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Override PartName="/xl/drawings/drawing3.xml" ContentType="application/vnd.openxmlformats-officedocument.drawing+xml"/>
  <Override PartName="/xl/slicers/slicer1.xml" ContentType="application/vnd.ms-excel.slicer+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Master Dashboard" sheetId="1" state="visible" r:id="rId1"/>
    <sheet xmlns:r="http://schemas.openxmlformats.org/officeDocument/2006/relationships" name="Master Pivot" sheetId="2" state="visible" r:id="rId2"/>
    <sheet xmlns:r="http://schemas.openxmlformats.org/officeDocument/2006/relationships" name="Executive Summary" sheetId="3" state="visible" r:id="rId3"/>
    <sheet xmlns:r="http://schemas.openxmlformats.org/officeDocument/2006/relationships" name="Reconciliation" sheetId="4" state="visible" r:id="rId4"/>
    <sheet xmlns:r="http://schemas.openxmlformats.org/officeDocument/2006/relationships" name="Notes" sheetId="5" state="visible" r:id="rId5"/>
    <sheet xmlns:r="http://schemas.openxmlformats.org/officeDocument/2006/relationships" name="Campaign_Master" sheetId="6" state="visible" r:id="rId6"/>
    <sheet xmlns:r="http://schemas.openxmlformats.org/officeDocument/2006/relationships" name="Fact_Data" sheetId="7" state="visible" r:id="rId7"/>
    <sheet xmlns:r="http://schemas.openxmlformats.org/officeDocument/2006/relationships" name="Lead_Data" sheetId="8" state="visible" r:id="rId8"/>
    <sheet xmlns:r="http://schemas.openxmlformats.org/officeDocument/2006/relationships" name="Excluded_Leads" sheetId="9" state="visible" r:id="rId9"/>
    <sheet xmlns:r="http://schemas.openxmlformats.org/officeDocument/2006/relationships" name="XBrand_Leads" sheetId="10" state="visible" r:id="rId10"/>
    <sheet xmlns:r="http://schemas.openxmlformats.org/officeDocument/2006/relationships" name="Meta_Campaigns" sheetId="11" state="visible" r:id="rId11"/>
    <sheet xmlns:r="http://schemas.openxmlformats.org/officeDocument/2006/relationships" name="Meta_AdSets" sheetId="12" state="visible" r:id="rId12"/>
    <sheet xmlns:r="http://schemas.openxmlformats.org/officeDocument/2006/relationships" name="Meta_Ads" sheetId="13" state="visible" r:id="rId13"/>
    <sheet xmlns:r="http://schemas.openxmlformats.org/officeDocument/2006/relationships" name="Settings" sheetId="14" state="visible" r:id="rId14"/>
  </sheets>
  <definedNames>
    <definedName name="AsOf">Settings!$B$16</definedName>
    <definedName name="CampList">Campaign_Master!$A$2:$A$33</definedName>
    <definedName name="CampTypes">Campaign_Master!$B$2:$B$33</definedName>
    <definedName name="DaysNew">Settings!$B$22</definedName>
    <definedName name="DaysOld">Settings!$B$21</definedName>
    <definedName name="fAdSet">Fact_Data!$D$2:$D$3642</definedName>
    <definedName name="fCalls">Fact_Data!$S$2:$S$3642</definedName>
    <definedName name="fCampaign">Fact_Data!$C$2:$C$3642</definedName>
    <definedName name="fClicks">Fact_Data!$W$2:$W$3642</definedName>
    <definedName name="fConn">Fact_Data!$T$2:$T$3642</definedName>
    <definedName name="fContacted">Fact_Data!$Q$2:$Q$3642</definedName>
    <definedName name="fImpr">Fact_Data!$V$2:$V$3642</definedName>
    <definedName name="fLeads">Fact_Data!$O$2:$O$3642</definedName>
    <definedName name="fLost">Fact_Data!$R$2:$R$3642</definedName>
    <definedName name="fMeta">Fact_Data!$X$2:$X$3642</definedName>
    <definedName name="fQual">Fact_Data!$P$2:$P$3642</definedName>
    <definedName name="fRT">Fact_Data!$A$2:$A$3642</definedName>
    <definedName name="fSpend">Fact_Data!$U$2:$U$3642</definedName>
    <definedName name="fStatus">Fact_Data!$G$2:$G$3642</definedName>
    <definedName name="fType">Fact_Data!$B$2:$B$3642</definedName>
    <definedName name="ldCamp">Lead_Data!$I$2:$I$3628</definedName>
    <definedName name="ldDate">Lead_Data!$C$2:$C$3628</definedName>
    <definedName name="ldQual">Lead_Data!$G$2:$G$3628</definedName>
    <definedName name="ldStatus">Lead_Data!$F$2:$F$3628</definedName>
    <definedName name="ldType">Lead_Data!$H$2:$H$3628</definedName>
    <definedName name="LFLStart">Settings!$B$17</definedName>
    <definedName name="QualityStatuses">Settings!$A$4:$A$10</definedName>
    <definedName name="Slicer_Campaign">#N/A</definedName>
    <definedName name="Slicer_Campaign_Type">#N/A</definedName>
    <definedName name="Slicer_Lead_Month">#N/A</definedName>
    <definedName name="Slicer_Lead_Status">#N/A</definedName>
    <definedName name="Slicer_Lead_Week">#N/A</definedName>
    <definedName name="WinEnd">Settings!$B$15</definedName>
    <definedName name="WinStart">Settings!$B$14</definedName>
    <definedName name="fCLeads">Fact_Data!$Y$2:$Y$3642</definedName>
    <definedName name="fCQual">Fact_Data!$Z$2:$Z$3642</definedName>
    <definedName name="MetaCamps">Meta_Campaigns!$A$2:$A$29</definedName>
    <definedName name="_xlnm._FilterDatabase" localSheetId="1" hidden="1">'Master Pivot'!$B$115:$H$251</definedName>
    <definedName name="Slicer_Campaign">#N/A</definedName>
    <definedName name="Slicer_Campaign_Type">#N/A</definedName>
    <definedName name="Slicer_Lead_Month">#N/A</definedName>
    <definedName name="Slicer_Lead_Status">#N/A</definedName>
    <definedName name="Slicer_Lead_Week">#N/A</definedName>
  </definedNames>
  <calcPr calcId="191029" fullCalcOnLoad="1"/>
  <pivotCaches>
    <pivotCache xmlns:r="http://schemas.openxmlformats.org/officeDocument/2006/relationships" cacheId="28" r:id="rId15"/>
  </pivotCaches>
  <extLst>
    <ext xmlns:r="http://schemas.openxmlformats.org/officeDocument/2006/relationships" xmlns:x14="http://schemas.microsoft.com/office/spreadsheetml/2009/9/main" uri="{BBE1A952-AA13-448e-AADC-164F8A28A991}">
      <x14:slicerCaches>
        <x14:slicerCache r:id="rId101"/>
        <x14:slicerCache r:id="rId102"/>
        <x14:slicerCache r:id="rId103"/>
        <x14:slicerCache r:id="rId104"/>
        <x14:slicerCache r:id="rId105"/>
      </x14:slicerCaches>
    </ext>
  </extLst>
</workbook>
</file>

<file path=xl/styles.xml><?xml version="1.0" encoding="utf-8"?>
<styleSheet xmlns="http://schemas.openxmlformats.org/spreadsheetml/2006/main">
  <numFmts count="8">
    <numFmt numFmtId="164" formatCode="\+0.0%;\-0.0%;0.0%"/>
    <numFmt numFmtId="165" formatCode="\+0.0&quot; pp&quot;;\-0.0&quot; pp&quot;;0.0&quot; pp&quot;"/>
    <numFmt numFmtId="166" formatCode="0.0%"/>
    <numFmt numFmtId="167" formatCode="\+0.0;\-0.0;0.0"/>
    <numFmt numFmtId="168" formatCode="#,##0.0"/>
    <numFmt numFmtId="169" formatCode="dd\-mmm\-yyyy"/>
    <numFmt numFmtId="170" formatCode="dd\-mmm\-yyyy\ hh:mm"/>
    <numFmt numFmtId="171" formatCode="yyyy-mm-dd h:mm:ss"/>
  </numFmts>
  <fonts count="16">
    <font>
      <name val="Calibri"/>
      <family val="2"/>
      <color theme="1"/>
      <sz val="11"/>
      <scheme val="minor"/>
    </font>
    <font>
      <name val="Calibri"/>
      <family val="2"/>
      <b val="1"/>
      <color rgb="FF1F2A44"/>
      <sz val="20"/>
      <scheme val="minor"/>
    </font>
    <font>
      <name val="Calibri"/>
      <family val="2"/>
      <i val="1"/>
      <color rgb="FF555555"/>
      <sz val="10"/>
      <scheme val="minor"/>
    </font>
    <font>
      <name val="Calibri"/>
      <family val="2"/>
      <b val="1"/>
      <color rgb="FF1F2A44"/>
      <sz val="12"/>
      <scheme val="minor"/>
    </font>
    <font>
      <name val="Calibri"/>
      <family val="2"/>
      <b val="1"/>
      <color rgb="FFFFFFFF"/>
      <sz val="12"/>
      <scheme val="minor"/>
    </font>
    <font>
      <name val="Calibri"/>
      <family val="2"/>
      <b val="1"/>
      <color rgb="FFFFFFFF"/>
      <sz val="10"/>
      <scheme val="minor"/>
    </font>
    <font>
      <name val="Calibri"/>
      <family val="2"/>
      <color theme="1"/>
      <sz val="10"/>
      <scheme val="minor"/>
    </font>
    <font>
      <name val="Calibri"/>
      <family val="2"/>
      <color theme="1"/>
      <sz val="11"/>
      <scheme val="minor"/>
    </font>
    <font>
      <name val="Calibri"/>
      <family val="2"/>
      <color theme="1"/>
      <sz val="10"/>
      <scheme val="minor"/>
    </font>
    <font>
      <name val="Calibri"/>
      <family val="2"/>
      <b val="1"/>
      <color theme="1"/>
      <sz val="10"/>
      <scheme val="minor"/>
    </font>
    <font>
      <name val="Calibri"/>
      <family val="2"/>
      <b val="1"/>
      <color theme="1"/>
      <sz val="11"/>
      <scheme val="minor"/>
    </font>
    <font>
      <name val="Calibri"/>
      <family val="2"/>
      <i val="1"/>
      <color rgb="FF666666"/>
      <sz val="10"/>
      <scheme val="minor"/>
    </font>
    <font>
      <name val="Calibri"/>
      <family val="2"/>
      <b val="1"/>
      <color rgb="FF1F2A44"/>
      <sz val="18"/>
      <scheme val="minor"/>
    </font>
    <font>
      <name val="Calibri"/>
      <family val="2"/>
      <b val="1"/>
      <color rgb="FF0E7C7B"/>
      <sz val="10"/>
      <scheme val="minor"/>
    </font>
    <font>
      <name val="Calibri"/>
      <family val="2"/>
      <color rgb="FF1D4ED8"/>
      <sz val="10"/>
      <u val="single"/>
      <scheme val="minor"/>
    </font>
    <font>
      <name val="Calibri"/>
      <family val="2"/>
      <color rgb="FF0000FF"/>
      <sz val="10"/>
      <scheme val="minor"/>
    </font>
  </fonts>
  <fills count="14">
    <fill>
      <patternFill/>
    </fill>
    <fill>
      <patternFill patternType="gray125"/>
    </fill>
    <fill>
      <patternFill patternType="solid">
        <fgColor rgb="FFEAF2FB"/>
        <bgColor indexed="64"/>
      </patternFill>
    </fill>
    <fill>
      <patternFill patternType="solid">
        <fgColor rgb="FF0E7C7B"/>
        <bgColor indexed="64"/>
      </patternFill>
    </fill>
    <fill>
      <patternFill patternType="solid">
        <fgColor rgb="FF1F2A44"/>
        <bgColor indexed="64"/>
      </patternFill>
    </fill>
    <fill>
      <patternFill patternType="solid">
        <fgColor rgb="FF4A78B5"/>
        <bgColor indexed="64"/>
      </patternFill>
    </fill>
    <fill>
      <patternFill patternType="solid">
        <fgColor rgb="FFE8803A"/>
        <bgColor indexed="64"/>
      </patternFill>
    </fill>
    <fill>
      <patternFill patternType="solid">
        <fgColor rgb="FFFFFFFF"/>
        <bgColor indexed="64"/>
      </patternFill>
    </fill>
    <fill>
      <patternFill patternType="solid">
        <fgColor rgb="FFE8F5E9"/>
        <bgColor indexed="64"/>
      </patternFill>
    </fill>
    <fill>
      <patternFill patternType="solid">
        <fgColor rgb="FFDCE8F7"/>
        <bgColor indexed="64"/>
      </patternFill>
    </fill>
    <fill>
      <patternFill patternType="solid">
        <fgColor rgb="FFFBE5D3"/>
        <bgColor indexed="64"/>
      </patternFill>
    </fill>
    <fill>
      <patternFill patternType="solid">
        <fgColor rgb="FFE5E7EB"/>
        <bgColor indexed="64"/>
      </patternFill>
    </fill>
    <fill>
      <patternFill patternType="solid">
        <fgColor rgb="FF6B7280"/>
        <bgColor indexed="64"/>
      </patternFill>
    </fill>
    <fill>
      <patternFill patternType="solid">
        <fgColor rgb="FFFFF8DC"/>
        <bgColor indexed="64"/>
      </patternFill>
    </fill>
  </fills>
  <borders count="16">
    <border>
      <left/>
      <right/>
      <top/>
      <bottom/>
      <diagonal/>
    </border>
    <border>
      <left style="thin">
        <color rgb="FF9DB7D8"/>
      </left>
      <right style="thin">
        <color rgb="FF9DB7D8"/>
      </right>
      <top style="thin">
        <color rgb="FF9DB7D8"/>
      </top>
      <bottom style="thin">
        <color rgb="FF9DB7D8"/>
      </bottom>
      <diagonal/>
    </border>
    <border>
      <left style="thin">
        <color auto="1"/>
      </left>
      <right style="thin">
        <color auto="1"/>
      </right>
      <top style="thin">
        <color auto="1"/>
      </top>
      <bottom style="thin">
        <color auto="1"/>
      </bottom>
      <diagonal/>
    </border>
    <border>
      <left style="thin">
        <color rgb="FFD1D5DB"/>
      </left>
      <right style="thin">
        <color rgb="FFD1D5DB"/>
      </right>
      <top style="thin">
        <color rgb="FFD1D5DB"/>
      </top>
      <bottom style="thin">
        <color rgb="FFD1D5DB"/>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9DB7D8"/>
      </top>
      <bottom/>
      <diagonal/>
    </border>
    <border>
      <left/>
      <right style="thin">
        <color rgb="FF9DB7D8"/>
      </right>
      <top style="thin">
        <color rgb="FF9DB7D8"/>
      </top>
      <bottom/>
      <diagonal/>
    </border>
    <border>
      <left/>
      <right/>
      <top style="thin">
        <color rgb="FF9DB7D8"/>
      </top>
      <bottom style="thin">
        <color rgb="FF9DB7D8"/>
      </bottom>
      <diagonal/>
    </border>
    <border>
      <left/>
      <right style="thin">
        <color rgb="FF9DB7D8"/>
      </right>
      <top style="thin">
        <color rgb="FF9DB7D8"/>
      </top>
      <bottom style="thin">
        <color rgb="FF9DB7D8"/>
      </bottom>
      <diagonal/>
    </border>
    <border>
      <left/>
      <right/>
      <top style="thin">
        <color rgb="FFD1D5DB"/>
      </top>
      <bottom/>
      <diagonal/>
    </border>
    <border>
      <left/>
      <right style="thin">
        <color rgb="FFD1D5DB"/>
      </right>
      <top style="thin">
        <color rgb="FFD1D5DB"/>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1">
    <xf numFmtId="0" fontId="7" fillId="0" borderId="0"/>
  </cellStyleXfs>
  <cellXfs count="113">
    <xf numFmtId="0" fontId="0" fillId="0" borderId="0" pivotButton="0" quotePrefix="0" xfId="0"/>
    <xf numFmtId="0" fontId="1" fillId="0" borderId="0" pivotButton="0" quotePrefix="0" xfId="0"/>
    <xf numFmtId="0" fontId="2" fillId="0" borderId="0" pivotButton="0" quotePrefix="0" xfId="0"/>
    <xf numFmtId="0" fontId="5" fillId="4" borderId="2" applyAlignment="1" pivotButton="0" quotePrefix="0" xfId="0">
      <alignment horizontal="left" vertical="center" wrapText="1"/>
    </xf>
    <xf numFmtId="0" fontId="5" fillId="5" borderId="2" applyAlignment="1" pivotButton="0" quotePrefix="0" xfId="0">
      <alignment horizontal="center"/>
    </xf>
    <xf numFmtId="0" fontId="5" fillId="6" borderId="2" applyAlignment="1" pivotButton="0" quotePrefix="0" xfId="0">
      <alignment horizontal="center"/>
    </xf>
    <xf numFmtId="0" fontId="5" fillId="4" borderId="2" applyAlignment="1" pivotButton="0" quotePrefix="0" xfId="0">
      <alignment horizontal="center" vertical="center" wrapText="1"/>
    </xf>
    <xf numFmtId="164" fontId="8" fillId="0" borderId="0" applyAlignment="1" pivotButton="0" quotePrefix="0" xfId="0">
      <alignment horizontal="center"/>
    </xf>
    <xf numFmtId="165" fontId="8" fillId="0" borderId="0" applyAlignment="1" pivotButton="0" quotePrefix="0" xfId="0">
      <alignment horizontal="center"/>
    </xf>
    <xf numFmtId="0" fontId="11" fillId="0" borderId="0" applyAlignment="1" pivotButton="0" quotePrefix="0" xfId="0">
      <alignment vertical="top" wrapText="1"/>
    </xf>
    <xf numFmtId="0" fontId="5"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8" fillId="0" borderId="3" pivotButton="0" quotePrefix="0" xfId="0"/>
    <xf numFmtId="3" fontId="6" fillId="7" borderId="3" applyAlignment="1" pivotButton="0" quotePrefix="0" xfId="0">
      <alignment horizontal="right"/>
    </xf>
    <xf numFmtId="166" fontId="6" fillId="7" borderId="3" applyAlignment="1" pivotButton="0" quotePrefix="0" xfId="0">
      <alignment horizontal="right"/>
    </xf>
    <xf numFmtId="167" fontId="8" fillId="0" borderId="3" applyAlignment="1" pivotButton="0" quotePrefix="0" xfId="0">
      <alignment horizontal="center"/>
    </xf>
    <xf numFmtId="0" fontId="9" fillId="8" borderId="3" pivotButton="0" quotePrefix="0" xfId="0"/>
    <xf numFmtId="3" fontId="9" fillId="8" borderId="3" applyAlignment="1" pivotButton="0" quotePrefix="0" xfId="0">
      <alignment horizontal="right"/>
    </xf>
    <xf numFmtId="166" fontId="9" fillId="8" borderId="3" applyAlignment="1" pivotButton="0" quotePrefix="0" xfId="0">
      <alignment horizontal="right"/>
    </xf>
    <xf numFmtId="167" fontId="9" fillId="8" borderId="3" applyAlignment="1" pivotButton="0" quotePrefix="0" xfId="0">
      <alignment horizontal="center"/>
    </xf>
    <xf numFmtId="0" fontId="8" fillId="0" borderId="3" applyAlignment="1" pivotButton="0" quotePrefix="0" xfId="0">
      <alignment vertical="center"/>
    </xf>
    <xf numFmtId="0" fontId="9" fillId="0" borderId="3" applyAlignment="1" pivotButton="0" quotePrefix="0" xfId="0">
      <alignment horizontal="center"/>
    </xf>
    <xf numFmtId="0" fontId="9" fillId="9" borderId="3" pivotButton="0" quotePrefix="0" xfId="0"/>
    <xf numFmtId="0" fontId="8" fillId="9" borderId="3" pivotButton="0" quotePrefix="0" xfId="0"/>
    <xf numFmtId="3" fontId="9" fillId="9" borderId="3" applyAlignment="1" pivotButton="0" quotePrefix="0" xfId="0">
      <alignment horizontal="right"/>
    </xf>
    <xf numFmtId="166" fontId="9" fillId="9" borderId="3" applyAlignment="1" pivotButton="0" quotePrefix="0" xfId="0">
      <alignment horizontal="right"/>
    </xf>
    <xf numFmtId="0" fontId="9" fillId="10" borderId="3" pivotButton="0" quotePrefix="0" xfId="0"/>
    <xf numFmtId="0" fontId="8" fillId="10" borderId="3" pivotButton="0" quotePrefix="0" xfId="0"/>
    <xf numFmtId="3" fontId="9" fillId="10" borderId="3" applyAlignment="1" pivotButton="0" quotePrefix="0" xfId="0">
      <alignment horizontal="right"/>
    </xf>
    <xf numFmtId="166" fontId="9" fillId="10" borderId="3" applyAlignment="1" pivotButton="0" quotePrefix="0" xfId="0">
      <alignment horizontal="right"/>
    </xf>
    <xf numFmtId="0" fontId="9" fillId="11" borderId="3" pivotButton="0" quotePrefix="0" xfId="0"/>
    <xf numFmtId="0" fontId="8" fillId="11" borderId="3" pivotButton="0" quotePrefix="0" xfId="0"/>
    <xf numFmtId="3" fontId="9" fillId="11" borderId="3" applyAlignment="1" pivotButton="0" quotePrefix="0" xfId="0">
      <alignment horizontal="right"/>
    </xf>
    <xf numFmtId="166" fontId="9" fillId="11" borderId="3" applyAlignment="1" pivotButton="0" quotePrefix="0" xfId="0">
      <alignment horizontal="right"/>
    </xf>
    <xf numFmtId="0" fontId="12" fillId="0" borderId="0" pivotButton="0" quotePrefix="0" xfId="0"/>
    <xf numFmtId="0" fontId="13" fillId="0" borderId="0" applyAlignment="1" pivotButton="0" quotePrefix="0" xfId="0">
      <alignment horizontal="right"/>
    </xf>
    <xf numFmtId="0" fontId="14" fillId="0" borderId="0" applyAlignment="1" pivotButton="0" quotePrefix="0" xfId="0">
      <alignment horizontal="center"/>
    </xf>
    <xf numFmtId="0" fontId="4" fillId="3" borderId="0" pivotButton="0" quotePrefix="0" xfId="0"/>
    <xf numFmtId="0" fontId="9" fillId="0" borderId="0" pivotButton="0" quotePrefix="0" xfId="0"/>
    <xf numFmtId="0" fontId="8" fillId="0" borderId="0" pivotButton="0" quotePrefix="0" xfId="0"/>
    <xf numFmtId="3" fontId="8" fillId="0" borderId="0" pivotButton="0" quotePrefix="0" xfId="0"/>
    <xf numFmtId="0" fontId="9" fillId="7" borderId="3" pivotButton="0" quotePrefix="0" xfId="0"/>
    <xf numFmtId="0" fontId="9" fillId="7" borderId="3" applyAlignment="1" pivotButton="0" quotePrefix="0" xfId="0">
      <alignment horizontal="center"/>
    </xf>
    <xf numFmtId="0" fontId="8" fillId="7" borderId="3" pivotButton="0" quotePrefix="0" xfId="0"/>
    <xf numFmtId="3" fontId="8" fillId="0" borderId="3" applyAlignment="1" pivotButton="0" quotePrefix="0" xfId="0">
      <alignment horizontal="right"/>
    </xf>
    <xf numFmtId="0" fontId="9" fillId="8" borderId="3" applyAlignment="1" pivotButton="0" quotePrefix="0" xfId="0">
      <alignment horizontal="center"/>
    </xf>
    <xf numFmtId="0" fontId="6" fillId="7" borderId="3" pivotButton="0" quotePrefix="0" xfId="0"/>
    <xf numFmtId="0" fontId="5" fillId="12" borderId="2" applyAlignment="1" pivotButton="0" quotePrefix="0" xfId="0">
      <alignment horizontal="center"/>
    </xf>
    <xf numFmtId="3" fontId="6" fillId="7" borderId="3" pivotButton="0" quotePrefix="0" xfId="0"/>
    <xf numFmtId="166" fontId="6" fillId="7" borderId="3" pivotButton="0" quotePrefix="0" xfId="0"/>
    <xf numFmtId="2" fontId="6" fillId="7" borderId="3" pivotButton="0" quotePrefix="0" xfId="0"/>
    <xf numFmtId="3" fontId="9" fillId="8" borderId="3" pivotButton="0" quotePrefix="0" xfId="0"/>
    <xf numFmtId="166" fontId="9" fillId="8" borderId="3" pivotButton="0" quotePrefix="0" xfId="0"/>
    <xf numFmtId="168" fontId="6" fillId="7" borderId="3" pivotButton="0" quotePrefix="0" xfId="0"/>
    <xf numFmtId="3" fontId="8" fillId="0" borderId="3" pivotButton="0" quotePrefix="0" xfId="0"/>
    <xf numFmtId="166" fontId="8" fillId="0" borderId="3" pivotButton="0" quotePrefix="0" xfId="0"/>
    <xf numFmtId="0" fontId="8" fillId="0" borderId="3" applyAlignment="1" pivotButton="0" quotePrefix="0" xfId="0">
      <alignment horizontal="center"/>
    </xf>
    <xf numFmtId="0" fontId="9" fillId="0" borderId="4" pivotButton="0" quotePrefix="0" xfId="0"/>
    <xf numFmtId="3" fontId="9" fillId="0" borderId="4" pivotButton="0" quotePrefix="0" xfId="0"/>
    <xf numFmtId="166" fontId="9" fillId="0" borderId="4" pivotButton="0" quotePrefix="0" xfId="0"/>
    <xf numFmtId="166" fontId="8" fillId="0" borderId="0" pivotButton="0" quotePrefix="0" xfId="0"/>
    <xf numFmtId="0" fontId="8" fillId="0" borderId="0" applyAlignment="1" pivotButton="0" quotePrefix="0" xfId="0">
      <alignment vertical="center"/>
    </xf>
    <xf numFmtId="0" fontId="8" fillId="0" borderId="0" applyAlignment="1" pivotButton="0" quotePrefix="0" xfId="0">
      <alignment vertical="center" wrapText="1"/>
    </xf>
    <xf numFmtId="3" fontId="8" fillId="0" borderId="0" applyAlignment="1" pivotButton="0" quotePrefix="0" xfId="0">
      <alignment vertical="center"/>
    </xf>
    <xf numFmtId="0" fontId="9" fillId="0" borderId="0" applyAlignment="1" pivotButton="0" quotePrefix="0" xfId="0">
      <alignment horizontal="center" vertical="center"/>
    </xf>
    <xf numFmtId="0" fontId="11" fillId="0" borderId="0" applyAlignment="1" pivotButton="0" quotePrefix="0" xfId="0">
      <alignment vertical="center" wrapText="1"/>
    </xf>
    <xf numFmtId="4" fontId="8" fillId="0" borderId="0" applyAlignment="1" pivotButton="0" quotePrefix="0" xfId="0">
      <alignment vertical="center"/>
    </xf>
    <xf numFmtId="0" fontId="8" fillId="0" borderId="0" applyAlignment="1" pivotButton="0" quotePrefix="0" xfId="0">
      <alignment vertical="top" wrapText="1"/>
    </xf>
    <xf numFmtId="0" fontId="15" fillId="13" borderId="2" pivotButton="0" quotePrefix="0" xfId="0"/>
    <xf numFmtId="4" fontId="8" fillId="0" borderId="0" pivotButton="0" quotePrefix="0" xfId="0"/>
    <xf numFmtId="169" fontId="8" fillId="0" borderId="0" pivotButton="0" quotePrefix="0" xfId="0"/>
    <xf numFmtId="4" fontId="9" fillId="0" borderId="4" pivotButton="0" quotePrefix="0" xfId="0"/>
    <xf numFmtId="170" fontId="8" fillId="0" borderId="0" pivotButton="0" quotePrefix="0" xfId="0"/>
    <xf numFmtId="169" fontId="15" fillId="13" borderId="2" pivotButton="0" quotePrefix="0" xfId="0"/>
    <xf numFmtId="0" fontId="0" fillId="0" borderId="0" pivotButton="1" quotePrefix="0" xfId="0"/>
    <xf numFmtId="0" fontId="0" fillId="0" borderId="0" applyAlignment="1" pivotButton="0" quotePrefix="0" xfId="0">
      <alignment horizontal="left"/>
    </xf>
    <xf numFmtId="10" fontId="0" fillId="0" borderId="0" pivotButton="0" quotePrefix="0" xfId="0"/>
    <xf numFmtId="3" fontId="0" fillId="0" borderId="0" pivotButton="0" quotePrefix="0" xfId="0"/>
    <xf numFmtId="0" fontId="0" fillId="0" borderId="0" applyAlignment="1" pivotButton="0" quotePrefix="0" xfId="0">
      <alignment horizontal="left" indent="1"/>
    </xf>
    <xf numFmtId="0" fontId="6" fillId="7" borderId="2" applyAlignment="1" pivotButton="0" quotePrefix="0" xfId="0">
      <alignment vertical="center"/>
    </xf>
    <xf numFmtId="3" fontId="7" fillId="7" borderId="2" applyAlignment="1" pivotButton="0" quotePrefix="0" xfId="0">
      <alignment horizontal="right" vertical="center"/>
    </xf>
    <xf numFmtId="164" fontId="8" fillId="0" borderId="2" applyAlignment="1" pivotButton="0" quotePrefix="0" xfId="0">
      <alignment horizontal="center"/>
    </xf>
    <xf numFmtId="0" fontId="9" fillId="8" borderId="2" applyAlignment="1" pivotButton="0" quotePrefix="0" xfId="0">
      <alignment vertical="center"/>
    </xf>
    <xf numFmtId="3" fontId="10" fillId="8" borderId="2" applyAlignment="1" pivotButton="0" quotePrefix="0" xfId="0">
      <alignment horizontal="right" vertical="center"/>
    </xf>
    <xf numFmtId="166" fontId="10" fillId="8" borderId="2" applyAlignment="1" pivotButton="0" quotePrefix="0" xfId="0">
      <alignment horizontal="right" vertical="center"/>
    </xf>
    <xf numFmtId="165" fontId="8" fillId="0" borderId="2" applyAlignment="1" pivotButton="0" quotePrefix="0" xfId="0">
      <alignment horizontal="center"/>
    </xf>
    <xf numFmtId="0" fontId="11" fillId="0" borderId="0" applyAlignment="1" pivotButton="0" quotePrefix="0" xfId="0">
      <alignment vertical="top" wrapText="1"/>
    </xf>
    <xf numFmtId="0" fontId="4" fillId="3" borderId="2" applyAlignment="1" pivotButton="0" quotePrefix="0" xfId="0">
      <alignment vertical="center"/>
    </xf>
    <xf numFmtId="0" fontId="11" fillId="0" borderId="2" applyAlignment="1" pivotButton="0" quotePrefix="0" xfId="0">
      <alignment vertical="top" wrapText="1"/>
    </xf>
    <xf numFmtId="0" fontId="3" fillId="2" borderId="1" applyAlignment="1" pivotButton="0" quotePrefix="0" xfId="0">
      <alignment vertical="center" wrapText="1"/>
    </xf>
    <xf numFmtId="0" fontId="4" fillId="3" borderId="0" applyAlignment="1" pivotButton="0" quotePrefix="0" xfId="0">
      <alignment vertical="center"/>
    </xf>
    <xf numFmtId="0" fontId="5" fillId="3" borderId="0" applyAlignment="1" pivotButton="0" quotePrefix="0" xfId="0">
      <alignment horizontal="left"/>
    </xf>
    <xf numFmtId="0" fontId="4" fillId="3" borderId="0" pivotButton="0" quotePrefix="0" xfId="0"/>
    <xf numFmtId="0" fontId="8" fillId="0" borderId="3" applyAlignment="1" pivotButton="0" quotePrefix="0" xfId="0">
      <alignment vertical="top" wrapText="1"/>
    </xf>
    <xf numFmtId="0" fontId="0" fillId="0" borderId="10" pivotButton="0" quotePrefix="0" xfId="0"/>
    <xf numFmtId="0" fontId="0" fillId="0" borderId="11" pivotButton="0" quotePrefix="0" xfId="0"/>
    <xf numFmtId="0" fontId="0" fillId="0" borderId="6" pivotButton="0" quotePrefix="0" xfId="0"/>
    <xf numFmtId="0" fontId="0" fillId="0" borderId="7" pivotButton="0" quotePrefix="0" xfId="0"/>
    <xf numFmtId="166" fontId="10" fillId="8" borderId="2" applyAlignment="1" pivotButton="0" quotePrefix="0" xfId="0">
      <alignment horizontal="right" vertical="center"/>
    </xf>
    <xf numFmtId="165" fontId="8" fillId="0" borderId="2" applyAlignment="1" pivotButton="0" quotePrefix="0" xfId="0">
      <alignment horizontal="center"/>
    </xf>
    <xf numFmtId="166" fontId="6" fillId="7" borderId="3" applyAlignment="1" pivotButton="0" quotePrefix="0" xfId="0">
      <alignment horizontal="right"/>
    </xf>
    <xf numFmtId="166" fontId="9" fillId="8" borderId="3" applyAlignment="1" pivotButton="0" quotePrefix="0" xfId="0">
      <alignment horizontal="right"/>
    </xf>
    <xf numFmtId="166" fontId="9" fillId="9" borderId="3" applyAlignment="1" pivotButton="0" quotePrefix="0" xfId="0">
      <alignment horizontal="right"/>
    </xf>
    <xf numFmtId="166" fontId="9" fillId="11" borderId="3" applyAlignment="1" pivotButton="0" quotePrefix="0" xfId="0">
      <alignment horizontal="right"/>
    </xf>
    <xf numFmtId="0" fontId="0" fillId="0" borderId="14" pivotButton="0" quotePrefix="0" xfId="0"/>
    <xf numFmtId="0" fontId="0" fillId="0" borderId="15" pivotButton="0" quotePrefix="0" xfId="0"/>
    <xf numFmtId="166" fontId="6" fillId="7" borderId="3" pivotButton="0" quotePrefix="0" xfId="0"/>
    <xf numFmtId="165" fontId="8" fillId="0" borderId="0" applyAlignment="1" pivotButton="0" quotePrefix="0" xfId="0">
      <alignment horizontal="center"/>
    </xf>
    <xf numFmtId="166" fontId="9" fillId="8" borderId="3" pivotButton="0" quotePrefix="0" xfId="0"/>
    <xf numFmtId="166" fontId="8" fillId="0" borderId="3" pivotButton="0" quotePrefix="0" xfId="0"/>
    <xf numFmtId="166" fontId="9" fillId="0" borderId="4" pivotButton="0" quotePrefix="0" xfId="0"/>
    <xf numFmtId="166" fontId="8" fillId="0" borderId="0" pivotButton="0" quotePrefix="0" xfId="0"/>
    <xf numFmtId="171" fontId="0" fillId="0" borderId="0" pivotButton="0" quotePrefix="0" xfId="0"/>
  </cellXfs>
  <cellStyles count="1">
    <cellStyle name="Normal" xfId="0" builtinId="0"/>
  </cellStyles>
  <dxfs count="39">
    <dxf>
      <font>
        <b val="1"/>
        <color rgb="FF7F6000"/>
      </font>
      <fill>
        <patternFill>
          <bgColor rgb="FFFFEB9C"/>
        </patternFill>
      </fill>
    </dxf>
    <dxf>
      <font>
        <b val="1"/>
        <color rgb="FF006100"/>
      </font>
      <fill>
        <patternFill>
          <bgColor rgb="FFC6EFCE"/>
        </patternFill>
      </fill>
    </dxf>
    <dxf>
      <font>
        <b val="1"/>
        <color rgb="FF128A3E"/>
      </font>
    </dxf>
    <dxf>
      <font>
        <b val="1"/>
        <color rgb="FFC00000"/>
      </font>
    </dxf>
    <dxf>
      <font>
        <b val="1"/>
        <color rgb="FF128A3E"/>
      </font>
    </dxf>
    <dxf>
      <font>
        <b val="1"/>
        <color rgb="FFC00000"/>
      </font>
    </dxf>
    <dxf>
      <font>
        <b val="1"/>
        <color rgb="FF128A3E"/>
      </font>
    </dxf>
    <dxf>
      <font>
        <b val="1"/>
        <color rgb="FFC00000"/>
      </font>
    </dxf>
    <dxf>
      <font>
        <b val="1"/>
        <color rgb="FFC00000"/>
      </font>
    </dxf>
    <dxf>
      <font>
        <b val="1"/>
        <color rgb="FF128A3E"/>
      </font>
    </dxf>
    <dxf>
      <font>
        <b val="1"/>
        <color rgb="FFC00000"/>
      </font>
    </dxf>
    <dxf>
      <font>
        <b val="1"/>
        <color rgb="FF128A3E"/>
      </font>
    </dxf>
    <dxf>
      <font>
        <b val="1"/>
        <color rgb="FFC00000"/>
      </font>
    </dxf>
    <dxf>
      <font>
        <b val="1"/>
        <color rgb="FF128A3E"/>
      </font>
    </dxf>
    <dxf>
      <font>
        <b val="1"/>
        <color rgb="FFC00000"/>
      </font>
    </dxf>
    <dxf>
      <font>
        <b val="1"/>
        <color rgb="FF128A3E"/>
      </font>
    </dxf>
    <dxf>
      <font>
        <b val="1"/>
        <color rgb="FF128A3E"/>
      </font>
    </dxf>
    <dxf>
      <font>
        <b val="1"/>
        <color rgb="FFC00000"/>
      </font>
    </dxf>
    <dxf>
      <font>
        <b val="1"/>
        <color rgb="FFC00000"/>
      </font>
    </dxf>
    <dxf>
      <font>
        <b val="1"/>
        <color rgb="FF128A3E"/>
      </font>
    </dxf>
    <dxf>
      <font>
        <b val="1"/>
        <color rgb="FF128A3E"/>
      </font>
    </dxf>
    <dxf>
      <font>
        <b val="1"/>
        <color rgb="FFC00000"/>
      </font>
    </dxf>
    <dxf>
      <font>
        <b val="1"/>
        <color rgb="FF128A3E"/>
      </font>
    </dxf>
    <dxf>
      <font>
        <b val="1"/>
        <color rgb="FFC00000"/>
      </font>
    </dxf>
    <dxf>
      <font>
        <b val="1"/>
        <color rgb="FF128A3E"/>
      </font>
    </dxf>
    <dxf>
      <font>
        <b val="1"/>
        <color rgb="FFC00000"/>
      </font>
    </dxf>
    <dxf>
      <font>
        <b val="1"/>
        <color rgb="FFC00000"/>
      </font>
    </dxf>
    <dxf>
      <font>
        <b val="1"/>
        <color rgb="FF128A3E"/>
      </font>
    </dxf>
    <dxf>
      <font>
        <b val="1"/>
      </font>
      <fill>
        <patternFill>
          <bgColor rgb="FFE8F5E9"/>
        </patternFill>
      </fill>
    </dxf>
    <dxf>
      <font>
        <b val="1"/>
        <color rgb="FFC00000"/>
      </font>
    </dxf>
    <dxf>
      <font>
        <b val="1"/>
        <color rgb="FF128A3E"/>
      </font>
    </dxf>
    <dxf>
      <font>
        <b val="1"/>
        <color rgb="FF128A3E"/>
      </font>
    </dxf>
    <dxf>
      <font>
        <b val="1"/>
        <color rgb="FFC00000"/>
      </font>
    </dxf>
    <dxf>
      <font>
        <b val="1"/>
        <color rgb="FFC00000"/>
      </font>
    </dxf>
    <dxf>
      <font>
        <b val="1"/>
        <color rgb="FF128A3E"/>
      </font>
    </dxf>
    <dxf>
      <font>
        <b val="1"/>
        <color rgb="FF128A3E"/>
      </font>
    </dxf>
    <dxf>
      <font>
        <b val="1"/>
        <color rgb="FFC00000"/>
      </font>
    </dxf>
    <dxf>
      <font>
        <color rgb="FFFFFFFF"/>
      </font>
      <fill>
        <patternFill>
          <bgColor rgb="FFE8803A"/>
        </patternFill>
      </fill>
    </dxf>
    <dxf>
      <font>
        <color rgb="FFFFFFFF"/>
      </font>
      <fill>
        <patternFill>
          <bgColor rgb="FF4A78B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pivotCacheDefinition" Target="/xl/pivotCache/pivotCacheDefinition1.xml" Id="rId15"/><Relationship Type="http://schemas.openxmlformats.org/officeDocument/2006/relationships/styles" Target="styles.xml" Id="rId16"/><Relationship Type="http://schemas.openxmlformats.org/officeDocument/2006/relationships/theme" Target="theme/theme1.xml" Id="rId17"/><Relationship Type="http://schemas.microsoft.com/office/2007/relationships/slicerCache" Target="/xl/slicerCaches/slicerCache1.xml" Id="rId101"/><Relationship Type="http://schemas.microsoft.com/office/2007/relationships/slicerCache" Target="/xl/slicerCaches/slicerCache2.xml" Id="rId102"/><Relationship Type="http://schemas.microsoft.com/office/2007/relationships/slicerCache" Target="/xl/slicerCaches/slicerCache3.xml" Id="rId103"/><Relationship Type="http://schemas.microsoft.com/office/2007/relationships/slicerCache" Target="/xl/slicerCaches/slicerCache4.xml" Id="rId104"/><Relationship Type="http://schemas.microsoft.com/office/2007/relationships/slicerCache" Target="/xl/slicerCaches/slicerCache5.xml" Id="rId105"/></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pPr>
            <a:r>
              <a:rPr lang="en-US" sz="1200" b="1" baseline="0"/>
              <a:t>Quality % of leads</a:t>
            </a:r>
          </a:p>
        </c:rich>
      </c:tx>
      <c:overlay val="0"/>
    </c:title>
    <c:autoTitleDeleted val="0"/>
    <c:plotArea>
      <c:layout/>
      <c:barChart>
        <c:barDir val="col"/>
        <c:grouping val="clustered"/>
        <c:varyColors val="0"/>
        <c:ser>
          <c:idx val="0"/>
          <c:order val="0"/>
          <c:tx>
            <c:v>Quality %</c:v>
          </c:tx>
          <c:invertIfNegative val="0"/>
          <c:dPt>
            <c:idx val="0"/>
            <c:invertIfNegative val="0"/>
            <c:bubble3D val="0"/>
            <c:spPr>
              <a:solidFill>
                <a:srgbClr val="4A78B5"/>
              </a:solidFill>
            </c:spPr>
            <c:extLst>
              <c:ext xmlns:c16="http://schemas.microsoft.com/office/drawing/2014/chart" uri="{C3380CC4-5D6E-409C-BE32-E72D297353CC}">
                <c16:uniqueId val="{00000000-F2DE-4734-8720-B696D87D7250}"/>
              </c:ext>
            </c:extLst>
          </c:dPt>
          <c:dPt>
            <c:idx val="1"/>
            <c:invertIfNegative val="0"/>
            <c:bubble3D val="0"/>
            <c:spPr>
              <a:solidFill>
                <a:srgbClr val="E8803A"/>
              </a:solidFill>
            </c:spPr>
            <c:extLst>
              <c:ext xmlns:c16="http://schemas.microsoft.com/office/drawing/2014/chart" uri="{C3380CC4-5D6E-409C-BE32-E72D297353CC}">
                <c16:uniqueId val="{00000001-F2DE-4734-8720-B696D87D7250}"/>
              </c:ext>
            </c:extLst>
          </c:dPt>
          <c:dLbls>
            <c:numFmt formatCode="0.0%" sourceLinked="0"/>
            <c:spPr>
              <a:noFill/>
              <a:ln>
                <a:noFill/>
              </a:ln>
              <a:effectLst/>
            </c:spPr>
            <c:txPr>
              <a:bodyPr/>
              <a:lstStyle/>
              <a:p>
                <a:pPr>
                  <a:defRPr sz="1100" b="1"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'Master Dashboard'!$C$7:$D$7</c:f>
            </c:strRef>
          </c:cat>
          <c:val>
            <c:numRef>
              <c:f>'Master Dashboard'!$C$13:$D$13</c:f>
            </c:numRef>
          </c:val>
          <c:extLst>
            <c:ext xmlns:c16="http://schemas.microsoft.com/office/drawing/2014/chart" uri="{C3380CC4-5D6E-409C-BE32-E72D297353CC}">
              <c16:uniqueId val="{00000002-F2DE-4734-8720-B696D87D7250}"/>
            </c:ext>
          </c:extLst>
        </c:ser>
        <c:dLbls>
          <c:showLegendKey val="0"/>
          <c:showVal val="0"/>
          <c:showCatName val="0"/>
          <c:showSerName val="0"/>
          <c:showPercent val="0"/>
          <c:showBubbleSize val="0"/>
        </c:dLbls>
        <c:gapWidth val="80"/>
        <c:axId val="50010001"/>
        <c:axId val="50010002"/>
      </c:barChart>
      <c:catAx>
        <c:axId val="50010001"/>
        <c:scaling>
          <c:orientation val="minMax"/>
        </c:scaling>
        <c:delete val="0"/>
        <c:axPos val="b"/>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min val="0"/>
        </c:scaling>
        <c:delete val="0"/>
        <c:axPos val="l"/>
        <c:majorGridlines>
          <c:spPr>
            <a:ln>
              <a:solidFill>
                <a:srgbClr val="E5E7EB"/>
              </a:solidFill>
            </a:ln>
          </c:spPr>
        </c:majorGridlines>
        <c:numFmt formatCode="0%" sourceLinked="0"/>
        <c:majorTickMark val="out"/>
        <c:minorTickMark val="none"/>
        <c:tickLblPos val="nextTo"/>
        <c:crossAx val="5001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pPr>
            <a:r>
              <a:rPr lang="en-US" sz="1200" b="1" baseline="0"/>
              <a:t>Cost per Quality Lead (INR)  -  lower is better</a:t>
            </a:r>
          </a:p>
        </c:rich>
      </c:tx>
      <c:overlay val="0"/>
    </c:title>
    <c:autoTitleDeleted val="0"/>
    <c:plotArea>
      <c:layout/>
      <c:barChart>
        <c:barDir val="col"/>
        <c:grouping val="clustered"/>
        <c:varyColors val="0"/>
        <c:ser>
          <c:idx val="0"/>
          <c:order val="0"/>
          <c:tx>
            <c:v>Cost per Quality Lead</c:v>
          </c:tx>
          <c:invertIfNegative val="0"/>
          <c:dPt>
            <c:idx val="0"/>
            <c:invertIfNegative val="0"/>
            <c:bubble3D val="0"/>
            <c:spPr>
              <a:solidFill>
                <a:srgbClr val="4A78B5"/>
              </a:solidFill>
            </c:spPr>
            <c:extLst>
              <c:ext xmlns:c16="http://schemas.microsoft.com/office/drawing/2014/chart" uri="{C3380CC4-5D6E-409C-BE32-E72D297353CC}">
                <c16:uniqueId val="{00000000-77BD-469E-83D1-636C5A201CD6}"/>
              </c:ext>
            </c:extLst>
          </c:dPt>
          <c:dPt>
            <c:idx val="1"/>
            <c:invertIfNegative val="0"/>
            <c:bubble3D val="0"/>
            <c:spPr>
              <a:solidFill>
                <a:srgbClr val="E8803A"/>
              </a:solidFill>
            </c:spPr>
            <c:extLst>
              <c:ext xmlns:c16="http://schemas.microsoft.com/office/drawing/2014/chart" uri="{C3380CC4-5D6E-409C-BE32-E72D297353CC}">
                <c16:uniqueId val="{00000001-77BD-469E-83D1-636C5A201CD6}"/>
              </c:ext>
            </c:extLst>
          </c:dPt>
          <c:dLbls>
            <c:numFmt formatCode="#,##0" sourceLinked="0"/>
            <c:spPr>
              <a:noFill/>
              <a:ln>
                <a:noFill/>
              </a:ln>
              <a:effectLst/>
            </c:spPr>
            <c:txPr>
              <a:bodyPr/>
              <a:lstStyle/>
              <a:p>
                <a:pPr>
                  <a:defRPr sz="1100" b="1"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'Master Dashboard'!$C$7:$D$7</c:f>
            </c:strRef>
          </c:cat>
          <c:val>
            <c:numRef>
              <c:f>'Master Dashboard'!$C$14:$D$14</c:f>
            </c:numRef>
          </c:val>
          <c:extLst>
            <c:ext xmlns:c16="http://schemas.microsoft.com/office/drawing/2014/chart" uri="{C3380CC4-5D6E-409C-BE32-E72D297353CC}">
              <c16:uniqueId val="{00000002-77BD-469E-83D1-636C5A201CD6}"/>
            </c:ext>
          </c:extLst>
        </c:ser>
        <c:dLbls>
          <c:showLegendKey val="0"/>
          <c:showVal val="0"/>
          <c:showCatName val="0"/>
          <c:showSerName val="0"/>
          <c:showPercent val="0"/>
          <c:showBubbleSize val="0"/>
        </c:dLbls>
        <c:gapWidth val="80"/>
        <c:axId val="50020001"/>
        <c:axId val="50020002"/>
      </c:barChart>
      <c:catAx>
        <c:axId val="50020001"/>
        <c:scaling>
          <c:orientation val="minMax"/>
        </c:scaling>
        <c:delete val="0"/>
        <c:axPos val="b"/>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min val="0"/>
        </c:scaling>
        <c:delete val="0"/>
        <c:axPos val="l"/>
        <c:majorGridlines>
          <c:spPr>
            <a:ln>
              <a:solidFill>
                <a:srgbClr val="E5E7EB"/>
              </a:solidFill>
            </a:ln>
          </c:spPr>
        </c:majorGridlines>
        <c:numFmt formatCode="#,##0" sourceLinked="0"/>
        <c:majorTickMark val="out"/>
        <c:minorTickMark val="none"/>
        <c:tickLblPos val="nextTo"/>
        <c:crossAx val="5002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pPr>
            <a:r>
              <a:rPr lang="en-US" sz="1200" b="1" baseline="0"/>
              <a:t>Quality % by parameter (share of all leads)</a:t>
            </a:r>
          </a:p>
        </c:rich>
      </c:tx>
      <c:overlay val="0"/>
    </c:title>
    <c:autoTitleDeleted val="0"/>
    <c:plotArea>
      <c:layout/>
      <c:barChart>
        <c:barDir val="col"/>
        <c:grouping val="clustered"/>
        <c:varyColors val="0"/>
        <c:ser>
          <c:idx val="0"/>
          <c:order val="0"/>
          <c:tx>
            <c:v>Old campaigns</c:v>
          </c:tx>
          <c:spPr>
            <a:solidFill>
              <a:srgbClr val="4A78B5"/>
            </a:solidFill>
          </c:spPr>
          <c:invertIfNegative val="0"/>
          <c:dLbls>
            <c:numFmt formatCode="0.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'Master Dashboard'!$B$20:$B$26</c:f>
            </c:strRef>
          </c:cat>
          <c:val>
            <c:numRef>
              <c:f>'Master Dashboard'!$D$20:$D$26</c:f>
            </c:numRef>
          </c:val>
          <c:extLst>
            <c:ext xmlns:c16="http://schemas.microsoft.com/office/drawing/2014/chart" uri="{C3380CC4-5D6E-409C-BE32-E72D297353CC}">
              <c16:uniqueId val="{00000000-AA6B-4957-AC5E-86E16353D53C}"/>
            </c:ext>
          </c:extLst>
        </c:ser>
        <c:ser>
          <c:idx val="1"/>
          <c:order val="1"/>
          <c:tx>
            <c:v>New campaigns</c:v>
          </c:tx>
          <c:spPr>
            <a:solidFill>
              <a:srgbClr val="E8803A"/>
            </a:solidFill>
          </c:spPr>
          <c:invertIfNegative val="0"/>
          <c:dLbls>
            <c:numFmt formatCode="0.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'Master Dashboard'!$B$20:$B$26</c:f>
            </c:strRef>
          </c:cat>
          <c:val>
            <c:numRef>
              <c:f>'Master Dashboard'!$F$20:$F$26</c:f>
            </c:numRef>
          </c:val>
          <c:extLst>
            <c:ext xmlns:c16="http://schemas.microsoft.com/office/drawing/2014/chart" uri="{C3380CC4-5D6E-409C-BE32-E72D297353CC}">
              <c16:uniqueId val="{00000001-AA6B-4957-AC5E-86E16353D53C}"/>
            </c:ext>
          </c:extLst>
        </c:ser>
        <c:dLbls>
          <c:showLegendKey val="0"/>
          <c:showVal val="0"/>
          <c:showCatName val="0"/>
          <c:showSerName val="0"/>
          <c:showPercent val="0"/>
          <c:showBubbleSize val="0"/>
        </c:dLbls>
        <c:gapWidth val="60"/>
        <c:axId val="50030001"/>
        <c:axId val="50030002"/>
      </c:barChart>
      <c:catAx>
        <c:axId val="50030001"/>
        <c:scaling>
          <c:orientation val="minMax"/>
        </c:scaling>
        <c:delete val="0"/>
        <c:axPos val="b"/>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min val="0"/>
        </c:scaling>
        <c:delete val="0"/>
        <c:axPos val="l"/>
        <c:majorGridlines>
          <c:spPr>
            <a:ln>
              <a:solidFill>
                <a:srgbClr val="E5E7EB"/>
              </a:solidFill>
            </a:ln>
          </c:spPr>
        </c:majorGridlines>
        <c:numFmt formatCode="0%" sourceLinked="0"/>
        <c:majorTickMark val="out"/>
        <c:minorTickMark val="none"/>
        <c:tickLblPos val="nextTo"/>
        <c:crossAx val="50030001"/>
        <c:crosses val="autoZero"/>
        <c:crossBetween val="between"/>
      </c:valAx>
    </c:plotArea>
    <c:legend>
      <c:legendPos val="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aseline="0">
                <a:solidFill>
                  <a:srgbClr val="1F2A44"/>
                </a:solidFill>
              </a:defRPr>
            </a:pPr>
            <a:r>
              <a:rPr lang="en-US" sz="1200" baseline="0">
                <a:solidFill>
                  <a:srgbClr val="1F2A44"/>
                </a:solidFill>
              </a:rPr>
              <a:t>Lead quality &amp; follow-up rates</a:t>
            </a:r>
          </a:p>
        </c:rich>
      </c:tx>
      <c:overlay val="0"/>
    </c:title>
    <c:autoTitleDeleted val="0"/>
    <c:plotArea>
      <c:layout/>
      <c:barChart>
        <c:barDir val="col"/>
        <c:grouping val="clustered"/>
        <c:varyColors val="0"/>
        <c:ser>
          <c:idx val="0"/>
          <c:order val="0"/>
          <c:tx>
            <c:v>Old campaigns</c:v>
          </c:tx>
          <c:spPr>
            <a:solidFill>
              <a:srgbClr val="4A78B5"/>
            </a:solidFill>
          </c:spPr>
          <c:invertIfNegative val="0"/>
          <c:dLbls>
            <c:numFmt formatCode="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Summary'!$A$100:$A$103</c:f>
            </c:strRef>
          </c:cat>
          <c:val>
            <c:numRef>
              <c:f>'Executive Summary'!$B$100:$B$103</c:f>
            </c:numRef>
          </c:val>
          <c:extLst>
            <c:ext xmlns:c16="http://schemas.microsoft.com/office/drawing/2014/chart" uri="{C3380CC4-5D6E-409C-BE32-E72D297353CC}">
              <c16:uniqueId val="{00000000-AAD2-456D-A377-53D613423E34}"/>
            </c:ext>
          </c:extLst>
        </c:ser>
        <c:ser>
          <c:idx val="1"/>
          <c:order val="1"/>
          <c:tx>
            <c:v>New campaigns</c:v>
          </c:tx>
          <c:spPr>
            <a:solidFill>
              <a:srgbClr val="E8803A"/>
            </a:solidFill>
          </c:spPr>
          <c:invertIfNegative val="0"/>
          <c:dLbls>
            <c:numFmt formatCode="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Summary'!$A$100:$A$103</c:f>
            </c:strRef>
          </c:cat>
          <c:val>
            <c:numRef>
              <c:f>'Executive Summary'!$C$100:$C$103</c:f>
            </c:numRef>
          </c:val>
          <c:extLst>
            <c:ext xmlns:c16="http://schemas.microsoft.com/office/drawing/2014/chart" uri="{C3380CC4-5D6E-409C-BE32-E72D297353CC}">
              <c16:uniqueId val="{00000001-AAD2-456D-A377-53D613423E34}"/>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b"/>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l"/>
        <c:majorGridlines>
          <c:spPr>
            <a:ln>
              <a:solidFill>
                <a:srgbClr val="E5E7EB"/>
              </a:solidFill>
            </a:ln>
          </c:spPr>
        </c:majorGridlines>
        <c:numFmt formatCode="0%" sourceLinked="0"/>
        <c:majorTickMark val="out"/>
        <c:minorTickMark val="none"/>
        <c:tickLblPos val="nextTo"/>
        <c:crossAx val="5004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aseline="0">
                <a:solidFill>
                  <a:srgbClr val="1F2A44"/>
                </a:solidFill>
              </a:defRPr>
            </a:pPr>
            <a:r>
              <a:rPr lang="en-US" sz="1200" baseline="0">
                <a:solidFill>
                  <a:srgbClr val="1F2A44"/>
                </a:solidFill>
              </a:rPr>
              <a:t>Cost per lead vs cost per quality lead (INR)</a:t>
            </a:r>
          </a:p>
        </c:rich>
      </c:tx>
      <c:overlay val="0"/>
    </c:title>
    <c:autoTitleDeleted val="0"/>
    <c:plotArea>
      <c:layout/>
      <c:barChart>
        <c:barDir val="col"/>
        <c:grouping val="clustered"/>
        <c:varyColors val="0"/>
        <c:ser>
          <c:idx val="0"/>
          <c:order val="0"/>
          <c:tx>
            <c:v>Old campaigns</c:v>
          </c:tx>
          <c:spPr>
            <a:solidFill>
              <a:srgbClr val="4A78B5"/>
            </a:solidFill>
          </c:spPr>
          <c:invertIfNegative val="0"/>
          <c:dLbls>
            <c:numFmt formatCode="#,##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Summary'!$A$106:$A$107</c:f>
            </c:strRef>
          </c:cat>
          <c:val>
            <c:numRef>
              <c:f>'Executive Summary'!$B$106:$B$107</c:f>
            </c:numRef>
          </c:val>
          <c:extLst>
            <c:ext xmlns:c16="http://schemas.microsoft.com/office/drawing/2014/chart" uri="{C3380CC4-5D6E-409C-BE32-E72D297353CC}">
              <c16:uniqueId val="{00000000-A57B-4846-8708-20368B564745}"/>
            </c:ext>
          </c:extLst>
        </c:ser>
        <c:ser>
          <c:idx val="1"/>
          <c:order val="1"/>
          <c:tx>
            <c:v>New campaigns</c:v>
          </c:tx>
          <c:spPr>
            <a:solidFill>
              <a:srgbClr val="E8803A"/>
            </a:solidFill>
          </c:spPr>
          <c:invertIfNegative val="0"/>
          <c:dLbls>
            <c:numFmt formatCode="#,##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Summary'!$A$106:$A$107</c:f>
            </c:strRef>
          </c:cat>
          <c:val>
            <c:numRef>
              <c:f>'Executive Summary'!$C$106:$C$107</c:f>
            </c:numRef>
          </c:val>
          <c:extLst>
            <c:ext xmlns:c16="http://schemas.microsoft.com/office/drawing/2014/chart" uri="{C3380CC4-5D6E-409C-BE32-E72D297353CC}">
              <c16:uniqueId val="{00000001-A57B-4846-8708-20368B564745}"/>
            </c:ext>
          </c:extLst>
        </c:ser>
        <c:dLbls>
          <c:showLegendKey val="0"/>
          <c:showVal val="0"/>
          <c:showCatName val="0"/>
          <c:showSerName val="0"/>
          <c:showPercent val="0"/>
          <c:showBubbleSize val="0"/>
        </c:dLbls>
        <c:gapWidth val="150"/>
        <c:axId val="50050001"/>
        <c:axId val="50050002"/>
      </c:barChart>
      <c:catAx>
        <c:axId val="50050001"/>
        <c:scaling>
          <c:orientation val="minMax"/>
        </c:scaling>
        <c:delete val="0"/>
        <c:axPos val="b"/>
        <c:numFmt formatCode="General" sourceLinked="0"/>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spPr>
            <a:ln>
              <a:solidFill>
                <a:srgbClr val="E5E7EB"/>
              </a:solidFill>
            </a:ln>
          </c:spPr>
        </c:majorGridlines>
        <c:title>
          <c:tx>
            <c:rich>
              <a:bodyPr/>
              <a:lstStyle/>
              <a:p>
                <a:pPr>
                  <a:defRPr/>
                </a:pPr>
                <a:r>
                  <a:rPr lang="en-US"/>
                  <a:t>INR</a:t>
                </a:r>
              </a:p>
            </c:rich>
          </c:tx>
          <c:overlay val="0"/>
        </c:title>
        <c:numFmt formatCode="#,##0" sourceLinked="0"/>
        <c:majorTickMark val="out"/>
        <c:minorTickMark val="none"/>
        <c:tickLblPos val="nextTo"/>
        <c:crossAx val="5005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aseline="0">
                <a:solidFill>
                  <a:srgbClr val="1F2A44"/>
                </a:solidFill>
              </a:defRPr>
            </a:pPr>
            <a:r>
              <a:rPr lang="en-US" sz="1200" baseline="0">
                <a:solidFill>
                  <a:srgbClr val="1F2A44"/>
                </a:solidFill>
              </a:rPr>
              <a:t>Lead status mix (% of leads)</a:t>
            </a:r>
          </a:p>
        </c:rich>
      </c:tx>
      <c:overlay val="0"/>
    </c:title>
    <c:autoTitleDeleted val="0"/>
    <c:plotArea>
      <c:layout/>
      <c:barChart>
        <c:barDir val="bar"/>
        <c:grouping val="clustered"/>
        <c:varyColors val="0"/>
        <c:ser>
          <c:idx val="0"/>
          <c:order val="0"/>
          <c:tx>
            <c:v>Old campaigns</c:v>
          </c:tx>
          <c:spPr>
            <a:solidFill>
              <a:srgbClr val="4A78B5"/>
            </a:solidFill>
          </c:spPr>
          <c:invertIfNegative val="0"/>
          <c:cat>
            <c:strRef>
              <c:f>'Executive Summary'!$A$46:$A$63</c:f>
            </c:strRef>
          </c:cat>
          <c:val>
            <c:numRef>
              <c:f>'Executive Summary'!$D$46:$D$63</c:f>
            </c:numRef>
          </c:val>
          <c:extLst>
            <c:ext xmlns:c16="http://schemas.microsoft.com/office/drawing/2014/chart" uri="{C3380CC4-5D6E-409C-BE32-E72D297353CC}">
              <c16:uniqueId val="{00000000-D667-4E51-AF0A-3A456712D36D}"/>
            </c:ext>
          </c:extLst>
        </c:ser>
        <c:ser>
          <c:idx val="1"/>
          <c:order val="1"/>
          <c:tx>
            <c:v>New campaigns</c:v>
          </c:tx>
          <c:spPr>
            <a:solidFill>
              <a:srgbClr val="E8803A"/>
            </a:solidFill>
          </c:spPr>
          <c:invertIfNegative val="0"/>
          <c:cat>
            <c:strRef>
              <c:f>'Executive Summary'!$A$46:$A$63</c:f>
            </c:strRef>
          </c:cat>
          <c:val>
            <c:numRef>
              <c:f>'Executive Summary'!$E$46:$E$63</c:f>
            </c:numRef>
          </c:val>
          <c:extLst>
            <c:ext xmlns:c16="http://schemas.microsoft.com/office/drawing/2014/chart" uri="{C3380CC4-5D6E-409C-BE32-E72D297353CC}">
              <c16:uniqueId val="{00000001-D667-4E51-AF0A-3A456712D36D}"/>
            </c:ext>
          </c:extLst>
        </c:ser>
        <c:dLbls>
          <c:showLegendKey val="0"/>
          <c:showVal val="0"/>
          <c:showCatName val="0"/>
          <c:showSerName val="0"/>
          <c:showPercent val="0"/>
          <c:showBubbleSize val="0"/>
        </c:dLbls>
        <c:gapWidth val="150"/>
        <c:axId val="50060001"/>
        <c:axId val="50060002"/>
      </c:barChart>
      <c:catAx>
        <c:axId val="50060001"/>
        <c:scaling>
          <c:orientation val="maxMin"/>
        </c:scaling>
        <c:delete val="0"/>
        <c:axPos val="l"/>
        <c:numFmt formatCode="General" sourceLinked="0"/>
        <c:majorTickMark val="out"/>
        <c:minorTickMark val="none"/>
        <c:tickLblPos val="nextTo"/>
        <c:crossAx val="50060002"/>
        <c:crosses val="autoZero"/>
        <c:auto val="1"/>
        <c:lblAlgn val="ctr"/>
        <c:lblOffset val="100"/>
        <c:noMultiLvlLbl val="0"/>
      </c:catAx>
      <c:valAx>
        <c:axId val="50060002"/>
        <c:scaling>
          <c:orientation val="minMax"/>
        </c:scaling>
        <c:delete val="0"/>
        <c:axPos val="t"/>
        <c:majorGridlines>
          <c:spPr>
            <a:ln>
              <a:solidFill>
                <a:srgbClr val="E5E7EB"/>
              </a:solidFill>
            </a:ln>
          </c:spPr>
        </c:majorGridlines>
        <c:numFmt formatCode="0%" sourceLinked="0"/>
        <c:majorTickMark val="out"/>
        <c:minorTickMark val="none"/>
        <c:tickLblPos val="nextTo"/>
        <c:crossAx val="5006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47625</xdr:colOff>
      <xdr:row>5</xdr:row>
      <xdr:rowOff>19050</xdr:rowOff>
    </xdr:from>
    <xdr:to>
      <xdr:col>10</xdr:col>
      <xdr:colOff>314325</xdr:colOff>
      <xdr:row>12</xdr:row>
      <xdr:rowOff>180975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238125</xdr:colOff>
      <xdr:row>5</xdr:row>
      <xdr:rowOff>19050</xdr:rowOff>
    </xdr:from>
    <xdr:to>
      <xdr:col>15</xdr:col>
      <xdr:colOff>504825</xdr:colOff>
      <xdr:row>12</xdr:row>
      <xdr:rowOff>180975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xdr:colOff>
      <xdr:row>17</xdr:row>
      <xdr:rowOff>19050</xdr:rowOff>
    </xdr:from>
    <xdr:to>
      <xdr:col>14</xdr:col>
      <xdr:colOff>828675</xdr:colOff>
      <xdr:row>28</xdr:row>
      <xdr:rowOff>104775</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3</xdr:row>
      <xdr:rowOff>0</xdr:rowOff>
    </xdr:from>
    <xdr:to>
      <xdr:col>19</xdr:col>
      <xdr:colOff>76200</xdr:colOff>
      <xdr:row>10</xdr:row>
      <xdr:rowOff>171450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19</xdr:row>
      <xdr:rowOff>0</xdr:rowOff>
    </xdr:from>
    <xdr:to>
      <xdr:col>19</xdr:col>
      <xdr:colOff>76200</xdr:colOff>
      <xdr:row>33</xdr:row>
      <xdr:rowOff>95250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35</xdr:row>
      <xdr:rowOff>0</xdr:rowOff>
    </xdr:from>
    <xdr:to>
      <xdr:col>19</xdr:col>
      <xdr:colOff>76200</xdr:colOff>
      <xdr:row>54</xdr:row>
      <xdr:rowOff>28575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4</xdr:row>
      <xdr:rowOff>0</xdr:rowOff>
    </xdr:from>
    <xdr:to>
      <xdr:col>1</xdr:col>
      <xdr:colOff>3114675</xdr:colOff>
      <xdr:row>7</xdr:row>
      <xdr:rowOff>114300</xdr:rowOff>
    </xdr:to>
    <mc:AlternateContent xmlns:mc="http://schemas.openxmlformats.org/markup-compatibility/2006" xmlns:a14="http://schemas.microsoft.com/office/drawing/2010/main">
      <mc:Choice Requires="a14">
        <xdr:graphicFrame macro="">
          <xdr:nvGraphicFramePr>
            <xdr:cNvPr id="2" name="Campaign Type">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Campaign Type"/>
            </a:graphicData>
          </a:graphic>
        </xdr:graphicFrame>
      </mc:Choice>
      <mc:Fallback xmlns="">
        <xdr:sp macro="" textlink="">
          <xdr:nvSpPr>
            <xdr:cNvPr id="0" name=""/>
            <xdr:cNvSpPr>
              <a:spLocks noTextEdit="1"/>
            </xdr:cNvSpPr>
          </xdr:nvSpPr>
          <xdr:spPr>
            <a:xfrm>
              <a:off x="152400" y="908050"/>
              <a:ext cx="3152775"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8</xdr:row>
      <xdr:rowOff>19050</xdr:rowOff>
    </xdr:from>
    <xdr:to>
      <xdr:col>1</xdr:col>
      <xdr:colOff>3114675</xdr:colOff>
      <xdr:row>21</xdr:row>
      <xdr:rowOff>95250</xdr:rowOff>
    </xdr:to>
    <mc:AlternateContent xmlns:mc="http://schemas.openxmlformats.org/markup-compatibility/2006" xmlns:a14="http://schemas.microsoft.com/office/drawing/2010/main">
      <mc:Choice Requires="a14">
        <xdr:graphicFrame macro="">
          <xdr:nvGraphicFramePr>
            <xdr:cNvPr id="3" name="Campaign">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152400" y="1663700"/>
              <a:ext cx="3152775" cy="247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3209925</xdr:colOff>
      <xdr:row>4</xdr:row>
      <xdr:rowOff>0</xdr:rowOff>
    </xdr:from>
    <xdr:to>
      <xdr:col>4</xdr:col>
      <xdr:colOff>914400</xdr:colOff>
      <xdr:row>21</xdr:row>
      <xdr:rowOff>95250</xdr:rowOff>
    </xdr:to>
    <mc:AlternateContent xmlns:mc="http://schemas.openxmlformats.org/markup-compatibility/2006" xmlns:a14="http://schemas.microsoft.com/office/drawing/2010/main">
      <mc:Choice Requires="a14">
        <xdr:graphicFrame macro="">
          <xdr:nvGraphicFramePr>
            <xdr:cNvPr id="4" name="Lead Status">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Lead Status"/>
            </a:graphicData>
          </a:graphic>
        </xdr:graphicFrame>
      </mc:Choice>
      <mc:Fallback xmlns="">
        <xdr:sp macro="" textlink="">
          <xdr:nvSpPr>
            <xdr:cNvPr id="0" name=""/>
            <xdr:cNvSpPr>
              <a:spLocks noTextEdit="1"/>
            </xdr:cNvSpPr>
          </xdr:nvSpPr>
          <xdr:spPr>
            <a:xfrm>
              <a:off x="3400425" y="908050"/>
              <a:ext cx="4213225" cy="322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xdr:colOff>
      <xdr:row>4</xdr:row>
      <xdr:rowOff>0</xdr:rowOff>
    </xdr:from>
    <xdr:to>
      <xdr:col>7</xdr:col>
      <xdr:colOff>752475</xdr:colOff>
      <xdr:row>7</xdr:row>
      <xdr:rowOff>114300</xdr:rowOff>
    </xdr:to>
    <mc:AlternateContent xmlns:mc="http://schemas.openxmlformats.org/markup-compatibility/2006" xmlns:a14="http://schemas.microsoft.com/office/drawing/2010/main">
      <mc:Choice Requires="a14">
        <xdr:graphicFrame macro="">
          <xdr:nvGraphicFramePr>
            <xdr:cNvPr id="5" name="Lead Month">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Lead Month"/>
            </a:graphicData>
          </a:graphic>
        </xdr:graphicFrame>
      </mc:Choice>
      <mc:Fallback xmlns="">
        <xdr:sp macro="" textlink="">
          <xdr:nvSpPr>
            <xdr:cNvPr id="0" name=""/>
            <xdr:cNvSpPr>
              <a:spLocks noTextEdit="1"/>
            </xdr:cNvSpPr>
          </xdr:nvSpPr>
          <xdr:spPr>
            <a:xfrm>
              <a:off x="7762875" y="908050"/>
              <a:ext cx="2679700"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xdr:colOff>
      <xdr:row>8</xdr:row>
      <xdr:rowOff>19050</xdr:rowOff>
    </xdr:from>
    <xdr:to>
      <xdr:col>7</xdr:col>
      <xdr:colOff>752475</xdr:colOff>
      <xdr:row>21</xdr:row>
      <xdr:rowOff>95250</xdr:rowOff>
    </xdr:to>
    <mc:AlternateContent xmlns:mc="http://schemas.openxmlformats.org/markup-compatibility/2006" xmlns:a14="http://schemas.microsoft.com/office/drawing/2010/main">
      <mc:Choice Requires="a14">
        <xdr:graphicFrame macro="">
          <xdr:nvGraphicFramePr>
            <xdr:cNvPr id="6" name="Lead Week">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Lead Week"/>
            </a:graphicData>
          </a:graphic>
        </xdr:graphicFrame>
      </mc:Choice>
      <mc:Fallback xmlns="">
        <xdr:sp macro="" textlink="">
          <xdr:nvSpPr>
            <xdr:cNvPr id="0" name=""/>
            <xdr:cNvSpPr>
              <a:spLocks noTextEdit="1"/>
            </xdr:cNvSpPr>
          </xdr:nvSpPr>
          <xdr:spPr>
            <a:xfrm>
              <a:off x="7762875" y="1663700"/>
              <a:ext cx="2679700" cy="247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min" refreshedDate="46314.758449074077" createdVersion="6" refreshedVersion="6" minRefreshableVersion="3" recordCount="3641" xr:uid="{00000000-000A-0000-FFFF-FFFF01000000}">
  <cacheSource type="worksheet">
    <worksheetSource name="tblFact"/>
  </cacheSource>
  <cacheFields count="36">
    <cacheField name="Record Type" numFmtId="0">
      <sharedItems count="2">
        <s v="Lead"/>
        <s v="Spend"/>
      </sharedItems>
    </cacheField>
    <cacheField name="Campaign Type" numFmtId="0">
      <sharedItems count="2">
        <s v="Old"/>
        <s v="New"/>
      </sharedItems>
    </cacheField>
    <cacheField name="Campaign" numFmtId="0">
      <sharedItems count="17">
        <s v="E_Karan_Natuf_All_07072026"/>
        <s v="E_Natuf_Generic_13082026"/>
        <s v="E_Suresh_Natuf_Kiosk_07072026"/>
        <s v="natuf_Kiosk_14072026_Hindi"/>
        <s v="E_Selva_Natuf_All_07072026"/>
        <s v="E_Natuf_MF_05092026"/>
        <s v="E_Natuf_Generic_09092026"/>
        <s v="E_Karan_Natuf_Kiosk_07072026"/>
        <s v="E_Natuf_Foco_10092026"/>
        <s v="E_Natuf_Amazon_29092026"/>
        <s v="E_Natuf_Web_23092026"/>
        <s v="ABO | Natuf | Leads | Unit Franchise | India | Oct26 | V1"/>
        <s v="ABO | Natuf | Leads | Master Franchise | India | Oct26 | V1"/>
        <s v="Natuf | ABO | WhatsApp | Unit Franchise | India | Oct26 | V1"/>
        <s v="EBG - In House | ABO | Natuf | Leads | Unit Franchise | India | Oct26 | V1"/>
        <s v="Natuf | In House | ABO |  | WhatsApp | Unit Franchise | India | Oct26 | V1"/>
        <s v="EBG - In House | ABO | Natuf | Leads | Master Franchise | India | Oct26 | V1"/>
      </sharedItems>
    </cacheField>
    <cacheField name="Ad Set" numFmtId="0">
      <sharedItems/>
    </cacheField>
    <cacheField name="Ad" numFmtId="0">
      <sharedItems/>
    </cacheField>
    <cacheField name="CRM Brand" numFmtId="0">
      <sharedItems/>
    </cacheField>
    <cacheField name="Lead Status" numFmtId="0">
      <sharedItems count="17">
        <s v="Qualified"/>
        <s v="Meeting Scheduled"/>
        <s v="Meeting Conducted"/>
        <s v="Follow-Up"/>
        <s v="Details Shared"/>
        <s v="Connected"/>
        <s v="Attempt 1"/>
        <s v="Attempt 2"/>
        <s v="Attempt 3"/>
        <s v="Attempt 4"/>
        <s v="Attempt 5"/>
        <s v="New Lead"/>
        <s v="Nurture"/>
        <s v="Meeting Conducted but NOT QUALIFIED"/>
        <s v="Lost"/>
        <s v="Negotiation"/>
        <s v="(n/a - spend)"/>
      </sharedItems>
    </cacheField>
    <cacheField name="Lead Quality" numFmtId="0">
      <sharedItems/>
    </cacheField>
    <cacheField name="Lead Month" numFmtId="0">
      <sharedItems count="2">
        <s v="2026-10"/>
        <s v="(n/a - spend)"/>
      </sharedItems>
    </cacheField>
    <cacheField name="Lead Week" numFmtId="0">
      <sharedItems count="6">
        <s v="Wk of 2026-09-28"/>
        <s v="Wk of 2026-10-05"/>
        <s v="Wk of 2026-10-12"/>
        <s v="Wk of 2026-10-19"/>
        <s v="Wk of 2026-10-26"/>
        <s v="(n/a - spend)"/>
      </sharedItems>
    </cacheField>
    <cacheField name="Team Manager" numFmtId="0">
      <sharedItems/>
    </cacheField>
    <cacheField name="Lead Source" numFmtId="0">
      <sharedItems/>
    </cacheField>
    <cacheField name="Attribution Method" numFmtId="0">
      <sharedItems/>
    </cacheField>
    <cacheField name="Lead ID" numFmtId="0">
      <sharedItems/>
    </cacheField>
    <cacheField name="Lead Count" numFmtId="0">
      <sharedItems containsSemiMixedTypes="0" containsString="0" containsNumber="1" containsInteger="1" minValue="0" maxValue="1"/>
    </cacheField>
    <cacheField name="Quality Count" numFmtId="3">
      <sharedItems containsSemiMixedTypes="0" containsString="0" containsNumber="1" containsInteger="1" minValue="0" maxValue="1"/>
    </cacheField>
    <cacheField name="Contacted Count" numFmtId="3">
      <sharedItems containsSemiMixedTypes="0" containsString="0" containsNumber="1" containsInteger="1" minValue="0" maxValue="1"/>
    </cacheField>
    <cacheField name="Lost Count" numFmtId="3">
      <sharedItems containsSemiMixedTypes="0" containsString="0" containsNumber="1" containsInteger="1" minValue="0" maxValue="1"/>
    </cacheField>
    <cacheField name="Calls Count" numFmtId="0">
      <sharedItems containsSemiMixedTypes="0" containsString="0" containsNumber="1" containsInteger="1" minValue="0" maxValue="48"/>
    </cacheField>
    <cacheField name="Connected Calls" numFmtId="0">
      <sharedItems containsSemiMixedTypes="0" containsString="0" containsNumber="1" containsInteger="1" minValue="-1" maxValue="36"/>
    </cacheField>
    <cacheField name="Spend INR" numFmtId="0">
      <sharedItems containsSemiMixedTypes="0" containsString="0" containsNumber="1" minValue="0.0" maxValue="277596.99"/>
    </cacheField>
    <cacheField name="Impressions" numFmtId="0">
      <sharedItems containsSemiMixedTypes="0" containsString="0" containsNumber="1" containsInteger="1" minValue="0" maxValue="2158611"/>
    </cacheField>
    <cacheField name="Link Clicks" numFmtId="0">
      <sharedItems containsSemiMixedTypes="0" containsString="0" containsNumber="1" containsInteger="1" minValue="0" maxValue="12758"/>
    </cacheField>
    <cacheField name="Meta Results Count" numFmtId="0">
      <sharedItems containsSemiMixedTypes="0" containsString="0" containsNumber="1" containsInteger="1" minValue="0" maxValue="2102"/>
    </cacheField>
    <cacheField name="Costed Lead Count" numFmtId="3">
      <sharedItems containsSemiMixedTypes="0" containsString="0" containsNumber="1" containsInteger="1" minValue="0" maxValue="1"/>
    </cacheField>
    <cacheField name="Costed Quality Count" numFmtId="3">
      <sharedItems containsSemiMixedTypes="0" containsString="0" containsNumber="1" containsInteger="1" minValue="0" maxValue="1"/>
    </cacheField>
    <cacheField name="Quality Pct" numFmtId="0" formula="'Quality Count'/'Lead Count'" databaseField="0"/>
    <cacheField name="Contacted Pct" numFmtId="0" formula="'Contacted Count'/'Lead Count'" databaseField="0"/>
    <cacheField name="QoC Pct" numFmtId="0" formula="'Quality Count'/'Contacted Count'" databaseField="0"/>
    <cacheField name="Lost Pct" numFmtId="0" formula="'Lost Count'/'Lead Count'" databaseField="0"/>
    <cacheField name="CPL" numFmtId="0" formula="'Spend INR'/'Costed Lead Count'" databaseField="0"/>
    <cacheField name="CPQL" numFmtId="0" formula="'Spend INR'/'Costed Quality Count'" databaseField="0"/>
    <cacheField name="CTR" numFmtId="0" formula="'Link Clicks'/Impressions" databaseField="0"/>
    <cacheField name="Capture Pct" numFmtId="0" formula="'Costed Lead Count'/'Meta Results Count'" databaseField="0"/>
    <cacheField name="Call Connect Pct" numFmtId="0" formula="'Connected Calls'/'Calls Count'" databaseField="0"/>
    <cacheField name="Calls per Lead" numFmtId="0" formula="'Calls Count'/'Lead Count'" databaseField="0"/>
  </cacheFields>
  <extLst>
    <ext xmlns:x14="http://schemas.microsoft.com/office/spreadsheetml/2009/9/main" uri="{725AE2AE-9491-48be-B2B4-4EB974FC3084}">
      <x14:pivotCacheDefinition pivotCacheId="1861423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1">
  <r>
    <x v="0"/>
    <x v="1"/>
    <x v="11"/>
    <s v="Natuf | Broad | Tier1 + Growth Cities | Oct26 | V1"/>
    <s v="Natuf | Reel | Brand Ambassador | Heard Of Owning A Cafe | V1"/>
    <s v="In House Natuf"/>
    <x v="11"/>
    <s v="Non-Quality Lead"/>
    <x v="0"/>
    <x v="4"/>
    <s v="Vikas Pathak"/>
    <s v="Facebook"/>
    <s v="Direct (campaign tagged in CRM)"/>
    <s v="6ae597f7b26a2f65d10a4408"/>
    <n v="1"/>
    <n v="0"/>
    <n v="0"/>
    <n v="0"/>
    <n v="0"/>
    <n v="0"/>
    <n v="0"/>
    <n v="0"/>
    <n v="0"/>
    <n v="0"/>
    <n v="1"/>
    <n v="0"/>
  </r>
  <r>
    <x v="0"/>
    <x v="1"/>
    <x v="12"/>
    <s v="Natuf | Broad | Tier1 + Growth Cities | Oct26 | V1"/>
    <s v="Natuf | Static | Become A Levantine Food | V1"/>
    <s v="Natuf_MF"/>
    <x v="11"/>
    <s v="Non-Quality Lead"/>
    <x v="0"/>
    <x v="4"/>
    <s v="Marshal Malbari"/>
    <s v="Facebook"/>
    <s v="Direct (campaign tagged in CRM)"/>
    <s v="6ae597ab99edaed0c5aab4b9"/>
    <n v="1"/>
    <n v="0"/>
    <n v="0"/>
    <n v="0"/>
    <n v="0"/>
    <n v="0"/>
    <n v="0"/>
    <n v="0"/>
    <n v="0"/>
    <n v="0"/>
    <n v="1"/>
    <n v="0"/>
  </r>
  <r>
    <x v="0"/>
    <x v="1"/>
    <x v="11"/>
    <s v="Natuf | LAL 1% | India | Jul26 | V1"/>
    <s v="Natuf | Reel | Brand Ambassador | Heard Of Owning A Cafe | V1"/>
    <s v="In House Natuf"/>
    <x v="11"/>
    <s v="Non-Quality Lead"/>
    <x v="0"/>
    <x v="4"/>
    <s v="(Unassigned)"/>
    <s v="Facebook"/>
    <s v="Direct (campaign tagged in CRM)"/>
    <s v="6ae59561315f55f2fd4319c5"/>
    <n v="1"/>
    <n v="0"/>
    <n v="0"/>
    <n v="0"/>
    <n v="0"/>
    <n v="0"/>
    <n v="0"/>
    <n v="0"/>
    <n v="0"/>
    <n v="0"/>
    <n v="1"/>
    <n v="0"/>
  </r>
  <r>
    <x v="0"/>
    <x v="1"/>
    <x v="11"/>
    <s v="Natuf | Business Owners | Tier1 + Growth Cities | Oct26 | V1"/>
    <s v="Natuf | Reel | Brand Ambassador | Heard Of Owning A Cafe | V1"/>
    <s v="In House Natuf"/>
    <x v="11"/>
    <s v="Non-Quality Lead"/>
    <x v="0"/>
    <x v="4"/>
    <s v="Marshal Malbari"/>
    <s v="Facebook"/>
    <s v="Direct (campaign tagged in CRM)"/>
    <s v="6ae59349481a67e46c03f3ae"/>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58f6ead9b3f10ed1ee1f8"/>
    <n v="1"/>
    <n v="0"/>
    <n v="0"/>
    <n v="0"/>
    <n v="0"/>
    <n v="0"/>
    <n v="0"/>
    <n v="0"/>
    <n v="0"/>
    <n v="0"/>
    <n v="1"/>
    <n v="0"/>
  </r>
  <r>
    <x v="0"/>
    <x v="1"/>
    <x v="11"/>
    <s v="Natuf | Investors | Tier1 + Growth Cities | Oct26 | V1"/>
    <s v="Natuf | Reel | Brand Ambassador | Heard Of Owning A Cafe | V1"/>
    <s v="In House Natuf"/>
    <x v="11"/>
    <s v="Non-Quality Lead"/>
    <x v="0"/>
    <x v="4"/>
    <s v="Marshal Malbari"/>
    <s v="Facebook"/>
    <s v="Direct (campaign tagged in CRM)"/>
    <s v="6ae58f56a3c40b362d514506"/>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58effd0aa4b0328d1c585"/>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58ee221cda82dfed326df"/>
    <n v="1"/>
    <n v="0"/>
    <n v="0"/>
    <n v="0"/>
    <n v="0"/>
    <n v="0"/>
    <n v="0"/>
    <n v="0"/>
    <n v="0"/>
    <n v="0"/>
    <n v="1"/>
    <n v="0"/>
  </r>
  <r>
    <x v="0"/>
    <x v="1"/>
    <x v="11"/>
    <s v="Natuf | Broad | Tier1 + Growth Cities | Oct26 | V1"/>
    <s v="Natuf | Reel | Brand Ambassador | Heard Of Owning A Cafe | V1"/>
    <s v="In House Natuf"/>
    <x v="6"/>
    <s v="Non-Quality Lead"/>
    <x v="0"/>
    <x v="4"/>
    <s v="Vikas Pathak"/>
    <s v="Facebook"/>
    <s v="Direct (campaign tagged in CRM)"/>
    <s v="6ae58d3adb91a7cf96deb9cf"/>
    <n v="1"/>
    <n v="0"/>
    <n v="1"/>
    <n v="0"/>
    <n v="1"/>
    <n v="0"/>
    <n v="0"/>
    <n v="0"/>
    <n v="0"/>
    <n v="0"/>
    <n v="1"/>
    <n v="0"/>
  </r>
  <r>
    <x v="0"/>
    <x v="1"/>
    <x v="12"/>
    <s v="Natuf | LAL 1% | India | Jul26 | V1"/>
    <s v="Natuf | Static | Become A Levantine Food | V1"/>
    <s v="Natuf_MF"/>
    <x v="11"/>
    <s v="Non-Quality Lead"/>
    <x v="0"/>
    <x v="4"/>
    <s v="Shivam Kumar"/>
    <s v="Facebook"/>
    <s v="Direct (campaign tagged in CRM)"/>
    <s v="6ae58b5dc80e9a3a8ca338fa"/>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5894b252750c50e8a30e2"/>
    <n v="1"/>
    <n v="0"/>
    <n v="0"/>
    <n v="0"/>
    <n v="0"/>
    <n v="0"/>
    <n v="0"/>
    <n v="0"/>
    <n v="0"/>
    <n v="0"/>
    <n v="1"/>
    <n v="0"/>
  </r>
  <r>
    <x v="0"/>
    <x v="1"/>
    <x v="11"/>
    <s v="Natuf | Broad | Tier1 + Growth Cities | Oct26 | V1"/>
    <s v="Natuf | Reel | Brand Ambassador | Heard Of Owning A Cafe | V1"/>
    <s v="In House Natuf"/>
    <x v="6"/>
    <s v="Non-Quality Lead"/>
    <x v="0"/>
    <x v="4"/>
    <s v="Vikas Pathak"/>
    <s v="Facebook"/>
    <s v="Direct (campaign tagged in CRM)"/>
    <s v="6ae587d98135cd63e5061f00"/>
    <n v="1"/>
    <n v="0"/>
    <n v="1"/>
    <n v="0"/>
    <n v="1"/>
    <n v="0"/>
    <n v="0"/>
    <n v="0"/>
    <n v="0"/>
    <n v="0"/>
    <n v="1"/>
    <n v="0"/>
  </r>
  <r>
    <x v="0"/>
    <x v="1"/>
    <x v="12"/>
    <s v="Natuf | Broad | Tier1 + Growth Cities | Oct26 | V1"/>
    <s v="Natuf | Static | Become A Levantine Food | V1"/>
    <s v="Natuf_MF"/>
    <x v="11"/>
    <s v="Non-Quality Lead"/>
    <x v="0"/>
    <x v="4"/>
    <s v="Marshal Malbari"/>
    <s v="Facebook"/>
    <s v="Direct (campaign tagged in CRM)"/>
    <s v="6ae585ff794eb74014a50e4f"/>
    <n v="1"/>
    <n v="0"/>
    <n v="0"/>
    <n v="0"/>
    <n v="0"/>
    <n v="0"/>
    <n v="0"/>
    <n v="0"/>
    <n v="0"/>
    <n v="0"/>
    <n v="1"/>
    <n v="0"/>
  </r>
  <r>
    <x v="0"/>
    <x v="1"/>
    <x v="11"/>
    <s v="Natuf | Investors | Tier1 + Growth Cities | Oct26 | V1"/>
    <s v="Natuf | Reel | Brand Ambassador | Heard Of Owning A Cafe | V1"/>
    <s v="In House Natuf"/>
    <x v="5"/>
    <s v="Non-Quality Lead"/>
    <x v="0"/>
    <x v="4"/>
    <s v="Vikas Pathak"/>
    <s v="Facebook"/>
    <s v="Direct (campaign tagged in CRM)"/>
    <s v="6ae58481bcc351bd38e7114c"/>
    <n v="1"/>
    <n v="0"/>
    <n v="1"/>
    <n v="0"/>
    <n v="1"/>
    <n v="1"/>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57d1b28e52fbee75ce17f"/>
    <n v="1"/>
    <n v="0"/>
    <n v="0"/>
    <n v="0"/>
    <n v="0"/>
    <n v="0"/>
    <n v="0"/>
    <n v="0"/>
    <n v="0"/>
    <n v="0"/>
    <n v="1"/>
    <n v="0"/>
  </r>
  <r>
    <x v="0"/>
    <x v="1"/>
    <x v="12"/>
    <s v="Natuf | Investors | Tier1 + Growth Cities | Oct26 | V1"/>
    <s v="Natuf | Static | Become A Levantine Food | V1"/>
    <s v="Natuf_MF"/>
    <x v="14"/>
    <s v="Non-Quality Lead"/>
    <x v="0"/>
    <x v="4"/>
    <s v="Marshal Malbari"/>
    <s v="Facebook"/>
    <s v="Direct (campaign tagged in CRM)"/>
    <s v="6ae57c1bfc78e8c7b105aea2"/>
    <n v="1"/>
    <n v="0"/>
    <n v="1"/>
    <n v="1"/>
    <n v="1"/>
    <n v="1"/>
    <n v="0"/>
    <n v="0"/>
    <n v="0"/>
    <n v="0"/>
    <n v="1"/>
    <n v="0"/>
  </r>
  <r>
    <x v="0"/>
    <x v="1"/>
    <x v="11"/>
    <s v="Natuf | Business Owners | Tier1 + Growth Cities | Oct26 | V1"/>
    <s v="Natuf | Reel | Brand Ambassador | Heard Of Owning A Cafe | V1"/>
    <s v="In House Natuf"/>
    <x v="6"/>
    <s v="Non-Quality Lead"/>
    <x v="0"/>
    <x v="4"/>
    <s v="Marshal Malbari"/>
    <s v="Facebook"/>
    <s v="Direct (campaign tagged in CRM)"/>
    <s v="6ae57997ea398dea2d668a12"/>
    <n v="1"/>
    <n v="0"/>
    <n v="1"/>
    <n v="0"/>
    <n v="1"/>
    <n v="1"/>
    <n v="0"/>
    <n v="0"/>
    <n v="0"/>
    <n v="0"/>
    <n v="1"/>
    <n v="0"/>
  </r>
  <r>
    <x v="0"/>
    <x v="1"/>
    <x v="12"/>
    <s v="Natuf | Business Owners | Tier1 + Growth Cities | Oct26 | V1"/>
    <s v="Natuf | Static | Become A Levantine Food | V1"/>
    <s v="Natuf_MF"/>
    <x v="11"/>
    <s v="Non-Quality Lead"/>
    <x v="0"/>
    <x v="4"/>
    <s v="Marshal Malbari"/>
    <s v="Facebook"/>
    <s v="Direct (campaign tagged in CRM)"/>
    <s v="6ae5777928e52fbee75cdb43"/>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575e5c8468c802bfbc0de"/>
    <n v="1"/>
    <n v="0"/>
    <n v="0"/>
    <n v="0"/>
    <n v="0"/>
    <n v="0"/>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574705a8ca343032b5f0f"/>
    <n v="1"/>
    <n v="0"/>
    <n v="1"/>
    <n v="0"/>
    <n v="1"/>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570df6892b5138c2782a6"/>
    <n v="1"/>
    <n v="0"/>
    <n v="0"/>
    <n v="0"/>
    <n v="0"/>
    <n v="0"/>
    <n v="0"/>
    <n v="0"/>
    <n v="0"/>
    <n v="0"/>
    <n v="1"/>
    <n v="0"/>
  </r>
  <r>
    <x v="0"/>
    <x v="1"/>
    <x v="11"/>
    <s v="Natuf | Business Owners | Tier1 + Growth Cities | Oct26 | V1"/>
    <s v="Natuf | Reel | Brand Ambassador | Heard Of Owning A Cafe | V1"/>
    <s v="In House Natuf"/>
    <x v="11"/>
    <s v="Non-Quality Lead"/>
    <x v="0"/>
    <x v="4"/>
    <s v="Marshal Malbari"/>
    <s v="Facebook"/>
    <s v="Direct (campaign tagged in CRM)"/>
    <s v="6ae570ca93267a072f100f44"/>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570645a48753ec28890d7"/>
    <n v="1"/>
    <n v="0"/>
    <n v="0"/>
    <n v="0"/>
    <n v="0"/>
    <n v="0"/>
    <n v="0"/>
    <n v="0"/>
    <n v="0"/>
    <n v="0"/>
    <n v="1"/>
    <n v="0"/>
  </r>
  <r>
    <x v="0"/>
    <x v="1"/>
    <x v="11"/>
    <s v="Natuf | LAL 1% | India | Jul26 | V1"/>
    <s v="Natuf | Reel | Brand Ambassador | Heard Of Owning A Cafe | V1"/>
    <s v="In House Natuf"/>
    <x v="5"/>
    <s v="Non-Quality Lead"/>
    <x v="0"/>
    <x v="4"/>
    <s v="Marshal Malbari"/>
    <s v="Facebook"/>
    <s v="Direct (campaign tagged in CRM)"/>
    <s v="6ae56e853a2743842b979b78"/>
    <n v="1"/>
    <n v="0"/>
    <n v="1"/>
    <n v="0"/>
    <n v="1"/>
    <n v="1"/>
    <n v="0"/>
    <n v="0"/>
    <n v="0"/>
    <n v="0"/>
    <n v="1"/>
    <n v="0"/>
  </r>
  <r>
    <x v="0"/>
    <x v="1"/>
    <x v="11"/>
    <s v="Natuf | Broad | Tier1 + Growth Cities | Oct26 | V1"/>
    <s v="Natuf | Reel | Brand Ambassador | Heard Of Owning A Cafe | V1"/>
    <s v="In House Natuf"/>
    <x v="11"/>
    <s v="Non-Quality Lead"/>
    <x v="0"/>
    <x v="4"/>
    <s v="(Unassigned)"/>
    <s v="Facebook"/>
    <s v="Direct (campaign tagged in CRM)"/>
    <s v="6ae56c156a99ab7e8d2a7b8e"/>
    <n v="1"/>
    <n v="0"/>
    <n v="0"/>
    <n v="0"/>
    <n v="0"/>
    <n v="0"/>
    <n v="0"/>
    <n v="0"/>
    <n v="0"/>
    <n v="0"/>
    <n v="1"/>
    <n v="0"/>
  </r>
  <r>
    <x v="0"/>
    <x v="1"/>
    <x v="11"/>
    <s v="Natuf | Broad | Tier1 + Growth Cities | Oct26 | V1"/>
    <s v="Natuf | Reel | Brand Ambassador | Heard Of Owning A Cafe | V1"/>
    <s v="In House Natuf"/>
    <x v="11"/>
    <s v="Non-Quality Lead"/>
    <x v="0"/>
    <x v="4"/>
    <s v="Marshal Malbari"/>
    <s v="Facebook"/>
    <s v="Direct (campaign tagged in CRM)"/>
    <s v="6ae56b7f486563d7e866a133"/>
    <n v="1"/>
    <n v="0"/>
    <n v="0"/>
    <n v="0"/>
    <n v="0"/>
    <n v="0"/>
    <n v="0"/>
    <n v="0"/>
    <n v="0"/>
    <n v="0"/>
    <n v="1"/>
    <n v="0"/>
  </r>
  <r>
    <x v="0"/>
    <x v="1"/>
    <x v="11"/>
    <s v="Natuf | Investors | Tier1 + Growth Cities | Oct26 | V1"/>
    <s v="Natuf | Reel | Brand Ambassador | Heard Of Owning A Cafe | V1"/>
    <s v="In House Natuf"/>
    <x v="4"/>
    <s v="Quality Lead"/>
    <x v="0"/>
    <x v="4"/>
    <s v="Marshal Malbari"/>
    <s v="Facebook"/>
    <s v="Direct (campaign tagged in CRM)"/>
    <s v="6ae56ad22811b8a440094d45"/>
    <n v="1"/>
    <n v="1"/>
    <n v="1"/>
    <n v="0"/>
    <n v="2"/>
    <n v="1"/>
    <n v="0"/>
    <n v="0"/>
    <n v="0"/>
    <n v="0"/>
    <n v="1"/>
    <n v="1"/>
  </r>
  <r>
    <x v="0"/>
    <x v="1"/>
    <x v="11"/>
    <s v="Natuf | Broad | Tier1 + Growth Cities | Oct26 | V1"/>
    <s v="Natuf | Reel | Brand Ambassador | Heard Of Owning A Cafe | V1"/>
    <s v="In House Natuf"/>
    <x v="11"/>
    <s v="Non-Quality Lead"/>
    <x v="0"/>
    <x v="4"/>
    <s v="(Unassigned)"/>
    <s v="Facebook"/>
    <s v="Direct (campaign tagged in CRM)"/>
    <s v="6ae56957ce993abfe05ec66d"/>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56629ccdd01d785ef6ca0"/>
    <n v="1"/>
    <n v="0"/>
    <n v="0"/>
    <n v="0"/>
    <n v="0"/>
    <n v="0"/>
    <n v="0"/>
    <n v="0"/>
    <n v="0"/>
    <n v="0"/>
    <n v="1"/>
    <n v="0"/>
  </r>
  <r>
    <x v="0"/>
    <x v="1"/>
    <x v="11"/>
    <s v="Natuf | Broad | Tier1 + Growth Cities | Oct26 | V1"/>
    <s v="Natuf | Reel | Brand Ambassador | Heard Of Owning A Cafe | V1"/>
    <s v="In House Natuf"/>
    <x v="6"/>
    <s v="Non-Quality Lead"/>
    <x v="0"/>
    <x v="4"/>
    <s v="Vikas Pathak"/>
    <s v="Facebook"/>
    <s v="Direct (campaign tagged in CRM)"/>
    <s v="6ae5657d0474dbbf077d9834"/>
    <n v="1"/>
    <n v="0"/>
    <n v="1"/>
    <n v="0"/>
    <n v="2"/>
    <n v="0"/>
    <n v="0"/>
    <n v="0"/>
    <n v="0"/>
    <n v="0"/>
    <n v="1"/>
    <n v="0"/>
  </r>
  <r>
    <x v="0"/>
    <x v="1"/>
    <x v="12"/>
    <s v="Natuf | Investors | Tier1 + Growth Cities | Oct26 | V1"/>
    <s v="Natuf | Static | Become A Levantine Food | V1"/>
    <s v="Natuf_MF"/>
    <x v="6"/>
    <s v="Non-Quality Lead"/>
    <x v="0"/>
    <x v="4"/>
    <s v="Marshal Malbari"/>
    <s v="Facebook"/>
    <s v="Direct (campaign tagged in CRM)"/>
    <s v="6ae5654891f6a856dc8a12d5"/>
    <n v="1"/>
    <n v="0"/>
    <n v="1"/>
    <n v="0"/>
    <n v="2"/>
    <n v="1"/>
    <n v="0"/>
    <n v="0"/>
    <n v="0"/>
    <n v="0"/>
    <n v="1"/>
    <n v="0"/>
  </r>
  <r>
    <x v="0"/>
    <x v="1"/>
    <x v="11"/>
    <s v="Natuf | Broad | Tier1 + Growth Cities | Oct26 | V1"/>
    <s v="Natuf | Reel | Brand Ambassador | Heard Of Owning A Cafe | V1"/>
    <s v="In House Natuf"/>
    <x v="6"/>
    <s v="Non-Quality Lead"/>
    <x v="0"/>
    <x v="4"/>
    <s v="Vikas Pathak"/>
    <s v="Facebook"/>
    <s v="Direct (campaign tagged in CRM)"/>
    <s v="6ae561b1ccdd01d785ef67b5"/>
    <n v="1"/>
    <n v="0"/>
    <n v="1"/>
    <n v="0"/>
    <n v="1"/>
    <n v="0"/>
    <n v="0"/>
    <n v="0"/>
    <n v="0"/>
    <n v="0"/>
    <n v="1"/>
    <n v="0"/>
  </r>
  <r>
    <x v="0"/>
    <x v="1"/>
    <x v="12"/>
    <s v="Natuf | Broad | Tier1 + Growth Cities | Oct26 | V1"/>
    <s v="Natuf | Static | Explore Levantine Food | V1"/>
    <s v="Natuf_MF"/>
    <x v="11"/>
    <s v="Non-Quality Lead"/>
    <x v="0"/>
    <x v="4"/>
    <s v="Marshal Malbari"/>
    <s v="Facebook"/>
    <s v="Direct (campaign tagged in CRM)"/>
    <s v="6ae5619c3b1e6e6db2300f35"/>
    <n v="1"/>
    <n v="0"/>
    <n v="0"/>
    <n v="0"/>
    <n v="0"/>
    <n v="0"/>
    <n v="0"/>
    <n v="0"/>
    <n v="0"/>
    <n v="0"/>
    <n v="1"/>
    <n v="0"/>
  </r>
  <r>
    <x v="0"/>
    <x v="1"/>
    <x v="11"/>
    <s v="Natuf | LAL 1% | India | Jul26 | V1"/>
    <s v="Natuf | Reel | Brand Ambassador | Heard Of Owning A Cafe | V1"/>
    <s v="In House Natuf"/>
    <x v="11"/>
    <s v="Non-Quality Lead"/>
    <x v="0"/>
    <x v="4"/>
    <s v="(Unassigned)"/>
    <s v="Facebook"/>
    <s v="Direct (campaign tagged in CRM)"/>
    <s v="6ae5604a3a2743842b9797c6"/>
    <n v="1"/>
    <n v="0"/>
    <n v="0"/>
    <n v="0"/>
    <n v="0"/>
    <n v="0"/>
    <n v="0"/>
    <n v="0"/>
    <n v="0"/>
    <n v="0"/>
    <n v="1"/>
    <n v="0"/>
  </r>
  <r>
    <x v="0"/>
    <x v="1"/>
    <x v="11"/>
    <s v="Natuf | Business Owners | Tier1 + Growth Cities | Oct26 | V1"/>
    <s v="Natuf | Reel | Brand Ambassador | Heard Of Owning A Cafe | V1"/>
    <s v="In House Natuf"/>
    <x v="5"/>
    <s v="Non-Quality Lead"/>
    <x v="0"/>
    <x v="4"/>
    <s v="Vikas Pathak"/>
    <s v="Facebook"/>
    <s v="Direct (campaign tagged in CRM)"/>
    <s v="6ae55f53486563d7e8669562"/>
    <n v="1"/>
    <n v="0"/>
    <n v="1"/>
    <n v="0"/>
    <n v="1"/>
    <n v="1"/>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55f36f3f4d29d5049ebd9"/>
    <n v="1"/>
    <n v="0"/>
    <n v="0"/>
    <n v="0"/>
    <n v="0"/>
    <n v="0"/>
    <n v="0"/>
    <n v="0"/>
    <n v="0"/>
    <n v="0"/>
    <n v="1"/>
    <n v="0"/>
  </r>
  <r>
    <x v="0"/>
    <x v="1"/>
    <x v="11"/>
    <s v="Natuf | LAL 1% | India | Jul26 | V1"/>
    <s v="Natuf | Reel | Brand Ambassador | Heard Of Owning A Cafe | V1"/>
    <s v="In House Natuf"/>
    <x v="11"/>
    <s v="Non-Quality Lead"/>
    <x v="0"/>
    <x v="4"/>
    <s v="Marshal Malbari"/>
    <s v="Facebook"/>
    <s v="Direct (campaign tagged in CRM)"/>
    <s v="6ae55c2f896f7321e666b86f"/>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55bb9e56eacc7231936f4"/>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55af15241f1ff9e3014db"/>
    <n v="1"/>
    <n v="0"/>
    <n v="0"/>
    <n v="0"/>
    <n v="0"/>
    <n v="0"/>
    <n v="0"/>
    <n v="0"/>
    <n v="0"/>
    <n v="0"/>
    <n v="1"/>
    <n v="0"/>
  </r>
  <r>
    <x v="0"/>
    <x v="1"/>
    <x v="11"/>
    <s v="Natuf | Business Owners | Tier1 + Growth Cities | Oct26 | V1"/>
    <s v="Natuf | Reel | Brand Ambassador | Heard Of Owning A Cafe | V1"/>
    <s v="In House Natuf"/>
    <x v="6"/>
    <s v="Non-Quality Lead"/>
    <x v="0"/>
    <x v="4"/>
    <s v="Marshal Malbari"/>
    <s v="Facebook"/>
    <s v="Direct (campaign tagged in CRM)"/>
    <s v="6ae5580ee78df652fd957330"/>
    <n v="1"/>
    <n v="0"/>
    <n v="1"/>
    <n v="0"/>
    <n v="1"/>
    <n v="0"/>
    <n v="0"/>
    <n v="0"/>
    <n v="0"/>
    <n v="0"/>
    <n v="1"/>
    <n v="0"/>
  </r>
  <r>
    <x v="0"/>
    <x v="1"/>
    <x v="12"/>
    <s v="Natuf | Investors | Tier1 + Growth Cities | Oct26 | V1"/>
    <s v="Natuf | Static | Become A Levantine Food | V1"/>
    <s v="Natuf_MF"/>
    <x v="11"/>
    <s v="Non-Quality Lead"/>
    <x v="0"/>
    <x v="4"/>
    <s v="Marshal Malbari"/>
    <s v="Facebook"/>
    <s v="Direct (campaign tagged in CRM)"/>
    <s v="6ae555beff2459b17c3d4031"/>
    <n v="1"/>
    <n v="0"/>
    <n v="0"/>
    <n v="0"/>
    <n v="0"/>
    <n v="0"/>
    <n v="0"/>
    <n v="0"/>
    <n v="0"/>
    <n v="0"/>
    <n v="1"/>
    <n v="0"/>
  </r>
  <r>
    <x v="0"/>
    <x v="1"/>
    <x v="12"/>
    <s v="Natuf | Broad | Tier1 + Growth Cities | Oct26 | V1"/>
    <s v="Natuf | Static | Become A Levantine Food | V1"/>
    <s v="Natuf_MF"/>
    <x v="6"/>
    <s v="Non-Quality Lead"/>
    <x v="0"/>
    <x v="4"/>
    <s v="Marshal Malbari"/>
    <s v="Facebook"/>
    <s v="Direct (campaign tagged in CRM)"/>
    <s v="6ae54bc4907cf187fb29853d"/>
    <n v="1"/>
    <n v="0"/>
    <n v="1"/>
    <n v="0"/>
    <n v="1"/>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54af22d9b55898f6b459f"/>
    <n v="1"/>
    <n v="0"/>
    <n v="0"/>
    <n v="0"/>
    <n v="0"/>
    <n v="0"/>
    <n v="0"/>
    <n v="0"/>
    <n v="0"/>
    <n v="0"/>
    <n v="1"/>
    <n v="0"/>
  </r>
  <r>
    <x v="0"/>
    <x v="1"/>
    <x v="12"/>
    <s v="Natuf | Investors | Tier1 + Growth Cities | Oct26 | V1"/>
    <s v="Natuf | Static | Become A Levantine Food | V1"/>
    <s v="Natuf_MF"/>
    <x v="11"/>
    <s v="Non-Quality Lead"/>
    <x v="0"/>
    <x v="4"/>
    <s v="Marshal Malbari"/>
    <s v="Facebook"/>
    <s v="Direct (campaign tagged in CRM)"/>
    <s v="6ae549c7f8d8a5261c3295c3"/>
    <n v="1"/>
    <n v="0"/>
    <n v="0"/>
    <n v="0"/>
    <n v="0"/>
    <n v="0"/>
    <n v="0"/>
    <n v="0"/>
    <n v="0"/>
    <n v="0"/>
    <n v="1"/>
    <n v="0"/>
  </r>
  <r>
    <x v="0"/>
    <x v="1"/>
    <x v="12"/>
    <s v="Natuf | Broad | Tier1 + Growth Cities | Oct26 | V1"/>
    <s v="Natuf | Static | Become A Levantine Food | V1"/>
    <s v="Natuf_MF"/>
    <x v="11"/>
    <s v="Non-Quality Lead"/>
    <x v="0"/>
    <x v="4"/>
    <s v="Marshal Malbari"/>
    <s v="Facebook"/>
    <s v="Direct (campaign tagged in CRM)"/>
    <s v="6ae5477a119142b37aeb3ec2"/>
    <n v="1"/>
    <n v="0"/>
    <n v="0"/>
    <n v="0"/>
    <n v="0"/>
    <n v="0"/>
    <n v="0"/>
    <n v="0"/>
    <n v="0"/>
    <n v="0"/>
    <n v="1"/>
    <n v="0"/>
  </r>
  <r>
    <x v="0"/>
    <x v="1"/>
    <x v="12"/>
    <s v="Natuf | Broad | Tier1 + Growth Cities | Oct26 | V1"/>
    <s v="Natuf | Static | Become A Levantine Food | V1"/>
    <s v="Natuf_MF"/>
    <x v="14"/>
    <s v="Non-Quality Lead"/>
    <x v="0"/>
    <x v="4"/>
    <s v="Marshal Malbari"/>
    <s v="Facebook"/>
    <s v="Direct (campaign tagged in CRM)"/>
    <s v="6ae53fb2c63618b46b74d079"/>
    <n v="1"/>
    <n v="0"/>
    <n v="1"/>
    <n v="1"/>
    <n v="1"/>
    <n v="1"/>
    <n v="0"/>
    <n v="0"/>
    <n v="0"/>
    <n v="0"/>
    <n v="1"/>
    <n v="0"/>
  </r>
  <r>
    <x v="0"/>
    <x v="1"/>
    <x v="11"/>
    <s v="Natuf | LAL 1% | India | Jul26 | V1"/>
    <s v="Natuf | Reel | Brand Ambassador | Heard Of Owning A Cafe | V1"/>
    <s v="In House Natuf"/>
    <x v="4"/>
    <s v="Quality Lead"/>
    <x v="0"/>
    <x v="4"/>
    <s v="Marshal Malbari"/>
    <s v="Facebook"/>
    <s v="Direct (campaign tagged in CRM)"/>
    <s v="6ae53c5abd0b6ad51bc29a73"/>
    <n v="1"/>
    <n v="1"/>
    <n v="1"/>
    <n v="0"/>
    <n v="3"/>
    <n v="2"/>
    <n v="0"/>
    <n v="0"/>
    <n v="0"/>
    <n v="0"/>
    <n v="1"/>
    <n v="1"/>
  </r>
  <r>
    <x v="0"/>
    <x v="1"/>
    <x v="11"/>
    <s v="Natuf | Investors | Tier1 + Growth Cities | Oct26 | V1"/>
    <s v="Natuf | Reel | Brand Ambassador | Heard Of Owning A Cafe | V1"/>
    <s v="In House Natuf"/>
    <x v="11"/>
    <s v="Non-Quality Lead"/>
    <x v="0"/>
    <x v="4"/>
    <s v="(Unassigned)"/>
    <s v="Facebook"/>
    <s v="Direct (campaign tagged in CRM)"/>
    <s v="6ae537e069599a4e0e6c8402"/>
    <n v="1"/>
    <n v="0"/>
    <n v="0"/>
    <n v="0"/>
    <n v="0"/>
    <n v="0"/>
    <n v="0"/>
    <n v="0"/>
    <n v="0"/>
    <n v="0"/>
    <n v="1"/>
    <n v="0"/>
  </r>
  <r>
    <x v="0"/>
    <x v="1"/>
    <x v="11"/>
    <s v="Natuf | Business Owners | Tier1 + Growth Cities | Oct26 | V1"/>
    <s v="Natuf | Reel | Brand Ambassador | Heard Of Owning A Cafe | V1"/>
    <s v="In House Natuf"/>
    <x v="6"/>
    <s v="Non-Quality Lead"/>
    <x v="0"/>
    <x v="4"/>
    <s v="Vikas Pathak"/>
    <s v="Facebook"/>
    <s v="Direct (campaign tagged in CRM)"/>
    <s v="6ae50d4d8b0ca8414d183a03"/>
    <n v="1"/>
    <n v="0"/>
    <n v="1"/>
    <n v="0"/>
    <n v="2"/>
    <n v="0"/>
    <n v="0"/>
    <n v="0"/>
    <n v="0"/>
    <n v="0"/>
    <n v="1"/>
    <n v="0"/>
  </r>
  <r>
    <x v="0"/>
    <x v="1"/>
    <x v="12"/>
    <s v="Natuf | Business Owners | Tier1 + Growth Cities | Oct26 | V1"/>
    <s v="Natuf | Static | Become A Levantine Food | V1"/>
    <s v="Natuf_MF"/>
    <x v="11"/>
    <s v="Non-Quality Lead"/>
    <x v="0"/>
    <x v="4"/>
    <s v="Marshal Malbari"/>
    <s v="Facebook"/>
    <s v="Direct (campaign tagged in CRM)"/>
    <s v="6ae502f06a214b40e456e010"/>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f9deabc693318c229008"/>
    <n v="1"/>
    <n v="0"/>
    <n v="0"/>
    <n v="0"/>
    <n v="0"/>
    <n v="0"/>
    <n v="0"/>
    <n v="0"/>
    <n v="0"/>
    <n v="0"/>
    <n v="1"/>
    <n v="0"/>
  </r>
  <r>
    <x v="0"/>
    <x v="1"/>
    <x v="12"/>
    <s v="Natuf | LAL 1% | India | Jul26 | V1"/>
    <s v="Natuf | Static | Become A Levantine Food | V1"/>
    <s v="Natuf_MF"/>
    <x v="4"/>
    <s v="Quality Lead"/>
    <x v="0"/>
    <x v="4"/>
    <s v="Marshal Malbari"/>
    <s v="Facebook"/>
    <s v="Direct (campaign tagged in CRM)"/>
    <s v="6ae4f7ee8ea12fb2c39069fb"/>
    <n v="1"/>
    <n v="1"/>
    <n v="1"/>
    <n v="0"/>
    <n v="1"/>
    <n v="1"/>
    <n v="0"/>
    <n v="0"/>
    <n v="0"/>
    <n v="0"/>
    <n v="1"/>
    <n v="1"/>
  </r>
  <r>
    <x v="0"/>
    <x v="1"/>
    <x v="11"/>
    <s v="Natuf | Investors | Tier1 + Growth Cities | Oct26 | V1"/>
    <s v="Natuf | Reel | Brand Ambassador | Heard Of Owning A Cafe | V1"/>
    <s v="In House Natuf"/>
    <x v="4"/>
    <s v="Quality Lead"/>
    <x v="0"/>
    <x v="4"/>
    <s v="Vikas Pathak"/>
    <s v="Facebook"/>
    <s v="Direct (campaign tagged in CRM)"/>
    <s v="6ae4f537c0cb08f341dd357f"/>
    <n v="1"/>
    <n v="1"/>
    <n v="1"/>
    <n v="0"/>
    <n v="1"/>
    <n v="1"/>
    <n v="0"/>
    <n v="0"/>
    <n v="0"/>
    <n v="0"/>
    <n v="1"/>
    <n v="1"/>
  </r>
  <r>
    <x v="0"/>
    <x v="1"/>
    <x v="11"/>
    <s v="Natuf | Broad | Tier1 + Growth Cities | Oct26 | V1"/>
    <s v="Natuf | Reel | Brand Ambassador | Heard Of Owning A Cafe | V1"/>
    <s v="In House Natuf"/>
    <x v="6"/>
    <s v="Non-Quality Lead"/>
    <x v="0"/>
    <x v="4"/>
    <s v="Vikas Pathak"/>
    <s v="Facebook"/>
    <s v="Direct (campaign tagged in CRM)"/>
    <s v="6ae4f453be920aaa70f3a1a4"/>
    <n v="1"/>
    <n v="0"/>
    <n v="1"/>
    <n v="0"/>
    <n v="1"/>
    <n v="1"/>
    <n v="0"/>
    <n v="0"/>
    <n v="0"/>
    <n v="0"/>
    <n v="1"/>
    <n v="0"/>
  </r>
  <r>
    <x v="0"/>
    <x v="1"/>
    <x v="12"/>
    <s v="Natuf | Broad | Tier1 + Growth Cities | Oct26 | V1"/>
    <s v="Natuf | Static | Become A Levantine Food | V1"/>
    <s v="Natuf_MF"/>
    <x v="11"/>
    <s v="Non-Quality Lead"/>
    <x v="0"/>
    <x v="4"/>
    <s v="Marshal Malbari"/>
    <s v="Facebook"/>
    <s v="Direct (campaign tagged in CRM)"/>
    <s v="6ae4f4436e0f4585fe2247a9"/>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f244c22f91a27cf9b10a"/>
    <n v="1"/>
    <n v="0"/>
    <n v="0"/>
    <n v="0"/>
    <n v="0"/>
    <n v="0"/>
    <n v="0"/>
    <n v="0"/>
    <n v="0"/>
    <n v="0"/>
    <n v="1"/>
    <n v="0"/>
  </r>
  <r>
    <x v="0"/>
    <x v="1"/>
    <x v="11"/>
    <s v="Natuf | Business Owners | Tier1 + Growth Cities | Oct26 | V1"/>
    <s v="Natuf | Reel | Brand Ambassador | Heard Of Owning A Cafe | V1"/>
    <s v="In House Natuf"/>
    <x v="11"/>
    <s v="Non-Quality Lead"/>
    <x v="0"/>
    <x v="4"/>
    <s v="Marshal Malbari"/>
    <s v="Facebook"/>
    <s v="Direct (campaign tagged in CRM)"/>
    <s v="6ae4eed6fd2eb58fb1024396"/>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ee9ffd2eb58fb1024357"/>
    <n v="1"/>
    <n v="0"/>
    <n v="0"/>
    <n v="0"/>
    <n v="0"/>
    <n v="0"/>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4ee95ac07bde7b9bcd37e"/>
    <n v="1"/>
    <n v="0"/>
    <n v="1"/>
    <n v="0"/>
    <n v="1"/>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ec0c98097c47df862339"/>
    <n v="1"/>
    <n v="0"/>
    <n v="0"/>
    <n v="0"/>
    <n v="0"/>
    <n v="0"/>
    <n v="0"/>
    <n v="0"/>
    <n v="0"/>
    <n v="0"/>
    <n v="1"/>
    <n v="0"/>
  </r>
  <r>
    <x v="0"/>
    <x v="1"/>
    <x v="11"/>
    <s v="Natuf | Broad | Tier1 + Growth Cities | Oct26 | V1"/>
    <s v="Natuf | Reel | Brand Ambassador | Heard Of Owning A Cafe | V1"/>
    <s v="In House Natuf"/>
    <x v="11"/>
    <s v="Non-Quality Lead"/>
    <x v="0"/>
    <x v="4"/>
    <s v="Marshal Malbari"/>
    <s v="Facebook"/>
    <s v="Direct (campaign tagged in CRM)"/>
    <s v="6ae4e456fb19c9920849e374"/>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e3a9a97a4c5933f74c34"/>
    <n v="1"/>
    <n v="0"/>
    <n v="0"/>
    <n v="0"/>
    <n v="0"/>
    <n v="0"/>
    <n v="0"/>
    <n v="0"/>
    <n v="0"/>
    <n v="0"/>
    <n v="1"/>
    <n v="0"/>
  </r>
  <r>
    <x v="0"/>
    <x v="1"/>
    <x v="11"/>
    <s v="Natuf | LAL 1% | India | Jul26 | V1"/>
    <s v="Natuf | Reel | Brand Ambassador | Heard Of Owning A Cafe | V1"/>
    <s v="In House Natuf"/>
    <x v="11"/>
    <s v="Non-Quality Lead"/>
    <x v="0"/>
    <x v="4"/>
    <s v="Marshal Malbari"/>
    <s v="Facebook"/>
    <s v="Direct (campaign tagged in CRM)"/>
    <s v="6ae4e0c8f345d996fa9c3de1"/>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da4b15dee40495df83bd"/>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4da4115dee40495df83b2"/>
    <n v="1"/>
    <n v="0"/>
    <n v="0"/>
    <n v="0"/>
    <n v="0"/>
    <n v="0"/>
    <n v="0"/>
    <n v="0"/>
    <n v="0"/>
    <n v="0"/>
    <n v="1"/>
    <n v="0"/>
  </r>
  <r>
    <x v="0"/>
    <x v="1"/>
    <x v="11"/>
    <s v="Natuf | Broad | Tier1 + Growth Cities | Oct26 | V1"/>
    <s v="Natuf | Reel | Brand Ambassador | Heard Of Owning A Cafe | V1"/>
    <s v="In House Natuf"/>
    <x v="4"/>
    <s v="Quality Lead"/>
    <x v="0"/>
    <x v="4"/>
    <s v="Vikas Pathak"/>
    <s v="Facebook"/>
    <s v="Direct (campaign tagged in CRM)"/>
    <s v="6ae4da3853e665604138bbd0"/>
    <n v="1"/>
    <n v="1"/>
    <n v="1"/>
    <n v="0"/>
    <n v="1"/>
    <n v="0"/>
    <n v="0"/>
    <n v="0"/>
    <n v="0"/>
    <n v="0"/>
    <n v="1"/>
    <n v="1"/>
  </r>
  <r>
    <x v="0"/>
    <x v="1"/>
    <x v="11"/>
    <s v="Natuf | LAL 1% | India | Jul26 | V1"/>
    <s v="Natuf | Reel | Brand Ambassador | Heard Of Owning A Cafe | V1"/>
    <s v="In House Natuf"/>
    <x v="6"/>
    <s v="Non-Quality Lead"/>
    <x v="0"/>
    <x v="4"/>
    <s v="Vikas Pathak"/>
    <s v="Facebook"/>
    <s v="Direct (campaign tagged in CRM)"/>
    <s v="6ae4d90239937179bca8ea41"/>
    <n v="1"/>
    <n v="0"/>
    <n v="1"/>
    <n v="0"/>
    <n v="1"/>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4d89fc306810081a54281"/>
    <n v="1"/>
    <n v="0"/>
    <n v="0"/>
    <n v="0"/>
    <n v="0"/>
    <n v="0"/>
    <n v="0"/>
    <n v="0"/>
    <n v="0"/>
    <n v="0"/>
    <n v="1"/>
    <n v="0"/>
  </r>
  <r>
    <x v="0"/>
    <x v="1"/>
    <x v="11"/>
    <s v="Natuf | Business Owners | Tier1 + Growth Cities | Oct26 | V1"/>
    <s v="Natuf | Reel | Brand Ambassador | Heard Of Owning A Cafe | V1"/>
    <s v="In House Natuf"/>
    <x v="14"/>
    <s v="Non-Quality Lead"/>
    <x v="0"/>
    <x v="4"/>
    <s v="Vikas Pathak"/>
    <s v="Facebook"/>
    <s v="Direct (campaign tagged in CRM)"/>
    <s v="6ae4d7a7748b40800b566113"/>
    <n v="1"/>
    <n v="0"/>
    <n v="1"/>
    <n v="1"/>
    <n v="1"/>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d50d2261f309fe081fa4"/>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d43be52f35d06af105b3"/>
    <n v="1"/>
    <n v="0"/>
    <n v="0"/>
    <n v="0"/>
    <n v="0"/>
    <n v="0"/>
    <n v="0"/>
    <n v="0"/>
    <n v="0"/>
    <n v="0"/>
    <n v="1"/>
    <n v="0"/>
  </r>
  <r>
    <x v="0"/>
    <x v="1"/>
    <x v="11"/>
    <s v="Natuf | LAL 1% | India | Jul26 | V1"/>
    <s v="Natuf | Reel | Brand Ambassador | Heard Of Owning A Cafe | V1"/>
    <s v="In House Natuf"/>
    <x v="5"/>
    <s v="Non-Quality Lead"/>
    <x v="0"/>
    <x v="4"/>
    <s v="Marshal Malbari"/>
    <s v="Facebook"/>
    <s v="Direct (campaign tagged in CRM)"/>
    <s v="6ae4d28bddcadb55d017914b"/>
    <n v="1"/>
    <n v="0"/>
    <n v="1"/>
    <n v="0"/>
    <n v="1"/>
    <n v="1"/>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d269aeaed26e70f97421"/>
    <n v="1"/>
    <n v="0"/>
    <n v="0"/>
    <n v="0"/>
    <n v="0"/>
    <n v="0"/>
    <n v="0"/>
    <n v="0"/>
    <n v="0"/>
    <n v="0"/>
    <n v="1"/>
    <n v="0"/>
  </r>
  <r>
    <x v="0"/>
    <x v="1"/>
    <x v="11"/>
    <s v="Natuf | LAL 1% | India | Jul26 | V1"/>
    <s v="Natuf | Reel | Brand Ambassador | Heard Of Owning A Cafe | V1"/>
    <s v="In House Natuf"/>
    <x v="6"/>
    <s v="Non-Quality Lead"/>
    <x v="0"/>
    <x v="4"/>
    <s v="Marshal Malbari"/>
    <s v="Facebook"/>
    <s v="Direct (campaign tagged in CRM)"/>
    <s v="6ae4d240570f65651510500e"/>
    <n v="1"/>
    <n v="0"/>
    <n v="1"/>
    <n v="0"/>
    <n v="1"/>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d16e2ce993de565342cb"/>
    <n v="1"/>
    <n v="0"/>
    <n v="0"/>
    <n v="0"/>
    <n v="0"/>
    <n v="0"/>
    <n v="0"/>
    <n v="0"/>
    <n v="0"/>
    <n v="0"/>
    <n v="1"/>
    <n v="0"/>
  </r>
  <r>
    <x v="0"/>
    <x v="1"/>
    <x v="11"/>
    <s v="Natuf | Broad | Tier1 + Growth Cities | Oct26 | V1"/>
    <s v="Natuf | Reel | Brand Ambassador | Heard Of Owning A Cafe | V1"/>
    <s v="In House Natuf"/>
    <x v="1"/>
    <s v="Quality Lead"/>
    <x v="0"/>
    <x v="4"/>
    <s v="Marshal Malbari"/>
    <s v="Facebook"/>
    <s v="Direct (campaign tagged in CRM)"/>
    <s v="6ae4d0b684d0469ba7c9f96c"/>
    <n v="1"/>
    <n v="1"/>
    <n v="1"/>
    <n v="0"/>
    <n v="1"/>
    <n v="1"/>
    <n v="0"/>
    <n v="0"/>
    <n v="0"/>
    <n v="0"/>
    <n v="1"/>
    <n v="1"/>
  </r>
  <r>
    <x v="0"/>
    <x v="1"/>
    <x v="11"/>
    <s v="Natuf | LAL 1% | India | Jul26 | V1"/>
    <s v="Natuf | Reel | Brand Ambassador | Heard Of Owning A Cafe | V1"/>
    <s v="In House Natuf"/>
    <x v="11"/>
    <s v="Non-Quality Lead"/>
    <x v="0"/>
    <x v="4"/>
    <s v="(Unassigned)"/>
    <s v="Facebook"/>
    <s v="Direct (campaign tagged in CRM)"/>
    <s v="6ae4ce351df63a180b8bb322"/>
    <n v="1"/>
    <n v="0"/>
    <n v="0"/>
    <n v="0"/>
    <n v="0"/>
    <n v="0"/>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4ca5406c9381dccaed4a4"/>
    <n v="1"/>
    <n v="0"/>
    <n v="1"/>
    <n v="0"/>
    <n v="1"/>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c8f950603a2971de8b00"/>
    <n v="1"/>
    <n v="0"/>
    <n v="0"/>
    <n v="0"/>
    <n v="0"/>
    <n v="0"/>
    <n v="0"/>
    <n v="0"/>
    <n v="0"/>
    <n v="0"/>
    <n v="1"/>
    <n v="0"/>
  </r>
  <r>
    <x v="0"/>
    <x v="1"/>
    <x v="11"/>
    <s v="Natuf | LAL 1% | India | Jul26 | V1"/>
    <s v="Natuf | Reel | Brand Ambassador | Heard Of Owning A Cafe | V1"/>
    <s v="In House Natuf"/>
    <x v="6"/>
    <s v="Non-Quality Lead"/>
    <x v="0"/>
    <x v="4"/>
    <s v="Vikas Pathak"/>
    <s v="Facebook"/>
    <s v="Direct (campaign tagged in CRM)"/>
    <s v="6ae4c86db1e8a8b30c950b34"/>
    <n v="1"/>
    <n v="0"/>
    <n v="1"/>
    <n v="0"/>
    <n v="1"/>
    <n v="0"/>
    <n v="0"/>
    <n v="0"/>
    <n v="0"/>
    <n v="0"/>
    <n v="1"/>
    <n v="0"/>
  </r>
  <r>
    <x v="0"/>
    <x v="1"/>
    <x v="11"/>
    <s v="Natuf | Broad | Tier1 + Growth Cities | Oct26 | V1"/>
    <s v="Natuf | Reel | Brand Ambassador | Heard Of Owning A Cafe | V1"/>
    <s v="In House Natuf"/>
    <x v="6"/>
    <s v="Non-Quality Lead"/>
    <x v="0"/>
    <x v="4"/>
    <s v="Vikas Pathak"/>
    <s v="Facebook"/>
    <s v="Direct (campaign tagged in CRM)"/>
    <s v="6ae4c8549f1573ba144b4592"/>
    <n v="1"/>
    <n v="0"/>
    <n v="1"/>
    <n v="0"/>
    <n v="1"/>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c43db30834d7c6922891"/>
    <n v="1"/>
    <n v="0"/>
    <n v="0"/>
    <n v="0"/>
    <n v="0"/>
    <n v="0"/>
    <n v="0"/>
    <n v="0"/>
    <n v="0"/>
    <n v="0"/>
    <n v="1"/>
    <n v="0"/>
  </r>
  <r>
    <x v="0"/>
    <x v="1"/>
    <x v="11"/>
    <s v="Natuf | Investors | Tier1 + Growth Cities | Oct26 | V1"/>
    <s v="Natuf | Reel | Brand Ambassador | Heard Of Owning A Cafe | V1"/>
    <s v="In House Natuf"/>
    <x v="6"/>
    <s v="Non-Quality Lead"/>
    <x v="0"/>
    <x v="4"/>
    <s v="Vikas Pathak"/>
    <s v="Facebook"/>
    <s v="Direct (campaign tagged in CRM)"/>
    <s v="6ae4c3c76301a570c85e1381"/>
    <n v="1"/>
    <n v="0"/>
    <n v="1"/>
    <n v="0"/>
    <n v="1"/>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c1683201d9ccaa3af4e4"/>
    <n v="1"/>
    <n v="0"/>
    <n v="0"/>
    <n v="0"/>
    <n v="0"/>
    <n v="0"/>
    <n v="0"/>
    <n v="0"/>
    <n v="0"/>
    <n v="0"/>
    <n v="1"/>
    <n v="0"/>
  </r>
  <r>
    <x v="0"/>
    <x v="1"/>
    <x v="11"/>
    <s v="Natuf | LAL 1% | India | Jul26 | V1"/>
    <s v="Natuf | Reel | Brand Ambassador | Heard Of Owning A Cafe | V1"/>
    <s v="In House Natuf"/>
    <x v="11"/>
    <s v="Non-Quality Lead"/>
    <x v="0"/>
    <x v="4"/>
    <s v="Marshal Malbari"/>
    <s v="Facebook"/>
    <s v="Direct (campaign tagged in CRM)"/>
    <s v="6ae4c135588f00ada463aec2"/>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beccbc7feb6da36a34e8"/>
    <n v="1"/>
    <n v="0"/>
    <n v="0"/>
    <n v="0"/>
    <n v="0"/>
    <n v="0"/>
    <n v="0"/>
    <n v="0"/>
    <n v="0"/>
    <n v="0"/>
    <n v="1"/>
    <n v="0"/>
  </r>
  <r>
    <x v="0"/>
    <x v="1"/>
    <x v="11"/>
    <s v="Natuf | Business Owners | Tier1 + Growth Cities | Oct26 | V1"/>
    <s v="Natuf | Reel | Brand Ambassador | Heard Of Owning A Cafe | V1"/>
    <s v="In House Natuf"/>
    <x v="11"/>
    <s v="Non-Quality Lead"/>
    <x v="0"/>
    <x v="4"/>
    <s v="Marshal Malbari"/>
    <s v="Facebook"/>
    <s v="Direct (campaign tagged in CRM)"/>
    <s v="6ae4be0ff5ba63c7ae567e33"/>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4bdd8462916ccc59cf48a"/>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bdb2a8f4f6f208dbc55d"/>
    <n v="1"/>
    <n v="0"/>
    <n v="0"/>
    <n v="0"/>
    <n v="0"/>
    <n v="0"/>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e4bd357e5ca85acff96184"/>
    <n v="1"/>
    <n v="1"/>
    <n v="1"/>
    <n v="0"/>
    <n v="2"/>
    <n v="2"/>
    <n v="0"/>
    <n v="0"/>
    <n v="0"/>
    <n v="0"/>
    <n v="1"/>
    <n v="1"/>
  </r>
  <r>
    <x v="0"/>
    <x v="1"/>
    <x v="11"/>
    <s v="Natuf | LAL 1% | India | Jul26 | V1"/>
    <s v="Natuf | Reel | Brand Ambassador | Heard Of Owning A Cafe | V1"/>
    <s v="In House Natuf"/>
    <x v="11"/>
    <s v="Non-Quality Lead"/>
    <x v="0"/>
    <x v="4"/>
    <s v="(Unassigned)"/>
    <s v="Facebook"/>
    <s v="Direct (campaign tagged in CRM)"/>
    <s v="6ae4bca856eb952239ec739f"/>
    <n v="1"/>
    <n v="0"/>
    <n v="0"/>
    <n v="0"/>
    <n v="0"/>
    <n v="0"/>
    <n v="0"/>
    <n v="0"/>
    <n v="0"/>
    <n v="0"/>
    <n v="1"/>
    <n v="0"/>
  </r>
  <r>
    <x v="0"/>
    <x v="1"/>
    <x v="11"/>
    <s v="Natuf | Broad | Tier1 + Growth Cities | Oct26 | V1"/>
    <s v="Natuf | Reel | Brand Ambassador | Heard Of Owning A Cafe | V1"/>
    <s v="In House Natuf"/>
    <x v="6"/>
    <s v="Non-Quality Lead"/>
    <x v="0"/>
    <x v="4"/>
    <s v="Vikas Pathak"/>
    <s v="Facebook"/>
    <s v="Direct (campaign tagged in CRM)"/>
    <s v="6ae4b9c3036e38cefdcf00ba"/>
    <n v="1"/>
    <n v="0"/>
    <n v="1"/>
    <n v="0"/>
    <n v="1"/>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4b8dfd9d138bfdb45dabf"/>
    <n v="1"/>
    <n v="0"/>
    <n v="0"/>
    <n v="0"/>
    <n v="0"/>
    <n v="0"/>
    <n v="0"/>
    <n v="0"/>
    <n v="0"/>
    <n v="0"/>
    <n v="1"/>
    <n v="0"/>
  </r>
  <r>
    <x v="0"/>
    <x v="1"/>
    <x v="11"/>
    <s v="Natuf | Investors | Tier1 + Growth Cities | Oct26 | V1"/>
    <s v="Natuf | Reel | Brand Ambassador | Heard Of Owning A Cafe | V1"/>
    <s v="In House Natuf"/>
    <x v="6"/>
    <s v="Non-Quality Lead"/>
    <x v="0"/>
    <x v="4"/>
    <s v="Vikas Pathak"/>
    <s v="Facebook"/>
    <s v="Direct (campaign tagged in CRM)"/>
    <s v="6ae4b7a5d711d383c1f6eca2"/>
    <n v="1"/>
    <n v="0"/>
    <n v="1"/>
    <n v="0"/>
    <n v="1"/>
    <n v="1"/>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b5766431e14f9595e10f"/>
    <n v="1"/>
    <n v="0"/>
    <n v="0"/>
    <n v="0"/>
    <n v="0"/>
    <n v="0"/>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4b543c0c613f276f13102"/>
    <n v="1"/>
    <n v="0"/>
    <n v="1"/>
    <n v="0"/>
    <n v="1"/>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b50020e665d0751723ff"/>
    <n v="1"/>
    <n v="0"/>
    <n v="0"/>
    <n v="0"/>
    <n v="0"/>
    <n v="0"/>
    <n v="0"/>
    <n v="0"/>
    <n v="0"/>
    <n v="0"/>
    <n v="1"/>
    <n v="0"/>
  </r>
  <r>
    <x v="0"/>
    <x v="1"/>
    <x v="11"/>
    <s v="Natuf | Investors | Tier1 + Growth Cities | Oct26 | V1"/>
    <s v="Natuf | Reel | Brand Ambassador | Heard Of Owning A Cafe | V1"/>
    <s v="In House Natuf"/>
    <x v="14"/>
    <s v="Non-Quality Lead"/>
    <x v="0"/>
    <x v="4"/>
    <s v="Marshal Malbari"/>
    <s v="Facebook"/>
    <s v="Direct (campaign tagged in CRM)"/>
    <s v="6ae4b31b78241c17db464f3b"/>
    <n v="1"/>
    <n v="0"/>
    <n v="1"/>
    <n v="1"/>
    <n v="1"/>
    <n v="1"/>
    <n v="0"/>
    <n v="0"/>
    <n v="0"/>
    <n v="0"/>
    <n v="1"/>
    <n v="0"/>
  </r>
  <r>
    <x v="0"/>
    <x v="1"/>
    <x v="11"/>
    <s v="Natuf | LAL 1% | India | Jul26 | V1"/>
    <s v="Natuf | Reel | Brand Ambassador | Heard Of Owning A Cafe | V1"/>
    <s v="In House Natuf"/>
    <x v="11"/>
    <s v="Non-Quality Lead"/>
    <x v="0"/>
    <x v="4"/>
    <s v="(Unassigned)"/>
    <s v="Facebook"/>
    <s v="Direct (campaign tagged in CRM)"/>
    <s v="6ae4b29c6b4b6d373f4db242"/>
    <n v="1"/>
    <n v="0"/>
    <n v="0"/>
    <n v="0"/>
    <n v="0"/>
    <n v="0"/>
    <n v="0"/>
    <n v="0"/>
    <n v="0"/>
    <n v="0"/>
    <n v="1"/>
    <n v="0"/>
  </r>
  <r>
    <x v="0"/>
    <x v="1"/>
    <x v="11"/>
    <s v="Natuf | LAL 1% | India | Jul26 | V1"/>
    <s v="Natuf | Reel | Brand Ambassador | Heard Of Owning A Cafe | V1"/>
    <s v="In House Natuf"/>
    <x v="4"/>
    <s v="Quality Lead"/>
    <x v="0"/>
    <x v="4"/>
    <s v="Marshal Malbari"/>
    <s v="Facebook"/>
    <s v="Direct (campaign tagged in CRM)"/>
    <s v="6ae4b295ca3db7f253c6980e"/>
    <n v="1"/>
    <n v="1"/>
    <n v="1"/>
    <n v="0"/>
    <n v="2"/>
    <n v="1"/>
    <n v="0"/>
    <n v="0"/>
    <n v="0"/>
    <n v="0"/>
    <n v="1"/>
    <n v="1"/>
  </r>
  <r>
    <x v="0"/>
    <x v="1"/>
    <x v="11"/>
    <s v="Natuf | LAL 1% | India | Jul26 | V1"/>
    <s v="Natuf | Reel | Brand Ambassador | Heard Of Owning A Cafe | V1"/>
    <s v="In House Natuf"/>
    <x v="11"/>
    <s v="Non-Quality Lead"/>
    <x v="0"/>
    <x v="4"/>
    <s v="(Unassigned)"/>
    <s v="Facebook"/>
    <s v="Direct (campaign tagged in CRM)"/>
    <s v="6ae4b1e67fbf54cb1f90f18a"/>
    <n v="1"/>
    <n v="0"/>
    <n v="0"/>
    <n v="0"/>
    <n v="0"/>
    <n v="0"/>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4b00d631bb64d4d6c526c"/>
    <n v="1"/>
    <n v="0"/>
    <n v="1"/>
    <n v="0"/>
    <n v="1"/>
    <n v="0"/>
    <n v="0"/>
    <n v="0"/>
    <n v="0"/>
    <n v="0"/>
    <n v="1"/>
    <n v="0"/>
  </r>
  <r>
    <x v="0"/>
    <x v="1"/>
    <x v="11"/>
    <s v="Natuf | Investors | Tier1 + Growth Cities | Oct26 | V1"/>
    <s v="Natuf | Reel | Brand Ambassador | Heard Of Owning A Cafe | V1"/>
    <s v="In House Natuf"/>
    <x v="11"/>
    <s v="Non-Quality Lead"/>
    <x v="0"/>
    <x v="4"/>
    <s v="Marshal Malbari"/>
    <s v="Facebook"/>
    <s v="Direct (campaign tagged in CRM)"/>
    <s v="6ae4af37d2eea1d25d6995b0"/>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ae7db26dede4b3d7f388"/>
    <n v="1"/>
    <n v="0"/>
    <n v="0"/>
    <n v="0"/>
    <n v="0"/>
    <n v="0"/>
    <n v="0"/>
    <n v="0"/>
    <n v="0"/>
    <n v="0"/>
    <n v="1"/>
    <n v="0"/>
  </r>
  <r>
    <x v="0"/>
    <x v="1"/>
    <x v="12"/>
    <s v="Natuf | Broad | Tier1 + Growth Cities | Oct26 | V1"/>
    <s v="Natuf | Static | Become A Levantine Food | V1"/>
    <s v="Natuf_MF"/>
    <x v="11"/>
    <s v="Non-Quality Lead"/>
    <x v="0"/>
    <x v="4"/>
    <s v="Marshal Malbari"/>
    <s v="Facebook"/>
    <s v="Direct (campaign tagged in CRM)"/>
    <s v="6ae4ac59fd1abdf50bcf650e"/>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a8b19692f7e85152fc0d"/>
    <n v="1"/>
    <n v="0"/>
    <n v="0"/>
    <n v="0"/>
    <n v="0"/>
    <n v="0"/>
    <n v="0"/>
    <n v="0"/>
    <n v="0"/>
    <n v="0"/>
    <n v="1"/>
    <n v="0"/>
  </r>
  <r>
    <x v="0"/>
    <x v="1"/>
    <x v="11"/>
    <s v="Natuf | Broad | Tier1 + Growth Cities | Oct26 | V1"/>
    <s v="Natuf | Reel | Brand Ambassador | Heard Of Owning A Cafe | V1"/>
    <s v="In House Natuf"/>
    <x v="7"/>
    <s v="Non-Quality Lead"/>
    <x v="0"/>
    <x v="4"/>
    <s v="Vikas Pathak"/>
    <s v="Facebook"/>
    <s v="Direct (campaign tagged in CRM)"/>
    <s v="6ae4a7e4a6f55121737d0769"/>
    <n v="1"/>
    <n v="0"/>
    <n v="1"/>
    <n v="0"/>
    <n v="1"/>
    <n v="1"/>
    <n v="0"/>
    <n v="0"/>
    <n v="0"/>
    <n v="0"/>
    <n v="1"/>
    <n v="0"/>
  </r>
  <r>
    <x v="0"/>
    <x v="1"/>
    <x v="12"/>
    <s v="Natuf | Broad | Tier1 + Growth Cities | Oct26 | V1"/>
    <s v="Natuf | Static | Become A Levantine Food | V1"/>
    <s v="Natuf_MF"/>
    <x v="14"/>
    <s v="Non-Quality Lead"/>
    <x v="0"/>
    <x v="4"/>
    <s v="Marshal Malbari"/>
    <s v="Facebook"/>
    <s v="Direct (campaign tagged in CRM)"/>
    <s v="6ae4a7a342a1a194f0c0cb2a"/>
    <n v="1"/>
    <n v="0"/>
    <n v="1"/>
    <n v="1"/>
    <n v="1"/>
    <n v="1"/>
    <n v="0"/>
    <n v="0"/>
    <n v="0"/>
    <n v="0"/>
    <n v="1"/>
    <n v="0"/>
  </r>
  <r>
    <x v="0"/>
    <x v="1"/>
    <x v="11"/>
    <s v="Natuf | Investors | Tier1 + Growth Cities | Oct26 | V1"/>
    <s v="Natuf | Reel | Brand Ambassador | Heard Of Owning A Cafe | V1"/>
    <s v="In House Natuf"/>
    <x v="6"/>
    <s v="Non-Quality Lead"/>
    <x v="0"/>
    <x v="4"/>
    <s v="Vikas Pathak"/>
    <s v="Facebook"/>
    <s v="Direct (campaign tagged in CRM)"/>
    <s v="6ae4a739ce8e739733e25d88"/>
    <n v="1"/>
    <n v="0"/>
    <n v="1"/>
    <n v="0"/>
    <n v="1"/>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a703b686d2051b04cc56"/>
    <n v="1"/>
    <n v="0"/>
    <n v="0"/>
    <n v="0"/>
    <n v="0"/>
    <n v="0"/>
    <n v="0"/>
    <n v="0"/>
    <n v="0"/>
    <n v="0"/>
    <n v="1"/>
    <n v="0"/>
  </r>
  <r>
    <x v="0"/>
    <x v="1"/>
    <x v="11"/>
    <s v="Natuf | Broad | Tier1 + Growth Cities | Oct26 | V1"/>
    <s v="Natuf | Reel | Brand Ambassador | Heard Of Owning A Cafe | V1"/>
    <s v="In House Natuf"/>
    <x v="14"/>
    <s v="Non-Quality Lead"/>
    <x v="0"/>
    <x v="4"/>
    <s v="Vikas Pathak"/>
    <s v="Facebook"/>
    <s v="Direct (campaign tagged in CRM)"/>
    <s v="6ae4a63ad343c18ea207737c"/>
    <n v="1"/>
    <n v="0"/>
    <n v="1"/>
    <n v="1"/>
    <n v="1"/>
    <n v="1"/>
    <n v="0"/>
    <n v="0"/>
    <n v="0"/>
    <n v="0"/>
    <n v="1"/>
    <n v="0"/>
  </r>
  <r>
    <x v="0"/>
    <x v="1"/>
    <x v="11"/>
    <s v="Natuf | Broad | Tier1 + Growth Cities | Oct26 | V1"/>
    <s v="Natuf | Reel | Brand Ambassador | Heard Of Owning A Cafe | V1"/>
    <s v="In House Natuf"/>
    <x v="11"/>
    <s v="Non-Quality Lead"/>
    <x v="0"/>
    <x v="4"/>
    <s v="(Unassigned)"/>
    <s v="Facebook"/>
    <s v="Direct (campaign tagged in CRM)"/>
    <s v="6ae4a56fb30209d6c9880ed3"/>
    <n v="1"/>
    <n v="0"/>
    <n v="0"/>
    <n v="0"/>
    <n v="0"/>
    <n v="0"/>
    <n v="0"/>
    <n v="0"/>
    <n v="0"/>
    <n v="0"/>
    <n v="1"/>
    <n v="0"/>
  </r>
  <r>
    <x v="0"/>
    <x v="1"/>
    <x v="11"/>
    <s v="Natuf | Broad | Tier1 + Growth Cities | Oct26 | V1"/>
    <s v="Natuf | Reel | Brand Ambassador | Heard Of Owning A Cafe | V1"/>
    <s v="In House Natuf"/>
    <x v="11"/>
    <s v="Non-Quality Lead"/>
    <x v="0"/>
    <x v="4"/>
    <s v="Marshal Malbari"/>
    <s v="Facebook"/>
    <s v="Direct (campaign tagged in CRM)"/>
    <s v="6ae4a4e8a6f55121737d0480"/>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a2e89bad28ad6de3a9fb"/>
    <n v="1"/>
    <n v="0"/>
    <n v="0"/>
    <n v="0"/>
    <n v="0"/>
    <n v="0"/>
    <n v="0"/>
    <n v="0"/>
    <n v="0"/>
    <n v="0"/>
    <n v="1"/>
    <n v="0"/>
  </r>
  <r>
    <x v="0"/>
    <x v="1"/>
    <x v="11"/>
    <s v="Natuf | Broad | Tier1 + Growth Cities | Oct26 | V1"/>
    <s v="Natuf | Reel | Brand Ambassador | Heard Of Owning A Cafe | V1"/>
    <s v="In House Natuf"/>
    <x v="11"/>
    <s v="Non-Quality Lead"/>
    <x v="0"/>
    <x v="4"/>
    <s v="Marshal Malbari"/>
    <s v="Facebook"/>
    <s v="Direct (campaign tagged in CRM)"/>
    <s v="6ae4a1286a060b936299b4a7"/>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a103b0d362ffe5e83ead"/>
    <n v="1"/>
    <n v="0"/>
    <n v="0"/>
    <n v="0"/>
    <n v="0"/>
    <n v="0"/>
    <n v="0"/>
    <n v="0"/>
    <n v="0"/>
    <n v="0"/>
    <n v="1"/>
    <n v="0"/>
  </r>
  <r>
    <x v="0"/>
    <x v="1"/>
    <x v="12"/>
    <s v="Natuf | Business Owners | Tier1 + Growth Cities | Oct26 | V1"/>
    <s v="Natuf | Static | Become A Levantine Food | V1"/>
    <s v="Natuf_MF"/>
    <x v="11"/>
    <s v="Non-Quality Lead"/>
    <x v="0"/>
    <x v="4"/>
    <s v="Marshal Malbari"/>
    <s v="Facebook"/>
    <s v="Direct (campaign tagged in CRM)"/>
    <s v="6ae4a06dd47f3486d86715ba"/>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4a06927122f92468b38d1"/>
    <n v="1"/>
    <n v="0"/>
    <n v="0"/>
    <n v="0"/>
    <n v="0"/>
    <n v="0"/>
    <n v="0"/>
    <n v="0"/>
    <n v="0"/>
    <n v="0"/>
    <n v="1"/>
    <n v="0"/>
  </r>
  <r>
    <x v="0"/>
    <x v="1"/>
    <x v="11"/>
    <s v="Natuf | Broad | Tier1 + Growth Cities | Oct26 | V1"/>
    <s v="Natuf | Reel | Brand Ambassador | Heard Of Owning A Cafe | V1"/>
    <s v="In House Natuf"/>
    <x v="11"/>
    <s v="Non-Quality Lead"/>
    <x v="0"/>
    <x v="4"/>
    <s v="Marshal Malbari"/>
    <s v="Facebook"/>
    <s v="Direct (campaign tagged in CRM)"/>
    <s v="6ae49e39737b893c1fdb8cbd"/>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49cfb7ca082d7ada3d49a"/>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9abb45d55f7c2cb41ebf"/>
    <n v="1"/>
    <n v="0"/>
    <n v="0"/>
    <n v="0"/>
    <n v="0"/>
    <n v="0"/>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e4965936e304ad43c45f54"/>
    <n v="1"/>
    <n v="1"/>
    <n v="1"/>
    <n v="0"/>
    <n v="1"/>
    <n v="1"/>
    <n v="0"/>
    <n v="0"/>
    <n v="0"/>
    <n v="0"/>
    <n v="1"/>
    <n v="1"/>
  </r>
  <r>
    <x v="0"/>
    <x v="1"/>
    <x v="12"/>
    <s v="Natuf | Business Owners | Tier1 + Growth Cities | Oct26 | V1"/>
    <s v="Natuf | Static | Become A Levantine Food | V1"/>
    <s v="Natuf_MF"/>
    <x v="11"/>
    <s v="Non-Quality Lead"/>
    <x v="0"/>
    <x v="4"/>
    <s v="Marshal Malbari"/>
    <s v="Facebook"/>
    <s v="Direct (campaign tagged in CRM)"/>
    <s v="6ae494f0ac3e71f371303ab6"/>
    <n v="1"/>
    <n v="0"/>
    <n v="0"/>
    <n v="0"/>
    <n v="0"/>
    <n v="0"/>
    <n v="0"/>
    <n v="0"/>
    <n v="0"/>
    <n v="0"/>
    <n v="1"/>
    <n v="0"/>
  </r>
  <r>
    <x v="0"/>
    <x v="1"/>
    <x v="12"/>
    <s v="Natuf | LAL 1% | India | Jul26 | V1"/>
    <s v="Natuf | Static | Become A Levantine Food | V1"/>
    <s v="Natuf_MF"/>
    <x v="6"/>
    <s v="Non-Quality Lead"/>
    <x v="0"/>
    <x v="4"/>
    <s v="Marshal Malbari"/>
    <s v="Facebook"/>
    <s v="Direct (campaign tagged in CRM)"/>
    <s v="6ae493eb36e304ad43c45cf7"/>
    <n v="1"/>
    <n v="0"/>
    <n v="1"/>
    <n v="0"/>
    <n v="1"/>
    <n v="0"/>
    <n v="0"/>
    <n v="0"/>
    <n v="0"/>
    <n v="0"/>
    <n v="1"/>
    <n v="0"/>
  </r>
  <r>
    <x v="0"/>
    <x v="1"/>
    <x v="11"/>
    <s v="Natuf | Broad | Tier1 + Growth Cities | Oct26 | V1"/>
    <s v="Natuf | Reel | Brand Ambassador | Heard Of Owning A Cafe | V1"/>
    <s v="In House Natuf"/>
    <x v="6"/>
    <s v="Non-Quality Lead"/>
    <x v="0"/>
    <x v="4"/>
    <s v="Vikas Pathak"/>
    <s v="Facebook"/>
    <s v="Direct (campaign tagged in CRM)"/>
    <s v="6ae493d87f2d4e7272eef4c4"/>
    <n v="1"/>
    <n v="0"/>
    <n v="1"/>
    <n v="0"/>
    <n v="1"/>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8f96e74456bbcad7329a"/>
    <n v="1"/>
    <n v="0"/>
    <n v="0"/>
    <n v="0"/>
    <n v="0"/>
    <n v="0"/>
    <n v="0"/>
    <n v="0"/>
    <n v="0"/>
    <n v="0"/>
    <n v="1"/>
    <n v="0"/>
  </r>
  <r>
    <x v="0"/>
    <x v="1"/>
    <x v="11"/>
    <s v="Natuf | LAL 1% | India | Jul26 | V1"/>
    <s v="Natuf | Reel | Brand Ambassador | Heard Of Owning A Cafe | V1"/>
    <s v="In House Natuf"/>
    <x v="4"/>
    <s v="Quality Lead"/>
    <x v="0"/>
    <x v="4"/>
    <s v="Vikas Pathak"/>
    <s v="Facebook"/>
    <s v="Direct (campaign tagged in CRM)"/>
    <s v="6ae48f824471d94384601532"/>
    <n v="1"/>
    <n v="1"/>
    <n v="1"/>
    <n v="0"/>
    <n v="1"/>
    <n v="1"/>
    <n v="0"/>
    <n v="0"/>
    <n v="0"/>
    <n v="0"/>
    <n v="1"/>
    <n v="1"/>
  </r>
  <r>
    <x v="0"/>
    <x v="1"/>
    <x v="12"/>
    <s v="Natuf | Investors | Tier1 + Growth Cities | Oct26 | V1"/>
    <s v="Natuf | Static | Become A Levantine Food | V1"/>
    <s v="Natuf_MF"/>
    <x v="14"/>
    <s v="Non-Quality Lead"/>
    <x v="0"/>
    <x v="4"/>
    <s v="Marshal Malbari"/>
    <s v="Facebook"/>
    <s v="Direct (campaign tagged in CRM)"/>
    <s v="6ae48b768ea8710fa01136ca"/>
    <n v="1"/>
    <n v="0"/>
    <n v="1"/>
    <n v="1"/>
    <n v="1"/>
    <n v="1"/>
    <n v="0"/>
    <n v="0"/>
    <n v="0"/>
    <n v="0"/>
    <n v="1"/>
    <n v="0"/>
  </r>
  <r>
    <x v="0"/>
    <x v="1"/>
    <x v="11"/>
    <s v="Natuf | LAL 1% | India | Jul26 | V1"/>
    <s v="Natuf | Reel | Brand Ambassador | Heard Of Owning A Cafe | V1"/>
    <s v="In House Natuf"/>
    <x v="11"/>
    <s v="Non-Quality Lead"/>
    <x v="0"/>
    <x v="4"/>
    <s v="(Unassigned)"/>
    <s v="Facebook"/>
    <s v="Direct (campaign tagged in CRM)"/>
    <s v="6ae48b547acbe2a9fa9924f7"/>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89c3c116b9b59cc6b08e"/>
    <n v="1"/>
    <n v="0"/>
    <n v="0"/>
    <n v="0"/>
    <n v="0"/>
    <n v="0"/>
    <n v="0"/>
    <n v="0"/>
    <n v="0"/>
    <n v="0"/>
    <n v="1"/>
    <n v="0"/>
  </r>
  <r>
    <x v="0"/>
    <x v="1"/>
    <x v="11"/>
    <s v="Natuf | Business Owners | Tier1 + Growth Cities | Oct26 | V1"/>
    <s v="Natuf | Reel | Brand Ambassador | Heard Of Owning A Cafe | V1"/>
    <s v="In House Natuf"/>
    <x v="4"/>
    <s v="Quality Lead"/>
    <x v="0"/>
    <x v="4"/>
    <s v="Marshal Malbari"/>
    <s v="Facebook"/>
    <s v="Direct (campaign tagged in CRM)"/>
    <s v="6ae4881c6714bb40b1c466b4"/>
    <n v="1"/>
    <n v="1"/>
    <n v="1"/>
    <n v="0"/>
    <n v="1"/>
    <n v="1"/>
    <n v="0"/>
    <n v="0"/>
    <n v="0"/>
    <n v="0"/>
    <n v="1"/>
    <n v="1"/>
  </r>
  <r>
    <x v="0"/>
    <x v="1"/>
    <x v="11"/>
    <s v="Natuf | Investors | Tier1 + Growth Cities | Oct26 | V1"/>
    <s v="Natuf | Reel | Brand Ambassador | Heard Of Owning A Cafe | V1"/>
    <s v="In House Natuf"/>
    <x v="11"/>
    <s v="Non-Quality Lead"/>
    <x v="0"/>
    <x v="4"/>
    <s v="(Unassigned)"/>
    <s v="Facebook"/>
    <s v="Direct (campaign tagged in CRM)"/>
    <s v="6ae4841f6a9b754d283d7756"/>
    <n v="1"/>
    <n v="0"/>
    <n v="0"/>
    <n v="0"/>
    <n v="0"/>
    <n v="0"/>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47fd8a027b8412b0bd707"/>
    <n v="1"/>
    <n v="0"/>
    <n v="1"/>
    <n v="0"/>
    <n v="1"/>
    <n v="0"/>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47cfa365cd1944687ac0a"/>
    <n v="1"/>
    <n v="0"/>
    <n v="1"/>
    <n v="0"/>
    <n v="1"/>
    <n v="0"/>
    <n v="0"/>
    <n v="0"/>
    <n v="0"/>
    <n v="0"/>
    <n v="1"/>
    <n v="0"/>
  </r>
  <r>
    <x v="0"/>
    <x v="1"/>
    <x v="11"/>
    <s v="Natuf | LAL 1% | India | Jul26 | V1"/>
    <s v="Natuf | Reel | Brand Ambassador | Heard Of Owning A Cafe | V1"/>
    <s v="In House Natuf"/>
    <x v="11"/>
    <s v="Non-Quality Lead"/>
    <x v="0"/>
    <x v="4"/>
    <s v="(Unassigned)"/>
    <s v="Facebook"/>
    <s v="Direct (campaign tagged in CRM)"/>
    <s v="6ae47a9d365cd1944687aa2e"/>
    <n v="1"/>
    <n v="0"/>
    <n v="0"/>
    <n v="0"/>
    <n v="0"/>
    <n v="0"/>
    <n v="0"/>
    <n v="0"/>
    <n v="0"/>
    <n v="0"/>
    <n v="1"/>
    <n v="0"/>
  </r>
  <r>
    <x v="0"/>
    <x v="1"/>
    <x v="11"/>
    <s v="Natuf | Business Owners | Tier1 + Growth Cities | Oct26 | V1"/>
    <s v="Natuf | Reel | Brand Ambassador | Heard Of Owning A Cafe | V1"/>
    <s v="In House Natuf"/>
    <x v="5"/>
    <s v="Non-Quality Lead"/>
    <x v="0"/>
    <x v="4"/>
    <s v="Marshal Malbari"/>
    <s v="Facebook"/>
    <s v="Direct (campaign tagged in CRM)"/>
    <s v="6ae4798c3e28ada9fb274863"/>
    <n v="1"/>
    <n v="0"/>
    <n v="1"/>
    <n v="0"/>
    <n v="1"/>
    <n v="1"/>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7322777d87f9c3943c76"/>
    <n v="1"/>
    <n v="0"/>
    <n v="0"/>
    <n v="0"/>
    <n v="0"/>
    <n v="0"/>
    <n v="0"/>
    <n v="0"/>
    <n v="0"/>
    <n v="0"/>
    <n v="1"/>
    <n v="0"/>
  </r>
  <r>
    <x v="0"/>
    <x v="1"/>
    <x v="11"/>
    <s v="Natuf | Investors | Tier1 + Growth Cities | Oct26 | V1"/>
    <s v="Natuf | Reel | Brand Ambassador | Heard Of Owning A Cafe | V1"/>
    <s v="In House Natuf"/>
    <x v="4"/>
    <s v="Quality Lead"/>
    <x v="0"/>
    <x v="4"/>
    <s v="Marshal Malbari"/>
    <s v="Facebook"/>
    <s v="Direct (campaign tagged in CRM)"/>
    <s v="6ae4723d6a81acfc09129772"/>
    <n v="1"/>
    <n v="1"/>
    <n v="1"/>
    <n v="0"/>
    <n v="1"/>
    <n v="1"/>
    <n v="0"/>
    <n v="0"/>
    <n v="0"/>
    <n v="0"/>
    <n v="1"/>
    <n v="1"/>
  </r>
  <r>
    <x v="0"/>
    <x v="1"/>
    <x v="11"/>
    <s v="Natuf | Investors | Tier1 + Growth Cities | Oct26 | V1"/>
    <s v="Natuf | Reel | Brand Ambassador | Heard Of Owning A Cafe | V1"/>
    <s v="In House Natuf"/>
    <x v="11"/>
    <s v="Non-Quality Lead"/>
    <x v="0"/>
    <x v="4"/>
    <s v="(Unassigned)"/>
    <s v="Facebook"/>
    <s v="Direct (campaign tagged in CRM)"/>
    <s v="6ae471eb9407bd94d53a03f7"/>
    <n v="1"/>
    <n v="0"/>
    <n v="0"/>
    <n v="0"/>
    <n v="0"/>
    <n v="0"/>
    <n v="0"/>
    <n v="0"/>
    <n v="0"/>
    <n v="0"/>
    <n v="1"/>
    <n v="0"/>
  </r>
  <r>
    <x v="0"/>
    <x v="1"/>
    <x v="11"/>
    <s v="Natuf | LAL 1% | India | Jul26 | V1"/>
    <s v="Natuf | Reel | Brand Ambassador | Heard Of Owning A Cafe | V1"/>
    <s v="In House Natuf"/>
    <x v="4"/>
    <s v="Quality Lead"/>
    <x v="0"/>
    <x v="4"/>
    <s v="Marshal Malbari"/>
    <s v="Facebook"/>
    <s v="Direct (campaign tagged in CRM)"/>
    <s v="6ae46c044fd9301a971eac1b"/>
    <n v="1"/>
    <n v="1"/>
    <n v="1"/>
    <n v="0"/>
    <n v="1"/>
    <n v="1"/>
    <n v="0"/>
    <n v="0"/>
    <n v="0"/>
    <n v="0"/>
    <n v="1"/>
    <n v="1"/>
  </r>
  <r>
    <x v="0"/>
    <x v="1"/>
    <x v="12"/>
    <s v="Natuf | Broad | Tier1 + Growth Cities | Oct26 | V1"/>
    <s v="Natuf | Static | Become A Levantine Food | V1"/>
    <s v="Natuf_MF"/>
    <x v="6"/>
    <s v="Non-Quality Lead"/>
    <x v="0"/>
    <x v="4"/>
    <s v="Marshal Malbari"/>
    <s v="Facebook"/>
    <s v="Direct (campaign tagged in CRM)"/>
    <s v="6ae46b070c2dd82627249a24"/>
    <n v="1"/>
    <n v="0"/>
    <n v="1"/>
    <n v="0"/>
    <n v="1"/>
    <n v="0"/>
    <n v="0"/>
    <n v="0"/>
    <n v="0"/>
    <n v="0"/>
    <n v="1"/>
    <n v="0"/>
  </r>
  <r>
    <x v="0"/>
    <x v="1"/>
    <x v="12"/>
    <s v="Natuf | LAL 1% | India | Jul26 | V1"/>
    <s v="Natuf | Static | Become A Levantine Food | V1"/>
    <s v="Natuf_MF"/>
    <x v="4"/>
    <s v="Quality Lead"/>
    <x v="0"/>
    <x v="4"/>
    <s v="Marshal Malbari"/>
    <s v="Facebook"/>
    <s v="Direct (campaign tagged in CRM)"/>
    <s v="6ae46999654cef59e469276b"/>
    <n v="1"/>
    <n v="1"/>
    <n v="1"/>
    <n v="0"/>
    <n v="1"/>
    <n v="0"/>
    <n v="0"/>
    <n v="0"/>
    <n v="0"/>
    <n v="0"/>
    <n v="1"/>
    <n v="1"/>
  </r>
  <r>
    <x v="0"/>
    <x v="1"/>
    <x v="11"/>
    <s v="Natuf | LAL 1% | India | Jul26 | V1"/>
    <s v="Natuf | Reel | Brand Ambassador | Heard Of Owning A Cafe | V1"/>
    <s v="In House Natuf"/>
    <x v="11"/>
    <s v="Non-Quality Lead"/>
    <x v="0"/>
    <x v="4"/>
    <s v="(Unassigned)"/>
    <s v="Facebook"/>
    <s v="Direct (campaign tagged in CRM)"/>
    <s v="6ae4694908525cb493ce2d8b"/>
    <n v="1"/>
    <n v="0"/>
    <n v="0"/>
    <n v="0"/>
    <n v="0"/>
    <n v="0"/>
    <n v="0"/>
    <n v="0"/>
    <n v="0"/>
    <n v="0"/>
    <n v="1"/>
    <n v="0"/>
  </r>
  <r>
    <x v="0"/>
    <x v="1"/>
    <x v="12"/>
    <s v="Natuf | LAL 1% | India | Jul26 | V1"/>
    <s v="Natuf | Static | Become A Levantine Food | V1"/>
    <s v="Natuf_MF"/>
    <x v="6"/>
    <s v="Non-Quality Lead"/>
    <x v="0"/>
    <x v="4"/>
    <s v="Marshal Malbari"/>
    <s v="Facebook"/>
    <s v="Direct (campaign tagged in CRM)"/>
    <s v="6ae46889c23893f25234958a"/>
    <n v="1"/>
    <n v="0"/>
    <n v="1"/>
    <n v="0"/>
    <n v="1"/>
    <n v="0"/>
    <n v="0"/>
    <n v="0"/>
    <n v="0"/>
    <n v="0"/>
    <n v="1"/>
    <n v="0"/>
  </r>
  <r>
    <x v="0"/>
    <x v="1"/>
    <x v="11"/>
    <s v="Natuf | Business Owners | Tier1 + Growth Cities | Oct26 | V1"/>
    <s v="Natuf | Reel | Brand Ambassador | Heard Of Owning A Cafe | V1"/>
    <s v="In House Natuf"/>
    <x v="7"/>
    <s v="Non-Quality Lead"/>
    <x v="0"/>
    <x v="4"/>
    <s v="Vikas Pathak"/>
    <s v="Facebook"/>
    <s v="Direct (campaign tagged in CRM)"/>
    <s v="6ae467a6d1a4c6968b3b079a"/>
    <n v="1"/>
    <n v="0"/>
    <n v="1"/>
    <n v="0"/>
    <n v="3"/>
    <n v="1"/>
    <n v="0"/>
    <n v="0"/>
    <n v="0"/>
    <n v="0"/>
    <n v="1"/>
    <n v="0"/>
  </r>
  <r>
    <x v="0"/>
    <x v="1"/>
    <x v="11"/>
    <s v="Natuf | Broad | Tier1 + Growth Cities | Oct26 | V1"/>
    <s v="Natuf | Reel | Brand Ambassador | Heard Of Owning A Cafe | V1"/>
    <s v="In House Natuf"/>
    <x v="11"/>
    <s v="Non-Quality Lead"/>
    <x v="0"/>
    <x v="4"/>
    <s v="(Unassigned)"/>
    <s v="Facebook"/>
    <s v="Direct (campaign tagged in CRM)"/>
    <s v="6ae464255b3aae0be9084150"/>
    <n v="1"/>
    <n v="0"/>
    <n v="0"/>
    <n v="0"/>
    <n v="0"/>
    <n v="0"/>
    <n v="0"/>
    <n v="0"/>
    <n v="0"/>
    <n v="0"/>
    <n v="1"/>
    <n v="0"/>
  </r>
  <r>
    <x v="0"/>
    <x v="1"/>
    <x v="12"/>
    <s v="Natuf | LAL 1% | India | Jul26 | V1"/>
    <s v="Natuf | Static | Become A Levantine Food | V1"/>
    <s v="Natuf_MF"/>
    <x v="6"/>
    <s v="Non-Quality Lead"/>
    <x v="0"/>
    <x v="4"/>
    <s v="Marshal Malbari"/>
    <s v="Facebook"/>
    <s v="Direct (campaign tagged in CRM)"/>
    <s v="6ae460d89dd5f9255dcedd2f"/>
    <n v="1"/>
    <n v="0"/>
    <n v="1"/>
    <n v="0"/>
    <n v="1"/>
    <n v="0"/>
    <n v="0"/>
    <n v="0"/>
    <n v="0"/>
    <n v="0"/>
    <n v="1"/>
    <n v="0"/>
  </r>
  <r>
    <x v="0"/>
    <x v="1"/>
    <x v="11"/>
    <s v="Natuf | Investors | Tier1 + Growth Cities | Oct26 | V1"/>
    <s v="Natuf | Reel | Brand Ambassador | Heard Of Owning A Cafe | V1"/>
    <s v="In House Natuf"/>
    <x v="6"/>
    <s v="Non-Quality Lead"/>
    <x v="0"/>
    <x v="4"/>
    <s v="Vikas Pathak"/>
    <s v="Facebook"/>
    <s v="Direct (campaign tagged in CRM)"/>
    <s v="6ae45f850f6d9b615ca5772e"/>
    <n v="1"/>
    <n v="0"/>
    <n v="1"/>
    <n v="0"/>
    <n v="1"/>
    <n v="0"/>
    <n v="0"/>
    <n v="0"/>
    <n v="0"/>
    <n v="0"/>
    <n v="1"/>
    <n v="0"/>
  </r>
  <r>
    <x v="0"/>
    <x v="1"/>
    <x v="11"/>
    <s v="Natuf | Broad | Tier1 + Growth Cities | Oct26 | V1"/>
    <s v="Natuf | Reel | Brand Ambassador | Heard Of Owning A Cafe | V1"/>
    <s v="In House Natuf"/>
    <x v="5"/>
    <s v="Non-Quality Lead"/>
    <x v="0"/>
    <x v="4"/>
    <s v="Vikas Pathak"/>
    <s v="Facebook"/>
    <s v="Direct (campaign tagged in CRM)"/>
    <s v="6ae45e8f235ba7f86f5f0fdf"/>
    <n v="1"/>
    <n v="0"/>
    <n v="1"/>
    <n v="0"/>
    <n v="1"/>
    <n v="1"/>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45e8914af0e04e7ad9767"/>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45b2ce9bbcce35892a114"/>
    <n v="1"/>
    <n v="0"/>
    <n v="0"/>
    <n v="0"/>
    <n v="0"/>
    <n v="0"/>
    <n v="0"/>
    <n v="0"/>
    <n v="0"/>
    <n v="0"/>
    <n v="1"/>
    <n v="0"/>
  </r>
  <r>
    <x v="0"/>
    <x v="1"/>
    <x v="11"/>
    <s v="Natuf | LAL 1% | India | Jul26 | V1"/>
    <s v="Natuf | Reel | Brand Ambassador | Heard Of Owning A Cafe | V1"/>
    <s v="In House Natuf"/>
    <x v="11"/>
    <s v="Non-Quality Lead"/>
    <x v="0"/>
    <x v="4"/>
    <s v="(Unassigned)"/>
    <s v="Facebook"/>
    <s v="Direct (campaign tagged in CRM)"/>
    <s v="6ae458228763a6a65c97ec67"/>
    <n v="1"/>
    <n v="0"/>
    <n v="0"/>
    <n v="0"/>
    <n v="0"/>
    <n v="0"/>
    <n v="0"/>
    <n v="0"/>
    <n v="0"/>
    <n v="0"/>
    <n v="1"/>
    <n v="0"/>
  </r>
  <r>
    <x v="0"/>
    <x v="1"/>
    <x v="11"/>
    <s v="Natuf | Business Owners | Tier1 + Growth Cities | Oct26 | V1"/>
    <s v="Natuf | Reel | Brand Ambassador | Heard Of Owning A Cafe | V1"/>
    <s v="In House Natuf"/>
    <x v="14"/>
    <s v="Non-Quality Lead"/>
    <x v="0"/>
    <x v="4"/>
    <s v="Vikas Pathak"/>
    <s v="Facebook"/>
    <s v="Direct (campaign tagged in CRM)"/>
    <s v="6ae45114f03bde7af4bb41a1"/>
    <n v="1"/>
    <n v="0"/>
    <n v="1"/>
    <n v="1"/>
    <n v="1"/>
    <n v="1"/>
    <n v="0"/>
    <n v="0"/>
    <n v="0"/>
    <n v="0"/>
    <n v="1"/>
    <n v="0"/>
  </r>
  <r>
    <x v="0"/>
    <x v="1"/>
    <x v="12"/>
    <s v="Natuf | Investors | Tier1 + Growth Cities | Oct26 | V1"/>
    <s v="Natuf | Static | Become A Levantine Food | V1"/>
    <s v="Natuf_MF"/>
    <x v="14"/>
    <s v="Non-Quality Lead"/>
    <x v="0"/>
    <x v="4"/>
    <s v="Marshal Malbari"/>
    <s v="Facebook"/>
    <s v="Direct (campaign tagged in CRM)"/>
    <s v="6ae44e9e969d6d567d20aa6a"/>
    <n v="1"/>
    <n v="0"/>
    <n v="1"/>
    <n v="1"/>
    <n v="1"/>
    <n v="1"/>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44e82127a7b9ed33d6eaa"/>
    <n v="1"/>
    <n v="0"/>
    <n v="0"/>
    <n v="0"/>
    <n v="0"/>
    <n v="0"/>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e44e6ac96fb0a100adb4c7"/>
    <n v="1"/>
    <n v="1"/>
    <n v="1"/>
    <n v="0"/>
    <n v="3"/>
    <n v="2"/>
    <n v="0"/>
    <n v="0"/>
    <n v="0"/>
    <n v="0"/>
    <n v="1"/>
    <n v="1"/>
  </r>
  <r>
    <x v="0"/>
    <x v="1"/>
    <x v="11"/>
    <s v="Natuf | Investors | Tier1 + Growth Cities | Oct26 | V1"/>
    <s v="Natuf | Reel | Brand Ambassador | Heard Of Owning A Cafe | V1"/>
    <s v="In House Natuf"/>
    <x v="4"/>
    <s v="Quality Lead"/>
    <x v="0"/>
    <x v="4"/>
    <s v="Vikas Pathak"/>
    <s v="Facebook"/>
    <s v="Direct (campaign tagged in CRM)"/>
    <s v="6ae44b23b6e2127392c486e2"/>
    <n v="1"/>
    <n v="1"/>
    <n v="1"/>
    <n v="0"/>
    <n v="1"/>
    <n v="1"/>
    <n v="0"/>
    <n v="0"/>
    <n v="0"/>
    <n v="0"/>
    <n v="1"/>
    <n v="1"/>
  </r>
  <r>
    <x v="0"/>
    <x v="1"/>
    <x v="11"/>
    <s v="Natuf | LAL 1% | India | Jul26 | V1"/>
    <s v="Natuf | Reel | Brand Ambassador | Heard Of Owning A Cafe | V1"/>
    <s v="In House Natuf"/>
    <x v="11"/>
    <s v="Non-Quality Lead"/>
    <x v="0"/>
    <x v="4"/>
    <s v="(Unassigned)"/>
    <s v="Facebook"/>
    <s v="Direct (campaign tagged in CRM)"/>
    <s v="6ae44adde9381c00fd41d4de"/>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44abf2c062abf9baafbd9"/>
    <n v="1"/>
    <n v="0"/>
    <n v="0"/>
    <n v="0"/>
    <n v="0"/>
    <n v="0"/>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448e8116454a09f998348"/>
    <n v="1"/>
    <n v="0"/>
    <n v="1"/>
    <n v="0"/>
    <n v="1"/>
    <n v="0"/>
    <n v="0"/>
    <n v="0"/>
    <n v="0"/>
    <n v="0"/>
    <n v="1"/>
    <n v="0"/>
  </r>
  <r>
    <x v="0"/>
    <x v="1"/>
    <x v="11"/>
    <s v="Natuf | LAL 1% | India | Jul26 | V1"/>
    <s v="Natuf | Reel | Brand Ambassador | Heard Of Owning A Cafe | V1"/>
    <s v="In House Natuf"/>
    <x v="11"/>
    <s v="Non-Quality Lead"/>
    <x v="0"/>
    <x v="4"/>
    <s v="(Unassigned)"/>
    <s v="Facebook"/>
    <s v="Direct (campaign tagged in CRM)"/>
    <s v="6ae448aafa2144fcbac27203"/>
    <n v="1"/>
    <n v="0"/>
    <n v="0"/>
    <n v="0"/>
    <n v="0"/>
    <n v="0"/>
    <n v="0"/>
    <n v="0"/>
    <n v="0"/>
    <n v="0"/>
    <n v="1"/>
    <n v="0"/>
  </r>
  <r>
    <x v="0"/>
    <x v="1"/>
    <x v="11"/>
    <s v="Natuf | Business Owners | Tier1 + Growth Cities | Oct26 | V1"/>
    <s v="Natuf | Reel | Brand Ambassador | Heard Of Owning A Cafe | V1"/>
    <s v="In House Natuf"/>
    <x v="6"/>
    <s v="Non-Quality Lead"/>
    <x v="0"/>
    <x v="4"/>
    <s v="Marshal Malbari"/>
    <s v="Facebook"/>
    <s v="Direct (campaign tagged in CRM)"/>
    <s v="6ae443f5870db977680e286c"/>
    <n v="1"/>
    <n v="0"/>
    <n v="1"/>
    <n v="0"/>
    <n v="2"/>
    <n v="2"/>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44372b9a0541871a5f025"/>
    <n v="1"/>
    <n v="0"/>
    <n v="1"/>
    <n v="0"/>
    <n v="2"/>
    <n v="1"/>
    <n v="0"/>
    <n v="0"/>
    <n v="0"/>
    <n v="0"/>
    <n v="1"/>
    <n v="0"/>
  </r>
  <r>
    <x v="0"/>
    <x v="1"/>
    <x v="11"/>
    <s v="Natuf | LAL 1% | India | Jul26 | V1"/>
    <s v="Natuf | Reel | Brand Ambassador | Heard Of Owning A Cafe | V1"/>
    <s v="In House Natuf"/>
    <x v="11"/>
    <s v="Non-Quality Lead"/>
    <x v="0"/>
    <x v="4"/>
    <s v="(Unassigned)"/>
    <s v="Facebook"/>
    <s v="Direct (campaign tagged in CRM)"/>
    <s v="6ae44327b88f1ebc26aa1d74"/>
    <n v="1"/>
    <n v="0"/>
    <n v="0"/>
    <n v="0"/>
    <n v="0"/>
    <n v="0"/>
    <n v="0"/>
    <n v="0"/>
    <n v="0"/>
    <n v="0"/>
    <n v="1"/>
    <n v="0"/>
  </r>
  <r>
    <x v="0"/>
    <x v="1"/>
    <x v="11"/>
    <s v="Natuf | Investors | Tier1 + Growth Cities | Oct26 | V1"/>
    <s v="Natuf | Reel | Brand Ambassador | Heard Of Owning A Cafe | V1"/>
    <s v="In House Natuf"/>
    <x v="4"/>
    <s v="Quality Lead"/>
    <x v="0"/>
    <x v="4"/>
    <s v="Marshal Malbari"/>
    <s v="Facebook"/>
    <s v="Direct (campaign tagged in CRM)"/>
    <s v="6ae4429f28c67aba18915f5e"/>
    <n v="1"/>
    <n v="1"/>
    <n v="1"/>
    <n v="0"/>
    <n v="2"/>
    <n v="2"/>
    <n v="0"/>
    <n v="0"/>
    <n v="0"/>
    <n v="0"/>
    <n v="1"/>
    <n v="1"/>
  </r>
  <r>
    <x v="0"/>
    <x v="1"/>
    <x v="11"/>
    <s v="Natuf | Broad | Tier1 + Growth Cities | Oct26 | V1"/>
    <s v="Natuf | Reel | Brand Ambassador | Heard Of Owning A Cafe | V1"/>
    <s v="In House Natuf"/>
    <x v="11"/>
    <s v="Non-Quality Lead"/>
    <x v="0"/>
    <x v="4"/>
    <s v="Omkar Navge"/>
    <s v="Facebook"/>
    <s v="Direct (campaign tagged in CRM)"/>
    <s v="6ae43f75a367ebf5d71e2665"/>
    <n v="1"/>
    <n v="0"/>
    <n v="0"/>
    <n v="0"/>
    <n v="0"/>
    <n v="0"/>
    <n v="0"/>
    <n v="0"/>
    <n v="0"/>
    <n v="0"/>
    <n v="1"/>
    <n v="0"/>
  </r>
  <r>
    <x v="0"/>
    <x v="1"/>
    <x v="11"/>
    <s v="Natuf | Broad | Tier1 + Growth Cities | Oct26 | V1"/>
    <s v="Natuf | Reel | Brand Ambassador | Heard Of Owning A Cafe | V1"/>
    <s v="In House Natuf"/>
    <x v="5"/>
    <s v="Non-Quality Lead"/>
    <x v="0"/>
    <x v="4"/>
    <s v="Marshal Malbari"/>
    <s v="Facebook"/>
    <s v="Direct (campaign tagged in CRM)"/>
    <s v="6ae43e932b3e13befb313125"/>
    <n v="1"/>
    <n v="0"/>
    <n v="1"/>
    <n v="0"/>
    <n v="1"/>
    <n v="1"/>
    <n v="0"/>
    <n v="0"/>
    <n v="0"/>
    <n v="0"/>
    <n v="1"/>
    <n v="0"/>
  </r>
  <r>
    <x v="0"/>
    <x v="1"/>
    <x v="12"/>
    <s v="Natuf | LAL 1% | India | Jul26 | V1"/>
    <s v="Natuf | Static | Become A Levantine Food | V1"/>
    <s v="Natuf_MF"/>
    <x v="11"/>
    <s v="Non-Quality Lead"/>
    <x v="0"/>
    <x v="4"/>
    <s v="Marshal Malbari"/>
    <s v="Facebook"/>
    <s v="Direct (campaign tagged in CRM)"/>
    <s v="6ae43cad9ab2b9e304773790"/>
    <n v="1"/>
    <n v="0"/>
    <n v="0"/>
    <n v="0"/>
    <n v="0"/>
    <n v="0"/>
    <n v="0"/>
    <n v="0"/>
    <n v="0"/>
    <n v="0"/>
    <n v="1"/>
    <n v="0"/>
  </r>
  <r>
    <x v="0"/>
    <x v="1"/>
    <x v="11"/>
    <s v="Natuf | Investors | Tier1 + Growth Cities | Oct26 | V1"/>
    <s v="Natuf | Reel | Brand Ambassador | Heard Of Owning A Cafe | V1"/>
    <s v="In House Natuf"/>
    <x v="11"/>
    <s v="Non-Quality Lead"/>
    <x v="0"/>
    <x v="4"/>
    <s v="Omkar Navge"/>
    <s v="Facebook"/>
    <s v="Direct (campaign tagged in CRM)"/>
    <s v="6ae43a3fe967518cab73fc11"/>
    <n v="1"/>
    <n v="0"/>
    <n v="0"/>
    <n v="0"/>
    <n v="0"/>
    <n v="0"/>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438f4a10bf9844fefdbe9"/>
    <n v="1"/>
    <n v="0"/>
    <n v="1"/>
    <n v="0"/>
    <n v="1"/>
    <n v="1"/>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438e70afbc5bca948c294"/>
    <n v="1"/>
    <n v="0"/>
    <n v="1"/>
    <n v="0"/>
    <n v="1"/>
    <n v="1"/>
    <n v="0"/>
    <n v="0"/>
    <n v="0"/>
    <n v="0"/>
    <n v="1"/>
    <n v="0"/>
  </r>
  <r>
    <x v="0"/>
    <x v="1"/>
    <x v="11"/>
    <s v="Natuf | LAL 1% | India | Jul26 | V1"/>
    <s v="Natuf | Reel | Brand Ambassador | Heard Of Owning A Cafe | V1"/>
    <s v="In House Natuf"/>
    <x v="6"/>
    <s v="Non-Quality Lead"/>
    <x v="0"/>
    <x v="4"/>
    <s v="Vikas Pathak"/>
    <s v="Facebook"/>
    <s v="Direct (campaign tagged in CRM)"/>
    <s v="6ae43760e73f51957f5f810c"/>
    <n v="1"/>
    <n v="0"/>
    <n v="1"/>
    <n v="0"/>
    <n v="1"/>
    <n v="0"/>
    <n v="0"/>
    <n v="0"/>
    <n v="0"/>
    <n v="0"/>
    <n v="1"/>
    <n v="0"/>
  </r>
  <r>
    <x v="0"/>
    <x v="1"/>
    <x v="12"/>
    <s v="Natuf | Investors | Tier1 + Growth Cities | Oct26 | V1"/>
    <s v="Natuf | Static | Become A Levantine Food | V1"/>
    <s v="Natuf_MF"/>
    <x v="6"/>
    <s v="Non-Quality Lead"/>
    <x v="0"/>
    <x v="4"/>
    <s v="Marshal Malbari"/>
    <s v="Facebook"/>
    <s v="Direct (campaign tagged in CRM)"/>
    <s v="6ae4372b3e810af59a17a387"/>
    <n v="1"/>
    <n v="0"/>
    <n v="1"/>
    <n v="0"/>
    <n v="1"/>
    <n v="0"/>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436ac0afbc5bca948bfaa"/>
    <n v="1"/>
    <n v="0"/>
    <n v="1"/>
    <n v="0"/>
    <n v="1"/>
    <n v="0"/>
    <n v="0"/>
    <n v="0"/>
    <n v="0"/>
    <n v="0"/>
    <n v="1"/>
    <n v="0"/>
  </r>
  <r>
    <x v="0"/>
    <x v="1"/>
    <x v="12"/>
    <s v="Natuf | Broad | Tier1 + Growth Cities | Oct26 | V1"/>
    <s v="Natuf | Static | Become A Levantine Food | V1"/>
    <s v="Natuf_MF"/>
    <x v="6"/>
    <s v="Non-Quality Lead"/>
    <x v="0"/>
    <x v="4"/>
    <s v="Marshal Malbari"/>
    <s v="Facebook"/>
    <s v="Direct (campaign tagged in CRM)"/>
    <s v="6ae4343c00fa819beab6f110"/>
    <n v="1"/>
    <n v="0"/>
    <n v="1"/>
    <n v="0"/>
    <n v="1"/>
    <n v="0"/>
    <n v="0"/>
    <n v="0"/>
    <n v="0"/>
    <n v="0"/>
    <n v="1"/>
    <n v="0"/>
  </r>
  <r>
    <x v="0"/>
    <x v="1"/>
    <x v="12"/>
    <s v="Natuf | Broad | Tier1 + Growth Cities | Oct26 | V1"/>
    <s v="Natuf | Static | Become A Levantine Food | V1"/>
    <s v="Natuf_MF"/>
    <x v="6"/>
    <s v="Non-Quality Lead"/>
    <x v="0"/>
    <x v="4"/>
    <s v="Marshal Malbari"/>
    <s v="Facebook"/>
    <s v="Direct (campaign tagged in CRM)"/>
    <s v="6ae4340100fa819beab6f059"/>
    <n v="1"/>
    <n v="0"/>
    <n v="1"/>
    <n v="0"/>
    <n v="1"/>
    <n v="0"/>
    <n v="0"/>
    <n v="0"/>
    <n v="0"/>
    <n v="0"/>
    <n v="1"/>
    <n v="0"/>
  </r>
  <r>
    <x v="0"/>
    <x v="1"/>
    <x v="11"/>
    <s v="Natuf | Investors | Tier1 + Growth Cities | Oct26 | V1"/>
    <s v="Natuf | Reel | Brand Ambassador | Heard Of Owning A Cafe | V1"/>
    <s v="In House Natuf"/>
    <x v="6"/>
    <s v="Non-Quality Lead"/>
    <x v="0"/>
    <x v="4"/>
    <s v="Vikas Pathak"/>
    <s v="Facebook"/>
    <s v="Direct (campaign tagged in CRM)"/>
    <s v="6ae42d43aa482080624a7e93"/>
    <n v="1"/>
    <n v="0"/>
    <n v="1"/>
    <n v="0"/>
    <n v="1"/>
    <n v="0"/>
    <n v="0"/>
    <n v="0"/>
    <n v="0"/>
    <n v="0"/>
    <n v="1"/>
    <n v="0"/>
  </r>
  <r>
    <x v="0"/>
    <x v="1"/>
    <x v="12"/>
    <s v="Natuf | Business Owners | Tier1 + Growth Cities | Oct26 | V1"/>
    <s v="Natuf | Static | Become A Levantine Food | V1"/>
    <s v="Natuf_MF"/>
    <x v="6"/>
    <s v="Non-Quality Lead"/>
    <x v="0"/>
    <x v="4"/>
    <s v="Marshal Malbari"/>
    <s v="Facebook"/>
    <s v="Direct (campaign tagged in CRM)"/>
    <s v="6ae429d8aa482080624a7b9a"/>
    <n v="1"/>
    <n v="0"/>
    <n v="1"/>
    <n v="0"/>
    <n v="1"/>
    <n v="0"/>
    <n v="0"/>
    <n v="0"/>
    <n v="0"/>
    <n v="0"/>
    <n v="1"/>
    <n v="0"/>
  </r>
  <r>
    <x v="0"/>
    <x v="1"/>
    <x v="11"/>
    <s v="Natuf | Business Owners | Tier1 + Growth Cities | Oct26 | V1"/>
    <s v="Natuf | Reel | Brand Ambassador | Heard Of Owning A Cafe | V1"/>
    <s v="In House Natuf"/>
    <x v="0"/>
    <s v="Quality Lead"/>
    <x v="0"/>
    <x v="4"/>
    <s v="Omkar Navge"/>
    <s v="Facebook"/>
    <s v="Direct (campaign tagged in CRM)"/>
    <s v="6ae42962264f8d2f3f191f60"/>
    <n v="1"/>
    <n v="1"/>
    <n v="1"/>
    <n v="0"/>
    <n v="1"/>
    <n v="1"/>
    <n v="0"/>
    <n v="0"/>
    <n v="0"/>
    <n v="0"/>
    <n v="1"/>
    <n v="1"/>
  </r>
  <r>
    <x v="0"/>
    <x v="1"/>
    <x v="11"/>
    <s v="Natuf | Business Owners | Tier1 + Growth Cities | Oct26 | V1"/>
    <s v="Natuf | Reel | Brand Ambassador | Heard Of Owning A Cafe | V1"/>
    <s v="In House Natuf"/>
    <x v="6"/>
    <s v="Non-Quality Lead"/>
    <x v="0"/>
    <x v="4"/>
    <s v="Vikas Pathak"/>
    <s v="Facebook"/>
    <s v="Direct (campaign tagged in CRM)"/>
    <s v="6ae425d4112e33160ada11f9"/>
    <n v="1"/>
    <n v="0"/>
    <n v="1"/>
    <n v="0"/>
    <n v="1"/>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423756bb213bf8a959567"/>
    <n v="1"/>
    <n v="0"/>
    <n v="1"/>
    <n v="0"/>
    <n v="1"/>
    <n v="0"/>
    <n v="0"/>
    <n v="0"/>
    <n v="0"/>
    <n v="0"/>
    <n v="1"/>
    <n v="0"/>
  </r>
  <r>
    <x v="0"/>
    <x v="1"/>
    <x v="11"/>
    <s v="Natuf | Broad | Tier1 + Growth Cities | Oct26 | V1"/>
    <s v="Natuf | Reel | Brand Ambassador | Heard Of Owning A Cafe | V1"/>
    <s v="In House Natuf"/>
    <x v="5"/>
    <s v="Non-Quality Lead"/>
    <x v="0"/>
    <x v="4"/>
    <s v="Omkar Navge"/>
    <s v="Facebook"/>
    <s v="Direct (campaign tagged in CRM)"/>
    <s v="6ae422ec8dd233e39dabef12"/>
    <n v="1"/>
    <n v="0"/>
    <n v="1"/>
    <n v="0"/>
    <n v="1"/>
    <n v="1"/>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422351af1b1a5b1ca55fa"/>
    <n v="1"/>
    <n v="0"/>
    <n v="1"/>
    <n v="0"/>
    <n v="1"/>
    <n v="0"/>
    <n v="0"/>
    <n v="0"/>
    <n v="0"/>
    <n v="0"/>
    <n v="1"/>
    <n v="0"/>
  </r>
  <r>
    <x v="0"/>
    <x v="1"/>
    <x v="11"/>
    <s v="Natuf | Investors | Tier1 + Growth Cities | Oct26 | V1"/>
    <s v="Natuf | Reel | Brand Ambassador | Heard Of Owning A Cafe | V1"/>
    <s v="In House Natuf"/>
    <x v="14"/>
    <s v="Non-Quality Lead"/>
    <x v="0"/>
    <x v="4"/>
    <s v="Omkar Navge"/>
    <s v="Facebook"/>
    <s v="Direct (campaign tagged in CRM)"/>
    <s v="6ae4206fea9c2e299c071033"/>
    <n v="1"/>
    <n v="0"/>
    <n v="1"/>
    <n v="1"/>
    <n v="2"/>
    <n v="2"/>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e420454d7e70bce6f52436"/>
    <n v="1"/>
    <n v="1"/>
    <n v="1"/>
    <n v="0"/>
    <n v="1"/>
    <n v="1"/>
    <n v="0"/>
    <n v="0"/>
    <n v="0"/>
    <n v="0"/>
    <n v="1"/>
    <n v="1"/>
  </r>
  <r>
    <x v="0"/>
    <x v="1"/>
    <x v="11"/>
    <s v="Natuf | Investors | Tier1 + Growth Cities | Oct26 | V1"/>
    <s v="Natuf | Reel | Brand Ambassador | Heard Of Owning A Cafe | V1"/>
    <s v="In House Natuf"/>
    <x v="14"/>
    <s v="Non-Quality Lead"/>
    <x v="0"/>
    <x v="4"/>
    <s v="Omkar Navge"/>
    <s v="Facebook"/>
    <s v="Direct (campaign tagged in CRM)"/>
    <s v="6ae4204113c599ae60580f54"/>
    <n v="1"/>
    <n v="0"/>
    <n v="1"/>
    <n v="1"/>
    <n v="2"/>
    <n v="1"/>
    <n v="0"/>
    <n v="0"/>
    <n v="0"/>
    <n v="0"/>
    <n v="1"/>
    <n v="0"/>
  </r>
  <r>
    <x v="0"/>
    <x v="1"/>
    <x v="12"/>
    <s v="Natuf | LAL 1% | India | Jul26 | V1"/>
    <s v="Natuf | Static | Become A Levantine Food | V1"/>
    <s v="Natuf_MF"/>
    <x v="6"/>
    <s v="Non-Quality Lead"/>
    <x v="0"/>
    <x v="4"/>
    <s v="Marshal Malbari"/>
    <s v="Facebook"/>
    <s v="Direct (campaign tagged in CRM)"/>
    <s v="6ae42023f4fad33b7aaacb78"/>
    <n v="1"/>
    <n v="0"/>
    <n v="1"/>
    <n v="0"/>
    <n v="1"/>
    <n v="0"/>
    <n v="0"/>
    <n v="0"/>
    <n v="0"/>
    <n v="0"/>
    <n v="1"/>
    <n v="0"/>
  </r>
  <r>
    <x v="0"/>
    <x v="1"/>
    <x v="12"/>
    <s v="Natuf | Investors | Tier1 + Growth Cities | Oct26 | V1"/>
    <s v="Natuf | Static | Become A Levantine Food | V1"/>
    <s v="Natuf_MF"/>
    <x v="6"/>
    <s v="Non-Quality Lead"/>
    <x v="0"/>
    <x v="4"/>
    <s v="Marshal Malbari"/>
    <s v="Facebook"/>
    <s v="Direct (campaign tagged in CRM)"/>
    <s v="6ae41e51fc206f5d7f32e1ff"/>
    <n v="1"/>
    <n v="0"/>
    <n v="1"/>
    <n v="0"/>
    <n v="1"/>
    <n v="0"/>
    <n v="0"/>
    <n v="0"/>
    <n v="0"/>
    <n v="0"/>
    <n v="1"/>
    <n v="0"/>
  </r>
  <r>
    <x v="0"/>
    <x v="1"/>
    <x v="11"/>
    <s v="Natuf | Business Owners | Tier1 + Growth Cities | Oct26 | V1"/>
    <s v="Natuf | Reel | Brand Ambassador | Heard Of Owning A Cafe | V1"/>
    <s v="In House Natuf"/>
    <x v="5"/>
    <s v="Non-Quality Lead"/>
    <x v="0"/>
    <x v="4"/>
    <s v="Vikas Pathak"/>
    <s v="Facebook"/>
    <s v="Direct (campaign tagged in CRM)"/>
    <s v="6ae41c896681dc4019b6afb7"/>
    <n v="1"/>
    <n v="0"/>
    <n v="1"/>
    <n v="0"/>
    <n v="3"/>
    <n v="1"/>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41a0dfe6d71db731d92af"/>
    <n v="1"/>
    <n v="0"/>
    <n v="1"/>
    <n v="0"/>
    <n v="1"/>
    <n v="0"/>
    <n v="0"/>
    <n v="0"/>
    <n v="0"/>
    <n v="0"/>
    <n v="1"/>
    <n v="0"/>
  </r>
  <r>
    <x v="0"/>
    <x v="1"/>
    <x v="11"/>
    <s v="Natuf | Investors | Tier1 + Growth Cities | Oct26 | V1"/>
    <s v="Natuf | Reel | Brand Ambassador | Heard Of Owning A Cafe | V1"/>
    <s v="In House Natuf"/>
    <x v="5"/>
    <s v="Non-Quality Lead"/>
    <x v="0"/>
    <x v="4"/>
    <s v="Vikas Pathak"/>
    <s v="Facebook"/>
    <s v="Direct (campaign tagged in CRM)"/>
    <s v="6ae4193de295b59f251f3d26"/>
    <n v="1"/>
    <n v="0"/>
    <n v="1"/>
    <n v="0"/>
    <n v="2"/>
    <n v="2"/>
    <n v="0"/>
    <n v="0"/>
    <n v="0"/>
    <n v="0"/>
    <n v="1"/>
    <n v="0"/>
  </r>
  <r>
    <x v="0"/>
    <x v="1"/>
    <x v="11"/>
    <s v="Natuf | Investors | Tier1 + Growth Cities | Oct26 | V1"/>
    <s v="Natuf | Reel | Brand Ambassador | Heard Of Owning A Cafe | V1"/>
    <s v="In House Natuf"/>
    <x v="5"/>
    <s v="Non-Quality Lead"/>
    <x v="0"/>
    <x v="4"/>
    <s v="Omkar Navge"/>
    <s v="Facebook"/>
    <s v="Direct (campaign tagged in CRM)"/>
    <s v="6ae41691e31bb6f9d31f3134"/>
    <n v="1"/>
    <n v="0"/>
    <n v="1"/>
    <n v="0"/>
    <n v="1"/>
    <n v="1"/>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4161977230138dec05e35"/>
    <n v="1"/>
    <n v="0"/>
    <n v="1"/>
    <n v="0"/>
    <n v="1"/>
    <n v="1"/>
    <n v="0"/>
    <n v="0"/>
    <n v="0"/>
    <n v="0"/>
    <n v="1"/>
    <n v="0"/>
  </r>
  <r>
    <x v="0"/>
    <x v="1"/>
    <x v="11"/>
    <s v="Natuf | Broad | Tier1 + Growth Cities | Oct26 | V1"/>
    <s v="Natuf | Reel | Brand Ambassador | Heard Of Owning A Cafe | V1"/>
    <s v="In House Natuf"/>
    <x v="4"/>
    <s v="Quality Lead"/>
    <x v="0"/>
    <x v="4"/>
    <s v="Marshal Malbari"/>
    <s v="Facebook"/>
    <s v="Direct (campaign tagged in CRM)"/>
    <s v="6ae413d4f84fafb082381b17"/>
    <n v="1"/>
    <n v="1"/>
    <n v="1"/>
    <n v="0"/>
    <n v="1"/>
    <n v="1"/>
    <n v="0"/>
    <n v="0"/>
    <n v="0"/>
    <n v="0"/>
    <n v="1"/>
    <n v="1"/>
  </r>
  <r>
    <x v="0"/>
    <x v="1"/>
    <x v="11"/>
    <s v="Natuf | LAL 1% | India | Jul26 | V1"/>
    <s v="Natuf | Reel | Brand Ambassador | Heard Of Owning A Cafe | V1"/>
    <s v="In House Natuf"/>
    <x v="4"/>
    <s v="Quality Lead"/>
    <x v="0"/>
    <x v="4"/>
    <s v="Marshal Malbari"/>
    <s v="Facebook"/>
    <s v="Direct (campaign tagged in CRM)"/>
    <s v="6ae40c7ad359ce5a883de7ae"/>
    <n v="1"/>
    <n v="1"/>
    <n v="1"/>
    <n v="0"/>
    <n v="1"/>
    <n v="1"/>
    <n v="0"/>
    <n v="0"/>
    <n v="0"/>
    <n v="0"/>
    <n v="1"/>
    <n v="1"/>
  </r>
  <r>
    <x v="0"/>
    <x v="1"/>
    <x v="11"/>
    <s v="Natuf | Investors | Tier1 + Growth Cities | Oct26 | V1"/>
    <s v="Natuf | Reel | Brand Ambassador | Heard Of Owning A Cafe | V1"/>
    <s v="In House Natuf"/>
    <x v="14"/>
    <s v="Non-Quality Lead"/>
    <x v="0"/>
    <x v="4"/>
    <s v="Omkar Navge"/>
    <s v="Facebook"/>
    <s v="Direct (campaign tagged in CRM)"/>
    <s v="6ae40bfdff9fb8714113009a"/>
    <n v="1"/>
    <n v="0"/>
    <n v="1"/>
    <n v="1"/>
    <n v="1"/>
    <n v="1"/>
    <n v="0"/>
    <n v="0"/>
    <n v="0"/>
    <n v="0"/>
    <n v="1"/>
    <n v="0"/>
  </r>
  <r>
    <x v="0"/>
    <x v="1"/>
    <x v="11"/>
    <s v="Natuf | LAL 1% | India | Jul26 | V1"/>
    <s v="Natuf | Reel | Brand Ambassador | Heard Of Owning A Cafe | V1"/>
    <s v="In House Natuf"/>
    <x v="5"/>
    <s v="Non-Quality Lead"/>
    <x v="0"/>
    <x v="4"/>
    <s v="Marshal Malbari"/>
    <s v="Facebook"/>
    <s v="Direct (campaign tagged in CRM)"/>
    <s v="6ae40b31a36495827215afbe"/>
    <n v="1"/>
    <n v="0"/>
    <n v="1"/>
    <n v="0"/>
    <n v="1"/>
    <n v="1"/>
    <n v="0"/>
    <n v="0"/>
    <n v="0"/>
    <n v="0"/>
    <n v="1"/>
    <n v="0"/>
  </r>
  <r>
    <x v="0"/>
    <x v="1"/>
    <x v="11"/>
    <s v="Natuf | Business Owners | Tier1 + Growth Cities | Oct26 | V1"/>
    <s v="Natuf | Reel | Brand Ambassador | Heard Of Owning A Cafe | V1"/>
    <s v="In House Natuf"/>
    <x v="5"/>
    <s v="Non-Quality Lead"/>
    <x v="0"/>
    <x v="4"/>
    <s v="Omkar Navge"/>
    <s v="Facebook"/>
    <s v="Direct (campaign tagged in CRM)"/>
    <s v="6ae40a31ab4702108eda44b1"/>
    <n v="1"/>
    <n v="0"/>
    <n v="1"/>
    <n v="0"/>
    <n v="1"/>
    <n v="1"/>
    <n v="0"/>
    <n v="0"/>
    <n v="0"/>
    <n v="0"/>
    <n v="1"/>
    <n v="0"/>
  </r>
  <r>
    <x v="0"/>
    <x v="1"/>
    <x v="11"/>
    <s v="Natuf | Business Owners | Tier1 + Growth Cities | Oct26 | V1"/>
    <s v="Natuf | Reel | Brand Ambassador | Heard Of Owning A Cafe | V1"/>
    <s v="In House Natuf"/>
    <x v="4"/>
    <s v="Quality Lead"/>
    <x v="0"/>
    <x v="4"/>
    <s v="Marshal Malbari"/>
    <s v="Facebook"/>
    <s v="Direct (campaign tagged in CRM)"/>
    <s v="6ae407fb6d712cea15d483b0"/>
    <n v="1"/>
    <n v="1"/>
    <n v="1"/>
    <n v="0"/>
    <n v="1"/>
    <n v="1"/>
    <n v="0"/>
    <n v="0"/>
    <n v="0"/>
    <n v="0"/>
    <n v="1"/>
    <n v="1"/>
  </r>
  <r>
    <x v="0"/>
    <x v="1"/>
    <x v="11"/>
    <s v="Natuf | LAL 1% | India | Jul26 | V1"/>
    <s v="Natuf | Reel | Brand Ambassador | Heard Of Owning A Cafe | V1"/>
    <s v="In House Natuf"/>
    <x v="6"/>
    <s v="Non-Quality Lead"/>
    <x v="0"/>
    <x v="4"/>
    <s v="Omkar Navge"/>
    <s v="Facebook"/>
    <s v="Direct (campaign tagged in CRM)"/>
    <s v="6ae400241e756c67bf40c231"/>
    <n v="1"/>
    <n v="0"/>
    <n v="1"/>
    <n v="0"/>
    <n v="1"/>
    <n v="0"/>
    <n v="0"/>
    <n v="0"/>
    <n v="0"/>
    <n v="0"/>
    <n v="1"/>
    <n v="0"/>
  </r>
  <r>
    <x v="0"/>
    <x v="1"/>
    <x v="12"/>
    <s v="Natuf | Business Owners | Tier1 + Growth Cities | Oct26 | V1"/>
    <s v="Natuf | Static | Become A Levantine Food | V1"/>
    <s v="Natuf_MF"/>
    <x v="6"/>
    <s v="Non-Quality Lead"/>
    <x v="0"/>
    <x v="4"/>
    <s v="Marshal Malbari"/>
    <s v="Facebook"/>
    <s v="Direct (campaign tagged in CRM)"/>
    <s v="6ae3f83a69b2c294d47ffe7f"/>
    <n v="1"/>
    <n v="0"/>
    <n v="1"/>
    <n v="0"/>
    <n v="2"/>
    <n v="0"/>
    <n v="0"/>
    <n v="0"/>
    <n v="0"/>
    <n v="0"/>
    <n v="1"/>
    <n v="0"/>
  </r>
  <r>
    <x v="0"/>
    <x v="1"/>
    <x v="11"/>
    <s v="Natuf | Investors | Tier1 + Growth Cities | Oct26 | V1"/>
    <s v="Natuf | Reel | Brand Ambassador | Heard Of Owning A Cafe | V1"/>
    <s v="In House Natuf"/>
    <x v="14"/>
    <s v="Non-Quality Lead"/>
    <x v="0"/>
    <x v="4"/>
    <s v="Omkar Navge"/>
    <s v="Facebook"/>
    <s v="Direct (campaign tagged in CRM)"/>
    <s v="6ae3f709edf61488ef552786"/>
    <n v="1"/>
    <n v="0"/>
    <n v="1"/>
    <n v="1"/>
    <n v="1"/>
    <n v="1"/>
    <n v="0"/>
    <n v="0"/>
    <n v="0"/>
    <n v="0"/>
    <n v="1"/>
    <n v="0"/>
  </r>
  <r>
    <x v="0"/>
    <x v="1"/>
    <x v="12"/>
    <s v="Natuf | LAL 1% | India | Jul26 | V1"/>
    <s v="Natuf | Static | Become A Levantine Food | V1"/>
    <s v="Natuf_MF"/>
    <x v="6"/>
    <s v="Non-Quality Lead"/>
    <x v="0"/>
    <x v="4"/>
    <s v="Marshal Malbari"/>
    <s v="Facebook"/>
    <s v="Direct (campaign tagged in CRM)"/>
    <s v="6ae3f3e5f258901be510b087"/>
    <n v="1"/>
    <n v="0"/>
    <n v="1"/>
    <n v="0"/>
    <n v="1"/>
    <n v="0"/>
    <n v="0"/>
    <n v="0"/>
    <n v="0"/>
    <n v="0"/>
    <n v="1"/>
    <n v="0"/>
  </r>
  <r>
    <x v="0"/>
    <x v="1"/>
    <x v="11"/>
    <s v="Natuf | LAL 1% | India | Jul26 | V1"/>
    <s v="Natuf | Reel | Brand Ambassador | Heard Of Owning A Cafe | V1"/>
    <s v="In House Natuf"/>
    <x v="4"/>
    <s v="Quality Lead"/>
    <x v="0"/>
    <x v="4"/>
    <s v="Vikas Pathak"/>
    <s v="Facebook"/>
    <s v="Direct (campaign tagged in CRM)"/>
    <s v="6ae3f2da9188ac309ea0e571"/>
    <n v="1"/>
    <n v="1"/>
    <n v="1"/>
    <n v="0"/>
    <n v="2"/>
    <n v="2"/>
    <n v="0"/>
    <n v="0"/>
    <n v="0"/>
    <n v="0"/>
    <n v="1"/>
    <n v="1"/>
  </r>
  <r>
    <x v="0"/>
    <x v="1"/>
    <x v="12"/>
    <s v="Natuf | Business Owners | Tier1 + Growth Cities | Oct26 | V1"/>
    <s v="Natuf | Static | Become A Levantine Food | V1"/>
    <s v="Natuf_MF"/>
    <x v="14"/>
    <s v="Non-Quality Lead"/>
    <x v="0"/>
    <x v="4"/>
    <s v="Marshal Malbari"/>
    <s v="Facebook"/>
    <s v="Direct (campaign tagged in CRM)"/>
    <s v="6ae3ed4ba58cb6dc92e3286b"/>
    <n v="1"/>
    <n v="0"/>
    <n v="1"/>
    <n v="1"/>
    <n v="1"/>
    <n v="1"/>
    <n v="0"/>
    <n v="0"/>
    <n v="0"/>
    <n v="0"/>
    <n v="1"/>
    <n v="0"/>
  </r>
  <r>
    <x v="0"/>
    <x v="1"/>
    <x v="12"/>
    <s v="Natuf | Investors | Tier1 + Growth Cities | Oct26 | V1"/>
    <s v="Natuf | Static | Become A Levantine Food | V1"/>
    <s v="Natuf_MF"/>
    <x v="14"/>
    <s v="Non-Quality Lead"/>
    <x v="0"/>
    <x v="4"/>
    <s v="Marshal Malbari"/>
    <s v="Facebook"/>
    <s v="Direct (campaign tagged in CRM)"/>
    <s v="6ae3e8f3a4ee13a224c66fed"/>
    <n v="1"/>
    <n v="0"/>
    <n v="1"/>
    <n v="1"/>
    <n v="2"/>
    <n v="1"/>
    <n v="0"/>
    <n v="0"/>
    <n v="0"/>
    <n v="0"/>
    <n v="1"/>
    <n v="0"/>
  </r>
  <r>
    <x v="0"/>
    <x v="1"/>
    <x v="12"/>
    <s v="Natuf | Broad | Tier1 + Growth Cities | Oct26 | V1"/>
    <s v="Natuf | Static | Become A Levantine Food | V1"/>
    <s v="Natuf_MF"/>
    <x v="14"/>
    <s v="Non-Quality Lead"/>
    <x v="0"/>
    <x v="4"/>
    <s v="Marshal Malbari"/>
    <s v="Facebook"/>
    <s v="Direct (campaign tagged in CRM)"/>
    <s v="6ae3d2448a435580434d4859"/>
    <n v="1"/>
    <n v="0"/>
    <n v="1"/>
    <n v="1"/>
    <n v="1"/>
    <n v="1"/>
    <n v="0"/>
    <n v="0"/>
    <n v="0"/>
    <n v="0"/>
    <n v="1"/>
    <n v="0"/>
  </r>
  <r>
    <x v="0"/>
    <x v="1"/>
    <x v="11"/>
    <s v="Natuf | LAL 1% | India | Jul26 | V1"/>
    <s v="Natuf | Reel | Brand Ambassador | Heard Of Owning A Cafe | V1"/>
    <s v="In House Natuf"/>
    <x v="6"/>
    <s v="Non-Quality Lead"/>
    <x v="0"/>
    <x v="4"/>
    <s v="Omkar Navge"/>
    <s v="Facebook"/>
    <s v="Direct (campaign tagged in CRM)"/>
    <s v="6ae3c953bcece389214c62a1"/>
    <n v="1"/>
    <n v="0"/>
    <n v="1"/>
    <n v="0"/>
    <n v="1"/>
    <n v="0"/>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e3c3b7913fe98793e80761"/>
    <n v="1"/>
    <n v="1"/>
    <n v="1"/>
    <n v="0"/>
    <n v="1"/>
    <n v="1"/>
    <n v="0"/>
    <n v="0"/>
    <n v="0"/>
    <n v="0"/>
    <n v="1"/>
    <n v="1"/>
  </r>
  <r>
    <x v="0"/>
    <x v="1"/>
    <x v="11"/>
    <s v="Natuf | Business Owners | Tier1 + Growth Cities | Oct26 | V1"/>
    <s v="Natuf | Reel | Brand Ambassador | Heard Of Owning A Cafe | V1"/>
    <s v="In House Natuf"/>
    <x v="7"/>
    <s v="Non-Quality Lead"/>
    <x v="0"/>
    <x v="4"/>
    <s v="Omkar Navge"/>
    <s v="Facebook"/>
    <s v="Direct (campaign tagged in CRM)"/>
    <s v="6ae3c255b842705b67053bed"/>
    <n v="1"/>
    <n v="0"/>
    <n v="1"/>
    <n v="0"/>
    <n v="4"/>
    <n v="0"/>
    <n v="0"/>
    <n v="0"/>
    <n v="0"/>
    <n v="0"/>
    <n v="1"/>
    <n v="0"/>
  </r>
  <r>
    <x v="0"/>
    <x v="1"/>
    <x v="11"/>
    <s v="Natuf | Broad | Tier1 + Growth Cities | Oct26 | V1"/>
    <s v="Natuf | Reel | Brand Ambassador | Heard Of Owning A Cafe | V1"/>
    <s v="In House Natuf"/>
    <x v="7"/>
    <s v="Non-Quality Lead"/>
    <x v="0"/>
    <x v="4"/>
    <s v="Omkar Navge"/>
    <s v="Facebook"/>
    <s v="Direct (campaign tagged in CRM)"/>
    <s v="6ae3b6f58d3b31d16421efde"/>
    <n v="1"/>
    <n v="0"/>
    <n v="1"/>
    <n v="0"/>
    <n v="2"/>
    <n v="0"/>
    <n v="0"/>
    <n v="0"/>
    <n v="0"/>
    <n v="0"/>
    <n v="1"/>
    <n v="0"/>
  </r>
  <r>
    <x v="0"/>
    <x v="1"/>
    <x v="12"/>
    <s v="Natuf | LAL 1% | India | Jul26 | V1"/>
    <s v="Natuf | Static | Become A Levantine Food | V1"/>
    <s v="Natuf_MF"/>
    <x v="6"/>
    <s v="Non-Quality Lead"/>
    <x v="0"/>
    <x v="4"/>
    <s v="Marshal Malbari"/>
    <s v="Facebook"/>
    <s v="Direct (campaign tagged in CRM)"/>
    <s v="6ae3b5803a2afa0cf6ccf587"/>
    <n v="1"/>
    <n v="0"/>
    <n v="1"/>
    <n v="0"/>
    <n v="1"/>
    <n v="0"/>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3adc16d457522378f057f"/>
    <n v="1"/>
    <n v="0"/>
    <n v="1"/>
    <n v="0"/>
    <n v="1"/>
    <n v="1"/>
    <n v="0"/>
    <n v="0"/>
    <n v="0"/>
    <n v="0"/>
    <n v="1"/>
    <n v="0"/>
  </r>
  <r>
    <x v="0"/>
    <x v="1"/>
    <x v="11"/>
    <s v="Natuf | Broad | Tier1 + Growth Cities | Oct26 | V1"/>
    <s v="Natuf | Reel | Brand Ambassador | Heard Of Owning A Cafe | V1"/>
    <s v="In House Natuf"/>
    <x v="4"/>
    <s v="Quality Lead"/>
    <x v="0"/>
    <x v="4"/>
    <s v="Omkar Navge"/>
    <s v="Facebook"/>
    <s v="Direct (campaign tagged in CRM)"/>
    <s v="6ae3a7b10ff59574bdb735ef"/>
    <n v="1"/>
    <n v="1"/>
    <n v="1"/>
    <n v="0"/>
    <n v="3"/>
    <n v="2"/>
    <n v="0"/>
    <n v="0"/>
    <n v="0"/>
    <n v="0"/>
    <n v="1"/>
    <n v="1"/>
  </r>
  <r>
    <x v="0"/>
    <x v="1"/>
    <x v="11"/>
    <s v="Natuf | Business Owners | Tier1 + Growth Cities | Oct26 | V1"/>
    <s v="Natuf | Reel | Brand Ambassador | Heard Of Owning A Cafe | V1"/>
    <s v="In House Natuf"/>
    <x v="6"/>
    <s v="Non-Quality Lead"/>
    <x v="0"/>
    <x v="4"/>
    <s v="Vikas Pathak"/>
    <s v="Facebook"/>
    <s v="Direct (campaign tagged in CRM)"/>
    <s v="6ae3a60cda2fb8b2c1cec0fe"/>
    <n v="1"/>
    <n v="0"/>
    <n v="1"/>
    <n v="0"/>
    <n v="1"/>
    <n v="0"/>
    <n v="0"/>
    <n v="0"/>
    <n v="0"/>
    <n v="0"/>
    <n v="1"/>
    <n v="0"/>
  </r>
  <r>
    <x v="0"/>
    <x v="1"/>
    <x v="12"/>
    <s v="Natuf | LAL 1% | India | Jul26 | V1"/>
    <s v="Natuf | Static | Lead Your State With | V1"/>
    <s v="Natuf_MF"/>
    <x v="6"/>
    <s v="Non-Quality Lead"/>
    <x v="0"/>
    <x v="4"/>
    <s v="Marshal Malbari"/>
    <s v="Facebook"/>
    <s v="Direct (campaign tagged in CRM)"/>
    <s v="6ae39fae47a13191f0ba8ad9"/>
    <n v="1"/>
    <n v="0"/>
    <n v="1"/>
    <n v="0"/>
    <n v="1"/>
    <n v="1"/>
    <n v="0"/>
    <n v="0"/>
    <n v="0"/>
    <n v="0"/>
    <n v="1"/>
    <n v="0"/>
  </r>
  <r>
    <x v="0"/>
    <x v="1"/>
    <x v="11"/>
    <s v="Natuf | Business Owners | Tier1 + Growth Cities | Oct26 | V1"/>
    <s v="Natuf | Reel | Brand Ambassador | Heard Of Owning A Cafe | V1"/>
    <s v="In House Natuf"/>
    <x v="4"/>
    <s v="Quality Lead"/>
    <x v="0"/>
    <x v="4"/>
    <s v="Omkar Navge"/>
    <s v="Facebook"/>
    <s v="Direct (campaign tagged in CRM)"/>
    <s v="6ae39f936aa22e369c07c9e9"/>
    <n v="1"/>
    <n v="1"/>
    <n v="1"/>
    <n v="0"/>
    <n v="1"/>
    <n v="1"/>
    <n v="0"/>
    <n v="0"/>
    <n v="0"/>
    <n v="0"/>
    <n v="1"/>
    <n v="1"/>
  </r>
  <r>
    <x v="0"/>
    <x v="1"/>
    <x v="11"/>
    <s v="Natuf | LAL 1% | India | Jul26 | V1"/>
    <s v="Natuf | Reel | Brand Ambassador | Heard Of Owning A Cafe | V1"/>
    <s v="In House Natuf"/>
    <x v="6"/>
    <s v="Non-Quality Lead"/>
    <x v="0"/>
    <x v="4"/>
    <s v="Vikas Pathak"/>
    <s v="Facebook"/>
    <s v="Direct (campaign tagged in CRM)"/>
    <s v="6ae39ea8fdbc337f832f7c9a"/>
    <n v="1"/>
    <n v="0"/>
    <n v="1"/>
    <n v="0"/>
    <n v="1"/>
    <n v="1"/>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39cd4f1527f54888ee0ea"/>
    <n v="1"/>
    <n v="0"/>
    <n v="1"/>
    <n v="0"/>
    <n v="1"/>
    <n v="1"/>
    <n v="0"/>
    <n v="0"/>
    <n v="0"/>
    <n v="0"/>
    <n v="1"/>
    <n v="0"/>
  </r>
  <r>
    <x v="0"/>
    <x v="1"/>
    <x v="11"/>
    <s v="Natuf | LAL 1% | India | Jul26 | V1"/>
    <s v="Natuf | Reel | Brand Ambassador | Heard Of Owning A Cafe | V1"/>
    <s v="In House Natuf"/>
    <x v="4"/>
    <s v="Quality Lead"/>
    <x v="0"/>
    <x v="4"/>
    <s v="Vikas Pathak"/>
    <s v="Facebook"/>
    <s v="Direct (campaign tagged in CRM)"/>
    <s v="6ae3997dde87bb64f64aeca4"/>
    <n v="1"/>
    <n v="1"/>
    <n v="1"/>
    <n v="0"/>
    <n v="1"/>
    <n v="1"/>
    <n v="0"/>
    <n v="0"/>
    <n v="0"/>
    <n v="0"/>
    <n v="1"/>
    <n v="1"/>
  </r>
  <r>
    <x v="0"/>
    <x v="1"/>
    <x v="11"/>
    <s v="Natuf | Business Owners | Tier1 + Growth Cities | Oct26 | V1"/>
    <s v="Natuf | Reel | Brand Ambassador | Heard Of Owning A Cafe | V1"/>
    <s v="In House Natuf"/>
    <x v="0"/>
    <s v="Quality Lead"/>
    <x v="0"/>
    <x v="4"/>
    <s v="Omkar Navge"/>
    <s v="Facebook"/>
    <s v="Direct (campaign tagged in CRM)"/>
    <s v="6ae397aee321370f4db4950e"/>
    <n v="1"/>
    <n v="1"/>
    <n v="1"/>
    <n v="0"/>
    <n v="2"/>
    <n v="1"/>
    <n v="0"/>
    <n v="0"/>
    <n v="0"/>
    <n v="0"/>
    <n v="1"/>
    <n v="1"/>
  </r>
  <r>
    <x v="0"/>
    <x v="1"/>
    <x v="11"/>
    <s v="Natuf | Investors | Tier1 + Growth Cities | Oct26 | V1"/>
    <s v="Natuf | Reel | Brand Ambassador | Heard Of Owning A Cafe | V1"/>
    <s v="In House Natuf"/>
    <x v="7"/>
    <s v="Non-Quality Lead"/>
    <x v="0"/>
    <x v="4"/>
    <s v="Omkar Navge"/>
    <s v="Facebook"/>
    <s v="Direct (campaign tagged in CRM)"/>
    <s v="6ae3963cc17bf62586be4147"/>
    <n v="1"/>
    <n v="0"/>
    <n v="1"/>
    <n v="0"/>
    <n v="2"/>
    <n v="0"/>
    <n v="0"/>
    <n v="0"/>
    <n v="0"/>
    <n v="0"/>
    <n v="1"/>
    <n v="0"/>
  </r>
  <r>
    <x v="0"/>
    <x v="1"/>
    <x v="11"/>
    <s v="Natuf | Business Owners | Tier1 + Growth Cities | Oct26 | V1"/>
    <s v="Natuf | Reel | Brand Ambassador | Heard Of Owning A Cafe | V1"/>
    <s v="In House Natuf"/>
    <x v="14"/>
    <s v="Non-Quality Lead"/>
    <x v="0"/>
    <x v="4"/>
    <s v="Marshal Malbari"/>
    <s v="Facebook"/>
    <s v="Direct (campaign tagged in CRM)"/>
    <s v="6ae393fe88754183db3cfe70"/>
    <n v="1"/>
    <n v="0"/>
    <n v="1"/>
    <n v="1"/>
    <n v="1"/>
    <n v="1"/>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3910557bf2a1a0cfac945"/>
    <n v="1"/>
    <n v="0"/>
    <n v="1"/>
    <n v="0"/>
    <n v="1"/>
    <n v="0"/>
    <n v="0"/>
    <n v="0"/>
    <n v="0"/>
    <n v="0"/>
    <n v="1"/>
    <n v="0"/>
  </r>
  <r>
    <x v="0"/>
    <x v="1"/>
    <x v="11"/>
    <s v="Natuf | Investors | Tier1 + Growth Cities | Oct26 | V1"/>
    <s v="Natuf | Reel | Brand Ambassador | Heard Of Owning A Cafe | V1"/>
    <s v="In House Natuf"/>
    <x v="4"/>
    <s v="Quality Lead"/>
    <x v="0"/>
    <x v="4"/>
    <s v="Omkar Navge"/>
    <s v="Facebook"/>
    <s v="Direct (campaign tagged in CRM)"/>
    <s v="6ae39049f5d7a7a8d81fe09a"/>
    <n v="1"/>
    <n v="1"/>
    <n v="1"/>
    <n v="0"/>
    <n v="1"/>
    <n v="1"/>
    <n v="0"/>
    <n v="0"/>
    <n v="0"/>
    <n v="0"/>
    <n v="1"/>
    <n v="1"/>
  </r>
  <r>
    <x v="0"/>
    <x v="1"/>
    <x v="11"/>
    <s v="Natuf | Business Owners | Tier1 + Growth Cities | Oct26 | V1"/>
    <s v="Natuf | Reel | Brand Ambassador | Heard Of Owning A Cafe | V1"/>
    <s v="In House Natuf"/>
    <x v="5"/>
    <s v="Non-Quality Lead"/>
    <x v="0"/>
    <x v="4"/>
    <s v="Marshal Malbari"/>
    <s v="Facebook"/>
    <s v="Direct (campaign tagged in CRM)"/>
    <s v="6ae3900e6d7b53bbd994e1c5"/>
    <n v="1"/>
    <n v="0"/>
    <n v="1"/>
    <n v="0"/>
    <n v="1"/>
    <n v="1"/>
    <n v="0"/>
    <n v="0"/>
    <n v="0"/>
    <n v="0"/>
    <n v="1"/>
    <n v="0"/>
  </r>
  <r>
    <x v="0"/>
    <x v="1"/>
    <x v="11"/>
    <s v="Natuf | Investors | Tier1 + Growth Cities | Oct26 | V1"/>
    <s v="Natuf | Reel | Brand Ambassador | Heard Of Owning A Cafe | V1"/>
    <s v="In House Natuf"/>
    <x v="5"/>
    <s v="Non-Quality Lead"/>
    <x v="0"/>
    <x v="4"/>
    <s v="Omkar Navge"/>
    <s v="Facebook"/>
    <s v="Direct (campaign tagged in CRM)"/>
    <s v="6ae38ef8550199eb428de36e"/>
    <n v="1"/>
    <n v="0"/>
    <n v="1"/>
    <n v="0"/>
    <n v="1"/>
    <n v="1"/>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38d327d0cdb4053af6dee"/>
    <n v="1"/>
    <n v="0"/>
    <n v="1"/>
    <n v="0"/>
    <n v="1"/>
    <n v="1"/>
    <n v="0"/>
    <n v="0"/>
    <n v="0"/>
    <n v="0"/>
    <n v="1"/>
    <n v="0"/>
  </r>
  <r>
    <x v="0"/>
    <x v="1"/>
    <x v="11"/>
    <s v="Natuf | LAL 1% | India | Jul26 | V1"/>
    <s v="Natuf | Reel | Brand Ambassador | Heard Of Owning A Cafe | V1"/>
    <s v="In House Natuf"/>
    <x v="4"/>
    <s v="Quality Lead"/>
    <x v="0"/>
    <x v="4"/>
    <s v="Omkar Navge"/>
    <s v="Facebook"/>
    <s v="Direct (campaign tagged in CRM)"/>
    <s v="6ae388d98ab4a32accc792fc"/>
    <n v="1"/>
    <n v="1"/>
    <n v="1"/>
    <n v="0"/>
    <n v="1"/>
    <n v="0"/>
    <n v="0"/>
    <n v="0"/>
    <n v="0"/>
    <n v="0"/>
    <n v="1"/>
    <n v="1"/>
  </r>
  <r>
    <x v="0"/>
    <x v="1"/>
    <x v="11"/>
    <s v="Natuf | Broad | Tier1 + Growth Cities | Oct26 | V1"/>
    <s v="Natuf | Reel | Brand Ambassador | Heard Of Owning A Cafe | V1"/>
    <s v="In House Natuf"/>
    <x v="6"/>
    <s v="Non-Quality Lead"/>
    <x v="0"/>
    <x v="4"/>
    <s v="Marshal Malbari"/>
    <s v="Facebook"/>
    <s v="Direct (campaign tagged in CRM)"/>
    <s v="6ae3863c46ef942a8fc7b851"/>
    <n v="1"/>
    <n v="0"/>
    <n v="1"/>
    <n v="0"/>
    <n v="1"/>
    <n v="0"/>
    <n v="0"/>
    <n v="0"/>
    <n v="0"/>
    <n v="0"/>
    <n v="1"/>
    <n v="0"/>
  </r>
  <r>
    <x v="0"/>
    <x v="1"/>
    <x v="11"/>
    <s v="Natuf | Investors | Tier1 + Growth Cities | Oct26 | V1"/>
    <s v="Natuf | Reel | Brand Ambassador | Heard Of Owning A Cafe | V1"/>
    <s v="In House Natuf"/>
    <x v="7"/>
    <s v="Non-Quality Lead"/>
    <x v="0"/>
    <x v="4"/>
    <s v="Omkar Navge"/>
    <s v="Facebook"/>
    <s v="Direct (campaign tagged in CRM)"/>
    <s v="6ae3838684bc9acdf44e1bfd"/>
    <n v="1"/>
    <n v="0"/>
    <n v="1"/>
    <n v="0"/>
    <n v="2"/>
    <n v="0"/>
    <n v="0"/>
    <n v="0"/>
    <n v="0"/>
    <n v="0"/>
    <n v="1"/>
    <n v="0"/>
  </r>
  <r>
    <x v="0"/>
    <x v="1"/>
    <x v="11"/>
    <s v="Natuf | Business Owners | Tier1 + Growth Cities | Oct26 | V1"/>
    <s v="Natuf | Reel | Brand Ambassador | Heard Of Owning A Cafe | V1"/>
    <s v="In House Natuf"/>
    <x v="4"/>
    <s v="Quality Lead"/>
    <x v="0"/>
    <x v="4"/>
    <s v="Marshal Malbari"/>
    <s v="Facebook"/>
    <s v="Direct (campaign tagged in CRM)"/>
    <s v="6ae38073dbcaafae9bd3b92b"/>
    <n v="1"/>
    <n v="1"/>
    <n v="1"/>
    <n v="0"/>
    <n v="2"/>
    <n v="2"/>
    <n v="0"/>
    <n v="0"/>
    <n v="0"/>
    <n v="0"/>
    <n v="1"/>
    <n v="1"/>
  </r>
  <r>
    <x v="0"/>
    <x v="1"/>
    <x v="11"/>
    <s v="Natuf | LAL 1% | India | Jul26 | V1"/>
    <s v="Natuf | Reel | Brand Ambassador | Heard Of Owning A Cafe | V1"/>
    <s v="In House Natuf"/>
    <x v="6"/>
    <s v="Non-Quality Lead"/>
    <x v="0"/>
    <x v="4"/>
    <s v="Omkar Navge"/>
    <s v="Facebook"/>
    <s v="Direct (campaign tagged in CRM)"/>
    <s v="6ae3805038143417d8910ffd"/>
    <n v="1"/>
    <n v="0"/>
    <n v="1"/>
    <n v="0"/>
    <n v="1"/>
    <n v="1"/>
    <n v="0"/>
    <n v="0"/>
    <n v="0"/>
    <n v="0"/>
    <n v="1"/>
    <n v="0"/>
  </r>
  <r>
    <x v="0"/>
    <x v="1"/>
    <x v="11"/>
    <s v="Natuf | Broad | Tier1 + Growth Cities | Oct26 | V1"/>
    <s v="Natuf | Reel | Brand Ambassador | Heard Of Owning A Cafe | V1"/>
    <s v="In House Natuf"/>
    <x v="14"/>
    <s v="Non-Quality Lead"/>
    <x v="0"/>
    <x v="4"/>
    <s v="Omkar Navge"/>
    <s v="Facebook"/>
    <s v="Direct (campaign tagged in CRM)"/>
    <s v="6ae3803e5f4011555e1d1369"/>
    <n v="1"/>
    <n v="0"/>
    <n v="1"/>
    <n v="1"/>
    <n v="1"/>
    <n v="1"/>
    <n v="0"/>
    <n v="0"/>
    <n v="0"/>
    <n v="0"/>
    <n v="1"/>
    <n v="0"/>
  </r>
  <r>
    <x v="0"/>
    <x v="1"/>
    <x v="11"/>
    <s v="Natuf | LAL 1% | India | Jul26 | V1"/>
    <s v="Natuf | Reel | Brand Ambassador | Heard Of Owning A Cafe | V1"/>
    <s v="In House Natuf"/>
    <x v="6"/>
    <s v="Non-Quality Lead"/>
    <x v="0"/>
    <x v="4"/>
    <s v="Vikas Pathak"/>
    <s v="Facebook"/>
    <s v="Direct (campaign tagged in CRM)"/>
    <s v="6ae3800cdbcaafae9bd3b888"/>
    <n v="1"/>
    <n v="0"/>
    <n v="1"/>
    <n v="0"/>
    <n v="1"/>
    <n v="0"/>
    <n v="0"/>
    <n v="0"/>
    <n v="0"/>
    <n v="0"/>
    <n v="1"/>
    <n v="0"/>
  </r>
  <r>
    <x v="0"/>
    <x v="1"/>
    <x v="11"/>
    <s v="Natuf | Investors | Tier1 + Growth Cities | Oct26 | V1"/>
    <s v="Natuf | Reel | Brand Ambassador | Heard Of Owning A Cafe | V1"/>
    <s v="In House Natuf"/>
    <x v="0"/>
    <s v="Quality Lead"/>
    <x v="0"/>
    <x v="4"/>
    <s v="Vikas Pathak"/>
    <s v="Facebook"/>
    <s v="Direct (campaign tagged in CRM)"/>
    <s v="6ae37fd7f946eade1a7b0045"/>
    <n v="1"/>
    <n v="1"/>
    <n v="1"/>
    <n v="0"/>
    <n v="3"/>
    <n v="2"/>
    <n v="0"/>
    <n v="0"/>
    <n v="0"/>
    <n v="0"/>
    <n v="1"/>
    <n v="1"/>
  </r>
  <r>
    <x v="0"/>
    <x v="1"/>
    <x v="11"/>
    <s v="Natuf | Business Owners | Tier1 + Growth Cities | Oct26 | V1"/>
    <s v="Natuf | Reel | Brand Ambassador | Heard Of Owning A Cafe | V1"/>
    <s v="In House Natuf"/>
    <x v="6"/>
    <s v="Non-Quality Lead"/>
    <x v="0"/>
    <x v="4"/>
    <s v="Omkar Navge"/>
    <s v="Facebook"/>
    <s v="Direct (campaign tagged in CRM)"/>
    <s v="6ae37f78ef7fc2d1b0e42ea3"/>
    <n v="1"/>
    <n v="0"/>
    <n v="1"/>
    <n v="0"/>
    <n v="1"/>
    <n v="0"/>
    <n v="0"/>
    <n v="0"/>
    <n v="0"/>
    <n v="0"/>
    <n v="1"/>
    <n v="0"/>
  </r>
  <r>
    <x v="0"/>
    <x v="1"/>
    <x v="11"/>
    <s v="Natuf | Business Owners | Tier1 + Growth Cities | Oct26 | V1"/>
    <s v="Natuf | Reel | Brand Ambassador | Heard Of Owning A Cafe | V1"/>
    <s v="In House Natuf"/>
    <x v="6"/>
    <s v="Non-Quality Lead"/>
    <x v="0"/>
    <x v="4"/>
    <s v="Vikas Pathak"/>
    <s v="Facebook"/>
    <s v="Direct (campaign tagged in CRM)"/>
    <s v="6ae37e2f82575899e1848945"/>
    <n v="1"/>
    <n v="0"/>
    <n v="1"/>
    <n v="0"/>
    <n v="1"/>
    <n v="1"/>
    <n v="0"/>
    <n v="0"/>
    <n v="0"/>
    <n v="0"/>
    <n v="1"/>
    <n v="0"/>
  </r>
  <r>
    <x v="0"/>
    <x v="1"/>
    <x v="11"/>
    <s v="Natuf | Broad | Tier1 + Growth Cities | Oct26 | V1"/>
    <s v="Natuf | Reel | Brand Ambassador | Heard Of Owning A Cafe | V1"/>
    <s v="In House Natuf"/>
    <x v="6"/>
    <s v="Non-Quality Lead"/>
    <x v="0"/>
    <x v="4"/>
    <s v="Omkar Navge"/>
    <s v="Facebook"/>
    <s v="Direct (campaign tagged in CRM)"/>
    <s v="6ae37c00fb7a60e7ee98fab3"/>
    <n v="1"/>
    <n v="0"/>
    <n v="1"/>
    <n v="0"/>
    <n v="1"/>
    <n v="0"/>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37b1fa6c3358867dbe1d0"/>
    <n v="1"/>
    <n v="0"/>
    <n v="1"/>
    <n v="0"/>
    <n v="1"/>
    <n v="1"/>
    <n v="0"/>
    <n v="0"/>
    <n v="0"/>
    <n v="0"/>
    <n v="1"/>
    <n v="0"/>
  </r>
  <r>
    <x v="0"/>
    <x v="1"/>
    <x v="12"/>
    <s v="Natuf | Business Owners | Tier1 + Growth Cities | Oct26 | V1"/>
    <s v="Natuf | Static | Become A Levantine Food | V1"/>
    <s v="Natuf_MF"/>
    <x v="6"/>
    <s v="Non-Quality Lead"/>
    <x v="0"/>
    <x v="4"/>
    <s v="Marshal Malbari"/>
    <s v="Facebook"/>
    <s v="Direct (campaign tagged in CRM)"/>
    <s v="6ae37933fbb16d1f38262d55"/>
    <n v="1"/>
    <n v="0"/>
    <n v="1"/>
    <n v="0"/>
    <n v="1"/>
    <n v="1"/>
    <n v="0"/>
    <n v="0"/>
    <n v="0"/>
    <n v="0"/>
    <n v="1"/>
    <n v="0"/>
  </r>
  <r>
    <x v="0"/>
    <x v="1"/>
    <x v="11"/>
    <s v="Natuf | LAL 1% | India | Jul26 | V1"/>
    <s v="Natuf | Reel | Brand Ambassador | Heard Of Owning A Cafe | V1"/>
    <s v="In House Natuf"/>
    <x v="7"/>
    <s v="Non-Quality Lead"/>
    <x v="0"/>
    <x v="4"/>
    <s v="Omkar Navge"/>
    <s v="Facebook"/>
    <s v="Direct (campaign tagged in CRM)"/>
    <s v="6ae376c141ad474a5c1a8620"/>
    <n v="1"/>
    <n v="0"/>
    <n v="1"/>
    <n v="0"/>
    <n v="2"/>
    <n v="0"/>
    <n v="0"/>
    <n v="0"/>
    <n v="0"/>
    <n v="0"/>
    <n v="1"/>
    <n v="0"/>
  </r>
  <r>
    <x v="0"/>
    <x v="1"/>
    <x v="11"/>
    <s v="Natuf | LAL 1% | India | Jul26 | V1"/>
    <s v="Natuf | Reel | Brand Ambassador | Heard Of Owning A Cafe | V1"/>
    <s v="In House Natuf"/>
    <x v="6"/>
    <s v="Non-Quality Lead"/>
    <x v="0"/>
    <x v="4"/>
    <s v="Marshal Malbari"/>
    <s v="Facebook"/>
    <s v="Direct (campaign tagged in CRM)"/>
    <s v="6ae37627a7da11222f4ee5d0"/>
    <n v="1"/>
    <n v="0"/>
    <n v="1"/>
    <n v="0"/>
    <n v="2"/>
    <n v="0"/>
    <n v="0"/>
    <n v="0"/>
    <n v="0"/>
    <n v="0"/>
    <n v="1"/>
    <n v="0"/>
  </r>
  <r>
    <x v="0"/>
    <x v="1"/>
    <x v="11"/>
    <s v="Natuf | Investors | Tier1 + Growth Cities | Oct26 | V1"/>
    <s v="Natuf | Reel | Brand Ambassador | Heard Of Owning A Cafe | V1"/>
    <s v="In House Natuf"/>
    <x v="5"/>
    <s v="Non-Quality Lead"/>
    <x v="0"/>
    <x v="4"/>
    <s v="Omkar Navge"/>
    <s v="Facebook"/>
    <s v="Direct (campaign tagged in CRM)"/>
    <s v="6ae375aa5015c946de6c1a9c"/>
    <n v="1"/>
    <n v="0"/>
    <n v="1"/>
    <n v="0"/>
    <n v="2"/>
    <n v="2"/>
    <n v="0"/>
    <n v="0"/>
    <n v="0"/>
    <n v="0"/>
    <n v="1"/>
    <n v="0"/>
  </r>
  <r>
    <x v="0"/>
    <x v="1"/>
    <x v="11"/>
    <s v="Natuf | Investors | Tier1 + Growth Cities | Oct26 | V1"/>
    <s v="Natuf | Reel | Brand Ambassador | Heard Of Owning A Cafe | V1"/>
    <s v="In House Natuf"/>
    <x v="7"/>
    <s v="Non-Quality Lead"/>
    <x v="0"/>
    <x v="4"/>
    <s v="Omkar Navge"/>
    <s v="Facebook"/>
    <s v="Direct (campaign tagged in CRM)"/>
    <s v="6ae37597fbb16d1f382629c3"/>
    <n v="1"/>
    <n v="0"/>
    <n v="1"/>
    <n v="0"/>
    <n v="2"/>
    <n v="1"/>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e371740409ac183b8765ee"/>
    <n v="1"/>
    <n v="1"/>
    <n v="1"/>
    <n v="0"/>
    <n v="1"/>
    <n v="1"/>
    <n v="0"/>
    <n v="0"/>
    <n v="0"/>
    <n v="0"/>
    <n v="1"/>
    <n v="1"/>
  </r>
  <r>
    <x v="0"/>
    <x v="1"/>
    <x v="11"/>
    <s v="Natuf | Business Owners | Tier1 + Growth Cities | Oct26 | V1"/>
    <s v="Natuf | Reel | Brand Ambassador | Heard Of Owning A Cafe | V1"/>
    <s v="In House Natuf"/>
    <x v="6"/>
    <s v="Non-Quality Lead"/>
    <x v="0"/>
    <x v="4"/>
    <s v="Omkar Navge"/>
    <s v="Facebook"/>
    <s v="Direct (campaign tagged in CRM)"/>
    <s v="6ae36e21244b7a207e8405e9"/>
    <n v="1"/>
    <n v="0"/>
    <n v="1"/>
    <n v="0"/>
    <n v="1"/>
    <n v="0"/>
    <n v="0"/>
    <n v="0"/>
    <n v="0"/>
    <n v="0"/>
    <n v="1"/>
    <n v="0"/>
  </r>
  <r>
    <x v="0"/>
    <x v="1"/>
    <x v="11"/>
    <s v="Natuf | LAL 1% | India | Jul26 | V1"/>
    <s v="Natuf | Reel | Brand Ambassador | Heard Of Owning A Cafe | V1"/>
    <s v="In House Natuf"/>
    <x v="4"/>
    <s v="Quality Lead"/>
    <x v="0"/>
    <x v="4"/>
    <s v="Vikas Pathak"/>
    <s v="Facebook"/>
    <s v="Direct (campaign tagged in CRM)"/>
    <s v="6ae36d5120c804e6f5c6ef3e"/>
    <n v="1"/>
    <n v="1"/>
    <n v="1"/>
    <n v="0"/>
    <n v="1"/>
    <n v="1"/>
    <n v="0"/>
    <n v="0"/>
    <n v="0"/>
    <n v="0"/>
    <n v="1"/>
    <n v="1"/>
  </r>
  <r>
    <x v="0"/>
    <x v="1"/>
    <x v="11"/>
    <s v="Natuf | LAL 1% | India | Jul26 | V1"/>
    <s v="Natuf | Reel | Brand Ambassador | Heard Of Owning A Cafe | V1"/>
    <s v="In House Natuf"/>
    <x v="6"/>
    <s v="Non-Quality Lead"/>
    <x v="0"/>
    <x v="4"/>
    <s v="Vikas Pathak"/>
    <s v="Facebook"/>
    <s v="Direct (campaign tagged in CRM)"/>
    <s v="6ae36cd94544eedf06acf5a9"/>
    <n v="1"/>
    <n v="0"/>
    <n v="1"/>
    <n v="0"/>
    <n v="1"/>
    <n v="0"/>
    <n v="0"/>
    <n v="0"/>
    <n v="0"/>
    <n v="0"/>
    <n v="1"/>
    <n v="0"/>
  </r>
  <r>
    <x v="0"/>
    <x v="1"/>
    <x v="11"/>
    <s v="Natuf | LAL 1% | India | Jul26 | V1"/>
    <s v="Natuf | Reel | Brand Ambassador | Heard Of Owning A Cafe | V1"/>
    <s v="In House Natuf"/>
    <x v="0"/>
    <s v="Quality Lead"/>
    <x v="0"/>
    <x v="4"/>
    <s v="Omkar Navge"/>
    <s v="Facebook"/>
    <s v="Direct (campaign tagged in CRM)"/>
    <s v="6ae36c828121b7f210f9a345"/>
    <n v="1"/>
    <n v="1"/>
    <n v="1"/>
    <n v="0"/>
    <n v="3"/>
    <n v="2"/>
    <n v="0"/>
    <n v="0"/>
    <n v="0"/>
    <n v="0"/>
    <n v="1"/>
    <n v="1"/>
  </r>
  <r>
    <x v="0"/>
    <x v="1"/>
    <x v="11"/>
    <s v="Natuf | Broad | Tier1 + Growth Cities | Oct26 | V1"/>
    <s v="Natuf | Reel | Brand Ambassador | Heard Of Owning A Cafe | V1"/>
    <s v="In House Natuf"/>
    <x v="6"/>
    <s v="Non-Quality Lead"/>
    <x v="0"/>
    <x v="4"/>
    <s v="Omkar Navge"/>
    <s v="Facebook"/>
    <s v="Direct (campaign tagged in CRM)"/>
    <s v="6ae36bb8d2bfa6943c50688d"/>
    <n v="1"/>
    <n v="0"/>
    <n v="1"/>
    <n v="0"/>
    <n v="1"/>
    <n v="0"/>
    <n v="0"/>
    <n v="0"/>
    <n v="0"/>
    <n v="0"/>
    <n v="1"/>
    <n v="0"/>
  </r>
  <r>
    <x v="0"/>
    <x v="1"/>
    <x v="11"/>
    <s v="Natuf | LAL 1% | India | Jul26 | V1"/>
    <s v="Natuf | Reel | Brand Ambassador | Heard Of Owning A Cafe | V1"/>
    <s v="In House Natuf"/>
    <x v="6"/>
    <s v="Non-Quality Lead"/>
    <x v="0"/>
    <x v="4"/>
    <s v="Marshal Malbari"/>
    <s v="Facebook"/>
    <s v="Direct (campaign tagged in CRM)"/>
    <s v="6ae36a3608b768fab0625cc6"/>
    <n v="1"/>
    <n v="0"/>
    <n v="1"/>
    <n v="0"/>
    <n v="1"/>
    <n v="0"/>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367e6a1410e56d356a78c"/>
    <n v="1"/>
    <n v="0"/>
    <n v="1"/>
    <n v="0"/>
    <n v="2"/>
    <n v="1"/>
    <n v="0"/>
    <n v="0"/>
    <n v="0"/>
    <n v="0"/>
    <n v="1"/>
    <n v="0"/>
  </r>
  <r>
    <x v="0"/>
    <x v="1"/>
    <x v="11"/>
    <s v="Natuf | LAL 1% | India | Jul26 | V1"/>
    <s v="Natuf | Reel | Brand Ambassador | Heard Of Owning A Cafe | V1"/>
    <s v="In House Natuf"/>
    <x v="6"/>
    <s v="Non-Quality Lead"/>
    <x v="0"/>
    <x v="4"/>
    <s v="Marshal Malbari"/>
    <s v="Facebook"/>
    <s v="Direct (campaign tagged in CRM)"/>
    <s v="6ae3679ab9f66bed28d85378"/>
    <n v="1"/>
    <n v="0"/>
    <n v="1"/>
    <n v="0"/>
    <n v="1"/>
    <n v="0"/>
    <n v="0"/>
    <n v="0"/>
    <n v="0"/>
    <n v="0"/>
    <n v="1"/>
    <n v="0"/>
  </r>
  <r>
    <x v="0"/>
    <x v="1"/>
    <x v="11"/>
    <s v="Natuf | LAL 1% | India | Jul26 | V1"/>
    <s v="Natuf | Reel | Brand Ambassador | Heard Of Owning A Cafe | V1"/>
    <s v="In House Natuf"/>
    <x v="6"/>
    <s v="Non-Quality Lead"/>
    <x v="0"/>
    <x v="4"/>
    <s v="Omkar Navge"/>
    <s v="Facebook"/>
    <s v="Direct (campaign tagged in CRM)"/>
    <s v="6ae36575ea8cae3bc447fa71"/>
    <n v="1"/>
    <n v="0"/>
    <n v="1"/>
    <n v="0"/>
    <n v="2"/>
    <n v="2"/>
    <n v="0"/>
    <n v="0"/>
    <n v="0"/>
    <n v="0"/>
    <n v="1"/>
    <n v="0"/>
  </r>
  <r>
    <x v="0"/>
    <x v="1"/>
    <x v="11"/>
    <s v="Natuf | LAL 1% | India | Jul26 | V1"/>
    <s v="Natuf | Reel | Brand Ambassador | Heard Of Owning A Cafe | V1"/>
    <s v="In House Natuf"/>
    <x v="5"/>
    <s v="Non-Quality Lead"/>
    <x v="0"/>
    <x v="4"/>
    <s v="Marshal Malbari"/>
    <s v="Facebook"/>
    <s v="Direct (campaign tagged in CRM)"/>
    <s v="6ae36573d812fc247c03b9d2"/>
    <n v="1"/>
    <n v="0"/>
    <n v="1"/>
    <n v="0"/>
    <n v="1"/>
    <n v="1"/>
    <n v="0"/>
    <n v="0"/>
    <n v="0"/>
    <n v="0"/>
    <n v="1"/>
    <n v="0"/>
  </r>
  <r>
    <x v="0"/>
    <x v="1"/>
    <x v="11"/>
    <s v="Natuf | Broad | Tier1 + Growth Cities | Oct26 | V1"/>
    <s v="Natuf | Reel | Brand Ambassador | Heard Of Owning A Cafe | V1"/>
    <s v="In House Natuf"/>
    <x v="6"/>
    <s v="Non-Quality Lead"/>
    <x v="0"/>
    <x v="4"/>
    <s v="Omkar Navge"/>
    <s v="Facebook"/>
    <s v="Direct (campaign tagged in CRM)"/>
    <s v="6ae35b99805f49bf975e7e9d"/>
    <n v="1"/>
    <n v="0"/>
    <n v="1"/>
    <n v="0"/>
    <n v="1"/>
    <n v="1"/>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35ae1d36b68738469d496"/>
    <n v="1"/>
    <n v="0"/>
    <n v="1"/>
    <n v="0"/>
    <n v="1"/>
    <n v="0"/>
    <n v="0"/>
    <n v="0"/>
    <n v="0"/>
    <n v="0"/>
    <n v="1"/>
    <n v="0"/>
  </r>
  <r>
    <x v="0"/>
    <x v="1"/>
    <x v="11"/>
    <s v="Natuf | Business Owners | Tier1 + Growth Cities | Oct26 | V1"/>
    <s v="Natuf | Reel | Brand Ambassador | Heard Of Owning A Cafe | V1"/>
    <s v="In House Natuf"/>
    <x v="7"/>
    <s v="Non-Quality Lead"/>
    <x v="0"/>
    <x v="4"/>
    <s v="Omkar Navge"/>
    <s v="Facebook"/>
    <s v="Direct (campaign tagged in CRM)"/>
    <s v="6ae358f774e8d0a4d1cddb77"/>
    <n v="1"/>
    <n v="0"/>
    <n v="1"/>
    <n v="0"/>
    <n v="2"/>
    <n v="0"/>
    <n v="0"/>
    <n v="0"/>
    <n v="0"/>
    <n v="0"/>
    <n v="1"/>
    <n v="0"/>
  </r>
  <r>
    <x v="0"/>
    <x v="1"/>
    <x v="12"/>
    <s v="Natuf | LAL 1% | India | Jul26 | V1"/>
    <s v="Natuf | Static | Become A Levantine Food | V1"/>
    <s v="Natuf_MF"/>
    <x v="14"/>
    <s v="Non-Quality Lead"/>
    <x v="0"/>
    <x v="4"/>
    <s v="Marshal Malbari"/>
    <s v="Facebook"/>
    <s v="Direct (campaign tagged in CRM)"/>
    <s v="6ae358c3b5e5e0c9b49d0226"/>
    <n v="1"/>
    <n v="0"/>
    <n v="1"/>
    <n v="1"/>
    <n v="1"/>
    <n v="1"/>
    <n v="0"/>
    <n v="0"/>
    <n v="0"/>
    <n v="0"/>
    <n v="1"/>
    <n v="0"/>
  </r>
  <r>
    <x v="0"/>
    <x v="1"/>
    <x v="11"/>
    <s v="Natuf | Investors | Tier1 + Growth Cities | Oct26 | V1"/>
    <s v="Natuf | Reel | Brand Ambassador | Heard Of Owning A Cafe | V1"/>
    <s v="In House Natuf"/>
    <x v="0"/>
    <s v="Quality Lead"/>
    <x v="0"/>
    <x v="4"/>
    <s v="Omkar Navge"/>
    <s v="Facebook"/>
    <s v="Direct (campaign tagged in CRM)"/>
    <s v="6ae356c8778c1ab3f3ee11b3"/>
    <n v="1"/>
    <n v="1"/>
    <n v="1"/>
    <n v="0"/>
    <n v="1"/>
    <n v="1"/>
    <n v="0"/>
    <n v="0"/>
    <n v="0"/>
    <n v="0"/>
    <n v="1"/>
    <n v="1"/>
  </r>
  <r>
    <x v="0"/>
    <x v="1"/>
    <x v="11"/>
    <s v="Natuf | Business Owners | Tier1 + Growth Cities | Oct26 | V1"/>
    <s v="Natuf | Reel | Brand Ambassador | Heard Of Owning A Cafe | V1"/>
    <s v="In House Natuf"/>
    <x v="6"/>
    <s v="Non-Quality Lead"/>
    <x v="0"/>
    <x v="4"/>
    <s v="Vikas Pathak"/>
    <s v="Facebook"/>
    <s v="Direct (campaign tagged in CRM)"/>
    <s v="6ae355e2b735cb324208cb2b"/>
    <n v="1"/>
    <n v="0"/>
    <n v="1"/>
    <n v="0"/>
    <n v="1"/>
    <n v="0"/>
    <n v="0"/>
    <n v="0"/>
    <n v="0"/>
    <n v="0"/>
    <n v="1"/>
    <n v="0"/>
  </r>
  <r>
    <x v="0"/>
    <x v="1"/>
    <x v="11"/>
    <s v="Natuf | Broad | Tier1 + Growth Cities | Oct26 | V1"/>
    <s v="Natuf | Reel | Brand Ambassador | Heard Of Owning A Cafe | V1"/>
    <s v="In House Natuf"/>
    <x v="5"/>
    <s v="Non-Quality Lead"/>
    <x v="0"/>
    <x v="4"/>
    <s v="Vikas Pathak"/>
    <s v="Facebook"/>
    <s v="Direct (campaign tagged in CRM)"/>
    <s v="6ae3550a54201b948aff7214"/>
    <n v="1"/>
    <n v="0"/>
    <n v="1"/>
    <n v="0"/>
    <n v="2"/>
    <n v="1"/>
    <n v="0"/>
    <n v="0"/>
    <n v="0"/>
    <n v="0"/>
    <n v="1"/>
    <n v="0"/>
  </r>
  <r>
    <x v="0"/>
    <x v="1"/>
    <x v="12"/>
    <s v="Natuf | Investors | Tier1 + Growth Cities | Oct26 | V1"/>
    <s v="Natuf | Static | Become A Levantine Food | V1"/>
    <s v="Natuf_MF"/>
    <x v="6"/>
    <s v="Non-Quality Lead"/>
    <x v="0"/>
    <x v="4"/>
    <s v="Marshal Malbari"/>
    <s v="Facebook"/>
    <s v="Direct (campaign tagged in CRM)"/>
    <s v="6ae3548940dcb9d9e13a4d9a"/>
    <n v="1"/>
    <n v="0"/>
    <n v="1"/>
    <n v="0"/>
    <n v="3"/>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354616950773b4f37d763"/>
    <n v="1"/>
    <n v="0"/>
    <n v="1"/>
    <n v="0"/>
    <n v="2"/>
    <n v="0"/>
    <n v="0"/>
    <n v="0"/>
    <n v="0"/>
    <n v="0"/>
    <n v="1"/>
    <n v="0"/>
  </r>
  <r>
    <x v="0"/>
    <x v="1"/>
    <x v="11"/>
    <s v="Natuf | Business Owners | Tier1 + Growth Cities | Oct26 | V1"/>
    <s v="Natuf | Reel | Brand Ambassador | Heard Of Owning A Cafe | V1"/>
    <s v="In House Natuf"/>
    <x v="6"/>
    <s v="Non-Quality Lead"/>
    <x v="0"/>
    <x v="4"/>
    <s v="Vikas Pathak"/>
    <s v="Facebook"/>
    <s v="Direct (campaign tagged in CRM)"/>
    <s v="6ae353d450f011b8eb6599b3"/>
    <n v="1"/>
    <n v="0"/>
    <n v="1"/>
    <n v="0"/>
    <n v="1"/>
    <n v="0"/>
    <n v="0"/>
    <n v="0"/>
    <n v="0"/>
    <n v="0"/>
    <n v="1"/>
    <n v="0"/>
  </r>
  <r>
    <x v="0"/>
    <x v="1"/>
    <x v="11"/>
    <s v="Natuf | Business Owners | Tier1 + Growth Cities | Oct26 | V1"/>
    <s v="Natuf | Reel | Brand Ambassador | Heard Of Owning A Cafe | V1"/>
    <s v="In House Natuf"/>
    <x v="5"/>
    <s v="Non-Quality Lead"/>
    <x v="0"/>
    <x v="4"/>
    <s v="Omkar Navge"/>
    <s v="Facebook"/>
    <s v="Direct (campaign tagged in CRM)"/>
    <s v="6ae351db0443365a0ba239b5"/>
    <n v="1"/>
    <n v="0"/>
    <n v="1"/>
    <n v="0"/>
    <n v="2"/>
    <n v="1"/>
    <n v="0"/>
    <n v="0"/>
    <n v="0"/>
    <n v="0"/>
    <n v="1"/>
    <n v="0"/>
  </r>
  <r>
    <x v="0"/>
    <x v="1"/>
    <x v="11"/>
    <s v="Natuf | Business Owners | Tier1 + Growth Cities | Oct26 | V1"/>
    <s v="Natuf | Reel | Brand Ambassador | Heard Of Owning A Cafe | V1"/>
    <s v="In House Natuf"/>
    <x v="4"/>
    <s v="Quality Lead"/>
    <x v="0"/>
    <x v="4"/>
    <s v="Marshal Malbari"/>
    <s v="Facebook"/>
    <s v="Direct (campaign tagged in CRM)"/>
    <s v="6ae3515fe1bd55a3780ba995"/>
    <n v="1"/>
    <n v="1"/>
    <n v="1"/>
    <n v="0"/>
    <n v="1"/>
    <n v="1"/>
    <n v="0"/>
    <n v="0"/>
    <n v="0"/>
    <n v="0"/>
    <n v="1"/>
    <n v="1"/>
  </r>
  <r>
    <x v="0"/>
    <x v="1"/>
    <x v="12"/>
    <s v="Natuf | Business Owners | Tier1 + Growth Cities | Oct26 | V1"/>
    <s v="Natuf | Static | Become A Levantine Food | V1"/>
    <s v="Natuf_MF"/>
    <x v="4"/>
    <s v="Quality Lead"/>
    <x v="0"/>
    <x v="4"/>
    <s v="Marshal Malbari"/>
    <s v="Facebook"/>
    <s v="Direct (campaign tagged in CRM)"/>
    <s v="6ae34ec0a498c87d873d3f04"/>
    <n v="1"/>
    <n v="1"/>
    <n v="1"/>
    <n v="0"/>
    <n v="2"/>
    <n v="2"/>
    <n v="0"/>
    <n v="0"/>
    <n v="0"/>
    <n v="0"/>
    <n v="1"/>
    <n v="1"/>
  </r>
  <r>
    <x v="0"/>
    <x v="1"/>
    <x v="11"/>
    <s v="Natuf | LAL 1% | India | Jul26 | V1"/>
    <s v="Natuf | Reel | Brand Ambassador | Heard Of Owning A Cafe | V1"/>
    <s v="In House Natuf"/>
    <x v="11"/>
    <s v="Non-Quality Lead"/>
    <x v="0"/>
    <x v="4"/>
    <s v="(Unassigned)"/>
    <s v="Facebook"/>
    <s v="Direct (campaign tagged in CRM)"/>
    <s v="6ae34e80e9ee27ebc4237e2f"/>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34c69e9ee27ebc4237cc4"/>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34bd34920ef98b48991ed"/>
    <n v="1"/>
    <n v="0"/>
    <n v="0"/>
    <n v="0"/>
    <n v="0"/>
    <n v="0"/>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34b61e1bd55a3780ba278"/>
    <n v="1"/>
    <n v="0"/>
    <n v="1"/>
    <n v="0"/>
    <n v="2"/>
    <n v="0"/>
    <n v="0"/>
    <n v="0"/>
    <n v="0"/>
    <n v="0"/>
    <n v="1"/>
    <n v="0"/>
  </r>
  <r>
    <x v="0"/>
    <x v="1"/>
    <x v="11"/>
    <s v="Natuf | LAL 1% | India | Jul26 | V1"/>
    <s v="Natuf | Reel | Brand Ambassador | Heard Of Owning A Cafe | V1"/>
    <s v="In House Natuf"/>
    <x v="11"/>
    <s v="Non-Quality Lead"/>
    <x v="0"/>
    <x v="4"/>
    <s v="(Unassigned)"/>
    <s v="Facebook"/>
    <s v="Direct (campaign tagged in CRM)"/>
    <s v="6ae34a472fff8e3f4a8caa10"/>
    <n v="1"/>
    <n v="0"/>
    <n v="0"/>
    <n v="0"/>
    <n v="0"/>
    <n v="0"/>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e349aa8c9ab87e7a9c261f"/>
    <n v="1"/>
    <n v="1"/>
    <n v="1"/>
    <n v="0"/>
    <n v="1"/>
    <n v="1"/>
    <n v="0"/>
    <n v="0"/>
    <n v="0"/>
    <n v="0"/>
    <n v="1"/>
    <n v="1"/>
  </r>
  <r>
    <x v="0"/>
    <x v="1"/>
    <x v="11"/>
    <s v="Natuf | LAL 1% | India | Jul26 | V1"/>
    <s v="Natuf | Reel | Brand Ambassador | Heard Of Owning A Cafe | V1"/>
    <s v="In House Natuf"/>
    <x v="11"/>
    <s v="Non-Quality Lead"/>
    <x v="0"/>
    <x v="4"/>
    <s v="(Unassigned)"/>
    <s v="Facebook"/>
    <s v="Direct (campaign tagged in CRM)"/>
    <s v="6ae3469345662d836cd0bddb"/>
    <n v="1"/>
    <n v="0"/>
    <n v="0"/>
    <n v="0"/>
    <n v="0"/>
    <n v="0"/>
    <n v="0"/>
    <n v="0"/>
    <n v="0"/>
    <n v="0"/>
    <n v="1"/>
    <n v="0"/>
  </r>
  <r>
    <x v="0"/>
    <x v="1"/>
    <x v="11"/>
    <s v="Natuf | LAL 1% | India | Jul26 | V1"/>
    <s v="Natuf | Reel | Brand Ambassador | Heard Of Owning A Cafe | V1"/>
    <s v="In House Natuf"/>
    <x v="6"/>
    <s v="Non-Quality Lead"/>
    <x v="0"/>
    <x v="4"/>
    <s v="Vikas Pathak"/>
    <s v="Facebook"/>
    <s v="Direct (campaign tagged in CRM)"/>
    <s v="6ae345e3f03bfdbb80822b36"/>
    <n v="1"/>
    <n v="0"/>
    <n v="1"/>
    <n v="0"/>
    <n v="3"/>
    <n v="1"/>
    <n v="0"/>
    <n v="0"/>
    <n v="0"/>
    <n v="0"/>
    <n v="1"/>
    <n v="0"/>
  </r>
  <r>
    <x v="0"/>
    <x v="1"/>
    <x v="11"/>
    <s v="Natuf | Broad | Tier1 + Growth Cities | Oct26 | V1"/>
    <s v="Natuf | Reel | Brand Ambassador | Heard Of Owning A Cafe | V1"/>
    <s v="In House Natuf"/>
    <x v="7"/>
    <s v="Non-Quality Lead"/>
    <x v="0"/>
    <x v="4"/>
    <s v="Vikas Pathak"/>
    <s v="Facebook"/>
    <s v="Direct (campaign tagged in CRM)"/>
    <s v="6ae344413c8ed650c57d32a9"/>
    <n v="1"/>
    <n v="0"/>
    <n v="1"/>
    <n v="0"/>
    <n v="2"/>
    <n v="0"/>
    <n v="0"/>
    <n v="0"/>
    <n v="0"/>
    <n v="0"/>
    <n v="1"/>
    <n v="0"/>
  </r>
  <r>
    <x v="0"/>
    <x v="1"/>
    <x v="12"/>
    <s v="Natuf | Broad | Tier1 + Growth Cities | Oct26 | V1"/>
    <s v="Natuf | Static | Become A Levantine Food | V1"/>
    <s v="Natuf_MF"/>
    <x v="6"/>
    <s v="Non-Quality Lead"/>
    <x v="0"/>
    <x v="4"/>
    <s v="Marshal Malbari"/>
    <s v="Facebook"/>
    <s v="Direct (campaign tagged in CRM)"/>
    <s v="6ae3427907055ea5a90b7159"/>
    <n v="1"/>
    <n v="0"/>
    <n v="1"/>
    <n v="0"/>
    <n v="1"/>
    <n v="0"/>
    <n v="0"/>
    <n v="0"/>
    <n v="0"/>
    <n v="0"/>
    <n v="1"/>
    <n v="0"/>
  </r>
  <r>
    <x v="0"/>
    <x v="1"/>
    <x v="11"/>
    <s v="Natuf | LAL 1% | India | Jul26 | V1"/>
    <s v="Natuf | Reel | Brand Ambassador | Heard Of Owning A Cafe | V1"/>
    <s v="In House Natuf"/>
    <x v="11"/>
    <s v="Non-Quality Lead"/>
    <x v="0"/>
    <x v="4"/>
    <s v="(Unassigned)"/>
    <s v="Facebook"/>
    <s v="Direct (campaign tagged in CRM)"/>
    <s v="6ae341625251a180c9630628"/>
    <n v="1"/>
    <n v="0"/>
    <n v="0"/>
    <n v="0"/>
    <n v="0"/>
    <n v="0"/>
    <n v="0"/>
    <n v="0"/>
    <n v="0"/>
    <n v="0"/>
    <n v="1"/>
    <n v="0"/>
  </r>
  <r>
    <x v="0"/>
    <x v="1"/>
    <x v="12"/>
    <s v="Natuf | LAL 1% | India | Jul26 | V1"/>
    <s v="Natuf | Static | Become A Levantine Food | V1"/>
    <s v="Natuf_MF"/>
    <x v="14"/>
    <s v="Non-Quality Lead"/>
    <x v="0"/>
    <x v="4"/>
    <s v="Marshal Malbari"/>
    <s v="Facebook"/>
    <s v="Direct (campaign tagged in CRM)"/>
    <s v="6ae3409393ae8552b386f8e1"/>
    <n v="1"/>
    <n v="0"/>
    <n v="1"/>
    <n v="1"/>
    <n v="1"/>
    <n v="1"/>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33f21050ce92cbcc22b49"/>
    <n v="1"/>
    <n v="0"/>
    <n v="1"/>
    <n v="0"/>
    <n v="1"/>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33c1099bc2dceffc7581b"/>
    <n v="1"/>
    <n v="0"/>
    <n v="0"/>
    <n v="0"/>
    <n v="0"/>
    <n v="0"/>
    <n v="0"/>
    <n v="0"/>
    <n v="0"/>
    <n v="0"/>
    <n v="1"/>
    <n v="0"/>
  </r>
  <r>
    <x v="0"/>
    <x v="1"/>
    <x v="11"/>
    <s v="Natuf | LAL 1% | India | Jul26 | V1"/>
    <s v="Natuf | Reel | Brand Ambassador | Heard Of Owning A Cafe | V1"/>
    <s v="In House Natuf"/>
    <x v="4"/>
    <s v="Quality Lead"/>
    <x v="0"/>
    <x v="4"/>
    <s v="Marshal Malbari"/>
    <s v="Facebook"/>
    <s v="Direct (campaign tagged in CRM)"/>
    <s v="6ae33b88417b38bf23e76c62"/>
    <n v="1"/>
    <n v="1"/>
    <n v="1"/>
    <n v="0"/>
    <n v="1"/>
    <n v="1"/>
    <n v="0"/>
    <n v="0"/>
    <n v="0"/>
    <n v="0"/>
    <n v="1"/>
    <n v="1"/>
  </r>
  <r>
    <x v="0"/>
    <x v="1"/>
    <x v="11"/>
    <s v="Natuf | Investors | Tier1 + Growth Cities | Oct26 | V1"/>
    <s v="Natuf | Reel | Brand Ambassador | Heard Of Owning A Cafe | V1"/>
    <s v="In House Natuf"/>
    <x v="11"/>
    <s v="Non-Quality Lead"/>
    <x v="0"/>
    <x v="4"/>
    <s v="(Unassigned)"/>
    <s v="Facebook"/>
    <s v="Direct (campaign tagged in CRM)"/>
    <s v="6ae33915326fa5acfab6d7c1"/>
    <n v="1"/>
    <n v="0"/>
    <n v="0"/>
    <n v="0"/>
    <n v="0"/>
    <n v="0"/>
    <n v="0"/>
    <n v="0"/>
    <n v="0"/>
    <n v="0"/>
    <n v="1"/>
    <n v="0"/>
  </r>
  <r>
    <x v="0"/>
    <x v="1"/>
    <x v="11"/>
    <s v="Natuf | Broad | Tier1 + Growth Cities | Oct26 | V1"/>
    <s v="Natuf | Reel | Brand Ambassador | Heard Of Owning A Cafe | V1"/>
    <s v="In House Natuf"/>
    <x v="7"/>
    <s v="Non-Quality Lead"/>
    <x v="0"/>
    <x v="4"/>
    <s v="Marshal Malbari"/>
    <s v="Facebook"/>
    <s v="Direct (campaign tagged in CRM)"/>
    <s v="6ae334dce8c65f8f5b19b7c8"/>
    <n v="1"/>
    <n v="0"/>
    <n v="1"/>
    <n v="0"/>
    <n v="2"/>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3323aed21f6cf11d2fb96"/>
    <n v="1"/>
    <n v="0"/>
    <n v="0"/>
    <n v="0"/>
    <n v="0"/>
    <n v="0"/>
    <n v="0"/>
    <n v="0"/>
    <n v="0"/>
    <n v="0"/>
    <n v="1"/>
    <n v="0"/>
  </r>
  <r>
    <x v="0"/>
    <x v="1"/>
    <x v="11"/>
    <s v="Natuf | Investors | Tier1 + Growth Cities | Oct26 | V1"/>
    <s v="Natuf | Reel | Brand Ambassador | Heard Of Owning A Cafe | V1"/>
    <s v="In House Natuf"/>
    <x v="7"/>
    <s v="Non-Quality Lead"/>
    <x v="0"/>
    <x v="4"/>
    <s v="Marshal Malbari"/>
    <s v="Facebook"/>
    <s v="Direct (campaign tagged in CRM)"/>
    <s v="6ae3322e7571acd0e14835e6"/>
    <n v="1"/>
    <n v="0"/>
    <n v="1"/>
    <n v="0"/>
    <n v="3"/>
    <n v="3"/>
    <n v="0"/>
    <n v="0"/>
    <n v="0"/>
    <n v="0"/>
    <n v="1"/>
    <n v="0"/>
  </r>
  <r>
    <x v="0"/>
    <x v="1"/>
    <x v="11"/>
    <s v="Natuf | LAL 1% | India | Jul26 | V1"/>
    <s v="Natuf | Reel | Brand Ambassador | Heard Of Owning A Cafe | V1"/>
    <s v="In House Natuf"/>
    <x v="11"/>
    <s v="Non-Quality Lead"/>
    <x v="0"/>
    <x v="4"/>
    <s v="(Unassigned)"/>
    <s v="Facebook"/>
    <s v="Direct (campaign tagged in CRM)"/>
    <s v="6ae331956547f53871504512"/>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32d6e77a4a1cd6d146a5e"/>
    <n v="1"/>
    <n v="0"/>
    <n v="0"/>
    <n v="0"/>
    <n v="0"/>
    <n v="0"/>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e32a4e3b1d931cf0e85227"/>
    <n v="1"/>
    <n v="1"/>
    <n v="1"/>
    <n v="0"/>
    <n v="1"/>
    <n v="1"/>
    <n v="0"/>
    <n v="0"/>
    <n v="0"/>
    <n v="0"/>
    <n v="1"/>
    <n v="1"/>
  </r>
  <r>
    <x v="0"/>
    <x v="1"/>
    <x v="12"/>
    <s v="Natuf | Investors | Tier1 + Growth Cities | Oct26 | V1"/>
    <s v="Natuf | Static | Become A Levantine Food | V1"/>
    <s v="Natuf_MF"/>
    <x v="6"/>
    <s v="Non-Quality Lead"/>
    <x v="0"/>
    <x v="4"/>
    <s v="Marshal Malbari"/>
    <s v="Facebook"/>
    <s v="Direct (campaign tagged in CRM)"/>
    <s v="6ae3259f97063c02f4cb7a3d"/>
    <n v="1"/>
    <n v="0"/>
    <n v="1"/>
    <n v="0"/>
    <n v="1"/>
    <n v="0"/>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e3240a70df986dc7151e43"/>
    <n v="1"/>
    <n v="1"/>
    <n v="1"/>
    <n v="0"/>
    <n v="2"/>
    <n v="2"/>
    <n v="0"/>
    <n v="0"/>
    <n v="0"/>
    <n v="0"/>
    <n v="1"/>
    <n v="1"/>
  </r>
  <r>
    <x v="0"/>
    <x v="1"/>
    <x v="12"/>
    <s v="Natuf | Broad | Tier1 + Growth Cities | Oct26 | V1"/>
    <s v="Natuf | Static | Become A Levantine Food | V1"/>
    <s v="Natuf_MF"/>
    <x v="14"/>
    <s v="Non-Quality Lead"/>
    <x v="0"/>
    <x v="4"/>
    <s v="Marshal Malbari"/>
    <s v="Facebook"/>
    <s v="Direct (campaign tagged in CRM)"/>
    <s v="6ae322bdff05cafdb131ee9e"/>
    <n v="1"/>
    <n v="0"/>
    <n v="1"/>
    <n v="1"/>
    <n v="1"/>
    <n v="1"/>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321ec75c6a0d3b1e6058d"/>
    <n v="1"/>
    <n v="0"/>
    <n v="0"/>
    <n v="0"/>
    <n v="0"/>
    <n v="0"/>
    <n v="0"/>
    <n v="0"/>
    <n v="0"/>
    <n v="0"/>
    <n v="1"/>
    <n v="0"/>
  </r>
  <r>
    <x v="0"/>
    <x v="1"/>
    <x v="12"/>
    <s v="Natuf | Investors | Tier1 + Growth Cities | Oct26 | V1"/>
    <s v="Natuf | Static | Become A Levantine Food | V1"/>
    <s v="Natuf_MF"/>
    <x v="14"/>
    <s v="Non-Quality Lead"/>
    <x v="0"/>
    <x v="4"/>
    <s v="Marshal Malbari"/>
    <s v="Facebook"/>
    <s v="Direct (campaign tagged in CRM)"/>
    <s v="6ae3202fc22aa0baddb4cfec"/>
    <n v="1"/>
    <n v="0"/>
    <n v="1"/>
    <n v="1"/>
    <n v="1"/>
    <n v="1"/>
    <n v="0"/>
    <n v="0"/>
    <n v="0"/>
    <n v="0"/>
    <n v="1"/>
    <n v="0"/>
  </r>
  <r>
    <x v="0"/>
    <x v="1"/>
    <x v="11"/>
    <s v="Natuf | LAL 1% | India | Jul26 | V1"/>
    <s v="Natuf | Reel | Brand Ambassador | Heard Of Owning A Cafe | V1"/>
    <s v="In House Natuf"/>
    <x v="4"/>
    <s v="Quality Lead"/>
    <x v="0"/>
    <x v="4"/>
    <s v="Vikas Pathak"/>
    <s v="Facebook"/>
    <s v="Direct (campaign tagged in CRM)"/>
    <s v="6ae320235b65b18cf8e1fbd8"/>
    <n v="1"/>
    <n v="1"/>
    <n v="1"/>
    <n v="0"/>
    <n v="2"/>
    <n v="1"/>
    <n v="0"/>
    <n v="0"/>
    <n v="0"/>
    <n v="0"/>
    <n v="1"/>
    <n v="1"/>
  </r>
  <r>
    <x v="0"/>
    <x v="1"/>
    <x v="11"/>
    <s v="Natuf | Broad | Tier1 + Growth Cities | Oct26 | V1"/>
    <s v="Natuf | Reel | Brand Ambassador | Heard Of Owning A Cafe | V1"/>
    <s v="In House Natuf"/>
    <x v="11"/>
    <s v="Non-Quality Lead"/>
    <x v="0"/>
    <x v="4"/>
    <s v="(Unassigned)"/>
    <s v="Facebook"/>
    <s v="Direct (campaign tagged in CRM)"/>
    <s v="6ae31f63ffa4f84922280ed2"/>
    <n v="1"/>
    <n v="0"/>
    <n v="0"/>
    <n v="0"/>
    <n v="0"/>
    <n v="0"/>
    <n v="0"/>
    <n v="0"/>
    <n v="0"/>
    <n v="0"/>
    <n v="1"/>
    <n v="0"/>
  </r>
  <r>
    <x v="0"/>
    <x v="1"/>
    <x v="12"/>
    <s v="Natuf | Business Owners | Tier1 + Growth Cities | Oct26 | V1"/>
    <s v="Natuf | Static | Lead Your State With | V1"/>
    <s v="Natuf_MF"/>
    <x v="7"/>
    <s v="Non-Quality Lead"/>
    <x v="0"/>
    <x v="4"/>
    <s v="Marshal Malbari"/>
    <s v="Facebook"/>
    <s v="Direct (campaign tagged in CRM)"/>
    <s v="6ae31de21038903ca0f8905a"/>
    <n v="1"/>
    <n v="0"/>
    <n v="1"/>
    <n v="0"/>
    <n v="2"/>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31d091038903ca0f88e4d"/>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31bb82a9e6d7a33d0488f"/>
    <n v="1"/>
    <n v="0"/>
    <n v="0"/>
    <n v="0"/>
    <n v="0"/>
    <n v="0"/>
    <n v="0"/>
    <n v="0"/>
    <n v="0"/>
    <n v="0"/>
    <n v="1"/>
    <n v="0"/>
  </r>
  <r>
    <x v="0"/>
    <x v="1"/>
    <x v="12"/>
    <s v="Natuf | LAL 1% | India | Jul26 | V1"/>
    <s v="Natuf | Static | Become A Levantine Food | V1"/>
    <s v="Natuf_MF"/>
    <x v="6"/>
    <s v="Non-Quality Lead"/>
    <x v="0"/>
    <x v="4"/>
    <s v="Marshal Malbari"/>
    <s v="Facebook"/>
    <s v="Direct (campaign tagged in CRM)"/>
    <s v="6ae31ba8b7c6170e210b46cb"/>
    <n v="1"/>
    <n v="0"/>
    <n v="1"/>
    <n v="0"/>
    <n v="1"/>
    <n v="0"/>
    <n v="0"/>
    <n v="0"/>
    <n v="0"/>
    <n v="0"/>
    <n v="1"/>
    <n v="0"/>
  </r>
  <r>
    <x v="0"/>
    <x v="1"/>
    <x v="12"/>
    <s v="Natuf | LAL 1% | India | Jul26 | V1"/>
    <s v="Natuf | Static | Become A Levantine Food | V1"/>
    <s v="Natuf_MF"/>
    <x v="6"/>
    <s v="Non-Quality Lead"/>
    <x v="0"/>
    <x v="4"/>
    <s v="Marshal Malbari"/>
    <s v="Facebook"/>
    <s v="Direct (campaign tagged in CRM)"/>
    <s v="6ae31b6a798b5e46e193b1be"/>
    <n v="1"/>
    <n v="0"/>
    <n v="1"/>
    <n v="0"/>
    <n v="1"/>
    <n v="0"/>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3195f929335ba0ee579cd"/>
    <n v="1"/>
    <n v="0"/>
    <n v="1"/>
    <n v="0"/>
    <n v="1"/>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31941c0bcd85d626e996c"/>
    <n v="1"/>
    <n v="0"/>
    <n v="0"/>
    <n v="0"/>
    <n v="0"/>
    <n v="0"/>
    <n v="0"/>
    <n v="0"/>
    <n v="0"/>
    <n v="0"/>
    <n v="1"/>
    <n v="0"/>
  </r>
  <r>
    <x v="0"/>
    <x v="1"/>
    <x v="11"/>
    <s v="Natuf | LAL 1% | India | Jul26 | V1"/>
    <s v="Natuf | Reel | Brand Ambassador | Heard Of Owning A Cafe | V1"/>
    <s v="In House Natuf"/>
    <x v="4"/>
    <s v="Quality Lead"/>
    <x v="0"/>
    <x v="4"/>
    <s v="Marshal Malbari"/>
    <s v="Facebook"/>
    <s v="Direct (campaign tagged in CRM)"/>
    <s v="6ae315139f23311c738f92c7"/>
    <n v="1"/>
    <n v="1"/>
    <n v="1"/>
    <n v="0"/>
    <n v="1"/>
    <n v="1"/>
    <n v="0"/>
    <n v="0"/>
    <n v="0"/>
    <n v="0"/>
    <n v="1"/>
    <n v="1"/>
  </r>
  <r>
    <x v="0"/>
    <x v="1"/>
    <x v="11"/>
    <s v="Natuf | Broad | Tier1 + Growth Cities | Oct26 | V1"/>
    <s v="Natuf | Reel | Brand Ambassador | Heard Of Owning A Cafe | V1"/>
    <s v="In House Natuf"/>
    <x v="11"/>
    <s v="Non-Quality Lead"/>
    <x v="0"/>
    <x v="4"/>
    <s v="(Unassigned)"/>
    <s v="Facebook"/>
    <s v="Direct (campaign tagged in CRM)"/>
    <s v="6ae3141025d5e888325bdb7e"/>
    <n v="1"/>
    <n v="0"/>
    <n v="0"/>
    <n v="0"/>
    <n v="0"/>
    <n v="0"/>
    <n v="0"/>
    <n v="0"/>
    <n v="0"/>
    <n v="0"/>
    <n v="1"/>
    <n v="0"/>
  </r>
  <r>
    <x v="0"/>
    <x v="1"/>
    <x v="11"/>
    <s v="Natuf | LAL 1% | India | Jul26 | V1"/>
    <s v="Natuf | Reel | Brand Ambassador | Heard Of Owning A Cafe | V1"/>
    <s v="In House Natuf"/>
    <x v="5"/>
    <s v="Non-Quality Lead"/>
    <x v="0"/>
    <x v="4"/>
    <s v="Marshal Malbari"/>
    <s v="Facebook"/>
    <s v="Direct (campaign tagged in CRM)"/>
    <s v="6ae3116c28a56e269d355b0a"/>
    <n v="1"/>
    <n v="0"/>
    <n v="1"/>
    <n v="0"/>
    <n v="1"/>
    <n v="1"/>
    <n v="0"/>
    <n v="0"/>
    <n v="0"/>
    <n v="0"/>
    <n v="1"/>
    <n v="0"/>
  </r>
  <r>
    <x v="0"/>
    <x v="1"/>
    <x v="11"/>
    <s v="Natuf | LAL 1% | India | Jul26 | V1"/>
    <s v="Natuf | Reel | Brand Ambassador | Heard Of Owning A Cafe | V1"/>
    <s v="In House Natuf"/>
    <x v="11"/>
    <s v="Non-Quality Lead"/>
    <x v="0"/>
    <x v="4"/>
    <s v="(Unassigned)"/>
    <s v="Facebook"/>
    <s v="Direct (campaign tagged in CRM)"/>
    <s v="6ae3103cb00ed6a20a2a5946"/>
    <n v="1"/>
    <n v="0"/>
    <n v="0"/>
    <n v="0"/>
    <n v="0"/>
    <n v="0"/>
    <n v="0"/>
    <n v="0"/>
    <n v="0"/>
    <n v="0"/>
    <n v="1"/>
    <n v="0"/>
  </r>
  <r>
    <x v="0"/>
    <x v="1"/>
    <x v="11"/>
    <s v="Natuf | Broad | Tier1 + Growth Cities | Oct26 | V1"/>
    <s v="Natuf | Reel | Brand Ambassador | Heard Of Owning A Cafe | V1"/>
    <s v="In House Natuf"/>
    <x v="4"/>
    <s v="Quality Lead"/>
    <x v="0"/>
    <x v="4"/>
    <s v="Vikas Pathak"/>
    <s v="Facebook"/>
    <s v="Direct (campaign tagged in CRM)"/>
    <s v="6ae30b2fc23ff969b4b3dc5a"/>
    <n v="1"/>
    <n v="1"/>
    <n v="1"/>
    <n v="0"/>
    <n v="1"/>
    <n v="1"/>
    <n v="0"/>
    <n v="0"/>
    <n v="0"/>
    <n v="0"/>
    <n v="1"/>
    <n v="1"/>
  </r>
  <r>
    <x v="0"/>
    <x v="1"/>
    <x v="11"/>
    <s v="Natuf | LAL 1% | India | Jul26 | V1"/>
    <s v="Natuf | Reel | Brand Ambassador | Heard Of Owning A Cafe | V1"/>
    <s v="In House Natuf"/>
    <x v="5"/>
    <s v="Non-Quality Lead"/>
    <x v="0"/>
    <x v="4"/>
    <s v="Vikas Pathak"/>
    <s v="Facebook"/>
    <s v="Direct (campaign tagged in CRM)"/>
    <s v="6ae30b04f2ffbeb282ca26b5"/>
    <n v="1"/>
    <n v="0"/>
    <n v="1"/>
    <n v="0"/>
    <n v="1"/>
    <n v="1"/>
    <n v="0"/>
    <n v="0"/>
    <n v="0"/>
    <n v="0"/>
    <n v="1"/>
    <n v="0"/>
  </r>
  <r>
    <x v="0"/>
    <x v="1"/>
    <x v="11"/>
    <s v="Natuf | Broad | Tier1 + Growth Cities | Oct26 | V1"/>
    <s v="Natuf | Reel | Brand Ambassador | Heard Of Owning A Cafe | V1"/>
    <s v="In House Natuf"/>
    <x v="11"/>
    <s v="Non-Quality Lead"/>
    <x v="0"/>
    <x v="4"/>
    <s v="(Unassigned)"/>
    <s v="Facebook"/>
    <s v="Direct (campaign tagged in CRM)"/>
    <s v="6ae30a8007f6693e685bc19f"/>
    <n v="1"/>
    <n v="0"/>
    <n v="0"/>
    <n v="0"/>
    <n v="0"/>
    <n v="0"/>
    <n v="0"/>
    <n v="0"/>
    <n v="0"/>
    <n v="0"/>
    <n v="1"/>
    <n v="0"/>
  </r>
  <r>
    <x v="0"/>
    <x v="1"/>
    <x v="11"/>
    <s v="Natuf | Broad | Tier1 + Growth Cities | Oct26 | V1"/>
    <s v="Natuf | Reel | Brand Ambassador | Heard Of Owning A Cafe | V1"/>
    <s v="In House Natuf"/>
    <x v="7"/>
    <s v="Non-Quality Lead"/>
    <x v="0"/>
    <x v="4"/>
    <s v="Vikas Pathak"/>
    <s v="Facebook"/>
    <s v="Direct (campaign tagged in CRM)"/>
    <s v="6ae3092c0b9dfb1d7e40a927"/>
    <n v="1"/>
    <n v="0"/>
    <n v="1"/>
    <n v="0"/>
    <n v="1"/>
    <n v="0"/>
    <n v="0"/>
    <n v="0"/>
    <n v="0"/>
    <n v="0"/>
    <n v="1"/>
    <n v="0"/>
  </r>
  <r>
    <x v="0"/>
    <x v="1"/>
    <x v="11"/>
    <s v="Natuf | LAL 1% | India | Jul26 | V1"/>
    <s v="Natuf | Reel | Brand Ambassador | Heard Of Owning A Cafe | V1"/>
    <s v="In House Natuf"/>
    <x v="11"/>
    <s v="Non-Quality Lead"/>
    <x v="0"/>
    <x v="4"/>
    <s v="(Unassigned)"/>
    <s v="Facebook"/>
    <s v="Direct (campaign tagged in CRM)"/>
    <s v="6ae303a15092b8235179fefd"/>
    <n v="1"/>
    <n v="0"/>
    <n v="0"/>
    <n v="0"/>
    <n v="0"/>
    <n v="0"/>
    <n v="0"/>
    <n v="0"/>
    <n v="0"/>
    <n v="0"/>
    <n v="1"/>
    <n v="0"/>
  </r>
  <r>
    <x v="0"/>
    <x v="1"/>
    <x v="11"/>
    <s v="Natuf | LAL 1% | India | Jul26 | V1"/>
    <s v="Natuf | Reel | Brand Ambassador | Heard Of Owning A Cafe | V1"/>
    <s v="In House Natuf"/>
    <x v="4"/>
    <s v="Quality Lead"/>
    <x v="0"/>
    <x v="4"/>
    <s v="Marshal Malbari"/>
    <s v="Facebook"/>
    <s v="Direct (campaign tagged in CRM)"/>
    <s v="6ae2fdabe68449eaff5ba13d"/>
    <n v="1"/>
    <n v="1"/>
    <n v="1"/>
    <n v="0"/>
    <n v="1"/>
    <n v="1"/>
    <n v="0"/>
    <n v="0"/>
    <n v="0"/>
    <n v="0"/>
    <n v="1"/>
    <n v="1"/>
  </r>
  <r>
    <x v="0"/>
    <x v="1"/>
    <x v="12"/>
    <s v="Natuf | Broad | Tier1 + Growth Cities | Oct26 | V1"/>
    <s v="Natuf | Static | Become A Levantine Food | V1"/>
    <s v="Natuf_MF"/>
    <x v="6"/>
    <s v="Non-Quality Lead"/>
    <x v="0"/>
    <x v="4"/>
    <s v="Marshal Malbari"/>
    <s v="Facebook"/>
    <s v="Direct (campaign tagged in CRM)"/>
    <s v="6ae2fcf8253846932209d195"/>
    <n v="1"/>
    <n v="0"/>
    <n v="1"/>
    <n v="0"/>
    <n v="1"/>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2fc88b3c23e6d145bf4ef"/>
    <n v="1"/>
    <n v="0"/>
    <n v="0"/>
    <n v="0"/>
    <n v="0"/>
    <n v="0"/>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2fc71f7b9274e4a7025d0"/>
    <n v="1"/>
    <n v="0"/>
    <n v="1"/>
    <n v="0"/>
    <n v="1"/>
    <n v="0"/>
    <n v="0"/>
    <n v="0"/>
    <n v="0"/>
    <n v="0"/>
    <n v="1"/>
    <n v="0"/>
  </r>
  <r>
    <x v="0"/>
    <x v="1"/>
    <x v="12"/>
    <s v="Natuf | Investors | Tier1 + Growth Cities | Oct26 | V1"/>
    <s v="Natuf | Static | Become A Levantine Food | V1"/>
    <s v="Natuf_MF"/>
    <x v="14"/>
    <s v="Non-Quality Lead"/>
    <x v="0"/>
    <x v="4"/>
    <s v="Marshal Malbari"/>
    <s v="Facebook"/>
    <s v="Direct (campaign tagged in CRM)"/>
    <s v="6ae2f54168a25ca140e48108"/>
    <n v="1"/>
    <n v="0"/>
    <n v="1"/>
    <n v="1"/>
    <n v="1"/>
    <n v="1"/>
    <n v="0"/>
    <n v="0"/>
    <n v="0"/>
    <n v="0"/>
    <n v="1"/>
    <n v="0"/>
  </r>
  <r>
    <x v="0"/>
    <x v="1"/>
    <x v="11"/>
    <s v="Natuf | LAL 1% | India | Jul26 | V1"/>
    <s v="Natuf | Reel | Brand Ambassador | Heard Of Owning A Cafe | V1"/>
    <s v="In House Natuf"/>
    <x v="11"/>
    <s v="Non-Quality Lead"/>
    <x v="0"/>
    <x v="4"/>
    <s v="(Unassigned)"/>
    <s v="Facebook"/>
    <s v="Direct (campaign tagged in CRM)"/>
    <s v="6ae2f46d81794057a9648567"/>
    <n v="1"/>
    <n v="0"/>
    <n v="0"/>
    <n v="0"/>
    <n v="0"/>
    <n v="0"/>
    <n v="0"/>
    <n v="0"/>
    <n v="0"/>
    <n v="0"/>
    <n v="1"/>
    <n v="0"/>
  </r>
  <r>
    <x v="0"/>
    <x v="1"/>
    <x v="12"/>
    <s v="Natuf | Business Owners | Tier1 + Growth Cities | Oct26 | V1"/>
    <s v="Natuf | Static | Become A Levantine Food | V1"/>
    <s v="Natuf_MF"/>
    <x v="6"/>
    <s v="Non-Quality Lead"/>
    <x v="0"/>
    <x v="4"/>
    <s v="Marshal Malbari"/>
    <s v="Facebook"/>
    <s v="Direct (campaign tagged in CRM)"/>
    <s v="6ae2f386c116a7a3871bf87a"/>
    <n v="1"/>
    <n v="0"/>
    <n v="1"/>
    <n v="0"/>
    <n v="2"/>
    <n v="1"/>
    <n v="0"/>
    <n v="0"/>
    <n v="0"/>
    <n v="0"/>
    <n v="1"/>
    <n v="0"/>
  </r>
  <r>
    <x v="0"/>
    <x v="1"/>
    <x v="11"/>
    <s v="Natuf | Broad | Tier1 + Growth Cities | Oct26 | V1"/>
    <s v="Natuf | Reel | Brand Ambassador | Heard Of Owning A Cafe | V1"/>
    <s v="In House Natuf"/>
    <x v="11"/>
    <s v="Non-Quality Lead"/>
    <x v="0"/>
    <x v="4"/>
    <s v="(Unassigned)"/>
    <s v="Facebook"/>
    <s v="Direct (campaign tagged in CRM)"/>
    <s v="6ae2f2ac2508e7380773908a"/>
    <n v="1"/>
    <n v="0"/>
    <n v="0"/>
    <n v="0"/>
    <n v="0"/>
    <n v="0"/>
    <n v="0"/>
    <n v="0"/>
    <n v="0"/>
    <n v="0"/>
    <n v="1"/>
    <n v="0"/>
  </r>
  <r>
    <x v="0"/>
    <x v="1"/>
    <x v="11"/>
    <s v="Natuf | LAL 1% | India | Jul26 | V1"/>
    <s v="Natuf | Reel | Brand Ambassador | Heard Of Owning A Cafe | V1"/>
    <s v="In House Natuf"/>
    <x v="4"/>
    <s v="Quality Lead"/>
    <x v="0"/>
    <x v="4"/>
    <s v="Vikas Pathak"/>
    <s v="Facebook"/>
    <s v="Direct (campaign tagged in CRM)"/>
    <s v="6ae2efb5df73090b78f2acf7"/>
    <n v="1"/>
    <n v="1"/>
    <n v="1"/>
    <n v="0"/>
    <n v="1"/>
    <n v="1"/>
    <n v="0"/>
    <n v="0"/>
    <n v="0"/>
    <n v="0"/>
    <n v="1"/>
    <n v="1"/>
  </r>
  <r>
    <x v="0"/>
    <x v="1"/>
    <x v="11"/>
    <s v="Natuf | Investors | Tier1 + Growth Cities | Oct26 | V1"/>
    <s v="Natuf | Reel | Brand Ambassador | Heard Of Owning A Cafe | V1"/>
    <s v="In House Natuf"/>
    <x v="11"/>
    <s v="Non-Quality Lead"/>
    <x v="0"/>
    <x v="4"/>
    <s v="(Unassigned)"/>
    <s v="Facebook"/>
    <s v="Direct (campaign tagged in CRM)"/>
    <s v="6ae2ee5f16dff0cc7a4d43e3"/>
    <n v="1"/>
    <n v="0"/>
    <n v="0"/>
    <n v="0"/>
    <n v="0"/>
    <n v="0"/>
    <n v="0"/>
    <n v="0"/>
    <n v="0"/>
    <n v="0"/>
    <n v="1"/>
    <n v="0"/>
  </r>
  <r>
    <x v="0"/>
    <x v="1"/>
    <x v="11"/>
    <s v="Natuf | LAL 1% | India | Jul26 | V1"/>
    <s v="Natuf | Reel | Brand Ambassador | Heard Of Owning A Cafe | V1"/>
    <s v="In House Natuf"/>
    <x v="14"/>
    <s v="Non-Quality Lead"/>
    <x v="0"/>
    <x v="4"/>
    <s v="Vikas Pathak"/>
    <s v="Facebook"/>
    <s v="Direct (campaign tagged in CRM)"/>
    <s v="6ae2ece298351a3c39b64c7d"/>
    <n v="1"/>
    <n v="0"/>
    <n v="1"/>
    <n v="1"/>
    <n v="1"/>
    <n v="1"/>
    <n v="0"/>
    <n v="0"/>
    <n v="0"/>
    <n v="0"/>
    <n v="1"/>
    <n v="0"/>
  </r>
  <r>
    <x v="0"/>
    <x v="1"/>
    <x v="12"/>
    <s v="Natuf | Investors | Tier1 + Growth Cities | Oct26 | V1"/>
    <s v="Natuf | Static | Become A Levantine Food | V1"/>
    <s v="Natuf_MF"/>
    <x v="4"/>
    <s v="Quality Lead"/>
    <x v="0"/>
    <x v="4"/>
    <s v="Marshal Malbari"/>
    <s v="Facebook"/>
    <s v="Direct (campaign tagged in CRM)"/>
    <s v="6ae2ebcad60ed7c0c10c78d1"/>
    <n v="1"/>
    <n v="1"/>
    <n v="1"/>
    <n v="0"/>
    <n v="6"/>
    <n v="4"/>
    <n v="0"/>
    <n v="0"/>
    <n v="0"/>
    <n v="0"/>
    <n v="1"/>
    <n v="1"/>
  </r>
  <r>
    <x v="0"/>
    <x v="1"/>
    <x v="11"/>
    <s v="Natuf | Broad | Tier1 + Growth Cities | Oct26 | V1"/>
    <s v="Natuf | Reel | Brand Ambassador | Heard Of Owning A Cafe | V1"/>
    <s v="In House Natuf"/>
    <x v="11"/>
    <s v="Non-Quality Lead"/>
    <x v="0"/>
    <x v="4"/>
    <s v="(Unassigned)"/>
    <s v="Facebook"/>
    <s v="Direct (campaign tagged in CRM)"/>
    <s v="6ae2ea75a325c5c753e21e25"/>
    <n v="1"/>
    <n v="0"/>
    <n v="0"/>
    <n v="0"/>
    <n v="0"/>
    <n v="0"/>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e2e9f30f326f139194d25a"/>
    <n v="1"/>
    <n v="1"/>
    <n v="1"/>
    <n v="0"/>
    <n v="1"/>
    <n v="1"/>
    <n v="0"/>
    <n v="0"/>
    <n v="0"/>
    <n v="0"/>
    <n v="1"/>
    <n v="1"/>
  </r>
  <r>
    <x v="0"/>
    <x v="1"/>
    <x v="12"/>
    <s v="Natuf | Broad | Tier1 + Growth Cities | Oct26 | V1"/>
    <s v="Natuf | Static | Become A Levantine Food | V1"/>
    <s v="Natuf_MF"/>
    <x v="7"/>
    <s v="Non-Quality Lead"/>
    <x v="0"/>
    <x v="4"/>
    <s v="Marshal Malbari"/>
    <s v="Facebook"/>
    <s v="Direct (campaign tagged in CRM)"/>
    <s v="6ae2e870cbf8c2775c0aa255"/>
    <n v="1"/>
    <n v="0"/>
    <n v="1"/>
    <n v="0"/>
    <n v="2"/>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2de4b33ef1cab55c673dc"/>
    <n v="1"/>
    <n v="0"/>
    <n v="1"/>
    <n v="0"/>
    <n v="1"/>
    <n v="0"/>
    <n v="0"/>
    <n v="0"/>
    <n v="0"/>
    <n v="0"/>
    <n v="1"/>
    <n v="0"/>
  </r>
  <r>
    <x v="0"/>
    <x v="1"/>
    <x v="11"/>
    <s v="Natuf | LAL 1% | India | Jul26 | V1"/>
    <s v="Natuf | Reel | Brand Ambassador | Heard Of Owning A Cafe | V1"/>
    <s v="In House Natuf"/>
    <x v="14"/>
    <s v="Non-Quality Lead"/>
    <x v="0"/>
    <x v="4"/>
    <s v="Marshal Malbari"/>
    <s v="Facebook"/>
    <s v="Direct (campaign tagged in CRM)"/>
    <s v="6ae2db053ed4517d4ffdcd02"/>
    <n v="1"/>
    <n v="0"/>
    <n v="1"/>
    <n v="1"/>
    <n v="1"/>
    <n v="1"/>
    <n v="0"/>
    <n v="0"/>
    <n v="0"/>
    <n v="0"/>
    <n v="1"/>
    <n v="0"/>
  </r>
  <r>
    <x v="0"/>
    <x v="1"/>
    <x v="12"/>
    <s v="Natuf | Broad | Tier1 + Growth Cities | Oct26 | V1"/>
    <s v="Natuf | Static | Lead Your State With | V1"/>
    <s v="Natuf_MF"/>
    <x v="7"/>
    <s v="Non-Quality Lead"/>
    <x v="0"/>
    <x v="4"/>
    <s v="Marshal Malbari"/>
    <s v="Facebook"/>
    <s v="Direct (campaign tagged in CRM)"/>
    <s v="6ae2d9416238d2e2343a3a53"/>
    <n v="1"/>
    <n v="0"/>
    <n v="1"/>
    <n v="0"/>
    <n v="5"/>
    <n v="0"/>
    <n v="0"/>
    <n v="0"/>
    <n v="0"/>
    <n v="0"/>
    <n v="1"/>
    <n v="0"/>
  </r>
  <r>
    <x v="0"/>
    <x v="1"/>
    <x v="11"/>
    <s v="Natuf | LAL 1% | India | Jul26 | V1"/>
    <s v="Natuf | Reel | Brand Ambassador | Heard Of Owning A Cafe | V1"/>
    <s v="In House Natuf"/>
    <x v="5"/>
    <s v="Non-Quality Lead"/>
    <x v="0"/>
    <x v="4"/>
    <s v="Omkar Navge"/>
    <s v="Facebook"/>
    <s v="Direct (campaign tagged in CRM)"/>
    <s v="6ae2cfdd21851ad3c6d16989"/>
    <n v="1"/>
    <n v="0"/>
    <n v="1"/>
    <n v="0"/>
    <n v="1"/>
    <n v="0"/>
    <n v="0"/>
    <n v="0"/>
    <n v="0"/>
    <n v="0"/>
    <n v="1"/>
    <n v="0"/>
  </r>
  <r>
    <x v="0"/>
    <x v="1"/>
    <x v="11"/>
    <s v="Natuf | Business Owners | Tier1 + Growth Cities | Oct26 | V1"/>
    <s v="Natuf | Reel | Brand Ambassador | Heard Of Owning A Cafe | V1"/>
    <s v="In House Natuf"/>
    <x v="6"/>
    <s v="Non-Quality Lead"/>
    <x v="0"/>
    <x v="4"/>
    <s v="Marshal Malbari"/>
    <s v="Facebook"/>
    <s v="Direct (campaign tagged in CRM)"/>
    <s v="6ae2cfd927a4c2d27259d62b"/>
    <n v="1"/>
    <n v="0"/>
    <n v="1"/>
    <n v="0"/>
    <n v="1"/>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2cdc75e8edac3aff466ea"/>
    <n v="1"/>
    <n v="0"/>
    <n v="1"/>
    <n v="0"/>
    <n v="1"/>
    <n v="0"/>
    <n v="0"/>
    <n v="0"/>
    <n v="0"/>
    <n v="0"/>
    <n v="1"/>
    <n v="0"/>
  </r>
  <r>
    <x v="0"/>
    <x v="1"/>
    <x v="12"/>
    <s v="Natuf | Investors | Tier1 + Growth Cities | Oct26 | V1"/>
    <s v="Natuf | Static | Lead Your State With | V1"/>
    <s v="Natuf_MF"/>
    <x v="6"/>
    <s v="Non-Quality Lead"/>
    <x v="0"/>
    <x v="4"/>
    <s v="Marshal Malbari"/>
    <s v="Facebook"/>
    <s v="Direct (campaign tagged in CRM)"/>
    <s v="6ae2cd842366ee040f35a5ac"/>
    <n v="1"/>
    <n v="0"/>
    <n v="1"/>
    <n v="0"/>
    <n v="1"/>
    <n v="0"/>
    <n v="0"/>
    <n v="0"/>
    <n v="0"/>
    <n v="0"/>
    <n v="1"/>
    <n v="0"/>
  </r>
  <r>
    <x v="0"/>
    <x v="1"/>
    <x v="11"/>
    <s v="Natuf | Broad | Tier1 + Growth Cities | Oct26 | V1"/>
    <s v="Natuf | Reel | Brand Ambassador | Heard Of Owning A Cafe | V1"/>
    <s v="In House Natuf"/>
    <x v="4"/>
    <s v="Quality Lead"/>
    <x v="0"/>
    <x v="4"/>
    <s v="Marshal Malbari"/>
    <s v="Facebook"/>
    <s v="Direct (campaign tagged in CRM)"/>
    <s v="6ae2cd779857371341644b00"/>
    <n v="1"/>
    <n v="1"/>
    <n v="1"/>
    <n v="0"/>
    <n v="3"/>
    <n v="1"/>
    <n v="0"/>
    <n v="0"/>
    <n v="0"/>
    <n v="0"/>
    <n v="1"/>
    <n v="1"/>
  </r>
  <r>
    <x v="0"/>
    <x v="1"/>
    <x v="11"/>
    <s v="Natuf | Business Owners | Tier1 + Growth Cities | Oct26 | V1"/>
    <s v="Natuf | Reel | Brand Ambassador | Heard Of Owning A Cafe | V1"/>
    <s v="In House Natuf"/>
    <x v="4"/>
    <s v="Quality Lead"/>
    <x v="0"/>
    <x v="4"/>
    <s v="Omkar Navge"/>
    <s v="Facebook"/>
    <s v="Direct (campaign tagged in CRM)"/>
    <s v="6ae2ccbe192f3fb8cfd41e4c"/>
    <n v="1"/>
    <n v="1"/>
    <n v="1"/>
    <n v="0"/>
    <n v="1"/>
    <n v="1"/>
    <n v="0"/>
    <n v="0"/>
    <n v="0"/>
    <n v="0"/>
    <n v="1"/>
    <n v="1"/>
  </r>
  <r>
    <x v="0"/>
    <x v="1"/>
    <x v="11"/>
    <s v="Natuf | Investors | Tier1 + Growth Cities | Oct26 | V1"/>
    <s v="Natuf | Reel | Brand Ambassador | Heard Of Owning A Cafe | V1"/>
    <s v="In House Natuf"/>
    <x v="6"/>
    <s v="Non-Quality Lead"/>
    <x v="0"/>
    <x v="4"/>
    <s v="Marshal Malbari"/>
    <s v="Facebook"/>
    <s v="Direct (campaign tagged in CRM)"/>
    <s v="6ae2c96c61f0c434fe4f46b8"/>
    <n v="1"/>
    <n v="0"/>
    <n v="1"/>
    <n v="0"/>
    <n v="1"/>
    <n v="0"/>
    <n v="0"/>
    <n v="0"/>
    <n v="0"/>
    <n v="0"/>
    <n v="1"/>
    <n v="0"/>
  </r>
  <r>
    <x v="0"/>
    <x v="1"/>
    <x v="11"/>
    <s v="Natuf | Investors | Tier1 + Growth Cities | Oct26 | V1"/>
    <s v="Natuf | Reel | Brand Ambassador | Heard Of Owning A Cafe | V1"/>
    <s v="In House Natuf"/>
    <x v="14"/>
    <s v="Non-Quality Lead"/>
    <x v="0"/>
    <x v="4"/>
    <s v="Marshal Malbari"/>
    <s v="Facebook"/>
    <s v="Direct (campaign tagged in CRM)"/>
    <s v="6ae2c6f6e29c9a1775421657"/>
    <n v="1"/>
    <n v="0"/>
    <n v="1"/>
    <n v="1"/>
    <n v="2"/>
    <n v="1"/>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2c34e2a1871b288af8f3f"/>
    <n v="1"/>
    <n v="0"/>
    <n v="1"/>
    <n v="0"/>
    <n v="1"/>
    <n v="0"/>
    <n v="0"/>
    <n v="0"/>
    <n v="0"/>
    <n v="0"/>
    <n v="1"/>
    <n v="0"/>
  </r>
  <r>
    <x v="0"/>
    <x v="1"/>
    <x v="11"/>
    <s v="Natuf | Broad | Tier1 + Growth Cities | Oct26 | V1"/>
    <s v="Natuf | Reel | Brand Ambassador | Heard Of Owning A Cafe | V1"/>
    <s v="In House Natuf"/>
    <x v="5"/>
    <s v="Non-Quality Lead"/>
    <x v="0"/>
    <x v="4"/>
    <s v="Omkar Navge"/>
    <s v="Facebook"/>
    <s v="Direct (campaign tagged in CRM)"/>
    <s v="6ae2c32d4b4343cf7bba11f7"/>
    <n v="1"/>
    <n v="0"/>
    <n v="1"/>
    <n v="0"/>
    <n v="1"/>
    <n v="1"/>
    <n v="0"/>
    <n v="0"/>
    <n v="0"/>
    <n v="0"/>
    <n v="1"/>
    <n v="0"/>
  </r>
  <r>
    <x v="0"/>
    <x v="1"/>
    <x v="11"/>
    <s v="Natuf | Broad | Tier1 + Growth Cities | Oct26 | V1"/>
    <s v="Natuf | Reel | Brand Ambassador | Heard Of Owning A Cafe | V1"/>
    <s v="In House Natuf"/>
    <x v="14"/>
    <s v="Non-Quality Lead"/>
    <x v="0"/>
    <x v="4"/>
    <s v="Vikas Pathak"/>
    <s v="Facebook"/>
    <s v="Direct (campaign tagged in CRM)"/>
    <s v="6ae2c10196e572abdd106e0e"/>
    <n v="1"/>
    <n v="0"/>
    <n v="1"/>
    <n v="1"/>
    <n v="1"/>
    <n v="0"/>
    <n v="0"/>
    <n v="0"/>
    <n v="0"/>
    <n v="0"/>
    <n v="1"/>
    <n v="0"/>
  </r>
  <r>
    <x v="0"/>
    <x v="1"/>
    <x v="11"/>
    <s v="Natuf | Investors | Tier1 + Growth Cities | Oct26 | V1"/>
    <s v="Natuf | Reel | Brand Ambassador | Heard Of Owning A Cafe | V1"/>
    <s v="In House Natuf"/>
    <x v="14"/>
    <s v="Non-Quality Lead"/>
    <x v="0"/>
    <x v="4"/>
    <s v="Vikas Pathak"/>
    <s v="Facebook"/>
    <s v="Direct (campaign tagged in CRM)"/>
    <s v="6ae2bccb1e2e10ad5ed34f4a"/>
    <n v="1"/>
    <n v="0"/>
    <n v="1"/>
    <n v="1"/>
    <n v="1"/>
    <n v="1"/>
    <n v="0"/>
    <n v="0"/>
    <n v="0"/>
    <n v="0"/>
    <n v="1"/>
    <n v="0"/>
  </r>
  <r>
    <x v="0"/>
    <x v="1"/>
    <x v="12"/>
    <s v="Natuf | Business Owners | Tier1 + Growth Cities | Oct26 | V1"/>
    <s v="Natuf | Static | Become A Levantine Food | V1"/>
    <s v="Natuf_MF"/>
    <x v="6"/>
    <s v="Non-Quality Lead"/>
    <x v="0"/>
    <x v="4"/>
    <s v="Marshal Malbari"/>
    <s v="Facebook"/>
    <s v="Direct (campaign tagged in CRM)"/>
    <s v="6ae2bc22f6a62b332eed66e4"/>
    <n v="1"/>
    <n v="0"/>
    <n v="1"/>
    <n v="0"/>
    <n v="2"/>
    <n v="1"/>
    <n v="0"/>
    <n v="0"/>
    <n v="0"/>
    <n v="0"/>
    <n v="1"/>
    <n v="0"/>
  </r>
  <r>
    <x v="0"/>
    <x v="1"/>
    <x v="12"/>
    <s v="Natuf | Broad | Tier1 + Growth Cities | Oct26 | V1"/>
    <s v="Natuf | Static | Lead Your State With | V1"/>
    <s v="Natuf_MF"/>
    <x v="6"/>
    <s v="Non-Quality Lead"/>
    <x v="0"/>
    <x v="4"/>
    <s v="Marshal Malbari"/>
    <s v="Facebook"/>
    <s v="Direct (campaign tagged in CRM)"/>
    <s v="6ae2ba8a81fbf1492d4dcbdb"/>
    <n v="1"/>
    <n v="0"/>
    <n v="1"/>
    <n v="0"/>
    <n v="1"/>
    <n v="0"/>
    <n v="0"/>
    <n v="0"/>
    <n v="0"/>
    <n v="0"/>
    <n v="1"/>
    <n v="0"/>
  </r>
  <r>
    <x v="0"/>
    <x v="1"/>
    <x v="11"/>
    <s v="Natuf | Broad | Tier1 + Growth Cities | Oct26 | V1"/>
    <s v="Natuf | Reel | Brand Ambassador | Heard Of Owning A Cafe | V1"/>
    <s v="In House Natuf"/>
    <x v="4"/>
    <s v="Quality Lead"/>
    <x v="0"/>
    <x v="4"/>
    <s v="Omkar Navge"/>
    <s v="Facebook"/>
    <s v="Direct (campaign tagged in CRM)"/>
    <s v="6ae2b9ee19ddc537f5794a24"/>
    <n v="1"/>
    <n v="1"/>
    <n v="1"/>
    <n v="0"/>
    <n v="1"/>
    <n v="1"/>
    <n v="0"/>
    <n v="0"/>
    <n v="0"/>
    <n v="0"/>
    <n v="1"/>
    <n v="1"/>
  </r>
  <r>
    <x v="0"/>
    <x v="1"/>
    <x v="12"/>
    <s v="Natuf | Investors | Tier1 + Growth Cities | Oct26 | V1"/>
    <s v="Natuf | Static | Become A Levantine Food | V1"/>
    <s v="Natuf_MF"/>
    <x v="6"/>
    <s v="Non-Quality Lead"/>
    <x v="0"/>
    <x v="4"/>
    <s v="Marshal Malbari"/>
    <s v="Facebook"/>
    <s v="Direct (campaign tagged in CRM)"/>
    <s v="6ae2b1be4868a815775f85ee"/>
    <n v="1"/>
    <n v="0"/>
    <n v="1"/>
    <n v="0"/>
    <n v="1"/>
    <n v="0"/>
    <n v="0"/>
    <n v="0"/>
    <n v="0"/>
    <n v="0"/>
    <n v="1"/>
    <n v="0"/>
  </r>
  <r>
    <x v="0"/>
    <x v="1"/>
    <x v="12"/>
    <s v="Natuf | Investors | Tier1 + Growth Cities | Oct26 | V1"/>
    <s v="Natuf | Static | Become A Levantine Food | V1"/>
    <s v="Natuf_MF"/>
    <x v="14"/>
    <s v="Non-Quality Lead"/>
    <x v="0"/>
    <x v="4"/>
    <s v="Marshal Malbari"/>
    <s v="Facebook"/>
    <s v="Direct (campaign tagged in CRM)"/>
    <s v="6ae2b0843a8b695517b584be"/>
    <n v="1"/>
    <n v="0"/>
    <n v="1"/>
    <n v="1"/>
    <n v="1"/>
    <n v="1"/>
    <n v="0"/>
    <n v="0"/>
    <n v="0"/>
    <n v="0"/>
    <n v="1"/>
    <n v="0"/>
  </r>
  <r>
    <x v="0"/>
    <x v="1"/>
    <x v="11"/>
    <s v="Natuf | LAL 1% | India | Jul26 | V1"/>
    <s v="Natuf | Reel | Brand Ambassador | Heard Of Owning A Cafe | V1"/>
    <s v="In House Natuf"/>
    <x v="7"/>
    <s v="Non-Quality Lead"/>
    <x v="0"/>
    <x v="4"/>
    <s v="Vikas Pathak"/>
    <s v="Facebook"/>
    <s v="Direct (campaign tagged in CRM)"/>
    <s v="6ae2ac74d698636f27b93740"/>
    <n v="1"/>
    <n v="0"/>
    <n v="1"/>
    <n v="0"/>
    <n v="2"/>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2a1de0adfbf8553634d50"/>
    <n v="1"/>
    <n v="0"/>
    <n v="1"/>
    <n v="0"/>
    <n v="1"/>
    <n v="0"/>
    <n v="0"/>
    <n v="0"/>
    <n v="0"/>
    <n v="0"/>
    <n v="1"/>
    <n v="0"/>
  </r>
  <r>
    <x v="0"/>
    <x v="1"/>
    <x v="11"/>
    <s v="Natuf | Business Owners | Tier1 + Growth Cities | Oct26 | V1"/>
    <s v="Natuf | Reel | Brand Ambassador | Heard Of Owning A Cafe | V1"/>
    <s v="In House Natuf"/>
    <x v="14"/>
    <s v="Non-Quality Lead"/>
    <x v="0"/>
    <x v="4"/>
    <s v="Marshal Malbari"/>
    <s v="Facebook"/>
    <s v="Direct (campaign tagged in CRM)"/>
    <s v="6ae2a19a90c77498320f27d4"/>
    <n v="1"/>
    <n v="0"/>
    <n v="1"/>
    <n v="1"/>
    <n v="1"/>
    <n v="0"/>
    <n v="0"/>
    <n v="0"/>
    <n v="0"/>
    <n v="0"/>
    <n v="1"/>
    <n v="0"/>
  </r>
  <r>
    <x v="0"/>
    <x v="1"/>
    <x v="11"/>
    <s v="Natuf | Broad | Tier1 + Growth Cities | Oct26 | V1"/>
    <s v="Natuf | Reel | Brand Ambassador | Heard Of Owning A Cafe | V1"/>
    <s v="In House Natuf"/>
    <x v="5"/>
    <s v="Non-Quality Lead"/>
    <x v="0"/>
    <x v="4"/>
    <s v="Omkar Navge"/>
    <s v="Facebook"/>
    <s v="Direct (campaign tagged in CRM)"/>
    <s v="6ae29fbf736f570108f00b1f"/>
    <n v="1"/>
    <n v="0"/>
    <n v="1"/>
    <n v="0"/>
    <n v="1"/>
    <n v="1"/>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29e04b13ee976b6d82495"/>
    <n v="1"/>
    <n v="0"/>
    <n v="1"/>
    <n v="0"/>
    <n v="1"/>
    <n v="0"/>
    <n v="0"/>
    <n v="0"/>
    <n v="0"/>
    <n v="0"/>
    <n v="1"/>
    <n v="0"/>
  </r>
  <r>
    <x v="0"/>
    <x v="1"/>
    <x v="11"/>
    <s v="Natuf | LAL 1% | India | Jul26 | V1"/>
    <s v="Natuf | Reel | Brand Ambassador | Heard Of Owning A Cafe | V1"/>
    <s v="In House Natuf"/>
    <x v="6"/>
    <s v="Non-Quality Lead"/>
    <x v="0"/>
    <x v="4"/>
    <s v="Omkar Navge"/>
    <s v="Facebook"/>
    <s v="Direct (campaign tagged in CRM)"/>
    <s v="6ae29d299da0666bd0db0c1c"/>
    <n v="1"/>
    <n v="0"/>
    <n v="1"/>
    <n v="0"/>
    <n v="2"/>
    <n v="0"/>
    <n v="0"/>
    <n v="0"/>
    <n v="0"/>
    <n v="0"/>
    <n v="1"/>
    <n v="0"/>
  </r>
  <r>
    <x v="0"/>
    <x v="1"/>
    <x v="11"/>
    <s v="Natuf | Broad | Tier1 + Growth Cities | Oct26 | V1"/>
    <s v="Natuf | Reel | Brand Ambassador | Heard Of Owning A Cafe | V1"/>
    <s v="In House Natuf"/>
    <x v="14"/>
    <s v="Non-Quality Lead"/>
    <x v="0"/>
    <x v="4"/>
    <s v="Marshal Malbari"/>
    <s v="Facebook"/>
    <s v="Direct (campaign tagged in CRM)"/>
    <s v="6ae28dfe7a17a48fbdec0b16"/>
    <n v="1"/>
    <n v="0"/>
    <n v="1"/>
    <n v="1"/>
    <n v="1"/>
    <n v="1"/>
    <n v="0"/>
    <n v="0"/>
    <n v="0"/>
    <n v="0"/>
    <n v="1"/>
    <n v="0"/>
  </r>
  <r>
    <x v="0"/>
    <x v="1"/>
    <x v="11"/>
    <s v="Natuf | Business Owners | Tier1 + Growth Cities | Oct26 | V1"/>
    <s v="Natuf | Reel | Brand Ambassador | Heard Of Owning A Cafe | V1"/>
    <s v="In House Natuf"/>
    <x v="14"/>
    <s v="Non-Quality Lead"/>
    <x v="0"/>
    <x v="4"/>
    <s v="Omkar Navge"/>
    <s v="Facebook"/>
    <s v="Direct (campaign tagged in CRM)"/>
    <s v="6ae27ecbffd87a94c2dec11f"/>
    <n v="1"/>
    <n v="0"/>
    <n v="1"/>
    <n v="1"/>
    <n v="1"/>
    <n v="1"/>
    <n v="0"/>
    <n v="0"/>
    <n v="0"/>
    <n v="0"/>
    <n v="1"/>
    <n v="0"/>
  </r>
  <r>
    <x v="0"/>
    <x v="1"/>
    <x v="11"/>
    <s v="Natuf | Investors | Tier1 + Growth Cities | Oct26 | V1"/>
    <s v="Natuf | Reel | Brand Ambassador | Heard Of Owning A Cafe | V1"/>
    <s v="In House Natuf"/>
    <x v="7"/>
    <s v="Non-Quality Lead"/>
    <x v="0"/>
    <x v="4"/>
    <s v="Marshal Malbari"/>
    <s v="Facebook"/>
    <s v="Direct (campaign tagged in CRM)"/>
    <s v="6ae27a002894d57eb3eabf27"/>
    <n v="1"/>
    <n v="0"/>
    <n v="1"/>
    <n v="0"/>
    <n v="3"/>
    <n v="2"/>
    <n v="0"/>
    <n v="0"/>
    <n v="0"/>
    <n v="0"/>
    <n v="1"/>
    <n v="0"/>
  </r>
  <r>
    <x v="0"/>
    <x v="1"/>
    <x v="12"/>
    <s v="Natuf | Investors | Tier1 + Growth Cities | Oct26 | V1"/>
    <s v="Natuf | Static | Become A Levantine Food | V1"/>
    <s v="Natuf_MF"/>
    <x v="7"/>
    <s v="Non-Quality Lead"/>
    <x v="0"/>
    <x v="4"/>
    <s v="Marshal Malbari"/>
    <s v="Facebook"/>
    <s v="Direct (campaign tagged in CRM)"/>
    <s v="6ae2726182368d9684507759"/>
    <n v="1"/>
    <n v="0"/>
    <n v="1"/>
    <n v="0"/>
    <n v="2"/>
    <n v="0"/>
    <n v="0"/>
    <n v="0"/>
    <n v="0"/>
    <n v="0"/>
    <n v="1"/>
    <n v="0"/>
  </r>
  <r>
    <x v="0"/>
    <x v="1"/>
    <x v="11"/>
    <s v="Natuf | Broad | Tier1 + Growth Cities | Oct26 | V1"/>
    <s v="Natuf | Reel | Brand Ambassador | Heard Of Owning A Cafe | V1"/>
    <s v="In House Natuf"/>
    <x v="4"/>
    <s v="Quality Lead"/>
    <x v="0"/>
    <x v="4"/>
    <s v="Omkar Navge"/>
    <s v="Facebook"/>
    <s v="Direct (campaign tagged in CRM)"/>
    <s v="6ae27095d3e9888b60845a25"/>
    <n v="1"/>
    <n v="1"/>
    <n v="1"/>
    <n v="0"/>
    <n v="1"/>
    <n v="1"/>
    <n v="0"/>
    <n v="0"/>
    <n v="0"/>
    <n v="0"/>
    <n v="1"/>
    <n v="1"/>
  </r>
  <r>
    <x v="0"/>
    <x v="1"/>
    <x v="11"/>
    <s v="Natuf | Business Owners | Tier1 + Growth Cities | Oct26 | V1"/>
    <s v="Natuf | Reel | Brand Ambassador | Heard Of Owning A Cafe | V1"/>
    <s v="In House Natuf"/>
    <x v="5"/>
    <s v="Non-Quality Lead"/>
    <x v="0"/>
    <x v="4"/>
    <s v="Omkar Navge"/>
    <s v="Facebook"/>
    <s v="Direct (campaign tagged in CRM)"/>
    <s v="6ae26332319c6d5750f5ffe2"/>
    <n v="1"/>
    <n v="0"/>
    <n v="1"/>
    <n v="0"/>
    <n v="1"/>
    <n v="1"/>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e25dc665b83f4d56f61328"/>
    <n v="1"/>
    <n v="1"/>
    <n v="1"/>
    <n v="0"/>
    <n v="2"/>
    <n v="2"/>
    <n v="0"/>
    <n v="0"/>
    <n v="0"/>
    <n v="0"/>
    <n v="1"/>
    <n v="1"/>
  </r>
  <r>
    <x v="0"/>
    <x v="1"/>
    <x v="11"/>
    <s v="Natuf | Investors | Tier1 + Growth Cities | Oct26 | V1"/>
    <s v="Natuf | Reel | Brand Ambassador | Heard Of Owning A Cafe | V1"/>
    <s v="In House Natuf"/>
    <x v="6"/>
    <s v="Non-Quality Lead"/>
    <x v="0"/>
    <x v="4"/>
    <s v="Vikas Pathak"/>
    <s v="Facebook"/>
    <s v="Direct (campaign tagged in CRM)"/>
    <s v="6ae24de42c7d03f5470d04b2"/>
    <n v="1"/>
    <n v="0"/>
    <n v="1"/>
    <n v="0"/>
    <n v="3"/>
    <n v="1"/>
    <n v="0"/>
    <n v="0"/>
    <n v="0"/>
    <n v="0"/>
    <n v="1"/>
    <n v="0"/>
  </r>
  <r>
    <x v="0"/>
    <x v="1"/>
    <x v="12"/>
    <s v="Natuf | Business Owners | Tier1 + Growth Cities | Oct26 | V1"/>
    <s v="Natuf | Static | Become A Levantine Food | V1"/>
    <s v="Natuf_MF"/>
    <x v="6"/>
    <s v="Non-Quality Lead"/>
    <x v="0"/>
    <x v="4"/>
    <s v="Marshal Malbari"/>
    <s v="Facebook"/>
    <s v="Direct (campaign tagged in CRM)"/>
    <s v="6ae249471da50aeeaef7dda3"/>
    <n v="1"/>
    <n v="0"/>
    <n v="1"/>
    <n v="0"/>
    <n v="1"/>
    <n v="0"/>
    <n v="0"/>
    <n v="0"/>
    <n v="0"/>
    <n v="0"/>
    <n v="1"/>
    <n v="0"/>
  </r>
  <r>
    <x v="0"/>
    <x v="1"/>
    <x v="11"/>
    <s v="Natuf | Broad | Tier1 + Growth Cities | Oct26 | V1"/>
    <s v="Natuf | Reel | Brand Ambassador | Heard Of Owning A Cafe | V1"/>
    <s v="In House Natuf"/>
    <x v="3"/>
    <s v="Quality Lead"/>
    <x v="0"/>
    <x v="4"/>
    <s v="Omkar Navge"/>
    <s v="Facebook"/>
    <s v="Direct (campaign tagged in CRM)"/>
    <s v="6ae244b42399fd040b98531f"/>
    <n v="1"/>
    <n v="1"/>
    <n v="1"/>
    <n v="0"/>
    <n v="1"/>
    <n v="1"/>
    <n v="0"/>
    <n v="0"/>
    <n v="0"/>
    <n v="0"/>
    <n v="1"/>
    <n v="1"/>
  </r>
  <r>
    <x v="0"/>
    <x v="1"/>
    <x v="11"/>
    <s v="Natuf | LAL 1% | India | Jul26 | V1"/>
    <s v="Natuf | Reel | Brand Ambassador | Heard Of Owning A Cafe | V1"/>
    <s v="In House Natuf"/>
    <x v="4"/>
    <s v="Quality Lead"/>
    <x v="0"/>
    <x v="4"/>
    <s v="Vikas Pathak"/>
    <s v="Facebook"/>
    <s v="Direct (campaign tagged in CRM)"/>
    <s v="6ae243719c097a6225f5c37d"/>
    <n v="1"/>
    <n v="1"/>
    <n v="1"/>
    <n v="0"/>
    <n v="0"/>
    <n v="0"/>
    <n v="0"/>
    <n v="0"/>
    <n v="0"/>
    <n v="0"/>
    <n v="1"/>
    <n v="1"/>
  </r>
  <r>
    <x v="0"/>
    <x v="1"/>
    <x v="11"/>
    <s v="Natuf | LAL 1% | India | Jul26 | V1"/>
    <s v="Natuf | Reel | Brand Ambassador | Heard Of Owning A Cafe | V1"/>
    <s v="In House Natuf"/>
    <x v="6"/>
    <s v="Non-Quality Lead"/>
    <x v="0"/>
    <x v="4"/>
    <s v="Omkar Navge"/>
    <s v="Facebook"/>
    <s v="Direct (campaign tagged in CRM)"/>
    <s v="6ae24336e9b29dad18f4800b"/>
    <n v="1"/>
    <n v="0"/>
    <n v="1"/>
    <n v="0"/>
    <n v="2"/>
    <n v="0"/>
    <n v="0"/>
    <n v="0"/>
    <n v="0"/>
    <n v="0"/>
    <n v="1"/>
    <n v="0"/>
  </r>
  <r>
    <x v="0"/>
    <x v="1"/>
    <x v="11"/>
    <s v="Natuf | Broad | Tier1 + Growth Cities | Oct26 | V1"/>
    <s v="Natuf | Reel | Brand Ambassador | Heard Of Owning A Cafe | V1"/>
    <s v="In House Natuf"/>
    <x v="4"/>
    <s v="Quality Lead"/>
    <x v="0"/>
    <x v="4"/>
    <s v="Omkar Navge"/>
    <s v="Facebook"/>
    <s v="Direct (campaign tagged in CRM)"/>
    <s v="6ae23e21df9d287131484fab"/>
    <n v="1"/>
    <n v="1"/>
    <n v="1"/>
    <n v="0"/>
    <n v="1"/>
    <n v="1"/>
    <n v="0"/>
    <n v="0"/>
    <n v="0"/>
    <n v="0"/>
    <n v="1"/>
    <n v="1"/>
  </r>
  <r>
    <x v="0"/>
    <x v="1"/>
    <x v="11"/>
    <s v="Natuf | Investors | Tier1 + Growth Cities | Oct26 | V1"/>
    <s v="Natuf | Reel | Brand Ambassador | Heard Of Owning A Cafe | V1"/>
    <s v="In House Natuf"/>
    <x v="7"/>
    <s v="Non-Quality Lead"/>
    <x v="0"/>
    <x v="4"/>
    <s v="Marshal Malbari"/>
    <s v="Facebook"/>
    <s v="Direct (campaign tagged in CRM)"/>
    <s v="6ae23b0bd7550a10defbb721"/>
    <n v="1"/>
    <n v="0"/>
    <n v="1"/>
    <n v="0"/>
    <n v="2"/>
    <n v="0"/>
    <n v="0"/>
    <n v="0"/>
    <n v="0"/>
    <n v="0"/>
    <n v="1"/>
    <n v="0"/>
  </r>
  <r>
    <x v="0"/>
    <x v="1"/>
    <x v="11"/>
    <s v="Natuf | LAL 1% | India | Jul26 | V1"/>
    <s v="Natuf | Reel | Brand Ambassador | Heard Of Owning A Cafe | V1"/>
    <s v="In House Natuf"/>
    <x v="6"/>
    <s v="Non-Quality Lead"/>
    <x v="0"/>
    <x v="4"/>
    <s v="Omkar Navge"/>
    <s v="Facebook"/>
    <s v="Direct (campaign tagged in CRM)"/>
    <s v="6ae23aaca943e71c70d8dcc6"/>
    <n v="1"/>
    <n v="0"/>
    <n v="1"/>
    <n v="0"/>
    <n v="2"/>
    <n v="0"/>
    <n v="0"/>
    <n v="0"/>
    <n v="0"/>
    <n v="0"/>
    <n v="1"/>
    <n v="0"/>
  </r>
  <r>
    <x v="0"/>
    <x v="1"/>
    <x v="11"/>
    <s v="Natuf | Business Owners | Tier1 + Growth Cities | Oct26 | V1"/>
    <s v="Natuf | Reel | Brand Ambassador | Heard Of Owning A Cafe | V1"/>
    <s v="In House Natuf"/>
    <x v="6"/>
    <s v="Non-Quality Lead"/>
    <x v="0"/>
    <x v="4"/>
    <s v="Marshal Malbari"/>
    <s v="Facebook"/>
    <s v="Direct (campaign tagged in CRM)"/>
    <s v="6ae237f17baa6b963d70fd0c"/>
    <n v="1"/>
    <n v="0"/>
    <n v="1"/>
    <n v="0"/>
    <n v="1"/>
    <n v="0"/>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237d82c474181554b126e"/>
    <n v="1"/>
    <n v="0"/>
    <n v="1"/>
    <n v="0"/>
    <n v="3"/>
    <n v="2"/>
    <n v="0"/>
    <n v="0"/>
    <n v="0"/>
    <n v="0"/>
    <n v="1"/>
    <n v="0"/>
  </r>
  <r>
    <x v="0"/>
    <x v="1"/>
    <x v="11"/>
    <s v="Natuf | LAL 1% | India | Jul26 | V1"/>
    <s v="Natuf | Reel | Brand Ambassador | Heard Of Owning A Cafe | V1"/>
    <s v="In House Natuf"/>
    <x v="6"/>
    <s v="Non-Quality Lead"/>
    <x v="0"/>
    <x v="4"/>
    <s v="Omkar Navge"/>
    <s v="Facebook"/>
    <s v="Direct (campaign tagged in CRM)"/>
    <s v="6ae232ae5a78694a242a4827"/>
    <n v="1"/>
    <n v="0"/>
    <n v="1"/>
    <n v="0"/>
    <n v="1"/>
    <n v="0"/>
    <n v="0"/>
    <n v="0"/>
    <n v="0"/>
    <n v="0"/>
    <n v="1"/>
    <n v="0"/>
  </r>
  <r>
    <x v="0"/>
    <x v="1"/>
    <x v="11"/>
    <s v="Natuf | Investors | Tier1 + Growth Cities | Oct26 | V1"/>
    <s v="Natuf | Reel | Brand Ambassador | Heard Of Owning A Cafe | V1"/>
    <s v="In House Natuf"/>
    <x v="14"/>
    <s v="Non-Quality Lead"/>
    <x v="0"/>
    <x v="4"/>
    <s v="Marshal Malbari"/>
    <s v="Facebook"/>
    <s v="Direct (campaign tagged in CRM)"/>
    <s v="6ae22ec00283fa3dd835b481"/>
    <n v="1"/>
    <n v="0"/>
    <n v="1"/>
    <n v="1"/>
    <n v="1"/>
    <n v="0"/>
    <n v="0"/>
    <n v="0"/>
    <n v="0"/>
    <n v="0"/>
    <n v="1"/>
    <n v="0"/>
  </r>
  <r>
    <x v="0"/>
    <x v="1"/>
    <x v="11"/>
    <s v="Natuf | Business Owners | Tier1 + Growth Cities | Oct26 | V1"/>
    <s v="Natuf | Reel | Brand Ambassador | Heard Of Owning A Cafe | V1"/>
    <s v="In House Natuf"/>
    <x v="4"/>
    <s v="Quality Lead"/>
    <x v="0"/>
    <x v="4"/>
    <s v="Omkar Navge"/>
    <s v="Facebook"/>
    <s v="Direct (campaign tagged in CRM)"/>
    <s v="6ae22cb4c3ef61d65bd62c29"/>
    <n v="1"/>
    <n v="1"/>
    <n v="1"/>
    <n v="0"/>
    <n v="1"/>
    <n v="1"/>
    <n v="0"/>
    <n v="0"/>
    <n v="0"/>
    <n v="0"/>
    <n v="1"/>
    <n v="1"/>
  </r>
  <r>
    <x v="0"/>
    <x v="1"/>
    <x v="12"/>
    <s v="Natuf | Broad | Tier1 + Growth Cities | Oct26 | V1"/>
    <s v="Natuf | Static | Lead Your State With | V1"/>
    <s v="Natuf_MF"/>
    <x v="7"/>
    <s v="Non-Quality Lead"/>
    <x v="0"/>
    <x v="4"/>
    <s v="Marshal Malbari"/>
    <s v="Facebook"/>
    <s v="Direct (campaign tagged in CRM)"/>
    <s v="6ae22bf46ff5eaa0484bd25e"/>
    <n v="1"/>
    <n v="0"/>
    <n v="1"/>
    <n v="0"/>
    <n v="2"/>
    <n v="0"/>
    <n v="0"/>
    <n v="0"/>
    <n v="0"/>
    <n v="0"/>
    <n v="1"/>
    <n v="0"/>
  </r>
  <r>
    <x v="0"/>
    <x v="1"/>
    <x v="11"/>
    <s v="Natuf | Broad | Tier1 + Growth Cities | Oct26 | V1"/>
    <s v="Natuf | Reel | Brand Ambassador | Heard Of Owning A Cafe | V1"/>
    <s v="In House Natuf"/>
    <x v="7"/>
    <s v="Non-Quality Lead"/>
    <x v="0"/>
    <x v="4"/>
    <s v="Marshal Malbari"/>
    <s v="Facebook"/>
    <s v="Direct (campaign tagged in CRM)"/>
    <s v="6ae22a97bb8cba00c4a97d32"/>
    <n v="1"/>
    <n v="0"/>
    <n v="1"/>
    <n v="0"/>
    <n v="2"/>
    <n v="0"/>
    <n v="0"/>
    <n v="0"/>
    <n v="0"/>
    <n v="0"/>
    <n v="1"/>
    <n v="0"/>
  </r>
  <r>
    <x v="0"/>
    <x v="1"/>
    <x v="11"/>
    <s v="Natuf | LAL 1% | India | Jul26 | V1"/>
    <s v="Natuf | Reel | Brand Ambassador | Heard Of Owning A Cafe | V1"/>
    <s v="In House Natuf"/>
    <x v="6"/>
    <s v="Non-Quality Lead"/>
    <x v="0"/>
    <x v="4"/>
    <s v="Omkar Navge"/>
    <s v="Facebook"/>
    <s v="Direct (campaign tagged in CRM)"/>
    <s v="6ae22a799b67bb211c326306"/>
    <n v="1"/>
    <n v="0"/>
    <n v="1"/>
    <n v="0"/>
    <n v="1"/>
    <n v="0"/>
    <n v="0"/>
    <n v="0"/>
    <n v="0"/>
    <n v="0"/>
    <n v="1"/>
    <n v="0"/>
  </r>
  <r>
    <x v="0"/>
    <x v="1"/>
    <x v="11"/>
    <s v="Natuf | Broad | Tier1 + Growth Cities | Oct26 | V1"/>
    <s v="Natuf | Reel | Brand Ambassador | Heard Of Owning A Cafe | V1"/>
    <s v="In House Natuf"/>
    <x v="14"/>
    <s v="Non-Quality Lead"/>
    <x v="0"/>
    <x v="4"/>
    <s v="Marshal Malbari"/>
    <s v="Facebook"/>
    <s v="Direct (campaign tagged in CRM)"/>
    <s v="6ae229d9b56012c80d9eb272"/>
    <n v="1"/>
    <n v="0"/>
    <n v="1"/>
    <n v="1"/>
    <n v="1"/>
    <n v="1"/>
    <n v="0"/>
    <n v="0"/>
    <n v="0"/>
    <n v="0"/>
    <n v="1"/>
    <n v="0"/>
  </r>
  <r>
    <x v="0"/>
    <x v="1"/>
    <x v="11"/>
    <s v="Natuf | LAL 1% | India | Jul26 | V1"/>
    <s v="Natuf | Reel | Brand Ambassador | Heard Of Owning A Cafe | V1"/>
    <s v="In House Natuf"/>
    <x v="6"/>
    <s v="Non-Quality Lead"/>
    <x v="0"/>
    <x v="4"/>
    <s v="Omkar Navge"/>
    <s v="Facebook"/>
    <s v="Direct (campaign tagged in CRM)"/>
    <s v="6ae2245af27eb5db75e9891b"/>
    <n v="1"/>
    <n v="0"/>
    <n v="1"/>
    <n v="0"/>
    <n v="1"/>
    <n v="0"/>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e22213b93b05e9968cefba"/>
    <n v="1"/>
    <n v="1"/>
    <n v="1"/>
    <n v="0"/>
    <n v="1"/>
    <n v="1"/>
    <n v="0"/>
    <n v="0"/>
    <n v="0"/>
    <n v="0"/>
    <n v="1"/>
    <n v="1"/>
  </r>
  <r>
    <x v="0"/>
    <x v="1"/>
    <x v="12"/>
    <s v="Natuf | Broad | Tier1 + Growth Cities | Oct26 | V1"/>
    <s v="Natuf | Static | Become A Levantine Food | V1"/>
    <s v="Natuf_MF"/>
    <x v="14"/>
    <s v="Non-Quality Lead"/>
    <x v="0"/>
    <x v="4"/>
    <s v="Marshal Malbari"/>
    <s v="Facebook"/>
    <s v="Direct (campaign tagged in CRM)"/>
    <s v="6ae220c74bb6fb26cf6b0bc7"/>
    <n v="1"/>
    <n v="0"/>
    <n v="1"/>
    <n v="1"/>
    <n v="1"/>
    <n v="1"/>
    <n v="0"/>
    <n v="0"/>
    <n v="0"/>
    <n v="0"/>
    <n v="1"/>
    <n v="0"/>
  </r>
  <r>
    <x v="0"/>
    <x v="1"/>
    <x v="11"/>
    <s v="Natuf | Investors | Tier1 + Growth Cities | Oct26 | V1"/>
    <s v="Natuf | Reel | Brand Ambassador | Heard Of Owning A Cafe | V1"/>
    <s v="In House Natuf"/>
    <x v="5"/>
    <s v="Non-Quality Lead"/>
    <x v="0"/>
    <x v="4"/>
    <s v="Omkar Navge"/>
    <s v="Facebook"/>
    <s v="Direct (campaign tagged in CRM)"/>
    <s v="6ae2204c04bd9a8c868fe310"/>
    <n v="1"/>
    <n v="0"/>
    <n v="1"/>
    <n v="0"/>
    <n v="2"/>
    <n v="1"/>
    <n v="0"/>
    <n v="0"/>
    <n v="0"/>
    <n v="0"/>
    <n v="1"/>
    <n v="0"/>
  </r>
  <r>
    <x v="0"/>
    <x v="1"/>
    <x v="11"/>
    <s v="Natuf | Investors | Tier1 + Growth Cities | Oct26 | V1"/>
    <s v="Natuf | Reel | Brand Ambassador | Heard Of Owning A Cafe | V1"/>
    <s v="In House Natuf"/>
    <x v="6"/>
    <s v="Non-Quality Lead"/>
    <x v="0"/>
    <x v="4"/>
    <s v="Vikas Pathak"/>
    <s v="Facebook"/>
    <s v="Direct (campaign tagged in CRM)"/>
    <s v="6ae21de3d6292f431d52f285"/>
    <n v="1"/>
    <n v="0"/>
    <n v="1"/>
    <n v="0"/>
    <n v="1"/>
    <n v="1"/>
    <n v="0"/>
    <n v="0"/>
    <n v="0"/>
    <n v="0"/>
    <n v="1"/>
    <n v="0"/>
  </r>
  <r>
    <x v="0"/>
    <x v="1"/>
    <x v="11"/>
    <s v="Natuf | LAL 1% | India | Jul26 | V1"/>
    <s v="Natuf | Reel | Brand Ambassador | Heard Of Owning A Cafe | V1"/>
    <s v="In House Natuf"/>
    <x v="7"/>
    <s v="Non-Quality Lead"/>
    <x v="0"/>
    <x v="4"/>
    <s v="Vikas Pathak"/>
    <s v="Facebook"/>
    <s v="Direct (campaign tagged in CRM)"/>
    <s v="6ae216c31b25b79660b9c544"/>
    <n v="1"/>
    <n v="0"/>
    <n v="1"/>
    <n v="0"/>
    <n v="2"/>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2111d7365aa841f80e147"/>
    <n v="1"/>
    <n v="0"/>
    <n v="1"/>
    <n v="0"/>
    <n v="1"/>
    <n v="0"/>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210fab199d8558f305e32"/>
    <n v="1"/>
    <n v="0"/>
    <n v="1"/>
    <n v="0"/>
    <n v="1"/>
    <n v="1"/>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210c667de21eb71b87d69"/>
    <n v="1"/>
    <n v="0"/>
    <n v="1"/>
    <n v="0"/>
    <n v="1"/>
    <n v="0"/>
    <n v="0"/>
    <n v="0"/>
    <n v="0"/>
    <n v="0"/>
    <n v="1"/>
    <n v="0"/>
  </r>
  <r>
    <x v="0"/>
    <x v="1"/>
    <x v="11"/>
    <s v="Natuf | Broad | Tier1 + Growth Cities | Oct26 | V1"/>
    <s v="Natuf | Reel | Brand Ambassador | Heard Of Owning A Cafe | V1"/>
    <s v="In House Natuf"/>
    <x v="7"/>
    <s v="Non-Quality Lead"/>
    <x v="0"/>
    <x v="4"/>
    <s v="Vikas Pathak"/>
    <s v="Facebook"/>
    <s v="Direct (campaign tagged in CRM)"/>
    <s v="6ae20f211ba72ba336c2b7f3"/>
    <n v="1"/>
    <n v="0"/>
    <n v="1"/>
    <n v="0"/>
    <n v="2"/>
    <n v="0"/>
    <n v="0"/>
    <n v="0"/>
    <n v="0"/>
    <n v="0"/>
    <n v="1"/>
    <n v="0"/>
  </r>
  <r>
    <x v="0"/>
    <x v="1"/>
    <x v="11"/>
    <s v="Natuf | LAL 1% | India | Jul26 | V1"/>
    <s v="Natuf | Reel | Brand Ambassador | Heard Of Owning A Cafe | V1"/>
    <s v="In House Natuf"/>
    <x v="4"/>
    <s v="Quality Lead"/>
    <x v="0"/>
    <x v="4"/>
    <s v="Omkar Navge"/>
    <s v="Facebook"/>
    <s v="Direct (campaign tagged in CRM)"/>
    <s v="6ae20ef2ba3f72ebb12a4f31"/>
    <n v="1"/>
    <n v="1"/>
    <n v="1"/>
    <n v="0"/>
    <n v="2"/>
    <n v="2"/>
    <n v="0"/>
    <n v="0"/>
    <n v="0"/>
    <n v="0"/>
    <n v="1"/>
    <n v="1"/>
  </r>
  <r>
    <x v="0"/>
    <x v="1"/>
    <x v="11"/>
    <s v="Natuf | Investors | Tier1 + Growth Cities | Oct26 | V1"/>
    <s v="Natuf | Reel | Brand Ambassador | Heard Of Owning A Cafe | V1"/>
    <s v="In House Natuf"/>
    <x v="4"/>
    <s v="Quality Lead"/>
    <x v="0"/>
    <x v="4"/>
    <s v="Vikas Pathak"/>
    <s v="Facebook"/>
    <s v="Direct (campaign tagged in CRM)"/>
    <s v="6ae20d59546f36c5b2ded0a9"/>
    <n v="1"/>
    <n v="1"/>
    <n v="1"/>
    <n v="0"/>
    <n v="2"/>
    <n v="2"/>
    <n v="0"/>
    <n v="0"/>
    <n v="0"/>
    <n v="0"/>
    <n v="1"/>
    <n v="1"/>
  </r>
  <r>
    <x v="0"/>
    <x v="1"/>
    <x v="11"/>
    <s v="Natuf | Broad | Tier1 + Growth Cities | Oct26 | V1"/>
    <s v="Natuf | Reel | Brand Ambassador | Heard Of Owning A Cafe | V1"/>
    <s v="In House Natuf"/>
    <x v="5"/>
    <s v="Non-Quality Lead"/>
    <x v="0"/>
    <x v="4"/>
    <s v="Vikas Pathak"/>
    <s v="Facebook"/>
    <s v="Direct (campaign tagged in CRM)"/>
    <s v="6ae20cbb607f6717c9816060"/>
    <n v="1"/>
    <n v="0"/>
    <n v="1"/>
    <n v="0"/>
    <n v="4"/>
    <n v="3"/>
    <n v="0"/>
    <n v="0"/>
    <n v="0"/>
    <n v="0"/>
    <n v="1"/>
    <n v="0"/>
  </r>
  <r>
    <x v="0"/>
    <x v="1"/>
    <x v="11"/>
    <s v="Natuf | LAL 1% | India | Jul26 | V1"/>
    <s v="Natuf | Reel | Brand Ambassador | Heard Of Owning A Cafe | V1"/>
    <s v="In House Natuf"/>
    <x v="6"/>
    <s v="Non-Quality Lead"/>
    <x v="0"/>
    <x v="4"/>
    <s v="Omkar Navge"/>
    <s v="Facebook"/>
    <s v="Direct (campaign tagged in CRM)"/>
    <s v="6ae20a6b4a1a3e5dc13b01f0"/>
    <n v="1"/>
    <n v="0"/>
    <n v="1"/>
    <n v="0"/>
    <n v="1"/>
    <n v="0"/>
    <n v="0"/>
    <n v="0"/>
    <n v="0"/>
    <n v="0"/>
    <n v="1"/>
    <n v="0"/>
  </r>
  <r>
    <x v="0"/>
    <x v="1"/>
    <x v="12"/>
    <s v="Natuf | Investors | Tier1 + Growth Cities | Oct26 | V1"/>
    <s v="Natuf | Static | Lead Your State With | V1"/>
    <s v="Natuf_MF"/>
    <x v="6"/>
    <s v="Non-Quality Lead"/>
    <x v="0"/>
    <x v="4"/>
    <s v="Marshal Malbari"/>
    <s v="Facebook"/>
    <s v="Direct (campaign tagged in CRM)"/>
    <s v="6ae209d5a5b6558ee62f77c7"/>
    <n v="1"/>
    <n v="0"/>
    <n v="1"/>
    <n v="0"/>
    <n v="1"/>
    <n v="0"/>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207c9609f78b72ae0a620"/>
    <n v="1"/>
    <n v="0"/>
    <n v="1"/>
    <n v="0"/>
    <n v="2"/>
    <n v="1"/>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2074d41652ba312cc7190"/>
    <n v="1"/>
    <n v="0"/>
    <n v="1"/>
    <n v="0"/>
    <n v="2"/>
    <n v="0"/>
    <n v="0"/>
    <n v="0"/>
    <n v="0"/>
    <n v="0"/>
    <n v="1"/>
    <n v="0"/>
  </r>
  <r>
    <x v="0"/>
    <x v="1"/>
    <x v="11"/>
    <s v="Natuf | LAL 1% | India | Jul26 | V1"/>
    <s v="Natuf | Reel | Brand Ambassador | Heard Of Owning A Cafe | V1"/>
    <s v="In House Natuf"/>
    <x v="6"/>
    <s v="Non-Quality Lead"/>
    <x v="0"/>
    <x v="4"/>
    <s v="Omkar Navge"/>
    <s v="Facebook"/>
    <s v="Direct (campaign tagged in CRM)"/>
    <s v="6ae2019f4944c39e33b70527"/>
    <n v="1"/>
    <n v="0"/>
    <n v="1"/>
    <n v="0"/>
    <n v="1"/>
    <n v="0"/>
    <n v="0"/>
    <n v="0"/>
    <n v="0"/>
    <n v="0"/>
    <n v="1"/>
    <n v="0"/>
  </r>
  <r>
    <x v="0"/>
    <x v="1"/>
    <x v="12"/>
    <s v="Natuf | Business Owners | Tier1 + Growth Cities | Oct26 | V1"/>
    <s v="Natuf | Static | Become A Levantine Food | V1"/>
    <s v="Natuf_MF"/>
    <x v="6"/>
    <s v="Non-Quality Lead"/>
    <x v="0"/>
    <x v="4"/>
    <s v="Marshal Malbari"/>
    <s v="Facebook"/>
    <s v="Direct (campaign tagged in CRM)"/>
    <s v="6ae201116d7be33a54bcabea"/>
    <n v="1"/>
    <n v="0"/>
    <n v="1"/>
    <n v="0"/>
    <n v="2"/>
    <n v="0"/>
    <n v="0"/>
    <n v="0"/>
    <n v="0"/>
    <n v="0"/>
    <n v="1"/>
    <n v="0"/>
  </r>
  <r>
    <x v="0"/>
    <x v="1"/>
    <x v="11"/>
    <s v="Natuf | Business Owners | Tier1 + Growth Cities | Oct26 | V1"/>
    <s v="Natuf | Reel | Brand Ambassador | Heard Of Owning A Cafe | V1"/>
    <s v="In House Natuf"/>
    <x v="7"/>
    <s v="Non-Quality Lead"/>
    <x v="0"/>
    <x v="4"/>
    <s v="Marshal Malbari"/>
    <s v="Facebook"/>
    <s v="Direct (campaign tagged in CRM)"/>
    <s v="6ae1fd3cf9107069dbb5ba67"/>
    <n v="1"/>
    <n v="0"/>
    <n v="1"/>
    <n v="0"/>
    <n v="3"/>
    <n v="0"/>
    <n v="0"/>
    <n v="0"/>
    <n v="0"/>
    <n v="0"/>
    <n v="1"/>
    <n v="0"/>
  </r>
  <r>
    <x v="0"/>
    <x v="1"/>
    <x v="11"/>
    <s v="Natuf | Business Owners | Tier1 + Growth Cities | Oct26 | V1"/>
    <s v="Natuf | Reel | Brand Ambassador | Heard Of Owning A Cafe | V1"/>
    <s v="In House Natuf"/>
    <x v="4"/>
    <s v="Quality Lead"/>
    <x v="0"/>
    <x v="4"/>
    <s v="Marshal Malbari"/>
    <s v="Facebook"/>
    <s v="Direct (campaign tagged in CRM)"/>
    <s v="6ae1fafa9d6bfe0ff0648721"/>
    <n v="1"/>
    <n v="1"/>
    <n v="1"/>
    <n v="0"/>
    <n v="1"/>
    <n v="1"/>
    <n v="0"/>
    <n v="0"/>
    <n v="0"/>
    <n v="0"/>
    <n v="1"/>
    <n v="1"/>
  </r>
  <r>
    <x v="0"/>
    <x v="1"/>
    <x v="11"/>
    <s v="Natuf | Investors | Tier1 + Growth Cities | Oct26 | V1"/>
    <s v="Natuf | Reel | Brand Ambassador | Heard Of Owning A Cafe | V1"/>
    <s v="In House Natuf"/>
    <x v="6"/>
    <s v="Non-Quality Lead"/>
    <x v="0"/>
    <x v="4"/>
    <s v="Omkar Navge"/>
    <s v="Facebook"/>
    <s v="Direct (campaign tagged in CRM)"/>
    <s v="6ae1f934cd04303eb4d0a5c4"/>
    <n v="1"/>
    <n v="0"/>
    <n v="1"/>
    <n v="0"/>
    <n v="2"/>
    <n v="1"/>
    <n v="0"/>
    <n v="0"/>
    <n v="0"/>
    <n v="0"/>
    <n v="1"/>
    <n v="0"/>
  </r>
  <r>
    <x v="0"/>
    <x v="1"/>
    <x v="11"/>
    <s v="Natuf | Investors | Tier1 + Growth Cities | Oct26 | V1"/>
    <s v="Natuf | Reel | Brand Ambassador | Heard Of Owning A Cafe | V1"/>
    <s v="In House Natuf"/>
    <x v="7"/>
    <s v="Non-Quality Lead"/>
    <x v="0"/>
    <x v="4"/>
    <s v="Marshal Malbari"/>
    <s v="Facebook"/>
    <s v="Direct (campaign tagged in CRM)"/>
    <s v="6ae1f7cb314f4c7ce210ecb2"/>
    <n v="1"/>
    <n v="0"/>
    <n v="1"/>
    <n v="0"/>
    <n v="3"/>
    <n v="0"/>
    <n v="0"/>
    <n v="0"/>
    <n v="0"/>
    <n v="0"/>
    <n v="1"/>
    <n v="0"/>
  </r>
  <r>
    <x v="0"/>
    <x v="1"/>
    <x v="11"/>
    <s v="Natuf | LAL 1% | India | Jul26 | V1"/>
    <s v="Natuf | Reel | Brand Ambassador | Heard Of Owning A Cafe | V1"/>
    <s v="In House Natuf"/>
    <x v="6"/>
    <s v="Non-Quality Lead"/>
    <x v="0"/>
    <x v="4"/>
    <s v="Omkar Navge"/>
    <s v="Facebook"/>
    <s v="Direct (campaign tagged in CRM)"/>
    <s v="6ae1f561c270ea7ae9296304"/>
    <n v="1"/>
    <n v="0"/>
    <n v="1"/>
    <n v="0"/>
    <n v="1"/>
    <n v="0"/>
    <n v="0"/>
    <n v="0"/>
    <n v="0"/>
    <n v="0"/>
    <n v="1"/>
    <n v="0"/>
  </r>
  <r>
    <x v="0"/>
    <x v="1"/>
    <x v="11"/>
    <s v="Natuf | Business Owners | Tier1 + Growth Cities | Oct26 | V1"/>
    <s v="Natuf | Reel | Brand Ambassador | Heard Of Owning A Cafe | V1"/>
    <s v="In House Natuf"/>
    <x v="4"/>
    <s v="Quality Lead"/>
    <x v="0"/>
    <x v="4"/>
    <s v="Marshal Malbari"/>
    <s v="Facebook"/>
    <s v="Direct (campaign tagged in CRM)"/>
    <s v="6ae1f0b52b9f19bef0929f9e"/>
    <n v="1"/>
    <n v="1"/>
    <n v="1"/>
    <n v="0"/>
    <n v="1"/>
    <n v="1"/>
    <n v="0"/>
    <n v="0"/>
    <n v="0"/>
    <n v="0"/>
    <n v="1"/>
    <n v="1"/>
  </r>
  <r>
    <x v="0"/>
    <x v="1"/>
    <x v="11"/>
    <s v="Natuf | Business Owners | Tier1 + Growth Cities | Oct26 | V1"/>
    <s v="Natuf | Reel | Brand Ambassador | Heard Of Owning A Cafe | V1"/>
    <s v="In House Natuf"/>
    <x v="6"/>
    <s v="Non-Quality Lead"/>
    <x v="0"/>
    <x v="4"/>
    <s v="Omkar Navge"/>
    <s v="Facebook"/>
    <s v="Direct (campaign tagged in CRM)"/>
    <s v="6ae1efe0a5f2a7051896f24c"/>
    <n v="1"/>
    <n v="0"/>
    <n v="1"/>
    <n v="0"/>
    <n v="1"/>
    <n v="0"/>
    <n v="0"/>
    <n v="0"/>
    <n v="0"/>
    <n v="0"/>
    <n v="1"/>
    <n v="0"/>
  </r>
  <r>
    <x v="0"/>
    <x v="1"/>
    <x v="11"/>
    <s v="Natuf | LAL 1% | India | Jul26 | V1"/>
    <s v="Natuf | Reel | Brand Ambassador | Heard Of Owning A Cafe | V1"/>
    <s v="In House Natuf"/>
    <x v="8"/>
    <s v="Non-Quality Lead"/>
    <x v="0"/>
    <x v="4"/>
    <s v="Marshal Malbari"/>
    <s v="Facebook"/>
    <s v="Direct (campaign tagged in CRM)"/>
    <s v="6ae1ef71f0cbd7036c5692aa"/>
    <n v="1"/>
    <n v="0"/>
    <n v="1"/>
    <n v="0"/>
    <n v="3"/>
    <n v="0"/>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1eeb5f0cbd7036c5691c5"/>
    <n v="1"/>
    <n v="0"/>
    <n v="1"/>
    <n v="0"/>
    <n v="1"/>
    <n v="0"/>
    <n v="0"/>
    <n v="0"/>
    <n v="0"/>
    <n v="0"/>
    <n v="1"/>
    <n v="0"/>
  </r>
  <r>
    <x v="0"/>
    <x v="1"/>
    <x v="11"/>
    <s v="Natuf | Business Owners | Tier1 + Growth Cities | Oct26 | V1"/>
    <s v="Natuf | Reel | Brand Ambassador | Heard Of Owning A Cafe | V1"/>
    <s v="In House Natuf"/>
    <x v="14"/>
    <s v="Non-Quality Lead"/>
    <x v="0"/>
    <x v="4"/>
    <s v="Vikas Pathak"/>
    <s v="Facebook"/>
    <s v="Direct (campaign tagged in CRM)"/>
    <s v="6ae1edf09d30b09f7e3dd1de"/>
    <n v="1"/>
    <n v="0"/>
    <n v="1"/>
    <n v="1"/>
    <n v="1"/>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1e4e30c23b9ea8b054b66"/>
    <n v="1"/>
    <n v="0"/>
    <n v="1"/>
    <n v="0"/>
    <n v="1"/>
    <n v="0"/>
    <n v="0"/>
    <n v="0"/>
    <n v="0"/>
    <n v="0"/>
    <n v="1"/>
    <n v="0"/>
  </r>
  <r>
    <x v="0"/>
    <x v="1"/>
    <x v="11"/>
    <s v="Natuf | LAL 1% | India | Jul26 | V1"/>
    <s v="Natuf | Reel | Brand Ambassador | Heard Of Owning A Cafe | V1"/>
    <s v="In House Natuf"/>
    <x v="14"/>
    <s v="Non-Quality Lead"/>
    <x v="0"/>
    <x v="4"/>
    <s v="Vikas Pathak"/>
    <s v="Facebook"/>
    <s v="Direct (campaign tagged in CRM)"/>
    <s v="6ae1e271e68fa0eb6a5cc52d"/>
    <n v="1"/>
    <n v="0"/>
    <n v="1"/>
    <n v="1"/>
    <n v="1"/>
    <n v="1"/>
    <n v="0"/>
    <n v="0"/>
    <n v="0"/>
    <n v="0"/>
    <n v="1"/>
    <n v="0"/>
  </r>
  <r>
    <x v="0"/>
    <x v="1"/>
    <x v="11"/>
    <s v="Natuf | Business Owners | Tier1 + Growth Cities | Oct26 | V1"/>
    <s v="Natuf | Reel | Brand Ambassador | Heard Of Owning A Cafe | V1"/>
    <s v="In House Natuf"/>
    <x v="5"/>
    <s v="Non-Quality Lead"/>
    <x v="0"/>
    <x v="4"/>
    <s v="Omkar Navge"/>
    <s v="Facebook"/>
    <s v="Direct (campaign tagged in CRM)"/>
    <s v="6ae1df81bf932597db7ecf90"/>
    <n v="1"/>
    <n v="0"/>
    <n v="1"/>
    <n v="0"/>
    <n v="1"/>
    <n v="1"/>
    <n v="0"/>
    <n v="0"/>
    <n v="0"/>
    <n v="0"/>
    <n v="1"/>
    <n v="0"/>
  </r>
  <r>
    <x v="0"/>
    <x v="1"/>
    <x v="11"/>
    <s v="Natuf | LAL 1% | India | Jul26 | V1"/>
    <s v="Natuf | Reel | Brand Ambassador | Heard Of Owning A Cafe | V1"/>
    <s v="In House Natuf"/>
    <x v="4"/>
    <s v="Quality Lead"/>
    <x v="0"/>
    <x v="4"/>
    <s v="Vikas Pathak"/>
    <s v="Facebook"/>
    <s v="Direct (campaign tagged in CRM)"/>
    <s v="6ae1dea391d5283ad4c99e16"/>
    <n v="1"/>
    <n v="1"/>
    <n v="1"/>
    <n v="0"/>
    <n v="2"/>
    <n v="1"/>
    <n v="0"/>
    <n v="0"/>
    <n v="0"/>
    <n v="0"/>
    <n v="1"/>
    <n v="1"/>
  </r>
  <r>
    <x v="0"/>
    <x v="1"/>
    <x v="11"/>
    <s v="Natuf | Broad | Tier1 + Growth Cities | Oct26 | V1"/>
    <s v="Natuf | Reel | Brand Ambassador | Heard Of Owning A Cafe | V1"/>
    <s v="In House Natuf"/>
    <x v="14"/>
    <s v="Non-Quality Lead"/>
    <x v="0"/>
    <x v="4"/>
    <s v="Omkar Navge"/>
    <s v="Facebook"/>
    <s v="Direct (campaign tagged in CRM)"/>
    <s v="6ae1de955f8879864545dfd4"/>
    <n v="1"/>
    <n v="0"/>
    <n v="1"/>
    <n v="1"/>
    <n v="1"/>
    <n v="1"/>
    <n v="0"/>
    <n v="0"/>
    <n v="0"/>
    <n v="0"/>
    <n v="1"/>
    <n v="0"/>
  </r>
  <r>
    <x v="0"/>
    <x v="1"/>
    <x v="12"/>
    <s v="Natuf | Investors | Tier1 + Growth Cities | Oct26 | V1"/>
    <s v="Natuf | Static | Lead Your State With | V1"/>
    <s v="Natuf_MF"/>
    <x v="7"/>
    <s v="Non-Quality Lead"/>
    <x v="0"/>
    <x v="4"/>
    <s v="Marshal Malbari"/>
    <s v="Facebook"/>
    <s v="Direct (campaign tagged in CRM)"/>
    <s v="6ae1daf70a4f02bb537d189e"/>
    <n v="1"/>
    <n v="0"/>
    <n v="1"/>
    <n v="0"/>
    <n v="3"/>
    <n v="2"/>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1daa80a4f02bb537d17ec"/>
    <n v="1"/>
    <n v="0"/>
    <n v="1"/>
    <n v="0"/>
    <n v="2"/>
    <n v="0"/>
    <n v="0"/>
    <n v="0"/>
    <n v="0"/>
    <n v="0"/>
    <n v="1"/>
    <n v="0"/>
  </r>
  <r>
    <x v="0"/>
    <x v="1"/>
    <x v="11"/>
    <s v="Natuf | LAL 1% | India | Jul26 | V1"/>
    <s v="Natuf | Reel | Brand Ambassador | Heard Of Owning A Cafe | V1"/>
    <s v="In House Natuf"/>
    <x v="6"/>
    <s v="Non-Quality Lead"/>
    <x v="0"/>
    <x v="4"/>
    <s v="Marshal Malbari"/>
    <s v="Facebook"/>
    <s v="Direct (campaign tagged in CRM)"/>
    <s v="6ae1d97225f8161111b4702a"/>
    <n v="1"/>
    <n v="0"/>
    <n v="1"/>
    <n v="0"/>
    <n v="2"/>
    <n v="0"/>
    <n v="0"/>
    <n v="0"/>
    <n v="0"/>
    <n v="0"/>
    <n v="1"/>
    <n v="0"/>
  </r>
  <r>
    <x v="0"/>
    <x v="1"/>
    <x v="11"/>
    <s v="Natuf | Investors | Tier1 + Growth Cities | Oct26 | V1"/>
    <s v="Natuf | Reel | Brand Ambassador | Heard Of Owning A Cafe | V1"/>
    <s v="In House Natuf"/>
    <x v="4"/>
    <s v="Quality Lead"/>
    <x v="0"/>
    <x v="4"/>
    <s v="Omkar Navge"/>
    <s v="Facebook"/>
    <s v="Direct (campaign tagged in CRM)"/>
    <s v="6ae1d9633df75302a38d1bd0"/>
    <n v="1"/>
    <n v="1"/>
    <n v="1"/>
    <n v="0"/>
    <n v="1"/>
    <n v="1"/>
    <n v="0"/>
    <n v="0"/>
    <n v="0"/>
    <n v="0"/>
    <n v="1"/>
    <n v="1"/>
  </r>
  <r>
    <x v="0"/>
    <x v="1"/>
    <x v="11"/>
    <s v="Natuf | Business Owners | Tier1 + Growth Cities | Oct26 | V1"/>
    <s v="Natuf | Reel | Brand Ambassador | Heard Of Owning A Cafe | V1"/>
    <s v="In House Natuf"/>
    <x v="4"/>
    <s v="Quality Lead"/>
    <x v="0"/>
    <x v="4"/>
    <s v="Vikas Pathak"/>
    <s v="Facebook"/>
    <s v="Direct (campaign tagged in CRM)"/>
    <s v="6ae1d76987d0a83683b09925"/>
    <n v="1"/>
    <n v="1"/>
    <n v="1"/>
    <n v="0"/>
    <n v="1"/>
    <n v="1"/>
    <n v="0"/>
    <n v="0"/>
    <n v="0"/>
    <n v="0"/>
    <n v="1"/>
    <n v="1"/>
  </r>
  <r>
    <x v="0"/>
    <x v="1"/>
    <x v="12"/>
    <s v="Natuf | Business Owners | Tier1 + Growth Cities | Oct26 | V1"/>
    <s v="Natuf | Static | Become A Levantine Food | V1"/>
    <s v="Natuf_MF"/>
    <x v="14"/>
    <s v="Non-Quality Lead"/>
    <x v="0"/>
    <x v="4"/>
    <s v="Marshal Malbari"/>
    <s v="Facebook"/>
    <s v="Direct (campaign tagged in CRM)"/>
    <s v="6ae1d413374b95c6cc231c88"/>
    <n v="1"/>
    <n v="0"/>
    <n v="1"/>
    <n v="1"/>
    <n v="3"/>
    <n v="3"/>
    <n v="0"/>
    <n v="0"/>
    <n v="0"/>
    <n v="0"/>
    <n v="1"/>
    <n v="0"/>
  </r>
  <r>
    <x v="0"/>
    <x v="1"/>
    <x v="12"/>
    <s v="Natuf | Investors | Tier1 + Growth Cities | Oct26 | V1"/>
    <s v="Natuf | Static | Become A Levantine Food | V1"/>
    <s v="Natuf_MF"/>
    <x v="14"/>
    <s v="Non-Quality Lead"/>
    <x v="0"/>
    <x v="4"/>
    <s v="Marshal Malbari"/>
    <s v="Facebook"/>
    <s v="Direct (campaign tagged in CRM)"/>
    <s v="6ae1d2041f7e1f7ca82a7d16"/>
    <n v="1"/>
    <n v="0"/>
    <n v="1"/>
    <n v="1"/>
    <n v="1"/>
    <n v="1"/>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1d13c637f428d4d7b578f"/>
    <n v="1"/>
    <n v="0"/>
    <n v="1"/>
    <n v="0"/>
    <n v="1"/>
    <n v="0"/>
    <n v="0"/>
    <n v="0"/>
    <n v="0"/>
    <n v="0"/>
    <n v="1"/>
    <n v="0"/>
  </r>
  <r>
    <x v="0"/>
    <x v="1"/>
    <x v="11"/>
    <s v="Natuf | LAL 1% | India | Jul26 | V1"/>
    <s v="Natuf | Reel | Brand Ambassador | Heard Of Owning A Cafe | V1"/>
    <s v="In House Natuf"/>
    <x v="4"/>
    <s v="Quality Lead"/>
    <x v="0"/>
    <x v="4"/>
    <s v="Vikas Pathak"/>
    <s v="Facebook"/>
    <s v="Direct (campaign tagged in CRM)"/>
    <s v="6ae1cff087d0a83683b096dd"/>
    <n v="1"/>
    <n v="1"/>
    <n v="1"/>
    <n v="0"/>
    <n v="1"/>
    <n v="1"/>
    <n v="0"/>
    <n v="0"/>
    <n v="0"/>
    <n v="0"/>
    <n v="1"/>
    <n v="1"/>
  </r>
  <r>
    <x v="0"/>
    <x v="1"/>
    <x v="11"/>
    <s v="Natuf | Broad | Tier1 + Growth Cities | Oct26 | V1"/>
    <s v="Natuf | Reel | Brand Ambassador | Heard Of Owning A Cafe | V1"/>
    <s v="In House Natuf"/>
    <x v="0"/>
    <s v="Quality Lead"/>
    <x v="0"/>
    <x v="4"/>
    <s v="Omkar Navge"/>
    <s v="Facebook"/>
    <s v="Direct (campaign tagged in CRM)"/>
    <s v="6ae1cf4bcc1d2d68457a972a"/>
    <n v="1"/>
    <n v="1"/>
    <n v="1"/>
    <n v="0"/>
    <n v="1"/>
    <n v="1"/>
    <n v="0"/>
    <n v="0"/>
    <n v="0"/>
    <n v="0"/>
    <n v="1"/>
    <n v="1"/>
  </r>
  <r>
    <x v="0"/>
    <x v="1"/>
    <x v="12"/>
    <s v="Natuf | Broad | Tier1 + Growth Cities | Oct26 | V1"/>
    <s v="Natuf | Static | Lead Your State With | V1"/>
    <s v="Natuf_MF"/>
    <x v="7"/>
    <s v="Non-Quality Lead"/>
    <x v="0"/>
    <x v="4"/>
    <s v="Marshal Malbari"/>
    <s v="Facebook"/>
    <s v="Direct (campaign tagged in CRM)"/>
    <s v="6ae1cb678b81cbc98c4c07f5"/>
    <n v="1"/>
    <n v="0"/>
    <n v="1"/>
    <n v="0"/>
    <n v="3"/>
    <n v="1"/>
    <n v="0"/>
    <n v="0"/>
    <n v="0"/>
    <n v="0"/>
    <n v="1"/>
    <n v="0"/>
  </r>
  <r>
    <x v="0"/>
    <x v="1"/>
    <x v="11"/>
    <s v="Natuf | LAL 1% | India | Jul26 | V1"/>
    <s v="Natuf | Reel | Brand Ambassador | Heard Of Owning A Cafe | V1"/>
    <s v="In House Natuf"/>
    <x v="4"/>
    <s v="Quality Lead"/>
    <x v="0"/>
    <x v="4"/>
    <s v="Vikas Pathak"/>
    <s v="Facebook"/>
    <s v="Direct (campaign tagged in CRM)"/>
    <s v="6ae1c78dd83caac38798816e"/>
    <n v="1"/>
    <n v="1"/>
    <n v="1"/>
    <n v="0"/>
    <n v="3"/>
    <n v="1"/>
    <n v="0"/>
    <n v="0"/>
    <n v="0"/>
    <n v="0"/>
    <n v="1"/>
    <n v="1"/>
  </r>
  <r>
    <x v="0"/>
    <x v="1"/>
    <x v="11"/>
    <s v="Natuf | LAL 1% | India | Jul26 | V1"/>
    <s v="Natuf | Reel | Brand Ambassador | Heard Of Owning A Cafe | V1"/>
    <s v="In House Natuf"/>
    <x v="5"/>
    <s v="Non-Quality Lead"/>
    <x v="0"/>
    <x v="4"/>
    <s v="Omkar Navge"/>
    <s v="Facebook"/>
    <s v="Direct (campaign tagged in CRM)"/>
    <s v="6ae1c644aa6c472992247485"/>
    <n v="1"/>
    <n v="0"/>
    <n v="1"/>
    <n v="0"/>
    <n v="2"/>
    <n v="2"/>
    <n v="0"/>
    <n v="0"/>
    <n v="0"/>
    <n v="0"/>
    <n v="1"/>
    <n v="0"/>
  </r>
  <r>
    <x v="0"/>
    <x v="1"/>
    <x v="11"/>
    <s v="Natuf | Investors | Tier1 + Growth Cities | Oct26 | V1"/>
    <s v="Natuf | Reel | Brand Ambassador | Heard Of Owning A Cafe | V1"/>
    <s v="In House Natuf"/>
    <x v="7"/>
    <s v="Non-Quality Lead"/>
    <x v="0"/>
    <x v="4"/>
    <s v="Marshal Malbari"/>
    <s v="Facebook"/>
    <s v="Direct (campaign tagged in CRM)"/>
    <s v="6ae1c5fa684cdc3bef5199ab"/>
    <n v="1"/>
    <n v="0"/>
    <n v="1"/>
    <n v="0"/>
    <n v="2"/>
    <n v="2"/>
    <n v="0"/>
    <n v="0"/>
    <n v="0"/>
    <n v="0"/>
    <n v="1"/>
    <n v="0"/>
  </r>
  <r>
    <x v="0"/>
    <x v="1"/>
    <x v="11"/>
    <s v="Natuf | LAL 1% | India | Jul26 | V1"/>
    <s v="Natuf | Reel | Brand Ambassador | Heard Of Owning A Cafe | V1"/>
    <s v="In House Natuf"/>
    <x v="6"/>
    <s v="Non-Quality Lead"/>
    <x v="0"/>
    <x v="4"/>
    <s v="Omkar Navge"/>
    <s v="Facebook"/>
    <s v="Direct (campaign tagged in CRM)"/>
    <s v="6ae1c5c8aa6c4729922473ae"/>
    <n v="1"/>
    <n v="0"/>
    <n v="1"/>
    <n v="0"/>
    <n v="1"/>
    <n v="1"/>
    <n v="0"/>
    <n v="0"/>
    <n v="0"/>
    <n v="0"/>
    <n v="1"/>
    <n v="0"/>
  </r>
  <r>
    <x v="0"/>
    <x v="1"/>
    <x v="11"/>
    <s v="Natuf | Investors | Tier1 + Growth Cities | Oct26 | V1"/>
    <s v="Natuf | Reel | Brand Ambassador | Heard Of Owning A Cafe | V1"/>
    <s v="In House Natuf"/>
    <x v="14"/>
    <s v="Non-Quality Lead"/>
    <x v="0"/>
    <x v="4"/>
    <s v="Marshal Malbari"/>
    <s v="Facebook"/>
    <s v="Direct (campaign tagged in CRM)"/>
    <s v="6ae1c5b0872930d3cd3db263"/>
    <n v="1"/>
    <n v="0"/>
    <n v="1"/>
    <n v="1"/>
    <n v="1"/>
    <n v="1"/>
    <n v="0"/>
    <n v="0"/>
    <n v="0"/>
    <n v="0"/>
    <n v="1"/>
    <n v="0"/>
  </r>
  <r>
    <x v="0"/>
    <x v="1"/>
    <x v="12"/>
    <s v="Natuf | Business Owners | Tier1 + Growth Cities | Oct26 | V1"/>
    <s v="Natuf | Static | Become A Levantine Food | V1"/>
    <s v="Natuf_MF"/>
    <x v="6"/>
    <s v="Non-Quality Lead"/>
    <x v="0"/>
    <x v="4"/>
    <s v="Marshal Malbari"/>
    <s v="Facebook"/>
    <s v="Direct (campaign tagged in CRM)"/>
    <s v="6ae1c2cfaf62787b8c8ff6ed"/>
    <n v="1"/>
    <n v="0"/>
    <n v="1"/>
    <n v="0"/>
    <n v="2"/>
    <n v="0"/>
    <n v="0"/>
    <n v="0"/>
    <n v="0"/>
    <n v="0"/>
    <n v="1"/>
    <n v="0"/>
  </r>
  <r>
    <x v="0"/>
    <x v="1"/>
    <x v="11"/>
    <s v="Natuf | Broad | Tier1 + Growth Cities | Oct26 | V1"/>
    <s v="Natuf | Reel | Brand Ambassador | Heard Of Owning A Cafe | V1"/>
    <s v="In House Natuf"/>
    <x v="4"/>
    <s v="Quality Lead"/>
    <x v="0"/>
    <x v="4"/>
    <s v="Marshal Malbari"/>
    <s v="Facebook"/>
    <s v="Direct (campaign tagged in CRM)"/>
    <s v="6ae1bdf99819656dba9b1bea"/>
    <n v="1"/>
    <n v="1"/>
    <n v="1"/>
    <n v="0"/>
    <n v="3"/>
    <n v="1"/>
    <n v="0"/>
    <n v="0"/>
    <n v="0"/>
    <n v="0"/>
    <n v="1"/>
    <n v="1"/>
  </r>
  <r>
    <x v="0"/>
    <x v="1"/>
    <x v="11"/>
    <s v="Natuf | Investors | Tier1 + Growth Cities | Oct26 | V1"/>
    <s v="Natuf | Reel | Brand Ambassador | Heard Of Owning A Cafe | V1"/>
    <s v="In House Natuf"/>
    <x v="6"/>
    <s v="Non-Quality Lead"/>
    <x v="0"/>
    <x v="4"/>
    <s v="Omkar Navge"/>
    <s v="Facebook"/>
    <s v="Direct (campaign tagged in CRM)"/>
    <s v="6ae1bdf685f1c268406fdc04"/>
    <n v="1"/>
    <n v="0"/>
    <n v="1"/>
    <n v="0"/>
    <n v="1"/>
    <n v="0"/>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1bcaed5e774ea712a8be0"/>
    <n v="1"/>
    <n v="0"/>
    <n v="1"/>
    <n v="0"/>
    <n v="1"/>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1ba60eac47f8783de33cf"/>
    <n v="1"/>
    <n v="0"/>
    <n v="1"/>
    <n v="0"/>
    <n v="2"/>
    <n v="1"/>
    <n v="0"/>
    <n v="0"/>
    <n v="0"/>
    <n v="0"/>
    <n v="1"/>
    <n v="0"/>
  </r>
  <r>
    <x v="0"/>
    <x v="1"/>
    <x v="11"/>
    <s v="Natuf | Investors | Tier1 + Growth Cities | Oct26 | V1"/>
    <s v="Natuf | Reel | Brand Ambassador | Heard Of Owning A Cafe | V1"/>
    <s v="In House Natuf"/>
    <x v="8"/>
    <s v="Non-Quality Lead"/>
    <x v="0"/>
    <x v="4"/>
    <s v="Marshal Malbari"/>
    <s v="Facebook"/>
    <s v="Direct (campaign tagged in CRM)"/>
    <s v="6ae1b9fd45df6990e5d4db78"/>
    <n v="1"/>
    <n v="0"/>
    <n v="1"/>
    <n v="0"/>
    <n v="3"/>
    <n v="0"/>
    <n v="0"/>
    <n v="0"/>
    <n v="0"/>
    <n v="0"/>
    <n v="1"/>
    <n v="0"/>
  </r>
  <r>
    <x v="0"/>
    <x v="1"/>
    <x v="11"/>
    <s v="Natuf | LAL 1% | India | Jul26 | V1"/>
    <s v="Natuf | Reel | Brand Ambassador | Heard Of Owning A Cafe | V1"/>
    <s v="In House Natuf"/>
    <x v="5"/>
    <s v="Non-Quality Lead"/>
    <x v="0"/>
    <x v="4"/>
    <s v="Omkar Navge"/>
    <s v="Facebook"/>
    <s v="Direct (campaign tagged in CRM)"/>
    <s v="6ae1b9d2feb13e5e88bf13cf"/>
    <n v="1"/>
    <n v="0"/>
    <n v="1"/>
    <n v="0"/>
    <n v="1"/>
    <n v="1"/>
    <n v="0"/>
    <n v="0"/>
    <n v="0"/>
    <n v="0"/>
    <n v="1"/>
    <n v="0"/>
  </r>
  <r>
    <x v="0"/>
    <x v="1"/>
    <x v="11"/>
    <s v="Natuf | Broad | Tier1 + Growth Cities | Oct26 | V1"/>
    <s v="Natuf | Reel | Brand Ambassador | Heard Of Owning A Cafe | V1"/>
    <s v="In House Natuf"/>
    <x v="4"/>
    <s v="Quality Lead"/>
    <x v="0"/>
    <x v="4"/>
    <s v="Omkar Navge"/>
    <s v="Facebook"/>
    <s v="Direct (campaign tagged in CRM)"/>
    <s v="6ae1b7e3d5abf2041769ca97"/>
    <n v="1"/>
    <n v="1"/>
    <n v="1"/>
    <n v="0"/>
    <n v="2"/>
    <n v="2"/>
    <n v="0"/>
    <n v="0"/>
    <n v="0"/>
    <n v="0"/>
    <n v="1"/>
    <n v="1"/>
  </r>
  <r>
    <x v="0"/>
    <x v="1"/>
    <x v="11"/>
    <s v="Natuf | Business Owners | Tier1 + Growth Cities | Oct26 | V1"/>
    <s v="Natuf | Reel | Brand Ambassador | Heard Of Owning A Cafe | V1"/>
    <s v="In House Natuf"/>
    <x v="14"/>
    <s v="Non-Quality Lead"/>
    <x v="0"/>
    <x v="4"/>
    <s v="Vikas Pathak"/>
    <s v="Facebook"/>
    <s v="Direct (campaign tagged in CRM)"/>
    <s v="6ae1b75ac68c268292995915"/>
    <n v="1"/>
    <n v="0"/>
    <n v="1"/>
    <n v="1"/>
    <n v="0"/>
    <n v="0"/>
    <n v="0"/>
    <n v="0"/>
    <n v="0"/>
    <n v="0"/>
    <n v="1"/>
    <n v="0"/>
  </r>
  <r>
    <x v="0"/>
    <x v="1"/>
    <x v="11"/>
    <s v="Natuf | Broad | Tier1 + Growth Cities | Oct26 | V1"/>
    <s v="Natuf | Reel | Brand Ambassador | Heard Of Owning A Cafe | V1"/>
    <s v="In House Natuf"/>
    <x v="6"/>
    <s v="Non-Quality Lead"/>
    <x v="0"/>
    <x v="4"/>
    <s v="Vikas Pathak"/>
    <s v="Facebook"/>
    <s v="Direct (campaign tagged in CRM)"/>
    <s v="6ae1b7335b327943150160a2"/>
    <n v="1"/>
    <n v="0"/>
    <n v="1"/>
    <n v="0"/>
    <n v="1"/>
    <n v="0"/>
    <n v="0"/>
    <n v="0"/>
    <n v="0"/>
    <n v="0"/>
    <n v="1"/>
    <n v="0"/>
  </r>
  <r>
    <x v="0"/>
    <x v="1"/>
    <x v="11"/>
    <s v="Natuf | Business Owners | Tier1 + Growth Cities | Oct26 | V1"/>
    <s v="Natuf | Reel | Brand Ambassador | Heard Of Owning A Cafe | V1"/>
    <s v="In House Natuf"/>
    <x v="4"/>
    <s v="Quality Lead"/>
    <x v="0"/>
    <x v="4"/>
    <s v="Omkar Navge"/>
    <s v="Facebook"/>
    <s v="Direct (campaign tagged in CRM)"/>
    <s v="6ae1b6c8d5abf2041769c8eb"/>
    <n v="1"/>
    <n v="1"/>
    <n v="1"/>
    <n v="0"/>
    <n v="6"/>
    <n v="2"/>
    <n v="0"/>
    <n v="0"/>
    <n v="0"/>
    <n v="0"/>
    <n v="1"/>
    <n v="1"/>
  </r>
  <r>
    <x v="0"/>
    <x v="1"/>
    <x v="11"/>
    <s v="Natuf | Business Owners | Tier1 + Growth Cities | Oct26 | V1"/>
    <s v="Natuf | Reel | Brand Ambassador | Heard Of Owning A Cafe | V1"/>
    <s v="In House Natuf"/>
    <x v="4"/>
    <s v="Quality Lead"/>
    <x v="0"/>
    <x v="4"/>
    <s v="Vikas Pathak"/>
    <s v="Facebook"/>
    <s v="Direct (campaign tagged in CRM)"/>
    <s v="6ae1b3705d0d40b794428ee7"/>
    <n v="1"/>
    <n v="1"/>
    <n v="1"/>
    <n v="0"/>
    <n v="1"/>
    <n v="1"/>
    <n v="0"/>
    <n v="0"/>
    <n v="0"/>
    <n v="0"/>
    <n v="1"/>
    <n v="1"/>
  </r>
  <r>
    <x v="0"/>
    <x v="1"/>
    <x v="11"/>
    <s v="Natuf | Business Owners | Tier1 + Growth Cities | Oct26 | V1"/>
    <s v="Natuf | Reel | Brand Ambassador | Heard Of Owning A Cafe | V1"/>
    <s v="In House Natuf"/>
    <x v="6"/>
    <s v="Non-Quality Lead"/>
    <x v="0"/>
    <x v="4"/>
    <s v="Omkar Navge"/>
    <s v="Facebook"/>
    <s v="Direct (campaign tagged in CRM)"/>
    <s v="6ae1b19b7437e4c47279c462"/>
    <n v="1"/>
    <n v="0"/>
    <n v="1"/>
    <n v="0"/>
    <n v="3"/>
    <n v="0"/>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1b17c09dd7312570c27e1"/>
    <n v="1"/>
    <n v="0"/>
    <n v="1"/>
    <n v="0"/>
    <n v="1"/>
    <n v="0"/>
    <n v="0"/>
    <n v="0"/>
    <n v="0"/>
    <n v="0"/>
    <n v="1"/>
    <n v="0"/>
  </r>
  <r>
    <x v="0"/>
    <x v="1"/>
    <x v="11"/>
    <s v="Natuf | Broad | Tier1 + Growth Cities | Oct26 | V1"/>
    <s v="Natuf | Reel | Brand Ambassador | Heard Of Owning A Cafe | V1"/>
    <s v="In House Natuf"/>
    <x v="2"/>
    <s v="Quality Lead"/>
    <x v="0"/>
    <x v="4"/>
    <s v="Marshal Malbari"/>
    <s v="Facebook"/>
    <s v="Direct (campaign tagged in CRM)"/>
    <s v="6ae1b0a2f8500df49056624c"/>
    <n v="1"/>
    <n v="1"/>
    <n v="1"/>
    <n v="0"/>
    <n v="7"/>
    <n v="6"/>
    <n v="0"/>
    <n v="0"/>
    <n v="0"/>
    <n v="0"/>
    <n v="1"/>
    <n v="1"/>
  </r>
  <r>
    <x v="0"/>
    <x v="1"/>
    <x v="11"/>
    <s v="Natuf | Business Owners | Tier1 + Growth Cities | Oct26 | V1"/>
    <s v="Natuf | Reel | Brand Ambassador | Heard Of Owning A Cafe | V1"/>
    <s v="In House Natuf"/>
    <x v="5"/>
    <s v="Non-Quality Lead"/>
    <x v="0"/>
    <x v="4"/>
    <s v="Omkar Navge"/>
    <s v="Facebook"/>
    <s v="Direct (campaign tagged in CRM)"/>
    <s v="6ae1afd2bb6ad976b001987d"/>
    <n v="1"/>
    <n v="0"/>
    <n v="1"/>
    <n v="0"/>
    <n v="1"/>
    <n v="1"/>
    <n v="0"/>
    <n v="0"/>
    <n v="0"/>
    <n v="0"/>
    <n v="1"/>
    <n v="0"/>
  </r>
  <r>
    <x v="0"/>
    <x v="1"/>
    <x v="11"/>
    <s v="Natuf | Investors | Tier1 + Growth Cities | Oct26 | V1"/>
    <s v="Natuf | Reel | Brand Ambassador | Heard Of Owning A Cafe | V1"/>
    <s v="In House Natuf"/>
    <x v="6"/>
    <s v="Non-Quality Lead"/>
    <x v="0"/>
    <x v="4"/>
    <s v="Vikas Pathak"/>
    <s v="Facebook"/>
    <s v="Direct (campaign tagged in CRM)"/>
    <s v="6ae1af647437e4c47279c2b9"/>
    <n v="1"/>
    <n v="0"/>
    <n v="1"/>
    <n v="0"/>
    <n v="1"/>
    <n v="1"/>
    <n v="0"/>
    <n v="0"/>
    <n v="0"/>
    <n v="0"/>
    <n v="1"/>
    <n v="0"/>
  </r>
  <r>
    <x v="0"/>
    <x v="1"/>
    <x v="11"/>
    <s v="Natuf | Broad | Tier1 + Growth Cities | Oct26 | V1"/>
    <s v="Natuf | Reel | Brand Ambassador | Heard Of Owning A Cafe | V1"/>
    <s v="In House Natuf"/>
    <x v="6"/>
    <s v="Non-Quality Lead"/>
    <x v="0"/>
    <x v="4"/>
    <s v="Omkar Navge"/>
    <s v="Facebook"/>
    <s v="Direct (campaign tagged in CRM)"/>
    <s v="6ae1aef5961cd1214fd36e81"/>
    <n v="1"/>
    <n v="0"/>
    <n v="1"/>
    <n v="0"/>
    <n v="3"/>
    <n v="2"/>
    <n v="0"/>
    <n v="0"/>
    <n v="0"/>
    <n v="0"/>
    <n v="1"/>
    <n v="0"/>
  </r>
  <r>
    <x v="0"/>
    <x v="1"/>
    <x v="11"/>
    <s v="Natuf | LAL 1% | India | Jul26 | V1"/>
    <s v="Natuf | Reel | Brand Ambassador | Heard Of Owning A Cafe | V1"/>
    <s v="In House Natuf"/>
    <x v="6"/>
    <s v="Non-Quality Lead"/>
    <x v="0"/>
    <x v="4"/>
    <s v="Vikas Pathak"/>
    <s v="Facebook"/>
    <s v="Direct (campaign tagged in CRM)"/>
    <s v="6ae1ad77d8abf6e85bb943f5"/>
    <n v="1"/>
    <n v="0"/>
    <n v="1"/>
    <n v="0"/>
    <n v="1"/>
    <n v="1"/>
    <n v="0"/>
    <n v="0"/>
    <n v="0"/>
    <n v="0"/>
    <n v="1"/>
    <n v="0"/>
  </r>
  <r>
    <x v="0"/>
    <x v="1"/>
    <x v="11"/>
    <s v="Natuf | Broad | Tier1 + Growth Cities | Oct26 | V1"/>
    <s v="Natuf | Reel | Brand Ambassador | Heard Of Owning A Cafe | V1"/>
    <s v="In House Natuf"/>
    <x v="6"/>
    <s v="Non-Quality Lead"/>
    <x v="0"/>
    <x v="4"/>
    <s v="Omkar Navge"/>
    <s v="Facebook"/>
    <s v="Direct (campaign tagged in CRM)"/>
    <s v="6ae1a9e7077b4d68dbbec13f"/>
    <n v="1"/>
    <n v="0"/>
    <n v="1"/>
    <n v="0"/>
    <n v="1"/>
    <n v="0"/>
    <n v="0"/>
    <n v="0"/>
    <n v="0"/>
    <n v="0"/>
    <n v="1"/>
    <n v="0"/>
  </r>
  <r>
    <x v="0"/>
    <x v="1"/>
    <x v="11"/>
    <s v="Natuf | Investors | Tier1 + Growth Cities | Oct26 | V1"/>
    <s v="Natuf | Reel | Brand Ambassador | Heard Of Owning A Cafe | V1"/>
    <s v="In House Natuf"/>
    <x v="7"/>
    <s v="Non-Quality Lead"/>
    <x v="0"/>
    <x v="4"/>
    <s v="Vikas Pathak"/>
    <s v="Facebook"/>
    <s v="Direct (campaign tagged in CRM)"/>
    <s v="6ae1a915b6998f40575f35cb"/>
    <n v="1"/>
    <n v="0"/>
    <n v="1"/>
    <n v="0"/>
    <n v="2"/>
    <n v="1"/>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1a5ee42a75053b5d8565c"/>
    <n v="1"/>
    <n v="0"/>
    <n v="1"/>
    <n v="0"/>
    <n v="2"/>
    <n v="2"/>
    <n v="0"/>
    <n v="0"/>
    <n v="0"/>
    <n v="0"/>
    <n v="1"/>
    <n v="0"/>
  </r>
  <r>
    <x v="0"/>
    <x v="1"/>
    <x v="11"/>
    <s v="Natuf | Investors | Tier1 + Growth Cities | Oct26 | V1"/>
    <s v="Natuf | Reel | Brand Ambassador | Heard Of Owning A Cafe | V1"/>
    <s v="In House Natuf"/>
    <x v="5"/>
    <s v="Non-Quality Lead"/>
    <x v="0"/>
    <x v="4"/>
    <s v="Marshal Malbari"/>
    <s v="Facebook"/>
    <s v="Direct (campaign tagged in CRM)"/>
    <s v="6ae1a52555d332fc1ec97771"/>
    <n v="1"/>
    <n v="0"/>
    <n v="1"/>
    <n v="0"/>
    <n v="3"/>
    <n v="2"/>
    <n v="0"/>
    <n v="0"/>
    <n v="0"/>
    <n v="0"/>
    <n v="1"/>
    <n v="0"/>
  </r>
  <r>
    <x v="0"/>
    <x v="1"/>
    <x v="11"/>
    <s v="Natuf | LAL 1% | India | Jul26 | V1"/>
    <s v="Natuf | Reel | Brand Ambassador | Heard Of Owning A Cafe | V1"/>
    <s v="In House Natuf"/>
    <x v="6"/>
    <s v="Non-Quality Lead"/>
    <x v="0"/>
    <x v="4"/>
    <s v="Omkar Navge"/>
    <s v="Facebook"/>
    <s v="Direct (campaign tagged in CRM)"/>
    <s v="6ae1a4b66ec7270c673201b0"/>
    <n v="1"/>
    <n v="0"/>
    <n v="1"/>
    <n v="0"/>
    <n v="1"/>
    <n v="1"/>
    <n v="0"/>
    <n v="0"/>
    <n v="0"/>
    <n v="0"/>
    <n v="1"/>
    <n v="0"/>
  </r>
  <r>
    <x v="0"/>
    <x v="1"/>
    <x v="11"/>
    <s v="Natuf | Business Owners | Tier1 + Growth Cities | Oct26 | V1"/>
    <s v="Natuf | Reel | Brand Ambassador | Heard Of Owning A Cafe | V1"/>
    <s v="In House Natuf"/>
    <x v="6"/>
    <s v="Non-Quality Lead"/>
    <x v="0"/>
    <x v="4"/>
    <s v="Marshal Malbari"/>
    <s v="Facebook"/>
    <s v="Direct (campaign tagged in CRM)"/>
    <s v="6ae1a436f8e1a7899047d8b0"/>
    <n v="1"/>
    <n v="0"/>
    <n v="1"/>
    <n v="0"/>
    <n v="1"/>
    <n v="0"/>
    <n v="0"/>
    <n v="0"/>
    <n v="0"/>
    <n v="0"/>
    <n v="1"/>
    <n v="0"/>
  </r>
  <r>
    <x v="0"/>
    <x v="1"/>
    <x v="11"/>
    <s v="Natuf | Broad | Tier1 + Growth Cities | Oct26 | V1"/>
    <s v="Natuf | Reel | Brand Ambassador | Heard Of Owning A Cafe | V1"/>
    <s v="In House Natuf"/>
    <x v="4"/>
    <s v="Quality Lead"/>
    <x v="0"/>
    <x v="4"/>
    <s v="Marshal Malbari"/>
    <s v="Facebook"/>
    <s v="Direct (campaign tagged in CRM)"/>
    <s v="6ae1a3e65a734c6d70ffea6a"/>
    <n v="1"/>
    <n v="1"/>
    <n v="1"/>
    <n v="0"/>
    <n v="3"/>
    <n v="3"/>
    <n v="0"/>
    <n v="0"/>
    <n v="0"/>
    <n v="0"/>
    <n v="1"/>
    <n v="1"/>
  </r>
  <r>
    <x v="0"/>
    <x v="1"/>
    <x v="11"/>
    <s v="Natuf | Business Owners | Tier1 + Growth Cities | Oct26 | V1"/>
    <s v="Natuf | Reel | Brand Ambassador | Heard Of Owning A Cafe | V1"/>
    <s v="In House Natuf"/>
    <x v="11"/>
    <s v="Non-Quality Lead"/>
    <x v="0"/>
    <x v="4"/>
    <s v="(Unassigned)"/>
    <s v="Facebook"/>
    <s v="Direct (campaign tagged in CRM)"/>
    <s v="6ae1a2e2ed93c2b3e909cfdb"/>
    <n v="1"/>
    <n v="0"/>
    <n v="0"/>
    <n v="0"/>
    <n v="0"/>
    <n v="0"/>
    <n v="0"/>
    <n v="0"/>
    <n v="0"/>
    <n v="0"/>
    <n v="1"/>
    <n v="0"/>
  </r>
  <r>
    <x v="0"/>
    <x v="1"/>
    <x v="11"/>
    <s v="Natuf | Broad | Tier1 + Growth Cities | Oct26 | V1"/>
    <s v="Natuf | Reel | Brand Ambassador | Heard Of Owning A Cafe | V1"/>
    <s v="In House Natuf"/>
    <x v="14"/>
    <s v="Non-Quality Lead"/>
    <x v="0"/>
    <x v="4"/>
    <s v="Marshal Malbari"/>
    <s v="Facebook"/>
    <s v="Direct (campaign tagged in CRM)"/>
    <s v="6ae1a0575fd8d051bc56a87b"/>
    <n v="1"/>
    <n v="0"/>
    <n v="1"/>
    <n v="1"/>
    <n v="1"/>
    <n v="1"/>
    <n v="0"/>
    <n v="0"/>
    <n v="0"/>
    <n v="0"/>
    <n v="1"/>
    <n v="0"/>
  </r>
  <r>
    <x v="0"/>
    <x v="1"/>
    <x v="12"/>
    <s v="Natuf | Business Owners | Tier1 + Growth Cities | Oct26 | V1"/>
    <s v="Natuf | Static | Become A Levantine Food | V1"/>
    <s v="Natuf_MF"/>
    <x v="14"/>
    <s v="Non-Quality Lead"/>
    <x v="0"/>
    <x v="4"/>
    <s v="Marshal Malbari"/>
    <s v="Facebook"/>
    <s v="Direct (campaign tagged in CRM)"/>
    <s v="6ae19ff2da8349f3af7961fc"/>
    <n v="1"/>
    <n v="0"/>
    <n v="1"/>
    <n v="1"/>
    <n v="1"/>
    <n v="1"/>
    <n v="0"/>
    <n v="0"/>
    <n v="0"/>
    <n v="0"/>
    <n v="1"/>
    <n v="0"/>
  </r>
  <r>
    <x v="0"/>
    <x v="1"/>
    <x v="11"/>
    <s v="Natuf | Broad | Tier1 + Growth Cities | Oct26 | V1"/>
    <s v="Natuf | Reel | Brand Ambassador | Heard Of Owning A Cafe | V1"/>
    <s v="In House Natuf"/>
    <x v="11"/>
    <s v="Non-Quality Lead"/>
    <x v="0"/>
    <x v="4"/>
    <s v="(Unassigned)"/>
    <s v="Facebook"/>
    <s v="Direct (campaign tagged in CRM)"/>
    <s v="6ae19de685ae2eee1fdd20a1"/>
    <n v="1"/>
    <n v="0"/>
    <n v="0"/>
    <n v="0"/>
    <n v="0"/>
    <n v="0"/>
    <n v="0"/>
    <n v="0"/>
    <n v="0"/>
    <n v="0"/>
    <n v="1"/>
    <n v="0"/>
  </r>
  <r>
    <x v="0"/>
    <x v="1"/>
    <x v="11"/>
    <s v="Natuf | Broad | Tier1 + Growth Cities | Oct26 | V1"/>
    <s v="Natuf | Reel | Brand Ambassador | Heard Of Owning A Cafe | V1"/>
    <s v="In House Natuf"/>
    <x v="14"/>
    <s v="Non-Quality Lead"/>
    <x v="0"/>
    <x v="4"/>
    <s v="Marshal Malbari"/>
    <s v="Facebook"/>
    <s v="Direct (campaign tagged in CRM)"/>
    <s v="6ae19cc6ad827ee731bd33e4"/>
    <n v="1"/>
    <n v="0"/>
    <n v="1"/>
    <n v="1"/>
    <n v="1"/>
    <n v="0"/>
    <n v="0"/>
    <n v="0"/>
    <n v="0"/>
    <n v="0"/>
    <n v="1"/>
    <n v="0"/>
  </r>
  <r>
    <x v="0"/>
    <x v="1"/>
    <x v="11"/>
    <s v="Natuf | LAL 1% | India | Jul26 | V1"/>
    <s v="Natuf | Reel | Brand Ambassador | Heard Of Owning A Cafe | V1"/>
    <s v="In House Natuf"/>
    <x v="11"/>
    <s v="Non-Quality Lead"/>
    <x v="0"/>
    <x v="4"/>
    <s v="(Unassigned)"/>
    <s v="Facebook"/>
    <s v="Direct (campaign tagged in CRM)"/>
    <s v="6ae19ba6d31a6cb1cc09146c"/>
    <n v="1"/>
    <n v="0"/>
    <n v="0"/>
    <n v="0"/>
    <n v="0"/>
    <n v="0"/>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197cd994da7f6f57e1010"/>
    <n v="1"/>
    <n v="0"/>
    <n v="1"/>
    <n v="0"/>
    <n v="2"/>
    <n v="0"/>
    <n v="0"/>
    <n v="0"/>
    <n v="0"/>
    <n v="0"/>
    <n v="1"/>
    <n v="0"/>
  </r>
  <r>
    <x v="0"/>
    <x v="1"/>
    <x v="11"/>
    <s v="Natuf | LAL 1% | India | Jul26 | V1"/>
    <s v="Natuf | Reel | Brand Ambassador | Heard Of Owning A Cafe | V1"/>
    <s v="In House Natuf"/>
    <x v="11"/>
    <s v="Non-Quality Lead"/>
    <x v="0"/>
    <x v="4"/>
    <s v="(Unassigned)"/>
    <s v="Facebook"/>
    <s v="Direct (campaign tagged in CRM)"/>
    <s v="6ae197abe70b5c8853916642"/>
    <n v="1"/>
    <n v="0"/>
    <n v="0"/>
    <n v="0"/>
    <n v="0"/>
    <n v="0"/>
    <n v="0"/>
    <n v="0"/>
    <n v="0"/>
    <n v="0"/>
    <n v="1"/>
    <n v="0"/>
  </r>
  <r>
    <x v="0"/>
    <x v="1"/>
    <x v="11"/>
    <s v="Natuf | LAL 1% | India | Jul26 | V1"/>
    <s v="Natuf | Reel | Brand Ambassador | Heard Of Owning A Cafe | V1"/>
    <s v="In House Natuf"/>
    <x v="3"/>
    <s v="Quality Lead"/>
    <x v="0"/>
    <x v="4"/>
    <s v="Marshal Malbari"/>
    <s v="Facebook"/>
    <s v="Direct (campaign tagged in CRM)"/>
    <s v="6ae19672eb38b736595ea87d"/>
    <n v="1"/>
    <n v="1"/>
    <n v="1"/>
    <n v="0"/>
    <n v="1"/>
    <n v="1"/>
    <n v="0"/>
    <n v="0"/>
    <n v="0"/>
    <n v="0"/>
    <n v="1"/>
    <n v="1"/>
  </r>
  <r>
    <x v="0"/>
    <x v="1"/>
    <x v="12"/>
    <s v="Natuf | LAL 1% | India | Jul26 | V1"/>
    <s v="Natuf | Static | Become A Levantine Food | V1"/>
    <s v="Natuf_MF"/>
    <x v="5"/>
    <s v="Non-Quality Lead"/>
    <x v="0"/>
    <x v="4"/>
    <s v="Marshal Malbari"/>
    <s v="Facebook"/>
    <s v="Direct (campaign tagged in CRM)"/>
    <s v="6ae1939f6027689f54f038cc"/>
    <n v="1"/>
    <n v="0"/>
    <n v="1"/>
    <n v="0"/>
    <n v="1"/>
    <n v="1"/>
    <n v="0"/>
    <n v="0"/>
    <n v="0"/>
    <n v="0"/>
    <n v="1"/>
    <n v="0"/>
  </r>
  <r>
    <x v="0"/>
    <x v="1"/>
    <x v="11"/>
    <s v="Natuf | Business Owners | Tier1 + Growth Cities | Oct26 | V1"/>
    <s v="Natuf | Reel | Brand Ambassador | Heard Of Owning A Cafe | V1"/>
    <s v="In House Natuf"/>
    <x v="0"/>
    <s v="Quality Lead"/>
    <x v="0"/>
    <x v="4"/>
    <s v="Omkar Navge"/>
    <s v="Facebook"/>
    <s v="Direct (campaign tagged in CRM)"/>
    <s v="6ae18f3e9266c7320bd1dd2a"/>
    <n v="1"/>
    <n v="1"/>
    <n v="1"/>
    <n v="0"/>
    <n v="1"/>
    <n v="1"/>
    <n v="0"/>
    <n v="0"/>
    <n v="0"/>
    <n v="0"/>
    <n v="1"/>
    <n v="1"/>
  </r>
  <r>
    <x v="0"/>
    <x v="1"/>
    <x v="11"/>
    <s v="Natuf | Investors | Tier1 + Growth Cities | Oct26 | V1"/>
    <s v="Natuf | Reel | Brand Ambassador | Heard Of Owning A Cafe | V1"/>
    <s v="In House Natuf"/>
    <x v="6"/>
    <s v="Non-Quality Lead"/>
    <x v="0"/>
    <x v="4"/>
    <s v="Omkar Navge"/>
    <s v="Facebook"/>
    <s v="Direct (campaign tagged in CRM)"/>
    <s v="6ae18aedbe02b66350165f91"/>
    <n v="1"/>
    <n v="0"/>
    <n v="1"/>
    <n v="0"/>
    <n v="1"/>
    <n v="2"/>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e188f8c824b0f34d0cf496"/>
    <n v="1"/>
    <n v="1"/>
    <n v="1"/>
    <n v="0"/>
    <n v="1"/>
    <n v="1"/>
    <n v="0"/>
    <n v="0"/>
    <n v="0"/>
    <n v="0"/>
    <n v="1"/>
    <n v="1"/>
  </r>
  <r>
    <x v="0"/>
    <x v="1"/>
    <x v="11"/>
    <s v="Natuf | Business Owners | Tier1 + Growth Cities | Oct26 | V1"/>
    <s v="Natuf | Reel | Brand Ambassador | Heard Of Owning A Cafe | V1"/>
    <s v="In House Natuf"/>
    <x v="6"/>
    <s v="Non-Quality Lead"/>
    <x v="0"/>
    <x v="4"/>
    <s v="Vikas Pathak"/>
    <s v="Facebook"/>
    <s v="Direct (campaign tagged in CRM)"/>
    <s v="6ae188b0142102563d66cd8f"/>
    <n v="1"/>
    <n v="0"/>
    <n v="1"/>
    <n v="0"/>
    <n v="2"/>
    <n v="1"/>
    <n v="0"/>
    <n v="0"/>
    <n v="0"/>
    <n v="0"/>
    <n v="1"/>
    <n v="0"/>
  </r>
  <r>
    <x v="0"/>
    <x v="1"/>
    <x v="12"/>
    <s v="Natuf | Investors | Tier1 + Growth Cities | Oct26 | V1"/>
    <s v="Natuf | Static | Become A Levantine Food | V1"/>
    <s v="Natuf_MF"/>
    <x v="7"/>
    <s v="Non-Quality Lead"/>
    <x v="0"/>
    <x v="4"/>
    <s v="Marshal Malbari"/>
    <s v="Facebook"/>
    <s v="Direct (campaign tagged in CRM)"/>
    <s v="6ae188782d96a87b18d22e8a"/>
    <n v="1"/>
    <n v="0"/>
    <n v="1"/>
    <n v="0"/>
    <n v="2"/>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185fbb451d216fed86b09"/>
    <n v="1"/>
    <n v="0"/>
    <n v="1"/>
    <n v="0"/>
    <n v="1"/>
    <n v="0"/>
    <n v="0"/>
    <n v="0"/>
    <n v="0"/>
    <n v="0"/>
    <n v="1"/>
    <n v="0"/>
  </r>
  <r>
    <x v="0"/>
    <x v="1"/>
    <x v="12"/>
    <s v="Natuf | Investors | Tier1 + Growth Cities | Oct26 | V1"/>
    <s v="Natuf | Static | Become A Levantine Food | V1"/>
    <s v="Natuf_MF"/>
    <x v="6"/>
    <s v="Non-Quality Lead"/>
    <x v="0"/>
    <x v="4"/>
    <s v="Marshal Malbari"/>
    <s v="Facebook"/>
    <s v="Direct (campaign tagged in CRM)"/>
    <s v="6ae1847eb451d216fed867b3"/>
    <n v="1"/>
    <n v="0"/>
    <n v="1"/>
    <n v="0"/>
    <n v="1"/>
    <n v="0"/>
    <n v="0"/>
    <n v="0"/>
    <n v="0"/>
    <n v="0"/>
    <n v="1"/>
    <n v="0"/>
  </r>
  <r>
    <x v="0"/>
    <x v="1"/>
    <x v="11"/>
    <s v="Natuf | Investors | Tier1 + Growth Cities | Oct26 | V1"/>
    <s v="Natuf | Reel | Brand Ambassador | Heard Of Owning A Cafe | V1"/>
    <s v="In House Natuf"/>
    <x v="7"/>
    <s v="Non-Quality Lead"/>
    <x v="0"/>
    <x v="4"/>
    <s v="Vikas Pathak"/>
    <s v="Facebook"/>
    <s v="Direct (campaign tagged in CRM)"/>
    <s v="6ae183536bd99ddadf9bad7c"/>
    <n v="1"/>
    <n v="0"/>
    <n v="1"/>
    <n v="0"/>
    <n v="2"/>
    <n v="0"/>
    <n v="0"/>
    <n v="0"/>
    <n v="0"/>
    <n v="0"/>
    <n v="1"/>
    <n v="0"/>
  </r>
  <r>
    <x v="0"/>
    <x v="1"/>
    <x v="12"/>
    <s v="Natuf | Investors | Tier1 + Growth Cities | Oct26 | V1"/>
    <s v="Natuf | Static | Become A Levantine Food | V1"/>
    <s v="Natuf_MF"/>
    <x v="14"/>
    <s v="Non-Quality Lead"/>
    <x v="0"/>
    <x v="4"/>
    <s v="Marshal Malbari"/>
    <s v="Facebook"/>
    <s v="Direct (campaign tagged in CRM)"/>
    <s v="6ae17f4d0ebba68e52e02b20"/>
    <n v="1"/>
    <n v="0"/>
    <n v="1"/>
    <n v="1"/>
    <n v="1"/>
    <n v="1"/>
    <n v="0"/>
    <n v="0"/>
    <n v="0"/>
    <n v="0"/>
    <n v="1"/>
    <n v="0"/>
  </r>
  <r>
    <x v="0"/>
    <x v="1"/>
    <x v="12"/>
    <s v="Natuf | Business Owners | Tier1 + Growth Cities | Oct26 | V1"/>
    <s v="Natuf | Static | Become A Levantine Food | V1"/>
    <s v="Natuf_MF"/>
    <x v="6"/>
    <s v="Non-Quality Lead"/>
    <x v="0"/>
    <x v="4"/>
    <s v="Marshal Malbari"/>
    <s v="Facebook"/>
    <s v="Direct (campaign tagged in CRM)"/>
    <s v="6ae17ece228eb05f7be2462f"/>
    <n v="1"/>
    <n v="0"/>
    <n v="1"/>
    <n v="0"/>
    <n v="1"/>
    <n v="0"/>
    <n v="0"/>
    <n v="0"/>
    <n v="0"/>
    <n v="0"/>
    <n v="1"/>
    <n v="0"/>
  </r>
  <r>
    <x v="0"/>
    <x v="1"/>
    <x v="12"/>
    <s v="Natuf | LAL 1% | India | Jul26 | V1"/>
    <s v="Natuf | Static | Become A Levantine Food | V1"/>
    <s v="Natuf_MF"/>
    <x v="6"/>
    <s v="Non-Quality Lead"/>
    <x v="0"/>
    <x v="4"/>
    <s v="Marshal Malbari"/>
    <s v="Facebook"/>
    <s v="Direct (campaign tagged in CRM)"/>
    <s v="6ae17d983be86dc644111ed2"/>
    <n v="1"/>
    <n v="0"/>
    <n v="1"/>
    <n v="0"/>
    <n v="1"/>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17d5fc32b0836e5fce617"/>
    <n v="1"/>
    <n v="0"/>
    <n v="1"/>
    <n v="0"/>
    <n v="2"/>
    <n v="0"/>
    <n v="0"/>
    <n v="0"/>
    <n v="0"/>
    <n v="0"/>
    <n v="1"/>
    <n v="0"/>
  </r>
  <r>
    <x v="0"/>
    <x v="1"/>
    <x v="12"/>
    <s v="Natuf | Investors | Tier1 + Growth Cities | Oct26 | V1"/>
    <s v="Natuf | Static | Become A Levantine Food | V1"/>
    <s v="Natuf_MF"/>
    <x v="14"/>
    <s v="Non-Quality Lead"/>
    <x v="0"/>
    <x v="4"/>
    <s v="Marshal Malbari"/>
    <s v="Facebook"/>
    <s v="Direct (campaign tagged in CRM)"/>
    <s v="6ae17ccdede5f2afd6e255e4"/>
    <n v="1"/>
    <n v="0"/>
    <n v="1"/>
    <n v="1"/>
    <n v="1"/>
    <n v="1"/>
    <n v="0"/>
    <n v="0"/>
    <n v="0"/>
    <n v="0"/>
    <n v="1"/>
    <n v="0"/>
  </r>
  <r>
    <x v="0"/>
    <x v="1"/>
    <x v="12"/>
    <s v="Natuf | Investors | Tier1 + Growth Cities | Oct26 | V1"/>
    <s v="Natuf | Static | Become A Levantine Food | V1"/>
    <s v="Natuf_MF"/>
    <x v="6"/>
    <s v="Non-Quality Lead"/>
    <x v="0"/>
    <x v="4"/>
    <s v="Marshal Malbari"/>
    <s v="Facebook"/>
    <s v="Direct (campaign tagged in CRM)"/>
    <s v="6ae17cc764ce912f249cae17"/>
    <n v="1"/>
    <n v="0"/>
    <n v="1"/>
    <n v="0"/>
    <n v="1"/>
    <n v="0"/>
    <n v="0"/>
    <n v="0"/>
    <n v="0"/>
    <n v="0"/>
    <n v="1"/>
    <n v="0"/>
  </r>
  <r>
    <x v="0"/>
    <x v="1"/>
    <x v="12"/>
    <s v="Natuf | LAL 1% | India | Jul26 | V1"/>
    <s v="Natuf | Static | Become A Levantine Food | V1"/>
    <s v="Natuf_MF"/>
    <x v="8"/>
    <s v="Non-Quality Lead"/>
    <x v="0"/>
    <x v="4"/>
    <s v="Marshal Malbari"/>
    <s v="Facebook"/>
    <s v="Direct (campaign tagged in CRM)"/>
    <s v="6ae17b486b071f977219fa91"/>
    <n v="1"/>
    <n v="0"/>
    <n v="1"/>
    <n v="0"/>
    <n v="3"/>
    <n v="3"/>
    <n v="0"/>
    <n v="0"/>
    <n v="0"/>
    <n v="0"/>
    <n v="1"/>
    <n v="0"/>
  </r>
  <r>
    <x v="0"/>
    <x v="1"/>
    <x v="11"/>
    <s v="Natuf | Broad | Tier1 + Growth Cities | Oct26 | V1"/>
    <s v="Natuf | Reel | Brand Ambassador | Heard Of Owning A Cafe | V1"/>
    <s v="In House Natuf"/>
    <x v="8"/>
    <s v="Non-Quality Lead"/>
    <x v="0"/>
    <x v="4"/>
    <s v="Marshal Malbari"/>
    <s v="Facebook"/>
    <s v="Direct (campaign tagged in CRM)"/>
    <s v="6ae1790b857ae9e4754cb4b0"/>
    <n v="1"/>
    <n v="0"/>
    <n v="1"/>
    <n v="0"/>
    <n v="3"/>
    <n v="1"/>
    <n v="0"/>
    <n v="0"/>
    <n v="0"/>
    <n v="0"/>
    <n v="1"/>
    <n v="0"/>
  </r>
  <r>
    <x v="0"/>
    <x v="1"/>
    <x v="11"/>
    <s v="Natuf | Broad | Tier1 + Growth Cities | Oct26 | V1"/>
    <s v="Natuf | Reel | Brand Ambassador | Heard Of Owning A Cafe | V1"/>
    <s v="In House Natuf"/>
    <x v="6"/>
    <s v="Non-Quality Lead"/>
    <x v="0"/>
    <x v="4"/>
    <s v="Omkar Navge"/>
    <s v="Facebook"/>
    <s v="Direct (campaign tagged in CRM)"/>
    <s v="6ae173b03cec4dacce4b2e3e"/>
    <n v="1"/>
    <n v="0"/>
    <n v="1"/>
    <n v="0"/>
    <n v="1"/>
    <n v="1"/>
    <n v="0"/>
    <n v="0"/>
    <n v="0"/>
    <n v="0"/>
    <n v="1"/>
    <n v="0"/>
  </r>
  <r>
    <x v="0"/>
    <x v="1"/>
    <x v="11"/>
    <s v="Natuf | Business Owners | Tier1 + Growth Cities | Oct26 | V1"/>
    <s v="Natuf | Reel | Brand Ambassador | Heard Of Owning A Cafe | V1"/>
    <s v="In House Natuf"/>
    <x v="1"/>
    <s v="Quality Lead"/>
    <x v="0"/>
    <x v="4"/>
    <s v="Marshal Malbari"/>
    <s v="Facebook"/>
    <s v="Direct (campaign tagged in CRM)"/>
    <s v="6ae1733ed9658b6db97abaea"/>
    <n v="1"/>
    <n v="1"/>
    <n v="1"/>
    <n v="0"/>
    <n v="4"/>
    <n v="4"/>
    <n v="0"/>
    <n v="0"/>
    <n v="0"/>
    <n v="0"/>
    <n v="1"/>
    <n v="1"/>
  </r>
  <r>
    <x v="0"/>
    <x v="1"/>
    <x v="11"/>
    <s v="Natuf | LAL 1% | India | Jul26 | V1"/>
    <s v="Natuf | Reel | Brand Ambassador | Heard Of Owning A Cafe | V1"/>
    <s v="In House Natuf"/>
    <x v="5"/>
    <s v="Non-Quality Lead"/>
    <x v="0"/>
    <x v="4"/>
    <s v="Omkar Navge"/>
    <s v="Facebook"/>
    <s v="Direct (campaign tagged in CRM)"/>
    <s v="6ae16eb80029a9217ba0eb4b"/>
    <n v="1"/>
    <n v="0"/>
    <n v="1"/>
    <n v="0"/>
    <n v="3"/>
    <n v="1"/>
    <n v="0"/>
    <n v="0"/>
    <n v="0"/>
    <n v="0"/>
    <n v="1"/>
    <n v="0"/>
  </r>
  <r>
    <x v="0"/>
    <x v="1"/>
    <x v="11"/>
    <s v="Natuf | Broad | Tier1 + Growth Cities | Oct26 | V1"/>
    <s v="Natuf | Reel | Brand Ambassador | Heard Of Owning A Cafe | V1"/>
    <s v="In House Natuf"/>
    <x v="6"/>
    <s v="Non-Quality Lead"/>
    <x v="0"/>
    <x v="4"/>
    <s v="Omkar Navge"/>
    <s v="Facebook"/>
    <s v="Direct (campaign tagged in CRM)"/>
    <s v="6ae165da5c679ab403d114a7"/>
    <n v="1"/>
    <n v="0"/>
    <n v="1"/>
    <n v="0"/>
    <n v="1"/>
    <n v="0"/>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e1628b7841353bba6200d6"/>
    <n v="1"/>
    <n v="1"/>
    <n v="1"/>
    <n v="0"/>
    <n v="1"/>
    <n v="1"/>
    <n v="0"/>
    <n v="0"/>
    <n v="0"/>
    <n v="0"/>
    <n v="1"/>
    <n v="1"/>
  </r>
  <r>
    <x v="0"/>
    <x v="1"/>
    <x v="11"/>
    <s v="Natuf | Broad | Tier1 + Growth Cities | Oct26 | V1"/>
    <s v="Natuf | Reel | Brand Ambassador | Heard Of Owning A Cafe | V1"/>
    <s v="In House Natuf"/>
    <x v="14"/>
    <s v="Non-Quality Lead"/>
    <x v="0"/>
    <x v="4"/>
    <s v="Omkar Navge"/>
    <s v="Facebook"/>
    <s v="Direct (campaign tagged in CRM)"/>
    <s v="6ae15f7f01194d7876ccc36d"/>
    <n v="1"/>
    <n v="0"/>
    <n v="1"/>
    <n v="1"/>
    <n v="2"/>
    <n v="1"/>
    <n v="0"/>
    <n v="0"/>
    <n v="0"/>
    <n v="0"/>
    <n v="1"/>
    <n v="0"/>
  </r>
  <r>
    <x v="0"/>
    <x v="1"/>
    <x v="11"/>
    <s v="Natuf | Broad | Tier1 + Growth Cities | Oct26 | V1"/>
    <s v="Natuf | Reel | Brand Ambassador | Heard Of Owning A Cafe | V1"/>
    <s v="In House Natuf"/>
    <x v="6"/>
    <s v="Non-Quality Lead"/>
    <x v="0"/>
    <x v="4"/>
    <s v="Vikas Pathak"/>
    <s v="Facebook"/>
    <s v="Direct (campaign tagged in CRM)"/>
    <s v="6ae15ee9bfb4f24bc913ab36"/>
    <n v="1"/>
    <n v="0"/>
    <n v="1"/>
    <n v="0"/>
    <n v="3"/>
    <n v="2"/>
    <n v="0"/>
    <n v="0"/>
    <n v="0"/>
    <n v="0"/>
    <n v="1"/>
    <n v="0"/>
  </r>
  <r>
    <x v="0"/>
    <x v="1"/>
    <x v="11"/>
    <s v="Natuf | Investors | Tier1 + Growth Cities | Oct26 | V1"/>
    <s v="Natuf | Reel | Brand Ambassador | Heard Of Owning A Cafe | V1"/>
    <s v="In House Natuf"/>
    <x v="7"/>
    <s v="Non-Quality Lead"/>
    <x v="0"/>
    <x v="4"/>
    <s v="Vikas Pathak"/>
    <s v="Facebook"/>
    <s v="Direct (campaign tagged in CRM)"/>
    <s v="6ae15c5c120addcab7badffa"/>
    <n v="1"/>
    <n v="0"/>
    <n v="1"/>
    <n v="0"/>
    <n v="2"/>
    <n v="1"/>
    <n v="0"/>
    <n v="0"/>
    <n v="0"/>
    <n v="0"/>
    <n v="1"/>
    <n v="0"/>
  </r>
  <r>
    <x v="0"/>
    <x v="1"/>
    <x v="11"/>
    <s v="Natuf | Broad | Tier1 + Growth Cities | Oct26 | V1"/>
    <s v="Natuf | Reel | Brand Ambassador | Heard Of Owning A Cafe | V1"/>
    <s v="In House Natuf"/>
    <x v="6"/>
    <s v="Non-Quality Lead"/>
    <x v="0"/>
    <x v="4"/>
    <s v="Omkar Navge"/>
    <s v="Facebook"/>
    <s v="Direct (campaign tagged in CRM)"/>
    <s v="6ae156f6f9d57f60bf245cac"/>
    <n v="1"/>
    <n v="0"/>
    <n v="1"/>
    <n v="0"/>
    <n v="1"/>
    <n v="1"/>
    <n v="0"/>
    <n v="0"/>
    <n v="0"/>
    <n v="0"/>
    <n v="1"/>
    <n v="0"/>
  </r>
  <r>
    <x v="0"/>
    <x v="1"/>
    <x v="12"/>
    <s v="Natuf | Investors | Tier1 + Growth Cities | Oct26 | V1"/>
    <s v="Natuf | Static | Become A Levantine Food | V1"/>
    <s v="Natuf_MF"/>
    <x v="14"/>
    <s v="Non-Quality Lead"/>
    <x v="0"/>
    <x v="4"/>
    <s v="Marshal Malbari"/>
    <s v="Facebook"/>
    <s v="Direct (campaign tagged in CRM)"/>
    <s v="6ae14d498efa208b282de071"/>
    <n v="1"/>
    <n v="0"/>
    <n v="1"/>
    <n v="1"/>
    <n v="1"/>
    <n v="1"/>
    <n v="0"/>
    <n v="0"/>
    <n v="0"/>
    <n v="0"/>
    <n v="1"/>
    <n v="0"/>
  </r>
  <r>
    <x v="0"/>
    <x v="1"/>
    <x v="12"/>
    <s v="Natuf | Investors | Tier1 + Growth Cities | Oct26 | V1"/>
    <s v="Natuf | Static | Become A Levantine Food | V1"/>
    <s v="Natuf_MF"/>
    <x v="7"/>
    <s v="Non-Quality Lead"/>
    <x v="0"/>
    <x v="4"/>
    <s v="Marshal Malbari"/>
    <s v="Facebook"/>
    <s v="Direct (campaign tagged in CRM)"/>
    <s v="6ae147381ef42e8c03768320"/>
    <n v="1"/>
    <n v="0"/>
    <n v="1"/>
    <n v="0"/>
    <n v="2"/>
    <n v="0"/>
    <n v="0"/>
    <n v="0"/>
    <n v="0"/>
    <n v="0"/>
    <n v="1"/>
    <n v="0"/>
  </r>
  <r>
    <x v="0"/>
    <x v="1"/>
    <x v="11"/>
    <s v="Natuf | Business Owners | Tier1 + Growth Cities | Oct26 | V1"/>
    <s v="Natuf | Reel | Brand Ambassador | Heard Of Owning A Cafe | V1"/>
    <s v="In House Natuf"/>
    <x v="7"/>
    <s v="Non-Quality Lead"/>
    <x v="0"/>
    <x v="4"/>
    <s v="Marshal Malbari"/>
    <s v="Facebook"/>
    <s v="Direct (campaign tagged in CRM)"/>
    <s v="6ae135d07971ba05093ff5f8"/>
    <n v="1"/>
    <n v="0"/>
    <n v="1"/>
    <n v="0"/>
    <n v="2"/>
    <n v="0"/>
    <n v="0"/>
    <n v="0"/>
    <n v="0"/>
    <n v="0"/>
    <n v="1"/>
    <n v="0"/>
  </r>
  <r>
    <x v="0"/>
    <x v="1"/>
    <x v="11"/>
    <s v="Natuf | Business Owners | Tier1 + Growth Cities | Oct26 | V1"/>
    <s v="Natuf | Reel | Brand Ambassador | Heard Of Owning A Cafe | V1"/>
    <s v="In House Natuf"/>
    <x v="5"/>
    <s v="Non-Quality Lead"/>
    <x v="0"/>
    <x v="4"/>
    <s v="Omkar Navge"/>
    <s v="Facebook"/>
    <s v="Direct (campaign tagged in CRM)"/>
    <s v="6ae135abc2b1b0d284735337"/>
    <n v="1"/>
    <n v="0"/>
    <n v="1"/>
    <n v="0"/>
    <n v="8"/>
    <n v="2"/>
    <n v="0"/>
    <n v="0"/>
    <n v="0"/>
    <n v="0"/>
    <n v="1"/>
    <n v="0"/>
  </r>
  <r>
    <x v="0"/>
    <x v="1"/>
    <x v="11"/>
    <s v="Natuf | LAL 1% | India | Jul26 | V1"/>
    <s v="Natuf | Reel | Brand Ambassador | Heard Of Owning A Cafe | V1"/>
    <s v="In House Natuf"/>
    <x v="6"/>
    <s v="Non-Quality Lead"/>
    <x v="0"/>
    <x v="4"/>
    <s v="Marshal Malbari"/>
    <s v="Facebook"/>
    <s v="Direct (campaign tagged in CRM)"/>
    <s v="6ae12db08910e89ed9c0930c"/>
    <n v="1"/>
    <n v="0"/>
    <n v="1"/>
    <n v="0"/>
    <n v="1"/>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11923dd5e66dab336fb97"/>
    <n v="1"/>
    <n v="0"/>
    <n v="1"/>
    <n v="0"/>
    <n v="1"/>
    <n v="0"/>
    <n v="0"/>
    <n v="0"/>
    <n v="0"/>
    <n v="0"/>
    <n v="1"/>
    <n v="0"/>
  </r>
  <r>
    <x v="0"/>
    <x v="1"/>
    <x v="11"/>
    <s v="Natuf | Investors | Tier1 + Growth Cities | Oct26 | V1"/>
    <s v="Natuf | Reel | Brand Ambassador | Heard Of Owning A Cafe | V1"/>
    <s v="In House Natuf"/>
    <x v="8"/>
    <s v="Non-Quality Lead"/>
    <x v="0"/>
    <x v="4"/>
    <s v="Marshal Malbari"/>
    <s v="Facebook"/>
    <s v="Direct (campaign tagged in CRM)"/>
    <s v="6ae1149e568332145b287142"/>
    <n v="1"/>
    <n v="0"/>
    <n v="1"/>
    <n v="0"/>
    <n v="3"/>
    <n v="0"/>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10e89623d9ccae7c01636"/>
    <n v="1"/>
    <n v="0"/>
    <n v="1"/>
    <n v="0"/>
    <n v="1"/>
    <n v="0"/>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10333f99f5df8ba72f3c4"/>
    <n v="1"/>
    <n v="0"/>
    <n v="1"/>
    <n v="0"/>
    <n v="1"/>
    <n v="1"/>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0fffa35013ef082cb709a"/>
    <n v="1"/>
    <n v="0"/>
    <n v="1"/>
    <n v="0"/>
    <n v="1"/>
    <n v="1"/>
    <n v="0"/>
    <n v="0"/>
    <n v="0"/>
    <n v="0"/>
    <n v="1"/>
    <n v="0"/>
  </r>
  <r>
    <x v="0"/>
    <x v="1"/>
    <x v="11"/>
    <s v="Natuf | Broad | Tier1 + Growth Cities | Oct26 | V1"/>
    <s v="Natuf | Reel | Brand Ambassador | Heard Of Owning A Cafe | V1"/>
    <s v="In House Natuf"/>
    <x v="14"/>
    <s v="Non-Quality Lead"/>
    <x v="0"/>
    <x v="4"/>
    <s v="Marshal Malbari"/>
    <s v="Facebook"/>
    <s v="Direct (campaign tagged in CRM)"/>
    <s v="6ae0ff353faf493efe3b675c"/>
    <n v="1"/>
    <n v="0"/>
    <n v="1"/>
    <n v="1"/>
    <n v="2"/>
    <n v="1"/>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0fd56fffef40c18a63745"/>
    <n v="1"/>
    <n v="0"/>
    <n v="1"/>
    <n v="0"/>
    <n v="1"/>
    <n v="0"/>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0f97b67d1fd28ab0d92af"/>
    <n v="1"/>
    <n v="0"/>
    <n v="1"/>
    <n v="0"/>
    <n v="1"/>
    <n v="0"/>
    <n v="0"/>
    <n v="0"/>
    <n v="0"/>
    <n v="0"/>
    <n v="1"/>
    <n v="0"/>
  </r>
  <r>
    <x v="0"/>
    <x v="1"/>
    <x v="11"/>
    <s v="Natuf | Investors | Tier1 + Growth Cities | Oct26 | V1"/>
    <s v="Natuf | Reel | Brand Ambassador | Heard Of Owning A Cafe | V1"/>
    <s v="In House Natuf"/>
    <x v="6"/>
    <s v="Non-Quality Lead"/>
    <x v="0"/>
    <x v="4"/>
    <s v="Vikas Pathak"/>
    <s v="Facebook"/>
    <s v="Direct (campaign tagged in CRM)"/>
    <s v="6ae0f600dc60c7ee00ea3cb0"/>
    <n v="1"/>
    <n v="0"/>
    <n v="1"/>
    <n v="0"/>
    <n v="2"/>
    <n v="0"/>
    <n v="0"/>
    <n v="0"/>
    <n v="0"/>
    <n v="0"/>
    <n v="1"/>
    <n v="0"/>
  </r>
  <r>
    <x v="0"/>
    <x v="1"/>
    <x v="11"/>
    <s v="Natuf | LAL 1% | India | Jul26 | V1"/>
    <s v="Natuf | Reel | Brand Ambassador | Heard Of Owning A Cafe | V1"/>
    <s v="In House Natuf"/>
    <x v="4"/>
    <s v="Quality Lead"/>
    <x v="0"/>
    <x v="4"/>
    <s v="Vikas Pathak"/>
    <s v="Facebook"/>
    <s v="Direct (campaign tagged in CRM)"/>
    <s v="6ae0f54d70e97b0d666d9048"/>
    <n v="1"/>
    <n v="1"/>
    <n v="1"/>
    <n v="0"/>
    <n v="2"/>
    <n v="1"/>
    <n v="0"/>
    <n v="0"/>
    <n v="0"/>
    <n v="0"/>
    <n v="1"/>
    <n v="1"/>
  </r>
  <r>
    <x v="0"/>
    <x v="1"/>
    <x v="11"/>
    <s v="Natuf | Investors | Tier1 + Growth Cities | Oct26 | V1"/>
    <s v="Natuf | Reel | Brand Ambassador | Heard Of Owning A Cafe | V1"/>
    <s v="In House Natuf"/>
    <x v="6"/>
    <s v="Non-Quality Lead"/>
    <x v="0"/>
    <x v="4"/>
    <s v="Omkar Navge"/>
    <s v="Facebook"/>
    <s v="Direct (campaign tagged in CRM)"/>
    <s v="6ae0f4ac63829055503b6f1c"/>
    <n v="1"/>
    <n v="0"/>
    <n v="1"/>
    <n v="0"/>
    <n v="1"/>
    <n v="0"/>
    <n v="0"/>
    <n v="0"/>
    <n v="0"/>
    <n v="0"/>
    <n v="1"/>
    <n v="0"/>
  </r>
  <r>
    <x v="0"/>
    <x v="1"/>
    <x v="11"/>
    <s v="Natuf | LAL 1% | India | Jul26 | V1"/>
    <s v="Natuf | Reel | Brand Ambassador | Heard Of Owning A Cafe | V1"/>
    <s v="In House Natuf"/>
    <x v="4"/>
    <s v="Quality Lead"/>
    <x v="0"/>
    <x v="4"/>
    <s v="Vikas Pathak"/>
    <s v="Facebook"/>
    <s v="Direct (campaign tagged in CRM)"/>
    <s v="6ae0f09c038994814e150ee0"/>
    <n v="1"/>
    <n v="1"/>
    <n v="1"/>
    <n v="0"/>
    <n v="2"/>
    <n v="2"/>
    <n v="0"/>
    <n v="0"/>
    <n v="0"/>
    <n v="0"/>
    <n v="1"/>
    <n v="1"/>
  </r>
  <r>
    <x v="0"/>
    <x v="1"/>
    <x v="11"/>
    <s v="Natuf | LAL 1% | India | Jul26 | V1"/>
    <s v="Natuf | Reel | Brand Ambassador | Heard Of Owning A Cafe | V1"/>
    <s v="In House Natuf"/>
    <x v="11"/>
    <s v="Non-Quality Lead"/>
    <x v="0"/>
    <x v="4"/>
    <s v="Omkar Navge"/>
    <s v="Facebook"/>
    <s v="Direct (campaign tagged in CRM)"/>
    <s v="6ae0ef4d9f7dbcd4760de2b6"/>
    <n v="1"/>
    <n v="0"/>
    <n v="0"/>
    <n v="0"/>
    <n v="0"/>
    <n v="0"/>
    <n v="0"/>
    <n v="0"/>
    <n v="0"/>
    <n v="0"/>
    <n v="1"/>
    <n v="0"/>
  </r>
  <r>
    <x v="0"/>
    <x v="1"/>
    <x v="12"/>
    <s v="Natuf | Business Owners | Tier1 + Growth Cities | Oct26 | V1"/>
    <s v="Natuf | Static | Become A Levantine Food | V1"/>
    <s v="Natuf_MF"/>
    <x v="6"/>
    <s v="Non-Quality Lead"/>
    <x v="0"/>
    <x v="4"/>
    <s v="Marshal Malbari"/>
    <s v="Facebook"/>
    <s v="Direct (campaign tagged in CRM)"/>
    <s v="6ae0ee74d9d53d111bc4e318"/>
    <n v="1"/>
    <n v="0"/>
    <n v="1"/>
    <n v="0"/>
    <n v="1"/>
    <n v="0"/>
    <n v="0"/>
    <n v="0"/>
    <n v="0"/>
    <n v="0"/>
    <n v="1"/>
    <n v="0"/>
  </r>
  <r>
    <x v="0"/>
    <x v="1"/>
    <x v="11"/>
    <s v="Natuf | LAL 1% | India | Jul26 | V1"/>
    <s v="Natuf | Reel | Brand Ambassador | Heard Of Owning A Cafe | V1"/>
    <s v="In House Natuf"/>
    <x v="8"/>
    <s v="Non-Quality Lead"/>
    <x v="0"/>
    <x v="4"/>
    <s v="Marshal Malbari"/>
    <s v="Facebook"/>
    <s v="Direct (campaign tagged in CRM)"/>
    <s v="6ae0ecee7f5448c5ea5f642b"/>
    <n v="1"/>
    <n v="0"/>
    <n v="1"/>
    <n v="0"/>
    <n v="3"/>
    <n v="0"/>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0ec9a7176dd8f1f723368"/>
    <n v="1"/>
    <n v="0"/>
    <n v="1"/>
    <n v="0"/>
    <n v="1"/>
    <n v="0"/>
    <n v="0"/>
    <n v="0"/>
    <n v="0"/>
    <n v="0"/>
    <n v="1"/>
    <n v="0"/>
  </r>
  <r>
    <x v="0"/>
    <x v="1"/>
    <x v="11"/>
    <s v="Natuf | Business Owners | Tier1 + Growth Cities | Oct26 | V1"/>
    <s v="Natuf | Reel | Brand Ambassador | Heard Of Owning A Cafe | V1"/>
    <s v="In House Natuf"/>
    <x v="4"/>
    <s v="Quality Lead"/>
    <x v="0"/>
    <x v="4"/>
    <s v="Omkar Navge"/>
    <s v="Facebook"/>
    <s v="Direct (campaign tagged in CRM)"/>
    <s v="6ae0ea91888014e8b6ced6a9"/>
    <n v="1"/>
    <n v="1"/>
    <n v="1"/>
    <n v="0"/>
    <n v="1"/>
    <n v="1"/>
    <n v="0"/>
    <n v="0"/>
    <n v="0"/>
    <n v="0"/>
    <n v="1"/>
    <n v="1"/>
  </r>
  <r>
    <x v="0"/>
    <x v="1"/>
    <x v="11"/>
    <s v="Natuf | Broad | Tier1 + Growth Cities | Oct26 | V1"/>
    <s v="Natuf | Reel | Brand Ambassador | Heard Of Owning A Cafe | V1"/>
    <s v="In House Natuf"/>
    <x v="7"/>
    <s v="Non-Quality Lead"/>
    <x v="0"/>
    <x v="4"/>
    <s v="Marshal Malbari"/>
    <s v="Facebook"/>
    <s v="Direct (campaign tagged in CRM)"/>
    <s v="6ae0e743baebb7accf6b26de"/>
    <n v="1"/>
    <n v="0"/>
    <n v="1"/>
    <n v="0"/>
    <n v="2"/>
    <n v="0"/>
    <n v="0"/>
    <n v="0"/>
    <n v="0"/>
    <n v="0"/>
    <n v="1"/>
    <n v="0"/>
  </r>
  <r>
    <x v="0"/>
    <x v="1"/>
    <x v="11"/>
    <s v="Natuf | Broad | Tier1 + Growth Cities | Oct26 | V1"/>
    <s v="Natuf | Reel | Brand Ambassador | Heard Of Owning A Cafe | V1"/>
    <s v="In House Natuf"/>
    <x v="6"/>
    <s v="Non-Quality Lead"/>
    <x v="0"/>
    <x v="4"/>
    <s v="Omkar Navge"/>
    <s v="Facebook"/>
    <s v="Direct (campaign tagged in CRM)"/>
    <s v="6ae0e2a25b632ea2144213c3"/>
    <n v="1"/>
    <n v="0"/>
    <n v="1"/>
    <n v="0"/>
    <n v="1"/>
    <n v="1"/>
    <n v="0"/>
    <n v="0"/>
    <n v="0"/>
    <n v="0"/>
    <n v="1"/>
    <n v="0"/>
  </r>
  <r>
    <x v="0"/>
    <x v="1"/>
    <x v="12"/>
    <s v="Natuf | Business Owners | Tier1 + Growth Cities | Oct26 | V1"/>
    <s v="Natuf | Static | Become A Levantine Food | V1"/>
    <s v="Natuf_MF"/>
    <x v="14"/>
    <s v="Non-Quality Lead"/>
    <x v="0"/>
    <x v="4"/>
    <s v="Marshal Malbari"/>
    <s v="Facebook"/>
    <s v="Direct (campaign tagged in CRM)"/>
    <s v="6ae0e110bda54c37047fc049"/>
    <n v="1"/>
    <n v="0"/>
    <n v="1"/>
    <n v="1"/>
    <n v="3"/>
    <n v="2"/>
    <n v="0"/>
    <n v="0"/>
    <n v="0"/>
    <n v="0"/>
    <n v="1"/>
    <n v="0"/>
  </r>
  <r>
    <x v="0"/>
    <x v="1"/>
    <x v="11"/>
    <s v="Natuf | Business Owners | Tier1 + Growth Cities | Oct26 | V1"/>
    <s v="Natuf | Reel | Brand Ambassador | Heard Of Owning A Cafe | V1"/>
    <s v="In House Natuf"/>
    <x v="6"/>
    <s v="Non-Quality Lead"/>
    <x v="0"/>
    <x v="4"/>
    <s v="Marshal Malbari"/>
    <s v="Facebook"/>
    <s v="Direct (campaign tagged in CRM)"/>
    <s v="6ae0e0e5e30d933cf622c7fc"/>
    <n v="1"/>
    <n v="0"/>
    <n v="1"/>
    <n v="0"/>
    <n v="1"/>
    <n v="0"/>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0e0504b5817ca6d953f3d"/>
    <n v="1"/>
    <n v="0"/>
    <n v="1"/>
    <n v="0"/>
    <n v="1"/>
    <n v="1"/>
    <n v="0"/>
    <n v="0"/>
    <n v="0"/>
    <n v="0"/>
    <n v="1"/>
    <n v="0"/>
  </r>
  <r>
    <x v="0"/>
    <x v="1"/>
    <x v="11"/>
    <s v="Natuf | Investors | Tier1 + Growth Cities | Oct26 | V1"/>
    <s v="Natuf | Reel | Brand Ambassador | Heard Of Owning A Cafe | V1"/>
    <s v="In House Natuf"/>
    <x v="14"/>
    <s v="Non-Quality Lead"/>
    <x v="0"/>
    <x v="4"/>
    <s v="Vikas Pathak"/>
    <s v="Facebook"/>
    <s v="Direct (campaign tagged in CRM)"/>
    <s v="6ae0da81000985a427b9f9dd"/>
    <n v="1"/>
    <n v="0"/>
    <n v="1"/>
    <n v="1"/>
    <n v="1"/>
    <n v="0"/>
    <n v="0"/>
    <n v="0"/>
    <n v="0"/>
    <n v="0"/>
    <n v="1"/>
    <n v="0"/>
  </r>
  <r>
    <x v="0"/>
    <x v="1"/>
    <x v="11"/>
    <s v="Natuf | LAL 1% | India | Jul26 | V1"/>
    <s v="Natuf | Reel | Brand Ambassador | Heard Of Owning A Cafe | V1"/>
    <s v="In House Natuf"/>
    <x v="0"/>
    <s v="Quality Lead"/>
    <x v="0"/>
    <x v="4"/>
    <s v="Omkar Navge"/>
    <s v="Facebook"/>
    <s v="Direct (campaign tagged in CRM)"/>
    <s v="6ae0d911a0901690ed12dc62"/>
    <n v="1"/>
    <n v="1"/>
    <n v="1"/>
    <n v="0"/>
    <n v="3"/>
    <n v="2"/>
    <n v="0"/>
    <n v="0"/>
    <n v="0"/>
    <n v="0"/>
    <n v="1"/>
    <n v="1"/>
  </r>
  <r>
    <x v="0"/>
    <x v="1"/>
    <x v="11"/>
    <s v="Natuf | LAL 1% | India | Jul26 | V1"/>
    <s v="Natuf | Reel | Brand Ambassador | Heard Of Owning A Cafe | V1"/>
    <s v="In House Natuf"/>
    <x v="6"/>
    <s v="Non-Quality Lead"/>
    <x v="0"/>
    <x v="4"/>
    <s v="Vikas Pathak"/>
    <s v="Facebook"/>
    <s v="Direct (campaign tagged in CRM)"/>
    <s v="6ae0d5b5aba62330fecbcb06"/>
    <n v="1"/>
    <n v="0"/>
    <n v="1"/>
    <n v="0"/>
    <n v="1"/>
    <n v="0"/>
    <n v="0"/>
    <n v="0"/>
    <n v="0"/>
    <n v="0"/>
    <n v="1"/>
    <n v="0"/>
  </r>
  <r>
    <x v="0"/>
    <x v="1"/>
    <x v="11"/>
    <s v="Natuf | Broad | Tier1 + Growth Cities | Oct26 | V1"/>
    <s v="Natuf | Reel | Brand Ambassador | Heard Of Owning A Cafe | V1"/>
    <s v="In House Natuf"/>
    <x v="4"/>
    <s v="Quality Lead"/>
    <x v="0"/>
    <x v="4"/>
    <s v="Vikas Pathak"/>
    <s v="Facebook"/>
    <s v="Direct (campaign tagged in CRM)"/>
    <s v="6ae0d516877654c126463732"/>
    <n v="1"/>
    <n v="1"/>
    <n v="1"/>
    <n v="0"/>
    <n v="2"/>
    <n v="1"/>
    <n v="0"/>
    <n v="0"/>
    <n v="0"/>
    <n v="0"/>
    <n v="1"/>
    <n v="1"/>
  </r>
  <r>
    <x v="0"/>
    <x v="1"/>
    <x v="11"/>
    <s v="Natuf | LAL 1% | India | Jul26 | V1"/>
    <s v="Natuf | Reel | Brand Ambassador | Heard Of Owning A Cafe | V1"/>
    <s v="In House Natuf"/>
    <x v="5"/>
    <s v="Non-Quality Lead"/>
    <x v="0"/>
    <x v="4"/>
    <s v="Omkar Navge"/>
    <s v="Facebook"/>
    <s v="Direct (campaign tagged in CRM)"/>
    <s v="6ae0d50e1d00e1d63af2d047"/>
    <n v="1"/>
    <n v="0"/>
    <n v="1"/>
    <n v="0"/>
    <n v="2"/>
    <n v="2"/>
    <n v="0"/>
    <n v="0"/>
    <n v="0"/>
    <n v="0"/>
    <n v="1"/>
    <n v="0"/>
  </r>
  <r>
    <x v="0"/>
    <x v="1"/>
    <x v="11"/>
    <s v="Natuf | Business Owners | Tier1 + Growth Cities | Oct26 | V1"/>
    <s v="Natuf | Reel | Brand Ambassador | Heard Of Owning A Cafe | V1"/>
    <s v="In House Natuf"/>
    <x v="8"/>
    <s v="Non-Quality Lead"/>
    <x v="0"/>
    <x v="4"/>
    <s v="Marshal Malbari"/>
    <s v="Facebook"/>
    <s v="Direct (campaign tagged in CRM)"/>
    <s v="6ae0d47a8a5b50fa4fbc02ad"/>
    <n v="1"/>
    <n v="0"/>
    <n v="1"/>
    <n v="0"/>
    <n v="5"/>
    <n v="2"/>
    <n v="0"/>
    <n v="0"/>
    <n v="0"/>
    <n v="0"/>
    <n v="1"/>
    <n v="0"/>
  </r>
  <r>
    <x v="0"/>
    <x v="1"/>
    <x v="12"/>
    <s v="Natuf | Broad | Tier1 + Growth Cities | Oct26 | V1"/>
    <s v="Natuf | Static | Become A Levantine Food | V1"/>
    <s v="Natuf_MF"/>
    <x v="6"/>
    <s v="Non-Quality Lead"/>
    <x v="0"/>
    <x v="4"/>
    <s v="Marshal Malbari"/>
    <s v="Facebook"/>
    <s v="Direct (campaign tagged in CRM)"/>
    <s v="6ae0d14d53414ab4062ae3d4"/>
    <n v="1"/>
    <n v="0"/>
    <n v="1"/>
    <n v="0"/>
    <n v="1"/>
    <n v="0"/>
    <n v="0"/>
    <n v="0"/>
    <n v="0"/>
    <n v="0"/>
    <n v="1"/>
    <n v="0"/>
  </r>
  <r>
    <x v="0"/>
    <x v="1"/>
    <x v="11"/>
    <s v="Natuf | LAL 1% | India | Jul26 | V1"/>
    <s v="Natuf | Reel | Brand Ambassador | Heard Of Owning A Cafe | V1"/>
    <s v="In House Natuf"/>
    <x v="6"/>
    <s v="Non-Quality Lead"/>
    <x v="0"/>
    <x v="4"/>
    <s v="Omkar Navge"/>
    <s v="Facebook"/>
    <s v="Direct (campaign tagged in CRM)"/>
    <s v="6ae0cdd7bc889fd056c76918"/>
    <n v="1"/>
    <n v="0"/>
    <n v="1"/>
    <n v="0"/>
    <n v="1"/>
    <n v="0"/>
    <n v="0"/>
    <n v="0"/>
    <n v="0"/>
    <n v="0"/>
    <n v="1"/>
    <n v="0"/>
  </r>
  <r>
    <x v="0"/>
    <x v="1"/>
    <x v="11"/>
    <s v="Natuf | Investors | Tier1 + Growth Cities | Oct26 | V1"/>
    <s v="Natuf | Reel | Brand Ambassador | Heard Of Owning A Cafe | V1"/>
    <s v="In House Natuf"/>
    <x v="4"/>
    <s v="Quality Lead"/>
    <x v="0"/>
    <x v="4"/>
    <s v="Marshal Malbari"/>
    <s v="Facebook"/>
    <s v="Direct (campaign tagged in CRM)"/>
    <s v="6ae0cbc466ad40046937fc53"/>
    <n v="1"/>
    <n v="1"/>
    <n v="1"/>
    <n v="0"/>
    <n v="1"/>
    <n v="1"/>
    <n v="0"/>
    <n v="0"/>
    <n v="0"/>
    <n v="0"/>
    <n v="1"/>
    <n v="1"/>
  </r>
  <r>
    <x v="0"/>
    <x v="1"/>
    <x v="11"/>
    <s v="Natuf | Investors | Tier1 + Growth Cities | Oct26 | V1"/>
    <s v="Natuf | Reel | Brand Ambassador | Heard Of Owning A Cafe | V1"/>
    <s v="In House Natuf"/>
    <x v="6"/>
    <s v="Non-Quality Lead"/>
    <x v="0"/>
    <x v="4"/>
    <s v="Omkar Navge"/>
    <s v="Facebook"/>
    <s v="Direct (campaign tagged in CRM)"/>
    <s v="6ae0ca7359979887896b1fcd"/>
    <n v="1"/>
    <n v="0"/>
    <n v="1"/>
    <n v="0"/>
    <n v="2"/>
    <n v="1"/>
    <n v="0"/>
    <n v="0"/>
    <n v="0"/>
    <n v="0"/>
    <n v="1"/>
    <n v="0"/>
  </r>
  <r>
    <x v="0"/>
    <x v="1"/>
    <x v="11"/>
    <s v="Natuf | Business Owners | Tier1 + Growth Cities | Oct26 | V1"/>
    <s v="Natuf | Reel | Brand Ambassador | Heard Of Owning A Cafe | V1"/>
    <s v="In House Natuf"/>
    <x v="4"/>
    <s v="Quality Lead"/>
    <x v="0"/>
    <x v="4"/>
    <s v="Marshal Malbari"/>
    <s v="Facebook"/>
    <s v="Direct (campaign tagged in CRM)"/>
    <s v="6ae0c58b748ad3a72e6304c3"/>
    <n v="1"/>
    <n v="1"/>
    <n v="1"/>
    <n v="0"/>
    <n v="2"/>
    <n v="1"/>
    <n v="0"/>
    <n v="0"/>
    <n v="0"/>
    <n v="0"/>
    <n v="1"/>
    <n v="1"/>
  </r>
  <r>
    <x v="0"/>
    <x v="1"/>
    <x v="12"/>
    <s v="Natuf | LAL 1% | India | Jul26 | V1"/>
    <s v="Natuf | Static | Become A Levantine Food | V1"/>
    <s v="Natuf_MF"/>
    <x v="6"/>
    <s v="Non-Quality Lead"/>
    <x v="0"/>
    <x v="4"/>
    <s v="Marshal Malbari"/>
    <s v="Facebook"/>
    <s v="Direct (campaign tagged in CRM)"/>
    <s v="6ae0c585771e729e11228f40"/>
    <n v="1"/>
    <n v="0"/>
    <n v="1"/>
    <n v="0"/>
    <n v="1"/>
    <n v="0"/>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0c2aa17f6b07c0b6fa9f1"/>
    <n v="1"/>
    <n v="0"/>
    <n v="1"/>
    <n v="0"/>
    <n v="1"/>
    <n v="1"/>
    <n v="0"/>
    <n v="0"/>
    <n v="0"/>
    <n v="0"/>
    <n v="1"/>
    <n v="0"/>
  </r>
  <r>
    <x v="0"/>
    <x v="1"/>
    <x v="11"/>
    <s v="Natuf | Broad | Tier1 + Growth Cities | Oct26 | V1"/>
    <s v="Natuf | Reel | Brand Ambassador | Heard Of Owning A Cafe | V1"/>
    <s v="In House Natuf"/>
    <x v="8"/>
    <s v="Non-Quality Lead"/>
    <x v="0"/>
    <x v="4"/>
    <s v="Marshal Malbari"/>
    <s v="Facebook"/>
    <s v="Direct (campaign tagged in CRM)"/>
    <s v="6ae0bed9fcdc7c06a70cc508"/>
    <n v="1"/>
    <n v="0"/>
    <n v="1"/>
    <n v="0"/>
    <n v="3"/>
    <n v="0"/>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0bc2de279078bd368beb2"/>
    <n v="1"/>
    <n v="0"/>
    <n v="1"/>
    <n v="0"/>
    <n v="1"/>
    <n v="0"/>
    <n v="0"/>
    <n v="0"/>
    <n v="0"/>
    <n v="0"/>
    <n v="1"/>
    <n v="0"/>
  </r>
  <r>
    <x v="0"/>
    <x v="1"/>
    <x v="11"/>
    <s v="Natuf | LAL 1% | India | Jul26 | V1"/>
    <s v="Natuf | Reel | Brand Ambassador | Heard Of Owning A Cafe | V1"/>
    <s v="In House Natuf"/>
    <x v="5"/>
    <s v="Non-Quality Lead"/>
    <x v="0"/>
    <x v="4"/>
    <s v="Omkar Navge"/>
    <s v="Facebook"/>
    <s v="Direct (campaign tagged in CRM)"/>
    <s v="6ae0b1883a5b69da0f5bb745"/>
    <n v="1"/>
    <n v="0"/>
    <n v="1"/>
    <n v="0"/>
    <n v="1"/>
    <n v="1"/>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e0b02ac009fe72c9fbb960"/>
    <n v="1"/>
    <n v="1"/>
    <n v="1"/>
    <n v="0"/>
    <n v="3"/>
    <n v="1"/>
    <n v="0"/>
    <n v="0"/>
    <n v="0"/>
    <n v="0"/>
    <n v="1"/>
    <n v="1"/>
  </r>
  <r>
    <x v="0"/>
    <x v="1"/>
    <x v="11"/>
    <s v="Natuf | Broad | Tier1 + Growth Cities | Oct26 | V1"/>
    <s v="Natuf | Reel | Brand Ambassador | Heard Of Owning A Cafe | V1"/>
    <s v="In House Natuf"/>
    <x v="4"/>
    <s v="Quality Lead"/>
    <x v="0"/>
    <x v="4"/>
    <s v="Vikas Pathak"/>
    <s v="Facebook"/>
    <s v="Direct (campaign tagged in CRM)"/>
    <s v="6ae0af3c558803e4cd84f03a"/>
    <n v="1"/>
    <n v="1"/>
    <n v="1"/>
    <n v="0"/>
    <n v="3"/>
    <n v="1"/>
    <n v="0"/>
    <n v="0"/>
    <n v="0"/>
    <n v="0"/>
    <n v="1"/>
    <n v="1"/>
  </r>
  <r>
    <x v="0"/>
    <x v="1"/>
    <x v="11"/>
    <s v="Natuf | Business Owners | Tier1 + Growth Cities | Oct26 | V1"/>
    <s v="Natuf | Reel | Brand Ambassador | Heard Of Owning A Cafe | V1"/>
    <s v="In House Natuf"/>
    <x v="6"/>
    <s v="Non-Quality Lead"/>
    <x v="0"/>
    <x v="4"/>
    <s v="Omkar Navge"/>
    <s v="Facebook"/>
    <s v="Direct (campaign tagged in CRM)"/>
    <s v="6ae0ad076a3c5056897d0ee0"/>
    <n v="1"/>
    <n v="0"/>
    <n v="1"/>
    <n v="0"/>
    <n v="2"/>
    <n v="0"/>
    <n v="0"/>
    <n v="0"/>
    <n v="0"/>
    <n v="0"/>
    <n v="1"/>
    <n v="0"/>
  </r>
  <r>
    <x v="0"/>
    <x v="1"/>
    <x v="11"/>
    <s v="Natuf | LAL 1% | India | Jul26 | V1"/>
    <s v="Natuf | Reel | Brand Ambassador | Heard Of Owning A Cafe | V1"/>
    <s v="In House Natuf"/>
    <x v="7"/>
    <s v="Non-Quality Lead"/>
    <x v="0"/>
    <x v="4"/>
    <s v="Vikas Pathak"/>
    <s v="Facebook"/>
    <s v="Direct (campaign tagged in CRM)"/>
    <s v="6ae0ac85e1454d2779f8df54"/>
    <n v="1"/>
    <n v="0"/>
    <n v="1"/>
    <n v="0"/>
    <n v="2"/>
    <n v="0"/>
    <n v="0"/>
    <n v="0"/>
    <n v="0"/>
    <n v="0"/>
    <n v="1"/>
    <n v="0"/>
  </r>
  <r>
    <x v="0"/>
    <x v="1"/>
    <x v="11"/>
    <s v="Natuf | Broad | Tier1 + Growth Cities | Oct26 | V1"/>
    <s v="Natuf | Reel | Brand Ambassador | Heard Of Owning A Cafe | V1"/>
    <s v="In House Natuf"/>
    <x v="0"/>
    <s v="Quality Lead"/>
    <x v="0"/>
    <x v="4"/>
    <s v="Omkar Navge"/>
    <s v="Facebook"/>
    <s v="Direct (campaign tagged in CRM)"/>
    <s v="6ae0ab7d10debc2f830a6990"/>
    <n v="1"/>
    <n v="1"/>
    <n v="1"/>
    <n v="0"/>
    <n v="1"/>
    <n v="1"/>
    <n v="0"/>
    <n v="0"/>
    <n v="0"/>
    <n v="0"/>
    <n v="1"/>
    <n v="1"/>
  </r>
  <r>
    <x v="0"/>
    <x v="1"/>
    <x v="11"/>
    <s v="Natuf | LAL 1% | India | Jul26 | V1"/>
    <s v="Natuf | Reel | Brand Ambassador | Heard Of Owning A Cafe | V1"/>
    <s v="In House Natuf"/>
    <x v="11"/>
    <s v="Non-Quality Lead"/>
    <x v="0"/>
    <x v="4"/>
    <s v="Omkar Navge"/>
    <s v="Facebook"/>
    <s v="Direct (campaign tagged in CRM)"/>
    <s v="6ae0ab60e53429ba978769a2"/>
    <n v="1"/>
    <n v="0"/>
    <n v="0"/>
    <n v="0"/>
    <n v="0"/>
    <n v="0"/>
    <n v="0"/>
    <n v="0"/>
    <n v="0"/>
    <n v="0"/>
    <n v="1"/>
    <n v="0"/>
  </r>
  <r>
    <x v="0"/>
    <x v="1"/>
    <x v="11"/>
    <s v="Natuf | Broad | Tier1 + Growth Cities | Oct26 | V1"/>
    <s v="Natuf | Reel | Brand Ambassador | Heard Of Owning A Cafe | V1"/>
    <s v="In House Natuf"/>
    <x v="7"/>
    <s v="Non-Quality Lead"/>
    <x v="0"/>
    <x v="4"/>
    <s v="Marshal Malbari"/>
    <s v="Facebook"/>
    <s v="Direct (campaign tagged in CRM)"/>
    <s v="6ae0aa47daf6afa0b5a264d7"/>
    <n v="1"/>
    <n v="0"/>
    <n v="1"/>
    <n v="0"/>
    <n v="2"/>
    <n v="0"/>
    <n v="0"/>
    <n v="0"/>
    <n v="0"/>
    <n v="0"/>
    <n v="1"/>
    <n v="0"/>
  </r>
  <r>
    <x v="0"/>
    <x v="1"/>
    <x v="11"/>
    <s v="Natuf | Investors | Tier1 + Growth Cities | Oct26 | V1"/>
    <s v="Natuf | Reel | Brand Ambassador | Heard Of Owning A Cafe | V1"/>
    <s v="In House Natuf"/>
    <x v="5"/>
    <s v="Non-Quality Lead"/>
    <x v="0"/>
    <x v="4"/>
    <s v="Omkar Navge"/>
    <s v="Facebook"/>
    <s v="Direct (campaign tagged in CRM)"/>
    <s v="6ae0a8bc8e0cc6aa67ab6fa7"/>
    <n v="1"/>
    <n v="0"/>
    <n v="1"/>
    <n v="0"/>
    <n v="2"/>
    <n v="2"/>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0a80661a5f7a387c83c96"/>
    <n v="1"/>
    <n v="0"/>
    <n v="1"/>
    <n v="0"/>
    <n v="1"/>
    <n v="0"/>
    <n v="0"/>
    <n v="0"/>
    <n v="0"/>
    <n v="0"/>
    <n v="1"/>
    <n v="0"/>
  </r>
  <r>
    <x v="0"/>
    <x v="1"/>
    <x v="11"/>
    <s v="Natuf | LAL 1% | India | Jul26 | V1"/>
    <s v="Natuf | Reel | Brand Ambassador | Heard Of Owning A Cafe | V1"/>
    <s v="In House Natuf"/>
    <x v="14"/>
    <s v="Non-Quality Lead"/>
    <x v="0"/>
    <x v="4"/>
    <s v="Omkar Navge"/>
    <s v="Facebook"/>
    <s v="Direct (campaign tagged in CRM)"/>
    <s v="6ae0a74be6b2fb6fc9db9ea4"/>
    <n v="1"/>
    <n v="0"/>
    <n v="1"/>
    <n v="1"/>
    <n v="1"/>
    <n v="0"/>
    <n v="0"/>
    <n v="0"/>
    <n v="0"/>
    <n v="0"/>
    <n v="1"/>
    <n v="0"/>
  </r>
  <r>
    <x v="0"/>
    <x v="1"/>
    <x v="11"/>
    <s v="Natuf | Broad | Tier1 + Growth Cities | Oct26 | V1"/>
    <s v="Natuf | Reel | Brand Ambassador | Heard Of Owning A Cafe | V1"/>
    <s v="In House Natuf"/>
    <x v="1"/>
    <s v="Quality Lead"/>
    <x v="0"/>
    <x v="4"/>
    <s v="Marshal Malbari"/>
    <s v="Facebook"/>
    <s v="Direct (campaign tagged in CRM)"/>
    <s v="6ae0a71deead3e5c29df21cd"/>
    <n v="1"/>
    <n v="1"/>
    <n v="1"/>
    <n v="0"/>
    <n v="6"/>
    <n v="3"/>
    <n v="0"/>
    <n v="0"/>
    <n v="0"/>
    <n v="0"/>
    <n v="1"/>
    <n v="1"/>
  </r>
  <r>
    <x v="0"/>
    <x v="1"/>
    <x v="11"/>
    <s v="Natuf | Investors | Tier1 + Growth Cities | Oct26 | V1"/>
    <s v="Natuf | Reel | Brand Ambassador | Heard Of Owning A Cafe | V1"/>
    <s v="In House Natuf"/>
    <x v="6"/>
    <s v="Non-Quality Lead"/>
    <x v="0"/>
    <x v="4"/>
    <s v="Omkar Navge"/>
    <s v="Facebook"/>
    <s v="Direct (campaign tagged in CRM)"/>
    <s v="6ae0a668a8183c589fdab1b6"/>
    <n v="1"/>
    <n v="0"/>
    <n v="1"/>
    <n v="0"/>
    <n v="2"/>
    <n v="1"/>
    <n v="0"/>
    <n v="0"/>
    <n v="0"/>
    <n v="0"/>
    <n v="1"/>
    <n v="0"/>
  </r>
  <r>
    <x v="0"/>
    <x v="1"/>
    <x v="12"/>
    <s v="Natuf | Broad | Tier1 + Growth Cities | Oct26 | V1"/>
    <s v="Natuf | Static | Become A Levantine Food | V1"/>
    <s v="Natuf_MF"/>
    <x v="8"/>
    <s v="Non-Quality Lead"/>
    <x v="0"/>
    <x v="4"/>
    <s v="Marshal Malbari"/>
    <s v="Facebook"/>
    <s v="Direct (campaign tagged in CRM)"/>
    <s v="6ae0a579b76d18361aaaab2c"/>
    <n v="1"/>
    <n v="0"/>
    <n v="1"/>
    <n v="0"/>
    <n v="3"/>
    <n v="2"/>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0a5711d559652199d7a4b"/>
    <n v="1"/>
    <n v="0"/>
    <n v="1"/>
    <n v="0"/>
    <n v="1"/>
    <n v="1"/>
    <n v="0"/>
    <n v="0"/>
    <n v="0"/>
    <n v="0"/>
    <n v="1"/>
    <n v="0"/>
  </r>
  <r>
    <x v="0"/>
    <x v="1"/>
    <x v="12"/>
    <s v="Natuf | Broad | Tier1 + Growth Cities | Oct26 | V1"/>
    <s v="Natuf | Static | Become A Levantine Food | V1"/>
    <s v="Natuf_MF"/>
    <x v="5"/>
    <s v="Non-Quality Lead"/>
    <x v="0"/>
    <x v="4"/>
    <s v="Marshal Malbari"/>
    <s v="Facebook"/>
    <s v="Direct (campaign tagged in CRM)"/>
    <s v="6ae0a4b5a1c78748933a35a4"/>
    <n v="1"/>
    <n v="0"/>
    <n v="1"/>
    <n v="0"/>
    <n v="1"/>
    <n v="1"/>
    <n v="0"/>
    <n v="0"/>
    <n v="0"/>
    <n v="0"/>
    <n v="1"/>
    <n v="0"/>
  </r>
  <r>
    <x v="0"/>
    <x v="1"/>
    <x v="12"/>
    <s v="Natuf | LAL 1% | India | Jul26 | V1"/>
    <s v="Natuf | Static | Become A Levantine Food | V1"/>
    <s v="Natuf_MF"/>
    <x v="14"/>
    <s v="Non-Quality Lead"/>
    <x v="0"/>
    <x v="4"/>
    <s v="Marshal Malbari"/>
    <s v="Facebook"/>
    <s v="Direct (campaign tagged in CRM)"/>
    <s v="6ae09f7dfa65e1a1a10bef1d"/>
    <n v="1"/>
    <n v="0"/>
    <n v="1"/>
    <n v="1"/>
    <n v="3"/>
    <n v="1"/>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09f760df8e12458a2bea9"/>
    <n v="1"/>
    <n v="0"/>
    <n v="1"/>
    <n v="0"/>
    <n v="1"/>
    <n v="0"/>
    <n v="0"/>
    <n v="0"/>
    <n v="0"/>
    <n v="0"/>
    <n v="1"/>
    <n v="0"/>
  </r>
  <r>
    <x v="0"/>
    <x v="1"/>
    <x v="11"/>
    <s v="Natuf | Investors | Tier1 + Growth Cities | Oct26 | V1"/>
    <s v="Natuf | Reel | Brand Ambassador | Heard Of Owning A Cafe | V1"/>
    <s v="In House Natuf"/>
    <x v="6"/>
    <s v="Non-Quality Lead"/>
    <x v="0"/>
    <x v="4"/>
    <s v="Vikas Pathak"/>
    <s v="Facebook"/>
    <s v="Direct (campaign tagged in CRM)"/>
    <s v="6ae09ec8b4412112b3deca96"/>
    <n v="1"/>
    <n v="0"/>
    <n v="1"/>
    <n v="0"/>
    <n v="1"/>
    <n v="1"/>
    <n v="0"/>
    <n v="0"/>
    <n v="0"/>
    <n v="0"/>
    <n v="1"/>
    <n v="0"/>
  </r>
  <r>
    <x v="0"/>
    <x v="1"/>
    <x v="11"/>
    <s v="Natuf | LAL 1% | India | Jul26 | V1"/>
    <s v="Natuf | Reel | Brand Ambassador | Heard Of Owning A Cafe | V1"/>
    <s v="In House Natuf"/>
    <x v="14"/>
    <s v="Non-Quality Lead"/>
    <x v="0"/>
    <x v="4"/>
    <s v="Vikas Pathak"/>
    <s v="Facebook"/>
    <s v="Direct (campaign tagged in CRM)"/>
    <s v="6ae09b04d0f4e0c170bab231"/>
    <n v="1"/>
    <n v="0"/>
    <n v="1"/>
    <n v="1"/>
    <n v="1"/>
    <n v="1"/>
    <n v="0"/>
    <n v="0"/>
    <n v="0"/>
    <n v="0"/>
    <n v="1"/>
    <n v="0"/>
  </r>
  <r>
    <x v="0"/>
    <x v="1"/>
    <x v="11"/>
    <s v="Natuf | Investors | Tier1 + Growth Cities | Oct26 | V1"/>
    <s v="Natuf | Reel | Brand Ambassador | Heard Of Owning A Cafe | V1"/>
    <s v="In House Natuf"/>
    <x v="14"/>
    <s v="Non-Quality Lead"/>
    <x v="0"/>
    <x v="4"/>
    <s v="Omkar Navge"/>
    <s v="Facebook"/>
    <s v="Direct (campaign tagged in CRM)"/>
    <s v="6ae09a245071fe6a6aa2ab9b"/>
    <n v="1"/>
    <n v="0"/>
    <n v="1"/>
    <n v="1"/>
    <n v="2"/>
    <n v="1"/>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e09984250b477ac2791fc0"/>
    <n v="1"/>
    <n v="1"/>
    <n v="1"/>
    <n v="0"/>
    <n v="2"/>
    <n v="2"/>
    <n v="0"/>
    <n v="0"/>
    <n v="0"/>
    <n v="0"/>
    <n v="1"/>
    <n v="1"/>
  </r>
  <r>
    <x v="0"/>
    <x v="1"/>
    <x v="11"/>
    <s v="Natuf | LAL 1% | India | Jul26 | V1"/>
    <s v="Natuf | Reel | Brand Ambassador | Heard Of Owning A Cafe | V1"/>
    <s v="In House Natuf"/>
    <x v="0"/>
    <s v="Quality Lead"/>
    <x v="0"/>
    <x v="4"/>
    <s v="Omkar Navge"/>
    <s v="Facebook"/>
    <s v="Direct (campaign tagged in CRM)"/>
    <s v="6ae09845d9f5f6f661a46a67"/>
    <n v="1"/>
    <n v="1"/>
    <n v="1"/>
    <n v="0"/>
    <n v="3"/>
    <n v="1"/>
    <n v="0"/>
    <n v="0"/>
    <n v="0"/>
    <n v="0"/>
    <n v="1"/>
    <n v="1"/>
  </r>
  <r>
    <x v="0"/>
    <x v="1"/>
    <x v="11"/>
    <s v="Natuf | Investors | Tier1 + Growth Cities | Oct26 | V1"/>
    <s v="Natuf | Reel | Brand Ambassador | Heard Of Owning A Cafe | V1"/>
    <s v="In House Natuf"/>
    <x v="14"/>
    <s v="Non-Quality Lead"/>
    <x v="0"/>
    <x v="4"/>
    <s v="Marshal Malbari"/>
    <s v="Facebook"/>
    <s v="Direct (campaign tagged in CRM)"/>
    <s v="6ae09235c138a8b0904ca067"/>
    <n v="1"/>
    <n v="0"/>
    <n v="1"/>
    <n v="1"/>
    <n v="3"/>
    <n v="2"/>
    <n v="0"/>
    <n v="0"/>
    <n v="0"/>
    <n v="0"/>
    <n v="1"/>
    <n v="0"/>
  </r>
  <r>
    <x v="0"/>
    <x v="1"/>
    <x v="11"/>
    <s v="Natuf | Broad | Tier1 + Growth Cities | Oct26 | V1"/>
    <s v="Natuf | Reel | Brand Ambassador | Heard Of Owning A Cafe | V1"/>
    <s v="In House Natuf"/>
    <x v="0"/>
    <s v="Quality Lead"/>
    <x v="0"/>
    <x v="4"/>
    <s v="Omkar Navge"/>
    <s v="Facebook"/>
    <s v="Direct (campaign tagged in CRM)"/>
    <s v="6ae090b26eb4e8cbfbe532c4"/>
    <n v="1"/>
    <n v="1"/>
    <n v="1"/>
    <n v="0"/>
    <n v="2"/>
    <n v="1"/>
    <n v="0"/>
    <n v="0"/>
    <n v="0"/>
    <n v="0"/>
    <n v="1"/>
    <n v="1"/>
  </r>
  <r>
    <x v="0"/>
    <x v="1"/>
    <x v="12"/>
    <s v="Natuf | Broad | Tier1 + Growth Cities | Oct26 | V1"/>
    <s v="Natuf | Static | Become A Levantine Food | V1"/>
    <s v="Natuf_MF"/>
    <x v="2"/>
    <s v="Quality Lead"/>
    <x v="0"/>
    <x v="4"/>
    <s v="Marshal Malbari"/>
    <s v="Facebook"/>
    <s v="Direct (campaign tagged in CRM)"/>
    <s v="6ae0909772928e9423110765"/>
    <n v="1"/>
    <n v="1"/>
    <n v="1"/>
    <n v="0"/>
    <n v="2"/>
    <n v="1"/>
    <n v="0"/>
    <n v="0"/>
    <n v="0"/>
    <n v="0"/>
    <n v="1"/>
    <n v="1"/>
  </r>
  <r>
    <x v="0"/>
    <x v="1"/>
    <x v="11"/>
    <s v="Natuf | Broad | Tier1 + Growth Cities | Oct26 | V1"/>
    <s v="Natuf | Reel | Brand Ambassador | Heard Of Owning A Cafe | V1"/>
    <s v="In House Natuf"/>
    <x v="8"/>
    <s v="Non-Quality Lead"/>
    <x v="0"/>
    <x v="4"/>
    <s v="Marshal Malbari"/>
    <s v="Facebook"/>
    <s v="Direct (campaign tagged in CRM)"/>
    <s v="6ae09063fa5e7fd70d006047"/>
    <n v="1"/>
    <n v="0"/>
    <n v="1"/>
    <n v="0"/>
    <n v="4"/>
    <n v="0"/>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08d9ca8cb232f21f1e463"/>
    <n v="1"/>
    <n v="0"/>
    <n v="1"/>
    <n v="0"/>
    <n v="2"/>
    <n v="1"/>
    <n v="0"/>
    <n v="0"/>
    <n v="0"/>
    <n v="0"/>
    <n v="1"/>
    <n v="0"/>
  </r>
  <r>
    <x v="0"/>
    <x v="1"/>
    <x v="11"/>
    <s v="Natuf | Business Owners | Tier1 + Growth Cities | Oct26 | V1"/>
    <s v="Natuf | Reel | Brand Ambassador | Heard Of Owning A Cafe | V1"/>
    <s v="In House Natuf"/>
    <x v="14"/>
    <s v="Non-Quality Lead"/>
    <x v="0"/>
    <x v="4"/>
    <s v="Omkar Navge"/>
    <s v="Facebook"/>
    <s v="Direct (campaign tagged in CRM)"/>
    <s v="6ae08a4e1cb1ea3b8d212385"/>
    <n v="1"/>
    <n v="0"/>
    <n v="1"/>
    <n v="1"/>
    <n v="1"/>
    <n v="1"/>
    <n v="0"/>
    <n v="0"/>
    <n v="0"/>
    <n v="0"/>
    <n v="1"/>
    <n v="0"/>
  </r>
  <r>
    <x v="0"/>
    <x v="1"/>
    <x v="12"/>
    <s v="Natuf | Business Owners | Tier1 + Growth Cities | Oct26 | V1"/>
    <s v="Natuf | Static | Become A Levantine Food | V1"/>
    <s v="Natuf_MF"/>
    <x v="14"/>
    <s v="Non-Quality Lead"/>
    <x v="0"/>
    <x v="4"/>
    <s v="Marshal Malbari"/>
    <s v="Facebook"/>
    <s v="Direct (campaign tagged in CRM)"/>
    <s v="6ae089b54b149879914068f2"/>
    <n v="1"/>
    <n v="0"/>
    <n v="1"/>
    <n v="1"/>
    <n v="2"/>
    <n v="2"/>
    <n v="0"/>
    <n v="0"/>
    <n v="0"/>
    <n v="0"/>
    <n v="1"/>
    <n v="0"/>
  </r>
  <r>
    <x v="0"/>
    <x v="1"/>
    <x v="12"/>
    <s v="Natuf | Investors | Tier1 + Growth Cities | Oct26 | V1"/>
    <s v="Natuf | Static | Become A Levantine Food | V1"/>
    <s v="Natuf_MF"/>
    <x v="6"/>
    <s v="Non-Quality Lead"/>
    <x v="0"/>
    <x v="4"/>
    <s v="Marshal Malbari"/>
    <s v="Facebook"/>
    <s v="Direct (campaign tagged in CRM)"/>
    <s v="6ae089573261d0b66a9f8395"/>
    <n v="1"/>
    <n v="0"/>
    <n v="1"/>
    <n v="0"/>
    <n v="2"/>
    <n v="1"/>
    <n v="0"/>
    <n v="0"/>
    <n v="0"/>
    <n v="0"/>
    <n v="1"/>
    <n v="0"/>
  </r>
  <r>
    <x v="0"/>
    <x v="1"/>
    <x v="11"/>
    <s v="Natuf | Broad | Tier1 + Growth Cities | Oct26 | V1"/>
    <s v="Natuf | Reel | Brand Ambassador | Heard Of Owning A Cafe | V1"/>
    <s v="In House Natuf"/>
    <x v="6"/>
    <s v="Non-Quality Lead"/>
    <x v="0"/>
    <x v="4"/>
    <s v="Vikas Pathak"/>
    <s v="Facebook"/>
    <s v="Direct (campaign tagged in CRM)"/>
    <s v="6ae087d4d68b2856317e1c28"/>
    <n v="1"/>
    <n v="0"/>
    <n v="1"/>
    <n v="0"/>
    <n v="1"/>
    <n v="0"/>
    <n v="0"/>
    <n v="0"/>
    <n v="0"/>
    <n v="0"/>
    <n v="1"/>
    <n v="0"/>
  </r>
  <r>
    <x v="0"/>
    <x v="1"/>
    <x v="12"/>
    <s v="Natuf | Business Owners | Tier1 + Growth Cities | Oct26 | V1"/>
    <s v="Natuf | Static | Become A Levantine Food | V1"/>
    <s v="Natuf_MF"/>
    <x v="8"/>
    <s v="Non-Quality Lead"/>
    <x v="0"/>
    <x v="4"/>
    <s v="Marshal Malbari"/>
    <s v="Facebook"/>
    <s v="Direct (campaign tagged in CRM)"/>
    <s v="6ae083705d9ed5347c9f1862"/>
    <n v="1"/>
    <n v="0"/>
    <n v="1"/>
    <n v="0"/>
    <n v="3"/>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082cccc8a3e295e82f060"/>
    <n v="1"/>
    <n v="0"/>
    <n v="0"/>
    <n v="0"/>
    <n v="0"/>
    <n v="0"/>
    <n v="0"/>
    <n v="0"/>
    <n v="0"/>
    <n v="0"/>
    <n v="1"/>
    <n v="0"/>
  </r>
  <r>
    <x v="0"/>
    <x v="1"/>
    <x v="11"/>
    <s v="Natuf | LAL 1% | India | Jul26 | V1"/>
    <s v="Natuf | Reel | Brand Ambassador | Heard Of Owning A Cafe | V1"/>
    <s v="In House Natuf"/>
    <x v="6"/>
    <s v="Non-Quality Lead"/>
    <x v="0"/>
    <x v="4"/>
    <s v="Vikas Pathak"/>
    <s v="Facebook"/>
    <s v="Direct (campaign tagged in CRM)"/>
    <s v="6ae081673a74bb991cbc5148"/>
    <n v="1"/>
    <n v="0"/>
    <n v="1"/>
    <n v="0"/>
    <n v="1"/>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07c18a2d760802c616931"/>
    <n v="1"/>
    <n v="0"/>
    <n v="0"/>
    <n v="0"/>
    <n v="0"/>
    <n v="0"/>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e07b2f9510845635c95862"/>
    <n v="1"/>
    <n v="1"/>
    <n v="1"/>
    <n v="0"/>
    <n v="4"/>
    <n v="1"/>
    <n v="0"/>
    <n v="0"/>
    <n v="0"/>
    <n v="0"/>
    <n v="1"/>
    <n v="1"/>
  </r>
  <r>
    <x v="0"/>
    <x v="1"/>
    <x v="11"/>
    <s v="Natuf | LAL 1% | India | Jul26 | V1"/>
    <s v="Natuf | Reel | Brand Ambassador | Heard Of Owning A Cafe | V1"/>
    <s v="In House Natuf"/>
    <x v="11"/>
    <s v="Non-Quality Lead"/>
    <x v="0"/>
    <x v="4"/>
    <s v="(Unassigned)"/>
    <s v="Facebook"/>
    <s v="Direct (campaign tagged in CRM)"/>
    <s v="6ae07ad92ea847a299472db9"/>
    <n v="1"/>
    <n v="0"/>
    <n v="0"/>
    <n v="0"/>
    <n v="0"/>
    <n v="0"/>
    <n v="0"/>
    <n v="0"/>
    <n v="0"/>
    <n v="0"/>
    <n v="1"/>
    <n v="0"/>
  </r>
  <r>
    <x v="0"/>
    <x v="1"/>
    <x v="11"/>
    <s v="Natuf | LAL 1% | India | Jul26 | V1"/>
    <s v="Natuf | Reel | Brand Ambassador | Heard Of Owning A Cafe | V1"/>
    <s v="In House Natuf"/>
    <x v="8"/>
    <s v="Non-Quality Lead"/>
    <x v="0"/>
    <x v="4"/>
    <s v="Marshal Malbari"/>
    <s v="Facebook"/>
    <s v="Direct (campaign tagged in CRM)"/>
    <s v="6ae079d52ee5462891cd4902"/>
    <n v="1"/>
    <n v="0"/>
    <n v="1"/>
    <n v="0"/>
    <n v="4"/>
    <n v="1"/>
    <n v="0"/>
    <n v="0"/>
    <n v="0"/>
    <n v="0"/>
    <n v="1"/>
    <n v="0"/>
  </r>
  <r>
    <x v="0"/>
    <x v="1"/>
    <x v="11"/>
    <s v="Natuf | LAL 1% | India | Jul26 | V1"/>
    <s v="Natuf | Reel | Brand Ambassador | Heard Of Owning A Cafe | V1"/>
    <s v="In House Natuf"/>
    <x v="11"/>
    <s v="Non-Quality Lead"/>
    <x v="0"/>
    <x v="4"/>
    <s v="(Unassigned)"/>
    <s v="Facebook"/>
    <s v="Direct (campaign tagged in CRM)"/>
    <s v="6ae0792b85ad06e259912c5c"/>
    <n v="1"/>
    <n v="0"/>
    <n v="0"/>
    <n v="0"/>
    <n v="0"/>
    <n v="0"/>
    <n v="0"/>
    <n v="0"/>
    <n v="0"/>
    <n v="0"/>
    <n v="1"/>
    <n v="0"/>
  </r>
  <r>
    <x v="0"/>
    <x v="1"/>
    <x v="11"/>
    <s v="Natuf | Broad | Tier1 + Growth Cities | Oct26 | V1"/>
    <s v="Natuf | Reel | Brand Ambassador | Heard Of Owning A Cafe | V1"/>
    <s v="In House Natuf"/>
    <x v="6"/>
    <s v="Non-Quality Lead"/>
    <x v="0"/>
    <x v="4"/>
    <s v="Marshal Malbari"/>
    <s v="Facebook"/>
    <s v="Direct (campaign tagged in CRM)"/>
    <s v="6ae077c5b803ac2a71d08877"/>
    <n v="1"/>
    <n v="0"/>
    <n v="1"/>
    <n v="0"/>
    <n v="1"/>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e074c2cabacf54882d3639"/>
    <n v="1"/>
    <n v="0"/>
    <n v="0"/>
    <n v="0"/>
    <n v="0"/>
    <n v="0"/>
    <n v="0"/>
    <n v="0"/>
    <n v="0"/>
    <n v="0"/>
    <n v="1"/>
    <n v="0"/>
  </r>
  <r>
    <x v="0"/>
    <x v="1"/>
    <x v="11"/>
    <s v="Natuf | Business Owners | Tier1 + Growth Cities | Oct26 | V1"/>
    <s v="Natuf | Reel | Brand Ambassador | Heard Of Owning A Cafe | V1"/>
    <s v="In House Natuf"/>
    <x v="4"/>
    <s v="Quality Lead"/>
    <x v="0"/>
    <x v="4"/>
    <s v="Marshal Malbari"/>
    <s v="Facebook"/>
    <s v="Direct (campaign tagged in CRM)"/>
    <s v="6ae07289b4ab4139e7fe8ce0"/>
    <n v="1"/>
    <n v="1"/>
    <n v="1"/>
    <n v="0"/>
    <n v="5"/>
    <n v="2"/>
    <n v="0"/>
    <n v="0"/>
    <n v="0"/>
    <n v="0"/>
    <n v="1"/>
    <n v="1"/>
  </r>
  <r>
    <x v="0"/>
    <x v="1"/>
    <x v="12"/>
    <s v="Natuf | LAL 1% | India | Jul26 | V1"/>
    <s v="Natuf | Static | Become A Levantine Food | V1"/>
    <s v="Natuf_MF"/>
    <x v="14"/>
    <s v="Non-Quality Lead"/>
    <x v="0"/>
    <x v="4"/>
    <s v="Marshal Malbari"/>
    <s v="Facebook"/>
    <s v="Direct (campaign tagged in CRM)"/>
    <s v="6ae0726f59a42cf354f17196"/>
    <n v="1"/>
    <n v="0"/>
    <n v="1"/>
    <n v="1"/>
    <n v="1"/>
    <n v="1"/>
    <n v="0"/>
    <n v="0"/>
    <n v="0"/>
    <n v="0"/>
    <n v="1"/>
    <n v="0"/>
  </r>
  <r>
    <x v="0"/>
    <x v="1"/>
    <x v="11"/>
    <s v="Natuf | Broad | Tier1 + Growth Cities | Oct26 | V1"/>
    <s v="Natuf | Reel | Brand Ambassador | Heard Of Owning A Cafe | V1"/>
    <s v="In House Natuf"/>
    <x v="11"/>
    <s v="Non-Quality Lead"/>
    <x v="0"/>
    <x v="4"/>
    <s v="(Unassigned)"/>
    <s v="Facebook"/>
    <s v="Direct (campaign tagged in CRM)"/>
    <s v="6ae071ec524a1cfc1b1132a9"/>
    <n v="1"/>
    <n v="0"/>
    <n v="0"/>
    <n v="0"/>
    <n v="0"/>
    <n v="0"/>
    <n v="0"/>
    <n v="0"/>
    <n v="0"/>
    <n v="0"/>
    <n v="1"/>
    <n v="0"/>
  </r>
  <r>
    <x v="0"/>
    <x v="1"/>
    <x v="12"/>
    <s v="Natuf | LAL 1% | India | Jul26 | V1"/>
    <s v="Natuf | Static | Become A Levantine Food | V1"/>
    <s v="Natuf_MF"/>
    <x v="6"/>
    <s v="Non-Quality Lead"/>
    <x v="0"/>
    <x v="4"/>
    <s v="Marshal Malbari"/>
    <s v="Facebook"/>
    <s v="Direct (campaign tagged in CRM)"/>
    <s v="6ae06fed1f395a03297103af"/>
    <n v="1"/>
    <n v="0"/>
    <n v="1"/>
    <n v="0"/>
    <n v="1"/>
    <n v="0"/>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06e637706b1077da6a7a4"/>
    <n v="1"/>
    <n v="0"/>
    <n v="1"/>
    <n v="0"/>
    <n v="1"/>
    <n v="1"/>
    <n v="0"/>
    <n v="0"/>
    <n v="0"/>
    <n v="0"/>
    <n v="1"/>
    <n v="0"/>
  </r>
  <r>
    <x v="0"/>
    <x v="1"/>
    <x v="11"/>
    <s v="Natuf | LAL 1% | India | Jul26 | V1"/>
    <s v="Natuf | Reel | Brand Ambassador | Heard Of Owning A Cafe | V1"/>
    <s v="In House Natuf"/>
    <x v="9"/>
    <s v="Non-Quality Lead"/>
    <x v="0"/>
    <x v="4"/>
    <s v="Marshal Malbari"/>
    <s v="Facebook"/>
    <s v="Direct (campaign tagged in CRM)"/>
    <s v="6ae06e0419b72a04d50c7ac2"/>
    <n v="1"/>
    <n v="0"/>
    <n v="1"/>
    <n v="0"/>
    <n v="4"/>
    <n v="4"/>
    <n v="0"/>
    <n v="0"/>
    <n v="0"/>
    <n v="0"/>
    <n v="1"/>
    <n v="0"/>
  </r>
  <r>
    <x v="0"/>
    <x v="1"/>
    <x v="11"/>
    <s v="Natuf | LAL 1% | India | Jul26 | V1"/>
    <s v="Natuf | Reel | Brand Ambassador | Heard Of Owning A Cafe | V1"/>
    <s v="In House Natuf"/>
    <x v="11"/>
    <s v="Non-Quality Lead"/>
    <x v="0"/>
    <x v="4"/>
    <s v="(Unassigned)"/>
    <s v="Facebook"/>
    <s v="Direct (campaign tagged in CRM)"/>
    <s v="6ae06de9ef7b9508eb89d95a"/>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e06ae5f70f177443d27959"/>
    <n v="1"/>
    <n v="0"/>
    <n v="0"/>
    <n v="0"/>
    <n v="0"/>
    <n v="0"/>
    <n v="0"/>
    <n v="0"/>
    <n v="0"/>
    <n v="0"/>
    <n v="1"/>
    <n v="0"/>
  </r>
  <r>
    <x v="0"/>
    <x v="1"/>
    <x v="12"/>
    <s v="Natuf | Broad | Tier1 + Growth Cities | Oct26 | V1"/>
    <s v="Natuf | Static | Become A Levantine Food | V1"/>
    <s v="Natuf_MF"/>
    <x v="14"/>
    <s v="Non-Quality Lead"/>
    <x v="0"/>
    <x v="4"/>
    <s v="Marshal Malbari"/>
    <s v="Facebook"/>
    <s v="Direct (campaign tagged in CRM)"/>
    <s v="6ae06a1794b1b1bc4a82bf5e"/>
    <n v="1"/>
    <n v="0"/>
    <n v="1"/>
    <n v="1"/>
    <n v="1"/>
    <n v="1"/>
    <n v="0"/>
    <n v="0"/>
    <n v="0"/>
    <n v="0"/>
    <n v="1"/>
    <n v="0"/>
  </r>
  <r>
    <x v="0"/>
    <x v="1"/>
    <x v="11"/>
    <s v="Natuf | Investors | Tier1 + Growth Cities | Oct26 | V1"/>
    <s v="Natuf | Reel | Brand Ambassador | Heard Of Owning A Cafe | V1"/>
    <s v="In House Natuf"/>
    <x v="6"/>
    <s v="Non-Quality Lead"/>
    <x v="0"/>
    <x v="4"/>
    <s v="Vikas Pathak"/>
    <s v="Facebook"/>
    <s v="Direct (campaign tagged in CRM)"/>
    <s v="6ae069e85a0665dfc07b6ff2"/>
    <n v="1"/>
    <n v="0"/>
    <n v="1"/>
    <n v="0"/>
    <n v="1"/>
    <n v="0"/>
    <n v="0"/>
    <n v="0"/>
    <n v="0"/>
    <n v="0"/>
    <n v="1"/>
    <n v="0"/>
  </r>
  <r>
    <x v="0"/>
    <x v="1"/>
    <x v="11"/>
    <s v="Natuf | Broad | Tier1 + Growth Cities | Oct26 | V1"/>
    <s v="Natuf | Reel | Brand Ambassador | Heard Of Owning A Cafe | V1"/>
    <s v="In House Natuf"/>
    <x v="4"/>
    <s v="Quality Lead"/>
    <x v="0"/>
    <x v="4"/>
    <s v="Vikas Pathak"/>
    <s v="Facebook"/>
    <s v="Direct (campaign tagged in CRM)"/>
    <s v="6ae068a8d3e8fed9edd7767c"/>
    <n v="1"/>
    <n v="1"/>
    <n v="1"/>
    <n v="0"/>
    <n v="1"/>
    <n v="1"/>
    <n v="0"/>
    <n v="0"/>
    <n v="0"/>
    <n v="0"/>
    <n v="1"/>
    <n v="1"/>
  </r>
  <r>
    <x v="0"/>
    <x v="1"/>
    <x v="11"/>
    <s v="Natuf | Broad | Tier1 + Growth Cities | Oct26 | V1"/>
    <s v="Natuf | Reel | Brand Ambassador | Heard Of Owning A Cafe | V1"/>
    <s v="In House Natuf"/>
    <x v="11"/>
    <s v="Non-Quality Lead"/>
    <x v="0"/>
    <x v="4"/>
    <s v="(Unassigned)"/>
    <s v="Facebook"/>
    <s v="Direct (campaign tagged in CRM)"/>
    <s v="6ae063d6dc7a5cc2023244e9"/>
    <n v="1"/>
    <n v="0"/>
    <n v="0"/>
    <n v="0"/>
    <n v="0"/>
    <n v="0"/>
    <n v="0"/>
    <n v="0"/>
    <n v="0"/>
    <n v="0"/>
    <n v="1"/>
    <n v="0"/>
  </r>
  <r>
    <x v="0"/>
    <x v="1"/>
    <x v="11"/>
    <s v="Natuf | Broad | Tier1 + Growth Cities | Oct26 | V1"/>
    <s v="Natuf | Reel | Brand Ambassador | Heard Of Owning A Cafe | V1"/>
    <s v="In House Natuf"/>
    <x v="7"/>
    <s v="Non-Quality Lead"/>
    <x v="0"/>
    <x v="4"/>
    <s v="Vikas Pathak"/>
    <s v="Facebook"/>
    <s v="Direct (campaign tagged in CRM)"/>
    <s v="6ae0639b5a2adfa6fa78c12f"/>
    <n v="1"/>
    <n v="0"/>
    <n v="1"/>
    <n v="0"/>
    <n v="2"/>
    <n v="0"/>
    <n v="0"/>
    <n v="0"/>
    <n v="0"/>
    <n v="0"/>
    <n v="1"/>
    <n v="0"/>
  </r>
  <r>
    <x v="0"/>
    <x v="1"/>
    <x v="12"/>
    <s v="Natuf | Investors | Tier1 + Growth Cities | Oct26 | V1"/>
    <s v="Natuf | Static | Become A Levantine Food | V1"/>
    <s v="Natuf_MF"/>
    <x v="6"/>
    <s v="Non-Quality Lead"/>
    <x v="0"/>
    <x v="4"/>
    <s v="Marshal Malbari"/>
    <s v="Facebook"/>
    <s v="Direct (campaign tagged in CRM)"/>
    <s v="6ae0631ae8e729003b35e8eb"/>
    <n v="1"/>
    <n v="0"/>
    <n v="1"/>
    <n v="0"/>
    <n v="1"/>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062d5e8303f00642f08ef"/>
    <n v="1"/>
    <n v="0"/>
    <n v="0"/>
    <n v="0"/>
    <n v="0"/>
    <n v="0"/>
    <n v="0"/>
    <n v="0"/>
    <n v="0"/>
    <n v="0"/>
    <n v="1"/>
    <n v="0"/>
  </r>
  <r>
    <x v="0"/>
    <x v="1"/>
    <x v="11"/>
    <s v="Natuf | Investors | Tier1 + Growth Cities | Oct26 | V1"/>
    <s v="Natuf | Reel | Brand Ambassador | Heard Of Owning A Cafe | V1"/>
    <s v="In House Natuf"/>
    <x v="8"/>
    <s v="Non-Quality Lead"/>
    <x v="0"/>
    <x v="4"/>
    <s v="Marshal Malbari"/>
    <s v="Facebook"/>
    <s v="Direct (campaign tagged in CRM)"/>
    <s v="6ae062a4af27d091f9411801"/>
    <n v="1"/>
    <n v="0"/>
    <n v="1"/>
    <n v="0"/>
    <n v="3"/>
    <n v="3"/>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e06274e8e729003b35e784"/>
    <n v="1"/>
    <n v="0"/>
    <n v="0"/>
    <n v="0"/>
    <n v="0"/>
    <n v="0"/>
    <n v="0"/>
    <n v="0"/>
    <n v="0"/>
    <n v="0"/>
    <n v="1"/>
    <n v="0"/>
  </r>
  <r>
    <x v="0"/>
    <x v="1"/>
    <x v="11"/>
    <s v="Natuf | Business Owners | Tier1 + Growth Cities | Oct26 | V1"/>
    <s v="Natuf | Reel | Brand Ambassador | Heard Of Owning A Cafe | V1"/>
    <s v="In House Natuf"/>
    <x v="6"/>
    <s v="Non-Quality Lead"/>
    <x v="0"/>
    <x v="4"/>
    <s v="Marshal Malbari"/>
    <s v="Facebook"/>
    <s v="Direct (campaign tagged in CRM)"/>
    <s v="6ae0619123992f7a2bb6a0e6"/>
    <n v="1"/>
    <n v="0"/>
    <n v="1"/>
    <n v="0"/>
    <n v="1"/>
    <n v="1"/>
    <n v="0"/>
    <n v="0"/>
    <n v="0"/>
    <n v="0"/>
    <n v="1"/>
    <n v="0"/>
  </r>
  <r>
    <x v="0"/>
    <x v="1"/>
    <x v="11"/>
    <s v="Natuf | LAL 1% | India | Jul26 | V1"/>
    <s v="Natuf | Reel | Brand Ambassador | Heard Of Owning A Cafe | V1"/>
    <s v="In House Natuf"/>
    <x v="11"/>
    <s v="Non-Quality Lead"/>
    <x v="0"/>
    <x v="4"/>
    <s v="(Unassigned)"/>
    <s v="Facebook"/>
    <s v="Direct (campaign tagged in CRM)"/>
    <s v="6ae0614204271a75f2302ae2"/>
    <n v="1"/>
    <n v="0"/>
    <n v="0"/>
    <n v="0"/>
    <n v="0"/>
    <n v="0"/>
    <n v="0"/>
    <n v="0"/>
    <n v="0"/>
    <n v="0"/>
    <n v="1"/>
    <n v="0"/>
  </r>
  <r>
    <x v="0"/>
    <x v="1"/>
    <x v="11"/>
    <s v="Natuf | Investors | Tier1 + Growth Cities | Oct26 | V1"/>
    <s v="Natuf | Reel | Brand Ambassador | Heard Of Owning A Cafe | V1"/>
    <s v="In House Natuf"/>
    <x v="6"/>
    <s v="Non-Quality Lead"/>
    <x v="0"/>
    <x v="4"/>
    <s v="Marshal Malbari"/>
    <s v="Facebook"/>
    <s v="Direct (campaign tagged in CRM)"/>
    <s v="6ae05ffa23992f7a2bb69e39"/>
    <n v="1"/>
    <n v="0"/>
    <n v="1"/>
    <n v="0"/>
    <n v="1"/>
    <n v="1"/>
    <n v="0"/>
    <n v="0"/>
    <n v="0"/>
    <n v="0"/>
    <n v="1"/>
    <n v="0"/>
  </r>
  <r>
    <x v="0"/>
    <x v="1"/>
    <x v="11"/>
    <s v="Natuf | LAL 1% | India | Jul26 | V1"/>
    <s v="Natuf | Reel | Brand Ambassador | Heard Of Owning A Cafe | V1"/>
    <s v="In House Natuf"/>
    <x v="11"/>
    <s v="Non-Quality Lead"/>
    <x v="0"/>
    <x v="4"/>
    <s v="(Unassigned)"/>
    <s v="Facebook"/>
    <s v="Direct (campaign tagged in CRM)"/>
    <s v="6ae05f597b0fd7c3f163c027"/>
    <n v="1"/>
    <n v="0"/>
    <n v="0"/>
    <n v="0"/>
    <n v="0"/>
    <n v="0"/>
    <n v="0"/>
    <n v="0"/>
    <n v="0"/>
    <n v="0"/>
    <n v="1"/>
    <n v="0"/>
  </r>
  <r>
    <x v="0"/>
    <x v="1"/>
    <x v="11"/>
    <s v="Natuf | Investors | Tier1 + Growth Cities | Oct26 | V1"/>
    <s v="Natuf | Reel | Brand Ambassador | Heard Of Owning A Cafe | V1"/>
    <s v="In House Natuf"/>
    <x v="8"/>
    <s v="Non-Quality Lead"/>
    <x v="0"/>
    <x v="4"/>
    <s v="Marshal Malbari"/>
    <s v="Facebook"/>
    <s v="Direct (campaign tagged in CRM)"/>
    <s v="6ae05f2d8ab26e9214d68ce3"/>
    <n v="1"/>
    <n v="0"/>
    <n v="1"/>
    <n v="0"/>
    <n v="3"/>
    <n v="0"/>
    <n v="0"/>
    <n v="0"/>
    <n v="0"/>
    <n v="0"/>
    <n v="1"/>
    <n v="0"/>
  </r>
  <r>
    <x v="0"/>
    <x v="1"/>
    <x v="11"/>
    <s v="Natuf | LAL 1% | India | Jul26 | V1"/>
    <s v="Natuf | Reel | Brand Ambassador | Heard Of Owning A Cafe | V1"/>
    <s v="In House Natuf"/>
    <x v="0"/>
    <s v="Quality Lead"/>
    <x v="0"/>
    <x v="4"/>
    <s v="Omkar Navge"/>
    <s v="Facebook"/>
    <s v="Direct (campaign tagged in CRM)"/>
    <s v="6ae05a73525b8bfe6bd71e91"/>
    <n v="1"/>
    <n v="1"/>
    <n v="1"/>
    <n v="0"/>
    <n v="3"/>
    <n v="2"/>
    <n v="0"/>
    <n v="0"/>
    <n v="0"/>
    <n v="0"/>
    <n v="1"/>
    <n v="1"/>
  </r>
  <r>
    <x v="0"/>
    <x v="1"/>
    <x v="11"/>
    <s v="Natuf | LAL 1% | India | Jul26 | V1"/>
    <s v="Natuf | Reel | Brand Ambassador | Heard Of Owning A Cafe | V1"/>
    <s v="In House Natuf"/>
    <x v="6"/>
    <s v="Non-Quality Lead"/>
    <x v="0"/>
    <x v="4"/>
    <s v="Omkar Navge"/>
    <s v="Facebook"/>
    <s v="Direct (campaign tagged in CRM)"/>
    <s v="6ae05a0fec77cdecfca33f0e"/>
    <n v="1"/>
    <n v="0"/>
    <n v="1"/>
    <n v="0"/>
    <n v="1"/>
    <n v="0"/>
    <n v="0"/>
    <n v="0"/>
    <n v="0"/>
    <n v="0"/>
    <n v="1"/>
    <n v="0"/>
  </r>
  <r>
    <x v="0"/>
    <x v="1"/>
    <x v="11"/>
    <s v="Natuf | Business Owners | Tier1 + Growth Cities | Oct26 | V1"/>
    <s v="Natuf | Reel | Brand Ambassador | Heard Of Owning A Cafe | V1"/>
    <s v="In House Natuf"/>
    <x v="14"/>
    <s v="Non-Quality Lead"/>
    <x v="0"/>
    <x v="4"/>
    <s v="Vikas Pathak"/>
    <s v="Facebook"/>
    <s v="Direct (campaign tagged in CRM)"/>
    <s v="6ae0599e3c7647febc897fc1"/>
    <n v="1"/>
    <n v="0"/>
    <n v="1"/>
    <n v="1"/>
    <n v="3"/>
    <n v="1"/>
    <n v="0"/>
    <n v="0"/>
    <n v="0"/>
    <n v="0"/>
    <n v="1"/>
    <n v="0"/>
  </r>
  <r>
    <x v="0"/>
    <x v="1"/>
    <x v="11"/>
    <s v="Natuf | LAL 1% | India | Jul26 | V1"/>
    <s v="Natuf | Reel | Brand Ambassador | Heard Of Owning A Cafe | V1"/>
    <s v="In House Natuf"/>
    <x v="6"/>
    <s v="Non-Quality Lead"/>
    <x v="0"/>
    <x v="4"/>
    <s v="Vikas Pathak"/>
    <s v="Facebook"/>
    <s v="Direct (campaign tagged in CRM)"/>
    <s v="6ae057e27ea7809b8adc13b5"/>
    <n v="1"/>
    <n v="0"/>
    <n v="1"/>
    <n v="0"/>
    <n v="1"/>
    <n v="0"/>
    <n v="0"/>
    <n v="0"/>
    <n v="0"/>
    <n v="0"/>
    <n v="1"/>
    <n v="0"/>
  </r>
  <r>
    <x v="0"/>
    <x v="1"/>
    <x v="11"/>
    <s v="Natuf | Investors | Tier1 + Growth Cities | Oct26 | V1"/>
    <s v="Natuf | Reel | Brand Ambassador | Heard Of Owning A Cafe | V1"/>
    <s v="In House Natuf"/>
    <x v="5"/>
    <s v="Non-Quality Lead"/>
    <x v="0"/>
    <x v="4"/>
    <s v="Omkar Navge"/>
    <s v="Facebook"/>
    <s v="Direct (campaign tagged in CRM)"/>
    <s v="6ae057997111758d74322f8a"/>
    <n v="1"/>
    <n v="0"/>
    <n v="1"/>
    <n v="0"/>
    <n v="2"/>
    <n v="2"/>
    <n v="0"/>
    <n v="0"/>
    <n v="0"/>
    <n v="0"/>
    <n v="1"/>
    <n v="0"/>
  </r>
  <r>
    <x v="0"/>
    <x v="1"/>
    <x v="12"/>
    <s v="Natuf | Broad | Tier1 + Growth Cities | Oct26 | V1"/>
    <s v="Natuf | Static | Become A Levantine Food | V1"/>
    <s v="Natuf_MF"/>
    <x v="14"/>
    <s v="Non-Quality Lead"/>
    <x v="0"/>
    <x v="4"/>
    <s v="Marshal Malbari"/>
    <s v="Facebook"/>
    <s v="Direct (campaign tagged in CRM)"/>
    <s v="6ae056b2049df2e2bef7ad43"/>
    <n v="1"/>
    <n v="0"/>
    <n v="1"/>
    <n v="1"/>
    <n v="3"/>
    <n v="1"/>
    <n v="0"/>
    <n v="0"/>
    <n v="0"/>
    <n v="0"/>
    <n v="1"/>
    <n v="0"/>
  </r>
  <r>
    <x v="0"/>
    <x v="1"/>
    <x v="12"/>
    <s v="Natuf | Broad | Tier1 + Growth Cities | Oct26 | V1"/>
    <s v="Natuf | Static | Become A Levantine Food | V1"/>
    <s v="Natuf_MF"/>
    <x v="14"/>
    <s v="Non-Quality Lead"/>
    <x v="0"/>
    <x v="4"/>
    <s v="Marshal Malbari"/>
    <s v="Facebook"/>
    <s v="Direct (campaign tagged in CRM)"/>
    <s v="6ae05582ec9bc22d244998bd"/>
    <n v="1"/>
    <n v="0"/>
    <n v="1"/>
    <n v="1"/>
    <n v="1"/>
    <n v="1"/>
    <n v="0"/>
    <n v="0"/>
    <n v="0"/>
    <n v="0"/>
    <n v="1"/>
    <n v="0"/>
  </r>
  <r>
    <x v="0"/>
    <x v="1"/>
    <x v="11"/>
    <s v="Natuf | LAL 1% | India | Jul26 | V1"/>
    <s v="Natuf | Reel | Brand Ambassador | Heard Of Owning A Cafe | V1"/>
    <s v="In House Natuf"/>
    <x v="7"/>
    <s v="Non-Quality Lead"/>
    <x v="0"/>
    <x v="4"/>
    <s v="Vikas Pathak"/>
    <s v="Facebook"/>
    <s v="Direct (campaign tagged in CRM)"/>
    <s v="6ae0557959a42cf354f15ac1"/>
    <n v="1"/>
    <n v="0"/>
    <n v="1"/>
    <n v="0"/>
    <n v="2"/>
    <n v="0"/>
    <n v="0"/>
    <n v="0"/>
    <n v="0"/>
    <n v="0"/>
    <n v="1"/>
    <n v="0"/>
  </r>
  <r>
    <x v="0"/>
    <x v="1"/>
    <x v="11"/>
    <s v="Natuf | Broad | Tier1 + Growth Cities | Oct26 | V1"/>
    <s v="Natuf | Reel | Brand Ambassador | Heard Of Owning A Cafe | V1"/>
    <s v="In House Natuf"/>
    <x v="5"/>
    <s v="Non-Quality Lead"/>
    <x v="0"/>
    <x v="4"/>
    <s v="Omkar Navge"/>
    <s v="Facebook"/>
    <s v="Direct (campaign tagged in CRM)"/>
    <s v="6ae054f21b66d73f9121b36c"/>
    <n v="1"/>
    <n v="0"/>
    <n v="1"/>
    <n v="0"/>
    <n v="2"/>
    <n v="2"/>
    <n v="0"/>
    <n v="0"/>
    <n v="0"/>
    <n v="0"/>
    <n v="1"/>
    <n v="0"/>
  </r>
  <r>
    <x v="0"/>
    <x v="1"/>
    <x v="11"/>
    <s v="Natuf | LAL 1% | India | Jul26 | V1"/>
    <s v="Natuf | Reel | Brand Ambassador | Heard Of Owning A Cafe | V1"/>
    <s v="In House Natuf"/>
    <x v="6"/>
    <s v="Non-Quality Lead"/>
    <x v="0"/>
    <x v="4"/>
    <s v="Omkar Navge"/>
    <s v="Facebook"/>
    <s v="Direct (campaign tagged in CRM)"/>
    <s v="6ae053a45817a16cdd37a379"/>
    <n v="1"/>
    <n v="0"/>
    <n v="1"/>
    <n v="0"/>
    <n v="1"/>
    <n v="1"/>
    <n v="0"/>
    <n v="0"/>
    <n v="0"/>
    <n v="0"/>
    <n v="1"/>
    <n v="0"/>
  </r>
  <r>
    <x v="0"/>
    <x v="1"/>
    <x v="11"/>
    <s v="Natuf | Broad | Tier1 + Growth Cities | Oct26 | V1"/>
    <s v="Natuf | Reel | Brand Ambassador | Heard Of Owning A Cafe | V1"/>
    <s v="In House Natuf"/>
    <x v="5"/>
    <s v="Non-Quality Lead"/>
    <x v="0"/>
    <x v="4"/>
    <s v="Marshal Malbari"/>
    <s v="Facebook"/>
    <s v="Direct (campaign tagged in CRM)"/>
    <s v="6ae052cd3c047372fe0ba923"/>
    <n v="1"/>
    <n v="0"/>
    <n v="1"/>
    <n v="0"/>
    <n v="3"/>
    <n v="3"/>
    <n v="0"/>
    <n v="0"/>
    <n v="0"/>
    <n v="0"/>
    <n v="1"/>
    <n v="0"/>
  </r>
  <r>
    <x v="0"/>
    <x v="1"/>
    <x v="11"/>
    <s v="Natuf | Broad | Tier1 + Growth Cities | Oct26 | V1"/>
    <s v="Natuf | Reel | Brand Ambassador | Heard Of Owning A Cafe | V1"/>
    <s v="In House Natuf"/>
    <x v="0"/>
    <s v="Quality Lead"/>
    <x v="0"/>
    <x v="4"/>
    <s v="Omkar Navge"/>
    <s v="Facebook"/>
    <s v="Direct (campaign tagged in CRM)"/>
    <s v="6ae05048ec77cdecfca33288"/>
    <n v="1"/>
    <n v="1"/>
    <n v="1"/>
    <n v="0"/>
    <n v="1"/>
    <n v="1"/>
    <n v="0"/>
    <n v="0"/>
    <n v="0"/>
    <n v="0"/>
    <n v="1"/>
    <n v="1"/>
  </r>
  <r>
    <x v="0"/>
    <x v="1"/>
    <x v="11"/>
    <s v="Natuf | Investors | Tier1 + Growth Cities | Oct26 | V1"/>
    <s v="Natuf | Reel | Brand Ambassador | Heard Of Owning A Cafe | V1"/>
    <s v="In House Natuf"/>
    <x v="6"/>
    <s v="Non-Quality Lead"/>
    <x v="0"/>
    <x v="4"/>
    <s v="Marshal Malbari"/>
    <s v="Facebook"/>
    <s v="Direct (campaign tagged in CRM)"/>
    <s v="6ae04e76a3da8499cc7635d9"/>
    <n v="1"/>
    <n v="0"/>
    <n v="1"/>
    <n v="0"/>
    <n v="1"/>
    <n v="0"/>
    <n v="0"/>
    <n v="0"/>
    <n v="0"/>
    <n v="0"/>
    <n v="1"/>
    <n v="0"/>
  </r>
  <r>
    <x v="0"/>
    <x v="1"/>
    <x v="11"/>
    <s v="Natuf | Broad | Tier1 + Growth Cities | Oct26 | V1"/>
    <s v="Natuf | Reel | Brand Ambassador | Heard Of Owning A Cafe | V1"/>
    <s v="In House Natuf"/>
    <x v="7"/>
    <s v="Non-Quality Lead"/>
    <x v="0"/>
    <x v="4"/>
    <s v="Marshal Malbari"/>
    <s v="Facebook"/>
    <s v="Direct (campaign tagged in CRM)"/>
    <s v="6ae04d53a3da8499cc763461"/>
    <n v="1"/>
    <n v="0"/>
    <n v="1"/>
    <n v="0"/>
    <n v="4"/>
    <n v="0"/>
    <n v="0"/>
    <n v="0"/>
    <n v="0"/>
    <n v="0"/>
    <n v="1"/>
    <n v="0"/>
  </r>
  <r>
    <x v="0"/>
    <x v="1"/>
    <x v="11"/>
    <s v="Natuf | Investors | Tier1 + Growth Cities | Oct26 | V1"/>
    <s v="Natuf | Reel | Brand Ambassador | Heard Of Owning A Cafe | V1"/>
    <s v="In House Natuf"/>
    <x v="14"/>
    <s v="Non-Quality Lead"/>
    <x v="0"/>
    <x v="4"/>
    <s v="Omkar Navge"/>
    <s v="Facebook"/>
    <s v="Direct (campaign tagged in CRM)"/>
    <s v="6ae049884fe75ededfc9749f"/>
    <n v="1"/>
    <n v="0"/>
    <n v="1"/>
    <n v="1"/>
    <n v="2"/>
    <n v="2"/>
    <n v="0"/>
    <n v="0"/>
    <n v="0"/>
    <n v="0"/>
    <n v="1"/>
    <n v="0"/>
  </r>
  <r>
    <x v="0"/>
    <x v="1"/>
    <x v="11"/>
    <s v="Natuf | Broad | Tier1 + Growth Cities | Oct26 | V1"/>
    <s v="Natuf | Reel | Brand Ambassador | Heard Of Owning A Cafe | V1"/>
    <s v="In House Natuf"/>
    <x v="4"/>
    <s v="Quality Lead"/>
    <x v="0"/>
    <x v="4"/>
    <s v="Marshal Malbari"/>
    <s v="Facebook"/>
    <s v="Direct (campaign tagged in CRM)"/>
    <s v="6ae047a421013610488cb0cb"/>
    <n v="1"/>
    <n v="1"/>
    <n v="1"/>
    <n v="0"/>
    <n v="3"/>
    <n v="3"/>
    <n v="0"/>
    <n v="0"/>
    <n v="0"/>
    <n v="0"/>
    <n v="1"/>
    <n v="1"/>
  </r>
  <r>
    <x v="0"/>
    <x v="1"/>
    <x v="11"/>
    <s v="Natuf | Investors | Tier1 + Growth Cities | Oct26 | V1"/>
    <s v="Natuf | Reel | Brand Ambassador | Heard Of Owning A Cafe | V1"/>
    <s v="In House Natuf"/>
    <x v="6"/>
    <s v="Non-Quality Lead"/>
    <x v="0"/>
    <x v="4"/>
    <s v="Omkar Navge"/>
    <s v="Facebook"/>
    <s v="Direct (campaign tagged in CRM)"/>
    <s v="6ae046be95bbc96ef84d44f7"/>
    <n v="1"/>
    <n v="0"/>
    <n v="1"/>
    <n v="0"/>
    <n v="2"/>
    <n v="0"/>
    <n v="0"/>
    <n v="0"/>
    <n v="0"/>
    <n v="0"/>
    <n v="1"/>
    <n v="0"/>
  </r>
  <r>
    <x v="0"/>
    <x v="1"/>
    <x v="11"/>
    <s v="Natuf | Investors | Tier1 + Growth Cities | Oct26 | V1"/>
    <s v="Natuf | Reel | Brand Ambassador | Heard Of Owning A Cafe | V1"/>
    <s v="In House Natuf"/>
    <x v="5"/>
    <s v="Non-Quality Lead"/>
    <x v="0"/>
    <x v="4"/>
    <s v="Marshal Malbari"/>
    <s v="Facebook"/>
    <s v="Direct (campaign tagged in CRM)"/>
    <s v="6ae043b89d2776d62465d5b2"/>
    <n v="1"/>
    <n v="0"/>
    <n v="1"/>
    <n v="0"/>
    <n v="6"/>
    <n v="2"/>
    <n v="0"/>
    <n v="0"/>
    <n v="0"/>
    <n v="0"/>
    <n v="1"/>
    <n v="0"/>
  </r>
  <r>
    <x v="0"/>
    <x v="1"/>
    <x v="11"/>
    <s v="Natuf | Business Owners | Tier1 + Growth Cities | Oct26 | V1"/>
    <s v="Natuf | Reel | Brand Ambassador | Heard Of Owning A Cafe | V1"/>
    <s v="In House Natuf"/>
    <x v="6"/>
    <s v="Non-Quality Lead"/>
    <x v="0"/>
    <x v="4"/>
    <s v="Omkar Navge"/>
    <s v="Facebook"/>
    <s v="Direct (campaign tagged in CRM)"/>
    <s v="6ae0422fdc35ade2bd4dd588"/>
    <n v="1"/>
    <n v="0"/>
    <n v="1"/>
    <n v="0"/>
    <n v="1"/>
    <n v="0"/>
    <n v="0"/>
    <n v="0"/>
    <n v="0"/>
    <n v="0"/>
    <n v="1"/>
    <n v="0"/>
  </r>
  <r>
    <x v="0"/>
    <x v="1"/>
    <x v="11"/>
    <s v="Natuf | Broad | Tier1 + Growth Cities | Oct26 | V1"/>
    <s v="Natuf | Reel | Brand Ambassador | Heard Of Owning A Cafe | V1"/>
    <s v="In House Natuf"/>
    <x v="14"/>
    <s v="Non-Quality Lead"/>
    <x v="0"/>
    <x v="4"/>
    <s v="Marshal Malbari"/>
    <s v="Facebook"/>
    <s v="Direct (campaign tagged in CRM)"/>
    <s v="6ae041840cecbb3afdbe1b24"/>
    <n v="1"/>
    <n v="0"/>
    <n v="1"/>
    <n v="1"/>
    <n v="2"/>
    <n v="0"/>
    <n v="0"/>
    <n v="0"/>
    <n v="0"/>
    <n v="0"/>
    <n v="1"/>
    <n v="0"/>
  </r>
  <r>
    <x v="0"/>
    <x v="1"/>
    <x v="11"/>
    <s v="Natuf | Investors | Tier1 + Growth Cities | Oct26 | V1"/>
    <s v="Natuf | Reel | Brand Ambassador | Heard Of Owning A Cafe | V1"/>
    <s v="In House Natuf"/>
    <x v="14"/>
    <s v="Non-Quality Lead"/>
    <x v="0"/>
    <x v="4"/>
    <s v="Omkar Navge"/>
    <s v="Facebook"/>
    <s v="Direct (campaign tagged in CRM)"/>
    <s v="6ae04025380f29e21ab7f340"/>
    <n v="1"/>
    <n v="0"/>
    <n v="1"/>
    <n v="1"/>
    <n v="1"/>
    <n v="0"/>
    <n v="0"/>
    <n v="0"/>
    <n v="0"/>
    <n v="0"/>
    <n v="1"/>
    <n v="0"/>
  </r>
  <r>
    <x v="0"/>
    <x v="1"/>
    <x v="11"/>
    <s v="Natuf | Broad | Tier1 + Growth Cities | Oct26 | V1"/>
    <s v="Natuf | Reel | Brand Ambassador | Heard Of Owning A Cafe | V1"/>
    <s v="In House Natuf"/>
    <x v="7"/>
    <s v="Non-Quality Lead"/>
    <x v="0"/>
    <x v="4"/>
    <s v="Vikas Pathak"/>
    <s v="Facebook"/>
    <s v="Direct (campaign tagged in CRM)"/>
    <s v="6ae03f9aab7bb83087e1dfef"/>
    <n v="1"/>
    <n v="0"/>
    <n v="1"/>
    <n v="0"/>
    <n v="2"/>
    <n v="0"/>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e03f89621092b6a195856c"/>
    <n v="1"/>
    <n v="0"/>
    <n v="1"/>
    <n v="0"/>
    <n v="1"/>
    <n v="0"/>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e03f48e6849d7955a49d0f"/>
    <n v="1"/>
    <n v="1"/>
    <n v="1"/>
    <n v="0"/>
    <n v="3"/>
    <n v="2"/>
    <n v="0"/>
    <n v="0"/>
    <n v="0"/>
    <n v="0"/>
    <n v="1"/>
    <n v="1"/>
  </r>
  <r>
    <x v="0"/>
    <x v="1"/>
    <x v="11"/>
    <s v="Natuf | Business Owners | Tier1 + Growth Cities | Oct26 | V1"/>
    <s v="Natuf | Reel | Brand Ambassador | Heard Of Owning A Cafe | V1"/>
    <s v="In House Natuf"/>
    <x v="7"/>
    <s v="Non-Quality Lead"/>
    <x v="0"/>
    <x v="4"/>
    <s v="Vikas Pathak"/>
    <s v="Facebook"/>
    <s v="Direct (campaign tagged in CRM)"/>
    <s v="6ae03f03180eb59d20e65dac"/>
    <n v="1"/>
    <n v="0"/>
    <n v="1"/>
    <n v="0"/>
    <n v="4"/>
    <n v="4"/>
    <n v="0"/>
    <n v="0"/>
    <n v="0"/>
    <n v="0"/>
    <n v="1"/>
    <n v="0"/>
  </r>
  <r>
    <x v="0"/>
    <x v="1"/>
    <x v="11"/>
    <s v="Natuf | Business Owners | Tier1 + Growth Cities | Oct26 | V1"/>
    <s v="Natuf | Reel | Brand Ambassador | Heard Of Owning A Cafe | V1"/>
    <s v="In House Natuf"/>
    <x v="7"/>
    <s v="Non-Quality Lead"/>
    <x v="0"/>
    <x v="4"/>
    <s v="Omkar Navge"/>
    <s v="Facebook"/>
    <s v="Direct (campaign tagged in CRM)"/>
    <s v="6ae03ee156a536f7fd710d25"/>
    <n v="1"/>
    <n v="0"/>
    <n v="1"/>
    <n v="0"/>
    <n v="2"/>
    <n v="2"/>
    <n v="0"/>
    <n v="0"/>
    <n v="0"/>
    <n v="0"/>
    <n v="1"/>
    <n v="0"/>
  </r>
  <r>
    <x v="0"/>
    <x v="1"/>
    <x v="11"/>
    <s v="Natuf | Broad | Tier1 + Growth Cities | Oct26 | V1"/>
    <s v="Natuf | Reel | Brand Ambassador | Heard Of Owning A Cafe | V1"/>
    <s v="In House Natuf"/>
    <x v="7"/>
    <s v="Non-Quality Lead"/>
    <x v="0"/>
    <x v="4"/>
    <s v="Vikas Pathak"/>
    <s v="Facebook"/>
    <s v="Direct (campaign tagged in CRM)"/>
    <s v="6adfdce0c1e08c89c501537f"/>
    <n v="1"/>
    <n v="0"/>
    <n v="1"/>
    <n v="0"/>
    <n v="3"/>
    <n v="2"/>
    <n v="0"/>
    <n v="0"/>
    <n v="0"/>
    <n v="0"/>
    <n v="1"/>
    <n v="0"/>
  </r>
  <r>
    <x v="0"/>
    <x v="1"/>
    <x v="12"/>
    <s v="Natuf | Business Owners | Tier1 + Growth Cities | Oct26 | V1"/>
    <s v="Natuf | Static | Become A Levantine Food | V1"/>
    <s v="Natuf_MF"/>
    <x v="11"/>
    <s v="Non-Quality Lead"/>
    <x v="0"/>
    <x v="4"/>
    <s v="(Unassigned)"/>
    <s v="Facebook"/>
    <s v="Direct (campaign tagged in CRM)"/>
    <s v="6adf8993cc51dbf82fed15f7"/>
    <n v="1"/>
    <n v="0"/>
    <n v="0"/>
    <n v="0"/>
    <n v="0"/>
    <n v="0"/>
    <n v="0"/>
    <n v="0"/>
    <n v="0"/>
    <n v="0"/>
    <n v="1"/>
    <n v="0"/>
  </r>
  <r>
    <x v="0"/>
    <x v="1"/>
    <x v="12"/>
    <s v="Natuf | LAL 1% | India | Jul26 | V1"/>
    <s v="Natuf | Static | Become A Levantine Food | V1"/>
    <s v="Natuf_MF"/>
    <x v="11"/>
    <s v="Non-Quality Lead"/>
    <x v="0"/>
    <x v="4"/>
    <s v="(Unassigned)"/>
    <s v="Facebook"/>
    <s v="Direct (campaign tagged in CRM)"/>
    <s v="6adf88720f6015d85de87e9f"/>
    <n v="1"/>
    <n v="0"/>
    <n v="0"/>
    <n v="0"/>
    <n v="0"/>
    <n v="0"/>
    <n v="0"/>
    <n v="0"/>
    <n v="0"/>
    <n v="0"/>
    <n v="1"/>
    <n v="0"/>
  </r>
  <r>
    <x v="0"/>
    <x v="1"/>
    <x v="11"/>
    <s v="Natuf | LAL 1% | India | Jul26 | V1"/>
    <s v="Natuf | Reel | Brand Ambassador | Heard Of Owning A Cafe | V1"/>
    <s v="In House Natuf"/>
    <x v="11"/>
    <s v="Non-Quality Lead"/>
    <x v="0"/>
    <x v="4"/>
    <s v="(Unassigned)"/>
    <s v="Facebook"/>
    <s v="Direct (campaign tagged in CRM)"/>
    <s v="6adf875c8f92f708dac83111"/>
    <n v="1"/>
    <n v="0"/>
    <n v="0"/>
    <n v="0"/>
    <n v="0"/>
    <n v="0"/>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df8730623013beef7f6548"/>
    <n v="1"/>
    <n v="0"/>
    <n v="1"/>
    <n v="0"/>
    <n v="1"/>
    <n v="0"/>
    <n v="0"/>
    <n v="0"/>
    <n v="0"/>
    <n v="0"/>
    <n v="1"/>
    <n v="0"/>
  </r>
  <r>
    <x v="0"/>
    <x v="1"/>
    <x v="11"/>
    <s v="Natuf | LAL 1% | India | Jul26 | V1"/>
    <s v="Natuf | Reel | Brand Ambassador | Heard Of Owning A Cafe | V1"/>
    <s v="In House Natuf"/>
    <x v="6"/>
    <s v="Non-Quality Lead"/>
    <x v="0"/>
    <x v="4"/>
    <s v="Omkar Navge"/>
    <s v="Facebook"/>
    <s v="Direct (campaign tagged in CRM)"/>
    <s v="6adf85c62d2181ac88bcb962"/>
    <n v="1"/>
    <n v="0"/>
    <n v="1"/>
    <n v="0"/>
    <n v="1"/>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df853df00e073f1dedfe9f"/>
    <n v="1"/>
    <n v="0"/>
    <n v="0"/>
    <n v="0"/>
    <n v="0"/>
    <n v="0"/>
    <n v="0"/>
    <n v="0"/>
    <n v="0"/>
    <n v="0"/>
    <n v="1"/>
    <n v="0"/>
  </r>
  <r>
    <x v="0"/>
    <x v="1"/>
    <x v="11"/>
    <s v="Natuf | Investors | Tier1 + Growth Cities | Oct26 | V1"/>
    <s v="Natuf | Reel | Brand Ambassador | Heard Of Owning A Cafe | V1"/>
    <s v="In House Natuf"/>
    <x v="4"/>
    <s v="Quality Lead"/>
    <x v="0"/>
    <x v="4"/>
    <s v="Omkar Navge"/>
    <s v="Facebook"/>
    <s v="Direct (campaign tagged in CRM)"/>
    <s v="6adf826b76b8a78d81c13241"/>
    <n v="1"/>
    <n v="1"/>
    <n v="1"/>
    <n v="0"/>
    <n v="1"/>
    <n v="1"/>
    <n v="0"/>
    <n v="0"/>
    <n v="0"/>
    <n v="0"/>
    <n v="1"/>
    <n v="1"/>
  </r>
  <r>
    <x v="0"/>
    <x v="1"/>
    <x v="11"/>
    <s v="Natuf | Investors | Tier1 + Growth Cities | Oct26 | V1"/>
    <s v="Natuf | Reel | Brand Ambassador | Heard Of Owning A Cafe | V1"/>
    <s v="In House Natuf"/>
    <x v="6"/>
    <s v="Non-Quality Lead"/>
    <x v="0"/>
    <x v="4"/>
    <s v="Omkar Navge"/>
    <s v="Facebook"/>
    <s v="Direct (campaign tagged in CRM)"/>
    <s v="6adf8161ba1a90d0f3638c47"/>
    <n v="1"/>
    <n v="0"/>
    <n v="1"/>
    <n v="0"/>
    <n v="3"/>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df80a8d0aadee77aae88be"/>
    <n v="1"/>
    <n v="0"/>
    <n v="0"/>
    <n v="0"/>
    <n v="0"/>
    <n v="0"/>
    <n v="0"/>
    <n v="0"/>
    <n v="0"/>
    <n v="0"/>
    <n v="1"/>
    <n v="0"/>
  </r>
  <r>
    <x v="0"/>
    <x v="1"/>
    <x v="11"/>
    <s v="Natuf | Investors | Tier1 + Growth Cities | Oct26 | V1"/>
    <s v="Natuf | Reel | Brand Ambassador | Heard Of Owning A Cafe | V1"/>
    <s v="In House Natuf"/>
    <x v="14"/>
    <s v="Non-Quality Lead"/>
    <x v="0"/>
    <x v="4"/>
    <s v="Vikas Pathak"/>
    <s v="Facebook"/>
    <s v="Direct (campaign tagged in CRM)"/>
    <s v="6adf7eee344f6a67febaaac6"/>
    <n v="1"/>
    <n v="0"/>
    <n v="1"/>
    <n v="1"/>
    <n v="2"/>
    <n v="0"/>
    <n v="0"/>
    <n v="0"/>
    <n v="0"/>
    <n v="0"/>
    <n v="1"/>
    <n v="0"/>
  </r>
  <r>
    <x v="0"/>
    <x v="1"/>
    <x v="11"/>
    <s v="Natuf | Investors | Tier1 + Growth Cities | Oct26 | V1"/>
    <s v="Natuf | Reel | Brand Ambassador | Heard Of Owning A Cafe | V1"/>
    <s v="In House Natuf"/>
    <x v="5"/>
    <s v="Non-Quality Lead"/>
    <x v="0"/>
    <x v="4"/>
    <s v="Omkar Navge"/>
    <s v="Facebook"/>
    <s v="Direct (campaign tagged in CRM)"/>
    <s v="6adf7dc35dc6d411b36a558b"/>
    <n v="1"/>
    <n v="0"/>
    <n v="1"/>
    <n v="0"/>
    <n v="2"/>
    <n v="1"/>
    <n v="0"/>
    <n v="0"/>
    <n v="0"/>
    <n v="0"/>
    <n v="1"/>
    <n v="0"/>
  </r>
  <r>
    <x v="0"/>
    <x v="1"/>
    <x v="11"/>
    <s v="Natuf | LAL 1% | India | Jul26 | V1"/>
    <s v="Natuf | Reel | Brand Ambassador | Heard Of Owning A Cafe | V1"/>
    <s v="In House Natuf"/>
    <x v="6"/>
    <s v="Non-Quality Lead"/>
    <x v="0"/>
    <x v="4"/>
    <s v="Omkar Navge"/>
    <s v="Facebook"/>
    <s v="Direct (campaign tagged in CRM)"/>
    <s v="6adf79a40809a14ed5b64ee0"/>
    <n v="1"/>
    <n v="0"/>
    <n v="1"/>
    <n v="0"/>
    <n v="1"/>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df78295ac7994599d220f9"/>
    <n v="1"/>
    <n v="0"/>
    <n v="0"/>
    <n v="0"/>
    <n v="0"/>
    <n v="0"/>
    <n v="0"/>
    <n v="0"/>
    <n v="0"/>
    <n v="0"/>
    <n v="1"/>
    <n v="0"/>
  </r>
  <r>
    <x v="0"/>
    <x v="1"/>
    <x v="12"/>
    <s v="Natuf | Broad | Tier1 + Growth Cities | Oct26 | V1"/>
    <s v="Natuf | Static | Become A Levantine Food | V1"/>
    <s v="Natuf_MF"/>
    <x v="11"/>
    <s v="Non-Quality Lead"/>
    <x v="0"/>
    <x v="4"/>
    <s v="(Unassigned)"/>
    <s v="Facebook"/>
    <s v="Direct (campaign tagged in CRM)"/>
    <s v="6adf77928f92f708dac825ee"/>
    <n v="1"/>
    <n v="0"/>
    <n v="0"/>
    <n v="0"/>
    <n v="0"/>
    <n v="0"/>
    <n v="0"/>
    <n v="0"/>
    <n v="0"/>
    <n v="0"/>
    <n v="1"/>
    <n v="0"/>
  </r>
  <r>
    <x v="0"/>
    <x v="1"/>
    <x v="11"/>
    <s v="Natuf | LAL 1% | India | Jul26 | V1"/>
    <s v="Natuf | Reel | Brand Ambassador | Heard Of Owning A Cafe | V1"/>
    <s v="In House Natuf"/>
    <x v="4"/>
    <s v="Quality Lead"/>
    <x v="0"/>
    <x v="4"/>
    <s v="Vikas Pathak"/>
    <s v="Facebook"/>
    <s v="Direct (campaign tagged in CRM)"/>
    <s v="6adf761d6181b9c09fc1536e"/>
    <n v="1"/>
    <n v="1"/>
    <n v="1"/>
    <n v="0"/>
    <n v="3"/>
    <n v="1"/>
    <n v="0"/>
    <n v="0"/>
    <n v="0"/>
    <n v="0"/>
    <n v="1"/>
    <n v="1"/>
  </r>
  <r>
    <x v="0"/>
    <x v="1"/>
    <x v="11"/>
    <s v="Natuf | LAL 1% | India | Jul26 | V1"/>
    <s v="Natuf | Reel | Brand Ambassador | Heard Of Owning A Cafe | V1"/>
    <s v="In House Natuf"/>
    <x v="6"/>
    <s v="Non-Quality Lead"/>
    <x v="0"/>
    <x v="4"/>
    <s v="Omkar Navge"/>
    <s v="Facebook"/>
    <s v="Direct (campaign tagged in CRM)"/>
    <s v="6adf759d01a49fb55658166b"/>
    <n v="1"/>
    <n v="0"/>
    <n v="1"/>
    <n v="0"/>
    <n v="2"/>
    <n v="2"/>
    <n v="0"/>
    <n v="0"/>
    <n v="0"/>
    <n v="0"/>
    <n v="1"/>
    <n v="0"/>
  </r>
  <r>
    <x v="0"/>
    <x v="1"/>
    <x v="11"/>
    <s v="Natuf | Investors | Tier1 + Growth Cities | Oct26 | V1"/>
    <s v="Natuf | Reel | Brand Ambassador | Heard Of Owning A Cafe | V1"/>
    <s v="In House Natuf"/>
    <x v="5"/>
    <s v="Non-Quality Lead"/>
    <x v="0"/>
    <x v="4"/>
    <s v="Vikas Pathak"/>
    <s v="Facebook"/>
    <s v="Direct (campaign tagged in CRM)"/>
    <s v="6adf750205f72cc8e0ab28ac"/>
    <n v="1"/>
    <n v="0"/>
    <n v="1"/>
    <n v="0"/>
    <n v="2"/>
    <n v="2"/>
    <n v="0"/>
    <n v="0"/>
    <n v="0"/>
    <n v="0"/>
    <n v="1"/>
    <n v="0"/>
  </r>
  <r>
    <x v="0"/>
    <x v="1"/>
    <x v="11"/>
    <s v="Natuf | Investors | Tier1 + Growth Cities | Oct26 | V1"/>
    <s v="Natuf | Reel | Brand Ambassador | Heard Of Owning A Cafe | V1"/>
    <s v="In House Natuf"/>
    <x v="11"/>
    <s v="Non-Quality Lead"/>
    <x v="0"/>
    <x v="4"/>
    <s v="Omkar Navge"/>
    <s v="Facebook"/>
    <s v="Direct (campaign tagged in CRM)"/>
    <s v="6adf72e668b7964802ec1b1e"/>
    <n v="1"/>
    <n v="0"/>
    <n v="0"/>
    <n v="0"/>
    <n v="1"/>
    <n v="1"/>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df71ded1617b6cad7a7193"/>
    <n v="1"/>
    <n v="0"/>
    <n v="0"/>
    <n v="0"/>
    <n v="0"/>
    <n v="0"/>
    <n v="0"/>
    <n v="0"/>
    <n v="0"/>
    <n v="0"/>
    <n v="1"/>
    <n v="0"/>
  </r>
  <r>
    <x v="0"/>
    <x v="1"/>
    <x v="11"/>
    <s v="Natuf | LAL 1% | India | Jul26 | V1"/>
    <s v="Natuf | Reel | Brand Ambassador | Heard Of Owning A Cafe | V1"/>
    <s v="In House Natuf"/>
    <x v="6"/>
    <s v="Non-Quality Lead"/>
    <x v="0"/>
    <x v="4"/>
    <s v="Omkar Navge"/>
    <s v="Facebook"/>
    <s v="Direct (campaign tagged in CRM)"/>
    <s v="6adf7169d786156c4ddddc59"/>
    <n v="1"/>
    <n v="0"/>
    <n v="1"/>
    <n v="0"/>
    <n v="2"/>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df71519f6a28a61d5b64e9"/>
    <n v="1"/>
    <n v="0"/>
    <n v="0"/>
    <n v="0"/>
    <n v="0"/>
    <n v="0"/>
    <n v="0"/>
    <n v="0"/>
    <n v="0"/>
    <n v="0"/>
    <n v="1"/>
    <n v="0"/>
  </r>
  <r>
    <x v="0"/>
    <x v="1"/>
    <x v="11"/>
    <s v="Natuf | LAL 1% | India | Jul26 | V1"/>
    <s v="Natuf | Reel | Brand Ambassador | Heard Of Owning A Cafe | V1"/>
    <s v="In House Natuf"/>
    <x v="6"/>
    <s v="Non-Quality Lead"/>
    <x v="0"/>
    <x v="4"/>
    <s v="Omkar Navge"/>
    <s v="Facebook"/>
    <s v="Direct (campaign tagged in CRM)"/>
    <s v="6adf711cd09fee869d8865c2"/>
    <n v="1"/>
    <n v="0"/>
    <n v="1"/>
    <n v="0"/>
    <n v="1"/>
    <n v="0"/>
    <n v="0"/>
    <n v="0"/>
    <n v="0"/>
    <n v="0"/>
    <n v="1"/>
    <n v="0"/>
  </r>
  <r>
    <x v="0"/>
    <x v="1"/>
    <x v="12"/>
    <s v="Natuf | Investors | Tier1 + Growth Cities | Oct26 | V1"/>
    <s v="Natuf | Static | Become A Levantine Food | V1"/>
    <s v="Natuf_MF"/>
    <x v="11"/>
    <s v="Non-Quality Lead"/>
    <x v="0"/>
    <x v="4"/>
    <s v="(Unassigned)"/>
    <s v="Facebook"/>
    <s v="Direct (campaign tagged in CRM)"/>
    <s v="6adf71160c6b29db0154c6ab"/>
    <n v="1"/>
    <n v="0"/>
    <n v="0"/>
    <n v="0"/>
    <n v="0"/>
    <n v="0"/>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df6f82a751678db6d9b267"/>
    <n v="1"/>
    <n v="0"/>
    <n v="1"/>
    <n v="0"/>
    <n v="1"/>
    <n v="1"/>
    <n v="0"/>
    <n v="0"/>
    <n v="0"/>
    <n v="0"/>
    <n v="1"/>
    <n v="0"/>
  </r>
  <r>
    <x v="0"/>
    <x v="1"/>
    <x v="11"/>
    <s v="Natuf | Broad | Tier1 + Growth Cities | Oct26 | V1"/>
    <s v="Natuf | Reel | Brand Ambassador | Heard Of Owning A Cafe | V1"/>
    <s v="In House Natuf"/>
    <x v="11"/>
    <s v="Non-Quality Lead"/>
    <x v="0"/>
    <x v="4"/>
    <s v="(Unassigned)"/>
    <s v="Facebook"/>
    <s v="Direct (campaign tagged in CRM)"/>
    <s v="6adf6eff93f51ec233896b1f"/>
    <n v="1"/>
    <n v="0"/>
    <n v="0"/>
    <n v="0"/>
    <n v="0"/>
    <n v="0"/>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df6dac97cc11e427359a18"/>
    <n v="1"/>
    <n v="1"/>
    <n v="1"/>
    <n v="0"/>
    <n v="2"/>
    <n v="2"/>
    <n v="0"/>
    <n v="0"/>
    <n v="0"/>
    <n v="0"/>
    <n v="1"/>
    <n v="1"/>
  </r>
  <r>
    <x v="0"/>
    <x v="1"/>
    <x v="11"/>
    <s v="Natuf | Investors | Tier1 + Growth Cities | Oct26 | V1"/>
    <s v="Natuf | Reel | Brand Ambassador | Heard Of Owning A Cafe | V1"/>
    <s v="In House Natuf"/>
    <x v="4"/>
    <s v="Quality Lead"/>
    <x v="0"/>
    <x v="4"/>
    <s v="Omkar Navge"/>
    <s v="Facebook"/>
    <s v="Direct (campaign tagged in CRM)"/>
    <s v="6adf6d8b0829eb8e3cce1127"/>
    <n v="1"/>
    <n v="1"/>
    <n v="1"/>
    <n v="0"/>
    <n v="1"/>
    <n v="1"/>
    <n v="0"/>
    <n v="0"/>
    <n v="0"/>
    <n v="0"/>
    <n v="1"/>
    <n v="1"/>
  </r>
  <r>
    <x v="0"/>
    <x v="1"/>
    <x v="11"/>
    <s v="Natuf | Broad | Tier1 + Growth Cities | Oct26 | V1"/>
    <s v="Natuf | Reel | Brand Ambassador | Heard Of Owning A Cafe | V1"/>
    <s v="In House Natuf"/>
    <x v="4"/>
    <s v="Quality Lead"/>
    <x v="0"/>
    <x v="4"/>
    <s v="Vikas Pathak"/>
    <s v="Facebook"/>
    <s v="Direct (campaign tagged in CRM)"/>
    <s v="6adf6d20da1bd4bdccd47a33"/>
    <n v="1"/>
    <n v="1"/>
    <n v="1"/>
    <n v="0"/>
    <n v="1"/>
    <n v="1"/>
    <n v="0"/>
    <n v="0"/>
    <n v="0"/>
    <n v="0"/>
    <n v="1"/>
    <n v="1"/>
  </r>
  <r>
    <x v="0"/>
    <x v="1"/>
    <x v="11"/>
    <s v="Natuf | Broad | Tier1 + Growth Cities | Oct26 | V1"/>
    <s v="Natuf | Reel | Brand Ambassador | Heard Of Owning A Cafe | V1"/>
    <s v="In House Natuf"/>
    <x v="6"/>
    <s v="Non-Quality Lead"/>
    <x v="0"/>
    <x v="4"/>
    <s v="Omkar Navge"/>
    <s v="Facebook"/>
    <s v="Direct (campaign tagged in CRM)"/>
    <s v="6adf6c91befc2fafd43770de"/>
    <n v="1"/>
    <n v="0"/>
    <n v="1"/>
    <n v="0"/>
    <n v="3"/>
    <n v="0"/>
    <n v="0"/>
    <n v="0"/>
    <n v="0"/>
    <n v="0"/>
    <n v="1"/>
    <n v="0"/>
  </r>
  <r>
    <x v="0"/>
    <x v="0"/>
    <x v="0"/>
    <s v="E_Karan_Natuf_Fragship_07072026_Adset2"/>
    <s v="E_Karan_Natuf_Flagship_Cafe_07072026_Adset2_Ad1 – Copy 2"/>
    <s v="Natuf"/>
    <x v="11"/>
    <s v="Non-Quality Lead"/>
    <x v="0"/>
    <x v="4"/>
    <s v="(Unassigned)"/>
    <s v="Facebook"/>
    <s v="Direct (campaign tagged in CRM)"/>
    <s v="6adf6a4a01a49fb556580b92"/>
    <n v="1"/>
    <n v="0"/>
    <n v="0"/>
    <n v="0"/>
    <n v="0"/>
    <n v="0"/>
    <n v="0"/>
    <n v="0"/>
    <n v="0"/>
    <n v="0"/>
    <n v="1"/>
    <n v="0"/>
  </r>
  <r>
    <x v="0"/>
    <x v="1"/>
    <x v="12"/>
    <s v="Natuf | Investors | Tier1 + Growth Cities | Oct26 | V1"/>
    <s v="Natuf | Static | Become A Levantine Food | V1"/>
    <s v="Natuf_MF"/>
    <x v="11"/>
    <s v="Non-Quality Lead"/>
    <x v="0"/>
    <x v="4"/>
    <s v="(Unassigned)"/>
    <s v="Facebook"/>
    <s v="Direct (campaign tagged in CRM)"/>
    <s v="6adf69e827221bc5e9494a18"/>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df691e331dc419598eea44"/>
    <n v="1"/>
    <n v="0"/>
    <n v="0"/>
    <n v="0"/>
    <n v="0"/>
    <n v="0"/>
    <n v="0"/>
    <n v="0"/>
    <n v="0"/>
    <n v="0"/>
    <n v="1"/>
    <n v="0"/>
  </r>
  <r>
    <x v="0"/>
    <x v="1"/>
    <x v="11"/>
    <s v="Natuf | Investors | Tier1 + Growth Cities | Oct26 | V1"/>
    <s v="Natuf | Reel | Brand Ambassador | Heard Of Owning A Cafe | V1"/>
    <s v="In House Natuf"/>
    <x v="6"/>
    <s v="Non-Quality Lead"/>
    <x v="0"/>
    <x v="4"/>
    <s v="Omkar Navge"/>
    <s v="Facebook"/>
    <s v="Direct (campaign tagged in CRM)"/>
    <s v="6adf673b4ee4d0645260d74f"/>
    <n v="1"/>
    <n v="0"/>
    <n v="1"/>
    <n v="0"/>
    <n v="1"/>
    <n v="1"/>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df610818a7f4065bcf4b7f"/>
    <n v="1"/>
    <n v="1"/>
    <n v="1"/>
    <n v="0"/>
    <n v="4"/>
    <n v="3"/>
    <n v="0"/>
    <n v="0"/>
    <n v="0"/>
    <n v="0"/>
    <n v="1"/>
    <n v="1"/>
  </r>
  <r>
    <x v="0"/>
    <x v="1"/>
    <x v="12"/>
    <s v="Natuf | Investors | Tier1 + Growth Cities | Oct26 | V1"/>
    <s v="Natuf | Static | Become A Levantine Food | V1"/>
    <s v="Natuf_MF"/>
    <x v="11"/>
    <s v="Non-Quality Lead"/>
    <x v="0"/>
    <x v="4"/>
    <s v="(Unassigned)"/>
    <s v="Facebook"/>
    <s v="Direct (campaign tagged in CRM)"/>
    <s v="6adf6103e383976dd9f8ac02"/>
    <n v="1"/>
    <n v="0"/>
    <n v="0"/>
    <n v="0"/>
    <n v="0"/>
    <n v="0"/>
    <n v="0"/>
    <n v="0"/>
    <n v="0"/>
    <n v="0"/>
    <n v="1"/>
    <n v="0"/>
  </r>
  <r>
    <x v="0"/>
    <x v="1"/>
    <x v="11"/>
    <s v="Natuf | Business Owners | Tier1 + Growth Cities | Oct26 | V1"/>
    <s v="Natuf | Reel | Brand Ambassador | Heard Of Owning A Cafe | V1"/>
    <s v="In House Natuf"/>
    <x v="7"/>
    <s v="Non-Quality Lead"/>
    <x v="0"/>
    <x v="4"/>
    <s v="Omkar Navge"/>
    <s v="Facebook"/>
    <s v="Direct (campaign tagged in CRM)"/>
    <s v="6adf5e836fadebc62226979c"/>
    <n v="1"/>
    <n v="0"/>
    <n v="1"/>
    <n v="0"/>
    <n v="3"/>
    <n v="3"/>
    <n v="0"/>
    <n v="0"/>
    <n v="0"/>
    <n v="0"/>
    <n v="1"/>
    <n v="0"/>
  </r>
  <r>
    <x v="0"/>
    <x v="1"/>
    <x v="11"/>
    <s v="Natuf | LAL 1% | India | Jul26 | V1"/>
    <s v="Natuf | Reel | Brand Ambassador | Heard Of Owning A Cafe | V1"/>
    <s v="In House Natuf"/>
    <x v="11"/>
    <s v="Non-Quality Lead"/>
    <x v="0"/>
    <x v="4"/>
    <s v="(Unassigned)"/>
    <s v="Facebook"/>
    <s v="Direct (campaign tagged in CRM)"/>
    <s v="6adf5d42a2202d707fc685f2"/>
    <n v="1"/>
    <n v="0"/>
    <n v="0"/>
    <n v="0"/>
    <n v="0"/>
    <n v="0"/>
    <n v="0"/>
    <n v="0"/>
    <n v="0"/>
    <n v="0"/>
    <n v="1"/>
    <n v="0"/>
  </r>
  <r>
    <x v="0"/>
    <x v="1"/>
    <x v="11"/>
    <s v="Natuf | LAL 1% | India | Jul26 | V1"/>
    <s v="Natuf | Reel | Brand Ambassador | Heard Of Owning A Cafe | V1"/>
    <s v="In House Natuf"/>
    <x v="6"/>
    <s v="Non-Quality Lead"/>
    <x v="0"/>
    <x v="4"/>
    <s v="Omkar Navge"/>
    <s v="Facebook"/>
    <s v="Direct (campaign tagged in CRM)"/>
    <s v="6adf5c9cf8ac5f7e034ff6b4"/>
    <n v="1"/>
    <n v="0"/>
    <n v="1"/>
    <n v="0"/>
    <n v="2"/>
    <n v="0"/>
    <n v="0"/>
    <n v="0"/>
    <n v="0"/>
    <n v="0"/>
    <n v="1"/>
    <n v="0"/>
  </r>
  <r>
    <x v="0"/>
    <x v="1"/>
    <x v="11"/>
    <s v="Natuf | LAL 1% | India | Jul26 | V1"/>
    <s v="Natuf | Reel | Brand Ambassador | Heard Of Owning A Cafe | V1"/>
    <s v="In House Natuf"/>
    <x v="11"/>
    <s v="Non-Quality Lead"/>
    <x v="0"/>
    <x v="4"/>
    <s v="(Unassigned)"/>
    <s v="Facebook"/>
    <s v="Direct (campaign tagged in CRM)"/>
    <s v="6adf5b436c7ff887a3ce2170"/>
    <n v="1"/>
    <n v="0"/>
    <n v="0"/>
    <n v="0"/>
    <n v="0"/>
    <n v="0"/>
    <n v="0"/>
    <n v="0"/>
    <n v="0"/>
    <n v="0"/>
    <n v="1"/>
    <n v="0"/>
  </r>
  <r>
    <x v="0"/>
    <x v="1"/>
    <x v="11"/>
    <s v="Natuf | LAL 1% | India | Jul26 | V1"/>
    <s v="Natuf | Reel | Brand Ambassador | Heard Of Owning A Cafe | V1"/>
    <s v="In House Natuf"/>
    <x v="5"/>
    <s v="Non-Quality Lead"/>
    <x v="0"/>
    <x v="4"/>
    <s v="Omkar Navge"/>
    <s v="Facebook"/>
    <s v="Direct (campaign tagged in CRM)"/>
    <s v="6adf5afb25446bfd56c650c2"/>
    <n v="1"/>
    <n v="0"/>
    <n v="1"/>
    <n v="0"/>
    <n v="2"/>
    <n v="1"/>
    <n v="0"/>
    <n v="0"/>
    <n v="0"/>
    <n v="0"/>
    <n v="1"/>
    <n v="0"/>
  </r>
  <r>
    <x v="0"/>
    <x v="1"/>
    <x v="11"/>
    <s v="Natuf | LAL 1% | India | Jul26 | V1"/>
    <s v="Natuf | Reel | Brand Ambassador | Heard Of Owning A Cafe | V1"/>
    <s v="In House Natuf"/>
    <x v="6"/>
    <s v="Non-Quality Lead"/>
    <x v="0"/>
    <x v="4"/>
    <s v="Omkar Navge"/>
    <s v="Facebook"/>
    <s v="Direct (campaign tagged in CRM)"/>
    <s v="6adf58c3ae899de094e70164"/>
    <n v="1"/>
    <n v="0"/>
    <n v="1"/>
    <n v="0"/>
    <n v="1"/>
    <n v="1"/>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df576cdeaf332f9606bba1"/>
    <n v="1"/>
    <n v="1"/>
    <n v="1"/>
    <n v="0"/>
    <n v="1"/>
    <n v="1"/>
    <n v="0"/>
    <n v="0"/>
    <n v="0"/>
    <n v="0"/>
    <n v="1"/>
    <n v="1"/>
  </r>
  <r>
    <x v="0"/>
    <x v="1"/>
    <x v="11"/>
    <s v="Natuf | Investors | Tier1 + Growth Cities | Oct26 | V1"/>
    <s v="Natuf | Reel | Brand Ambassador | Heard Of Owning A Cafe | V1"/>
    <s v="In House Natuf"/>
    <x v="11"/>
    <s v="Non-Quality Lead"/>
    <x v="0"/>
    <x v="4"/>
    <s v="(Unassigned)"/>
    <s v="Facebook"/>
    <s v="Direct (campaign tagged in CRM)"/>
    <s v="6adf55b410bb811dee944712"/>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df518fbf7d480b7a4e1421"/>
    <n v="1"/>
    <n v="0"/>
    <n v="0"/>
    <n v="0"/>
    <n v="0"/>
    <n v="0"/>
    <n v="0"/>
    <n v="0"/>
    <n v="0"/>
    <n v="0"/>
    <n v="1"/>
    <n v="0"/>
  </r>
  <r>
    <x v="0"/>
    <x v="1"/>
    <x v="11"/>
    <s v="Natuf | Broad | Tier1 + Growth Cities | Oct26 | V1"/>
    <s v="Natuf | Reel | Brand Ambassador | Heard Of Owning A Cafe | V1"/>
    <s v="In House Natuf"/>
    <x v="6"/>
    <s v="Non-Quality Lead"/>
    <x v="0"/>
    <x v="4"/>
    <s v="Vikas Pathak"/>
    <s v="Facebook"/>
    <s v="Direct (campaign tagged in CRM)"/>
    <s v="6adf514e7d32903efebc0ef3"/>
    <n v="1"/>
    <n v="0"/>
    <n v="1"/>
    <n v="0"/>
    <n v="1"/>
    <n v="1"/>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df50bf5514b80b1c24212b"/>
    <n v="1"/>
    <n v="0"/>
    <n v="0"/>
    <n v="0"/>
    <n v="0"/>
    <n v="0"/>
    <n v="0"/>
    <n v="0"/>
    <n v="0"/>
    <n v="0"/>
    <n v="1"/>
    <n v="0"/>
  </r>
  <r>
    <x v="0"/>
    <x v="0"/>
    <x v="0"/>
    <s v="E_Karan_Natuf_Express_07072026_Adset1"/>
    <s v="E_Karan_Natuf_Express_07072026_Adset2_Ad1 – Copy"/>
    <s v="Natuf"/>
    <x v="11"/>
    <s v="Non-Quality Lead"/>
    <x v="0"/>
    <x v="4"/>
    <s v="(Unassigned)"/>
    <s v="Facebook"/>
    <s v="Direct (campaign tagged in CRM)"/>
    <s v="6adf5042090322fb66712519"/>
    <n v="1"/>
    <n v="0"/>
    <n v="0"/>
    <n v="0"/>
    <n v="0"/>
    <n v="0"/>
    <n v="0"/>
    <n v="0"/>
    <n v="0"/>
    <n v="0"/>
    <n v="1"/>
    <n v="0"/>
  </r>
  <r>
    <x v="0"/>
    <x v="1"/>
    <x v="12"/>
    <s v="Natuf | Business Owners | Tier1 + Growth Cities | Oct26 | V1"/>
    <s v="Natuf | Static | Become A Levantine Food | V1"/>
    <s v="Natuf_MF"/>
    <x v="11"/>
    <s v="Non-Quality Lead"/>
    <x v="0"/>
    <x v="4"/>
    <s v="(Unassigned)"/>
    <s v="Facebook"/>
    <s v="Direct (campaign tagged in CRM)"/>
    <s v="6adf4e7264630918bb4fe83e"/>
    <n v="1"/>
    <n v="0"/>
    <n v="0"/>
    <n v="0"/>
    <n v="0"/>
    <n v="0"/>
    <n v="0"/>
    <n v="0"/>
    <n v="0"/>
    <n v="0"/>
    <n v="1"/>
    <n v="0"/>
  </r>
  <r>
    <x v="0"/>
    <x v="1"/>
    <x v="11"/>
    <s v="Natuf | Broad | Tier1 + Growth Cities | Oct26 | V1"/>
    <s v="Natuf | Reel | Brand Ambassador | Heard Of Owning A Cafe | V1"/>
    <s v="In House Natuf"/>
    <x v="14"/>
    <s v="Non-Quality Lead"/>
    <x v="0"/>
    <x v="4"/>
    <s v="Vikas Pathak"/>
    <s v="Facebook"/>
    <s v="Direct (campaign tagged in CRM)"/>
    <s v="6adf4bb09f63099dfd1b65be"/>
    <n v="1"/>
    <n v="0"/>
    <n v="1"/>
    <n v="1"/>
    <n v="2"/>
    <n v="2"/>
    <n v="0"/>
    <n v="0"/>
    <n v="0"/>
    <n v="0"/>
    <n v="1"/>
    <n v="0"/>
  </r>
  <r>
    <x v="0"/>
    <x v="1"/>
    <x v="11"/>
    <s v="Natuf | LAL 1% | India | Jul26 | V1"/>
    <s v="Natuf | Reel | Brand Ambassador | Heard Of Owning A Cafe | V1"/>
    <s v="In House Natuf"/>
    <x v="11"/>
    <s v="Non-Quality Lead"/>
    <x v="0"/>
    <x v="4"/>
    <s v="(Unassigned)"/>
    <s v="Facebook"/>
    <s v="Direct (campaign tagged in CRM)"/>
    <s v="6adf4b3abbdef16b1d89bd29"/>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df4accd7ae41c7e5ee6ece"/>
    <n v="1"/>
    <n v="0"/>
    <n v="0"/>
    <n v="0"/>
    <n v="0"/>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df4985ebb879fc7a561a5b"/>
    <n v="1"/>
    <n v="0"/>
    <n v="0"/>
    <n v="0"/>
    <n v="0"/>
    <n v="0"/>
    <n v="0"/>
    <n v="0"/>
    <n v="0"/>
    <n v="0"/>
    <n v="1"/>
    <n v="0"/>
  </r>
  <r>
    <x v="0"/>
    <x v="0"/>
    <x v="0"/>
    <s v="E_Karan_Natuf_Express_07072026_Adset1"/>
    <s v="E_Karan_Natuf_Express_07072026_Adset2_Ad1 – Copy"/>
    <s v="Natuf"/>
    <x v="11"/>
    <s v="Non-Quality Lead"/>
    <x v="0"/>
    <x v="4"/>
    <s v="(Unassigned)"/>
    <s v="Facebook"/>
    <s v="Direct (campaign tagged in CRM)"/>
    <s v="6adf4969ebb879fc7a5619f2"/>
    <n v="1"/>
    <n v="0"/>
    <n v="0"/>
    <n v="0"/>
    <n v="0"/>
    <n v="0"/>
    <n v="0"/>
    <n v="0"/>
    <n v="0"/>
    <n v="0"/>
    <n v="1"/>
    <n v="0"/>
  </r>
  <r>
    <x v="0"/>
    <x v="0"/>
    <x v="0"/>
    <s v="E_Karan_Natuf_Express_07072026_Adset1"/>
    <s v="E_Karan_Natuf_Express_07072026_Adset2_Ad1"/>
    <s v="Natuf"/>
    <x v="11"/>
    <s v="Non-Quality Lead"/>
    <x v="0"/>
    <x v="4"/>
    <s v="(Unassigned)"/>
    <s v="Facebook"/>
    <s v="Direct (campaign tagged in CRM)"/>
    <s v="6adf48b1956fdbe21807ed2c"/>
    <n v="1"/>
    <n v="0"/>
    <n v="0"/>
    <n v="0"/>
    <n v="0"/>
    <n v="0"/>
    <n v="0"/>
    <n v="0"/>
    <n v="0"/>
    <n v="0"/>
    <n v="1"/>
    <n v="0"/>
  </r>
  <r>
    <x v="0"/>
    <x v="1"/>
    <x v="11"/>
    <s v="Natuf | Investors | Tier1 + Growth Cities | Oct26 | V1"/>
    <s v="Natuf | Reel | Brand Ambassador | Heard Of Owning A Cafe | V1"/>
    <s v="In House Natuf"/>
    <x v="7"/>
    <s v="Non-Quality Lead"/>
    <x v="0"/>
    <x v="4"/>
    <s v="Vikas Pathak"/>
    <s v="Facebook"/>
    <s v="Direct (campaign tagged in CRM)"/>
    <s v="6adf46ab7bc66a83b86a7a3a"/>
    <n v="1"/>
    <n v="0"/>
    <n v="1"/>
    <n v="0"/>
    <n v="3"/>
    <n v="0"/>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df45aa2e21ab25776e3298"/>
    <n v="1"/>
    <n v="1"/>
    <n v="1"/>
    <n v="0"/>
    <n v="11"/>
    <n v="6"/>
    <n v="0"/>
    <n v="0"/>
    <n v="0"/>
    <n v="0"/>
    <n v="1"/>
    <n v="1"/>
  </r>
  <r>
    <x v="0"/>
    <x v="0"/>
    <x v="0"/>
    <s v="E_Karan_Natuf_Express_07072026_Adset1"/>
    <s v="E_Karan_Natuf_Express_07072026_Adset2_Ad1 – Copy"/>
    <s v="Natuf"/>
    <x v="11"/>
    <s v="Non-Quality Lead"/>
    <x v="0"/>
    <x v="4"/>
    <s v="(Unassigned)"/>
    <s v="Facebook"/>
    <s v="Direct (campaign tagged in CRM)"/>
    <s v="6adf43b25032b628469bccae"/>
    <n v="1"/>
    <n v="0"/>
    <n v="0"/>
    <n v="0"/>
    <n v="0"/>
    <n v="0"/>
    <n v="0"/>
    <n v="0"/>
    <n v="0"/>
    <n v="0"/>
    <n v="1"/>
    <n v="0"/>
  </r>
  <r>
    <x v="0"/>
    <x v="0"/>
    <x v="0"/>
    <s v="E_Karan_Natuf_Express_07072026_Adset1"/>
    <s v="E_Karan_Natuf_Express_07072026_Adset2_Ad1 – Copy"/>
    <s v="Natuf"/>
    <x v="14"/>
    <s v="Non-Quality Lead"/>
    <x v="0"/>
    <x v="4"/>
    <s v="Tejaswini Tarigopula"/>
    <s v="Facebook"/>
    <s v="Direct (campaign tagged in CRM)"/>
    <s v="6adf4331c7d8b34560aadbf7"/>
    <n v="1"/>
    <n v="0"/>
    <n v="1"/>
    <n v="1"/>
    <n v="2"/>
    <n v="2"/>
    <n v="0"/>
    <n v="0"/>
    <n v="0"/>
    <n v="0"/>
    <n v="1"/>
    <n v="0"/>
  </r>
  <r>
    <x v="0"/>
    <x v="1"/>
    <x v="11"/>
    <s v="Natuf | LAL 1% | India | Jul26 | V1"/>
    <s v="Natuf | Reel | Brand Ambassador | Heard Of Owning A Cafe | V1"/>
    <s v="In House Natuf"/>
    <x v="11"/>
    <s v="Non-Quality Lead"/>
    <x v="0"/>
    <x v="4"/>
    <s v="(Unassigned)"/>
    <s v="Facebook"/>
    <s v="Direct (campaign tagged in CRM)"/>
    <s v="6adf414338b71416c820e2ff"/>
    <n v="1"/>
    <n v="0"/>
    <n v="0"/>
    <n v="0"/>
    <n v="0"/>
    <n v="0"/>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df3f73f0cdbf404952b0d9"/>
    <n v="1"/>
    <n v="1"/>
    <n v="1"/>
    <n v="0"/>
    <n v="2"/>
    <n v="2"/>
    <n v="0"/>
    <n v="0"/>
    <n v="0"/>
    <n v="0"/>
    <n v="1"/>
    <n v="1"/>
  </r>
  <r>
    <x v="0"/>
    <x v="1"/>
    <x v="11"/>
    <s v="Natuf | LAL 1% | India | Jul26 | V1"/>
    <s v="Natuf | Reel | Brand Ambassador | Heard Of Owning A Cafe | V1"/>
    <s v="In House Natuf"/>
    <x v="11"/>
    <s v="Non-Quality Lead"/>
    <x v="0"/>
    <x v="4"/>
    <s v="(Unassigned)"/>
    <s v="Facebook"/>
    <s v="Direct (campaign tagged in CRM)"/>
    <s v="6adf3db9ff83570ddd43fcd5"/>
    <n v="1"/>
    <n v="0"/>
    <n v="0"/>
    <n v="0"/>
    <n v="0"/>
    <n v="0"/>
    <n v="0"/>
    <n v="0"/>
    <n v="0"/>
    <n v="0"/>
    <n v="1"/>
    <n v="0"/>
  </r>
  <r>
    <x v="0"/>
    <x v="1"/>
    <x v="11"/>
    <s v="Natuf | LAL 1% | India | Jul26 | V1"/>
    <s v="Natuf | Reel | Brand Ambassador | Heard Of Owning A Cafe | V1"/>
    <s v="In House Natuf"/>
    <x v="6"/>
    <s v="Non-Quality Lead"/>
    <x v="0"/>
    <x v="4"/>
    <s v="Deepak Rai"/>
    <s v="Facebook"/>
    <s v="Direct (campaign tagged in CRM)"/>
    <s v="6adf3da2ba7feb84fc7be700"/>
    <n v="1"/>
    <n v="0"/>
    <n v="1"/>
    <n v="0"/>
    <n v="1"/>
    <n v="1"/>
    <n v="0"/>
    <n v="0"/>
    <n v="0"/>
    <n v="0"/>
    <n v="1"/>
    <n v="0"/>
  </r>
  <r>
    <x v="0"/>
    <x v="1"/>
    <x v="11"/>
    <s v="Natuf | Broad | Tier1 + Growth Cities | Oct26 | V1"/>
    <s v="Natuf | Reel | Brand Ambassador | Heard Of Owning A Cafe | V1"/>
    <s v="In House Natuf"/>
    <x v="11"/>
    <s v="Non-Quality Lead"/>
    <x v="0"/>
    <x v="4"/>
    <s v="(Unassigned)"/>
    <s v="Facebook"/>
    <s v="Direct (campaign tagged in CRM)"/>
    <s v="6adf350ea2180fbd332b9737"/>
    <n v="1"/>
    <n v="0"/>
    <n v="0"/>
    <n v="0"/>
    <n v="0"/>
    <n v="0"/>
    <n v="0"/>
    <n v="0"/>
    <n v="0"/>
    <n v="0"/>
    <n v="1"/>
    <n v="0"/>
  </r>
  <r>
    <x v="0"/>
    <x v="1"/>
    <x v="11"/>
    <s v="Natuf | Broad | Tier1 + Growth Cities | Oct26 | V1"/>
    <s v="Natuf | Reel | Brand Ambassador | Heard Of Owning A Cafe | V1"/>
    <s v="In House Natuf"/>
    <x v="14"/>
    <s v="Non-Quality Lead"/>
    <x v="0"/>
    <x v="4"/>
    <s v="Tejaswini Tarigopula"/>
    <s v="Facebook"/>
    <s v="Direct (campaign tagged in CRM)"/>
    <s v="6adf3250cdc042105487d10c"/>
    <n v="1"/>
    <n v="0"/>
    <n v="1"/>
    <n v="1"/>
    <n v="3"/>
    <n v="3"/>
    <n v="0"/>
    <n v="0"/>
    <n v="0"/>
    <n v="0"/>
    <n v="1"/>
    <n v="0"/>
  </r>
  <r>
    <x v="0"/>
    <x v="0"/>
    <x v="0"/>
    <s v="E_Karan_Natuf_Express_07072026_Adset1"/>
    <s v="E_Karan_Natuf_Express_07072026_Adset2_Ad1"/>
    <s v="Natuf"/>
    <x v="11"/>
    <s v="Non-Quality Lead"/>
    <x v="0"/>
    <x v="4"/>
    <s v="(Unassigned)"/>
    <s v="Facebook"/>
    <s v="Direct (campaign tagged in CRM)"/>
    <s v="6adf31819da7e262daf23678"/>
    <n v="1"/>
    <n v="0"/>
    <n v="0"/>
    <n v="0"/>
    <n v="0"/>
    <n v="0"/>
    <n v="0"/>
    <n v="0"/>
    <n v="0"/>
    <n v="0"/>
    <n v="1"/>
    <n v="0"/>
  </r>
  <r>
    <x v="0"/>
    <x v="1"/>
    <x v="11"/>
    <s v="Natuf | LAL 1% | India | Jul26 | V1"/>
    <s v="Natuf | Reel | Brand Ambassador | Heard Of Owning A Cafe | V1"/>
    <s v="In House Natuf"/>
    <x v="11"/>
    <s v="Non-Quality Lead"/>
    <x v="0"/>
    <x v="4"/>
    <s v="(Unassigned)"/>
    <s v="Facebook"/>
    <s v="Direct (campaign tagged in CRM)"/>
    <s v="6adf316335fb8993916c2523"/>
    <n v="1"/>
    <n v="0"/>
    <n v="0"/>
    <n v="0"/>
    <n v="0"/>
    <n v="0"/>
    <n v="0"/>
    <n v="0"/>
    <n v="0"/>
    <n v="0"/>
    <n v="1"/>
    <n v="0"/>
  </r>
  <r>
    <x v="0"/>
    <x v="1"/>
    <x v="11"/>
    <s v="Natuf | Business Owners | Tier1 + Growth Cities | Oct26 | V1"/>
    <s v="Natuf | Reel | Brand Ambassador | Heard Of Owning A Cafe | V1"/>
    <s v="In House Natuf"/>
    <x v="5"/>
    <s v="Non-Quality Lead"/>
    <x v="0"/>
    <x v="4"/>
    <s v="Tejaswini Tarigopula"/>
    <s v="Facebook"/>
    <s v="Direct (campaign tagged in CRM)"/>
    <s v="6adf312186d726839976dd3b"/>
    <n v="1"/>
    <n v="0"/>
    <n v="1"/>
    <n v="0"/>
    <n v="2"/>
    <n v="1"/>
    <n v="0"/>
    <n v="0"/>
    <n v="0"/>
    <n v="0"/>
    <n v="1"/>
    <n v="0"/>
  </r>
  <r>
    <x v="0"/>
    <x v="1"/>
    <x v="11"/>
    <s v="Natuf | LAL 1% | India | Jul26 | V1"/>
    <s v="Natuf | Reel | Brand Ambassador | Heard Of Owning A Cafe | V1"/>
    <s v="In House Natuf"/>
    <x v="11"/>
    <s v="Non-Quality Lead"/>
    <x v="0"/>
    <x v="4"/>
    <s v="(Unassigned)"/>
    <s v="Facebook"/>
    <s v="Direct (campaign tagged in CRM)"/>
    <s v="6adf3013729c88078130263c"/>
    <n v="1"/>
    <n v="0"/>
    <n v="0"/>
    <n v="0"/>
    <n v="0"/>
    <n v="0"/>
    <n v="0"/>
    <n v="0"/>
    <n v="0"/>
    <n v="0"/>
    <n v="1"/>
    <n v="0"/>
  </r>
  <r>
    <x v="0"/>
    <x v="1"/>
    <x v="11"/>
    <s v="Natuf | Broad | Tier1 + Growth Cities | Oct26 | V1"/>
    <s v="Natuf | Reel | Brand Ambassador | Heard Of Owning A Cafe | V1"/>
    <s v="In House Natuf"/>
    <x v="11"/>
    <s v="Non-Quality Lead"/>
    <x v="0"/>
    <x v="4"/>
    <s v="(Unassigned)"/>
    <s v="Facebook"/>
    <s v="Direct (campaign tagged in CRM)"/>
    <s v="6adf2feab3735423b80f4247"/>
    <n v="1"/>
    <n v="0"/>
    <n v="0"/>
    <n v="0"/>
    <n v="0"/>
    <n v="0"/>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df2ecec31e00d756470723"/>
    <n v="1"/>
    <n v="1"/>
    <n v="1"/>
    <n v="0"/>
    <n v="2"/>
    <n v="2"/>
    <n v="0"/>
    <n v="0"/>
    <n v="0"/>
    <n v="0"/>
    <n v="1"/>
    <n v="1"/>
  </r>
  <r>
    <x v="0"/>
    <x v="1"/>
    <x v="12"/>
    <s v="Natuf | LAL 1% | India | Jul26 | V1"/>
    <s v="Natuf | Static | Become A Levantine Food | V1"/>
    <s v="Natuf_MF"/>
    <x v="14"/>
    <s v="Non-Quality Lead"/>
    <x v="0"/>
    <x v="4"/>
    <s v="Tejaswini Tarigopula"/>
    <s v="Facebook"/>
    <s v="Direct (campaign tagged in CRM)"/>
    <s v="6adf2e750580636ea667bab2"/>
    <n v="1"/>
    <n v="0"/>
    <n v="1"/>
    <n v="1"/>
    <n v="1"/>
    <n v="1"/>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df2e33140e2ebadb4a7684"/>
    <n v="1"/>
    <n v="0"/>
    <n v="0"/>
    <n v="0"/>
    <n v="0"/>
    <n v="0"/>
    <n v="0"/>
    <n v="0"/>
    <n v="0"/>
    <n v="0"/>
    <n v="1"/>
    <n v="0"/>
  </r>
  <r>
    <x v="0"/>
    <x v="1"/>
    <x v="11"/>
    <s v="Natuf | Investors | Tier1 + Growth Cities | Oct26 | V1"/>
    <s v="Natuf | Reel | Brand Ambassador | Heard Of Owning A Cafe | V1"/>
    <s v="In House Natuf"/>
    <x v="14"/>
    <s v="Non-Quality Lead"/>
    <x v="0"/>
    <x v="4"/>
    <s v="Vikas Pathak"/>
    <s v="Facebook"/>
    <s v="Direct (campaign tagged in CRM)"/>
    <s v="6adf2df5c31e00d7564705d8"/>
    <n v="1"/>
    <n v="0"/>
    <n v="1"/>
    <n v="1"/>
    <n v="4"/>
    <n v="3"/>
    <n v="0"/>
    <n v="0"/>
    <n v="0"/>
    <n v="0"/>
    <n v="1"/>
    <n v="0"/>
  </r>
  <r>
    <x v="0"/>
    <x v="1"/>
    <x v="11"/>
    <s v="Natuf | LAL 1% | India | Jul26 | V1"/>
    <s v="Natuf | Reel | Brand Ambassador | Heard Of Owning A Cafe | V1"/>
    <s v="In House Natuf"/>
    <x v="14"/>
    <s v="Non-Quality Lead"/>
    <x v="0"/>
    <x v="4"/>
    <s v="Vikas Pathak"/>
    <s v="Facebook"/>
    <s v="Direct (campaign tagged in CRM)"/>
    <s v="6adf2cf5144d6013b64fd1d3"/>
    <n v="1"/>
    <n v="0"/>
    <n v="1"/>
    <n v="1"/>
    <n v="1"/>
    <n v="1"/>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df2cc4144d6013b64fd17c"/>
    <n v="1"/>
    <n v="0"/>
    <n v="0"/>
    <n v="0"/>
    <n v="0"/>
    <n v="0"/>
    <n v="0"/>
    <n v="0"/>
    <n v="0"/>
    <n v="0"/>
    <n v="1"/>
    <n v="0"/>
  </r>
  <r>
    <x v="0"/>
    <x v="0"/>
    <x v="0"/>
    <s v="E_Karan_Natuf_Express_07072026_Adset1"/>
    <s v="E_Karan_Natuf_Express_07072026_Adset2_Ad1 – Copy"/>
    <s v="Natuf"/>
    <x v="4"/>
    <s v="Quality Lead"/>
    <x v="0"/>
    <x v="4"/>
    <s v="Tejaswini Tarigopula"/>
    <s v="Facebook"/>
    <s v="Direct (campaign tagged in CRM)"/>
    <s v="6adf2c47268b084cbdffbdb4"/>
    <n v="1"/>
    <n v="1"/>
    <n v="1"/>
    <n v="0"/>
    <n v="2"/>
    <n v="1"/>
    <n v="0"/>
    <n v="0"/>
    <n v="0"/>
    <n v="0"/>
    <n v="1"/>
    <n v="1"/>
  </r>
  <r>
    <x v="0"/>
    <x v="0"/>
    <x v="0"/>
    <s v="E_Karan_Natuf_Express_07072026_Adset1"/>
    <s v="E_Karan_Natuf_Express_07072026_Adset2_Ad1"/>
    <s v="Natuf"/>
    <x v="11"/>
    <s v="Non-Quality Lead"/>
    <x v="0"/>
    <x v="4"/>
    <s v="(Unassigned)"/>
    <s v="Facebook"/>
    <s v="Direct (campaign tagged in CRM)"/>
    <s v="6adf2c4235fb8993916c22b6"/>
    <n v="1"/>
    <n v="0"/>
    <n v="0"/>
    <n v="0"/>
    <n v="0"/>
    <n v="0"/>
    <n v="0"/>
    <n v="0"/>
    <n v="0"/>
    <n v="0"/>
    <n v="1"/>
    <n v="0"/>
  </r>
  <r>
    <x v="0"/>
    <x v="1"/>
    <x v="12"/>
    <s v="Natuf | Business Owners | Tier1 + Growth Cities | Oct26 | V1"/>
    <s v="Natuf | Static | Become A Levantine Food | V1"/>
    <s v="Natuf_MF"/>
    <x v="14"/>
    <s v="Non-Quality Lead"/>
    <x v="0"/>
    <x v="4"/>
    <s v="Tejaswini Tarigopula"/>
    <s v="Facebook"/>
    <s v="Direct (campaign tagged in CRM)"/>
    <s v="6adf2c3da14b680dc7119cec"/>
    <n v="1"/>
    <n v="0"/>
    <n v="1"/>
    <n v="1"/>
    <n v="1"/>
    <n v="1"/>
    <n v="0"/>
    <n v="0"/>
    <n v="0"/>
    <n v="0"/>
    <n v="1"/>
    <n v="0"/>
  </r>
  <r>
    <x v="0"/>
    <x v="0"/>
    <x v="0"/>
    <s v="E_Karan_Natuf_Express_07072026_Adset1"/>
    <s v="E_Karan_Natuf_Express_07072026_Adset2_Ad1 – Copy"/>
    <s v="Natuf"/>
    <x v="11"/>
    <s v="Non-Quality Lead"/>
    <x v="0"/>
    <x v="4"/>
    <s v="(Unassigned)"/>
    <s v="Facebook"/>
    <s v="Direct (campaign tagged in CRM)"/>
    <s v="6adf2bbe957c762f02f46b98"/>
    <n v="1"/>
    <n v="0"/>
    <n v="0"/>
    <n v="0"/>
    <n v="0"/>
    <n v="0"/>
    <n v="0"/>
    <n v="0"/>
    <n v="0"/>
    <n v="0"/>
    <n v="1"/>
    <n v="0"/>
  </r>
  <r>
    <x v="0"/>
    <x v="1"/>
    <x v="11"/>
    <s v="Natuf | LAL 1% | India | Jul26 | V1"/>
    <s v="Natuf | Reel | Brand Ambassador | Heard Of Owning A Cafe | V1"/>
    <s v="In House Natuf"/>
    <x v="4"/>
    <s v="Quality Lead"/>
    <x v="0"/>
    <x v="4"/>
    <s v="Tejaswini Tarigopula"/>
    <s v="Facebook"/>
    <s v="Direct (campaign tagged in CRM)"/>
    <s v="6adf275fedadc428a3f4c7f8"/>
    <n v="1"/>
    <n v="1"/>
    <n v="1"/>
    <n v="0"/>
    <n v="4"/>
    <n v="3"/>
    <n v="0"/>
    <n v="0"/>
    <n v="0"/>
    <n v="0"/>
    <n v="1"/>
    <n v="1"/>
  </r>
  <r>
    <x v="0"/>
    <x v="1"/>
    <x v="11"/>
    <s v="Natuf | Investors | Tier1 + Growth Cities | Oct26 | V1"/>
    <s v="Natuf | Reel | Brand Ambassador | Heard Of Owning A Cafe | V1"/>
    <s v="In House Natuf"/>
    <x v="11"/>
    <s v="Non-Quality Lead"/>
    <x v="0"/>
    <x v="4"/>
    <s v="(Unassigned)"/>
    <s v="Facebook"/>
    <s v="Direct (campaign tagged in CRM)"/>
    <s v="6adf264cd57d775da26b20bc"/>
    <n v="1"/>
    <n v="0"/>
    <n v="0"/>
    <n v="0"/>
    <n v="0"/>
    <n v="0"/>
    <n v="0"/>
    <n v="0"/>
    <n v="0"/>
    <n v="0"/>
    <n v="1"/>
    <n v="0"/>
  </r>
  <r>
    <x v="0"/>
    <x v="1"/>
    <x v="11"/>
    <s v="Natuf | LAL 1% | India | Jul26 | V1"/>
    <s v="Natuf | Reel | Brand Ambassador | Heard Of Owning A Cafe | V1"/>
    <s v="In House Natuf"/>
    <x v="11"/>
    <s v="Non-Quality Lead"/>
    <x v="0"/>
    <x v="4"/>
    <s v="(Unassigned)"/>
    <s v="Facebook"/>
    <s v="Direct (campaign tagged in CRM)"/>
    <s v="6adf25dec47c7fc961734d08"/>
    <n v="1"/>
    <n v="0"/>
    <n v="0"/>
    <n v="0"/>
    <n v="0"/>
    <n v="0"/>
    <n v="0"/>
    <n v="0"/>
    <n v="0"/>
    <n v="0"/>
    <n v="1"/>
    <n v="0"/>
  </r>
  <r>
    <x v="0"/>
    <x v="1"/>
    <x v="11"/>
    <s v="Natuf | Broad | Tier1 + Growth Cities | Oct26 | V1"/>
    <s v="Natuf | Reel | Brand Ambassador | Heard Of Owning A Cafe | V1"/>
    <s v="In House Natuf"/>
    <x v="6"/>
    <s v="Non-Quality Lead"/>
    <x v="0"/>
    <x v="4"/>
    <s v="Tejaswini Tarigopula"/>
    <s v="Facebook"/>
    <s v="Direct (campaign tagged in CRM)"/>
    <s v="6adf253d9d19fd2f0de735b8"/>
    <n v="1"/>
    <n v="0"/>
    <n v="1"/>
    <n v="0"/>
    <n v="1"/>
    <n v="0"/>
    <n v="0"/>
    <n v="0"/>
    <n v="0"/>
    <n v="0"/>
    <n v="1"/>
    <n v="0"/>
  </r>
  <r>
    <x v="0"/>
    <x v="1"/>
    <x v="11"/>
    <s v="Natuf | LAL 1% | India | Jul26 | V1"/>
    <s v="Natuf | Reel | Brand Ambassador | Heard Of Owning A Cafe | V1"/>
    <s v="In House Natuf"/>
    <x v="11"/>
    <s v="Non-Quality Lead"/>
    <x v="0"/>
    <x v="4"/>
    <s v="(Unassigned)"/>
    <s v="Facebook"/>
    <s v="Direct (campaign tagged in CRM)"/>
    <s v="6adf2445b1f2d4181ef9dbd5"/>
    <n v="1"/>
    <n v="0"/>
    <n v="0"/>
    <n v="0"/>
    <n v="0"/>
    <n v="0"/>
    <n v="0"/>
    <n v="0"/>
    <n v="0"/>
    <n v="0"/>
    <n v="1"/>
    <n v="0"/>
  </r>
  <r>
    <x v="0"/>
    <x v="1"/>
    <x v="11"/>
    <s v="Natuf | Business Owners | Tier1 + Growth Cities | Oct26 | V1"/>
    <s v="Natuf | Reel | Brand Ambassador | Heard Of Owning A Cafe | V1"/>
    <s v="In House Natuf"/>
    <x v="6"/>
    <s v="Non-Quality Lead"/>
    <x v="0"/>
    <x v="4"/>
    <s v="Tejaswini Tarigopula"/>
    <s v="Facebook"/>
    <s v="Direct (campaign tagged in CRM)"/>
    <s v="6adf22945cb8c445b74644de"/>
    <n v="1"/>
    <n v="0"/>
    <n v="1"/>
    <n v="0"/>
    <n v="1"/>
    <n v="0"/>
    <n v="0"/>
    <n v="0"/>
    <n v="0"/>
    <n v="0"/>
    <n v="1"/>
    <n v="0"/>
  </r>
  <r>
    <x v="0"/>
    <x v="0"/>
    <x v="0"/>
    <s v="E_Karan_Natuf_Express_07072026_Adset1"/>
    <s v="E_Karan_Natuf_Express_07072026_Adset2_Ad1"/>
    <s v="Natuf"/>
    <x v="2"/>
    <s v="Quality Lead"/>
    <x v="0"/>
    <x v="4"/>
    <s v="Tejaswini Tarigopula"/>
    <s v="Facebook"/>
    <s v="Direct (campaign tagged in CRM)"/>
    <s v="6adf20d74e13446c8386cb12"/>
    <n v="1"/>
    <n v="1"/>
    <n v="1"/>
    <n v="0"/>
    <n v="2"/>
    <n v="2"/>
    <n v="0"/>
    <n v="0"/>
    <n v="0"/>
    <n v="0"/>
    <n v="1"/>
    <n v="1"/>
  </r>
  <r>
    <x v="0"/>
    <x v="1"/>
    <x v="11"/>
    <s v="Natuf | Investors | Tier1 + Growth Cities | Oct26 | V1"/>
    <s v="Natuf | Reel | Brand Ambassador | Heard Of Owning A Cafe | V1"/>
    <s v="In House Natuf"/>
    <x v="5"/>
    <s v="Non-Quality Lead"/>
    <x v="0"/>
    <x v="4"/>
    <s v="Tejaswini Tarigopula"/>
    <s v="Facebook"/>
    <s v="Direct (campaign tagged in CRM)"/>
    <s v="6adf1fbfd0e6a7a5ef1b988e"/>
    <n v="1"/>
    <n v="0"/>
    <n v="1"/>
    <n v="0"/>
    <n v="1"/>
    <n v="1"/>
    <n v="0"/>
    <n v="0"/>
    <n v="0"/>
    <n v="0"/>
    <n v="1"/>
    <n v="0"/>
  </r>
  <r>
    <x v="0"/>
    <x v="1"/>
    <x v="11"/>
    <s v="Natuf | Broad | Tier1 + Growth Cities | Oct26 | V1"/>
    <s v="Natuf | Reel | Brand Ambassador | Heard Of Owning A Cafe | V1"/>
    <s v="In House Natuf"/>
    <x v="11"/>
    <s v="Non-Quality Lead"/>
    <x v="0"/>
    <x v="4"/>
    <s v="(Unassigned)"/>
    <s v="Facebook"/>
    <s v="Direct (campaign tagged in CRM)"/>
    <s v="6adf1f5aa14d5ec3e9547c55"/>
    <n v="1"/>
    <n v="0"/>
    <n v="0"/>
    <n v="0"/>
    <n v="0"/>
    <n v="0"/>
    <n v="0"/>
    <n v="0"/>
    <n v="0"/>
    <n v="0"/>
    <n v="1"/>
    <n v="0"/>
  </r>
  <r>
    <x v="0"/>
    <x v="1"/>
    <x v="11"/>
    <s v="Natuf | Investors | Tier1 + Growth Cities | Oct26 | V1"/>
    <s v="Natuf | Reel | Brand Ambassador | Heard Of Owning A Cafe | V1"/>
    <s v="In House Natuf"/>
    <x v="5"/>
    <s v="Non-Quality Lead"/>
    <x v="0"/>
    <x v="4"/>
    <s v="Tejaswini Tarigopula"/>
    <s v="Facebook"/>
    <s v="Direct (campaign tagged in CRM)"/>
    <s v="6adf1d7bf2da2ca26dd29a60"/>
    <n v="1"/>
    <n v="0"/>
    <n v="1"/>
    <n v="0"/>
    <n v="2"/>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df1a75e419aa9a954ec7a7"/>
    <n v="1"/>
    <n v="0"/>
    <n v="0"/>
    <n v="0"/>
    <n v="0"/>
    <n v="0"/>
    <n v="0"/>
    <n v="0"/>
    <n v="0"/>
    <n v="0"/>
    <n v="1"/>
    <n v="0"/>
  </r>
  <r>
    <x v="0"/>
    <x v="1"/>
    <x v="11"/>
    <s v="Natuf | LAL 1% | India | Jul26 | V1"/>
    <s v="Natuf | Reel | Brand Ambassador | Heard Of Owning A Cafe | V1"/>
    <s v="In House Natuf"/>
    <x v="11"/>
    <s v="Non-Quality Lead"/>
    <x v="0"/>
    <x v="4"/>
    <s v="(Unassigned)"/>
    <s v="Facebook"/>
    <s v="Direct (campaign tagged in CRM)"/>
    <s v="6adf194a5cb8c445b7463c1b"/>
    <n v="1"/>
    <n v="0"/>
    <n v="0"/>
    <n v="0"/>
    <n v="0"/>
    <n v="0"/>
    <n v="0"/>
    <n v="0"/>
    <n v="0"/>
    <n v="0"/>
    <n v="1"/>
    <n v="0"/>
  </r>
  <r>
    <x v="0"/>
    <x v="1"/>
    <x v="11"/>
    <s v="Natuf | Investors | Tier1 + Growth Cities | Oct26 | V1"/>
    <s v="Natuf | Reel | Brand Ambassador | Heard Of Owning A Cafe | V1"/>
    <s v="In House Natuf"/>
    <x v="4"/>
    <s v="Quality Lead"/>
    <x v="0"/>
    <x v="4"/>
    <s v="Vikas Pathak"/>
    <s v="Facebook"/>
    <s v="Direct (campaign tagged in CRM)"/>
    <s v="6adf18a2776935236f0b3356"/>
    <n v="1"/>
    <n v="1"/>
    <n v="1"/>
    <n v="0"/>
    <n v="4"/>
    <n v="1"/>
    <n v="0"/>
    <n v="0"/>
    <n v="0"/>
    <n v="0"/>
    <n v="1"/>
    <n v="1"/>
  </r>
  <r>
    <x v="0"/>
    <x v="1"/>
    <x v="11"/>
    <s v="Natuf | Investors | Tier1 + Growth Cities | Oct26 | V1"/>
    <s v="Natuf | Reel | Brand Ambassador | Heard Of Owning A Cafe | V1"/>
    <s v="In House Natuf"/>
    <x v="0"/>
    <s v="Quality Lead"/>
    <x v="0"/>
    <x v="4"/>
    <s v="Vikas Pathak"/>
    <s v="Facebook"/>
    <s v="Direct (campaign tagged in CRM)"/>
    <s v="6adf16dd776935236f0b3210"/>
    <n v="1"/>
    <n v="1"/>
    <n v="1"/>
    <n v="0"/>
    <n v="1"/>
    <n v="1"/>
    <n v="0"/>
    <n v="0"/>
    <n v="0"/>
    <n v="0"/>
    <n v="1"/>
    <n v="1"/>
  </r>
  <r>
    <x v="0"/>
    <x v="1"/>
    <x v="12"/>
    <s v="Natuf | Investors | Tier1 + Growth Cities | Oct26 | V1"/>
    <s v="Natuf | Static | Become A Levantine Food | V1"/>
    <s v="Natuf_MF"/>
    <x v="6"/>
    <s v="Non-Quality Lead"/>
    <x v="0"/>
    <x v="4"/>
    <s v="Tejaswini Tarigopula"/>
    <s v="Facebook"/>
    <s v="Direct (campaign tagged in CRM)"/>
    <s v="6adf1696df26f80129448c59"/>
    <n v="1"/>
    <n v="0"/>
    <n v="1"/>
    <n v="0"/>
    <n v="2"/>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df16658487873d78f239c7"/>
    <n v="1"/>
    <n v="0"/>
    <n v="0"/>
    <n v="0"/>
    <n v="0"/>
    <n v="0"/>
    <n v="0"/>
    <n v="0"/>
    <n v="0"/>
    <n v="0"/>
    <n v="1"/>
    <n v="0"/>
  </r>
  <r>
    <x v="0"/>
    <x v="1"/>
    <x v="11"/>
    <s v="Natuf | Investors | Tier1 + Growth Cities | Oct26 | V1"/>
    <s v="Natuf | Reel | Brand Ambassador | Heard Of Owning A Cafe | V1"/>
    <s v="In House Natuf"/>
    <x v="5"/>
    <s v="Non-Quality Lead"/>
    <x v="0"/>
    <x v="4"/>
    <s v="Vikas Pathak"/>
    <s v="Facebook"/>
    <s v="Direct (campaign tagged in CRM)"/>
    <s v="6adf15dde689b8ee82f4296d"/>
    <n v="1"/>
    <n v="0"/>
    <n v="1"/>
    <n v="0"/>
    <n v="1"/>
    <n v="1"/>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df14df2c7643dd872a45d1"/>
    <n v="1"/>
    <n v="0"/>
    <n v="0"/>
    <n v="0"/>
    <n v="0"/>
    <n v="0"/>
    <n v="0"/>
    <n v="0"/>
    <n v="0"/>
    <n v="0"/>
    <n v="1"/>
    <n v="0"/>
  </r>
  <r>
    <x v="0"/>
    <x v="1"/>
    <x v="11"/>
    <s v="Natuf | Business Owners | Tier1 + Growth Cities | Oct26 | V1"/>
    <s v="Natuf | Reel | Brand Ambassador | Heard Of Owning A Cafe | V1"/>
    <s v="In House Natuf"/>
    <x v="4"/>
    <s v="Quality Lead"/>
    <x v="0"/>
    <x v="4"/>
    <s v="Tejaswini Tarigopula"/>
    <s v="Facebook"/>
    <s v="Direct (campaign tagged in CRM)"/>
    <s v="6adf1188feb2b1b5f80150f6"/>
    <n v="1"/>
    <n v="1"/>
    <n v="1"/>
    <n v="0"/>
    <n v="1"/>
    <n v="1"/>
    <n v="0"/>
    <n v="0"/>
    <n v="0"/>
    <n v="0"/>
    <n v="1"/>
    <n v="1"/>
  </r>
  <r>
    <x v="0"/>
    <x v="1"/>
    <x v="11"/>
    <s v="Natuf | Broad | Tier1 + Growth Cities | Oct26 | V1"/>
    <s v="Natuf | Reel | Brand Ambassador | Heard Of Owning A Cafe | V1"/>
    <s v="In House Natuf"/>
    <x v="11"/>
    <s v="Non-Quality Lead"/>
    <x v="0"/>
    <x v="4"/>
    <s v="(Unassigned)"/>
    <s v="Facebook"/>
    <s v="Direct (campaign tagged in CRM)"/>
    <s v="6adf0f61a50ae0e658031c89"/>
    <n v="1"/>
    <n v="0"/>
    <n v="0"/>
    <n v="0"/>
    <n v="0"/>
    <n v="0"/>
    <n v="0"/>
    <n v="0"/>
    <n v="0"/>
    <n v="0"/>
    <n v="1"/>
    <n v="0"/>
  </r>
  <r>
    <x v="0"/>
    <x v="1"/>
    <x v="11"/>
    <s v="Natuf | Broad | Tier1 + Growth Cities | Oct26 | V1"/>
    <s v="Natuf | Reel | Brand Ambassador | Heard Of Owning A Cafe | V1"/>
    <s v="In House Natuf"/>
    <x v="5"/>
    <s v="Non-Quality Lead"/>
    <x v="0"/>
    <x v="4"/>
    <s v="Tejaswini Tarigopula"/>
    <s v="Facebook"/>
    <s v="Direct (campaign tagged in CRM)"/>
    <s v="6adf0ce5776935236f0b2ca7"/>
    <n v="1"/>
    <n v="0"/>
    <n v="1"/>
    <n v="0"/>
    <n v="4"/>
    <n v="1"/>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df0ab33d0f5735896cf6e7"/>
    <n v="1"/>
    <n v="0"/>
    <n v="0"/>
    <n v="0"/>
    <n v="0"/>
    <n v="0"/>
    <n v="0"/>
    <n v="0"/>
    <n v="0"/>
    <n v="0"/>
    <n v="1"/>
    <n v="0"/>
  </r>
  <r>
    <x v="0"/>
    <x v="1"/>
    <x v="11"/>
    <s v="Natuf | LAL 1% | India | Jul26 | V1"/>
    <s v="Natuf | Reel | Brand Ambassador | Heard Of Owning A Cafe | V1"/>
    <s v="In House Natuf"/>
    <x v="11"/>
    <s v="Non-Quality Lead"/>
    <x v="0"/>
    <x v="4"/>
    <s v="(Unassigned)"/>
    <s v="Facebook"/>
    <s v="Direct (campaign tagged in CRM)"/>
    <s v="6adf0a11f35108bb1c4b936d"/>
    <n v="1"/>
    <n v="0"/>
    <n v="0"/>
    <n v="0"/>
    <n v="0"/>
    <n v="0"/>
    <n v="0"/>
    <n v="0"/>
    <n v="0"/>
    <n v="0"/>
    <n v="1"/>
    <n v="0"/>
  </r>
  <r>
    <x v="0"/>
    <x v="1"/>
    <x v="11"/>
    <s v="Natuf | Business Owners | Tier1 + Growth Cities | Oct26 | V1"/>
    <s v="Natuf | Reel | Brand Ambassador | Heard Of Owning A Cafe | V1"/>
    <s v="In House Natuf"/>
    <x v="4"/>
    <s v="Quality Lead"/>
    <x v="0"/>
    <x v="4"/>
    <s v="Vikas Pathak"/>
    <s v="Facebook"/>
    <s v="Direct (campaign tagged in CRM)"/>
    <s v="6adf08614cf469489f4e64d2"/>
    <n v="1"/>
    <n v="1"/>
    <n v="1"/>
    <n v="0"/>
    <n v="2"/>
    <n v="1"/>
    <n v="0"/>
    <n v="0"/>
    <n v="0"/>
    <n v="0"/>
    <n v="1"/>
    <n v="1"/>
  </r>
  <r>
    <x v="0"/>
    <x v="1"/>
    <x v="11"/>
    <s v="Natuf | LAL 1% | India | Jul26 | V1"/>
    <s v="Natuf | Reel | Brand Ambassador | Heard Of Owning A Cafe | V1"/>
    <s v="In House Natuf"/>
    <x v="11"/>
    <s v="Non-Quality Lead"/>
    <x v="0"/>
    <x v="4"/>
    <s v="(Unassigned)"/>
    <s v="Facebook"/>
    <s v="Direct (campaign tagged in CRM)"/>
    <s v="6adf07f7fe2e1fe7003f14db"/>
    <n v="1"/>
    <n v="0"/>
    <n v="0"/>
    <n v="0"/>
    <n v="0"/>
    <n v="0"/>
    <n v="0"/>
    <n v="0"/>
    <n v="0"/>
    <n v="0"/>
    <n v="1"/>
    <n v="0"/>
  </r>
  <r>
    <x v="0"/>
    <x v="1"/>
    <x v="11"/>
    <s v="Natuf | Investors | Tier1 + Growth Cities | Oct26 | V1"/>
    <s v="Natuf | Reel | Brand Ambassador | Heard Of Owning A Cafe | V1"/>
    <s v="In House Natuf"/>
    <x v="5"/>
    <s v="Non-Quality Lead"/>
    <x v="0"/>
    <x v="4"/>
    <s v="Vikas Pathak"/>
    <s v="Facebook"/>
    <s v="Direct (campaign tagged in CRM)"/>
    <s v="6adf078be689b8ee82f41aee"/>
    <n v="1"/>
    <n v="0"/>
    <n v="1"/>
    <n v="0"/>
    <n v="4"/>
    <n v="1"/>
    <n v="0"/>
    <n v="0"/>
    <n v="0"/>
    <n v="0"/>
    <n v="1"/>
    <n v="0"/>
  </r>
  <r>
    <x v="0"/>
    <x v="1"/>
    <x v="11"/>
    <s v="Natuf | LAL 1% | India | Jul26 | V1"/>
    <s v="Natuf | Reel | Brand Ambassador | Heard Of Owning A Cafe | V1"/>
    <s v="In House Natuf"/>
    <x v="14"/>
    <s v="Non-Quality Lead"/>
    <x v="0"/>
    <x v="4"/>
    <s v="Vikas Pathak"/>
    <s v="Facebook"/>
    <s v="Direct (campaign tagged in CRM)"/>
    <s v="6adf071d8f378113c5ef1858"/>
    <n v="1"/>
    <n v="0"/>
    <n v="1"/>
    <n v="1"/>
    <n v="2"/>
    <n v="1"/>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df0622f35108bb1c4b9107"/>
    <n v="1"/>
    <n v="0"/>
    <n v="0"/>
    <n v="0"/>
    <n v="0"/>
    <n v="0"/>
    <n v="0"/>
    <n v="0"/>
    <n v="0"/>
    <n v="0"/>
    <n v="1"/>
    <n v="0"/>
  </r>
  <r>
    <x v="0"/>
    <x v="1"/>
    <x v="12"/>
    <s v="Natuf | Business Owners | Tier1 + Growth Cities | Oct26 | V1"/>
    <s v="Natuf | Static | Become A Levantine Food | V1"/>
    <s v="Natuf_MF"/>
    <x v="4"/>
    <s v="Quality Lead"/>
    <x v="0"/>
    <x v="4"/>
    <s v="Tejaswini Tarigopula"/>
    <s v="Whatsapp Cloud API"/>
    <s v="Direct (campaign tagged in CRM)"/>
    <s v="6adf060615521a19edb962e7"/>
    <n v="1"/>
    <n v="1"/>
    <n v="1"/>
    <n v="0"/>
    <n v="1"/>
    <n v="1"/>
    <n v="0"/>
    <n v="0"/>
    <n v="0"/>
    <n v="0"/>
    <n v="1"/>
    <n v="1"/>
  </r>
  <r>
    <x v="0"/>
    <x v="1"/>
    <x v="11"/>
    <s v="Natuf | LAL 1% | India | Jul26 | V1"/>
    <s v="Natuf | Reel | Brand Ambassador | Heard Of Owning A Cafe | V1"/>
    <s v="In House Natuf"/>
    <x v="4"/>
    <s v="Quality Lead"/>
    <x v="0"/>
    <x v="4"/>
    <s v="Tejaswini Tarigopula"/>
    <s v="Facebook"/>
    <s v="Direct (campaign tagged in CRM)"/>
    <s v="6adf05458f0ebdf4f4b07b0e"/>
    <n v="1"/>
    <n v="1"/>
    <n v="1"/>
    <n v="0"/>
    <n v="2"/>
    <n v="3"/>
    <n v="0"/>
    <n v="0"/>
    <n v="0"/>
    <n v="0"/>
    <n v="1"/>
    <n v="1"/>
  </r>
  <r>
    <x v="0"/>
    <x v="1"/>
    <x v="11"/>
    <s v="Natuf | Investors | Tier1 + Growth Cities | Oct26 | V1"/>
    <s v="Natuf | Reel | Brand Ambassador | Heard Of Owning A Cafe | V1"/>
    <s v="In House Natuf"/>
    <x v="11"/>
    <s v="Non-Quality Lead"/>
    <x v="0"/>
    <x v="4"/>
    <s v="(Unassigned)"/>
    <s v="Facebook"/>
    <s v="Direct (campaign tagged in CRM)"/>
    <s v="6adf0427d7e8a16a6561c776"/>
    <n v="1"/>
    <n v="0"/>
    <n v="0"/>
    <n v="0"/>
    <n v="0"/>
    <n v="0"/>
    <n v="0"/>
    <n v="0"/>
    <n v="0"/>
    <n v="0"/>
    <n v="1"/>
    <n v="0"/>
  </r>
  <r>
    <x v="0"/>
    <x v="1"/>
    <x v="11"/>
    <s v="Natuf | Business Owners | Tier1 + Growth Cities | Oct26 | V1"/>
    <s v="Natuf | Reel | Brand Ambassador | Heard Of Owning A Cafe | V1"/>
    <s v="In House Natuf"/>
    <x v="11"/>
    <s v="Non-Quality Lead"/>
    <x v="0"/>
    <x v="4"/>
    <s v="(Unassigned)"/>
    <s v="Facebook"/>
    <s v="Direct (campaign tagged in CRM)"/>
    <s v="6adf03fa2fb80d8c37ea3a01"/>
    <n v="1"/>
    <n v="0"/>
    <n v="0"/>
    <n v="0"/>
    <n v="0"/>
    <n v="0"/>
    <n v="0"/>
    <n v="0"/>
    <n v="0"/>
    <n v="0"/>
    <n v="1"/>
    <n v="0"/>
  </r>
  <r>
    <x v="0"/>
    <x v="1"/>
    <x v="12"/>
    <s v="Natuf | Business Owners | Tier1 + Growth Cities | Oct26 | V1"/>
    <s v="Natuf | Static | Become A Levantine Food | V1"/>
    <s v="Natuf_MF"/>
    <x v="14"/>
    <s v="Non-Quality Lead"/>
    <x v="0"/>
    <x v="4"/>
    <s v="Tejaswini Tarigopula"/>
    <s v="Facebook"/>
    <s v="Direct (campaign tagged in CRM)"/>
    <s v="6adf03cda69f0dc0cd6534af"/>
    <n v="1"/>
    <n v="0"/>
    <n v="1"/>
    <n v="1"/>
    <n v="1"/>
    <n v="1"/>
    <n v="0"/>
    <n v="0"/>
    <n v="0"/>
    <n v="0"/>
    <n v="1"/>
    <n v="0"/>
  </r>
  <r>
    <x v="0"/>
    <x v="1"/>
    <x v="11"/>
    <s v="Natuf | Investors | Tier1 + Growth Cities | Oct26 | V1"/>
    <s v="Natuf | Reel | Brand Ambassador | Heard Of Owning A Cafe | V1"/>
    <s v="In House Natuf"/>
    <x v="6"/>
    <s v="Non-Quality Lead"/>
    <x v="0"/>
    <x v="4"/>
    <s v="Tejaswini Tarigopula"/>
    <s v="Facebook"/>
    <s v="Direct (campaign tagged in CRM)"/>
    <s v="6adf02a0424599efe27297ab"/>
    <n v="1"/>
    <n v="0"/>
    <n v="1"/>
    <n v="0"/>
    <n v="1"/>
    <n v="1"/>
    <n v="0"/>
    <n v="0"/>
    <n v="0"/>
    <n v="0"/>
    <n v="1"/>
    <n v="0"/>
  </r>
  <r>
    <x v="0"/>
    <x v="1"/>
    <x v="11"/>
    <s v="Natuf | Broad | Tier1 + Growth Cities | Oct26 | V1"/>
    <s v="Natuf | Reel | Brand Ambassador | Heard Of Owning A Cafe | V1"/>
    <s v="In House Natuf"/>
    <x v="6"/>
    <s v="Non-Quality Lead"/>
    <x v="0"/>
    <x v="4"/>
    <s v="Tejaswini Tarigopula"/>
    <s v="Facebook"/>
    <s v="Direct (campaign tagged in CRM)"/>
    <s v="6adf024b42aebf02f2af1747"/>
    <n v="1"/>
    <n v="0"/>
    <n v="1"/>
    <n v="0"/>
    <n v="1"/>
    <n v="0"/>
    <n v="0"/>
    <n v="0"/>
    <n v="0"/>
    <n v="0"/>
    <n v="1"/>
    <n v="0"/>
  </r>
  <r>
    <x v="0"/>
    <x v="1"/>
    <x v="11"/>
    <s v="Natuf | Investors | Tier1 + Growth Cities | Oct26 | V1"/>
    <s v="Natuf | Reel | Brand Ambassador | Heard Of Owning A Cafe | V1"/>
    <s v="In House Natuf"/>
    <x v="11"/>
    <s v="Non-Quality Lead"/>
    <x v="0"/>
    <x v="4"/>
    <s v="(Unassigned)"/>
    <s v="Facebook"/>
    <s v="Direct (campaign tagged in CRM)"/>
    <s v="6adefe7ed7e8a16a6561c128"/>
    <n v="1"/>
    <n v="0"/>
    <n v="0"/>
    <n v="0"/>
    <n v="0"/>
    <n v="0"/>
    <n v="0"/>
    <n v="0"/>
    <n v="0"/>
    <n v="0"/>
    <n v="1"/>
    <n v="0"/>
  </r>
  <r>
    <x v="0"/>
    <x v="1"/>
    <x v="12"/>
    <s v="Natuf | Investors | Tier1 + Growth Cities | Oct26 | V1"/>
    <s v="Natuf | Static | Become A Levantine Food | V1"/>
    <s v="Natuf_MF"/>
    <x v="6"/>
    <s v="Non-Quality Lead"/>
    <x v="0"/>
    <x v="4"/>
    <s v="Tejaswini Tarigopula"/>
    <s v="Facebook"/>
    <s v="Direct (campaign tagged in CRM)"/>
    <s v="6adefde2e874a1f5befb2adb"/>
    <n v="1"/>
    <n v="0"/>
    <n v="1"/>
    <n v="0"/>
    <n v="2"/>
    <n v="0"/>
    <n v="0"/>
    <n v="0"/>
    <n v="0"/>
    <n v="0"/>
    <n v="1"/>
    <n v="0"/>
  </r>
  <r>
    <x v="0"/>
    <x v="1"/>
    <x v="11"/>
    <s v="Natuf | LAL 1% | India | Jul26 | V1"/>
    <s v="Natuf | Reel | Brand Ambassador | Heard Of Owning A Cafe | V1"/>
    <s v="In House Natuf"/>
    <x v="5"/>
    <s v="Non-Quality Lead"/>
    <x v="0"/>
    <x v="4"/>
    <s v="Tejaswini Tarigopula"/>
    <s v="Facebook"/>
    <s v="Direct (campaign tagged in CRM)"/>
    <s v="6adefd1c858430c985e92cac"/>
    <n v="1"/>
    <n v="0"/>
    <n v="1"/>
    <n v="0"/>
    <n v="3"/>
    <n v="3"/>
    <n v="0"/>
    <n v="0"/>
    <n v="0"/>
    <n v="0"/>
    <n v="1"/>
    <n v="0"/>
  </r>
  <r>
    <x v="0"/>
    <x v="0"/>
    <x v="0"/>
    <s v="E_Karan_Natuf_Sign_07072026_Adset3"/>
    <s v="E_Karan_Natuf_Sign_07072026_Adset2_Ad1"/>
    <s v="Natuf"/>
    <x v="3"/>
    <s v="Quality Lead"/>
    <x v="0"/>
    <x v="4"/>
    <s v="Omkar Navge"/>
    <s v="Facebook"/>
    <s v="Direct (campaign tagged in CRM)"/>
    <s v="6adef450a9655ebfcc4cfa62"/>
    <n v="1"/>
    <n v="1"/>
    <n v="1"/>
    <n v="0"/>
    <n v="2"/>
    <n v="2"/>
    <n v="0"/>
    <n v="0"/>
    <n v="0"/>
    <n v="0"/>
    <n v="1"/>
    <n v="1"/>
  </r>
  <r>
    <x v="0"/>
    <x v="1"/>
    <x v="11"/>
    <s v="Natuf | Investors | Tier1 + Growth Cities | Oct26 | V1"/>
    <s v="Natuf | Reel | Brand Ambassador | Heard Of Owning A Cafe | V1"/>
    <s v="In House Natuf"/>
    <x v="6"/>
    <s v="Non-Quality Lead"/>
    <x v="0"/>
    <x v="3"/>
    <s v="Omkar Navge"/>
    <s v="Facebook"/>
    <s v="Direct (campaign tagged in CRM)"/>
    <s v="6adc6685304536018e706f33"/>
    <n v="1"/>
    <n v="0"/>
    <n v="1"/>
    <n v="0"/>
    <n v="1"/>
    <n v="0"/>
    <n v="0"/>
    <n v="0"/>
    <n v="0"/>
    <n v="0"/>
    <n v="1"/>
    <n v="0"/>
  </r>
  <r>
    <x v="0"/>
    <x v="1"/>
    <x v="11"/>
    <s v="Natuf | Investors | Tier1 + Growth Cities | Oct26 | V1"/>
    <s v="Natuf | Reel | Brand Ambassador | Heard Of Owning A Cafe | V1"/>
    <s v="In House Natuf"/>
    <x v="5"/>
    <s v="Non-Quality Lead"/>
    <x v="0"/>
    <x v="3"/>
    <s v="Tejaswini Tarigopula"/>
    <s v="Facebook"/>
    <s v="Direct (campaign tagged in CRM)"/>
    <s v="6adc651ad19d675a5c8c5a1a"/>
    <n v="1"/>
    <n v="0"/>
    <n v="1"/>
    <n v="0"/>
    <n v="2"/>
    <n v="1"/>
    <n v="0"/>
    <n v="0"/>
    <n v="0"/>
    <n v="0"/>
    <n v="1"/>
    <n v="0"/>
  </r>
  <r>
    <x v="0"/>
    <x v="1"/>
    <x v="11"/>
    <s v="Natuf | LAL 1% | India | Jul26 | V1"/>
    <s v="Natuf | Reel | Brand Ambassador | Heard Of Owning A Cafe | V1"/>
    <s v="In House Natuf"/>
    <x v="5"/>
    <s v="Non-Quality Lead"/>
    <x v="0"/>
    <x v="3"/>
    <s v="Omkar Navge"/>
    <s v="Facebook"/>
    <s v="Direct (campaign tagged in CRM)"/>
    <s v="6adc640a29c088fb644b3945"/>
    <n v="1"/>
    <n v="0"/>
    <n v="1"/>
    <n v="0"/>
    <n v="1"/>
    <n v="1"/>
    <n v="0"/>
    <n v="0"/>
    <n v="0"/>
    <n v="0"/>
    <n v="1"/>
    <n v="0"/>
  </r>
  <r>
    <x v="0"/>
    <x v="1"/>
    <x v="11"/>
    <s v="Natuf | Investors | Tier1 + Growth Cities | Oct26 | V1"/>
    <s v="Natuf | Reel | Brand Ambassador | Heard Of Owning A Cafe | V1"/>
    <s v="In House Natuf"/>
    <x v="5"/>
    <s v="Non-Quality Lead"/>
    <x v="0"/>
    <x v="3"/>
    <s v="Tejaswini Tarigopula"/>
    <s v="Facebook"/>
    <s v="Direct (campaign tagged in CRM)"/>
    <s v="6adc63ef5acab979c1259e27"/>
    <n v="1"/>
    <n v="0"/>
    <n v="1"/>
    <n v="0"/>
    <n v="1"/>
    <n v="1"/>
    <n v="0"/>
    <n v="0"/>
    <n v="0"/>
    <n v="0"/>
    <n v="1"/>
    <n v="0"/>
  </r>
  <r>
    <x v="0"/>
    <x v="1"/>
    <x v="11"/>
    <s v="Natuf | LAL 1% | India | Jul26 | V1"/>
    <s v="Natuf | Reel | Brand Ambassador | Heard Of Owning A Cafe | V1"/>
    <s v="In House Natuf"/>
    <x v="6"/>
    <s v="Non-Quality Lead"/>
    <x v="0"/>
    <x v="3"/>
    <s v="Omkar Navge"/>
    <s v="Facebook"/>
    <s v="Direct (campaign tagged in CRM)"/>
    <s v="6adc638117793c419df97eab"/>
    <n v="1"/>
    <n v="0"/>
    <n v="1"/>
    <n v="0"/>
    <n v="1"/>
    <n v="0"/>
    <n v="0"/>
    <n v="0"/>
    <n v="0"/>
    <n v="0"/>
    <n v="1"/>
    <n v="0"/>
  </r>
  <r>
    <x v="0"/>
    <x v="1"/>
    <x v="12"/>
    <s v="Natuf | LAL 1% | India | Jul26 | V1"/>
    <s v="Natuf | Static | Become A Levantine Food | V1"/>
    <s v="Natuf_MF"/>
    <x v="4"/>
    <s v="Quality Lead"/>
    <x v="0"/>
    <x v="3"/>
    <s v="Tejaswini Tarigopula"/>
    <s v="Facebook"/>
    <s v="Direct (campaign tagged in CRM)"/>
    <s v="6adc623875d1a246c037bed8"/>
    <n v="1"/>
    <n v="1"/>
    <n v="1"/>
    <n v="0"/>
    <n v="1"/>
    <n v="1"/>
    <n v="0"/>
    <n v="0"/>
    <n v="0"/>
    <n v="0"/>
    <n v="1"/>
    <n v="1"/>
  </r>
  <r>
    <x v="0"/>
    <x v="1"/>
    <x v="12"/>
    <s v="Natuf | Business Owners | Tier1 + Growth Cities | Oct26 | V1"/>
    <s v="Natuf | Static | Become A Levantine Food | V1"/>
    <s v="Natuf_MF"/>
    <x v="14"/>
    <s v="Non-Quality Lead"/>
    <x v="0"/>
    <x v="3"/>
    <s v="Tejaswini Tarigopula"/>
    <s v="Facebook"/>
    <s v="Direct (campaign tagged in CRM)"/>
    <s v="6adc6010e5977ff980841fc9"/>
    <n v="1"/>
    <n v="0"/>
    <n v="1"/>
    <n v="1"/>
    <n v="1"/>
    <n v="1"/>
    <n v="0"/>
    <n v="0"/>
    <n v="0"/>
    <n v="0"/>
    <n v="1"/>
    <n v="0"/>
  </r>
  <r>
    <x v="0"/>
    <x v="1"/>
    <x v="11"/>
    <s v="Natuf | LAL 1% | India | Jul26 | V1"/>
    <s v="Natuf | Reel | Brand Ambassador | Heard Of Owning A Cafe | V1"/>
    <s v="In House Natuf"/>
    <x v="4"/>
    <s v="Quality Lead"/>
    <x v="0"/>
    <x v="3"/>
    <s v="Vikas Pathak"/>
    <s v="Facebook"/>
    <s v="Direct (campaign tagged in CRM)"/>
    <s v="6adc5e80d19d675a5c8c5338"/>
    <n v="1"/>
    <n v="1"/>
    <n v="1"/>
    <n v="0"/>
    <n v="2"/>
    <n v="2"/>
    <n v="0"/>
    <n v="0"/>
    <n v="0"/>
    <n v="0"/>
    <n v="1"/>
    <n v="1"/>
  </r>
  <r>
    <x v="0"/>
    <x v="1"/>
    <x v="12"/>
    <s v="Natuf | Investors | Tier1 + Growth Cities | Oct26 | V1"/>
    <s v="Natuf | Static | Become A Levantine Food | V1"/>
    <s v="Natuf_MF"/>
    <x v="14"/>
    <s v="Non-Quality Lead"/>
    <x v="0"/>
    <x v="3"/>
    <s v="Tejaswini Tarigopula"/>
    <s v="Facebook"/>
    <s v="Direct (campaign tagged in CRM)"/>
    <s v="6adc5b539f9dca9c6411b98a"/>
    <n v="1"/>
    <n v="0"/>
    <n v="1"/>
    <n v="1"/>
    <n v="1"/>
    <n v="1"/>
    <n v="0"/>
    <n v="0"/>
    <n v="0"/>
    <n v="0"/>
    <n v="1"/>
    <n v="0"/>
  </r>
  <r>
    <x v="0"/>
    <x v="1"/>
    <x v="11"/>
    <s v="Natuf | Business Owners | Tier1 + Growth Cities | Oct26 | V1"/>
    <s v="Natuf | Reel | Brand Ambassador | Heard Of Owning A Cafe | V1"/>
    <s v="In House Natuf"/>
    <x v="6"/>
    <s v="Non-Quality Lead"/>
    <x v="0"/>
    <x v="3"/>
    <s v="Omkar Navge"/>
    <s v="Facebook"/>
    <s v="Direct (campaign tagged in CRM)"/>
    <s v="6adc5a72599621e9d4e1af2d"/>
    <n v="1"/>
    <n v="0"/>
    <n v="1"/>
    <n v="0"/>
    <n v="1"/>
    <n v="0"/>
    <n v="0"/>
    <n v="0"/>
    <n v="0"/>
    <n v="0"/>
    <n v="1"/>
    <n v="0"/>
  </r>
  <r>
    <x v="0"/>
    <x v="1"/>
    <x v="11"/>
    <s v="Natuf | LAL 1% | India | Jul26 | V1"/>
    <s v="Natuf | Reel | Brand Ambassador | Heard Of Owning A Cafe | V1"/>
    <s v="In House Natuf"/>
    <x v="4"/>
    <s v="Quality Lead"/>
    <x v="0"/>
    <x v="3"/>
    <s v="Vikas Pathak"/>
    <s v="Facebook"/>
    <s v="Direct (campaign tagged in CRM)"/>
    <s v="6adc592cb2e9433652533c9d"/>
    <n v="1"/>
    <n v="1"/>
    <n v="1"/>
    <n v="0"/>
    <n v="2"/>
    <n v="1"/>
    <n v="0"/>
    <n v="0"/>
    <n v="0"/>
    <n v="0"/>
    <n v="1"/>
    <n v="1"/>
  </r>
  <r>
    <x v="0"/>
    <x v="1"/>
    <x v="12"/>
    <s v="Natuf | LAL 1% | India | Jul26 | V1"/>
    <s v="Natuf | Static | Become A Levantine Food | V1"/>
    <s v="Natuf_MF"/>
    <x v="6"/>
    <s v="Non-Quality Lead"/>
    <x v="0"/>
    <x v="3"/>
    <s v="Tejaswini Tarigopula"/>
    <s v="Facebook"/>
    <s v="Direct (campaign tagged in CRM)"/>
    <s v="6adc58fbd79dfc1a8260c6c8"/>
    <n v="1"/>
    <n v="0"/>
    <n v="1"/>
    <n v="0"/>
    <n v="3"/>
    <n v="1"/>
    <n v="0"/>
    <n v="0"/>
    <n v="0"/>
    <n v="0"/>
    <n v="1"/>
    <n v="0"/>
  </r>
  <r>
    <x v="0"/>
    <x v="0"/>
    <x v="7"/>
    <s v="E_Karan_Natuf_Kiosk_15102026_Adset 7"/>
    <s v="E_Hindi_Karan_Natuf_Kiosk_07072026_Adset5_ad3 – Copy 3"/>
    <s v="Natuf"/>
    <x v="6"/>
    <s v="Non-Quality Lead"/>
    <x v="0"/>
    <x v="3"/>
    <s v="Omkar Navge"/>
    <s v="Facebook"/>
    <s v="Direct (campaign tagged in CRM)"/>
    <s v="6adc5871896107c6863e5692"/>
    <n v="1"/>
    <n v="0"/>
    <n v="1"/>
    <n v="0"/>
    <n v="1"/>
    <n v="0"/>
    <n v="0"/>
    <n v="0"/>
    <n v="0"/>
    <n v="0"/>
    <n v="1"/>
    <n v="0"/>
  </r>
  <r>
    <x v="0"/>
    <x v="1"/>
    <x v="11"/>
    <s v="Natuf | LAL 1% | India | Jul26 | V1"/>
    <s v="Natuf | Reel | Brand Ambassador | Heard Of Owning A Cafe | V1"/>
    <s v="In House Natuf"/>
    <x v="4"/>
    <s v="Quality Lead"/>
    <x v="0"/>
    <x v="3"/>
    <s v="Omkar Navge"/>
    <s v="Facebook"/>
    <s v="Direct (campaign tagged in CRM)"/>
    <s v="6adc586b5d127d802415b106"/>
    <n v="1"/>
    <n v="1"/>
    <n v="1"/>
    <n v="0"/>
    <n v="1"/>
    <n v="1"/>
    <n v="0"/>
    <n v="0"/>
    <n v="0"/>
    <n v="0"/>
    <n v="1"/>
    <n v="1"/>
  </r>
  <r>
    <x v="0"/>
    <x v="1"/>
    <x v="11"/>
    <s v="Natuf | Business Owners | Tier1 + Growth Cities | Oct26 | V1"/>
    <s v="Natuf | Reel | Brand Ambassador | Heard Of Owning A Cafe | V1"/>
    <s v="In House Natuf"/>
    <x v="4"/>
    <s v="Quality Lead"/>
    <x v="0"/>
    <x v="3"/>
    <s v="Vikas Pathak"/>
    <s v="Facebook"/>
    <s v="Direct (campaign tagged in CRM)"/>
    <s v="6adc580f145c43a9b2f5d2d3"/>
    <n v="1"/>
    <n v="1"/>
    <n v="1"/>
    <n v="0"/>
    <n v="3"/>
    <n v="1"/>
    <n v="0"/>
    <n v="0"/>
    <n v="0"/>
    <n v="0"/>
    <n v="1"/>
    <n v="1"/>
  </r>
  <r>
    <x v="0"/>
    <x v="0"/>
    <x v="1"/>
    <s v="E_Natuf_Generic_13082026_Adset1"/>
    <s v="E_Natuf_Generic_13082026_Adset1_Ad1"/>
    <s v="Natuf"/>
    <x v="6"/>
    <s v="Non-Quality Lead"/>
    <x v="0"/>
    <x v="3"/>
    <s v="Omkar Navge"/>
    <s v="Facebook"/>
    <s v="Direct (campaign tagged in CRM)"/>
    <s v="6adc5753273dff11ae9fe3de"/>
    <n v="1"/>
    <n v="0"/>
    <n v="1"/>
    <n v="0"/>
    <n v="1"/>
    <n v="0"/>
    <n v="0"/>
    <n v="0"/>
    <n v="0"/>
    <n v="0"/>
    <n v="1"/>
    <n v="0"/>
  </r>
  <r>
    <x v="0"/>
    <x v="1"/>
    <x v="11"/>
    <s v="Natuf | Broad | Tier1 + Growth Cities | Oct26 | V1"/>
    <s v="Natuf | Reel | Brand Ambassador | Heard Of Owning A Cafe | V1"/>
    <s v="In House Natuf"/>
    <x v="14"/>
    <s v="Non-Quality Lead"/>
    <x v="0"/>
    <x v="3"/>
    <s v="Omkar Navge"/>
    <s v="Facebook"/>
    <s v="Direct (campaign tagged in CRM)"/>
    <s v="6adc57515d127d802415aef6"/>
    <n v="1"/>
    <n v="0"/>
    <n v="1"/>
    <n v="1"/>
    <n v="1"/>
    <n v="1"/>
    <n v="0"/>
    <n v="0"/>
    <n v="0"/>
    <n v="0"/>
    <n v="1"/>
    <n v="0"/>
  </r>
  <r>
    <x v="0"/>
    <x v="1"/>
    <x v="11"/>
    <s v="Natuf | LAL 1% | India | Jul26 | V1"/>
    <s v="Natuf | Reel | Brand Ambassador | Heard Of Owning A Cafe | V1"/>
    <s v="In House Natuf"/>
    <x v="5"/>
    <s v="Non-Quality Lead"/>
    <x v="0"/>
    <x v="3"/>
    <s v="Tejaswini Tarigopula"/>
    <s v="Facebook"/>
    <s v="Direct (campaign tagged in CRM)"/>
    <s v="6adc570d0bfecd86244d4750"/>
    <n v="1"/>
    <n v="0"/>
    <n v="1"/>
    <n v="0"/>
    <n v="2"/>
    <n v="2"/>
    <n v="0"/>
    <n v="0"/>
    <n v="0"/>
    <n v="0"/>
    <n v="1"/>
    <n v="0"/>
  </r>
  <r>
    <x v="0"/>
    <x v="1"/>
    <x v="11"/>
    <s v="Natuf | Broad | Tier1 + Growth Cities | Oct26 | V1"/>
    <s v="Natuf | Reel | Brand Ambassador | Heard Of Owning A Cafe | V1"/>
    <s v="In House Natuf"/>
    <x v="4"/>
    <s v="Quality Lead"/>
    <x v="0"/>
    <x v="3"/>
    <s v="Omkar Navge"/>
    <s v="Facebook"/>
    <s v="Direct (campaign tagged in CRM)"/>
    <s v="6adc56fe363f9a32a06e14de"/>
    <n v="1"/>
    <n v="1"/>
    <n v="1"/>
    <n v="0"/>
    <n v="1"/>
    <n v="1"/>
    <n v="0"/>
    <n v="0"/>
    <n v="0"/>
    <n v="0"/>
    <n v="1"/>
    <n v="1"/>
  </r>
  <r>
    <x v="0"/>
    <x v="0"/>
    <x v="0"/>
    <s v="E_Karan_Natuf_Sign_07072026_Adset3"/>
    <s v="E_Karan_Natuf_Sign_07072026_Adset2_Ad1"/>
    <s v="Natuf"/>
    <x v="14"/>
    <s v="Non-Quality Lead"/>
    <x v="0"/>
    <x v="3"/>
    <s v="Tejaswini Tarigopula"/>
    <s v="Facebook"/>
    <s v="Direct (campaign tagged in CRM)"/>
    <s v="6adc56115acab979c1258cf3"/>
    <n v="1"/>
    <n v="0"/>
    <n v="1"/>
    <n v="1"/>
    <n v="2"/>
    <n v="2"/>
    <n v="0"/>
    <n v="0"/>
    <n v="0"/>
    <n v="0"/>
    <n v="1"/>
    <n v="0"/>
  </r>
  <r>
    <x v="0"/>
    <x v="0"/>
    <x v="3"/>
    <s v="natuf_Kiosk_09102026"/>
    <s v="natuf_Kiosk_14072026_ad set_ad1"/>
    <s v="Natuf"/>
    <x v="1"/>
    <s v="Quality Lead"/>
    <x v="0"/>
    <x v="3"/>
    <s v="Omkar Navge"/>
    <s v="Facebook"/>
    <s v="Direct (campaign tagged in CRM)"/>
    <s v="6adc558d5acab979c1258be8"/>
    <n v="1"/>
    <n v="1"/>
    <n v="1"/>
    <n v="0"/>
    <n v="1"/>
    <n v="1"/>
    <n v="0"/>
    <n v="0"/>
    <n v="0"/>
    <n v="0"/>
    <n v="1"/>
    <n v="1"/>
  </r>
  <r>
    <x v="0"/>
    <x v="1"/>
    <x v="11"/>
    <s v="Natuf | Investors | Tier1 + Growth Cities | Oct26 | V1"/>
    <s v="Natuf | Reel | Brand Ambassador | Heard Of Owning A Cafe | V1"/>
    <s v="In House Natuf"/>
    <x v="5"/>
    <s v="Non-Quality Lead"/>
    <x v="0"/>
    <x v="3"/>
    <s v="Omkar Navge"/>
    <s v="Facebook"/>
    <s v="Direct (campaign tagged in CRM)"/>
    <s v="6adc4eec5906cd7327d5dfcb"/>
    <n v="1"/>
    <n v="0"/>
    <n v="1"/>
    <n v="0"/>
    <n v="3"/>
    <n v="2"/>
    <n v="0"/>
    <n v="0"/>
    <n v="0"/>
    <n v="0"/>
    <n v="1"/>
    <n v="0"/>
  </r>
  <r>
    <x v="0"/>
    <x v="1"/>
    <x v="11"/>
    <s v="Natuf | Broad | Tier1 + Growth Cities | Oct26 | V1"/>
    <s v="Natuf | Reel | Brand Ambassador | Heard Of Owning A Cafe | V1"/>
    <s v="In House Natuf"/>
    <x v="7"/>
    <s v="Non-Quality Lead"/>
    <x v="0"/>
    <x v="3"/>
    <s v="Vikas Pathak"/>
    <s v="Facebook"/>
    <s v="Direct (campaign tagged in CRM)"/>
    <s v="6adc4e2459f0b24910046b6e"/>
    <n v="1"/>
    <n v="0"/>
    <n v="1"/>
    <n v="0"/>
    <n v="1"/>
    <n v="1"/>
    <n v="0"/>
    <n v="0"/>
    <n v="0"/>
    <n v="0"/>
    <n v="1"/>
    <n v="0"/>
  </r>
  <r>
    <x v="0"/>
    <x v="1"/>
    <x v="11"/>
    <s v="Natuf | Broad | Tier1 + Growth Cities | Oct26 | V1"/>
    <s v="Natuf | Reel | Brand Ambassador | Heard Of Owning A Cafe | V1"/>
    <s v="In House Natuf"/>
    <x v="6"/>
    <s v="Non-Quality Lead"/>
    <x v="0"/>
    <x v="3"/>
    <s v="Omkar Navge"/>
    <s v="Facebook"/>
    <s v="Direct (campaign tagged in CRM)"/>
    <s v="6adc4a08a2e389acc92185d4"/>
    <n v="1"/>
    <n v="0"/>
    <n v="1"/>
    <n v="0"/>
    <n v="1"/>
    <n v="0"/>
    <n v="0"/>
    <n v="0"/>
    <n v="0"/>
    <n v="0"/>
    <n v="1"/>
    <n v="0"/>
  </r>
  <r>
    <x v="0"/>
    <x v="1"/>
    <x v="11"/>
    <s v="Natuf | Broad | Tier1 + Growth Cities | Oct26 | V1"/>
    <s v="Natuf | Reel | Brand Ambassador | Heard Of Owning A Cafe | V1"/>
    <s v="In House Natuf"/>
    <x v="4"/>
    <s v="Quality Lead"/>
    <x v="0"/>
    <x v="3"/>
    <s v="Vikas Pathak"/>
    <s v="Facebook"/>
    <s v="Direct (campaign tagged in CRM)"/>
    <s v="6adc476a2181edbea827c4c1"/>
    <n v="1"/>
    <n v="1"/>
    <n v="1"/>
    <n v="0"/>
    <n v="3"/>
    <n v="3"/>
    <n v="0"/>
    <n v="0"/>
    <n v="0"/>
    <n v="0"/>
    <n v="1"/>
    <n v="1"/>
  </r>
  <r>
    <x v="0"/>
    <x v="1"/>
    <x v="11"/>
    <s v="Natuf | Business Owners | Tier1 + Growth Cities | Oct26 | V1"/>
    <s v="Natuf | Reel | Brand Ambassador | Heard Of Owning A Cafe | V1"/>
    <s v="In House Natuf"/>
    <x v="6"/>
    <s v="Non-Quality Lead"/>
    <x v="0"/>
    <x v="3"/>
    <s v="Omkar Navge"/>
    <s v="Facebook"/>
    <s v="Direct (campaign tagged in CRM)"/>
    <s v="6adc45f5172eb29aedf853c6"/>
    <n v="1"/>
    <n v="0"/>
    <n v="1"/>
    <n v="0"/>
    <n v="2"/>
    <n v="1"/>
    <n v="0"/>
    <n v="0"/>
    <n v="0"/>
    <n v="0"/>
    <n v="1"/>
    <n v="0"/>
  </r>
  <r>
    <x v="0"/>
    <x v="0"/>
    <x v="3"/>
    <s v="natuf_Kiosk_09102026"/>
    <s v="natuf_Kiosk_14072026_ad set_ad1"/>
    <s v="Natuf"/>
    <x v="14"/>
    <s v="Non-Quality Lead"/>
    <x v="0"/>
    <x v="3"/>
    <s v="Omkar Navge"/>
    <s v="Facebook"/>
    <s v="Direct (campaign tagged in CRM)"/>
    <s v="6adc45d25391e9bfa6d53483"/>
    <n v="1"/>
    <n v="0"/>
    <n v="1"/>
    <n v="1"/>
    <n v="0"/>
    <n v="0"/>
    <n v="0"/>
    <n v="0"/>
    <n v="0"/>
    <n v="0"/>
    <n v="1"/>
    <n v="0"/>
  </r>
  <r>
    <x v="0"/>
    <x v="1"/>
    <x v="11"/>
    <s v="Natuf | Investors | Tier1 + Growth Cities | Oct26 | V1"/>
    <s v="Natuf | Reel | Brand Ambassador | Heard Of Owning A Cafe | V1"/>
    <s v="In House Natuf"/>
    <x v="14"/>
    <s v="Non-Quality Lead"/>
    <x v="0"/>
    <x v="3"/>
    <s v="Vikas Pathak"/>
    <s v="Facebook"/>
    <s v="Direct (campaign tagged in CRM)"/>
    <s v="6adc45949cea38aaa61bfb9a"/>
    <n v="1"/>
    <n v="0"/>
    <n v="1"/>
    <n v="1"/>
    <n v="4"/>
    <n v="2"/>
    <n v="0"/>
    <n v="0"/>
    <n v="0"/>
    <n v="0"/>
    <n v="1"/>
    <n v="0"/>
  </r>
  <r>
    <x v="0"/>
    <x v="1"/>
    <x v="11"/>
    <s v="Natuf | Business Owners | Tier1 + Growth Cities | Oct26 | V1"/>
    <s v="Natuf | Reel | Brand Ambassador | Heard Of Owning A Cafe | V1"/>
    <s v="In House Natuf"/>
    <x v="7"/>
    <s v="Non-Quality Lead"/>
    <x v="0"/>
    <x v="3"/>
    <s v="Tejaswini Tarigopula"/>
    <s v="Facebook"/>
    <s v="Direct (campaign tagged in CRM)"/>
    <s v="6adc44bdedd40c3ea36d55e7"/>
    <n v="1"/>
    <n v="0"/>
    <n v="1"/>
    <n v="0"/>
    <n v="2"/>
    <n v="0"/>
    <n v="0"/>
    <n v="0"/>
    <n v="0"/>
    <n v="0"/>
    <n v="1"/>
    <n v="0"/>
  </r>
  <r>
    <x v="0"/>
    <x v="1"/>
    <x v="11"/>
    <s v="Natuf | LAL 1% | India | Jul26 | V1"/>
    <s v="Natuf | Reel | Brand Ambassador | Heard Of Owning A Cafe | V1"/>
    <s v="In House Natuf"/>
    <x v="5"/>
    <s v="Non-Quality Lead"/>
    <x v="0"/>
    <x v="3"/>
    <s v="Omkar Navge"/>
    <s v="Facebook"/>
    <s v="Direct (campaign tagged in CRM)"/>
    <s v="6adc4052ce9382cf14d0849c"/>
    <n v="1"/>
    <n v="0"/>
    <n v="1"/>
    <n v="0"/>
    <n v="1"/>
    <n v="1"/>
    <n v="0"/>
    <n v="0"/>
    <n v="0"/>
    <n v="0"/>
    <n v="1"/>
    <n v="0"/>
  </r>
  <r>
    <x v="0"/>
    <x v="1"/>
    <x v="12"/>
    <s v="Natuf | Investors | Tier1 + Growth Cities | Oct26 | V1"/>
    <s v="Natuf | Static | Become A Levantine Food | V1"/>
    <s v="Natuf_MF"/>
    <x v="14"/>
    <s v="Non-Quality Lead"/>
    <x v="0"/>
    <x v="3"/>
    <s v="Tejaswini Tarigopula"/>
    <s v="Facebook"/>
    <s v="Direct (campaign tagged in CRM)"/>
    <s v="6adc3f1d09972db1450f2f15"/>
    <n v="1"/>
    <n v="0"/>
    <n v="1"/>
    <n v="1"/>
    <n v="1"/>
    <n v="1"/>
    <n v="0"/>
    <n v="0"/>
    <n v="0"/>
    <n v="0"/>
    <n v="1"/>
    <n v="0"/>
  </r>
  <r>
    <x v="0"/>
    <x v="1"/>
    <x v="11"/>
    <s v="Natuf | Investors | Tier1 + Growth Cities | Oct26 | V1"/>
    <s v="Natuf | Reel | Brand Ambassador | Heard Of Owning A Cafe | V1"/>
    <s v="In House Natuf"/>
    <x v="4"/>
    <s v="Quality Lead"/>
    <x v="0"/>
    <x v="3"/>
    <s v="Omkar Navge"/>
    <s v="Facebook"/>
    <s v="Direct (campaign tagged in CRM)"/>
    <s v="6adc3c01fe2d1df20df4edcc"/>
    <n v="1"/>
    <n v="1"/>
    <n v="1"/>
    <n v="0"/>
    <n v="2"/>
    <n v="1"/>
    <n v="0"/>
    <n v="0"/>
    <n v="0"/>
    <n v="0"/>
    <n v="1"/>
    <n v="1"/>
  </r>
  <r>
    <x v="0"/>
    <x v="0"/>
    <x v="3"/>
    <s v="natuf_Kiosk_09102026"/>
    <s v="natuf_Kiosk_14072026_ad set_ad1"/>
    <s v="Natuf"/>
    <x v="5"/>
    <s v="Non-Quality Lead"/>
    <x v="0"/>
    <x v="3"/>
    <s v="Tejaswini Tarigopula"/>
    <s v="Facebook"/>
    <s v="Direct (campaign tagged in CRM)"/>
    <s v="6adc3ba3af106e862d09ee4b"/>
    <n v="1"/>
    <n v="0"/>
    <n v="1"/>
    <n v="0"/>
    <n v="1"/>
    <n v="0"/>
    <n v="0"/>
    <n v="0"/>
    <n v="0"/>
    <n v="0"/>
    <n v="1"/>
    <n v="0"/>
  </r>
  <r>
    <x v="0"/>
    <x v="0"/>
    <x v="1"/>
    <s v="E_Natuf_Generic_13082026_Adset1"/>
    <s v="E_Natuf_Generic_13082026_Adset1_Ad1"/>
    <s v="Natuf"/>
    <x v="4"/>
    <s v="Quality Lead"/>
    <x v="0"/>
    <x v="3"/>
    <s v="Omkar Navge"/>
    <s v="Facebook"/>
    <s v="Direct (campaign tagged in CRM)"/>
    <s v="6adc3a607b17344b95c6b8c4"/>
    <n v="1"/>
    <n v="1"/>
    <n v="1"/>
    <n v="0"/>
    <n v="1"/>
    <n v="1"/>
    <n v="0"/>
    <n v="0"/>
    <n v="0"/>
    <n v="0"/>
    <n v="1"/>
    <n v="1"/>
  </r>
  <r>
    <x v="0"/>
    <x v="1"/>
    <x v="11"/>
    <s v="Natuf | Business Owners | Tier1 + Growth Cities | Oct26 | V1"/>
    <s v="Natuf | Reel | Brand Ambassador | Heard Of Owning A Cafe | V1"/>
    <s v="In House Natuf"/>
    <x v="5"/>
    <s v="Non-Quality Lead"/>
    <x v="0"/>
    <x v="3"/>
    <s v="Tejaswini Tarigopula"/>
    <s v="Facebook"/>
    <s v="Direct (campaign tagged in CRM)"/>
    <s v="6adc3a29fdb404bbf411cddd"/>
    <n v="1"/>
    <n v="0"/>
    <n v="1"/>
    <n v="0"/>
    <n v="3"/>
    <n v="2"/>
    <n v="0"/>
    <n v="0"/>
    <n v="0"/>
    <n v="0"/>
    <n v="1"/>
    <n v="0"/>
  </r>
  <r>
    <x v="0"/>
    <x v="0"/>
    <x v="3"/>
    <s v="natuf_Kiosk_09102026"/>
    <s v="natuf_Kiosk_14072026_ad set_ad1"/>
    <s v="Natuf"/>
    <x v="6"/>
    <s v="Non-Quality Lead"/>
    <x v="0"/>
    <x v="3"/>
    <s v="Omkar Navge"/>
    <s v="Facebook"/>
    <s v="Direct (campaign tagged in CRM)"/>
    <s v="6adc39bcfafdbd7c8e5fad62"/>
    <n v="1"/>
    <n v="0"/>
    <n v="1"/>
    <n v="0"/>
    <n v="1"/>
    <n v="0"/>
    <n v="0"/>
    <n v="0"/>
    <n v="0"/>
    <n v="0"/>
    <n v="1"/>
    <n v="0"/>
  </r>
  <r>
    <x v="0"/>
    <x v="1"/>
    <x v="11"/>
    <s v="Natuf | Investors | Tier1 + Growth Cities | Oct26 | V1"/>
    <s v="Natuf | Reel | Brand Ambassador | Heard Of Owning A Cafe | V1"/>
    <s v="In House Natuf"/>
    <x v="6"/>
    <s v="Non-Quality Lead"/>
    <x v="0"/>
    <x v="3"/>
    <s v="Tejaswini Tarigopula"/>
    <s v="Facebook"/>
    <s v="Direct (campaign tagged in CRM)"/>
    <s v="6adc396576e44e8a43ed7b4e"/>
    <n v="1"/>
    <n v="0"/>
    <n v="1"/>
    <n v="0"/>
    <n v="1"/>
    <n v="0"/>
    <n v="0"/>
    <n v="0"/>
    <n v="0"/>
    <n v="0"/>
    <n v="1"/>
    <n v="0"/>
  </r>
  <r>
    <x v="0"/>
    <x v="1"/>
    <x v="11"/>
    <s v="Natuf | LAL 1% | India | Jul26 | V1"/>
    <s v="Natuf | Reel | Brand Ambassador | Heard Of Owning A Cafe | V1"/>
    <s v="In House Natuf"/>
    <x v="6"/>
    <s v="Non-Quality Lead"/>
    <x v="0"/>
    <x v="3"/>
    <s v="Omkar Navge"/>
    <s v="Facebook"/>
    <s v="Direct (campaign tagged in CRM)"/>
    <s v="6adc37a45f9e682c24b8059d"/>
    <n v="1"/>
    <n v="0"/>
    <n v="1"/>
    <n v="0"/>
    <n v="1"/>
    <n v="0"/>
    <n v="0"/>
    <n v="0"/>
    <n v="0"/>
    <n v="0"/>
    <n v="1"/>
    <n v="0"/>
  </r>
  <r>
    <x v="0"/>
    <x v="1"/>
    <x v="11"/>
    <s v="Natuf | LAL 1% | India | Jul26 | V1"/>
    <s v="Natuf | Reel | Brand Ambassador | Heard Of Owning A Cafe | V1"/>
    <s v="In House Natuf"/>
    <x v="2"/>
    <s v="Quality Lead"/>
    <x v="0"/>
    <x v="3"/>
    <s v="Tejaswini Tarigopula"/>
    <s v="Facebook"/>
    <s v="Direct (campaign tagged in CRM)"/>
    <s v="6adc3570aec5beec30c4f053"/>
    <n v="1"/>
    <n v="1"/>
    <n v="1"/>
    <n v="0"/>
    <n v="2"/>
    <n v="1"/>
    <n v="0"/>
    <n v="0"/>
    <n v="0"/>
    <n v="0"/>
    <n v="1"/>
    <n v="1"/>
  </r>
  <r>
    <x v="0"/>
    <x v="0"/>
    <x v="3"/>
    <s v="natuf_Kiosk_09102026"/>
    <s v="natuf_Kiosk_14072026_ad set_ad1"/>
    <s v="Natuf"/>
    <x v="6"/>
    <s v="Non-Quality Lead"/>
    <x v="0"/>
    <x v="3"/>
    <s v="Tejaswini Tarigopula"/>
    <s v="Facebook"/>
    <s v="Direct (campaign tagged in CRM)"/>
    <s v="6adc3410632f84a63312928e"/>
    <n v="1"/>
    <n v="0"/>
    <n v="1"/>
    <n v="0"/>
    <n v="1"/>
    <n v="1"/>
    <n v="0"/>
    <n v="0"/>
    <n v="0"/>
    <n v="0"/>
    <n v="1"/>
    <n v="0"/>
  </r>
  <r>
    <x v="0"/>
    <x v="1"/>
    <x v="11"/>
    <s v="Natuf | Broad | Tier1 + Growth Cities | Oct26 | V1"/>
    <s v="Natuf | Reel | Brand Ambassador | Heard Of Owning A Cafe | V1"/>
    <s v="In House Natuf"/>
    <x v="4"/>
    <s v="Quality Lead"/>
    <x v="0"/>
    <x v="3"/>
    <s v="Omkar Navge"/>
    <s v="Facebook"/>
    <s v="Direct (campaign tagged in CRM)"/>
    <s v="6adc3286cbc7d67f3c1f5554"/>
    <n v="1"/>
    <n v="1"/>
    <n v="1"/>
    <n v="0"/>
    <n v="3"/>
    <n v="3"/>
    <n v="0"/>
    <n v="0"/>
    <n v="0"/>
    <n v="0"/>
    <n v="1"/>
    <n v="1"/>
  </r>
  <r>
    <x v="0"/>
    <x v="1"/>
    <x v="11"/>
    <s v="Natuf | LAL 1% | India | Jul26 | V1"/>
    <s v="Natuf | Reel | Brand Ambassador | Heard Of Owning A Cafe | V1"/>
    <s v="In House Natuf"/>
    <x v="14"/>
    <s v="Non-Quality Lead"/>
    <x v="0"/>
    <x v="3"/>
    <s v="Tejaswini Tarigopula"/>
    <s v="Facebook"/>
    <s v="Direct (campaign tagged in CRM)"/>
    <s v="6adc31fb43fec3118fb788db"/>
    <n v="1"/>
    <n v="0"/>
    <n v="1"/>
    <n v="1"/>
    <n v="1"/>
    <n v="1"/>
    <n v="0"/>
    <n v="0"/>
    <n v="0"/>
    <n v="0"/>
    <n v="1"/>
    <n v="0"/>
  </r>
  <r>
    <x v="0"/>
    <x v="1"/>
    <x v="11"/>
    <s v="Natuf | Business Owners | Tier1 + Growth Cities | Oct26 | V1"/>
    <s v="Natuf | Reel | Brand Ambassador | Heard Of Owning A Cafe | V1"/>
    <s v="In House Natuf"/>
    <x v="6"/>
    <s v="Non-Quality Lead"/>
    <x v="0"/>
    <x v="3"/>
    <s v="Omkar Navge"/>
    <s v="Facebook"/>
    <s v="Direct (campaign tagged in CRM)"/>
    <s v="6adc2d711ed3dafa01940f07"/>
    <n v="1"/>
    <n v="0"/>
    <n v="1"/>
    <n v="0"/>
    <n v="1"/>
    <n v="0"/>
    <n v="0"/>
    <n v="0"/>
    <n v="0"/>
    <n v="0"/>
    <n v="1"/>
    <n v="0"/>
  </r>
  <r>
    <x v="0"/>
    <x v="1"/>
    <x v="11"/>
    <s v="Natuf | Investors | Tier1 + Growth Cities | Oct26 | V1"/>
    <s v="Natuf | Reel | Brand Ambassador | Heard Of Owning A Cafe | V1"/>
    <s v="In House Natuf"/>
    <x v="5"/>
    <s v="Non-Quality Lead"/>
    <x v="0"/>
    <x v="3"/>
    <s v="Tejaswini Tarigopula"/>
    <s v="Facebook"/>
    <s v="Direct (campaign tagged in CRM)"/>
    <s v="6adc2ae6a1bbcd3e1bc8fe54"/>
    <n v="1"/>
    <n v="0"/>
    <n v="1"/>
    <n v="0"/>
    <n v="1"/>
    <n v="1"/>
    <n v="0"/>
    <n v="0"/>
    <n v="0"/>
    <n v="0"/>
    <n v="1"/>
    <n v="0"/>
  </r>
  <r>
    <x v="0"/>
    <x v="0"/>
    <x v="2"/>
    <s v="E_Suresh_Natuf_Kiosk_07072026_Adset5"/>
    <s v="E_Hindi_Suresh_Natuf_Kiosk_07072026_Adset5_ad3 – Copy 2"/>
    <s v="Natuf"/>
    <x v="7"/>
    <s v="Non-Quality Lead"/>
    <x v="0"/>
    <x v="3"/>
    <s v="Omkar Navge"/>
    <s v="Facebook"/>
    <s v="Direct (campaign tagged in CRM)"/>
    <s v="6adc28f90f3026760d82f067"/>
    <n v="1"/>
    <n v="0"/>
    <n v="1"/>
    <n v="0"/>
    <n v="2"/>
    <n v="0"/>
    <n v="0"/>
    <n v="0"/>
    <n v="0"/>
    <n v="0"/>
    <n v="1"/>
    <n v="0"/>
  </r>
  <r>
    <x v="0"/>
    <x v="1"/>
    <x v="11"/>
    <s v="Natuf | Broad | Tier1 + Growth Cities | Oct26 | V1"/>
    <s v="Natuf | Reel | Brand Ambassador | Heard Of Owning A Cafe | V1"/>
    <s v="In House Natuf"/>
    <x v="6"/>
    <s v="Non-Quality Lead"/>
    <x v="0"/>
    <x v="3"/>
    <s v="Omkar Navge"/>
    <s v="Facebook"/>
    <s v="Direct (campaign tagged in CRM)"/>
    <s v="6adc25a760315f4ad68b9a4c"/>
    <n v="1"/>
    <n v="0"/>
    <n v="1"/>
    <n v="0"/>
    <n v="1"/>
    <n v="0"/>
    <n v="0"/>
    <n v="0"/>
    <n v="0"/>
    <n v="0"/>
    <n v="1"/>
    <n v="0"/>
  </r>
  <r>
    <x v="0"/>
    <x v="1"/>
    <x v="11"/>
    <s v="Natuf | Broad | Tier1 + Growth Cities | Oct26 | V1"/>
    <s v="Natuf | Reel | Brand Ambassador | Heard Of Owning A Cafe | V1"/>
    <s v="In House Natuf"/>
    <x v="14"/>
    <s v="Non-Quality Lead"/>
    <x v="0"/>
    <x v="3"/>
    <s v="Vikas Pathak"/>
    <s v="Facebook"/>
    <s v="Direct (campaign tagged in CRM)"/>
    <s v="6adc257d42ba26467839cb83"/>
    <n v="1"/>
    <n v="0"/>
    <n v="1"/>
    <n v="1"/>
    <n v="2"/>
    <n v="1"/>
    <n v="0"/>
    <n v="0"/>
    <n v="0"/>
    <n v="0"/>
    <n v="1"/>
    <n v="0"/>
  </r>
  <r>
    <x v="0"/>
    <x v="1"/>
    <x v="11"/>
    <s v="Natuf | Business Owners | Tier1 + Growth Cities | Oct26 | V1"/>
    <s v="Natuf | Reel | Brand Ambassador | Heard Of Owning A Cafe | V1"/>
    <s v="In House Natuf"/>
    <x v="4"/>
    <s v="Quality Lead"/>
    <x v="0"/>
    <x v="3"/>
    <s v="Omkar Navge"/>
    <s v="Facebook"/>
    <s v="Direct (campaign tagged in CRM)"/>
    <s v="6adc252e7dccc8abab089e82"/>
    <n v="1"/>
    <n v="1"/>
    <n v="1"/>
    <n v="0"/>
    <n v="3"/>
    <n v="1"/>
    <n v="0"/>
    <n v="0"/>
    <n v="0"/>
    <n v="0"/>
    <n v="1"/>
    <n v="1"/>
  </r>
  <r>
    <x v="0"/>
    <x v="1"/>
    <x v="11"/>
    <s v="Natuf | Business Owners | Tier1 + Growth Cities | Oct26 | V1"/>
    <s v="Natuf | Reel | Brand Ambassador | Heard Of Owning A Cafe | V1"/>
    <s v="In House Natuf"/>
    <x v="7"/>
    <s v="Non-Quality Lead"/>
    <x v="0"/>
    <x v="3"/>
    <s v="Vikas Pathak"/>
    <s v="Facebook"/>
    <s v="Direct (campaign tagged in CRM)"/>
    <s v="6adc237ed4e4bae6740da2b7"/>
    <n v="1"/>
    <n v="0"/>
    <n v="1"/>
    <n v="0"/>
    <n v="2"/>
    <n v="0"/>
    <n v="0"/>
    <n v="0"/>
    <n v="0"/>
    <n v="0"/>
    <n v="1"/>
    <n v="0"/>
  </r>
  <r>
    <x v="0"/>
    <x v="1"/>
    <x v="11"/>
    <s v="Natuf | Investors | Tier1 + Growth Cities | Oct26 | V1"/>
    <s v="Natuf | Reel | Brand Ambassador | Heard Of Owning A Cafe | V1"/>
    <s v="In House Natuf"/>
    <x v="6"/>
    <s v="Non-Quality Lead"/>
    <x v="0"/>
    <x v="3"/>
    <s v="Omkar Navge"/>
    <s v="Facebook"/>
    <s v="Direct (campaign tagged in CRM)"/>
    <s v="6adc230f8d90871fc5ebeea3"/>
    <n v="1"/>
    <n v="0"/>
    <n v="1"/>
    <n v="0"/>
    <n v="2"/>
    <n v="0"/>
    <n v="0"/>
    <n v="0"/>
    <n v="0"/>
    <n v="0"/>
    <n v="1"/>
    <n v="0"/>
  </r>
  <r>
    <x v="0"/>
    <x v="1"/>
    <x v="11"/>
    <s v="Natuf | Broad | Tier1 + Growth Cities | Oct26 | V1"/>
    <s v="Natuf | Reel | Brand Ambassador | Heard Of Owning A Cafe | V1"/>
    <s v="In House Natuf"/>
    <x v="8"/>
    <s v="Non-Quality Lead"/>
    <x v="0"/>
    <x v="3"/>
    <s v="Vikas Pathak"/>
    <s v="Facebook"/>
    <s v="Direct (campaign tagged in CRM)"/>
    <s v="6adc1f3189efb397122dd112"/>
    <n v="1"/>
    <n v="0"/>
    <n v="1"/>
    <n v="0"/>
    <n v="4"/>
    <n v="0"/>
    <n v="0"/>
    <n v="0"/>
    <n v="0"/>
    <n v="0"/>
    <n v="1"/>
    <n v="0"/>
  </r>
  <r>
    <x v="0"/>
    <x v="1"/>
    <x v="12"/>
    <s v="Natuf | LAL 1% | India | Jul26 | V1"/>
    <s v="Natuf | Static | Become A Levantine Food | V1"/>
    <s v="Natuf_MF"/>
    <x v="6"/>
    <s v="Non-Quality Lead"/>
    <x v="0"/>
    <x v="3"/>
    <s v="Tejaswini Tarigopula"/>
    <s v="Facebook"/>
    <s v="Direct (campaign tagged in CRM)"/>
    <s v="6adc1f1a6a1766f953024c44"/>
    <n v="1"/>
    <n v="0"/>
    <n v="1"/>
    <n v="0"/>
    <n v="1"/>
    <n v="0"/>
    <n v="0"/>
    <n v="0"/>
    <n v="0"/>
    <n v="0"/>
    <n v="1"/>
    <n v="0"/>
  </r>
  <r>
    <x v="0"/>
    <x v="1"/>
    <x v="11"/>
    <s v="Natuf | Broad | Tier1 + Growth Cities | Oct26 | V1"/>
    <s v="Natuf | Reel | Brand Ambassador | Heard Of Owning A Cafe | V1"/>
    <s v="In House Natuf"/>
    <x v="4"/>
    <s v="Quality Lead"/>
    <x v="0"/>
    <x v="3"/>
    <s v="Omkar Navge"/>
    <s v="Facebook"/>
    <s v="Direct (campaign tagged in CRM)"/>
    <s v="6adc190fe3b803d0236f2f9b"/>
    <n v="1"/>
    <n v="1"/>
    <n v="1"/>
    <n v="0"/>
    <n v="1"/>
    <n v="1"/>
    <n v="0"/>
    <n v="0"/>
    <n v="0"/>
    <n v="0"/>
    <n v="1"/>
    <n v="1"/>
  </r>
  <r>
    <x v="0"/>
    <x v="0"/>
    <x v="7"/>
    <s v="E_Karan_Natuf_Kiosk_15102026_Adset 7"/>
    <s v="E_Karan_Natuf_Kiosk_07072026_Adset5_ad3 – Copy"/>
    <s v="Natuf"/>
    <x v="5"/>
    <s v="Non-Quality Lead"/>
    <x v="0"/>
    <x v="3"/>
    <s v="Tejaswini Tarigopula"/>
    <s v="Facebook"/>
    <s v="Direct (campaign tagged in CRM)"/>
    <s v="6adc15dea1e3d6d287e23f15"/>
    <n v="1"/>
    <n v="0"/>
    <n v="1"/>
    <n v="0"/>
    <n v="2"/>
    <n v="1"/>
    <n v="0"/>
    <n v="0"/>
    <n v="0"/>
    <n v="0"/>
    <n v="1"/>
    <n v="0"/>
  </r>
  <r>
    <x v="0"/>
    <x v="0"/>
    <x v="0"/>
    <s v="E_Karan_Natuf_Sign_07072026_Adset3"/>
    <s v="E_Karan_Natuf_Sign_07072026_Adset2_Ad1"/>
    <s v="Natuf"/>
    <x v="6"/>
    <s v="Non-Quality Lead"/>
    <x v="0"/>
    <x v="3"/>
    <s v="Omkar Navge"/>
    <s v="Facebook"/>
    <s v="Direct (campaign tagged in CRM)"/>
    <s v="6adc0ee80ed855851a4a5077"/>
    <n v="1"/>
    <n v="0"/>
    <n v="1"/>
    <n v="0"/>
    <n v="1"/>
    <n v="0"/>
    <n v="0"/>
    <n v="0"/>
    <n v="0"/>
    <n v="0"/>
    <n v="1"/>
    <n v="0"/>
  </r>
  <r>
    <x v="0"/>
    <x v="0"/>
    <x v="3"/>
    <s v="natuf_Kiosk_09102026"/>
    <s v="natuf_Kiosk_14072026_ad set_ad1"/>
    <s v="Natuf"/>
    <x v="14"/>
    <s v="Non-Quality Lead"/>
    <x v="0"/>
    <x v="3"/>
    <s v="Omkar Navge"/>
    <s v="Facebook"/>
    <s v="Direct (campaign tagged in CRM)"/>
    <s v="6adc0a44a1e3d6d287e2329f"/>
    <n v="1"/>
    <n v="0"/>
    <n v="1"/>
    <n v="1"/>
    <n v="0"/>
    <n v="0"/>
    <n v="0"/>
    <n v="0"/>
    <n v="0"/>
    <n v="0"/>
    <n v="1"/>
    <n v="0"/>
  </r>
  <r>
    <x v="0"/>
    <x v="1"/>
    <x v="11"/>
    <s v="Natuf | Investors | Tier1 + Growth Cities | Oct26 | V1"/>
    <s v="Natuf | Reel | Brand Ambassador | Heard Of Owning A Cafe | V1"/>
    <s v="In House Natuf"/>
    <x v="14"/>
    <s v="Non-Quality Lead"/>
    <x v="0"/>
    <x v="3"/>
    <s v="Tejaswini Tarigopula"/>
    <s v="Facebook"/>
    <s v="Direct (campaign tagged in CRM)"/>
    <s v="6adc0654d017ebeacea9ad52"/>
    <n v="1"/>
    <n v="0"/>
    <n v="1"/>
    <n v="1"/>
    <n v="1"/>
    <n v="1"/>
    <n v="0"/>
    <n v="0"/>
    <n v="0"/>
    <n v="0"/>
    <n v="1"/>
    <n v="0"/>
  </r>
  <r>
    <x v="0"/>
    <x v="1"/>
    <x v="12"/>
    <s v="Natuf | Business Owners | Tier1 + Growth Cities | Oct26 | V1"/>
    <s v="Natuf | Static | Become A Levantine Food | V1"/>
    <s v="Natuf_MF"/>
    <x v="14"/>
    <s v="Non-Quality Lead"/>
    <x v="0"/>
    <x v="3"/>
    <s v="Tejaswini Tarigopula"/>
    <s v="Facebook"/>
    <s v="Direct (campaign tagged in CRM)"/>
    <s v="6adc01ae6730f0cefd564658"/>
    <n v="1"/>
    <n v="0"/>
    <n v="1"/>
    <n v="1"/>
    <n v="1"/>
    <n v="1"/>
    <n v="0"/>
    <n v="0"/>
    <n v="0"/>
    <n v="0"/>
    <n v="1"/>
    <n v="0"/>
  </r>
  <r>
    <x v="0"/>
    <x v="1"/>
    <x v="11"/>
    <s v="Natuf | LAL 1% | India | Jul26 | V1"/>
    <s v="Natuf | Reel | Brand Ambassador | Heard Of Owning A Cafe | V1"/>
    <s v="In House Natuf"/>
    <x v="6"/>
    <s v="Non-Quality Lead"/>
    <x v="0"/>
    <x v="3"/>
    <s v="Omkar Navge"/>
    <s v="Facebook"/>
    <s v="Direct (campaign tagged in CRM)"/>
    <s v="6adc01a96730f0cefd564653"/>
    <n v="1"/>
    <n v="0"/>
    <n v="1"/>
    <n v="0"/>
    <n v="1"/>
    <n v="2"/>
    <n v="0"/>
    <n v="0"/>
    <n v="0"/>
    <n v="0"/>
    <n v="1"/>
    <n v="0"/>
  </r>
  <r>
    <x v="0"/>
    <x v="0"/>
    <x v="1"/>
    <s v="E_Natuf_Generic_13082026_Adset1"/>
    <s v="E_Natuf_Generic_13082026_Adset1_Ad1"/>
    <s v="Natuf"/>
    <x v="14"/>
    <s v="Non-Quality Lead"/>
    <x v="0"/>
    <x v="3"/>
    <s v="Tejaswini Tarigopula"/>
    <s v="Facebook"/>
    <s v="Direct (campaign tagged in CRM)"/>
    <s v="6adc015e7a9e95a8404795d5"/>
    <n v="1"/>
    <n v="0"/>
    <n v="1"/>
    <n v="1"/>
    <n v="4"/>
    <n v="2"/>
    <n v="0"/>
    <n v="0"/>
    <n v="0"/>
    <n v="0"/>
    <n v="1"/>
    <n v="0"/>
  </r>
  <r>
    <x v="0"/>
    <x v="0"/>
    <x v="2"/>
    <s v="E_Suresh_Natuf_Kiosk_07072026_Adset5"/>
    <s v="E_Hindi_Suresh_Natuf_Kiosk_07072026_Adset5_ad3 – Copy 2"/>
    <s v="Natuf"/>
    <x v="6"/>
    <s v="Non-Quality Lead"/>
    <x v="0"/>
    <x v="3"/>
    <s v="Omkar Navge"/>
    <s v="Facebook"/>
    <s v="Direct (campaign tagged in CRM)"/>
    <s v="6adc00756d65a578b5da7201"/>
    <n v="1"/>
    <n v="0"/>
    <n v="1"/>
    <n v="0"/>
    <n v="1"/>
    <n v="0"/>
    <n v="0"/>
    <n v="0"/>
    <n v="0"/>
    <n v="0"/>
    <n v="1"/>
    <n v="0"/>
  </r>
  <r>
    <x v="0"/>
    <x v="1"/>
    <x v="11"/>
    <s v="Natuf | Investors | Tier1 + Growth Cities | Oct26 | V1"/>
    <s v="Natuf | Reel | Brand Ambassador | Heard Of Owning A Cafe | V1"/>
    <s v="In House Natuf"/>
    <x v="6"/>
    <s v="Non-Quality Lead"/>
    <x v="0"/>
    <x v="3"/>
    <s v="Omkar Navge"/>
    <s v="Facebook"/>
    <s v="Direct (campaign tagged in CRM)"/>
    <s v="6adbecfb9ca328cde7b0cacb"/>
    <n v="1"/>
    <n v="0"/>
    <n v="1"/>
    <n v="0"/>
    <n v="1"/>
    <n v="1"/>
    <n v="0"/>
    <n v="0"/>
    <n v="0"/>
    <n v="0"/>
    <n v="1"/>
    <n v="0"/>
  </r>
  <r>
    <x v="0"/>
    <x v="0"/>
    <x v="0"/>
    <s v="E_Karan_Natuf_Sign_07072026_Adset3"/>
    <s v="E_Karan_Natuf_Sign_07072026_Adset2_Ad1"/>
    <s v="Natuf"/>
    <x v="14"/>
    <s v="Non-Quality Lead"/>
    <x v="0"/>
    <x v="3"/>
    <s v="Tejaswini Tarigopula"/>
    <s v="Facebook"/>
    <s v="Direct (campaign tagged in CRM)"/>
    <s v="6adbeb533d6ff264d155dbb9"/>
    <n v="1"/>
    <n v="0"/>
    <n v="1"/>
    <n v="1"/>
    <n v="1"/>
    <n v="1"/>
    <n v="0"/>
    <n v="0"/>
    <n v="0"/>
    <n v="0"/>
    <n v="1"/>
    <n v="0"/>
  </r>
  <r>
    <x v="0"/>
    <x v="0"/>
    <x v="2"/>
    <s v="E_Suresh_Natuf_Kiosk_07072026_Adset5"/>
    <s v="E_Hindi_Suresh_Natuf_Kiosk_07072026_Adset5_ad3 – Copy 2"/>
    <s v="Natuf"/>
    <x v="6"/>
    <s v="Non-Quality Lead"/>
    <x v="0"/>
    <x v="3"/>
    <s v="Omkar Navge"/>
    <s v="Facebook"/>
    <s v="Direct (campaign tagged in CRM)"/>
    <s v="6adbe6dc9ca328cde7b0c8a7"/>
    <n v="1"/>
    <n v="0"/>
    <n v="1"/>
    <n v="0"/>
    <n v="1"/>
    <n v="0"/>
    <n v="0"/>
    <n v="0"/>
    <n v="0"/>
    <n v="0"/>
    <n v="1"/>
    <n v="0"/>
  </r>
  <r>
    <x v="0"/>
    <x v="1"/>
    <x v="11"/>
    <s v="Natuf | Investors | Tier1 + Growth Cities | Oct26 | V1"/>
    <s v="Natuf | Reel | Brand Ambassador | Heard Of Owning A Cafe | V1"/>
    <s v="In House Natuf"/>
    <x v="8"/>
    <s v="Non-Quality Lead"/>
    <x v="0"/>
    <x v="3"/>
    <s v="Vikas Pathak"/>
    <s v="Facebook"/>
    <s v="Direct (campaign tagged in CRM)"/>
    <s v="6adbdb6bd93e222073cb4c4a"/>
    <n v="1"/>
    <n v="0"/>
    <n v="1"/>
    <n v="0"/>
    <n v="4"/>
    <n v="3"/>
    <n v="0"/>
    <n v="0"/>
    <n v="0"/>
    <n v="0"/>
    <n v="1"/>
    <n v="0"/>
  </r>
  <r>
    <x v="0"/>
    <x v="0"/>
    <x v="0"/>
    <s v="E_Karan_Natuf_Sign_07072026_Adset3"/>
    <s v="E_Karan_Natuf_Sign_07072026_Adset2_Ad1 – Copy"/>
    <s v="Natuf"/>
    <x v="5"/>
    <s v="Non-Quality Lead"/>
    <x v="0"/>
    <x v="3"/>
    <s v="Omkar Navge"/>
    <s v="Facebook"/>
    <s v="Direct (campaign tagged in CRM)"/>
    <s v="6adbda1389c6264f048e7196"/>
    <n v="1"/>
    <n v="0"/>
    <n v="1"/>
    <n v="0"/>
    <n v="1"/>
    <n v="1"/>
    <n v="0"/>
    <n v="0"/>
    <n v="0"/>
    <n v="0"/>
    <n v="1"/>
    <n v="0"/>
  </r>
  <r>
    <x v="0"/>
    <x v="1"/>
    <x v="11"/>
    <s v="Natuf | Investors | Tier1 + Growth Cities | Oct26 | V1"/>
    <s v="Natuf | Reel | Brand Ambassador | Heard Of Owning A Cafe | V1"/>
    <s v="In House Natuf"/>
    <x v="4"/>
    <s v="Quality Lead"/>
    <x v="0"/>
    <x v="3"/>
    <s v="Omkar Navge"/>
    <s v="Facebook"/>
    <s v="Direct (campaign tagged in CRM)"/>
    <s v="6adbc928105c16ee5a696991"/>
    <n v="1"/>
    <n v="1"/>
    <n v="1"/>
    <n v="0"/>
    <n v="1"/>
    <n v="1"/>
    <n v="0"/>
    <n v="0"/>
    <n v="0"/>
    <n v="0"/>
    <n v="1"/>
    <n v="1"/>
  </r>
  <r>
    <x v="0"/>
    <x v="1"/>
    <x v="11"/>
    <s v="Natuf | Investors | Tier1 + Growth Cities | Oct26 | V1"/>
    <s v="Natuf | Reel | Brand Ambassador | Heard Of Owning A Cafe | V1"/>
    <s v="In House Natuf"/>
    <x v="7"/>
    <s v="Non-Quality Lead"/>
    <x v="0"/>
    <x v="3"/>
    <s v="Vikas Pathak"/>
    <s v="Facebook"/>
    <s v="Direct (campaign tagged in CRM)"/>
    <s v="6adbc4e00717d4e22044be0a"/>
    <n v="1"/>
    <n v="0"/>
    <n v="1"/>
    <n v="0"/>
    <n v="2"/>
    <n v="1"/>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bc2c2d790d720e5b3753b"/>
    <n v="1"/>
    <n v="0"/>
    <n v="0"/>
    <n v="0"/>
    <n v="0"/>
    <n v="0"/>
    <n v="0"/>
    <n v="0"/>
    <n v="0"/>
    <n v="0"/>
    <n v="1"/>
    <n v="0"/>
  </r>
  <r>
    <x v="0"/>
    <x v="1"/>
    <x v="11"/>
    <s v="Natuf | Business Owners | Tier1 + Growth Cities | Oct26 | V1"/>
    <s v="Natuf | Reel | Brand Ambassador | Heard Of Owning A Cafe | V1"/>
    <s v="In House Natuf"/>
    <x v="8"/>
    <s v="Non-Quality Lead"/>
    <x v="0"/>
    <x v="3"/>
    <s v="Vikas Pathak"/>
    <s v="Facebook"/>
    <s v="Direct (campaign tagged in CRM)"/>
    <s v="6adbbe8c2ade5838142805a8"/>
    <n v="1"/>
    <n v="0"/>
    <n v="1"/>
    <n v="0"/>
    <n v="2"/>
    <n v="0"/>
    <n v="0"/>
    <n v="0"/>
    <n v="0"/>
    <n v="0"/>
    <n v="1"/>
    <n v="0"/>
  </r>
  <r>
    <x v="0"/>
    <x v="1"/>
    <x v="11"/>
    <s v="Natuf | Investors | Tier1 + Growth Cities | Oct26 | V1"/>
    <s v="Natuf | Reel | Brand Ambassador | Heard Of Owning A Cafe | V1"/>
    <s v="In House Natuf"/>
    <x v="14"/>
    <s v="Non-Quality Lead"/>
    <x v="0"/>
    <x v="3"/>
    <s v="Deepak Rai"/>
    <s v="Facebook"/>
    <s v="Direct (campaign tagged in CRM)"/>
    <s v="6adbb0d68e90ee17da1d2bbf"/>
    <n v="1"/>
    <n v="0"/>
    <n v="1"/>
    <n v="1"/>
    <n v="2"/>
    <n v="1"/>
    <n v="0"/>
    <n v="0"/>
    <n v="0"/>
    <n v="0"/>
    <n v="1"/>
    <n v="0"/>
  </r>
  <r>
    <x v="0"/>
    <x v="1"/>
    <x v="11"/>
    <s v="Natuf | Broad | Tier1 + Growth Cities | Oct26 | V1"/>
    <s v="Natuf | Reel | Brand Ambassador | Heard Of Owning A Cafe | V1"/>
    <s v="In House Natuf"/>
    <x v="11"/>
    <s v="Non-Quality Lead"/>
    <x v="0"/>
    <x v="3"/>
    <s v="(Unassigned)"/>
    <s v="Facebook"/>
    <s v="Direct (campaign tagged in CRM)"/>
    <s v="6adbb020b6dedb5f34c7e02e"/>
    <n v="1"/>
    <n v="0"/>
    <n v="0"/>
    <n v="0"/>
    <n v="0"/>
    <n v="0"/>
    <n v="0"/>
    <n v="0"/>
    <n v="0"/>
    <n v="0"/>
    <n v="1"/>
    <n v="0"/>
  </r>
  <r>
    <x v="0"/>
    <x v="1"/>
    <x v="11"/>
    <s v="Natuf | Broad | Tier1 + Growth Cities | Oct26 | V1"/>
    <s v="Natuf | Reel | Brand Ambassador | Heard Of Owning A Cafe | V1"/>
    <s v="In House Natuf"/>
    <x v="5"/>
    <s v="Non-Quality Lead"/>
    <x v="0"/>
    <x v="3"/>
    <s v="Tejaswini Tarigopula"/>
    <s v="Facebook"/>
    <s v="Direct (campaign tagged in CRM)"/>
    <s v="6adbae3c0ac91e3e91b9c4b2"/>
    <n v="1"/>
    <n v="0"/>
    <n v="1"/>
    <n v="0"/>
    <n v="2"/>
    <n v="1"/>
    <n v="0"/>
    <n v="0"/>
    <n v="0"/>
    <n v="0"/>
    <n v="1"/>
    <n v="0"/>
  </r>
  <r>
    <x v="0"/>
    <x v="0"/>
    <x v="2"/>
    <s v="E_Suresh_Natuf_Kiosk_07072026_Adset5"/>
    <s v="E_Hindi_Suresh_Natuf_Kiosk_07072026_Adset5_ad3 – Copy 2"/>
    <s v="Natuf"/>
    <x v="7"/>
    <s v="Non-Quality Lead"/>
    <x v="0"/>
    <x v="3"/>
    <s v="Tejaswini Tarigopula"/>
    <s v="Facebook"/>
    <s v="Direct (campaign tagged in CRM)"/>
    <s v="6adbab4c31090e3d6a757b96"/>
    <n v="1"/>
    <n v="0"/>
    <n v="1"/>
    <n v="0"/>
    <n v="4"/>
    <n v="4"/>
    <n v="0"/>
    <n v="0"/>
    <n v="0"/>
    <n v="0"/>
    <n v="1"/>
    <n v="0"/>
  </r>
  <r>
    <x v="0"/>
    <x v="1"/>
    <x v="11"/>
    <s v="Natuf | LAL 1% | India | Jul26 | V1"/>
    <s v="Natuf | Reel | Brand Ambassador | Heard Of Owning A Cafe | V1"/>
    <s v="In House Natuf"/>
    <x v="11"/>
    <s v="Non-Quality Lead"/>
    <x v="0"/>
    <x v="3"/>
    <s v="(Unassigned)"/>
    <s v="Facebook"/>
    <s v="Direct (campaign tagged in CRM)"/>
    <s v="6adbaa78d72408654c9e86b2"/>
    <n v="1"/>
    <n v="0"/>
    <n v="0"/>
    <n v="0"/>
    <n v="0"/>
    <n v="0"/>
    <n v="0"/>
    <n v="0"/>
    <n v="0"/>
    <n v="0"/>
    <n v="1"/>
    <n v="0"/>
  </r>
  <r>
    <x v="0"/>
    <x v="1"/>
    <x v="11"/>
    <s v="Natuf | Business Owners | Tier1 + Growth Cities | Oct26 | V1"/>
    <s v="Natuf | Reel | Brand Ambassador | Heard Of Owning A Cafe | V1"/>
    <s v="In House Natuf"/>
    <x v="6"/>
    <s v="Non-Quality Lead"/>
    <x v="0"/>
    <x v="3"/>
    <s v="Tejaswini Tarigopula"/>
    <s v="Facebook"/>
    <s v="Direct (campaign tagged in CRM)"/>
    <s v="6adba9ff31090e3d6a7578fe"/>
    <n v="1"/>
    <n v="0"/>
    <n v="1"/>
    <n v="0"/>
    <n v="1"/>
    <n v="0"/>
    <n v="0"/>
    <n v="0"/>
    <n v="0"/>
    <n v="0"/>
    <n v="1"/>
    <n v="0"/>
  </r>
  <r>
    <x v="0"/>
    <x v="0"/>
    <x v="0"/>
    <s v="E_Karan_Natuf_Sign_07072026_Adset3"/>
    <s v="E_Karan_Natuf_Sign_07072026_Adset2_Ad1"/>
    <s v="Natuf"/>
    <x v="11"/>
    <s v="Non-Quality Lead"/>
    <x v="0"/>
    <x v="3"/>
    <s v="(Unassigned)"/>
    <s v="Facebook"/>
    <s v="Direct (campaign tagged in CRM)"/>
    <s v="6adba97861285933f02241dd"/>
    <n v="1"/>
    <n v="0"/>
    <n v="0"/>
    <n v="0"/>
    <n v="0"/>
    <n v="0"/>
    <n v="0"/>
    <n v="0"/>
    <n v="0"/>
    <n v="0"/>
    <n v="1"/>
    <n v="0"/>
  </r>
  <r>
    <x v="0"/>
    <x v="0"/>
    <x v="2"/>
    <s v="E_Suresh_Natuf_Kiosk_07072026_Adset5"/>
    <s v="E_Hindi_Suresh_Natuf_Kiosk_07072026_Adset5_ad3 – Copy 2"/>
    <s v="Natuf"/>
    <x v="11"/>
    <s v="Non-Quality Lead"/>
    <x v="0"/>
    <x v="3"/>
    <s v="(Unassigned)"/>
    <s v="Facebook"/>
    <s v="Direct (campaign tagged in CRM)"/>
    <s v="6adba631c449b694c0bbbc52"/>
    <n v="1"/>
    <n v="0"/>
    <n v="0"/>
    <n v="0"/>
    <n v="0"/>
    <n v="0"/>
    <n v="0"/>
    <n v="0"/>
    <n v="0"/>
    <n v="0"/>
    <n v="1"/>
    <n v="0"/>
  </r>
  <r>
    <x v="0"/>
    <x v="1"/>
    <x v="11"/>
    <s v="Natuf | Broad | Tier1 + Growth Cities | Oct26 | V1"/>
    <s v="Natuf | Reel | Brand Ambassador | Heard Of Owning A Cafe | V1"/>
    <s v="In House Natuf"/>
    <x v="11"/>
    <s v="Non-Quality Lead"/>
    <x v="0"/>
    <x v="3"/>
    <s v="Omkar Navge"/>
    <s v="Facebook"/>
    <s v="Direct (campaign tagged in CRM)"/>
    <s v="6adba59d9a58c32c21b8eb73"/>
    <n v="1"/>
    <n v="0"/>
    <n v="0"/>
    <n v="0"/>
    <n v="0"/>
    <n v="0"/>
    <n v="0"/>
    <n v="0"/>
    <n v="0"/>
    <n v="0"/>
    <n v="1"/>
    <n v="0"/>
  </r>
  <r>
    <x v="0"/>
    <x v="0"/>
    <x v="0"/>
    <s v="E_Karan_Natuf_Sign_07072026_Adset3"/>
    <s v="E_Karan_Natuf_Sign_07072026_Adset2_Ad1 – Copy"/>
    <s v="Natuf"/>
    <x v="11"/>
    <s v="Non-Quality Lead"/>
    <x v="0"/>
    <x v="3"/>
    <s v="Omkar Navge"/>
    <s v="Facebook"/>
    <s v="Direct (campaign tagged in CRM)"/>
    <s v="6adba52ebae47017b1040adb"/>
    <n v="1"/>
    <n v="0"/>
    <n v="0"/>
    <n v="0"/>
    <n v="0"/>
    <n v="0"/>
    <n v="0"/>
    <n v="0"/>
    <n v="0"/>
    <n v="0"/>
    <n v="1"/>
    <n v="0"/>
  </r>
  <r>
    <x v="0"/>
    <x v="1"/>
    <x v="11"/>
    <s v="Natuf | Broad | Tier1 + Growth Cities | Oct26 | V1"/>
    <s v="Natuf | Reel | Brand Ambassador | Heard Of Owning A Cafe | V1"/>
    <s v="In House Natuf"/>
    <x v="7"/>
    <s v="Non-Quality Lead"/>
    <x v="0"/>
    <x v="3"/>
    <s v="Tejaswini Tarigopula"/>
    <s v="Facebook"/>
    <s v="Direct (campaign tagged in CRM)"/>
    <s v="6adba406a8eff65e34fec0dd"/>
    <n v="1"/>
    <n v="0"/>
    <n v="1"/>
    <n v="0"/>
    <n v="4"/>
    <n v="0"/>
    <n v="0"/>
    <n v="0"/>
    <n v="0"/>
    <n v="0"/>
    <n v="1"/>
    <n v="0"/>
  </r>
  <r>
    <x v="0"/>
    <x v="0"/>
    <x v="2"/>
    <s v="E_Suresh_Natuf_Kiosk_07072026_Adset5"/>
    <s v="E_Hindi_Suresh_Natuf_Kiosk_07072026_Adset5_ad3 – Copy 2"/>
    <s v="Natuf"/>
    <x v="4"/>
    <s v="Quality Lead"/>
    <x v="0"/>
    <x v="3"/>
    <s v="Tejaswini Tarigopula"/>
    <s v="Facebook"/>
    <s v="Direct (campaign tagged in CRM)"/>
    <s v="6adba0fda8eff65e34febcea"/>
    <n v="1"/>
    <n v="1"/>
    <n v="1"/>
    <n v="0"/>
    <n v="1"/>
    <n v="1"/>
    <n v="0"/>
    <n v="0"/>
    <n v="0"/>
    <n v="0"/>
    <n v="1"/>
    <n v="1"/>
  </r>
  <r>
    <x v="0"/>
    <x v="1"/>
    <x v="11"/>
    <s v="Natuf | Investors | Tier1 + Growth Cities | Oct26 | V1"/>
    <s v="Natuf | Reel | Brand Ambassador | Heard Of Owning A Cafe | V1"/>
    <s v="In House Natuf"/>
    <x v="11"/>
    <s v="Non-Quality Lead"/>
    <x v="0"/>
    <x v="3"/>
    <s v="Omkar Navge"/>
    <s v="Facebook"/>
    <s v="Direct (campaign tagged in CRM)"/>
    <s v="6adb9f787d28ca72d40164ae"/>
    <n v="1"/>
    <n v="0"/>
    <n v="0"/>
    <n v="0"/>
    <n v="0"/>
    <n v="0"/>
    <n v="0"/>
    <n v="0"/>
    <n v="0"/>
    <n v="0"/>
    <n v="1"/>
    <n v="0"/>
  </r>
  <r>
    <x v="0"/>
    <x v="0"/>
    <x v="2"/>
    <s v="E_Suresh_Natuf_Kiosk_07072026_Adset5"/>
    <s v="E_Hindi_Suresh_Natuf_Kiosk_07072026_Adset5_ad3 – Copy 2"/>
    <s v="Natuf"/>
    <x v="11"/>
    <s v="Non-Quality Lead"/>
    <x v="0"/>
    <x v="3"/>
    <s v="Omkar Navge"/>
    <s v="Facebook"/>
    <s v="Direct (campaign tagged in CRM)"/>
    <s v="6adb9d9a8ff63f39c62197c5"/>
    <n v="1"/>
    <n v="0"/>
    <n v="0"/>
    <n v="0"/>
    <n v="0"/>
    <n v="0"/>
    <n v="0"/>
    <n v="0"/>
    <n v="0"/>
    <n v="0"/>
    <n v="1"/>
    <n v="0"/>
  </r>
  <r>
    <x v="0"/>
    <x v="1"/>
    <x v="11"/>
    <s v="Natuf | Business Owners | Tier1 + Growth Cities | Oct26 | V1"/>
    <s v="Natuf | Reel | Brand Ambassador | Heard Of Owning A Cafe | V1"/>
    <s v="In House Natuf"/>
    <x v="4"/>
    <s v="Quality Lead"/>
    <x v="0"/>
    <x v="3"/>
    <s v="Tejaswini Tarigopula"/>
    <s v="Facebook"/>
    <s v="Direct (campaign tagged in CRM)"/>
    <s v="6adb9d3126d5695a9412492d"/>
    <n v="1"/>
    <n v="1"/>
    <n v="1"/>
    <n v="0"/>
    <n v="2"/>
    <n v="2"/>
    <n v="0"/>
    <n v="0"/>
    <n v="0"/>
    <n v="0"/>
    <n v="1"/>
    <n v="1"/>
  </r>
  <r>
    <x v="0"/>
    <x v="1"/>
    <x v="11"/>
    <s v="Natuf | LAL 1% | India | Jul26 | V1"/>
    <s v="Natuf | Reel | Brand Ambassador | Heard Of Owning A Cafe | V1"/>
    <s v="In House Natuf"/>
    <x v="11"/>
    <s v="Non-Quality Lead"/>
    <x v="0"/>
    <x v="3"/>
    <s v="Omkar Navge"/>
    <s v="Facebook"/>
    <s v="Direct (campaign tagged in CRM)"/>
    <s v="6adb9ceeee9b15a0df526d8f"/>
    <n v="1"/>
    <n v="0"/>
    <n v="0"/>
    <n v="0"/>
    <n v="0"/>
    <n v="0"/>
    <n v="0"/>
    <n v="0"/>
    <n v="0"/>
    <n v="0"/>
    <n v="1"/>
    <n v="0"/>
  </r>
  <r>
    <x v="0"/>
    <x v="0"/>
    <x v="0"/>
    <s v="E_Karan_Natuf_Sign_07072026_Adset3"/>
    <s v="E_Karan_Natuf_Sign_07072026_Adset2_Ad1 – Copy"/>
    <s v="Natuf"/>
    <x v="11"/>
    <s v="Non-Quality Lead"/>
    <x v="0"/>
    <x v="3"/>
    <s v="Omkar Navge"/>
    <s v="Facebook"/>
    <s v="Direct (campaign tagged in CRM)"/>
    <s v="6adb9b0fee9b15a0df526ae3"/>
    <n v="1"/>
    <n v="0"/>
    <n v="0"/>
    <n v="0"/>
    <n v="0"/>
    <n v="0"/>
    <n v="0"/>
    <n v="0"/>
    <n v="0"/>
    <n v="0"/>
    <n v="1"/>
    <n v="0"/>
  </r>
  <r>
    <x v="0"/>
    <x v="1"/>
    <x v="11"/>
    <s v="Natuf | Business Owners | Tier1 + Growth Cities | Oct26 | V1"/>
    <s v="Natuf | Reel | Brand Ambassador | Heard Of Owning A Cafe | V1"/>
    <s v="In House Natuf"/>
    <x v="5"/>
    <s v="Non-Quality Lead"/>
    <x v="0"/>
    <x v="3"/>
    <s v="Tejaswini Tarigopula"/>
    <s v="Facebook"/>
    <s v="Direct (campaign tagged in CRM)"/>
    <s v="6adb9a81a4e61054925a8861"/>
    <n v="1"/>
    <n v="0"/>
    <n v="1"/>
    <n v="0"/>
    <n v="2"/>
    <n v="2"/>
    <n v="0"/>
    <n v="0"/>
    <n v="0"/>
    <n v="0"/>
    <n v="1"/>
    <n v="0"/>
  </r>
  <r>
    <x v="0"/>
    <x v="0"/>
    <x v="0"/>
    <s v="E_Karan_Natuf_Sign_07072026_Adset3"/>
    <s v="E_Karan_Natuf_Sign_07072026_Adset2_Ad1"/>
    <s v="Natuf"/>
    <x v="14"/>
    <s v="Non-Quality Lead"/>
    <x v="0"/>
    <x v="3"/>
    <s v="Tejaswini Tarigopula"/>
    <s v="Facebook"/>
    <s v="Direct (campaign tagged in CRM)"/>
    <s v="6adb9a2014bea97dd869f51e"/>
    <n v="1"/>
    <n v="0"/>
    <n v="1"/>
    <n v="1"/>
    <n v="2"/>
    <n v="1"/>
    <n v="0"/>
    <n v="0"/>
    <n v="0"/>
    <n v="0"/>
    <n v="1"/>
    <n v="0"/>
  </r>
  <r>
    <x v="0"/>
    <x v="0"/>
    <x v="2"/>
    <s v="E_Suresh_Natuf_Kiosk_07072026_Adset5"/>
    <s v="E_Hindi_Suresh_Natuf_Kiosk_07072026_Adset5_ad3 – Copy 2"/>
    <s v="Natuf"/>
    <x v="11"/>
    <s v="Non-Quality Lead"/>
    <x v="0"/>
    <x v="3"/>
    <s v="Omkar Navge"/>
    <s v="Facebook"/>
    <s v="Direct (campaign tagged in CRM)"/>
    <s v="6adb98b49a58c32c21b8e358"/>
    <n v="1"/>
    <n v="0"/>
    <n v="0"/>
    <n v="0"/>
    <n v="0"/>
    <n v="0"/>
    <n v="0"/>
    <n v="0"/>
    <n v="0"/>
    <n v="0"/>
    <n v="1"/>
    <n v="0"/>
  </r>
  <r>
    <x v="0"/>
    <x v="1"/>
    <x v="11"/>
    <s v="Natuf | Business Owners | Tier1 + Growth Cities | Oct26 | V1"/>
    <s v="Natuf | Reel | Brand Ambassador | Heard Of Owning A Cafe | V1"/>
    <s v="In House Natuf"/>
    <x v="11"/>
    <s v="Non-Quality Lead"/>
    <x v="0"/>
    <x v="3"/>
    <s v="Omkar Navge"/>
    <s v="Facebook"/>
    <s v="Direct (campaign tagged in CRM)"/>
    <s v="6adb95b89eae4854a741a2d3"/>
    <n v="1"/>
    <n v="0"/>
    <n v="0"/>
    <n v="0"/>
    <n v="0"/>
    <n v="0"/>
    <n v="0"/>
    <n v="0"/>
    <n v="0"/>
    <n v="0"/>
    <n v="1"/>
    <n v="0"/>
  </r>
  <r>
    <x v="0"/>
    <x v="0"/>
    <x v="3"/>
    <s v="natuf_Kiosk_09102026"/>
    <s v="natuf_Kiosk_14072026_ad set_ad1"/>
    <s v="Natuf"/>
    <x v="11"/>
    <s v="Non-Quality Lead"/>
    <x v="0"/>
    <x v="3"/>
    <s v="Omkar Navge"/>
    <s v="Facebook"/>
    <s v="Direct (campaign tagged in CRM)"/>
    <s v="6adb959d6fe951bed8c4c06d"/>
    <n v="1"/>
    <n v="0"/>
    <n v="0"/>
    <n v="0"/>
    <n v="0"/>
    <n v="0"/>
    <n v="0"/>
    <n v="0"/>
    <n v="0"/>
    <n v="0"/>
    <n v="1"/>
    <n v="0"/>
  </r>
  <r>
    <x v="0"/>
    <x v="1"/>
    <x v="11"/>
    <s v="Natuf | Investors | Tier1 + Growth Cities | Oct26 | V1"/>
    <s v="Natuf | Reel | Brand Ambassador | Heard Of Owning A Cafe | V1"/>
    <s v="In House Natuf"/>
    <x v="11"/>
    <s v="Non-Quality Lead"/>
    <x v="0"/>
    <x v="3"/>
    <s v="Omkar Navge"/>
    <s v="Facebook"/>
    <s v="Direct (campaign tagged in CRM)"/>
    <s v="6adb9519aa33c0f0acd00ed0"/>
    <n v="1"/>
    <n v="0"/>
    <n v="0"/>
    <n v="0"/>
    <n v="0"/>
    <n v="0"/>
    <n v="0"/>
    <n v="0"/>
    <n v="0"/>
    <n v="0"/>
    <n v="1"/>
    <n v="0"/>
  </r>
  <r>
    <x v="0"/>
    <x v="1"/>
    <x v="12"/>
    <s v="Natuf | LAL 1% | India | Jul26 | V1"/>
    <s v="Natuf | Static | Become A Levantine Food | V1"/>
    <s v="Natuf_MF"/>
    <x v="6"/>
    <s v="Non-Quality Lead"/>
    <x v="0"/>
    <x v="3"/>
    <s v="Tejaswini Tarigopula"/>
    <s v="Facebook"/>
    <s v="Direct (campaign tagged in CRM)"/>
    <s v="6adb94f79209cadac358a09d"/>
    <n v="1"/>
    <n v="0"/>
    <n v="1"/>
    <n v="0"/>
    <n v="1"/>
    <n v="0"/>
    <n v="0"/>
    <n v="0"/>
    <n v="0"/>
    <n v="0"/>
    <n v="1"/>
    <n v="0"/>
  </r>
  <r>
    <x v="0"/>
    <x v="1"/>
    <x v="11"/>
    <s v="Natuf | LAL 1% | India | Jul26 | V1"/>
    <s v="Natuf | Reel | Brand Ambassador | Heard Of Owning A Cafe | V1"/>
    <s v="In House Natuf"/>
    <x v="14"/>
    <s v="Non-Quality Lead"/>
    <x v="0"/>
    <x v="3"/>
    <s v="Vikas Pathak"/>
    <s v="Facebook"/>
    <s v="Direct (campaign tagged in CRM)"/>
    <s v="6adb93c539384669d72f9020"/>
    <n v="1"/>
    <n v="0"/>
    <n v="1"/>
    <n v="1"/>
    <n v="1"/>
    <n v="0"/>
    <n v="0"/>
    <n v="0"/>
    <n v="0"/>
    <n v="0"/>
    <n v="1"/>
    <n v="0"/>
  </r>
  <r>
    <x v="0"/>
    <x v="1"/>
    <x v="11"/>
    <s v="Natuf | LAL 1% | India | Jul26 | V1"/>
    <s v="Natuf | Reel | Brand Ambassador | Heard Of Owning A Cafe | V1"/>
    <s v="In House Natuf"/>
    <x v="4"/>
    <s v="Quality Lead"/>
    <x v="0"/>
    <x v="3"/>
    <s v="Vikas Pathak"/>
    <s v="Facebook"/>
    <s v="Direct (campaign tagged in CRM)"/>
    <s v="6adb92db9eae4854a7419d06"/>
    <n v="1"/>
    <n v="1"/>
    <n v="1"/>
    <n v="0"/>
    <n v="1"/>
    <n v="1"/>
    <n v="0"/>
    <n v="0"/>
    <n v="0"/>
    <n v="0"/>
    <n v="1"/>
    <n v="1"/>
  </r>
  <r>
    <x v="0"/>
    <x v="0"/>
    <x v="2"/>
    <s v="E_Suresh_Natuf_Kiosk_07072026_Adset5"/>
    <s v="E_Hindi_Suresh_Natuf_Kiosk_07072026_Adset5_ad3 – Copy 2"/>
    <s v="Natuf"/>
    <x v="5"/>
    <s v="Non-Quality Lead"/>
    <x v="0"/>
    <x v="3"/>
    <s v="Tejaswini Tarigopula"/>
    <s v="Facebook"/>
    <s v="Direct (campaign tagged in CRM)"/>
    <s v="6adb9266cbbfed5eed0c5a4e"/>
    <n v="1"/>
    <n v="0"/>
    <n v="1"/>
    <n v="0"/>
    <n v="2"/>
    <n v="2"/>
    <n v="0"/>
    <n v="0"/>
    <n v="0"/>
    <n v="0"/>
    <n v="1"/>
    <n v="0"/>
  </r>
  <r>
    <x v="0"/>
    <x v="0"/>
    <x v="3"/>
    <s v="natuf_Kiosk_23092026_ad set3"/>
    <s v="natuf_Kiosk_23092026_ad set3_ad1"/>
    <s v="Natuf"/>
    <x v="11"/>
    <s v="Non-Quality Lead"/>
    <x v="0"/>
    <x v="3"/>
    <s v="(Unassigned)"/>
    <s v="Facebook"/>
    <s v="Direct (campaign tagged in CRM)"/>
    <s v="6adb92554fd2b5cc05e7d732"/>
    <n v="1"/>
    <n v="0"/>
    <n v="0"/>
    <n v="0"/>
    <n v="0"/>
    <n v="0"/>
    <n v="0"/>
    <n v="0"/>
    <n v="0"/>
    <n v="0"/>
    <n v="1"/>
    <n v="0"/>
  </r>
  <r>
    <x v="0"/>
    <x v="0"/>
    <x v="3"/>
    <s v="natuf_Kiosk_14072026_Highest-converting industries"/>
    <s v="natuf_Kiosk_14072026_ad set_ad1"/>
    <s v="Natuf"/>
    <x v="6"/>
    <s v="Non-Quality Lead"/>
    <x v="0"/>
    <x v="3"/>
    <s v="Tejaswini Tarigopula"/>
    <s v="Facebook"/>
    <s v="Direct (campaign tagged in CRM)"/>
    <s v="6adb92388ff63f39c6219030"/>
    <n v="1"/>
    <n v="0"/>
    <n v="1"/>
    <n v="0"/>
    <n v="1"/>
    <n v="0"/>
    <n v="0"/>
    <n v="0"/>
    <n v="0"/>
    <n v="0"/>
    <n v="1"/>
    <n v="0"/>
  </r>
  <r>
    <x v="0"/>
    <x v="1"/>
    <x v="11"/>
    <s v="Natuf | Broad | Tier1 + Growth Cities | Oct26 | V1"/>
    <s v="Natuf | Reel | Brand Ambassador | Heard Of Owning A Cafe | V1"/>
    <s v="In House Natuf"/>
    <x v="11"/>
    <s v="Non-Quality Lead"/>
    <x v="0"/>
    <x v="3"/>
    <s v="(Unassigned)"/>
    <s v="Facebook"/>
    <s v="Direct (campaign tagged in CRM)"/>
    <s v="6adb90c12562b96666c988a3"/>
    <n v="1"/>
    <n v="0"/>
    <n v="0"/>
    <n v="0"/>
    <n v="0"/>
    <n v="0"/>
    <n v="0"/>
    <n v="0"/>
    <n v="0"/>
    <n v="0"/>
    <n v="1"/>
    <n v="0"/>
  </r>
  <r>
    <x v="0"/>
    <x v="0"/>
    <x v="3"/>
    <s v="natuf_Kiosk_09102026"/>
    <s v="natuf_Kiosk_14072026_ad set_ad1"/>
    <s v="Natuf"/>
    <x v="11"/>
    <s v="Non-Quality Lead"/>
    <x v="0"/>
    <x v="3"/>
    <s v="(Unassigned)"/>
    <s v="Facebook"/>
    <s v="Direct (campaign tagged in CRM)"/>
    <s v="6adb90a6b2a20f7579d18d31"/>
    <n v="1"/>
    <n v="0"/>
    <n v="0"/>
    <n v="0"/>
    <n v="0"/>
    <n v="0"/>
    <n v="0"/>
    <n v="0"/>
    <n v="0"/>
    <n v="0"/>
    <n v="1"/>
    <n v="0"/>
  </r>
  <r>
    <x v="0"/>
    <x v="0"/>
    <x v="2"/>
    <s v="E_Suresh_Natuf_Kiosk_07072026_Adset5"/>
    <s v="E_Hindi_Suresh_Natuf_Kiosk_07072026_Adset5_ad3 – Copy 2"/>
    <s v="Natuf"/>
    <x v="11"/>
    <s v="Non-Quality Lead"/>
    <x v="0"/>
    <x v="3"/>
    <s v="(Unassigned)"/>
    <s v="Facebook"/>
    <s v="Direct (campaign tagged in CRM)"/>
    <s v="6adb8f444fd2b5cc05e7d555"/>
    <n v="1"/>
    <n v="0"/>
    <n v="0"/>
    <n v="0"/>
    <n v="0"/>
    <n v="0"/>
    <n v="0"/>
    <n v="0"/>
    <n v="0"/>
    <n v="0"/>
    <n v="1"/>
    <n v="0"/>
  </r>
  <r>
    <x v="0"/>
    <x v="1"/>
    <x v="11"/>
    <s v="Natuf | Investors | Tier1 + Growth Cities | Oct26 | V1"/>
    <s v="Natuf | Reel | Brand Ambassador | Heard Of Owning A Cafe | V1"/>
    <s v="In House Natuf"/>
    <x v="14"/>
    <s v="Non-Quality Lead"/>
    <x v="0"/>
    <x v="3"/>
    <s v="Vikas Pathak"/>
    <s v="Facebook"/>
    <s v="Direct (campaign tagged in CRM)"/>
    <s v="6adb8ae2d772dda0ef37c7d0"/>
    <n v="1"/>
    <n v="0"/>
    <n v="1"/>
    <n v="1"/>
    <n v="3"/>
    <n v="1"/>
    <n v="0"/>
    <n v="0"/>
    <n v="0"/>
    <n v="0"/>
    <n v="1"/>
    <n v="0"/>
  </r>
  <r>
    <x v="0"/>
    <x v="0"/>
    <x v="1"/>
    <s v="E_Natuf_Generic_13082026_Adset1"/>
    <s v="E_Natuf_Generic_13082026_Adset1_Ad1"/>
    <s v="Natuf"/>
    <x v="5"/>
    <s v="Non-Quality Lead"/>
    <x v="0"/>
    <x v="3"/>
    <s v="Tejaswini Tarigopula"/>
    <s v="Facebook"/>
    <s v="Direct (campaign tagged in CRM)"/>
    <s v="6adb899572df1f0866e2e402"/>
    <n v="1"/>
    <n v="0"/>
    <n v="1"/>
    <n v="0"/>
    <n v="5"/>
    <n v="2"/>
    <n v="0"/>
    <n v="0"/>
    <n v="0"/>
    <n v="0"/>
    <n v="1"/>
    <n v="0"/>
  </r>
  <r>
    <x v="0"/>
    <x v="0"/>
    <x v="2"/>
    <s v="E_Suresh_Natuf_Kiosk_07072026_Adset5"/>
    <s v="E_Hindi_Suresh_Natuf_Kiosk_07072026_Adset5_ad3 – Copy 2"/>
    <s v="Natuf"/>
    <x v="11"/>
    <s v="Non-Quality Lead"/>
    <x v="0"/>
    <x v="3"/>
    <s v="(Unassigned)"/>
    <s v="Facebook"/>
    <s v="Direct (campaign tagged in CRM)"/>
    <s v="6adb894dd772dda0ef37c4b3"/>
    <n v="1"/>
    <n v="0"/>
    <n v="0"/>
    <n v="0"/>
    <n v="0"/>
    <n v="0"/>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b875564d452a031c86ea9"/>
    <n v="1"/>
    <n v="0"/>
    <n v="0"/>
    <n v="0"/>
    <n v="0"/>
    <n v="0"/>
    <n v="0"/>
    <n v="0"/>
    <n v="0"/>
    <n v="0"/>
    <n v="1"/>
    <n v="0"/>
  </r>
  <r>
    <x v="0"/>
    <x v="1"/>
    <x v="11"/>
    <s v="Natuf | Investors | Tier1 + Growth Cities | Oct26 | V1"/>
    <s v="Natuf | Reel | Brand Ambassador | Heard Of Owning A Cafe | V1"/>
    <s v="In House Natuf"/>
    <x v="6"/>
    <s v="Non-Quality Lead"/>
    <x v="0"/>
    <x v="3"/>
    <s v="Deepak Rai"/>
    <s v="Facebook"/>
    <s v="Direct (campaign tagged in CRM)"/>
    <s v="6adb87495a22d970cca9f52f"/>
    <n v="1"/>
    <n v="0"/>
    <n v="1"/>
    <n v="0"/>
    <n v="1"/>
    <n v="0"/>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b86ce808831370aeada8d"/>
    <n v="1"/>
    <n v="0"/>
    <n v="0"/>
    <n v="0"/>
    <n v="0"/>
    <n v="0"/>
    <n v="0"/>
    <n v="0"/>
    <n v="0"/>
    <n v="0"/>
    <n v="1"/>
    <n v="0"/>
  </r>
  <r>
    <x v="0"/>
    <x v="1"/>
    <x v="11"/>
    <s v="Natuf | Investors | Tier1 + Growth Cities | Oct26 | V1"/>
    <s v="Natuf | Reel | Brand Ambassador | Heard Of Owning A Cafe | V1"/>
    <s v="In House Natuf"/>
    <x v="11"/>
    <s v="Non-Quality Lead"/>
    <x v="0"/>
    <x v="3"/>
    <s v="(Unassigned)"/>
    <s v="Facebook"/>
    <s v="Direct (campaign tagged in CRM)"/>
    <s v="6adb82a178194504623781ee"/>
    <n v="1"/>
    <n v="0"/>
    <n v="0"/>
    <n v="0"/>
    <n v="0"/>
    <n v="0"/>
    <n v="0"/>
    <n v="0"/>
    <n v="0"/>
    <n v="0"/>
    <n v="1"/>
    <n v="0"/>
  </r>
  <r>
    <x v="0"/>
    <x v="0"/>
    <x v="2"/>
    <s v="E_Suresh_Natuf_Kiosk_07072026_Adset5"/>
    <s v="E_Hindi_Suresh_Natuf_Kiosk_07072026_Adset5_ad3 – Copy 2"/>
    <s v="Natuf"/>
    <x v="5"/>
    <s v="Non-Quality Lead"/>
    <x v="0"/>
    <x v="3"/>
    <s v="Tejaswini Tarigopula"/>
    <s v="Facebook"/>
    <s v="Direct (campaign tagged in CRM)"/>
    <s v="6adb805e30b2eb5270bf4949"/>
    <n v="1"/>
    <n v="0"/>
    <n v="1"/>
    <n v="0"/>
    <n v="4"/>
    <n v="2"/>
    <n v="0"/>
    <n v="0"/>
    <n v="0"/>
    <n v="0"/>
    <n v="1"/>
    <n v="0"/>
  </r>
  <r>
    <x v="0"/>
    <x v="0"/>
    <x v="0"/>
    <s v="E_Karan_Natuf_Sign_07072026_Adset3"/>
    <s v="E_Karan_Natuf_Sign_07072026_Adset2_Ad1"/>
    <s v="Natuf"/>
    <x v="11"/>
    <s v="Non-Quality Lead"/>
    <x v="0"/>
    <x v="3"/>
    <s v="(Unassigned)"/>
    <s v="Facebook"/>
    <s v="Direct (campaign tagged in CRM)"/>
    <s v="6adb7f55278be282e096f5e9"/>
    <n v="1"/>
    <n v="0"/>
    <n v="0"/>
    <n v="0"/>
    <n v="0"/>
    <n v="0"/>
    <n v="0"/>
    <n v="0"/>
    <n v="0"/>
    <n v="0"/>
    <n v="1"/>
    <n v="0"/>
  </r>
  <r>
    <x v="0"/>
    <x v="1"/>
    <x v="11"/>
    <s v="Natuf | LAL 1% | India | Jul26 | V1"/>
    <s v="Natuf | Reel | Brand Ambassador | Heard Of Owning A Cafe | V1"/>
    <s v="In House Natuf"/>
    <x v="14"/>
    <s v="Non-Quality Lead"/>
    <x v="0"/>
    <x v="3"/>
    <s v="Vikas Pathak"/>
    <s v="Facebook"/>
    <s v="Direct (campaign tagged in CRM)"/>
    <s v="6adb7eb3db1895d6fa97614b"/>
    <n v="1"/>
    <n v="0"/>
    <n v="1"/>
    <n v="1"/>
    <n v="1"/>
    <n v="1"/>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b7e2241977532f1603ca1"/>
    <n v="1"/>
    <n v="0"/>
    <n v="0"/>
    <n v="0"/>
    <n v="0"/>
    <n v="0"/>
    <n v="0"/>
    <n v="0"/>
    <n v="0"/>
    <n v="0"/>
    <n v="1"/>
    <n v="0"/>
  </r>
  <r>
    <x v="0"/>
    <x v="1"/>
    <x v="11"/>
    <s v="Natuf | Investors | Tier1 + Growth Cities | Oct26 | V1"/>
    <s v="Natuf | Reel | Brand Ambassador | Heard Of Owning A Cafe | V1"/>
    <s v="In House Natuf"/>
    <x v="7"/>
    <s v="Non-Quality Lead"/>
    <x v="0"/>
    <x v="3"/>
    <s v="Vikas Pathak"/>
    <s v="Facebook"/>
    <s v="Direct (campaign tagged in CRM)"/>
    <s v="6adb7d0430b2eb5270bf4708"/>
    <n v="1"/>
    <n v="0"/>
    <n v="1"/>
    <n v="0"/>
    <n v="3"/>
    <n v="1"/>
    <n v="0"/>
    <n v="0"/>
    <n v="0"/>
    <n v="0"/>
    <n v="1"/>
    <n v="0"/>
  </r>
  <r>
    <x v="0"/>
    <x v="0"/>
    <x v="1"/>
    <s v="E_Natuf_Generic_13082026_Adset1"/>
    <s v="E_Natuf_Generic_13082026_Adset1_Ad1"/>
    <s v="Natuf"/>
    <x v="11"/>
    <s v="Non-Quality Lead"/>
    <x v="0"/>
    <x v="3"/>
    <s v="(Unassigned)"/>
    <s v="Facebook"/>
    <s v="Direct (campaign tagged in CRM)"/>
    <s v="6adb7ce0b056cca588fe964e"/>
    <n v="1"/>
    <n v="0"/>
    <n v="0"/>
    <n v="0"/>
    <n v="0"/>
    <n v="0"/>
    <n v="0"/>
    <n v="0"/>
    <n v="0"/>
    <n v="0"/>
    <n v="1"/>
    <n v="0"/>
  </r>
  <r>
    <x v="0"/>
    <x v="1"/>
    <x v="11"/>
    <s v="Natuf | Broad | Tier1 + Growth Cities | Oct26 | V1"/>
    <s v="Natuf | Reel | Brand Ambassador | Heard Of Owning A Cafe | V1"/>
    <s v="In House Natuf"/>
    <x v="11"/>
    <s v="Non-Quality Lead"/>
    <x v="0"/>
    <x v="3"/>
    <s v="(Unassigned)"/>
    <s v="Facebook"/>
    <s v="Direct (campaign tagged in CRM)"/>
    <s v="6adb7c8f4ff3ea4ba8596eac"/>
    <n v="1"/>
    <n v="0"/>
    <n v="0"/>
    <n v="0"/>
    <n v="0"/>
    <n v="0"/>
    <n v="0"/>
    <n v="0"/>
    <n v="0"/>
    <n v="0"/>
    <n v="1"/>
    <n v="0"/>
  </r>
  <r>
    <x v="0"/>
    <x v="0"/>
    <x v="1"/>
    <s v="E_Natuf_Generic_13082026_Adset1"/>
    <s v="E_Natuf_Generic_13082026_Adset1_Ad1"/>
    <s v="Natuf"/>
    <x v="7"/>
    <s v="Non-Quality Lead"/>
    <x v="0"/>
    <x v="3"/>
    <s v="Tejaswini Tarigopula"/>
    <s v="Facebook"/>
    <s v="Direct (campaign tagged in CRM)"/>
    <s v="6adb79f0280feb4c19a76c96"/>
    <n v="1"/>
    <n v="0"/>
    <n v="1"/>
    <n v="0"/>
    <n v="3"/>
    <n v="0"/>
    <n v="0"/>
    <n v="0"/>
    <n v="0"/>
    <n v="0"/>
    <n v="1"/>
    <n v="0"/>
  </r>
  <r>
    <x v="0"/>
    <x v="1"/>
    <x v="11"/>
    <s v="Natuf | Broad | Tier1 + Growth Cities | Oct26 | V1"/>
    <s v="Natuf | Reel | Brand Ambassador | Heard Of Owning A Cafe | V1"/>
    <s v="In House Natuf"/>
    <x v="4"/>
    <s v="Quality Lead"/>
    <x v="0"/>
    <x v="3"/>
    <s v="Vikas Pathak"/>
    <s v="Facebook"/>
    <s v="Direct (campaign tagged in CRM)"/>
    <s v="6adb79ed4ff3ea4ba8596bd2"/>
    <n v="1"/>
    <n v="1"/>
    <n v="1"/>
    <n v="0"/>
    <n v="6"/>
    <n v="1"/>
    <n v="0"/>
    <n v="0"/>
    <n v="0"/>
    <n v="0"/>
    <n v="1"/>
    <n v="1"/>
  </r>
  <r>
    <x v="0"/>
    <x v="1"/>
    <x v="11"/>
    <s v="Natuf | Broad | Tier1 + Growth Cities | Oct26 | V1"/>
    <s v="Natuf | Reel | Brand Ambassador | Heard Of Owning A Cafe | V1"/>
    <s v="In House Natuf"/>
    <x v="6"/>
    <s v="Non-Quality Lead"/>
    <x v="0"/>
    <x v="3"/>
    <s v="Tejaswini Tarigopula"/>
    <s v="Facebook"/>
    <s v="Direct (campaign tagged in CRM)"/>
    <s v="6adb7786e2e6b2734d0ab523"/>
    <n v="1"/>
    <n v="0"/>
    <n v="1"/>
    <n v="0"/>
    <n v="1"/>
    <n v="0"/>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b767f9a1de2887534177f"/>
    <n v="1"/>
    <n v="0"/>
    <n v="0"/>
    <n v="0"/>
    <n v="0"/>
    <n v="0"/>
    <n v="0"/>
    <n v="0"/>
    <n v="0"/>
    <n v="0"/>
    <n v="1"/>
    <n v="0"/>
  </r>
  <r>
    <x v="0"/>
    <x v="1"/>
    <x v="11"/>
    <s v="Natuf | Broad | Tier1 + Growth Cities | Oct26 | V1"/>
    <s v="Natuf | Reel | Brand Ambassador | Heard Of Owning A Cafe | V1"/>
    <s v="In House Natuf"/>
    <x v="6"/>
    <s v="Non-Quality Lead"/>
    <x v="0"/>
    <x v="3"/>
    <s v="Tejaswini Tarigopula"/>
    <s v="Facebook"/>
    <s v="Direct (campaign tagged in CRM)"/>
    <s v="6adb7562fbf79fd239c1bdc8"/>
    <n v="1"/>
    <n v="0"/>
    <n v="1"/>
    <n v="0"/>
    <n v="1"/>
    <n v="0"/>
    <n v="0"/>
    <n v="0"/>
    <n v="0"/>
    <n v="0"/>
    <n v="1"/>
    <n v="0"/>
  </r>
  <r>
    <x v="0"/>
    <x v="1"/>
    <x v="11"/>
    <s v="Natuf | Investors | Tier1 + Growth Cities | Oct26 | V1"/>
    <s v="Natuf | Reel | Brand Ambassador | Heard Of Owning A Cafe | V1"/>
    <s v="In House Natuf"/>
    <x v="11"/>
    <s v="Non-Quality Lead"/>
    <x v="0"/>
    <x v="3"/>
    <s v="(Unassigned)"/>
    <s v="Facebook"/>
    <s v="Direct (campaign tagged in CRM)"/>
    <s v="6adb74cb0f63874ae543b9da"/>
    <n v="1"/>
    <n v="0"/>
    <n v="0"/>
    <n v="0"/>
    <n v="0"/>
    <n v="0"/>
    <n v="0"/>
    <n v="0"/>
    <n v="0"/>
    <n v="0"/>
    <n v="1"/>
    <n v="0"/>
  </r>
  <r>
    <x v="0"/>
    <x v="1"/>
    <x v="11"/>
    <s v="Natuf | Business Owners | Tier1 + Growth Cities | Oct26 | V1"/>
    <s v="Natuf | Reel | Brand Ambassador | Heard Of Owning A Cafe | V1"/>
    <s v="In House Natuf"/>
    <x v="8"/>
    <s v="Non-Quality Lead"/>
    <x v="0"/>
    <x v="3"/>
    <s v="Tejaswini Tarigopula"/>
    <s v="Facebook"/>
    <s v="Direct (campaign tagged in CRM)"/>
    <s v="6adb71146775edc566a9d7ba"/>
    <n v="1"/>
    <n v="0"/>
    <n v="1"/>
    <n v="0"/>
    <n v="3"/>
    <n v="3"/>
    <n v="0"/>
    <n v="0"/>
    <n v="0"/>
    <n v="0"/>
    <n v="1"/>
    <n v="0"/>
  </r>
  <r>
    <x v="0"/>
    <x v="1"/>
    <x v="11"/>
    <s v="Natuf | LAL 1% | India | Jul26 | V1"/>
    <s v="Natuf | Reel | Brand Ambassador | Heard Of Owning A Cafe | V1"/>
    <s v="In House Natuf"/>
    <x v="11"/>
    <s v="Non-Quality Lead"/>
    <x v="0"/>
    <x v="3"/>
    <s v="(Unassigned)"/>
    <s v="Facebook"/>
    <s v="Direct (campaign tagged in CRM)"/>
    <s v="6adb6db8f5b5a25241addc61"/>
    <n v="1"/>
    <n v="0"/>
    <n v="0"/>
    <n v="0"/>
    <n v="0"/>
    <n v="0"/>
    <n v="0"/>
    <n v="0"/>
    <n v="0"/>
    <n v="0"/>
    <n v="1"/>
    <n v="0"/>
  </r>
  <r>
    <x v="0"/>
    <x v="1"/>
    <x v="11"/>
    <s v="Natuf | Broad | Tier1 + Growth Cities | Oct26 | V1"/>
    <s v="Natuf | Reel | Brand Ambassador | Heard Of Owning A Cafe | V1"/>
    <s v="In House Natuf"/>
    <x v="5"/>
    <s v="Non-Quality Lead"/>
    <x v="0"/>
    <x v="3"/>
    <s v="Tejaswini Tarigopula"/>
    <s v="Facebook"/>
    <s v="Direct (campaign tagged in CRM)"/>
    <s v="6adb69eb16ae0b5376905871"/>
    <n v="1"/>
    <n v="0"/>
    <n v="1"/>
    <n v="0"/>
    <n v="2"/>
    <n v="1"/>
    <n v="0"/>
    <n v="0"/>
    <n v="0"/>
    <n v="0"/>
    <n v="1"/>
    <n v="0"/>
  </r>
  <r>
    <x v="0"/>
    <x v="1"/>
    <x v="11"/>
    <s v="Natuf | LAL 1% | India | Jul26 | V1"/>
    <s v="Natuf | Reel | Brand Ambassador | Heard Of Owning A Cafe | V1"/>
    <s v="In House Natuf"/>
    <x v="11"/>
    <s v="Non-Quality Lead"/>
    <x v="0"/>
    <x v="3"/>
    <s v="(Unassigned)"/>
    <s v="Facebook"/>
    <s v="Direct (campaign tagged in CRM)"/>
    <s v="6adb69889c789a9080644d80"/>
    <n v="1"/>
    <n v="0"/>
    <n v="0"/>
    <n v="0"/>
    <n v="0"/>
    <n v="0"/>
    <n v="0"/>
    <n v="0"/>
    <n v="0"/>
    <n v="0"/>
    <n v="1"/>
    <n v="0"/>
  </r>
  <r>
    <x v="0"/>
    <x v="1"/>
    <x v="11"/>
    <s v="Natuf | Broad | Tier1 + Growth Cities | Oct26 | V1"/>
    <s v="Natuf | Reel | Brand Ambassador | Heard Of Owning A Cafe | V1"/>
    <s v="In House Natuf"/>
    <x v="5"/>
    <s v="Non-Quality Lead"/>
    <x v="0"/>
    <x v="3"/>
    <s v="Tejaswini Tarigopula"/>
    <s v="Facebook"/>
    <s v="Direct (campaign tagged in CRM)"/>
    <s v="6adb68f741fffdc87686e30d"/>
    <n v="1"/>
    <n v="0"/>
    <n v="1"/>
    <n v="0"/>
    <n v="2"/>
    <n v="1"/>
    <n v="0"/>
    <n v="0"/>
    <n v="0"/>
    <n v="0"/>
    <n v="1"/>
    <n v="0"/>
  </r>
  <r>
    <x v="0"/>
    <x v="1"/>
    <x v="11"/>
    <s v="Natuf | LAL 1% | India | Jul26 | V1"/>
    <s v="Natuf | Reel | Brand Ambassador | Heard Of Owning A Cafe | V1"/>
    <s v="In House Natuf"/>
    <x v="11"/>
    <s v="Non-Quality Lead"/>
    <x v="0"/>
    <x v="3"/>
    <s v="(Unassigned)"/>
    <s v="Facebook"/>
    <s v="Direct (campaign tagged in CRM)"/>
    <s v="6adb687fa87210d6b7b388ce"/>
    <n v="1"/>
    <n v="0"/>
    <n v="0"/>
    <n v="0"/>
    <n v="0"/>
    <n v="0"/>
    <n v="0"/>
    <n v="0"/>
    <n v="0"/>
    <n v="0"/>
    <n v="1"/>
    <n v="0"/>
  </r>
  <r>
    <x v="0"/>
    <x v="1"/>
    <x v="12"/>
    <s v="Natuf | Investors | Tier1 + Growth Cities | Oct26 | V1"/>
    <s v="Natuf | Static | Become A Levantine Food | V1"/>
    <s v="Natuf_MF"/>
    <x v="6"/>
    <s v="Non-Quality Lead"/>
    <x v="0"/>
    <x v="3"/>
    <s v="Tejaswini Tarigopula"/>
    <s v="Facebook"/>
    <s v="Direct (campaign tagged in CRM)"/>
    <s v="6adb67d09c789a9080644c36"/>
    <n v="1"/>
    <n v="0"/>
    <n v="1"/>
    <n v="0"/>
    <n v="1"/>
    <n v="0"/>
    <n v="0"/>
    <n v="0"/>
    <n v="0"/>
    <n v="0"/>
    <n v="1"/>
    <n v="0"/>
  </r>
  <r>
    <x v="0"/>
    <x v="1"/>
    <x v="11"/>
    <s v="Natuf | Broad | Tier1 + Growth Cities | Oct26 | V1"/>
    <s v="Natuf | Reel | Brand Ambassador | Heard Of Owning A Cafe | V1"/>
    <s v="In House Natuf"/>
    <x v="1"/>
    <s v="Quality Lead"/>
    <x v="0"/>
    <x v="3"/>
    <s v="Tejaswini Tarigopula"/>
    <s v="Facebook"/>
    <s v="Direct (campaign tagged in CRM)"/>
    <s v="6adb63d16f2594ac850d7afe"/>
    <n v="1"/>
    <n v="1"/>
    <n v="1"/>
    <n v="0"/>
    <n v="2"/>
    <n v="2"/>
    <n v="0"/>
    <n v="0"/>
    <n v="0"/>
    <n v="0"/>
    <n v="1"/>
    <n v="1"/>
  </r>
  <r>
    <x v="0"/>
    <x v="1"/>
    <x v="11"/>
    <s v="Natuf | Investors | Tier1 + Growth Cities | Oct26 | V1"/>
    <s v="Natuf | Reel | Brand Ambassador | Heard Of Owning A Cafe | V1"/>
    <s v="In House Natuf"/>
    <x v="11"/>
    <s v="Non-Quality Lead"/>
    <x v="0"/>
    <x v="3"/>
    <s v="(Unassigned)"/>
    <s v="Facebook"/>
    <s v="Direct (campaign tagged in CRM)"/>
    <s v="6adb620a168d2ad5c8ae7f5b"/>
    <n v="1"/>
    <n v="0"/>
    <n v="0"/>
    <n v="0"/>
    <n v="0"/>
    <n v="0"/>
    <n v="0"/>
    <n v="0"/>
    <n v="0"/>
    <n v="0"/>
    <n v="1"/>
    <n v="0"/>
  </r>
  <r>
    <x v="0"/>
    <x v="1"/>
    <x v="11"/>
    <s v="Natuf | Investors | Tier1 + Growth Cities | Oct26 | V1"/>
    <s v="Natuf | Reel | Brand Ambassador | Heard Of Owning A Cafe | V1"/>
    <s v="In House Natuf"/>
    <x v="11"/>
    <s v="Non-Quality Lead"/>
    <x v="0"/>
    <x v="3"/>
    <s v="(Unassigned)"/>
    <s v="Facebook"/>
    <s v="Direct (campaign tagged in CRM)"/>
    <s v="6adb6165395f178a56c5d924"/>
    <n v="1"/>
    <n v="0"/>
    <n v="0"/>
    <n v="0"/>
    <n v="0"/>
    <n v="0"/>
    <n v="0"/>
    <n v="0"/>
    <n v="0"/>
    <n v="0"/>
    <n v="1"/>
    <n v="0"/>
  </r>
  <r>
    <x v="0"/>
    <x v="1"/>
    <x v="11"/>
    <s v="Natuf | Investors | Tier1 + Growth Cities | Oct26 | V1"/>
    <s v="Natuf | Reel | Brand Ambassador | Heard Of Owning A Cafe | V1"/>
    <s v="In House Natuf"/>
    <x v="4"/>
    <s v="Quality Lead"/>
    <x v="0"/>
    <x v="3"/>
    <s v="Vikas Pathak"/>
    <s v="Facebook"/>
    <s v="Direct (campaign tagged in CRM)"/>
    <s v="6adb6033c21ce3e93eab3e18"/>
    <n v="1"/>
    <n v="1"/>
    <n v="1"/>
    <n v="0"/>
    <n v="1"/>
    <n v="1"/>
    <n v="0"/>
    <n v="0"/>
    <n v="0"/>
    <n v="0"/>
    <n v="1"/>
    <n v="1"/>
  </r>
  <r>
    <x v="0"/>
    <x v="1"/>
    <x v="11"/>
    <s v="Natuf | Investors | Tier1 + Growth Cities | Oct26 | V1"/>
    <s v="Natuf | Reel | Brand Ambassador | Heard Of Owning A Cafe | V1"/>
    <s v="In House Natuf"/>
    <x v="4"/>
    <s v="Quality Lead"/>
    <x v="0"/>
    <x v="3"/>
    <s v="Vikas Pathak"/>
    <s v="Facebook"/>
    <s v="Direct (campaign tagged in CRM)"/>
    <s v="6adb5f30ada8dc31dfc8fac0"/>
    <n v="1"/>
    <n v="1"/>
    <n v="1"/>
    <n v="0"/>
    <n v="5"/>
    <n v="1"/>
    <n v="0"/>
    <n v="0"/>
    <n v="0"/>
    <n v="0"/>
    <n v="1"/>
    <n v="1"/>
  </r>
  <r>
    <x v="0"/>
    <x v="1"/>
    <x v="12"/>
    <s v="Natuf | Investors | Tier1 + Growth Cities | Oct26 | V1"/>
    <s v="Natuf | Static | Become A Levantine Food | V1"/>
    <s v="Natuf_MF"/>
    <x v="14"/>
    <s v="Non-Quality Lead"/>
    <x v="0"/>
    <x v="3"/>
    <s v="Tejaswini Tarigopula"/>
    <s v="Facebook"/>
    <s v="Direct (campaign tagged in CRM)"/>
    <s v="6adb5d90ea53ca2b93b0ee48"/>
    <n v="1"/>
    <n v="0"/>
    <n v="1"/>
    <n v="1"/>
    <n v="1"/>
    <n v="1"/>
    <n v="0"/>
    <n v="0"/>
    <n v="0"/>
    <n v="0"/>
    <n v="1"/>
    <n v="0"/>
  </r>
  <r>
    <x v="0"/>
    <x v="0"/>
    <x v="3"/>
    <s v="natuf_Kiosk_09102026"/>
    <s v="natuf_Kiosk_14072026_ad set_ad1"/>
    <s v="Natuf"/>
    <x v="11"/>
    <s v="Non-Quality Lead"/>
    <x v="0"/>
    <x v="3"/>
    <s v="(Unassigned)"/>
    <s v="Facebook"/>
    <s v="Direct (campaign tagged in CRM)"/>
    <s v="6adb5ce9fcc90399793dd671"/>
    <n v="1"/>
    <n v="0"/>
    <n v="0"/>
    <n v="0"/>
    <n v="0"/>
    <n v="0"/>
    <n v="0"/>
    <n v="0"/>
    <n v="0"/>
    <n v="0"/>
    <n v="1"/>
    <n v="0"/>
  </r>
  <r>
    <x v="0"/>
    <x v="0"/>
    <x v="1"/>
    <s v="E_Natuf_Generic_13082026_Adset1"/>
    <s v="E_Natuf_Generic_13082026_Adset1_Ad1"/>
    <s v="Natuf"/>
    <x v="11"/>
    <s v="Non-Quality Lead"/>
    <x v="0"/>
    <x v="3"/>
    <s v="(Unassigned)"/>
    <s v="Facebook"/>
    <s v="Direct (campaign tagged in CRM)"/>
    <s v="6adb5ac0be71f0466b9da52e"/>
    <n v="1"/>
    <n v="0"/>
    <n v="0"/>
    <n v="0"/>
    <n v="0"/>
    <n v="0"/>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b5a5b3c4f921d0dce46fb"/>
    <n v="1"/>
    <n v="0"/>
    <n v="0"/>
    <n v="0"/>
    <n v="0"/>
    <n v="0"/>
    <n v="0"/>
    <n v="0"/>
    <n v="0"/>
    <n v="0"/>
    <n v="1"/>
    <n v="0"/>
  </r>
  <r>
    <x v="0"/>
    <x v="1"/>
    <x v="11"/>
    <s v="Natuf | LAL 1% | India | Jul26 | V1"/>
    <s v="Natuf | Reel | Brand Ambassador | Heard Of Owning A Cafe | V1"/>
    <s v="In House Natuf"/>
    <x v="8"/>
    <s v="Non-Quality Lead"/>
    <x v="0"/>
    <x v="3"/>
    <s v="Vikas Pathak"/>
    <s v="Facebook"/>
    <s v="Direct (campaign tagged in CRM)"/>
    <s v="6adb5726f8539b881d845519"/>
    <n v="1"/>
    <n v="0"/>
    <n v="1"/>
    <n v="0"/>
    <n v="3"/>
    <n v="0"/>
    <n v="0"/>
    <n v="0"/>
    <n v="0"/>
    <n v="0"/>
    <n v="1"/>
    <n v="0"/>
  </r>
  <r>
    <x v="0"/>
    <x v="1"/>
    <x v="11"/>
    <s v="Natuf | LAL 1% | India | Jul26 | V1"/>
    <s v="Natuf | Reel | Brand Ambassador | Heard Of Owning A Cafe | V1"/>
    <s v="In House Natuf"/>
    <x v="11"/>
    <s v="Non-Quality Lead"/>
    <x v="0"/>
    <x v="3"/>
    <s v="(Unassigned)"/>
    <s v="Facebook"/>
    <s v="Direct (campaign tagged in CRM)"/>
    <s v="6adb56299940c0f7c5feda4e"/>
    <n v="1"/>
    <n v="0"/>
    <n v="0"/>
    <n v="0"/>
    <n v="0"/>
    <n v="0"/>
    <n v="0"/>
    <n v="0"/>
    <n v="0"/>
    <n v="0"/>
    <n v="1"/>
    <n v="0"/>
  </r>
  <r>
    <x v="0"/>
    <x v="1"/>
    <x v="11"/>
    <s v="Natuf | LAL 1% | India | Jul26 | V1"/>
    <s v="Natuf | Reel | Brand Ambassador | Heard Of Owning A Cafe | V1"/>
    <s v="In House Natuf"/>
    <x v="7"/>
    <s v="Non-Quality Lead"/>
    <x v="0"/>
    <x v="3"/>
    <s v="Deepak Rai"/>
    <s v="Facebook"/>
    <s v="Direct (campaign tagged in CRM)"/>
    <s v="6adb5622d18c4e8f336610ce"/>
    <n v="1"/>
    <n v="0"/>
    <n v="1"/>
    <n v="0"/>
    <n v="1"/>
    <n v="0"/>
    <n v="0"/>
    <n v="0"/>
    <n v="0"/>
    <n v="0"/>
    <n v="1"/>
    <n v="0"/>
  </r>
  <r>
    <x v="0"/>
    <x v="0"/>
    <x v="3"/>
    <s v="natuf_Kiosk_09102026"/>
    <s v="natuf_Kiosk_14072026_ad set_ad1"/>
    <s v="Natuf"/>
    <x v="11"/>
    <s v="Non-Quality Lead"/>
    <x v="0"/>
    <x v="3"/>
    <s v="(Unassigned)"/>
    <s v="Whatsapp Cloud API"/>
    <s v="Direct (campaign tagged in CRM)"/>
    <s v="6adb54fed635231d380d6085"/>
    <n v="1"/>
    <n v="0"/>
    <n v="0"/>
    <n v="0"/>
    <n v="0"/>
    <n v="0"/>
    <n v="0"/>
    <n v="0"/>
    <n v="0"/>
    <n v="0"/>
    <n v="1"/>
    <n v="0"/>
  </r>
  <r>
    <x v="0"/>
    <x v="0"/>
    <x v="2"/>
    <s v="E_Suresh_Natuf_Kiosk_07072026_Adset5"/>
    <s v="E_Hindi_Suresh_Natuf_Kiosk_07072026_Adset5_ad3 – Copy 2"/>
    <s v="Natuf"/>
    <x v="7"/>
    <s v="Non-Quality Lead"/>
    <x v="0"/>
    <x v="3"/>
    <s v="Tejaswini Tarigopula"/>
    <s v="Facebook"/>
    <s v="Direct (campaign tagged in CRM)"/>
    <s v="6adb54e6bf568781a41a0bf6"/>
    <n v="1"/>
    <n v="0"/>
    <n v="1"/>
    <n v="0"/>
    <n v="2"/>
    <n v="1"/>
    <n v="0"/>
    <n v="0"/>
    <n v="0"/>
    <n v="0"/>
    <n v="1"/>
    <n v="0"/>
  </r>
  <r>
    <x v="0"/>
    <x v="1"/>
    <x v="11"/>
    <s v="Natuf | LAL 1% | India | Jul26 | V1"/>
    <s v="Natuf | Reel | Brand Ambassador | Heard Of Owning A Cafe | V1"/>
    <s v="In House Natuf"/>
    <x v="11"/>
    <s v="Non-Quality Lead"/>
    <x v="0"/>
    <x v="3"/>
    <s v="(Unassigned)"/>
    <s v="Facebook"/>
    <s v="Direct (campaign tagged in CRM)"/>
    <s v="6adb52dce00d11512cddafb0"/>
    <n v="1"/>
    <n v="0"/>
    <n v="0"/>
    <n v="0"/>
    <n v="0"/>
    <n v="0"/>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b513e83db0d52459840f2"/>
    <n v="1"/>
    <n v="0"/>
    <n v="0"/>
    <n v="0"/>
    <n v="0"/>
    <n v="0"/>
    <n v="0"/>
    <n v="0"/>
    <n v="0"/>
    <n v="0"/>
    <n v="1"/>
    <n v="0"/>
  </r>
  <r>
    <x v="0"/>
    <x v="1"/>
    <x v="12"/>
    <s v="Natuf | Investors | Tier1 + Growth Cities | Oct26 | V1"/>
    <s v="Natuf | Static | Lead Your State With | V1"/>
    <s v="Natuf_MF"/>
    <x v="5"/>
    <s v="Non-Quality Lead"/>
    <x v="0"/>
    <x v="3"/>
    <s v="Tejaswini Tarigopula"/>
    <s v="Facebook"/>
    <s v="Direct (campaign tagged in CRM)"/>
    <s v="6adb513a83db0d52459840eb"/>
    <n v="1"/>
    <n v="0"/>
    <n v="1"/>
    <n v="0"/>
    <n v="2"/>
    <n v="1"/>
    <n v="0"/>
    <n v="0"/>
    <n v="0"/>
    <n v="0"/>
    <n v="1"/>
    <n v="0"/>
  </r>
  <r>
    <x v="0"/>
    <x v="1"/>
    <x v="11"/>
    <s v="Natuf | Investors | Tier1 + Growth Cities | Oct26 | V1"/>
    <s v="Natuf | Reel | Brand Ambassador | Heard Of Owning A Cafe | V1"/>
    <s v="In House Natuf"/>
    <x v="14"/>
    <s v="Non-Quality Lead"/>
    <x v="0"/>
    <x v="3"/>
    <s v="Tejaswini Tarigopula"/>
    <s v="Facebook"/>
    <s v="Direct (campaign tagged in CRM)"/>
    <s v="6adb5122dc6b214863bb73b3"/>
    <n v="1"/>
    <n v="0"/>
    <n v="1"/>
    <n v="1"/>
    <n v="2"/>
    <n v="2"/>
    <n v="0"/>
    <n v="0"/>
    <n v="0"/>
    <n v="0"/>
    <n v="1"/>
    <n v="0"/>
  </r>
  <r>
    <x v="0"/>
    <x v="0"/>
    <x v="3"/>
    <s v="natuf_Kiosk_14072026_Highest-converting industries"/>
    <s v="natuf_Kiosk_14072026_ad set_ad1"/>
    <s v="Natuf"/>
    <x v="11"/>
    <s v="Non-Quality Lead"/>
    <x v="0"/>
    <x v="3"/>
    <s v="(Unassigned)"/>
    <s v="Facebook"/>
    <s v="Direct (campaign tagged in CRM)"/>
    <s v="6adb511ca886d88ea4bac403"/>
    <n v="1"/>
    <n v="0"/>
    <n v="0"/>
    <n v="0"/>
    <n v="0"/>
    <n v="0"/>
    <n v="0"/>
    <n v="0"/>
    <n v="0"/>
    <n v="0"/>
    <n v="1"/>
    <n v="0"/>
  </r>
  <r>
    <x v="0"/>
    <x v="1"/>
    <x v="12"/>
    <s v="Natuf | LAL 1% | India | Jul26 | V1"/>
    <s v="Natuf | Static | Become A Levantine Food | V1"/>
    <s v="Natuf_MF"/>
    <x v="14"/>
    <s v="Non-Quality Lead"/>
    <x v="0"/>
    <x v="3"/>
    <s v="Tejaswini Tarigopula"/>
    <s v="Facebook"/>
    <s v="Direct (campaign tagged in CRM)"/>
    <s v="6adb4d121a02657f2f62bf6d"/>
    <n v="1"/>
    <n v="0"/>
    <n v="1"/>
    <n v="1"/>
    <n v="2"/>
    <n v="1"/>
    <n v="0"/>
    <n v="0"/>
    <n v="0"/>
    <n v="0"/>
    <n v="1"/>
    <n v="0"/>
  </r>
  <r>
    <x v="0"/>
    <x v="1"/>
    <x v="11"/>
    <s v="Natuf | LAL 1% | India | Jul26 | V1"/>
    <s v="Natuf | Reel | Brand Ambassador | Heard Of Owning A Cafe | V1"/>
    <s v="In House Natuf"/>
    <x v="11"/>
    <s v="Non-Quality Lead"/>
    <x v="0"/>
    <x v="3"/>
    <s v="(Unassigned)"/>
    <s v="Facebook"/>
    <s v="Direct (campaign tagged in CRM)"/>
    <s v="6adb4cffb3d62d3c4baed1dc"/>
    <n v="1"/>
    <n v="0"/>
    <n v="0"/>
    <n v="0"/>
    <n v="0"/>
    <n v="0"/>
    <n v="0"/>
    <n v="0"/>
    <n v="0"/>
    <n v="0"/>
    <n v="1"/>
    <n v="0"/>
  </r>
  <r>
    <x v="0"/>
    <x v="0"/>
    <x v="0"/>
    <s v="E_Karan_Natuf_Sign_07072026_Adset3"/>
    <s v="E_Karan_Natuf_Sign_07072026_Adset2_Ad1 – Copy"/>
    <s v="Natuf"/>
    <x v="11"/>
    <s v="Non-Quality Lead"/>
    <x v="0"/>
    <x v="3"/>
    <s v="(Unassigned)"/>
    <s v="Facebook"/>
    <s v="Direct (campaign tagged in CRM)"/>
    <s v="6adb4c2bf67133759cd6b4e3"/>
    <n v="1"/>
    <n v="0"/>
    <n v="0"/>
    <n v="0"/>
    <n v="0"/>
    <n v="0"/>
    <n v="0"/>
    <n v="0"/>
    <n v="0"/>
    <n v="0"/>
    <n v="1"/>
    <n v="0"/>
  </r>
  <r>
    <x v="0"/>
    <x v="0"/>
    <x v="0"/>
    <s v="E_Karan_Natuf_Sign_07072026_Adset3"/>
    <s v="E_Karan_Natuf_Sign_07072026_Adset2_Ad1"/>
    <s v="Natuf"/>
    <x v="14"/>
    <s v="Non-Quality Lead"/>
    <x v="0"/>
    <x v="3"/>
    <s v="Tejaswini Tarigopula"/>
    <s v="Facebook"/>
    <s v="Direct (campaign tagged in CRM)"/>
    <s v="6adb4a7cda388c1946328f41"/>
    <n v="1"/>
    <n v="0"/>
    <n v="1"/>
    <n v="1"/>
    <n v="2"/>
    <n v="0"/>
    <n v="0"/>
    <n v="0"/>
    <n v="0"/>
    <n v="0"/>
    <n v="1"/>
    <n v="0"/>
  </r>
  <r>
    <x v="0"/>
    <x v="1"/>
    <x v="11"/>
    <s v="Natuf | Investors | Tier1 + Growth Cities | Oct26 | V1"/>
    <s v="Natuf | Reel | Brand Ambassador | Heard Of Owning A Cafe | V1"/>
    <s v="In House Natuf"/>
    <x v="4"/>
    <s v="Quality Lead"/>
    <x v="0"/>
    <x v="3"/>
    <s v="Vikas Pathak"/>
    <s v="Facebook"/>
    <s v="Direct (campaign tagged in CRM)"/>
    <s v="6adb4782120f577768eed7c2"/>
    <n v="1"/>
    <n v="1"/>
    <n v="1"/>
    <n v="0"/>
    <n v="1"/>
    <n v="1"/>
    <n v="0"/>
    <n v="0"/>
    <n v="0"/>
    <n v="0"/>
    <n v="1"/>
    <n v="1"/>
  </r>
  <r>
    <x v="0"/>
    <x v="0"/>
    <x v="3"/>
    <s v="natuf_Kiosk_09102026"/>
    <s v="natuf_Kiosk_14072026_ad set_ad1"/>
    <s v="Natuf"/>
    <x v="11"/>
    <s v="Non-Quality Lead"/>
    <x v="0"/>
    <x v="3"/>
    <s v="(Unassigned)"/>
    <s v="Facebook"/>
    <s v="Direct (campaign tagged in CRM)"/>
    <s v="6adb461bea53ca2b93b0d794"/>
    <n v="1"/>
    <n v="0"/>
    <n v="0"/>
    <n v="0"/>
    <n v="0"/>
    <n v="0"/>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b42247849f28dee576bd2"/>
    <n v="1"/>
    <n v="0"/>
    <n v="0"/>
    <n v="0"/>
    <n v="0"/>
    <n v="0"/>
    <n v="0"/>
    <n v="0"/>
    <n v="0"/>
    <n v="0"/>
    <n v="1"/>
    <n v="0"/>
  </r>
  <r>
    <x v="0"/>
    <x v="1"/>
    <x v="11"/>
    <s v="Natuf | LAL 1% | India | Jul26 | V1"/>
    <s v="Natuf | Reel | Brand Ambassador | Heard Of Owning A Cafe | V1"/>
    <s v="In House Natuf"/>
    <x v="7"/>
    <s v="Non-Quality Lead"/>
    <x v="0"/>
    <x v="3"/>
    <s v="Vikas Pathak"/>
    <s v="Facebook"/>
    <s v="Direct (campaign tagged in CRM)"/>
    <s v="6adb41e2120f577768eed03a"/>
    <n v="1"/>
    <n v="0"/>
    <n v="1"/>
    <n v="0"/>
    <n v="4"/>
    <n v="0"/>
    <n v="0"/>
    <n v="0"/>
    <n v="0"/>
    <n v="0"/>
    <n v="1"/>
    <n v="0"/>
  </r>
  <r>
    <x v="0"/>
    <x v="1"/>
    <x v="12"/>
    <s v="Natuf | Investors | Tier1 + Growth Cities | Oct26 | V1"/>
    <s v="Natuf | Static | Become A Levantine Food | V1"/>
    <s v="Natuf_MF"/>
    <x v="14"/>
    <s v="Non-Quality Lead"/>
    <x v="0"/>
    <x v="3"/>
    <s v="Tejaswini Tarigopula"/>
    <s v="Facebook"/>
    <s v="Direct (campaign tagged in CRM)"/>
    <s v="6adb4102a97abcf5b25ae6de"/>
    <n v="1"/>
    <n v="0"/>
    <n v="1"/>
    <n v="1"/>
    <n v="2"/>
    <n v="1"/>
    <n v="0"/>
    <n v="0"/>
    <n v="0"/>
    <n v="0"/>
    <n v="1"/>
    <n v="0"/>
  </r>
  <r>
    <x v="0"/>
    <x v="0"/>
    <x v="0"/>
    <s v="E_Karan_Natuf_Sign_07072026_Adset3"/>
    <s v="E_Karan_Natuf_Sign_07072026_Adset2_Ad1"/>
    <s v="Natuf"/>
    <x v="11"/>
    <s v="Non-Quality Lead"/>
    <x v="0"/>
    <x v="3"/>
    <s v="(Unassigned)"/>
    <s v="Facebook"/>
    <s v="Direct (campaign tagged in CRM)"/>
    <s v="6adb4091807e547a2097f503"/>
    <n v="1"/>
    <n v="0"/>
    <n v="0"/>
    <n v="0"/>
    <n v="0"/>
    <n v="0"/>
    <n v="0"/>
    <n v="0"/>
    <n v="0"/>
    <n v="0"/>
    <n v="1"/>
    <n v="0"/>
  </r>
  <r>
    <x v="0"/>
    <x v="1"/>
    <x v="11"/>
    <s v="Natuf | LAL 1% | India | Jul26 | V1"/>
    <s v="Natuf | Reel | Brand Ambassador | Heard Of Owning A Cafe | V1"/>
    <s v="In House Natuf"/>
    <x v="11"/>
    <s v="Non-Quality Lead"/>
    <x v="0"/>
    <x v="3"/>
    <s v="(Unassigned)"/>
    <s v="Facebook"/>
    <s v="Direct (campaign tagged in CRM)"/>
    <s v="6adb4087900650d78853ed64"/>
    <n v="1"/>
    <n v="0"/>
    <n v="0"/>
    <n v="0"/>
    <n v="0"/>
    <n v="0"/>
    <n v="0"/>
    <n v="0"/>
    <n v="0"/>
    <n v="0"/>
    <n v="1"/>
    <n v="0"/>
  </r>
  <r>
    <x v="0"/>
    <x v="1"/>
    <x v="11"/>
    <s v="Natuf | Investors | Tier1 + Growth Cities | Oct26 | V1"/>
    <s v="Natuf | Reel | Brand Ambassador | Heard Of Owning A Cafe | V1"/>
    <s v="In House Natuf"/>
    <x v="8"/>
    <s v="Non-Quality Lead"/>
    <x v="0"/>
    <x v="3"/>
    <s v="Vikas Pathak"/>
    <s v="Facebook"/>
    <s v="Direct (campaign tagged in CRM)"/>
    <s v="6adb40502cf0b1805f5543a9"/>
    <n v="1"/>
    <n v="0"/>
    <n v="1"/>
    <n v="0"/>
    <n v="3"/>
    <n v="2"/>
    <n v="0"/>
    <n v="0"/>
    <n v="0"/>
    <n v="0"/>
    <n v="1"/>
    <n v="0"/>
  </r>
  <r>
    <x v="0"/>
    <x v="0"/>
    <x v="2"/>
    <s v="E_Suresh_Natuf_Kiosk_07072026_Adset5"/>
    <s v="E_Hindi_Suresh_Natuf_Kiosk_07072026_Adset5_ad3 – Copy 2"/>
    <s v="Natuf"/>
    <x v="0"/>
    <s v="Quality Lead"/>
    <x v="0"/>
    <x v="3"/>
    <s v="Tejaswini Tarigopula"/>
    <s v="Facebook"/>
    <s v="Direct (campaign tagged in CRM)"/>
    <s v="6adb3f4982fe398224c44fe9"/>
    <n v="1"/>
    <n v="1"/>
    <n v="1"/>
    <n v="0"/>
    <n v="5"/>
    <n v="3"/>
    <n v="0"/>
    <n v="0"/>
    <n v="0"/>
    <n v="0"/>
    <n v="1"/>
    <n v="1"/>
  </r>
  <r>
    <x v="0"/>
    <x v="1"/>
    <x v="11"/>
    <s v="Natuf | Business Owners | Tier1 + Growth Cities | Oct26 | V1"/>
    <s v="Natuf | Reel | Brand Ambassador | Heard Of Owning A Cafe | V1"/>
    <s v="In House Natuf"/>
    <x v="7"/>
    <s v="Non-Quality Lead"/>
    <x v="0"/>
    <x v="3"/>
    <s v="Tejaswini Tarigopula"/>
    <s v="Facebook"/>
    <s v="Direct (campaign tagged in CRM)"/>
    <s v="6adb3e14807e547a2097f11c"/>
    <n v="1"/>
    <n v="0"/>
    <n v="1"/>
    <n v="0"/>
    <n v="2"/>
    <n v="0"/>
    <n v="0"/>
    <n v="0"/>
    <n v="0"/>
    <n v="0"/>
    <n v="1"/>
    <n v="0"/>
  </r>
  <r>
    <x v="0"/>
    <x v="1"/>
    <x v="11"/>
    <s v="Natuf | Broad | Tier1 + Growth Cities | Oct26 | V1"/>
    <s v="Natuf | Reel | Brand Ambassador | Heard Of Owning A Cafe | V1"/>
    <s v="In House Natuf"/>
    <x v="11"/>
    <s v="Non-Quality Lead"/>
    <x v="0"/>
    <x v="3"/>
    <s v="(Unassigned)"/>
    <s v="Facebook"/>
    <s v="Direct (campaign tagged in CRM)"/>
    <s v="6adb3ad2c677afef49eb9d96"/>
    <n v="1"/>
    <n v="0"/>
    <n v="0"/>
    <n v="0"/>
    <n v="0"/>
    <n v="0"/>
    <n v="0"/>
    <n v="0"/>
    <n v="0"/>
    <n v="0"/>
    <n v="1"/>
    <n v="0"/>
  </r>
  <r>
    <x v="0"/>
    <x v="1"/>
    <x v="11"/>
    <s v="Natuf | Investors | Tier1 + Growth Cities | Oct26 | V1"/>
    <s v="Natuf | Reel | Brand Ambassador | Heard Of Owning A Cafe | V1"/>
    <s v="In House Natuf"/>
    <x v="6"/>
    <s v="Non-Quality Lead"/>
    <x v="0"/>
    <x v="3"/>
    <s v="Tejaswini Tarigopula"/>
    <s v="Facebook"/>
    <s v="Direct (campaign tagged in CRM)"/>
    <s v="6adb3a8cc23ffac8db0e1a8e"/>
    <n v="1"/>
    <n v="0"/>
    <n v="1"/>
    <n v="0"/>
    <n v="2"/>
    <n v="0"/>
    <n v="0"/>
    <n v="0"/>
    <n v="0"/>
    <n v="0"/>
    <n v="1"/>
    <n v="0"/>
  </r>
  <r>
    <x v="0"/>
    <x v="1"/>
    <x v="11"/>
    <s v="Natuf | Investors | Tier1 + Growth Cities | Oct26 | V1"/>
    <s v="Natuf | Reel | Brand Ambassador | Heard Of Owning A Cafe | V1"/>
    <s v="In House Natuf"/>
    <x v="11"/>
    <s v="Non-Quality Lead"/>
    <x v="0"/>
    <x v="3"/>
    <s v="(Unassigned)"/>
    <s v="Facebook"/>
    <s v="Direct (campaign tagged in CRM)"/>
    <s v="6adb3a78907ff191fd86249b"/>
    <n v="1"/>
    <n v="0"/>
    <n v="0"/>
    <n v="0"/>
    <n v="0"/>
    <n v="0"/>
    <n v="0"/>
    <n v="0"/>
    <n v="0"/>
    <n v="0"/>
    <n v="1"/>
    <n v="0"/>
  </r>
  <r>
    <x v="0"/>
    <x v="0"/>
    <x v="0"/>
    <s v="E_Karan_Natuf_Sign_07072026_Adset3"/>
    <s v="E_Karan_Natuf_Sign_07072026_Adset2_Ad1"/>
    <s v="Natuf"/>
    <x v="11"/>
    <s v="Non-Quality Lead"/>
    <x v="0"/>
    <x v="3"/>
    <s v="(Unassigned)"/>
    <s v="Facebook"/>
    <s v="Direct (campaign tagged in CRM)"/>
    <s v="6adb3a5715e0af88173a427f"/>
    <n v="1"/>
    <n v="0"/>
    <n v="0"/>
    <n v="0"/>
    <n v="0"/>
    <n v="0"/>
    <n v="0"/>
    <n v="0"/>
    <n v="0"/>
    <n v="0"/>
    <n v="1"/>
    <n v="0"/>
  </r>
  <r>
    <x v="0"/>
    <x v="1"/>
    <x v="11"/>
    <s v="Natuf | Broad | Tier1 + Growth Cities | Oct26 | V1"/>
    <s v="Natuf | Reel | Brand Ambassador | Heard Of Owning A Cafe | V1"/>
    <s v="In House Natuf"/>
    <x v="7"/>
    <s v="Non-Quality Lead"/>
    <x v="0"/>
    <x v="3"/>
    <s v="Tejaswini Tarigopula"/>
    <s v="Facebook"/>
    <s v="Direct (campaign tagged in CRM)"/>
    <s v="6adb395d555847556160b198"/>
    <n v="1"/>
    <n v="0"/>
    <n v="1"/>
    <n v="0"/>
    <n v="2"/>
    <n v="0"/>
    <n v="0"/>
    <n v="0"/>
    <n v="0"/>
    <n v="0"/>
    <n v="1"/>
    <n v="0"/>
  </r>
  <r>
    <x v="0"/>
    <x v="1"/>
    <x v="11"/>
    <s v="Natuf | Broad | Tier1 + Growth Cities | Oct26 | V1"/>
    <s v="Natuf | Reel | Brand Ambassador | Heard Of Owning A Cafe | V1"/>
    <s v="In House Natuf"/>
    <x v="11"/>
    <s v="Non-Quality Lead"/>
    <x v="0"/>
    <x v="3"/>
    <s v="(Unassigned)"/>
    <s v="Facebook"/>
    <s v="Direct (campaign tagged in CRM)"/>
    <s v="6adb3900b5dd5eb22dee42c9"/>
    <n v="1"/>
    <n v="0"/>
    <n v="0"/>
    <n v="0"/>
    <n v="0"/>
    <n v="0"/>
    <n v="0"/>
    <n v="0"/>
    <n v="0"/>
    <n v="0"/>
    <n v="1"/>
    <n v="0"/>
  </r>
  <r>
    <x v="0"/>
    <x v="1"/>
    <x v="12"/>
    <s v="Natuf | Broad | Tier1 + Growth Cities | Oct26 | V1"/>
    <s v="Natuf | Static | Become A Levantine Food | V1"/>
    <s v="Natuf_MF"/>
    <x v="14"/>
    <s v="Non-Quality Lead"/>
    <x v="0"/>
    <x v="3"/>
    <s v="Tejaswini Tarigopula"/>
    <s v="Facebook"/>
    <s v="Direct (campaign tagged in CRM)"/>
    <s v="6adb3628f3bbd30b86d10a5d"/>
    <n v="1"/>
    <n v="0"/>
    <n v="1"/>
    <n v="1"/>
    <n v="1"/>
    <n v="1"/>
    <n v="0"/>
    <n v="0"/>
    <n v="0"/>
    <n v="0"/>
    <n v="1"/>
    <n v="0"/>
  </r>
  <r>
    <x v="0"/>
    <x v="0"/>
    <x v="0"/>
    <s v="E_Karan_Natuf_Sign_07072026_Adset3"/>
    <s v="E_Karan_Natuf_Sign_07072026_Adset2_Ad1 – Copy"/>
    <s v="Natuf"/>
    <x v="14"/>
    <s v="Non-Quality Lead"/>
    <x v="0"/>
    <x v="3"/>
    <s v="Tejaswini Tarigopula"/>
    <s v="Facebook"/>
    <s v="Direct (campaign tagged in CRM)"/>
    <s v="6adb345a62521a3e1c61bfe7"/>
    <n v="1"/>
    <n v="0"/>
    <n v="1"/>
    <n v="1"/>
    <n v="1"/>
    <n v="1"/>
    <n v="0"/>
    <n v="0"/>
    <n v="0"/>
    <n v="0"/>
    <n v="1"/>
    <n v="0"/>
  </r>
  <r>
    <x v="0"/>
    <x v="0"/>
    <x v="0"/>
    <s v="E_Karan_Natuf_Sign_07072026_Adset3"/>
    <s v="E_Karan_Natuf_Sign_07072026_Adset2_Ad1 – Copy"/>
    <s v="Natuf"/>
    <x v="11"/>
    <s v="Non-Quality Lead"/>
    <x v="0"/>
    <x v="3"/>
    <s v="(Unassigned)"/>
    <s v="Facebook"/>
    <s v="Direct (campaign tagged in CRM)"/>
    <s v="6adb33d9b05ee20124a00fcd"/>
    <n v="1"/>
    <n v="0"/>
    <n v="0"/>
    <n v="0"/>
    <n v="0"/>
    <n v="0"/>
    <n v="0"/>
    <n v="0"/>
    <n v="0"/>
    <n v="0"/>
    <n v="1"/>
    <n v="0"/>
  </r>
  <r>
    <x v="0"/>
    <x v="1"/>
    <x v="11"/>
    <s v="Natuf | Investors | Tier1 + Growth Cities | Oct26 | V1"/>
    <s v="Natuf | Reel | Brand Ambassador | Heard Of Owning A Cafe | V1"/>
    <s v="In House Natuf"/>
    <x v="6"/>
    <s v="Non-Quality Lead"/>
    <x v="0"/>
    <x v="3"/>
    <s v="Tejaswini Tarigopula"/>
    <s v="Facebook"/>
    <s v="Direct (campaign tagged in CRM)"/>
    <s v="6adb33bab05ee20124a00fa9"/>
    <n v="1"/>
    <n v="0"/>
    <n v="1"/>
    <n v="0"/>
    <n v="2"/>
    <n v="2"/>
    <n v="0"/>
    <n v="0"/>
    <n v="0"/>
    <n v="0"/>
    <n v="1"/>
    <n v="0"/>
  </r>
  <r>
    <x v="0"/>
    <x v="1"/>
    <x v="11"/>
    <s v="Natuf | Broad | Tier1 + Growth Cities | Oct26 | V1"/>
    <s v="Natuf | Reel | Brand Ambassador | Heard Of Owning A Cafe | V1"/>
    <s v="In House Natuf"/>
    <x v="11"/>
    <s v="Non-Quality Lead"/>
    <x v="0"/>
    <x v="3"/>
    <s v="(Unassigned)"/>
    <s v="Facebook"/>
    <s v="Direct (campaign tagged in CRM)"/>
    <s v="6adb30e488f57c42a8998ba4"/>
    <n v="1"/>
    <n v="0"/>
    <n v="0"/>
    <n v="0"/>
    <n v="0"/>
    <n v="0"/>
    <n v="0"/>
    <n v="0"/>
    <n v="0"/>
    <n v="0"/>
    <n v="1"/>
    <n v="0"/>
  </r>
  <r>
    <x v="0"/>
    <x v="1"/>
    <x v="11"/>
    <s v="Natuf | Broad | Tier1 + Growth Cities | Oct26 | V1"/>
    <s v="Natuf | Reel | Brand Ambassador | Heard Of Owning A Cafe | V1"/>
    <s v="In House Natuf"/>
    <x v="5"/>
    <s v="Non-Quality Lead"/>
    <x v="0"/>
    <x v="3"/>
    <s v="Tejaswini Tarigopula"/>
    <s v="Facebook"/>
    <s v="Direct (campaign tagged in CRM)"/>
    <s v="6adb30b60915fabaac47d6d8"/>
    <n v="1"/>
    <n v="0"/>
    <n v="1"/>
    <n v="0"/>
    <n v="1"/>
    <n v="1"/>
    <n v="0"/>
    <n v="0"/>
    <n v="0"/>
    <n v="0"/>
    <n v="1"/>
    <n v="0"/>
  </r>
  <r>
    <x v="0"/>
    <x v="0"/>
    <x v="3"/>
    <s v="natuf_Kiosk_09102026"/>
    <s v="natuf_Kiosk_14072026_ad set_ad1"/>
    <s v="Natuf"/>
    <x v="11"/>
    <s v="Non-Quality Lead"/>
    <x v="0"/>
    <x v="3"/>
    <s v="(Unassigned)"/>
    <s v="Facebook"/>
    <s v="Direct (campaign tagged in CRM)"/>
    <s v="6adb300ab46f01080d0ca888"/>
    <n v="1"/>
    <n v="0"/>
    <n v="0"/>
    <n v="0"/>
    <n v="0"/>
    <n v="0"/>
    <n v="0"/>
    <n v="0"/>
    <n v="0"/>
    <n v="0"/>
    <n v="1"/>
    <n v="0"/>
  </r>
  <r>
    <x v="0"/>
    <x v="0"/>
    <x v="0"/>
    <s v="E_Karan_Natuf_Sign_07072026_Adset3"/>
    <s v="E_Karan_Natuf_Sign_07072026_Adset2_Ad1"/>
    <s v="Natuf"/>
    <x v="14"/>
    <s v="Non-Quality Lead"/>
    <x v="0"/>
    <x v="3"/>
    <s v="Tejaswini Tarigopula"/>
    <s v="Facebook"/>
    <s v="Direct (campaign tagged in CRM)"/>
    <s v="6adb2cdd36d371ea763a5bba"/>
    <n v="1"/>
    <n v="0"/>
    <n v="1"/>
    <n v="1"/>
    <n v="3"/>
    <n v="1"/>
    <n v="0"/>
    <n v="0"/>
    <n v="0"/>
    <n v="0"/>
    <n v="1"/>
    <n v="0"/>
  </r>
  <r>
    <x v="0"/>
    <x v="1"/>
    <x v="12"/>
    <s v="Natuf | LAL 1% | India | Jul26 | V1"/>
    <s v="Natuf | Static | Become A Levantine Food | V1"/>
    <s v="Natuf_MF"/>
    <x v="14"/>
    <s v="Non-Quality Lead"/>
    <x v="0"/>
    <x v="3"/>
    <s v="Tejaswini Tarigopula"/>
    <s v="Facebook"/>
    <s v="Direct (campaign tagged in CRM)"/>
    <s v="6adb2c648c1d92ec8c5d6226"/>
    <n v="1"/>
    <n v="0"/>
    <n v="1"/>
    <n v="1"/>
    <n v="1"/>
    <n v="1"/>
    <n v="0"/>
    <n v="0"/>
    <n v="0"/>
    <n v="0"/>
    <n v="1"/>
    <n v="0"/>
  </r>
  <r>
    <x v="0"/>
    <x v="1"/>
    <x v="12"/>
    <s v="Natuf | LAL 1% | India | Jul26 | V1"/>
    <s v="Natuf | Static | Become A Levantine Food | V1"/>
    <s v="Natuf_MF"/>
    <x v="6"/>
    <s v="Non-Quality Lead"/>
    <x v="0"/>
    <x v="3"/>
    <s v="Tejaswini Tarigopula"/>
    <s v="Facebook"/>
    <s v="Direct (campaign tagged in CRM)"/>
    <s v="6adb2987fbb35d959ea6b5e3"/>
    <n v="1"/>
    <n v="0"/>
    <n v="1"/>
    <n v="0"/>
    <n v="2"/>
    <n v="0"/>
    <n v="0"/>
    <n v="0"/>
    <n v="0"/>
    <n v="0"/>
    <n v="1"/>
    <n v="0"/>
  </r>
  <r>
    <x v="0"/>
    <x v="0"/>
    <x v="2"/>
    <s v="E_Suresh_Natuf_Kiosk_07072026_Adset5"/>
    <s v="E_Hindi_Suresh_Natuf_Kiosk_07072026_Adset5_ad3 – Copy 2"/>
    <s v="Natuf"/>
    <x v="11"/>
    <s v="Non-Quality Lead"/>
    <x v="0"/>
    <x v="3"/>
    <s v="(Unassigned)"/>
    <s v="Facebook"/>
    <s v="Direct (campaign tagged in CRM)"/>
    <s v="6adb290e6a0d36e64d349094"/>
    <n v="1"/>
    <n v="0"/>
    <n v="0"/>
    <n v="0"/>
    <n v="0"/>
    <n v="0"/>
    <n v="0"/>
    <n v="0"/>
    <n v="0"/>
    <n v="0"/>
    <n v="1"/>
    <n v="0"/>
  </r>
  <r>
    <x v="0"/>
    <x v="1"/>
    <x v="11"/>
    <s v="Natuf | Investors | Tier1 + Growth Cities | Oct26 | V1"/>
    <s v="Natuf | Reel | Brand Ambassador | Heard Of Owning A Cafe | V1"/>
    <s v="In House Natuf"/>
    <x v="11"/>
    <s v="Non-Quality Lead"/>
    <x v="0"/>
    <x v="3"/>
    <s v="(Unassigned)"/>
    <s v="Facebook"/>
    <s v="Direct (campaign tagged in CRM)"/>
    <s v="6adb285e7a0fbb20775dce4e"/>
    <n v="1"/>
    <n v="0"/>
    <n v="0"/>
    <n v="0"/>
    <n v="0"/>
    <n v="0"/>
    <n v="0"/>
    <n v="0"/>
    <n v="0"/>
    <n v="0"/>
    <n v="1"/>
    <n v="0"/>
  </r>
  <r>
    <x v="0"/>
    <x v="1"/>
    <x v="11"/>
    <s v="Natuf | LAL 1% | India | Jul26 | V1"/>
    <s v="Natuf | Reel | Brand Ambassador | Heard Of Owning A Cafe | V1"/>
    <s v="In House Natuf"/>
    <x v="11"/>
    <s v="Non-Quality Lead"/>
    <x v="0"/>
    <x v="3"/>
    <s v="(Unassigned)"/>
    <s v="Facebook"/>
    <s v="Direct (campaign tagged in CRM)"/>
    <s v="6adb26fbccab992fd4db773e"/>
    <n v="1"/>
    <n v="0"/>
    <n v="0"/>
    <n v="0"/>
    <n v="0"/>
    <n v="0"/>
    <n v="0"/>
    <n v="0"/>
    <n v="0"/>
    <n v="0"/>
    <n v="1"/>
    <n v="0"/>
  </r>
  <r>
    <x v="0"/>
    <x v="1"/>
    <x v="11"/>
    <s v="Natuf | Investors | Tier1 + Growth Cities | Oct26 | V1"/>
    <s v="Natuf | Reel | Brand Ambassador | Heard Of Owning A Cafe | V1"/>
    <s v="In House Natuf"/>
    <x v="4"/>
    <s v="Quality Lead"/>
    <x v="0"/>
    <x v="3"/>
    <s v="Vikas Pathak"/>
    <s v="Facebook"/>
    <s v="Direct (campaign tagged in CRM)"/>
    <s v="6adb23cde8cd36a7d7df94f2"/>
    <n v="1"/>
    <n v="1"/>
    <n v="1"/>
    <n v="0"/>
    <n v="1"/>
    <n v="0"/>
    <n v="0"/>
    <n v="0"/>
    <n v="0"/>
    <n v="0"/>
    <n v="1"/>
    <n v="1"/>
  </r>
  <r>
    <x v="0"/>
    <x v="1"/>
    <x v="11"/>
    <s v="Natuf | Investors | Tier1 + Growth Cities | Oct26 | V1"/>
    <s v="Natuf | Reel | Brand Ambassador | Heard Of Owning A Cafe | V1"/>
    <s v="In House Natuf"/>
    <x v="4"/>
    <s v="Quality Lead"/>
    <x v="0"/>
    <x v="3"/>
    <s v="Vikas Pathak"/>
    <s v="Facebook"/>
    <s v="Direct (campaign tagged in CRM)"/>
    <s v="6adb210cb48be78fbda98aa1"/>
    <n v="1"/>
    <n v="1"/>
    <n v="1"/>
    <n v="0"/>
    <n v="1"/>
    <n v="1"/>
    <n v="0"/>
    <n v="0"/>
    <n v="0"/>
    <n v="0"/>
    <n v="1"/>
    <n v="1"/>
  </r>
  <r>
    <x v="0"/>
    <x v="1"/>
    <x v="12"/>
    <s v="Natuf | Business Owners | Tier1 + Growth Cities | Oct26 | V1"/>
    <s v="Natuf | Static | Explore Levantine Food | V1"/>
    <s v="Natuf_MF"/>
    <x v="7"/>
    <s v="Non-Quality Lead"/>
    <x v="0"/>
    <x v="3"/>
    <s v="Tejaswini Tarigopula"/>
    <s v="Facebook"/>
    <s v="Direct (campaign tagged in CRM)"/>
    <s v="6adb1f6529fb37d59b3e2ff7"/>
    <n v="1"/>
    <n v="0"/>
    <n v="1"/>
    <n v="0"/>
    <n v="2"/>
    <n v="0"/>
    <n v="0"/>
    <n v="0"/>
    <n v="0"/>
    <n v="0"/>
    <n v="1"/>
    <n v="0"/>
  </r>
  <r>
    <x v="0"/>
    <x v="0"/>
    <x v="3"/>
    <s v="natuf_Kiosk_09102026"/>
    <s v="natuf_Kiosk_14072026_ad set_ad1"/>
    <s v="Natuf"/>
    <x v="7"/>
    <s v="Non-Quality Lead"/>
    <x v="0"/>
    <x v="3"/>
    <s v="Tejaswini Tarigopula"/>
    <s v="Facebook"/>
    <s v="Direct (campaign tagged in CRM)"/>
    <s v="6adb1eac0c38f7a92d2d0f57"/>
    <n v="1"/>
    <n v="0"/>
    <n v="1"/>
    <n v="0"/>
    <n v="2"/>
    <n v="0"/>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b1e1e2cf0621107f26836"/>
    <n v="1"/>
    <n v="0"/>
    <n v="0"/>
    <n v="0"/>
    <n v="0"/>
    <n v="0"/>
    <n v="0"/>
    <n v="0"/>
    <n v="0"/>
    <n v="0"/>
    <n v="1"/>
    <n v="0"/>
  </r>
  <r>
    <x v="0"/>
    <x v="1"/>
    <x v="11"/>
    <s v="Natuf | Business Owners | Tier1 + Growth Cities | Oct26 | V1"/>
    <s v="Natuf | Reel | Brand Ambassador | Heard Of Owning A Cafe | V1"/>
    <s v="In House Natuf"/>
    <x v="8"/>
    <s v="Non-Quality Lead"/>
    <x v="0"/>
    <x v="3"/>
    <s v="Vikas Pathak"/>
    <s v="Facebook"/>
    <s v="Direct (campaign tagged in CRM)"/>
    <s v="6adb1d63c6ff3600b775bdd9"/>
    <n v="1"/>
    <n v="0"/>
    <n v="1"/>
    <n v="0"/>
    <n v="3"/>
    <n v="0"/>
    <n v="0"/>
    <n v="0"/>
    <n v="0"/>
    <n v="0"/>
    <n v="1"/>
    <n v="0"/>
  </r>
  <r>
    <x v="0"/>
    <x v="0"/>
    <x v="0"/>
    <s v="E_Karan_Natuf_Sign_07072026_Adset3"/>
    <s v="E_Karan_Natuf_Sign_07072026_Adset2_Ad1"/>
    <s v="Natuf"/>
    <x v="11"/>
    <s v="Non-Quality Lead"/>
    <x v="0"/>
    <x v="3"/>
    <s v="(Unassigned)"/>
    <s v="Facebook"/>
    <s v="Direct (campaign tagged in CRM)"/>
    <s v="6adb1cddfe47ce5bc5402599"/>
    <n v="1"/>
    <n v="0"/>
    <n v="0"/>
    <n v="0"/>
    <n v="0"/>
    <n v="0"/>
    <n v="0"/>
    <n v="0"/>
    <n v="0"/>
    <n v="0"/>
    <n v="1"/>
    <n v="0"/>
  </r>
  <r>
    <x v="0"/>
    <x v="1"/>
    <x v="11"/>
    <s v="Natuf | Investors | Tier1 + Growth Cities | Oct26 | V1"/>
    <s v="Natuf | Reel | Brand Ambassador | Heard Of Owning A Cafe | V1"/>
    <s v="In House Natuf"/>
    <x v="11"/>
    <s v="Non-Quality Lead"/>
    <x v="0"/>
    <x v="3"/>
    <s v="(Unassigned)"/>
    <s v="Facebook"/>
    <s v="Direct (campaign tagged in CRM)"/>
    <s v="6adb1a922cf0621107f262b6"/>
    <n v="1"/>
    <n v="0"/>
    <n v="0"/>
    <n v="0"/>
    <n v="0"/>
    <n v="0"/>
    <n v="0"/>
    <n v="0"/>
    <n v="0"/>
    <n v="0"/>
    <n v="1"/>
    <n v="0"/>
  </r>
  <r>
    <x v="0"/>
    <x v="0"/>
    <x v="3"/>
    <s v="natuf_Kiosk_09102026"/>
    <s v="natuf_Kiosk_14072026_ad set_ad1"/>
    <s v="Natuf"/>
    <x v="11"/>
    <s v="Non-Quality Lead"/>
    <x v="0"/>
    <x v="3"/>
    <s v="(Unassigned)"/>
    <s v="Facebook"/>
    <s v="Direct (campaign tagged in CRM)"/>
    <s v="6adb15a9cb31fc791c817a9b"/>
    <n v="1"/>
    <n v="0"/>
    <n v="0"/>
    <n v="0"/>
    <n v="0"/>
    <n v="0"/>
    <n v="0"/>
    <n v="0"/>
    <n v="0"/>
    <n v="0"/>
    <n v="1"/>
    <n v="0"/>
  </r>
  <r>
    <x v="0"/>
    <x v="1"/>
    <x v="11"/>
    <s v="Natuf | Broad | Tier1 + Growth Cities | Oct26 | V1"/>
    <s v="Natuf | Reel | Brand Ambassador | Heard Of Owning A Cafe | V1"/>
    <s v="In House Natuf"/>
    <x v="5"/>
    <s v="Non-Quality Lead"/>
    <x v="0"/>
    <x v="3"/>
    <s v="Tejaswini Tarigopula"/>
    <s v="Facebook"/>
    <s v="Direct (campaign tagged in CRM)"/>
    <s v="6adb13ef626db9b55cf5f468"/>
    <n v="1"/>
    <n v="0"/>
    <n v="1"/>
    <n v="0"/>
    <n v="4"/>
    <n v="1"/>
    <n v="0"/>
    <n v="0"/>
    <n v="0"/>
    <n v="0"/>
    <n v="1"/>
    <n v="0"/>
  </r>
  <r>
    <x v="0"/>
    <x v="1"/>
    <x v="11"/>
    <s v="Natuf | Broad | Tier1 + Growth Cities | Oct26 | V1"/>
    <s v="Natuf | Reel | Brand Ambassador | Heard Of Owning A Cafe | V1"/>
    <s v="In House Natuf"/>
    <x v="11"/>
    <s v="Non-Quality Lead"/>
    <x v="0"/>
    <x v="3"/>
    <s v="(Unassigned)"/>
    <s v="Facebook"/>
    <s v="Direct (campaign tagged in CRM)"/>
    <s v="6adb1320f5ac107f38659335"/>
    <n v="1"/>
    <n v="0"/>
    <n v="0"/>
    <n v="0"/>
    <n v="0"/>
    <n v="0"/>
    <n v="0"/>
    <n v="0"/>
    <n v="0"/>
    <n v="0"/>
    <n v="1"/>
    <n v="0"/>
  </r>
  <r>
    <x v="0"/>
    <x v="1"/>
    <x v="11"/>
    <s v="Natuf | LAL 1% | India | Jul26 | V1"/>
    <s v="Natuf | Reel | Brand Ambassador | Heard Of Owning A Cafe | V1"/>
    <s v="In House Natuf"/>
    <x v="11"/>
    <s v="Non-Quality Lead"/>
    <x v="0"/>
    <x v="3"/>
    <s v="(Unassigned)"/>
    <s v="Facebook"/>
    <s v="Direct (campaign tagged in CRM)"/>
    <s v="6adb10063d9beb3b64966ab8"/>
    <n v="1"/>
    <n v="0"/>
    <n v="0"/>
    <n v="0"/>
    <n v="0"/>
    <n v="0"/>
    <n v="0"/>
    <n v="0"/>
    <n v="0"/>
    <n v="0"/>
    <n v="1"/>
    <n v="0"/>
  </r>
  <r>
    <x v="0"/>
    <x v="0"/>
    <x v="3"/>
    <s v="natuf_Kiosk_09102026"/>
    <s v="natuf_Kiosk_14072026_ad set_ad1"/>
    <s v="Natuf"/>
    <x v="5"/>
    <s v="Non-Quality Lead"/>
    <x v="0"/>
    <x v="3"/>
    <s v="Tejaswini Tarigopula"/>
    <s v="Facebook"/>
    <s v="Direct (campaign tagged in CRM)"/>
    <s v="6adb0ff58ede88a261a2f59e"/>
    <n v="1"/>
    <n v="0"/>
    <n v="1"/>
    <n v="0"/>
    <n v="4"/>
    <n v="4"/>
    <n v="0"/>
    <n v="0"/>
    <n v="0"/>
    <n v="0"/>
    <n v="1"/>
    <n v="0"/>
  </r>
  <r>
    <x v="0"/>
    <x v="0"/>
    <x v="0"/>
    <s v="E_Karan_Natuf_Sign_07072026_Adset3"/>
    <s v="E_Karan_Natuf_Sign_07072026_Adset2_Ad1 – Copy"/>
    <s v="Natuf"/>
    <x v="11"/>
    <s v="Non-Quality Lead"/>
    <x v="0"/>
    <x v="3"/>
    <s v="(Unassigned)"/>
    <s v="Facebook"/>
    <s v="Direct (campaign tagged in CRM)"/>
    <s v="6adb0e73ef598c110992fb54"/>
    <n v="1"/>
    <n v="0"/>
    <n v="0"/>
    <n v="0"/>
    <n v="0"/>
    <n v="0"/>
    <n v="0"/>
    <n v="0"/>
    <n v="0"/>
    <n v="0"/>
    <n v="1"/>
    <n v="0"/>
  </r>
  <r>
    <x v="0"/>
    <x v="1"/>
    <x v="11"/>
    <s v="Natuf | LAL 1% | India | Jul26 | V1"/>
    <s v="Natuf | Reel | Brand Ambassador | Heard Of Owning A Cafe | V1"/>
    <s v="In House Natuf"/>
    <x v="5"/>
    <s v="Non-Quality Lead"/>
    <x v="0"/>
    <x v="3"/>
    <s v="Tejaswini Tarigopula"/>
    <s v="Facebook"/>
    <s v="Direct (campaign tagged in CRM)"/>
    <s v="6adb0e0465496e46ea2d06b5"/>
    <n v="1"/>
    <n v="0"/>
    <n v="1"/>
    <n v="0"/>
    <n v="4"/>
    <n v="3"/>
    <n v="0"/>
    <n v="0"/>
    <n v="0"/>
    <n v="0"/>
    <n v="1"/>
    <n v="0"/>
  </r>
  <r>
    <x v="0"/>
    <x v="0"/>
    <x v="1"/>
    <s v="E_Natuf_Generic_13082026_Adset1"/>
    <s v="E_Natuf_Generic_13082026_Adset1_Ad1"/>
    <s v="Natuf"/>
    <x v="2"/>
    <s v="Quality Lead"/>
    <x v="0"/>
    <x v="3"/>
    <s v="Tejaswini Tarigopula"/>
    <s v="Facebook"/>
    <s v="Direct (campaign tagged in CRM)"/>
    <s v="6adb0b7d9a3037fd1ab64525"/>
    <n v="1"/>
    <n v="1"/>
    <n v="1"/>
    <n v="0"/>
    <n v="2"/>
    <n v="1"/>
    <n v="0"/>
    <n v="0"/>
    <n v="0"/>
    <n v="0"/>
    <n v="1"/>
    <n v="1"/>
  </r>
  <r>
    <x v="0"/>
    <x v="1"/>
    <x v="11"/>
    <s v="Natuf | LAL 1% | India | Jul26 | V1"/>
    <s v="Natuf | Reel | Brand Ambassador | Heard Of Owning A Cafe | V1"/>
    <s v="In House Natuf"/>
    <x v="11"/>
    <s v="Non-Quality Lead"/>
    <x v="0"/>
    <x v="3"/>
    <s v="(Unassigned)"/>
    <s v="Facebook"/>
    <s v="Direct (campaign tagged in CRM)"/>
    <s v="6adb0b72120e676b8aa5f5c8"/>
    <n v="1"/>
    <n v="0"/>
    <n v="0"/>
    <n v="0"/>
    <n v="0"/>
    <n v="0"/>
    <n v="0"/>
    <n v="0"/>
    <n v="0"/>
    <n v="0"/>
    <n v="1"/>
    <n v="0"/>
  </r>
  <r>
    <x v="0"/>
    <x v="1"/>
    <x v="11"/>
    <s v="Natuf | Investors | Tier1 + Growth Cities | Oct26 | V1"/>
    <s v="Natuf | Reel | Brand Ambassador | Heard Of Owning A Cafe | V1"/>
    <s v="In House Natuf"/>
    <x v="8"/>
    <s v="Non-Quality Lead"/>
    <x v="0"/>
    <x v="3"/>
    <s v="Tejaswini Tarigopula"/>
    <s v="Facebook"/>
    <s v="Direct (campaign tagged in CRM)"/>
    <s v="6adb0b6c06b14b78ad314ed3"/>
    <n v="1"/>
    <n v="0"/>
    <n v="1"/>
    <n v="0"/>
    <n v="3"/>
    <n v="3"/>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b09e039ee688579228876"/>
    <n v="1"/>
    <n v="0"/>
    <n v="0"/>
    <n v="0"/>
    <n v="0"/>
    <n v="0"/>
    <n v="0"/>
    <n v="0"/>
    <n v="0"/>
    <n v="0"/>
    <n v="1"/>
    <n v="0"/>
  </r>
  <r>
    <x v="0"/>
    <x v="0"/>
    <x v="1"/>
    <s v="E_Natuf_Generic_13082026_Adset1"/>
    <s v="E_Natuf_Generic_13082026_Adset1_Ad1"/>
    <s v="Natuf"/>
    <x v="11"/>
    <s v="Non-Quality Lead"/>
    <x v="0"/>
    <x v="3"/>
    <s v="(Unassigned)"/>
    <s v="Facebook"/>
    <s v="Direct (campaign tagged in CRM)"/>
    <s v="6adb08e006b14b78ad314b67"/>
    <n v="1"/>
    <n v="0"/>
    <n v="0"/>
    <n v="0"/>
    <n v="0"/>
    <n v="0"/>
    <n v="0"/>
    <n v="0"/>
    <n v="0"/>
    <n v="0"/>
    <n v="1"/>
    <n v="0"/>
  </r>
  <r>
    <x v="0"/>
    <x v="0"/>
    <x v="7"/>
    <s v="E_Karan_Natuf_Kiosk_15102026_Adset6"/>
    <s v="E_Hindi_Karan_Natuf_Kiosk_07072026_Adset5_ad3 – Copy 3"/>
    <s v="Natuf"/>
    <x v="5"/>
    <s v="Non-Quality Lead"/>
    <x v="0"/>
    <x v="3"/>
    <s v="Tejaswini Tarigopula"/>
    <s v="Facebook"/>
    <s v="Direct (campaign tagged in CRM)"/>
    <s v="6adb0737ba3f94dcbcd47685"/>
    <n v="1"/>
    <n v="0"/>
    <n v="1"/>
    <n v="0"/>
    <n v="2"/>
    <n v="2"/>
    <n v="0"/>
    <n v="0"/>
    <n v="0"/>
    <n v="0"/>
    <n v="1"/>
    <n v="0"/>
  </r>
  <r>
    <x v="0"/>
    <x v="1"/>
    <x v="11"/>
    <s v="Natuf | Business Owners | Tier1 + Growth Cities | Oct26 | V1"/>
    <s v="Natuf | Reel | Brand Ambassador | Heard Of Owning A Cafe | V1"/>
    <s v="In House Natuf"/>
    <x v="4"/>
    <s v="Quality Lead"/>
    <x v="0"/>
    <x v="3"/>
    <s v="Vikas Pathak"/>
    <s v="Facebook"/>
    <s v="Direct (campaign tagged in CRM)"/>
    <s v="6adb072c01629896104d64ff"/>
    <n v="1"/>
    <n v="1"/>
    <n v="1"/>
    <n v="0"/>
    <n v="1"/>
    <n v="0"/>
    <n v="0"/>
    <n v="0"/>
    <n v="0"/>
    <n v="0"/>
    <n v="1"/>
    <n v="1"/>
  </r>
  <r>
    <x v="0"/>
    <x v="1"/>
    <x v="11"/>
    <s v="Natuf | Investors | Tier1 + Growth Cities | Oct26 | V1"/>
    <s v="Natuf | Reel | Brand Ambassador | Heard Of Owning A Cafe | V1"/>
    <s v="In House Natuf"/>
    <x v="11"/>
    <s v="Non-Quality Lead"/>
    <x v="0"/>
    <x v="3"/>
    <s v="(Unassigned)"/>
    <s v="Facebook"/>
    <s v="Direct (campaign tagged in CRM)"/>
    <s v="6adb046350d1a0f6417d8f19"/>
    <n v="1"/>
    <n v="0"/>
    <n v="0"/>
    <n v="0"/>
    <n v="0"/>
    <n v="0"/>
    <n v="0"/>
    <n v="0"/>
    <n v="0"/>
    <n v="0"/>
    <n v="1"/>
    <n v="0"/>
  </r>
  <r>
    <x v="0"/>
    <x v="1"/>
    <x v="11"/>
    <s v="Natuf | Broad | Tier1 + Growth Cities | Oct26 | V1"/>
    <s v="Natuf | Reel | Brand Ambassador | Heard Of Owning A Cafe | V1"/>
    <s v="In House Natuf"/>
    <x v="14"/>
    <s v="Non-Quality Lead"/>
    <x v="0"/>
    <x v="3"/>
    <s v="Vikas Pathak"/>
    <s v="Facebook"/>
    <s v="Direct (campaign tagged in CRM)"/>
    <s v="6adaffa692e8f002e10f2828"/>
    <n v="1"/>
    <n v="0"/>
    <n v="1"/>
    <n v="1"/>
    <n v="2"/>
    <n v="2"/>
    <n v="0"/>
    <n v="0"/>
    <n v="0"/>
    <n v="0"/>
    <n v="1"/>
    <n v="0"/>
  </r>
  <r>
    <x v="0"/>
    <x v="1"/>
    <x v="11"/>
    <s v="Natuf | LAL 1% | India | Jul26 | V1"/>
    <s v="Natuf | Reel | Brand Ambassador | Heard Of Owning A Cafe | V1"/>
    <s v="In House Natuf"/>
    <x v="4"/>
    <s v="Quality Lead"/>
    <x v="0"/>
    <x v="3"/>
    <s v="Vikas Pathak"/>
    <s v="Facebook"/>
    <s v="Direct (campaign tagged in CRM)"/>
    <s v="6adafc17b35c50e1b628591c"/>
    <n v="1"/>
    <n v="1"/>
    <n v="1"/>
    <n v="0"/>
    <n v="3"/>
    <n v="3"/>
    <n v="0"/>
    <n v="0"/>
    <n v="0"/>
    <n v="0"/>
    <n v="1"/>
    <n v="1"/>
  </r>
  <r>
    <x v="0"/>
    <x v="0"/>
    <x v="2"/>
    <s v="E_Suresh_Natuf_Kiosk_07072026_Adset5"/>
    <s v="E_Hindi_Suresh_Natuf_Kiosk_07072026_Adset5_ad3 – Copy 2"/>
    <s v="Natuf"/>
    <x v="11"/>
    <s v="Non-Quality Lead"/>
    <x v="0"/>
    <x v="3"/>
    <s v="(Unassigned)"/>
    <s v="Facebook"/>
    <s v="Direct (campaign tagged in CRM)"/>
    <s v="6adaf9e0b35c50e1b62854a5"/>
    <n v="1"/>
    <n v="0"/>
    <n v="0"/>
    <n v="0"/>
    <n v="0"/>
    <n v="0"/>
    <n v="0"/>
    <n v="0"/>
    <n v="0"/>
    <n v="0"/>
    <n v="1"/>
    <n v="0"/>
  </r>
  <r>
    <x v="0"/>
    <x v="1"/>
    <x v="11"/>
    <s v="Natuf | LAL 1% | India | Jul26 | V1"/>
    <s v="Natuf | Reel | Brand Ambassador | Heard Of Owning A Cafe | V1"/>
    <s v="In House Natuf"/>
    <x v="11"/>
    <s v="Non-Quality Lead"/>
    <x v="0"/>
    <x v="3"/>
    <s v="(Unassigned)"/>
    <s v="Facebook"/>
    <s v="Direct (campaign tagged in CRM)"/>
    <s v="6adaf8c9d6d7890ddef9a95f"/>
    <n v="1"/>
    <n v="0"/>
    <n v="0"/>
    <n v="0"/>
    <n v="0"/>
    <n v="0"/>
    <n v="0"/>
    <n v="0"/>
    <n v="0"/>
    <n v="0"/>
    <n v="1"/>
    <n v="0"/>
  </r>
  <r>
    <x v="0"/>
    <x v="0"/>
    <x v="2"/>
    <s v="E_Suresh_Natuf_Kiosk_07072026_Adset5"/>
    <s v="E_Hindi_Suresh_Natuf_Kiosk_07072026_Adset5_ad3 – Copy 2"/>
    <s v="Natuf"/>
    <x v="11"/>
    <s v="Non-Quality Lead"/>
    <x v="0"/>
    <x v="3"/>
    <s v="(Unassigned)"/>
    <s v="Facebook"/>
    <s v="Direct (campaign tagged in CRM)"/>
    <s v="6adaeeb79b5b4feb63953a13"/>
    <n v="1"/>
    <n v="0"/>
    <n v="0"/>
    <n v="0"/>
    <n v="0"/>
    <n v="0"/>
    <n v="0"/>
    <n v="0"/>
    <n v="0"/>
    <n v="0"/>
    <n v="1"/>
    <n v="0"/>
  </r>
  <r>
    <x v="0"/>
    <x v="0"/>
    <x v="1"/>
    <s v="E_Natuf_Generic_13082026_Adset1"/>
    <s v="E_Natuf_Generic_13082026_Adset1_Ad1"/>
    <s v="Natuf"/>
    <x v="14"/>
    <s v="Non-Quality Lead"/>
    <x v="0"/>
    <x v="3"/>
    <s v="Deepak Rai"/>
    <s v="Facebook"/>
    <s v="Direct (campaign tagged in CRM)"/>
    <s v="6adaed7d201fa958dded0b58"/>
    <n v="1"/>
    <n v="0"/>
    <n v="1"/>
    <n v="1"/>
    <n v="1"/>
    <n v="1"/>
    <n v="0"/>
    <n v="0"/>
    <n v="0"/>
    <n v="0"/>
    <n v="1"/>
    <n v="0"/>
  </r>
  <r>
    <x v="0"/>
    <x v="1"/>
    <x v="11"/>
    <s v="Natuf | Business Owners | Tier1 + Growth Cities | Oct26 | V1"/>
    <s v="Natuf | Reel | Brand Ambassador | Heard Of Owning A Cafe | V1"/>
    <s v="In House Natuf"/>
    <x v="7"/>
    <s v="Non-Quality Lead"/>
    <x v="0"/>
    <x v="3"/>
    <s v="Deepak Rai"/>
    <s v="Facebook"/>
    <s v="Direct (campaign tagged in CRM)"/>
    <s v="6adaeca0b4bc2a62db5f0ada"/>
    <n v="1"/>
    <n v="0"/>
    <n v="1"/>
    <n v="0"/>
    <n v="2"/>
    <n v="1"/>
    <n v="0"/>
    <n v="0"/>
    <n v="0"/>
    <n v="0"/>
    <n v="1"/>
    <n v="0"/>
  </r>
  <r>
    <x v="0"/>
    <x v="1"/>
    <x v="12"/>
    <s v="Natuf | Business Owners | Tier1 + Growth Cities | Oct26 | V1"/>
    <s v="Natuf | Static | Become A Levantine Food | V1"/>
    <s v="Natuf_MF"/>
    <x v="14"/>
    <s v="Non-Quality Lead"/>
    <x v="0"/>
    <x v="3"/>
    <s v="Tejaswini Tarigopula"/>
    <s v="Facebook"/>
    <s v="Direct (campaign tagged in CRM)"/>
    <s v="6adaea58637a2f097aa38a26"/>
    <n v="1"/>
    <n v="0"/>
    <n v="1"/>
    <n v="1"/>
    <n v="1"/>
    <n v="0"/>
    <n v="0"/>
    <n v="0"/>
    <n v="0"/>
    <n v="0"/>
    <n v="1"/>
    <n v="0"/>
  </r>
  <r>
    <x v="0"/>
    <x v="1"/>
    <x v="11"/>
    <s v="Natuf | Investors | Tier1 + Growth Cities | Oct26 | V1"/>
    <s v="Natuf | Reel | Brand Ambassador | Heard Of Owning A Cafe | V1"/>
    <s v="In House Natuf"/>
    <x v="6"/>
    <s v="Non-Quality Lead"/>
    <x v="0"/>
    <x v="3"/>
    <s v="Omkar Navge"/>
    <s v="Facebook"/>
    <s v="Direct (campaign tagged in CRM)"/>
    <s v="6adae892d2c3e567ef5f5728"/>
    <n v="1"/>
    <n v="0"/>
    <n v="1"/>
    <n v="0"/>
    <n v="1"/>
    <n v="0"/>
    <n v="0"/>
    <n v="0"/>
    <n v="0"/>
    <n v="0"/>
    <n v="1"/>
    <n v="0"/>
  </r>
  <r>
    <x v="0"/>
    <x v="1"/>
    <x v="12"/>
    <s v="Natuf | Investors | Tier1 + Growth Cities | Oct26 | V1"/>
    <s v="Natuf | Static | Become A Levantine Food | V1"/>
    <s v="Natuf_MF"/>
    <x v="6"/>
    <s v="Non-Quality Lead"/>
    <x v="0"/>
    <x v="3"/>
    <s v="Tejaswini Tarigopula"/>
    <s v="Facebook"/>
    <s v="Direct (campaign tagged in CRM)"/>
    <s v="6adae856d8acf4ab61662c1d"/>
    <n v="1"/>
    <n v="0"/>
    <n v="1"/>
    <n v="0"/>
    <n v="2"/>
    <n v="0"/>
    <n v="0"/>
    <n v="0"/>
    <n v="0"/>
    <n v="0"/>
    <n v="1"/>
    <n v="0"/>
  </r>
  <r>
    <x v="0"/>
    <x v="1"/>
    <x v="12"/>
    <s v="Natuf | Investors | Tier1 + Growth Cities | Oct26 | V1"/>
    <s v="Natuf | Static | Become A Levantine Food | V1"/>
    <s v="Natuf_MF"/>
    <x v="14"/>
    <s v="Non-Quality Lead"/>
    <x v="0"/>
    <x v="3"/>
    <s v="Tejaswini Tarigopula"/>
    <s v="Facebook"/>
    <s v="Direct (campaign tagged in CRM)"/>
    <s v="6adae47cab5ab881bdd3ebdc"/>
    <n v="1"/>
    <n v="0"/>
    <n v="1"/>
    <n v="1"/>
    <n v="1"/>
    <n v="0"/>
    <n v="0"/>
    <n v="0"/>
    <n v="0"/>
    <n v="0"/>
    <n v="1"/>
    <n v="0"/>
  </r>
  <r>
    <x v="0"/>
    <x v="1"/>
    <x v="11"/>
    <s v="Natuf | Business Owners | Tier1 + Growth Cities | Oct26 | V1"/>
    <s v="Natuf | Reel | Brand Ambassador | Heard Of Owning A Cafe | V1"/>
    <s v="In House Natuf"/>
    <x v="6"/>
    <s v="Non-Quality Lead"/>
    <x v="0"/>
    <x v="3"/>
    <s v="Tejaswini Tarigopula"/>
    <s v="Facebook"/>
    <s v="Direct (campaign tagged in CRM)"/>
    <s v="6adae379944c99c7ba101103"/>
    <n v="1"/>
    <n v="0"/>
    <n v="1"/>
    <n v="0"/>
    <n v="1"/>
    <n v="0"/>
    <n v="0"/>
    <n v="0"/>
    <n v="0"/>
    <n v="0"/>
    <n v="1"/>
    <n v="0"/>
  </r>
  <r>
    <x v="0"/>
    <x v="0"/>
    <x v="2"/>
    <s v="E_Suresh_Natuf_Kiosk_07072026_Adset5"/>
    <s v="E_Hindi_Suresh_Natuf_Kiosk_07072026_Adset5_ad3 – Copy 2"/>
    <s v="Natuf"/>
    <x v="6"/>
    <s v="Non-Quality Lead"/>
    <x v="0"/>
    <x v="3"/>
    <s v="Omkar Navge"/>
    <s v="Facebook"/>
    <s v="Direct (campaign tagged in CRM)"/>
    <s v="6adae14291b040be16731e5c"/>
    <n v="1"/>
    <n v="0"/>
    <n v="1"/>
    <n v="0"/>
    <n v="1"/>
    <n v="0"/>
    <n v="0"/>
    <n v="0"/>
    <n v="0"/>
    <n v="0"/>
    <n v="1"/>
    <n v="0"/>
  </r>
  <r>
    <x v="0"/>
    <x v="1"/>
    <x v="11"/>
    <s v="Natuf | Broad | Tier1 + Growth Cities | Oct26 | V1"/>
    <s v="Natuf | Reel | Brand Ambassador | Heard Of Owning A Cafe | V1"/>
    <s v="In House Natuf"/>
    <x v="6"/>
    <s v="Non-Quality Lead"/>
    <x v="0"/>
    <x v="3"/>
    <s v="Omkar Navge"/>
    <s v="Facebook"/>
    <s v="Direct (campaign tagged in CRM)"/>
    <s v="6adadd9e53f9ed7bfef7b630"/>
    <n v="1"/>
    <n v="0"/>
    <n v="1"/>
    <n v="0"/>
    <n v="1"/>
    <n v="0"/>
    <n v="0"/>
    <n v="0"/>
    <n v="0"/>
    <n v="0"/>
    <n v="1"/>
    <n v="0"/>
  </r>
  <r>
    <x v="0"/>
    <x v="0"/>
    <x v="3"/>
    <s v="natuf_Kiosk_09102026"/>
    <s v="natuf_Kiosk_14072026_ad set_ad1"/>
    <s v="Natuf"/>
    <x v="5"/>
    <s v="Non-Quality Lead"/>
    <x v="0"/>
    <x v="3"/>
    <s v="Tejaswini Tarigopula"/>
    <s v="Facebook"/>
    <s v="Direct (campaign tagged in CRM)"/>
    <s v="6adad7dd45889c2d202a4f08"/>
    <n v="1"/>
    <n v="0"/>
    <n v="1"/>
    <n v="0"/>
    <n v="2"/>
    <n v="2"/>
    <n v="0"/>
    <n v="0"/>
    <n v="0"/>
    <n v="0"/>
    <n v="1"/>
    <n v="0"/>
  </r>
  <r>
    <x v="0"/>
    <x v="1"/>
    <x v="11"/>
    <s v="Natuf | Broad | Tier1 + Growth Cities | Oct26 | V1"/>
    <s v="Natuf | Reel | Brand Ambassador | Heard Of Owning A Cafe | V1"/>
    <s v="In House Natuf"/>
    <x v="7"/>
    <s v="Non-Quality Lead"/>
    <x v="0"/>
    <x v="3"/>
    <s v="Tejaswini Tarigopula"/>
    <s v="Facebook"/>
    <s v="Direct (campaign tagged in CRM)"/>
    <s v="6adad2f697c9d4355824d35a"/>
    <n v="1"/>
    <n v="0"/>
    <n v="1"/>
    <n v="0"/>
    <n v="2"/>
    <n v="0"/>
    <n v="0"/>
    <n v="0"/>
    <n v="0"/>
    <n v="0"/>
    <n v="1"/>
    <n v="0"/>
  </r>
  <r>
    <x v="0"/>
    <x v="0"/>
    <x v="0"/>
    <s v="E_Karan_Natuf_Sign_07072026_Adset3"/>
    <s v="E_Karan_Natuf_Sign_07072026_Adset2_Ad1 – Copy"/>
    <s v="Natuf"/>
    <x v="6"/>
    <s v="Non-Quality Lead"/>
    <x v="0"/>
    <x v="3"/>
    <s v="Omkar Navge"/>
    <s v="Facebook"/>
    <s v="Direct (campaign tagged in CRM)"/>
    <s v="6adad23c7ec65d35ca8c7f59"/>
    <n v="1"/>
    <n v="0"/>
    <n v="1"/>
    <n v="0"/>
    <n v="2"/>
    <n v="1"/>
    <n v="0"/>
    <n v="0"/>
    <n v="0"/>
    <n v="0"/>
    <n v="1"/>
    <n v="0"/>
  </r>
  <r>
    <x v="0"/>
    <x v="1"/>
    <x v="11"/>
    <s v="Natuf | Investors | Tier1 + Growth Cities | Oct26 | V1"/>
    <s v="Natuf | Reel | Brand Ambassador | Heard Of Owning A Cafe | V1"/>
    <s v="In House Natuf"/>
    <x v="6"/>
    <s v="Non-Quality Lead"/>
    <x v="0"/>
    <x v="3"/>
    <s v="Omkar Navge"/>
    <s v="Facebook"/>
    <s v="Direct (campaign tagged in CRM)"/>
    <s v="6adad2116fb395c287832197"/>
    <n v="1"/>
    <n v="0"/>
    <n v="1"/>
    <n v="0"/>
    <n v="1"/>
    <n v="0"/>
    <n v="0"/>
    <n v="0"/>
    <n v="0"/>
    <n v="0"/>
    <n v="1"/>
    <n v="0"/>
  </r>
  <r>
    <x v="0"/>
    <x v="0"/>
    <x v="3"/>
    <s v="natuf_Kiosk_09102026"/>
    <s v="natuf_Kiosk_14072026_ad set_ad1"/>
    <s v="Natuf"/>
    <x v="6"/>
    <s v="Non-Quality Lead"/>
    <x v="0"/>
    <x v="3"/>
    <s v="Tejaswini Tarigopula"/>
    <s v="Facebook"/>
    <s v="Direct (campaign tagged in CRM)"/>
    <s v="6adacc74befe189015b1935a"/>
    <n v="1"/>
    <n v="0"/>
    <n v="1"/>
    <n v="0"/>
    <n v="1"/>
    <n v="0"/>
    <n v="0"/>
    <n v="0"/>
    <n v="0"/>
    <n v="0"/>
    <n v="1"/>
    <n v="0"/>
  </r>
  <r>
    <x v="0"/>
    <x v="0"/>
    <x v="1"/>
    <s v="E_Natuf_Generic_13082026_Adset1"/>
    <s v="E_Natuf_Generic_13082026_Adset1_Ad1"/>
    <s v="Natuf"/>
    <x v="4"/>
    <s v="Quality Lead"/>
    <x v="0"/>
    <x v="3"/>
    <s v="Tejaswini Tarigopula"/>
    <s v="Facebook"/>
    <s v="Direct (campaign tagged in CRM)"/>
    <s v="6adac8d2e29ce3edbec6cb31"/>
    <n v="1"/>
    <n v="1"/>
    <n v="1"/>
    <n v="0"/>
    <n v="1"/>
    <n v="1"/>
    <n v="0"/>
    <n v="0"/>
    <n v="0"/>
    <n v="0"/>
    <n v="1"/>
    <n v="1"/>
  </r>
  <r>
    <x v="0"/>
    <x v="1"/>
    <x v="11"/>
    <s v="Natuf | Business Owners | Tier1 + Growth Cities | Oct26 | V1"/>
    <s v="Natuf | Reel | Brand Ambassador | Heard Of Owning A Cafe | V1"/>
    <s v="In House Natuf"/>
    <x v="5"/>
    <s v="Non-Quality Lead"/>
    <x v="0"/>
    <x v="3"/>
    <s v="Tejaswini Tarigopula"/>
    <s v="Facebook"/>
    <s v="Direct (campaign tagged in CRM)"/>
    <s v="6adac6f44a6eb72d9a73ff05"/>
    <n v="1"/>
    <n v="0"/>
    <n v="1"/>
    <n v="0"/>
    <n v="4"/>
    <n v="3"/>
    <n v="0"/>
    <n v="0"/>
    <n v="0"/>
    <n v="0"/>
    <n v="1"/>
    <n v="0"/>
  </r>
  <r>
    <x v="0"/>
    <x v="1"/>
    <x v="11"/>
    <s v="Natuf | Business Owners | Tier1 + Growth Cities | Oct26 | V1"/>
    <s v="Natuf | Reel | Brand Ambassador | Heard Of Owning A Cafe | V1"/>
    <s v="In House Natuf"/>
    <x v="14"/>
    <s v="Non-Quality Lead"/>
    <x v="0"/>
    <x v="3"/>
    <s v="Omkar Navge"/>
    <s v="Facebook"/>
    <s v="Direct (campaign tagged in CRM)"/>
    <s v="6adab8b51a228ba6a5af3fe0"/>
    <n v="1"/>
    <n v="0"/>
    <n v="1"/>
    <n v="1"/>
    <n v="1"/>
    <n v="0"/>
    <n v="0"/>
    <n v="0"/>
    <n v="0"/>
    <n v="0"/>
    <n v="1"/>
    <n v="0"/>
  </r>
  <r>
    <x v="0"/>
    <x v="0"/>
    <x v="0"/>
    <s v="E_Karan_Natuf_Sign_07072026_Adset3"/>
    <s v="E_Karan_Natuf_Sign_07072026_Adset2_Ad1"/>
    <s v="Natuf"/>
    <x v="6"/>
    <s v="Non-Quality Lead"/>
    <x v="0"/>
    <x v="3"/>
    <s v="Omkar Navge"/>
    <s v="Facebook"/>
    <s v="Direct (campaign tagged in CRM)"/>
    <s v="6adaaa0de9422974a15e791a"/>
    <n v="1"/>
    <n v="0"/>
    <n v="1"/>
    <n v="0"/>
    <n v="1"/>
    <n v="0"/>
    <n v="0"/>
    <n v="0"/>
    <n v="0"/>
    <n v="0"/>
    <n v="1"/>
    <n v="0"/>
  </r>
  <r>
    <x v="0"/>
    <x v="0"/>
    <x v="1"/>
    <s v="E_Natuf_Generic_13082026_Adset1"/>
    <s v="E_Natuf_Generic_13082026_Adset1_Ad1"/>
    <s v="Natuf"/>
    <x v="2"/>
    <s v="Quality Lead"/>
    <x v="0"/>
    <x v="3"/>
    <s v="Tejaswini Tarigopula"/>
    <s v="Facebook"/>
    <s v="Direct (campaign tagged in CRM)"/>
    <s v="6adaa65ded0d9aa7b52af674"/>
    <n v="1"/>
    <n v="1"/>
    <n v="1"/>
    <n v="0"/>
    <n v="6"/>
    <n v="4"/>
    <n v="0"/>
    <n v="0"/>
    <n v="0"/>
    <n v="0"/>
    <n v="1"/>
    <n v="1"/>
  </r>
  <r>
    <x v="0"/>
    <x v="1"/>
    <x v="11"/>
    <s v="Natuf | Investors | Tier1 + Growth Cities | Oct26 | V1"/>
    <s v="Natuf | Reel | Brand Ambassador | Heard Of Owning A Cafe | V1"/>
    <s v="In House Natuf"/>
    <x v="4"/>
    <s v="Quality Lead"/>
    <x v="0"/>
    <x v="3"/>
    <s v="Omkar Navge"/>
    <s v="Facebook"/>
    <s v="Direct (campaign tagged in CRM)"/>
    <s v="6ada983bc3fc7ba78e4063a0"/>
    <n v="1"/>
    <n v="1"/>
    <n v="1"/>
    <n v="0"/>
    <n v="1"/>
    <n v="1"/>
    <n v="0"/>
    <n v="0"/>
    <n v="0"/>
    <n v="0"/>
    <n v="1"/>
    <n v="1"/>
  </r>
  <r>
    <x v="0"/>
    <x v="1"/>
    <x v="11"/>
    <s v="Natuf | Investors | Tier1 + Growth Cities | Oct26 | V1"/>
    <s v="Natuf | Reel | Brand Ambassador | Heard Of Owning A Cafe | V1"/>
    <s v="In House Natuf"/>
    <x v="4"/>
    <s v="Quality Lead"/>
    <x v="0"/>
    <x v="3"/>
    <s v="Vikas Pathak"/>
    <s v="Facebook"/>
    <s v="Direct (campaign tagged in CRM)"/>
    <s v="6ada8fbda0d29fa5e5856c97"/>
    <n v="1"/>
    <n v="1"/>
    <n v="1"/>
    <n v="0"/>
    <n v="1"/>
    <n v="1"/>
    <n v="0"/>
    <n v="0"/>
    <n v="0"/>
    <n v="0"/>
    <n v="1"/>
    <n v="1"/>
  </r>
  <r>
    <x v="0"/>
    <x v="0"/>
    <x v="2"/>
    <s v="E_Suresh_Natuf_Kiosk_07072026_Adset5"/>
    <s v="E_Hindi_Suresh_Natuf_Kiosk_07072026_Adset5_ad3 – Copy 2"/>
    <s v="Natuf"/>
    <x v="6"/>
    <s v="Non-Quality Lead"/>
    <x v="0"/>
    <x v="3"/>
    <s v="Omkar Navge"/>
    <s v="Facebook"/>
    <s v="Direct (campaign tagged in CRM)"/>
    <s v="6ada8b28dd345f867733f96d"/>
    <n v="1"/>
    <n v="0"/>
    <n v="1"/>
    <n v="0"/>
    <n v="1"/>
    <n v="1"/>
    <n v="0"/>
    <n v="0"/>
    <n v="0"/>
    <n v="0"/>
    <n v="1"/>
    <n v="0"/>
  </r>
  <r>
    <x v="0"/>
    <x v="1"/>
    <x v="11"/>
    <s v="Natuf | LAL 1% | India | Jul26 | V1"/>
    <s v="Natuf | Reel | Brand Ambassador | Heard Of Owning A Cafe | V1"/>
    <s v="In House Natuf"/>
    <x v="4"/>
    <s v="Quality Lead"/>
    <x v="0"/>
    <x v="3"/>
    <s v="Omkar Navge"/>
    <s v="Facebook"/>
    <s v="Direct (campaign tagged in CRM)"/>
    <s v="6ada887add345f867733f81a"/>
    <n v="1"/>
    <n v="1"/>
    <n v="1"/>
    <n v="0"/>
    <n v="1"/>
    <n v="1"/>
    <n v="0"/>
    <n v="0"/>
    <n v="0"/>
    <n v="0"/>
    <n v="1"/>
    <n v="1"/>
  </r>
  <r>
    <x v="0"/>
    <x v="1"/>
    <x v="11"/>
    <s v="Natuf | Investors | Tier1 + Growth Cities | Oct26 | V1"/>
    <s v="Natuf | Reel | Brand Ambassador | Heard Of Owning A Cafe | V1"/>
    <s v="In House Natuf"/>
    <x v="7"/>
    <s v="Non-Quality Lead"/>
    <x v="0"/>
    <x v="3"/>
    <s v="Vikas Pathak"/>
    <s v="Facebook"/>
    <s v="Direct (campaign tagged in CRM)"/>
    <s v="6ada8339bd550b44d4ca4dff"/>
    <n v="1"/>
    <n v="0"/>
    <n v="1"/>
    <n v="0"/>
    <n v="4"/>
    <n v="3"/>
    <n v="0"/>
    <n v="0"/>
    <n v="0"/>
    <n v="0"/>
    <n v="1"/>
    <n v="0"/>
  </r>
  <r>
    <x v="0"/>
    <x v="0"/>
    <x v="2"/>
    <s v="E_Suresh_Natuf_Kiosk_07072026_Adset5"/>
    <s v="E_Hindi_Suresh_Natuf_Kiosk_07072026_Adset5_ad3 – Copy 2"/>
    <s v="Natuf"/>
    <x v="7"/>
    <s v="Non-Quality Lead"/>
    <x v="0"/>
    <x v="3"/>
    <s v="Tejaswini Tarigopula"/>
    <s v="Facebook"/>
    <s v="Direct (campaign tagged in CRM)"/>
    <s v="6ada829b53401dbd94a185d1"/>
    <n v="1"/>
    <n v="0"/>
    <n v="1"/>
    <n v="0"/>
    <n v="2"/>
    <n v="0"/>
    <n v="0"/>
    <n v="0"/>
    <n v="0"/>
    <n v="0"/>
    <n v="1"/>
    <n v="0"/>
  </r>
  <r>
    <x v="0"/>
    <x v="1"/>
    <x v="11"/>
    <s v="Natuf | Investors | Tier1 + Growth Cities | Oct26 | V1"/>
    <s v="Natuf | Reel | Brand Ambassador | Heard Of Owning A Cafe | V1"/>
    <s v="In House Natuf"/>
    <x v="8"/>
    <s v="Non-Quality Lead"/>
    <x v="0"/>
    <x v="3"/>
    <s v="Vikas Pathak"/>
    <s v="Facebook"/>
    <s v="Direct (campaign tagged in CRM)"/>
    <s v="6ada82161f5a7b32554a06ce"/>
    <n v="1"/>
    <n v="0"/>
    <n v="1"/>
    <n v="0"/>
    <n v="3"/>
    <n v="0"/>
    <n v="0"/>
    <n v="0"/>
    <n v="0"/>
    <n v="0"/>
    <n v="1"/>
    <n v="0"/>
  </r>
  <r>
    <x v="0"/>
    <x v="1"/>
    <x v="11"/>
    <s v="Natuf | LAL 1% | India | Jul26 | V1"/>
    <s v="Natuf | Reel | Brand Ambassador | Heard Of Owning A Cafe | V1"/>
    <s v="In House Natuf"/>
    <x v="4"/>
    <s v="Quality Lead"/>
    <x v="0"/>
    <x v="3"/>
    <s v="Omkar Navge"/>
    <s v="Facebook"/>
    <s v="Direct (campaign tagged in CRM)"/>
    <s v="6ada7f76d8f775012e3c69ee"/>
    <n v="1"/>
    <n v="1"/>
    <n v="1"/>
    <n v="0"/>
    <n v="2"/>
    <n v="2"/>
    <n v="0"/>
    <n v="0"/>
    <n v="0"/>
    <n v="0"/>
    <n v="1"/>
    <n v="1"/>
  </r>
  <r>
    <x v="0"/>
    <x v="0"/>
    <x v="0"/>
    <s v="E_Karan_Natuf_Sign_07072026_Adset3"/>
    <s v="E_Karan_Natuf_Sign_07072026_Adset2_Ad1"/>
    <s v="Natuf"/>
    <x v="6"/>
    <s v="Non-Quality Lead"/>
    <x v="0"/>
    <x v="3"/>
    <s v="Omkar Navge"/>
    <s v="Facebook"/>
    <s v="Direct (campaign tagged in CRM)"/>
    <s v="6ada7c9954866ae46929d46f"/>
    <n v="1"/>
    <n v="0"/>
    <n v="1"/>
    <n v="0"/>
    <n v="1"/>
    <n v="0"/>
    <n v="0"/>
    <n v="0"/>
    <n v="0"/>
    <n v="0"/>
    <n v="1"/>
    <n v="0"/>
  </r>
  <r>
    <x v="0"/>
    <x v="0"/>
    <x v="3"/>
    <s v="natuf_Kiosk_09102026"/>
    <s v="natuf_Kiosk_14072026_ad set_ad1"/>
    <s v="Natuf"/>
    <x v="14"/>
    <s v="Non-Quality Lead"/>
    <x v="0"/>
    <x v="3"/>
    <s v="Tejaswini Tarigopula"/>
    <s v="Facebook"/>
    <s v="Direct (campaign tagged in CRM)"/>
    <s v="6ada7ace8c86997a21ba6611"/>
    <n v="1"/>
    <n v="0"/>
    <n v="1"/>
    <n v="1"/>
    <n v="1"/>
    <n v="1"/>
    <n v="0"/>
    <n v="0"/>
    <n v="0"/>
    <n v="0"/>
    <n v="1"/>
    <n v="0"/>
  </r>
  <r>
    <x v="0"/>
    <x v="1"/>
    <x v="11"/>
    <s v="Natuf | LAL 1% | India | Jul26 | V1"/>
    <s v="Natuf | Reel | Brand Ambassador | Heard Of Owning A Cafe | V1"/>
    <s v="In House Natuf"/>
    <x v="11"/>
    <s v="Non-Quality Lead"/>
    <x v="0"/>
    <x v="3"/>
    <s v="Tejaswini Tarigopula"/>
    <s v="Facebook"/>
    <s v="Direct (campaign tagged in CRM)"/>
    <s v="6ada700f3a3664ebfb0cc614"/>
    <n v="1"/>
    <n v="0"/>
    <n v="0"/>
    <n v="0"/>
    <n v="0"/>
    <n v="0"/>
    <n v="0"/>
    <n v="0"/>
    <n v="0"/>
    <n v="0"/>
    <n v="1"/>
    <n v="0"/>
  </r>
  <r>
    <x v="0"/>
    <x v="1"/>
    <x v="11"/>
    <s v="Natuf | LAL 1% | India | Jul26 | V1"/>
    <s v="Natuf | Reel | Brand Ambassador | Heard Of Owning A Cafe | V1"/>
    <s v="In House Natuf"/>
    <x v="6"/>
    <s v="Non-Quality Lead"/>
    <x v="0"/>
    <x v="3"/>
    <s v="Omkar Navge"/>
    <s v="Facebook"/>
    <s v="Direct (campaign tagged in CRM)"/>
    <s v="6ada6de68ef255f4d240111d"/>
    <n v="1"/>
    <n v="0"/>
    <n v="1"/>
    <n v="0"/>
    <n v="2"/>
    <n v="0"/>
    <n v="0"/>
    <n v="0"/>
    <n v="0"/>
    <n v="0"/>
    <n v="1"/>
    <n v="0"/>
  </r>
  <r>
    <x v="0"/>
    <x v="1"/>
    <x v="11"/>
    <s v="Natuf | Broad | Tier1 + Growth Cities | Oct26 | V1"/>
    <s v="Natuf | Reel | Brand Ambassador | Heard Of Owning A Cafe | V1"/>
    <s v="In House Natuf"/>
    <x v="6"/>
    <s v="Non-Quality Lead"/>
    <x v="0"/>
    <x v="3"/>
    <s v="Omkar Navge"/>
    <s v="Facebook"/>
    <s v="Direct (campaign tagged in CRM)"/>
    <s v="6ada6c82ab232c2a43eecb3e"/>
    <n v="1"/>
    <n v="0"/>
    <n v="1"/>
    <n v="0"/>
    <n v="1"/>
    <n v="0"/>
    <n v="0"/>
    <n v="0"/>
    <n v="0"/>
    <n v="0"/>
    <n v="1"/>
    <n v="0"/>
  </r>
  <r>
    <x v="0"/>
    <x v="1"/>
    <x v="11"/>
    <s v="Natuf | Business Owners | Tier1 + Growth Cities | Oct26 | V1"/>
    <s v="Natuf | Reel | Brand Ambassador | Heard Of Owning A Cafe | V1"/>
    <s v="In House Natuf"/>
    <x v="6"/>
    <s v="Non-Quality Lead"/>
    <x v="0"/>
    <x v="3"/>
    <s v="Tejaswini Tarigopula"/>
    <s v="Facebook"/>
    <s v="Direct (campaign tagged in CRM)"/>
    <s v="6ada676471ba493b342c0e74"/>
    <n v="1"/>
    <n v="0"/>
    <n v="1"/>
    <n v="0"/>
    <n v="1"/>
    <n v="1"/>
    <n v="0"/>
    <n v="0"/>
    <n v="0"/>
    <n v="0"/>
    <n v="1"/>
    <n v="0"/>
  </r>
  <r>
    <x v="0"/>
    <x v="1"/>
    <x v="11"/>
    <s v="Natuf | Business Owners | Tier1 + Growth Cities | Oct26 | V1"/>
    <s v="Natuf | Reel | Brand Ambassador | Heard Of Owning A Cafe | V1"/>
    <s v="In House Natuf"/>
    <x v="6"/>
    <s v="Non-Quality Lead"/>
    <x v="0"/>
    <x v="3"/>
    <s v="Omkar Navge"/>
    <s v="Facebook"/>
    <s v="Direct (campaign tagged in CRM)"/>
    <s v="6ada65829f4859d779779cd7"/>
    <n v="1"/>
    <n v="0"/>
    <n v="1"/>
    <n v="0"/>
    <n v="1"/>
    <n v="0"/>
    <n v="0"/>
    <n v="0"/>
    <n v="0"/>
    <n v="0"/>
    <n v="1"/>
    <n v="0"/>
  </r>
  <r>
    <x v="0"/>
    <x v="1"/>
    <x v="11"/>
    <s v="Natuf | LAL 1% | India | Jul26 | V1"/>
    <s v="Natuf | Reel | Brand Ambassador | Heard Of Owning A Cafe | V1"/>
    <s v="In House Natuf"/>
    <x v="6"/>
    <s v="Non-Quality Lead"/>
    <x v="0"/>
    <x v="3"/>
    <s v="Tejaswini Tarigopula"/>
    <s v="Facebook"/>
    <s v="Direct (campaign tagged in CRM)"/>
    <s v="6ada63ca2fdeee4402310ee6"/>
    <n v="1"/>
    <n v="0"/>
    <n v="1"/>
    <n v="0"/>
    <n v="1"/>
    <n v="0"/>
    <n v="0"/>
    <n v="0"/>
    <n v="0"/>
    <n v="0"/>
    <n v="1"/>
    <n v="0"/>
  </r>
  <r>
    <x v="0"/>
    <x v="1"/>
    <x v="11"/>
    <s v="Natuf | LAL 1% | India | Jul26 | V1"/>
    <s v="Natuf | Reel | Brand Ambassador | Heard Of Owning A Cafe | V1"/>
    <s v="In House Natuf"/>
    <x v="7"/>
    <s v="Non-Quality Lead"/>
    <x v="0"/>
    <x v="3"/>
    <s v="Tejaswini Tarigopula"/>
    <s v="Facebook"/>
    <s v="Direct (campaign tagged in CRM)"/>
    <s v="6ada6250a1f31286ff4e6057"/>
    <n v="1"/>
    <n v="0"/>
    <n v="1"/>
    <n v="0"/>
    <n v="2"/>
    <n v="1"/>
    <n v="0"/>
    <n v="0"/>
    <n v="0"/>
    <n v="0"/>
    <n v="1"/>
    <n v="0"/>
  </r>
  <r>
    <x v="0"/>
    <x v="0"/>
    <x v="1"/>
    <s v="E_Natuf_Generic_13082026_Adset1"/>
    <s v="E_Natuf_Generic_13082026_Adset1_Ad1"/>
    <s v="Natuf"/>
    <x v="11"/>
    <s v="Non-Quality Lead"/>
    <x v="0"/>
    <x v="3"/>
    <s v="(Unassigned)"/>
    <s v="Facebook"/>
    <s v="Direct (campaign tagged in CRM)"/>
    <s v="6ada614d2d2e831a8e2f309a"/>
    <n v="1"/>
    <n v="0"/>
    <n v="0"/>
    <n v="0"/>
    <n v="0"/>
    <n v="0"/>
    <n v="0"/>
    <n v="0"/>
    <n v="0"/>
    <n v="0"/>
    <n v="1"/>
    <n v="0"/>
  </r>
  <r>
    <x v="0"/>
    <x v="1"/>
    <x v="11"/>
    <s v="Natuf | Broad | Tier1 + Growth Cities | Oct26 | V1"/>
    <s v="Natuf | Reel | Brand Ambassador | Heard Of Owning A Cafe | V1"/>
    <s v="In House Natuf"/>
    <x v="11"/>
    <s v="Non-Quality Lead"/>
    <x v="0"/>
    <x v="3"/>
    <s v="(Unassigned)"/>
    <s v="Facebook"/>
    <s v="Direct (campaign tagged in CRM)"/>
    <s v="6ada60726a58abbc3584351c"/>
    <n v="1"/>
    <n v="0"/>
    <n v="0"/>
    <n v="0"/>
    <n v="0"/>
    <n v="0"/>
    <n v="0"/>
    <n v="0"/>
    <n v="0"/>
    <n v="0"/>
    <n v="1"/>
    <n v="0"/>
  </r>
  <r>
    <x v="0"/>
    <x v="1"/>
    <x v="11"/>
    <s v="Natuf | Investors | Tier1 + Growth Cities | Oct26 | V1"/>
    <s v="Natuf | Reel | Brand Ambassador | Heard Of Owning A Cafe | V1"/>
    <s v="In House Natuf"/>
    <x v="11"/>
    <s v="Non-Quality Lead"/>
    <x v="0"/>
    <x v="3"/>
    <s v="(Unassigned)"/>
    <s v="Facebook"/>
    <s v="Direct (campaign tagged in CRM)"/>
    <s v="6ada5e11927059218f6ef0de"/>
    <n v="1"/>
    <n v="0"/>
    <n v="0"/>
    <n v="0"/>
    <n v="0"/>
    <n v="0"/>
    <n v="0"/>
    <n v="0"/>
    <n v="0"/>
    <n v="0"/>
    <n v="1"/>
    <n v="0"/>
  </r>
  <r>
    <x v="0"/>
    <x v="1"/>
    <x v="12"/>
    <s v="Natuf | Broad | Tier1 + Growth Cities | Oct26 | V1"/>
    <s v="Natuf | Static | Become A Levantine Food | V1"/>
    <s v="Natuf_MF"/>
    <x v="14"/>
    <s v="Non-Quality Lead"/>
    <x v="0"/>
    <x v="3"/>
    <s v="Tejaswini Tarigopula"/>
    <s v="Facebook"/>
    <s v="Direct (campaign tagged in CRM)"/>
    <s v="6ada5ce0214caaa4655a9318"/>
    <n v="1"/>
    <n v="0"/>
    <n v="1"/>
    <n v="1"/>
    <n v="1"/>
    <n v="1"/>
    <n v="0"/>
    <n v="0"/>
    <n v="0"/>
    <n v="0"/>
    <n v="1"/>
    <n v="0"/>
  </r>
  <r>
    <x v="0"/>
    <x v="0"/>
    <x v="2"/>
    <s v="E_Suresh_Natuf_Kiosk_07072026_Adset5"/>
    <s v="E_Hindi_Suresh_Natuf_Kiosk_07072026_Adset5_ad3 – Copy 2"/>
    <s v="Natuf"/>
    <x v="7"/>
    <s v="Non-Quality Lead"/>
    <x v="0"/>
    <x v="3"/>
    <s v="Tejaswini Tarigopula"/>
    <s v="Facebook"/>
    <s v="Direct (campaign tagged in CRM)"/>
    <s v="6ada59038e992598af17647c"/>
    <n v="1"/>
    <n v="0"/>
    <n v="1"/>
    <n v="0"/>
    <n v="2"/>
    <n v="0"/>
    <n v="0"/>
    <n v="0"/>
    <n v="0"/>
    <n v="0"/>
    <n v="1"/>
    <n v="0"/>
  </r>
  <r>
    <x v="0"/>
    <x v="0"/>
    <x v="2"/>
    <s v="E_Suresh_Natuf_Kiosk_07072026_Adset5"/>
    <s v="E_Hindi_Suresh_Natuf_Kiosk_07072026_Adset5_ad3 – Copy 2"/>
    <s v="Natuf"/>
    <x v="11"/>
    <s v="Non-Quality Lead"/>
    <x v="0"/>
    <x v="3"/>
    <s v="(Unassigned)"/>
    <s v="Facebook"/>
    <s v="Direct (campaign tagged in CRM)"/>
    <s v="6ada5675a0199b5c4a8e7c6c"/>
    <n v="1"/>
    <n v="0"/>
    <n v="0"/>
    <n v="0"/>
    <n v="0"/>
    <n v="0"/>
    <n v="0"/>
    <n v="0"/>
    <n v="0"/>
    <n v="0"/>
    <n v="1"/>
    <n v="0"/>
  </r>
  <r>
    <x v="0"/>
    <x v="1"/>
    <x v="11"/>
    <s v="Natuf | Investors | Tier1 + Growth Cities | Oct26 | V1"/>
    <s v="Natuf | Reel | Brand Ambassador | Heard Of Owning A Cafe | V1"/>
    <s v="In House Natuf"/>
    <x v="4"/>
    <s v="Quality Lead"/>
    <x v="0"/>
    <x v="3"/>
    <s v="Vikas Pathak"/>
    <s v="Facebook"/>
    <s v="Direct (campaign tagged in CRM)"/>
    <s v="6ada539a5310e4e8bac7302d"/>
    <n v="1"/>
    <n v="1"/>
    <n v="1"/>
    <n v="0"/>
    <n v="1"/>
    <n v="1"/>
    <n v="0"/>
    <n v="0"/>
    <n v="0"/>
    <n v="0"/>
    <n v="1"/>
    <n v="1"/>
  </r>
  <r>
    <x v="0"/>
    <x v="0"/>
    <x v="2"/>
    <s v="E_Suresh_Natuf_Kiosk_07072026_Adset5"/>
    <s v="E_Hindi_Suresh_Natuf_Kiosk_07072026_Adset5_ad3 – Copy 2"/>
    <s v="Natuf"/>
    <x v="11"/>
    <s v="Non-Quality Lead"/>
    <x v="0"/>
    <x v="3"/>
    <s v="(Unassigned)"/>
    <s v="Facebook"/>
    <s v="Direct (campaign tagged in CRM)"/>
    <s v="6ada50e14b158e892ad44884"/>
    <n v="1"/>
    <n v="0"/>
    <n v="0"/>
    <n v="0"/>
    <n v="0"/>
    <n v="0"/>
    <n v="0"/>
    <n v="0"/>
    <n v="0"/>
    <n v="0"/>
    <n v="1"/>
    <n v="0"/>
  </r>
  <r>
    <x v="0"/>
    <x v="0"/>
    <x v="0"/>
    <s v="E_Karan_Natuf_Sign_07072026_Adset3"/>
    <s v="E_Karan_Natuf_Sign_07072026_Adset2_Ad1"/>
    <s v="Natuf"/>
    <x v="7"/>
    <s v="Non-Quality Lead"/>
    <x v="0"/>
    <x v="3"/>
    <s v="Tejaswini Tarigopula"/>
    <s v="Facebook"/>
    <s v="Direct (campaign tagged in CRM)"/>
    <s v="6ada4ffa4b74abb91efdc3bc"/>
    <n v="1"/>
    <n v="0"/>
    <n v="1"/>
    <n v="0"/>
    <n v="2"/>
    <n v="0"/>
    <n v="0"/>
    <n v="0"/>
    <n v="0"/>
    <n v="0"/>
    <n v="1"/>
    <n v="0"/>
  </r>
  <r>
    <x v="0"/>
    <x v="1"/>
    <x v="11"/>
    <s v="Natuf | Broad | Tier1 + Growth Cities | Oct26 | V1"/>
    <s v="Natuf | Reel | Brand Ambassador | Heard Of Owning A Cafe | V1"/>
    <s v="In House Natuf"/>
    <x v="5"/>
    <s v="Non-Quality Lead"/>
    <x v="0"/>
    <x v="3"/>
    <s v="Vikas Pathak"/>
    <s v="Facebook"/>
    <s v="Direct (campaign tagged in CRM)"/>
    <s v="6ada4fd18e2fe53d8d9c8bc2"/>
    <n v="1"/>
    <n v="0"/>
    <n v="1"/>
    <n v="0"/>
    <n v="1"/>
    <n v="1"/>
    <n v="0"/>
    <n v="0"/>
    <n v="0"/>
    <n v="0"/>
    <n v="1"/>
    <n v="0"/>
  </r>
  <r>
    <x v="0"/>
    <x v="0"/>
    <x v="0"/>
    <s v="E_Karan_Natuf_Sign_07072026_Adset3"/>
    <s v="E_Karan_Natuf_Sign_07072026_Adset2_Ad1"/>
    <s v="Natuf"/>
    <x v="11"/>
    <s v="Non-Quality Lead"/>
    <x v="0"/>
    <x v="3"/>
    <s v="(Unassigned)"/>
    <s v="Facebook"/>
    <s v="Direct (campaign tagged in CRM)"/>
    <s v="6ada4f4ec2cd998c9226ac0c"/>
    <n v="1"/>
    <n v="0"/>
    <n v="0"/>
    <n v="0"/>
    <n v="0"/>
    <n v="0"/>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a4eb33945eaefb67a0dc7"/>
    <n v="1"/>
    <n v="0"/>
    <n v="0"/>
    <n v="0"/>
    <n v="0"/>
    <n v="0"/>
    <n v="0"/>
    <n v="0"/>
    <n v="0"/>
    <n v="0"/>
    <n v="1"/>
    <n v="0"/>
  </r>
  <r>
    <x v="0"/>
    <x v="0"/>
    <x v="1"/>
    <s v="E_Natuf_Generic_13082026_Adset1"/>
    <s v="E_Natuf_Generic_13082026_Adset1_Ad1"/>
    <s v="Natuf"/>
    <x v="11"/>
    <s v="Non-Quality Lead"/>
    <x v="0"/>
    <x v="3"/>
    <s v="(Unassigned)"/>
    <s v="Facebook"/>
    <s v="Direct (campaign tagged in CRM)"/>
    <s v="6ada4e764e8654b0798993f0"/>
    <n v="1"/>
    <n v="0"/>
    <n v="0"/>
    <n v="0"/>
    <n v="0"/>
    <n v="0"/>
    <n v="0"/>
    <n v="0"/>
    <n v="0"/>
    <n v="0"/>
    <n v="1"/>
    <n v="0"/>
  </r>
  <r>
    <x v="0"/>
    <x v="1"/>
    <x v="12"/>
    <s v="Natuf | Business Owners | Tier1 + Growth Cities | Oct26 | V1"/>
    <s v="Natuf | Static | Become A Levantine Food | V1"/>
    <s v="Natuf_MF"/>
    <x v="14"/>
    <s v="Non-Quality Lead"/>
    <x v="0"/>
    <x v="3"/>
    <s v="Tejaswini Tarigopula"/>
    <s v="Facebook"/>
    <s v="Direct (campaign tagged in CRM)"/>
    <s v="6ada4dc8498030a0e92193f8"/>
    <n v="1"/>
    <n v="0"/>
    <n v="1"/>
    <n v="1"/>
    <n v="2"/>
    <n v="1"/>
    <n v="0"/>
    <n v="0"/>
    <n v="0"/>
    <n v="0"/>
    <n v="1"/>
    <n v="0"/>
  </r>
  <r>
    <x v="0"/>
    <x v="1"/>
    <x v="11"/>
    <s v="Natuf | LAL 1% | India | Jul26 | V1"/>
    <s v="Natuf | Reel | Brand Ambassador | Heard Of Owning A Cafe | V1"/>
    <s v="In House Natuf"/>
    <x v="14"/>
    <s v="Non-Quality Lead"/>
    <x v="0"/>
    <x v="3"/>
    <s v="Vikas Pathak"/>
    <s v="Facebook"/>
    <s v="Direct (campaign tagged in CRM)"/>
    <s v="6ada4db84e8654b0798992c2"/>
    <n v="1"/>
    <n v="0"/>
    <n v="1"/>
    <n v="1"/>
    <n v="2"/>
    <n v="1"/>
    <n v="0"/>
    <n v="0"/>
    <n v="0"/>
    <n v="0"/>
    <n v="1"/>
    <n v="0"/>
  </r>
  <r>
    <x v="0"/>
    <x v="1"/>
    <x v="11"/>
    <s v="Natuf | Broad | Tier1 + Growth Cities | Oct26 | V1"/>
    <s v="Natuf | Reel | Brand Ambassador | Heard Of Owning A Cafe | V1"/>
    <s v="In House Natuf"/>
    <x v="11"/>
    <s v="Non-Quality Lead"/>
    <x v="0"/>
    <x v="3"/>
    <s v="(Unassigned)"/>
    <s v="Facebook"/>
    <s v="Direct (campaign tagged in CRM)"/>
    <s v="6ada4b449aeaa1ce3fa0ef8e"/>
    <n v="1"/>
    <n v="0"/>
    <n v="0"/>
    <n v="0"/>
    <n v="0"/>
    <n v="0"/>
    <n v="0"/>
    <n v="0"/>
    <n v="0"/>
    <n v="0"/>
    <n v="1"/>
    <n v="0"/>
  </r>
  <r>
    <x v="0"/>
    <x v="1"/>
    <x v="11"/>
    <s v="Natuf | Broad | Tier1 + Growth Cities | Oct26 | V1"/>
    <s v="Natuf | Reel | Brand Ambassador | Heard Of Owning A Cafe | V1"/>
    <s v="In House Natuf"/>
    <x v="4"/>
    <s v="Quality Lead"/>
    <x v="0"/>
    <x v="3"/>
    <s v="Tejaswini Tarigopula"/>
    <s v="Facebook"/>
    <s v="Direct (campaign tagged in CRM)"/>
    <s v="6ada4ab7576fc944307cc5c9"/>
    <n v="1"/>
    <n v="1"/>
    <n v="1"/>
    <n v="0"/>
    <n v="3"/>
    <n v="3"/>
    <n v="0"/>
    <n v="0"/>
    <n v="0"/>
    <n v="0"/>
    <n v="1"/>
    <n v="1"/>
  </r>
  <r>
    <x v="0"/>
    <x v="0"/>
    <x v="3"/>
    <s v="natuf_Kiosk_14072026_Highest-converting industries"/>
    <s v="natuf_Kiosk_14072026_ad set_ad1"/>
    <s v="Natuf"/>
    <x v="14"/>
    <s v="Non-Quality Lead"/>
    <x v="0"/>
    <x v="3"/>
    <s v="Tejaswini Tarigopula"/>
    <s v="Facebook"/>
    <s v="Direct (campaign tagged in CRM)"/>
    <s v="6ada4a843d253fa1391a7774"/>
    <n v="1"/>
    <n v="0"/>
    <n v="1"/>
    <n v="1"/>
    <n v="1"/>
    <n v="1"/>
    <n v="0"/>
    <n v="0"/>
    <n v="0"/>
    <n v="0"/>
    <n v="1"/>
    <n v="0"/>
  </r>
  <r>
    <x v="0"/>
    <x v="1"/>
    <x v="11"/>
    <s v="Natuf | Broad | Tier1 + Growth Cities | Oct26 | V1"/>
    <s v="Natuf | Reel | Brand Ambassador | Heard Of Owning A Cafe | V1"/>
    <s v="In House Natuf"/>
    <x v="11"/>
    <s v="Non-Quality Lead"/>
    <x v="0"/>
    <x v="3"/>
    <s v="(Unassigned)"/>
    <s v="Facebook"/>
    <s v="Direct (campaign tagged in CRM)"/>
    <s v="6ada4a3cd016abfca237376f"/>
    <n v="1"/>
    <n v="0"/>
    <n v="0"/>
    <n v="0"/>
    <n v="0"/>
    <n v="0"/>
    <n v="0"/>
    <n v="0"/>
    <n v="0"/>
    <n v="0"/>
    <n v="1"/>
    <n v="0"/>
  </r>
  <r>
    <x v="0"/>
    <x v="1"/>
    <x v="11"/>
    <s v="Natuf | Business Owners | Tier1 + Growth Cities | Oct26 | V1"/>
    <s v="Natuf | Reel | Brand Ambassador | Heard Of Owning A Cafe | V1"/>
    <s v="In House Natuf"/>
    <x v="5"/>
    <s v="Non-Quality Lead"/>
    <x v="0"/>
    <x v="3"/>
    <s v="Tejaswini Tarigopula"/>
    <s v="Facebook"/>
    <s v="Direct (campaign tagged in CRM)"/>
    <s v="6ada4a383af4e4a7498375fc"/>
    <n v="1"/>
    <n v="0"/>
    <n v="1"/>
    <n v="0"/>
    <n v="2"/>
    <n v="1"/>
    <n v="0"/>
    <n v="0"/>
    <n v="0"/>
    <n v="0"/>
    <n v="1"/>
    <n v="0"/>
  </r>
  <r>
    <x v="0"/>
    <x v="1"/>
    <x v="11"/>
    <s v="Natuf | LAL 1% | India | Jul26 | V1"/>
    <s v="Natuf | Reel | Brand Ambassador | Heard Of Owning A Cafe | V1"/>
    <s v="In House Natuf"/>
    <x v="11"/>
    <s v="Non-Quality Lead"/>
    <x v="0"/>
    <x v="3"/>
    <s v="(Unassigned)"/>
    <s v="Facebook"/>
    <s v="Direct (campaign tagged in CRM)"/>
    <s v="6ada48a6f65a35c5b1f333dd"/>
    <n v="1"/>
    <n v="0"/>
    <n v="0"/>
    <n v="0"/>
    <n v="0"/>
    <n v="0"/>
    <n v="0"/>
    <n v="0"/>
    <n v="0"/>
    <n v="0"/>
    <n v="1"/>
    <n v="0"/>
  </r>
  <r>
    <x v="0"/>
    <x v="0"/>
    <x v="3"/>
    <s v="natuf_Kiosk_09102026"/>
    <s v="natuf_Kiosk_14072026_ad set_ad1"/>
    <s v="Natuf"/>
    <x v="11"/>
    <s v="Non-Quality Lead"/>
    <x v="0"/>
    <x v="3"/>
    <s v="(Unassigned)"/>
    <s v="Facebook"/>
    <s v="Direct (campaign tagged in CRM)"/>
    <s v="6ada489a8ef2f93c8b1fa81f"/>
    <n v="1"/>
    <n v="0"/>
    <n v="0"/>
    <n v="0"/>
    <n v="0"/>
    <n v="0"/>
    <n v="0"/>
    <n v="0"/>
    <n v="0"/>
    <n v="0"/>
    <n v="1"/>
    <n v="0"/>
  </r>
  <r>
    <x v="0"/>
    <x v="0"/>
    <x v="0"/>
    <s v="E_Karan_Natuf_Sign_07072026_Adset3"/>
    <s v="E_Karan_Natuf_Sign_07072026_Adset2_Ad1"/>
    <s v="Natuf"/>
    <x v="14"/>
    <s v="Non-Quality Lead"/>
    <x v="0"/>
    <x v="3"/>
    <s v="Tejaswini Tarigopula"/>
    <s v="Facebook"/>
    <s v="Direct (campaign tagged in CRM)"/>
    <s v="6ada48913d253fa1391a76a1"/>
    <n v="1"/>
    <n v="0"/>
    <n v="1"/>
    <n v="1"/>
    <n v="1"/>
    <n v="1"/>
    <n v="0"/>
    <n v="0"/>
    <n v="0"/>
    <n v="0"/>
    <n v="1"/>
    <n v="0"/>
  </r>
  <r>
    <x v="0"/>
    <x v="0"/>
    <x v="2"/>
    <s v="E_Suresh_Natuf_Kiosk_07072026_Adset5"/>
    <s v="E_Hindi_Suresh_Natuf_Kiosk_07072026_Adset5_ad3 – Copy 2"/>
    <s v="Natuf"/>
    <x v="11"/>
    <s v="Non-Quality Lead"/>
    <x v="0"/>
    <x v="3"/>
    <s v="(Unassigned)"/>
    <s v="Facebook"/>
    <s v="Direct (campaign tagged in CRM)"/>
    <s v="6ada48380365f70faf34c186"/>
    <n v="1"/>
    <n v="0"/>
    <n v="0"/>
    <n v="0"/>
    <n v="0"/>
    <n v="0"/>
    <n v="0"/>
    <n v="0"/>
    <n v="0"/>
    <n v="0"/>
    <n v="1"/>
    <n v="0"/>
  </r>
  <r>
    <x v="0"/>
    <x v="0"/>
    <x v="3"/>
    <s v="natuf_Kiosk_09102026"/>
    <s v="natuf_Kiosk_14072026_ad set_ad1"/>
    <s v="Natuf"/>
    <x v="14"/>
    <s v="Non-Quality Lead"/>
    <x v="0"/>
    <x v="3"/>
    <s v="Tejaswini Tarigopula"/>
    <s v="Facebook"/>
    <s v="Direct (campaign tagged in CRM)"/>
    <s v="6ada478bc71798eedd21e07b"/>
    <n v="1"/>
    <n v="0"/>
    <n v="1"/>
    <n v="1"/>
    <n v="1"/>
    <n v="0"/>
    <n v="0"/>
    <n v="0"/>
    <n v="0"/>
    <n v="0"/>
    <n v="1"/>
    <n v="0"/>
  </r>
  <r>
    <x v="0"/>
    <x v="0"/>
    <x v="1"/>
    <s v="E_Natuf_Generic_13082026_Adset1"/>
    <s v="E_Natuf_Generic_13082026_Adset1_Ad1"/>
    <s v="Natuf"/>
    <x v="3"/>
    <s v="Quality Lead"/>
    <x v="0"/>
    <x v="3"/>
    <s v="Deepak Rai"/>
    <s v="Facebook"/>
    <s v="Direct (campaign tagged in CRM)"/>
    <s v="6ada4616186d352f7ecd5a57"/>
    <n v="1"/>
    <n v="1"/>
    <n v="1"/>
    <n v="0"/>
    <n v="1"/>
    <n v="1"/>
    <n v="0"/>
    <n v="0"/>
    <n v="0"/>
    <n v="0"/>
    <n v="1"/>
    <n v="1"/>
  </r>
  <r>
    <x v="0"/>
    <x v="1"/>
    <x v="11"/>
    <s v="Natuf | Business Owners | Tier1 + Growth Cities | Oct26 | V1"/>
    <s v="Natuf | Reel | Brand Ambassador | Heard Of Owning A Cafe | V1"/>
    <s v="In House Natuf"/>
    <x v="5"/>
    <s v="Non-Quality Lead"/>
    <x v="0"/>
    <x v="3"/>
    <s v="Tejaswini Tarigopula"/>
    <s v="Facebook"/>
    <s v="Direct (campaign tagged in CRM)"/>
    <s v="6ada45153af4e4a7498371d0"/>
    <n v="1"/>
    <n v="0"/>
    <n v="1"/>
    <n v="0"/>
    <n v="2"/>
    <n v="2"/>
    <n v="0"/>
    <n v="0"/>
    <n v="0"/>
    <n v="0"/>
    <n v="1"/>
    <n v="0"/>
  </r>
  <r>
    <x v="0"/>
    <x v="0"/>
    <x v="2"/>
    <s v="E_Suresh_Natuf_Kiosk_07072026_Adset5"/>
    <s v="E_Hindi_Suresh_Natuf_Kiosk_07072026_Adset5_ad3 – Copy 2"/>
    <s v="Natuf"/>
    <x v="11"/>
    <s v="Non-Quality Lead"/>
    <x v="0"/>
    <x v="3"/>
    <s v="(Unassigned)"/>
    <s v="Facebook"/>
    <s v="Direct (campaign tagged in CRM)"/>
    <s v="6ada44ecd8bf9c3e47ae6e4c"/>
    <n v="1"/>
    <n v="0"/>
    <n v="0"/>
    <n v="0"/>
    <n v="0"/>
    <n v="0"/>
    <n v="0"/>
    <n v="0"/>
    <n v="0"/>
    <n v="0"/>
    <n v="1"/>
    <n v="0"/>
  </r>
  <r>
    <x v="0"/>
    <x v="0"/>
    <x v="2"/>
    <s v="E_Suresh_Natuf_Kiosk_07072026_Adset5"/>
    <s v="E_Hindi_Suresh_Natuf_Kiosk_07072026_Adset5_ad3 – Copy 2"/>
    <s v="Natuf"/>
    <x v="1"/>
    <s v="Quality Lead"/>
    <x v="0"/>
    <x v="3"/>
    <s v="Tejaswini Tarigopula"/>
    <s v="Facebook"/>
    <s v="Direct (campaign tagged in CRM)"/>
    <s v="6ada445a7e57040701b38484"/>
    <n v="1"/>
    <n v="1"/>
    <n v="1"/>
    <n v="0"/>
    <n v="7"/>
    <n v="3"/>
    <n v="0"/>
    <n v="0"/>
    <n v="0"/>
    <n v="0"/>
    <n v="1"/>
    <n v="1"/>
  </r>
  <r>
    <x v="0"/>
    <x v="1"/>
    <x v="11"/>
    <s v="Natuf | Investors | Tier1 + Growth Cities | Oct26 | V1"/>
    <s v="Natuf | Reel | Brand Ambassador | Heard Of Owning A Cafe | V1"/>
    <s v="In House Natuf"/>
    <x v="11"/>
    <s v="Non-Quality Lead"/>
    <x v="0"/>
    <x v="3"/>
    <s v="(Unassigned)"/>
    <s v="Facebook"/>
    <s v="Direct (campaign tagged in CRM)"/>
    <s v="6ada4424792dbbe4911750dd"/>
    <n v="1"/>
    <n v="0"/>
    <n v="0"/>
    <n v="0"/>
    <n v="0"/>
    <n v="0"/>
    <n v="0"/>
    <n v="0"/>
    <n v="0"/>
    <n v="0"/>
    <n v="1"/>
    <n v="0"/>
  </r>
  <r>
    <x v="0"/>
    <x v="1"/>
    <x v="11"/>
    <s v="Natuf | Business Owners | Tier1 + Growth Cities | Oct26 | V1"/>
    <s v="Natuf | Reel | Brand Ambassador | Heard Of Owning A Cafe | V1"/>
    <s v="In House Natuf"/>
    <x v="11"/>
    <s v="Non-Quality Lead"/>
    <x v="0"/>
    <x v="3"/>
    <s v="(Unassigned)"/>
    <s v="Facebook"/>
    <s v="Direct (campaign tagged in CRM)"/>
    <s v="6ada43c08fe5cbe4031a2f17"/>
    <n v="1"/>
    <n v="0"/>
    <n v="0"/>
    <n v="0"/>
    <n v="0"/>
    <n v="0"/>
    <n v="0"/>
    <n v="0"/>
    <n v="0"/>
    <n v="0"/>
    <n v="1"/>
    <n v="0"/>
  </r>
  <r>
    <x v="0"/>
    <x v="0"/>
    <x v="7"/>
    <s v="E_Karan_Natuf_Kiosk_15102026_Adset 7"/>
    <s v="E_Karan_Natuf_Kiosk_07072026_Adset5_ad3 – Copy"/>
    <s v="Natuf"/>
    <x v="11"/>
    <s v="Non-Quality Lead"/>
    <x v="0"/>
    <x v="3"/>
    <s v="(Unassigned)"/>
    <s v="Facebook"/>
    <s v="Direct (campaign tagged in CRM)"/>
    <s v="6ada42c036f86db41a0b0473"/>
    <n v="1"/>
    <n v="0"/>
    <n v="0"/>
    <n v="0"/>
    <n v="0"/>
    <n v="0"/>
    <n v="0"/>
    <n v="0"/>
    <n v="0"/>
    <n v="0"/>
    <n v="1"/>
    <n v="0"/>
  </r>
  <r>
    <x v="0"/>
    <x v="0"/>
    <x v="1"/>
    <s v="E_Natuf_Generic_13082026_Adset1"/>
    <s v="E_Natuf_Generic_13082026_Adset1_Ad1"/>
    <s v="Natuf"/>
    <x v="2"/>
    <s v="Quality Lead"/>
    <x v="0"/>
    <x v="3"/>
    <s v="Tejaswini Tarigopula"/>
    <s v="Facebook"/>
    <s v="Direct (campaign tagged in CRM)"/>
    <s v="6ada42b91c21666883b41bee"/>
    <n v="1"/>
    <n v="1"/>
    <n v="1"/>
    <n v="0"/>
    <n v="8"/>
    <n v="4"/>
    <n v="0"/>
    <n v="0"/>
    <n v="0"/>
    <n v="0"/>
    <n v="1"/>
    <n v="1"/>
  </r>
  <r>
    <x v="0"/>
    <x v="1"/>
    <x v="11"/>
    <s v="Natuf | Broad | Tier1 + Growth Cities | Oct26 | V1"/>
    <s v="Natuf | Reel | Brand Ambassador | Heard Of Owning A Cafe | V1"/>
    <s v="In House Natuf"/>
    <x v="4"/>
    <s v="Quality Lead"/>
    <x v="0"/>
    <x v="3"/>
    <s v="Vikas Pathak"/>
    <s v="Facebook"/>
    <s v="Direct (campaign tagged in CRM)"/>
    <s v="6ada428dc3b8223dd5417b25"/>
    <n v="1"/>
    <n v="1"/>
    <n v="1"/>
    <n v="0"/>
    <n v="1"/>
    <n v="1"/>
    <n v="0"/>
    <n v="0"/>
    <n v="0"/>
    <n v="0"/>
    <n v="1"/>
    <n v="1"/>
  </r>
  <r>
    <x v="0"/>
    <x v="0"/>
    <x v="2"/>
    <s v="E_Suresh_Natuf_Kiosk_07072026_Adset5"/>
    <s v="E_Hindi_Suresh_Natuf_Kiosk_07072026_Adset5_ad3 – Copy 2"/>
    <s v="Natuf"/>
    <x v="11"/>
    <s v="Non-Quality Lead"/>
    <x v="0"/>
    <x v="3"/>
    <s v="(Unassigned)"/>
    <s v="Facebook"/>
    <s v="Direct (campaign tagged in CRM)"/>
    <s v="6ada413a44185a1e9076a81c"/>
    <n v="1"/>
    <n v="0"/>
    <n v="0"/>
    <n v="0"/>
    <n v="0"/>
    <n v="0"/>
    <n v="0"/>
    <n v="0"/>
    <n v="0"/>
    <n v="0"/>
    <n v="1"/>
    <n v="0"/>
  </r>
  <r>
    <x v="0"/>
    <x v="1"/>
    <x v="11"/>
    <s v="Natuf | Broad | Tier1 + Growth Cities | Oct26 | V1"/>
    <s v="Natuf | Reel | Brand Ambassador | Heard Of Owning A Cafe | V1"/>
    <s v="In House Natuf"/>
    <x v="11"/>
    <s v="Non-Quality Lead"/>
    <x v="0"/>
    <x v="3"/>
    <s v="(Unassigned)"/>
    <s v="Facebook"/>
    <s v="Direct (campaign tagged in CRM)"/>
    <s v="6ada3fa09fe376174646c9ac"/>
    <n v="1"/>
    <n v="0"/>
    <n v="0"/>
    <n v="0"/>
    <n v="0"/>
    <n v="0"/>
    <n v="0"/>
    <n v="0"/>
    <n v="0"/>
    <n v="0"/>
    <n v="1"/>
    <n v="0"/>
  </r>
  <r>
    <x v="0"/>
    <x v="0"/>
    <x v="1"/>
    <s v="E_Natuf_Generic_13082026_Adset1"/>
    <s v="E_Natuf_Generic_13082026_Adset1_Ad1"/>
    <s v="Natuf"/>
    <x v="14"/>
    <s v="Non-Quality Lead"/>
    <x v="0"/>
    <x v="3"/>
    <s v="Tejaswini Tarigopula"/>
    <s v="Facebook"/>
    <s v="Direct (campaign tagged in CRM)"/>
    <s v="6ada3df1e622ee853ac93eb1"/>
    <n v="1"/>
    <n v="0"/>
    <n v="1"/>
    <n v="1"/>
    <n v="1"/>
    <n v="1"/>
    <n v="0"/>
    <n v="0"/>
    <n v="0"/>
    <n v="0"/>
    <n v="1"/>
    <n v="0"/>
  </r>
  <r>
    <x v="0"/>
    <x v="1"/>
    <x v="11"/>
    <s v="Natuf | LAL 1% | India | Jul26 | V1"/>
    <s v="Natuf | Reel | Brand Ambassador | Heard Of Owning A Cafe | V1"/>
    <s v="In House Natuf"/>
    <x v="4"/>
    <s v="Quality Lead"/>
    <x v="0"/>
    <x v="3"/>
    <s v="Vikas Pathak"/>
    <s v="Facebook"/>
    <s v="Direct (campaign tagged in CRM)"/>
    <s v="6ada39955248bdf13fa15f65"/>
    <n v="1"/>
    <n v="1"/>
    <n v="1"/>
    <n v="0"/>
    <n v="1"/>
    <n v="1"/>
    <n v="0"/>
    <n v="0"/>
    <n v="0"/>
    <n v="0"/>
    <n v="1"/>
    <n v="1"/>
  </r>
  <r>
    <x v="0"/>
    <x v="1"/>
    <x v="11"/>
    <s v="Natuf | Investors | Tier1 + Growth Cities | Oct26 | V1"/>
    <s v="Natuf | Reel | Brand Ambassador | Heard Of Owning A Cafe | V1"/>
    <s v="In House Natuf"/>
    <x v="14"/>
    <s v="Non-Quality Lead"/>
    <x v="0"/>
    <x v="3"/>
    <s v="Vikas Pathak"/>
    <s v="Facebook"/>
    <s v="Direct (campaign tagged in CRM)"/>
    <s v="6ada39615248bdf13fa15eca"/>
    <n v="1"/>
    <n v="0"/>
    <n v="1"/>
    <n v="1"/>
    <n v="4"/>
    <n v="3"/>
    <n v="0"/>
    <n v="0"/>
    <n v="0"/>
    <n v="0"/>
    <n v="1"/>
    <n v="0"/>
  </r>
  <r>
    <x v="0"/>
    <x v="1"/>
    <x v="11"/>
    <s v="Natuf | LAL 1% | India | Jul26 | V1"/>
    <s v="Natuf | Reel | Brand Ambassador | Heard Of Owning A Cafe | V1"/>
    <s v="In House Natuf"/>
    <x v="11"/>
    <s v="Non-Quality Lead"/>
    <x v="0"/>
    <x v="3"/>
    <s v="(Unassigned)"/>
    <s v="Facebook"/>
    <s v="Direct (campaign tagged in CRM)"/>
    <s v="6ada390cfbc3f26d14bfc848"/>
    <n v="1"/>
    <n v="0"/>
    <n v="0"/>
    <n v="0"/>
    <n v="0"/>
    <n v="0"/>
    <n v="0"/>
    <n v="0"/>
    <n v="0"/>
    <n v="0"/>
    <n v="1"/>
    <n v="0"/>
  </r>
  <r>
    <x v="0"/>
    <x v="0"/>
    <x v="3"/>
    <s v="natuf_Kiosk_14072026_Highest-converting industries"/>
    <s v="natuf_Kiosk_14072026_ad set_ad1"/>
    <s v="Natuf"/>
    <x v="11"/>
    <s v="Non-Quality Lead"/>
    <x v="0"/>
    <x v="3"/>
    <s v="(Unassigned)"/>
    <s v="Facebook"/>
    <s v="Direct (campaign tagged in CRM)"/>
    <s v="6ada38e0e7a3bc8a84eb4bc3"/>
    <n v="1"/>
    <n v="0"/>
    <n v="0"/>
    <n v="0"/>
    <n v="0"/>
    <n v="0"/>
    <n v="0"/>
    <n v="0"/>
    <n v="0"/>
    <n v="0"/>
    <n v="1"/>
    <n v="0"/>
  </r>
  <r>
    <x v="0"/>
    <x v="1"/>
    <x v="11"/>
    <s v="Natuf | Investors | Tier1 + Growth Cities | Oct26 | V1"/>
    <s v="Natuf | Reel | Brand Ambassador | Heard Of Owning A Cafe | V1"/>
    <s v="In House Natuf"/>
    <x v="5"/>
    <s v="Non-Quality Lead"/>
    <x v="0"/>
    <x v="3"/>
    <s v="Tejaswini Tarigopula"/>
    <s v="Facebook"/>
    <s v="Direct (campaign tagged in CRM)"/>
    <s v="6ada3752d991d1dd34caff5c"/>
    <n v="1"/>
    <n v="0"/>
    <n v="1"/>
    <n v="0"/>
    <n v="1"/>
    <n v="1"/>
    <n v="0"/>
    <n v="0"/>
    <n v="0"/>
    <n v="0"/>
    <n v="1"/>
    <n v="0"/>
  </r>
  <r>
    <x v="0"/>
    <x v="1"/>
    <x v="11"/>
    <s v="Natuf | Broad | Tier1 + Growth Cities | Oct26 | V1"/>
    <s v="Natuf | Reel | Brand Ambassador | Heard Of Owning A Cafe | V1"/>
    <s v="In House Natuf"/>
    <x v="11"/>
    <s v="Non-Quality Lead"/>
    <x v="0"/>
    <x v="3"/>
    <s v="(Unassigned)"/>
    <s v="Facebook"/>
    <s v="Direct (campaign tagged in CRM)"/>
    <s v="6ada3603e55dc6a4c1878fc3"/>
    <n v="1"/>
    <n v="0"/>
    <n v="0"/>
    <n v="0"/>
    <n v="0"/>
    <n v="0"/>
    <n v="0"/>
    <n v="0"/>
    <n v="0"/>
    <n v="0"/>
    <n v="1"/>
    <n v="0"/>
  </r>
  <r>
    <x v="0"/>
    <x v="1"/>
    <x v="11"/>
    <s v="Natuf | LAL 1% | India | Jul26 | V1"/>
    <s v="Natuf | Reel | Brand Ambassador | Heard Of Owning A Cafe | V1"/>
    <s v="In House Natuf"/>
    <x v="11"/>
    <s v="Non-Quality Lead"/>
    <x v="0"/>
    <x v="3"/>
    <s v="(Unassigned)"/>
    <s v="Facebook"/>
    <s v="Direct (campaign tagged in CRM)"/>
    <s v="6ada35d13af4e4a749836159"/>
    <n v="1"/>
    <n v="0"/>
    <n v="0"/>
    <n v="0"/>
    <n v="0"/>
    <n v="0"/>
    <n v="0"/>
    <n v="0"/>
    <n v="0"/>
    <n v="0"/>
    <n v="1"/>
    <n v="0"/>
  </r>
  <r>
    <x v="0"/>
    <x v="1"/>
    <x v="11"/>
    <s v="Natuf | Investors | Tier1 + Growth Cities | Oct26 | V1"/>
    <s v="Natuf | Reel | Brand Ambassador | Heard Of Owning A Cafe | V1"/>
    <s v="In House Natuf"/>
    <x v="6"/>
    <s v="Non-Quality Lead"/>
    <x v="0"/>
    <x v="3"/>
    <s v="Tejaswini Tarigopula"/>
    <s v="Facebook"/>
    <s v="Direct (campaign tagged in CRM)"/>
    <s v="6ada3462e622ee853ac936bf"/>
    <n v="1"/>
    <n v="0"/>
    <n v="1"/>
    <n v="0"/>
    <n v="2"/>
    <n v="1"/>
    <n v="0"/>
    <n v="0"/>
    <n v="0"/>
    <n v="0"/>
    <n v="1"/>
    <n v="0"/>
  </r>
  <r>
    <x v="0"/>
    <x v="1"/>
    <x v="11"/>
    <s v="Natuf | Investors | Tier1 + Growth Cities | Oct26 | V1"/>
    <s v="Natuf | Reel | Brand Ambassador | Heard Of Owning A Cafe | V1"/>
    <s v="In House Natuf"/>
    <x v="11"/>
    <s v="Non-Quality Lead"/>
    <x v="0"/>
    <x v="3"/>
    <s v="(Unassigned)"/>
    <s v="Facebook"/>
    <s v="Direct (campaign tagged in CRM)"/>
    <s v="6ada342c9977a7c0905f3bbf"/>
    <n v="1"/>
    <n v="0"/>
    <n v="0"/>
    <n v="0"/>
    <n v="0"/>
    <n v="0"/>
    <n v="0"/>
    <n v="0"/>
    <n v="0"/>
    <n v="0"/>
    <n v="1"/>
    <n v="0"/>
  </r>
  <r>
    <x v="0"/>
    <x v="1"/>
    <x v="11"/>
    <s v="Natuf | LAL 1% | India | Jul26 | V1"/>
    <s v="Natuf | Reel | Brand Ambassador | Heard Of Owning A Cafe | V1"/>
    <s v="In House Natuf"/>
    <x v="6"/>
    <s v="Non-Quality Lead"/>
    <x v="0"/>
    <x v="3"/>
    <s v="Tejaswini Tarigopula"/>
    <s v="Facebook"/>
    <s v="Direct (campaign tagged in CRM)"/>
    <s v="6ada323b9f25d3827297dd68"/>
    <n v="1"/>
    <n v="0"/>
    <n v="1"/>
    <n v="0"/>
    <n v="4"/>
    <n v="1"/>
    <n v="0"/>
    <n v="0"/>
    <n v="0"/>
    <n v="0"/>
    <n v="1"/>
    <n v="0"/>
  </r>
  <r>
    <x v="0"/>
    <x v="0"/>
    <x v="1"/>
    <s v="E_Natuf_Generic_13082026_Adset1"/>
    <s v="E_Natuf_Generic_13082026_Adset1_Ad1"/>
    <s v="Natuf"/>
    <x v="7"/>
    <s v="Non-Quality Lead"/>
    <x v="0"/>
    <x v="3"/>
    <s v="Tejaswini Tarigopula"/>
    <s v="Whatsapp Cloud API"/>
    <s v="Direct (campaign tagged in CRM)"/>
    <s v="6ada31b260ce5a120c109398"/>
    <n v="1"/>
    <n v="0"/>
    <n v="1"/>
    <n v="0"/>
    <n v="2"/>
    <n v="0"/>
    <n v="0"/>
    <n v="0"/>
    <n v="0"/>
    <n v="0"/>
    <n v="1"/>
    <n v="0"/>
  </r>
  <r>
    <x v="0"/>
    <x v="1"/>
    <x v="11"/>
    <s v="Natuf | LAL 1% | India | Jul26 | V1"/>
    <s v="Natuf | Reel | Brand Ambassador | Heard Of Owning A Cafe | V1"/>
    <s v="In House Natuf"/>
    <x v="5"/>
    <s v="Non-Quality Lead"/>
    <x v="0"/>
    <x v="3"/>
    <s v="Tejaswini Tarigopula"/>
    <s v="Facebook"/>
    <s v="Direct (campaign tagged in CRM)"/>
    <s v="6ada2fcf53956a0c038ef18e"/>
    <n v="1"/>
    <n v="0"/>
    <n v="1"/>
    <n v="0"/>
    <n v="2"/>
    <n v="2"/>
    <n v="0"/>
    <n v="0"/>
    <n v="0"/>
    <n v="0"/>
    <n v="1"/>
    <n v="0"/>
  </r>
  <r>
    <x v="0"/>
    <x v="1"/>
    <x v="11"/>
    <s v="Natuf | Broad | Tier1 + Growth Cities | Oct26 | V1"/>
    <s v="Natuf | Reel | Brand Ambassador | Heard Of Owning A Cafe | V1"/>
    <s v="In House Natuf"/>
    <x v="11"/>
    <s v="Non-Quality Lead"/>
    <x v="0"/>
    <x v="3"/>
    <s v="(Unassigned)"/>
    <s v="Facebook"/>
    <s v="Direct (campaign tagged in CRM)"/>
    <s v="6ada2ab25cff2861e17b7586"/>
    <n v="1"/>
    <n v="0"/>
    <n v="0"/>
    <n v="0"/>
    <n v="0"/>
    <n v="0"/>
    <n v="0"/>
    <n v="0"/>
    <n v="0"/>
    <n v="0"/>
    <n v="1"/>
    <n v="0"/>
  </r>
  <r>
    <x v="0"/>
    <x v="1"/>
    <x v="12"/>
    <s v="Natuf | Business Owners | Tier1 + Growth Cities | Oct26 | V1"/>
    <s v="Natuf | Static | Become A Levantine Food | V1"/>
    <s v="Natuf_MF"/>
    <x v="6"/>
    <s v="Non-Quality Lead"/>
    <x v="0"/>
    <x v="3"/>
    <s v="Tejaswini Tarigopula"/>
    <s v="Facebook"/>
    <s v="Direct (campaign tagged in CRM)"/>
    <s v="6ada29c42ed7b5b4767c3501"/>
    <n v="1"/>
    <n v="0"/>
    <n v="1"/>
    <n v="0"/>
    <n v="3"/>
    <n v="1"/>
    <n v="0"/>
    <n v="0"/>
    <n v="0"/>
    <n v="0"/>
    <n v="1"/>
    <n v="0"/>
  </r>
  <r>
    <x v="0"/>
    <x v="1"/>
    <x v="15"/>
    <s v="Natuf | Investors | Tier1 + Growth Cities | Oct26 | V1"/>
    <s v="Natuf | Reel | Brand Ambassador | Heard Of Owning A Cafe | V1"/>
    <s v="In House Natuf"/>
    <x v="4"/>
    <s v="Quality Lead"/>
    <x v="0"/>
    <x v="3"/>
    <s v="Tejaswini Tarigopula"/>
    <s v="Facebook"/>
    <s v="Direct (campaign tagged in CRM)"/>
    <s v="6ada276558efdaed45a39cb5"/>
    <n v="1"/>
    <n v="1"/>
    <n v="1"/>
    <n v="0"/>
    <n v="2"/>
    <n v="2"/>
    <n v="0"/>
    <n v="0"/>
    <n v="0"/>
    <n v="0"/>
    <n v="0"/>
    <n v="0"/>
  </r>
  <r>
    <x v="0"/>
    <x v="1"/>
    <x v="11"/>
    <s v="Natuf | LAL 1% | India | Jul26 | V1"/>
    <s v="Natuf | Reel | Brand Ambassador | Heard Of Owning A Cafe | V1"/>
    <s v="In House Natuf"/>
    <x v="11"/>
    <s v="Non-Quality Lead"/>
    <x v="0"/>
    <x v="3"/>
    <s v="(Unassigned)"/>
    <s v="Facebook"/>
    <s v="Direct (campaign tagged in CRM)"/>
    <s v="6ada26b7c996cd68eeddd410"/>
    <n v="1"/>
    <n v="0"/>
    <n v="0"/>
    <n v="0"/>
    <n v="0"/>
    <n v="0"/>
    <n v="0"/>
    <n v="0"/>
    <n v="0"/>
    <n v="0"/>
    <n v="1"/>
    <n v="0"/>
  </r>
  <r>
    <x v="0"/>
    <x v="0"/>
    <x v="3"/>
    <s v="natuf_Kiosk_14072026_Highest-converting industries"/>
    <s v="natuf_Kiosk_14072026_ad set_ad1"/>
    <s v="Natuf"/>
    <x v="11"/>
    <s v="Non-Quality Lead"/>
    <x v="0"/>
    <x v="3"/>
    <s v="(Unassigned)"/>
    <s v="Facebook"/>
    <s v="Direct (campaign tagged in CRM)"/>
    <s v="6ada25faa1376e35e6d45ea2"/>
    <n v="1"/>
    <n v="0"/>
    <n v="0"/>
    <n v="0"/>
    <n v="0"/>
    <n v="0"/>
    <n v="0"/>
    <n v="0"/>
    <n v="0"/>
    <n v="0"/>
    <n v="1"/>
    <n v="0"/>
  </r>
  <r>
    <x v="0"/>
    <x v="0"/>
    <x v="3"/>
    <s v="natuf_Kiosk_14072026_Highest-converting industries"/>
    <s v="natuf_Kiosk_14072026_ad set_ad1"/>
    <s v="Natuf"/>
    <x v="11"/>
    <s v="Non-Quality Lead"/>
    <x v="0"/>
    <x v="3"/>
    <s v="(Unassigned)"/>
    <s v="Facebook"/>
    <s v="Direct (campaign tagged in CRM)"/>
    <s v="6ada250257fb63381a015915"/>
    <n v="1"/>
    <n v="0"/>
    <n v="0"/>
    <n v="0"/>
    <n v="0"/>
    <n v="0"/>
    <n v="0"/>
    <n v="0"/>
    <n v="0"/>
    <n v="0"/>
    <n v="1"/>
    <n v="0"/>
  </r>
  <r>
    <x v="0"/>
    <x v="1"/>
    <x v="11"/>
    <s v="Natuf | Investors | Tier1 + Growth Cities | Oct26 | V1"/>
    <s v="Natuf | Reel | Brand Ambassador | Heard Of Owning A Cafe | V1"/>
    <s v="In House Natuf"/>
    <x v="11"/>
    <s v="Non-Quality Lead"/>
    <x v="0"/>
    <x v="3"/>
    <s v="(Unassigned)"/>
    <s v="Facebook"/>
    <s v="Direct (campaign tagged in CRM)"/>
    <s v="6ada24bcf9d4c51da3a9b7f4"/>
    <n v="1"/>
    <n v="0"/>
    <n v="0"/>
    <n v="0"/>
    <n v="0"/>
    <n v="0"/>
    <n v="0"/>
    <n v="0"/>
    <n v="0"/>
    <n v="0"/>
    <n v="1"/>
    <n v="0"/>
  </r>
  <r>
    <x v="0"/>
    <x v="0"/>
    <x v="3"/>
    <s v="natuf_Kiosk_14072026_Highest-converting industries"/>
    <s v="natuf_Kiosk_14072026_ad set_ad1"/>
    <s v="Natuf"/>
    <x v="4"/>
    <s v="Quality Lead"/>
    <x v="0"/>
    <x v="3"/>
    <s v="Tejaswini Tarigopula"/>
    <s v="Facebook"/>
    <s v="Direct (campaign tagged in CRM)"/>
    <s v="6ada247d60976c8d4eed0bbf"/>
    <n v="1"/>
    <n v="1"/>
    <n v="1"/>
    <n v="0"/>
    <n v="2"/>
    <n v="1"/>
    <n v="0"/>
    <n v="0"/>
    <n v="0"/>
    <n v="0"/>
    <n v="1"/>
    <n v="1"/>
  </r>
  <r>
    <x v="0"/>
    <x v="1"/>
    <x v="11"/>
    <s v="Natuf | Business Owners | Tier1 + Growth Cities | Oct26 | V1"/>
    <s v="Natuf | Reel | Brand Ambassador | Heard Of Owning A Cafe | V1"/>
    <s v="In House Natuf"/>
    <x v="4"/>
    <s v="Quality Lead"/>
    <x v="0"/>
    <x v="3"/>
    <s v="Vikas Pathak"/>
    <s v="Facebook"/>
    <s v="Direct (campaign tagged in CRM)"/>
    <s v="6ada220bcf279d67072134d8"/>
    <n v="1"/>
    <n v="1"/>
    <n v="1"/>
    <n v="0"/>
    <n v="2"/>
    <n v="1"/>
    <n v="0"/>
    <n v="0"/>
    <n v="0"/>
    <n v="0"/>
    <n v="1"/>
    <n v="1"/>
  </r>
  <r>
    <x v="0"/>
    <x v="0"/>
    <x v="3"/>
    <s v="natuf_Kiosk_14072026_Highest-converting industries"/>
    <s v="natuf_Kiosk_14072026_ad set_ad1"/>
    <s v="Natuf"/>
    <x v="11"/>
    <s v="Non-Quality Lead"/>
    <x v="0"/>
    <x v="3"/>
    <s v="(Unassigned)"/>
    <s v="Facebook"/>
    <s v="Direct (campaign tagged in CRM)"/>
    <s v="6ada2024f963f8ea2bb76649"/>
    <n v="1"/>
    <n v="0"/>
    <n v="0"/>
    <n v="0"/>
    <n v="0"/>
    <n v="0"/>
    <n v="0"/>
    <n v="0"/>
    <n v="0"/>
    <n v="0"/>
    <n v="1"/>
    <n v="0"/>
  </r>
  <r>
    <x v="0"/>
    <x v="1"/>
    <x v="11"/>
    <s v="Natuf | Broad | Tier1 + Growth Cities | Oct26 | V1"/>
    <s v="Natuf | Reel | Brand Ambassador | Heard Of Owning A Cafe | V1"/>
    <s v="In House Natuf"/>
    <x v="4"/>
    <s v="Quality Lead"/>
    <x v="0"/>
    <x v="3"/>
    <s v="Vikas Pathak"/>
    <s v="Facebook"/>
    <s v="Direct (campaign tagged in CRM)"/>
    <s v="6ada202058efdaed45a3964a"/>
    <n v="1"/>
    <n v="1"/>
    <n v="1"/>
    <n v="0"/>
    <n v="9"/>
    <n v="4"/>
    <n v="0"/>
    <n v="0"/>
    <n v="0"/>
    <n v="0"/>
    <n v="1"/>
    <n v="1"/>
  </r>
  <r>
    <x v="0"/>
    <x v="0"/>
    <x v="3"/>
    <s v="natuf_Kiosk_09102026"/>
    <s v="natuf_Kiosk_14072026_ad set_ad1"/>
    <s v="Natuf"/>
    <x v="11"/>
    <s v="Non-Quality Lead"/>
    <x v="0"/>
    <x v="3"/>
    <s v="(Unassigned)"/>
    <s v="Facebook"/>
    <s v="Direct (campaign tagged in CRM)"/>
    <s v="6ada1f5c88e73d6cfca53ac9"/>
    <n v="1"/>
    <n v="0"/>
    <n v="0"/>
    <n v="0"/>
    <n v="0"/>
    <n v="0"/>
    <n v="0"/>
    <n v="0"/>
    <n v="0"/>
    <n v="0"/>
    <n v="1"/>
    <n v="0"/>
  </r>
  <r>
    <x v="0"/>
    <x v="1"/>
    <x v="11"/>
    <s v="Natuf | Investors | Tier1 + Growth Cities | Oct26 | V1"/>
    <s v="Natuf | Reel | Brand Ambassador | Heard Of Owning A Cafe | V1"/>
    <s v="In House Natuf"/>
    <x v="11"/>
    <s v="Non-Quality Lead"/>
    <x v="0"/>
    <x v="3"/>
    <s v="(Unassigned)"/>
    <s v="Facebook"/>
    <s v="Direct (campaign tagged in CRM)"/>
    <s v="6ada1f5a551b69950056d654"/>
    <n v="1"/>
    <n v="0"/>
    <n v="0"/>
    <n v="0"/>
    <n v="0"/>
    <n v="0"/>
    <n v="0"/>
    <n v="0"/>
    <n v="0"/>
    <n v="0"/>
    <n v="1"/>
    <n v="0"/>
  </r>
  <r>
    <x v="0"/>
    <x v="0"/>
    <x v="0"/>
    <s v="E_Karan_Natuf_Sign_07072026_Adset3"/>
    <s v="E_Karan_Natuf_Sign_07072026_Adset2_Ad1"/>
    <s v="Natuf"/>
    <x v="14"/>
    <s v="Non-Quality Lead"/>
    <x v="0"/>
    <x v="3"/>
    <s v="Tejaswini Tarigopula"/>
    <s v="Facebook"/>
    <s v="Direct (campaign tagged in CRM)"/>
    <s v="6ada1e2debf309c85f1b0eab"/>
    <n v="1"/>
    <n v="0"/>
    <n v="1"/>
    <n v="1"/>
    <n v="2"/>
    <n v="1"/>
    <n v="0"/>
    <n v="0"/>
    <n v="0"/>
    <n v="0"/>
    <n v="1"/>
    <n v="0"/>
  </r>
  <r>
    <x v="0"/>
    <x v="0"/>
    <x v="2"/>
    <s v="E_Suresh_Natuf_Kiosk_07072026_Adset5"/>
    <s v="E_Hindi_Suresh_Natuf_Kiosk_07072026_Adset5_ad3 – Copy 2"/>
    <s v="Natuf"/>
    <x v="11"/>
    <s v="Non-Quality Lead"/>
    <x v="0"/>
    <x v="3"/>
    <s v="(Unassigned)"/>
    <s v="Facebook"/>
    <s v="Direct (campaign tagged in CRM)"/>
    <s v="6ada1d62d782fa68a6983a18"/>
    <n v="1"/>
    <n v="0"/>
    <n v="0"/>
    <n v="0"/>
    <n v="0"/>
    <n v="0"/>
    <n v="0"/>
    <n v="0"/>
    <n v="0"/>
    <n v="0"/>
    <n v="1"/>
    <n v="0"/>
  </r>
  <r>
    <x v="0"/>
    <x v="1"/>
    <x v="11"/>
    <s v="Natuf | LAL 1% | India | Jul26 | V1"/>
    <s v="Natuf | Reel | Brand Ambassador | Heard Of Owning A Cafe | V1"/>
    <s v="In House Natuf"/>
    <x v="8"/>
    <s v="Non-Quality Lead"/>
    <x v="0"/>
    <x v="3"/>
    <s v="Vikas Pathak"/>
    <s v="Facebook"/>
    <s v="Direct (campaign tagged in CRM)"/>
    <s v="6ada1a26f83c83efbe7f483e"/>
    <n v="1"/>
    <n v="0"/>
    <n v="1"/>
    <n v="0"/>
    <n v="3"/>
    <n v="0"/>
    <n v="0"/>
    <n v="0"/>
    <n v="0"/>
    <n v="0"/>
    <n v="1"/>
    <n v="0"/>
  </r>
  <r>
    <x v="0"/>
    <x v="1"/>
    <x v="12"/>
    <s v="Natuf | Business Owners | Tier1 + Growth Cities | Oct26 | V1"/>
    <s v="Natuf | Static | Become A Levantine Food | V1"/>
    <s v="Natuf_MF"/>
    <x v="7"/>
    <s v="Non-Quality Lead"/>
    <x v="0"/>
    <x v="3"/>
    <s v="Deepak Rai"/>
    <s v="Facebook"/>
    <s v="Direct (campaign tagged in CRM)"/>
    <s v="6ada189e949a80b1fe586c0d"/>
    <n v="1"/>
    <n v="0"/>
    <n v="1"/>
    <n v="0"/>
    <n v="2"/>
    <n v="1"/>
    <n v="0"/>
    <n v="0"/>
    <n v="0"/>
    <n v="0"/>
    <n v="1"/>
    <n v="0"/>
  </r>
  <r>
    <x v="0"/>
    <x v="0"/>
    <x v="7"/>
    <s v="E_Karan_Natuf_Kiosk_15102026_Adset6"/>
    <s v="E_Hindi_Karan_Natuf_Kiosk_07072026_Adset5_ad3 – Copy 3"/>
    <s v="Natuf"/>
    <x v="4"/>
    <s v="Quality Lead"/>
    <x v="0"/>
    <x v="3"/>
    <s v="Tejaswini Tarigopula"/>
    <s v="Facebook"/>
    <s v="Direct (campaign tagged in CRM)"/>
    <s v="6ada183c089642cda447d266"/>
    <n v="1"/>
    <n v="1"/>
    <n v="1"/>
    <n v="0"/>
    <n v="2"/>
    <n v="1"/>
    <n v="0"/>
    <n v="0"/>
    <n v="0"/>
    <n v="0"/>
    <n v="1"/>
    <n v="1"/>
  </r>
  <r>
    <x v="0"/>
    <x v="0"/>
    <x v="3"/>
    <s v="natuf_Kiosk_09102026"/>
    <s v="natuf_Kiosk_14072026_ad set_ad1"/>
    <s v="Natuf"/>
    <x v="11"/>
    <s v="Non-Quality Lead"/>
    <x v="0"/>
    <x v="3"/>
    <s v="(Unassigned)"/>
    <s v="Facebook"/>
    <s v="Direct (campaign tagged in CRM)"/>
    <s v="6ada144d087e82b9190272b6"/>
    <n v="1"/>
    <n v="0"/>
    <n v="0"/>
    <n v="0"/>
    <n v="0"/>
    <n v="0"/>
    <n v="0"/>
    <n v="0"/>
    <n v="0"/>
    <n v="0"/>
    <n v="1"/>
    <n v="0"/>
  </r>
  <r>
    <x v="0"/>
    <x v="1"/>
    <x v="11"/>
    <s v="Natuf | Broad | Tier1 + Growth Cities | Oct26 | V1"/>
    <s v="Natuf | Reel | Brand Ambassador | Heard Of Owning A Cafe | V1"/>
    <s v="In House Natuf"/>
    <x v="11"/>
    <s v="Non-Quality Lead"/>
    <x v="0"/>
    <x v="3"/>
    <s v="(Unassigned)"/>
    <s v="Facebook"/>
    <s v="Direct (campaign tagged in CRM)"/>
    <s v="6ada1449df666378ee664876"/>
    <n v="1"/>
    <n v="0"/>
    <n v="0"/>
    <n v="0"/>
    <n v="0"/>
    <n v="0"/>
    <n v="0"/>
    <n v="0"/>
    <n v="0"/>
    <n v="0"/>
    <n v="1"/>
    <n v="0"/>
  </r>
  <r>
    <x v="0"/>
    <x v="0"/>
    <x v="2"/>
    <s v="E_Suresh_Natuf_Kiosk_07072026_Adset5"/>
    <s v="E_Hindi_Suresh_Natuf_Kiosk_07072026_Adset5_ad3 – Copy 2"/>
    <s v="Natuf"/>
    <x v="5"/>
    <s v="Non-Quality Lead"/>
    <x v="0"/>
    <x v="3"/>
    <s v="Tejaswini Tarigopula"/>
    <s v="Facebook"/>
    <s v="Direct (campaign tagged in CRM)"/>
    <s v="6ada12d666eef7a42fdf987f"/>
    <n v="1"/>
    <n v="0"/>
    <n v="1"/>
    <n v="0"/>
    <n v="4"/>
    <n v="4"/>
    <n v="0"/>
    <n v="0"/>
    <n v="0"/>
    <n v="0"/>
    <n v="1"/>
    <n v="0"/>
  </r>
  <r>
    <x v="0"/>
    <x v="1"/>
    <x v="11"/>
    <s v="Natuf | LAL 1% | India | Jul26 | V1"/>
    <s v="Natuf | Reel | Brand Ambassador | Heard Of Owning A Cafe | V1"/>
    <s v="In House Natuf"/>
    <x v="7"/>
    <s v="Non-Quality Lead"/>
    <x v="0"/>
    <x v="3"/>
    <s v="Deepak Rai"/>
    <s v="Facebook"/>
    <s v="Direct (campaign tagged in CRM)"/>
    <s v="6ada10e908bd8f23b6f40b0a"/>
    <n v="1"/>
    <n v="0"/>
    <n v="1"/>
    <n v="0"/>
    <n v="2"/>
    <n v="0"/>
    <n v="0"/>
    <n v="0"/>
    <n v="0"/>
    <n v="0"/>
    <n v="1"/>
    <n v="0"/>
  </r>
  <r>
    <x v="0"/>
    <x v="0"/>
    <x v="1"/>
    <s v="E_Natuf_Generic_13082026_Adset1"/>
    <s v="E_Natuf_Generic_13082026_Adset1_Ad1"/>
    <s v="Natuf"/>
    <x v="5"/>
    <s v="Non-Quality Lead"/>
    <x v="0"/>
    <x v="3"/>
    <s v="Deepak Rai"/>
    <s v="Facebook"/>
    <s v="Direct (campaign tagged in CRM)"/>
    <s v="6ada0b0b4bc79f359dce5b62"/>
    <n v="1"/>
    <n v="0"/>
    <n v="1"/>
    <n v="0"/>
    <n v="2"/>
    <n v="1"/>
    <n v="0"/>
    <n v="0"/>
    <n v="0"/>
    <n v="0"/>
    <n v="1"/>
    <n v="0"/>
  </r>
  <r>
    <x v="0"/>
    <x v="1"/>
    <x v="11"/>
    <s v="Natuf | Broad | Tier1 + Growth Cities | Oct26 | V1"/>
    <s v="Natuf | Reel | Brand Ambassador | Heard Of Owning A Cafe | V1"/>
    <s v="In House Natuf"/>
    <x v="11"/>
    <s v="Non-Quality Lead"/>
    <x v="0"/>
    <x v="3"/>
    <s v="(Unassigned)"/>
    <s v="Facebook"/>
    <s v="Direct (campaign tagged in CRM)"/>
    <s v="6ada0abe05bafa0632f75dcc"/>
    <n v="1"/>
    <n v="0"/>
    <n v="0"/>
    <n v="0"/>
    <n v="0"/>
    <n v="0"/>
    <n v="0"/>
    <n v="0"/>
    <n v="0"/>
    <n v="0"/>
    <n v="1"/>
    <n v="0"/>
  </r>
  <r>
    <x v="0"/>
    <x v="0"/>
    <x v="2"/>
    <s v="E_Suresh_Natuf_Kiosk_07072026_Adset5"/>
    <s v="E_Hindi_Suresh_Natuf_Kiosk_07072026_Adset5_ad3 – Copy 2"/>
    <s v="Natuf"/>
    <x v="11"/>
    <s v="Non-Quality Lead"/>
    <x v="0"/>
    <x v="3"/>
    <s v="(Unassigned)"/>
    <s v="Facebook"/>
    <s v="Direct (campaign tagged in CRM)"/>
    <s v="6ada0992cee2710b84d5dff9"/>
    <n v="1"/>
    <n v="0"/>
    <n v="0"/>
    <n v="0"/>
    <n v="0"/>
    <n v="0"/>
    <n v="0"/>
    <n v="0"/>
    <n v="0"/>
    <n v="0"/>
    <n v="1"/>
    <n v="0"/>
  </r>
  <r>
    <x v="0"/>
    <x v="1"/>
    <x v="12"/>
    <s v="Natuf | Business Owners | Tier1 + Growth Cities | Oct26 | V1"/>
    <s v="Natuf | Static | Become A Levantine Food | V1"/>
    <s v="Natuf_MF"/>
    <x v="8"/>
    <s v="Non-Quality Lead"/>
    <x v="0"/>
    <x v="3"/>
    <s v="Tejaswini Tarigopula"/>
    <s v="Facebook"/>
    <s v="Direct (campaign tagged in CRM)"/>
    <s v="6ada06ffe30b6c1ec0622e21"/>
    <n v="1"/>
    <n v="0"/>
    <n v="1"/>
    <n v="0"/>
    <n v="6"/>
    <n v="1"/>
    <n v="0"/>
    <n v="0"/>
    <n v="0"/>
    <n v="0"/>
    <n v="1"/>
    <n v="0"/>
  </r>
  <r>
    <x v="0"/>
    <x v="1"/>
    <x v="11"/>
    <s v="Natuf | Investors | Tier1 + Growth Cities | Oct26 | V1"/>
    <s v="Natuf | Reel | Brand Ambassador | Heard Of Owning A Cafe | V1"/>
    <s v="In House Natuf"/>
    <x v="14"/>
    <s v="Non-Quality Lead"/>
    <x v="0"/>
    <x v="3"/>
    <s v="Tejaswini Tarigopula"/>
    <s v="Facebook"/>
    <s v="Direct (campaign tagged in CRM)"/>
    <s v="6ada0678949a80b1fe585e63"/>
    <n v="1"/>
    <n v="0"/>
    <n v="1"/>
    <n v="1"/>
    <n v="1"/>
    <n v="1"/>
    <n v="0"/>
    <n v="0"/>
    <n v="0"/>
    <n v="0"/>
    <n v="1"/>
    <n v="0"/>
  </r>
  <r>
    <x v="0"/>
    <x v="1"/>
    <x v="12"/>
    <s v="Natuf | Investors | Tier1 + Growth Cities | Oct26 | V1"/>
    <s v="Natuf | Static | Become A Levantine Food | V1"/>
    <s v="Natuf_MF"/>
    <x v="14"/>
    <s v="Non-Quality Lead"/>
    <x v="0"/>
    <x v="3"/>
    <s v="Tejaswini Tarigopula"/>
    <s v="Facebook"/>
    <s v="Direct (campaign tagged in CRM)"/>
    <s v="6ada056c4a72fb7d61d31847"/>
    <n v="1"/>
    <n v="0"/>
    <n v="1"/>
    <n v="1"/>
    <n v="1"/>
    <n v="0"/>
    <n v="0"/>
    <n v="0"/>
    <n v="0"/>
    <n v="0"/>
    <n v="1"/>
    <n v="0"/>
  </r>
  <r>
    <x v="0"/>
    <x v="0"/>
    <x v="2"/>
    <s v="E_Suresh_Natuf_Kiosk_07072026_Adset5"/>
    <s v="E_Hindi_Suresh_Natuf_Kiosk_07072026_Adset5_ad3 – Copy 2"/>
    <s v="Natuf"/>
    <x v="4"/>
    <s v="Quality Lead"/>
    <x v="0"/>
    <x v="3"/>
    <s v="Tejaswini Tarigopula"/>
    <s v="Facebook"/>
    <s v="Direct (campaign tagged in CRM)"/>
    <s v="6ada025d34aa90fdcd339251"/>
    <n v="1"/>
    <n v="1"/>
    <n v="1"/>
    <n v="0"/>
    <n v="7"/>
    <n v="4"/>
    <n v="0"/>
    <n v="0"/>
    <n v="0"/>
    <n v="0"/>
    <n v="1"/>
    <n v="1"/>
  </r>
  <r>
    <x v="0"/>
    <x v="0"/>
    <x v="2"/>
    <s v="E_Suresh_Natuf_Kiosk_07072026_Adset5"/>
    <s v="E_Hindi_Suresh_Natuf_Kiosk_07072026_Adset5_ad3 – Copy 2"/>
    <s v="Natuf"/>
    <x v="11"/>
    <s v="Non-Quality Lead"/>
    <x v="0"/>
    <x v="3"/>
    <s v="(Unassigned)"/>
    <s v="Facebook"/>
    <s v="Direct (campaign tagged in CRM)"/>
    <s v="6ada01044a72fb7d61d311cc"/>
    <n v="1"/>
    <n v="0"/>
    <n v="0"/>
    <n v="0"/>
    <n v="0"/>
    <n v="0"/>
    <n v="0"/>
    <n v="0"/>
    <n v="0"/>
    <n v="0"/>
    <n v="1"/>
    <n v="0"/>
  </r>
  <r>
    <x v="0"/>
    <x v="0"/>
    <x v="0"/>
    <s v="E_Karan_Natuf_Sign_07072026_Adset3"/>
    <s v="E_Karan_Natuf_Sign_07072026_Adset2_Ad1"/>
    <s v="Natuf"/>
    <x v="14"/>
    <s v="Non-Quality Lead"/>
    <x v="0"/>
    <x v="3"/>
    <s v="Tejaswini Tarigopula"/>
    <s v="Facebook"/>
    <s v="Direct (campaign tagged in CRM)"/>
    <s v="6ad9fa7805c66549ee5ff6a1"/>
    <n v="1"/>
    <n v="0"/>
    <n v="1"/>
    <n v="1"/>
    <n v="3"/>
    <n v="1"/>
    <n v="0"/>
    <n v="0"/>
    <n v="0"/>
    <n v="0"/>
    <n v="1"/>
    <n v="0"/>
  </r>
  <r>
    <x v="0"/>
    <x v="1"/>
    <x v="11"/>
    <s v="Natuf | Business Owners | Tier1 + Growth Cities | Oct26 | V1"/>
    <s v="Natuf | Reel | Brand Ambassador | Heard Of Owning A Cafe | V1"/>
    <s v="In House Natuf"/>
    <x v="2"/>
    <s v="Quality Lead"/>
    <x v="0"/>
    <x v="3"/>
    <s v="Tejaswini Tarigopula"/>
    <s v="Facebook"/>
    <s v="Direct (campaign tagged in CRM)"/>
    <s v="6ad9f5afc9554d19f586561b"/>
    <n v="1"/>
    <n v="1"/>
    <n v="1"/>
    <n v="0"/>
    <n v="4"/>
    <n v="2"/>
    <n v="0"/>
    <n v="0"/>
    <n v="0"/>
    <n v="0"/>
    <n v="1"/>
    <n v="1"/>
  </r>
  <r>
    <x v="0"/>
    <x v="0"/>
    <x v="3"/>
    <s v="natuf_Kiosk_09102026"/>
    <s v="natuf_Kiosk_14072026_ad set_ad1"/>
    <s v="Natuf"/>
    <x v="11"/>
    <s v="Non-Quality Lead"/>
    <x v="0"/>
    <x v="3"/>
    <s v="(Unassigned)"/>
    <s v="Facebook"/>
    <s v="Direct (campaign tagged in CRM)"/>
    <s v="6ad9f3f5ca59dc46ff2c39e9"/>
    <n v="1"/>
    <n v="0"/>
    <n v="0"/>
    <n v="0"/>
    <n v="0"/>
    <n v="0"/>
    <n v="0"/>
    <n v="0"/>
    <n v="0"/>
    <n v="0"/>
    <n v="1"/>
    <n v="0"/>
  </r>
  <r>
    <x v="0"/>
    <x v="0"/>
    <x v="0"/>
    <s v="E_Karan_Natuf_Sign_07072026_Adset3"/>
    <s v="E_Karan_Natuf_Sign_07072026_Adset2_Ad1"/>
    <s v="Natuf"/>
    <x v="14"/>
    <s v="Non-Quality Lead"/>
    <x v="0"/>
    <x v="3"/>
    <s v="Tejaswini Tarigopula"/>
    <s v="Facebook"/>
    <s v="Direct (campaign tagged in CRM)"/>
    <s v="6ad9f315b3f531ced18a620a"/>
    <n v="1"/>
    <n v="0"/>
    <n v="1"/>
    <n v="1"/>
    <n v="6"/>
    <n v="1"/>
    <n v="0"/>
    <n v="0"/>
    <n v="0"/>
    <n v="0"/>
    <n v="1"/>
    <n v="0"/>
  </r>
  <r>
    <x v="0"/>
    <x v="1"/>
    <x v="12"/>
    <s v="Natuf | Business Owners | Tier1 + Growth Cities | Oct26 | V1"/>
    <s v="Natuf | Static | Become A Levantine Food | V1"/>
    <s v="Natuf_MF"/>
    <x v="7"/>
    <s v="Non-Quality Lead"/>
    <x v="0"/>
    <x v="3"/>
    <s v="Tejaswini Tarigopula"/>
    <s v="Facebook"/>
    <s v="Direct (campaign tagged in CRM)"/>
    <s v="6ad9f30758985b6dcc401162"/>
    <n v="1"/>
    <n v="0"/>
    <n v="1"/>
    <n v="0"/>
    <n v="2"/>
    <n v="0"/>
    <n v="0"/>
    <n v="0"/>
    <n v="0"/>
    <n v="0"/>
    <n v="1"/>
    <n v="0"/>
  </r>
  <r>
    <x v="0"/>
    <x v="1"/>
    <x v="11"/>
    <s v="Natuf | Broad | Tier1 + Growth Cities | Oct26 | V1"/>
    <s v="Natuf | Reel | Brand Ambassador | Heard Of Owning A Cafe | V1"/>
    <s v="In House Natuf"/>
    <x v="14"/>
    <s v="Non-Quality Lead"/>
    <x v="0"/>
    <x v="3"/>
    <s v="Tejaswini Tarigopula"/>
    <s v="Facebook"/>
    <s v="Direct (campaign tagged in CRM)"/>
    <s v="6ad9f1c39e72ee9080aca419"/>
    <n v="1"/>
    <n v="0"/>
    <n v="1"/>
    <n v="1"/>
    <n v="1"/>
    <n v="1"/>
    <n v="0"/>
    <n v="0"/>
    <n v="0"/>
    <n v="0"/>
    <n v="1"/>
    <n v="0"/>
  </r>
  <r>
    <x v="0"/>
    <x v="1"/>
    <x v="11"/>
    <s v="Natuf | Broad | Tier1 + Growth Cities | Oct26 | V1"/>
    <s v="Natuf | Reel | Brand Ambassador | Heard Of Owning A Cafe | V1"/>
    <s v="In House Natuf"/>
    <x v="7"/>
    <s v="Non-Quality Lead"/>
    <x v="0"/>
    <x v="3"/>
    <s v="Tejaswini Tarigopula"/>
    <s v="Facebook"/>
    <s v="Direct (campaign tagged in CRM)"/>
    <s v="6ad9f0b7d07d6a6f7619d10c"/>
    <n v="1"/>
    <n v="0"/>
    <n v="1"/>
    <n v="0"/>
    <n v="2"/>
    <n v="2"/>
    <n v="0"/>
    <n v="0"/>
    <n v="0"/>
    <n v="0"/>
    <n v="1"/>
    <n v="0"/>
  </r>
  <r>
    <x v="0"/>
    <x v="1"/>
    <x v="11"/>
    <s v="Natuf | Broad | Tier1 + Growth Cities | Oct26 | V1"/>
    <s v="Natuf | Reel | Brand Ambassador | Heard Of Owning A Cafe | V1"/>
    <s v="In House Natuf"/>
    <x v="6"/>
    <s v="Non-Quality Lead"/>
    <x v="0"/>
    <x v="3"/>
    <s v="Tejaswini Tarigopula"/>
    <s v="Facebook"/>
    <s v="Direct (campaign tagged in CRM)"/>
    <s v="6ad9f044d38b4ec38c729fe4"/>
    <n v="1"/>
    <n v="0"/>
    <n v="1"/>
    <n v="0"/>
    <n v="1"/>
    <n v="0"/>
    <n v="0"/>
    <n v="0"/>
    <n v="0"/>
    <n v="0"/>
    <n v="1"/>
    <n v="0"/>
  </r>
  <r>
    <x v="0"/>
    <x v="0"/>
    <x v="3"/>
    <s v="natuf_Kiosk_09102026"/>
    <s v="natuf_Kiosk_14072026_ad set_ad1"/>
    <s v="Natuf"/>
    <x v="11"/>
    <s v="Non-Quality Lead"/>
    <x v="0"/>
    <x v="3"/>
    <s v="(Unassigned)"/>
    <s v="Facebook"/>
    <s v="Direct (campaign tagged in CRM)"/>
    <s v="6ad9ef45162c19c903d97715"/>
    <n v="1"/>
    <n v="0"/>
    <n v="0"/>
    <n v="0"/>
    <n v="0"/>
    <n v="0"/>
    <n v="0"/>
    <n v="0"/>
    <n v="0"/>
    <n v="0"/>
    <n v="1"/>
    <n v="0"/>
  </r>
  <r>
    <x v="0"/>
    <x v="0"/>
    <x v="0"/>
    <s v="E_Karan_Natuf_Sign_07072026_Adset3"/>
    <s v="E_Karan_Natuf_Sign_07072026_Adset2_Ad1"/>
    <s v="Natuf"/>
    <x v="7"/>
    <s v="Non-Quality Lead"/>
    <x v="0"/>
    <x v="3"/>
    <s v="Tejaswini Tarigopula"/>
    <s v="Facebook"/>
    <s v="Direct (campaign tagged in CRM)"/>
    <s v="6ad9ed6ebeaaf82300b1362b"/>
    <n v="1"/>
    <n v="0"/>
    <n v="1"/>
    <n v="0"/>
    <n v="2"/>
    <n v="0"/>
    <n v="0"/>
    <n v="0"/>
    <n v="0"/>
    <n v="0"/>
    <n v="1"/>
    <n v="0"/>
  </r>
  <r>
    <x v="0"/>
    <x v="1"/>
    <x v="11"/>
    <s v="Natuf | LAL 1% | India | Jul26 | V1"/>
    <s v="Natuf | Reel | Brand Ambassador | Heard Of Owning A Cafe | V1"/>
    <s v="In House Natuf"/>
    <x v="6"/>
    <s v="Non-Quality Lead"/>
    <x v="0"/>
    <x v="3"/>
    <s v="Tejaswini Tarigopula"/>
    <s v="Facebook"/>
    <s v="Direct (campaign tagged in CRM)"/>
    <s v="6ad9ed448541df66ea611233"/>
    <n v="1"/>
    <n v="0"/>
    <n v="1"/>
    <n v="0"/>
    <n v="1"/>
    <n v="0"/>
    <n v="0"/>
    <n v="0"/>
    <n v="0"/>
    <n v="0"/>
    <n v="1"/>
    <n v="0"/>
  </r>
  <r>
    <x v="0"/>
    <x v="1"/>
    <x v="11"/>
    <s v="Natuf | Business Owners | Tier1 + Growth Cities | Oct26 | V1"/>
    <s v="Natuf | Reel | Brand Ambassador | Heard Of Owning A Cafe | V1"/>
    <s v="In House Natuf"/>
    <x v="2"/>
    <s v="Quality Lead"/>
    <x v="0"/>
    <x v="3"/>
    <s v="Tejaswini Tarigopula"/>
    <s v="Facebook"/>
    <s v="Direct (campaign tagged in CRM)"/>
    <s v="6ad9e9e7fab6538ba637b809"/>
    <n v="1"/>
    <n v="1"/>
    <n v="1"/>
    <n v="0"/>
    <n v="5"/>
    <n v="4"/>
    <n v="0"/>
    <n v="0"/>
    <n v="0"/>
    <n v="0"/>
    <n v="1"/>
    <n v="1"/>
  </r>
  <r>
    <x v="0"/>
    <x v="0"/>
    <x v="0"/>
    <s v="E_Karan_Natuf_Sign_07072026_Adset3"/>
    <s v="E_Karan_Natuf_Sign_07072026_Adset2_Ad1"/>
    <s v="Natuf"/>
    <x v="11"/>
    <s v="Non-Quality Lead"/>
    <x v="0"/>
    <x v="3"/>
    <s v="(Unassigned)"/>
    <s v="Facebook"/>
    <s v="Direct (campaign tagged in CRM)"/>
    <s v="6ad9e5ff9c1e69cfea1d6a2a"/>
    <n v="1"/>
    <n v="0"/>
    <n v="0"/>
    <n v="0"/>
    <n v="0"/>
    <n v="0"/>
    <n v="0"/>
    <n v="0"/>
    <n v="0"/>
    <n v="0"/>
    <n v="1"/>
    <n v="0"/>
  </r>
  <r>
    <x v="0"/>
    <x v="0"/>
    <x v="3"/>
    <s v="natuf_Kiosk_14072026_Highest-converting industries"/>
    <s v="natuf_Kiosk_14072026_ad set_ad1"/>
    <s v="Natuf"/>
    <x v="11"/>
    <s v="Non-Quality Lead"/>
    <x v="0"/>
    <x v="3"/>
    <s v="(Unassigned)"/>
    <s v="Facebook"/>
    <s v="Direct (campaign tagged in CRM)"/>
    <s v="6ad9e57426a6e22eaac02b65"/>
    <n v="1"/>
    <n v="0"/>
    <n v="0"/>
    <n v="0"/>
    <n v="0"/>
    <n v="0"/>
    <n v="0"/>
    <n v="0"/>
    <n v="0"/>
    <n v="0"/>
    <n v="1"/>
    <n v="0"/>
  </r>
  <r>
    <x v="0"/>
    <x v="0"/>
    <x v="2"/>
    <s v="E_Suresh_Natuf_Kiosk_07072026_Adset5"/>
    <s v="E_Hindi_Suresh_Natuf_Kiosk_07072026_Adset5_ad3 – Copy 2"/>
    <s v="Natuf"/>
    <x v="14"/>
    <s v="Non-Quality Lead"/>
    <x v="0"/>
    <x v="3"/>
    <s v="Tejaswini Tarigopula"/>
    <s v="Facebook"/>
    <s v="Direct (campaign tagged in CRM)"/>
    <s v="6ad9e4a943a9fc906e0ce699"/>
    <n v="1"/>
    <n v="0"/>
    <n v="1"/>
    <n v="1"/>
    <n v="2"/>
    <n v="1"/>
    <n v="0"/>
    <n v="0"/>
    <n v="0"/>
    <n v="0"/>
    <n v="1"/>
    <n v="0"/>
  </r>
  <r>
    <x v="0"/>
    <x v="1"/>
    <x v="11"/>
    <s v="Natuf | Broad | Tier1 + Growth Cities | Oct26 | V1"/>
    <s v="Natuf | Reel | Brand Ambassador | Heard Of Owning A Cafe | V1"/>
    <s v="In House Natuf"/>
    <x v="5"/>
    <s v="Non-Quality Lead"/>
    <x v="0"/>
    <x v="3"/>
    <s v="Tejaswini Tarigopula"/>
    <s v="Facebook"/>
    <s v="Direct (campaign tagged in CRM)"/>
    <s v="6ad9e44c268920a2c6988173"/>
    <n v="1"/>
    <n v="0"/>
    <n v="1"/>
    <n v="0"/>
    <n v="1"/>
    <n v="1"/>
    <n v="0"/>
    <n v="0"/>
    <n v="0"/>
    <n v="0"/>
    <n v="1"/>
    <n v="0"/>
  </r>
  <r>
    <x v="0"/>
    <x v="1"/>
    <x v="11"/>
    <s v="Natuf | Broad | Tier1 + Growth Cities | Oct26 | V1"/>
    <s v="Natuf | Reel | Brand Ambassador | Heard Of Owning A Cafe | V1"/>
    <s v="In House Natuf"/>
    <x v="14"/>
    <s v="Non-Quality Lead"/>
    <x v="0"/>
    <x v="3"/>
    <s v="Tejaswini Tarigopula"/>
    <s v="Facebook"/>
    <s v="Direct (campaign tagged in CRM)"/>
    <s v="6ad9e3fe26a6e22eaac0281f"/>
    <n v="1"/>
    <n v="0"/>
    <n v="1"/>
    <n v="1"/>
    <n v="6"/>
    <n v="4"/>
    <n v="0"/>
    <n v="0"/>
    <n v="0"/>
    <n v="0"/>
    <n v="1"/>
    <n v="0"/>
  </r>
  <r>
    <x v="0"/>
    <x v="1"/>
    <x v="11"/>
    <s v="Natuf | LAL 1% | India | Jul26 | V1"/>
    <s v="Natuf | Reel | Brand Ambassador | Heard Of Owning A Cafe | V1"/>
    <s v="In House Natuf"/>
    <x v="2"/>
    <s v="Quality Lead"/>
    <x v="0"/>
    <x v="3"/>
    <s v="Tejaswini Tarigopula"/>
    <s v="Facebook"/>
    <s v="Direct (campaign tagged in CRM)"/>
    <s v="6ad9e371f4bca88fa60ee898"/>
    <n v="1"/>
    <n v="1"/>
    <n v="1"/>
    <n v="0"/>
    <n v="6"/>
    <n v="5"/>
    <n v="0"/>
    <n v="0"/>
    <n v="0"/>
    <n v="0"/>
    <n v="1"/>
    <n v="1"/>
  </r>
  <r>
    <x v="0"/>
    <x v="1"/>
    <x v="12"/>
    <s v="Natuf | Business Owners | Tier1 + Growth Cities | Oct26 | V1"/>
    <s v="Natuf | Static | Become A Levantine Food | V1"/>
    <s v="Natuf_MF"/>
    <x v="14"/>
    <s v="Non-Quality Lead"/>
    <x v="0"/>
    <x v="3"/>
    <s v="Tejaswini Tarigopula"/>
    <s v="Facebook"/>
    <s v="Direct (campaign tagged in CRM)"/>
    <s v="6ad9e3697eab295234f1794b"/>
    <n v="1"/>
    <n v="0"/>
    <n v="1"/>
    <n v="1"/>
    <n v="1"/>
    <n v="1"/>
    <n v="0"/>
    <n v="0"/>
    <n v="0"/>
    <n v="0"/>
    <n v="1"/>
    <n v="0"/>
  </r>
  <r>
    <x v="0"/>
    <x v="1"/>
    <x v="12"/>
    <s v="Natuf | Business Owners | Tier1 + Growth Cities | Oct26 | V1"/>
    <s v="Natuf | Static | Become A Levantine Food | V1"/>
    <s v="Natuf_MF"/>
    <x v="7"/>
    <s v="Non-Quality Lead"/>
    <x v="0"/>
    <x v="3"/>
    <s v="Tejaswini Tarigopula"/>
    <s v="Facebook"/>
    <s v="Direct (campaign tagged in CRM)"/>
    <s v="6ad9e1d7d889cf392d1d0980"/>
    <n v="1"/>
    <n v="0"/>
    <n v="1"/>
    <n v="0"/>
    <n v="3"/>
    <n v="2"/>
    <n v="0"/>
    <n v="0"/>
    <n v="0"/>
    <n v="0"/>
    <n v="1"/>
    <n v="0"/>
  </r>
  <r>
    <x v="0"/>
    <x v="1"/>
    <x v="11"/>
    <s v="Natuf | Investors | Tier1 + Growth Cities | Oct26 | V1"/>
    <s v="Natuf | Reel | Brand Ambassador | Heard Of Owning A Cafe | V1"/>
    <s v="In House Natuf"/>
    <x v="6"/>
    <s v="Non-Quality Lead"/>
    <x v="0"/>
    <x v="3"/>
    <s v="Tejaswini Tarigopula"/>
    <s v="Facebook"/>
    <s v="Direct (campaign tagged in CRM)"/>
    <s v="6ad9e038d889cf392d1d075a"/>
    <n v="1"/>
    <n v="0"/>
    <n v="1"/>
    <n v="0"/>
    <n v="1"/>
    <n v="0"/>
    <n v="0"/>
    <n v="0"/>
    <n v="0"/>
    <n v="0"/>
    <n v="1"/>
    <n v="0"/>
  </r>
  <r>
    <x v="0"/>
    <x v="0"/>
    <x v="3"/>
    <s v="natuf_Kiosk_14072026_Highest-converting industries"/>
    <s v="natuf_Kiosk_14072026_ad set_ad1"/>
    <s v="Natuf"/>
    <x v="11"/>
    <s v="Non-Quality Lead"/>
    <x v="0"/>
    <x v="3"/>
    <s v="(Unassigned)"/>
    <s v="Facebook"/>
    <s v="Direct (campaign tagged in CRM)"/>
    <s v="6ad9ded68a1c56b9b875d647"/>
    <n v="1"/>
    <n v="0"/>
    <n v="0"/>
    <n v="0"/>
    <n v="0"/>
    <n v="0"/>
    <n v="0"/>
    <n v="0"/>
    <n v="0"/>
    <n v="0"/>
    <n v="1"/>
    <n v="0"/>
  </r>
  <r>
    <x v="0"/>
    <x v="1"/>
    <x v="11"/>
    <s v="Natuf | Investors | Tier1 + Growth Cities | Oct26 | V1"/>
    <s v="Natuf | Reel | Brand Ambassador | Heard Of Owning A Cafe | V1"/>
    <s v="In House Natuf"/>
    <x v="6"/>
    <s v="Non-Quality Lead"/>
    <x v="0"/>
    <x v="3"/>
    <s v="Tejaswini Tarigopula"/>
    <s v="Facebook"/>
    <s v="Direct (campaign tagged in CRM)"/>
    <s v="6ad9ddab7286012b308e158a"/>
    <n v="1"/>
    <n v="0"/>
    <n v="1"/>
    <n v="0"/>
    <n v="1"/>
    <n v="1"/>
    <n v="0"/>
    <n v="0"/>
    <n v="0"/>
    <n v="0"/>
    <n v="1"/>
    <n v="0"/>
  </r>
  <r>
    <x v="0"/>
    <x v="1"/>
    <x v="12"/>
    <s v="Natuf | LAL 1% | India | Jul26 | V1"/>
    <s v="Natuf | Static | Become A Levantine Food | V1"/>
    <s v="Natuf_MF"/>
    <x v="7"/>
    <s v="Non-Quality Lead"/>
    <x v="0"/>
    <x v="3"/>
    <s v="Tejaswini Tarigopula"/>
    <s v="Facebook"/>
    <s v="Direct (campaign tagged in CRM)"/>
    <s v="6ad9dd1bbe74001669134c35"/>
    <n v="1"/>
    <n v="0"/>
    <n v="1"/>
    <n v="0"/>
    <n v="2"/>
    <n v="2"/>
    <n v="0"/>
    <n v="0"/>
    <n v="0"/>
    <n v="0"/>
    <n v="1"/>
    <n v="0"/>
  </r>
  <r>
    <x v="0"/>
    <x v="0"/>
    <x v="2"/>
    <s v="E_Suresh_Natuf_Kiosk_07072026_Adset5"/>
    <s v="E_Hindi_Suresh_Natuf_Kiosk_07072026_Adset5_ad3 – Copy 2"/>
    <s v="Natuf"/>
    <x v="11"/>
    <s v="Non-Quality Lead"/>
    <x v="0"/>
    <x v="3"/>
    <s v="(Unassigned)"/>
    <s v="Facebook"/>
    <s v="Direct (campaign tagged in CRM)"/>
    <s v="6ad9dbb01356cf750a824bc5"/>
    <n v="1"/>
    <n v="0"/>
    <n v="0"/>
    <n v="0"/>
    <n v="0"/>
    <n v="0"/>
    <n v="0"/>
    <n v="0"/>
    <n v="0"/>
    <n v="0"/>
    <n v="1"/>
    <n v="0"/>
  </r>
  <r>
    <x v="0"/>
    <x v="1"/>
    <x v="11"/>
    <s v="Natuf | Broad | Tier1 + Growth Cities | Oct26 | V1"/>
    <s v="Natuf | Reel | Brand Ambassador | Heard Of Owning A Cafe | V1"/>
    <s v="In House Natuf"/>
    <x v="7"/>
    <s v="Non-Quality Lead"/>
    <x v="0"/>
    <x v="3"/>
    <s v="Tejaswini Tarigopula"/>
    <s v="Facebook"/>
    <s v="Direct (campaign tagged in CRM)"/>
    <s v="6ad9d9c47c83c0dfc93b35c5"/>
    <n v="1"/>
    <n v="0"/>
    <n v="1"/>
    <n v="0"/>
    <n v="2"/>
    <n v="0"/>
    <n v="0"/>
    <n v="0"/>
    <n v="0"/>
    <n v="0"/>
    <n v="1"/>
    <n v="0"/>
  </r>
  <r>
    <x v="0"/>
    <x v="1"/>
    <x v="11"/>
    <s v="Natuf | Investors | Tier1 + Growth Cities | Oct26 | V1"/>
    <s v="Natuf | Reel | Brand Ambassador | Heard Of Owning A Cafe | V1"/>
    <s v="In House Natuf"/>
    <x v="6"/>
    <s v="Non-Quality Lead"/>
    <x v="0"/>
    <x v="3"/>
    <s v="Tejaswini Tarigopula"/>
    <s v="Facebook"/>
    <s v="Direct (campaign tagged in CRM)"/>
    <s v="6ad9d938c6b48e19aa4b6031"/>
    <n v="1"/>
    <n v="0"/>
    <n v="1"/>
    <n v="0"/>
    <n v="1"/>
    <n v="0"/>
    <n v="0"/>
    <n v="0"/>
    <n v="0"/>
    <n v="0"/>
    <n v="1"/>
    <n v="0"/>
  </r>
  <r>
    <x v="0"/>
    <x v="1"/>
    <x v="11"/>
    <s v="Natuf | Broad | Tier1 + Growth Cities | Oct26 | V1"/>
    <s v="Natuf | Reel | Brand Ambassador | Heard Of Owning A Cafe | V1"/>
    <s v="In House Natuf"/>
    <x v="5"/>
    <s v="Non-Quality Lead"/>
    <x v="0"/>
    <x v="3"/>
    <s v="Tejaswini Tarigopula"/>
    <s v="Facebook"/>
    <s v="Direct (campaign tagged in CRM)"/>
    <s v="6ad9d70cd3f6cd2695cc9829"/>
    <n v="1"/>
    <n v="0"/>
    <n v="1"/>
    <n v="0"/>
    <n v="1"/>
    <n v="1"/>
    <n v="0"/>
    <n v="0"/>
    <n v="0"/>
    <n v="0"/>
    <n v="1"/>
    <n v="0"/>
  </r>
  <r>
    <x v="0"/>
    <x v="1"/>
    <x v="12"/>
    <s v="Natuf | Investors | Tier1 + Growth Cities | Oct26 | V1"/>
    <s v="Natuf | Static | Become A Levantine Food | V1"/>
    <s v="Natuf_MF"/>
    <x v="14"/>
    <s v="Non-Quality Lead"/>
    <x v="0"/>
    <x v="3"/>
    <s v="Tejaswini Tarigopula"/>
    <s v="Facebook"/>
    <s v="Direct (campaign tagged in CRM)"/>
    <s v="6ad9d37c4f3fd6bf5f5163ff"/>
    <n v="1"/>
    <n v="0"/>
    <n v="1"/>
    <n v="1"/>
    <n v="1"/>
    <n v="1"/>
    <n v="0"/>
    <n v="0"/>
    <n v="0"/>
    <n v="0"/>
    <n v="1"/>
    <n v="0"/>
  </r>
  <r>
    <x v="0"/>
    <x v="0"/>
    <x v="2"/>
    <s v="E_Suresh_Natuf_Kiosk_07072026_Adset5"/>
    <s v="E_Hindi_Suresh_Natuf_Kiosk_07072026_Adset5_ad3 – Copy 2"/>
    <s v="Natuf"/>
    <x v="5"/>
    <s v="Non-Quality Lead"/>
    <x v="0"/>
    <x v="3"/>
    <s v="Tejaswini Tarigopula"/>
    <s v="Facebook"/>
    <s v="Direct (campaign tagged in CRM)"/>
    <s v="6ad9d336addd12ccd2e8ec12"/>
    <n v="1"/>
    <n v="0"/>
    <n v="1"/>
    <n v="0"/>
    <n v="6"/>
    <n v="2"/>
    <n v="0"/>
    <n v="0"/>
    <n v="0"/>
    <n v="0"/>
    <n v="1"/>
    <n v="0"/>
  </r>
  <r>
    <x v="0"/>
    <x v="1"/>
    <x v="11"/>
    <s v="Natuf | LAL 1% | India | Jul26 | V1"/>
    <s v="Natuf | Reel | Brand Ambassador | Heard Of Owning A Cafe | V1"/>
    <s v="In House Natuf"/>
    <x v="7"/>
    <s v="Non-Quality Lead"/>
    <x v="0"/>
    <x v="3"/>
    <s v="Tejaswini Tarigopula"/>
    <s v="Facebook"/>
    <s v="Direct (campaign tagged in CRM)"/>
    <s v="6ad9d0e2a60521478c5bdb43"/>
    <n v="1"/>
    <n v="0"/>
    <n v="1"/>
    <n v="0"/>
    <n v="2"/>
    <n v="0"/>
    <n v="0"/>
    <n v="0"/>
    <n v="0"/>
    <n v="0"/>
    <n v="1"/>
    <n v="0"/>
  </r>
  <r>
    <x v="0"/>
    <x v="1"/>
    <x v="11"/>
    <s v="Natuf | Business Owners | Tier1 + Growth Cities | Oct26 | V1"/>
    <s v="Natuf | Reel | Brand Ambassador | Heard Of Owning A Cafe | V1"/>
    <s v="In House Natuf"/>
    <x v="6"/>
    <s v="Non-Quality Lead"/>
    <x v="0"/>
    <x v="3"/>
    <s v="Tejaswini Tarigopula"/>
    <s v="Facebook"/>
    <s v="Direct (campaign tagged in CRM)"/>
    <s v="6ad9cfb293b9105358189c3f"/>
    <n v="1"/>
    <n v="0"/>
    <n v="1"/>
    <n v="0"/>
    <n v="1"/>
    <n v="0"/>
    <n v="0"/>
    <n v="0"/>
    <n v="0"/>
    <n v="0"/>
    <n v="1"/>
    <n v="0"/>
  </r>
  <r>
    <x v="0"/>
    <x v="1"/>
    <x v="11"/>
    <s v="Natuf | Broad | Tier1 + Growth Cities | Oct26 | V1"/>
    <s v="Natuf | Reel | Brand Ambassador | Heard Of Owning A Cafe | V1"/>
    <s v="In House Natuf"/>
    <x v="7"/>
    <s v="Non-Quality Lead"/>
    <x v="0"/>
    <x v="3"/>
    <s v="Tejaswini Tarigopula"/>
    <s v="Facebook"/>
    <s v="Direct (campaign tagged in CRM)"/>
    <s v="6ad9c5ce35f8f28e5fc6e0ba"/>
    <n v="1"/>
    <n v="0"/>
    <n v="1"/>
    <n v="0"/>
    <n v="2"/>
    <n v="0"/>
    <n v="0"/>
    <n v="0"/>
    <n v="0"/>
    <n v="0"/>
    <n v="1"/>
    <n v="0"/>
  </r>
  <r>
    <x v="0"/>
    <x v="1"/>
    <x v="11"/>
    <s v="Natuf | Business Owners | Tier1 + Growth Cities | Oct26 | V1"/>
    <s v="Natuf | Reel | Brand Ambassador | Heard Of Owning A Cafe | V1"/>
    <s v="In House Natuf"/>
    <x v="7"/>
    <s v="Non-Quality Lead"/>
    <x v="0"/>
    <x v="3"/>
    <s v="Tejaswini Tarigopula"/>
    <s v="Facebook"/>
    <s v="Direct (campaign tagged in CRM)"/>
    <s v="6ad9c3b0ac47fd31af308432"/>
    <n v="1"/>
    <n v="0"/>
    <n v="1"/>
    <n v="0"/>
    <n v="2"/>
    <n v="0"/>
    <n v="0"/>
    <n v="0"/>
    <n v="0"/>
    <n v="0"/>
    <n v="1"/>
    <n v="0"/>
  </r>
  <r>
    <x v="0"/>
    <x v="1"/>
    <x v="11"/>
    <s v="Natuf | LAL 1% | India | Jul26 | V1"/>
    <s v="Natuf | Reel | Brand Ambassador | Heard Of Owning A Cafe | V1"/>
    <s v="In House Natuf"/>
    <x v="6"/>
    <s v="Non-Quality Lead"/>
    <x v="0"/>
    <x v="3"/>
    <s v="Tejaswini Tarigopula"/>
    <s v="Facebook"/>
    <s v="Direct (campaign tagged in CRM)"/>
    <s v="6ad9c3383becc4e16b21dc39"/>
    <n v="1"/>
    <n v="0"/>
    <n v="1"/>
    <n v="0"/>
    <n v="1"/>
    <n v="0"/>
    <n v="0"/>
    <n v="0"/>
    <n v="0"/>
    <n v="0"/>
    <n v="1"/>
    <n v="0"/>
  </r>
  <r>
    <x v="0"/>
    <x v="0"/>
    <x v="2"/>
    <s v="E_Suresh_Natuf_Kiosk_07072026_Adset5"/>
    <s v="E_Hindi_Suresh_Natuf_Kiosk_07072026_Adset5_ad3 – Copy 2"/>
    <s v="Natuf"/>
    <x v="11"/>
    <s v="Non-Quality Lead"/>
    <x v="0"/>
    <x v="3"/>
    <s v="(Unassigned)"/>
    <s v="Facebook"/>
    <s v="Direct (campaign tagged in CRM)"/>
    <s v="6ad9c2228613ede9193062ed"/>
    <n v="1"/>
    <n v="0"/>
    <n v="0"/>
    <n v="0"/>
    <n v="0"/>
    <n v="0"/>
    <n v="0"/>
    <n v="0"/>
    <n v="0"/>
    <n v="0"/>
    <n v="1"/>
    <n v="0"/>
  </r>
  <r>
    <x v="0"/>
    <x v="0"/>
    <x v="3"/>
    <s v="natuf_Kiosk_09102026"/>
    <s v="natuf_Kiosk_14072026_ad set_ad1"/>
    <s v="Natuf"/>
    <x v="7"/>
    <s v="Non-Quality Lead"/>
    <x v="0"/>
    <x v="3"/>
    <s v="Tejaswini Tarigopula"/>
    <s v="Facebook"/>
    <s v="Direct (campaign tagged in CRM)"/>
    <s v="6ad9c12ffaf2e5fd1edd1369"/>
    <n v="1"/>
    <n v="0"/>
    <n v="1"/>
    <n v="0"/>
    <n v="2"/>
    <n v="0"/>
    <n v="0"/>
    <n v="0"/>
    <n v="0"/>
    <n v="0"/>
    <n v="1"/>
    <n v="0"/>
  </r>
  <r>
    <x v="0"/>
    <x v="1"/>
    <x v="14"/>
    <s v="Natuf | Business Owners | Tier1 + Growth Cities | Oct26 | V1"/>
    <s v="Natuf | Reel | Brand Ambassador | Heard Of Owning A Cafe | V1"/>
    <s v="In House Natuf"/>
    <x v="5"/>
    <s v="Non-Quality Lead"/>
    <x v="0"/>
    <x v="3"/>
    <s v="Tejaswini Tarigopula"/>
    <s v="Facebook"/>
    <s v="Direct (campaign tagged in CRM)"/>
    <s v="6ad9c07daefd0a5471e44d34"/>
    <n v="1"/>
    <n v="0"/>
    <n v="1"/>
    <n v="0"/>
    <n v="3"/>
    <n v="3"/>
    <n v="0"/>
    <n v="0"/>
    <n v="0"/>
    <n v="0"/>
    <n v="0"/>
    <n v="0"/>
  </r>
  <r>
    <x v="0"/>
    <x v="0"/>
    <x v="3"/>
    <s v="natuf_Kiosk_09102026"/>
    <s v="natuf_Kiosk_14072026_ad set_ad1"/>
    <s v="Natuf"/>
    <x v="11"/>
    <s v="Non-Quality Lead"/>
    <x v="0"/>
    <x v="3"/>
    <s v="(Unassigned)"/>
    <s v="Facebook"/>
    <s v="Direct (campaign tagged in CRM)"/>
    <s v="6ad9bff835f8f28e5fc6dc3a"/>
    <n v="1"/>
    <n v="0"/>
    <n v="0"/>
    <n v="0"/>
    <n v="0"/>
    <n v="0"/>
    <n v="0"/>
    <n v="0"/>
    <n v="0"/>
    <n v="0"/>
    <n v="1"/>
    <n v="0"/>
  </r>
  <r>
    <x v="0"/>
    <x v="0"/>
    <x v="0"/>
    <s v="E_Karan_Natuf_Sign_07072026_Adset3"/>
    <s v="E_Karan_Natuf_Sign_07072026_Adset2_Ad1 – Copy"/>
    <s v="Natuf"/>
    <x v="14"/>
    <s v="Non-Quality Lead"/>
    <x v="0"/>
    <x v="3"/>
    <s v="Tejaswini Tarigopula"/>
    <s v="Facebook"/>
    <s v="Direct (campaign tagged in CRM)"/>
    <s v="6ad9bf625359e9095c3459d0"/>
    <n v="1"/>
    <n v="0"/>
    <n v="1"/>
    <n v="1"/>
    <n v="2"/>
    <n v="0"/>
    <n v="0"/>
    <n v="0"/>
    <n v="0"/>
    <n v="0"/>
    <n v="1"/>
    <n v="0"/>
  </r>
  <r>
    <x v="0"/>
    <x v="0"/>
    <x v="3"/>
    <s v="natuf_Kiosk_14072026_Highest-converting industries"/>
    <s v="natuf_Kiosk_14072026_ad set_ad1"/>
    <s v="Natuf"/>
    <x v="7"/>
    <s v="Non-Quality Lead"/>
    <x v="0"/>
    <x v="3"/>
    <s v="Tejaswini Tarigopula"/>
    <s v="Facebook"/>
    <s v="Direct (campaign tagged in CRM)"/>
    <s v="6ad9be5b3699f1600d19c96d"/>
    <n v="1"/>
    <n v="0"/>
    <n v="1"/>
    <n v="0"/>
    <n v="2"/>
    <n v="0"/>
    <n v="0"/>
    <n v="0"/>
    <n v="0"/>
    <n v="0"/>
    <n v="1"/>
    <n v="0"/>
  </r>
  <r>
    <x v="0"/>
    <x v="1"/>
    <x v="14"/>
    <s v="Natuf | Investors | Tier1 + Growth Cities | Oct26 | V1"/>
    <s v="Natuf | Reel | Brand Ambassador | Heard Of Owning A Cafe | V1"/>
    <s v="In House Natuf"/>
    <x v="4"/>
    <s v="Quality Lead"/>
    <x v="0"/>
    <x v="3"/>
    <s v="Tejaswini Tarigopula"/>
    <s v="Facebook"/>
    <s v="Direct (campaign tagged in CRM)"/>
    <s v="6ad9ba3c294ca553fc810851"/>
    <n v="1"/>
    <n v="1"/>
    <n v="1"/>
    <n v="0"/>
    <n v="1"/>
    <n v="1"/>
    <n v="0"/>
    <n v="0"/>
    <n v="0"/>
    <n v="0"/>
    <n v="0"/>
    <n v="0"/>
  </r>
  <r>
    <x v="0"/>
    <x v="0"/>
    <x v="0"/>
    <s v="E_Karan_Natuf_Sign_07072026_Adset3"/>
    <s v="E_Karan_Natuf_Sign_07072026_Adset2_Ad1"/>
    <s v="Natuf"/>
    <x v="11"/>
    <s v="Non-Quality Lead"/>
    <x v="0"/>
    <x v="3"/>
    <s v="(Unassigned)"/>
    <s v="Facebook"/>
    <s v="Direct (campaign tagged in CRM)"/>
    <s v="6ad9b700c9217f909d5626c0"/>
    <n v="1"/>
    <n v="0"/>
    <n v="0"/>
    <n v="0"/>
    <n v="0"/>
    <n v="0"/>
    <n v="0"/>
    <n v="0"/>
    <n v="0"/>
    <n v="0"/>
    <n v="1"/>
    <n v="0"/>
  </r>
  <r>
    <x v="0"/>
    <x v="1"/>
    <x v="14"/>
    <s v="Natuf | Investors | Tier1 + Growth Cities | Oct26 | V1"/>
    <s v="Natuf | Reel | Brand Ambassador | Heard Of Owning A Cafe | V1"/>
    <s v="In House Natuf"/>
    <x v="6"/>
    <s v="Non-Quality Lead"/>
    <x v="0"/>
    <x v="3"/>
    <s v="Tejaswini Tarigopula"/>
    <s v="Facebook"/>
    <s v="Direct (campaign tagged in CRM)"/>
    <s v="6ad9b227094ff406f10f449a"/>
    <n v="1"/>
    <n v="0"/>
    <n v="1"/>
    <n v="0"/>
    <n v="1"/>
    <n v="0"/>
    <n v="0"/>
    <n v="0"/>
    <n v="0"/>
    <n v="0"/>
    <n v="0"/>
    <n v="0"/>
  </r>
  <r>
    <x v="0"/>
    <x v="1"/>
    <x v="14"/>
    <s v="Natuf | LAL 1% | India | Jul26 | V1"/>
    <s v="Natuf | Reel | Brand Ambassador | Heard Of Owning A Cafe | V1"/>
    <s v="In House Natuf"/>
    <x v="6"/>
    <s v="Non-Quality Lead"/>
    <x v="0"/>
    <x v="3"/>
    <s v="Tejaswini Tarigopula"/>
    <s v="Facebook"/>
    <s v="Direct (campaign tagged in CRM)"/>
    <s v="6ad9b1f9132e679909616a09"/>
    <n v="1"/>
    <n v="0"/>
    <n v="1"/>
    <n v="0"/>
    <n v="1"/>
    <n v="0"/>
    <n v="0"/>
    <n v="0"/>
    <n v="0"/>
    <n v="0"/>
    <n v="0"/>
    <n v="0"/>
  </r>
  <r>
    <x v="0"/>
    <x v="1"/>
    <x v="14"/>
    <s v="Natuf | Business Owners | Tier1 + Growth Cities | Oct26 | V1"/>
    <s v="Natuf | Reel | Brand Ambassador | Heard Of Owning A Cafe | V1"/>
    <s v="In House Natuf"/>
    <x v="4"/>
    <s v="Quality Lead"/>
    <x v="0"/>
    <x v="3"/>
    <s v="Tejaswini Tarigopula"/>
    <s v="Facebook"/>
    <s v="Direct (campaign tagged in CRM)"/>
    <s v="6ad9b1de4fe473b2f50223c5"/>
    <n v="1"/>
    <n v="1"/>
    <n v="1"/>
    <n v="0"/>
    <n v="2"/>
    <n v="2"/>
    <n v="0"/>
    <n v="0"/>
    <n v="0"/>
    <n v="0"/>
    <n v="0"/>
    <n v="0"/>
  </r>
  <r>
    <x v="0"/>
    <x v="0"/>
    <x v="0"/>
    <s v="E_Karan_Natuf_Sign_07072026_Adset3"/>
    <s v="E_Karan_Natuf_Sign_07072026_Adset2_Ad1"/>
    <s v="Natuf"/>
    <x v="6"/>
    <s v="Non-Quality Lead"/>
    <x v="0"/>
    <x v="3"/>
    <s v="Tejaswini Tarigopula"/>
    <s v="Facebook"/>
    <s v="Direct (campaign tagged in CRM)"/>
    <s v="6ad9ae0969b89852f32621b9"/>
    <n v="1"/>
    <n v="0"/>
    <n v="1"/>
    <n v="0"/>
    <n v="2"/>
    <n v="0"/>
    <n v="0"/>
    <n v="0"/>
    <n v="0"/>
    <n v="0"/>
    <n v="1"/>
    <n v="0"/>
  </r>
  <r>
    <x v="0"/>
    <x v="1"/>
    <x v="14"/>
    <s v="Natuf | Business Owners | Tier1 + Growth Cities | Oct26 | V1"/>
    <s v="Natuf | Reel | Brand Ambassador | Heard Of Owning A Cafe | V1"/>
    <s v="In House Natuf"/>
    <x v="6"/>
    <s v="Non-Quality Lead"/>
    <x v="0"/>
    <x v="3"/>
    <s v="Tejaswini Tarigopula"/>
    <s v="Facebook"/>
    <s v="Direct (campaign tagged in CRM)"/>
    <s v="6ad9ac121b03e75c41b1c737"/>
    <n v="1"/>
    <n v="0"/>
    <n v="1"/>
    <n v="0"/>
    <n v="1"/>
    <n v="0"/>
    <n v="0"/>
    <n v="0"/>
    <n v="0"/>
    <n v="0"/>
    <n v="0"/>
    <n v="0"/>
  </r>
  <r>
    <x v="0"/>
    <x v="0"/>
    <x v="3"/>
    <s v="natuf_Kiosk_09102026"/>
    <s v="natuf_Kiosk_14072026_ad set_ad1"/>
    <s v="Natuf"/>
    <x v="6"/>
    <s v="Non-Quality Lead"/>
    <x v="0"/>
    <x v="3"/>
    <s v="Omkar Navge"/>
    <s v="Facebook"/>
    <s v="Direct (campaign tagged in CRM)"/>
    <s v="6ad9ab5e5a561406fecf83a1"/>
    <n v="1"/>
    <n v="0"/>
    <n v="1"/>
    <n v="0"/>
    <n v="1"/>
    <n v="0"/>
    <n v="0"/>
    <n v="0"/>
    <n v="0"/>
    <n v="0"/>
    <n v="1"/>
    <n v="0"/>
  </r>
  <r>
    <x v="0"/>
    <x v="1"/>
    <x v="14"/>
    <s v="Natuf | Business Owners | Tier1 + Growth Cities | Oct26 | V1"/>
    <s v="Natuf | Reel | Brand Ambassador | Heard Of Owning A Cafe | V1"/>
    <s v="In House Natuf"/>
    <x v="5"/>
    <s v="Non-Quality Lead"/>
    <x v="0"/>
    <x v="3"/>
    <s v="Tejaswini Tarigopula"/>
    <s v="Facebook"/>
    <s v="Direct (campaign tagged in CRM)"/>
    <s v="6ad9aa1fe44250b848c75335"/>
    <n v="1"/>
    <n v="0"/>
    <n v="1"/>
    <n v="0"/>
    <n v="1"/>
    <n v="1"/>
    <n v="0"/>
    <n v="0"/>
    <n v="0"/>
    <n v="0"/>
    <n v="0"/>
    <n v="0"/>
  </r>
  <r>
    <x v="0"/>
    <x v="0"/>
    <x v="2"/>
    <s v="E_Suresh_Natuf_Kiosk_07072026_Adset5"/>
    <s v="E_Hindi_Suresh_Natuf_Kiosk_07072026_Adset5_ad3 – Copy 2"/>
    <s v="Natuf"/>
    <x v="14"/>
    <s v="Non-Quality Lead"/>
    <x v="0"/>
    <x v="3"/>
    <s v="Tejaswini Tarigopula"/>
    <s v="Facebook"/>
    <s v="Direct (campaign tagged in CRM)"/>
    <s v="6ad9a7e0aeec28ec1141cf98"/>
    <n v="1"/>
    <n v="0"/>
    <n v="1"/>
    <n v="1"/>
    <n v="2"/>
    <n v="2"/>
    <n v="0"/>
    <n v="0"/>
    <n v="0"/>
    <n v="0"/>
    <n v="1"/>
    <n v="0"/>
  </r>
  <r>
    <x v="0"/>
    <x v="1"/>
    <x v="14"/>
    <s v="Natuf | LAL 1% | India | Jul26 | V1"/>
    <s v="Natuf | Reel | Brand Ambassador | Heard Of Owning A Cafe | V1"/>
    <s v="In House Natuf"/>
    <x v="5"/>
    <s v="Non-Quality Lead"/>
    <x v="0"/>
    <x v="3"/>
    <s v="Tejaswini Tarigopula"/>
    <s v="Facebook"/>
    <s v="Direct (campaign tagged in CRM)"/>
    <s v="6ad9a6e0993d7013ca72270d"/>
    <n v="1"/>
    <n v="0"/>
    <n v="1"/>
    <n v="0"/>
    <n v="1"/>
    <n v="1"/>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9a37a3770d77cc4bced2b"/>
    <n v="1"/>
    <n v="0"/>
    <n v="1"/>
    <n v="0"/>
    <n v="4"/>
    <n v="1"/>
    <n v="0"/>
    <n v="0"/>
    <n v="0"/>
    <n v="0"/>
    <n v="0"/>
    <n v="0"/>
  </r>
  <r>
    <x v="0"/>
    <x v="1"/>
    <x v="16"/>
    <s v="Natuf | Business Owners | Tier1 + Growth Cities | Oct26 | V1"/>
    <s v="Natuf | Static | Become A Levantine Food | V1"/>
    <s v="Natuf_MF"/>
    <x v="14"/>
    <s v="Non-Quality Lead"/>
    <x v="0"/>
    <x v="3"/>
    <s v="Tejaswini Tarigopula"/>
    <s v="Facebook"/>
    <s v="Direct (campaign tagged in CRM)"/>
    <s v="6ad9a08c3a080e606156b069"/>
    <n v="1"/>
    <n v="0"/>
    <n v="1"/>
    <n v="1"/>
    <n v="1"/>
    <n v="1"/>
    <n v="0"/>
    <n v="0"/>
    <n v="0"/>
    <n v="0"/>
    <n v="0"/>
    <n v="0"/>
  </r>
  <r>
    <x v="0"/>
    <x v="1"/>
    <x v="14"/>
    <s v="Natuf | LAL 1% | India | Jul26 | V1"/>
    <s v="Natuf | Reel | Brand Ambassador | Heard Of Owning A Cafe | V1"/>
    <s v="In House Natuf"/>
    <x v="6"/>
    <s v="Non-Quality Lead"/>
    <x v="0"/>
    <x v="3"/>
    <s v="Tejaswini Tarigopula"/>
    <s v="Facebook"/>
    <s v="Direct (campaign tagged in CRM)"/>
    <s v="6ad99dfb9f740ef6b2199031"/>
    <n v="1"/>
    <n v="0"/>
    <n v="1"/>
    <n v="0"/>
    <n v="1"/>
    <n v="1"/>
    <n v="0"/>
    <n v="0"/>
    <n v="0"/>
    <n v="0"/>
    <n v="0"/>
    <n v="0"/>
  </r>
  <r>
    <x v="0"/>
    <x v="0"/>
    <x v="3"/>
    <s v="natuf_Kiosk_09102026"/>
    <s v="natuf_Kiosk_14072026_ad set_ad1"/>
    <s v="Natuf"/>
    <x v="4"/>
    <s v="Quality Lead"/>
    <x v="0"/>
    <x v="3"/>
    <s v="Omkar Navge"/>
    <s v="Facebook"/>
    <s v="Direct (campaign tagged in CRM)"/>
    <s v="6ad99b4eda2009a69f8035c1"/>
    <n v="1"/>
    <n v="1"/>
    <n v="1"/>
    <n v="0"/>
    <n v="4"/>
    <n v="1"/>
    <n v="0"/>
    <n v="0"/>
    <n v="0"/>
    <n v="0"/>
    <n v="1"/>
    <n v="1"/>
  </r>
  <r>
    <x v="0"/>
    <x v="1"/>
    <x v="14"/>
    <s v="Natuf | Broad | Tier1 + Growth Cities | Oct26 | V1"/>
    <s v="Natuf | Reel | Brand Ambassador | Heard Of Owning A Cafe | V1"/>
    <s v="In House Natuf"/>
    <x v="4"/>
    <s v="Quality Lead"/>
    <x v="0"/>
    <x v="3"/>
    <s v="Tejaswini Tarigopula"/>
    <s v="Facebook"/>
    <s v="Direct (campaign tagged in CRM)"/>
    <s v="6ad999d945047c5b75601dfa"/>
    <n v="1"/>
    <n v="1"/>
    <n v="1"/>
    <n v="0"/>
    <n v="2"/>
    <n v="1"/>
    <n v="0"/>
    <n v="0"/>
    <n v="0"/>
    <n v="0"/>
    <n v="0"/>
    <n v="0"/>
  </r>
  <r>
    <x v="0"/>
    <x v="0"/>
    <x v="0"/>
    <s v="E_Karan_Natuf_Sign_07072026_Adset3"/>
    <s v="E_Karan_Natuf_Sign_07072026_Adset2_Ad1"/>
    <s v="Natuf"/>
    <x v="14"/>
    <s v="Non-Quality Lead"/>
    <x v="0"/>
    <x v="3"/>
    <s v="Tejaswini Tarigopula"/>
    <s v="Facebook"/>
    <s v="Direct (campaign tagged in CRM)"/>
    <s v="6ad99428fbf7aeb97069d87c"/>
    <n v="1"/>
    <n v="0"/>
    <n v="1"/>
    <n v="1"/>
    <n v="3"/>
    <n v="2"/>
    <n v="0"/>
    <n v="0"/>
    <n v="0"/>
    <n v="0"/>
    <n v="1"/>
    <n v="0"/>
  </r>
  <r>
    <x v="0"/>
    <x v="0"/>
    <x v="3"/>
    <s v="natuf_Kiosk_14072026_Highest-converting industries"/>
    <s v="natuf_Kiosk_14072026_ad set_ad1"/>
    <s v="Natuf"/>
    <x v="6"/>
    <s v="Non-Quality Lead"/>
    <x v="0"/>
    <x v="3"/>
    <s v="Omkar Navge"/>
    <s v="Facebook"/>
    <s v="Direct (campaign tagged in CRM)"/>
    <s v="6ad992988bcee229798cfed7"/>
    <n v="1"/>
    <n v="0"/>
    <n v="1"/>
    <n v="0"/>
    <n v="2"/>
    <n v="3"/>
    <n v="0"/>
    <n v="0"/>
    <n v="0"/>
    <n v="0"/>
    <n v="1"/>
    <n v="0"/>
  </r>
  <r>
    <x v="0"/>
    <x v="1"/>
    <x v="14"/>
    <s v="Natuf | LAL 1% | India | Jul26 | V1"/>
    <s v="Natuf | Reel | Brand Ambassador | Heard Of Owning A Cafe | V1"/>
    <s v="In House Natuf"/>
    <x v="6"/>
    <s v="Non-Quality Lead"/>
    <x v="0"/>
    <x v="3"/>
    <s v="Tejaswini Tarigopula"/>
    <s v="Facebook"/>
    <s v="Direct (campaign tagged in CRM)"/>
    <s v="6ad9921dab82c8687b8d9ec4"/>
    <n v="1"/>
    <n v="0"/>
    <n v="1"/>
    <n v="0"/>
    <n v="1"/>
    <n v="0"/>
    <n v="0"/>
    <n v="0"/>
    <n v="0"/>
    <n v="0"/>
    <n v="0"/>
    <n v="0"/>
  </r>
  <r>
    <x v="0"/>
    <x v="0"/>
    <x v="3"/>
    <s v="natuf_Kiosk_09102026"/>
    <s v="natuf_Kiosk_14072026_ad set_ad1"/>
    <s v="Natuf"/>
    <x v="5"/>
    <s v="Non-Quality Lead"/>
    <x v="0"/>
    <x v="3"/>
    <s v="Tejaswini Tarigopula"/>
    <s v="Facebook"/>
    <s v="Direct (campaign tagged in CRM)"/>
    <s v="6ad9908e970d5758473a3be5"/>
    <n v="1"/>
    <n v="0"/>
    <n v="1"/>
    <n v="0"/>
    <n v="1"/>
    <n v="1"/>
    <n v="0"/>
    <n v="0"/>
    <n v="0"/>
    <n v="0"/>
    <n v="1"/>
    <n v="0"/>
  </r>
  <r>
    <x v="0"/>
    <x v="0"/>
    <x v="0"/>
    <s v="E_Karan_Natuf_Sign_07072026_Adset3"/>
    <s v="E_Karan_Natuf_Sign_07072026_Adset2_Ad1"/>
    <s v="Natuf"/>
    <x v="6"/>
    <s v="Non-Quality Lead"/>
    <x v="0"/>
    <x v="3"/>
    <s v="Omkar Navge"/>
    <s v="Facebook"/>
    <s v="Direct (campaign tagged in CRM)"/>
    <s v="6ad98e2be5625d705d72f1a5"/>
    <n v="1"/>
    <n v="0"/>
    <n v="1"/>
    <n v="0"/>
    <n v="1"/>
    <n v="0"/>
    <n v="0"/>
    <n v="0"/>
    <n v="0"/>
    <n v="0"/>
    <n v="1"/>
    <n v="0"/>
  </r>
  <r>
    <x v="0"/>
    <x v="1"/>
    <x v="14"/>
    <s v="Natuf | Broad | Tier1 + Growth Cities | Oct26 | V1"/>
    <s v="Natuf | Reel | Brand Ambassador | Heard Of Owning A Cafe | V1"/>
    <s v="In House Natuf"/>
    <x v="5"/>
    <s v="Non-Quality Lead"/>
    <x v="0"/>
    <x v="3"/>
    <s v="Tejaswini Tarigopula"/>
    <s v="Facebook"/>
    <s v="Direct (campaign tagged in CRM)"/>
    <s v="6ad98d53e5625d705d72f0df"/>
    <n v="1"/>
    <n v="0"/>
    <n v="1"/>
    <n v="0"/>
    <n v="1"/>
    <n v="1"/>
    <n v="0"/>
    <n v="0"/>
    <n v="0"/>
    <n v="0"/>
    <n v="0"/>
    <n v="0"/>
  </r>
  <r>
    <x v="0"/>
    <x v="1"/>
    <x v="14"/>
    <s v="Natuf | Investors | Tier1 + Growth Cities | Oct26 | V1"/>
    <s v="Natuf | Reel | Brand Ambassador | Heard Of Owning A Cafe | V1"/>
    <s v="In House Natuf"/>
    <x v="14"/>
    <s v="Non-Quality Lead"/>
    <x v="0"/>
    <x v="3"/>
    <s v="Tejaswini Tarigopula"/>
    <s v="Facebook"/>
    <s v="Direct (campaign tagged in CRM)"/>
    <s v="6ad98948152e46cbae329283"/>
    <n v="1"/>
    <n v="0"/>
    <n v="1"/>
    <n v="1"/>
    <n v="1"/>
    <n v="1"/>
    <n v="0"/>
    <n v="0"/>
    <n v="0"/>
    <n v="0"/>
    <n v="0"/>
    <n v="0"/>
  </r>
  <r>
    <x v="0"/>
    <x v="1"/>
    <x v="14"/>
    <s v="Natuf | LAL 1% | India | Jul26 | V1"/>
    <s v="Natuf | Reel | Brand Ambassador | Heard Of Owning A Cafe | V1"/>
    <s v="In House Natuf"/>
    <x v="6"/>
    <s v="Non-Quality Lead"/>
    <x v="0"/>
    <x v="3"/>
    <s v="Tejaswini Tarigopula"/>
    <s v="Facebook"/>
    <s v="Direct (campaign tagged in CRM)"/>
    <s v="6ad988f57e519ffa03847fe8"/>
    <n v="1"/>
    <n v="0"/>
    <n v="1"/>
    <n v="0"/>
    <n v="1"/>
    <n v="0"/>
    <n v="0"/>
    <n v="0"/>
    <n v="0"/>
    <n v="0"/>
    <n v="0"/>
    <n v="0"/>
  </r>
  <r>
    <x v="0"/>
    <x v="1"/>
    <x v="14"/>
    <s v="Natuf | Business Owners | Tier1 + Growth Cities | Oct26 | V1"/>
    <s v="Natuf | Reel | Brand Ambassador | Heard Of Owning A Cafe | V1"/>
    <s v="In House Natuf"/>
    <x v="4"/>
    <s v="Quality Lead"/>
    <x v="0"/>
    <x v="3"/>
    <s v="Tejaswini Tarigopula"/>
    <s v="Facebook"/>
    <s v="Direct (campaign tagged in CRM)"/>
    <s v="6ad984f5db7603097bf1bde8"/>
    <n v="1"/>
    <n v="1"/>
    <n v="1"/>
    <n v="0"/>
    <n v="7"/>
    <n v="4"/>
    <n v="0"/>
    <n v="0"/>
    <n v="0"/>
    <n v="0"/>
    <n v="0"/>
    <n v="0"/>
  </r>
  <r>
    <x v="0"/>
    <x v="1"/>
    <x v="16"/>
    <s v="Natuf | Investors | Tier1 + Growth Cities | Oct26 | V1"/>
    <s v="Natuf | Static | Become A Levantine Food | V1"/>
    <s v="Natuf_MF"/>
    <x v="7"/>
    <s v="Non-Quality Lead"/>
    <x v="0"/>
    <x v="3"/>
    <s v="Tejaswini Tarigopula"/>
    <s v="Facebook"/>
    <s v="Direct (campaign tagged in CRM)"/>
    <s v="6ad984b3b49e87d168c2fb75"/>
    <n v="1"/>
    <n v="0"/>
    <n v="1"/>
    <n v="0"/>
    <n v="2"/>
    <n v="0"/>
    <n v="0"/>
    <n v="0"/>
    <n v="0"/>
    <n v="0"/>
    <n v="0"/>
    <n v="0"/>
  </r>
  <r>
    <x v="0"/>
    <x v="1"/>
    <x v="14"/>
    <s v="Natuf | LAL 1% | India | Jul26 | V1"/>
    <s v="Natuf | Reel | Brand Ambassador | Heard Of Owning A Cafe | V1"/>
    <s v="In House Natuf"/>
    <x v="6"/>
    <s v="Non-Quality Lead"/>
    <x v="0"/>
    <x v="3"/>
    <s v="Tejaswini Tarigopula"/>
    <s v="Facebook"/>
    <s v="Direct (campaign tagged in CRM)"/>
    <s v="6ad9811559e9021b495d880b"/>
    <n v="1"/>
    <n v="0"/>
    <n v="1"/>
    <n v="0"/>
    <n v="1"/>
    <n v="0"/>
    <n v="0"/>
    <n v="0"/>
    <n v="0"/>
    <n v="0"/>
    <n v="0"/>
    <n v="0"/>
  </r>
  <r>
    <x v="0"/>
    <x v="1"/>
    <x v="16"/>
    <s v="Natuf | Investors | Tier1 + Growth Cities | Oct26 | V1"/>
    <s v="Natuf | Static | Become A Levantine Food | V1"/>
    <s v="Natuf_MF"/>
    <x v="14"/>
    <s v="Non-Quality Lead"/>
    <x v="0"/>
    <x v="3"/>
    <s v="Tejaswini Tarigopula"/>
    <s v="Facebook"/>
    <s v="Direct (campaign tagged in CRM)"/>
    <s v="6ad980a569af0e04bc59cde6"/>
    <n v="1"/>
    <n v="0"/>
    <n v="1"/>
    <n v="1"/>
    <n v="2"/>
    <n v="1"/>
    <n v="0"/>
    <n v="0"/>
    <n v="0"/>
    <n v="0"/>
    <n v="0"/>
    <n v="0"/>
  </r>
  <r>
    <x v="0"/>
    <x v="1"/>
    <x v="14"/>
    <s v="Natuf | LAL 1% | India | Jul26 | V1"/>
    <s v="Natuf | Reel | Brand Ambassador | Heard Of Owning A Cafe | V1"/>
    <s v="In House Natuf"/>
    <x v="5"/>
    <s v="Non-Quality Lead"/>
    <x v="0"/>
    <x v="3"/>
    <s v="Tejaswini Tarigopula"/>
    <s v="Facebook"/>
    <s v="Direct (campaign tagged in CRM)"/>
    <s v="6ad97ec359e9021b495d857b"/>
    <n v="1"/>
    <n v="0"/>
    <n v="1"/>
    <n v="0"/>
    <n v="3"/>
    <n v="3"/>
    <n v="0"/>
    <n v="0"/>
    <n v="0"/>
    <n v="0"/>
    <n v="0"/>
    <n v="0"/>
  </r>
  <r>
    <x v="0"/>
    <x v="0"/>
    <x v="7"/>
    <s v="E_Karan_Natuf_Kiosk_07072026_Adset5"/>
    <s v="E_Hindi_Karan_Natuf_Kiosk_07072026_Adset5_ad3 – Copy 3"/>
    <s v="Natuf"/>
    <x v="8"/>
    <s v="Non-Quality Lead"/>
    <x v="0"/>
    <x v="3"/>
    <s v="Tejaswini Tarigopula"/>
    <s v="Facebook"/>
    <s v="Direct (campaign tagged in CRM)"/>
    <s v="6ad97e9ef1a957a706601c2f"/>
    <n v="1"/>
    <n v="0"/>
    <n v="1"/>
    <n v="0"/>
    <n v="3"/>
    <n v="0"/>
    <n v="0"/>
    <n v="0"/>
    <n v="0"/>
    <n v="0"/>
    <n v="1"/>
    <n v="0"/>
  </r>
  <r>
    <x v="0"/>
    <x v="1"/>
    <x v="16"/>
    <s v="Natuf | Business Owners | Tier1 + Growth Cities | Oct26 | V1"/>
    <s v="Natuf | Static | Become A Levantine Food | V1"/>
    <s v="Natuf_MF"/>
    <x v="7"/>
    <s v="Non-Quality Lead"/>
    <x v="0"/>
    <x v="3"/>
    <s v="Tejaswini Tarigopula"/>
    <s v="Facebook"/>
    <s v="Direct (campaign tagged in CRM)"/>
    <s v="6ad97ddc54979487cdca69ae"/>
    <n v="1"/>
    <n v="0"/>
    <n v="1"/>
    <n v="0"/>
    <n v="3"/>
    <n v="1"/>
    <n v="0"/>
    <n v="0"/>
    <n v="0"/>
    <n v="0"/>
    <n v="0"/>
    <n v="0"/>
  </r>
  <r>
    <x v="0"/>
    <x v="0"/>
    <x v="0"/>
    <s v="E_Karan_Natuf_Sign_07072026_Adset3"/>
    <s v="E_Karan_Natuf_Sign_07072026_Adset2_Ad1 – Copy"/>
    <s v="Natuf"/>
    <x v="6"/>
    <s v="Non-Quality Lead"/>
    <x v="0"/>
    <x v="3"/>
    <s v="Tejaswini Tarigopula"/>
    <s v="Facebook"/>
    <s v="Direct (campaign tagged in CRM)"/>
    <s v="6ad97d9c8d7f36fd43c92927"/>
    <n v="1"/>
    <n v="0"/>
    <n v="1"/>
    <n v="0"/>
    <n v="1"/>
    <n v="1"/>
    <n v="0"/>
    <n v="0"/>
    <n v="0"/>
    <n v="0"/>
    <n v="1"/>
    <n v="0"/>
  </r>
  <r>
    <x v="0"/>
    <x v="1"/>
    <x v="14"/>
    <s v="Natuf | Business Owners | Tier1 + Growth Cities | Oct26 | V1"/>
    <s v="Natuf | Reel | Brand Ambassador | Heard Of Owning A Cafe | V1"/>
    <s v="In House Natuf"/>
    <x v="5"/>
    <s v="Non-Quality Lead"/>
    <x v="0"/>
    <x v="3"/>
    <s v="Tejaswini Tarigopula"/>
    <s v="Facebook"/>
    <s v="Direct (campaign tagged in CRM)"/>
    <s v="6ad97d1769af0e04bc59caca"/>
    <n v="1"/>
    <n v="0"/>
    <n v="1"/>
    <n v="0"/>
    <n v="3"/>
    <n v="2"/>
    <n v="0"/>
    <n v="0"/>
    <n v="0"/>
    <n v="0"/>
    <n v="0"/>
    <n v="0"/>
  </r>
  <r>
    <x v="0"/>
    <x v="1"/>
    <x v="16"/>
    <s v="Natuf | Broad | Tier1 + Growth Cities | Oct26 | V1"/>
    <s v="Natuf | Static | Become A Levantine Food | V1"/>
    <s v="Natuf_MF"/>
    <x v="6"/>
    <s v="Non-Quality Lead"/>
    <x v="0"/>
    <x v="3"/>
    <s v="Tejaswini Tarigopula"/>
    <s v="Facebook"/>
    <s v="Direct (campaign tagged in CRM)"/>
    <s v="6ad97d07be8bc6bb106858bb"/>
    <n v="1"/>
    <n v="0"/>
    <n v="1"/>
    <n v="0"/>
    <n v="2"/>
    <n v="0"/>
    <n v="0"/>
    <n v="0"/>
    <n v="0"/>
    <n v="0"/>
    <n v="0"/>
    <n v="0"/>
  </r>
  <r>
    <x v="0"/>
    <x v="0"/>
    <x v="3"/>
    <s v="natuf_Kiosk_14072026_Highest-converting industries"/>
    <s v="natuf_Kiosk_14072026_ad set_ad1"/>
    <s v="Natuf"/>
    <x v="5"/>
    <s v="Non-Quality Lead"/>
    <x v="0"/>
    <x v="3"/>
    <s v="Tejaswini Tarigopula"/>
    <s v="Facebook"/>
    <s v="Direct (campaign tagged in CRM)"/>
    <s v="6ad979dc34d68643a4dd5be6"/>
    <n v="1"/>
    <n v="0"/>
    <n v="1"/>
    <n v="0"/>
    <n v="3"/>
    <n v="1"/>
    <n v="0"/>
    <n v="0"/>
    <n v="0"/>
    <n v="0"/>
    <n v="1"/>
    <n v="0"/>
  </r>
  <r>
    <x v="0"/>
    <x v="1"/>
    <x v="14"/>
    <s v="Natuf | Broad | Tier1 + Growth Cities | Oct26 | V1"/>
    <s v="Natuf | Reel | Brand Ambassador | Heard Of Owning A Cafe | V1"/>
    <s v="In House Natuf"/>
    <x v="7"/>
    <s v="Non-Quality Lead"/>
    <x v="0"/>
    <x v="3"/>
    <s v="Tejaswini Tarigopula"/>
    <s v="Facebook"/>
    <s v="Direct (campaign tagged in CRM)"/>
    <s v="6ad9777945841945e3b328fa"/>
    <n v="1"/>
    <n v="0"/>
    <n v="1"/>
    <n v="0"/>
    <n v="2"/>
    <n v="0"/>
    <n v="0"/>
    <n v="0"/>
    <n v="0"/>
    <n v="0"/>
    <n v="0"/>
    <n v="0"/>
  </r>
  <r>
    <x v="0"/>
    <x v="0"/>
    <x v="2"/>
    <s v="E_Suresh_Natuf_Kiosk_07072026_Adset5"/>
    <s v="E_Hindi_Suresh_Natuf_Kiosk_07072026_Adset5_ad3 – Copy 2"/>
    <s v="Natuf"/>
    <x v="6"/>
    <s v="Non-Quality Lead"/>
    <x v="0"/>
    <x v="3"/>
    <s v="Deepak Rai"/>
    <s v="Facebook"/>
    <s v="Direct (campaign tagged in CRM)"/>
    <s v="6ad974c145841945e3b32554"/>
    <n v="1"/>
    <n v="0"/>
    <n v="1"/>
    <n v="0"/>
    <n v="1"/>
    <n v="1"/>
    <n v="0"/>
    <n v="0"/>
    <n v="0"/>
    <n v="0"/>
    <n v="1"/>
    <n v="0"/>
  </r>
  <r>
    <x v="0"/>
    <x v="0"/>
    <x v="2"/>
    <s v="E_Suresh_Natuf_Kiosk_07072026_Adset5"/>
    <s v="E_Hindi_Suresh_Natuf_Kiosk_07072026_Adset5_ad3 – Copy 2"/>
    <s v="Natuf"/>
    <x v="6"/>
    <s v="Non-Quality Lead"/>
    <x v="0"/>
    <x v="3"/>
    <s v="Omkar Navge"/>
    <s v="Facebook"/>
    <s v="Direct (campaign tagged in CRM)"/>
    <s v="6ad96d80a1d73ed534dbd7f6"/>
    <n v="1"/>
    <n v="0"/>
    <n v="1"/>
    <n v="0"/>
    <n v="3"/>
    <n v="1"/>
    <n v="0"/>
    <n v="0"/>
    <n v="0"/>
    <n v="0"/>
    <n v="1"/>
    <n v="0"/>
  </r>
  <r>
    <x v="0"/>
    <x v="0"/>
    <x v="3"/>
    <s v="natuf_Kiosk_09102026"/>
    <s v="natuf_Kiosk_14072026_ad set_ad1"/>
    <s v="Natuf"/>
    <x v="7"/>
    <s v="Non-Quality Lead"/>
    <x v="0"/>
    <x v="3"/>
    <s v="Tejaswini Tarigopula"/>
    <s v="Facebook"/>
    <s v="Direct (campaign tagged in CRM)"/>
    <s v="6ad96b99bfc2ebd7227e51fe"/>
    <n v="1"/>
    <n v="0"/>
    <n v="1"/>
    <n v="0"/>
    <n v="4"/>
    <n v="1"/>
    <n v="0"/>
    <n v="0"/>
    <n v="0"/>
    <n v="0"/>
    <n v="1"/>
    <n v="0"/>
  </r>
  <r>
    <x v="0"/>
    <x v="0"/>
    <x v="3"/>
    <s v="natuf_Kiosk_14072026_Highest-converting industries"/>
    <s v="natuf_Kiosk_14072026_ad set_ad1"/>
    <s v="Natuf"/>
    <x v="5"/>
    <s v="Non-Quality Lead"/>
    <x v="0"/>
    <x v="3"/>
    <s v="Tejaswini Tarigopula"/>
    <s v="Facebook"/>
    <s v="Direct (campaign tagged in CRM)"/>
    <s v="6ad969b4c0007109dd4b4bef"/>
    <n v="1"/>
    <n v="0"/>
    <n v="1"/>
    <n v="0"/>
    <n v="4"/>
    <n v="1"/>
    <n v="0"/>
    <n v="0"/>
    <n v="0"/>
    <n v="0"/>
    <n v="1"/>
    <n v="0"/>
  </r>
  <r>
    <x v="0"/>
    <x v="1"/>
    <x v="16"/>
    <s v="Natuf | Investors | Tier1 + Growth Cities | Oct26 | V1"/>
    <s v="Natuf | Static | Become A Levantine Food | V1"/>
    <s v="Natuf_MF"/>
    <x v="14"/>
    <s v="Non-Quality Lead"/>
    <x v="0"/>
    <x v="3"/>
    <s v="Tejaswini Tarigopula"/>
    <s v="Facebook"/>
    <s v="Direct (campaign tagged in CRM)"/>
    <s v="6ad964d1aa2bf362eda1e4f7"/>
    <n v="1"/>
    <n v="0"/>
    <n v="1"/>
    <n v="1"/>
    <n v="2"/>
    <n v="2"/>
    <n v="0"/>
    <n v="0"/>
    <n v="0"/>
    <n v="0"/>
    <n v="0"/>
    <n v="0"/>
  </r>
  <r>
    <x v="0"/>
    <x v="0"/>
    <x v="1"/>
    <s v="E_Natuf_Generic_13082026_Adset1"/>
    <s v="E_Natuf_Generic_13082026_Adset1_Ad1"/>
    <s v="Natuf"/>
    <x v="6"/>
    <s v="Non-Quality Lead"/>
    <x v="0"/>
    <x v="3"/>
    <s v="Omkar Navge"/>
    <s v="Facebook"/>
    <s v="Direct (campaign tagged in CRM)"/>
    <s v="6ad963a5b515edac5a312e26"/>
    <n v="1"/>
    <n v="0"/>
    <n v="1"/>
    <n v="0"/>
    <n v="1"/>
    <n v="1"/>
    <n v="0"/>
    <n v="0"/>
    <n v="0"/>
    <n v="0"/>
    <n v="1"/>
    <n v="0"/>
  </r>
  <r>
    <x v="0"/>
    <x v="0"/>
    <x v="3"/>
    <s v="natuf_Kiosk_09102026"/>
    <s v="natuf_Kiosk_14072026_ad set_ad1"/>
    <s v="Natuf"/>
    <x v="4"/>
    <s v="Quality Lead"/>
    <x v="0"/>
    <x v="3"/>
    <s v="Tejaswini Tarigopula"/>
    <s v="Facebook"/>
    <s v="Direct (campaign tagged in CRM)"/>
    <s v="6ad962b8a8ea497419b09e7e"/>
    <n v="1"/>
    <n v="1"/>
    <n v="1"/>
    <n v="0"/>
    <n v="2"/>
    <n v="1"/>
    <n v="0"/>
    <n v="0"/>
    <n v="0"/>
    <n v="0"/>
    <n v="1"/>
    <n v="1"/>
  </r>
  <r>
    <x v="0"/>
    <x v="1"/>
    <x v="14"/>
    <s v="Natuf | Investors | Tier1 + Growth Cities | Oct26 | V1"/>
    <s v="Natuf | Reel | Brand Ambassador | Heard Of Owning A Cafe | V1"/>
    <s v="In House Natuf"/>
    <x v="6"/>
    <s v="Non-Quality Lead"/>
    <x v="0"/>
    <x v="3"/>
    <s v="Tejaswini Tarigopula"/>
    <s v="Facebook"/>
    <s v="Direct (campaign tagged in CRM)"/>
    <s v="6ad9561819d44df40aa3d29b"/>
    <n v="1"/>
    <n v="0"/>
    <n v="1"/>
    <n v="0"/>
    <n v="1"/>
    <n v="0"/>
    <n v="0"/>
    <n v="0"/>
    <n v="0"/>
    <n v="0"/>
    <n v="0"/>
    <n v="0"/>
  </r>
  <r>
    <x v="0"/>
    <x v="0"/>
    <x v="3"/>
    <s v="natuf_Kiosk_14072026_Highest-converting industries"/>
    <s v="natuf_Kiosk_14072026_ad set_ad1"/>
    <s v="Natuf"/>
    <x v="14"/>
    <s v="Non-Quality Lead"/>
    <x v="0"/>
    <x v="3"/>
    <s v="Tejaswini Tarigopula"/>
    <s v="Facebook"/>
    <s v="Direct (campaign tagged in CRM)"/>
    <s v="6ad94dec05f0a6a5e9e6f86b"/>
    <n v="1"/>
    <n v="0"/>
    <n v="1"/>
    <n v="1"/>
    <n v="2"/>
    <n v="2"/>
    <n v="0"/>
    <n v="0"/>
    <n v="0"/>
    <n v="0"/>
    <n v="1"/>
    <n v="0"/>
  </r>
  <r>
    <x v="0"/>
    <x v="1"/>
    <x v="14"/>
    <s v="Natuf | LAL 1% | India | Jul26 | V1"/>
    <s v="Natuf | Reel | Brand Ambassador | Heard Of Owning A Cafe | V1"/>
    <s v="In House Natuf"/>
    <x v="6"/>
    <s v="Non-Quality Lead"/>
    <x v="0"/>
    <x v="3"/>
    <s v="Tejaswini Tarigopula"/>
    <s v="Facebook"/>
    <s v="Direct (campaign tagged in CRM)"/>
    <s v="6ad948acf904313285c0923e"/>
    <n v="1"/>
    <n v="0"/>
    <n v="1"/>
    <n v="0"/>
    <n v="1"/>
    <n v="1"/>
    <n v="0"/>
    <n v="0"/>
    <n v="0"/>
    <n v="0"/>
    <n v="0"/>
    <n v="0"/>
  </r>
  <r>
    <x v="0"/>
    <x v="1"/>
    <x v="14"/>
    <s v="Natuf | Business Owners | Tier1 + Growth Cities | Oct26 | V1"/>
    <s v="Natuf | Reel | Brand Ambassador | Heard Of Owning A Cafe | V1"/>
    <s v="In House Natuf"/>
    <x v="7"/>
    <s v="Non-Quality Lead"/>
    <x v="0"/>
    <x v="3"/>
    <s v="Tejaswini Tarigopula"/>
    <s v="Facebook"/>
    <s v="Direct (campaign tagged in CRM)"/>
    <s v="6ad940c41d97cc61b5b51dbc"/>
    <n v="1"/>
    <n v="0"/>
    <n v="1"/>
    <n v="0"/>
    <n v="4"/>
    <n v="0"/>
    <n v="0"/>
    <n v="0"/>
    <n v="0"/>
    <n v="0"/>
    <n v="0"/>
    <n v="0"/>
  </r>
  <r>
    <x v="0"/>
    <x v="1"/>
    <x v="16"/>
    <s v="Natuf | Broad | Tier1 + Growth Cities | Oct26 | V1"/>
    <s v="Natuf | Static | Become A Levantine Food | V1"/>
    <s v="Natuf_MF"/>
    <x v="14"/>
    <s v="Non-Quality Lead"/>
    <x v="0"/>
    <x v="3"/>
    <s v="Tejaswini Tarigopula"/>
    <s v="Facebook"/>
    <s v="Direct (campaign tagged in CRM)"/>
    <s v="6ad9341ad060b82401b51787"/>
    <n v="1"/>
    <n v="0"/>
    <n v="1"/>
    <n v="1"/>
    <n v="2"/>
    <n v="2"/>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932e8f5d9c88c8c3c2d8c"/>
    <n v="1"/>
    <n v="0"/>
    <n v="1"/>
    <n v="0"/>
    <n v="2"/>
    <n v="1"/>
    <n v="0"/>
    <n v="0"/>
    <n v="0"/>
    <n v="0"/>
    <n v="0"/>
    <n v="0"/>
  </r>
  <r>
    <x v="0"/>
    <x v="1"/>
    <x v="14"/>
    <s v="Natuf | Investors | Tier1 + Growth Cities | Oct26 | V1"/>
    <s v="Natuf | Reel | Brand Ambassador | Heard Of Owning A Cafe | V1"/>
    <s v="In House Natuf"/>
    <x v="14"/>
    <s v="Non-Quality Lead"/>
    <x v="0"/>
    <x v="3"/>
    <s v="Tejaswini Tarigopula"/>
    <s v="Facebook"/>
    <s v="Direct (campaign tagged in CRM)"/>
    <s v="6ad92e0e5332e307a71fe05f"/>
    <n v="1"/>
    <n v="0"/>
    <n v="1"/>
    <n v="1"/>
    <n v="2"/>
    <n v="1"/>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92e062c807a7f11559d5d"/>
    <n v="1"/>
    <n v="0"/>
    <n v="1"/>
    <n v="0"/>
    <n v="3"/>
    <n v="1"/>
    <n v="0"/>
    <n v="0"/>
    <n v="0"/>
    <n v="0"/>
    <n v="0"/>
    <n v="0"/>
  </r>
  <r>
    <x v="0"/>
    <x v="1"/>
    <x v="14"/>
    <s v="Natuf | Broad | Tier1 + Growth Cities | Oct26 | V1"/>
    <s v="Natuf | Reel | Brand Ambassador | Heard Of Owning A Cafe | V1"/>
    <s v="In House Natuf"/>
    <x v="5"/>
    <s v="Non-Quality Lead"/>
    <x v="0"/>
    <x v="3"/>
    <s v="Tejaswini Tarigopula"/>
    <s v="Facebook"/>
    <s v="Direct (campaign tagged in CRM)"/>
    <s v="6ad92d191dc87b6b64e51047"/>
    <n v="1"/>
    <n v="0"/>
    <n v="1"/>
    <n v="0"/>
    <n v="14"/>
    <n v="6"/>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9234c0f7b306655f828c3"/>
    <n v="1"/>
    <n v="0"/>
    <n v="1"/>
    <n v="0"/>
    <n v="2"/>
    <n v="2"/>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91e9cd1dfd00adb493aa1"/>
    <n v="1"/>
    <n v="0"/>
    <n v="1"/>
    <n v="0"/>
    <n v="4"/>
    <n v="1"/>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91e91c36a9c5828d6bc05"/>
    <n v="1"/>
    <n v="0"/>
    <n v="1"/>
    <n v="0"/>
    <n v="2"/>
    <n v="1"/>
    <n v="0"/>
    <n v="0"/>
    <n v="0"/>
    <n v="0"/>
    <n v="0"/>
    <n v="0"/>
  </r>
  <r>
    <x v="0"/>
    <x v="1"/>
    <x v="14"/>
    <s v="Natuf | Investors | Tier1 + Growth Cities | Oct26 | V1"/>
    <s v="Natuf | Reel | Brand Ambassador | Heard Of Owning A Cafe | V1"/>
    <s v="In House Natuf"/>
    <x v="10"/>
    <s v="Non-Quality Lead"/>
    <x v="0"/>
    <x v="3"/>
    <s v="Tejaswini Tarigopula"/>
    <s v="Facebook"/>
    <s v="Direct (campaign tagged in CRM)"/>
    <s v="6ad91e3437b5e9e87418f0ea"/>
    <n v="1"/>
    <n v="0"/>
    <n v="1"/>
    <n v="0"/>
    <n v="5"/>
    <n v="1"/>
    <n v="0"/>
    <n v="0"/>
    <n v="0"/>
    <n v="0"/>
    <n v="0"/>
    <n v="0"/>
  </r>
  <r>
    <x v="0"/>
    <x v="1"/>
    <x v="14"/>
    <s v="Natuf | Business Owners | Tier1 + Growth Cities | Oct26 | V1"/>
    <s v="Natuf | Reel | Brand Ambassador | Heard Of Owning A Cafe | V1"/>
    <s v="In House Natuf"/>
    <x v="7"/>
    <s v="Non-Quality Lead"/>
    <x v="0"/>
    <x v="3"/>
    <s v="Tejaswini Tarigopula"/>
    <s v="Facebook"/>
    <s v="Direct (campaign tagged in CRM)"/>
    <s v="6ad918cedeacdb1f62edeadb"/>
    <n v="1"/>
    <n v="0"/>
    <n v="1"/>
    <n v="0"/>
    <n v="2"/>
    <n v="0"/>
    <n v="0"/>
    <n v="0"/>
    <n v="0"/>
    <n v="0"/>
    <n v="0"/>
    <n v="0"/>
  </r>
  <r>
    <x v="0"/>
    <x v="1"/>
    <x v="14"/>
    <s v="Natuf | LAL 1% | India | Jul26 | V1"/>
    <s v="Natuf | Reel | Brand Ambassador | Heard Of Owning A Cafe | V1"/>
    <s v="In House Natuf"/>
    <x v="6"/>
    <s v="Non-Quality Lead"/>
    <x v="0"/>
    <x v="3"/>
    <s v="Tejaswini Tarigopula"/>
    <s v="Facebook"/>
    <s v="Direct (campaign tagged in CRM)"/>
    <s v="6ad91621972284d587e1aa15"/>
    <n v="1"/>
    <n v="0"/>
    <n v="1"/>
    <n v="0"/>
    <n v="1"/>
    <n v="0"/>
    <n v="0"/>
    <n v="0"/>
    <n v="0"/>
    <n v="0"/>
    <n v="0"/>
    <n v="0"/>
  </r>
  <r>
    <x v="0"/>
    <x v="0"/>
    <x v="0"/>
    <s v="E_Karan_Natuf_Sign_07072026_Adset3"/>
    <s v="E_Karan_Natuf_Sign_07072026_Adset2_Ad1 – Copy"/>
    <s v="Natuf"/>
    <x v="14"/>
    <s v="Non-Quality Lead"/>
    <x v="0"/>
    <x v="3"/>
    <s v="Tejaswini Tarigopula"/>
    <s v="Facebook"/>
    <s v="Direct (campaign tagged in CRM)"/>
    <s v="6ad9157274b428ff45f373dc"/>
    <n v="1"/>
    <n v="0"/>
    <n v="1"/>
    <n v="1"/>
    <n v="2"/>
    <n v="2"/>
    <n v="0"/>
    <n v="0"/>
    <n v="0"/>
    <n v="0"/>
    <n v="1"/>
    <n v="0"/>
  </r>
  <r>
    <x v="0"/>
    <x v="0"/>
    <x v="1"/>
    <s v="E_Natuf_Generic_13082026_Adset1"/>
    <s v="E_Natuf_Generic_13082026_Adset1_Ad1"/>
    <s v="Natuf"/>
    <x v="5"/>
    <s v="Non-Quality Lead"/>
    <x v="0"/>
    <x v="3"/>
    <s v="Tejaswini Tarigopula"/>
    <s v="Facebook"/>
    <s v="Direct (campaign tagged in CRM)"/>
    <s v="6ad914a7972284d587e1a8dc"/>
    <n v="1"/>
    <n v="0"/>
    <n v="1"/>
    <n v="0"/>
    <n v="5"/>
    <n v="2"/>
    <n v="0"/>
    <n v="0"/>
    <n v="0"/>
    <n v="0"/>
    <n v="1"/>
    <n v="0"/>
  </r>
  <r>
    <x v="0"/>
    <x v="0"/>
    <x v="3"/>
    <s v="natuf_Kiosk_09102026"/>
    <s v="natuf_Kiosk_14072026_ad set_ad1"/>
    <s v="Natuf"/>
    <x v="5"/>
    <s v="Non-Quality Lead"/>
    <x v="0"/>
    <x v="3"/>
    <s v="Tejaswini Tarigopula"/>
    <s v="Facebook"/>
    <s v="Direct (campaign tagged in CRM)"/>
    <s v="6ad912008eb3b70e9a0afec5"/>
    <n v="1"/>
    <n v="0"/>
    <n v="1"/>
    <n v="0"/>
    <n v="1"/>
    <n v="1"/>
    <n v="0"/>
    <n v="0"/>
    <n v="0"/>
    <n v="0"/>
    <n v="1"/>
    <n v="0"/>
  </r>
  <r>
    <x v="0"/>
    <x v="1"/>
    <x v="14"/>
    <s v="Natuf | Business Owners | Tier1 + Growth Cities | Oct26 | V1"/>
    <s v="Natuf | Reel | Brand Ambassador | Heard Of Owning A Cafe | V1"/>
    <s v="In House Natuf"/>
    <x v="4"/>
    <s v="Quality Lead"/>
    <x v="0"/>
    <x v="3"/>
    <s v="Tejaswini Tarigopula"/>
    <s v="Facebook"/>
    <s v="Direct (campaign tagged in CRM)"/>
    <s v="6ad91137a00b536cbd1ea0a1"/>
    <n v="1"/>
    <n v="1"/>
    <n v="1"/>
    <n v="0"/>
    <n v="4"/>
    <n v="4"/>
    <n v="0"/>
    <n v="0"/>
    <n v="0"/>
    <n v="0"/>
    <n v="0"/>
    <n v="0"/>
  </r>
  <r>
    <x v="0"/>
    <x v="1"/>
    <x v="14"/>
    <s v="Natuf | Investors | Tier1 + Growth Cities | Oct26 | V1"/>
    <s v="Natuf | Reel | Brand Ambassador | Heard Of Owning A Cafe | V1"/>
    <s v="In House Natuf"/>
    <x v="4"/>
    <s v="Quality Lead"/>
    <x v="0"/>
    <x v="3"/>
    <s v="Tejaswini Tarigopula"/>
    <s v="Facebook"/>
    <s v="Direct (campaign tagged in CRM)"/>
    <s v="6ad910554d1e3d7226f5e865"/>
    <n v="1"/>
    <n v="1"/>
    <n v="1"/>
    <n v="0"/>
    <n v="2"/>
    <n v="2"/>
    <n v="0"/>
    <n v="0"/>
    <n v="0"/>
    <n v="0"/>
    <n v="0"/>
    <n v="0"/>
  </r>
  <r>
    <x v="0"/>
    <x v="1"/>
    <x v="16"/>
    <s v="Natuf | Investors | Tier1 + Growth Cities | Oct26 | V1"/>
    <s v="Natuf | Static | Become A Levantine Food | V1"/>
    <s v="Natuf_MF"/>
    <x v="14"/>
    <s v="Non-Quality Lead"/>
    <x v="0"/>
    <x v="3"/>
    <s v="Tejaswini Tarigopula"/>
    <s v="Facebook"/>
    <s v="Direct (campaign tagged in CRM)"/>
    <s v="6ad90f84d070a10763f4d11b"/>
    <n v="1"/>
    <n v="0"/>
    <n v="1"/>
    <n v="1"/>
    <n v="1"/>
    <n v="1"/>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90f026e541dee196e8841"/>
    <n v="1"/>
    <n v="0"/>
    <n v="1"/>
    <n v="0"/>
    <n v="1"/>
    <n v="0"/>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90a62931fe660d62688f6"/>
    <n v="1"/>
    <n v="0"/>
    <n v="1"/>
    <n v="0"/>
    <n v="3"/>
    <n v="1"/>
    <n v="0"/>
    <n v="0"/>
    <n v="0"/>
    <n v="0"/>
    <n v="0"/>
    <n v="0"/>
  </r>
  <r>
    <x v="0"/>
    <x v="0"/>
    <x v="2"/>
    <s v="E_Suresh_Natuf_Kiosk_07072026_Adset5"/>
    <s v="E_Hindi_Suresh_Natuf_Kiosk_07072026_Adset5_ad3 – Copy 2"/>
    <s v="Natuf"/>
    <x v="4"/>
    <s v="Quality Lead"/>
    <x v="0"/>
    <x v="3"/>
    <s v="Tejaswini Tarigopula"/>
    <s v="Facebook"/>
    <s v="Direct (campaign tagged in CRM)"/>
    <s v="6ad9059db2866da134dffff1"/>
    <n v="1"/>
    <n v="1"/>
    <n v="1"/>
    <n v="0"/>
    <n v="1"/>
    <n v="1"/>
    <n v="0"/>
    <n v="0"/>
    <n v="0"/>
    <n v="0"/>
    <n v="1"/>
    <n v="1"/>
  </r>
  <r>
    <x v="0"/>
    <x v="1"/>
    <x v="14"/>
    <s v="Natuf | LAL 1% | India | Jul26 | V1"/>
    <s v="Natuf | Reel | Brand Ambassador | Heard Of Owning A Cafe | V1"/>
    <s v="In House Natuf"/>
    <x v="7"/>
    <s v="Non-Quality Lead"/>
    <x v="0"/>
    <x v="3"/>
    <s v="Tejaswini Tarigopula"/>
    <s v="Facebook"/>
    <s v="Direct (campaign tagged in CRM)"/>
    <s v="6ad900e2c6c1b9c3cf50a295"/>
    <n v="1"/>
    <n v="0"/>
    <n v="1"/>
    <n v="0"/>
    <n v="2"/>
    <n v="0"/>
    <n v="0"/>
    <n v="0"/>
    <n v="0"/>
    <n v="0"/>
    <n v="0"/>
    <n v="0"/>
  </r>
  <r>
    <x v="0"/>
    <x v="0"/>
    <x v="3"/>
    <s v="natuf_Kiosk_09102026"/>
    <s v="natuf_Kiosk_14072026_ad set_ad1"/>
    <s v="Natuf"/>
    <x v="6"/>
    <s v="Non-Quality Lead"/>
    <x v="0"/>
    <x v="3"/>
    <s v="Omkar Navge"/>
    <s v="Facebook"/>
    <s v="Direct (campaign tagged in CRM)"/>
    <s v="6ad90018bbd1587928cb384c"/>
    <n v="1"/>
    <n v="0"/>
    <n v="1"/>
    <n v="0"/>
    <n v="1"/>
    <n v="1"/>
    <n v="0"/>
    <n v="0"/>
    <n v="0"/>
    <n v="0"/>
    <n v="1"/>
    <n v="0"/>
  </r>
  <r>
    <x v="0"/>
    <x v="1"/>
    <x v="14"/>
    <s v="Natuf | Business Owners | Tier1 + Growth Cities | Oct26 | V1"/>
    <s v="Natuf | Reel | Brand Ambassador | Heard Of Owning A Cafe | V1"/>
    <s v="In House Natuf"/>
    <x v="6"/>
    <s v="Non-Quality Lead"/>
    <x v="0"/>
    <x v="3"/>
    <s v="Tejaswini Tarigopula"/>
    <s v="Facebook"/>
    <s v="Direct (campaign tagged in CRM)"/>
    <s v="6ad8febebd84904d06a13f1d"/>
    <n v="1"/>
    <n v="0"/>
    <n v="1"/>
    <n v="0"/>
    <n v="3"/>
    <n v="1"/>
    <n v="0"/>
    <n v="0"/>
    <n v="0"/>
    <n v="0"/>
    <n v="0"/>
    <n v="0"/>
  </r>
  <r>
    <x v="0"/>
    <x v="0"/>
    <x v="0"/>
    <s v="E_Karan_Natuf_Sign_07072026_Adset3"/>
    <s v="E_Karan_Natuf_Sign_07072026_Adset2_Ad1"/>
    <s v="Natuf"/>
    <x v="14"/>
    <s v="Non-Quality Lead"/>
    <x v="0"/>
    <x v="3"/>
    <s v="Tejaswini Tarigopula"/>
    <s v="Facebook"/>
    <s v="Direct (campaign tagged in CRM)"/>
    <s v="6ad8fe582c76697a2f00ec6b"/>
    <n v="1"/>
    <n v="0"/>
    <n v="1"/>
    <n v="1"/>
    <n v="5"/>
    <n v="3"/>
    <n v="0"/>
    <n v="0"/>
    <n v="0"/>
    <n v="0"/>
    <n v="1"/>
    <n v="0"/>
  </r>
  <r>
    <x v="0"/>
    <x v="1"/>
    <x v="14"/>
    <s v="Natuf | Investors | Tier1 + Growth Cities | Oct26 | V1"/>
    <s v="Natuf | Reel | Brand Ambassador | Heard Of Owning A Cafe | V1"/>
    <s v="In House Natuf"/>
    <x v="7"/>
    <s v="Non-Quality Lead"/>
    <x v="0"/>
    <x v="3"/>
    <s v="Tejaswini Tarigopula"/>
    <s v="Facebook"/>
    <s v="Direct (campaign tagged in CRM)"/>
    <s v="6ad8fb6073036593880b2384"/>
    <n v="1"/>
    <n v="0"/>
    <n v="1"/>
    <n v="0"/>
    <n v="2"/>
    <n v="2"/>
    <n v="0"/>
    <n v="0"/>
    <n v="0"/>
    <n v="0"/>
    <n v="0"/>
    <n v="0"/>
  </r>
  <r>
    <x v="0"/>
    <x v="0"/>
    <x v="2"/>
    <s v="E_Suresh_Natuf_Kiosk_07072026_Adset5"/>
    <s v="E_Hindi_Suresh_Natuf_Kiosk_07072026_Adset5_ad3 – Copy 2"/>
    <s v="Natuf"/>
    <x v="7"/>
    <s v="Non-Quality Lead"/>
    <x v="0"/>
    <x v="3"/>
    <s v="Tejaswini Tarigopula"/>
    <s v="Facebook"/>
    <s v="Direct (campaign tagged in CRM)"/>
    <s v="6ad8fa617b2bbb790b03ebf6"/>
    <n v="1"/>
    <n v="0"/>
    <n v="1"/>
    <n v="0"/>
    <n v="2"/>
    <n v="0"/>
    <n v="0"/>
    <n v="0"/>
    <n v="0"/>
    <n v="0"/>
    <n v="1"/>
    <n v="0"/>
  </r>
  <r>
    <x v="0"/>
    <x v="1"/>
    <x v="14"/>
    <s v="Natuf | Business Owners | Tier1 + Growth Cities | Oct26 | V1"/>
    <s v="Natuf | Reel | Brand Ambassador | Heard Of Owning A Cafe | V1"/>
    <s v="In House Natuf"/>
    <x v="14"/>
    <s v="Non-Quality Lead"/>
    <x v="0"/>
    <x v="3"/>
    <s v="Tejaswini Tarigopula"/>
    <s v="Facebook"/>
    <s v="Direct (campaign tagged in CRM)"/>
    <s v="6ad8f9c405d2984d54b0bd5b"/>
    <n v="1"/>
    <n v="0"/>
    <n v="1"/>
    <n v="1"/>
    <n v="3"/>
    <n v="2"/>
    <n v="0"/>
    <n v="0"/>
    <n v="0"/>
    <n v="0"/>
    <n v="0"/>
    <n v="0"/>
  </r>
  <r>
    <x v="0"/>
    <x v="0"/>
    <x v="0"/>
    <s v="E_Karan_Natuf_Sign_07072026_Adset3"/>
    <s v="E_Karan_Natuf_Sign_07072026_Adset2_Ad1"/>
    <s v="Natuf"/>
    <x v="7"/>
    <s v="Non-Quality Lead"/>
    <x v="0"/>
    <x v="3"/>
    <s v="Tejaswini Tarigopula"/>
    <s v="Facebook"/>
    <s v="Direct (campaign tagged in CRM)"/>
    <s v="6ad8f97d73af36246fd81446"/>
    <n v="1"/>
    <n v="0"/>
    <n v="1"/>
    <n v="0"/>
    <n v="2"/>
    <n v="0"/>
    <n v="0"/>
    <n v="0"/>
    <n v="0"/>
    <n v="0"/>
    <n v="1"/>
    <n v="0"/>
  </r>
  <r>
    <x v="0"/>
    <x v="0"/>
    <x v="1"/>
    <s v="E_Natuf_Generic_13082026_Adset1"/>
    <s v="E_Natuf_Generic_13082026_Adset1_Ad1"/>
    <s v="Natuf"/>
    <x v="4"/>
    <s v="Quality Lead"/>
    <x v="0"/>
    <x v="3"/>
    <s v="Tejaswini Tarigopula"/>
    <s v="Facebook"/>
    <s v="Direct (campaign tagged in CRM)"/>
    <s v="6ad8f66ae39f949809e0eb5d"/>
    <n v="1"/>
    <n v="1"/>
    <n v="1"/>
    <n v="0"/>
    <n v="4"/>
    <n v="3"/>
    <n v="0"/>
    <n v="0"/>
    <n v="0"/>
    <n v="0"/>
    <n v="1"/>
    <n v="1"/>
  </r>
  <r>
    <x v="0"/>
    <x v="0"/>
    <x v="3"/>
    <s v="natuf_Kiosk_09102026"/>
    <s v="natuf_Kiosk_14072026_ad set_ad1"/>
    <s v="Natuf"/>
    <x v="14"/>
    <s v="Non-Quality Lead"/>
    <x v="0"/>
    <x v="3"/>
    <s v="Omkar Navge"/>
    <s v="Facebook"/>
    <s v="Direct (campaign tagged in CRM)"/>
    <s v="6ad8f08a65db7da3dee90d76"/>
    <n v="1"/>
    <n v="0"/>
    <n v="1"/>
    <n v="1"/>
    <n v="1"/>
    <n v="1"/>
    <n v="0"/>
    <n v="0"/>
    <n v="0"/>
    <n v="0"/>
    <n v="1"/>
    <n v="0"/>
  </r>
  <r>
    <x v="0"/>
    <x v="1"/>
    <x v="16"/>
    <s v="Natuf | LAL 1% | India | Jul26 | V1"/>
    <s v="Natuf | Static | Become A Levantine Food | V1"/>
    <s v="Natuf_MF"/>
    <x v="7"/>
    <s v="Non-Quality Lead"/>
    <x v="0"/>
    <x v="3"/>
    <s v="Tejaswini Tarigopula"/>
    <s v="Facebook"/>
    <s v="Direct (campaign tagged in CRM)"/>
    <s v="6ad8f02dbc2a657a9a56f3a3"/>
    <n v="1"/>
    <n v="0"/>
    <n v="1"/>
    <n v="0"/>
    <n v="4"/>
    <n v="2"/>
    <n v="0"/>
    <n v="0"/>
    <n v="0"/>
    <n v="0"/>
    <n v="0"/>
    <n v="0"/>
  </r>
  <r>
    <x v="0"/>
    <x v="0"/>
    <x v="3"/>
    <s v="natuf_Kiosk_14072026_ad set"/>
    <s v="natuf_Kiosk_Fomo_14072026_ad set_ad1 – Copy"/>
    <s v="Natuf"/>
    <x v="7"/>
    <s v="Non-Quality Lead"/>
    <x v="0"/>
    <x v="3"/>
    <s v="Tejaswini Tarigopula"/>
    <s v="Facebook"/>
    <s v="Direct (campaign tagged in CRM)"/>
    <s v="6ad8efa3900e13f42e3a9131"/>
    <n v="1"/>
    <n v="0"/>
    <n v="1"/>
    <n v="0"/>
    <n v="2"/>
    <n v="0"/>
    <n v="0"/>
    <n v="0"/>
    <n v="0"/>
    <n v="0"/>
    <n v="1"/>
    <n v="0"/>
  </r>
  <r>
    <x v="0"/>
    <x v="0"/>
    <x v="7"/>
    <s v="E_Karan_Natuf_Kiosk_07072026_Adset5"/>
    <s v="E_Hindi_Karan_Natuf_Kiosk_07072026_Adset5_ad3 – Copy 3"/>
    <s v="Natuf"/>
    <x v="2"/>
    <s v="Quality Lead"/>
    <x v="0"/>
    <x v="3"/>
    <s v="Tejaswini Tarigopula"/>
    <s v="Facebook"/>
    <s v="Direct (campaign tagged in CRM)"/>
    <s v="6ad8ef82bbd1587928cb29a4"/>
    <n v="1"/>
    <n v="1"/>
    <n v="1"/>
    <n v="0"/>
    <n v="4"/>
    <n v="3"/>
    <n v="0"/>
    <n v="0"/>
    <n v="0"/>
    <n v="0"/>
    <n v="1"/>
    <n v="1"/>
  </r>
  <r>
    <x v="0"/>
    <x v="0"/>
    <x v="0"/>
    <s v="E_Karan_Natuf_Sign_07072026_Adset3"/>
    <s v="E_Karan_Natuf_Sign_07072026_Adset2_Ad1"/>
    <s v="Natuf"/>
    <x v="5"/>
    <s v="Non-Quality Lead"/>
    <x v="0"/>
    <x v="3"/>
    <s v="Tejaswini Tarigopula"/>
    <s v="Facebook"/>
    <s v="Direct (campaign tagged in CRM)"/>
    <s v="6ad8ef5e251ed6c91141417b"/>
    <n v="1"/>
    <n v="0"/>
    <n v="1"/>
    <n v="0"/>
    <n v="5"/>
    <n v="2"/>
    <n v="0"/>
    <n v="0"/>
    <n v="0"/>
    <n v="0"/>
    <n v="1"/>
    <n v="0"/>
  </r>
  <r>
    <x v="0"/>
    <x v="1"/>
    <x v="14"/>
    <s v="Natuf | Business Owners | Tier1 + Growth Cities | Oct26 | V1"/>
    <s v="Natuf | Reel | Brand Ambassador | Heard Of Owning A Cafe | V1"/>
    <s v="In House Natuf"/>
    <x v="4"/>
    <s v="Quality Lead"/>
    <x v="0"/>
    <x v="3"/>
    <s v="Tejaswini Tarigopula"/>
    <s v="Facebook"/>
    <s v="Direct (campaign tagged in CRM)"/>
    <s v="6ad8ee9972fe0d63b9b7dd52"/>
    <n v="1"/>
    <n v="1"/>
    <n v="1"/>
    <n v="0"/>
    <n v="1"/>
    <n v="1"/>
    <n v="0"/>
    <n v="0"/>
    <n v="0"/>
    <n v="0"/>
    <n v="0"/>
    <n v="0"/>
  </r>
  <r>
    <x v="0"/>
    <x v="0"/>
    <x v="3"/>
    <s v="natuf_Kiosk_14072026_Highest-converting industries"/>
    <s v="natuf_Kiosk_14072026_ad set_ad1"/>
    <s v="Natuf"/>
    <x v="14"/>
    <s v="Non-Quality Lead"/>
    <x v="0"/>
    <x v="3"/>
    <s v="Tejaswini Tarigopula"/>
    <s v="Facebook"/>
    <s v="Direct (campaign tagged in CRM)"/>
    <s v="6ad8ee7872fe0d63b9b7dced"/>
    <n v="1"/>
    <n v="0"/>
    <n v="1"/>
    <n v="1"/>
    <n v="1"/>
    <n v="1"/>
    <n v="0"/>
    <n v="0"/>
    <n v="0"/>
    <n v="0"/>
    <n v="1"/>
    <n v="0"/>
  </r>
  <r>
    <x v="0"/>
    <x v="1"/>
    <x v="16"/>
    <s v="Natuf | Broad | Tier1 + Growth Cities | Oct26 | V1"/>
    <s v="Natuf | Static | Become A Levantine Food | V1"/>
    <s v="Natuf_MF"/>
    <x v="7"/>
    <s v="Non-Quality Lead"/>
    <x v="0"/>
    <x v="3"/>
    <s v="Tejaswini Tarigopula"/>
    <s v="Facebook"/>
    <s v="Direct (campaign tagged in CRM)"/>
    <s v="6ad8ee18daeacc46d46aea7d"/>
    <n v="1"/>
    <n v="0"/>
    <n v="1"/>
    <n v="0"/>
    <n v="2"/>
    <n v="1"/>
    <n v="0"/>
    <n v="0"/>
    <n v="0"/>
    <n v="0"/>
    <n v="0"/>
    <n v="0"/>
  </r>
  <r>
    <x v="0"/>
    <x v="0"/>
    <x v="0"/>
    <s v="E_Karan_Natuf_Sign_07072026_Adset3"/>
    <s v="E_Karan_Natuf_Sign_07072026_Adset2_Ad1"/>
    <s v="Natuf"/>
    <x v="6"/>
    <s v="Non-Quality Lead"/>
    <x v="0"/>
    <x v="3"/>
    <s v="Omkar Navge"/>
    <s v="Facebook"/>
    <s v="Direct (campaign tagged in CRM)"/>
    <s v="6ad8edfc7daa915c2f9ef2f9"/>
    <n v="1"/>
    <n v="0"/>
    <n v="1"/>
    <n v="0"/>
    <n v="2"/>
    <n v="2"/>
    <n v="0"/>
    <n v="0"/>
    <n v="0"/>
    <n v="0"/>
    <n v="1"/>
    <n v="0"/>
  </r>
  <r>
    <x v="0"/>
    <x v="1"/>
    <x v="14"/>
    <s v="Natuf | Business Owners | Tier1 + Growth Cities | Oct26 | V1"/>
    <s v="Natuf | Reel | Brand Ambassador | Heard Of Owning A Cafe | V1"/>
    <s v="In House Natuf"/>
    <x v="5"/>
    <s v="Non-Quality Lead"/>
    <x v="0"/>
    <x v="3"/>
    <s v="Tejaswini Tarigopula"/>
    <s v="Facebook"/>
    <s v="Direct (campaign tagged in CRM)"/>
    <s v="6ad8edf473af36246fd80c35"/>
    <n v="1"/>
    <n v="0"/>
    <n v="1"/>
    <n v="0"/>
    <n v="2"/>
    <n v="1"/>
    <n v="0"/>
    <n v="0"/>
    <n v="0"/>
    <n v="0"/>
    <n v="0"/>
    <n v="0"/>
  </r>
  <r>
    <x v="0"/>
    <x v="0"/>
    <x v="1"/>
    <s v="E_Natuf_Generic_13082026_Adset1"/>
    <s v="E_Natuf_Generic_13082026_Adset1_Ad1"/>
    <s v="Natuf"/>
    <x v="4"/>
    <s v="Quality Lead"/>
    <x v="0"/>
    <x v="3"/>
    <s v="Tejaswini Tarigopula"/>
    <s v="Facebook"/>
    <s v="Direct (campaign tagged in CRM)"/>
    <s v="6ad8ede985405835255404c7"/>
    <n v="1"/>
    <n v="1"/>
    <n v="1"/>
    <n v="0"/>
    <n v="3"/>
    <n v="2"/>
    <n v="0"/>
    <n v="0"/>
    <n v="0"/>
    <n v="0"/>
    <n v="1"/>
    <n v="1"/>
  </r>
  <r>
    <x v="0"/>
    <x v="0"/>
    <x v="3"/>
    <s v="natuf_Kiosk_09102026"/>
    <s v="natuf_Kiosk_14072026_ad set_ad1"/>
    <s v="Natuf"/>
    <x v="7"/>
    <s v="Non-Quality Lead"/>
    <x v="0"/>
    <x v="3"/>
    <s v="Tejaswini Tarigopula"/>
    <s v="Facebook"/>
    <s v="Direct (campaign tagged in CRM)"/>
    <s v="6ad8ed8edaeacc46d46ae961"/>
    <n v="1"/>
    <n v="0"/>
    <n v="1"/>
    <n v="0"/>
    <n v="2"/>
    <n v="0"/>
    <n v="0"/>
    <n v="0"/>
    <n v="0"/>
    <n v="0"/>
    <n v="1"/>
    <n v="0"/>
  </r>
  <r>
    <x v="0"/>
    <x v="1"/>
    <x v="16"/>
    <s v="Natuf | Investors | Tier1 + Growth Cities | Oct26 | V1"/>
    <s v="Natuf | Static | Become A Levantine Food | V1"/>
    <s v="Natuf_MF"/>
    <x v="6"/>
    <s v="Non-Quality Lead"/>
    <x v="0"/>
    <x v="3"/>
    <s v="Tejaswini Tarigopula"/>
    <s v="Facebook"/>
    <s v="Direct (campaign tagged in CRM)"/>
    <s v="6ad8eb82f26a88dbd81b296a"/>
    <n v="1"/>
    <n v="0"/>
    <n v="1"/>
    <n v="0"/>
    <n v="2"/>
    <n v="1"/>
    <n v="0"/>
    <n v="0"/>
    <n v="0"/>
    <n v="0"/>
    <n v="0"/>
    <n v="0"/>
  </r>
  <r>
    <x v="0"/>
    <x v="1"/>
    <x v="14"/>
    <s v="Natuf | LAL 1% | India | Jul26 | V1"/>
    <s v="Natuf | Reel | Brand Ambassador | Heard Of Owning A Cafe | V1"/>
    <s v="In House Natuf"/>
    <x v="5"/>
    <s v="Non-Quality Lead"/>
    <x v="0"/>
    <x v="3"/>
    <s v="Tejaswini Tarigopula"/>
    <s v="Facebook"/>
    <s v="Direct (campaign tagged in CRM)"/>
    <s v="6ad8e8a1ec55bf2d4a00d813"/>
    <n v="1"/>
    <n v="0"/>
    <n v="1"/>
    <n v="0"/>
    <n v="4"/>
    <n v="3"/>
    <n v="0"/>
    <n v="0"/>
    <n v="0"/>
    <n v="0"/>
    <n v="0"/>
    <n v="0"/>
  </r>
  <r>
    <x v="0"/>
    <x v="0"/>
    <x v="3"/>
    <s v="natuf_Kiosk_14072026_Highest-converting industries"/>
    <s v="natuf_Kiosk_14072026_ad set_ad1"/>
    <s v="Natuf"/>
    <x v="7"/>
    <s v="Non-Quality Lead"/>
    <x v="0"/>
    <x v="3"/>
    <s v="Tejaswini Tarigopula"/>
    <s v="Facebook"/>
    <s v="Direct (campaign tagged in CRM)"/>
    <s v="6ad8e7fe8c7a375d42918d0b"/>
    <n v="1"/>
    <n v="0"/>
    <n v="1"/>
    <n v="0"/>
    <n v="2"/>
    <n v="1"/>
    <n v="0"/>
    <n v="0"/>
    <n v="0"/>
    <n v="0"/>
    <n v="1"/>
    <n v="0"/>
  </r>
  <r>
    <x v="0"/>
    <x v="1"/>
    <x v="14"/>
    <s v="Natuf | Broad | Tier1 + Growth Cities | Oct26 | V1"/>
    <s v="Natuf | Reel | Brand Ambassador | Heard Of Owning A Cafe | V1"/>
    <s v="In House Natuf"/>
    <x v="6"/>
    <s v="Non-Quality Lead"/>
    <x v="0"/>
    <x v="3"/>
    <s v="Tejaswini Tarigopula"/>
    <s v="Facebook"/>
    <s v="Direct (campaign tagged in CRM)"/>
    <s v="6ad8e7fca24d1e89519095c3"/>
    <n v="1"/>
    <n v="0"/>
    <n v="1"/>
    <n v="0"/>
    <n v="2"/>
    <n v="2"/>
    <n v="0"/>
    <n v="0"/>
    <n v="0"/>
    <n v="0"/>
    <n v="0"/>
    <n v="0"/>
  </r>
  <r>
    <x v="0"/>
    <x v="1"/>
    <x v="14"/>
    <s v="Natuf | Broad | Tier1 + Growth Cities | Oct26 | V1"/>
    <s v="Natuf | Reel | Brand Ambassador | Heard Of Owning A Cafe | V1"/>
    <s v="In House Natuf"/>
    <x v="1"/>
    <s v="Quality Lead"/>
    <x v="0"/>
    <x v="3"/>
    <s v="Tejaswini Tarigopula"/>
    <s v="Facebook"/>
    <s v="Direct (campaign tagged in CRM)"/>
    <s v="6ad8e7c8bec4ec6433c8943f"/>
    <n v="1"/>
    <n v="1"/>
    <n v="1"/>
    <n v="0"/>
    <n v="6"/>
    <n v="4"/>
    <n v="0"/>
    <n v="0"/>
    <n v="0"/>
    <n v="0"/>
    <n v="0"/>
    <n v="0"/>
  </r>
  <r>
    <x v="0"/>
    <x v="1"/>
    <x v="14"/>
    <s v="Natuf | Investors | Tier1 + Growth Cities | Oct26 | V1"/>
    <s v="Natuf | Reel | Brand Ambassador | Heard Of Owning A Cafe | V1"/>
    <s v="In House Natuf"/>
    <x v="7"/>
    <s v="Non-Quality Lead"/>
    <x v="0"/>
    <x v="3"/>
    <s v="Tejaswini Tarigopula"/>
    <s v="Facebook"/>
    <s v="Direct (campaign tagged in CRM)"/>
    <s v="6ad8e73288f3c09e370d3c16"/>
    <n v="1"/>
    <n v="0"/>
    <n v="1"/>
    <n v="0"/>
    <n v="3"/>
    <n v="3"/>
    <n v="0"/>
    <n v="0"/>
    <n v="0"/>
    <n v="0"/>
    <n v="0"/>
    <n v="0"/>
  </r>
  <r>
    <x v="0"/>
    <x v="0"/>
    <x v="0"/>
    <s v="E_Karan_Natuf_Sign_07072026_Adset3"/>
    <s v="E_Karan_Natuf_Sign_07072026_Adset2_Ad1 – Copy"/>
    <s v="Natuf"/>
    <x v="7"/>
    <s v="Non-Quality Lead"/>
    <x v="0"/>
    <x v="3"/>
    <s v="Tejaswini Tarigopula"/>
    <s v="Facebook"/>
    <s v="Direct (campaign tagged in CRM)"/>
    <s v="6ad8e685a110726c69e3ca99"/>
    <n v="1"/>
    <n v="0"/>
    <n v="1"/>
    <n v="0"/>
    <n v="2"/>
    <n v="0"/>
    <n v="0"/>
    <n v="0"/>
    <n v="0"/>
    <n v="0"/>
    <n v="1"/>
    <n v="0"/>
  </r>
  <r>
    <x v="0"/>
    <x v="1"/>
    <x v="14"/>
    <s v="Natuf | LAL 1% | India | Jul26 | V1"/>
    <s v="Natuf | Reel | Brand Ambassador | Heard Of Owning A Cafe | V1"/>
    <s v="In House Natuf"/>
    <x v="5"/>
    <s v="Non-Quality Lead"/>
    <x v="0"/>
    <x v="3"/>
    <s v="Tejaswini Tarigopula"/>
    <s v="Facebook"/>
    <s v="Direct (campaign tagged in CRM)"/>
    <s v="6ad8e43c397fb68fc868ecf0"/>
    <n v="1"/>
    <n v="0"/>
    <n v="1"/>
    <n v="0"/>
    <n v="2"/>
    <n v="2"/>
    <n v="0"/>
    <n v="0"/>
    <n v="0"/>
    <n v="0"/>
    <n v="0"/>
    <n v="0"/>
  </r>
  <r>
    <x v="0"/>
    <x v="0"/>
    <x v="3"/>
    <s v="natuf_Kiosk_09102026"/>
    <s v="natuf_Kiosk_14072026_ad set_ad1"/>
    <s v="Natuf"/>
    <x v="6"/>
    <s v="Non-Quality Lead"/>
    <x v="0"/>
    <x v="3"/>
    <s v="Omkar Navge"/>
    <s v="Facebook"/>
    <s v="Direct (campaign tagged in CRM)"/>
    <s v="6ad8e421ec0103e03efbf3ce"/>
    <n v="1"/>
    <n v="0"/>
    <n v="1"/>
    <n v="0"/>
    <n v="1"/>
    <n v="1"/>
    <n v="0"/>
    <n v="0"/>
    <n v="0"/>
    <n v="0"/>
    <n v="1"/>
    <n v="0"/>
  </r>
  <r>
    <x v="0"/>
    <x v="1"/>
    <x v="16"/>
    <s v="Natuf | LAL 1% | India | Jul26 | V1"/>
    <s v="Natuf | Static | Become A Levantine Food | V1"/>
    <s v="Natuf_MF"/>
    <x v="5"/>
    <s v="Non-Quality Lead"/>
    <x v="0"/>
    <x v="3"/>
    <s v="Tejaswini Tarigopula"/>
    <s v="Facebook"/>
    <s v="Direct (campaign tagged in CRM)"/>
    <s v="6ad8e39b3d32fa78baaf9bcb"/>
    <n v="1"/>
    <n v="0"/>
    <n v="1"/>
    <n v="0"/>
    <n v="2"/>
    <n v="1"/>
    <n v="0"/>
    <n v="0"/>
    <n v="0"/>
    <n v="0"/>
    <n v="0"/>
    <n v="0"/>
  </r>
  <r>
    <x v="0"/>
    <x v="1"/>
    <x v="14"/>
    <s v="Natuf | Broad | Tier1 + Growth Cities | Oct26 | V1"/>
    <s v="Natuf | Reel | Brand Ambassador | Heard Of Owning A Cafe | V1"/>
    <s v="In House Natuf"/>
    <x v="5"/>
    <s v="Non-Quality Lead"/>
    <x v="0"/>
    <x v="3"/>
    <s v="Tejaswini Tarigopula"/>
    <s v="Facebook"/>
    <s v="Direct (campaign tagged in CRM)"/>
    <s v="6ad8e386970a4d962e024573"/>
    <n v="1"/>
    <n v="0"/>
    <n v="1"/>
    <n v="0"/>
    <n v="1"/>
    <n v="1"/>
    <n v="0"/>
    <n v="0"/>
    <n v="0"/>
    <n v="0"/>
    <n v="0"/>
    <n v="0"/>
  </r>
  <r>
    <x v="0"/>
    <x v="1"/>
    <x v="14"/>
    <s v="Natuf | Investors | Tier1 + Growth Cities | Oct26 | V1"/>
    <s v="Natuf | Reel | Brand Ambassador | Heard Of Owning A Cafe | V1"/>
    <s v="In House Natuf"/>
    <x v="7"/>
    <s v="Non-Quality Lead"/>
    <x v="0"/>
    <x v="3"/>
    <s v="Tejaswini Tarigopula"/>
    <s v="Facebook"/>
    <s v="Direct (campaign tagged in CRM)"/>
    <s v="6ad8e15c509322a937204ce0"/>
    <n v="1"/>
    <n v="0"/>
    <n v="1"/>
    <n v="0"/>
    <n v="2"/>
    <n v="0"/>
    <n v="0"/>
    <n v="0"/>
    <n v="0"/>
    <n v="0"/>
    <n v="0"/>
    <n v="0"/>
  </r>
  <r>
    <x v="0"/>
    <x v="1"/>
    <x v="14"/>
    <s v="Natuf | Business Owners | Tier1 + Growth Cities | Oct26 | V1"/>
    <s v="Natuf | Reel | Brand Ambassador | Heard Of Owning A Cafe | V1"/>
    <s v="In House Natuf"/>
    <x v="14"/>
    <s v="Non-Quality Lead"/>
    <x v="0"/>
    <x v="3"/>
    <s v="Tejaswini Tarigopula"/>
    <s v="Facebook"/>
    <s v="Direct (campaign tagged in CRM)"/>
    <s v="6ad8e0afc666f87ce0ff0700"/>
    <n v="1"/>
    <n v="0"/>
    <n v="1"/>
    <n v="1"/>
    <n v="1"/>
    <n v="1"/>
    <n v="0"/>
    <n v="0"/>
    <n v="0"/>
    <n v="0"/>
    <n v="0"/>
    <n v="0"/>
  </r>
  <r>
    <x v="0"/>
    <x v="0"/>
    <x v="2"/>
    <s v="E_Suresh_Natuf_Kiosk_07072026_Adset5"/>
    <s v="E_Hindi_Suresh_Natuf_Kiosk_07072026_Adset5_ad3 – Copy 2"/>
    <s v="Natuf"/>
    <x v="5"/>
    <s v="Non-Quality Lead"/>
    <x v="0"/>
    <x v="3"/>
    <s v="Tejaswini Tarigopula"/>
    <s v="Facebook"/>
    <s v="Direct (campaign tagged in CRM)"/>
    <s v="6ad8dfef4ff88a95840286c0"/>
    <n v="1"/>
    <n v="0"/>
    <n v="1"/>
    <n v="0"/>
    <n v="5"/>
    <n v="1"/>
    <n v="0"/>
    <n v="0"/>
    <n v="0"/>
    <n v="0"/>
    <n v="1"/>
    <n v="0"/>
  </r>
  <r>
    <x v="0"/>
    <x v="1"/>
    <x v="14"/>
    <s v="Natuf | Investors | Tier1 + Growth Cities | Oct26 | V1"/>
    <s v="Natuf | Reel | Brand Ambassador | Heard Of Owning A Cafe | V1"/>
    <s v="In House Natuf"/>
    <x v="5"/>
    <s v="Non-Quality Lead"/>
    <x v="0"/>
    <x v="3"/>
    <s v="Tejaswini Tarigopula"/>
    <s v="Facebook"/>
    <s v="Direct (campaign tagged in CRM)"/>
    <s v="6ad8df8d09b2da212acb53a3"/>
    <n v="1"/>
    <n v="0"/>
    <n v="1"/>
    <n v="0"/>
    <n v="5"/>
    <n v="2"/>
    <n v="0"/>
    <n v="0"/>
    <n v="0"/>
    <n v="0"/>
    <n v="0"/>
    <n v="0"/>
  </r>
  <r>
    <x v="0"/>
    <x v="0"/>
    <x v="1"/>
    <s v="E_Natuf_Generic_13082026_Adset1"/>
    <s v="E_Natuf_Generic_13082026_Adset1_Ad1"/>
    <s v="Natuf"/>
    <x v="5"/>
    <s v="Non-Quality Lead"/>
    <x v="0"/>
    <x v="3"/>
    <s v="Tejaswini Tarigopula"/>
    <s v="Facebook"/>
    <s v="Direct (campaign tagged in CRM)"/>
    <s v="6ad8dcfc6204bec75fd09eb3"/>
    <n v="1"/>
    <n v="0"/>
    <n v="1"/>
    <n v="0"/>
    <n v="2"/>
    <n v="2"/>
    <n v="0"/>
    <n v="0"/>
    <n v="0"/>
    <n v="0"/>
    <n v="1"/>
    <n v="0"/>
  </r>
  <r>
    <x v="0"/>
    <x v="1"/>
    <x v="14"/>
    <s v="Natuf | Broad | Tier1 + Growth Cities | Oct26 | V1"/>
    <s v="Natuf | Reel | Brand Ambassador | Heard Of Owning A Cafe | V1"/>
    <s v="In House Natuf"/>
    <x v="6"/>
    <s v="Non-Quality Lead"/>
    <x v="0"/>
    <x v="3"/>
    <s v="Tejaswini Tarigopula"/>
    <s v="Facebook"/>
    <s v="Direct (campaign tagged in CRM)"/>
    <s v="6ad8da9c57464d2a0757710f"/>
    <n v="1"/>
    <n v="0"/>
    <n v="1"/>
    <n v="0"/>
    <n v="1"/>
    <n v="0"/>
    <n v="0"/>
    <n v="0"/>
    <n v="0"/>
    <n v="0"/>
    <n v="0"/>
    <n v="0"/>
  </r>
  <r>
    <x v="0"/>
    <x v="1"/>
    <x v="14"/>
    <s v="Natuf | Broad | Tier1 + Growth Cities | Oct26 | V1"/>
    <s v="Natuf | Reel | Brand Ambassador | Heard Of Owning A Cafe | V1"/>
    <s v="In House Natuf"/>
    <x v="6"/>
    <s v="Non-Quality Lead"/>
    <x v="0"/>
    <x v="3"/>
    <s v="Tejaswini Tarigopula"/>
    <s v="Facebook"/>
    <s v="Direct (campaign tagged in CRM)"/>
    <s v="6ad8da697393b026a1daf08d"/>
    <n v="1"/>
    <n v="0"/>
    <n v="1"/>
    <n v="0"/>
    <n v="1"/>
    <n v="0"/>
    <n v="0"/>
    <n v="0"/>
    <n v="0"/>
    <n v="0"/>
    <n v="0"/>
    <n v="0"/>
  </r>
  <r>
    <x v="0"/>
    <x v="1"/>
    <x v="16"/>
    <s v="Natuf | Investors | Tier1 + Growth Cities | Oct26 | V1"/>
    <s v="Natuf | Static | Become A Levantine Food | V1"/>
    <s v="Natuf_MF"/>
    <x v="7"/>
    <s v="Non-Quality Lead"/>
    <x v="0"/>
    <x v="3"/>
    <s v="Tejaswini Tarigopula"/>
    <s v="Facebook"/>
    <s v="Direct (campaign tagged in CRM)"/>
    <s v="6ad8d7f430f89845dfd3dccd"/>
    <n v="1"/>
    <n v="0"/>
    <n v="1"/>
    <n v="0"/>
    <n v="2"/>
    <n v="0"/>
    <n v="0"/>
    <n v="0"/>
    <n v="0"/>
    <n v="0"/>
    <n v="0"/>
    <n v="0"/>
  </r>
  <r>
    <x v="0"/>
    <x v="1"/>
    <x v="14"/>
    <s v="Natuf | LAL 1% | India | Jul26 | V1"/>
    <s v="Natuf | Reel | Brand Ambassador | Heard Of Owning A Cafe | V1"/>
    <s v="In House Natuf"/>
    <x v="5"/>
    <s v="Non-Quality Lead"/>
    <x v="0"/>
    <x v="3"/>
    <s v="Tejaswini Tarigopula"/>
    <s v="Facebook"/>
    <s v="Direct (campaign tagged in CRM)"/>
    <s v="6ad8d77eefa9ea0002ff15f4"/>
    <n v="1"/>
    <n v="0"/>
    <n v="1"/>
    <n v="0"/>
    <n v="3"/>
    <n v="3"/>
    <n v="0"/>
    <n v="0"/>
    <n v="0"/>
    <n v="0"/>
    <n v="0"/>
    <n v="0"/>
  </r>
  <r>
    <x v="0"/>
    <x v="0"/>
    <x v="0"/>
    <s v="E_Karan_Natuf_Sign_07072026_Adset3"/>
    <s v="E_Karan_Natuf_Sign_07072026_Adset2_Ad1"/>
    <s v="Natuf"/>
    <x v="5"/>
    <s v="Non-Quality Lead"/>
    <x v="0"/>
    <x v="3"/>
    <s v="Tejaswini Tarigopula"/>
    <s v="Facebook"/>
    <s v="Direct (campaign tagged in CRM)"/>
    <s v="6ad8d77b1f2db20f203e5c1c"/>
    <n v="1"/>
    <n v="0"/>
    <n v="1"/>
    <n v="0"/>
    <n v="2"/>
    <n v="1"/>
    <n v="0"/>
    <n v="0"/>
    <n v="0"/>
    <n v="0"/>
    <n v="1"/>
    <n v="0"/>
  </r>
  <r>
    <x v="0"/>
    <x v="1"/>
    <x v="16"/>
    <s v="Natuf | Investors | Tier1 + Growth Cities | Oct26 | V1"/>
    <s v="Natuf | Static | Become A Levantine Food | V1"/>
    <s v="Natuf_MF"/>
    <x v="14"/>
    <s v="Non-Quality Lead"/>
    <x v="0"/>
    <x v="3"/>
    <s v="Tejaswini Tarigopula"/>
    <s v="Facebook"/>
    <s v="Direct (campaign tagged in CRM)"/>
    <s v="6ad8d5575af7508451b5b4ae"/>
    <n v="1"/>
    <n v="0"/>
    <n v="1"/>
    <n v="1"/>
    <n v="1"/>
    <n v="1"/>
    <n v="0"/>
    <n v="0"/>
    <n v="0"/>
    <n v="0"/>
    <n v="0"/>
    <n v="0"/>
  </r>
  <r>
    <x v="0"/>
    <x v="1"/>
    <x v="14"/>
    <s v="Natuf | Broad | Tier1 + Growth Cities | Oct26 | V1"/>
    <s v="Natuf | Reel | Brand Ambassador | Heard Of Owning A Cafe | V1"/>
    <s v="In House Natuf"/>
    <x v="7"/>
    <s v="Non-Quality Lead"/>
    <x v="0"/>
    <x v="3"/>
    <s v="Tejaswini Tarigopula"/>
    <s v="Facebook"/>
    <s v="Direct (campaign tagged in CRM)"/>
    <s v="6ad8d499b4d6b78aafa96742"/>
    <n v="1"/>
    <n v="0"/>
    <n v="1"/>
    <n v="0"/>
    <n v="2"/>
    <n v="2"/>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8d42ab4d6b78aafa96627"/>
    <n v="1"/>
    <n v="0"/>
    <n v="1"/>
    <n v="0"/>
    <n v="4"/>
    <n v="1"/>
    <n v="0"/>
    <n v="0"/>
    <n v="0"/>
    <n v="0"/>
    <n v="0"/>
    <n v="0"/>
  </r>
  <r>
    <x v="0"/>
    <x v="1"/>
    <x v="14"/>
    <s v="Natuf | Broad | Tier1 + Growth Cities | Oct26 | V1"/>
    <s v="Natuf | Reel | Brand Ambassador | Heard Of Owning A Cafe | V1"/>
    <s v="In House Natuf"/>
    <x v="11"/>
    <s v="Non-Quality Lead"/>
    <x v="0"/>
    <x v="3"/>
    <s v="(Unassigned)"/>
    <s v="Facebook"/>
    <s v="Direct (campaign tagged in CRM)"/>
    <s v="6ad8d37db337622ad1b3b1f6"/>
    <n v="1"/>
    <n v="0"/>
    <n v="0"/>
    <n v="0"/>
    <n v="0"/>
    <n v="0"/>
    <n v="0"/>
    <n v="0"/>
    <n v="0"/>
    <n v="0"/>
    <n v="0"/>
    <n v="0"/>
  </r>
  <r>
    <x v="0"/>
    <x v="1"/>
    <x v="14"/>
    <s v="Natuf | Broad | Tier1 + Growth Cities | Oct26 | V1"/>
    <s v="Natuf | Reel | Brand Ambassador | Heard Of Owning A Cafe | V1"/>
    <s v="In House Natuf"/>
    <x v="1"/>
    <s v="Quality Lead"/>
    <x v="0"/>
    <x v="3"/>
    <s v="Tejaswini Tarigopula"/>
    <s v="Facebook"/>
    <s v="Direct (campaign tagged in CRM)"/>
    <s v="6ad8d3241fe9a4bf8a3f38f5"/>
    <n v="1"/>
    <n v="1"/>
    <n v="1"/>
    <n v="0"/>
    <n v="3"/>
    <n v="3"/>
    <n v="0"/>
    <n v="0"/>
    <n v="0"/>
    <n v="0"/>
    <n v="0"/>
    <n v="0"/>
  </r>
  <r>
    <x v="0"/>
    <x v="0"/>
    <x v="1"/>
    <s v="E_Natuf_Generic_13082026_Adset1"/>
    <s v="E_Natuf_Generic_13082026_Adset1_Ad1"/>
    <s v="Natuf"/>
    <x v="5"/>
    <s v="Non-Quality Lead"/>
    <x v="0"/>
    <x v="3"/>
    <s v="Tejaswini Tarigopula"/>
    <s v="Whatsapp Cloud API"/>
    <s v="Direct (campaign tagged in CRM)"/>
    <s v="6ad8d2ae8f2cc1977a32c331"/>
    <n v="1"/>
    <n v="0"/>
    <n v="1"/>
    <n v="0"/>
    <n v="5"/>
    <n v="1"/>
    <n v="0"/>
    <n v="0"/>
    <n v="0"/>
    <n v="0"/>
    <n v="1"/>
    <n v="0"/>
  </r>
  <r>
    <x v="0"/>
    <x v="1"/>
    <x v="14"/>
    <s v="Natuf | Broad | Tier1 + Growth Cities | Oct26 | V1"/>
    <s v="Natuf | Reel | Brand Ambassador | Heard Of Owning A Cafe | V1"/>
    <s v="In House Natuf"/>
    <x v="4"/>
    <s v="Quality Lead"/>
    <x v="0"/>
    <x v="3"/>
    <s v="Tejaswini Tarigopula"/>
    <s v="Facebook"/>
    <s v="Direct (campaign tagged in CRM)"/>
    <s v="6ad8d21cf4ed06628d9db6ac"/>
    <n v="1"/>
    <n v="1"/>
    <n v="1"/>
    <n v="0"/>
    <n v="2"/>
    <n v="2"/>
    <n v="0"/>
    <n v="0"/>
    <n v="0"/>
    <n v="0"/>
    <n v="0"/>
    <n v="0"/>
  </r>
  <r>
    <x v="0"/>
    <x v="1"/>
    <x v="14"/>
    <s v="Natuf | LAL 1% | India | Jul26 | V1"/>
    <s v="Natuf | Reel | Brand Ambassador | Heard Of Owning A Cafe | V1"/>
    <s v="In House Natuf"/>
    <x v="6"/>
    <s v="Non-Quality Lead"/>
    <x v="0"/>
    <x v="3"/>
    <s v="Tejaswini Tarigopula"/>
    <s v="Facebook"/>
    <s v="Direct (campaign tagged in CRM)"/>
    <s v="6ad8cbd6626a84fa8c3835bd"/>
    <n v="1"/>
    <n v="0"/>
    <n v="1"/>
    <n v="0"/>
    <n v="1"/>
    <n v="0"/>
    <n v="0"/>
    <n v="0"/>
    <n v="0"/>
    <n v="0"/>
    <n v="0"/>
    <n v="0"/>
  </r>
  <r>
    <x v="0"/>
    <x v="1"/>
    <x v="14"/>
    <s v="Natuf | Investors | Tier1 + Growth Cities | Oct26 | V1"/>
    <s v="Natuf | Reel | Brand Ambassador | Heard Of Owning A Cafe | V1"/>
    <s v="In House Natuf"/>
    <x v="14"/>
    <s v="Non-Quality Lead"/>
    <x v="0"/>
    <x v="3"/>
    <s v="Tejaswini Tarigopula"/>
    <s v="Facebook"/>
    <s v="Direct (campaign tagged in CRM)"/>
    <s v="6ad8c9aeb1b3caf39517f78f"/>
    <n v="1"/>
    <n v="0"/>
    <n v="1"/>
    <n v="1"/>
    <n v="3"/>
    <n v="2"/>
    <n v="0"/>
    <n v="0"/>
    <n v="0"/>
    <n v="0"/>
    <n v="0"/>
    <n v="0"/>
  </r>
  <r>
    <x v="0"/>
    <x v="1"/>
    <x v="14"/>
    <s v="Natuf | Investors | Tier1 + Growth Cities | Oct26 | V1"/>
    <s v="Natuf | Reel | Brand Ambassador | Heard Of Owning A Cafe | V1"/>
    <s v="In House Natuf"/>
    <x v="14"/>
    <s v="Non-Quality Lead"/>
    <x v="0"/>
    <x v="3"/>
    <s v="Tejaswini Tarigopula"/>
    <s v="Facebook"/>
    <s v="Direct (campaign tagged in CRM)"/>
    <s v="6ad8c5f2728cd8f5ef81fc5e"/>
    <n v="1"/>
    <n v="0"/>
    <n v="1"/>
    <n v="1"/>
    <n v="2"/>
    <n v="1"/>
    <n v="0"/>
    <n v="0"/>
    <n v="0"/>
    <n v="0"/>
    <n v="0"/>
    <n v="0"/>
  </r>
  <r>
    <x v="0"/>
    <x v="0"/>
    <x v="3"/>
    <s v="natuf_Kiosk_09102026"/>
    <s v="natuf_Kiosk_14072026_ad set_ad1"/>
    <s v="Natuf"/>
    <x v="14"/>
    <s v="Non-Quality Lead"/>
    <x v="0"/>
    <x v="3"/>
    <s v="Omkar Navge"/>
    <s v="Facebook"/>
    <s v="Direct (campaign tagged in CRM)"/>
    <s v="6ad8c0cbc883b442c9a499db"/>
    <n v="1"/>
    <n v="0"/>
    <n v="1"/>
    <n v="1"/>
    <n v="1"/>
    <n v="1"/>
    <n v="0"/>
    <n v="0"/>
    <n v="0"/>
    <n v="0"/>
    <n v="1"/>
    <n v="0"/>
  </r>
  <r>
    <x v="0"/>
    <x v="0"/>
    <x v="3"/>
    <s v="natuf_Kiosk_09102026"/>
    <s v="natuf_Kiosk_14072026_ad set_ad1"/>
    <s v="Natuf"/>
    <x v="7"/>
    <s v="Non-Quality Lead"/>
    <x v="0"/>
    <x v="3"/>
    <s v="Tejaswini Tarigopula"/>
    <s v="Facebook"/>
    <s v="Direct (campaign tagged in CRM)"/>
    <s v="6ad8c09ff7fa547b427eae0b"/>
    <n v="1"/>
    <n v="0"/>
    <n v="1"/>
    <n v="0"/>
    <n v="2"/>
    <n v="0"/>
    <n v="0"/>
    <n v="0"/>
    <n v="0"/>
    <n v="0"/>
    <n v="1"/>
    <n v="0"/>
  </r>
  <r>
    <x v="0"/>
    <x v="1"/>
    <x v="14"/>
    <s v="Natuf | Business Owners | Tier1 + Growth Cities | Oct26 | V1"/>
    <s v="Natuf | Reel | Brand Ambassador | Heard Of Owning A Cafe | V1"/>
    <s v="In House Natuf"/>
    <x v="6"/>
    <s v="Non-Quality Lead"/>
    <x v="0"/>
    <x v="3"/>
    <s v="Tejaswini Tarigopula"/>
    <s v="Facebook"/>
    <s v="Direct (campaign tagged in CRM)"/>
    <s v="6ad8c06ac9130e43e72d8ecf"/>
    <n v="1"/>
    <n v="0"/>
    <n v="1"/>
    <n v="0"/>
    <n v="1"/>
    <n v="0"/>
    <n v="0"/>
    <n v="0"/>
    <n v="0"/>
    <n v="0"/>
    <n v="0"/>
    <n v="0"/>
  </r>
  <r>
    <x v="0"/>
    <x v="0"/>
    <x v="7"/>
    <s v="E_Karan_Natuf_Kiosk_15102026_Adset 7"/>
    <s v="E_Hindi_Karan_Natuf_Kiosk_07072026_Adset5_ad3 – Copy 3"/>
    <s v="Natuf"/>
    <x v="0"/>
    <s v="Quality Lead"/>
    <x v="0"/>
    <x v="3"/>
    <s v="Tejaswini Tarigopula"/>
    <s v="Facebook"/>
    <s v="Direct (campaign tagged in CRM)"/>
    <s v="6ad8bd9b3ac3e8a8a230f37f"/>
    <n v="1"/>
    <n v="1"/>
    <n v="1"/>
    <n v="0"/>
    <n v="4"/>
    <n v="4"/>
    <n v="0"/>
    <n v="0"/>
    <n v="0"/>
    <n v="0"/>
    <n v="1"/>
    <n v="1"/>
  </r>
  <r>
    <x v="0"/>
    <x v="0"/>
    <x v="0"/>
    <s v="E_Karan_Natuf_Sign_07072026_Adset3"/>
    <s v="E_Karan_Natuf_Sign_07072026_Adset2_Ad1"/>
    <s v="Natuf"/>
    <x v="14"/>
    <s v="Non-Quality Lead"/>
    <x v="0"/>
    <x v="3"/>
    <s v="Tejaswini Tarigopula"/>
    <s v="Facebook"/>
    <s v="Direct (campaign tagged in CRM)"/>
    <s v="6ad8bcfa4b5a463acea800a6"/>
    <n v="1"/>
    <n v="0"/>
    <n v="1"/>
    <n v="1"/>
    <n v="2"/>
    <n v="1"/>
    <n v="0"/>
    <n v="0"/>
    <n v="0"/>
    <n v="0"/>
    <n v="1"/>
    <n v="0"/>
  </r>
  <r>
    <x v="0"/>
    <x v="1"/>
    <x v="14"/>
    <s v="Natuf | Investors | Tier1 + Growth Cities | Oct26 | V1"/>
    <s v="Natuf | Reel | Brand Ambassador | Heard Of Owning A Cafe | V1"/>
    <s v="In House Natuf"/>
    <x v="6"/>
    <s v="Non-Quality Lead"/>
    <x v="0"/>
    <x v="3"/>
    <s v="Tejaswini Tarigopula"/>
    <s v="Facebook"/>
    <s v="Direct (campaign tagged in CRM)"/>
    <s v="6ad8bab77f786d5df4069778"/>
    <n v="1"/>
    <n v="0"/>
    <n v="1"/>
    <n v="0"/>
    <n v="1"/>
    <n v="1"/>
    <n v="0"/>
    <n v="0"/>
    <n v="0"/>
    <n v="0"/>
    <n v="0"/>
    <n v="0"/>
  </r>
  <r>
    <x v="0"/>
    <x v="1"/>
    <x v="16"/>
    <s v="Natuf | LAL 1% | India | Jul26 | V1"/>
    <s v="Natuf | Static | Become A Levantine Food | V1"/>
    <s v="Natuf_MF"/>
    <x v="5"/>
    <s v="Non-Quality Lead"/>
    <x v="0"/>
    <x v="3"/>
    <s v="Tejaswini Tarigopula"/>
    <s v="Facebook"/>
    <s v="Direct (campaign tagged in CRM)"/>
    <s v="6ad8b97e2e3ec2de497dee9b"/>
    <n v="1"/>
    <n v="0"/>
    <n v="1"/>
    <n v="0"/>
    <n v="2"/>
    <n v="1"/>
    <n v="0"/>
    <n v="0"/>
    <n v="0"/>
    <n v="0"/>
    <n v="0"/>
    <n v="0"/>
  </r>
  <r>
    <x v="0"/>
    <x v="1"/>
    <x v="14"/>
    <s v="Natuf | Business Owners | Tier1 + Growth Cities | Oct26 | V1"/>
    <s v="Natuf | Reel | Brand Ambassador | Heard Of Owning A Cafe | V1"/>
    <s v="In House Natuf"/>
    <x v="14"/>
    <s v="Non-Quality Lead"/>
    <x v="0"/>
    <x v="3"/>
    <s v="Tejaswini Tarigopula"/>
    <s v="Facebook"/>
    <s v="Direct (campaign tagged in CRM)"/>
    <s v="6ad8b6df4a3091d84ca37848"/>
    <n v="1"/>
    <n v="0"/>
    <n v="1"/>
    <n v="1"/>
    <n v="2"/>
    <n v="3"/>
    <n v="0"/>
    <n v="0"/>
    <n v="0"/>
    <n v="0"/>
    <n v="0"/>
    <n v="0"/>
  </r>
  <r>
    <x v="0"/>
    <x v="1"/>
    <x v="14"/>
    <s v="Natuf | Business Owners | Tier1 + Growth Cities | Oct26 | V1"/>
    <s v="Natuf | Reel | Brand Ambassador | Heard Of Owning A Cafe | V1"/>
    <s v="In House Natuf"/>
    <x v="14"/>
    <s v="Non-Quality Lead"/>
    <x v="0"/>
    <x v="3"/>
    <s v="Tejaswini Tarigopula"/>
    <s v="Facebook"/>
    <s v="Direct (campaign tagged in CRM)"/>
    <s v="6ad8b5884a3091d84ca37632"/>
    <n v="1"/>
    <n v="0"/>
    <n v="1"/>
    <n v="1"/>
    <n v="1"/>
    <n v="1"/>
    <n v="0"/>
    <n v="0"/>
    <n v="0"/>
    <n v="0"/>
    <n v="0"/>
    <n v="0"/>
  </r>
  <r>
    <x v="0"/>
    <x v="0"/>
    <x v="1"/>
    <s v="E_Natuf_Generic_13082026_Adset1"/>
    <s v="E_Natuf_Generic_13082026_Adset1_Ad1"/>
    <s v="Natuf"/>
    <x v="7"/>
    <s v="Non-Quality Lead"/>
    <x v="0"/>
    <x v="3"/>
    <s v="Deepak Rai"/>
    <s v="Facebook"/>
    <s v="Direct (campaign tagged in CRM)"/>
    <s v="6ad8b360b5fdfef4df7f6558"/>
    <n v="1"/>
    <n v="0"/>
    <n v="1"/>
    <n v="0"/>
    <n v="1"/>
    <n v="0"/>
    <n v="0"/>
    <n v="0"/>
    <n v="0"/>
    <n v="0"/>
    <n v="1"/>
    <n v="0"/>
  </r>
  <r>
    <x v="0"/>
    <x v="0"/>
    <x v="3"/>
    <s v="natuf_Kiosk_09102026"/>
    <s v="natuf_Kiosk_14072026_ad set_ad1"/>
    <s v="Natuf"/>
    <x v="6"/>
    <s v="Non-Quality Lead"/>
    <x v="0"/>
    <x v="3"/>
    <s v="Omkar Navge"/>
    <s v="Facebook"/>
    <s v="Direct (campaign tagged in CRM)"/>
    <s v="6ad8b3344b06eee5103f5f29"/>
    <n v="1"/>
    <n v="0"/>
    <n v="1"/>
    <n v="0"/>
    <n v="2"/>
    <n v="0"/>
    <n v="0"/>
    <n v="0"/>
    <n v="0"/>
    <n v="0"/>
    <n v="1"/>
    <n v="0"/>
  </r>
  <r>
    <x v="0"/>
    <x v="0"/>
    <x v="3"/>
    <s v="natuf_Kiosk_09102026"/>
    <s v="natuf_Kiosk_14072026_ad set_ad1"/>
    <s v="Natuf"/>
    <x v="2"/>
    <s v="Quality Lead"/>
    <x v="0"/>
    <x v="3"/>
    <s v="Tejaswini Tarigopula"/>
    <s v="Facebook"/>
    <s v="Direct (campaign tagged in CRM)"/>
    <s v="6ad8abb543829650ac41a8b8"/>
    <n v="1"/>
    <n v="1"/>
    <n v="1"/>
    <n v="0"/>
    <n v="3"/>
    <n v="2"/>
    <n v="0"/>
    <n v="0"/>
    <n v="0"/>
    <n v="0"/>
    <n v="1"/>
    <n v="1"/>
  </r>
  <r>
    <x v="0"/>
    <x v="1"/>
    <x v="14"/>
    <s v="Natuf | Broad | Tier1 + Growth Cities | Oct26 | V1"/>
    <s v="Natuf | Reel | Brand Ambassador | Heard Of Owning A Cafe | V1"/>
    <s v="In House Natuf"/>
    <x v="5"/>
    <s v="Non-Quality Lead"/>
    <x v="0"/>
    <x v="3"/>
    <s v="Tejaswini Tarigopula"/>
    <s v="Facebook"/>
    <s v="Direct (campaign tagged in CRM)"/>
    <s v="6ad8ab5967a297bcf98ec401"/>
    <n v="1"/>
    <n v="0"/>
    <n v="1"/>
    <n v="0"/>
    <n v="2"/>
    <n v="2"/>
    <n v="0"/>
    <n v="0"/>
    <n v="0"/>
    <n v="0"/>
    <n v="0"/>
    <n v="0"/>
  </r>
  <r>
    <x v="0"/>
    <x v="0"/>
    <x v="3"/>
    <s v="natuf_Kiosk_09102026"/>
    <s v="natuf_Kiosk_14072026_ad set_ad1"/>
    <s v="Natuf"/>
    <x v="0"/>
    <s v="Quality Lead"/>
    <x v="0"/>
    <x v="3"/>
    <s v="Tejaswini Tarigopula"/>
    <s v="Facebook"/>
    <s v="Direct (campaign tagged in CRM)"/>
    <s v="6ad8a9d3930e3bebca8014e4"/>
    <n v="1"/>
    <n v="1"/>
    <n v="1"/>
    <n v="0"/>
    <n v="3"/>
    <n v="3"/>
    <n v="0"/>
    <n v="0"/>
    <n v="0"/>
    <n v="0"/>
    <n v="1"/>
    <n v="1"/>
  </r>
  <r>
    <x v="0"/>
    <x v="1"/>
    <x v="16"/>
    <s v="Natuf | Investors | Tier1 + Growth Cities | Oct26 | V1"/>
    <s v="Natuf | Static | Lead Your State With | V1"/>
    <s v="Natuf_MF"/>
    <x v="14"/>
    <s v="Non-Quality Lead"/>
    <x v="0"/>
    <x v="3"/>
    <s v="Tejaswini Tarigopula"/>
    <s v="Facebook"/>
    <s v="Direct (campaign tagged in CRM)"/>
    <s v="6ad8a89412ca120fc194adbd"/>
    <n v="1"/>
    <n v="0"/>
    <n v="1"/>
    <n v="1"/>
    <n v="0"/>
    <n v="0"/>
    <n v="0"/>
    <n v="0"/>
    <n v="0"/>
    <n v="0"/>
    <n v="0"/>
    <n v="0"/>
  </r>
  <r>
    <x v="0"/>
    <x v="0"/>
    <x v="3"/>
    <s v="natuf_Kiosk_09102026"/>
    <s v="natuf_Kiosk_14072026_ad set_ad1"/>
    <s v="Natuf"/>
    <x v="5"/>
    <s v="Non-Quality Lead"/>
    <x v="0"/>
    <x v="3"/>
    <s v="Tejaswini Tarigopula"/>
    <s v="Facebook"/>
    <s v="Direct (campaign tagged in CRM)"/>
    <s v="6ad8a7e99ea7664dacd252f0"/>
    <n v="1"/>
    <n v="0"/>
    <n v="1"/>
    <n v="0"/>
    <n v="4"/>
    <n v="2"/>
    <n v="0"/>
    <n v="0"/>
    <n v="0"/>
    <n v="0"/>
    <n v="1"/>
    <n v="0"/>
  </r>
  <r>
    <x v="0"/>
    <x v="1"/>
    <x v="14"/>
    <s v="Natuf | Business Owners | Tier1 + Growth Cities | Oct26 | V1"/>
    <s v="Natuf | Reel | Brand Ambassador | Heard Of Owning A Cafe | V1"/>
    <s v="In House Natuf"/>
    <x v="6"/>
    <s v="Non-Quality Lead"/>
    <x v="0"/>
    <x v="3"/>
    <s v="Tejaswini Tarigopula"/>
    <s v="Facebook"/>
    <s v="Direct (campaign tagged in CRM)"/>
    <s v="6ad8a734ebf61ce374c81c68"/>
    <n v="1"/>
    <n v="0"/>
    <n v="1"/>
    <n v="0"/>
    <n v="4"/>
    <n v="3"/>
    <n v="0"/>
    <n v="0"/>
    <n v="0"/>
    <n v="0"/>
    <n v="0"/>
    <n v="0"/>
  </r>
  <r>
    <x v="0"/>
    <x v="1"/>
    <x v="14"/>
    <s v="Natuf | Broad | Tier1 + Growth Cities | Oct26 | V1"/>
    <s v="Natuf | Reel | Brand Ambassador | Heard Of Owning A Cafe | V1"/>
    <s v="In House Natuf"/>
    <x v="7"/>
    <s v="Non-Quality Lead"/>
    <x v="0"/>
    <x v="3"/>
    <s v="Tejaswini Tarigopula"/>
    <s v="Facebook"/>
    <s v="Direct (campaign tagged in CRM)"/>
    <s v="6ad8a2b76e2eb3d452dfe33b"/>
    <n v="1"/>
    <n v="0"/>
    <n v="1"/>
    <n v="0"/>
    <n v="1"/>
    <n v="0"/>
    <n v="0"/>
    <n v="0"/>
    <n v="0"/>
    <n v="0"/>
    <n v="0"/>
    <n v="0"/>
  </r>
  <r>
    <x v="0"/>
    <x v="1"/>
    <x v="14"/>
    <s v="Natuf | Investors | Tier1 + Growth Cities | Oct26 | V1"/>
    <s v="Natuf | Reel | Brand Ambassador | Heard Of Owning A Cafe | V1"/>
    <s v="In House Natuf"/>
    <x v="7"/>
    <s v="Non-Quality Lead"/>
    <x v="0"/>
    <x v="3"/>
    <s v="Tejaswini Tarigopula"/>
    <s v="Facebook"/>
    <s v="Direct (campaign tagged in CRM)"/>
    <s v="6ad8a2534a7d3cb68c7e6194"/>
    <n v="1"/>
    <n v="0"/>
    <n v="1"/>
    <n v="0"/>
    <n v="3"/>
    <n v="1"/>
    <n v="0"/>
    <n v="0"/>
    <n v="0"/>
    <n v="0"/>
    <n v="0"/>
    <n v="0"/>
  </r>
  <r>
    <x v="0"/>
    <x v="1"/>
    <x v="14"/>
    <s v="Natuf | Investors | Tier1 + Growth Cities | Oct26 | V1"/>
    <s v="Natuf | Reel | Brand Ambassador | Heard Of Owning A Cafe | V1"/>
    <s v="In House Natuf"/>
    <x v="4"/>
    <s v="Quality Lead"/>
    <x v="0"/>
    <x v="3"/>
    <s v="Tejaswini Tarigopula"/>
    <s v="Facebook"/>
    <s v="Direct (campaign tagged in CRM)"/>
    <s v="6ad8a23270c7f8783df0b9ee"/>
    <n v="1"/>
    <n v="1"/>
    <n v="1"/>
    <n v="0"/>
    <n v="2"/>
    <n v="2"/>
    <n v="0"/>
    <n v="0"/>
    <n v="0"/>
    <n v="0"/>
    <n v="0"/>
    <n v="0"/>
  </r>
  <r>
    <x v="0"/>
    <x v="0"/>
    <x v="3"/>
    <s v="natuf_Kiosk_09102026"/>
    <s v="natuf_Kiosk_14072026_ad set_ad1"/>
    <s v="Natuf"/>
    <x v="4"/>
    <s v="Quality Lead"/>
    <x v="0"/>
    <x v="3"/>
    <s v="Tejaswini Tarigopula"/>
    <s v="Facebook"/>
    <s v="Direct (campaign tagged in CRM)"/>
    <s v="6ad89b549974f696e009a2a8"/>
    <n v="1"/>
    <n v="1"/>
    <n v="1"/>
    <n v="0"/>
    <n v="2"/>
    <n v="2"/>
    <n v="0"/>
    <n v="0"/>
    <n v="0"/>
    <n v="0"/>
    <n v="1"/>
    <n v="1"/>
  </r>
  <r>
    <x v="0"/>
    <x v="0"/>
    <x v="0"/>
    <s v="E_Karan_Natuf_Sign_07072026_Adset3"/>
    <s v="E_Karan_Natuf_Sign_07072026_Adset2_Ad1"/>
    <s v="Natuf"/>
    <x v="6"/>
    <s v="Non-Quality Lead"/>
    <x v="0"/>
    <x v="3"/>
    <s v="Omkar Navge"/>
    <s v="Facebook"/>
    <s v="Direct (campaign tagged in CRM)"/>
    <s v="6ad897f2c12ff0a164edf638"/>
    <n v="1"/>
    <n v="0"/>
    <n v="1"/>
    <n v="0"/>
    <n v="1"/>
    <n v="1"/>
    <n v="0"/>
    <n v="0"/>
    <n v="0"/>
    <n v="0"/>
    <n v="1"/>
    <n v="0"/>
  </r>
  <r>
    <x v="0"/>
    <x v="1"/>
    <x v="14"/>
    <s v="Natuf | Broad | Tier1 + Growth Cities | Oct26 | V1"/>
    <s v="Natuf | Reel | Brand Ambassador | Heard Of Owning A Cafe | V1"/>
    <s v="In House Natuf"/>
    <x v="6"/>
    <s v="Non-Quality Lead"/>
    <x v="0"/>
    <x v="3"/>
    <s v="Tejaswini Tarigopula"/>
    <s v="Facebook"/>
    <s v="Direct (campaign tagged in CRM)"/>
    <s v="6ad8979a4361b8397be9913d"/>
    <n v="1"/>
    <n v="0"/>
    <n v="1"/>
    <n v="0"/>
    <n v="3"/>
    <n v="0"/>
    <n v="0"/>
    <n v="0"/>
    <n v="0"/>
    <n v="0"/>
    <n v="0"/>
    <n v="0"/>
  </r>
  <r>
    <x v="0"/>
    <x v="0"/>
    <x v="3"/>
    <s v="natuf_Kiosk_09102026"/>
    <s v="natuf_Kiosk_14072026_ad set_ad1"/>
    <s v="Natuf"/>
    <x v="4"/>
    <s v="Quality Lead"/>
    <x v="0"/>
    <x v="3"/>
    <s v="Tejaswini Tarigopula"/>
    <s v="Facebook"/>
    <s v="Direct (campaign tagged in CRM)"/>
    <s v="6ad8935ceaed2d2de61deee4"/>
    <n v="1"/>
    <n v="1"/>
    <n v="1"/>
    <n v="0"/>
    <n v="2"/>
    <n v="2"/>
    <n v="0"/>
    <n v="0"/>
    <n v="0"/>
    <n v="0"/>
    <n v="1"/>
    <n v="1"/>
  </r>
  <r>
    <x v="0"/>
    <x v="0"/>
    <x v="0"/>
    <s v="E_Karan_Natuf_Sign_07072026_Adset3"/>
    <s v="E_Karan_Natuf_Sign_07072026_Adset2_Ad1 – Copy"/>
    <s v="Natuf"/>
    <x v="14"/>
    <s v="Non-Quality Lead"/>
    <x v="0"/>
    <x v="3"/>
    <s v="Tejaswini Tarigopula"/>
    <s v="Facebook"/>
    <s v="Direct (campaign tagged in CRM)"/>
    <s v="6ad89086e51cd3e0cc099ac8"/>
    <n v="1"/>
    <n v="0"/>
    <n v="1"/>
    <n v="1"/>
    <n v="1"/>
    <n v="1"/>
    <n v="0"/>
    <n v="0"/>
    <n v="0"/>
    <n v="0"/>
    <n v="1"/>
    <n v="0"/>
  </r>
  <r>
    <x v="0"/>
    <x v="0"/>
    <x v="0"/>
    <s v="E_Karan_Natuf_Sign_07072026_Adset3"/>
    <s v="E_Karan_Natuf_Sign_07072026_Adset2_Ad1 – Copy"/>
    <s v="Natuf"/>
    <x v="14"/>
    <s v="Non-Quality Lead"/>
    <x v="0"/>
    <x v="3"/>
    <s v="Tejaswini Tarigopula"/>
    <s v="Facebook"/>
    <s v="Direct (campaign tagged in CRM)"/>
    <s v="6ad8905ddbde672ea33ffaab"/>
    <n v="1"/>
    <n v="0"/>
    <n v="1"/>
    <n v="1"/>
    <n v="1"/>
    <n v="1"/>
    <n v="0"/>
    <n v="0"/>
    <n v="0"/>
    <n v="0"/>
    <n v="1"/>
    <n v="0"/>
  </r>
  <r>
    <x v="0"/>
    <x v="1"/>
    <x v="14"/>
    <s v="Natuf | Business Owners | Tier1 + Growth Cities | Oct26 | V1"/>
    <s v="Natuf | Reel | Brand Ambassador | Heard Of Owning A Cafe | V1"/>
    <s v="In House Natuf"/>
    <x v="5"/>
    <s v="Non-Quality Lead"/>
    <x v="0"/>
    <x v="3"/>
    <s v="Tejaswini Tarigopula"/>
    <s v="Facebook"/>
    <s v="Direct (campaign tagged in CRM)"/>
    <s v="6ad88f052e632ad1229674bd"/>
    <n v="1"/>
    <n v="0"/>
    <n v="1"/>
    <n v="0"/>
    <n v="2"/>
    <n v="2"/>
    <n v="0"/>
    <n v="0"/>
    <n v="0"/>
    <n v="0"/>
    <n v="0"/>
    <n v="0"/>
  </r>
  <r>
    <x v="0"/>
    <x v="1"/>
    <x v="14"/>
    <s v="Natuf | Investors | Tier1 + Growth Cities | Oct26 | V1"/>
    <s v="Natuf | Reel | Brand Ambassador | Heard Of Owning A Cafe | V1"/>
    <s v="In House Natuf"/>
    <x v="4"/>
    <s v="Quality Lead"/>
    <x v="0"/>
    <x v="3"/>
    <s v="Tejaswini Tarigopula"/>
    <s v="Facebook"/>
    <s v="Direct (campaign tagged in CRM)"/>
    <s v="6ad88de02e632ad1229672a4"/>
    <n v="1"/>
    <n v="1"/>
    <n v="1"/>
    <n v="0"/>
    <n v="1"/>
    <n v="1"/>
    <n v="0"/>
    <n v="0"/>
    <n v="0"/>
    <n v="0"/>
    <n v="0"/>
    <n v="0"/>
  </r>
  <r>
    <x v="0"/>
    <x v="0"/>
    <x v="0"/>
    <s v="E_Karan_Natuf_Sign_07072026_Adset3"/>
    <s v="E_Karan_Natuf_Sign_07072026_Adset2_Ad1"/>
    <s v="Natuf"/>
    <x v="6"/>
    <s v="Non-Quality Lead"/>
    <x v="0"/>
    <x v="3"/>
    <s v="Omkar Navge"/>
    <s v="Facebook"/>
    <s v="Direct (campaign tagged in CRM)"/>
    <s v="6ad88b81c18496ac6bb88f1a"/>
    <n v="1"/>
    <n v="0"/>
    <n v="1"/>
    <n v="0"/>
    <n v="1"/>
    <n v="1"/>
    <n v="0"/>
    <n v="0"/>
    <n v="0"/>
    <n v="0"/>
    <n v="1"/>
    <n v="0"/>
  </r>
  <r>
    <x v="0"/>
    <x v="1"/>
    <x v="14"/>
    <s v="Natuf | Business Owners | Tier1 + Growth Cities | Oct26 | V1"/>
    <s v="Natuf | Reel | Brand Ambassador | Heard Of Owning A Cafe | V1"/>
    <s v="In House Natuf"/>
    <x v="7"/>
    <s v="Non-Quality Lead"/>
    <x v="0"/>
    <x v="3"/>
    <s v="Tejaswini Tarigopula"/>
    <s v="Facebook"/>
    <s v="Direct (campaign tagged in CRM)"/>
    <s v="6ad88ad696d288faacdcb6c9"/>
    <n v="1"/>
    <n v="0"/>
    <n v="1"/>
    <n v="0"/>
    <n v="1"/>
    <n v="0"/>
    <n v="0"/>
    <n v="0"/>
    <n v="0"/>
    <n v="0"/>
    <n v="0"/>
    <n v="0"/>
  </r>
  <r>
    <x v="0"/>
    <x v="1"/>
    <x v="14"/>
    <s v="Natuf | Investors | Tier1 + Growth Cities | Oct26 | V1"/>
    <s v="Natuf | Reel | Brand Ambassador | Heard Of Owning A Cafe | V1"/>
    <s v="In House Natuf"/>
    <x v="4"/>
    <s v="Quality Lead"/>
    <x v="0"/>
    <x v="3"/>
    <s v="Tejaswini Tarigopula"/>
    <s v="Facebook"/>
    <s v="Direct (campaign tagged in CRM)"/>
    <s v="6ad88a9f0651823456a11e2b"/>
    <n v="1"/>
    <n v="1"/>
    <n v="1"/>
    <n v="0"/>
    <n v="1"/>
    <n v="1"/>
    <n v="0"/>
    <n v="0"/>
    <n v="0"/>
    <n v="0"/>
    <n v="0"/>
    <n v="0"/>
  </r>
  <r>
    <x v="0"/>
    <x v="1"/>
    <x v="14"/>
    <s v="Natuf | Broad | Tier1 + Growth Cities | Oct26 | V1"/>
    <s v="Natuf | Reel | Brand Ambassador | Heard Of Owning A Cafe | V1"/>
    <s v="In House Natuf"/>
    <x v="7"/>
    <s v="Non-Quality Lead"/>
    <x v="0"/>
    <x v="3"/>
    <s v="Tejaswini Tarigopula"/>
    <s v="Facebook"/>
    <s v="Direct (campaign tagged in CRM)"/>
    <s v="6ad8884f81cbb4c29306b88c"/>
    <n v="1"/>
    <n v="0"/>
    <n v="1"/>
    <n v="0"/>
    <n v="3"/>
    <n v="1"/>
    <n v="0"/>
    <n v="0"/>
    <n v="0"/>
    <n v="0"/>
    <n v="0"/>
    <n v="0"/>
  </r>
  <r>
    <x v="0"/>
    <x v="0"/>
    <x v="2"/>
    <s v="E_Suresh_Natuf_Kiosk_07072026_Adset5"/>
    <s v="E_Hindi_Suresh_Natuf_Kiosk_07072026_Adset5_ad3 – Copy 2"/>
    <s v="Natuf"/>
    <x v="0"/>
    <s v="Quality Lead"/>
    <x v="0"/>
    <x v="3"/>
    <s v="Tejaswini Tarigopula"/>
    <s v="Facebook"/>
    <s v="Direct (campaign tagged in CRM)"/>
    <s v="6ad887ff64df026dc502a42c"/>
    <n v="1"/>
    <n v="1"/>
    <n v="1"/>
    <n v="0"/>
    <n v="4"/>
    <n v="4"/>
    <n v="0"/>
    <n v="0"/>
    <n v="0"/>
    <n v="0"/>
    <n v="1"/>
    <n v="1"/>
  </r>
  <r>
    <x v="0"/>
    <x v="0"/>
    <x v="3"/>
    <s v="natuf_Kiosk_09102026"/>
    <s v="natuf_Kiosk_14072026_ad set_ad1"/>
    <s v="Natuf"/>
    <x v="7"/>
    <s v="Non-Quality Lead"/>
    <x v="0"/>
    <x v="3"/>
    <s v="Tejaswini Tarigopula"/>
    <s v="Facebook"/>
    <s v="Direct (campaign tagged in CRM)"/>
    <s v="6ad8854b31a771ad2c9449e8"/>
    <n v="1"/>
    <n v="0"/>
    <n v="1"/>
    <n v="0"/>
    <n v="1"/>
    <n v="0"/>
    <n v="0"/>
    <n v="0"/>
    <n v="0"/>
    <n v="0"/>
    <n v="1"/>
    <n v="0"/>
  </r>
  <r>
    <x v="0"/>
    <x v="1"/>
    <x v="14"/>
    <s v="Natuf | Broad | Tier1 + Growth Cities | Oct26 | V1"/>
    <s v="Natuf | Reel | Brand Ambassador | Heard Of Owning A Cafe | V1"/>
    <s v="In House Natuf"/>
    <x v="6"/>
    <s v="Non-Quality Lead"/>
    <x v="0"/>
    <x v="3"/>
    <s v="Tejaswini Tarigopula"/>
    <s v="Facebook"/>
    <s v="Direct (campaign tagged in CRM)"/>
    <s v="6ad884f1d132fe12ff40640a"/>
    <n v="1"/>
    <n v="0"/>
    <n v="1"/>
    <n v="0"/>
    <n v="2"/>
    <n v="0"/>
    <n v="0"/>
    <n v="0"/>
    <n v="0"/>
    <n v="0"/>
    <n v="0"/>
    <n v="0"/>
  </r>
  <r>
    <x v="0"/>
    <x v="1"/>
    <x v="14"/>
    <s v="Natuf | Broad | Tier1 + Growth Cities | Oct26 | V1"/>
    <s v="Natuf | Reel | Brand Ambassador | Heard Of Owning A Cafe | V1"/>
    <s v="In House Natuf"/>
    <x v="5"/>
    <s v="Non-Quality Lead"/>
    <x v="0"/>
    <x v="3"/>
    <s v="Tejaswini Tarigopula"/>
    <s v="Facebook"/>
    <s v="Direct (campaign tagged in CRM)"/>
    <s v="6ad88438c8a6ae5adc7ac9ca"/>
    <n v="1"/>
    <n v="0"/>
    <n v="1"/>
    <n v="0"/>
    <n v="7"/>
    <n v="1"/>
    <n v="0"/>
    <n v="0"/>
    <n v="0"/>
    <n v="0"/>
    <n v="0"/>
    <n v="0"/>
  </r>
  <r>
    <x v="0"/>
    <x v="0"/>
    <x v="3"/>
    <s v="natuf_Kiosk_09102026"/>
    <s v="natuf_Kiosk_14072026_ad set_ad1"/>
    <s v="Natuf"/>
    <x v="5"/>
    <s v="Non-Quality Lead"/>
    <x v="0"/>
    <x v="3"/>
    <s v="Tejaswini Tarigopula"/>
    <s v="Facebook"/>
    <s v="Direct (campaign tagged in CRM)"/>
    <s v="6ad88194c8a6ae5adc7ac752"/>
    <n v="1"/>
    <n v="0"/>
    <n v="1"/>
    <n v="0"/>
    <n v="2"/>
    <n v="2"/>
    <n v="0"/>
    <n v="0"/>
    <n v="0"/>
    <n v="0"/>
    <n v="1"/>
    <n v="0"/>
  </r>
  <r>
    <x v="0"/>
    <x v="0"/>
    <x v="1"/>
    <s v="E_Natuf_Generic_13082026_Adset1"/>
    <s v="E_Natuf_Generic_13082026_Adset1_Ad1"/>
    <s v="Natuf"/>
    <x v="4"/>
    <s v="Quality Lead"/>
    <x v="0"/>
    <x v="3"/>
    <s v="Tejaswini Tarigopula"/>
    <s v="Facebook"/>
    <s v="Direct (campaign tagged in CRM)"/>
    <s v="6ad881314672105259b254b3"/>
    <n v="1"/>
    <n v="1"/>
    <n v="1"/>
    <n v="0"/>
    <n v="3"/>
    <n v="4"/>
    <n v="0"/>
    <n v="0"/>
    <n v="0"/>
    <n v="0"/>
    <n v="1"/>
    <n v="1"/>
  </r>
  <r>
    <x v="0"/>
    <x v="1"/>
    <x v="14"/>
    <s v="Natuf | LAL 1% | India | Jul26 | V1"/>
    <s v="Natuf | Reel | Brand Ambassador | Heard Of Owning A Cafe | V1"/>
    <s v="In House Natuf"/>
    <x v="5"/>
    <s v="Non-Quality Lead"/>
    <x v="0"/>
    <x v="3"/>
    <s v="Tejaswini Tarigopula"/>
    <s v="Facebook"/>
    <s v="Direct (campaign tagged in CRM)"/>
    <s v="6ad87f86849fa00bff15c339"/>
    <n v="1"/>
    <n v="0"/>
    <n v="1"/>
    <n v="0"/>
    <n v="17"/>
    <n v="4"/>
    <n v="0"/>
    <n v="0"/>
    <n v="0"/>
    <n v="0"/>
    <n v="0"/>
    <n v="0"/>
  </r>
  <r>
    <x v="0"/>
    <x v="1"/>
    <x v="14"/>
    <s v="Natuf | LAL 1% | India | Jul26 | V1"/>
    <s v="Natuf | Reel | Brand Ambassador | Heard Of Owning A Cafe | V1"/>
    <s v="In House Natuf"/>
    <x v="7"/>
    <s v="Non-Quality Lead"/>
    <x v="0"/>
    <x v="3"/>
    <s v="Tejaswini Tarigopula"/>
    <s v="Facebook"/>
    <s v="Direct (campaign tagged in CRM)"/>
    <s v="6ad87b03efd184095c1a2d41"/>
    <n v="1"/>
    <n v="0"/>
    <n v="1"/>
    <n v="0"/>
    <n v="2"/>
    <n v="0"/>
    <n v="0"/>
    <n v="0"/>
    <n v="0"/>
    <n v="0"/>
    <n v="0"/>
    <n v="0"/>
  </r>
  <r>
    <x v="0"/>
    <x v="1"/>
    <x v="14"/>
    <s v="Natuf | Broad | Tier1 + Growth Cities | Oct26 | V1"/>
    <s v="Natuf | Reel | Brand Ambassador | Heard Of Owning A Cafe | V1"/>
    <s v="In House Natuf"/>
    <x v="6"/>
    <s v="Non-Quality Lead"/>
    <x v="0"/>
    <x v="3"/>
    <s v="Tejaswini Tarigopula"/>
    <s v="Facebook"/>
    <s v="Direct (campaign tagged in CRM)"/>
    <s v="6ad87a7040134f539b3d6caf"/>
    <n v="1"/>
    <n v="0"/>
    <n v="1"/>
    <n v="0"/>
    <n v="1"/>
    <n v="0"/>
    <n v="0"/>
    <n v="0"/>
    <n v="0"/>
    <n v="0"/>
    <n v="0"/>
    <n v="0"/>
  </r>
  <r>
    <x v="0"/>
    <x v="1"/>
    <x v="14"/>
    <s v="Natuf | Broad | Tier1 + Growth Cities | Oct26 | V1"/>
    <s v="Natuf | Reel | Brand Ambassador | Heard Of Owning A Cafe | V1"/>
    <s v="In House Natuf"/>
    <x v="4"/>
    <s v="Quality Lead"/>
    <x v="0"/>
    <x v="3"/>
    <s v="Tejaswini Tarigopula"/>
    <s v="Facebook"/>
    <s v="Direct (campaign tagged in CRM)"/>
    <s v="6ad879961326d279b7cc65ed"/>
    <n v="1"/>
    <n v="1"/>
    <n v="1"/>
    <n v="0"/>
    <n v="3"/>
    <n v="2"/>
    <n v="0"/>
    <n v="0"/>
    <n v="0"/>
    <n v="0"/>
    <n v="0"/>
    <n v="0"/>
  </r>
  <r>
    <x v="0"/>
    <x v="0"/>
    <x v="3"/>
    <s v="natuf_Kiosk_09102026"/>
    <s v="natuf_Kiosk_14072026_ad set_ad1"/>
    <s v="Natuf"/>
    <x v="14"/>
    <s v="Non-Quality Lead"/>
    <x v="0"/>
    <x v="3"/>
    <s v="Omkar Navge"/>
    <s v="Facebook"/>
    <s v="Direct (campaign tagged in CRM)"/>
    <s v="6ad87610006c51f86119b671"/>
    <n v="1"/>
    <n v="0"/>
    <n v="1"/>
    <n v="1"/>
    <n v="1"/>
    <n v="1"/>
    <n v="0"/>
    <n v="0"/>
    <n v="0"/>
    <n v="0"/>
    <n v="1"/>
    <n v="0"/>
  </r>
  <r>
    <x v="0"/>
    <x v="0"/>
    <x v="2"/>
    <s v="E_Suresh_Natuf_Kiosk_07072026_Adset5"/>
    <s v="E_Hindi_Suresh_Natuf_Kiosk_07072026_Adset5_ad3 – Copy 2"/>
    <s v="Natuf"/>
    <x v="3"/>
    <s v="Quality Lead"/>
    <x v="0"/>
    <x v="3"/>
    <s v="Deepak Rai"/>
    <s v="Facebook"/>
    <s v="Direct (campaign tagged in CRM)"/>
    <s v="6ad875fdc0bb584b3bad89e3"/>
    <n v="1"/>
    <n v="1"/>
    <n v="1"/>
    <n v="0"/>
    <n v="3"/>
    <n v="2"/>
    <n v="0"/>
    <n v="0"/>
    <n v="0"/>
    <n v="0"/>
    <n v="1"/>
    <n v="1"/>
  </r>
  <r>
    <x v="0"/>
    <x v="0"/>
    <x v="0"/>
    <s v="E_Karan_Natuf_Sign_07072026_Adset3"/>
    <s v="E_Karan_Natuf_Sign_07072026_Adset2_Ad1"/>
    <s v="Natuf"/>
    <x v="5"/>
    <s v="Non-Quality Lead"/>
    <x v="0"/>
    <x v="3"/>
    <s v="Tejaswini Tarigopula"/>
    <s v="Facebook"/>
    <s v="Direct (campaign tagged in CRM)"/>
    <s v="6ad8754ed3c58224077aac45"/>
    <n v="1"/>
    <n v="0"/>
    <n v="1"/>
    <n v="0"/>
    <n v="3"/>
    <n v="1"/>
    <n v="0"/>
    <n v="0"/>
    <n v="0"/>
    <n v="0"/>
    <n v="1"/>
    <n v="0"/>
  </r>
  <r>
    <x v="0"/>
    <x v="1"/>
    <x v="14"/>
    <s v="Natuf | LAL 1% | India | Jul26 | V1"/>
    <s v="Natuf | Reel | Brand Ambassador | Heard Of Owning A Cafe | V1"/>
    <s v="In House Natuf"/>
    <x v="6"/>
    <s v="Non-Quality Lead"/>
    <x v="0"/>
    <x v="3"/>
    <s v="Tejaswini Tarigopula"/>
    <s v="Facebook"/>
    <s v="Direct (campaign tagged in CRM)"/>
    <s v="6ad87549f621b4677f03d751"/>
    <n v="1"/>
    <n v="0"/>
    <n v="1"/>
    <n v="0"/>
    <n v="1"/>
    <n v="0"/>
    <n v="0"/>
    <n v="0"/>
    <n v="0"/>
    <n v="0"/>
    <n v="0"/>
    <n v="0"/>
  </r>
  <r>
    <x v="0"/>
    <x v="1"/>
    <x v="16"/>
    <s v="Natuf | Broad | Tier1 + Growth Cities | Oct26 | V1"/>
    <s v="Natuf | Static | Become A Levantine Food | V1"/>
    <s v="Natuf_MF"/>
    <x v="7"/>
    <s v="Non-Quality Lead"/>
    <x v="0"/>
    <x v="3"/>
    <s v="Tejaswini Tarigopula"/>
    <s v="Facebook"/>
    <s v="Direct (campaign tagged in CRM)"/>
    <s v="6ad873e51ee5a77759ae9cb3"/>
    <n v="1"/>
    <n v="0"/>
    <n v="1"/>
    <n v="0"/>
    <n v="2"/>
    <n v="1"/>
    <n v="0"/>
    <n v="0"/>
    <n v="0"/>
    <n v="0"/>
    <n v="0"/>
    <n v="0"/>
  </r>
  <r>
    <x v="0"/>
    <x v="0"/>
    <x v="3"/>
    <s v="natuf_Kiosk_09102026"/>
    <s v="natuf_Kiosk_14072026_ad set_ad1"/>
    <s v="Natuf"/>
    <x v="1"/>
    <s v="Quality Lead"/>
    <x v="0"/>
    <x v="3"/>
    <s v="Tejaswini Tarigopula"/>
    <s v="Facebook"/>
    <s v="Direct (campaign tagged in CRM)"/>
    <s v="6ad873d9a6bb20cea1d28235"/>
    <n v="1"/>
    <n v="1"/>
    <n v="1"/>
    <n v="0"/>
    <n v="5"/>
    <n v="5"/>
    <n v="0"/>
    <n v="0"/>
    <n v="0"/>
    <n v="0"/>
    <n v="1"/>
    <n v="1"/>
  </r>
  <r>
    <x v="0"/>
    <x v="0"/>
    <x v="0"/>
    <s v="E_Karan_Natuf_Sign_07072026_Adset3"/>
    <s v="E_Karan_Natuf_Sign_07072026_Adset2_Ad1"/>
    <s v="Natuf"/>
    <x v="7"/>
    <s v="Non-Quality Lead"/>
    <x v="0"/>
    <x v="3"/>
    <s v="Tejaswini Tarigopula"/>
    <s v="Facebook"/>
    <s v="Direct (campaign tagged in CRM)"/>
    <s v="6ad873d5c0bb584b3bad8525"/>
    <n v="1"/>
    <n v="0"/>
    <n v="1"/>
    <n v="0"/>
    <n v="2"/>
    <n v="1"/>
    <n v="0"/>
    <n v="0"/>
    <n v="0"/>
    <n v="0"/>
    <n v="1"/>
    <n v="0"/>
  </r>
  <r>
    <x v="0"/>
    <x v="1"/>
    <x v="14"/>
    <s v="Natuf | Business Owners | Tier1 + Growth Cities | Oct26 | V1"/>
    <s v="Natuf | Reel | Brand Ambassador | Heard Of Owning A Cafe | V1"/>
    <s v="In House Natuf"/>
    <x v="5"/>
    <s v="Non-Quality Lead"/>
    <x v="0"/>
    <x v="3"/>
    <s v="Tejaswini Tarigopula"/>
    <s v="Facebook"/>
    <s v="Direct (campaign tagged in CRM)"/>
    <s v="6ad8738faf9aaa0a5883393f"/>
    <n v="1"/>
    <n v="0"/>
    <n v="1"/>
    <n v="0"/>
    <n v="1"/>
    <n v="1"/>
    <n v="0"/>
    <n v="0"/>
    <n v="0"/>
    <n v="0"/>
    <n v="0"/>
    <n v="0"/>
  </r>
  <r>
    <x v="0"/>
    <x v="0"/>
    <x v="0"/>
    <s v="E_Karan_Natuf_Sign_07072026_Adset3"/>
    <s v="E_Karan_Natuf_Sign_07072026_Adset2_Ad1"/>
    <s v="Natuf"/>
    <x v="14"/>
    <s v="Non-Quality Lead"/>
    <x v="0"/>
    <x v="3"/>
    <s v="Omkar Navge"/>
    <s v="Facebook"/>
    <s v="Direct (campaign tagged in CRM)"/>
    <s v="6ad8716258926dbab2e5613d"/>
    <n v="1"/>
    <n v="0"/>
    <n v="1"/>
    <n v="1"/>
    <n v="1"/>
    <n v="1"/>
    <n v="0"/>
    <n v="0"/>
    <n v="0"/>
    <n v="0"/>
    <n v="1"/>
    <n v="0"/>
  </r>
  <r>
    <x v="0"/>
    <x v="0"/>
    <x v="3"/>
    <s v="natuf_Kiosk_09102026"/>
    <s v="natuf_Kiosk_14072026_ad set_ad1"/>
    <s v="Natuf"/>
    <x v="7"/>
    <s v="Non-Quality Lead"/>
    <x v="0"/>
    <x v="3"/>
    <s v="Tejaswini Tarigopula"/>
    <s v="Facebook"/>
    <s v="Direct (campaign tagged in CRM)"/>
    <s v="6ad8711babbea75258c021b2"/>
    <n v="1"/>
    <n v="0"/>
    <n v="1"/>
    <n v="0"/>
    <n v="2"/>
    <n v="0"/>
    <n v="0"/>
    <n v="0"/>
    <n v="0"/>
    <n v="0"/>
    <n v="1"/>
    <n v="0"/>
  </r>
  <r>
    <x v="0"/>
    <x v="1"/>
    <x v="14"/>
    <s v="Natuf | Investors | Tier1 + Growth Cities | Oct26 | V1"/>
    <s v="Natuf | Reel | Brand Ambassador | Heard Of Owning A Cafe | V1"/>
    <s v="In House Natuf"/>
    <x v="14"/>
    <s v="Non-Quality Lead"/>
    <x v="0"/>
    <x v="3"/>
    <s v="Deepak Rai"/>
    <s v="Facebook"/>
    <s v="Direct (campaign tagged in CRM)"/>
    <s v="6ad86f4cf1ccdea117777146"/>
    <n v="1"/>
    <n v="0"/>
    <n v="1"/>
    <n v="1"/>
    <n v="2"/>
    <n v="1"/>
    <n v="0"/>
    <n v="0"/>
    <n v="0"/>
    <n v="0"/>
    <n v="0"/>
    <n v="0"/>
  </r>
  <r>
    <x v="0"/>
    <x v="1"/>
    <x v="14"/>
    <s v="Natuf | Business Owners | Tier1 + Growth Cities | Oct26 | V1"/>
    <s v="Natuf | Reel | Brand Ambassador | Heard Of Owning A Cafe | V1"/>
    <s v="In House Natuf"/>
    <x v="7"/>
    <s v="Non-Quality Lead"/>
    <x v="0"/>
    <x v="3"/>
    <s v="Tejaswini Tarigopula"/>
    <s v="Facebook"/>
    <s v="Direct (campaign tagged in CRM)"/>
    <s v="6ad86eecabbea75258c01f5c"/>
    <n v="1"/>
    <n v="0"/>
    <n v="1"/>
    <n v="0"/>
    <n v="1"/>
    <n v="0"/>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86ce2a6bb20cea1d27d97"/>
    <n v="1"/>
    <n v="0"/>
    <n v="1"/>
    <n v="0"/>
    <n v="2"/>
    <n v="2"/>
    <n v="0"/>
    <n v="0"/>
    <n v="0"/>
    <n v="0"/>
    <n v="0"/>
    <n v="0"/>
  </r>
  <r>
    <x v="0"/>
    <x v="0"/>
    <x v="1"/>
    <s v="E_Natuf_Generic_13082026_Adset1"/>
    <s v="E_Natuf_Generic_13082026_Adset1_Ad1"/>
    <s v="Natuf"/>
    <x v="5"/>
    <s v="Non-Quality Lead"/>
    <x v="0"/>
    <x v="3"/>
    <s v="Tejaswini Tarigopula"/>
    <s v="Facebook"/>
    <s v="Direct (campaign tagged in CRM)"/>
    <s v="6ad86cbd0cf780606551f63a"/>
    <n v="1"/>
    <n v="0"/>
    <n v="1"/>
    <n v="0"/>
    <n v="0"/>
    <n v="0"/>
    <n v="0"/>
    <n v="0"/>
    <n v="0"/>
    <n v="0"/>
    <n v="1"/>
    <n v="0"/>
  </r>
  <r>
    <x v="0"/>
    <x v="0"/>
    <x v="7"/>
    <s v="E_Karan_Natuf_Kiosk_07072026_Adset5"/>
    <s v="E_Hindi_Karan_Natuf_Kiosk_07072026_Adset5_ad3 – Copy 3"/>
    <s v="Natuf"/>
    <x v="5"/>
    <s v="Non-Quality Lead"/>
    <x v="0"/>
    <x v="3"/>
    <s v="Tejaswini Tarigopula"/>
    <s v="Facebook"/>
    <s v="Direct (campaign tagged in CRM)"/>
    <s v="6ad86c7a418ca5e4ed66b51a"/>
    <n v="1"/>
    <n v="0"/>
    <n v="1"/>
    <n v="0"/>
    <n v="1"/>
    <n v="1"/>
    <n v="0"/>
    <n v="0"/>
    <n v="0"/>
    <n v="0"/>
    <n v="1"/>
    <n v="0"/>
  </r>
  <r>
    <x v="0"/>
    <x v="0"/>
    <x v="3"/>
    <s v="natuf_Kiosk_14072026_Highest-converting industries"/>
    <s v="natuf_Kiosk_14072026_ad set_ad1"/>
    <s v="Natuf"/>
    <x v="14"/>
    <s v="Non-Quality Lead"/>
    <x v="0"/>
    <x v="3"/>
    <s v="Tejaswini Tarigopula"/>
    <s v="Facebook"/>
    <s v="Direct (campaign tagged in CRM)"/>
    <s v="6ad86c3ba467b07c490b3bb8"/>
    <n v="1"/>
    <n v="0"/>
    <n v="1"/>
    <n v="1"/>
    <n v="1"/>
    <n v="2"/>
    <n v="0"/>
    <n v="0"/>
    <n v="0"/>
    <n v="0"/>
    <n v="1"/>
    <n v="0"/>
  </r>
  <r>
    <x v="0"/>
    <x v="1"/>
    <x v="14"/>
    <s v="Natuf | Business Owners | Tier1 + Growth Cities | Oct26 | V1"/>
    <s v="Natuf | Reel | Brand Ambassador | Heard Of Owning A Cafe | V1"/>
    <s v="In House Natuf"/>
    <x v="6"/>
    <s v="Non-Quality Lead"/>
    <x v="0"/>
    <x v="3"/>
    <s v="Tejaswini Tarigopula"/>
    <s v="Facebook"/>
    <s v="Direct (campaign tagged in CRM)"/>
    <s v="6ad868e5e6c7b9bdce58dac8"/>
    <n v="1"/>
    <n v="0"/>
    <n v="1"/>
    <n v="0"/>
    <n v="1"/>
    <n v="0"/>
    <n v="0"/>
    <n v="0"/>
    <n v="0"/>
    <n v="0"/>
    <n v="0"/>
    <n v="0"/>
  </r>
  <r>
    <x v="0"/>
    <x v="0"/>
    <x v="2"/>
    <s v="E_Suresh_Natuf_Kiosk_07072026_Adset5"/>
    <s v="E_Hindi_Suresh_Natuf_Kiosk_07072026_Adset5_ad3 – Copy 2"/>
    <s v="Natuf"/>
    <x v="2"/>
    <s v="Quality Lead"/>
    <x v="0"/>
    <x v="3"/>
    <s v="Tejaswini Tarigopula"/>
    <s v="Facebook"/>
    <s v="Direct (campaign tagged in CRM)"/>
    <s v="6ad8685949b623f92a87aee6"/>
    <n v="1"/>
    <n v="1"/>
    <n v="1"/>
    <n v="0"/>
    <n v="5"/>
    <n v="4"/>
    <n v="0"/>
    <n v="0"/>
    <n v="0"/>
    <n v="0"/>
    <n v="1"/>
    <n v="1"/>
  </r>
  <r>
    <x v="0"/>
    <x v="0"/>
    <x v="0"/>
    <s v="E_Karan_Natuf_Sign_07072026_Adset3"/>
    <s v="E_Karan_Natuf_Sign_07072026_Adset2_Ad1 – Copy"/>
    <s v="Natuf"/>
    <x v="6"/>
    <s v="Non-Quality Lead"/>
    <x v="0"/>
    <x v="3"/>
    <s v="Omkar Navge"/>
    <s v="Facebook"/>
    <s v="Direct (campaign tagged in CRM)"/>
    <s v="6ad86747c3e6f2b41fb6478b"/>
    <n v="1"/>
    <n v="0"/>
    <n v="1"/>
    <n v="0"/>
    <n v="1"/>
    <n v="0"/>
    <n v="0"/>
    <n v="0"/>
    <n v="0"/>
    <n v="0"/>
    <n v="1"/>
    <n v="0"/>
  </r>
  <r>
    <x v="0"/>
    <x v="1"/>
    <x v="14"/>
    <s v="Natuf | Business Owners | Tier1 + Growth Cities | Oct26 | V1"/>
    <s v="Natuf | Reel | Brand Ambassador | Heard Of Owning A Cafe | V1"/>
    <s v="In House Natuf"/>
    <x v="6"/>
    <s v="Non-Quality Lead"/>
    <x v="0"/>
    <x v="3"/>
    <s v="Tejaswini Tarigopula"/>
    <s v="Facebook"/>
    <s v="Direct (campaign tagged in CRM)"/>
    <s v="6ad8656bf3484db035a085a4"/>
    <n v="1"/>
    <n v="0"/>
    <n v="1"/>
    <n v="0"/>
    <n v="1"/>
    <n v="1"/>
    <n v="0"/>
    <n v="0"/>
    <n v="0"/>
    <n v="0"/>
    <n v="0"/>
    <n v="0"/>
  </r>
  <r>
    <x v="0"/>
    <x v="0"/>
    <x v="1"/>
    <s v="E_Natuf_Generic_13082026_Adset1"/>
    <s v="E_Natuf_Generic_13082026_Adset1_Ad1"/>
    <s v="Natuf"/>
    <x v="14"/>
    <s v="Non-Quality Lead"/>
    <x v="0"/>
    <x v="3"/>
    <s v="Deepak Rai"/>
    <s v="Facebook"/>
    <s v="Direct (campaign tagged in CRM)"/>
    <s v="6ad86558f1ccdea117776955"/>
    <n v="1"/>
    <n v="0"/>
    <n v="1"/>
    <n v="1"/>
    <n v="6"/>
    <n v="3"/>
    <n v="0"/>
    <n v="0"/>
    <n v="0"/>
    <n v="0"/>
    <n v="1"/>
    <n v="0"/>
  </r>
  <r>
    <x v="0"/>
    <x v="1"/>
    <x v="14"/>
    <s v="Natuf | Business Owners | Tier1 + Growth Cities | Oct26 | V1"/>
    <s v="Natuf | Reel | Brand Ambassador | Heard Of Owning A Cafe | V1"/>
    <s v="In House Natuf"/>
    <x v="5"/>
    <s v="Non-Quality Lead"/>
    <x v="0"/>
    <x v="3"/>
    <s v="Tejaswini Tarigopula"/>
    <s v="Facebook"/>
    <s v="Direct (campaign tagged in CRM)"/>
    <s v="6ad86448f3484db035a08321"/>
    <n v="1"/>
    <n v="0"/>
    <n v="1"/>
    <n v="0"/>
    <n v="2"/>
    <n v="2"/>
    <n v="0"/>
    <n v="0"/>
    <n v="0"/>
    <n v="0"/>
    <n v="0"/>
    <n v="0"/>
  </r>
  <r>
    <x v="0"/>
    <x v="1"/>
    <x v="14"/>
    <s v="Natuf | Broad | Tier1 + Growth Cities | Oct26 | V1"/>
    <s v="Natuf | Reel | Brand Ambassador | Heard Of Owning A Cafe | V1"/>
    <s v="In House Natuf"/>
    <x v="3"/>
    <s v="Quality Lead"/>
    <x v="0"/>
    <x v="3"/>
    <s v="Deepak Rai"/>
    <s v="Facebook"/>
    <s v="Direct (campaign tagged in CRM)"/>
    <s v="6ad86250c3e6f2b41fb642ae"/>
    <n v="1"/>
    <n v="1"/>
    <n v="1"/>
    <n v="0"/>
    <n v="4"/>
    <n v="2"/>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85fd6df8a8ca793d5dc4c"/>
    <n v="1"/>
    <n v="0"/>
    <n v="1"/>
    <n v="0"/>
    <n v="2"/>
    <n v="0"/>
    <n v="0"/>
    <n v="0"/>
    <n v="0"/>
    <n v="0"/>
    <n v="0"/>
    <n v="0"/>
  </r>
  <r>
    <x v="0"/>
    <x v="0"/>
    <x v="7"/>
    <s v="E_Karan_Natuf_Kiosk_07072026_Adset5"/>
    <s v="E_Hindi_Karan_Natuf_Kiosk_07072026_Adset5_ad3 – Copy 3"/>
    <s v="Natuf"/>
    <x v="4"/>
    <s v="Quality Lead"/>
    <x v="0"/>
    <x v="3"/>
    <s v="Tejaswini Tarigopula"/>
    <s v="Facebook"/>
    <s v="Direct (campaign tagged in CRM)"/>
    <s v="6ad85f95f28ffe36c76dabcf"/>
    <n v="1"/>
    <n v="1"/>
    <n v="1"/>
    <n v="0"/>
    <n v="1"/>
    <n v="1"/>
    <n v="0"/>
    <n v="0"/>
    <n v="0"/>
    <n v="0"/>
    <n v="1"/>
    <n v="1"/>
  </r>
  <r>
    <x v="0"/>
    <x v="1"/>
    <x v="14"/>
    <s v="Natuf | LAL 1% | India | Jul26 | V1"/>
    <s v="Natuf | Reel | Brand Ambassador | Heard Of Owning A Cafe | V1"/>
    <s v="In House Natuf"/>
    <x v="0"/>
    <s v="Quality Lead"/>
    <x v="0"/>
    <x v="3"/>
    <s v="Tejaswini Tarigopula"/>
    <s v="Facebook"/>
    <s v="Direct (campaign tagged in CRM)"/>
    <s v="6ad85d32a1f5af8df2c460c8"/>
    <n v="1"/>
    <n v="1"/>
    <n v="1"/>
    <n v="0"/>
    <n v="2"/>
    <n v="2"/>
    <n v="0"/>
    <n v="0"/>
    <n v="0"/>
    <n v="0"/>
    <n v="0"/>
    <n v="0"/>
  </r>
  <r>
    <x v="0"/>
    <x v="1"/>
    <x v="14"/>
    <s v="Natuf | LAL 1% | India | Jul26 | V1"/>
    <s v="Natuf | Reel | Brand Ambassador | Heard Of Owning A Cafe | V1"/>
    <s v="In House Natuf"/>
    <x v="6"/>
    <s v="Non-Quality Lead"/>
    <x v="0"/>
    <x v="3"/>
    <s v="Tejaswini Tarigopula"/>
    <s v="Facebook"/>
    <s v="Direct (campaign tagged in CRM)"/>
    <s v="6ad85bacd3b050519ead1ae4"/>
    <n v="1"/>
    <n v="0"/>
    <n v="1"/>
    <n v="0"/>
    <n v="1"/>
    <n v="0"/>
    <n v="0"/>
    <n v="0"/>
    <n v="0"/>
    <n v="0"/>
    <n v="0"/>
    <n v="0"/>
  </r>
  <r>
    <x v="0"/>
    <x v="1"/>
    <x v="16"/>
    <s v="Natuf | Broad | Tier1 + Growth Cities | Oct26 | V1"/>
    <s v="Natuf | Static | Lead Your State With | V1"/>
    <s v="Natuf_MF"/>
    <x v="14"/>
    <s v="Non-Quality Lead"/>
    <x v="0"/>
    <x v="3"/>
    <s v="Tejaswini Tarigopula"/>
    <s v="Facebook"/>
    <s v="Direct (campaign tagged in CRM)"/>
    <s v="6ad8587a204ddbc657d8aa60"/>
    <n v="1"/>
    <n v="0"/>
    <n v="1"/>
    <n v="1"/>
    <n v="1"/>
    <n v="1"/>
    <n v="0"/>
    <n v="0"/>
    <n v="0"/>
    <n v="0"/>
    <n v="0"/>
    <n v="0"/>
  </r>
  <r>
    <x v="0"/>
    <x v="1"/>
    <x v="14"/>
    <s v="Natuf | Investors | Tier1 + Growth Cities | Oct26 | V1"/>
    <s v="Natuf | Reel | Brand Ambassador | Heard Of Owning A Cafe | V1"/>
    <s v="In House Natuf"/>
    <x v="4"/>
    <s v="Quality Lead"/>
    <x v="0"/>
    <x v="3"/>
    <s v="Tejaswini Tarigopula"/>
    <s v="Facebook"/>
    <s v="Direct (campaign tagged in CRM)"/>
    <s v="6ad8574d3df1d470031240ad"/>
    <n v="1"/>
    <n v="1"/>
    <n v="1"/>
    <n v="0"/>
    <n v="2"/>
    <n v="1"/>
    <n v="0"/>
    <n v="0"/>
    <n v="0"/>
    <n v="0"/>
    <n v="0"/>
    <n v="0"/>
  </r>
  <r>
    <x v="0"/>
    <x v="1"/>
    <x v="16"/>
    <s v="Natuf | Business Owners | Tier1 + Growth Cities | Oct26 | V1"/>
    <s v="Natuf | Static | Become A Levantine Food | V1"/>
    <s v="Natuf_MF"/>
    <x v="7"/>
    <s v="Non-Quality Lead"/>
    <x v="0"/>
    <x v="3"/>
    <s v="Tejaswini Tarigopula"/>
    <s v="Facebook"/>
    <s v="Direct (campaign tagged in CRM)"/>
    <s v="6ad850bc204ddbc657d8a5b0"/>
    <n v="1"/>
    <n v="0"/>
    <n v="1"/>
    <n v="0"/>
    <n v="2"/>
    <n v="2"/>
    <n v="0"/>
    <n v="0"/>
    <n v="0"/>
    <n v="0"/>
    <n v="0"/>
    <n v="0"/>
  </r>
  <r>
    <x v="0"/>
    <x v="0"/>
    <x v="0"/>
    <s v="E_Karan_Natuf_Sign_07072026_Adset3"/>
    <s v="E_Karan_Natuf_Sign_07072026_Adset2_Ad1"/>
    <s v="Natuf"/>
    <x v="14"/>
    <s v="Non-Quality Lead"/>
    <x v="0"/>
    <x v="3"/>
    <s v="Tejaswini Tarigopula"/>
    <s v="Facebook"/>
    <s v="Direct (campaign tagged in CRM)"/>
    <s v="6ad84f2019a961a51c1526d7"/>
    <n v="1"/>
    <n v="0"/>
    <n v="1"/>
    <n v="1"/>
    <n v="1"/>
    <n v="1"/>
    <n v="0"/>
    <n v="0"/>
    <n v="0"/>
    <n v="0"/>
    <n v="1"/>
    <n v="0"/>
  </r>
  <r>
    <x v="0"/>
    <x v="0"/>
    <x v="0"/>
    <s v="E_Karan_Natuf_Sign_07072026_Adset3"/>
    <s v="E_Karan_Natuf_Sign_07072026_Adset2_Ad1"/>
    <s v="Natuf"/>
    <x v="14"/>
    <s v="Non-Quality Lead"/>
    <x v="0"/>
    <x v="3"/>
    <s v="Omkar Navge"/>
    <s v="Facebook"/>
    <s v="Direct (campaign tagged in CRM)"/>
    <s v="6ad84f129c498c87d043687e"/>
    <n v="1"/>
    <n v="0"/>
    <n v="1"/>
    <n v="1"/>
    <n v="1"/>
    <n v="1"/>
    <n v="0"/>
    <n v="0"/>
    <n v="0"/>
    <n v="0"/>
    <n v="1"/>
    <n v="0"/>
  </r>
  <r>
    <x v="0"/>
    <x v="1"/>
    <x v="14"/>
    <s v="Natuf | Broad | Tier1 + Growth Cities | Oct26 | V1"/>
    <s v="Natuf | Reel | Brand Ambassador | Heard Of Owning A Cafe | V1"/>
    <s v="In House Natuf"/>
    <x v="14"/>
    <s v="Non-Quality Lead"/>
    <x v="0"/>
    <x v="3"/>
    <s v="Tejaswini Tarigopula"/>
    <s v="Facebook"/>
    <s v="Direct (campaign tagged in CRM)"/>
    <s v="6ad84cf3a3e17fa1b5fd6f3f"/>
    <n v="1"/>
    <n v="0"/>
    <n v="1"/>
    <n v="1"/>
    <n v="5"/>
    <n v="0"/>
    <n v="0"/>
    <n v="0"/>
    <n v="0"/>
    <n v="0"/>
    <n v="0"/>
    <n v="0"/>
  </r>
  <r>
    <x v="0"/>
    <x v="1"/>
    <x v="14"/>
    <s v="Natuf | Broad | Tier1 + Growth Cities | Oct26 | V1"/>
    <s v="Natuf | Reel | Brand Ambassador | Heard Of Owning A Cafe | V1"/>
    <s v="In House Natuf"/>
    <x v="3"/>
    <s v="Quality Lead"/>
    <x v="0"/>
    <x v="3"/>
    <s v="Deepak Rai"/>
    <s v="Facebook"/>
    <s v="Direct (campaign tagged in CRM)"/>
    <s v="6ad84c9b1050493f288fbbd9"/>
    <n v="1"/>
    <n v="1"/>
    <n v="1"/>
    <n v="0"/>
    <n v="4"/>
    <n v="2"/>
    <n v="0"/>
    <n v="0"/>
    <n v="0"/>
    <n v="0"/>
    <n v="0"/>
    <n v="0"/>
  </r>
  <r>
    <x v="0"/>
    <x v="0"/>
    <x v="3"/>
    <s v="natuf_Kiosk_09102026"/>
    <s v="natuf_Kiosk_14072026_ad set_ad1"/>
    <s v="Natuf"/>
    <x v="7"/>
    <s v="Non-Quality Lead"/>
    <x v="0"/>
    <x v="3"/>
    <s v="Tejaswini Tarigopula"/>
    <s v="Facebook"/>
    <s v="Direct (campaign tagged in CRM)"/>
    <s v="6ad84bf7121f559a8ee6ef8d"/>
    <n v="1"/>
    <n v="0"/>
    <n v="1"/>
    <n v="0"/>
    <n v="2"/>
    <n v="0"/>
    <n v="0"/>
    <n v="0"/>
    <n v="0"/>
    <n v="0"/>
    <n v="1"/>
    <n v="0"/>
  </r>
  <r>
    <x v="0"/>
    <x v="1"/>
    <x v="16"/>
    <s v="Natuf | Investors | Tier1 + Growth Cities | Oct26 | V1"/>
    <s v="Natuf | Static | Become A Levantine Food | V1"/>
    <s v="Natuf_MF"/>
    <x v="7"/>
    <s v="Non-Quality Lead"/>
    <x v="0"/>
    <x v="3"/>
    <s v="Tejaswini Tarigopula"/>
    <s v="Facebook"/>
    <s v="Direct (campaign tagged in CRM)"/>
    <s v="6ad84b6f1b2d2692dd0c33ea"/>
    <n v="1"/>
    <n v="0"/>
    <n v="1"/>
    <n v="0"/>
    <n v="2"/>
    <n v="0"/>
    <n v="0"/>
    <n v="0"/>
    <n v="0"/>
    <n v="0"/>
    <n v="0"/>
    <n v="0"/>
  </r>
  <r>
    <x v="0"/>
    <x v="0"/>
    <x v="3"/>
    <s v="natuf_Kiosk_14072026_ad set"/>
    <s v="natuf_Kiosk_Fomo_14072026_ad set_ad1 – Copy"/>
    <s v="Natuf"/>
    <x v="14"/>
    <s v="Non-Quality Lead"/>
    <x v="0"/>
    <x v="3"/>
    <s v="Tejaswini Tarigopula"/>
    <s v="Facebook"/>
    <s v="Direct (campaign tagged in CRM)"/>
    <s v="6ad84b347fc8c9e67a736150"/>
    <n v="1"/>
    <n v="0"/>
    <n v="1"/>
    <n v="1"/>
    <n v="1"/>
    <n v="1"/>
    <n v="0"/>
    <n v="0"/>
    <n v="0"/>
    <n v="0"/>
    <n v="1"/>
    <n v="0"/>
  </r>
  <r>
    <x v="0"/>
    <x v="1"/>
    <x v="14"/>
    <s v="Natuf | Investors | Tier1 + Growth Cities | Oct26 | V1"/>
    <s v="Natuf | Reel | Brand Ambassador | Heard Of Owning A Cafe | V1"/>
    <s v="In House Natuf"/>
    <x v="5"/>
    <s v="Non-Quality Lead"/>
    <x v="0"/>
    <x v="3"/>
    <s v="Tejaswini Tarigopula"/>
    <s v="Facebook"/>
    <s v="Direct (campaign tagged in CRM)"/>
    <s v="6ad84b0010ac45ea4d06a9fe"/>
    <n v="1"/>
    <n v="0"/>
    <n v="1"/>
    <n v="0"/>
    <n v="6"/>
    <n v="0"/>
    <n v="0"/>
    <n v="0"/>
    <n v="0"/>
    <n v="0"/>
    <n v="0"/>
    <n v="0"/>
  </r>
  <r>
    <x v="0"/>
    <x v="1"/>
    <x v="14"/>
    <s v="Natuf | Business Owners | Tier1 + Growth Cities | Oct26 | V1"/>
    <s v="Natuf | Reel | Brand Ambassador | Heard Of Owning A Cafe | V1"/>
    <s v="In House Natuf"/>
    <x v="7"/>
    <s v="Non-Quality Lead"/>
    <x v="0"/>
    <x v="3"/>
    <s v="Tejaswini Tarigopula"/>
    <s v="Facebook"/>
    <s v="Direct (campaign tagged in CRM)"/>
    <s v="6ad84a299c498c87d04361fb"/>
    <n v="1"/>
    <n v="0"/>
    <n v="1"/>
    <n v="0"/>
    <n v="4"/>
    <n v="0"/>
    <n v="0"/>
    <n v="0"/>
    <n v="0"/>
    <n v="0"/>
    <n v="0"/>
    <n v="0"/>
  </r>
  <r>
    <x v="0"/>
    <x v="0"/>
    <x v="2"/>
    <s v="E_Suresh_Natuf_Kiosk_07072026_Adset5"/>
    <s v="E_Hindi_Suresh_Natuf_Kiosk_07072026_Adset5_ad3 – Copy 2"/>
    <s v="Natuf"/>
    <x v="6"/>
    <s v="Non-Quality Lead"/>
    <x v="0"/>
    <x v="3"/>
    <s v="Tejaswini Tarigopula"/>
    <s v="Facebook"/>
    <s v="Direct (campaign tagged in CRM)"/>
    <s v="6ad84a03d3b050519ead0a45"/>
    <n v="1"/>
    <n v="0"/>
    <n v="1"/>
    <n v="0"/>
    <n v="3"/>
    <n v="0"/>
    <n v="0"/>
    <n v="0"/>
    <n v="0"/>
    <n v="0"/>
    <n v="1"/>
    <n v="0"/>
  </r>
  <r>
    <x v="0"/>
    <x v="1"/>
    <x v="16"/>
    <s v="Natuf | Business Owners | Tier1 + Growth Cities | Oct26 | V1"/>
    <s v="Natuf | Static | Become A Levantine Food | V1"/>
    <s v="Natuf_MF"/>
    <x v="6"/>
    <s v="Non-Quality Lead"/>
    <x v="0"/>
    <x v="3"/>
    <s v="Deepak Rai"/>
    <s v="Facebook"/>
    <s v="Direct (campaign tagged in CRM)"/>
    <s v="6ad849ab10ac45ea4d06a7d5"/>
    <n v="1"/>
    <n v="0"/>
    <n v="1"/>
    <n v="0"/>
    <n v="2"/>
    <n v="1"/>
    <n v="0"/>
    <n v="0"/>
    <n v="0"/>
    <n v="0"/>
    <n v="0"/>
    <n v="0"/>
  </r>
  <r>
    <x v="0"/>
    <x v="0"/>
    <x v="2"/>
    <s v="E_Suresh_Natuf_Kiosk_07072026_Adset5"/>
    <s v="E_Hindi_Suresh_Natuf_Kiosk_07072026_Adset5_ad3 – Copy 2"/>
    <s v="Natuf"/>
    <x v="6"/>
    <s v="Non-Quality Lead"/>
    <x v="0"/>
    <x v="3"/>
    <s v="Tejaswini Tarigopula"/>
    <s v="Facebook"/>
    <s v="Direct (campaign tagged in CRM)"/>
    <s v="6ad84584b6bcf01cad7f9718"/>
    <n v="1"/>
    <n v="0"/>
    <n v="1"/>
    <n v="0"/>
    <n v="2"/>
    <n v="0"/>
    <n v="0"/>
    <n v="0"/>
    <n v="0"/>
    <n v="0"/>
    <n v="1"/>
    <n v="0"/>
  </r>
  <r>
    <x v="0"/>
    <x v="0"/>
    <x v="1"/>
    <s v="E_Natuf_Generic_13082026_Adset1"/>
    <s v="E_Natuf_Generic_13082026_Adset1_Ad1"/>
    <s v="Natuf"/>
    <x v="14"/>
    <s v="Non-Quality Lead"/>
    <x v="0"/>
    <x v="3"/>
    <s v="Omkar Navge"/>
    <s v="Facebook"/>
    <s v="Direct (campaign tagged in CRM)"/>
    <s v="6ad8445b1050493f288fb27f"/>
    <n v="1"/>
    <n v="0"/>
    <n v="1"/>
    <n v="1"/>
    <n v="3"/>
    <n v="2"/>
    <n v="0"/>
    <n v="0"/>
    <n v="0"/>
    <n v="0"/>
    <n v="1"/>
    <n v="0"/>
  </r>
  <r>
    <x v="0"/>
    <x v="1"/>
    <x v="14"/>
    <s v="Natuf | LAL 1% | India | Jul26 | V1"/>
    <s v="Natuf | Reel | Brand Ambassador | Heard Of Owning A Cafe | V1"/>
    <s v="In House Natuf"/>
    <x v="6"/>
    <s v="Non-Quality Lead"/>
    <x v="0"/>
    <x v="3"/>
    <s v="Tejaswini Tarigopula"/>
    <s v="Facebook"/>
    <s v="Direct (campaign tagged in CRM)"/>
    <s v="6ad844377fc8c9e67a7353e5"/>
    <n v="1"/>
    <n v="0"/>
    <n v="1"/>
    <n v="0"/>
    <n v="1"/>
    <n v="0"/>
    <n v="0"/>
    <n v="0"/>
    <n v="0"/>
    <n v="0"/>
    <n v="0"/>
    <n v="0"/>
  </r>
  <r>
    <x v="0"/>
    <x v="0"/>
    <x v="2"/>
    <s v="E_Suresh_Natuf_Kiosk_07072026_Adset5"/>
    <s v="E_Hindi_Suresh_Natuf_Kiosk_07072026_Adset5_ad3 – Copy 2"/>
    <s v="Natuf"/>
    <x v="5"/>
    <s v="Non-Quality Lead"/>
    <x v="0"/>
    <x v="3"/>
    <s v="Tejaswini Tarigopula"/>
    <s v="Facebook"/>
    <s v="Direct (campaign tagged in CRM)"/>
    <s v="6ad84427b49623743e33bf6e"/>
    <n v="1"/>
    <n v="0"/>
    <n v="1"/>
    <n v="0"/>
    <n v="3"/>
    <n v="2"/>
    <n v="0"/>
    <n v="0"/>
    <n v="0"/>
    <n v="0"/>
    <n v="1"/>
    <n v="0"/>
  </r>
  <r>
    <x v="0"/>
    <x v="1"/>
    <x v="14"/>
    <s v="Natuf | LAL 1% | India | Jul26 | V1"/>
    <s v="Natuf | Reel | Brand Ambassador | Heard Of Owning A Cafe | V1"/>
    <s v="In House Natuf"/>
    <x v="4"/>
    <s v="Quality Lead"/>
    <x v="0"/>
    <x v="3"/>
    <s v="Tejaswini Tarigopula"/>
    <s v="Facebook"/>
    <s v="Direct (campaign tagged in CRM)"/>
    <s v="6ad843f3b6bcf01cad7f9494"/>
    <n v="1"/>
    <n v="1"/>
    <n v="1"/>
    <n v="0"/>
    <n v="3"/>
    <n v="3"/>
    <n v="0"/>
    <n v="0"/>
    <n v="0"/>
    <n v="0"/>
    <n v="0"/>
    <n v="0"/>
  </r>
  <r>
    <x v="0"/>
    <x v="1"/>
    <x v="14"/>
    <s v="Natuf | LAL 1% | India | Jul26 | V1"/>
    <s v="Natuf | Reel | Brand Ambassador | Heard Of Owning A Cafe | V1"/>
    <s v="In House Natuf"/>
    <x v="14"/>
    <s v="Non-Quality Lead"/>
    <x v="0"/>
    <x v="3"/>
    <s v="Tejaswini Tarigopula"/>
    <s v="Facebook"/>
    <s v="Direct (campaign tagged in CRM)"/>
    <s v="6ad83b6816cac927d8eb6fe7"/>
    <n v="1"/>
    <n v="0"/>
    <n v="1"/>
    <n v="1"/>
    <n v="7"/>
    <n v="0"/>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837e51c229167b451e1db"/>
    <n v="1"/>
    <n v="0"/>
    <n v="1"/>
    <n v="0"/>
    <n v="2"/>
    <n v="1"/>
    <n v="0"/>
    <n v="0"/>
    <n v="0"/>
    <n v="0"/>
    <n v="0"/>
    <n v="0"/>
  </r>
  <r>
    <x v="0"/>
    <x v="0"/>
    <x v="3"/>
    <s v="natuf_Kiosk_09102026"/>
    <s v="natuf_Kiosk_14072026_ad set_ad1"/>
    <s v="Natuf"/>
    <x v="7"/>
    <s v="Non-Quality Lead"/>
    <x v="0"/>
    <x v="3"/>
    <s v="Tejaswini Tarigopula"/>
    <s v="Facebook"/>
    <s v="Direct (campaign tagged in CRM)"/>
    <s v="6ad837df1c229167b451e1c6"/>
    <n v="1"/>
    <n v="0"/>
    <n v="1"/>
    <n v="0"/>
    <n v="2"/>
    <n v="0"/>
    <n v="0"/>
    <n v="0"/>
    <n v="0"/>
    <n v="0"/>
    <n v="1"/>
    <n v="0"/>
  </r>
  <r>
    <x v="0"/>
    <x v="1"/>
    <x v="14"/>
    <s v="Natuf | LAL 1% | India | Jul26 | V1"/>
    <s v="Natuf | Reel | Brand Ambassador | Heard Of Owning A Cafe | V1"/>
    <s v="In House Natuf"/>
    <x v="6"/>
    <s v="Non-Quality Lead"/>
    <x v="0"/>
    <x v="3"/>
    <s v="Tejaswini Tarigopula"/>
    <s v="Facebook"/>
    <s v="Direct (campaign tagged in CRM)"/>
    <s v="6ad834b3d279a4e0b4f8fefc"/>
    <n v="1"/>
    <n v="0"/>
    <n v="1"/>
    <n v="0"/>
    <n v="1"/>
    <n v="0"/>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83445eedd524b691fa718"/>
    <n v="1"/>
    <n v="0"/>
    <n v="1"/>
    <n v="0"/>
    <n v="5"/>
    <n v="1"/>
    <n v="0"/>
    <n v="0"/>
    <n v="0"/>
    <n v="0"/>
    <n v="0"/>
    <n v="0"/>
  </r>
  <r>
    <x v="0"/>
    <x v="0"/>
    <x v="2"/>
    <s v="E_Suresh_Natuf_Kiosk_07072026_Adset5"/>
    <s v="E_Hindi_Suresh_Natuf_Kiosk_07072026_Adset5_ad3 – Copy 2"/>
    <s v="Natuf"/>
    <x v="6"/>
    <s v="Non-Quality Lead"/>
    <x v="0"/>
    <x v="3"/>
    <s v="Tejaswini Tarigopula"/>
    <s v="Facebook"/>
    <s v="Direct (campaign tagged in CRM)"/>
    <s v="6ad831d752dd8a8ef0e972dc"/>
    <n v="1"/>
    <n v="0"/>
    <n v="1"/>
    <n v="0"/>
    <n v="1"/>
    <n v="0"/>
    <n v="0"/>
    <n v="0"/>
    <n v="0"/>
    <n v="0"/>
    <n v="1"/>
    <n v="0"/>
  </r>
  <r>
    <x v="0"/>
    <x v="0"/>
    <x v="3"/>
    <s v="natuf_Kiosk_09102026"/>
    <s v="natuf_Kiosk_14072026_ad set_ad1"/>
    <s v="Natuf"/>
    <x v="6"/>
    <s v="Non-Quality Lead"/>
    <x v="0"/>
    <x v="3"/>
    <s v="Omkar Navge"/>
    <s v="Facebook"/>
    <s v="Direct (campaign tagged in CRM)"/>
    <s v="6ad830737bbcdadc10768def"/>
    <n v="1"/>
    <n v="0"/>
    <n v="1"/>
    <n v="0"/>
    <n v="1"/>
    <n v="0"/>
    <n v="0"/>
    <n v="0"/>
    <n v="0"/>
    <n v="0"/>
    <n v="1"/>
    <n v="0"/>
  </r>
  <r>
    <x v="0"/>
    <x v="0"/>
    <x v="0"/>
    <s v="E_Karan_Natuf_Sign_07072026_Adset3"/>
    <s v="E_Karan_Natuf_Sign_07072026_Adset2_Ad1 – Copy"/>
    <s v="Natuf"/>
    <x v="6"/>
    <s v="Non-Quality Lead"/>
    <x v="0"/>
    <x v="3"/>
    <s v="Tejaswini Tarigopula"/>
    <s v="Facebook"/>
    <s v="Direct (campaign tagged in CRM)"/>
    <s v="6ad8305ae4e14522a9aadd85"/>
    <n v="1"/>
    <n v="0"/>
    <n v="1"/>
    <n v="0"/>
    <n v="1"/>
    <n v="1"/>
    <n v="0"/>
    <n v="0"/>
    <n v="0"/>
    <n v="0"/>
    <n v="1"/>
    <n v="0"/>
  </r>
  <r>
    <x v="0"/>
    <x v="0"/>
    <x v="3"/>
    <s v="natuf_Kiosk_09102026"/>
    <s v="natuf_Kiosk_14072026_ad set_ad1"/>
    <s v="Natuf"/>
    <x v="6"/>
    <s v="Non-Quality Lead"/>
    <x v="0"/>
    <x v="3"/>
    <s v="Omkar Navge"/>
    <s v="Facebook"/>
    <s v="Direct (campaign tagged in CRM)"/>
    <s v="6ad8303abb0693fcd9c33340"/>
    <n v="1"/>
    <n v="0"/>
    <n v="1"/>
    <n v="0"/>
    <n v="2"/>
    <n v="0"/>
    <n v="0"/>
    <n v="0"/>
    <n v="0"/>
    <n v="0"/>
    <n v="1"/>
    <n v="0"/>
  </r>
  <r>
    <x v="0"/>
    <x v="1"/>
    <x v="14"/>
    <s v="Natuf | Business Owners | Tier1 + Growth Cities | Oct26 | V1"/>
    <s v="Natuf | Reel | Brand Ambassador | Heard Of Owning A Cafe | V1"/>
    <s v="In House Natuf"/>
    <x v="5"/>
    <s v="Non-Quality Lead"/>
    <x v="0"/>
    <x v="3"/>
    <s v="Tejaswini Tarigopula"/>
    <s v="Facebook"/>
    <s v="Direct (campaign tagged in CRM)"/>
    <s v="6ad82f03ddae55a7ea805551"/>
    <n v="1"/>
    <n v="0"/>
    <n v="1"/>
    <n v="0"/>
    <n v="3"/>
    <n v="1"/>
    <n v="0"/>
    <n v="0"/>
    <n v="0"/>
    <n v="0"/>
    <n v="0"/>
    <n v="0"/>
  </r>
  <r>
    <x v="0"/>
    <x v="1"/>
    <x v="14"/>
    <s v="Natuf | Broad | Tier1 + Growth Cities | Oct26 | V1"/>
    <s v="Natuf | Reel | Brand Ambassador | Heard Of Owning A Cafe | V1"/>
    <s v="In House Natuf"/>
    <x v="5"/>
    <s v="Non-Quality Lead"/>
    <x v="0"/>
    <x v="3"/>
    <s v="Tejaswini Tarigopula"/>
    <s v="Facebook"/>
    <s v="Direct (campaign tagged in CRM)"/>
    <s v="6ad82e820df1348241f79c5f"/>
    <n v="1"/>
    <n v="0"/>
    <n v="1"/>
    <n v="0"/>
    <n v="5"/>
    <n v="1"/>
    <n v="0"/>
    <n v="0"/>
    <n v="0"/>
    <n v="0"/>
    <n v="0"/>
    <n v="0"/>
  </r>
  <r>
    <x v="0"/>
    <x v="0"/>
    <x v="0"/>
    <s v="E_Karan_Natuf_Sign_07072026_Adset3"/>
    <s v="E_Karan_Natuf_Sign_07072026_Adset2_Ad1"/>
    <s v="Natuf"/>
    <x v="7"/>
    <s v="Non-Quality Lead"/>
    <x v="0"/>
    <x v="3"/>
    <s v="Tejaswini Tarigopula"/>
    <s v="Facebook"/>
    <s v="Direct (campaign tagged in CRM)"/>
    <s v="6ad82bffa3d1a3b68eb39134"/>
    <n v="1"/>
    <n v="0"/>
    <n v="1"/>
    <n v="0"/>
    <n v="2"/>
    <n v="0"/>
    <n v="0"/>
    <n v="0"/>
    <n v="0"/>
    <n v="0"/>
    <n v="1"/>
    <n v="0"/>
  </r>
  <r>
    <x v="0"/>
    <x v="0"/>
    <x v="3"/>
    <s v="natuf_Kiosk_09102026"/>
    <s v="natuf_Kiosk_14072026_ad set_ad1"/>
    <s v="Natuf"/>
    <x v="5"/>
    <s v="Non-Quality Lead"/>
    <x v="0"/>
    <x v="3"/>
    <s v="Tejaswini Tarigopula"/>
    <s v="Facebook"/>
    <s v="Direct (campaign tagged in CRM)"/>
    <s v="6ad82aa372ee00d9dda4d74b"/>
    <n v="1"/>
    <n v="0"/>
    <n v="1"/>
    <n v="0"/>
    <n v="1"/>
    <n v="1"/>
    <n v="0"/>
    <n v="0"/>
    <n v="0"/>
    <n v="0"/>
    <n v="1"/>
    <n v="0"/>
  </r>
  <r>
    <x v="0"/>
    <x v="0"/>
    <x v="3"/>
    <s v="natuf_Kiosk_09102026"/>
    <s v="natuf_Kiosk_14072026_ad set_ad1"/>
    <s v="Natuf"/>
    <x v="4"/>
    <s v="Quality Lead"/>
    <x v="0"/>
    <x v="3"/>
    <s v="Omkar Navge"/>
    <s v="Facebook"/>
    <s v="Direct (campaign tagged in CRM)"/>
    <s v="6ad82a65657dbddf1b527562"/>
    <n v="1"/>
    <n v="1"/>
    <n v="1"/>
    <n v="0"/>
    <n v="8"/>
    <n v="4"/>
    <n v="0"/>
    <n v="0"/>
    <n v="0"/>
    <n v="0"/>
    <n v="1"/>
    <n v="1"/>
  </r>
  <r>
    <x v="0"/>
    <x v="1"/>
    <x v="14"/>
    <s v="Natuf | Investors | Tier1 + Growth Cities | Oct26 | V1"/>
    <s v="Natuf | Reel | Brand Ambassador | Heard Of Owning A Cafe | V1"/>
    <s v="In House Natuf"/>
    <x v="5"/>
    <s v="Non-Quality Lead"/>
    <x v="0"/>
    <x v="3"/>
    <s v="Tejaswini Tarigopula"/>
    <s v="Facebook"/>
    <s v="Direct (campaign tagged in CRM)"/>
    <s v="6ad828962bee008b0870058d"/>
    <n v="1"/>
    <n v="0"/>
    <n v="1"/>
    <n v="0"/>
    <n v="2"/>
    <n v="1"/>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82889a55a9f44e3dfb8b8"/>
    <n v="1"/>
    <n v="0"/>
    <n v="1"/>
    <n v="0"/>
    <n v="1"/>
    <n v="0"/>
    <n v="0"/>
    <n v="0"/>
    <n v="0"/>
    <n v="0"/>
    <n v="0"/>
    <n v="0"/>
  </r>
  <r>
    <x v="0"/>
    <x v="0"/>
    <x v="1"/>
    <s v="E_Natuf_Generic_13082026_Adset1"/>
    <s v="E_Natuf_Generic_13082026_Adset1_Ad1"/>
    <s v="Natuf"/>
    <x v="5"/>
    <s v="Non-Quality Lead"/>
    <x v="0"/>
    <x v="3"/>
    <s v="Tejaswini Tarigopula"/>
    <s v="Facebook"/>
    <s v="Direct (campaign tagged in CRM)"/>
    <s v="6ad8247b2ba27a55f91532cd"/>
    <n v="1"/>
    <n v="0"/>
    <n v="1"/>
    <n v="0"/>
    <n v="2"/>
    <n v="1"/>
    <n v="0"/>
    <n v="0"/>
    <n v="0"/>
    <n v="0"/>
    <n v="1"/>
    <n v="0"/>
  </r>
  <r>
    <x v="0"/>
    <x v="1"/>
    <x v="14"/>
    <s v="Natuf | LAL 1% | India | Jul26 | V1"/>
    <s v="Natuf | Reel | Brand Ambassador | Heard Of Owning A Cafe | V1"/>
    <s v="In House Natuf"/>
    <x v="5"/>
    <s v="Non-Quality Lead"/>
    <x v="0"/>
    <x v="3"/>
    <s v="Tejaswini Tarigopula"/>
    <s v="Facebook"/>
    <s v="Direct (campaign tagged in CRM)"/>
    <s v="6ad820133adf4cc56c2bccdc"/>
    <n v="1"/>
    <n v="0"/>
    <n v="1"/>
    <n v="0"/>
    <n v="1"/>
    <n v="0"/>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81a925abbdd1923286760"/>
    <n v="1"/>
    <n v="0"/>
    <n v="1"/>
    <n v="0"/>
    <n v="1"/>
    <n v="0"/>
    <n v="0"/>
    <n v="0"/>
    <n v="0"/>
    <n v="0"/>
    <n v="0"/>
    <n v="0"/>
  </r>
  <r>
    <x v="0"/>
    <x v="1"/>
    <x v="14"/>
    <s v="Natuf | LAL 1% | India | Jul26 | V1"/>
    <s v="Natuf | Reel | Brand Ambassador | Heard Of Owning A Cafe | V1"/>
    <s v="In House Natuf"/>
    <x v="14"/>
    <s v="Non-Quality Lead"/>
    <x v="0"/>
    <x v="3"/>
    <s v="Tejaswini Tarigopula"/>
    <s v="Facebook"/>
    <s v="Direct (campaign tagged in CRM)"/>
    <s v="6ad814cd2d97108b60c4de93"/>
    <n v="1"/>
    <n v="0"/>
    <n v="1"/>
    <n v="1"/>
    <n v="3"/>
    <n v="2"/>
    <n v="0"/>
    <n v="0"/>
    <n v="0"/>
    <n v="0"/>
    <n v="0"/>
    <n v="0"/>
  </r>
  <r>
    <x v="0"/>
    <x v="0"/>
    <x v="3"/>
    <s v="natuf_Kiosk_09102026"/>
    <s v="natuf_Kiosk_14072026_ad set_ad1"/>
    <s v="Natuf"/>
    <x v="6"/>
    <s v="Non-Quality Lead"/>
    <x v="0"/>
    <x v="3"/>
    <s v="Omkar Navge"/>
    <s v="Facebook"/>
    <s v="Direct (campaign tagged in CRM)"/>
    <s v="6ad80f0eecf4149b295e59a3"/>
    <n v="1"/>
    <n v="0"/>
    <n v="1"/>
    <n v="0"/>
    <n v="1"/>
    <n v="1"/>
    <n v="0"/>
    <n v="0"/>
    <n v="0"/>
    <n v="0"/>
    <n v="1"/>
    <n v="0"/>
  </r>
  <r>
    <x v="0"/>
    <x v="1"/>
    <x v="14"/>
    <s v="Natuf | Investors | Tier1 + Growth Cities | Oct26 | V1"/>
    <s v="Natuf | Reel | Brand Ambassador | Heard Of Owning A Cafe | V1"/>
    <s v="In House Natuf"/>
    <x v="6"/>
    <s v="Non-Quality Lead"/>
    <x v="0"/>
    <x v="3"/>
    <s v="Tejaswini Tarigopula"/>
    <s v="Facebook"/>
    <s v="Direct (campaign tagged in CRM)"/>
    <s v="6ad8058824601369db751f55"/>
    <n v="1"/>
    <n v="0"/>
    <n v="1"/>
    <n v="0"/>
    <n v="2"/>
    <n v="1"/>
    <n v="0"/>
    <n v="0"/>
    <n v="0"/>
    <n v="0"/>
    <n v="0"/>
    <n v="0"/>
  </r>
  <r>
    <x v="0"/>
    <x v="0"/>
    <x v="0"/>
    <s v="E_Karan_Natuf_Sign_07072026_Adset3"/>
    <s v="E_Karan_Natuf_Sign_07072026_Adset2_Ad1"/>
    <s v="Natuf"/>
    <x v="14"/>
    <s v="Non-Quality Lead"/>
    <x v="0"/>
    <x v="3"/>
    <s v="Tejaswini Tarigopula"/>
    <s v="Facebook"/>
    <s v="Direct (campaign tagged in CRM)"/>
    <s v="6ad7feb6a50f9b3b9f44ce61"/>
    <n v="1"/>
    <n v="0"/>
    <n v="1"/>
    <n v="1"/>
    <n v="2"/>
    <n v="1"/>
    <n v="0"/>
    <n v="0"/>
    <n v="0"/>
    <n v="0"/>
    <n v="1"/>
    <n v="0"/>
  </r>
  <r>
    <x v="0"/>
    <x v="1"/>
    <x v="16"/>
    <s v="Natuf | Investors | Tier1 + Growth Cities | Oct26 | V1"/>
    <s v="Natuf | Static | Become A Levantine Food | V1"/>
    <s v="Natuf_MF"/>
    <x v="6"/>
    <s v="Non-Quality Lead"/>
    <x v="0"/>
    <x v="3"/>
    <s v="Omkar Navge"/>
    <s v="Facebook"/>
    <s v="Direct (campaign tagged in CRM)"/>
    <s v="6ad7fcb1b415bdef01f13917"/>
    <n v="1"/>
    <n v="0"/>
    <n v="1"/>
    <n v="0"/>
    <n v="1"/>
    <n v="0"/>
    <n v="0"/>
    <n v="0"/>
    <n v="0"/>
    <n v="0"/>
    <n v="0"/>
    <n v="0"/>
  </r>
  <r>
    <x v="0"/>
    <x v="1"/>
    <x v="16"/>
    <s v="Natuf | Business Owners | Tier1 + Growth Cities | Oct26 | V1"/>
    <s v="Natuf | Static | Lead Your State With | V1"/>
    <s v="Natuf_MF"/>
    <x v="6"/>
    <s v="Non-Quality Lead"/>
    <x v="0"/>
    <x v="3"/>
    <s v="Tejaswini Tarigopula"/>
    <s v="Facebook"/>
    <s v="Direct (campaign tagged in CRM)"/>
    <s v="6ad7f807999d880893da3d1b"/>
    <n v="1"/>
    <n v="0"/>
    <n v="1"/>
    <n v="0"/>
    <n v="1"/>
    <n v="0"/>
    <n v="0"/>
    <n v="0"/>
    <n v="0"/>
    <n v="0"/>
    <n v="0"/>
    <n v="0"/>
  </r>
  <r>
    <x v="0"/>
    <x v="1"/>
    <x v="14"/>
    <s v="Natuf | LAL 1% | India | Jul26 | V1"/>
    <s v="Natuf | Reel | Brand Ambassador | Heard Of Owning A Cafe | V1"/>
    <s v="In House Natuf"/>
    <x v="5"/>
    <s v="Non-Quality Lead"/>
    <x v="0"/>
    <x v="3"/>
    <s v="Tejaswini Tarigopula"/>
    <s v="Facebook"/>
    <s v="Direct (campaign tagged in CRM)"/>
    <s v="6ad7f71f02adcacec90cb627"/>
    <n v="1"/>
    <n v="0"/>
    <n v="1"/>
    <n v="0"/>
    <n v="4"/>
    <n v="1"/>
    <n v="0"/>
    <n v="0"/>
    <n v="0"/>
    <n v="0"/>
    <n v="0"/>
    <n v="0"/>
  </r>
  <r>
    <x v="0"/>
    <x v="0"/>
    <x v="3"/>
    <s v="natuf_Kiosk_14072026_Highest-converting industries"/>
    <s v="natuf_Kiosk_14072026_ad set_ad1"/>
    <s v="Natuf"/>
    <x v="6"/>
    <s v="Non-Quality Lead"/>
    <x v="0"/>
    <x v="3"/>
    <s v="Omkar Navge"/>
    <s v="Facebook"/>
    <s v="Direct (campaign tagged in CRM)"/>
    <s v="6ad7f2e0a00e67786c8237bc"/>
    <n v="1"/>
    <n v="0"/>
    <n v="1"/>
    <n v="0"/>
    <n v="1"/>
    <n v="1"/>
    <n v="0"/>
    <n v="0"/>
    <n v="0"/>
    <n v="0"/>
    <n v="1"/>
    <n v="0"/>
  </r>
  <r>
    <x v="0"/>
    <x v="1"/>
    <x v="14"/>
    <s v="Natuf | Broad | Tier1 + Growth Cities | Oct26 | V1"/>
    <s v="Natuf | Reel | Brand Ambassador | Heard Of Owning A Cafe | V1"/>
    <s v="In House Natuf"/>
    <x v="6"/>
    <s v="Non-Quality Lead"/>
    <x v="0"/>
    <x v="3"/>
    <s v="Tejaswini Tarigopula"/>
    <s v="Facebook"/>
    <s v="Direct (campaign tagged in CRM)"/>
    <s v="6ad7ef8beceadb55589bb921"/>
    <n v="1"/>
    <n v="0"/>
    <n v="1"/>
    <n v="0"/>
    <n v="2"/>
    <n v="1"/>
    <n v="0"/>
    <n v="0"/>
    <n v="0"/>
    <n v="0"/>
    <n v="0"/>
    <n v="0"/>
  </r>
  <r>
    <x v="0"/>
    <x v="0"/>
    <x v="0"/>
    <s v="E_Karan_Natuf_Sign_07072026_Adset3"/>
    <s v="E_Karan_Natuf_Sign_07072026_Adset2_Ad1 – Copy"/>
    <s v="Natuf"/>
    <x v="6"/>
    <s v="Non-Quality Lead"/>
    <x v="0"/>
    <x v="3"/>
    <s v="Tejaswini Tarigopula"/>
    <s v="Facebook"/>
    <s v="Direct (campaign tagged in CRM)"/>
    <s v="6ad7e82e1da449802ed12cb0"/>
    <n v="1"/>
    <n v="0"/>
    <n v="1"/>
    <n v="0"/>
    <n v="1"/>
    <n v="1"/>
    <n v="0"/>
    <n v="0"/>
    <n v="0"/>
    <n v="0"/>
    <n v="1"/>
    <n v="0"/>
  </r>
  <r>
    <x v="0"/>
    <x v="1"/>
    <x v="14"/>
    <s v="Natuf | Broad | Tier1 + Growth Cities | Oct26 | V1"/>
    <s v="Natuf | Reel | Brand Ambassador | Heard Of Owning A Cafe | V1"/>
    <s v="In House Natuf"/>
    <x v="6"/>
    <s v="Non-Quality Lead"/>
    <x v="0"/>
    <x v="3"/>
    <s v="Tejaswini Tarigopula"/>
    <s v="Facebook"/>
    <s v="Direct (campaign tagged in CRM)"/>
    <s v="6ad7e568ed0e0ce1709f1e89"/>
    <n v="1"/>
    <n v="0"/>
    <n v="1"/>
    <n v="0"/>
    <n v="1"/>
    <n v="0"/>
    <n v="0"/>
    <n v="0"/>
    <n v="0"/>
    <n v="0"/>
    <n v="0"/>
    <n v="0"/>
  </r>
  <r>
    <x v="0"/>
    <x v="1"/>
    <x v="14"/>
    <s v="Natuf | Broad | Tier1 + Growth Cities | Oct26 | V1"/>
    <s v="Natuf | Reel | Brand Ambassador | Heard Of Owning A Cafe | V1"/>
    <s v="In House Natuf"/>
    <x v="6"/>
    <s v="Non-Quality Lead"/>
    <x v="0"/>
    <x v="3"/>
    <s v="Tejaswini Tarigopula"/>
    <s v="Facebook"/>
    <s v="Direct (campaign tagged in CRM)"/>
    <s v="6ad7e230d756ab41e783bd54"/>
    <n v="1"/>
    <n v="0"/>
    <n v="1"/>
    <n v="0"/>
    <n v="4"/>
    <n v="2"/>
    <n v="0"/>
    <n v="0"/>
    <n v="0"/>
    <n v="0"/>
    <n v="0"/>
    <n v="0"/>
  </r>
  <r>
    <x v="0"/>
    <x v="0"/>
    <x v="2"/>
    <s v="E_Suresh_Natuf_Kiosk_07072026_Adset5"/>
    <s v="E_Hindi_Suresh_Natuf_Kiosk_07072026_Adset5_ad3 – Copy 2"/>
    <s v="Natuf"/>
    <x v="6"/>
    <s v="Non-Quality Lead"/>
    <x v="0"/>
    <x v="3"/>
    <s v="Tejaswini Tarigopula"/>
    <s v="Facebook"/>
    <s v="Direct (campaign tagged in CRM)"/>
    <s v="6ad7de398bb2a0890b98b571"/>
    <n v="1"/>
    <n v="0"/>
    <n v="1"/>
    <n v="0"/>
    <n v="1"/>
    <n v="0"/>
    <n v="0"/>
    <n v="0"/>
    <n v="0"/>
    <n v="0"/>
    <n v="1"/>
    <n v="0"/>
  </r>
  <r>
    <x v="0"/>
    <x v="0"/>
    <x v="2"/>
    <s v="E_Suresh_Natuf_Kiosk_07072026_Adset5"/>
    <s v="E_Hindi_Suresh_Natuf_Kiosk_07072026_Adset5_ad3 – Copy 2"/>
    <s v="Natuf"/>
    <x v="14"/>
    <s v="Non-Quality Lead"/>
    <x v="0"/>
    <x v="3"/>
    <s v="Omkar Navge"/>
    <s v="Facebook"/>
    <s v="Direct (campaign tagged in CRM)"/>
    <s v="6ad7daeebbfe1b5c15b02059"/>
    <n v="1"/>
    <n v="0"/>
    <n v="1"/>
    <n v="1"/>
    <n v="5"/>
    <n v="3"/>
    <n v="0"/>
    <n v="0"/>
    <n v="0"/>
    <n v="0"/>
    <n v="1"/>
    <n v="0"/>
  </r>
  <r>
    <x v="0"/>
    <x v="1"/>
    <x v="14"/>
    <s v="Natuf | Broad | Tier1 + Growth Cities | Oct26 | V1"/>
    <s v="Natuf | Reel | Brand Ambassador | Heard Of Owning A Cafe | V1"/>
    <s v="In House Natuf"/>
    <x v="5"/>
    <s v="Non-Quality Lead"/>
    <x v="0"/>
    <x v="3"/>
    <s v="Tejaswini Tarigopula"/>
    <s v="Facebook"/>
    <s v="Direct (campaign tagged in CRM)"/>
    <s v="6ad7da314e8ef32690a228e3"/>
    <n v="1"/>
    <n v="0"/>
    <n v="1"/>
    <n v="0"/>
    <n v="2"/>
    <n v="2"/>
    <n v="0"/>
    <n v="0"/>
    <n v="0"/>
    <n v="0"/>
    <n v="0"/>
    <n v="0"/>
  </r>
  <r>
    <x v="0"/>
    <x v="0"/>
    <x v="3"/>
    <s v="natuf_Kiosk_14072026_Highest-converting industries"/>
    <s v="natuf_Kiosk_14072026_ad set_ad1"/>
    <s v="Natuf"/>
    <x v="6"/>
    <s v="Non-Quality Lead"/>
    <x v="0"/>
    <x v="3"/>
    <s v="Tejaswini Tarigopula"/>
    <s v="Facebook"/>
    <s v="Direct (campaign tagged in CRM)"/>
    <s v="6ad7d84afbc1e5d588126f43"/>
    <n v="1"/>
    <n v="0"/>
    <n v="1"/>
    <n v="0"/>
    <n v="2"/>
    <n v="1"/>
    <n v="0"/>
    <n v="0"/>
    <n v="0"/>
    <n v="0"/>
    <n v="1"/>
    <n v="0"/>
  </r>
  <r>
    <x v="0"/>
    <x v="0"/>
    <x v="3"/>
    <s v="natuf_Kiosk_14072026_Highest-converting industries"/>
    <s v="natuf_Kiosk_14072026_ad set_ad1"/>
    <s v="Natuf"/>
    <x v="6"/>
    <s v="Non-Quality Lead"/>
    <x v="0"/>
    <x v="3"/>
    <s v="Omkar Navge"/>
    <s v="Facebook"/>
    <s v="Direct (campaign tagged in CRM)"/>
    <s v="6ad7d3934be8aa02cde558e6"/>
    <n v="1"/>
    <n v="0"/>
    <n v="1"/>
    <n v="0"/>
    <n v="1"/>
    <n v="0"/>
    <n v="0"/>
    <n v="0"/>
    <n v="0"/>
    <n v="0"/>
    <n v="1"/>
    <n v="0"/>
  </r>
  <r>
    <x v="0"/>
    <x v="0"/>
    <x v="0"/>
    <s v="E_Karan_Natuf_Sign_07072026_Adset3"/>
    <s v="E_Karan_Natuf_Sign_07072026_Adset2_Ad1"/>
    <s v="Natuf"/>
    <x v="7"/>
    <s v="Non-Quality Lead"/>
    <x v="0"/>
    <x v="3"/>
    <s v="Tejaswini Tarigopula"/>
    <s v="Facebook"/>
    <s v="Direct (campaign tagged in CRM)"/>
    <s v="6ad7ccfb8a52206818fdee2b"/>
    <n v="1"/>
    <n v="0"/>
    <n v="1"/>
    <n v="0"/>
    <n v="2"/>
    <n v="0"/>
    <n v="0"/>
    <n v="0"/>
    <n v="0"/>
    <n v="0"/>
    <n v="1"/>
    <n v="0"/>
  </r>
  <r>
    <x v="0"/>
    <x v="0"/>
    <x v="0"/>
    <s v="E_Karan_Natuf_Sign_07072026_Adset3"/>
    <s v="E_Karan_Natuf_Sign_07072026_Adset2_Ad1"/>
    <s v="Natuf"/>
    <x v="14"/>
    <s v="Non-Quality Lead"/>
    <x v="0"/>
    <x v="3"/>
    <s v="Omkar Navge"/>
    <s v="Facebook"/>
    <s v="Direct (campaign tagged in CRM)"/>
    <s v="6ad7cb09a68c52f9db2afc1e"/>
    <n v="1"/>
    <n v="0"/>
    <n v="1"/>
    <n v="1"/>
    <n v="1"/>
    <n v="1"/>
    <n v="0"/>
    <n v="0"/>
    <n v="0"/>
    <n v="0"/>
    <n v="1"/>
    <n v="0"/>
  </r>
  <r>
    <x v="0"/>
    <x v="1"/>
    <x v="16"/>
    <s v="Natuf | Investors | Tier1 + Growth Cities | Oct26 | V1"/>
    <s v="Natuf | Static | Become A Levantine Food | V1"/>
    <s v="Natuf_MF"/>
    <x v="6"/>
    <s v="Non-Quality Lead"/>
    <x v="0"/>
    <x v="3"/>
    <s v="Omkar Navge"/>
    <s v="Facebook"/>
    <s v="Direct (campaign tagged in CRM)"/>
    <s v="6ad7c759903d5f9fe5b2319f"/>
    <n v="1"/>
    <n v="0"/>
    <n v="1"/>
    <n v="0"/>
    <n v="1"/>
    <n v="0"/>
    <n v="0"/>
    <n v="0"/>
    <n v="0"/>
    <n v="0"/>
    <n v="0"/>
    <n v="0"/>
  </r>
  <r>
    <x v="0"/>
    <x v="1"/>
    <x v="16"/>
    <s v="Natuf | Investors | Tier1 + Growth Cities | Oct26 | V1"/>
    <s v="Natuf | Static | Become A Levantine Food | V1"/>
    <s v="Natuf_MF"/>
    <x v="6"/>
    <s v="Non-Quality Lead"/>
    <x v="0"/>
    <x v="3"/>
    <s v="Deepak Rai"/>
    <s v="Facebook"/>
    <s v="Direct (campaign tagged in CRM)"/>
    <s v="6ad7c725c107039dc2c75bda"/>
    <n v="1"/>
    <n v="0"/>
    <n v="1"/>
    <n v="0"/>
    <n v="1"/>
    <n v="0"/>
    <n v="0"/>
    <n v="0"/>
    <n v="0"/>
    <n v="0"/>
    <n v="0"/>
    <n v="0"/>
  </r>
  <r>
    <x v="0"/>
    <x v="0"/>
    <x v="3"/>
    <s v="natuf_Kiosk_09102026"/>
    <s v="natuf_Kiosk_14072026_ad set_ad1"/>
    <s v="Natuf"/>
    <x v="6"/>
    <s v="Non-Quality Lead"/>
    <x v="0"/>
    <x v="3"/>
    <s v="Deepak Rai"/>
    <s v="Facebook"/>
    <s v="Direct (campaign tagged in CRM)"/>
    <s v="6ad7c4e3de2cef396d35ebc3"/>
    <n v="1"/>
    <n v="0"/>
    <n v="1"/>
    <n v="0"/>
    <n v="2"/>
    <n v="1"/>
    <n v="0"/>
    <n v="0"/>
    <n v="0"/>
    <n v="0"/>
    <n v="1"/>
    <n v="0"/>
  </r>
  <r>
    <x v="0"/>
    <x v="1"/>
    <x v="15"/>
    <s v="E_Suresh_Natuf_Kiosk_07072026_Adset5"/>
    <s v="E_Hindi_Suresh_Natuf_Kiosk_07072026_Adset5_ad3 – Copy 2"/>
    <s v="In House Natuf"/>
    <x v="4"/>
    <s v="Quality Lead"/>
    <x v="0"/>
    <x v="3"/>
    <s v="Omkar Navge"/>
    <s v="Facebook"/>
    <s v="Direct (campaign tagged in CRM)"/>
    <s v="6ad7c376f5d1e6ca09c33037"/>
    <n v="1"/>
    <n v="1"/>
    <n v="1"/>
    <n v="0"/>
    <n v="1"/>
    <n v="1"/>
    <n v="0"/>
    <n v="0"/>
    <n v="0"/>
    <n v="0"/>
    <n v="0"/>
    <n v="0"/>
  </r>
  <r>
    <x v="0"/>
    <x v="1"/>
    <x v="14"/>
    <s v="Natuf | LAL 1% | India | Jul26 | V1"/>
    <s v="Natuf | Reel | Brand Ambassador | Heard Of Owning A Cafe | V1"/>
    <s v="In House Natuf"/>
    <x v="6"/>
    <s v="Non-Quality Lead"/>
    <x v="0"/>
    <x v="3"/>
    <s v="Tejaswini Tarigopula"/>
    <s v="Facebook"/>
    <s v="Direct (campaign tagged in CRM)"/>
    <s v="6ad7c1ed7ce18af768c164c5"/>
    <n v="1"/>
    <n v="0"/>
    <n v="1"/>
    <n v="0"/>
    <n v="2"/>
    <n v="1"/>
    <n v="0"/>
    <n v="0"/>
    <n v="0"/>
    <n v="0"/>
    <n v="0"/>
    <n v="0"/>
  </r>
  <r>
    <x v="0"/>
    <x v="1"/>
    <x v="14"/>
    <s v="Natuf | Investors | Tier1 + Growth Cities | Oct26 | V1"/>
    <s v="Natuf | Reel | Brand Ambassador | Heard Of Owning A Cafe | V1"/>
    <s v="In House Natuf"/>
    <x v="14"/>
    <s v="Non-Quality Lead"/>
    <x v="0"/>
    <x v="3"/>
    <s v="Tejaswini Tarigopula"/>
    <s v="Facebook"/>
    <s v="Direct (campaign tagged in CRM)"/>
    <s v="6ad7c0df7a03dafb110957ab"/>
    <n v="1"/>
    <n v="0"/>
    <n v="1"/>
    <n v="1"/>
    <n v="2"/>
    <n v="1"/>
    <n v="0"/>
    <n v="0"/>
    <n v="0"/>
    <n v="0"/>
    <n v="0"/>
    <n v="0"/>
  </r>
  <r>
    <x v="0"/>
    <x v="1"/>
    <x v="14"/>
    <s v="Natuf | Investors | Tier1 + Growth Cities | Oct26 | V1"/>
    <s v="Natuf | Reel | Brand Ambassador | Heard Of Owning A Cafe | V1"/>
    <s v="In House Natuf"/>
    <x v="6"/>
    <s v="Non-Quality Lead"/>
    <x v="0"/>
    <x v="3"/>
    <s v="Deepak Rai"/>
    <s v="Facebook"/>
    <s v="Direct (campaign tagged in CRM)"/>
    <s v="6ad7bc0af2e82106f290f849"/>
    <n v="1"/>
    <n v="0"/>
    <n v="1"/>
    <n v="0"/>
    <n v="1"/>
    <n v="0"/>
    <n v="0"/>
    <n v="0"/>
    <n v="0"/>
    <n v="0"/>
    <n v="0"/>
    <n v="0"/>
  </r>
  <r>
    <x v="0"/>
    <x v="1"/>
    <x v="14"/>
    <s v="Natuf | LAL 1% | India | Jul26 | V1"/>
    <s v="Natuf | Reel | Brand Ambassador | Heard Of Owning A Cafe | V1"/>
    <s v="In House Natuf"/>
    <x v="5"/>
    <s v="Non-Quality Lead"/>
    <x v="0"/>
    <x v="3"/>
    <s v="Tejaswini Tarigopula"/>
    <s v="Facebook"/>
    <s v="Direct (campaign tagged in CRM)"/>
    <s v="6ad7bbd9ea372c9fa614cdba"/>
    <n v="1"/>
    <n v="0"/>
    <n v="1"/>
    <n v="0"/>
    <n v="3"/>
    <n v="0"/>
    <n v="0"/>
    <n v="0"/>
    <n v="0"/>
    <n v="0"/>
    <n v="0"/>
    <n v="0"/>
  </r>
  <r>
    <x v="0"/>
    <x v="0"/>
    <x v="0"/>
    <s v="E_Karan_Natuf_Sign_07072026_Adset3"/>
    <s v="E_Karan_Natuf_Sign_07072026_Adset2_Ad1 – Copy"/>
    <s v="Natuf"/>
    <x v="14"/>
    <s v="Non-Quality Lead"/>
    <x v="0"/>
    <x v="3"/>
    <s v="Tejaswini Tarigopula"/>
    <s v="Facebook"/>
    <s v="Direct (campaign tagged in CRM)"/>
    <s v="6ad7b985a23bad56ff305dab"/>
    <n v="1"/>
    <n v="0"/>
    <n v="1"/>
    <n v="1"/>
    <n v="2"/>
    <n v="1"/>
    <n v="0"/>
    <n v="0"/>
    <n v="0"/>
    <n v="0"/>
    <n v="1"/>
    <n v="0"/>
  </r>
  <r>
    <x v="0"/>
    <x v="0"/>
    <x v="3"/>
    <s v="natuf_Kiosk_09102026"/>
    <s v="natuf_Kiosk_14072026_ad set_ad1"/>
    <s v="Natuf"/>
    <x v="6"/>
    <s v="Non-Quality Lead"/>
    <x v="0"/>
    <x v="3"/>
    <s v="Tejaswini Tarigopula"/>
    <s v="Facebook"/>
    <s v="Direct (campaign tagged in CRM)"/>
    <s v="6ad7b92a49e3539631faf63e"/>
    <n v="1"/>
    <n v="0"/>
    <n v="1"/>
    <n v="0"/>
    <n v="2"/>
    <n v="1"/>
    <n v="0"/>
    <n v="0"/>
    <n v="0"/>
    <n v="0"/>
    <n v="1"/>
    <n v="0"/>
  </r>
  <r>
    <x v="0"/>
    <x v="0"/>
    <x v="3"/>
    <s v="natuf_Kiosk_09102026"/>
    <s v="natuf_Kiosk_14072026_ad set_ad1"/>
    <s v="Natuf"/>
    <x v="14"/>
    <s v="Non-Quality Lead"/>
    <x v="0"/>
    <x v="3"/>
    <s v="Omkar Navge"/>
    <s v="Facebook"/>
    <s v="Direct (campaign tagged in CRM)"/>
    <s v="6ad7b842a23bad56ff305c41"/>
    <n v="1"/>
    <n v="0"/>
    <n v="1"/>
    <n v="1"/>
    <n v="1"/>
    <n v="0"/>
    <n v="0"/>
    <n v="0"/>
    <n v="0"/>
    <n v="0"/>
    <n v="1"/>
    <n v="0"/>
  </r>
  <r>
    <x v="0"/>
    <x v="1"/>
    <x v="14"/>
    <s v="Natuf | Broad | Tier1 + Growth Cities | Oct26 | V1"/>
    <s v="Natuf | Reel | Brand Ambassador | Heard Of Owning A Cafe | V1"/>
    <s v="In House Natuf"/>
    <x v="0"/>
    <s v="Quality Lead"/>
    <x v="0"/>
    <x v="3"/>
    <s v="Tejaswini Tarigopula"/>
    <s v="Facebook"/>
    <s v="Direct (campaign tagged in CRM)"/>
    <s v="6ad7b83fa23bad56ff305c38"/>
    <n v="1"/>
    <n v="1"/>
    <n v="1"/>
    <n v="0"/>
    <n v="4"/>
    <n v="1"/>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7b7b05daeb7a3300204c6"/>
    <n v="1"/>
    <n v="0"/>
    <n v="1"/>
    <n v="0"/>
    <n v="1"/>
    <n v="0"/>
    <n v="0"/>
    <n v="0"/>
    <n v="0"/>
    <n v="0"/>
    <n v="0"/>
    <n v="0"/>
  </r>
  <r>
    <x v="0"/>
    <x v="0"/>
    <x v="3"/>
    <s v="natuf_Kiosk_09102026"/>
    <s v="natuf_Kiosk_14072026_ad set_ad1"/>
    <s v="Natuf"/>
    <x v="4"/>
    <s v="Quality Lead"/>
    <x v="0"/>
    <x v="3"/>
    <s v="Tejaswini Tarigopula"/>
    <s v="Facebook"/>
    <s v="Direct (campaign tagged in CRM)"/>
    <s v="6ad7b799506f1a5261bf0c29"/>
    <n v="1"/>
    <n v="1"/>
    <n v="1"/>
    <n v="0"/>
    <n v="1"/>
    <n v="1"/>
    <n v="0"/>
    <n v="0"/>
    <n v="0"/>
    <n v="0"/>
    <n v="1"/>
    <n v="1"/>
  </r>
  <r>
    <x v="0"/>
    <x v="1"/>
    <x v="14"/>
    <s v="Natuf | LAL 1% | India | Jul26 | V1"/>
    <s v="Natuf | Reel | Brand Ambassador | Heard Of Owning A Cafe | V1"/>
    <s v="In House Natuf"/>
    <x v="5"/>
    <s v="Non-Quality Lead"/>
    <x v="0"/>
    <x v="3"/>
    <s v="Tejaswini Tarigopula"/>
    <s v="Facebook"/>
    <s v="Direct (campaign tagged in CRM)"/>
    <s v="6ad7b41a5daeb7a330020149"/>
    <n v="1"/>
    <n v="0"/>
    <n v="1"/>
    <n v="0"/>
    <n v="2"/>
    <n v="2"/>
    <n v="0"/>
    <n v="0"/>
    <n v="0"/>
    <n v="0"/>
    <n v="0"/>
    <n v="0"/>
  </r>
  <r>
    <x v="0"/>
    <x v="1"/>
    <x v="14"/>
    <s v="Natuf | LAL 1% | India | Jul26 | V1"/>
    <s v="Natuf | Reel | Brand Ambassador | Heard Of Owning A Cafe | V1"/>
    <s v="In House Natuf"/>
    <x v="5"/>
    <s v="Non-Quality Lead"/>
    <x v="0"/>
    <x v="3"/>
    <s v="Tejaswini Tarigopula"/>
    <s v="Facebook"/>
    <s v="Direct (campaign tagged in CRM)"/>
    <s v="6ad7b03fc0ae799c8f0c1781"/>
    <n v="1"/>
    <n v="0"/>
    <n v="1"/>
    <n v="0"/>
    <n v="5"/>
    <n v="1"/>
    <n v="0"/>
    <n v="0"/>
    <n v="0"/>
    <n v="0"/>
    <n v="0"/>
    <n v="0"/>
  </r>
  <r>
    <x v="0"/>
    <x v="0"/>
    <x v="3"/>
    <s v="natuf_Kiosk_14072026_Highest-converting industries"/>
    <s v="natuf_Kiosk_14072026_ad set_ad1"/>
    <s v="Natuf"/>
    <x v="6"/>
    <s v="Non-Quality Lead"/>
    <x v="0"/>
    <x v="3"/>
    <s v="Omkar Navge"/>
    <s v="Facebook"/>
    <s v="Direct (campaign tagged in CRM)"/>
    <s v="6ad7ae88fc2d5ff5ea9411ac"/>
    <n v="1"/>
    <n v="0"/>
    <n v="1"/>
    <n v="0"/>
    <n v="2"/>
    <n v="0"/>
    <n v="0"/>
    <n v="0"/>
    <n v="0"/>
    <n v="0"/>
    <n v="1"/>
    <n v="0"/>
  </r>
  <r>
    <x v="0"/>
    <x v="0"/>
    <x v="1"/>
    <s v="E_Natuf_Generic_13082026_Adset1"/>
    <s v="E_Natuf_Generic_13082026_Adset1_Ad1"/>
    <s v="Natuf"/>
    <x v="5"/>
    <s v="Non-Quality Lead"/>
    <x v="0"/>
    <x v="3"/>
    <s v="Tejaswini Tarigopula"/>
    <s v="Facebook"/>
    <s v="Direct (campaign tagged in CRM)"/>
    <s v="6ad7ad6a5902e06f6f964876"/>
    <n v="1"/>
    <n v="0"/>
    <n v="1"/>
    <n v="0"/>
    <n v="2"/>
    <n v="1"/>
    <n v="0"/>
    <n v="0"/>
    <n v="0"/>
    <n v="0"/>
    <n v="1"/>
    <n v="0"/>
  </r>
  <r>
    <x v="0"/>
    <x v="1"/>
    <x v="14"/>
    <s v="Natuf | Investors | Tier1 + Growth Cities | Oct26 | V1"/>
    <s v="Natuf | Reel | Brand Ambassador | Heard Of Owning A Cafe | V1"/>
    <s v="In House Natuf"/>
    <x v="6"/>
    <s v="Non-Quality Lead"/>
    <x v="0"/>
    <x v="3"/>
    <s v="Tejaswini Tarigopula"/>
    <s v="Facebook"/>
    <s v="Direct (campaign tagged in CRM)"/>
    <s v="6ad7acc15028cc84208ac299"/>
    <n v="1"/>
    <n v="0"/>
    <n v="1"/>
    <n v="0"/>
    <n v="2"/>
    <n v="1"/>
    <n v="0"/>
    <n v="0"/>
    <n v="0"/>
    <n v="0"/>
    <n v="0"/>
    <n v="0"/>
  </r>
  <r>
    <x v="0"/>
    <x v="0"/>
    <x v="5"/>
    <s v="E_Natuf_MF_05092026_ Ad Set1"/>
    <s v="E_Natuf_MF_05092026_ Ad Set1_Ad1"/>
    <s v="Natuf_MF"/>
    <x v="14"/>
    <s v="Non-Quality Lead"/>
    <x v="0"/>
    <x v="3"/>
    <s v="Omkar Navge"/>
    <s v="Facebook"/>
    <s v="Direct (campaign tagged in CRM)"/>
    <s v="6ad7a86673ecd032b4a2428d"/>
    <n v="1"/>
    <n v="0"/>
    <n v="1"/>
    <n v="1"/>
    <n v="1"/>
    <n v="1"/>
    <n v="0"/>
    <n v="0"/>
    <n v="0"/>
    <n v="0"/>
    <n v="1"/>
    <n v="0"/>
  </r>
  <r>
    <x v="0"/>
    <x v="0"/>
    <x v="0"/>
    <s v="E_Karan_Natuf_Sign_07072026_Adset3"/>
    <s v="E_Karan_Natuf_Sign_07072026_Adset2_Ad1 – Copy"/>
    <s v="Natuf"/>
    <x v="5"/>
    <s v="Non-Quality Lead"/>
    <x v="0"/>
    <x v="3"/>
    <s v="Tejaswini Tarigopula"/>
    <s v="Facebook"/>
    <s v="Direct (campaign tagged in CRM)"/>
    <s v="6ad7a7e4ec3c3450fe8ad508"/>
    <n v="1"/>
    <n v="0"/>
    <n v="1"/>
    <n v="0"/>
    <n v="1"/>
    <n v="1"/>
    <n v="0"/>
    <n v="0"/>
    <n v="0"/>
    <n v="0"/>
    <n v="1"/>
    <n v="0"/>
  </r>
  <r>
    <x v="0"/>
    <x v="1"/>
    <x v="14"/>
    <s v="Natuf | LAL 1% | India | Jul26 | V1"/>
    <s v="Natuf | Reel | Brand Ambassador | Heard Of Owning A Cafe | V1"/>
    <s v="In House Natuf"/>
    <x v="6"/>
    <s v="Non-Quality Lead"/>
    <x v="0"/>
    <x v="3"/>
    <s v="Tejaswini Tarigopula"/>
    <s v="Facebook"/>
    <s v="Direct (campaign tagged in CRM)"/>
    <s v="6ad7a76ab10ec49d37d263fe"/>
    <n v="1"/>
    <n v="0"/>
    <n v="1"/>
    <n v="0"/>
    <n v="1"/>
    <n v="0"/>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7a711c78f587a120335dc"/>
    <n v="1"/>
    <n v="0"/>
    <n v="1"/>
    <n v="0"/>
    <n v="1"/>
    <n v="1"/>
    <n v="0"/>
    <n v="0"/>
    <n v="0"/>
    <n v="0"/>
    <n v="0"/>
    <n v="0"/>
  </r>
  <r>
    <x v="0"/>
    <x v="1"/>
    <x v="14"/>
    <s v="Natuf | Business Owners | Tier1 + Growth Cities | Oct26 | V1"/>
    <s v="Natuf | Reel | Brand Ambassador | Heard Of Owning A Cafe | V1"/>
    <s v="In House Natuf"/>
    <x v="4"/>
    <s v="Quality Lead"/>
    <x v="0"/>
    <x v="3"/>
    <s v="Tejaswini Tarigopula"/>
    <s v="Facebook"/>
    <s v="Direct (campaign tagged in CRM)"/>
    <s v="6ad7a67954d362c34a1e01d4"/>
    <n v="1"/>
    <n v="1"/>
    <n v="1"/>
    <n v="0"/>
    <n v="1"/>
    <n v="1"/>
    <n v="0"/>
    <n v="0"/>
    <n v="0"/>
    <n v="0"/>
    <n v="0"/>
    <n v="0"/>
  </r>
  <r>
    <x v="0"/>
    <x v="1"/>
    <x v="14"/>
    <s v="Natuf | LAL 1% | India | Jul26 | V1"/>
    <s v="Natuf | Reel | Brand Ambassador | Heard Of Owning A Cafe | V1"/>
    <s v="In House Natuf"/>
    <x v="5"/>
    <s v="Non-Quality Lead"/>
    <x v="0"/>
    <x v="3"/>
    <s v="Tejaswini Tarigopula"/>
    <s v="Facebook"/>
    <s v="Direct (campaign tagged in CRM)"/>
    <s v="6ad7a4ff6ae5813b744edec2"/>
    <n v="1"/>
    <n v="0"/>
    <n v="1"/>
    <n v="0"/>
    <n v="1"/>
    <n v="1"/>
    <n v="0"/>
    <n v="0"/>
    <n v="0"/>
    <n v="0"/>
    <n v="0"/>
    <n v="0"/>
  </r>
  <r>
    <x v="0"/>
    <x v="1"/>
    <x v="16"/>
    <s v="Natuf | LAL 1% | India | Jul26 | V1"/>
    <s v="Natuf | Static | Become A Levantine Food | V1"/>
    <s v="Natuf_MF"/>
    <x v="6"/>
    <s v="Non-Quality Lead"/>
    <x v="0"/>
    <x v="3"/>
    <s v="Tejaswini Tarigopula"/>
    <s v="Facebook"/>
    <s v="Direct (campaign tagged in CRM)"/>
    <s v="6ad7a269c9b649325b84b41a"/>
    <n v="1"/>
    <n v="0"/>
    <n v="1"/>
    <n v="0"/>
    <n v="1"/>
    <n v="0"/>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7a23f7b9e6e6a1f06fc25"/>
    <n v="1"/>
    <n v="0"/>
    <n v="1"/>
    <n v="0"/>
    <n v="1"/>
    <n v="1"/>
    <n v="0"/>
    <n v="0"/>
    <n v="0"/>
    <n v="0"/>
    <n v="0"/>
    <n v="0"/>
  </r>
  <r>
    <x v="0"/>
    <x v="1"/>
    <x v="14"/>
    <s v="Natuf | Business Owners | Tier1 + Growth Cities | Oct26 | V1"/>
    <s v="Natuf | Reel | Brand Ambassador | Heard Of Owning A Cafe | V1"/>
    <s v="In House Natuf"/>
    <x v="14"/>
    <s v="Non-Quality Lead"/>
    <x v="0"/>
    <x v="3"/>
    <s v="Tejaswini Tarigopula"/>
    <s v="Facebook"/>
    <s v="Direct (campaign tagged in CRM)"/>
    <s v="6ad7a0ba12b5fdcedd913798"/>
    <n v="1"/>
    <n v="0"/>
    <n v="1"/>
    <n v="1"/>
    <n v="1"/>
    <n v="1"/>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7a05d6bffeb1dfe35967d"/>
    <n v="1"/>
    <n v="0"/>
    <n v="1"/>
    <n v="0"/>
    <n v="6"/>
    <n v="2"/>
    <n v="0"/>
    <n v="0"/>
    <n v="0"/>
    <n v="0"/>
    <n v="0"/>
    <n v="0"/>
  </r>
  <r>
    <x v="0"/>
    <x v="0"/>
    <x v="2"/>
    <s v="E_Suresh_Natuf_Kiosk_07072026_Adset5"/>
    <s v="E_Hindi_Suresh_Natuf_Kiosk_07072026_Adset5_ad3 – Copy 2"/>
    <s v="Natuf"/>
    <x v="6"/>
    <s v="Non-Quality Lead"/>
    <x v="0"/>
    <x v="3"/>
    <s v="Omkar Navge"/>
    <s v="Facebook"/>
    <s v="Direct (campaign tagged in CRM)"/>
    <s v="6ad79fbc160e37307b917f6d"/>
    <n v="1"/>
    <n v="0"/>
    <n v="1"/>
    <n v="0"/>
    <n v="1"/>
    <n v="0"/>
    <n v="0"/>
    <n v="0"/>
    <n v="0"/>
    <n v="0"/>
    <n v="1"/>
    <n v="0"/>
  </r>
  <r>
    <x v="0"/>
    <x v="0"/>
    <x v="7"/>
    <s v="E_Karan_Natuf_Kiosk_07072026_Adset5"/>
    <s v="E_Hindi_Karan_Natuf_Kiosk_07072026_Adset5_ad3 – Copy 3"/>
    <s v="Natuf"/>
    <x v="7"/>
    <s v="Non-Quality Lead"/>
    <x v="0"/>
    <x v="3"/>
    <s v="Tejaswini Tarigopula"/>
    <s v="Facebook"/>
    <s v="Direct (campaign tagged in CRM)"/>
    <s v="6ad79dbdd9b631f764713452"/>
    <n v="1"/>
    <n v="0"/>
    <n v="1"/>
    <n v="0"/>
    <n v="3"/>
    <n v="1"/>
    <n v="0"/>
    <n v="0"/>
    <n v="0"/>
    <n v="0"/>
    <n v="1"/>
    <n v="0"/>
  </r>
  <r>
    <x v="0"/>
    <x v="0"/>
    <x v="0"/>
    <s v="E_Karan_Natuf_Sign_07072026_Adset3"/>
    <s v="E_Karan_Natuf_Sign_07072026_Adset2_Ad1"/>
    <s v="Natuf"/>
    <x v="14"/>
    <s v="Non-Quality Lead"/>
    <x v="0"/>
    <x v="3"/>
    <s v="Omkar Navge"/>
    <s v="Facebook"/>
    <s v="Direct (campaign tagged in CRM)"/>
    <s v="6ad79c688bba1c79faba066b"/>
    <n v="1"/>
    <n v="0"/>
    <n v="1"/>
    <n v="1"/>
    <n v="1"/>
    <n v="1"/>
    <n v="0"/>
    <n v="0"/>
    <n v="0"/>
    <n v="0"/>
    <n v="1"/>
    <n v="0"/>
  </r>
  <r>
    <x v="0"/>
    <x v="0"/>
    <x v="3"/>
    <s v="natuf_Kiosk_09102026"/>
    <s v="natuf_Kiosk_14072026_ad set_ad1"/>
    <s v="Natuf"/>
    <x v="5"/>
    <s v="Non-Quality Lead"/>
    <x v="0"/>
    <x v="3"/>
    <s v="Tejaswini Tarigopula"/>
    <s v="Facebook"/>
    <s v="Direct (campaign tagged in CRM)"/>
    <s v="6ad79bb02e8fbe8e2edd73a4"/>
    <n v="1"/>
    <n v="0"/>
    <n v="1"/>
    <n v="0"/>
    <n v="1"/>
    <n v="1"/>
    <n v="0"/>
    <n v="0"/>
    <n v="0"/>
    <n v="0"/>
    <n v="1"/>
    <n v="0"/>
  </r>
  <r>
    <x v="0"/>
    <x v="1"/>
    <x v="14"/>
    <s v="Natuf | LAL 1% | India | Jul26 | V1"/>
    <s v="Natuf | Reel | Brand Ambassador | Heard Of Owning A Cafe | V1"/>
    <s v="In House Natuf"/>
    <x v="6"/>
    <s v="Non-Quality Lead"/>
    <x v="0"/>
    <x v="3"/>
    <s v="Tejaswini Tarigopula"/>
    <s v="Facebook"/>
    <s v="Direct (campaign tagged in CRM)"/>
    <s v="6ad79a701abe23806b70b2e6"/>
    <n v="1"/>
    <n v="0"/>
    <n v="1"/>
    <n v="0"/>
    <n v="1"/>
    <n v="1"/>
    <n v="0"/>
    <n v="0"/>
    <n v="0"/>
    <n v="0"/>
    <n v="0"/>
    <n v="0"/>
  </r>
  <r>
    <x v="0"/>
    <x v="0"/>
    <x v="2"/>
    <s v="E_Suresh_Natuf_Kiosk_07072026_Adset5"/>
    <s v="E_Hindi_Suresh_Natuf_Kiosk_07072026_Adset5_ad3 – Copy 2"/>
    <s v="Natuf"/>
    <x v="6"/>
    <s v="Non-Quality Lead"/>
    <x v="0"/>
    <x v="3"/>
    <s v="Omkar Navge"/>
    <s v="Facebook"/>
    <s v="Direct (campaign tagged in CRM)"/>
    <s v="6ad79954b24716c22acd1bf8"/>
    <n v="1"/>
    <n v="0"/>
    <n v="1"/>
    <n v="0"/>
    <n v="2"/>
    <n v="0"/>
    <n v="0"/>
    <n v="0"/>
    <n v="0"/>
    <n v="0"/>
    <n v="1"/>
    <n v="0"/>
  </r>
  <r>
    <x v="0"/>
    <x v="1"/>
    <x v="16"/>
    <s v="Natuf | Business Owners | Tier1 + Growth Cities | Oct26 | V1"/>
    <s v="Natuf | Static | Become A Levantine Food | V1"/>
    <s v="Natuf_MF"/>
    <x v="14"/>
    <s v="Non-Quality Lead"/>
    <x v="0"/>
    <x v="3"/>
    <s v="Omkar Navge"/>
    <s v="Facebook"/>
    <s v="Direct (campaign tagged in CRM)"/>
    <s v="6ad7973faabde9b3b948a8a0"/>
    <n v="1"/>
    <n v="0"/>
    <n v="1"/>
    <n v="1"/>
    <n v="1"/>
    <n v="1"/>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79729a39e2ed5bb18cd60"/>
    <n v="1"/>
    <n v="0"/>
    <n v="1"/>
    <n v="0"/>
    <n v="1"/>
    <n v="0"/>
    <n v="0"/>
    <n v="0"/>
    <n v="0"/>
    <n v="0"/>
    <n v="0"/>
    <n v="0"/>
  </r>
  <r>
    <x v="0"/>
    <x v="0"/>
    <x v="2"/>
    <s v="E_Suresh_Natuf_Kiosk_07072026_Adset5"/>
    <s v="E_Hindi_Suresh_Natuf_Kiosk_07072026_Adset5_ad3 – Copy 2"/>
    <s v="Natuf"/>
    <x v="6"/>
    <s v="Non-Quality Lead"/>
    <x v="0"/>
    <x v="3"/>
    <s v="Deepak Rai"/>
    <s v="Facebook"/>
    <s v="Direct (campaign tagged in CRM)"/>
    <s v="6ad796e2b89e8444dc10be58"/>
    <n v="1"/>
    <n v="0"/>
    <n v="1"/>
    <n v="0"/>
    <n v="1"/>
    <n v="0"/>
    <n v="0"/>
    <n v="0"/>
    <n v="0"/>
    <n v="0"/>
    <n v="1"/>
    <n v="0"/>
  </r>
  <r>
    <x v="0"/>
    <x v="1"/>
    <x v="14"/>
    <s v="Natuf | LAL 1% | India | Jul26 | V1"/>
    <s v="Natuf | Reel | Brand Ambassador | Heard Of Owning A Cafe | V1"/>
    <s v="In House Natuf"/>
    <x v="5"/>
    <s v="Non-Quality Lead"/>
    <x v="0"/>
    <x v="3"/>
    <s v="Tejaswini Tarigopula"/>
    <s v="Facebook"/>
    <s v="Direct (campaign tagged in CRM)"/>
    <s v="6ad795cd8c2356410e5ab450"/>
    <n v="1"/>
    <n v="0"/>
    <n v="1"/>
    <n v="0"/>
    <n v="1"/>
    <n v="1"/>
    <n v="0"/>
    <n v="0"/>
    <n v="0"/>
    <n v="0"/>
    <n v="0"/>
    <n v="0"/>
  </r>
  <r>
    <x v="0"/>
    <x v="0"/>
    <x v="1"/>
    <s v="E_Natuf_Generic_13082026_Adset1"/>
    <s v="E_Natuf_Generic_13082026_Adset1_Ad1"/>
    <s v="Natuf"/>
    <x v="6"/>
    <s v="Non-Quality Lead"/>
    <x v="0"/>
    <x v="3"/>
    <s v="Tejaswini Tarigopula"/>
    <s v="Facebook"/>
    <s v="Direct (campaign tagged in CRM)"/>
    <s v="6ad795b92d841e07ae5a6a47"/>
    <n v="1"/>
    <n v="0"/>
    <n v="1"/>
    <n v="0"/>
    <n v="1"/>
    <n v="1"/>
    <n v="0"/>
    <n v="0"/>
    <n v="0"/>
    <n v="0"/>
    <n v="1"/>
    <n v="0"/>
  </r>
  <r>
    <x v="0"/>
    <x v="1"/>
    <x v="16"/>
    <s v="Natuf | LAL 1% | India | Jul26 | V1"/>
    <s v="Natuf | Static | Become A Levantine Food | V1"/>
    <s v="Natuf_MF"/>
    <x v="5"/>
    <s v="Non-Quality Lead"/>
    <x v="0"/>
    <x v="3"/>
    <s v="Tejaswini Tarigopula"/>
    <s v="Facebook"/>
    <s v="Direct (campaign tagged in CRM)"/>
    <s v="6ad7959e8c2356410e5ab423"/>
    <n v="1"/>
    <n v="0"/>
    <n v="1"/>
    <n v="0"/>
    <n v="3"/>
    <n v="1"/>
    <n v="0"/>
    <n v="0"/>
    <n v="0"/>
    <n v="0"/>
    <n v="0"/>
    <n v="0"/>
  </r>
  <r>
    <x v="0"/>
    <x v="1"/>
    <x v="14"/>
    <s v="Natuf | LAL 1% | India | Jul26 | V1"/>
    <s v="Natuf | Reel | Brand Ambassador | Heard Of Owning A Cafe | V1"/>
    <s v="In House Natuf"/>
    <x v="5"/>
    <s v="Non-Quality Lead"/>
    <x v="0"/>
    <x v="3"/>
    <s v="Tejaswini Tarigopula"/>
    <s v="Facebook"/>
    <s v="Direct (campaign tagged in CRM)"/>
    <s v="6ad795822d841e07ae5a69e5"/>
    <n v="1"/>
    <n v="0"/>
    <n v="1"/>
    <n v="0"/>
    <n v="1"/>
    <n v="1"/>
    <n v="0"/>
    <n v="0"/>
    <n v="0"/>
    <n v="0"/>
    <n v="0"/>
    <n v="0"/>
  </r>
  <r>
    <x v="0"/>
    <x v="0"/>
    <x v="3"/>
    <s v="natuf_Kiosk_09102026"/>
    <s v="natuf_Kiosk_14072026_ad set_ad1"/>
    <s v="Natuf"/>
    <x v="5"/>
    <s v="Non-Quality Lead"/>
    <x v="0"/>
    <x v="3"/>
    <s v="Omkar Navge"/>
    <s v="Facebook"/>
    <s v="Direct (campaign tagged in CRM)"/>
    <s v="6ad7954073ecd032b4a23f1d"/>
    <n v="1"/>
    <n v="0"/>
    <n v="1"/>
    <n v="0"/>
    <n v="1"/>
    <n v="1"/>
    <n v="0"/>
    <n v="0"/>
    <n v="0"/>
    <n v="0"/>
    <n v="1"/>
    <n v="0"/>
  </r>
  <r>
    <x v="0"/>
    <x v="1"/>
    <x v="14"/>
    <s v="Natuf | Broad | Tier1 + Growth Cities | Oct26 | V1"/>
    <s v="Natuf | Reel | Brand Ambassador | Heard Of Owning A Cafe | V1"/>
    <s v="In House Natuf"/>
    <x v="6"/>
    <s v="Non-Quality Lead"/>
    <x v="0"/>
    <x v="3"/>
    <s v="Deepak Rai"/>
    <s v="Facebook"/>
    <s v="Direct (campaign tagged in CRM)"/>
    <s v="6ad794978d0b6ac223dedafd"/>
    <n v="1"/>
    <n v="0"/>
    <n v="1"/>
    <n v="0"/>
    <n v="1"/>
    <n v="0"/>
    <n v="0"/>
    <n v="0"/>
    <n v="0"/>
    <n v="0"/>
    <n v="0"/>
    <n v="0"/>
  </r>
  <r>
    <x v="0"/>
    <x v="1"/>
    <x v="14"/>
    <s v="Natuf | Broad | Tier1 + Growth Cities | Oct26 | V1"/>
    <s v="Natuf | Reel | Brand Ambassador | Heard Of Owning A Cafe | V1"/>
    <s v="In House Natuf"/>
    <x v="6"/>
    <s v="Non-Quality Lead"/>
    <x v="0"/>
    <x v="3"/>
    <s v="Tejaswini Tarigopula"/>
    <s v="Facebook"/>
    <s v="Direct (campaign tagged in CRM)"/>
    <s v="6ad792aeeef90f3c00b80ce0"/>
    <n v="1"/>
    <n v="0"/>
    <n v="1"/>
    <n v="0"/>
    <n v="1"/>
    <n v="0"/>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78fcb8d0b6ac223ded879"/>
    <n v="1"/>
    <n v="0"/>
    <n v="1"/>
    <n v="0"/>
    <n v="1"/>
    <n v="1"/>
    <n v="0"/>
    <n v="0"/>
    <n v="0"/>
    <n v="0"/>
    <n v="0"/>
    <n v="0"/>
  </r>
  <r>
    <x v="0"/>
    <x v="1"/>
    <x v="16"/>
    <s v="Natuf | LAL 1% | India | Jul26 | V1"/>
    <s v="Natuf | Static | Become A Levantine Food | V1"/>
    <s v="Natuf_MF"/>
    <x v="6"/>
    <s v="Non-Quality Lead"/>
    <x v="0"/>
    <x v="3"/>
    <s v="Omkar Navge"/>
    <s v="Facebook"/>
    <s v="Direct (campaign tagged in CRM)"/>
    <s v="6ad78fa6cc1c54449d976a5c"/>
    <n v="1"/>
    <n v="0"/>
    <n v="1"/>
    <n v="0"/>
    <n v="1"/>
    <n v="0"/>
    <n v="0"/>
    <n v="0"/>
    <n v="0"/>
    <n v="0"/>
    <n v="0"/>
    <n v="0"/>
  </r>
  <r>
    <x v="0"/>
    <x v="1"/>
    <x v="14"/>
    <s v="Natuf | Broad | Tier1 + Growth Cities | Oct26 | V1"/>
    <s v="Natuf | Reel | Brand Ambassador | Heard Of Owning A Cafe | V1"/>
    <s v="In House Natuf"/>
    <x v="6"/>
    <s v="Non-Quality Lead"/>
    <x v="0"/>
    <x v="3"/>
    <s v="Tejaswini Tarigopula"/>
    <s v="Facebook"/>
    <s v="Direct (campaign tagged in CRM)"/>
    <s v="6ad78ef2b176a7e2f768d898"/>
    <n v="1"/>
    <n v="0"/>
    <n v="1"/>
    <n v="0"/>
    <n v="1"/>
    <n v="0"/>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78de216e34eb9c6e5468f"/>
    <n v="1"/>
    <n v="0"/>
    <n v="1"/>
    <n v="0"/>
    <n v="1"/>
    <n v="1"/>
    <n v="0"/>
    <n v="0"/>
    <n v="0"/>
    <n v="0"/>
    <n v="0"/>
    <n v="0"/>
  </r>
  <r>
    <x v="0"/>
    <x v="1"/>
    <x v="14"/>
    <s v="Natuf | Broad | Tier1 + Growth Cities | Oct26 | V1"/>
    <s v="Natuf | Reel | Brand Ambassador | Heard Of Owning A Cafe | V1"/>
    <s v="In House Natuf"/>
    <x v="5"/>
    <s v="Non-Quality Lead"/>
    <x v="0"/>
    <x v="3"/>
    <s v="Tejaswini Tarigopula"/>
    <s v="Facebook"/>
    <s v="Direct (campaign tagged in CRM)"/>
    <s v="6ad789c4d2c9a2d6c7f691a1"/>
    <n v="1"/>
    <n v="0"/>
    <n v="1"/>
    <n v="0"/>
    <n v="1"/>
    <n v="1"/>
    <n v="0"/>
    <n v="0"/>
    <n v="0"/>
    <n v="0"/>
    <n v="0"/>
    <n v="0"/>
  </r>
  <r>
    <x v="0"/>
    <x v="1"/>
    <x v="16"/>
    <s v="Natuf | Business Owners | Tier1 + Growth Cities | Oct26 | V1"/>
    <s v="Natuf | Static | Become A Levantine Food | V1"/>
    <s v="Natuf_MF"/>
    <x v="6"/>
    <s v="Non-Quality Lead"/>
    <x v="0"/>
    <x v="3"/>
    <s v="Tejaswini Tarigopula"/>
    <s v="Facebook"/>
    <s v="Direct (campaign tagged in CRM)"/>
    <s v="6ad786f23019ebaec91ffdcb"/>
    <n v="1"/>
    <n v="0"/>
    <n v="1"/>
    <n v="0"/>
    <n v="1"/>
    <n v="0"/>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786163316fcaa6ccc72a9"/>
    <n v="1"/>
    <n v="0"/>
    <n v="1"/>
    <n v="0"/>
    <n v="1"/>
    <n v="0"/>
    <n v="0"/>
    <n v="0"/>
    <n v="0"/>
    <n v="0"/>
    <n v="0"/>
    <n v="0"/>
  </r>
  <r>
    <x v="0"/>
    <x v="1"/>
    <x v="14"/>
    <s v="Natuf | Investors | Tier1 + Growth Cities | Oct26 | V1"/>
    <s v="Natuf | Reel | Brand Ambassador | Heard Of Owning A Cafe | V1"/>
    <s v="In House Natuf"/>
    <x v="14"/>
    <s v="Non-Quality Lead"/>
    <x v="0"/>
    <x v="3"/>
    <s v="Tejaswini Tarigopula"/>
    <s v="Facebook"/>
    <s v="Direct (campaign tagged in CRM)"/>
    <s v="6ad785ce589d59233b809f05"/>
    <n v="1"/>
    <n v="0"/>
    <n v="1"/>
    <n v="1"/>
    <n v="9"/>
    <n v="4"/>
    <n v="0"/>
    <n v="0"/>
    <n v="0"/>
    <n v="0"/>
    <n v="0"/>
    <n v="0"/>
  </r>
  <r>
    <x v="0"/>
    <x v="0"/>
    <x v="0"/>
    <s v="E_Karan_Natuf_Sign_07072026_Adset3"/>
    <s v="E_Karan_Natuf_Sign_07072026_Adset2_Ad1"/>
    <s v="Natuf"/>
    <x v="6"/>
    <s v="Non-Quality Lead"/>
    <x v="0"/>
    <x v="3"/>
    <s v="Tejaswini Tarigopula"/>
    <s v="Facebook"/>
    <s v="Direct (campaign tagged in CRM)"/>
    <s v="6ad7811d95e262358657ff40"/>
    <n v="1"/>
    <n v="0"/>
    <n v="1"/>
    <n v="0"/>
    <n v="2"/>
    <n v="1"/>
    <n v="0"/>
    <n v="0"/>
    <n v="0"/>
    <n v="0"/>
    <n v="1"/>
    <n v="0"/>
  </r>
  <r>
    <x v="0"/>
    <x v="0"/>
    <x v="3"/>
    <s v="natuf_Kiosk_09102026"/>
    <s v="natuf_Kiosk_14072026_ad set_ad1"/>
    <s v="Natuf"/>
    <x v="5"/>
    <s v="Non-Quality Lead"/>
    <x v="0"/>
    <x v="3"/>
    <s v="Omkar Navge"/>
    <s v="Facebook"/>
    <s v="Direct (campaign tagged in CRM)"/>
    <s v="6ad7804f4313c59128785201"/>
    <n v="1"/>
    <n v="0"/>
    <n v="1"/>
    <n v="0"/>
    <n v="1"/>
    <n v="1"/>
    <n v="0"/>
    <n v="0"/>
    <n v="0"/>
    <n v="0"/>
    <n v="1"/>
    <n v="0"/>
  </r>
  <r>
    <x v="0"/>
    <x v="1"/>
    <x v="14"/>
    <s v="Natuf | Business Owners | Tier1 + Growth Cities | Oct26 | V1"/>
    <s v="Natuf | Reel | Brand Ambassador | Heard Of Owning A Cafe | V1"/>
    <s v="In House Natuf"/>
    <x v="2"/>
    <s v="Quality Lead"/>
    <x v="0"/>
    <x v="3"/>
    <s v="Tejaswini Tarigopula"/>
    <s v="Facebook"/>
    <s v="Direct (campaign tagged in CRM)"/>
    <s v="6ad77ffd3b94c71aba8e5e7e"/>
    <n v="1"/>
    <n v="1"/>
    <n v="1"/>
    <n v="0"/>
    <n v="12"/>
    <n v="11"/>
    <n v="0"/>
    <n v="0"/>
    <n v="0"/>
    <n v="0"/>
    <n v="0"/>
    <n v="0"/>
  </r>
  <r>
    <x v="0"/>
    <x v="0"/>
    <x v="3"/>
    <s v="natuf_Kiosk_09102026"/>
    <s v="natuf_Kiosk_14072026_ad set_ad1"/>
    <s v="Natuf"/>
    <x v="5"/>
    <s v="Non-Quality Lead"/>
    <x v="0"/>
    <x v="3"/>
    <s v="Tejaswini Tarigopula"/>
    <s v="Facebook"/>
    <s v="Direct (campaign tagged in CRM)"/>
    <s v="6ad77f1ab8aa19fa374a668f"/>
    <n v="1"/>
    <n v="0"/>
    <n v="1"/>
    <n v="0"/>
    <n v="3"/>
    <n v="1"/>
    <n v="0"/>
    <n v="0"/>
    <n v="0"/>
    <n v="0"/>
    <n v="1"/>
    <n v="0"/>
  </r>
  <r>
    <x v="0"/>
    <x v="1"/>
    <x v="14"/>
    <s v="Natuf | Broad | Tier1 + Growth Cities | Oct26 | V1"/>
    <s v="Natuf | Reel | Brand Ambassador | Heard Of Owning A Cafe | V1"/>
    <s v="In House Natuf"/>
    <x v="6"/>
    <s v="Non-Quality Lead"/>
    <x v="0"/>
    <x v="3"/>
    <s v="Tejaswini Tarigopula"/>
    <s v="Facebook"/>
    <s v="Direct (campaign tagged in CRM)"/>
    <s v="6ad77aa6ec0914e597040d1f"/>
    <n v="1"/>
    <n v="0"/>
    <n v="1"/>
    <n v="0"/>
    <n v="1"/>
    <n v="0"/>
    <n v="0"/>
    <n v="0"/>
    <n v="0"/>
    <n v="0"/>
    <n v="0"/>
    <n v="0"/>
  </r>
  <r>
    <x v="0"/>
    <x v="1"/>
    <x v="14"/>
    <s v="Natuf | LAL 1% | India | Jul26 | V1"/>
    <s v="Natuf | Reel | Brand Ambassador | Heard Of Owning A Cafe | V1"/>
    <s v="In House Natuf"/>
    <x v="4"/>
    <s v="Quality Lead"/>
    <x v="0"/>
    <x v="3"/>
    <s v="Tejaswini Tarigopula"/>
    <s v="Facebook"/>
    <s v="Direct (campaign tagged in CRM)"/>
    <s v="6ad778e88d89104260adb1df"/>
    <n v="1"/>
    <n v="1"/>
    <n v="1"/>
    <n v="0"/>
    <n v="7"/>
    <n v="4"/>
    <n v="0"/>
    <n v="0"/>
    <n v="0"/>
    <n v="0"/>
    <n v="0"/>
    <n v="0"/>
  </r>
  <r>
    <x v="0"/>
    <x v="0"/>
    <x v="2"/>
    <s v="E_Suresh_Natuf_Kiosk_07072026_Adset5"/>
    <s v="E_Hindi_Suresh_Natuf_Kiosk_07072026_Adset5_ad3 – Copy 2"/>
    <s v="Natuf"/>
    <x v="11"/>
    <s v="Non-Quality Lead"/>
    <x v="0"/>
    <x v="3"/>
    <s v="(Unassigned)"/>
    <s v="Facebook"/>
    <s v="Direct (campaign tagged in CRM)"/>
    <s v="6ad778c2be0978e30cc7ac2d"/>
    <n v="1"/>
    <n v="0"/>
    <n v="0"/>
    <n v="0"/>
    <n v="0"/>
    <n v="0"/>
    <n v="0"/>
    <n v="0"/>
    <n v="0"/>
    <n v="0"/>
    <n v="1"/>
    <n v="0"/>
  </r>
  <r>
    <x v="0"/>
    <x v="1"/>
    <x v="14"/>
    <s v="Natuf | Investors | Tier1 + Growth Cities | Oct26 | V1"/>
    <s v="Natuf | Reel | Brand Ambassador | Heard Of Owning A Cafe | V1"/>
    <s v="In House Natuf"/>
    <x v="5"/>
    <s v="Non-Quality Lead"/>
    <x v="0"/>
    <x v="3"/>
    <s v="Tejaswini Tarigopula"/>
    <s v="Facebook"/>
    <s v="Direct (campaign tagged in CRM)"/>
    <s v="6ad77771039ef94229bd2562"/>
    <n v="1"/>
    <n v="0"/>
    <n v="1"/>
    <n v="0"/>
    <n v="4"/>
    <n v="2"/>
    <n v="0"/>
    <n v="0"/>
    <n v="0"/>
    <n v="0"/>
    <n v="0"/>
    <n v="0"/>
  </r>
  <r>
    <x v="0"/>
    <x v="1"/>
    <x v="14"/>
    <s v="Natuf | LAL 1% | India | Jul26 | V1"/>
    <s v="Natuf | Reel | Brand Ambassador | Heard Of Owning A Cafe | V1"/>
    <s v="In House Natuf"/>
    <x v="6"/>
    <s v="Non-Quality Lead"/>
    <x v="0"/>
    <x v="3"/>
    <s v="Tejaswini Tarigopula"/>
    <s v="Facebook"/>
    <s v="Direct (campaign tagged in CRM)"/>
    <s v="6ad77423b2f1745fa268282d"/>
    <n v="1"/>
    <n v="0"/>
    <n v="1"/>
    <n v="0"/>
    <n v="1"/>
    <n v="0"/>
    <n v="0"/>
    <n v="0"/>
    <n v="0"/>
    <n v="0"/>
    <n v="0"/>
    <n v="0"/>
  </r>
  <r>
    <x v="0"/>
    <x v="1"/>
    <x v="14"/>
    <s v="Natuf | LAL 1% | India | Jul26 | V1"/>
    <s v="Natuf | Reel | Brand Ambassador | Heard Of Owning A Cafe | V1"/>
    <s v="In House Natuf"/>
    <x v="5"/>
    <s v="Non-Quality Lead"/>
    <x v="0"/>
    <x v="3"/>
    <s v="Tejaswini Tarigopula"/>
    <s v="Facebook"/>
    <s v="Direct (campaign tagged in CRM)"/>
    <s v="6ad7738cb57f1198bdc5bb9e"/>
    <n v="1"/>
    <n v="0"/>
    <n v="1"/>
    <n v="0"/>
    <n v="1"/>
    <n v="0"/>
    <n v="0"/>
    <n v="0"/>
    <n v="0"/>
    <n v="0"/>
    <n v="0"/>
    <n v="0"/>
  </r>
  <r>
    <x v="0"/>
    <x v="1"/>
    <x v="14"/>
    <s v="Natuf | Business Owners | Tier1 + Growth Cities | Oct26 | V1"/>
    <s v="Natuf | Reel | Brand Ambassador | Heard Of Owning A Cafe | V1"/>
    <s v="In House Natuf"/>
    <x v="9"/>
    <s v="Non-Quality Lead"/>
    <x v="0"/>
    <x v="3"/>
    <s v="Tejaswini Tarigopula"/>
    <s v="Facebook"/>
    <s v="Direct (campaign tagged in CRM)"/>
    <s v="6ad76fc60e8d92589a477188"/>
    <n v="1"/>
    <n v="0"/>
    <n v="1"/>
    <n v="0"/>
    <n v="7"/>
    <n v="5"/>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76d47bb878d462f46e213"/>
    <n v="1"/>
    <n v="0"/>
    <n v="1"/>
    <n v="0"/>
    <n v="1"/>
    <n v="0"/>
    <n v="0"/>
    <n v="0"/>
    <n v="0"/>
    <n v="0"/>
    <n v="0"/>
    <n v="0"/>
  </r>
  <r>
    <x v="0"/>
    <x v="1"/>
    <x v="14"/>
    <s v="Natuf | Business Owners | Tier1 + Growth Cities | Oct26 | V1"/>
    <s v="Natuf | Reel | Brand Ambassador | Heard Of Owning A Cafe | V1"/>
    <s v="In House Natuf"/>
    <x v="4"/>
    <s v="Quality Lead"/>
    <x v="0"/>
    <x v="3"/>
    <s v="Tejaswini Tarigopula"/>
    <s v="Facebook"/>
    <s v="Direct (campaign tagged in CRM)"/>
    <s v="6ad76cedd654cdab0d91f59b"/>
    <n v="1"/>
    <n v="1"/>
    <n v="1"/>
    <n v="0"/>
    <n v="1"/>
    <n v="1"/>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76c0dfa4bd809d75d01bb"/>
    <n v="1"/>
    <n v="0"/>
    <n v="1"/>
    <n v="0"/>
    <n v="1"/>
    <n v="1"/>
    <n v="0"/>
    <n v="0"/>
    <n v="0"/>
    <n v="0"/>
    <n v="0"/>
    <n v="0"/>
  </r>
  <r>
    <x v="0"/>
    <x v="0"/>
    <x v="1"/>
    <s v="E_Natuf_Generic_13082026_Adset1"/>
    <s v="E_Natuf_Generic_13082026_Adset1_Ad1"/>
    <s v="Natuf"/>
    <x v="5"/>
    <s v="Non-Quality Lead"/>
    <x v="0"/>
    <x v="3"/>
    <s v="Tejaswini Tarigopula"/>
    <s v="Facebook"/>
    <s v="Direct (campaign tagged in CRM)"/>
    <s v="6ad76ac1d654cdab0d91f1af"/>
    <n v="1"/>
    <n v="0"/>
    <n v="1"/>
    <n v="0"/>
    <n v="2"/>
    <n v="2"/>
    <n v="0"/>
    <n v="0"/>
    <n v="0"/>
    <n v="0"/>
    <n v="1"/>
    <n v="0"/>
  </r>
  <r>
    <x v="0"/>
    <x v="0"/>
    <x v="0"/>
    <s v="E_Karan_Natuf_Sign_07072026_Adset3"/>
    <s v="E_Karan_Natuf_Sign_07072026_Adset2_Ad1"/>
    <s v="Natuf"/>
    <x v="11"/>
    <s v="Non-Quality Lead"/>
    <x v="0"/>
    <x v="3"/>
    <s v="(Unassigned)"/>
    <s v="Facebook"/>
    <s v="Direct (campaign tagged in CRM)"/>
    <s v="6ad768eaff72ad8478b95cb4"/>
    <n v="1"/>
    <n v="0"/>
    <n v="0"/>
    <n v="0"/>
    <n v="0"/>
    <n v="0"/>
    <n v="0"/>
    <n v="0"/>
    <n v="0"/>
    <n v="0"/>
    <n v="1"/>
    <n v="0"/>
  </r>
  <r>
    <x v="0"/>
    <x v="0"/>
    <x v="3"/>
    <s v="natuf_Kiosk_09102026"/>
    <s v="natuf_Kiosk_14072026_ad set_ad1"/>
    <s v="Natuf"/>
    <x v="5"/>
    <s v="Non-Quality Lead"/>
    <x v="0"/>
    <x v="3"/>
    <s v="Tejaswini Tarigopula"/>
    <s v="Facebook"/>
    <s v="Direct (campaign tagged in CRM)"/>
    <s v="6ad763addae06ac99ffca666"/>
    <n v="1"/>
    <n v="0"/>
    <n v="1"/>
    <n v="0"/>
    <n v="3"/>
    <n v="1"/>
    <n v="0"/>
    <n v="0"/>
    <n v="0"/>
    <n v="0"/>
    <n v="1"/>
    <n v="0"/>
  </r>
  <r>
    <x v="0"/>
    <x v="1"/>
    <x v="16"/>
    <s v="Natuf | LAL 1% | India | Jul26 | V1"/>
    <s v="Natuf | Static | Become A Levantine Food | V1"/>
    <s v="Natuf_MF"/>
    <x v="11"/>
    <s v="Non-Quality Lead"/>
    <x v="0"/>
    <x v="3"/>
    <s v="(Unassigned)"/>
    <s v="Facebook"/>
    <s v="Direct (campaign tagged in CRM)"/>
    <s v="6ad7638311f68de872ac4c24"/>
    <n v="1"/>
    <n v="0"/>
    <n v="0"/>
    <n v="0"/>
    <n v="0"/>
    <n v="0"/>
    <n v="0"/>
    <n v="0"/>
    <n v="0"/>
    <n v="0"/>
    <n v="0"/>
    <n v="0"/>
  </r>
  <r>
    <x v="0"/>
    <x v="1"/>
    <x v="14"/>
    <s v="Natuf | Investors | Tier1 + Growth Cities | Oct26 | V1"/>
    <s v="Natuf | Reel | Brand Ambassador | Heard Of Owning A Cafe | V1"/>
    <s v="In House Natuf"/>
    <x v="1"/>
    <s v="Quality Lead"/>
    <x v="0"/>
    <x v="3"/>
    <s v="Deepak Rai"/>
    <s v="Facebook"/>
    <s v="Direct (campaign tagged in CRM)"/>
    <s v="6ad760a55a2aff8f5c6e69e6"/>
    <n v="1"/>
    <n v="1"/>
    <n v="1"/>
    <n v="0"/>
    <n v="3"/>
    <n v="3"/>
    <n v="0"/>
    <n v="0"/>
    <n v="0"/>
    <n v="0"/>
    <n v="0"/>
    <n v="0"/>
  </r>
  <r>
    <x v="0"/>
    <x v="0"/>
    <x v="2"/>
    <s v="E_Suresh_Natuf_Kiosk_07072026_Adset5"/>
    <s v="E_Hindi_Suresh_Natuf_Kiosk_07072026_Adset5_ad3 – Copy 2"/>
    <s v="Natuf"/>
    <x v="4"/>
    <s v="Quality Lead"/>
    <x v="0"/>
    <x v="3"/>
    <s v="Tejaswini Tarigopula"/>
    <s v="Facebook"/>
    <s v="Direct (campaign tagged in CRM)"/>
    <s v="6ad75f6c49ae4caa362a30bd"/>
    <n v="1"/>
    <n v="1"/>
    <n v="1"/>
    <n v="0"/>
    <n v="1"/>
    <n v="1"/>
    <n v="0"/>
    <n v="0"/>
    <n v="0"/>
    <n v="0"/>
    <n v="1"/>
    <n v="1"/>
  </r>
  <r>
    <x v="0"/>
    <x v="1"/>
    <x v="16"/>
    <s v="Natuf | Investors | Tier1 + Growth Cities | Oct26 | V1"/>
    <s v="Natuf | Static | Become A Levantine Food | V1"/>
    <s v="Natuf_MF"/>
    <x v="14"/>
    <s v="Non-Quality Lead"/>
    <x v="0"/>
    <x v="3"/>
    <s v="Tejaswini Tarigopula"/>
    <s v="Facebook"/>
    <s v="Direct (campaign tagged in CRM)"/>
    <s v="6ad75de403c9312c4ffadb28"/>
    <n v="1"/>
    <n v="0"/>
    <n v="1"/>
    <n v="1"/>
    <n v="2"/>
    <n v="1"/>
    <n v="0"/>
    <n v="0"/>
    <n v="0"/>
    <n v="0"/>
    <n v="0"/>
    <n v="0"/>
  </r>
  <r>
    <x v="0"/>
    <x v="0"/>
    <x v="3"/>
    <s v="natuf_Kiosk_09102026"/>
    <s v="natuf_Kiosk_14072026_ad set_ad1"/>
    <s v="Natuf"/>
    <x v="11"/>
    <s v="Non-Quality Lead"/>
    <x v="0"/>
    <x v="3"/>
    <s v="(Unassigned)"/>
    <s v="Facebook"/>
    <s v="Direct (campaign tagged in CRM)"/>
    <s v="6ad75dad9caa3ec08e22657f"/>
    <n v="1"/>
    <n v="0"/>
    <n v="0"/>
    <n v="0"/>
    <n v="0"/>
    <n v="0"/>
    <n v="0"/>
    <n v="0"/>
    <n v="0"/>
    <n v="0"/>
    <n v="1"/>
    <n v="0"/>
  </r>
  <r>
    <x v="0"/>
    <x v="1"/>
    <x v="14"/>
    <s v="Natuf | Investors | Tier1 + Growth Cities | Oct26 | V1"/>
    <s v="Natuf | Reel | Brand Ambassador | Heard Of Owning A Cafe | V1"/>
    <s v="In House Natuf"/>
    <x v="2"/>
    <s v="Quality Lead"/>
    <x v="0"/>
    <x v="3"/>
    <s v="Tejaswini Tarigopula"/>
    <s v="Facebook"/>
    <s v="Direct (campaign tagged in CRM)"/>
    <s v="6ad75ca1cac4c1c1a8dd12ab"/>
    <n v="1"/>
    <n v="1"/>
    <n v="1"/>
    <n v="0"/>
    <n v="5"/>
    <n v="1"/>
    <n v="0"/>
    <n v="0"/>
    <n v="0"/>
    <n v="0"/>
    <n v="0"/>
    <n v="0"/>
  </r>
  <r>
    <x v="0"/>
    <x v="0"/>
    <x v="0"/>
    <s v="E_Karan_Natuf_Sign_07072026_Adset3"/>
    <s v="E_Karan_Natuf_Sign_07072026_Adset2_Ad1"/>
    <s v="Natuf"/>
    <x v="6"/>
    <s v="Non-Quality Lead"/>
    <x v="0"/>
    <x v="3"/>
    <s v="Tejaswini Tarigopula"/>
    <s v="Facebook"/>
    <s v="Direct (campaign tagged in CRM)"/>
    <s v="6ad75a390d00dd80c0783680"/>
    <n v="1"/>
    <n v="0"/>
    <n v="1"/>
    <n v="0"/>
    <n v="1"/>
    <n v="1"/>
    <n v="0"/>
    <n v="0"/>
    <n v="0"/>
    <n v="0"/>
    <n v="1"/>
    <n v="0"/>
  </r>
  <r>
    <x v="0"/>
    <x v="1"/>
    <x v="14"/>
    <s v="Natuf | Investors | Tier1 + Growth Cities | Oct26 | V1"/>
    <s v="Natuf | Reel | Brand Ambassador | Heard Of Owning A Cafe | V1"/>
    <s v="In House Natuf"/>
    <x v="6"/>
    <s v="Non-Quality Lead"/>
    <x v="0"/>
    <x v="3"/>
    <s v="Tejaswini Tarigopula"/>
    <s v="Facebook"/>
    <s v="Direct (campaign tagged in CRM)"/>
    <s v="6ad757c80d00dd80c078353a"/>
    <n v="1"/>
    <n v="0"/>
    <n v="1"/>
    <n v="0"/>
    <n v="1"/>
    <n v="0"/>
    <n v="0"/>
    <n v="0"/>
    <n v="0"/>
    <n v="0"/>
    <n v="0"/>
    <n v="0"/>
  </r>
  <r>
    <x v="0"/>
    <x v="0"/>
    <x v="1"/>
    <s v="E_Natuf_Generic_13082026_Adset1"/>
    <s v="E_Natuf_Generic_13082026_Adset1_Ad1"/>
    <s v="Natuf"/>
    <x v="11"/>
    <s v="Non-Quality Lead"/>
    <x v="0"/>
    <x v="3"/>
    <s v="(Unassigned)"/>
    <s v="Facebook"/>
    <s v="Direct (campaign tagged in CRM)"/>
    <s v="6ad757520d00dd80c078349e"/>
    <n v="1"/>
    <n v="0"/>
    <n v="0"/>
    <n v="0"/>
    <n v="0"/>
    <n v="0"/>
    <n v="0"/>
    <n v="0"/>
    <n v="0"/>
    <n v="0"/>
    <n v="1"/>
    <n v="0"/>
  </r>
  <r>
    <x v="0"/>
    <x v="0"/>
    <x v="3"/>
    <s v="natuf_Kiosk_09102026"/>
    <s v="natuf_Kiosk_14072026_ad set_ad1"/>
    <s v="Natuf"/>
    <x v="4"/>
    <s v="Quality Lead"/>
    <x v="0"/>
    <x v="3"/>
    <s v="Tejaswini Tarigopula"/>
    <s v="Facebook"/>
    <s v="Direct (campaign tagged in CRM)"/>
    <s v="6ad7573d30ffd9d35c9be586"/>
    <n v="1"/>
    <n v="1"/>
    <n v="1"/>
    <n v="0"/>
    <n v="3"/>
    <n v="2"/>
    <n v="0"/>
    <n v="0"/>
    <n v="0"/>
    <n v="0"/>
    <n v="1"/>
    <n v="1"/>
  </r>
  <r>
    <x v="0"/>
    <x v="1"/>
    <x v="14"/>
    <s v="Natuf | LAL 1% | India | Jul26 | V1"/>
    <s v="Natuf | Reel | Brand Ambassador | Heard Of Owning A Cafe | V1"/>
    <s v="In House Natuf"/>
    <x v="6"/>
    <s v="Non-Quality Lead"/>
    <x v="0"/>
    <x v="3"/>
    <s v="Tejaswini Tarigopula"/>
    <s v="Facebook"/>
    <s v="Direct (campaign tagged in CRM)"/>
    <s v="6ad756d5663494fd53213b71"/>
    <n v="1"/>
    <n v="0"/>
    <n v="1"/>
    <n v="0"/>
    <n v="1"/>
    <n v="0"/>
    <n v="0"/>
    <n v="0"/>
    <n v="0"/>
    <n v="0"/>
    <n v="0"/>
    <n v="0"/>
  </r>
  <r>
    <x v="0"/>
    <x v="0"/>
    <x v="1"/>
    <s v="E_Natuf_Generic_13082026_Adset1"/>
    <s v="E_Natuf_Generic_13082026_Adset1_Ad1"/>
    <s v="Natuf"/>
    <x v="14"/>
    <s v="Non-Quality Lead"/>
    <x v="0"/>
    <x v="3"/>
    <s v="Tejaswini Tarigopula"/>
    <s v="Facebook"/>
    <s v="Direct (campaign tagged in CRM)"/>
    <s v="6ad7565691e525ab69ab042e"/>
    <n v="1"/>
    <n v="0"/>
    <n v="1"/>
    <n v="1"/>
    <n v="3"/>
    <n v="3"/>
    <n v="0"/>
    <n v="0"/>
    <n v="0"/>
    <n v="0"/>
    <n v="1"/>
    <n v="0"/>
  </r>
  <r>
    <x v="0"/>
    <x v="0"/>
    <x v="3"/>
    <s v="natuf_Kiosk_09102026"/>
    <s v="natuf_Kiosk_14072026_ad set_ad1"/>
    <s v="Natuf"/>
    <x v="11"/>
    <s v="Non-Quality Lead"/>
    <x v="0"/>
    <x v="3"/>
    <s v="(Unassigned)"/>
    <s v="Facebook"/>
    <s v="Direct (campaign tagged in CRM)"/>
    <s v="6ad755abf71488a000428194"/>
    <n v="1"/>
    <n v="0"/>
    <n v="0"/>
    <n v="0"/>
    <n v="0"/>
    <n v="0"/>
    <n v="0"/>
    <n v="0"/>
    <n v="0"/>
    <n v="0"/>
    <n v="1"/>
    <n v="0"/>
  </r>
  <r>
    <x v="0"/>
    <x v="0"/>
    <x v="1"/>
    <s v="E_Natuf_Generic_13082026_Adset1"/>
    <s v="E_Natuf_Generic_13082026_Adset1_Ad1"/>
    <s v="Natuf"/>
    <x v="5"/>
    <s v="Non-Quality Lead"/>
    <x v="0"/>
    <x v="3"/>
    <s v="Tejaswini Tarigopula"/>
    <s v="Facebook"/>
    <s v="Direct (campaign tagged in CRM)"/>
    <s v="6ad7553991e525ab69ab02e7"/>
    <n v="1"/>
    <n v="0"/>
    <n v="1"/>
    <n v="0"/>
    <n v="1"/>
    <n v="1"/>
    <n v="0"/>
    <n v="0"/>
    <n v="0"/>
    <n v="0"/>
    <n v="1"/>
    <n v="0"/>
  </r>
  <r>
    <x v="0"/>
    <x v="1"/>
    <x v="16"/>
    <s v="Natuf | Broad | Tier1 + Growth Cities | Oct26 | V1"/>
    <s v="Natuf | Static | Become A Levantine Food | V1"/>
    <s v="Natuf_MF"/>
    <x v="11"/>
    <s v="Non-Quality Lead"/>
    <x v="0"/>
    <x v="3"/>
    <s v="(Unassigned)"/>
    <s v="Facebook"/>
    <s v="Direct (campaign tagged in CRM)"/>
    <s v="6ad75236c6b618aaf456d1d7"/>
    <n v="1"/>
    <n v="0"/>
    <n v="0"/>
    <n v="0"/>
    <n v="0"/>
    <n v="0"/>
    <n v="0"/>
    <n v="0"/>
    <n v="0"/>
    <n v="0"/>
    <n v="0"/>
    <n v="0"/>
  </r>
  <r>
    <x v="0"/>
    <x v="1"/>
    <x v="14"/>
    <s v="Natuf | LAL 1% | India | Jul26 | V1"/>
    <s v="Natuf | Reel | Brand Ambassador | Heard Of Owning A Cafe | V1"/>
    <s v="In House Natuf"/>
    <x v="4"/>
    <s v="Quality Lead"/>
    <x v="0"/>
    <x v="3"/>
    <s v="Tejaswini Tarigopula"/>
    <s v="Facebook"/>
    <s v="Direct (campaign tagged in CRM)"/>
    <s v="6ad751e33effb0645b35ddb2"/>
    <n v="1"/>
    <n v="1"/>
    <n v="1"/>
    <n v="0"/>
    <n v="2"/>
    <n v="2"/>
    <n v="0"/>
    <n v="0"/>
    <n v="0"/>
    <n v="0"/>
    <n v="0"/>
    <n v="0"/>
  </r>
  <r>
    <x v="0"/>
    <x v="1"/>
    <x v="14"/>
    <s v="Natuf | Broad | Tier1 + Growth Cities | Oct26 | V1"/>
    <s v="Natuf | Reel | Brand Ambassador | Heard Of Owning A Cafe | V1"/>
    <s v="In House Natuf"/>
    <x v="5"/>
    <s v="Non-Quality Lead"/>
    <x v="0"/>
    <x v="3"/>
    <s v="Tejaswini Tarigopula"/>
    <s v="Facebook"/>
    <s v="Direct (campaign tagged in CRM)"/>
    <s v="6ad75183c280a9464ca18fbe"/>
    <n v="1"/>
    <n v="0"/>
    <n v="1"/>
    <n v="0"/>
    <n v="2"/>
    <n v="1"/>
    <n v="0"/>
    <n v="0"/>
    <n v="0"/>
    <n v="0"/>
    <n v="0"/>
    <n v="0"/>
  </r>
  <r>
    <x v="0"/>
    <x v="0"/>
    <x v="2"/>
    <s v="E_Suresh_Natuf_Kiosk_07072026_Adset5"/>
    <s v="E_Hindi_Suresh_Natuf_Kiosk_07072026_Adset5_ad3 – Copy 2"/>
    <s v="Natuf"/>
    <x v="11"/>
    <s v="Non-Quality Lead"/>
    <x v="0"/>
    <x v="3"/>
    <s v="(Unassigned)"/>
    <s v="Facebook"/>
    <s v="Direct (campaign tagged in CRM)"/>
    <s v="6ad7512d048408a3f91b41e8"/>
    <n v="1"/>
    <n v="0"/>
    <n v="0"/>
    <n v="0"/>
    <n v="0"/>
    <n v="0"/>
    <n v="0"/>
    <n v="0"/>
    <n v="0"/>
    <n v="0"/>
    <n v="1"/>
    <n v="0"/>
  </r>
  <r>
    <x v="0"/>
    <x v="0"/>
    <x v="1"/>
    <s v="E_Natuf_Generic_13082026_Adset1"/>
    <s v="E_Natuf_Generic_13082026_Adset1_Ad1"/>
    <s v="Natuf"/>
    <x v="7"/>
    <s v="Non-Quality Lead"/>
    <x v="0"/>
    <x v="3"/>
    <s v="Tejaswini Tarigopula"/>
    <s v="Facebook"/>
    <s v="Direct (campaign tagged in CRM)"/>
    <s v="6ad74f076923666aa06b0d67"/>
    <n v="1"/>
    <n v="0"/>
    <n v="1"/>
    <n v="0"/>
    <n v="4"/>
    <n v="0"/>
    <n v="0"/>
    <n v="0"/>
    <n v="0"/>
    <n v="0"/>
    <n v="1"/>
    <n v="0"/>
  </r>
  <r>
    <x v="0"/>
    <x v="0"/>
    <x v="5"/>
    <s v="E_Natuf_MF_16102026_ Ad Set3"/>
    <s v="E_Natuf_MF_16102026_ Ad Set1_Ad1"/>
    <s v="Natuf_MF"/>
    <x v="5"/>
    <s v="Non-Quality Lead"/>
    <x v="0"/>
    <x v="3"/>
    <s v="Tejaswini Tarigopula"/>
    <s v="Facebook"/>
    <s v="Direct (campaign tagged in CRM)"/>
    <s v="6ad74eb6095217cffa7b3ddb"/>
    <n v="1"/>
    <n v="0"/>
    <n v="1"/>
    <n v="0"/>
    <n v="3"/>
    <n v="3"/>
    <n v="0"/>
    <n v="0"/>
    <n v="0"/>
    <n v="0"/>
    <n v="1"/>
    <n v="0"/>
  </r>
  <r>
    <x v="0"/>
    <x v="1"/>
    <x v="16"/>
    <s v="Natuf | Business Owners | Tier1 + Growth Cities | Oct26 | V1"/>
    <s v="Natuf | Static | Become A Levantine Food | V1"/>
    <s v="Natuf_MF"/>
    <x v="11"/>
    <s v="Non-Quality Lead"/>
    <x v="0"/>
    <x v="3"/>
    <s v="(Unassigned)"/>
    <s v="Facebook"/>
    <s v="Direct (campaign tagged in CRM)"/>
    <s v="6ad74e877bb4a1b964b66838"/>
    <n v="1"/>
    <n v="0"/>
    <n v="0"/>
    <n v="0"/>
    <n v="0"/>
    <n v="0"/>
    <n v="0"/>
    <n v="0"/>
    <n v="0"/>
    <n v="0"/>
    <n v="0"/>
    <n v="0"/>
  </r>
  <r>
    <x v="0"/>
    <x v="1"/>
    <x v="14"/>
    <s v="Natuf | Investors | Tier1 + Growth Cities | Oct26 | V1"/>
    <s v="Natuf | Reel | Brand Ambassador | Heard Of Owning A Cafe | V1"/>
    <s v="In House Natuf"/>
    <x v="7"/>
    <s v="Non-Quality Lead"/>
    <x v="0"/>
    <x v="3"/>
    <s v="Deepak Rai"/>
    <s v="Facebook"/>
    <s v="Direct (campaign tagged in CRM)"/>
    <s v="6ad74d791eed9a7d2f6b7bbc"/>
    <n v="1"/>
    <n v="0"/>
    <n v="1"/>
    <n v="0"/>
    <n v="2"/>
    <n v="0"/>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74d665929067de5787841"/>
    <n v="1"/>
    <n v="0"/>
    <n v="1"/>
    <n v="0"/>
    <n v="3"/>
    <n v="0"/>
    <n v="0"/>
    <n v="0"/>
    <n v="0"/>
    <n v="0"/>
    <n v="0"/>
    <n v="0"/>
  </r>
  <r>
    <x v="0"/>
    <x v="1"/>
    <x v="14"/>
    <s v="Natuf | LAL 1% | India | Jul26 | V1"/>
    <s v="Natuf | Reel | Brand Ambassador | Heard Of Owning A Cafe | V1"/>
    <s v="In House Natuf"/>
    <x v="6"/>
    <s v="Non-Quality Lead"/>
    <x v="0"/>
    <x v="3"/>
    <s v="Tejaswini Tarigopula"/>
    <s v="Facebook"/>
    <s v="Direct (campaign tagged in CRM)"/>
    <s v="6ad74d4ba39f70ee727a5c9a"/>
    <n v="1"/>
    <n v="0"/>
    <n v="1"/>
    <n v="0"/>
    <n v="1"/>
    <n v="1"/>
    <n v="0"/>
    <n v="0"/>
    <n v="0"/>
    <n v="0"/>
    <n v="0"/>
    <n v="0"/>
  </r>
  <r>
    <x v="0"/>
    <x v="1"/>
    <x v="14"/>
    <s v="Natuf | LAL 1% | India | Jul26 | V1"/>
    <s v="Natuf | Reel | Brand Ambassador | Heard Of Owning A Cafe | V1"/>
    <s v="In House Natuf"/>
    <x v="6"/>
    <s v="Non-Quality Lead"/>
    <x v="0"/>
    <x v="3"/>
    <s v="Tejaswini Tarigopula"/>
    <s v="Facebook"/>
    <s v="Direct (campaign tagged in CRM)"/>
    <s v="6ad74d1e7bb4a1b964b6663c"/>
    <n v="1"/>
    <n v="0"/>
    <n v="1"/>
    <n v="0"/>
    <n v="1"/>
    <n v="0"/>
    <n v="0"/>
    <n v="0"/>
    <n v="0"/>
    <n v="0"/>
    <n v="0"/>
    <n v="0"/>
  </r>
  <r>
    <x v="0"/>
    <x v="1"/>
    <x v="14"/>
    <s v="Natuf | Investors | Tier1 + Growth Cities | Oct26 | V1"/>
    <s v="Natuf | Reel | Brand Ambassador | Heard Of Owning A Cafe | V1"/>
    <s v="In House Natuf"/>
    <x v="4"/>
    <s v="Quality Lead"/>
    <x v="0"/>
    <x v="3"/>
    <s v="Tejaswini Tarigopula"/>
    <s v="Facebook"/>
    <s v="Direct (campaign tagged in CRM)"/>
    <s v="6ad74bda77dde95b7a034d81"/>
    <n v="1"/>
    <n v="1"/>
    <n v="1"/>
    <n v="0"/>
    <n v="1"/>
    <n v="1"/>
    <n v="0"/>
    <n v="0"/>
    <n v="0"/>
    <n v="0"/>
    <n v="0"/>
    <n v="0"/>
  </r>
  <r>
    <x v="0"/>
    <x v="1"/>
    <x v="14"/>
    <s v="Natuf | Investors | Tier1 + Growth Cities | Oct26 | V1"/>
    <s v="Natuf | Reel | Brand Ambassador | Heard Of Owning A Cafe | V1"/>
    <s v="In House Natuf"/>
    <x v="1"/>
    <s v="Quality Lead"/>
    <x v="0"/>
    <x v="3"/>
    <s v="Tejaswini Tarigopula"/>
    <s v="Facebook"/>
    <s v="Direct (campaign tagged in CRM)"/>
    <s v="6ad74967a3e70250d7f437b2"/>
    <n v="1"/>
    <n v="1"/>
    <n v="1"/>
    <n v="0"/>
    <n v="4"/>
    <n v="2"/>
    <n v="0"/>
    <n v="0"/>
    <n v="0"/>
    <n v="0"/>
    <n v="0"/>
    <n v="0"/>
  </r>
  <r>
    <x v="0"/>
    <x v="0"/>
    <x v="2"/>
    <s v="E_Suresh_Natuf_Kiosk_07072026_Adset5"/>
    <s v="E_Hindi_Suresh_Natuf_Kiosk_07072026_Adset5_ad3 – Copy 2"/>
    <s v="Natuf"/>
    <x v="11"/>
    <s v="Non-Quality Lead"/>
    <x v="0"/>
    <x v="3"/>
    <s v="(Unassigned)"/>
    <s v="Facebook"/>
    <s v="Direct (campaign tagged in CRM)"/>
    <s v="6ad7485fc8b7435b4419b9d8"/>
    <n v="1"/>
    <n v="0"/>
    <n v="0"/>
    <n v="0"/>
    <n v="0"/>
    <n v="0"/>
    <n v="0"/>
    <n v="0"/>
    <n v="0"/>
    <n v="0"/>
    <n v="1"/>
    <n v="0"/>
  </r>
  <r>
    <x v="0"/>
    <x v="0"/>
    <x v="3"/>
    <s v="natuf_Kiosk_09102026"/>
    <s v="natuf_Kiosk_14072026_ad set_ad1"/>
    <s v="Natuf"/>
    <x v="5"/>
    <s v="Non-Quality Lead"/>
    <x v="0"/>
    <x v="3"/>
    <s v="Tejaswini Tarigopula"/>
    <s v="Facebook"/>
    <s v="Direct (campaign tagged in CRM)"/>
    <s v="6ad7420071858d8e04ce32f3"/>
    <n v="1"/>
    <n v="0"/>
    <n v="1"/>
    <n v="0"/>
    <n v="6"/>
    <n v="1"/>
    <n v="0"/>
    <n v="0"/>
    <n v="0"/>
    <n v="0"/>
    <n v="1"/>
    <n v="0"/>
  </r>
  <r>
    <x v="0"/>
    <x v="0"/>
    <x v="2"/>
    <s v="E_Suresh_Natuf_Kiosk_07072026_Adset5"/>
    <s v="E_Hindi_Suresh_Natuf_Kiosk_07072026_Adset5_ad3 – Copy 2"/>
    <s v="Natuf"/>
    <x v="14"/>
    <s v="Non-Quality Lead"/>
    <x v="0"/>
    <x v="3"/>
    <s v="Tejaswini Tarigopula"/>
    <s v="Facebook"/>
    <s v="Direct (campaign tagged in CRM)"/>
    <s v="6ad740f039e1504ed95107a5"/>
    <n v="1"/>
    <n v="0"/>
    <n v="1"/>
    <n v="1"/>
    <n v="1"/>
    <n v="1"/>
    <n v="0"/>
    <n v="0"/>
    <n v="0"/>
    <n v="0"/>
    <n v="1"/>
    <n v="0"/>
  </r>
  <r>
    <x v="0"/>
    <x v="1"/>
    <x v="15"/>
    <s v="E_Karan_Natuf_Kiosk_15102026_Adset 7"/>
    <s v="E_Karan_Natuf_Kiosk_07072026_Adset5_ad3 – Copy"/>
    <s v="In House Natuf"/>
    <x v="11"/>
    <s v="Non-Quality Lead"/>
    <x v="0"/>
    <x v="3"/>
    <s v="(Unassigned)"/>
    <s v="Facebook"/>
    <s v="Direct (campaign tagged in CRM)"/>
    <s v="6ad74095247e5567cef7811a"/>
    <n v="1"/>
    <n v="0"/>
    <n v="0"/>
    <n v="0"/>
    <n v="0"/>
    <n v="0"/>
    <n v="0"/>
    <n v="0"/>
    <n v="0"/>
    <n v="0"/>
    <n v="0"/>
    <n v="0"/>
  </r>
  <r>
    <x v="0"/>
    <x v="1"/>
    <x v="16"/>
    <s v="Natuf | Broad | Tier1 + Growth Cities | Oct26 | V1"/>
    <s v="Natuf | Static | Lead Your State With | V1"/>
    <s v="Natuf_MF"/>
    <x v="6"/>
    <s v="Non-Quality Lead"/>
    <x v="0"/>
    <x v="3"/>
    <s v="Tejaswini Tarigopula"/>
    <s v="Facebook"/>
    <s v="Direct (campaign tagged in CRM)"/>
    <s v="6ad73ee451e24813d7060990"/>
    <n v="1"/>
    <n v="0"/>
    <n v="1"/>
    <n v="0"/>
    <n v="1"/>
    <n v="0"/>
    <n v="0"/>
    <n v="0"/>
    <n v="0"/>
    <n v="0"/>
    <n v="0"/>
    <n v="0"/>
  </r>
  <r>
    <x v="0"/>
    <x v="1"/>
    <x v="14"/>
    <s v="Natuf | Investors | Tier1 + Growth Cities | Oct26 | V1"/>
    <s v="Natuf | Reel | Brand Ambassador | Heard Of Owning A Cafe | V1"/>
    <s v="In House Natuf"/>
    <x v="14"/>
    <s v="Non-Quality Lead"/>
    <x v="0"/>
    <x v="3"/>
    <s v="Tejaswini Tarigopula"/>
    <s v="Facebook"/>
    <s v="Direct (campaign tagged in CRM)"/>
    <s v="6ad73ce91c0f36ea499c2a6b"/>
    <n v="1"/>
    <n v="0"/>
    <n v="1"/>
    <n v="1"/>
    <n v="1"/>
    <n v="1"/>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73c5104ae6ab4ca6d3faf"/>
    <n v="1"/>
    <n v="0"/>
    <n v="1"/>
    <n v="0"/>
    <n v="0"/>
    <n v="0"/>
    <n v="0"/>
    <n v="0"/>
    <n v="0"/>
    <n v="0"/>
    <n v="0"/>
    <n v="0"/>
  </r>
  <r>
    <x v="0"/>
    <x v="0"/>
    <x v="3"/>
    <s v="natuf_Kiosk_09102026"/>
    <s v="natuf_Kiosk_14072026_ad set_ad1"/>
    <s v="Natuf"/>
    <x v="6"/>
    <s v="Non-Quality Lead"/>
    <x v="0"/>
    <x v="3"/>
    <s v="Tejaswini Tarigopula"/>
    <s v="Facebook"/>
    <s v="Direct (campaign tagged in CRM)"/>
    <s v="6ad7397acc5bd7323c6a9ec0"/>
    <n v="1"/>
    <n v="0"/>
    <n v="1"/>
    <n v="0"/>
    <n v="1"/>
    <n v="0"/>
    <n v="0"/>
    <n v="0"/>
    <n v="0"/>
    <n v="0"/>
    <n v="1"/>
    <n v="0"/>
  </r>
  <r>
    <x v="0"/>
    <x v="1"/>
    <x v="14"/>
    <s v="Natuf | Investors | Tier1 + Growth Cities | Oct26 | V1"/>
    <s v="Natuf | Reel | Brand Ambassador | Heard Of Owning A Cafe | V1"/>
    <s v="In House Natuf"/>
    <x v="6"/>
    <s v="Non-Quality Lead"/>
    <x v="0"/>
    <x v="3"/>
    <s v="Tejaswini Tarigopula"/>
    <s v="Facebook"/>
    <s v="Direct (campaign tagged in CRM)"/>
    <s v="6ad73624b8335fcda206ea03"/>
    <n v="1"/>
    <n v="0"/>
    <n v="1"/>
    <n v="0"/>
    <n v="1"/>
    <n v="1"/>
    <n v="0"/>
    <n v="0"/>
    <n v="0"/>
    <n v="0"/>
    <n v="0"/>
    <n v="0"/>
  </r>
  <r>
    <x v="0"/>
    <x v="1"/>
    <x v="14"/>
    <s v="Natuf | Broad | Tier1 + Growth Cities | Oct26 | V1"/>
    <s v="Natuf | Reel | Brand Ambassador | Heard Of Owning A Cafe | V1"/>
    <s v="In House Natuf"/>
    <x v="5"/>
    <s v="Non-Quality Lead"/>
    <x v="0"/>
    <x v="3"/>
    <s v="Tejaswini Tarigopula"/>
    <s v="Facebook"/>
    <s v="Direct (campaign tagged in CRM)"/>
    <s v="6ad734d6a9cb8fa58ec5ce78"/>
    <n v="1"/>
    <n v="0"/>
    <n v="1"/>
    <n v="0"/>
    <n v="4"/>
    <n v="2"/>
    <n v="0"/>
    <n v="0"/>
    <n v="0"/>
    <n v="0"/>
    <n v="0"/>
    <n v="0"/>
  </r>
  <r>
    <x v="0"/>
    <x v="1"/>
    <x v="14"/>
    <s v="Natuf | Business Owners | Tier1 + Growth Cities | Oct26 | V1"/>
    <s v="Natuf | Reel | Brand Ambassador | Heard Of Owning A Cafe | V1"/>
    <s v="In House Natuf"/>
    <x v="4"/>
    <s v="Quality Lead"/>
    <x v="0"/>
    <x v="3"/>
    <s v="Tejaswini Tarigopula"/>
    <s v="Facebook"/>
    <s v="Direct (campaign tagged in CRM)"/>
    <s v="6ad7347a86baa8819b28ec92"/>
    <n v="1"/>
    <n v="1"/>
    <n v="1"/>
    <n v="0"/>
    <n v="3"/>
    <n v="2"/>
    <n v="0"/>
    <n v="0"/>
    <n v="0"/>
    <n v="0"/>
    <n v="0"/>
    <n v="0"/>
  </r>
  <r>
    <x v="0"/>
    <x v="1"/>
    <x v="16"/>
    <s v="Natuf | Broad | Tier1 + Growth Cities | Oct26 | V1"/>
    <s v="Natuf | Static | Become A Levantine Food | V1"/>
    <s v="Natuf_MF"/>
    <x v="11"/>
    <s v="Non-Quality Lead"/>
    <x v="0"/>
    <x v="3"/>
    <s v="(Unassigned)"/>
    <s v="Facebook"/>
    <s v="Direct (campaign tagged in CRM)"/>
    <s v="6ad73415353c45862b8328b6"/>
    <n v="1"/>
    <n v="0"/>
    <n v="0"/>
    <n v="0"/>
    <n v="0"/>
    <n v="0"/>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732f4041c51f9cf5f6cbe"/>
    <n v="1"/>
    <n v="0"/>
    <n v="1"/>
    <n v="0"/>
    <n v="2"/>
    <n v="2"/>
    <n v="0"/>
    <n v="0"/>
    <n v="0"/>
    <n v="0"/>
    <n v="0"/>
    <n v="0"/>
  </r>
  <r>
    <x v="0"/>
    <x v="1"/>
    <x v="16"/>
    <s v="Natuf | Broad | Tier1 + Growth Cities | Oct26 | V1"/>
    <s v="Natuf | Static | Lead Your State With | V1"/>
    <s v="Natuf_MF"/>
    <x v="7"/>
    <s v="Non-Quality Lead"/>
    <x v="0"/>
    <x v="3"/>
    <s v="Tejaswini Tarigopula"/>
    <s v="Facebook"/>
    <s v="Direct (campaign tagged in CRM)"/>
    <s v="6ad732470a98b3bc6bce1ef6"/>
    <n v="1"/>
    <n v="0"/>
    <n v="1"/>
    <n v="0"/>
    <n v="2"/>
    <n v="0"/>
    <n v="0"/>
    <n v="0"/>
    <n v="0"/>
    <n v="0"/>
    <n v="0"/>
    <n v="0"/>
  </r>
  <r>
    <x v="0"/>
    <x v="0"/>
    <x v="0"/>
    <s v="E_Karan_Natuf_Sign_07072026_Adset3"/>
    <s v="E_Karan_Natuf_Sign_07072026_Adset2_Ad1 – Copy"/>
    <s v="Natuf"/>
    <x v="11"/>
    <s v="Non-Quality Lead"/>
    <x v="0"/>
    <x v="3"/>
    <s v="(Unassigned)"/>
    <s v="Facebook"/>
    <s v="Direct (campaign tagged in CRM)"/>
    <s v="6ad731696850fc46c471c3c0"/>
    <n v="1"/>
    <n v="0"/>
    <n v="0"/>
    <n v="0"/>
    <n v="0"/>
    <n v="0"/>
    <n v="0"/>
    <n v="0"/>
    <n v="0"/>
    <n v="0"/>
    <n v="1"/>
    <n v="0"/>
  </r>
  <r>
    <x v="0"/>
    <x v="1"/>
    <x v="14"/>
    <s v="Natuf | Investors | Tier1 + Growth Cities | Oct26 | V1"/>
    <s v="Natuf | Reel | Brand Ambassador | Heard Of Owning A Cafe | V1"/>
    <s v="In House Natuf"/>
    <x v="5"/>
    <s v="Non-Quality Lead"/>
    <x v="0"/>
    <x v="3"/>
    <s v="Tejaswini Tarigopula"/>
    <s v="Facebook"/>
    <s v="Direct (campaign tagged in CRM)"/>
    <s v="6ad72f4f1718d9dc8af5f613"/>
    <n v="1"/>
    <n v="0"/>
    <n v="1"/>
    <n v="0"/>
    <n v="1"/>
    <n v="1"/>
    <n v="0"/>
    <n v="0"/>
    <n v="0"/>
    <n v="0"/>
    <n v="0"/>
    <n v="0"/>
  </r>
  <r>
    <x v="0"/>
    <x v="1"/>
    <x v="16"/>
    <s v="Natuf | Business Owners | Tier1 + Growth Cities | Oct26 | V1"/>
    <s v="Natuf | Static | Become A Levantine Food | V1"/>
    <s v="Natuf_MF"/>
    <x v="11"/>
    <s v="Non-Quality Lead"/>
    <x v="0"/>
    <x v="3"/>
    <s v="(Unassigned)"/>
    <s v="Facebook"/>
    <s v="Direct (campaign tagged in CRM)"/>
    <s v="6ad72e37bd1c834e94b861b1"/>
    <n v="1"/>
    <n v="0"/>
    <n v="0"/>
    <n v="0"/>
    <n v="0"/>
    <n v="0"/>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72d5546be29035540a243"/>
    <n v="1"/>
    <n v="0"/>
    <n v="1"/>
    <n v="0"/>
    <n v="1"/>
    <n v="0"/>
    <n v="0"/>
    <n v="0"/>
    <n v="0"/>
    <n v="0"/>
    <n v="0"/>
    <n v="0"/>
  </r>
  <r>
    <x v="0"/>
    <x v="0"/>
    <x v="3"/>
    <s v="natuf_Kiosk_09102026"/>
    <s v="natuf_Kiosk_14072026_ad set_ad1"/>
    <s v="Natuf"/>
    <x v="7"/>
    <s v="Non-Quality Lead"/>
    <x v="0"/>
    <x v="3"/>
    <s v="Tejaswini Tarigopula"/>
    <s v="Facebook"/>
    <s v="Direct (campaign tagged in CRM)"/>
    <s v="6ad72d3512375487a32ad91b"/>
    <n v="1"/>
    <n v="0"/>
    <n v="1"/>
    <n v="0"/>
    <n v="2"/>
    <n v="0"/>
    <n v="0"/>
    <n v="0"/>
    <n v="0"/>
    <n v="0"/>
    <n v="1"/>
    <n v="0"/>
  </r>
  <r>
    <x v="0"/>
    <x v="1"/>
    <x v="14"/>
    <s v="Natuf | LAL 1% | India | Jul26 | V1"/>
    <s v="Natuf | Reel | Brand Ambassador | Heard Of Owning A Cafe | V1"/>
    <s v="In House Natuf"/>
    <x v="6"/>
    <s v="Non-Quality Lead"/>
    <x v="0"/>
    <x v="3"/>
    <s v="Tejaswini Tarigopula"/>
    <s v="Facebook"/>
    <s v="Direct (campaign tagged in CRM)"/>
    <s v="6ad72d13c13cec8f746bed9c"/>
    <n v="1"/>
    <n v="0"/>
    <n v="1"/>
    <n v="0"/>
    <n v="1"/>
    <n v="1"/>
    <n v="0"/>
    <n v="0"/>
    <n v="0"/>
    <n v="0"/>
    <n v="0"/>
    <n v="0"/>
  </r>
  <r>
    <x v="0"/>
    <x v="1"/>
    <x v="14"/>
    <s v="Natuf | Investors | Tier1 + Growth Cities | Oct26 | V1"/>
    <s v="Natuf | Reel | Brand Ambassador | Heard Of Owning A Cafe | V1"/>
    <s v="In House Natuf"/>
    <x v="4"/>
    <s v="Quality Lead"/>
    <x v="0"/>
    <x v="3"/>
    <s v="Tejaswini Tarigopula"/>
    <s v="Facebook"/>
    <s v="Direct (campaign tagged in CRM)"/>
    <s v="6ad72c9dc13cec8f746becbe"/>
    <n v="1"/>
    <n v="1"/>
    <n v="1"/>
    <n v="0"/>
    <n v="2"/>
    <n v="1"/>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72abc1e42154eb8889a9b"/>
    <n v="1"/>
    <n v="0"/>
    <n v="1"/>
    <n v="0"/>
    <n v="1"/>
    <n v="0"/>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728211c7e027d1b57e1f3"/>
    <n v="1"/>
    <n v="0"/>
    <n v="1"/>
    <n v="0"/>
    <n v="3"/>
    <n v="3"/>
    <n v="0"/>
    <n v="0"/>
    <n v="0"/>
    <n v="0"/>
    <n v="0"/>
    <n v="0"/>
  </r>
  <r>
    <x v="0"/>
    <x v="1"/>
    <x v="16"/>
    <s v="Natuf | LAL 1% | India | Jul26 | V1"/>
    <s v="Natuf | Static | Explore Levantine Food | V1"/>
    <s v="Natuf_MF"/>
    <x v="14"/>
    <s v="Non-Quality Lead"/>
    <x v="0"/>
    <x v="3"/>
    <s v="Tejaswini Tarigopula"/>
    <s v="Facebook"/>
    <s v="Direct (campaign tagged in CRM)"/>
    <s v="6ad726aa4cc29a72c45330a8"/>
    <n v="1"/>
    <n v="0"/>
    <n v="1"/>
    <n v="1"/>
    <n v="1"/>
    <n v="0"/>
    <n v="0"/>
    <n v="0"/>
    <n v="0"/>
    <n v="0"/>
    <n v="0"/>
    <n v="0"/>
  </r>
  <r>
    <x v="0"/>
    <x v="0"/>
    <x v="3"/>
    <s v="natuf_Kiosk_09102026"/>
    <s v="natuf_Kiosk_14072026_ad set_ad1"/>
    <s v="Natuf"/>
    <x v="11"/>
    <s v="Non-Quality Lead"/>
    <x v="0"/>
    <x v="3"/>
    <s v="(Unassigned)"/>
    <s v="Facebook"/>
    <s v="Direct (campaign tagged in CRM)"/>
    <s v="6ad7252ae62c9b9e09f28f08"/>
    <n v="1"/>
    <n v="0"/>
    <n v="0"/>
    <n v="0"/>
    <n v="0"/>
    <n v="0"/>
    <n v="0"/>
    <n v="0"/>
    <n v="0"/>
    <n v="0"/>
    <n v="1"/>
    <n v="0"/>
  </r>
  <r>
    <x v="0"/>
    <x v="0"/>
    <x v="2"/>
    <s v="E_Suresh_Natuf_Kiosk_07072026_Adset5"/>
    <s v="E_Hindi_Suresh_Natuf_Kiosk_07072026_Adset5_ad3 – Copy 2"/>
    <s v="Natuf"/>
    <x v="2"/>
    <s v="Quality Lead"/>
    <x v="0"/>
    <x v="3"/>
    <s v="Tejaswini Tarigopula"/>
    <s v="Facebook"/>
    <s v="Direct (campaign tagged in CRM)"/>
    <s v="6ad725076eb4a7155d8f2a6b"/>
    <n v="1"/>
    <n v="1"/>
    <n v="1"/>
    <n v="0"/>
    <n v="5"/>
    <n v="2"/>
    <n v="0"/>
    <n v="0"/>
    <n v="0"/>
    <n v="0"/>
    <n v="1"/>
    <n v="1"/>
  </r>
  <r>
    <x v="0"/>
    <x v="0"/>
    <x v="3"/>
    <s v="natuf_Kiosk_09102026"/>
    <s v="natuf_Kiosk_14072026_ad set_ad1"/>
    <s v="Natuf"/>
    <x v="11"/>
    <s v="Non-Quality Lead"/>
    <x v="0"/>
    <x v="3"/>
    <s v="(Unassigned)"/>
    <s v="Facebook"/>
    <s v="Direct (campaign tagged in CRM)"/>
    <s v="6ad724665528662cb1faab69"/>
    <n v="1"/>
    <n v="0"/>
    <n v="0"/>
    <n v="0"/>
    <n v="0"/>
    <n v="0"/>
    <n v="0"/>
    <n v="0"/>
    <n v="0"/>
    <n v="0"/>
    <n v="1"/>
    <n v="0"/>
  </r>
  <r>
    <x v="0"/>
    <x v="1"/>
    <x v="16"/>
    <s v="Natuf | Broad | Tier1 + Growth Cities | Oct26 | V1"/>
    <s v="Natuf | Static | Become A Levantine Food | V1"/>
    <s v="Natuf_MF"/>
    <x v="11"/>
    <s v="Non-Quality Lead"/>
    <x v="0"/>
    <x v="3"/>
    <s v="(Unassigned)"/>
    <s v="Facebook"/>
    <s v="Direct (campaign tagged in CRM)"/>
    <s v="6ad72461dae57e36c5c4db57"/>
    <n v="1"/>
    <n v="0"/>
    <n v="0"/>
    <n v="0"/>
    <n v="0"/>
    <n v="0"/>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7238f54a58c0138583ee3"/>
    <n v="1"/>
    <n v="0"/>
    <n v="1"/>
    <n v="0"/>
    <n v="2"/>
    <n v="1"/>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720cbff97c0a42e43f747"/>
    <n v="1"/>
    <n v="0"/>
    <n v="1"/>
    <n v="0"/>
    <n v="0"/>
    <n v="0"/>
    <n v="0"/>
    <n v="0"/>
    <n v="0"/>
    <n v="0"/>
    <n v="0"/>
    <n v="0"/>
  </r>
  <r>
    <x v="0"/>
    <x v="1"/>
    <x v="14"/>
    <s v="Natuf | Business Owners | Tier1 + Growth Cities | Oct26 | V1"/>
    <s v="Natuf | Reel | Brand Ambassador | Heard Of Owning A Cafe | V1"/>
    <s v="In House Natuf"/>
    <x v="11"/>
    <s v="Non-Quality Lead"/>
    <x v="0"/>
    <x v="3"/>
    <s v="Tejaswini Tarigopula"/>
    <s v="Facebook"/>
    <s v="Direct (campaign tagged in CRM)"/>
    <s v="6ad71d5e4c7917c36a754bba"/>
    <n v="1"/>
    <n v="0"/>
    <n v="0"/>
    <n v="0"/>
    <n v="0"/>
    <n v="0"/>
    <n v="0"/>
    <n v="0"/>
    <n v="0"/>
    <n v="0"/>
    <n v="0"/>
    <n v="0"/>
  </r>
  <r>
    <x v="0"/>
    <x v="0"/>
    <x v="3"/>
    <s v="natuf_Kiosk_09102026"/>
    <s v="natuf_Kiosk_14072026_ad set_ad1"/>
    <s v="Natuf"/>
    <x v="7"/>
    <s v="Non-Quality Lead"/>
    <x v="0"/>
    <x v="3"/>
    <s v="Tejaswini Tarigopula"/>
    <s v="Facebook"/>
    <s v="Direct (campaign tagged in CRM)"/>
    <s v="6ad71bc8ac1285156d958c9e"/>
    <n v="1"/>
    <n v="0"/>
    <n v="1"/>
    <n v="0"/>
    <n v="3"/>
    <n v="4"/>
    <n v="0"/>
    <n v="0"/>
    <n v="0"/>
    <n v="0"/>
    <n v="1"/>
    <n v="0"/>
  </r>
  <r>
    <x v="0"/>
    <x v="1"/>
    <x v="14"/>
    <s v="Natuf | LAL 1% | India | Jul26 | V1"/>
    <s v="Natuf | Reel | Brand Ambassador | Heard Of Owning A Cafe | V1"/>
    <s v="In House Natuf"/>
    <x v="4"/>
    <s v="Quality Lead"/>
    <x v="0"/>
    <x v="3"/>
    <s v="Tejaswini Tarigopula"/>
    <s v="Facebook"/>
    <s v="Direct (campaign tagged in CRM)"/>
    <s v="6ad71b8bedb414a573d77052"/>
    <n v="1"/>
    <n v="1"/>
    <n v="1"/>
    <n v="0"/>
    <n v="1"/>
    <n v="1"/>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71ae21836d4ca4aaa24de"/>
    <n v="1"/>
    <n v="0"/>
    <n v="1"/>
    <n v="0"/>
    <n v="1"/>
    <n v="0"/>
    <n v="0"/>
    <n v="0"/>
    <n v="0"/>
    <n v="0"/>
    <n v="0"/>
    <n v="0"/>
  </r>
  <r>
    <x v="0"/>
    <x v="0"/>
    <x v="3"/>
    <s v="natuf_Kiosk_09102026"/>
    <s v="natuf_Kiosk_14072026_ad set_ad1"/>
    <s v="Natuf"/>
    <x v="14"/>
    <s v="Non-Quality Lead"/>
    <x v="0"/>
    <x v="3"/>
    <s v="Tejaswini Tarigopula"/>
    <s v="Facebook"/>
    <s v="Direct (campaign tagged in CRM)"/>
    <s v="6ad71ad3ac1285156d958ab9"/>
    <n v="1"/>
    <n v="0"/>
    <n v="1"/>
    <n v="1"/>
    <n v="2"/>
    <n v="1"/>
    <n v="0"/>
    <n v="0"/>
    <n v="0"/>
    <n v="0"/>
    <n v="1"/>
    <n v="0"/>
  </r>
  <r>
    <x v="0"/>
    <x v="0"/>
    <x v="3"/>
    <s v="natuf_Kiosk_09102026"/>
    <s v="natuf_Kiosk_14072026_ad set_ad1"/>
    <s v="Natuf"/>
    <x v="11"/>
    <s v="Non-Quality Lead"/>
    <x v="0"/>
    <x v="3"/>
    <s v="(Unassigned)"/>
    <s v="Facebook"/>
    <s v="Direct (campaign tagged in CRM)"/>
    <s v="6ad71a6f208d7131ffecc9f7"/>
    <n v="1"/>
    <n v="0"/>
    <n v="0"/>
    <n v="0"/>
    <n v="0"/>
    <n v="0"/>
    <n v="0"/>
    <n v="0"/>
    <n v="0"/>
    <n v="0"/>
    <n v="1"/>
    <n v="0"/>
  </r>
  <r>
    <x v="0"/>
    <x v="1"/>
    <x v="14"/>
    <s v="Natuf | LAL 1% | India | Jul26 | V1"/>
    <s v="Natuf | Reel | Brand Ambassador | Heard Of Owning A Cafe | V1"/>
    <s v="In House Natuf"/>
    <x v="14"/>
    <s v="Non-Quality Lead"/>
    <x v="0"/>
    <x v="3"/>
    <s v="Tejaswini Tarigopula"/>
    <s v="Facebook"/>
    <s v="Direct (campaign tagged in CRM)"/>
    <s v="6ad719dd53ff85756edacb21"/>
    <n v="1"/>
    <n v="0"/>
    <n v="1"/>
    <n v="1"/>
    <n v="6"/>
    <n v="0"/>
    <n v="0"/>
    <n v="0"/>
    <n v="0"/>
    <n v="0"/>
    <n v="0"/>
    <n v="0"/>
  </r>
  <r>
    <x v="0"/>
    <x v="1"/>
    <x v="14"/>
    <s v="Natuf | Broad | Tier1 + Growth Cities | Oct26 | V1"/>
    <s v="Natuf | Reel | Brand Ambassador | Heard Of Owning A Cafe | V1"/>
    <s v="In House Natuf"/>
    <x v="14"/>
    <s v="Non-Quality Lead"/>
    <x v="0"/>
    <x v="3"/>
    <s v="Tejaswini Tarigopula"/>
    <s v="Facebook"/>
    <s v="Direct (campaign tagged in CRM)"/>
    <s v="6ad71803e5ca2c83cafb147e"/>
    <n v="1"/>
    <n v="0"/>
    <n v="1"/>
    <n v="1"/>
    <n v="1"/>
    <n v="1"/>
    <n v="0"/>
    <n v="0"/>
    <n v="0"/>
    <n v="0"/>
    <n v="0"/>
    <n v="0"/>
  </r>
  <r>
    <x v="0"/>
    <x v="0"/>
    <x v="2"/>
    <s v="E_Suresh_Natuf_Kiosk_07072026_Adset5"/>
    <s v="E_Hindi_Suresh_Natuf_Kiosk_07072026_Adset5_ad3 – Copy 2"/>
    <s v="Natuf"/>
    <x v="6"/>
    <s v="Non-Quality Lead"/>
    <x v="0"/>
    <x v="3"/>
    <s v="Tejaswini Tarigopula"/>
    <s v="Facebook"/>
    <s v="Direct (campaign tagged in CRM)"/>
    <s v="6ad717c0ff97c0a42e43eccc"/>
    <n v="1"/>
    <n v="0"/>
    <n v="1"/>
    <n v="0"/>
    <n v="1"/>
    <n v="0"/>
    <n v="0"/>
    <n v="0"/>
    <n v="0"/>
    <n v="0"/>
    <n v="1"/>
    <n v="0"/>
  </r>
  <r>
    <x v="0"/>
    <x v="0"/>
    <x v="0"/>
    <s v="E_Karan_Natuf_Sign_07072026_Adset3"/>
    <s v="E_Karan_Natuf_Sign_07072026_Adset2_Ad1 – Copy"/>
    <s v="Natuf"/>
    <x v="11"/>
    <s v="Non-Quality Lead"/>
    <x v="0"/>
    <x v="3"/>
    <s v="(Unassigned)"/>
    <s v="Facebook"/>
    <s v="Direct (campaign tagged in CRM)"/>
    <s v="6ad7153146556be1e0048d34"/>
    <n v="1"/>
    <n v="0"/>
    <n v="0"/>
    <n v="0"/>
    <n v="0"/>
    <n v="0"/>
    <n v="0"/>
    <n v="0"/>
    <n v="0"/>
    <n v="0"/>
    <n v="1"/>
    <n v="0"/>
  </r>
  <r>
    <x v="0"/>
    <x v="1"/>
    <x v="14"/>
    <s v="Natuf | Broad | Tier1 + Growth Cities | Oct26 | V1"/>
    <s v="Natuf | Reel | Brand Ambassador | Heard Of Owning A Cafe | V1"/>
    <s v="In House Natuf"/>
    <x v="6"/>
    <s v="Non-Quality Lead"/>
    <x v="0"/>
    <x v="3"/>
    <s v="Tejaswini Tarigopula"/>
    <s v="Facebook"/>
    <s v="Direct (campaign tagged in CRM)"/>
    <s v="6ad714d7d399d4106badd840"/>
    <n v="1"/>
    <n v="0"/>
    <n v="1"/>
    <n v="0"/>
    <n v="0"/>
    <n v="0"/>
    <n v="0"/>
    <n v="0"/>
    <n v="0"/>
    <n v="0"/>
    <n v="0"/>
    <n v="0"/>
  </r>
  <r>
    <x v="0"/>
    <x v="0"/>
    <x v="1"/>
    <s v="E_Natuf_Generic_13082026_Adset1"/>
    <s v="E_Natuf_Generic_13082026_Adset1_Ad1"/>
    <s v="Natuf"/>
    <x v="7"/>
    <s v="Non-Quality Lead"/>
    <x v="0"/>
    <x v="3"/>
    <s v="Tejaswini Tarigopula"/>
    <s v="Facebook"/>
    <s v="Direct (campaign tagged in CRM)"/>
    <s v="6ad713ecb70057368bfc8602"/>
    <n v="1"/>
    <n v="0"/>
    <n v="1"/>
    <n v="0"/>
    <n v="4"/>
    <n v="1"/>
    <n v="0"/>
    <n v="0"/>
    <n v="0"/>
    <n v="0"/>
    <n v="1"/>
    <n v="0"/>
  </r>
  <r>
    <x v="0"/>
    <x v="1"/>
    <x v="14"/>
    <s v="Natuf | Business Owners | Tier1 + Growth Cities | Oct26 | V1"/>
    <s v="Natuf | Reel | Brand Ambassador | Heard Of Owning A Cafe | V1"/>
    <s v="In House Natuf"/>
    <x v="6"/>
    <s v="Non-Quality Lead"/>
    <x v="0"/>
    <x v="3"/>
    <s v="Tejaswini Tarigopula"/>
    <s v="Facebook"/>
    <s v="Direct (campaign tagged in CRM)"/>
    <s v="6ad712c4b04f1f2f8a3890e5"/>
    <n v="1"/>
    <n v="0"/>
    <n v="1"/>
    <n v="0"/>
    <n v="6"/>
    <n v="0"/>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7119b353dd75ca1f48314"/>
    <n v="1"/>
    <n v="0"/>
    <n v="1"/>
    <n v="0"/>
    <n v="1"/>
    <n v="1"/>
    <n v="0"/>
    <n v="0"/>
    <n v="0"/>
    <n v="0"/>
    <n v="0"/>
    <n v="0"/>
  </r>
  <r>
    <x v="0"/>
    <x v="1"/>
    <x v="14"/>
    <s v="Natuf | Broad | Tier1 + Growth Cities | Oct26 | V1"/>
    <s v="Natuf | Reel | Brand Ambassador | Heard Of Owning A Cafe | V1"/>
    <s v="In House Natuf"/>
    <x v="4"/>
    <s v="Quality Lead"/>
    <x v="0"/>
    <x v="3"/>
    <s v="Tejaswini Tarigopula"/>
    <s v="Facebook"/>
    <s v="Direct (campaign tagged in CRM)"/>
    <s v="6ad710e160a338d078751d0a"/>
    <n v="1"/>
    <n v="1"/>
    <n v="1"/>
    <n v="0"/>
    <n v="2"/>
    <n v="1"/>
    <n v="0"/>
    <n v="0"/>
    <n v="0"/>
    <n v="0"/>
    <n v="0"/>
    <n v="0"/>
  </r>
  <r>
    <x v="0"/>
    <x v="1"/>
    <x v="16"/>
    <s v="Natuf | Investors | Tier1 + Growth Cities | Oct26 | V1"/>
    <s v="Natuf | Static | Become A Levantine Food | V1"/>
    <s v="Natuf_MF"/>
    <x v="7"/>
    <s v="Non-Quality Lead"/>
    <x v="0"/>
    <x v="3"/>
    <s v="Tejaswini Tarigopula"/>
    <s v="Facebook"/>
    <s v="Direct (campaign tagged in CRM)"/>
    <s v="6ad7109b6c62e4b341e4b6ac"/>
    <n v="1"/>
    <n v="0"/>
    <n v="1"/>
    <n v="0"/>
    <n v="2"/>
    <n v="0"/>
    <n v="0"/>
    <n v="0"/>
    <n v="0"/>
    <n v="0"/>
    <n v="0"/>
    <n v="0"/>
  </r>
  <r>
    <x v="0"/>
    <x v="0"/>
    <x v="0"/>
    <s v="E_Karan_Natuf_Sign_07072026_Adset3"/>
    <s v="E_Karan_Natuf_Sign_07072026_Adset2_Ad1"/>
    <s v="Natuf"/>
    <x v="14"/>
    <s v="Non-Quality Lead"/>
    <x v="0"/>
    <x v="3"/>
    <s v="Tejaswini Tarigopula"/>
    <s v="Facebook"/>
    <s v="Direct (campaign tagged in CRM)"/>
    <s v="6ad70eab68829864feb5a094"/>
    <n v="1"/>
    <n v="0"/>
    <n v="1"/>
    <n v="1"/>
    <n v="1"/>
    <n v="1"/>
    <n v="0"/>
    <n v="0"/>
    <n v="0"/>
    <n v="0"/>
    <n v="1"/>
    <n v="0"/>
  </r>
  <r>
    <x v="0"/>
    <x v="0"/>
    <x v="2"/>
    <s v="E_Suresh_Natuf_Kiosk_07072026_Adset5"/>
    <s v="E_Hindi_Suresh_Natuf_Kiosk_07072026_Adset5_ad3 – Copy 2"/>
    <s v="Natuf"/>
    <x v="11"/>
    <s v="Non-Quality Lead"/>
    <x v="0"/>
    <x v="3"/>
    <s v="(Unassigned)"/>
    <s v="Facebook"/>
    <s v="Direct (campaign tagged in CRM)"/>
    <s v="6ad70b15dcc36227d01d5db5"/>
    <n v="1"/>
    <n v="0"/>
    <n v="0"/>
    <n v="0"/>
    <n v="0"/>
    <n v="0"/>
    <n v="0"/>
    <n v="0"/>
    <n v="0"/>
    <n v="0"/>
    <n v="1"/>
    <n v="0"/>
  </r>
  <r>
    <x v="0"/>
    <x v="0"/>
    <x v="3"/>
    <s v="natuf_Kiosk_14072026_Highest-converting industries"/>
    <s v="natuf_Kiosk_14072026_ad set_ad1"/>
    <s v="Natuf"/>
    <x v="5"/>
    <s v="Non-Quality Lead"/>
    <x v="0"/>
    <x v="3"/>
    <s v="Tejaswini Tarigopula"/>
    <s v="Facebook"/>
    <s v="Direct (campaign tagged in CRM)"/>
    <s v="6ad70a92ff1375dcd3428865"/>
    <n v="1"/>
    <n v="0"/>
    <n v="1"/>
    <n v="0"/>
    <n v="1"/>
    <n v="1"/>
    <n v="0"/>
    <n v="0"/>
    <n v="0"/>
    <n v="0"/>
    <n v="1"/>
    <n v="0"/>
  </r>
  <r>
    <x v="0"/>
    <x v="1"/>
    <x v="14"/>
    <s v="Natuf | Broad | Tier1 + Growth Cities | Oct26 | V1"/>
    <s v="Natuf | Reel | Brand Ambassador | Heard Of Owning A Cafe | V1"/>
    <s v="In House Natuf"/>
    <x v="1"/>
    <s v="Quality Lead"/>
    <x v="0"/>
    <x v="3"/>
    <s v="Tejaswini Tarigopula"/>
    <s v="Facebook"/>
    <s v="Direct (campaign tagged in CRM)"/>
    <s v="6ad7081f5c3b9ea18f115d84"/>
    <n v="1"/>
    <n v="1"/>
    <n v="1"/>
    <n v="0"/>
    <n v="2"/>
    <n v="2"/>
    <n v="0"/>
    <n v="0"/>
    <n v="0"/>
    <n v="0"/>
    <n v="0"/>
    <n v="0"/>
  </r>
  <r>
    <x v="0"/>
    <x v="1"/>
    <x v="14"/>
    <s v="Natuf | Broad | Tier1 + Growth Cities | Oct26 | V1"/>
    <s v="Natuf | Reel | Brand Ambassador | Heard Of Owning A Cafe | V1"/>
    <s v="In House Natuf"/>
    <x v="5"/>
    <s v="Non-Quality Lead"/>
    <x v="0"/>
    <x v="3"/>
    <s v="Tejaswini Tarigopula"/>
    <s v="Facebook"/>
    <s v="Direct (campaign tagged in CRM)"/>
    <s v="6ad70777b057020a8e7f08c8"/>
    <n v="1"/>
    <n v="0"/>
    <n v="1"/>
    <n v="0"/>
    <n v="1"/>
    <n v="1"/>
    <n v="0"/>
    <n v="0"/>
    <n v="0"/>
    <n v="0"/>
    <n v="0"/>
    <n v="0"/>
  </r>
  <r>
    <x v="0"/>
    <x v="0"/>
    <x v="3"/>
    <s v="natuf_Kiosk_09102026"/>
    <s v="natuf_Kiosk_14072026_ad set_ad1"/>
    <s v="Natuf"/>
    <x v="11"/>
    <s v="Non-Quality Lead"/>
    <x v="0"/>
    <x v="3"/>
    <s v="(Unassigned)"/>
    <s v="Facebook"/>
    <s v="Direct (campaign tagged in CRM)"/>
    <s v="6ad705c56d61ef62960de2c8"/>
    <n v="1"/>
    <n v="0"/>
    <n v="0"/>
    <n v="0"/>
    <n v="0"/>
    <n v="0"/>
    <n v="0"/>
    <n v="0"/>
    <n v="0"/>
    <n v="0"/>
    <n v="1"/>
    <n v="0"/>
  </r>
  <r>
    <x v="0"/>
    <x v="0"/>
    <x v="0"/>
    <s v="E_Karan_Natuf_Sign_07072026_Adset3"/>
    <s v="E_Karan_Natuf_Sign_07072026_Adset2_Ad1"/>
    <s v="Natuf"/>
    <x v="14"/>
    <s v="Non-Quality Lead"/>
    <x v="0"/>
    <x v="3"/>
    <s v="Tejaswini Tarigopula"/>
    <s v="Facebook"/>
    <s v="Direct (campaign tagged in CRM)"/>
    <s v="6ad70582b540c776c3b6c47a"/>
    <n v="1"/>
    <n v="0"/>
    <n v="1"/>
    <n v="1"/>
    <n v="1"/>
    <n v="1"/>
    <n v="0"/>
    <n v="0"/>
    <n v="0"/>
    <n v="0"/>
    <n v="1"/>
    <n v="0"/>
  </r>
  <r>
    <x v="0"/>
    <x v="1"/>
    <x v="14"/>
    <s v="Natuf | Business Owners | Tier1 + Growth Cities | Oct26 | V1"/>
    <s v="Natuf | Reel | Brand Ambassador | Heard Of Owning A Cafe | V1"/>
    <s v="In House Natuf"/>
    <x v="14"/>
    <s v="Non-Quality Lead"/>
    <x v="0"/>
    <x v="3"/>
    <s v="Tejaswini Tarigopula"/>
    <s v="Facebook"/>
    <s v="Direct (campaign tagged in CRM)"/>
    <s v="6ad703d9b088c41fa63d99e5"/>
    <n v="1"/>
    <n v="0"/>
    <n v="1"/>
    <n v="1"/>
    <n v="0"/>
    <n v="0"/>
    <n v="0"/>
    <n v="0"/>
    <n v="0"/>
    <n v="0"/>
    <n v="0"/>
    <n v="0"/>
  </r>
  <r>
    <x v="0"/>
    <x v="0"/>
    <x v="7"/>
    <s v="E_Karan_Natuf_Kiosk_15102026_Adset 7"/>
    <s v="E_Karan_Natuf_Kiosk_07072026_Adset5_ad3 – Copy"/>
    <s v="Natuf"/>
    <x v="11"/>
    <s v="Non-Quality Lead"/>
    <x v="0"/>
    <x v="3"/>
    <s v="(Unassigned)"/>
    <s v="Facebook"/>
    <s v="Direct (campaign tagged in CRM)"/>
    <s v="6ad703b0409ab4faea33bd77"/>
    <n v="1"/>
    <n v="0"/>
    <n v="0"/>
    <n v="0"/>
    <n v="0"/>
    <n v="0"/>
    <n v="0"/>
    <n v="0"/>
    <n v="0"/>
    <n v="0"/>
    <n v="1"/>
    <n v="0"/>
  </r>
  <r>
    <x v="0"/>
    <x v="1"/>
    <x v="14"/>
    <s v="Natuf | Investors | Tier1 + Growth Cities | Oct26 | V1"/>
    <s v="Natuf | Reel | Brand Ambassador | Heard Of Owning A Cafe | V1"/>
    <s v="In House Natuf"/>
    <x v="6"/>
    <s v="Non-Quality Lead"/>
    <x v="0"/>
    <x v="3"/>
    <s v="Tejaswini Tarigopula"/>
    <s v="Facebook"/>
    <s v="Direct (campaign tagged in CRM)"/>
    <s v="6ad7026451fd434b683a3e0b"/>
    <n v="1"/>
    <n v="0"/>
    <n v="1"/>
    <n v="0"/>
    <n v="1"/>
    <n v="1"/>
    <n v="0"/>
    <n v="0"/>
    <n v="0"/>
    <n v="0"/>
    <n v="0"/>
    <n v="0"/>
  </r>
  <r>
    <x v="0"/>
    <x v="1"/>
    <x v="14"/>
    <s v="Natuf | Investors | Tier1 + Growth Cities | Oct26 | V1"/>
    <s v="Natuf | Reel | Brand Ambassador | Heard Of Owning A Cafe | V1"/>
    <s v="In House Natuf"/>
    <x v="4"/>
    <s v="Quality Lead"/>
    <x v="0"/>
    <x v="3"/>
    <s v="Tejaswini Tarigopula"/>
    <s v="Facebook"/>
    <s v="Direct (campaign tagged in CRM)"/>
    <s v="6ad701fc1aa0af2bc2062b89"/>
    <n v="1"/>
    <n v="1"/>
    <n v="1"/>
    <n v="0"/>
    <n v="3"/>
    <n v="2"/>
    <n v="0"/>
    <n v="0"/>
    <n v="0"/>
    <n v="0"/>
    <n v="0"/>
    <n v="0"/>
  </r>
  <r>
    <x v="0"/>
    <x v="0"/>
    <x v="1"/>
    <s v="E_Natuf_Generic_13082026_Adset1"/>
    <s v="E_Natuf_Generic_13082026_Adset1_Ad1"/>
    <s v="Natuf"/>
    <x v="14"/>
    <s v="Non-Quality Lead"/>
    <x v="0"/>
    <x v="3"/>
    <s v="Tejaswini Tarigopula"/>
    <s v="Facebook"/>
    <s v="Direct (campaign tagged in CRM)"/>
    <s v="6ad6ff899a72d1085531309a"/>
    <n v="1"/>
    <n v="0"/>
    <n v="1"/>
    <n v="1"/>
    <n v="4"/>
    <n v="4"/>
    <n v="0"/>
    <n v="0"/>
    <n v="0"/>
    <n v="0"/>
    <n v="1"/>
    <n v="0"/>
  </r>
  <r>
    <x v="0"/>
    <x v="1"/>
    <x v="14"/>
    <s v="Natuf | LAL 1% | India | Jul26 | V1"/>
    <s v="Natuf | Reel | Brand Ambassador | Heard Of Owning A Cafe | V1"/>
    <s v="In House Natuf"/>
    <x v="4"/>
    <s v="Quality Lead"/>
    <x v="0"/>
    <x v="3"/>
    <s v="Tejaswini Tarigopula"/>
    <s v="Facebook"/>
    <s v="Direct (campaign tagged in CRM)"/>
    <s v="6ad6fe2259816e9345c24f1d"/>
    <n v="1"/>
    <n v="1"/>
    <n v="1"/>
    <n v="0"/>
    <n v="1"/>
    <n v="1"/>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6fe0b39cc4b45de5d451d"/>
    <n v="1"/>
    <n v="0"/>
    <n v="1"/>
    <n v="0"/>
    <n v="4"/>
    <n v="2"/>
    <n v="0"/>
    <n v="0"/>
    <n v="0"/>
    <n v="0"/>
    <n v="0"/>
    <n v="0"/>
  </r>
  <r>
    <x v="0"/>
    <x v="1"/>
    <x v="14"/>
    <s v="Natuf | Investors | Tier1 + Growth Cities | Oct26 | V1"/>
    <s v="Natuf | Reel | Brand Ambassador | Heard Of Owning A Cafe | V1"/>
    <s v="In House Natuf"/>
    <x v="4"/>
    <s v="Quality Lead"/>
    <x v="0"/>
    <x v="3"/>
    <s v="Tejaswini Tarigopula"/>
    <s v="Facebook"/>
    <s v="Direct (campaign tagged in CRM)"/>
    <s v="6ad6fdc4e72da515a2e3e19c"/>
    <n v="1"/>
    <n v="1"/>
    <n v="1"/>
    <n v="0"/>
    <n v="5"/>
    <n v="1"/>
    <n v="0"/>
    <n v="0"/>
    <n v="0"/>
    <n v="0"/>
    <n v="0"/>
    <n v="0"/>
  </r>
  <r>
    <x v="0"/>
    <x v="1"/>
    <x v="14"/>
    <s v="Natuf | LAL 1% | India | Jul26 | V1"/>
    <s v="Natuf | Reel | Brand Ambassador | Heard Of Owning A Cafe | V1"/>
    <s v="In House Natuf"/>
    <x v="14"/>
    <s v="Non-Quality Lead"/>
    <x v="0"/>
    <x v="3"/>
    <s v="Tejaswini Tarigopula"/>
    <s v="Facebook"/>
    <s v="Direct (campaign tagged in CRM)"/>
    <s v="6ad6fcd27125bbf83dffa49b"/>
    <n v="1"/>
    <n v="0"/>
    <n v="1"/>
    <n v="1"/>
    <n v="0"/>
    <n v="0"/>
    <n v="0"/>
    <n v="0"/>
    <n v="0"/>
    <n v="0"/>
    <n v="0"/>
    <n v="0"/>
  </r>
  <r>
    <x v="0"/>
    <x v="1"/>
    <x v="14"/>
    <s v="Natuf | LAL 1% | India | Jul26 | V1"/>
    <s v="Natuf | Reel | Hindi | Male | We Are Bringing Natuf | V1"/>
    <s v="In House Natuf"/>
    <x v="14"/>
    <s v="Non-Quality Lead"/>
    <x v="0"/>
    <x v="3"/>
    <s v="Tejaswini Tarigopula"/>
    <s v="Facebook"/>
    <s v="Direct (campaign tagged in CRM)"/>
    <s v="6ad6fc5425345ce86213d27b"/>
    <n v="1"/>
    <n v="0"/>
    <n v="1"/>
    <n v="1"/>
    <n v="1"/>
    <n v="1"/>
    <n v="0"/>
    <n v="0"/>
    <n v="0"/>
    <n v="0"/>
    <n v="0"/>
    <n v="0"/>
  </r>
  <r>
    <x v="0"/>
    <x v="0"/>
    <x v="0"/>
    <s v="E_Karan_Natuf_Sign_07072026_Adset3"/>
    <s v="E_Karan_Natuf_Sign_07072026_Adset2_Ad1 – Copy"/>
    <s v="Natuf"/>
    <x v="6"/>
    <s v="Non-Quality Lead"/>
    <x v="0"/>
    <x v="3"/>
    <s v="Tejaswini Tarigopula"/>
    <s v="Facebook"/>
    <s v="Direct (campaign tagged in CRM)"/>
    <s v="6ad6fc4854a1c9aee73a6f5a"/>
    <n v="1"/>
    <n v="0"/>
    <n v="1"/>
    <n v="0"/>
    <n v="1"/>
    <n v="1"/>
    <n v="0"/>
    <n v="0"/>
    <n v="0"/>
    <n v="0"/>
    <n v="1"/>
    <n v="0"/>
  </r>
  <r>
    <x v="0"/>
    <x v="1"/>
    <x v="14"/>
    <s v="Natuf | LAL 1% | India | Jul26 | V1"/>
    <s v="Natuf | Reel | Brand Ambassador | Heard Of Owning A Cafe | V1"/>
    <s v="In House Natuf"/>
    <x v="14"/>
    <s v="Non-Quality Lead"/>
    <x v="0"/>
    <x v="3"/>
    <s v="Tejaswini Tarigopula"/>
    <s v="Facebook"/>
    <s v="Direct (campaign tagged in CRM)"/>
    <s v="6ad6fafe1b92c39398275010"/>
    <n v="1"/>
    <n v="0"/>
    <n v="1"/>
    <n v="1"/>
    <n v="1"/>
    <n v="1"/>
    <n v="0"/>
    <n v="0"/>
    <n v="0"/>
    <n v="0"/>
    <n v="0"/>
    <n v="0"/>
  </r>
  <r>
    <x v="0"/>
    <x v="0"/>
    <x v="1"/>
    <s v="E_Natuf_Generic_13082026_Adset1"/>
    <s v="E_Natuf_Generic_13082026_Adset1_Ad1"/>
    <s v="Natuf"/>
    <x v="11"/>
    <s v="Non-Quality Lead"/>
    <x v="0"/>
    <x v="3"/>
    <s v="(Unassigned)"/>
    <s v="Facebook"/>
    <s v="Direct (campaign tagged in CRM)"/>
    <s v="6ad6fa963d28198411194ed4"/>
    <n v="1"/>
    <n v="0"/>
    <n v="0"/>
    <n v="0"/>
    <n v="0"/>
    <n v="0"/>
    <n v="0"/>
    <n v="0"/>
    <n v="0"/>
    <n v="0"/>
    <n v="1"/>
    <n v="0"/>
  </r>
  <r>
    <x v="0"/>
    <x v="1"/>
    <x v="14"/>
    <s v="Natuf | Investors | Tier1 + Growth Cities | Oct26 | V1"/>
    <s v="Natuf | Reel | Brand Ambassador | Heard Of Owning A Cafe | V1"/>
    <s v="In House Natuf"/>
    <x v="7"/>
    <s v="Non-Quality Lead"/>
    <x v="0"/>
    <x v="3"/>
    <s v="Tejaswini Tarigopula"/>
    <s v="Facebook"/>
    <s v="Direct (campaign tagged in CRM)"/>
    <s v="6ad6fa3045068c7f6e040280"/>
    <n v="1"/>
    <n v="0"/>
    <n v="1"/>
    <n v="0"/>
    <n v="2"/>
    <n v="0"/>
    <n v="0"/>
    <n v="0"/>
    <n v="0"/>
    <n v="0"/>
    <n v="0"/>
    <n v="0"/>
  </r>
  <r>
    <x v="0"/>
    <x v="0"/>
    <x v="3"/>
    <s v="natuf_Kiosk_09102026"/>
    <s v="natuf_Kiosk_14072026_ad set_ad1"/>
    <s v="Natuf"/>
    <x v="5"/>
    <s v="Non-Quality Lead"/>
    <x v="0"/>
    <x v="3"/>
    <s v="Tejaswini Tarigopula"/>
    <s v="Facebook"/>
    <s v="Direct (campaign tagged in CRM)"/>
    <s v="6ad6fa1381512d1d7db71807"/>
    <n v="1"/>
    <n v="0"/>
    <n v="1"/>
    <n v="0"/>
    <n v="3"/>
    <n v="1"/>
    <n v="0"/>
    <n v="0"/>
    <n v="0"/>
    <n v="0"/>
    <n v="1"/>
    <n v="0"/>
  </r>
  <r>
    <x v="0"/>
    <x v="0"/>
    <x v="0"/>
    <s v="E_Karan_Natuf_Sign_07072026_Adset3"/>
    <s v="E_Karan_Natuf_Sign_07072026_Adset2_Ad1 – Copy"/>
    <s v="Natuf"/>
    <x v="11"/>
    <s v="Non-Quality Lead"/>
    <x v="0"/>
    <x v="3"/>
    <s v="(Unassigned)"/>
    <s v="Facebook"/>
    <s v="Direct (campaign tagged in CRM)"/>
    <s v="6ad6f83f03654f1573703fe6"/>
    <n v="1"/>
    <n v="0"/>
    <n v="0"/>
    <n v="0"/>
    <n v="0"/>
    <n v="0"/>
    <n v="0"/>
    <n v="0"/>
    <n v="0"/>
    <n v="0"/>
    <n v="1"/>
    <n v="0"/>
  </r>
  <r>
    <x v="0"/>
    <x v="1"/>
    <x v="14"/>
    <s v="Natuf | Business Owners | Tier1 + Growth Cities | Oct26 | V1"/>
    <s v="Natuf | Reel | Brand Ambassador | Heard Of Owning A Cafe | V1"/>
    <s v="In House Natuf"/>
    <x v="5"/>
    <s v="Non-Quality Lead"/>
    <x v="0"/>
    <x v="3"/>
    <s v="Tejaswini Tarigopula"/>
    <s v="Facebook"/>
    <s v="Direct (campaign tagged in CRM)"/>
    <s v="6ad6f82de7557de88bf2137b"/>
    <n v="1"/>
    <n v="0"/>
    <n v="1"/>
    <n v="0"/>
    <n v="3"/>
    <n v="1"/>
    <n v="0"/>
    <n v="0"/>
    <n v="0"/>
    <n v="0"/>
    <n v="0"/>
    <n v="0"/>
  </r>
  <r>
    <x v="0"/>
    <x v="1"/>
    <x v="14"/>
    <s v="Natuf | Investors | Tier1 + Growth Cities | Oct26 | V1"/>
    <s v="Natuf | Reel | Brand Ambassador | Heard Of Owning A Cafe | V1"/>
    <s v="In House Natuf"/>
    <x v="14"/>
    <s v="Non-Quality Lead"/>
    <x v="0"/>
    <x v="3"/>
    <s v="Deepak Rai"/>
    <s v="Facebook"/>
    <s v="Direct (campaign tagged in CRM)"/>
    <s v="6ad6f61a931d0f55eea3425f"/>
    <n v="1"/>
    <n v="0"/>
    <n v="1"/>
    <n v="1"/>
    <n v="1"/>
    <n v="1"/>
    <n v="0"/>
    <n v="0"/>
    <n v="0"/>
    <n v="0"/>
    <n v="0"/>
    <n v="0"/>
  </r>
  <r>
    <x v="0"/>
    <x v="0"/>
    <x v="3"/>
    <s v="natuf_Kiosk_09102026"/>
    <s v="natuf_Kiosk_14072026_ad set_ad1"/>
    <s v="Natuf"/>
    <x v="5"/>
    <s v="Non-Quality Lead"/>
    <x v="0"/>
    <x v="3"/>
    <s v="Tejaswini Tarigopula"/>
    <s v="Facebook"/>
    <s v="Direct (campaign tagged in CRM)"/>
    <s v="6ad6f483d2c709bd3f2b0c68"/>
    <n v="1"/>
    <n v="0"/>
    <n v="1"/>
    <n v="0"/>
    <n v="2"/>
    <n v="1"/>
    <n v="0"/>
    <n v="0"/>
    <n v="0"/>
    <n v="0"/>
    <n v="1"/>
    <n v="0"/>
  </r>
  <r>
    <x v="0"/>
    <x v="0"/>
    <x v="0"/>
    <s v="E_Karan_Natuf_Sign_07072026_Adset3"/>
    <s v="E_Karan_Natuf_Sign_07072026_Adset2_Ad1"/>
    <s v="Natuf"/>
    <x v="11"/>
    <s v="Non-Quality Lead"/>
    <x v="0"/>
    <x v="3"/>
    <s v="(Unassigned)"/>
    <s v="Facebook"/>
    <s v="Direct (campaign tagged in CRM)"/>
    <s v="6ad6f3b2c7ac5e9c984d5c57"/>
    <n v="1"/>
    <n v="0"/>
    <n v="0"/>
    <n v="0"/>
    <n v="0"/>
    <n v="0"/>
    <n v="0"/>
    <n v="0"/>
    <n v="0"/>
    <n v="0"/>
    <n v="1"/>
    <n v="0"/>
  </r>
  <r>
    <x v="0"/>
    <x v="1"/>
    <x v="16"/>
    <s v="Natuf | Investors | Tier1 + Growth Cities | Oct26 | V1"/>
    <s v="Natuf | Static | Become A Levantine Food | V1"/>
    <s v="Natuf_MF"/>
    <x v="11"/>
    <s v="Non-Quality Lead"/>
    <x v="0"/>
    <x v="3"/>
    <s v="(Unassigned)"/>
    <s v="Facebook"/>
    <s v="Direct (campaign tagged in CRM)"/>
    <s v="6ad6f218e8db4989dda21520"/>
    <n v="1"/>
    <n v="0"/>
    <n v="0"/>
    <n v="0"/>
    <n v="0"/>
    <n v="0"/>
    <n v="0"/>
    <n v="0"/>
    <n v="0"/>
    <n v="0"/>
    <n v="0"/>
    <n v="0"/>
  </r>
  <r>
    <x v="0"/>
    <x v="0"/>
    <x v="2"/>
    <s v="E_Suresh_Natuf_Kiosk_07072026_Adset5"/>
    <s v="E_Hindi_Suresh_Natuf_Kiosk_07072026_Adset5_ad3 – Copy 2"/>
    <s v="Natuf"/>
    <x v="5"/>
    <s v="Non-Quality Lead"/>
    <x v="0"/>
    <x v="3"/>
    <s v="Tejaswini Tarigopula"/>
    <s v="Facebook"/>
    <s v="Direct (campaign tagged in CRM)"/>
    <s v="6ad6ee78a766db31ff521269"/>
    <n v="1"/>
    <n v="0"/>
    <n v="1"/>
    <n v="0"/>
    <n v="1"/>
    <n v="1"/>
    <n v="0"/>
    <n v="0"/>
    <n v="0"/>
    <n v="0"/>
    <n v="1"/>
    <n v="0"/>
  </r>
  <r>
    <x v="0"/>
    <x v="1"/>
    <x v="14"/>
    <s v="Natuf | Broad | Tier1 + Growth Cities | Oct26 | V1"/>
    <s v="Natuf | Reel | Brand Ambassador | Heard Of Owning A Cafe | V1"/>
    <s v="In House Natuf"/>
    <x v="6"/>
    <s v="Non-Quality Lead"/>
    <x v="0"/>
    <x v="3"/>
    <s v="Tejaswini Tarigopula"/>
    <s v="Facebook"/>
    <s v="Direct (campaign tagged in CRM)"/>
    <s v="6ad6ee0478695202d45fd874"/>
    <n v="1"/>
    <n v="0"/>
    <n v="1"/>
    <n v="0"/>
    <n v="0"/>
    <n v="0"/>
    <n v="0"/>
    <n v="0"/>
    <n v="0"/>
    <n v="0"/>
    <n v="0"/>
    <n v="0"/>
  </r>
  <r>
    <x v="0"/>
    <x v="1"/>
    <x v="14"/>
    <s v="Natuf | Business Owners | Tier1 + Growth Cities | Oct26 | V1"/>
    <s v="Natuf | Reel | Brand Ambassador | Heard Of Owning A Cafe | V1"/>
    <s v="In House Natuf"/>
    <x v="7"/>
    <s v="Non-Quality Lead"/>
    <x v="0"/>
    <x v="3"/>
    <s v="Tejaswini Tarigopula"/>
    <s v="Facebook"/>
    <s v="Direct (campaign tagged in CRM)"/>
    <s v="6ad6e9f2f9032134b84544c7"/>
    <n v="1"/>
    <n v="0"/>
    <n v="1"/>
    <n v="0"/>
    <n v="2"/>
    <n v="2"/>
    <n v="0"/>
    <n v="0"/>
    <n v="0"/>
    <n v="0"/>
    <n v="0"/>
    <n v="0"/>
  </r>
  <r>
    <x v="0"/>
    <x v="1"/>
    <x v="14"/>
    <s v="Natuf | Broad | Tier1 + Growth Cities | Oct26 | V1"/>
    <s v="Natuf | Reel | Brand Ambassador | Heard Of Owning A Cafe | V1"/>
    <s v="In House Natuf"/>
    <x v="5"/>
    <s v="Non-Quality Lead"/>
    <x v="0"/>
    <x v="3"/>
    <s v="Tejaswini Tarigopula"/>
    <s v="Facebook"/>
    <s v="Direct (campaign tagged in CRM)"/>
    <s v="6ad6e774cf3bde96cdf41ff7"/>
    <n v="1"/>
    <n v="0"/>
    <n v="1"/>
    <n v="0"/>
    <n v="2"/>
    <n v="2"/>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6e73ad44703e4dfc734e5"/>
    <n v="1"/>
    <n v="0"/>
    <n v="1"/>
    <n v="0"/>
    <n v="1"/>
    <n v="1"/>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6e3dff120c7f8e99df4e5"/>
    <n v="1"/>
    <n v="0"/>
    <n v="1"/>
    <n v="0"/>
    <n v="4"/>
    <n v="1"/>
    <n v="0"/>
    <n v="0"/>
    <n v="0"/>
    <n v="0"/>
    <n v="0"/>
    <n v="0"/>
  </r>
  <r>
    <x v="0"/>
    <x v="0"/>
    <x v="7"/>
    <s v="E_Karan_Natuf_Kiosk_07072026_Adset5"/>
    <s v="E_Hindi_Karan_Natuf_Kiosk_07072026_Adset5_ad3 – Copy 3"/>
    <s v="Natuf"/>
    <x v="11"/>
    <s v="Non-Quality Lead"/>
    <x v="0"/>
    <x v="3"/>
    <s v="(Unassigned)"/>
    <s v="Facebook"/>
    <s v="Direct (campaign tagged in CRM)"/>
    <s v="6ad6e2c23d37af3c68fa3a52"/>
    <n v="1"/>
    <n v="0"/>
    <n v="0"/>
    <n v="0"/>
    <n v="0"/>
    <n v="0"/>
    <n v="0"/>
    <n v="0"/>
    <n v="0"/>
    <n v="0"/>
    <n v="1"/>
    <n v="0"/>
  </r>
  <r>
    <x v="0"/>
    <x v="1"/>
    <x v="14"/>
    <s v="Natuf | Investors | Tier1 + Growth Cities | Oct26 | V1"/>
    <s v="Natuf | Reel | Brand Ambassador | Heard Of Owning A Cafe | V1"/>
    <s v="In House Natuf"/>
    <x v="5"/>
    <s v="Non-Quality Lead"/>
    <x v="0"/>
    <x v="3"/>
    <s v="Tejaswini Tarigopula"/>
    <s v="Facebook"/>
    <s v="Direct (campaign tagged in CRM)"/>
    <s v="6ad6de35441f926246e347ac"/>
    <n v="1"/>
    <n v="0"/>
    <n v="1"/>
    <n v="0"/>
    <n v="4"/>
    <n v="2"/>
    <n v="0"/>
    <n v="0"/>
    <n v="0"/>
    <n v="0"/>
    <n v="0"/>
    <n v="0"/>
  </r>
  <r>
    <x v="0"/>
    <x v="0"/>
    <x v="2"/>
    <s v="E_Suresh_Natuf_Kiosk_07072026_Adset5"/>
    <s v="E_Hindi_Suresh_Natuf_Kiosk_07072026_Adset5_ad3 – Copy 2"/>
    <s v="Natuf"/>
    <x v="7"/>
    <s v="Non-Quality Lead"/>
    <x v="0"/>
    <x v="3"/>
    <s v="Tejaswini Tarigopula"/>
    <s v="Facebook"/>
    <s v="Direct (campaign tagged in CRM)"/>
    <s v="6ad6dd67e798bba62505cf27"/>
    <n v="1"/>
    <n v="0"/>
    <n v="1"/>
    <n v="0"/>
    <n v="3"/>
    <n v="1"/>
    <n v="0"/>
    <n v="0"/>
    <n v="0"/>
    <n v="0"/>
    <n v="1"/>
    <n v="0"/>
  </r>
  <r>
    <x v="0"/>
    <x v="1"/>
    <x v="14"/>
    <s v="Natuf | Investors | Tier1 + Growth Cities | Oct26 | V1"/>
    <s v="Natuf | Reel | Brand Ambassador | Heard Of Owning A Cafe | V1"/>
    <s v="In House Natuf"/>
    <x v="6"/>
    <s v="Non-Quality Lead"/>
    <x v="0"/>
    <x v="3"/>
    <s v="Tejaswini Tarigopula"/>
    <s v="Facebook"/>
    <s v="Direct (campaign tagged in CRM)"/>
    <s v="6ad6dc1b06b79cc608889012"/>
    <n v="1"/>
    <n v="0"/>
    <n v="1"/>
    <n v="0"/>
    <n v="0"/>
    <n v="0"/>
    <n v="0"/>
    <n v="0"/>
    <n v="0"/>
    <n v="0"/>
    <n v="0"/>
    <n v="0"/>
  </r>
  <r>
    <x v="0"/>
    <x v="0"/>
    <x v="2"/>
    <s v="E_Suresh_Natuf_Kiosk_07072026_Adset5"/>
    <s v="E_Hindi_Suresh_Natuf_Kiosk_07072026_Adset5_ad3 – Copy 2"/>
    <s v="Natuf"/>
    <x v="7"/>
    <s v="Non-Quality Lead"/>
    <x v="0"/>
    <x v="3"/>
    <s v="Tejaswini Tarigopula"/>
    <s v="Facebook"/>
    <s v="Direct (campaign tagged in CRM)"/>
    <s v="6ad6db6bc7accd521330bae3"/>
    <n v="1"/>
    <n v="0"/>
    <n v="1"/>
    <n v="0"/>
    <n v="2"/>
    <n v="0"/>
    <n v="0"/>
    <n v="0"/>
    <n v="0"/>
    <n v="0"/>
    <n v="1"/>
    <n v="0"/>
  </r>
  <r>
    <x v="0"/>
    <x v="0"/>
    <x v="3"/>
    <s v="natuf_Kiosk_09102026"/>
    <s v="natuf_Kiosk_14072026_ad set_ad1"/>
    <s v="Natuf"/>
    <x v="11"/>
    <s v="Non-Quality Lead"/>
    <x v="0"/>
    <x v="3"/>
    <s v="(Unassigned)"/>
    <s v="Facebook"/>
    <s v="Direct (campaign tagged in CRM)"/>
    <s v="6ad6dabf6cd8ff71b91dddaa"/>
    <n v="1"/>
    <n v="0"/>
    <n v="0"/>
    <n v="0"/>
    <n v="0"/>
    <n v="0"/>
    <n v="0"/>
    <n v="0"/>
    <n v="0"/>
    <n v="0"/>
    <n v="1"/>
    <n v="0"/>
  </r>
  <r>
    <x v="0"/>
    <x v="0"/>
    <x v="0"/>
    <s v="E_Karan_Natuf_Sign_07072026_Adset3"/>
    <s v="E_Karan_Natuf_Sign_07072026_Adset2_Ad1 – Copy"/>
    <s v="Natuf"/>
    <x v="6"/>
    <s v="Non-Quality Lead"/>
    <x v="0"/>
    <x v="3"/>
    <s v="Tejaswini Tarigopula"/>
    <s v="Facebook"/>
    <s v="Direct (campaign tagged in CRM)"/>
    <s v="6ad6d485fb4c3ae0974a7543"/>
    <n v="1"/>
    <n v="0"/>
    <n v="1"/>
    <n v="0"/>
    <n v="1"/>
    <n v="0"/>
    <n v="0"/>
    <n v="0"/>
    <n v="0"/>
    <n v="0"/>
    <n v="1"/>
    <n v="0"/>
  </r>
  <r>
    <x v="0"/>
    <x v="1"/>
    <x v="14"/>
    <s v="Natuf | LAL 1% | India | Jul26 | V1"/>
    <s v="Natuf | Reel | Brand Ambassador | Heard Of Owning A Cafe | V1"/>
    <s v="In House Natuf"/>
    <x v="6"/>
    <s v="Non-Quality Lead"/>
    <x v="0"/>
    <x v="3"/>
    <s v="Tejaswini Tarigopula"/>
    <s v="Facebook"/>
    <s v="Direct (campaign tagged in CRM)"/>
    <s v="6ad6d41141daf3ee0d2486a7"/>
    <n v="1"/>
    <n v="0"/>
    <n v="1"/>
    <n v="0"/>
    <n v="2"/>
    <n v="2"/>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6d072e781d585478d583d"/>
    <n v="1"/>
    <n v="0"/>
    <n v="1"/>
    <n v="0"/>
    <n v="3"/>
    <n v="2"/>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6afcf094853499bb06f3d"/>
    <n v="1"/>
    <n v="0"/>
    <n v="1"/>
    <n v="0"/>
    <n v="1"/>
    <n v="1"/>
    <n v="0"/>
    <n v="0"/>
    <n v="0"/>
    <n v="0"/>
    <n v="0"/>
    <n v="0"/>
  </r>
  <r>
    <x v="0"/>
    <x v="0"/>
    <x v="2"/>
    <s v="E_Suresh_Natuf_Kiosk_07072026_Adset5"/>
    <s v="E_Hindi_Suresh_Natuf_Kiosk_07072026_Adset5_ad3 – Copy 2"/>
    <s v="Natuf"/>
    <x v="11"/>
    <s v="Non-Quality Lead"/>
    <x v="0"/>
    <x v="3"/>
    <s v="(Unassigned)"/>
    <s v="Facebook"/>
    <s v="Direct (campaign tagged in CRM)"/>
    <s v="6ad69eb07af6fcef8dcc560e"/>
    <n v="1"/>
    <n v="0"/>
    <n v="0"/>
    <n v="0"/>
    <n v="0"/>
    <n v="0"/>
    <n v="0"/>
    <n v="0"/>
    <n v="0"/>
    <n v="0"/>
    <n v="1"/>
    <n v="0"/>
  </r>
  <r>
    <x v="0"/>
    <x v="1"/>
    <x v="14"/>
    <s v="Natuf | LAL 1% | India | Jul26 | V1"/>
    <s v="Natuf | Reel | Brand Ambassador | Heard Of Owning A Cafe | V1"/>
    <s v="In House Natuf"/>
    <x v="5"/>
    <s v="Non-Quality Lead"/>
    <x v="0"/>
    <x v="3"/>
    <s v="Tejaswini Tarigopula"/>
    <s v="Facebook"/>
    <s v="Direct (campaign tagged in CRM)"/>
    <s v="6ad699ca3e12025551522cf8"/>
    <n v="1"/>
    <n v="0"/>
    <n v="1"/>
    <n v="0"/>
    <n v="2"/>
    <n v="2"/>
    <n v="0"/>
    <n v="0"/>
    <n v="0"/>
    <n v="0"/>
    <n v="0"/>
    <n v="0"/>
  </r>
  <r>
    <x v="0"/>
    <x v="0"/>
    <x v="0"/>
    <s v="E_Karan_Natuf_Sign_07072026_Adset3"/>
    <s v="E_Karan_Natuf_Sign_07072026_Adset2_Ad1"/>
    <s v="Natuf"/>
    <x v="7"/>
    <s v="Non-Quality Lead"/>
    <x v="0"/>
    <x v="3"/>
    <s v="Tejaswini Tarigopula"/>
    <s v="Facebook"/>
    <s v="Direct (campaign tagged in CRM)"/>
    <s v="6ad6991d888b8ea19f809324"/>
    <n v="1"/>
    <n v="0"/>
    <n v="1"/>
    <n v="0"/>
    <n v="2"/>
    <n v="1"/>
    <n v="0"/>
    <n v="0"/>
    <n v="0"/>
    <n v="0"/>
    <n v="1"/>
    <n v="0"/>
  </r>
  <r>
    <x v="0"/>
    <x v="0"/>
    <x v="1"/>
    <s v="E_Natuf_Generic_13082026_Adset1"/>
    <s v="E_Natuf_Generic_13082026_Adset1_Ad1"/>
    <s v="Natuf"/>
    <x v="5"/>
    <s v="Non-Quality Lead"/>
    <x v="0"/>
    <x v="3"/>
    <s v="Tejaswini Tarigopula"/>
    <s v="Facebook"/>
    <s v="Direct (campaign tagged in CRM)"/>
    <s v="6ad6983a465f3a9301374be2"/>
    <n v="1"/>
    <n v="0"/>
    <n v="1"/>
    <n v="0"/>
    <n v="3"/>
    <n v="2"/>
    <n v="0"/>
    <n v="0"/>
    <n v="0"/>
    <n v="0"/>
    <n v="1"/>
    <n v="0"/>
  </r>
  <r>
    <x v="0"/>
    <x v="1"/>
    <x v="14"/>
    <s v="Natuf | Investors | Tier1 + Growth Cities | Oct26 | V1"/>
    <s v="Natuf | Reel | Brand Ambassador | Heard Of Owning A Cafe | V1"/>
    <s v="In House Natuf"/>
    <x v="14"/>
    <s v="Non-Quality Lead"/>
    <x v="0"/>
    <x v="3"/>
    <s v="Tejaswini Tarigopula"/>
    <s v="Facebook"/>
    <s v="Direct (campaign tagged in CRM)"/>
    <s v="6ad68e5d35feabf19764cdae"/>
    <n v="1"/>
    <n v="0"/>
    <n v="1"/>
    <n v="1"/>
    <n v="1"/>
    <n v="1"/>
    <n v="0"/>
    <n v="0"/>
    <n v="0"/>
    <n v="0"/>
    <n v="0"/>
    <n v="0"/>
  </r>
  <r>
    <x v="0"/>
    <x v="0"/>
    <x v="2"/>
    <s v="E_Suresh_Natuf_Kiosk_07072026_Adset5"/>
    <s v="E_Hindi_Suresh_Natuf_Kiosk_07072026_Adset5_ad3 – Copy 2"/>
    <s v="Natuf"/>
    <x v="11"/>
    <s v="Non-Quality Lead"/>
    <x v="0"/>
    <x v="3"/>
    <s v="(Unassigned)"/>
    <s v="Facebook"/>
    <s v="Direct (campaign tagged in CRM)"/>
    <s v="6ad6701273af27672b7448bd"/>
    <n v="1"/>
    <n v="0"/>
    <n v="0"/>
    <n v="0"/>
    <n v="0"/>
    <n v="0"/>
    <n v="0"/>
    <n v="0"/>
    <n v="0"/>
    <n v="0"/>
    <n v="1"/>
    <n v="0"/>
  </r>
  <r>
    <x v="0"/>
    <x v="1"/>
    <x v="14"/>
    <s v="Natuf | Broad | Tier1 + Growth Cities | Oct26 | V1"/>
    <s v="Natuf | Reel | Brand Ambassador | Heard Of Owning A Cafe | V1"/>
    <s v="In House Natuf"/>
    <x v="6"/>
    <s v="Non-Quality Lead"/>
    <x v="0"/>
    <x v="3"/>
    <s v="Tejaswini Tarigopula"/>
    <s v="Facebook"/>
    <s v="Direct (campaign tagged in CRM)"/>
    <s v="6ad66d19658410d200fa3263"/>
    <n v="1"/>
    <n v="0"/>
    <n v="1"/>
    <n v="0"/>
    <n v="0"/>
    <n v="0"/>
    <n v="0"/>
    <n v="0"/>
    <n v="0"/>
    <n v="0"/>
    <n v="0"/>
    <n v="0"/>
  </r>
  <r>
    <x v="0"/>
    <x v="1"/>
    <x v="14"/>
    <s v="Natuf | LAL 1% | India | Jul26 | V1"/>
    <s v="Natuf | Reel | Brand Ambassador | Heard Of Owning A Cafe | V1"/>
    <s v="In House Natuf"/>
    <x v="6"/>
    <s v="Non-Quality Lead"/>
    <x v="0"/>
    <x v="3"/>
    <s v="Tejaswini Tarigopula"/>
    <s v="Facebook"/>
    <s v="Direct (campaign tagged in CRM)"/>
    <s v="6ad66c884b1a37cb407d66d1"/>
    <n v="1"/>
    <n v="0"/>
    <n v="1"/>
    <n v="0"/>
    <n v="1"/>
    <n v="0"/>
    <n v="0"/>
    <n v="0"/>
    <n v="0"/>
    <n v="0"/>
    <n v="0"/>
    <n v="0"/>
  </r>
  <r>
    <x v="0"/>
    <x v="0"/>
    <x v="0"/>
    <s v="E_Karan_Natuf_Sign_07072026_Adset3"/>
    <s v="E_Karan_Natuf_Sign_07072026_Adset2_Ad1"/>
    <s v="Natuf"/>
    <x v="7"/>
    <s v="Non-Quality Lead"/>
    <x v="0"/>
    <x v="3"/>
    <s v="Tejaswini Tarigopula"/>
    <s v="Facebook"/>
    <s v="Direct (campaign tagged in CRM)"/>
    <s v="6ad66b6c5234cc7eac168d5b"/>
    <n v="1"/>
    <n v="0"/>
    <n v="1"/>
    <n v="0"/>
    <n v="2"/>
    <n v="0"/>
    <n v="0"/>
    <n v="0"/>
    <n v="0"/>
    <n v="0"/>
    <n v="1"/>
    <n v="0"/>
  </r>
  <r>
    <x v="0"/>
    <x v="0"/>
    <x v="3"/>
    <s v="natuf_Kiosk_09102026"/>
    <s v="natuf_Kiosk_14072026_ad set_ad1"/>
    <s v="Natuf"/>
    <x v="11"/>
    <s v="Non-Quality Lead"/>
    <x v="0"/>
    <x v="3"/>
    <s v="(Unassigned)"/>
    <s v="Facebook"/>
    <s v="Direct (campaign tagged in CRM)"/>
    <s v="6ad66a8d01ebbd9aabb5425f"/>
    <n v="1"/>
    <n v="0"/>
    <n v="0"/>
    <n v="0"/>
    <n v="0"/>
    <n v="0"/>
    <n v="0"/>
    <n v="0"/>
    <n v="0"/>
    <n v="0"/>
    <n v="1"/>
    <n v="0"/>
  </r>
  <r>
    <x v="0"/>
    <x v="1"/>
    <x v="14"/>
    <s v="Natuf | Broad | Tier1 + Growth Cities | Oct26 | V1"/>
    <s v="Natuf | Reel | Brand Ambassador | Heard Of Owning A Cafe | V1"/>
    <s v="In House Natuf"/>
    <x v="5"/>
    <s v="Non-Quality Lead"/>
    <x v="0"/>
    <x v="3"/>
    <s v="Tejaswini Tarigopula"/>
    <s v="Facebook"/>
    <s v="Direct (campaign tagged in CRM)"/>
    <s v="6ad669a9152369c35d8c2542"/>
    <n v="1"/>
    <n v="0"/>
    <n v="1"/>
    <n v="0"/>
    <n v="3"/>
    <n v="2"/>
    <n v="0"/>
    <n v="0"/>
    <n v="0"/>
    <n v="0"/>
    <n v="0"/>
    <n v="0"/>
  </r>
  <r>
    <x v="0"/>
    <x v="0"/>
    <x v="3"/>
    <s v="natuf_Kiosk_09102026"/>
    <s v="natuf_Kiosk_14072026_ad set_ad1"/>
    <s v="Natuf"/>
    <x v="7"/>
    <s v="Non-Quality Lead"/>
    <x v="0"/>
    <x v="3"/>
    <s v="Tejaswini Tarigopula"/>
    <s v="Facebook"/>
    <s v="Direct (campaign tagged in CRM)"/>
    <s v="6ad668c1b1320ea7e29c3291"/>
    <n v="1"/>
    <n v="0"/>
    <n v="1"/>
    <n v="0"/>
    <n v="2"/>
    <n v="0"/>
    <n v="0"/>
    <n v="0"/>
    <n v="0"/>
    <n v="0"/>
    <n v="1"/>
    <n v="0"/>
  </r>
  <r>
    <x v="0"/>
    <x v="1"/>
    <x v="14"/>
    <s v="Natuf | Investors | Tier1 + Growth Cities | Oct26 | V1"/>
    <s v="Natuf | Reel | Brand Ambassador | Heard Of Owning A Cafe | V1"/>
    <s v="In House Natuf"/>
    <x v="7"/>
    <s v="Non-Quality Lead"/>
    <x v="0"/>
    <x v="3"/>
    <s v="Tejaswini Tarigopula"/>
    <s v="Facebook"/>
    <s v="Direct (campaign tagged in CRM)"/>
    <s v="6ad6674049c5bcc67b330d06"/>
    <n v="1"/>
    <n v="0"/>
    <n v="1"/>
    <n v="0"/>
    <n v="3"/>
    <n v="0"/>
    <n v="0"/>
    <n v="0"/>
    <n v="0"/>
    <n v="0"/>
    <n v="0"/>
    <n v="0"/>
  </r>
  <r>
    <x v="0"/>
    <x v="1"/>
    <x v="14"/>
    <s v="Natuf | Business Owners | Tier1 + Growth Cities | Oct26 | V1"/>
    <s v="Natuf | Reel | Brand Ambassador | Heard Of Owning A Cafe | V1"/>
    <s v="In House Natuf"/>
    <x v="14"/>
    <s v="Non-Quality Lead"/>
    <x v="0"/>
    <x v="3"/>
    <s v="Tejaswini Tarigopula"/>
    <s v="Facebook"/>
    <s v="Direct (campaign tagged in CRM)"/>
    <s v="6ad66717268e101ec3246f7c"/>
    <n v="1"/>
    <n v="0"/>
    <n v="1"/>
    <n v="1"/>
    <n v="6"/>
    <n v="0"/>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6625d251c41329059fe4c"/>
    <n v="1"/>
    <n v="0"/>
    <n v="1"/>
    <n v="0"/>
    <n v="1"/>
    <n v="0"/>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66232251c41329059fe21"/>
    <n v="1"/>
    <n v="0"/>
    <n v="1"/>
    <n v="0"/>
    <n v="0"/>
    <n v="0"/>
    <n v="0"/>
    <n v="0"/>
    <n v="0"/>
    <n v="0"/>
    <n v="0"/>
    <n v="0"/>
  </r>
  <r>
    <x v="0"/>
    <x v="1"/>
    <x v="14"/>
    <s v="Natuf | Broad | Tier1 + Growth Cities | Oct26 | V1"/>
    <s v="Natuf | Reel | Brand Ambassador | Heard Of Owning A Cafe | V1"/>
    <s v="In House Natuf"/>
    <x v="11"/>
    <s v="Non-Quality Lead"/>
    <x v="0"/>
    <x v="3"/>
    <s v="Tejaswini Tarigopula"/>
    <s v="Facebook"/>
    <s v="Direct (campaign tagged in CRM)"/>
    <s v="6ad6620bdc85bf972a39d3c8"/>
    <n v="1"/>
    <n v="0"/>
    <n v="0"/>
    <n v="0"/>
    <n v="0"/>
    <n v="0"/>
    <n v="0"/>
    <n v="0"/>
    <n v="0"/>
    <n v="0"/>
    <n v="0"/>
    <n v="0"/>
  </r>
  <r>
    <x v="0"/>
    <x v="1"/>
    <x v="14"/>
    <s v="Natuf | Broad | Tier1 + Growth Cities | Oct26 | V1"/>
    <s v="Natuf | Reel | Brand Ambassador | Heard Of Owning A Cafe | V1"/>
    <s v="In House Natuf"/>
    <x v="7"/>
    <s v="Non-Quality Lead"/>
    <x v="0"/>
    <x v="3"/>
    <s v="Tejaswini Tarigopula"/>
    <s v="Facebook"/>
    <s v="Direct (campaign tagged in CRM)"/>
    <s v="6ad661b3e6ede25aa949db91"/>
    <n v="1"/>
    <n v="0"/>
    <n v="1"/>
    <n v="0"/>
    <n v="2"/>
    <n v="0"/>
    <n v="0"/>
    <n v="0"/>
    <n v="0"/>
    <n v="0"/>
    <n v="0"/>
    <n v="0"/>
  </r>
  <r>
    <x v="0"/>
    <x v="0"/>
    <x v="3"/>
    <s v="natuf_Kiosk_09102026"/>
    <s v="natuf_Kiosk_14072026_ad set_ad1"/>
    <s v="Natuf"/>
    <x v="11"/>
    <s v="Non-Quality Lead"/>
    <x v="0"/>
    <x v="3"/>
    <s v="(Unassigned)"/>
    <s v="Facebook"/>
    <s v="Direct (campaign tagged in CRM)"/>
    <s v="6ad6602d3a874ef3b487c3fb"/>
    <n v="1"/>
    <n v="0"/>
    <n v="0"/>
    <n v="0"/>
    <n v="0"/>
    <n v="0"/>
    <n v="0"/>
    <n v="0"/>
    <n v="0"/>
    <n v="0"/>
    <n v="1"/>
    <n v="0"/>
  </r>
  <r>
    <x v="0"/>
    <x v="1"/>
    <x v="14"/>
    <s v="Natuf | LAL 1% | India | Jul26 | V1"/>
    <s v="Natuf | Reel | Brand Ambassador | Heard Of Owning A Cafe | V1"/>
    <s v="In House Natuf"/>
    <x v="6"/>
    <s v="Non-Quality Lead"/>
    <x v="0"/>
    <x v="3"/>
    <s v="Tejaswini Tarigopula"/>
    <s v="Facebook"/>
    <s v="Direct (campaign tagged in CRM)"/>
    <s v="6ad65c1362da6ccb72df94c5"/>
    <n v="1"/>
    <n v="0"/>
    <n v="1"/>
    <n v="0"/>
    <n v="1"/>
    <n v="1"/>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65636e25ca0d0c64f38ae"/>
    <n v="1"/>
    <n v="0"/>
    <n v="1"/>
    <n v="0"/>
    <n v="1"/>
    <n v="1"/>
    <n v="0"/>
    <n v="0"/>
    <n v="0"/>
    <n v="0"/>
    <n v="0"/>
    <n v="0"/>
  </r>
  <r>
    <x v="0"/>
    <x v="0"/>
    <x v="1"/>
    <s v="E_Natuf_Generic_13082026_Adset1"/>
    <s v="E_Natuf_Generic_13082026_Adset1_Ad1"/>
    <s v="Natuf"/>
    <x v="14"/>
    <s v="Non-Quality Lead"/>
    <x v="0"/>
    <x v="3"/>
    <s v="Tejaswini Tarigopula"/>
    <s v="Facebook"/>
    <s v="Direct (campaign tagged in CRM)"/>
    <s v="6ad655f4288be1233779a1b0"/>
    <n v="1"/>
    <n v="0"/>
    <n v="1"/>
    <n v="1"/>
    <n v="1"/>
    <n v="1"/>
    <n v="0"/>
    <n v="0"/>
    <n v="0"/>
    <n v="0"/>
    <n v="1"/>
    <n v="0"/>
  </r>
  <r>
    <x v="0"/>
    <x v="1"/>
    <x v="14"/>
    <s v="Natuf | LAL 1% | India | Jul26 | V1"/>
    <s v="Natuf | Reel | Brand Ambassador | Heard Of Owning A Cafe | V1"/>
    <s v="In House Natuf"/>
    <x v="14"/>
    <s v="Non-Quality Lead"/>
    <x v="0"/>
    <x v="3"/>
    <s v="Tejaswini Tarigopula"/>
    <s v="Facebook"/>
    <s v="Direct (campaign tagged in CRM)"/>
    <s v="6ad65286288be12337799cbc"/>
    <n v="1"/>
    <n v="0"/>
    <n v="1"/>
    <n v="1"/>
    <n v="3"/>
    <n v="1"/>
    <n v="0"/>
    <n v="0"/>
    <n v="0"/>
    <n v="0"/>
    <n v="0"/>
    <n v="0"/>
  </r>
  <r>
    <x v="0"/>
    <x v="1"/>
    <x v="14"/>
    <s v="Natuf | LAL 1% | India | Jul26 | V1"/>
    <s v="Natuf | Reel | Brand Ambassador | Heard Of Owning A Cafe | V1"/>
    <s v="In House Natuf"/>
    <x v="14"/>
    <s v="Non-Quality Lead"/>
    <x v="0"/>
    <x v="3"/>
    <s v="Tejaswini Tarigopula"/>
    <s v="Facebook"/>
    <s v="Direct (campaign tagged in CRM)"/>
    <s v="6ad651ddf35cfe58ac351fe0"/>
    <n v="1"/>
    <n v="0"/>
    <n v="1"/>
    <n v="1"/>
    <n v="0"/>
    <n v="0"/>
    <n v="0"/>
    <n v="0"/>
    <n v="0"/>
    <n v="0"/>
    <n v="0"/>
    <n v="0"/>
  </r>
  <r>
    <x v="0"/>
    <x v="1"/>
    <x v="14"/>
    <s v="Natuf | LAL 1% | India | Jul26 | V1"/>
    <s v="Natuf | Reel | Brand Ambassador | Heard Of Owning A Cafe | V1"/>
    <s v="In House Natuf"/>
    <x v="4"/>
    <s v="Quality Lead"/>
    <x v="0"/>
    <x v="3"/>
    <s v="Tejaswini Tarigopula"/>
    <s v="Facebook"/>
    <s v="Direct (campaign tagged in CRM)"/>
    <s v="6ad650d16cbcad02b59707e5"/>
    <n v="1"/>
    <n v="1"/>
    <n v="1"/>
    <n v="0"/>
    <n v="3"/>
    <n v="2"/>
    <n v="0"/>
    <n v="0"/>
    <n v="0"/>
    <n v="0"/>
    <n v="0"/>
    <n v="0"/>
  </r>
  <r>
    <x v="0"/>
    <x v="0"/>
    <x v="3"/>
    <s v="natuf_Kiosk_09102026"/>
    <s v="natuf_Kiosk_14072026_ad set_ad1"/>
    <s v="Natuf"/>
    <x v="6"/>
    <s v="Non-Quality Lead"/>
    <x v="0"/>
    <x v="3"/>
    <s v="Tejaswini Tarigopula"/>
    <s v="Facebook"/>
    <s v="Direct (campaign tagged in CRM)"/>
    <s v="6ad64fe7a9b12c2dbb640db8"/>
    <n v="1"/>
    <n v="0"/>
    <n v="1"/>
    <n v="0"/>
    <n v="1"/>
    <n v="0"/>
    <n v="0"/>
    <n v="0"/>
    <n v="0"/>
    <n v="0"/>
    <n v="1"/>
    <n v="0"/>
  </r>
  <r>
    <x v="0"/>
    <x v="0"/>
    <x v="1"/>
    <s v="E_Natuf_Generic_13082026_Adset1"/>
    <s v="E_Natuf_Generic_13082026_Adset1_Ad1"/>
    <s v="Natuf"/>
    <x v="11"/>
    <s v="Non-Quality Lead"/>
    <x v="0"/>
    <x v="3"/>
    <s v="(Unassigned)"/>
    <s v="Facebook"/>
    <s v="Direct (campaign tagged in CRM)"/>
    <s v="6ad64e97d3e22a40ee94e1b7"/>
    <n v="1"/>
    <n v="0"/>
    <n v="0"/>
    <n v="0"/>
    <n v="0"/>
    <n v="0"/>
    <n v="0"/>
    <n v="0"/>
    <n v="0"/>
    <n v="0"/>
    <n v="1"/>
    <n v="0"/>
  </r>
  <r>
    <x v="0"/>
    <x v="0"/>
    <x v="1"/>
    <s v="E_Natuf_Generic_13082026_Adset1"/>
    <s v="E_Natuf_Generic_13082026_Adset1_Ad1"/>
    <s v="Natuf"/>
    <x v="3"/>
    <s v="Quality Lead"/>
    <x v="0"/>
    <x v="3"/>
    <s v="Deepak Rai"/>
    <s v="Facebook"/>
    <s v="Direct (campaign tagged in CRM)"/>
    <s v="6ad64d044b629576815f3315"/>
    <n v="1"/>
    <n v="1"/>
    <n v="1"/>
    <n v="0"/>
    <n v="2"/>
    <n v="2"/>
    <n v="0"/>
    <n v="0"/>
    <n v="0"/>
    <n v="0"/>
    <n v="1"/>
    <n v="1"/>
  </r>
  <r>
    <x v="0"/>
    <x v="0"/>
    <x v="1"/>
    <s v="E_Natuf_Generic_13082026_Adset1"/>
    <s v="E_Natuf_Generic_13082026_Adset1_Ad1"/>
    <s v="Natuf"/>
    <x v="11"/>
    <s v="Non-Quality Lead"/>
    <x v="0"/>
    <x v="3"/>
    <s v="(Unassigned)"/>
    <s v="Facebook"/>
    <s v="Direct (campaign tagged in CRM)"/>
    <s v="6ad64bd77f5a3e97ac7fc6d9"/>
    <n v="1"/>
    <n v="0"/>
    <n v="0"/>
    <n v="0"/>
    <n v="0"/>
    <n v="0"/>
    <n v="0"/>
    <n v="0"/>
    <n v="0"/>
    <n v="0"/>
    <n v="1"/>
    <n v="0"/>
  </r>
  <r>
    <x v="0"/>
    <x v="0"/>
    <x v="3"/>
    <s v="natuf_Kiosk_09102026"/>
    <s v="natuf_Kiosk_14072026_ad set_ad1"/>
    <s v="Natuf"/>
    <x v="7"/>
    <s v="Non-Quality Lead"/>
    <x v="0"/>
    <x v="3"/>
    <s v="Tejaswini Tarigopula"/>
    <s v="Facebook"/>
    <s v="Direct (campaign tagged in CRM)"/>
    <s v="6ad64bca2b55e83a6260dc70"/>
    <n v="1"/>
    <n v="0"/>
    <n v="1"/>
    <n v="0"/>
    <n v="2"/>
    <n v="0"/>
    <n v="0"/>
    <n v="0"/>
    <n v="0"/>
    <n v="0"/>
    <n v="1"/>
    <n v="0"/>
  </r>
  <r>
    <x v="0"/>
    <x v="1"/>
    <x v="14"/>
    <s v="Natuf | Broad | Tier1 + Growth Cities | Oct26 | V1"/>
    <s v="Natuf | Reel | Brand Ambassador | Heard Of Owning A Cafe | V1"/>
    <s v="In House Natuf"/>
    <x v="14"/>
    <s v="Non-Quality Lead"/>
    <x v="0"/>
    <x v="3"/>
    <s v="Tejaswini Tarigopula"/>
    <s v="Facebook"/>
    <s v="Direct (campaign tagged in CRM)"/>
    <s v="6ad649c07c3e8f3d98336067"/>
    <n v="1"/>
    <n v="0"/>
    <n v="1"/>
    <n v="1"/>
    <n v="1"/>
    <n v="1"/>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648f73324d3bc703d5fba"/>
    <n v="1"/>
    <n v="0"/>
    <n v="1"/>
    <n v="0"/>
    <n v="1"/>
    <n v="0"/>
    <n v="0"/>
    <n v="0"/>
    <n v="0"/>
    <n v="0"/>
    <n v="0"/>
    <n v="0"/>
  </r>
  <r>
    <x v="0"/>
    <x v="1"/>
    <x v="14"/>
    <s v="Natuf | LAL 1% | India | Jul26 | V1"/>
    <s v="Natuf | Reel | Brand Ambassador | Heard Of Owning A Cafe | V1"/>
    <s v="In House Natuf"/>
    <x v="5"/>
    <s v="Non-Quality Lead"/>
    <x v="0"/>
    <x v="3"/>
    <s v="Tejaswini Tarigopula"/>
    <s v="Facebook"/>
    <s v="Direct (campaign tagged in CRM)"/>
    <s v="6ad64747ca4a2144d6e97407"/>
    <n v="1"/>
    <n v="0"/>
    <n v="1"/>
    <n v="0"/>
    <n v="6"/>
    <n v="1"/>
    <n v="0"/>
    <n v="0"/>
    <n v="0"/>
    <n v="0"/>
    <n v="0"/>
    <n v="0"/>
  </r>
  <r>
    <x v="0"/>
    <x v="1"/>
    <x v="14"/>
    <s v="Natuf | LAL 1% | India | Jul26 | V1"/>
    <s v="Natuf | Reel | Brand Ambassador | Heard Of Owning A Cafe | V1"/>
    <s v="In House Natuf"/>
    <x v="7"/>
    <s v="Non-Quality Lead"/>
    <x v="0"/>
    <x v="3"/>
    <s v="Tejaswini Tarigopula"/>
    <s v="Facebook"/>
    <s v="Direct (campaign tagged in CRM)"/>
    <s v="6ad64727ac26551ff91866d9"/>
    <n v="1"/>
    <n v="0"/>
    <n v="1"/>
    <n v="0"/>
    <n v="2"/>
    <n v="0"/>
    <n v="0"/>
    <n v="0"/>
    <n v="0"/>
    <n v="0"/>
    <n v="0"/>
    <n v="0"/>
  </r>
  <r>
    <x v="0"/>
    <x v="0"/>
    <x v="1"/>
    <s v="E_Natuf_Generic_13082026_Adset1"/>
    <s v="E_Natuf_Generic_13082026_Adset1_Ad1"/>
    <s v="Natuf"/>
    <x v="14"/>
    <s v="Non-Quality Lead"/>
    <x v="0"/>
    <x v="3"/>
    <s v="Marshal Malbari"/>
    <s v="Facebook"/>
    <s v="Direct (campaign tagged in CRM)"/>
    <s v="6ad643c5f11ae2ded9def9c5"/>
    <n v="1"/>
    <n v="0"/>
    <n v="1"/>
    <n v="1"/>
    <n v="6"/>
    <n v="3"/>
    <n v="0"/>
    <n v="0"/>
    <n v="0"/>
    <n v="0"/>
    <n v="1"/>
    <n v="0"/>
  </r>
  <r>
    <x v="0"/>
    <x v="1"/>
    <x v="14"/>
    <s v="Natuf | Business Owners | Tier1 + Growth Cities | Oct26 | V1"/>
    <s v="Natuf | Reel | Brand Ambassador | Heard Of Owning A Cafe | V1"/>
    <s v="In House Natuf"/>
    <x v="6"/>
    <s v="Non-Quality Lead"/>
    <x v="0"/>
    <x v="3"/>
    <s v="Tejaswini Tarigopula"/>
    <s v="Facebook"/>
    <s v="Direct (campaign tagged in CRM)"/>
    <s v="6ad64393d41da34013cf26e0"/>
    <n v="1"/>
    <n v="0"/>
    <n v="1"/>
    <n v="0"/>
    <n v="0"/>
    <n v="0"/>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63dea18340657dfb26b5d"/>
    <n v="1"/>
    <n v="0"/>
    <n v="1"/>
    <n v="0"/>
    <n v="1"/>
    <n v="0"/>
    <n v="0"/>
    <n v="0"/>
    <n v="0"/>
    <n v="0"/>
    <n v="0"/>
    <n v="0"/>
  </r>
  <r>
    <x v="0"/>
    <x v="0"/>
    <x v="3"/>
    <s v="natuf_Kiosk_09102026"/>
    <s v="natuf_Kiosk_14072026_ad set_ad1"/>
    <s v="Natuf"/>
    <x v="11"/>
    <s v="Non-Quality Lead"/>
    <x v="0"/>
    <x v="3"/>
    <s v="(Unassigned)"/>
    <s v="Facebook"/>
    <s v="Direct (campaign tagged in CRM)"/>
    <s v="6ad63db8be9e6804ad39d21c"/>
    <n v="1"/>
    <n v="0"/>
    <n v="0"/>
    <n v="0"/>
    <n v="0"/>
    <n v="0"/>
    <n v="0"/>
    <n v="0"/>
    <n v="0"/>
    <n v="0"/>
    <n v="1"/>
    <n v="0"/>
  </r>
  <r>
    <x v="0"/>
    <x v="0"/>
    <x v="3"/>
    <s v="natuf_Kiosk_14072026_Highest-converting industries"/>
    <s v="natuf_Kiosk_14072026_ad set_ad1"/>
    <s v="Natuf"/>
    <x v="6"/>
    <s v="Non-Quality Lead"/>
    <x v="0"/>
    <x v="3"/>
    <s v="Marshal Malbari"/>
    <s v="Facebook"/>
    <s v="Direct (campaign tagged in CRM)"/>
    <s v="6ad63c4406503d216e856cf9"/>
    <n v="1"/>
    <n v="0"/>
    <n v="1"/>
    <n v="0"/>
    <n v="1"/>
    <n v="0"/>
    <n v="0"/>
    <n v="0"/>
    <n v="0"/>
    <n v="0"/>
    <n v="1"/>
    <n v="0"/>
  </r>
  <r>
    <x v="0"/>
    <x v="1"/>
    <x v="14"/>
    <s v="Natuf | LAL 1% | India | Jul26 | V1"/>
    <s v="Natuf | Reel | Brand Ambassador | Heard Of Owning A Cafe | V1"/>
    <s v="In House Natuf"/>
    <x v="6"/>
    <s v="Non-Quality Lead"/>
    <x v="0"/>
    <x v="3"/>
    <s v="Tejaswini Tarigopula"/>
    <s v="Facebook"/>
    <s v="Direct (campaign tagged in CRM)"/>
    <s v="6ad63aa2752b25f6fb93ae75"/>
    <n v="1"/>
    <n v="0"/>
    <n v="1"/>
    <n v="0"/>
    <n v="1"/>
    <n v="0"/>
    <n v="0"/>
    <n v="0"/>
    <n v="0"/>
    <n v="0"/>
    <n v="0"/>
    <n v="0"/>
  </r>
  <r>
    <x v="0"/>
    <x v="1"/>
    <x v="14"/>
    <s v="Natuf | Broad | Tier1 + Growth Cities | Oct26 | V1"/>
    <s v="Natuf | Reel | Brand Ambassador | Heard Of Owning A Cafe | V1"/>
    <s v="In House Natuf"/>
    <x v="6"/>
    <s v="Non-Quality Lead"/>
    <x v="0"/>
    <x v="3"/>
    <s v="Tejaswini Tarigopula"/>
    <s v="Facebook"/>
    <s v="Direct (campaign tagged in CRM)"/>
    <s v="6ad639e94387aa3955ba2489"/>
    <n v="1"/>
    <n v="0"/>
    <n v="1"/>
    <n v="0"/>
    <n v="1"/>
    <n v="0"/>
    <n v="0"/>
    <n v="0"/>
    <n v="0"/>
    <n v="0"/>
    <n v="0"/>
    <n v="0"/>
  </r>
  <r>
    <x v="0"/>
    <x v="1"/>
    <x v="14"/>
    <s v="Natuf | LAL 1% | India | Jul26 | V1"/>
    <s v="Natuf | Reel | Brand Ambassador | Heard Of Owning A Cafe | V1"/>
    <s v="In House Natuf"/>
    <x v="5"/>
    <s v="Non-Quality Lead"/>
    <x v="0"/>
    <x v="3"/>
    <s v="Tejaswini Tarigopula"/>
    <s v="Facebook"/>
    <s v="Direct (campaign tagged in CRM)"/>
    <s v="6ad638dabbd28b5a755b5fb4"/>
    <n v="1"/>
    <n v="0"/>
    <n v="1"/>
    <n v="0"/>
    <n v="1"/>
    <n v="1"/>
    <n v="0"/>
    <n v="0"/>
    <n v="0"/>
    <n v="0"/>
    <n v="0"/>
    <n v="0"/>
  </r>
  <r>
    <x v="0"/>
    <x v="0"/>
    <x v="0"/>
    <s v="E_Karan_Natuf_Sign_07072026_Adset3"/>
    <s v="E_Karan_Natuf_Sign_07072026_Adset2_Ad1"/>
    <s v="Natuf"/>
    <x v="11"/>
    <s v="Non-Quality Lead"/>
    <x v="0"/>
    <x v="3"/>
    <s v="(Unassigned)"/>
    <s v="Facebook"/>
    <s v="Direct (campaign tagged in CRM)"/>
    <s v="6ad63810e0382e84c7dd057e"/>
    <n v="1"/>
    <n v="0"/>
    <n v="0"/>
    <n v="0"/>
    <n v="0"/>
    <n v="0"/>
    <n v="0"/>
    <n v="0"/>
    <n v="0"/>
    <n v="0"/>
    <n v="1"/>
    <n v="0"/>
  </r>
  <r>
    <x v="0"/>
    <x v="1"/>
    <x v="14"/>
    <s v="Natuf | Broad | Tier1 + Growth Cities | Oct26 | V1"/>
    <s v="Natuf | Reel | Brand Ambassador | Heard Of Owning A Cafe | V1"/>
    <s v="In House Natuf"/>
    <x v="7"/>
    <s v="Non-Quality Lead"/>
    <x v="0"/>
    <x v="3"/>
    <s v="Tejaswini Tarigopula"/>
    <s v="Facebook"/>
    <s v="Direct (campaign tagged in CRM)"/>
    <s v="6ad636bfee64f0b6cac0c7fc"/>
    <n v="1"/>
    <n v="0"/>
    <n v="1"/>
    <n v="0"/>
    <n v="2"/>
    <n v="0"/>
    <n v="0"/>
    <n v="0"/>
    <n v="0"/>
    <n v="0"/>
    <n v="0"/>
    <n v="0"/>
  </r>
  <r>
    <x v="0"/>
    <x v="1"/>
    <x v="14"/>
    <s v="Natuf | Broad | Tier1 + Growth Cities | Oct26 | V1"/>
    <s v="Natuf | Reel | Brand Ambassador | Heard Of Owning A Cafe | V1"/>
    <s v="In House Natuf"/>
    <x v="0"/>
    <s v="Quality Lead"/>
    <x v="0"/>
    <x v="3"/>
    <s v="Tejaswini Tarigopula"/>
    <s v="Facebook"/>
    <s v="Direct (campaign tagged in CRM)"/>
    <s v="6ad6343c39ca043606f0845b"/>
    <n v="1"/>
    <n v="1"/>
    <n v="1"/>
    <n v="0"/>
    <n v="5"/>
    <n v="0"/>
    <n v="0"/>
    <n v="0"/>
    <n v="0"/>
    <n v="0"/>
    <n v="0"/>
    <n v="0"/>
  </r>
  <r>
    <x v="0"/>
    <x v="0"/>
    <x v="2"/>
    <s v="E_Suresh_Natuf_Kiosk_07072026_Adset5"/>
    <s v="E_Hindi_Suresh_Natuf_Kiosk_07072026_Adset5_ad3 – Copy 2"/>
    <s v="Natuf"/>
    <x v="4"/>
    <s v="Quality Lead"/>
    <x v="0"/>
    <x v="3"/>
    <s v="Marshal Malbari"/>
    <s v="Facebook"/>
    <s v="Direct (campaign tagged in CRM)"/>
    <s v="6ad632a77ff2a56abde3b90a"/>
    <n v="1"/>
    <n v="1"/>
    <n v="1"/>
    <n v="0"/>
    <n v="2"/>
    <n v="1"/>
    <n v="0"/>
    <n v="0"/>
    <n v="0"/>
    <n v="0"/>
    <n v="1"/>
    <n v="1"/>
  </r>
  <r>
    <x v="0"/>
    <x v="0"/>
    <x v="3"/>
    <s v="natuf_Kiosk_09102026"/>
    <s v="natuf_Kiosk_14072026_ad set_ad1"/>
    <s v="Natuf"/>
    <x v="7"/>
    <s v="Non-Quality Lead"/>
    <x v="0"/>
    <x v="3"/>
    <s v="Tejaswini Tarigopula"/>
    <s v="Facebook"/>
    <s v="Direct (campaign tagged in CRM)"/>
    <s v="6ad6329f18340657dfb2693c"/>
    <n v="1"/>
    <n v="0"/>
    <n v="1"/>
    <n v="0"/>
    <n v="2"/>
    <n v="1"/>
    <n v="0"/>
    <n v="0"/>
    <n v="0"/>
    <n v="0"/>
    <n v="1"/>
    <n v="0"/>
  </r>
  <r>
    <x v="0"/>
    <x v="1"/>
    <x v="14"/>
    <s v="Natuf | Investors | Tier1 + Growth Cities | Oct26 | V1"/>
    <s v="Natuf | Reel | Brand Ambassador | Heard Of Owning A Cafe | V1"/>
    <s v="In House Natuf"/>
    <x v="0"/>
    <s v="Quality Lead"/>
    <x v="0"/>
    <x v="3"/>
    <s v="Tejaswini Tarigopula"/>
    <s v="Facebook"/>
    <s v="Direct (campaign tagged in CRM)"/>
    <s v="6ad63125024bff99c558c26f"/>
    <n v="1"/>
    <n v="1"/>
    <n v="1"/>
    <n v="0"/>
    <n v="1"/>
    <n v="1"/>
    <n v="0"/>
    <n v="0"/>
    <n v="0"/>
    <n v="0"/>
    <n v="0"/>
    <n v="0"/>
  </r>
  <r>
    <x v="0"/>
    <x v="0"/>
    <x v="2"/>
    <s v="E_Suresh_Natuf_Kiosk_07072026_Adset5"/>
    <s v="E_Hindi_Suresh_Natuf_Kiosk_07072026_Adset5_ad3 – Copy 2"/>
    <s v="Natuf"/>
    <x v="11"/>
    <s v="Non-Quality Lead"/>
    <x v="0"/>
    <x v="3"/>
    <s v="(Unassigned)"/>
    <s v="Facebook"/>
    <s v="Direct (campaign tagged in CRM)"/>
    <s v="6ad62ad4e3db55b737793b8c"/>
    <n v="1"/>
    <n v="0"/>
    <n v="0"/>
    <n v="0"/>
    <n v="0"/>
    <n v="0"/>
    <n v="0"/>
    <n v="0"/>
    <n v="0"/>
    <n v="0"/>
    <n v="1"/>
    <n v="0"/>
  </r>
  <r>
    <x v="0"/>
    <x v="0"/>
    <x v="0"/>
    <s v="E_Karan_Natuf_Sign_07072026_Adset3"/>
    <s v="E_Karan_Natuf_Sign_07072026_Adset2_Ad1 – Copy"/>
    <s v="Natuf"/>
    <x v="14"/>
    <s v="Non-Quality Lead"/>
    <x v="0"/>
    <x v="3"/>
    <s v="Marshal Malbari"/>
    <s v="Facebook"/>
    <s v="Direct (campaign tagged in CRM)"/>
    <s v="6ad629f956669cf1a7231a76"/>
    <n v="1"/>
    <n v="0"/>
    <n v="1"/>
    <n v="1"/>
    <n v="2"/>
    <n v="1"/>
    <n v="0"/>
    <n v="0"/>
    <n v="0"/>
    <n v="0"/>
    <n v="1"/>
    <n v="0"/>
  </r>
  <r>
    <x v="0"/>
    <x v="1"/>
    <x v="14"/>
    <s v="Natuf | LAL 1% | India | Jul26 | V1"/>
    <s v="Natuf | Reel | Brand Ambassador | Heard Of Owning A Cafe | V1"/>
    <s v="In House Natuf"/>
    <x v="2"/>
    <s v="Quality Lead"/>
    <x v="0"/>
    <x v="3"/>
    <s v="Tejaswini Tarigopula"/>
    <s v="Facebook"/>
    <s v="Direct (campaign tagged in CRM)"/>
    <s v="6ad62994554f51f6339e4503"/>
    <n v="1"/>
    <n v="1"/>
    <n v="1"/>
    <n v="0"/>
    <n v="5"/>
    <n v="2"/>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628181c6084d62e2a331c"/>
    <n v="1"/>
    <n v="0"/>
    <n v="1"/>
    <n v="0"/>
    <n v="1"/>
    <n v="0"/>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621fbbf517ded833a5d1b"/>
    <n v="1"/>
    <n v="0"/>
    <n v="1"/>
    <n v="0"/>
    <n v="1"/>
    <n v="1"/>
    <n v="0"/>
    <n v="0"/>
    <n v="0"/>
    <n v="0"/>
    <n v="0"/>
    <n v="0"/>
  </r>
  <r>
    <x v="0"/>
    <x v="0"/>
    <x v="0"/>
    <s v="E_Karan_Natuf_Sign_07072026_Adset3"/>
    <s v="E_Karan_Natuf_Sign_07072026_Adset2_Ad1"/>
    <s v="Natuf"/>
    <x v="14"/>
    <s v="Non-Quality Lead"/>
    <x v="0"/>
    <x v="3"/>
    <s v="Marshal Malbari"/>
    <s v="Facebook"/>
    <s v="Direct (campaign tagged in CRM)"/>
    <s v="6ad621aa986ad28911668f04"/>
    <n v="1"/>
    <n v="0"/>
    <n v="1"/>
    <n v="1"/>
    <n v="7"/>
    <n v="2"/>
    <n v="0"/>
    <n v="0"/>
    <n v="0"/>
    <n v="0"/>
    <n v="1"/>
    <n v="0"/>
  </r>
  <r>
    <x v="0"/>
    <x v="0"/>
    <x v="2"/>
    <s v="E_Suresh_Natuf_Kiosk_07072026_Adset5"/>
    <s v="E_Hindi_Suresh_Natuf_Kiosk_07072026_Adset5_ad3 – Copy 2"/>
    <s v="Natuf"/>
    <x v="11"/>
    <s v="Non-Quality Lead"/>
    <x v="0"/>
    <x v="3"/>
    <s v="(Unassigned)"/>
    <s v="Facebook"/>
    <s v="Direct (campaign tagged in CRM)"/>
    <s v="6ad6208694d8948fcbce7dd5"/>
    <n v="1"/>
    <n v="0"/>
    <n v="0"/>
    <n v="0"/>
    <n v="0"/>
    <n v="0"/>
    <n v="0"/>
    <n v="0"/>
    <n v="0"/>
    <n v="0"/>
    <n v="1"/>
    <n v="0"/>
  </r>
  <r>
    <x v="0"/>
    <x v="0"/>
    <x v="2"/>
    <s v="E_Suresh_Natuf_Kiosk_07072026_Adset5"/>
    <s v="E_Hindi_Suresh_Natuf_Kiosk_07072026_Adset5_ad3 – Copy 2"/>
    <s v="Natuf"/>
    <x v="14"/>
    <s v="Non-Quality Lead"/>
    <x v="0"/>
    <x v="3"/>
    <s v="Deepak Rai"/>
    <s v="Facebook"/>
    <s v="Direct (campaign tagged in CRM)"/>
    <s v="6ad61fee7eb1a220573c4524"/>
    <n v="1"/>
    <n v="0"/>
    <n v="1"/>
    <n v="1"/>
    <n v="4"/>
    <n v="3"/>
    <n v="0"/>
    <n v="0"/>
    <n v="0"/>
    <n v="0"/>
    <n v="1"/>
    <n v="0"/>
  </r>
  <r>
    <x v="0"/>
    <x v="0"/>
    <x v="0"/>
    <s v="E_Karan_Natuf_Sign_07072026_Adset3"/>
    <s v="E_Karan_Natuf_Sign_07072026_Adset2_Ad1 – Copy"/>
    <s v="Natuf"/>
    <x v="11"/>
    <s v="Non-Quality Lead"/>
    <x v="0"/>
    <x v="3"/>
    <s v="(Unassigned)"/>
    <s v="Facebook"/>
    <s v="Direct (campaign tagged in CRM)"/>
    <s v="6ad61fabadd5d4f09f8d5c31"/>
    <n v="1"/>
    <n v="0"/>
    <n v="0"/>
    <n v="0"/>
    <n v="0"/>
    <n v="0"/>
    <n v="0"/>
    <n v="0"/>
    <n v="0"/>
    <n v="0"/>
    <n v="1"/>
    <n v="0"/>
  </r>
  <r>
    <x v="0"/>
    <x v="1"/>
    <x v="14"/>
    <s v="Natuf | Business Owners | Tier1 + Growth Cities | Oct26 | V1"/>
    <s v="Natuf | Reel | Brand Ambassador | Heard Of Owning A Cafe | V1"/>
    <s v="In House Natuf"/>
    <x v="6"/>
    <s v="Non-Quality Lead"/>
    <x v="0"/>
    <x v="3"/>
    <s v="Tejaswini Tarigopula"/>
    <s v="Facebook"/>
    <s v="Direct (campaign tagged in CRM)"/>
    <s v="6ad61ebd7c8287dadf4a3474"/>
    <n v="1"/>
    <n v="0"/>
    <n v="1"/>
    <n v="0"/>
    <n v="1"/>
    <n v="1"/>
    <n v="0"/>
    <n v="0"/>
    <n v="0"/>
    <n v="0"/>
    <n v="0"/>
    <n v="0"/>
  </r>
  <r>
    <x v="0"/>
    <x v="0"/>
    <x v="0"/>
    <s v="E_Karan_Natuf_Sign_07072026_Adset3"/>
    <s v="E_Karan_Natuf_Sign_07072026_Adset2_Ad1"/>
    <s v="Natuf"/>
    <x v="14"/>
    <s v="Non-Quality Lead"/>
    <x v="0"/>
    <x v="3"/>
    <s v="Tejaswini Tarigopula"/>
    <s v="Facebook"/>
    <s v="Direct (campaign tagged in CRM)"/>
    <s v="6ad61e6d3410d49548d67b60"/>
    <n v="1"/>
    <n v="0"/>
    <n v="1"/>
    <n v="1"/>
    <n v="1"/>
    <n v="1"/>
    <n v="0"/>
    <n v="0"/>
    <n v="0"/>
    <n v="0"/>
    <n v="1"/>
    <n v="0"/>
  </r>
  <r>
    <x v="0"/>
    <x v="1"/>
    <x v="14"/>
    <s v="Natuf | Business Owners | Tier1 + Growth Cities | Oct26 | V1"/>
    <s v="Natuf | Reel | Brand Ambassador | Heard Of Owning A Cafe | V1"/>
    <s v="In House Natuf"/>
    <x v="14"/>
    <s v="Non-Quality Lead"/>
    <x v="0"/>
    <x v="3"/>
    <s v="Tejaswini Tarigopula"/>
    <s v="Facebook"/>
    <s v="Direct (campaign tagged in CRM)"/>
    <s v="6ad61c0ac65bc91cff723feb"/>
    <n v="1"/>
    <n v="0"/>
    <n v="1"/>
    <n v="1"/>
    <n v="5"/>
    <n v="3"/>
    <n v="0"/>
    <n v="0"/>
    <n v="0"/>
    <n v="0"/>
    <n v="0"/>
    <n v="0"/>
  </r>
  <r>
    <x v="0"/>
    <x v="1"/>
    <x v="14"/>
    <s v="Natuf | LAL 1% | India | Jul26 | V1"/>
    <s v="Natuf | Reel | Brand Ambassador | Heard Of Owning A Cafe | V1"/>
    <s v="In House Natuf"/>
    <x v="4"/>
    <s v="Quality Lead"/>
    <x v="0"/>
    <x v="3"/>
    <s v="Tejaswini Tarigopula"/>
    <s v="Facebook"/>
    <s v="Direct (campaign tagged in CRM)"/>
    <s v="6ad61bbb13a71ad91c1a0d9f"/>
    <n v="1"/>
    <n v="1"/>
    <n v="1"/>
    <n v="0"/>
    <n v="2"/>
    <n v="2"/>
    <n v="0"/>
    <n v="0"/>
    <n v="0"/>
    <n v="0"/>
    <n v="0"/>
    <n v="0"/>
  </r>
  <r>
    <x v="0"/>
    <x v="0"/>
    <x v="0"/>
    <s v="E_Karan_Natuf_Sign_07072026_Adset3"/>
    <s v="E_Karan_Natuf_Sign_07072026_Adset2_Ad1"/>
    <s v="Natuf"/>
    <x v="6"/>
    <s v="Non-Quality Lead"/>
    <x v="0"/>
    <x v="3"/>
    <s v="Tejaswini Tarigopula"/>
    <s v="Facebook"/>
    <s v="Direct (campaign tagged in CRM)"/>
    <s v="6ad61a21742b2c1cfc6479af"/>
    <n v="1"/>
    <n v="0"/>
    <n v="1"/>
    <n v="0"/>
    <n v="1"/>
    <n v="0"/>
    <n v="0"/>
    <n v="0"/>
    <n v="0"/>
    <n v="0"/>
    <n v="1"/>
    <n v="0"/>
  </r>
  <r>
    <x v="0"/>
    <x v="1"/>
    <x v="14"/>
    <s v="Natuf | LAL 1% | India | Jul26 | V1"/>
    <s v="Natuf | Reel | Brand Ambassador | Heard Of Owning A Cafe | V1"/>
    <s v="In House Natuf"/>
    <x v="6"/>
    <s v="Non-Quality Lead"/>
    <x v="0"/>
    <x v="3"/>
    <s v="Tejaswini Tarigopula"/>
    <s v="Facebook"/>
    <s v="Direct (campaign tagged in CRM)"/>
    <s v="6ad61975add5d4f09f8d54a4"/>
    <n v="1"/>
    <n v="0"/>
    <n v="1"/>
    <n v="0"/>
    <n v="1"/>
    <n v="0"/>
    <n v="0"/>
    <n v="0"/>
    <n v="0"/>
    <n v="0"/>
    <n v="0"/>
    <n v="0"/>
  </r>
  <r>
    <x v="0"/>
    <x v="1"/>
    <x v="14"/>
    <s v="Natuf | LAL 1% | India | Jul26 | V1"/>
    <s v="Natuf | Reel | Brand Ambassador | Heard Of Owning A Cafe | V1"/>
    <s v="In House Natuf"/>
    <x v="6"/>
    <s v="Non-Quality Lead"/>
    <x v="0"/>
    <x v="3"/>
    <s v="Tejaswini Tarigopula"/>
    <s v="Facebook"/>
    <s v="Direct (campaign tagged in CRM)"/>
    <s v="6ad617bb79cd0d0f8f33c91e"/>
    <n v="1"/>
    <n v="0"/>
    <n v="1"/>
    <n v="0"/>
    <n v="1"/>
    <n v="1"/>
    <n v="0"/>
    <n v="0"/>
    <n v="0"/>
    <n v="0"/>
    <n v="0"/>
    <n v="0"/>
  </r>
  <r>
    <x v="0"/>
    <x v="1"/>
    <x v="14"/>
    <s v="Natuf | Broad | Tier1 + Growth Cities | Oct26 | V1"/>
    <s v="Natuf | Reel | Brand Ambassador | Heard Of Owning A Cafe | V1"/>
    <s v="In House Natuf"/>
    <x v="14"/>
    <s v="Non-Quality Lead"/>
    <x v="0"/>
    <x v="3"/>
    <s v="Tejaswini Tarigopula"/>
    <s v="Facebook"/>
    <s v="Direct (campaign tagged in CRM)"/>
    <s v="6ad613ea5d8076909cc34bf3"/>
    <n v="1"/>
    <n v="0"/>
    <n v="1"/>
    <n v="1"/>
    <n v="3"/>
    <n v="0"/>
    <n v="0"/>
    <n v="0"/>
    <n v="0"/>
    <n v="0"/>
    <n v="0"/>
    <n v="0"/>
  </r>
  <r>
    <x v="0"/>
    <x v="1"/>
    <x v="14"/>
    <s v="Natuf | Business Owners | Tier1 + Growth Cities | Oct26 | V1"/>
    <s v="Natuf | Reel | Brand Ambassador | Heard Of Owning A Cafe | V1"/>
    <s v="In House Natuf"/>
    <x v="4"/>
    <s v="Quality Lead"/>
    <x v="0"/>
    <x v="3"/>
    <s v="Tejaswini Tarigopula"/>
    <s v="Facebook"/>
    <s v="Direct (campaign tagged in CRM)"/>
    <s v="6ad6136da0a2e809d840d896"/>
    <n v="1"/>
    <n v="1"/>
    <n v="1"/>
    <n v="0"/>
    <n v="1"/>
    <n v="1"/>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613618974202cddb7a844"/>
    <n v="1"/>
    <n v="0"/>
    <n v="1"/>
    <n v="0"/>
    <n v="6"/>
    <n v="3"/>
    <n v="0"/>
    <n v="0"/>
    <n v="0"/>
    <n v="0"/>
    <n v="0"/>
    <n v="0"/>
  </r>
  <r>
    <x v="0"/>
    <x v="1"/>
    <x v="14"/>
    <s v="Natuf | Broad | Tier1 + Growth Cities | Oct26 | V1"/>
    <s v="Natuf | Reel | Brand Ambassador | Heard Of Owning A Cafe | V1"/>
    <s v="In House Natuf"/>
    <x v="6"/>
    <s v="Non-Quality Lead"/>
    <x v="0"/>
    <x v="3"/>
    <s v="Tejaswini Tarigopula"/>
    <s v="Facebook"/>
    <s v="Direct (campaign tagged in CRM)"/>
    <s v="6ad611a5441864890cffeba8"/>
    <n v="1"/>
    <n v="0"/>
    <n v="1"/>
    <n v="0"/>
    <n v="1"/>
    <n v="0"/>
    <n v="0"/>
    <n v="0"/>
    <n v="0"/>
    <n v="0"/>
    <n v="0"/>
    <n v="0"/>
  </r>
  <r>
    <x v="0"/>
    <x v="1"/>
    <x v="15"/>
    <s v="_"/>
    <s v="_"/>
    <s v="In House Natuf"/>
    <x v="11"/>
    <s v="Non-Quality Lead"/>
    <x v="0"/>
    <x v="3"/>
    <s v="(Unassigned)"/>
    <s v="Whatsapp Cloud API"/>
    <s v="Direct (campaign tagged in CRM)"/>
    <s v="6ad60ea9737d7cb1079e6702"/>
    <n v="1"/>
    <n v="0"/>
    <n v="0"/>
    <n v="0"/>
    <n v="0"/>
    <n v="0"/>
    <n v="0"/>
    <n v="0"/>
    <n v="0"/>
    <n v="0"/>
    <n v="0"/>
    <n v="0"/>
  </r>
  <r>
    <x v="0"/>
    <x v="1"/>
    <x v="14"/>
    <s v="Natuf | Investors | Tier1 + Growth Cities | Oct26 | V1"/>
    <s v="Natuf | Reel | Brand Ambassador | Heard Of Owning A Cafe | V1"/>
    <s v="In House Natuf"/>
    <x v="6"/>
    <s v="Non-Quality Lead"/>
    <x v="0"/>
    <x v="3"/>
    <s v="Tejaswini Tarigopula"/>
    <s v="Facebook"/>
    <s v="Direct (campaign tagged in CRM)"/>
    <s v="6ad60e956dfc0575807ecdbc"/>
    <n v="1"/>
    <n v="0"/>
    <n v="1"/>
    <n v="0"/>
    <n v="1"/>
    <n v="1"/>
    <n v="0"/>
    <n v="0"/>
    <n v="0"/>
    <n v="0"/>
    <n v="0"/>
    <n v="0"/>
  </r>
  <r>
    <x v="0"/>
    <x v="0"/>
    <x v="0"/>
    <s v="E_Karan_Natuf_Sign_07072026_Adset3"/>
    <s v="E_Karan_Natuf_Sign_07072026_Adset2_Ad1"/>
    <s v="Natuf"/>
    <x v="11"/>
    <s v="Non-Quality Lead"/>
    <x v="0"/>
    <x v="3"/>
    <s v="(Unassigned)"/>
    <s v="Facebook"/>
    <s v="Direct (campaign tagged in CRM)"/>
    <s v="6ad60cd6b3384bff603d4497"/>
    <n v="1"/>
    <n v="0"/>
    <n v="0"/>
    <n v="0"/>
    <n v="0"/>
    <n v="0"/>
    <n v="0"/>
    <n v="0"/>
    <n v="0"/>
    <n v="0"/>
    <n v="1"/>
    <n v="0"/>
  </r>
  <r>
    <x v="0"/>
    <x v="1"/>
    <x v="14"/>
    <s v="Natuf | Investors | Tier1 + Growth Cities | Oct26 | V1"/>
    <s v="Natuf | Reel | Brand Ambassador | Heard Of Owning A Cafe | V1"/>
    <s v="In House Natuf"/>
    <x v="4"/>
    <s v="Quality Lead"/>
    <x v="0"/>
    <x v="3"/>
    <s v="Tejaswini Tarigopula"/>
    <s v="Facebook"/>
    <s v="Direct (campaign tagged in CRM)"/>
    <s v="6ad60aa1b3384bff603d42ad"/>
    <n v="1"/>
    <n v="1"/>
    <n v="1"/>
    <n v="0"/>
    <n v="1"/>
    <n v="1"/>
    <n v="0"/>
    <n v="0"/>
    <n v="0"/>
    <n v="0"/>
    <n v="0"/>
    <n v="0"/>
  </r>
  <r>
    <x v="0"/>
    <x v="0"/>
    <x v="0"/>
    <s v="E_Karan_Natuf_Sign_07072026_Adset3"/>
    <s v="E_Karan_Natuf_Sign_07072026_Adset2_Ad1"/>
    <s v="Natuf"/>
    <x v="5"/>
    <s v="Non-Quality Lead"/>
    <x v="0"/>
    <x v="3"/>
    <s v="Tejaswini Tarigopula"/>
    <s v="Facebook"/>
    <s v="Direct (campaign tagged in CRM)"/>
    <s v="6ad60a61a77e539fb03b0023"/>
    <n v="1"/>
    <n v="0"/>
    <n v="1"/>
    <n v="0"/>
    <n v="1"/>
    <n v="1"/>
    <n v="0"/>
    <n v="0"/>
    <n v="0"/>
    <n v="0"/>
    <n v="1"/>
    <n v="0"/>
  </r>
  <r>
    <x v="0"/>
    <x v="1"/>
    <x v="14"/>
    <s v="Natuf | Broad | Tier1 + Growth Cities | Oct26 | V1"/>
    <s v="Natuf | Reel | Brand Ambassador | Heard Of Owning A Cafe | V1"/>
    <s v="In House Natuf"/>
    <x v="14"/>
    <s v="Non-Quality Lead"/>
    <x v="0"/>
    <x v="3"/>
    <s v="Tejaswini Tarigopula"/>
    <s v="Facebook"/>
    <s v="Direct (campaign tagged in CRM)"/>
    <s v="6ad609e5efcfca93aae995bb"/>
    <n v="1"/>
    <n v="0"/>
    <n v="1"/>
    <n v="1"/>
    <n v="6"/>
    <n v="0"/>
    <n v="0"/>
    <n v="0"/>
    <n v="0"/>
    <n v="0"/>
    <n v="0"/>
    <n v="0"/>
  </r>
  <r>
    <x v="0"/>
    <x v="0"/>
    <x v="2"/>
    <s v="E_Suresh_Natuf_Kiosk_07072026_Adset5"/>
    <s v="E_Hindi_Suresh_Natuf_Kiosk_07072026_Adset5_ad3 – Copy 2"/>
    <s v="Natuf"/>
    <x v="11"/>
    <s v="Non-Quality Lead"/>
    <x v="0"/>
    <x v="3"/>
    <s v="(Unassigned)"/>
    <s v="Facebook"/>
    <s v="Direct (campaign tagged in CRM)"/>
    <s v="6ad609533ef01080d7dac41a"/>
    <n v="1"/>
    <n v="0"/>
    <n v="0"/>
    <n v="0"/>
    <n v="0"/>
    <n v="0"/>
    <n v="0"/>
    <n v="0"/>
    <n v="0"/>
    <n v="0"/>
    <n v="1"/>
    <n v="0"/>
  </r>
  <r>
    <x v="0"/>
    <x v="0"/>
    <x v="5"/>
    <s v="E_Natuf_MF_05092026_ Ad Set1"/>
    <s v="E_Natuf_MF_05092026_ Ad Set1_Ad1"/>
    <s v="Natuf_MF"/>
    <x v="14"/>
    <s v="Non-Quality Lead"/>
    <x v="0"/>
    <x v="3"/>
    <s v="Marshal Malbari"/>
    <s v="Facebook"/>
    <s v="Direct (campaign tagged in CRM)"/>
    <s v="6ad60944efcfca93aae99480"/>
    <n v="1"/>
    <n v="0"/>
    <n v="1"/>
    <n v="1"/>
    <n v="6"/>
    <n v="0"/>
    <n v="0"/>
    <n v="0"/>
    <n v="0"/>
    <n v="0"/>
    <n v="1"/>
    <n v="0"/>
  </r>
  <r>
    <x v="0"/>
    <x v="1"/>
    <x v="15"/>
    <s v="_"/>
    <s v="_"/>
    <s v="In House Natuf"/>
    <x v="11"/>
    <s v="Non-Quality Lead"/>
    <x v="0"/>
    <x v="3"/>
    <s v="(Unassigned)"/>
    <s v="Whatsapp Cloud API"/>
    <s v="Direct (campaign tagged in CRM)"/>
    <s v="6ad60859f3c7c431dbfa1323"/>
    <n v="1"/>
    <n v="0"/>
    <n v="0"/>
    <n v="0"/>
    <n v="0"/>
    <n v="0"/>
    <n v="0"/>
    <n v="0"/>
    <n v="0"/>
    <n v="0"/>
    <n v="0"/>
    <n v="0"/>
  </r>
  <r>
    <x v="0"/>
    <x v="1"/>
    <x v="15"/>
    <s v="_"/>
    <s v="_"/>
    <s v="In House Natuf"/>
    <x v="11"/>
    <s v="Non-Quality Lead"/>
    <x v="0"/>
    <x v="3"/>
    <s v="(Unassigned)"/>
    <s v="Whatsapp Cloud API"/>
    <s v="Direct (campaign tagged in CRM)"/>
    <s v="6ad607b03bbc124c3c8a9f01"/>
    <n v="1"/>
    <n v="0"/>
    <n v="0"/>
    <n v="0"/>
    <n v="0"/>
    <n v="0"/>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6054bdc4f6939e2750f29"/>
    <n v="1"/>
    <n v="0"/>
    <n v="1"/>
    <n v="0"/>
    <n v="2"/>
    <n v="1"/>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6052dde4d726cefbc5d31"/>
    <n v="1"/>
    <n v="0"/>
    <n v="1"/>
    <n v="0"/>
    <n v="1"/>
    <n v="0"/>
    <n v="0"/>
    <n v="0"/>
    <n v="0"/>
    <n v="0"/>
    <n v="0"/>
    <n v="0"/>
  </r>
  <r>
    <x v="0"/>
    <x v="0"/>
    <x v="1"/>
    <s v="E_Natuf_Generic_13082026_Adset1"/>
    <s v="E_Natuf_Generic_13082026_Adset1_Ad1"/>
    <s v="Natuf"/>
    <x v="7"/>
    <s v="Non-Quality Lead"/>
    <x v="0"/>
    <x v="3"/>
    <s v="Tejaswini Tarigopula"/>
    <s v="Facebook"/>
    <s v="Direct (campaign tagged in CRM)"/>
    <s v="6ad60203883f93a21756e981"/>
    <n v="1"/>
    <n v="0"/>
    <n v="1"/>
    <n v="0"/>
    <n v="2"/>
    <n v="0"/>
    <n v="0"/>
    <n v="0"/>
    <n v="0"/>
    <n v="0"/>
    <n v="1"/>
    <n v="0"/>
  </r>
  <r>
    <x v="0"/>
    <x v="0"/>
    <x v="0"/>
    <s v="E_Karan_Natuf_Sign_07072026_Adset3"/>
    <s v="E_Karan_Natuf_Sign_07072026_Adset2_Ad1"/>
    <s v="Natuf"/>
    <x v="11"/>
    <s v="Non-Quality Lead"/>
    <x v="0"/>
    <x v="3"/>
    <s v="(Unassigned)"/>
    <s v="Facebook"/>
    <s v="Direct (campaign tagged in CRM)"/>
    <s v="6ad60076a8eb1a3cd008fec2"/>
    <n v="1"/>
    <n v="0"/>
    <n v="0"/>
    <n v="0"/>
    <n v="0"/>
    <n v="0"/>
    <n v="0"/>
    <n v="0"/>
    <n v="0"/>
    <n v="0"/>
    <n v="1"/>
    <n v="0"/>
  </r>
  <r>
    <x v="0"/>
    <x v="1"/>
    <x v="14"/>
    <s v="Natuf | Business Owners | Tier1 + Growth Cities | Oct26 | V1"/>
    <s v="Natuf | Reel | Brand Ambassador | Heard Of Owning A Cafe | V1"/>
    <s v="In House Natuf"/>
    <x v="6"/>
    <s v="Non-Quality Lead"/>
    <x v="0"/>
    <x v="3"/>
    <s v="Tejaswini Tarigopula"/>
    <s v="Facebook"/>
    <s v="Direct (campaign tagged in CRM)"/>
    <s v="6ad5fe0d3c92990bc8d7778f"/>
    <n v="1"/>
    <n v="0"/>
    <n v="1"/>
    <n v="0"/>
    <n v="1"/>
    <n v="1"/>
    <n v="0"/>
    <n v="0"/>
    <n v="0"/>
    <n v="0"/>
    <n v="0"/>
    <n v="0"/>
  </r>
  <r>
    <x v="0"/>
    <x v="1"/>
    <x v="14"/>
    <s v="Natuf | Broad | Tier1 + Growth Cities | Oct26 | V1"/>
    <s v="Natuf | Reel | Brand Ambassador | Heard Of Owning A Cafe | V1"/>
    <s v="In House Natuf"/>
    <x v="6"/>
    <s v="Non-Quality Lead"/>
    <x v="0"/>
    <x v="3"/>
    <s v="Tejaswini Tarigopula"/>
    <s v="Facebook"/>
    <s v="Direct (campaign tagged in CRM)"/>
    <s v="6ad5fdd55ca0edd800da5157"/>
    <n v="1"/>
    <n v="0"/>
    <n v="1"/>
    <n v="0"/>
    <n v="3"/>
    <n v="0"/>
    <n v="0"/>
    <n v="0"/>
    <n v="0"/>
    <n v="0"/>
    <n v="0"/>
    <n v="0"/>
  </r>
  <r>
    <x v="0"/>
    <x v="0"/>
    <x v="0"/>
    <s v="E_Karan_Natuf_Sign_07072026_Adset3"/>
    <s v="E_Karan_Natuf_Sign_07072026_Adset2_Ad1"/>
    <s v="Natuf"/>
    <x v="4"/>
    <s v="Quality Lead"/>
    <x v="0"/>
    <x v="3"/>
    <s v="Tejaswini Tarigopula"/>
    <s v="Facebook"/>
    <s v="Direct (campaign tagged in CRM)"/>
    <s v="6ad5fda45ca0edd800da50b4"/>
    <n v="1"/>
    <n v="1"/>
    <n v="1"/>
    <n v="0"/>
    <n v="2"/>
    <n v="1"/>
    <n v="0"/>
    <n v="0"/>
    <n v="0"/>
    <n v="0"/>
    <n v="1"/>
    <n v="1"/>
  </r>
  <r>
    <x v="0"/>
    <x v="1"/>
    <x v="14"/>
    <s v="Natuf | Investors | Tier1 + Growth Cities | Oct26 | V1"/>
    <s v="Natuf | Reel | Brand Ambassador | Heard Of Owning A Cafe | V1"/>
    <s v="In House Natuf"/>
    <x v="4"/>
    <s v="Quality Lead"/>
    <x v="0"/>
    <x v="3"/>
    <s v="Tejaswini Tarigopula"/>
    <s v="Facebook"/>
    <s v="Direct (campaign tagged in CRM)"/>
    <s v="6ad5fd72b3d6713ffa62a755"/>
    <n v="1"/>
    <n v="1"/>
    <n v="1"/>
    <n v="0"/>
    <n v="1"/>
    <n v="1"/>
    <n v="0"/>
    <n v="0"/>
    <n v="0"/>
    <n v="0"/>
    <n v="0"/>
    <n v="0"/>
  </r>
  <r>
    <x v="0"/>
    <x v="0"/>
    <x v="0"/>
    <s v="E_Karan_Natuf_Sign_07072026_Adset3"/>
    <s v="E_Karan_Natuf_Sign_07072026_Adset2_Ad1 – Copy"/>
    <s v="Natuf"/>
    <x v="11"/>
    <s v="Non-Quality Lead"/>
    <x v="0"/>
    <x v="3"/>
    <s v="(Unassigned)"/>
    <s v="Facebook"/>
    <s v="Direct (campaign tagged in CRM)"/>
    <s v="6ad5fab35d1df9241727a348"/>
    <n v="1"/>
    <n v="0"/>
    <n v="0"/>
    <n v="0"/>
    <n v="0"/>
    <n v="0"/>
    <n v="0"/>
    <n v="0"/>
    <n v="0"/>
    <n v="0"/>
    <n v="1"/>
    <n v="0"/>
  </r>
  <r>
    <x v="0"/>
    <x v="0"/>
    <x v="0"/>
    <s v="E_Karan_Natuf_Sign_07072026_Adset3"/>
    <s v="E_Karan_Natuf_Sign_07072026_Adset2_Ad1"/>
    <s v="Natuf"/>
    <x v="4"/>
    <s v="Quality Lead"/>
    <x v="0"/>
    <x v="3"/>
    <s v="Tejaswini Tarigopula"/>
    <s v="Facebook"/>
    <s v="Direct (campaign tagged in CRM)"/>
    <s v="6ad5f77d5eea62e8903e7464"/>
    <n v="1"/>
    <n v="1"/>
    <n v="1"/>
    <n v="0"/>
    <n v="6"/>
    <n v="4"/>
    <n v="0"/>
    <n v="0"/>
    <n v="0"/>
    <n v="0"/>
    <n v="1"/>
    <n v="1"/>
  </r>
  <r>
    <x v="0"/>
    <x v="0"/>
    <x v="3"/>
    <s v="natuf_Kiosk_09102026"/>
    <s v="natuf_Kiosk_14072026_ad set_ad1"/>
    <s v="Natuf"/>
    <x v="11"/>
    <s v="Non-Quality Lead"/>
    <x v="0"/>
    <x v="3"/>
    <s v="Tejaswini Tarigopula"/>
    <s v="Facebook"/>
    <s v="Direct (campaign tagged in CRM)"/>
    <s v="6ad5f6f1e6b91fba1a288a8c"/>
    <n v="1"/>
    <n v="0"/>
    <n v="0"/>
    <n v="0"/>
    <n v="6"/>
    <n v="4"/>
    <n v="0"/>
    <n v="0"/>
    <n v="0"/>
    <n v="0"/>
    <n v="1"/>
    <n v="0"/>
  </r>
  <r>
    <x v="0"/>
    <x v="1"/>
    <x v="15"/>
    <s v="_"/>
    <s v="_"/>
    <s v="In House Natuf"/>
    <x v="11"/>
    <s v="Non-Quality Lead"/>
    <x v="0"/>
    <x v="3"/>
    <s v="(Unassigned)"/>
    <s v="Whatsapp Cloud API"/>
    <s v="Direct (campaign tagged in CRM)"/>
    <s v="6ad5f64cec875969a7aaab66"/>
    <n v="1"/>
    <n v="0"/>
    <n v="0"/>
    <n v="0"/>
    <n v="0"/>
    <n v="0"/>
    <n v="0"/>
    <n v="0"/>
    <n v="0"/>
    <n v="0"/>
    <n v="0"/>
    <n v="0"/>
  </r>
  <r>
    <x v="0"/>
    <x v="1"/>
    <x v="14"/>
    <s v="Natuf | Investors | Tier1 + Growth Cities | Oct26 | V1"/>
    <s v="Natuf | Reel | Brand Ambassador | Heard Of Owning A Cafe | V1"/>
    <s v="In House Natuf"/>
    <x v="14"/>
    <s v="Non-Quality Lead"/>
    <x v="0"/>
    <x v="3"/>
    <s v="Tejaswini Tarigopula"/>
    <s v="Facebook"/>
    <s v="Direct (campaign tagged in CRM)"/>
    <s v="6ad5f5d8d85ebcd58f819754"/>
    <n v="1"/>
    <n v="0"/>
    <n v="1"/>
    <n v="1"/>
    <n v="8"/>
    <n v="6"/>
    <n v="0"/>
    <n v="0"/>
    <n v="0"/>
    <n v="0"/>
    <n v="0"/>
    <n v="0"/>
  </r>
  <r>
    <x v="0"/>
    <x v="1"/>
    <x v="15"/>
    <s v="_"/>
    <s v="_"/>
    <s v="In House Natuf"/>
    <x v="11"/>
    <s v="Non-Quality Lead"/>
    <x v="0"/>
    <x v="3"/>
    <s v="(Unassigned)"/>
    <s v="Whatsapp Cloud API"/>
    <s v="Direct (campaign tagged in CRM)"/>
    <s v="6ad5f2a7a9694241d22e7514"/>
    <n v="1"/>
    <n v="0"/>
    <n v="0"/>
    <n v="0"/>
    <n v="0"/>
    <n v="0"/>
    <n v="0"/>
    <n v="0"/>
    <n v="0"/>
    <n v="0"/>
    <n v="0"/>
    <n v="0"/>
  </r>
  <r>
    <x v="0"/>
    <x v="1"/>
    <x v="14"/>
    <s v="Natuf | Broad | Tier1 + Growth Cities | Oct26 | V1"/>
    <s v="Natuf | Reel | Brand Ambassador | Heard Of Owning A Cafe | V1"/>
    <s v="In House Natuf"/>
    <x v="7"/>
    <s v="Non-Quality Lead"/>
    <x v="0"/>
    <x v="3"/>
    <s v="Tejaswini Tarigopula"/>
    <s v="Facebook"/>
    <s v="Direct (campaign tagged in CRM)"/>
    <s v="6ad5f1a8a13582b503d85193"/>
    <n v="1"/>
    <n v="0"/>
    <n v="1"/>
    <n v="0"/>
    <n v="2"/>
    <n v="0"/>
    <n v="0"/>
    <n v="0"/>
    <n v="0"/>
    <n v="0"/>
    <n v="0"/>
    <n v="0"/>
  </r>
  <r>
    <x v="0"/>
    <x v="1"/>
    <x v="15"/>
    <s v="_"/>
    <s v="_"/>
    <s v="In House Natuf"/>
    <x v="11"/>
    <s v="Non-Quality Lead"/>
    <x v="0"/>
    <x v="3"/>
    <s v="(Unassigned)"/>
    <s v="Whatsapp Cloud API"/>
    <s v="Direct (campaign tagged in CRM)"/>
    <s v="6ad5f003674aa294e28efc10"/>
    <n v="1"/>
    <n v="0"/>
    <n v="0"/>
    <n v="0"/>
    <n v="0"/>
    <n v="0"/>
    <n v="0"/>
    <n v="0"/>
    <n v="0"/>
    <n v="0"/>
    <n v="0"/>
    <n v="0"/>
  </r>
  <r>
    <x v="0"/>
    <x v="0"/>
    <x v="3"/>
    <s v="natuf_Kiosk_23092026_ad set3"/>
    <s v="natuf_Kiosk_23092026_ad set3_ad1"/>
    <s v="Natuf"/>
    <x v="11"/>
    <s v="Non-Quality Lead"/>
    <x v="0"/>
    <x v="3"/>
    <s v="(Unassigned)"/>
    <s v="Facebook"/>
    <s v="Direct (campaign tagged in CRM)"/>
    <s v="6ad5ee621be729df36b05781"/>
    <n v="1"/>
    <n v="0"/>
    <n v="0"/>
    <n v="0"/>
    <n v="0"/>
    <n v="0"/>
    <n v="0"/>
    <n v="0"/>
    <n v="0"/>
    <n v="0"/>
    <n v="1"/>
    <n v="0"/>
  </r>
  <r>
    <x v="0"/>
    <x v="1"/>
    <x v="14"/>
    <s v="Natuf | Business Owners | Tier1 + Growth Cities | Oct26 | V1"/>
    <s v="Natuf | Reel | Brand Ambassador | Heard Of Owning A Cafe | V1"/>
    <s v="In House Natuf"/>
    <x v="5"/>
    <s v="Non-Quality Lead"/>
    <x v="0"/>
    <x v="3"/>
    <s v="Tejaswini Tarigopula"/>
    <s v="Facebook"/>
    <s v="Direct (campaign tagged in CRM)"/>
    <s v="6ad5ea20ade0845b047b2ad4"/>
    <n v="1"/>
    <n v="0"/>
    <n v="1"/>
    <n v="0"/>
    <n v="8"/>
    <n v="4"/>
    <n v="0"/>
    <n v="0"/>
    <n v="0"/>
    <n v="0"/>
    <n v="0"/>
    <n v="0"/>
  </r>
  <r>
    <x v="0"/>
    <x v="1"/>
    <x v="14"/>
    <s v="Natuf | Broad | Tier1 + Growth Cities | Oct26 | V1"/>
    <s v="Natuf | Reel | Brand Ambassador | Heard Of Owning A Cafe | V1"/>
    <s v="In House Natuf"/>
    <x v="11"/>
    <s v="Non-Quality Lead"/>
    <x v="0"/>
    <x v="3"/>
    <s v="Tejaswini Tarigopula"/>
    <s v="Facebook"/>
    <s v="Direct (campaign tagged in CRM)"/>
    <s v="6ad5e9e23a1624548e54d349"/>
    <n v="1"/>
    <n v="0"/>
    <n v="0"/>
    <n v="0"/>
    <n v="1"/>
    <n v="1"/>
    <n v="0"/>
    <n v="0"/>
    <n v="0"/>
    <n v="0"/>
    <n v="0"/>
    <n v="0"/>
  </r>
  <r>
    <x v="0"/>
    <x v="0"/>
    <x v="1"/>
    <s v="E_Natuf_Generic_13082026_Adset1"/>
    <s v="E_Natuf_Generic_13082026_Adset1_Ad1"/>
    <s v="Natuf"/>
    <x v="3"/>
    <s v="Quality Lead"/>
    <x v="0"/>
    <x v="3"/>
    <s v="Deepak Rai"/>
    <s v="Facebook"/>
    <s v="Direct (campaign tagged in CRM)"/>
    <s v="6ad5e99ebd69f9514f8bd518"/>
    <n v="1"/>
    <n v="1"/>
    <n v="1"/>
    <n v="0"/>
    <n v="4"/>
    <n v="1"/>
    <n v="0"/>
    <n v="0"/>
    <n v="0"/>
    <n v="0"/>
    <n v="1"/>
    <n v="1"/>
  </r>
  <r>
    <x v="0"/>
    <x v="1"/>
    <x v="14"/>
    <s v="Natuf | Broad | Tier1 + Growth Cities | Oct26 | V1"/>
    <s v="Natuf | Reel | Brand Ambassador | Heard Of Owning A Cafe | V1"/>
    <s v="In House Natuf"/>
    <x v="4"/>
    <s v="Quality Lead"/>
    <x v="0"/>
    <x v="3"/>
    <s v="Tejaswini Tarigopula"/>
    <s v="Facebook"/>
    <s v="Direct (campaign tagged in CRM)"/>
    <s v="6ad5e6e06fb853bee580b2ff"/>
    <n v="1"/>
    <n v="1"/>
    <n v="1"/>
    <n v="0"/>
    <n v="2"/>
    <n v="2"/>
    <n v="0"/>
    <n v="0"/>
    <n v="0"/>
    <n v="0"/>
    <n v="0"/>
    <n v="0"/>
  </r>
  <r>
    <x v="0"/>
    <x v="1"/>
    <x v="15"/>
    <s v="_"/>
    <s v="_"/>
    <s v="In House Natuf"/>
    <x v="11"/>
    <s v="Non-Quality Lead"/>
    <x v="0"/>
    <x v="3"/>
    <s v="(Unassigned)"/>
    <s v="Whatsapp Cloud API"/>
    <s v="Direct (campaign tagged in CRM)"/>
    <s v="6ad5e54294160fa113668265"/>
    <n v="1"/>
    <n v="0"/>
    <n v="0"/>
    <n v="0"/>
    <n v="0"/>
    <n v="0"/>
    <n v="0"/>
    <n v="0"/>
    <n v="0"/>
    <n v="0"/>
    <n v="0"/>
    <n v="0"/>
  </r>
  <r>
    <x v="0"/>
    <x v="0"/>
    <x v="0"/>
    <s v="E_Karan_Natuf_Sign_07072026_Adset3"/>
    <s v="E_Karan_Natuf_Sign_07072026_Adset2_Ad1"/>
    <s v="Natuf"/>
    <x v="11"/>
    <s v="Non-Quality Lead"/>
    <x v="0"/>
    <x v="3"/>
    <s v="(Unassigned)"/>
    <s v="Facebook"/>
    <s v="Direct (campaign tagged in CRM)"/>
    <s v="6ad5e3e83eac722b904f259c"/>
    <n v="1"/>
    <n v="0"/>
    <n v="0"/>
    <n v="0"/>
    <n v="0"/>
    <n v="0"/>
    <n v="0"/>
    <n v="0"/>
    <n v="0"/>
    <n v="0"/>
    <n v="1"/>
    <n v="0"/>
  </r>
  <r>
    <x v="0"/>
    <x v="0"/>
    <x v="3"/>
    <s v="natuf_Kiosk_09102026"/>
    <s v="natuf_Kiosk_14072026_ad set_ad1"/>
    <s v="Natuf"/>
    <x v="11"/>
    <s v="Non-Quality Lead"/>
    <x v="0"/>
    <x v="3"/>
    <s v="(Unassigned)"/>
    <s v="Facebook"/>
    <s v="Direct (campaign tagged in CRM)"/>
    <s v="6ad5e37a3a1624548e54c81a"/>
    <n v="1"/>
    <n v="0"/>
    <n v="0"/>
    <n v="0"/>
    <n v="0"/>
    <n v="0"/>
    <n v="0"/>
    <n v="0"/>
    <n v="0"/>
    <n v="0"/>
    <n v="1"/>
    <n v="0"/>
  </r>
  <r>
    <x v="0"/>
    <x v="1"/>
    <x v="14"/>
    <s v="Natuf | LAL 1% | India | Jul26 | V1"/>
    <s v="Natuf | Reel | Brand Ambassador | Heard Of Owning A Cafe | V1"/>
    <s v="In House Natuf"/>
    <x v="4"/>
    <s v="Quality Lead"/>
    <x v="0"/>
    <x v="3"/>
    <s v="Tejaswini Tarigopula"/>
    <s v="Facebook"/>
    <s v="Direct (campaign tagged in CRM)"/>
    <s v="6ad5e3309144035cc968647c"/>
    <n v="1"/>
    <n v="1"/>
    <n v="1"/>
    <n v="0"/>
    <n v="1"/>
    <n v="1"/>
    <n v="0"/>
    <n v="0"/>
    <n v="0"/>
    <n v="0"/>
    <n v="0"/>
    <n v="0"/>
  </r>
  <r>
    <x v="0"/>
    <x v="1"/>
    <x v="15"/>
    <s v="_"/>
    <s v="_"/>
    <s v="In House Natuf"/>
    <x v="11"/>
    <s v="Non-Quality Lead"/>
    <x v="0"/>
    <x v="3"/>
    <s v="(Unassigned)"/>
    <s v="Whatsapp Cloud API"/>
    <s v="Direct (campaign tagged in CRM)"/>
    <s v="6ad5e2b4d5d3956de106924f"/>
    <n v="1"/>
    <n v="0"/>
    <n v="0"/>
    <n v="0"/>
    <n v="0"/>
    <n v="0"/>
    <n v="0"/>
    <n v="0"/>
    <n v="0"/>
    <n v="0"/>
    <n v="0"/>
    <n v="0"/>
  </r>
  <r>
    <x v="0"/>
    <x v="1"/>
    <x v="14"/>
    <s v="Natuf | Business Owners | Tier1 + Growth Cities | Oct26 | V1"/>
    <s v="Natuf | Reel | Brand Ambassador | Heard Of Owning A Cafe | V1"/>
    <s v="In House Natuf"/>
    <x v="14"/>
    <s v="Non-Quality Lead"/>
    <x v="0"/>
    <x v="3"/>
    <s v="Tejaswini Tarigopula"/>
    <s v="Facebook"/>
    <s v="Direct (campaign tagged in CRM)"/>
    <s v="6ad5e254ca6b10b8d67e9fe4"/>
    <n v="1"/>
    <n v="0"/>
    <n v="1"/>
    <n v="1"/>
    <n v="6"/>
    <n v="0"/>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5e1b15b2cc0b1ccfc9d8c"/>
    <n v="1"/>
    <n v="0"/>
    <n v="1"/>
    <n v="0"/>
    <n v="4"/>
    <n v="2"/>
    <n v="0"/>
    <n v="0"/>
    <n v="0"/>
    <n v="0"/>
    <n v="0"/>
    <n v="0"/>
  </r>
  <r>
    <x v="0"/>
    <x v="1"/>
    <x v="15"/>
    <s v="_"/>
    <s v="_"/>
    <s v="In House Natuf"/>
    <x v="11"/>
    <s v="Non-Quality Lead"/>
    <x v="0"/>
    <x v="3"/>
    <s v="(Unassigned)"/>
    <s v="Whatsapp Cloud API"/>
    <s v="Direct (campaign tagged in CRM)"/>
    <s v="6ad5e0ec9bed6394d54c121d"/>
    <n v="1"/>
    <n v="0"/>
    <n v="0"/>
    <n v="0"/>
    <n v="0"/>
    <n v="0"/>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5e0bfc115685c0921fd56"/>
    <n v="1"/>
    <n v="0"/>
    <n v="1"/>
    <n v="0"/>
    <n v="1"/>
    <n v="0"/>
    <n v="0"/>
    <n v="0"/>
    <n v="0"/>
    <n v="0"/>
    <n v="0"/>
    <n v="0"/>
  </r>
  <r>
    <x v="0"/>
    <x v="1"/>
    <x v="14"/>
    <s v="Natuf | Broad | Tier1 + Growth Cities | Oct26 | V1"/>
    <s v="Natuf | Reel | Brand Ambassador | Heard Of Owning A Cafe | V1"/>
    <s v="In House Natuf"/>
    <x v="5"/>
    <s v="Non-Quality Lead"/>
    <x v="0"/>
    <x v="3"/>
    <s v="Tejaswini Tarigopula"/>
    <s v="Facebook"/>
    <s v="Direct (campaign tagged in CRM)"/>
    <s v="6ad5def6fd47eade521aa97a"/>
    <n v="1"/>
    <n v="0"/>
    <n v="1"/>
    <n v="0"/>
    <n v="1"/>
    <n v="1"/>
    <n v="0"/>
    <n v="0"/>
    <n v="0"/>
    <n v="0"/>
    <n v="0"/>
    <n v="0"/>
  </r>
  <r>
    <x v="0"/>
    <x v="0"/>
    <x v="0"/>
    <s v="E_Karan_Natuf_Sign_07072026_Adset3"/>
    <s v="E_Karan_Natuf_Sign_07072026_Adset2_Ad1 – Copy"/>
    <s v="Natuf"/>
    <x v="7"/>
    <s v="Non-Quality Lead"/>
    <x v="0"/>
    <x v="3"/>
    <s v="Tejaswini Tarigopula"/>
    <s v="Facebook"/>
    <s v="Direct (campaign tagged in CRM)"/>
    <s v="6ad5de93c87ed221cff18a34"/>
    <n v="1"/>
    <n v="0"/>
    <n v="1"/>
    <n v="0"/>
    <n v="2"/>
    <n v="0"/>
    <n v="0"/>
    <n v="0"/>
    <n v="0"/>
    <n v="0"/>
    <n v="1"/>
    <n v="0"/>
  </r>
  <r>
    <x v="0"/>
    <x v="1"/>
    <x v="14"/>
    <s v="Natuf | LAL 1% | India | Jul26 | V1"/>
    <s v="Natuf | Reel | Brand Ambassador | Heard Of Owning A Cafe | V1"/>
    <s v="In House Natuf"/>
    <x v="6"/>
    <s v="Non-Quality Lead"/>
    <x v="0"/>
    <x v="3"/>
    <s v="Tejaswini Tarigopula"/>
    <s v="Facebook"/>
    <s v="Direct (campaign tagged in CRM)"/>
    <s v="6ad5dd0de6a617d5efbc3234"/>
    <n v="1"/>
    <n v="0"/>
    <n v="1"/>
    <n v="0"/>
    <n v="1"/>
    <n v="0"/>
    <n v="0"/>
    <n v="0"/>
    <n v="0"/>
    <n v="0"/>
    <n v="0"/>
    <n v="0"/>
  </r>
  <r>
    <x v="0"/>
    <x v="1"/>
    <x v="15"/>
    <s v="_"/>
    <s v="_"/>
    <s v="In House Natuf"/>
    <x v="11"/>
    <s v="Non-Quality Lead"/>
    <x v="0"/>
    <x v="3"/>
    <s v="(Unassigned)"/>
    <s v="Whatsapp Cloud API"/>
    <s v="Direct (campaign tagged in CRM)"/>
    <s v="6ad5dc6dbd92b4bf38e0a673"/>
    <n v="1"/>
    <n v="0"/>
    <n v="0"/>
    <n v="0"/>
    <n v="0"/>
    <n v="0"/>
    <n v="0"/>
    <n v="0"/>
    <n v="0"/>
    <n v="0"/>
    <n v="0"/>
    <n v="0"/>
  </r>
  <r>
    <x v="0"/>
    <x v="1"/>
    <x v="15"/>
    <s v="_"/>
    <s v="_"/>
    <s v="In House Natuf"/>
    <x v="11"/>
    <s v="Non-Quality Lead"/>
    <x v="0"/>
    <x v="3"/>
    <s v="(Unassigned)"/>
    <s v="Whatsapp Cloud API"/>
    <s v="Direct (campaign tagged in CRM)"/>
    <s v="6ad5dc657ee8ce0bba3d8b4d"/>
    <n v="1"/>
    <n v="0"/>
    <n v="0"/>
    <n v="0"/>
    <n v="0"/>
    <n v="0"/>
    <n v="0"/>
    <n v="0"/>
    <n v="0"/>
    <n v="0"/>
    <n v="0"/>
    <n v="0"/>
  </r>
  <r>
    <x v="0"/>
    <x v="0"/>
    <x v="1"/>
    <s v="E_Natuf_Generic_13082026_Adset1"/>
    <s v="E_Natuf_Generic_13082026_Adset1_Ad1"/>
    <s v="Natuf"/>
    <x v="5"/>
    <s v="Non-Quality Lead"/>
    <x v="0"/>
    <x v="3"/>
    <s v="Tejaswini Tarigopula"/>
    <s v="Facebook"/>
    <s v="Direct (campaign tagged in CRM)"/>
    <s v="6ad5dc375b9f05e9ecff158b"/>
    <n v="1"/>
    <n v="0"/>
    <n v="1"/>
    <n v="0"/>
    <n v="4"/>
    <n v="3"/>
    <n v="0"/>
    <n v="0"/>
    <n v="0"/>
    <n v="0"/>
    <n v="1"/>
    <n v="0"/>
  </r>
  <r>
    <x v="0"/>
    <x v="1"/>
    <x v="15"/>
    <s v="_"/>
    <s v="_"/>
    <s v="In House Natuf"/>
    <x v="11"/>
    <s v="Non-Quality Lead"/>
    <x v="0"/>
    <x v="3"/>
    <s v="(Unassigned)"/>
    <s v="Whatsapp Cloud API"/>
    <s v="Direct (campaign tagged in CRM)"/>
    <s v="6ad5d83b94160fa113667994"/>
    <n v="1"/>
    <n v="0"/>
    <n v="0"/>
    <n v="0"/>
    <n v="0"/>
    <n v="0"/>
    <n v="0"/>
    <n v="0"/>
    <n v="0"/>
    <n v="0"/>
    <n v="0"/>
    <n v="0"/>
  </r>
  <r>
    <x v="0"/>
    <x v="1"/>
    <x v="14"/>
    <s v="Natuf | Business Owners | Tier1 + Growth Cities | Oct26 | V1"/>
    <s v="Natuf | Reel | Brand Ambassador | Heard Of Owning A Cafe | V1"/>
    <s v="In House Natuf"/>
    <x v="6"/>
    <s v="Non-Quality Lead"/>
    <x v="0"/>
    <x v="3"/>
    <s v="Tejaswini Tarigopula"/>
    <s v="Facebook"/>
    <s v="Direct (campaign tagged in CRM)"/>
    <s v="6ad5d0f5be5ba80043219f95"/>
    <n v="1"/>
    <n v="0"/>
    <n v="1"/>
    <n v="0"/>
    <n v="1"/>
    <n v="0"/>
    <n v="0"/>
    <n v="0"/>
    <n v="0"/>
    <n v="0"/>
    <n v="0"/>
    <n v="0"/>
  </r>
  <r>
    <x v="0"/>
    <x v="1"/>
    <x v="15"/>
    <s v="_"/>
    <s v="_"/>
    <s v="In House Natuf"/>
    <x v="11"/>
    <s v="Non-Quality Lead"/>
    <x v="0"/>
    <x v="3"/>
    <s v="(Unassigned)"/>
    <s v="Whatsapp Cloud API"/>
    <s v="Direct (campaign tagged in CRM)"/>
    <s v="6ad5ca8d390045c1fb2118b9"/>
    <n v="1"/>
    <n v="0"/>
    <n v="0"/>
    <n v="0"/>
    <n v="0"/>
    <n v="0"/>
    <n v="0"/>
    <n v="0"/>
    <n v="0"/>
    <n v="0"/>
    <n v="0"/>
    <n v="0"/>
  </r>
  <r>
    <x v="0"/>
    <x v="0"/>
    <x v="0"/>
    <s v="E_Karan_Natuf_Sign_07072026_Adset3"/>
    <s v="E_Karan_Natuf_Sign_07072026_Adset2_Ad1"/>
    <s v="Natuf"/>
    <x v="11"/>
    <s v="Non-Quality Lead"/>
    <x v="0"/>
    <x v="3"/>
    <s v="(Unassigned)"/>
    <s v="Facebook"/>
    <s v="Direct (campaign tagged in CRM)"/>
    <s v="6ad5c796236ccc7462cbb98d"/>
    <n v="1"/>
    <n v="0"/>
    <n v="0"/>
    <n v="0"/>
    <n v="0"/>
    <n v="0"/>
    <n v="0"/>
    <n v="0"/>
    <n v="0"/>
    <n v="0"/>
    <n v="1"/>
    <n v="0"/>
  </r>
  <r>
    <x v="0"/>
    <x v="1"/>
    <x v="14"/>
    <s v="Natuf | Business Owners | Tier1 + Growth Cities | Oct26 | V1"/>
    <s v="Natuf | Reel | Brand Ambassador | Heard Of Owning A Cafe | V1"/>
    <s v="In House Natuf"/>
    <x v="14"/>
    <s v="Non-Quality Lead"/>
    <x v="0"/>
    <x v="3"/>
    <s v="Tejaswini Tarigopula"/>
    <s v="Facebook"/>
    <s v="Direct (campaign tagged in CRM)"/>
    <s v="6ad5c5ff9b9c42881f6b8cfb"/>
    <n v="1"/>
    <n v="0"/>
    <n v="1"/>
    <n v="1"/>
    <n v="6"/>
    <n v="0"/>
    <n v="0"/>
    <n v="0"/>
    <n v="0"/>
    <n v="0"/>
    <n v="0"/>
    <n v="0"/>
  </r>
  <r>
    <x v="0"/>
    <x v="1"/>
    <x v="15"/>
    <s v="_"/>
    <s v="_"/>
    <s v="In House Natuf"/>
    <x v="11"/>
    <s v="Non-Quality Lead"/>
    <x v="0"/>
    <x v="3"/>
    <s v="(Unassigned)"/>
    <s v="Whatsapp Cloud API"/>
    <s v="Direct (campaign tagged in CRM)"/>
    <s v="6ad5c0bf210d28e960171923"/>
    <n v="1"/>
    <n v="0"/>
    <n v="0"/>
    <n v="0"/>
    <n v="0"/>
    <n v="0"/>
    <n v="0"/>
    <n v="0"/>
    <n v="0"/>
    <n v="0"/>
    <n v="0"/>
    <n v="0"/>
  </r>
  <r>
    <x v="0"/>
    <x v="0"/>
    <x v="0"/>
    <s v="E_Karan_Natuf_Sign_07072026_Adset3"/>
    <s v="E_Karan_Natuf_Sign_07072026_Adset2_Ad1"/>
    <s v="Natuf"/>
    <x v="10"/>
    <s v="Non-Quality Lead"/>
    <x v="0"/>
    <x v="3"/>
    <s v="Marshal Malbari"/>
    <s v="Facebook"/>
    <s v="Direct (campaign tagged in CRM)"/>
    <s v="6ad5bc931fb72e8ece5291e5"/>
    <n v="1"/>
    <n v="0"/>
    <n v="1"/>
    <n v="0"/>
    <n v="7"/>
    <n v="0"/>
    <n v="0"/>
    <n v="0"/>
    <n v="0"/>
    <n v="0"/>
    <n v="1"/>
    <n v="0"/>
  </r>
  <r>
    <x v="0"/>
    <x v="1"/>
    <x v="14"/>
    <s v="Natuf | Broad | Tier1 + Growth Cities | Oct26 | V1"/>
    <s v="Natuf | Reel | Brand Ambassador | Heard Of Owning A Cafe | V1"/>
    <s v="In House Natuf"/>
    <x v="3"/>
    <s v="Quality Lead"/>
    <x v="0"/>
    <x v="3"/>
    <s v="Deepak Rai"/>
    <s v="Facebook"/>
    <s v="Direct (campaign tagged in CRM)"/>
    <s v="6ad5bc6c5be0d611214b7167"/>
    <n v="1"/>
    <n v="1"/>
    <n v="1"/>
    <n v="0"/>
    <n v="3"/>
    <n v="2"/>
    <n v="0"/>
    <n v="0"/>
    <n v="0"/>
    <n v="0"/>
    <n v="0"/>
    <n v="0"/>
  </r>
  <r>
    <x v="0"/>
    <x v="1"/>
    <x v="14"/>
    <s v="Natuf | LAL 1% | India | Jul26 | V1"/>
    <s v="Natuf | Reel | Brand Ambassador | Heard Of Owning A Cafe | V1"/>
    <s v="In House Natuf"/>
    <x v="6"/>
    <s v="Non-Quality Lead"/>
    <x v="0"/>
    <x v="3"/>
    <s v="Tejaswini Tarigopula"/>
    <s v="Facebook"/>
    <s v="Direct (campaign tagged in CRM)"/>
    <s v="6ad5bc51357cd114c857219b"/>
    <n v="1"/>
    <n v="0"/>
    <n v="1"/>
    <n v="0"/>
    <n v="1"/>
    <n v="0"/>
    <n v="0"/>
    <n v="0"/>
    <n v="0"/>
    <n v="0"/>
    <n v="0"/>
    <n v="0"/>
  </r>
  <r>
    <x v="0"/>
    <x v="1"/>
    <x v="14"/>
    <s v="Natuf | LAL 1% | India | Jul26 | V1"/>
    <s v="Natuf | Reel | Brand Ambassador | Heard Of Owning A Cafe | V1"/>
    <s v="In House Natuf"/>
    <x v="6"/>
    <s v="Non-Quality Lead"/>
    <x v="0"/>
    <x v="3"/>
    <s v="Tejaswini Tarigopula"/>
    <s v="Facebook"/>
    <s v="Direct (campaign tagged in CRM)"/>
    <s v="6ad5ba9d5be0d611214b6e4d"/>
    <n v="1"/>
    <n v="0"/>
    <n v="1"/>
    <n v="0"/>
    <n v="1"/>
    <n v="0"/>
    <n v="0"/>
    <n v="0"/>
    <n v="0"/>
    <n v="0"/>
    <n v="0"/>
    <n v="0"/>
  </r>
  <r>
    <x v="0"/>
    <x v="1"/>
    <x v="15"/>
    <s v="_"/>
    <s v="_"/>
    <s v="In House Natuf"/>
    <x v="11"/>
    <s v="Non-Quality Lead"/>
    <x v="0"/>
    <x v="3"/>
    <s v="(Unassigned)"/>
    <s v="Whatsapp Cloud API"/>
    <s v="Direct (campaign tagged in CRM)"/>
    <s v="6ad5b5f21fac130b9ba45696"/>
    <n v="1"/>
    <n v="0"/>
    <n v="0"/>
    <n v="0"/>
    <n v="0"/>
    <n v="0"/>
    <n v="0"/>
    <n v="0"/>
    <n v="0"/>
    <n v="0"/>
    <n v="0"/>
    <n v="0"/>
  </r>
  <r>
    <x v="0"/>
    <x v="1"/>
    <x v="14"/>
    <s v="Natuf | Broad | Tier1 + Growth Cities | Oct26 | V1"/>
    <s v="Natuf | Reel | Brand Ambassador | Heard Of Owning A Cafe | V1"/>
    <s v="In House Natuf"/>
    <x v="4"/>
    <s v="Quality Lead"/>
    <x v="0"/>
    <x v="3"/>
    <s v="Tejaswini Tarigopula"/>
    <s v="Facebook"/>
    <s v="Direct (campaign tagged in CRM)"/>
    <s v="6ad5b46c7c9b216aabb194b8"/>
    <n v="1"/>
    <n v="1"/>
    <n v="1"/>
    <n v="0"/>
    <n v="7"/>
    <n v="3"/>
    <n v="0"/>
    <n v="0"/>
    <n v="0"/>
    <n v="0"/>
    <n v="0"/>
    <n v="0"/>
  </r>
  <r>
    <x v="0"/>
    <x v="1"/>
    <x v="14"/>
    <s v="Natuf | Investors | Tier1 + Growth Cities | Oct26 | V1"/>
    <s v="Natuf | Reel | Brand Ambassador | Heard Of Owning A Cafe | V1"/>
    <s v="In House Natuf"/>
    <x v="7"/>
    <s v="Non-Quality Lead"/>
    <x v="0"/>
    <x v="3"/>
    <s v="Tejaswini Tarigopula"/>
    <s v="Facebook"/>
    <s v="Direct (campaign tagged in CRM)"/>
    <s v="6ad5b2370f1b09143061cd90"/>
    <n v="1"/>
    <n v="0"/>
    <n v="1"/>
    <n v="0"/>
    <n v="2"/>
    <n v="0"/>
    <n v="0"/>
    <n v="0"/>
    <n v="0"/>
    <n v="0"/>
    <n v="0"/>
    <n v="0"/>
  </r>
  <r>
    <x v="0"/>
    <x v="1"/>
    <x v="14"/>
    <s v="Natuf | LAL 1% | India | Jul26 | V1"/>
    <s v="Natuf | Reel | Brand Ambassador | Heard Of Owning A Cafe | V1"/>
    <s v="In House Natuf"/>
    <x v="5"/>
    <s v="Non-Quality Lead"/>
    <x v="0"/>
    <x v="3"/>
    <s v="Tejaswini Tarigopula"/>
    <s v="Facebook"/>
    <s v="Direct (campaign tagged in CRM)"/>
    <s v="6ad5ae2ff64feedd7ab77d05"/>
    <n v="1"/>
    <n v="0"/>
    <n v="1"/>
    <n v="0"/>
    <n v="1"/>
    <n v="1"/>
    <n v="0"/>
    <n v="0"/>
    <n v="0"/>
    <n v="0"/>
    <n v="0"/>
    <n v="0"/>
  </r>
  <r>
    <x v="0"/>
    <x v="1"/>
    <x v="15"/>
    <s v="_"/>
    <s v="_"/>
    <s v="In House Natuf"/>
    <x v="11"/>
    <s v="Non-Quality Lead"/>
    <x v="0"/>
    <x v="3"/>
    <s v="(Unassigned)"/>
    <s v="Whatsapp Cloud API"/>
    <s v="Direct (campaign tagged in CRM)"/>
    <s v="6ad5ac8f3cc49fa3fdc4d270"/>
    <n v="1"/>
    <n v="0"/>
    <n v="0"/>
    <n v="0"/>
    <n v="0"/>
    <n v="0"/>
    <n v="0"/>
    <n v="0"/>
    <n v="0"/>
    <n v="0"/>
    <n v="0"/>
    <n v="0"/>
  </r>
  <r>
    <x v="0"/>
    <x v="1"/>
    <x v="15"/>
    <s v="_"/>
    <s v="_"/>
    <s v="In House Natuf"/>
    <x v="11"/>
    <s v="Non-Quality Lead"/>
    <x v="0"/>
    <x v="3"/>
    <s v="(Unassigned)"/>
    <s v="Whatsapp Cloud API"/>
    <s v="Direct (campaign tagged in CRM)"/>
    <s v="6ad5aa4f337621e0ffc17cc8"/>
    <n v="1"/>
    <n v="0"/>
    <n v="0"/>
    <n v="0"/>
    <n v="0"/>
    <n v="0"/>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5a894255b93344a9f9def"/>
    <n v="1"/>
    <n v="0"/>
    <n v="1"/>
    <n v="0"/>
    <n v="3"/>
    <n v="3"/>
    <n v="0"/>
    <n v="0"/>
    <n v="0"/>
    <n v="0"/>
    <n v="0"/>
    <n v="0"/>
  </r>
  <r>
    <x v="0"/>
    <x v="1"/>
    <x v="14"/>
    <s v="Natuf | Investors | Tier1 + Growth Cities | Oct26 | V1"/>
    <s v="Natuf | Reel | Brand Ambassador | Heard Of Owning A Cafe | V1"/>
    <s v="In House Natuf"/>
    <x v="14"/>
    <s v="Non-Quality Lead"/>
    <x v="0"/>
    <x v="3"/>
    <s v="Tejaswini Tarigopula"/>
    <s v="Facebook"/>
    <s v="Direct (campaign tagged in CRM)"/>
    <s v="6ad5a76f15dfe33ef5a8eea8"/>
    <n v="1"/>
    <n v="0"/>
    <n v="1"/>
    <n v="1"/>
    <n v="1"/>
    <n v="1"/>
    <n v="0"/>
    <n v="0"/>
    <n v="0"/>
    <n v="0"/>
    <n v="0"/>
    <n v="0"/>
  </r>
  <r>
    <x v="0"/>
    <x v="1"/>
    <x v="14"/>
    <s v="Natuf | Business Owners | Tier1 + Growth Cities | Oct26 | V1"/>
    <s v="Natuf | Reel | Brand Ambassador | Heard Of Owning A Cafe | V1"/>
    <s v="In House Natuf"/>
    <x v="14"/>
    <s v="Non-Quality Lead"/>
    <x v="0"/>
    <x v="3"/>
    <s v="Tejaswini Tarigopula"/>
    <s v="Facebook"/>
    <s v="Direct (campaign tagged in CRM)"/>
    <s v="6ad5a6c42bdfaac93a608ef5"/>
    <n v="1"/>
    <n v="0"/>
    <n v="1"/>
    <n v="1"/>
    <n v="1"/>
    <n v="1"/>
    <n v="0"/>
    <n v="0"/>
    <n v="0"/>
    <n v="0"/>
    <n v="0"/>
    <n v="0"/>
  </r>
  <r>
    <x v="0"/>
    <x v="1"/>
    <x v="15"/>
    <s v="_"/>
    <s v="_"/>
    <s v="In House Natuf"/>
    <x v="11"/>
    <s v="Non-Quality Lead"/>
    <x v="0"/>
    <x v="3"/>
    <s v="(Unassigned)"/>
    <s v="Whatsapp Cloud API"/>
    <s v="Direct (campaign tagged in CRM)"/>
    <s v="6ad5a6406b3c73076b6c88b5"/>
    <n v="1"/>
    <n v="0"/>
    <n v="0"/>
    <n v="0"/>
    <n v="0"/>
    <n v="0"/>
    <n v="0"/>
    <n v="0"/>
    <n v="0"/>
    <n v="0"/>
    <n v="0"/>
    <n v="0"/>
  </r>
  <r>
    <x v="0"/>
    <x v="1"/>
    <x v="15"/>
    <s v="_"/>
    <s v="_"/>
    <s v="In House Natuf"/>
    <x v="11"/>
    <s v="Non-Quality Lead"/>
    <x v="0"/>
    <x v="3"/>
    <s v="(Unassigned)"/>
    <s v="Whatsapp Cloud API"/>
    <s v="Direct (campaign tagged in CRM)"/>
    <s v="6ad5a4fe43a4ad44a7ef3d97"/>
    <n v="1"/>
    <n v="0"/>
    <n v="0"/>
    <n v="0"/>
    <n v="0"/>
    <n v="0"/>
    <n v="0"/>
    <n v="0"/>
    <n v="0"/>
    <n v="0"/>
    <n v="0"/>
    <n v="0"/>
  </r>
  <r>
    <x v="0"/>
    <x v="1"/>
    <x v="14"/>
    <s v="Natuf | Investors | Tier1 + Growth Cities | Oct26 | V1"/>
    <s v="Natuf | Reel | Brand Ambassador | Heard Of Owning A Cafe | V1"/>
    <s v="In House Natuf"/>
    <x v="7"/>
    <s v="Non-Quality Lead"/>
    <x v="0"/>
    <x v="3"/>
    <s v="Tejaswini Tarigopula"/>
    <s v="Facebook"/>
    <s v="Direct (campaign tagged in CRM)"/>
    <s v="6ad5a4e910564828e347f1a7"/>
    <n v="1"/>
    <n v="0"/>
    <n v="1"/>
    <n v="0"/>
    <n v="2"/>
    <n v="2"/>
    <n v="0"/>
    <n v="0"/>
    <n v="0"/>
    <n v="0"/>
    <n v="0"/>
    <n v="0"/>
  </r>
  <r>
    <x v="0"/>
    <x v="1"/>
    <x v="15"/>
    <s v="_"/>
    <s v="_"/>
    <s v="In House Natuf"/>
    <x v="11"/>
    <s v="Non-Quality Lead"/>
    <x v="0"/>
    <x v="3"/>
    <s v="(Unassigned)"/>
    <s v="Whatsapp Cloud API"/>
    <s v="Direct (campaign tagged in CRM)"/>
    <s v="6ad5a34c28baf9de0e6d9975"/>
    <n v="1"/>
    <n v="0"/>
    <n v="0"/>
    <n v="0"/>
    <n v="0"/>
    <n v="0"/>
    <n v="0"/>
    <n v="0"/>
    <n v="0"/>
    <n v="0"/>
    <n v="0"/>
    <n v="0"/>
  </r>
  <r>
    <x v="0"/>
    <x v="1"/>
    <x v="14"/>
    <s v="Natuf | Investors | Tier1 + Growth Cities | Oct26 | V1"/>
    <s v="Natuf | Reel | Brand Ambassador | Heard Of Owning A Cafe | V1"/>
    <s v="In House Natuf"/>
    <x v="7"/>
    <s v="Non-Quality Lead"/>
    <x v="0"/>
    <x v="3"/>
    <s v="Tejaswini Tarigopula"/>
    <s v="Facebook"/>
    <s v="Direct (campaign tagged in CRM)"/>
    <s v="6ad5a14565ccff013dab279e"/>
    <n v="1"/>
    <n v="0"/>
    <n v="1"/>
    <n v="0"/>
    <n v="1"/>
    <n v="0"/>
    <n v="0"/>
    <n v="0"/>
    <n v="0"/>
    <n v="0"/>
    <n v="0"/>
    <n v="0"/>
  </r>
  <r>
    <x v="0"/>
    <x v="1"/>
    <x v="15"/>
    <s v="_"/>
    <s v="_"/>
    <s v="In House Natuf"/>
    <x v="11"/>
    <s v="Non-Quality Lead"/>
    <x v="0"/>
    <x v="3"/>
    <s v="(Unassigned)"/>
    <s v="Whatsapp Cloud API"/>
    <s v="Direct (campaign tagged in CRM)"/>
    <s v="6ad59e54f01e40f612734f6c"/>
    <n v="1"/>
    <n v="0"/>
    <n v="0"/>
    <n v="0"/>
    <n v="0"/>
    <n v="0"/>
    <n v="0"/>
    <n v="0"/>
    <n v="0"/>
    <n v="0"/>
    <n v="0"/>
    <n v="0"/>
  </r>
  <r>
    <x v="0"/>
    <x v="1"/>
    <x v="15"/>
    <s v="_"/>
    <s v="_"/>
    <s v="In House Natuf"/>
    <x v="11"/>
    <s v="Non-Quality Lead"/>
    <x v="0"/>
    <x v="3"/>
    <s v="(Unassigned)"/>
    <s v="Whatsapp Cloud API"/>
    <s v="Direct (campaign tagged in CRM)"/>
    <s v="6ad59d9212e279aee1b08ff9"/>
    <n v="1"/>
    <n v="0"/>
    <n v="0"/>
    <n v="0"/>
    <n v="0"/>
    <n v="0"/>
    <n v="0"/>
    <n v="0"/>
    <n v="0"/>
    <n v="0"/>
    <n v="0"/>
    <n v="0"/>
  </r>
  <r>
    <x v="0"/>
    <x v="1"/>
    <x v="14"/>
    <s v="Natuf | LAL 1% | India | Jul26 | V1"/>
    <s v="Natuf | Reel | Brand Ambassador | Heard Of Owning A Cafe | V1"/>
    <s v="In House Natuf"/>
    <x v="7"/>
    <s v="Non-Quality Lead"/>
    <x v="0"/>
    <x v="3"/>
    <s v="Tejaswini Tarigopula"/>
    <s v="Facebook"/>
    <s v="Direct (campaign tagged in CRM)"/>
    <s v="6ad59c337bbdf83363e82815"/>
    <n v="1"/>
    <n v="0"/>
    <n v="1"/>
    <n v="0"/>
    <n v="2"/>
    <n v="1"/>
    <n v="0"/>
    <n v="0"/>
    <n v="0"/>
    <n v="0"/>
    <n v="0"/>
    <n v="0"/>
  </r>
  <r>
    <x v="0"/>
    <x v="0"/>
    <x v="3"/>
    <s v="natuf_Kiosk_09102026"/>
    <s v="natuf_Kiosk_14072026_ad set_ad1"/>
    <s v="Natuf"/>
    <x v="9"/>
    <s v="Non-Quality Lead"/>
    <x v="0"/>
    <x v="3"/>
    <s v="Marshal Malbari"/>
    <s v="Facebook"/>
    <s v="Direct (campaign tagged in CRM)"/>
    <s v="6ad59a26fa4fc8099a517fce"/>
    <n v="1"/>
    <n v="0"/>
    <n v="1"/>
    <n v="0"/>
    <n v="4"/>
    <n v="3"/>
    <n v="0"/>
    <n v="0"/>
    <n v="0"/>
    <n v="0"/>
    <n v="1"/>
    <n v="0"/>
  </r>
  <r>
    <x v="0"/>
    <x v="1"/>
    <x v="14"/>
    <s v="Natuf | Broad | Tier1 + Growth Cities | Oct26 | V1"/>
    <s v="Natuf | Reel | Brand Ambassador | Heard Of Owning A Cafe | V1"/>
    <s v="In House Natuf"/>
    <x v="6"/>
    <s v="Non-Quality Lead"/>
    <x v="0"/>
    <x v="3"/>
    <s v="Deepak Rai"/>
    <s v="Facebook"/>
    <s v="Direct (campaign tagged in CRM)"/>
    <s v="6ad5987ec4bd6b19e866b3a7"/>
    <n v="1"/>
    <n v="0"/>
    <n v="1"/>
    <n v="0"/>
    <n v="4"/>
    <n v="3"/>
    <n v="0"/>
    <n v="0"/>
    <n v="0"/>
    <n v="0"/>
    <n v="0"/>
    <n v="0"/>
  </r>
  <r>
    <x v="0"/>
    <x v="0"/>
    <x v="3"/>
    <s v="natuf_Kiosk_09102026"/>
    <s v="natuf_Kiosk_14072026_ad set_ad1"/>
    <s v="Natuf"/>
    <x v="11"/>
    <s v="Non-Quality Lead"/>
    <x v="0"/>
    <x v="3"/>
    <s v="(Unassigned)"/>
    <s v="Facebook"/>
    <s v="Direct (campaign tagged in CRM)"/>
    <s v="6ad594b65795ac9f9752a6e5"/>
    <n v="1"/>
    <n v="0"/>
    <n v="0"/>
    <n v="0"/>
    <n v="0"/>
    <n v="0"/>
    <n v="0"/>
    <n v="0"/>
    <n v="0"/>
    <n v="0"/>
    <n v="1"/>
    <n v="0"/>
  </r>
  <r>
    <x v="0"/>
    <x v="1"/>
    <x v="14"/>
    <s v="Natuf | LAL 1% | India | Jul26 | V1"/>
    <s v="Natuf | Reel | Brand Ambassador | Heard Of Owning A Cafe | V1"/>
    <s v="In House Natuf"/>
    <x v="6"/>
    <s v="Non-Quality Lead"/>
    <x v="0"/>
    <x v="3"/>
    <s v="Tejaswini Tarigopula"/>
    <s v="Facebook"/>
    <s v="Direct (campaign tagged in CRM)"/>
    <s v="6ad58f019ceec51b93b56805"/>
    <n v="1"/>
    <n v="0"/>
    <n v="1"/>
    <n v="0"/>
    <n v="0"/>
    <n v="0"/>
    <n v="0"/>
    <n v="0"/>
    <n v="0"/>
    <n v="0"/>
    <n v="0"/>
    <n v="0"/>
  </r>
  <r>
    <x v="0"/>
    <x v="0"/>
    <x v="2"/>
    <s v="E_Suresh_Natuf_Kiosk_07072026_Adset5"/>
    <s v="E_Hindi_Suresh_Natuf_Kiosk_07072026_Adset5_ad3 – Copy 2"/>
    <s v="Natuf"/>
    <x v="14"/>
    <s v="Non-Quality Lead"/>
    <x v="0"/>
    <x v="3"/>
    <s v="Tejaswini Tarigopula"/>
    <s v="Facebook"/>
    <s v="Direct (campaign tagged in CRM)"/>
    <s v="6ad58e8eb883e1331a0f4ed3"/>
    <n v="1"/>
    <n v="0"/>
    <n v="1"/>
    <n v="1"/>
    <n v="2"/>
    <n v="1"/>
    <n v="0"/>
    <n v="0"/>
    <n v="0"/>
    <n v="0"/>
    <n v="1"/>
    <n v="0"/>
  </r>
  <r>
    <x v="0"/>
    <x v="0"/>
    <x v="3"/>
    <s v="natuf_Kiosk_09102026"/>
    <s v="natuf_Kiosk_14072026_ad set_ad1"/>
    <s v="Natuf"/>
    <x v="7"/>
    <s v="Non-Quality Lead"/>
    <x v="0"/>
    <x v="3"/>
    <s v="Tejaswini Tarigopula"/>
    <s v="Facebook"/>
    <s v="Direct (campaign tagged in CRM)"/>
    <s v="6ad58d923f92f29820342896"/>
    <n v="1"/>
    <n v="0"/>
    <n v="1"/>
    <n v="0"/>
    <n v="2"/>
    <n v="0"/>
    <n v="0"/>
    <n v="0"/>
    <n v="0"/>
    <n v="0"/>
    <n v="1"/>
    <n v="0"/>
  </r>
  <r>
    <x v="0"/>
    <x v="1"/>
    <x v="15"/>
    <s v="_"/>
    <s v="_"/>
    <s v="In House Natuf"/>
    <x v="11"/>
    <s v="Non-Quality Lead"/>
    <x v="0"/>
    <x v="3"/>
    <s v="(Unassigned)"/>
    <s v="Whatsapp Cloud API"/>
    <s v="Direct (campaign tagged in CRM)"/>
    <s v="6ad58c948f0274a818506a4d"/>
    <n v="1"/>
    <n v="0"/>
    <n v="0"/>
    <n v="0"/>
    <n v="0"/>
    <n v="0"/>
    <n v="0"/>
    <n v="0"/>
    <n v="0"/>
    <n v="0"/>
    <n v="0"/>
    <n v="0"/>
  </r>
  <r>
    <x v="0"/>
    <x v="1"/>
    <x v="14"/>
    <s v="Natuf | LAL 1% | India | Jul26 | V1"/>
    <s v="Natuf | Reel | Brand Ambassador | Heard Of Owning A Cafe | V1"/>
    <s v="In House Natuf"/>
    <x v="4"/>
    <s v="Quality Lead"/>
    <x v="0"/>
    <x v="3"/>
    <s v="Tejaswini Tarigopula"/>
    <s v="Facebook"/>
    <s v="Direct (campaign tagged in CRM)"/>
    <s v="6ad58c20cf72897027f31abd"/>
    <n v="1"/>
    <n v="1"/>
    <n v="1"/>
    <n v="0"/>
    <n v="1"/>
    <n v="1"/>
    <n v="0"/>
    <n v="0"/>
    <n v="0"/>
    <n v="0"/>
    <n v="0"/>
    <n v="0"/>
  </r>
  <r>
    <x v="0"/>
    <x v="1"/>
    <x v="14"/>
    <s v="Natuf | Investors | Tier1 + Growth Cities | Oct26 | V1"/>
    <s v="Natuf | Reel | Brand Ambassador | Heard Of Owning A Cafe | V1"/>
    <s v="In House Natuf"/>
    <x v="4"/>
    <s v="Quality Lead"/>
    <x v="0"/>
    <x v="3"/>
    <s v="Tejaswini Tarigopula"/>
    <s v="Facebook"/>
    <s v="Direct (campaign tagged in CRM)"/>
    <s v="6ad58ab360324f3eed145e52"/>
    <n v="1"/>
    <n v="1"/>
    <n v="1"/>
    <n v="0"/>
    <n v="2"/>
    <n v="1"/>
    <n v="0"/>
    <n v="0"/>
    <n v="0"/>
    <n v="0"/>
    <n v="0"/>
    <n v="0"/>
  </r>
  <r>
    <x v="0"/>
    <x v="1"/>
    <x v="15"/>
    <s v="_"/>
    <s v="_"/>
    <s v="In House Natuf"/>
    <x v="11"/>
    <s v="Non-Quality Lead"/>
    <x v="0"/>
    <x v="3"/>
    <s v="(Unassigned)"/>
    <s v="Whatsapp Cloud API"/>
    <s v="Direct (campaign tagged in CRM)"/>
    <s v="6ad58955eea8e0a035bf2921"/>
    <n v="1"/>
    <n v="0"/>
    <n v="0"/>
    <n v="0"/>
    <n v="0"/>
    <n v="0"/>
    <n v="0"/>
    <n v="0"/>
    <n v="0"/>
    <n v="0"/>
    <n v="0"/>
    <n v="0"/>
  </r>
  <r>
    <x v="0"/>
    <x v="0"/>
    <x v="1"/>
    <s v="E_Natuf_Generic_13082026_Adset1"/>
    <s v="E_Natuf_Generic_13082026_Adset1_Ad1"/>
    <s v="Natuf"/>
    <x v="11"/>
    <s v="Non-Quality Lead"/>
    <x v="0"/>
    <x v="3"/>
    <s v="(Unassigned)"/>
    <s v="Facebook"/>
    <s v="Direct (campaign tagged in CRM)"/>
    <s v="6ad589200598e740f9e4b736"/>
    <n v="1"/>
    <n v="0"/>
    <n v="0"/>
    <n v="0"/>
    <n v="0"/>
    <n v="0"/>
    <n v="0"/>
    <n v="0"/>
    <n v="0"/>
    <n v="0"/>
    <n v="1"/>
    <n v="0"/>
  </r>
  <r>
    <x v="0"/>
    <x v="1"/>
    <x v="14"/>
    <s v="Natuf | LAL 1% | India | Jul26 | V1"/>
    <s v="Natuf | Reel | Brand Ambassador | Heard Of Owning A Cafe | V1"/>
    <s v="In House Natuf"/>
    <x v="5"/>
    <s v="Non-Quality Lead"/>
    <x v="0"/>
    <x v="3"/>
    <s v="Tejaswini Tarigopula"/>
    <s v="Facebook"/>
    <s v="Direct (campaign tagged in CRM)"/>
    <s v="6ad5891bb4e6bba74fc792d1"/>
    <n v="1"/>
    <n v="0"/>
    <n v="1"/>
    <n v="0"/>
    <n v="1"/>
    <n v="1"/>
    <n v="0"/>
    <n v="0"/>
    <n v="0"/>
    <n v="0"/>
    <n v="0"/>
    <n v="0"/>
  </r>
  <r>
    <x v="0"/>
    <x v="1"/>
    <x v="15"/>
    <s v="_"/>
    <s v="_"/>
    <s v="In House Natuf"/>
    <x v="11"/>
    <s v="Non-Quality Lead"/>
    <x v="0"/>
    <x v="3"/>
    <s v="(Unassigned)"/>
    <s v="Whatsapp Cloud API"/>
    <s v="Direct (campaign tagged in CRM)"/>
    <s v="6ad5889bdfbdbccbc51c2c5b"/>
    <n v="1"/>
    <n v="0"/>
    <n v="0"/>
    <n v="0"/>
    <n v="0"/>
    <n v="0"/>
    <n v="0"/>
    <n v="0"/>
    <n v="0"/>
    <n v="0"/>
    <n v="0"/>
    <n v="0"/>
  </r>
  <r>
    <x v="0"/>
    <x v="0"/>
    <x v="0"/>
    <s v="E_Karan_Natuf_Sign_07072026_Adset3"/>
    <s v="E_Karan_Natuf_Sign_07072026_Adset2_Ad1 – Copy"/>
    <s v="Natuf"/>
    <x v="5"/>
    <s v="Non-Quality Lead"/>
    <x v="0"/>
    <x v="3"/>
    <s v="Tejaswini Tarigopula"/>
    <s v="Facebook"/>
    <s v="Direct (campaign tagged in CRM)"/>
    <s v="6ad5868bd593b9daf76cc16a"/>
    <n v="1"/>
    <n v="0"/>
    <n v="1"/>
    <n v="0"/>
    <n v="3"/>
    <n v="1"/>
    <n v="0"/>
    <n v="0"/>
    <n v="0"/>
    <n v="0"/>
    <n v="1"/>
    <n v="0"/>
  </r>
  <r>
    <x v="0"/>
    <x v="1"/>
    <x v="14"/>
    <s v="Natuf | Business Owners | Tier1 + Growth Cities | Oct26 | V1"/>
    <s v="Natuf | Reel | Brand Ambassador | Heard Of Owning A Cafe | V1"/>
    <s v="In House Natuf"/>
    <x v="5"/>
    <s v="Non-Quality Lead"/>
    <x v="0"/>
    <x v="3"/>
    <s v="Tejaswini Tarigopula"/>
    <s v="Facebook"/>
    <s v="Direct (campaign tagged in CRM)"/>
    <s v="6ad5849b994106de2b8cc1b6"/>
    <n v="1"/>
    <n v="0"/>
    <n v="1"/>
    <n v="0"/>
    <n v="5"/>
    <n v="2"/>
    <n v="0"/>
    <n v="0"/>
    <n v="0"/>
    <n v="0"/>
    <n v="0"/>
    <n v="0"/>
  </r>
  <r>
    <x v="0"/>
    <x v="1"/>
    <x v="14"/>
    <s v="Natuf | Business Owners | Tier1 + Growth Cities | Oct26 | V1"/>
    <s v="Natuf | Reel | Brand Ambassador | Heard Of Owning A Cafe | V1"/>
    <s v="In House Natuf"/>
    <x v="7"/>
    <s v="Non-Quality Lead"/>
    <x v="0"/>
    <x v="3"/>
    <s v="Tejaswini Tarigopula"/>
    <s v="Facebook"/>
    <s v="Direct (campaign tagged in CRM)"/>
    <s v="6ad583fa5b10e05669a1dfd8"/>
    <n v="1"/>
    <n v="0"/>
    <n v="1"/>
    <n v="0"/>
    <n v="2"/>
    <n v="0"/>
    <n v="0"/>
    <n v="0"/>
    <n v="0"/>
    <n v="0"/>
    <n v="0"/>
    <n v="0"/>
  </r>
  <r>
    <x v="0"/>
    <x v="1"/>
    <x v="15"/>
    <s v="_"/>
    <s v="_"/>
    <s v="In House Natuf"/>
    <x v="11"/>
    <s v="Non-Quality Lead"/>
    <x v="0"/>
    <x v="3"/>
    <s v="(Unassigned)"/>
    <s v="Whatsapp Cloud API"/>
    <s v="Direct (campaign tagged in CRM)"/>
    <s v="6ad58320dcdc1e0d03a60354"/>
    <n v="1"/>
    <n v="0"/>
    <n v="0"/>
    <n v="0"/>
    <n v="0"/>
    <n v="0"/>
    <n v="0"/>
    <n v="0"/>
    <n v="0"/>
    <n v="0"/>
    <n v="0"/>
    <n v="0"/>
  </r>
  <r>
    <x v="0"/>
    <x v="1"/>
    <x v="15"/>
    <s v="_"/>
    <s v="_"/>
    <s v="In House Natuf"/>
    <x v="11"/>
    <s v="Non-Quality Lead"/>
    <x v="0"/>
    <x v="3"/>
    <s v="(Unassigned)"/>
    <s v="Whatsapp Cloud API"/>
    <s v="Direct (campaign tagged in CRM)"/>
    <s v="6ad57e900bd9565c34fc2707"/>
    <n v="1"/>
    <n v="0"/>
    <n v="0"/>
    <n v="0"/>
    <n v="0"/>
    <n v="0"/>
    <n v="0"/>
    <n v="0"/>
    <n v="0"/>
    <n v="0"/>
    <n v="0"/>
    <n v="0"/>
  </r>
  <r>
    <x v="0"/>
    <x v="1"/>
    <x v="14"/>
    <s v="Natuf | LAL 1% | India | Jul26 | V1"/>
    <s v="Natuf | Reel | Brand Ambassador | Heard Of Owning A Cafe | V1"/>
    <s v="In House Natuf"/>
    <x v="5"/>
    <s v="Non-Quality Lead"/>
    <x v="0"/>
    <x v="3"/>
    <s v="Tejaswini Tarigopula"/>
    <s v="Facebook"/>
    <s v="Direct (campaign tagged in CRM)"/>
    <s v="6ad5799767c67c2f1adca79b"/>
    <n v="1"/>
    <n v="0"/>
    <n v="1"/>
    <n v="0"/>
    <n v="7"/>
    <n v="0"/>
    <n v="0"/>
    <n v="0"/>
    <n v="0"/>
    <n v="0"/>
    <n v="0"/>
    <n v="0"/>
  </r>
  <r>
    <x v="0"/>
    <x v="1"/>
    <x v="14"/>
    <s v="Natuf | LAL 1% | India | Jul26 | V1"/>
    <s v="Natuf | Reel | Brand Ambassador | Heard Of Owning A Cafe | V1"/>
    <s v="In House Natuf"/>
    <x v="14"/>
    <s v="Non-Quality Lead"/>
    <x v="0"/>
    <x v="3"/>
    <s v="Tejaswini Tarigopula"/>
    <s v="Facebook"/>
    <s v="Direct (campaign tagged in CRM)"/>
    <s v="6ad574150c78cecd8a7bc445"/>
    <n v="1"/>
    <n v="0"/>
    <n v="1"/>
    <n v="1"/>
    <n v="2"/>
    <n v="2"/>
    <n v="0"/>
    <n v="0"/>
    <n v="0"/>
    <n v="0"/>
    <n v="0"/>
    <n v="0"/>
  </r>
  <r>
    <x v="0"/>
    <x v="0"/>
    <x v="1"/>
    <s v="E_Natuf_Generic_13082026_Adset1"/>
    <s v="E_Natuf_Generic_13082026_Adset1_Ad1"/>
    <s v="Natuf"/>
    <x v="5"/>
    <s v="Non-Quality Lead"/>
    <x v="0"/>
    <x v="3"/>
    <s v="Tejaswini Tarigopula"/>
    <s v="Facebook"/>
    <s v="Direct (campaign tagged in CRM)"/>
    <s v="6ad56e91a52c6e2175794b42"/>
    <n v="1"/>
    <n v="0"/>
    <n v="1"/>
    <n v="0"/>
    <n v="2"/>
    <n v="1"/>
    <n v="0"/>
    <n v="0"/>
    <n v="0"/>
    <n v="0"/>
    <n v="1"/>
    <n v="0"/>
  </r>
  <r>
    <x v="0"/>
    <x v="1"/>
    <x v="14"/>
    <s v="Natuf | Investors | Tier1 + Growth Cities | Oct26 | V1"/>
    <s v="Natuf | Reel | Brand Ambassador | Heard Of Owning A Cafe | V1"/>
    <s v="In House Natuf"/>
    <x v="6"/>
    <s v="Non-Quality Lead"/>
    <x v="0"/>
    <x v="3"/>
    <s v="Tejaswini Tarigopula"/>
    <s v="Facebook"/>
    <s v="Direct (campaign tagged in CRM)"/>
    <s v="6ad565ca628d8036aec98b03"/>
    <n v="1"/>
    <n v="0"/>
    <n v="1"/>
    <n v="0"/>
    <n v="1"/>
    <n v="1"/>
    <n v="0"/>
    <n v="0"/>
    <n v="0"/>
    <n v="0"/>
    <n v="0"/>
    <n v="0"/>
  </r>
  <r>
    <x v="0"/>
    <x v="1"/>
    <x v="14"/>
    <s v="Natuf | Business Owners | Tier1 + Growth Cities | Oct26 | V1"/>
    <s v="Natuf | Reel | Brand Ambassador | Heard Of Owning A Cafe | V1"/>
    <s v="In House Natuf"/>
    <x v="7"/>
    <s v="Non-Quality Lead"/>
    <x v="0"/>
    <x v="3"/>
    <s v="Tejaswini Tarigopula"/>
    <s v="Facebook"/>
    <s v="Direct (campaign tagged in CRM)"/>
    <s v="6ad55e6850bff8148ac835a9"/>
    <n v="1"/>
    <n v="0"/>
    <n v="1"/>
    <n v="0"/>
    <n v="2"/>
    <n v="0"/>
    <n v="0"/>
    <n v="0"/>
    <n v="0"/>
    <n v="0"/>
    <n v="0"/>
    <n v="0"/>
  </r>
  <r>
    <x v="0"/>
    <x v="0"/>
    <x v="0"/>
    <s v="E_Karan_Natuf_Sign_07072026_Adset3"/>
    <s v="E_Karan_Natuf_Sign_07072026_Adset2_Ad1"/>
    <s v="Natuf"/>
    <x v="11"/>
    <s v="Non-Quality Lead"/>
    <x v="0"/>
    <x v="3"/>
    <s v="(Unassigned)"/>
    <s v="Facebook"/>
    <s v="Direct (campaign tagged in CRM)"/>
    <s v="6ad55c4e50a1ee964dfffb04"/>
    <n v="1"/>
    <n v="0"/>
    <n v="0"/>
    <n v="0"/>
    <n v="0"/>
    <n v="0"/>
    <n v="0"/>
    <n v="0"/>
    <n v="0"/>
    <n v="0"/>
    <n v="1"/>
    <n v="0"/>
  </r>
  <r>
    <x v="0"/>
    <x v="1"/>
    <x v="14"/>
    <s v="Natuf | Business Owners | Tier1 + Growth Cities | Oct26 | V1"/>
    <s v="Natuf | Reel | Brand Ambassador | Heard Of Owning A Cafe | V1"/>
    <s v="In House Natuf"/>
    <x v="7"/>
    <s v="Non-Quality Lead"/>
    <x v="0"/>
    <x v="3"/>
    <s v="Tejaswini Tarigopula"/>
    <s v="Facebook"/>
    <s v="Direct (campaign tagged in CRM)"/>
    <s v="6ad54a6f62992b09db356311"/>
    <n v="1"/>
    <n v="0"/>
    <n v="1"/>
    <n v="0"/>
    <n v="2"/>
    <n v="0"/>
    <n v="0"/>
    <n v="0"/>
    <n v="0"/>
    <n v="0"/>
    <n v="0"/>
    <n v="0"/>
  </r>
  <r>
    <x v="0"/>
    <x v="1"/>
    <x v="15"/>
    <s v="_"/>
    <s v="_"/>
    <s v="In House Natuf"/>
    <x v="11"/>
    <s v="Non-Quality Lead"/>
    <x v="0"/>
    <x v="3"/>
    <s v="(Unassigned)"/>
    <s v="Whatsapp Cloud API"/>
    <s v="Direct (campaign tagged in CRM)"/>
    <s v="6ad54a389ffd4852b429b067"/>
    <n v="1"/>
    <n v="0"/>
    <n v="0"/>
    <n v="0"/>
    <n v="0"/>
    <n v="0"/>
    <n v="0"/>
    <n v="0"/>
    <n v="0"/>
    <n v="0"/>
    <n v="0"/>
    <n v="0"/>
  </r>
  <r>
    <x v="0"/>
    <x v="0"/>
    <x v="2"/>
    <s v="E_Suresh_Natuf_Kiosk_07072026_Adset5"/>
    <s v="E_Hindi_Suresh_Natuf_Kiosk_07072026_Adset5_ad3 – Copy 2"/>
    <s v="Natuf"/>
    <x v="4"/>
    <s v="Quality Lead"/>
    <x v="0"/>
    <x v="3"/>
    <s v="Marshal Malbari"/>
    <s v="Facebook"/>
    <s v="Direct (campaign tagged in CRM)"/>
    <s v="6ad54246719347fd338caf72"/>
    <n v="1"/>
    <n v="1"/>
    <n v="1"/>
    <n v="0"/>
    <n v="4"/>
    <n v="1"/>
    <n v="0"/>
    <n v="0"/>
    <n v="0"/>
    <n v="0"/>
    <n v="1"/>
    <n v="1"/>
  </r>
  <r>
    <x v="0"/>
    <x v="1"/>
    <x v="15"/>
    <s v="_"/>
    <s v="_"/>
    <s v="In House Natuf"/>
    <x v="11"/>
    <s v="Non-Quality Lead"/>
    <x v="0"/>
    <x v="3"/>
    <s v="(Unassigned)"/>
    <s v="Whatsapp Cloud API"/>
    <s v="Direct (campaign tagged in CRM)"/>
    <s v="6ad5424308cf0cd3131f111c"/>
    <n v="1"/>
    <n v="0"/>
    <n v="0"/>
    <n v="0"/>
    <n v="0"/>
    <n v="0"/>
    <n v="0"/>
    <n v="0"/>
    <n v="0"/>
    <n v="0"/>
    <n v="0"/>
    <n v="0"/>
  </r>
  <r>
    <x v="0"/>
    <x v="1"/>
    <x v="14"/>
    <s v="Natuf | Investors | Tier1 + Growth Cities | Oct26 | V1"/>
    <s v="Natuf | Reel | Brand Ambassador | Heard Of Owning A Cafe | V1"/>
    <s v="In House Natuf"/>
    <x v="6"/>
    <s v="Non-Quality Lead"/>
    <x v="0"/>
    <x v="3"/>
    <s v="Deepak Rai"/>
    <s v="Facebook"/>
    <s v="Direct (campaign tagged in CRM)"/>
    <s v="6ad53b036c376692bb06ff3c"/>
    <n v="1"/>
    <n v="0"/>
    <n v="1"/>
    <n v="0"/>
    <n v="2"/>
    <n v="0"/>
    <n v="0"/>
    <n v="0"/>
    <n v="0"/>
    <n v="0"/>
    <n v="0"/>
    <n v="0"/>
  </r>
  <r>
    <x v="0"/>
    <x v="1"/>
    <x v="14"/>
    <s v="Natuf | Business Owners | Tier1 + Growth Cities | Oct26 | V1"/>
    <s v="Natuf | Reel | Brand Ambassador | Heard Of Owning A Cafe | V1"/>
    <s v="In House Natuf"/>
    <x v="5"/>
    <s v="Non-Quality Lead"/>
    <x v="0"/>
    <x v="3"/>
    <s v="Tejaswini Tarigopula"/>
    <s v="Facebook"/>
    <s v="Direct (campaign tagged in CRM)"/>
    <s v="6ad539d642a822b062926391"/>
    <n v="1"/>
    <n v="0"/>
    <n v="1"/>
    <n v="0"/>
    <n v="6"/>
    <n v="4"/>
    <n v="0"/>
    <n v="0"/>
    <n v="0"/>
    <n v="0"/>
    <n v="0"/>
    <n v="0"/>
  </r>
  <r>
    <x v="0"/>
    <x v="1"/>
    <x v="14"/>
    <s v="Natuf | Business Owners | Tier1 + Growth Cities | Oct26 | V1"/>
    <s v="Natuf | Reel | Brand Ambassador | Heard Of Owning A Cafe | V1"/>
    <s v="In House Natuf"/>
    <x v="3"/>
    <s v="Quality Lead"/>
    <x v="0"/>
    <x v="3"/>
    <s v="Deepak Rai"/>
    <s v="Facebook"/>
    <s v="Direct (campaign tagged in CRM)"/>
    <s v="6ad533c73df9cb68c796af3b"/>
    <n v="1"/>
    <n v="1"/>
    <n v="1"/>
    <n v="0"/>
    <n v="4"/>
    <n v="3"/>
    <n v="0"/>
    <n v="0"/>
    <n v="0"/>
    <n v="0"/>
    <n v="0"/>
    <n v="0"/>
  </r>
  <r>
    <x v="0"/>
    <x v="1"/>
    <x v="14"/>
    <s v="Natuf | Investors | Tier1 + Growth Cities | Oct26 | V1"/>
    <s v="Natuf | Reel | Brand Ambassador | Heard Of Owning A Cafe | V1"/>
    <s v="In House Natuf"/>
    <x v="5"/>
    <s v="Non-Quality Lead"/>
    <x v="0"/>
    <x v="3"/>
    <s v="Tejaswini Tarigopula"/>
    <s v="Facebook"/>
    <s v="Direct (campaign tagged in CRM)"/>
    <s v="6ad52ffcf59af7335ad72677"/>
    <n v="1"/>
    <n v="0"/>
    <n v="1"/>
    <n v="0"/>
    <n v="2"/>
    <n v="2"/>
    <n v="0"/>
    <n v="0"/>
    <n v="0"/>
    <n v="0"/>
    <n v="0"/>
    <n v="0"/>
  </r>
  <r>
    <x v="0"/>
    <x v="0"/>
    <x v="0"/>
    <s v="E_Karan_Natuf_Fragship_07072026_Adset2"/>
    <s v="E_Karan_Natuf_Flagship_Cafe_07072026_Adset2_Ad1 – Copy 2"/>
    <s v="Natuf"/>
    <x v="5"/>
    <s v="Non-Quality Lead"/>
    <x v="0"/>
    <x v="3"/>
    <s v="Tejaswini Tarigopula"/>
    <s v="Facebook"/>
    <s v="Direct (campaign tagged in CRM)"/>
    <s v="6ad52c7cbd1024a24a998808"/>
    <n v="1"/>
    <n v="0"/>
    <n v="1"/>
    <n v="0"/>
    <n v="4"/>
    <n v="2"/>
    <n v="0"/>
    <n v="0"/>
    <n v="0"/>
    <n v="0"/>
    <n v="1"/>
    <n v="0"/>
  </r>
  <r>
    <x v="0"/>
    <x v="0"/>
    <x v="1"/>
    <s v="E_Natuf_Generic_13082026_Adset1"/>
    <s v="E_Natuf_Generic_13082026_Adset1_Ad1"/>
    <s v="Natuf"/>
    <x v="11"/>
    <s v="Non-Quality Lead"/>
    <x v="0"/>
    <x v="3"/>
    <s v="(Unassigned)"/>
    <s v="Facebook"/>
    <s v="Direct (campaign tagged in CRM)"/>
    <s v="6ad52ab03d0c5de3a2c6ebbc"/>
    <n v="1"/>
    <n v="0"/>
    <n v="0"/>
    <n v="0"/>
    <n v="0"/>
    <n v="0"/>
    <n v="0"/>
    <n v="0"/>
    <n v="0"/>
    <n v="0"/>
    <n v="1"/>
    <n v="0"/>
  </r>
  <r>
    <x v="0"/>
    <x v="1"/>
    <x v="14"/>
    <s v="Natuf | Investors | Tier1 + Growth Cities | Oct26 | V1"/>
    <s v="Natuf | Reel | Brand Ambassador | Heard Of Owning A Cafe | V1"/>
    <s v="In House Natuf"/>
    <x v="5"/>
    <s v="Non-Quality Lead"/>
    <x v="0"/>
    <x v="3"/>
    <s v="Tejaswini Tarigopula"/>
    <s v="Facebook"/>
    <s v="Direct (campaign tagged in CRM)"/>
    <s v="6ad5293480f7bd6adec84978"/>
    <n v="1"/>
    <n v="0"/>
    <n v="1"/>
    <n v="0"/>
    <n v="4"/>
    <n v="1"/>
    <n v="0"/>
    <n v="0"/>
    <n v="0"/>
    <n v="0"/>
    <n v="0"/>
    <n v="0"/>
  </r>
  <r>
    <x v="0"/>
    <x v="0"/>
    <x v="0"/>
    <s v="E_Karan_Natuf_Sign_07072026_Adset3"/>
    <s v="E_Karan_Natuf_Sign_07072026_Adset2_Ad1"/>
    <s v="Natuf"/>
    <x v="11"/>
    <s v="Non-Quality Lead"/>
    <x v="0"/>
    <x v="3"/>
    <s v="(Unassigned)"/>
    <s v="Facebook"/>
    <s v="Direct (campaign tagged in CRM)"/>
    <s v="6ad529022117826900c52eb1"/>
    <n v="1"/>
    <n v="0"/>
    <n v="0"/>
    <n v="0"/>
    <n v="0"/>
    <n v="0"/>
    <n v="0"/>
    <n v="0"/>
    <n v="0"/>
    <n v="0"/>
    <n v="1"/>
    <n v="0"/>
  </r>
  <r>
    <x v="0"/>
    <x v="1"/>
    <x v="14"/>
    <s v="Natuf | Investors | Tier1 + Growth Cities | Oct26 | V1"/>
    <s v="Natuf | Reel | Brand Ambassador | Heard Of Owning A Cafe | V1"/>
    <s v="In House Natuf"/>
    <x v="7"/>
    <s v="Non-Quality Lead"/>
    <x v="0"/>
    <x v="3"/>
    <s v="Tejaswini Tarigopula"/>
    <s v="Facebook"/>
    <s v="Direct (campaign tagged in CRM)"/>
    <s v="6ad5261023b33b30b4af1389"/>
    <n v="1"/>
    <n v="0"/>
    <n v="1"/>
    <n v="0"/>
    <n v="4"/>
    <n v="0"/>
    <n v="0"/>
    <n v="0"/>
    <n v="0"/>
    <n v="0"/>
    <n v="0"/>
    <n v="0"/>
  </r>
  <r>
    <x v="0"/>
    <x v="1"/>
    <x v="14"/>
    <s v="Natuf | Investors | Tier1 + Growth Cities | Oct26 | V1"/>
    <s v="Natuf | Reel | Brand Ambassador | Heard Of Owning A Cafe | V1"/>
    <s v="In House Natuf"/>
    <x v="7"/>
    <s v="Non-Quality Lead"/>
    <x v="0"/>
    <x v="3"/>
    <s v="Tejaswini Tarigopula"/>
    <s v="Facebook"/>
    <s v="Direct (campaign tagged in CRM)"/>
    <s v="6ad525b508beb33f5e5f551d"/>
    <n v="1"/>
    <n v="0"/>
    <n v="1"/>
    <n v="0"/>
    <n v="2"/>
    <n v="0"/>
    <n v="0"/>
    <n v="0"/>
    <n v="0"/>
    <n v="0"/>
    <n v="0"/>
    <n v="0"/>
  </r>
  <r>
    <x v="0"/>
    <x v="1"/>
    <x v="14"/>
    <s v="Natuf | Investors | Tier1 + Growth Cities | Oct26 | V1"/>
    <s v="Natuf | Reel | Brand Ambassador | Heard Of Owning A Cafe | V1"/>
    <s v="In House Natuf"/>
    <x v="14"/>
    <s v="Non-Quality Lead"/>
    <x v="0"/>
    <x v="3"/>
    <s v="Tejaswini Tarigopula"/>
    <s v="Facebook"/>
    <s v="Direct (campaign tagged in CRM)"/>
    <s v="6ad5254980f3c899fe377216"/>
    <n v="1"/>
    <n v="0"/>
    <n v="1"/>
    <n v="1"/>
    <n v="1"/>
    <n v="1"/>
    <n v="0"/>
    <n v="0"/>
    <n v="0"/>
    <n v="0"/>
    <n v="0"/>
    <n v="0"/>
  </r>
  <r>
    <x v="0"/>
    <x v="1"/>
    <x v="14"/>
    <s v="Natuf | Broad | Tier1 + Growth Cities | Oct26 | V1"/>
    <s v="Natuf | Reel | Brand Ambassador | Heard Of Owning A Cafe | V1"/>
    <s v="In House Natuf"/>
    <x v="5"/>
    <s v="Non-Quality Lead"/>
    <x v="0"/>
    <x v="3"/>
    <s v="Tejaswini Tarigopula"/>
    <s v="Facebook"/>
    <s v="Direct (campaign tagged in CRM)"/>
    <s v="6ad5202a08bb69328a1e5750"/>
    <n v="1"/>
    <n v="0"/>
    <n v="1"/>
    <n v="0"/>
    <n v="3"/>
    <n v="2"/>
    <n v="0"/>
    <n v="0"/>
    <n v="0"/>
    <n v="0"/>
    <n v="0"/>
    <n v="0"/>
  </r>
  <r>
    <x v="0"/>
    <x v="1"/>
    <x v="14"/>
    <s v="Natuf | Broad | Tier1 + Growth Cities | Oct26 | V1"/>
    <s v="Natuf | Reel | Brand Ambassador | Heard Of Owning A Cafe | V1"/>
    <s v="In House Natuf"/>
    <x v="6"/>
    <s v="Non-Quality Lead"/>
    <x v="0"/>
    <x v="3"/>
    <s v="Tejaswini Tarigopula"/>
    <s v="Facebook"/>
    <s v="Direct (campaign tagged in CRM)"/>
    <s v="6ad51faf5cd496ce1245bb9b"/>
    <n v="1"/>
    <n v="0"/>
    <n v="1"/>
    <n v="0"/>
    <n v="1"/>
    <n v="0"/>
    <n v="0"/>
    <n v="0"/>
    <n v="0"/>
    <n v="0"/>
    <n v="0"/>
    <n v="0"/>
  </r>
  <r>
    <x v="0"/>
    <x v="1"/>
    <x v="14"/>
    <s v="Natuf | LAL 1% | India | Jul26 | V1"/>
    <s v="Natuf | Reel | Brand Ambassador | Heard Of Owning A Cafe | V1"/>
    <s v="In House Natuf"/>
    <x v="5"/>
    <s v="Non-Quality Lead"/>
    <x v="0"/>
    <x v="3"/>
    <s v="Tejaswini Tarigopula"/>
    <s v="Facebook"/>
    <s v="Direct (campaign tagged in CRM)"/>
    <s v="6ad51df98ee61e12a1d53a2b"/>
    <n v="1"/>
    <n v="0"/>
    <n v="1"/>
    <n v="0"/>
    <n v="1"/>
    <n v="1"/>
    <n v="0"/>
    <n v="0"/>
    <n v="0"/>
    <n v="0"/>
    <n v="0"/>
    <n v="0"/>
  </r>
  <r>
    <x v="0"/>
    <x v="0"/>
    <x v="2"/>
    <s v="E_Suresh_Natuf_Kiosk_07072026_Adset5"/>
    <s v="E_Hindi_Suresh_Natuf_Kiosk_07072026_Adset5_ad3 – Copy 2"/>
    <s v="Natuf"/>
    <x v="6"/>
    <s v="Non-Quality Lead"/>
    <x v="0"/>
    <x v="3"/>
    <s v="Marshal Malbari"/>
    <s v="Facebook"/>
    <s v="Direct (campaign tagged in CRM)"/>
    <s v="6ad51d65a4e8cc6c1ed6ea87"/>
    <n v="1"/>
    <n v="0"/>
    <n v="1"/>
    <n v="0"/>
    <n v="1"/>
    <n v="0"/>
    <n v="0"/>
    <n v="0"/>
    <n v="0"/>
    <n v="0"/>
    <n v="1"/>
    <n v="0"/>
  </r>
  <r>
    <x v="0"/>
    <x v="0"/>
    <x v="2"/>
    <s v="E_Suresh_Natuf_Kiosk_07072026_Adset5"/>
    <s v="E_Hindi_Suresh_Natuf_Kiosk_07072026_Adset5_ad3 – Copy 2"/>
    <s v="Natuf"/>
    <x v="4"/>
    <s v="Quality Lead"/>
    <x v="0"/>
    <x v="3"/>
    <s v="Marshal Malbari"/>
    <s v="Facebook"/>
    <s v="Direct (campaign tagged in CRM)"/>
    <s v="6ad51bfc20b10a2b158a9609"/>
    <n v="1"/>
    <n v="1"/>
    <n v="1"/>
    <n v="0"/>
    <n v="1"/>
    <n v="1"/>
    <n v="0"/>
    <n v="0"/>
    <n v="0"/>
    <n v="0"/>
    <n v="1"/>
    <n v="1"/>
  </r>
  <r>
    <x v="0"/>
    <x v="1"/>
    <x v="14"/>
    <s v="Natuf | Broad | Tier1 + Growth Cities | Oct26 | V1"/>
    <s v="Natuf | Reel | Brand Ambassador | Heard Of Owning A Cafe | V1"/>
    <s v="In House Natuf"/>
    <x v="5"/>
    <s v="Non-Quality Lead"/>
    <x v="0"/>
    <x v="3"/>
    <s v="Tejaswini Tarigopula"/>
    <s v="Facebook"/>
    <s v="Direct (campaign tagged in CRM)"/>
    <s v="6ad51aabfe6c4d34164ffe0f"/>
    <n v="1"/>
    <n v="0"/>
    <n v="1"/>
    <n v="0"/>
    <n v="4"/>
    <n v="1"/>
    <n v="0"/>
    <n v="0"/>
    <n v="0"/>
    <n v="0"/>
    <n v="0"/>
    <n v="0"/>
  </r>
  <r>
    <x v="0"/>
    <x v="1"/>
    <x v="14"/>
    <s v="Natuf | Business Owners | Tier1 + Growth Cities | Oct26 | V1"/>
    <s v="Natuf | Reel | Brand Ambassador | Heard Of Owning A Cafe | V1"/>
    <s v="In House Natuf"/>
    <x v="7"/>
    <s v="Non-Quality Lead"/>
    <x v="0"/>
    <x v="3"/>
    <s v="Tejaswini Tarigopula"/>
    <s v="Facebook"/>
    <s v="Direct (campaign tagged in CRM)"/>
    <s v="6ad518441bbbcf4236e72752"/>
    <n v="1"/>
    <n v="0"/>
    <n v="1"/>
    <n v="0"/>
    <n v="2"/>
    <n v="2"/>
    <n v="0"/>
    <n v="0"/>
    <n v="0"/>
    <n v="0"/>
    <n v="0"/>
    <n v="0"/>
  </r>
  <r>
    <x v="0"/>
    <x v="0"/>
    <x v="0"/>
    <s v="E_Karan_Natuf_Sign_07072026_Adset3"/>
    <s v="E_Karan_Natuf_Sign_07072026_Adset2_Ad1 – Copy"/>
    <s v="Natuf"/>
    <x v="11"/>
    <s v="Non-Quality Lead"/>
    <x v="0"/>
    <x v="3"/>
    <s v="(Unassigned)"/>
    <s v="Facebook"/>
    <s v="Direct (campaign tagged in CRM)"/>
    <s v="6ad517701f71faa64a69f8aa"/>
    <n v="1"/>
    <n v="0"/>
    <n v="0"/>
    <n v="0"/>
    <n v="0"/>
    <n v="0"/>
    <n v="0"/>
    <n v="0"/>
    <n v="0"/>
    <n v="0"/>
    <n v="1"/>
    <n v="0"/>
  </r>
  <r>
    <x v="0"/>
    <x v="1"/>
    <x v="15"/>
    <s v="_"/>
    <s v="_"/>
    <s v="In House Natuf"/>
    <x v="11"/>
    <s v="Non-Quality Lead"/>
    <x v="0"/>
    <x v="3"/>
    <s v="(Unassigned)"/>
    <s v="Whatsapp Cloud API"/>
    <s v="Direct (campaign tagged in CRM)"/>
    <s v="6ad51664e034958325dbc8c7"/>
    <n v="1"/>
    <n v="0"/>
    <n v="0"/>
    <n v="0"/>
    <n v="0"/>
    <n v="0"/>
    <n v="0"/>
    <n v="0"/>
    <n v="0"/>
    <n v="0"/>
    <n v="0"/>
    <n v="0"/>
  </r>
  <r>
    <x v="0"/>
    <x v="1"/>
    <x v="15"/>
    <s v="_"/>
    <s v="_"/>
    <s v="In House Natuf"/>
    <x v="11"/>
    <s v="Non-Quality Lead"/>
    <x v="0"/>
    <x v="3"/>
    <s v="(Unassigned)"/>
    <s v="Whatsapp Cloud API"/>
    <s v="Direct (campaign tagged in CRM)"/>
    <s v="6ad51540fcc24ad8b2347984"/>
    <n v="1"/>
    <n v="0"/>
    <n v="0"/>
    <n v="0"/>
    <n v="0"/>
    <n v="0"/>
    <n v="0"/>
    <n v="0"/>
    <n v="0"/>
    <n v="0"/>
    <n v="0"/>
    <n v="0"/>
  </r>
  <r>
    <x v="0"/>
    <x v="1"/>
    <x v="14"/>
    <s v="Natuf | LAL 1% | India | Jul26 | V1"/>
    <s v="Natuf | Reel | Brand Ambassador | Heard Of Owning A Cafe | V1"/>
    <s v="In House Natuf"/>
    <x v="6"/>
    <s v="Non-Quality Lead"/>
    <x v="0"/>
    <x v="3"/>
    <s v="Tejaswini Tarigopula"/>
    <s v="Facebook"/>
    <s v="Direct (campaign tagged in CRM)"/>
    <s v="6ad511508bf597dab218f5b5"/>
    <n v="1"/>
    <n v="0"/>
    <n v="1"/>
    <n v="0"/>
    <n v="1"/>
    <n v="0"/>
    <n v="0"/>
    <n v="0"/>
    <n v="0"/>
    <n v="0"/>
    <n v="0"/>
    <n v="0"/>
  </r>
  <r>
    <x v="0"/>
    <x v="1"/>
    <x v="14"/>
    <s v="Natuf | LAL 1% | India | Jul26 | V1"/>
    <s v="Natuf | Reel | Brand Ambassador | Heard Of Owning A Cafe | V1"/>
    <s v="In House Natuf"/>
    <x v="6"/>
    <s v="Non-Quality Lead"/>
    <x v="0"/>
    <x v="3"/>
    <s v="Tejaswini Tarigopula"/>
    <s v="Facebook"/>
    <s v="Direct (campaign tagged in CRM)"/>
    <s v="6ad51077da01717e4853de91"/>
    <n v="1"/>
    <n v="0"/>
    <n v="1"/>
    <n v="0"/>
    <n v="1"/>
    <n v="0"/>
    <n v="0"/>
    <n v="0"/>
    <n v="0"/>
    <n v="0"/>
    <n v="0"/>
    <n v="0"/>
  </r>
  <r>
    <x v="0"/>
    <x v="1"/>
    <x v="14"/>
    <s v="Natuf | Investors | Tier1 + Growth Cities | Oct26 | V1"/>
    <s v="Natuf | Reel | Brand Ambassador | Heard Of Owning A Cafe | V1"/>
    <s v="In House Natuf"/>
    <x v="6"/>
    <s v="Non-Quality Lead"/>
    <x v="0"/>
    <x v="2"/>
    <s v="Tejaswini Tarigopula"/>
    <s v="Facebook"/>
    <s v="Direct (campaign tagged in CRM)"/>
    <s v="6ad50ff386b94a0c1fad066b"/>
    <n v="1"/>
    <n v="0"/>
    <n v="1"/>
    <n v="0"/>
    <n v="1"/>
    <n v="0"/>
    <n v="0"/>
    <n v="0"/>
    <n v="0"/>
    <n v="0"/>
    <n v="0"/>
    <n v="0"/>
  </r>
  <r>
    <x v="0"/>
    <x v="1"/>
    <x v="14"/>
    <s v="Natuf | Broad | Tier1 + Growth Cities | Oct26 | V1"/>
    <s v="Natuf | Reel | Brand Ambassador | Heard Of Owning A Cafe | V1"/>
    <s v="In House Natuf"/>
    <x v="6"/>
    <s v="Non-Quality Lead"/>
    <x v="0"/>
    <x v="2"/>
    <s v="Tejaswini Tarigopula"/>
    <s v="Facebook"/>
    <s v="Direct (campaign tagged in CRM)"/>
    <s v="6ad50fcec2975c969bd9de1e"/>
    <n v="1"/>
    <n v="0"/>
    <n v="1"/>
    <n v="0"/>
    <n v="1"/>
    <n v="1"/>
    <n v="0"/>
    <n v="0"/>
    <n v="0"/>
    <n v="0"/>
    <n v="0"/>
    <n v="0"/>
  </r>
  <r>
    <x v="0"/>
    <x v="0"/>
    <x v="2"/>
    <s v="E_Suresh_Natuf_Kiosk_07072026_Adset5"/>
    <s v="E_Hindi_Suresh_Natuf_Kiosk_07072026_Adset5_ad3 – Copy 2"/>
    <s v="Natuf"/>
    <x v="6"/>
    <s v="Non-Quality Lead"/>
    <x v="0"/>
    <x v="2"/>
    <s v="Deepak Rai"/>
    <s v="Facebook"/>
    <s v="Direct (campaign tagged in CRM)"/>
    <s v="6ad50c3186b94a0c1fad04b9"/>
    <n v="1"/>
    <n v="0"/>
    <n v="1"/>
    <n v="0"/>
    <n v="1"/>
    <n v="0"/>
    <n v="0"/>
    <n v="0"/>
    <n v="0"/>
    <n v="0"/>
    <n v="1"/>
    <n v="0"/>
  </r>
  <r>
    <x v="0"/>
    <x v="0"/>
    <x v="2"/>
    <s v="E_Suresh_Natuf_Kiosk_07072026_Adset5"/>
    <s v="E_Hindi_Suresh_Natuf_Kiosk_07072026_Adset5_ad3 – Copy 2"/>
    <s v="Natuf"/>
    <x v="4"/>
    <s v="Quality Lead"/>
    <x v="0"/>
    <x v="2"/>
    <s v="Marshal Malbari"/>
    <s v="Facebook"/>
    <s v="Direct (campaign tagged in CRM)"/>
    <s v="6ad50c3069fd0e840e3e9f68"/>
    <n v="1"/>
    <n v="1"/>
    <n v="1"/>
    <n v="0"/>
    <n v="4"/>
    <n v="2"/>
    <n v="0"/>
    <n v="0"/>
    <n v="0"/>
    <n v="0"/>
    <n v="1"/>
    <n v="1"/>
  </r>
  <r>
    <x v="0"/>
    <x v="1"/>
    <x v="14"/>
    <s v="Natuf | Investors | Tier1 + Growth Cities | Oct26 | V1"/>
    <s v="Natuf | Reel | Brand Ambassador | Heard Of Owning A Cafe | V1"/>
    <s v="In House Natuf"/>
    <x v="5"/>
    <s v="Non-Quality Lead"/>
    <x v="0"/>
    <x v="2"/>
    <s v="Tejaswini Tarigopula"/>
    <s v="Facebook"/>
    <s v="Direct (campaign tagged in CRM)"/>
    <s v="6ad5068bd4f89d83699980c7"/>
    <n v="1"/>
    <n v="0"/>
    <n v="1"/>
    <n v="0"/>
    <n v="1"/>
    <n v="1"/>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505d6565908b23c6c4b2d"/>
    <n v="1"/>
    <n v="0"/>
    <n v="1"/>
    <n v="0"/>
    <n v="2"/>
    <n v="1"/>
    <n v="0"/>
    <n v="0"/>
    <n v="0"/>
    <n v="0"/>
    <n v="0"/>
    <n v="0"/>
  </r>
  <r>
    <x v="0"/>
    <x v="0"/>
    <x v="3"/>
    <s v="natuf_Kiosk_09102026"/>
    <s v="natuf_Kiosk_14072026_ad set_ad1"/>
    <s v="Natuf"/>
    <x v="11"/>
    <s v="Non-Quality Lead"/>
    <x v="0"/>
    <x v="2"/>
    <s v="(Unassigned)"/>
    <s v="Facebook"/>
    <s v="Direct (campaign tagged in CRM)"/>
    <s v="6ad500d3b2fdf05a874e9599"/>
    <n v="1"/>
    <n v="0"/>
    <n v="0"/>
    <n v="0"/>
    <n v="0"/>
    <n v="0"/>
    <n v="0"/>
    <n v="0"/>
    <n v="0"/>
    <n v="0"/>
    <n v="1"/>
    <n v="0"/>
  </r>
  <r>
    <x v="0"/>
    <x v="1"/>
    <x v="14"/>
    <s v="Natuf | LAL 1% | India | Jul26 | V1"/>
    <s v="Natuf | Reel | Brand Ambassador | Heard Of Owning A Cafe | V1"/>
    <s v="In House Natuf"/>
    <x v="6"/>
    <s v="Non-Quality Lead"/>
    <x v="0"/>
    <x v="2"/>
    <s v="Tejaswini Tarigopula"/>
    <s v="Facebook"/>
    <s v="Direct (campaign tagged in CRM)"/>
    <s v="6ad5009f99f4dbe30aa828d9"/>
    <n v="1"/>
    <n v="0"/>
    <n v="1"/>
    <n v="0"/>
    <n v="2"/>
    <n v="0"/>
    <n v="0"/>
    <n v="0"/>
    <n v="0"/>
    <n v="0"/>
    <n v="0"/>
    <n v="0"/>
  </r>
  <r>
    <x v="0"/>
    <x v="1"/>
    <x v="14"/>
    <s v="Natuf | Broad | Tier1 + Growth Cities | Oct26 | V1"/>
    <s v="Natuf | Reel | Brand Ambassador | Heard Of Owning A Cafe | V1"/>
    <s v="In House Natuf"/>
    <x v="6"/>
    <s v="Non-Quality Lead"/>
    <x v="0"/>
    <x v="2"/>
    <s v="Tejaswini Tarigopula"/>
    <s v="Facebook"/>
    <s v="Direct (campaign tagged in CRM)"/>
    <s v="6ad5005bf84b9fa821d6f17d"/>
    <n v="1"/>
    <n v="0"/>
    <n v="1"/>
    <n v="0"/>
    <n v="1"/>
    <n v="0"/>
    <n v="0"/>
    <n v="0"/>
    <n v="0"/>
    <n v="0"/>
    <n v="0"/>
    <n v="0"/>
  </r>
  <r>
    <x v="0"/>
    <x v="1"/>
    <x v="14"/>
    <s v="Natuf | Investors | Tier1 + Growth Cities | Oct26 | V1"/>
    <s v="Natuf | Reel | Brand Ambassador | Heard Of Owning A Cafe | V1"/>
    <s v="In House Natuf"/>
    <x v="5"/>
    <s v="Non-Quality Lead"/>
    <x v="0"/>
    <x v="2"/>
    <s v="Tejaswini Tarigopula"/>
    <s v="Facebook"/>
    <s v="Direct (campaign tagged in CRM)"/>
    <s v="6ad4fd12c0c72b18be0e76c4"/>
    <n v="1"/>
    <n v="0"/>
    <n v="1"/>
    <n v="0"/>
    <n v="4"/>
    <n v="2"/>
    <n v="0"/>
    <n v="0"/>
    <n v="0"/>
    <n v="0"/>
    <n v="0"/>
    <n v="0"/>
  </r>
  <r>
    <x v="0"/>
    <x v="1"/>
    <x v="14"/>
    <s v="Natuf | Investors | Tier1 + Growth Cities | Oct26 | V1"/>
    <s v="Natuf | Reel | Brand Ambassador | Heard Of Owning A Cafe | V1"/>
    <s v="In House Natuf"/>
    <x v="5"/>
    <s v="Non-Quality Lead"/>
    <x v="0"/>
    <x v="2"/>
    <s v="Tejaswini Tarigopula"/>
    <s v="Facebook"/>
    <s v="Direct (campaign tagged in CRM)"/>
    <s v="6ad4fc5ff978f640fca8adec"/>
    <n v="1"/>
    <n v="0"/>
    <n v="1"/>
    <n v="0"/>
    <n v="1"/>
    <n v="1"/>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4fb5bf978f640fca8ac7b"/>
    <n v="1"/>
    <n v="0"/>
    <n v="1"/>
    <n v="0"/>
    <n v="1"/>
    <n v="0"/>
    <n v="0"/>
    <n v="0"/>
    <n v="0"/>
    <n v="0"/>
    <n v="0"/>
    <n v="0"/>
  </r>
  <r>
    <x v="0"/>
    <x v="1"/>
    <x v="14"/>
    <s v="Natuf | Investors | Tier1 + Growth Cities | Oct26 | V1"/>
    <s v="Natuf | Reel | Brand Ambassador | Heard Of Owning A Cafe | V1"/>
    <s v="In House Natuf"/>
    <x v="0"/>
    <s v="Quality Lead"/>
    <x v="0"/>
    <x v="2"/>
    <s v="Tejaswini Tarigopula"/>
    <s v="Facebook"/>
    <s v="Direct (campaign tagged in CRM)"/>
    <s v="6ad4fa2edc5e8da33ce85dcb"/>
    <n v="1"/>
    <n v="1"/>
    <n v="1"/>
    <n v="0"/>
    <n v="3"/>
    <n v="2"/>
    <n v="0"/>
    <n v="0"/>
    <n v="0"/>
    <n v="0"/>
    <n v="0"/>
    <n v="0"/>
  </r>
  <r>
    <x v="0"/>
    <x v="0"/>
    <x v="0"/>
    <s v="E_Karan_Natuf_Sign_07072026_Adset3"/>
    <s v="E_Karan_Natuf_Sign_07072026_Adset2_Ad1"/>
    <s v="Natuf"/>
    <x v="5"/>
    <s v="Non-Quality Lead"/>
    <x v="0"/>
    <x v="2"/>
    <s v="Tejaswini Tarigopula"/>
    <s v="Facebook"/>
    <s v="Direct (campaign tagged in CRM)"/>
    <s v="6ad4f92a2b80bd128b3c889f"/>
    <n v="1"/>
    <n v="0"/>
    <n v="1"/>
    <n v="0"/>
    <n v="5"/>
    <n v="3"/>
    <n v="0"/>
    <n v="0"/>
    <n v="0"/>
    <n v="0"/>
    <n v="1"/>
    <n v="0"/>
  </r>
  <r>
    <x v="0"/>
    <x v="1"/>
    <x v="14"/>
    <s v="Natuf | Broad | Tier1 + Growth Cities | Oct26 | V1"/>
    <s v="Natuf | Reel | Brand Ambassador | Heard Of Owning A Cafe | V1"/>
    <s v="In House Natuf"/>
    <x v="14"/>
    <s v="Non-Quality Lead"/>
    <x v="0"/>
    <x v="2"/>
    <s v="Tejaswini Tarigopula"/>
    <s v="Facebook"/>
    <s v="Direct (campaign tagged in CRM)"/>
    <s v="6ad4f87adc5e8da33ce85b5d"/>
    <n v="1"/>
    <n v="0"/>
    <n v="1"/>
    <n v="1"/>
    <n v="2"/>
    <n v="2"/>
    <n v="0"/>
    <n v="0"/>
    <n v="0"/>
    <n v="0"/>
    <n v="0"/>
    <n v="0"/>
  </r>
  <r>
    <x v="0"/>
    <x v="1"/>
    <x v="14"/>
    <s v="Natuf | Broad | Tier1 + Growth Cities | Oct26 | V1"/>
    <s v="Natuf | Reel | Brand Ambassador | Heard Of Owning A Cafe | V1"/>
    <s v="In House Natuf"/>
    <x v="6"/>
    <s v="Non-Quality Lead"/>
    <x v="0"/>
    <x v="2"/>
    <s v="Tejaswini Tarigopula"/>
    <s v="Facebook"/>
    <s v="Direct (campaign tagged in CRM)"/>
    <s v="6ad4f554b69808bb15b7a312"/>
    <n v="1"/>
    <n v="0"/>
    <n v="1"/>
    <n v="0"/>
    <n v="2"/>
    <n v="0"/>
    <n v="0"/>
    <n v="0"/>
    <n v="0"/>
    <n v="0"/>
    <n v="0"/>
    <n v="0"/>
  </r>
  <r>
    <x v="0"/>
    <x v="0"/>
    <x v="3"/>
    <s v="natuf_Kiosk_09102026"/>
    <s v="natuf_Kiosk_14072026_ad set_ad1"/>
    <s v="Natuf"/>
    <x v="11"/>
    <s v="Non-Quality Lead"/>
    <x v="0"/>
    <x v="2"/>
    <s v="(Unassigned)"/>
    <s v="Facebook"/>
    <s v="Direct (campaign tagged in CRM)"/>
    <s v="6ad4f0e4d4aaf3e9d2f7dec3"/>
    <n v="1"/>
    <n v="0"/>
    <n v="0"/>
    <n v="0"/>
    <n v="0"/>
    <n v="0"/>
    <n v="0"/>
    <n v="0"/>
    <n v="0"/>
    <n v="0"/>
    <n v="1"/>
    <n v="0"/>
  </r>
  <r>
    <x v="0"/>
    <x v="1"/>
    <x v="14"/>
    <s v="Natuf | Investors | Tier1 + Growth Cities | Oct26 | V1"/>
    <s v="Natuf | Reel | Brand Ambassador | Heard Of Owning A Cafe | V1"/>
    <s v="In House Natuf"/>
    <x v="6"/>
    <s v="Non-Quality Lead"/>
    <x v="0"/>
    <x v="2"/>
    <s v="Tejaswini Tarigopula"/>
    <s v="Facebook"/>
    <s v="Direct (campaign tagged in CRM)"/>
    <s v="6ad4e6509d40b3bc6be0c346"/>
    <n v="1"/>
    <n v="0"/>
    <n v="1"/>
    <n v="0"/>
    <n v="1"/>
    <n v="1"/>
    <n v="0"/>
    <n v="0"/>
    <n v="0"/>
    <n v="0"/>
    <n v="0"/>
    <n v="0"/>
  </r>
  <r>
    <x v="0"/>
    <x v="0"/>
    <x v="0"/>
    <s v="E_Karan_Natuf_Sign_07072026_Adset3"/>
    <s v="E_Karan_Natuf_Sign_07072026_Adset2_Ad1"/>
    <s v="Natuf"/>
    <x v="6"/>
    <s v="Non-Quality Lead"/>
    <x v="0"/>
    <x v="2"/>
    <s v="Tejaswini Tarigopula"/>
    <s v="Facebook"/>
    <s v="Direct (campaign tagged in CRM)"/>
    <s v="6ad4e603773dab2fb0c9a6b5"/>
    <n v="1"/>
    <n v="0"/>
    <n v="1"/>
    <n v="0"/>
    <n v="1"/>
    <n v="0"/>
    <n v="0"/>
    <n v="0"/>
    <n v="0"/>
    <n v="0"/>
    <n v="1"/>
    <n v="0"/>
  </r>
  <r>
    <x v="0"/>
    <x v="1"/>
    <x v="14"/>
    <s v="Natuf | Investors | Tier1 + Growth Cities | Oct26 | V1"/>
    <s v="Natuf | Reel | Brand Ambassador | Heard Of Owning A Cafe | V1"/>
    <s v="In House Natuf"/>
    <x v="6"/>
    <s v="Non-Quality Lead"/>
    <x v="0"/>
    <x v="2"/>
    <s v="Tejaswini Tarigopula"/>
    <s v="Facebook"/>
    <s v="Direct (campaign tagged in CRM)"/>
    <s v="6ad4e4b0aca08e30b43eb5cc"/>
    <n v="1"/>
    <n v="0"/>
    <n v="1"/>
    <n v="0"/>
    <n v="1"/>
    <n v="0"/>
    <n v="0"/>
    <n v="0"/>
    <n v="0"/>
    <n v="0"/>
    <n v="0"/>
    <n v="0"/>
  </r>
  <r>
    <x v="0"/>
    <x v="1"/>
    <x v="14"/>
    <s v="Natuf | LAL 1% | India | Jul26 | V1"/>
    <s v="Natuf | Reel | Brand Ambassador | Heard Of Owning A Cafe | V1"/>
    <s v="In House Natuf"/>
    <x v="5"/>
    <s v="Non-Quality Lead"/>
    <x v="0"/>
    <x v="2"/>
    <s v="Tejaswini Tarigopula"/>
    <s v="Facebook"/>
    <s v="Direct (campaign tagged in CRM)"/>
    <s v="6ad4e15c87298679ca043a44"/>
    <n v="1"/>
    <n v="0"/>
    <n v="1"/>
    <n v="0"/>
    <n v="4"/>
    <n v="4"/>
    <n v="0"/>
    <n v="0"/>
    <n v="0"/>
    <n v="0"/>
    <n v="0"/>
    <n v="0"/>
  </r>
  <r>
    <x v="0"/>
    <x v="0"/>
    <x v="0"/>
    <s v="E_Karan_Natuf_Sign_07072026_Adset3"/>
    <s v="E_Karan_Natuf_Sign_07072026_Adset2_Ad1"/>
    <s v="Natuf"/>
    <x v="4"/>
    <s v="Quality Lead"/>
    <x v="0"/>
    <x v="2"/>
    <s v="Tejaswini Tarigopula"/>
    <s v="Facebook"/>
    <s v="Direct (campaign tagged in CRM)"/>
    <s v="6ad4dd5e5a65cb86c3cadcc8"/>
    <n v="1"/>
    <n v="1"/>
    <n v="1"/>
    <n v="0"/>
    <n v="2"/>
    <n v="1"/>
    <n v="0"/>
    <n v="0"/>
    <n v="0"/>
    <n v="0"/>
    <n v="1"/>
    <n v="1"/>
  </r>
  <r>
    <x v="0"/>
    <x v="1"/>
    <x v="14"/>
    <s v="Natuf | Business Owners | Tier1 + Growth Cities | Oct26 | V1"/>
    <s v="Natuf | Reel | Brand Ambassador | Heard Of Owning A Cafe | V1"/>
    <s v="In House Natuf"/>
    <x v="6"/>
    <s v="Non-Quality Lead"/>
    <x v="0"/>
    <x v="2"/>
    <s v="Tejaswini Tarigopula"/>
    <s v="Facebook"/>
    <s v="Direct (campaign tagged in CRM)"/>
    <s v="6ad4da621f58dc452c70d541"/>
    <n v="1"/>
    <n v="0"/>
    <n v="1"/>
    <n v="0"/>
    <n v="1"/>
    <n v="0"/>
    <n v="0"/>
    <n v="0"/>
    <n v="0"/>
    <n v="0"/>
    <n v="0"/>
    <n v="0"/>
  </r>
  <r>
    <x v="0"/>
    <x v="1"/>
    <x v="14"/>
    <s v="Natuf | Investors | Tier1 + Growth Cities | Oct26 | V1"/>
    <s v="Natuf | Reel | Brand Ambassador | Heard Of Owning A Cafe | V1"/>
    <s v="In House Natuf"/>
    <x v="6"/>
    <s v="Non-Quality Lead"/>
    <x v="0"/>
    <x v="2"/>
    <s v="Tejaswini Tarigopula"/>
    <s v="Facebook"/>
    <s v="Direct (campaign tagged in CRM)"/>
    <s v="6ad4d99f65373088a8f2b8e8"/>
    <n v="1"/>
    <n v="0"/>
    <n v="1"/>
    <n v="0"/>
    <n v="1"/>
    <n v="0"/>
    <n v="0"/>
    <n v="0"/>
    <n v="0"/>
    <n v="0"/>
    <n v="0"/>
    <n v="0"/>
  </r>
  <r>
    <x v="0"/>
    <x v="0"/>
    <x v="0"/>
    <s v="E_Karan_Natuf_Sign_07072026_Adset3"/>
    <s v="E_Karan_Natuf_Sign_07072026_Adset2_Ad1 – Copy"/>
    <s v="Natuf"/>
    <x v="11"/>
    <s v="Non-Quality Lead"/>
    <x v="0"/>
    <x v="2"/>
    <s v="(Unassigned)"/>
    <s v="Facebook"/>
    <s v="Direct (campaign tagged in CRM)"/>
    <s v="6ad4d64183e031eb2fec4809"/>
    <n v="1"/>
    <n v="0"/>
    <n v="0"/>
    <n v="0"/>
    <n v="0"/>
    <n v="0"/>
    <n v="0"/>
    <n v="0"/>
    <n v="0"/>
    <n v="0"/>
    <n v="1"/>
    <n v="0"/>
  </r>
  <r>
    <x v="0"/>
    <x v="1"/>
    <x v="14"/>
    <s v="Natuf | Business Owners | Tier1 + Growth Cities | Oct26 | V1"/>
    <s v="Natuf | Reel | Brand Ambassador | Heard Of Owning A Cafe | V1"/>
    <s v="In House Natuf"/>
    <x v="6"/>
    <s v="Non-Quality Lead"/>
    <x v="0"/>
    <x v="2"/>
    <s v="Tejaswini Tarigopula"/>
    <s v="Facebook"/>
    <s v="Direct (campaign tagged in CRM)"/>
    <s v="6ad4d32a07333460e60fffd8"/>
    <n v="1"/>
    <n v="0"/>
    <n v="1"/>
    <n v="0"/>
    <n v="1"/>
    <n v="0"/>
    <n v="0"/>
    <n v="0"/>
    <n v="0"/>
    <n v="0"/>
    <n v="0"/>
    <n v="0"/>
  </r>
  <r>
    <x v="0"/>
    <x v="0"/>
    <x v="2"/>
    <s v="E_Suresh_Natuf_Kiosk_07072026_Adset5"/>
    <s v="E_Hindi_Suresh_Natuf_Kiosk_07072026_Adset5_ad3 – Copy 2"/>
    <s v="Natuf"/>
    <x v="4"/>
    <s v="Quality Lead"/>
    <x v="0"/>
    <x v="2"/>
    <s v="Tejaswini Tarigopula"/>
    <s v="Facebook"/>
    <s v="Direct (campaign tagged in CRM)"/>
    <s v="6ad4d275ee37eae4b9985b47"/>
    <n v="1"/>
    <n v="1"/>
    <n v="1"/>
    <n v="0"/>
    <n v="1"/>
    <n v="1"/>
    <n v="0"/>
    <n v="0"/>
    <n v="0"/>
    <n v="0"/>
    <n v="1"/>
    <n v="1"/>
  </r>
  <r>
    <x v="0"/>
    <x v="0"/>
    <x v="1"/>
    <s v="E_Natuf_Generic_13082026_Adset1"/>
    <s v="E_Natuf_Generic_13082026_Adset1_Ad1"/>
    <s v="Natuf"/>
    <x v="4"/>
    <s v="Quality Lead"/>
    <x v="0"/>
    <x v="2"/>
    <s v="Tejaswini Tarigopula"/>
    <s v="Facebook"/>
    <s v="Direct (campaign tagged in CRM)"/>
    <s v="6ad4d122283d7909d99d6ad4"/>
    <n v="1"/>
    <n v="1"/>
    <n v="1"/>
    <n v="0"/>
    <n v="2"/>
    <n v="1"/>
    <n v="0"/>
    <n v="0"/>
    <n v="0"/>
    <n v="0"/>
    <n v="1"/>
    <n v="1"/>
  </r>
  <r>
    <x v="0"/>
    <x v="1"/>
    <x v="14"/>
    <s v="Natuf | Business Owners | Tier1 + Growth Cities | Oct26 | V1"/>
    <s v="Natuf | Reel | Brand Ambassador | Heard Of Owning A Cafe | V1"/>
    <s v="In House Natuf"/>
    <x v="6"/>
    <s v="Non-Quality Lead"/>
    <x v="0"/>
    <x v="2"/>
    <s v="Tejaswini Tarigopula"/>
    <s v="Facebook"/>
    <s v="Direct (campaign tagged in CRM)"/>
    <s v="6ad4cfa020c6cbeaa72cef0f"/>
    <n v="1"/>
    <n v="0"/>
    <n v="1"/>
    <n v="0"/>
    <n v="1"/>
    <n v="0"/>
    <n v="0"/>
    <n v="0"/>
    <n v="0"/>
    <n v="0"/>
    <n v="0"/>
    <n v="0"/>
  </r>
  <r>
    <x v="0"/>
    <x v="0"/>
    <x v="2"/>
    <s v="E_Suresh_Natuf_Kiosk_07072026_Adset5"/>
    <s v="E_Hindi_Suresh_Natuf_Kiosk_07072026_Adset5_ad3 – Copy 2"/>
    <s v="Natuf"/>
    <x v="11"/>
    <s v="Non-Quality Lead"/>
    <x v="0"/>
    <x v="2"/>
    <s v="(Unassigned)"/>
    <s v="Facebook"/>
    <s v="Direct (campaign tagged in CRM)"/>
    <s v="6ad4cf164e9bae5024f5b07d"/>
    <n v="1"/>
    <n v="0"/>
    <n v="0"/>
    <n v="0"/>
    <n v="0"/>
    <n v="0"/>
    <n v="0"/>
    <n v="0"/>
    <n v="0"/>
    <n v="0"/>
    <n v="1"/>
    <n v="0"/>
  </r>
  <r>
    <x v="0"/>
    <x v="1"/>
    <x v="14"/>
    <s v="Natuf | LAL 1% | India | Jul26 | V1"/>
    <s v="Natuf | Reel | Brand Ambassador | Heard Of Owning A Cafe | V1"/>
    <s v="In House Natuf"/>
    <x v="4"/>
    <s v="Quality Lead"/>
    <x v="0"/>
    <x v="2"/>
    <s v="Tejaswini Tarigopula"/>
    <s v="Facebook"/>
    <s v="Direct (campaign tagged in CRM)"/>
    <s v="6ad4ce7f1d2534b484ef7f4f"/>
    <n v="1"/>
    <n v="1"/>
    <n v="1"/>
    <n v="0"/>
    <n v="1"/>
    <n v="1"/>
    <n v="0"/>
    <n v="0"/>
    <n v="0"/>
    <n v="0"/>
    <n v="0"/>
    <n v="0"/>
  </r>
  <r>
    <x v="0"/>
    <x v="0"/>
    <x v="2"/>
    <s v="E_Suresh_Natuf_Kiosk_07072026_Adset5"/>
    <s v="E_Hindi_Suresh_Natuf_Kiosk_07072026_Adset5_ad3 – Copy 2"/>
    <s v="Natuf"/>
    <x v="5"/>
    <s v="Non-Quality Lead"/>
    <x v="0"/>
    <x v="2"/>
    <s v="Tejaswini Tarigopula"/>
    <s v="Facebook"/>
    <s v="Direct (campaign tagged in CRM)"/>
    <s v="6ad4cd8e64cda15563f0a24c"/>
    <n v="1"/>
    <n v="0"/>
    <n v="1"/>
    <n v="0"/>
    <n v="4"/>
    <n v="3"/>
    <n v="0"/>
    <n v="0"/>
    <n v="0"/>
    <n v="0"/>
    <n v="1"/>
    <n v="0"/>
  </r>
  <r>
    <x v="0"/>
    <x v="0"/>
    <x v="0"/>
    <s v="E_Karan_Natuf_Sign_07072026_Adset3"/>
    <s v="E_Karan_Natuf_Sign_07072026_Adset2_Ad1"/>
    <s v="Natuf"/>
    <x v="6"/>
    <s v="Non-Quality Lead"/>
    <x v="0"/>
    <x v="2"/>
    <s v="Tejaswini Tarigopula"/>
    <s v="Facebook"/>
    <s v="Direct (campaign tagged in CRM)"/>
    <s v="6ad4ccb64d2d0b713bdb2833"/>
    <n v="1"/>
    <n v="0"/>
    <n v="1"/>
    <n v="0"/>
    <n v="1"/>
    <n v="0"/>
    <n v="0"/>
    <n v="0"/>
    <n v="0"/>
    <n v="0"/>
    <n v="1"/>
    <n v="0"/>
  </r>
  <r>
    <x v="0"/>
    <x v="1"/>
    <x v="14"/>
    <s v="Natuf | Business Owners | Tier1 + Growth Cities | Oct26 | V1"/>
    <s v="Natuf | Reel | Brand Ambassador | Heard Of Owning A Cafe | V1"/>
    <s v="In House Natuf"/>
    <x v="6"/>
    <s v="Non-Quality Lead"/>
    <x v="0"/>
    <x v="2"/>
    <s v="Tejaswini Tarigopula"/>
    <s v="Facebook"/>
    <s v="Direct (campaign tagged in CRM)"/>
    <s v="6ad4cb8bee8df934747c692a"/>
    <n v="1"/>
    <n v="0"/>
    <n v="1"/>
    <n v="0"/>
    <n v="2"/>
    <n v="0"/>
    <n v="0"/>
    <n v="0"/>
    <n v="0"/>
    <n v="0"/>
    <n v="0"/>
    <n v="0"/>
  </r>
  <r>
    <x v="0"/>
    <x v="1"/>
    <x v="14"/>
    <s v="Natuf | Business Owners | Tier1 + Growth Cities | Oct26 | V1"/>
    <s v="Natuf | Reel | Brand Ambassador | Heard Of Owning A Cafe | V1"/>
    <s v="In House Natuf"/>
    <x v="6"/>
    <s v="Non-Quality Lead"/>
    <x v="0"/>
    <x v="2"/>
    <s v="Deepak Rai"/>
    <s v="Facebook"/>
    <s v="Direct (campaign tagged in CRM)"/>
    <s v="6ad4cb42ee8df934747c68c8"/>
    <n v="1"/>
    <n v="0"/>
    <n v="1"/>
    <n v="0"/>
    <n v="2"/>
    <n v="2"/>
    <n v="0"/>
    <n v="0"/>
    <n v="0"/>
    <n v="0"/>
    <n v="0"/>
    <n v="0"/>
  </r>
  <r>
    <x v="0"/>
    <x v="1"/>
    <x v="14"/>
    <s v="Natuf | Broad | Tier1 + Growth Cities | Oct26 | V1"/>
    <s v="Natuf | Reel | Brand Ambassador | Heard Of Owning A Cafe | V1"/>
    <s v="In House Natuf"/>
    <x v="6"/>
    <s v="Non-Quality Lead"/>
    <x v="0"/>
    <x v="2"/>
    <s v="Tejaswini Tarigopula"/>
    <s v="Facebook"/>
    <s v="Direct (campaign tagged in CRM)"/>
    <s v="6ad4cafeee8df934747c683c"/>
    <n v="1"/>
    <n v="0"/>
    <n v="1"/>
    <n v="0"/>
    <n v="1"/>
    <n v="1"/>
    <n v="0"/>
    <n v="0"/>
    <n v="0"/>
    <n v="0"/>
    <n v="0"/>
    <n v="0"/>
  </r>
  <r>
    <x v="0"/>
    <x v="0"/>
    <x v="1"/>
    <s v="E_Natuf_Generic_13082026_Adset1"/>
    <s v="E_Natuf_Generic_13082026_Adset1_Ad1"/>
    <s v="Natuf"/>
    <x v="11"/>
    <s v="Non-Quality Lead"/>
    <x v="0"/>
    <x v="2"/>
    <s v="(Unassigned)"/>
    <s v="Facebook"/>
    <s v="Direct (campaign tagged in CRM)"/>
    <s v="6ad4c6c214ab749d9faed000"/>
    <n v="1"/>
    <n v="0"/>
    <n v="0"/>
    <n v="0"/>
    <n v="0"/>
    <n v="0"/>
    <n v="0"/>
    <n v="0"/>
    <n v="0"/>
    <n v="0"/>
    <n v="1"/>
    <n v="0"/>
  </r>
  <r>
    <x v="0"/>
    <x v="0"/>
    <x v="3"/>
    <s v="natuf_Kiosk_09102026"/>
    <s v="natuf_Kiosk_14072026_ad set_ad1"/>
    <s v="Natuf"/>
    <x v="11"/>
    <s v="Non-Quality Lead"/>
    <x v="0"/>
    <x v="2"/>
    <s v="(Unassigned)"/>
    <s v="Facebook"/>
    <s v="Direct (campaign tagged in CRM)"/>
    <s v="6ad4c5119f3527bf7217fdab"/>
    <n v="1"/>
    <n v="0"/>
    <n v="0"/>
    <n v="0"/>
    <n v="0"/>
    <n v="0"/>
    <n v="0"/>
    <n v="0"/>
    <n v="0"/>
    <n v="0"/>
    <n v="1"/>
    <n v="0"/>
  </r>
  <r>
    <x v="0"/>
    <x v="0"/>
    <x v="0"/>
    <s v="E_Karan_Natuf_Sign_07072026_Adset3"/>
    <s v="E_Karan_Natuf_Sign_07072026_Adset2_Ad1 – Copy"/>
    <s v="Natuf"/>
    <x v="6"/>
    <s v="Non-Quality Lead"/>
    <x v="0"/>
    <x v="2"/>
    <s v="Tejaswini Tarigopula"/>
    <s v="Facebook"/>
    <s v="Direct (campaign tagged in CRM)"/>
    <s v="6ad4c4a87845c06e545a634f"/>
    <n v="1"/>
    <n v="0"/>
    <n v="1"/>
    <n v="0"/>
    <n v="1"/>
    <n v="0"/>
    <n v="0"/>
    <n v="0"/>
    <n v="0"/>
    <n v="0"/>
    <n v="1"/>
    <n v="0"/>
  </r>
  <r>
    <x v="0"/>
    <x v="0"/>
    <x v="3"/>
    <s v="natuf_Kiosk_14072026_Highest-converting industries"/>
    <s v="natuf_Kiosk_14072026_ad set_ad1"/>
    <s v="Natuf"/>
    <x v="6"/>
    <s v="Non-Quality Lead"/>
    <x v="0"/>
    <x v="2"/>
    <s v="Tejaswini Tarigopula"/>
    <s v="Facebook"/>
    <s v="Direct (campaign tagged in CRM)"/>
    <s v="6ad4c2978debd78d7b61d84e"/>
    <n v="1"/>
    <n v="0"/>
    <n v="1"/>
    <n v="0"/>
    <n v="1"/>
    <n v="0"/>
    <n v="0"/>
    <n v="0"/>
    <n v="0"/>
    <n v="0"/>
    <n v="1"/>
    <n v="0"/>
  </r>
  <r>
    <x v="0"/>
    <x v="1"/>
    <x v="14"/>
    <s v="Natuf | LAL 1% | India | Jul26 | V1"/>
    <s v="Natuf | Reel | Brand Ambassador | Heard Of Owning A Cafe | V1"/>
    <s v="In House Natuf"/>
    <x v="6"/>
    <s v="Non-Quality Lead"/>
    <x v="0"/>
    <x v="2"/>
    <s v="Tejaswini Tarigopula"/>
    <s v="Facebook"/>
    <s v="Direct (campaign tagged in CRM)"/>
    <s v="6ad4c08910530b8d61e6fe6e"/>
    <n v="1"/>
    <n v="0"/>
    <n v="1"/>
    <n v="0"/>
    <n v="2"/>
    <n v="1"/>
    <n v="0"/>
    <n v="0"/>
    <n v="0"/>
    <n v="0"/>
    <n v="0"/>
    <n v="0"/>
  </r>
  <r>
    <x v="0"/>
    <x v="1"/>
    <x v="14"/>
    <s v="Natuf | Investors | Tier1 + Growth Cities | Oct26 | V1"/>
    <s v="Natuf | Reel | Brand Ambassador | Heard Of Owning A Cafe | V1"/>
    <s v="In House Natuf"/>
    <x v="6"/>
    <s v="Non-Quality Lead"/>
    <x v="0"/>
    <x v="2"/>
    <s v="Tejaswini Tarigopula"/>
    <s v="Facebook"/>
    <s v="Direct (campaign tagged in CRM)"/>
    <s v="6ad4c037cf671724bbcfcd5b"/>
    <n v="1"/>
    <n v="0"/>
    <n v="1"/>
    <n v="0"/>
    <n v="1"/>
    <n v="0"/>
    <n v="0"/>
    <n v="0"/>
    <n v="0"/>
    <n v="0"/>
    <n v="0"/>
    <n v="0"/>
  </r>
  <r>
    <x v="0"/>
    <x v="1"/>
    <x v="14"/>
    <s v="Natuf | Broad | Tier1 + Growth Cities | Oct26 | V1"/>
    <s v="Natuf | Reel | Brand Ambassador | Heard Of Owning A Cafe | V1"/>
    <s v="In House Natuf"/>
    <x v="5"/>
    <s v="Non-Quality Lead"/>
    <x v="0"/>
    <x v="2"/>
    <s v="Tejaswini Tarigopula"/>
    <s v="Facebook"/>
    <s v="Direct (campaign tagged in CRM)"/>
    <s v="6ad4bc64f1894cae8adba987"/>
    <n v="1"/>
    <n v="0"/>
    <n v="1"/>
    <n v="0"/>
    <n v="2"/>
    <n v="0"/>
    <n v="0"/>
    <n v="0"/>
    <n v="0"/>
    <n v="0"/>
    <n v="0"/>
    <n v="0"/>
  </r>
  <r>
    <x v="0"/>
    <x v="0"/>
    <x v="0"/>
    <s v="E_Karan_Natuf_Sign_07072026_Adset3"/>
    <s v="E_Karan_Natuf_Sign_07072026_Adset2_Ad1"/>
    <s v="Natuf"/>
    <x v="11"/>
    <s v="Non-Quality Lead"/>
    <x v="0"/>
    <x v="2"/>
    <s v="(Unassigned)"/>
    <s v="Facebook"/>
    <s v="Direct (campaign tagged in CRM)"/>
    <s v="6ad4ba5ce4cf53bf0c5e2ce7"/>
    <n v="1"/>
    <n v="0"/>
    <n v="0"/>
    <n v="0"/>
    <n v="0"/>
    <n v="0"/>
    <n v="0"/>
    <n v="0"/>
    <n v="0"/>
    <n v="0"/>
    <n v="1"/>
    <n v="0"/>
  </r>
  <r>
    <x v="0"/>
    <x v="1"/>
    <x v="14"/>
    <s v="Natuf | Investors | Tier1 + Growth Cities | Oct26 | V1"/>
    <s v="Natuf | Reel | Brand Ambassador | Heard Of Owning A Cafe | V1"/>
    <s v="In House Natuf"/>
    <x v="5"/>
    <s v="Non-Quality Lead"/>
    <x v="0"/>
    <x v="2"/>
    <s v="Tejaswini Tarigopula"/>
    <s v="Facebook"/>
    <s v="Direct (campaign tagged in CRM)"/>
    <s v="6ad4b902e4cf53bf0c5e2ab1"/>
    <n v="1"/>
    <n v="0"/>
    <n v="1"/>
    <n v="0"/>
    <n v="2"/>
    <n v="3"/>
    <n v="0"/>
    <n v="0"/>
    <n v="0"/>
    <n v="0"/>
    <n v="0"/>
    <n v="0"/>
  </r>
  <r>
    <x v="0"/>
    <x v="0"/>
    <x v="1"/>
    <s v="E_Natuf_Generic_13082026_Adset1"/>
    <s v="E_Natuf_Generic_13082026_Adset1_Ad1"/>
    <s v="Natuf"/>
    <x v="7"/>
    <s v="Non-Quality Lead"/>
    <x v="0"/>
    <x v="2"/>
    <s v="Tejaswini Tarigopula"/>
    <s v="Facebook"/>
    <s v="Direct (campaign tagged in CRM)"/>
    <s v="6ad4b5d546c4bd41867bd6a2"/>
    <n v="1"/>
    <n v="0"/>
    <n v="1"/>
    <n v="0"/>
    <n v="2"/>
    <n v="1"/>
    <n v="0"/>
    <n v="0"/>
    <n v="0"/>
    <n v="0"/>
    <n v="1"/>
    <n v="0"/>
  </r>
  <r>
    <x v="0"/>
    <x v="1"/>
    <x v="14"/>
    <s v="Natuf | LAL 1% | India | Jul26 | V1"/>
    <s v="Natuf | Reel | Brand Ambassador | Heard Of Owning A Cafe | V1"/>
    <s v="In House Natuf"/>
    <x v="6"/>
    <s v="Non-Quality Lead"/>
    <x v="0"/>
    <x v="2"/>
    <s v="Tejaswini Tarigopula"/>
    <s v="Facebook"/>
    <s v="Direct (campaign tagged in CRM)"/>
    <s v="6ad4b48be4e49eaab6d4e8fd"/>
    <n v="1"/>
    <n v="0"/>
    <n v="1"/>
    <n v="0"/>
    <n v="1"/>
    <n v="0"/>
    <n v="0"/>
    <n v="0"/>
    <n v="0"/>
    <n v="0"/>
    <n v="0"/>
    <n v="0"/>
  </r>
  <r>
    <x v="0"/>
    <x v="0"/>
    <x v="3"/>
    <s v="natuf_Kiosk_09102026"/>
    <s v="natuf_Kiosk_14072026_ad set_ad1"/>
    <s v="Natuf"/>
    <x v="6"/>
    <s v="Non-Quality Lead"/>
    <x v="0"/>
    <x v="2"/>
    <s v="Tejaswini Tarigopula"/>
    <s v="Facebook"/>
    <s v="Direct (campaign tagged in CRM)"/>
    <s v="6ad4b37735dd11e7c4566def"/>
    <n v="1"/>
    <n v="0"/>
    <n v="1"/>
    <n v="0"/>
    <n v="1"/>
    <n v="0"/>
    <n v="0"/>
    <n v="0"/>
    <n v="0"/>
    <n v="0"/>
    <n v="1"/>
    <n v="0"/>
  </r>
  <r>
    <x v="0"/>
    <x v="1"/>
    <x v="14"/>
    <s v="Natuf | Broad | Tier1 + Growth Cities | Oct26 | V1"/>
    <s v="Natuf | Reel | Brand Ambassador | Heard Of Owning A Cafe | V1"/>
    <s v="In House Natuf"/>
    <x v="5"/>
    <s v="Non-Quality Lead"/>
    <x v="0"/>
    <x v="2"/>
    <s v="Tejaswini Tarigopula"/>
    <s v="Facebook"/>
    <s v="Direct (campaign tagged in CRM)"/>
    <s v="6ad4adec0710059bef462d98"/>
    <n v="1"/>
    <n v="0"/>
    <n v="1"/>
    <n v="0"/>
    <n v="4"/>
    <n v="2"/>
    <n v="0"/>
    <n v="0"/>
    <n v="0"/>
    <n v="0"/>
    <n v="0"/>
    <n v="0"/>
  </r>
  <r>
    <x v="0"/>
    <x v="0"/>
    <x v="3"/>
    <s v="natuf_Kiosk_09102026"/>
    <s v="natuf_Kiosk_14072026_ad set_ad1"/>
    <s v="Natuf"/>
    <x v="11"/>
    <s v="Non-Quality Lead"/>
    <x v="0"/>
    <x v="2"/>
    <s v="(Unassigned)"/>
    <s v="Facebook"/>
    <s v="Direct (campaign tagged in CRM)"/>
    <s v="6ad4a9cce18baf530f41976c"/>
    <n v="1"/>
    <n v="0"/>
    <n v="0"/>
    <n v="0"/>
    <n v="0"/>
    <n v="0"/>
    <n v="0"/>
    <n v="0"/>
    <n v="0"/>
    <n v="0"/>
    <n v="1"/>
    <n v="0"/>
  </r>
  <r>
    <x v="0"/>
    <x v="1"/>
    <x v="14"/>
    <s v="Natuf | LAL 1% | India | Jul26 | V1"/>
    <s v="Natuf | Reel | Brand Ambassador | Heard Of Owning A Cafe | V1"/>
    <s v="In House Natuf"/>
    <x v="4"/>
    <s v="Quality Lead"/>
    <x v="0"/>
    <x v="2"/>
    <s v="Tejaswini Tarigopula"/>
    <s v="Facebook"/>
    <s v="Direct (campaign tagged in CRM)"/>
    <s v="6ad4a8943ae1a72022e62133"/>
    <n v="1"/>
    <n v="1"/>
    <n v="1"/>
    <n v="0"/>
    <n v="0"/>
    <n v="0"/>
    <n v="0"/>
    <n v="0"/>
    <n v="0"/>
    <n v="0"/>
    <n v="0"/>
    <n v="0"/>
  </r>
  <r>
    <x v="0"/>
    <x v="0"/>
    <x v="3"/>
    <s v="natuf_Kiosk_09102026"/>
    <s v="natuf_Kiosk_14072026_ad set_ad1"/>
    <s v="Natuf"/>
    <x v="6"/>
    <s v="Non-Quality Lead"/>
    <x v="0"/>
    <x v="2"/>
    <s v="Tejaswini Tarigopula"/>
    <s v="Facebook"/>
    <s v="Direct (campaign tagged in CRM)"/>
    <s v="6ad4a7b40c2aa51864e25868"/>
    <n v="1"/>
    <n v="0"/>
    <n v="1"/>
    <n v="0"/>
    <n v="2"/>
    <n v="0"/>
    <n v="0"/>
    <n v="0"/>
    <n v="0"/>
    <n v="0"/>
    <n v="1"/>
    <n v="0"/>
  </r>
  <r>
    <x v="0"/>
    <x v="1"/>
    <x v="14"/>
    <s v="Natuf | Broad | Tier1 + Growth Cities | Oct26 | V1"/>
    <s v="Natuf | Reel | Brand Ambassador | Heard Of Owning A Cafe | V1"/>
    <s v="In House Natuf"/>
    <x v="6"/>
    <s v="Non-Quality Lead"/>
    <x v="0"/>
    <x v="2"/>
    <s v="Tejaswini Tarigopula"/>
    <s v="Facebook"/>
    <s v="Direct (campaign tagged in CRM)"/>
    <s v="6ad4a742c5dd1ae0162819e9"/>
    <n v="1"/>
    <n v="0"/>
    <n v="1"/>
    <n v="0"/>
    <n v="1"/>
    <n v="0"/>
    <n v="0"/>
    <n v="0"/>
    <n v="0"/>
    <n v="0"/>
    <n v="0"/>
    <n v="0"/>
  </r>
  <r>
    <x v="0"/>
    <x v="0"/>
    <x v="0"/>
    <s v="E_Karan_Natuf_Sign_07072026_Adset3"/>
    <s v="E_Karan_Natuf_Sign_07072026_Adset2_Ad1"/>
    <s v="Natuf"/>
    <x v="9"/>
    <s v="Non-Quality Lead"/>
    <x v="0"/>
    <x v="2"/>
    <s v="Tejaswini Tarigopula"/>
    <s v="Facebook"/>
    <s v="Direct (campaign tagged in CRM)"/>
    <s v="6ad4a709eb781def90bdeabd"/>
    <n v="1"/>
    <n v="0"/>
    <n v="1"/>
    <n v="0"/>
    <n v="4"/>
    <n v="0"/>
    <n v="0"/>
    <n v="0"/>
    <n v="0"/>
    <n v="0"/>
    <n v="1"/>
    <n v="0"/>
  </r>
  <r>
    <x v="0"/>
    <x v="1"/>
    <x v="14"/>
    <s v="Natuf | Investors | Tier1 + Growth Cities | Oct26 | V1"/>
    <s v="Natuf | Reel | Brand Ambassador | Heard Of Owning A Cafe | V1"/>
    <s v="In House Natuf"/>
    <x v="4"/>
    <s v="Quality Lead"/>
    <x v="0"/>
    <x v="2"/>
    <s v="Tejaswini Tarigopula"/>
    <s v="Facebook"/>
    <s v="Direct (campaign tagged in CRM)"/>
    <s v="6ad4a6e3fde252a3d766bb1a"/>
    <n v="1"/>
    <n v="1"/>
    <n v="1"/>
    <n v="0"/>
    <n v="1"/>
    <n v="1"/>
    <n v="0"/>
    <n v="0"/>
    <n v="0"/>
    <n v="0"/>
    <n v="0"/>
    <n v="0"/>
  </r>
  <r>
    <x v="0"/>
    <x v="0"/>
    <x v="1"/>
    <s v="E_Natuf_Generic_13082026_Adset1"/>
    <s v="E_Natuf_Generic_13082026_Adset1_Ad1"/>
    <s v="Natuf"/>
    <x v="11"/>
    <s v="Non-Quality Lead"/>
    <x v="0"/>
    <x v="2"/>
    <s v="(Unassigned)"/>
    <s v="Facebook"/>
    <s v="Direct (campaign tagged in CRM)"/>
    <s v="6ad4a5c58d0c3ecb00ac46ac"/>
    <n v="1"/>
    <n v="0"/>
    <n v="0"/>
    <n v="0"/>
    <n v="0"/>
    <n v="0"/>
    <n v="0"/>
    <n v="0"/>
    <n v="0"/>
    <n v="0"/>
    <n v="1"/>
    <n v="0"/>
  </r>
  <r>
    <x v="0"/>
    <x v="0"/>
    <x v="3"/>
    <s v="natuf_Kiosk_23092026_ad set3"/>
    <s v="natuf_Kiosk_23092026_ad set3_ad1"/>
    <s v="Natuf"/>
    <x v="14"/>
    <s v="Non-Quality Lead"/>
    <x v="0"/>
    <x v="2"/>
    <s v="Tejaswini Tarigopula"/>
    <s v="Facebook"/>
    <s v="Direct (campaign tagged in CRM)"/>
    <s v="6ad4a59f32e363b3f7742a76"/>
    <n v="1"/>
    <n v="0"/>
    <n v="1"/>
    <n v="1"/>
    <n v="2"/>
    <n v="1"/>
    <n v="0"/>
    <n v="0"/>
    <n v="0"/>
    <n v="0"/>
    <n v="1"/>
    <n v="0"/>
  </r>
  <r>
    <x v="0"/>
    <x v="1"/>
    <x v="14"/>
    <s v="Natuf | Business Owners | Tier1 + Growth Cities | Oct26 | V1"/>
    <s v="Natuf | Reel | Brand Ambassador | Heard Of Owning A Cafe | V1"/>
    <s v="In House Natuf"/>
    <x v="14"/>
    <s v="Non-Quality Lead"/>
    <x v="0"/>
    <x v="2"/>
    <s v="Tejaswini Tarigopula"/>
    <s v="Facebook"/>
    <s v="Direct (campaign tagged in CRM)"/>
    <s v="6ad4a48b7b4a48c1cc5140f3"/>
    <n v="1"/>
    <n v="0"/>
    <n v="1"/>
    <n v="1"/>
    <n v="2"/>
    <n v="2"/>
    <n v="0"/>
    <n v="0"/>
    <n v="0"/>
    <n v="0"/>
    <n v="0"/>
    <n v="0"/>
  </r>
  <r>
    <x v="0"/>
    <x v="0"/>
    <x v="5"/>
    <s v="E_Natuf_MF_05092026_ Ad Set1"/>
    <s v="E_Natuf_MF_05092026_ Ad Set1_Ad1"/>
    <s v="Natuf_MF"/>
    <x v="6"/>
    <s v="Non-Quality Lead"/>
    <x v="0"/>
    <x v="2"/>
    <s v="Tejaswini Tarigopula"/>
    <s v="Facebook"/>
    <s v="Direct (campaign tagged in CRM)"/>
    <s v="6ad4a399d507ebfef3930b70"/>
    <n v="1"/>
    <n v="0"/>
    <n v="1"/>
    <n v="0"/>
    <n v="1"/>
    <n v="0"/>
    <n v="0"/>
    <n v="0"/>
    <n v="0"/>
    <n v="0"/>
    <n v="1"/>
    <n v="0"/>
  </r>
  <r>
    <x v="0"/>
    <x v="1"/>
    <x v="14"/>
    <s v="Natuf | Business Owners | Tier1 + Growth Cities | Oct26 | V1"/>
    <s v="Natuf | Reel | Brand Ambassador | Heard Of Owning A Cafe | V1"/>
    <s v="In House Natuf"/>
    <x v="6"/>
    <s v="Non-Quality Lead"/>
    <x v="0"/>
    <x v="2"/>
    <s v="Tejaswini Tarigopula"/>
    <s v="Facebook"/>
    <s v="Direct (campaign tagged in CRM)"/>
    <s v="6ad4a30bd20ac158edc47fae"/>
    <n v="1"/>
    <n v="0"/>
    <n v="1"/>
    <n v="0"/>
    <n v="1"/>
    <n v="1"/>
    <n v="0"/>
    <n v="0"/>
    <n v="0"/>
    <n v="0"/>
    <n v="0"/>
    <n v="0"/>
  </r>
  <r>
    <x v="0"/>
    <x v="1"/>
    <x v="14"/>
    <s v="Natuf | Business Owners | Tier1 + Growth Cities | Oct26 | V1"/>
    <s v="Natuf | Reel | Brand Ambassador | Heard Of Owning A Cafe | V1"/>
    <s v="In House Natuf"/>
    <x v="5"/>
    <s v="Non-Quality Lead"/>
    <x v="0"/>
    <x v="2"/>
    <s v="Tejaswini Tarigopula"/>
    <s v="Facebook"/>
    <s v="Direct (campaign tagged in CRM)"/>
    <s v="6ad4a27ababcc6caa8b42498"/>
    <n v="1"/>
    <n v="0"/>
    <n v="1"/>
    <n v="0"/>
    <n v="1"/>
    <n v="1"/>
    <n v="0"/>
    <n v="0"/>
    <n v="0"/>
    <n v="0"/>
    <n v="0"/>
    <n v="0"/>
  </r>
  <r>
    <x v="0"/>
    <x v="0"/>
    <x v="1"/>
    <s v="E_Natuf_Generic_13082026_Adset1"/>
    <s v="E_Natuf_Generic_13082026_Adset1_Ad1"/>
    <s v="Natuf"/>
    <x v="10"/>
    <s v="Non-Quality Lead"/>
    <x v="0"/>
    <x v="2"/>
    <s v="Marshal Malbari"/>
    <s v="Facebook"/>
    <s v="Direct (campaign tagged in CRM)"/>
    <s v="6ad4a25afa2cf7ac3ed253e6"/>
    <n v="1"/>
    <n v="0"/>
    <n v="1"/>
    <n v="0"/>
    <n v="8"/>
    <n v="4"/>
    <n v="0"/>
    <n v="0"/>
    <n v="0"/>
    <n v="0"/>
    <n v="1"/>
    <n v="0"/>
  </r>
  <r>
    <x v="0"/>
    <x v="1"/>
    <x v="14"/>
    <s v="Natuf | Business Owners | Tier1 + Growth Cities | Oct26 | V1"/>
    <s v="Natuf | Reel | Brand Ambassador | Heard Of Owning A Cafe | V1"/>
    <s v="In House Natuf"/>
    <x v="4"/>
    <s v="Quality Lead"/>
    <x v="0"/>
    <x v="2"/>
    <s v="Tejaswini Tarigopula"/>
    <s v="Facebook"/>
    <s v="Direct (campaign tagged in CRM)"/>
    <s v="6ad4a02425ec82e1c61e3f79"/>
    <n v="1"/>
    <n v="1"/>
    <n v="1"/>
    <n v="0"/>
    <n v="1"/>
    <n v="1"/>
    <n v="0"/>
    <n v="0"/>
    <n v="0"/>
    <n v="0"/>
    <n v="0"/>
    <n v="0"/>
  </r>
  <r>
    <x v="0"/>
    <x v="1"/>
    <x v="14"/>
    <s v="Natuf | Investors | Tier1 + Growth Cities | Oct26 | V1"/>
    <s v="Natuf | Reel | Brand Ambassador | Heard Of Owning A Cafe | V1"/>
    <s v="In House Natuf"/>
    <x v="6"/>
    <s v="Non-Quality Lead"/>
    <x v="0"/>
    <x v="2"/>
    <s v="Tejaswini Tarigopula"/>
    <s v="Facebook"/>
    <s v="Direct (campaign tagged in CRM)"/>
    <s v="6ad49fccd20ac158edc47c95"/>
    <n v="1"/>
    <n v="0"/>
    <n v="1"/>
    <n v="0"/>
    <n v="1"/>
    <n v="0"/>
    <n v="0"/>
    <n v="0"/>
    <n v="0"/>
    <n v="0"/>
    <n v="0"/>
    <n v="0"/>
  </r>
  <r>
    <x v="0"/>
    <x v="0"/>
    <x v="0"/>
    <s v="E_Karan_Natuf_Sign_07072026_Adset3"/>
    <s v="E_Karan_Natuf_Sign_07072026_Adset2_Ad1 – Copy"/>
    <s v="Natuf"/>
    <x v="11"/>
    <s v="Non-Quality Lead"/>
    <x v="0"/>
    <x v="2"/>
    <s v="(Unassigned)"/>
    <s v="Facebook"/>
    <s v="Direct (campaign tagged in CRM)"/>
    <s v="6ad49f415715d4749a7b2b05"/>
    <n v="1"/>
    <n v="0"/>
    <n v="0"/>
    <n v="0"/>
    <n v="0"/>
    <n v="0"/>
    <n v="0"/>
    <n v="0"/>
    <n v="0"/>
    <n v="0"/>
    <n v="1"/>
    <n v="0"/>
  </r>
  <r>
    <x v="0"/>
    <x v="0"/>
    <x v="2"/>
    <s v="E_Suresh_Natuf_Kiosk_07072026_Adset5"/>
    <s v="E_Hindi_Suresh_Natuf_Kiosk_07072026_Adset5_ad3 – Copy 2"/>
    <s v="Natuf"/>
    <x v="6"/>
    <s v="Non-Quality Lead"/>
    <x v="0"/>
    <x v="2"/>
    <s v="Tejaswini Tarigopula"/>
    <s v="Facebook"/>
    <s v="Direct (campaign tagged in CRM)"/>
    <s v="6ad49c577341d03d0a90e09e"/>
    <n v="1"/>
    <n v="0"/>
    <n v="1"/>
    <n v="0"/>
    <n v="1"/>
    <n v="0"/>
    <n v="0"/>
    <n v="0"/>
    <n v="0"/>
    <n v="0"/>
    <n v="1"/>
    <n v="0"/>
  </r>
  <r>
    <x v="0"/>
    <x v="0"/>
    <x v="0"/>
    <s v="E_Karan_Natuf_Sign_07072026_Adset3"/>
    <s v="E_Karan_Natuf_Sign_07072026_Adset2_Ad1"/>
    <s v="Natuf"/>
    <x v="9"/>
    <s v="Non-Quality Lead"/>
    <x v="0"/>
    <x v="2"/>
    <s v="Marshal Malbari"/>
    <s v="Facebook"/>
    <s v="Direct (campaign tagged in CRM)"/>
    <s v="6ad49a3e23c6b0c8b2b4cbb4"/>
    <n v="1"/>
    <n v="0"/>
    <n v="1"/>
    <n v="0"/>
    <n v="4"/>
    <n v="4"/>
    <n v="0"/>
    <n v="0"/>
    <n v="0"/>
    <n v="0"/>
    <n v="1"/>
    <n v="0"/>
  </r>
  <r>
    <x v="0"/>
    <x v="1"/>
    <x v="14"/>
    <s v="Natuf | LAL 1% | India | Jul26 | V1"/>
    <s v="Natuf | Reel | Brand Ambassador | Heard Of Owning A Cafe | V1"/>
    <s v="In House Natuf"/>
    <x v="5"/>
    <s v="Non-Quality Lead"/>
    <x v="0"/>
    <x v="2"/>
    <s v="Tejaswini Tarigopula"/>
    <s v="Facebook"/>
    <s v="Direct (campaign tagged in CRM)"/>
    <s v="6ad4993334357ebc0ed0e1a6"/>
    <n v="1"/>
    <n v="0"/>
    <n v="1"/>
    <n v="0"/>
    <n v="1"/>
    <n v="1"/>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496cd968255d1aa89fedd"/>
    <n v="1"/>
    <n v="0"/>
    <n v="1"/>
    <n v="0"/>
    <n v="1"/>
    <n v="0"/>
    <n v="0"/>
    <n v="0"/>
    <n v="0"/>
    <n v="0"/>
    <n v="0"/>
    <n v="0"/>
  </r>
  <r>
    <x v="0"/>
    <x v="0"/>
    <x v="0"/>
    <s v="E_Karan_Natuf_Express_07072026_Adset1"/>
    <s v="E_Karan_Natuf_Express_07072026_Adset2_Ad1 – Copy"/>
    <s v="Natuf"/>
    <x v="11"/>
    <s v="Non-Quality Lead"/>
    <x v="0"/>
    <x v="2"/>
    <s v="(Unassigned)"/>
    <s v="Facebook"/>
    <s v="Direct (campaign tagged in CRM)"/>
    <s v="6ad49656981d8e903d0a3b3f"/>
    <n v="1"/>
    <n v="0"/>
    <n v="0"/>
    <n v="0"/>
    <n v="0"/>
    <n v="0"/>
    <n v="0"/>
    <n v="0"/>
    <n v="0"/>
    <n v="0"/>
    <n v="1"/>
    <n v="0"/>
  </r>
  <r>
    <x v="0"/>
    <x v="1"/>
    <x v="14"/>
    <s v="Natuf | Investors | Tier1 + Growth Cities | Oct26 | V1"/>
    <s v="Natuf | Reel | Brand Ambassador | Heard Of Owning A Cafe | V1"/>
    <s v="In House Natuf"/>
    <x v="6"/>
    <s v="Non-Quality Lead"/>
    <x v="0"/>
    <x v="2"/>
    <s v="Tejaswini Tarigopula"/>
    <s v="Facebook"/>
    <s v="Direct (campaign tagged in CRM)"/>
    <s v="6ad49536c3b4c1854b45d5fd"/>
    <n v="1"/>
    <n v="0"/>
    <n v="1"/>
    <n v="0"/>
    <n v="1"/>
    <n v="1"/>
    <n v="0"/>
    <n v="0"/>
    <n v="0"/>
    <n v="0"/>
    <n v="0"/>
    <n v="0"/>
  </r>
  <r>
    <x v="0"/>
    <x v="1"/>
    <x v="14"/>
    <s v="Natuf | Investors | Tier1 + Growth Cities | Oct26 | V1"/>
    <s v="Natuf | Reel | Brand Ambassador | Heard Of Owning A Cafe | V1"/>
    <s v="In House Natuf"/>
    <x v="6"/>
    <s v="Non-Quality Lead"/>
    <x v="0"/>
    <x v="2"/>
    <s v="Tejaswini Tarigopula"/>
    <s v="Facebook"/>
    <s v="Direct (campaign tagged in CRM)"/>
    <s v="6ad49521b6c9446484591fac"/>
    <n v="1"/>
    <n v="0"/>
    <n v="1"/>
    <n v="0"/>
    <n v="1"/>
    <n v="1"/>
    <n v="0"/>
    <n v="0"/>
    <n v="0"/>
    <n v="0"/>
    <n v="0"/>
    <n v="0"/>
  </r>
  <r>
    <x v="0"/>
    <x v="1"/>
    <x v="14"/>
    <s v="Natuf | Broad | Tier1 + Growth Cities | Oct26 | V1"/>
    <s v="Natuf | Reel | Brand Ambassador | Heard Of Owning A Cafe | V1"/>
    <s v="In House Natuf"/>
    <x v="6"/>
    <s v="Non-Quality Lead"/>
    <x v="0"/>
    <x v="2"/>
    <s v="Tejaswini Tarigopula"/>
    <s v="Facebook"/>
    <s v="Direct (campaign tagged in CRM)"/>
    <s v="6ad493377b0f52961d697de8"/>
    <n v="1"/>
    <n v="0"/>
    <n v="1"/>
    <n v="0"/>
    <n v="2"/>
    <n v="2"/>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492c703d2c190f19f991a"/>
    <n v="1"/>
    <n v="0"/>
    <n v="1"/>
    <n v="0"/>
    <n v="2"/>
    <n v="2"/>
    <n v="0"/>
    <n v="0"/>
    <n v="0"/>
    <n v="0"/>
    <n v="0"/>
    <n v="0"/>
  </r>
  <r>
    <x v="0"/>
    <x v="1"/>
    <x v="14"/>
    <s v="Natuf | Investors | Tier1 + Growth Cities | Oct26 | V1"/>
    <s v="Natuf | Reel | Brand Ambassador | Heard Of Owning A Cafe | V1"/>
    <s v="In House Natuf"/>
    <x v="5"/>
    <s v="Non-Quality Lead"/>
    <x v="0"/>
    <x v="2"/>
    <s v="Tejaswini Tarigopula"/>
    <s v="Facebook"/>
    <s v="Direct (campaign tagged in CRM)"/>
    <s v="6ad4918ce724d55c6444e719"/>
    <n v="1"/>
    <n v="0"/>
    <n v="1"/>
    <n v="0"/>
    <n v="1"/>
    <n v="1"/>
    <n v="0"/>
    <n v="0"/>
    <n v="0"/>
    <n v="0"/>
    <n v="0"/>
    <n v="0"/>
  </r>
  <r>
    <x v="0"/>
    <x v="0"/>
    <x v="0"/>
    <s v="E_Karan_Natuf_Fragship_07072026_Adset2"/>
    <s v="E_Karan_Natuf_Flagship_Cafe_07072026_Adset2_Ad1 – Copy 2"/>
    <s v="Natuf"/>
    <x v="4"/>
    <s v="Quality Lead"/>
    <x v="0"/>
    <x v="2"/>
    <s v="Marshal Malbari"/>
    <s v="Facebook"/>
    <s v="Direct (campaign tagged in CRM)"/>
    <s v="6ad4904ee724d55c6444e37d"/>
    <n v="1"/>
    <n v="1"/>
    <n v="1"/>
    <n v="0"/>
    <n v="4"/>
    <n v="3"/>
    <n v="0"/>
    <n v="0"/>
    <n v="0"/>
    <n v="0"/>
    <n v="1"/>
    <n v="1"/>
  </r>
  <r>
    <x v="0"/>
    <x v="1"/>
    <x v="14"/>
    <s v="Natuf | Broad | Tier1 + Growth Cities | Oct26 | V1"/>
    <s v="Natuf | Reel | Brand Ambassador | Heard Of Owning A Cafe | V1"/>
    <s v="In House Natuf"/>
    <x v="6"/>
    <s v="Non-Quality Lead"/>
    <x v="0"/>
    <x v="2"/>
    <s v="Tejaswini Tarigopula"/>
    <s v="Facebook"/>
    <s v="Direct (campaign tagged in CRM)"/>
    <s v="6ad48f5c9c07028567b17eb9"/>
    <n v="1"/>
    <n v="0"/>
    <n v="1"/>
    <n v="0"/>
    <n v="1"/>
    <n v="1"/>
    <n v="0"/>
    <n v="0"/>
    <n v="0"/>
    <n v="0"/>
    <n v="0"/>
    <n v="0"/>
  </r>
  <r>
    <x v="0"/>
    <x v="1"/>
    <x v="15"/>
    <s v="_"/>
    <s v="_"/>
    <s v="In House Natuf"/>
    <x v="11"/>
    <s v="Non-Quality Lead"/>
    <x v="0"/>
    <x v="2"/>
    <s v="(Unassigned)"/>
    <s v="Whatsapp Cloud API"/>
    <s v="Direct (campaign tagged in CRM)"/>
    <s v="6ad48d553671ee896b264b22"/>
    <n v="1"/>
    <n v="0"/>
    <n v="0"/>
    <n v="0"/>
    <n v="0"/>
    <n v="0"/>
    <n v="0"/>
    <n v="0"/>
    <n v="0"/>
    <n v="0"/>
    <n v="0"/>
    <n v="0"/>
  </r>
  <r>
    <x v="0"/>
    <x v="1"/>
    <x v="14"/>
    <s v="Natuf | Broad | Tier1 + Growth Cities | Oct26 | V1"/>
    <s v="Natuf | Reel | Brand Ambassador | Heard Of Owning A Cafe | V1"/>
    <s v="In House Natuf"/>
    <x v="6"/>
    <s v="Non-Quality Lead"/>
    <x v="0"/>
    <x v="2"/>
    <s v="Tejaswini Tarigopula"/>
    <s v="Facebook"/>
    <s v="Direct (campaign tagged in CRM)"/>
    <s v="6ad48d330122721f6a775137"/>
    <n v="1"/>
    <n v="0"/>
    <n v="1"/>
    <n v="0"/>
    <n v="2"/>
    <n v="1"/>
    <n v="0"/>
    <n v="0"/>
    <n v="0"/>
    <n v="0"/>
    <n v="0"/>
    <n v="0"/>
  </r>
  <r>
    <x v="0"/>
    <x v="0"/>
    <x v="3"/>
    <s v="natuf_Kiosk_14072026_Highest-converting industries"/>
    <s v="natuf_Kiosk_14072026_ad set_ad1"/>
    <s v="Natuf"/>
    <x v="11"/>
    <s v="Non-Quality Lead"/>
    <x v="0"/>
    <x v="2"/>
    <s v="(Unassigned)"/>
    <s v="Facebook"/>
    <s v="Direct (campaign tagged in CRM)"/>
    <s v="6ad48c5af89f0f637022f63a"/>
    <n v="1"/>
    <n v="0"/>
    <n v="0"/>
    <n v="0"/>
    <n v="0"/>
    <n v="0"/>
    <n v="0"/>
    <n v="0"/>
    <n v="0"/>
    <n v="0"/>
    <n v="1"/>
    <n v="0"/>
  </r>
  <r>
    <x v="0"/>
    <x v="1"/>
    <x v="15"/>
    <s v="_"/>
    <s v="_"/>
    <s v="In House Natuf"/>
    <x v="11"/>
    <s v="Non-Quality Lead"/>
    <x v="0"/>
    <x v="2"/>
    <s v="(Unassigned)"/>
    <s v="Whatsapp Cloud API"/>
    <s v="Direct (campaign tagged in CRM)"/>
    <s v="6ad48bf60c91a316f296c1da"/>
    <n v="1"/>
    <n v="0"/>
    <n v="0"/>
    <n v="0"/>
    <n v="0"/>
    <n v="0"/>
    <n v="0"/>
    <n v="0"/>
    <n v="0"/>
    <n v="0"/>
    <n v="0"/>
    <n v="0"/>
  </r>
  <r>
    <x v="0"/>
    <x v="1"/>
    <x v="14"/>
    <s v="Natuf | LAL 1% | India | Jul26 | V1"/>
    <s v="Natuf | Reel | Brand Ambassador | Heard Of Owning A Cafe | V1"/>
    <s v="In House Natuf"/>
    <x v="14"/>
    <s v="Non-Quality Lead"/>
    <x v="0"/>
    <x v="2"/>
    <s v="Tejaswini Tarigopula"/>
    <s v="Facebook"/>
    <s v="Direct (campaign tagged in CRM)"/>
    <s v="6ad48ba7497256ae8c928ecf"/>
    <n v="1"/>
    <n v="0"/>
    <n v="1"/>
    <n v="1"/>
    <n v="4"/>
    <n v="4"/>
    <n v="0"/>
    <n v="0"/>
    <n v="0"/>
    <n v="0"/>
    <n v="0"/>
    <n v="0"/>
  </r>
  <r>
    <x v="0"/>
    <x v="0"/>
    <x v="3"/>
    <s v="natuf_Kiosk_14072026_Highest-converting industries"/>
    <s v="natuf_Kiosk_14072026_ad set_ad1"/>
    <s v="Natuf"/>
    <x v="6"/>
    <s v="Non-Quality Lead"/>
    <x v="0"/>
    <x v="2"/>
    <s v="Tejaswini Tarigopula"/>
    <s v="Facebook"/>
    <s v="Direct (campaign tagged in CRM)"/>
    <s v="6ad48b2090df606bd20aad5b"/>
    <n v="1"/>
    <n v="0"/>
    <n v="1"/>
    <n v="0"/>
    <n v="1"/>
    <n v="0"/>
    <n v="0"/>
    <n v="0"/>
    <n v="0"/>
    <n v="0"/>
    <n v="1"/>
    <n v="0"/>
  </r>
  <r>
    <x v="0"/>
    <x v="1"/>
    <x v="15"/>
    <s v="_"/>
    <s v="_"/>
    <s v="In House Natuf"/>
    <x v="11"/>
    <s v="Non-Quality Lead"/>
    <x v="0"/>
    <x v="2"/>
    <s v="(Unassigned)"/>
    <s v="Whatsapp Cloud API"/>
    <s v="Direct (campaign tagged in CRM)"/>
    <s v="6ad48ab186abdfb135e1cac2"/>
    <n v="1"/>
    <n v="0"/>
    <n v="0"/>
    <n v="0"/>
    <n v="0"/>
    <n v="0"/>
    <n v="0"/>
    <n v="0"/>
    <n v="0"/>
    <n v="0"/>
    <n v="0"/>
    <n v="0"/>
  </r>
  <r>
    <x v="0"/>
    <x v="1"/>
    <x v="14"/>
    <s v="Natuf | LAL 1% | India | Jul26 | V1"/>
    <s v="Natuf | Reel | Brand Ambassador | Heard Of Owning A Cafe | V1"/>
    <s v="In House Natuf"/>
    <x v="6"/>
    <s v="Non-Quality Lead"/>
    <x v="0"/>
    <x v="2"/>
    <s v="Tejaswini Tarigopula"/>
    <s v="Facebook"/>
    <s v="Direct (campaign tagged in CRM)"/>
    <s v="6ad489b2b0ebad8dfc750ecb"/>
    <n v="1"/>
    <n v="0"/>
    <n v="1"/>
    <n v="0"/>
    <n v="1"/>
    <n v="0"/>
    <n v="0"/>
    <n v="0"/>
    <n v="0"/>
    <n v="0"/>
    <n v="0"/>
    <n v="0"/>
  </r>
  <r>
    <x v="0"/>
    <x v="1"/>
    <x v="15"/>
    <s v="_"/>
    <s v="_"/>
    <s v="In House Natuf"/>
    <x v="11"/>
    <s v="Non-Quality Lead"/>
    <x v="0"/>
    <x v="2"/>
    <s v="(Unassigned)"/>
    <s v="Whatsapp Cloud API"/>
    <s v="Direct (campaign tagged in CRM)"/>
    <s v="6ad4877265e19e6d1f2751d1"/>
    <n v="1"/>
    <n v="0"/>
    <n v="0"/>
    <n v="0"/>
    <n v="0"/>
    <n v="0"/>
    <n v="0"/>
    <n v="0"/>
    <n v="0"/>
    <n v="0"/>
    <n v="0"/>
    <n v="0"/>
  </r>
  <r>
    <x v="0"/>
    <x v="0"/>
    <x v="3"/>
    <s v="natuf_Kiosk_23092026_ad set3"/>
    <s v="natuf_Kiosk_23092026_ad set3_ad1"/>
    <s v="Natuf"/>
    <x v="11"/>
    <s v="Non-Quality Lead"/>
    <x v="0"/>
    <x v="2"/>
    <s v="(Unassigned)"/>
    <s v="Facebook"/>
    <s v="Direct (campaign tagged in CRM)"/>
    <s v="6ad4869413fb70e142294481"/>
    <n v="1"/>
    <n v="0"/>
    <n v="0"/>
    <n v="0"/>
    <n v="0"/>
    <n v="0"/>
    <n v="0"/>
    <n v="0"/>
    <n v="0"/>
    <n v="0"/>
    <n v="1"/>
    <n v="0"/>
  </r>
  <r>
    <x v="0"/>
    <x v="1"/>
    <x v="14"/>
    <s v="Natuf | Investors | Tier1 + Growth Cities | Oct26 | V1"/>
    <s v="Natuf | Reel | Brand Ambassador | Heard Of Owning A Cafe | V1"/>
    <s v="In House Natuf"/>
    <x v="6"/>
    <s v="Non-Quality Lead"/>
    <x v="0"/>
    <x v="2"/>
    <s v="Tejaswini Tarigopula"/>
    <s v="Facebook"/>
    <s v="Direct (campaign tagged in CRM)"/>
    <s v="6ad485c5a0129821c1b81534"/>
    <n v="1"/>
    <n v="0"/>
    <n v="1"/>
    <n v="0"/>
    <n v="1"/>
    <n v="0"/>
    <n v="0"/>
    <n v="0"/>
    <n v="0"/>
    <n v="0"/>
    <n v="0"/>
    <n v="0"/>
  </r>
  <r>
    <x v="0"/>
    <x v="1"/>
    <x v="14"/>
    <s v="Natuf | Investors | Tier1 + Growth Cities | Oct26 | V1"/>
    <s v="Natuf | Reel | Brand Ambassador | Heard Of Owning A Cafe | V1"/>
    <s v="In House Natuf"/>
    <x v="5"/>
    <s v="Non-Quality Lead"/>
    <x v="0"/>
    <x v="2"/>
    <s v="Tejaswini Tarigopula"/>
    <s v="Facebook"/>
    <s v="Direct (campaign tagged in CRM)"/>
    <s v="6ad48154e724d55c6444d155"/>
    <n v="1"/>
    <n v="0"/>
    <n v="1"/>
    <n v="0"/>
    <n v="1"/>
    <n v="1"/>
    <n v="0"/>
    <n v="0"/>
    <n v="0"/>
    <n v="0"/>
    <n v="0"/>
    <n v="0"/>
  </r>
  <r>
    <x v="0"/>
    <x v="1"/>
    <x v="15"/>
    <s v="_"/>
    <s v="_"/>
    <s v="In House Natuf"/>
    <x v="11"/>
    <s v="Non-Quality Lead"/>
    <x v="0"/>
    <x v="2"/>
    <s v="(Unassigned)"/>
    <s v="Whatsapp Cloud API"/>
    <s v="Direct (campaign tagged in CRM)"/>
    <s v="6ad480386e00be0e70e04a49"/>
    <n v="1"/>
    <n v="0"/>
    <n v="0"/>
    <n v="0"/>
    <n v="0"/>
    <n v="0"/>
    <n v="0"/>
    <n v="0"/>
    <n v="0"/>
    <n v="0"/>
    <n v="0"/>
    <n v="0"/>
  </r>
  <r>
    <x v="0"/>
    <x v="1"/>
    <x v="15"/>
    <s v="_"/>
    <s v="_"/>
    <s v="In House Natuf"/>
    <x v="11"/>
    <s v="Non-Quality Lead"/>
    <x v="0"/>
    <x v="2"/>
    <s v="(Unassigned)"/>
    <s v="Whatsapp Cloud API"/>
    <s v="Direct (campaign tagged in CRM)"/>
    <s v="6ad47f224fbfa53e0dd4875d"/>
    <n v="1"/>
    <n v="0"/>
    <n v="0"/>
    <n v="0"/>
    <n v="0"/>
    <n v="0"/>
    <n v="0"/>
    <n v="0"/>
    <n v="0"/>
    <n v="0"/>
    <n v="0"/>
    <n v="0"/>
  </r>
  <r>
    <x v="0"/>
    <x v="1"/>
    <x v="15"/>
    <s v="Natuf | Investors | Tier1 + Growth Cities | Oct26 | V1"/>
    <s v="Natuf | Reel | Brand Ambassador | Heard Of Owning A Cafe | V1"/>
    <s v="In House Natuf"/>
    <x v="5"/>
    <s v="Non-Quality Lead"/>
    <x v="0"/>
    <x v="2"/>
    <s v="Tejaswini Tarigopula"/>
    <s v="Facebook"/>
    <s v="Direct (campaign tagged in CRM)"/>
    <s v="6ad47ee9388179787f056ce0"/>
    <n v="1"/>
    <n v="0"/>
    <n v="1"/>
    <n v="0"/>
    <n v="2"/>
    <n v="2"/>
    <n v="0"/>
    <n v="0"/>
    <n v="0"/>
    <n v="0"/>
    <n v="0"/>
    <n v="0"/>
  </r>
  <r>
    <x v="0"/>
    <x v="1"/>
    <x v="14"/>
    <s v="Natuf | Investors | Tier1 + Growth Cities | Oct26 | V1"/>
    <s v="Natuf | Reel | Brand Ambassador | Heard Of Owning A Cafe | V1"/>
    <s v="In House Natuf"/>
    <x v="6"/>
    <s v="Non-Quality Lead"/>
    <x v="0"/>
    <x v="2"/>
    <s v="Tejaswini Tarigopula"/>
    <s v="Facebook"/>
    <s v="Direct (campaign tagged in CRM)"/>
    <s v="6ad47de9288253fca2b826aa"/>
    <n v="1"/>
    <n v="0"/>
    <n v="1"/>
    <n v="0"/>
    <n v="1"/>
    <n v="1"/>
    <n v="0"/>
    <n v="0"/>
    <n v="0"/>
    <n v="0"/>
    <n v="0"/>
    <n v="0"/>
  </r>
  <r>
    <x v="0"/>
    <x v="1"/>
    <x v="14"/>
    <s v="Natuf | LAL 1% | India | Jul26 | V1"/>
    <s v="Natuf | Reel | Brand Ambassador | Heard Of Owning A Cafe | V1"/>
    <s v="In House Natuf"/>
    <x v="6"/>
    <s v="Non-Quality Lead"/>
    <x v="0"/>
    <x v="2"/>
    <s v="Tejaswini Tarigopula"/>
    <s v="Facebook"/>
    <s v="Direct (campaign tagged in CRM)"/>
    <s v="6ad47d26e5515a31c67edf8c"/>
    <n v="1"/>
    <n v="0"/>
    <n v="1"/>
    <n v="0"/>
    <n v="2"/>
    <n v="1"/>
    <n v="0"/>
    <n v="0"/>
    <n v="0"/>
    <n v="0"/>
    <n v="0"/>
    <n v="0"/>
  </r>
  <r>
    <x v="0"/>
    <x v="1"/>
    <x v="14"/>
    <s v="Natuf | Investors | Tier1 + Growth Cities | Oct26 | V1"/>
    <s v="Natuf | Reel | Brand Ambassador | Heard Of Owning A Cafe | V1"/>
    <s v="In House Natuf"/>
    <x v="6"/>
    <s v="Non-Quality Lead"/>
    <x v="0"/>
    <x v="2"/>
    <s v="Tejaswini Tarigopula"/>
    <s v="Facebook"/>
    <s v="Direct (campaign tagged in CRM)"/>
    <s v="6ad47ca2e5515a31c67ede6a"/>
    <n v="1"/>
    <n v="0"/>
    <n v="1"/>
    <n v="0"/>
    <n v="1"/>
    <n v="0"/>
    <n v="0"/>
    <n v="0"/>
    <n v="0"/>
    <n v="0"/>
    <n v="0"/>
    <n v="0"/>
  </r>
  <r>
    <x v="0"/>
    <x v="1"/>
    <x v="14"/>
    <s v="Natuf | Broad | Tier1 + Growth Cities | Oct26 | V1"/>
    <s v="Natuf | Reel | Brand Ambassador | Heard Of Owning A Cafe | V1"/>
    <s v="In House Natuf"/>
    <x v="6"/>
    <s v="Non-Quality Lead"/>
    <x v="0"/>
    <x v="2"/>
    <s v="Tejaswini Tarigopula"/>
    <s v="Facebook"/>
    <s v="Direct (campaign tagged in CRM)"/>
    <s v="6ad47c4f9b148de24b784fa3"/>
    <n v="1"/>
    <n v="0"/>
    <n v="1"/>
    <n v="0"/>
    <n v="1"/>
    <n v="0"/>
    <n v="0"/>
    <n v="0"/>
    <n v="0"/>
    <n v="0"/>
    <n v="0"/>
    <n v="0"/>
  </r>
  <r>
    <x v="0"/>
    <x v="1"/>
    <x v="15"/>
    <s v="_"/>
    <s v="_"/>
    <s v="In House Natuf"/>
    <x v="11"/>
    <s v="Non-Quality Lead"/>
    <x v="0"/>
    <x v="2"/>
    <s v="(Unassigned)"/>
    <s v="Whatsapp Cloud API"/>
    <s v="Direct (campaign tagged in CRM)"/>
    <s v="6ad479f8e49d6c7c9e2cd219"/>
    <n v="1"/>
    <n v="0"/>
    <n v="0"/>
    <n v="0"/>
    <n v="0"/>
    <n v="0"/>
    <n v="0"/>
    <n v="0"/>
    <n v="0"/>
    <n v="0"/>
    <n v="0"/>
    <n v="0"/>
  </r>
  <r>
    <x v="0"/>
    <x v="1"/>
    <x v="14"/>
    <s v="Natuf | Broad | Tier1 + Growth Cities | Oct26 | V1"/>
    <s v="Natuf | Reel | Brand Ambassador | Heard Of Owning A Cafe | V1"/>
    <s v="In House Natuf"/>
    <x v="5"/>
    <s v="Non-Quality Lead"/>
    <x v="0"/>
    <x v="2"/>
    <s v="Tejaswini Tarigopula"/>
    <s v="Facebook"/>
    <s v="Direct (campaign tagged in CRM)"/>
    <s v="6ad47931d2b5e78d3ae03509"/>
    <n v="1"/>
    <n v="0"/>
    <n v="1"/>
    <n v="0"/>
    <n v="1"/>
    <n v="1"/>
    <n v="0"/>
    <n v="0"/>
    <n v="0"/>
    <n v="0"/>
    <n v="0"/>
    <n v="0"/>
  </r>
  <r>
    <x v="0"/>
    <x v="1"/>
    <x v="14"/>
    <s v="Natuf | Business Owners | Tier1 + Growth Cities | Oct26 | V1"/>
    <s v="Natuf | Reel | Brand Ambassador | Heard Of Owning A Cafe | V1"/>
    <s v="In House Natuf"/>
    <x v="5"/>
    <s v="Non-Quality Lead"/>
    <x v="0"/>
    <x v="2"/>
    <s v="Tejaswini Tarigopula"/>
    <s v="Facebook"/>
    <s v="Direct (campaign tagged in CRM)"/>
    <s v="6ad478c37641dcb5085c21e7"/>
    <n v="1"/>
    <n v="0"/>
    <n v="1"/>
    <n v="0"/>
    <n v="3"/>
    <n v="3"/>
    <n v="0"/>
    <n v="0"/>
    <n v="0"/>
    <n v="0"/>
    <n v="0"/>
    <n v="0"/>
  </r>
  <r>
    <x v="0"/>
    <x v="0"/>
    <x v="3"/>
    <s v="natuf_Kiosk_09102026"/>
    <s v="natuf_Kiosk_14072026_ad set_ad1"/>
    <s v="Natuf"/>
    <x v="3"/>
    <s v="Quality Lead"/>
    <x v="0"/>
    <x v="2"/>
    <s v="Marshal Malbari"/>
    <s v="Facebook"/>
    <s v="Direct (campaign tagged in CRM)"/>
    <s v="6ad477bf7e9ff36490815729"/>
    <n v="1"/>
    <n v="1"/>
    <n v="1"/>
    <n v="0"/>
    <n v="2"/>
    <n v="1"/>
    <n v="0"/>
    <n v="0"/>
    <n v="0"/>
    <n v="0"/>
    <n v="1"/>
    <n v="1"/>
  </r>
  <r>
    <x v="0"/>
    <x v="1"/>
    <x v="14"/>
    <s v="Natuf | Business Owners | Tier1 + Growth Cities | Oct26 | V1"/>
    <s v="Natuf | Reel | Brand Ambassador | Heard Of Owning A Cafe | V1"/>
    <s v="In House Natuf"/>
    <x v="6"/>
    <s v="Non-Quality Lead"/>
    <x v="0"/>
    <x v="2"/>
    <s v="Tejaswini Tarigopula"/>
    <s v="Facebook"/>
    <s v="Direct (campaign tagged in CRM)"/>
    <s v="6ad475bb7641dcb5085c1be3"/>
    <n v="1"/>
    <n v="0"/>
    <n v="1"/>
    <n v="0"/>
    <n v="1"/>
    <n v="1"/>
    <n v="0"/>
    <n v="0"/>
    <n v="0"/>
    <n v="0"/>
    <n v="0"/>
    <n v="0"/>
  </r>
  <r>
    <x v="0"/>
    <x v="0"/>
    <x v="0"/>
    <s v="E_Karan_Natuf_Sign_07072026_Adset3"/>
    <s v="E_Karan_Natuf_Sign_07072026_Adset2_Ad1"/>
    <s v="Natuf"/>
    <x v="14"/>
    <s v="Non-Quality Lead"/>
    <x v="0"/>
    <x v="2"/>
    <s v="Marshal Malbari"/>
    <s v="Facebook"/>
    <s v="Direct (campaign tagged in CRM)"/>
    <s v="6ad4757c9bdbca26d87217e5"/>
    <n v="1"/>
    <n v="0"/>
    <n v="1"/>
    <n v="1"/>
    <n v="6"/>
    <n v="0"/>
    <n v="0"/>
    <n v="0"/>
    <n v="0"/>
    <n v="0"/>
    <n v="1"/>
    <n v="0"/>
  </r>
  <r>
    <x v="0"/>
    <x v="1"/>
    <x v="12"/>
    <s v="Natuf | LAL 1% | India | Jul26 | V1"/>
    <s v="Natuf | Static | Become A Levantine Food | V1"/>
    <s v="Natuf_MF"/>
    <x v="11"/>
    <s v="Non-Quality Lead"/>
    <x v="0"/>
    <x v="2"/>
    <s v="(Unassigned)"/>
    <s v="Facebook"/>
    <s v="Direct (campaign tagged in CRM)"/>
    <s v="6ad47426462b03c6e7422faf"/>
    <n v="1"/>
    <n v="0"/>
    <n v="0"/>
    <n v="0"/>
    <n v="0"/>
    <n v="0"/>
    <n v="0"/>
    <n v="0"/>
    <n v="0"/>
    <n v="0"/>
    <n v="1"/>
    <n v="0"/>
  </r>
  <r>
    <x v="0"/>
    <x v="0"/>
    <x v="5"/>
    <s v="E_Natuf_MF_05092026_ Ad Set1"/>
    <s v="E_Natuf_MF_05092026_ Ad Set1_Ad1"/>
    <s v="Natuf_MF"/>
    <x v="14"/>
    <s v="Non-Quality Lead"/>
    <x v="0"/>
    <x v="2"/>
    <s v="Tejaswini Tarigopula"/>
    <s v="Facebook"/>
    <s v="Direct (campaign tagged in CRM)"/>
    <s v="6ad473f89bdbca26d8721522"/>
    <n v="1"/>
    <n v="0"/>
    <n v="1"/>
    <n v="1"/>
    <n v="1"/>
    <n v="1"/>
    <n v="0"/>
    <n v="0"/>
    <n v="0"/>
    <n v="0"/>
    <n v="1"/>
    <n v="0"/>
  </r>
  <r>
    <x v="0"/>
    <x v="0"/>
    <x v="1"/>
    <s v="E_Natuf_Generic_13082026_Adset1"/>
    <s v="E_Natuf_Generic_13082026_Adset1_Ad1"/>
    <s v="Natuf"/>
    <x v="11"/>
    <s v="Non-Quality Lead"/>
    <x v="0"/>
    <x v="2"/>
    <s v="(Unassigned)"/>
    <s v="Facebook"/>
    <s v="Direct (campaign tagged in CRM)"/>
    <s v="6ad473478f736bfaee84ab17"/>
    <n v="1"/>
    <n v="0"/>
    <n v="0"/>
    <n v="0"/>
    <n v="0"/>
    <n v="0"/>
    <n v="0"/>
    <n v="0"/>
    <n v="0"/>
    <n v="0"/>
    <n v="1"/>
    <n v="0"/>
  </r>
  <r>
    <x v="0"/>
    <x v="0"/>
    <x v="0"/>
    <s v="E_Karan_Natuf_Sign_07072026_Adset3"/>
    <s v="E_Karan_Natuf_Sign_07072026_Adset2_Ad1 – Copy"/>
    <s v="Natuf"/>
    <x v="6"/>
    <s v="Non-Quality Lead"/>
    <x v="0"/>
    <x v="2"/>
    <s v="Tejaswini Tarigopula"/>
    <s v="Facebook"/>
    <s v="Direct (campaign tagged in CRM)"/>
    <s v="6ad472b9a0631117d8467b71"/>
    <n v="1"/>
    <n v="0"/>
    <n v="1"/>
    <n v="0"/>
    <n v="1"/>
    <n v="1"/>
    <n v="0"/>
    <n v="0"/>
    <n v="0"/>
    <n v="0"/>
    <n v="1"/>
    <n v="0"/>
  </r>
  <r>
    <x v="0"/>
    <x v="0"/>
    <x v="0"/>
    <s v="E_Karan_Natuf_Sign_07072026_Adset3"/>
    <s v="E_Karan_Natuf_Sign_07072026_Adset2_Ad1"/>
    <s v="Natuf"/>
    <x v="11"/>
    <s v="Non-Quality Lead"/>
    <x v="0"/>
    <x v="2"/>
    <s v="(Unassigned)"/>
    <s v="Facebook"/>
    <s v="Direct (campaign tagged in CRM)"/>
    <s v="6ad4710fe6299e9847fda206"/>
    <n v="1"/>
    <n v="0"/>
    <n v="0"/>
    <n v="0"/>
    <n v="0"/>
    <n v="0"/>
    <n v="0"/>
    <n v="0"/>
    <n v="0"/>
    <n v="0"/>
    <n v="1"/>
    <n v="0"/>
  </r>
  <r>
    <x v="0"/>
    <x v="1"/>
    <x v="14"/>
    <s v="Natuf | Investors | Tier1 + Growth Cities | Oct26 | V1"/>
    <s v="Natuf | Reel | Brand Ambassador | Heard Of Owning A Cafe | V1"/>
    <s v="In House Natuf"/>
    <x v="6"/>
    <s v="Non-Quality Lead"/>
    <x v="0"/>
    <x v="2"/>
    <s v="Tejaswini Tarigopula"/>
    <s v="Facebook"/>
    <s v="Direct (campaign tagged in CRM)"/>
    <s v="6ad47089b2214a94bb995fe5"/>
    <n v="1"/>
    <n v="0"/>
    <n v="1"/>
    <n v="0"/>
    <n v="2"/>
    <n v="0"/>
    <n v="0"/>
    <n v="0"/>
    <n v="0"/>
    <n v="0"/>
    <n v="0"/>
    <n v="0"/>
  </r>
  <r>
    <x v="0"/>
    <x v="0"/>
    <x v="3"/>
    <s v="natuf_Kiosk_09102026"/>
    <s v="natuf_Kiosk_14072026_ad set_ad1"/>
    <s v="Natuf"/>
    <x v="7"/>
    <s v="Non-Quality Lead"/>
    <x v="0"/>
    <x v="2"/>
    <s v="Tejaswini Tarigopula"/>
    <s v="Facebook"/>
    <s v="Direct (campaign tagged in CRM)"/>
    <s v="6ad46f1b5ace7ed99f8cdf48"/>
    <n v="1"/>
    <n v="0"/>
    <n v="1"/>
    <n v="0"/>
    <n v="2"/>
    <n v="0"/>
    <n v="0"/>
    <n v="0"/>
    <n v="0"/>
    <n v="0"/>
    <n v="1"/>
    <n v="0"/>
  </r>
  <r>
    <x v="0"/>
    <x v="0"/>
    <x v="1"/>
    <s v="E_Natuf_Generic_13082026_Adset1"/>
    <s v="E_Natuf_Generic_13082026_Adset1_Ad1"/>
    <s v="Natuf"/>
    <x v="5"/>
    <s v="Non-Quality Lead"/>
    <x v="0"/>
    <x v="2"/>
    <s v="Tejaswini Tarigopula"/>
    <s v="Facebook"/>
    <s v="Direct (campaign tagged in CRM)"/>
    <s v="6ad46c431a34fbe6599d6efa"/>
    <n v="1"/>
    <n v="0"/>
    <n v="1"/>
    <n v="0"/>
    <n v="1"/>
    <n v="1"/>
    <n v="0"/>
    <n v="0"/>
    <n v="0"/>
    <n v="0"/>
    <n v="1"/>
    <n v="0"/>
  </r>
  <r>
    <x v="0"/>
    <x v="0"/>
    <x v="3"/>
    <s v="natuf_Kiosk_09102026"/>
    <s v="natuf_Kiosk_14072026_ad set_ad1"/>
    <s v="Natuf"/>
    <x v="11"/>
    <s v="Non-Quality Lead"/>
    <x v="0"/>
    <x v="2"/>
    <s v="(Unassigned)"/>
    <s v="Facebook"/>
    <s v="Direct (campaign tagged in CRM)"/>
    <s v="6ad46b7fa352e5e43067b314"/>
    <n v="1"/>
    <n v="0"/>
    <n v="0"/>
    <n v="0"/>
    <n v="0"/>
    <n v="0"/>
    <n v="0"/>
    <n v="0"/>
    <n v="0"/>
    <n v="0"/>
    <n v="1"/>
    <n v="0"/>
  </r>
  <r>
    <x v="0"/>
    <x v="0"/>
    <x v="1"/>
    <s v="E_Natuf_Generic_13082026_Adset1"/>
    <s v="E_Natuf_Generic_13082026_Adset1_Ad1"/>
    <s v="Natuf"/>
    <x v="6"/>
    <s v="Non-Quality Lead"/>
    <x v="0"/>
    <x v="2"/>
    <s v="Tejaswini Tarigopula"/>
    <s v="Facebook"/>
    <s v="Direct (campaign tagged in CRM)"/>
    <s v="6ad469d872c00b76118c330a"/>
    <n v="1"/>
    <n v="0"/>
    <n v="1"/>
    <n v="0"/>
    <n v="1"/>
    <n v="0"/>
    <n v="0"/>
    <n v="0"/>
    <n v="0"/>
    <n v="0"/>
    <n v="1"/>
    <n v="0"/>
  </r>
  <r>
    <x v="0"/>
    <x v="0"/>
    <x v="3"/>
    <s v="natuf_Kiosk_09102026"/>
    <s v="natuf_Kiosk_14072026_ad set_ad1"/>
    <s v="Natuf"/>
    <x v="7"/>
    <s v="Non-Quality Lead"/>
    <x v="0"/>
    <x v="2"/>
    <s v="Tejaswini Tarigopula"/>
    <s v="Facebook"/>
    <s v="Direct (campaign tagged in CRM)"/>
    <s v="6ad468e4a6e5bed1922702ad"/>
    <n v="1"/>
    <n v="0"/>
    <n v="1"/>
    <n v="0"/>
    <n v="2"/>
    <n v="0"/>
    <n v="0"/>
    <n v="0"/>
    <n v="0"/>
    <n v="0"/>
    <n v="1"/>
    <n v="0"/>
  </r>
  <r>
    <x v="0"/>
    <x v="0"/>
    <x v="1"/>
    <s v="E_Natuf_Generic_13082026_Adset1"/>
    <s v="E_Natuf_Generic_13082026_Adset1_Ad1"/>
    <s v="Natuf"/>
    <x v="11"/>
    <s v="Non-Quality Lead"/>
    <x v="0"/>
    <x v="2"/>
    <s v="(Unassigned)"/>
    <s v="Facebook"/>
    <s v="Direct (campaign tagged in CRM)"/>
    <s v="6ad468b6752c585591cd24c2"/>
    <n v="1"/>
    <n v="0"/>
    <n v="0"/>
    <n v="0"/>
    <n v="0"/>
    <n v="0"/>
    <n v="0"/>
    <n v="0"/>
    <n v="0"/>
    <n v="0"/>
    <n v="1"/>
    <n v="0"/>
  </r>
  <r>
    <x v="0"/>
    <x v="1"/>
    <x v="14"/>
    <s v="Natuf | Business Owners | Tier1 + Growth Cities | Oct26 | V1"/>
    <s v="Natuf | Reel | Brand Ambassador | Heard Of Owning A Cafe | V1"/>
    <s v="In House Natuf"/>
    <x v="5"/>
    <s v="Non-Quality Lead"/>
    <x v="0"/>
    <x v="2"/>
    <s v="Tejaswini Tarigopula"/>
    <s v="Facebook"/>
    <s v="Direct (campaign tagged in CRM)"/>
    <s v="6ad466a172c00b76118c2d21"/>
    <n v="1"/>
    <n v="0"/>
    <n v="1"/>
    <n v="0"/>
    <n v="3"/>
    <n v="2"/>
    <n v="0"/>
    <n v="0"/>
    <n v="0"/>
    <n v="0"/>
    <n v="0"/>
    <n v="0"/>
  </r>
  <r>
    <x v="0"/>
    <x v="1"/>
    <x v="14"/>
    <s v="Natuf | LAL 1% | India | Jul26 | V1"/>
    <s v="Natuf | Reel | Brand Ambassador | Heard Of Owning A Cafe | V1"/>
    <s v="In House Natuf"/>
    <x v="6"/>
    <s v="Non-Quality Lead"/>
    <x v="0"/>
    <x v="2"/>
    <s v="Tejaswini Tarigopula"/>
    <s v="Facebook"/>
    <s v="Direct (campaign tagged in CRM)"/>
    <s v="6ad46629999a46b0033ef4ac"/>
    <n v="1"/>
    <n v="0"/>
    <n v="1"/>
    <n v="0"/>
    <n v="1"/>
    <n v="0"/>
    <n v="0"/>
    <n v="0"/>
    <n v="0"/>
    <n v="0"/>
    <n v="0"/>
    <n v="0"/>
  </r>
  <r>
    <x v="0"/>
    <x v="0"/>
    <x v="1"/>
    <s v="E_Natuf_Generic_13082026_Adset1"/>
    <s v="E_Natuf_Generic_13082026_Adset1_Ad1"/>
    <s v="Natuf"/>
    <x v="6"/>
    <s v="Non-Quality Lead"/>
    <x v="0"/>
    <x v="2"/>
    <s v="Tejaswini Tarigopula"/>
    <s v="Facebook"/>
    <s v="Direct (campaign tagged in CRM)"/>
    <s v="6ad464c9679d85fbc526e6b8"/>
    <n v="1"/>
    <n v="0"/>
    <n v="1"/>
    <n v="0"/>
    <n v="1"/>
    <n v="0"/>
    <n v="0"/>
    <n v="0"/>
    <n v="0"/>
    <n v="0"/>
    <n v="1"/>
    <n v="0"/>
  </r>
  <r>
    <x v="0"/>
    <x v="0"/>
    <x v="1"/>
    <s v="E_Natuf_Generic_13082026_Adset1"/>
    <s v="E_Natuf_Generic_13082026_Adset1_Ad1"/>
    <s v="Natuf"/>
    <x v="5"/>
    <s v="Non-Quality Lead"/>
    <x v="0"/>
    <x v="2"/>
    <s v="Tejaswini Tarigopula"/>
    <s v="Facebook"/>
    <s v="Direct (campaign tagged in CRM)"/>
    <s v="6ad462aa55f4f8932a930918"/>
    <n v="1"/>
    <n v="0"/>
    <n v="1"/>
    <n v="0"/>
    <n v="5"/>
    <n v="4"/>
    <n v="0"/>
    <n v="0"/>
    <n v="0"/>
    <n v="0"/>
    <n v="1"/>
    <n v="0"/>
  </r>
  <r>
    <x v="0"/>
    <x v="0"/>
    <x v="3"/>
    <s v="natuf_Kiosk_09102026"/>
    <s v="natuf_Kiosk_14072026_ad set_ad1"/>
    <s v="Natuf"/>
    <x v="11"/>
    <s v="Non-Quality Lead"/>
    <x v="0"/>
    <x v="2"/>
    <s v="(Unassigned)"/>
    <s v="Facebook"/>
    <s v="Direct (campaign tagged in CRM)"/>
    <s v="6ad4609493a0f5a2cf8d0146"/>
    <n v="1"/>
    <n v="0"/>
    <n v="0"/>
    <n v="0"/>
    <n v="0"/>
    <n v="0"/>
    <n v="0"/>
    <n v="0"/>
    <n v="0"/>
    <n v="0"/>
    <n v="1"/>
    <n v="0"/>
  </r>
  <r>
    <x v="0"/>
    <x v="1"/>
    <x v="15"/>
    <s v="_"/>
    <s v="_"/>
    <s v="In House Natuf"/>
    <x v="11"/>
    <s v="Non-Quality Lead"/>
    <x v="0"/>
    <x v="2"/>
    <s v="(Unassigned)"/>
    <s v="Whatsapp Cloud API"/>
    <s v="Direct (campaign tagged in CRM)"/>
    <s v="6ad46034e5991b1e3e66bbb2"/>
    <n v="1"/>
    <n v="0"/>
    <n v="0"/>
    <n v="0"/>
    <n v="0"/>
    <n v="0"/>
    <n v="0"/>
    <n v="0"/>
    <n v="0"/>
    <n v="0"/>
    <n v="0"/>
    <n v="0"/>
  </r>
  <r>
    <x v="0"/>
    <x v="0"/>
    <x v="1"/>
    <s v="E_Natuf_Generic_13082026_Adset1"/>
    <s v="E_Natuf_Generic_13082026_Adset1_Ad1"/>
    <s v="Natuf"/>
    <x v="14"/>
    <s v="Non-Quality Lead"/>
    <x v="0"/>
    <x v="2"/>
    <s v="Marshal Malbari"/>
    <s v="Facebook"/>
    <s v="Direct (campaign tagged in CRM)"/>
    <s v="6ad45f8888ed71998a38869f"/>
    <n v="1"/>
    <n v="0"/>
    <n v="1"/>
    <n v="1"/>
    <n v="6"/>
    <n v="0"/>
    <n v="0"/>
    <n v="0"/>
    <n v="0"/>
    <n v="0"/>
    <n v="1"/>
    <n v="0"/>
  </r>
  <r>
    <x v="0"/>
    <x v="1"/>
    <x v="14"/>
    <s v="Natuf | LAL 1% | India | Jul26 | V1"/>
    <s v="Natuf | Reel | Brand Ambassador | Heard Of Owning A Cafe | V1"/>
    <s v="In House Natuf"/>
    <x v="6"/>
    <s v="Non-Quality Lead"/>
    <x v="0"/>
    <x v="2"/>
    <s v="Tejaswini Tarigopula"/>
    <s v="Facebook"/>
    <s v="Direct (campaign tagged in CRM)"/>
    <s v="6ad45e3b3dc30cb0059c54ef"/>
    <n v="1"/>
    <n v="0"/>
    <n v="1"/>
    <n v="0"/>
    <n v="1"/>
    <n v="0"/>
    <n v="0"/>
    <n v="0"/>
    <n v="0"/>
    <n v="0"/>
    <n v="0"/>
    <n v="0"/>
  </r>
  <r>
    <x v="0"/>
    <x v="0"/>
    <x v="3"/>
    <s v="natuf_Kiosk_09102026"/>
    <s v="natuf_Kiosk_14072026_ad set_ad1"/>
    <s v="Natuf"/>
    <x v="11"/>
    <s v="Non-Quality Lead"/>
    <x v="0"/>
    <x v="2"/>
    <s v="(Unassigned)"/>
    <s v="Facebook"/>
    <s v="Direct (campaign tagged in CRM)"/>
    <s v="6ad45ccbc95e95654ff5a4e9"/>
    <n v="1"/>
    <n v="0"/>
    <n v="0"/>
    <n v="0"/>
    <n v="0"/>
    <n v="0"/>
    <n v="0"/>
    <n v="0"/>
    <n v="0"/>
    <n v="0"/>
    <n v="1"/>
    <n v="0"/>
  </r>
  <r>
    <x v="0"/>
    <x v="1"/>
    <x v="14"/>
    <s v="Natuf | Broad | Tier1 + Growth Cities | Oct26 | V1"/>
    <s v="Natuf | Reel | Brand Ambassador | Heard Of Owning A Cafe | V1"/>
    <s v="In House Natuf"/>
    <x v="6"/>
    <s v="Non-Quality Lead"/>
    <x v="0"/>
    <x v="2"/>
    <s v="Tejaswini Tarigopula"/>
    <s v="Facebook"/>
    <s v="Direct (campaign tagged in CRM)"/>
    <s v="6ad45cb9691527e2127050ea"/>
    <n v="1"/>
    <n v="0"/>
    <n v="1"/>
    <n v="0"/>
    <n v="1"/>
    <n v="0"/>
    <n v="0"/>
    <n v="0"/>
    <n v="0"/>
    <n v="0"/>
    <n v="0"/>
    <n v="0"/>
  </r>
  <r>
    <x v="0"/>
    <x v="0"/>
    <x v="2"/>
    <s v="E_Suresh_Natuf_Kiosk_07072026_Adset5"/>
    <s v="E_Hindi_Suresh_Natuf_Kiosk_07072026_Adset5_ad3 – Copy 2"/>
    <s v="Natuf"/>
    <x v="14"/>
    <s v="Non-Quality Lead"/>
    <x v="0"/>
    <x v="2"/>
    <s v="Tejaswini Tarigopula"/>
    <s v="Facebook"/>
    <s v="Direct (campaign tagged in CRM)"/>
    <s v="6ad45b024be20b8e86b4ad98"/>
    <n v="1"/>
    <n v="0"/>
    <n v="1"/>
    <n v="1"/>
    <n v="1"/>
    <n v="2"/>
    <n v="0"/>
    <n v="0"/>
    <n v="0"/>
    <n v="0"/>
    <n v="1"/>
    <n v="0"/>
  </r>
  <r>
    <x v="0"/>
    <x v="0"/>
    <x v="0"/>
    <s v="E_Karan_Natuf_Sign_07072026_Adset3"/>
    <s v="E_Karan_Natuf_Sign_07072026_Adset2_Ad1"/>
    <s v="Natuf"/>
    <x v="11"/>
    <s v="Non-Quality Lead"/>
    <x v="0"/>
    <x v="2"/>
    <s v="(Unassigned)"/>
    <s v="Facebook"/>
    <s v="Direct (campaign tagged in CRM)"/>
    <s v="6ad4561ef15c637ff255b2ef"/>
    <n v="1"/>
    <n v="0"/>
    <n v="0"/>
    <n v="0"/>
    <n v="0"/>
    <n v="0"/>
    <n v="0"/>
    <n v="0"/>
    <n v="0"/>
    <n v="0"/>
    <n v="1"/>
    <n v="0"/>
  </r>
  <r>
    <x v="0"/>
    <x v="1"/>
    <x v="14"/>
    <s v="Natuf | Business Owners | Tier1 + Growth Cities | Oct26 | V1"/>
    <s v="Natuf | Reel | Brand Ambassador | Heard Of Owning A Cafe | V1"/>
    <s v="In House Natuf"/>
    <x v="6"/>
    <s v="Non-Quality Lead"/>
    <x v="0"/>
    <x v="2"/>
    <s v="Tejaswini Tarigopula"/>
    <s v="Facebook"/>
    <s v="Direct (campaign tagged in CRM)"/>
    <s v="6ad455a57915361830012813"/>
    <n v="1"/>
    <n v="0"/>
    <n v="1"/>
    <n v="0"/>
    <n v="1"/>
    <n v="0"/>
    <n v="0"/>
    <n v="0"/>
    <n v="0"/>
    <n v="0"/>
    <n v="0"/>
    <n v="0"/>
  </r>
  <r>
    <x v="0"/>
    <x v="1"/>
    <x v="15"/>
    <s v="_"/>
    <s v="_"/>
    <s v="In House Natuf"/>
    <x v="11"/>
    <s v="Non-Quality Lead"/>
    <x v="0"/>
    <x v="2"/>
    <s v="(Unassigned)"/>
    <s v="Whatsapp Cloud API"/>
    <s v="Direct (campaign tagged in CRM)"/>
    <s v="6ad4545208017e61280303fc"/>
    <n v="1"/>
    <n v="0"/>
    <n v="0"/>
    <n v="0"/>
    <n v="0"/>
    <n v="0"/>
    <n v="0"/>
    <n v="0"/>
    <n v="0"/>
    <n v="0"/>
    <n v="0"/>
    <n v="0"/>
  </r>
  <r>
    <x v="0"/>
    <x v="1"/>
    <x v="14"/>
    <s v="Natuf | Investors | Tier1 + Growth Cities | Oct26 | V1"/>
    <s v="Natuf | Reel | Brand Ambassador | Heard Of Owning A Cafe | V1"/>
    <s v="In House Natuf"/>
    <x v="6"/>
    <s v="Non-Quality Lead"/>
    <x v="0"/>
    <x v="2"/>
    <s v="Tejaswini Tarigopula"/>
    <s v="Facebook"/>
    <s v="Direct (campaign tagged in CRM)"/>
    <s v="6ad453bd0dd55499d656899b"/>
    <n v="1"/>
    <n v="0"/>
    <n v="1"/>
    <n v="0"/>
    <n v="1"/>
    <n v="0"/>
    <n v="0"/>
    <n v="0"/>
    <n v="0"/>
    <n v="0"/>
    <n v="0"/>
    <n v="0"/>
  </r>
  <r>
    <x v="0"/>
    <x v="1"/>
    <x v="14"/>
    <s v="Natuf | Broad | Tier1 + Growth Cities | Oct26 | V1"/>
    <s v="Natuf | Reel | Brand Ambassador | Heard Of Owning A Cafe | V1"/>
    <s v="In House Natuf"/>
    <x v="6"/>
    <s v="Non-Quality Lead"/>
    <x v="0"/>
    <x v="2"/>
    <s v="Tejaswini Tarigopula"/>
    <s v="Facebook"/>
    <s v="Direct (campaign tagged in CRM)"/>
    <s v="6ad452c2233cd04c50b1e915"/>
    <n v="1"/>
    <n v="0"/>
    <n v="1"/>
    <n v="0"/>
    <n v="1"/>
    <n v="0"/>
    <n v="0"/>
    <n v="0"/>
    <n v="0"/>
    <n v="0"/>
    <n v="0"/>
    <n v="0"/>
  </r>
  <r>
    <x v="0"/>
    <x v="0"/>
    <x v="1"/>
    <s v="E_Natuf_Generic_13082026_Adset1"/>
    <s v="E_Natuf_Generic_13082026_Adset1_Ad1"/>
    <s v="Natuf"/>
    <x v="4"/>
    <s v="Quality Lead"/>
    <x v="0"/>
    <x v="2"/>
    <s v="Tejaswini Tarigopula"/>
    <s v="Facebook"/>
    <s v="Direct (campaign tagged in CRM)"/>
    <s v="6ad452304be20b8e86b4a82a"/>
    <n v="1"/>
    <n v="1"/>
    <n v="1"/>
    <n v="0"/>
    <n v="6"/>
    <n v="3"/>
    <n v="0"/>
    <n v="0"/>
    <n v="0"/>
    <n v="0"/>
    <n v="1"/>
    <n v="1"/>
  </r>
  <r>
    <x v="0"/>
    <x v="1"/>
    <x v="14"/>
    <s v="Natuf | LAL 1% | India | Jul26 | V1"/>
    <s v="Natuf | Reel | Brand Ambassador | Heard Of Owning A Cafe | V1"/>
    <s v="In House Natuf"/>
    <x v="2"/>
    <s v="Quality Lead"/>
    <x v="0"/>
    <x v="2"/>
    <s v="Tejaswini Tarigopula"/>
    <s v="Facebook"/>
    <s v="Direct (campaign tagged in CRM)"/>
    <s v="6ad451ed4b7faae8ff18f78e"/>
    <n v="1"/>
    <n v="1"/>
    <n v="1"/>
    <n v="0"/>
    <n v="1"/>
    <n v="1"/>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45023b5c587c98955339b"/>
    <n v="1"/>
    <n v="0"/>
    <n v="1"/>
    <n v="0"/>
    <n v="2"/>
    <n v="0"/>
    <n v="0"/>
    <n v="0"/>
    <n v="0"/>
    <n v="0"/>
    <n v="0"/>
    <n v="0"/>
  </r>
  <r>
    <x v="0"/>
    <x v="1"/>
    <x v="14"/>
    <s v="Natuf | Investors | Tier1 + Growth Cities | Oct26 | V1"/>
    <s v="Natuf | Reel | Brand Ambassador | Heard Of Owning A Cafe | V1"/>
    <s v="In House Natuf"/>
    <x v="5"/>
    <s v="Non-Quality Lead"/>
    <x v="0"/>
    <x v="2"/>
    <s v="Tejaswini Tarigopula"/>
    <s v="Facebook"/>
    <s v="Direct (campaign tagged in CRM)"/>
    <s v="6ad4501b029ed55bab77debe"/>
    <n v="1"/>
    <n v="0"/>
    <n v="1"/>
    <n v="0"/>
    <n v="3"/>
    <n v="2"/>
    <n v="0"/>
    <n v="0"/>
    <n v="0"/>
    <n v="0"/>
    <n v="0"/>
    <n v="0"/>
  </r>
  <r>
    <x v="0"/>
    <x v="0"/>
    <x v="0"/>
    <s v="E_Karan_Natuf_Sign_07072026_Adset3"/>
    <s v="E_Karan_Natuf_Sign_07072026_Adset2_Ad1"/>
    <s v="Natuf"/>
    <x v="9"/>
    <s v="Non-Quality Lead"/>
    <x v="0"/>
    <x v="2"/>
    <s v="Tejaswini Tarigopula"/>
    <s v="Facebook"/>
    <s v="Direct (campaign tagged in CRM)"/>
    <s v="6ad44fe42d63532b4b248ae1"/>
    <n v="1"/>
    <n v="0"/>
    <n v="1"/>
    <n v="0"/>
    <n v="4"/>
    <n v="0"/>
    <n v="0"/>
    <n v="0"/>
    <n v="0"/>
    <n v="0"/>
    <n v="1"/>
    <n v="0"/>
  </r>
  <r>
    <x v="0"/>
    <x v="1"/>
    <x v="14"/>
    <s v="Natuf | LAL 1% | India | Jul26 | V1"/>
    <s v="Natuf | Reel | Brand Ambassador | Heard Of Owning A Cafe | V1"/>
    <s v="In House Natuf"/>
    <x v="5"/>
    <s v="Non-Quality Lead"/>
    <x v="0"/>
    <x v="2"/>
    <s v="Tejaswini Tarigopula"/>
    <s v="Facebook"/>
    <s v="Direct (campaign tagged in CRM)"/>
    <s v="6ad44ef6214eafcb67ae1c71"/>
    <n v="1"/>
    <n v="0"/>
    <n v="1"/>
    <n v="0"/>
    <n v="2"/>
    <n v="2"/>
    <n v="0"/>
    <n v="0"/>
    <n v="0"/>
    <n v="0"/>
    <n v="0"/>
    <n v="0"/>
  </r>
  <r>
    <x v="0"/>
    <x v="1"/>
    <x v="14"/>
    <s v="Natuf | Business Owners | Tier1 + Growth Cities | Oct26 | V1"/>
    <s v="Natuf | Reel | Brand Ambassador | Heard Of Owning A Cafe | V1"/>
    <s v="In House Natuf"/>
    <x v="5"/>
    <s v="Non-Quality Lead"/>
    <x v="0"/>
    <x v="2"/>
    <s v="Tejaswini Tarigopula"/>
    <s v="Facebook"/>
    <s v="Direct (campaign tagged in CRM)"/>
    <s v="6ad44c1b14b02bacad03b6e0"/>
    <n v="1"/>
    <n v="0"/>
    <n v="1"/>
    <n v="0"/>
    <n v="7"/>
    <n v="2"/>
    <n v="0"/>
    <n v="0"/>
    <n v="0"/>
    <n v="0"/>
    <n v="0"/>
    <n v="0"/>
  </r>
  <r>
    <x v="0"/>
    <x v="1"/>
    <x v="15"/>
    <s v="_"/>
    <s v="_"/>
    <s v="In House Natuf"/>
    <x v="11"/>
    <s v="Non-Quality Lead"/>
    <x v="0"/>
    <x v="2"/>
    <s v="(Unassigned)"/>
    <s v="Whatsapp Cloud API"/>
    <s v="Direct (campaign tagged in CRM)"/>
    <s v="6ad449c7db9530528904c945"/>
    <n v="1"/>
    <n v="0"/>
    <n v="0"/>
    <n v="0"/>
    <n v="0"/>
    <n v="0"/>
    <n v="0"/>
    <n v="0"/>
    <n v="0"/>
    <n v="0"/>
    <n v="0"/>
    <n v="0"/>
  </r>
  <r>
    <x v="0"/>
    <x v="0"/>
    <x v="0"/>
    <s v="E_Karan_Natuf_Sign_07072026_Adset3"/>
    <s v="E_Karan_Natuf_Sign_07072026_Adset2_Ad1 – Copy"/>
    <s v="Natuf"/>
    <x v="6"/>
    <s v="Non-Quality Lead"/>
    <x v="0"/>
    <x v="2"/>
    <s v="Tejaswini Tarigopula"/>
    <s v="Facebook"/>
    <s v="Direct (campaign tagged in CRM)"/>
    <s v="6ad4499c27c2d0f309616153"/>
    <n v="1"/>
    <n v="0"/>
    <n v="1"/>
    <n v="0"/>
    <n v="1"/>
    <n v="0"/>
    <n v="0"/>
    <n v="0"/>
    <n v="0"/>
    <n v="0"/>
    <n v="1"/>
    <n v="0"/>
  </r>
  <r>
    <x v="0"/>
    <x v="1"/>
    <x v="14"/>
    <s v="Natuf | LAL 1% | India | Jul26 | V1"/>
    <s v="Natuf | Reel | Brand Ambassador | Heard Of Owning A Cafe | V1"/>
    <s v="In House Natuf"/>
    <x v="6"/>
    <s v="Non-Quality Lead"/>
    <x v="0"/>
    <x v="2"/>
    <s v="Tejaswini Tarigopula"/>
    <s v="Facebook"/>
    <s v="Direct (campaign tagged in CRM)"/>
    <s v="6ad44920f24d3395bf346100"/>
    <n v="1"/>
    <n v="0"/>
    <n v="1"/>
    <n v="0"/>
    <n v="1"/>
    <n v="0"/>
    <n v="0"/>
    <n v="0"/>
    <n v="0"/>
    <n v="0"/>
    <n v="0"/>
    <n v="0"/>
  </r>
  <r>
    <x v="0"/>
    <x v="0"/>
    <x v="3"/>
    <s v="natuf_Kiosk_09102026"/>
    <s v="natuf_Kiosk_14072026_ad set_ad1"/>
    <s v="Natuf"/>
    <x v="11"/>
    <s v="Non-Quality Lead"/>
    <x v="0"/>
    <x v="2"/>
    <s v="(Unassigned)"/>
    <s v="Facebook"/>
    <s v="Direct (campaign tagged in CRM)"/>
    <s v="6ad446c5f24d3395bf345dfa"/>
    <n v="1"/>
    <n v="0"/>
    <n v="0"/>
    <n v="0"/>
    <n v="0"/>
    <n v="0"/>
    <n v="0"/>
    <n v="0"/>
    <n v="0"/>
    <n v="0"/>
    <n v="1"/>
    <n v="0"/>
  </r>
  <r>
    <x v="0"/>
    <x v="1"/>
    <x v="14"/>
    <s v="Natuf | LAL 1% | India | Jul26 | V1"/>
    <s v="Natuf | Reel | Brand Ambassador | Heard Of Owning A Cafe | V1"/>
    <s v="In House Natuf"/>
    <x v="5"/>
    <s v="Non-Quality Lead"/>
    <x v="0"/>
    <x v="2"/>
    <s v="Tejaswini Tarigopula"/>
    <s v="Facebook"/>
    <s v="Direct (campaign tagged in CRM)"/>
    <s v="6ad443c7334bc7ad10d8c32c"/>
    <n v="1"/>
    <n v="0"/>
    <n v="1"/>
    <n v="0"/>
    <n v="1"/>
    <n v="1"/>
    <n v="0"/>
    <n v="0"/>
    <n v="0"/>
    <n v="0"/>
    <n v="0"/>
    <n v="0"/>
  </r>
  <r>
    <x v="0"/>
    <x v="1"/>
    <x v="14"/>
    <s v="Natuf | LAL 1% | India | Jul26 | V1"/>
    <s v="Natuf | Reel | Brand Ambassador | Heard Of Owning A Cafe | V1"/>
    <s v="In House Natuf"/>
    <x v="14"/>
    <s v="Non-Quality Lead"/>
    <x v="0"/>
    <x v="2"/>
    <s v="Tejaswini Tarigopula"/>
    <s v="Facebook"/>
    <s v="Direct (campaign tagged in CRM)"/>
    <s v="6ad44301b7d6e029983361b6"/>
    <n v="1"/>
    <n v="0"/>
    <n v="1"/>
    <n v="1"/>
    <n v="1"/>
    <n v="1"/>
    <n v="0"/>
    <n v="0"/>
    <n v="0"/>
    <n v="0"/>
    <n v="0"/>
    <n v="0"/>
  </r>
  <r>
    <x v="0"/>
    <x v="1"/>
    <x v="14"/>
    <s v="Natuf | LAL 1% | India | Jul26 | V1"/>
    <s v="Natuf | Reel | Brand Ambassador | Heard Of Owning A Cafe | V1"/>
    <s v="In House Natuf"/>
    <x v="6"/>
    <s v="Non-Quality Lead"/>
    <x v="0"/>
    <x v="2"/>
    <s v="Tejaswini Tarigopula"/>
    <s v="Facebook"/>
    <s v="Direct (campaign tagged in CRM)"/>
    <s v="6ad442c6b7d6e02998336178"/>
    <n v="1"/>
    <n v="0"/>
    <n v="1"/>
    <n v="0"/>
    <n v="3"/>
    <n v="0"/>
    <n v="0"/>
    <n v="0"/>
    <n v="0"/>
    <n v="0"/>
    <n v="0"/>
    <n v="0"/>
  </r>
  <r>
    <x v="0"/>
    <x v="1"/>
    <x v="14"/>
    <s v="Natuf | LAL 1% | India | Jul26 | V1"/>
    <s v="Natuf | Reel | Brand Ambassador | Heard Of Owning A Cafe | V1"/>
    <s v="In House Natuf"/>
    <x v="6"/>
    <s v="Non-Quality Lead"/>
    <x v="0"/>
    <x v="2"/>
    <s v="Tejaswini Tarigopula"/>
    <s v="Facebook"/>
    <s v="Direct (campaign tagged in CRM)"/>
    <s v="6ad442c283d6d165c847935d"/>
    <n v="1"/>
    <n v="0"/>
    <n v="1"/>
    <n v="0"/>
    <n v="1"/>
    <n v="0"/>
    <n v="0"/>
    <n v="0"/>
    <n v="0"/>
    <n v="0"/>
    <n v="0"/>
    <n v="0"/>
  </r>
  <r>
    <x v="0"/>
    <x v="1"/>
    <x v="14"/>
    <s v="Natuf | Investors | Tier1 + Growth Cities | Oct26 | V1"/>
    <s v="Natuf | Reel | Brand Ambassador | Heard Of Owning A Cafe | V1"/>
    <s v="In House Natuf"/>
    <x v="5"/>
    <s v="Non-Quality Lead"/>
    <x v="0"/>
    <x v="2"/>
    <s v="Tejaswini Tarigopula"/>
    <s v="Facebook"/>
    <s v="Direct (campaign tagged in CRM)"/>
    <s v="6ad4403c4ec16a21d5516da7"/>
    <n v="1"/>
    <n v="0"/>
    <n v="1"/>
    <n v="0"/>
    <n v="3"/>
    <n v="1"/>
    <n v="0"/>
    <n v="0"/>
    <n v="0"/>
    <n v="0"/>
    <n v="0"/>
    <n v="0"/>
  </r>
  <r>
    <x v="0"/>
    <x v="0"/>
    <x v="0"/>
    <s v="E_Karan_Natuf_Sign_07072026_Adset3"/>
    <s v="E_Karan_Natuf_Sign_07072026_Adset2_Ad1 – Copy"/>
    <s v="Natuf"/>
    <x v="6"/>
    <s v="Non-Quality Lead"/>
    <x v="0"/>
    <x v="2"/>
    <s v="Tejaswini Tarigopula"/>
    <s v="Facebook"/>
    <s v="Direct (campaign tagged in CRM)"/>
    <s v="6ad44029b7d6e02998335fea"/>
    <n v="1"/>
    <n v="0"/>
    <n v="1"/>
    <n v="0"/>
    <n v="1"/>
    <n v="0"/>
    <n v="0"/>
    <n v="0"/>
    <n v="0"/>
    <n v="0"/>
    <n v="1"/>
    <n v="0"/>
  </r>
  <r>
    <x v="0"/>
    <x v="1"/>
    <x v="14"/>
    <s v="Natuf | LAL 1% | India | Jul26 | V1"/>
    <s v="Natuf | Reel | Brand Ambassador | Heard Of Owning A Cafe | V1"/>
    <s v="In House Natuf"/>
    <x v="6"/>
    <s v="Non-Quality Lead"/>
    <x v="0"/>
    <x v="2"/>
    <s v="Tejaswini Tarigopula"/>
    <s v="Facebook"/>
    <s v="Direct (campaign tagged in CRM)"/>
    <s v="6ad4400fd51fc10515b6e74e"/>
    <n v="1"/>
    <n v="0"/>
    <n v="1"/>
    <n v="0"/>
    <n v="1"/>
    <n v="1"/>
    <n v="0"/>
    <n v="0"/>
    <n v="0"/>
    <n v="0"/>
    <n v="0"/>
    <n v="0"/>
  </r>
  <r>
    <x v="0"/>
    <x v="1"/>
    <x v="14"/>
    <s v="Natuf | Business Owners | Tier1 + Growth Cities | Oct26 | V1"/>
    <s v="Natuf | Reel | Brand Ambassador | Heard Of Owning A Cafe | V1"/>
    <s v="In House Natuf"/>
    <x v="5"/>
    <s v="Non-Quality Lead"/>
    <x v="0"/>
    <x v="2"/>
    <s v="Tejaswini Tarigopula"/>
    <s v="Facebook"/>
    <s v="Direct (campaign tagged in CRM)"/>
    <s v="6ad43f82ab912c9a52e89a4f"/>
    <n v="1"/>
    <n v="0"/>
    <n v="1"/>
    <n v="0"/>
    <n v="3"/>
    <n v="3"/>
    <n v="0"/>
    <n v="0"/>
    <n v="0"/>
    <n v="0"/>
    <n v="0"/>
    <n v="0"/>
  </r>
  <r>
    <x v="0"/>
    <x v="1"/>
    <x v="14"/>
    <s v="Natuf | Broad | Tier1 + Growth Cities | Oct26 | V1"/>
    <s v="Natuf | Reel | Brand Ambassador | Heard Of Owning A Cafe | V1"/>
    <s v="In House Natuf"/>
    <x v="4"/>
    <s v="Quality Lead"/>
    <x v="0"/>
    <x v="2"/>
    <s v="Tejaswini Tarigopula"/>
    <s v="Facebook"/>
    <s v="Direct (campaign tagged in CRM)"/>
    <s v="6ad43e96418a45654c16c08f"/>
    <n v="1"/>
    <n v="1"/>
    <n v="1"/>
    <n v="0"/>
    <n v="1"/>
    <n v="1"/>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43e7ccfbb8a913060c54a"/>
    <n v="1"/>
    <n v="0"/>
    <n v="1"/>
    <n v="0"/>
    <n v="1"/>
    <n v="1"/>
    <n v="0"/>
    <n v="0"/>
    <n v="0"/>
    <n v="0"/>
    <n v="0"/>
    <n v="0"/>
  </r>
  <r>
    <x v="0"/>
    <x v="0"/>
    <x v="3"/>
    <s v="natuf_Kiosk_09102026"/>
    <s v="natuf_Kiosk_14072026_ad set_ad1"/>
    <s v="Natuf"/>
    <x v="11"/>
    <s v="Non-Quality Lead"/>
    <x v="0"/>
    <x v="2"/>
    <s v="(Unassigned)"/>
    <s v="Facebook"/>
    <s v="Direct (campaign tagged in CRM)"/>
    <s v="6ad43cd1759ad917d15d76bd"/>
    <n v="1"/>
    <n v="0"/>
    <n v="0"/>
    <n v="0"/>
    <n v="0"/>
    <n v="0"/>
    <n v="0"/>
    <n v="0"/>
    <n v="0"/>
    <n v="0"/>
    <n v="1"/>
    <n v="0"/>
  </r>
  <r>
    <x v="0"/>
    <x v="0"/>
    <x v="3"/>
    <s v="natuf_Kiosk_09102026"/>
    <s v="natuf_Kiosk_14072026_ad set_ad1"/>
    <s v="Natuf"/>
    <x v="5"/>
    <s v="Non-Quality Lead"/>
    <x v="0"/>
    <x v="2"/>
    <s v="Tejaswini Tarigopula"/>
    <s v="Facebook"/>
    <s v="Direct (campaign tagged in CRM)"/>
    <s v="6ad43cb6ab912c9a52e89890"/>
    <n v="1"/>
    <n v="0"/>
    <n v="1"/>
    <n v="0"/>
    <n v="2"/>
    <n v="1"/>
    <n v="0"/>
    <n v="0"/>
    <n v="0"/>
    <n v="0"/>
    <n v="1"/>
    <n v="0"/>
  </r>
  <r>
    <x v="0"/>
    <x v="1"/>
    <x v="15"/>
    <s v="_"/>
    <s v="_"/>
    <s v="In House Natuf"/>
    <x v="11"/>
    <s v="Non-Quality Lead"/>
    <x v="0"/>
    <x v="2"/>
    <s v="(Unassigned)"/>
    <s v="Whatsapp Cloud API"/>
    <s v="Direct (campaign tagged in CRM)"/>
    <s v="6ad43c3315809c8df48b87b7"/>
    <n v="1"/>
    <n v="0"/>
    <n v="0"/>
    <n v="0"/>
    <n v="0"/>
    <n v="0"/>
    <n v="0"/>
    <n v="0"/>
    <n v="0"/>
    <n v="0"/>
    <n v="0"/>
    <n v="0"/>
  </r>
  <r>
    <x v="0"/>
    <x v="1"/>
    <x v="14"/>
    <s v="Natuf | LAL 1% | India | Jul26 | V1"/>
    <s v="Natuf | Reel | Brand Ambassador | Heard Of Owning A Cafe | V1"/>
    <s v="In House Natuf"/>
    <x v="2"/>
    <s v="Quality Lead"/>
    <x v="0"/>
    <x v="2"/>
    <s v="Tejaswini Tarigopula"/>
    <s v="Facebook"/>
    <s v="Direct (campaign tagged in CRM)"/>
    <s v="6ad439d017584a32cc91c29c"/>
    <n v="1"/>
    <n v="1"/>
    <n v="1"/>
    <n v="0"/>
    <n v="9"/>
    <n v="7"/>
    <n v="0"/>
    <n v="0"/>
    <n v="0"/>
    <n v="0"/>
    <n v="0"/>
    <n v="0"/>
  </r>
  <r>
    <x v="0"/>
    <x v="1"/>
    <x v="14"/>
    <s v="Natuf | LAL 1% | India | Jul26 | V1"/>
    <s v="Natuf | Reel | Brand Ambassador | Heard Of Owning A Cafe | V1"/>
    <s v="In House Natuf"/>
    <x v="6"/>
    <s v="Non-Quality Lead"/>
    <x v="0"/>
    <x v="2"/>
    <s v="Tejaswini Tarigopula"/>
    <s v="Facebook"/>
    <s v="Direct (campaign tagged in CRM)"/>
    <s v="6ad436cea360b54436beb959"/>
    <n v="1"/>
    <n v="0"/>
    <n v="1"/>
    <n v="0"/>
    <n v="2"/>
    <n v="0"/>
    <n v="0"/>
    <n v="0"/>
    <n v="0"/>
    <n v="0"/>
    <n v="0"/>
    <n v="0"/>
  </r>
  <r>
    <x v="0"/>
    <x v="0"/>
    <x v="0"/>
    <s v="E_Karan_Natuf_Sign_07072026_Adset3"/>
    <s v="E_Karan_Natuf_Sign_07072026_Adset2_Ad1 – Copy"/>
    <s v="Natuf"/>
    <x v="14"/>
    <s v="Non-Quality Lead"/>
    <x v="0"/>
    <x v="2"/>
    <s v="Tejaswini Tarigopula"/>
    <s v="Facebook"/>
    <s v="Direct (campaign tagged in CRM)"/>
    <s v="6ad433c8439d85adec56df4a"/>
    <n v="1"/>
    <n v="0"/>
    <n v="1"/>
    <n v="1"/>
    <n v="1"/>
    <n v="1"/>
    <n v="0"/>
    <n v="0"/>
    <n v="0"/>
    <n v="0"/>
    <n v="1"/>
    <n v="0"/>
  </r>
  <r>
    <x v="0"/>
    <x v="0"/>
    <x v="1"/>
    <s v="E_Natuf_Generic_13082026_Adset1"/>
    <s v="E_Natuf_Generic_13082026_Adset1_Ad1"/>
    <s v="Natuf"/>
    <x v="11"/>
    <s v="Non-Quality Lead"/>
    <x v="0"/>
    <x v="2"/>
    <s v="(Unassigned)"/>
    <s v="Facebook"/>
    <s v="Direct (campaign tagged in CRM)"/>
    <s v="6ad433644f5e5374c2b2dbdf"/>
    <n v="1"/>
    <n v="0"/>
    <n v="0"/>
    <n v="0"/>
    <n v="0"/>
    <n v="0"/>
    <n v="0"/>
    <n v="0"/>
    <n v="0"/>
    <n v="0"/>
    <n v="1"/>
    <n v="0"/>
  </r>
  <r>
    <x v="0"/>
    <x v="1"/>
    <x v="14"/>
    <s v="Natuf | Broad | Tier1 + Growth Cities | Oct26 | V1"/>
    <s v="Natuf | Reel | Brand Ambassador | Heard Of Owning A Cafe | V1"/>
    <s v="In House Natuf"/>
    <x v="6"/>
    <s v="Non-Quality Lead"/>
    <x v="0"/>
    <x v="2"/>
    <s v="Tejaswini Tarigopula"/>
    <s v="Facebook"/>
    <s v="Direct (campaign tagged in CRM)"/>
    <s v="6ad432b54ed5806f02c9c404"/>
    <n v="1"/>
    <n v="0"/>
    <n v="1"/>
    <n v="0"/>
    <n v="1"/>
    <n v="0"/>
    <n v="0"/>
    <n v="0"/>
    <n v="0"/>
    <n v="0"/>
    <n v="0"/>
    <n v="0"/>
  </r>
  <r>
    <x v="0"/>
    <x v="0"/>
    <x v="1"/>
    <s v="E_Natuf_Generic_13082026_Adset1"/>
    <s v="E_Natuf_Generic_13082026_Adset1_Ad1"/>
    <s v="Natuf"/>
    <x v="5"/>
    <s v="Non-Quality Lead"/>
    <x v="0"/>
    <x v="2"/>
    <s v="Tejaswini Tarigopula"/>
    <s v="Facebook"/>
    <s v="Direct (campaign tagged in CRM)"/>
    <s v="6ad42e7b156bbcc886e4d9f5"/>
    <n v="1"/>
    <n v="0"/>
    <n v="1"/>
    <n v="0"/>
    <n v="3"/>
    <n v="2"/>
    <n v="0"/>
    <n v="0"/>
    <n v="0"/>
    <n v="0"/>
    <n v="1"/>
    <n v="0"/>
  </r>
  <r>
    <x v="0"/>
    <x v="0"/>
    <x v="2"/>
    <s v="E_Suresh_Natuf_Kiosk_07072026_Adset5"/>
    <s v="E_Hindi_Suresh_Natuf_Kiosk_07072026_Adset5_ad3 – Copy 2"/>
    <s v="Natuf"/>
    <x v="11"/>
    <s v="Non-Quality Lead"/>
    <x v="0"/>
    <x v="2"/>
    <s v="(Unassigned)"/>
    <s v="Facebook"/>
    <s v="Direct (campaign tagged in CRM)"/>
    <s v="6ad42a9063345d644a963e08"/>
    <n v="1"/>
    <n v="0"/>
    <n v="0"/>
    <n v="0"/>
    <n v="0"/>
    <n v="0"/>
    <n v="0"/>
    <n v="0"/>
    <n v="0"/>
    <n v="0"/>
    <n v="1"/>
    <n v="0"/>
  </r>
  <r>
    <x v="0"/>
    <x v="0"/>
    <x v="2"/>
    <s v="E_Suresh_Natuf_Kiosk_07072026_Adset5"/>
    <s v="E_Hindi_Suresh_Natuf_Kiosk_07072026_Adset5_ad3 – Copy 2"/>
    <s v="Natuf"/>
    <x v="14"/>
    <s v="Non-Quality Lead"/>
    <x v="0"/>
    <x v="2"/>
    <s v="Marshal Malbari"/>
    <s v="Facebook"/>
    <s v="Direct (campaign tagged in CRM)"/>
    <s v="6ad4288ac0a563aa1229d5bf"/>
    <n v="1"/>
    <n v="0"/>
    <n v="1"/>
    <n v="1"/>
    <n v="2"/>
    <n v="2"/>
    <n v="0"/>
    <n v="0"/>
    <n v="0"/>
    <n v="0"/>
    <n v="1"/>
    <n v="0"/>
  </r>
  <r>
    <x v="0"/>
    <x v="0"/>
    <x v="2"/>
    <s v="E_Suresh_Natuf_Kiosk_07072026_Adset5"/>
    <s v="E_Hindi_Suresh_Natuf_Kiosk_07072026_Adset5_ad3 – Copy 2"/>
    <s v="Natuf"/>
    <x v="5"/>
    <s v="Non-Quality Lead"/>
    <x v="0"/>
    <x v="2"/>
    <s v="Tejaswini Tarigopula"/>
    <s v="Facebook"/>
    <s v="Direct (campaign tagged in CRM)"/>
    <s v="6ad4271d30d050f47bd3640c"/>
    <n v="1"/>
    <n v="0"/>
    <n v="1"/>
    <n v="0"/>
    <n v="1"/>
    <n v="1"/>
    <n v="0"/>
    <n v="0"/>
    <n v="0"/>
    <n v="0"/>
    <n v="1"/>
    <n v="0"/>
  </r>
  <r>
    <x v="0"/>
    <x v="0"/>
    <x v="3"/>
    <s v="natuf_Kiosk_09102026"/>
    <s v="natuf_Kiosk_14072026_ad set_ad1"/>
    <s v="Natuf"/>
    <x v="11"/>
    <s v="Non-Quality Lead"/>
    <x v="0"/>
    <x v="2"/>
    <s v="(Unassigned)"/>
    <s v="Facebook"/>
    <s v="Direct (campaign tagged in CRM)"/>
    <s v="6ad423e212226f46f5aa18e8"/>
    <n v="1"/>
    <n v="0"/>
    <n v="0"/>
    <n v="0"/>
    <n v="0"/>
    <n v="0"/>
    <n v="0"/>
    <n v="0"/>
    <n v="0"/>
    <n v="0"/>
    <n v="1"/>
    <n v="0"/>
  </r>
  <r>
    <x v="0"/>
    <x v="0"/>
    <x v="3"/>
    <s v="natuf_Kiosk_09102026"/>
    <s v="natuf_Kiosk_14072026_ad set_ad1"/>
    <s v="Natuf"/>
    <x v="4"/>
    <s v="Quality Lead"/>
    <x v="0"/>
    <x v="2"/>
    <s v="Tejaswini Tarigopula"/>
    <s v="Facebook"/>
    <s v="Direct (campaign tagged in CRM)"/>
    <s v="6ad423401d04be205acfd8fb"/>
    <n v="1"/>
    <n v="1"/>
    <n v="1"/>
    <n v="0"/>
    <n v="2"/>
    <n v="2"/>
    <n v="0"/>
    <n v="0"/>
    <n v="0"/>
    <n v="0"/>
    <n v="1"/>
    <n v="1"/>
  </r>
  <r>
    <x v="0"/>
    <x v="0"/>
    <x v="2"/>
    <s v="E_Suresh_Natuf_Kiosk_07072026_Adset5"/>
    <s v="E_Hindi_Suresh_Natuf_Kiosk_07072026_Adset5_ad3 – Copy 2"/>
    <s v="Natuf"/>
    <x v="9"/>
    <s v="Non-Quality Lead"/>
    <x v="0"/>
    <x v="2"/>
    <s v="Tejaswini Tarigopula"/>
    <s v="Facebook"/>
    <s v="Direct (campaign tagged in CRM)"/>
    <s v="6ad41f65608d72c23da51156"/>
    <n v="1"/>
    <n v="0"/>
    <n v="1"/>
    <n v="0"/>
    <n v="4"/>
    <n v="1"/>
    <n v="0"/>
    <n v="0"/>
    <n v="0"/>
    <n v="0"/>
    <n v="1"/>
    <n v="0"/>
  </r>
  <r>
    <x v="0"/>
    <x v="0"/>
    <x v="0"/>
    <s v="E_Karan_Natuf_Sign_07072026_Adset3"/>
    <s v="E_Karan_Natuf_Sign_07072026_Adset2_Ad1"/>
    <s v="Natuf"/>
    <x v="11"/>
    <s v="Non-Quality Lead"/>
    <x v="0"/>
    <x v="2"/>
    <s v="(Unassigned)"/>
    <s v="Facebook"/>
    <s v="Direct (campaign tagged in CRM)"/>
    <s v="6ad4192dc7ac7f45d6bd75eb"/>
    <n v="1"/>
    <n v="0"/>
    <n v="0"/>
    <n v="0"/>
    <n v="0"/>
    <n v="0"/>
    <n v="0"/>
    <n v="0"/>
    <n v="0"/>
    <n v="0"/>
    <n v="1"/>
    <n v="0"/>
  </r>
  <r>
    <x v="0"/>
    <x v="0"/>
    <x v="3"/>
    <s v="natuf_Kiosk_09102026"/>
    <s v="natuf_Kiosk_14072026_ad set_ad1"/>
    <s v="Natuf"/>
    <x v="14"/>
    <s v="Non-Quality Lead"/>
    <x v="0"/>
    <x v="2"/>
    <s v="Marshal Malbari"/>
    <s v="Facebook"/>
    <s v="Direct (campaign tagged in CRM)"/>
    <s v="6ad4051aed0c7e8f85e43609"/>
    <n v="1"/>
    <n v="0"/>
    <n v="1"/>
    <n v="1"/>
    <n v="1"/>
    <n v="1"/>
    <n v="0"/>
    <n v="0"/>
    <n v="0"/>
    <n v="0"/>
    <n v="1"/>
    <n v="0"/>
  </r>
  <r>
    <x v="0"/>
    <x v="1"/>
    <x v="14"/>
    <s v="Natuf | LAL 1% | India | Jul26 | V1"/>
    <s v="Natuf | Reel | Brand Ambassador | Heard Of Owning A Cafe | V1"/>
    <s v="In House Natuf"/>
    <x v="7"/>
    <s v="Non-Quality Lead"/>
    <x v="0"/>
    <x v="2"/>
    <s v="Tejaswini Tarigopula"/>
    <s v="Facebook"/>
    <s v="Direct (campaign tagged in CRM)"/>
    <s v="6ad3ec1162b5c541e5f914c7"/>
    <n v="1"/>
    <n v="0"/>
    <n v="1"/>
    <n v="0"/>
    <n v="2"/>
    <n v="0"/>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3eb3d643382b54bde1ac2"/>
    <n v="1"/>
    <n v="0"/>
    <n v="1"/>
    <n v="0"/>
    <n v="1"/>
    <n v="0"/>
    <n v="0"/>
    <n v="0"/>
    <n v="0"/>
    <n v="0"/>
    <n v="0"/>
    <n v="0"/>
  </r>
  <r>
    <x v="0"/>
    <x v="1"/>
    <x v="15"/>
    <s v="_"/>
    <s v="_"/>
    <s v="In House Natuf"/>
    <x v="11"/>
    <s v="Non-Quality Lead"/>
    <x v="0"/>
    <x v="2"/>
    <s v="(Unassigned)"/>
    <s v="Whatsapp Cloud API"/>
    <s v="Direct (campaign tagged in CRM)"/>
    <s v="6ad3eaa271ffb37ca1c2d91b"/>
    <n v="1"/>
    <n v="0"/>
    <n v="0"/>
    <n v="0"/>
    <n v="0"/>
    <n v="0"/>
    <n v="0"/>
    <n v="0"/>
    <n v="0"/>
    <n v="0"/>
    <n v="0"/>
    <n v="0"/>
  </r>
  <r>
    <x v="0"/>
    <x v="1"/>
    <x v="14"/>
    <s v="Natuf | LAL 1% | India | Jul26 | V1"/>
    <s v="Natuf | Reel | Brand Ambassador | Heard Of Owning A Cafe | V1"/>
    <s v="In House Natuf"/>
    <x v="5"/>
    <s v="Non-Quality Lead"/>
    <x v="0"/>
    <x v="2"/>
    <s v="Tejaswini Tarigopula"/>
    <s v="Facebook"/>
    <s v="Direct (campaign tagged in CRM)"/>
    <s v="6ad3e6d0ce0169d60ad6c913"/>
    <n v="1"/>
    <n v="0"/>
    <n v="1"/>
    <n v="0"/>
    <n v="1"/>
    <n v="1"/>
    <n v="0"/>
    <n v="0"/>
    <n v="0"/>
    <n v="0"/>
    <n v="0"/>
    <n v="0"/>
  </r>
  <r>
    <x v="0"/>
    <x v="0"/>
    <x v="3"/>
    <s v="natuf_Kiosk_09102026"/>
    <s v="natuf_Kiosk_14072026_ad set_ad1"/>
    <s v="Natuf"/>
    <x v="4"/>
    <s v="Quality Lead"/>
    <x v="0"/>
    <x v="2"/>
    <s v="Marshal Malbari"/>
    <s v="Facebook"/>
    <s v="Direct (campaign tagged in CRM)"/>
    <s v="6ad3e4deb698585e4c1b94fd"/>
    <n v="1"/>
    <n v="1"/>
    <n v="1"/>
    <n v="0"/>
    <n v="6"/>
    <n v="5"/>
    <n v="0"/>
    <n v="0"/>
    <n v="0"/>
    <n v="0"/>
    <n v="1"/>
    <n v="1"/>
  </r>
  <r>
    <x v="0"/>
    <x v="1"/>
    <x v="15"/>
    <s v="_"/>
    <s v="_"/>
    <s v="In House Natuf"/>
    <x v="11"/>
    <s v="Non-Quality Lead"/>
    <x v="0"/>
    <x v="2"/>
    <s v="(Unassigned)"/>
    <s v="Whatsapp Cloud API"/>
    <s v="Direct (campaign tagged in CRM)"/>
    <s v="6ad3e123ba88cfbee8482d5d"/>
    <n v="1"/>
    <n v="0"/>
    <n v="0"/>
    <n v="0"/>
    <n v="0"/>
    <n v="0"/>
    <n v="0"/>
    <n v="0"/>
    <n v="0"/>
    <n v="0"/>
    <n v="0"/>
    <n v="0"/>
  </r>
  <r>
    <x v="0"/>
    <x v="1"/>
    <x v="14"/>
    <s v="Natuf | Investors | Tier1 + Growth Cities | Oct26 | V1"/>
    <s v="Natuf | Reel | Brand Ambassador | Heard Of Owning A Cafe | V1"/>
    <s v="In House Natuf"/>
    <x v="6"/>
    <s v="Non-Quality Lead"/>
    <x v="0"/>
    <x v="2"/>
    <s v="Tejaswini Tarigopula"/>
    <s v="Facebook"/>
    <s v="Direct (campaign tagged in CRM)"/>
    <s v="6ad3df84faa421f597132988"/>
    <n v="1"/>
    <n v="0"/>
    <n v="1"/>
    <n v="0"/>
    <n v="1"/>
    <n v="1"/>
    <n v="0"/>
    <n v="0"/>
    <n v="0"/>
    <n v="0"/>
    <n v="0"/>
    <n v="0"/>
  </r>
  <r>
    <x v="0"/>
    <x v="1"/>
    <x v="15"/>
    <s v="_"/>
    <s v="_"/>
    <s v="In House Natuf"/>
    <x v="11"/>
    <s v="Non-Quality Lead"/>
    <x v="0"/>
    <x v="2"/>
    <s v="(Unassigned)"/>
    <s v="Whatsapp Cloud API"/>
    <s v="Direct (campaign tagged in CRM)"/>
    <s v="6ad3ddc3e86a60fdf944dfbd"/>
    <n v="1"/>
    <n v="0"/>
    <n v="0"/>
    <n v="0"/>
    <n v="0"/>
    <n v="0"/>
    <n v="0"/>
    <n v="0"/>
    <n v="0"/>
    <n v="0"/>
    <n v="0"/>
    <n v="0"/>
  </r>
  <r>
    <x v="0"/>
    <x v="1"/>
    <x v="15"/>
    <s v="_"/>
    <s v="_"/>
    <s v="In House Natuf"/>
    <x v="11"/>
    <s v="Non-Quality Lead"/>
    <x v="0"/>
    <x v="2"/>
    <s v="(Unassigned)"/>
    <s v="Whatsapp Cloud API"/>
    <s v="Direct (campaign tagged in CRM)"/>
    <s v="6ad3dd9ba7947577c81cbf3d"/>
    <n v="1"/>
    <n v="0"/>
    <n v="0"/>
    <n v="0"/>
    <n v="0"/>
    <n v="0"/>
    <n v="0"/>
    <n v="0"/>
    <n v="0"/>
    <n v="0"/>
    <n v="0"/>
    <n v="0"/>
  </r>
  <r>
    <x v="0"/>
    <x v="1"/>
    <x v="15"/>
    <s v="_"/>
    <s v="_"/>
    <s v="In House Natuf"/>
    <x v="11"/>
    <s v="Non-Quality Lead"/>
    <x v="0"/>
    <x v="2"/>
    <s v="(Unassigned)"/>
    <s v="Whatsapp Cloud API"/>
    <s v="Direct (campaign tagged in CRM)"/>
    <s v="6ad3da37c8721a464e7ce70a"/>
    <n v="1"/>
    <n v="0"/>
    <n v="0"/>
    <n v="0"/>
    <n v="0"/>
    <n v="0"/>
    <n v="0"/>
    <n v="0"/>
    <n v="0"/>
    <n v="0"/>
    <n v="0"/>
    <n v="0"/>
  </r>
  <r>
    <x v="0"/>
    <x v="1"/>
    <x v="14"/>
    <s v="Natuf | LAL 1% | India | Jul26 | V1"/>
    <s v="Natuf | Reel | Brand Ambassador | Heard Of Owning A Cafe | V1"/>
    <s v="In House Natuf"/>
    <x v="6"/>
    <s v="Non-Quality Lead"/>
    <x v="0"/>
    <x v="2"/>
    <s v="Tejaswini Tarigopula"/>
    <s v="Facebook"/>
    <s v="Direct (campaign tagged in CRM)"/>
    <s v="6ad3d95c3a02b4a523996d47"/>
    <n v="1"/>
    <n v="0"/>
    <n v="1"/>
    <n v="0"/>
    <n v="1"/>
    <n v="0"/>
    <n v="0"/>
    <n v="0"/>
    <n v="0"/>
    <n v="0"/>
    <n v="0"/>
    <n v="0"/>
  </r>
  <r>
    <x v="0"/>
    <x v="1"/>
    <x v="15"/>
    <s v="_"/>
    <s v="_"/>
    <s v="In House Natuf"/>
    <x v="11"/>
    <s v="Non-Quality Lead"/>
    <x v="0"/>
    <x v="2"/>
    <s v="(Unassigned)"/>
    <s v="Whatsapp Cloud API"/>
    <s v="Direct (campaign tagged in CRM)"/>
    <s v="6ad3d959bd0f001077263331"/>
    <n v="1"/>
    <n v="0"/>
    <n v="0"/>
    <n v="0"/>
    <n v="0"/>
    <n v="0"/>
    <n v="0"/>
    <n v="0"/>
    <n v="0"/>
    <n v="0"/>
    <n v="0"/>
    <n v="0"/>
  </r>
  <r>
    <x v="0"/>
    <x v="1"/>
    <x v="15"/>
    <s v="_"/>
    <s v="_"/>
    <s v="In House Natuf"/>
    <x v="11"/>
    <s v="Non-Quality Lead"/>
    <x v="0"/>
    <x v="2"/>
    <s v="(Unassigned)"/>
    <s v="Whatsapp Cloud API"/>
    <s v="Direct (campaign tagged in CRM)"/>
    <s v="6ad3d797e6c353d2f3b39977"/>
    <n v="1"/>
    <n v="0"/>
    <n v="0"/>
    <n v="0"/>
    <n v="0"/>
    <n v="0"/>
    <n v="0"/>
    <n v="0"/>
    <n v="0"/>
    <n v="0"/>
    <n v="0"/>
    <n v="0"/>
  </r>
  <r>
    <x v="0"/>
    <x v="1"/>
    <x v="15"/>
    <s v="_"/>
    <s v="_"/>
    <s v="In House Natuf"/>
    <x v="11"/>
    <s v="Non-Quality Lead"/>
    <x v="0"/>
    <x v="2"/>
    <s v="(Unassigned)"/>
    <s v="Whatsapp Cloud API"/>
    <s v="Direct (campaign tagged in CRM)"/>
    <s v="6ad3d7329533a79b57674601"/>
    <n v="1"/>
    <n v="0"/>
    <n v="0"/>
    <n v="0"/>
    <n v="0"/>
    <n v="0"/>
    <n v="0"/>
    <n v="0"/>
    <n v="0"/>
    <n v="0"/>
    <n v="0"/>
    <n v="0"/>
  </r>
  <r>
    <x v="0"/>
    <x v="1"/>
    <x v="15"/>
    <s v="_"/>
    <s v="_"/>
    <s v="In House Natuf"/>
    <x v="11"/>
    <s v="Non-Quality Lead"/>
    <x v="0"/>
    <x v="2"/>
    <s v="(Unassigned)"/>
    <s v="Whatsapp Cloud API"/>
    <s v="Direct (campaign tagged in CRM)"/>
    <s v="6ad3d69fbd0f001077263251"/>
    <n v="1"/>
    <n v="0"/>
    <n v="0"/>
    <n v="0"/>
    <n v="0"/>
    <n v="0"/>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3d68e2a725ebea000a31c"/>
    <n v="1"/>
    <n v="0"/>
    <n v="1"/>
    <n v="0"/>
    <n v="1"/>
    <n v="0"/>
    <n v="0"/>
    <n v="0"/>
    <n v="0"/>
    <n v="0"/>
    <n v="0"/>
    <n v="0"/>
  </r>
  <r>
    <x v="0"/>
    <x v="0"/>
    <x v="3"/>
    <s v="natuf_Kiosk_09102026"/>
    <s v="natuf_Kiosk_14072026_ad set_ad1"/>
    <s v="Natuf"/>
    <x v="11"/>
    <s v="Non-Quality Lead"/>
    <x v="0"/>
    <x v="2"/>
    <s v="(Unassigned)"/>
    <s v="Facebook"/>
    <s v="Direct (campaign tagged in CRM)"/>
    <s v="6ad3d64d3a02b4a523996a02"/>
    <n v="1"/>
    <n v="0"/>
    <n v="0"/>
    <n v="0"/>
    <n v="0"/>
    <n v="0"/>
    <n v="0"/>
    <n v="0"/>
    <n v="0"/>
    <n v="0"/>
    <n v="1"/>
    <n v="0"/>
  </r>
  <r>
    <x v="0"/>
    <x v="1"/>
    <x v="15"/>
    <s v="_"/>
    <s v="_"/>
    <s v="In House Natuf"/>
    <x v="11"/>
    <s v="Non-Quality Lead"/>
    <x v="0"/>
    <x v="2"/>
    <s v="(Unassigned)"/>
    <s v="Whatsapp Cloud API"/>
    <s v="Direct (campaign tagged in CRM)"/>
    <s v="6ad3d5c1184f836f6a560793"/>
    <n v="1"/>
    <n v="0"/>
    <n v="0"/>
    <n v="0"/>
    <n v="0"/>
    <n v="0"/>
    <n v="0"/>
    <n v="0"/>
    <n v="0"/>
    <n v="0"/>
    <n v="0"/>
    <n v="0"/>
  </r>
  <r>
    <x v="0"/>
    <x v="1"/>
    <x v="15"/>
    <s v="_"/>
    <s v="_"/>
    <s v="In House Natuf"/>
    <x v="11"/>
    <s v="Non-Quality Lead"/>
    <x v="0"/>
    <x v="2"/>
    <s v="(Unassigned)"/>
    <s v="Whatsapp Cloud API"/>
    <s v="Direct (campaign tagged in CRM)"/>
    <s v="6ad3d5c07a52f0cad026c91c"/>
    <n v="1"/>
    <n v="0"/>
    <n v="0"/>
    <n v="0"/>
    <n v="0"/>
    <n v="0"/>
    <n v="0"/>
    <n v="0"/>
    <n v="0"/>
    <n v="0"/>
    <n v="0"/>
    <n v="0"/>
  </r>
  <r>
    <x v="0"/>
    <x v="1"/>
    <x v="14"/>
    <s v="Natuf | LAL 1% | India | Jul26 | V1"/>
    <s v="Natuf | Reel | Brand Ambassador | Heard Of Owning A Cafe | V1"/>
    <s v="In House Natuf"/>
    <x v="5"/>
    <s v="Non-Quality Lead"/>
    <x v="0"/>
    <x v="2"/>
    <s v="Tejaswini Tarigopula"/>
    <s v="Facebook"/>
    <s v="Direct (campaign tagged in CRM)"/>
    <s v="6ad3d4e28e4dda470c44f2c7"/>
    <n v="1"/>
    <n v="0"/>
    <n v="1"/>
    <n v="0"/>
    <n v="1"/>
    <n v="1"/>
    <n v="0"/>
    <n v="0"/>
    <n v="0"/>
    <n v="0"/>
    <n v="0"/>
    <n v="0"/>
  </r>
  <r>
    <x v="0"/>
    <x v="1"/>
    <x v="14"/>
    <s v="Natuf | Broad | Tier1 + Growth Cities | Oct26 | V1"/>
    <s v="Natuf | Reel | Brand Ambassador | Heard Of Owning A Cafe | V1"/>
    <s v="In House Natuf"/>
    <x v="14"/>
    <s v="Non-Quality Lead"/>
    <x v="0"/>
    <x v="2"/>
    <s v="Tejaswini Tarigopula"/>
    <s v="Facebook"/>
    <s v="Direct (campaign tagged in CRM)"/>
    <s v="6ad3d3c71dbf00f1d8fc8c59"/>
    <n v="1"/>
    <n v="0"/>
    <n v="1"/>
    <n v="1"/>
    <n v="1"/>
    <n v="1"/>
    <n v="0"/>
    <n v="0"/>
    <n v="0"/>
    <n v="0"/>
    <n v="0"/>
    <n v="0"/>
  </r>
  <r>
    <x v="0"/>
    <x v="1"/>
    <x v="14"/>
    <s v="Natuf | LAL 1% | India | Jul26 | V1"/>
    <s v="Natuf | Reel | Brand Ambassador | Heard Of Owning A Cafe | V1"/>
    <s v="In House Natuf"/>
    <x v="6"/>
    <s v="Non-Quality Lead"/>
    <x v="0"/>
    <x v="2"/>
    <s v="Tejaswini Tarigopula"/>
    <s v="Facebook"/>
    <s v="Direct (campaign tagged in CRM)"/>
    <s v="6ad3d0537449e99183b0f8e8"/>
    <n v="1"/>
    <n v="0"/>
    <n v="1"/>
    <n v="0"/>
    <n v="1"/>
    <n v="0"/>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3cc2da847584a11739275"/>
    <n v="1"/>
    <n v="0"/>
    <n v="1"/>
    <n v="0"/>
    <n v="1"/>
    <n v="0"/>
    <n v="0"/>
    <n v="0"/>
    <n v="0"/>
    <n v="0"/>
    <n v="0"/>
    <n v="0"/>
  </r>
  <r>
    <x v="0"/>
    <x v="0"/>
    <x v="0"/>
    <s v="E_Karan_Natuf_Fragship_07072026_Adset2"/>
    <s v="E_Karan_Natuf_Flagship_Cafe_07072026_Adset2_Ad1 – Copy 2"/>
    <s v="Natuf"/>
    <x v="1"/>
    <s v="Quality Lead"/>
    <x v="0"/>
    <x v="2"/>
    <s v="Tejaswini Tarigopula"/>
    <s v="Facebook"/>
    <s v="Direct (campaign tagged in CRM)"/>
    <s v="6ad3cba36b492f611c88f3a9"/>
    <n v="1"/>
    <n v="1"/>
    <n v="1"/>
    <n v="0"/>
    <n v="6"/>
    <n v="1"/>
    <n v="0"/>
    <n v="0"/>
    <n v="0"/>
    <n v="0"/>
    <n v="1"/>
    <n v="1"/>
  </r>
  <r>
    <x v="0"/>
    <x v="1"/>
    <x v="15"/>
    <s v="_"/>
    <s v="_"/>
    <s v="In House Natuf"/>
    <x v="11"/>
    <s v="Non-Quality Lead"/>
    <x v="0"/>
    <x v="2"/>
    <s v="(Unassigned)"/>
    <s v="Whatsapp Cloud API"/>
    <s v="Direct (campaign tagged in CRM)"/>
    <s v="6ad3cb65cc69c6a3752d8cf2"/>
    <n v="1"/>
    <n v="0"/>
    <n v="0"/>
    <n v="0"/>
    <n v="0"/>
    <n v="0"/>
    <n v="0"/>
    <n v="0"/>
    <n v="0"/>
    <n v="0"/>
    <n v="0"/>
    <n v="0"/>
  </r>
  <r>
    <x v="0"/>
    <x v="1"/>
    <x v="14"/>
    <s v="Natuf | LAL 1% | India | Jul26 | V1"/>
    <s v="Natuf | Reel | Brand Ambassador | Heard Of Owning A Cafe | V1"/>
    <s v="In House Natuf"/>
    <x v="6"/>
    <s v="Non-Quality Lead"/>
    <x v="0"/>
    <x v="2"/>
    <s v="Tejaswini Tarigopula"/>
    <s v="Facebook"/>
    <s v="Direct (campaign tagged in CRM)"/>
    <s v="6ad3cb3cb11826770735e604"/>
    <n v="1"/>
    <n v="0"/>
    <n v="1"/>
    <n v="0"/>
    <n v="1"/>
    <n v="0"/>
    <n v="0"/>
    <n v="0"/>
    <n v="0"/>
    <n v="0"/>
    <n v="0"/>
    <n v="0"/>
  </r>
  <r>
    <x v="0"/>
    <x v="1"/>
    <x v="14"/>
    <s v="Natuf | Business Owners | Tier1 + Growth Cities | Oct26 | V1"/>
    <s v="Natuf | Reel | Brand Ambassador | Heard Of Owning A Cafe | V1"/>
    <s v="In House Natuf"/>
    <x v="4"/>
    <s v="Quality Lead"/>
    <x v="0"/>
    <x v="2"/>
    <s v="Tejaswini Tarigopula"/>
    <s v="Facebook"/>
    <s v="Direct (campaign tagged in CRM)"/>
    <s v="6ad3ca9c380894196c1a61c6"/>
    <n v="1"/>
    <n v="1"/>
    <n v="1"/>
    <n v="0"/>
    <n v="1"/>
    <n v="1"/>
    <n v="0"/>
    <n v="0"/>
    <n v="0"/>
    <n v="0"/>
    <n v="0"/>
    <n v="0"/>
  </r>
  <r>
    <x v="0"/>
    <x v="1"/>
    <x v="14"/>
    <s v="Natuf | Business Owners | Tier1 + Growth Cities | Oct26 | V1"/>
    <s v="Natuf | Reel | Brand Ambassador | Heard Of Owning A Cafe | V1"/>
    <s v="In House Natuf"/>
    <x v="5"/>
    <s v="Non-Quality Lead"/>
    <x v="0"/>
    <x v="2"/>
    <s v="Tejaswini Tarigopula"/>
    <s v="Facebook"/>
    <s v="Direct (campaign tagged in CRM)"/>
    <s v="6ad3c90c6a3c40f78a6769f2"/>
    <n v="1"/>
    <n v="0"/>
    <n v="1"/>
    <n v="0"/>
    <n v="4"/>
    <n v="1"/>
    <n v="0"/>
    <n v="0"/>
    <n v="0"/>
    <n v="0"/>
    <n v="0"/>
    <n v="0"/>
  </r>
  <r>
    <x v="0"/>
    <x v="1"/>
    <x v="15"/>
    <s v="_"/>
    <s v="_"/>
    <s v="In House Natuf"/>
    <x v="11"/>
    <s v="Non-Quality Lead"/>
    <x v="0"/>
    <x v="2"/>
    <s v="(Unassigned)"/>
    <s v="Whatsapp Cloud API"/>
    <s v="Direct (campaign tagged in CRM)"/>
    <s v="6ad3c8b03b5d9a567ed6d25f"/>
    <n v="1"/>
    <n v="0"/>
    <n v="0"/>
    <n v="0"/>
    <n v="0"/>
    <n v="0"/>
    <n v="0"/>
    <n v="0"/>
    <n v="0"/>
    <n v="0"/>
    <n v="0"/>
    <n v="0"/>
  </r>
  <r>
    <x v="0"/>
    <x v="0"/>
    <x v="7"/>
    <s v="E_Karan_Natuf_Kiosk_15102026_Adset 7"/>
    <s v="E_Karan_Natuf_Kiosk_07072026_Adset5_ad3 – Copy"/>
    <s v="Natuf"/>
    <x v="2"/>
    <s v="Quality Lead"/>
    <x v="0"/>
    <x v="2"/>
    <s v="Tejaswini Tarigopula"/>
    <s v="Facebook"/>
    <s v="Direct (campaign tagged in CRM)"/>
    <s v="6ad3c7f5376997d32e2a4f16"/>
    <n v="1"/>
    <n v="1"/>
    <n v="1"/>
    <n v="0"/>
    <n v="5"/>
    <n v="3"/>
    <n v="0"/>
    <n v="0"/>
    <n v="0"/>
    <n v="0"/>
    <n v="1"/>
    <n v="1"/>
  </r>
  <r>
    <x v="0"/>
    <x v="1"/>
    <x v="14"/>
    <s v="Natuf | LAL 1% | India | Jul26 | V1"/>
    <s v="Natuf | Reel | Brand Ambassador | Heard Of Owning A Cafe | V1"/>
    <s v="In House Natuf"/>
    <x v="5"/>
    <s v="Non-Quality Lead"/>
    <x v="0"/>
    <x v="2"/>
    <s v="Tejaswini Tarigopula"/>
    <s v="Facebook"/>
    <s v="Direct (campaign tagged in CRM)"/>
    <s v="6ad3c6db8e7440d321ab3e25"/>
    <n v="1"/>
    <n v="0"/>
    <n v="1"/>
    <n v="0"/>
    <n v="3"/>
    <n v="2"/>
    <n v="0"/>
    <n v="0"/>
    <n v="0"/>
    <n v="0"/>
    <n v="0"/>
    <n v="0"/>
  </r>
  <r>
    <x v="0"/>
    <x v="1"/>
    <x v="15"/>
    <s v="_"/>
    <s v="_"/>
    <s v="In House Natuf"/>
    <x v="11"/>
    <s v="Non-Quality Lead"/>
    <x v="0"/>
    <x v="2"/>
    <s v="(Unassigned)"/>
    <s v="Whatsapp Cloud API"/>
    <s v="Direct (campaign tagged in CRM)"/>
    <s v="6ad3c51efb2e06f9b7dd8fdc"/>
    <n v="1"/>
    <n v="0"/>
    <n v="0"/>
    <n v="0"/>
    <n v="0"/>
    <n v="0"/>
    <n v="0"/>
    <n v="0"/>
    <n v="0"/>
    <n v="0"/>
    <n v="0"/>
    <n v="0"/>
  </r>
  <r>
    <x v="0"/>
    <x v="1"/>
    <x v="15"/>
    <s v="_"/>
    <s v="_"/>
    <s v="In House Natuf"/>
    <x v="11"/>
    <s v="Non-Quality Lead"/>
    <x v="0"/>
    <x v="2"/>
    <s v="(Unassigned)"/>
    <s v="Whatsapp Cloud API"/>
    <s v="Direct (campaign tagged in CRM)"/>
    <s v="6ad3c4cafd3cbf4776715303"/>
    <n v="1"/>
    <n v="0"/>
    <n v="0"/>
    <n v="0"/>
    <n v="0"/>
    <n v="0"/>
    <n v="0"/>
    <n v="0"/>
    <n v="0"/>
    <n v="0"/>
    <n v="0"/>
    <n v="0"/>
  </r>
  <r>
    <x v="0"/>
    <x v="0"/>
    <x v="3"/>
    <s v="natuf_Kiosk_14072026_Highest-converting industries"/>
    <s v="natuf_Kiosk_14072026_ad set_ad1"/>
    <s v="Natuf"/>
    <x v="11"/>
    <s v="Non-Quality Lead"/>
    <x v="0"/>
    <x v="2"/>
    <s v="(Unassigned)"/>
    <s v="Facebook"/>
    <s v="Direct (campaign tagged in CRM)"/>
    <s v="6ad3c3f5f3e37d5390567ae1"/>
    <n v="1"/>
    <n v="0"/>
    <n v="0"/>
    <n v="0"/>
    <n v="0"/>
    <n v="0"/>
    <n v="0"/>
    <n v="0"/>
    <n v="0"/>
    <n v="0"/>
    <n v="1"/>
    <n v="0"/>
  </r>
  <r>
    <x v="0"/>
    <x v="0"/>
    <x v="3"/>
    <s v="natuf_Kiosk_09102026"/>
    <s v="natuf_Kiosk_14072026_ad set_ad1"/>
    <s v="Natuf"/>
    <x v="5"/>
    <s v="Non-Quality Lead"/>
    <x v="0"/>
    <x v="2"/>
    <s v="Tejaswini Tarigopula"/>
    <s v="Facebook"/>
    <s v="Direct (campaign tagged in CRM)"/>
    <s v="6ad3c24dd740e335a0b6d460"/>
    <n v="1"/>
    <n v="0"/>
    <n v="1"/>
    <n v="0"/>
    <n v="1"/>
    <n v="1"/>
    <n v="0"/>
    <n v="0"/>
    <n v="0"/>
    <n v="0"/>
    <n v="1"/>
    <n v="0"/>
  </r>
  <r>
    <x v="0"/>
    <x v="1"/>
    <x v="14"/>
    <s v="Natuf | Broad | Tier1 + Growth Cities | Oct26 | V1"/>
    <s v="Natuf | Reel | Brand Ambassador | Heard Of Owning A Cafe | V1"/>
    <s v="In House Natuf"/>
    <x v="6"/>
    <s v="Non-Quality Lead"/>
    <x v="0"/>
    <x v="2"/>
    <s v="Tejaswini Tarigopula"/>
    <s v="Facebook"/>
    <s v="Direct (campaign tagged in CRM)"/>
    <s v="6ad3c1c05e562dbde7902611"/>
    <n v="1"/>
    <n v="0"/>
    <n v="1"/>
    <n v="0"/>
    <n v="1"/>
    <n v="0"/>
    <n v="0"/>
    <n v="0"/>
    <n v="0"/>
    <n v="0"/>
    <n v="0"/>
    <n v="0"/>
  </r>
  <r>
    <x v="0"/>
    <x v="1"/>
    <x v="15"/>
    <s v="_"/>
    <s v="_"/>
    <s v="In House Natuf"/>
    <x v="11"/>
    <s v="Non-Quality Lead"/>
    <x v="0"/>
    <x v="2"/>
    <s v="(Unassigned)"/>
    <s v="Whatsapp Cloud API"/>
    <s v="Direct (campaign tagged in CRM)"/>
    <s v="6ad3c15d357afb4897fd719e"/>
    <n v="1"/>
    <n v="0"/>
    <n v="0"/>
    <n v="0"/>
    <n v="0"/>
    <n v="0"/>
    <n v="0"/>
    <n v="0"/>
    <n v="0"/>
    <n v="0"/>
    <n v="0"/>
    <n v="0"/>
  </r>
  <r>
    <x v="0"/>
    <x v="1"/>
    <x v="15"/>
    <s v="_"/>
    <s v="_"/>
    <s v="In House Natuf"/>
    <x v="11"/>
    <s v="Non-Quality Lead"/>
    <x v="0"/>
    <x v="2"/>
    <s v="(Unassigned)"/>
    <s v="Whatsapp Cloud API"/>
    <s v="Direct (campaign tagged in CRM)"/>
    <s v="6ad3c109057e7abc741ea17d"/>
    <n v="1"/>
    <n v="0"/>
    <n v="0"/>
    <n v="0"/>
    <n v="0"/>
    <n v="0"/>
    <n v="0"/>
    <n v="0"/>
    <n v="0"/>
    <n v="0"/>
    <n v="0"/>
    <n v="0"/>
  </r>
  <r>
    <x v="0"/>
    <x v="1"/>
    <x v="15"/>
    <s v="_"/>
    <s v="_"/>
    <s v="In House Natuf"/>
    <x v="11"/>
    <s v="Non-Quality Lead"/>
    <x v="0"/>
    <x v="2"/>
    <s v="(Unassigned)"/>
    <s v="Whatsapp Cloud API"/>
    <s v="Direct (campaign tagged in CRM)"/>
    <s v="6ad3c104057e7abc741ea176"/>
    <n v="1"/>
    <n v="0"/>
    <n v="0"/>
    <n v="0"/>
    <n v="0"/>
    <n v="0"/>
    <n v="0"/>
    <n v="0"/>
    <n v="0"/>
    <n v="0"/>
    <n v="0"/>
    <n v="0"/>
  </r>
  <r>
    <x v="0"/>
    <x v="1"/>
    <x v="14"/>
    <s v="Natuf | LAL 1% | India | Jul26 | V1"/>
    <s v="Natuf | Reel | Brand Ambassador | Heard Of Owning A Cafe | V1"/>
    <s v="In House Natuf"/>
    <x v="6"/>
    <s v="Non-Quality Lead"/>
    <x v="0"/>
    <x v="2"/>
    <s v="Tejaswini Tarigopula"/>
    <s v="Facebook"/>
    <s v="Direct (campaign tagged in CRM)"/>
    <s v="6ad3c08091ecfeb0448183ec"/>
    <n v="1"/>
    <n v="0"/>
    <n v="1"/>
    <n v="0"/>
    <n v="1"/>
    <n v="0"/>
    <n v="0"/>
    <n v="0"/>
    <n v="0"/>
    <n v="0"/>
    <n v="0"/>
    <n v="0"/>
  </r>
  <r>
    <x v="0"/>
    <x v="0"/>
    <x v="1"/>
    <s v="E_Natuf_Generic_13082026_Adset1"/>
    <s v="E_Natuf_Generic_13082026_Adset1_Ad1"/>
    <s v="Natuf"/>
    <x v="7"/>
    <s v="Non-Quality Lead"/>
    <x v="0"/>
    <x v="2"/>
    <s v="Tejaswini Tarigopula"/>
    <s v="Facebook"/>
    <s v="Direct (campaign tagged in CRM)"/>
    <s v="6ad3bff6a405c0a7dffce6aa"/>
    <n v="1"/>
    <n v="0"/>
    <n v="1"/>
    <n v="0"/>
    <n v="2"/>
    <n v="1"/>
    <n v="0"/>
    <n v="0"/>
    <n v="0"/>
    <n v="0"/>
    <n v="1"/>
    <n v="0"/>
  </r>
  <r>
    <x v="0"/>
    <x v="0"/>
    <x v="3"/>
    <s v="natuf_Kiosk_09102026"/>
    <s v="natuf_Kiosk_14072026_ad set_ad1"/>
    <s v="Natuf"/>
    <x v="11"/>
    <s v="Non-Quality Lead"/>
    <x v="0"/>
    <x v="2"/>
    <s v="(Unassigned)"/>
    <s v="Facebook"/>
    <s v="Direct (campaign tagged in CRM)"/>
    <s v="6ad3bf38f3e37d539056762d"/>
    <n v="1"/>
    <n v="0"/>
    <n v="0"/>
    <n v="0"/>
    <n v="0"/>
    <n v="0"/>
    <n v="0"/>
    <n v="0"/>
    <n v="0"/>
    <n v="0"/>
    <n v="1"/>
    <n v="0"/>
  </r>
  <r>
    <x v="0"/>
    <x v="1"/>
    <x v="14"/>
    <s v="Natuf | LAL 1% | India | Jul26 | V1"/>
    <s v="Natuf | Reel | Brand Ambassador | Heard Of Owning A Cafe | V1"/>
    <s v="In House Natuf"/>
    <x v="5"/>
    <s v="Non-Quality Lead"/>
    <x v="0"/>
    <x v="2"/>
    <s v="Tejaswini Tarigopula"/>
    <s v="Facebook"/>
    <s v="Direct (campaign tagged in CRM)"/>
    <s v="6ad3bd6e2180801d5cbf1855"/>
    <n v="1"/>
    <n v="0"/>
    <n v="1"/>
    <n v="0"/>
    <n v="3"/>
    <n v="2"/>
    <n v="0"/>
    <n v="0"/>
    <n v="0"/>
    <n v="0"/>
    <n v="0"/>
    <n v="0"/>
  </r>
  <r>
    <x v="0"/>
    <x v="1"/>
    <x v="14"/>
    <s v="Natuf | LAL 1% | India | Jul26 | V1"/>
    <s v="Natuf | Reel | Brand Ambassador | Heard Of Owning A Cafe | V1"/>
    <s v="In House Natuf"/>
    <x v="14"/>
    <s v="Non-Quality Lead"/>
    <x v="0"/>
    <x v="2"/>
    <s v="Tejaswini Tarigopula"/>
    <s v="Facebook"/>
    <s v="Direct (campaign tagged in CRM)"/>
    <s v="6ad3bd69a09cd73687c35afe"/>
    <n v="1"/>
    <n v="0"/>
    <n v="1"/>
    <n v="1"/>
    <n v="3"/>
    <n v="2"/>
    <n v="0"/>
    <n v="0"/>
    <n v="0"/>
    <n v="0"/>
    <n v="0"/>
    <n v="0"/>
  </r>
  <r>
    <x v="0"/>
    <x v="1"/>
    <x v="14"/>
    <s v="Natuf | LAL 1% | India | Jul26 | V1"/>
    <s v="Natuf | Reel | Brand Ambassador | Heard Of Owning A Cafe | V1"/>
    <s v="In House Natuf"/>
    <x v="7"/>
    <s v="Non-Quality Lead"/>
    <x v="0"/>
    <x v="2"/>
    <s v="Tejaswini Tarigopula"/>
    <s v="Facebook"/>
    <s v="Direct (campaign tagged in CRM)"/>
    <s v="6ad3bd4c8a4825c423b2f4e4"/>
    <n v="1"/>
    <n v="0"/>
    <n v="1"/>
    <n v="0"/>
    <n v="2"/>
    <n v="0"/>
    <n v="0"/>
    <n v="0"/>
    <n v="0"/>
    <n v="0"/>
    <n v="0"/>
    <n v="0"/>
  </r>
  <r>
    <x v="0"/>
    <x v="0"/>
    <x v="0"/>
    <s v="E_Karan_Natuf_Fragship_07072026_Adset2"/>
    <s v="E_Karan_Natuf_Flagship_Cafe_07072026_Adset2_Ad1 – Copy 2"/>
    <s v="Natuf"/>
    <x v="6"/>
    <s v="Non-Quality Lead"/>
    <x v="0"/>
    <x v="2"/>
    <s v="Tejaswini Tarigopula"/>
    <s v="Facebook"/>
    <s v="Direct (campaign tagged in CRM)"/>
    <s v="6ad3bc7f8741c39adf17ee0b"/>
    <n v="1"/>
    <n v="0"/>
    <n v="1"/>
    <n v="0"/>
    <n v="1"/>
    <n v="0"/>
    <n v="0"/>
    <n v="0"/>
    <n v="0"/>
    <n v="0"/>
    <n v="1"/>
    <n v="0"/>
  </r>
  <r>
    <x v="0"/>
    <x v="1"/>
    <x v="14"/>
    <s v="Natuf | Broad | Tier1 + Growth Cities | Oct26 | V1"/>
    <s v="Natuf | Reel | Brand Ambassador | Heard Of Owning A Cafe | V1"/>
    <s v="In House Natuf"/>
    <x v="6"/>
    <s v="Non-Quality Lead"/>
    <x v="0"/>
    <x v="2"/>
    <s v="Tejaswini Tarigopula"/>
    <s v="Facebook"/>
    <s v="Direct (campaign tagged in CRM)"/>
    <s v="6ad3bc7d8741c39adf17ee06"/>
    <n v="1"/>
    <n v="0"/>
    <n v="1"/>
    <n v="0"/>
    <n v="2"/>
    <n v="0"/>
    <n v="0"/>
    <n v="0"/>
    <n v="0"/>
    <n v="0"/>
    <n v="0"/>
    <n v="0"/>
  </r>
  <r>
    <x v="0"/>
    <x v="0"/>
    <x v="0"/>
    <s v="E_Karan_Natuf_Sign_07072026_Adset3"/>
    <s v="E_Karan_Natuf_Sign_07072026_Adset2_Ad1"/>
    <s v="Natuf"/>
    <x v="11"/>
    <s v="Non-Quality Lead"/>
    <x v="0"/>
    <x v="2"/>
    <s v="(Unassigned)"/>
    <s v="Facebook"/>
    <s v="Direct (campaign tagged in CRM)"/>
    <s v="6ad3bb779ecbe5eb18d25fd7"/>
    <n v="1"/>
    <n v="0"/>
    <n v="0"/>
    <n v="0"/>
    <n v="0"/>
    <n v="0"/>
    <n v="0"/>
    <n v="0"/>
    <n v="0"/>
    <n v="0"/>
    <n v="1"/>
    <n v="0"/>
  </r>
  <r>
    <x v="0"/>
    <x v="1"/>
    <x v="14"/>
    <s v="Natuf | Investors | Tier1 + Growth Cities | Oct26 | V1"/>
    <s v="Natuf | Reel | Brand Ambassador | Heard Of Owning A Cafe | V1"/>
    <s v="In House Natuf"/>
    <x v="6"/>
    <s v="Non-Quality Lead"/>
    <x v="0"/>
    <x v="2"/>
    <s v="Tejaswini Tarigopula"/>
    <s v="Facebook"/>
    <s v="Direct (campaign tagged in CRM)"/>
    <s v="6ad3ba7effc8fc0774d3deec"/>
    <n v="1"/>
    <n v="0"/>
    <n v="1"/>
    <n v="0"/>
    <n v="1"/>
    <n v="0"/>
    <n v="0"/>
    <n v="0"/>
    <n v="0"/>
    <n v="0"/>
    <n v="0"/>
    <n v="0"/>
  </r>
  <r>
    <x v="0"/>
    <x v="0"/>
    <x v="3"/>
    <s v="natuf_Kiosk_09102026"/>
    <s v="natuf_Kiosk_14072026_ad set_ad1"/>
    <s v="Natuf"/>
    <x v="6"/>
    <s v="Non-Quality Lead"/>
    <x v="0"/>
    <x v="2"/>
    <s v="Marshal Malbari"/>
    <s v="Facebook"/>
    <s v="Direct (campaign tagged in CRM)"/>
    <s v="6ad3b950f717c234d0f593cf"/>
    <n v="1"/>
    <n v="0"/>
    <n v="1"/>
    <n v="0"/>
    <n v="1"/>
    <n v="0"/>
    <n v="0"/>
    <n v="0"/>
    <n v="0"/>
    <n v="0"/>
    <n v="1"/>
    <n v="0"/>
  </r>
  <r>
    <x v="0"/>
    <x v="1"/>
    <x v="14"/>
    <s v="Natuf | Broad | Tier1 + Growth Cities | Oct26 | V1"/>
    <s v="Natuf | Reel | Brand Ambassador | Heard Of Owning A Cafe | V1"/>
    <s v="In House Natuf"/>
    <x v="14"/>
    <s v="Non-Quality Lead"/>
    <x v="0"/>
    <x v="2"/>
    <s v="Tejaswini Tarigopula"/>
    <s v="Facebook"/>
    <s v="Direct (campaign tagged in CRM)"/>
    <s v="6ad3b93ab19053bab3e6a620"/>
    <n v="1"/>
    <n v="0"/>
    <n v="1"/>
    <n v="1"/>
    <n v="1"/>
    <n v="1"/>
    <n v="0"/>
    <n v="0"/>
    <n v="0"/>
    <n v="0"/>
    <n v="0"/>
    <n v="0"/>
  </r>
  <r>
    <x v="0"/>
    <x v="1"/>
    <x v="14"/>
    <s v="Natuf | Investors | Tier1 + Growth Cities | Oct26 | V1"/>
    <s v="Natuf | Reel | Brand Ambassador | Heard Of Owning A Cafe | V1"/>
    <s v="In House Natuf"/>
    <x v="6"/>
    <s v="Non-Quality Lead"/>
    <x v="0"/>
    <x v="2"/>
    <s v="Tejaswini Tarigopula"/>
    <s v="Facebook"/>
    <s v="Direct (campaign tagged in CRM)"/>
    <s v="6ad3b7e4f4cc9152c7d220b3"/>
    <n v="1"/>
    <n v="0"/>
    <n v="1"/>
    <n v="0"/>
    <n v="1"/>
    <n v="1"/>
    <n v="0"/>
    <n v="0"/>
    <n v="0"/>
    <n v="0"/>
    <n v="0"/>
    <n v="0"/>
  </r>
  <r>
    <x v="0"/>
    <x v="1"/>
    <x v="14"/>
    <s v="Natuf | Investors | Tier1 + Growth Cities | Oct26 | V1"/>
    <s v="Natuf | Reel | Brand Ambassador | Heard Of Owning A Cafe | V1"/>
    <s v="In House Natuf"/>
    <x v="6"/>
    <s v="Non-Quality Lead"/>
    <x v="0"/>
    <x v="2"/>
    <s v="Deepak Rai"/>
    <s v="Facebook"/>
    <s v="Direct (campaign tagged in CRM)"/>
    <s v="6ad3b721f4cc9152c7d22033"/>
    <n v="1"/>
    <n v="0"/>
    <n v="1"/>
    <n v="0"/>
    <n v="1"/>
    <n v="0"/>
    <n v="0"/>
    <n v="0"/>
    <n v="0"/>
    <n v="0"/>
    <n v="0"/>
    <n v="0"/>
  </r>
  <r>
    <x v="0"/>
    <x v="1"/>
    <x v="14"/>
    <s v="Natuf | Broad | Tier1 + Growth Cities | Oct26 | V1"/>
    <s v="Natuf | Reel | Brand Ambassador | Heard Of Owning A Cafe | V1"/>
    <s v="In House Natuf"/>
    <x v="14"/>
    <s v="Non-Quality Lead"/>
    <x v="0"/>
    <x v="2"/>
    <s v="Tejaswini Tarigopula"/>
    <s v="Facebook"/>
    <s v="Direct (campaign tagged in CRM)"/>
    <s v="6ad3b7030f6de52de37d65f7"/>
    <n v="1"/>
    <n v="0"/>
    <n v="1"/>
    <n v="1"/>
    <n v="1"/>
    <n v="1"/>
    <n v="0"/>
    <n v="0"/>
    <n v="0"/>
    <n v="0"/>
    <n v="0"/>
    <n v="0"/>
  </r>
  <r>
    <x v="0"/>
    <x v="1"/>
    <x v="14"/>
    <s v="Natuf | LAL 1% | India | Jul26 | V1"/>
    <s v="Natuf | Reel | Brand Ambassador | Heard Of Owning A Cafe | V1"/>
    <s v="In House Natuf"/>
    <x v="6"/>
    <s v="Non-Quality Lead"/>
    <x v="0"/>
    <x v="2"/>
    <s v="Tejaswini Tarigopula"/>
    <s v="Facebook"/>
    <s v="Direct (campaign tagged in CRM)"/>
    <s v="6ad3b2d56cf276e5abc2d5d8"/>
    <n v="1"/>
    <n v="0"/>
    <n v="1"/>
    <n v="0"/>
    <n v="1"/>
    <n v="0"/>
    <n v="0"/>
    <n v="0"/>
    <n v="0"/>
    <n v="0"/>
    <n v="0"/>
    <n v="0"/>
  </r>
  <r>
    <x v="0"/>
    <x v="0"/>
    <x v="3"/>
    <s v="natuf_Kiosk_09102026"/>
    <s v="natuf_Kiosk_14072026_ad set_ad1"/>
    <s v="Natuf"/>
    <x v="11"/>
    <s v="Non-Quality Lead"/>
    <x v="0"/>
    <x v="2"/>
    <s v="(Unassigned)"/>
    <s v="Facebook"/>
    <s v="Direct (campaign tagged in CRM)"/>
    <s v="6ad3b2526cf276e5abc2d4f4"/>
    <n v="1"/>
    <n v="0"/>
    <n v="0"/>
    <n v="0"/>
    <n v="0"/>
    <n v="0"/>
    <n v="0"/>
    <n v="0"/>
    <n v="0"/>
    <n v="0"/>
    <n v="1"/>
    <n v="0"/>
  </r>
  <r>
    <x v="0"/>
    <x v="1"/>
    <x v="14"/>
    <s v="Natuf | LAL 1% | India | Jul26 | V1"/>
    <s v="Natuf | Reel | Brand Ambassador | Heard Of Owning A Cafe | V1"/>
    <s v="In House Natuf"/>
    <x v="6"/>
    <s v="Non-Quality Lead"/>
    <x v="0"/>
    <x v="2"/>
    <s v="Tejaswini Tarigopula"/>
    <s v="Facebook"/>
    <s v="Direct (campaign tagged in CRM)"/>
    <s v="6ad3b24a26b292752a74bff3"/>
    <n v="1"/>
    <n v="0"/>
    <n v="1"/>
    <n v="0"/>
    <n v="1"/>
    <n v="1"/>
    <n v="0"/>
    <n v="0"/>
    <n v="0"/>
    <n v="0"/>
    <n v="0"/>
    <n v="0"/>
  </r>
  <r>
    <x v="0"/>
    <x v="1"/>
    <x v="14"/>
    <s v="Natuf | LAL 1% | India | Jul26 | V1"/>
    <s v="Natuf | Reel | Brand Ambassador | Heard Of Owning A Cafe | V1"/>
    <s v="In House Natuf"/>
    <x v="6"/>
    <s v="Non-Quality Lead"/>
    <x v="0"/>
    <x v="2"/>
    <s v="Tejaswini Tarigopula"/>
    <s v="Facebook"/>
    <s v="Direct (campaign tagged in CRM)"/>
    <s v="6ad3b22026b292752a74bfbd"/>
    <n v="1"/>
    <n v="0"/>
    <n v="1"/>
    <n v="0"/>
    <n v="1"/>
    <n v="1"/>
    <n v="0"/>
    <n v="0"/>
    <n v="0"/>
    <n v="0"/>
    <n v="0"/>
    <n v="0"/>
  </r>
  <r>
    <x v="0"/>
    <x v="1"/>
    <x v="14"/>
    <s v="Natuf | LAL 1% | India | Jul26 | V1"/>
    <s v="Natuf | Reel | Brand Ambassador | Heard Of Owning A Cafe | V1"/>
    <s v="In House Natuf"/>
    <x v="6"/>
    <s v="Non-Quality Lead"/>
    <x v="0"/>
    <x v="2"/>
    <s v="Tejaswini Tarigopula"/>
    <s v="Facebook"/>
    <s v="Direct (campaign tagged in CRM)"/>
    <s v="6ad3b1bd730a9d5e006c3666"/>
    <n v="1"/>
    <n v="0"/>
    <n v="1"/>
    <n v="0"/>
    <n v="1"/>
    <n v="0"/>
    <n v="0"/>
    <n v="0"/>
    <n v="0"/>
    <n v="0"/>
    <n v="0"/>
    <n v="0"/>
  </r>
  <r>
    <x v="0"/>
    <x v="1"/>
    <x v="14"/>
    <s v="Natuf | LAL 1% | India | Jul26 | V1"/>
    <s v="Natuf | Reel | Brand Ambassador | Heard Of Owning A Cafe | V1"/>
    <s v="In House Natuf"/>
    <x v="6"/>
    <s v="Non-Quality Lead"/>
    <x v="0"/>
    <x v="2"/>
    <s v="Tejaswini Tarigopula"/>
    <s v="Facebook"/>
    <s v="Direct (campaign tagged in CRM)"/>
    <s v="6ad3b1a3eb20b7c1a13fabf3"/>
    <n v="1"/>
    <n v="0"/>
    <n v="1"/>
    <n v="0"/>
    <n v="2"/>
    <n v="1"/>
    <n v="0"/>
    <n v="0"/>
    <n v="0"/>
    <n v="0"/>
    <n v="0"/>
    <n v="0"/>
  </r>
  <r>
    <x v="0"/>
    <x v="1"/>
    <x v="14"/>
    <s v="Natuf | Investors | Tier1 + Growth Cities | Oct26 | V1"/>
    <s v="Natuf | Reel | Brand Ambassador | Heard Of Owning A Cafe | V1"/>
    <s v="In House Natuf"/>
    <x v="5"/>
    <s v="Non-Quality Lead"/>
    <x v="0"/>
    <x v="2"/>
    <s v="Tejaswini Tarigopula"/>
    <s v="Facebook"/>
    <s v="Direct (campaign tagged in CRM)"/>
    <s v="6ad3b02fd9ea644d6f9f6b4c"/>
    <n v="1"/>
    <n v="0"/>
    <n v="1"/>
    <n v="0"/>
    <n v="4"/>
    <n v="2"/>
    <n v="0"/>
    <n v="0"/>
    <n v="0"/>
    <n v="0"/>
    <n v="0"/>
    <n v="0"/>
  </r>
  <r>
    <x v="0"/>
    <x v="0"/>
    <x v="3"/>
    <s v="natuf_Kiosk_09102026"/>
    <s v="natuf_Kiosk_14072026_ad set_ad1"/>
    <s v="Natuf"/>
    <x v="14"/>
    <s v="Non-Quality Lead"/>
    <x v="0"/>
    <x v="2"/>
    <s v="Marshal Malbari"/>
    <s v="Facebook"/>
    <s v="Direct (campaign tagged in CRM)"/>
    <s v="6ad3af98e3a34fe64cf36817"/>
    <n v="1"/>
    <n v="0"/>
    <n v="1"/>
    <n v="1"/>
    <n v="6"/>
    <n v="0"/>
    <n v="0"/>
    <n v="0"/>
    <n v="0"/>
    <n v="0"/>
    <n v="1"/>
    <n v="0"/>
  </r>
  <r>
    <x v="0"/>
    <x v="0"/>
    <x v="2"/>
    <s v="E_Suresh_Natuf_Kiosk_07072026_Adset5"/>
    <s v="E_Hindi_Suresh_Natuf_Kiosk_07072026_Adset5_ad3 – Copy 2"/>
    <s v="Natuf"/>
    <x v="14"/>
    <s v="Non-Quality Lead"/>
    <x v="0"/>
    <x v="2"/>
    <s v="Tejaswini Tarigopula"/>
    <s v="Facebook"/>
    <s v="Direct (campaign tagged in CRM)"/>
    <s v="6ad3aec437d6515334c45bd8"/>
    <n v="1"/>
    <n v="0"/>
    <n v="1"/>
    <n v="1"/>
    <n v="2"/>
    <n v="0"/>
    <n v="0"/>
    <n v="0"/>
    <n v="0"/>
    <n v="0"/>
    <n v="1"/>
    <n v="0"/>
  </r>
  <r>
    <x v="0"/>
    <x v="1"/>
    <x v="14"/>
    <s v="Natuf | Investors | Tier1 + Growth Cities | Oct26 | V1"/>
    <s v="Natuf | Reel | Brand Ambassador | Heard Of Owning A Cafe | V1"/>
    <s v="In House Natuf"/>
    <x v="4"/>
    <s v="Quality Lead"/>
    <x v="0"/>
    <x v="2"/>
    <s v="Tejaswini Tarigopula"/>
    <s v="Facebook"/>
    <s v="Direct (campaign tagged in CRM)"/>
    <s v="6ad3add0e27a127d53c134ce"/>
    <n v="1"/>
    <n v="1"/>
    <n v="1"/>
    <n v="0"/>
    <n v="2"/>
    <n v="2"/>
    <n v="0"/>
    <n v="0"/>
    <n v="0"/>
    <n v="0"/>
    <n v="0"/>
    <n v="0"/>
  </r>
  <r>
    <x v="0"/>
    <x v="1"/>
    <x v="14"/>
    <s v="Natuf | LAL 1% | India | Jul26 | V1"/>
    <s v="Natuf | Reel | Brand Ambassador | Heard Of Owning A Cafe | V1"/>
    <s v="In House Natuf"/>
    <x v="6"/>
    <s v="Non-Quality Lead"/>
    <x v="0"/>
    <x v="2"/>
    <s v="Tejaswini Tarigopula"/>
    <s v="Facebook"/>
    <s v="Direct (campaign tagged in CRM)"/>
    <s v="6ad3ad5d16643f138a86ef7f"/>
    <n v="1"/>
    <n v="0"/>
    <n v="1"/>
    <n v="0"/>
    <n v="2"/>
    <n v="1"/>
    <n v="0"/>
    <n v="0"/>
    <n v="0"/>
    <n v="0"/>
    <n v="0"/>
    <n v="0"/>
  </r>
  <r>
    <x v="0"/>
    <x v="0"/>
    <x v="5"/>
    <s v="E_Natuf_MF_16102026_ Ad Set3"/>
    <s v="E_Natuf_MF_16102026_ Ad Set1_Ad1"/>
    <s v="Natuf_MF"/>
    <x v="11"/>
    <s v="Non-Quality Lead"/>
    <x v="0"/>
    <x v="2"/>
    <s v="(Unassigned)"/>
    <s v="Facebook"/>
    <s v="Direct (campaign tagged in CRM)"/>
    <s v="6ad3a8d53f95e5b1129e0bf3"/>
    <n v="1"/>
    <n v="0"/>
    <n v="0"/>
    <n v="0"/>
    <n v="0"/>
    <n v="0"/>
    <n v="0"/>
    <n v="0"/>
    <n v="0"/>
    <n v="0"/>
    <n v="1"/>
    <n v="0"/>
  </r>
  <r>
    <x v="0"/>
    <x v="1"/>
    <x v="14"/>
    <s v="Natuf | Investors | Tier1 + Growth Cities | Oct26 | V1"/>
    <s v="Natuf | Reel | Brand Ambassador | Heard Of Owning A Cafe | V1"/>
    <s v="In House Natuf"/>
    <x v="14"/>
    <s v="Non-Quality Lead"/>
    <x v="0"/>
    <x v="2"/>
    <s v="Tejaswini Tarigopula"/>
    <s v="Facebook"/>
    <s v="Direct (campaign tagged in CRM)"/>
    <s v="6ad3a79d2d50b909f970f364"/>
    <n v="1"/>
    <n v="0"/>
    <n v="1"/>
    <n v="1"/>
    <n v="1"/>
    <n v="1"/>
    <n v="0"/>
    <n v="0"/>
    <n v="0"/>
    <n v="0"/>
    <n v="0"/>
    <n v="0"/>
  </r>
  <r>
    <x v="0"/>
    <x v="1"/>
    <x v="14"/>
    <s v="Natuf | Investors | Tier1 + Growth Cities | Oct26 | V1"/>
    <s v="Natuf | Reel | Brand Ambassador | Heard Of Owning A Cafe | V1"/>
    <s v="In House Natuf"/>
    <x v="5"/>
    <s v="Non-Quality Lead"/>
    <x v="0"/>
    <x v="2"/>
    <s v="Tejaswini Tarigopula"/>
    <s v="Facebook"/>
    <s v="Direct (campaign tagged in CRM)"/>
    <s v="6ad3a78158c65f38651af4b5"/>
    <n v="1"/>
    <n v="0"/>
    <n v="1"/>
    <n v="0"/>
    <n v="1"/>
    <n v="1"/>
    <n v="0"/>
    <n v="0"/>
    <n v="0"/>
    <n v="0"/>
    <n v="0"/>
    <n v="0"/>
  </r>
  <r>
    <x v="0"/>
    <x v="1"/>
    <x v="14"/>
    <s v="Natuf | Investors | Tier1 + Growth Cities | Oct26 | V1"/>
    <s v="Natuf | Reel | Brand Ambassador | Heard Of Owning A Cafe | V1"/>
    <s v="In House Natuf"/>
    <x v="7"/>
    <s v="Non-Quality Lead"/>
    <x v="0"/>
    <x v="2"/>
    <s v="Deepak Rai"/>
    <s v="Facebook"/>
    <s v="Direct (campaign tagged in CRM)"/>
    <s v="6ad3a756d9ea644d6f9f62e8"/>
    <n v="1"/>
    <n v="0"/>
    <n v="1"/>
    <n v="0"/>
    <n v="4"/>
    <n v="0"/>
    <n v="0"/>
    <n v="0"/>
    <n v="0"/>
    <n v="0"/>
    <n v="0"/>
    <n v="0"/>
  </r>
  <r>
    <x v="0"/>
    <x v="1"/>
    <x v="14"/>
    <s v="Natuf | Business Owners | Tier1 + Growth Cities | Oct26 | V1"/>
    <s v="Natuf | Reel | Brand Ambassador | Heard Of Owning A Cafe | V1"/>
    <s v="In House Natuf"/>
    <x v="5"/>
    <s v="Non-Quality Lead"/>
    <x v="0"/>
    <x v="2"/>
    <s v="Tejaswini Tarigopula"/>
    <s v="Facebook"/>
    <s v="Direct (campaign tagged in CRM)"/>
    <s v="6ad3a7234ff0ccc71578f5a4"/>
    <n v="1"/>
    <n v="0"/>
    <n v="1"/>
    <n v="0"/>
    <n v="2"/>
    <n v="2"/>
    <n v="0"/>
    <n v="0"/>
    <n v="0"/>
    <n v="0"/>
    <n v="0"/>
    <n v="0"/>
  </r>
  <r>
    <x v="0"/>
    <x v="1"/>
    <x v="14"/>
    <s v="Natuf | Business Owners | Tier1 + Growth Cities | Oct26 | V1"/>
    <s v="Natuf | Reel | Brand Ambassador | Heard Of Owning A Cafe | V1"/>
    <s v="In House Natuf"/>
    <x v="5"/>
    <s v="Non-Quality Lead"/>
    <x v="0"/>
    <x v="2"/>
    <s v="Tejaswini Tarigopula"/>
    <s v="Facebook"/>
    <s v="Direct (campaign tagged in CRM)"/>
    <s v="6ad3a64c0c56234d47e56ef6"/>
    <n v="1"/>
    <n v="0"/>
    <n v="1"/>
    <n v="0"/>
    <n v="1"/>
    <n v="1"/>
    <n v="0"/>
    <n v="0"/>
    <n v="0"/>
    <n v="0"/>
    <n v="0"/>
    <n v="0"/>
  </r>
  <r>
    <x v="0"/>
    <x v="1"/>
    <x v="14"/>
    <s v="Natuf | Broad | Tier1 + Growth Cities | Oct26 | V1"/>
    <s v="Natuf | Reel | Brand Ambassador | Heard Of Owning A Cafe | V1"/>
    <s v="In House Natuf"/>
    <x v="6"/>
    <s v="Non-Quality Lead"/>
    <x v="0"/>
    <x v="2"/>
    <s v="Tejaswini Tarigopula"/>
    <s v="Facebook"/>
    <s v="Direct (campaign tagged in CRM)"/>
    <s v="6ad3a6386538a6803e797db6"/>
    <n v="1"/>
    <n v="0"/>
    <n v="1"/>
    <n v="0"/>
    <n v="1"/>
    <n v="0"/>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3a5337aba7ad62aa12d36"/>
    <n v="1"/>
    <n v="0"/>
    <n v="1"/>
    <n v="0"/>
    <n v="1"/>
    <n v="0"/>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3a4eb7aba7ad62aa12cb5"/>
    <n v="1"/>
    <n v="0"/>
    <n v="1"/>
    <n v="0"/>
    <n v="1"/>
    <n v="0"/>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3a26863f422042777ec3a"/>
    <n v="1"/>
    <n v="0"/>
    <n v="1"/>
    <n v="0"/>
    <n v="1"/>
    <n v="0"/>
    <n v="0"/>
    <n v="0"/>
    <n v="0"/>
    <n v="0"/>
    <n v="0"/>
    <n v="0"/>
  </r>
  <r>
    <x v="0"/>
    <x v="1"/>
    <x v="15"/>
    <s v="_"/>
    <s v="_"/>
    <s v="In House Natuf"/>
    <x v="11"/>
    <s v="Non-Quality Lead"/>
    <x v="0"/>
    <x v="2"/>
    <s v="(Unassigned)"/>
    <s v="Whatsapp Cloud API"/>
    <s v="Direct (campaign tagged in CRM)"/>
    <s v="6ad3a1e1c4d327b029429c01"/>
    <n v="1"/>
    <n v="0"/>
    <n v="0"/>
    <n v="0"/>
    <n v="0"/>
    <n v="0"/>
    <n v="0"/>
    <n v="0"/>
    <n v="0"/>
    <n v="0"/>
    <n v="0"/>
    <n v="0"/>
  </r>
  <r>
    <x v="0"/>
    <x v="1"/>
    <x v="14"/>
    <s v="Natuf | Investors | Tier1 + Growth Cities | Oct26 | V1"/>
    <s v="Natuf | Reel | Brand Ambassador | Heard Of Owning A Cafe | V1"/>
    <s v="In House Natuf"/>
    <x v="1"/>
    <s v="Quality Lead"/>
    <x v="0"/>
    <x v="2"/>
    <s v="Tejaswini Tarigopula"/>
    <s v="Facebook"/>
    <s v="Direct (campaign tagged in CRM)"/>
    <s v="6ad3a13ac03ea2521565dc0c"/>
    <n v="1"/>
    <n v="1"/>
    <n v="1"/>
    <n v="0"/>
    <n v="8"/>
    <n v="6"/>
    <n v="0"/>
    <n v="0"/>
    <n v="0"/>
    <n v="0"/>
    <n v="0"/>
    <n v="0"/>
  </r>
  <r>
    <x v="0"/>
    <x v="1"/>
    <x v="14"/>
    <s v="Natuf | Business Owners | Tier1 + Growth Cities | Oct26 | V1"/>
    <s v="Natuf | Reel | Brand Ambassador | Heard Of Owning A Cafe | V1"/>
    <s v="In House Natuf"/>
    <x v="5"/>
    <s v="Non-Quality Lead"/>
    <x v="0"/>
    <x v="2"/>
    <s v="Tejaswini Tarigopula"/>
    <s v="Facebook"/>
    <s v="Direct (campaign tagged in CRM)"/>
    <s v="6ad3a0f2a86bc3a9cefa2dad"/>
    <n v="1"/>
    <n v="0"/>
    <n v="1"/>
    <n v="0"/>
    <n v="3"/>
    <n v="2"/>
    <n v="0"/>
    <n v="0"/>
    <n v="0"/>
    <n v="0"/>
    <n v="0"/>
    <n v="0"/>
  </r>
  <r>
    <x v="0"/>
    <x v="0"/>
    <x v="0"/>
    <s v="E_Karan_Natuf_Sign_07072026_Adset3"/>
    <s v="E_Karan_Natuf_Sign_07072026_Adset2_Ad1 – Copy"/>
    <s v="Natuf"/>
    <x v="11"/>
    <s v="Non-Quality Lead"/>
    <x v="0"/>
    <x v="2"/>
    <s v="(Unassigned)"/>
    <s v="Facebook"/>
    <s v="Direct (campaign tagged in CRM)"/>
    <s v="6ad3a0887aba7ad62aa129d7"/>
    <n v="1"/>
    <n v="0"/>
    <n v="0"/>
    <n v="0"/>
    <n v="0"/>
    <n v="0"/>
    <n v="0"/>
    <n v="0"/>
    <n v="0"/>
    <n v="0"/>
    <n v="1"/>
    <n v="0"/>
  </r>
  <r>
    <x v="0"/>
    <x v="0"/>
    <x v="2"/>
    <s v="E_Suresh_Natuf_Kiosk_07072026_Adset5"/>
    <s v="E_Hindi_Suresh_Natuf_Kiosk_07072026_Adset5_ad3 – Copy 2"/>
    <s v="Natuf"/>
    <x v="14"/>
    <s v="Non-Quality Lead"/>
    <x v="0"/>
    <x v="2"/>
    <s v="Marshal Malbari"/>
    <s v="Facebook"/>
    <s v="Direct (campaign tagged in CRM)"/>
    <s v="6ad39eed1507985e1c1ffd93"/>
    <n v="1"/>
    <n v="0"/>
    <n v="1"/>
    <n v="1"/>
    <n v="5"/>
    <n v="3"/>
    <n v="0"/>
    <n v="0"/>
    <n v="0"/>
    <n v="0"/>
    <n v="1"/>
    <n v="0"/>
  </r>
  <r>
    <x v="0"/>
    <x v="1"/>
    <x v="14"/>
    <s v="Natuf | Broad | Tier1 + Growth Cities | Oct26 | V1"/>
    <s v="Natuf | Reel | Brand Ambassador | Heard Of Owning A Cafe | V1"/>
    <s v="In House Natuf"/>
    <x v="7"/>
    <s v="Non-Quality Lead"/>
    <x v="0"/>
    <x v="2"/>
    <s v="Tejaswini Tarigopula"/>
    <s v="Facebook"/>
    <s v="Direct (campaign tagged in CRM)"/>
    <s v="6ad39e0e8a404c3856b045fa"/>
    <n v="1"/>
    <n v="0"/>
    <n v="1"/>
    <n v="0"/>
    <n v="4"/>
    <n v="0"/>
    <n v="0"/>
    <n v="0"/>
    <n v="0"/>
    <n v="0"/>
    <n v="0"/>
    <n v="0"/>
  </r>
  <r>
    <x v="0"/>
    <x v="1"/>
    <x v="14"/>
    <s v="Natuf | Investors | Tier1 + Growth Cities | Oct26 | V1"/>
    <s v="Natuf | Reel | Brand Ambassador | Heard Of Owning A Cafe | V1"/>
    <s v="In House Natuf"/>
    <x v="5"/>
    <s v="Non-Quality Lead"/>
    <x v="0"/>
    <x v="2"/>
    <s v="Tejaswini Tarigopula"/>
    <s v="Facebook"/>
    <s v="Direct (campaign tagged in CRM)"/>
    <s v="6ad39cc40b5f5c4b33bf144b"/>
    <n v="1"/>
    <n v="0"/>
    <n v="1"/>
    <n v="0"/>
    <n v="7"/>
    <n v="4"/>
    <n v="0"/>
    <n v="0"/>
    <n v="0"/>
    <n v="0"/>
    <n v="0"/>
    <n v="0"/>
  </r>
  <r>
    <x v="0"/>
    <x v="1"/>
    <x v="14"/>
    <s v="Natuf | Investors | Tier1 + Growth Cities | Oct26 | V1"/>
    <s v="Natuf | Reel | Brand Ambassador | Heard Of Owning A Cafe | V1"/>
    <s v="In House Natuf"/>
    <x v="14"/>
    <s v="Non-Quality Lead"/>
    <x v="0"/>
    <x v="2"/>
    <s v="Tejaswini Tarigopula"/>
    <s v="Facebook"/>
    <s v="Direct (campaign tagged in CRM)"/>
    <s v="6ad397fd2ff0352869b23c94"/>
    <n v="1"/>
    <n v="0"/>
    <n v="1"/>
    <n v="1"/>
    <n v="3"/>
    <n v="2"/>
    <n v="0"/>
    <n v="0"/>
    <n v="0"/>
    <n v="0"/>
    <n v="0"/>
    <n v="0"/>
  </r>
  <r>
    <x v="0"/>
    <x v="1"/>
    <x v="14"/>
    <s v="Natuf | Investors | Tier1 + Growth Cities | Oct26 | V1"/>
    <s v="Natuf | Reel | Brand Ambassador | Heard Of Owning A Cafe | V1"/>
    <s v="In House Natuf"/>
    <x v="4"/>
    <s v="Quality Lead"/>
    <x v="0"/>
    <x v="2"/>
    <s v="Tejaswini Tarigopula"/>
    <s v="Facebook"/>
    <s v="Direct (campaign tagged in CRM)"/>
    <s v="6ad39764805757eb29e0c4fe"/>
    <n v="1"/>
    <n v="1"/>
    <n v="1"/>
    <n v="0"/>
    <n v="3"/>
    <n v="2"/>
    <n v="0"/>
    <n v="0"/>
    <n v="0"/>
    <n v="0"/>
    <n v="0"/>
    <n v="0"/>
  </r>
  <r>
    <x v="0"/>
    <x v="1"/>
    <x v="14"/>
    <s v="Natuf | LAL 1% | India | Jul26 | V1"/>
    <s v="Natuf | Reel | Brand Ambassador | Heard Of Owning A Cafe | V1"/>
    <s v="In House Natuf"/>
    <x v="2"/>
    <s v="Quality Lead"/>
    <x v="0"/>
    <x v="2"/>
    <s v="Tejaswini Tarigopula"/>
    <s v="Facebook"/>
    <s v="Direct (campaign tagged in CRM)"/>
    <s v="6ad39713bef97a54e0fc80af"/>
    <n v="1"/>
    <n v="1"/>
    <n v="1"/>
    <n v="0"/>
    <n v="4"/>
    <n v="3"/>
    <n v="0"/>
    <n v="0"/>
    <n v="0"/>
    <n v="0"/>
    <n v="0"/>
    <n v="0"/>
  </r>
  <r>
    <x v="0"/>
    <x v="0"/>
    <x v="1"/>
    <s v="E_Natuf_Generic_13082026_Adset1"/>
    <s v="E_Natuf_Generic_13082026_Adset1_Ad1"/>
    <s v="Natuf"/>
    <x v="11"/>
    <s v="Non-Quality Lead"/>
    <x v="0"/>
    <x v="2"/>
    <s v="(Unassigned)"/>
    <s v="Facebook"/>
    <s v="Direct (campaign tagged in CRM)"/>
    <s v="6ad396bbc1f17aaee01348db"/>
    <n v="1"/>
    <n v="0"/>
    <n v="0"/>
    <n v="0"/>
    <n v="0"/>
    <n v="0"/>
    <n v="0"/>
    <n v="0"/>
    <n v="0"/>
    <n v="0"/>
    <n v="1"/>
    <n v="0"/>
  </r>
  <r>
    <x v="0"/>
    <x v="1"/>
    <x v="14"/>
    <s v="Natuf | Business Owners | Tier1 + Growth Cities | Oct26 | V1"/>
    <s v="Natuf | Reel | Brand Ambassador | Heard Of Owning A Cafe | V1"/>
    <s v="In House Natuf"/>
    <x v="4"/>
    <s v="Quality Lead"/>
    <x v="0"/>
    <x v="2"/>
    <s v="Tejaswini Tarigopula"/>
    <s v="Facebook"/>
    <s v="Direct (campaign tagged in CRM)"/>
    <s v="6ad396853d7904ebea8c07aa"/>
    <n v="1"/>
    <n v="1"/>
    <n v="1"/>
    <n v="0"/>
    <n v="1"/>
    <n v="1"/>
    <n v="0"/>
    <n v="0"/>
    <n v="0"/>
    <n v="0"/>
    <n v="0"/>
    <n v="0"/>
  </r>
  <r>
    <x v="0"/>
    <x v="0"/>
    <x v="2"/>
    <s v="E_Suresh_Natuf_Kiosk_07072026_Adset5"/>
    <s v="E_Hindi_Suresh_Natuf_Kiosk_07072026_Adset5_ad3 – Copy 2"/>
    <s v="Natuf"/>
    <x v="6"/>
    <s v="Non-Quality Lead"/>
    <x v="0"/>
    <x v="2"/>
    <s v="Tejaswini Tarigopula"/>
    <s v="Facebook"/>
    <s v="Direct (campaign tagged in CRM)"/>
    <s v="6ad395e1805757eb29e0c31a"/>
    <n v="1"/>
    <n v="0"/>
    <n v="1"/>
    <n v="0"/>
    <n v="1"/>
    <n v="0"/>
    <n v="0"/>
    <n v="0"/>
    <n v="0"/>
    <n v="0"/>
    <n v="1"/>
    <n v="0"/>
  </r>
  <r>
    <x v="0"/>
    <x v="1"/>
    <x v="14"/>
    <s v="Natuf | Investors | Tier1 + Growth Cities | Oct26 | V1"/>
    <s v="Natuf | Reel | Brand Ambassador | Heard Of Owning A Cafe | V1"/>
    <s v="In House Natuf"/>
    <x v="14"/>
    <s v="Non-Quality Lead"/>
    <x v="0"/>
    <x v="2"/>
    <s v="Tejaswini Tarigopula"/>
    <s v="Facebook"/>
    <s v="Direct (campaign tagged in CRM)"/>
    <s v="6ad39524f612635bfd40fef7"/>
    <n v="1"/>
    <n v="0"/>
    <n v="1"/>
    <n v="1"/>
    <n v="3"/>
    <n v="0"/>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39313285fd898aa65d6bf"/>
    <n v="1"/>
    <n v="0"/>
    <n v="1"/>
    <n v="0"/>
    <n v="1"/>
    <n v="0"/>
    <n v="0"/>
    <n v="0"/>
    <n v="0"/>
    <n v="0"/>
    <n v="0"/>
    <n v="0"/>
  </r>
  <r>
    <x v="0"/>
    <x v="1"/>
    <x v="15"/>
    <s v="_"/>
    <s v="_"/>
    <s v="In House Natuf"/>
    <x v="11"/>
    <s v="Non-Quality Lead"/>
    <x v="0"/>
    <x v="2"/>
    <s v="(Unassigned)"/>
    <s v="Whatsapp Cloud API"/>
    <s v="Direct (campaign tagged in CRM)"/>
    <s v="6ad391d823e94bde1951e838"/>
    <n v="1"/>
    <n v="0"/>
    <n v="0"/>
    <n v="0"/>
    <n v="0"/>
    <n v="0"/>
    <n v="0"/>
    <n v="0"/>
    <n v="0"/>
    <n v="0"/>
    <n v="0"/>
    <n v="0"/>
  </r>
  <r>
    <x v="0"/>
    <x v="1"/>
    <x v="14"/>
    <s v="Natuf | Broad | Tier1 + Growth Cities | Oct26 | V1"/>
    <s v="Natuf | Reel | Brand Ambassador | Heard Of Owning A Cafe | V1"/>
    <s v="In House Natuf"/>
    <x v="6"/>
    <s v="Non-Quality Lead"/>
    <x v="0"/>
    <x v="2"/>
    <s v="Tejaswini Tarigopula"/>
    <s v="Facebook"/>
    <s v="Direct (campaign tagged in CRM)"/>
    <s v="6ad391cf4ba8af551e24ed2b"/>
    <n v="1"/>
    <n v="0"/>
    <n v="1"/>
    <n v="0"/>
    <n v="1"/>
    <n v="0"/>
    <n v="0"/>
    <n v="0"/>
    <n v="0"/>
    <n v="0"/>
    <n v="0"/>
    <n v="0"/>
  </r>
  <r>
    <x v="0"/>
    <x v="1"/>
    <x v="14"/>
    <s v="Natuf | Investors | Tier1 + Growth Cities | Oct26 | V1"/>
    <s v="Natuf | Reel | Brand Ambassador | Heard Of Owning A Cafe | V1"/>
    <s v="In House Natuf"/>
    <x v="4"/>
    <s v="Quality Lead"/>
    <x v="0"/>
    <x v="2"/>
    <s v="Tejaswini Tarigopula"/>
    <s v="Facebook"/>
    <s v="Direct (campaign tagged in CRM)"/>
    <s v="6ad39124285fd898aa65d514"/>
    <n v="1"/>
    <n v="1"/>
    <n v="1"/>
    <n v="0"/>
    <n v="2"/>
    <n v="1"/>
    <n v="0"/>
    <n v="0"/>
    <n v="0"/>
    <n v="0"/>
    <n v="0"/>
    <n v="0"/>
  </r>
  <r>
    <x v="0"/>
    <x v="1"/>
    <x v="14"/>
    <s v="Natuf | LAL 1% | India | Jul26 | V1"/>
    <s v="Natuf | Reel | Brand Ambassador | Heard Of Owning A Cafe | V1"/>
    <s v="In House Natuf"/>
    <x v="5"/>
    <s v="Non-Quality Lead"/>
    <x v="0"/>
    <x v="2"/>
    <s v="Tejaswini Tarigopula"/>
    <s v="Facebook"/>
    <s v="Direct (campaign tagged in CRM)"/>
    <s v="6ad3900de10c52eb4f57df6e"/>
    <n v="1"/>
    <n v="0"/>
    <n v="1"/>
    <n v="0"/>
    <n v="4"/>
    <n v="1"/>
    <n v="0"/>
    <n v="0"/>
    <n v="0"/>
    <n v="0"/>
    <n v="0"/>
    <n v="0"/>
  </r>
  <r>
    <x v="0"/>
    <x v="0"/>
    <x v="3"/>
    <s v="natuf_Kiosk_09102026"/>
    <s v="natuf_Kiosk_14072026_ad set_ad1"/>
    <s v="Natuf"/>
    <x v="6"/>
    <s v="Non-Quality Lead"/>
    <x v="0"/>
    <x v="2"/>
    <s v="Tejaswini Tarigopula"/>
    <s v="Facebook"/>
    <s v="Direct (campaign tagged in CRM)"/>
    <s v="6ad38fce1d9555b0372bd538"/>
    <n v="1"/>
    <n v="0"/>
    <n v="1"/>
    <n v="0"/>
    <n v="3"/>
    <n v="2"/>
    <n v="0"/>
    <n v="0"/>
    <n v="0"/>
    <n v="0"/>
    <n v="1"/>
    <n v="0"/>
  </r>
  <r>
    <x v="0"/>
    <x v="0"/>
    <x v="3"/>
    <s v="natuf_Kiosk_14072026_Highest-converting industries"/>
    <s v="natuf_Kiosk_14072026_ad set_ad1"/>
    <s v="Natuf"/>
    <x v="9"/>
    <s v="Non-Quality Lead"/>
    <x v="0"/>
    <x v="2"/>
    <s v="Tejaswini Tarigopula"/>
    <s v="Facebook"/>
    <s v="Direct (campaign tagged in CRM)"/>
    <s v="6ad38db6141e2ce79408ea17"/>
    <n v="1"/>
    <n v="0"/>
    <n v="1"/>
    <n v="0"/>
    <n v="5"/>
    <n v="2"/>
    <n v="0"/>
    <n v="0"/>
    <n v="0"/>
    <n v="0"/>
    <n v="1"/>
    <n v="0"/>
  </r>
  <r>
    <x v="0"/>
    <x v="1"/>
    <x v="15"/>
    <s v="_"/>
    <s v="_"/>
    <s v="In House Natuf"/>
    <x v="11"/>
    <s v="Non-Quality Lead"/>
    <x v="0"/>
    <x v="2"/>
    <s v="(Unassigned)"/>
    <s v="Whatsapp Cloud API"/>
    <s v="Direct (campaign tagged in CRM)"/>
    <s v="6ad38c7c83d5c144fd2a5ffc"/>
    <n v="1"/>
    <n v="0"/>
    <n v="0"/>
    <n v="0"/>
    <n v="0"/>
    <n v="0"/>
    <n v="0"/>
    <n v="0"/>
    <n v="0"/>
    <n v="0"/>
    <n v="0"/>
    <n v="0"/>
  </r>
  <r>
    <x v="0"/>
    <x v="0"/>
    <x v="0"/>
    <s v="E_Karan_Natuf_Sign_07072026_Adset3"/>
    <s v="E_Karan_Natuf_Sign_07072026_Adset2_Ad1"/>
    <s v="Natuf"/>
    <x v="11"/>
    <s v="Non-Quality Lead"/>
    <x v="0"/>
    <x v="2"/>
    <s v="(Unassigned)"/>
    <s v="Facebook"/>
    <s v="Direct (campaign tagged in CRM)"/>
    <s v="6ad38c5b2ab01ab8588f2003"/>
    <n v="1"/>
    <n v="0"/>
    <n v="0"/>
    <n v="0"/>
    <n v="0"/>
    <n v="0"/>
    <n v="0"/>
    <n v="0"/>
    <n v="0"/>
    <n v="0"/>
    <n v="1"/>
    <n v="0"/>
  </r>
  <r>
    <x v="0"/>
    <x v="1"/>
    <x v="14"/>
    <s v="Natuf | Business Owners | Tier1 + Growth Cities | Oct26 | V1"/>
    <s v="Natuf | Reel | Brand Ambassador | Heard Of Owning A Cafe | V1"/>
    <s v="In House Natuf"/>
    <x v="4"/>
    <s v="Quality Lead"/>
    <x v="0"/>
    <x v="2"/>
    <s v="Tejaswini Tarigopula"/>
    <s v="Facebook"/>
    <s v="Direct (campaign tagged in CRM)"/>
    <s v="6ad38a7663847f9e2323f9d8"/>
    <n v="1"/>
    <n v="1"/>
    <n v="1"/>
    <n v="0"/>
    <n v="1"/>
    <n v="1"/>
    <n v="0"/>
    <n v="0"/>
    <n v="0"/>
    <n v="0"/>
    <n v="0"/>
    <n v="0"/>
  </r>
  <r>
    <x v="0"/>
    <x v="0"/>
    <x v="2"/>
    <s v="E_Suresh_Natuf_Kiosk_07072026_Adset5"/>
    <s v="E_Hindi_Suresh_Natuf_Kiosk_07072026_Adset5_ad3 – Copy 2"/>
    <s v="Natuf"/>
    <x v="7"/>
    <s v="Non-Quality Lead"/>
    <x v="0"/>
    <x v="2"/>
    <s v="Tejaswini Tarigopula"/>
    <s v="Facebook"/>
    <s v="Direct (campaign tagged in CRM)"/>
    <s v="6ad389a6d7b8ad8d31d6f1be"/>
    <n v="1"/>
    <n v="0"/>
    <n v="1"/>
    <n v="0"/>
    <n v="2"/>
    <n v="0"/>
    <n v="0"/>
    <n v="0"/>
    <n v="0"/>
    <n v="0"/>
    <n v="1"/>
    <n v="0"/>
  </r>
  <r>
    <x v="0"/>
    <x v="1"/>
    <x v="14"/>
    <s v="Natuf | Broad | Tier1 + Growth Cities | Oct26 | V1"/>
    <s v="Natuf | Reel | Brand Ambassador | Heard Of Owning A Cafe | V1"/>
    <s v="In House Natuf"/>
    <x v="0"/>
    <s v="Quality Lead"/>
    <x v="0"/>
    <x v="2"/>
    <s v="Tejaswini Tarigopula"/>
    <s v="Facebook"/>
    <s v="Direct (campaign tagged in CRM)"/>
    <s v="6ad38904ade3e6b5fad74560"/>
    <n v="1"/>
    <n v="1"/>
    <n v="1"/>
    <n v="0"/>
    <n v="6"/>
    <n v="5"/>
    <n v="0"/>
    <n v="0"/>
    <n v="0"/>
    <n v="0"/>
    <n v="0"/>
    <n v="0"/>
  </r>
  <r>
    <x v="0"/>
    <x v="1"/>
    <x v="14"/>
    <s v="Natuf | LAL 1% | India | Jul26 | V1"/>
    <s v="Natuf | Reel | Brand Ambassador | Heard Of Owning A Cafe | V1"/>
    <s v="In House Natuf"/>
    <x v="14"/>
    <s v="Non-Quality Lead"/>
    <x v="0"/>
    <x v="2"/>
    <s v="Tejaswini Tarigopula"/>
    <s v="Facebook"/>
    <s v="Direct (campaign tagged in CRM)"/>
    <s v="6ad3885f9481901fb2650d3e"/>
    <n v="1"/>
    <n v="0"/>
    <n v="1"/>
    <n v="1"/>
    <n v="2"/>
    <n v="1"/>
    <n v="0"/>
    <n v="0"/>
    <n v="0"/>
    <n v="0"/>
    <n v="0"/>
    <n v="0"/>
  </r>
  <r>
    <x v="0"/>
    <x v="0"/>
    <x v="7"/>
    <s v="E_Karan_Natuf_Kiosk_15102026_Adset 7"/>
    <s v="E_Hindi_Karan_Natuf_Kiosk_07072026_Adset5_ad3 – Copy 3"/>
    <s v="Natuf"/>
    <x v="11"/>
    <s v="Non-Quality Lead"/>
    <x v="0"/>
    <x v="2"/>
    <s v="(Unassigned)"/>
    <s v="Facebook"/>
    <s v="Direct (campaign tagged in CRM)"/>
    <s v="6ad3884e31265a00e5956450"/>
    <n v="1"/>
    <n v="0"/>
    <n v="0"/>
    <n v="0"/>
    <n v="0"/>
    <n v="0"/>
    <n v="0"/>
    <n v="0"/>
    <n v="0"/>
    <n v="0"/>
    <n v="1"/>
    <n v="0"/>
  </r>
  <r>
    <x v="0"/>
    <x v="1"/>
    <x v="15"/>
    <s v="_"/>
    <s v="_"/>
    <s v="In House Natuf"/>
    <x v="11"/>
    <s v="Non-Quality Lead"/>
    <x v="0"/>
    <x v="2"/>
    <s v="(Unassigned)"/>
    <s v="Whatsapp Cloud API"/>
    <s v="Direct (campaign tagged in CRM)"/>
    <s v="6ad3878603d4fefe1bd55472"/>
    <n v="1"/>
    <n v="0"/>
    <n v="0"/>
    <n v="0"/>
    <n v="0"/>
    <n v="0"/>
    <n v="0"/>
    <n v="0"/>
    <n v="0"/>
    <n v="0"/>
    <n v="0"/>
    <n v="0"/>
  </r>
  <r>
    <x v="0"/>
    <x v="1"/>
    <x v="14"/>
    <s v="Natuf | Broad | Tier1 + Growth Cities | Oct26 | V1"/>
    <s v="Natuf | Reel | Brand Ambassador | Heard Of Owning A Cafe | V1"/>
    <s v="In House Natuf"/>
    <x v="6"/>
    <s v="Non-Quality Lead"/>
    <x v="0"/>
    <x v="2"/>
    <s v="Tejaswini Tarigopula"/>
    <s v="Facebook"/>
    <s v="Direct (campaign tagged in CRM)"/>
    <s v="6ad386c4c3c8f4e57338ac49"/>
    <n v="1"/>
    <n v="0"/>
    <n v="1"/>
    <n v="0"/>
    <n v="1"/>
    <n v="0"/>
    <n v="0"/>
    <n v="0"/>
    <n v="0"/>
    <n v="0"/>
    <n v="0"/>
    <n v="0"/>
  </r>
  <r>
    <x v="0"/>
    <x v="1"/>
    <x v="14"/>
    <s v="Natuf | LAL 1% | India | Jul26 | V1"/>
    <s v="Natuf | Reel | Brand Ambassador | Heard Of Owning A Cafe | V1"/>
    <s v="In House Natuf"/>
    <x v="6"/>
    <s v="Non-Quality Lead"/>
    <x v="0"/>
    <x v="2"/>
    <s v="Tejaswini Tarigopula"/>
    <s v="Facebook"/>
    <s v="Direct (campaign tagged in CRM)"/>
    <s v="6ad3865d50c9f55b6eb41717"/>
    <n v="1"/>
    <n v="0"/>
    <n v="1"/>
    <n v="0"/>
    <n v="1"/>
    <n v="1"/>
    <n v="0"/>
    <n v="0"/>
    <n v="0"/>
    <n v="0"/>
    <n v="0"/>
    <n v="0"/>
  </r>
  <r>
    <x v="0"/>
    <x v="1"/>
    <x v="14"/>
    <s v="Natuf | Broad | Tier1 + Growth Cities | Oct26 | V1"/>
    <s v="Natuf | Reel | Brand Ambassador | Heard Of Owning A Cafe | V1"/>
    <s v="In House Natuf"/>
    <x v="7"/>
    <s v="Non-Quality Lead"/>
    <x v="0"/>
    <x v="2"/>
    <s v="Tejaswini Tarigopula"/>
    <s v="Facebook"/>
    <s v="Direct (campaign tagged in CRM)"/>
    <s v="6ad385473c66fd6b0ccfc2a1"/>
    <n v="1"/>
    <n v="0"/>
    <n v="1"/>
    <n v="0"/>
    <n v="2"/>
    <n v="0"/>
    <n v="0"/>
    <n v="0"/>
    <n v="0"/>
    <n v="0"/>
    <n v="0"/>
    <n v="0"/>
  </r>
  <r>
    <x v="0"/>
    <x v="1"/>
    <x v="14"/>
    <s v="Natuf | Broad | Tier1 + Growth Cities | Oct26 | V1"/>
    <s v="Natuf | Reel | Brand Ambassador | Heard Of Owning A Cafe | V1"/>
    <s v="In House Natuf"/>
    <x v="14"/>
    <s v="Non-Quality Lead"/>
    <x v="0"/>
    <x v="2"/>
    <s v="Tejaswini Tarigopula"/>
    <s v="Whatsapp Cloud API"/>
    <s v="Direct (campaign tagged in CRM)"/>
    <s v="6ad385113c66fd6b0ccfc246"/>
    <n v="1"/>
    <n v="0"/>
    <n v="1"/>
    <n v="1"/>
    <n v="5"/>
    <n v="3"/>
    <n v="0"/>
    <n v="0"/>
    <n v="0"/>
    <n v="0"/>
    <n v="0"/>
    <n v="0"/>
  </r>
  <r>
    <x v="0"/>
    <x v="0"/>
    <x v="0"/>
    <s v="E_Karan_Natuf_Sign_07072026_Adset3"/>
    <s v="E_Karan_Natuf_Sign_07072026_Adset2_Ad1"/>
    <s v="Natuf"/>
    <x v="6"/>
    <s v="Non-Quality Lead"/>
    <x v="0"/>
    <x v="2"/>
    <s v="Tejaswini Tarigopula"/>
    <s v="Facebook"/>
    <s v="Direct (campaign tagged in CRM)"/>
    <s v="6ad38293aebe7fd999c71e50"/>
    <n v="1"/>
    <n v="0"/>
    <n v="1"/>
    <n v="0"/>
    <n v="1"/>
    <n v="1"/>
    <n v="0"/>
    <n v="0"/>
    <n v="0"/>
    <n v="0"/>
    <n v="1"/>
    <n v="0"/>
  </r>
  <r>
    <x v="0"/>
    <x v="0"/>
    <x v="3"/>
    <s v="natuf_Kiosk_09102026"/>
    <s v="natuf_Kiosk_14072026_ad set_ad1"/>
    <s v="Natuf"/>
    <x v="6"/>
    <s v="Non-Quality Lead"/>
    <x v="0"/>
    <x v="2"/>
    <s v="Tejaswini Tarigopula"/>
    <s v="Facebook"/>
    <s v="Direct (campaign tagged in CRM)"/>
    <s v="6ad38210b0adfe4aebd74ff8"/>
    <n v="1"/>
    <n v="0"/>
    <n v="1"/>
    <n v="0"/>
    <n v="1"/>
    <n v="0"/>
    <n v="0"/>
    <n v="0"/>
    <n v="0"/>
    <n v="0"/>
    <n v="1"/>
    <n v="0"/>
  </r>
  <r>
    <x v="0"/>
    <x v="0"/>
    <x v="1"/>
    <s v="E_Natuf_Generic_13082026_Adset1"/>
    <s v="E_Natuf_Generic_13082026_Adset1_Ad1"/>
    <s v="Natuf"/>
    <x v="11"/>
    <s v="Non-Quality Lead"/>
    <x v="0"/>
    <x v="2"/>
    <s v="(Unassigned)"/>
    <s v="Facebook"/>
    <s v="Direct (campaign tagged in CRM)"/>
    <s v="6ad381f1aebe7fd999c71d1e"/>
    <n v="1"/>
    <n v="0"/>
    <n v="0"/>
    <n v="0"/>
    <n v="0"/>
    <n v="0"/>
    <n v="0"/>
    <n v="0"/>
    <n v="0"/>
    <n v="0"/>
    <n v="1"/>
    <n v="0"/>
  </r>
  <r>
    <x v="0"/>
    <x v="0"/>
    <x v="3"/>
    <s v="natuf_Kiosk_14072026_Highest-converting industries"/>
    <s v="natuf_Kiosk_14072026_ad set_ad1"/>
    <s v="Natuf"/>
    <x v="7"/>
    <s v="Non-Quality Lead"/>
    <x v="0"/>
    <x v="2"/>
    <s v="Tejaswini Tarigopula"/>
    <s v="Facebook"/>
    <s v="Direct (campaign tagged in CRM)"/>
    <s v="6ad37fa2f266066d2c15f104"/>
    <n v="1"/>
    <n v="0"/>
    <n v="1"/>
    <n v="0"/>
    <n v="2"/>
    <n v="0"/>
    <n v="0"/>
    <n v="0"/>
    <n v="0"/>
    <n v="0"/>
    <n v="1"/>
    <n v="0"/>
  </r>
  <r>
    <x v="0"/>
    <x v="1"/>
    <x v="14"/>
    <s v="Natuf | Broad | Tier1 + Growth Cities | Oct26 | V1"/>
    <s v="Natuf | Reel | Brand Ambassador | Heard Of Owning A Cafe | V1"/>
    <s v="In House Natuf"/>
    <x v="5"/>
    <s v="Non-Quality Lead"/>
    <x v="0"/>
    <x v="2"/>
    <s v="Tejaswini Tarigopula"/>
    <s v="Facebook"/>
    <s v="Direct (campaign tagged in CRM)"/>
    <s v="6ad37f98a47a0ff8f5861a64"/>
    <n v="1"/>
    <n v="0"/>
    <n v="1"/>
    <n v="0"/>
    <n v="1"/>
    <n v="1"/>
    <n v="0"/>
    <n v="0"/>
    <n v="0"/>
    <n v="0"/>
    <n v="0"/>
    <n v="0"/>
  </r>
  <r>
    <x v="0"/>
    <x v="1"/>
    <x v="14"/>
    <s v="Natuf | Broad | Tier1 + Growth Cities | Oct26 | V1"/>
    <s v="Natuf | Reel | Brand Ambassador | Heard Of Owning A Cafe | V1"/>
    <s v="In House Natuf"/>
    <x v="6"/>
    <s v="Non-Quality Lead"/>
    <x v="0"/>
    <x v="2"/>
    <s v="Deepak Rai"/>
    <s v="Facebook"/>
    <s v="Direct (campaign tagged in CRM)"/>
    <s v="6ad37c0c2ea03ea00541e661"/>
    <n v="1"/>
    <n v="0"/>
    <n v="1"/>
    <n v="0"/>
    <n v="1"/>
    <n v="0"/>
    <n v="0"/>
    <n v="0"/>
    <n v="0"/>
    <n v="0"/>
    <n v="0"/>
    <n v="0"/>
  </r>
  <r>
    <x v="0"/>
    <x v="0"/>
    <x v="3"/>
    <s v="natuf_Kiosk_14072026_Highest-converting industries"/>
    <s v="natuf_Kiosk_14072026_ad set_ad1"/>
    <s v="Natuf"/>
    <x v="11"/>
    <s v="Non-Quality Lead"/>
    <x v="0"/>
    <x v="2"/>
    <s v="(Unassigned)"/>
    <s v="Facebook"/>
    <s v="Direct (campaign tagged in CRM)"/>
    <s v="6ad37b877861da2c20ec64ec"/>
    <n v="1"/>
    <n v="0"/>
    <n v="0"/>
    <n v="0"/>
    <n v="0"/>
    <n v="0"/>
    <n v="0"/>
    <n v="0"/>
    <n v="0"/>
    <n v="0"/>
    <n v="1"/>
    <n v="0"/>
  </r>
  <r>
    <x v="0"/>
    <x v="1"/>
    <x v="14"/>
    <s v="Natuf | Broad | Tier1 + Growth Cities | Oct26 | V1"/>
    <s v="Natuf | Reel | Brand Ambassador | Heard Of Owning A Cafe | V1"/>
    <s v="In House Natuf"/>
    <x v="6"/>
    <s v="Non-Quality Lead"/>
    <x v="0"/>
    <x v="2"/>
    <s v="Tejaswini Tarigopula"/>
    <s v="Facebook"/>
    <s v="Direct (campaign tagged in CRM)"/>
    <s v="6ad37b7abbad1b8a032410dd"/>
    <n v="1"/>
    <n v="0"/>
    <n v="1"/>
    <n v="0"/>
    <n v="1"/>
    <n v="0"/>
    <n v="0"/>
    <n v="0"/>
    <n v="0"/>
    <n v="0"/>
    <n v="0"/>
    <n v="0"/>
  </r>
  <r>
    <x v="0"/>
    <x v="0"/>
    <x v="7"/>
    <s v="E_Karan_Natuf_Kiosk_07072026_Adset5"/>
    <s v="E_Hindi_Karan_Natuf_Kiosk_07072026_Adset5_ad3 – Copy 3"/>
    <s v="Natuf"/>
    <x v="2"/>
    <s v="Quality Lead"/>
    <x v="0"/>
    <x v="2"/>
    <s v="Tejaswini Tarigopula"/>
    <s v="Facebook"/>
    <s v="Direct (campaign tagged in CRM)"/>
    <s v="6ad37b717861da2c20ec64d4"/>
    <n v="1"/>
    <n v="1"/>
    <n v="1"/>
    <n v="0"/>
    <n v="3"/>
    <n v="1"/>
    <n v="0"/>
    <n v="0"/>
    <n v="0"/>
    <n v="0"/>
    <n v="1"/>
    <n v="1"/>
  </r>
  <r>
    <x v="0"/>
    <x v="1"/>
    <x v="14"/>
    <s v="Natuf | LAL 1% | India | Jul26 | V1"/>
    <s v="Natuf | Reel | Brand Ambassador | Heard Of Owning A Cafe | V1"/>
    <s v="In House Natuf"/>
    <x v="14"/>
    <s v="Non-Quality Lead"/>
    <x v="0"/>
    <x v="2"/>
    <s v="Tejaswini Tarigopula"/>
    <s v="Facebook"/>
    <s v="Direct (campaign tagged in CRM)"/>
    <s v="6ad37aa94d1e243423118922"/>
    <n v="1"/>
    <n v="0"/>
    <n v="1"/>
    <n v="1"/>
    <n v="1"/>
    <n v="1"/>
    <n v="0"/>
    <n v="0"/>
    <n v="0"/>
    <n v="0"/>
    <n v="0"/>
    <n v="0"/>
  </r>
  <r>
    <x v="0"/>
    <x v="1"/>
    <x v="14"/>
    <s v="Natuf | Investors | Tier1 + Growth Cities | Oct26 | V1"/>
    <s v="Natuf | Reel | Brand Ambassador | Heard Of Owning A Cafe | V1"/>
    <s v="In House Natuf"/>
    <x v="5"/>
    <s v="Non-Quality Lead"/>
    <x v="0"/>
    <x v="2"/>
    <s v="Tejaswini Tarigopula"/>
    <s v="Facebook"/>
    <s v="Direct (campaign tagged in CRM)"/>
    <s v="6ad378a383426643e31e309b"/>
    <n v="1"/>
    <n v="0"/>
    <n v="1"/>
    <n v="0"/>
    <n v="1"/>
    <n v="1"/>
    <n v="0"/>
    <n v="0"/>
    <n v="0"/>
    <n v="0"/>
    <n v="0"/>
    <n v="0"/>
  </r>
  <r>
    <x v="0"/>
    <x v="1"/>
    <x v="14"/>
    <s v="Natuf | Business Owners | Tier1 + Growth Cities | Oct26 | V1"/>
    <s v="Natuf | Reel | Brand Ambassador | Heard Of Owning A Cafe | V1"/>
    <s v="In House Natuf"/>
    <x v="6"/>
    <s v="Non-Quality Lead"/>
    <x v="0"/>
    <x v="2"/>
    <s v="Tejaswini Tarigopula"/>
    <s v="Facebook"/>
    <s v="Direct (campaign tagged in CRM)"/>
    <s v="6ad37664a2162fbcae081aa5"/>
    <n v="1"/>
    <n v="0"/>
    <n v="1"/>
    <n v="0"/>
    <n v="2"/>
    <n v="0"/>
    <n v="0"/>
    <n v="0"/>
    <n v="0"/>
    <n v="0"/>
    <n v="0"/>
    <n v="0"/>
  </r>
  <r>
    <x v="0"/>
    <x v="1"/>
    <x v="14"/>
    <s v="Natuf | Investors | Tier1 + Growth Cities | Oct26 | V1"/>
    <s v="Natuf | Reel | Brand Ambassador | Heard Of Owning A Cafe | V1"/>
    <s v="In House Natuf"/>
    <x v="14"/>
    <s v="Non-Quality Lead"/>
    <x v="0"/>
    <x v="2"/>
    <s v="Tejaswini Tarigopula"/>
    <s v="Facebook"/>
    <s v="Direct (campaign tagged in CRM)"/>
    <s v="6ad370f139e27120ab5dead5"/>
    <n v="1"/>
    <n v="0"/>
    <n v="1"/>
    <n v="1"/>
    <n v="6"/>
    <n v="0"/>
    <n v="0"/>
    <n v="0"/>
    <n v="0"/>
    <n v="0"/>
    <n v="0"/>
    <n v="0"/>
  </r>
  <r>
    <x v="0"/>
    <x v="0"/>
    <x v="3"/>
    <s v="natuf_Kiosk_09102026"/>
    <s v="natuf_Kiosk_14072026_ad set_ad1"/>
    <s v="Natuf"/>
    <x v="11"/>
    <s v="Non-Quality Lead"/>
    <x v="0"/>
    <x v="2"/>
    <s v="(Unassigned)"/>
    <s v="Facebook"/>
    <s v="Direct (campaign tagged in CRM)"/>
    <s v="6ad36fb3cf433e5647f349f7"/>
    <n v="1"/>
    <n v="0"/>
    <n v="0"/>
    <n v="0"/>
    <n v="0"/>
    <n v="0"/>
    <n v="0"/>
    <n v="0"/>
    <n v="0"/>
    <n v="0"/>
    <n v="1"/>
    <n v="0"/>
  </r>
  <r>
    <x v="0"/>
    <x v="1"/>
    <x v="14"/>
    <s v="Natuf | Investors | Tier1 + Growth Cities | Oct26 | V1"/>
    <s v="Natuf | Reel | Brand Ambassador | Heard Of Owning A Cafe | V1"/>
    <s v="In House Natuf"/>
    <x v="14"/>
    <s v="Non-Quality Lead"/>
    <x v="0"/>
    <x v="2"/>
    <s v="Rupa Srinivas"/>
    <s v="Facebook"/>
    <s v="Direct (campaign tagged in CRM)"/>
    <s v="6ad36d3ee9e0b171582196da"/>
    <n v="1"/>
    <n v="0"/>
    <n v="1"/>
    <n v="1"/>
    <n v="1"/>
    <n v="1"/>
    <n v="0"/>
    <n v="0"/>
    <n v="0"/>
    <n v="0"/>
    <n v="0"/>
    <n v="0"/>
  </r>
  <r>
    <x v="0"/>
    <x v="0"/>
    <x v="0"/>
    <s v="E_Karan_Natuf_Sign_07072026_Adset3"/>
    <s v="E_Karan_Natuf_Sign_07072026_Adset2_Ad1"/>
    <s v="Natuf"/>
    <x v="5"/>
    <s v="Non-Quality Lead"/>
    <x v="0"/>
    <x v="2"/>
    <s v="Tejaswini Tarigopula"/>
    <s v="Facebook"/>
    <s v="Direct (campaign tagged in CRM)"/>
    <s v="6ad36ce026f3c4041c40a936"/>
    <n v="1"/>
    <n v="0"/>
    <n v="1"/>
    <n v="0"/>
    <n v="1"/>
    <n v="1"/>
    <n v="0"/>
    <n v="0"/>
    <n v="0"/>
    <n v="0"/>
    <n v="1"/>
    <n v="0"/>
  </r>
  <r>
    <x v="0"/>
    <x v="1"/>
    <x v="14"/>
    <s v="Natuf | Broad | Tier1 + Growth Cities | Oct26 | V1"/>
    <s v="Natuf | Reel | Brand Ambassador | Heard Of Owning A Cafe | V1"/>
    <s v="In House Natuf"/>
    <x v="8"/>
    <s v="Non-Quality Lead"/>
    <x v="0"/>
    <x v="2"/>
    <s v="Rupa Srinivas"/>
    <s v="Facebook"/>
    <s v="Direct (campaign tagged in CRM)"/>
    <s v="6ad36bfd04bc0778a48dde02"/>
    <n v="1"/>
    <n v="0"/>
    <n v="1"/>
    <n v="0"/>
    <n v="3"/>
    <n v="0"/>
    <n v="0"/>
    <n v="0"/>
    <n v="0"/>
    <n v="0"/>
    <n v="0"/>
    <n v="0"/>
  </r>
  <r>
    <x v="0"/>
    <x v="1"/>
    <x v="14"/>
    <s v="Natuf | LAL 1% | India | Jul26 | V1"/>
    <s v="Natuf | Reel | Brand Ambassador | Heard Of Owning A Cafe | V1"/>
    <s v="In House Natuf"/>
    <x v="5"/>
    <s v="Non-Quality Lead"/>
    <x v="0"/>
    <x v="2"/>
    <s v="Rupa Srinivas"/>
    <s v="Facebook"/>
    <s v="Direct (campaign tagged in CRM)"/>
    <s v="6ad36a25d99f626f08b278ba"/>
    <n v="1"/>
    <n v="0"/>
    <n v="1"/>
    <n v="0"/>
    <n v="1"/>
    <n v="1"/>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368decf433e5647f344f5"/>
    <n v="1"/>
    <n v="0"/>
    <n v="1"/>
    <n v="0"/>
    <n v="1"/>
    <n v="0"/>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36887093e6835ece29335"/>
    <n v="1"/>
    <n v="0"/>
    <n v="1"/>
    <n v="0"/>
    <n v="1"/>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36845d99f626f08b2767d"/>
    <n v="1"/>
    <n v="0"/>
    <n v="1"/>
    <n v="0"/>
    <n v="3"/>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367a2193545d3811f0e57"/>
    <n v="1"/>
    <n v="0"/>
    <n v="1"/>
    <n v="0"/>
    <n v="1"/>
    <n v="1"/>
    <n v="0"/>
    <n v="0"/>
    <n v="0"/>
    <n v="0"/>
    <n v="0"/>
    <n v="0"/>
  </r>
  <r>
    <x v="0"/>
    <x v="0"/>
    <x v="0"/>
    <s v="E_Karan_Natuf_Sign_07072026_Adset3"/>
    <s v="E_Karan_Natuf_Sign_07072026_Adset2_Ad1"/>
    <s v="Natuf"/>
    <x v="14"/>
    <s v="Non-Quality Lead"/>
    <x v="0"/>
    <x v="2"/>
    <s v="Tejaswini Tarigopula"/>
    <s v="Facebook"/>
    <s v="Direct (campaign tagged in CRM)"/>
    <s v="6ad366ba942fd8bd9d446703"/>
    <n v="1"/>
    <n v="0"/>
    <n v="1"/>
    <n v="1"/>
    <n v="1"/>
    <n v="1"/>
    <n v="0"/>
    <n v="0"/>
    <n v="0"/>
    <n v="0"/>
    <n v="1"/>
    <n v="0"/>
  </r>
  <r>
    <x v="0"/>
    <x v="1"/>
    <x v="14"/>
    <s v="Natuf | Broad | Tier1 + Growth Cities | Oct26 | V1"/>
    <s v="Natuf | Reel | Brand Ambassador | Heard Of Owning A Cafe | V1"/>
    <s v="In House Natuf"/>
    <x v="14"/>
    <s v="Non-Quality Lead"/>
    <x v="0"/>
    <x v="2"/>
    <s v="Rupa Srinivas"/>
    <s v="Facebook"/>
    <s v="Direct (campaign tagged in CRM)"/>
    <s v="6ad36632f575c183a0b0b08b"/>
    <n v="1"/>
    <n v="0"/>
    <n v="1"/>
    <n v="1"/>
    <n v="2"/>
    <n v="1"/>
    <n v="0"/>
    <n v="0"/>
    <n v="0"/>
    <n v="0"/>
    <n v="0"/>
    <n v="0"/>
  </r>
  <r>
    <x v="0"/>
    <x v="1"/>
    <x v="14"/>
    <s v="Natuf | Broad | Tier1 + Growth Cities | Oct26 | V1"/>
    <s v="Natuf | Reel | Brand Ambassador | Heard Of Owning A Cafe | V1"/>
    <s v="In House Natuf"/>
    <x v="11"/>
    <s v="Non-Quality Lead"/>
    <x v="0"/>
    <x v="2"/>
    <s v="Rupa Srinivas"/>
    <s v="Facebook"/>
    <s v="Direct (campaign tagged in CRM)"/>
    <s v="6ad365cf093e6835ece28fa1"/>
    <n v="1"/>
    <n v="0"/>
    <n v="0"/>
    <n v="0"/>
    <n v="0"/>
    <n v="0"/>
    <n v="0"/>
    <n v="0"/>
    <n v="0"/>
    <n v="0"/>
    <n v="0"/>
    <n v="0"/>
  </r>
  <r>
    <x v="0"/>
    <x v="0"/>
    <x v="1"/>
    <s v="E_Natuf_Generic_13082026_Adset1"/>
    <s v="E_Natuf_Generic_13082026_Adset1_Ad1"/>
    <s v="Natuf"/>
    <x v="11"/>
    <s v="Non-Quality Lead"/>
    <x v="0"/>
    <x v="2"/>
    <s v="(Unassigned)"/>
    <s v="Facebook"/>
    <s v="Direct (campaign tagged in CRM)"/>
    <s v="6ad3655ee34bd28f971fab20"/>
    <n v="1"/>
    <n v="0"/>
    <n v="0"/>
    <n v="0"/>
    <n v="0"/>
    <n v="0"/>
    <n v="0"/>
    <n v="0"/>
    <n v="0"/>
    <n v="0"/>
    <n v="1"/>
    <n v="0"/>
  </r>
  <r>
    <x v="0"/>
    <x v="1"/>
    <x v="14"/>
    <s v="Natuf | Broad | Tier1 + Growth Cities | Oct26 | V1"/>
    <s v="Natuf | Reel | Brand Ambassador | Heard Of Owning A Cafe | V1"/>
    <s v="In House Natuf"/>
    <x v="8"/>
    <s v="Non-Quality Lead"/>
    <x v="0"/>
    <x v="2"/>
    <s v="Rupa Srinivas"/>
    <s v="Facebook"/>
    <s v="Direct (campaign tagged in CRM)"/>
    <s v="6ad365421905313dcb926f99"/>
    <n v="1"/>
    <n v="0"/>
    <n v="1"/>
    <n v="0"/>
    <n v="3"/>
    <n v="0"/>
    <n v="0"/>
    <n v="0"/>
    <n v="0"/>
    <n v="0"/>
    <n v="0"/>
    <n v="0"/>
  </r>
  <r>
    <x v="0"/>
    <x v="0"/>
    <x v="3"/>
    <s v="natuf_Kiosk_14072026_Highest-converting industries"/>
    <s v="natuf_Kiosk_14072026_ad set_ad1"/>
    <s v="Natuf"/>
    <x v="6"/>
    <s v="Non-Quality Lead"/>
    <x v="0"/>
    <x v="2"/>
    <s v="Tejaswini Tarigopula"/>
    <s v="Facebook"/>
    <s v="Direct (campaign tagged in CRM)"/>
    <s v="6ad363ad419daeb71b4a78ce"/>
    <n v="1"/>
    <n v="0"/>
    <n v="1"/>
    <n v="0"/>
    <n v="2"/>
    <n v="0"/>
    <n v="0"/>
    <n v="0"/>
    <n v="0"/>
    <n v="0"/>
    <n v="1"/>
    <n v="0"/>
  </r>
  <r>
    <x v="0"/>
    <x v="1"/>
    <x v="14"/>
    <s v="Natuf | LAL 1% | India | Jul26 | V1"/>
    <s v="Natuf | Reel | Brand Ambassador | Heard Of Owning A Cafe | V1"/>
    <s v="In House Natuf"/>
    <x v="6"/>
    <s v="Non-Quality Lead"/>
    <x v="0"/>
    <x v="2"/>
    <s v="Rupa Srinivas"/>
    <s v="Facebook"/>
    <s v="Direct (campaign tagged in CRM)"/>
    <s v="6ad3600b835f7e7e1b9b0f23"/>
    <n v="1"/>
    <n v="0"/>
    <n v="1"/>
    <n v="0"/>
    <n v="1"/>
    <n v="0"/>
    <n v="0"/>
    <n v="0"/>
    <n v="0"/>
    <n v="0"/>
    <n v="0"/>
    <n v="0"/>
  </r>
  <r>
    <x v="0"/>
    <x v="0"/>
    <x v="2"/>
    <s v="E_Suresh_Natuf_Kiosk_07072026_Adset5"/>
    <s v="E_Hindi_Suresh_Natuf_Kiosk_07072026_Adset5_ad3 – Copy 2"/>
    <s v="Natuf"/>
    <x v="7"/>
    <s v="Non-Quality Lead"/>
    <x v="0"/>
    <x v="2"/>
    <s v="Tejaswini Tarigopula"/>
    <s v="Facebook"/>
    <s v="Direct (campaign tagged in CRM)"/>
    <s v="6ad35fd256176f5e5fa7c24d"/>
    <n v="1"/>
    <n v="0"/>
    <n v="1"/>
    <n v="0"/>
    <n v="2"/>
    <n v="0"/>
    <n v="0"/>
    <n v="0"/>
    <n v="0"/>
    <n v="0"/>
    <n v="1"/>
    <n v="0"/>
  </r>
  <r>
    <x v="0"/>
    <x v="0"/>
    <x v="0"/>
    <s v="E_Karan_Natuf_Sign_07072026_Adset3"/>
    <s v="E_Karan_Natuf_Sign_07072026_Adset2_Ad1"/>
    <s v="Natuf"/>
    <x v="11"/>
    <s v="Non-Quality Lead"/>
    <x v="0"/>
    <x v="2"/>
    <s v="(Unassigned)"/>
    <s v="Facebook"/>
    <s v="Direct (campaign tagged in CRM)"/>
    <s v="6ad358f06afaefcd94b022a9"/>
    <n v="1"/>
    <n v="0"/>
    <n v="0"/>
    <n v="0"/>
    <n v="0"/>
    <n v="0"/>
    <n v="0"/>
    <n v="0"/>
    <n v="0"/>
    <n v="0"/>
    <n v="1"/>
    <n v="0"/>
  </r>
  <r>
    <x v="0"/>
    <x v="0"/>
    <x v="3"/>
    <s v="natuf_Kiosk_14072026_Highest-converting industries"/>
    <s v="natuf_Kiosk_14072026_ad set_ad1"/>
    <s v="Natuf"/>
    <x v="9"/>
    <s v="Non-Quality Lead"/>
    <x v="0"/>
    <x v="2"/>
    <s v="Marshal Malbari"/>
    <s v="Facebook"/>
    <s v="Direct (campaign tagged in CRM)"/>
    <s v="6ad358b85eddcc1a8fd84e23"/>
    <n v="1"/>
    <n v="0"/>
    <n v="1"/>
    <n v="0"/>
    <n v="4"/>
    <n v="0"/>
    <n v="0"/>
    <n v="0"/>
    <n v="0"/>
    <n v="0"/>
    <n v="1"/>
    <n v="0"/>
  </r>
  <r>
    <x v="0"/>
    <x v="1"/>
    <x v="14"/>
    <s v="Natuf | Broad | Tier1 + Growth Cities | Oct26 | V1"/>
    <s v="Natuf | Reel | Brand Ambassador | Heard Of Owning A Cafe | V1"/>
    <s v="In House Natuf"/>
    <x v="5"/>
    <s v="Non-Quality Lead"/>
    <x v="0"/>
    <x v="2"/>
    <s v="Rupa Srinivas"/>
    <s v="Facebook"/>
    <s v="Direct (campaign tagged in CRM)"/>
    <s v="6ad3558df1dc297f19a94f66"/>
    <n v="1"/>
    <n v="0"/>
    <n v="1"/>
    <n v="0"/>
    <n v="0"/>
    <n v="0"/>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353cea18759d2d670ec18"/>
    <n v="1"/>
    <n v="0"/>
    <n v="1"/>
    <n v="0"/>
    <n v="1"/>
    <n v="1"/>
    <n v="0"/>
    <n v="0"/>
    <n v="0"/>
    <n v="0"/>
    <n v="0"/>
    <n v="0"/>
  </r>
  <r>
    <x v="0"/>
    <x v="0"/>
    <x v="3"/>
    <s v="natuf_Kiosk_14072026_Highest-converting industries"/>
    <s v="natuf_Kiosk_14072026_ad set_ad1"/>
    <s v="Natuf"/>
    <x v="5"/>
    <s v="Non-Quality Lead"/>
    <x v="0"/>
    <x v="2"/>
    <s v="Tejaswini Tarigopula"/>
    <s v="Facebook"/>
    <s v="Direct (campaign tagged in CRM)"/>
    <s v="6ad353a18ebb0c4dbef1f988"/>
    <n v="1"/>
    <n v="0"/>
    <n v="1"/>
    <n v="0"/>
    <n v="1"/>
    <n v="1"/>
    <n v="0"/>
    <n v="0"/>
    <n v="0"/>
    <n v="0"/>
    <n v="1"/>
    <n v="0"/>
  </r>
  <r>
    <x v="0"/>
    <x v="1"/>
    <x v="14"/>
    <s v="Natuf | Business Owners | Tier1 + Growth Cities | Oct26 | V1"/>
    <s v="Natuf | Reel | Brand Ambassador | Heard Of Owning A Cafe | V1"/>
    <s v="In House Natuf"/>
    <x v="4"/>
    <s v="Quality Lead"/>
    <x v="0"/>
    <x v="2"/>
    <s v="Rupa Srinivas"/>
    <s v="Facebook"/>
    <s v="Direct (campaign tagged in CRM)"/>
    <s v="6ad3537886ebb118b7045ec7"/>
    <n v="1"/>
    <n v="1"/>
    <n v="1"/>
    <n v="0"/>
    <n v="2"/>
    <n v="1"/>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350fdc21e99e9396759ad"/>
    <n v="1"/>
    <n v="0"/>
    <n v="1"/>
    <n v="0"/>
    <n v="1"/>
    <n v="1"/>
    <n v="0"/>
    <n v="0"/>
    <n v="0"/>
    <n v="0"/>
    <n v="0"/>
    <n v="0"/>
  </r>
  <r>
    <x v="0"/>
    <x v="0"/>
    <x v="7"/>
    <s v="E_Karan_Natuf_Kiosk_15102026_Adset 7"/>
    <s v="E_Hindi_Karan_Natuf_Kiosk_07072026_Adset5_ad3 – Copy 3"/>
    <s v="Natuf"/>
    <x v="11"/>
    <s v="Non-Quality Lead"/>
    <x v="0"/>
    <x v="2"/>
    <s v="(Unassigned)"/>
    <s v="Facebook"/>
    <s v="Direct (campaign tagged in CRM)"/>
    <s v="6ad34fdb22c4a35904570253"/>
    <n v="1"/>
    <n v="0"/>
    <n v="0"/>
    <n v="0"/>
    <n v="0"/>
    <n v="0"/>
    <n v="0"/>
    <n v="0"/>
    <n v="0"/>
    <n v="0"/>
    <n v="1"/>
    <n v="0"/>
  </r>
  <r>
    <x v="0"/>
    <x v="1"/>
    <x v="14"/>
    <s v="Natuf | Investors | Tier1 + Growth Cities | Oct26 | V1"/>
    <s v="Natuf | Reel | Brand Ambassador | Heard Of Owning A Cafe | V1"/>
    <s v="In House Natuf"/>
    <x v="14"/>
    <s v="Non-Quality Lead"/>
    <x v="0"/>
    <x v="2"/>
    <s v="Rupa Srinivas"/>
    <s v="Facebook"/>
    <s v="Direct (campaign tagged in CRM)"/>
    <s v="6ad34f9c75831df3b40abeb1"/>
    <n v="1"/>
    <n v="0"/>
    <n v="1"/>
    <n v="1"/>
    <n v="1"/>
    <n v="1"/>
    <n v="0"/>
    <n v="0"/>
    <n v="0"/>
    <n v="0"/>
    <n v="0"/>
    <n v="0"/>
  </r>
  <r>
    <x v="0"/>
    <x v="1"/>
    <x v="14"/>
    <s v="Natuf | Investors | Tier1 + Growth Cities | Oct26 | V1"/>
    <s v="Natuf | Reel | Brand Ambassador | Heard Of Owning A Cafe | V1"/>
    <s v="In House Natuf"/>
    <x v="14"/>
    <s v="Non-Quality Lead"/>
    <x v="0"/>
    <x v="2"/>
    <s v="Rupa Srinivas"/>
    <s v="Facebook"/>
    <s v="Direct (campaign tagged in CRM)"/>
    <s v="6ad34eee33419b3c1105c523"/>
    <n v="1"/>
    <n v="0"/>
    <n v="1"/>
    <n v="1"/>
    <n v="1"/>
    <n v="1"/>
    <n v="0"/>
    <n v="0"/>
    <n v="0"/>
    <n v="0"/>
    <n v="0"/>
    <n v="0"/>
  </r>
  <r>
    <x v="0"/>
    <x v="0"/>
    <x v="3"/>
    <s v="natuf_Kiosk_09102026"/>
    <s v="natuf_Kiosk_14072026_ad set_ad1"/>
    <s v="Natuf"/>
    <x v="7"/>
    <s v="Non-Quality Lead"/>
    <x v="0"/>
    <x v="2"/>
    <s v="Tejaswini Tarigopula"/>
    <s v="Facebook"/>
    <s v="Direct (campaign tagged in CRM)"/>
    <s v="6ad34d65d0b76a7ae2cc44ef"/>
    <n v="1"/>
    <n v="0"/>
    <n v="1"/>
    <n v="0"/>
    <n v="2"/>
    <n v="0"/>
    <n v="0"/>
    <n v="0"/>
    <n v="0"/>
    <n v="0"/>
    <n v="1"/>
    <n v="0"/>
  </r>
  <r>
    <x v="0"/>
    <x v="1"/>
    <x v="14"/>
    <s v="Natuf | Broad | Tier1 + Growth Cities | Oct26 | V1"/>
    <s v="Natuf | Reel | Brand Ambassador | Heard Of Owning A Cafe | V1"/>
    <s v="In House Natuf"/>
    <x v="5"/>
    <s v="Non-Quality Lead"/>
    <x v="0"/>
    <x v="2"/>
    <s v="Rupa Srinivas"/>
    <s v="Facebook"/>
    <s v="Direct (campaign tagged in CRM)"/>
    <s v="6ad34ca4a6396f727c312dd9"/>
    <n v="1"/>
    <n v="0"/>
    <n v="1"/>
    <n v="0"/>
    <n v="1"/>
    <n v="0"/>
    <n v="0"/>
    <n v="0"/>
    <n v="0"/>
    <n v="0"/>
    <n v="0"/>
    <n v="0"/>
  </r>
  <r>
    <x v="0"/>
    <x v="1"/>
    <x v="14"/>
    <s v="Natuf | LAL 1% | India | Jul26 | V1"/>
    <s v="Natuf | Reel | Brand Ambassador | Heard Of Owning A Cafe | V1"/>
    <s v="In House Natuf"/>
    <x v="4"/>
    <s v="Quality Lead"/>
    <x v="0"/>
    <x v="2"/>
    <s v="Rupa Srinivas"/>
    <s v="Facebook"/>
    <s v="Direct (campaign tagged in CRM)"/>
    <s v="6ad34c979c33cc88867cf215"/>
    <n v="1"/>
    <n v="1"/>
    <n v="1"/>
    <n v="0"/>
    <n v="2"/>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34b73f21cfdba26fcea35"/>
    <n v="1"/>
    <n v="0"/>
    <n v="1"/>
    <n v="0"/>
    <n v="2"/>
    <n v="1"/>
    <n v="0"/>
    <n v="0"/>
    <n v="0"/>
    <n v="0"/>
    <n v="0"/>
    <n v="0"/>
  </r>
  <r>
    <x v="0"/>
    <x v="0"/>
    <x v="2"/>
    <s v="E_Suresh_Natuf_Kiosk_07072026_Adset5"/>
    <s v="E_Hindi_Suresh_Natuf_Kiosk_07072026_Adset5_ad3 – Copy 2"/>
    <s v="Natuf"/>
    <x v="1"/>
    <s v="Quality Lead"/>
    <x v="0"/>
    <x v="2"/>
    <s v="Tejaswini Tarigopula"/>
    <s v="Facebook"/>
    <s v="Direct (campaign tagged in CRM)"/>
    <s v="6ad34ae10ce2a4ce233c7f31"/>
    <n v="1"/>
    <n v="1"/>
    <n v="1"/>
    <n v="0"/>
    <n v="9"/>
    <n v="4"/>
    <n v="0"/>
    <n v="0"/>
    <n v="0"/>
    <n v="0"/>
    <n v="1"/>
    <n v="1"/>
  </r>
  <r>
    <x v="0"/>
    <x v="1"/>
    <x v="14"/>
    <s v="Natuf | LAL 1% | India | Jul26 | V1"/>
    <s v="Natuf | Reel | Brand Ambassador | Heard Of Owning A Cafe | V1"/>
    <s v="In House Natuf"/>
    <x v="6"/>
    <s v="Non-Quality Lead"/>
    <x v="0"/>
    <x v="2"/>
    <s v="Rupa Srinivas"/>
    <s v="Facebook"/>
    <s v="Direct (campaign tagged in CRM)"/>
    <s v="6ad346b3ec5e6984623ce989"/>
    <n v="1"/>
    <n v="0"/>
    <n v="1"/>
    <n v="0"/>
    <n v="1"/>
    <n v="1"/>
    <n v="0"/>
    <n v="0"/>
    <n v="0"/>
    <n v="0"/>
    <n v="0"/>
    <n v="0"/>
  </r>
  <r>
    <x v="0"/>
    <x v="1"/>
    <x v="14"/>
    <s v="Natuf | Broad | Tier1 + Growth Cities | Oct26 | V1"/>
    <s v="Natuf | Reel | Brand Ambassador | Heard Of Owning A Cafe | V1"/>
    <s v="In House Natuf"/>
    <x v="14"/>
    <s v="Non-Quality Lead"/>
    <x v="0"/>
    <x v="2"/>
    <s v="Rupa Srinivas"/>
    <s v="Facebook"/>
    <s v="Direct (campaign tagged in CRM)"/>
    <s v="6ad3468d98a0650b398ce1d2"/>
    <n v="1"/>
    <n v="0"/>
    <n v="1"/>
    <n v="1"/>
    <n v="1"/>
    <n v="0"/>
    <n v="0"/>
    <n v="0"/>
    <n v="0"/>
    <n v="0"/>
    <n v="0"/>
    <n v="0"/>
  </r>
  <r>
    <x v="0"/>
    <x v="0"/>
    <x v="3"/>
    <s v="natuf_Kiosk_09102026"/>
    <s v="natuf_Kiosk_14072026_ad set_ad1"/>
    <s v="Natuf"/>
    <x v="11"/>
    <s v="Non-Quality Lead"/>
    <x v="0"/>
    <x v="2"/>
    <s v="(Unassigned)"/>
    <s v="Facebook"/>
    <s v="Direct (campaign tagged in CRM)"/>
    <s v="6ad3449d98a0650b398ce0b4"/>
    <n v="1"/>
    <n v="0"/>
    <n v="0"/>
    <n v="0"/>
    <n v="0"/>
    <n v="0"/>
    <n v="0"/>
    <n v="0"/>
    <n v="0"/>
    <n v="0"/>
    <n v="1"/>
    <n v="0"/>
  </r>
  <r>
    <x v="0"/>
    <x v="1"/>
    <x v="14"/>
    <s v="Natuf | Investors | Tier1 + Growth Cities | Oct26 | V1"/>
    <s v="Natuf | Reel | Brand Ambassador | Heard Of Owning A Cafe | V1"/>
    <s v="In House Natuf"/>
    <x v="6"/>
    <s v="Non-Quality Lead"/>
    <x v="0"/>
    <x v="2"/>
    <s v="Rupa Srinivas"/>
    <s v="Facebook"/>
    <s v="Direct (campaign tagged in CRM)"/>
    <s v="6ad3440b768c5d156f5baf51"/>
    <n v="1"/>
    <n v="0"/>
    <n v="1"/>
    <n v="0"/>
    <n v="1"/>
    <n v="0"/>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343cb93c7cbc71cb06da5"/>
    <n v="1"/>
    <n v="0"/>
    <n v="1"/>
    <n v="0"/>
    <n v="0"/>
    <n v="0"/>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343473748430a1adb38d0"/>
    <n v="1"/>
    <n v="0"/>
    <n v="1"/>
    <n v="0"/>
    <n v="4"/>
    <n v="1"/>
    <n v="0"/>
    <n v="0"/>
    <n v="0"/>
    <n v="0"/>
    <n v="0"/>
    <n v="0"/>
  </r>
  <r>
    <x v="0"/>
    <x v="1"/>
    <x v="14"/>
    <s v="Natuf | Broad | Tier1 + Growth Cities | Oct26 | V1"/>
    <s v="Natuf | Reel | Brand Ambassador | Heard Of Owning A Cafe | V1"/>
    <s v="In House Natuf"/>
    <x v="4"/>
    <s v="Quality Lead"/>
    <x v="0"/>
    <x v="2"/>
    <s v="Rupa Srinivas"/>
    <s v="Facebook"/>
    <s v="Direct (campaign tagged in CRM)"/>
    <s v="6ad342dae2bf44d9de0e5349"/>
    <n v="1"/>
    <n v="1"/>
    <n v="1"/>
    <n v="0"/>
    <n v="2"/>
    <n v="2"/>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342b2d43e9279f32fd168"/>
    <n v="1"/>
    <n v="0"/>
    <n v="1"/>
    <n v="0"/>
    <n v="1"/>
    <n v="1"/>
    <n v="0"/>
    <n v="0"/>
    <n v="0"/>
    <n v="0"/>
    <n v="0"/>
    <n v="0"/>
  </r>
  <r>
    <x v="0"/>
    <x v="0"/>
    <x v="3"/>
    <s v="natuf_Kiosk_23092026_ad set3"/>
    <s v="natuf_Kiosk_23092026_ad set3_ad1"/>
    <s v="Natuf"/>
    <x v="14"/>
    <s v="Non-Quality Lead"/>
    <x v="0"/>
    <x v="2"/>
    <s v="Marshal Malbari"/>
    <s v="Facebook"/>
    <s v="Direct (campaign tagged in CRM)"/>
    <s v="6ad341b284af00f41b517eda"/>
    <n v="1"/>
    <n v="0"/>
    <n v="1"/>
    <n v="1"/>
    <n v="5"/>
    <n v="0"/>
    <n v="0"/>
    <n v="0"/>
    <n v="0"/>
    <n v="0"/>
    <n v="1"/>
    <n v="0"/>
  </r>
  <r>
    <x v="0"/>
    <x v="0"/>
    <x v="0"/>
    <s v="E_Karan_Natuf_Sign_07072026_Adset3"/>
    <s v="E_Karan_Natuf_Sign_07072026_Adset2_Ad1 – Copy"/>
    <s v="Natuf"/>
    <x v="14"/>
    <s v="Non-Quality Lead"/>
    <x v="0"/>
    <x v="2"/>
    <s v="Marshal Malbari"/>
    <s v="Facebook"/>
    <s v="Direct (campaign tagged in CRM)"/>
    <s v="6ad33f23dc8bb68992393286"/>
    <n v="1"/>
    <n v="0"/>
    <n v="1"/>
    <n v="1"/>
    <n v="5"/>
    <n v="1"/>
    <n v="0"/>
    <n v="0"/>
    <n v="0"/>
    <n v="0"/>
    <n v="1"/>
    <n v="0"/>
  </r>
  <r>
    <x v="0"/>
    <x v="0"/>
    <x v="3"/>
    <s v="natuf_Kiosk_09102026"/>
    <s v="natuf_Kiosk_14072026_ad set_ad1"/>
    <s v="Natuf"/>
    <x v="11"/>
    <s v="Non-Quality Lead"/>
    <x v="0"/>
    <x v="2"/>
    <s v="(Unassigned)"/>
    <s v="Facebook"/>
    <s v="Direct (campaign tagged in CRM)"/>
    <s v="6ad33eb2ddda1281b612a85e"/>
    <n v="1"/>
    <n v="0"/>
    <n v="0"/>
    <n v="0"/>
    <n v="0"/>
    <n v="0"/>
    <n v="0"/>
    <n v="0"/>
    <n v="0"/>
    <n v="0"/>
    <n v="1"/>
    <n v="0"/>
  </r>
  <r>
    <x v="0"/>
    <x v="1"/>
    <x v="14"/>
    <s v="Natuf | Broad | Tier1 + Growth Cities | Oct26 | V1"/>
    <s v="Natuf | Reel | Brand Ambassador | Heard Of Owning A Cafe | V1"/>
    <s v="In House Natuf"/>
    <x v="14"/>
    <s v="Non-Quality Lead"/>
    <x v="0"/>
    <x v="2"/>
    <s v="Rupa Srinivas"/>
    <s v="Facebook"/>
    <s v="Direct (campaign tagged in CRM)"/>
    <s v="6ad33dafecc2797b2b8b4d45"/>
    <n v="1"/>
    <n v="0"/>
    <n v="1"/>
    <n v="1"/>
    <n v="1"/>
    <n v="0"/>
    <n v="0"/>
    <n v="0"/>
    <n v="0"/>
    <n v="0"/>
    <n v="0"/>
    <n v="0"/>
  </r>
  <r>
    <x v="0"/>
    <x v="0"/>
    <x v="1"/>
    <s v="E_Natuf_Generic_13082026_Adset1"/>
    <s v="E_Natuf_Generic_13082026_Adset1_Ad1"/>
    <s v="Natuf"/>
    <x v="6"/>
    <s v="Non-Quality Lead"/>
    <x v="0"/>
    <x v="2"/>
    <s v="Tejaswini Tarigopula"/>
    <s v="Facebook"/>
    <s v="Direct (campaign tagged in CRM)"/>
    <s v="6ad33d59f463c1e71088fb5c"/>
    <n v="1"/>
    <n v="0"/>
    <n v="1"/>
    <n v="0"/>
    <n v="1"/>
    <n v="0"/>
    <n v="0"/>
    <n v="0"/>
    <n v="0"/>
    <n v="0"/>
    <n v="1"/>
    <n v="0"/>
  </r>
  <r>
    <x v="0"/>
    <x v="1"/>
    <x v="14"/>
    <s v="Natuf | Broad | Tier1 + Growth Cities | Oct26 | V1"/>
    <s v="Natuf | Reel | Brand Ambassador | Heard Of Owning A Cafe | V1"/>
    <s v="In House Natuf"/>
    <x v="5"/>
    <s v="Non-Quality Lead"/>
    <x v="0"/>
    <x v="2"/>
    <s v="Rupa Srinivas"/>
    <s v="Facebook"/>
    <s v="Direct (campaign tagged in CRM)"/>
    <s v="6ad3385117c22bf903dcfc47"/>
    <n v="1"/>
    <n v="0"/>
    <n v="1"/>
    <n v="0"/>
    <n v="1"/>
    <n v="1"/>
    <n v="0"/>
    <n v="0"/>
    <n v="0"/>
    <n v="0"/>
    <n v="0"/>
    <n v="0"/>
  </r>
  <r>
    <x v="0"/>
    <x v="0"/>
    <x v="7"/>
    <s v="E_Karan_Natuf_Kiosk_15102026_Adset 7"/>
    <s v="E_Karan_Natuf_Kiosk_07072026_Adset5_ad3 – Copy"/>
    <s v="Natuf"/>
    <x v="11"/>
    <s v="Non-Quality Lead"/>
    <x v="0"/>
    <x v="2"/>
    <s v="(Unassigned)"/>
    <s v="Facebook"/>
    <s v="Direct (campaign tagged in CRM)"/>
    <s v="6ad337f1319cac3a81ad2c03"/>
    <n v="1"/>
    <n v="0"/>
    <n v="0"/>
    <n v="0"/>
    <n v="0"/>
    <n v="0"/>
    <n v="0"/>
    <n v="0"/>
    <n v="0"/>
    <n v="0"/>
    <n v="1"/>
    <n v="0"/>
  </r>
  <r>
    <x v="0"/>
    <x v="1"/>
    <x v="14"/>
    <s v="Natuf | Investors | Tier1 + Growth Cities | Oct26 | V1"/>
    <s v="Natuf | Reel | Brand Ambassador | Heard Of Owning A Cafe | V1"/>
    <s v="In House Natuf"/>
    <x v="5"/>
    <s v="Non-Quality Lead"/>
    <x v="0"/>
    <x v="2"/>
    <s v="Rupa Srinivas"/>
    <s v="Facebook"/>
    <s v="Direct (campaign tagged in CRM)"/>
    <s v="6ad337774d89a0fa66f29986"/>
    <n v="1"/>
    <n v="0"/>
    <n v="1"/>
    <n v="0"/>
    <n v="1"/>
    <n v="1"/>
    <n v="0"/>
    <n v="0"/>
    <n v="0"/>
    <n v="0"/>
    <n v="0"/>
    <n v="0"/>
  </r>
  <r>
    <x v="0"/>
    <x v="0"/>
    <x v="1"/>
    <s v="E_Natuf_Generic_13082026_Adset1"/>
    <s v="E_Natuf_Generic_13082026_Adset1_Ad1"/>
    <s v="Natuf"/>
    <x v="5"/>
    <s v="Non-Quality Lead"/>
    <x v="0"/>
    <x v="2"/>
    <s v="Tejaswini Tarigopula"/>
    <s v="Facebook"/>
    <s v="Direct (campaign tagged in CRM)"/>
    <s v="6ad337006e13a9cd7694f6f1"/>
    <n v="1"/>
    <n v="0"/>
    <n v="1"/>
    <n v="0"/>
    <n v="1"/>
    <n v="1"/>
    <n v="0"/>
    <n v="0"/>
    <n v="0"/>
    <n v="0"/>
    <n v="1"/>
    <n v="0"/>
  </r>
  <r>
    <x v="0"/>
    <x v="1"/>
    <x v="14"/>
    <s v="Natuf | Broad | Tier1 + Growth Cities | Oct26 | V1"/>
    <s v="Natuf | Reel | Brand Ambassador | Heard Of Owning A Cafe | V1"/>
    <s v="In House Natuf"/>
    <x v="4"/>
    <s v="Quality Lead"/>
    <x v="0"/>
    <x v="2"/>
    <s v="Rupa Srinivas"/>
    <s v="Facebook"/>
    <s v="Direct (campaign tagged in CRM)"/>
    <s v="6ad334c0dc8bb689923923f5"/>
    <n v="1"/>
    <n v="1"/>
    <n v="1"/>
    <n v="0"/>
    <n v="1"/>
    <n v="1"/>
    <n v="0"/>
    <n v="0"/>
    <n v="0"/>
    <n v="0"/>
    <n v="0"/>
    <n v="0"/>
  </r>
  <r>
    <x v="0"/>
    <x v="0"/>
    <x v="3"/>
    <s v="natuf_Kiosk_09102026"/>
    <s v="natuf_Kiosk_14072026_ad set_ad1"/>
    <s v="Natuf"/>
    <x v="6"/>
    <s v="Non-Quality Lead"/>
    <x v="0"/>
    <x v="2"/>
    <s v="Tejaswini Tarigopula"/>
    <s v="Facebook"/>
    <s v="Direct (campaign tagged in CRM)"/>
    <s v="6ad33454e72b149b19d19f47"/>
    <n v="1"/>
    <n v="0"/>
    <n v="1"/>
    <n v="0"/>
    <n v="1"/>
    <n v="0"/>
    <n v="0"/>
    <n v="0"/>
    <n v="0"/>
    <n v="0"/>
    <n v="1"/>
    <n v="0"/>
  </r>
  <r>
    <x v="0"/>
    <x v="1"/>
    <x v="14"/>
    <s v="Natuf | LAL 1% | India | Jul26 | V1"/>
    <s v="Natuf | Reel | Brand Ambassador | Heard Of Owning A Cafe | V1"/>
    <s v="In House Natuf"/>
    <x v="5"/>
    <s v="Non-Quality Lead"/>
    <x v="0"/>
    <x v="2"/>
    <s v="Rupa Srinivas"/>
    <s v="Facebook"/>
    <s v="Direct (campaign tagged in CRM)"/>
    <s v="6ad333b44ed4238442daf1db"/>
    <n v="1"/>
    <n v="0"/>
    <n v="1"/>
    <n v="0"/>
    <n v="1"/>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3333f5994f97926717228"/>
    <n v="1"/>
    <n v="0"/>
    <n v="1"/>
    <n v="0"/>
    <n v="2"/>
    <n v="2"/>
    <n v="0"/>
    <n v="0"/>
    <n v="0"/>
    <n v="0"/>
    <n v="0"/>
    <n v="0"/>
  </r>
  <r>
    <x v="0"/>
    <x v="0"/>
    <x v="0"/>
    <s v="E_Karan_Natuf_Sign_07072026_Adset3"/>
    <s v="E_Karan_Natuf_Sign_07072026_Adset2_Ad1"/>
    <s v="Natuf"/>
    <x v="11"/>
    <s v="Non-Quality Lead"/>
    <x v="0"/>
    <x v="2"/>
    <s v="(Unassigned)"/>
    <s v="Facebook"/>
    <s v="Direct (campaign tagged in CRM)"/>
    <s v="6ad332db8ceeaa10903d7ec1"/>
    <n v="1"/>
    <n v="0"/>
    <n v="0"/>
    <n v="0"/>
    <n v="0"/>
    <n v="0"/>
    <n v="0"/>
    <n v="0"/>
    <n v="0"/>
    <n v="0"/>
    <n v="1"/>
    <n v="0"/>
  </r>
  <r>
    <x v="0"/>
    <x v="0"/>
    <x v="3"/>
    <s v="natuf_Kiosk_09102026"/>
    <s v="natuf_Kiosk_14072026_ad set_ad1"/>
    <s v="Natuf"/>
    <x v="11"/>
    <s v="Non-Quality Lead"/>
    <x v="0"/>
    <x v="2"/>
    <s v="(Unassigned)"/>
    <s v="Facebook"/>
    <s v="Direct (campaign tagged in CRM)"/>
    <s v="6ad330db3b9c88763fe27ee5"/>
    <n v="1"/>
    <n v="0"/>
    <n v="0"/>
    <n v="0"/>
    <n v="0"/>
    <n v="0"/>
    <n v="0"/>
    <n v="0"/>
    <n v="0"/>
    <n v="0"/>
    <n v="1"/>
    <n v="0"/>
  </r>
  <r>
    <x v="0"/>
    <x v="0"/>
    <x v="3"/>
    <s v="natuf_Kiosk_23092026_ad set3"/>
    <s v="natuf_Kiosk_23092026_ad set3_ad1"/>
    <s v="Natuf"/>
    <x v="6"/>
    <s v="Non-Quality Lead"/>
    <x v="0"/>
    <x v="2"/>
    <s v="Tejaswini Tarigopula"/>
    <s v="Facebook"/>
    <s v="Direct (campaign tagged in CRM)"/>
    <s v="6ad3309ec8ca7c96e0999596"/>
    <n v="1"/>
    <n v="0"/>
    <n v="1"/>
    <n v="0"/>
    <n v="1"/>
    <n v="0"/>
    <n v="0"/>
    <n v="0"/>
    <n v="0"/>
    <n v="0"/>
    <n v="1"/>
    <n v="0"/>
  </r>
  <r>
    <x v="0"/>
    <x v="1"/>
    <x v="14"/>
    <s v="Natuf | Business Owners | Tier1 + Growth Cities | Oct26 | V1"/>
    <s v="Natuf | Reel | Brand Ambassador | Heard Of Owning A Cafe | V1"/>
    <s v="In House Natuf"/>
    <x v="8"/>
    <s v="Non-Quality Lead"/>
    <x v="0"/>
    <x v="2"/>
    <s v="Rupa Srinivas"/>
    <s v="Facebook"/>
    <s v="Direct (campaign tagged in CRM)"/>
    <s v="6ad3302e14fda8380b7a2e6d"/>
    <n v="1"/>
    <n v="0"/>
    <n v="1"/>
    <n v="0"/>
    <n v="3"/>
    <n v="3"/>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32f7a8f7067d91680757d"/>
    <n v="1"/>
    <n v="0"/>
    <n v="1"/>
    <n v="0"/>
    <n v="1"/>
    <n v="0"/>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32e865fb0c65f673b748c"/>
    <n v="1"/>
    <n v="0"/>
    <n v="1"/>
    <n v="0"/>
    <n v="0"/>
    <n v="0"/>
    <n v="0"/>
    <n v="0"/>
    <n v="0"/>
    <n v="0"/>
    <n v="0"/>
    <n v="0"/>
  </r>
  <r>
    <x v="0"/>
    <x v="0"/>
    <x v="0"/>
    <s v="E_Karan_Natuf_Sign_07072026_Adset3"/>
    <s v="E_Karan_Natuf_Sign_07072026_Adset2_Ad1"/>
    <s v="Natuf"/>
    <x v="14"/>
    <s v="Non-Quality Lead"/>
    <x v="0"/>
    <x v="2"/>
    <s v="Marshal Malbari"/>
    <s v="Facebook"/>
    <s v="Direct (campaign tagged in CRM)"/>
    <s v="6ad32e7d9eec196ed71a83a9"/>
    <n v="1"/>
    <n v="0"/>
    <n v="1"/>
    <n v="1"/>
    <n v="1"/>
    <n v="1"/>
    <n v="0"/>
    <n v="0"/>
    <n v="0"/>
    <n v="0"/>
    <n v="1"/>
    <n v="0"/>
  </r>
  <r>
    <x v="0"/>
    <x v="0"/>
    <x v="0"/>
    <s v="E_Karan_Natuf_Sign_07072026_Adset3"/>
    <s v="E_Karan_Natuf_Sign_07072026_Adset2_Ad1 – Copy"/>
    <s v="Natuf"/>
    <x v="10"/>
    <s v="Non-Quality Lead"/>
    <x v="0"/>
    <x v="2"/>
    <s v="Marshal Malbari"/>
    <s v="Facebook"/>
    <s v="Direct (campaign tagged in CRM)"/>
    <s v="6ad32ddfc85e5b1bf0f0ca95"/>
    <n v="1"/>
    <n v="0"/>
    <n v="1"/>
    <n v="0"/>
    <n v="5"/>
    <n v="0"/>
    <n v="0"/>
    <n v="0"/>
    <n v="0"/>
    <n v="0"/>
    <n v="1"/>
    <n v="0"/>
  </r>
  <r>
    <x v="0"/>
    <x v="0"/>
    <x v="2"/>
    <s v="E_Suresh_Natuf_Kiosk_07072026_Adset5"/>
    <s v="E_Hindi_Suresh_Natuf_Kiosk_07072026_Adset5_ad3 – Copy 2"/>
    <s v="Natuf"/>
    <x v="11"/>
    <s v="Non-Quality Lead"/>
    <x v="0"/>
    <x v="2"/>
    <s v="(Unassigned)"/>
    <s v="Facebook"/>
    <s v="Direct (campaign tagged in CRM)"/>
    <s v="6ad32a81045e6d0aa6df42bc"/>
    <n v="1"/>
    <n v="0"/>
    <n v="0"/>
    <n v="0"/>
    <n v="0"/>
    <n v="0"/>
    <n v="0"/>
    <n v="0"/>
    <n v="0"/>
    <n v="0"/>
    <n v="1"/>
    <n v="0"/>
  </r>
  <r>
    <x v="0"/>
    <x v="1"/>
    <x v="14"/>
    <s v="Natuf | Business Owners | Tier1 + Growth Cities | Oct26 | V1"/>
    <s v="Natuf | Reel | Brand Ambassador | Heard Of Owning A Cafe | V1"/>
    <s v="In House Natuf"/>
    <x v="5"/>
    <s v="Non-Quality Lead"/>
    <x v="0"/>
    <x v="2"/>
    <s v="Rupa Srinivas"/>
    <s v="Facebook"/>
    <s v="Direct (campaign tagged in CRM)"/>
    <s v="6ad3294b66f705ee6b8ff635"/>
    <n v="1"/>
    <n v="0"/>
    <n v="1"/>
    <n v="0"/>
    <n v="2"/>
    <n v="2"/>
    <n v="0"/>
    <n v="0"/>
    <n v="0"/>
    <n v="0"/>
    <n v="0"/>
    <n v="0"/>
  </r>
  <r>
    <x v="0"/>
    <x v="1"/>
    <x v="14"/>
    <s v="Natuf | Business Owners | Tier1 + Growth Cities | Oct26 | V1"/>
    <s v="Natuf | Reel | Brand Ambassador | Heard Of Owning A Cafe | V1"/>
    <s v="In House Natuf"/>
    <x v="8"/>
    <s v="Non-Quality Lead"/>
    <x v="0"/>
    <x v="2"/>
    <s v="Rupa Srinivas"/>
    <s v="Facebook"/>
    <s v="Direct (campaign tagged in CRM)"/>
    <s v="6ad32891bdfe508505f9d2db"/>
    <n v="1"/>
    <n v="0"/>
    <n v="1"/>
    <n v="0"/>
    <n v="3"/>
    <n v="0"/>
    <n v="0"/>
    <n v="0"/>
    <n v="0"/>
    <n v="0"/>
    <n v="0"/>
    <n v="0"/>
  </r>
  <r>
    <x v="0"/>
    <x v="0"/>
    <x v="0"/>
    <s v="E_Karan_Natuf_Sign_07072026_Adset3"/>
    <s v="E_Karan_Natuf_Sign_07072026_Adset2_Ad1"/>
    <s v="Natuf"/>
    <x v="9"/>
    <s v="Non-Quality Lead"/>
    <x v="0"/>
    <x v="2"/>
    <s v="Marshal Malbari"/>
    <s v="Facebook"/>
    <s v="Direct (campaign tagged in CRM)"/>
    <s v="6ad32674bdfe508505f9d009"/>
    <n v="1"/>
    <n v="0"/>
    <n v="1"/>
    <n v="0"/>
    <n v="4"/>
    <n v="0"/>
    <n v="0"/>
    <n v="0"/>
    <n v="0"/>
    <n v="0"/>
    <n v="1"/>
    <n v="0"/>
  </r>
  <r>
    <x v="0"/>
    <x v="0"/>
    <x v="3"/>
    <s v="natuf_Kiosk_09102026"/>
    <s v="natuf_Kiosk_14072026_ad set_ad1"/>
    <s v="Natuf"/>
    <x v="11"/>
    <s v="Non-Quality Lead"/>
    <x v="0"/>
    <x v="2"/>
    <s v="(Unassigned)"/>
    <s v="Facebook"/>
    <s v="Direct (campaign tagged in CRM)"/>
    <s v="6ad324e2bdfe508505f9cc64"/>
    <n v="1"/>
    <n v="0"/>
    <n v="0"/>
    <n v="0"/>
    <n v="0"/>
    <n v="0"/>
    <n v="0"/>
    <n v="0"/>
    <n v="0"/>
    <n v="0"/>
    <n v="1"/>
    <n v="0"/>
  </r>
  <r>
    <x v="0"/>
    <x v="1"/>
    <x v="14"/>
    <s v="Natuf | LAL 1% | India | Jul26 | V1"/>
    <s v="Natuf | Reel | Brand Ambassador | Heard Of Owning A Cafe | V1"/>
    <s v="In House Natuf"/>
    <x v="5"/>
    <s v="Non-Quality Lead"/>
    <x v="0"/>
    <x v="2"/>
    <s v="Rupa Srinivas"/>
    <s v="Facebook"/>
    <s v="Direct (campaign tagged in CRM)"/>
    <s v="6ad324988f41e473302b6532"/>
    <n v="1"/>
    <n v="0"/>
    <n v="1"/>
    <n v="0"/>
    <n v="1"/>
    <n v="1"/>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3247665b63a327f67be08"/>
    <n v="1"/>
    <n v="0"/>
    <n v="1"/>
    <n v="0"/>
    <n v="1"/>
    <n v="0"/>
    <n v="0"/>
    <n v="0"/>
    <n v="0"/>
    <n v="0"/>
    <n v="0"/>
    <n v="0"/>
  </r>
  <r>
    <x v="0"/>
    <x v="0"/>
    <x v="3"/>
    <s v="natuf_Kiosk_09102026"/>
    <s v="natuf_Kiosk_14072026_ad set_ad1"/>
    <s v="Natuf"/>
    <x v="4"/>
    <s v="Quality Lead"/>
    <x v="0"/>
    <x v="2"/>
    <s v="Tejaswini Tarigopula"/>
    <s v="Facebook"/>
    <s v="Direct (campaign tagged in CRM)"/>
    <s v="6ad32441e9b5ee91e6566602"/>
    <n v="1"/>
    <n v="1"/>
    <n v="1"/>
    <n v="0"/>
    <n v="3"/>
    <n v="2"/>
    <n v="0"/>
    <n v="0"/>
    <n v="0"/>
    <n v="0"/>
    <n v="1"/>
    <n v="1"/>
  </r>
  <r>
    <x v="0"/>
    <x v="0"/>
    <x v="2"/>
    <s v="E_Suresh_Natuf_Kiosk_07072026_Adset5"/>
    <s v="E_Hindi_Suresh_Natuf_Kiosk_07072026_Adset5_ad3 – Copy 2"/>
    <s v="Natuf"/>
    <x v="5"/>
    <s v="Non-Quality Lead"/>
    <x v="0"/>
    <x v="2"/>
    <s v="Tejaswini Tarigopula"/>
    <s v="Facebook"/>
    <s v="Direct (campaign tagged in CRM)"/>
    <s v="6ad323047904390da6c4dfe2"/>
    <n v="1"/>
    <n v="0"/>
    <n v="1"/>
    <n v="0"/>
    <n v="6"/>
    <n v="3"/>
    <n v="0"/>
    <n v="0"/>
    <n v="0"/>
    <n v="0"/>
    <n v="1"/>
    <n v="0"/>
  </r>
  <r>
    <x v="0"/>
    <x v="0"/>
    <x v="3"/>
    <s v="natuf_Kiosk_09102026"/>
    <s v="natuf_Kiosk_14072026_ad set_ad1"/>
    <s v="Natuf"/>
    <x v="11"/>
    <s v="Non-Quality Lead"/>
    <x v="0"/>
    <x v="2"/>
    <s v="(Unassigned)"/>
    <s v="Facebook"/>
    <s v="Direct (campaign tagged in CRM)"/>
    <s v="6ad3224d8f41e473302b5fb5"/>
    <n v="1"/>
    <n v="0"/>
    <n v="0"/>
    <n v="0"/>
    <n v="0"/>
    <n v="0"/>
    <n v="0"/>
    <n v="0"/>
    <n v="0"/>
    <n v="0"/>
    <n v="1"/>
    <n v="0"/>
  </r>
  <r>
    <x v="0"/>
    <x v="1"/>
    <x v="14"/>
    <s v="Natuf | Broad | Tier1 + Growth Cities | Oct26 | V1"/>
    <s v="Natuf | Reel | Brand Ambassador | Heard Of Owning A Cafe | V1"/>
    <s v="In House Natuf"/>
    <x v="6"/>
    <s v="Non-Quality Lead"/>
    <x v="0"/>
    <x v="2"/>
    <s v="Rupa Srinivas"/>
    <s v="Facebook"/>
    <s v="Direct (campaign tagged in CRM)"/>
    <s v="6ad321ceb7744d74c2170849"/>
    <n v="1"/>
    <n v="0"/>
    <n v="1"/>
    <n v="0"/>
    <n v="1"/>
    <n v="0"/>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3216cb6deefe0e98098e7"/>
    <n v="1"/>
    <n v="0"/>
    <n v="1"/>
    <n v="0"/>
    <n v="3"/>
    <n v="1"/>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3215cb76d8d7a7f01fea8"/>
    <n v="1"/>
    <n v="0"/>
    <n v="1"/>
    <n v="0"/>
    <n v="2"/>
    <n v="1"/>
    <n v="0"/>
    <n v="0"/>
    <n v="0"/>
    <n v="0"/>
    <n v="0"/>
    <n v="0"/>
  </r>
  <r>
    <x v="0"/>
    <x v="0"/>
    <x v="3"/>
    <s v="natuf_Kiosk_09102026"/>
    <s v="natuf_Kiosk_14072026_ad set_ad1"/>
    <s v="Natuf"/>
    <x v="5"/>
    <s v="Non-Quality Lead"/>
    <x v="0"/>
    <x v="2"/>
    <s v="Tejaswini Tarigopula"/>
    <s v="Facebook"/>
    <s v="Direct (campaign tagged in CRM)"/>
    <s v="6ad320deb7c4657a33f6e597"/>
    <n v="1"/>
    <n v="0"/>
    <n v="1"/>
    <n v="0"/>
    <n v="1"/>
    <n v="1"/>
    <n v="0"/>
    <n v="0"/>
    <n v="0"/>
    <n v="0"/>
    <n v="1"/>
    <n v="0"/>
  </r>
  <r>
    <x v="0"/>
    <x v="1"/>
    <x v="14"/>
    <s v="Natuf | Investors | Tier1 + Growth Cities | Oct26 | V1"/>
    <s v="Natuf | Reel | Brand Ambassador | Heard Of Owning A Cafe | V1"/>
    <s v="In House Natuf"/>
    <x v="6"/>
    <s v="Non-Quality Lead"/>
    <x v="0"/>
    <x v="2"/>
    <s v="Rupa Srinivas"/>
    <s v="Facebook"/>
    <s v="Direct (campaign tagged in CRM)"/>
    <s v="6ad3201b342079b577670baf"/>
    <n v="1"/>
    <n v="0"/>
    <n v="1"/>
    <n v="0"/>
    <n v="1"/>
    <n v="1"/>
    <n v="0"/>
    <n v="0"/>
    <n v="0"/>
    <n v="0"/>
    <n v="0"/>
    <n v="0"/>
  </r>
  <r>
    <x v="0"/>
    <x v="1"/>
    <x v="14"/>
    <s v="Natuf | Investors | Tier1 + Growth Cities | Oct26 | V1"/>
    <s v="Natuf | Reel | Brand Ambassador | Heard Of Owning A Cafe | V1"/>
    <s v="In House Natuf"/>
    <x v="11"/>
    <s v="Non-Quality Lead"/>
    <x v="0"/>
    <x v="2"/>
    <s v="Rupa Srinivas"/>
    <s v="Facebook"/>
    <s v="Direct (campaign tagged in CRM)"/>
    <s v="6ad31dcf1514a5fa1ad3f387"/>
    <n v="1"/>
    <n v="0"/>
    <n v="0"/>
    <n v="0"/>
    <n v="0"/>
    <n v="0"/>
    <n v="0"/>
    <n v="0"/>
    <n v="0"/>
    <n v="0"/>
    <n v="0"/>
    <n v="0"/>
  </r>
  <r>
    <x v="0"/>
    <x v="1"/>
    <x v="14"/>
    <s v="Natuf | Broad | Tier1 + Growth Cities | Oct26 | V1"/>
    <s v="Natuf | Reel | Brand Ambassador | Heard Of Owning A Cafe | V1"/>
    <s v="In House Natuf"/>
    <x v="7"/>
    <s v="Non-Quality Lead"/>
    <x v="0"/>
    <x v="2"/>
    <s v="Rupa Srinivas"/>
    <s v="Facebook"/>
    <s v="Direct (campaign tagged in CRM)"/>
    <s v="6ad31cd1dc78a20c6c9be72e"/>
    <n v="1"/>
    <n v="0"/>
    <n v="1"/>
    <n v="0"/>
    <n v="2"/>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31c9554c9978ca1dab75d"/>
    <n v="1"/>
    <n v="0"/>
    <n v="1"/>
    <n v="0"/>
    <n v="1"/>
    <n v="1"/>
    <n v="0"/>
    <n v="0"/>
    <n v="0"/>
    <n v="0"/>
    <n v="0"/>
    <n v="0"/>
  </r>
  <r>
    <x v="0"/>
    <x v="1"/>
    <x v="14"/>
    <s v="Natuf | LAL 1% | India | Jul26 | V1"/>
    <s v="Natuf | Reel | Brand Ambassador | Heard Of Owning A Cafe | V1"/>
    <s v="In House Natuf"/>
    <x v="6"/>
    <s v="Non-Quality Lead"/>
    <x v="0"/>
    <x v="2"/>
    <s v="Rupa Srinivas"/>
    <s v="Facebook"/>
    <s v="Direct (campaign tagged in CRM)"/>
    <s v="6ad31b9a08a14f350a963075"/>
    <n v="1"/>
    <n v="0"/>
    <n v="1"/>
    <n v="0"/>
    <n v="0"/>
    <n v="0"/>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31a704c596e59148b7ccb"/>
    <n v="1"/>
    <n v="0"/>
    <n v="1"/>
    <n v="0"/>
    <n v="2"/>
    <n v="2"/>
    <n v="0"/>
    <n v="0"/>
    <n v="0"/>
    <n v="0"/>
    <n v="0"/>
    <n v="0"/>
  </r>
  <r>
    <x v="0"/>
    <x v="1"/>
    <x v="14"/>
    <s v="Natuf | Investors | Tier1 + Growth Cities | Oct26 | V1"/>
    <s v="Natuf | Reel | Brand Ambassador | Heard Of Owning A Cafe | V1"/>
    <s v="In House Natuf"/>
    <x v="7"/>
    <s v="Non-Quality Lead"/>
    <x v="0"/>
    <x v="2"/>
    <s v="Rupa Srinivas"/>
    <s v="Facebook"/>
    <s v="Direct (campaign tagged in CRM)"/>
    <s v="6ad31975d4afb3dbd801d6e7"/>
    <n v="1"/>
    <n v="0"/>
    <n v="1"/>
    <n v="0"/>
    <n v="2"/>
    <n v="1"/>
    <n v="0"/>
    <n v="0"/>
    <n v="0"/>
    <n v="0"/>
    <n v="0"/>
    <n v="0"/>
  </r>
  <r>
    <x v="0"/>
    <x v="1"/>
    <x v="14"/>
    <s v="Natuf | Investors | Tier1 + Growth Cities | Oct26 | V1"/>
    <s v="Natuf | Reel | Brand Ambassador | Heard Of Owning A Cafe | V1"/>
    <s v="In House Natuf"/>
    <x v="14"/>
    <s v="Non-Quality Lead"/>
    <x v="0"/>
    <x v="2"/>
    <s v="Rupa Srinivas"/>
    <s v="Facebook"/>
    <s v="Direct (campaign tagged in CRM)"/>
    <s v="6ad317d2d172673f0b63c7b1"/>
    <n v="1"/>
    <n v="0"/>
    <n v="1"/>
    <n v="1"/>
    <n v="1"/>
    <n v="1"/>
    <n v="0"/>
    <n v="0"/>
    <n v="0"/>
    <n v="0"/>
    <n v="0"/>
    <n v="0"/>
  </r>
  <r>
    <x v="0"/>
    <x v="0"/>
    <x v="1"/>
    <s v="E_Natuf_Generic_13082026_Adset1"/>
    <s v="E_Natuf_Generic_13082026_Adset1_Ad1"/>
    <s v="Natuf"/>
    <x v="11"/>
    <s v="Non-Quality Lead"/>
    <x v="0"/>
    <x v="2"/>
    <s v="(Unassigned)"/>
    <s v="Facebook"/>
    <s v="Direct (campaign tagged in CRM)"/>
    <s v="6ad317bcbce42265a0bdbc69"/>
    <n v="1"/>
    <n v="0"/>
    <n v="0"/>
    <n v="0"/>
    <n v="0"/>
    <n v="0"/>
    <n v="0"/>
    <n v="0"/>
    <n v="0"/>
    <n v="0"/>
    <n v="1"/>
    <n v="0"/>
  </r>
  <r>
    <x v="0"/>
    <x v="1"/>
    <x v="14"/>
    <s v="Natuf | LAL 1% | India | Jul26 | V1"/>
    <s v="Natuf | Reel | Brand Ambassador | Heard Of Owning A Cafe | V1"/>
    <s v="In House Natuf"/>
    <x v="6"/>
    <s v="Non-Quality Lead"/>
    <x v="0"/>
    <x v="2"/>
    <s v="Rupa Srinivas"/>
    <s v="Facebook"/>
    <s v="Direct (campaign tagged in CRM)"/>
    <s v="6ad316fe0b841b4427814e98"/>
    <n v="1"/>
    <n v="0"/>
    <n v="1"/>
    <n v="0"/>
    <n v="1"/>
    <n v="0"/>
    <n v="0"/>
    <n v="0"/>
    <n v="0"/>
    <n v="0"/>
    <n v="0"/>
    <n v="0"/>
  </r>
  <r>
    <x v="0"/>
    <x v="0"/>
    <x v="2"/>
    <s v="E_Suresh_Natuf_Kiosk_07072026_Adset5"/>
    <s v="E_Hindi_Suresh_Natuf_Kiosk_07072026_Adset5_ad3 – Copy 2"/>
    <s v="Natuf"/>
    <x v="4"/>
    <s v="Quality Lead"/>
    <x v="0"/>
    <x v="2"/>
    <s v="Tejaswini Tarigopula"/>
    <s v="Facebook"/>
    <s v="Direct (campaign tagged in CRM)"/>
    <s v="6ad3137d67e5b0c75d1f39dc"/>
    <n v="1"/>
    <n v="1"/>
    <n v="1"/>
    <n v="0"/>
    <n v="1"/>
    <n v="1"/>
    <n v="0"/>
    <n v="0"/>
    <n v="0"/>
    <n v="0"/>
    <n v="1"/>
    <n v="1"/>
  </r>
  <r>
    <x v="0"/>
    <x v="0"/>
    <x v="1"/>
    <s v="E_Natuf_Generic_13082026_Adset1"/>
    <s v="E_Natuf_Generic_13082026_Adset1_Ad1"/>
    <s v="Natuf"/>
    <x v="2"/>
    <s v="Quality Lead"/>
    <x v="0"/>
    <x v="2"/>
    <s v="Tejaswini Tarigopula"/>
    <s v="Facebook"/>
    <s v="Direct (campaign tagged in CRM)"/>
    <s v="6ad3136f67e5b0c75d1f39ba"/>
    <n v="1"/>
    <n v="1"/>
    <n v="1"/>
    <n v="0"/>
    <n v="6"/>
    <n v="2"/>
    <n v="0"/>
    <n v="0"/>
    <n v="0"/>
    <n v="0"/>
    <n v="1"/>
    <n v="1"/>
  </r>
  <r>
    <x v="0"/>
    <x v="1"/>
    <x v="14"/>
    <s v="Natuf | Business Owners | Tier1 + Growth Cities | Oct26 | V1"/>
    <s v="Natuf | Reel | Brand Ambassador | Heard Of Owning A Cafe | V1"/>
    <s v="In House Natuf"/>
    <x v="5"/>
    <s v="Non-Quality Lead"/>
    <x v="0"/>
    <x v="2"/>
    <s v="Rupa Srinivas"/>
    <s v="Facebook"/>
    <s v="Direct (campaign tagged in CRM)"/>
    <s v="6ad3132d6cdeab3b0220103b"/>
    <n v="1"/>
    <n v="0"/>
    <n v="1"/>
    <n v="0"/>
    <n v="1"/>
    <n v="1"/>
    <n v="0"/>
    <n v="0"/>
    <n v="0"/>
    <n v="0"/>
    <n v="0"/>
    <n v="0"/>
  </r>
  <r>
    <x v="0"/>
    <x v="0"/>
    <x v="0"/>
    <s v="E_Karan_Natuf_Sign_07072026_Adset3"/>
    <s v="E_Karan_Natuf_Sign_07072026_Adset2_Ad1"/>
    <s v="Natuf"/>
    <x v="11"/>
    <s v="Non-Quality Lead"/>
    <x v="0"/>
    <x v="2"/>
    <s v="(Unassigned)"/>
    <s v="Facebook"/>
    <s v="Direct (campaign tagged in CRM)"/>
    <s v="6ad3123b98296e8e6858191b"/>
    <n v="1"/>
    <n v="0"/>
    <n v="0"/>
    <n v="0"/>
    <n v="0"/>
    <n v="0"/>
    <n v="0"/>
    <n v="0"/>
    <n v="0"/>
    <n v="0"/>
    <n v="1"/>
    <n v="0"/>
  </r>
  <r>
    <x v="0"/>
    <x v="1"/>
    <x v="14"/>
    <s v="Natuf | Broad | Tier1 + Growth Cities | Oct26 | V1"/>
    <s v="Natuf | Reel | Brand Ambassador | Heard Of Owning A Cafe | V1"/>
    <s v="In House Natuf"/>
    <x v="5"/>
    <s v="Non-Quality Lead"/>
    <x v="0"/>
    <x v="2"/>
    <s v="Rupa Srinivas"/>
    <s v="Facebook"/>
    <s v="Direct (campaign tagged in CRM)"/>
    <s v="6ad310cbb829ade44ebd3caa"/>
    <n v="1"/>
    <n v="0"/>
    <n v="1"/>
    <n v="0"/>
    <n v="2"/>
    <n v="1"/>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30f236cdeab3b02200a1c"/>
    <n v="1"/>
    <n v="0"/>
    <n v="1"/>
    <n v="0"/>
    <n v="2"/>
    <n v="2"/>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30e6f4a15809597cd2830"/>
    <n v="1"/>
    <n v="0"/>
    <n v="1"/>
    <n v="0"/>
    <n v="1"/>
    <n v="0"/>
    <n v="0"/>
    <n v="0"/>
    <n v="0"/>
    <n v="0"/>
    <n v="0"/>
    <n v="0"/>
  </r>
  <r>
    <x v="0"/>
    <x v="1"/>
    <x v="14"/>
    <s v="Natuf | LAL 1% | India | Jul26 | V1"/>
    <s v="Natuf | Reel | Brand Ambassador | Heard Of Owning A Cafe | V1"/>
    <s v="In House Natuf"/>
    <x v="11"/>
    <s v="Non-Quality Lead"/>
    <x v="0"/>
    <x v="2"/>
    <s v="Rupa Srinivas"/>
    <s v="Facebook"/>
    <s v="Direct (campaign tagged in CRM)"/>
    <s v="6ad30c53af6bd931d0b67673"/>
    <n v="1"/>
    <n v="0"/>
    <n v="0"/>
    <n v="0"/>
    <n v="0"/>
    <n v="0"/>
    <n v="0"/>
    <n v="0"/>
    <n v="0"/>
    <n v="0"/>
    <n v="0"/>
    <n v="0"/>
  </r>
  <r>
    <x v="0"/>
    <x v="0"/>
    <x v="0"/>
    <s v="E_Karan_Natuf_Sign_07072026_Adset3"/>
    <s v="E_Karan_Natuf_Sign_07072026_Adset2_Ad1 – Copy"/>
    <s v="Natuf"/>
    <x v="6"/>
    <s v="Non-Quality Lead"/>
    <x v="0"/>
    <x v="2"/>
    <s v="Tejaswini Tarigopula"/>
    <s v="Facebook"/>
    <s v="Direct (campaign tagged in CRM)"/>
    <s v="6ad30c379d8f786a91ce46f5"/>
    <n v="1"/>
    <n v="0"/>
    <n v="1"/>
    <n v="0"/>
    <n v="1"/>
    <n v="0"/>
    <n v="0"/>
    <n v="0"/>
    <n v="0"/>
    <n v="0"/>
    <n v="1"/>
    <n v="0"/>
  </r>
  <r>
    <x v="0"/>
    <x v="1"/>
    <x v="14"/>
    <s v="Natuf | Investors | Tier1 + Growth Cities | Oct26 | V1"/>
    <s v="Natuf | Reel | Brand Ambassador | Heard Of Owning A Cafe | V1"/>
    <s v="In House Natuf"/>
    <x v="5"/>
    <s v="Non-Quality Lead"/>
    <x v="0"/>
    <x v="2"/>
    <s v="Rupa Srinivas"/>
    <s v="Facebook"/>
    <s v="Direct (campaign tagged in CRM)"/>
    <s v="6ad30a7a9dcb0da7038af488"/>
    <n v="1"/>
    <n v="0"/>
    <n v="1"/>
    <n v="0"/>
    <n v="3"/>
    <n v="2"/>
    <n v="0"/>
    <n v="0"/>
    <n v="0"/>
    <n v="0"/>
    <n v="0"/>
    <n v="0"/>
  </r>
  <r>
    <x v="0"/>
    <x v="1"/>
    <x v="14"/>
    <s v="Natuf | LAL 1% | India | Jul26 | V1"/>
    <s v="Natuf | Reel | Brand Ambassador | Heard Of Owning A Cafe | V1"/>
    <s v="In House Natuf"/>
    <x v="6"/>
    <s v="Non-Quality Lead"/>
    <x v="0"/>
    <x v="2"/>
    <s v="Rupa Srinivas"/>
    <s v="Facebook"/>
    <s v="Direct (campaign tagged in CRM)"/>
    <s v="6ad309575e83aa41c4f0ed0f"/>
    <n v="1"/>
    <n v="0"/>
    <n v="1"/>
    <n v="0"/>
    <n v="1"/>
    <n v="0"/>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309535e83aa41c4f0ed05"/>
    <n v="1"/>
    <n v="0"/>
    <n v="1"/>
    <n v="0"/>
    <n v="0"/>
    <n v="0"/>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308c19d8f786a91ce425e"/>
    <n v="1"/>
    <n v="0"/>
    <n v="1"/>
    <n v="0"/>
    <n v="1"/>
    <n v="1"/>
    <n v="0"/>
    <n v="0"/>
    <n v="0"/>
    <n v="0"/>
    <n v="0"/>
    <n v="0"/>
  </r>
  <r>
    <x v="0"/>
    <x v="1"/>
    <x v="14"/>
    <s v="Natuf | LAL 1% | India | Jul26 | V1"/>
    <s v="Natuf | Reel | Brand Ambassador | Heard Of Owning A Cafe | V1"/>
    <s v="In House Natuf"/>
    <x v="4"/>
    <s v="Quality Lead"/>
    <x v="0"/>
    <x v="2"/>
    <s v="Rupa Srinivas"/>
    <s v="Facebook"/>
    <s v="Direct (campaign tagged in CRM)"/>
    <s v="6ad30843b263607bcc4a774b"/>
    <n v="1"/>
    <n v="1"/>
    <n v="1"/>
    <n v="0"/>
    <n v="4"/>
    <n v="3"/>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30452d04c857cc5a87eb4"/>
    <n v="1"/>
    <n v="0"/>
    <n v="1"/>
    <n v="0"/>
    <n v="1"/>
    <n v="0"/>
    <n v="0"/>
    <n v="0"/>
    <n v="0"/>
    <n v="0"/>
    <n v="0"/>
    <n v="0"/>
  </r>
  <r>
    <x v="0"/>
    <x v="0"/>
    <x v="3"/>
    <s v="natuf_Kiosk_09102026"/>
    <s v="natuf_Kiosk_14072026_ad set_ad1"/>
    <s v="Natuf"/>
    <x v="6"/>
    <s v="Non-Quality Lead"/>
    <x v="0"/>
    <x v="2"/>
    <s v="Tejaswini Tarigopula"/>
    <s v="Facebook"/>
    <s v="Direct (campaign tagged in CRM)"/>
    <s v="6ad30357e3ec844a6e62c5ad"/>
    <n v="1"/>
    <n v="0"/>
    <n v="1"/>
    <n v="0"/>
    <n v="1"/>
    <n v="0"/>
    <n v="0"/>
    <n v="0"/>
    <n v="0"/>
    <n v="0"/>
    <n v="1"/>
    <n v="0"/>
  </r>
  <r>
    <x v="0"/>
    <x v="1"/>
    <x v="14"/>
    <s v="Natuf | LAL 1% | India | Jul26 | V1"/>
    <s v="Natuf | Reel | Brand Ambassador | Heard Of Owning A Cafe | V1"/>
    <s v="In House Natuf"/>
    <x v="5"/>
    <s v="Non-Quality Lead"/>
    <x v="0"/>
    <x v="2"/>
    <s v="Rupa Srinivas"/>
    <s v="Facebook"/>
    <s v="Direct (campaign tagged in CRM)"/>
    <s v="6ad30192a55a425015a2f262"/>
    <n v="1"/>
    <n v="0"/>
    <n v="1"/>
    <n v="0"/>
    <n v="3"/>
    <n v="2"/>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300feed1cfce0ca11db91"/>
    <n v="1"/>
    <n v="0"/>
    <n v="1"/>
    <n v="0"/>
    <n v="1"/>
    <n v="0"/>
    <n v="0"/>
    <n v="0"/>
    <n v="0"/>
    <n v="0"/>
    <n v="0"/>
    <n v="0"/>
  </r>
  <r>
    <x v="0"/>
    <x v="0"/>
    <x v="0"/>
    <s v="E_Karan_Natuf_Sign_07072026_Adset3"/>
    <s v="E_Karan_Natuf_Sign_07072026_Adset2_Ad1"/>
    <s v="Natuf"/>
    <x v="11"/>
    <s v="Non-Quality Lead"/>
    <x v="0"/>
    <x v="2"/>
    <s v="(Unassigned)"/>
    <s v="Facebook"/>
    <s v="Direct (campaign tagged in CRM)"/>
    <s v="6ad300284404847b548640d9"/>
    <n v="1"/>
    <n v="0"/>
    <n v="0"/>
    <n v="0"/>
    <n v="0"/>
    <n v="0"/>
    <n v="0"/>
    <n v="0"/>
    <n v="0"/>
    <n v="0"/>
    <n v="1"/>
    <n v="0"/>
  </r>
  <r>
    <x v="0"/>
    <x v="1"/>
    <x v="14"/>
    <s v="Natuf | Investors | Tier1 + Growth Cities | Oct26 | V1"/>
    <s v="Natuf | Reel | Brand Ambassador | Heard Of Owning A Cafe | V1"/>
    <s v="In House Natuf"/>
    <x v="5"/>
    <s v="Non-Quality Lead"/>
    <x v="0"/>
    <x v="2"/>
    <s v="Rupa Srinivas"/>
    <s v="Facebook"/>
    <s v="Direct (campaign tagged in CRM)"/>
    <s v="6ad2fdc2ab3b9ad2d0f7e449"/>
    <n v="1"/>
    <n v="0"/>
    <n v="1"/>
    <n v="0"/>
    <n v="5"/>
    <n v="4"/>
    <n v="0"/>
    <n v="0"/>
    <n v="0"/>
    <n v="0"/>
    <n v="0"/>
    <n v="0"/>
  </r>
  <r>
    <x v="0"/>
    <x v="0"/>
    <x v="0"/>
    <s v="E_Karan_Natuf_Sign_07072026_Adset3"/>
    <s v="E_Karan_Natuf_Sign_07072026_Adset2_Ad1 – Copy"/>
    <s v="Natuf"/>
    <x v="6"/>
    <s v="Non-Quality Lead"/>
    <x v="0"/>
    <x v="2"/>
    <s v="Tejaswini Tarigopula"/>
    <s v="Facebook"/>
    <s v="Direct (campaign tagged in CRM)"/>
    <s v="6ad2fd9cbe771800133771c4"/>
    <n v="1"/>
    <n v="0"/>
    <n v="1"/>
    <n v="0"/>
    <n v="1"/>
    <n v="0"/>
    <n v="0"/>
    <n v="0"/>
    <n v="0"/>
    <n v="0"/>
    <n v="1"/>
    <n v="0"/>
  </r>
  <r>
    <x v="0"/>
    <x v="1"/>
    <x v="14"/>
    <s v="Natuf | Investors | Tier1 + Growth Cities | Oct26 | V1"/>
    <s v="Natuf | Reel | Brand Ambassador | Heard Of Owning A Cafe | V1"/>
    <s v="In House Natuf"/>
    <x v="4"/>
    <s v="Quality Lead"/>
    <x v="0"/>
    <x v="2"/>
    <s v="Rupa Srinivas"/>
    <s v="Facebook"/>
    <s v="Direct (campaign tagged in CRM)"/>
    <s v="6ad2fd1e677dc6924993fdae"/>
    <n v="1"/>
    <n v="1"/>
    <n v="1"/>
    <n v="0"/>
    <n v="3"/>
    <n v="1"/>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2fc2c23b2de693e070dd9"/>
    <n v="1"/>
    <n v="0"/>
    <n v="1"/>
    <n v="0"/>
    <n v="1"/>
    <n v="1"/>
    <n v="0"/>
    <n v="0"/>
    <n v="0"/>
    <n v="0"/>
    <n v="0"/>
    <n v="0"/>
  </r>
  <r>
    <x v="0"/>
    <x v="1"/>
    <x v="14"/>
    <s v="Natuf | Business Owners | Tier1 + Growth Cities | Oct26 | V1"/>
    <s v="Natuf | Reel | Brand Ambassador | Heard Of Owning A Cafe | V1"/>
    <s v="In House Natuf"/>
    <x v="11"/>
    <s v="Non-Quality Lead"/>
    <x v="0"/>
    <x v="2"/>
    <s v="Rupa Srinivas"/>
    <s v="Facebook"/>
    <s v="Direct (campaign tagged in CRM)"/>
    <s v="6ad2fbe1a8476f173698449b"/>
    <n v="1"/>
    <n v="0"/>
    <n v="0"/>
    <n v="0"/>
    <n v="0"/>
    <n v="0"/>
    <n v="0"/>
    <n v="0"/>
    <n v="0"/>
    <n v="0"/>
    <n v="0"/>
    <n v="0"/>
  </r>
  <r>
    <x v="0"/>
    <x v="1"/>
    <x v="14"/>
    <s v="Natuf | Broad | Tier1 + Growth Cities | Oct26 | V1"/>
    <s v="Natuf | Reel | Brand Ambassador | Heard Of Owning A Cafe | V1"/>
    <s v="In House Natuf"/>
    <x v="7"/>
    <s v="Non-Quality Lead"/>
    <x v="0"/>
    <x v="2"/>
    <s v="Rupa Srinivas"/>
    <s v="Facebook"/>
    <s v="Direct (campaign tagged in CRM)"/>
    <s v="6ad2fbcea8476f1736984453"/>
    <n v="1"/>
    <n v="0"/>
    <n v="1"/>
    <n v="0"/>
    <n v="2"/>
    <n v="1"/>
    <n v="0"/>
    <n v="0"/>
    <n v="0"/>
    <n v="0"/>
    <n v="0"/>
    <n v="0"/>
  </r>
  <r>
    <x v="0"/>
    <x v="0"/>
    <x v="2"/>
    <s v="E_Suresh_Natuf_Kiosk_07072026_Adset5"/>
    <s v="E_Hindi_Suresh_Natuf_Kiosk_07072026_Adset5_ad3 – Copy 2"/>
    <s v="Natuf"/>
    <x v="11"/>
    <s v="Non-Quality Lead"/>
    <x v="0"/>
    <x v="2"/>
    <s v="(Unassigned)"/>
    <s v="Facebook"/>
    <s v="Direct (campaign tagged in CRM)"/>
    <s v="6ad2fb4073f44931fd08fcc0"/>
    <n v="1"/>
    <n v="0"/>
    <n v="0"/>
    <n v="0"/>
    <n v="0"/>
    <n v="0"/>
    <n v="0"/>
    <n v="0"/>
    <n v="0"/>
    <n v="0"/>
    <n v="1"/>
    <n v="0"/>
  </r>
  <r>
    <x v="0"/>
    <x v="0"/>
    <x v="0"/>
    <s v="E_Karan_Natuf_Sign_07072026_Adset3"/>
    <s v="E_Karan_Natuf_Sign_07072026_Adset2_Ad1"/>
    <s v="Natuf"/>
    <x v="6"/>
    <s v="Non-Quality Lead"/>
    <x v="0"/>
    <x v="2"/>
    <s v="Tejaswini Tarigopula"/>
    <s v="Facebook"/>
    <s v="Direct (campaign tagged in CRM)"/>
    <s v="6ad2fa6c8a8325e9e62f9043"/>
    <n v="1"/>
    <n v="0"/>
    <n v="1"/>
    <n v="0"/>
    <n v="1"/>
    <n v="0"/>
    <n v="0"/>
    <n v="0"/>
    <n v="0"/>
    <n v="0"/>
    <n v="1"/>
    <n v="0"/>
  </r>
  <r>
    <x v="0"/>
    <x v="0"/>
    <x v="3"/>
    <s v="natuf_Kiosk_09102026"/>
    <s v="natuf_Kiosk_14072026_ad set_ad1"/>
    <s v="Natuf"/>
    <x v="7"/>
    <s v="Non-Quality Lead"/>
    <x v="0"/>
    <x v="2"/>
    <s v="Deepak Rai"/>
    <s v="Facebook"/>
    <s v="Direct (campaign tagged in CRM)"/>
    <s v="6ad2f5bb4fa29c6cba71bfdc"/>
    <n v="1"/>
    <n v="0"/>
    <n v="1"/>
    <n v="0"/>
    <n v="2"/>
    <n v="2"/>
    <n v="0"/>
    <n v="0"/>
    <n v="0"/>
    <n v="0"/>
    <n v="1"/>
    <n v="0"/>
  </r>
  <r>
    <x v="0"/>
    <x v="1"/>
    <x v="14"/>
    <s v="Natuf | Broad | Tier1 + Growth Cities | Oct26 | V1"/>
    <s v="Natuf | Reel | Brand Ambassador | Heard Of Owning A Cafe | V1"/>
    <s v="In House Natuf"/>
    <x v="6"/>
    <s v="Non-Quality Lead"/>
    <x v="0"/>
    <x v="2"/>
    <s v="Rupa Srinivas"/>
    <s v="Facebook"/>
    <s v="Direct (campaign tagged in CRM)"/>
    <s v="6ad2f52e4c34e726afd63752"/>
    <n v="1"/>
    <n v="0"/>
    <n v="1"/>
    <n v="0"/>
    <n v="1"/>
    <n v="0"/>
    <n v="0"/>
    <n v="0"/>
    <n v="0"/>
    <n v="0"/>
    <n v="0"/>
    <n v="0"/>
  </r>
  <r>
    <x v="0"/>
    <x v="0"/>
    <x v="0"/>
    <s v="E_Karan_Natuf_Sign_07072026_Adset3"/>
    <s v="E_Karan_Natuf_Sign_07072026_Adset2_Ad1"/>
    <s v="Natuf"/>
    <x v="11"/>
    <s v="Non-Quality Lead"/>
    <x v="0"/>
    <x v="2"/>
    <s v="(Unassigned)"/>
    <s v="Facebook"/>
    <s v="Direct (campaign tagged in CRM)"/>
    <s v="6ad2f4b0267d81708f1ec8d6"/>
    <n v="1"/>
    <n v="0"/>
    <n v="0"/>
    <n v="0"/>
    <n v="0"/>
    <n v="0"/>
    <n v="0"/>
    <n v="0"/>
    <n v="0"/>
    <n v="0"/>
    <n v="1"/>
    <n v="0"/>
  </r>
  <r>
    <x v="0"/>
    <x v="1"/>
    <x v="14"/>
    <s v="Natuf | LAL 1% | India | Jul26 | V1"/>
    <s v="Natuf | Reel | Brand Ambassador | Heard Of Owning A Cafe | V1"/>
    <s v="In House Natuf"/>
    <x v="5"/>
    <s v="Non-Quality Lead"/>
    <x v="0"/>
    <x v="2"/>
    <s v="Rupa Srinivas"/>
    <s v="Facebook"/>
    <s v="Direct (campaign tagged in CRM)"/>
    <s v="6ad2f30c324bbbd79407bc76"/>
    <n v="1"/>
    <n v="0"/>
    <n v="1"/>
    <n v="0"/>
    <n v="0"/>
    <n v="0"/>
    <n v="0"/>
    <n v="0"/>
    <n v="0"/>
    <n v="0"/>
    <n v="0"/>
    <n v="0"/>
  </r>
  <r>
    <x v="0"/>
    <x v="1"/>
    <x v="14"/>
    <s v="Natuf | Investors | Tier1 + Growth Cities | Oct26 | V1"/>
    <s v="Natuf | Reel | Brand Ambassador | Heard Of Owning A Cafe | V1"/>
    <s v="In House Natuf"/>
    <x v="7"/>
    <s v="Non-Quality Lead"/>
    <x v="0"/>
    <x v="2"/>
    <s v="Rupa Srinivas"/>
    <s v="Facebook"/>
    <s v="Direct (campaign tagged in CRM)"/>
    <s v="6ad2f257261530d9ef14ccdf"/>
    <n v="1"/>
    <n v="0"/>
    <n v="1"/>
    <n v="0"/>
    <n v="2"/>
    <n v="0"/>
    <n v="0"/>
    <n v="0"/>
    <n v="0"/>
    <n v="0"/>
    <n v="0"/>
    <n v="0"/>
  </r>
  <r>
    <x v="0"/>
    <x v="1"/>
    <x v="14"/>
    <s v="Natuf | Investors | Tier1 + Growth Cities | Oct26 | V1"/>
    <s v="Natuf | Reel | Brand Ambassador | Heard Of Owning A Cafe | V1"/>
    <s v="In House Natuf"/>
    <x v="7"/>
    <s v="Non-Quality Lead"/>
    <x v="0"/>
    <x v="2"/>
    <s v="Rupa Srinivas"/>
    <s v="Facebook"/>
    <s v="Direct (campaign tagged in CRM)"/>
    <s v="6ad2f211246eb00c138c914a"/>
    <n v="1"/>
    <n v="0"/>
    <n v="1"/>
    <n v="0"/>
    <n v="2"/>
    <n v="0"/>
    <n v="0"/>
    <n v="0"/>
    <n v="0"/>
    <n v="0"/>
    <n v="0"/>
    <n v="0"/>
  </r>
  <r>
    <x v="0"/>
    <x v="0"/>
    <x v="7"/>
    <s v="E_Karan_Natuf_Kiosk_15102026_Adset 7"/>
    <s v="E_Hindi_Karan_Natuf_Kiosk_07072026_Adset5_ad3 – Copy 3"/>
    <s v="Natuf"/>
    <x v="5"/>
    <s v="Non-Quality Lead"/>
    <x v="0"/>
    <x v="2"/>
    <s v="Tejaswini Tarigopula"/>
    <s v="Facebook"/>
    <s v="Direct (campaign tagged in CRM)"/>
    <s v="6ad2f1bb97d5abf0be8fc47f"/>
    <n v="1"/>
    <n v="0"/>
    <n v="1"/>
    <n v="0"/>
    <n v="1"/>
    <n v="1"/>
    <n v="0"/>
    <n v="0"/>
    <n v="0"/>
    <n v="0"/>
    <n v="1"/>
    <n v="0"/>
  </r>
  <r>
    <x v="0"/>
    <x v="1"/>
    <x v="14"/>
    <s v="Natuf | Broad | Tier1 + Growth Cities | Oct26 | V1"/>
    <s v="Natuf | Reel | Brand Ambassador | Heard Of Owning A Cafe | V1"/>
    <s v="In House Natuf"/>
    <x v="6"/>
    <s v="Non-Quality Lead"/>
    <x v="0"/>
    <x v="2"/>
    <s v="Rupa Srinivas"/>
    <s v="Facebook"/>
    <s v="Direct (campaign tagged in CRM)"/>
    <s v="6ad2f11797d5abf0be8fc38a"/>
    <n v="1"/>
    <n v="0"/>
    <n v="1"/>
    <n v="0"/>
    <n v="1"/>
    <n v="0"/>
    <n v="0"/>
    <n v="0"/>
    <n v="0"/>
    <n v="0"/>
    <n v="0"/>
    <n v="0"/>
  </r>
  <r>
    <x v="0"/>
    <x v="0"/>
    <x v="2"/>
    <s v="E_Suresh_Natuf_Kiosk_07072026_Adset5"/>
    <s v="E_Hindi_Suresh_Natuf_Kiosk_07072026_Adset5_ad3 – Copy 2"/>
    <s v="Natuf"/>
    <x v="14"/>
    <s v="Non-Quality Lead"/>
    <x v="0"/>
    <x v="2"/>
    <s v="Tejaswini Tarigopula"/>
    <s v="Facebook"/>
    <s v="Direct (campaign tagged in CRM)"/>
    <s v="6ad2f0d5261530d9ef14ca9c"/>
    <n v="1"/>
    <n v="0"/>
    <n v="1"/>
    <n v="1"/>
    <n v="3"/>
    <n v="2"/>
    <n v="0"/>
    <n v="0"/>
    <n v="0"/>
    <n v="0"/>
    <n v="1"/>
    <n v="0"/>
  </r>
  <r>
    <x v="0"/>
    <x v="1"/>
    <x v="14"/>
    <s v="Natuf | Broad | Tier1 + Growth Cities | Oct26 | V1"/>
    <s v="Natuf | Reel | Brand Ambassador | Heard Of Owning A Cafe | V1"/>
    <s v="In House Natuf"/>
    <x v="14"/>
    <s v="Non-Quality Lead"/>
    <x v="0"/>
    <x v="2"/>
    <s v="Rupa Srinivas"/>
    <s v="Facebook"/>
    <s v="Direct (campaign tagged in CRM)"/>
    <s v="6ad2ef87c112dc08fab03410"/>
    <n v="1"/>
    <n v="0"/>
    <n v="1"/>
    <n v="1"/>
    <n v="5"/>
    <n v="4"/>
    <n v="0"/>
    <n v="0"/>
    <n v="0"/>
    <n v="0"/>
    <n v="0"/>
    <n v="0"/>
  </r>
  <r>
    <x v="0"/>
    <x v="0"/>
    <x v="3"/>
    <s v="natuf_Kiosk_14072026_Highest-converting industries"/>
    <s v="natuf_Kiosk_14072026_ad set_ad1"/>
    <s v="Natuf"/>
    <x v="6"/>
    <s v="Non-Quality Lead"/>
    <x v="0"/>
    <x v="2"/>
    <s v="Nidhi Tiwari"/>
    <s v="Facebook"/>
    <s v="Direct (campaign tagged in CRM)"/>
    <s v="6ad2eea40964393a4446cb6c"/>
    <n v="1"/>
    <n v="0"/>
    <n v="1"/>
    <n v="0"/>
    <n v="4"/>
    <n v="2"/>
    <n v="0"/>
    <n v="0"/>
    <n v="0"/>
    <n v="0"/>
    <n v="1"/>
    <n v="0"/>
  </r>
  <r>
    <x v="0"/>
    <x v="1"/>
    <x v="14"/>
    <s v="Natuf | Broad | Tier1 + Growth Cities | Oct26 | V1"/>
    <s v="Natuf | Reel | Brand Ambassador | Heard Of Owning A Cafe | V1"/>
    <s v="In House Natuf"/>
    <x v="14"/>
    <s v="Non-Quality Lead"/>
    <x v="0"/>
    <x v="2"/>
    <s v="Rupa Srinivas"/>
    <s v="Facebook"/>
    <s v="Direct (campaign tagged in CRM)"/>
    <s v="6ad2ed10f949f82b5bd5c6fd"/>
    <n v="1"/>
    <n v="0"/>
    <n v="1"/>
    <n v="1"/>
    <n v="1"/>
    <n v="1"/>
    <n v="0"/>
    <n v="0"/>
    <n v="0"/>
    <n v="0"/>
    <n v="0"/>
    <n v="0"/>
  </r>
  <r>
    <x v="0"/>
    <x v="1"/>
    <x v="14"/>
    <s v="Natuf | Business Owners | Tier1 + Growth Cities | Oct26 | V1"/>
    <s v="Natuf | Reel | Brand Ambassador | Heard Of Owning A Cafe | V1"/>
    <s v="In House Natuf"/>
    <x v="7"/>
    <s v="Non-Quality Lead"/>
    <x v="0"/>
    <x v="2"/>
    <s v="Rupa Srinivas"/>
    <s v="Facebook"/>
    <s v="Direct (campaign tagged in CRM)"/>
    <s v="6ad2ecc3b312aec48d3d7504"/>
    <n v="1"/>
    <n v="0"/>
    <n v="1"/>
    <n v="0"/>
    <n v="2"/>
    <n v="0"/>
    <n v="0"/>
    <n v="0"/>
    <n v="0"/>
    <n v="0"/>
    <n v="0"/>
    <n v="0"/>
  </r>
  <r>
    <x v="0"/>
    <x v="0"/>
    <x v="3"/>
    <s v="natuf_Kiosk_09102026"/>
    <s v="natuf_Kiosk_14072026_ad set_ad1"/>
    <s v="Natuf"/>
    <x v="14"/>
    <s v="Non-Quality Lead"/>
    <x v="0"/>
    <x v="2"/>
    <s v="Tejaswini Tarigopula"/>
    <s v="Facebook"/>
    <s v="Direct (campaign tagged in CRM)"/>
    <s v="6ad2ec76f949f82b5bd5c678"/>
    <n v="1"/>
    <n v="0"/>
    <n v="1"/>
    <n v="1"/>
    <n v="1"/>
    <n v="1"/>
    <n v="0"/>
    <n v="0"/>
    <n v="0"/>
    <n v="0"/>
    <n v="1"/>
    <n v="0"/>
  </r>
  <r>
    <x v="0"/>
    <x v="0"/>
    <x v="3"/>
    <s v="natuf_Kiosk_09102026"/>
    <s v="natuf_Kiosk_14072026_ad set_ad1"/>
    <s v="Natuf"/>
    <x v="6"/>
    <s v="Non-Quality Lead"/>
    <x v="0"/>
    <x v="2"/>
    <s v="Nidhi Tiwari"/>
    <s v="Facebook"/>
    <s v="Direct (campaign tagged in CRM)"/>
    <s v="6ad2ea66ce8ed2424704ea07"/>
    <n v="1"/>
    <n v="0"/>
    <n v="1"/>
    <n v="0"/>
    <n v="1"/>
    <n v="0"/>
    <n v="0"/>
    <n v="0"/>
    <n v="0"/>
    <n v="0"/>
    <n v="1"/>
    <n v="0"/>
  </r>
  <r>
    <x v="0"/>
    <x v="1"/>
    <x v="14"/>
    <s v="Natuf | LAL 1% | India | Jul26 | V1"/>
    <s v="Natuf | Reel | Brand Ambassador | Heard Of Owning A Cafe | V1"/>
    <s v="In House Natuf"/>
    <x v="4"/>
    <s v="Quality Lead"/>
    <x v="0"/>
    <x v="2"/>
    <s v="Rupa Srinivas"/>
    <s v="Facebook"/>
    <s v="Direct (campaign tagged in CRM)"/>
    <s v="6ad2e83667c3d8e7a098d19b"/>
    <n v="1"/>
    <n v="1"/>
    <n v="1"/>
    <n v="0"/>
    <n v="1"/>
    <n v="1"/>
    <n v="0"/>
    <n v="0"/>
    <n v="0"/>
    <n v="0"/>
    <n v="0"/>
    <n v="0"/>
  </r>
  <r>
    <x v="0"/>
    <x v="0"/>
    <x v="5"/>
    <s v="E_Natuf_MF_16102026_ Ad Set3"/>
    <s v="E_Natuf_MF_16102026_ Ad Set1_Ad1"/>
    <s v="Natuf_MF"/>
    <x v="14"/>
    <s v="Non-Quality Lead"/>
    <x v="0"/>
    <x v="2"/>
    <s v="Tejaswini Tarigopula"/>
    <s v="Facebook"/>
    <s v="Direct (campaign tagged in CRM)"/>
    <s v="6ad2e78767c3d8e7a098d02e"/>
    <n v="1"/>
    <n v="0"/>
    <n v="1"/>
    <n v="1"/>
    <n v="1"/>
    <n v="1"/>
    <n v="0"/>
    <n v="0"/>
    <n v="0"/>
    <n v="0"/>
    <n v="1"/>
    <n v="0"/>
  </r>
  <r>
    <x v="0"/>
    <x v="1"/>
    <x v="14"/>
    <s v="Natuf | Broad | Tier1 + Growth Cities | Oct26 | V1"/>
    <s v="Natuf | Reel | Brand Ambassador | Heard Of Owning A Cafe | V1"/>
    <s v="In House Natuf"/>
    <x v="5"/>
    <s v="Non-Quality Lead"/>
    <x v="0"/>
    <x v="2"/>
    <s v="Rupa Srinivas"/>
    <s v="Facebook"/>
    <s v="Direct (campaign tagged in CRM)"/>
    <s v="6ad2e761fa4cb3c24f7668b9"/>
    <n v="1"/>
    <n v="0"/>
    <n v="1"/>
    <n v="0"/>
    <n v="1"/>
    <n v="1"/>
    <n v="0"/>
    <n v="0"/>
    <n v="0"/>
    <n v="0"/>
    <n v="0"/>
    <n v="0"/>
  </r>
  <r>
    <x v="0"/>
    <x v="0"/>
    <x v="1"/>
    <s v="E_Natuf_Generic_13082026_Adset1"/>
    <s v="E_Natuf_Generic_13082026_Adset1_Ad1"/>
    <s v="Natuf"/>
    <x v="2"/>
    <s v="Quality Lead"/>
    <x v="0"/>
    <x v="2"/>
    <s v="Deepak Rai"/>
    <s v="Facebook"/>
    <s v="Direct (campaign tagged in CRM)"/>
    <s v="6ad2e6f58bc166bc64a0dfa8"/>
    <n v="1"/>
    <n v="1"/>
    <n v="1"/>
    <n v="0"/>
    <n v="3"/>
    <n v="3"/>
    <n v="0"/>
    <n v="0"/>
    <n v="0"/>
    <n v="0"/>
    <n v="1"/>
    <n v="1"/>
  </r>
  <r>
    <x v="0"/>
    <x v="1"/>
    <x v="14"/>
    <s v="Natuf | Broad | Tier1 + Growth Cities | Oct26 | V1"/>
    <s v="Natuf | Reel | Brand Ambassador | Heard Of Owning A Cafe | V1"/>
    <s v="In House Natuf"/>
    <x v="11"/>
    <s v="Non-Quality Lead"/>
    <x v="0"/>
    <x v="2"/>
    <s v="Rupa Srinivas"/>
    <s v="Facebook"/>
    <s v="Direct (campaign tagged in CRM)"/>
    <s v="6ad2e591a5a5df5493516b35"/>
    <n v="1"/>
    <n v="0"/>
    <n v="0"/>
    <n v="0"/>
    <n v="0"/>
    <n v="0"/>
    <n v="0"/>
    <n v="0"/>
    <n v="0"/>
    <n v="0"/>
    <n v="0"/>
    <n v="0"/>
  </r>
  <r>
    <x v="0"/>
    <x v="0"/>
    <x v="2"/>
    <s v="E_Suresh_Natuf_Kiosk_07072026_Adset5"/>
    <s v="E_Hindi_Suresh_Natuf_Kiosk_07072026_Adset5_ad3 – Copy 2"/>
    <s v="Natuf"/>
    <x v="6"/>
    <s v="Non-Quality Lead"/>
    <x v="0"/>
    <x v="2"/>
    <s v="Tejaswini Tarigopula"/>
    <s v="Facebook"/>
    <s v="Direct (campaign tagged in CRM)"/>
    <s v="6ad2e476c8f6ee725a63cbfb"/>
    <n v="1"/>
    <n v="0"/>
    <n v="1"/>
    <n v="0"/>
    <n v="3"/>
    <n v="3"/>
    <n v="0"/>
    <n v="0"/>
    <n v="0"/>
    <n v="0"/>
    <n v="1"/>
    <n v="0"/>
  </r>
  <r>
    <x v="0"/>
    <x v="1"/>
    <x v="14"/>
    <s v="Natuf | Investors | Tier1 + Growth Cities | Oct26 | V1"/>
    <s v="Natuf | Reel | Brand Ambassador | Heard Of Owning A Cafe | V1"/>
    <s v="In House Natuf"/>
    <x v="7"/>
    <s v="Non-Quality Lead"/>
    <x v="0"/>
    <x v="2"/>
    <s v="Rupa Srinivas"/>
    <s v="Facebook"/>
    <s v="Direct (campaign tagged in CRM)"/>
    <s v="6ad2e3c20ab61c3aa54e9ba7"/>
    <n v="1"/>
    <n v="0"/>
    <n v="1"/>
    <n v="0"/>
    <n v="2"/>
    <n v="2"/>
    <n v="0"/>
    <n v="0"/>
    <n v="0"/>
    <n v="0"/>
    <n v="0"/>
    <n v="0"/>
  </r>
  <r>
    <x v="0"/>
    <x v="0"/>
    <x v="1"/>
    <s v="E_Natuf_Generic_13082026_Adset1"/>
    <s v="E_Natuf_Generic_13082026_Adset1_Ad1"/>
    <s v="Natuf"/>
    <x v="11"/>
    <s v="Non-Quality Lead"/>
    <x v="0"/>
    <x v="2"/>
    <s v="(Unassigned)"/>
    <s v="Facebook"/>
    <s v="Direct (campaign tagged in CRM)"/>
    <s v="6ad2e3500ab61c3aa54e9af3"/>
    <n v="1"/>
    <n v="0"/>
    <n v="0"/>
    <n v="0"/>
    <n v="0"/>
    <n v="0"/>
    <n v="0"/>
    <n v="0"/>
    <n v="0"/>
    <n v="0"/>
    <n v="1"/>
    <n v="0"/>
  </r>
  <r>
    <x v="0"/>
    <x v="0"/>
    <x v="3"/>
    <s v="natuf_Kiosk_09102026"/>
    <s v="natuf_Kiosk_14072026_ad set_ad1"/>
    <s v="Natuf"/>
    <x v="5"/>
    <s v="Non-Quality Lead"/>
    <x v="0"/>
    <x v="2"/>
    <s v="Marshal Malbari"/>
    <s v="Facebook"/>
    <s v="Direct (campaign tagged in CRM)"/>
    <s v="6ad2e24728424a87466c6513"/>
    <n v="1"/>
    <n v="0"/>
    <n v="1"/>
    <n v="0"/>
    <n v="8"/>
    <n v="7"/>
    <n v="0"/>
    <n v="0"/>
    <n v="0"/>
    <n v="0"/>
    <n v="1"/>
    <n v="0"/>
  </r>
  <r>
    <x v="0"/>
    <x v="0"/>
    <x v="2"/>
    <s v="E_Suresh_Natuf_Kiosk_07072026_Adset5"/>
    <s v="E_Hindi_Suresh_Natuf_Kiosk_07072026_Adset5_ad3 – Copy 2"/>
    <s v="Natuf"/>
    <x v="14"/>
    <s v="Non-Quality Lead"/>
    <x v="0"/>
    <x v="2"/>
    <s v="Marshal Malbari"/>
    <s v="Facebook"/>
    <s v="Direct (campaign tagged in CRM)"/>
    <s v="6ad2e1912a142fbee1f5674c"/>
    <n v="1"/>
    <n v="0"/>
    <n v="1"/>
    <n v="1"/>
    <n v="5"/>
    <n v="0"/>
    <n v="0"/>
    <n v="0"/>
    <n v="0"/>
    <n v="0"/>
    <n v="1"/>
    <n v="0"/>
  </r>
  <r>
    <x v="0"/>
    <x v="0"/>
    <x v="0"/>
    <s v="E_Karan_Natuf_Sign_07072026_Adset3"/>
    <s v="E_Karan_Natuf_Sign_07072026_Adset2_Ad1"/>
    <s v="Natuf"/>
    <x v="11"/>
    <s v="Non-Quality Lead"/>
    <x v="0"/>
    <x v="2"/>
    <s v="(Unassigned)"/>
    <s v="Facebook"/>
    <s v="Direct (campaign tagged in CRM)"/>
    <s v="6ad2dc3c659f840bbc94d827"/>
    <n v="1"/>
    <n v="0"/>
    <n v="0"/>
    <n v="0"/>
    <n v="0"/>
    <n v="0"/>
    <n v="0"/>
    <n v="0"/>
    <n v="0"/>
    <n v="0"/>
    <n v="1"/>
    <n v="0"/>
  </r>
  <r>
    <x v="0"/>
    <x v="0"/>
    <x v="5"/>
    <s v="E_Natuf_MF_05092026_ Ad Set1"/>
    <s v="E_Natuf_MF_05092026_ Ad Set1_Ad1"/>
    <s v="Natuf_MF"/>
    <x v="9"/>
    <s v="Non-Quality Lead"/>
    <x v="0"/>
    <x v="2"/>
    <s v="Marshal Malbari"/>
    <s v="Facebook"/>
    <s v="Direct (campaign tagged in CRM)"/>
    <s v="6ad2db9aff1b0762a92b186b"/>
    <n v="1"/>
    <n v="0"/>
    <n v="1"/>
    <n v="0"/>
    <n v="4"/>
    <n v="0"/>
    <n v="0"/>
    <n v="0"/>
    <n v="0"/>
    <n v="0"/>
    <n v="1"/>
    <n v="0"/>
  </r>
  <r>
    <x v="0"/>
    <x v="1"/>
    <x v="14"/>
    <s v="Natuf | Broad | Tier1 + Growth Cities | Oct26 | V1"/>
    <s v="Natuf | Reel | Brand Ambassador | Heard Of Owning A Cafe | V1"/>
    <s v="In House Natuf"/>
    <x v="6"/>
    <s v="Non-Quality Lead"/>
    <x v="0"/>
    <x v="2"/>
    <s v="Rupa Srinivas"/>
    <s v="Facebook"/>
    <s v="Direct (campaign tagged in CRM)"/>
    <s v="6ad2daa9bcd3887dcfcb07d2"/>
    <n v="1"/>
    <n v="0"/>
    <n v="1"/>
    <n v="0"/>
    <n v="1"/>
    <n v="0"/>
    <n v="0"/>
    <n v="0"/>
    <n v="0"/>
    <n v="0"/>
    <n v="0"/>
    <n v="0"/>
  </r>
  <r>
    <x v="0"/>
    <x v="0"/>
    <x v="1"/>
    <s v="E_Natuf_Generic_13082026_Adset1"/>
    <s v="E_Natuf_Generic_13082026_Adset1_Ad1"/>
    <s v="Natuf"/>
    <x v="6"/>
    <s v="Non-Quality Lead"/>
    <x v="0"/>
    <x v="2"/>
    <s v="Tejaswini Tarigopula"/>
    <s v="Facebook"/>
    <s v="Direct (campaign tagged in CRM)"/>
    <s v="6ad2d984faff7fa8903cb87e"/>
    <n v="1"/>
    <n v="0"/>
    <n v="1"/>
    <n v="0"/>
    <n v="4"/>
    <n v="1"/>
    <n v="0"/>
    <n v="0"/>
    <n v="0"/>
    <n v="0"/>
    <n v="1"/>
    <n v="0"/>
  </r>
  <r>
    <x v="0"/>
    <x v="1"/>
    <x v="14"/>
    <s v="Natuf | Broad | Tier1 + Growth Cities | Oct26 | V1"/>
    <s v="Natuf | Reel | Brand Ambassador | Heard Of Owning A Cafe | V1"/>
    <s v="In House Natuf"/>
    <x v="5"/>
    <s v="Non-Quality Lead"/>
    <x v="0"/>
    <x v="2"/>
    <s v="Rupa Srinivas"/>
    <s v="Facebook"/>
    <s v="Direct (campaign tagged in CRM)"/>
    <s v="6ad2d5c1746f8a478d6f92ae"/>
    <n v="1"/>
    <n v="0"/>
    <n v="1"/>
    <n v="0"/>
    <n v="0"/>
    <n v="0"/>
    <n v="0"/>
    <n v="0"/>
    <n v="0"/>
    <n v="0"/>
    <n v="0"/>
    <n v="0"/>
  </r>
  <r>
    <x v="0"/>
    <x v="0"/>
    <x v="2"/>
    <s v="E_Suresh_Natuf_Kiosk_07072026_Adset5"/>
    <s v="E_Hindi_Suresh_Natuf_Kiosk_07072026_Adset5_ad3 – Copy 2"/>
    <s v="Natuf"/>
    <x v="4"/>
    <s v="Quality Lead"/>
    <x v="0"/>
    <x v="2"/>
    <s v="Marshal Malbari"/>
    <s v="Facebook"/>
    <s v="Direct (campaign tagged in CRM)"/>
    <s v="6ad2d2f810324d4e976cc09f"/>
    <n v="1"/>
    <n v="1"/>
    <n v="1"/>
    <n v="0"/>
    <n v="10"/>
    <n v="8"/>
    <n v="0"/>
    <n v="0"/>
    <n v="0"/>
    <n v="0"/>
    <n v="1"/>
    <n v="1"/>
  </r>
  <r>
    <x v="0"/>
    <x v="0"/>
    <x v="1"/>
    <s v="E_Natuf_Generic_13082026_Adset1"/>
    <s v="E_Natuf_Generic_13082026_Adset1_Ad1"/>
    <s v="Natuf"/>
    <x v="11"/>
    <s v="Non-Quality Lead"/>
    <x v="0"/>
    <x v="2"/>
    <s v="(Unassigned)"/>
    <s v="Facebook"/>
    <s v="Direct (campaign tagged in CRM)"/>
    <s v="6ad2d09f3f597471443e79b2"/>
    <n v="1"/>
    <n v="0"/>
    <n v="0"/>
    <n v="0"/>
    <n v="0"/>
    <n v="0"/>
    <n v="0"/>
    <n v="0"/>
    <n v="0"/>
    <n v="0"/>
    <n v="1"/>
    <n v="0"/>
  </r>
  <r>
    <x v="0"/>
    <x v="0"/>
    <x v="3"/>
    <s v="natuf_Kiosk_14072026_Highest-converting industries"/>
    <s v="natuf_Kiosk_14072026_ad set_ad1"/>
    <s v="Natuf"/>
    <x v="14"/>
    <s v="Non-Quality Lead"/>
    <x v="0"/>
    <x v="2"/>
    <s v="Marshal Malbari"/>
    <s v="Facebook"/>
    <s v="Direct (campaign tagged in CRM)"/>
    <s v="6ad2cf26e44e22ef57f239d0"/>
    <n v="1"/>
    <n v="0"/>
    <n v="1"/>
    <n v="1"/>
    <n v="8"/>
    <n v="4"/>
    <n v="0"/>
    <n v="0"/>
    <n v="0"/>
    <n v="0"/>
    <n v="1"/>
    <n v="0"/>
  </r>
  <r>
    <x v="0"/>
    <x v="0"/>
    <x v="3"/>
    <s v="natuf_Kiosk_14072026_Highest-converting industries"/>
    <s v="natuf_Kiosk_14072026_ad set_ad1"/>
    <s v="Natuf"/>
    <x v="11"/>
    <s v="Non-Quality Lead"/>
    <x v="0"/>
    <x v="2"/>
    <s v="(Unassigned)"/>
    <s v="Facebook"/>
    <s v="Direct (campaign tagged in CRM)"/>
    <s v="6ad2caab5bdb55700bfb7d02"/>
    <n v="1"/>
    <n v="0"/>
    <n v="0"/>
    <n v="0"/>
    <n v="0"/>
    <n v="0"/>
    <n v="0"/>
    <n v="0"/>
    <n v="0"/>
    <n v="0"/>
    <n v="1"/>
    <n v="0"/>
  </r>
  <r>
    <x v="0"/>
    <x v="0"/>
    <x v="3"/>
    <s v="natuf_Kiosk_14072026_Highest-converting industries"/>
    <s v="natuf_Kiosk_14072026_ad set_ad1"/>
    <s v="Natuf"/>
    <x v="5"/>
    <s v="Non-Quality Lead"/>
    <x v="0"/>
    <x v="2"/>
    <s v="Tejaswini Tarigopula"/>
    <s v="Facebook"/>
    <s v="Direct (campaign tagged in CRM)"/>
    <s v="6ad2ca5418fd5f63c62507cf"/>
    <n v="1"/>
    <n v="0"/>
    <n v="1"/>
    <n v="0"/>
    <n v="1"/>
    <n v="0"/>
    <n v="0"/>
    <n v="0"/>
    <n v="0"/>
    <n v="0"/>
    <n v="1"/>
    <n v="0"/>
  </r>
  <r>
    <x v="0"/>
    <x v="0"/>
    <x v="3"/>
    <s v="natuf_Kiosk_09102026"/>
    <s v="natuf_Kiosk_14072026_ad set_ad1"/>
    <s v="Natuf"/>
    <x v="7"/>
    <s v="Non-Quality Lead"/>
    <x v="0"/>
    <x v="2"/>
    <s v="Deepak Rai"/>
    <s v="Facebook"/>
    <s v="Direct (campaign tagged in CRM)"/>
    <s v="6ad2c4fad641571722bd2577"/>
    <n v="1"/>
    <n v="0"/>
    <n v="1"/>
    <n v="0"/>
    <n v="2"/>
    <n v="0"/>
    <n v="0"/>
    <n v="0"/>
    <n v="0"/>
    <n v="0"/>
    <n v="1"/>
    <n v="0"/>
  </r>
  <r>
    <x v="0"/>
    <x v="0"/>
    <x v="0"/>
    <s v="E_Karan_Natuf_Sign_07072026_Adset3"/>
    <s v="E_Karan_Natuf_Sign_07072026_Adset2_Ad1"/>
    <s v="Natuf"/>
    <x v="11"/>
    <s v="Non-Quality Lead"/>
    <x v="0"/>
    <x v="2"/>
    <s v="(Unassigned)"/>
    <s v="Facebook"/>
    <s v="Direct (campaign tagged in CRM)"/>
    <s v="6ad2c43f423357e3e510f8fb"/>
    <n v="1"/>
    <n v="0"/>
    <n v="0"/>
    <n v="0"/>
    <n v="0"/>
    <n v="0"/>
    <n v="0"/>
    <n v="0"/>
    <n v="0"/>
    <n v="0"/>
    <n v="1"/>
    <n v="0"/>
  </r>
  <r>
    <x v="0"/>
    <x v="0"/>
    <x v="3"/>
    <s v="natuf_Kiosk_09102026"/>
    <s v="natuf_Kiosk_14072026_ad set_ad1"/>
    <s v="Natuf"/>
    <x v="6"/>
    <s v="Non-Quality Lead"/>
    <x v="0"/>
    <x v="2"/>
    <s v="Marshal Malbari"/>
    <s v="Facebook"/>
    <s v="Direct (campaign tagged in CRM)"/>
    <s v="6ad2c301d8f44b697c40f0ba"/>
    <n v="1"/>
    <n v="0"/>
    <n v="1"/>
    <n v="0"/>
    <n v="1"/>
    <n v="0"/>
    <n v="0"/>
    <n v="0"/>
    <n v="0"/>
    <n v="0"/>
    <n v="1"/>
    <n v="0"/>
  </r>
  <r>
    <x v="0"/>
    <x v="1"/>
    <x v="14"/>
    <s v="Natuf | LAL 1% | India | Jul26 | V1"/>
    <s v="Natuf | Reel | Brand Ambassador | Heard Of Owning A Cafe | V1"/>
    <s v="In House Natuf"/>
    <x v="14"/>
    <s v="Non-Quality Lead"/>
    <x v="0"/>
    <x v="2"/>
    <s v="Rupa Srinivas"/>
    <s v="Facebook"/>
    <s v="Direct (campaign tagged in CRM)"/>
    <s v="6ad2bb04d80c7d2581f43d08"/>
    <n v="1"/>
    <n v="0"/>
    <n v="1"/>
    <n v="1"/>
    <n v="1"/>
    <n v="0"/>
    <n v="0"/>
    <n v="0"/>
    <n v="0"/>
    <n v="0"/>
    <n v="0"/>
    <n v="0"/>
  </r>
  <r>
    <x v="0"/>
    <x v="0"/>
    <x v="1"/>
    <s v="E_Natuf_Generic_13082026_Adset1"/>
    <s v="E_Natuf_Generic_13082026_Adset1_Ad1"/>
    <s v="Natuf"/>
    <x v="10"/>
    <s v="Non-Quality Lead"/>
    <x v="0"/>
    <x v="2"/>
    <s v="Marshal Malbari"/>
    <s v="Facebook"/>
    <s v="Direct (campaign tagged in CRM)"/>
    <s v="6ad2b96fba1ef1eff8a43756"/>
    <n v="1"/>
    <n v="0"/>
    <n v="1"/>
    <n v="0"/>
    <n v="5"/>
    <n v="5"/>
    <n v="0"/>
    <n v="0"/>
    <n v="0"/>
    <n v="0"/>
    <n v="1"/>
    <n v="0"/>
  </r>
  <r>
    <x v="0"/>
    <x v="1"/>
    <x v="14"/>
    <s v="Natuf | Business Owners | Tier1 + Growth Cities | Oct26 | V1"/>
    <s v="Natuf | Reel | Brand Ambassador | Heard Of Owning A Cafe | V1"/>
    <s v="In House Natuf"/>
    <x v="7"/>
    <s v="Non-Quality Lead"/>
    <x v="0"/>
    <x v="2"/>
    <s v="Rupa Srinivas"/>
    <s v="Facebook"/>
    <s v="Direct (campaign tagged in CRM)"/>
    <s v="6ad2b40546666083c74eb5b8"/>
    <n v="1"/>
    <n v="0"/>
    <n v="1"/>
    <n v="0"/>
    <n v="2"/>
    <n v="1"/>
    <n v="0"/>
    <n v="0"/>
    <n v="0"/>
    <n v="0"/>
    <n v="0"/>
    <n v="0"/>
  </r>
  <r>
    <x v="0"/>
    <x v="0"/>
    <x v="3"/>
    <s v="natuf_Kiosk_09102026"/>
    <s v="natuf_Kiosk_14072026_ad set_ad1"/>
    <s v="Natuf"/>
    <x v="11"/>
    <s v="Non-Quality Lead"/>
    <x v="0"/>
    <x v="2"/>
    <s v="(Unassigned)"/>
    <s v="Facebook"/>
    <s v="Direct (campaign tagged in CRM)"/>
    <s v="6ad2b3f5bdd0aa9081f94786"/>
    <n v="1"/>
    <n v="0"/>
    <n v="0"/>
    <n v="0"/>
    <n v="0"/>
    <n v="0"/>
    <n v="0"/>
    <n v="0"/>
    <n v="0"/>
    <n v="0"/>
    <n v="1"/>
    <n v="0"/>
  </r>
  <r>
    <x v="0"/>
    <x v="0"/>
    <x v="7"/>
    <s v="E_Karan_Natuf_Kiosk_15102026_Adset 7"/>
    <s v="E_Hindi_Karan_Natuf_Kiosk_07072026_Adset5_ad3 – Copy 3"/>
    <s v="Natuf"/>
    <x v="14"/>
    <s v="Non-Quality Lead"/>
    <x v="0"/>
    <x v="2"/>
    <s v="Deepak Rai"/>
    <s v="Facebook"/>
    <s v="Direct (campaign tagged in CRM)"/>
    <s v="6ad2b34fb983c16d824f20ac"/>
    <n v="1"/>
    <n v="0"/>
    <n v="1"/>
    <n v="1"/>
    <n v="8"/>
    <n v="3"/>
    <n v="0"/>
    <n v="0"/>
    <n v="0"/>
    <n v="0"/>
    <n v="1"/>
    <n v="0"/>
  </r>
  <r>
    <x v="0"/>
    <x v="1"/>
    <x v="14"/>
    <s v="Natuf | Broad | Tier1 + Growth Cities | Oct26 | V1"/>
    <s v="Natuf | Reel | Brand Ambassador | Heard Of Owning A Cafe | V1"/>
    <s v="In House Natuf"/>
    <x v="5"/>
    <s v="Non-Quality Lead"/>
    <x v="0"/>
    <x v="2"/>
    <s v="Rupa Srinivas"/>
    <s v="Facebook"/>
    <s v="Direct (campaign tagged in CRM)"/>
    <s v="6ad2a9e9a12dad4a6d0a0253"/>
    <n v="1"/>
    <n v="0"/>
    <n v="1"/>
    <n v="0"/>
    <n v="4"/>
    <n v="1"/>
    <n v="0"/>
    <n v="0"/>
    <n v="0"/>
    <n v="0"/>
    <n v="0"/>
    <n v="0"/>
  </r>
  <r>
    <x v="0"/>
    <x v="0"/>
    <x v="3"/>
    <s v="natuf_Kiosk_09102026"/>
    <s v="natuf_Kiosk_14072026_ad set_ad1"/>
    <s v="Natuf"/>
    <x v="11"/>
    <s v="Non-Quality Lead"/>
    <x v="0"/>
    <x v="2"/>
    <s v="(Unassigned)"/>
    <s v="Facebook"/>
    <s v="Direct (campaign tagged in CRM)"/>
    <s v="6ad2a50478cdcb5cbe4baa32"/>
    <n v="1"/>
    <n v="0"/>
    <n v="0"/>
    <n v="0"/>
    <n v="0"/>
    <n v="0"/>
    <n v="0"/>
    <n v="0"/>
    <n v="0"/>
    <n v="0"/>
    <n v="1"/>
    <n v="0"/>
  </r>
  <r>
    <x v="0"/>
    <x v="1"/>
    <x v="14"/>
    <s v="Natuf | Broad | Tier1 + Growth Cities | Oct26 | V1"/>
    <s v="Natuf | Reel | Brand Ambassador | Heard Of Owning A Cafe | V1"/>
    <s v="In House Natuf"/>
    <x v="6"/>
    <s v="Non-Quality Lead"/>
    <x v="0"/>
    <x v="2"/>
    <s v="Rupa Srinivas"/>
    <s v="Facebook"/>
    <s v="Direct (campaign tagged in CRM)"/>
    <s v="6ad29d1d3f1e7e7723b9c142"/>
    <n v="1"/>
    <n v="0"/>
    <n v="1"/>
    <n v="0"/>
    <n v="1"/>
    <n v="0"/>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2968fbe5861c9230c036f"/>
    <n v="1"/>
    <n v="0"/>
    <n v="1"/>
    <n v="0"/>
    <n v="1"/>
    <n v="1"/>
    <n v="0"/>
    <n v="0"/>
    <n v="0"/>
    <n v="0"/>
    <n v="0"/>
    <n v="0"/>
  </r>
  <r>
    <x v="0"/>
    <x v="0"/>
    <x v="2"/>
    <s v="E_Suresh_Natuf_Kiosk_07072026_Adset5"/>
    <s v="E_Hindi_Suresh_Natuf_Kiosk_07072026_Adset5_ad3 – Copy 2"/>
    <s v="Natuf"/>
    <x v="5"/>
    <s v="Non-Quality Lead"/>
    <x v="0"/>
    <x v="2"/>
    <s v="Tejaswini Tarigopula"/>
    <s v="Facebook"/>
    <s v="Direct (campaign tagged in CRM)"/>
    <s v="6ad28f977ce604aaccdba4a0"/>
    <n v="1"/>
    <n v="0"/>
    <n v="1"/>
    <n v="0"/>
    <n v="2"/>
    <n v="1"/>
    <n v="0"/>
    <n v="0"/>
    <n v="0"/>
    <n v="0"/>
    <n v="1"/>
    <n v="0"/>
  </r>
  <r>
    <x v="0"/>
    <x v="0"/>
    <x v="0"/>
    <s v="E_Karan_Natuf_Sign_07072026_Adset3"/>
    <s v="E_Karan_Natuf_Sign_07072026_Adset2_Ad1"/>
    <s v="Natuf"/>
    <x v="5"/>
    <s v="Non-Quality Lead"/>
    <x v="0"/>
    <x v="2"/>
    <s v="Tejaswini Tarigopula"/>
    <s v="Facebook"/>
    <s v="Direct (campaign tagged in CRM)"/>
    <s v="6ad28ea68e68be55e08845f3"/>
    <n v="1"/>
    <n v="0"/>
    <n v="1"/>
    <n v="0"/>
    <n v="1"/>
    <n v="1"/>
    <n v="0"/>
    <n v="0"/>
    <n v="0"/>
    <n v="0"/>
    <n v="1"/>
    <n v="0"/>
  </r>
  <r>
    <x v="0"/>
    <x v="1"/>
    <x v="14"/>
    <s v="Natuf | Investors | Tier1 + Growth Cities | Oct26 | V1"/>
    <s v="Natuf | Reel | Brand Ambassador | Heard Of Owning A Cafe | V1"/>
    <s v="In House Natuf"/>
    <x v="4"/>
    <s v="Quality Lead"/>
    <x v="0"/>
    <x v="2"/>
    <s v="Rupa Srinivas"/>
    <s v="Facebook"/>
    <s v="Direct (campaign tagged in CRM)"/>
    <s v="6ad28dbbd2c1d331831eeb27"/>
    <n v="1"/>
    <n v="1"/>
    <n v="1"/>
    <n v="0"/>
    <n v="3"/>
    <n v="3"/>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28c1b2737cee6e11a4558"/>
    <n v="1"/>
    <n v="0"/>
    <n v="1"/>
    <n v="0"/>
    <n v="1"/>
    <n v="0"/>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28b9c06e30041d4fd0a4a"/>
    <n v="1"/>
    <n v="0"/>
    <n v="1"/>
    <n v="0"/>
    <n v="2"/>
    <n v="2"/>
    <n v="0"/>
    <n v="0"/>
    <n v="0"/>
    <n v="0"/>
    <n v="0"/>
    <n v="0"/>
  </r>
  <r>
    <x v="0"/>
    <x v="1"/>
    <x v="14"/>
    <s v="Natuf | Broad | Tier1 + Growth Cities | Oct26 | V1"/>
    <s v="Natuf | Reel | Brand Ambassador | Heard Of Owning A Cafe | V1"/>
    <s v="In House Natuf"/>
    <x v="11"/>
    <s v="Non-Quality Lead"/>
    <x v="0"/>
    <x v="2"/>
    <s v="Rupa Srinivas"/>
    <s v="Facebook"/>
    <s v="Direct (campaign tagged in CRM)"/>
    <s v="6ad289e5ba1a36f0a8618b58"/>
    <n v="1"/>
    <n v="0"/>
    <n v="0"/>
    <n v="0"/>
    <n v="0"/>
    <n v="0"/>
    <n v="0"/>
    <n v="0"/>
    <n v="0"/>
    <n v="0"/>
    <n v="0"/>
    <n v="0"/>
  </r>
  <r>
    <x v="0"/>
    <x v="0"/>
    <x v="0"/>
    <s v="E_Karan_Natuf_Sign_07072026_Adset3"/>
    <s v="E_Karan_Natuf_Sign_07072026_Adset2_Ad1 – Copy"/>
    <s v="Natuf"/>
    <x v="14"/>
    <s v="Non-Quality Lead"/>
    <x v="0"/>
    <x v="2"/>
    <s v="Tejaswini Tarigopula"/>
    <s v="Facebook"/>
    <s v="Direct (campaign tagged in CRM)"/>
    <s v="6ad2883e7d8d33d2a48b4280"/>
    <n v="1"/>
    <n v="0"/>
    <n v="1"/>
    <n v="1"/>
    <n v="1"/>
    <n v="1"/>
    <n v="0"/>
    <n v="0"/>
    <n v="0"/>
    <n v="0"/>
    <n v="1"/>
    <n v="0"/>
  </r>
  <r>
    <x v="0"/>
    <x v="0"/>
    <x v="2"/>
    <s v="E_Suresh_Natuf_Kiosk_07072026_Adset5"/>
    <s v="E_Hindi_Suresh_Natuf_Kiosk_07072026_Adset5_ad3 – Copy 2"/>
    <s v="Natuf"/>
    <x v="11"/>
    <s v="Non-Quality Lead"/>
    <x v="0"/>
    <x v="2"/>
    <s v="(Unassigned)"/>
    <s v="Facebook"/>
    <s v="Direct (campaign tagged in CRM)"/>
    <s v="6ad28407639d228883d35c40"/>
    <n v="1"/>
    <n v="0"/>
    <n v="0"/>
    <n v="0"/>
    <n v="0"/>
    <n v="0"/>
    <n v="0"/>
    <n v="0"/>
    <n v="0"/>
    <n v="0"/>
    <n v="1"/>
    <n v="0"/>
  </r>
  <r>
    <x v="0"/>
    <x v="0"/>
    <x v="3"/>
    <s v="natuf_Kiosk_09102026"/>
    <s v="natuf_Kiosk_14072026_ad set_ad1"/>
    <s v="Natuf"/>
    <x v="5"/>
    <s v="Non-Quality Lead"/>
    <x v="0"/>
    <x v="2"/>
    <s v="Tejaswini Tarigopula"/>
    <s v="Facebook"/>
    <s v="Direct (campaign tagged in CRM)"/>
    <s v="6ad282579740299f873e2f80"/>
    <n v="1"/>
    <n v="0"/>
    <n v="1"/>
    <n v="0"/>
    <n v="3"/>
    <n v="2"/>
    <n v="0"/>
    <n v="0"/>
    <n v="0"/>
    <n v="0"/>
    <n v="1"/>
    <n v="0"/>
  </r>
  <r>
    <x v="0"/>
    <x v="1"/>
    <x v="14"/>
    <s v="Natuf | Investors | Tier1 + Growth Cities | Oct26 | V1"/>
    <s v="Natuf | Reel | Brand Ambassador | Heard Of Owning A Cafe | V1"/>
    <s v="In House Natuf"/>
    <x v="8"/>
    <s v="Non-Quality Lead"/>
    <x v="0"/>
    <x v="2"/>
    <s v="Rupa Srinivas"/>
    <s v="Facebook"/>
    <s v="Direct (campaign tagged in CRM)"/>
    <s v="6ad281894eb0a78e34d42d3e"/>
    <n v="1"/>
    <n v="0"/>
    <n v="1"/>
    <n v="0"/>
    <n v="4"/>
    <n v="2"/>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28066b1bb9d1031042e47"/>
    <n v="1"/>
    <n v="0"/>
    <n v="1"/>
    <n v="0"/>
    <n v="1"/>
    <n v="0"/>
    <n v="0"/>
    <n v="0"/>
    <n v="0"/>
    <n v="0"/>
    <n v="0"/>
    <n v="0"/>
  </r>
  <r>
    <x v="0"/>
    <x v="0"/>
    <x v="2"/>
    <s v="E_Suresh_Natuf_Kiosk_07072026_Adset5"/>
    <s v="E_Hindi_Suresh_Natuf_Kiosk_07072026_Adset5_ad3 – Copy 2"/>
    <s v="Natuf"/>
    <x v="6"/>
    <s v="Non-Quality Lead"/>
    <x v="0"/>
    <x v="2"/>
    <s v="Deepak Rai"/>
    <s v="Facebook"/>
    <s v="Direct (campaign tagged in CRM)"/>
    <s v="6ad28055e65325f566393291"/>
    <n v="1"/>
    <n v="0"/>
    <n v="1"/>
    <n v="0"/>
    <n v="1"/>
    <n v="0"/>
    <n v="0"/>
    <n v="0"/>
    <n v="0"/>
    <n v="0"/>
    <n v="1"/>
    <n v="0"/>
  </r>
  <r>
    <x v="0"/>
    <x v="1"/>
    <x v="14"/>
    <s v="Natuf | LAL 1% | India | Jul26 | V1"/>
    <s v="Natuf | Reel | Brand Ambassador | Heard Of Owning A Cafe | V1"/>
    <s v="In House Natuf"/>
    <x v="6"/>
    <s v="Non-Quality Lead"/>
    <x v="0"/>
    <x v="2"/>
    <s v="Rupa Srinivas"/>
    <s v="Facebook"/>
    <s v="Direct (campaign tagged in CRM)"/>
    <s v="6ad27df287a75e4c9272533f"/>
    <n v="1"/>
    <n v="0"/>
    <n v="1"/>
    <n v="0"/>
    <n v="0"/>
    <n v="0"/>
    <n v="0"/>
    <n v="0"/>
    <n v="0"/>
    <n v="0"/>
    <n v="0"/>
    <n v="0"/>
  </r>
  <r>
    <x v="0"/>
    <x v="0"/>
    <x v="1"/>
    <s v="E_Natuf_Generic_13082026_Adset1"/>
    <s v="E_Natuf_Generic_13082026_Adset1_Ad1"/>
    <s v="Natuf"/>
    <x v="11"/>
    <s v="Non-Quality Lead"/>
    <x v="0"/>
    <x v="2"/>
    <s v="(Unassigned)"/>
    <s v="Facebook"/>
    <s v="Direct (campaign tagged in CRM)"/>
    <s v="6ad27db6861909c85fb0cca2"/>
    <n v="1"/>
    <n v="0"/>
    <n v="0"/>
    <n v="0"/>
    <n v="0"/>
    <n v="0"/>
    <n v="0"/>
    <n v="0"/>
    <n v="0"/>
    <n v="0"/>
    <n v="1"/>
    <n v="0"/>
  </r>
  <r>
    <x v="0"/>
    <x v="1"/>
    <x v="14"/>
    <s v="Natuf | LAL 1% | India | Jul26 | V1"/>
    <s v="Natuf | Reel | Brand Ambassador | Heard Of Owning A Cafe | V1"/>
    <s v="In House Natuf"/>
    <x v="7"/>
    <s v="Non-Quality Lead"/>
    <x v="0"/>
    <x v="2"/>
    <s v="Rupa Srinivas"/>
    <s v="Facebook"/>
    <s v="Direct (campaign tagged in CRM)"/>
    <s v="6ad27db24dbcc3f1b171e908"/>
    <n v="1"/>
    <n v="0"/>
    <n v="1"/>
    <n v="0"/>
    <n v="2"/>
    <n v="0"/>
    <n v="0"/>
    <n v="0"/>
    <n v="0"/>
    <n v="0"/>
    <n v="0"/>
    <n v="0"/>
  </r>
  <r>
    <x v="0"/>
    <x v="0"/>
    <x v="1"/>
    <s v="E_Natuf_Generic_13082026_Adset1"/>
    <s v="E_Natuf_Generic_13082026_Adset1_Ad1"/>
    <s v="Natuf"/>
    <x v="9"/>
    <s v="Non-Quality Lead"/>
    <x v="0"/>
    <x v="2"/>
    <s v="Marshal Malbari"/>
    <s v="Facebook"/>
    <s v="Direct (campaign tagged in CRM)"/>
    <s v="6ad27aac85fc9d2e625dee33"/>
    <n v="1"/>
    <n v="0"/>
    <n v="1"/>
    <n v="0"/>
    <n v="4"/>
    <n v="0"/>
    <n v="0"/>
    <n v="0"/>
    <n v="0"/>
    <n v="0"/>
    <n v="1"/>
    <n v="0"/>
  </r>
  <r>
    <x v="0"/>
    <x v="1"/>
    <x v="14"/>
    <s v="Natuf | Broad | Tier1 + Growth Cities | Oct26 | V1"/>
    <s v="Natuf | Reel | Brand Ambassador | Heard Of Owning A Cafe | V1"/>
    <s v="In House Natuf"/>
    <x v="7"/>
    <s v="Non-Quality Lead"/>
    <x v="0"/>
    <x v="2"/>
    <s v="Rupa Srinivas"/>
    <s v="Facebook"/>
    <s v="Direct (campaign tagged in CRM)"/>
    <s v="6ad279d0de226456b9f34d22"/>
    <n v="1"/>
    <n v="0"/>
    <n v="1"/>
    <n v="0"/>
    <n v="2"/>
    <n v="0"/>
    <n v="0"/>
    <n v="0"/>
    <n v="0"/>
    <n v="0"/>
    <n v="0"/>
    <n v="0"/>
  </r>
  <r>
    <x v="0"/>
    <x v="0"/>
    <x v="0"/>
    <s v="E_Karan_Natuf_Sign_07072026_Adset3"/>
    <s v="E_Karan_Natuf_Sign_07072026_Adset2_Ad1"/>
    <s v="Natuf"/>
    <x v="11"/>
    <s v="Non-Quality Lead"/>
    <x v="0"/>
    <x v="2"/>
    <s v="(Unassigned)"/>
    <s v="Facebook"/>
    <s v="Direct (campaign tagged in CRM)"/>
    <s v="6ad2779e4eb0a78e34d4298c"/>
    <n v="1"/>
    <n v="0"/>
    <n v="0"/>
    <n v="0"/>
    <n v="0"/>
    <n v="0"/>
    <n v="0"/>
    <n v="0"/>
    <n v="0"/>
    <n v="0"/>
    <n v="1"/>
    <n v="0"/>
  </r>
  <r>
    <x v="0"/>
    <x v="0"/>
    <x v="3"/>
    <s v="natuf_Kiosk_09102026"/>
    <s v="natuf_Kiosk_14072026_ad set_ad1"/>
    <s v="Natuf"/>
    <x v="7"/>
    <s v="Non-Quality Lead"/>
    <x v="0"/>
    <x v="2"/>
    <s v="Tejaswini Tarigopula"/>
    <s v="Facebook"/>
    <s v="Direct (campaign tagged in CRM)"/>
    <s v="6ad276553ea0111ee5028e4e"/>
    <n v="1"/>
    <n v="0"/>
    <n v="1"/>
    <n v="0"/>
    <n v="2"/>
    <n v="0"/>
    <n v="0"/>
    <n v="0"/>
    <n v="0"/>
    <n v="0"/>
    <n v="1"/>
    <n v="0"/>
  </r>
  <r>
    <x v="0"/>
    <x v="1"/>
    <x v="14"/>
    <s v="Natuf | Business Owners | Tier1 + Growth Cities | Oct26 | V1"/>
    <s v="Natuf | Reel | Brand Ambassador | Heard Of Owning A Cafe | V1"/>
    <s v="In House Natuf"/>
    <x v="5"/>
    <s v="Non-Quality Lead"/>
    <x v="0"/>
    <x v="2"/>
    <s v="Rupa Srinivas"/>
    <s v="Facebook"/>
    <s v="Direct (campaign tagged in CRM)"/>
    <s v="6ad274d4033a6af6cbe57fdc"/>
    <n v="1"/>
    <n v="0"/>
    <n v="1"/>
    <n v="0"/>
    <n v="2"/>
    <n v="2"/>
    <n v="0"/>
    <n v="0"/>
    <n v="0"/>
    <n v="0"/>
    <n v="0"/>
    <n v="0"/>
  </r>
  <r>
    <x v="0"/>
    <x v="0"/>
    <x v="0"/>
    <s v="E_Karan_Natuf_Fragship_07072026_Adset2"/>
    <s v="E_Karan_Natuf_Flagship_Cafe_07072026_Adset2_Ad1 – Copy 2"/>
    <s v="Natuf"/>
    <x v="14"/>
    <s v="Non-Quality Lead"/>
    <x v="0"/>
    <x v="2"/>
    <s v="Deepak Rai"/>
    <s v="Facebook"/>
    <s v="Direct (campaign tagged in CRM)"/>
    <s v="6ad274a74eb0a78e34d4288f"/>
    <n v="1"/>
    <n v="0"/>
    <n v="1"/>
    <n v="1"/>
    <n v="6"/>
    <n v="3"/>
    <n v="0"/>
    <n v="0"/>
    <n v="0"/>
    <n v="0"/>
    <n v="1"/>
    <n v="0"/>
  </r>
  <r>
    <x v="0"/>
    <x v="1"/>
    <x v="14"/>
    <s v="Natuf | LAL 1% | India | Jul26 | V1"/>
    <s v="Natuf | Reel | Brand Ambassador | Heard Of Owning A Cafe | V1"/>
    <s v="In House Natuf"/>
    <x v="6"/>
    <s v="Non-Quality Lead"/>
    <x v="0"/>
    <x v="2"/>
    <s v="Rupa Srinivas"/>
    <s v="Facebook"/>
    <s v="Direct (campaign tagged in CRM)"/>
    <s v="6ad2736c655e909ed3cd548a"/>
    <n v="1"/>
    <n v="0"/>
    <n v="1"/>
    <n v="0"/>
    <n v="1"/>
    <n v="0"/>
    <n v="0"/>
    <n v="0"/>
    <n v="0"/>
    <n v="0"/>
    <n v="0"/>
    <n v="0"/>
  </r>
  <r>
    <x v="0"/>
    <x v="0"/>
    <x v="2"/>
    <s v="E_Suresh_Natuf_Kiosk_07072026_Adset5"/>
    <s v="E_Hindi_Suresh_Natuf_Kiosk_07072026_Adset5_ad3 – Copy 2"/>
    <s v="Natuf"/>
    <x v="11"/>
    <s v="Non-Quality Lead"/>
    <x v="0"/>
    <x v="2"/>
    <s v="(Unassigned)"/>
    <s v="Facebook"/>
    <s v="Direct (campaign tagged in CRM)"/>
    <s v="6ad27164b35176fe7af88270"/>
    <n v="1"/>
    <n v="0"/>
    <n v="0"/>
    <n v="0"/>
    <n v="0"/>
    <n v="0"/>
    <n v="0"/>
    <n v="0"/>
    <n v="0"/>
    <n v="0"/>
    <n v="1"/>
    <n v="0"/>
  </r>
  <r>
    <x v="0"/>
    <x v="1"/>
    <x v="14"/>
    <s v="Natuf | LAL 1% | India | Jul26 | V1"/>
    <s v="Natuf | Reel | Brand Ambassador | Heard Of Owning A Cafe | V1"/>
    <s v="In House Natuf"/>
    <x v="5"/>
    <s v="Non-Quality Lead"/>
    <x v="0"/>
    <x v="2"/>
    <s v="Rupa Srinivas"/>
    <s v="Facebook"/>
    <s v="Direct (campaign tagged in CRM)"/>
    <s v="6ad2706f4fc3b2a2815ba416"/>
    <n v="1"/>
    <n v="0"/>
    <n v="1"/>
    <n v="0"/>
    <n v="1"/>
    <n v="1"/>
    <n v="0"/>
    <n v="0"/>
    <n v="0"/>
    <n v="0"/>
    <n v="0"/>
    <n v="0"/>
  </r>
  <r>
    <x v="0"/>
    <x v="0"/>
    <x v="1"/>
    <s v="E_Natuf_Generic_13082026_Adset1"/>
    <s v="E_Natuf_Generic_13082026_Adset1_Ad1"/>
    <s v="Natuf"/>
    <x v="5"/>
    <s v="Non-Quality Lead"/>
    <x v="0"/>
    <x v="2"/>
    <s v="Tejaswini Tarigopula"/>
    <s v="Facebook"/>
    <s v="Direct (campaign tagged in CRM)"/>
    <s v="6ad26f6ccb1d94a5812b10f6"/>
    <n v="1"/>
    <n v="0"/>
    <n v="1"/>
    <n v="0"/>
    <n v="2"/>
    <n v="1"/>
    <n v="0"/>
    <n v="0"/>
    <n v="0"/>
    <n v="0"/>
    <n v="1"/>
    <n v="0"/>
  </r>
  <r>
    <x v="0"/>
    <x v="1"/>
    <x v="14"/>
    <s v="Natuf | Investors | Tier1 + Growth Cities | Oct26 | V1"/>
    <s v="Natuf | Reel | Brand Ambassador | Heard Of Owning A Cafe | V1"/>
    <s v="In House Natuf"/>
    <x v="4"/>
    <s v="Quality Lead"/>
    <x v="0"/>
    <x v="2"/>
    <s v="Rupa Srinivas"/>
    <s v="Facebook"/>
    <s v="Direct (campaign tagged in CRM)"/>
    <s v="6ad26e82b66c4fc1f0d407c7"/>
    <n v="1"/>
    <n v="1"/>
    <n v="1"/>
    <n v="0"/>
    <n v="1"/>
    <n v="1"/>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26e3ea31363357e719904"/>
    <n v="1"/>
    <n v="0"/>
    <n v="1"/>
    <n v="0"/>
    <n v="1"/>
    <n v="0"/>
    <n v="0"/>
    <n v="0"/>
    <n v="0"/>
    <n v="0"/>
    <n v="0"/>
    <n v="0"/>
  </r>
  <r>
    <x v="0"/>
    <x v="0"/>
    <x v="0"/>
    <s v="E_Karan_Natuf_Sign_07072026_Adset3"/>
    <s v="E_Karan_Natuf_Sign_07072026_Adset2_Ad1"/>
    <s v="Natuf"/>
    <x v="11"/>
    <s v="Non-Quality Lead"/>
    <x v="0"/>
    <x v="2"/>
    <s v="(Unassigned)"/>
    <s v="Facebook"/>
    <s v="Direct (campaign tagged in CRM)"/>
    <s v="6ad26e2d0ebcc770d08643dd"/>
    <n v="1"/>
    <n v="0"/>
    <n v="0"/>
    <n v="0"/>
    <n v="0"/>
    <n v="0"/>
    <n v="0"/>
    <n v="0"/>
    <n v="0"/>
    <n v="0"/>
    <n v="1"/>
    <n v="0"/>
  </r>
  <r>
    <x v="0"/>
    <x v="1"/>
    <x v="14"/>
    <s v="Natuf | Investors | Tier1 + Growth Cities | Oct26 | V1"/>
    <s v="Natuf | Reel | Brand Ambassador | Heard Of Owning A Cafe | V1"/>
    <s v="In House Natuf"/>
    <x v="6"/>
    <s v="Non-Quality Lead"/>
    <x v="0"/>
    <x v="2"/>
    <s v="Rupa Srinivas"/>
    <s v="Facebook"/>
    <s v="Direct (campaign tagged in CRM)"/>
    <s v="6ad26b4d100ea359b62039a0"/>
    <n v="1"/>
    <n v="0"/>
    <n v="1"/>
    <n v="0"/>
    <n v="1"/>
    <n v="0"/>
    <n v="0"/>
    <n v="0"/>
    <n v="0"/>
    <n v="0"/>
    <n v="0"/>
    <n v="0"/>
  </r>
  <r>
    <x v="0"/>
    <x v="0"/>
    <x v="3"/>
    <s v="natuf_Kiosk_09102026"/>
    <s v="natuf_Kiosk_14072026_ad set_ad1"/>
    <s v="Natuf"/>
    <x v="4"/>
    <s v="Quality Lead"/>
    <x v="0"/>
    <x v="2"/>
    <s v="Tejaswini Tarigopula"/>
    <s v="Facebook"/>
    <s v="Direct (campaign tagged in CRM)"/>
    <s v="6ad26b49f6ffa1e2c30e6c8d"/>
    <n v="1"/>
    <n v="1"/>
    <n v="1"/>
    <n v="0"/>
    <n v="1"/>
    <n v="1"/>
    <n v="0"/>
    <n v="0"/>
    <n v="0"/>
    <n v="0"/>
    <n v="1"/>
    <n v="1"/>
  </r>
  <r>
    <x v="0"/>
    <x v="0"/>
    <x v="3"/>
    <s v="natuf_Kiosk_09102026"/>
    <s v="natuf_Kiosk_14072026_ad set_ad1"/>
    <s v="Natuf"/>
    <x v="5"/>
    <s v="Non-Quality Lead"/>
    <x v="0"/>
    <x v="2"/>
    <s v="Tejaswini Tarigopula"/>
    <s v="Facebook"/>
    <s v="Direct (campaign tagged in CRM)"/>
    <s v="6ad26b0607ce1db3c5a1a3ab"/>
    <n v="1"/>
    <n v="0"/>
    <n v="1"/>
    <n v="0"/>
    <n v="2"/>
    <n v="2"/>
    <n v="0"/>
    <n v="0"/>
    <n v="0"/>
    <n v="0"/>
    <n v="1"/>
    <n v="0"/>
  </r>
  <r>
    <x v="0"/>
    <x v="1"/>
    <x v="14"/>
    <s v="Natuf | Broad | Tier1 + Growth Cities | Oct26 | V1"/>
    <s v="Natuf | Reel | Brand Ambassador | Heard Of Owning A Cafe | V1"/>
    <s v="In House Natuf"/>
    <x v="11"/>
    <s v="Non-Quality Lead"/>
    <x v="0"/>
    <x v="2"/>
    <s v="Rupa Srinivas"/>
    <s v="Facebook"/>
    <s v="Direct (campaign tagged in CRM)"/>
    <s v="6ad269d138be56142cbe9c20"/>
    <n v="1"/>
    <n v="0"/>
    <n v="0"/>
    <n v="0"/>
    <n v="0"/>
    <n v="0"/>
    <n v="0"/>
    <n v="0"/>
    <n v="0"/>
    <n v="0"/>
    <n v="0"/>
    <n v="0"/>
  </r>
  <r>
    <x v="0"/>
    <x v="1"/>
    <x v="14"/>
    <s v="Natuf | Investors | Tier1 + Growth Cities | Oct26 | V1"/>
    <s v="Natuf | Reel | Brand Ambassador | Heard Of Owning A Cafe | V1"/>
    <s v="In House Natuf"/>
    <x v="4"/>
    <s v="Quality Lead"/>
    <x v="0"/>
    <x v="2"/>
    <s v="Rupa Srinivas"/>
    <s v="Facebook"/>
    <s v="Direct (campaign tagged in CRM)"/>
    <s v="6ad2694c4afa51b5dbe0ea18"/>
    <n v="1"/>
    <n v="1"/>
    <n v="1"/>
    <n v="0"/>
    <n v="4"/>
    <n v="4"/>
    <n v="0"/>
    <n v="0"/>
    <n v="0"/>
    <n v="0"/>
    <n v="0"/>
    <n v="0"/>
  </r>
  <r>
    <x v="0"/>
    <x v="0"/>
    <x v="3"/>
    <s v="natuf_Kiosk_14072026_Highest-converting industries"/>
    <s v="natuf_Kiosk_14072026_ad set_ad1"/>
    <s v="Natuf"/>
    <x v="11"/>
    <s v="Non-Quality Lead"/>
    <x v="0"/>
    <x v="2"/>
    <s v="(Unassigned)"/>
    <s v="Facebook"/>
    <s v="Direct (campaign tagged in CRM)"/>
    <s v="6ad268d5ae88dc6aeac7cf9c"/>
    <n v="1"/>
    <n v="0"/>
    <n v="0"/>
    <n v="0"/>
    <n v="0"/>
    <n v="0"/>
    <n v="0"/>
    <n v="0"/>
    <n v="0"/>
    <n v="0"/>
    <n v="1"/>
    <n v="0"/>
  </r>
  <r>
    <x v="0"/>
    <x v="0"/>
    <x v="2"/>
    <s v="E_Suresh_Natuf_Kiosk_07072026_Adset5"/>
    <s v="E_Hindi_Suresh_Natuf_Kiosk_07072026_Adset5_ad3 – Copy 2"/>
    <s v="Natuf"/>
    <x v="5"/>
    <s v="Non-Quality Lead"/>
    <x v="0"/>
    <x v="2"/>
    <s v="Tejaswini Tarigopula"/>
    <s v="Facebook"/>
    <s v="Direct (campaign tagged in CRM)"/>
    <s v="6ad2688006e3aef43ca841bf"/>
    <n v="1"/>
    <n v="0"/>
    <n v="1"/>
    <n v="0"/>
    <n v="5"/>
    <n v="1"/>
    <n v="0"/>
    <n v="0"/>
    <n v="0"/>
    <n v="0"/>
    <n v="1"/>
    <n v="0"/>
  </r>
  <r>
    <x v="0"/>
    <x v="1"/>
    <x v="14"/>
    <s v="Natuf | Business Owners | Tier1 + Growth Cities | Oct26 | V1"/>
    <s v="Natuf | Reel | Brand Ambassador | Heard Of Owning A Cafe | V1"/>
    <s v="In House Natuf"/>
    <x v="5"/>
    <s v="Non-Quality Lead"/>
    <x v="0"/>
    <x v="2"/>
    <s v="Rupa Srinivas"/>
    <s v="Facebook"/>
    <s v="Direct (campaign tagged in CRM)"/>
    <s v="6ad263adf6ffa1e2c30e67f7"/>
    <n v="1"/>
    <n v="0"/>
    <n v="1"/>
    <n v="0"/>
    <n v="2"/>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25f278d0aa93918268f4b"/>
    <n v="1"/>
    <n v="0"/>
    <n v="1"/>
    <n v="0"/>
    <n v="0"/>
    <n v="0"/>
    <n v="0"/>
    <n v="0"/>
    <n v="0"/>
    <n v="0"/>
    <n v="0"/>
    <n v="0"/>
  </r>
  <r>
    <x v="0"/>
    <x v="0"/>
    <x v="3"/>
    <s v="natuf_Kiosk_14072026_Highest-converting industries"/>
    <s v="natuf_Kiosk_14072026_ad set_ad1"/>
    <s v="Natuf"/>
    <x v="14"/>
    <s v="Non-Quality Lead"/>
    <x v="0"/>
    <x v="2"/>
    <s v="Tejaswini Tarigopula"/>
    <s v="Facebook"/>
    <s v="Direct (campaign tagged in CRM)"/>
    <s v="6ad25b53c423bf76cf3b2e99"/>
    <n v="1"/>
    <n v="0"/>
    <n v="1"/>
    <n v="1"/>
    <n v="2"/>
    <n v="2"/>
    <n v="0"/>
    <n v="0"/>
    <n v="0"/>
    <n v="0"/>
    <n v="1"/>
    <n v="0"/>
  </r>
  <r>
    <x v="0"/>
    <x v="1"/>
    <x v="14"/>
    <s v="Natuf | Broad | Tier1 + Growth Cities | Oct26 | V1"/>
    <s v="Natuf | Reel | Brand Ambassador | Heard Of Owning A Cafe | V1"/>
    <s v="In House Natuf"/>
    <x v="7"/>
    <s v="Non-Quality Lead"/>
    <x v="0"/>
    <x v="2"/>
    <s v="Rupa Srinivas"/>
    <s v="Facebook"/>
    <s v="Direct (campaign tagged in CRM)"/>
    <s v="6ad25ad7694c45f495a99f7b"/>
    <n v="1"/>
    <n v="0"/>
    <n v="1"/>
    <n v="0"/>
    <n v="2"/>
    <n v="0"/>
    <n v="0"/>
    <n v="0"/>
    <n v="0"/>
    <n v="0"/>
    <n v="0"/>
    <n v="0"/>
  </r>
  <r>
    <x v="0"/>
    <x v="0"/>
    <x v="2"/>
    <s v="E_Suresh_Natuf_Kiosk_07072026_Adset5"/>
    <s v="E_Hindi_Suresh_Natuf_Kiosk_07072026_Adset5_ad3 – Copy 2"/>
    <s v="Natuf"/>
    <x v="11"/>
    <s v="Non-Quality Lead"/>
    <x v="0"/>
    <x v="2"/>
    <s v="(Unassigned)"/>
    <s v="Facebook"/>
    <s v="Direct (campaign tagged in CRM)"/>
    <s v="6ad259c3e3976e274546ccbd"/>
    <n v="1"/>
    <n v="0"/>
    <n v="0"/>
    <n v="0"/>
    <n v="0"/>
    <n v="0"/>
    <n v="0"/>
    <n v="0"/>
    <n v="0"/>
    <n v="0"/>
    <n v="1"/>
    <n v="0"/>
  </r>
  <r>
    <x v="0"/>
    <x v="1"/>
    <x v="14"/>
    <s v="Natuf | Business Owners | Tier1 + Growth Cities | Oct26 | V1"/>
    <s v="Natuf | Reel | Brand Ambassador | Heard Of Owning A Cafe | V1"/>
    <s v="In House Natuf"/>
    <x v="6"/>
    <s v="Non-Quality Lead"/>
    <x v="0"/>
    <x v="2"/>
    <s v="Rupa Srinivas"/>
    <s v="Facebook"/>
    <s v="Direct (campaign tagged in CRM)"/>
    <s v="6ad2583a9f5108634cc2e107"/>
    <n v="1"/>
    <n v="0"/>
    <n v="1"/>
    <n v="0"/>
    <n v="1"/>
    <n v="1"/>
    <n v="0"/>
    <n v="0"/>
    <n v="0"/>
    <n v="0"/>
    <n v="0"/>
    <n v="0"/>
  </r>
  <r>
    <x v="0"/>
    <x v="1"/>
    <x v="14"/>
    <s v="Natuf | LAL 1% | India | Jul26 | V1"/>
    <s v="Natuf | Reel | Brand Ambassador | Heard Of Owning A Cafe | V1"/>
    <s v="In House Natuf"/>
    <x v="7"/>
    <s v="Non-Quality Lead"/>
    <x v="0"/>
    <x v="2"/>
    <s v="Rupa Srinivas"/>
    <s v="Facebook"/>
    <s v="Direct (campaign tagged in CRM)"/>
    <s v="6ad257f11b64431af914e3c7"/>
    <n v="1"/>
    <n v="0"/>
    <n v="1"/>
    <n v="0"/>
    <n v="2"/>
    <n v="0"/>
    <n v="0"/>
    <n v="0"/>
    <n v="0"/>
    <n v="0"/>
    <n v="0"/>
    <n v="0"/>
  </r>
  <r>
    <x v="0"/>
    <x v="1"/>
    <x v="14"/>
    <s v="Natuf | Business Owners | Tier1 + Growth Cities | Oct26 | V1"/>
    <s v="Natuf | Reel | Brand Ambassador | Heard Of Owning A Cafe | V1"/>
    <s v="In House Natuf"/>
    <x v="14"/>
    <s v="Non-Quality Lead"/>
    <x v="0"/>
    <x v="2"/>
    <s v="Rupa Srinivas"/>
    <s v="Facebook"/>
    <s v="Direct (campaign tagged in CRM)"/>
    <s v="6ad25770224f5153ff7d4378"/>
    <n v="1"/>
    <n v="0"/>
    <n v="1"/>
    <n v="1"/>
    <n v="2"/>
    <n v="1"/>
    <n v="0"/>
    <n v="0"/>
    <n v="0"/>
    <n v="0"/>
    <n v="0"/>
    <n v="0"/>
  </r>
  <r>
    <x v="0"/>
    <x v="0"/>
    <x v="2"/>
    <s v="E_Suresh_Natuf_Kiosk_07072026_Adset5"/>
    <s v="E_Hindi_Suresh_Natuf_Kiosk_07072026_Adset5_ad3 – Copy 2"/>
    <s v="Natuf"/>
    <x v="5"/>
    <s v="Non-Quality Lead"/>
    <x v="0"/>
    <x v="2"/>
    <s v="Tejaswini Tarigopula"/>
    <s v="Facebook"/>
    <s v="Direct (campaign tagged in CRM)"/>
    <s v="6ad2576b525271f299e44191"/>
    <n v="1"/>
    <n v="0"/>
    <n v="1"/>
    <n v="0"/>
    <n v="2"/>
    <n v="2"/>
    <n v="0"/>
    <n v="0"/>
    <n v="0"/>
    <n v="0"/>
    <n v="1"/>
    <n v="0"/>
  </r>
  <r>
    <x v="0"/>
    <x v="0"/>
    <x v="0"/>
    <s v="E_Karan_Natuf_Sign_07072026_Adset3"/>
    <s v="E_Karan_Natuf_Sign_07072026_Adset2_Ad1"/>
    <s v="Natuf"/>
    <x v="11"/>
    <s v="Non-Quality Lead"/>
    <x v="0"/>
    <x v="2"/>
    <s v="(Unassigned)"/>
    <s v="Facebook"/>
    <s v="Direct (campaign tagged in CRM)"/>
    <s v="6ad256c1b36a411547e759c6"/>
    <n v="1"/>
    <n v="0"/>
    <n v="0"/>
    <n v="0"/>
    <n v="0"/>
    <n v="0"/>
    <n v="0"/>
    <n v="0"/>
    <n v="0"/>
    <n v="0"/>
    <n v="1"/>
    <n v="0"/>
  </r>
  <r>
    <x v="0"/>
    <x v="1"/>
    <x v="14"/>
    <s v="Natuf | Business Owners | Tier1 + Growth Cities | Oct26 | V1"/>
    <s v="Natuf | Reel | Brand Ambassador | Heard Of Owning A Cafe | V1"/>
    <s v="In House Natuf"/>
    <x v="14"/>
    <s v="Non-Quality Lead"/>
    <x v="0"/>
    <x v="2"/>
    <s v="Rupa Srinivas"/>
    <s v="Facebook"/>
    <s v="Direct (campaign tagged in CRM)"/>
    <s v="6ad2554cfbdb880e668469fd"/>
    <n v="1"/>
    <n v="0"/>
    <n v="1"/>
    <n v="1"/>
    <n v="1"/>
    <n v="0"/>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25353640ced5fa04058d1"/>
    <n v="1"/>
    <n v="0"/>
    <n v="1"/>
    <n v="0"/>
    <n v="1"/>
    <n v="0"/>
    <n v="0"/>
    <n v="0"/>
    <n v="0"/>
    <n v="0"/>
    <n v="0"/>
    <n v="0"/>
  </r>
  <r>
    <x v="0"/>
    <x v="0"/>
    <x v="3"/>
    <s v="natuf_Kiosk_14072026_Highest-converting industries"/>
    <s v="natuf_Kiosk_14072026_ad set_ad1"/>
    <s v="Natuf"/>
    <x v="7"/>
    <s v="Non-Quality Lead"/>
    <x v="0"/>
    <x v="2"/>
    <s v="Tejaswini Tarigopula"/>
    <s v="Facebook"/>
    <s v="Direct (campaign tagged in CRM)"/>
    <s v="6ad252de1b64431af914de7a"/>
    <n v="1"/>
    <n v="0"/>
    <n v="1"/>
    <n v="0"/>
    <n v="2"/>
    <n v="0"/>
    <n v="0"/>
    <n v="0"/>
    <n v="0"/>
    <n v="0"/>
    <n v="1"/>
    <n v="0"/>
  </r>
  <r>
    <x v="0"/>
    <x v="1"/>
    <x v="14"/>
    <s v="Natuf | LAL 1% | India | Jul26 | V1"/>
    <s v="Natuf | Reel | Brand Ambassador | Heard Of Owning A Cafe | V1"/>
    <s v="In House Natuf"/>
    <x v="5"/>
    <s v="Non-Quality Lead"/>
    <x v="0"/>
    <x v="2"/>
    <s v="Rupa Srinivas"/>
    <s v="Facebook"/>
    <s v="Direct (campaign tagged in CRM)"/>
    <s v="6ad250865c71512f7afb17b0"/>
    <n v="1"/>
    <n v="0"/>
    <n v="1"/>
    <n v="0"/>
    <n v="1"/>
    <n v="1"/>
    <n v="0"/>
    <n v="0"/>
    <n v="0"/>
    <n v="0"/>
    <n v="0"/>
    <n v="0"/>
  </r>
  <r>
    <x v="0"/>
    <x v="0"/>
    <x v="3"/>
    <s v="natuf_Kiosk_09102026"/>
    <s v="natuf_Kiosk_14072026_ad set_ad1"/>
    <s v="Natuf"/>
    <x v="10"/>
    <s v="Non-Quality Lead"/>
    <x v="0"/>
    <x v="2"/>
    <s v="Marshal Malbari"/>
    <s v="Facebook"/>
    <s v="Direct (campaign tagged in CRM)"/>
    <s v="6ad24e65003c557330875624"/>
    <n v="1"/>
    <n v="0"/>
    <n v="1"/>
    <n v="0"/>
    <n v="8"/>
    <n v="1"/>
    <n v="0"/>
    <n v="0"/>
    <n v="0"/>
    <n v="0"/>
    <n v="1"/>
    <n v="0"/>
  </r>
  <r>
    <x v="0"/>
    <x v="1"/>
    <x v="14"/>
    <s v="Natuf | Investors | Tier1 + Growth Cities | Oct26 | V1"/>
    <s v="Natuf | Reel | Brand Ambassador | Heard Of Owning A Cafe | V1"/>
    <s v="In House Natuf"/>
    <x v="5"/>
    <s v="Non-Quality Lead"/>
    <x v="0"/>
    <x v="2"/>
    <s v="Rupa Srinivas"/>
    <s v="Facebook"/>
    <s v="Direct (campaign tagged in CRM)"/>
    <s v="6ad24d36d10f03a2127c5109"/>
    <n v="1"/>
    <n v="0"/>
    <n v="1"/>
    <n v="0"/>
    <n v="4"/>
    <n v="1"/>
    <n v="0"/>
    <n v="0"/>
    <n v="0"/>
    <n v="0"/>
    <n v="0"/>
    <n v="0"/>
  </r>
  <r>
    <x v="0"/>
    <x v="1"/>
    <x v="14"/>
    <s v="Natuf | Broad | Tier1 + Growth Cities | Oct26 | V1"/>
    <s v="Natuf | Reel | Brand Ambassador | Heard Of Owning A Cafe | V1"/>
    <s v="In House Natuf"/>
    <x v="11"/>
    <s v="Non-Quality Lead"/>
    <x v="0"/>
    <x v="2"/>
    <s v="Rupa Srinivas"/>
    <s v="Facebook"/>
    <s v="Direct (campaign tagged in CRM)"/>
    <s v="6ad24cf7b058624beaf34130"/>
    <n v="1"/>
    <n v="0"/>
    <n v="0"/>
    <n v="0"/>
    <n v="0"/>
    <n v="0"/>
    <n v="0"/>
    <n v="0"/>
    <n v="0"/>
    <n v="0"/>
    <n v="0"/>
    <n v="0"/>
  </r>
  <r>
    <x v="0"/>
    <x v="1"/>
    <x v="14"/>
    <s v="Natuf | Investors | Tier1 + Growth Cities | Oct26 | V1"/>
    <s v="Natuf | Reel | Brand Ambassador | Heard Of Owning A Cafe | V1"/>
    <s v="In House Natuf"/>
    <x v="7"/>
    <s v="Non-Quality Lead"/>
    <x v="0"/>
    <x v="2"/>
    <s v="Rupa Srinivas"/>
    <s v="Facebook"/>
    <s v="Direct (campaign tagged in CRM)"/>
    <s v="6ad24c59525271f299e438b5"/>
    <n v="1"/>
    <n v="0"/>
    <n v="1"/>
    <n v="0"/>
    <n v="2"/>
    <n v="0"/>
    <n v="0"/>
    <n v="0"/>
    <n v="0"/>
    <n v="0"/>
    <n v="0"/>
    <n v="0"/>
  </r>
  <r>
    <x v="0"/>
    <x v="0"/>
    <x v="1"/>
    <s v="E_Natuf_Generic_13082026_Adset1"/>
    <s v="E_Natuf_Generic_13082026_Adset1_Ad1"/>
    <s v="Natuf"/>
    <x v="11"/>
    <s v="Non-Quality Lead"/>
    <x v="0"/>
    <x v="2"/>
    <s v="(Unassigned)"/>
    <s v="Facebook"/>
    <s v="Direct (campaign tagged in CRM)"/>
    <s v="6ad24a93b237450c95977279"/>
    <n v="1"/>
    <n v="0"/>
    <n v="0"/>
    <n v="0"/>
    <n v="0"/>
    <n v="0"/>
    <n v="0"/>
    <n v="0"/>
    <n v="0"/>
    <n v="0"/>
    <n v="1"/>
    <n v="0"/>
  </r>
  <r>
    <x v="0"/>
    <x v="0"/>
    <x v="3"/>
    <s v="natuf_Kiosk_09102026"/>
    <s v="natuf_Kiosk_14072026_ad set_ad1"/>
    <s v="Natuf"/>
    <x v="14"/>
    <s v="Non-Quality Lead"/>
    <x v="0"/>
    <x v="2"/>
    <s v="Marshal Malbari"/>
    <s v="Facebook"/>
    <s v="Direct (campaign tagged in CRM)"/>
    <s v="6ad248bba3c7ce0d49554992"/>
    <n v="1"/>
    <n v="0"/>
    <n v="1"/>
    <n v="1"/>
    <n v="5"/>
    <n v="0"/>
    <n v="0"/>
    <n v="0"/>
    <n v="0"/>
    <n v="0"/>
    <n v="1"/>
    <n v="0"/>
  </r>
  <r>
    <x v="0"/>
    <x v="0"/>
    <x v="3"/>
    <s v="natuf_Kiosk_14072026_Highest-converting industries"/>
    <s v="natuf_Kiosk_14072026_ad set_ad1"/>
    <s v="Natuf"/>
    <x v="3"/>
    <s v="Quality Lead"/>
    <x v="0"/>
    <x v="2"/>
    <s v="Deepak Rai"/>
    <s v="Facebook"/>
    <s v="Direct (campaign tagged in CRM)"/>
    <s v="6ad24711b76d5363aaa7e694"/>
    <n v="1"/>
    <n v="1"/>
    <n v="1"/>
    <n v="0"/>
    <n v="4"/>
    <n v="2"/>
    <n v="0"/>
    <n v="0"/>
    <n v="0"/>
    <n v="0"/>
    <n v="1"/>
    <n v="1"/>
  </r>
  <r>
    <x v="0"/>
    <x v="0"/>
    <x v="2"/>
    <s v="E_Suresh_Natuf_Kiosk_07072026_Adset5"/>
    <s v="E_Hindi_Suresh_Natuf_Kiosk_07072026_Adset5_ad3 – Copy 2"/>
    <s v="Natuf"/>
    <x v="11"/>
    <s v="Non-Quality Lead"/>
    <x v="0"/>
    <x v="2"/>
    <s v="(Unassigned)"/>
    <s v="Facebook"/>
    <s v="Direct (campaign tagged in CRM)"/>
    <s v="6ad243e69b1c6d21e93d0060"/>
    <n v="1"/>
    <n v="0"/>
    <n v="0"/>
    <n v="0"/>
    <n v="0"/>
    <n v="0"/>
    <n v="0"/>
    <n v="0"/>
    <n v="0"/>
    <n v="0"/>
    <n v="1"/>
    <n v="0"/>
  </r>
  <r>
    <x v="0"/>
    <x v="0"/>
    <x v="3"/>
    <s v="natuf_Kiosk_09102026"/>
    <s v="natuf_Kiosk_14072026_ad set_ad1"/>
    <s v="Natuf"/>
    <x v="14"/>
    <s v="Non-Quality Lead"/>
    <x v="0"/>
    <x v="2"/>
    <s v="Marshal Malbari"/>
    <s v="Facebook"/>
    <s v="Direct (campaign tagged in CRM)"/>
    <s v="6ad243964f8789cddfd25a15"/>
    <n v="1"/>
    <n v="0"/>
    <n v="1"/>
    <n v="1"/>
    <n v="2"/>
    <n v="2"/>
    <n v="0"/>
    <n v="0"/>
    <n v="0"/>
    <n v="0"/>
    <n v="1"/>
    <n v="0"/>
  </r>
  <r>
    <x v="0"/>
    <x v="1"/>
    <x v="14"/>
    <s v="Natuf | LAL 1% | India | Jul26 | V1"/>
    <s v="Natuf | Reel | Brand Ambassador | Heard Of Owning A Cafe | V1"/>
    <s v="In House Natuf"/>
    <x v="6"/>
    <s v="Non-Quality Lead"/>
    <x v="0"/>
    <x v="2"/>
    <s v="Rupa Srinivas"/>
    <s v="Facebook"/>
    <s v="Direct (campaign tagged in CRM)"/>
    <s v="6ad2434ce81aaa8879647a54"/>
    <n v="1"/>
    <n v="0"/>
    <n v="1"/>
    <n v="0"/>
    <n v="1"/>
    <n v="1"/>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2429d9b1c6d21e93cfe9a"/>
    <n v="1"/>
    <n v="0"/>
    <n v="1"/>
    <n v="0"/>
    <n v="0"/>
    <n v="0"/>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24290c66c1eff7a284126"/>
    <n v="1"/>
    <n v="0"/>
    <n v="1"/>
    <n v="0"/>
    <n v="1"/>
    <n v="1"/>
    <n v="0"/>
    <n v="0"/>
    <n v="0"/>
    <n v="0"/>
    <n v="0"/>
    <n v="0"/>
  </r>
  <r>
    <x v="0"/>
    <x v="0"/>
    <x v="0"/>
    <s v="E_Karan_Natuf_Sign_07072026_Adset3"/>
    <s v="E_Karan_Natuf_Sign_07072026_Adset2_Ad1"/>
    <s v="Natuf"/>
    <x v="6"/>
    <s v="Non-Quality Lead"/>
    <x v="0"/>
    <x v="2"/>
    <s v="Tejaswini Tarigopula"/>
    <s v="Facebook"/>
    <s v="Direct (campaign tagged in CRM)"/>
    <s v="6ad2425d450f06d6b73cb208"/>
    <n v="1"/>
    <n v="0"/>
    <n v="1"/>
    <n v="0"/>
    <n v="3"/>
    <n v="1"/>
    <n v="0"/>
    <n v="0"/>
    <n v="0"/>
    <n v="0"/>
    <n v="1"/>
    <n v="0"/>
  </r>
  <r>
    <x v="0"/>
    <x v="1"/>
    <x v="14"/>
    <s v="Natuf | Broad | Tier1 + Growth Cities | Oct26 | V1"/>
    <s v="Natuf | Reel | Brand Ambassador | Heard Of Owning A Cafe | V1"/>
    <s v="In House Natuf"/>
    <x v="14"/>
    <s v="Non-Quality Lead"/>
    <x v="0"/>
    <x v="2"/>
    <s v="Rupa Srinivas"/>
    <s v="Facebook"/>
    <s v="Direct (campaign tagged in CRM)"/>
    <s v="6ad241e534de320123b813de"/>
    <n v="1"/>
    <n v="0"/>
    <n v="1"/>
    <n v="1"/>
    <n v="4"/>
    <n v="2"/>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24088260007c05a05a963"/>
    <n v="1"/>
    <n v="0"/>
    <n v="1"/>
    <n v="0"/>
    <n v="5"/>
    <n v="4"/>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24055677504687631289a"/>
    <n v="1"/>
    <n v="0"/>
    <n v="1"/>
    <n v="0"/>
    <n v="1"/>
    <n v="0"/>
    <n v="0"/>
    <n v="0"/>
    <n v="0"/>
    <n v="0"/>
    <n v="0"/>
    <n v="0"/>
  </r>
  <r>
    <x v="0"/>
    <x v="0"/>
    <x v="1"/>
    <s v="E_Natuf_Generic_13082026_Adset1"/>
    <s v="E_Natuf_Generic_13082026_Adset1_Ad1"/>
    <s v="Natuf"/>
    <x v="11"/>
    <s v="Non-Quality Lead"/>
    <x v="0"/>
    <x v="2"/>
    <s v="(Unassigned)"/>
    <s v="Facebook"/>
    <s v="Direct (campaign tagged in CRM)"/>
    <s v="6ad23b676575419b41261846"/>
    <n v="1"/>
    <n v="0"/>
    <n v="0"/>
    <n v="0"/>
    <n v="0"/>
    <n v="0"/>
    <n v="0"/>
    <n v="0"/>
    <n v="0"/>
    <n v="0"/>
    <n v="1"/>
    <n v="0"/>
  </r>
  <r>
    <x v="0"/>
    <x v="0"/>
    <x v="2"/>
    <s v="E_Suresh_Natuf_Kiosk_07072026_Adset5"/>
    <s v="E_Hindi_Suresh_Natuf_Kiosk_07072026_Adset5_ad3 – Copy 2"/>
    <s v="Natuf"/>
    <x v="6"/>
    <s v="Non-Quality Lead"/>
    <x v="0"/>
    <x v="2"/>
    <s v="Tejaswini Tarigopula"/>
    <s v="Facebook"/>
    <s v="Direct (campaign tagged in CRM)"/>
    <s v="6ad237d9aaeea2d6407bdfff"/>
    <n v="1"/>
    <n v="0"/>
    <n v="1"/>
    <n v="0"/>
    <n v="1"/>
    <n v="0"/>
    <n v="0"/>
    <n v="0"/>
    <n v="0"/>
    <n v="0"/>
    <n v="1"/>
    <n v="0"/>
  </r>
  <r>
    <x v="0"/>
    <x v="1"/>
    <x v="14"/>
    <s v="Natuf | Business Owners | Tier1 + Growth Cities | Oct26 | V1"/>
    <s v="Natuf | Reel | Brand Ambassador | Heard Of Owning A Cafe | V1"/>
    <s v="In House Natuf"/>
    <x v="6"/>
    <s v="Non-Quality Lead"/>
    <x v="0"/>
    <x v="2"/>
    <s v="Rupa Srinivas"/>
    <s v="Facebook"/>
    <s v="Direct (campaign tagged in CRM)"/>
    <s v="6ad234319c278f75690864ba"/>
    <n v="1"/>
    <n v="0"/>
    <n v="1"/>
    <n v="0"/>
    <n v="3"/>
    <n v="1"/>
    <n v="0"/>
    <n v="0"/>
    <n v="0"/>
    <n v="0"/>
    <n v="0"/>
    <n v="0"/>
  </r>
  <r>
    <x v="0"/>
    <x v="0"/>
    <x v="3"/>
    <s v="natuf_Kiosk_09102026"/>
    <s v="natuf_Kiosk_14072026_ad set_ad1"/>
    <s v="Natuf"/>
    <x v="5"/>
    <s v="Non-Quality Lead"/>
    <x v="0"/>
    <x v="2"/>
    <s v="Deepak Rai"/>
    <s v="Facebook"/>
    <s v="Direct (campaign tagged in CRM)"/>
    <s v="6ad23316c8bfaef42d4a6712"/>
    <n v="1"/>
    <n v="0"/>
    <n v="1"/>
    <n v="0"/>
    <n v="3"/>
    <n v="1"/>
    <n v="0"/>
    <n v="0"/>
    <n v="0"/>
    <n v="0"/>
    <n v="1"/>
    <n v="0"/>
  </r>
  <r>
    <x v="0"/>
    <x v="0"/>
    <x v="1"/>
    <s v="E_Natuf_Generic_13082026_Adset1"/>
    <s v="E_Natuf_Generic_13082026_Adset1_Ad1"/>
    <s v="Natuf"/>
    <x v="11"/>
    <s v="Non-Quality Lead"/>
    <x v="0"/>
    <x v="2"/>
    <s v="(Unassigned)"/>
    <s v="Facebook"/>
    <s v="Direct (campaign tagged in CRM)"/>
    <s v="6ad2330f7c61f236855ed40b"/>
    <n v="1"/>
    <n v="0"/>
    <n v="0"/>
    <n v="0"/>
    <n v="0"/>
    <n v="0"/>
    <n v="0"/>
    <n v="0"/>
    <n v="0"/>
    <n v="0"/>
    <n v="1"/>
    <n v="0"/>
  </r>
  <r>
    <x v="0"/>
    <x v="0"/>
    <x v="1"/>
    <s v="E_Natuf_Generic_13082026_Adset1"/>
    <s v="E_Natuf_Generic_13082026_Adset1_Ad1"/>
    <s v="Natuf"/>
    <x v="14"/>
    <s v="Non-Quality Lead"/>
    <x v="0"/>
    <x v="2"/>
    <s v="Marshal Malbari"/>
    <s v="Facebook"/>
    <s v="Direct (campaign tagged in CRM)"/>
    <s v="6ad2328fe6772553a06461a9"/>
    <n v="1"/>
    <n v="0"/>
    <n v="1"/>
    <n v="1"/>
    <n v="6"/>
    <n v="1"/>
    <n v="0"/>
    <n v="0"/>
    <n v="0"/>
    <n v="0"/>
    <n v="1"/>
    <n v="0"/>
  </r>
  <r>
    <x v="0"/>
    <x v="1"/>
    <x v="14"/>
    <s v="Natuf | Investors | Tier1 + Growth Cities | Oct26 | V1"/>
    <s v="Natuf | Reel | Brand Ambassador | Heard Of Owning A Cafe | V1"/>
    <s v="In House Natuf"/>
    <x v="4"/>
    <s v="Quality Lead"/>
    <x v="0"/>
    <x v="2"/>
    <s v="Rupa Srinivas"/>
    <s v="Facebook"/>
    <s v="Direct (campaign tagged in CRM)"/>
    <s v="6ad231ffaaeea2d6407bdce8"/>
    <n v="1"/>
    <n v="1"/>
    <n v="1"/>
    <n v="0"/>
    <n v="1"/>
    <n v="1"/>
    <n v="0"/>
    <n v="0"/>
    <n v="0"/>
    <n v="0"/>
    <n v="0"/>
    <n v="0"/>
  </r>
  <r>
    <x v="0"/>
    <x v="1"/>
    <x v="14"/>
    <s v="Natuf | Business Owners | Tier1 + Growth Cities | Oct26 | V1"/>
    <s v="Natuf | Reel | Brand Ambassador | Heard Of Owning A Cafe | V1"/>
    <s v="In House Natuf"/>
    <x v="4"/>
    <s v="Quality Lead"/>
    <x v="0"/>
    <x v="2"/>
    <s v="Rupa Srinivas"/>
    <s v="Facebook"/>
    <s v="Direct (campaign tagged in CRM)"/>
    <s v="6ad231fc2e073f10fd0c8fe9"/>
    <n v="1"/>
    <n v="1"/>
    <n v="1"/>
    <n v="0"/>
    <n v="2"/>
    <n v="1"/>
    <n v="0"/>
    <n v="0"/>
    <n v="0"/>
    <n v="0"/>
    <n v="0"/>
    <n v="0"/>
  </r>
  <r>
    <x v="0"/>
    <x v="1"/>
    <x v="14"/>
    <s v="Natuf | LAL 1% | India | Jul26 | V1"/>
    <s v="Natuf | Reel | Brand Ambassador | Heard Of Owning A Cafe | V1"/>
    <s v="In House Natuf"/>
    <x v="6"/>
    <s v="Non-Quality Lead"/>
    <x v="0"/>
    <x v="2"/>
    <s v="Rupa Srinivas"/>
    <s v="Facebook"/>
    <s v="Direct (campaign tagged in CRM)"/>
    <s v="6ad231029b1c6d21e93ced92"/>
    <n v="1"/>
    <n v="0"/>
    <n v="1"/>
    <n v="0"/>
    <n v="1"/>
    <n v="0"/>
    <n v="0"/>
    <n v="0"/>
    <n v="0"/>
    <n v="0"/>
    <n v="0"/>
    <n v="0"/>
  </r>
  <r>
    <x v="0"/>
    <x v="1"/>
    <x v="14"/>
    <s v="Natuf | Broad | Tier1 + Growth Cities | Oct26 | V1"/>
    <s v="Natuf | Reel | Brand Ambassador | Heard Of Owning A Cafe | V1"/>
    <s v="In House Natuf"/>
    <x v="11"/>
    <s v="Non-Quality Lead"/>
    <x v="0"/>
    <x v="2"/>
    <s v="Rupa Srinivas"/>
    <s v="Facebook"/>
    <s v="Direct (campaign tagged in CRM)"/>
    <s v="6ad23089757e4ea0cd66d5d9"/>
    <n v="1"/>
    <n v="0"/>
    <n v="0"/>
    <n v="0"/>
    <n v="0"/>
    <n v="0"/>
    <n v="0"/>
    <n v="0"/>
    <n v="0"/>
    <n v="0"/>
    <n v="0"/>
    <n v="0"/>
  </r>
  <r>
    <x v="0"/>
    <x v="1"/>
    <x v="14"/>
    <s v="Natuf | Business Owners | Tier1 + Growth Cities | Oct26 | V1"/>
    <s v="Natuf | Reel | Brand Ambassador | Heard Of Owning A Cafe | V1"/>
    <s v="In House Natuf"/>
    <x v="7"/>
    <s v="Non-Quality Lead"/>
    <x v="0"/>
    <x v="2"/>
    <s v="Rupa Srinivas"/>
    <s v="Facebook"/>
    <s v="Direct (campaign tagged in CRM)"/>
    <s v="6ad22caa10c4dd79ddde239a"/>
    <n v="1"/>
    <n v="0"/>
    <n v="1"/>
    <n v="0"/>
    <n v="2"/>
    <n v="1"/>
    <n v="0"/>
    <n v="0"/>
    <n v="0"/>
    <n v="0"/>
    <n v="0"/>
    <n v="0"/>
  </r>
  <r>
    <x v="0"/>
    <x v="0"/>
    <x v="3"/>
    <s v="natuf_Kiosk_09102026"/>
    <s v="natuf_Kiosk_14072026_ad set_ad1"/>
    <s v="Natuf"/>
    <x v="6"/>
    <s v="Non-Quality Lead"/>
    <x v="0"/>
    <x v="2"/>
    <s v="Nidhi Tiwari"/>
    <s v="Facebook"/>
    <s v="Direct (campaign tagged in CRM)"/>
    <s v="6ad22c30d8d127c9c276b810"/>
    <n v="1"/>
    <n v="0"/>
    <n v="1"/>
    <n v="0"/>
    <n v="1"/>
    <n v="0"/>
    <n v="0"/>
    <n v="0"/>
    <n v="0"/>
    <n v="0"/>
    <n v="1"/>
    <n v="0"/>
  </r>
  <r>
    <x v="0"/>
    <x v="1"/>
    <x v="14"/>
    <s v="Natuf | Business Owners | Tier1 + Growth Cities | Oct26 | V1"/>
    <s v="Natuf | Reel | Brand Ambassador | Heard Of Owning A Cafe | V1"/>
    <s v="In House Natuf"/>
    <x v="6"/>
    <s v="Non-Quality Lead"/>
    <x v="0"/>
    <x v="2"/>
    <s v="Rupa Srinivas"/>
    <s v="Facebook"/>
    <s v="Direct (campaign tagged in CRM)"/>
    <s v="6ad22bed0be09252229ce240"/>
    <n v="1"/>
    <n v="0"/>
    <n v="1"/>
    <n v="0"/>
    <n v="1"/>
    <n v="1"/>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22774c4b9ea1ec7cf830e"/>
    <n v="1"/>
    <n v="0"/>
    <n v="1"/>
    <n v="0"/>
    <n v="0"/>
    <n v="0"/>
    <n v="0"/>
    <n v="0"/>
    <n v="0"/>
    <n v="0"/>
    <n v="0"/>
    <n v="0"/>
  </r>
  <r>
    <x v="0"/>
    <x v="1"/>
    <x v="14"/>
    <s v="Natuf | LAL 1% | India | Jul26 | V1"/>
    <s v="Natuf | Reel | Brand Ambassador | Heard Of Owning A Cafe | V1"/>
    <s v="In House Natuf"/>
    <x v="7"/>
    <s v="Non-Quality Lead"/>
    <x v="0"/>
    <x v="2"/>
    <s v="Rupa Srinivas"/>
    <s v="Facebook"/>
    <s v="Direct (campaign tagged in CRM)"/>
    <s v="6ad224aa725328f0eda7a218"/>
    <n v="1"/>
    <n v="0"/>
    <n v="1"/>
    <n v="0"/>
    <n v="2"/>
    <n v="0"/>
    <n v="0"/>
    <n v="0"/>
    <n v="0"/>
    <n v="0"/>
    <n v="0"/>
    <n v="0"/>
  </r>
  <r>
    <x v="0"/>
    <x v="1"/>
    <x v="14"/>
    <s v="Natuf | Investors | Tier1 + Growth Cities | Oct26 | V1"/>
    <s v="Natuf | Reel | Brand Ambassador | Heard Of Owning A Cafe | V1"/>
    <s v="In House Natuf"/>
    <x v="4"/>
    <s v="Quality Lead"/>
    <x v="0"/>
    <x v="2"/>
    <s v="Rupa Srinivas"/>
    <s v="Facebook"/>
    <s v="Direct (campaign tagged in CRM)"/>
    <s v="6ad221b253f8c6db9b941c55"/>
    <n v="1"/>
    <n v="1"/>
    <n v="1"/>
    <n v="0"/>
    <n v="1"/>
    <n v="1"/>
    <n v="0"/>
    <n v="0"/>
    <n v="0"/>
    <n v="0"/>
    <n v="0"/>
    <n v="0"/>
  </r>
  <r>
    <x v="0"/>
    <x v="1"/>
    <x v="14"/>
    <s v="Natuf | Investors | Tier1 + Growth Cities | Oct26 | V1"/>
    <s v="Natuf | Reel | Brand Ambassador | Heard Of Owning A Cafe | V1"/>
    <s v="In House Natuf"/>
    <x v="7"/>
    <s v="Non-Quality Lead"/>
    <x v="0"/>
    <x v="2"/>
    <s v="Rupa Srinivas"/>
    <s v="Facebook"/>
    <s v="Direct (campaign tagged in CRM)"/>
    <s v="6ad2212625d0627e83f43bc9"/>
    <n v="1"/>
    <n v="0"/>
    <n v="1"/>
    <n v="0"/>
    <n v="3"/>
    <n v="0"/>
    <n v="0"/>
    <n v="0"/>
    <n v="0"/>
    <n v="0"/>
    <n v="0"/>
    <n v="0"/>
  </r>
  <r>
    <x v="0"/>
    <x v="1"/>
    <x v="14"/>
    <s v="Natuf | LAL 1% | India | Jul26 | V1"/>
    <s v="Natuf | Reel | Brand Ambassador | Heard Of Owning A Cafe | V1"/>
    <s v="In House Natuf"/>
    <x v="14"/>
    <s v="Non-Quality Lead"/>
    <x v="0"/>
    <x v="2"/>
    <s v="Rupa Srinivas"/>
    <s v="Facebook"/>
    <s v="Direct (campaign tagged in CRM)"/>
    <s v="6ad22017d192b781b2d8e6d9"/>
    <n v="1"/>
    <n v="0"/>
    <n v="1"/>
    <n v="1"/>
    <n v="1"/>
    <n v="1"/>
    <n v="0"/>
    <n v="0"/>
    <n v="0"/>
    <n v="0"/>
    <n v="0"/>
    <n v="0"/>
  </r>
  <r>
    <x v="0"/>
    <x v="1"/>
    <x v="14"/>
    <s v="Natuf | Broad | Tier1 + Growth Cities | Oct26 | V1"/>
    <s v="Natuf | Reel | Brand Ambassador | Heard Of Owning A Cafe | V1"/>
    <s v="In House Natuf"/>
    <x v="14"/>
    <s v="Non-Quality Lead"/>
    <x v="0"/>
    <x v="2"/>
    <s v="Rupa Srinivas"/>
    <s v="Facebook"/>
    <s v="Direct (campaign tagged in CRM)"/>
    <s v="6ad21f0460c360e859d3d538"/>
    <n v="1"/>
    <n v="0"/>
    <n v="1"/>
    <n v="1"/>
    <n v="1"/>
    <n v="0"/>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21d31f1803d587903868c"/>
    <n v="1"/>
    <n v="0"/>
    <n v="1"/>
    <n v="0"/>
    <n v="1"/>
    <n v="0"/>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21ca8d751ea8157e08098"/>
    <n v="1"/>
    <n v="0"/>
    <n v="1"/>
    <n v="0"/>
    <n v="2"/>
    <n v="1"/>
    <n v="0"/>
    <n v="0"/>
    <n v="0"/>
    <n v="0"/>
    <n v="0"/>
    <n v="0"/>
  </r>
  <r>
    <x v="0"/>
    <x v="0"/>
    <x v="2"/>
    <s v="E_Suresh_Natuf_Kiosk_07072026_Adset5"/>
    <s v="E_Hindi_Suresh_Natuf_Kiosk_07072026_Adset5_ad3 – Copy 2"/>
    <s v="Natuf"/>
    <x v="5"/>
    <s v="Non-Quality Lead"/>
    <x v="0"/>
    <x v="2"/>
    <s v="Tejaswini Tarigopula"/>
    <s v="Facebook"/>
    <s v="Direct (campaign tagged in CRM)"/>
    <s v="6ad21ab5bcb332fc6a821942"/>
    <n v="1"/>
    <n v="0"/>
    <n v="1"/>
    <n v="0"/>
    <n v="1"/>
    <n v="1"/>
    <n v="0"/>
    <n v="0"/>
    <n v="0"/>
    <n v="0"/>
    <n v="1"/>
    <n v="0"/>
  </r>
  <r>
    <x v="0"/>
    <x v="1"/>
    <x v="14"/>
    <s v="Natuf | Business Owners | Tier1 + Growth Cities | Oct26 | V1"/>
    <s v="Natuf | Reel | Brand Ambassador | Heard Of Owning A Cafe | V1"/>
    <s v="In House Natuf"/>
    <x v="14"/>
    <s v="Non-Quality Lead"/>
    <x v="0"/>
    <x v="2"/>
    <s v="Rupa Srinivas"/>
    <s v="Facebook"/>
    <s v="Direct (campaign tagged in CRM)"/>
    <s v="6ad21a742985b922921d9e8c"/>
    <n v="1"/>
    <n v="0"/>
    <n v="1"/>
    <n v="1"/>
    <n v="1"/>
    <n v="1"/>
    <n v="0"/>
    <n v="0"/>
    <n v="0"/>
    <n v="0"/>
    <n v="0"/>
    <n v="0"/>
  </r>
  <r>
    <x v="0"/>
    <x v="1"/>
    <x v="14"/>
    <s v="Natuf | Broad | Tier1 + Growth Cities | Oct26 | V1"/>
    <s v="Natuf | Reel | Brand Ambassador | Heard Of Owning A Cafe | V1"/>
    <s v="In House Natuf"/>
    <x v="11"/>
    <s v="Non-Quality Lead"/>
    <x v="0"/>
    <x v="2"/>
    <s v="Rupa Srinivas"/>
    <s v="Facebook"/>
    <s v="Direct (campaign tagged in CRM)"/>
    <s v="6ad217d6b948d01f6cefe28d"/>
    <n v="1"/>
    <n v="0"/>
    <n v="0"/>
    <n v="0"/>
    <n v="0"/>
    <n v="0"/>
    <n v="0"/>
    <n v="0"/>
    <n v="0"/>
    <n v="0"/>
    <n v="0"/>
    <n v="0"/>
  </r>
  <r>
    <x v="0"/>
    <x v="1"/>
    <x v="14"/>
    <s v="Natuf | Business Owners | Tier1 + Growth Cities | Oct26 | V1"/>
    <s v="Natuf | Reel | Brand Ambassador | Heard Of Owning A Cafe | V1"/>
    <s v="In House Natuf"/>
    <x v="14"/>
    <s v="Non-Quality Lead"/>
    <x v="0"/>
    <x v="2"/>
    <s v="Rupa Srinivas"/>
    <s v="Facebook"/>
    <s v="Direct (campaign tagged in CRM)"/>
    <s v="6ad2177569f05f011703bf1a"/>
    <n v="1"/>
    <n v="0"/>
    <n v="1"/>
    <n v="1"/>
    <n v="2"/>
    <n v="2"/>
    <n v="0"/>
    <n v="0"/>
    <n v="0"/>
    <n v="0"/>
    <n v="0"/>
    <n v="0"/>
  </r>
  <r>
    <x v="0"/>
    <x v="1"/>
    <x v="14"/>
    <s v="Natuf | Business Owners | Tier1 + Growth Cities | Oct26 | V1"/>
    <s v="Natuf | Reel | Brand Ambassador | Heard Of Owning A Cafe | V1"/>
    <s v="In House Natuf"/>
    <x v="4"/>
    <s v="Quality Lead"/>
    <x v="0"/>
    <x v="2"/>
    <s v="Rupa Srinivas"/>
    <s v="Facebook"/>
    <s v="Direct (campaign tagged in CRM)"/>
    <s v="6ad216b8fbdb66aee6b5a158"/>
    <n v="1"/>
    <n v="1"/>
    <n v="1"/>
    <n v="0"/>
    <n v="1"/>
    <n v="1"/>
    <n v="0"/>
    <n v="0"/>
    <n v="0"/>
    <n v="0"/>
    <n v="0"/>
    <n v="0"/>
  </r>
  <r>
    <x v="0"/>
    <x v="0"/>
    <x v="3"/>
    <s v="natuf_Kiosk_14072026_Highest-converting industries"/>
    <s v="natuf_Kiosk_14072026_ad set_ad1"/>
    <s v="Natuf"/>
    <x v="5"/>
    <s v="Non-Quality Lead"/>
    <x v="0"/>
    <x v="2"/>
    <s v="Tejaswini Tarigopula"/>
    <s v="Facebook"/>
    <s v="Direct (campaign tagged in CRM)"/>
    <s v="6ad21358fbc2c06651440fd1"/>
    <n v="1"/>
    <n v="0"/>
    <n v="1"/>
    <n v="0"/>
    <n v="7"/>
    <n v="5"/>
    <n v="0"/>
    <n v="0"/>
    <n v="0"/>
    <n v="0"/>
    <n v="1"/>
    <n v="0"/>
  </r>
  <r>
    <x v="0"/>
    <x v="0"/>
    <x v="0"/>
    <s v="E_Karan_Natuf_Sign_07072026_Adset3"/>
    <s v="E_Karan_Natuf_Sign_07072026_Adset2_Ad1"/>
    <s v="Natuf"/>
    <x v="11"/>
    <s v="Non-Quality Lead"/>
    <x v="0"/>
    <x v="2"/>
    <s v="(Unassigned)"/>
    <s v="Facebook"/>
    <s v="Direct (campaign tagged in CRM)"/>
    <s v="6ad2112bd1090e627723a617"/>
    <n v="1"/>
    <n v="0"/>
    <n v="0"/>
    <n v="0"/>
    <n v="0"/>
    <n v="0"/>
    <n v="0"/>
    <n v="0"/>
    <n v="0"/>
    <n v="0"/>
    <n v="1"/>
    <n v="0"/>
  </r>
  <r>
    <x v="0"/>
    <x v="0"/>
    <x v="3"/>
    <s v="natuf_Kiosk_09102026"/>
    <s v="natuf_Kiosk_14072026_ad set_ad1"/>
    <s v="Natuf"/>
    <x v="5"/>
    <s v="Non-Quality Lead"/>
    <x v="0"/>
    <x v="2"/>
    <s v="Deepak Rai"/>
    <s v="Facebook"/>
    <s v="Direct (campaign tagged in CRM)"/>
    <s v="6ad20db966f96a455903dd49"/>
    <n v="1"/>
    <n v="0"/>
    <n v="1"/>
    <n v="0"/>
    <n v="1"/>
    <n v="1"/>
    <n v="0"/>
    <n v="0"/>
    <n v="0"/>
    <n v="0"/>
    <n v="1"/>
    <n v="0"/>
  </r>
  <r>
    <x v="0"/>
    <x v="0"/>
    <x v="0"/>
    <s v="E_Karan_Natuf_Sign_07072026_Adset3"/>
    <s v="E_Karan_Natuf_Sign_07072026_Adset2_Ad1"/>
    <s v="Natuf"/>
    <x v="6"/>
    <s v="Non-Quality Lead"/>
    <x v="0"/>
    <x v="2"/>
    <s v="Marshal Malbari"/>
    <s v="Facebook"/>
    <s v="Direct (campaign tagged in CRM)"/>
    <s v="6ad20bc895c26da3a2976437"/>
    <n v="1"/>
    <n v="0"/>
    <n v="1"/>
    <n v="0"/>
    <n v="2"/>
    <n v="0"/>
    <n v="0"/>
    <n v="0"/>
    <n v="0"/>
    <n v="0"/>
    <n v="1"/>
    <n v="0"/>
  </r>
  <r>
    <x v="0"/>
    <x v="0"/>
    <x v="7"/>
    <s v="E_Karan_Natuf_Kiosk_15102026_Adset6"/>
    <s v="E_Hindi_Karan_Natuf_Kiosk_07072026_Adset5_ad3 – Copy 3"/>
    <s v="Natuf"/>
    <x v="11"/>
    <s v="Non-Quality Lead"/>
    <x v="0"/>
    <x v="2"/>
    <s v="(Unassigned)"/>
    <s v="Facebook"/>
    <s v="Direct (campaign tagged in CRM)"/>
    <s v="6ad20abbaf161c1ee5b6c60b"/>
    <n v="1"/>
    <n v="0"/>
    <n v="0"/>
    <n v="0"/>
    <n v="0"/>
    <n v="0"/>
    <n v="0"/>
    <n v="0"/>
    <n v="0"/>
    <n v="0"/>
    <n v="1"/>
    <n v="0"/>
  </r>
  <r>
    <x v="0"/>
    <x v="1"/>
    <x v="14"/>
    <s v="Natuf | LAL 1% | India | Jul26 | V1"/>
    <s v="Natuf | Reel | Brand Ambassador | Heard Of Owning A Cafe | V1"/>
    <s v="In House Natuf"/>
    <x v="6"/>
    <s v="Non-Quality Lead"/>
    <x v="0"/>
    <x v="2"/>
    <s v="Rupa Srinivas"/>
    <s v="Facebook"/>
    <s v="Direct (campaign tagged in CRM)"/>
    <s v="6ad20a0654a5a08511b064db"/>
    <n v="1"/>
    <n v="0"/>
    <n v="1"/>
    <n v="0"/>
    <n v="0"/>
    <n v="0"/>
    <n v="0"/>
    <n v="0"/>
    <n v="0"/>
    <n v="0"/>
    <n v="0"/>
    <n v="0"/>
  </r>
  <r>
    <x v="0"/>
    <x v="0"/>
    <x v="0"/>
    <s v="E_Karan_Natuf_Sign_07072026_Adset3"/>
    <s v="E_Karan_Natuf_Sign_07072026_Adset2_Ad1"/>
    <s v="Natuf"/>
    <x v="5"/>
    <s v="Non-Quality Lead"/>
    <x v="0"/>
    <x v="2"/>
    <s v="Marshal Malbari"/>
    <s v="Facebook"/>
    <s v="Direct (campaign tagged in CRM)"/>
    <s v="6ad2017353ea43ed1b980781"/>
    <n v="1"/>
    <n v="0"/>
    <n v="1"/>
    <n v="0"/>
    <n v="2"/>
    <n v="1"/>
    <n v="0"/>
    <n v="0"/>
    <n v="0"/>
    <n v="0"/>
    <n v="1"/>
    <n v="0"/>
  </r>
  <r>
    <x v="0"/>
    <x v="1"/>
    <x v="14"/>
    <s v="Natuf | LAL 1% | India | Jul26 | V1"/>
    <s v="Natuf | Reel | Brand Ambassador | Heard Of Owning A Cafe | V1"/>
    <s v="In House Natuf"/>
    <x v="5"/>
    <s v="Non-Quality Lead"/>
    <x v="0"/>
    <x v="2"/>
    <s v="Rupa Srinivas"/>
    <s v="Facebook"/>
    <s v="Direct (campaign tagged in CRM)"/>
    <s v="6ad200a40bbfc0ee4837e17b"/>
    <n v="1"/>
    <n v="0"/>
    <n v="1"/>
    <n v="0"/>
    <n v="1"/>
    <n v="1"/>
    <n v="0"/>
    <n v="0"/>
    <n v="0"/>
    <n v="0"/>
    <n v="0"/>
    <n v="0"/>
  </r>
  <r>
    <x v="0"/>
    <x v="0"/>
    <x v="3"/>
    <s v="natuf_Kiosk_23092026_ad set3"/>
    <s v="natuf_Kiosk_23092026_ad set3_ad1"/>
    <s v="Natuf"/>
    <x v="9"/>
    <s v="Non-Quality Lead"/>
    <x v="0"/>
    <x v="2"/>
    <s v="Marshal Malbari"/>
    <s v="Facebook"/>
    <s v="Direct (campaign tagged in CRM)"/>
    <s v="6ad2008461aaf4f00a57c0f5"/>
    <n v="1"/>
    <n v="0"/>
    <n v="1"/>
    <n v="0"/>
    <n v="4"/>
    <n v="1"/>
    <n v="0"/>
    <n v="0"/>
    <n v="0"/>
    <n v="0"/>
    <n v="1"/>
    <n v="0"/>
  </r>
  <r>
    <x v="0"/>
    <x v="0"/>
    <x v="3"/>
    <s v="natuf_Kiosk_09102026"/>
    <s v="natuf_Kiosk_14072026_ad set_ad1"/>
    <s v="Natuf"/>
    <x v="11"/>
    <s v="Non-Quality Lead"/>
    <x v="0"/>
    <x v="2"/>
    <s v="(Unassigned)"/>
    <s v="Facebook"/>
    <s v="Direct (campaign tagged in CRM)"/>
    <s v="6ad1f9a8cc656af07e063234"/>
    <n v="1"/>
    <n v="0"/>
    <n v="0"/>
    <n v="0"/>
    <n v="0"/>
    <n v="0"/>
    <n v="0"/>
    <n v="0"/>
    <n v="0"/>
    <n v="0"/>
    <n v="1"/>
    <n v="0"/>
  </r>
  <r>
    <x v="0"/>
    <x v="1"/>
    <x v="14"/>
    <s v="Natuf | Business Owners | Tier1 + Growth Cities | Oct26 | V1"/>
    <s v="Natuf | Reel | Brand Ambassador | Heard Of Owning A Cafe | V1"/>
    <s v="In House Natuf"/>
    <x v="6"/>
    <s v="Non-Quality Lead"/>
    <x v="0"/>
    <x v="2"/>
    <s v="Rupa Srinivas"/>
    <s v="Facebook"/>
    <s v="Direct (campaign tagged in CRM)"/>
    <s v="6ad1f73e60f489f468eb946d"/>
    <n v="1"/>
    <n v="0"/>
    <n v="1"/>
    <n v="0"/>
    <n v="1"/>
    <n v="0"/>
    <n v="0"/>
    <n v="0"/>
    <n v="0"/>
    <n v="0"/>
    <n v="0"/>
    <n v="0"/>
  </r>
  <r>
    <x v="0"/>
    <x v="1"/>
    <x v="14"/>
    <s v="Natuf | Investors | Tier1 + Growth Cities | Oct26 | V1"/>
    <s v="Natuf | Reel | Brand Ambassador | Heard Of Owning A Cafe | V1"/>
    <s v="In House Natuf"/>
    <x v="7"/>
    <s v="Non-Quality Lead"/>
    <x v="0"/>
    <x v="2"/>
    <s v="Rupa Srinivas"/>
    <s v="Facebook"/>
    <s v="Direct (campaign tagged in CRM)"/>
    <s v="6ad1f6e82394d1b6a598e5aa"/>
    <n v="1"/>
    <n v="0"/>
    <n v="1"/>
    <n v="0"/>
    <n v="2"/>
    <n v="0"/>
    <n v="0"/>
    <n v="0"/>
    <n v="0"/>
    <n v="0"/>
    <n v="0"/>
    <n v="0"/>
  </r>
  <r>
    <x v="0"/>
    <x v="1"/>
    <x v="14"/>
    <s v="Natuf | LAL 1% | India | Jul26 | V1"/>
    <s v="Natuf | Reel | Brand Ambassador | Heard Of Owning A Cafe | V1"/>
    <s v="In House Natuf"/>
    <x v="6"/>
    <s v="Non-Quality Lead"/>
    <x v="0"/>
    <x v="2"/>
    <s v="Rupa Srinivas"/>
    <s v="Facebook"/>
    <s v="Direct (campaign tagged in CRM)"/>
    <s v="6ad1f3c5aee19a7f6d1ed6c1"/>
    <n v="1"/>
    <n v="0"/>
    <n v="1"/>
    <n v="0"/>
    <n v="1"/>
    <n v="0"/>
    <n v="0"/>
    <n v="0"/>
    <n v="0"/>
    <n v="0"/>
    <n v="0"/>
    <n v="0"/>
  </r>
  <r>
    <x v="0"/>
    <x v="1"/>
    <x v="14"/>
    <s v="Natuf | LAL 1% | India | Jul26 | V1"/>
    <s v="Natuf | Reel | Brand Ambassador | Heard Of Owning A Cafe | V1"/>
    <s v="In House Natuf"/>
    <x v="6"/>
    <s v="Non-Quality Lead"/>
    <x v="0"/>
    <x v="2"/>
    <s v="Rupa Srinivas"/>
    <s v="Facebook"/>
    <s v="Direct (campaign tagged in CRM)"/>
    <s v="6ad1f3b3526bbbc37a332df6"/>
    <n v="1"/>
    <n v="0"/>
    <n v="1"/>
    <n v="0"/>
    <n v="3"/>
    <n v="0"/>
    <n v="0"/>
    <n v="0"/>
    <n v="0"/>
    <n v="0"/>
    <n v="0"/>
    <n v="0"/>
  </r>
  <r>
    <x v="0"/>
    <x v="1"/>
    <x v="14"/>
    <s v="Natuf | LAL 1% | India | Jul26 | V1"/>
    <s v="Natuf | Reel | Brand Ambassador | Heard Of Owning A Cafe | V1"/>
    <s v="In House Natuf"/>
    <x v="5"/>
    <s v="Non-Quality Lead"/>
    <x v="0"/>
    <x v="2"/>
    <s v="Rupa Srinivas"/>
    <s v="Facebook"/>
    <s v="Direct (campaign tagged in CRM)"/>
    <s v="6ad1f35566a4ad288b855d1d"/>
    <n v="1"/>
    <n v="0"/>
    <n v="1"/>
    <n v="0"/>
    <n v="1"/>
    <n v="1"/>
    <n v="0"/>
    <n v="0"/>
    <n v="0"/>
    <n v="0"/>
    <n v="0"/>
    <n v="0"/>
  </r>
  <r>
    <x v="0"/>
    <x v="1"/>
    <x v="14"/>
    <s v="Natuf | LAL 1% | India | Jul26 | V1"/>
    <s v="Natuf | Reel | Brand Ambassador | Heard Of Owning A Cafe | V1"/>
    <s v="In House Natuf"/>
    <x v="7"/>
    <s v="Non-Quality Lead"/>
    <x v="0"/>
    <x v="2"/>
    <s v="Rupa Srinivas"/>
    <s v="Facebook"/>
    <s v="Direct (campaign tagged in CRM)"/>
    <s v="6ad1f28da5c082fc454e63c4"/>
    <n v="1"/>
    <n v="0"/>
    <n v="1"/>
    <n v="0"/>
    <n v="2"/>
    <n v="1"/>
    <n v="0"/>
    <n v="0"/>
    <n v="0"/>
    <n v="0"/>
    <n v="0"/>
    <n v="0"/>
  </r>
  <r>
    <x v="0"/>
    <x v="0"/>
    <x v="3"/>
    <s v="natuf_Kiosk_14072026_Highest-converting industries"/>
    <s v="natuf_Kiosk_14072026_ad set_ad1"/>
    <s v="Natuf"/>
    <x v="5"/>
    <s v="Non-Quality Lead"/>
    <x v="0"/>
    <x v="2"/>
    <s v="Deepak Rai"/>
    <s v="Facebook"/>
    <s v="Direct (campaign tagged in CRM)"/>
    <s v="6ad1f26b3b97b10189836273"/>
    <n v="1"/>
    <n v="0"/>
    <n v="1"/>
    <n v="0"/>
    <n v="3"/>
    <n v="2"/>
    <n v="0"/>
    <n v="0"/>
    <n v="0"/>
    <n v="0"/>
    <n v="1"/>
    <n v="0"/>
  </r>
  <r>
    <x v="0"/>
    <x v="1"/>
    <x v="14"/>
    <s v="Natuf | Business Owners | Tier1 + Growth Cities | Oct26 | V1"/>
    <s v="Natuf | Reel | Brand Ambassador | Heard Of Owning A Cafe | V1"/>
    <s v="In House Natuf"/>
    <x v="6"/>
    <s v="Non-Quality Lead"/>
    <x v="0"/>
    <x v="2"/>
    <s v="Rupa Srinivas"/>
    <s v="Facebook"/>
    <s v="Direct (campaign tagged in CRM)"/>
    <s v="6ad1efb01aa08385ffd5deee"/>
    <n v="1"/>
    <n v="0"/>
    <n v="1"/>
    <n v="0"/>
    <n v="1"/>
    <n v="1"/>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1ee88990e5fc57cd6973e"/>
    <n v="1"/>
    <n v="0"/>
    <n v="1"/>
    <n v="0"/>
    <n v="3"/>
    <n v="0"/>
    <n v="0"/>
    <n v="0"/>
    <n v="0"/>
    <n v="0"/>
    <n v="0"/>
    <n v="0"/>
  </r>
  <r>
    <x v="0"/>
    <x v="0"/>
    <x v="3"/>
    <s v="natuf_Kiosk_14072026_ad set"/>
    <s v="natuf_Kiosk_Fomo_14072026_ad set_ad1 – Copy"/>
    <s v="Natuf"/>
    <x v="11"/>
    <s v="Non-Quality Lead"/>
    <x v="0"/>
    <x v="2"/>
    <s v="(Unassigned)"/>
    <s v="Facebook"/>
    <s v="Direct (campaign tagged in CRM)"/>
    <s v="6ad1edaba7b58c2209691379"/>
    <n v="1"/>
    <n v="0"/>
    <n v="0"/>
    <n v="0"/>
    <n v="0"/>
    <n v="0"/>
    <n v="0"/>
    <n v="0"/>
    <n v="0"/>
    <n v="0"/>
    <n v="1"/>
    <n v="0"/>
  </r>
  <r>
    <x v="0"/>
    <x v="1"/>
    <x v="14"/>
    <s v="Natuf | Investors | Tier1 + Growth Cities | Oct26 | V1"/>
    <s v="Natuf | Reel | Brand Ambassador | Heard Of Owning A Cafe | V1"/>
    <s v="In House Natuf"/>
    <x v="5"/>
    <s v="Non-Quality Lead"/>
    <x v="0"/>
    <x v="2"/>
    <s v="Rupa Srinivas"/>
    <s v="Facebook"/>
    <s v="Direct (campaign tagged in CRM)"/>
    <s v="6ad1eda0aaf940e5cac43198"/>
    <n v="1"/>
    <n v="0"/>
    <n v="1"/>
    <n v="0"/>
    <n v="1"/>
    <n v="1"/>
    <n v="0"/>
    <n v="0"/>
    <n v="0"/>
    <n v="0"/>
    <n v="0"/>
    <n v="0"/>
  </r>
  <r>
    <x v="0"/>
    <x v="1"/>
    <x v="14"/>
    <s v="Natuf | LAL 1% | India | Jul26 | V1"/>
    <s v="Natuf | Reel | Brand Ambassador | Heard Of Owning A Cafe | V1"/>
    <s v="In House Natuf"/>
    <x v="6"/>
    <s v="Non-Quality Lead"/>
    <x v="0"/>
    <x v="2"/>
    <s v="Rupa Srinivas"/>
    <s v="Facebook"/>
    <s v="Direct (campaign tagged in CRM)"/>
    <s v="6ad1ece41aa08385ffd5ddd0"/>
    <n v="1"/>
    <n v="0"/>
    <n v="1"/>
    <n v="0"/>
    <n v="1"/>
    <n v="0"/>
    <n v="0"/>
    <n v="0"/>
    <n v="0"/>
    <n v="0"/>
    <n v="0"/>
    <n v="0"/>
  </r>
  <r>
    <x v="0"/>
    <x v="1"/>
    <x v="14"/>
    <s v="Natuf | LAL 1% | India | Jul26 | V1"/>
    <s v="Natuf | Reel | Brand Ambassador | Heard Of Owning A Cafe | V1"/>
    <s v="In House Natuf"/>
    <x v="6"/>
    <s v="Non-Quality Lead"/>
    <x v="0"/>
    <x v="2"/>
    <s v="Rupa Srinivas"/>
    <s v="Facebook"/>
    <s v="Direct (campaign tagged in CRM)"/>
    <s v="6ad1ecb2571f2a3840ecc49e"/>
    <n v="1"/>
    <n v="0"/>
    <n v="1"/>
    <n v="0"/>
    <n v="0"/>
    <n v="0"/>
    <n v="0"/>
    <n v="0"/>
    <n v="0"/>
    <n v="0"/>
    <n v="0"/>
    <n v="0"/>
  </r>
  <r>
    <x v="0"/>
    <x v="1"/>
    <x v="14"/>
    <s v="Natuf | Business Owners | Tier1 + Growth Cities | Oct26 | V1"/>
    <s v="Natuf | Reel | Brand Ambassador | Heard Of Owning A Cafe | V1"/>
    <s v="In House Natuf"/>
    <x v="7"/>
    <s v="Non-Quality Lead"/>
    <x v="0"/>
    <x v="2"/>
    <s v="Rupa Srinivas"/>
    <s v="Facebook"/>
    <s v="Direct (campaign tagged in CRM)"/>
    <s v="6ad1ec5761aaf4f00a57af2f"/>
    <n v="1"/>
    <n v="0"/>
    <n v="1"/>
    <n v="0"/>
    <n v="2"/>
    <n v="1"/>
    <n v="0"/>
    <n v="0"/>
    <n v="0"/>
    <n v="0"/>
    <n v="0"/>
    <n v="0"/>
  </r>
  <r>
    <x v="0"/>
    <x v="1"/>
    <x v="14"/>
    <s v="Natuf | LAL 1% | India | Jul26 | V1"/>
    <s v="Natuf | Reel | Brand Ambassador | Heard Of Owning A Cafe | V1"/>
    <s v="In House Natuf"/>
    <x v="14"/>
    <s v="Non-Quality Lead"/>
    <x v="0"/>
    <x v="2"/>
    <s v="Rupa Srinivas"/>
    <s v="Facebook"/>
    <s v="Direct (campaign tagged in CRM)"/>
    <s v="6ad1ea76c89eb5fc981fb26e"/>
    <n v="1"/>
    <n v="0"/>
    <n v="1"/>
    <n v="1"/>
    <n v="1"/>
    <n v="0"/>
    <n v="0"/>
    <n v="0"/>
    <n v="0"/>
    <n v="0"/>
    <n v="0"/>
    <n v="0"/>
  </r>
  <r>
    <x v="0"/>
    <x v="0"/>
    <x v="2"/>
    <s v="E_Suresh_Natuf_Kiosk_07072026_Adset5"/>
    <s v="E_Hindi_Suresh_Natuf_Kiosk_07072026_Adset5_ad3 – Copy 2"/>
    <s v="Natuf"/>
    <x v="7"/>
    <s v="Non-Quality Lead"/>
    <x v="0"/>
    <x v="2"/>
    <s v="Tejaswini Tarigopula"/>
    <s v="Facebook"/>
    <s v="Direct (campaign tagged in CRM)"/>
    <s v="6ad1ea541aa08385ffd5db8f"/>
    <n v="1"/>
    <n v="0"/>
    <n v="1"/>
    <n v="0"/>
    <n v="2"/>
    <n v="0"/>
    <n v="0"/>
    <n v="0"/>
    <n v="0"/>
    <n v="0"/>
    <n v="1"/>
    <n v="0"/>
  </r>
  <r>
    <x v="0"/>
    <x v="0"/>
    <x v="0"/>
    <s v="E_Karan_Natuf_Sign_07072026_Adset3"/>
    <s v="E_Karan_Natuf_Sign_07072026_Adset2_Ad1"/>
    <s v="Natuf"/>
    <x v="11"/>
    <s v="Non-Quality Lead"/>
    <x v="0"/>
    <x v="2"/>
    <s v="(Unassigned)"/>
    <s v="Facebook"/>
    <s v="Direct (campaign tagged in CRM)"/>
    <s v="6ad1ea05fd368e23ad248cd1"/>
    <n v="1"/>
    <n v="0"/>
    <n v="0"/>
    <n v="0"/>
    <n v="0"/>
    <n v="0"/>
    <n v="0"/>
    <n v="0"/>
    <n v="0"/>
    <n v="0"/>
    <n v="1"/>
    <n v="0"/>
  </r>
  <r>
    <x v="0"/>
    <x v="1"/>
    <x v="14"/>
    <s v="Natuf | Investors | Tier1 + Growth Cities | Oct26 | V1"/>
    <s v="Natuf | Reel | Brand Ambassador | Heard Of Owning A Cafe | V1"/>
    <s v="In House Natuf"/>
    <x v="7"/>
    <s v="Non-Quality Lead"/>
    <x v="0"/>
    <x v="2"/>
    <s v="Rupa Srinivas"/>
    <s v="Facebook"/>
    <s v="Direct (campaign tagged in CRM)"/>
    <s v="6ad1e9c1f8d68fd155898939"/>
    <n v="1"/>
    <n v="0"/>
    <n v="1"/>
    <n v="0"/>
    <n v="2"/>
    <n v="0"/>
    <n v="0"/>
    <n v="0"/>
    <n v="0"/>
    <n v="0"/>
    <n v="0"/>
    <n v="0"/>
  </r>
  <r>
    <x v="0"/>
    <x v="0"/>
    <x v="3"/>
    <s v="natuf_Kiosk_14072026_Highest-converting industries"/>
    <s v="natuf_Kiosk_14072026_ad set_ad1"/>
    <s v="Natuf"/>
    <x v="4"/>
    <s v="Quality Lead"/>
    <x v="0"/>
    <x v="2"/>
    <s v="Tejaswini Tarigopula"/>
    <s v="Facebook"/>
    <s v="Direct (campaign tagged in CRM)"/>
    <s v="6ad1e865aaf940e5cac4293e"/>
    <n v="1"/>
    <n v="1"/>
    <n v="1"/>
    <n v="0"/>
    <n v="1"/>
    <n v="1"/>
    <n v="0"/>
    <n v="0"/>
    <n v="0"/>
    <n v="0"/>
    <n v="1"/>
    <n v="1"/>
  </r>
  <r>
    <x v="0"/>
    <x v="1"/>
    <x v="14"/>
    <s v="Natuf | LAL 1% | India | Jul26 | V1"/>
    <s v="Natuf | Reel | Brand Ambassador | Heard Of Owning A Cafe | V1"/>
    <s v="In House Natuf"/>
    <x v="6"/>
    <s v="Non-Quality Lead"/>
    <x v="0"/>
    <x v="2"/>
    <s v="Rupa Srinivas"/>
    <s v="Facebook"/>
    <s v="Direct (campaign tagged in CRM)"/>
    <s v="6ad1e8214eca82b99e19bfed"/>
    <n v="1"/>
    <n v="0"/>
    <n v="1"/>
    <n v="0"/>
    <n v="1"/>
    <n v="1"/>
    <n v="0"/>
    <n v="0"/>
    <n v="0"/>
    <n v="0"/>
    <n v="0"/>
    <n v="0"/>
  </r>
  <r>
    <x v="0"/>
    <x v="1"/>
    <x v="14"/>
    <s v="Natuf | LAL 1% | India | Jul26 | V1"/>
    <s v="Natuf | Reel | Brand Ambassador | Heard Of Owning A Cafe | V1"/>
    <s v="In House Natuf"/>
    <x v="14"/>
    <s v="Non-Quality Lead"/>
    <x v="0"/>
    <x v="2"/>
    <s v="Rupa Srinivas"/>
    <s v="Facebook"/>
    <s v="Direct (campaign tagged in CRM)"/>
    <s v="6ad1e7b06b0297aa24e59afa"/>
    <n v="1"/>
    <n v="0"/>
    <n v="1"/>
    <n v="1"/>
    <n v="2"/>
    <n v="2"/>
    <n v="0"/>
    <n v="0"/>
    <n v="0"/>
    <n v="0"/>
    <n v="0"/>
    <n v="0"/>
  </r>
  <r>
    <x v="0"/>
    <x v="1"/>
    <x v="14"/>
    <s v="Natuf | Business Owners | Tier1 + Growth Cities | Oct26 | V1"/>
    <s v="Natuf | Reel | Brand Ambassador | Heard Of Owning A Cafe | V1"/>
    <s v="In House Natuf"/>
    <x v="7"/>
    <s v="Non-Quality Lead"/>
    <x v="0"/>
    <x v="2"/>
    <s v="Rupa Srinivas"/>
    <s v="Facebook"/>
    <s v="Direct (campaign tagged in CRM)"/>
    <s v="6ad1e72d82323bb93ee47f8e"/>
    <n v="1"/>
    <n v="0"/>
    <n v="1"/>
    <n v="0"/>
    <n v="3"/>
    <n v="0"/>
    <n v="0"/>
    <n v="0"/>
    <n v="0"/>
    <n v="0"/>
    <n v="0"/>
    <n v="0"/>
  </r>
  <r>
    <x v="0"/>
    <x v="1"/>
    <x v="14"/>
    <s v="Natuf | Broad | Tier1 + Growth Cities | Oct26 | V1"/>
    <s v="Natuf | Reel | Brand Ambassador | Heard Of Owning A Cafe | V1"/>
    <s v="In House Natuf"/>
    <x v="4"/>
    <s v="Quality Lead"/>
    <x v="0"/>
    <x v="2"/>
    <s v="Rupa Srinivas"/>
    <s v="Facebook"/>
    <s v="Direct (campaign tagged in CRM)"/>
    <s v="6ad1e71b2b5912242d47b4ea"/>
    <n v="1"/>
    <n v="1"/>
    <n v="1"/>
    <n v="0"/>
    <n v="1"/>
    <n v="0"/>
    <n v="0"/>
    <n v="0"/>
    <n v="0"/>
    <n v="0"/>
    <n v="0"/>
    <n v="0"/>
  </r>
  <r>
    <x v="0"/>
    <x v="0"/>
    <x v="0"/>
    <s v="E_Karan_Natuf_Sign_07072026_Adset3"/>
    <s v="E_Karan_Natuf_Sign_07072026_Adset2_Ad1 – Copy"/>
    <s v="Natuf"/>
    <x v="14"/>
    <s v="Non-Quality Lead"/>
    <x v="0"/>
    <x v="2"/>
    <s v="Deepak Rai"/>
    <s v="Facebook"/>
    <s v="Direct (campaign tagged in CRM)"/>
    <s v="6ad1e60999a8b0de2a5db1b6"/>
    <n v="1"/>
    <n v="0"/>
    <n v="1"/>
    <n v="1"/>
    <n v="1"/>
    <n v="1"/>
    <n v="0"/>
    <n v="0"/>
    <n v="0"/>
    <n v="0"/>
    <n v="1"/>
    <n v="0"/>
  </r>
  <r>
    <x v="0"/>
    <x v="0"/>
    <x v="1"/>
    <s v="E_Natuf_Generic_13082026_Adset1"/>
    <s v="E_Natuf_Generic_13082026_Adset1_Ad1"/>
    <s v="Natuf"/>
    <x v="6"/>
    <s v="Non-Quality Lead"/>
    <x v="0"/>
    <x v="2"/>
    <s v="Tejaswini Tarigopula"/>
    <s v="Facebook"/>
    <s v="Direct (campaign tagged in CRM)"/>
    <s v="6ad1e5ac02c6b99f7d825c24"/>
    <n v="1"/>
    <n v="0"/>
    <n v="1"/>
    <n v="0"/>
    <n v="6"/>
    <n v="0"/>
    <n v="0"/>
    <n v="0"/>
    <n v="0"/>
    <n v="0"/>
    <n v="1"/>
    <n v="0"/>
  </r>
  <r>
    <x v="0"/>
    <x v="1"/>
    <x v="14"/>
    <s v="Natuf | Business Owners | Tier1 + Growth Cities | Oct26 | V1"/>
    <s v="Natuf | Reel | Brand Ambassador | Heard Of Owning A Cafe | V1"/>
    <s v="In House Natuf"/>
    <x v="6"/>
    <s v="Non-Quality Lead"/>
    <x v="0"/>
    <x v="2"/>
    <s v="Rupa Srinivas"/>
    <s v="Facebook"/>
    <s v="Direct (campaign tagged in CRM)"/>
    <s v="6ad1e54f99a8b0de2a5db065"/>
    <n v="1"/>
    <n v="0"/>
    <n v="1"/>
    <n v="0"/>
    <n v="1"/>
    <n v="0"/>
    <n v="0"/>
    <n v="0"/>
    <n v="0"/>
    <n v="0"/>
    <n v="0"/>
    <n v="0"/>
  </r>
  <r>
    <x v="0"/>
    <x v="1"/>
    <x v="14"/>
    <s v="Natuf | Broad | Tier1 + Growth Cities | Oct26 | V1"/>
    <s v="Natuf | Reel | Brand Ambassador | Heard Of Owning A Cafe | V1"/>
    <s v="In House Natuf"/>
    <x v="11"/>
    <s v="Non-Quality Lead"/>
    <x v="0"/>
    <x v="2"/>
    <s v="Rupa Srinivas"/>
    <s v="Facebook"/>
    <s v="Direct (campaign tagged in CRM)"/>
    <s v="6ad1e488aca7db843383931b"/>
    <n v="1"/>
    <n v="0"/>
    <n v="0"/>
    <n v="0"/>
    <n v="0"/>
    <n v="0"/>
    <n v="0"/>
    <n v="0"/>
    <n v="0"/>
    <n v="0"/>
    <n v="0"/>
    <n v="0"/>
  </r>
  <r>
    <x v="0"/>
    <x v="1"/>
    <x v="14"/>
    <s v="Natuf | Broad | Tier1 + Growth Cities | Oct26 | V1"/>
    <s v="Natuf | Reel | Brand Ambassador | Heard Of Owning A Cafe | V1"/>
    <s v="In House Natuf"/>
    <x v="7"/>
    <s v="Non-Quality Lead"/>
    <x v="0"/>
    <x v="2"/>
    <s v="Rupa Srinivas"/>
    <s v="Facebook"/>
    <s v="Direct (campaign tagged in CRM)"/>
    <s v="6ad1e47d6b7e14ad52d2373b"/>
    <n v="1"/>
    <n v="0"/>
    <n v="1"/>
    <n v="0"/>
    <n v="2"/>
    <n v="1"/>
    <n v="0"/>
    <n v="0"/>
    <n v="0"/>
    <n v="0"/>
    <n v="0"/>
    <n v="0"/>
  </r>
  <r>
    <x v="0"/>
    <x v="1"/>
    <x v="14"/>
    <s v="Natuf | Business Owners | Tier1 + Growth Cities | Oct26 | V1"/>
    <s v="Natuf | Reel | Brand Ambassador | Heard Of Owning A Cafe | V1"/>
    <s v="In House Natuf"/>
    <x v="4"/>
    <s v="Quality Lead"/>
    <x v="0"/>
    <x v="2"/>
    <s v="Rupa Srinivas"/>
    <s v="Facebook"/>
    <s v="Direct (campaign tagged in CRM)"/>
    <s v="6ad1e25a055bbe1ef3ba2e0a"/>
    <n v="1"/>
    <n v="1"/>
    <n v="1"/>
    <n v="0"/>
    <n v="2"/>
    <n v="1"/>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1e111206a60202ae97e7e"/>
    <n v="1"/>
    <n v="0"/>
    <n v="1"/>
    <n v="0"/>
    <n v="0"/>
    <n v="0"/>
    <n v="0"/>
    <n v="0"/>
    <n v="0"/>
    <n v="0"/>
    <n v="0"/>
    <n v="0"/>
  </r>
  <r>
    <x v="0"/>
    <x v="1"/>
    <x v="14"/>
    <s v="Natuf | LAL 1% | India | Jul26 | V1"/>
    <s v="Natuf | Reel | Brand Ambassador | Heard Of Owning A Cafe | V1"/>
    <s v="In House Natuf"/>
    <x v="5"/>
    <s v="Non-Quality Lead"/>
    <x v="0"/>
    <x v="2"/>
    <s v="Rupa Srinivas"/>
    <s v="Facebook"/>
    <s v="Direct (campaign tagged in CRM)"/>
    <s v="6ad1e0f2e53a41ba0a11f938"/>
    <n v="1"/>
    <n v="0"/>
    <n v="1"/>
    <n v="0"/>
    <n v="2"/>
    <n v="1"/>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1e09a2b30a450d88fd46b"/>
    <n v="1"/>
    <n v="0"/>
    <n v="1"/>
    <n v="0"/>
    <n v="1"/>
    <n v="0"/>
    <n v="0"/>
    <n v="0"/>
    <n v="0"/>
    <n v="0"/>
    <n v="0"/>
    <n v="0"/>
  </r>
  <r>
    <x v="0"/>
    <x v="0"/>
    <x v="3"/>
    <s v="natuf_Kiosk_09102026"/>
    <s v="natuf_Kiosk_14072026_ad set_ad1"/>
    <s v="Natuf"/>
    <x v="11"/>
    <s v="Non-Quality Lead"/>
    <x v="0"/>
    <x v="2"/>
    <s v="(Unassigned)"/>
    <s v="Facebook"/>
    <s v="Direct (campaign tagged in CRM)"/>
    <s v="6ad1df5af31139b925b381d8"/>
    <n v="1"/>
    <n v="0"/>
    <n v="0"/>
    <n v="0"/>
    <n v="0"/>
    <n v="0"/>
    <n v="0"/>
    <n v="0"/>
    <n v="0"/>
    <n v="0"/>
    <n v="1"/>
    <n v="0"/>
  </r>
  <r>
    <x v="0"/>
    <x v="1"/>
    <x v="14"/>
    <s v="Natuf | LAL 1% | India | Jul26 | V1"/>
    <s v="Natuf | Reel | Brand Ambassador | Heard Of Owning A Cafe | V1"/>
    <s v="In House Natuf"/>
    <x v="7"/>
    <s v="Non-Quality Lead"/>
    <x v="0"/>
    <x v="2"/>
    <s v="Rupa Srinivas"/>
    <s v="Facebook"/>
    <s v="Direct (campaign tagged in CRM)"/>
    <s v="6ad1de366843ffa32ee439f8"/>
    <n v="1"/>
    <n v="0"/>
    <n v="1"/>
    <n v="0"/>
    <n v="2"/>
    <n v="0"/>
    <n v="0"/>
    <n v="0"/>
    <n v="0"/>
    <n v="0"/>
    <n v="0"/>
    <n v="0"/>
  </r>
  <r>
    <x v="0"/>
    <x v="0"/>
    <x v="0"/>
    <s v="E_Karan_Natuf_Sign_07072026_Adset3"/>
    <s v="E_Karan_Natuf_Sign_07072026_Adset2_Ad1"/>
    <s v="Natuf"/>
    <x v="14"/>
    <s v="Non-Quality Lead"/>
    <x v="0"/>
    <x v="2"/>
    <s v="Tejaswini Tarigopula"/>
    <s v="Facebook"/>
    <s v="Direct (campaign tagged in CRM)"/>
    <s v="6ad1dd8af80765a2c3601c77"/>
    <n v="1"/>
    <n v="0"/>
    <n v="1"/>
    <n v="1"/>
    <n v="1"/>
    <n v="1"/>
    <n v="0"/>
    <n v="0"/>
    <n v="0"/>
    <n v="0"/>
    <n v="1"/>
    <n v="0"/>
  </r>
  <r>
    <x v="0"/>
    <x v="0"/>
    <x v="3"/>
    <s v="natuf_Kiosk_09102026"/>
    <s v="natuf_Kiosk_14072026_ad set_ad1"/>
    <s v="Natuf"/>
    <x v="11"/>
    <s v="Non-Quality Lead"/>
    <x v="0"/>
    <x v="2"/>
    <s v="(Unassigned)"/>
    <s v="Facebook"/>
    <s v="Direct (campaign tagged in CRM)"/>
    <s v="6ad1dd598d3f92c0956e6a29"/>
    <n v="1"/>
    <n v="0"/>
    <n v="0"/>
    <n v="0"/>
    <n v="0"/>
    <n v="0"/>
    <n v="0"/>
    <n v="0"/>
    <n v="0"/>
    <n v="0"/>
    <n v="1"/>
    <n v="0"/>
  </r>
  <r>
    <x v="0"/>
    <x v="1"/>
    <x v="14"/>
    <s v="Natuf | Broad | Tier1 + Growth Cities | Oct26 | V1"/>
    <s v="Natuf | Reel | Brand Ambassador | Heard Of Owning A Cafe | V1"/>
    <s v="In House Natuf"/>
    <x v="5"/>
    <s v="Non-Quality Lead"/>
    <x v="0"/>
    <x v="2"/>
    <s v="Rupa Srinivas"/>
    <s v="Facebook"/>
    <s v="Direct (campaign tagged in CRM)"/>
    <s v="6ad1dbc1452ae5801829d92e"/>
    <n v="1"/>
    <n v="0"/>
    <n v="1"/>
    <n v="0"/>
    <n v="6"/>
    <n v="2"/>
    <n v="0"/>
    <n v="0"/>
    <n v="0"/>
    <n v="0"/>
    <n v="0"/>
    <n v="0"/>
  </r>
  <r>
    <x v="0"/>
    <x v="1"/>
    <x v="14"/>
    <s v="Natuf | Broad | Tier1 + Growth Cities | Oct26 | V1"/>
    <s v="Natuf | Reel | Brand Ambassador | Heard Of Owning A Cafe | V1"/>
    <s v="In House Natuf"/>
    <x v="4"/>
    <s v="Quality Lead"/>
    <x v="0"/>
    <x v="2"/>
    <s v="Rupa Srinivas"/>
    <s v="Facebook"/>
    <s v="Direct (campaign tagged in CRM)"/>
    <s v="6ad1db6b8d3f92c0956e66a8"/>
    <n v="1"/>
    <n v="1"/>
    <n v="1"/>
    <n v="0"/>
    <n v="1"/>
    <n v="1"/>
    <n v="0"/>
    <n v="0"/>
    <n v="0"/>
    <n v="0"/>
    <n v="0"/>
    <n v="0"/>
  </r>
  <r>
    <x v="0"/>
    <x v="0"/>
    <x v="0"/>
    <s v="E_Karan_Natuf_Sign_07072026_Adset3"/>
    <s v="E_Karan_Natuf_Sign_07072026_Adset2_Ad1"/>
    <s v="Natuf"/>
    <x v="3"/>
    <s v="Quality Lead"/>
    <x v="0"/>
    <x v="2"/>
    <s v="Deepak Rai"/>
    <s v="Facebook"/>
    <s v="Direct (campaign tagged in CRM)"/>
    <s v="6ad1d9b98b7aceabd9009669"/>
    <n v="1"/>
    <n v="1"/>
    <n v="1"/>
    <n v="0"/>
    <n v="1"/>
    <n v="0"/>
    <n v="0"/>
    <n v="0"/>
    <n v="0"/>
    <n v="0"/>
    <n v="1"/>
    <n v="1"/>
  </r>
  <r>
    <x v="0"/>
    <x v="0"/>
    <x v="0"/>
    <s v="E_Karan_Natuf_Sign_07072026_Adset3"/>
    <s v="E_Karan_Natuf_Sign_07072026_Adset2_Ad1"/>
    <s v="Natuf"/>
    <x v="7"/>
    <s v="Non-Quality Lead"/>
    <x v="0"/>
    <x v="2"/>
    <s v="Tejaswini Tarigopula"/>
    <s v="Facebook"/>
    <s v="Direct (campaign tagged in CRM)"/>
    <s v="6ad1d85514b14bb19aca9267"/>
    <n v="1"/>
    <n v="0"/>
    <n v="1"/>
    <n v="0"/>
    <n v="2"/>
    <n v="0"/>
    <n v="0"/>
    <n v="0"/>
    <n v="0"/>
    <n v="0"/>
    <n v="1"/>
    <n v="0"/>
  </r>
  <r>
    <x v="0"/>
    <x v="1"/>
    <x v="14"/>
    <s v="Natuf | Business Owners | Tier1 + Growth Cities | Oct26 | V1"/>
    <s v="Natuf | Reel | Brand Ambassador | Heard Of Owning A Cafe | V1"/>
    <s v="In House Natuf"/>
    <x v="5"/>
    <s v="Non-Quality Lead"/>
    <x v="0"/>
    <x v="2"/>
    <s v="Rupa Srinivas"/>
    <s v="Facebook"/>
    <s v="Direct (campaign tagged in CRM)"/>
    <s v="6ad1d53d4fb2388c43b58797"/>
    <n v="1"/>
    <n v="0"/>
    <n v="1"/>
    <n v="0"/>
    <n v="1"/>
    <n v="1"/>
    <n v="0"/>
    <n v="0"/>
    <n v="0"/>
    <n v="0"/>
    <n v="0"/>
    <n v="0"/>
  </r>
  <r>
    <x v="0"/>
    <x v="1"/>
    <x v="14"/>
    <s v="Natuf | LAL 1% | India | Jul26 | V1"/>
    <s v="Natuf | Reel | Brand Ambassador | Heard Of Owning A Cafe | V1"/>
    <s v="In House Natuf"/>
    <x v="5"/>
    <s v="Non-Quality Lead"/>
    <x v="0"/>
    <x v="2"/>
    <s v="Rupa Srinivas"/>
    <s v="Facebook"/>
    <s v="Direct (campaign tagged in CRM)"/>
    <s v="6ad1d3028cbde6174cfb267e"/>
    <n v="1"/>
    <n v="0"/>
    <n v="1"/>
    <n v="0"/>
    <n v="2"/>
    <n v="1"/>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1d2b83377c86d9af83bd2"/>
    <n v="1"/>
    <n v="0"/>
    <n v="1"/>
    <n v="0"/>
    <n v="1"/>
    <n v="0"/>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1d07da1484219f07585a5"/>
    <n v="1"/>
    <n v="0"/>
    <n v="1"/>
    <n v="0"/>
    <n v="1"/>
    <n v="0"/>
    <n v="0"/>
    <n v="0"/>
    <n v="0"/>
    <n v="0"/>
    <n v="0"/>
    <n v="0"/>
  </r>
  <r>
    <x v="0"/>
    <x v="0"/>
    <x v="3"/>
    <s v="natuf_Kiosk_09102026"/>
    <s v="natuf_Kiosk_14072026_ad set_ad1"/>
    <s v="Natuf"/>
    <x v="11"/>
    <s v="Non-Quality Lead"/>
    <x v="0"/>
    <x v="2"/>
    <s v="(Unassigned)"/>
    <s v="Facebook"/>
    <s v="Direct (campaign tagged in CRM)"/>
    <s v="6ad1cfa4eb37c5aa56ac8002"/>
    <n v="1"/>
    <n v="0"/>
    <n v="0"/>
    <n v="0"/>
    <n v="0"/>
    <n v="0"/>
    <n v="0"/>
    <n v="0"/>
    <n v="0"/>
    <n v="0"/>
    <n v="1"/>
    <n v="0"/>
  </r>
  <r>
    <x v="0"/>
    <x v="0"/>
    <x v="0"/>
    <s v="E_Karan_Natuf_Sign_07072026_Adset3"/>
    <s v="E_Karan_Natuf_Sign_07072026_Adset2_Ad1"/>
    <s v="Natuf"/>
    <x v="7"/>
    <s v="Non-Quality Lead"/>
    <x v="0"/>
    <x v="2"/>
    <s v="Tejaswini Tarigopula"/>
    <s v="Facebook"/>
    <s v="Direct (campaign tagged in CRM)"/>
    <s v="6ad1cd7314b14bb19aca872e"/>
    <n v="1"/>
    <n v="0"/>
    <n v="1"/>
    <n v="0"/>
    <n v="2"/>
    <n v="2"/>
    <n v="0"/>
    <n v="0"/>
    <n v="0"/>
    <n v="0"/>
    <n v="1"/>
    <n v="0"/>
  </r>
  <r>
    <x v="0"/>
    <x v="1"/>
    <x v="14"/>
    <s v="Natuf | Investors | Tier1 + Growth Cities | Oct26 | V1"/>
    <s v="Natuf | Reel | Brand Ambassador | Heard Of Owning A Cafe | V1"/>
    <s v="In House Natuf"/>
    <x v="7"/>
    <s v="Non-Quality Lead"/>
    <x v="0"/>
    <x v="2"/>
    <s v="Rupa Srinivas"/>
    <s v="Facebook"/>
    <s v="Direct (campaign tagged in CRM)"/>
    <s v="6ad1cd388cbde6174cfb20cf"/>
    <n v="1"/>
    <n v="0"/>
    <n v="1"/>
    <n v="0"/>
    <n v="2"/>
    <n v="2"/>
    <n v="0"/>
    <n v="0"/>
    <n v="0"/>
    <n v="0"/>
    <n v="0"/>
    <n v="0"/>
  </r>
  <r>
    <x v="0"/>
    <x v="0"/>
    <x v="2"/>
    <s v="E_Suresh_Natuf_Kiosk_07072026_Adset5"/>
    <s v="E_Hindi_Suresh_Natuf_Kiosk_07072026_Adset5_ad3 – Copy 2"/>
    <s v="Natuf"/>
    <x v="11"/>
    <s v="Non-Quality Lead"/>
    <x v="0"/>
    <x v="2"/>
    <s v="(Unassigned)"/>
    <s v="Facebook"/>
    <s v="Direct (campaign tagged in CRM)"/>
    <s v="6ad1c9f3dafb8a3828b7e5f8"/>
    <n v="1"/>
    <n v="0"/>
    <n v="0"/>
    <n v="0"/>
    <n v="0"/>
    <n v="0"/>
    <n v="0"/>
    <n v="0"/>
    <n v="0"/>
    <n v="0"/>
    <n v="1"/>
    <n v="0"/>
  </r>
  <r>
    <x v="0"/>
    <x v="1"/>
    <x v="14"/>
    <s v="Natuf | Business Owners | Tier1 + Growth Cities | Oct26 | V1"/>
    <s v="Natuf | Reel | Brand Ambassador | Heard Of Owning A Cafe | V1"/>
    <s v="In House Natuf"/>
    <x v="14"/>
    <s v="Non-Quality Lead"/>
    <x v="0"/>
    <x v="2"/>
    <s v="Rupa Srinivas"/>
    <s v="Facebook"/>
    <s v="Direct (campaign tagged in CRM)"/>
    <s v="6ad1c9d205d203abac8d78b0"/>
    <n v="1"/>
    <n v="0"/>
    <n v="1"/>
    <n v="1"/>
    <n v="1"/>
    <n v="1"/>
    <n v="0"/>
    <n v="0"/>
    <n v="0"/>
    <n v="0"/>
    <n v="0"/>
    <n v="0"/>
  </r>
  <r>
    <x v="0"/>
    <x v="0"/>
    <x v="3"/>
    <s v="natuf_Kiosk_09102026"/>
    <s v="natuf_Kiosk_14072026_ad set_ad1"/>
    <s v="Natuf"/>
    <x v="14"/>
    <s v="Non-Quality Lead"/>
    <x v="0"/>
    <x v="2"/>
    <s v="Tejaswini Tarigopula"/>
    <s v="Facebook"/>
    <s v="Direct (campaign tagged in CRM)"/>
    <s v="6ad1c90438260a19e941baae"/>
    <n v="1"/>
    <n v="0"/>
    <n v="1"/>
    <n v="1"/>
    <n v="1"/>
    <n v="1"/>
    <n v="0"/>
    <n v="0"/>
    <n v="0"/>
    <n v="0"/>
    <n v="1"/>
    <n v="0"/>
  </r>
  <r>
    <x v="0"/>
    <x v="1"/>
    <x v="14"/>
    <s v="Natuf | LAL 1% | India | Jul26 | V1"/>
    <s v="Natuf | Reel | Brand Ambassador | Heard Of Owning A Cafe | V1"/>
    <s v="In House Natuf"/>
    <x v="5"/>
    <s v="Non-Quality Lead"/>
    <x v="0"/>
    <x v="2"/>
    <s v="Rupa Srinivas"/>
    <s v="Facebook"/>
    <s v="Direct (campaign tagged in CRM)"/>
    <s v="6ad1c6ae8cbde6174cfb1ad3"/>
    <n v="1"/>
    <n v="0"/>
    <n v="1"/>
    <n v="0"/>
    <n v="0"/>
    <n v="0"/>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1c679378b9b2d7c528286"/>
    <n v="1"/>
    <n v="0"/>
    <n v="1"/>
    <n v="0"/>
    <n v="1"/>
    <n v="1"/>
    <n v="0"/>
    <n v="0"/>
    <n v="0"/>
    <n v="0"/>
    <n v="0"/>
    <n v="0"/>
  </r>
  <r>
    <x v="0"/>
    <x v="1"/>
    <x v="14"/>
    <s v="Natuf | Business Owners | Tier1 + Growth Cities | Oct26 | V1"/>
    <s v="Natuf | Reel | Brand Ambassador | Heard Of Owning A Cafe | V1"/>
    <s v="In House Natuf"/>
    <x v="14"/>
    <s v="Non-Quality Lead"/>
    <x v="0"/>
    <x v="2"/>
    <s v="Rupa Srinivas"/>
    <s v="Facebook"/>
    <s v="Direct (campaign tagged in CRM)"/>
    <s v="6ad1c619e8750b4dd06a0429"/>
    <n v="1"/>
    <n v="0"/>
    <n v="1"/>
    <n v="1"/>
    <n v="2"/>
    <n v="1"/>
    <n v="0"/>
    <n v="0"/>
    <n v="0"/>
    <n v="0"/>
    <n v="0"/>
    <n v="0"/>
  </r>
  <r>
    <x v="0"/>
    <x v="0"/>
    <x v="0"/>
    <s v="E_Karan_Natuf_Sign_07072026_Adset3"/>
    <s v="E_Karan_Natuf_Sign_07072026_Adset2_Ad1"/>
    <s v="Natuf"/>
    <x v="4"/>
    <s v="Quality Lead"/>
    <x v="0"/>
    <x v="2"/>
    <s v="Tejaswini Tarigopula"/>
    <s v="Facebook"/>
    <s v="Direct (campaign tagged in CRM)"/>
    <s v="6ad1c5cfe8750b4dd06a0383"/>
    <n v="1"/>
    <n v="1"/>
    <n v="1"/>
    <n v="0"/>
    <n v="1"/>
    <n v="1"/>
    <n v="0"/>
    <n v="0"/>
    <n v="0"/>
    <n v="0"/>
    <n v="1"/>
    <n v="1"/>
  </r>
  <r>
    <x v="0"/>
    <x v="0"/>
    <x v="3"/>
    <s v="natuf_Kiosk_09102026"/>
    <s v="natuf_Kiosk_14072026_ad set_ad1"/>
    <s v="Natuf"/>
    <x v="11"/>
    <s v="Non-Quality Lead"/>
    <x v="0"/>
    <x v="2"/>
    <s v="(Unassigned)"/>
    <s v="Facebook"/>
    <s v="Direct (campaign tagged in CRM)"/>
    <s v="6ad1c57e531b49c0cce3ee47"/>
    <n v="1"/>
    <n v="0"/>
    <n v="0"/>
    <n v="0"/>
    <n v="0"/>
    <n v="0"/>
    <n v="0"/>
    <n v="0"/>
    <n v="0"/>
    <n v="0"/>
    <n v="1"/>
    <n v="0"/>
  </r>
  <r>
    <x v="0"/>
    <x v="0"/>
    <x v="1"/>
    <s v="E_Natuf_Generic_13082026_Adset1"/>
    <s v="E_Natuf_Generic_13082026_Adset1_Ad1"/>
    <s v="Natuf"/>
    <x v="1"/>
    <s v="Quality Lead"/>
    <x v="0"/>
    <x v="2"/>
    <s v="Tejaswini Tarigopula"/>
    <s v="Facebook"/>
    <s v="Direct (campaign tagged in CRM)"/>
    <s v="6ad1c4571c89a8ca8965fbad"/>
    <n v="1"/>
    <n v="1"/>
    <n v="1"/>
    <n v="0"/>
    <n v="9"/>
    <n v="5"/>
    <n v="0"/>
    <n v="0"/>
    <n v="0"/>
    <n v="0"/>
    <n v="1"/>
    <n v="1"/>
  </r>
  <r>
    <x v="0"/>
    <x v="0"/>
    <x v="0"/>
    <s v="E_Karan_Natuf_Sign_07072026_Adset3"/>
    <s v="E_Karan_Natuf_Sign_07072026_Adset2_Ad1 – Copy"/>
    <s v="Natuf"/>
    <x v="11"/>
    <s v="Non-Quality Lead"/>
    <x v="0"/>
    <x v="2"/>
    <s v="(Unassigned)"/>
    <s v="Facebook"/>
    <s v="Direct (campaign tagged in CRM)"/>
    <s v="6ad1c36d8cbde6174cfb1419"/>
    <n v="1"/>
    <n v="0"/>
    <n v="0"/>
    <n v="0"/>
    <n v="0"/>
    <n v="0"/>
    <n v="0"/>
    <n v="0"/>
    <n v="0"/>
    <n v="0"/>
    <n v="1"/>
    <n v="0"/>
  </r>
  <r>
    <x v="0"/>
    <x v="0"/>
    <x v="2"/>
    <s v="E_Suresh_Natuf_Kiosk_07072026_Adset5"/>
    <s v="E_Hindi_Suresh_Natuf_Kiosk_07072026_Adset5_ad3 – Copy 2"/>
    <s v="Natuf"/>
    <x v="6"/>
    <s v="Non-Quality Lead"/>
    <x v="0"/>
    <x v="2"/>
    <s v="Deepak Rai"/>
    <s v="Facebook"/>
    <s v="Direct (campaign tagged in CRM)"/>
    <s v="6ad1c33790f52c05af67f483"/>
    <n v="1"/>
    <n v="0"/>
    <n v="1"/>
    <n v="0"/>
    <n v="1"/>
    <n v="0"/>
    <n v="0"/>
    <n v="0"/>
    <n v="0"/>
    <n v="0"/>
    <n v="1"/>
    <n v="0"/>
  </r>
  <r>
    <x v="0"/>
    <x v="0"/>
    <x v="0"/>
    <s v="E_Karan_Natuf_Sign_07072026_Adset3"/>
    <s v="E_Karan_Natuf_Sign_07072026_Adset2_Ad1 – Copy"/>
    <s v="Natuf"/>
    <x v="14"/>
    <s v="Non-Quality Lead"/>
    <x v="0"/>
    <x v="2"/>
    <s v="Marshal Malbari"/>
    <s v="Facebook"/>
    <s v="Direct (campaign tagged in CRM)"/>
    <s v="6ad1c2fab5c1209e335e436b"/>
    <n v="1"/>
    <n v="0"/>
    <n v="1"/>
    <n v="1"/>
    <n v="7"/>
    <n v="0"/>
    <n v="0"/>
    <n v="0"/>
    <n v="0"/>
    <n v="0"/>
    <n v="1"/>
    <n v="0"/>
  </r>
  <r>
    <x v="0"/>
    <x v="1"/>
    <x v="14"/>
    <s v="Natuf | Investors | Tier1 + Growth Cities | Oct26 | V1"/>
    <s v="Natuf | Reel | Brand Ambassador | Heard Of Owning A Cafe | V1"/>
    <s v="In House Natuf"/>
    <x v="7"/>
    <s v="Non-Quality Lead"/>
    <x v="0"/>
    <x v="2"/>
    <s v="Rupa Srinivas"/>
    <s v="Facebook"/>
    <s v="Direct (campaign tagged in CRM)"/>
    <s v="6ad1c2698cbde6174cfb1217"/>
    <n v="1"/>
    <n v="0"/>
    <n v="1"/>
    <n v="0"/>
    <n v="4"/>
    <n v="2"/>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1bed6caed54a136a06fa9"/>
    <n v="1"/>
    <n v="0"/>
    <n v="1"/>
    <n v="0"/>
    <n v="1"/>
    <n v="0"/>
    <n v="0"/>
    <n v="0"/>
    <n v="0"/>
    <n v="0"/>
    <n v="0"/>
    <n v="0"/>
  </r>
  <r>
    <x v="0"/>
    <x v="1"/>
    <x v="14"/>
    <s v="Natuf | LAL 1% | India | Jul26 | V1"/>
    <s v="Natuf | Reel | Brand Ambassador | Heard Of Owning A Cafe | V1"/>
    <s v="In House Natuf"/>
    <x v="4"/>
    <s v="Quality Lead"/>
    <x v="0"/>
    <x v="2"/>
    <s v="Rupa Srinivas"/>
    <s v="Facebook"/>
    <s v="Direct (campaign tagged in CRM)"/>
    <s v="6ad1bece5d97ab75bcd638c2"/>
    <n v="1"/>
    <n v="1"/>
    <n v="1"/>
    <n v="0"/>
    <n v="1"/>
    <n v="1"/>
    <n v="0"/>
    <n v="0"/>
    <n v="0"/>
    <n v="0"/>
    <n v="0"/>
    <n v="0"/>
  </r>
  <r>
    <x v="0"/>
    <x v="0"/>
    <x v="3"/>
    <s v="natuf_Kiosk_09102026"/>
    <s v="natuf_Kiosk_14072026_ad set_ad1"/>
    <s v="Natuf"/>
    <x v="11"/>
    <s v="Non-Quality Lead"/>
    <x v="0"/>
    <x v="2"/>
    <s v="(Unassigned)"/>
    <s v="Facebook"/>
    <s v="Direct (campaign tagged in CRM)"/>
    <s v="6ad1bdc38b1f7e4f75c86775"/>
    <n v="1"/>
    <n v="0"/>
    <n v="0"/>
    <n v="0"/>
    <n v="0"/>
    <n v="0"/>
    <n v="0"/>
    <n v="0"/>
    <n v="0"/>
    <n v="0"/>
    <n v="1"/>
    <n v="0"/>
  </r>
  <r>
    <x v="0"/>
    <x v="1"/>
    <x v="14"/>
    <s v="Natuf | Business Owners | Tier1 + Growth Cities | Oct26 | V1"/>
    <s v="Natuf | Reel | Brand Ambassador | Heard Of Owning A Cafe | V1"/>
    <s v="In House Natuf"/>
    <x v="7"/>
    <s v="Non-Quality Lead"/>
    <x v="0"/>
    <x v="2"/>
    <s v="Rupa Srinivas"/>
    <s v="Facebook"/>
    <s v="Direct (campaign tagged in CRM)"/>
    <s v="6ad1bd2f8fcae799fb63e8e3"/>
    <n v="1"/>
    <n v="0"/>
    <n v="1"/>
    <n v="0"/>
    <n v="2"/>
    <n v="1"/>
    <n v="0"/>
    <n v="0"/>
    <n v="0"/>
    <n v="0"/>
    <n v="0"/>
    <n v="0"/>
  </r>
  <r>
    <x v="0"/>
    <x v="0"/>
    <x v="1"/>
    <s v="E_Natuf_Generic_13082026_Adset1"/>
    <s v="E_Natuf_Generic_13082026_Adset1_Ad1"/>
    <s v="Natuf"/>
    <x v="14"/>
    <s v="Non-Quality Lead"/>
    <x v="0"/>
    <x v="2"/>
    <s v="Marshal Malbari"/>
    <s v="Facebook"/>
    <s v="Direct (campaign tagged in CRM)"/>
    <s v="6ad1bc7eb79717e01a6fa7bf"/>
    <n v="1"/>
    <n v="0"/>
    <n v="1"/>
    <n v="1"/>
    <n v="5"/>
    <n v="3"/>
    <n v="0"/>
    <n v="0"/>
    <n v="0"/>
    <n v="0"/>
    <n v="1"/>
    <n v="0"/>
  </r>
  <r>
    <x v="0"/>
    <x v="0"/>
    <x v="3"/>
    <s v="natuf_Kiosk_14072026_Highest-converting industries"/>
    <s v="natuf_Kiosk_14072026_ad set_ad1"/>
    <s v="Natuf"/>
    <x v="5"/>
    <s v="Non-Quality Lead"/>
    <x v="0"/>
    <x v="2"/>
    <s v="Tejaswini Tarigopula"/>
    <s v="Facebook"/>
    <s v="Direct (campaign tagged in CRM)"/>
    <s v="6ad1bb3e9e542a75b5c9803d"/>
    <n v="1"/>
    <n v="0"/>
    <n v="1"/>
    <n v="0"/>
    <n v="2"/>
    <n v="1"/>
    <n v="0"/>
    <n v="0"/>
    <n v="0"/>
    <n v="0"/>
    <n v="1"/>
    <n v="0"/>
  </r>
  <r>
    <x v="0"/>
    <x v="1"/>
    <x v="14"/>
    <s v="Natuf | Investors | Tier1 + Growth Cities | Oct26 | V1"/>
    <s v="Natuf | Reel | Brand Ambassador | Heard Of Owning A Cafe | V1"/>
    <s v="In House Natuf"/>
    <x v="4"/>
    <s v="Quality Lead"/>
    <x v="0"/>
    <x v="2"/>
    <s v="Rupa Srinivas"/>
    <s v="Facebook"/>
    <s v="Direct (campaign tagged in CRM)"/>
    <s v="6ad1bae9d42554c7b1d04594"/>
    <n v="1"/>
    <n v="1"/>
    <n v="1"/>
    <n v="0"/>
    <n v="1"/>
    <n v="-1"/>
    <n v="0"/>
    <n v="0"/>
    <n v="0"/>
    <n v="0"/>
    <n v="0"/>
    <n v="0"/>
  </r>
  <r>
    <x v="0"/>
    <x v="1"/>
    <x v="14"/>
    <s v="Natuf | LAL 1% | India | Jul26 | V1"/>
    <s v="Natuf | Reel | Brand Ambassador | Heard Of Owning A Cafe | V1"/>
    <s v="In House Natuf"/>
    <x v="5"/>
    <s v="Non-Quality Lead"/>
    <x v="0"/>
    <x v="2"/>
    <s v="Rupa Srinivas"/>
    <s v="Facebook"/>
    <s v="Direct (campaign tagged in CRM)"/>
    <s v="6ad1badfc24937cbc7d8ada4"/>
    <n v="1"/>
    <n v="0"/>
    <n v="1"/>
    <n v="0"/>
    <n v="1"/>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1b8facd63af4f6de044af"/>
    <n v="1"/>
    <n v="0"/>
    <n v="1"/>
    <n v="0"/>
    <n v="3"/>
    <n v="2"/>
    <n v="0"/>
    <n v="0"/>
    <n v="0"/>
    <n v="0"/>
    <n v="0"/>
    <n v="0"/>
  </r>
  <r>
    <x v="0"/>
    <x v="0"/>
    <x v="3"/>
    <s v="natuf_Kiosk_09102026"/>
    <s v="natuf_Kiosk_14072026_ad set_ad1"/>
    <s v="Natuf"/>
    <x v="11"/>
    <s v="Non-Quality Lead"/>
    <x v="0"/>
    <x v="2"/>
    <s v="(Unassigned)"/>
    <s v="Facebook"/>
    <s v="Direct (campaign tagged in CRM)"/>
    <s v="6ad1b7e678bc34862db9a4db"/>
    <n v="1"/>
    <n v="0"/>
    <n v="0"/>
    <n v="0"/>
    <n v="0"/>
    <n v="0"/>
    <n v="0"/>
    <n v="0"/>
    <n v="0"/>
    <n v="0"/>
    <n v="1"/>
    <n v="0"/>
  </r>
  <r>
    <x v="0"/>
    <x v="1"/>
    <x v="14"/>
    <s v="Natuf | Investors | Tier1 + Growth Cities | Oct26 | V1"/>
    <s v="Natuf | Reel | Brand Ambassador | Heard Of Owning A Cafe | V1"/>
    <s v="In House Natuf"/>
    <x v="7"/>
    <s v="Non-Quality Lead"/>
    <x v="0"/>
    <x v="2"/>
    <s v="Rupa Srinivas"/>
    <s v="Facebook"/>
    <s v="Direct (campaign tagged in CRM)"/>
    <s v="6ad1b55d74741887201ab017"/>
    <n v="1"/>
    <n v="0"/>
    <n v="1"/>
    <n v="0"/>
    <n v="2"/>
    <n v="0"/>
    <n v="0"/>
    <n v="0"/>
    <n v="0"/>
    <n v="0"/>
    <n v="0"/>
    <n v="0"/>
  </r>
  <r>
    <x v="0"/>
    <x v="1"/>
    <x v="14"/>
    <s v="Natuf | LAL 1% | India | Jul26 | V1"/>
    <s v="Natuf | Reel | Brand Ambassador | Heard Of Owning A Cafe | V1"/>
    <s v="In House Natuf"/>
    <x v="4"/>
    <s v="Quality Lead"/>
    <x v="0"/>
    <x v="2"/>
    <s v="Rupa Srinivas"/>
    <s v="Facebook"/>
    <s v="Direct (campaign tagged in CRM)"/>
    <s v="6ad1b52bcb9aa918b6eefd6a"/>
    <n v="1"/>
    <n v="1"/>
    <n v="1"/>
    <n v="0"/>
    <n v="1"/>
    <n v="1"/>
    <n v="0"/>
    <n v="0"/>
    <n v="0"/>
    <n v="0"/>
    <n v="0"/>
    <n v="0"/>
  </r>
  <r>
    <x v="0"/>
    <x v="0"/>
    <x v="3"/>
    <s v="natuf_Kiosk_09102026"/>
    <s v="natuf_Kiosk_14072026_ad set_ad1"/>
    <s v="Natuf"/>
    <x v="14"/>
    <s v="Non-Quality Lead"/>
    <x v="0"/>
    <x v="2"/>
    <s v="Tejaswini Tarigopula"/>
    <s v="Facebook"/>
    <s v="Direct (campaign tagged in CRM)"/>
    <s v="6ad1b47fd8aaf4ddee1d2320"/>
    <n v="1"/>
    <n v="0"/>
    <n v="1"/>
    <n v="1"/>
    <n v="0"/>
    <n v="0"/>
    <n v="0"/>
    <n v="0"/>
    <n v="0"/>
    <n v="0"/>
    <n v="1"/>
    <n v="0"/>
  </r>
  <r>
    <x v="0"/>
    <x v="0"/>
    <x v="3"/>
    <s v="natuf_Kiosk_23092026_ad set3"/>
    <s v="natuf_Kiosk_23092026_ad set3_ad1"/>
    <s v="Natuf"/>
    <x v="5"/>
    <s v="Non-Quality Lead"/>
    <x v="0"/>
    <x v="2"/>
    <s v="Tejaswini Tarigopula"/>
    <s v="Facebook"/>
    <s v="Direct (campaign tagged in CRM)"/>
    <s v="6ad1b34a79cdb028212ecd16"/>
    <n v="1"/>
    <n v="0"/>
    <n v="1"/>
    <n v="0"/>
    <n v="1"/>
    <n v="1"/>
    <n v="0"/>
    <n v="0"/>
    <n v="0"/>
    <n v="0"/>
    <n v="1"/>
    <n v="0"/>
  </r>
  <r>
    <x v="0"/>
    <x v="0"/>
    <x v="2"/>
    <s v="E_Suresh_Natuf_Kiosk_07072026_Adset5"/>
    <s v="E_Hindi_Suresh_Natuf_Kiosk_07072026_Adset5_ad3 – Copy 2"/>
    <s v="Natuf"/>
    <x v="11"/>
    <s v="Non-Quality Lead"/>
    <x v="0"/>
    <x v="2"/>
    <s v="(Unassigned)"/>
    <s v="Facebook"/>
    <s v="Direct (campaign tagged in CRM)"/>
    <s v="6ad1b1b16c33aa0f541e9258"/>
    <n v="1"/>
    <n v="0"/>
    <n v="0"/>
    <n v="0"/>
    <n v="0"/>
    <n v="0"/>
    <n v="0"/>
    <n v="0"/>
    <n v="0"/>
    <n v="0"/>
    <n v="1"/>
    <n v="0"/>
  </r>
  <r>
    <x v="0"/>
    <x v="1"/>
    <x v="14"/>
    <s v="Natuf | Investors | Tier1 + Growth Cities | Oct26 | V1"/>
    <s v="Natuf | Reel | Brand Ambassador | Heard Of Owning A Cafe | V1"/>
    <s v="In House Natuf"/>
    <x v="7"/>
    <s v="Non-Quality Lead"/>
    <x v="0"/>
    <x v="2"/>
    <s v="Rupa Srinivas"/>
    <s v="Facebook"/>
    <s v="Direct (campaign tagged in CRM)"/>
    <s v="6ad1b112c24937cbc7d8a09c"/>
    <n v="1"/>
    <n v="0"/>
    <n v="1"/>
    <n v="0"/>
    <n v="2"/>
    <n v="0"/>
    <n v="0"/>
    <n v="0"/>
    <n v="0"/>
    <n v="0"/>
    <n v="0"/>
    <n v="0"/>
  </r>
  <r>
    <x v="0"/>
    <x v="1"/>
    <x v="14"/>
    <s v="Natuf | LAL 1% | India | Jul26 | V1"/>
    <s v="Natuf | Reel | Brand Ambassador | Heard Of Owning A Cafe | V1"/>
    <s v="In House Natuf"/>
    <x v="5"/>
    <s v="Non-Quality Lead"/>
    <x v="0"/>
    <x v="2"/>
    <s v="Rupa Srinivas"/>
    <s v="Facebook"/>
    <s v="Direct (campaign tagged in CRM)"/>
    <s v="6ad1b062d29c1a7ee4a0a631"/>
    <n v="1"/>
    <n v="0"/>
    <n v="1"/>
    <n v="0"/>
    <n v="3"/>
    <n v="1"/>
    <n v="0"/>
    <n v="0"/>
    <n v="0"/>
    <n v="0"/>
    <n v="0"/>
    <n v="0"/>
  </r>
  <r>
    <x v="0"/>
    <x v="1"/>
    <x v="14"/>
    <s v="Natuf | Broad | Tier1 + Growth Cities | Oct26 | V1"/>
    <s v="Natuf | Reel | Brand Ambassador | Heard Of Owning A Cafe | V1"/>
    <s v="In House Natuf"/>
    <x v="14"/>
    <s v="Non-Quality Lead"/>
    <x v="0"/>
    <x v="2"/>
    <s v="Rupa Srinivas"/>
    <s v="Facebook"/>
    <s v="Direct (campaign tagged in CRM)"/>
    <s v="6ad1b05974741887201aaa93"/>
    <n v="1"/>
    <n v="0"/>
    <n v="1"/>
    <n v="1"/>
    <n v="1"/>
    <n v="1"/>
    <n v="0"/>
    <n v="0"/>
    <n v="0"/>
    <n v="0"/>
    <n v="0"/>
    <n v="0"/>
  </r>
  <r>
    <x v="0"/>
    <x v="1"/>
    <x v="14"/>
    <s v="Natuf | Investors | Tier1 + Growth Cities | Oct26 | V1"/>
    <s v="Natuf | Reel | Brand Ambassador | Heard Of Owning A Cafe | V1"/>
    <s v="In House Natuf"/>
    <x v="14"/>
    <s v="Non-Quality Lead"/>
    <x v="0"/>
    <x v="2"/>
    <s v="Rupa Srinivas"/>
    <s v="Facebook"/>
    <s v="Direct (campaign tagged in CRM)"/>
    <s v="6ad1adc2e1c2829e4aed8ac0"/>
    <n v="1"/>
    <n v="0"/>
    <n v="1"/>
    <n v="1"/>
    <n v="3"/>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1abac51b5554d531d3abb"/>
    <n v="1"/>
    <n v="0"/>
    <n v="1"/>
    <n v="0"/>
    <n v="6"/>
    <n v="1"/>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1aae6cb59ddfc6fbe64b6"/>
    <n v="1"/>
    <n v="0"/>
    <n v="1"/>
    <n v="0"/>
    <n v="1"/>
    <n v="0"/>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1a81d46020415bb2f9892"/>
    <n v="1"/>
    <n v="0"/>
    <n v="1"/>
    <n v="0"/>
    <n v="1"/>
    <n v="1"/>
    <n v="0"/>
    <n v="0"/>
    <n v="0"/>
    <n v="0"/>
    <n v="0"/>
    <n v="0"/>
  </r>
  <r>
    <x v="0"/>
    <x v="1"/>
    <x v="14"/>
    <s v="Natuf | Investors | Tier1 + Growth Cities | Oct26 | V1"/>
    <s v="Natuf | Reel | Brand Ambassador | Heard Of Owning A Cafe | V1"/>
    <s v="In House Natuf"/>
    <x v="4"/>
    <s v="Quality Lead"/>
    <x v="0"/>
    <x v="2"/>
    <s v="Rupa Srinivas"/>
    <s v="Facebook"/>
    <s v="Direct (campaign tagged in CRM)"/>
    <s v="6ad1a6d8cb59ddfc6fbe6248"/>
    <n v="1"/>
    <n v="1"/>
    <n v="1"/>
    <n v="0"/>
    <n v="2"/>
    <n v="1"/>
    <n v="0"/>
    <n v="0"/>
    <n v="0"/>
    <n v="0"/>
    <n v="0"/>
    <n v="0"/>
  </r>
  <r>
    <x v="0"/>
    <x v="0"/>
    <x v="1"/>
    <s v="E_Natuf_Generic_13082026_Adset1"/>
    <s v="E_Natuf_Generic_13082026_Adset1_Ad1"/>
    <s v="Natuf"/>
    <x v="4"/>
    <s v="Quality Lead"/>
    <x v="0"/>
    <x v="2"/>
    <s v="Marshal Malbari"/>
    <s v="Facebook"/>
    <s v="Direct (campaign tagged in CRM)"/>
    <s v="6ad1a6b7d336d0078296a0fe"/>
    <n v="1"/>
    <n v="1"/>
    <n v="1"/>
    <n v="0"/>
    <n v="6"/>
    <n v="2"/>
    <n v="0"/>
    <n v="0"/>
    <n v="0"/>
    <n v="0"/>
    <n v="1"/>
    <n v="1"/>
  </r>
  <r>
    <x v="0"/>
    <x v="1"/>
    <x v="14"/>
    <s v="Natuf | Investors | Tier1 + Growth Cities | Oct26 | V1"/>
    <s v="Natuf | Reel | Brand Ambassador | Heard Of Owning A Cafe | V1"/>
    <s v="In House Natuf"/>
    <x v="14"/>
    <s v="Non-Quality Lead"/>
    <x v="0"/>
    <x v="2"/>
    <s v="Rupa Srinivas"/>
    <s v="Facebook"/>
    <s v="Direct (campaign tagged in CRM)"/>
    <s v="6ad1a4b8cb59ddfc6fbe5fe5"/>
    <n v="1"/>
    <n v="0"/>
    <n v="1"/>
    <n v="1"/>
    <n v="1"/>
    <n v="1"/>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1a485f45b6c5f7a335f12"/>
    <n v="1"/>
    <n v="0"/>
    <n v="1"/>
    <n v="0"/>
    <n v="1"/>
    <n v="0"/>
    <n v="0"/>
    <n v="0"/>
    <n v="0"/>
    <n v="0"/>
    <n v="0"/>
    <n v="0"/>
  </r>
  <r>
    <x v="0"/>
    <x v="1"/>
    <x v="14"/>
    <s v="Natuf | LAL 1% | India | Jul26 | V1"/>
    <s v="Natuf | Reel | Brand Ambassador | Heard Of Owning A Cafe | V1"/>
    <s v="In House Natuf"/>
    <x v="7"/>
    <s v="Non-Quality Lead"/>
    <x v="0"/>
    <x v="2"/>
    <s v="Rupa Srinivas"/>
    <s v="Facebook"/>
    <s v="Direct (campaign tagged in CRM)"/>
    <s v="6ad1a444575d2ada92624b7b"/>
    <n v="1"/>
    <n v="0"/>
    <n v="1"/>
    <n v="0"/>
    <n v="3"/>
    <n v="0"/>
    <n v="0"/>
    <n v="0"/>
    <n v="0"/>
    <n v="0"/>
    <n v="0"/>
    <n v="0"/>
  </r>
  <r>
    <x v="0"/>
    <x v="0"/>
    <x v="3"/>
    <s v="natuf_Kiosk_09102026"/>
    <s v="natuf_Kiosk_14072026_ad set_ad1"/>
    <s v="Natuf"/>
    <x v="14"/>
    <s v="Non-Quality Lead"/>
    <x v="0"/>
    <x v="2"/>
    <s v="Marshal Malbari"/>
    <s v="Facebook"/>
    <s v="Direct (campaign tagged in CRM)"/>
    <s v="6ad1a394f45b6c5f7a335ce3"/>
    <n v="1"/>
    <n v="0"/>
    <n v="1"/>
    <n v="1"/>
    <n v="6"/>
    <n v="0"/>
    <n v="0"/>
    <n v="0"/>
    <n v="0"/>
    <n v="0"/>
    <n v="1"/>
    <n v="0"/>
  </r>
  <r>
    <x v="0"/>
    <x v="0"/>
    <x v="3"/>
    <s v="natuf_Kiosk_09102026"/>
    <s v="natuf_Kiosk_14072026_ad set_ad1"/>
    <s v="Natuf"/>
    <x v="11"/>
    <s v="Non-Quality Lead"/>
    <x v="0"/>
    <x v="2"/>
    <s v="(Unassigned)"/>
    <s v="Facebook"/>
    <s v="Direct (campaign tagged in CRM)"/>
    <s v="6ad1a1c3437a1d5d445e13e6"/>
    <n v="1"/>
    <n v="0"/>
    <n v="0"/>
    <n v="0"/>
    <n v="0"/>
    <n v="0"/>
    <n v="0"/>
    <n v="0"/>
    <n v="0"/>
    <n v="0"/>
    <n v="1"/>
    <n v="0"/>
  </r>
  <r>
    <x v="0"/>
    <x v="0"/>
    <x v="2"/>
    <s v="E_Suresh_Natuf_Kiosk_07072026_Adset5"/>
    <s v="E_Hindi_Suresh_Natuf_Kiosk_07072026_Adset5_ad3 – Copy 2"/>
    <s v="Natuf"/>
    <x v="4"/>
    <s v="Quality Lead"/>
    <x v="0"/>
    <x v="2"/>
    <s v="Marshal Malbari"/>
    <s v="Facebook"/>
    <s v="Direct (campaign tagged in CRM)"/>
    <s v="6ad19f4346020415bb2f914d"/>
    <n v="1"/>
    <n v="1"/>
    <n v="1"/>
    <n v="0"/>
    <n v="3"/>
    <n v="1"/>
    <n v="0"/>
    <n v="0"/>
    <n v="0"/>
    <n v="0"/>
    <n v="1"/>
    <n v="1"/>
  </r>
  <r>
    <x v="0"/>
    <x v="0"/>
    <x v="3"/>
    <s v="natuf_Kiosk_09102026"/>
    <s v="natuf_Kiosk_14072026_ad set_ad1"/>
    <s v="Natuf"/>
    <x v="6"/>
    <s v="Non-Quality Lead"/>
    <x v="0"/>
    <x v="2"/>
    <s v="Tejaswini Tarigopula"/>
    <s v="Facebook"/>
    <s v="Direct (campaign tagged in CRM)"/>
    <s v="6ad19f4046020415bb2f9141"/>
    <n v="1"/>
    <n v="0"/>
    <n v="1"/>
    <n v="0"/>
    <n v="2"/>
    <n v="0"/>
    <n v="0"/>
    <n v="0"/>
    <n v="0"/>
    <n v="0"/>
    <n v="1"/>
    <n v="0"/>
  </r>
  <r>
    <x v="0"/>
    <x v="1"/>
    <x v="14"/>
    <s v="Natuf | Investors | Tier1 + Growth Cities | Oct26 | V1"/>
    <s v="Natuf | Reel | Brand Ambassador | Heard Of Owning A Cafe | V1"/>
    <s v="In House Natuf"/>
    <x v="6"/>
    <s v="Non-Quality Lead"/>
    <x v="0"/>
    <x v="2"/>
    <s v="Rupa Srinivas"/>
    <s v="Facebook"/>
    <s v="Direct (campaign tagged in CRM)"/>
    <s v="6ad19f0cc279cd0d69a40b25"/>
    <n v="1"/>
    <n v="0"/>
    <n v="1"/>
    <n v="0"/>
    <n v="1"/>
    <n v="0"/>
    <n v="0"/>
    <n v="0"/>
    <n v="0"/>
    <n v="0"/>
    <n v="0"/>
    <n v="0"/>
  </r>
  <r>
    <x v="0"/>
    <x v="0"/>
    <x v="0"/>
    <s v="E_Karan_Natuf_Sign_07072026_Adset3"/>
    <s v="E_Karan_Natuf_Sign_07072026_Adset2_Ad1 – Copy"/>
    <s v="Natuf"/>
    <x v="11"/>
    <s v="Non-Quality Lead"/>
    <x v="0"/>
    <x v="2"/>
    <s v="(Unassigned)"/>
    <s v="Facebook"/>
    <s v="Direct (campaign tagged in CRM)"/>
    <s v="6ad19eb924ad7ab1e078e001"/>
    <n v="1"/>
    <n v="0"/>
    <n v="0"/>
    <n v="0"/>
    <n v="0"/>
    <n v="0"/>
    <n v="0"/>
    <n v="0"/>
    <n v="0"/>
    <n v="0"/>
    <n v="1"/>
    <n v="0"/>
  </r>
  <r>
    <x v="0"/>
    <x v="0"/>
    <x v="3"/>
    <s v="natuf_Kiosk_09102026"/>
    <s v="natuf_Kiosk_14072026_ad set_ad1"/>
    <s v="Natuf"/>
    <x v="7"/>
    <s v="Non-Quality Lead"/>
    <x v="0"/>
    <x v="2"/>
    <s v="Tejaswini Tarigopula"/>
    <s v="Facebook"/>
    <s v="Direct (campaign tagged in CRM)"/>
    <s v="6ad181cf5092faa7e53d49ec"/>
    <n v="1"/>
    <n v="0"/>
    <n v="1"/>
    <n v="0"/>
    <n v="2"/>
    <n v="0"/>
    <n v="0"/>
    <n v="0"/>
    <n v="0"/>
    <n v="0"/>
    <n v="1"/>
    <n v="0"/>
  </r>
  <r>
    <x v="0"/>
    <x v="1"/>
    <x v="14"/>
    <s v="Natuf | LAL 1% | India | Jul26 | V1"/>
    <s v="Natuf | Reel | Brand Ambassador | Heard Of Owning A Cafe | V1"/>
    <s v="In House Natuf"/>
    <x v="7"/>
    <s v="Non-Quality Lead"/>
    <x v="0"/>
    <x v="2"/>
    <s v="Rupa Srinivas"/>
    <s v="Facebook"/>
    <s v="Direct (campaign tagged in CRM)"/>
    <s v="6ad17ea48af8d06f675c1b9b"/>
    <n v="1"/>
    <n v="0"/>
    <n v="1"/>
    <n v="0"/>
    <n v="2"/>
    <n v="1"/>
    <n v="0"/>
    <n v="0"/>
    <n v="0"/>
    <n v="0"/>
    <n v="0"/>
    <n v="0"/>
  </r>
  <r>
    <x v="0"/>
    <x v="1"/>
    <x v="14"/>
    <s v="Natuf | Broad | Tier1 + Growth Cities | Oct26 | V1"/>
    <s v="Natuf | Reel | Brand Ambassador | Heard Of Owning A Cafe | V1"/>
    <s v="In House Natuf"/>
    <x v="7"/>
    <s v="Non-Quality Lead"/>
    <x v="0"/>
    <x v="2"/>
    <s v="Rupa Srinivas"/>
    <s v="Facebook"/>
    <s v="Direct (campaign tagged in CRM)"/>
    <s v="6ad17dfeb766c82e33522498"/>
    <n v="1"/>
    <n v="0"/>
    <n v="1"/>
    <n v="0"/>
    <n v="2"/>
    <n v="0"/>
    <n v="0"/>
    <n v="0"/>
    <n v="0"/>
    <n v="0"/>
    <n v="0"/>
    <n v="0"/>
  </r>
  <r>
    <x v="0"/>
    <x v="0"/>
    <x v="7"/>
    <s v="E_Karan_Natuf_Kiosk_15102026_Adset6"/>
    <s v="E_Hindi_Karan_Natuf_Kiosk_07072026_Adset5_ad3 – Copy 3"/>
    <s v="Natuf"/>
    <x v="14"/>
    <s v="Non-Quality Lead"/>
    <x v="0"/>
    <x v="2"/>
    <s v="Tejaswini Tarigopula"/>
    <s v="Facebook"/>
    <s v="Direct (campaign tagged in CRM)"/>
    <s v="6ad17cdddb8b9415ca2039ac"/>
    <n v="1"/>
    <n v="0"/>
    <n v="1"/>
    <n v="1"/>
    <n v="1"/>
    <n v="1"/>
    <n v="0"/>
    <n v="0"/>
    <n v="0"/>
    <n v="0"/>
    <n v="1"/>
    <n v="0"/>
  </r>
  <r>
    <x v="0"/>
    <x v="1"/>
    <x v="14"/>
    <s v="Natuf | Broad | Tier1 + Growth Cities | Oct26 | V1"/>
    <s v="Natuf | Reel | Brand Ambassador | Heard Of Owning A Cafe | V1"/>
    <s v="In House Natuf"/>
    <x v="4"/>
    <s v="Quality Lead"/>
    <x v="0"/>
    <x v="2"/>
    <s v="Rupa Srinivas"/>
    <s v="Facebook"/>
    <s v="Direct (campaign tagged in CRM)"/>
    <s v="6ad17cd75e1c35313712fb49"/>
    <n v="1"/>
    <n v="1"/>
    <n v="1"/>
    <n v="0"/>
    <n v="2"/>
    <n v="0"/>
    <n v="0"/>
    <n v="0"/>
    <n v="0"/>
    <n v="0"/>
    <n v="0"/>
    <n v="0"/>
  </r>
  <r>
    <x v="0"/>
    <x v="0"/>
    <x v="5"/>
    <s v="E_Natuf_MF_05092026_ Ad Set1"/>
    <s v="E_Natuf_MF_05092026_ Ad Set1_Ad1"/>
    <s v="Natuf_MF"/>
    <x v="11"/>
    <s v="Non-Quality Lead"/>
    <x v="0"/>
    <x v="2"/>
    <s v="(Unassigned)"/>
    <s v="Facebook"/>
    <s v="Direct (campaign tagged in CRM)"/>
    <s v="6ad17c36c2f8a60edf57589a"/>
    <n v="1"/>
    <n v="0"/>
    <n v="0"/>
    <n v="0"/>
    <n v="0"/>
    <n v="0"/>
    <n v="0"/>
    <n v="0"/>
    <n v="0"/>
    <n v="0"/>
    <n v="1"/>
    <n v="0"/>
  </r>
  <r>
    <x v="0"/>
    <x v="0"/>
    <x v="7"/>
    <s v="E_Karan_Natuf_Kiosk_15102026_Adset 7"/>
    <s v="E_Hindi_Karan_Natuf_Kiosk_07072026_Adset5_ad3 – Copy 3"/>
    <s v="Natuf"/>
    <x v="11"/>
    <s v="Non-Quality Lead"/>
    <x v="0"/>
    <x v="2"/>
    <s v="(Unassigned)"/>
    <s v="Facebook"/>
    <s v="Direct (campaign tagged in CRM)"/>
    <s v="6ad17aaeeddb8f46f4bbc593"/>
    <n v="1"/>
    <n v="0"/>
    <n v="0"/>
    <n v="0"/>
    <n v="0"/>
    <n v="0"/>
    <n v="0"/>
    <n v="0"/>
    <n v="0"/>
    <n v="0"/>
    <n v="1"/>
    <n v="0"/>
  </r>
  <r>
    <x v="0"/>
    <x v="1"/>
    <x v="14"/>
    <s v="Natuf | LAL 1% | India | Jul26 | V1"/>
    <s v="Natuf | Reel | Brand Ambassador | Heard Of Owning A Cafe | V1"/>
    <s v="In House Natuf"/>
    <x v="7"/>
    <s v="Non-Quality Lead"/>
    <x v="0"/>
    <x v="2"/>
    <s v="Rupa Srinivas"/>
    <s v="Facebook"/>
    <s v="Direct (campaign tagged in CRM)"/>
    <s v="6ad179d85bb9e4ad34e5d044"/>
    <n v="1"/>
    <n v="0"/>
    <n v="1"/>
    <n v="0"/>
    <n v="2"/>
    <n v="1"/>
    <n v="0"/>
    <n v="0"/>
    <n v="0"/>
    <n v="0"/>
    <n v="0"/>
    <n v="0"/>
  </r>
  <r>
    <x v="0"/>
    <x v="1"/>
    <x v="14"/>
    <s v="Natuf | Investors | Tier1 + Growth Cities | Oct26 | V1"/>
    <s v="Natuf | Reel | Brand Ambassador | Heard Of Owning A Cafe | V1"/>
    <s v="In House Natuf"/>
    <x v="14"/>
    <s v="Non-Quality Lead"/>
    <x v="0"/>
    <x v="2"/>
    <s v="Rupa Srinivas"/>
    <s v="Facebook"/>
    <s v="Direct (campaign tagged in CRM)"/>
    <s v="6ad16d22b7f7e89c00247b7a"/>
    <n v="1"/>
    <n v="0"/>
    <n v="1"/>
    <n v="1"/>
    <n v="1"/>
    <n v="0"/>
    <n v="0"/>
    <n v="0"/>
    <n v="0"/>
    <n v="0"/>
    <n v="0"/>
    <n v="0"/>
  </r>
  <r>
    <x v="0"/>
    <x v="1"/>
    <x v="14"/>
    <s v="Natuf | LAL 1% | India | Jul26 | V1"/>
    <s v="Natuf | Reel | Brand Ambassador | Heard Of Owning A Cafe | V1"/>
    <s v="In House Natuf"/>
    <x v="6"/>
    <s v="Non-Quality Lead"/>
    <x v="0"/>
    <x v="2"/>
    <s v="Rupa Srinivas"/>
    <s v="Facebook"/>
    <s v="Direct (campaign tagged in CRM)"/>
    <s v="6ad1579a480fbbd6b7723d13"/>
    <n v="1"/>
    <n v="0"/>
    <n v="1"/>
    <n v="0"/>
    <n v="1"/>
    <n v="0"/>
    <n v="0"/>
    <n v="0"/>
    <n v="0"/>
    <n v="0"/>
    <n v="0"/>
    <n v="0"/>
  </r>
  <r>
    <x v="0"/>
    <x v="0"/>
    <x v="3"/>
    <s v="natuf_Kiosk_09102026"/>
    <s v="natuf_Kiosk_14072026_ad set_ad1"/>
    <s v="Natuf"/>
    <x v="5"/>
    <s v="Non-Quality Lead"/>
    <x v="0"/>
    <x v="2"/>
    <s v="Tejaswini Tarigopula"/>
    <s v="Facebook"/>
    <s v="Direct (campaign tagged in CRM)"/>
    <s v="6ad1573c7e706002ba49da73"/>
    <n v="1"/>
    <n v="0"/>
    <n v="1"/>
    <n v="0"/>
    <n v="0"/>
    <n v="0"/>
    <n v="0"/>
    <n v="0"/>
    <n v="0"/>
    <n v="0"/>
    <n v="1"/>
    <n v="0"/>
  </r>
  <r>
    <x v="0"/>
    <x v="1"/>
    <x v="14"/>
    <s v="Natuf | Business Owners | Tier1 + Growth Cities | Oct26 | V1"/>
    <s v="Natuf | Reel | Brand Ambassador | Heard Of Owning A Cafe | V1"/>
    <s v="In House Natuf"/>
    <x v="8"/>
    <s v="Non-Quality Lead"/>
    <x v="0"/>
    <x v="2"/>
    <s v="Rupa Srinivas"/>
    <s v="Facebook"/>
    <s v="Direct (campaign tagged in CRM)"/>
    <s v="6ad15517902c60d534db016e"/>
    <n v="1"/>
    <n v="0"/>
    <n v="1"/>
    <n v="0"/>
    <n v="3"/>
    <n v="0"/>
    <n v="0"/>
    <n v="0"/>
    <n v="0"/>
    <n v="0"/>
    <n v="0"/>
    <n v="0"/>
  </r>
  <r>
    <x v="0"/>
    <x v="1"/>
    <x v="14"/>
    <s v="Natuf | Business Owners | Tier1 + Growth Cities | Oct26 | V1"/>
    <s v="Natuf | Reel | Brand Ambassador | Heard Of Owning A Cafe | V1"/>
    <s v="In House Natuf"/>
    <x v="4"/>
    <s v="Quality Lead"/>
    <x v="0"/>
    <x v="2"/>
    <s v="Rupa Srinivas"/>
    <s v="Facebook"/>
    <s v="Direct (campaign tagged in CRM)"/>
    <s v="6ad14a062310dd4f137e5656"/>
    <n v="1"/>
    <n v="1"/>
    <n v="1"/>
    <n v="0"/>
    <n v="3"/>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1494fd825b9db33a2b9e2"/>
    <n v="1"/>
    <n v="0"/>
    <n v="1"/>
    <n v="0"/>
    <n v="1"/>
    <n v="1"/>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1493ab469ba34b5b809e6"/>
    <n v="1"/>
    <n v="0"/>
    <n v="1"/>
    <n v="0"/>
    <n v="1"/>
    <n v="1"/>
    <n v="0"/>
    <n v="0"/>
    <n v="0"/>
    <n v="0"/>
    <n v="0"/>
    <n v="0"/>
  </r>
  <r>
    <x v="0"/>
    <x v="1"/>
    <x v="14"/>
    <s v="Natuf | Business Owners | Tier1 + Growth Cities | Oct26 | V1"/>
    <s v="Natuf | Reel | Brand Ambassador | Heard Of Owning A Cafe | V1"/>
    <s v="In House Natuf"/>
    <x v="8"/>
    <s v="Non-Quality Lead"/>
    <x v="0"/>
    <x v="2"/>
    <s v="Rupa Srinivas"/>
    <s v="Facebook"/>
    <s v="Direct (campaign tagged in CRM)"/>
    <s v="6ad1478977da6e6c322b592a"/>
    <n v="1"/>
    <n v="0"/>
    <n v="1"/>
    <n v="0"/>
    <n v="3"/>
    <n v="3"/>
    <n v="0"/>
    <n v="0"/>
    <n v="0"/>
    <n v="0"/>
    <n v="0"/>
    <n v="0"/>
  </r>
  <r>
    <x v="0"/>
    <x v="1"/>
    <x v="14"/>
    <s v="Natuf | Broad | Tier1 + Growth Cities | Oct26 | V1"/>
    <s v="Natuf | Reel | Brand Ambassador | Heard Of Owning A Cafe | V1"/>
    <s v="In House Natuf"/>
    <x v="14"/>
    <s v="Non-Quality Lead"/>
    <x v="0"/>
    <x v="2"/>
    <s v="Rupa Srinivas"/>
    <s v="Facebook"/>
    <s v="Direct (campaign tagged in CRM)"/>
    <s v="6ad1462cfa8b9ea6f3c12724"/>
    <n v="1"/>
    <n v="0"/>
    <n v="1"/>
    <n v="1"/>
    <n v="3"/>
    <n v="0"/>
    <n v="0"/>
    <n v="0"/>
    <n v="0"/>
    <n v="0"/>
    <n v="0"/>
    <n v="0"/>
  </r>
  <r>
    <x v="0"/>
    <x v="1"/>
    <x v="14"/>
    <s v="Natuf | Investors | Tier1 + Growth Cities | Oct26 | V1"/>
    <s v="Natuf | Reel | Brand Ambassador | Heard Of Owning A Cafe | V1"/>
    <s v="In House Natuf"/>
    <x v="14"/>
    <s v="Non-Quality Lead"/>
    <x v="0"/>
    <x v="2"/>
    <s v="Rupa Srinivas"/>
    <s v="Facebook"/>
    <s v="Direct (campaign tagged in CRM)"/>
    <s v="6ad14316149fc1b1a669e8dd"/>
    <n v="1"/>
    <n v="0"/>
    <n v="1"/>
    <n v="1"/>
    <n v="1"/>
    <n v="1"/>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13ede1cfd2b68d803033e"/>
    <n v="1"/>
    <n v="0"/>
    <n v="1"/>
    <n v="0"/>
    <n v="2"/>
    <n v="1"/>
    <n v="0"/>
    <n v="0"/>
    <n v="0"/>
    <n v="0"/>
    <n v="0"/>
    <n v="0"/>
  </r>
  <r>
    <x v="0"/>
    <x v="0"/>
    <x v="2"/>
    <s v="E_Suresh_Natuf_Kiosk_07072026_Adset5"/>
    <s v="E_Hindi_Suresh_Natuf_Kiosk_07072026_Adset5_ad3 – Copy 2"/>
    <s v="Natuf"/>
    <x v="3"/>
    <s v="Quality Lead"/>
    <x v="0"/>
    <x v="2"/>
    <s v="Deepak Rai"/>
    <s v="Facebook"/>
    <s v="Direct (campaign tagged in CRM)"/>
    <s v="6ad13e11692179631d963e6a"/>
    <n v="1"/>
    <n v="1"/>
    <n v="1"/>
    <n v="0"/>
    <n v="4"/>
    <n v="1"/>
    <n v="0"/>
    <n v="0"/>
    <n v="0"/>
    <n v="0"/>
    <n v="1"/>
    <n v="1"/>
  </r>
  <r>
    <x v="0"/>
    <x v="1"/>
    <x v="14"/>
    <s v="Natuf | LAL 1% | India | Jul26 | V1"/>
    <s v="Natuf | Reel | Brand Ambassador | Heard Of Owning A Cafe | V1"/>
    <s v="In House Natuf"/>
    <x v="4"/>
    <s v="Quality Lead"/>
    <x v="0"/>
    <x v="2"/>
    <s v="Rupa Srinivas"/>
    <s v="Facebook"/>
    <s v="Direct (campaign tagged in CRM)"/>
    <s v="6ad13dd3368d41801fec58dd"/>
    <n v="1"/>
    <n v="1"/>
    <n v="1"/>
    <n v="0"/>
    <n v="1"/>
    <n v="0"/>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13d33fe25aef191a6fffd"/>
    <n v="1"/>
    <n v="0"/>
    <n v="1"/>
    <n v="0"/>
    <n v="2"/>
    <n v="0"/>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13c93fe25aef191a6ff89"/>
    <n v="1"/>
    <n v="0"/>
    <n v="1"/>
    <n v="0"/>
    <n v="1"/>
    <n v="0"/>
    <n v="0"/>
    <n v="0"/>
    <n v="0"/>
    <n v="0"/>
    <n v="0"/>
    <n v="0"/>
  </r>
  <r>
    <x v="0"/>
    <x v="1"/>
    <x v="14"/>
    <s v="Natuf | LAL 1% | India | Jul26 | V1"/>
    <s v="Natuf | Reel | Brand Ambassador | Heard Of Owning A Cafe | V1"/>
    <s v="In House Natuf"/>
    <x v="6"/>
    <s v="Non-Quality Lead"/>
    <x v="0"/>
    <x v="2"/>
    <s v="Rupa Srinivas"/>
    <s v="Facebook"/>
    <s v="Direct (campaign tagged in CRM)"/>
    <s v="6ad138463ce06ad1bed963a1"/>
    <n v="1"/>
    <n v="0"/>
    <n v="1"/>
    <n v="0"/>
    <n v="1"/>
    <n v="1"/>
    <n v="0"/>
    <n v="0"/>
    <n v="0"/>
    <n v="0"/>
    <n v="0"/>
    <n v="0"/>
  </r>
  <r>
    <x v="0"/>
    <x v="0"/>
    <x v="3"/>
    <s v="natuf_Kiosk_14072026_ad set"/>
    <s v="natuf_Kiosk_Fomo_14072026_ad set_ad1 – Copy"/>
    <s v="Natuf"/>
    <x v="11"/>
    <s v="Non-Quality Lead"/>
    <x v="0"/>
    <x v="2"/>
    <s v="(Unassigned)"/>
    <s v="Facebook"/>
    <s v="Direct (campaign tagged in CRM)"/>
    <s v="6ad1358337e5cd01ddfd620a"/>
    <n v="1"/>
    <n v="0"/>
    <n v="0"/>
    <n v="0"/>
    <n v="0"/>
    <n v="0"/>
    <n v="0"/>
    <n v="0"/>
    <n v="0"/>
    <n v="0"/>
    <n v="1"/>
    <n v="0"/>
  </r>
  <r>
    <x v="0"/>
    <x v="1"/>
    <x v="14"/>
    <s v="Natuf | LAL 1% | India | Jul26 | V1"/>
    <s v="Natuf | Reel | Brand Ambassador | Heard Of Owning A Cafe | V1"/>
    <s v="In House Natuf"/>
    <x v="5"/>
    <s v="Non-Quality Lead"/>
    <x v="0"/>
    <x v="2"/>
    <s v="Rupa Srinivas"/>
    <s v="Facebook"/>
    <s v="Direct (campaign tagged in CRM)"/>
    <s v="6ad13401569c806696541203"/>
    <n v="1"/>
    <n v="0"/>
    <n v="1"/>
    <n v="0"/>
    <n v="4"/>
    <n v="2"/>
    <n v="0"/>
    <n v="0"/>
    <n v="0"/>
    <n v="0"/>
    <n v="0"/>
    <n v="0"/>
  </r>
  <r>
    <x v="0"/>
    <x v="1"/>
    <x v="14"/>
    <s v="Natuf | LAL 1% | India | Jul26 | V1"/>
    <s v="Natuf | Reel | Brand Ambassador | Heard Of Owning A Cafe | V1"/>
    <s v="In House Natuf"/>
    <x v="5"/>
    <s v="Non-Quality Lead"/>
    <x v="0"/>
    <x v="2"/>
    <s v="Rupa Srinivas"/>
    <s v="Facebook"/>
    <s v="Direct (campaign tagged in CRM)"/>
    <s v="6ad133fe7487d42e1caf7ea0"/>
    <n v="1"/>
    <n v="0"/>
    <n v="1"/>
    <n v="0"/>
    <n v="1"/>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133da4d478f9a15ea8b21"/>
    <n v="1"/>
    <n v="0"/>
    <n v="1"/>
    <n v="0"/>
    <n v="2"/>
    <n v="1"/>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1320c828ebb80aa63d620"/>
    <n v="1"/>
    <n v="0"/>
    <n v="1"/>
    <n v="0"/>
    <n v="1"/>
    <n v="1"/>
    <n v="0"/>
    <n v="0"/>
    <n v="0"/>
    <n v="0"/>
    <n v="0"/>
    <n v="0"/>
  </r>
  <r>
    <x v="0"/>
    <x v="0"/>
    <x v="3"/>
    <s v="natuf_Kiosk_23092026_ad set3"/>
    <s v="natuf_Kiosk_23092026_ad set3_ad1"/>
    <s v="Natuf"/>
    <x v="4"/>
    <s v="Quality Lead"/>
    <x v="0"/>
    <x v="2"/>
    <s v="Marshal Malbari"/>
    <s v="Facebook"/>
    <s v="Direct (campaign tagged in CRM)"/>
    <s v="6ad131f3292e32ed0118dc2f"/>
    <n v="1"/>
    <n v="1"/>
    <n v="1"/>
    <n v="0"/>
    <n v="1"/>
    <n v="1"/>
    <n v="0"/>
    <n v="0"/>
    <n v="0"/>
    <n v="0"/>
    <n v="1"/>
    <n v="1"/>
  </r>
  <r>
    <x v="0"/>
    <x v="1"/>
    <x v="14"/>
    <s v="Natuf | Broad | Tier1 + Growth Cities | Oct26 | V1"/>
    <s v="Natuf | Reel | Brand Ambassador | Heard Of Owning A Cafe | V1"/>
    <s v="In House Natuf"/>
    <x v="7"/>
    <s v="Non-Quality Lead"/>
    <x v="0"/>
    <x v="2"/>
    <s v="Rupa Srinivas"/>
    <s v="Facebook"/>
    <s v="Direct (campaign tagged in CRM)"/>
    <s v="6ad130b4b3e162d937526a26"/>
    <n v="1"/>
    <n v="0"/>
    <n v="1"/>
    <n v="0"/>
    <n v="3"/>
    <n v="1"/>
    <n v="0"/>
    <n v="0"/>
    <n v="0"/>
    <n v="0"/>
    <n v="0"/>
    <n v="0"/>
  </r>
  <r>
    <x v="0"/>
    <x v="1"/>
    <x v="14"/>
    <s v="Natuf | LAL 1% | India | Jul26 | V1"/>
    <s v="Natuf | Reel | Brand Ambassador | Heard Of Owning A Cafe | V1"/>
    <s v="In House Natuf"/>
    <x v="4"/>
    <s v="Quality Lead"/>
    <x v="0"/>
    <x v="2"/>
    <s v="Rupa Srinivas"/>
    <s v="Facebook"/>
    <s v="Direct (campaign tagged in CRM)"/>
    <s v="6ad13046b032c201ecc68560"/>
    <n v="1"/>
    <n v="1"/>
    <n v="1"/>
    <n v="0"/>
    <n v="1"/>
    <n v="1"/>
    <n v="0"/>
    <n v="0"/>
    <n v="0"/>
    <n v="0"/>
    <n v="0"/>
    <n v="0"/>
  </r>
  <r>
    <x v="0"/>
    <x v="1"/>
    <x v="14"/>
    <s v="Natuf | LAL 1% | India | Jul26 | V1"/>
    <s v="Natuf | Reel | Brand Ambassador | Heard Of Owning A Cafe | V1"/>
    <s v="In House Natuf"/>
    <x v="7"/>
    <s v="Non-Quality Lead"/>
    <x v="0"/>
    <x v="2"/>
    <s v="Rupa Srinivas"/>
    <s v="Facebook"/>
    <s v="Direct (campaign tagged in CRM)"/>
    <s v="6ad12f12b3e162d9375268de"/>
    <n v="1"/>
    <n v="0"/>
    <n v="1"/>
    <n v="0"/>
    <n v="2"/>
    <n v="2"/>
    <n v="0"/>
    <n v="0"/>
    <n v="0"/>
    <n v="0"/>
    <n v="0"/>
    <n v="0"/>
  </r>
  <r>
    <x v="0"/>
    <x v="0"/>
    <x v="0"/>
    <s v="E_Karan_Natuf_Sign_07072026_Adset3"/>
    <s v="E_Karan_Natuf_Sign_07072026_Adset2_Ad1"/>
    <s v="Natuf"/>
    <x v="11"/>
    <s v="Non-Quality Lead"/>
    <x v="0"/>
    <x v="2"/>
    <s v="(Unassigned)"/>
    <s v="Facebook"/>
    <s v="Direct (campaign tagged in CRM)"/>
    <s v="6ad12c33c84d9aa2e2a1c8e8"/>
    <n v="1"/>
    <n v="0"/>
    <n v="0"/>
    <n v="0"/>
    <n v="0"/>
    <n v="0"/>
    <n v="0"/>
    <n v="0"/>
    <n v="0"/>
    <n v="0"/>
    <n v="1"/>
    <n v="0"/>
  </r>
  <r>
    <x v="0"/>
    <x v="1"/>
    <x v="14"/>
    <s v="Natuf | Broad | Tier1 + Growth Cities | Oct26 | V1"/>
    <s v="Natuf | Reel | Brand Ambassador | Heard Of Owning A Cafe | V1"/>
    <s v="In House Natuf"/>
    <x v="5"/>
    <s v="Non-Quality Lead"/>
    <x v="0"/>
    <x v="2"/>
    <s v="Rupa Srinivas"/>
    <s v="Facebook"/>
    <s v="Direct (campaign tagged in CRM)"/>
    <s v="6ad12913e8ab2eba207776a2"/>
    <n v="1"/>
    <n v="0"/>
    <n v="1"/>
    <n v="0"/>
    <n v="1"/>
    <n v="1"/>
    <n v="0"/>
    <n v="0"/>
    <n v="0"/>
    <n v="0"/>
    <n v="0"/>
    <n v="0"/>
  </r>
  <r>
    <x v="0"/>
    <x v="1"/>
    <x v="14"/>
    <s v="Natuf | Investors | Tier1 + Growth Cities | Oct26 | V1"/>
    <s v="Natuf | Reel | Brand Ambassador | Heard Of Owning A Cafe | V1"/>
    <s v="In House Natuf"/>
    <x v="4"/>
    <s v="Quality Lead"/>
    <x v="0"/>
    <x v="2"/>
    <s v="Rupa Srinivas"/>
    <s v="Facebook"/>
    <s v="Direct (campaign tagged in CRM)"/>
    <s v="6ad127916e111438c6f679f0"/>
    <n v="1"/>
    <n v="1"/>
    <n v="1"/>
    <n v="0"/>
    <n v="1"/>
    <n v="0"/>
    <n v="0"/>
    <n v="0"/>
    <n v="0"/>
    <n v="0"/>
    <n v="0"/>
    <n v="0"/>
  </r>
  <r>
    <x v="0"/>
    <x v="1"/>
    <x v="14"/>
    <s v="Natuf | LAL 1% | India | Jul26 | V1"/>
    <s v="Natuf | Reel | Brand Ambassador | Heard Of Owning A Cafe | V1"/>
    <s v="In House Natuf"/>
    <x v="14"/>
    <s v="Non-Quality Lead"/>
    <x v="0"/>
    <x v="2"/>
    <s v="Rupa Srinivas"/>
    <s v="Facebook"/>
    <s v="Direct (campaign tagged in CRM)"/>
    <s v="6ad125a8b1e848c8d26b8e03"/>
    <n v="1"/>
    <n v="0"/>
    <n v="1"/>
    <n v="1"/>
    <n v="2"/>
    <n v="2"/>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125680d2988c2ad1e4786"/>
    <n v="1"/>
    <n v="0"/>
    <n v="1"/>
    <n v="0"/>
    <n v="3"/>
    <n v="1"/>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1248aed344b8fbd12070f"/>
    <n v="1"/>
    <n v="0"/>
    <n v="1"/>
    <n v="0"/>
    <n v="1"/>
    <n v="0"/>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1240e233a7e4f49da9031"/>
    <n v="1"/>
    <n v="0"/>
    <n v="1"/>
    <n v="0"/>
    <n v="1"/>
    <n v="1"/>
    <n v="0"/>
    <n v="0"/>
    <n v="0"/>
    <n v="0"/>
    <n v="0"/>
    <n v="0"/>
  </r>
  <r>
    <x v="0"/>
    <x v="1"/>
    <x v="14"/>
    <s v="Natuf | LAL 1% | India | Jul26 | V1"/>
    <s v="Natuf | Reel | Brand Ambassador | Heard Of Owning A Cafe | V1"/>
    <s v="In House Natuf"/>
    <x v="4"/>
    <s v="Quality Lead"/>
    <x v="0"/>
    <x v="2"/>
    <s v="Rupa Srinivas"/>
    <s v="Facebook"/>
    <s v="Direct (campaign tagged in CRM)"/>
    <s v="6ad123262b61edfda2ffd13f"/>
    <n v="1"/>
    <n v="1"/>
    <n v="1"/>
    <n v="0"/>
    <n v="1"/>
    <n v="1"/>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1229779254adc3f2e08b3"/>
    <n v="1"/>
    <n v="0"/>
    <n v="1"/>
    <n v="0"/>
    <n v="1"/>
    <n v="1"/>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122017eb83a0c5b45fd89"/>
    <n v="1"/>
    <n v="0"/>
    <n v="1"/>
    <n v="0"/>
    <n v="1"/>
    <n v="0"/>
    <n v="0"/>
    <n v="0"/>
    <n v="0"/>
    <n v="0"/>
    <n v="0"/>
    <n v="0"/>
  </r>
  <r>
    <x v="0"/>
    <x v="1"/>
    <x v="14"/>
    <s v="Natuf | LAL 1% | India | Jul26 | V1"/>
    <s v="Natuf | Reel | Brand Ambassador | Heard Of Owning A Cafe | V1"/>
    <s v="In House Natuf"/>
    <x v="7"/>
    <s v="Non-Quality Lead"/>
    <x v="0"/>
    <x v="2"/>
    <s v="Rupa Srinivas"/>
    <s v="Facebook"/>
    <s v="Direct (campaign tagged in CRM)"/>
    <s v="6ad1219dbd1673d2a7f7377e"/>
    <n v="1"/>
    <n v="0"/>
    <n v="1"/>
    <n v="0"/>
    <n v="2"/>
    <n v="1"/>
    <n v="0"/>
    <n v="0"/>
    <n v="0"/>
    <n v="0"/>
    <n v="0"/>
    <n v="0"/>
  </r>
  <r>
    <x v="0"/>
    <x v="1"/>
    <x v="14"/>
    <s v="Natuf | LAL 1% | India | Jul26 | V1"/>
    <s v="Natuf | Reel | Brand Ambassador | Heard Of Owning A Cafe | V1"/>
    <s v="In House Natuf"/>
    <x v="6"/>
    <s v="Non-Quality Lead"/>
    <x v="0"/>
    <x v="2"/>
    <s v="Rupa Srinivas"/>
    <s v="Facebook"/>
    <s v="Direct (campaign tagged in CRM)"/>
    <s v="6ad1212479254adc3f2e06a1"/>
    <n v="1"/>
    <n v="0"/>
    <n v="1"/>
    <n v="0"/>
    <n v="1"/>
    <n v="0"/>
    <n v="0"/>
    <n v="0"/>
    <n v="0"/>
    <n v="0"/>
    <n v="0"/>
    <n v="0"/>
  </r>
  <r>
    <x v="0"/>
    <x v="0"/>
    <x v="2"/>
    <s v="E_Suresh_Natuf_Kiosk_07072026_Adset5"/>
    <s v="E_Hindi_Suresh_Natuf_Kiosk_07072026_Adset5_ad3 – Copy 2"/>
    <s v="Natuf"/>
    <x v="9"/>
    <s v="Non-Quality Lead"/>
    <x v="0"/>
    <x v="2"/>
    <s v="Marshal Malbari"/>
    <s v="Facebook"/>
    <s v="Direct (campaign tagged in CRM)"/>
    <s v="6ad1202d5f4a0e51467ccdf7"/>
    <n v="1"/>
    <n v="0"/>
    <n v="1"/>
    <n v="0"/>
    <n v="4"/>
    <n v="0"/>
    <n v="0"/>
    <n v="0"/>
    <n v="0"/>
    <n v="0"/>
    <n v="1"/>
    <n v="0"/>
  </r>
  <r>
    <x v="0"/>
    <x v="1"/>
    <x v="14"/>
    <s v="Natuf | LAL 1% | India | Jul26 | V1"/>
    <s v="Natuf | Reel | Brand Ambassador | Heard Of Owning A Cafe | V1"/>
    <s v="In House Natuf"/>
    <x v="6"/>
    <s v="Non-Quality Lead"/>
    <x v="0"/>
    <x v="2"/>
    <s v="Rupa Srinivas"/>
    <s v="Facebook"/>
    <s v="Direct (campaign tagged in CRM)"/>
    <s v="6ad11ee237cc5295d1af284c"/>
    <n v="1"/>
    <n v="0"/>
    <n v="1"/>
    <n v="0"/>
    <n v="0"/>
    <n v="0"/>
    <n v="0"/>
    <n v="0"/>
    <n v="0"/>
    <n v="0"/>
    <n v="0"/>
    <n v="0"/>
  </r>
  <r>
    <x v="0"/>
    <x v="1"/>
    <x v="14"/>
    <s v="Natuf | LAL 1% | India | Jul26 | V1"/>
    <s v="Natuf | Reel | Brand Ambassador | Heard Of Owning A Cafe | V1"/>
    <s v="In House Natuf"/>
    <x v="7"/>
    <s v="Non-Quality Lead"/>
    <x v="0"/>
    <x v="2"/>
    <s v="Rupa Srinivas"/>
    <s v="Facebook"/>
    <s v="Direct (campaign tagged in CRM)"/>
    <s v="6ad11e7fb3c48dbbb59c3b12"/>
    <n v="1"/>
    <n v="0"/>
    <n v="1"/>
    <n v="0"/>
    <n v="2"/>
    <n v="0"/>
    <n v="0"/>
    <n v="0"/>
    <n v="0"/>
    <n v="0"/>
    <n v="0"/>
    <n v="0"/>
  </r>
  <r>
    <x v="0"/>
    <x v="1"/>
    <x v="14"/>
    <s v="Natuf | LAL 1% | India | Jul26 | V1"/>
    <s v="Natuf | Reel | Brand Ambassador | Heard Of Owning A Cafe | V1"/>
    <s v="In House Natuf"/>
    <x v="8"/>
    <s v="Non-Quality Lead"/>
    <x v="0"/>
    <x v="2"/>
    <s v="Rupa Srinivas"/>
    <s v="Facebook"/>
    <s v="Direct (campaign tagged in CRM)"/>
    <s v="6ad11e763d64950242d39d75"/>
    <n v="1"/>
    <n v="0"/>
    <n v="1"/>
    <n v="0"/>
    <n v="6"/>
    <n v="2"/>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11e0f0ace11191156387d"/>
    <n v="1"/>
    <n v="0"/>
    <n v="1"/>
    <n v="0"/>
    <n v="1"/>
    <n v="0"/>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11db68f9e95cd723fd938"/>
    <n v="1"/>
    <n v="0"/>
    <n v="1"/>
    <n v="0"/>
    <n v="2"/>
    <n v="1"/>
    <n v="0"/>
    <n v="0"/>
    <n v="0"/>
    <n v="0"/>
    <n v="0"/>
    <n v="0"/>
  </r>
  <r>
    <x v="0"/>
    <x v="1"/>
    <x v="14"/>
    <s v="Natuf | LAL 1% | India | Jul26 | V1"/>
    <s v="Natuf | Reel | Brand Ambassador | Heard Of Owning A Cafe | V1"/>
    <s v="In House Natuf"/>
    <x v="6"/>
    <s v="Non-Quality Lead"/>
    <x v="0"/>
    <x v="2"/>
    <s v="Rupa Srinivas"/>
    <s v="Facebook"/>
    <s v="Direct (campaign tagged in CRM)"/>
    <s v="6ad11d9f3bfe0b28f6ad34b8"/>
    <n v="1"/>
    <n v="0"/>
    <n v="1"/>
    <n v="0"/>
    <n v="1"/>
    <n v="0"/>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11d9cbf8baa0121a224d2"/>
    <n v="1"/>
    <n v="0"/>
    <n v="1"/>
    <n v="0"/>
    <n v="1"/>
    <n v="1"/>
    <n v="0"/>
    <n v="0"/>
    <n v="0"/>
    <n v="0"/>
    <n v="0"/>
    <n v="0"/>
  </r>
  <r>
    <x v="0"/>
    <x v="0"/>
    <x v="3"/>
    <s v="natuf_Kiosk_09102026"/>
    <s v="natuf_Kiosk_14072026_ad set_ad1"/>
    <s v="Natuf"/>
    <x v="11"/>
    <s v="Non-Quality Lead"/>
    <x v="0"/>
    <x v="2"/>
    <s v="(Unassigned)"/>
    <s v="Facebook"/>
    <s v="Direct (campaign tagged in CRM)"/>
    <s v="6ad11ce3d60bf67f7852872b"/>
    <n v="1"/>
    <n v="0"/>
    <n v="0"/>
    <n v="0"/>
    <n v="0"/>
    <n v="0"/>
    <n v="0"/>
    <n v="0"/>
    <n v="0"/>
    <n v="0"/>
    <n v="1"/>
    <n v="0"/>
  </r>
  <r>
    <x v="0"/>
    <x v="1"/>
    <x v="14"/>
    <s v="Natuf | LAL 1% | India | Jul26 | V1"/>
    <s v="Natuf | Reel | Brand Ambassador | Heard Of Owning A Cafe | V1"/>
    <s v="In House Natuf"/>
    <x v="7"/>
    <s v="Non-Quality Lead"/>
    <x v="0"/>
    <x v="2"/>
    <s v="Rupa Srinivas"/>
    <s v="Facebook"/>
    <s v="Direct (campaign tagged in CRM)"/>
    <s v="6ad11ca38f9e95cd723fd870"/>
    <n v="1"/>
    <n v="0"/>
    <n v="1"/>
    <n v="0"/>
    <n v="2"/>
    <n v="0"/>
    <n v="0"/>
    <n v="0"/>
    <n v="0"/>
    <n v="0"/>
    <n v="0"/>
    <n v="0"/>
  </r>
  <r>
    <x v="0"/>
    <x v="1"/>
    <x v="14"/>
    <s v="Natuf | LAL 1% | India | Jul26 | V1"/>
    <s v="Natuf | Reel | Brand Ambassador | Heard Of Owning A Cafe | V1"/>
    <s v="In House Natuf"/>
    <x v="5"/>
    <s v="Non-Quality Lead"/>
    <x v="0"/>
    <x v="2"/>
    <s v="Rupa Srinivas"/>
    <s v="Facebook"/>
    <s v="Direct (campaign tagged in CRM)"/>
    <s v="6ad11c98dff7879ce03b5c8e"/>
    <n v="1"/>
    <n v="0"/>
    <n v="1"/>
    <n v="0"/>
    <n v="1"/>
    <n v="1"/>
    <n v="0"/>
    <n v="0"/>
    <n v="0"/>
    <n v="0"/>
    <n v="0"/>
    <n v="0"/>
  </r>
  <r>
    <x v="0"/>
    <x v="1"/>
    <x v="14"/>
    <s v="Natuf | LAL 1% | India | Jul26 | V1"/>
    <s v="Natuf | Reel | Brand Ambassador | Heard Of Owning A Cafe | V1"/>
    <s v="In House Natuf"/>
    <x v="5"/>
    <s v="Non-Quality Lead"/>
    <x v="0"/>
    <x v="2"/>
    <s v="Rupa Srinivas"/>
    <s v="Facebook"/>
    <s v="Direct (campaign tagged in CRM)"/>
    <s v="6ad11c3c7b72672d4c04c4bc"/>
    <n v="1"/>
    <n v="0"/>
    <n v="1"/>
    <n v="0"/>
    <n v="1"/>
    <n v="1"/>
    <n v="0"/>
    <n v="0"/>
    <n v="0"/>
    <n v="0"/>
    <n v="0"/>
    <n v="0"/>
  </r>
  <r>
    <x v="0"/>
    <x v="0"/>
    <x v="1"/>
    <s v="E_Natuf_Generic_13082026_Adset1"/>
    <s v="E_Natuf_Generic_13082026_Adset1_Ad1"/>
    <s v="Natuf"/>
    <x v="6"/>
    <s v="Non-Quality Lead"/>
    <x v="0"/>
    <x v="2"/>
    <s v="Deepak Rai"/>
    <s v="Facebook"/>
    <s v="Direct (campaign tagged in CRM)"/>
    <s v="6ad11baaf533b66307a2ff51"/>
    <n v="1"/>
    <n v="0"/>
    <n v="1"/>
    <n v="0"/>
    <n v="2"/>
    <n v="0"/>
    <n v="0"/>
    <n v="0"/>
    <n v="0"/>
    <n v="0"/>
    <n v="1"/>
    <n v="0"/>
  </r>
  <r>
    <x v="0"/>
    <x v="1"/>
    <x v="14"/>
    <s v="Natuf | Business Owners | Tier1 + Growth Cities | Oct26 | V1"/>
    <s v="Natuf | Reel | Brand Ambassador | Heard Of Owning A Cafe | V1"/>
    <s v="In House Natuf"/>
    <x v="7"/>
    <s v="Non-Quality Lead"/>
    <x v="0"/>
    <x v="2"/>
    <s v="Rupa Srinivas"/>
    <s v="Facebook"/>
    <s v="Direct (campaign tagged in CRM)"/>
    <s v="6ad11b28556b8aa64a8405bb"/>
    <n v="1"/>
    <n v="0"/>
    <n v="1"/>
    <n v="0"/>
    <n v="2"/>
    <n v="1"/>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11a96f88a661c365421d3"/>
    <n v="1"/>
    <n v="0"/>
    <n v="1"/>
    <n v="0"/>
    <n v="1"/>
    <n v="0"/>
    <n v="0"/>
    <n v="0"/>
    <n v="0"/>
    <n v="0"/>
    <n v="0"/>
    <n v="0"/>
  </r>
  <r>
    <x v="0"/>
    <x v="0"/>
    <x v="3"/>
    <s v="natuf_Kiosk_14072026_Highest-converting industries"/>
    <s v="natuf_Kiosk_14072026_ad set_ad1"/>
    <s v="Natuf"/>
    <x v="5"/>
    <s v="Non-Quality Lead"/>
    <x v="0"/>
    <x v="2"/>
    <s v="Tejaswini Tarigopula"/>
    <s v="Facebook"/>
    <s v="Direct (campaign tagged in CRM)"/>
    <s v="6ad1191b9c593e3606216796"/>
    <n v="1"/>
    <n v="0"/>
    <n v="1"/>
    <n v="0"/>
    <n v="3"/>
    <n v="1"/>
    <n v="0"/>
    <n v="0"/>
    <n v="0"/>
    <n v="0"/>
    <n v="1"/>
    <n v="0"/>
  </r>
  <r>
    <x v="0"/>
    <x v="1"/>
    <x v="14"/>
    <s v="Natuf | Investors | Tier1 + Growth Cities | Oct26 | V1"/>
    <s v="Natuf | Reel | Brand Ambassador | Heard Of Owning A Cafe | V1"/>
    <s v="In House Natuf"/>
    <x v="6"/>
    <s v="Non-Quality Lead"/>
    <x v="0"/>
    <x v="2"/>
    <s v="Rupa Srinivas"/>
    <s v="Facebook"/>
    <s v="Direct (campaign tagged in CRM)"/>
    <s v="6ad11812fb14abca90af4280"/>
    <n v="1"/>
    <n v="0"/>
    <n v="1"/>
    <n v="0"/>
    <n v="0"/>
    <n v="0"/>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1171895a31921524bb39f"/>
    <n v="1"/>
    <n v="0"/>
    <n v="1"/>
    <n v="0"/>
    <n v="2"/>
    <n v="1"/>
    <n v="0"/>
    <n v="0"/>
    <n v="0"/>
    <n v="0"/>
    <n v="0"/>
    <n v="0"/>
  </r>
  <r>
    <x v="0"/>
    <x v="0"/>
    <x v="2"/>
    <s v="E_Suresh_Natuf_Kiosk_07072026_Adset5"/>
    <s v="E_Hindi_Suresh_Natuf_Kiosk_07072026_Adset5_ad3 – Copy 2"/>
    <s v="Natuf"/>
    <x v="11"/>
    <s v="Non-Quality Lead"/>
    <x v="0"/>
    <x v="2"/>
    <s v="(Unassigned)"/>
    <s v="Facebook"/>
    <s v="Direct (campaign tagged in CRM)"/>
    <s v="6ad11406d9af3ed7a8449742"/>
    <n v="1"/>
    <n v="0"/>
    <n v="0"/>
    <n v="0"/>
    <n v="0"/>
    <n v="0"/>
    <n v="0"/>
    <n v="0"/>
    <n v="0"/>
    <n v="0"/>
    <n v="1"/>
    <n v="0"/>
  </r>
  <r>
    <x v="0"/>
    <x v="1"/>
    <x v="14"/>
    <s v="Natuf | Business Owners | Tier1 + Growth Cities | Oct26 | V1"/>
    <s v="Natuf | Reel | Brand Ambassador | Heard Of Owning A Cafe | V1"/>
    <s v="In House Natuf"/>
    <x v="4"/>
    <s v="Quality Lead"/>
    <x v="0"/>
    <x v="2"/>
    <s v="Rupa Srinivas"/>
    <s v="Facebook"/>
    <s v="Direct (campaign tagged in CRM)"/>
    <s v="6ad112883fe81e800c461845"/>
    <n v="1"/>
    <n v="1"/>
    <n v="1"/>
    <n v="0"/>
    <n v="2"/>
    <n v="1"/>
    <n v="0"/>
    <n v="0"/>
    <n v="0"/>
    <n v="0"/>
    <n v="0"/>
    <n v="0"/>
  </r>
  <r>
    <x v="0"/>
    <x v="0"/>
    <x v="0"/>
    <s v="E_Karan_Natuf_Sign_07072026_Adset3"/>
    <s v="E_Karan_Natuf_Sign_07072026_Adset2_Ad1"/>
    <s v="Natuf"/>
    <x v="14"/>
    <s v="Non-Quality Lead"/>
    <x v="0"/>
    <x v="2"/>
    <s v="Tejaswini Tarigopula"/>
    <s v="Facebook"/>
    <s v="Direct (campaign tagged in CRM)"/>
    <s v="6ad1122dedcd277b389c0384"/>
    <n v="1"/>
    <n v="0"/>
    <n v="1"/>
    <n v="1"/>
    <n v="1"/>
    <n v="1"/>
    <n v="0"/>
    <n v="0"/>
    <n v="0"/>
    <n v="0"/>
    <n v="1"/>
    <n v="0"/>
  </r>
  <r>
    <x v="0"/>
    <x v="1"/>
    <x v="14"/>
    <s v="Natuf | Investors | Tier1 + Growth Cities | Oct26 | V1"/>
    <s v="Natuf | Reel | Brand Ambassador | Heard Of Owning A Cafe | V1"/>
    <s v="In House Natuf"/>
    <x v="5"/>
    <s v="Non-Quality Lead"/>
    <x v="0"/>
    <x v="2"/>
    <s v="Rupa Srinivas"/>
    <s v="Facebook"/>
    <s v="Direct (campaign tagged in CRM)"/>
    <s v="6ad111c14c1ef020d30acaf6"/>
    <n v="1"/>
    <n v="0"/>
    <n v="1"/>
    <n v="0"/>
    <n v="1"/>
    <n v="1"/>
    <n v="0"/>
    <n v="0"/>
    <n v="0"/>
    <n v="0"/>
    <n v="0"/>
    <n v="0"/>
  </r>
  <r>
    <x v="0"/>
    <x v="0"/>
    <x v="1"/>
    <s v="E_Natuf_Generic_13082026_Adset1"/>
    <s v="E_Natuf_Generic_13082026_Adset1_Ad1"/>
    <s v="Natuf"/>
    <x v="5"/>
    <s v="Non-Quality Lead"/>
    <x v="0"/>
    <x v="2"/>
    <s v="Deepak Rai"/>
    <s v="Facebook"/>
    <s v="Direct (campaign tagged in CRM)"/>
    <s v="6ad111b69e5aadb95b41b7fa"/>
    <n v="1"/>
    <n v="0"/>
    <n v="1"/>
    <n v="0"/>
    <n v="2"/>
    <n v="1"/>
    <n v="0"/>
    <n v="0"/>
    <n v="0"/>
    <n v="0"/>
    <n v="1"/>
    <n v="0"/>
  </r>
  <r>
    <x v="0"/>
    <x v="1"/>
    <x v="14"/>
    <s v="Natuf | LAL 1% | India | Jul26 | V1"/>
    <s v="Natuf | Reel | Brand Ambassador | Heard Of Owning A Cafe | V1"/>
    <s v="In House Natuf"/>
    <x v="6"/>
    <s v="Non-Quality Lead"/>
    <x v="0"/>
    <x v="2"/>
    <s v="Rupa Srinivas"/>
    <s v="Facebook"/>
    <s v="Direct (campaign tagged in CRM)"/>
    <s v="6ad10f9ffeb7511aab304859"/>
    <n v="1"/>
    <n v="0"/>
    <n v="1"/>
    <n v="0"/>
    <n v="1"/>
    <n v="0"/>
    <n v="0"/>
    <n v="0"/>
    <n v="0"/>
    <n v="0"/>
    <n v="0"/>
    <n v="0"/>
  </r>
  <r>
    <x v="0"/>
    <x v="0"/>
    <x v="3"/>
    <s v="natuf_Kiosk_09102026"/>
    <s v="natuf_Kiosk_14072026_ad set_ad1"/>
    <s v="Natuf"/>
    <x v="11"/>
    <s v="Non-Quality Lead"/>
    <x v="0"/>
    <x v="2"/>
    <s v="(Unassigned)"/>
    <s v="Facebook"/>
    <s v="Direct (campaign tagged in CRM)"/>
    <s v="6ad10f880d6c1060086d7c1b"/>
    <n v="1"/>
    <n v="0"/>
    <n v="0"/>
    <n v="0"/>
    <n v="0"/>
    <n v="0"/>
    <n v="0"/>
    <n v="0"/>
    <n v="0"/>
    <n v="0"/>
    <n v="1"/>
    <n v="0"/>
  </r>
  <r>
    <x v="0"/>
    <x v="0"/>
    <x v="0"/>
    <s v="E_Karan_Natuf_Fragship_07072026_Adset2"/>
    <s v="E_Karan_Natuf_Flagship_Cafe_07072026_Adset2_Ad1 – Copy 2"/>
    <s v="Natuf"/>
    <x v="7"/>
    <s v="Non-Quality Lead"/>
    <x v="0"/>
    <x v="2"/>
    <s v="Tejaswini Tarigopula"/>
    <s v="Facebook"/>
    <s v="Direct (campaign tagged in CRM)"/>
    <s v="6ad10f600d6c1060086d7bea"/>
    <n v="1"/>
    <n v="0"/>
    <n v="1"/>
    <n v="0"/>
    <n v="2"/>
    <n v="0"/>
    <n v="0"/>
    <n v="0"/>
    <n v="0"/>
    <n v="0"/>
    <n v="1"/>
    <n v="0"/>
  </r>
  <r>
    <x v="0"/>
    <x v="1"/>
    <x v="14"/>
    <s v="Natuf | Business Owners | Tier1 + Growth Cities | Oct26 | V1"/>
    <s v="Natuf | Reel | Brand Ambassador | Heard Of Owning A Cafe | V1"/>
    <s v="In House Natuf"/>
    <x v="4"/>
    <s v="Quality Lead"/>
    <x v="0"/>
    <x v="2"/>
    <s v="Rupa Srinivas"/>
    <s v="Facebook"/>
    <s v="Direct (campaign tagged in CRM)"/>
    <s v="6ad10ee0b3879a0d1d073074"/>
    <n v="1"/>
    <n v="1"/>
    <n v="1"/>
    <n v="0"/>
    <n v="1"/>
    <n v="1"/>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10d31f53cba26b1726811"/>
    <n v="1"/>
    <n v="0"/>
    <n v="1"/>
    <n v="0"/>
    <n v="9"/>
    <n v="1"/>
    <n v="0"/>
    <n v="0"/>
    <n v="0"/>
    <n v="0"/>
    <n v="0"/>
    <n v="0"/>
  </r>
  <r>
    <x v="0"/>
    <x v="1"/>
    <x v="14"/>
    <s v="Natuf | Broad | Tier1 + Growth Cities | Oct26 | V1"/>
    <s v="Natuf | Reel | Brand Ambassador | Heard Of Owning A Cafe | V1"/>
    <s v="In House Natuf"/>
    <x v="4"/>
    <s v="Quality Lead"/>
    <x v="0"/>
    <x v="2"/>
    <s v="Rupa Srinivas"/>
    <s v="Facebook"/>
    <s v="Direct (campaign tagged in CRM)"/>
    <s v="6ad10bfa70f4ea57eb3e86f3"/>
    <n v="1"/>
    <n v="1"/>
    <n v="1"/>
    <n v="0"/>
    <n v="1"/>
    <n v="0"/>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10bb6e5faac8ce71188af"/>
    <n v="1"/>
    <n v="0"/>
    <n v="1"/>
    <n v="0"/>
    <n v="3"/>
    <n v="1"/>
    <n v="0"/>
    <n v="0"/>
    <n v="0"/>
    <n v="0"/>
    <n v="0"/>
    <n v="0"/>
  </r>
  <r>
    <x v="0"/>
    <x v="1"/>
    <x v="14"/>
    <s v="Natuf | Investors | Tier1 + Growth Cities | Oct26 | V1"/>
    <s v="Natuf | Reel | Brand Ambassador | Heard Of Owning A Cafe | V1"/>
    <s v="In House Natuf"/>
    <x v="11"/>
    <s v="Non-Quality Lead"/>
    <x v="0"/>
    <x v="2"/>
    <s v="Rupa Srinivas"/>
    <s v="Facebook"/>
    <s v="Direct (campaign tagged in CRM)"/>
    <s v="6ad10b4acf043b304810086f"/>
    <n v="1"/>
    <n v="0"/>
    <n v="0"/>
    <n v="0"/>
    <n v="0"/>
    <n v="0"/>
    <n v="0"/>
    <n v="0"/>
    <n v="0"/>
    <n v="0"/>
    <n v="0"/>
    <n v="0"/>
  </r>
  <r>
    <x v="0"/>
    <x v="1"/>
    <x v="14"/>
    <s v="Natuf | Business Owners | Tier1 + Growth Cities | Oct26 | V1"/>
    <s v="Natuf | Reel | Brand Ambassador | Heard Of Owning A Cafe | V1"/>
    <s v="In House Natuf"/>
    <x v="7"/>
    <s v="Non-Quality Lead"/>
    <x v="0"/>
    <x v="2"/>
    <s v="Rupa Srinivas"/>
    <s v="Facebook"/>
    <s v="Direct (campaign tagged in CRM)"/>
    <s v="6ad10b0e5027ad1ddd80ef7d"/>
    <n v="1"/>
    <n v="0"/>
    <n v="1"/>
    <n v="0"/>
    <n v="2"/>
    <n v="1"/>
    <n v="0"/>
    <n v="0"/>
    <n v="0"/>
    <n v="0"/>
    <n v="0"/>
    <n v="0"/>
  </r>
  <r>
    <x v="0"/>
    <x v="0"/>
    <x v="3"/>
    <s v="natuf_Kiosk_09102026"/>
    <s v="natuf_Kiosk_14072026_ad set_ad1"/>
    <s v="Natuf"/>
    <x v="6"/>
    <s v="Non-Quality Lead"/>
    <x v="0"/>
    <x v="2"/>
    <s v="Tejaswini Tarigopula"/>
    <s v="Facebook"/>
    <s v="Direct (campaign tagged in CRM)"/>
    <s v="6ad10a535027ad1ddd80ee15"/>
    <n v="1"/>
    <n v="0"/>
    <n v="1"/>
    <n v="0"/>
    <n v="3"/>
    <n v="0"/>
    <n v="0"/>
    <n v="0"/>
    <n v="0"/>
    <n v="0"/>
    <n v="1"/>
    <n v="0"/>
  </r>
  <r>
    <x v="0"/>
    <x v="1"/>
    <x v="14"/>
    <s v="Natuf | LAL 1% | India | Jul26 | V1"/>
    <s v="Natuf | Reel | Brand Ambassador | Heard Of Owning A Cafe | V1"/>
    <s v="In House Natuf"/>
    <x v="6"/>
    <s v="Non-Quality Lead"/>
    <x v="0"/>
    <x v="2"/>
    <s v="Rupa Srinivas"/>
    <s v="Facebook"/>
    <s v="Direct (campaign tagged in CRM)"/>
    <s v="6ad1093b1fabd48dfe6e398d"/>
    <n v="1"/>
    <n v="0"/>
    <n v="1"/>
    <n v="0"/>
    <n v="1"/>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108b6acbceb9b8c68523d"/>
    <n v="1"/>
    <n v="0"/>
    <n v="1"/>
    <n v="0"/>
    <n v="1"/>
    <n v="1"/>
    <n v="0"/>
    <n v="0"/>
    <n v="0"/>
    <n v="0"/>
    <n v="0"/>
    <n v="0"/>
  </r>
  <r>
    <x v="0"/>
    <x v="0"/>
    <x v="0"/>
    <s v="E_Karan_Natuf_Sign_07072026_Adset3"/>
    <s v="E_Karan_Natuf_Sign_07072026_Adset2_Ad1 – Copy"/>
    <s v="Natuf"/>
    <x v="11"/>
    <s v="Non-Quality Lead"/>
    <x v="0"/>
    <x v="2"/>
    <s v="(Unassigned)"/>
    <s v="Facebook"/>
    <s v="Direct (campaign tagged in CRM)"/>
    <s v="6ad106f067565700ee1845b8"/>
    <n v="1"/>
    <n v="0"/>
    <n v="0"/>
    <n v="0"/>
    <n v="0"/>
    <n v="0"/>
    <n v="0"/>
    <n v="0"/>
    <n v="0"/>
    <n v="0"/>
    <n v="1"/>
    <n v="0"/>
  </r>
  <r>
    <x v="0"/>
    <x v="1"/>
    <x v="14"/>
    <s v="Natuf | LAL 1% | India | Jul26 | V1"/>
    <s v="Natuf | Reel | Brand Ambassador | Heard Of Owning A Cafe | V1"/>
    <s v="In House Natuf"/>
    <x v="5"/>
    <s v="Non-Quality Lead"/>
    <x v="0"/>
    <x v="2"/>
    <s v="Rupa Srinivas"/>
    <s v="Facebook"/>
    <s v="Direct (campaign tagged in CRM)"/>
    <s v="6ad105feb9865c16756cce8a"/>
    <n v="1"/>
    <n v="0"/>
    <n v="1"/>
    <n v="0"/>
    <n v="1"/>
    <n v="1"/>
    <n v="0"/>
    <n v="0"/>
    <n v="0"/>
    <n v="0"/>
    <n v="0"/>
    <n v="0"/>
  </r>
  <r>
    <x v="0"/>
    <x v="0"/>
    <x v="2"/>
    <s v="E_Suresh_Natuf_Kiosk_07072026_Adset5"/>
    <s v="E_Hindi_Suresh_Natuf_Kiosk_07072026_Adset5_ad3 – Copy 2"/>
    <s v="Natuf"/>
    <x v="7"/>
    <s v="Non-Quality Lead"/>
    <x v="0"/>
    <x v="2"/>
    <s v="Tejaswini Tarigopula"/>
    <s v="Facebook"/>
    <s v="Direct (campaign tagged in CRM)"/>
    <s v="6ad1052b213874ec5321113b"/>
    <n v="1"/>
    <n v="0"/>
    <n v="1"/>
    <n v="0"/>
    <n v="5"/>
    <n v="2"/>
    <n v="0"/>
    <n v="0"/>
    <n v="0"/>
    <n v="0"/>
    <n v="1"/>
    <n v="0"/>
  </r>
  <r>
    <x v="0"/>
    <x v="0"/>
    <x v="5"/>
    <s v="E_Natuf_MF_05092026_ Ad Set1"/>
    <s v="E_Natuf_MF_05092026_ Ad Set1_Ad1"/>
    <s v="Natuf_MF"/>
    <x v="6"/>
    <s v="Non-Quality Lead"/>
    <x v="0"/>
    <x v="2"/>
    <s v="Tejaswini Tarigopula"/>
    <s v="Facebook"/>
    <s v="Direct (campaign tagged in CRM)"/>
    <s v="6ad104c9f9ff3609704f2984"/>
    <n v="1"/>
    <n v="0"/>
    <n v="1"/>
    <n v="0"/>
    <n v="2"/>
    <n v="0"/>
    <n v="0"/>
    <n v="0"/>
    <n v="0"/>
    <n v="0"/>
    <n v="1"/>
    <n v="0"/>
  </r>
  <r>
    <x v="0"/>
    <x v="1"/>
    <x v="14"/>
    <s v="Natuf | LAL 1% | India | Jul26 | V1"/>
    <s v="Natuf | Reel | Brand Ambassador | Heard Of Owning A Cafe | V1"/>
    <s v="In House Natuf"/>
    <x v="7"/>
    <s v="Non-Quality Lead"/>
    <x v="0"/>
    <x v="2"/>
    <s v="Rupa Srinivas"/>
    <s v="Facebook"/>
    <s v="Direct (campaign tagged in CRM)"/>
    <s v="6ad1041c5027ad1ddd80ec03"/>
    <n v="1"/>
    <n v="0"/>
    <n v="1"/>
    <n v="0"/>
    <n v="3"/>
    <n v="0"/>
    <n v="0"/>
    <n v="0"/>
    <n v="0"/>
    <n v="0"/>
    <n v="0"/>
    <n v="0"/>
  </r>
  <r>
    <x v="0"/>
    <x v="0"/>
    <x v="3"/>
    <s v="natuf_Kiosk_14072026_Highest-converting industries"/>
    <s v="natuf_Kiosk_14072026_ad set_ad1"/>
    <s v="Natuf"/>
    <x v="11"/>
    <s v="Non-Quality Lead"/>
    <x v="0"/>
    <x v="2"/>
    <s v="(Unassigned)"/>
    <s v="Facebook"/>
    <s v="Direct (campaign tagged in CRM)"/>
    <s v="6ad103ab5027ad1ddd80eb13"/>
    <n v="1"/>
    <n v="0"/>
    <n v="0"/>
    <n v="0"/>
    <n v="0"/>
    <n v="0"/>
    <n v="0"/>
    <n v="0"/>
    <n v="0"/>
    <n v="0"/>
    <n v="1"/>
    <n v="0"/>
  </r>
  <r>
    <x v="0"/>
    <x v="0"/>
    <x v="3"/>
    <s v="natuf_Kiosk_09102026"/>
    <s v="natuf_Kiosk_14072026_ad set_ad1"/>
    <s v="Natuf"/>
    <x v="6"/>
    <s v="Non-Quality Lead"/>
    <x v="0"/>
    <x v="2"/>
    <s v="Tejaswini Tarigopula"/>
    <s v="Facebook"/>
    <s v="Direct (campaign tagged in CRM)"/>
    <s v="6ad102d1b9865c16756ccc43"/>
    <n v="1"/>
    <n v="0"/>
    <n v="1"/>
    <n v="0"/>
    <n v="3"/>
    <n v="0"/>
    <n v="0"/>
    <n v="0"/>
    <n v="0"/>
    <n v="0"/>
    <n v="1"/>
    <n v="0"/>
  </r>
  <r>
    <x v="0"/>
    <x v="0"/>
    <x v="1"/>
    <s v="E_Natuf_Generic_13082026_Adset1"/>
    <s v="E_Natuf_Generic_13082026_Adset1_Ad1"/>
    <s v="Natuf"/>
    <x v="11"/>
    <s v="Non-Quality Lead"/>
    <x v="0"/>
    <x v="2"/>
    <s v="(Unassigned)"/>
    <s v="Facebook"/>
    <s v="Direct (campaign tagged in CRM)"/>
    <s v="6ad1023ef75b0daa2526a5f0"/>
    <n v="1"/>
    <n v="0"/>
    <n v="0"/>
    <n v="0"/>
    <n v="0"/>
    <n v="0"/>
    <n v="0"/>
    <n v="0"/>
    <n v="0"/>
    <n v="0"/>
    <n v="1"/>
    <n v="0"/>
  </r>
  <r>
    <x v="0"/>
    <x v="1"/>
    <x v="14"/>
    <s v="Natuf | Investors | Tier1 + Growth Cities | Oct26 | V1"/>
    <s v="Natuf | Reel | Brand Ambassador | Heard Of Owning A Cafe | V1"/>
    <s v="In House Natuf"/>
    <x v="6"/>
    <s v="Non-Quality Lead"/>
    <x v="0"/>
    <x v="2"/>
    <s v="Rupa Srinivas"/>
    <s v="Facebook"/>
    <s v="Direct (campaign tagged in CRM)"/>
    <s v="6ad101a724848de72ed670ff"/>
    <n v="1"/>
    <n v="0"/>
    <n v="1"/>
    <n v="0"/>
    <n v="1"/>
    <n v="0"/>
    <n v="0"/>
    <n v="0"/>
    <n v="0"/>
    <n v="0"/>
    <n v="0"/>
    <n v="0"/>
  </r>
  <r>
    <x v="0"/>
    <x v="1"/>
    <x v="14"/>
    <s v="Natuf | LAL 1% | India | Jul26 | V1"/>
    <s v="Natuf | Reel | Brand Ambassador | Heard Of Owning A Cafe | V1"/>
    <s v="In House Natuf"/>
    <x v="6"/>
    <s v="Non-Quality Lead"/>
    <x v="0"/>
    <x v="2"/>
    <s v="Rupa Srinivas"/>
    <s v="Facebook"/>
    <s v="Direct (campaign tagged in CRM)"/>
    <s v="6ad1016cc0e0eb9083c7caea"/>
    <n v="1"/>
    <n v="0"/>
    <n v="1"/>
    <n v="0"/>
    <n v="1"/>
    <n v="1"/>
    <n v="0"/>
    <n v="0"/>
    <n v="0"/>
    <n v="0"/>
    <n v="0"/>
    <n v="0"/>
  </r>
  <r>
    <x v="0"/>
    <x v="0"/>
    <x v="1"/>
    <s v="E_Natuf_Generic_13082026_Adset1"/>
    <s v="E_Natuf_Generic_13082026_Adset1_Ad1"/>
    <s v="Natuf"/>
    <x v="5"/>
    <s v="Non-Quality Lead"/>
    <x v="0"/>
    <x v="2"/>
    <s v="Tejaswini Tarigopula"/>
    <s v="Facebook"/>
    <s v="Direct (campaign tagged in CRM)"/>
    <s v="6ad100bc0645cdfeb694e329"/>
    <n v="1"/>
    <n v="0"/>
    <n v="1"/>
    <n v="0"/>
    <n v="2"/>
    <n v="1"/>
    <n v="0"/>
    <n v="0"/>
    <n v="0"/>
    <n v="0"/>
    <n v="1"/>
    <n v="0"/>
  </r>
  <r>
    <x v="0"/>
    <x v="0"/>
    <x v="3"/>
    <s v="natuf_Kiosk_09102026"/>
    <s v="natuf_Kiosk_14072026_ad set_ad1"/>
    <s v="Natuf"/>
    <x v="6"/>
    <s v="Non-Quality Lead"/>
    <x v="0"/>
    <x v="2"/>
    <s v="Tejaswini Tarigopula"/>
    <s v="Facebook"/>
    <s v="Direct (campaign tagged in CRM)"/>
    <s v="6ad0ff53f9ff3609704f2620"/>
    <n v="1"/>
    <n v="0"/>
    <n v="1"/>
    <n v="0"/>
    <n v="2"/>
    <n v="1"/>
    <n v="0"/>
    <n v="0"/>
    <n v="0"/>
    <n v="0"/>
    <n v="1"/>
    <n v="0"/>
  </r>
  <r>
    <x v="0"/>
    <x v="0"/>
    <x v="2"/>
    <s v="E_Suresh_Natuf_Kiosk_07072026_Adset5"/>
    <s v="E_Hindi_Suresh_Natuf_Kiosk_07072026_Adset5_ad3 – Copy 2"/>
    <s v="Natuf"/>
    <x v="11"/>
    <s v="Non-Quality Lead"/>
    <x v="0"/>
    <x v="2"/>
    <s v="(Unassigned)"/>
    <s v="Facebook"/>
    <s v="Direct (campaign tagged in CRM)"/>
    <s v="6ad0ff1793d72f0f14e6d299"/>
    <n v="1"/>
    <n v="0"/>
    <n v="0"/>
    <n v="0"/>
    <n v="0"/>
    <n v="0"/>
    <n v="0"/>
    <n v="0"/>
    <n v="0"/>
    <n v="0"/>
    <n v="1"/>
    <n v="0"/>
  </r>
  <r>
    <x v="0"/>
    <x v="1"/>
    <x v="14"/>
    <s v="Natuf | Business Owners | Tier1 + Growth Cities | Oct26 | V1"/>
    <s v="Natuf | Reel | Brand Ambassador | Heard Of Owning A Cafe | V1"/>
    <s v="In House Natuf"/>
    <x v="6"/>
    <s v="Non-Quality Lead"/>
    <x v="0"/>
    <x v="2"/>
    <s v="Rupa Srinivas"/>
    <s v="Facebook"/>
    <s v="Direct (campaign tagged in CRM)"/>
    <s v="6ad0fe7d93d72f0f14e6d132"/>
    <n v="1"/>
    <n v="0"/>
    <n v="1"/>
    <n v="0"/>
    <n v="2"/>
    <n v="0"/>
    <n v="0"/>
    <n v="0"/>
    <n v="0"/>
    <n v="0"/>
    <n v="0"/>
    <n v="0"/>
  </r>
  <r>
    <x v="0"/>
    <x v="1"/>
    <x v="14"/>
    <s v="Natuf | LAL 1% | India | Jul26 | V1"/>
    <s v="Natuf | Reel | Brand Ambassador | Heard Of Owning A Cafe | V1"/>
    <s v="In House Natuf"/>
    <x v="4"/>
    <s v="Quality Lead"/>
    <x v="0"/>
    <x v="2"/>
    <s v="Rupa Srinivas"/>
    <s v="Facebook"/>
    <s v="Direct (campaign tagged in CRM)"/>
    <s v="6ad0fe56543c1be20009db32"/>
    <n v="1"/>
    <n v="1"/>
    <n v="1"/>
    <n v="0"/>
    <n v="2"/>
    <n v="2"/>
    <n v="0"/>
    <n v="0"/>
    <n v="0"/>
    <n v="0"/>
    <n v="0"/>
    <n v="0"/>
  </r>
  <r>
    <x v="0"/>
    <x v="0"/>
    <x v="3"/>
    <s v="natuf_Kiosk_09102026"/>
    <s v="natuf_Kiosk_14072026_ad set_ad1"/>
    <s v="Natuf"/>
    <x v="5"/>
    <s v="Non-Quality Lead"/>
    <x v="0"/>
    <x v="2"/>
    <s v="Tejaswini Tarigopula"/>
    <s v="Facebook"/>
    <s v="Direct (campaign tagged in CRM)"/>
    <s v="6ad0fe31c75e9fd539ac70df"/>
    <n v="1"/>
    <n v="0"/>
    <n v="1"/>
    <n v="0"/>
    <n v="1"/>
    <n v="1"/>
    <n v="0"/>
    <n v="0"/>
    <n v="0"/>
    <n v="0"/>
    <n v="1"/>
    <n v="0"/>
  </r>
  <r>
    <x v="0"/>
    <x v="1"/>
    <x v="14"/>
    <s v="Natuf | LAL 1% | India | Jul26 | V1"/>
    <s v="Natuf | Reel | Brand Ambassador | Heard Of Owning A Cafe | V1"/>
    <s v="In House Natuf"/>
    <x v="7"/>
    <s v="Non-Quality Lead"/>
    <x v="0"/>
    <x v="2"/>
    <s v="Rupa Srinivas"/>
    <s v="Facebook"/>
    <s v="Direct (campaign tagged in CRM)"/>
    <s v="6ad0fcdc8597547aff56c3a1"/>
    <n v="1"/>
    <n v="0"/>
    <n v="1"/>
    <n v="0"/>
    <n v="2"/>
    <n v="0"/>
    <n v="0"/>
    <n v="0"/>
    <n v="0"/>
    <n v="0"/>
    <n v="0"/>
    <n v="0"/>
  </r>
  <r>
    <x v="0"/>
    <x v="1"/>
    <x v="14"/>
    <s v="Natuf | LAL 1% | India | Jul26 | V1"/>
    <s v="Natuf | Reel | Brand Ambassador | Heard Of Owning A Cafe | V1"/>
    <s v="In House Natuf"/>
    <x v="5"/>
    <s v="Non-Quality Lead"/>
    <x v="0"/>
    <x v="2"/>
    <s v="Rupa Srinivas"/>
    <s v="Facebook"/>
    <s v="Direct (campaign tagged in CRM)"/>
    <s v="6ad0fc608597547aff56c307"/>
    <n v="1"/>
    <n v="0"/>
    <n v="1"/>
    <n v="0"/>
    <n v="1"/>
    <n v="1"/>
    <n v="0"/>
    <n v="0"/>
    <n v="0"/>
    <n v="0"/>
    <n v="0"/>
    <n v="0"/>
  </r>
  <r>
    <x v="0"/>
    <x v="1"/>
    <x v="14"/>
    <s v="Natuf | Broad | Tier1 + Growth Cities | Oct26 | V1"/>
    <s v="Natuf | Reel | Brand Ambassador | Heard Of Owning A Cafe | V1"/>
    <s v="In House Natuf"/>
    <x v="11"/>
    <s v="Non-Quality Lead"/>
    <x v="0"/>
    <x v="2"/>
    <s v="Rupa Srinivas"/>
    <s v="Facebook"/>
    <s v="Direct (campaign tagged in CRM)"/>
    <s v="6ad0fc00739a357b2f330573"/>
    <n v="1"/>
    <n v="0"/>
    <n v="0"/>
    <n v="0"/>
    <n v="0"/>
    <n v="0"/>
    <n v="0"/>
    <n v="0"/>
    <n v="0"/>
    <n v="0"/>
    <n v="0"/>
    <n v="0"/>
  </r>
  <r>
    <x v="0"/>
    <x v="1"/>
    <x v="14"/>
    <s v="Natuf | Business Owners | Tier1 + Growth Cities | Oct26 | V1"/>
    <s v="Natuf | Reel | Brand Ambassador | Heard Of Owning A Cafe | V1"/>
    <s v="In House Natuf"/>
    <x v="7"/>
    <s v="Non-Quality Lead"/>
    <x v="0"/>
    <x v="2"/>
    <s v="Rupa Srinivas"/>
    <s v="Facebook"/>
    <s v="Direct (campaign tagged in CRM)"/>
    <s v="6ad0fbd5c75e9fd539ac6f38"/>
    <n v="1"/>
    <n v="0"/>
    <n v="1"/>
    <n v="0"/>
    <n v="3"/>
    <n v="0"/>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0fb3580170cfe97f50860"/>
    <n v="1"/>
    <n v="0"/>
    <n v="1"/>
    <n v="0"/>
    <n v="1"/>
    <n v="0"/>
    <n v="0"/>
    <n v="0"/>
    <n v="0"/>
    <n v="0"/>
    <n v="0"/>
    <n v="0"/>
  </r>
  <r>
    <x v="0"/>
    <x v="0"/>
    <x v="2"/>
    <s v="E_Suresh_Natuf_Kiosk_07072026_Adset5"/>
    <s v="E_Hindi_Suresh_Natuf_Kiosk_07072026_Adset5_ad3 – Copy 2"/>
    <s v="Natuf"/>
    <x v="5"/>
    <s v="Non-Quality Lead"/>
    <x v="0"/>
    <x v="2"/>
    <s v="Tejaswini Tarigopula"/>
    <s v="Facebook"/>
    <s v="Direct (campaign tagged in CRM)"/>
    <s v="6ad0fa914c4a6819fce8ce8a"/>
    <n v="1"/>
    <n v="0"/>
    <n v="1"/>
    <n v="0"/>
    <n v="6"/>
    <n v="4"/>
    <n v="0"/>
    <n v="0"/>
    <n v="0"/>
    <n v="0"/>
    <n v="1"/>
    <n v="0"/>
  </r>
  <r>
    <x v="0"/>
    <x v="1"/>
    <x v="14"/>
    <s v="Natuf | Investors | Tier1 + Growth Cities | Oct26 | V1"/>
    <s v="Natuf | Reel | Brand Ambassador | Heard Of Owning A Cafe | V1"/>
    <s v="In House Natuf"/>
    <x v="5"/>
    <s v="Non-Quality Lead"/>
    <x v="0"/>
    <x v="2"/>
    <s v="Rupa Srinivas"/>
    <s v="Facebook"/>
    <s v="Direct (campaign tagged in CRM)"/>
    <s v="6ad0f93f3b95f6aa49a29ab9"/>
    <n v="1"/>
    <n v="0"/>
    <n v="1"/>
    <n v="0"/>
    <n v="0"/>
    <n v="0"/>
    <n v="0"/>
    <n v="0"/>
    <n v="0"/>
    <n v="0"/>
    <n v="0"/>
    <n v="0"/>
  </r>
  <r>
    <x v="0"/>
    <x v="1"/>
    <x v="14"/>
    <s v="Natuf | Broad | Tier1 + Growth Cities | Oct26 | V1"/>
    <s v="Natuf | Reel | Brand Ambassador | Heard Of Owning A Cafe | V1"/>
    <s v="In House Natuf"/>
    <x v="7"/>
    <s v="Non-Quality Lead"/>
    <x v="0"/>
    <x v="2"/>
    <s v="Rupa Srinivas"/>
    <s v="Facebook"/>
    <s v="Direct (campaign tagged in CRM)"/>
    <s v="6ad0f7f76d05ee2475e75437"/>
    <n v="1"/>
    <n v="0"/>
    <n v="1"/>
    <n v="0"/>
    <n v="2"/>
    <n v="0"/>
    <n v="0"/>
    <n v="0"/>
    <n v="0"/>
    <n v="0"/>
    <n v="0"/>
    <n v="0"/>
  </r>
  <r>
    <x v="0"/>
    <x v="1"/>
    <x v="14"/>
    <s v="Natuf | Business Owners | Tier1 + Growth Cities | Oct26 | V1"/>
    <s v="Natuf | Reel | Brand Ambassador | Heard Of Owning A Cafe | V1"/>
    <s v="In House Natuf"/>
    <x v="7"/>
    <s v="Non-Quality Lead"/>
    <x v="0"/>
    <x v="2"/>
    <s v="Rupa Srinivas"/>
    <s v="Facebook"/>
    <s v="Direct (campaign tagged in CRM)"/>
    <s v="6ad0f6de6d05ee2475e75329"/>
    <n v="1"/>
    <n v="0"/>
    <n v="1"/>
    <n v="0"/>
    <n v="2"/>
    <n v="0"/>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0f663213874ec532102cd"/>
    <n v="1"/>
    <n v="0"/>
    <n v="1"/>
    <n v="0"/>
    <n v="1"/>
    <n v="0"/>
    <n v="0"/>
    <n v="0"/>
    <n v="0"/>
    <n v="0"/>
    <n v="0"/>
    <n v="0"/>
  </r>
  <r>
    <x v="0"/>
    <x v="1"/>
    <x v="14"/>
    <s v="Natuf | LAL 1% | India | Jul26 | V1"/>
    <s v="Natuf | Reel | Brand Ambassador | Heard Of Owning A Cafe | V1"/>
    <s v="In House Natuf"/>
    <x v="14"/>
    <s v="Non-Quality Lead"/>
    <x v="0"/>
    <x v="2"/>
    <s v="Rupa Srinivas"/>
    <s v="Facebook"/>
    <s v="Direct (campaign tagged in CRM)"/>
    <s v="6ad0f5ee2b3b5b1e2c18febf"/>
    <n v="1"/>
    <n v="0"/>
    <n v="1"/>
    <n v="1"/>
    <n v="1"/>
    <n v="0"/>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0f144806c3006a75514f7"/>
    <n v="1"/>
    <n v="0"/>
    <n v="1"/>
    <n v="0"/>
    <n v="1"/>
    <n v="1"/>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0edf28b9a0cf2f91a0eee"/>
    <n v="1"/>
    <n v="0"/>
    <n v="1"/>
    <n v="0"/>
    <n v="2"/>
    <n v="1"/>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0edf03e62992592019c07"/>
    <n v="1"/>
    <n v="0"/>
    <n v="1"/>
    <n v="0"/>
    <n v="4"/>
    <n v="1"/>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0ea2d47580406008826ce"/>
    <n v="1"/>
    <n v="0"/>
    <n v="1"/>
    <n v="0"/>
    <n v="1"/>
    <n v="0"/>
    <n v="0"/>
    <n v="0"/>
    <n v="0"/>
    <n v="0"/>
    <n v="0"/>
    <n v="0"/>
  </r>
  <r>
    <x v="0"/>
    <x v="1"/>
    <x v="14"/>
    <s v="Natuf | LAL 1% | India | Jul26 | V1"/>
    <s v="Natuf | Reel | Brand Ambassador | Heard Of Owning A Cafe | V1"/>
    <s v="In House Natuf"/>
    <x v="11"/>
    <s v="Non-Quality Lead"/>
    <x v="0"/>
    <x v="2"/>
    <s v="Rupa Srinivas"/>
    <s v="Facebook"/>
    <s v="Direct (campaign tagged in CRM)"/>
    <s v="6ad0e921986755b42cd638e0"/>
    <n v="1"/>
    <n v="0"/>
    <n v="0"/>
    <n v="0"/>
    <n v="0"/>
    <n v="0"/>
    <n v="0"/>
    <n v="0"/>
    <n v="0"/>
    <n v="0"/>
    <n v="0"/>
    <n v="0"/>
  </r>
  <r>
    <x v="0"/>
    <x v="1"/>
    <x v="14"/>
    <s v="Natuf | LAL 1% | India | Jul26 | V1"/>
    <s v="Natuf | Reel | Brand Ambassador | Heard Of Owning A Cafe | V1"/>
    <s v="In House Natuf"/>
    <x v="7"/>
    <s v="Non-Quality Lead"/>
    <x v="0"/>
    <x v="2"/>
    <s v="Rupa Srinivas"/>
    <s v="Facebook"/>
    <s v="Direct (campaign tagged in CRM)"/>
    <s v="6ad0e8f3806c3006a7550d3b"/>
    <n v="1"/>
    <n v="0"/>
    <n v="1"/>
    <n v="0"/>
    <n v="2"/>
    <n v="1"/>
    <n v="0"/>
    <n v="0"/>
    <n v="0"/>
    <n v="0"/>
    <n v="0"/>
    <n v="0"/>
  </r>
  <r>
    <x v="0"/>
    <x v="0"/>
    <x v="0"/>
    <s v="E_Karan_Natuf_Fragship_07072026_Adset2"/>
    <s v="E_Karan_Natuf_Flagship_Cafe_07072026_Adset2_Ad1 – Copy 2"/>
    <s v="Natuf"/>
    <x v="11"/>
    <s v="Non-Quality Lead"/>
    <x v="0"/>
    <x v="2"/>
    <s v="(Unassigned)"/>
    <s v="Facebook"/>
    <s v="Direct (campaign tagged in CRM)"/>
    <s v="6ad0e79d01b5e8e2e14e51eb"/>
    <n v="1"/>
    <n v="0"/>
    <n v="0"/>
    <n v="0"/>
    <n v="0"/>
    <n v="0"/>
    <n v="0"/>
    <n v="0"/>
    <n v="0"/>
    <n v="0"/>
    <n v="1"/>
    <n v="0"/>
  </r>
  <r>
    <x v="0"/>
    <x v="1"/>
    <x v="14"/>
    <s v="Natuf | Business Owners | Tier1 + Growth Cities | Oct26 | V1"/>
    <s v="Natuf | Reel | Brand Ambassador | Heard Of Owning A Cafe | V1"/>
    <s v="In House Natuf"/>
    <x v="4"/>
    <s v="Quality Lead"/>
    <x v="0"/>
    <x v="2"/>
    <s v="Rupa Srinivas"/>
    <s v="Facebook"/>
    <s v="Direct (campaign tagged in CRM)"/>
    <s v="6ad0e660d849fcc632b779dd"/>
    <n v="1"/>
    <n v="1"/>
    <n v="1"/>
    <n v="0"/>
    <n v="1"/>
    <n v="1"/>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0e6211dbf56feae962c49"/>
    <n v="1"/>
    <n v="0"/>
    <n v="1"/>
    <n v="0"/>
    <n v="0"/>
    <n v="0"/>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0e500f1d372384a7ba53e"/>
    <n v="1"/>
    <n v="0"/>
    <n v="1"/>
    <n v="0"/>
    <n v="2"/>
    <n v="2"/>
    <n v="0"/>
    <n v="0"/>
    <n v="0"/>
    <n v="0"/>
    <n v="0"/>
    <n v="0"/>
  </r>
  <r>
    <x v="0"/>
    <x v="1"/>
    <x v="14"/>
    <s v="Natuf | Business Owners | Tier1 + Growth Cities | Oct26 | V1"/>
    <s v="Natuf | Reel | Brand Ambassador | Heard Of Owning A Cafe | V1"/>
    <s v="In House Natuf"/>
    <x v="7"/>
    <s v="Non-Quality Lead"/>
    <x v="0"/>
    <x v="2"/>
    <s v="Rupa Srinivas"/>
    <s v="Facebook"/>
    <s v="Direct (campaign tagged in CRM)"/>
    <s v="6ad0e4d1c8f58af6079674ed"/>
    <n v="1"/>
    <n v="0"/>
    <n v="1"/>
    <n v="0"/>
    <n v="2"/>
    <n v="0"/>
    <n v="0"/>
    <n v="0"/>
    <n v="0"/>
    <n v="0"/>
    <n v="0"/>
    <n v="0"/>
  </r>
  <r>
    <x v="0"/>
    <x v="1"/>
    <x v="14"/>
    <s v="Natuf | LAL 1% | India | Jul26 | V1"/>
    <s v="Natuf | Reel | Brand Ambassador | Heard Of Owning A Cafe | V1"/>
    <s v="In House Natuf"/>
    <x v="6"/>
    <s v="Non-Quality Lead"/>
    <x v="0"/>
    <x v="2"/>
    <s v="Rupa Srinivas"/>
    <s v="Facebook"/>
    <s v="Direct (campaign tagged in CRM)"/>
    <s v="6ad0e407d5e378a59443b343"/>
    <n v="1"/>
    <n v="0"/>
    <n v="1"/>
    <n v="0"/>
    <n v="1"/>
    <n v="1"/>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0e377d3c2c37177e15304"/>
    <n v="1"/>
    <n v="0"/>
    <n v="1"/>
    <n v="0"/>
    <n v="1"/>
    <n v="0"/>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0e32539dd60e10a1132c2"/>
    <n v="1"/>
    <n v="0"/>
    <n v="1"/>
    <n v="0"/>
    <n v="1"/>
    <n v="1"/>
    <n v="0"/>
    <n v="0"/>
    <n v="0"/>
    <n v="0"/>
    <n v="0"/>
    <n v="0"/>
  </r>
  <r>
    <x v="0"/>
    <x v="1"/>
    <x v="14"/>
    <s v="Natuf | Business Owners | Tier1 + Growth Cities | Oct26 | V1"/>
    <s v="Natuf | Reel | Brand Ambassador | Heard Of Owning A Cafe | V1"/>
    <s v="In House Natuf"/>
    <x v="4"/>
    <s v="Quality Lead"/>
    <x v="0"/>
    <x v="2"/>
    <s v="Rupa Srinivas"/>
    <s v="Facebook"/>
    <s v="Direct (campaign tagged in CRM)"/>
    <s v="6ad0e1236168f5554d9e8634"/>
    <n v="1"/>
    <n v="1"/>
    <n v="1"/>
    <n v="0"/>
    <n v="2"/>
    <n v="2"/>
    <n v="0"/>
    <n v="0"/>
    <n v="0"/>
    <n v="0"/>
    <n v="0"/>
    <n v="0"/>
  </r>
  <r>
    <x v="0"/>
    <x v="1"/>
    <x v="14"/>
    <s v="Natuf | Broad | Tier1 + Growth Cities | Oct26 | V1"/>
    <s v="Natuf | Reel | Brand Ambassador | Heard Of Owning A Cafe | V1"/>
    <s v="In House Natuf"/>
    <x v="7"/>
    <s v="Non-Quality Lead"/>
    <x v="0"/>
    <x v="2"/>
    <s v="Rupa Srinivas"/>
    <s v="Facebook"/>
    <s v="Direct (campaign tagged in CRM)"/>
    <s v="6ad0e0e076e8ac785b9c8fef"/>
    <n v="1"/>
    <n v="0"/>
    <n v="1"/>
    <n v="0"/>
    <n v="2"/>
    <n v="0"/>
    <n v="0"/>
    <n v="0"/>
    <n v="0"/>
    <n v="0"/>
    <n v="0"/>
    <n v="0"/>
  </r>
  <r>
    <x v="0"/>
    <x v="0"/>
    <x v="0"/>
    <s v="E_Karan_Natuf_Sign_07072026_Adset3"/>
    <s v="E_Karan_Natuf_Sign_07072026_Adset2_Ad1"/>
    <s v="Natuf"/>
    <x v="6"/>
    <s v="Non-Quality Lead"/>
    <x v="0"/>
    <x v="2"/>
    <s v="Tejaswini Tarigopula"/>
    <s v="Facebook"/>
    <s v="Direct (campaign tagged in CRM)"/>
    <s v="6ad0e0d2f53b6c8df8fc3010"/>
    <n v="1"/>
    <n v="0"/>
    <n v="1"/>
    <n v="0"/>
    <n v="2"/>
    <n v="0"/>
    <n v="0"/>
    <n v="0"/>
    <n v="0"/>
    <n v="0"/>
    <n v="1"/>
    <n v="0"/>
  </r>
  <r>
    <x v="0"/>
    <x v="0"/>
    <x v="0"/>
    <s v="E_Karan_Natuf_Sign_07072026_Adset3"/>
    <s v="E_Karan_Natuf_Sign_07072026_Adset2_Ad1 – Copy"/>
    <s v="Natuf"/>
    <x v="6"/>
    <s v="Non-Quality Lead"/>
    <x v="0"/>
    <x v="2"/>
    <s v="Tejaswini Tarigopula"/>
    <s v="Facebook"/>
    <s v="Direct (campaign tagged in CRM)"/>
    <s v="6ad0e07fc70711c4a5ec2cfe"/>
    <n v="1"/>
    <n v="0"/>
    <n v="1"/>
    <n v="0"/>
    <n v="3"/>
    <n v="2"/>
    <n v="0"/>
    <n v="0"/>
    <n v="0"/>
    <n v="0"/>
    <n v="1"/>
    <n v="0"/>
  </r>
  <r>
    <x v="0"/>
    <x v="1"/>
    <x v="14"/>
    <s v="Natuf | Investors | Tier1 + Growth Cities | Oct26 | V1"/>
    <s v="Natuf | Reel | Brand Ambassador | Heard Of Owning A Cafe | V1"/>
    <s v="In House Natuf"/>
    <x v="4"/>
    <s v="Quality Lead"/>
    <x v="0"/>
    <x v="2"/>
    <s v="Rupa Srinivas"/>
    <s v="Facebook"/>
    <s v="Direct (campaign tagged in CRM)"/>
    <s v="6ad0dfb756d67d882a141fe0"/>
    <n v="1"/>
    <n v="1"/>
    <n v="1"/>
    <n v="0"/>
    <n v="1"/>
    <n v="1"/>
    <n v="0"/>
    <n v="0"/>
    <n v="0"/>
    <n v="0"/>
    <n v="0"/>
    <n v="0"/>
  </r>
  <r>
    <x v="0"/>
    <x v="1"/>
    <x v="14"/>
    <s v="Natuf | LAL 1% | India | Jul26 | V1"/>
    <s v="Natuf | Reel | Brand Ambassador | Heard Of Owning A Cafe | V1"/>
    <s v="In House Natuf"/>
    <x v="11"/>
    <s v="Non-Quality Lead"/>
    <x v="0"/>
    <x v="2"/>
    <s v="Rupa Srinivas"/>
    <s v="Facebook"/>
    <s v="Direct (campaign tagged in CRM)"/>
    <s v="6ad0dd9c3b62b51455c3be88"/>
    <n v="1"/>
    <n v="0"/>
    <n v="0"/>
    <n v="0"/>
    <n v="0"/>
    <n v="0"/>
    <n v="0"/>
    <n v="0"/>
    <n v="0"/>
    <n v="0"/>
    <n v="0"/>
    <n v="0"/>
  </r>
  <r>
    <x v="0"/>
    <x v="1"/>
    <x v="14"/>
    <s v="Natuf | LAL 1% | India | Jul26 | V1"/>
    <s v="Natuf | Reel | Brand Ambassador | Heard Of Owning A Cafe | V1"/>
    <s v="In House Natuf"/>
    <x v="7"/>
    <s v="Non-Quality Lead"/>
    <x v="0"/>
    <x v="2"/>
    <s v="Rupa Srinivas"/>
    <s v="Facebook"/>
    <s v="Direct (campaign tagged in CRM)"/>
    <s v="6ad0dc9af53b6c8df8fc274a"/>
    <n v="1"/>
    <n v="0"/>
    <n v="1"/>
    <n v="0"/>
    <n v="2"/>
    <n v="0"/>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0dc5d0d751cbac09accd2"/>
    <n v="1"/>
    <n v="0"/>
    <n v="1"/>
    <n v="0"/>
    <n v="1"/>
    <n v="0"/>
    <n v="0"/>
    <n v="0"/>
    <n v="0"/>
    <n v="0"/>
    <n v="0"/>
    <n v="0"/>
  </r>
  <r>
    <x v="0"/>
    <x v="0"/>
    <x v="7"/>
    <s v="E_Karan_Natuf_Kiosk_07072026_Adset5"/>
    <s v="E_Hindi_Karan_Natuf_Kiosk_07072026_Adset5_ad3 – Copy 3"/>
    <s v="Natuf"/>
    <x v="11"/>
    <s v="Non-Quality Lead"/>
    <x v="0"/>
    <x v="2"/>
    <s v="(Unassigned)"/>
    <s v="Facebook"/>
    <s v="Direct (campaign tagged in CRM)"/>
    <s v="6ad0dbf05b7fbe19df3d849e"/>
    <n v="1"/>
    <n v="0"/>
    <n v="0"/>
    <n v="0"/>
    <n v="0"/>
    <n v="0"/>
    <n v="0"/>
    <n v="0"/>
    <n v="0"/>
    <n v="0"/>
    <n v="1"/>
    <n v="0"/>
  </r>
  <r>
    <x v="0"/>
    <x v="0"/>
    <x v="3"/>
    <s v="natuf_Kiosk_09102026"/>
    <s v="natuf_Kiosk_14072026_ad set_ad1"/>
    <s v="Natuf"/>
    <x v="7"/>
    <s v="Non-Quality Lead"/>
    <x v="0"/>
    <x v="2"/>
    <s v="Tejaswini Tarigopula"/>
    <s v="Facebook"/>
    <s v="Direct (campaign tagged in CRM)"/>
    <s v="6ad0db631dbf56feae96275a"/>
    <n v="1"/>
    <n v="0"/>
    <n v="1"/>
    <n v="0"/>
    <n v="5"/>
    <n v="4"/>
    <n v="0"/>
    <n v="0"/>
    <n v="0"/>
    <n v="0"/>
    <n v="1"/>
    <n v="0"/>
  </r>
  <r>
    <x v="0"/>
    <x v="1"/>
    <x v="14"/>
    <s v="Natuf | Business Owners | Tier1 + Growth Cities | Oct26 | V1"/>
    <s v="Natuf | Reel | Brand Ambassador | Heard Of Owning A Cafe | V1"/>
    <s v="In House Natuf"/>
    <x v="6"/>
    <s v="Non-Quality Lead"/>
    <x v="0"/>
    <x v="2"/>
    <s v="Rupa Srinivas"/>
    <s v="Facebook"/>
    <s v="Direct (campaign tagged in CRM)"/>
    <s v="6ad0daf00d751cbac09acb0c"/>
    <n v="1"/>
    <n v="0"/>
    <n v="1"/>
    <n v="0"/>
    <n v="0"/>
    <n v="0"/>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0dacd29b1c9aac16e63d2"/>
    <n v="1"/>
    <n v="0"/>
    <n v="1"/>
    <n v="0"/>
    <n v="4"/>
    <n v="4"/>
    <n v="0"/>
    <n v="0"/>
    <n v="0"/>
    <n v="0"/>
    <n v="0"/>
    <n v="0"/>
  </r>
  <r>
    <x v="0"/>
    <x v="0"/>
    <x v="1"/>
    <s v="E_Natuf_Generic_13082026_Adset1"/>
    <s v="E_Natuf_Generic_13082026_Adset1_Ad1"/>
    <s v="Natuf"/>
    <x v="4"/>
    <s v="Quality Lead"/>
    <x v="0"/>
    <x v="2"/>
    <s v="Marshal Malbari"/>
    <s v="Facebook"/>
    <s v="Direct (campaign tagged in CRM)"/>
    <s v="6ad0dac329b1c9aac16e63a3"/>
    <n v="1"/>
    <n v="1"/>
    <n v="1"/>
    <n v="0"/>
    <n v="4"/>
    <n v="3"/>
    <n v="0"/>
    <n v="0"/>
    <n v="0"/>
    <n v="0"/>
    <n v="1"/>
    <n v="1"/>
  </r>
  <r>
    <x v="0"/>
    <x v="1"/>
    <x v="14"/>
    <s v="Natuf | LAL 1% | India | Jul26 | V1"/>
    <s v="Natuf | Reel | Brand Ambassador | Heard Of Owning A Cafe | V1"/>
    <s v="In House Natuf"/>
    <x v="14"/>
    <s v="Non-Quality Lead"/>
    <x v="0"/>
    <x v="2"/>
    <s v="Rupa Srinivas"/>
    <s v="Facebook"/>
    <s v="Direct (campaign tagged in CRM)"/>
    <s v="6ad0da6bb25d36754d933b62"/>
    <n v="1"/>
    <n v="0"/>
    <n v="1"/>
    <n v="1"/>
    <n v="1"/>
    <n v="0"/>
    <n v="0"/>
    <n v="0"/>
    <n v="0"/>
    <n v="0"/>
    <n v="0"/>
    <n v="0"/>
  </r>
  <r>
    <x v="0"/>
    <x v="0"/>
    <x v="3"/>
    <s v="natuf_Kiosk_14072026_ad set"/>
    <s v="natuf_Kiosk_Fomo_14072026_ad set_ad1 – Copy"/>
    <s v="Natuf"/>
    <x v="14"/>
    <s v="Non-Quality Lead"/>
    <x v="0"/>
    <x v="2"/>
    <s v="Marshal Malbari"/>
    <s v="Facebook"/>
    <s v="Direct (campaign tagged in CRM)"/>
    <s v="6ad0d9f90910432092ffbae3"/>
    <n v="1"/>
    <n v="0"/>
    <n v="1"/>
    <n v="1"/>
    <n v="6"/>
    <n v="2"/>
    <n v="0"/>
    <n v="0"/>
    <n v="0"/>
    <n v="0"/>
    <n v="1"/>
    <n v="0"/>
  </r>
  <r>
    <x v="0"/>
    <x v="1"/>
    <x v="14"/>
    <s v="Natuf | LAL 1% | India | Jul26 | V1"/>
    <s v="Natuf | Reel | Brand Ambassador | Heard Of Owning A Cafe | V1"/>
    <s v="In House Natuf"/>
    <x v="5"/>
    <s v="Non-Quality Lead"/>
    <x v="0"/>
    <x v="2"/>
    <s v="Rupa Srinivas"/>
    <s v="Facebook"/>
    <s v="Direct (campaign tagged in CRM)"/>
    <s v="6ad0d766b25d36754d933859"/>
    <n v="1"/>
    <n v="0"/>
    <n v="1"/>
    <n v="0"/>
    <n v="1"/>
    <n v="1"/>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0d5f1203a8c0186638067"/>
    <n v="1"/>
    <n v="0"/>
    <n v="1"/>
    <n v="0"/>
    <n v="2"/>
    <n v="2"/>
    <n v="0"/>
    <n v="0"/>
    <n v="0"/>
    <n v="0"/>
    <n v="0"/>
    <n v="0"/>
  </r>
  <r>
    <x v="0"/>
    <x v="1"/>
    <x v="14"/>
    <s v="Natuf | LAL 1% | India | Jul26 | V1"/>
    <s v="Natuf | Reel | Brand Ambassador | Heard Of Owning A Cafe | V1"/>
    <s v="In House Natuf"/>
    <x v="6"/>
    <s v="Non-Quality Lead"/>
    <x v="0"/>
    <x v="2"/>
    <s v="Rupa Srinivas"/>
    <s v="Facebook"/>
    <s v="Direct (campaign tagged in CRM)"/>
    <s v="6ad0d573492993935afbb728"/>
    <n v="1"/>
    <n v="0"/>
    <n v="1"/>
    <n v="0"/>
    <n v="1"/>
    <n v="0"/>
    <n v="0"/>
    <n v="0"/>
    <n v="0"/>
    <n v="0"/>
    <n v="0"/>
    <n v="0"/>
  </r>
  <r>
    <x v="0"/>
    <x v="1"/>
    <x v="14"/>
    <s v="Natuf | Business Owners | Tier1 + Growth Cities | Oct26 | V1"/>
    <s v="Natuf | Reel | Brand Ambassador | Heard Of Owning A Cafe | V1"/>
    <s v="In House Natuf"/>
    <x v="9"/>
    <s v="Non-Quality Lead"/>
    <x v="0"/>
    <x v="2"/>
    <s v="Rupa Srinivas"/>
    <s v="Facebook"/>
    <s v="Direct (campaign tagged in CRM)"/>
    <s v="6ad0d45f76267bf4f2f25fbe"/>
    <n v="1"/>
    <n v="0"/>
    <n v="1"/>
    <n v="0"/>
    <n v="4"/>
    <n v="0"/>
    <n v="0"/>
    <n v="0"/>
    <n v="0"/>
    <n v="0"/>
    <n v="0"/>
    <n v="0"/>
  </r>
  <r>
    <x v="0"/>
    <x v="1"/>
    <x v="14"/>
    <s v="Natuf | LAL 1% | India | Jul26 | V1"/>
    <s v="Natuf | Reel | Brand Ambassador | Heard Of Owning A Cafe | V1"/>
    <s v="In House Natuf"/>
    <x v="5"/>
    <s v="Non-Quality Lead"/>
    <x v="0"/>
    <x v="2"/>
    <s v="Rupa Srinivas"/>
    <s v="Facebook"/>
    <s v="Direct (campaign tagged in CRM)"/>
    <s v="6ad0d3eae1db1e8b186e2cce"/>
    <n v="1"/>
    <n v="0"/>
    <n v="1"/>
    <n v="0"/>
    <n v="2"/>
    <n v="2"/>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0d2d33642932fc1148962"/>
    <n v="1"/>
    <n v="0"/>
    <n v="1"/>
    <n v="0"/>
    <n v="1"/>
    <n v="1"/>
    <n v="0"/>
    <n v="0"/>
    <n v="0"/>
    <n v="0"/>
    <n v="0"/>
    <n v="0"/>
  </r>
  <r>
    <x v="0"/>
    <x v="1"/>
    <x v="14"/>
    <s v="Natuf | Broad | Tier1 + Growth Cities | Oct26 | V1"/>
    <s v="Natuf | Reel | Brand Ambassador | Heard Of Owning A Cafe | V1"/>
    <s v="In House Natuf"/>
    <x v="11"/>
    <s v="Non-Quality Lead"/>
    <x v="0"/>
    <x v="2"/>
    <s v="Rupa Srinivas"/>
    <s v="Facebook"/>
    <s v="Direct (campaign tagged in CRM)"/>
    <s v="6ad0d22178820f88d69bb4b1"/>
    <n v="1"/>
    <n v="0"/>
    <n v="0"/>
    <n v="0"/>
    <n v="0"/>
    <n v="0"/>
    <n v="0"/>
    <n v="0"/>
    <n v="0"/>
    <n v="0"/>
    <n v="0"/>
    <n v="0"/>
  </r>
  <r>
    <x v="0"/>
    <x v="0"/>
    <x v="2"/>
    <s v="E_Suresh_Natuf_Kiosk_07072026_Adset5"/>
    <s v="E_Hindi_Suresh_Natuf_Kiosk_07072026_Adset5_ad3 – Copy 2"/>
    <s v="Natuf"/>
    <x v="11"/>
    <s v="Non-Quality Lead"/>
    <x v="0"/>
    <x v="2"/>
    <s v="(Unassigned)"/>
    <s v="Facebook"/>
    <s v="Direct (campaign tagged in CRM)"/>
    <s v="6ad0d21e2834e1dd1103191d"/>
    <n v="1"/>
    <n v="0"/>
    <n v="0"/>
    <n v="0"/>
    <n v="0"/>
    <n v="0"/>
    <n v="0"/>
    <n v="0"/>
    <n v="0"/>
    <n v="0"/>
    <n v="1"/>
    <n v="0"/>
  </r>
  <r>
    <x v="0"/>
    <x v="0"/>
    <x v="3"/>
    <s v="natuf_Kiosk_09102026"/>
    <s v="natuf_Kiosk_14072026_ad set_ad1"/>
    <s v="Natuf"/>
    <x v="5"/>
    <s v="Non-Quality Lead"/>
    <x v="0"/>
    <x v="2"/>
    <s v="Deepak Rai"/>
    <s v="Facebook"/>
    <s v="Direct (campaign tagged in CRM)"/>
    <s v="6ad0d0fab25d36754d932f12"/>
    <n v="1"/>
    <n v="0"/>
    <n v="1"/>
    <n v="0"/>
    <n v="3"/>
    <n v="1"/>
    <n v="0"/>
    <n v="0"/>
    <n v="0"/>
    <n v="0"/>
    <n v="1"/>
    <n v="0"/>
  </r>
  <r>
    <x v="0"/>
    <x v="1"/>
    <x v="14"/>
    <s v="Natuf | Broad | Tier1 + Growth Cities | Oct26 | V1"/>
    <s v="Natuf | Reel | Brand Ambassador | Heard Of Owning A Cafe | V1"/>
    <s v="In House Natuf"/>
    <x v="7"/>
    <s v="Non-Quality Lead"/>
    <x v="0"/>
    <x v="2"/>
    <s v="Rupa Srinivas"/>
    <s v="Facebook"/>
    <s v="Direct (campaign tagged in CRM)"/>
    <s v="6ad0d0261c6ef15bb546e332"/>
    <n v="1"/>
    <n v="0"/>
    <n v="1"/>
    <n v="0"/>
    <n v="2"/>
    <n v="1"/>
    <n v="0"/>
    <n v="0"/>
    <n v="0"/>
    <n v="0"/>
    <n v="0"/>
    <n v="0"/>
  </r>
  <r>
    <x v="0"/>
    <x v="0"/>
    <x v="0"/>
    <s v="E_Karan_Natuf_Sign_07072026_Adset3"/>
    <s v="E_Karan_Natuf_Sign_07072026_Adset2_Ad1 – Copy"/>
    <s v="Natuf"/>
    <x v="14"/>
    <s v="Non-Quality Lead"/>
    <x v="0"/>
    <x v="2"/>
    <s v="Marshal Malbari"/>
    <s v="Facebook"/>
    <s v="Direct (campaign tagged in CRM)"/>
    <s v="6ad0cff30a28b690ec95c534"/>
    <n v="1"/>
    <n v="0"/>
    <n v="1"/>
    <n v="1"/>
    <n v="6"/>
    <n v="0"/>
    <n v="0"/>
    <n v="0"/>
    <n v="0"/>
    <n v="0"/>
    <n v="1"/>
    <n v="0"/>
  </r>
  <r>
    <x v="0"/>
    <x v="1"/>
    <x v="14"/>
    <s v="Natuf | Business Owners | Tier1 + Growth Cities | Oct26 | V1"/>
    <s v="Natuf | Reel | Brand Ambassador | Heard Of Owning A Cafe | V1"/>
    <s v="In House Natuf"/>
    <x v="6"/>
    <s v="Non-Quality Lead"/>
    <x v="0"/>
    <x v="2"/>
    <s v="Rupa Srinivas"/>
    <s v="Facebook"/>
    <s v="Direct (campaign tagged in CRM)"/>
    <s v="6ad0cf2f9e42bfe158e08396"/>
    <n v="1"/>
    <n v="0"/>
    <n v="1"/>
    <n v="0"/>
    <n v="1"/>
    <n v="0"/>
    <n v="0"/>
    <n v="0"/>
    <n v="0"/>
    <n v="0"/>
    <n v="0"/>
    <n v="0"/>
  </r>
  <r>
    <x v="0"/>
    <x v="0"/>
    <x v="2"/>
    <s v="E_Suresh_Natuf_Kiosk_07072026_Adset5"/>
    <s v="E_Hindi_Suresh_Natuf_Kiosk_07072026_Adset5_ad3 – Copy 2"/>
    <s v="Natuf"/>
    <x v="14"/>
    <s v="Non-Quality Lead"/>
    <x v="0"/>
    <x v="2"/>
    <s v="Marshal Malbari"/>
    <s v="Facebook"/>
    <s v="Direct (campaign tagged in CRM)"/>
    <s v="6ad0cd6ce3493fcd29396a0e"/>
    <n v="1"/>
    <n v="0"/>
    <n v="1"/>
    <n v="1"/>
    <n v="7"/>
    <n v="4"/>
    <n v="0"/>
    <n v="0"/>
    <n v="0"/>
    <n v="0"/>
    <n v="1"/>
    <n v="0"/>
  </r>
  <r>
    <x v="0"/>
    <x v="1"/>
    <x v="14"/>
    <s v="Natuf | Broad | Tier1 + Growth Cities | Oct26 | V1"/>
    <s v="Natuf | Reel | Brand Ambassador | Heard Of Owning A Cafe | V1"/>
    <s v="In House Natuf"/>
    <x v="5"/>
    <s v="Non-Quality Lead"/>
    <x v="0"/>
    <x v="2"/>
    <s v="Rupa Srinivas"/>
    <s v="Facebook"/>
    <s v="Direct (campaign tagged in CRM)"/>
    <s v="6ad0cd2d9e42bfe158e080aa"/>
    <n v="1"/>
    <n v="0"/>
    <n v="1"/>
    <n v="0"/>
    <n v="1"/>
    <n v="1"/>
    <n v="0"/>
    <n v="0"/>
    <n v="0"/>
    <n v="0"/>
    <n v="0"/>
    <n v="0"/>
  </r>
  <r>
    <x v="0"/>
    <x v="1"/>
    <x v="14"/>
    <s v="Natuf | Business Owners | Tier1 + Growth Cities | Oct26 | V1"/>
    <s v="Natuf | Reel | Brand Ambassador | Heard Of Owning A Cafe | V1"/>
    <s v="In House Natuf"/>
    <x v="7"/>
    <s v="Non-Quality Lead"/>
    <x v="0"/>
    <x v="2"/>
    <s v="Rupa Srinivas"/>
    <s v="Facebook"/>
    <s v="Direct (campaign tagged in CRM)"/>
    <s v="6ad0cc8de6d9d250b8bd570d"/>
    <n v="1"/>
    <n v="0"/>
    <n v="1"/>
    <n v="0"/>
    <n v="2"/>
    <n v="2"/>
    <n v="0"/>
    <n v="0"/>
    <n v="0"/>
    <n v="0"/>
    <n v="0"/>
    <n v="0"/>
  </r>
  <r>
    <x v="0"/>
    <x v="1"/>
    <x v="14"/>
    <s v="Natuf | Business Owners | Tier1 + Growth Cities | Oct26 | V1"/>
    <s v="Natuf | Reel | Brand Ambassador | Heard Of Owning A Cafe | V1"/>
    <s v="In House Natuf"/>
    <x v="7"/>
    <s v="Non-Quality Lead"/>
    <x v="0"/>
    <x v="2"/>
    <s v="Rupa Srinivas"/>
    <s v="Facebook"/>
    <s v="Direct (campaign tagged in CRM)"/>
    <s v="6ad0cc8ae3493fcd29396986"/>
    <n v="1"/>
    <n v="0"/>
    <n v="1"/>
    <n v="0"/>
    <n v="2"/>
    <n v="0"/>
    <n v="0"/>
    <n v="0"/>
    <n v="0"/>
    <n v="0"/>
    <n v="0"/>
    <n v="0"/>
  </r>
  <r>
    <x v="0"/>
    <x v="1"/>
    <x v="14"/>
    <s v="Natuf | LAL 1% | India | Jul26 | V1"/>
    <s v="Natuf | Reel | Brand Ambassador | Heard Of Owning A Cafe | V1"/>
    <s v="In House Natuf"/>
    <x v="6"/>
    <s v="Non-Quality Lead"/>
    <x v="0"/>
    <x v="2"/>
    <s v="Rupa Srinivas"/>
    <s v="Facebook"/>
    <s v="Direct (campaign tagged in CRM)"/>
    <s v="6ad0ca6df162beb33a7cd51a"/>
    <n v="1"/>
    <n v="0"/>
    <n v="1"/>
    <n v="0"/>
    <n v="1"/>
    <n v="0"/>
    <n v="0"/>
    <n v="0"/>
    <n v="0"/>
    <n v="0"/>
    <n v="0"/>
    <n v="0"/>
  </r>
  <r>
    <x v="0"/>
    <x v="0"/>
    <x v="2"/>
    <s v="E_Suresh_Natuf_Kiosk_07072026_Adset5"/>
    <s v="E_Hindi_Suresh_Natuf_Kiosk_07072026_Adset5_ad3 – Copy 2"/>
    <s v="Natuf"/>
    <x v="11"/>
    <s v="Non-Quality Lead"/>
    <x v="0"/>
    <x v="2"/>
    <s v="(Unassigned)"/>
    <s v="Facebook"/>
    <s v="Direct (campaign tagged in CRM)"/>
    <s v="6ad0ca113642932fc1147e8a"/>
    <n v="1"/>
    <n v="0"/>
    <n v="0"/>
    <n v="0"/>
    <n v="0"/>
    <n v="0"/>
    <n v="0"/>
    <n v="0"/>
    <n v="0"/>
    <n v="0"/>
    <n v="1"/>
    <n v="0"/>
  </r>
  <r>
    <x v="0"/>
    <x v="1"/>
    <x v="14"/>
    <s v="Natuf | LAL 1% | India | Jul26 | V1"/>
    <s v="Natuf | Reel | Brand Ambassador | Heard Of Owning A Cafe | V1"/>
    <s v="In House Natuf"/>
    <x v="5"/>
    <s v="Non-Quality Lead"/>
    <x v="0"/>
    <x v="2"/>
    <s v="Rupa Srinivas"/>
    <s v="Facebook"/>
    <s v="Direct (campaign tagged in CRM)"/>
    <s v="6ad0c9faf162beb33a7cd43d"/>
    <n v="1"/>
    <n v="0"/>
    <n v="1"/>
    <n v="0"/>
    <n v="1"/>
    <n v="1"/>
    <n v="0"/>
    <n v="0"/>
    <n v="0"/>
    <n v="0"/>
    <n v="0"/>
    <n v="0"/>
  </r>
  <r>
    <x v="0"/>
    <x v="1"/>
    <x v="14"/>
    <s v="Natuf | LAL 1% | India | Jul26 | V1"/>
    <s v="Natuf | Reel | Brand Ambassador | Heard Of Owning A Cafe | V1"/>
    <s v="In House Natuf"/>
    <x v="6"/>
    <s v="Non-Quality Lead"/>
    <x v="0"/>
    <x v="2"/>
    <s v="Rupa Srinivas"/>
    <s v="Facebook"/>
    <s v="Direct (campaign tagged in CRM)"/>
    <s v="6ad0c7c771857bae1a15e432"/>
    <n v="1"/>
    <n v="0"/>
    <n v="1"/>
    <n v="0"/>
    <n v="1"/>
    <n v="1"/>
    <n v="0"/>
    <n v="0"/>
    <n v="0"/>
    <n v="0"/>
    <n v="0"/>
    <n v="0"/>
  </r>
  <r>
    <x v="0"/>
    <x v="0"/>
    <x v="3"/>
    <s v="natuf_Kiosk_09102026"/>
    <s v="natuf_Kiosk_14072026_ad set_ad1"/>
    <s v="Natuf"/>
    <x v="6"/>
    <s v="Non-Quality Lead"/>
    <x v="0"/>
    <x v="2"/>
    <s v="Marshal Malbari"/>
    <s v="Facebook"/>
    <s v="Direct (campaign tagged in CRM)"/>
    <s v="6ad0c73287f09236761321af"/>
    <n v="1"/>
    <n v="0"/>
    <n v="1"/>
    <n v="0"/>
    <n v="3"/>
    <n v="2"/>
    <n v="0"/>
    <n v="0"/>
    <n v="0"/>
    <n v="0"/>
    <n v="1"/>
    <n v="0"/>
  </r>
  <r>
    <x v="0"/>
    <x v="0"/>
    <x v="2"/>
    <s v="E_Suresh_Natuf_Kiosk_07072026_Adset5"/>
    <s v="E_Hindi_Suresh_Natuf_Kiosk_07072026_Adset5_ad3 – Copy 2"/>
    <s v="Natuf"/>
    <x v="4"/>
    <s v="Quality Lead"/>
    <x v="0"/>
    <x v="2"/>
    <s v="Marshal Malbari"/>
    <s v="Facebook"/>
    <s v="Direct (campaign tagged in CRM)"/>
    <s v="6ad0c65cd38f0ea71e489158"/>
    <n v="1"/>
    <n v="1"/>
    <n v="1"/>
    <n v="0"/>
    <n v="1"/>
    <n v="1"/>
    <n v="0"/>
    <n v="0"/>
    <n v="0"/>
    <n v="0"/>
    <n v="1"/>
    <n v="1"/>
  </r>
  <r>
    <x v="0"/>
    <x v="0"/>
    <x v="2"/>
    <s v="E_Suresh_Natuf_Kiosk_07072026_Adset5"/>
    <s v="E_Hindi_Suresh_Natuf_Kiosk_07072026_Adset5_ad3 – Copy 2"/>
    <s v="Natuf"/>
    <x v="11"/>
    <s v="Non-Quality Lead"/>
    <x v="0"/>
    <x v="2"/>
    <s v="(Unassigned)"/>
    <s v="Facebook"/>
    <s v="Direct (campaign tagged in CRM)"/>
    <s v="6ad0c65832addc978827e0a3"/>
    <n v="1"/>
    <n v="0"/>
    <n v="0"/>
    <n v="0"/>
    <n v="0"/>
    <n v="0"/>
    <n v="0"/>
    <n v="0"/>
    <n v="0"/>
    <n v="0"/>
    <n v="1"/>
    <n v="0"/>
  </r>
  <r>
    <x v="0"/>
    <x v="1"/>
    <x v="14"/>
    <s v="Natuf | Broad | Tier1 + Growth Cities | Oct26 | V1"/>
    <s v="Natuf | Reel | Brand Ambassador | Heard Of Owning A Cafe | V1"/>
    <s v="In House Natuf"/>
    <x v="9"/>
    <s v="Non-Quality Lead"/>
    <x v="0"/>
    <x v="2"/>
    <s v="Rupa Srinivas"/>
    <s v="Facebook"/>
    <s v="Direct (campaign tagged in CRM)"/>
    <s v="6ad0c3e3aae0e24631d9a387"/>
    <n v="1"/>
    <n v="0"/>
    <n v="1"/>
    <n v="0"/>
    <n v="4"/>
    <n v="1"/>
    <n v="0"/>
    <n v="0"/>
    <n v="0"/>
    <n v="0"/>
    <n v="0"/>
    <n v="0"/>
  </r>
  <r>
    <x v="0"/>
    <x v="0"/>
    <x v="2"/>
    <s v="E_Suresh_Natuf_Kiosk_07072026_Adset5"/>
    <s v="E_Hindi_Suresh_Natuf_Kiosk_07072026_Adset5_ad3 – Copy 2"/>
    <s v="Natuf"/>
    <x v="2"/>
    <s v="Quality Lead"/>
    <x v="0"/>
    <x v="2"/>
    <s v="Deepak Rai"/>
    <s v="Facebook"/>
    <s v="Direct (campaign tagged in CRM)"/>
    <s v="6ad0c3623e489399d79b179a"/>
    <n v="1"/>
    <n v="1"/>
    <n v="1"/>
    <n v="0"/>
    <n v="2"/>
    <n v="2"/>
    <n v="0"/>
    <n v="0"/>
    <n v="0"/>
    <n v="0"/>
    <n v="1"/>
    <n v="1"/>
  </r>
  <r>
    <x v="0"/>
    <x v="1"/>
    <x v="14"/>
    <s v="Natuf | Broad | Tier1 + Growth Cities | Oct26 | V1"/>
    <s v="Natuf | Reel | Brand Ambassador | Heard Of Owning A Cafe | V1"/>
    <s v="In House Natuf"/>
    <x v="5"/>
    <s v="Non-Quality Lead"/>
    <x v="0"/>
    <x v="2"/>
    <s v="Rupa Srinivas"/>
    <s v="Facebook"/>
    <s v="Direct (campaign tagged in CRM)"/>
    <s v="6ad0c1ea27c8a7c9f687c5c6"/>
    <n v="1"/>
    <n v="0"/>
    <n v="1"/>
    <n v="0"/>
    <n v="1"/>
    <n v="1"/>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0c1553e489399d79b14d3"/>
    <n v="1"/>
    <n v="0"/>
    <n v="1"/>
    <n v="0"/>
    <n v="3"/>
    <n v="2"/>
    <n v="0"/>
    <n v="0"/>
    <n v="0"/>
    <n v="0"/>
    <n v="0"/>
    <n v="0"/>
  </r>
  <r>
    <x v="0"/>
    <x v="1"/>
    <x v="14"/>
    <s v="Natuf | LAL 1% | India | Jul26 | V1"/>
    <s v="Natuf | Reel | Brand Ambassador | Heard Of Owning A Cafe | V1"/>
    <s v="In House Natuf"/>
    <x v="14"/>
    <s v="Non-Quality Lead"/>
    <x v="0"/>
    <x v="2"/>
    <s v="Rupa Srinivas"/>
    <s v="Facebook"/>
    <s v="Direct (campaign tagged in CRM)"/>
    <s v="6ad0c0d09b6eec204010baea"/>
    <n v="1"/>
    <n v="0"/>
    <n v="1"/>
    <n v="1"/>
    <n v="1"/>
    <n v="0"/>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0c0ca4e8fd466f8b36008"/>
    <n v="1"/>
    <n v="0"/>
    <n v="1"/>
    <n v="0"/>
    <n v="2"/>
    <n v="2"/>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0c09064c2401e34437352"/>
    <n v="1"/>
    <n v="0"/>
    <n v="1"/>
    <n v="0"/>
    <n v="1"/>
    <n v="0"/>
    <n v="0"/>
    <n v="0"/>
    <n v="0"/>
    <n v="0"/>
    <n v="0"/>
    <n v="0"/>
  </r>
  <r>
    <x v="0"/>
    <x v="0"/>
    <x v="1"/>
    <s v="E_Natuf_Generic_13082026_Adset1"/>
    <s v="E_Natuf_Generic_13082026_Adset1_Ad1"/>
    <s v="Natuf"/>
    <x v="11"/>
    <s v="Non-Quality Lead"/>
    <x v="0"/>
    <x v="2"/>
    <s v="(Unassigned)"/>
    <s v="Facebook"/>
    <s v="Direct (campaign tagged in CRM)"/>
    <s v="6ad0c0784578f4234f79ce39"/>
    <n v="1"/>
    <n v="0"/>
    <n v="0"/>
    <n v="0"/>
    <n v="0"/>
    <n v="0"/>
    <n v="0"/>
    <n v="0"/>
    <n v="0"/>
    <n v="0"/>
    <n v="1"/>
    <n v="0"/>
  </r>
  <r>
    <x v="0"/>
    <x v="1"/>
    <x v="14"/>
    <s v="Natuf | Business Owners | Tier1 + Growth Cities | Oct26 | V1"/>
    <s v="Natuf | Reel | Brand Ambassador | Heard Of Owning A Cafe | V1"/>
    <s v="In House Natuf"/>
    <x v="5"/>
    <s v="Non-Quality Lead"/>
    <x v="0"/>
    <x v="2"/>
    <s v="Rupa Srinivas"/>
    <s v="Facebook"/>
    <s v="Direct (campaign tagged in CRM)"/>
    <s v="6ad0bf98ee13ac7907f87a4a"/>
    <n v="1"/>
    <n v="0"/>
    <n v="1"/>
    <n v="0"/>
    <n v="0"/>
    <n v="0"/>
    <n v="0"/>
    <n v="0"/>
    <n v="0"/>
    <n v="0"/>
    <n v="0"/>
    <n v="0"/>
  </r>
  <r>
    <x v="0"/>
    <x v="0"/>
    <x v="1"/>
    <s v="E_Natuf_Generic_13082026_Adset1"/>
    <s v="E_Natuf_Generic_13082026_Adset1_Ad1"/>
    <s v="Natuf"/>
    <x v="4"/>
    <s v="Quality Lead"/>
    <x v="0"/>
    <x v="2"/>
    <s v="Marshal Malbari"/>
    <s v="Facebook"/>
    <s v="Direct (campaign tagged in CRM)"/>
    <s v="6ad0bf61d955e7a49029da77"/>
    <n v="1"/>
    <n v="1"/>
    <n v="1"/>
    <n v="0"/>
    <n v="5"/>
    <n v="1"/>
    <n v="0"/>
    <n v="0"/>
    <n v="0"/>
    <n v="0"/>
    <n v="1"/>
    <n v="1"/>
  </r>
  <r>
    <x v="0"/>
    <x v="1"/>
    <x v="14"/>
    <s v="Natuf | Business Owners | Tier1 + Growth Cities | Oct26 | V1"/>
    <s v="Natuf | Reel | Brand Ambassador | Heard Of Owning A Cafe | V1"/>
    <s v="In House Natuf"/>
    <x v="5"/>
    <s v="Non-Quality Lead"/>
    <x v="0"/>
    <x v="2"/>
    <s v="Rupa Srinivas"/>
    <s v="Facebook"/>
    <s v="Direct (campaign tagged in CRM)"/>
    <s v="6ad0bf46ee13ac7907f879a8"/>
    <n v="1"/>
    <n v="0"/>
    <n v="1"/>
    <n v="0"/>
    <n v="2"/>
    <n v="2"/>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0bedaee13ac7907f87914"/>
    <n v="1"/>
    <n v="0"/>
    <n v="1"/>
    <n v="0"/>
    <n v="1"/>
    <n v="1"/>
    <n v="0"/>
    <n v="0"/>
    <n v="0"/>
    <n v="0"/>
    <n v="0"/>
    <n v="0"/>
  </r>
  <r>
    <x v="0"/>
    <x v="1"/>
    <x v="14"/>
    <s v="Natuf | LAL 1% | India | Jul26 | V1"/>
    <s v="Natuf | Reel | Brand Ambassador | Heard Of Owning A Cafe | V1"/>
    <s v="In House Natuf"/>
    <x v="6"/>
    <s v="Non-Quality Lead"/>
    <x v="0"/>
    <x v="2"/>
    <s v="Rupa Srinivas"/>
    <s v="Facebook"/>
    <s v="Direct (campaign tagged in CRM)"/>
    <s v="6ad0bec52a62bda6b985b1c0"/>
    <n v="1"/>
    <n v="0"/>
    <n v="1"/>
    <n v="0"/>
    <n v="1"/>
    <n v="0"/>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0be333faf5f27643f6261"/>
    <n v="1"/>
    <n v="0"/>
    <n v="1"/>
    <n v="0"/>
    <n v="1"/>
    <n v="1"/>
    <n v="0"/>
    <n v="0"/>
    <n v="0"/>
    <n v="0"/>
    <n v="0"/>
    <n v="0"/>
  </r>
  <r>
    <x v="0"/>
    <x v="1"/>
    <x v="14"/>
    <s v="Natuf | Business Owners | Tier1 + Growth Cities | Oct26 | V1"/>
    <s v="Natuf | Reel | Brand Ambassador | Heard Of Owning A Cafe | V1"/>
    <s v="In House Natuf"/>
    <x v="6"/>
    <s v="Non-Quality Lead"/>
    <x v="0"/>
    <x v="2"/>
    <s v="Rupa Srinivas"/>
    <s v="Facebook"/>
    <s v="Direct (campaign tagged in CRM)"/>
    <s v="6ad0bafe227397dc9094882e"/>
    <n v="1"/>
    <n v="0"/>
    <n v="1"/>
    <n v="0"/>
    <n v="1"/>
    <n v="0"/>
    <n v="0"/>
    <n v="0"/>
    <n v="0"/>
    <n v="0"/>
    <n v="0"/>
    <n v="0"/>
  </r>
  <r>
    <x v="0"/>
    <x v="1"/>
    <x v="14"/>
    <s v="Natuf | Investors | Tier1 + Growth Cities | Oct26 | V1"/>
    <s v="Natuf | Reel | Brand Ambassador | Heard Of Owning A Cafe | V1"/>
    <s v="In House Natuf"/>
    <x v="7"/>
    <s v="Non-Quality Lead"/>
    <x v="0"/>
    <x v="2"/>
    <s v="Rupa Srinivas"/>
    <s v="Facebook"/>
    <s v="Direct (campaign tagged in CRM)"/>
    <s v="6ad0ba6d9cf1c9b04f60d77f"/>
    <n v="1"/>
    <n v="0"/>
    <n v="1"/>
    <n v="0"/>
    <n v="2"/>
    <n v="0"/>
    <n v="0"/>
    <n v="0"/>
    <n v="0"/>
    <n v="0"/>
    <n v="0"/>
    <n v="0"/>
  </r>
  <r>
    <x v="0"/>
    <x v="0"/>
    <x v="0"/>
    <s v="E_Karan_Natuf_Fragship_07072026_Adset2"/>
    <s v="E_Karan_Natuf_Flagship_Cafe_07072026_Adset2_Ad1 – Copy 2"/>
    <s v="Natuf"/>
    <x v="6"/>
    <s v="Non-Quality Lead"/>
    <x v="0"/>
    <x v="2"/>
    <s v="Omkar Navge"/>
    <s v="Facebook"/>
    <s v="Direct (campaign tagged in CRM)"/>
    <s v="6ad0b9d03438d688f0d8a72c"/>
    <n v="1"/>
    <n v="0"/>
    <n v="1"/>
    <n v="0"/>
    <n v="1"/>
    <n v="0"/>
    <n v="0"/>
    <n v="0"/>
    <n v="0"/>
    <n v="0"/>
    <n v="1"/>
    <n v="0"/>
  </r>
  <r>
    <x v="0"/>
    <x v="1"/>
    <x v="14"/>
    <s v="Natuf | Business Owners | Tier1 + Growth Cities | Oct26 | V1"/>
    <s v="Natuf | Reel | Brand Ambassador | Heard Of Owning A Cafe | V1"/>
    <s v="In House Natuf"/>
    <x v="14"/>
    <s v="Non-Quality Lead"/>
    <x v="0"/>
    <x v="2"/>
    <s v="Rupa Srinivas"/>
    <s v="Facebook"/>
    <s v="Direct (campaign tagged in CRM)"/>
    <s v="6ad0b968232d8d9602aafc63"/>
    <n v="1"/>
    <n v="0"/>
    <n v="1"/>
    <n v="1"/>
    <n v="3"/>
    <n v="1"/>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0b79926b581435861de4e"/>
    <n v="1"/>
    <n v="0"/>
    <n v="1"/>
    <n v="0"/>
    <n v="2"/>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0b7453f74323e0e723c69"/>
    <n v="1"/>
    <n v="0"/>
    <n v="1"/>
    <n v="0"/>
    <n v="1"/>
    <n v="1"/>
    <n v="0"/>
    <n v="0"/>
    <n v="0"/>
    <n v="0"/>
    <n v="0"/>
    <n v="0"/>
  </r>
  <r>
    <x v="0"/>
    <x v="0"/>
    <x v="0"/>
    <s v="E_Karan_Natuf_Fragship_07072026_Adset2"/>
    <s v="E_Karan_Natuf_Flagship_Cafe_07072026_Adset2_Ad1 – Copy 2"/>
    <s v="Natuf"/>
    <x v="5"/>
    <s v="Non-Quality Lead"/>
    <x v="0"/>
    <x v="2"/>
    <s v="Deepak Rai"/>
    <s v="Facebook"/>
    <s v="Direct (campaign tagged in CRM)"/>
    <s v="6ad0b6e3c12ee20bc0b892e7"/>
    <n v="1"/>
    <n v="0"/>
    <n v="1"/>
    <n v="0"/>
    <n v="4"/>
    <n v="1"/>
    <n v="0"/>
    <n v="0"/>
    <n v="0"/>
    <n v="0"/>
    <n v="1"/>
    <n v="0"/>
  </r>
  <r>
    <x v="0"/>
    <x v="1"/>
    <x v="14"/>
    <s v="Natuf | LAL 1% | India | Jul26 | V1"/>
    <s v="Natuf | Reel | Brand Ambassador | Heard Of Owning A Cafe | V1"/>
    <s v="In House Natuf"/>
    <x v="7"/>
    <s v="Non-Quality Lead"/>
    <x v="0"/>
    <x v="2"/>
    <s v="Rupa Srinivas"/>
    <s v="Facebook"/>
    <s v="Direct (campaign tagged in CRM)"/>
    <s v="6ad0b6b90cd59b20ee41dffd"/>
    <n v="1"/>
    <n v="0"/>
    <n v="1"/>
    <n v="0"/>
    <n v="3"/>
    <n v="3"/>
    <n v="0"/>
    <n v="0"/>
    <n v="0"/>
    <n v="0"/>
    <n v="0"/>
    <n v="0"/>
  </r>
  <r>
    <x v="0"/>
    <x v="0"/>
    <x v="3"/>
    <s v="natuf_Kiosk_09102026"/>
    <s v="natuf_Kiosk_14072026_ad set_ad1"/>
    <s v="Natuf"/>
    <x v="3"/>
    <s v="Quality Lead"/>
    <x v="0"/>
    <x v="2"/>
    <s v="Tejaswini Tarigopula"/>
    <s v="Facebook"/>
    <s v="Direct (campaign tagged in CRM)"/>
    <s v="6ad0b373a7716664a420c213"/>
    <n v="1"/>
    <n v="1"/>
    <n v="1"/>
    <n v="0"/>
    <n v="1"/>
    <n v="1"/>
    <n v="0"/>
    <n v="0"/>
    <n v="0"/>
    <n v="0"/>
    <n v="1"/>
    <n v="1"/>
  </r>
  <r>
    <x v="0"/>
    <x v="0"/>
    <x v="1"/>
    <s v="E_Natuf_Generic_13082026_Adset1"/>
    <s v="E_Natuf_Generic_13082026_Adset1_Ad1"/>
    <s v="Natuf"/>
    <x v="11"/>
    <s v="Non-Quality Lead"/>
    <x v="0"/>
    <x v="2"/>
    <s v="Omkar Navge"/>
    <s v="Facebook"/>
    <s v="Direct (campaign tagged in CRM)"/>
    <s v="6ad0b3713fd65be767320ea9"/>
    <n v="1"/>
    <n v="0"/>
    <n v="0"/>
    <n v="0"/>
    <n v="0"/>
    <n v="0"/>
    <n v="0"/>
    <n v="0"/>
    <n v="0"/>
    <n v="0"/>
    <n v="1"/>
    <n v="0"/>
  </r>
  <r>
    <x v="0"/>
    <x v="1"/>
    <x v="14"/>
    <s v="Natuf | Investors | Tier1 + Growth Cities | Oct26 | V1"/>
    <s v="Natuf | Reel | Brand Ambassador | Heard Of Owning A Cafe | V1"/>
    <s v="In House Natuf"/>
    <x v="6"/>
    <s v="Non-Quality Lead"/>
    <x v="0"/>
    <x v="2"/>
    <s v="Rupa Srinivas"/>
    <s v="Facebook"/>
    <s v="Direct (campaign tagged in CRM)"/>
    <s v="6ad0b1d56a3bb12ddbbdb851"/>
    <n v="1"/>
    <n v="0"/>
    <n v="1"/>
    <n v="0"/>
    <n v="1"/>
    <n v="0"/>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0ae9807d4d4d48ca5033f"/>
    <n v="1"/>
    <n v="0"/>
    <n v="1"/>
    <n v="0"/>
    <n v="2"/>
    <n v="1"/>
    <n v="0"/>
    <n v="0"/>
    <n v="0"/>
    <n v="0"/>
    <n v="0"/>
    <n v="0"/>
  </r>
  <r>
    <x v="0"/>
    <x v="1"/>
    <x v="14"/>
    <s v="Natuf | LAL 1% | India | Jul26 | V1"/>
    <s v="Natuf | Reel | Brand Ambassador | Heard Of Owning A Cafe | V1"/>
    <s v="In House Natuf"/>
    <x v="5"/>
    <s v="Non-Quality Lead"/>
    <x v="0"/>
    <x v="2"/>
    <s v="Rupa Srinivas"/>
    <s v="Facebook"/>
    <s v="Direct (campaign tagged in CRM)"/>
    <s v="6ad0ae584e2a06ae79b97071"/>
    <n v="1"/>
    <n v="0"/>
    <n v="1"/>
    <n v="0"/>
    <n v="2"/>
    <n v="2"/>
    <n v="0"/>
    <n v="0"/>
    <n v="0"/>
    <n v="0"/>
    <n v="0"/>
    <n v="0"/>
  </r>
  <r>
    <x v="0"/>
    <x v="1"/>
    <x v="14"/>
    <s v="Natuf | Broad | Tier1 + Growth Cities | Oct26 | V1"/>
    <s v="Natuf | Reel | Brand Ambassador | Heard Of Owning A Cafe | V1"/>
    <s v="In House Natuf"/>
    <x v="4"/>
    <s v="Quality Lead"/>
    <x v="0"/>
    <x v="2"/>
    <s v="Rupa Srinivas"/>
    <s v="Facebook"/>
    <s v="Direct (campaign tagged in CRM)"/>
    <s v="6ad0ae197c14470fcbe11f50"/>
    <n v="1"/>
    <n v="1"/>
    <n v="1"/>
    <n v="0"/>
    <n v="2"/>
    <n v="2"/>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0ae0e4e2a06ae79b9702c"/>
    <n v="1"/>
    <n v="0"/>
    <n v="1"/>
    <n v="0"/>
    <n v="1"/>
    <n v="1"/>
    <n v="0"/>
    <n v="0"/>
    <n v="0"/>
    <n v="0"/>
    <n v="0"/>
    <n v="0"/>
  </r>
  <r>
    <x v="0"/>
    <x v="1"/>
    <x v="14"/>
    <s v="Natuf | Investors | Tier1 + Growth Cities | Oct26 | V1"/>
    <s v="Natuf | Reel | Brand Ambassador | Heard Of Owning A Cafe | V1"/>
    <s v="In House Natuf"/>
    <x v="5"/>
    <s v="Non-Quality Lead"/>
    <x v="0"/>
    <x v="2"/>
    <s v="Rupa Srinivas"/>
    <s v="Facebook"/>
    <s v="Direct (campaign tagged in CRM)"/>
    <s v="6ad0adceb43ffe2695b1ec96"/>
    <n v="1"/>
    <n v="0"/>
    <n v="1"/>
    <n v="0"/>
    <n v="1"/>
    <n v="1"/>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0ad21b43ffe2695b1eb3d"/>
    <n v="1"/>
    <n v="0"/>
    <n v="1"/>
    <n v="0"/>
    <n v="1"/>
    <n v="1"/>
    <n v="0"/>
    <n v="0"/>
    <n v="0"/>
    <n v="0"/>
    <n v="0"/>
    <n v="0"/>
  </r>
  <r>
    <x v="0"/>
    <x v="1"/>
    <x v="14"/>
    <s v="Natuf | Investors | Tier1 + Growth Cities | Oct26 | V1"/>
    <s v="Natuf | Reel | Brand Ambassador | Heard Of Owning A Cafe | V1"/>
    <s v="In House Natuf"/>
    <x v="7"/>
    <s v="Non-Quality Lead"/>
    <x v="0"/>
    <x v="2"/>
    <s v="Rupa Srinivas"/>
    <s v="Facebook"/>
    <s v="Direct (campaign tagged in CRM)"/>
    <s v="6ad0ad1cd7e20e5980828674"/>
    <n v="1"/>
    <n v="0"/>
    <n v="1"/>
    <n v="0"/>
    <n v="3"/>
    <n v="1"/>
    <n v="0"/>
    <n v="0"/>
    <n v="0"/>
    <n v="0"/>
    <n v="0"/>
    <n v="0"/>
  </r>
  <r>
    <x v="0"/>
    <x v="0"/>
    <x v="2"/>
    <s v="E_Suresh_Natuf_Kiosk_07072026_Adset5"/>
    <s v="E_Hindi_Suresh_Natuf_Kiosk_07072026_Adset5_ad3 – Copy 2"/>
    <s v="Natuf"/>
    <x v="7"/>
    <s v="Non-Quality Lead"/>
    <x v="0"/>
    <x v="2"/>
    <s v="Tejaswini Tarigopula"/>
    <s v="Facebook"/>
    <s v="Direct (campaign tagged in CRM)"/>
    <s v="6ad0ac2c041e9a8c18818be8"/>
    <n v="1"/>
    <n v="0"/>
    <n v="1"/>
    <n v="0"/>
    <n v="3"/>
    <n v="3"/>
    <n v="0"/>
    <n v="0"/>
    <n v="0"/>
    <n v="0"/>
    <n v="1"/>
    <n v="0"/>
  </r>
  <r>
    <x v="0"/>
    <x v="1"/>
    <x v="14"/>
    <s v="Natuf | LAL 1% | India | Jul26 | V1"/>
    <s v="Natuf | Reel | Brand Ambassador | Heard Of Owning A Cafe | V1"/>
    <s v="In House Natuf"/>
    <x v="4"/>
    <s v="Quality Lead"/>
    <x v="0"/>
    <x v="2"/>
    <s v="Rupa Srinivas"/>
    <s v="Facebook"/>
    <s v="Direct (campaign tagged in CRM)"/>
    <s v="6ad0aa362afdc33216202b6f"/>
    <n v="1"/>
    <n v="1"/>
    <n v="1"/>
    <n v="0"/>
    <n v="2"/>
    <n v="1"/>
    <n v="0"/>
    <n v="0"/>
    <n v="0"/>
    <n v="0"/>
    <n v="0"/>
    <n v="0"/>
  </r>
  <r>
    <x v="0"/>
    <x v="1"/>
    <x v="14"/>
    <s v="Natuf | LAL 1% | India | Jul26 | V1"/>
    <s v="Natuf | Reel | Brand Ambassador | Heard Of Owning A Cafe | V1"/>
    <s v="In House Natuf"/>
    <x v="14"/>
    <s v="Non-Quality Lead"/>
    <x v="0"/>
    <x v="2"/>
    <s v="Rupa Srinivas"/>
    <s v="Facebook"/>
    <s v="Direct (campaign tagged in CRM)"/>
    <s v="6ad0aa2d883d3ad296b79611"/>
    <n v="1"/>
    <n v="0"/>
    <n v="1"/>
    <n v="1"/>
    <n v="1"/>
    <n v="1"/>
    <n v="0"/>
    <n v="0"/>
    <n v="0"/>
    <n v="0"/>
    <n v="0"/>
    <n v="0"/>
  </r>
  <r>
    <x v="0"/>
    <x v="0"/>
    <x v="2"/>
    <s v="E_Suresh_Natuf_Kiosk_07072026_Adset5"/>
    <s v="E_Hindi_Suresh_Natuf_Kiosk_07072026_Adset5_ad3 – Copy 2"/>
    <s v="Natuf"/>
    <x v="5"/>
    <s v="Non-Quality Lead"/>
    <x v="0"/>
    <x v="2"/>
    <s v="Tejaswini Tarigopula"/>
    <s v="Facebook"/>
    <s v="Direct (campaign tagged in CRM)"/>
    <s v="6ad0a80af74ad3cdc9a55fbf"/>
    <n v="1"/>
    <n v="0"/>
    <n v="1"/>
    <n v="0"/>
    <n v="1"/>
    <n v="1"/>
    <n v="0"/>
    <n v="0"/>
    <n v="0"/>
    <n v="0"/>
    <n v="1"/>
    <n v="0"/>
  </r>
  <r>
    <x v="0"/>
    <x v="0"/>
    <x v="3"/>
    <s v="natuf_Kiosk_09102026"/>
    <s v="natuf_Kiosk_14072026_ad set_ad1"/>
    <s v="Natuf"/>
    <x v="11"/>
    <s v="Non-Quality Lead"/>
    <x v="0"/>
    <x v="2"/>
    <s v="Omkar Navge"/>
    <s v="Facebook"/>
    <s v="Direct (campaign tagged in CRM)"/>
    <s v="6ad0a764af381c65a39b2e41"/>
    <n v="1"/>
    <n v="0"/>
    <n v="0"/>
    <n v="0"/>
    <n v="0"/>
    <n v="0"/>
    <n v="0"/>
    <n v="0"/>
    <n v="0"/>
    <n v="0"/>
    <n v="1"/>
    <n v="0"/>
  </r>
  <r>
    <x v="0"/>
    <x v="1"/>
    <x v="14"/>
    <s v="Natuf | LAL 1% | India | Jul26 | V1"/>
    <s v="Natuf | Reel | Brand Ambassador | Heard Of Owning A Cafe | V1"/>
    <s v="In House Natuf"/>
    <x v="6"/>
    <s v="Non-Quality Lead"/>
    <x v="0"/>
    <x v="2"/>
    <s v="Rupa Srinivas"/>
    <s v="Facebook"/>
    <s v="Direct (campaign tagged in CRM)"/>
    <s v="6ad0a63d883d3ad296b794d6"/>
    <n v="1"/>
    <n v="0"/>
    <n v="1"/>
    <n v="0"/>
    <n v="1"/>
    <n v="0"/>
    <n v="0"/>
    <n v="0"/>
    <n v="0"/>
    <n v="0"/>
    <n v="0"/>
    <n v="0"/>
  </r>
  <r>
    <x v="0"/>
    <x v="1"/>
    <x v="14"/>
    <s v="Natuf | LAL 1% | India | Jul26 | V1"/>
    <s v="Natuf | Reel | Brand Ambassador | Heard Of Owning A Cafe | V1"/>
    <s v="In House Natuf"/>
    <x v="5"/>
    <s v="Non-Quality Lead"/>
    <x v="0"/>
    <x v="2"/>
    <s v="Rupa Srinivas"/>
    <s v="Facebook"/>
    <s v="Direct (campaign tagged in CRM)"/>
    <s v="6ad0a57f6563907aac77e7c0"/>
    <n v="1"/>
    <n v="0"/>
    <n v="1"/>
    <n v="0"/>
    <n v="1"/>
    <n v="1"/>
    <n v="0"/>
    <n v="0"/>
    <n v="0"/>
    <n v="0"/>
    <n v="0"/>
    <n v="0"/>
  </r>
  <r>
    <x v="0"/>
    <x v="0"/>
    <x v="3"/>
    <s v="natuf_Kiosk_14072026_ad set"/>
    <s v="natuf_Kiosk_Fomo_14072026_ad set_ad1 – Copy"/>
    <s v="Natuf"/>
    <x v="5"/>
    <s v="Non-Quality Lead"/>
    <x v="0"/>
    <x v="2"/>
    <s v="Tejaswini Tarigopula"/>
    <s v="Facebook"/>
    <s v="Direct (campaign tagged in CRM)"/>
    <s v="6ad0a563c3cc828769ade363"/>
    <n v="1"/>
    <n v="0"/>
    <n v="1"/>
    <n v="0"/>
    <n v="2"/>
    <n v="2"/>
    <n v="0"/>
    <n v="0"/>
    <n v="0"/>
    <n v="0"/>
    <n v="1"/>
    <n v="0"/>
  </r>
  <r>
    <x v="0"/>
    <x v="1"/>
    <x v="14"/>
    <s v="Natuf | Investors | Tier1 + Growth Cities | Oct26 | V1"/>
    <s v="Natuf | Reel | Brand Ambassador | Heard Of Owning A Cafe | V1"/>
    <s v="In House Natuf"/>
    <x v="6"/>
    <s v="Non-Quality Lead"/>
    <x v="0"/>
    <x v="2"/>
    <s v="Rupa Srinivas"/>
    <s v="Facebook"/>
    <s v="Direct (campaign tagged in CRM)"/>
    <s v="6ad0a40601d5792d0e3959b8"/>
    <n v="1"/>
    <n v="0"/>
    <n v="1"/>
    <n v="0"/>
    <n v="1"/>
    <n v="1"/>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0a3f30767181516149c96"/>
    <n v="1"/>
    <n v="0"/>
    <n v="1"/>
    <n v="0"/>
    <n v="2"/>
    <n v="1"/>
    <n v="0"/>
    <n v="0"/>
    <n v="0"/>
    <n v="0"/>
    <n v="0"/>
    <n v="0"/>
  </r>
  <r>
    <x v="0"/>
    <x v="0"/>
    <x v="1"/>
    <s v="E_Natuf_Generic_13082026_Adset1"/>
    <s v="E_Natuf_Generic_13082026_Adset1_Ad1"/>
    <s v="Natuf"/>
    <x v="7"/>
    <s v="Non-Quality Lead"/>
    <x v="0"/>
    <x v="2"/>
    <s v="Deepak Rai"/>
    <s v="Facebook"/>
    <s v="Direct (campaign tagged in CRM)"/>
    <s v="6ad0a383b9e6f30bbd65b3c4"/>
    <n v="1"/>
    <n v="0"/>
    <n v="1"/>
    <n v="0"/>
    <n v="3"/>
    <n v="1"/>
    <n v="0"/>
    <n v="0"/>
    <n v="0"/>
    <n v="0"/>
    <n v="1"/>
    <n v="0"/>
  </r>
  <r>
    <x v="0"/>
    <x v="0"/>
    <x v="0"/>
    <s v="E_Karan_Natuf_Fragship_07072026_Adset2"/>
    <s v="E_Karan_Natuf_Flagship_Cafe_07072026_Adset2_Ad1 – Copy 2"/>
    <s v="Natuf"/>
    <x v="6"/>
    <s v="Non-Quality Lead"/>
    <x v="0"/>
    <x v="2"/>
    <s v="Omkar Navge"/>
    <s v="Facebook"/>
    <s v="Direct (campaign tagged in CRM)"/>
    <s v="6ad0a3552afdc3321620267a"/>
    <n v="1"/>
    <n v="0"/>
    <n v="1"/>
    <n v="0"/>
    <n v="1"/>
    <n v="0"/>
    <n v="0"/>
    <n v="0"/>
    <n v="0"/>
    <n v="0"/>
    <n v="1"/>
    <n v="0"/>
  </r>
  <r>
    <x v="0"/>
    <x v="1"/>
    <x v="14"/>
    <s v="Natuf | Investors | Tier1 + Growth Cities | Oct26 | V1"/>
    <s v="Natuf | Reel | Brand Ambassador | Heard Of Owning A Cafe | V1"/>
    <s v="In House Natuf"/>
    <x v="5"/>
    <s v="Non-Quality Lead"/>
    <x v="0"/>
    <x v="2"/>
    <s v="Rupa Srinivas"/>
    <s v="Facebook"/>
    <s v="Direct (campaign tagged in CRM)"/>
    <s v="6ad0a21b2afdc33216202553"/>
    <n v="1"/>
    <n v="0"/>
    <n v="1"/>
    <n v="0"/>
    <n v="3"/>
    <n v="3"/>
    <n v="0"/>
    <n v="0"/>
    <n v="0"/>
    <n v="0"/>
    <n v="0"/>
    <n v="0"/>
  </r>
  <r>
    <x v="0"/>
    <x v="0"/>
    <x v="2"/>
    <s v="E_Suresh_Natuf_Kiosk_07072026_Adset5"/>
    <s v="E_Hindi_Suresh_Natuf_Kiosk_07072026_Adset5_ad3 – Copy 2"/>
    <s v="Natuf"/>
    <x v="7"/>
    <s v="Non-Quality Lead"/>
    <x v="0"/>
    <x v="2"/>
    <s v="Tejaswini Tarigopula"/>
    <s v="Facebook"/>
    <s v="Direct (campaign tagged in CRM)"/>
    <s v="6ad0a0a6d5289027996bc3df"/>
    <n v="1"/>
    <n v="0"/>
    <n v="1"/>
    <n v="0"/>
    <n v="2"/>
    <n v="1"/>
    <n v="0"/>
    <n v="0"/>
    <n v="0"/>
    <n v="0"/>
    <n v="1"/>
    <n v="0"/>
  </r>
  <r>
    <x v="0"/>
    <x v="1"/>
    <x v="14"/>
    <s v="Natuf | Business Owners | Tier1 + Growth Cities | Oct26 | V1"/>
    <s v="Natuf | Reel | Brand Ambassador | Heard Of Owning A Cafe | V1"/>
    <s v="In House Natuf"/>
    <x v="7"/>
    <s v="Non-Quality Lead"/>
    <x v="0"/>
    <x v="2"/>
    <s v="Rupa Srinivas"/>
    <s v="Facebook"/>
    <s v="Direct (campaign tagged in CRM)"/>
    <s v="6ad0a0940d91ab425ca2f531"/>
    <n v="1"/>
    <n v="0"/>
    <n v="1"/>
    <n v="0"/>
    <n v="2"/>
    <n v="2"/>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09e0fed1cd1437bef5d5e"/>
    <n v="1"/>
    <n v="0"/>
    <n v="1"/>
    <n v="0"/>
    <n v="1"/>
    <n v="0"/>
    <n v="0"/>
    <n v="0"/>
    <n v="0"/>
    <n v="0"/>
    <n v="0"/>
    <n v="0"/>
  </r>
  <r>
    <x v="0"/>
    <x v="0"/>
    <x v="2"/>
    <s v="E_Suresh_Natuf_Kiosk_07072026_Adset5"/>
    <s v="E_Hindi_Suresh_Natuf_Kiosk_07072026_Adset5_ad3 – Copy 2"/>
    <s v="Natuf"/>
    <x v="7"/>
    <s v="Non-Quality Lead"/>
    <x v="0"/>
    <x v="2"/>
    <s v="Deepak Rai"/>
    <s v="Facebook"/>
    <s v="Direct (campaign tagged in CRM)"/>
    <s v="6ad09d93740379088f9c924e"/>
    <n v="1"/>
    <n v="0"/>
    <n v="1"/>
    <n v="0"/>
    <n v="0"/>
    <n v="0"/>
    <n v="0"/>
    <n v="0"/>
    <n v="0"/>
    <n v="0"/>
    <n v="1"/>
    <n v="0"/>
  </r>
  <r>
    <x v="0"/>
    <x v="1"/>
    <x v="14"/>
    <s v="Natuf | Business Owners | Tier1 + Growth Cities | Oct26 | V1"/>
    <s v="Natuf | Reel | Brand Ambassador | Heard Of Owning A Cafe | V1"/>
    <s v="In House Natuf"/>
    <x v="6"/>
    <s v="Non-Quality Lead"/>
    <x v="0"/>
    <x v="2"/>
    <s v="Rupa Srinivas"/>
    <s v="Facebook"/>
    <s v="Direct (campaign tagged in CRM)"/>
    <s v="6ad09d2e75dc3a1e1abfdd25"/>
    <n v="1"/>
    <n v="0"/>
    <n v="1"/>
    <n v="0"/>
    <n v="1"/>
    <n v="1"/>
    <n v="0"/>
    <n v="0"/>
    <n v="0"/>
    <n v="0"/>
    <n v="0"/>
    <n v="0"/>
  </r>
  <r>
    <x v="0"/>
    <x v="0"/>
    <x v="3"/>
    <s v="natuf_Kiosk_14072026_ad set"/>
    <s v="natuf_Kiosk_Fomo_14072026_ad set_ad1 – Copy"/>
    <s v="Natuf"/>
    <x v="6"/>
    <s v="Non-Quality Lead"/>
    <x v="0"/>
    <x v="2"/>
    <s v="Omkar Navge"/>
    <s v="Facebook"/>
    <s v="Direct (campaign tagged in CRM)"/>
    <s v="6ad09c7548b30191a4cc722c"/>
    <n v="1"/>
    <n v="0"/>
    <n v="1"/>
    <n v="0"/>
    <n v="1"/>
    <n v="1"/>
    <n v="0"/>
    <n v="0"/>
    <n v="0"/>
    <n v="0"/>
    <n v="1"/>
    <n v="0"/>
  </r>
  <r>
    <x v="0"/>
    <x v="1"/>
    <x v="14"/>
    <s v="Natuf | Investors | Tier1 + Growth Cities | Oct26 | V1"/>
    <s v="Natuf | Reel | Brand Ambassador | Heard Of Owning A Cafe | V1"/>
    <s v="In House Natuf"/>
    <x v="6"/>
    <s v="Non-Quality Lead"/>
    <x v="0"/>
    <x v="2"/>
    <s v="Rupa Srinivas"/>
    <s v="Facebook"/>
    <s v="Direct (campaign tagged in CRM)"/>
    <s v="6ad09a13f9fa946b80d2e599"/>
    <n v="1"/>
    <n v="0"/>
    <n v="1"/>
    <n v="0"/>
    <n v="1"/>
    <n v="1"/>
    <n v="0"/>
    <n v="0"/>
    <n v="0"/>
    <n v="0"/>
    <n v="0"/>
    <n v="0"/>
  </r>
  <r>
    <x v="0"/>
    <x v="1"/>
    <x v="14"/>
    <s v="Natuf | Investors | Tier1 + Growth Cities | Oct26 | V1"/>
    <s v="Natuf | Reel | Brand Ambassador | Heard Of Owning A Cafe | V1"/>
    <s v="In House Natuf"/>
    <x v="7"/>
    <s v="Non-Quality Lead"/>
    <x v="0"/>
    <x v="2"/>
    <s v="Rupa Srinivas"/>
    <s v="Facebook"/>
    <s v="Direct (campaign tagged in CRM)"/>
    <s v="6ad09964761f74b38af97140"/>
    <n v="1"/>
    <n v="0"/>
    <n v="1"/>
    <n v="0"/>
    <n v="2"/>
    <n v="0"/>
    <n v="0"/>
    <n v="0"/>
    <n v="0"/>
    <n v="0"/>
    <n v="0"/>
    <n v="0"/>
  </r>
  <r>
    <x v="0"/>
    <x v="1"/>
    <x v="14"/>
    <s v="Natuf | Business Owners | Tier1 + Growth Cities | Oct26 | V1"/>
    <s v="Natuf | Reel | Brand Ambassador | Heard Of Owning A Cafe | V1"/>
    <s v="In House Natuf"/>
    <x v="4"/>
    <s v="Quality Lead"/>
    <x v="0"/>
    <x v="2"/>
    <s v="Rupa Srinivas"/>
    <s v="Facebook"/>
    <s v="Direct (campaign tagged in CRM)"/>
    <s v="6ad0987baca25e469430cbe9"/>
    <n v="1"/>
    <n v="1"/>
    <n v="1"/>
    <n v="0"/>
    <n v="1"/>
    <n v="1"/>
    <n v="0"/>
    <n v="0"/>
    <n v="0"/>
    <n v="0"/>
    <n v="0"/>
    <n v="0"/>
  </r>
  <r>
    <x v="0"/>
    <x v="0"/>
    <x v="2"/>
    <s v="E_Suresh_Natuf_Kiosk_07072026_Adset5"/>
    <s v="E_Hindi_Suresh_Natuf_Kiosk_07072026_Adset5_ad3 – Copy 2"/>
    <s v="Natuf"/>
    <x v="6"/>
    <s v="Non-Quality Lead"/>
    <x v="0"/>
    <x v="2"/>
    <s v="Tejaswini Tarigopula"/>
    <s v="Facebook"/>
    <s v="Direct (campaign tagged in CRM)"/>
    <s v="6ad0958ae7c5aa2283c7f521"/>
    <n v="1"/>
    <n v="0"/>
    <n v="1"/>
    <n v="0"/>
    <n v="2"/>
    <n v="1"/>
    <n v="0"/>
    <n v="0"/>
    <n v="0"/>
    <n v="0"/>
    <n v="1"/>
    <n v="0"/>
  </r>
  <r>
    <x v="0"/>
    <x v="1"/>
    <x v="14"/>
    <s v="Natuf | Investors | Tier1 + Growth Cities | Oct26 | V1"/>
    <s v="Natuf | Reel | Brand Ambassador | Heard Of Owning A Cafe | V1"/>
    <s v="In House Natuf"/>
    <x v="5"/>
    <s v="Non-Quality Lead"/>
    <x v="0"/>
    <x v="2"/>
    <s v="Rupa Srinivas"/>
    <s v="Facebook"/>
    <s v="Direct (campaign tagged in CRM)"/>
    <s v="6ad094a71af7d908bf9176ea"/>
    <n v="1"/>
    <n v="0"/>
    <n v="1"/>
    <n v="0"/>
    <n v="1"/>
    <n v="1"/>
    <n v="0"/>
    <n v="0"/>
    <n v="0"/>
    <n v="0"/>
    <n v="0"/>
    <n v="0"/>
  </r>
  <r>
    <x v="0"/>
    <x v="1"/>
    <x v="14"/>
    <s v="Natuf | LAL 1% | India | Jul26 | V1"/>
    <s v="Natuf | Reel | Brand Ambassador | Heard Of Owning A Cafe | V1"/>
    <s v="In House Natuf"/>
    <x v="6"/>
    <s v="Non-Quality Lead"/>
    <x v="0"/>
    <x v="2"/>
    <s v="Rupa Srinivas"/>
    <s v="Facebook"/>
    <s v="Direct (campaign tagged in CRM)"/>
    <s v="6ad0926bdc68b75af3794f60"/>
    <n v="1"/>
    <n v="0"/>
    <n v="1"/>
    <n v="0"/>
    <n v="1"/>
    <n v="1"/>
    <n v="0"/>
    <n v="0"/>
    <n v="0"/>
    <n v="0"/>
    <n v="0"/>
    <n v="0"/>
  </r>
  <r>
    <x v="0"/>
    <x v="1"/>
    <x v="14"/>
    <s v="Natuf | Business Owners | Tier1 + Growth Cities | Oct26 | V1"/>
    <s v="Natuf | Reel | Brand Ambassador | Heard Of Owning A Cafe | V1"/>
    <s v="In House Natuf"/>
    <x v="8"/>
    <s v="Non-Quality Lead"/>
    <x v="0"/>
    <x v="2"/>
    <s v="Rupa Srinivas"/>
    <s v="Facebook"/>
    <s v="Direct (campaign tagged in CRM)"/>
    <s v="6ad0922cae867e453a4c5f11"/>
    <n v="1"/>
    <n v="0"/>
    <n v="1"/>
    <n v="0"/>
    <n v="3"/>
    <n v="1"/>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0908702bbd347dbe3388b"/>
    <n v="1"/>
    <n v="0"/>
    <n v="1"/>
    <n v="0"/>
    <n v="2"/>
    <n v="0"/>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0907260fe11e18dba9bc0"/>
    <n v="1"/>
    <n v="0"/>
    <n v="1"/>
    <n v="0"/>
    <n v="1"/>
    <n v="1"/>
    <n v="0"/>
    <n v="0"/>
    <n v="0"/>
    <n v="0"/>
    <n v="0"/>
    <n v="0"/>
  </r>
  <r>
    <x v="0"/>
    <x v="1"/>
    <x v="14"/>
    <s v="Natuf | Broad | Tier1 + Growth Cities | Oct26 | V1"/>
    <s v="Natuf | Reel | Brand Ambassador | Heard Of Owning A Cafe | V1"/>
    <s v="In House Natuf"/>
    <x v="5"/>
    <s v="Non-Quality Lead"/>
    <x v="0"/>
    <x v="2"/>
    <s v="Rupa Srinivas"/>
    <s v="Facebook"/>
    <s v="Direct (campaign tagged in CRM)"/>
    <s v="6ad08ffe06da5efe623c518f"/>
    <n v="1"/>
    <n v="0"/>
    <n v="1"/>
    <n v="0"/>
    <n v="3"/>
    <n v="3"/>
    <n v="0"/>
    <n v="0"/>
    <n v="0"/>
    <n v="0"/>
    <n v="0"/>
    <n v="0"/>
  </r>
  <r>
    <x v="0"/>
    <x v="1"/>
    <x v="14"/>
    <s v="Natuf | Business Owners | Tier1 + Growth Cities | Oct26 | V1"/>
    <s v="Natuf | Reel | Brand Ambassador | Heard Of Owning A Cafe | V1"/>
    <s v="In House Natuf"/>
    <x v="7"/>
    <s v="Non-Quality Lead"/>
    <x v="0"/>
    <x v="2"/>
    <s v="Rupa Srinivas"/>
    <s v="Facebook"/>
    <s v="Direct (campaign tagged in CRM)"/>
    <s v="6ad08fee5bbdd1eda6c90219"/>
    <n v="1"/>
    <n v="0"/>
    <n v="1"/>
    <n v="0"/>
    <n v="3"/>
    <n v="0"/>
    <n v="0"/>
    <n v="0"/>
    <n v="0"/>
    <n v="0"/>
    <n v="0"/>
    <n v="0"/>
  </r>
  <r>
    <x v="0"/>
    <x v="1"/>
    <x v="14"/>
    <s v="Natuf | Business Owners | Tier1 + Growth Cities | Oct26 | V1"/>
    <s v="Natuf | Reel | Brand Ambassador | Heard Of Owning A Cafe | V1"/>
    <s v="In House Natuf"/>
    <x v="5"/>
    <s v="Non-Quality Lead"/>
    <x v="0"/>
    <x v="2"/>
    <s v="Rupa Srinivas"/>
    <s v="Facebook"/>
    <s v="Direct (campaign tagged in CRM)"/>
    <s v="6ad08dba7763920ddc607e30"/>
    <n v="1"/>
    <n v="0"/>
    <n v="1"/>
    <n v="0"/>
    <n v="1"/>
    <n v="1"/>
    <n v="0"/>
    <n v="0"/>
    <n v="0"/>
    <n v="0"/>
    <n v="0"/>
    <n v="0"/>
  </r>
  <r>
    <x v="0"/>
    <x v="0"/>
    <x v="1"/>
    <s v="E_Natuf_Generic_13082026_Adset1"/>
    <s v="E_Natuf_Generic_13082026_Adset1_Ad1"/>
    <s v="Natuf"/>
    <x v="5"/>
    <s v="Non-Quality Lead"/>
    <x v="0"/>
    <x v="2"/>
    <s v="Deepak Rai"/>
    <s v="Facebook"/>
    <s v="Direct (campaign tagged in CRM)"/>
    <s v="6ad08d5c627376d7592663c9"/>
    <n v="1"/>
    <n v="0"/>
    <n v="1"/>
    <n v="0"/>
    <n v="0"/>
    <n v="0"/>
    <n v="0"/>
    <n v="0"/>
    <n v="0"/>
    <n v="0"/>
    <n v="1"/>
    <n v="0"/>
  </r>
  <r>
    <x v="0"/>
    <x v="1"/>
    <x v="14"/>
    <s v="Natuf | Business Owners | Tier1 + Growth Cities | Oct26 | V1"/>
    <s v="Natuf | Reel | Brand Ambassador | Heard Of Owning A Cafe | V1"/>
    <s v="In House Natuf"/>
    <x v="6"/>
    <s v="Non-Quality Lead"/>
    <x v="0"/>
    <x v="2"/>
    <s v="Rupa Srinivas"/>
    <s v="Facebook"/>
    <s v="Direct (campaign tagged in CRM)"/>
    <s v="6ad08d597763920ddc607ce7"/>
    <n v="1"/>
    <n v="0"/>
    <n v="1"/>
    <n v="0"/>
    <n v="1"/>
    <n v="0"/>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08aee2c2aacb40c157164"/>
    <n v="1"/>
    <n v="0"/>
    <n v="1"/>
    <n v="0"/>
    <n v="1"/>
    <n v="0"/>
    <n v="0"/>
    <n v="0"/>
    <n v="0"/>
    <n v="0"/>
    <n v="0"/>
    <n v="0"/>
  </r>
  <r>
    <x v="0"/>
    <x v="0"/>
    <x v="2"/>
    <s v="E_Suresh_Natuf_Kiosk_07072026_Adset5"/>
    <s v="E_Hindi_Suresh_Natuf_Kiosk_07072026_Adset5_ad3 – Copy 2"/>
    <s v="Natuf"/>
    <x v="4"/>
    <s v="Quality Lead"/>
    <x v="0"/>
    <x v="2"/>
    <s v="Omkar Navge"/>
    <s v="Facebook"/>
    <s v="Direct (campaign tagged in CRM)"/>
    <s v="6ad089b8bb94f1b57342c51f"/>
    <n v="1"/>
    <n v="1"/>
    <n v="1"/>
    <n v="0"/>
    <n v="1"/>
    <n v="1"/>
    <n v="0"/>
    <n v="0"/>
    <n v="0"/>
    <n v="0"/>
    <n v="1"/>
    <n v="1"/>
  </r>
  <r>
    <x v="0"/>
    <x v="1"/>
    <x v="14"/>
    <s v="Natuf | Business Owners | Tier1 + Growth Cities | Oct26 | V1"/>
    <s v="Natuf | Reel | Brand Ambassador | Heard Of Owning A Cafe | V1"/>
    <s v="In House Natuf"/>
    <x v="7"/>
    <s v="Non-Quality Lead"/>
    <x v="0"/>
    <x v="2"/>
    <s v="Rupa Srinivas"/>
    <s v="Facebook"/>
    <s v="Direct (campaign tagged in CRM)"/>
    <s v="6ad08950b61c4cf59f9870ed"/>
    <n v="1"/>
    <n v="0"/>
    <n v="1"/>
    <n v="0"/>
    <n v="2"/>
    <n v="0"/>
    <n v="0"/>
    <n v="0"/>
    <n v="0"/>
    <n v="0"/>
    <n v="0"/>
    <n v="0"/>
  </r>
  <r>
    <x v="0"/>
    <x v="0"/>
    <x v="3"/>
    <s v="natuf_Kiosk_09102026"/>
    <s v="natuf_Kiosk_14072026_ad set_ad1"/>
    <s v="Natuf"/>
    <x v="14"/>
    <s v="Non-Quality Lead"/>
    <x v="0"/>
    <x v="2"/>
    <s v="Tejaswini Tarigopula"/>
    <s v="Facebook"/>
    <s v="Direct (campaign tagged in CRM)"/>
    <s v="6ad08851344bb165a65a0ecd"/>
    <n v="1"/>
    <n v="0"/>
    <n v="1"/>
    <n v="1"/>
    <n v="2"/>
    <n v="1"/>
    <n v="0"/>
    <n v="0"/>
    <n v="0"/>
    <n v="0"/>
    <n v="1"/>
    <n v="0"/>
  </r>
  <r>
    <x v="0"/>
    <x v="1"/>
    <x v="14"/>
    <s v="Natuf | Broad | Tier1 + Growth Cities | Oct26 | V1"/>
    <s v="Natuf | Reel | Brand Ambassador | Heard Of Owning A Cafe | V1"/>
    <s v="In House Natuf"/>
    <x v="7"/>
    <s v="Non-Quality Lead"/>
    <x v="0"/>
    <x v="2"/>
    <s v="Rupa Srinivas"/>
    <s v="Facebook"/>
    <s v="Direct (campaign tagged in CRM)"/>
    <s v="6ad08658e3cae1b357203bfa"/>
    <n v="1"/>
    <n v="0"/>
    <n v="1"/>
    <n v="0"/>
    <n v="2"/>
    <n v="0"/>
    <n v="0"/>
    <n v="0"/>
    <n v="0"/>
    <n v="0"/>
    <n v="0"/>
    <n v="0"/>
  </r>
  <r>
    <x v="0"/>
    <x v="1"/>
    <x v="14"/>
    <s v="Natuf | Broad | Tier1 + Growth Cities | Oct26 | V1"/>
    <s v="Natuf | Reel | Brand Ambassador | Heard Of Owning A Cafe | V1"/>
    <s v="In House Natuf"/>
    <x v="6"/>
    <s v="Non-Quality Lead"/>
    <x v="0"/>
    <x v="2"/>
    <s v="Rupa Srinivas"/>
    <s v="Facebook"/>
    <s v="Direct (campaign tagged in CRM)"/>
    <s v="6ad0852cafc6de96b8933afc"/>
    <n v="1"/>
    <n v="0"/>
    <n v="1"/>
    <n v="0"/>
    <n v="1"/>
    <n v="0"/>
    <n v="0"/>
    <n v="0"/>
    <n v="0"/>
    <n v="0"/>
    <n v="0"/>
    <n v="0"/>
  </r>
  <r>
    <x v="0"/>
    <x v="1"/>
    <x v="14"/>
    <s v="Natuf | Investors | Tier1 + Growth Cities | Oct26 | V1"/>
    <s v="Natuf | Reel | Brand Ambassador | Heard Of Owning A Cafe | V1"/>
    <s v="In House Natuf"/>
    <x v="6"/>
    <s v="Non-Quality Lead"/>
    <x v="0"/>
    <x v="2"/>
    <s v="Rupa Srinivas"/>
    <s v="Facebook"/>
    <s v="Direct (campaign tagged in CRM)"/>
    <s v="6ad0831305eba93de9b9a597"/>
    <n v="1"/>
    <n v="0"/>
    <n v="1"/>
    <n v="0"/>
    <n v="2"/>
    <n v="0"/>
    <n v="0"/>
    <n v="0"/>
    <n v="0"/>
    <n v="0"/>
    <n v="0"/>
    <n v="0"/>
  </r>
  <r>
    <x v="0"/>
    <x v="1"/>
    <x v="14"/>
    <s v="Natuf | LAL 1% | India | Jul26 | V1"/>
    <s v="Natuf | Reel | Brand Ambassador | Heard Of Owning A Cafe | V1"/>
    <s v="In House Natuf"/>
    <x v="14"/>
    <s v="Non-Quality Lead"/>
    <x v="0"/>
    <x v="2"/>
    <s v="Marshal Malbari"/>
    <s v="Facebook"/>
    <s v="Direct (campaign tagged in CRM)"/>
    <s v="6acd49b24b7b0892f7db83a0"/>
    <n v="1"/>
    <n v="0"/>
    <n v="1"/>
    <n v="1"/>
    <n v="3"/>
    <n v="1"/>
    <n v="0"/>
    <n v="0"/>
    <n v="0"/>
    <n v="0"/>
    <n v="0"/>
    <n v="0"/>
  </r>
  <r>
    <x v="0"/>
    <x v="0"/>
    <x v="3"/>
    <s v="natuf_Kiosk_14072026_Highest-converting industries"/>
    <s v="natuf_Kiosk_14072026_ad set_ad1"/>
    <s v="Natuf"/>
    <x v="14"/>
    <s v="Non-Quality Lead"/>
    <x v="0"/>
    <x v="2"/>
    <s v="Tejaswini Tarigopula"/>
    <s v="Facebook"/>
    <s v="Direct (campaign tagged in CRM)"/>
    <s v="6acd3d021a8b044ae568505c"/>
    <n v="1"/>
    <n v="0"/>
    <n v="1"/>
    <n v="1"/>
    <n v="6"/>
    <n v="0"/>
    <n v="0"/>
    <n v="0"/>
    <n v="0"/>
    <n v="0"/>
    <n v="1"/>
    <n v="0"/>
  </r>
  <r>
    <x v="0"/>
    <x v="1"/>
    <x v="14"/>
    <s v="Natuf | Investors | Tier1 + Growth Cities | Oct26 | V1"/>
    <s v="Natuf | Reel | Brand Ambassador | Heard Of Owning A Cafe | V1"/>
    <s v="In House Natuf"/>
    <x v="9"/>
    <s v="Non-Quality Lead"/>
    <x v="0"/>
    <x v="2"/>
    <s v="Marshal Malbari"/>
    <s v="Facebook"/>
    <s v="Direct (campaign tagged in CRM)"/>
    <s v="6acd377f1da2c2889eb4b9ce"/>
    <n v="1"/>
    <n v="0"/>
    <n v="1"/>
    <n v="0"/>
    <n v="4"/>
    <n v="1"/>
    <n v="0"/>
    <n v="0"/>
    <n v="0"/>
    <n v="0"/>
    <n v="0"/>
    <n v="0"/>
  </r>
  <r>
    <x v="0"/>
    <x v="1"/>
    <x v="15"/>
    <s v="Natuf | Investors | Tier1 + Growth Cities | Oct26 | V1"/>
    <s v="Natuf | Reel | Brand Ambassador | Heard Of Owning A Cafe | V1"/>
    <s v="In House Natuf"/>
    <x v="14"/>
    <s v="Non-Quality Lead"/>
    <x v="0"/>
    <x v="2"/>
    <s v="Marshal Malbari"/>
    <s v="Facebook"/>
    <s v="Direct (campaign tagged in CRM)"/>
    <s v="6acd36eef918f7ff40981f36"/>
    <n v="1"/>
    <n v="0"/>
    <n v="1"/>
    <n v="1"/>
    <n v="7"/>
    <n v="0"/>
    <n v="0"/>
    <n v="0"/>
    <n v="0"/>
    <n v="0"/>
    <n v="0"/>
    <n v="0"/>
  </r>
  <r>
    <x v="0"/>
    <x v="1"/>
    <x v="14"/>
    <s v="Natuf | Broad | Tier1 + Growth Cities | Oct26 | V1"/>
    <s v="Natuf | Reel | Brand Ambassador | Heard Of Owning A Cafe | V1"/>
    <s v="In House Natuf"/>
    <x v="6"/>
    <s v="Non-Quality Lead"/>
    <x v="0"/>
    <x v="2"/>
    <s v="Marshal Malbari"/>
    <s v="Facebook"/>
    <s v="Direct (campaign tagged in CRM)"/>
    <s v="6acd34108ff57c616c78f1ce"/>
    <n v="1"/>
    <n v="0"/>
    <n v="1"/>
    <n v="0"/>
    <n v="1"/>
    <n v="0"/>
    <n v="0"/>
    <n v="0"/>
    <n v="0"/>
    <n v="0"/>
    <n v="0"/>
    <n v="0"/>
  </r>
  <r>
    <x v="0"/>
    <x v="1"/>
    <x v="14"/>
    <s v="Natuf | Business Owners | Tier1 + Growth Cities | Oct26 | V1"/>
    <s v="Natuf | Reel | Brand Ambassador | Heard Of Owning A Cafe | V1"/>
    <s v="In House Natuf"/>
    <x v="4"/>
    <s v="Quality Lead"/>
    <x v="0"/>
    <x v="2"/>
    <s v="Marshal Malbari"/>
    <s v="Facebook"/>
    <s v="Direct (campaign tagged in CRM)"/>
    <s v="6acd31e4b4281f52b1ad3ef6"/>
    <n v="1"/>
    <n v="1"/>
    <n v="1"/>
    <n v="0"/>
    <n v="1"/>
    <n v="1"/>
    <n v="0"/>
    <n v="0"/>
    <n v="0"/>
    <n v="0"/>
    <n v="0"/>
    <n v="0"/>
  </r>
  <r>
    <x v="0"/>
    <x v="0"/>
    <x v="0"/>
    <s v="E_Karan_Natuf_Fragship_07072026_Adset2"/>
    <s v="E_Karan_Natuf_Flagship_Cafe_07072026_Adset2_Ad1 – Copy 2"/>
    <s v="Natuf"/>
    <x v="14"/>
    <s v="Non-Quality Lead"/>
    <x v="0"/>
    <x v="2"/>
    <s v="Tejaswini Tarigopula"/>
    <s v="Facebook"/>
    <s v="Direct (campaign tagged in CRM)"/>
    <s v="6acd2fc47573640b693e8172"/>
    <n v="1"/>
    <n v="0"/>
    <n v="1"/>
    <n v="1"/>
    <n v="7"/>
    <n v="6"/>
    <n v="0"/>
    <n v="0"/>
    <n v="0"/>
    <n v="0"/>
    <n v="1"/>
    <n v="0"/>
  </r>
  <r>
    <x v="0"/>
    <x v="0"/>
    <x v="2"/>
    <s v="E_Suresh_Natuf_Kiosk_07072026_Adset5"/>
    <s v="E_Hindi_Suresh_Natuf_Kiosk_07072026_Adset5_ad3 – Copy 2"/>
    <s v="Natuf"/>
    <x v="4"/>
    <s v="Quality Lead"/>
    <x v="0"/>
    <x v="2"/>
    <s v="Tejaswini Tarigopula"/>
    <s v="Facebook"/>
    <s v="Direct (campaign tagged in CRM)"/>
    <s v="6acd2d795537e76d78e6dd68"/>
    <n v="1"/>
    <n v="1"/>
    <n v="1"/>
    <n v="0"/>
    <n v="1"/>
    <n v="1"/>
    <n v="0"/>
    <n v="0"/>
    <n v="0"/>
    <n v="0"/>
    <n v="1"/>
    <n v="1"/>
  </r>
  <r>
    <x v="0"/>
    <x v="1"/>
    <x v="14"/>
    <s v="Natuf | Broad | Tier1 + Growth Cities | Oct26 | V1"/>
    <s v="Natuf | Reel | Brand Ambassador | Heard Of Owning A Cafe | V1"/>
    <s v="In House Natuf"/>
    <x v="3"/>
    <s v="Quality Lead"/>
    <x v="0"/>
    <x v="2"/>
    <s v="Marshal Malbari"/>
    <s v="Facebook"/>
    <s v="Direct (campaign tagged in CRM)"/>
    <s v="6acd2a6caca421c37475293e"/>
    <n v="1"/>
    <n v="1"/>
    <n v="1"/>
    <n v="0"/>
    <n v="5"/>
    <n v="4"/>
    <n v="0"/>
    <n v="0"/>
    <n v="0"/>
    <n v="0"/>
    <n v="0"/>
    <n v="0"/>
  </r>
  <r>
    <x v="0"/>
    <x v="1"/>
    <x v="14"/>
    <s v="Natuf | Broad | Tier1 + Growth Cities | Oct26 | V1"/>
    <s v="Natuf | Reel | Brand Ambassador | Heard Of Owning A Cafe | V1"/>
    <s v="In House Natuf"/>
    <x v="7"/>
    <s v="Non-Quality Lead"/>
    <x v="0"/>
    <x v="2"/>
    <s v="Marshal Malbari"/>
    <s v="Facebook"/>
    <s v="Direct (campaign tagged in CRM)"/>
    <s v="6acd29cbba11eb9fc7a7636c"/>
    <n v="1"/>
    <n v="0"/>
    <n v="1"/>
    <n v="0"/>
    <n v="4"/>
    <n v="2"/>
    <n v="0"/>
    <n v="0"/>
    <n v="0"/>
    <n v="0"/>
    <n v="0"/>
    <n v="0"/>
  </r>
  <r>
    <x v="0"/>
    <x v="1"/>
    <x v="14"/>
    <s v="Natuf | LAL 1% | India | Jul26 | V1"/>
    <s v="Natuf | Reel | Brand Ambassador | Heard Of Owning A Cafe | V1"/>
    <s v="In House Natuf"/>
    <x v="14"/>
    <s v="Non-Quality Lead"/>
    <x v="0"/>
    <x v="2"/>
    <s v="Marshal Malbari"/>
    <s v="Facebook"/>
    <s v="Direct (campaign tagged in CRM)"/>
    <s v="6acd294b491d84f359439171"/>
    <n v="1"/>
    <n v="0"/>
    <n v="1"/>
    <n v="1"/>
    <n v="4"/>
    <n v="1"/>
    <n v="0"/>
    <n v="0"/>
    <n v="0"/>
    <n v="0"/>
    <n v="0"/>
    <n v="0"/>
  </r>
  <r>
    <x v="0"/>
    <x v="0"/>
    <x v="3"/>
    <s v="natuf_Kiosk_09102026"/>
    <s v="natuf_Kiosk_14072026_ad set_ad1"/>
    <s v="Natuf"/>
    <x v="5"/>
    <s v="Non-Quality Lead"/>
    <x v="0"/>
    <x v="2"/>
    <s v="Tejaswini Tarigopula"/>
    <s v="Facebook"/>
    <s v="Direct (campaign tagged in CRM)"/>
    <s v="6acd276a1731ffde0296fce0"/>
    <n v="1"/>
    <n v="0"/>
    <n v="1"/>
    <n v="0"/>
    <n v="6"/>
    <n v="1"/>
    <n v="0"/>
    <n v="0"/>
    <n v="0"/>
    <n v="0"/>
    <n v="1"/>
    <n v="0"/>
  </r>
  <r>
    <x v="0"/>
    <x v="0"/>
    <x v="0"/>
    <s v="E_Karan_Natuf_Fragship_07072026_Adset2"/>
    <s v="E_Karan_Natuf_Flagship_Cafe_07072026_Adset2_Ad1 – Copy 2"/>
    <s v="Natuf"/>
    <x v="6"/>
    <s v="Non-Quality Lead"/>
    <x v="0"/>
    <x v="2"/>
    <s v="Tejaswini Tarigopula"/>
    <s v="Facebook"/>
    <s v="Direct (campaign tagged in CRM)"/>
    <s v="6acd26376332d15d1ea353b3"/>
    <n v="1"/>
    <n v="0"/>
    <n v="1"/>
    <n v="0"/>
    <n v="1"/>
    <n v="1"/>
    <n v="0"/>
    <n v="0"/>
    <n v="0"/>
    <n v="0"/>
    <n v="1"/>
    <n v="0"/>
  </r>
  <r>
    <x v="0"/>
    <x v="1"/>
    <x v="14"/>
    <s v="Natuf | Investors | Tier1 + Growth Cities | Oct26 | V1"/>
    <s v="Natuf | Reel | Brand Ambassador | Heard Of Owning A Cafe | V1"/>
    <s v="In House Natuf"/>
    <x v="14"/>
    <s v="Non-Quality Lead"/>
    <x v="0"/>
    <x v="2"/>
    <s v="Marshal Malbari"/>
    <s v="Facebook"/>
    <s v="Direct (campaign tagged in CRM)"/>
    <s v="6acd25c077f30c739a627513"/>
    <n v="1"/>
    <n v="0"/>
    <n v="1"/>
    <n v="1"/>
    <n v="2"/>
    <n v="2"/>
    <n v="0"/>
    <n v="0"/>
    <n v="0"/>
    <n v="0"/>
    <n v="0"/>
    <n v="0"/>
  </r>
  <r>
    <x v="0"/>
    <x v="1"/>
    <x v="14"/>
    <s v="Natuf | Investors | Tier1 + Growth Cities | Oct26 | V1"/>
    <s v="Natuf | Reel | Brand Ambassador | Heard Of Owning A Cafe | V1"/>
    <s v="In House Natuf"/>
    <x v="4"/>
    <s v="Quality Lead"/>
    <x v="0"/>
    <x v="2"/>
    <s v="Marshal Malbari"/>
    <s v="Facebook"/>
    <s v="Direct (campaign tagged in CRM)"/>
    <s v="6acd2499ad30d6f625abb542"/>
    <n v="1"/>
    <n v="1"/>
    <n v="1"/>
    <n v="0"/>
    <n v="1"/>
    <n v="1"/>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d244eafcba378cc16724c"/>
    <n v="1"/>
    <n v="0"/>
    <n v="1"/>
    <n v="1"/>
    <n v="6"/>
    <n v="1"/>
    <n v="0"/>
    <n v="0"/>
    <n v="0"/>
    <n v="0"/>
    <n v="0"/>
    <n v="0"/>
  </r>
  <r>
    <x v="0"/>
    <x v="1"/>
    <x v="14"/>
    <s v="Natuf | LAL 1% | India | Jul26 | V1"/>
    <s v="Natuf | Reel | Brand Ambassador | Heard Of Owning A Cafe | V1"/>
    <s v="In House Natuf"/>
    <x v="9"/>
    <s v="Non-Quality Lead"/>
    <x v="0"/>
    <x v="2"/>
    <s v="Marshal Malbari"/>
    <s v="Facebook"/>
    <s v="Direct (campaign tagged in CRM)"/>
    <s v="6acd23d5c92b6ce2d5f7b136"/>
    <n v="1"/>
    <n v="0"/>
    <n v="1"/>
    <n v="0"/>
    <n v="7"/>
    <n v="0"/>
    <n v="0"/>
    <n v="0"/>
    <n v="0"/>
    <n v="0"/>
    <n v="0"/>
    <n v="0"/>
  </r>
  <r>
    <x v="0"/>
    <x v="1"/>
    <x v="14"/>
    <s v="Natuf | LAL 1% | India | Jul26 | V1"/>
    <s v="Natuf | Reel | Brand Ambassador | Heard Of Owning A Cafe | V1"/>
    <s v="In House Natuf"/>
    <x v="4"/>
    <s v="Quality Lead"/>
    <x v="0"/>
    <x v="2"/>
    <s v="Marshal Malbari"/>
    <s v="Facebook"/>
    <s v="Direct (campaign tagged in CRM)"/>
    <s v="6acd217fafcba378cc166e6a"/>
    <n v="1"/>
    <n v="1"/>
    <n v="1"/>
    <n v="0"/>
    <n v="9"/>
    <n v="8"/>
    <n v="0"/>
    <n v="0"/>
    <n v="0"/>
    <n v="0"/>
    <n v="0"/>
    <n v="0"/>
  </r>
  <r>
    <x v="0"/>
    <x v="1"/>
    <x v="14"/>
    <s v="Natuf | LAL 1% | India | Jul26 | V1"/>
    <s v="Natuf | Reel | Brand Ambassador | Heard Of Owning A Cafe | V1"/>
    <s v="In House Natuf"/>
    <x v="6"/>
    <s v="Non-Quality Lead"/>
    <x v="0"/>
    <x v="2"/>
    <s v="Marshal Malbari"/>
    <s v="Facebook"/>
    <s v="Direct (campaign tagged in CRM)"/>
    <s v="6acd213f395b17f876ce47d0"/>
    <n v="1"/>
    <n v="0"/>
    <n v="1"/>
    <n v="0"/>
    <n v="2"/>
    <n v="0"/>
    <n v="0"/>
    <n v="0"/>
    <n v="0"/>
    <n v="0"/>
    <n v="0"/>
    <n v="0"/>
  </r>
  <r>
    <x v="0"/>
    <x v="0"/>
    <x v="3"/>
    <s v="natuf_Kiosk_09102026"/>
    <s v="natuf_Kiosk_14072026_ad set_ad1"/>
    <s v="Natuf"/>
    <x v="14"/>
    <s v="Non-Quality Lead"/>
    <x v="0"/>
    <x v="2"/>
    <s v="Tejaswini Tarigopula"/>
    <s v="Facebook"/>
    <s v="Direct (campaign tagged in CRM)"/>
    <s v="6acd20d8395b17f876ce46ab"/>
    <n v="1"/>
    <n v="0"/>
    <n v="1"/>
    <n v="1"/>
    <n v="1"/>
    <n v="1"/>
    <n v="0"/>
    <n v="0"/>
    <n v="0"/>
    <n v="0"/>
    <n v="1"/>
    <n v="0"/>
  </r>
  <r>
    <x v="0"/>
    <x v="1"/>
    <x v="14"/>
    <s v="Natuf | LAL 1% | India | Jul26 | V1"/>
    <s v="Natuf | Reel | Brand Ambassador | Heard Of Owning A Cafe | V1"/>
    <s v="In House Natuf"/>
    <x v="3"/>
    <s v="Quality Lead"/>
    <x v="0"/>
    <x v="2"/>
    <s v="Marshal Malbari"/>
    <s v="Facebook"/>
    <s v="Direct (campaign tagged in CRM)"/>
    <s v="6acd1ffd81ac15abc31e8f2e"/>
    <n v="1"/>
    <n v="1"/>
    <n v="1"/>
    <n v="0"/>
    <n v="1"/>
    <n v="1"/>
    <n v="0"/>
    <n v="0"/>
    <n v="0"/>
    <n v="0"/>
    <n v="0"/>
    <n v="0"/>
  </r>
  <r>
    <x v="0"/>
    <x v="1"/>
    <x v="14"/>
    <s v="Natuf | Broad | Tier1 + Growth Cities | Oct26 | V1"/>
    <s v="Natuf | Reel | Brand Ambassador | Heard Of Owning A Cafe | V1"/>
    <s v="In House Natuf"/>
    <x v="3"/>
    <s v="Quality Lead"/>
    <x v="0"/>
    <x v="2"/>
    <s v="Marshal Malbari"/>
    <s v="Facebook"/>
    <s v="Direct (campaign tagged in CRM)"/>
    <s v="6acd1f96c7c117115d3debfa"/>
    <n v="1"/>
    <n v="1"/>
    <n v="1"/>
    <n v="0"/>
    <n v="9"/>
    <n v="9"/>
    <n v="0"/>
    <n v="0"/>
    <n v="0"/>
    <n v="0"/>
    <n v="0"/>
    <n v="0"/>
  </r>
  <r>
    <x v="0"/>
    <x v="1"/>
    <x v="14"/>
    <s v="Natuf | Broad | Tier1 + Growth Cities | Oct26 | V1"/>
    <s v="Natuf | Reel | Brand Ambassador | Heard Of Owning A Cafe | V1"/>
    <s v="In House Natuf"/>
    <x v="6"/>
    <s v="Non-Quality Lead"/>
    <x v="0"/>
    <x v="2"/>
    <s v="Marshal Malbari"/>
    <s v="Facebook"/>
    <s v="Direct (campaign tagged in CRM)"/>
    <s v="6acd1c4610e19ba19a41166a"/>
    <n v="1"/>
    <n v="0"/>
    <n v="1"/>
    <n v="0"/>
    <n v="3"/>
    <n v="2"/>
    <n v="0"/>
    <n v="0"/>
    <n v="0"/>
    <n v="0"/>
    <n v="0"/>
    <n v="0"/>
  </r>
  <r>
    <x v="0"/>
    <x v="0"/>
    <x v="3"/>
    <s v="natuf_Kiosk_09102026"/>
    <s v="natuf_Kiosk_14072026_ad set_ad1"/>
    <s v="Natuf"/>
    <x v="3"/>
    <s v="Quality Lead"/>
    <x v="0"/>
    <x v="2"/>
    <s v="Marshal Malbari"/>
    <s v="Facebook"/>
    <s v="Direct (campaign tagged in CRM)"/>
    <s v="6acd1b3d54e19aa9d843255d"/>
    <n v="1"/>
    <n v="1"/>
    <n v="1"/>
    <n v="0"/>
    <n v="9"/>
    <n v="0"/>
    <n v="0"/>
    <n v="0"/>
    <n v="0"/>
    <n v="0"/>
    <n v="1"/>
    <n v="1"/>
  </r>
  <r>
    <x v="0"/>
    <x v="1"/>
    <x v="14"/>
    <s v="Natuf | LAL 1% | India | Jul26 | V1"/>
    <s v="Natuf | Reel | Brand Ambassador | Heard Of Owning A Cafe | V1"/>
    <s v="In House Natuf"/>
    <x v="14"/>
    <s v="Non-Quality Lead"/>
    <x v="0"/>
    <x v="2"/>
    <s v="Marshal Malbari"/>
    <s v="Facebook"/>
    <s v="Direct (campaign tagged in CRM)"/>
    <s v="6acd176fd90d4047204179f3"/>
    <n v="1"/>
    <n v="0"/>
    <n v="1"/>
    <n v="1"/>
    <n v="3"/>
    <n v="3"/>
    <n v="0"/>
    <n v="0"/>
    <n v="0"/>
    <n v="0"/>
    <n v="0"/>
    <n v="0"/>
  </r>
  <r>
    <x v="0"/>
    <x v="1"/>
    <x v="14"/>
    <s v="Natuf | Broad | Tier1 + Growth Cities | Oct26 | V1"/>
    <s v="Natuf | Reel | Brand Ambassador | Heard Of Owning A Cafe | V1"/>
    <s v="In House Natuf"/>
    <x v="10"/>
    <s v="Non-Quality Lead"/>
    <x v="0"/>
    <x v="2"/>
    <s v="Marshal Malbari"/>
    <s v="Facebook"/>
    <s v="Direct (campaign tagged in CRM)"/>
    <s v="6acd17679792581af5f37aa3"/>
    <n v="1"/>
    <n v="0"/>
    <n v="1"/>
    <n v="0"/>
    <n v="5"/>
    <n v="4"/>
    <n v="0"/>
    <n v="0"/>
    <n v="0"/>
    <n v="0"/>
    <n v="0"/>
    <n v="0"/>
  </r>
  <r>
    <x v="0"/>
    <x v="1"/>
    <x v="14"/>
    <s v="Natuf | Business Owners | Tier1 + Growth Cities | Oct26 | V1"/>
    <s v="Natuf | Reel | Brand Ambassador | Heard Of Owning A Cafe | V1"/>
    <s v="In House Natuf"/>
    <x v="5"/>
    <s v="Non-Quality Lead"/>
    <x v="0"/>
    <x v="2"/>
    <s v="Marshal Malbari"/>
    <s v="Facebook"/>
    <s v="Direct (campaign tagged in CRM)"/>
    <s v="6acd15f942401f5832cfced4"/>
    <n v="1"/>
    <n v="0"/>
    <n v="1"/>
    <n v="0"/>
    <n v="2"/>
    <n v="2"/>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d155e7b44cdf3b5ee0295"/>
    <n v="1"/>
    <n v="0"/>
    <n v="1"/>
    <n v="1"/>
    <n v="5"/>
    <n v="3"/>
    <n v="0"/>
    <n v="0"/>
    <n v="0"/>
    <n v="0"/>
    <n v="0"/>
    <n v="0"/>
  </r>
  <r>
    <x v="0"/>
    <x v="0"/>
    <x v="1"/>
    <s v="E_Natuf_Generic_13082026_Adset1"/>
    <s v="E_Natuf_Generic_13082026_Adset1_Ad1"/>
    <s v="Natuf"/>
    <x v="14"/>
    <s v="Non-Quality Lead"/>
    <x v="0"/>
    <x v="2"/>
    <s v="Tejaswini Tarigopula"/>
    <s v="Facebook"/>
    <s v="Direct (campaign tagged in CRM)"/>
    <s v="6acd14f67c68fc5d6113ff8a"/>
    <n v="1"/>
    <n v="0"/>
    <n v="1"/>
    <n v="1"/>
    <n v="6"/>
    <n v="0"/>
    <n v="0"/>
    <n v="0"/>
    <n v="0"/>
    <n v="0"/>
    <n v="1"/>
    <n v="0"/>
  </r>
  <r>
    <x v="0"/>
    <x v="1"/>
    <x v="14"/>
    <s v="Natuf | Broad | Tier1 + Growth Cities | Oct26 | V1"/>
    <s v="Natuf | Reel | Brand Ambassador | Heard Of Owning A Cafe | V1"/>
    <s v="In House Natuf"/>
    <x v="9"/>
    <s v="Non-Quality Lead"/>
    <x v="0"/>
    <x v="2"/>
    <s v="Marshal Malbari"/>
    <s v="Facebook"/>
    <s v="Direct (campaign tagged in CRM)"/>
    <s v="6acd147f22a440b90a4dd595"/>
    <n v="1"/>
    <n v="0"/>
    <n v="1"/>
    <n v="0"/>
    <n v="4"/>
    <n v="0"/>
    <n v="0"/>
    <n v="0"/>
    <n v="0"/>
    <n v="0"/>
    <n v="0"/>
    <n v="0"/>
  </r>
  <r>
    <x v="0"/>
    <x v="1"/>
    <x v="14"/>
    <s v="Natuf | Broad | Tier1 + Growth Cities | Oct26 | V1"/>
    <s v="Natuf | Reel | Brand Ambassador | Heard Of Owning A Cafe | V1"/>
    <s v="In House Natuf"/>
    <x v="14"/>
    <s v="Non-Quality Lead"/>
    <x v="0"/>
    <x v="2"/>
    <s v="Marshal Malbari"/>
    <s v="Facebook"/>
    <s v="Direct (campaign tagged in CRM)"/>
    <s v="6acd140091c20c8714c30498"/>
    <n v="1"/>
    <n v="0"/>
    <n v="1"/>
    <n v="1"/>
    <n v="6"/>
    <n v="0"/>
    <n v="0"/>
    <n v="0"/>
    <n v="0"/>
    <n v="0"/>
    <n v="0"/>
    <n v="0"/>
  </r>
  <r>
    <x v="0"/>
    <x v="1"/>
    <x v="14"/>
    <s v="Natuf | Broad | Tier1 + Growth Cities | Oct26 | V1"/>
    <s v="Natuf | Reel | Brand Ambassador | Heard Of Owning A Cafe | V1"/>
    <s v="In House Natuf"/>
    <x v="6"/>
    <s v="Non-Quality Lead"/>
    <x v="0"/>
    <x v="2"/>
    <s v="Marshal Malbari"/>
    <s v="Facebook"/>
    <s v="Direct (campaign tagged in CRM)"/>
    <s v="6acd13f37b44cdf3b5edff59"/>
    <n v="1"/>
    <n v="0"/>
    <n v="1"/>
    <n v="0"/>
    <n v="1"/>
    <n v="0"/>
    <n v="0"/>
    <n v="0"/>
    <n v="0"/>
    <n v="0"/>
    <n v="0"/>
    <n v="0"/>
  </r>
  <r>
    <x v="0"/>
    <x v="1"/>
    <x v="14"/>
    <s v="Natuf | LAL 1% | India | Jul26 | V1"/>
    <s v="Natuf | Reel | Brand Ambassador | Heard Of Owning A Cafe | V1"/>
    <s v="In House Natuf"/>
    <x v="4"/>
    <s v="Quality Lead"/>
    <x v="0"/>
    <x v="2"/>
    <s v="Marshal Malbari"/>
    <s v="Facebook"/>
    <s v="Direct (campaign tagged in CRM)"/>
    <s v="6acd10bf8cdbd82efa21dadc"/>
    <n v="1"/>
    <n v="1"/>
    <n v="1"/>
    <n v="0"/>
    <n v="1"/>
    <n v="1"/>
    <n v="0"/>
    <n v="0"/>
    <n v="0"/>
    <n v="0"/>
    <n v="0"/>
    <n v="0"/>
  </r>
  <r>
    <x v="0"/>
    <x v="0"/>
    <x v="1"/>
    <s v="E_Natuf_Generic_13082026_Adset1"/>
    <s v="E_Natuf_Generic_13082026_Adset1_Ad1"/>
    <s v="Natuf"/>
    <x v="7"/>
    <s v="Non-Quality Lead"/>
    <x v="0"/>
    <x v="2"/>
    <s v="Tejaswini Tarigopula"/>
    <s v="Facebook"/>
    <s v="Direct (campaign tagged in CRM)"/>
    <s v="6acd10bc1686ec19d6dd7a56"/>
    <n v="1"/>
    <n v="0"/>
    <n v="1"/>
    <n v="0"/>
    <n v="2"/>
    <n v="2"/>
    <n v="0"/>
    <n v="0"/>
    <n v="0"/>
    <n v="0"/>
    <n v="1"/>
    <n v="0"/>
  </r>
  <r>
    <x v="0"/>
    <x v="1"/>
    <x v="14"/>
    <s v="Natuf | LAL 1% | India | Jul26 | V1"/>
    <s v="Natuf | Reel | Brand Ambassador | Heard Of Owning A Cafe | V1"/>
    <s v="In House Natuf"/>
    <x v="14"/>
    <s v="Non-Quality Lead"/>
    <x v="0"/>
    <x v="2"/>
    <s v="Marshal Malbari"/>
    <s v="Facebook"/>
    <s v="Direct (campaign tagged in CRM)"/>
    <s v="6acd0c7d6e4c72053bad48ea"/>
    <n v="1"/>
    <n v="0"/>
    <n v="1"/>
    <n v="1"/>
    <n v="6"/>
    <n v="0"/>
    <n v="0"/>
    <n v="0"/>
    <n v="0"/>
    <n v="0"/>
    <n v="0"/>
    <n v="0"/>
  </r>
  <r>
    <x v="0"/>
    <x v="0"/>
    <x v="2"/>
    <s v="E_Suresh_Natuf_Kiosk_07072026_Adset5"/>
    <s v="E_Hindi_Suresh_Natuf_Kiosk_07072026_Adset5_ad3 – Copy 2"/>
    <s v="Natuf"/>
    <x v="14"/>
    <s v="Non-Quality Lead"/>
    <x v="0"/>
    <x v="2"/>
    <s v="Tejaswini Tarigopula"/>
    <s v="Facebook"/>
    <s v="Direct (campaign tagged in CRM)"/>
    <s v="6acd0c6fb3cdc110ced009eb"/>
    <n v="1"/>
    <n v="0"/>
    <n v="1"/>
    <n v="1"/>
    <n v="2"/>
    <n v="2"/>
    <n v="0"/>
    <n v="0"/>
    <n v="0"/>
    <n v="0"/>
    <n v="1"/>
    <n v="0"/>
  </r>
  <r>
    <x v="0"/>
    <x v="0"/>
    <x v="0"/>
    <s v="E_Karan_Natuf_Fragship_07072026_Adset2"/>
    <s v="E_Karan_Natuf_Flagship_Cafe_07072026_Adset2_Ad1 – Copy 2"/>
    <s v="Natuf"/>
    <x v="7"/>
    <s v="Non-Quality Lead"/>
    <x v="0"/>
    <x v="2"/>
    <s v="Tejaswini Tarigopula"/>
    <s v="Facebook"/>
    <s v="Direct (campaign tagged in CRM)"/>
    <s v="6acd0c40147c8ad4b135c037"/>
    <n v="1"/>
    <n v="0"/>
    <n v="1"/>
    <n v="0"/>
    <n v="4"/>
    <n v="0"/>
    <n v="0"/>
    <n v="0"/>
    <n v="0"/>
    <n v="0"/>
    <n v="1"/>
    <n v="0"/>
  </r>
  <r>
    <x v="0"/>
    <x v="0"/>
    <x v="2"/>
    <s v="E_Suresh_Natuf_Kiosk_07072026_Adset5"/>
    <s v="E_Hindi_Suresh_Natuf_Kiosk_07072026_Adset5_ad3 – Copy 2"/>
    <s v="Natuf"/>
    <x v="7"/>
    <s v="Non-Quality Lead"/>
    <x v="0"/>
    <x v="2"/>
    <s v="Tejaswini Tarigopula"/>
    <s v="Facebook"/>
    <s v="Direct (campaign tagged in CRM)"/>
    <s v="6acd0be556eb77ce8b6a7a79"/>
    <n v="1"/>
    <n v="0"/>
    <n v="1"/>
    <n v="0"/>
    <n v="5"/>
    <n v="0"/>
    <n v="0"/>
    <n v="0"/>
    <n v="0"/>
    <n v="0"/>
    <n v="1"/>
    <n v="0"/>
  </r>
  <r>
    <x v="0"/>
    <x v="1"/>
    <x v="14"/>
    <s v="Natuf | Business Owners | Tier1 + Growth Cities | Oct26 | V1"/>
    <s v="Natuf | Reel | Brand Ambassador | Heard Of Owning A Cafe | V1"/>
    <s v="In House Natuf"/>
    <x v="6"/>
    <s v="Non-Quality Lead"/>
    <x v="0"/>
    <x v="2"/>
    <s v="Marshal Malbari"/>
    <s v="Facebook"/>
    <s v="Direct (campaign tagged in CRM)"/>
    <s v="6acd0a9520cec2bbf4e18999"/>
    <n v="1"/>
    <n v="0"/>
    <n v="1"/>
    <n v="0"/>
    <n v="4"/>
    <n v="3"/>
    <n v="0"/>
    <n v="0"/>
    <n v="0"/>
    <n v="0"/>
    <n v="0"/>
    <n v="0"/>
  </r>
  <r>
    <x v="0"/>
    <x v="1"/>
    <x v="14"/>
    <s v="Natuf | Broad | Tier1 + Growth Cities | Oct26 | V1"/>
    <s v="Natuf | Reel | Brand Ambassador | Heard Of Owning A Cafe | V1"/>
    <s v="In House Natuf"/>
    <x v="14"/>
    <s v="Non-Quality Lead"/>
    <x v="0"/>
    <x v="2"/>
    <s v="Marshal Malbari"/>
    <s v="Facebook"/>
    <s v="Direct (campaign tagged in CRM)"/>
    <s v="6acd08d14b2dd03b03342f94"/>
    <n v="1"/>
    <n v="0"/>
    <n v="1"/>
    <n v="1"/>
    <n v="2"/>
    <n v="2"/>
    <n v="0"/>
    <n v="0"/>
    <n v="0"/>
    <n v="0"/>
    <n v="0"/>
    <n v="0"/>
  </r>
  <r>
    <x v="0"/>
    <x v="0"/>
    <x v="0"/>
    <s v="E_Karan_Natuf_Fragship_07072026_Adset2"/>
    <s v="E_Karan_Natuf_Flagship_Cafe_07072026_Adset2_Ad1 – Copy 2"/>
    <s v="Natuf"/>
    <x v="4"/>
    <s v="Quality Lead"/>
    <x v="0"/>
    <x v="2"/>
    <s v="Marshal Malbari"/>
    <s v="Facebook"/>
    <s v="Direct (campaign tagged in CRM)"/>
    <s v="6acd07c45375a94ed89b26b0"/>
    <n v="1"/>
    <n v="1"/>
    <n v="1"/>
    <n v="0"/>
    <n v="1"/>
    <n v="1"/>
    <n v="0"/>
    <n v="0"/>
    <n v="0"/>
    <n v="0"/>
    <n v="1"/>
    <n v="1"/>
  </r>
  <r>
    <x v="0"/>
    <x v="0"/>
    <x v="2"/>
    <s v="E_Suresh_Natuf_Kiosk_07072026_Adset5"/>
    <s v="E_Hindi_Suresh_Natuf_Kiosk_07072026_Adset5_ad3 – Copy 2"/>
    <s v="Natuf"/>
    <x v="10"/>
    <s v="Non-Quality Lead"/>
    <x v="0"/>
    <x v="2"/>
    <s v="Marshal Malbari"/>
    <s v="Facebook"/>
    <s v="Direct (campaign tagged in CRM)"/>
    <s v="6acd079d4b2dd03b03342ccc"/>
    <n v="1"/>
    <n v="0"/>
    <n v="1"/>
    <n v="0"/>
    <n v="5"/>
    <n v="0"/>
    <n v="0"/>
    <n v="0"/>
    <n v="0"/>
    <n v="0"/>
    <n v="1"/>
    <n v="0"/>
  </r>
  <r>
    <x v="0"/>
    <x v="1"/>
    <x v="14"/>
    <s v="Natuf | LAL 1% | India | Jul26 | V1"/>
    <s v="Natuf | Reel | Brand Ambassador | Heard Of Owning A Cafe | V1"/>
    <s v="In House Natuf"/>
    <x v="10"/>
    <s v="Non-Quality Lead"/>
    <x v="0"/>
    <x v="2"/>
    <s v="Marshal Malbari"/>
    <s v="Facebook"/>
    <s v="Direct (campaign tagged in CRM)"/>
    <s v="6acd06cc2ac07012a649d9d5"/>
    <n v="1"/>
    <n v="0"/>
    <n v="1"/>
    <n v="0"/>
    <n v="5"/>
    <n v="1"/>
    <n v="0"/>
    <n v="0"/>
    <n v="0"/>
    <n v="0"/>
    <n v="0"/>
    <n v="0"/>
  </r>
  <r>
    <x v="0"/>
    <x v="1"/>
    <x v="14"/>
    <s v="Natuf | Broad | Tier1 + Growth Cities | Oct26 | V1"/>
    <s v="Natuf | Reel | Brand Ambassador | Heard Of Owning A Cafe | V1"/>
    <s v="In House Natuf"/>
    <x v="5"/>
    <s v="Non-Quality Lead"/>
    <x v="0"/>
    <x v="2"/>
    <s v="Marshal Malbari"/>
    <s v="Facebook"/>
    <s v="Direct (campaign tagged in CRM)"/>
    <s v="6acd056ce735431b3358708c"/>
    <n v="1"/>
    <n v="0"/>
    <n v="1"/>
    <n v="0"/>
    <n v="2"/>
    <n v="1"/>
    <n v="0"/>
    <n v="0"/>
    <n v="0"/>
    <n v="0"/>
    <n v="0"/>
    <n v="0"/>
  </r>
  <r>
    <x v="0"/>
    <x v="1"/>
    <x v="14"/>
    <s v="Natuf | Business Owners | Tier1 + Growth Cities | Oct26 | V1"/>
    <s v="Natuf | Reel | Brand Ambassador | Heard Of Owning A Cafe | V1"/>
    <s v="In House Natuf"/>
    <x v="4"/>
    <s v="Quality Lead"/>
    <x v="0"/>
    <x v="2"/>
    <s v="Marshal Malbari"/>
    <s v="Facebook"/>
    <s v="Direct (campaign tagged in CRM)"/>
    <s v="6acd04fc4cc7dafb4beae157"/>
    <n v="1"/>
    <n v="1"/>
    <n v="1"/>
    <n v="0"/>
    <n v="3"/>
    <n v="1"/>
    <n v="0"/>
    <n v="0"/>
    <n v="0"/>
    <n v="0"/>
    <n v="0"/>
    <n v="0"/>
  </r>
  <r>
    <x v="0"/>
    <x v="1"/>
    <x v="14"/>
    <s v="Natuf | LAL 1% | India | Jul26 | V1"/>
    <s v="Natuf | Reel | Brand Ambassador | Heard Of Owning A Cafe | V1"/>
    <s v="In House Natuf"/>
    <x v="4"/>
    <s v="Quality Lead"/>
    <x v="0"/>
    <x v="2"/>
    <s v="Marshal Malbari"/>
    <s v="Facebook"/>
    <s v="Direct (campaign tagged in CRM)"/>
    <s v="6acd0263ab846c6c4189a00d"/>
    <n v="1"/>
    <n v="1"/>
    <n v="1"/>
    <n v="0"/>
    <n v="2"/>
    <n v="1"/>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d02391478053f70f0c5b5"/>
    <n v="1"/>
    <n v="0"/>
    <n v="1"/>
    <n v="1"/>
    <n v="7"/>
    <n v="0"/>
    <n v="0"/>
    <n v="0"/>
    <n v="0"/>
    <n v="0"/>
    <n v="0"/>
    <n v="0"/>
  </r>
  <r>
    <x v="0"/>
    <x v="0"/>
    <x v="1"/>
    <s v="E_Natuf_Generic_13082026_Adset1"/>
    <s v="E_Natuf_Generic_13082026_Adset1_Ad1"/>
    <s v="Natuf"/>
    <x v="14"/>
    <s v="Non-Quality Lead"/>
    <x v="0"/>
    <x v="2"/>
    <s v="Marshal Malbari"/>
    <s v="Facebook"/>
    <s v="Direct (campaign tagged in CRM)"/>
    <s v="6acd0228ab846c6c41899fa1"/>
    <n v="1"/>
    <n v="0"/>
    <n v="1"/>
    <n v="1"/>
    <n v="6"/>
    <n v="6"/>
    <n v="0"/>
    <n v="0"/>
    <n v="0"/>
    <n v="0"/>
    <n v="1"/>
    <n v="0"/>
  </r>
  <r>
    <x v="0"/>
    <x v="1"/>
    <x v="14"/>
    <s v="Natuf | LAL 1% | India | Jul26 | V1"/>
    <s v="Natuf | Reel | Brand Ambassador | Heard Of Owning A Cafe | V1"/>
    <s v="In House Natuf"/>
    <x v="6"/>
    <s v="Non-Quality Lead"/>
    <x v="0"/>
    <x v="2"/>
    <s v="Marshal Malbari"/>
    <s v="Facebook"/>
    <s v="Direct (campaign tagged in CRM)"/>
    <s v="6acd0016f7bf43490da7c72d"/>
    <n v="1"/>
    <n v="0"/>
    <n v="1"/>
    <n v="0"/>
    <n v="1"/>
    <n v="1"/>
    <n v="0"/>
    <n v="0"/>
    <n v="0"/>
    <n v="0"/>
    <n v="0"/>
    <n v="0"/>
  </r>
  <r>
    <x v="0"/>
    <x v="1"/>
    <x v="14"/>
    <s v="Natuf | Broad | Tier1 + Growth Cities | Oct26 | V1"/>
    <s v="Natuf | Reel | Brand Ambassador | Heard Of Owning A Cafe | V1"/>
    <s v="In House Natuf"/>
    <x v="6"/>
    <s v="Non-Quality Lead"/>
    <x v="0"/>
    <x v="2"/>
    <s v="Marshal Malbari"/>
    <s v="Facebook"/>
    <s v="Direct (campaign tagged in CRM)"/>
    <s v="6accffc55036ea1052297b40"/>
    <n v="1"/>
    <n v="0"/>
    <n v="1"/>
    <n v="0"/>
    <n v="1"/>
    <n v="0"/>
    <n v="0"/>
    <n v="0"/>
    <n v="0"/>
    <n v="0"/>
    <n v="0"/>
    <n v="0"/>
  </r>
  <r>
    <x v="0"/>
    <x v="1"/>
    <x v="14"/>
    <s v="Natuf | LAL 1% | India | Jul26 | V1"/>
    <s v="Natuf | Reel | Brand Ambassador | Heard Of Owning A Cafe | V1"/>
    <s v="In House Natuf"/>
    <x v="5"/>
    <s v="Non-Quality Lead"/>
    <x v="0"/>
    <x v="2"/>
    <s v="Marshal Malbari"/>
    <s v="Facebook"/>
    <s v="Direct (campaign tagged in CRM)"/>
    <s v="6accfee23fa78c235b23321a"/>
    <n v="1"/>
    <n v="0"/>
    <n v="1"/>
    <n v="0"/>
    <n v="7"/>
    <n v="7"/>
    <n v="0"/>
    <n v="0"/>
    <n v="0"/>
    <n v="0"/>
    <n v="0"/>
    <n v="0"/>
  </r>
  <r>
    <x v="0"/>
    <x v="1"/>
    <x v="14"/>
    <s v="Natuf | Broad | Tier1 + Growth Cities | Oct26 | V1"/>
    <s v="Natuf | Reel | Brand Ambassador | Heard Of Owning A Cafe | V1"/>
    <s v="In House Natuf"/>
    <x v="6"/>
    <s v="Non-Quality Lead"/>
    <x v="0"/>
    <x v="2"/>
    <s v="Marshal Malbari"/>
    <s v="Facebook"/>
    <s v="Direct (campaign tagged in CRM)"/>
    <s v="6accfe43835eb1de3c744d0b"/>
    <n v="1"/>
    <n v="0"/>
    <n v="1"/>
    <n v="0"/>
    <n v="3"/>
    <n v="2"/>
    <n v="0"/>
    <n v="0"/>
    <n v="0"/>
    <n v="0"/>
    <n v="0"/>
    <n v="0"/>
  </r>
  <r>
    <x v="0"/>
    <x v="1"/>
    <x v="14"/>
    <s v="Natuf | Business Owners | Tier1 + Growth Cities | Oct26 | V1"/>
    <s v="Natuf | Reel | Brand Ambassador | Heard Of Owning A Cafe | V1"/>
    <s v="In House Natuf"/>
    <x v="14"/>
    <s v="Non-Quality Lead"/>
    <x v="0"/>
    <x v="2"/>
    <s v="Marshal Malbari"/>
    <s v="Facebook"/>
    <s v="Direct (campaign tagged in CRM)"/>
    <s v="6accfddb6cf4caa310e78c01"/>
    <n v="1"/>
    <n v="0"/>
    <n v="1"/>
    <n v="1"/>
    <n v="5"/>
    <n v="2"/>
    <n v="0"/>
    <n v="0"/>
    <n v="0"/>
    <n v="0"/>
    <n v="0"/>
    <n v="0"/>
  </r>
  <r>
    <x v="0"/>
    <x v="1"/>
    <x v="14"/>
    <s v="Natuf | Broad | Tier1 + Growth Cities | Oct26 | V1"/>
    <s v="Natuf | Reel | Brand Ambassador | Heard Of Owning A Cafe | V1"/>
    <s v="In House Natuf"/>
    <x v="10"/>
    <s v="Non-Quality Lead"/>
    <x v="0"/>
    <x v="2"/>
    <s v="Marshal Malbari"/>
    <s v="Facebook"/>
    <s v="Direct (campaign tagged in CRM)"/>
    <s v="6accfce6c865d5858be8e430"/>
    <n v="1"/>
    <n v="0"/>
    <n v="1"/>
    <n v="0"/>
    <n v="5"/>
    <n v="0"/>
    <n v="0"/>
    <n v="0"/>
    <n v="0"/>
    <n v="0"/>
    <n v="0"/>
    <n v="0"/>
  </r>
  <r>
    <x v="0"/>
    <x v="0"/>
    <x v="3"/>
    <s v="natuf_Kiosk_09102026"/>
    <s v="natuf_Kiosk_14072026_ad set_ad1"/>
    <s v="Natuf"/>
    <x v="3"/>
    <s v="Quality Lead"/>
    <x v="0"/>
    <x v="2"/>
    <s v="Marshal Malbari"/>
    <s v="Facebook"/>
    <s v="Direct (campaign tagged in CRM)"/>
    <s v="6accfa414832b597e6aac9fb"/>
    <n v="1"/>
    <n v="1"/>
    <n v="1"/>
    <n v="0"/>
    <n v="13"/>
    <n v="6"/>
    <n v="0"/>
    <n v="0"/>
    <n v="0"/>
    <n v="0"/>
    <n v="1"/>
    <n v="1"/>
  </r>
  <r>
    <x v="0"/>
    <x v="0"/>
    <x v="2"/>
    <s v="E_Suresh_Natuf_Kiosk_07072026_Adset5"/>
    <s v="E_Hindi_Suresh_Natuf_Kiosk_07072026_Adset5_ad3 – Copy 2"/>
    <s v="Natuf"/>
    <x v="6"/>
    <s v="Non-Quality Lead"/>
    <x v="0"/>
    <x v="2"/>
    <s v="Marshal Malbari"/>
    <s v="Facebook"/>
    <s v="Direct (campaign tagged in CRM)"/>
    <s v="6accf94ac865d5858be8dc64"/>
    <n v="1"/>
    <n v="0"/>
    <n v="1"/>
    <n v="0"/>
    <n v="1"/>
    <n v="0"/>
    <n v="0"/>
    <n v="0"/>
    <n v="0"/>
    <n v="0"/>
    <n v="1"/>
    <n v="0"/>
  </r>
  <r>
    <x v="0"/>
    <x v="1"/>
    <x v="14"/>
    <s v="Natuf | Business Owners | Tier1 + Growth Cities | Oct26 | V1"/>
    <s v="Natuf | Reel | Brand Ambassador | Heard Of Owning A Cafe | V1"/>
    <s v="In House Natuf"/>
    <x v="14"/>
    <s v="Non-Quality Lead"/>
    <x v="0"/>
    <x v="2"/>
    <s v="Marshal Malbari"/>
    <s v="Facebook"/>
    <s v="Direct (campaign tagged in CRM)"/>
    <s v="6accf70688165bfac240539d"/>
    <n v="1"/>
    <n v="0"/>
    <n v="1"/>
    <n v="1"/>
    <n v="2"/>
    <n v="2"/>
    <n v="0"/>
    <n v="0"/>
    <n v="0"/>
    <n v="0"/>
    <n v="0"/>
    <n v="0"/>
  </r>
  <r>
    <x v="0"/>
    <x v="1"/>
    <x v="14"/>
    <s v="Natuf | LAL 1% | India | Jul26 | V1"/>
    <s v="Natuf | Reel | Brand Ambassador | Heard Of Owning A Cafe | V1"/>
    <s v="In House Natuf"/>
    <x v="14"/>
    <s v="Non-Quality Lead"/>
    <x v="0"/>
    <x v="2"/>
    <s v="Marshal Malbari"/>
    <s v="Facebook"/>
    <s v="Direct (campaign tagged in CRM)"/>
    <s v="6accf41c64a086166cf61f78"/>
    <n v="1"/>
    <n v="0"/>
    <n v="1"/>
    <n v="1"/>
    <n v="8"/>
    <n v="7"/>
    <n v="0"/>
    <n v="0"/>
    <n v="0"/>
    <n v="0"/>
    <n v="0"/>
    <n v="0"/>
  </r>
  <r>
    <x v="0"/>
    <x v="1"/>
    <x v="14"/>
    <s v="Natuf | LAL 1% | India | Jul26 | V1"/>
    <s v="Natuf | Reel | Brand Ambassador | Heard Of Owning A Cafe | V1"/>
    <s v="In House Natuf"/>
    <x v="9"/>
    <s v="Non-Quality Lead"/>
    <x v="0"/>
    <x v="2"/>
    <s v="Marshal Malbari"/>
    <s v="Facebook"/>
    <s v="Direct (campaign tagged in CRM)"/>
    <s v="6accf316c3687b2dbdfb8f61"/>
    <n v="1"/>
    <n v="0"/>
    <n v="1"/>
    <n v="0"/>
    <n v="5"/>
    <n v="2"/>
    <n v="0"/>
    <n v="0"/>
    <n v="0"/>
    <n v="0"/>
    <n v="0"/>
    <n v="0"/>
  </r>
  <r>
    <x v="0"/>
    <x v="1"/>
    <x v="14"/>
    <s v="Natuf | Business Owners | Tier1 + Growth Cities | Oct26 | V1"/>
    <s v="Natuf | Reel | Brand Ambassador | Heard Of Owning A Cafe | V1"/>
    <s v="In House Natuf"/>
    <x v="14"/>
    <s v="Non-Quality Lead"/>
    <x v="0"/>
    <x v="2"/>
    <s v="Marshal Malbari"/>
    <s v="Facebook"/>
    <s v="Direct (campaign tagged in CRM)"/>
    <s v="6accf115f78f0f9952655f6a"/>
    <n v="1"/>
    <n v="0"/>
    <n v="1"/>
    <n v="1"/>
    <n v="5"/>
    <n v="2"/>
    <n v="0"/>
    <n v="0"/>
    <n v="0"/>
    <n v="0"/>
    <n v="0"/>
    <n v="0"/>
  </r>
  <r>
    <x v="0"/>
    <x v="1"/>
    <x v="14"/>
    <s v="Natuf | Business Owners | Tier1 + Growth Cities | Oct26 | V1"/>
    <s v="Natuf | Reel | Brand Ambassador | Heard Of Owning A Cafe | V1"/>
    <s v="In House Natuf"/>
    <x v="14"/>
    <s v="Non-Quality Lead"/>
    <x v="0"/>
    <x v="2"/>
    <s v="Marshal Malbari"/>
    <s v="Facebook"/>
    <s v="Direct (campaign tagged in CRM)"/>
    <s v="6accf0cff5b3f95a3eef3dce"/>
    <n v="1"/>
    <n v="0"/>
    <n v="1"/>
    <n v="1"/>
    <n v="3"/>
    <n v="3"/>
    <n v="0"/>
    <n v="0"/>
    <n v="0"/>
    <n v="0"/>
    <n v="0"/>
    <n v="0"/>
  </r>
  <r>
    <x v="0"/>
    <x v="1"/>
    <x v="14"/>
    <s v="Natuf | LAL 1% | India | Jul26 | V1"/>
    <s v="Natuf | Reel | Brand Ambassador | Heard Of Owning A Cafe | V1"/>
    <s v="In House Natuf"/>
    <x v="6"/>
    <s v="Non-Quality Lead"/>
    <x v="0"/>
    <x v="2"/>
    <s v="Marshal Malbari"/>
    <s v="Facebook"/>
    <s v="Direct (campaign tagged in CRM)"/>
    <s v="6acceeb8d04c7ee52bf4860f"/>
    <n v="1"/>
    <n v="0"/>
    <n v="1"/>
    <n v="0"/>
    <n v="1"/>
    <n v="0"/>
    <n v="0"/>
    <n v="0"/>
    <n v="0"/>
    <n v="0"/>
    <n v="0"/>
    <n v="0"/>
  </r>
  <r>
    <x v="0"/>
    <x v="1"/>
    <x v="14"/>
    <s v="Natuf | Business Owners | Tier1 + Growth Cities | Oct26 | V1"/>
    <s v="Natuf | Reel | Brand Ambassador | Heard Of Owning A Cafe | V1"/>
    <s v="In House Natuf"/>
    <x v="14"/>
    <s v="Non-Quality Lead"/>
    <x v="0"/>
    <x v="2"/>
    <s v="Marshal Malbari"/>
    <s v="Facebook"/>
    <s v="Direct (campaign tagged in CRM)"/>
    <s v="6accee64b226651a7af9775e"/>
    <n v="1"/>
    <n v="0"/>
    <n v="1"/>
    <n v="1"/>
    <n v="6"/>
    <n v="0"/>
    <n v="0"/>
    <n v="0"/>
    <n v="0"/>
    <n v="0"/>
    <n v="0"/>
    <n v="0"/>
  </r>
  <r>
    <x v="0"/>
    <x v="1"/>
    <x v="14"/>
    <s v="Natuf | Business Owners | Tier1 + Growth Cities | Oct26 | V1"/>
    <s v="Natuf | Reel | Brand Ambassador | Heard Of Owning A Cafe | V1"/>
    <s v="In House Natuf"/>
    <x v="14"/>
    <s v="Non-Quality Lead"/>
    <x v="0"/>
    <x v="2"/>
    <s v="Marshal Malbari"/>
    <s v="Facebook"/>
    <s v="Direct (campaign tagged in CRM)"/>
    <s v="6accee31c1df043a76198c64"/>
    <n v="1"/>
    <n v="0"/>
    <n v="1"/>
    <n v="1"/>
    <n v="2"/>
    <n v="2"/>
    <n v="0"/>
    <n v="0"/>
    <n v="0"/>
    <n v="0"/>
    <n v="0"/>
    <n v="0"/>
  </r>
  <r>
    <x v="0"/>
    <x v="1"/>
    <x v="14"/>
    <s v="Natuf | Business Owners | Tier1 + Growth Cities | Oct26 | V1"/>
    <s v="Natuf | Reel | Brand Ambassador | Heard Of Owning A Cafe | V1"/>
    <s v="In House Natuf"/>
    <x v="14"/>
    <s v="Non-Quality Lead"/>
    <x v="0"/>
    <x v="2"/>
    <s v="Marshal Malbari"/>
    <s v="Facebook"/>
    <s v="Direct (campaign tagged in CRM)"/>
    <s v="6accee2569fc5d6c86b347cd"/>
    <n v="1"/>
    <n v="0"/>
    <n v="1"/>
    <n v="1"/>
    <n v="2"/>
    <n v="2"/>
    <n v="0"/>
    <n v="0"/>
    <n v="0"/>
    <n v="0"/>
    <n v="0"/>
    <n v="0"/>
  </r>
  <r>
    <x v="0"/>
    <x v="1"/>
    <x v="14"/>
    <s v="Natuf | LAL 1% | India | Jul26 | V1"/>
    <s v="Natuf | Reel | Brand Ambassador | Heard Of Owning A Cafe | V1"/>
    <s v="In House Natuf"/>
    <x v="4"/>
    <s v="Quality Lead"/>
    <x v="0"/>
    <x v="2"/>
    <s v="Marshal Malbari"/>
    <s v="Facebook"/>
    <s v="Direct (campaign tagged in CRM)"/>
    <s v="6accedf4882c14bcc61ee17f"/>
    <n v="1"/>
    <n v="1"/>
    <n v="1"/>
    <n v="0"/>
    <n v="1"/>
    <n v="1"/>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ec709cb1f77131f38c4a"/>
    <n v="1"/>
    <n v="0"/>
    <n v="1"/>
    <n v="1"/>
    <n v="1"/>
    <n v="1"/>
    <n v="0"/>
    <n v="0"/>
    <n v="0"/>
    <n v="0"/>
    <n v="0"/>
    <n v="0"/>
  </r>
  <r>
    <x v="0"/>
    <x v="1"/>
    <x v="14"/>
    <s v="Natuf | Broad | Tier1 + Growth Cities | Oct26 | V1"/>
    <s v="Natuf | Reel | Brand Ambassador | Heard Of Owning A Cafe | V1"/>
    <s v="In House Natuf"/>
    <x v="14"/>
    <s v="Non-Quality Lead"/>
    <x v="0"/>
    <x v="2"/>
    <s v="Marshal Malbari"/>
    <s v="Facebook"/>
    <s v="Direct (campaign tagged in CRM)"/>
    <s v="6accebd0d149500b852d8609"/>
    <n v="1"/>
    <n v="0"/>
    <n v="1"/>
    <n v="1"/>
    <n v="7"/>
    <n v="1"/>
    <n v="0"/>
    <n v="0"/>
    <n v="0"/>
    <n v="0"/>
    <n v="0"/>
    <n v="0"/>
  </r>
  <r>
    <x v="0"/>
    <x v="1"/>
    <x v="14"/>
    <s v="Natuf | Business Owners | Tier1 + Growth Cities | Oct26 | V1"/>
    <s v="Natuf | Reel | Brand Ambassador | Heard Of Owning A Cafe | V1"/>
    <s v="In House Natuf"/>
    <x v="9"/>
    <s v="Non-Quality Lead"/>
    <x v="0"/>
    <x v="2"/>
    <s v="Marshal Malbari"/>
    <s v="Facebook"/>
    <s v="Direct (campaign tagged in CRM)"/>
    <s v="6acce9be853b38872544f7dd"/>
    <n v="1"/>
    <n v="0"/>
    <n v="1"/>
    <n v="0"/>
    <n v="4"/>
    <n v="1"/>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e9b8960f1f070928a989"/>
    <n v="1"/>
    <n v="0"/>
    <n v="1"/>
    <n v="1"/>
    <n v="3"/>
    <n v="3"/>
    <n v="0"/>
    <n v="0"/>
    <n v="0"/>
    <n v="0"/>
    <n v="0"/>
    <n v="0"/>
  </r>
  <r>
    <x v="0"/>
    <x v="0"/>
    <x v="3"/>
    <s v="natuf_Kiosk_09102026"/>
    <s v="natuf_Kiosk_14072026_ad set_ad1"/>
    <s v="Natuf"/>
    <x v="10"/>
    <s v="Non-Quality Lead"/>
    <x v="0"/>
    <x v="2"/>
    <s v="Marshal Malbari"/>
    <s v="Facebook"/>
    <s v="Direct (campaign tagged in CRM)"/>
    <s v="6acce944233989acd3b66f92"/>
    <n v="1"/>
    <n v="0"/>
    <n v="1"/>
    <n v="0"/>
    <n v="5"/>
    <n v="0"/>
    <n v="0"/>
    <n v="0"/>
    <n v="0"/>
    <n v="0"/>
    <n v="1"/>
    <n v="0"/>
  </r>
  <r>
    <x v="0"/>
    <x v="1"/>
    <x v="14"/>
    <s v="Natuf | LAL 1% | India | Jul26 | V1"/>
    <s v="Natuf | Reel | Brand Ambassador | Heard Of Owning A Cafe | V1"/>
    <s v="In House Natuf"/>
    <x v="6"/>
    <s v="Non-Quality Lead"/>
    <x v="0"/>
    <x v="2"/>
    <s v="Marshal Malbari"/>
    <s v="Facebook"/>
    <s v="Direct (campaign tagged in CRM)"/>
    <s v="6acce8b9315ea5069485c16c"/>
    <n v="1"/>
    <n v="0"/>
    <n v="1"/>
    <n v="0"/>
    <n v="1"/>
    <n v="0"/>
    <n v="0"/>
    <n v="0"/>
    <n v="0"/>
    <n v="0"/>
    <n v="0"/>
    <n v="0"/>
  </r>
  <r>
    <x v="0"/>
    <x v="1"/>
    <x v="14"/>
    <s v="Natuf | Broad | Tier1 + Growth Cities | Oct26 | V1"/>
    <s v="Natuf | Reel | Brand Ambassador | Heard Of Owning A Cafe | V1"/>
    <s v="In House Natuf"/>
    <x v="6"/>
    <s v="Non-Quality Lead"/>
    <x v="0"/>
    <x v="2"/>
    <s v="Marshal Malbari"/>
    <s v="Facebook"/>
    <s v="Direct (campaign tagged in CRM)"/>
    <s v="6acce89fc1df043a761984a2"/>
    <n v="1"/>
    <n v="0"/>
    <n v="1"/>
    <n v="0"/>
    <n v="1"/>
    <n v="0"/>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e7edad6a9c57af8f0af0"/>
    <n v="1"/>
    <n v="0"/>
    <n v="1"/>
    <n v="1"/>
    <n v="7"/>
    <n v="3"/>
    <n v="0"/>
    <n v="0"/>
    <n v="0"/>
    <n v="0"/>
    <n v="0"/>
    <n v="0"/>
  </r>
  <r>
    <x v="0"/>
    <x v="0"/>
    <x v="3"/>
    <s v="natuf_Kiosk_09102026"/>
    <s v="natuf_Kiosk_14072026_ad set_ad1"/>
    <s v="Natuf"/>
    <x v="14"/>
    <s v="Non-Quality Lead"/>
    <x v="0"/>
    <x v="2"/>
    <s v="Marshal Malbari"/>
    <s v="Facebook"/>
    <s v="Direct (campaign tagged in CRM)"/>
    <s v="6acce7b48c80ebfcec889182"/>
    <n v="1"/>
    <n v="0"/>
    <n v="1"/>
    <n v="1"/>
    <n v="0"/>
    <n v="0"/>
    <n v="0"/>
    <n v="0"/>
    <n v="0"/>
    <n v="0"/>
    <n v="1"/>
    <n v="0"/>
  </r>
  <r>
    <x v="0"/>
    <x v="1"/>
    <x v="14"/>
    <s v="Natuf | Broad | Tier1 + Growth Cities | Oct26 | V1"/>
    <s v="Natuf | Reel | Brand Ambassador | Heard Of Owning A Cafe | V1"/>
    <s v="In House Natuf"/>
    <x v="14"/>
    <s v="Non-Quality Lead"/>
    <x v="0"/>
    <x v="2"/>
    <s v="Marshal Malbari"/>
    <s v="Facebook"/>
    <s v="Direct (campaign tagged in CRM)"/>
    <s v="6acce73b3c466ad4559f215b"/>
    <n v="1"/>
    <n v="0"/>
    <n v="1"/>
    <n v="1"/>
    <n v="3"/>
    <n v="2"/>
    <n v="0"/>
    <n v="0"/>
    <n v="0"/>
    <n v="0"/>
    <n v="0"/>
    <n v="0"/>
  </r>
  <r>
    <x v="0"/>
    <x v="1"/>
    <x v="14"/>
    <s v="Natuf | Broad | Tier1 + Growth Cities | Oct26 | V1"/>
    <s v="Natuf | Reel | Brand Ambassador | Heard Of Owning A Cafe | V1"/>
    <s v="In House Natuf"/>
    <x v="2"/>
    <s v="Quality Lead"/>
    <x v="0"/>
    <x v="2"/>
    <s v="Marshal Malbari"/>
    <s v="Facebook"/>
    <s v="Direct (campaign tagged in CRM)"/>
    <s v="6acce4cc3791f486e5b53e38"/>
    <n v="1"/>
    <n v="1"/>
    <n v="1"/>
    <n v="0"/>
    <n v="8"/>
    <n v="7"/>
    <n v="0"/>
    <n v="0"/>
    <n v="0"/>
    <n v="0"/>
    <n v="0"/>
    <n v="0"/>
  </r>
  <r>
    <x v="0"/>
    <x v="1"/>
    <x v="14"/>
    <s v="Natuf | LAL 1% | India | Jul26 | V1"/>
    <s v="Natuf | Reel | Brand Ambassador | Heard Of Owning A Cafe | V1"/>
    <s v="In House Natuf"/>
    <x v="10"/>
    <s v="Non-Quality Lead"/>
    <x v="0"/>
    <x v="2"/>
    <s v="Marshal Malbari"/>
    <s v="Facebook"/>
    <s v="Direct (campaign tagged in CRM)"/>
    <s v="6acce4664b98e6bf8e23c5b4"/>
    <n v="1"/>
    <n v="0"/>
    <n v="1"/>
    <n v="0"/>
    <n v="5"/>
    <n v="1"/>
    <n v="0"/>
    <n v="0"/>
    <n v="0"/>
    <n v="0"/>
    <n v="0"/>
    <n v="0"/>
  </r>
  <r>
    <x v="0"/>
    <x v="1"/>
    <x v="14"/>
    <s v="Natuf | LAL 1% | India | Jul26 | V1"/>
    <s v="Natuf | Reel | Brand Ambassador | Heard Of Owning A Cafe | V1"/>
    <s v="In House Natuf"/>
    <x v="3"/>
    <s v="Quality Lead"/>
    <x v="0"/>
    <x v="2"/>
    <s v="Marshal Malbari"/>
    <s v="Facebook"/>
    <s v="Direct (campaign tagged in CRM)"/>
    <s v="6acce3e81a9bb3ef6c72dab7"/>
    <n v="1"/>
    <n v="1"/>
    <n v="1"/>
    <n v="0"/>
    <n v="2"/>
    <n v="1"/>
    <n v="0"/>
    <n v="0"/>
    <n v="0"/>
    <n v="0"/>
    <n v="0"/>
    <n v="0"/>
  </r>
  <r>
    <x v="0"/>
    <x v="1"/>
    <x v="14"/>
    <s v="Natuf | LAL 1% | India | Jul26 | V1"/>
    <s v="Natuf | Reel | Brand Ambassador | Heard Of Owning A Cafe | V1"/>
    <s v="In House Natuf"/>
    <x v="14"/>
    <s v="Non-Quality Lead"/>
    <x v="0"/>
    <x v="2"/>
    <s v="Marshal Malbari"/>
    <s v="Facebook"/>
    <s v="Direct (campaign tagged in CRM)"/>
    <s v="6accddc7f4f318654907bf07"/>
    <n v="1"/>
    <n v="0"/>
    <n v="1"/>
    <n v="1"/>
    <n v="8"/>
    <n v="1"/>
    <n v="0"/>
    <n v="0"/>
    <n v="0"/>
    <n v="0"/>
    <n v="0"/>
    <n v="0"/>
  </r>
  <r>
    <x v="0"/>
    <x v="0"/>
    <x v="3"/>
    <s v="natuf_Kiosk_09102026"/>
    <s v="natuf_Kiosk_14072026_ad set_ad1"/>
    <s v="Natuf"/>
    <x v="8"/>
    <s v="Non-Quality Lead"/>
    <x v="0"/>
    <x v="2"/>
    <s v="Tejaswini Tarigopula"/>
    <s v="Facebook"/>
    <s v="Direct (campaign tagged in CRM)"/>
    <s v="6accdc23a6952140326c56bd"/>
    <n v="1"/>
    <n v="0"/>
    <n v="1"/>
    <n v="0"/>
    <n v="3"/>
    <n v="0"/>
    <n v="0"/>
    <n v="0"/>
    <n v="0"/>
    <n v="0"/>
    <n v="1"/>
    <n v="0"/>
  </r>
  <r>
    <x v="0"/>
    <x v="0"/>
    <x v="1"/>
    <s v="E_Natuf_Generic_13082026_Adset1"/>
    <s v="E_Natuf_Generic_13082026_Adset1_Ad1"/>
    <s v="Natuf"/>
    <x v="5"/>
    <s v="Non-Quality Lead"/>
    <x v="0"/>
    <x v="2"/>
    <s v="Tejaswini Tarigopula"/>
    <s v="Facebook"/>
    <s v="Direct (campaign tagged in CRM)"/>
    <s v="6accdaa94f9ba09a55823293"/>
    <n v="1"/>
    <n v="0"/>
    <n v="1"/>
    <n v="0"/>
    <n v="5"/>
    <n v="1"/>
    <n v="0"/>
    <n v="0"/>
    <n v="0"/>
    <n v="0"/>
    <n v="1"/>
    <n v="0"/>
  </r>
  <r>
    <x v="0"/>
    <x v="1"/>
    <x v="14"/>
    <s v="Natuf | Investors | Tier1 + Growth Cities | Oct26 | V1"/>
    <s v="Natuf | Reel | Brand Ambassador | Heard Of Owning A Cafe | V1"/>
    <s v="In House Natuf"/>
    <x v="9"/>
    <s v="Non-Quality Lead"/>
    <x v="0"/>
    <x v="2"/>
    <s v="Marshal Malbari"/>
    <s v="Facebook"/>
    <s v="Direct (campaign tagged in CRM)"/>
    <s v="6accda518c80ebfcec8883b1"/>
    <n v="1"/>
    <n v="0"/>
    <n v="1"/>
    <n v="0"/>
    <n v="4"/>
    <n v="2"/>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d8b424cd70b2c7913c84"/>
    <n v="1"/>
    <n v="0"/>
    <n v="1"/>
    <n v="1"/>
    <n v="1"/>
    <n v="1"/>
    <n v="0"/>
    <n v="0"/>
    <n v="0"/>
    <n v="0"/>
    <n v="0"/>
    <n v="0"/>
  </r>
  <r>
    <x v="0"/>
    <x v="1"/>
    <x v="14"/>
    <s v="Natuf | Business Owners | Tier1 + Growth Cities | Oct26 | V1"/>
    <s v="Natuf | Reel | Brand Ambassador | Heard Of Owning A Cafe | V1"/>
    <s v="In House Natuf"/>
    <x v="4"/>
    <s v="Quality Lead"/>
    <x v="0"/>
    <x v="2"/>
    <s v="Marshal Malbari"/>
    <s v="Facebook"/>
    <s v="Direct (campaign tagged in CRM)"/>
    <s v="6accd84b5c83327261a2bdcc"/>
    <n v="1"/>
    <n v="1"/>
    <n v="1"/>
    <n v="0"/>
    <n v="5"/>
    <n v="1"/>
    <n v="0"/>
    <n v="0"/>
    <n v="0"/>
    <n v="0"/>
    <n v="0"/>
    <n v="0"/>
  </r>
  <r>
    <x v="0"/>
    <x v="0"/>
    <x v="3"/>
    <s v="natuf_Kiosk_09102026"/>
    <s v="natuf_Kiosk_14072026_ad set_ad1"/>
    <s v="Natuf"/>
    <x v="14"/>
    <s v="Non-Quality Lead"/>
    <x v="0"/>
    <x v="2"/>
    <s v="Tejaswini Tarigopula"/>
    <s v="Facebook"/>
    <s v="Direct (campaign tagged in CRM)"/>
    <s v="6accd347edabaf341a88b573"/>
    <n v="1"/>
    <n v="0"/>
    <n v="1"/>
    <n v="1"/>
    <n v="10"/>
    <n v="3"/>
    <n v="0"/>
    <n v="0"/>
    <n v="0"/>
    <n v="0"/>
    <n v="1"/>
    <n v="0"/>
  </r>
  <r>
    <x v="0"/>
    <x v="1"/>
    <x v="14"/>
    <s v="Natuf | LAL 1% | India | Jul26 | V1"/>
    <s v="Natuf | Reel | Brand Ambassador | Heard Of Owning A Cafe | V1"/>
    <s v="In House Natuf"/>
    <x v="6"/>
    <s v="Non-Quality Lead"/>
    <x v="0"/>
    <x v="2"/>
    <s v="Marshal Malbari"/>
    <s v="Facebook"/>
    <s v="Direct (campaign tagged in CRM)"/>
    <s v="6accd0557ecdf2f9a05359af"/>
    <n v="1"/>
    <n v="0"/>
    <n v="1"/>
    <n v="0"/>
    <n v="1"/>
    <n v="0"/>
    <n v="0"/>
    <n v="0"/>
    <n v="0"/>
    <n v="0"/>
    <n v="0"/>
    <n v="0"/>
  </r>
  <r>
    <x v="0"/>
    <x v="0"/>
    <x v="2"/>
    <s v="E_Suresh_Natuf_Kiosk_07072026_Adset5"/>
    <s v="E_Hindi_Suresh_Natuf_Kiosk_07072026_Adset5_ad3 – Copy 2"/>
    <s v="Natuf"/>
    <x v="2"/>
    <s v="Quality Lead"/>
    <x v="0"/>
    <x v="2"/>
    <s v="Tejaswini Tarigopula"/>
    <s v="Facebook"/>
    <s v="Direct (campaign tagged in CRM)"/>
    <s v="6acccbf792e97649d6f9b132"/>
    <n v="1"/>
    <n v="1"/>
    <n v="1"/>
    <n v="0"/>
    <n v="12"/>
    <n v="11"/>
    <n v="0"/>
    <n v="0"/>
    <n v="0"/>
    <n v="0"/>
    <n v="1"/>
    <n v="1"/>
  </r>
  <r>
    <x v="0"/>
    <x v="1"/>
    <x v="14"/>
    <s v="Natuf | Investors | Tier1 + Growth Cities | Oct26 | V1"/>
    <s v="Natuf | Reel | Brand Ambassador | Heard Of Owning A Cafe | V1"/>
    <s v="In House Natuf"/>
    <x v="5"/>
    <s v="Non-Quality Lead"/>
    <x v="0"/>
    <x v="2"/>
    <s v="Marshal Malbari"/>
    <s v="Facebook"/>
    <s v="Direct (campaign tagged in CRM)"/>
    <s v="6acccb13a5cd0daba744371f"/>
    <n v="1"/>
    <n v="0"/>
    <n v="1"/>
    <n v="0"/>
    <n v="6"/>
    <n v="6"/>
    <n v="0"/>
    <n v="0"/>
    <n v="0"/>
    <n v="0"/>
    <n v="0"/>
    <n v="0"/>
  </r>
  <r>
    <x v="0"/>
    <x v="1"/>
    <x v="14"/>
    <s v="Natuf | Investors | Tier1 + Growth Cities | Oct26 | V1"/>
    <s v="Natuf | Reel | Brand Ambassador | Heard Of Owning A Cafe | V1"/>
    <s v="In House Natuf"/>
    <x v="8"/>
    <s v="Non-Quality Lead"/>
    <x v="0"/>
    <x v="2"/>
    <s v="Marshal Malbari"/>
    <s v="Facebook"/>
    <s v="Direct (campaign tagged in CRM)"/>
    <s v="6acccaa622478c957614d278"/>
    <n v="1"/>
    <n v="0"/>
    <n v="1"/>
    <n v="0"/>
    <n v="3"/>
    <n v="3"/>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ca29ff338c6afdd2c645"/>
    <n v="1"/>
    <n v="0"/>
    <n v="1"/>
    <n v="1"/>
    <n v="7"/>
    <n v="3"/>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c7196da129c7fe93fff1"/>
    <n v="1"/>
    <n v="0"/>
    <n v="1"/>
    <n v="1"/>
    <n v="5"/>
    <n v="2"/>
    <n v="0"/>
    <n v="0"/>
    <n v="0"/>
    <n v="0"/>
    <n v="0"/>
    <n v="0"/>
  </r>
  <r>
    <x v="0"/>
    <x v="1"/>
    <x v="14"/>
    <s v="Natuf | Investors | Tier1 + Growth Cities | Oct26 | V1"/>
    <s v="Natuf | Reel | Brand Ambassador | Heard Of Owning A Cafe | V1"/>
    <s v="In House Natuf"/>
    <x v="5"/>
    <s v="Non-Quality Lead"/>
    <x v="0"/>
    <x v="2"/>
    <s v="Marshal Malbari"/>
    <s v="Facebook"/>
    <s v="Direct (campaign tagged in CRM)"/>
    <s v="6accc5ea9d84fe5b9aa7d21d"/>
    <n v="1"/>
    <n v="0"/>
    <n v="1"/>
    <n v="0"/>
    <n v="1"/>
    <n v="1"/>
    <n v="0"/>
    <n v="0"/>
    <n v="0"/>
    <n v="0"/>
    <n v="0"/>
    <n v="0"/>
  </r>
  <r>
    <x v="0"/>
    <x v="0"/>
    <x v="3"/>
    <s v="natuf_Kiosk_09102026"/>
    <s v="natuf_Kiosk_14072026_ad set_ad1"/>
    <s v="Natuf"/>
    <x v="0"/>
    <s v="Quality Lead"/>
    <x v="0"/>
    <x v="2"/>
    <s v="Tejaswini Tarigopula"/>
    <s v="Facebook"/>
    <s v="Direct (campaign tagged in CRM)"/>
    <s v="6accc58e9b9ae74a8f8aad5b"/>
    <n v="1"/>
    <n v="1"/>
    <n v="1"/>
    <n v="0"/>
    <n v="7"/>
    <n v="3"/>
    <n v="0"/>
    <n v="0"/>
    <n v="0"/>
    <n v="0"/>
    <n v="1"/>
    <n v="1"/>
  </r>
  <r>
    <x v="0"/>
    <x v="1"/>
    <x v="14"/>
    <s v="Natuf | LAL 1% | India | Jul26 | V1"/>
    <s v="Natuf | Reel | Brand Ambassador | Heard Of Owning A Cafe | V1"/>
    <s v="In House Natuf"/>
    <x v="14"/>
    <s v="Non-Quality Lead"/>
    <x v="0"/>
    <x v="2"/>
    <s v="Marshal Malbari"/>
    <s v="Facebook"/>
    <s v="Direct (campaign tagged in CRM)"/>
    <s v="6accc4b66da129c7fe93ff9e"/>
    <n v="1"/>
    <n v="0"/>
    <n v="1"/>
    <n v="1"/>
    <n v="6"/>
    <n v="0"/>
    <n v="0"/>
    <n v="0"/>
    <n v="0"/>
    <n v="0"/>
    <n v="0"/>
    <n v="0"/>
  </r>
  <r>
    <x v="0"/>
    <x v="1"/>
    <x v="14"/>
    <s v="Natuf | Broad | Tier1 + Growth Cities | Oct26 | V1"/>
    <s v="Natuf | Reel | Brand Ambassador | Heard Of Owning A Cafe | V1"/>
    <s v="In House Natuf"/>
    <x v="4"/>
    <s v="Quality Lead"/>
    <x v="0"/>
    <x v="2"/>
    <s v="Marshal Malbari"/>
    <s v="Facebook"/>
    <s v="Direct (campaign tagged in CRM)"/>
    <s v="6accc41e71214e2d19ebdfe5"/>
    <n v="1"/>
    <n v="1"/>
    <n v="1"/>
    <n v="0"/>
    <n v="7"/>
    <n v="4"/>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c1d9249fa73705dc534f"/>
    <n v="1"/>
    <n v="0"/>
    <n v="1"/>
    <n v="1"/>
    <n v="4"/>
    <n v="2"/>
    <n v="0"/>
    <n v="0"/>
    <n v="0"/>
    <n v="0"/>
    <n v="0"/>
    <n v="0"/>
  </r>
  <r>
    <x v="0"/>
    <x v="0"/>
    <x v="1"/>
    <s v="E_Natuf_Generic_13082026_Adset1"/>
    <s v="E_Natuf_Generic_13082026_Adset1_Ad1"/>
    <s v="Natuf"/>
    <x v="5"/>
    <s v="Non-Quality Lead"/>
    <x v="0"/>
    <x v="2"/>
    <s v="Tejaswini Tarigopula"/>
    <s v="Facebook"/>
    <s v="Direct (campaign tagged in CRM)"/>
    <s v="6accc1485c83327261a2a464"/>
    <n v="1"/>
    <n v="0"/>
    <n v="1"/>
    <n v="0"/>
    <n v="2"/>
    <n v="1"/>
    <n v="0"/>
    <n v="0"/>
    <n v="0"/>
    <n v="0"/>
    <n v="1"/>
    <n v="0"/>
  </r>
  <r>
    <x v="0"/>
    <x v="0"/>
    <x v="2"/>
    <s v="E_Suresh_Natuf_Kiosk_07072026_Adset5"/>
    <s v="E_Hindi_Suresh_Natuf_Kiosk_07072026_Adset5_ad3 – Copy 2"/>
    <s v="Natuf"/>
    <x v="4"/>
    <s v="Quality Lead"/>
    <x v="0"/>
    <x v="2"/>
    <s v="Tejaswini Tarigopula"/>
    <s v="Facebook"/>
    <s v="Direct (campaign tagged in CRM)"/>
    <s v="6accc048c14d7c7939aa74e9"/>
    <n v="1"/>
    <n v="1"/>
    <n v="1"/>
    <n v="0"/>
    <n v="12"/>
    <n v="5"/>
    <n v="0"/>
    <n v="0"/>
    <n v="0"/>
    <n v="0"/>
    <n v="1"/>
    <n v="1"/>
  </r>
  <r>
    <x v="0"/>
    <x v="1"/>
    <x v="14"/>
    <s v="Natuf | Broad | Tier1 + Growth Cities | Oct26 | V1"/>
    <s v="Natuf | Reel | Brand Ambassador | Heard Of Owning A Cafe | V1"/>
    <s v="In House Natuf"/>
    <x v="4"/>
    <s v="Quality Lead"/>
    <x v="0"/>
    <x v="2"/>
    <s v="Marshal Malbari"/>
    <s v="Facebook"/>
    <s v="Direct (campaign tagged in CRM)"/>
    <s v="6accbe366e42bfa87e0c4bb4"/>
    <n v="1"/>
    <n v="1"/>
    <n v="1"/>
    <n v="0"/>
    <n v="5"/>
    <n v="2"/>
    <n v="0"/>
    <n v="0"/>
    <n v="0"/>
    <n v="0"/>
    <n v="0"/>
    <n v="0"/>
  </r>
  <r>
    <x v="0"/>
    <x v="1"/>
    <x v="14"/>
    <s v="Natuf | Investors | Tier1 + Growth Cities | Oct26 | V1"/>
    <s v="Natuf | Reel | Brand Ambassador | Heard Of Owning A Cafe | V1"/>
    <s v="In House Natuf"/>
    <x v="6"/>
    <s v="Non-Quality Lead"/>
    <x v="0"/>
    <x v="2"/>
    <s v="Marshal Malbari"/>
    <s v="Facebook"/>
    <s v="Direct (campaign tagged in CRM)"/>
    <s v="6accbc40952abf7f20fa6ab1"/>
    <n v="1"/>
    <n v="0"/>
    <n v="1"/>
    <n v="0"/>
    <n v="1"/>
    <n v="1"/>
    <n v="0"/>
    <n v="0"/>
    <n v="0"/>
    <n v="0"/>
    <n v="0"/>
    <n v="0"/>
  </r>
  <r>
    <x v="0"/>
    <x v="0"/>
    <x v="2"/>
    <s v="E_Suresh_Natuf_Kiosk_07072026_Adset5"/>
    <s v="E_Hindi_Suresh_Natuf_Kiosk_07072026_Adset5_ad3 – Copy 2"/>
    <s v="Natuf"/>
    <x v="7"/>
    <s v="Non-Quality Lead"/>
    <x v="0"/>
    <x v="2"/>
    <s v="Tejaswini Tarigopula"/>
    <s v="Facebook"/>
    <s v="Direct (campaign tagged in CRM)"/>
    <s v="6accbbc2000f84c45cadc9b9"/>
    <n v="1"/>
    <n v="0"/>
    <n v="1"/>
    <n v="0"/>
    <n v="3"/>
    <n v="0"/>
    <n v="0"/>
    <n v="0"/>
    <n v="0"/>
    <n v="0"/>
    <n v="1"/>
    <n v="0"/>
  </r>
  <r>
    <x v="0"/>
    <x v="0"/>
    <x v="3"/>
    <s v="natuf_Kiosk_09102026"/>
    <s v="natuf_Kiosk_14072026_ad set_ad1"/>
    <s v="Natuf"/>
    <x v="7"/>
    <s v="Non-Quality Lead"/>
    <x v="0"/>
    <x v="2"/>
    <s v="Tejaswini Tarigopula"/>
    <s v="Facebook"/>
    <s v="Direct (campaign tagged in CRM)"/>
    <s v="6accb9c8ed30b4e1f1373b18"/>
    <n v="1"/>
    <n v="0"/>
    <n v="1"/>
    <n v="0"/>
    <n v="9"/>
    <n v="8"/>
    <n v="0"/>
    <n v="0"/>
    <n v="0"/>
    <n v="0"/>
    <n v="1"/>
    <n v="0"/>
  </r>
  <r>
    <x v="0"/>
    <x v="1"/>
    <x v="14"/>
    <s v="Natuf | Business Owners | Tier1 + Growth Cities | Oct26 | V1"/>
    <s v="Natuf | Reel | Brand Ambassador | Heard Of Owning A Cafe | V1"/>
    <s v="In House Natuf"/>
    <x v="5"/>
    <s v="Non-Quality Lead"/>
    <x v="0"/>
    <x v="2"/>
    <s v="Marshal Malbari"/>
    <s v="Facebook"/>
    <s v="Direct (campaign tagged in CRM)"/>
    <s v="6accb8cadf731d72e5261cd4"/>
    <n v="1"/>
    <n v="0"/>
    <n v="1"/>
    <n v="0"/>
    <n v="2"/>
    <n v="2"/>
    <n v="0"/>
    <n v="0"/>
    <n v="0"/>
    <n v="0"/>
    <n v="0"/>
    <n v="0"/>
  </r>
  <r>
    <x v="0"/>
    <x v="1"/>
    <x v="14"/>
    <s v="Natuf | LAL 1% | India | Jul26 | V1"/>
    <s v="Natuf | Reel | Brand Ambassador | Heard Of Owning A Cafe | V1"/>
    <s v="In House Natuf"/>
    <x v="11"/>
    <s v="Non-Quality Lead"/>
    <x v="0"/>
    <x v="2"/>
    <s v="(Unassigned)"/>
    <s v="Whatsapp Cloud API"/>
    <s v="Direct (campaign tagged in CRM)"/>
    <s v="6accb88d6b52967c71f0d199"/>
    <n v="1"/>
    <n v="0"/>
    <n v="0"/>
    <n v="0"/>
    <n v="0"/>
    <n v="0"/>
    <n v="0"/>
    <n v="0"/>
    <n v="0"/>
    <n v="0"/>
    <n v="0"/>
    <n v="0"/>
  </r>
  <r>
    <x v="0"/>
    <x v="1"/>
    <x v="14"/>
    <s v="Natuf | Investors | Tier1 + Growth Cities | Oct26 | V1"/>
    <s v="Natuf | Reel | Brand Ambassador | Heard Of Owning A Cafe | V1"/>
    <s v="In House Natuf"/>
    <x v="4"/>
    <s v="Quality Lead"/>
    <x v="0"/>
    <x v="2"/>
    <s v="Marshal Malbari"/>
    <s v="Facebook"/>
    <s v="Direct (campaign tagged in CRM)"/>
    <s v="6accb883ea6d9dd6e72d2c9f"/>
    <n v="1"/>
    <n v="1"/>
    <n v="1"/>
    <n v="0"/>
    <n v="2"/>
    <n v="2"/>
    <n v="0"/>
    <n v="0"/>
    <n v="0"/>
    <n v="0"/>
    <n v="0"/>
    <n v="0"/>
  </r>
  <r>
    <x v="0"/>
    <x v="1"/>
    <x v="14"/>
    <s v="Natuf | Broad | Tier1 + Growth Cities | Oct26 | V1"/>
    <s v="Natuf | Reel | Brand Ambassador | Heard Of Owning A Cafe | V1"/>
    <s v="In House Natuf"/>
    <x v="14"/>
    <s v="Non-Quality Lead"/>
    <x v="0"/>
    <x v="2"/>
    <s v="Marshal Malbari"/>
    <s v="Facebook"/>
    <s v="Direct (campaign tagged in CRM)"/>
    <s v="6accb81326c35a0cab736287"/>
    <n v="1"/>
    <n v="0"/>
    <n v="1"/>
    <n v="1"/>
    <n v="6"/>
    <n v="3"/>
    <n v="0"/>
    <n v="0"/>
    <n v="0"/>
    <n v="0"/>
    <n v="0"/>
    <n v="0"/>
  </r>
  <r>
    <x v="0"/>
    <x v="0"/>
    <x v="3"/>
    <s v="natuf_Kiosk_09102026"/>
    <s v="natuf_Kiosk_14072026_ad set_ad1"/>
    <s v="Natuf"/>
    <x v="14"/>
    <s v="Non-Quality Lead"/>
    <x v="0"/>
    <x v="2"/>
    <s v="Tejaswini Tarigopula"/>
    <s v="Facebook"/>
    <s v="Direct (campaign tagged in CRM)"/>
    <s v="6accb66ca930aab3ffcf13db"/>
    <n v="1"/>
    <n v="0"/>
    <n v="1"/>
    <n v="1"/>
    <n v="6"/>
    <n v="0"/>
    <n v="0"/>
    <n v="0"/>
    <n v="0"/>
    <n v="0"/>
    <n v="1"/>
    <n v="0"/>
  </r>
  <r>
    <x v="0"/>
    <x v="1"/>
    <x v="14"/>
    <s v="Natuf | Business Owners | Tier1 + Growth Cities | Oct26 | V1"/>
    <s v="Natuf | Reel | Brand Ambassador | Heard Of Owning A Cafe | V1"/>
    <s v="In House Natuf"/>
    <x v="14"/>
    <s v="Non-Quality Lead"/>
    <x v="0"/>
    <x v="2"/>
    <s v="Marshal Malbari"/>
    <s v="Facebook"/>
    <s v="Direct (campaign tagged in CRM)"/>
    <s v="6accb6077ba725e300e60e90"/>
    <n v="1"/>
    <n v="0"/>
    <n v="1"/>
    <n v="1"/>
    <n v="1"/>
    <n v="1"/>
    <n v="0"/>
    <n v="0"/>
    <n v="0"/>
    <n v="0"/>
    <n v="0"/>
    <n v="0"/>
  </r>
  <r>
    <x v="0"/>
    <x v="1"/>
    <x v="14"/>
    <s v="Natuf | Investors | Tier1 + Growth Cities | Oct26 | V1"/>
    <s v="Natuf | Reel | Brand Ambassador | Heard Of Owning A Cafe | V1"/>
    <s v="In House Natuf"/>
    <x v="3"/>
    <s v="Quality Lead"/>
    <x v="0"/>
    <x v="2"/>
    <s v="Marshal Malbari"/>
    <s v="Facebook"/>
    <s v="Direct (campaign tagged in CRM)"/>
    <s v="6accb5ff0d615ba474d7e8db"/>
    <n v="1"/>
    <n v="1"/>
    <n v="1"/>
    <n v="0"/>
    <n v="1"/>
    <n v="1"/>
    <n v="0"/>
    <n v="0"/>
    <n v="0"/>
    <n v="0"/>
    <n v="0"/>
    <n v="0"/>
  </r>
  <r>
    <x v="0"/>
    <x v="1"/>
    <x v="14"/>
    <s v="Natuf | Broad | Tier1 + Growth Cities | Oct26 | V1"/>
    <s v="Natuf | Reel | Brand Ambassador | Heard Of Owning A Cafe | V1"/>
    <s v="In House Natuf"/>
    <x v="4"/>
    <s v="Quality Lead"/>
    <x v="0"/>
    <x v="2"/>
    <s v="Marshal Malbari"/>
    <s v="Facebook"/>
    <s v="Direct (campaign tagged in CRM)"/>
    <s v="6accb2c8623ca84fd3e2e999"/>
    <n v="1"/>
    <n v="1"/>
    <n v="1"/>
    <n v="0"/>
    <n v="5"/>
    <n v="5"/>
    <n v="0"/>
    <n v="0"/>
    <n v="0"/>
    <n v="0"/>
    <n v="0"/>
    <n v="0"/>
  </r>
  <r>
    <x v="0"/>
    <x v="1"/>
    <x v="14"/>
    <s v="Natuf | Broad | Tier1 + Growth Cities | Oct26 | V1"/>
    <s v="Natuf | Reel | Brand Ambassador | Heard Of Owning A Cafe | V1"/>
    <s v="In House Natuf"/>
    <x v="14"/>
    <s v="Non-Quality Lead"/>
    <x v="0"/>
    <x v="2"/>
    <s v="Marshal Malbari"/>
    <s v="Facebook"/>
    <s v="Direct (campaign tagged in CRM)"/>
    <s v="6accb1f66b52967c71f0cc53"/>
    <n v="1"/>
    <n v="0"/>
    <n v="1"/>
    <n v="1"/>
    <n v="6"/>
    <n v="0"/>
    <n v="0"/>
    <n v="0"/>
    <n v="0"/>
    <n v="0"/>
    <n v="0"/>
    <n v="0"/>
  </r>
  <r>
    <x v="0"/>
    <x v="0"/>
    <x v="2"/>
    <s v="E_Suresh_Natuf_Kiosk_07072026_Adset5"/>
    <s v="E_Hindi_Suresh_Natuf_Kiosk_07072026_Adset5_ad3 – Copy 2"/>
    <s v="Natuf"/>
    <x v="14"/>
    <s v="Non-Quality Lead"/>
    <x v="0"/>
    <x v="2"/>
    <s v="Tejaswini Tarigopula"/>
    <s v="Facebook"/>
    <s v="Direct (campaign tagged in CRM)"/>
    <s v="6accb1aa7ba725e300e60b80"/>
    <n v="1"/>
    <n v="0"/>
    <n v="1"/>
    <n v="1"/>
    <n v="3"/>
    <n v="3"/>
    <n v="0"/>
    <n v="0"/>
    <n v="0"/>
    <n v="0"/>
    <n v="1"/>
    <n v="0"/>
  </r>
  <r>
    <x v="0"/>
    <x v="1"/>
    <x v="14"/>
    <s v="Natuf | LAL 1% | India | Jul26 | V1"/>
    <s v="Natuf | Reel | Brand Ambassador | Heard Of Owning A Cafe | V1"/>
    <s v="In House Natuf"/>
    <x v="14"/>
    <s v="Non-Quality Lead"/>
    <x v="0"/>
    <x v="2"/>
    <s v="Marshal Malbari"/>
    <s v="Facebook"/>
    <s v="Direct (campaign tagged in CRM)"/>
    <s v="6accb0d67862a197120dec7b"/>
    <n v="1"/>
    <n v="0"/>
    <n v="1"/>
    <n v="1"/>
    <n v="5"/>
    <n v="5"/>
    <n v="0"/>
    <n v="0"/>
    <n v="0"/>
    <n v="0"/>
    <n v="0"/>
    <n v="0"/>
  </r>
  <r>
    <x v="0"/>
    <x v="1"/>
    <x v="14"/>
    <s v="Natuf | Broad | Tier1 + Growth Cities | Oct26 | V1"/>
    <s v="Natuf | Reel | Brand Ambassador | Heard Of Owning A Cafe | V1"/>
    <s v="In House Natuf"/>
    <x v="4"/>
    <s v="Quality Lead"/>
    <x v="0"/>
    <x v="2"/>
    <s v="Marshal Malbari"/>
    <s v="Facebook"/>
    <s v="Direct (campaign tagged in CRM)"/>
    <s v="6accb08ec7de98ed4a6f5c21"/>
    <n v="1"/>
    <n v="1"/>
    <n v="1"/>
    <n v="0"/>
    <n v="4"/>
    <n v="2"/>
    <n v="0"/>
    <n v="0"/>
    <n v="0"/>
    <n v="0"/>
    <n v="0"/>
    <n v="0"/>
  </r>
  <r>
    <x v="0"/>
    <x v="1"/>
    <x v="14"/>
    <s v="Natuf | Business Owners | Tier1 + Growth Cities | Oct26 | V1"/>
    <s v="Natuf | Reel | Brand Ambassador | Heard Of Owning A Cafe | V1"/>
    <s v="In House Natuf"/>
    <x v="6"/>
    <s v="Non-Quality Lead"/>
    <x v="0"/>
    <x v="2"/>
    <s v="Marshal Malbari"/>
    <s v="Facebook"/>
    <s v="Direct (campaign tagged in CRM)"/>
    <s v="6accb06f55999a7e92f4fb60"/>
    <n v="1"/>
    <n v="0"/>
    <n v="1"/>
    <n v="0"/>
    <n v="1"/>
    <n v="1"/>
    <n v="0"/>
    <n v="0"/>
    <n v="0"/>
    <n v="0"/>
    <n v="0"/>
    <n v="0"/>
  </r>
  <r>
    <x v="0"/>
    <x v="1"/>
    <x v="14"/>
    <s v="Natuf | LAL 1% | India | Jul26 | V1"/>
    <s v="Natuf | Reel | Brand Ambassador | Heard Of Owning A Cafe | V1"/>
    <s v="In House Natuf"/>
    <x v="14"/>
    <s v="Non-Quality Lead"/>
    <x v="0"/>
    <x v="2"/>
    <s v="Marshal Malbari"/>
    <s v="Facebook"/>
    <s v="Direct (campaign tagged in CRM)"/>
    <s v="6accaff7a930aab3ffcf0874"/>
    <n v="1"/>
    <n v="0"/>
    <n v="1"/>
    <n v="1"/>
    <n v="6"/>
    <n v="1"/>
    <n v="0"/>
    <n v="0"/>
    <n v="0"/>
    <n v="0"/>
    <n v="0"/>
    <n v="0"/>
  </r>
  <r>
    <x v="0"/>
    <x v="1"/>
    <x v="14"/>
    <s v="Natuf | Investors | Tier1 + Growth Cities | Oct26 | V1"/>
    <s v="Natuf | Reel | Brand Ambassador | Heard Of Owning A Cafe | V1"/>
    <s v="In House Natuf"/>
    <x v="5"/>
    <s v="Non-Quality Lead"/>
    <x v="0"/>
    <x v="2"/>
    <s v="Marshal Malbari"/>
    <s v="Facebook"/>
    <s v="Direct (campaign tagged in CRM)"/>
    <s v="6accaf97eb2d5f82deba5e66"/>
    <n v="1"/>
    <n v="0"/>
    <n v="1"/>
    <n v="0"/>
    <n v="3"/>
    <n v="3"/>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aeda7899a158a3a31aa0"/>
    <n v="1"/>
    <n v="0"/>
    <n v="1"/>
    <n v="1"/>
    <n v="5"/>
    <n v="5"/>
    <n v="0"/>
    <n v="0"/>
    <n v="0"/>
    <n v="0"/>
    <n v="0"/>
    <n v="0"/>
  </r>
  <r>
    <x v="0"/>
    <x v="1"/>
    <x v="14"/>
    <s v="Natuf | Business Owners | Tier1 + Growth Cities | Oct26 | V1"/>
    <s v="Natuf | Reel | Brand Ambassador | Heard Of Owning A Cafe | V1"/>
    <s v="In House Natuf"/>
    <x v="14"/>
    <s v="Non-Quality Lead"/>
    <x v="0"/>
    <x v="2"/>
    <s v="Marshal Malbari"/>
    <s v="Facebook"/>
    <s v="Direct (campaign tagged in CRM)"/>
    <s v="6accae5bc482f3b42ead1662"/>
    <n v="1"/>
    <n v="0"/>
    <n v="1"/>
    <n v="1"/>
    <n v="1"/>
    <n v="1"/>
    <n v="0"/>
    <n v="0"/>
    <n v="0"/>
    <n v="0"/>
    <n v="0"/>
    <n v="0"/>
  </r>
  <r>
    <x v="0"/>
    <x v="1"/>
    <x v="14"/>
    <s v="Natuf | Broad | Tier1 + Growth Cities | Oct26 | V1"/>
    <s v="Natuf | Reel | Brand Ambassador | Heard Of Owning A Cafe | V1"/>
    <s v="In House Natuf"/>
    <x v="4"/>
    <s v="Quality Lead"/>
    <x v="0"/>
    <x v="2"/>
    <s v="Marshal Malbari"/>
    <s v="Facebook"/>
    <s v="Direct (campaign tagged in CRM)"/>
    <s v="6accae4c87d72165cd7a52dc"/>
    <n v="1"/>
    <n v="1"/>
    <n v="1"/>
    <n v="0"/>
    <n v="3"/>
    <n v="1"/>
    <n v="0"/>
    <n v="0"/>
    <n v="0"/>
    <n v="0"/>
    <n v="0"/>
    <n v="0"/>
  </r>
  <r>
    <x v="0"/>
    <x v="1"/>
    <x v="14"/>
    <s v="Natuf | LAL 1% | India | Jul26 | V1"/>
    <s v="Natuf | Reel | Brand Ambassador | Heard Of Owning A Cafe | V1"/>
    <s v="In House Natuf"/>
    <x v="4"/>
    <s v="Quality Lead"/>
    <x v="0"/>
    <x v="2"/>
    <s v="Marshal Malbari"/>
    <s v="Facebook"/>
    <s v="Direct (campaign tagged in CRM)"/>
    <s v="6accac549ede94f9dfbb6cb3"/>
    <n v="1"/>
    <n v="1"/>
    <n v="1"/>
    <n v="0"/>
    <n v="8"/>
    <n v="4"/>
    <n v="0"/>
    <n v="0"/>
    <n v="0"/>
    <n v="0"/>
    <n v="0"/>
    <n v="0"/>
  </r>
  <r>
    <x v="0"/>
    <x v="1"/>
    <x v="14"/>
    <s v="Natuf | Business Owners | Tier1 + Growth Cities | Oct26 | V1"/>
    <s v="Natuf | Reel | Brand Ambassador | Heard Of Owning A Cafe | V1"/>
    <s v="In House Natuf"/>
    <x v="14"/>
    <s v="Non-Quality Lead"/>
    <x v="0"/>
    <x v="2"/>
    <s v="Marshal Malbari"/>
    <s v="Facebook"/>
    <s v="Direct (campaign tagged in CRM)"/>
    <s v="6accab5fb5d6412692d23d5c"/>
    <n v="1"/>
    <n v="0"/>
    <n v="1"/>
    <n v="1"/>
    <n v="6"/>
    <n v="4"/>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ab4517539c881df0ea4c"/>
    <n v="1"/>
    <n v="0"/>
    <n v="1"/>
    <n v="1"/>
    <n v="6"/>
    <n v="2"/>
    <n v="0"/>
    <n v="0"/>
    <n v="0"/>
    <n v="0"/>
    <n v="0"/>
    <n v="0"/>
  </r>
  <r>
    <x v="0"/>
    <x v="1"/>
    <x v="14"/>
    <s v="Natuf | Investors | Tier1 + Growth Cities | Oct26 | V1"/>
    <s v="Natuf | Reel | Brand Ambassador | Heard Of Owning A Cafe | V1"/>
    <s v="In House Natuf"/>
    <x v="4"/>
    <s v="Quality Lead"/>
    <x v="0"/>
    <x v="2"/>
    <s v="Marshal Malbari"/>
    <s v="Facebook"/>
    <s v="Direct (campaign tagged in CRM)"/>
    <s v="6accab1c5584ab9cdffa1720"/>
    <n v="1"/>
    <n v="1"/>
    <n v="1"/>
    <n v="0"/>
    <n v="3"/>
    <n v="2"/>
    <n v="0"/>
    <n v="0"/>
    <n v="0"/>
    <n v="0"/>
    <n v="0"/>
    <n v="0"/>
  </r>
  <r>
    <x v="0"/>
    <x v="0"/>
    <x v="2"/>
    <s v="E_Suresh_Natuf_Kiosk_07072026_Adset5"/>
    <s v="E_Hindi_Suresh_Natuf_Kiosk_07072026_Adset5_ad3 – Copy 2"/>
    <s v="Natuf"/>
    <x v="5"/>
    <s v="Non-Quality Lead"/>
    <x v="0"/>
    <x v="2"/>
    <s v="Tejaswini Tarigopula"/>
    <s v="Facebook"/>
    <s v="Direct (campaign tagged in CRM)"/>
    <s v="6acca54bb8305f756fc67e28"/>
    <n v="1"/>
    <n v="0"/>
    <n v="1"/>
    <n v="0"/>
    <n v="8"/>
    <n v="7"/>
    <n v="0"/>
    <n v="0"/>
    <n v="0"/>
    <n v="0"/>
    <n v="1"/>
    <n v="0"/>
  </r>
  <r>
    <x v="0"/>
    <x v="1"/>
    <x v="14"/>
    <s v="Natuf | Business Owners | Tier1 + Growth Cities | Oct26 | V1"/>
    <s v="Natuf | Reel | Brand Ambassador | Heard Of Owning A Cafe | V1"/>
    <s v="In House Natuf"/>
    <x v="4"/>
    <s v="Quality Lead"/>
    <x v="0"/>
    <x v="2"/>
    <s v="Marshal Malbari"/>
    <s v="Facebook"/>
    <s v="Direct (campaign tagged in CRM)"/>
    <s v="6acca38139f4286b5bcb2b5b"/>
    <n v="1"/>
    <n v="1"/>
    <n v="1"/>
    <n v="0"/>
    <n v="1"/>
    <n v="1"/>
    <n v="0"/>
    <n v="0"/>
    <n v="0"/>
    <n v="0"/>
    <n v="0"/>
    <n v="0"/>
  </r>
  <r>
    <x v="0"/>
    <x v="0"/>
    <x v="2"/>
    <s v="E_Suresh_Natuf_Kiosk_07072026_Adset5"/>
    <s v="E_Hindi_Suresh_Natuf_Kiosk_07072026_Adset5_ad3 – Copy 2"/>
    <s v="Natuf"/>
    <x v="8"/>
    <s v="Non-Quality Lead"/>
    <x v="0"/>
    <x v="2"/>
    <s v="Marshal Malbari"/>
    <s v="Facebook"/>
    <s v="Direct (campaign tagged in CRM)"/>
    <s v="6acca1deed30b4e1f1372d94"/>
    <n v="1"/>
    <n v="0"/>
    <n v="1"/>
    <n v="0"/>
    <n v="4"/>
    <n v="0"/>
    <n v="0"/>
    <n v="0"/>
    <n v="0"/>
    <n v="0"/>
    <n v="1"/>
    <n v="0"/>
  </r>
  <r>
    <x v="0"/>
    <x v="1"/>
    <x v="14"/>
    <s v="Natuf | Broad | Tier1 + Growth Cities | Oct26 | V1"/>
    <s v="Natuf | Reel | Brand Ambassador | Heard Of Owning A Cafe | V1"/>
    <s v="In House Natuf"/>
    <x v="4"/>
    <s v="Quality Lead"/>
    <x v="0"/>
    <x v="2"/>
    <s v="Marshal Malbari"/>
    <s v="Facebook"/>
    <s v="Direct (campaign tagged in CRM)"/>
    <s v="6acca17a95bb8d446f2a9566"/>
    <n v="1"/>
    <n v="1"/>
    <n v="1"/>
    <n v="0"/>
    <n v="2"/>
    <n v="2"/>
    <n v="0"/>
    <n v="0"/>
    <n v="0"/>
    <n v="0"/>
    <n v="0"/>
    <n v="0"/>
  </r>
  <r>
    <x v="0"/>
    <x v="0"/>
    <x v="2"/>
    <s v="E_Suresh_Natuf_Kiosk_07072026_Adset5"/>
    <s v="E_Hindi_Suresh_Natuf_Kiosk_07072026_Adset5_ad3 – Copy 2"/>
    <s v="Natuf"/>
    <x v="13"/>
    <s v="Non-Quality Lead"/>
    <x v="0"/>
    <x v="2"/>
    <s v="Marshal Malbari"/>
    <s v="Facebook"/>
    <s v="Direct (campaign tagged in CRM)"/>
    <s v="6acca1405584ab9cdffa0984"/>
    <n v="1"/>
    <n v="0"/>
    <n v="1"/>
    <n v="0"/>
    <n v="12"/>
    <n v="6"/>
    <n v="0"/>
    <n v="0"/>
    <n v="0"/>
    <n v="0"/>
    <n v="1"/>
    <n v="0"/>
  </r>
  <r>
    <x v="0"/>
    <x v="1"/>
    <x v="14"/>
    <s v="Natuf | LAL 1% | India | Jul26 | V1"/>
    <s v="Natuf | Reel | Brand Ambassador | Heard Of Owning A Cafe | V1"/>
    <s v="In House Natuf"/>
    <x v="14"/>
    <s v="Non-Quality Lead"/>
    <x v="0"/>
    <x v="2"/>
    <s v="Marshal Malbari"/>
    <s v="Facebook"/>
    <s v="Direct (campaign tagged in CRM)"/>
    <s v="6acca01bc51f2b351ff2c992"/>
    <n v="1"/>
    <n v="0"/>
    <n v="1"/>
    <n v="1"/>
    <n v="1"/>
    <n v="1"/>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9f8e95bb8d446f2a911e"/>
    <n v="1"/>
    <n v="0"/>
    <n v="1"/>
    <n v="1"/>
    <n v="4"/>
    <n v="2"/>
    <n v="0"/>
    <n v="0"/>
    <n v="0"/>
    <n v="0"/>
    <n v="0"/>
    <n v="0"/>
  </r>
  <r>
    <x v="0"/>
    <x v="1"/>
    <x v="14"/>
    <s v="Natuf | Investors | Tier1 + Growth Cities | Oct26 | V1"/>
    <s v="Natuf | Reel | Brand Ambassador | Heard Of Owning A Cafe | V1"/>
    <s v="In House Natuf"/>
    <x v="4"/>
    <s v="Quality Lead"/>
    <x v="0"/>
    <x v="2"/>
    <s v="Marshal Malbari"/>
    <s v="Facebook"/>
    <s v="Direct (campaign tagged in CRM)"/>
    <s v="6acc9e61097a9309058a05d3"/>
    <n v="1"/>
    <n v="1"/>
    <n v="1"/>
    <n v="0"/>
    <n v="3"/>
    <n v="2"/>
    <n v="0"/>
    <n v="0"/>
    <n v="0"/>
    <n v="0"/>
    <n v="0"/>
    <n v="0"/>
  </r>
  <r>
    <x v="0"/>
    <x v="0"/>
    <x v="2"/>
    <s v="E_Suresh_Natuf_Kiosk_07072026_Adset5"/>
    <s v="E_Hindi_Suresh_Natuf_Kiosk_07072026_Adset5_ad3 – Copy 2"/>
    <s v="Natuf"/>
    <x v="4"/>
    <s v="Quality Lead"/>
    <x v="0"/>
    <x v="2"/>
    <s v="Marshal Malbari"/>
    <s v="Facebook"/>
    <s v="Direct (campaign tagged in CRM)"/>
    <s v="6acc9db4623ca84fd3e2d2cf"/>
    <n v="1"/>
    <n v="1"/>
    <n v="1"/>
    <n v="0"/>
    <n v="2"/>
    <n v="2"/>
    <n v="0"/>
    <n v="0"/>
    <n v="0"/>
    <n v="0"/>
    <n v="1"/>
    <n v="1"/>
  </r>
  <r>
    <x v="0"/>
    <x v="1"/>
    <x v="14"/>
    <s v="Natuf | Investors | Tier1 + Growth Cities | Oct26 | V1"/>
    <s v="Natuf | Reel | Brand Ambassador | Heard Of Owning A Cafe | V1"/>
    <s v="In House Natuf"/>
    <x v="6"/>
    <s v="Non-Quality Lead"/>
    <x v="0"/>
    <x v="2"/>
    <s v="Marshal Malbari"/>
    <s v="Facebook"/>
    <s v="Direct (campaign tagged in CRM)"/>
    <s v="6acc9d4e95bb8d446f2a8cbe"/>
    <n v="1"/>
    <n v="0"/>
    <n v="1"/>
    <n v="0"/>
    <n v="1"/>
    <n v="1"/>
    <n v="0"/>
    <n v="0"/>
    <n v="0"/>
    <n v="0"/>
    <n v="0"/>
    <n v="0"/>
  </r>
  <r>
    <x v="0"/>
    <x v="1"/>
    <x v="14"/>
    <s v="Natuf | LAL 1% | India | Jul26 | V1"/>
    <s v="Natuf | Reel | Brand Ambassador | Heard Of Owning A Cafe | V1"/>
    <s v="In House Natuf"/>
    <x v="4"/>
    <s v="Quality Lead"/>
    <x v="0"/>
    <x v="2"/>
    <s v="Marshal Malbari"/>
    <s v="Facebook"/>
    <s v="Direct (campaign tagged in CRM)"/>
    <s v="6acc9b6a9ede94f9dfbb5bc5"/>
    <n v="1"/>
    <n v="1"/>
    <n v="1"/>
    <n v="0"/>
    <n v="5"/>
    <n v="2"/>
    <n v="0"/>
    <n v="0"/>
    <n v="0"/>
    <n v="0"/>
    <n v="0"/>
    <n v="0"/>
  </r>
  <r>
    <x v="0"/>
    <x v="1"/>
    <x v="14"/>
    <s v="Natuf | Broad | Tier1 + Growth Cities | Oct26 | V1"/>
    <s v="Natuf | Reel | Brand Ambassador | Heard Of Owning A Cafe | V1"/>
    <s v="In House Natuf"/>
    <x v="14"/>
    <s v="Non-Quality Lead"/>
    <x v="0"/>
    <x v="2"/>
    <s v="Marshal Malbari"/>
    <s v="Facebook"/>
    <s v="Direct (campaign tagged in CRM)"/>
    <s v="6acc9ad0be4f7f9b4bd8d68a"/>
    <n v="1"/>
    <n v="0"/>
    <n v="1"/>
    <n v="1"/>
    <n v="8"/>
    <n v="0"/>
    <n v="0"/>
    <n v="0"/>
    <n v="0"/>
    <n v="0"/>
    <n v="0"/>
    <n v="0"/>
  </r>
  <r>
    <x v="0"/>
    <x v="1"/>
    <x v="14"/>
    <s v="Natuf | Broad | Tier1 + Growth Cities | Oct26 | V1"/>
    <s v="Natuf | Reel | Brand Ambassador | Heard Of Owning A Cafe | V1"/>
    <s v="In House Natuf"/>
    <x v="14"/>
    <s v="Non-Quality Lead"/>
    <x v="0"/>
    <x v="2"/>
    <s v="Marshal Malbari"/>
    <s v="Facebook"/>
    <s v="Direct (campaign tagged in CRM)"/>
    <s v="6acc9a44c51f2b351ff2bde0"/>
    <n v="1"/>
    <n v="0"/>
    <n v="1"/>
    <n v="1"/>
    <n v="6"/>
    <n v="5"/>
    <n v="0"/>
    <n v="0"/>
    <n v="0"/>
    <n v="0"/>
    <n v="0"/>
    <n v="0"/>
  </r>
  <r>
    <x v="0"/>
    <x v="1"/>
    <x v="14"/>
    <s v="Natuf | LAL 1% | India | Jul26 | V1"/>
    <s v="Natuf | Reel | Brand Ambassador | Heard Of Owning A Cafe | V1"/>
    <s v="In House Natuf"/>
    <x v="6"/>
    <s v="Non-Quality Lead"/>
    <x v="0"/>
    <x v="2"/>
    <s v="Marshal Malbari"/>
    <s v="Facebook"/>
    <s v="Direct (campaign tagged in CRM)"/>
    <s v="6acc98d59f757bbacaf543a3"/>
    <n v="1"/>
    <n v="0"/>
    <n v="1"/>
    <n v="0"/>
    <n v="6"/>
    <n v="0"/>
    <n v="0"/>
    <n v="0"/>
    <n v="0"/>
    <n v="0"/>
    <n v="0"/>
    <n v="0"/>
  </r>
  <r>
    <x v="0"/>
    <x v="1"/>
    <x v="14"/>
    <s v="Natuf | Investors | Tier1 + Growth Cities | Oct26 | V1"/>
    <s v="Natuf | Reel | Brand Ambassador | Heard Of Owning A Cafe | V1"/>
    <s v="In House Natuf"/>
    <x v="6"/>
    <s v="Non-Quality Lead"/>
    <x v="0"/>
    <x v="2"/>
    <s v="Marshal Malbari"/>
    <s v="Facebook"/>
    <s v="Direct (campaign tagged in CRM)"/>
    <s v="6acc95c61937735e595178ac"/>
    <n v="1"/>
    <n v="0"/>
    <n v="1"/>
    <n v="0"/>
    <n v="1"/>
    <n v="1"/>
    <n v="0"/>
    <n v="0"/>
    <n v="0"/>
    <n v="0"/>
    <n v="0"/>
    <n v="0"/>
  </r>
  <r>
    <x v="0"/>
    <x v="1"/>
    <x v="14"/>
    <s v="Natuf | LAL 1% | India | Jul26 | V1"/>
    <s v="Natuf | Reel | Brand Ambassador | Heard Of Owning A Cafe | V1"/>
    <s v="In House Natuf"/>
    <x v="10"/>
    <s v="Non-Quality Lead"/>
    <x v="0"/>
    <x v="2"/>
    <s v="Marshal Malbari"/>
    <s v="Facebook"/>
    <s v="Direct (campaign tagged in CRM)"/>
    <s v="6acc94783bb63da7a9f45993"/>
    <n v="1"/>
    <n v="0"/>
    <n v="1"/>
    <n v="0"/>
    <n v="5"/>
    <n v="0"/>
    <n v="0"/>
    <n v="0"/>
    <n v="0"/>
    <n v="0"/>
    <n v="0"/>
    <n v="0"/>
  </r>
  <r>
    <x v="0"/>
    <x v="1"/>
    <x v="14"/>
    <s v="Natuf | Broad | Tier1 + Growth Cities | Oct26 | V1"/>
    <s v="Natuf | Reel | Brand Ambassador | Heard Of Owning A Cafe | V1"/>
    <s v="In House Natuf"/>
    <x v="8"/>
    <s v="Non-Quality Lead"/>
    <x v="0"/>
    <x v="2"/>
    <s v="Marshal Malbari"/>
    <s v="Facebook"/>
    <s v="Direct (campaign tagged in CRM)"/>
    <s v="6acc9412fbf813c46450c797"/>
    <n v="1"/>
    <n v="0"/>
    <n v="1"/>
    <n v="0"/>
    <n v="3"/>
    <n v="0"/>
    <n v="0"/>
    <n v="0"/>
    <n v="0"/>
    <n v="0"/>
    <n v="0"/>
    <n v="0"/>
  </r>
  <r>
    <x v="0"/>
    <x v="0"/>
    <x v="3"/>
    <s v="natuf_Kiosk_09102026"/>
    <s v="natuf_Kiosk_14072026_ad set_ad1"/>
    <s v="Natuf"/>
    <x v="14"/>
    <s v="Non-Quality Lead"/>
    <x v="0"/>
    <x v="2"/>
    <s v="Tejaswini Tarigopula"/>
    <s v="Facebook"/>
    <s v="Direct (campaign tagged in CRM)"/>
    <s v="6acc927c68fc2565e3fae93c"/>
    <n v="1"/>
    <n v="0"/>
    <n v="1"/>
    <n v="1"/>
    <n v="12"/>
    <n v="10"/>
    <n v="0"/>
    <n v="0"/>
    <n v="0"/>
    <n v="0"/>
    <n v="1"/>
    <n v="0"/>
  </r>
  <r>
    <x v="0"/>
    <x v="0"/>
    <x v="0"/>
    <s v="E_Karan_Natuf_Fragship_07072026_Adset2"/>
    <s v="E_Karan_Natuf_Flagship_Cafe_07072026_Adset2_Ad1 – Copy 2"/>
    <s v="Natuf"/>
    <x v="5"/>
    <s v="Non-Quality Lead"/>
    <x v="0"/>
    <x v="2"/>
    <s v="Tejaswini Tarigopula"/>
    <s v="Facebook"/>
    <s v="Direct (campaign tagged in CRM)"/>
    <s v="6acc90159704d91b254209cc"/>
    <n v="1"/>
    <n v="0"/>
    <n v="1"/>
    <n v="0"/>
    <n v="6"/>
    <n v="1"/>
    <n v="0"/>
    <n v="0"/>
    <n v="0"/>
    <n v="0"/>
    <n v="1"/>
    <n v="0"/>
  </r>
  <r>
    <x v="0"/>
    <x v="0"/>
    <x v="3"/>
    <s v="natuf_Kiosk_09102026"/>
    <s v="natuf_Kiosk_14072026_ad set_ad1"/>
    <s v="Natuf"/>
    <x v="6"/>
    <s v="Non-Quality Lead"/>
    <x v="0"/>
    <x v="2"/>
    <s v="Tejaswini Tarigopula"/>
    <s v="Facebook"/>
    <s v="Direct (campaign tagged in CRM)"/>
    <s v="6acc8babbe4f7f9b4bd8c92c"/>
    <n v="1"/>
    <n v="0"/>
    <n v="1"/>
    <n v="0"/>
    <n v="2"/>
    <n v="1"/>
    <n v="0"/>
    <n v="0"/>
    <n v="0"/>
    <n v="0"/>
    <n v="1"/>
    <n v="0"/>
  </r>
  <r>
    <x v="0"/>
    <x v="1"/>
    <x v="14"/>
    <s v="Natuf | LAL 1% | India | Jul26 | V1"/>
    <s v="Natuf | Reel | Brand Ambassador | Heard Of Owning A Cafe | V1"/>
    <s v="In House Natuf"/>
    <x v="14"/>
    <s v="Non-Quality Lead"/>
    <x v="0"/>
    <x v="2"/>
    <s v="Marshal Malbari"/>
    <s v="Facebook"/>
    <s v="Direct (campaign tagged in CRM)"/>
    <s v="6acc8a68b27b237e26813247"/>
    <n v="1"/>
    <n v="0"/>
    <n v="1"/>
    <n v="1"/>
    <n v="5"/>
    <n v="0"/>
    <n v="0"/>
    <n v="0"/>
    <n v="0"/>
    <n v="0"/>
    <n v="0"/>
    <n v="0"/>
  </r>
  <r>
    <x v="0"/>
    <x v="1"/>
    <x v="14"/>
    <s v="Natuf | Business Owners | Tier1 + Growth Cities | Oct26 | V1"/>
    <s v="Natuf | Reel | Brand Ambassador | Heard Of Owning A Cafe | V1"/>
    <s v="In House Natuf"/>
    <x v="4"/>
    <s v="Quality Lead"/>
    <x v="0"/>
    <x v="2"/>
    <s v="Marshal Malbari"/>
    <s v="Facebook"/>
    <s v="Direct (campaign tagged in CRM)"/>
    <s v="6acc89ef96dcea006e19eb73"/>
    <n v="1"/>
    <n v="1"/>
    <n v="1"/>
    <n v="0"/>
    <n v="1"/>
    <n v="1"/>
    <n v="0"/>
    <n v="0"/>
    <n v="0"/>
    <n v="0"/>
    <n v="0"/>
    <n v="0"/>
  </r>
  <r>
    <x v="0"/>
    <x v="1"/>
    <x v="14"/>
    <s v="Natuf | Business Owners | Tier1 + Growth Cities | Oct26 | V1"/>
    <s v="Natuf | Reel | Brand Ambassador | Heard Of Owning A Cafe | V1"/>
    <s v="In House Natuf"/>
    <x v="6"/>
    <s v="Non-Quality Lead"/>
    <x v="0"/>
    <x v="2"/>
    <s v="Marshal Malbari"/>
    <s v="Facebook"/>
    <s v="Direct (campaign tagged in CRM)"/>
    <s v="6acc89578822c474b86d2716"/>
    <n v="1"/>
    <n v="0"/>
    <n v="1"/>
    <n v="0"/>
    <n v="2"/>
    <n v="1"/>
    <n v="0"/>
    <n v="0"/>
    <n v="0"/>
    <n v="0"/>
    <n v="0"/>
    <n v="0"/>
  </r>
  <r>
    <x v="0"/>
    <x v="0"/>
    <x v="0"/>
    <s v="E_Karan_Natuf_Fragship_07072026_Adset2"/>
    <s v="E_Karan_Natuf_Flagship_Cafe_07072026_Adset2_Ad1 – Copy 2"/>
    <s v="Natuf"/>
    <x v="4"/>
    <s v="Quality Lead"/>
    <x v="0"/>
    <x v="2"/>
    <s v="Marshal Malbari"/>
    <s v="Facebook"/>
    <s v="Direct (campaign tagged in CRM)"/>
    <s v="6acc8827a28be0e744d9414d"/>
    <n v="1"/>
    <n v="1"/>
    <n v="1"/>
    <n v="0"/>
    <n v="9"/>
    <n v="2"/>
    <n v="0"/>
    <n v="0"/>
    <n v="0"/>
    <n v="0"/>
    <n v="1"/>
    <n v="1"/>
  </r>
  <r>
    <x v="0"/>
    <x v="1"/>
    <x v="14"/>
    <s v="Natuf | Broad | Tier1 + Growth Cities | Oct26 | V1"/>
    <s v="Natuf | Reel | Brand Ambassador | Heard Of Owning A Cafe | V1"/>
    <s v="In House Natuf"/>
    <x v="14"/>
    <s v="Non-Quality Lead"/>
    <x v="0"/>
    <x v="2"/>
    <s v="Marshal Malbari"/>
    <s v="Facebook"/>
    <s v="Direct (campaign tagged in CRM)"/>
    <s v="6acc87dbc76e99c63793e62e"/>
    <n v="1"/>
    <n v="0"/>
    <n v="1"/>
    <n v="1"/>
    <n v="1"/>
    <n v="0"/>
    <n v="0"/>
    <n v="0"/>
    <n v="0"/>
    <n v="0"/>
    <n v="0"/>
    <n v="0"/>
  </r>
  <r>
    <x v="0"/>
    <x v="0"/>
    <x v="3"/>
    <s v="natuf_Kiosk_14072026_Highest-converting industries"/>
    <s v="natuf_Kiosk_14072026_ad set_ad1"/>
    <s v="Natuf"/>
    <x v="14"/>
    <s v="Non-Quality Lead"/>
    <x v="0"/>
    <x v="2"/>
    <s v="Tejaswini Tarigopula"/>
    <s v="Facebook"/>
    <s v="Direct (campaign tagged in CRM)"/>
    <s v="6acc86a512d7a5c6ce768af0"/>
    <n v="1"/>
    <n v="0"/>
    <n v="1"/>
    <n v="1"/>
    <n v="6"/>
    <n v="0"/>
    <n v="0"/>
    <n v="0"/>
    <n v="0"/>
    <n v="0"/>
    <n v="1"/>
    <n v="0"/>
  </r>
  <r>
    <x v="0"/>
    <x v="1"/>
    <x v="14"/>
    <s v="Natuf | Investors | Tier1 + Growth Cities | Oct26 | V1"/>
    <s v="Natuf | Reel | Brand Ambassador | Heard Of Owning A Cafe | V1"/>
    <s v="In House Natuf"/>
    <x v="14"/>
    <s v="Non-Quality Lead"/>
    <x v="0"/>
    <x v="2"/>
    <s v="Marshal Malbari"/>
    <s v="Facebook"/>
    <s v="Direct (campaign tagged in CRM)"/>
    <s v="6acc859f96dcea006e19e533"/>
    <n v="1"/>
    <n v="0"/>
    <n v="1"/>
    <n v="1"/>
    <n v="8"/>
    <n v="1"/>
    <n v="0"/>
    <n v="0"/>
    <n v="0"/>
    <n v="0"/>
    <n v="0"/>
    <n v="0"/>
  </r>
  <r>
    <x v="0"/>
    <x v="1"/>
    <x v="14"/>
    <s v="Natuf | LAL 1% | India | Jul26 | V1"/>
    <s v="Natuf | Reel | Brand Ambassador | Heard Of Owning A Cafe | V1"/>
    <s v="In House Natuf"/>
    <x v="14"/>
    <s v="Non-Quality Lead"/>
    <x v="0"/>
    <x v="2"/>
    <s v="Marshal Malbari"/>
    <s v="Facebook"/>
    <s v="Direct (campaign tagged in CRM)"/>
    <s v="6acc833e6077c2d862be42ca"/>
    <n v="1"/>
    <n v="0"/>
    <n v="1"/>
    <n v="1"/>
    <n v="8"/>
    <n v="1"/>
    <n v="0"/>
    <n v="0"/>
    <n v="0"/>
    <n v="0"/>
    <n v="0"/>
    <n v="0"/>
  </r>
  <r>
    <x v="0"/>
    <x v="0"/>
    <x v="0"/>
    <s v="E_Karan_Natuf_Fragship_07072026_Adset2"/>
    <s v="E_Karan_Natuf_Flagship_Cafe_07072026_Adset2_Ad1 – Copy 2"/>
    <s v="Natuf"/>
    <x v="7"/>
    <s v="Non-Quality Lead"/>
    <x v="0"/>
    <x v="2"/>
    <s v="Tejaswini Tarigopula"/>
    <s v="Facebook"/>
    <s v="Direct (campaign tagged in CRM)"/>
    <s v="6acc82a73f4e7e809a641c4e"/>
    <n v="1"/>
    <n v="0"/>
    <n v="1"/>
    <n v="0"/>
    <n v="2"/>
    <n v="0"/>
    <n v="0"/>
    <n v="0"/>
    <n v="0"/>
    <n v="0"/>
    <n v="1"/>
    <n v="0"/>
  </r>
  <r>
    <x v="0"/>
    <x v="1"/>
    <x v="14"/>
    <s v="Natuf | Broad | Tier1 + Growth Cities | Oct26 | V1"/>
    <s v="Natuf | Reel | Brand Ambassador | Heard Of Owning A Cafe | V1"/>
    <s v="In House Natuf"/>
    <x v="6"/>
    <s v="Non-Quality Lead"/>
    <x v="0"/>
    <x v="2"/>
    <s v="Marshal Malbari"/>
    <s v="Facebook"/>
    <s v="Direct (campaign tagged in CRM)"/>
    <s v="6acc827d660ab4cbd0845b29"/>
    <n v="1"/>
    <n v="0"/>
    <n v="1"/>
    <n v="0"/>
    <n v="1"/>
    <n v="0"/>
    <n v="0"/>
    <n v="0"/>
    <n v="0"/>
    <n v="0"/>
    <n v="0"/>
    <n v="0"/>
  </r>
  <r>
    <x v="0"/>
    <x v="1"/>
    <x v="14"/>
    <s v="Natuf | Investors | Tier1 + Growth Cities | Oct26 | V1"/>
    <s v="Natuf | Reel | Brand Ambassador | Heard Of Owning A Cafe | V1"/>
    <s v="In House Natuf"/>
    <x v="6"/>
    <s v="Non-Quality Lead"/>
    <x v="0"/>
    <x v="2"/>
    <s v="Marshal Malbari"/>
    <s v="Facebook"/>
    <s v="Direct (campaign tagged in CRM)"/>
    <s v="6acc81b857fbd921f17ac626"/>
    <n v="1"/>
    <n v="0"/>
    <n v="1"/>
    <n v="0"/>
    <n v="1"/>
    <n v="0"/>
    <n v="0"/>
    <n v="0"/>
    <n v="0"/>
    <n v="0"/>
    <n v="0"/>
    <n v="0"/>
  </r>
  <r>
    <x v="0"/>
    <x v="0"/>
    <x v="3"/>
    <s v="natuf_Kiosk_09102026"/>
    <s v="natuf_Kiosk_14072026_ad set_ad1"/>
    <s v="Natuf"/>
    <x v="6"/>
    <s v="Non-Quality Lead"/>
    <x v="0"/>
    <x v="2"/>
    <s v="Marshal Malbari"/>
    <s v="Facebook"/>
    <s v="Direct (campaign tagged in CRM)"/>
    <s v="6acc8165b8bd40a8042b9ae8"/>
    <n v="1"/>
    <n v="0"/>
    <n v="1"/>
    <n v="0"/>
    <n v="1"/>
    <n v="0"/>
    <n v="0"/>
    <n v="0"/>
    <n v="0"/>
    <n v="0"/>
    <n v="1"/>
    <n v="0"/>
  </r>
  <r>
    <x v="0"/>
    <x v="0"/>
    <x v="3"/>
    <s v="natuf_Kiosk_09102026"/>
    <s v="natuf_Kiosk_14072026_ad set_ad1"/>
    <s v="Natuf"/>
    <x v="14"/>
    <s v="Non-Quality Lead"/>
    <x v="0"/>
    <x v="2"/>
    <s v="Marshal Malbari"/>
    <s v="Facebook"/>
    <s v="Direct (campaign tagged in CRM)"/>
    <s v="6acc80fe935e0c04fbbb0e5d"/>
    <n v="1"/>
    <n v="0"/>
    <n v="1"/>
    <n v="1"/>
    <n v="5"/>
    <n v="3"/>
    <n v="0"/>
    <n v="0"/>
    <n v="0"/>
    <n v="0"/>
    <n v="1"/>
    <n v="0"/>
  </r>
  <r>
    <x v="0"/>
    <x v="1"/>
    <x v="14"/>
    <s v="Natuf | LAL 1% | India | Jul26 | V1"/>
    <s v="Natuf | Reel | Brand Ambassador | Heard Of Owning A Cafe | V1"/>
    <s v="In House Natuf"/>
    <x v="4"/>
    <s v="Quality Lead"/>
    <x v="0"/>
    <x v="2"/>
    <s v="Marshal Malbari"/>
    <s v="Facebook"/>
    <s v="Direct (campaign tagged in CRM)"/>
    <s v="6acc80b7907d9fa2c3f0d69b"/>
    <n v="1"/>
    <n v="1"/>
    <n v="1"/>
    <n v="0"/>
    <n v="5"/>
    <n v="5"/>
    <n v="0"/>
    <n v="0"/>
    <n v="0"/>
    <n v="0"/>
    <n v="0"/>
    <n v="0"/>
  </r>
  <r>
    <x v="0"/>
    <x v="1"/>
    <x v="14"/>
    <s v="Natuf | Business Owners | Tier1 + Growth Cities | Oct26 | V1"/>
    <s v="Natuf | Reel | Brand Ambassador | Heard Of Owning A Cafe | V1"/>
    <s v="In House Natuf"/>
    <x v="4"/>
    <s v="Quality Lead"/>
    <x v="0"/>
    <x v="2"/>
    <s v="Marshal Malbari"/>
    <s v="Facebook"/>
    <s v="Direct (campaign tagged in CRM)"/>
    <s v="6acc7e8885f91efb42c3c34b"/>
    <n v="1"/>
    <n v="1"/>
    <n v="1"/>
    <n v="0"/>
    <n v="3"/>
    <n v="3"/>
    <n v="0"/>
    <n v="0"/>
    <n v="0"/>
    <n v="0"/>
    <n v="0"/>
    <n v="0"/>
  </r>
  <r>
    <x v="0"/>
    <x v="1"/>
    <x v="14"/>
    <s v="Natuf | Business Owners | Tier1 + Growth Cities | Oct26 | V1"/>
    <s v="Natuf | Reel | Brand Ambassador | Heard Of Owning A Cafe | V1"/>
    <s v="In House Natuf"/>
    <x v="14"/>
    <s v="Non-Quality Lead"/>
    <x v="0"/>
    <x v="2"/>
    <s v="Marshal Malbari"/>
    <s v="Facebook"/>
    <s v="Direct (campaign tagged in CRM)"/>
    <s v="6acc7d083338257e79b070b7"/>
    <n v="1"/>
    <n v="0"/>
    <n v="1"/>
    <n v="1"/>
    <n v="1"/>
    <n v="1"/>
    <n v="0"/>
    <n v="0"/>
    <n v="0"/>
    <n v="0"/>
    <n v="0"/>
    <n v="0"/>
  </r>
  <r>
    <x v="0"/>
    <x v="1"/>
    <x v="14"/>
    <s v="Natuf | Broad | Tier1 + Growth Cities | Oct26 | V1"/>
    <s v="Natuf | Reel | Brand Ambassador | Heard Of Owning A Cafe | V1"/>
    <s v="In House Natuf"/>
    <x v="8"/>
    <s v="Non-Quality Lead"/>
    <x v="0"/>
    <x v="2"/>
    <s v="Marshal Malbari"/>
    <s v="Facebook"/>
    <s v="Direct (campaign tagged in CRM)"/>
    <s v="6acc6b3ea9e1b36d4a716ff5"/>
    <n v="1"/>
    <n v="0"/>
    <n v="1"/>
    <n v="0"/>
    <n v="3"/>
    <n v="0"/>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69a4a8d6e5046705a38e"/>
    <n v="1"/>
    <n v="0"/>
    <n v="1"/>
    <n v="1"/>
    <n v="2"/>
    <n v="1"/>
    <n v="0"/>
    <n v="0"/>
    <n v="0"/>
    <n v="0"/>
    <n v="0"/>
    <n v="0"/>
  </r>
  <r>
    <x v="0"/>
    <x v="1"/>
    <x v="14"/>
    <s v="Natuf | Investors | Tier1 + Growth Cities | Oct26 | V1"/>
    <s v="Natuf | Reel | Brand Ambassador | Heard Of Owning A Cafe | V1"/>
    <s v="In House Natuf"/>
    <x v="4"/>
    <s v="Quality Lead"/>
    <x v="0"/>
    <x v="2"/>
    <s v="Marshal Malbari"/>
    <s v="Facebook"/>
    <s v="Direct (campaign tagged in CRM)"/>
    <s v="6acc67927e7bea3e40f465e9"/>
    <n v="1"/>
    <n v="1"/>
    <n v="1"/>
    <n v="0"/>
    <n v="6"/>
    <n v="1"/>
    <n v="0"/>
    <n v="0"/>
    <n v="0"/>
    <n v="0"/>
    <n v="0"/>
    <n v="0"/>
  </r>
  <r>
    <x v="0"/>
    <x v="1"/>
    <x v="14"/>
    <s v="Natuf | Investors | Tier1 + Growth Cities | Oct26 | V1"/>
    <s v="Natuf | Reel | Brand Ambassador | Heard Of Owning A Cafe | V1"/>
    <s v="In House Natuf"/>
    <x v="4"/>
    <s v="Quality Lead"/>
    <x v="0"/>
    <x v="2"/>
    <s v="Marshal Malbari"/>
    <s v="Facebook"/>
    <s v="Direct (campaign tagged in CRM)"/>
    <s v="6acc6781a9e1b36d4a716a2b"/>
    <n v="1"/>
    <n v="1"/>
    <n v="1"/>
    <n v="0"/>
    <n v="8"/>
    <n v="1"/>
    <n v="0"/>
    <n v="0"/>
    <n v="0"/>
    <n v="0"/>
    <n v="0"/>
    <n v="0"/>
  </r>
  <r>
    <x v="0"/>
    <x v="1"/>
    <x v="14"/>
    <s v="Natuf | Business Owners | Tier1 + Growth Cities | Oct26 | V1"/>
    <s v="Natuf | Reel | Brand Ambassador | Heard Of Owning A Cafe | V1"/>
    <s v="In House Natuf"/>
    <x v="14"/>
    <s v="Non-Quality Lead"/>
    <x v="0"/>
    <x v="2"/>
    <s v="Marshal Malbari"/>
    <s v="Facebook"/>
    <s v="Direct (campaign tagged in CRM)"/>
    <s v="6acc64085359f7b3b0ff7552"/>
    <n v="1"/>
    <n v="0"/>
    <n v="1"/>
    <n v="1"/>
    <n v="7"/>
    <n v="4"/>
    <n v="0"/>
    <n v="0"/>
    <n v="0"/>
    <n v="0"/>
    <n v="0"/>
    <n v="0"/>
  </r>
  <r>
    <x v="0"/>
    <x v="1"/>
    <x v="14"/>
    <s v="Natuf | Investors | Tier1 + Growth Cities | Oct26 | V1"/>
    <s v="Natuf | Reel | Brand Ambassador | Heard Of Owning A Cafe | V1"/>
    <s v="In House Natuf"/>
    <x v="6"/>
    <s v="Non-Quality Lead"/>
    <x v="0"/>
    <x v="2"/>
    <s v="Marshal Malbari"/>
    <s v="Facebook"/>
    <s v="Direct (campaign tagged in CRM)"/>
    <s v="6acc5f50d6edc2c41b5e6a79"/>
    <n v="1"/>
    <n v="0"/>
    <n v="1"/>
    <n v="0"/>
    <n v="2"/>
    <n v="1"/>
    <n v="0"/>
    <n v="0"/>
    <n v="0"/>
    <n v="0"/>
    <n v="0"/>
    <n v="0"/>
  </r>
  <r>
    <x v="0"/>
    <x v="1"/>
    <x v="14"/>
    <s v="Natuf | LAL 1% | India | Jul26 | V1"/>
    <s v="Natuf | Reel | Brand Ambassador | Heard Of Owning A Cafe | V1"/>
    <s v="In House Natuf"/>
    <x v="4"/>
    <s v="Quality Lead"/>
    <x v="0"/>
    <x v="2"/>
    <s v="Marshal Malbari"/>
    <s v="Facebook"/>
    <s v="Direct (campaign tagged in CRM)"/>
    <s v="6acc5e1a801cc3618db1f0a5"/>
    <n v="1"/>
    <n v="1"/>
    <n v="1"/>
    <n v="0"/>
    <n v="1"/>
    <n v="1"/>
    <n v="0"/>
    <n v="0"/>
    <n v="0"/>
    <n v="0"/>
    <n v="0"/>
    <n v="0"/>
  </r>
  <r>
    <x v="0"/>
    <x v="1"/>
    <x v="14"/>
    <s v="Natuf | LAL 1% | India | Jul26 | V1"/>
    <s v="Natuf | Reel | Brand Ambassador | Heard Of Owning A Cafe | V1"/>
    <s v="In House Natuf"/>
    <x v="9"/>
    <s v="Non-Quality Lead"/>
    <x v="0"/>
    <x v="2"/>
    <s v="Marshal Malbari"/>
    <s v="Facebook"/>
    <s v="Direct (campaign tagged in CRM)"/>
    <s v="6acc5cd9f6188531dd50075c"/>
    <n v="1"/>
    <n v="0"/>
    <n v="1"/>
    <n v="0"/>
    <n v="5"/>
    <n v="3"/>
    <n v="0"/>
    <n v="0"/>
    <n v="0"/>
    <n v="0"/>
    <n v="0"/>
    <n v="0"/>
  </r>
  <r>
    <x v="0"/>
    <x v="1"/>
    <x v="14"/>
    <s v="Natuf | Broad | Tier1 + Growth Cities | Oct26 | V1"/>
    <s v="Natuf | Reel | Brand Ambassador | Heard Of Owning A Cafe | V1"/>
    <s v="In House Natuf"/>
    <x v="7"/>
    <s v="Non-Quality Lead"/>
    <x v="0"/>
    <x v="2"/>
    <s v="Marshal Malbari"/>
    <s v="Facebook"/>
    <s v="Direct (campaign tagged in CRM)"/>
    <s v="6acc5bc664969a847a979520"/>
    <n v="1"/>
    <n v="0"/>
    <n v="1"/>
    <n v="0"/>
    <n v="4"/>
    <n v="1"/>
    <n v="0"/>
    <n v="0"/>
    <n v="0"/>
    <n v="0"/>
    <n v="0"/>
    <n v="0"/>
  </r>
  <r>
    <x v="0"/>
    <x v="0"/>
    <x v="2"/>
    <s v="E_Suresh_Natuf_Kiosk_07072026_Adset5"/>
    <s v="E_Hindi_Suresh_Natuf_Kiosk_07072026_Adset5_ad3 – Copy 2"/>
    <s v="Natuf"/>
    <x v="6"/>
    <s v="Non-Quality Lead"/>
    <x v="0"/>
    <x v="2"/>
    <s v="Tejaswini Tarigopula"/>
    <s v="Facebook"/>
    <s v="Direct (campaign tagged in CRM)"/>
    <s v="6acc559b7e9efd8768a333c5"/>
    <n v="1"/>
    <n v="0"/>
    <n v="1"/>
    <n v="0"/>
    <n v="2"/>
    <n v="0"/>
    <n v="0"/>
    <n v="0"/>
    <n v="0"/>
    <n v="0"/>
    <n v="1"/>
    <n v="0"/>
  </r>
  <r>
    <x v="0"/>
    <x v="1"/>
    <x v="14"/>
    <s v="Natuf | LAL 1% | India | Jul26 | V1"/>
    <s v="Natuf | Reel | Brand Ambassador | Heard Of Owning A Cafe | V1"/>
    <s v="In House Natuf"/>
    <x v="14"/>
    <s v="Non-Quality Lead"/>
    <x v="0"/>
    <x v="2"/>
    <s v="Marshal Malbari"/>
    <s v="Facebook"/>
    <s v="Direct (campaign tagged in CRM)"/>
    <s v="6acc5346d7d15626d650300b"/>
    <n v="1"/>
    <n v="0"/>
    <n v="1"/>
    <n v="1"/>
    <n v="1"/>
    <n v="1"/>
    <n v="0"/>
    <n v="0"/>
    <n v="0"/>
    <n v="0"/>
    <n v="0"/>
    <n v="0"/>
  </r>
  <r>
    <x v="0"/>
    <x v="0"/>
    <x v="2"/>
    <s v="E_Suresh_Natuf_Kiosk_07072026_Adset5"/>
    <s v="E_Hindi_Suresh_Natuf_Kiosk_07072026_Adset5_ad3 – Copy 2"/>
    <s v="Natuf"/>
    <x v="7"/>
    <s v="Non-Quality Lead"/>
    <x v="0"/>
    <x v="2"/>
    <s v="Tejaswini Tarigopula"/>
    <s v="Facebook"/>
    <s v="Direct (campaign tagged in CRM)"/>
    <s v="6acc5262a979b555455aeb09"/>
    <n v="1"/>
    <n v="0"/>
    <n v="1"/>
    <n v="0"/>
    <n v="5"/>
    <n v="0"/>
    <n v="0"/>
    <n v="0"/>
    <n v="0"/>
    <n v="0"/>
    <n v="1"/>
    <n v="0"/>
  </r>
  <r>
    <x v="0"/>
    <x v="0"/>
    <x v="3"/>
    <s v="natuf_Kiosk_09102026"/>
    <s v="natuf_Kiosk_14072026_ad set_ad1"/>
    <s v="Natuf"/>
    <x v="4"/>
    <s v="Quality Lead"/>
    <x v="0"/>
    <x v="2"/>
    <s v="Tejaswini Tarigopula"/>
    <s v="Facebook"/>
    <s v="Direct (campaign tagged in CRM)"/>
    <s v="6acc51a5153fb051fe32a85f"/>
    <n v="1"/>
    <n v="1"/>
    <n v="1"/>
    <n v="0"/>
    <n v="2"/>
    <n v="1"/>
    <n v="0"/>
    <n v="0"/>
    <n v="0"/>
    <n v="0"/>
    <n v="1"/>
    <n v="1"/>
  </r>
  <r>
    <x v="0"/>
    <x v="1"/>
    <x v="14"/>
    <s v="Natuf | Investors | Tier1 + Growth Cities | Oct26 | V1"/>
    <s v="Natuf | Reel | Brand Ambassador | Heard Of Owning A Cafe | V1"/>
    <s v="In House Natuf"/>
    <x v="14"/>
    <s v="Non-Quality Lead"/>
    <x v="0"/>
    <x v="2"/>
    <s v="Marshal Malbari"/>
    <s v="Facebook"/>
    <s v="Direct (campaign tagged in CRM)"/>
    <s v="6acc4df8ab909e4a6859f175"/>
    <n v="1"/>
    <n v="0"/>
    <n v="1"/>
    <n v="1"/>
    <n v="3"/>
    <n v="2"/>
    <n v="0"/>
    <n v="0"/>
    <n v="0"/>
    <n v="0"/>
    <n v="0"/>
    <n v="0"/>
  </r>
  <r>
    <x v="0"/>
    <x v="0"/>
    <x v="2"/>
    <s v="E_Suresh_Natuf_Kiosk_07072026_Adset5"/>
    <s v="E_Hindi_Suresh_Natuf_Kiosk_07072026_Adset5_ad3 – Copy 2"/>
    <s v="Natuf"/>
    <x v="8"/>
    <s v="Non-Quality Lead"/>
    <x v="0"/>
    <x v="2"/>
    <s v="Deepak Rai"/>
    <s v="Facebook"/>
    <s v="Direct (campaign tagged in CRM)"/>
    <s v="6acc4d217765b7af20bd8dc9"/>
    <n v="1"/>
    <n v="0"/>
    <n v="1"/>
    <n v="0"/>
    <n v="3"/>
    <n v="1"/>
    <n v="0"/>
    <n v="0"/>
    <n v="0"/>
    <n v="0"/>
    <n v="1"/>
    <n v="0"/>
  </r>
  <r>
    <x v="0"/>
    <x v="0"/>
    <x v="3"/>
    <s v="natuf_Kiosk_09102026"/>
    <s v="natuf_Kiosk_14072026_ad set_ad1"/>
    <s v="Natuf"/>
    <x v="5"/>
    <s v="Non-Quality Lead"/>
    <x v="0"/>
    <x v="2"/>
    <s v="Tejaswini Tarigopula"/>
    <s v="Facebook"/>
    <s v="Direct (campaign tagged in CRM)"/>
    <s v="6acc4cf68b5cf11013da0ba4"/>
    <n v="1"/>
    <n v="0"/>
    <n v="1"/>
    <n v="0"/>
    <n v="2"/>
    <n v="1"/>
    <n v="0"/>
    <n v="0"/>
    <n v="0"/>
    <n v="0"/>
    <n v="1"/>
    <n v="0"/>
  </r>
  <r>
    <x v="0"/>
    <x v="0"/>
    <x v="0"/>
    <s v="E_Karan_Natuf_Fragship_07072026_Adset2"/>
    <s v="E_Karan_Natuf_Flagship_Cafe_07072026_Adset2_Ad1 – Copy 2"/>
    <s v="Natuf"/>
    <x v="7"/>
    <s v="Non-Quality Lead"/>
    <x v="0"/>
    <x v="2"/>
    <s v="Tejaswini Tarigopula"/>
    <s v="Facebook"/>
    <s v="Direct (campaign tagged in CRM)"/>
    <s v="6acc4adf1d82e517b49b096f"/>
    <n v="1"/>
    <n v="0"/>
    <n v="1"/>
    <n v="0"/>
    <n v="2"/>
    <n v="0"/>
    <n v="0"/>
    <n v="0"/>
    <n v="0"/>
    <n v="0"/>
    <n v="1"/>
    <n v="0"/>
  </r>
  <r>
    <x v="0"/>
    <x v="1"/>
    <x v="14"/>
    <s v="Natuf | Broad | Tier1 + Growth Cities | Oct26 | V1"/>
    <s v="Natuf | Reel | Brand Ambassador | Heard Of Owning A Cafe | V1"/>
    <s v="In House Natuf"/>
    <x v="6"/>
    <s v="Non-Quality Lead"/>
    <x v="0"/>
    <x v="2"/>
    <s v="Marshal Malbari"/>
    <s v="Facebook"/>
    <s v="Direct (campaign tagged in CRM)"/>
    <s v="6acc4a77a0eff6ea0f3b09a0"/>
    <n v="1"/>
    <n v="0"/>
    <n v="1"/>
    <n v="0"/>
    <n v="1"/>
    <n v="0"/>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c4a221d82e517b49b0867"/>
    <n v="1"/>
    <n v="0"/>
    <n v="1"/>
    <n v="1"/>
    <n v="5"/>
    <n v="4"/>
    <n v="0"/>
    <n v="0"/>
    <n v="0"/>
    <n v="0"/>
    <n v="0"/>
    <n v="0"/>
  </r>
  <r>
    <x v="0"/>
    <x v="0"/>
    <x v="2"/>
    <s v="E_Suresh_Natuf_Kiosk_07072026_Adset5"/>
    <s v="E_Hindi_Suresh_Natuf_Kiosk_07072026_Adset5_ad3 – Copy 2"/>
    <s v="Natuf"/>
    <x v="5"/>
    <s v="Non-Quality Lead"/>
    <x v="0"/>
    <x v="2"/>
    <s v="Tejaswini Tarigopula"/>
    <s v="Facebook"/>
    <s v="Direct (campaign tagged in CRM)"/>
    <s v="6acc49395eebd362b9315d62"/>
    <n v="1"/>
    <n v="0"/>
    <n v="1"/>
    <n v="0"/>
    <n v="10"/>
    <n v="5"/>
    <n v="0"/>
    <n v="0"/>
    <n v="0"/>
    <n v="0"/>
    <n v="1"/>
    <n v="0"/>
  </r>
  <r>
    <x v="0"/>
    <x v="1"/>
    <x v="14"/>
    <s v="Natuf | Broad | Tier1 + Growth Cities | Oct26 | V1"/>
    <s v="Natuf | Reel | Brand Ambassador | Heard Of Owning A Cafe | V1"/>
    <s v="In House Natuf"/>
    <x v="14"/>
    <s v="Non-Quality Lead"/>
    <x v="0"/>
    <x v="2"/>
    <s v="Marshal Malbari"/>
    <s v="Facebook"/>
    <s v="Direct (campaign tagged in CRM)"/>
    <s v="6acc48976ed4972779950e77"/>
    <n v="1"/>
    <n v="0"/>
    <n v="1"/>
    <n v="1"/>
    <n v="3"/>
    <n v="2"/>
    <n v="0"/>
    <n v="0"/>
    <n v="0"/>
    <n v="0"/>
    <n v="0"/>
    <n v="0"/>
  </r>
  <r>
    <x v="0"/>
    <x v="1"/>
    <x v="14"/>
    <s v="Natuf | LAL 1% | India | Jul26 | V1"/>
    <s v="Natuf | Reel | Brand Ambassador | Heard Of Owning A Cafe | V1"/>
    <s v="In House Natuf"/>
    <x v="14"/>
    <s v="Non-Quality Lead"/>
    <x v="0"/>
    <x v="2"/>
    <s v="Marshal Malbari"/>
    <s v="Facebook"/>
    <s v="Direct (campaign tagged in CRM)"/>
    <s v="6acc4622d8fd28dd1244e109"/>
    <n v="1"/>
    <n v="0"/>
    <n v="1"/>
    <n v="1"/>
    <n v="10"/>
    <n v="5"/>
    <n v="0"/>
    <n v="0"/>
    <n v="0"/>
    <n v="0"/>
    <n v="0"/>
    <n v="0"/>
  </r>
  <r>
    <x v="0"/>
    <x v="0"/>
    <x v="3"/>
    <s v="natuf_Kiosk_09102026"/>
    <s v="natuf_Kiosk_14072026_ad set_ad1"/>
    <s v="Natuf"/>
    <x v="14"/>
    <s v="Non-Quality Lead"/>
    <x v="0"/>
    <x v="2"/>
    <s v="Tejaswini Tarigopula"/>
    <s v="Facebook"/>
    <s v="Direct (campaign tagged in CRM)"/>
    <s v="6acc45048b952585503b4884"/>
    <n v="1"/>
    <n v="0"/>
    <n v="1"/>
    <n v="1"/>
    <n v="2"/>
    <n v="2"/>
    <n v="0"/>
    <n v="0"/>
    <n v="0"/>
    <n v="0"/>
    <n v="1"/>
    <n v="0"/>
  </r>
  <r>
    <x v="0"/>
    <x v="0"/>
    <x v="2"/>
    <s v="E_Suresh_Natuf_Kiosk_07072026_Adset5"/>
    <s v="E_Hindi_Suresh_Natuf_Kiosk_07072026_Adset5_ad3 – Copy 2"/>
    <s v="Natuf"/>
    <x v="6"/>
    <s v="Non-Quality Lead"/>
    <x v="0"/>
    <x v="2"/>
    <s v="Tejaswini Tarigopula"/>
    <s v="Facebook"/>
    <s v="Direct (campaign tagged in CRM)"/>
    <s v="6acc4394678ffd964df77b67"/>
    <n v="1"/>
    <n v="0"/>
    <n v="1"/>
    <n v="0"/>
    <n v="1"/>
    <n v="0"/>
    <n v="0"/>
    <n v="0"/>
    <n v="0"/>
    <n v="0"/>
    <n v="1"/>
    <n v="0"/>
  </r>
  <r>
    <x v="0"/>
    <x v="1"/>
    <x v="14"/>
    <s v="Natuf | Investors | Tier1 + Growth Cities | Oct26 | V1"/>
    <s v="Natuf | Reel | Brand Ambassador | Heard Of Owning A Cafe | V1"/>
    <s v="In House Natuf"/>
    <x v="6"/>
    <s v="Non-Quality Lead"/>
    <x v="0"/>
    <x v="2"/>
    <s v="Marshal Malbari"/>
    <s v="Facebook"/>
    <s v="Direct (campaign tagged in CRM)"/>
    <s v="6acc435c04c4c90e15a85a24"/>
    <n v="1"/>
    <n v="0"/>
    <n v="1"/>
    <n v="0"/>
    <n v="2"/>
    <n v="0"/>
    <n v="0"/>
    <n v="0"/>
    <n v="0"/>
    <n v="0"/>
    <n v="0"/>
    <n v="0"/>
  </r>
  <r>
    <x v="0"/>
    <x v="1"/>
    <x v="14"/>
    <s v="Natuf | Broad | Tier1 + Growth Cities | Oct26 | V1"/>
    <s v="Natuf | Reel | Brand Ambassador | Heard Of Owning A Cafe | V1"/>
    <s v="In House Natuf"/>
    <x v="6"/>
    <s v="Non-Quality Lead"/>
    <x v="0"/>
    <x v="2"/>
    <s v="Marshal Malbari"/>
    <s v="Facebook"/>
    <s v="Direct (campaign tagged in CRM)"/>
    <s v="6acc3423dfea82878305da2b"/>
    <n v="1"/>
    <n v="0"/>
    <n v="1"/>
    <n v="0"/>
    <n v="2"/>
    <n v="0"/>
    <n v="0"/>
    <n v="0"/>
    <n v="0"/>
    <n v="0"/>
    <n v="0"/>
    <n v="0"/>
  </r>
  <r>
    <x v="0"/>
    <x v="1"/>
    <x v="14"/>
    <s v="Natuf | Broad | Tier1 + Growth Cities | Oct26 | V1"/>
    <s v="Natuf | Reel | Brand Ambassador | Heard Of Owning A Cafe | V1"/>
    <s v="In House Natuf"/>
    <x v="9"/>
    <s v="Non-Quality Lead"/>
    <x v="0"/>
    <x v="2"/>
    <s v="Marshal Malbari"/>
    <s v="Facebook"/>
    <s v="Direct (campaign tagged in CRM)"/>
    <s v="6acc3308ad1fb6c7fcc353cb"/>
    <n v="1"/>
    <n v="0"/>
    <n v="1"/>
    <n v="0"/>
    <n v="6"/>
    <n v="1"/>
    <n v="0"/>
    <n v="0"/>
    <n v="0"/>
    <n v="0"/>
    <n v="0"/>
    <n v="0"/>
  </r>
  <r>
    <x v="0"/>
    <x v="0"/>
    <x v="0"/>
    <s v="E_Karan_Natuf_Fragship_07072026_Adset2"/>
    <s v="E_Karan_Natuf_Flagship_Cafe_07072026_Adset2_Ad1 – Copy 2"/>
    <s v="Natuf"/>
    <x v="9"/>
    <s v="Non-Quality Lead"/>
    <x v="0"/>
    <x v="2"/>
    <s v="Marshal Malbari"/>
    <s v="Facebook"/>
    <s v="Direct (campaign tagged in CRM)"/>
    <s v="6acc306f9fb70706982550ff"/>
    <n v="1"/>
    <n v="0"/>
    <n v="1"/>
    <n v="0"/>
    <n v="5"/>
    <n v="2"/>
    <n v="0"/>
    <n v="0"/>
    <n v="0"/>
    <n v="0"/>
    <n v="1"/>
    <n v="0"/>
  </r>
  <r>
    <x v="0"/>
    <x v="1"/>
    <x v="14"/>
    <s v="Natuf | Broad | Tier1 + Growth Cities | Oct26 | V1"/>
    <s v="Natuf | Reel | Brand Ambassador | Heard Of Owning A Cafe | V1"/>
    <s v="In House Natuf"/>
    <x v="14"/>
    <s v="Non-Quality Lead"/>
    <x v="0"/>
    <x v="2"/>
    <s v="Marshal Malbari"/>
    <s v="Facebook"/>
    <s v="Direct (campaign tagged in CRM)"/>
    <s v="6acc2faec8e8d8465fa53465"/>
    <n v="1"/>
    <n v="0"/>
    <n v="1"/>
    <n v="1"/>
    <n v="1"/>
    <n v="0"/>
    <n v="0"/>
    <n v="0"/>
    <n v="0"/>
    <n v="0"/>
    <n v="0"/>
    <n v="0"/>
  </r>
  <r>
    <x v="0"/>
    <x v="0"/>
    <x v="2"/>
    <s v="E_Suresh_Natuf_Kiosk_07072026_Adset5"/>
    <s v="E_Hindi_Suresh_Natuf_Kiosk_07072026_Adset5_ad3 – Copy 2"/>
    <s v="Natuf"/>
    <x v="14"/>
    <s v="Non-Quality Lead"/>
    <x v="0"/>
    <x v="2"/>
    <s v="Marshal Malbari"/>
    <s v="Facebook"/>
    <s v="Direct (campaign tagged in CRM)"/>
    <s v="6acc25106144cb7c6302b726"/>
    <n v="1"/>
    <n v="0"/>
    <n v="1"/>
    <n v="1"/>
    <n v="7"/>
    <n v="0"/>
    <n v="0"/>
    <n v="0"/>
    <n v="0"/>
    <n v="0"/>
    <n v="1"/>
    <n v="0"/>
  </r>
  <r>
    <x v="0"/>
    <x v="0"/>
    <x v="2"/>
    <s v="E_Suresh_Natuf_Kiosk_07072026_Adset5"/>
    <s v="E_Hindi_Suresh_Natuf_Kiosk_07072026_Adset5_ad3 – Copy 2"/>
    <s v="Natuf"/>
    <x v="14"/>
    <s v="Non-Quality Lead"/>
    <x v="0"/>
    <x v="2"/>
    <s v="Marshal Malbari"/>
    <s v="Whatsapp Cloud API"/>
    <s v="Direct (campaign tagged in CRM)"/>
    <s v="6acc16236a235756a6b2612f"/>
    <n v="1"/>
    <n v="0"/>
    <n v="1"/>
    <n v="1"/>
    <n v="7"/>
    <n v="1"/>
    <n v="0"/>
    <n v="0"/>
    <n v="0"/>
    <n v="0"/>
    <n v="1"/>
    <n v="0"/>
  </r>
  <r>
    <x v="0"/>
    <x v="1"/>
    <x v="14"/>
    <s v="Natuf | Broad | Tier1 + Growth Cities | Oct26 | V1"/>
    <s v="Natuf | Reel | Brand Ambassador | Heard Of Owning A Cafe | V1"/>
    <s v="In House Natuf"/>
    <x v="14"/>
    <s v="Non-Quality Lead"/>
    <x v="0"/>
    <x v="2"/>
    <s v="Marshal Malbari"/>
    <s v="Facebook"/>
    <s v="Direct (campaign tagged in CRM)"/>
    <s v="6acc064c0f5a251013e1f2bb"/>
    <n v="1"/>
    <n v="0"/>
    <n v="1"/>
    <n v="1"/>
    <n v="4"/>
    <n v="1"/>
    <n v="0"/>
    <n v="0"/>
    <n v="0"/>
    <n v="0"/>
    <n v="0"/>
    <n v="0"/>
  </r>
  <r>
    <x v="0"/>
    <x v="0"/>
    <x v="1"/>
    <s v="E_Natuf_Generic_13082026_Adset1"/>
    <s v="E_Natuf_Generic_13082026_Adset1_Ad1"/>
    <s v="Natuf"/>
    <x v="4"/>
    <s v="Quality Lead"/>
    <x v="0"/>
    <x v="2"/>
    <s v="Marshal Malbari"/>
    <s v="Facebook"/>
    <s v="Direct (campaign tagged in CRM)"/>
    <s v="6acbfa790128bb8b8bf868a6"/>
    <n v="1"/>
    <n v="1"/>
    <n v="1"/>
    <n v="0"/>
    <n v="11"/>
    <n v="4"/>
    <n v="0"/>
    <n v="0"/>
    <n v="0"/>
    <n v="0"/>
    <n v="1"/>
    <n v="1"/>
  </r>
  <r>
    <x v="0"/>
    <x v="1"/>
    <x v="14"/>
    <s v="Natuf | LAL 1% | India | Jul26 | V1"/>
    <s v="Natuf | Reel | Brand Ambassador | Heard Of Owning A Cafe | V1"/>
    <s v="In House Natuf"/>
    <x v="5"/>
    <s v="Non-Quality Lead"/>
    <x v="0"/>
    <x v="2"/>
    <s v="Marshal Malbari"/>
    <s v="Facebook"/>
    <s v="Direct (campaign tagged in CRM)"/>
    <s v="6acbf8c3eeba90e4312478f5"/>
    <n v="1"/>
    <n v="0"/>
    <n v="1"/>
    <n v="0"/>
    <n v="1"/>
    <n v="1"/>
    <n v="0"/>
    <n v="0"/>
    <n v="0"/>
    <n v="0"/>
    <n v="0"/>
    <n v="0"/>
  </r>
  <r>
    <x v="0"/>
    <x v="1"/>
    <x v="14"/>
    <s v="Natuf | Investors | Tier1 + Growth Cities | Oct26 | V1"/>
    <s v="Natuf | Reel | Brand Ambassador | Heard Of Owning A Cafe | V1"/>
    <s v="In House Natuf"/>
    <x v="6"/>
    <s v="Non-Quality Lead"/>
    <x v="0"/>
    <x v="2"/>
    <s v="Marshal Malbari"/>
    <s v="Facebook"/>
    <s v="Direct (campaign tagged in CRM)"/>
    <s v="6acbf7faafc84a51474552d8"/>
    <n v="1"/>
    <n v="0"/>
    <n v="1"/>
    <n v="0"/>
    <n v="1"/>
    <n v="0"/>
    <n v="0"/>
    <n v="0"/>
    <n v="0"/>
    <n v="0"/>
    <n v="0"/>
    <n v="0"/>
  </r>
  <r>
    <x v="0"/>
    <x v="1"/>
    <x v="14"/>
    <s v="Natuf | LAL 1% | India | Jul26 | V1"/>
    <s v="Natuf | Reel | Brand Ambassador | Heard Of Owning A Cafe | V1"/>
    <s v="In House Natuf"/>
    <x v="14"/>
    <s v="Non-Quality Lead"/>
    <x v="0"/>
    <x v="2"/>
    <s v="Marshal Malbari"/>
    <s v="Facebook"/>
    <s v="Direct (campaign tagged in CRM)"/>
    <s v="6acbf30bb3b7399682810058"/>
    <n v="1"/>
    <n v="0"/>
    <n v="1"/>
    <n v="1"/>
    <n v="6"/>
    <n v="0"/>
    <n v="0"/>
    <n v="0"/>
    <n v="0"/>
    <n v="0"/>
    <n v="0"/>
    <n v="0"/>
  </r>
  <r>
    <x v="0"/>
    <x v="1"/>
    <x v="14"/>
    <s v="Natuf | LAL 1% | India | Jul26 | V1"/>
    <s v="Natuf | Reel | Brand Ambassador | Heard Of Owning A Cafe | V1"/>
    <s v="In House Natuf"/>
    <x v="9"/>
    <s v="Non-Quality Lead"/>
    <x v="0"/>
    <x v="2"/>
    <s v="Marshal Malbari"/>
    <s v="Facebook"/>
    <s v="Direct (campaign tagged in CRM)"/>
    <s v="6acbf130d740e7e4feb621ec"/>
    <n v="1"/>
    <n v="0"/>
    <n v="1"/>
    <n v="0"/>
    <n v="4"/>
    <n v="0"/>
    <n v="0"/>
    <n v="0"/>
    <n v="0"/>
    <n v="0"/>
    <n v="0"/>
    <n v="0"/>
  </r>
  <r>
    <x v="0"/>
    <x v="1"/>
    <x v="14"/>
    <s v="Natuf | Business Owners | Tier1 + Growth Cities | Oct26 | V1"/>
    <s v="Natuf | Reel | Brand Ambassador | Heard Of Owning A Cafe | V1"/>
    <s v="In House Natuf"/>
    <x v="14"/>
    <s v="Non-Quality Lead"/>
    <x v="0"/>
    <x v="2"/>
    <s v="Marshal Malbari"/>
    <s v="Facebook"/>
    <s v="Direct (campaign tagged in CRM)"/>
    <s v="6acbeae163b5b3ab317f7fe4"/>
    <n v="1"/>
    <n v="0"/>
    <n v="1"/>
    <n v="1"/>
    <n v="7"/>
    <n v="3"/>
    <n v="0"/>
    <n v="0"/>
    <n v="0"/>
    <n v="0"/>
    <n v="0"/>
    <n v="0"/>
  </r>
  <r>
    <x v="0"/>
    <x v="1"/>
    <x v="14"/>
    <s v="Natuf | Investors | Tier1 + Growth Cities | Oct26 | V1"/>
    <s v="Natuf | Reel | Brand Ambassador | Heard Of Owning A Cafe | V1"/>
    <s v="In House Natuf"/>
    <x v="6"/>
    <s v="Non-Quality Lead"/>
    <x v="0"/>
    <x v="2"/>
    <s v="Marshal Malbari"/>
    <s v="Facebook"/>
    <s v="Direct (campaign tagged in CRM)"/>
    <s v="6acbeabc82854da018535fda"/>
    <n v="1"/>
    <n v="0"/>
    <n v="1"/>
    <n v="0"/>
    <n v="1"/>
    <n v="0"/>
    <n v="0"/>
    <n v="0"/>
    <n v="0"/>
    <n v="0"/>
    <n v="0"/>
    <n v="0"/>
  </r>
  <r>
    <x v="0"/>
    <x v="1"/>
    <x v="14"/>
    <s v="Natuf | Broad | Tier1 + Growth Cities | Oct26 | V1"/>
    <s v="Natuf | Reel | Brand Ambassador | Heard Of Owning A Cafe | V1"/>
    <s v="In House Natuf"/>
    <x v="6"/>
    <s v="Non-Quality Lead"/>
    <x v="0"/>
    <x v="2"/>
    <s v="Marshal Malbari"/>
    <s v="Facebook"/>
    <s v="Direct (campaign tagged in CRM)"/>
    <s v="6acbe874faf74bb1670bdfb7"/>
    <n v="1"/>
    <n v="0"/>
    <n v="1"/>
    <n v="0"/>
    <n v="1"/>
    <n v="0"/>
    <n v="0"/>
    <n v="0"/>
    <n v="0"/>
    <n v="0"/>
    <n v="0"/>
    <n v="0"/>
  </r>
  <r>
    <x v="0"/>
    <x v="1"/>
    <x v="14"/>
    <s v="Natuf | Broad | Tier1 + Growth Cities | Oct26 | V1"/>
    <s v="Natuf | Reel | Brand Ambassador | Heard Of Owning A Cafe | V1"/>
    <s v="In House Natuf"/>
    <x v="1"/>
    <s v="Quality Lead"/>
    <x v="0"/>
    <x v="2"/>
    <s v="Marshal Malbari"/>
    <s v="Facebook"/>
    <s v="Direct (campaign tagged in CRM)"/>
    <s v="6acbe47469ec25c34ccfd401"/>
    <n v="1"/>
    <n v="1"/>
    <n v="1"/>
    <n v="0"/>
    <n v="7"/>
    <n v="7"/>
    <n v="0"/>
    <n v="0"/>
    <n v="0"/>
    <n v="0"/>
    <n v="0"/>
    <n v="0"/>
  </r>
  <r>
    <x v="0"/>
    <x v="1"/>
    <x v="14"/>
    <s v="Natuf | Broad | Tier1 + Growth Cities | Oct26 | V1"/>
    <s v="Natuf | Reel | Brand Ambassador | Heard Of Owning A Cafe | V1"/>
    <s v="In House Natuf"/>
    <x v="8"/>
    <s v="Non-Quality Lead"/>
    <x v="0"/>
    <x v="2"/>
    <s v="Marshal Malbari"/>
    <s v="Facebook"/>
    <s v="Direct (campaign tagged in CRM)"/>
    <s v="6acbe448a7454793cfe7de1d"/>
    <n v="1"/>
    <n v="0"/>
    <n v="1"/>
    <n v="0"/>
    <n v="3"/>
    <n v="0"/>
    <n v="0"/>
    <n v="0"/>
    <n v="0"/>
    <n v="0"/>
    <n v="0"/>
    <n v="0"/>
  </r>
  <r>
    <x v="0"/>
    <x v="1"/>
    <x v="14"/>
    <s v="Natuf | Investors | Tier1 + Growth Cities | Oct26 | V1"/>
    <s v="Natuf | Reel | Brand Ambassador | Heard Of Owning A Cafe | V1"/>
    <s v="In House Natuf"/>
    <x v="14"/>
    <s v="Non-Quality Lead"/>
    <x v="0"/>
    <x v="2"/>
    <s v="Marshal Malbari"/>
    <s v="Facebook"/>
    <s v="Direct (campaign tagged in CRM)"/>
    <s v="6acbe2806a42750f2adc0b7d"/>
    <n v="1"/>
    <n v="0"/>
    <n v="1"/>
    <n v="1"/>
    <n v="7"/>
    <n v="3"/>
    <n v="0"/>
    <n v="0"/>
    <n v="0"/>
    <n v="0"/>
    <n v="0"/>
    <n v="0"/>
  </r>
  <r>
    <x v="0"/>
    <x v="1"/>
    <x v="14"/>
    <s v="Natuf | Broad | Tier1 + Growth Cities | Oct26 | V1"/>
    <s v="Natuf | Reel | Brand Ambassador | Heard Of Owning A Cafe | V1"/>
    <s v="In House Natuf"/>
    <x v="5"/>
    <s v="Non-Quality Lead"/>
    <x v="0"/>
    <x v="2"/>
    <s v="Marshal Malbari"/>
    <s v="Facebook"/>
    <s v="Direct (campaign tagged in CRM)"/>
    <s v="6acbe0f8e493982dd3189429"/>
    <n v="1"/>
    <n v="0"/>
    <n v="1"/>
    <n v="0"/>
    <n v="1"/>
    <n v="0"/>
    <n v="0"/>
    <n v="0"/>
    <n v="0"/>
    <n v="0"/>
    <n v="0"/>
    <n v="0"/>
  </r>
  <r>
    <x v="0"/>
    <x v="1"/>
    <x v="14"/>
    <s v="Natuf | Business Owners | Tier1 + Growth Cities | Oct26 | V1"/>
    <s v="Natuf | Reel | Brand Ambassador | Heard Of Owning A Cafe | V1"/>
    <s v="In House Natuf"/>
    <x v="8"/>
    <s v="Non-Quality Lead"/>
    <x v="0"/>
    <x v="2"/>
    <s v="Marshal Malbari"/>
    <s v="Facebook"/>
    <s v="Direct (campaign tagged in CRM)"/>
    <s v="6acbe0f0fc9be51c0cf7a62a"/>
    <n v="1"/>
    <n v="0"/>
    <n v="1"/>
    <n v="0"/>
    <n v="3"/>
    <n v="2"/>
    <n v="0"/>
    <n v="0"/>
    <n v="0"/>
    <n v="0"/>
    <n v="0"/>
    <n v="0"/>
  </r>
  <r>
    <x v="0"/>
    <x v="1"/>
    <x v="14"/>
    <s v="Natuf | Investors | Tier1 + Growth Cities | Oct26 | V1"/>
    <s v="Natuf | Reel | Brand Ambassador | Heard Of Owning A Cafe | V1"/>
    <s v="In House Natuf"/>
    <x v="5"/>
    <s v="Non-Quality Lead"/>
    <x v="0"/>
    <x v="2"/>
    <s v="Marshal Malbari"/>
    <s v="Facebook"/>
    <s v="Direct (campaign tagged in CRM)"/>
    <s v="6acbe077769f511c9a860c52"/>
    <n v="1"/>
    <n v="0"/>
    <n v="1"/>
    <n v="0"/>
    <n v="7"/>
    <n v="1"/>
    <n v="0"/>
    <n v="0"/>
    <n v="0"/>
    <n v="0"/>
    <n v="0"/>
    <n v="0"/>
  </r>
  <r>
    <x v="0"/>
    <x v="1"/>
    <x v="14"/>
    <s v="Natuf | Investors | Tier1 + Growth Cities | Oct26 | V1"/>
    <s v="Natuf | Reel | Brand Ambassador | Heard Of Owning A Cafe | V1"/>
    <s v="In House Natuf"/>
    <x v="9"/>
    <s v="Non-Quality Lead"/>
    <x v="0"/>
    <x v="2"/>
    <s v="Marshal Malbari"/>
    <s v="Facebook"/>
    <s v="Direct (campaign tagged in CRM)"/>
    <s v="6acbe015c6e80f5c3b1ba773"/>
    <n v="1"/>
    <n v="0"/>
    <n v="1"/>
    <n v="0"/>
    <n v="4"/>
    <n v="1"/>
    <n v="0"/>
    <n v="0"/>
    <n v="0"/>
    <n v="0"/>
    <n v="0"/>
    <n v="0"/>
  </r>
  <r>
    <x v="0"/>
    <x v="0"/>
    <x v="2"/>
    <s v="E_Suresh_Natuf_Kiosk_07072026_Adset5"/>
    <s v="E_Hindi_Suresh_Natuf_Kiosk_07072026_Adset5_ad3 – Copy 2"/>
    <s v="Natuf"/>
    <x v="5"/>
    <s v="Non-Quality Lead"/>
    <x v="0"/>
    <x v="2"/>
    <s v="Tejaswini Tarigopula"/>
    <s v="Facebook"/>
    <s v="Direct (campaign tagged in CRM)"/>
    <s v="6acbdff4c12017009623da46"/>
    <n v="1"/>
    <n v="0"/>
    <n v="1"/>
    <n v="0"/>
    <n v="2"/>
    <n v="1"/>
    <n v="0"/>
    <n v="0"/>
    <n v="0"/>
    <n v="0"/>
    <n v="1"/>
    <n v="0"/>
  </r>
  <r>
    <x v="0"/>
    <x v="1"/>
    <x v="14"/>
    <s v="Natuf | LAL 1% | India | Jul26 | V1"/>
    <s v="Natuf | Reel | Brand Ambassador | Heard Of Owning A Cafe | V1"/>
    <s v="In House Natuf"/>
    <x v="14"/>
    <s v="Non-Quality Lead"/>
    <x v="0"/>
    <x v="2"/>
    <s v="Marshal Malbari"/>
    <s v="Facebook"/>
    <s v="Direct (campaign tagged in CRM)"/>
    <s v="6acbdfd7d0031c90b1983eda"/>
    <n v="1"/>
    <n v="0"/>
    <n v="1"/>
    <n v="1"/>
    <n v="9"/>
    <n v="4"/>
    <n v="0"/>
    <n v="0"/>
    <n v="0"/>
    <n v="0"/>
    <n v="0"/>
    <n v="0"/>
  </r>
  <r>
    <x v="0"/>
    <x v="1"/>
    <x v="14"/>
    <s v="Natuf | Business Owners | Tier1 + Growth Cities | Oct26 | V1"/>
    <s v="Natuf | Reel | Brand Ambassador | Heard Of Owning A Cafe | V1"/>
    <s v="In House Natuf"/>
    <x v="4"/>
    <s v="Quality Lead"/>
    <x v="0"/>
    <x v="2"/>
    <s v="Marshal Malbari"/>
    <s v="Facebook"/>
    <s v="Direct (campaign tagged in CRM)"/>
    <s v="6acbde2e0356aa676c9bb8c5"/>
    <n v="1"/>
    <n v="1"/>
    <n v="1"/>
    <n v="0"/>
    <n v="3"/>
    <n v="2"/>
    <n v="0"/>
    <n v="0"/>
    <n v="0"/>
    <n v="0"/>
    <n v="0"/>
    <n v="0"/>
  </r>
  <r>
    <x v="0"/>
    <x v="1"/>
    <x v="14"/>
    <s v="Natuf | Broad | Tier1 + Growth Cities | Oct26 | V1"/>
    <s v="Natuf | Reel | Brand Ambassador | Heard Of Owning A Cafe | V1"/>
    <s v="In House Natuf"/>
    <x v="6"/>
    <s v="Non-Quality Lead"/>
    <x v="0"/>
    <x v="2"/>
    <s v="Marshal Malbari"/>
    <s v="Facebook"/>
    <s v="Direct (campaign tagged in CRM)"/>
    <s v="6acbddf0ad84000d8d57e723"/>
    <n v="1"/>
    <n v="0"/>
    <n v="1"/>
    <n v="0"/>
    <n v="1"/>
    <n v="0"/>
    <n v="0"/>
    <n v="0"/>
    <n v="0"/>
    <n v="0"/>
    <n v="0"/>
    <n v="0"/>
  </r>
  <r>
    <x v="0"/>
    <x v="1"/>
    <x v="14"/>
    <s v="Natuf | Investors | Tier1 + Growth Cities | Oct26 | V1"/>
    <s v="Natuf | Reel | Brand Ambassador | Heard Of Owning A Cafe | V1"/>
    <s v="In House Natuf"/>
    <x v="10"/>
    <s v="Non-Quality Lead"/>
    <x v="0"/>
    <x v="2"/>
    <s v="Marshal Malbari"/>
    <s v="Facebook"/>
    <s v="Direct (campaign tagged in CRM)"/>
    <s v="6acbd945fc9be51c0cf7a047"/>
    <n v="1"/>
    <n v="0"/>
    <n v="1"/>
    <n v="0"/>
    <n v="8"/>
    <n v="8"/>
    <n v="0"/>
    <n v="0"/>
    <n v="0"/>
    <n v="0"/>
    <n v="0"/>
    <n v="0"/>
  </r>
  <r>
    <x v="0"/>
    <x v="1"/>
    <x v="14"/>
    <s v="Natuf | Business Owners | Tier1 + Growth Cities | Oct26 | V1"/>
    <s v="Natuf | Reel | Brand Ambassador | Heard Of Owning A Cafe | V1"/>
    <s v="In House Natuf"/>
    <x v="4"/>
    <s v="Quality Lead"/>
    <x v="0"/>
    <x v="2"/>
    <s v="Marshal Malbari"/>
    <s v="Facebook"/>
    <s v="Direct (campaign tagged in CRM)"/>
    <s v="6acbd91a56aa5f1a668f0add"/>
    <n v="1"/>
    <n v="1"/>
    <n v="1"/>
    <n v="0"/>
    <n v="2"/>
    <n v="2"/>
    <n v="0"/>
    <n v="0"/>
    <n v="0"/>
    <n v="0"/>
    <n v="0"/>
    <n v="0"/>
  </r>
  <r>
    <x v="0"/>
    <x v="1"/>
    <x v="14"/>
    <s v="Natuf | Broad | Tier1 + Growth Cities | Oct26 | V1"/>
    <s v="Natuf | Reel | Brand Ambassador | Heard Of Owning A Cafe | V1"/>
    <s v="In House Natuf"/>
    <x v="14"/>
    <s v="Non-Quality Lead"/>
    <x v="0"/>
    <x v="2"/>
    <s v="Marshal Malbari"/>
    <s v="Facebook"/>
    <s v="Direct (campaign tagged in CRM)"/>
    <s v="6acbd7fd123b9edefba95ceb"/>
    <n v="1"/>
    <n v="0"/>
    <n v="1"/>
    <n v="1"/>
    <n v="5"/>
    <n v="4"/>
    <n v="0"/>
    <n v="0"/>
    <n v="0"/>
    <n v="0"/>
    <n v="0"/>
    <n v="0"/>
  </r>
  <r>
    <x v="0"/>
    <x v="0"/>
    <x v="3"/>
    <s v="natuf_Kiosk_14072026_Highest-converting industries"/>
    <s v="natuf_Kiosk_14072026_ad set_ad1"/>
    <s v="Natuf"/>
    <x v="14"/>
    <s v="Non-Quality Lead"/>
    <x v="0"/>
    <x v="2"/>
    <s v="Tejaswini Tarigopula"/>
    <s v="Facebook"/>
    <s v="Direct (campaign tagged in CRM)"/>
    <s v="6acbd6fbcd0e7232936c3892"/>
    <n v="1"/>
    <n v="0"/>
    <n v="1"/>
    <n v="1"/>
    <n v="4"/>
    <n v="2"/>
    <n v="0"/>
    <n v="0"/>
    <n v="0"/>
    <n v="0"/>
    <n v="1"/>
    <n v="0"/>
  </r>
  <r>
    <x v="0"/>
    <x v="0"/>
    <x v="0"/>
    <s v="E_Karan_Natuf_Fragship_07072026_Adset2"/>
    <s v="E_Karan_Natuf_Flagship_Cafe_07072026_Adset2_Ad1 – Copy 2"/>
    <s v="Natuf"/>
    <x v="14"/>
    <s v="Non-Quality Lead"/>
    <x v="0"/>
    <x v="2"/>
    <s v="Tejaswini Tarigopula"/>
    <s v="Facebook"/>
    <s v="Direct (campaign tagged in CRM)"/>
    <s v="6acbd61ffba24532ea5d85c3"/>
    <n v="1"/>
    <n v="0"/>
    <n v="1"/>
    <n v="1"/>
    <n v="1"/>
    <n v="1"/>
    <n v="0"/>
    <n v="0"/>
    <n v="0"/>
    <n v="0"/>
    <n v="1"/>
    <n v="0"/>
  </r>
  <r>
    <x v="0"/>
    <x v="1"/>
    <x v="14"/>
    <s v="Natuf | Business Owners | Tier1 + Growth Cities | Oct26 | V1"/>
    <s v="Natuf | Reel | Brand Ambassador | Heard Of Owning A Cafe | V1"/>
    <s v="In House Natuf"/>
    <x v="8"/>
    <s v="Non-Quality Lead"/>
    <x v="0"/>
    <x v="1"/>
    <s v="Marshal Malbari"/>
    <s v="Facebook"/>
    <s v="Direct (campaign tagged in CRM)"/>
    <s v="6acbd4e4038a48c883b00cdc"/>
    <n v="1"/>
    <n v="0"/>
    <n v="1"/>
    <n v="0"/>
    <n v="3"/>
    <n v="1"/>
    <n v="0"/>
    <n v="0"/>
    <n v="0"/>
    <n v="0"/>
    <n v="0"/>
    <n v="0"/>
  </r>
  <r>
    <x v="0"/>
    <x v="0"/>
    <x v="3"/>
    <s v="natuf_Kiosk_09102026"/>
    <s v="natuf_Kiosk_14072026_ad set_ad1"/>
    <s v="Natuf"/>
    <x v="7"/>
    <s v="Non-Quality Lead"/>
    <x v="0"/>
    <x v="1"/>
    <s v="Tejaswini Tarigopula"/>
    <s v="Facebook"/>
    <s v="Direct (campaign tagged in CRM)"/>
    <s v="6acbd311d69efa96a80378b7"/>
    <n v="1"/>
    <n v="0"/>
    <n v="1"/>
    <n v="0"/>
    <n v="3"/>
    <n v="1"/>
    <n v="0"/>
    <n v="0"/>
    <n v="0"/>
    <n v="0"/>
    <n v="1"/>
    <n v="0"/>
  </r>
  <r>
    <x v="0"/>
    <x v="0"/>
    <x v="2"/>
    <s v="E_Suresh_Natuf_Kiosk_07072026_Adset5"/>
    <s v="E_Hindi_Suresh_Natuf_Kiosk_07072026_Adset5_ad3 – Copy 2"/>
    <s v="Natuf"/>
    <x v="6"/>
    <s v="Non-Quality Lead"/>
    <x v="0"/>
    <x v="1"/>
    <s v="Tejaswini Tarigopula"/>
    <s v="Facebook"/>
    <s v="Direct (campaign tagged in CRM)"/>
    <s v="6acbcf99f29322e3ae7a67f8"/>
    <n v="1"/>
    <n v="0"/>
    <n v="1"/>
    <n v="0"/>
    <n v="1"/>
    <n v="0"/>
    <n v="0"/>
    <n v="0"/>
    <n v="0"/>
    <n v="0"/>
    <n v="1"/>
    <n v="0"/>
  </r>
  <r>
    <x v="0"/>
    <x v="1"/>
    <x v="14"/>
    <s v="Natuf | Business Owners | Tier1 + Growth Cities | Oct26 | V1"/>
    <s v="Natuf | Reel | Brand Ambassador | Heard Of Owning A Cafe | V1"/>
    <s v="In House Natuf"/>
    <x v="8"/>
    <s v="Non-Quality Lead"/>
    <x v="0"/>
    <x v="1"/>
    <s v="Marshal Malbari"/>
    <s v="Facebook"/>
    <s v="Direct (campaign tagged in CRM)"/>
    <s v="6acbcd67ecc76f1fb0a47e8e"/>
    <n v="1"/>
    <n v="0"/>
    <n v="1"/>
    <n v="0"/>
    <n v="3"/>
    <n v="2"/>
    <n v="0"/>
    <n v="0"/>
    <n v="0"/>
    <n v="0"/>
    <n v="0"/>
    <n v="0"/>
  </r>
  <r>
    <x v="0"/>
    <x v="0"/>
    <x v="3"/>
    <s v="natuf_Kiosk_09102026"/>
    <s v="natuf_Kiosk_14072026_ad set_ad1"/>
    <s v="Natuf"/>
    <x v="8"/>
    <s v="Non-Quality Lead"/>
    <x v="0"/>
    <x v="1"/>
    <s v="Deepak Rai"/>
    <s v="Facebook"/>
    <s v="Direct (campaign tagged in CRM)"/>
    <s v="6acbcc533176a1d5820b8cdb"/>
    <n v="1"/>
    <n v="0"/>
    <n v="1"/>
    <n v="0"/>
    <n v="1"/>
    <n v="1"/>
    <n v="0"/>
    <n v="0"/>
    <n v="0"/>
    <n v="0"/>
    <n v="1"/>
    <n v="0"/>
  </r>
  <r>
    <x v="0"/>
    <x v="1"/>
    <x v="14"/>
    <s v="Natuf | Investors | Tier1 + Growth Cities | Oct26 | V1"/>
    <s v="Natuf | Reel | Brand Ambassador | Heard Of Owning A Cafe | V1"/>
    <s v="In House Natuf"/>
    <x v="5"/>
    <s v="Non-Quality Lead"/>
    <x v="0"/>
    <x v="1"/>
    <s v="Marshal Malbari"/>
    <s v="Facebook"/>
    <s v="Direct (campaign tagged in CRM)"/>
    <s v="6acbcbd54af74beeb6e1f32e"/>
    <n v="1"/>
    <n v="0"/>
    <n v="1"/>
    <n v="0"/>
    <n v="7"/>
    <n v="1"/>
    <n v="0"/>
    <n v="0"/>
    <n v="0"/>
    <n v="0"/>
    <n v="0"/>
    <n v="0"/>
  </r>
  <r>
    <x v="0"/>
    <x v="1"/>
    <x v="14"/>
    <s v="Natuf | Broad | Tier1 + Growth Cities | Oct26 | V1"/>
    <s v="Natuf | Reel | Brand Ambassador | Heard Of Owning A Cafe | V1"/>
    <s v="In House Natuf"/>
    <x v="9"/>
    <s v="Non-Quality Lead"/>
    <x v="0"/>
    <x v="1"/>
    <s v="Marshal Malbari"/>
    <s v="Facebook"/>
    <s v="Direct (campaign tagged in CRM)"/>
    <s v="6acbcb5215c0255257aa9c58"/>
    <n v="1"/>
    <n v="0"/>
    <n v="1"/>
    <n v="0"/>
    <n v="4"/>
    <n v="0"/>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cac7b51fff2aba17a04f"/>
    <n v="1"/>
    <n v="0"/>
    <n v="1"/>
    <n v="1"/>
    <n v="7"/>
    <n v="4"/>
    <n v="0"/>
    <n v="0"/>
    <n v="0"/>
    <n v="0"/>
    <n v="0"/>
    <n v="0"/>
  </r>
  <r>
    <x v="0"/>
    <x v="0"/>
    <x v="2"/>
    <s v="E_Suresh_Natuf_Kiosk_07072026_Adset5"/>
    <s v="E_Hindi_Suresh_Natuf_Kiosk_07072026_Adset5_ad3 – Copy 2"/>
    <s v="Natuf"/>
    <x v="5"/>
    <s v="Non-Quality Lead"/>
    <x v="0"/>
    <x v="1"/>
    <s v="Tejaswini Tarigopula"/>
    <s v="Facebook"/>
    <s v="Direct (campaign tagged in CRM)"/>
    <s v="6acbc9eb211a6ca05f4d9abb"/>
    <n v="1"/>
    <n v="0"/>
    <n v="1"/>
    <n v="0"/>
    <n v="4"/>
    <n v="1"/>
    <n v="0"/>
    <n v="0"/>
    <n v="0"/>
    <n v="0"/>
    <n v="1"/>
    <n v="0"/>
  </r>
  <r>
    <x v="0"/>
    <x v="0"/>
    <x v="3"/>
    <s v="natuf_Kiosk_09102026"/>
    <s v="natuf_Kiosk_14072026_ad set_ad1"/>
    <s v="Natuf"/>
    <x v="7"/>
    <s v="Non-Quality Lead"/>
    <x v="0"/>
    <x v="1"/>
    <s v="Tejaswini Tarigopula"/>
    <s v="Facebook"/>
    <s v="Direct (campaign tagged in CRM)"/>
    <s v="6acbc8b56a0aab287c454d21"/>
    <n v="1"/>
    <n v="0"/>
    <n v="1"/>
    <n v="0"/>
    <n v="2"/>
    <n v="2"/>
    <n v="0"/>
    <n v="0"/>
    <n v="0"/>
    <n v="0"/>
    <n v="1"/>
    <n v="0"/>
  </r>
  <r>
    <x v="0"/>
    <x v="1"/>
    <x v="14"/>
    <s v="Natuf | Investors | Tier1 + Growth Cities | Oct26 | V1"/>
    <s v="Natuf | Reel | Brand Ambassador | Heard Of Owning A Cafe | V1"/>
    <s v="In House Natuf"/>
    <x v="6"/>
    <s v="Non-Quality Lead"/>
    <x v="0"/>
    <x v="1"/>
    <s v="Marshal Malbari"/>
    <s v="Facebook"/>
    <s v="Direct (campaign tagged in CRM)"/>
    <s v="6acbc7c51579f5acc9d95292"/>
    <n v="1"/>
    <n v="0"/>
    <n v="1"/>
    <n v="0"/>
    <n v="3"/>
    <n v="0"/>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c7c104b50148dc8ad88f"/>
    <n v="1"/>
    <n v="0"/>
    <n v="1"/>
    <n v="1"/>
    <n v="1"/>
    <n v="1"/>
    <n v="0"/>
    <n v="0"/>
    <n v="0"/>
    <n v="0"/>
    <n v="0"/>
    <n v="0"/>
  </r>
  <r>
    <x v="0"/>
    <x v="1"/>
    <x v="14"/>
    <s v="Natuf | Business Owners | Tier1 + Growth Cities | Oct26 | V1"/>
    <s v="Natuf | Reel | Brand Ambassador | Heard Of Owning A Cafe | V1"/>
    <s v="In House Natuf"/>
    <x v="8"/>
    <s v="Non-Quality Lead"/>
    <x v="0"/>
    <x v="1"/>
    <s v="Marshal Malbari"/>
    <s v="Facebook"/>
    <s v="Direct (campaign tagged in CRM)"/>
    <s v="6acbc779d479a632795c6107"/>
    <n v="1"/>
    <n v="0"/>
    <n v="1"/>
    <n v="0"/>
    <n v="5"/>
    <n v="4"/>
    <n v="0"/>
    <n v="0"/>
    <n v="0"/>
    <n v="0"/>
    <n v="0"/>
    <n v="0"/>
  </r>
  <r>
    <x v="0"/>
    <x v="1"/>
    <x v="14"/>
    <s v="Natuf | Broad | Tier1 + Growth Cities | Oct26 | V1"/>
    <s v="Natuf | Reel | Brand Ambassador | Heard Of Owning A Cafe | V1"/>
    <s v="In House Natuf"/>
    <x v="14"/>
    <s v="Non-Quality Lead"/>
    <x v="0"/>
    <x v="1"/>
    <s v="Marshal Malbari"/>
    <s v="Facebook"/>
    <s v="Direct (campaign tagged in CRM)"/>
    <s v="6acbc3a7c9f95c7c064c25e3"/>
    <n v="1"/>
    <n v="0"/>
    <n v="1"/>
    <n v="1"/>
    <n v="4"/>
    <n v="2"/>
    <n v="0"/>
    <n v="0"/>
    <n v="0"/>
    <n v="0"/>
    <n v="0"/>
    <n v="0"/>
  </r>
  <r>
    <x v="0"/>
    <x v="1"/>
    <x v="14"/>
    <s v="Natuf | Broad | Tier1 + Growth Cities | Oct26 | V1"/>
    <s v="Natuf | Reel | Brand Ambassador | Heard Of Owning A Cafe | V1"/>
    <s v="In House Natuf"/>
    <x v="12"/>
    <s v="Non-Quality Lead"/>
    <x v="0"/>
    <x v="1"/>
    <s v="Marshal Malbari"/>
    <s v="Facebook"/>
    <s v="Direct (campaign tagged in CRM)"/>
    <s v="6acbc2946349e6f78ba88444"/>
    <n v="1"/>
    <n v="0"/>
    <n v="1"/>
    <n v="0"/>
    <n v="3"/>
    <n v="2"/>
    <n v="0"/>
    <n v="0"/>
    <n v="0"/>
    <n v="0"/>
    <n v="0"/>
    <n v="0"/>
  </r>
  <r>
    <x v="0"/>
    <x v="0"/>
    <x v="2"/>
    <s v="E_Suresh_Natuf_Kiosk_07072026_Adset5"/>
    <s v="E_Hindi_Suresh_Natuf_Kiosk_07072026_Adset5_ad3 – Copy 2"/>
    <s v="Natuf"/>
    <x v="14"/>
    <s v="Non-Quality Lead"/>
    <x v="0"/>
    <x v="1"/>
    <s v="Tejaswini Tarigopula"/>
    <s v="Facebook"/>
    <s v="Direct (campaign tagged in CRM)"/>
    <s v="6acbbf3b257d2e60f5a02eb9"/>
    <n v="1"/>
    <n v="0"/>
    <n v="1"/>
    <n v="1"/>
    <n v="2"/>
    <n v="2"/>
    <n v="0"/>
    <n v="0"/>
    <n v="0"/>
    <n v="0"/>
    <n v="1"/>
    <n v="0"/>
  </r>
  <r>
    <x v="0"/>
    <x v="0"/>
    <x v="2"/>
    <s v="E_Suresh_Natuf_Kiosk_07072026_Adset5"/>
    <s v="E_Hindi_Suresh_Natuf_Kiosk_07072026_Adset5_ad3 – Copy 2"/>
    <s v="Natuf"/>
    <x v="14"/>
    <s v="Non-Quality Lead"/>
    <x v="0"/>
    <x v="1"/>
    <s v="Tejaswini Tarigopula"/>
    <s v="Facebook"/>
    <s v="Direct (campaign tagged in CRM)"/>
    <s v="6acbbf0f6349e6f78ba880fe"/>
    <n v="1"/>
    <n v="0"/>
    <n v="1"/>
    <n v="1"/>
    <n v="4"/>
    <n v="1"/>
    <n v="0"/>
    <n v="0"/>
    <n v="0"/>
    <n v="0"/>
    <n v="1"/>
    <n v="0"/>
  </r>
  <r>
    <x v="0"/>
    <x v="0"/>
    <x v="0"/>
    <s v="E_Karan_Natuf_Fragship_07072026_Adset2"/>
    <s v="E_Karan_Natuf_Flagship_Cafe_07072026_Adset2_Ad1 – Copy 2"/>
    <s v="Natuf"/>
    <x v="6"/>
    <s v="Non-Quality Lead"/>
    <x v="0"/>
    <x v="1"/>
    <s v="Tejaswini Tarigopula"/>
    <s v="Facebook"/>
    <s v="Direct (campaign tagged in CRM)"/>
    <s v="6acbbdfb77ce6ccca8b5fa41"/>
    <n v="1"/>
    <n v="0"/>
    <n v="1"/>
    <n v="0"/>
    <n v="2"/>
    <n v="1"/>
    <n v="0"/>
    <n v="0"/>
    <n v="0"/>
    <n v="0"/>
    <n v="1"/>
    <n v="0"/>
  </r>
  <r>
    <x v="0"/>
    <x v="1"/>
    <x v="14"/>
    <s v="Natuf | Broad | Tier1 + Growth Cities | Oct26 | V1"/>
    <s v="Natuf | Reel | Brand Ambassador | Heard Of Owning A Cafe | V1"/>
    <s v="In House Natuf"/>
    <x v="14"/>
    <s v="Non-Quality Lead"/>
    <x v="0"/>
    <x v="1"/>
    <s v="Marshal Malbari"/>
    <s v="Facebook"/>
    <s v="Direct (campaign tagged in CRM)"/>
    <s v="6acbbd6a830ccb8eadc733d4"/>
    <n v="1"/>
    <n v="0"/>
    <n v="1"/>
    <n v="1"/>
    <n v="6"/>
    <n v="0"/>
    <n v="0"/>
    <n v="0"/>
    <n v="0"/>
    <n v="0"/>
    <n v="0"/>
    <n v="0"/>
  </r>
  <r>
    <x v="0"/>
    <x v="1"/>
    <x v="14"/>
    <s v="Natuf | LAL 1% | India | Jul26 | V1"/>
    <s v="Natuf | Reel | Brand Ambassador | Heard Of Owning A Cafe | V1"/>
    <s v="In House Natuf"/>
    <x v="6"/>
    <s v="Non-Quality Lead"/>
    <x v="0"/>
    <x v="1"/>
    <s v="Marshal Malbari"/>
    <s v="Facebook"/>
    <s v="Direct (campaign tagged in CRM)"/>
    <s v="6acbbc4b97ef0739b60100a1"/>
    <n v="1"/>
    <n v="0"/>
    <n v="1"/>
    <n v="0"/>
    <n v="4"/>
    <n v="3"/>
    <n v="0"/>
    <n v="0"/>
    <n v="0"/>
    <n v="0"/>
    <n v="0"/>
    <n v="0"/>
  </r>
  <r>
    <x v="0"/>
    <x v="1"/>
    <x v="14"/>
    <s v="Natuf | Business Owners | Tier1 + Growth Cities | Oct26 | V1"/>
    <s v="Natuf | Reel | Brand Ambassador | Heard Of Owning A Cafe | V1"/>
    <s v="In House Natuf"/>
    <x v="5"/>
    <s v="Non-Quality Lead"/>
    <x v="0"/>
    <x v="1"/>
    <s v="Marshal Malbari"/>
    <s v="Facebook"/>
    <s v="Direct (campaign tagged in CRM)"/>
    <s v="6acbbb67fa1456c363c737d4"/>
    <n v="1"/>
    <n v="0"/>
    <n v="1"/>
    <n v="0"/>
    <n v="8"/>
    <n v="7"/>
    <n v="0"/>
    <n v="0"/>
    <n v="0"/>
    <n v="0"/>
    <n v="0"/>
    <n v="0"/>
  </r>
  <r>
    <x v="0"/>
    <x v="1"/>
    <x v="14"/>
    <s v="Natuf | Investors | Tier1 + Growth Cities | Oct26 | V1"/>
    <s v="Natuf | Reel | Brand Ambassador | Heard Of Owning A Cafe | V1"/>
    <s v="In House Natuf"/>
    <x v="9"/>
    <s v="Non-Quality Lead"/>
    <x v="0"/>
    <x v="1"/>
    <s v="Marshal Malbari"/>
    <s v="Facebook"/>
    <s v="Direct (campaign tagged in CRM)"/>
    <s v="6acbb849977673c67c2673a1"/>
    <n v="1"/>
    <n v="0"/>
    <n v="1"/>
    <n v="0"/>
    <n v="5"/>
    <n v="0"/>
    <n v="0"/>
    <n v="0"/>
    <n v="0"/>
    <n v="0"/>
    <n v="0"/>
    <n v="0"/>
  </r>
  <r>
    <x v="0"/>
    <x v="1"/>
    <x v="14"/>
    <s v="Natuf | Broad | Tier1 + Growth Cities | Oct26 | V1"/>
    <s v="Natuf | Reel | Brand Ambassador | Heard Of Owning A Cafe | V1"/>
    <s v="In House Natuf"/>
    <x v="14"/>
    <s v="Non-Quality Lead"/>
    <x v="0"/>
    <x v="1"/>
    <s v="Marshal Malbari"/>
    <s v="Facebook"/>
    <s v="Direct (campaign tagged in CRM)"/>
    <s v="6acbb82f977673c67c267350"/>
    <n v="1"/>
    <n v="0"/>
    <n v="1"/>
    <n v="1"/>
    <n v="7"/>
    <n v="0"/>
    <n v="0"/>
    <n v="0"/>
    <n v="0"/>
    <n v="0"/>
    <n v="0"/>
    <n v="0"/>
  </r>
  <r>
    <x v="0"/>
    <x v="1"/>
    <x v="14"/>
    <s v="Natuf | LAL 1% | India | Jul26 | V1"/>
    <s v="Natuf | Reel | Brand Ambassador | Heard Of Owning A Cafe | V1"/>
    <s v="In House Natuf"/>
    <x v="6"/>
    <s v="Non-Quality Lead"/>
    <x v="0"/>
    <x v="1"/>
    <s v="Marshal Malbari"/>
    <s v="Facebook"/>
    <s v="Direct (campaign tagged in CRM)"/>
    <s v="6acbb82b977673c67c26733b"/>
    <n v="1"/>
    <n v="0"/>
    <n v="1"/>
    <n v="0"/>
    <n v="1"/>
    <n v="0"/>
    <n v="0"/>
    <n v="0"/>
    <n v="0"/>
    <n v="0"/>
    <n v="0"/>
    <n v="0"/>
  </r>
  <r>
    <x v="0"/>
    <x v="1"/>
    <x v="14"/>
    <s v="Natuf | Investors | Tier1 + Growth Cities | Oct26 | V1"/>
    <s v="Natuf | Reel | Brand Ambassador | Heard Of Owning A Cafe | V1"/>
    <s v="In House Natuf"/>
    <x v="6"/>
    <s v="Non-Quality Lead"/>
    <x v="0"/>
    <x v="1"/>
    <s v="Marshal Malbari"/>
    <s v="Facebook"/>
    <s v="Direct (campaign tagged in CRM)"/>
    <s v="6acbb75c899e1d7a2538ef86"/>
    <n v="1"/>
    <n v="0"/>
    <n v="1"/>
    <n v="0"/>
    <n v="1"/>
    <n v="0"/>
    <n v="0"/>
    <n v="0"/>
    <n v="0"/>
    <n v="0"/>
    <n v="0"/>
    <n v="0"/>
  </r>
  <r>
    <x v="0"/>
    <x v="1"/>
    <x v="14"/>
    <s v="Natuf | Business Owners | Tier1 + Growth Cities | Oct26 | V1"/>
    <s v="Natuf | Reel | Brand Ambassador | Heard Of Owning A Cafe | V1"/>
    <s v="In House Natuf"/>
    <x v="14"/>
    <s v="Non-Quality Lead"/>
    <x v="0"/>
    <x v="1"/>
    <s v="Marshal Malbari"/>
    <s v="Facebook"/>
    <s v="Direct (campaign tagged in CRM)"/>
    <s v="6acbb69aa074ccaaa3cdd498"/>
    <n v="1"/>
    <n v="0"/>
    <n v="1"/>
    <n v="1"/>
    <n v="1"/>
    <n v="1"/>
    <n v="0"/>
    <n v="0"/>
    <n v="0"/>
    <n v="0"/>
    <n v="0"/>
    <n v="0"/>
  </r>
  <r>
    <x v="0"/>
    <x v="1"/>
    <x v="14"/>
    <s v="Natuf | LAL 1% | India | Jul26 | V1"/>
    <s v="Natuf | Reel | Brand Ambassador | Heard Of Owning A Cafe | V1"/>
    <s v="In House Natuf"/>
    <x v="6"/>
    <s v="Non-Quality Lead"/>
    <x v="0"/>
    <x v="1"/>
    <s v="Marshal Malbari"/>
    <s v="Facebook"/>
    <s v="Direct (campaign tagged in CRM)"/>
    <s v="6acbb3d7703cb7414ea34cb8"/>
    <n v="1"/>
    <n v="0"/>
    <n v="1"/>
    <n v="0"/>
    <n v="5"/>
    <n v="1"/>
    <n v="0"/>
    <n v="0"/>
    <n v="0"/>
    <n v="0"/>
    <n v="0"/>
    <n v="0"/>
  </r>
  <r>
    <x v="0"/>
    <x v="0"/>
    <x v="3"/>
    <s v="natuf_Kiosk_09102026"/>
    <s v="natuf_Kiosk_14072026_ad set_ad1"/>
    <s v="Natuf"/>
    <x v="10"/>
    <s v="Non-Quality Lead"/>
    <x v="0"/>
    <x v="1"/>
    <s v="Marshal Malbari"/>
    <s v="Facebook"/>
    <s v="Direct (campaign tagged in CRM)"/>
    <s v="6acbb342acd227fb4d6cb3b5"/>
    <n v="1"/>
    <n v="0"/>
    <n v="1"/>
    <n v="0"/>
    <n v="5"/>
    <n v="0"/>
    <n v="0"/>
    <n v="0"/>
    <n v="0"/>
    <n v="0"/>
    <n v="1"/>
    <n v="0"/>
  </r>
  <r>
    <x v="0"/>
    <x v="1"/>
    <x v="14"/>
    <s v="Natuf | Broad | Tier1 + Growth Cities | Oct26 | V1"/>
    <s v="Natuf | Reel | Brand Ambassador | Heard Of Owning A Cafe | V1"/>
    <s v="In House Natuf"/>
    <x v="14"/>
    <s v="Non-Quality Lead"/>
    <x v="0"/>
    <x v="1"/>
    <s v="Marshal Malbari"/>
    <s v="Facebook"/>
    <s v="Direct (campaign tagged in CRM)"/>
    <s v="6acbb245a39bd76cb4dc4cf4"/>
    <n v="1"/>
    <n v="0"/>
    <n v="1"/>
    <n v="1"/>
    <n v="3"/>
    <n v="2"/>
    <n v="0"/>
    <n v="0"/>
    <n v="0"/>
    <n v="0"/>
    <n v="0"/>
    <n v="0"/>
  </r>
  <r>
    <x v="0"/>
    <x v="0"/>
    <x v="1"/>
    <s v="E_Natuf_Generic_13082026_Adset1"/>
    <s v="E_Natuf_Generic_13082026_Adset1_Ad1"/>
    <s v="Natuf"/>
    <x v="14"/>
    <s v="Non-Quality Lead"/>
    <x v="0"/>
    <x v="1"/>
    <s v="Marshal Malbari"/>
    <s v="Facebook"/>
    <s v="Direct (campaign tagged in CRM)"/>
    <s v="6acbb0dc381fd907136334d9"/>
    <n v="1"/>
    <n v="0"/>
    <n v="1"/>
    <n v="1"/>
    <n v="3"/>
    <n v="3"/>
    <n v="0"/>
    <n v="0"/>
    <n v="0"/>
    <n v="0"/>
    <n v="1"/>
    <n v="0"/>
  </r>
  <r>
    <x v="0"/>
    <x v="1"/>
    <x v="14"/>
    <s v="Natuf | LAL 1% | India | Jul26 | V1"/>
    <s v="Natuf | Reel | Brand Ambassador | Heard Of Owning A Cafe | V1"/>
    <s v="In House Natuf"/>
    <x v="14"/>
    <s v="Non-Quality Lead"/>
    <x v="0"/>
    <x v="1"/>
    <s v="Marshal Malbari"/>
    <s v="Facebook"/>
    <s v="Direct (campaign tagged in CRM)"/>
    <s v="6acbb0da691f83e47e0bb386"/>
    <n v="1"/>
    <n v="0"/>
    <n v="1"/>
    <n v="1"/>
    <n v="10"/>
    <n v="0"/>
    <n v="0"/>
    <n v="0"/>
    <n v="0"/>
    <n v="0"/>
    <n v="0"/>
    <n v="0"/>
  </r>
  <r>
    <x v="0"/>
    <x v="0"/>
    <x v="2"/>
    <s v="E_Suresh_Natuf_Kiosk_07072026_Adset5"/>
    <s v="E_Hindi_Suresh_Natuf_Kiosk_07072026_Adset5_ad3 – Copy 2"/>
    <s v="Natuf"/>
    <x v="5"/>
    <s v="Non-Quality Lead"/>
    <x v="0"/>
    <x v="1"/>
    <s v="Tejaswini Tarigopula"/>
    <s v="Facebook"/>
    <s v="Direct (campaign tagged in CRM)"/>
    <s v="6acbaed090d7427ebdaf9978"/>
    <n v="1"/>
    <n v="0"/>
    <n v="1"/>
    <n v="0"/>
    <n v="8"/>
    <n v="1"/>
    <n v="0"/>
    <n v="0"/>
    <n v="0"/>
    <n v="0"/>
    <n v="1"/>
    <n v="0"/>
  </r>
  <r>
    <x v="0"/>
    <x v="1"/>
    <x v="14"/>
    <s v="Natuf | Business Owners | Tier1 + Growth Cities | Oct26 | V1"/>
    <s v="Natuf | Reel | Brand Ambassador | Heard Of Owning A Cafe | V1"/>
    <s v="In House Natuf"/>
    <x v="6"/>
    <s v="Non-Quality Lead"/>
    <x v="0"/>
    <x v="1"/>
    <s v="Marshal Malbari"/>
    <s v="Facebook"/>
    <s v="Direct (campaign tagged in CRM)"/>
    <s v="6acbabb32e75da763e569007"/>
    <n v="1"/>
    <n v="0"/>
    <n v="1"/>
    <n v="0"/>
    <n v="2"/>
    <n v="1"/>
    <n v="0"/>
    <n v="0"/>
    <n v="0"/>
    <n v="0"/>
    <n v="0"/>
    <n v="0"/>
  </r>
  <r>
    <x v="0"/>
    <x v="0"/>
    <x v="1"/>
    <s v="E_Natuf_Generic_13082026_Adset1"/>
    <s v="E_Natuf_Generic_13082026_Adset1_Ad1"/>
    <s v="Natuf"/>
    <x v="4"/>
    <s v="Quality Lead"/>
    <x v="0"/>
    <x v="1"/>
    <s v="Marshal Malbari"/>
    <s v="Facebook"/>
    <s v="Direct (campaign tagged in CRM)"/>
    <s v="6acbab86576563471a4c10a6"/>
    <n v="1"/>
    <n v="1"/>
    <n v="1"/>
    <n v="0"/>
    <n v="1"/>
    <n v="1"/>
    <n v="0"/>
    <n v="0"/>
    <n v="0"/>
    <n v="0"/>
    <n v="1"/>
    <n v="1"/>
  </r>
  <r>
    <x v="0"/>
    <x v="1"/>
    <x v="14"/>
    <s v="Natuf | LAL 1% | India | Jul26 | V1"/>
    <s v="Natuf | Reel | Brand Ambassador | Heard Of Owning A Cafe | V1"/>
    <s v="In House Natuf"/>
    <x v="14"/>
    <s v="Non-Quality Lead"/>
    <x v="0"/>
    <x v="1"/>
    <s v="Marshal Malbari"/>
    <s v="Facebook"/>
    <s v="Direct (campaign tagged in CRM)"/>
    <s v="6acbab7b381fd90713633142"/>
    <n v="1"/>
    <n v="0"/>
    <n v="1"/>
    <n v="1"/>
    <n v="6"/>
    <n v="0"/>
    <n v="0"/>
    <n v="0"/>
    <n v="0"/>
    <n v="0"/>
    <n v="0"/>
    <n v="0"/>
  </r>
  <r>
    <x v="0"/>
    <x v="0"/>
    <x v="3"/>
    <s v="natuf_Kiosk_09102026"/>
    <s v="natuf_Kiosk_14072026_ad set_ad1"/>
    <s v="Natuf"/>
    <x v="9"/>
    <s v="Non-Quality Lead"/>
    <x v="0"/>
    <x v="1"/>
    <s v="Marshal Malbari"/>
    <s v="Facebook"/>
    <s v="Direct (campaign tagged in CRM)"/>
    <s v="6acba9640fe8d17696e8e11f"/>
    <n v="1"/>
    <n v="0"/>
    <n v="1"/>
    <n v="0"/>
    <n v="6"/>
    <n v="0"/>
    <n v="0"/>
    <n v="0"/>
    <n v="0"/>
    <n v="0"/>
    <n v="1"/>
    <n v="0"/>
  </r>
  <r>
    <x v="0"/>
    <x v="0"/>
    <x v="2"/>
    <s v="E_Suresh_Natuf_Kiosk_07072026_Adset5"/>
    <s v="E_Hindi_Suresh_Natuf_Kiosk_07072026_Adset5_ad3 – Copy 2"/>
    <s v="Natuf"/>
    <x v="4"/>
    <s v="Quality Lead"/>
    <x v="0"/>
    <x v="1"/>
    <s v="Tejaswini Tarigopula"/>
    <s v="Facebook"/>
    <s v="Direct (campaign tagged in CRM)"/>
    <s v="6acba91e657b93ac46e02972"/>
    <n v="1"/>
    <n v="1"/>
    <n v="1"/>
    <n v="0"/>
    <n v="6"/>
    <n v="3"/>
    <n v="0"/>
    <n v="0"/>
    <n v="0"/>
    <n v="0"/>
    <n v="1"/>
    <n v="1"/>
  </r>
  <r>
    <x v="0"/>
    <x v="1"/>
    <x v="14"/>
    <s v="Natuf | Investors | Tier1 + Growth Cities | Oct26 | V1"/>
    <s v="Natuf | Reel | Brand Ambassador | Heard Of Owning A Cafe | V1"/>
    <s v="In House Natuf"/>
    <x v="14"/>
    <s v="Non-Quality Lead"/>
    <x v="0"/>
    <x v="1"/>
    <s v="Marshal Malbari"/>
    <s v="Facebook"/>
    <s v="Direct (campaign tagged in CRM)"/>
    <s v="6acba713054c045eddfe55cb"/>
    <n v="1"/>
    <n v="0"/>
    <n v="1"/>
    <n v="1"/>
    <n v="4"/>
    <n v="3"/>
    <n v="0"/>
    <n v="0"/>
    <n v="0"/>
    <n v="0"/>
    <n v="0"/>
    <n v="0"/>
  </r>
  <r>
    <x v="0"/>
    <x v="0"/>
    <x v="2"/>
    <s v="E_Suresh_Natuf_Kiosk_07072026_Adset5"/>
    <s v="E_Hindi_Suresh_Natuf_Kiosk_07072026_Adset5_ad3 – Copy 2"/>
    <s v="Natuf"/>
    <x v="5"/>
    <s v="Non-Quality Lead"/>
    <x v="0"/>
    <x v="1"/>
    <s v="Tejaswini Tarigopula"/>
    <s v="Facebook"/>
    <s v="Direct (campaign tagged in CRM)"/>
    <s v="6acba710381fd90713632bc0"/>
    <n v="1"/>
    <n v="0"/>
    <n v="1"/>
    <n v="0"/>
    <n v="2"/>
    <n v="1"/>
    <n v="0"/>
    <n v="0"/>
    <n v="0"/>
    <n v="0"/>
    <n v="1"/>
    <n v="0"/>
  </r>
  <r>
    <x v="0"/>
    <x v="1"/>
    <x v="14"/>
    <s v="Natuf | Business Owners | Tier1 + Growth Cities | Oct26 | V1"/>
    <s v="Natuf | Reel | Brand Ambassador | Heard Of Owning A Cafe | V1"/>
    <s v="In House Natuf"/>
    <x v="14"/>
    <s v="Non-Quality Lead"/>
    <x v="0"/>
    <x v="1"/>
    <s v="Marshal Malbari"/>
    <s v="Facebook"/>
    <s v="Direct (campaign tagged in CRM)"/>
    <s v="6acba5d2caf75449a5dc5880"/>
    <n v="1"/>
    <n v="0"/>
    <n v="1"/>
    <n v="1"/>
    <n v="9"/>
    <n v="5"/>
    <n v="0"/>
    <n v="0"/>
    <n v="0"/>
    <n v="0"/>
    <n v="0"/>
    <n v="0"/>
  </r>
  <r>
    <x v="0"/>
    <x v="0"/>
    <x v="1"/>
    <s v="E_Natuf_Generic_13082026_Adset1"/>
    <s v="E_Natuf_Generic_13082026_Adset1_Ad1"/>
    <s v="Natuf"/>
    <x v="6"/>
    <s v="Non-Quality Lead"/>
    <x v="0"/>
    <x v="1"/>
    <s v="Tejaswini Tarigopula"/>
    <s v="Facebook"/>
    <s v="Direct (campaign tagged in CRM)"/>
    <s v="6acba528ad8f96d9421bae46"/>
    <n v="1"/>
    <n v="0"/>
    <n v="1"/>
    <n v="0"/>
    <n v="1"/>
    <n v="1"/>
    <n v="0"/>
    <n v="0"/>
    <n v="0"/>
    <n v="0"/>
    <n v="1"/>
    <n v="0"/>
  </r>
  <r>
    <x v="0"/>
    <x v="1"/>
    <x v="14"/>
    <s v="Natuf | Broad | Tier1 + Growth Cities | Oct26 | V1"/>
    <s v="Natuf | Reel | Brand Ambassador | Heard Of Owning A Cafe | V1"/>
    <s v="In House Natuf"/>
    <x v="6"/>
    <s v="Non-Quality Lead"/>
    <x v="0"/>
    <x v="1"/>
    <s v="Marshal Malbari"/>
    <s v="Facebook"/>
    <s v="Direct (campaign tagged in CRM)"/>
    <s v="6acba525e01b332373b58a77"/>
    <n v="1"/>
    <n v="0"/>
    <n v="1"/>
    <n v="0"/>
    <n v="2"/>
    <n v="0"/>
    <n v="0"/>
    <n v="0"/>
    <n v="0"/>
    <n v="0"/>
    <n v="0"/>
    <n v="0"/>
  </r>
  <r>
    <x v="0"/>
    <x v="0"/>
    <x v="2"/>
    <s v="E_Suresh_Natuf_Kiosk_07072026_Adset5"/>
    <s v="E_Hindi_Suresh_Natuf_Kiosk_07072026_Adset5_ad3 – Copy 2"/>
    <s v="Natuf"/>
    <x v="14"/>
    <s v="Non-Quality Lead"/>
    <x v="0"/>
    <x v="1"/>
    <s v="Tejaswini Tarigopula"/>
    <s v="Facebook"/>
    <s v="Direct (campaign tagged in CRM)"/>
    <s v="6acba31cee294697c5dc3a37"/>
    <n v="1"/>
    <n v="0"/>
    <n v="1"/>
    <n v="1"/>
    <n v="1"/>
    <n v="0"/>
    <n v="0"/>
    <n v="0"/>
    <n v="0"/>
    <n v="0"/>
    <n v="1"/>
    <n v="0"/>
  </r>
  <r>
    <x v="0"/>
    <x v="1"/>
    <x v="14"/>
    <s v="Natuf | Investors | Tier1 + Growth Cities | Oct26 | V1"/>
    <s v="Natuf | Reel | Brand Ambassador | Heard Of Owning A Cafe | V1"/>
    <s v="In House Natuf"/>
    <x v="6"/>
    <s v="Non-Quality Lead"/>
    <x v="0"/>
    <x v="1"/>
    <s v="Marshal Malbari"/>
    <s v="Facebook"/>
    <s v="Direct (campaign tagged in CRM)"/>
    <s v="6acba17ec647ba143101db15"/>
    <n v="1"/>
    <n v="0"/>
    <n v="1"/>
    <n v="0"/>
    <n v="2"/>
    <n v="0"/>
    <n v="0"/>
    <n v="0"/>
    <n v="0"/>
    <n v="0"/>
    <n v="0"/>
    <n v="0"/>
  </r>
  <r>
    <x v="0"/>
    <x v="0"/>
    <x v="3"/>
    <s v="natuf_Kiosk_09102026"/>
    <s v="natuf_Kiosk_14072026_ad set_ad1"/>
    <s v="Natuf"/>
    <x v="2"/>
    <s v="Quality Lead"/>
    <x v="0"/>
    <x v="1"/>
    <s v="Tejaswini Tarigopula"/>
    <s v="Facebook"/>
    <s v="Direct (campaign tagged in CRM)"/>
    <s v="6acba007ed7b2cbc23c3b54e"/>
    <n v="1"/>
    <n v="1"/>
    <n v="1"/>
    <n v="0"/>
    <n v="10"/>
    <n v="7"/>
    <n v="0"/>
    <n v="0"/>
    <n v="0"/>
    <n v="0"/>
    <n v="1"/>
    <n v="1"/>
  </r>
  <r>
    <x v="0"/>
    <x v="1"/>
    <x v="14"/>
    <s v="Natuf | Investors | Tier1 + Growth Cities | Oct26 | V1"/>
    <s v="Natuf | Reel | Brand Ambassador | Heard Of Owning A Cafe | V1"/>
    <s v="In House Natuf"/>
    <x v="14"/>
    <s v="Non-Quality Lead"/>
    <x v="0"/>
    <x v="1"/>
    <s v="Marshal Malbari"/>
    <s v="Facebook"/>
    <s v="Direct (campaign tagged in CRM)"/>
    <s v="6acb9fe6961396cb98ecfb53"/>
    <n v="1"/>
    <n v="0"/>
    <n v="1"/>
    <n v="1"/>
    <n v="1"/>
    <n v="1"/>
    <n v="0"/>
    <n v="0"/>
    <n v="0"/>
    <n v="0"/>
    <n v="0"/>
    <n v="0"/>
  </r>
  <r>
    <x v="0"/>
    <x v="1"/>
    <x v="14"/>
    <s v="Natuf | Investors | Tier1 + Growth Cities | Oct26 | V1"/>
    <s v="Natuf | Reel | Brand Ambassador | Heard Of Owning A Cafe | V1"/>
    <s v="In House Natuf"/>
    <x v="8"/>
    <s v="Non-Quality Lead"/>
    <x v="0"/>
    <x v="1"/>
    <s v="Marshal Malbari"/>
    <s v="Facebook"/>
    <s v="Direct (campaign tagged in CRM)"/>
    <s v="6acb9ee6a5aeec12aad11929"/>
    <n v="1"/>
    <n v="0"/>
    <n v="1"/>
    <n v="0"/>
    <n v="3"/>
    <n v="0"/>
    <n v="0"/>
    <n v="0"/>
    <n v="0"/>
    <n v="0"/>
    <n v="0"/>
    <n v="0"/>
  </r>
  <r>
    <x v="0"/>
    <x v="0"/>
    <x v="3"/>
    <s v="natuf_Kiosk_09102026"/>
    <s v="natuf_Kiosk_14072026_ad set_ad1"/>
    <s v="Natuf"/>
    <x v="14"/>
    <s v="Non-Quality Lead"/>
    <x v="0"/>
    <x v="1"/>
    <s v="Marshal Malbari"/>
    <s v="Facebook"/>
    <s v="Direct (campaign tagged in CRM)"/>
    <s v="6acb9e30a5aeec12aad11690"/>
    <n v="1"/>
    <n v="0"/>
    <n v="1"/>
    <n v="1"/>
    <n v="5"/>
    <n v="1"/>
    <n v="0"/>
    <n v="0"/>
    <n v="0"/>
    <n v="0"/>
    <n v="1"/>
    <n v="0"/>
  </r>
  <r>
    <x v="0"/>
    <x v="0"/>
    <x v="3"/>
    <s v="natuf_Kiosk_09102026"/>
    <s v="natuf_Kiosk_14072026_ad set_ad1"/>
    <s v="Natuf"/>
    <x v="4"/>
    <s v="Quality Lead"/>
    <x v="0"/>
    <x v="1"/>
    <s v="Tejaswini Tarigopula"/>
    <s v="Facebook"/>
    <s v="Direct (campaign tagged in CRM)"/>
    <s v="6acb9c21b9fc11c30a512299"/>
    <n v="1"/>
    <n v="1"/>
    <n v="1"/>
    <n v="0"/>
    <n v="7"/>
    <n v="4"/>
    <n v="0"/>
    <n v="0"/>
    <n v="0"/>
    <n v="0"/>
    <n v="1"/>
    <n v="1"/>
  </r>
  <r>
    <x v="0"/>
    <x v="1"/>
    <x v="14"/>
    <s v="Natuf | Investors | Tier1 + Growth Cities | Oct26 | V1"/>
    <s v="Natuf | Reel | Brand Ambassador | Heard Of Owning A Cafe | V1"/>
    <s v="In House Natuf"/>
    <x v="14"/>
    <s v="Non-Quality Lead"/>
    <x v="0"/>
    <x v="1"/>
    <s v="Marshal Malbari"/>
    <s v="Facebook"/>
    <s v="Direct (campaign tagged in CRM)"/>
    <s v="6acb9b22a87f18dcd2f0105c"/>
    <n v="1"/>
    <n v="0"/>
    <n v="1"/>
    <n v="1"/>
    <n v="3"/>
    <n v="2"/>
    <n v="0"/>
    <n v="0"/>
    <n v="0"/>
    <n v="0"/>
    <n v="0"/>
    <n v="0"/>
  </r>
  <r>
    <x v="0"/>
    <x v="1"/>
    <x v="14"/>
    <s v="Natuf | LAL 1% | India | Jul26 | V1"/>
    <s v="Natuf | Reel | Brand Ambassador | Heard Of Owning A Cafe | V1"/>
    <s v="In House Natuf"/>
    <x v="5"/>
    <s v="Non-Quality Lead"/>
    <x v="0"/>
    <x v="1"/>
    <s v="Marshal Malbari"/>
    <s v="Facebook"/>
    <s v="Direct (campaign tagged in CRM)"/>
    <s v="6acb9a46b3138367f444f265"/>
    <n v="1"/>
    <n v="0"/>
    <n v="1"/>
    <n v="0"/>
    <n v="1"/>
    <n v="1"/>
    <n v="0"/>
    <n v="0"/>
    <n v="0"/>
    <n v="0"/>
    <n v="0"/>
    <n v="0"/>
  </r>
  <r>
    <x v="0"/>
    <x v="1"/>
    <x v="14"/>
    <s v="Natuf | Investors | Tier1 + Growth Cities | Oct26 | V1"/>
    <s v="Natuf | Reel | Brand Ambassador | Heard Of Owning A Cafe | V1"/>
    <s v="In House Natuf"/>
    <x v="12"/>
    <s v="Non-Quality Lead"/>
    <x v="0"/>
    <x v="1"/>
    <s v="Marshal Malbari"/>
    <s v="Facebook"/>
    <s v="Direct (campaign tagged in CRM)"/>
    <s v="6acb992b74b1e040d11fed2c"/>
    <n v="1"/>
    <n v="0"/>
    <n v="1"/>
    <n v="0"/>
    <n v="4"/>
    <n v="2"/>
    <n v="0"/>
    <n v="0"/>
    <n v="0"/>
    <n v="0"/>
    <n v="0"/>
    <n v="0"/>
  </r>
  <r>
    <x v="0"/>
    <x v="1"/>
    <x v="14"/>
    <s v="Natuf | Broad | Tier1 + Growth Cities | Oct26 | V1"/>
    <s v="Natuf | Reel | Brand Ambassador | Heard Of Owning A Cafe | V1"/>
    <s v="In House Natuf"/>
    <x v="14"/>
    <s v="Non-Quality Lead"/>
    <x v="0"/>
    <x v="1"/>
    <s v="Marshal Malbari"/>
    <s v="Facebook"/>
    <s v="Direct (campaign tagged in CRM)"/>
    <s v="6acb9678257ef12521e7b6e9"/>
    <n v="1"/>
    <n v="0"/>
    <n v="1"/>
    <n v="1"/>
    <n v="6"/>
    <n v="0"/>
    <n v="0"/>
    <n v="0"/>
    <n v="0"/>
    <n v="0"/>
    <n v="0"/>
    <n v="0"/>
  </r>
  <r>
    <x v="0"/>
    <x v="1"/>
    <x v="14"/>
    <s v="Natuf | Investors | Tier1 + Growth Cities | Oct26 | V1"/>
    <s v="Natuf | Reel | Brand Ambassador | Heard Of Owning A Cafe | V1"/>
    <s v="In House Natuf"/>
    <x v="9"/>
    <s v="Non-Quality Lead"/>
    <x v="0"/>
    <x v="1"/>
    <s v="Marshal Malbari"/>
    <s v="Facebook"/>
    <s v="Direct (campaign tagged in CRM)"/>
    <s v="6acb96626cb09785b7ac14d4"/>
    <n v="1"/>
    <n v="0"/>
    <n v="1"/>
    <n v="0"/>
    <n v="5"/>
    <n v="2"/>
    <n v="0"/>
    <n v="0"/>
    <n v="0"/>
    <n v="0"/>
    <n v="0"/>
    <n v="0"/>
  </r>
  <r>
    <x v="0"/>
    <x v="1"/>
    <x v="14"/>
    <s v="Natuf | LAL 1% | India | Jul26 | V1"/>
    <s v="Natuf | Reel | Brand Ambassador | Heard Of Owning A Cafe | V1"/>
    <s v="In House Natuf"/>
    <x v="14"/>
    <s v="Non-Quality Lead"/>
    <x v="0"/>
    <x v="1"/>
    <s v="Marshal Malbari"/>
    <s v="Facebook"/>
    <s v="Direct (campaign tagged in CRM)"/>
    <s v="6acb95b384832af64de5b30c"/>
    <n v="1"/>
    <n v="0"/>
    <n v="1"/>
    <n v="1"/>
    <n v="1"/>
    <n v="1"/>
    <n v="0"/>
    <n v="0"/>
    <n v="0"/>
    <n v="0"/>
    <n v="0"/>
    <n v="0"/>
  </r>
  <r>
    <x v="0"/>
    <x v="0"/>
    <x v="3"/>
    <s v="natuf_Kiosk_09102026"/>
    <s v="natuf_Kiosk_14072026_ad set_ad1"/>
    <s v="Natuf"/>
    <x v="14"/>
    <s v="Non-Quality Lead"/>
    <x v="0"/>
    <x v="1"/>
    <s v="Tejaswini Tarigopula"/>
    <s v="Facebook"/>
    <s v="Direct (campaign tagged in CRM)"/>
    <s v="6acb95316403918f45b9b4c3"/>
    <n v="1"/>
    <n v="0"/>
    <n v="1"/>
    <n v="1"/>
    <n v="11"/>
    <n v="6"/>
    <n v="0"/>
    <n v="0"/>
    <n v="0"/>
    <n v="0"/>
    <n v="1"/>
    <n v="0"/>
  </r>
  <r>
    <x v="0"/>
    <x v="1"/>
    <x v="14"/>
    <s v="Natuf | LAL 1% | India | Jul26 | V1"/>
    <s v="Natuf | Reel | Brand Ambassador | Heard Of Owning A Cafe | V1"/>
    <s v="In House Natuf"/>
    <x v="4"/>
    <s v="Quality Lead"/>
    <x v="0"/>
    <x v="1"/>
    <s v="Marshal Malbari"/>
    <s v="Facebook"/>
    <s v="Direct (campaign tagged in CRM)"/>
    <s v="6acb8d9d834e0abdd7a73a6f"/>
    <n v="1"/>
    <n v="1"/>
    <n v="1"/>
    <n v="0"/>
    <n v="3"/>
    <n v="1"/>
    <n v="0"/>
    <n v="0"/>
    <n v="0"/>
    <n v="0"/>
    <n v="0"/>
    <n v="0"/>
  </r>
  <r>
    <x v="0"/>
    <x v="1"/>
    <x v="14"/>
    <s v="Natuf | Investors | Tier1 + Growth Cities | Oct26 | V1"/>
    <s v="Natuf | Reel | Brand Ambassador | Heard Of Owning A Cafe | V1"/>
    <s v="In House Natuf"/>
    <x v="6"/>
    <s v="Non-Quality Lead"/>
    <x v="0"/>
    <x v="1"/>
    <s v="Marshal Malbari"/>
    <s v="Facebook"/>
    <s v="Direct (campaign tagged in CRM)"/>
    <s v="6acb8b23113a11fa600e7a32"/>
    <n v="1"/>
    <n v="0"/>
    <n v="1"/>
    <n v="0"/>
    <n v="2"/>
    <n v="1"/>
    <n v="0"/>
    <n v="0"/>
    <n v="0"/>
    <n v="0"/>
    <n v="0"/>
    <n v="0"/>
  </r>
  <r>
    <x v="0"/>
    <x v="1"/>
    <x v="14"/>
    <s v="Natuf | Business Owners | Tier1 + Growth Cities | Oct26 | V1"/>
    <s v="Natuf | Reel | Brand Ambassador | Heard Of Owning A Cafe | V1"/>
    <s v="In House Natuf"/>
    <x v="14"/>
    <s v="Non-Quality Lead"/>
    <x v="0"/>
    <x v="1"/>
    <s v="Marshal Malbari"/>
    <s v="Facebook"/>
    <s v="Direct (campaign tagged in CRM)"/>
    <s v="6acb8a747aa65b73c6391761"/>
    <n v="1"/>
    <n v="0"/>
    <n v="1"/>
    <n v="1"/>
    <n v="6"/>
    <n v="3"/>
    <n v="0"/>
    <n v="0"/>
    <n v="0"/>
    <n v="0"/>
    <n v="0"/>
    <n v="0"/>
  </r>
  <r>
    <x v="0"/>
    <x v="1"/>
    <x v="14"/>
    <s v="Natuf | Business Owners | Tier1 + Growth Cities | Oct26 | V1"/>
    <s v="Natuf | Reel | Brand Ambassador | Heard Of Owning A Cafe | V1"/>
    <s v="In House Natuf"/>
    <x v="8"/>
    <s v="Non-Quality Lead"/>
    <x v="0"/>
    <x v="1"/>
    <s v="Marshal Malbari"/>
    <s v="Facebook"/>
    <s v="Direct (campaign tagged in CRM)"/>
    <s v="6acb88209769169d1f0dbe74"/>
    <n v="1"/>
    <n v="0"/>
    <n v="1"/>
    <n v="0"/>
    <n v="4"/>
    <n v="0"/>
    <n v="0"/>
    <n v="0"/>
    <n v="0"/>
    <n v="0"/>
    <n v="0"/>
    <n v="0"/>
  </r>
  <r>
    <x v="0"/>
    <x v="0"/>
    <x v="3"/>
    <s v="natuf_Kiosk_09102026"/>
    <s v="natuf_Kiosk_14072026_ad set_ad1"/>
    <s v="Natuf"/>
    <x v="5"/>
    <s v="Non-Quality Lead"/>
    <x v="0"/>
    <x v="1"/>
    <s v="Tejaswini Tarigopula"/>
    <s v="Facebook"/>
    <s v="Direct (campaign tagged in CRM)"/>
    <s v="6acb874346f2157e466d1bcb"/>
    <n v="1"/>
    <n v="0"/>
    <n v="1"/>
    <n v="0"/>
    <n v="2"/>
    <n v="1"/>
    <n v="0"/>
    <n v="0"/>
    <n v="0"/>
    <n v="0"/>
    <n v="1"/>
    <n v="0"/>
  </r>
  <r>
    <x v="0"/>
    <x v="1"/>
    <x v="14"/>
    <s v="Natuf | Broad | Tier1 + Growth Cities | Oct26 | V1"/>
    <s v="Natuf | Reel | Brand Ambassador | Heard Of Owning A Cafe | V1"/>
    <s v="In House Natuf"/>
    <x v="14"/>
    <s v="Non-Quality Lead"/>
    <x v="0"/>
    <x v="1"/>
    <s v="Marshal Malbari"/>
    <s v="Facebook"/>
    <s v="Direct (campaign tagged in CRM)"/>
    <s v="6acb85d11274e4bccf3bd303"/>
    <n v="1"/>
    <n v="0"/>
    <n v="1"/>
    <n v="1"/>
    <n v="5"/>
    <n v="0"/>
    <n v="0"/>
    <n v="0"/>
    <n v="0"/>
    <n v="0"/>
    <n v="0"/>
    <n v="0"/>
  </r>
  <r>
    <x v="0"/>
    <x v="1"/>
    <x v="14"/>
    <s v="Natuf | LAL 1% | India | Jul26 | V1"/>
    <s v="Natuf | Reel | Brand Ambassador | Heard Of Owning A Cafe | V1"/>
    <s v="In House Natuf"/>
    <x v="4"/>
    <s v="Quality Lead"/>
    <x v="0"/>
    <x v="1"/>
    <s v="Marshal Malbari"/>
    <s v="Facebook"/>
    <s v="Direct (campaign tagged in CRM)"/>
    <s v="6acb820cbd8dacaab1b5017a"/>
    <n v="1"/>
    <n v="1"/>
    <n v="1"/>
    <n v="0"/>
    <n v="3"/>
    <n v="1"/>
    <n v="0"/>
    <n v="0"/>
    <n v="0"/>
    <n v="0"/>
    <n v="0"/>
    <n v="0"/>
  </r>
  <r>
    <x v="0"/>
    <x v="0"/>
    <x v="2"/>
    <s v="E_Suresh_Natuf_Kiosk_07072026_Adset5"/>
    <s v="E_Hindi_Suresh_Natuf_Kiosk_07072026_Adset5_ad3 – Copy 2"/>
    <s v="Natuf"/>
    <x v="5"/>
    <s v="Non-Quality Lead"/>
    <x v="0"/>
    <x v="1"/>
    <s v="Deepak Rai"/>
    <s v="Facebook"/>
    <s v="Direct (campaign tagged in CRM)"/>
    <s v="6acb815c78efdcc80048c442"/>
    <n v="1"/>
    <n v="0"/>
    <n v="1"/>
    <n v="0"/>
    <n v="3"/>
    <n v="1"/>
    <n v="0"/>
    <n v="0"/>
    <n v="0"/>
    <n v="0"/>
    <n v="1"/>
    <n v="0"/>
  </r>
  <r>
    <x v="0"/>
    <x v="1"/>
    <x v="14"/>
    <s v="Natuf | LAL 1% | India | Jul26 | V1"/>
    <s v="Natuf | Reel | Brand Ambassador | Heard Of Owning A Cafe | V1"/>
    <s v="In House Natuf"/>
    <x v="14"/>
    <s v="Non-Quality Lead"/>
    <x v="0"/>
    <x v="1"/>
    <s v="Marshal Malbari"/>
    <s v="Facebook"/>
    <s v="Direct (campaign tagged in CRM)"/>
    <s v="6acb8031686e5a120faca736"/>
    <n v="1"/>
    <n v="0"/>
    <n v="1"/>
    <n v="1"/>
    <n v="6"/>
    <n v="2"/>
    <n v="0"/>
    <n v="0"/>
    <n v="0"/>
    <n v="0"/>
    <n v="0"/>
    <n v="0"/>
  </r>
  <r>
    <x v="0"/>
    <x v="1"/>
    <x v="14"/>
    <s v="Natuf | Broad | Tier1 + Growth Cities | Oct26 | V1"/>
    <s v="Natuf | Reel | Brand Ambassador | Heard Of Owning A Cafe | V1"/>
    <s v="In House Natuf"/>
    <x v="4"/>
    <s v="Quality Lead"/>
    <x v="0"/>
    <x v="1"/>
    <s v="Marshal Malbari"/>
    <s v="Facebook"/>
    <s v="Direct (campaign tagged in CRM)"/>
    <s v="6acb7f929196683be4664ed2"/>
    <n v="1"/>
    <n v="1"/>
    <n v="1"/>
    <n v="0"/>
    <n v="8"/>
    <n v="3"/>
    <n v="0"/>
    <n v="0"/>
    <n v="0"/>
    <n v="0"/>
    <n v="0"/>
    <n v="0"/>
  </r>
  <r>
    <x v="0"/>
    <x v="0"/>
    <x v="2"/>
    <s v="E_Suresh_Natuf_Kiosk_07072026_Adset5"/>
    <s v="E_Hindi_Suresh_Natuf_Kiosk_07072026_Adset5_ad3 – Copy 2"/>
    <s v="Natuf"/>
    <x v="1"/>
    <s v="Quality Lead"/>
    <x v="0"/>
    <x v="1"/>
    <s v="Tejaswini Tarigopula"/>
    <s v="Facebook"/>
    <s v="Direct (campaign tagged in CRM)"/>
    <s v="6acb7ca806baa84444e59d36"/>
    <n v="1"/>
    <n v="1"/>
    <n v="1"/>
    <n v="0"/>
    <n v="8"/>
    <n v="6"/>
    <n v="0"/>
    <n v="0"/>
    <n v="0"/>
    <n v="0"/>
    <n v="1"/>
    <n v="1"/>
  </r>
  <r>
    <x v="0"/>
    <x v="1"/>
    <x v="14"/>
    <s v="Natuf | Business Owners | Tier1 + Growth Cities | Oct26 | V1"/>
    <s v="Natuf | Reel | Brand Ambassador | Heard Of Owning A Cafe | V1"/>
    <s v="In House Natuf"/>
    <x v="4"/>
    <s v="Quality Lead"/>
    <x v="0"/>
    <x v="1"/>
    <s v="Marshal Malbari"/>
    <s v="Facebook"/>
    <s v="Direct (campaign tagged in CRM)"/>
    <s v="6acb7b45cce3156d2a25a491"/>
    <n v="1"/>
    <n v="1"/>
    <n v="1"/>
    <n v="0"/>
    <n v="4"/>
    <n v="3"/>
    <n v="0"/>
    <n v="0"/>
    <n v="0"/>
    <n v="0"/>
    <n v="0"/>
    <n v="0"/>
  </r>
  <r>
    <x v="0"/>
    <x v="0"/>
    <x v="3"/>
    <s v="natuf_Kiosk_09102026"/>
    <s v="natuf_Kiosk_14072026_ad set_ad1"/>
    <s v="Natuf"/>
    <x v="5"/>
    <s v="Non-Quality Lead"/>
    <x v="0"/>
    <x v="1"/>
    <s v="Tejaswini Tarigopula"/>
    <s v="Facebook"/>
    <s v="Direct (campaign tagged in CRM)"/>
    <s v="6acb7b39531aa90b2417b214"/>
    <n v="1"/>
    <n v="0"/>
    <n v="1"/>
    <n v="0"/>
    <n v="3"/>
    <n v="1"/>
    <n v="0"/>
    <n v="0"/>
    <n v="0"/>
    <n v="0"/>
    <n v="1"/>
    <n v="0"/>
  </r>
  <r>
    <x v="0"/>
    <x v="1"/>
    <x v="14"/>
    <s v="Natuf | LAL 1% | India | Jul26 | V1"/>
    <s v="Natuf | Reel | Brand Ambassador | Heard Of Owning A Cafe | V1"/>
    <s v="In House Natuf"/>
    <x v="14"/>
    <s v="Non-Quality Lead"/>
    <x v="0"/>
    <x v="1"/>
    <s v="Marshal Malbari"/>
    <s v="Facebook"/>
    <s v="Direct (campaign tagged in CRM)"/>
    <s v="6acb7adbd166bb2cb9e3c5a0"/>
    <n v="1"/>
    <n v="0"/>
    <n v="1"/>
    <n v="1"/>
    <n v="6"/>
    <n v="6"/>
    <n v="0"/>
    <n v="0"/>
    <n v="0"/>
    <n v="0"/>
    <n v="0"/>
    <n v="0"/>
  </r>
  <r>
    <x v="0"/>
    <x v="1"/>
    <x v="14"/>
    <s v="Natuf | Business Owners | Tier1 + Growth Cities | Oct26 | V1"/>
    <s v="Natuf | Reel | Brand Ambassador | Heard Of Owning A Cafe | V1"/>
    <s v="In House Natuf"/>
    <x v="6"/>
    <s v="Non-Quality Lead"/>
    <x v="0"/>
    <x v="1"/>
    <s v="Marshal Malbari"/>
    <s v="Facebook"/>
    <s v="Direct (campaign tagged in CRM)"/>
    <s v="6acb795b08ab13766f244723"/>
    <n v="1"/>
    <n v="0"/>
    <n v="1"/>
    <n v="0"/>
    <n v="3"/>
    <n v="1"/>
    <n v="0"/>
    <n v="0"/>
    <n v="0"/>
    <n v="0"/>
    <n v="0"/>
    <n v="0"/>
  </r>
  <r>
    <x v="0"/>
    <x v="1"/>
    <x v="14"/>
    <s v="Natuf | Business Owners | Tier1 + Growth Cities | Oct26 | V1"/>
    <s v="Natuf | Reel | Brand Ambassador | Heard Of Owning A Cafe | V1"/>
    <s v="In House Natuf"/>
    <x v="6"/>
    <s v="Non-Quality Lead"/>
    <x v="0"/>
    <x v="1"/>
    <s v="Marshal Malbari"/>
    <s v="Facebook"/>
    <s v="Direct (campaign tagged in CRM)"/>
    <s v="6acb787baf21613c07329472"/>
    <n v="1"/>
    <n v="0"/>
    <n v="1"/>
    <n v="0"/>
    <n v="2"/>
    <n v="0"/>
    <n v="0"/>
    <n v="0"/>
    <n v="0"/>
    <n v="0"/>
    <n v="0"/>
    <n v="0"/>
  </r>
  <r>
    <x v="0"/>
    <x v="1"/>
    <x v="14"/>
    <s v="Natuf | Broad | Tier1 + Growth Cities | Oct26 | V1"/>
    <s v="Natuf | Reel | Brand Ambassador | Heard Of Owning A Cafe | V1"/>
    <s v="In House Natuf"/>
    <x v="10"/>
    <s v="Non-Quality Lead"/>
    <x v="0"/>
    <x v="1"/>
    <s v="Marshal Malbari"/>
    <s v="Facebook"/>
    <s v="Direct (campaign tagged in CRM)"/>
    <s v="6acb77b0e1e1984b9a08c02a"/>
    <n v="1"/>
    <n v="0"/>
    <n v="1"/>
    <n v="0"/>
    <n v="6"/>
    <n v="1"/>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77a690b9a2e4f5f4dfcb"/>
    <n v="1"/>
    <n v="0"/>
    <n v="1"/>
    <n v="1"/>
    <n v="1"/>
    <n v="1"/>
    <n v="0"/>
    <n v="0"/>
    <n v="0"/>
    <n v="0"/>
    <n v="0"/>
    <n v="0"/>
  </r>
  <r>
    <x v="0"/>
    <x v="1"/>
    <x v="14"/>
    <s v="Natuf | LAL 1% | India | Jul26 | V1"/>
    <s v="Natuf | Reel | Brand Ambassador | Heard Of Owning A Cafe | V1"/>
    <s v="In House Natuf"/>
    <x v="14"/>
    <s v="Non-Quality Lead"/>
    <x v="0"/>
    <x v="1"/>
    <s v="Marshal Malbari"/>
    <s v="Facebook"/>
    <s v="Direct (campaign tagged in CRM)"/>
    <s v="6acb76f1cce3156d2a25a218"/>
    <n v="1"/>
    <n v="0"/>
    <n v="1"/>
    <n v="1"/>
    <n v="5"/>
    <n v="4"/>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76903c113d8953570b6f"/>
    <n v="1"/>
    <n v="0"/>
    <n v="1"/>
    <n v="1"/>
    <n v="6"/>
    <n v="2"/>
    <n v="0"/>
    <n v="0"/>
    <n v="0"/>
    <n v="0"/>
    <n v="0"/>
    <n v="0"/>
  </r>
  <r>
    <x v="0"/>
    <x v="1"/>
    <x v="14"/>
    <s v="Natuf | Business Owners | Tier1 + Growth Cities | Oct26 | V1"/>
    <s v="Natuf | Reel | Brand Ambassador | Heard Of Owning A Cafe | V1"/>
    <s v="In House Natuf"/>
    <x v="14"/>
    <s v="Non-Quality Lead"/>
    <x v="0"/>
    <x v="1"/>
    <s v="Marshal Malbari"/>
    <s v="Facebook"/>
    <s v="Direct (campaign tagged in CRM)"/>
    <s v="6acb76197861dca657ddd831"/>
    <n v="1"/>
    <n v="0"/>
    <n v="1"/>
    <n v="1"/>
    <n v="5"/>
    <n v="5"/>
    <n v="0"/>
    <n v="0"/>
    <n v="0"/>
    <n v="0"/>
    <n v="0"/>
    <n v="0"/>
  </r>
  <r>
    <x v="0"/>
    <x v="1"/>
    <x v="14"/>
    <s v="Natuf | LAL 1% | India | Jul26 | V1"/>
    <s v="Natuf | Reel | Brand Ambassador | Heard Of Owning A Cafe | V1"/>
    <s v="In House Natuf"/>
    <x v="5"/>
    <s v="Non-Quality Lead"/>
    <x v="0"/>
    <x v="1"/>
    <s v="Marshal Malbari"/>
    <s v="Facebook"/>
    <s v="Direct (campaign tagged in CRM)"/>
    <s v="6acb74cf838b0cd000888ff4"/>
    <n v="1"/>
    <n v="0"/>
    <n v="1"/>
    <n v="0"/>
    <n v="6"/>
    <n v="4"/>
    <n v="0"/>
    <n v="0"/>
    <n v="0"/>
    <n v="0"/>
    <n v="0"/>
    <n v="0"/>
  </r>
  <r>
    <x v="0"/>
    <x v="1"/>
    <x v="14"/>
    <s v="Natuf | LAL 1% | India | Jul26 | V1"/>
    <s v="Natuf | Reel | Brand Ambassador | Heard Of Owning A Cafe | V1"/>
    <s v="In House Natuf"/>
    <x v="14"/>
    <s v="Non-Quality Lead"/>
    <x v="0"/>
    <x v="1"/>
    <s v="Marshal Malbari"/>
    <s v="Facebook"/>
    <s v="Direct (campaign tagged in CRM)"/>
    <s v="6acb73763a9f59f6c0e31a75"/>
    <n v="1"/>
    <n v="0"/>
    <n v="1"/>
    <n v="1"/>
    <n v="4"/>
    <n v="4"/>
    <n v="0"/>
    <n v="0"/>
    <n v="0"/>
    <n v="0"/>
    <n v="0"/>
    <n v="0"/>
  </r>
  <r>
    <x v="0"/>
    <x v="1"/>
    <x v="14"/>
    <s v="Natuf | Broad | Tier1 + Growth Cities | Oct26 | V1"/>
    <s v="Natuf | Reel | Brand Ambassador | Heard Of Owning A Cafe | V1"/>
    <s v="In House Natuf"/>
    <x v="3"/>
    <s v="Quality Lead"/>
    <x v="0"/>
    <x v="1"/>
    <s v="Marshal Malbari"/>
    <s v="Facebook"/>
    <s v="Direct (campaign tagged in CRM)"/>
    <s v="6acb7122120762e89846d550"/>
    <n v="1"/>
    <n v="1"/>
    <n v="1"/>
    <n v="0"/>
    <n v="8"/>
    <n v="3"/>
    <n v="0"/>
    <n v="0"/>
    <n v="0"/>
    <n v="0"/>
    <n v="0"/>
    <n v="0"/>
  </r>
  <r>
    <x v="0"/>
    <x v="1"/>
    <x v="14"/>
    <s v="Natuf | LAL 1% | India | Jul26 | V1"/>
    <s v="Natuf | Reel | Brand Ambassador | Heard Of Owning A Cafe | V1"/>
    <s v="In House Natuf"/>
    <x v="6"/>
    <s v="Non-Quality Lead"/>
    <x v="0"/>
    <x v="1"/>
    <s v="Marshal Malbari"/>
    <s v="Facebook"/>
    <s v="Direct (campaign tagged in CRM)"/>
    <s v="6acb70f0340eb978f89a0571"/>
    <n v="1"/>
    <n v="0"/>
    <n v="1"/>
    <n v="0"/>
    <n v="1"/>
    <n v="0"/>
    <n v="0"/>
    <n v="0"/>
    <n v="0"/>
    <n v="0"/>
    <n v="0"/>
    <n v="0"/>
  </r>
  <r>
    <x v="0"/>
    <x v="1"/>
    <x v="14"/>
    <s v="Natuf | Investors | Tier1 + Growth Cities | Oct26 | V1"/>
    <s v="Natuf | Reel | Brand Ambassador | Heard Of Owning A Cafe | V1"/>
    <s v="In House Natuf"/>
    <x v="3"/>
    <s v="Quality Lead"/>
    <x v="0"/>
    <x v="1"/>
    <s v="Marshal Malbari"/>
    <s v="Facebook"/>
    <s v="Direct (campaign tagged in CRM)"/>
    <s v="6acb6eff8f841af0391311c4"/>
    <n v="1"/>
    <n v="1"/>
    <n v="1"/>
    <n v="0"/>
    <n v="1"/>
    <n v="1"/>
    <n v="0"/>
    <n v="0"/>
    <n v="0"/>
    <n v="0"/>
    <n v="0"/>
    <n v="0"/>
  </r>
  <r>
    <x v="0"/>
    <x v="1"/>
    <x v="14"/>
    <s v="Natuf | Broad | Tier1 + Growth Cities | Oct26 | V1"/>
    <s v="Natuf | Reel | Brand Ambassador | Heard Of Owning A Cafe | V1"/>
    <s v="In House Natuf"/>
    <x v="10"/>
    <s v="Non-Quality Lead"/>
    <x v="0"/>
    <x v="1"/>
    <s v="Marshal Malbari"/>
    <s v="Facebook"/>
    <s v="Direct (campaign tagged in CRM)"/>
    <s v="6acb6cdded0e52cae60b751a"/>
    <n v="1"/>
    <n v="0"/>
    <n v="1"/>
    <n v="0"/>
    <n v="5"/>
    <n v="0"/>
    <n v="0"/>
    <n v="0"/>
    <n v="0"/>
    <n v="0"/>
    <n v="0"/>
    <n v="0"/>
  </r>
  <r>
    <x v="0"/>
    <x v="0"/>
    <x v="3"/>
    <s v="natuf_Kiosk_09102026"/>
    <s v="natuf_Kiosk_14072026_ad set_ad1"/>
    <s v="Natuf"/>
    <x v="14"/>
    <s v="Non-Quality Lead"/>
    <x v="0"/>
    <x v="1"/>
    <s v="Marshal Malbari"/>
    <s v="Facebook"/>
    <s v="Direct (campaign tagged in CRM)"/>
    <s v="6acb6be72b341f52db2bcef0"/>
    <n v="1"/>
    <n v="0"/>
    <n v="1"/>
    <n v="1"/>
    <n v="3"/>
    <n v="2"/>
    <n v="0"/>
    <n v="0"/>
    <n v="0"/>
    <n v="0"/>
    <n v="1"/>
    <n v="0"/>
  </r>
  <r>
    <x v="0"/>
    <x v="1"/>
    <x v="14"/>
    <s v="Natuf | Investors | Tier1 + Growth Cities | Oct26 | V1"/>
    <s v="Natuf | Reel | Brand Ambassador | Heard Of Owning A Cafe | V1"/>
    <s v="In House Natuf"/>
    <x v="14"/>
    <s v="Non-Quality Lead"/>
    <x v="0"/>
    <x v="1"/>
    <s v="Marshal Malbari"/>
    <s v="Facebook"/>
    <s v="Direct (campaign tagged in CRM)"/>
    <s v="6acb6b3e22771e154d6f0201"/>
    <n v="1"/>
    <n v="0"/>
    <n v="1"/>
    <n v="1"/>
    <n v="2"/>
    <n v="2"/>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6b3956f648ef1e752dbd"/>
    <n v="1"/>
    <n v="0"/>
    <n v="1"/>
    <n v="1"/>
    <n v="5"/>
    <n v="2"/>
    <n v="0"/>
    <n v="0"/>
    <n v="0"/>
    <n v="0"/>
    <n v="0"/>
    <n v="0"/>
  </r>
  <r>
    <x v="0"/>
    <x v="1"/>
    <x v="14"/>
    <s v="Natuf | Broad | Tier1 + Growth Cities | Oct26 | V1"/>
    <s v="Natuf | Reel | Brand Ambassador | Heard Of Owning A Cafe | V1"/>
    <s v="In House Natuf"/>
    <x v="14"/>
    <s v="Non-Quality Lead"/>
    <x v="0"/>
    <x v="1"/>
    <s v="Marshal Malbari"/>
    <s v="Facebook"/>
    <s v="Direct (campaign tagged in CRM)"/>
    <s v="6acb6b3213736358d6c1813f"/>
    <n v="1"/>
    <n v="0"/>
    <n v="1"/>
    <n v="1"/>
    <n v="3"/>
    <n v="1"/>
    <n v="0"/>
    <n v="0"/>
    <n v="0"/>
    <n v="0"/>
    <n v="0"/>
    <n v="0"/>
  </r>
  <r>
    <x v="0"/>
    <x v="1"/>
    <x v="14"/>
    <s v="Natuf | Broad | Tier1 + Growth Cities | Oct26 | V1"/>
    <s v="Natuf | Reel | Brand Ambassador | Heard Of Owning A Cafe | V1"/>
    <s v="In House Natuf"/>
    <x v="14"/>
    <s v="Non-Quality Lead"/>
    <x v="0"/>
    <x v="1"/>
    <s v="Marshal Malbari"/>
    <s v="Facebook"/>
    <s v="Direct (campaign tagged in CRM)"/>
    <s v="6acb6a4f93d6200fb2a28883"/>
    <n v="1"/>
    <n v="0"/>
    <n v="1"/>
    <n v="1"/>
    <n v="6"/>
    <n v="6"/>
    <n v="0"/>
    <n v="0"/>
    <n v="0"/>
    <n v="0"/>
    <n v="0"/>
    <n v="0"/>
  </r>
  <r>
    <x v="0"/>
    <x v="0"/>
    <x v="0"/>
    <s v="E_Karan_Natuf_Fragship_07072026_Adset2"/>
    <s v="E_Karan_Natuf_Flagship_Cafe_07072026_Adset2_Ad1 – Copy 2"/>
    <s v="Natuf"/>
    <x v="4"/>
    <s v="Quality Lead"/>
    <x v="0"/>
    <x v="1"/>
    <s v="Marshal Malbari"/>
    <s v="Facebook"/>
    <s v="Direct (campaign tagged in CRM)"/>
    <s v="6acb6937e8278901c7061697"/>
    <n v="1"/>
    <n v="1"/>
    <n v="1"/>
    <n v="0"/>
    <n v="4"/>
    <n v="1"/>
    <n v="0"/>
    <n v="0"/>
    <n v="0"/>
    <n v="0"/>
    <n v="1"/>
    <n v="1"/>
  </r>
  <r>
    <x v="0"/>
    <x v="0"/>
    <x v="3"/>
    <s v="natuf_Kiosk_09102026"/>
    <s v="natuf_Kiosk_14072026_ad set_ad1"/>
    <s v="Natuf"/>
    <x v="10"/>
    <s v="Non-Quality Lead"/>
    <x v="0"/>
    <x v="1"/>
    <s v="Tejaswini Tarigopula"/>
    <s v="Facebook"/>
    <s v="Direct (campaign tagged in CRM)"/>
    <s v="6acb689b44475a15bae88f5a"/>
    <n v="1"/>
    <n v="0"/>
    <n v="1"/>
    <n v="0"/>
    <n v="5"/>
    <n v="0"/>
    <n v="0"/>
    <n v="0"/>
    <n v="0"/>
    <n v="0"/>
    <n v="1"/>
    <n v="0"/>
  </r>
  <r>
    <x v="0"/>
    <x v="1"/>
    <x v="14"/>
    <s v="Natuf | Business Owners | Tier1 + Growth Cities | Oct26 | V1"/>
    <s v="Natuf | Reel | Brand Ambassador | Heard Of Owning A Cafe | V1"/>
    <s v="In House Natuf"/>
    <x v="4"/>
    <s v="Quality Lead"/>
    <x v="0"/>
    <x v="1"/>
    <s v="Marshal Malbari"/>
    <s v="Facebook"/>
    <s v="Direct (campaign tagged in CRM)"/>
    <s v="6acb658a57c4f3b0c68faa34"/>
    <n v="1"/>
    <n v="1"/>
    <n v="1"/>
    <n v="0"/>
    <n v="3"/>
    <n v="2"/>
    <n v="0"/>
    <n v="0"/>
    <n v="0"/>
    <n v="0"/>
    <n v="0"/>
    <n v="0"/>
  </r>
  <r>
    <x v="0"/>
    <x v="0"/>
    <x v="1"/>
    <s v="E_Natuf_Generic_13082026_Adset1"/>
    <s v="E_Natuf_Generic_13082026_Adset1_Ad1"/>
    <s v="Natuf"/>
    <x v="2"/>
    <s v="Quality Lead"/>
    <x v="0"/>
    <x v="1"/>
    <s v="Tejaswini Tarigopula"/>
    <s v="Facebook"/>
    <s v="Direct (campaign tagged in CRM)"/>
    <s v="6acb6015ff4eb74a8e350c6c"/>
    <n v="1"/>
    <n v="1"/>
    <n v="1"/>
    <n v="0"/>
    <n v="12"/>
    <n v="8"/>
    <n v="0"/>
    <n v="0"/>
    <n v="0"/>
    <n v="0"/>
    <n v="1"/>
    <n v="1"/>
  </r>
  <r>
    <x v="0"/>
    <x v="1"/>
    <x v="14"/>
    <s v="Natuf | Broad | Tier1 + Growth Cities | Oct26 | V1"/>
    <s v="Natuf | Reel | Brand Ambassador | Heard Of Owning A Cafe | V1"/>
    <s v="In House Natuf"/>
    <x v="9"/>
    <s v="Non-Quality Lead"/>
    <x v="0"/>
    <x v="1"/>
    <s v="Marshal Malbari"/>
    <s v="Facebook"/>
    <s v="Direct (campaign tagged in CRM)"/>
    <s v="6acb6001c9aed225dfd3b22b"/>
    <n v="1"/>
    <n v="0"/>
    <n v="1"/>
    <n v="0"/>
    <n v="4"/>
    <n v="0"/>
    <n v="0"/>
    <n v="0"/>
    <n v="0"/>
    <n v="0"/>
    <n v="0"/>
    <n v="0"/>
  </r>
  <r>
    <x v="0"/>
    <x v="0"/>
    <x v="3"/>
    <s v="natuf_Kiosk_09102026"/>
    <s v="natuf_Kiosk_14072026_ad set_ad1"/>
    <s v="Natuf"/>
    <x v="14"/>
    <s v="Non-Quality Lead"/>
    <x v="0"/>
    <x v="1"/>
    <s v="Tejaswini Tarigopula"/>
    <s v="Facebook"/>
    <s v="Direct (campaign tagged in CRM)"/>
    <s v="6acb5e6c08be8566d27d449d"/>
    <n v="1"/>
    <n v="0"/>
    <n v="1"/>
    <n v="1"/>
    <n v="1"/>
    <n v="0"/>
    <n v="0"/>
    <n v="0"/>
    <n v="0"/>
    <n v="0"/>
    <n v="1"/>
    <n v="0"/>
  </r>
  <r>
    <x v="0"/>
    <x v="1"/>
    <x v="14"/>
    <s v="Natuf | Investors | Tier1 + Growth Cities | Oct26 | V1"/>
    <s v="Natuf | Reel | Brand Ambassador | Heard Of Owning A Cafe | V1"/>
    <s v="In House Natuf"/>
    <x v="14"/>
    <s v="Non-Quality Lead"/>
    <x v="0"/>
    <x v="1"/>
    <s v="Marshal Malbari"/>
    <s v="Facebook"/>
    <s v="Direct (campaign tagged in CRM)"/>
    <s v="6acb5e3144cb2c74a6b216a6"/>
    <n v="1"/>
    <n v="0"/>
    <n v="1"/>
    <n v="1"/>
    <n v="6"/>
    <n v="5"/>
    <n v="0"/>
    <n v="0"/>
    <n v="0"/>
    <n v="0"/>
    <n v="0"/>
    <n v="0"/>
  </r>
  <r>
    <x v="0"/>
    <x v="0"/>
    <x v="0"/>
    <s v="E_Karan_Natuf_Fragship_07072026_Adset2"/>
    <s v="E_Karan_Natuf_Flagship_Cafe_07072026_Adset2_Ad1 – Copy 2"/>
    <s v="Natuf"/>
    <x v="4"/>
    <s v="Quality Lead"/>
    <x v="0"/>
    <x v="1"/>
    <s v="Marshal Malbari"/>
    <s v="Facebook"/>
    <s v="Direct (campaign tagged in CRM)"/>
    <s v="6acb5dcef33426421543e1fd"/>
    <n v="1"/>
    <n v="1"/>
    <n v="1"/>
    <n v="0"/>
    <n v="9"/>
    <n v="7"/>
    <n v="0"/>
    <n v="0"/>
    <n v="0"/>
    <n v="0"/>
    <n v="1"/>
    <n v="1"/>
  </r>
  <r>
    <x v="0"/>
    <x v="1"/>
    <x v="14"/>
    <s v="Natuf | Business Owners | Tier1 + Growth Cities | Oct26 | V1"/>
    <s v="Natuf | Reel | Brand Ambassador | Heard Of Owning A Cafe | V1"/>
    <s v="In House Natuf"/>
    <x v="6"/>
    <s v="Non-Quality Lead"/>
    <x v="0"/>
    <x v="1"/>
    <s v="Marshal Malbari"/>
    <s v="Facebook"/>
    <s v="Direct (campaign tagged in CRM)"/>
    <s v="6acb5d973996f4e0d149e558"/>
    <n v="1"/>
    <n v="0"/>
    <n v="1"/>
    <n v="0"/>
    <n v="3"/>
    <n v="0"/>
    <n v="0"/>
    <n v="0"/>
    <n v="0"/>
    <n v="0"/>
    <n v="0"/>
    <n v="0"/>
  </r>
  <r>
    <x v="0"/>
    <x v="0"/>
    <x v="3"/>
    <s v="natuf_Kiosk_09102026"/>
    <s v="natuf_Kiosk_14072026_ad set_ad1"/>
    <s v="Natuf"/>
    <x v="9"/>
    <s v="Non-Quality Lead"/>
    <x v="0"/>
    <x v="1"/>
    <s v="Marshal Malbari"/>
    <s v="Facebook"/>
    <s v="Direct (campaign tagged in CRM)"/>
    <s v="6acb5c0b4d3c4cd1e84e26cd"/>
    <n v="1"/>
    <n v="0"/>
    <n v="1"/>
    <n v="0"/>
    <n v="4"/>
    <n v="1"/>
    <n v="0"/>
    <n v="0"/>
    <n v="0"/>
    <n v="0"/>
    <n v="1"/>
    <n v="0"/>
  </r>
  <r>
    <x v="0"/>
    <x v="1"/>
    <x v="14"/>
    <s v="Natuf | Broad | Tier1 + Growth Cities | Oct26 | V1"/>
    <s v="Natuf | Reel | Brand Ambassador | Heard Of Owning A Cafe | V1"/>
    <s v="In House Natuf"/>
    <x v="6"/>
    <s v="Non-Quality Lead"/>
    <x v="0"/>
    <x v="1"/>
    <s v="Marshal Malbari"/>
    <s v="Facebook"/>
    <s v="Direct (campaign tagged in CRM)"/>
    <s v="6acb5ac37732e2ded7292559"/>
    <n v="1"/>
    <n v="0"/>
    <n v="1"/>
    <n v="0"/>
    <n v="1"/>
    <n v="0"/>
    <n v="0"/>
    <n v="0"/>
    <n v="0"/>
    <n v="0"/>
    <n v="0"/>
    <n v="0"/>
  </r>
  <r>
    <x v="0"/>
    <x v="1"/>
    <x v="14"/>
    <s v="Natuf | LAL 1% | India | Jul26 | V1"/>
    <s v="Natuf | Reel | Brand Ambassador | Heard Of Owning A Cafe | V1"/>
    <s v="In House Natuf"/>
    <x v="10"/>
    <s v="Non-Quality Lead"/>
    <x v="0"/>
    <x v="1"/>
    <s v="Marshal Malbari"/>
    <s v="Facebook"/>
    <s v="Direct (campaign tagged in CRM)"/>
    <s v="6acb596669c42921234da0d9"/>
    <n v="1"/>
    <n v="0"/>
    <n v="1"/>
    <n v="0"/>
    <n v="5"/>
    <n v="1"/>
    <n v="0"/>
    <n v="0"/>
    <n v="0"/>
    <n v="0"/>
    <n v="0"/>
    <n v="0"/>
  </r>
  <r>
    <x v="0"/>
    <x v="1"/>
    <x v="14"/>
    <s v="Natuf | Business Owners | Tier1 + Growth Cities | Oct26 | V1"/>
    <s v="Natuf | Reel | Brand Ambassador | Heard Of Owning A Cafe | V1"/>
    <s v="In House Natuf"/>
    <x v="8"/>
    <s v="Non-Quality Lead"/>
    <x v="0"/>
    <x v="1"/>
    <s v="Marshal Malbari"/>
    <s v="Facebook"/>
    <s v="Direct (campaign tagged in CRM)"/>
    <s v="6acb593ebf1788d09800a74a"/>
    <n v="1"/>
    <n v="0"/>
    <n v="1"/>
    <n v="0"/>
    <n v="3"/>
    <n v="0"/>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57d8044e5d5434b0dd6c"/>
    <n v="1"/>
    <n v="0"/>
    <n v="1"/>
    <n v="1"/>
    <n v="4"/>
    <n v="3"/>
    <n v="0"/>
    <n v="0"/>
    <n v="0"/>
    <n v="0"/>
    <n v="0"/>
    <n v="0"/>
  </r>
  <r>
    <x v="0"/>
    <x v="1"/>
    <x v="14"/>
    <s v="Natuf | LAL 1% | India | Jul26 | V1"/>
    <s v="Natuf | Reel | Brand Ambassador | Heard Of Owning A Cafe | V1"/>
    <s v="In House Natuf"/>
    <x v="4"/>
    <s v="Quality Lead"/>
    <x v="0"/>
    <x v="1"/>
    <s v="Marshal Malbari"/>
    <s v="Facebook"/>
    <s v="Direct (campaign tagged in CRM)"/>
    <s v="6acb57917407c1d2aebdd5eb"/>
    <n v="1"/>
    <n v="1"/>
    <n v="1"/>
    <n v="0"/>
    <n v="4"/>
    <n v="3"/>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56f3c40789c850d1e391"/>
    <n v="1"/>
    <n v="0"/>
    <n v="1"/>
    <n v="1"/>
    <n v="3"/>
    <n v="2"/>
    <n v="0"/>
    <n v="0"/>
    <n v="0"/>
    <n v="0"/>
    <n v="0"/>
    <n v="0"/>
  </r>
  <r>
    <x v="0"/>
    <x v="0"/>
    <x v="3"/>
    <s v="natuf_Kiosk_09102026"/>
    <s v="natuf_Kiosk_14072026_ad set_ad1"/>
    <s v="Natuf"/>
    <x v="5"/>
    <s v="Non-Quality Lead"/>
    <x v="0"/>
    <x v="1"/>
    <s v="Tejaswini Tarigopula"/>
    <s v="Facebook"/>
    <s v="Direct (campaign tagged in CRM)"/>
    <s v="6acb56e49ce7e260b44336c8"/>
    <n v="1"/>
    <n v="0"/>
    <n v="1"/>
    <n v="0"/>
    <n v="6"/>
    <n v="5"/>
    <n v="0"/>
    <n v="0"/>
    <n v="0"/>
    <n v="0"/>
    <n v="1"/>
    <n v="0"/>
  </r>
  <r>
    <x v="0"/>
    <x v="1"/>
    <x v="14"/>
    <s v="Natuf | Broad | Tier1 + Growth Cities | Oct26 | V1"/>
    <s v="Natuf | Reel | Brand Ambassador | Heard Of Owning A Cafe | V1"/>
    <s v="In House Natuf"/>
    <x v="14"/>
    <s v="Non-Quality Lead"/>
    <x v="0"/>
    <x v="1"/>
    <s v="Marshal Malbari"/>
    <s v="Facebook"/>
    <s v="Direct (campaign tagged in CRM)"/>
    <s v="6acb56d4d88619cf804a40f7"/>
    <n v="1"/>
    <n v="0"/>
    <n v="1"/>
    <n v="1"/>
    <n v="6"/>
    <n v="0"/>
    <n v="0"/>
    <n v="0"/>
    <n v="0"/>
    <n v="0"/>
    <n v="0"/>
    <n v="0"/>
  </r>
  <r>
    <x v="0"/>
    <x v="1"/>
    <x v="14"/>
    <s v="Natuf | LAL 1% | India | Jul26 | V1"/>
    <s v="Natuf | Reel | Brand Ambassador | Heard Of Owning A Cafe | V1"/>
    <s v="In House Natuf"/>
    <x v="4"/>
    <s v="Quality Lead"/>
    <x v="0"/>
    <x v="1"/>
    <s v="Marshal Malbari"/>
    <s v="Facebook"/>
    <s v="Direct (campaign tagged in CRM)"/>
    <s v="6acb56325fc252e834634ee8"/>
    <n v="1"/>
    <n v="1"/>
    <n v="1"/>
    <n v="0"/>
    <n v="3"/>
    <n v="1"/>
    <n v="0"/>
    <n v="0"/>
    <n v="0"/>
    <n v="0"/>
    <n v="0"/>
    <n v="0"/>
  </r>
  <r>
    <x v="0"/>
    <x v="1"/>
    <x v="14"/>
    <s v="Natuf | Business Owners | Tier1 + Growth Cities | Oct26 | V1"/>
    <s v="Natuf | Reel | Brand Ambassador | Heard Of Owning A Cafe | V1"/>
    <s v="In House Natuf"/>
    <x v="14"/>
    <s v="Non-Quality Lead"/>
    <x v="0"/>
    <x v="1"/>
    <s v="Marshal Malbari"/>
    <s v="Facebook"/>
    <s v="Direct (campaign tagged in CRM)"/>
    <s v="6acb536a3d8ebb7bb79dfccf"/>
    <n v="1"/>
    <n v="0"/>
    <n v="1"/>
    <n v="1"/>
    <n v="5"/>
    <n v="4"/>
    <n v="0"/>
    <n v="0"/>
    <n v="0"/>
    <n v="0"/>
    <n v="0"/>
    <n v="0"/>
  </r>
  <r>
    <x v="0"/>
    <x v="0"/>
    <x v="1"/>
    <s v="E_Natuf_Generic_13082026_Adset1"/>
    <s v="E_Natuf_Generic_13082026_Adset1_Ad1"/>
    <s v="Natuf"/>
    <x v="5"/>
    <s v="Non-Quality Lead"/>
    <x v="0"/>
    <x v="1"/>
    <s v="Tejaswini Tarigopula"/>
    <s v="Facebook"/>
    <s v="Direct (campaign tagged in CRM)"/>
    <s v="6acb51ebab84b1d17cc199aa"/>
    <n v="1"/>
    <n v="0"/>
    <n v="1"/>
    <n v="0"/>
    <n v="2"/>
    <n v="1"/>
    <n v="0"/>
    <n v="0"/>
    <n v="0"/>
    <n v="0"/>
    <n v="1"/>
    <n v="0"/>
  </r>
  <r>
    <x v="0"/>
    <x v="1"/>
    <x v="14"/>
    <s v="Natuf | Investors | Tier1 + Growth Cities | Oct26 | V1"/>
    <s v="Natuf | Reel | Brand Ambassador | Heard Of Owning A Cafe | V1"/>
    <s v="In House Natuf"/>
    <x v="6"/>
    <s v="Non-Quality Lead"/>
    <x v="0"/>
    <x v="1"/>
    <s v="Marshal Malbari"/>
    <s v="Facebook"/>
    <s v="Direct (campaign tagged in CRM)"/>
    <s v="6acb4f83d7b3e38310f5a2ab"/>
    <n v="1"/>
    <n v="0"/>
    <n v="1"/>
    <n v="0"/>
    <n v="1"/>
    <n v="0"/>
    <n v="0"/>
    <n v="0"/>
    <n v="0"/>
    <n v="0"/>
    <n v="0"/>
    <n v="0"/>
  </r>
  <r>
    <x v="0"/>
    <x v="0"/>
    <x v="3"/>
    <s v="natuf_Kiosk_09102026"/>
    <s v="natuf_Kiosk_14072026_ad set_ad1"/>
    <s v="Natuf"/>
    <x v="14"/>
    <s v="Non-Quality Lead"/>
    <x v="0"/>
    <x v="1"/>
    <s v="Tejaswini Tarigopula"/>
    <s v="Facebook"/>
    <s v="Direct (campaign tagged in CRM)"/>
    <s v="6acb4eb68680343836572da0"/>
    <n v="1"/>
    <n v="0"/>
    <n v="1"/>
    <n v="1"/>
    <n v="1"/>
    <n v="1"/>
    <n v="0"/>
    <n v="0"/>
    <n v="0"/>
    <n v="0"/>
    <n v="1"/>
    <n v="0"/>
  </r>
  <r>
    <x v="0"/>
    <x v="1"/>
    <x v="14"/>
    <s v="Natuf | Business Owners | Tier1 + Growth Cities | Oct26 | V1"/>
    <s v="Natuf | Reel | Brand Ambassador | Heard Of Owning A Cafe | V1"/>
    <s v="In House Natuf"/>
    <x v="6"/>
    <s v="Non-Quality Lead"/>
    <x v="0"/>
    <x v="1"/>
    <s v="Marshal Malbari"/>
    <s v="Facebook"/>
    <s v="Direct (campaign tagged in CRM)"/>
    <s v="6acb4e4197b1bd0a0ad1a53a"/>
    <n v="1"/>
    <n v="0"/>
    <n v="1"/>
    <n v="0"/>
    <n v="1"/>
    <n v="0"/>
    <n v="0"/>
    <n v="0"/>
    <n v="0"/>
    <n v="0"/>
    <n v="0"/>
    <n v="0"/>
  </r>
  <r>
    <x v="0"/>
    <x v="0"/>
    <x v="2"/>
    <s v="E_Suresh_Natuf_Kiosk_07072026_Adset5"/>
    <s v="E_Hindi_Suresh_Natuf_Kiosk_07072026_Adset5_ad3 – Copy 2"/>
    <s v="Natuf"/>
    <x v="14"/>
    <s v="Non-Quality Lead"/>
    <x v="0"/>
    <x v="1"/>
    <s v="Tejaswini Tarigopula"/>
    <s v="Facebook"/>
    <s v="Direct (campaign tagged in CRM)"/>
    <s v="6acb4c48732c5919b1273930"/>
    <n v="1"/>
    <n v="0"/>
    <n v="1"/>
    <n v="1"/>
    <n v="5"/>
    <n v="1"/>
    <n v="0"/>
    <n v="0"/>
    <n v="0"/>
    <n v="0"/>
    <n v="1"/>
    <n v="0"/>
  </r>
  <r>
    <x v="0"/>
    <x v="1"/>
    <x v="14"/>
    <s v="Natuf | Business Owners | Tier1 + Growth Cities | Oct26 | V1"/>
    <s v="Natuf | Reel | Brand Ambassador | Heard Of Owning A Cafe | V1"/>
    <s v="In House Natuf"/>
    <x v="10"/>
    <s v="Non-Quality Lead"/>
    <x v="0"/>
    <x v="1"/>
    <s v="Marshal Malbari"/>
    <s v="Facebook"/>
    <s v="Direct (campaign tagged in CRM)"/>
    <s v="6acb4b06499636f6192ba6d6"/>
    <n v="1"/>
    <n v="0"/>
    <n v="1"/>
    <n v="0"/>
    <n v="6"/>
    <n v="1"/>
    <n v="0"/>
    <n v="0"/>
    <n v="0"/>
    <n v="0"/>
    <n v="0"/>
    <n v="0"/>
  </r>
  <r>
    <x v="0"/>
    <x v="0"/>
    <x v="3"/>
    <s v="natuf_Kiosk_09102026"/>
    <s v="natuf_Kiosk_14072026_ad set_ad1"/>
    <s v="Natuf"/>
    <x v="6"/>
    <s v="Non-Quality Lead"/>
    <x v="0"/>
    <x v="1"/>
    <s v="Tejaswini Tarigopula"/>
    <s v="Facebook"/>
    <s v="Direct (campaign tagged in CRM)"/>
    <s v="6acb4a3a83720e4842ac4a33"/>
    <n v="1"/>
    <n v="0"/>
    <n v="1"/>
    <n v="0"/>
    <n v="1"/>
    <n v="0"/>
    <n v="0"/>
    <n v="0"/>
    <n v="0"/>
    <n v="0"/>
    <n v="1"/>
    <n v="0"/>
  </r>
  <r>
    <x v="0"/>
    <x v="1"/>
    <x v="14"/>
    <s v="Natuf | Business Owners | Tier1 + Growth Cities | Oct26 | V1"/>
    <s v="Natuf | Reel | Brand Ambassador | Heard Of Owning A Cafe | V1"/>
    <s v="In House Natuf"/>
    <x v="6"/>
    <s v="Non-Quality Lead"/>
    <x v="0"/>
    <x v="1"/>
    <s v="Marshal Malbari"/>
    <s v="Facebook"/>
    <s v="Direct (campaign tagged in CRM)"/>
    <s v="6acb48d1973e12d7e964f392"/>
    <n v="1"/>
    <n v="0"/>
    <n v="1"/>
    <n v="0"/>
    <n v="4"/>
    <n v="3"/>
    <n v="0"/>
    <n v="0"/>
    <n v="0"/>
    <n v="0"/>
    <n v="0"/>
    <n v="0"/>
  </r>
  <r>
    <x v="0"/>
    <x v="1"/>
    <x v="14"/>
    <s v="Natuf | Broad | Tier1 + Growth Cities | Oct26 | V1"/>
    <s v="Natuf | Reel | Brand Ambassador | Heard Of Owning A Cafe | V1"/>
    <s v="In House Natuf"/>
    <x v="14"/>
    <s v="Non-Quality Lead"/>
    <x v="0"/>
    <x v="1"/>
    <s v="Marshal Malbari"/>
    <s v="Facebook"/>
    <s v="Direct (campaign tagged in CRM)"/>
    <s v="6acb48bc86c575450db37c61"/>
    <n v="1"/>
    <n v="0"/>
    <n v="1"/>
    <n v="1"/>
    <n v="3"/>
    <n v="3"/>
    <n v="0"/>
    <n v="0"/>
    <n v="0"/>
    <n v="0"/>
    <n v="0"/>
    <n v="0"/>
  </r>
  <r>
    <x v="0"/>
    <x v="1"/>
    <x v="14"/>
    <s v="Natuf | LAL 1% | India | Jul26 | V1"/>
    <s v="Natuf | Reel | Brand Ambassador | Heard Of Owning A Cafe | V1"/>
    <s v="In House Natuf"/>
    <x v="5"/>
    <s v="Non-Quality Lead"/>
    <x v="0"/>
    <x v="1"/>
    <s v="Marshal Malbari"/>
    <s v="Facebook"/>
    <s v="Direct (campaign tagged in CRM)"/>
    <s v="6acb48ac56e8b36c6f1f636a"/>
    <n v="1"/>
    <n v="0"/>
    <n v="1"/>
    <n v="0"/>
    <n v="1"/>
    <n v="1"/>
    <n v="0"/>
    <n v="0"/>
    <n v="0"/>
    <n v="0"/>
    <n v="0"/>
    <n v="0"/>
  </r>
  <r>
    <x v="0"/>
    <x v="1"/>
    <x v="14"/>
    <s v="Natuf | Business Owners | Tier1 + Growth Cities | Oct26 | V1"/>
    <s v="Natuf | Reel | Brand Ambassador | Heard Of Owning A Cafe | V1"/>
    <s v="In House Natuf"/>
    <x v="14"/>
    <s v="Non-Quality Lead"/>
    <x v="0"/>
    <x v="1"/>
    <s v="Marshal Malbari"/>
    <s v="Facebook"/>
    <s v="Direct (campaign tagged in CRM)"/>
    <s v="6acb4888552526671df7ef61"/>
    <n v="1"/>
    <n v="0"/>
    <n v="1"/>
    <n v="1"/>
    <n v="3"/>
    <n v="3"/>
    <n v="0"/>
    <n v="0"/>
    <n v="0"/>
    <n v="0"/>
    <n v="0"/>
    <n v="0"/>
  </r>
  <r>
    <x v="0"/>
    <x v="0"/>
    <x v="2"/>
    <s v="E_Suresh_Natuf_Kiosk_07072026_Adset5"/>
    <s v="E_Hindi_Suresh_Natuf_Kiosk_07072026_Adset5_ad3 – Copy 2"/>
    <s v="Natuf"/>
    <x v="6"/>
    <s v="Non-Quality Lead"/>
    <x v="0"/>
    <x v="1"/>
    <s v="Deepak Rai"/>
    <s v="Facebook"/>
    <s v="Direct (campaign tagged in CRM)"/>
    <s v="6acb48218ce9fbe68c51af18"/>
    <n v="1"/>
    <n v="0"/>
    <n v="1"/>
    <n v="0"/>
    <n v="1"/>
    <n v="0"/>
    <n v="0"/>
    <n v="0"/>
    <n v="0"/>
    <n v="0"/>
    <n v="1"/>
    <n v="0"/>
  </r>
  <r>
    <x v="0"/>
    <x v="1"/>
    <x v="14"/>
    <s v="Natuf | Business Owners | Tier1 + Growth Cities | Oct26 | V1"/>
    <s v="Natuf | Reel | Brand Ambassador | Heard Of Owning A Cafe | V1"/>
    <s v="In House Natuf"/>
    <x v="4"/>
    <s v="Quality Lead"/>
    <x v="0"/>
    <x v="1"/>
    <s v="Marshal Malbari"/>
    <s v="Facebook"/>
    <s v="Direct (campaign tagged in CRM)"/>
    <s v="6acb47a1e6dcc36460c5418c"/>
    <n v="1"/>
    <n v="1"/>
    <n v="1"/>
    <n v="0"/>
    <n v="6"/>
    <n v="6"/>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47048650c962ac9fc300"/>
    <n v="1"/>
    <n v="0"/>
    <n v="1"/>
    <n v="1"/>
    <n v="7"/>
    <n v="1"/>
    <n v="0"/>
    <n v="0"/>
    <n v="0"/>
    <n v="0"/>
    <n v="0"/>
    <n v="0"/>
  </r>
  <r>
    <x v="0"/>
    <x v="1"/>
    <x v="14"/>
    <s v="Natuf | Business Owners | Tier1 + Growth Cities | Oct26 | V1"/>
    <s v="Natuf | Reel | Brand Ambassador | Heard Of Owning A Cafe | V1"/>
    <s v="In House Natuf"/>
    <x v="14"/>
    <s v="Non-Quality Lead"/>
    <x v="0"/>
    <x v="1"/>
    <s v="Marshal Malbari"/>
    <s v="Facebook"/>
    <s v="Direct (campaign tagged in CRM)"/>
    <s v="6acb46cd24e65cb2c2d1d963"/>
    <n v="1"/>
    <n v="0"/>
    <n v="1"/>
    <n v="1"/>
    <n v="1"/>
    <n v="1"/>
    <n v="0"/>
    <n v="0"/>
    <n v="0"/>
    <n v="0"/>
    <n v="0"/>
    <n v="0"/>
  </r>
  <r>
    <x v="0"/>
    <x v="1"/>
    <x v="14"/>
    <s v="Natuf | Investors | Tier1 + Growth Cities | Oct26 | V1"/>
    <s v="Natuf | Reel | Brand Ambassador | Heard Of Owning A Cafe | V1"/>
    <s v="In House Natuf"/>
    <x v="6"/>
    <s v="Non-Quality Lead"/>
    <x v="0"/>
    <x v="1"/>
    <s v="Marshal Malbari"/>
    <s v="Facebook"/>
    <s v="Direct (campaign tagged in CRM)"/>
    <s v="6acb46c5ecda869382a18a0b"/>
    <n v="1"/>
    <n v="0"/>
    <n v="1"/>
    <n v="0"/>
    <n v="3"/>
    <n v="0"/>
    <n v="0"/>
    <n v="0"/>
    <n v="0"/>
    <n v="0"/>
    <n v="0"/>
    <n v="0"/>
  </r>
  <r>
    <x v="0"/>
    <x v="1"/>
    <x v="14"/>
    <s v="Natuf | LAL 1% | India | Jul26 | V1"/>
    <s v="Natuf | Reel | Brand Ambassador | Heard Of Owning A Cafe | V1"/>
    <s v="In House Natuf"/>
    <x v="6"/>
    <s v="Non-Quality Lead"/>
    <x v="0"/>
    <x v="1"/>
    <s v="Marshal Malbari"/>
    <s v="Facebook"/>
    <s v="Direct (campaign tagged in CRM)"/>
    <s v="6acb43dd806df0b1d1b476f6"/>
    <n v="1"/>
    <n v="0"/>
    <n v="1"/>
    <n v="0"/>
    <n v="2"/>
    <n v="0"/>
    <n v="0"/>
    <n v="0"/>
    <n v="0"/>
    <n v="0"/>
    <n v="0"/>
    <n v="0"/>
  </r>
  <r>
    <x v="0"/>
    <x v="1"/>
    <x v="14"/>
    <s v="Natuf | Business Owners | Tier1 + Growth Cities | Oct26 | V1"/>
    <s v="Natuf | Reel | Brand Ambassador | Heard Of Owning A Cafe | V1"/>
    <s v="In House Natuf"/>
    <x v="3"/>
    <s v="Quality Lead"/>
    <x v="0"/>
    <x v="1"/>
    <s v="Marshal Malbari"/>
    <s v="Facebook"/>
    <s v="Direct (campaign tagged in CRM)"/>
    <s v="6acb3f306948c76e476242f8"/>
    <n v="1"/>
    <n v="1"/>
    <n v="1"/>
    <n v="0"/>
    <n v="4"/>
    <n v="3"/>
    <n v="0"/>
    <n v="0"/>
    <n v="0"/>
    <n v="0"/>
    <n v="0"/>
    <n v="0"/>
  </r>
  <r>
    <x v="0"/>
    <x v="1"/>
    <x v="14"/>
    <s v="Natuf | Broad | Tier1 + Growth Cities | Oct26 | V1"/>
    <s v="Natuf | Reel | Brand Ambassador | Heard Of Owning A Cafe | V1"/>
    <s v="In House Natuf"/>
    <x v="4"/>
    <s v="Quality Lead"/>
    <x v="0"/>
    <x v="1"/>
    <s v="Marshal Malbari"/>
    <s v="Facebook"/>
    <s v="Direct (campaign tagged in CRM)"/>
    <s v="6acb3eea73fc1690a76c7e3a"/>
    <n v="1"/>
    <n v="1"/>
    <n v="1"/>
    <n v="0"/>
    <n v="7"/>
    <n v="5"/>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3d523b9c8a61e0ec435a"/>
    <n v="1"/>
    <n v="0"/>
    <n v="1"/>
    <n v="1"/>
    <n v="5"/>
    <n v="1"/>
    <n v="0"/>
    <n v="0"/>
    <n v="0"/>
    <n v="0"/>
    <n v="0"/>
    <n v="0"/>
  </r>
  <r>
    <x v="0"/>
    <x v="1"/>
    <x v="14"/>
    <s v="Natuf | Investors | Tier1 + Growth Cities | Oct26 | V1"/>
    <s v="Natuf | Reel | Brand Ambassador | Heard Of Owning A Cafe | V1"/>
    <s v="In House Natuf"/>
    <x v="5"/>
    <s v="Non-Quality Lead"/>
    <x v="0"/>
    <x v="1"/>
    <s v="Marshal Malbari"/>
    <s v="Facebook"/>
    <s v="Direct (campaign tagged in CRM)"/>
    <s v="6acb3d4f1386d8870a4ebdfc"/>
    <n v="1"/>
    <n v="0"/>
    <n v="1"/>
    <n v="0"/>
    <n v="1"/>
    <n v="1"/>
    <n v="0"/>
    <n v="0"/>
    <n v="0"/>
    <n v="0"/>
    <n v="0"/>
    <n v="0"/>
  </r>
  <r>
    <x v="0"/>
    <x v="1"/>
    <x v="14"/>
    <s v="Natuf | Investors | Tier1 + Growth Cities | Oct26 | V1"/>
    <s v="Natuf | Reel | Brand Ambassador | Heard Of Owning A Cafe | V1"/>
    <s v="In House Natuf"/>
    <x v="6"/>
    <s v="Non-Quality Lead"/>
    <x v="0"/>
    <x v="1"/>
    <s v="Marshal Malbari"/>
    <s v="Facebook"/>
    <s v="Direct (campaign tagged in CRM)"/>
    <s v="6acb3cd5f778a1744ec3b204"/>
    <n v="1"/>
    <n v="0"/>
    <n v="1"/>
    <n v="0"/>
    <n v="5"/>
    <n v="1"/>
    <n v="0"/>
    <n v="0"/>
    <n v="0"/>
    <n v="0"/>
    <n v="0"/>
    <n v="0"/>
  </r>
  <r>
    <x v="0"/>
    <x v="0"/>
    <x v="1"/>
    <s v="E_Natuf_Generic_13082026_Adset1"/>
    <s v="E_Natuf_Generic_13082026_Adset1_Ad1"/>
    <s v="Natuf"/>
    <x v="14"/>
    <s v="Non-Quality Lead"/>
    <x v="0"/>
    <x v="1"/>
    <s v="Marshal Malbari"/>
    <s v="Facebook"/>
    <s v="Direct (campaign tagged in CRM)"/>
    <s v="6acb3c85f34e1cf322ddf609"/>
    <n v="1"/>
    <n v="0"/>
    <n v="1"/>
    <n v="1"/>
    <n v="5"/>
    <n v="1"/>
    <n v="0"/>
    <n v="0"/>
    <n v="0"/>
    <n v="0"/>
    <n v="1"/>
    <n v="0"/>
  </r>
  <r>
    <x v="0"/>
    <x v="0"/>
    <x v="3"/>
    <s v="natuf_Kiosk_09102026"/>
    <s v="natuf_Kiosk_14072026_ad set_ad1"/>
    <s v="Natuf"/>
    <x v="5"/>
    <s v="Non-Quality Lead"/>
    <x v="0"/>
    <x v="1"/>
    <s v="Tejaswini Tarigopula"/>
    <s v="Facebook"/>
    <s v="Direct (campaign tagged in CRM)"/>
    <s v="6acb3bc1dcf96e9dc53f10b4"/>
    <n v="1"/>
    <n v="0"/>
    <n v="1"/>
    <n v="0"/>
    <n v="3"/>
    <n v="3"/>
    <n v="0"/>
    <n v="0"/>
    <n v="0"/>
    <n v="0"/>
    <n v="1"/>
    <n v="0"/>
  </r>
  <r>
    <x v="0"/>
    <x v="0"/>
    <x v="3"/>
    <s v="natuf_Kiosk_09102026"/>
    <s v="natuf_Kiosk_14072026_ad set_ad1"/>
    <s v="Natuf"/>
    <x v="7"/>
    <s v="Non-Quality Lead"/>
    <x v="0"/>
    <x v="1"/>
    <s v="Tejaswini Tarigopula"/>
    <s v="Facebook"/>
    <s v="Direct (campaign tagged in CRM)"/>
    <s v="6acb3b3f38d30c16bffad24b"/>
    <n v="1"/>
    <n v="0"/>
    <n v="1"/>
    <n v="0"/>
    <n v="2"/>
    <n v="0"/>
    <n v="0"/>
    <n v="0"/>
    <n v="0"/>
    <n v="0"/>
    <n v="1"/>
    <n v="0"/>
  </r>
  <r>
    <x v="0"/>
    <x v="1"/>
    <x v="14"/>
    <s v="Natuf | Broad | Tier1 + Growth Cities | Oct26 | V1"/>
    <s v="Natuf | Reel | Brand Ambassador | Heard Of Owning A Cafe | V1"/>
    <s v="In House Natuf"/>
    <x v="4"/>
    <s v="Quality Lead"/>
    <x v="0"/>
    <x v="1"/>
    <s v="Marshal Malbari"/>
    <s v="Facebook"/>
    <s v="Direct (campaign tagged in CRM)"/>
    <s v="6acb39de5062a05923284104"/>
    <n v="1"/>
    <n v="1"/>
    <n v="1"/>
    <n v="0"/>
    <n v="4"/>
    <n v="3"/>
    <n v="0"/>
    <n v="0"/>
    <n v="0"/>
    <n v="0"/>
    <n v="0"/>
    <n v="0"/>
  </r>
  <r>
    <x v="0"/>
    <x v="1"/>
    <x v="14"/>
    <s v="Natuf | Broad | Tier1 + Growth Cities | Oct26 | V1"/>
    <s v="Natuf | Reel | Brand Ambassador | Heard Of Owning A Cafe | V1"/>
    <s v="In House Natuf"/>
    <x v="1"/>
    <s v="Quality Lead"/>
    <x v="0"/>
    <x v="1"/>
    <s v="Marshal Malbari"/>
    <s v="Facebook"/>
    <s v="Direct (campaign tagged in CRM)"/>
    <s v="6acb38f78d9e6e1d9323bce7"/>
    <n v="1"/>
    <n v="1"/>
    <n v="1"/>
    <n v="0"/>
    <n v="6"/>
    <n v="1"/>
    <n v="0"/>
    <n v="0"/>
    <n v="0"/>
    <n v="0"/>
    <n v="0"/>
    <n v="0"/>
  </r>
  <r>
    <x v="0"/>
    <x v="0"/>
    <x v="2"/>
    <s v="E_Suresh_Natuf_Kiosk_07072026_Adset5"/>
    <s v="E_Hindi_Suresh_Natuf_Kiosk_07072026_Adset5_ad3 – Copy 2"/>
    <s v="Natuf"/>
    <x v="5"/>
    <s v="Non-Quality Lead"/>
    <x v="0"/>
    <x v="1"/>
    <s v="Tejaswini Tarigopula"/>
    <s v="Facebook"/>
    <s v="Direct (campaign tagged in CRM)"/>
    <s v="6acb38d98d9e6e1d9323bcc3"/>
    <n v="1"/>
    <n v="0"/>
    <n v="1"/>
    <n v="0"/>
    <n v="1"/>
    <n v="1"/>
    <n v="0"/>
    <n v="0"/>
    <n v="0"/>
    <n v="0"/>
    <n v="1"/>
    <n v="0"/>
  </r>
  <r>
    <x v="0"/>
    <x v="1"/>
    <x v="14"/>
    <s v="Natuf | Business Owners | Tier1 + Growth Cities | Oct26 | V1"/>
    <s v="Natuf | Reel | Brand Ambassador | Heard Of Owning A Cafe | V1"/>
    <s v="In House Natuf"/>
    <x v="14"/>
    <s v="Non-Quality Lead"/>
    <x v="0"/>
    <x v="1"/>
    <s v="Marshal Malbari"/>
    <s v="Facebook"/>
    <s v="Direct (campaign tagged in CRM)"/>
    <s v="6acb3820dfd6f3117c145019"/>
    <n v="1"/>
    <n v="0"/>
    <n v="1"/>
    <n v="1"/>
    <n v="4"/>
    <n v="4"/>
    <n v="0"/>
    <n v="0"/>
    <n v="0"/>
    <n v="0"/>
    <n v="0"/>
    <n v="0"/>
  </r>
  <r>
    <x v="0"/>
    <x v="1"/>
    <x v="14"/>
    <s v="Natuf | Broad | Tier1 + Growth Cities | Oct26 | V1"/>
    <s v="Natuf | Reel | Brand Ambassador | Heard Of Owning A Cafe | V1"/>
    <s v="In House Natuf"/>
    <x v="6"/>
    <s v="Non-Quality Lead"/>
    <x v="0"/>
    <x v="1"/>
    <s v="Marshal Malbari"/>
    <s v="Facebook"/>
    <s v="Direct (campaign tagged in CRM)"/>
    <s v="6acb3811402db50c9ccc767b"/>
    <n v="1"/>
    <n v="0"/>
    <n v="1"/>
    <n v="0"/>
    <n v="3"/>
    <n v="0"/>
    <n v="0"/>
    <n v="0"/>
    <n v="0"/>
    <n v="0"/>
    <n v="0"/>
    <n v="0"/>
  </r>
  <r>
    <x v="0"/>
    <x v="1"/>
    <x v="14"/>
    <s v="Natuf | LAL 1% | India | Jul26 | V1"/>
    <s v="Natuf | Reel | Brand Ambassador | Heard Of Owning A Cafe | V1"/>
    <s v="In House Natuf"/>
    <x v="4"/>
    <s v="Quality Lead"/>
    <x v="0"/>
    <x v="1"/>
    <s v="Marshal Malbari"/>
    <s v="Facebook"/>
    <s v="Direct (campaign tagged in CRM)"/>
    <s v="6acb3699da835e52e60febeb"/>
    <n v="1"/>
    <n v="1"/>
    <n v="1"/>
    <n v="0"/>
    <n v="1"/>
    <n v="1"/>
    <n v="0"/>
    <n v="0"/>
    <n v="0"/>
    <n v="0"/>
    <n v="0"/>
    <n v="0"/>
  </r>
  <r>
    <x v="0"/>
    <x v="1"/>
    <x v="14"/>
    <s v="Natuf | Investors | Tier1 + Growth Cities | Oct26 | V1"/>
    <s v="Natuf | Reel | Brand Ambassador | Heard Of Owning A Cafe | V1"/>
    <s v="In House Natuf"/>
    <x v="9"/>
    <s v="Non-Quality Lead"/>
    <x v="0"/>
    <x v="1"/>
    <s v="Marshal Malbari"/>
    <s v="Facebook"/>
    <s v="Direct (campaign tagged in CRM)"/>
    <s v="6acb35f0961893d3ba8a051d"/>
    <n v="1"/>
    <n v="0"/>
    <n v="1"/>
    <n v="0"/>
    <n v="5"/>
    <n v="4"/>
    <n v="0"/>
    <n v="0"/>
    <n v="0"/>
    <n v="0"/>
    <n v="0"/>
    <n v="0"/>
  </r>
  <r>
    <x v="0"/>
    <x v="0"/>
    <x v="3"/>
    <s v="natuf_Kiosk_23092026_ad set3"/>
    <s v="natuf_Kiosk_23092026_ad set3_ad1"/>
    <s v="Natuf"/>
    <x v="8"/>
    <s v="Non-Quality Lead"/>
    <x v="0"/>
    <x v="1"/>
    <s v="Tejaswini Tarigopula"/>
    <s v="Facebook"/>
    <s v="Direct (campaign tagged in CRM)"/>
    <s v="6acb358c402db50c9ccc71bc"/>
    <n v="1"/>
    <n v="0"/>
    <n v="1"/>
    <n v="0"/>
    <n v="4"/>
    <n v="1"/>
    <n v="0"/>
    <n v="0"/>
    <n v="0"/>
    <n v="0"/>
    <n v="1"/>
    <n v="0"/>
  </r>
  <r>
    <x v="0"/>
    <x v="1"/>
    <x v="14"/>
    <s v="Natuf | Business Owners | Tier1 + Growth Cities | Oct26 | V1"/>
    <s v="Natuf | Reel | Brand Ambassador | Heard Of Owning A Cafe | V1"/>
    <s v="In House Natuf"/>
    <x v="4"/>
    <s v="Quality Lead"/>
    <x v="0"/>
    <x v="1"/>
    <s v="Marshal Malbari"/>
    <s v="Facebook"/>
    <s v="Direct (campaign tagged in CRM)"/>
    <s v="6acb3568c553a7c42f2f6c46"/>
    <n v="1"/>
    <n v="1"/>
    <n v="1"/>
    <n v="0"/>
    <n v="4"/>
    <n v="4"/>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341bea3ce3d89c910c0b"/>
    <n v="1"/>
    <n v="0"/>
    <n v="1"/>
    <n v="1"/>
    <n v="4"/>
    <n v="3"/>
    <n v="0"/>
    <n v="0"/>
    <n v="0"/>
    <n v="0"/>
    <n v="0"/>
    <n v="0"/>
  </r>
  <r>
    <x v="0"/>
    <x v="1"/>
    <x v="14"/>
    <s v="Natuf | LAL 1% | India | Jul26 | V1"/>
    <s v="Natuf | Reel | Brand Ambassador | Heard Of Owning A Cafe | V1"/>
    <s v="In House Natuf"/>
    <x v="14"/>
    <s v="Non-Quality Lead"/>
    <x v="0"/>
    <x v="1"/>
    <s v="Marshal Malbari"/>
    <s v="Facebook"/>
    <s v="Direct (campaign tagged in CRM)"/>
    <s v="6acb33ed1ba3f8b194f5d226"/>
    <n v="1"/>
    <n v="0"/>
    <n v="1"/>
    <n v="1"/>
    <n v="6"/>
    <n v="5"/>
    <n v="0"/>
    <n v="0"/>
    <n v="0"/>
    <n v="0"/>
    <n v="0"/>
    <n v="0"/>
  </r>
  <r>
    <x v="0"/>
    <x v="1"/>
    <x v="14"/>
    <s v="Natuf | Investors | Tier1 + Growth Cities | Oct26 | V1"/>
    <s v="Natuf | Reel | Brand Ambassador | Heard Of Owning A Cafe | V1"/>
    <s v="In House Natuf"/>
    <x v="4"/>
    <s v="Quality Lead"/>
    <x v="0"/>
    <x v="1"/>
    <s v="Marshal Malbari"/>
    <s v="Facebook"/>
    <s v="Direct (campaign tagged in CRM)"/>
    <s v="6acb329a18d2f895f1971edb"/>
    <n v="1"/>
    <n v="1"/>
    <n v="1"/>
    <n v="0"/>
    <n v="2"/>
    <n v="2"/>
    <n v="0"/>
    <n v="0"/>
    <n v="0"/>
    <n v="0"/>
    <n v="0"/>
    <n v="0"/>
  </r>
  <r>
    <x v="0"/>
    <x v="1"/>
    <x v="14"/>
    <s v="Natuf | Broad | Tier1 + Growth Cities | Oct26 | V1"/>
    <s v="Natuf | Reel | Brand Ambassador | Heard Of Owning A Cafe | V1"/>
    <s v="In House Natuf"/>
    <x v="14"/>
    <s v="Non-Quality Lead"/>
    <x v="0"/>
    <x v="1"/>
    <s v="Marshal Malbari"/>
    <s v="Facebook"/>
    <s v="Direct (campaign tagged in CRM)"/>
    <s v="6acb31c2e684658b5be385e8"/>
    <n v="1"/>
    <n v="0"/>
    <n v="1"/>
    <n v="1"/>
    <n v="6"/>
    <n v="0"/>
    <n v="0"/>
    <n v="0"/>
    <n v="0"/>
    <n v="0"/>
    <n v="0"/>
    <n v="0"/>
  </r>
  <r>
    <x v="0"/>
    <x v="1"/>
    <x v="14"/>
    <s v="Natuf | Broad | Tier1 + Growth Cities | Oct26 | V1"/>
    <s v="Natuf | Reel | Brand Ambassador | Heard Of Owning A Cafe | V1"/>
    <s v="In House Natuf"/>
    <x v="9"/>
    <s v="Non-Quality Lead"/>
    <x v="0"/>
    <x v="1"/>
    <s v="Marshal Malbari"/>
    <s v="Facebook"/>
    <s v="Direct (campaign tagged in CRM)"/>
    <s v="6acb31af0bd6fcb71b2d9707"/>
    <n v="1"/>
    <n v="0"/>
    <n v="1"/>
    <n v="0"/>
    <n v="5"/>
    <n v="0"/>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3177cc9d8190698f31c1"/>
    <n v="1"/>
    <n v="0"/>
    <n v="1"/>
    <n v="1"/>
    <n v="3"/>
    <n v="1"/>
    <n v="0"/>
    <n v="0"/>
    <n v="0"/>
    <n v="0"/>
    <n v="0"/>
    <n v="0"/>
  </r>
  <r>
    <x v="0"/>
    <x v="1"/>
    <x v="14"/>
    <s v="Natuf | Business Owners | Tier1 + Growth Cities | Oct26 | V1"/>
    <s v="Natuf | Reel | Brand Ambassador | Heard Of Owning A Cafe | V1"/>
    <s v="In House Natuf"/>
    <x v="6"/>
    <s v="Non-Quality Lead"/>
    <x v="0"/>
    <x v="1"/>
    <s v="Marshal Malbari"/>
    <s v="Facebook"/>
    <s v="Direct (campaign tagged in CRM)"/>
    <s v="6acb3090034dfd9a2f621669"/>
    <n v="1"/>
    <n v="0"/>
    <n v="1"/>
    <n v="0"/>
    <n v="2"/>
    <n v="0"/>
    <n v="0"/>
    <n v="0"/>
    <n v="0"/>
    <n v="0"/>
    <n v="0"/>
    <n v="0"/>
  </r>
  <r>
    <x v="0"/>
    <x v="1"/>
    <x v="14"/>
    <s v="Natuf | LAL 1% | India | Jul26 | V1"/>
    <s v="Natuf | Reel | Brand Ambassador | Heard Of Owning A Cafe | V1"/>
    <s v="In House Natuf"/>
    <x v="6"/>
    <s v="Non-Quality Lead"/>
    <x v="0"/>
    <x v="1"/>
    <s v="Marshal Malbari"/>
    <s v="Facebook"/>
    <s v="Direct (campaign tagged in CRM)"/>
    <s v="6acb2e86da83677cac6eb6da"/>
    <n v="1"/>
    <n v="0"/>
    <n v="1"/>
    <n v="0"/>
    <n v="1"/>
    <n v="0"/>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2da6df6dc6fd0432745f"/>
    <n v="1"/>
    <n v="0"/>
    <n v="1"/>
    <n v="1"/>
    <n v="3"/>
    <n v="3"/>
    <n v="0"/>
    <n v="0"/>
    <n v="0"/>
    <n v="0"/>
    <n v="0"/>
    <n v="0"/>
  </r>
  <r>
    <x v="0"/>
    <x v="1"/>
    <x v="14"/>
    <s v="Natuf | Business Owners | Tier1 + Growth Cities | Oct26 | V1"/>
    <s v="Natuf | Reel | Brand Ambassador | Heard Of Owning A Cafe | V1"/>
    <s v="In House Natuf"/>
    <x v="14"/>
    <s v="Non-Quality Lead"/>
    <x v="0"/>
    <x v="1"/>
    <s v="Marshal Malbari"/>
    <s v="Facebook"/>
    <s v="Direct (campaign tagged in CRM)"/>
    <s v="6acb2c0b1ceb367c358290bc"/>
    <n v="1"/>
    <n v="0"/>
    <n v="1"/>
    <n v="1"/>
    <n v="1"/>
    <n v="1"/>
    <n v="0"/>
    <n v="0"/>
    <n v="0"/>
    <n v="0"/>
    <n v="0"/>
    <n v="0"/>
  </r>
  <r>
    <x v="0"/>
    <x v="1"/>
    <x v="14"/>
    <s v="Natuf | Business Owners | Tier1 + Growth Cities | Oct26 | V1"/>
    <s v="Natuf | Reel | Brand Ambassador | Heard Of Owning A Cafe | V1"/>
    <s v="In House Natuf"/>
    <x v="14"/>
    <s v="Non-Quality Lead"/>
    <x v="0"/>
    <x v="1"/>
    <s v="Marshal Malbari"/>
    <s v="Facebook"/>
    <s v="Direct (campaign tagged in CRM)"/>
    <s v="6acb2be8f61110b2e5ba9819"/>
    <n v="1"/>
    <n v="0"/>
    <n v="1"/>
    <n v="1"/>
    <n v="5"/>
    <n v="0"/>
    <n v="0"/>
    <n v="0"/>
    <n v="0"/>
    <n v="0"/>
    <n v="0"/>
    <n v="0"/>
  </r>
  <r>
    <x v="0"/>
    <x v="0"/>
    <x v="2"/>
    <s v="E_Suresh_Natuf_Kiosk_07072026_Adset5"/>
    <s v="E_Hindi_Suresh_Natuf_Kiosk_07072026_Adset5_ad3 – Copy 2"/>
    <s v="Natuf"/>
    <x v="6"/>
    <s v="Non-Quality Lead"/>
    <x v="0"/>
    <x v="1"/>
    <s v="Tejaswini Tarigopula"/>
    <s v="Facebook"/>
    <s v="Direct (campaign tagged in CRM)"/>
    <s v="6acb2af34687d2e2e5651161"/>
    <n v="1"/>
    <n v="0"/>
    <n v="1"/>
    <n v="0"/>
    <n v="1"/>
    <n v="1"/>
    <n v="0"/>
    <n v="0"/>
    <n v="0"/>
    <n v="0"/>
    <n v="1"/>
    <n v="0"/>
  </r>
  <r>
    <x v="0"/>
    <x v="1"/>
    <x v="14"/>
    <s v="Natuf | LAL 1% | India | Jul26 | V1"/>
    <s v="Natuf | Reel | Brand Ambassador | Heard Of Owning A Cafe | V1"/>
    <s v="In House Natuf"/>
    <x v="12"/>
    <s v="Non-Quality Lead"/>
    <x v="0"/>
    <x v="1"/>
    <s v="Marshal Malbari"/>
    <s v="Facebook"/>
    <s v="Direct (campaign tagged in CRM)"/>
    <s v="6acb299d7e163e48ca4bd57b"/>
    <n v="1"/>
    <n v="0"/>
    <n v="1"/>
    <n v="0"/>
    <n v="3"/>
    <n v="2"/>
    <n v="0"/>
    <n v="0"/>
    <n v="0"/>
    <n v="0"/>
    <n v="0"/>
    <n v="0"/>
  </r>
  <r>
    <x v="0"/>
    <x v="1"/>
    <x v="14"/>
    <s v="Natuf | Investors | Tier1 + Growth Cities | Oct26 | V1"/>
    <s v="Natuf | Reel | Brand Ambassador | Heard Of Owning A Cafe | V1"/>
    <s v="In House Natuf"/>
    <x v="8"/>
    <s v="Non-Quality Lead"/>
    <x v="0"/>
    <x v="1"/>
    <s v="Marshal Malbari"/>
    <s v="Facebook"/>
    <s v="Direct (campaign tagged in CRM)"/>
    <s v="6acb287e5ad1023747190c7f"/>
    <n v="1"/>
    <n v="0"/>
    <n v="1"/>
    <n v="0"/>
    <n v="3"/>
    <n v="0"/>
    <n v="0"/>
    <n v="0"/>
    <n v="0"/>
    <n v="0"/>
    <n v="0"/>
    <n v="0"/>
  </r>
  <r>
    <x v="0"/>
    <x v="1"/>
    <x v="14"/>
    <s v="Natuf | Investors | Tier1 + Growth Cities | Oct26 | V1"/>
    <s v="Natuf | Reel | Brand Ambassador | Heard Of Owning A Cafe | V1"/>
    <s v="In House Natuf"/>
    <x v="4"/>
    <s v="Quality Lead"/>
    <x v="0"/>
    <x v="1"/>
    <s v="Marshal Malbari"/>
    <s v="Facebook"/>
    <s v="Direct (campaign tagged in CRM)"/>
    <s v="6acb271b398fa601d2fbdbb5"/>
    <n v="1"/>
    <n v="1"/>
    <n v="1"/>
    <n v="0"/>
    <n v="6"/>
    <n v="2"/>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24b23cc6a2916a97d337"/>
    <n v="1"/>
    <n v="0"/>
    <n v="1"/>
    <n v="1"/>
    <n v="11"/>
    <n v="5"/>
    <n v="0"/>
    <n v="0"/>
    <n v="0"/>
    <n v="0"/>
    <n v="0"/>
    <n v="0"/>
  </r>
  <r>
    <x v="0"/>
    <x v="1"/>
    <x v="14"/>
    <s v="Natuf | Business Owners | Tier1 + Growth Cities | Oct26 | V1"/>
    <s v="Natuf | Reel | Brand Ambassador | Heard Of Owning A Cafe | V1"/>
    <s v="In House Natuf"/>
    <x v="14"/>
    <s v="Non-Quality Lead"/>
    <x v="0"/>
    <x v="1"/>
    <s v="Marshal Malbari"/>
    <s v="Facebook"/>
    <s v="Direct (campaign tagged in CRM)"/>
    <s v="6acb23629f1686dd6d730bea"/>
    <n v="1"/>
    <n v="0"/>
    <n v="1"/>
    <n v="1"/>
    <n v="3"/>
    <n v="1"/>
    <n v="0"/>
    <n v="0"/>
    <n v="0"/>
    <n v="0"/>
    <n v="0"/>
    <n v="0"/>
  </r>
  <r>
    <x v="0"/>
    <x v="1"/>
    <x v="14"/>
    <s v="Natuf | LAL 1% | India | Jul26 | V1"/>
    <s v="Natuf | Reel | Brand Ambassador | Heard Of Owning A Cafe | V1"/>
    <s v="In House Natuf"/>
    <x v="4"/>
    <s v="Quality Lead"/>
    <x v="0"/>
    <x v="1"/>
    <s v="Marshal Malbari"/>
    <s v="Facebook"/>
    <s v="Direct (campaign tagged in CRM)"/>
    <s v="6acb2137d4b572169d3f8ed5"/>
    <n v="1"/>
    <n v="1"/>
    <n v="1"/>
    <n v="0"/>
    <n v="3"/>
    <n v="1"/>
    <n v="0"/>
    <n v="0"/>
    <n v="0"/>
    <n v="0"/>
    <n v="0"/>
    <n v="0"/>
  </r>
  <r>
    <x v="0"/>
    <x v="1"/>
    <x v="14"/>
    <s v="Natuf | Business Owners | Tier1 + Growth Cities | Oct26 | V1"/>
    <s v="Natuf | Reel | Brand Ambassador | Heard Of Owning A Cafe | V1"/>
    <s v="In House Natuf"/>
    <x v="4"/>
    <s v="Quality Lead"/>
    <x v="0"/>
    <x v="1"/>
    <s v="Marshal Malbari"/>
    <s v="Facebook"/>
    <s v="Direct (campaign tagged in CRM)"/>
    <s v="6acb208bbdb259ef4d40b8b7"/>
    <n v="1"/>
    <n v="1"/>
    <n v="1"/>
    <n v="0"/>
    <n v="1"/>
    <n v="1"/>
    <n v="0"/>
    <n v="0"/>
    <n v="0"/>
    <n v="0"/>
    <n v="0"/>
    <n v="0"/>
  </r>
  <r>
    <x v="0"/>
    <x v="1"/>
    <x v="14"/>
    <s v="Natuf | Business Owners | Tier1 + Growth Cities | Oct26 | V1"/>
    <s v="Natuf | Reel | Brand Ambassador | Heard Of Owning A Cafe | V1"/>
    <s v="In House Natuf"/>
    <x v="10"/>
    <s v="Non-Quality Lead"/>
    <x v="0"/>
    <x v="1"/>
    <s v="Marshal Malbari"/>
    <s v="Facebook"/>
    <s v="Direct (campaign tagged in CRM)"/>
    <s v="6acb1f464f17fa15e4e5b6ab"/>
    <n v="1"/>
    <n v="0"/>
    <n v="1"/>
    <n v="0"/>
    <n v="5"/>
    <n v="0"/>
    <n v="0"/>
    <n v="0"/>
    <n v="0"/>
    <n v="0"/>
    <n v="0"/>
    <n v="0"/>
  </r>
  <r>
    <x v="0"/>
    <x v="0"/>
    <x v="1"/>
    <s v="E_Natuf_Generic_13082026_Adset1"/>
    <s v="E_Natuf_Generic_13082026_Adset1_Ad1"/>
    <s v="Natuf"/>
    <x v="9"/>
    <s v="Non-Quality Lead"/>
    <x v="0"/>
    <x v="1"/>
    <s v="Marshal Malbari"/>
    <s v="Facebook"/>
    <s v="Direct (campaign tagged in CRM)"/>
    <s v="6acb1da93dc6c0d258b48190"/>
    <n v="1"/>
    <n v="0"/>
    <n v="1"/>
    <n v="0"/>
    <n v="7"/>
    <n v="0"/>
    <n v="0"/>
    <n v="0"/>
    <n v="0"/>
    <n v="0"/>
    <n v="1"/>
    <n v="0"/>
  </r>
  <r>
    <x v="0"/>
    <x v="1"/>
    <x v="14"/>
    <s v="Natuf | Investors | Tier1 + Growth Cities | Oct26 | V1"/>
    <s v="Natuf | Reel | Brand Ambassador | Heard Of Owning A Cafe | V1"/>
    <s v="In House Natuf"/>
    <x v="14"/>
    <s v="Non-Quality Lead"/>
    <x v="0"/>
    <x v="1"/>
    <s v="Marshal Malbari"/>
    <s v="Facebook"/>
    <s v="Direct (campaign tagged in CRM)"/>
    <s v="6acb1d573cc6a2916a97cbaa"/>
    <n v="1"/>
    <n v="0"/>
    <n v="1"/>
    <n v="1"/>
    <n v="3"/>
    <n v="2"/>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1d243feb4d9a186d871d"/>
    <n v="1"/>
    <n v="0"/>
    <n v="1"/>
    <n v="1"/>
    <n v="5"/>
    <n v="4"/>
    <n v="0"/>
    <n v="0"/>
    <n v="0"/>
    <n v="0"/>
    <n v="0"/>
    <n v="0"/>
  </r>
  <r>
    <x v="0"/>
    <x v="1"/>
    <x v="14"/>
    <s v="Natuf | Investors | Tier1 + Growth Cities | Oct26 | V1"/>
    <s v="Natuf | Reel | Brand Ambassador | Heard Of Owning A Cafe | V1"/>
    <s v="In House Natuf"/>
    <x v="8"/>
    <s v="Non-Quality Lead"/>
    <x v="0"/>
    <x v="1"/>
    <s v="Marshal Malbari"/>
    <s v="Facebook"/>
    <s v="Direct (campaign tagged in CRM)"/>
    <s v="6acb1be90e4dfc2b29f1df2b"/>
    <n v="1"/>
    <n v="0"/>
    <n v="1"/>
    <n v="0"/>
    <n v="3"/>
    <n v="1"/>
    <n v="0"/>
    <n v="0"/>
    <n v="0"/>
    <n v="0"/>
    <n v="0"/>
    <n v="0"/>
  </r>
  <r>
    <x v="0"/>
    <x v="1"/>
    <x v="14"/>
    <s v="Natuf | Business Owners | Tier1 + Growth Cities | Oct26 | V1"/>
    <s v="Natuf | Reel | Brand Ambassador | Heard Of Owning A Cafe | V1"/>
    <s v="In House Natuf"/>
    <x v="14"/>
    <s v="Non-Quality Lead"/>
    <x v="0"/>
    <x v="1"/>
    <s v="Marshal Malbari"/>
    <s v="Facebook"/>
    <s v="Direct (campaign tagged in CRM)"/>
    <s v="6acb1af9f6e72f2b92c1bba3"/>
    <n v="1"/>
    <n v="0"/>
    <n v="1"/>
    <n v="1"/>
    <n v="9"/>
    <n v="6"/>
    <n v="0"/>
    <n v="0"/>
    <n v="0"/>
    <n v="0"/>
    <n v="0"/>
    <n v="0"/>
  </r>
  <r>
    <x v="0"/>
    <x v="0"/>
    <x v="3"/>
    <s v="natuf_Kiosk_09102026"/>
    <s v="natuf_Kiosk_14072026_ad set_ad1"/>
    <s v="Natuf"/>
    <x v="14"/>
    <s v="Non-Quality Lead"/>
    <x v="0"/>
    <x v="1"/>
    <s v="Marshal Malbari"/>
    <s v="Facebook"/>
    <s v="Direct (campaign tagged in CRM)"/>
    <s v="6acb1ae40e4dfc2b29f1dd4d"/>
    <n v="1"/>
    <n v="0"/>
    <n v="1"/>
    <n v="1"/>
    <n v="6"/>
    <n v="0"/>
    <n v="0"/>
    <n v="0"/>
    <n v="0"/>
    <n v="0"/>
    <n v="1"/>
    <n v="0"/>
  </r>
  <r>
    <x v="0"/>
    <x v="1"/>
    <x v="14"/>
    <s v="Natuf | Broad | Tier1 + Growth Cities | Oct26 | V1"/>
    <s v="Natuf | Reel | Brand Ambassador | Heard Of Owning A Cafe | V1"/>
    <s v="In House Natuf"/>
    <x v="4"/>
    <s v="Quality Lead"/>
    <x v="0"/>
    <x v="1"/>
    <s v="Marshal Malbari"/>
    <s v="Facebook"/>
    <s v="Direct (campaign tagged in CRM)"/>
    <s v="6acb191842510e421c215e76"/>
    <n v="1"/>
    <n v="1"/>
    <n v="1"/>
    <n v="0"/>
    <n v="7"/>
    <n v="2"/>
    <n v="0"/>
    <n v="0"/>
    <n v="0"/>
    <n v="0"/>
    <n v="0"/>
    <n v="0"/>
  </r>
  <r>
    <x v="0"/>
    <x v="1"/>
    <x v="14"/>
    <s v="Natuf | Investors | Tier1 + Growth Cities | Oct26 | V1"/>
    <s v="Natuf | Reel | Brand Ambassador | Heard Of Owning A Cafe | V1"/>
    <s v="In House Natuf"/>
    <x v="9"/>
    <s v="Non-Quality Lead"/>
    <x v="0"/>
    <x v="1"/>
    <s v="Marshal Malbari"/>
    <s v="Facebook"/>
    <s v="Direct (campaign tagged in CRM)"/>
    <s v="6acb17d45c8ac9db31b14377"/>
    <n v="1"/>
    <n v="0"/>
    <n v="1"/>
    <n v="0"/>
    <n v="4"/>
    <n v="0"/>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b168abd841d9ea112acd8"/>
    <n v="1"/>
    <n v="0"/>
    <n v="1"/>
    <n v="1"/>
    <n v="10"/>
    <n v="3"/>
    <n v="0"/>
    <n v="0"/>
    <n v="0"/>
    <n v="0"/>
    <n v="0"/>
    <n v="0"/>
  </r>
  <r>
    <x v="0"/>
    <x v="1"/>
    <x v="14"/>
    <s v="Natuf | Investors | Tier1 + Growth Cities | Oct26 | V1"/>
    <s v="Natuf | Reel | Brand Ambassador | Heard Of Owning A Cafe | V1"/>
    <s v="In House Natuf"/>
    <x v="4"/>
    <s v="Quality Lead"/>
    <x v="0"/>
    <x v="1"/>
    <s v="Marshal Malbari"/>
    <s v="Facebook"/>
    <s v="Direct (campaign tagged in CRM)"/>
    <s v="6acb16243d0948d2e7a3f0b5"/>
    <n v="1"/>
    <n v="1"/>
    <n v="1"/>
    <n v="0"/>
    <n v="1"/>
    <n v="1"/>
    <n v="0"/>
    <n v="0"/>
    <n v="0"/>
    <n v="0"/>
    <n v="0"/>
    <n v="0"/>
  </r>
  <r>
    <x v="0"/>
    <x v="1"/>
    <x v="14"/>
    <s v="Natuf | Business Owners | Tier1 + Growth Cities | Oct26 | V1"/>
    <s v="Natuf | Reel | Brand Ambassador | Heard Of Owning A Cafe | V1"/>
    <s v="In House Natuf"/>
    <x v="6"/>
    <s v="Non-Quality Lead"/>
    <x v="0"/>
    <x v="1"/>
    <s v="Marshal Malbari"/>
    <s v="Facebook"/>
    <s v="Direct (campaign tagged in CRM)"/>
    <s v="6acb159f78f0f9f6234e53cf"/>
    <n v="1"/>
    <n v="0"/>
    <n v="1"/>
    <n v="0"/>
    <n v="3"/>
    <n v="0"/>
    <n v="0"/>
    <n v="0"/>
    <n v="0"/>
    <n v="0"/>
    <n v="0"/>
    <n v="0"/>
  </r>
  <r>
    <x v="0"/>
    <x v="0"/>
    <x v="3"/>
    <s v="natuf_Kiosk_09102026"/>
    <s v="natuf_Kiosk_14072026_ad set_ad1"/>
    <s v="Natuf"/>
    <x v="4"/>
    <s v="Quality Lead"/>
    <x v="0"/>
    <x v="1"/>
    <s v="Marshal Malbari"/>
    <s v="Facebook"/>
    <s v="Direct (campaign tagged in CRM)"/>
    <s v="6acb1526c664ce42b94461cc"/>
    <n v="1"/>
    <n v="1"/>
    <n v="1"/>
    <n v="0"/>
    <n v="1"/>
    <n v="1"/>
    <n v="0"/>
    <n v="0"/>
    <n v="0"/>
    <n v="0"/>
    <n v="1"/>
    <n v="1"/>
  </r>
  <r>
    <x v="0"/>
    <x v="1"/>
    <x v="14"/>
    <s v="Natuf | Investors | Tier1 + Growth Cities | Oct26 | V1"/>
    <s v="Natuf | Reel | Brand Ambassador | Heard Of Owning A Cafe | V1"/>
    <s v="In House Natuf"/>
    <x v="10"/>
    <s v="Non-Quality Lead"/>
    <x v="0"/>
    <x v="1"/>
    <s v="Marshal Malbari"/>
    <s v="Facebook"/>
    <s v="Direct (campaign tagged in CRM)"/>
    <s v="6acb12dec456e4d240602162"/>
    <n v="1"/>
    <n v="0"/>
    <n v="1"/>
    <n v="0"/>
    <n v="7"/>
    <n v="3"/>
    <n v="0"/>
    <n v="0"/>
    <n v="0"/>
    <n v="0"/>
    <n v="0"/>
    <n v="0"/>
  </r>
  <r>
    <x v="0"/>
    <x v="1"/>
    <x v="14"/>
    <s v="Natuf | Investors | Tier1 + Growth Cities | Oct26 | V1"/>
    <s v="Natuf | Reel | Brand Ambassador | Heard Of Owning A Cafe | V1"/>
    <s v="In House Natuf"/>
    <x v="5"/>
    <s v="Non-Quality Lead"/>
    <x v="0"/>
    <x v="1"/>
    <s v="Marshal Malbari"/>
    <s v="Facebook"/>
    <s v="Direct (campaign tagged in CRM)"/>
    <s v="6acb10deecd720c71416e740"/>
    <n v="1"/>
    <n v="0"/>
    <n v="1"/>
    <n v="0"/>
    <n v="1"/>
    <n v="1"/>
    <n v="0"/>
    <n v="0"/>
    <n v="0"/>
    <n v="0"/>
    <n v="0"/>
    <n v="0"/>
  </r>
  <r>
    <x v="0"/>
    <x v="0"/>
    <x v="2"/>
    <s v="E_Suresh_Natuf_Kiosk_07072026_Adset5"/>
    <s v="E_Hindi_Suresh_Natuf_Kiosk_07072026_Adset5_ad3 – Copy 2"/>
    <s v="Natuf"/>
    <x v="14"/>
    <s v="Non-Quality Lead"/>
    <x v="0"/>
    <x v="1"/>
    <s v="Marshal Malbari"/>
    <s v="Facebook"/>
    <s v="Direct (campaign tagged in CRM)"/>
    <s v="6acb10c57d2d53ad7a922c85"/>
    <n v="1"/>
    <n v="0"/>
    <n v="1"/>
    <n v="1"/>
    <n v="4"/>
    <n v="1"/>
    <n v="0"/>
    <n v="0"/>
    <n v="0"/>
    <n v="0"/>
    <n v="1"/>
    <n v="0"/>
  </r>
  <r>
    <x v="0"/>
    <x v="0"/>
    <x v="2"/>
    <s v="E_Suresh_Natuf_Kiosk_07072026_Adset5"/>
    <s v="E_Hindi_Suresh_Natuf_Kiosk_07072026_Adset5_ad3 – Copy 2"/>
    <s v="Natuf"/>
    <x v="7"/>
    <s v="Non-Quality Lead"/>
    <x v="0"/>
    <x v="1"/>
    <s v="Deepak Rai"/>
    <s v="Facebook"/>
    <s v="Direct (campaign tagged in CRM)"/>
    <s v="6acb1020880849edec814720"/>
    <n v="1"/>
    <n v="0"/>
    <n v="1"/>
    <n v="0"/>
    <n v="2"/>
    <n v="0"/>
    <n v="0"/>
    <n v="0"/>
    <n v="0"/>
    <n v="0"/>
    <n v="1"/>
    <n v="0"/>
  </r>
  <r>
    <x v="0"/>
    <x v="1"/>
    <x v="14"/>
    <s v="Natuf | Investors | Tier1 + Growth Cities | Oct26 | V1"/>
    <s v="Natuf | Reel | Brand Ambassador | Heard Of Owning A Cafe | V1"/>
    <s v="In House Natuf"/>
    <x v="14"/>
    <s v="Non-Quality Lead"/>
    <x v="0"/>
    <x v="1"/>
    <s v="Marshal Malbari"/>
    <s v="Facebook"/>
    <s v="Direct (campaign tagged in CRM)"/>
    <s v="6acb0fea03e3b27eefaccf02"/>
    <n v="1"/>
    <n v="0"/>
    <n v="1"/>
    <n v="1"/>
    <n v="4"/>
    <n v="0"/>
    <n v="0"/>
    <n v="0"/>
    <n v="0"/>
    <n v="0"/>
    <n v="0"/>
    <n v="0"/>
  </r>
  <r>
    <x v="0"/>
    <x v="0"/>
    <x v="0"/>
    <s v="E_Karan_Natuf_Fragship_07072026_Adset2"/>
    <s v="E_Karan_Natuf_Flagship_Cafe_07072026_Adset2_Ad1 – Copy 2"/>
    <s v="Natuf"/>
    <x v="14"/>
    <s v="Non-Quality Lead"/>
    <x v="0"/>
    <x v="1"/>
    <s v="Tejaswini Tarigopula"/>
    <s v="Facebook"/>
    <s v="Direct (campaign tagged in CRM)"/>
    <s v="6acb0c788597d796fce3cd1c"/>
    <n v="1"/>
    <n v="0"/>
    <n v="1"/>
    <n v="1"/>
    <n v="6"/>
    <n v="0"/>
    <n v="0"/>
    <n v="0"/>
    <n v="0"/>
    <n v="0"/>
    <n v="1"/>
    <n v="0"/>
  </r>
  <r>
    <x v="0"/>
    <x v="1"/>
    <x v="14"/>
    <s v="Natuf | Investors | Tier1 + Growth Cities | Oct26 | V1"/>
    <s v="Natuf | Reel | Brand Ambassador | Heard Of Owning A Cafe | V1"/>
    <s v="In House Natuf"/>
    <x v="14"/>
    <s v="Non-Quality Lead"/>
    <x v="0"/>
    <x v="1"/>
    <s v="Marshal Malbari"/>
    <s v="Facebook"/>
    <s v="Direct (campaign tagged in CRM)"/>
    <s v="6acb0bb803e3b27eefacc8ac"/>
    <n v="1"/>
    <n v="0"/>
    <n v="1"/>
    <n v="1"/>
    <n v="4"/>
    <n v="2"/>
    <n v="0"/>
    <n v="0"/>
    <n v="0"/>
    <n v="0"/>
    <n v="0"/>
    <n v="0"/>
  </r>
  <r>
    <x v="0"/>
    <x v="1"/>
    <x v="14"/>
    <s v="Natuf | Broad | Tier1 + Growth Cities | Oct26 | V1"/>
    <s v="Natuf | Reel | Brand Ambassador | Heard Of Owning A Cafe | V1"/>
    <s v="In House Natuf"/>
    <x v="14"/>
    <s v="Non-Quality Lead"/>
    <x v="0"/>
    <x v="1"/>
    <s v="Marshal Malbari"/>
    <s v="Facebook"/>
    <s v="Direct (campaign tagged in CRM)"/>
    <s v="6acb0ba8d411b54771d3bb77"/>
    <n v="1"/>
    <n v="0"/>
    <n v="1"/>
    <n v="1"/>
    <n v="3"/>
    <n v="3"/>
    <n v="0"/>
    <n v="0"/>
    <n v="0"/>
    <n v="0"/>
    <n v="0"/>
    <n v="0"/>
  </r>
  <r>
    <x v="0"/>
    <x v="1"/>
    <x v="14"/>
    <s v="Natuf | Business Owners | Tier1 + Growth Cities | Oct26 | V1"/>
    <s v="Natuf | Reel | Brand Ambassador | Heard Of Owning A Cafe | V1"/>
    <s v="In House Natuf"/>
    <x v="4"/>
    <s v="Quality Lead"/>
    <x v="0"/>
    <x v="1"/>
    <s v="Marshal Malbari"/>
    <s v="Facebook"/>
    <s v="Direct (campaign tagged in CRM)"/>
    <s v="6acb0ba203e3b27eefacc86f"/>
    <n v="1"/>
    <n v="1"/>
    <n v="1"/>
    <n v="0"/>
    <n v="6"/>
    <n v="2"/>
    <n v="0"/>
    <n v="0"/>
    <n v="0"/>
    <n v="0"/>
    <n v="0"/>
    <n v="0"/>
  </r>
  <r>
    <x v="0"/>
    <x v="1"/>
    <x v="14"/>
    <s v="Natuf | Investors | Tier1 + Growth Cities | Oct26 | V1"/>
    <s v="Natuf | Reel | Brand Ambassador | Heard Of Owning A Cafe | V1"/>
    <s v="In House Natuf"/>
    <x v="4"/>
    <s v="Quality Lead"/>
    <x v="0"/>
    <x v="1"/>
    <s v="Marshal Malbari"/>
    <s v="Facebook"/>
    <s v="Direct (campaign tagged in CRM)"/>
    <s v="6acb0b9b27de6f8d99709a7d"/>
    <n v="1"/>
    <n v="1"/>
    <n v="1"/>
    <n v="0"/>
    <n v="4"/>
    <n v="0"/>
    <n v="0"/>
    <n v="0"/>
    <n v="0"/>
    <n v="0"/>
    <n v="0"/>
    <n v="0"/>
  </r>
  <r>
    <x v="0"/>
    <x v="0"/>
    <x v="1"/>
    <s v="E_Natuf_Generic_13082026_Adset1"/>
    <s v="E_Natuf_Generic_13082026_Adset1_Ad1"/>
    <s v="Natuf"/>
    <x v="5"/>
    <s v="Non-Quality Lead"/>
    <x v="0"/>
    <x v="1"/>
    <s v="Tejaswini Tarigopula"/>
    <s v="Facebook"/>
    <s v="Direct (campaign tagged in CRM)"/>
    <s v="6acb0b90e099df952eb60992"/>
    <n v="1"/>
    <n v="0"/>
    <n v="1"/>
    <n v="0"/>
    <n v="1"/>
    <n v="1"/>
    <n v="0"/>
    <n v="0"/>
    <n v="0"/>
    <n v="0"/>
    <n v="1"/>
    <n v="0"/>
  </r>
  <r>
    <x v="0"/>
    <x v="0"/>
    <x v="2"/>
    <s v="E_Suresh_Natuf_Kiosk_07072026_Adset5"/>
    <s v="E_Hindi_Suresh_Natuf_Kiosk_07072026_Adset5_ad3 – Copy 2"/>
    <s v="Natuf"/>
    <x v="9"/>
    <s v="Non-Quality Lead"/>
    <x v="0"/>
    <x v="1"/>
    <s v="Tejaswini Tarigopula"/>
    <s v="Facebook"/>
    <s v="Direct (campaign tagged in CRM)"/>
    <s v="6acb07dd2ccd1d1ab41bdc2a"/>
    <n v="1"/>
    <n v="0"/>
    <n v="1"/>
    <n v="0"/>
    <n v="4"/>
    <n v="0"/>
    <n v="0"/>
    <n v="0"/>
    <n v="0"/>
    <n v="0"/>
    <n v="1"/>
    <n v="0"/>
  </r>
  <r>
    <x v="0"/>
    <x v="0"/>
    <x v="2"/>
    <s v="E_Suresh_Natuf_Kiosk_07072026_Adset5"/>
    <s v="E_Hindi_Suresh_Natuf_Kiosk_07072026_Adset5_ad3 – Copy 2"/>
    <s v="Natuf"/>
    <x v="6"/>
    <s v="Non-Quality Lead"/>
    <x v="0"/>
    <x v="1"/>
    <s v="Tejaswini Tarigopula"/>
    <s v="Facebook"/>
    <s v="Direct (campaign tagged in CRM)"/>
    <s v="6acb07d3af80b8431c731979"/>
    <n v="1"/>
    <n v="0"/>
    <n v="1"/>
    <n v="0"/>
    <n v="1"/>
    <n v="1"/>
    <n v="0"/>
    <n v="0"/>
    <n v="0"/>
    <n v="0"/>
    <n v="1"/>
    <n v="0"/>
  </r>
  <r>
    <x v="0"/>
    <x v="0"/>
    <x v="1"/>
    <s v="E_Natuf_Generic_13082026_Adset1"/>
    <s v="E_Natuf_Generic_13082026_Adset1_Ad1"/>
    <s v="Natuf"/>
    <x v="5"/>
    <s v="Non-Quality Lead"/>
    <x v="0"/>
    <x v="1"/>
    <s v="Tejaswini Tarigopula"/>
    <s v="Facebook"/>
    <s v="Direct (campaign tagged in CRM)"/>
    <s v="6acb06dfb090f046892a5da8"/>
    <n v="1"/>
    <n v="0"/>
    <n v="1"/>
    <n v="0"/>
    <n v="2"/>
    <n v="2"/>
    <n v="0"/>
    <n v="0"/>
    <n v="0"/>
    <n v="0"/>
    <n v="1"/>
    <n v="0"/>
  </r>
  <r>
    <x v="0"/>
    <x v="0"/>
    <x v="0"/>
    <s v="E_Karan_Natuf_Fragship_07072026_Adset2"/>
    <s v="E_Karan_Natuf_Flagship_Cafe_07072026_Adset2_Ad1 – Copy 2"/>
    <s v="Natuf"/>
    <x v="4"/>
    <s v="Quality Lead"/>
    <x v="0"/>
    <x v="1"/>
    <s v="Tejaswini Tarigopula"/>
    <s v="Facebook"/>
    <s v="Direct (campaign tagged in CRM)"/>
    <s v="6acb06d69c6b165486384f6f"/>
    <n v="1"/>
    <n v="1"/>
    <n v="1"/>
    <n v="0"/>
    <n v="1"/>
    <n v="1"/>
    <n v="0"/>
    <n v="0"/>
    <n v="0"/>
    <n v="0"/>
    <n v="1"/>
    <n v="1"/>
  </r>
  <r>
    <x v="0"/>
    <x v="1"/>
    <x v="14"/>
    <s v="Natuf | Broad | Tier1 + Growth Cities | Oct26 | V1"/>
    <s v="Natuf | Reel | Brand Ambassador | Heard Of Owning A Cafe | V1"/>
    <s v="In House Natuf"/>
    <x v="14"/>
    <s v="Non-Quality Lead"/>
    <x v="0"/>
    <x v="1"/>
    <s v="Marshal Malbari"/>
    <s v="Facebook"/>
    <s v="Direct (campaign tagged in CRM)"/>
    <s v="6acb052a0366aeb0c44cdbf7"/>
    <n v="1"/>
    <n v="0"/>
    <n v="1"/>
    <n v="1"/>
    <n v="6"/>
    <n v="0"/>
    <n v="0"/>
    <n v="0"/>
    <n v="0"/>
    <n v="0"/>
    <n v="0"/>
    <n v="0"/>
  </r>
  <r>
    <x v="0"/>
    <x v="0"/>
    <x v="1"/>
    <s v="E_Natuf_Generic_13082026_Adset1"/>
    <s v="E_Natuf_Generic_13082026_Adset1_Ad1"/>
    <s v="Natuf"/>
    <x v="8"/>
    <s v="Non-Quality Lead"/>
    <x v="0"/>
    <x v="1"/>
    <s v="Tejaswini Tarigopula"/>
    <s v="Facebook"/>
    <s v="Direct (campaign tagged in CRM)"/>
    <s v="6acb04067d2d53ad7a921c52"/>
    <n v="1"/>
    <n v="0"/>
    <n v="1"/>
    <n v="0"/>
    <n v="4"/>
    <n v="0"/>
    <n v="0"/>
    <n v="0"/>
    <n v="0"/>
    <n v="0"/>
    <n v="1"/>
    <n v="0"/>
  </r>
  <r>
    <x v="0"/>
    <x v="1"/>
    <x v="14"/>
    <s v="Natuf | Investors | Tier1 + Growth Cities | Oct26 | V1"/>
    <s v="Natuf | Reel | Brand Ambassador | Heard Of Owning A Cafe | V1"/>
    <s v="In House Natuf"/>
    <x v="4"/>
    <s v="Quality Lead"/>
    <x v="0"/>
    <x v="1"/>
    <s v="Marshal Malbari"/>
    <s v="Facebook"/>
    <s v="Direct (campaign tagged in CRM)"/>
    <s v="6acb035c523cd072044b925f"/>
    <n v="1"/>
    <n v="1"/>
    <n v="1"/>
    <n v="0"/>
    <n v="1"/>
    <n v="1"/>
    <n v="0"/>
    <n v="0"/>
    <n v="0"/>
    <n v="0"/>
    <n v="0"/>
    <n v="0"/>
  </r>
  <r>
    <x v="0"/>
    <x v="1"/>
    <x v="14"/>
    <s v="Natuf | Broad | Tier1 + Growth Cities | Oct26 | V1"/>
    <s v="Natuf | Reel | Brand Ambassador | Heard Of Owning A Cafe | V1"/>
    <s v="In House Natuf"/>
    <x v="3"/>
    <s v="Quality Lead"/>
    <x v="0"/>
    <x v="1"/>
    <s v="Marshal Malbari"/>
    <s v="Facebook"/>
    <s v="Direct (campaign tagged in CRM)"/>
    <s v="6acb0315e426bcc8844cabc5"/>
    <n v="1"/>
    <n v="1"/>
    <n v="1"/>
    <n v="0"/>
    <n v="2"/>
    <n v="2"/>
    <n v="0"/>
    <n v="0"/>
    <n v="0"/>
    <n v="0"/>
    <n v="0"/>
    <n v="0"/>
  </r>
  <r>
    <x v="0"/>
    <x v="1"/>
    <x v="14"/>
    <s v="Natuf | Business Owners | Tier1 + Growth Cities | Oct26 | V1"/>
    <s v="Natuf | Reel | Brand Ambassador | Heard Of Owning A Cafe | V1"/>
    <s v="In House Natuf"/>
    <x v="10"/>
    <s v="Non-Quality Lead"/>
    <x v="0"/>
    <x v="1"/>
    <s v="Marshal Malbari"/>
    <s v="Facebook"/>
    <s v="Direct (campaign tagged in CRM)"/>
    <s v="6acb02e9216f2cbf039c3087"/>
    <n v="1"/>
    <n v="0"/>
    <n v="1"/>
    <n v="0"/>
    <n v="6"/>
    <n v="5"/>
    <n v="0"/>
    <n v="0"/>
    <n v="0"/>
    <n v="0"/>
    <n v="0"/>
    <n v="0"/>
  </r>
  <r>
    <x v="0"/>
    <x v="0"/>
    <x v="1"/>
    <s v="E_Natuf_Generic_13082026_Adset1"/>
    <s v="E_Natuf_Generic_13082026_Adset1_Ad1"/>
    <s v="Natuf"/>
    <x v="4"/>
    <s v="Quality Lead"/>
    <x v="0"/>
    <x v="1"/>
    <s v="Tejaswini Tarigopula"/>
    <s v="Facebook"/>
    <s v="Direct (campaign tagged in CRM)"/>
    <s v="6acb022a151c9e002b527a44"/>
    <n v="1"/>
    <n v="1"/>
    <n v="1"/>
    <n v="0"/>
    <n v="4"/>
    <n v="2"/>
    <n v="0"/>
    <n v="0"/>
    <n v="0"/>
    <n v="0"/>
    <n v="1"/>
    <n v="1"/>
  </r>
  <r>
    <x v="0"/>
    <x v="1"/>
    <x v="14"/>
    <s v="Natuf | LAL 1% | India | Jul26 | V1"/>
    <s v="Natuf | Reel | Brand Ambassador | Heard Of Owning A Cafe | V1"/>
    <s v="In House Natuf"/>
    <x v="7"/>
    <s v="Non-Quality Lead"/>
    <x v="0"/>
    <x v="1"/>
    <s v="Marshal Malbari"/>
    <s v="Facebook"/>
    <s v="Direct (campaign tagged in CRM)"/>
    <s v="6acb013013ea2c61df3c0b0a"/>
    <n v="1"/>
    <n v="0"/>
    <n v="1"/>
    <n v="0"/>
    <n v="3"/>
    <n v="1"/>
    <n v="0"/>
    <n v="0"/>
    <n v="0"/>
    <n v="0"/>
    <n v="0"/>
    <n v="0"/>
  </r>
  <r>
    <x v="0"/>
    <x v="0"/>
    <x v="2"/>
    <s v="E_Suresh_Natuf_Kiosk_07072026_Adset5"/>
    <s v="E_Hindi_Suresh_Natuf_Kiosk_07072026_Adset5_ad3 – Copy 2"/>
    <s v="Natuf"/>
    <x v="5"/>
    <s v="Non-Quality Lead"/>
    <x v="0"/>
    <x v="1"/>
    <s v="Tejaswini Tarigopula"/>
    <s v="Facebook"/>
    <s v="Direct (campaign tagged in CRM)"/>
    <s v="6acb00dda2099326c31b296e"/>
    <n v="1"/>
    <n v="0"/>
    <n v="1"/>
    <n v="0"/>
    <n v="1"/>
    <n v="1"/>
    <n v="0"/>
    <n v="0"/>
    <n v="0"/>
    <n v="0"/>
    <n v="1"/>
    <n v="0"/>
  </r>
  <r>
    <x v="0"/>
    <x v="0"/>
    <x v="2"/>
    <s v="E_Suresh_Natuf_Kiosk_07072026_Adset5"/>
    <s v="E_Hindi_Suresh_Natuf_Kiosk_07072026_Adset5_ad3 – Copy 2"/>
    <s v="Natuf"/>
    <x v="5"/>
    <s v="Non-Quality Lead"/>
    <x v="0"/>
    <x v="1"/>
    <s v="Tejaswini Tarigopula"/>
    <s v="Facebook"/>
    <s v="Direct (campaign tagged in CRM)"/>
    <s v="6acb00b0c8c1ba5eb9ea3e05"/>
    <n v="1"/>
    <n v="0"/>
    <n v="1"/>
    <n v="0"/>
    <n v="2"/>
    <n v="1"/>
    <n v="0"/>
    <n v="0"/>
    <n v="0"/>
    <n v="0"/>
    <n v="1"/>
    <n v="0"/>
  </r>
  <r>
    <x v="0"/>
    <x v="0"/>
    <x v="0"/>
    <s v="E_Karan_Natuf_Fragship_07072026_Adset2"/>
    <s v="E_Karan_Natuf_Flagship_Cafe_07072026_Adset2_Ad1 – Copy 2"/>
    <s v="Natuf"/>
    <x v="2"/>
    <s v="Quality Lead"/>
    <x v="0"/>
    <x v="1"/>
    <s v="Tejaswini Tarigopula"/>
    <s v="Facebook"/>
    <s v="Direct (campaign tagged in CRM)"/>
    <s v="6acb0052111d22affb564819"/>
    <n v="1"/>
    <n v="1"/>
    <n v="1"/>
    <n v="0"/>
    <n v="7"/>
    <n v="6"/>
    <n v="0"/>
    <n v="0"/>
    <n v="0"/>
    <n v="0"/>
    <n v="1"/>
    <n v="1"/>
  </r>
  <r>
    <x v="0"/>
    <x v="1"/>
    <x v="14"/>
    <s v="Natuf | Investors | Tier1 + Growth Cities | Oct26 | V1"/>
    <s v="Natuf | Reel | Brand Ambassador | Heard Of Owning A Cafe | V1"/>
    <s v="In House Natuf"/>
    <x v="14"/>
    <s v="Non-Quality Lead"/>
    <x v="0"/>
    <x v="1"/>
    <s v="Marshal Malbari"/>
    <s v="Facebook"/>
    <s v="Direct (campaign tagged in CRM)"/>
    <s v="6acaff3d5c68b3490d853d49"/>
    <n v="1"/>
    <n v="0"/>
    <n v="1"/>
    <n v="1"/>
    <n v="4"/>
    <n v="3"/>
    <n v="0"/>
    <n v="0"/>
    <n v="0"/>
    <n v="0"/>
    <n v="0"/>
    <n v="0"/>
  </r>
  <r>
    <x v="0"/>
    <x v="0"/>
    <x v="0"/>
    <s v="E_Karan_Natuf_Fragship_07072026_Adset2"/>
    <s v="E_Karan_Natuf_Flagship_Cafe_07072026_Adset2_Ad1 – Copy 2"/>
    <s v="Natuf"/>
    <x v="3"/>
    <s v="Quality Lead"/>
    <x v="0"/>
    <x v="1"/>
    <s v="Marshal Malbari"/>
    <s v="Facebook"/>
    <s v="Direct (campaign tagged in CRM)"/>
    <s v="6acaff269c6b16548638463a"/>
    <n v="1"/>
    <n v="1"/>
    <n v="1"/>
    <n v="0"/>
    <n v="4"/>
    <n v="2"/>
    <n v="0"/>
    <n v="0"/>
    <n v="0"/>
    <n v="0"/>
    <n v="1"/>
    <n v="1"/>
  </r>
  <r>
    <x v="0"/>
    <x v="0"/>
    <x v="3"/>
    <s v="natuf_Kiosk_09102026"/>
    <s v="natuf_Kiosk_14072026_ad set_ad1"/>
    <s v="Natuf"/>
    <x v="5"/>
    <s v="Non-Quality Lead"/>
    <x v="0"/>
    <x v="1"/>
    <s v="Marshal Malbari"/>
    <s v="Facebook"/>
    <s v="Direct (campaign tagged in CRM)"/>
    <s v="6acaff1fd8eec457a36e27ed"/>
    <n v="1"/>
    <n v="0"/>
    <n v="1"/>
    <n v="0"/>
    <n v="2"/>
    <n v="1"/>
    <n v="0"/>
    <n v="0"/>
    <n v="0"/>
    <n v="0"/>
    <n v="1"/>
    <n v="0"/>
  </r>
  <r>
    <x v="0"/>
    <x v="1"/>
    <x v="14"/>
    <s v="Natuf | Investors | Tier1 + Growth Cities | Oct26 | V1"/>
    <s v="Natuf | Reel | Brand Ambassador | Heard Of Owning A Cafe | V1"/>
    <s v="In House Natuf"/>
    <x v="5"/>
    <s v="Non-Quality Lead"/>
    <x v="0"/>
    <x v="1"/>
    <s v="Marshal Malbari"/>
    <s v="Facebook"/>
    <s v="Direct (campaign tagged in CRM)"/>
    <s v="6acafecc9c6b165486384586"/>
    <n v="1"/>
    <n v="0"/>
    <n v="1"/>
    <n v="0"/>
    <n v="2"/>
    <n v="2"/>
    <n v="0"/>
    <n v="0"/>
    <n v="0"/>
    <n v="0"/>
    <n v="0"/>
    <n v="0"/>
  </r>
  <r>
    <x v="0"/>
    <x v="0"/>
    <x v="2"/>
    <s v="E_Suresh_Natuf_Kiosk_07072026_Adset5"/>
    <s v="E_Hindi_Suresh_Natuf_Kiosk_07072026_Adset5_ad3 – Copy 2"/>
    <s v="Natuf"/>
    <x v="8"/>
    <s v="Non-Quality Lead"/>
    <x v="0"/>
    <x v="1"/>
    <s v="Marshal Malbari"/>
    <s v="Facebook"/>
    <s v="Direct (campaign tagged in CRM)"/>
    <s v="6acafe55d108a9c94b866554"/>
    <n v="1"/>
    <n v="0"/>
    <n v="1"/>
    <n v="0"/>
    <n v="3"/>
    <n v="1"/>
    <n v="0"/>
    <n v="0"/>
    <n v="0"/>
    <n v="0"/>
    <n v="1"/>
    <n v="0"/>
  </r>
  <r>
    <x v="0"/>
    <x v="1"/>
    <x v="14"/>
    <s v="Natuf | Business Owners | Tier1 + Growth Cities | Oct26 | V1"/>
    <s v="Natuf | Reel | Brand Ambassador | Heard Of Owning A Cafe | V1"/>
    <s v="In House Natuf"/>
    <x v="14"/>
    <s v="Non-Quality Lead"/>
    <x v="0"/>
    <x v="1"/>
    <s v="Marshal Malbari"/>
    <s v="Facebook"/>
    <s v="Direct (campaign tagged in CRM)"/>
    <s v="6acafdf8a611bea9f6c04fe5"/>
    <n v="1"/>
    <n v="0"/>
    <n v="1"/>
    <n v="1"/>
    <n v="6"/>
    <n v="5"/>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afda01cb17b5fde7500a3"/>
    <n v="1"/>
    <n v="0"/>
    <n v="1"/>
    <n v="1"/>
    <n v="4"/>
    <n v="2"/>
    <n v="0"/>
    <n v="0"/>
    <n v="0"/>
    <n v="0"/>
    <n v="0"/>
    <n v="0"/>
  </r>
  <r>
    <x v="0"/>
    <x v="1"/>
    <x v="14"/>
    <s v="Natuf | Broad | Tier1 + Growth Cities | Oct26 | V1"/>
    <s v="Natuf | Reel | Brand Ambassador | Heard Of Owning A Cafe | V1"/>
    <s v="In House Natuf"/>
    <x v="9"/>
    <s v="Non-Quality Lead"/>
    <x v="0"/>
    <x v="1"/>
    <s v="Marshal Malbari"/>
    <s v="Facebook"/>
    <s v="Direct (campaign tagged in CRM)"/>
    <s v="6acae34905dda4e4e9375b51"/>
    <n v="1"/>
    <n v="0"/>
    <n v="1"/>
    <n v="0"/>
    <n v="4"/>
    <n v="0"/>
    <n v="0"/>
    <n v="0"/>
    <n v="0"/>
    <n v="0"/>
    <n v="0"/>
    <n v="0"/>
  </r>
  <r>
    <x v="0"/>
    <x v="0"/>
    <x v="0"/>
    <s v="E_Karan_Natuf_Fragship_07072026_Adset2"/>
    <s v="E_Karan_Natuf_Flagship_Cafe_07072026_Adset2_Ad1 – Copy 2"/>
    <s v="Natuf"/>
    <x v="5"/>
    <s v="Non-Quality Lead"/>
    <x v="0"/>
    <x v="1"/>
    <s v="Tejaswini Tarigopula"/>
    <s v="Facebook"/>
    <s v="Direct (campaign tagged in CRM)"/>
    <s v="6acad1d4348f21d0c550e3e2"/>
    <n v="1"/>
    <n v="0"/>
    <n v="1"/>
    <n v="0"/>
    <n v="1"/>
    <n v="1"/>
    <n v="0"/>
    <n v="0"/>
    <n v="0"/>
    <n v="0"/>
    <n v="1"/>
    <n v="0"/>
  </r>
  <r>
    <x v="0"/>
    <x v="0"/>
    <x v="3"/>
    <s v="natuf_Kiosk_09102026"/>
    <s v="natuf_Kiosk_14072026_ad set_ad1"/>
    <s v="Natuf"/>
    <x v="8"/>
    <s v="Non-Quality Lead"/>
    <x v="0"/>
    <x v="1"/>
    <s v="Tejaswini Tarigopula"/>
    <s v="Facebook"/>
    <s v="Direct (campaign tagged in CRM)"/>
    <s v="6acab6fb77bd5097a8f5b158"/>
    <n v="1"/>
    <n v="0"/>
    <n v="1"/>
    <n v="0"/>
    <n v="4"/>
    <n v="0"/>
    <n v="0"/>
    <n v="0"/>
    <n v="0"/>
    <n v="0"/>
    <n v="1"/>
    <n v="0"/>
  </r>
  <r>
    <x v="0"/>
    <x v="1"/>
    <x v="14"/>
    <s v="Natuf | Investors | Tier1 + Growth Cities | Oct26 | V1"/>
    <s v="Natuf | Reel | Brand Ambassador | Heard Of Owning A Cafe | V1"/>
    <s v="In House Natuf"/>
    <x v="14"/>
    <s v="Non-Quality Lead"/>
    <x v="0"/>
    <x v="1"/>
    <s v="Marshal Malbari"/>
    <s v="Facebook"/>
    <s v="Direct (campaign tagged in CRM)"/>
    <s v="6acaaef0de0b546e5449efb7"/>
    <n v="1"/>
    <n v="0"/>
    <n v="1"/>
    <n v="1"/>
    <n v="2"/>
    <n v="1"/>
    <n v="0"/>
    <n v="0"/>
    <n v="0"/>
    <n v="0"/>
    <n v="0"/>
    <n v="0"/>
  </r>
  <r>
    <x v="0"/>
    <x v="0"/>
    <x v="1"/>
    <s v="E_Natuf_Generic_13082026_Adset1"/>
    <s v="E_Natuf_Generic_13082026_Adset1_Ad1"/>
    <s v="Natuf"/>
    <x v="6"/>
    <s v="Non-Quality Lead"/>
    <x v="0"/>
    <x v="1"/>
    <s v="Tejaswini Tarigopula"/>
    <s v="Facebook"/>
    <s v="Direct (campaign tagged in CRM)"/>
    <s v="6acaa5c5f204b9d9824cc3fb"/>
    <n v="1"/>
    <n v="0"/>
    <n v="1"/>
    <n v="0"/>
    <n v="1"/>
    <n v="0"/>
    <n v="0"/>
    <n v="0"/>
    <n v="0"/>
    <n v="0"/>
    <n v="1"/>
    <n v="0"/>
  </r>
  <r>
    <x v="0"/>
    <x v="0"/>
    <x v="2"/>
    <s v="E_Suresh_Natuf_Kiosk_07072026_Adset5"/>
    <s v="E_Hindi_Suresh_Natuf_Kiosk_07072026_Adset5_ad3 – Copy 2"/>
    <s v="Natuf"/>
    <x v="4"/>
    <s v="Quality Lead"/>
    <x v="0"/>
    <x v="1"/>
    <s v="Marshal Malbari"/>
    <s v="Facebook"/>
    <s v="Direct (campaign tagged in CRM)"/>
    <s v="6aca9f8dc8ce864aafe35377"/>
    <n v="1"/>
    <n v="1"/>
    <n v="1"/>
    <n v="0"/>
    <n v="5"/>
    <n v="4"/>
    <n v="0"/>
    <n v="0"/>
    <n v="0"/>
    <n v="0"/>
    <n v="1"/>
    <n v="1"/>
  </r>
  <r>
    <x v="0"/>
    <x v="0"/>
    <x v="1"/>
    <s v="E_Natuf_Generic_13082026_Adset1"/>
    <s v="E_Natuf_Generic_13082026_Adset1_Ad1"/>
    <s v="Natuf"/>
    <x v="2"/>
    <s v="Quality Lead"/>
    <x v="0"/>
    <x v="1"/>
    <s v="Tejaswini Tarigopula"/>
    <s v="Facebook"/>
    <s v="Direct (campaign tagged in CRM)"/>
    <s v="6aca9a9db5a522e56b3213e5"/>
    <n v="1"/>
    <n v="1"/>
    <n v="1"/>
    <n v="0"/>
    <n v="8"/>
    <n v="7"/>
    <n v="0"/>
    <n v="0"/>
    <n v="0"/>
    <n v="0"/>
    <n v="1"/>
    <n v="1"/>
  </r>
  <r>
    <x v="0"/>
    <x v="1"/>
    <x v="14"/>
    <s v="Natuf | Business Owners | Tier1 + Growth Cities | Oct26 | V1"/>
    <s v="Natuf | Reel | Brand Ambassador | Heard Of Owning A Cafe | V1"/>
    <s v="In House Natuf"/>
    <x v="4"/>
    <s v="Quality Lead"/>
    <x v="0"/>
    <x v="1"/>
    <s v="Marshal Malbari"/>
    <s v="Facebook"/>
    <s v="Direct (campaign tagged in CRM)"/>
    <s v="6aca995b5ca649104bf9a6fa"/>
    <n v="1"/>
    <n v="1"/>
    <n v="1"/>
    <n v="0"/>
    <n v="1"/>
    <n v="1"/>
    <n v="0"/>
    <n v="0"/>
    <n v="0"/>
    <n v="0"/>
    <n v="0"/>
    <n v="0"/>
  </r>
  <r>
    <x v="0"/>
    <x v="0"/>
    <x v="3"/>
    <s v="natuf_Kiosk_09102026"/>
    <s v="natuf_Kiosk_14072026_ad set_ad1"/>
    <s v="Natuf"/>
    <x v="7"/>
    <s v="Non-Quality Lead"/>
    <x v="0"/>
    <x v="1"/>
    <s v="Tejaswini Tarigopula"/>
    <s v="Facebook"/>
    <s v="Direct (campaign tagged in CRM)"/>
    <s v="6aca971d14dabd603aa493e1"/>
    <n v="1"/>
    <n v="0"/>
    <n v="1"/>
    <n v="0"/>
    <n v="2"/>
    <n v="1"/>
    <n v="0"/>
    <n v="0"/>
    <n v="0"/>
    <n v="0"/>
    <n v="1"/>
    <n v="0"/>
  </r>
  <r>
    <x v="0"/>
    <x v="0"/>
    <x v="3"/>
    <s v="natuf_Kiosk_09102026"/>
    <s v="natuf_Kiosk_14072026_ad set_ad1"/>
    <s v="Natuf"/>
    <x v="14"/>
    <s v="Non-Quality Lead"/>
    <x v="0"/>
    <x v="1"/>
    <s v="Marshal Malbari"/>
    <s v="Facebook"/>
    <s v="Direct (campaign tagged in CRM)"/>
    <s v="6aca96f6a912025e60f7b859"/>
    <n v="1"/>
    <n v="0"/>
    <n v="1"/>
    <n v="1"/>
    <n v="5"/>
    <n v="2"/>
    <n v="0"/>
    <n v="0"/>
    <n v="0"/>
    <n v="0"/>
    <n v="1"/>
    <n v="0"/>
  </r>
  <r>
    <x v="0"/>
    <x v="1"/>
    <x v="14"/>
    <s v="Natuf | Business Owners | Tier1 + Growth Cities | Oct26 | V1"/>
    <s v="Natuf | Reel | Brand Ambassador | Heard Of Owning A Cafe | V1"/>
    <s v="In House Natuf"/>
    <x v="6"/>
    <s v="Non-Quality Lead"/>
    <x v="0"/>
    <x v="1"/>
    <s v="Marshal Malbari"/>
    <s v="Facebook"/>
    <s v="Direct (campaign tagged in CRM)"/>
    <s v="6aca9646d3118b2b76e97af8"/>
    <n v="1"/>
    <n v="0"/>
    <n v="1"/>
    <n v="0"/>
    <n v="2"/>
    <n v="0"/>
    <n v="0"/>
    <n v="0"/>
    <n v="0"/>
    <n v="0"/>
    <n v="0"/>
    <n v="0"/>
  </r>
  <r>
    <x v="0"/>
    <x v="1"/>
    <x v="14"/>
    <s v="Natuf | Business Owners | Tier1 + Growth Cities | Oct26 | V1"/>
    <s v="Natuf | Reel | Brand Ambassador | Heard Of Owning A Cafe | V1"/>
    <s v="In House Natuf"/>
    <x v="10"/>
    <s v="Non-Quality Lead"/>
    <x v="0"/>
    <x v="1"/>
    <s v="Marshal Malbari"/>
    <s v="Facebook"/>
    <s v="Direct (campaign tagged in CRM)"/>
    <s v="6aca956bfbba914ab58c40e2"/>
    <n v="1"/>
    <n v="0"/>
    <n v="1"/>
    <n v="0"/>
    <n v="5"/>
    <n v="2"/>
    <n v="0"/>
    <n v="0"/>
    <n v="0"/>
    <n v="0"/>
    <n v="0"/>
    <n v="0"/>
  </r>
  <r>
    <x v="0"/>
    <x v="1"/>
    <x v="14"/>
    <s v="Natuf | Investors | Tier1 + Growth Cities | Oct26 | V1"/>
    <s v="Natuf | Reel | Brand Ambassador | Heard Of Owning A Cafe | V1"/>
    <s v="In House Natuf"/>
    <x v="8"/>
    <s v="Non-Quality Lead"/>
    <x v="0"/>
    <x v="1"/>
    <s v="Marshal Malbari"/>
    <s v="Facebook"/>
    <s v="Direct (campaign tagged in CRM)"/>
    <s v="6aca9554d7e8bf464dfad574"/>
    <n v="1"/>
    <n v="0"/>
    <n v="1"/>
    <n v="0"/>
    <n v="3"/>
    <n v="0"/>
    <n v="0"/>
    <n v="0"/>
    <n v="0"/>
    <n v="0"/>
    <n v="0"/>
    <n v="0"/>
  </r>
  <r>
    <x v="0"/>
    <x v="1"/>
    <x v="14"/>
    <s v="Natuf | Investors | Tier1 + Growth Cities | Oct26 | V1"/>
    <s v="Natuf | Reel | Brand Ambassador | Heard Of Owning A Cafe | V1"/>
    <s v="In House Natuf"/>
    <x v="2"/>
    <s v="Quality Lead"/>
    <x v="0"/>
    <x v="1"/>
    <s v="Marshal Malbari"/>
    <s v="Facebook"/>
    <s v="Direct (campaign tagged in CRM)"/>
    <s v="6aca94f9bd84047a58f1a757"/>
    <n v="1"/>
    <n v="1"/>
    <n v="1"/>
    <n v="0"/>
    <n v="12"/>
    <n v="8"/>
    <n v="0"/>
    <n v="0"/>
    <n v="0"/>
    <n v="0"/>
    <n v="0"/>
    <n v="0"/>
  </r>
  <r>
    <x v="0"/>
    <x v="0"/>
    <x v="3"/>
    <s v="natuf_Kiosk_09102026"/>
    <s v="natuf_Kiosk_14072026_ad set_ad1"/>
    <s v="Natuf"/>
    <x v="5"/>
    <s v="Non-Quality Lead"/>
    <x v="0"/>
    <x v="1"/>
    <s v="Tejaswini Tarigopula"/>
    <s v="Facebook"/>
    <s v="Direct (campaign tagged in CRM)"/>
    <s v="6aca93c1d3118b2b76e97940"/>
    <n v="1"/>
    <n v="0"/>
    <n v="1"/>
    <n v="0"/>
    <n v="3"/>
    <n v="2"/>
    <n v="0"/>
    <n v="0"/>
    <n v="0"/>
    <n v="0"/>
    <n v="1"/>
    <n v="0"/>
  </r>
  <r>
    <x v="0"/>
    <x v="0"/>
    <x v="0"/>
    <s v="E_Karan_Natuf_Fragship_07072026_Adset2"/>
    <s v="E_Karan_Natuf_Flagship_Cafe_07072026_Adset2_Ad1 – Copy 2"/>
    <s v="Natuf"/>
    <x v="14"/>
    <s v="Non-Quality Lead"/>
    <x v="0"/>
    <x v="1"/>
    <s v="Tejaswini Tarigopula"/>
    <s v="Facebook"/>
    <s v="Direct (campaign tagged in CRM)"/>
    <s v="6aca907fc8ecd94a67789475"/>
    <n v="1"/>
    <n v="0"/>
    <n v="1"/>
    <n v="1"/>
    <n v="1"/>
    <n v="1"/>
    <n v="0"/>
    <n v="0"/>
    <n v="0"/>
    <n v="0"/>
    <n v="1"/>
    <n v="0"/>
  </r>
  <r>
    <x v="0"/>
    <x v="0"/>
    <x v="2"/>
    <s v="E_Suresh_Natuf_Kiosk_07072026_Adset5"/>
    <s v="E_Hindi_Suresh_Natuf_Kiosk_07072026_Adset5_ad3 – Copy 2"/>
    <s v="Natuf"/>
    <x v="6"/>
    <s v="Non-Quality Lead"/>
    <x v="0"/>
    <x v="1"/>
    <s v="Tejaswini Tarigopula"/>
    <s v="Facebook"/>
    <s v="Direct (campaign tagged in CRM)"/>
    <s v="6aca8f37e198fe3b15aa7022"/>
    <n v="1"/>
    <n v="0"/>
    <n v="1"/>
    <n v="0"/>
    <n v="1"/>
    <n v="0"/>
    <n v="0"/>
    <n v="0"/>
    <n v="0"/>
    <n v="0"/>
    <n v="1"/>
    <n v="0"/>
  </r>
  <r>
    <x v="0"/>
    <x v="0"/>
    <x v="2"/>
    <s v="E_Suresh_Natuf_Kiosk_07072026_Adset5"/>
    <s v="E_Hindi_Suresh_Natuf_Kiosk_07072026_Adset5_ad3 – Copy 2"/>
    <s v="Natuf"/>
    <x v="14"/>
    <s v="Non-Quality Lead"/>
    <x v="0"/>
    <x v="1"/>
    <s v="Tejaswini Tarigopula"/>
    <s v="Facebook"/>
    <s v="Direct (campaign tagged in CRM)"/>
    <s v="6aca8e470d0f3be812e53228"/>
    <n v="1"/>
    <n v="0"/>
    <n v="1"/>
    <n v="1"/>
    <n v="3"/>
    <n v="2"/>
    <n v="0"/>
    <n v="0"/>
    <n v="0"/>
    <n v="0"/>
    <n v="1"/>
    <n v="0"/>
  </r>
  <r>
    <x v="0"/>
    <x v="0"/>
    <x v="3"/>
    <s v="natuf_Kiosk_09102026"/>
    <s v="natuf_Kiosk_14072026_ad set_ad1"/>
    <s v="Natuf"/>
    <x v="5"/>
    <s v="Non-Quality Lead"/>
    <x v="0"/>
    <x v="1"/>
    <s v="Tejaswini Tarigopula"/>
    <s v="Facebook"/>
    <s v="Direct (campaign tagged in CRM)"/>
    <s v="6aca8cf8ad6aaee4643dc068"/>
    <n v="1"/>
    <n v="0"/>
    <n v="1"/>
    <n v="0"/>
    <n v="3"/>
    <n v="1"/>
    <n v="0"/>
    <n v="0"/>
    <n v="0"/>
    <n v="0"/>
    <n v="1"/>
    <n v="0"/>
  </r>
  <r>
    <x v="0"/>
    <x v="1"/>
    <x v="14"/>
    <s v="Natuf | Broad | Tier1 + Growth Cities | Oct26 | V1"/>
    <s v="Natuf | Reel | Brand Ambassador | Heard Of Owning A Cafe | V1"/>
    <s v="In House Natuf"/>
    <x v="14"/>
    <s v="Non-Quality Lead"/>
    <x v="0"/>
    <x v="1"/>
    <s v="Marshal Malbari"/>
    <s v="Facebook"/>
    <s v="Direct (campaign tagged in CRM)"/>
    <s v="6aca8b82fbfe640bf5fc24c0"/>
    <n v="1"/>
    <n v="0"/>
    <n v="1"/>
    <n v="1"/>
    <n v="2"/>
    <n v="1"/>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a873504765d74028ce027"/>
    <n v="1"/>
    <n v="0"/>
    <n v="1"/>
    <n v="1"/>
    <n v="7"/>
    <n v="4"/>
    <n v="0"/>
    <n v="0"/>
    <n v="0"/>
    <n v="0"/>
    <n v="0"/>
    <n v="0"/>
  </r>
  <r>
    <x v="0"/>
    <x v="1"/>
    <x v="14"/>
    <s v="Natuf | Broad | Tier1 + Growth Cities | Oct26 | V1"/>
    <s v="Natuf | Reel | Brand Ambassador | Heard Of Owning A Cafe | V1"/>
    <s v="In House Natuf"/>
    <x v="4"/>
    <s v="Quality Lead"/>
    <x v="0"/>
    <x v="1"/>
    <s v="Marshal Malbari"/>
    <s v="Facebook"/>
    <s v="Direct (campaign tagged in CRM)"/>
    <s v="6aca85c39c08de7a7a563d9a"/>
    <n v="1"/>
    <n v="1"/>
    <n v="1"/>
    <n v="0"/>
    <n v="8"/>
    <n v="3"/>
    <n v="0"/>
    <n v="0"/>
    <n v="0"/>
    <n v="0"/>
    <n v="0"/>
    <n v="0"/>
  </r>
  <r>
    <x v="0"/>
    <x v="1"/>
    <x v="14"/>
    <s v="Natuf | LAL 1% | India | Jul26 | V1"/>
    <s v="Natuf | Reel | Brand Ambassador | Heard Of Owning A Cafe | V1"/>
    <s v="In House Natuf"/>
    <x v="14"/>
    <s v="Non-Quality Lead"/>
    <x v="0"/>
    <x v="1"/>
    <s v="Marshal Malbari"/>
    <s v="Facebook"/>
    <s v="Direct (campaign tagged in CRM)"/>
    <s v="6aca834d977b6aac6c53f4ae"/>
    <n v="1"/>
    <n v="0"/>
    <n v="1"/>
    <n v="1"/>
    <n v="5"/>
    <n v="3"/>
    <n v="0"/>
    <n v="0"/>
    <n v="0"/>
    <n v="0"/>
    <n v="0"/>
    <n v="0"/>
  </r>
  <r>
    <x v="0"/>
    <x v="1"/>
    <x v="14"/>
    <s v="Natuf | LAL 1% | India | Jul26 | V1"/>
    <s v="Natuf | Reel | Brand Ambassador | Heard Of Owning A Cafe | V1"/>
    <s v="In House Natuf"/>
    <x v="14"/>
    <s v="Non-Quality Lead"/>
    <x v="0"/>
    <x v="1"/>
    <s v="Marshal Malbari"/>
    <s v="Facebook"/>
    <s v="Direct (campaign tagged in CRM)"/>
    <s v="6aca82b82107f26521b2e6fa"/>
    <n v="1"/>
    <n v="0"/>
    <n v="1"/>
    <n v="1"/>
    <n v="9"/>
    <n v="1"/>
    <n v="0"/>
    <n v="0"/>
    <n v="0"/>
    <n v="0"/>
    <n v="0"/>
    <n v="0"/>
  </r>
  <r>
    <x v="0"/>
    <x v="1"/>
    <x v="14"/>
    <s v="Natuf | Investors | Tier1 + Growth Cities | Oct26 | V1"/>
    <s v="Natuf | Reel | Brand Ambassador | Heard Of Owning A Cafe | V1"/>
    <s v="In House Natuf"/>
    <x v="4"/>
    <s v="Quality Lead"/>
    <x v="0"/>
    <x v="1"/>
    <s v="Marshal Malbari"/>
    <s v="Facebook"/>
    <s v="Direct (campaign tagged in CRM)"/>
    <s v="6aca81ebb5a7bc7857c1f0f2"/>
    <n v="1"/>
    <n v="1"/>
    <n v="1"/>
    <n v="0"/>
    <n v="3"/>
    <n v="2"/>
    <n v="0"/>
    <n v="0"/>
    <n v="0"/>
    <n v="0"/>
    <n v="0"/>
    <n v="0"/>
  </r>
  <r>
    <x v="0"/>
    <x v="1"/>
    <x v="14"/>
    <s v="Natuf | LAL 1% | India | Jul26 | V1"/>
    <s v="Natuf | Reel | Brand Ambassador | Heard Of Owning A Cafe | V1"/>
    <s v="In House Natuf"/>
    <x v="6"/>
    <s v="Non-Quality Lead"/>
    <x v="0"/>
    <x v="1"/>
    <s v="Marshal Malbari"/>
    <s v="Facebook"/>
    <s v="Direct (campaign tagged in CRM)"/>
    <s v="6aca809954ca39ab9f507e67"/>
    <n v="1"/>
    <n v="0"/>
    <n v="1"/>
    <n v="0"/>
    <n v="1"/>
    <n v="0"/>
    <n v="0"/>
    <n v="0"/>
    <n v="0"/>
    <n v="0"/>
    <n v="0"/>
    <n v="0"/>
  </r>
  <r>
    <x v="0"/>
    <x v="0"/>
    <x v="2"/>
    <s v="E_Suresh_Natuf_Kiosk_07072026_Adset5"/>
    <s v="E_Hindi_Suresh_Natuf_Kiosk_07072026_Adset5_ad3 – Copy 2"/>
    <s v="Natuf"/>
    <x v="7"/>
    <s v="Non-Quality Lead"/>
    <x v="0"/>
    <x v="1"/>
    <s v="Tejaswini Tarigopula"/>
    <s v="Facebook"/>
    <s v="Direct (campaign tagged in CRM)"/>
    <s v="6aca7be7966f4370ced8a08b"/>
    <n v="1"/>
    <n v="0"/>
    <n v="1"/>
    <n v="0"/>
    <n v="2"/>
    <n v="1"/>
    <n v="0"/>
    <n v="0"/>
    <n v="0"/>
    <n v="0"/>
    <n v="1"/>
    <n v="0"/>
  </r>
  <r>
    <x v="0"/>
    <x v="1"/>
    <x v="14"/>
    <s v="Natuf | Broad | Tier1 + Growth Cities | Oct26 | V1"/>
    <s v="Natuf | Reel | Brand Ambassador | Heard Of Owning A Cafe | V1"/>
    <s v="In House Natuf"/>
    <x v="10"/>
    <s v="Non-Quality Lead"/>
    <x v="0"/>
    <x v="1"/>
    <s v="Marshal Malbari"/>
    <s v="Facebook"/>
    <s v="Direct (campaign tagged in CRM)"/>
    <s v="6aca7a2d65c0140024d642b7"/>
    <n v="1"/>
    <n v="0"/>
    <n v="1"/>
    <n v="0"/>
    <n v="5"/>
    <n v="1"/>
    <n v="0"/>
    <n v="0"/>
    <n v="0"/>
    <n v="0"/>
    <n v="0"/>
    <n v="0"/>
  </r>
  <r>
    <x v="0"/>
    <x v="1"/>
    <x v="14"/>
    <s v="Natuf | LAL 1% | India | Jul26 | V1"/>
    <s v="Natuf | Reel | Brand Ambassador | Heard Of Owning A Cafe | V1"/>
    <s v="In House Natuf"/>
    <x v="4"/>
    <s v="Quality Lead"/>
    <x v="0"/>
    <x v="1"/>
    <s v="Marshal Malbari"/>
    <s v="Facebook"/>
    <s v="Direct (campaign tagged in CRM)"/>
    <s v="6aca79d1920b61ab854a8c69"/>
    <n v="1"/>
    <n v="1"/>
    <n v="1"/>
    <n v="0"/>
    <n v="2"/>
    <n v="2"/>
    <n v="0"/>
    <n v="0"/>
    <n v="0"/>
    <n v="0"/>
    <n v="0"/>
    <n v="0"/>
  </r>
  <r>
    <x v="0"/>
    <x v="1"/>
    <x v="14"/>
    <s v="Natuf | LAL 1% | India | Jul26 | V1"/>
    <s v="Natuf | Reel | Brand Ambassador | Heard Of Owning A Cafe | V1"/>
    <s v="In House Natuf"/>
    <x v="14"/>
    <s v="Non-Quality Lead"/>
    <x v="0"/>
    <x v="1"/>
    <s v="Marshal Malbari"/>
    <s v="Facebook"/>
    <s v="Direct (campaign tagged in CRM)"/>
    <s v="6aca78e51f55910d1deb9197"/>
    <n v="1"/>
    <n v="0"/>
    <n v="1"/>
    <n v="1"/>
    <n v="2"/>
    <n v="1"/>
    <n v="0"/>
    <n v="0"/>
    <n v="0"/>
    <n v="0"/>
    <n v="0"/>
    <n v="0"/>
  </r>
  <r>
    <x v="0"/>
    <x v="0"/>
    <x v="2"/>
    <s v="E_Suresh_Natuf_Kiosk_07072026_Adset5"/>
    <s v="E_Hindi_Suresh_Natuf_Kiosk_07072026_Adset5_ad3 – Copy 2"/>
    <s v="Natuf"/>
    <x v="6"/>
    <s v="Non-Quality Lead"/>
    <x v="0"/>
    <x v="1"/>
    <s v="Tejaswini Tarigopula"/>
    <s v="Facebook"/>
    <s v="Direct (campaign tagged in CRM)"/>
    <s v="6aca78c89941595f1499ffa6"/>
    <n v="1"/>
    <n v="0"/>
    <n v="1"/>
    <n v="0"/>
    <n v="2"/>
    <n v="0"/>
    <n v="0"/>
    <n v="0"/>
    <n v="0"/>
    <n v="0"/>
    <n v="1"/>
    <n v="0"/>
  </r>
  <r>
    <x v="0"/>
    <x v="1"/>
    <x v="14"/>
    <s v="Natuf | LAL 1% | India | Jul26 | V1"/>
    <s v="Natuf | Reel | Brand Ambassador | Heard Of Owning A Cafe | V1"/>
    <s v="In House Natuf"/>
    <x v="8"/>
    <s v="Non-Quality Lead"/>
    <x v="0"/>
    <x v="1"/>
    <s v="Marshal Malbari"/>
    <s v="Facebook"/>
    <s v="Direct (campaign tagged in CRM)"/>
    <s v="6aca712a4b7d8fec10120cd0"/>
    <n v="1"/>
    <n v="0"/>
    <n v="1"/>
    <n v="0"/>
    <n v="3"/>
    <n v="0"/>
    <n v="0"/>
    <n v="0"/>
    <n v="0"/>
    <n v="0"/>
    <n v="0"/>
    <n v="0"/>
  </r>
  <r>
    <x v="0"/>
    <x v="1"/>
    <x v="14"/>
    <s v="Natuf | LAL 1% | India | Jul26 | V1"/>
    <s v="Natuf | Reel | Brand Ambassador | Heard Of Owning A Cafe | V1"/>
    <s v="In House Natuf"/>
    <x v="14"/>
    <s v="Non-Quality Lead"/>
    <x v="0"/>
    <x v="1"/>
    <s v="Marshal Malbari"/>
    <s v="Facebook"/>
    <s v="Direct (campaign tagged in CRM)"/>
    <s v="6aca6713915a7f1bf8be318f"/>
    <n v="1"/>
    <n v="0"/>
    <n v="1"/>
    <n v="1"/>
    <n v="10"/>
    <n v="9"/>
    <n v="0"/>
    <n v="0"/>
    <n v="0"/>
    <n v="0"/>
    <n v="0"/>
    <n v="0"/>
  </r>
  <r>
    <x v="0"/>
    <x v="1"/>
    <x v="14"/>
    <s v="Natuf | LAL 1% | India | Jul26 | V1"/>
    <s v="Natuf | Reel | Brand Ambassador | Heard Of Owning A Cafe | V1"/>
    <s v="In House Natuf"/>
    <x v="4"/>
    <s v="Quality Lead"/>
    <x v="0"/>
    <x v="1"/>
    <s v="Marshal Malbari"/>
    <s v="Facebook"/>
    <s v="Direct (campaign tagged in CRM)"/>
    <s v="6aca5e8a773a7da9ab75c44e"/>
    <n v="1"/>
    <n v="1"/>
    <n v="1"/>
    <n v="0"/>
    <n v="8"/>
    <n v="5"/>
    <n v="0"/>
    <n v="0"/>
    <n v="0"/>
    <n v="0"/>
    <n v="0"/>
    <n v="0"/>
  </r>
  <r>
    <x v="0"/>
    <x v="0"/>
    <x v="3"/>
    <s v="natuf_Kiosk_09102026"/>
    <s v="natuf_Kiosk_14072026_ad set_ad1"/>
    <s v="Natuf"/>
    <x v="7"/>
    <s v="Non-Quality Lead"/>
    <x v="0"/>
    <x v="1"/>
    <s v="Tejaswini Tarigopula"/>
    <s v="Facebook"/>
    <s v="Direct (campaign tagged in CRM)"/>
    <s v="6aca5bacfc9775c9513d11cd"/>
    <n v="1"/>
    <n v="0"/>
    <n v="1"/>
    <n v="0"/>
    <n v="3"/>
    <n v="0"/>
    <n v="0"/>
    <n v="0"/>
    <n v="0"/>
    <n v="0"/>
    <n v="1"/>
    <n v="0"/>
  </r>
  <r>
    <x v="0"/>
    <x v="1"/>
    <x v="14"/>
    <s v="Natuf | Investors | Tier1 + Growth Cities | Oct26 | V1"/>
    <s v="Natuf | Reel | Brand Ambassador | Heard Of Owning A Cafe | V1"/>
    <s v="In House Natuf"/>
    <x v="9"/>
    <s v="Non-Quality Lead"/>
    <x v="0"/>
    <x v="1"/>
    <s v="Marshal Malbari"/>
    <s v="Facebook"/>
    <s v="Direct (campaign tagged in CRM)"/>
    <s v="6aca5babfc9775c9513d11c8"/>
    <n v="1"/>
    <n v="0"/>
    <n v="1"/>
    <n v="0"/>
    <n v="9"/>
    <n v="2"/>
    <n v="0"/>
    <n v="0"/>
    <n v="0"/>
    <n v="0"/>
    <n v="0"/>
    <n v="0"/>
  </r>
  <r>
    <x v="0"/>
    <x v="1"/>
    <x v="14"/>
    <s v="Natuf | LAL 1% | India | Jul26 | V1"/>
    <s v="Natuf | Reel | Brand Ambassador | Heard Of Owning A Cafe | V1"/>
    <s v="In House Natuf"/>
    <x v="14"/>
    <s v="Non-Quality Lead"/>
    <x v="0"/>
    <x v="1"/>
    <s v="Marshal Malbari"/>
    <s v="Facebook"/>
    <s v="Direct (campaign tagged in CRM)"/>
    <s v="6aca5ad0c6c15960610247e4"/>
    <n v="1"/>
    <n v="0"/>
    <n v="1"/>
    <n v="1"/>
    <n v="3"/>
    <n v="1"/>
    <n v="0"/>
    <n v="0"/>
    <n v="0"/>
    <n v="0"/>
    <n v="0"/>
    <n v="0"/>
  </r>
  <r>
    <x v="0"/>
    <x v="0"/>
    <x v="1"/>
    <s v="E_Natuf_Generic_13082026_Adset1"/>
    <s v="E_Natuf_Generic_13082026_Adset1_Ad1"/>
    <s v="Natuf"/>
    <x v="4"/>
    <s v="Quality Lead"/>
    <x v="0"/>
    <x v="1"/>
    <s v="Tejaswini Tarigopula"/>
    <s v="Facebook"/>
    <s v="Direct (campaign tagged in CRM)"/>
    <s v="6aca58a0c6c4410860e10828"/>
    <n v="1"/>
    <n v="1"/>
    <n v="1"/>
    <n v="0"/>
    <n v="5"/>
    <n v="0"/>
    <n v="0"/>
    <n v="0"/>
    <n v="0"/>
    <n v="0"/>
    <n v="1"/>
    <n v="1"/>
  </r>
  <r>
    <x v="0"/>
    <x v="0"/>
    <x v="1"/>
    <s v="E_Natuf_Generic_13082026_Adset1"/>
    <s v="E_Natuf_Generic_13082026_Adset1_Ad1"/>
    <s v="Natuf"/>
    <x v="5"/>
    <s v="Non-Quality Lead"/>
    <x v="0"/>
    <x v="1"/>
    <s v="Marshal Malbari"/>
    <s v="Facebook"/>
    <s v="Direct (campaign tagged in CRM)"/>
    <s v="6aca584136ed26105d90e4af"/>
    <n v="1"/>
    <n v="0"/>
    <n v="1"/>
    <n v="0"/>
    <n v="7"/>
    <n v="2"/>
    <n v="0"/>
    <n v="0"/>
    <n v="0"/>
    <n v="0"/>
    <n v="1"/>
    <n v="0"/>
  </r>
  <r>
    <x v="0"/>
    <x v="0"/>
    <x v="2"/>
    <s v="E_Suresh_Natuf_Kiosk_07072026_Adset5"/>
    <s v="E_Hindi_Suresh_Natuf_Kiosk_07072026_Adset5_ad3 – Copy 2"/>
    <s v="Natuf"/>
    <x v="14"/>
    <s v="Non-Quality Lead"/>
    <x v="0"/>
    <x v="1"/>
    <s v="Marshal Malbari"/>
    <s v="Facebook"/>
    <s v="Direct (campaign tagged in CRM)"/>
    <s v="6aca4ca63a5a0d282c0048db"/>
    <n v="1"/>
    <n v="0"/>
    <n v="1"/>
    <n v="1"/>
    <n v="5"/>
    <n v="1"/>
    <n v="0"/>
    <n v="0"/>
    <n v="0"/>
    <n v="0"/>
    <n v="1"/>
    <n v="0"/>
  </r>
  <r>
    <x v="0"/>
    <x v="0"/>
    <x v="0"/>
    <s v="E_Karan_Natuf_Fragship_07072026_Adset2"/>
    <s v="E_Karan_Natuf_Flagship_Cafe_07072026_Adset2_Ad1 – Copy 2"/>
    <s v="Natuf"/>
    <x v="8"/>
    <s v="Non-Quality Lead"/>
    <x v="0"/>
    <x v="1"/>
    <s v="Marshal Malbari"/>
    <s v="Facebook"/>
    <s v="Direct (campaign tagged in CRM)"/>
    <s v="6aca4b2353c36a7e2223e392"/>
    <n v="1"/>
    <n v="0"/>
    <n v="1"/>
    <n v="0"/>
    <n v="3"/>
    <n v="0"/>
    <n v="0"/>
    <n v="0"/>
    <n v="0"/>
    <n v="0"/>
    <n v="1"/>
    <n v="0"/>
  </r>
  <r>
    <x v="0"/>
    <x v="0"/>
    <x v="2"/>
    <s v="E_Suresh_Natuf_Kiosk_07072026_Adset5"/>
    <s v="E_Hindi_Suresh_Natuf_Kiosk_07072026_Adset5_ad3 – Copy 2"/>
    <s v="Natuf"/>
    <x v="9"/>
    <s v="Non-Quality Lead"/>
    <x v="0"/>
    <x v="1"/>
    <s v="Marshal Malbari"/>
    <s v="Facebook"/>
    <s v="Direct (campaign tagged in CRM)"/>
    <s v="6aca4014b38cb72e76c328b2"/>
    <n v="1"/>
    <n v="0"/>
    <n v="1"/>
    <n v="0"/>
    <n v="4"/>
    <n v="0"/>
    <n v="0"/>
    <n v="0"/>
    <n v="0"/>
    <n v="0"/>
    <n v="1"/>
    <n v="0"/>
  </r>
  <r>
    <x v="0"/>
    <x v="0"/>
    <x v="2"/>
    <s v="E_Suresh_Natuf_Kiosk_07072026_Adset5"/>
    <s v="E_Hindi_Suresh_Natuf_Kiosk_07072026_Adset5_ad3 – Copy 2"/>
    <s v="Natuf"/>
    <x v="5"/>
    <s v="Non-Quality Lead"/>
    <x v="0"/>
    <x v="1"/>
    <s v="Tejaswini Tarigopula"/>
    <s v="Facebook"/>
    <s v="Direct (campaign tagged in CRM)"/>
    <s v="6aca3d7f36a423fa91dfda15"/>
    <n v="1"/>
    <n v="0"/>
    <n v="1"/>
    <n v="0"/>
    <n v="3"/>
    <n v="1"/>
    <n v="0"/>
    <n v="0"/>
    <n v="0"/>
    <n v="0"/>
    <n v="1"/>
    <n v="0"/>
  </r>
  <r>
    <x v="0"/>
    <x v="0"/>
    <x v="0"/>
    <s v="E_Karan_Natuf_Fragship_07072026_Adset2"/>
    <s v="E_Karan_Natuf_Flagship_Cafe_07072026_Adset2_Ad1 – Copy 2"/>
    <s v="Natuf"/>
    <x v="7"/>
    <s v="Non-Quality Lead"/>
    <x v="0"/>
    <x v="1"/>
    <s v="Tejaswini Tarigopula"/>
    <s v="Facebook"/>
    <s v="Direct (campaign tagged in CRM)"/>
    <s v="6aca3d517c22f45a230f8589"/>
    <n v="1"/>
    <n v="0"/>
    <n v="1"/>
    <n v="0"/>
    <n v="2"/>
    <n v="0"/>
    <n v="0"/>
    <n v="0"/>
    <n v="0"/>
    <n v="0"/>
    <n v="1"/>
    <n v="0"/>
  </r>
  <r>
    <x v="0"/>
    <x v="0"/>
    <x v="2"/>
    <s v="E_Suresh_Natuf_Kiosk_07072026_Adset5"/>
    <s v="E_Hindi_Suresh_Natuf_Kiosk_07072026_Adset5_ad3 – Copy 2"/>
    <s v="Natuf"/>
    <x v="5"/>
    <s v="Non-Quality Lead"/>
    <x v="0"/>
    <x v="1"/>
    <s v="Tejaswini Tarigopula"/>
    <s v="Whatsapp Cloud API"/>
    <s v="Direct (campaign tagged in CRM)"/>
    <s v="6aca3c60d2c76bbe24c2a365"/>
    <n v="1"/>
    <n v="0"/>
    <n v="1"/>
    <n v="0"/>
    <n v="1"/>
    <n v="1"/>
    <n v="0"/>
    <n v="0"/>
    <n v="0"/>
    <n v="0"/>
    <n v="1"/>
    <n v="0"/>
  </r>
  <r>
    <x v="0"/>
    <x v="1"/>
    <x v="14"/>
    <s v="Natuf | Broad | Tier1 + Growth Cities | Oct26 | V1"/>
    <s v="Natuf | Reel | Brand Ambassador | Heard Of Owning A Cafe | V1"/>
    <s v="In House Natuf"/>
    <x v="4"/>
    <s v="Quality Lead"/>
    <x v="0"/>
    <x v="1"/>
    <s v="Marshal Malbari"/>
    <s v="Facebook"/>
    <s v="Direct (campaign tagged in CRM)"/>
    <s v="6aca36f30b70f2b86dc247a9"/>
    <n v="1"/>
    <n v="1"/>
    <n v="1"/>
    <n v="0"/>
    <n v="1"/>
    <n v="1"/>
    <n v="0"/>
    <n v="0"/>
    <n v="0"/>
    <n v="0"/>
    <n v="0"/>
    <n v="0"/>
  </r>
  <r>
    <x v="0"/>
    <x v="0"/>
    <x v="1"/>
    <s v="E_Natuf_Generic_13082026_Adset1"/>
    <s v="E_Natuf_Generic_13082026_Adset1_Ad1"/>
    <s v="Natuf"/>
    <x v="2"/>
    <s v="Quality Lead"/>
    <x v="0"/>
    <x v="1"/>
    <s v="Tejaswini Tarigopula"/>
    <s v="Facebook"/>
    <s v="Direct (campaign tagged in CRM)"/>
    <s v="6aca33d255929d8a29dac4c9"/>
    <n v="1"/>
    <n v="1"/>
    <n v="1"/>
    <n v="0"/>
    <n v="15"/>
    <n v="2"/>
    <n v="0"/>
    <n v="0"/>
    <n v="0"/>
    <n v="0"/>
    <n v="1"/>
    <n v="1"/>
  </r>
  <r>
    <x v="0"/>
    <x v="0"/>
    <x v="3"/>
    <s v="natuf_Kiosk_09102026"/>
    <s v="natuf_Kiosk_14072026_ad set_ad1"/>
    <s v="Natuf"/>
    <x v="7"/>
    <s v="Non-Quality Lead"/>
    <x v="0"/>
    <x v="1"/>
    <s v="Tejaswini Tarigopula"/>
    <s v="Facebook"/>
    <s v="Direct (campaign tagged in CRM)"/>
    <s v="6aca334b1860ec3dcbb0a49c"/>
    <n v="1"/>
    <n v="0"/>
    <n v="1"/>
    <n v="0"/>
    <n v="3"/>
    <n v="0"/>
    <n v="0"/>
    <n v="0"/>
    <n v="0"/>
    <n v="0"/>
    <n v="1"/>
    <n v="0"/>
  </r>
  <r>
    <x v="0"/>
    <x v="0"/>
    <x v="1"/>
    <s v="E_Natuf_Generic_13082026_Adset1"/>
    <s v="E_Natuf_Generic_13082026_Adset1_Ad1"/>
    <s v="Natuf"/>
    <x v="5"/>
    <s v="Non-Quality Lead"/>
    <x v="0"/>
    <x v="1"/>
    <s v="Tejaswini Tarigopula"/>
    <s v="Facebook"/>
    <s v="Direct (campaign tagged in CRM)"/>
    <s v="6aca3268930323828076721c"/>
    <n v="1"/>
    <n v="0"/>
    <n v="1"/>
    <n v="0"/>
    <n v="6"/>
    <n v="4"/>
    <n v="0"/>
    <n v="0"/>
    <n v="0"/>
    <n v="0"/>
    <n v="1"/>
    <n v="0"/>
  </r>
  <r>
    <x v="0"/>
    <x v="1"/>
    <x v="14"/>
    <s v="Natuf | Business Owners | Tier1 + Growth Cities | Oct26 | V1"/>
    <s v="Natuf | Reel | Brand Ambassador | Heard Of Owning A Cafe | V1"/>
    <s v="In House Natuf"/>
    <x v="6"/>
    <s v="Non-Quality Lead"/>
    <x v="0"/>
    <x v="1"/>
    <s v="Marshal Malbari"/>
    <s v="Facebook"/>
    <s v="Direct (campaign tagged in CRM)"/>
    <s v="6aca2bb8cb0b82c66cdbc94f"/>
    <n v="1"/>
    <n v="0"/>
    <n v="1"/>
    <n v="0"/>
    <n v="1"/>
    <n v="1"/>
    <n v="0"/>
    <n v="0"/>
    <n v="0"/>
    <n v="0"/>
    <n v="0"/>
    <n v="0"/>
  </r>
  <r>
    <x v="0"/>
    <x v="0"/>
    <x v="1"/>
    <s v="E_Natuf_Generic_13082026_Adset1"/>
    <s v="E_Natuf_Generic_13082026_Adset1_Ad1"/>
    <s v="Natuf"/>
    <x v="5"/>
    <s v="Non-Quality Lead"/>
    <x v="0"/>
    <x v="1"/>
    <s v="Tejaswini Tarigopula"/>
    <s v="Facebook"/>
    <s v="Direct (campaign tagged in CRM)"/>
    <s v="6aca2864cea5bb40e8c68d3c"/>
    <n v="1"/>
    <n v="0"/>
    <n v="1"/>
    <n v="0"/>
    <n v="2"/>
    <n v="1"/>
    <n v="0"/>
    <n v="0"/>
    <n v="0"/>
    <n v="0"/>
    <n v="1"/>
    <n v="0"/>
  </r>
  <r>
    <x v="0"/>
    <x v="1"/>
    <x v="14"/>
    <s v="Natuf | Broad | Tier1 + Growth Cities | Oct26 | V1"/>
    <s v="Natuf | Reel | Brand Ambassador | Heard Of Owning A Cafe | V1"/>
    <s v="In House Natuf"/>
    <x v="3"/>
    <s v="Quality Lead"/>
    <x v="0"/>
    <x v="1"/>
    <s v="Marshal Malbari"/>
    <s v="Facebook"/>
    <s v="Direct (campaign tagged in CRM)"/>
    <s v="6aca0c48e7895c6dd3daca7d"/>
    <n v="1"/>
    <n v="1"/>
    <n v="1"/>
    <n v="0"/>
    <n v="5"/>
    <n v="3"/>
    <n v="0"/>
    <n v="0"/>
    <n v="0"/>
    <n v="0"/>
    <n v="0"/>
    <n v="0"/>
  </r>
  <r>
    <x v="0"/>
    <x v="0"/>
    <x v="3"/>
    <s v="natuf_Kiosk_09102026"/>
    <s v="natuf_Kiosk_14072026_ad set_ad1"/>
    <s v="Natuf"/>
    <x v="5"/>
    <s v="Non-Quality Lead"/>
    <x v="0"/>
    <x v="1"/>
    <s v="Tejaswini Tarigopula"/>
    <s v="Facebook"/>
    <s v="Direct (campaign tagged in CRM)"/>
    <s v="6aca0bd04c5cc1721ea36e24"/>
    <n v="1"/>
    <n v="0"/>
    <n v="1"/>
    <n v="0"/>
    <n v="2"/>
    <n v="1"/>
    <n v="0"/>
    <n v="0"/>
    <n v="0"/>
    <n v="0"/>
    <n v="1"/>
    <n v="0"/>
  </r>
  <r>
    <x v="0"/>
    <x v="0"/>
    <x v="2"/>
    <s v="E_Suresh_Natuf_Kiosk_07072026_Adset5"/>
    <s v="E_Hindi_Suresh_Natuf_Kiosk_07072026_Adset5_ad3 – Copy 2"/>
    <s v="Natuf"/>
    <x v="11"/>
    <s v="Non-Quality Lead"/>
    <x v="0"/>
    <x v="1"/>
    <s v="Tejaswini Tarigopula"/>
    <s v="Facebook"/>
    <s v="Direct (campaign tagged in CRM)"/>
    <s v="6aca094afe791b03ebaad39f"/>
    <n v="1"/>
    <n v="0"/>
    <n v="0"/>
    <n v="0"/>
    <n v="2"/>
    <n v="1"/>
    <n v="0"/>
    <n v="0"/>
    <n v="0"/>
    <n v="0"/>
    <n v="1"/>
    <n v="0"/>
  </r>
  <r>
    <x v="0"/>
    <x v="0"/>
    <x v="3"/>
    <s v="natuf_Kiosk_09102026"/>
    <s v="natuf_Kiosk_14072026_ad set_ad1"/>
    <s v="Natuf"/>
    <x v="5"/>
    <s v="Non-Quality Lead"/>
    <x v="0"/>
    <x v="1"/>
    <s v="Tejaswini Tarigopula"/>
    <s v="Facebook"/>
    <s v="Direct (campaign tagged in CRM)"/>
    <s v="6aca04088e116c718c5b6447"/>
    <n v="1"/>
    <n v="0"/>
    <n v="1"/>
    <n v="0"/>
    <n v="6"/>
    <n v="3"/>
    <n v="0"/>
    <n v="0"/>
    <n v="0"/>
    <n v="0"/>
    <n v="1"/>
    <n v="0"/>
  </r>
  <r>
    <x v="0"/>
    <x v="0"/>
    <x v="3"/>
    <s v="natuf_Kiosk_09102026"/>
    <s v="natuf_Kiosk_14072026_ad set_ad1"/>
    <s v="Natuf"/>
    <x v="14"/>
    <s v="Non-Quality Lead"/>
    <x v="0"/>
    <x v="1"/>
    <s v="Tejaswini Tarigopula"/>
    <s v="Facebook"/>
    <s v="Direct (campaign tagged in CRM)"/>
    <s v="6aca01f072e956db1e9f4948"/>
    <n v="1"/>
    <n v="0"/>
    <n v="1"/>
    <n v="1"/>
    <n v="1"/>
    <n v="0"/>
    <n v="0"/>
    <n v="0"/>
    <n v="0"/>
    <n v="0"/>
    <n v="1"/>
    <n v="0"/>
  </r>
  <r>
    <x v="0"/>
    <x v="0"/>
    <x v="2"/>
    <s v="E_Suresh_Natuf_Kiosk_07072026_Adset5"/>
    <s v="E_Hindi_Suresh_Natuf_Kiosk_07072026_Adset5_ad3 – Copy 2"/>
    <s v="Natuf"/>
    <x v="3"/>
    <s v="Quality Lead"/>
    <x v="0"/>
    <x v="1"/>
    <s v="Marshal Malbari"/>
    <s v="Facebook"/>
    <s v="Direct (campaign tagged in CRM)"/>
    <s v="6ac9fa4a94c20905dc8e4649"/>
    <n v="1"/>
    <n v="1"/>
    <n v="1"/>
    <n v="0"/>
    <n v="6"/>
    <n v="1"/>
    <n v="0"/>
    <n v="0"/>
    <n v="0"/>
    <n v="0"/>
    <n v="1"/>
    <n v="1"/>
  </r>
  <r>
    <x v="0"/>
    <x v="0"/>
    <x v="3"/>
    <s v="natuf_Kiosk_09102026"/>
    <s v="natuf_Kiosk_14072026_ad set_ad1"/>
    <s v="Natuf"/>
    <x v="14"/>
    <s v="Non-Quality Lead"/>
    <x v="0"/>
    <x v="1"/>
    <s v="Marshal Malbari"/>
    <s v="Facebook"/>
    <s v="Direct (campaign tagged in CRM)"/>
    <s v="6ac9f9d287ee649a7b1361b2"/>
    <n v="1"/>
    <n v="0"/>
    <n v="1"/>
    <n v="1"/>
    <n v="5"/>
    <n v="2"/>
    <n v="0"/>
    <n v="0"/>
    <n v="0"/>
    <n v="0"/>
    <n v="1"/>
    <n v="0"/>
  </r>
  <r>
    <x v="0"/>
    <x v="0"/>
    <x v="1"/>
    <s v="E_Natuf_Generic_13082026_Adset1"/>
    <s v="E_Natuf_Generic_13082026_Adset1_Ad1"/>
    <s v="Natuf"/>
    <x v="5"/>
    <s v="Non-Quality Lead"/>
    <x v="0"/>
    <x v="1"/>
    <s v="Tejaswini Tarigopula"/>
    <s v="Facebook"/>
    <s v="Direct (campaign tagged in CRM)"/>
    <s v="6ac9f875e6a22dd9ef044465"/>
    <n v="1"/>
    <n v="0"/>
    <n v="1"/>
    <n v="0"/>
    <n v="14"/>
    <n v="6"/>
    <n v="0"/>
    <n v="0"/>
    <n v="0"/>
    <n v="0"/>
    <n v="1"/>
    <n v="0"/>
  </r>
  <r>
    <x v="0"/>
    <x v="1"/>
    <x v="14"/>
    <s v="Natuf | Business Owners | Tier1 + Growth Cities | Oct26 | V1"/>
    <s v="Natuf | Reel | Brand Ambassador | Heard Of Owning A Cafe | V1"/>
    <s v="In House Natuf"/>
    <x v="5"/>
    <s v="Non-Quality Lead"/>
    <x v="0"/>
    <x v="1"/>
    <s v="Marshal Malbari"/>
    <s v="Facebook"/>
    <s v="Direct (campaign tagged in CRM)"/>
    <s v="6ac9f7a13646d74e4c7b50ad"/>
    <n v="1"/>
    <n v="0"/>
    <n v="1"/>
    <n v="0"/>
    <n v="4"/>
    <n v="2"/>
    <n v="0"/>
    <n v="0"/>
    <n v="0"/>
    <n v="0"/>
    <n v="0"/>
    <n v="0"/>
  </r>
  <r>
    <x v="0"/>
    <x v="0"/>
    <x v="3"/>
    <s v="natuf_Kiosk_09102026"/>
    <s v="natuf_Kiosk_14072026_ad set_ad1"/>
    <s v="Natuf"/>
    <x v="8"/>
    <s v="Non-Quality Lead"/>
    <x v="0"/>
    <x v="1"/>
    <s v="Marshal Malbari"/>
    <s v="Facebook"/>
    <s v="Direct (campaign tagged in CRM)"/>
    <s v="6ac9f210a342851b3cc81bc5"/>
    <n v="1"/>
    <n v="0"/>
    <n v="1"/>
    <n v="0"/>
    <n v="6"/>
    <n v="0"/>
    <n v="0"/>
    <n v="0"/>
    <n v="0"/>
    <n v="0"/>
    <n v="1"/>
    <n v="0"/>
  </r>
  <r>
    <x v="0"/>
    <x v="0"/>
    <x v="3"/>
    <s v="natuf_Kiosk_09102026"/>
    <s v="natuf_Kiosk_14072026_ad set_ad1"/>
    <s v="Natuf"/>
    <x v="9"/>
    <s v="Non-Quality Lead"/>
    <x v="0"/>
    <x v="1"/>
    <s v="Marshal Malbari"/>
    <s v="Facebook"/>
    <s v="Direct (campaign tagged in CRM)"/>
    <s v="6ac9f1599f0adeaad49086ae"/>
    <n v="1"/>
    <n v="0"/>
    <n v="1"/>
    <n v="0"/>
    <n v="4"/>
    <n v="0"/>
    <n v="0"/>
    <n v="0"/>
    <n v="0"/>
    <n v="0"/>
    <n v="1"/>
    <n v="0"/>
  </r>
  <r>
    <x v="0"/>
    <x v="0"/>
    <x v="0"/>
    <s v="E_Karan_Natuf_Fragship_07072026_Adset2"/>
    <s v="E_Karan_Natuf_Flagship_Cafe_07072026_Adset2_Ad1 – Copy 2"/>
    <s v="Natuf"/>
    <x v="4"/>
    <s v="Quality Lead"/>
    <x v="0"/>
    <x v="1"/>
    <s v="Tejaswini Tarigopula"/>
    <s v="Facebook"/>
    <s v="Direct (campaign tagged in CRM)"/>
    <s v="6ac9f0cc29533f0751b0b57c"/>
    <n v="1"/>
    <n v="1"/>
    <n v="1"/>
    <n v="0"/>
    <n v="8"/>
    <n v="7"/>
    <n v="0"/>
    <n v="0"/>
    <n v="0"/>
    <n v="0"/>
    <n v="1"/>
    <n v="1"/>
  </r>
  <r>
    <x v="0"/>
    <x v="0"/>
    <x v="2"/>
    <s v="E_Suresh_Natuf_Kiosk_07072026_Adset5"/>
    <s v="E_Hindi_Suresh_Natuf_Kiosk_07072026_Adset5_ad3 – Copy 2"/>
    <s v="Natuf"/>
    <x v="6"/>
    <s v="Non-Quality Lead"/>
    <x v="0"/>
    <x v="1"/>
    <s v="Tejaswini Tarigopula"/>
    <s v="Facebook"/>
    <s v="Direct (campaign tagged in CRM)"/>
    <s v="6ac9ea9e5bb6b3f86e018081"/>
    <n v="1"/>
    <n v="0"/>
    <n v="1"/>
    <n v="0"/>
    <n v="1"/>
    <n v="0"/>
    <n v="0"/>
    <n v="0"/>
    <n v="0"/>
    <n v="0"/>
    <n v="1"/>
    <n v="0"/>
  </r>
  <r>
    <x v="0"/>
    <x v="1"/>
    <x v="14"/>
    <s v="Natuf | LAL 1% | India | Jul26 | V1"/>
    <s v="Natuf | Reel | Brand Ambassador | Heard Of Owning A Cafe | V1"/>
    <s v="In House Natuf"/>
    <x v="12"/>
    <s v="Non-Quality Lead"/>
    <x v="0"/>
    <x v="1"/>
    <s v="Marshal Malbari"/>
    <s v="Facebook"/>
    <s v="Direct (campaign tagged in CRM)"/>
    <s v="6ac9e68c82da748516f794a2"/>
    <n v="1"/>
    <n v="0"/>
    <n v="1"/>
    <n v="0"/>
    <n v="6"/>
    <n v="2"/>
    <n v="0"/>
    <n v="0"/>
    <n v="0"/>
    <n v="0"/>
    <n v="0"/>
    <n v="0"/>
  </r>
  <r>
    <x v="0"/>
    <x v="0"/>
    <x v="3"/>
    <s v="natuf_Kiosk_09102026"/>
    <s v="natuf_Kiosk_14072026_ad set_ad1"/>
    <s v="Natuf"/>
    <x v="5"/>
    <s v="Non-Quality Lead"/>
    <x v="0"/>
    <x v="1"/>
    <s v="Tejaswini Tarigopula"/>
    <s v="Facebook"/>
    <s v="Direct (campaign tagged in CRM)"/>
    <s v="6ac9e3d7f04a453a2d48d8d6"/>
    <n v="1"/>
    <n v="0"/>
    <n v="1"/>
    <n v="0"/>
    <n v="2"/>
    <n v="1"/>
    <n v="0"/>
    <n v="0"/>
    <n v="0"/>
    <n v="0"/>
    <n v="1"/>
    <n v="0"/>
  </r>
  <r>
    <x v="0"/>
    <x v="0"/>
    <x v="0"/>
    <s v="E_Karan_Natuf_Sign_07072026_Adset3"/>
    <s v="E_Karan_Natuf_Sign_07072026_Adset2_Ad1"/>
    <s v="Natuf"/>
    <x v="7"/>
    <s v="Non-Quality Lead"/>
    <x v="0"/>
    <x v="1"/>
    <s v="Tejaswini Tarigopula"/>
    <s v="Facebook"/>
    <s v="Direct (campaign tagged in CRM)"/>
    <s v="6ac9e121144b7001ebd35e3c"/>
    <n v="1"/>
    <n v="0"/>
    <n v="1"/>
    <n v="0"/>
    <n v="2"/>
    <n v="0"/>
    <n v="0"/>
    <n v="0"/>
    <n v="0"/>
    <n v="0"/>
    <n v="1"/>
    <n v="0"/>
  </r>
  <r>
    <x v="0"/>
    <x v="0"/>
    <x v="2"/>
    <s v="E_Suresh_Natuf_Kiosk_07072026_Adset5"/>
    <s v="E_Hindi_Suresh_Natuf_Kiosk_07072026_Adset5_ad3 – Copy 2"/>
    <s v="Natuf"/>
    <x v="14"/>
    <s v="Non-Quality Lead"/>
    <x v="0"/>
    <x v="1"/>
    <s v="Marshal Malbari"/>
    <s v="Facebook"/>
    <s v="Direct (campaign tagged in CRM)"/>
    <s v="6ac9e11f2540c8f637569412"/>
    <n v="1"/>
    <n v="0"/>
    <n v="1"/>
    <n v="1"/>
    <n v="5"/>
    <n v="3"/>
    <n v="0"/>
    <n v="0"/>
    <n v="0"/>
    <n v="0"/>
    <n v="1"/>
    <n v="0"/>
  </r>
  <r>
    <x v="0"/>
    <x v="1"/>
    <x v="14"/>
    <s v="Natuf | LAL 1% | India | Jul26 | V1"/>
    <s v="Natuf | Reel | Brand Ambassador | Heard Of Owning A Cafe | V1"/>
    <s v="In House Natuf"/>
    <x v="14"/>
    <s v="Non-Quality Lead"/>
    <x v="0"/>
    <x v="1"/>
    <s v="Marshal Malbari"/>
    <s v="Facebook"/>
    <s v="Direct (campaign tagged in CRM)"/>
    <s v="6ac9df15d6e63463a31ecf08"/>
    <n v="1"/>
    <n v="0"/>
    <n v="1"/>
    <n v="1"/>
    <n v="1"/>
    <n v="0"/>
    <n v="0"/>
    <n v="0"/>
    <n v="0"/>
    <n v="0"/>
    <n v="0"/>
    <n v="0"/>
  </r>
  <r>
    <x v="0"/>
    <x v="0"/>
    <x v="2"/>
    <s v="E_Suresh_Natuf_Kiosk_07072026_Adset5"/>
    <s v="E_Hindi_Suresh_Natuf_Kiosk_07072026_Adset5_ad3 – Copy 2"/>
    <s v="Natuf"/>
    <x v="11"/>
    <s v="Non-Quality Lead"/>
    <x v="0"/>
    <x v="1"/>
    <s v="Tejaswini Tarigopula"/>
    <s v="Facebook"/>
    <s v="Direct (campaign tagged in CRM)"/>
    <s v="6ac9dddad14a82c467edc452"/>
    <n v="1"/>
    <n v="0"/>
    <n v="0"/>
    <n v="0"/>
    <n v="3"/>
    <n v="1"/>
    <n v="0"/>
    <n v="0"/>
    <n v="0"/>
    <n v="0"/>
    <n v="1"/>
    <n v="0"/>
  </r>
  <r>
    <x v="0"/>
    <x v="0"/>
    <x v="3"/>
    <s v="natuf_Kiosk_09102026"/>
    <s v="natuf_Kiosk_14072026_ad set_ad1"/>
    <s v="Natuf"/>
    <x v="14"/>
    <s v="Non-Quality Lead"/>
    <x v="0"/>
    <x v="1"/>
    <s v="Tejaswini Tarigopula"/>
    <s v="Facebook"/>
    <s v="Direct (campaign tagged in CRM)"/>
    <s v="6ac9dcfe74436a338d00044e"/>
    <n v="1"/>
    <n v="0"/>
    <n v="1"/>
    <n v="1"/>
    <n v="1"/>
    <n v="1"/>
    <n v="0"/>
    <n v="0"/>
    <n v="0"/>
    <n v="0"/>
    <n v="1"/>
    <n v="0"/>
  </r>
  <r>
    <x v="0"/>
    <x v="0"/>
    <x v="2"/>
    <s v="E_Suresh_Natuf_Kiosk_07072026_Adset5"/>
    <s v="E_Hindi_Suresh_Natuf_Kiosk_07072026_Adset5_ad3 – Copy 2"/>
    <s v="Natuf"/>
    <x v="4"/>
    <s v="Quality Lead"/>
    <x v="0"/>
    <x v="1"/>
    <s v="Tejaswini Tarigopula"/>
    <s v="Facebook"/>
    <s v="Direct (campaign tagged in CRM)"/>
    <s v="6ac9dcc12f59b3de02aa7e33"/>
    <n v="1"/>
    <n v="1"/>
    <n v="1"/>
    <n v="0"/>
    <n v="4"/>
    <n v="4"/>
    <n v="0"/>
    <n v="0"/>
    <n v="0"/>
    <n v="0"/>
    <n v="1"/>
    <n v="1"/>
  </r>
  <r>
    <x v="0"/>
    <x v="1"/>
    <x v="14"/>
    <s v="Natuf | Business Owners | Tier1 + Growth Cities | Oct26 | V1"/>
    <s v="Natuf | Reel | Brand Ambassador | Heard Of Owning A Cafe | V1"/>
    <s v="In House Natuf"/>
    <x v="14"/>
    <s v="Non-Quality Lead"/>
    <x v="0"/>
    <x v="1"/>
    <s v="Marshal Malbari"/>
    <s v="Facebook"/>
    <s v="Direct (campaign tagged in CRM)"/>
    <s v="6ac9dc6982da748516f7864b"/>
    <n v="1"/>
    <n v="0"/>
    <n v="1"/>
    <n v="1"/>
    <n v="3"/>
    <n v="3"/>
    <n v="0"/>
    <n v="0"/>
    <n v="0"/>
    <n v="0"/>
    <n v="0"/>
    <n v="0"/>
  </r>
  <r>
    <x v="0"/>
    <x v="1"/>
    <x v="14"/>
    <s v="Natuf | LAL 1% | India | Jul26 | V1"/>
    <s v="Natuf | Reel | Brand Ambassador | Heard Of Owning A Cafe | V1"/>
    <s v="In House Natuf"/>
    <x v="14"/>
    <s v="Non-Quality Lead"/>
    <x v="0"/>
    <x v="1"/>
    <s v="Marshal Malbari"/>
    <s v="Facebook"/>
    <s v="Direct (campaign tagged in CRM)"/>
    <s v="6ac9db37d6e63463a31ecb00"/>
    <n v="1"/>
    <n v="0"/>
    <n v="1"/>
    <n v="1"/>
    <n v="1"/>
    <n v="1"/>
    <n v="0"/>
    <n v="0"/>
    <n v="0"/>
    <n v="0"/>
    <n v="0"/>
    <n v="0"/>
  </r>
  <r>
    <x v="0"/>
    <x v="0"/>
    <x v="3"/>
    <s v="natuf_Kiosk_09102026"/>
    <s v="natuf_Kiosk_14072026_ad set_ad1"/>
    <s v="Natuf"/>
    <x v="9"/>
    <s v="Non-Quality Lead"/>
    <x v="0"/>
    <x v="1"/>
    <s v="Tejaswini Tarigopula"/>
    <s v="Facebook"/>
    <s v="Direct (campaign tagged in CRM)"/>
    <s v="6ac9d5857cc0215b35f762a2"/>
    <n v="1"/>
    <n v="0"/>
    <n v="1"/>
    <n v="0"/>
    <n v="5"/>
    <n v="0"/>
    <n v="0"/>
    <n v="0"/>
    <n v="0"/>
    <n v="0"/>
    <n v="1"/>
    <n v="0"/>
  </r>
  <r>
    <x v="0"/>
    <x v="1"/>
    <x v="14"/>
    <s v="Natuf | LAL 1% | India | Jul26 | V1"/>
    <s v="Natuf | Reel | Brand Ambassador | Heard Of Owning A Cafe | V1"/>
    <s v="In House Natuf"/>
    <x v="14"/>
    <s v="Non-Quality Lead"/>
    <x v="0"/>
    <x v="1"/>
    <s v="Marshal Malbari"/>
    <s v="Facebook"/>
    <s v="Direct (campaign tagged in CRM)"/>
    <s v="6ac9d3fe617449d19f3c4773"/>
    <n v="1"/>
    <n v="0"/>
    <n v="1"/>
    <n v="1"/>
    <n v="6"/>
    <n v="0"/>
    <n v="0"/>
    <n v="0"/>
    <n v="0"/>
    <n v="0"/>
    <n v="0"/>
    <n v="0"/>
  </r>
  <r>
    <x v="0"/>
    <x v="1"/>
    <x v="14"/>
    <s v="Natuf | LAL 1% | India | Jul26 | V1"/>
    <s v="Natuf | Reel | Brand Ambassador | Heard Of Owning A Cafe | V1"/>
    <s v="In House Natuf"/>
    <x v="14"/>
    <s v="Non-Quality Lead"/>
    <x v="0"/>
    <x v="1"/>
    <s v="Marshal Malbari"/>
    <s v="Facebook"/>
    <s v="Direct (campaign tagged in CRM)"/>
    <s v="6ac9d27dcc763919c40a196b"/>
    <n v="1"/>
    <n v="0"/>
    <n v="1"/>
    <n v="1"/>
    <n v="6"/>
    <n v="3"/>
    <n v="0"/>
    <n v="0"/>
    <n v="0"/>
    <n v="0"/>
    <n v="0"/>
    <n v="0"/>
  </r>
  <r>
    <x v="0"/>
    <x v="0"/>
    <x v="1"/>
    <s v="E_Natuf_Generic_13082026_Adset1"/>
    <s v="E_Natuf_Generic_13082026_Adset1_Ad1"/>
    <s v="Natuf"/>
    <x v="5"/>
    <s v="Non-Quality Lead"/>
    <x v="0"/>
    <x v="1"/>
    <s v="Tejaswini Tarigopula"/>
    <s v="Facebook"/>
    <s v="Direct (campaign tagged in CRM)"/>
    <s v="6ac9cf408957a0a3fdb0eec1"/>
    <n v="1"/>
    <n v="0"/>
    <n v="1"/>
    <n v="0"/>
    <n v="1"/>
    <n v="1"/>
    <n v="0"/>
    <n v="0"/>
    <n v="0"/>
    <n v="0"/>
    <n v="1"/>
    <n v="0"/>
  </r>
  <r>
    <x v="0"/>
    <x v="0"/>
    <x v="3"/>
    <s v="natuf_Kiosk_09102026"/>
    <s v="natuf_Kiosk_14072026_ad set_ad1"/>
    <s v="Natuf"/>
    <x v="7"/>
    <s v="Non-Quality Lead"/>
    <x v="0"/>
    <x v="1"/>
    <s v="Tejaswini Tarigopula"/>
    <s v="Facebook"/>
    <s v="Direct (campaign tagged in CRM)"/>
    <s v="6ac9cf3654d1ad8e79493176"/>
    <n v="1"/>
    <n v="0"/>
    <n v="1"/>
    <n v="0"/>
    <n v="2"/>
    <n v="0"/>
    <n v="0"/>
    <n v="0"/>
    <n v="0"/>
    <n v="0"/>
    <n v="1"/>
    <n v="0"/>
  </r>
  <r>
    <x v="0"/>
    <x v="1"/>
    <x v="14"/>
    <s v="Natuf | Investors | Tier1 + Growth Cities | Oct26 | V1"/>
    <s v="Natuf | Reel | Brand Ambassador | Heard Of Owning A Cafe | V1"/>
    <s v="In House Natuf"/>
    <x v="6"/>
    <s v="Non-Quality Lead"/>
    <x v="0"/>
    <x v="1"/>
    <s v="Marshal Malbari"/>
    <s v="Facebook"/>
    <s v="Direct (campaign tagged in CRM)"/>
    <s v="6ac9ce9fad1f76b7ff5c1e4e"/>
    <n v="1"/>
    <n v="0"/>
    <n v="1"/>
    <n v="0"/>
    <n v="3"/>
    <n v="0"/>
    <n v="0"/>
    <n v="0"/>
    <n v="0"/>
    <n v="0"/>
    <n v="0"/>
    <n v="0"/>
  </r>
  <r>
    <x v="0"/>
    <x v="1"/>
    <x v="14"/>
    <s v="Natuf | Broad | Tier1 + Growth Cities | Oct26 | V1"/>
    <s v="Natuf | Reel | Brand Ambassador | Heard Of Owning A Cafe | V1"/>
    <s v="In House Natuf"/>
    <x v="6"/>
    <s v="Non-Quality Lead"/>
    <x v="0"/>
    <x v="1"/>
    <s v="Marshal Malbari"/>
    <s v="Facebook"/>
    <s v="Direct (campaign tagged in CRM)"/>
    <s v="6ac9c922195fe20d8c342972"/>
    <n v="1"/>
    <n v="0"/>
    <n v="1"/>
    <n v="0"/>
    <n v="1"/>
    <n v="0"/>
    <n v="0"/>
    <n v="0"/>
    <n v="0"/>
    <n v="0"/>
    <n v="0"/>
    <n v="0"/>
  </r>
  <r>
    <x v="0"/>
    <x v="0"/>
    <x v="2"/>
    <s v="E_Suresh_Natuf_Kiosk_07072026_Adset5"/>
    <s v="E_Hindi_Suresh_Natuf_Kiosk_07072026_Adset5_ad3 – Copy 2"/>
    <s v="Natuf"/>
    <x v="14"/>
    <s v="Non-Quality Lead"/>
    <x v="0"/>
    <x v="1"/>
    <s v="Marshal Malbari"/>
    <s v="Facebook"/>
    <s v="Direct (campaign tagged in CRM)"/>
    <s v="6ac9c7c6e0b4a0f4756274d5"/>
    <n v="1"/>
    <n v="0"/>
    <n v="1"/>
    <n v="1"/>
    <n v="6"/>
    <n v="0"/>
    <n v="0"/>
    <n v="0"/>
    <n v="0"/>
    <n v="0"/>
    <n v="1"/>
    <n v="0"/>
  </r>
  <r>
    <x v="0"/>
    <x v="0"/>
    <x v="2"/>
    <s v="E_Suresh_Natuf_Kiosk_07072026_Adset5"/>
    <s v="E_Hindi_Suresh_Natuf_Kiosk_07072026_Adset5_ad3 – Copy 2"/>
    <s v="Natuf"/>
    <x v="5"/>
    <s v="Non-Quality Lead"/>
    <x v="0"/>
    <x v="1"/>
    <s v="Marshal Malbari"/>
    <s v="Facebook"/>
    <s v="Direct (campaign tagged in CRM)"/>
    <s v="6ac9c6e71e0e12e4019994e5"/>
    <n v="1"/>
    <n v="0"/>
    <n v="1"/>
    <n v="0"/>
    <n v="11"/>
    <n v="7"/>
    <n v="0"/>
    <n v="0"/>
    <n v="0"/>
    <n v="0"/>
    <n v="1"/>
    <n v="0"/>
  </r>
  <r>
    <x v="0"/>
    <x v="0"/>
    <x v="1"/>
    <s v="E_Natuf_Generic_13082026_Adset1"/>
    <s v="E_Natuf_Generic_13082026_Adset1_Ad1"/>
    <s v="Natuf"/>
    <x v="5"/>
    <s v="Non-Quality Lead"/>
    <x v="0"/>
    <x v="1"/>
    <s v="Tejaswini Tarigopula"/>
    <s v="Facebook"/>
    <s v="Direct (campaign tagged in CRM)"/>
    <s v="6ac9c58ce0bc38a842132670"/>
    <n v="1"/>
    <n v="0"/>
    <n v="1"/>
    <n v="0"/>
    <n v="2"/>
    <n v="1"/>
    <n v="0"/>
    <n v="0"/>
    <n v="0"/>
    <n v="0"/>
    <n v="1"/>
    <n v="0"/>
  </r>
  <r>
    <x v="0"/>
    <x v="0"/>
    <x v="3"/>
    <s v="natuf_Kiosk_09102026"/>
    <s v="natuf_Kiosk_14072026_ad set_ad1"/>
    <s v="Natuf"/>
    <x v="8"/>
    <s v="Non-Quality Lead"/>
    <x v="0"/>
    <x v="1"/>
    <s v="Tejaswini Tarigopula"/>
    <s v="Facebook"/>
    <s v="Direct (campaign tagged in CRM)"/>
    <s v="6ac9c3db0fc6dee7621d5b49"/>
    <n v="1"/>
    <n v="0"/>
    <n v="1"/>
    <n v="0"/>
    <n v="3"/>
    <n v="0"/>
    <n v="0"/>
    <n v="0"/>
    <n v="0"/>
    <n v="0"/>
    <n v="1"/>
    <n v="0"/>
  </r>
  <r>
    <x v="0"/>
    <x v="1"/>
    <x v="14"/>
    <s v="Natuf | Investors | Tier1 + Growth Cities | Oct26 | V1"/>
    <s v="Natuf | Reel | Brand Ambassador | Heard Of Owning A Cafe | V1"/>
    <s v="In House Natuf"/>
    <x v="3"/>
    <s v="Quality Lead"/>
    <x v="0"/>
    <x v="1"/>
    <s v="Marshal Malbari"/>
    <s v="Facebook"/>
    <s v="Direct (campaign tagged in CRM)"/>
    <s v="6ac9c195cd30ff4ed9bdc973"/>
    <n v="1"/>
    <n v="1"/>
    <n v="1"/>
    <n v="0"/>
    <n v="8"/>
    <n v="7"/>
    <n v="0"/>
    <n v="0"/>
    <n v="0"/>
    <n v="0"/>
    <n v="0"/>
    <n v="0"/>
  </r>
  <r>
    <x v="0"/>
    <x v="1"/>
    <x v="14"/>
    <s v="Natuf | LAL 1% | India | Jul26 | V1"/>
    <s v="Natuf | Reel | Brand Ambassador | Heard Of Owning A Cafe | V1"/>
    <s v="In House Natuf"/>
    <x v="8"/>
    <s v="Non-Quality Lead"/>
    <x v="0"/>
    <x v="1"/>
    <s v="Marshal Malbari"/>
    <s v="Facebook"/>
    <s v="Direct (campaign tagged in CRM)"/>
    <s v="6ac9bbed41f7eed549b63329"/>
    <n v="1"/>
    <n v="0"/>
    <n v="1"/>
    <n v="0"/>
    <n v="3"/>
    <n v="0"/>
    <n v="0"/>
    <n v="0"/>
    <n v="0"/>
    <n v="0"/>
    <n v="0"/>
    <n v="0"/>
  </r>
  <r>
    <x v="0"/>
    <x v="0"/>
    <x v="1"/>
    <s v="E_Natuf_Generic_13082026_Adset1"/>
    <s v="E_Natuf_Generic_13082026_Adset1_Ad1"/>
    <s v="Natuf"/>
    <x v="6"/>
    <s v="Non-Quality Lead"/>
    <x v="0"/>
    <x v="1"/>
    <s v="Tejaswini Tarigopula"/>
    <s v="Facebook"/>
    <s v="Direct (campaign tagged in CRM)"/>
    <s v="6ac9bbd2c87300d0f61b97e4"/>
    <n v="1"/>
    <n v="0"/>
    <n v="1"/>
    <n v="0"/>
    <n v="1"/>
    <n v="0"/>
    <n v="0"/>
    <n v="0"/>
    <n v="0"/>
    <n v="0"/>
    <n v="1"/>
    <n v="0"/>
  </r>
  <r>
    <x v="0"/>
    <x v="0"/>
    <x v="2"/>
    <s v="E_Suresh_Natuf_Kiosk_07072026_Adset5"/>
    <s v="E_Hindi_Suresh_Natuf_Kiosk_07072026_Adset5_ad3 – Copy 2"/>
    <s v="Natuf"/>
    <x v="4"/>
    <s v="Quality Lead"/>
    <x v="0"/>
    <x v="1"/>
    <s v="Marshal Malbari"/>
    <s v="Facebook"/>
    <s v="Direct (campaign tagged in CRM)"/>
    <s v="6ac9b9ff5823d47d1a05db7e"/>
    <n v="1"/>
    <n v="1"/>
    <n v="1"/>
    <n v="0"/>
    <n v="3"/>
    <n v="1"/>
    <n v="0"/>
    <n v="0"/>
    <n v="0"/>
    <n v="0"/>
    <n v="1"/>
    <n v="1"/>
  </r>
  <r>
    <x v="0"/>
    <x v="1"/>
    <x v="14"/>
    <s v="Natuf | Broad | Tier1 + Growth Cities | Oct26 | V1"/>
    <s v="Natuf | Reel | Brand Ambassador | Heard Of Owning A Cafe | V1"/>
    <s v="In House Natuf"/>
    <x v="14"/>
    <s v="Non-Quality Lead"/>
    <x v="0"/>
    <x v="1"/>
    <s v="Marshal Malbari"/>
    <s v="Facebook"/>
    <s v="Direct (campaign tagged in CRM)"/>
    <s v="6ac9b81341d0456f4e3e8982"/>
    <n v="1"/>
    <n v="0"/>
    <n v="1"/>
    <n v="1"/>
    <n v="6"/>
    <n v="5"/>
    <n v="0"/>
    <n v="0"/>
    <n v="0"/>
    <n v="0"/>
    <n v="0"/>
    <n v="0"/>
  </r>
  <r>
    <x v="0"/>
    <x v="1"/>
    <x v="14"/>
    <s v="Natuf | LAL 1% | India | Jul26 | V1"/>
    <s v="Natuf | Reel | Brand Ambassador | Heard Of Owning A Cafe | V1"/>
    <s v="In House Natuf"/>
    <x v="4"/>
    <s v="Quality Lead"/>
    <x v="0"/>
    <x v="1"/>
    <s v="Marshal Malbari"/>
    <s v="Facebook"/>
    <s v="Direct (campaign tagged in CRM)"/>
    <s v="6ac9b5ef8f2de8dec9ff5f42"/>
    <n v="1"/>
    <n v="1"/>
    <n v="1"/>
    <n v="0"/>
    <n v="2"/>
    <n v="2"/>
    <n v="0"/>
    <n v="0"/>
    <n v="0"/>
    <n v="0"/>
    <n v="0"/>
    <n v="0"/>
  </r>
  <r>
    <x v="0"/>
    <x v="0"/>
    <x v="1"/>
    <s v="E_Natuf_Generic_13082026_Adset1"/>
    <s v="E_Natuf_Generic_13082026_Adset1_Ad1"/>
    <s v="Natuf"/>
    <x v="4"/>
    <s v="Quality Lead"/>
    <x v="0"/>
    <x v="1"/>
    <s v="Marshal Malbari"/>
    <s v="Facebook"/>
    <s v="Direct (campaign tagged in CRM)"/>
    <s v="6ac9b579d4a22cefa010b68f"/>
    <n v="1"/>
    <n v="1"/>
    <n v="1"/>
    <n v="0"/>
    <n v="6"/>
    <n v="4"/>
    <n v="0"/>
    <n v="0"/>
    <n v="0"/>
    <n v="0"/>
    <n v="1"/>
    <n v="1"/>
  </r>
  <r>
    <x v="0"/>
    <x v="1"/>
    <x v="14"/>
    <s v="Natuf | Investors | Tier1 + Growth Cities | Oct26 | V1"/>
    <s v="Natuf | Reel | Brand Ambassador | Heard Of Owning A Cafe | V1"/>
    <s v="In House Natuf"/>
    <x v="5"/>
    <s v="Non-Quality Lead"/>
    <x v="0"/>
    <x v="1"/>
    <s v="Marshal Malbari"/>
    <s v="Facebook"/>
    <s v="Direct (campaign tagged in CRM)"/>
    <s v="6ac9b47052b5c7ee061f6bda"/>
    <n v="1"/>
    <n v="0"/>
    <n v="1"/>
    <n v="0"/>
    <n v="9"/>
    <n v="2"/>
    <n v="0"/>
    <n v="0"/>
    <n v="0"/>
    <n v="0"/>
    <n v="0"/>
    <n v="0"/>
  </r>
  <r>
    <x v="0"/>
    <x v="1"/>
    <x v="14"/>
    <s v="Natuf | Business Owners | Tier1 + Growth Cities | Oct26 | V1"/>
    <s v="Natuf | Reel | Brand Ambassador | Heard Of Owning A Cafe | V1"/>
    <s v="In House Natuf"/>
    <x v="14"/>
    <s v="Non-Quality Lead"/>
    <x v="0"/>
    <x v="1"/>
    <s v="Marshal Malbari"/>
    <s v="Facebook"/>
    <s v="Direct (campaign tagged in CRM)"/>
    <s v="6ac9afaeeb46bb5d27b69773"/>
    <n v="1"/>
    <n v="0"/>
    <n v="1"/>
    <n v="1"/>
    <n v="6"/>
    <n v="0"/>
    <n v="0"/>
    <n v="0"/>
    <n v="0"/>
    <n v="0"/>
    <n v="0"/>
    <n v="0"/>
  </r>
  <r>
    <x v="0"/>
    <x v="0"/>
    <x v="2"/>
    <s v="E_Suresh_Natuf_Kiosk_07072026_Adset5"/>
    <s v="E_Hindi_Suresh_Natuf_Kiosk_07072026_Adset5_ad3 – Copy 2"/>
    <s v="Natuf"/>
    <x v="5"/>
    <s v="Non-Quality Lead"/>
    <x v="0"/>
    <x v="1"/>
    <s v="Tejaswini Tarigopula"/>
    <s v="Facebook"/>
    <s v="Direct (campaign tagged in CRM)"/>
    <s v="6ac9af88fb17802848e601b4"/>
    <n v="1"/>
    <n v="0"/>
    <n v="1"/>
    <n v="0"/>
    <n v="1"/>
    <n v="1"/>
    <n v="0"/>
    <n v="0"/>
    <n v="0"/>
    <n v="0"/>
    <n v="1"/>
    <n v="0"/>
  </r>
  <r>
    <x v="0"/>
    <x v="0"/>
    <x v="3"/>
    <s v="natuf_Kiosk_09102026"/>
    <s v="natuf_Kiosk_14072026_ad set_ad1"/>
    <s v="Natuf"/>
    <x v="14"/>
    <s v="Non-Quality Lead"/>
    <x v="0"/>
    <x v="1"/>
    <s v="Tejaswini Tarigopula"/>
    <s v="Facebook"/>
    <s v="Direct (campaign tagged in CRM)"/>
    <s v="6ac9af5bb98ebe55e05072c2"/>
    <n v="1"/>
    <n v="0"/>
    <n v="1"/>
    <n v="1"/>
    <n v="1"/>
    <n v="1"/>
    <n v="0"/>
    <n v="0"/>
    <n v="0"/>
    <n v="0"/>
    <n v="1"/>
    <n v="0"/>
  </r>
  <r>
    <x v="0"/>
    <x v="1"/>
    <x v="14"/>
    <s v="Natuf | Broad | Tier1 + Growth Cities | Oct26 | V1"/>
    <s v="Natuf | Reel | Brand Ambassador | Heard Of Owning A Cafe | V1"/>
    <s v="In House Natuf"/>
    <x v="14"/>
    <s v="Non-Quality Lead"/>
    <x v="0"/>
    <x v="1"/>
    <s v="Marshal Malbari"/>
    <s v="Facebook"/>
    <s v="Direct (campaign tagged in CRM)"/>
    <s v="6ac99123efc1bbf0b42b42bd"/>
    <n v="1"/>
    <n v="0"/>
    <n v="1"/>
    <n v="1"/>
    <n v="6"/>
    <n v="0"/>
    <n v="0"/>
    <n v="0"/>
    <n v="0"/>
    <n v="0"/>
    <n v="0"/>
    <n v="0"/>
  </r>
  <r>
    <x v="0"/>
    <x v="0"/>
    <x v="1"/>
    <s v="E_Natuf_Generic_13082026_Adset1"/>
    <s v="E_Natuf_Generic_13082026_Adset1_Ad1"/>
    <s v="Natuf"/>
    <x v="5"/>
    <s v="Non-Quality Lead"/>
    <x v="0"/>
    <x v="1"/>
    <s v="Tejaswini Tarigopula"/>
    <s v="Facebook"/>
    <s v="Direct (campaign tagged in CRM)"/>
    <s v="6ac9904a6e91ef9f1c621026"/>
    <n v="1"/>
    <n v="0"/>
    <n v="1"/>
    <n v="0"/>
    <n v="5"/>
    <n v="4"/>
    <n v="0"/>
    <n v="0"/>
    <n v="0"/>
    <n v="0"/>
    <n v="1"/>
    <n v="0"/>
  </r>
  <r>
    <x v="0"/>
    <x v="0"/>
    <x v="3"/>
    <s v="natuf_Kiosk_14072026_Highest-converting industries"/>
    <s v="natuf_Kiosk_14072026_ad set_ad1"/>
    <s v="Natuf"/>
    <x v="14"/>
    <s v="Non-Quality Lead"/>
    <x v="0"/>
    <x v="1"/>
    <s v="Tejaswini Tarigopula"/>
    <s v="Facebook"/>
    <s v="Direct (campaign tagged in CRM)"/>
    <s v="6ac97cb6c06824cccbef9266"/>
    <n v="1"/>
    <n v="0"/>
    <n v="1"/>
    <n v="1"/>
    <n v="1"/>
    <n v="1"/>
    <n v="0"/>
    <n v="0"/>
    <n v="0"/>
    <n v="0"/>
    <n v="1"/>
    <n v="0"/>
  </r>
  <r>
    <x v="0"/>
    <x v="0"/>
    <x v="1"/>
    <s v="E_Natuf_Generic_13082026_Adset1"/>
    <s v="E_Natuf_Generic_13082026_Adset1_Ad1"/>
    <s v="Natuf"/>
    <x v="6"/>
    <s v="Non-Quality Lead"/>
    <x v="0"/>
    <x v="1"/>
    <s v="Tejaswini Tarigopula"/>
    <s v="Facebook"/>
    <s v="Direct (campaign tagged in CRM)"/>
    <s v="6ac96b06c7d5c455ea974c70"/>
    <n v="1"/>
    <n v="0"/>
    <n v="1"/>
    <n v="0"/>
    <n v="1"/>
    <n v="0"/>
    <n v="0"/>
    <n v="0"/>
    <n v="0"/>
    <n v="0"/>
    <n v="1"/>
    <n v="0"/>
  </r>
  <r>
    <x v="0"/>
    <x v="1"/>
    <x v="14"/>
    <s v="Natuf | Business Owners | Tier1 + Growth Cities | Oct26 | V1"/>
    <s v="Natuf | Reel | Brand Ambassador | Heard Of Owning A Cafe | V1"/>
    <s v="In House Natuf"/>
    <x v="4"/>
    <s v="Quality Lead"/>
    <x v="0"/>
    <x v="1"/>
    <s v="Marshal Malbari"/>
    <s v="Facebook"/>
    <s v="Direct (campaign tagged in CRM)"/>
    <s v="6ac9675c990adc977646995f"/>
    <n v="1"/>
    <n v="1"/>
    <n v="1"/>
    <n v="0"/>
    <n v="6"/>
    <n v="5"/>
    <n v="0"/>
    <n v="0"/>
    <n v="0"/>
    <n v="0"/>
    <n v="0"/>
    <n v="0"/>
  </r>
  <r>
    <x v="0"/>
    <x v="1"/>
    <x v="14"/>
    <s v="Natuf | Investors | Tier1 + Growth Cities | Oct26 | V1"/>
    <s v="Natuf | Reel | Brand Ambassador | Heard Of Owning A Cafe | V1"/>
    <s v="In House Natuf"/>
    <x v="5"/>
    <s v="Non-Quality Lead"/>
    <x v="0"/>
    <x v="1"/>
    <s v="Marshal Malbari"/>
    <s v="Facebook"/>
    <s v="Direct (campaign tagged in CRM)"/>
    <s v="6ac966d2a5e7f335ed85716a"/>
    <n v="1"/>
    <n v="0"/>
    <n v="1"/>
    <n v="0"/>
    <n v="6"/>
    <n v="6"/>
    <n v="0"/>
    <n v="0"/>
    <n v="0"/>
    <n v="0"/>
    <n v="0"/>
    <n v="0"/>
  </r>
  <r>
    <x v="0"/>
    <x v="0"/>
    <x v="2"/>
    <s v="E_Suresh_Natuf_Kiosk_07072026_Adset5"/>
    <s v="E_Hindi_Suresh_Natuf_Kiosk_07072026_Adset5_ad3 – Copy 2"/>
    <s v="Natuf"/>
    <x v="8"/>
    <s v="Non-Quality Lead"/>
    <x v="0"/>
    <x v="1"/>
    <s v="Tejaswini Tarigopula"/>
    <s v="Facebook"/>
    <s v="Direct (campaign tagged in CRM)"/>
    <s v="6ac9597bc59ddec99c76f865"/>
    <n v="1"/>
    <n v="0"/>
    <n v="1"/>
    <n v="0"/>
    <n v="3"/>
    <n v="0"/>
    <n v="0"/>
    <n v="0"/>
    <n v="0"/>
    <n v="0"/>
    <n v="1"/>
    <n v="0"/>
  </r>
  <r>
    <x v="0"/>
    <x v="0"/>
    <x v="1"/>
    <s v="E_Natuf_Generic_13082026_Adset1"/>
    <s v="E_Natuf_Generic_13082026_Adset1_Ad1"/>
    <s v="Natuf"/>
    <x v="14"/>
    <s v="Non-Quality Lead"/>
    <x v="0"/>
    <x v="1"/>
    <s v="Marshal Malbari"/>
    <s v="Facebook"/>
    <s v="Direct (campaign tagged in CRM)"/>
    <s v="6ac9551db5da96293ce3e7e9"/>
    <n v="1"/>
    <n v="0"/>
    <n v="1"/>
    <n v="1"/>
    <n v="5"/>
    <n v="3"/>
    <n v="0"/>
    <n v="0"/>
    <n v="0"/>
    <n v="0"/>
    <n v="1"/>
    <n v="0"/>
  </r>
  <r>
    <x v="0"/>
    <x v="1"/>
    <x v="14"/>
    <s v="Natuf | Investors | Tier1 + Growth Cities | Oct26 | V1"/>
    <s v="Natuf | Reel | Brand Ambassador | Heard Of Owning A Cafe | V1"/>
    <s v="In House Natuf"/>
    <x v="6"/>
    <s v="Non-Quality Lead"/>
    <x v="0"/>
    <x v="1"/>
    <s v="Marshal Malbari"/>
    <s v="Facebook"/>
    <s v="Direct (campaign tagged in CRM)"/>
    <s v="6ac954b7930352d2a469e1e2"/>
    <n v="1"/>
    <n v="0"/>
    <n v="1"/>
    <n v="0"/>
    <n v="1"/>
    <n v="0"/>
    <n v="0"/>
    <n v="0"/>
    <n v="0"/>
    <n v="0"/>
    <n v="0"/>
    <n v="0"/>
  </r>
  <r>
    <x v="0"/>
    <x v="1"/>
    <x v="14"/>
    <s v="Natuf | Broad | Tier1 + Growth Cities | Oct26 | V1"/>
    <s v="Natuf | Reel | Brand Ambassador | Heard Of Owning A Cafe | V1"/>
    <s v="In House Natuf"/>
    <x v="14"/>
    <s v="Non-Quality Lead"/>
    <x v="0"/>
    <x v="1"/>
    <s v="Marshal Malbari"/>
    <s v="Facebook"/>
    <s v="Direct (campaign tagged in CRM)"/>
    <s v="6ac94eeca441b1c3df7e21be"/>
    <n v="1"/>
    <n v="0"/>
    <n v="1"/>
    <n v="1"/>
    <n v="6"/>
    <n v="3"/>
    <n v="0"/>
    <n v="0"/>
    <n v="0"/>
    <n v="0"/>
    <n v="0"/>
    <n v="0"/>
  </r>
  <r>
    <x v="0"/>
    <x v="0"/>
    <x v="3"/>
    <s v="natuf_Kiosk_09102026"/>
    <s v="natuf_Kiosk_14072026_ad set_ad1"/>
    <s v="Natuf"/>
    <x v="2"/>
    <s v="Quality Lead"/>
    <x v="0"/>
    <x v="1"/>
    <s v="Tejaswini Tarigopula"/>
    <s v="Facebook"/>
    <s v="Direct (campaign tagged in CRM)"/>
    <s v="6ac94bf9fb0f396933bf6944"/>
    <n v="1"/>
    <n v="1"/>
    <n v="1"/>
    <n v="0"/>
    <n v="9"/>
    <n v="6"/>
    <n v="0"/>
    <n v="0"/>
    <n v="0"/>
    <n v="0"/>
    <n v="1"/>
    <n v="1"/>
  </r>
  <r>
    <x v="0"/>
    <x v="1"/>
    <x v="14"/>
    <s v="Natuf | Investors | Tier1 + Growth Cities | Oct26 | V1"/>
    <s v="Natuf | Reel | Brand Ambassador | Heard Of Owning A Cafe | V1"/>
    <s v="In House Natuf"/>
    <x v="6"/>
    <s v="Non-Quality Lead"/>
    <x v="0"/>
    <x v="1"/>
    <s v="Marshal Malbari"/>
    <s v="Facebook"/>
    <s v="Direct (campaign tagged in CRM)"/>
    <s v="6ac9484081d75689e369b46f"/>
    <n v="1"/>
    <n v="0"/>
    <n v="1"/>
    <n v="0"/>
    <n v="4"/>
    <n v="1"/>
    <n v="0"/>
    <n v="0"/>
    <n v="0"/>
    <n v="0"/>
    <n v="0"/>
    <n v="0"/>
  </r>
  <r>
    <x v="0"/>
    <x v="1"/>
    <x v="14"/>
    <s v="Natuf | Broad | Tier1 + Growth Cities | Oct26 | V1"/>
    <s v="Natuf | Reel | Brand Ambassador | Heard Of Owning A Cafe | V1"/>
    <s v="In House Natuf"/>
    <x v="14"/>
    <s v="Non-Quality Lead"/>
    <x v="0"/>
    <x v="1"/>
    <s v="Marshal Malbari"/>
    <s v="Facebook"/>
    <s v="Direct (campaign tagged in CRM)"/>
    <s v="6ac943eae51dec1e01d07acb"/>
    <n v="1"/>
    <n v="0"/>
    <n v="1"/>
    <n v="1"/>
    <n v="4"/>
    <n v="2"/>
    <n v="0"/>
    <n v="0"/>
    <n v="0"/>
    <n v="0"/>
    <n v="0"/>
    <n v="0"/>
  </r>
  <r>
    <x v="0"/>
    <x v="1"/>
    <x v="14"/>
    <s v="Natuf | Investors | Tier1 + Growth Cities | Oct26 | V1"/>
    <s v="Natuf | Reel | Brand Ambassador | Heard Of Owning A Cafe | V1"/>
    <s v="In House Natuf"/>
    <x v="4"/>
    <s v="Quality Lead"/>
    <x v="0"/>
    <x v="1"/>
    <s v="Marshal Malbari"/>
    <s v="Facebook"/>
    <s v="Direct (campaign tagged in CRM)"/>
    <s v="6ac9422f986a25b399e15cab"/>
    <n v="1"/>
    <n v="1"/>
    <n v="1"/>
    <n v="0"/>
    <n v="3"/>
    <n v="3"/>
    <n v="0"/>
    <n v="0"/>
    <n v="0"/>
    <n v="0"/>
    <n v="0"/>
    <n v="0"/>
  </r>
  <r>
    <x v="0"/>
    <x v="0"/>
    <x v="2"/>
    <s v="E_Suresh_Natuf_Kiosk_07072026_Adset5"/>
    <s v="E_Hindi_Suresh_Natuf_Kiosk_07072026_Adset5_ad3 – Copy 2"/>
    <s v="Natuf"/>
    <x v="2"/>
    <s v="Quality Lead"/>
    <x v="0"/>
    <x v="1"/>
    <s v="Tejaswini Tarigopula"/>
    <s v="Facebook"/>
    <s v="Direct (campaign tagged in CRM)"/>
    <s v="6ac941f9b340aadf001bfa91"/>
    <n v="1"/>
    <n v="1"/>
    <n v="1"/>
    <n v="0"/>
    <n v="11"/>
    <n v="7"/>
    <n v="0"/>
    <n v="0"/>
    <n v="0"/>
    <n v="0"/>
    <n v="1"/>
    <n v="1"/>
  </r>
  <r>
    <x v="0"/>
    <x v="1"/>
    <x v="14"/>
    <s v="Natuf | Business Owners | Tier1 + Growth Cities | Oct26 | V1"/>
    <s v="Natuf | Reel | Brand Ambassador | Heard Of Owning A Cafe | V1"/>
    <s v="In House Natuf"/>
    <x v="14"/>
    <s v="Non-Quality Lead"/>
    <x v="0"/>
    <x v="1"/>
    <s v="Marshal Malbari"/>
    <s v="Facebook"/>
    <s v="Direct (campaign tagged in CRM)"/>
    <s v="6ac93e3354bc9248be6bb735"/>
    <n v="1"/>
    <n v="0"/>
    <n v="1"/>
    <n v="1"/>
    <n v="8"/>
    <n v="6"/>
    <n v="0"/>
    <n v="0"/>
    <n v="0"/>
    <n v="0"/>
    <n v="0"/>
    <n v="0"/>
  </r>
  <r>
    <x v="0"/>
    <x v="0"/>
    <x v="3"/>
    <s v="natuf_Kiosk_09102026"/>
    <s v="natuf_Kiosk_14072026_ad set_ad1"/>
    <s v="Natuf"/>
    <x v="4"/>
    <s v="Quality Lead"/>
    <x v="0"/>
    <x v="1"/>
    <s v="Tejaswini Tarigopula"/>
    <s v="Facebook"/>
    <s v="Direct (campaign tagged in CRM)"/>
    <s v="6ac93dc854bc9248be6bb6db"/>
    <n v="1"/>
    <n v="1"/>
    <n v="1"/>
    <n v="0"/>
    <n v="0"/>
    <n v="0"/>
    <n v="0"/>
    <n v="0"/>
    <n v="0"/>
    <n v="0"/>
    <n v="1"/>
    <n v="1"/>
  </r>
  <r>
    <x v="0"/>
    <x v="0"/>
    <x v="2"/>
    <s v="E_Suresh_Natuf_Kiosk_07072026_Adset5"/>
    <s v="E_Hindi_Suresh_Natuf_Kiosk_07072026_Adset5_ad3 – Copy 2"/>
    <s v="Natuf"/>
    <x v="8"/>
    <s v="Non-Quality Lead"/>
    <x v="0"/>
    <x v="1"/>
    <s v="Tejaswini Tarigopula"/>
    <s v="Facebook"/>
    <s v="Direct (campaign tagged in CRM)"/>
    <s v="6ac93c35b3f4130f2957897e"/>
    <n v="1"/>
    <n v="0"/>
    <n v="1"/>
    <n v="0"/>
    <n v="5"/>
    <n v="1"/>
    <n v="0"/>
    <n v="0"/>
    <n v="0"/>
    <n v="0"/>
    <n v="1"/>
    <n v="0"/>
  </r>
  <r>
    <x v="0"/>
    <x v="0"/>
    <x v="3"/>
    <s v="natuf_Kiosk_09102026"/>
    <s v="natuf_Kiosk_14072026_ad set_ad1"/>
    <s v="Natuf"/>
    <x v="6"/>
    <s v="Non-Quality Lead"/>
    <x v="0"/>
    <x v="1"/>
    <s v="Tejaswini Tarigopula"/>
    <s v="Facebook"/>
    <s v="Direct (campaign tagged in CRM)"/>
    <s v="6ac93bd72e9b0f0fc1294cff"/>
    <n v="1"/>
    <n v="0"/>
    <n v="1"/>
    <n v="0"/>
    <n v="0"/>
    <n v="0"/>
    <n v="0"/>
    <n v="0"/>
    <n v="0"/>
    <n v="0"/>
    <n v="1"/>
    <n v="0"/>
  </r>
  <r>
    <x v="0"/>
    <x v="0"/>
    <x v="1"/>
    <s v="E_Natuf_Generic_13082026_Adset1"/>
    <s v="E_Natuf_Generic_13082026_Adset1_Ad1"/>
    <s v="Natuf"/>
    <x v="14"/>
    <s v="Non-Quality Lead"/>
    <x v="0"/>
    <x v="1"/>
    <s v="Marshal Malbari"/>
    <s v="Facebook"/>
    <s v="Direct (campaign tagged in CRM)"/>
    <s v="6ac93b1393f2c1f069d51203"/>
    <n v="1"/>
    <n v="0"/>
    <n v="1"/>
    <n v="1"/>
    <n v="7"/>
    <n v="3"/>
    <n v="0"/>
    <n v="0"/>
    <n v="0"/>
    <n v="0"/>
    <n v="1"/>
    <n v="0"/>
  </r>
  <r>
    <x v="0"/>
    <x v="0"/>
    <x v="2"/>
    <s v="E_Suresh_Natuf_Kiosk_07072026_Adset5"/>
    <s v="E_Hindi_Suresh_Natuf_Kiosk_07072026_Adset5_ad3 – Copy 2"/>
    <s v="Natuf"/>
    <x v="4"/>
    <s v="Quality Lead"/>
    <x v="0"/>
    <x v="1"/>
    <s v="Marshal Malbari"/>
    <s v="Facebook"/>
    <s v="Direct (campaign tagged in CRM)"/>
    <s v="6ac93afcdda716355148e936"/>
    <n v="1"/>
    <n v="1"/>
    <n v="1"/>
    <n v="0"/>
    <n v="9"/>
    <n v="2"/>
    <n v="0"/>
    <n v="0"/>
    <n v="0"/>
    <n v="0"/>
    <n v="1"/>
    <n v="1"/>
  </r>
  <r>
    <x v="0"/>
    <x v="0"/>
    <x v="3"/>
    <s v="natuf_Kiosk_23092026_ad set3"/>
    <s v="natuf_Kiosk_23092026_ad set3_ad1"/>
    <s v="Natuf"/>
    <x v="14"/>
    <s v="Non-Quality Lead"/>
    <x v="0"/>
    <x v="1"/>
    <s v="Marshal Malbari"/>
    <s v="Facebook"/>
    <s v="Direct (campaign tagged in CRM)"/>
    <s v="6ac9377cdda716355148e6c7"/>
    <n v="1"/>
    <n v="0"/>
    <n v="1"/>
    <n v="1"/>
    <n v="6"/>
    <n v="0"/>
    <n v="0"/>
    <n v="0"/>
    <n v="0"/>
    <n v="0"/>
    <n v="1"/>
    <n v="0"/>
  </r>
  <r>
    <x v="0"/>
    <x v="1"/>
    <x v="14"/>
    <s v="Natuf | Broad | Tier1 + Growth Cities | Oct26 | V1"/>
    <s v="Natuf | Reel | Brand Ambassador | Heard Of Owning A Cafe | V1"/>
    <s v="In House Natuf"/>
    <x v="14"/>
    <s v="Non-Quality Lead"/>
    <x v="0"/>
    <x v="1"/>
    <s v="Marshal Malbari"/>
    <s v="Facebook"/>
    <s v="Direct (campaign tagged in CRM)"/>
    <s v="6ac93715027bdbb9246f6630"/>
    <n v="1"/>
    <n v="0"/>
    <n v="1"/>
    <n v="1"/>
    <n v="2"/>
    <n v="1"/>
    <n v="0"/>
    <n v="0"/>
    <n v="0"/>
    <n v="0"/>
    <n v="0"/>
    <n v="0"/>
  </r>
  <r>
    <x v="0"/>
    <x v="0"/>
    <x v="1"/>
    <s v="E_Natuf_Generic_13082026_Adset1"/>
    <s v="E_Natuf_Generic_13082026_Adset1_Ad1"/>
    <s v="Natuf"/>
    <x v="14"/>
    <s v="Non-Quality Lead"/>
    <x v="0"/>
    <x v="1"/>
    <s v="Marshal Malbari"/>
    <s v="Facebook"/>
    <s v="Direct (campaign tagged in CRM)"/>
    <s v="6ac936ae7a5f4de7c815873d"/>
    <n v="1"/>
    <n v="0"/>
    <n v="1"/>
    <n v="1"/>
    <n v="6"/>
    <n v="0"/>
    <n v="0"/>
    <n v="0"/>
    <n v="0"/>
    <n v="0"/>
    <n v="1"/>
    <n v="0"/>
  </r>
  <r>
    <x v="0"/>
    <x v="0"/>
    <x v="2"/>
    <s v="E_Suresh_Natuf_Kiosk_07072026_Adset5"/>
    <s v="E_Hindi_Suresh_Natuf_Kiosk_07072026_Adset5_ad3 – Copy 2"/>
    <s v="Natuf"/>
    <x v="0"/>
    <s v="Quality Lead"/>
    <x v="0"/>
    <x v="1"/>
    <s v="Tejaswini Tarigopula"/>
    <s v="Facebook"/>
    <s v="Direct (campaign tagged in CRM)"/>
    <s v="6ac936507a5f4de7c815866c"/>
    <n v="1"/>
    <n v="1"/>
    <n v="1"/>
    <n v="0"/>
    <n v="2"/>
    <n v="2"/>
    <n v="0"/>
    <n v="0"/>
    <n v="0"/>
    <n v="0"/>
    <n v="1"/>
    <n v="1"/>
  </r>
  <r>
    <x v="0"/>
    <x v="1"/>
    <x v="14"/>
    <s v="Natuf | Business Owners | Tier1 + Growth Cities | Oct26 | V1"/>
    <s v="Natuf | Reel | Brand Ambassador | Heard Of Owning A Cafe | V1"/>
    <s v="In House Natuf"/>
    <x v="4"/>
    <s v="Quality Lead"/>
    <x v="0"/>
    <x v="1"/>
    <s v="Marshal Malbari"/>
    <s v="Facebook"/>
    <s v="Direct (campaign tagged in CRM)"/>
    <s v="6ac9328018f2c2e620c5eacd"/>
    <n v="1"/>
    <n v="1"/>
    <n v="1"/>
    <n v="0"/>
    <n v="11"/>
    <n v="6"/>
    <n v="0"/>
    <n v="0"/>
    <n v="0"/>
    <n v="0"/>
    <n v="0"/>
    <n v="0"/>
  </r>
  <r>
    <x v="0"/>
    <x v="1"/>
    <x v="14"/>
    <s v="Natuf | Investors | Tier1 + Growth Cities | Oct26 | V1"/>
    <s v="Natuf | Reel | Brand Ambassador | Heard Of Owning A Cafe | V1"/>
    <s v="In House Natuf"/>
    <x v="4"/>
    <s v="Quality Lead"/>
    <x v="0"/>
    <x v="1"/>
    <s v="Marshal Malbari"/>
    <s v="Facebook"/>
    <s v="Direct (campaign tagged in CRM)"/>
    <s v="6ac932655d4313bc5b719c0f"/>
    <n v="1"/>
    <n v="1"/>
    <n v="1"/>
    <n v="0"/>
    <n v="8"/>
    <n v="4"/>
    <n v="0"/>
    <n v="0"/>
    <n v="0"/>
    <n v="0"/>
    <n v="0"/>
    <n v="0"/>
  </r>
  <r>
    <x v="0"/>
    <x v="0"/>
    <x v="3"/>
    <s v="natuf_Kiosk_09102026"/>
    <s v="natuf_Kiosk_14072026_ad set_ad1"/>
    <s v="Natuf"/>
    <x v="5"/>
    <s v="Non-Quality Lead"/>
    <x v="0"/>
    <x v="1"/>
    <s v="Tejaswini Tarigopula"/>
    <s v="Facebook"/>
    <s v="Direct (campaign tagged in CRM)"/>
    <s v="6ac93075bea2ac3c201509c7"/>
    <n v="1"/>
    <n v="0"/>
    <n v="1"/>
    <n v="0"/>
    <n v="2"/>
    <n v="2"/>
    <n v="0"/>
    <n v="0"/>
    <n v="0"/>
    <n v="0"/>
    <n v="1"/>
    <n v="0"/>
  </r>
  <r>
    <x v="0"/>
    <x v="1"/>
    <x v="14"/>
    <s v="Natuf | LAL 1% | India | Jul26 | V1"/>
    <s v="Natuf | Reel | Brand Ambassador | Heard Of Owning A Cafe | V1"/>
    <s v="In House Natuf"/>
    <x v="8"/>
    <s v="Non-Quality Lead"/>
    <x v="0"/>
    <x v="1"/>
    <s v="Marshal Malbari"/>
    <s v="Facebook"/>
    <s v="Direct (campaign tagged in CRM)"/>
    <s v="6ac929cb8c3d9628eedda835"/>
    <n v="1"/>
    <n v="0"/>
    <n v="1"/>
    <n v="0"/>
    <n v="3"/>
    <n v="0"/>
    <n v="0"/>
    <n v="0"/>
    <n v="0"/>
    <n v="0"/>
    <n v="0"/>
    <n v="0"/>
  </r>
  <r>
    <x v="0"/>
    <x v="0"/>
    <x v="2"/>
    <s v="E_Suresh_Natuf_Kiosk_07072026_Adset5"/>
    <s v="E_Hindi_Suresh_Natuf_Kiosk_07072026_Adset5_ad3 – Copy 2"/>
    <s v="Natuf"/>
    <x v="4"/>
    <s v="Quality Lead"/>
    <x v="0"/>
    <x v="1"/>
    <s v="Tejaswini Tarigopula"/>
    <s v="Facebook"/>
    <s v="Direct (campaign tagged in CRM)"/>
    <s v="6ac925c63a1f9f1635d44b7a"/>
    <n v="1"/>
    <n v="1"/>
    <n v="1"/>
    <n v="0"/>
    <n v="3"/>
    <n v="2"/>
    <n v="0"/>
    <n v="0"/>
    <n v="0"/>
    <n v="0"/>
    <n v="1"/>
    <n v="1"/>
  </r>
  <r>
    <x v="0"/>
    <x v="0"/>
    <x v="3"/>
    <s v="natuf_Kiosk_09102026"/>
    <s v="natuf_Kiosk_14072026_ad set_ad1"/>
    <s v="Natuf"/>
    <x v="7"/>
    <s v="Non-Quality Lead"/>
    <x v="0"/>
    <x v="1"/>
    <s v="Tejaswini Tarigopula"/>
    <s v="Facebook"/>
    <s v="Direct (campaign tagged in CRM)"/>
    <s v="6ac91ab2ad3c80399dece13e"/>
    <n v="1"/>
    <n v="0"/>
    <n v="1"/>
    <n v="0"/>
    <n v="3"/>
    <n v="0"/>
    <n v="0"/>
    <n v="0"/>
    <n v="0"/>
    <n v="0"/>
    <n v="1"/>
    <n v="0"/>
  </r>
  <r>
    <x v="0"/>
    <x v="1"/>
    <x v="14"/>
    <s v="Natuf | Broad | Tier1 + Growth Cities | Oct26 | V1"/>
    <s v="Natuf | Reel | Brand Ambassador | Heard Of Owning A Cafe | V1"/>
    <s v="In House Natuf"/>
    <x v="6"/>
    <s v="Non-Quality Lead"/>
    <x v="0"/>
    <x v="1"/>
    <s v="Marshal Malbari"/>
    <s v="Facebook"/>
    <s v="Direct (campaign tagged in CRM)"/>
    <s v="6ac918391de73377e0575648"/>
    <n v="1"/>
    <n v="0"/>
    <n v="1"/>
    <n v="0"/>
    <n v="1"/>
    <n v="0"/>
    <n v="0"/>
    <n v="0"/>
    <n v="0"/>
    <n v="0"/>
    <n v="0"/>
    <n v="0"/>
  </r>
  <r>
    <x v="0"/>
    <x v="1"/>
    <x v="14"/>
    <s v="Natuf | Investors | Tier1 + Growth Cities | Oct26 | V1"/>
    <s v="Natuf | Reel | Brand Ambassador | Heard Of Owning A Cafe | V1"/>
    <s v="In House Natuf"/>
    <x v="14"/>
    <s v="Non-Quality Lead"/>
    <x v="0"/>
    <x v="1"/>
    <s v="Marshal Malbari"/>
    <s v="Facebook"/>
    <s v="Direct (campaign tagged in CRM)"/>
    <s v="6ac90bb291db1207c8ef15d3"/>
    <n v="1"/>
    <n v="0"/>
    <n v="1"/>
    <n v="1"/>
    <n v="6"/>
    <n v="4"/>
    <n v="0"/>
    <n v="0"/>
    <n v="0"/>
    <n v="0"/>
    <n v="0"/>
    <n v="0"/>
  </r>
  <r>
    <x v="0"/>
    <x v="1"/>
    <x v="14"/>
    <s v="Natuf | Business Owners | Tier1 + Growth Cities | Oct26 | V1"/>
    <s v="Natuf | Reel | Brand Ambassador | Heard Of Owning A Cafe | V1"/>
    <s v="In House Natuf"/>
    <x v="8"/>
    <s v="Non-Quality Lead"/>
    <x v="0"/>
    <x v="1"/>
    <s v="Marshal Malbari"/>
    <s v="Facebook"/>
    <s v="Direct (campaign tagged in CRM)"/>
    <s v="6ac90aaa40133e7245e62a77"/>
    <n v="1"/>
    <n v="0"/>
    <n v="1"/>
    <n v="0"/>
    <n v="4"/>
    <n v="0"/>
    <n v="0"/>
    <n v="0"/>
    <n v="0"/>
    <n v="0"/>
    <n v="0"/>
    <n v="0"/>
  </r>
  <r>
    <x v="0"/>
    <x v="0"/>
    <x v="0"/>
    <s v="E_Karan_Natuf_Sign_07072026_Adset3"/>
    <s v="E_Karan_Natuf_Sign_07072026_Adset2_Ad1"/>
    <s v="Natuf"/>
    <x v="6"/>
    <s v="Non-Quality Lead"/>
    <x v="0"/>
    <x v="1"/>
    <s v="Tejaswini Tarigopula"/>
    <s v="Facebook"/>
    <s v="Direct (campaign tagged in CRM)"/>
    <s v="6ac902aea7da34be8ee68740"/>
    <n v="1"/>
    <n v="0"/>
    <n v="1"/>
    <n v="0"/>
    <n v="1"/>
    <n v="0"/>
    <n v="0"/>
    <n v="0"/>
    <n v="0"/>
    <n v="0"/>
    <n v="1"/>
    <n v="0"/>
  </r>
  <r>
    <x v="0"/>
    <x v="0"/>
    <x v="3"/>
    <s v="natuf_Kiosk_09102026"/>
    <s v="natuf_Kiosk_14072026_ad set_ad1"/>
    <s v="Natuf"/>
    <x v="7"/>
    <s v="Non-Quality Lead"/>
    <x v="0"/>
    <x v="1"/>
    <s v="Tejaswini Tarigopula"/>
    <s v="Facebook"/>
    <s v="Direct (campaign tagged in CRM)"/>
    <s v="6ac8f91d037bc78868ad093d"/>
    <n v="1"/>
    <n v="0"/>
    <n v="1"/>
    <n v="0"/>
    <n v="2"/>
    <n v="0"/>
    <n v="0"/>
    <n v="0"/>
    <n v="0"/>
    <n v="0"/>
    <n v="1"/>
    <n v="0"/>
  </r>
  <r>
    <x v="0"/>
    <x v="0"/>
    <x v="2"/>
    <s v="E_Suresh_Natuf_Kiosk_07072026_Adset5"/>
    <s v="E_Hindi_Suresh_Natuf_Kiosk_07072026_Adset5_ad3 – Copy 2"/>
    <s v="Natuf"/>
    <x v="4"/>
    <s v="Quality Lead"/>
    <x v="0"/>
    <x v="1"/>
    <s v="Tejaswini Tarigopula"/>
    <s v="Facebook"/>
    <s v="Direct (campaign tagged in CRM)"/>
    <s v="6ac8f6cf968dbdca0d492518"/>
    <n v="1"/>
    <n v="1"/>
    <n v="1"/>
    <n v="0"/>
    <n v="1"/>
    <n v="1"/>
    <n v="0"/>
    <n v="0"/>
    <n v="0"/>
    <n v="0"/>
    <n v="1"/>
    <n v="1"/>
  </r>
  <r>
    <x v="0"/>
    <x v="0"/>
    <x v="0"/>
    <s v="E_Karan_Natuf_Fragship_07072026_Adset2"/>
    <s v="E_Karan_Natuf_Flagship_Cafe_07072026_Adset2_Ad1 – Copy 2"/>
    <s v="Natuf"/>
    <x v="14"/>
    <s v="Non-Quality Lead"/>
    <x v="0"/>
    <x v="1"/>
    <s v="Tejaswini Tarigopula"/>
    <s v="Facebook"/>
    <s v="Direct (campaign tagged in CRM)"/>
    <s v="6ac8f559ee4aa47ee553065d"/>
    <n v="1"/>
    <n v="0"/>
    <n v="1"/>
    <n v="1"/>
    <n v="5"/>
    <n v="2"/>
    <n v="0"/>
    <n v="0"/>
    <n v="0"/>
    <n v="0"/>
    <n v="1"/>
    <n v="0"/>
  </r>
  <r>
    <x v="0"/>
    <x v="0"/>
    <x v="3"/>
    <s v="natuf_Kiosk_14072026_Highest-converting industries"/>
    <s v="natuf_Kiosk_14072026_ad set_ad1"/>
    <s v="Natuf"/>
    <x v="3"/>
    <s v="Quality Lead"/>
    <x v="0"/>
    <x v="1"/>
    <s v="Tejaswini Tarigopula"/>
    <s v="Facebook"/>
    <s v="Direct (campaign tagged in CRM)"/>
    <s v="6ac8f1369f5b545e5ff863f4"/>
    <n v="1"/>
    <n v="1"/>
    <n v="1"/>
    <n v="0"/>
    <n v="1"/>
    <n v="1"/>
    <n v="0"/>
    <n v="0"/>
    <n v="0"/>
    <n v="0"/>
    <n v="1"/>
    <n v="1"/>
  </r>
  <r>
    <x v="0"/>
    <x v="1"/>
    <x v="14"/>
    <s v="Natuf | Business Owners | Tier1 + Growth Cities | Oct26 | V1"/>
    <s v="Natuf | Reel | Brand Ambassador | Heard Of Owning A Cafe | V1"/>
    <s v="In House Natuf"/>
    <x v="14"/>
    <s v="Non-Quality Lead"/>
    <x v="0"/>
    <x v="1"/>
    <s v="Marshal Malbari"/>
    <s v="Facebook"/>
    <s v="Direct (campaign tagged in CRM)"/>
    <s v="6ac8e9993b0a0756b0f4a912"/>
    <n v="1"/>
    <n v="0"/>
    <n v="1"/>
    <n v="1"/>
    <n v="6"/>
    <n v="0"/>
    <n v="0"/>
    <n v="0"/>
    <n v="0"/>
    <n v="0"/>
    <n v="0"/>
    <n v="0"/>
  </r>
  <r>
    <x v="0"/>
    <x v="0"/>
    <x v="3"/>
    <s v="natuf_Kiosk_09102026"/>
    <s v="natuf_Kiosk_14072026_ad set_ad1"/>
    <s v="Natuf"/>
    <x v="5"/>
    <s v="Non-Quality Lead"/>
    <x v="0"/>
    <x v="1"/>
    <s v="Tejaswini Tarigopula"/>
    <s v="Facebook"/>
    <s v="Direct (campaign tagged in CRM)"/>
    <s v="6ac8e78fba1d49150fa3e9ef"/>
    <n v="1"/>
    <n v="0"/>
    <n v="1"/>
    <n v="0"/>
    <n v="1"/>
    <n v="1"/>
    <n v="0"/>
    <n v="0"/>
    <n v="0"/>
    <n v="0"/>
    <n v="1"/>
    <n v="0"/>
  </r>
  <r>
    <x v="0"/>
    <x v="0"/>
    <x v="2"/>
    <s v="E_Suresh_Natuf_Kiosk_07072026_Adset5"/>
    <s v="E_Hindi_Suresh_Natuf_Kiosk_07072026_Adset5_ad3 – Copy 2"/>
    <s v="Natuf"/>
    <x v="7"/>
    <s v="Non-Quality Lead"/>
    <x v="0"/>
    <x v="1"/>
    <s v="Tejaswini Tarigopula"/>
    <s v="Facebook"/>
    <s v="Direct (campaign tagged in CRM)"/>
    <s v="6ac8e6f31f7c56b24c4755dc"/>
    <n v="1"/>
    <n v="0"/>
    <n v="1"/>
    <n v="0"/>
    <n v="2"/>
    <n v="0"/>
    <n v="0"/>
    <n v="0"/>
    <n v="0"/>
    <n v="0"/>
    <n v="1"/>
    <n v="0"/>
  </r>
  <r>
    <x v="0"/>
    <x v="0"/>
    <x v="3"/>
    <s v="natuf_Kiosk_09102026"/>
    <s v="natuf_Kiosk_14072026_ad set_ad1"/>
    <s v="Natuf"/>
    <x v="6"/>
    <s v="Non-Quality Lead"/>
    <x v="0"/>
    <x v="1"/>
    <s v="Deepak Rai"/>
    <s v="Facebook"/>
    <s v="Direct (campaign tagged in CRM)"/>
    <s v="6ac8e58e7e8f1d947bcb06c4"/>
    <n v="1"/>
    <n v="0"/>
    <n v="1"/>
    <n v="0"/>
    <n v="3"/>
    <n v="2"/>
    <n v="0"/>
    <n v="0"/>
    <n v="0"/>
    <n v="0"/>
    <n v="1"/>
    <n v="0"/>
  </r>
  <r>
    <x v="0"/>
    <x v="0"/>
    <x v="3"/>
    <s v="natuf_Kiosk_09102026"/>
    <s v="natuf_Kiosk_14072026_ad set_ad1"/>
    <s v="Natuf"/>
    <x v="14"/>
    <s v="Non-Quality Lead"/>
    <x v="0"/>
    <x v="1"/>
    <s v="Marshal Malbari"/>
    <s v="Facebook"/>
    <s v="Direct (campaign tagged in CRM)"/>
    <s v="6ac8e24a82ff8abc9ed392fa"/>
    <n v="1"/>
    <n v="0"/>
    <n v="1"/>
    <n v="1"/>
    <n v="7"/>
    <n v="0"/>
    <n v="0"/>
    <n v="0"/>
    <n v="0"/>
    <n v="0"/>
    <n v="1"/>
    <n v="0"/>
  </r>
  <r>
    <x v="0"/>
    <x v="0"/>
    <x v="1"/>
    <s v="E_Natuf_Generic_13082026_Adset1"/>
    <s v="E_Natuf_Generic_13082026_Adset1_Ad1"/>
    <s v="Natuf"/>
    <x v="14"/>
    <s v="Non-Quality Lead"/>
    <x v="0"/>
    <x v="1"/>
    <s v="Marshal Malbari"/>
    <s v="Facebook"/>
    <s v="Direct (campaign tagged in CRM)"/>
    <s v="6ac8e21ecf0b37ad07d5941c"/>
    <n v="1"/>
    <n v="0"/>
    <n v="1"/>
    <n v="1"/>
    <n v="6"/>
    <n v="4"/>
    <n v="0"/>
    <n v="0"/>
    <n v="0"/>
    <n v="0"/>
    <n v="1"/>
    <n v="0"/>
  </r>
  <r>
    <x v="0"/>
    <x v="0"/>
    <x v="3"/>
    <s v="natuf_Kiosk_09102026"/>
    <s v="natuf_Kiosk_14072026_ad set_ad1"/>
    <s v="Natuf"/>
    <x v="8"/>
    <s v="Non-Quality Lead"/>
    <x v="0"/>
    <x v="1"/>
    <s v="Marshal Malbari"/>
    <s v="Facebook"/>
    <s v="Direct (campaign tagged in CRM)"/>
    <s v="6ac8e19500e99add1cee9f62"/>
    <n v="1"/>
    <n v="0"/>
    <n v="1"/>
    <n v="0"/>
    <n v="3"/>
    <n v="0"/>
    <n v="0"/>
    <n v="0"/>
    <n v="0"/>
    <n v="0"/>
    <n v="1"/>
    <n v="0"/>
  </r>
  <r>
    <x v="0"/>
    <x v="1"/>
    <x v="14"/>
    <s v="Natuf | Broad | Tier1 + Growth Cities | Oct26 | V1"/>
    <s v="Natuf | Reel | Brand Ambassador | Heard Of Owning A Cafe | V1"/>
    <s v="In House Natuf"/>
    <x v="4"/>
    <s v="Quality Lead"/>
    <x v="0"/>
    <x v="1"/>
    <s v="Marshal Malbari"/>
    <s v="Facebook"/>
    <s v="Direct (campaign tagged in CRM)"/>
    <s v="6ac8dc13a36ed019723d7922"/>
    <n v="1"/>
    <n v="1"/>
    <n v="1"/>
    <n v="0"/>
    <n v="1"/>
    <n v="1"/>
    <n v="0"/>
    <n v="0"/>
    <n v="0"/>
    <n v="0"/>
    <n v="0"/>
    <n v="0"/>
  </r>
  <r>
    <x v="0"/>
    <x v="0"/>
    <x v="3"/>
    <s v="natuf_Kiosk_09102026"/>
    <s v="natuf_Kiosk_14072026_ad set_ad1"/>
    <s v="Natuf"/>
    <x v="11"/>
    <s v="Non-Quality Lead"/>
    <x v="0"/>
    <x v="1"/>
    <s v="Tejaswini Tarigopula"/>
    <s v="Facebook"/>
    <s v="Direct (campaign tagged in CRM)"/>
    <s v="6ac8dbbd6b4015a4c530ddd4"/>
    <n v="1"/>
    <n v="0"/>
    <n v="0"/>
    <n v="0"/>
    <n v="2"/>
    <n v="1"/>
    <n v="0"/>
    <n v="0"/>
    <n v="0"/>
    <n v="0"/>
    <n v="1"/>
    <n v="0"/>
  </r>
  <r>
    <x v="0"/>
    <x v="1"/>
    <x v="14"/>
    <s v="Natuf | Investors | Tier1 + Growth Cities | Oct26 | V1"/>
    <s v="Natuf | Reel | Brand Ambassador | Heard Of Owning A Cafe | V1"/>
    <s v="In House Natuf"/>
    <x v="8"/>
    <s v="Non-Quality Lead"/>
    <x v="0"/>
    <x v="1"/>
    <s v="Marshal Malbari"/>
    <s v="Facebook"/>
    <s v="Direct (campaign tagged in CRM)"/>
    <s v="6ac8da48166c9630e749c550"/>
    <n v="1"/>
    <n v="0"/>
    <n v="1"/>
    <n v="0"/>
    <n v="4"/>
    <n v="4"/>
    <n v="0"/>
    <n v="0"/>
    <n v="0"/>
    <n v="0"/>
    <n v="0"/>
    <n v="0"/>
  </r>
  <r>
    <x v="0"/>
    <x v="0"/>
    <x v="3"/>
    <s v="natuf_Kiosk_09102026"/>
    <s v="natuf_Kiosk_14072026_ad set_ad1"/>
    <s v="Natuf"/>
    <x v="10"/>
    <s v="Non-Quality Lead"/>
    <x v="0"/>
    <x v="1"/>
    <s v="Tejaswini Tarigopula"/>
    <s v="Facebook"/>
    <s v="Direct (campaign tagged in CRM)"/>
    <s v="6ac8d8093a7b569225aa0a5c"/>
    <n v="1"/>
    <n v="0"/>
    <n v="1"/>
    <n v="0"/>
    <n v="0"/>
    <n v="0"/>
    <n v="0"/>
    <n v="0"/>
    <n v="0"/>
    <n v="0"/>
    <n v="1"/>
    <n v="0"/>
  </r>
  <r>
    <x v="0"/>
    <x v="0"/>
    <x v="1"/>
    <s v="E_Natuf_Generic_13082026_Adset1"/>
    <s v="E_Natuf_Generic_13082026_Adset1_Ad1"/>
    <s v="Natuf"/>
    <x v="5"/>
    <s v="Non-Quality Lead"/>
    <x v="0"/>
    <x v="1"/>
    <s v="Tejaswini Tarigopula"/>
    <s v="Facebook"/>
    <s v="Direct (campaign tagged in CRM)"/>
    <s v="6ac8d3f597c59224a33d0060"/>
    <n v="1"/>
    <n v="0"/>
    <n v="1"/>
    <n v="0"/>
    <n v="1"/>
    <n v="1"/>
    <n v="0"/>
    <n v="0"/>
    <n v="0"/>
    <n v="0"/>
    <n v="1"/>
    <n v="0"/>
  </r>
  <r>
    <x v="0"/>
    <x v="1"/>
    <x v="14"/>
    <s v="Natuf | Business Owners | Tier1 + Growth Cities | Oct26 | V1"/>
    <s v="Natuf | Reel | Brand Ambassador | Heard Of Owning A Cafe | V1"/>
    <s v="In House Natuf"/>
    <x v="14"/>
    <s v="Non-Quality Lead"/>
    <x v="0"/>
    <x v="1"/>
    <s v="Marshal Malbari"/>
    <s v="Facebook"/>
    <s v="Direct (campaign tagged in CRM)"/>
    <s v="6ac8cd23622a664cbea3f1bb"/>
    <n v="1"/>
    <n v="0"/>
    <n v="1"/>
    <n v="1"/>
    <n v="2"/>
    <n v="2"/>
    <n v="0"/>
    <n v="0"/>
    <n v="0"/>
    <n v="0"/>
    <n v="0"/>
    <n v="0"/>
  </r>
  <r>
    <x v="0"/>
    <x v="0"/>
    <x v="1"/>
    <s v="E_Natuf_Generic_13082026_Adset1"/>
    <s v="E_Natuf_Generic_13082026_Adset1_Ad1"/>
    <s v="Natuf"/>
    <x v="12"/>
    <s v="Non-Quality Lead"/>
    <x v="0"/>
    <x v="1"/>
    <s v="Marshal Malbari"/>
    <s v="Facebook"/>
    <s v="Direct (campaign tagged in CRM)"/>
    <s v="6ac8cc03484edd1ef26cdcd5"/>
    <n v="1"/>
    <n v="0"/>
    <n v="1"/>
    <n v="0"/>
    <n v="5"/>
    <n v="2"/>
    <n v="0"/>
    <n v="0"/>
    <n v="0"/>
    <n v="0"/>
    <n v="1"/>
    <n v="0"/>
  </r>
  <r>
    <x v="0"/>
    <x v="1"/>
    <x v="14"/>
    <s v="Natuf | LAL 1% | India | Jul26 | V1"/>
    <s v="Natuf | Reel | Brand Ambassador | Heard Of Owning A Cafe | V1"/>
    <s v="In House Natuf"/>
    <x v="14"/>
    <s v="Non-Quality Lead"/>
    <x v="0"/>
    <x v="1"/>
    <s v="Marshal Malbari"/>
    <s v="Facebook"/>
    <s v="Direct (campaign tagged in CRM)"/>
    <s v="6ac8cba80f291bb91591f801"/>
    <n v="1"/>
    <n v="0"/>
    <n v="1"/>
    <n v="1"/>
    <n v="6"/>
    <n v="0"/>
    <n v="0"/>
    <n v="0"/>
    <n v="0"/>
    <n v="0"/>
    <n v="0"/>
    <n v="0"/>
  </r>
  <r>
    <x v="0"/>
    <x v="0"/>
    <x v="2"/>
    <s v="E_Suresh_Natuf_Kiosk_07072026_Adset5"/>
    <s v="E_Hindi_Suresh_Natuf_Kiosk_07072026_Adset5_ad3 – Copy 2"/>
    <s v="Natuf"/>
    <x v="5"/>
    <s v="Non-Quality Lead"/>
    <x v="0"/>
    <x v="1"/>
    <s v="Tejaswini Tarigopula"/>
    <s v="Facebook"/>
    <s v="Direct (campaign tagged in CRM)"/>
    <s v="6ac8ca522da00ba9a9a53533"/>
    <n v="1"/>
    <n v="0"/>
    <n v="1"/>
    <n v="0"/>
    <n v="1"/>
    <n v="1"/>
    <n v="0"/>
    <n v="0"/>
    <n v="0"/>
    <n v="0"/>
    <n v="1"/>
    <n v="0"/>
  </r>
  <r>
    <x v="0"/>
    <x v="1"/>
    <x v="14"/>
    <s v="Natuf | Broad | Tier1 + Growth Cities | Oct26 | V1"/>
    <s v="Natuf | Reel | Brand Ambassador | Heard Of Owning A Cafe | V1"/>
    <s v="In House Natuf"/>
    <x v="6"/>
    <s v="Non-Quality Lead"/>
    <x v="0"/>
    <x v="1"/>
    <s v="Marshal Malbari"/>
    <s v="Facebook"/>
    <s v="Direct (campaign tagged in CRM)"/>
    <s v="6ac8c9ba0f291bb91591f671"/>
    <n v="1"/>
    <n v="0"/>
    <n v="1"/>
    <n v="0"/>
    <n v="5"/>
    <n v="5"/>
    <n v="0"/>
    <n v="0"/>
    <n v="0"/>
    <n v="0"/>
    <n v="0"/>
    <n v="0"/>
  </r>
  <r>
    <x v="0"/>
    <x v="0"/>
    <x v="0"/>
    <s v="E_Karan_Natuf_Fragship_07072026_Adset2"/>
    <s v="E_Karan_Natuf_Flagship_Cafe_07072026_Adset2_Ad1 – Copy 2"/>
    <s v="Natuf"/>
    <x v="7"/>
    <s v="Non-Quality Lead"/>
    <x v="0"/>
    <x v="1"/>
    <s v="Tejaswini Tarigopula"/>
    <s v="Facebook"/>
    <s v="Direct (campaign tagged in CRM)"/>
    <s v="6ac8c5db214288216848931c"/>
    <n v="1"/>
    <n v="0"/>
    <n v="1"/>
    <n v="0"/>
    <n v="2"/>
    <n v="0"/>
    <n v="0"/>
    <n v="0"/>
    <n v="0"/>
    <n v="0"/>
    <n v="1"/>
    <n v="0"/>
  </r>
  <r>
    <x v="0"/>
    <x v="0"/>
    <x v="3"/>
    <s v="natuf_Kiosk_09102026"/>
    <s v="natuf_Kiosk_14072026_ad set_ad1"/>
    <s v="Natuf"/>
    <x v="6"/>
    <s v="Non-Quality Lead"/>
    <x v="0"/>
    <x v="1"/>
    <s v="Marshal Malbari"/>
    <s v="Facebook"/>
    <s v="Direct (campaign tagged in CRM)"/>
    <s v="6ac8c2b384998f9e392a6a6a"/>
    <n v="1"/>
    <n v="0"/>
    <n v="1"/>
    <n v="0"/>
    <n v="1"/>
    <n v="0"/>
    <n v="0"/>
    <n v="0"/>
    <n v="0"/>
    <n v="0"/>
    <n v="1"/>
    <n v="0"/>
  </r>
  <r>
    <x v="0"/>
    <x v="0"/>
    <x v="0"/>
    <s v="E_Karan_Natuf_Fragship_07072026_Adset2"/>
    <s v="E_Karan_Natuf_Flagship_Cafe_07072026_Adset2_Ad1 – Copy 2"/>
    <s v="Natuf"/>
    <x v="14"/>
    <s v="Non-Quality Lead"/>
    <x v="0"/>
    <x v="1"/>
    <s v="Marshal Malbari"/>
    <s v="Facebook"/>
    <s v="Direct (campaign tagged in CRM)"/>
    <s v="6ac8bf669623f94cb22e2cb8"/>
    <n v="1"/>
    <n v="0"/>
    <n v="1"/>
    <n v="1"/>
    <n v="5"/>
    <n v="1"/>
    <n v="0"/>
    <n v="0"/>
    <n v="0"/>
    <n v="0"/>
    <n v="1"/>
    <n v="0"/>
  </r>
  <r>
    <x v="0"/>
    <x v="1"/>
    <x v="14"/>
    <s v="Natuf | Broad | Tier1 + Growth Cities | Oct26 | V1"/>
    <s v="Natuf | Reel | Brand Ambassador | Heard Of Owning A Cafe | V1"/>
    <s v="In House Natuf"/>
    <x v="10"/>
    <s v="Non-Quality Lead"/>
    <x v="0"/>
    <x v="1"/>
    <s v="Marshal Malbari"/>
    <s v="Facebook"/>
    <s v="Direct (campaign tagged in CRM)"/>
    <s v="6ac8bac112bce2c51e4691de"/>
    <n v="1"/>
    <n v="0"/>
    <n v="1"/>
    <n v="0"/>
    <n v="5"/>
    <n v="0"/>
    <n v="0"/>
    <n v="0"/>
    <n v="0"/>
    <n v="0"/>
    <n v="0"/>
    <n v="0"/>
  </r>
  <r>
    <x v="0"/>
    <x v="0"/>
    <x v="0"/>
    <s v="E_Karan_Natuf_Fragship_07072026_Adset2"/>
    <s v="E_Karan_Natuf_Flagship_Cafe_07072026_Adset2_Ad1 – Copy 2"/>
    <s v="Natuf"/>
    <x v="11"/>
    <s v="Non-Quality Lead"/>
    <x v="0"/>
    <x v="1"/>
    <s v="Tejaswini Tarigopula"/>
    <s v="Facebook"/>
    <s v="Direct (campaign tagged in CRM)"/>
    <s v="6ac8b8a266c9ce559a8b24e3"/>
    <n v="1"/>
    <n v="0"/>
    <n v="0"/>
    <n v="0"/>
    <n v="1"/>
    <n v="1"/>
    <n v="0"/>
    <n v="0"/>
    <n v="0"/>
    <n v="0"/>
    <n v="1"/>
    <n v="0"/>
  </r>
  <r>
    <x v="0"/>
    <x v="1"/>
    <x v="14"/>
    <s v="Natuf | Investors | Tier1 + Growth Cities | Oct26 | V1"/>
    <s v="Natuf | Reel | Brand Ambassador | Heard Of Owning A Cafe | V1"/>
    <s v="In House Natuf"/>
    <x v="6"/>
    <s v="Non-Quality Lead"/>
    <x v="0"/>
    <x v="1"/>
    <s v="Marshal Malbari"/>
    <s v="Facebook"/>
    <s v="Direct (campaign tagged in CRM)"/>
    <s v="6ac8b7c2f77c0ee85202dcb1"/>
    <n v="1"/>
    <n v="0"/>
    <n v="1"/>
    <n v="0"/>
    <n v="2"/>
    <n v="0"/>
    <n v="0"/>
    <n v="0"/>
    <n v="0"/>
    <n v="0"/>
    <n v="0"/>
    <n v="0"/>
  </r>
  <r>
    <x v="0"/>
    <x v="0"/>
    <x v="2"/>
    <s v="E_Suresh_Natuf_Kiosk_07072026_Adset5"/>
    <s v="E_Hindi_Suresh_Natuf_Kiosk_07072026_Adset5_ad3 – Copy 2"/>
    <s v="Natuf"/>
    <x v="5"/>
    <s v="Non-Quality Lead"/>
    <x v="0"/>
    <x v="1"/>
    <s v="Tejaswini Tarigopula"/>
    <s v="Facebook"/>
    <s v="Direct (campaign tagged in CRM)"/>
    <s v="6ac8b56ae6f06c6d302487a7"/>
    <n v="1"/>
    <n v="0"/>
    <n v="1"/>
    <n v="0"/>
    <n v="5"/>
    <n v="3"/>
    <n v="0"/>
    <n v="0"/>
    <n v="0"/>
    <n v="0"/>
    <n v="1"/>
    <n v="0"/>
  </r>
  <r>
    <x v="0"/>
    <x v="1"/>
    <x v="14"/>
    <s v="Natuf | Broad | Tier1 + Growth Cities | Oct26 | V1"/>
    <s v="Natuf | Reel | Brand Ambassador | Heard Of Owning A Cafe | V1"/>
    <s v="In House Natuf"/>
    <x v="14"/>
    <s v="Non-Quality Lead"/>
    <x v="0"/>
    <x v="1"/>
    <s v="Marshal Malbari"/>
    <s v="Facebook"/>
    <s v="Direct (campaign tagged in CRM)"/>
    <s v="6ac8b40893004a26503e7fa3"/>
    <n v="1"/>
    <n v="0"/>
    <n v="1"/>
    <n v="1"/>
    <n v="4"/>
    <n v="3"/>
    <n v="0"/>
    <n v="0"/>
    <n v="0"/>
    <n v="0"/>
    <n v="0"/>
    <n v="0"/>
  </r>
  <r>
    <x v="0"/>
    <x v="0"/>
    <x v="3"/>
    <s v="natuf_Kiosk_09102026"/>
    <s v="natuf_Kiosk_14072026_ad set_ad1"/>
    <s v="Natuf"/>
    <x v="7"/>
    <s v="Non-Quality Lead"/>
    <x v="0"/>
    <x v="1"/>
    <s v="Tejaswini Tarigopula"/>
    <s v="Facebook"/>
    <s v="Direct (campaign tagged in CRM)"/>
    <s v="6ac8b11ce1476455d57547e9"/>
    <n v="1"/>
    <n v="0"/>
    <n v="1"/>
    <n v="0"/>
    <n v="2"/>
    <n v="1"/>
    <n v="0"/>
    <n v="0"/>
    <n v="0"/>
    <n v="0"/>
    <n v="1"/>
    <n v="0"/>
  </r>
  <r>
    <x v="0"/>
    <x v="1"/>
    <x v="14"/>
    <s v="Natuf | Broad | Tier1 + Growth Cities | Oct26 | V1"/>
    <s v="Natuf | Reel | Brand Ambassador | Heard Of Owning A Cafe | V1"/>
    <s v="In House Natuf"/>
    <x v="6"/>
    <s v="Non-Quality Lead"/>
    <x v="0"/>
    <x v="1"/>
    <s v="Marshal Malbari"/>
    <s v="Facebook"/>
    <s v="Direct (campaign tagged in CRM)"/>
    <s v="6ac8b0b8dcfb4456efe23a5f"/>
    <n v="1"/>
    <n v="0"/>
    <n v="1"/>
    <n v="0"/>
    <n v="2"/>
    <n v="2"/>
    <n v="0"/>
    <n v="0"/>
    <n v="0"/>
    <n v="0"/>
    <n v="0"/>
    <n v="0"/>
  </r>
  <r>
    <x v="0"/>
    <x v="1"/>
    <x v="14"/>
    <s v="Natuf | Investors | Tier1 + Growth Cities | Oct26 | V1"/>
    <s v="Natuf | Reel | Brand Ambassador | Heard Of Owning A Cafe | V1"/>
    <s v="In House Natuf"/>
    <x v="12"/>
    <s v="Non-Quality Lead"/>
    <x v="0"/>
    <x v="1"/>
    <s v="Marshal Malbari"/>
    <s v="Facebook"/>
    <s v="Direct (campaign tagged in CRM)"/>
    <s v="6ac8afe4b82cf8998594d4a6"/>
    <n v="1"/>
    <n v="0"/>
    <n v="1"/>
    <n v="0"/>
    <n v="4"/>
    <n v="1"/>
    <n v="0"/>
    <n v="0"/>
    <n v="0"/>
    <n v="0"/>
    <n v="0"/>
    <n v="0"/>
  </r>
  <r>
    <x v="0"/>
    <x v="1"/>
    <x v="14"/>
    <s v="Natuf | LAL 1% | India | Jul26 | V1"/>
    <s v="Natuf | Reel | Brand Ambassador | Heard Of Owning A Cafe | V1"/>
    <s v="In House Natuf"/>
    <x v="8"/>
    <s v="Non-Quality Lead"/>
    <x v="0"/>
    <x v="1"/>
    <s v="Marshal Malbari"/>
    <s v="Facebook"/>
    <s v="Direct (campaign tagged in CRM)"/>
    <s v="6ac8ac4e04f0f3c9fd033491"/>
    <n v="1"/>
    <n v="0"/>
    <n v="1"/>
    <n v="0"/>
    <n v="3"/>
    <n v="1"/>
    <n v="0"/>
    <n v="0"/>
    <n v="0"/>
    <n v="0"/>
    <n v="0"/>
    <n v="0"/>
  </r>
  <r>
    <x v="0"/>
    <x v="1"/>
    <x v="14"/>
    <s v="Natuf | LAL 1% | India | Jul26 | V1"/>
    <s v="Natuf | Reel | Brand Ambassador | Heard Of Owning A Cafe | V1"/>
    <s v="In House Natuf"/>
    <x v="10"/>
    <s v="Non-Quality Lead"/>
    <x v="0"/>
    <x v="1"/>
    <s v="Marshal Malbari"/>
    <s v="Facebook"/>
    <s v="Direct (campaign tagged in CRM)"/>
    <s v="6ac8a93e51993c62e150a414"/>
    <n v="1"/>
    <n v="0"/>
    <n v="1"/>
    <n v="0"/>
    <n v="5"/>
    <n v="0"/>
    <n v="0"/>
    <n v="0"/>
    <n v="0"/>
    <n v="0"/>
    <n v="0"/>
    <n v="0"/>
  </r>
  <r>
    <x v="0"/>
    <x v="1"/>
    <x v="14"/>
    <s v="Natuf | Business Owners | Tier1 + Growth Cities | Oct26 | V1"/>
    <s v="Natuf | Reel | Brand Ambassador | Heard Of Owning A Cafe | V1"/>
    <s v="In House Natuf"/>
    <x v="4"/>
    <s v="Quality Lead"/>
    <x v="0"/>
    <x v="1"/>
    <s v="Marshal Malbari"/>
    <s v="Facebook"/>
    <s v="Direct (campaign tagged in CRM)"/>
    <s v="6ac8a5ce92dbe2afc85ef251"/>
    <n v="1"/>
    <n v="1"/>
    <n v="1"/>
    <n v="0"/>
    <n v="5"/>
    <n v="4"/>
    <n v="0"/>
    <n v="0"/>
    <n v="0"/>
    <n v="0"/>
    <n v="0"/>
    <n v="0"/>
  </r>
  <r>
    <x v="0"/>
    <x v="0"/>
    <x v="2"/>
    <s v="E_Suresh_Natuf_Kiosk_07072026_Adset5"/>
    <s v="E_Hindi_Suresh_Natuf_Kiosk_07072026_Adset5_ad3 – Copy 2"/>
    <s v="Natuf"/>
    <x v="5"/>
    <s v="Non-Quality Lead"/>
    <x v="0"/>
    <x v="1"/>
    <s v="Deepak Rai"/>
    <s v="Facebook"/>
    <s v="Direct (campaign tagged in CRM)"/>
    <s v="6ac89ec1845d41fe1a45a0d0"/>
    <n v="1"/>
    <n v="0"/>
    <n v="1"/>
    <n v="0"/>
    <n v="10"/>
    <n v="5"/>
    <n v="0"/>
    <n v="0"/>
    <n v="0"/>
    <n v="0"/>
    <n v="1"/>
    <n v="0"/>
  </r>
  <r>
    <x v="0"/>
    <x v="1"/>
    <x v="14"/>
    <s v="Natuf | Business Owners | Tier1 + Growth Cities | Oct26 | V1"/>
    <s v="Natuf | Reel | Brand Ambassador | Heard Of Owning A Cafe | V1"/>
    <s v="In House Natuf"/>
    <x v="4"/>
    <s v="Quality Lead"/>
    <x v="0"/>
    <x v="1"/>
    <s v="Marshal Malbari"/>
    <s v="Facebook"/>
    <s v="Direct (campaign tagged in CRM)"/>
    <s v="6ac89d59a1d9393269d77f59"/>
    <n v="1"/>
    <n v="1"/>
    <n v="1"/>
    <n v="0"/>
    <n v="5"/>
    <n v="2"/>
    <n v="0"/>
    <n v="0"/>
    <n v="0"/>
    <n v="0"/>
    <n v="0"/>
    <n v="0"/>
  </r>
  <r>
    <x v="0"/>
    <x v="0"/>
    <x v="2"/>
    <s v="E_Suresh_Natuf_Kiosk_07072026_Adset5"/>
    <s v="E_Hindi_Suresh_Natuf_Kiosk_07072026_Adset5_ad3 – Copy 2"/>
    <s v="Natuf"/>
    <x v="5"/>
    <s v="Non-Quality Lead"/>
    <x v="0"/>
    <x v="1"/>
    <s v="Tejaswini Tarigopula"/>
    <s v="Facebook"/>
    <s v="Direct (campaign tagged in CRM)"/>
    <s v="6ac898f8bf9bafbbcc94c9b7"/>
    <n v="1"/>
    <n v="0"/>
    <n v="1"/>
    <n v="0"/>
    <n v="3"/>
    <n v="1"/>
    <n v="0"/>
    <n v="0"/>
    <n v="0"/>
    <n v="0"/>
    <n v="1"/>
    <n v="0"/>
  </r>
  <r>
    <x v="0"/>
    <x v="1"/>
    <x v="14"/>
    <s v="Natuf | Business Owners | Tier1 + Growth Cities | Oct26 | V1"/>
    <s v="Natuf | Reel | Brand Ambassador | Heard Of Owning A Cafe | V1"/>
    <s v="In House Natuf"/>
    <x v="8"/>
    <s v="Non-Quality Lead"/>
    <x v="0"/>
    <x v="1"/>
    <s v="Marshal Malbari"/>
    <s v="Facebook"/>
    <s v="Direct (campaign tagged in CRM)"/>
    <s v="6ac898b31a485bf4f74caa09"/>
    <n v="1"/>
    <n v="0"/>
    <n v="1"/>
    <n v="0"/>
    <n v="3"/>
    <n v="2"/>
    <n v="0"/>
    <n v="0"/>
    <n v="0"/>
    <n v="0"/>
    <n v="0"/>
    <n v="0"/>
  </r>
  <r>
    <x v="0"/>
    <x v="0"/>
    <x v="1"/>
    <s v="E_Natuf_Generic_13082026_Adset1"/>
    <s v="E_Natuf_Generic_13082026_Adset1_Ad1"/>
    <s v="Natuf"/>
    <x v="2"/>
    <s v="Quality Lead"/>
    <x v="0"/>
    <x v="1"/>
    <s v="Tejaswini Tarigopula"/>
    <s v="Facebook"/>
    <s v="Direct (campaign tagged in CRM)"/>
    <s v="6ac897afc182415c118247f8"/>
    <n v="1"/>
    <n v="1"/>
    <n v="1"/>
    <n v="0"/>
    <n v="3"/>
    <n v="2"/>
    <n v="0"/>
    <n v="0"/>
    <n v="0"/>
    <n v="0"/>
    <n v="1"/>
    <n v="1"/>
  </r>
  <r>
    <x v="0"/>
    <x v="1"/>
    <x v="14"/>
    <s v="Natuf | LAL 1% | India | Jul26 | V1"/>
    <s v="Natuf | Reel | Brand Ambassador | Heard Of Owning A Cafe | V1"/>
    <s v="In House Natuf"/>
    <x v="6"/>
    <s v="Non-Quality Lead"/>
    <x v="0"/>
    <x v="1"/>
    <s v="Marshal Malbari"/>
    <s v="Facebook"/>
    <s v="Direct (campaign tagged in CRM)"/>
    <s v="6ac88a999cad75ad08010444"/>
    <n v="1"/>
    <n v="0"/>
    <n v="1"/>
    <n v="0"/>
    <n v="3"/>
    <n v="1"/>
    <n v="0"/>
    <n v="0"/>
    <n v="0"/>
    <n v="0"/>
    <n v="0"/>
    <n v="0"/>
  </r>
  <r>
    <x v="0"/>
    <x v="1"/>
    <x v="14"/>
    <s v="Natuf | Business Owners | Tier1 + Growth Cities | Oct26 | V1"/>
    <s v="Natuf | Reel | Brand Ambassador | Heard Of Owning A Cafe | V1"/>
    <s v="In House Natuf"/>
    <x v="6"/>
    <s v="Non-Quality Lead"/>
    <x v="0"/>
    <x v="1"/>
    <s v="Marshal Malbari"/>
    <s v="Facebook"/>
    <s v="Direct (campaign tagged in CRM)"/>
    <s v="6ac8897bd54584998cffd2aa"/>
    <n v="1"/>
    <n v="0"/>
    <n v="1"/>
    <n v="0"/>
    <n v="1"/>
    <n v="0"/>
    <n v="0"/>
    <n v="0"/>
    <n v="0"/>
    <n v="0"/>
    <n v="0"/>
    <n v="0"/>
  </r>
  <r>
    <x v="0"/>
    <x v="1"/>
    <x v="14"/>
    <s v="Natuf | Business Owners | Tier1 + Growth Cities | Oct26 | V1"/>
    <s v="Natuf | Reel | Brand Ambassador | Heard Of Owning A Cafe | V1"/>
    <s v="In House Natuf"/>
    <x v="10"/>
    <s v="Non-Quality Lead"/>
    <x v="0"/>
    <x v="1"/>
    <s v="Marshal Malbari"/>
    <s v="Facebook"/>
    <s v="Direct (campaign tagged in CRM)"/>
    <s v="6ac888ed71815c14df660adf"/>
    <n v="1"/>
    <n v="0"/>
    <n v="1"/>
    <n v="0"/>
    <n v="6"/>
    <n v="6"/>
    <n v="0"/>
    <n v="0"/>
    <n v="0"/>
    <n v="0"/>
    <n v="0"/>
    <n v="0"/>
  </r>
  <r>
    <x v="0"/>
    <x v="0"/>
    <x v="2"/>
    <s v="E_Suresh_Natuf_Kiosk_07072026_Adset5"/>
    <s v="E_Hindi_Suresh_Natuf_Kiosk_07072026_Adset5_ad3 – Copy 2"/>
    <s v="Natuf"/>
    <x v="11"/>
    <s v="Non-Quality Lead"/>
    <x v="0"/>
    <x v="1"/>
    <s v="Tejaswini Tarigopula"/>
    <s v="Facebook"/>
    <s v="Direct (campaign tagged in CRM)"/>
    <s v="6ac888a1f6c4f87545214823"/>
    <n v="1"/>
    <n v="0"/>
    <n v="0"/>
    <n v="0"/>
    <n v="1"/>
    <n v="0"/>
    <n v="0"/>
    <n v="0"/>
    <n v="0"/>
    <n v="0"/>
    <n v="1"/>
    <n v="0"/>
  </r>
  <r>
    <x v="0"/>
    <x v="1"/>
    <x v="14"/>
    <s v="Natuf | Business Owners | Tier1 + Growth Cities | Oct26 | V1"/>
    <s v="Natuf | Reel | Brand Ambassador | Heard Of Owning A Cafe | V1"/>
    <s v="In House Natuf"/>
    <x v="6"/>
    <s v="Non-Quality Lead"/>
    <x v="0"/>
    <x v="1"/>
    <s v="Marshal Malbari"/>
    <s v="Facebook"/>
    <s v="Direct (campaign tagged in CRM)"/>
    <s v="6ac886397ce5c55e0d9fde65"/>
    <n v="1"/>
    <n v="0"/>
    <n v="1"/>
    <n v="0"/>
    <n v="4"/>
    <n v="1"/>
    <n v="0"/>
    <n v="0"/>
    <n v="0"/>
    <n v="0"/>
    <n v="0"/>
    <n v="0"/>
  </r>
  <r>
    <x v="0"/>
    <x v="0"/>
    <x v="1"/>
    <s v="E_Natuf_Generic_13082026_Adset1"/>
    <s v="E_Natuf_Generic_13082026_Adset1_Ad1"/>
    <s v="Natuf"/>
    <x v="5"/>
    <s v="Non-Quality Lead"/>
    <x v="0"/>
    <x v="1"/>
    <s v="Tejaswini Tarigopula"/>
    <s v="Facebook"/>
    <s v="Direct (campaign tagged in CRM)"/>
    <s v="6ac88425966b59773e3e130a"/>
    <n v="1"/>
    <n v="0"/>
    <n v="1"/>
    <n v="0"/>
    <n v="12"/>
    <n v="9"/>
    <n v="0"/>
    <n v="0"/>
    <n v="0"/>
    <n v="0"/>
    <n v="1"/>
    <n v="0"/>
  </r>
  <r>
    <x v="0"/>
    <x v="1"/>
    <x v="14"/>
    <s v="Natuf | LAL 1% | India | Jul26 | V1"/>
    <s v="Natuf | Reel | Brand Ambassador | Heard Of Owning A Cafe | V1"/>
    <s v="In House Natuf"/>
    <x v="14"/>
    <s v="Non-Quality Lead"/>
    <x v="0"/>
    <x v="1"/>
    <s v="Marshal Malbari"/>
    <s v="Facebook"/>
    <s v="Direct (campaign tagged in CRM)"/>
    <s v="6ac883757e91b2497c04dcb1"/>
    <n v="1"/>
    <n v="0"/>
    <n v="1"/>
    <n v="1"/>
    <n v="6"/>
    <n v="0"/>
    <n v="0"/>
    <n v="0"/>
    <n v="0"/>
    <n v="0"/>
    <n v="0"/>
    <n v="0"/>
  </r>
  <r>
    <x v="0"/>
    <x v="0"/>
    <x v="3"/>
    <s v="natuf_Kiosk_23092026_ad set3"/>
    <s v="natuf_Kiosk_23092026_ad set3_ad1"/>
    <s v="Natuf"/>
    <x v="6"/>
    <s v="Non-Quality Lead"/>
    <x v="0"/>
    <x v="1"/>
    <s v="Tejaswini Tarigopula"/>
    <s v="Facebook"/>
    <s v="Direct (campaign tagged in CRM)"/>
    <s v="6ac881fbd2e216304eafd49f"/>
    <n v="1"/>
    <n v="0"/>
    <n v="1"/>
    <n v="0"/>
    <n v="1"/>
    <n v="1"/>
    <n v="0"/>
    <n v="0"/>
    <n v="0"/>
    <n v="0"/>
    <n v="1"/>
    <n v="0"/>
  </r>
  <r>
    <x v="0"/>
    <x v="1"/>
    <x v="14"/>
    <s v="Natuf | Investors | Tier1 + Growth Cities | Oct26 | V1"/>
    <s v="Natuf | Reel | Brand Ambassador | Heard Of Owning A Cafe | V1"/>
    <s v="In House Natuf"/>
    <x v="4"/>
    <s v="Quality Lead"/>
    <x v="0"/>
    <x v="1"/>
    <s v="Marshal Malbari"/>
    <s v="Facebook"/>
    <s v="Direct (campaign tagged in CRM)"/>
    <s v="6ac880983409d4224f2fa1ff"/>
    <n v="1"/>
    <n v="1"/>
    <n v="1"/>
    <n v="0"/>
    <n v="1"/>
    <n v="1"/>
    <n v="0"/>
    <n v="0"/>
    <n v="0"/>
    <n v="0"/>
    <n v="0"/>
    <n v="0"/>
  </r>
  <r>
    <x v="0"/>
    <x v="1"/>
    <x v="14"/>
    <s v="Natuf | Business Owners | Tier1 + Growth Cities | Oct26 | V1"/>
    <s v="Natuf | Reel | Brand Ambassador | Heard Of Owning A Cafe | V1"/>
    <s v="In House Natuf"/>
    <x v="11"/>
    <s v="Non-Quality Lead"/>
    <x v="0"/>
    <x v="1"/>
    <s v="(Unassigned)"/>
    <s v="Whatsapp Cloud API"/>
    <s v="Direct (campaign tagged in CRM)"/>
    <s v="6ac87b56d9cd101ec53758bd"/>
    <n v="1"/>
    <n v="0"/>
    <n v="0"/>
    <n v="0"/>
    <n v="0"/>
    <n v="0"/>
    <n v="0"/>
    <n v="0"/>
    <n v="0"/>
    <n v="0"/>
    <n v="0"/>
    <n v="0"/>
  </r>
  <r>
    <x v="0"/>
    <x v="1"/>
    <x v="14"/>
    <s v="Natuf | Business Owners | Tier1 + Growth Cities | Oct26 | V1"/>
    <s v="Natuf | Reel | Brand Ambassador | Heard Of Owning A Cafe | V1"/>
    <s v="In House Natuf"/>
    <x v="11"/>
    <s v="Non-Quality Lead"/>
    <x v="0"/>
    <x v="1"/>
    <s v="(Unassigned)"/>
    <s v="Facebook"/>
    <s v="Direct (campaign tagged in CRM)"/>
    <s v="6ac87adc8319d944bd257c11"/>
    <n v="1"/>
    <n v="0"/>
    <n v="0"/>
    <n v="0"/>
    <n v="0"/>
    <n v="0"/>
    <n v="0"/>
    <n v="0"/>
    <n v="0"/>
    <n v="0"/>
    <n v="0"/>
    <n v="0"/>
  </r>
  <r>
    <x v="0"/>
    <x v="1"/>
    <x v="14"/>
    <s v="Natuf | Investors | Tier1 + Growth Cities | Oct26 | V1"/>
    <s v="Natuf | Reel | Brand Ambassador | Heard Of Owning A Cafe | V1"/>
    <s v="In House Natuf"/>
    <x v="11"/>
    <s v="Non-Quality Lead"/>
    <x v="0"/>
    <x v="1"/>
    <s v="(Unassigned)"/>
    <s v="Facebook"/>
    <s v="Direct (campaign tagged in CRM)"/>
    <s v="6ac879b473a71591bcbc4115"/>
    <n v="1"/>
    <n v="0"/>
    <n v="0"/>
    <n v="0"/>
    <n v="0"/>
    <n v="0"/>
    <n v="0"/>
    <n v="0"/>
    <n v="0"/>
    <n v="0"/>
    <n v="0"/>
    <n v="0"/>
  </r>
  <r>
    <x v="0"/>
    <x v="0"/>
    <x v="1"/>
    <s v="E_Natuf_Generic_13082026_Adset1"/>
    <s v="E_Natuf_Generic_13082026_Adset1_Ad1"/>
    <s v="Natuf"/>
    <x v="5"/>
    <s v="Non-Quality Lead"/>
    <x v="0"/>
    <x v="1"/>
    <s v="Marshal Malbari"/>
    <s v="Facebook"/>
    <s v="Direct (campaign tagged in CRM)"/>
    <s v="6ac87892bfa8d61e128b4b1c"/>
    <n v="1"/>
    <n v="0"/>
    <n v="1"/>
    <n v="0"/>
    <n v="2"/>
    <n v="2"/>
    <n v="0"/>
    <n v="0"/>
    <n v="0"/>
    <n v="0"/>
    <n v="1"/>
    <n v="0"/>
  </r>
  <r>
    <x v="0"/>
    <x v="0"/>
    <x v="3"/>
    <s v="natuf_Kiosk_14072026_Highest-converting industries"/>
    <s v="natuf_Kiosk_14072026_ad set_ad1"/>
    <s v="Natuf"/>
    <x v="5"/>
    <s v="Non-Quality Lead"/>
    <x v="0"/>
    <x v="1"/>
    <s v="Marshal Malbari"/>
    <s v="Facebook"/>
    <s v="Direct (campaign tagged in CRM)"/>
    <s v="6ac87835c3adbebaf6898d74"/>
    <n v="1"/>
    <n v="0"/>
    <n v="1"/>
    <n v="0"/>
    <n v="6"/>
    <n v="1"/>
    <n v="0"/>
    <n v="0"/>
    <n v="0"/>
    <n v="0"/>
    <n v="1"/>
    <n v="0"/>
  </r>
  <r>
    <x v="0"/>
    <x v="0"/>
    <x v="1"/>
    <s v="E_Natuf_Generic_13082026_Adset1"/>
    <s v="E_Natuf_Generic_13082026_Adset1_Ad1"/>
    <s v="Natuf"/>
    <x v="14"/>
    <s v="Non-Quality Lead"/>
    <x v="0"/>
    <x v="1"/>
    <s v="Marshal Malbari"/>
    <s v="Facebook"/>
    <s v="Direct (campaign tagged in CRM)"/>
    <s v="6ac8778fe3cdc73ee3283ea7"/>
    <n v="1"/>
    <n v="0"/>
    <n v="1"/>
    <n v="1"/>
    <n v="6"/>
    <n v="6"/>
    <n v="0"/>
    <n v="0"/>
    <n v="0"/>
    <n v="0"/>
    <n v="1"/>
    <n v="0"/>
  </r>
  <r>
    <x v="0"/>
    <x v="1"/>
    <x v="14"/>
    <s v="Natuf | Broad | Tier1 + Growth Cities | Oct26 | V1"/>
    <s v="Natuf | Reel | Brand Ambassador | Heard Of Owning A Cafe | V1"/>
    <s v="Natuf"/>
    <x v="14"/>
    <s v="Non-Quality Lead"/>
    <x v="0"/>
    <x v="1"/>
    <s v="Marshal Malbari"/>
    <s v="Facebook"/>
    <s v="Direct (campaign tagged in CRM)"/>
    <s v="6ac875c4e31d84fa000585e7"/>
    <n v="1"/>
    <n v="0"/>
    <n v="1"/>
    <n v="1"/>
    <n v="6"/>
    <n v="1"/>
    <n v="0"/>
    <n v="0"/>
    <n v="0"/>
    <n v="0"/>
    <n v="0"/>
    <n v="0"/>
  </r>
  <r>
    <x v="0"/>
    <x v="0"/>
    <x v="2"/>
    <s v="E_Suresh_Natuf_Kiosk_07072026_Adset5"/>
    <s v="E_Hindi_Suresh_Natuf_Kiosk_07072026_Adset5_ad3 – Copy 2"/>
    <s v="Natuf"/>
    <x v="5"/>
    <s v="Non-Quality Lead"/>
    <x v="0"/>
    <x v="1"/>
    <s v="Tejaswini Tarigopula"/>
    <s v="Facebook"/>
    <s v="Direct (campaign tagged in CRM)"/>
    <s v="6ac8744d21bcfb1fe2542ca3"/>
    <n v="1"/>
    <n v="0"/>
    <n v="1"/>
    <n v="0"/>
    <n v="1"/>
    <n v="1"/>
    <n v="0"/>
    <n v="0"/>
    <n v="0"/>
    <n v="0"/>
    <n v="1"/>
    <n v="0"/>
  </r>
  <r>
    <x v="0"/>
    <x v="0"/>
    <x v="1"/>
    <s v="E_Natuf_Generic_13082026_Adset1"/>
    <s v="E_Natuf_Generic_13082026_Adset1_Ad1"/>
    <s v="Natuf"/>
    <x v="2"/>
    <s v="Quality Lead"/>
    <x v="0"/>
    <x v="1"/>
    <s v="Tejaswini Tarigopula"/>
    <s v="Facebook"/>
    <s v="Direct (campaign tagged in CRM)"/>
    <s v="6ac8733f3a653cfd27127f52"/>
    <n v="1"/>
    <n v="1"/>
    <n v="1"/>
    <n v="0"/>
    <n v="7"/>
    <n v="5"/>
    <n v="0"/>
    <n v="0"/>
    <n v="0"/>
    <n v="0"/>
    <n v="1"/>
    <n v="1"/>
  </r>
  <r>
    <x v="0"/>
    <x v="1"/>
    <x v="14"/>
    <s v="Natuf | Broad | Tier1 + Growth Cities | Oct26 | V1"/>
    <s v="Natuf | Reel | Brand Ambassador | Heard Of Owning A Cafe | V1"/>
    <s v="Natuf"/>
    <x v="4"/>
    <s v="Quality Lead"/>
    <x v="0"/>
    <x v="1"/>
    <s v="Tejaswini Tarigopula"/>
    <s v="Facebook"/>
    <s v="Direct (campaign tagged in CRM)"/>
    <s v="6ac868c449755126662d0e36"/>
    <n v="1"/>
    <n v="1"/>
    <n v="1"/>
    <n v="0"/>
    <n v="1"/>
    <n v="1"/>
    <n v="0"/>
    <n v="0"/>
    <n v="0"/>
    <n v="0"/>
    <n v="0"/>
    <n v="0"/>
  </r>
  <r>
    <x v="0"/>
    <x v="0"/>
    <x v="2"/>
    <s v="E_Suresh_Natuf_Kiosk_07072026_Adset5"/>
    <s v="E_Hindi_Suresh_Natuf_Kiosk_07072026_Adset5_ad3 – Copy 2"/>
    <s v="Natuf"/>
    <x v="8"/>
    <s v="Non-Quality Lead"/>
    <x v="0"/>
    <x v="1"/>
    <s v="Tejaswini Tarigopula"/>
    <s v="Facebook"/>
    <s v="Direct (campaign tagged in CRM)"/>
    <s v="6ac86602cfb79409eb3624fb"/>
    <n v="1"/>
    <n v="0"/>
    <n v="1"/>
    <n v="0"/>
    <n v="6"/>
    <n v="0"/>
    <n v="0"/>
    <n v="0"/>
    <n v="0"/>
    <n v="0"/>
    <n v="1"/>
    <n v="0"/>
  </r>
  <r>
    <x v="0"/>
    <x v="0"/>
    <x v="1"/>
    <s v="E_Natuf_Generic_13082026_Adset1"/>
    <s v="E_Natuf_Generic_13082026_Adset1_Ad1"/>
    <s v="Natuf"/>
    <x v="5"/>
    <s v="Non-Quality Lead"/>
    <x v="0"/>
    <x v="1"/>
    <s v="Tejaswini Tarigopula"/>
    <s v="Facebook"/>
    <s v="Direct (campaign tagged in CRM)"/>
    <s v="6ac8643d5ff68825b9d9234e"/>
    <n v="1"/>
    <n v="0"/>
    <n v="1"/>
    <n v="0"/>
    <n v="1"/>
    <n v="1"/>
    <n v="0"/>
    <n v="0"/>
    <n v="0"/>
    <n v="0"/>
    <n v="1"/>
    <n v="0"/>
  </r>
  <r>
    <x v="0"/>
    <x v="0"/>
    <x v="3"/>
    <s v="natuf_Kiosk_23092026_ad set3"/>
    <s v="natuf_Kiosk_23092026_ad set3_ad1"/>
    <s v="Natuf"/>
    <x v="14"/>
    <s v="Non-Quality Lead"/>
    <x v="0"/>
    <x v="1"/>
    <s v="Deepak Rai"/>
    <s v="Facebook"/>
    <s v="Direct (campaign tagged in CRM)"/>
    <s v="6ac86349df3a6d3a678a384c"/>
    <n v="1"/>
    <n v="0"/>
    <n v="1"/>
    <n v="1"/>
    <n v="1"/>
    <n v="1"/>
    <n v="0"/>
    <n v="0"/>
    <n v="0"/>
    <n v="0"/>
    <n v="1"/>
    <n v="0"/>
  </r>
  <r>
    <x v="0"/>
    <x v="1"/>
    <x v="14"/>
    <s v="Natuf | LAL 1% | India | Jul26 | V1"/>
    <s v="Natuf | Reel | Brand Ambassador | Heard Of Owning A Cafe | V1"/>
    <s v="Natuf"/>
    <x v="6"/>
    <s v="Non-Quality Lead"/>
    <x v="0"/>
    <x v="1"/>
    <s v="Marshal Malbari"/>
    <s v="Facebook"/>
    <s v="Direct (campaign tagged in CRM)"/>
    <s v="6ac8631b5ff68825b9d92073"/>
    <n v="1"/>
    <n v="0"/>
    <n v="1"/>
    <n v="0"/>
    <n v="0"/>
    <n v="0"/>
    <n v="0"/>
    <n v="0"/>
    <n v="0"/>
    <n v="0"/>
    <n v="0"/>
    <n v="0"/>
  </r>
  <r>
    <x v="0"/>
    <x v="1"/>
    <x v="14"/>
    <s v="Natuf | Business Owners | Tier1 + Growth Cities | Oct26 | V1"/>
    <s v="Natuf | Reel | Brand Ambassador | Heard Of Owning A Cafe | V1"/>
    <s v="Natuf"/>
    <x v="14"/>
    <s v="Non-Quality Lead"/>
    <x v="0"/>
    <x v="1"/>
    <s v="Tejaswini Tarigopula"/>
    <s v="Facebook"/>
    <s v="Direct (campaign tagged in CRM)"/>
    <s v="6ac861b92ce0e78c3a968b4b"/>
    <n v="1"/>
    <n v="0"/>
    <n v="1"/>
    <n v="1"/>
    <n v="6"/>
    <n v="0"/>
    <n v="0"/>
    <n v="0"/>
    <n v="0"/>
    <n v="0"/>
    <n v="0"/>
    <n v="0"/>
  </r>
  <r>
    <x v="0"/>
    <x v="1"/>
    <x v="14"/>
    <s v="Natuf | Broad | Tier1 + Growth Cities | Oct26 | V1"/>
    <s v="Natuf | Reel | Brand Ambassador | Heard Of Owning A Cafe | V1"/>
    <s v="Natuf"/>
    <x v="14"/>
    <s v="Non-Quality Lead"/>
    <x v="0"/>
    <x v="1"/>
    <s v="Tejaswini Tarigopula"/>
    <s v="Facebook"/>
    <s v="Direct (campaign tagged in CRM)"/>
    <s v="6ac860f908a798518bdd1741"/>
    <n v="1"/>
    <n v="0"/>
    <n v="1"/>
    <n v="1"/>
    <n v="2"/>
    <n v="2"/>
    <n v="0"/>
    <n v="0"/>
    <n v="0"/>
    <n v="0"/>
    <n v="0"/>
    <n v="0"/>
  </r>
  <r>
    <x v="0"/>
    <x v="1"/>
    <x v="14"/>
    <s v="Natuf | Broad | Tier1 + Growth Cities | Oct26 | V1"/>
    <s v="Natuf | Reel | Brand Ambassador | Heard Of Owning A Cafe | V1"/>
    <s v="Natuf"/>
    <x v="4"/>
    <s v="Quality Lead"/>
    <x v="0"/>
    <x v="1"/>
    <s v="Tejaswini Tarigopula"/>
    <s v="Facebook"/>
    <s v="Direct (campaign tagged in CRM)"/>
    <s v="6ac86080df3a6d3a678a32a1"/>
    <n v="1"/>
    <n v="1"/>
    <n v="1"/>
    <n v="0"/>
    <n v="2"/>
    <n v="2"/>
    <n v="0"/>
    <n v="0"/>
    <n v="0"/>
    <n v="0"/>
    <n v="0"/>
    <n v="0"/>
  </r>
  <r>
    <x v="0"/>
    <x v="1"/>
    <x v="14"/>
    <s v="Natuf | Investors | Tier1 + Growth Cities | Oct26 | V1"/>
    <s v="Natuf | Reel | Brand Ambassador | Heard Of Owning A Cafe | V1"/>
    <s v="Natuf"/>
    <x v="5"/>
    <s v="Non-Quality Lead"/>
    <x v="0"/>
    <x v="1"/>
    <s v="Tejaswini Tarigopula"/>
    <s v="Facebook"/>
    <s v="Direct (campaign tagged in CRM)"/>
    <s v="6ac85ef67799b21b92eaa230"/>
    <n v="1"/>
    <n v="0"/>
    <n v="1"/>
    <n v="0"/>
    <n v="8"/>
    <n v="2"/>
    <n v="0"/>
    <n v="0"/>
    <n v="0"/>
    <n v="0"/>
    <n v="0"/>
    <n v="0"/>
  </r>
  <r>
    <x v="0"/>
    <x v="1"/>
    <x v="14"/>
    <s v="Natuf | Investors | Tier1 + Growth Cities | Oct26 | V1"/>
    <s v="Natuf | Reel | Brand Ambassador | Heard Of Owning A Cafe | V1"/>
    <s v="Natuf"/>
    <x v="6"/>
    <s v="Non-Quality Lead"/>
    <x v="0"/>
    <x v="1"/>
    <s v="Tejaswini Tarigopula"/>
    <s v="Facebook"/>
    <s v="Direct (campaign tagged in CRM)"/>
    <s v="6ac85ef25ff68825b9d91ccb"/>
    <n v="1"/>
    <n v="0"/>
    <n v="1"/>
    <n v="0"/>
    <n v="3"/>
    <n v="2"/>
    <n v="0"/>
    <n v="0"/>
    <n v="0"/>
    <n v="0"/>
    <n v="0"/>
    <n v="0"/>
  </r>
  <r>
    <x v="0"/>
    <x v="1"/>
    <x v="14"/>
    <s v="Natuf | Business Owners | Tier1 + Growth Cities | Oct26 | V1"/>
    <s v="Natuf | Reel | Brand Ambassador | Heard Of Owning A Cafe | V1"/>
    <s v="Natuf"/>
    <x v="1"/>
    <s v="Quality Lead"/>
    <x v="0"/>
    <x v="1"/>
    <s v="Marshal Malbari"/>
    <s v="Facebook"/>
    <s v="Direct (campaign tagged in CRM)"/>
    <s v="6ac85ea97799b21b92eaa1f3"/>
    <n v="1"/>
    <n v="1"/>
    <n v="1"/>
    <n v="0"/>
    <n v="7"/>
    <n v="4"/>
    <n v="0"/>
    <n v="0"/>
    <n v="0"/>
    <n v="0"/>
    <n v="0"/>
    <n v="0"/>
  </r>
  <r>
    <x v="0"/>
    <x v="0"/>
    <x v="3"/>
    <s v="natuf_Kiosk_23092026_ad set3"/>
    <s v="natuf_Kiosk_Fomo_23092026_ad set3_ad2"/>
    <s v="Natuf"/>
    <x v="10"/>
    <s v="Non-Quality Lead"/>
    <x v="0"/>
    <x v="1"/>
    <s v="Marshal Malbari"/>
    <s v="Facebook"/>
    <s v="Direct (campaign tagged in CRM)"/>
    <s v="6ac85db52c7c2afee1d51c76"/>
    <n v="1"/>
    <n v="0"/>
    <n v="1"/>
    <n v="0"/>
    <n v="5"/>
    <n v="0"/>
    <n v="0"/>
    <n v="0"/>
    <n v="0"/>
    <n v="0"/>
    <n v="1"/>
    <n v="0"/>
  </r>
  <r>
    <x v="0"/>
    <x v="1"/>
    <x v="14"/>
    <s v="Natuf | Business Owners | Tier1 + Growth Cities | Oct26 | V1"/>
    <s v="Natuf | Reel | Brand Ambassador | Heard Of Owning A Cafe | V1"/>
    <s v="Natuf"/>
    <x v="14"/>
    <s v="Non-Quality Lead"/>
    <x v="0"/>
    <x v="1"/>
    <s v="Tejaswini Tarigopula"/>
    <s v="Facebook"/>
    <s v="Direct (campaign tagged in CRM)"/>
    <s v="6ac85d1cc64bdf424fb57be8"/>
    <n v="1"/>
    <n v="0"/>
    <n v="1"/>
    <n v="1"/>
    <n v="1"/>
    <n v="1"/>
    <n v="0"/>
    <n v="0"/>
    <n v="0"/>
    <n v="0"/>
    <n v="0"/>
    <n v="0"/>
  </r>
  <r>
    <x v="0"/>
    <x v="1"/>
    <x v="14"/>
    <s v="Natuf | Business Owners | Tier1 + Growth Cities | Oct26 | V1"/>
    <s v="Natuf | Reel | Brand Ambassador | Heard Of Owning A Cafe | V1"/>
    <s v="Natuf"/>
    <x v="4"/>
    <s v="Quality Lead"/>
    <x v="0"/>
    <x v="1"/>
    <s v="Marshal Malbari"/>
    <s v="Facebook"/>
    <s v="Direct (campaign tagged in CRM)"/>
    <s v="6ac8532a37ef951cd440446f"/>
    <n v="1"/>
    <n v="1"/>
    <n v="1"/>
    <n v="0"/>
    <n v="6"/>
    <n v="3"/>
    <n v="0"/>
    <n v="0"/>
    <n v="0"/>
    <n v="0"/>
    <n v="0"/>
    <n v="0"/>
  </r>
  <r>
    <x v="0"/>
    <x v="0"/>
    <x v="3"/>
    <s v="natuf_Kiosk_23092026_ad set3"/>
    <s v="natuf_Kiosk_23092026_ad set3_ad1"/>
    <s v="Natuf"/>
    <x v="4"/>
    <s v="Quality Lead"/>
    <x v="0"/>
    <x v="1"/>
    <s v="Marshal Malbari"/>
    <s v="Facebook"/>
    <s v="Direct (campaign tagged in CRM)"/>
    <s v="6ac84a8fac34156f380e5b31"/>
    <n v="1"/>
    <n v="1"/>
    <n v="1"/>
    <n v="0"/>
    <n v="5"/>
    <n v="1"/>
    <n v="0"/>
    <n v="0"/>
    <n v="0"/>
    <n v="0"/>
    <n v="1"/>
    <n v="1"/>
  </r>
  <r>
    <x v="0"/>
    <x v="0"/>
    <x v="8"/>
    <s v="E_Natuf_Foco_10092026_Ad Set4"/>
    <s v="E_Natuf_Foco_10092026_Ad Set4_Ad4 -1"/>
    <s v="Natuf"/>
    <x v="6"/>
    <s v="Non-Quality Lead"/>
    <x v="0"/>
    <x v="1"/>
    <s v="Tejaswini Tarigopula"/>
    <s v="Facebook"/>
    <s v="Direct (campaign tagged in CRM)"/>
    <s v="6ac848829c4522a519a64257"/>
    <n v="1"/>
    <n v="0"/>
    <n v="1"/>
    <n v="0"/>
    <n v="2"/>
    <n v="1"/>
    <n v="0"/>
    <n v="0"/>
    <n v="0"/>
    <n v="0"/>
    <n v="1"/>
    <n v="0"/>
  </r>
  <r>
    <x v="0"/>
    <x v="1"/>
    <x v="14"/>
    <s v="Natuf | Business Owners | Tier1 + Growth Cities | Oct26 | V1"/>
    <s v="Natuf | Reel | Brand Ambassador | Heard Of Owning A Cafe | V1"/>
    <s v="Natuf"/>
    <x v="14"/>
    <s v="Non-Quality Lead"/>
    <x v="0"/>
    <x v="1"/>
    <s v="Tejaswini Tarigopula"/>
    <s v="Facebook"/>
    <s v="Direct (campaign tagged in CRM)"/>
    <s v="6ac845e08f977d91c6f4ad26"/>
    <n v="1"/>
    <n v="0"/>
    <n v="1"/>
    <n v="1"/>
    <n v="2"/>
    <n v="1"/>
    <n v="0"/>
    <n v="0"/>
    <n v="0"/>
    <n v="0"/>
    <n v="0"/>
    <n v="0"/>
  </r>
  <r>
    <x v="0"/>
    <x v="1"/>
    <x v="14"/>
    <s v="Natuf | Broad | Tier1 + Growth Cities | Oct26 | V1"/>
    <s v="Natuf | Reel | Brand Ambassador | Heard Of Owning A Cafe | V1"/>
    <s v="Natuf"/>
    <x v="6"/>
    <s v="Non-Quality Lead"/>
    <x v="0"/>
    <x v="1"/>
    <s v="Tejaswini Tarigopula"/>
    <s v="Facebook"/>
    <s v="Direct (campaign tagged in CRM)"/>
    <s v="6ac8441c4be82ac4f2ac82e2"/>
    <n v="1"/>
    <n v="0"/>
    <n v="1"/>
    <n v="0"/>
    <n v="0"/>
    <n v="0"/>
    <n v="0"/>
    <n v="0"/>
    <n v="0"/>
    <n v="0"/>
    <n v="0"/>
    <n v="0"/>
  </r>
  <r>
    <x v="0"/>
    <x v="1"/>
    <x v="14"/>
    <s v="Natuf | Investors | Tier1 + Growth Cities | Oct26 | V1"/>
    <s v="Natuf | Reel | Brand Ambassador | Heard Of Owning A Cafe | V1"/>
    <s v="Natuf"/>
    <x v="5"/>
    <s v="Non-Quality Lead"/>
    <x v="0"/>
    <x v="1"/>
    <s v="Tejaswini Tarigopula"/>
    <s v="Facebook"/>
    <s v="Direct (campaign tagged in CRM)"/>
    <s v="6ac839d032f8f83631c08786"/>
    <n v="1"/>
    <n v="0"/>
    <n v="1"/>
    <n v="0"/>
    <n v="3"/>
    <n v="1"/>
    <n v="0"/>
    <n v="0"/>
    <n v="0"/>
    <n v="0"/>
    <n v="0"/>
    <n v="0"/>
  </r>
  <r>
    <x v="0"/>
    <x v="1"/>
    <x v="14"/>
    <s v="Natuf | Business Owners | Tier1 + Growth Cities | Oct26 | V1"/>
    <s v="Natuf | Reel | Brand Ambassador | Heard Of Owning A Cafe | V1"/>
    <s v="Natuf"/>
    <x v="7"/>
    <s v="Non-Quality Lead"/>
    <x v="0"/>
    <x v="1"/>
    <s v="Tejaswini Tarigopula"/>
    <s v="Facebook"/>
    <s v="Direct (campaign tagged in CRM)"/>
    <s v="6ac82fdc3ef027f9ee61a7d4"/>
    <n v="1"/>
    <n v="0"/>
    <n v="1"/>
    <n v="0"/>
    <n v="2"/>
    <n v="0"/>
    <n v="0"/>
    <n v="0"/>
    <n v="0"/>
    <n v="0"/>
    <n v="0"/>
    <n v="0"/>
  </r>
  <r>
    <x v="0"/>
    <x v="1"/>
    <x v="14"/>
    <s v="Natuf | Broad | Tier1 + Growth Cities | Oct26 | V1"/>
    <s v="Natuf | Reel | Brand Ambassador | Heard Of Owning A Cafe | V1"/>
    <s v="Natuf"/>
    <x v="14"/>
    <s v="Non-Quality Lead"/>
    <x v="0"/>
    <x v="1"/>
    <s v="Marshal Malbari"/>
    <s v="Facebook"/>
    <s v="Direct (campaign tagged in CRM)"/>
    <s v="6ac8227aee8b5a498ad23f62"/>
    <n v="1"/>
    <n v="0"/>
    <n v="1"/>
    <n v="1"/>
    <n v="5"/>
    <n v="1"/>
    <n v="0"/>
    <n v="0"/>
    <n v="0"/>
    <n v="0"/>
    <n v="0"/>
    <n v="0"/>
  </r>
  <r>
    <x v="0"/>
    <x v="0"/>
    <x v="3"/>
    <s v="natuf_Kiosk_09102026"/>
    <s v="natuf_Kiosk_14072026_ad set_ad1"/>
    <s v="Natuf"/>
    <x v="6"/>
    <s v="Non-Quality Lead"/>
    <x v="0"/>
    <x v="1"/>
    <s v="Tejaswini Tarigopula"/>
    <s v="Facebook"/>
    <s v="Direct (campaign tagged in CRM)"/>
    <s v="6ac822016a430ac61d62bec8"/>
    <n v="1"/>
    <n v="0"/>
    <n v="1"/>
    <n v="0"/>
    <n v="3"/>
    <n v="0"/>
    <n v="0"/>
    <n v="0"/>
    <n v="0"/>
    <n v="0"/>
    <n v="1"/>
    <n v="0"/>
  </r>
  <r>
    <x v="0"/>
    <x v="1"/>
    <x v="14"/>
    <s v="Natuf | Investors | Tier1 + Growth Cities | Oct26 | V1"/>
    <s v="Natuf | Reel | Brand Ambassador | Heard Of Owning A Cafe | V1"/>
    <s v="Natuf"/>
    <x v="14"/>
    <s v="Non-Quality Lead"/>
    <x v="0"/>
    <x v="1"/>
    <s v="Tejaswini Tarigopula"/>
    <s v="Facebook"/>
    <s v="Direct (campaign tagged in CRM)"/>
    <s v="6ac81f2d914a018028c288f4"/>
    <n v="1"/>
    <n v="0"/>
    <n v="1"/>
    <n v="1"/>
    <n v="2"/>
    <n v="2"/>
    <n v="0"/>
    <n v="0"/>
    <n v="0"/>
    <n v="0"/>
    <n v="0"/>
    <n v="0"/>
  </r>
  <r>
    <x v="0"/>
    <x v="1"/>
    <x v="14"/>
    <s v="Natuf | Investors | Tier1 + Growth Cities | Oct26 | V1"/>
    <s v="Natuf | Reel | Brand Ambassador | Heard Of Owning A Cafe | V1"/>
    <s v="Natuf"/>
    <x v="5"/>
    <s v="Non-Quality Lead"/>
    <x v="0"/>
    <x v="1"/>
    <s v="Tejaswini Tarigopula"/>
    <s v="Facebook"/>
    <s v="Direct (campaign tagged in CRM)"/>
    <s v="6ac80c9ff03a5ade251f1402"/>
    <n v="1"/>
    <n v="0"/>
    <n v="1"/>
    <n v="0"/>
    <n v="2"/>
    <n v="1"/>
    <n v="0"/>
    <n v="0"/>
    <n v="0"/>
    <n v="0"/>
    <n v="0"/>
    <n v="0"/>
  </r>
  <r>
    <x v="0"/>
    <x v="1"/>
    <x v="14"/>
    <s v="Natuf | Investors | Tier1 + Growth Cities | Oct26 | V1"/>
    <s v="Natuf | Reel | Brand Ambassador | Heard Of Owning A Cafe | V1"/>
    <s v="Natuf"/>
    <x v="14"/>
    <s v="Non-Quality Lead"/>
    <x v="0"/>
    <x v="1"/>
    <s v="Marshal Malbari"/>
    <s v="Facebook"/>
    <s v="Direct (campaign tagged in CRM)"/>
    <s v="6ac809c207e2cc8063b74e70"/>
    <n v="1"/>
    <n v="0"/>
    <n v="1"/>
    <n v="1"/>
    <n v="1"/>
    <n v="0"/>
    <n v="0"/>
    <n v="0"/>
    <n v="0"/>
    <n v="0"/>
    <n v="0"/>
    <n v="0"/>
  </r>
  <r>
    <x v="0"/>
    <x v="1"/>
    <x v="14"/>
    <s v="Natuf | Broad | Tier1 + Growth Cities | Oct26 | V1"/>
    <s v="Natuf | Reel | Brand Ambassador | Heard Of Owning A Cafe | V1"/>
    <s v="Natuf"/>
    <x v="5"/>
    <s v="Non-Quality Lead"/>
    <x v="0"/>
    <x v="1"/>
    <s v="Tejaswini Tarigopula"/>
    <s v="Facebook"/>
    <s v="Direct (campaign tagged in CRM)"/>
    <s v="6ac8085b4da2f6dfb620e0f7"/>
    <n v="1"/>
    <n v="0"/>
    <n v="1"/>
    <n v="0"/>
    <n v="9"/>
    <n v="7"/>
    <n v="0"/>
    <n v="0"/>
    <n v="0"/>
    <n v="0"/>
    <n v="0"/>
    <n v="0"/>
  </r>
  <r>
    <x v="0"/>
    <x v="1"/>
    <x v="14"/>
    <s v="Natuf | Investors | Tier1 + Growth Cities | Oct26 | V1"/>
    <s v="Natuf | Reel | Brand Ambassador | Heard Of Owning A Cafe | V1"/>
    <s v="Natuf"/>
    <x v="5"/>
    <s v="Non-Quality Lead"/>
    <x v="0"/>
    <x v="1"/>
    <s v="Tejaswini Tarigopula"/>
    <s v="Facebook"/>
    <s v="Direct (campaign tagged in CRM)"/>
    <s v="6ac802100ac00247d137849d"/>
    <n v="1"/>
    <n v="0"/>
    <n v="1"/>
    <n v="0"/>
    <n v="2"/>
    <n v="1"/>
    <n v="0"/>
    <n v="0"/>
    <n v="0"/>
    <n v="0"/>
    <n v="0"/>
    <n v="0"/>
  </r>
  <r>
    <x v="0"/>
    <x v="1"/>
    <x v="14"/>
    <s v="Natuf | LAL 1% | India | Jul26 | V1"/>
    <s v="Natuf | Reel | Brand Ambassador | Heard Of Owning A Cafe | V1"/>
    <s v="Natuf"/>
    <x v="14"/>
    <s v="Non-Quality Lead"/>
    <x v="0"/>
    <x v="1"/>
    <s v="Tejaswini Tarigopula"/>
    <s v="Facebook"/>
    <s v="Direct (campaign tagged in CRM)"/>
    <s v="6ac800949f781df2a598617b"/>
    <n v="1"/>
    <n v="0"/>
    <n v="1"/>
    <n v="1"/>
    <n v="1"/>
    <n v="0"/>
    <n v="0"/>
    <n v="0"/>
    <n v="0"/>
    <n v="0"/>
    <n v="0"/>
    <n v="0"/>
  </r>
  <r>
    <x v="0"/>
    <x v="1"/>
    <x v="14"/>
    <s v="Natuf | LAL 1% | India | Jul26 | V1"/>
    <s v="Natuf | Reel | Brand Ambassador | Heard Of Owning A Cafe | V1"/>
    <s v="Natuf"/>
    <x v="10"/>
    <s v="Non-Quality Lead"/>
    <x v="0"/>
    <x v="1"/>
    <s v="Marshal Malbari"/>
    <s v="Facebook"/>
    <s v="Direct (campaign tagged in CRM)"/>
    <s v="6ac7fa66eff991aed6a404b6"/>
    <n v="1"/>
    <n v="0"/>
    <n v="1"/>
    <n v="0"/>
    <n v="6"/>
    <n v="0"/>
    <n v="0"/>
    <n v="0"/>
    <n v="0"/>
    <n v="0"/>
    <n v="0"/>
    <n v="0"/>
  </r>
  <r>
    <x v="0"/>
    <x v="0"/>
    <x v="0"/>
    <s v="E_Karan_Natuf_Fragship_07072026_Adset2"/>
    <s v="E_Karan_Natuf_Flagship_Cafe_07072026_Adset2_Ad1 – Copy 2"/>
    <s v="Natuf"/>
    <x v="14"/>
    <s v="Non-Quality Lead"/>
    <x v="0"/>
    <x v="1"/>
    <s v="Marshal Malbari"/>
    <s v="Facebook"/>
    <s v="Direct (campaign tagged in CRM)"/>
    <s v="6ac7fa23b901dd880346cfd3"/>
    <n v="1"/>
    <n v="0"/>
    <n v="1"/>
    <n v="1"/>
    <n v="4"/>
    <n v="2"/>
    <n v="0"/>
    <n v="0"/>
    <n v="0"/>
    <n v="0"/>
    <n v="1"/>
    <n v="0"/>
  </r>
  <r>
    <x v="0"/>
    <x v="0"/>
    <x v="1"/>
    <s v="E_Natuf_Generic_13082026_Adset1"/>
    <s v="E_Natuf_Generic_13082026_Adset1_Ad1"/>
    <s v="Natuf"/>
    <x v="5"/>
    <s v="Non-Quality Lead"/>
    <x v="0"/>
    <x v="1"/>
    <s v="Tejaswini Tarigopula"/>
    <s v="Facebook"/>
    <s v="Direct (campaign tagged in CRM)"/>
    <s v="6ac7f7345c570a6b80f4e0b1"/>
    <n v="1"/>
    <n v="0"/>
    <n v="1"/>
    <n v="0"/>
    <n v="4"/>
    <n v="3"/>
    <n v="0"/>
    <n v="0"/>
    <n v="0"/>
    <n v="0"/>
    <n v="1"/>
    <n v="0"/>
  </r>
  <r>
    <x v="0"/>
    <x v="1"/>
    <x v="14"/>
    <s v="Natuf | LAL 1% | India | Jul26 | V1"/>
    <s v="Natuf | Reel | Brand Ambassador | Heard Of Owning A Cafe | V1"/>
    <s v="Natuf"/>
    <x v="2"/>
    <s v="Quality Lead"/>
    <x v="0"/>
    <x v="1"/>
    <s v="Tejaswini Tarigopula"/>
    <s v="Facebook"/>
    <s v="Direct (campaign tagged in CRM)"/>
    <s v="6ac7f68c5c570a6b80f4e038"/>
    <n v="1"/>
    <n v="1"/>
    <n v="1"/>
    <n v="0"/>
    <n v="6"/>
    <n v="4"/>
    <n v="0"/>
    <n v="0"/>
    <n v="0"/>
    <n v="0"/>
    <n v="0"/>
    <n v="0"/>
  </r>
  <r>
    <x v="0"/>
    <x v="0"/>
    <x v="1"/>
    <s v="E_Natuf_Generic_13082026_Adset1"/>
    <s v="E_Natuf_Generic_13082026_Adset1_Ad1"/>
    <s v="Natuf"/>
    <x v="0"/>
    <s v="Quality Lead"/>
    <x v="0"/>
    <x v="1"/>
    <s v="Tejaswini Tarigopula"/>
    <s v="Facebook"/>
    <s v="Direct (campaign tagged in CRM)"/>
    <s v="6ac7f572af4dc39b04361402"/>
    <n v="1"/>
    <n v="1"/>
    <n v="1"/>
    <n v="0"/>
    <n v="2"/>
    <n v="1"/>
    <n v="0"/>
    <n v="0"/>
    <n v="0"/>
    <n v="0"/>
    <n v="1"/>
    <n v="1"/>
  </r>
  <r>
    <x v="0"/>
    <x v="1"/>
    <x v="14"/>
    <s v="Natuf | Broad | Tier1 + Growth Cities | Oct26 | V1"/>
    <s v="Natuf | Reel | Brand Ambassador | Heard Of Owning A Cafe | V1"/>
    <s v="Natuf"/>
    <x v="14"/>
    <s v="Non-Quality Lead"/>
    <x v="0"/>
    <x v="1"/>
    <s v="Marshal Malbari"/>
    <s v="Facebook"/>
    <s v="Direct (campaign tagged in CRM)"/>
    <s v="6ac7f00545258ee2c1ff9821"/>
    <n v="1"/>
    <n v="0"/>
    <n v="1"/>
    <n v="1"/>
    <n v="6"/>
    <n v="0"/>
    <n v="0"/>
    <n v="0"/>
    <n v="0"/>
    <n v="0"/>
    <n v="0"/>
    <n v="0"/>
  </r>
  <r>
    <x v="0"/>
    <x v="1"/>
    <x v="14"/>
    <s v="Natuf | Investors | Tier1 + Growth Cities | Oct26 | V1"/>
    <s v="Natuf | Reel | Hindi | Male | We Are Bringing Natuf | V1"/>
    <s v="Natuf"/>
    <x v="14"/>
    <s v="Non-Quality Lead"/>
    <x v="0"/>
    <x v="1"/>
    <s v="Marshal Malbari"/>
    <s v="Facebook"/>
    <s v="Direct (campaign tagged in CRM)"/>
    <s v="6ac7ef6f45258ee2c1ff9786"/>
    <n v="1"/>
    <n v="0"/>
    <n v="1"/>
    <n v="1"/>
    <n v="6"/>
    <n v="1"/>
    <n v="0"/>
    <n v="0"/>
    <n v="0"/>
    <n v="0"/>
    <n v="0"/>
    <n v="0"/>
  </r>
  <r>
    <x v="0"/>
    <x v="1"/>
    <x v="14"/>
    <s v="Natuf | Broad | Tier1 + Growth Cities | Oct26 | V1"/>
    <s v="Natuf | Reel | Brand Ambassador | Heard Of Owning A Cafe | V1"/>
    <s v="Natuf"/>
    <x v="5"/>
    <s v="Non-Quality Lead"/>
    <x v="0"/>
    <x v="1"/>
    <s v="Tejaswini Tarigopula"/>
    <s v="Facebook"/>
    <s v="Direct (campaign tagged in CRM)"/>
    <s v="6ac7ef5f675140303139d6dc"/>
    <n v="1"/>
    <n v="0"/>
    <n v="1"/>
    <n v="0"/>
    <n v="1"/>
    <n v="1"/>
    <n v="0"/>
    <n v="0"/>
    <n v="0"/>
    <n v="0"/>
    <n v="0"/>
    <n v="0"/>
  </r>
  <r>
    <x v="0"/>
    <x v="1"/>
    <x v="14"/>
    <s v="Natuf | Broad | Tier1 + Growth Cities | Oct26 | V1"/>
    <s v="Natuf | Reel | Brand Ambassador | Heard Of Owning A Cafe | V1"/>
    <s v="Natuf"/>
    <x v="5"/>
    <s v="Non-Quality Lead"/>
    <x v="0"/>
    <x v="1"/>
    <s v="Tejaswini Tarigopula"/>
    <s v="Facebook"/>
    <s v="Direct (campaign tagged in CRM)"/>
    <s v="6ac7eee5ebd57c4f86dd9f72"/>
    <n v="1"/>
    <n v="0"/>
    <n v="1"/>
    <n v="0"/>
    <n v="1"/>
    <n v="1"/>
    <n v="0"/>
    <n v="0"/>
    <n v="0"/>
    <n v="0"/>
    <n v="0"/>
    <n v="0"/>
  </r>
  <r>
    <x v="0"/>
    <x v="0"/>
    <x v="2"/>
    <s v="E_Suresh_Natuf_Kiosk_07072026_Adset5"/>
    <s v="E_Hindi_Suresh_Natuf_Kiosk_07072026_Adset5_ad3 – Copy 2"/>
    <s v="Natuf"/>
    <x v="6"/>
    <s v="Non-Quality Lead"/>
    <x v="0"/>
    <x v="1"/>
    <s v="Tejaswini Tarigopula"/>
    <s v="Facebook"/>
    <s v="Direct (campaign tagged in CRM)"/>
    <s v="6ac7e856dc609b7e0d669109"/>
    <n v="1"/>
    <n v="0"/>
    <n v="1"/>
    <n v="0"/>
    <n v="2"/>
    <n v="0"/>
    <n v="0"/>
    <n v="0"/>
    <n v="0"/>
    <n v="0"/>
    <n v="1"/>
    <n v="0"/>
  </r>
  <r>
    <x v="0"/>
    <x v="1"/>
    <x v="14"/>
    <s v="Natuf | Broad | Tier1 + Growth Cities | Oct26 | V1"/>
    <s v="Natuf | Reel | Brand Ambassador | Heard Of Owning A Cafe | V1"/>
    <s v="Natuf"/>
    <x v="14"/>
    <s v="Non-Quality Lead"/>
    <x v="0"/>
    <x v="1"/>
    <s v="Tejaswini Tarigopula"/>
    <s v="Facebook"/>
    <s v="Direct (campaign tagged in CRM)"/>
    <s v="6ac7e782ac73ffb6088f11ce"/>
    <n v="1"/>
    <n v="0"/>
    <n v="1"/>
    <n v="1"/>
    <n v="7"/>
    <n v="1"/>
    <n v="0"/>
    <n v="0"/>
    <n v="0"/>
    <n v="0"/>
    <n v="0"/>
    <n v="0"/>
  </r>
  <r>
    <x v="0"/>
    <x v="1"/>
    <x v="14"/>
    <s v="Natuf | LAL 1% | India | Jul26 | V1"/>
    <s v="Natuf | Reel | Hindi | Male | We Are Bringing Natuf | V1"/>
    <s v="Natuf"/>
    <x v="5"/>
    <s v="Non-Quality Lead"/>
    <x v="0"/>
    <x v="1"/>
    <s v="Tejaswini Tarigopula"/>
    <s v="Facebook"/>
    <s v="Direct (campaign tagged in CRM)"/>
    <s v="6ac7e2dd26cb17105dd451d3"/>
    <n v="1"/>
    <n v="0"/>
    <n v="1"/>
    <n v="0"/>
    <n v="1"/>
    <n v="1"/>
    <n v="0"/>
    <n v="0"/>
    <n v="0"/>
    <n v="0"/>
    <n v="0"/>
    <n v="0"/>
  </r>
  <r>
    <x v="0"/>
    <x v="1"/>
    <x v="14"/>
    <s v="Natuf | LAL 1% | India | Jul26 | V1"/>
    <s v="Natuf | Reel | Hindi | Male | We Are Bringing Natuf | V1"/>
    <s v="Natuf"/>
    <x v="8"/>
    <s v="Non-Quality Lead"/>
    <x v="0"/>
    <x v="1"/>
    <s v="Tejaswini Tarigopula"/>
    <s v="Facebook"/>
    <s v="Direct (campaign tagged in CRM)"/>
    <s v="6ac7e25b99412948d0addace"/>
    <n v="1"/>
    <n v="0"/>
    <n v="1"/>
    <n v="0"/>
    <n v="4"/>
    <n v="0"/>
    <n v="0"/>
    <n v="0"/>
    <n v="0"/>
    <n v="0"/>
    <n v="0"/>
    <n v="0"/>
  </r>
  <r>
    <x v="0"/>
    <x v="1"/>
    <x v="14"/>
    <s v="Natuf | Broad | Tier1 + Growth Cities | Oct26 | V1"/>
    <s v="Natuf | Reel | Brand Ambassador | Heard Of Owning A Cafe | V1"/>
    <s v="Natuf"/>
    <x v="14"/>
    <s v="Non-Quality Lead"/>
    <x v="0"/>
    <x v="1"/>
    <s v="Marshal Malbari"/>
    <s v="Facebook"/>
    <s v="Direct (campaign tagged in CRM)"/>
    <s v="6ac7daf14d920b8c55aa9a77"/>
    <n v="1"/>
    <n v="0"/>
    <n v="1"/>
    <n v="1"/>
    <n v="2"/>
    <n v="1"/>
    <n v="0"/>
    <n v="0"/>
    <n v="0"/>
    <n v="0"/>
    <n v="0"/>
    <n v="0"/>
  </r>
  <r>
    <x v="0"/>
    <x v="1"/>
    <x v="14"/>
    <s v="Natuf | Broad | Tier1 + Growth Cities | Oct26 | V1"/>
    <s v="Natuf | Reel | Brand Ambassador | Heard Of Owning A Cafe | V1"/>
    <s v="Natuf"/>
    <x v="5"/>
    <s v="Non-Quality Lead"/>
    <x v="0"/>
    <x v="1"/>
    <s v="Tejaswini Tarigopula"/>
    <s v="Facebook"/>
    <s v="Direct (campaign tagged in CRM)"/>
    <s v="6ac7d9244181c2621f8a6b0f"/>
    <n v="1"/>
    <n v="0"/>
    <n v="1"/>
    <n v="0"/>
    <n v="2"/>
    <n v="1"/>
    <n v="0"/>
    <n v="0"/>
    <n v="0"/>
    <n v="0"/>
    <n v="0"/>
    <n v="0"/>
  </r>
  <r>
    <x v="0"/>
    <x v="0"/>
    <x v="1"/>
    <s v="E_Natuf_Generic_13082026_Adset1"/>
    <s v="E_Natuf_Generic_13082026_Adset1_Ad1"/>
    <s v="Natuf"/>
    <x v="7"/>
    <s v="Non-Quality Lead"/>
    <x v="0"/>
    <x v="1"/>
    <s v="Tejaswini Tarigopula"/>
    <s v="Facebook"/>
    <s v="Direct (campaign tagged in CRM)"/>
    <s v="6ac7d5c3db18d2c4ac9fcfde"/>
    <n v="1"/>
    <n v="0"/>
    <n v="1"/>
    <n v="0"/>
    <n v="2"/>
    <n v="0"/>
    <n v="0"/>
    <n v="0"/>
    <n v="0"/>
    <n v="0"/>
    <n v="1"/>
    <n v="0"/>
  </r>
  <r>
    <x v="0"/>
    <x v="0"/>
    <x v="1"/>
    <s v="E_Natuf_Generic_13082026_Adset1"/>
    <s v="E_Natuf_Generic_13082026_Adset1_Ad1"/>
    <s v="Natuf"/>
    <x v="4"/>
    <s v="Quality Lead"/>
    <x v="0"/>
    <x v="1"/>
    <s v="Tejaswini Tarigopula"/>
    <s v="Facebook"/>
    <s v="Direct (campaign tagged in CRM)"/>
    <s v="6ac7d3fd982744dd42dc8cfc"/>
    <n v="1"/>
    <n v="1"/>
    <n v="1"/>
    <n v="0"/>
    <n v="1"/>
    <n v="1"/>
    <n v="0"/>
    <n v="0"/>
    <n v="0"/>
    <n v="0"/>
    <n v="1"/>
    <n v="1"/>
  </r>
  <r>
    <x v="0"/>
    <x v="0"/>
    <x v="9"/>
    <s v="E_Natuf_Amazon_29092026_Ad Set"/>
    <s v="E_Natuf_Amazon_29092026_Ad Set_Ad"/>
    <s v="Natuf"/>
    <x v="5"/>
    <s v="Non-Quality Lead"/>
    <x v="0"/>
    <x v="1"/>
    <s v="Tejaswini Tarigopula"/>
    <s v="Facebook"/>
    <s v="Direct (campaign tagged in CRM)"/>
    <s v="6ac7d154bd1447e5a4c4638c"/>
    <n v="1"/>
    <n v="0"/>
    <n v="1"/>
    <n v="0"/>
    <n v="3"/>
    <n v="1"/>
    <n v="0"/>
    <n v="0"/>
    <n v="0"/>
    <n v="0"/>
    <n v="1"/>
    <n v="0"/>
  </r>
  <r>
    <x v="0"/>
    <x v="1"/>
    <x v="14"/>
    <s v="Natuf | Broad | Tier1 + Growth Cities | Oct26 | V1"/>
    <s v="Natuf | Reel | Hindi | Male | We Are Bringing Natuf | V1"/>
    <s v="Natuf"/>
    <x v="5"/>
    <s v="Non-Quality Lead"/>
    <x v="0"/>
    <x v="1"/>
    <s v="Tejaswini Tarigopula"/>
    <s v="Facebook"/>
    <s v="Direct (campaign tagged in CRM)"/>
    <s v="6ac7d09ce7efac90de8f025a"/>
    <n v="1"/>
    <n v="0"/>
    <n v="1"/>
    <n v="0"/>
    <n v="1"/>
    <n v="1"/>
    <n v="0"/>
    <n v="0"/>
    <n v="0"/>
    <n v="0"/>
    <n v="0"/>
    <n v="0"/>
  </r>
  <r>
    <x v="0"/>
    <x v="1"/>
    <x v="14"/>
    <s v="Natuf | Investors | Tier1 + Growth Cities | Oct26 | V1"/>
    <s v="Natuf | Reel | Brand Ambassador | Heard Of Owning A Cafe | V1"/>
    <s v="Natuf"/>
    <x v="6"/>
    <s v="Non-Quality Lead"/>
    <x v="0"/>
    <x v="1"/>
    <s v="Marshal Malbari"/>
    <s v="Facebook"/>
    <s v="Direct (campaign tagged in CRM)"/>
    <s v="6ac7cf16f2a8b42c8ee63470"/>
    <n v="1"/>
    <n v="0"/>
    <n v="1"/>
    <n v="0"/>
    <n v="1"/>
    <n v="0"/>
    <n v="0"/>
    <n v="0"/>
    <n v="0"/>
    <n v="0"/>
    <n v="0"/>
    <n v="0"/>
  </r>
  <r>
    <x v="0"/>
    <x v="1"/>
    <x v="14"/>
    <s v="Natuf | Investors | Tier1 + Growth Cities | Oct26 | V1"/>
    <s v="Natuf | Reel | Brand Ambassador | Heard Of Owning A Cafe | V1"/>
    <s v="Natuf"/>
    <x v="9"/>
    <s v="Non-Quality Lead"/>
    <x v="0"/>
    <x v="1"/>
    <s v="Marshal Malbari"/>
    <s v="Facebook"/>
    <s v="Direct (campaign tagged in CRM)"/>
    <s v="6ac7ca6175b852b2f0b7904b"/>
    <n v="1"/>
    <n v="0"/>
    <n v="1"/>
    <n v="0"/>
    <n v="8"/>
    <n v="6"/>
    <n v="0"/>
    <n v="0"/>
    <n v="0"/>
    <n v="0"/>
    <n v="0"/>
    <n v="0"/>
  </r>
  <r>
    <x v="0"/>
    <x v="0"/>
    <x v="3"/>
    <s v="natuf_Kiosk_23092026_ad set3"/>
    <s v="natuf_Kiosk_23092026_ad set3_ad1"/>
    <s v="Natuf"/>
    <x v="14"/>
    <s v="Non-Quality Lead"/>
    <x v="0"/>
    <x v="1"/>
    <s v="Marshal Malbari"/>
    <s v="Facebook"/>
    <s v="Direct (campaign tagged in CRM)"/>
    <s v="6ac7c9c4610c3f4efd140020"/>
    <n v="1"/>
    <n v="0"/>
    <n v="1"/>
    <n v="1"/>
    <n v="6"/>
    <n v="5"/>
    <n v="0"/>
    <n v="0"/>
    <n v="0"/>
    <n v="0"/>
    <n v="1"/>
    <n v="0"/>
  </r>
  <r>
    <x v="0"/>
    <x v="1"/>
    <x v="14"/>
    <s v="Natuf | Investors | Tier1 + Growth Cities | Oct26 | V1"/>
    <s v="Natuf | Reel | Hindi | Female | This Is The Truth | V1"/>
    <s v="Natuf"/>
    <x v="14"/>
    <s v="Non-Quality Lead"/>
    <x v="0"/>
    <x v="1"/>
    <s v="Marshal Malbari"/>
    <s v="Facebook"/>
    <s v="Direct (campaign tagged in CRM)"/>
    <s v="6ac7c8ae642a070122168f0e"/>
    <n v="1"/>
    <n v="0"/>
    <n v="1"/>
    <n v="1"/>
    <n v="2"/>
    <n v="1"/>
    <n v="0"/>
    <n v="0"/>
    <n v="0"/>
    <n v="0"/>
    <n v="0"/>
    <n v="0"/>
  </r>
  <r>
    <x v="0"/>
    <x v="1"/>
    <x v="14"/>
    <s v="Natuf | LAL 1% | India | Jul26 | V1"/>
    <s v="Natuf | Reel | Brand Ambassador | Heard Of Owning A Cafe | V1"/>
    <s v="Natuf"/>
    <x v="14"/>
    <s v="Non-Quality Lead"/>
    <x v="0"/>
    <x v="1"/>
    <s v="Marshal Malbari"/>
    <s v="Facebook"/>
    <s v="Direct (campaign tagged in CRM)"/>
    <s v="6ac7c87fcfb33798516436cb"/>
    <n v="1"/>
    <n v="0"/>
    <n v="1"/>
    <n v="1"/>
    <n v="4"/>
    <n v="2"/>
    <n v="0"/>
    <n v="0"/>
    <n v="0"/>
    <n v="0"/>
    <n v="0"/>
    <n v="0"/>
  </r>
  <r>
    <x v="0"/>
    <x v="0"/>
    <x v="2"/>
    <s v="E_Suresh_Natuf_Kiosk_07072026_Adset5"/>
    <s v="E_Hindi_Suresh_Natuf_Kiosk_07072026_Adset5_ad3 – Copy 2"/>
    <s v="Natuf"/>
    <x v="0"/>
    <s v="Quality Lead"/>
    <x v="0"/>
    <x v="1"/>
    <s v="Tejaswini Tarigopula"/>
    <s v="Facebook"/>
    <s v="Direct (campaign tagged in CRM)"/>
    <s v="6ac7c848081650a41f917235"/>
    <n v="1"/>
    <n v="1"/>
    <n v="1"/>
    <n v="0"/>
    <n v="9"/>
    <n v="3"/>
    <n v="0"/>
    <n v="0"/>
    <n v="0"/>
    <n v="0"/>
    <n v="1"/>
    <n v="1"/>
  </r>
  <r>
    <x v="0"/>
    <x v="1"/>
    <x v="14"/>
    <s v="Natuf | LAL 1% | India | Jul26 | V1"/>
    <s v="Natuf | Reel | Hindi | Female | This Is The Truth | V1"/>
    <s v="Natuf"/>
    <x v="1"/>
    <s v="Quality Lead"/>
    <x v="0"/>
    <x v="1"/>
    <s v="Tejaswini Tarigopula"/>
    <s v="Facebook"/>
    <s v="Direct (campaign tagged in CRM)"/>
    <s v="6ac7c725568fb91d6e8ea397"/>
    <n v="1"/>
    <n v="1"/>
    <n v="1"/>
    <n v="0"/>
    <n v="2"/>
    <n v="2"/>
    <n v="0"/>
    <n v="0"/>
    <n v="0"/>
    <n v="0"/>
    <n v="0"/>
    <n v="0"/>
  </r>
  <r>
    <x v="0"/>
    <x v="0"/>
    <x v="2"/>
    <s v="E_Suresh_Natuf_Kiosk_07072026_Adset5"/>
    <s v="E_Hindi_Suresh_Natuf_Kiosk_07072026_Adset5_ad3 – Copy 2"/>
    <s v="Natuf"/>
    <x v="6"/>
    <s v="Non-Quality Lead"/>
    <x v="0"/>
    <x v="1"/>
    <s v="Tejaswini Tarigopula"/>
    <s v="Facebook"/>
    <s v="Direct (campaign tagged in CRM)"/>
    <s v="6ac7c085b74465a70a06041f"/>
    <n v="1"/>
    <n v="0"/>
    <n v="1"/>
    <n v="0"/>
    <n v="4"/>
    <n v="0"/>
    <n v="0"/>
    <n v="0"/>
    <n v="0"/>
    <n v="0"/>
    <n v="1"/>
    <n v="0"/>
  </r>
  <r>
    <x v="0"/>
    <x v="0"/>
    <x v="0"/>
    <s v="E_Karan_Natuf_Fragship_07072026_Adset2"/>
    <s v="E_Karan_Natuf_Flagship_Cafe_07072026_Adset2_Ad1 – Copy 2"/>
    <s v="Natuf"/>
    <x v="8"/>
    <s v="Non-Quality Lead"/>
    <x v="0"/>
    <x v="1"/>
    <s v="Tejaswini Tarigopula"/>
    <s v="Facebook"/>
    <s v="Direct (campaign tagged in CRM)"/>
    <s v="6ac7b958236bbfeba2a9101e"/>
    <n v="1"/>
    <n v="0"/>
    <n v="1"/>
    <n v="0"/>
    <n v="3"/>
    <n v="2"/>
    <n v="0"/>
    <n v="0"/>
    <n v="0"/>
    <n v="0"/>
    <n v="1"/>
    <n v="0"/>
  </r>
  <r>
    <x v="0"/>
    <x v="0"/>
    <x v="2"/>
    <s v="E_Suresh_Natuf_Kiosk_07072026_Adset5"/>
    <s v="E_Hindi_Suresh_Natuf_Kiosk_07072026_Adset5_ad3 – Copy 2"/>
    <s v="Natuf"/>
    <x v="5"/>
    <s v="Non-Quality Lead"/>
    <x v="0"/>
    <x v="1"/>
    <s v="Tejaswini Tarigopula"/>
    <s v="Facebook"/>
    <s v="Direct (campaign tagged in CRM)"/>
    <s v="6ac7b42ed1cf66076ce197ae"/>
    <n v="1"/>
    <n v="0"/>
    <n v="1"/>
    <n v="0"/>
    <n v="1"/>
    <n v="1"/>
    <n v="0"/>
    <n v="0"/>
    <n v="0"/>
    <n v="0"/>
    <n v="1"/>
    <n v="0"/>
  </r>
  <r>
    <x v="0"/>
    <x v="0"/>
    <x v="4"/>
    <s v="E_Selva_Natuf_Sign_07072026_Adset3"/>
    <s v="E_Selva_Natuf_Sign_07072026_Adset2_Ad1"/>
    <s v="Natuf"/>
    <x v="5"/>
    <s v="Non-Quality Lead"/>
    <x v="0"/>
    <x v="1"/>
    <s v="Tejaswini Tarigopula"/>
    <s v="Facebook"/>
    <s v="Direct (campaign tagged in CRM)"/>
    <s v="6ac7a790def8e3916bca2265"/>
    <n v="1"/>
    <n v="0"/>
    <n v="1"/>
    <n v="0"/>
    <n v="6"/>
    <n v="4"/>
    <n v="0"/>
    <n v="0"/>
    <n v="0"/>
    <n v="0"/>
    <n v="1"/>
    <n v="0"/>
  </r>
  <r>
    <x v="0"/>
    <x v="1"/>
    <x v="14"/>
    <s v="Natuf | Business Owners | Tier1 + Growth Cities | Oct26 | V1"/>
    <s v="Natuf | Reel | Brand Ambassador | Heard Of Owning A Cafe | V1"/>
    <s v="Natuf"/>
    <x v="4"/>
    <s v="Quality Lead"/>
    <x v="0"/>
    <x v="1"/>
    <s v="Tejaswini Tarigopula"/>
    <s v="Facebook"/>
    <s v="Direct (campaign tagged in CRM)"/>
    <s v="6ac7a41356cd9c3c496182ab"/>
    <n v="1"/>
    <n v="1"/>
    <n v="1"/>
    <n v="0"/>
    <n v="2"/>
    <n v="2"/>
    <n v="0"/>
    <n v="0"/>
    <n v="0"/>
    <n v="0"/>
    <n v="0"/>
    <n v="0"/>
  </r>
  <r>
    <x v="0"/>
    <x v="1"/>
    <x v="14"/>
    <s v="Natuf | Investors | Tier1 + Growth Cities | Oct26 | V1"/>
    <s v="Natuf | Reel | Hindi | Male | We Are Bringing Natuf | V1"/>
    <s v="Natuf"/>
    <x v="7"/>
    <s v="Non-Quality Lead"/>
    <x v="0"/>
    <x v="1"/>
    <s v="Tejaswini Tarigopula"/>
    <s v="Facebook"/>
    <s v="Direct (campaign tagged in CRM)"/>
    <s v="6ac7a2770405036f23adc492"/>
    <n v="1"/>
    <n v="0"/>
    <n v="1"/>
    <n v="0"/>
    <n v="4"/>
    <n v="2"/>
    <n v="0"/>
    <n v="0"/>
    <n v="0"/>
    <n v="0"/>
    <n v="0"/>
    <n v="0"/>
  </r>
  <r>
    <x v="0"/>
    <x v="0"/>
    <x v="4"/>
    <s v="E_Selva_Natuf_Sign_07072026_Adset3"/>
    <s v="E_Selva_Natuf_Sign_07072026_Adset2_Ad1"/>
    <s v="Natuf"/>
    <x v="2"/>
    <s v="Quality Lead"/>
    <x v="0"/>
    <x v="1"/>
    <s v="Tejaswini Tarigopula"/>
    <s v="Facebook"/>
    <s v="Direct (campaign tagged in CRM)"/>
    <s v="6ac79f1488ff6c1d686f54fb"/>
    <n v="1"/>
    <n v="1"/>
    <n v="1"/>
    <n v="0"/>
    <n v="9"/>
    <n v="2"/>
    <n v="0"/>
    <n v="0"/>
    <n v="0"/>
    <n v="0"/>
    <n v="1"/>
    <n v="1"/>
  </r>
  <r>
    <x v="0"/>
    <x v="0"/>
    <x v="1"/>
    <s v="E_Natuf_Generic_13082026_Adset1"/>
    <s v="E_Natuf_Generic_13082026_Adset1_Ad1"/>
    <s v="Natuf"/>
    <x v="5"/>
    <s v="Non-Quality Lead"/>
    <x v="0"/>
    <x v="1"/>
    <s v="Tejaswini Tarigopula"/>
    <s v="Facebook"/>
    <s v="Direct (campaign tagged in CRM)"/>
    <s v="6ac791ac4c2510b4c17c0aa5"/>
    <n v="1"/>
    <n v="0"/>
    <n v="1"/>
    <n v="0"/>
    <n v="2"/>
    <n v="1"/>
    <n v="0"/>
    <n v="0"/>
    <n v="0"/>
    <n v="0"/>
    <n v="1"/>
    <n v="0"/>
  </r>
  <r>
    <x v="0"/>
    <x v="0"/>
    <x v="1"/>
    <s v="E_Natuf_Generic_13082026_Adset1"/>
    <s v="E_Natuf_Generic_13082026_Adset1_Ad1"/>
    <s v="Natuf"/>
    <x v="5"/>
    <s v="Non-Quality Lead"/>
    <x v="0"/>
    <x v="1"/>
    <s v="Tejaswini Tarigopula"/>
    <s v="Facebook"/>
    <s v="Direct (campaign tagged in CRM)"/>
    <s v="6ac78e0138ac863f91463f89"/>
    <n v="1"/>
    <n v="0"/>
    <n v="1"/>
    <n v="0"/>
    <n v="2"/>
    <n v="1"/>
    <n v="0"/>
    <n v="0"/>
    <n v="0"/>
    <n v="0"/>
    <n v="1"/>
    <n v="0"/>
  </r>
  <r>
    <x v="0"/>
    <x v="0"/>
    <x v="0"/>
    <s v="E_Karan_Natuf_Fragship_07072026_Adset2"/>
    <s v="E_Karan_Natuf_Flagship_Cafe_07072026_Adset2_Ad1 – Copy 2"/>
    <s v="Natuf"/>
    <x v="1"/>
    <s v="Quality Lead"/>
    <x v="0"/>
    <x v="1"/>
    <s v="Deepak Rai"/>
    <s v="Facebook"/>
    <s v="Direct (campaign tagged in CRM)"/>
    <s v="6ac78b830970ffb5cda49046"/>
    <n v="1"/>
    <n v="1"/>
    <n v="1"/>
    <n v="0"/>
    <n v="16"/>
    <n v="11"/>
    <n v="0"/>
    <n v="0"/>
    <n v="0"/>
    <n v="0"/>
    <n v="1"/>
    <n v="1"/>
  </r>
  <r>
    <x v="0"/>
    <x v="0"/>
    <x v="0"/>
    <s v="E_Karan_Natuf_Fragship_07072026_Adset2"/>
    <s v="E_Karan_Natuf_Flagship_Cafe_07072026_Adset2_Ad1 – Copy 2"/>
    <s v="Natuf"/>
    <x v="14"/>
    <s v="Non-Quality Lead"/>
    <x v="0"/>
    <x v="1"/>
    <s v="Marshal Malbari"/>
    <s v="Facebook"/>
    <s v="Direct (campaign tagged in CRM)"/>
    <s v="6ac780aa3df134aafc392cbe"/>
    <n v="1"/>
    <n v="0"/>
    <n v="1"/>
    <n v="1"/>
    <n v="10"/>
    <n v="1"/>
    <n v="0"/>
    <n v="0"/>
    <n v="0"/>
    <n v="0"/>
    <n v="1"/>
    <n v="0"/>
  </r>
  <r>
    <x v="0"/>
    <x v="0"/>
    <x v="0"/>
    <s v="E_Karan_Natuf_Fragship_07072026_Adset2"/>
    <s v="E_Karan_Natuf_Flagship_Cafe_07072026_Adset2_Ad1 – Copy 2"/>
    <s v="Natuf"/>
    <x v="10"/>
    <s v="Non-Quality Lead"/>
    <x v="0"/>
    <x v="1"/>
    <s v="Marshal Malbari"/>
    <s v="Whatsapp Cloud API"/>
    <s v="Direct (campaign tagged in CRM)"/>
    <s v="6ac77d88556219db6b02cb95"/>
    <n v="1"/>
    <n v="0"/>
    <n v="1"/>
    <n v="0"/>
    <n v="6"/>
    <n v="0"/>
    <n v="0"/>
    <n v="0"/>
    <n v="0"/>
    <n v="0"/>
    <n v="1"/>
    <n v="0"/>
  </r>
  <r>
    <x v="0"/>
    <x v="0"/>
    <x v="2"/>
    <s v="E_Suresh_Natuf_Kiosk_07072026_Adset5"/>
    <s v="E_Hindi_Suresh_Natuf_Kiosk_07072026_Adset5_ad3 – Copy 2"/>
    <s v="Natuf"/>
    <x v="14"/>
    <s v="Non-Quality Lead"/>
    <x v="0"/>
    <x v="1"/>
    <s v="Marshal Malbari"/>
    <s v="Facebook"/>
    <s v="Direct (campaign tagged in CRM)"/>
    <s v="6ac76d971abc072474f7db4c"/>
    <n v="1"/>
    <n v="0"/>
    <n v="1"/>
    <n v="1"/>
    <n v="6"/>
    <n v="4"/>
    <n v="0"/>
    <n v="0"/>
    <n v="0"/>
    <n v="0"/>
    <n v="1"/>
    <n v="0"/>
  </r>
  <r>
    <x v="0"/>
    <x v="0"/>
    <x v="1"/>
    <s v="E_Natuf_Generic_13082026_Adset1"/>
    <s v="E_Natuf_Generic_13082026_Adset1_Ad1"/>
    <s v="Natuf"/>
    <x v="2"/>
    <s v="Quality Lead"/>
    <x v="0"/>
    <x v="1"/>
    <s v="Tejaswini Tarigopula"/>
    <s v="Facebook"/>
    <s v="Direct (campaign tagged in CRM)"/>
    <s v="6ac76999978bc71288ed67ae"/>
    <n v="1"/>
    <n v="1"/>
    <n v="1"/>
    <n v="0"/>
    <n v="3"/>
    <n v="1"/>
    <n v="0"/>
    <n v="0"/>
    <n v="0"/>
    <n v="0"/>
    <n v="1"/>
    <n v="1"/>
  </r>
  <r>
    <x v="0"/>
    <x v="0"/>
    <x v="1"/>
    <s v="E_Natuf_Generic_13082026_Adset1"/>
    <s v="E_Natuf_Generic_13082026_Adset1_Ad1"/>
    <s v="Natuf"/>
    <x v="14"/>
    <s v="Non-Quality Lead"/>
    <x v="0"/>
    <x v="1"/>
    <s v="Tejaswini Tarigopula"/>
    <s v="Facebook"/>
    <s v="Direct (campaign tagged in CRM)"/>
    <s v="6ac74577437e938adca58a79"/>
    <n v="1"/>
    <n v="0"/>
    <n v="1"/>
    <n v="1"/>
    <n v="7"/>
    <n v="1"/>
    <n v="0"/>
    <n v="0"/>
    <n v="0"/>
    <n v="0"/>
    <n v="1"/>
    <n v="0"/>
  </r>
  <r>
    <x v="0"/>
    <x v="0"/>
    <x v="1"/>
    <s v="E_Natuf_Generic_13082026_Adset1"/>
    <s v="E_Natuf_Generic_13082026_Adset1_Ad1"/>
    <s v="Natuf"/>
    <x v="6"/>
    <s v="Non-Quality Lead"/>
    <x v="0"/>
    <x v="1"/>
    <s v="Tejaswini Tarigopula"/>
    <s v="Facebook"/>
    <s v="Direct (campaign tagged in CRM)"/>
    <s v="6ac72aceb0278527f3d50f5d"/>
    <n v="1"/>
    <n v="0"/>
    <n v="1"/>
    <n v="0"/>
    <n v="1"/>
    <n v="0"/>
    <n v="0"/>
    <n v="0"/>
    <n v="0"/>
    <n v="0"/>
    <n v="1"/>
    <n v="0"/>
  </r>
  <r>
    <x v="0"/>
    <x v="0"/>
    <x v="2"/>
    <s v="E_Suresh_Natuf_Kiosk_07072026_Adset5"/>
    <s v="E_Hindi_Suresh_Natuf_Kiosk_07072026_Adset5_ad3 – Copy 2"/>
    <s v="Natuf"/>
    <x v="14"/>
    <s v="Non-Quality Lead"/>
    <x v="0"/>
    <x v="1"/>
    <s v="Marshal Malbari"/>
    <s v="Facebook"/>
    <s v="Direct (campaign tagged in CRM)"/>
    <s v="6ac72aa136eb73fe928a90b3"/>
    <n v="1"/>
    <n v="0"/>
    <n v="1"/>
    <n v="1"/>
    <n v="6"/>
    <n v="0"/>
    <n v="0"/>
    <n v="0"/>
    <n v="0"/>
    <n v="0"/>
    <n v="1"/>
    <n v="0"/>
  </r>
  <r>
    <x v="0"/>
    <x v="0"/>
    <x v="1"/>
    <s v="E_Natuf_Generic_13082026_Adset1"/>
    <s v="E_Natuf_Generic_13082026_Adset1_Ad1"/>
    <s v="Natuf"/>
    <x v="5"/>
    <s v="Non-Quality Lead"/>
    <x v="0"/>
    <x v="1"/>
    <s v="Tejaswini Tarigopula"/>
    <s v="Facebook"/>
    <s v="Direct (campaign tagged in CRM)"/>
    <s v="6ac71ff49a31f8efd6de7ce1"/>
    <n v="1"/>
    <n v="0"/>
    <n v="1"/>
    <n v="0"/>
    <n v="2"/>
    <n v="2"/>
    <n v="0"/>
    <n v="0"/>
    <n v="0"/>
    <n v="0"/>
    <n v="1"/>
    <n v="0"/>
  </r>
  <r>
    <x v="0"/>
    <x v="0"/>
    <x v="9"/>
    <s v="E_Natuf_Amazon_29092026_Ad Set"/>
    <s v="E_Natuf_Amazon_29092026_Ad Set_Ad"/>
    <s v="Natuf"/>
    <x v="0"/>
    <s v="Quality Lead"/>
    <x v="0"/>
    <x v="1"/>
    <s v="Tejaswini Tarigopula"/>
    <s v="Facebook"/>
    <s v="Direct (campaign tagged in CRM)"/>
    <s v="6ac7160f91f2528c85bfd104"/>
    <n v="1"/>
    <n v="1"/>
    <n v="1"/>
    <n v="0"/>
    <n v="5"/>
    <n v="3"/>
    <n v="0"/>
    <n v="0"/>
    <n v="0"/>
    <n v="0"/>
    <n v="1"/>
    <n v="1"/>
  </r>
  <r>
    <x v="0"/>
    <x v="0"/>
    <x v="3"/>
    <s v="natuf_Kiosk_23092026_ad set3"/>
    <s v="natuf_Kiosk_23092026_ad set3_ad1"/>
    <s v="Natuf"/>
    <x v="6"/>
    <s v="Non-Quality Lead"/>
    <x v="0"/>
    <x v="1"/>
    <s v="Marshal Malbari"/>
    <s v="Facebook"/>
    <s v="Direct (campaign tagged in CRM)"/>
    <s v="6ac71085bded1cc5365ce4f7"/>
    <n v="1"/>
    <n v="0"/>
    <n v="1"/>
    <n v="0"/>
    <n v="1"/>
    <n v="0"/>
    <n v="0"/>
    <n v="0"/>
    <n v="0"/>
    <n v="0"/>
    <n v="1"/>
    <n v="0"/>
  </r>
  <r>
    <x v="0"/>
    <x v="0"/>
    <x v="3"/>
    <s v="natuf_Kiosk_14072026_Highest-converting industries"/>
    <s v="natuf_Kiosk_14072026_ad set_ad1"/>
    <s v="Natuf"/>
    <x v="3"/>
    <s v="Quality Lead"/>
    <x v="0"/>
    <x v="1"/>
    <s v="Marshal Malbari"/>
    <s v="Facebook"/>
    <s v="Direct (campaign tagged in CRM)"/>
    <s v="6ac70e1579e3ba1014b1f656"/>
    <n v="1"/>
    <n v="1"/>
    <n v="1"/>
    <n v="0"/>
    <n v="6"/>
    <n v="3"/>
    <n v="0"/>
    <n v="0"/>
    <n v="0"/>
    <n v="0"/>
    <n v="1"/>
    <n v="1"/>
  </r>
  <r>
    <x v="0"/>
    <x v="0"/>
    <x v="8"/>
    <s v="E_Natuf_Foco_10092026_Ad Set4"/>
    <s v="E_Natuf_Foco_10092026_Ad Set4_Ad4 -1"/>
    <s v="Natuf"/>
    <x v="5"/>
    <s v="Non-Quality Lead"/>
    <x v="0"/>
    <x v="1"/>
    <s v="Tejaswini Tarigopula"/>
    <s v="Facebook"/>
    <s v="Direct (campaign tagged in CRM)"/>
    <s v="6ac70706255262efb1c67e49"/>
    <n v="1"/>
    <n v="0"/>
    <n v="1"/>
    <n v="0"/>
    <n v="3"/>
    <n v="2"/>
    <n v="0"/>
    <n v="0"/>
    <n v="0"/>
    <n v="0"/>
    <n v="1"/>
    <n v="0"/>
  </r>
  <r>
    <x v="0"/>
    <x v="0"/>
    <x v="5"/>
    <s v="E_Natuf_MF_05092026_ Ad Set1"/>
    <s v="E_Natuf_MF_05092026_ Ad Set1_Ad1"/>
    <s v="Natuf_MF"/>
    <x v="5"/>
    <s v="Non-Quality Lead"/>
    <x v="0"/>
    <x v="1"/>
    <s v="Tejaswini Tarigopula"/>
    <s v="Facebook"/>
    <s v="Direct (campaign tagged in CRM)"/>
    <s v="6ac6e6918075989a5a8e1170"/>
    <n v="1"/>
    <n v="0"/>
    <n v="1"/>
    <n v="0"/>
    <n v="2"/>
    <n v="1"/>
    <n v="0"/>
    <n v="0"/>
    <n v="0"/>
    <n v="0"/>
    <n v="1"/>
    <n v="0"/>
  </r>
  <r>
    <x v="0"/>
    <x v="0"/>
    <x v="2"/>
    <s v="E_Suresh_Natuf_Kiosk_07072026_Adset5"/>
    <s v="E_Hindi_Suresh_Natuf_Kiosk_07072026_Adset5_ad3 – Copy 2"/>
    <s v="Natuf"/>
    <x v="8"/>
    <s v="Non-Quality Lead"/>
    <x v="0"/>
    <x v="1"/>
    <s v="Tejaswini Tarigopula"/>
    <s v="Facebook"/>
    <s v="Direct (campaign tagged in CRM)"/>
    <s v="6ac6e4ddcce32b95fe36df4a"/>
    <n v="1"/>
    <n v="0"/>
    <n v="1"/>
    <n v="0"/>
    <n v="3"/>
    <n v="0"/>
    <n v="0"/>
    <n v="0"/>
    <n v="0"/>
    <n v="0"/>
    <n v="1"/>
    <n v="0"/>
  </r>
  <r>
    <x v="0"/>
    <x v="0"/>
    <x v="5"/>
    <s v="E_Natuf_MF_05092026_ Ad Set1"/>
    <s v="E_Natuf_MF_05092026_ Ad Set1_Ad1"/>
    <s v="Natuf_MF"/>
    <x v="6"/>
    <s v="Non-Quality Lead"/>
    <x v="0"/>
    <x v="1"/>
    <s v="Marshal Malbari"/>
    <s v="Facebook"/>
    <s v="Direct (campaign tagged in CRM)"/>
    <s v="6ac6d192c9a113208f0c51c9"/>
    <n v="1"/>
    <n v="0"/>
    <n v="1"/>
    <n v="0"/>
    <n v="5"/>
    <n v="0"/>
    <n v="0"/>
    <n v="0"/>
    <n v="0"/>
    <n v="0"/>
    <n v="1"/>
    <n v="0"/>
  </r>
  <r>
    <x v="0"/>
    <x v="0"/>
    <x v="8"/>
    <s v="E_Natuf_Foco_10092026_Ad Set6"/>
    <s v="E_Natuf_Foco_10092026_Ad Set6_Ad6"/>
    <s v="Natuf"/>
    <x v="7"/>
    <s v="Non-Quality Lead"/>
    <x v="0"/>
    <x v="1"/>
    <s v="Tejaswini Tarigopula"/>
    <s v="Facebook"/>
    <s v="Direct (campaign tagged in CRM)"/>
    <s v="6ac6af08e7c5bb28e0c33c96"/>
    <n v="1"/>
    <n v="0"/>
    <n v="1"/>
    <n v="0"/>
    <n v="2"/>
    <n v="0"/>
    <n v="0"/>
    <n v="0"/>
    <n v="0"/>
    <n v="0"/>
    <n v="1"/>
    <n v="0"/>
  </r>
  <r>
    <x v="0"/>
    <x v="0"/>
    <x v="2"/>
    <s v="E_Suresh_Natuf_Kiosk_07072026_Adset5"/>
    <s v="E_Hindi_Suresh_Natuf_Kiosk_07072026_Adset5_ad3 – Copy 2"/>
    <s v="Natuf"/>
    <x v="1"/>
    <s v="Quality Lead"/>
    <x v="0"/>
    <x v="1"/>
    <s v="Tejaswini Tarigopula"/>
    <s v="Facebook"/>
    <s v="Direct (campaign tagged in CRM)"/>
    <s v="6ac69b1e4045d99a49719426"/>
    <n v="1"/>
    <n v="1"/>
    <n v="1"/>
    <n v="0"/>
    <n v="6"/>
    <n v="4"/>
    <n v="0"/>
    <n v="0"/>
    <n v="0"/>
    <n v="0"/>
    <n v="1"/>
    <n v="1"/>
  </r>
  <r>
    <x v="0"/>
    <x v="0"/>
    <x v="1"/>
    <s v="E_Natuf_Generic_13082026_Adset1"/>
    <s v="E_Natuf_Generic_13082026_Adset1_Ad1"/>
    <s v="Natuf"/>
    <x v="14"/>
    <s v="Non-Quality Lead"/>
    <x v="0"/>
    <x v="1"/>
    <s v="Tejaswini Tarigopula"/>
    <s v="Facebook"/>
    <s v="Direct (campaign tagged in CRM)"/>
    <s v="6ac6991392679c4ad273b95c"/>
    <n v="1"/>
    <n v="0"/>
    <n v="1"/>
    <n v="1"/>
    <n v="7"/>
    <n v="0"/>
    <n v="0"/>
    <n v="0"/>
    <n v="0"/>
    <n v="0"/>
    <n v="1"/>
    <n v="0"/>
  </r>
  <r>
    <x v="0"/>
    <x v="0"/>
    <x v="3"/>
    <s v="natuf_Kiosk_23092026_ad set3"/>
    <s v="natuf_Kiosk_23092026_ad set3_ad1"/>
    <s v="Natuf"/>
    <x v="7"/>
    <s v="Non-Quality Lead"/>
    <x v="0"/>
    <x v="1"/>
    <s v="Tejaswini Tarigopula"/>
    <s v="Facebook"/>
    <s v="Direct (campaign tagged in CRM)"/>
    <s v="6ac69694eb03a59c94cb89ca"/>
    <n v="1"/>
    <n v="0"/>
    <n v="1"/>
    <n v="0"/>
    <n v="2"/>
    <n v="1"/>
    <n v="0"/>
    <n v="0"/>
    <n v="0"/>
    <n v="0"/>
    <n v="1"/>
    <n v="0"/>
  </r>
  <r>
    <x v="0"/>
    <x v="0"/>
    <x v="1"/>
    <s v="E_Natuf_Generic_13082026_Adset1"/>
    <s v="E_Natuf_Generic_13082026_Adset1_Ad1"/>
    <s v="Natuf"/>
    <x v="6"/>
    <s v="Non-Quality Lead"/>
    <x v="0"/>
    <x v="1"/>
    <s v="Tejaswini Tarigopula"/>
    <s v="Facebook"/>
    <s v="Direct (campaign tagged in CRM)"/>
    <s v="6ac6945cca8aef7196ca7025"/>
    <n v="1"/>
    <n v="0"/>
    <n v="1"/>
    <n v="0"/>
    <n v="1"/>
    <n v="0"/>
    <n v="0"/>
    <n v="0"/>
    <n v="0"/>
    <n v="0"/>
    <n v="1"/>
    <n v="0"/>
  </r>
  <r>
    <x v="0"/>
    <x v="0"/>
    <x v="8"/>
    <s v="E_Natuf_Foco_10092026_Ad Set6"/>
    <s v="E_Natuf_Foco_10092026_Ad Set6_Ad6"/>
    <s v="Natuf"/>
    <x v="5"/>
    <s v="Non-Quality Lead"/>
    <x v="0"/>
    <x v="1"/>
    <s v="Tejaswini Tarigopula"/>
    <s v="Facebook"/>
    <s v="Direct (campaign tagged in CRM)"/>
    <s v="6ac68d45f597cf60da89796d"/>
    <n v="1"/>
    <n v="0"/>
    <n v="1"/>
    <n v="0"/>
    <n v="13"/>
    <n v="12"/>
    <n v="0"/>
    <n v="0"/>
    <n v="0"/>
    <n v="0"/>
    <n v="1"/>
    <n v="0"/>
  </r>
  <r>
    <x v="0"/>
    <x v="0"/>
    <x v="3"/>
    <s v="natuf_Kiosk_14072026_Highest-converting industries"/>
    <s v="natuf_Kiosk_14072026_ad set_ad1"/>
    <s v="Natuf"/>
    <x v="6"/>
    <s v="Non-Quality Lead"/>
    <x v="0"/>
    <x v="1"/>
    <s v="Tejaswini Tarigopula"/>
    <s v="Facebook"/>
    <s v="Direct (campaign tagged in CRM)"/>
    <s v="6ac6896442457d6fba51943b"/>
    <n v="1"/>
    <n v="0"/>
    <n v="1"/>
    <n v="0"/>
    <n v="1"/>
    <n v="0"/>
    <n v="0"/>
    <n v="0"/>
    <n v="0"/>
    <n v="0"/>
    <n v="1"/>
    <n v="0"/>
  </r>
  <r>
    <x v="0"/>
    <x v="0"/>
    <x v="5"/>
    <s v="E_Natuf_MF_05092026_ Ad Set1"/>
    <s v="E_Natuf_MF_05092026_ Ad Set1_Ad1"/>
    <s v="Natuf_MF"/>
    <x v="14"/>
    <s v="Non-Quality Lead"/>
    <x v="0"/>
    <x v="1"/>
    <s v="Marshal Malbari"/>
    <s v="Facebook"/>
    <s v="Direct (campaign tagged in CRM)"/>
    <s v="6ac685f692679c4ad273b13b"/>
    <n v="1"/>
    <n v="0"/>
    <n v="1"/>
    <n v="1"/>
    <n v="4"/>
    <n v="3"/>
    <n v="0"/>
    <n v="0"/>
    <n v="0"/>
    <n v="0"/>
    <n v="1"/>
    <n v="0"/>
  </r>
  <r>
    <x v="0"/>
    <x v="0"/>
    <x v="4"/>
    <s v="E_Selva_Natuf_Sign_07072026_Adset3"/>
    <s v="E_Selva_Natuf_Sign_07072026_Adset2_Ad1"/>
    <s v="Natuf"/>
    <x v="8"/>
    <s v="Non-Quality Lead"/>
    <x v="0"/>
    <x v="1"/>
    <s v="Marshal Malbari"/>
    <s v="Facebook"/>
    <s v="Direct (campaign tagged in CRM)"/>
    <s v="6ac683a563e63ac5ae1c7d0c"/>
    <n v="1"/>
    <n v="0"/>
    <n v="1"/>
    <n v="0"/>
    <n v="6"/>
    <n v="0"/>
    <n v="0"/>
    <n v="0"/>
    <n v="0"/>
    <n v="0"/>
    <n v="1"/>
    <n v="0"/>
  </r>
  <r>
    <x v="0"/>
    <x v="0"/>
    <x v="3"/>
    <s v="natuf_Kiosk_23092026_ad set3"/>
    <s v="natuf_Kiosk_23092026_ad set3_ad1"/>
    <s v="Natuf"/>
    <x v="5"/>
    <s v="Non-Quality Lead"/>
    <x v="0"/>
    <x v="1"/>
    <s v="Marshal Malbari"/>
    <s v="Facebook"/>
    <s v="Direct (campaign tagged in CRM)"/>
    <s v="6ac67d30cfb4a231c5aef063"/>
    <n v="1"/>
    <n v="0"/>
    <n v="1"/>
    <n v="0"/>
    <n v="6"/>
    <n v="2"/>
    <n v="0"/>
    <n v="0"/>
    <n v="0"/>
    <n v="0"/>
    <n v="1"/>
    <n v="0"/>
  </r>
  <r>
    <x v="0"/>
    <x v="0"/>
    <x v="1"/>
    <s v="E_Natuf_Generic_13082026_Adset1"/>
    <s v="E_Natuf_Generic_13082026_Adset1_Ad1"/>
    <s v="Natuf"/>
    <x v="14"/>
    <s v="Non-Quality Lead"/>
    <x v="0"/>
    <x v="1"/>
    <s v="Marshal Malbari"/>
    <s v="Facebook"/>
    <s v="Direct (campaign tagged in CRM)"/>
    <s v="6ac6794d82261c84befc7019"/>
    <n v="1"/>
    <n v="0"/>
    <n v="1"/>
    <n v="1"/>
    <n v="6"/>
    <n v="0"/>
    <n v="0"/>
    <n v="0"/>
    <n v="0"/>
    <n v="0"/>
    <n v="1"/>
    <n v="0"/>
  </r>
  <r>
    <x v="0"/>
    <x v="0"/>
    <x v="8"/>
    <s v="E_Natuf_Foco_10092026_Ad Set6"/>
    <s v="E_Natuf_Foco_10092026_Ad Set6_Ad6"/>
    <s v="Natuf"/>
    <x v="4"/>
    <s v="Quality Lead"/>
    <x v="0"/>
    <x v="1"/>
    <s v="Marshal Malbari"/>
    <s v="Whatsapp Cloud API"/>
    <s v="Direct (campaign tagged in CRM)"/>
    <s v="6ac677040840c4f55244f3fe"/>
    <n v="1"/>
    <n v="1"/>
    <n v="1"/>
    <n v="0"/>
    <n v="5"/>
    <n v="1"/>
    <n v="0"/>
    <n v="0"/>
    <n v="0"/>
    <n v="0"/>
    <n v="1"/>
    <n v="1"/>
  </r>
  <r>
    <x v="0"/>
    <x v="0"/>
    <x v="3"/>
    <s v="natuf_Kiosk_23092026_ad set3"/>
    <s v="natuf_Kiosk_23092026_ad set3_ad1"/>
    <s v="Natuf"/>
    <x v="5"/>
    <s v="Non-Quality Lead"/>
    <x v="0"/>
    <x v="1"/>
    <s v="Tejaswini Tarigopula"/>
    <s v="Facebook"/>
    <s v="Direct (campaign tagged in CRM)"/>
    <s v="6ac6751109c8c4edb5537a71"/>
    <n v="1"/>
    <n v="0"/>
    <n v="1"/>
    <n v="0"/>
    <n v="3"/>
    <n v="1"/>
    <n v="0"/>
    <n v="0"/>
    <n v="0"/>
    <n v="0"/>
    <n v="1"/>
    <n v="0"/>
  </r>
  <r>
    <x v="0"/>
    <x v="0"/>
    <x v="4"/>
    <s v="E_Selva_Natuf_Sign_07072026_Adset3"/>
    <s v="E_Selva_Natuf_Sign_07072026_Adset2_Ad1"/>
    <s v="Natuf"/>
    <x v="14"/>
    <s v="Non-Quality Lead"/>
    <x v="0"/>
    <x v="1"/>
    <s v="Tejaswini Tarigopula"/>
    <s v="Facebook"/>
    <s v="Direct (campaign tagged in CRM)"/>
    <s v="6ac671f55403134a17cfad92"/>
    <n v="1"/>
    <n v="0"/>
    <n v="1"/>
    <n v="1"/>
    <n v="4"/>
    <n v="2"/>
    <n v="0"/>
    <n v="0"/>
    <n v="0"/>
    <n v="0"/>
    <n v="1"/>
    <n v="0"/>
  </r>
  <r>
    <x v="0"/>
    <x v="0"/>
    <x v="3"/>
    <s v="natuf_Kiosk_23092026_ad set3"/>
    <s v="natuf_Kiosk_23092026_ad set3_ad1"/>
    <s v="Natuf"/>
    <x v="14"/>
    <s v="Non-Quality Lead"/>
    <x v="0"/>
    <x v="1"/>
    <s v="Tejaswini Tarigopula"/>
    <s v="Facebook"/>
    <s v="Direct (campaign tagged in CRM)"/>
    <s v="6ac670b02b3b37bd4caa0db0"/>
    <n v="1"/>
    <n v="0"/>
    <n v="1"/>
    <n v="1"/>
    <n v="1"/>
    <n v="1"/>
    <n v="0"/>
    <n v="0"/>
    <n v="0"/>
    <n v="0"/>
    <n v="1"/>
    <n v="0"/>
  </r>
  <r>
    <x v="0"/>
    <x v="0"/>
    <x v="1"/>
    <s v="E_Natuf_Generic_13082026_Adset1"/>
    <s v="E_Natuf_Generic_13082026_Adset1_Ad1"/>
    <s v="Natuf"/>
    <x v="2"/>
    <s v="Quality Lead"/>
    <x v="0"/>
    <x v="1"/>
    <s v="Tejaswini Tarigopula"/>
    <s v="Facebook"/>
    <s v="Direct (campaign tagged in CRM)"/>
    <s v="6ac6708e974c60abcbebb983"/>
    <n v="1"/>
    <n v="1"/>
    <n v="1"/>
    <n v="0"/>
    <n v="6"/>
    <n v="3"/>
    <n v="0"/>
    <n v="0"/>
    <n v="0"/>
    <n v="0"/>
    <n v="1"/>
    <n v="1"/>
  </r>
  <r>
    <x v="0"/>
    <x v="0"/>
    <x v="2"/>
    <s v="E_Suresh_Natuf_Kiosk_07072026_Adset5"/>
    <s v="E_Hindi_Suresh_Natuf_Kiosk_07072026_Adset5_ad3 – Copy 2"/>
    <s v="Natuf"/>
    <x v="1"/>
    <s v="Quality Lead"/>
    <x v="0"/>
    <x v="1"/>
    <s v="Tejaswini Tarigopula"/>
    <s v="Facebook"/>
    <s v="Direct (campaign tagged in CRM)"/>
    <s v="6ac67011974c60abcbebb87d"/>
    <n v="1"/>
    <n v="1"/>
    <n v="1"/>
    <n v="0"/>
    <n v="5"/>
    <n v="3"/>
    <n v="0"/>
    <n v="0"/>
    <n v="0"/>
    <n v="0"/>
    <n v="1"/>
    <n v="1"/>
  </r>
  <r>
    <x v="0"/>
    <x v="0"/>
    <x v="4"/>
    <s v="E_Selva_Natuf_Sign_07072026_Adset3"/>
    <s v="E_Selva_Natuf_Sign_07072026_Adset2_Ad1"/>
    <s v="Natuf"/>
    <x v="7"/>
    <s v="Non-Quality Lead"/>
    <x v="0"/>
    <x v="1"/>
    <s v="Tejaswini Tarigopula"/>
    <s v="Facebook"/>
    <s v="Direct (campaign tagged in CRM)"/>
    <s v="6ac66f465403134a17cfa872"/>
    <n v="1"/>
    <n v="0"/>
    <n v="1"/>
    <n v="0"/>
    <n v="2"/>
    <n v="0"/>
    <n v="0"/>
    <n v="0"/>
    <n v="0"/>
    <n v="0"/>
    <n v="1"/>
    <n v="0"/>
  </r>
  <r>
    <x v="0"/>
    <x v="0"/>
    <x v="8"/>
    <s v="E_Natuf_Foco_10092026_Ad Set6"/>
    <s v="E_Natuf_Foco_10092026_Ad Set6_Ad6"/>
    <s v="Natuf"/>
    <x v="4"/>
    <s v="Quality Lead"/>
    <x v="0"/>
    <x v="1"/>
    <s v="Marshal Malbari"/>
    <s v="Facebook"/>
    <s v="Direct (campaign tagged in CRM)"/>
    <s v="6ac66e0c2d35ecb14d38d464"/>
    <n v="1"/>
    <n v="1"/>
    <n v="1"/>
    <n v="0"/>
    <n v="1"/>
    <n v="1"/>
    <n v="0"/>
    <n v="0"/>
    <n v="0"/>
    <n v="0"/>
    <n v="1"/>
    <n v="1"/>
  </r>
  <r>
    <x v="0"/>
    <x v="0"/>
    <x v="2"/>
    <s v="E_Suresh_Natuf_Kiosk_07072026_Adset5"/>
    <s v="E_Hindi_Suresh_Natuf_Kiosk_07072026_Adset5_ad3 – Copy 2"/>
    <s v="Natuf"/>
    <x v="5"/>
    <s v="Non-Quality Lead"/>
    <x v="0"/>
    <x v="1"/>
    <s v="Tejaswini Tarigopula"/>
    <s v="Facebook"/>
    <s v="Direct (campaign tagged in CRM)"/>
    <s v="6ac66de593ba98774e5bcd74"/>
    <n v="1"/>
    <n v="0"/>
    <n v="1"/>
    <n v="0"/>
    <n v="2"/>
    <n v="1"/>
    <n v="0"/>
    <n v="0"/>
    <n v="0"/>
    <n v="0"/>
    <n v="1"/>
    <n v="0"/>
  </r>
  <r>
    <x v="0"/>
    <x v="0"/>
    <x v="0"/>
    <s v="E_Karan_Natuf_Fragship_07072026_Adset2"/>
    <s v="E_Karan_Natuf_Flagship_Cafe_07072026_Adset2_Ad1 – Copy 2"/>
    <s v="Natuf"/>
    <x v="7"/>
    <s v="Non-Quality Lead"/>
    <x v="0"/>
    <x v="1"/>
    <s v="Tejaswini Tarigopula"/>
    <s v="Facebook"/>
    <s v="Direct (campaign tagged in CRM)"/>
    <s v="6ac66b608048b55311efe8b4"/>
    <n v="1"/>
    <n v="0"/>
    <n v="1"/>
    <n v="0"/>
    <n v="3"/>
    <n v="0"/>
    <n v="0"/>
    <n v="0"/>
    <n v="0"/>
    <n v="0"/>
    <n v="1"/>
    <n v="0"/>
  </r>
  <r>
    <x v="0"/>
    <x v="0"/>
    <x v="2"/>
    <s v="E_Suresh_Natuf_Kiosk_07072026_Adset5"/>
    <s v="E_Hindi_Suresh_Natuf_Kiosk_07072026_Adset5_ad3 – Copy 2"/>
    <s v="Natuf"/>
    <x v="6"/>
    <s v="Non-Quality Lead"/>
    <x v="0"/>
    <x v="1"/>
    <s v="Tejaswini Tarigopula"/>
    <s v="Facebook"/>
    <s v="Direct (campaign tagged in CRM)"/>
    <s v="6ac66ac0da2b4e6de1a1a809"/>
    <n v="1"/>
    <n v="0"/>
    <n v="1"/>
    <n v="0"/>
    <n v="2"/>
    <n v="0"/>
    <n v="0"/>
    <n v="0"/>
    <n v="0"/>
    <n v="0"/>
    <n v="1"/>
    <n v="0"/>
  </r>
  <r>
    <x v="0"/>
    <x v="0"/>
    <x v="3"/>
    <s v="natuf_Kiosk_23092026_ad set3"/>
    <s v="natuf_Kiosk_23092026_ad set3_ad1"/>
    <s v="Natuf"/>
    <x v="5"/>
    <s v="Non-Quality Lead"/>
    <x v="0"/>
    <x v="1"/>
    <s v="Tejaswini Tarigopula"/>
    <s v="Facebook"/>
    <s v="Direct (campaign tagged in CRM)"/>
    <s v="6ac66746746e7bf56a2a1b63"/>
    <n v="1"/>
    <n v="0"/>
    <n v="1"/>
    <n v="0"/>
    <n v="13"/>
    <n v="5"/>
    <n v="0"/>
    <n v="0"/>
    <n v="0"/>
    <n v="0"/>
    <n v="1"/>
    <n v="0"/>
  </r>
  <r>
    <x v="0"/>
    <x v="0"/>
    <x v="1"/>
    <s v="E_Natuf_Generic_13082026_Adset1"/>
    <s v="E_Natuf_Generic_13082026_Adset1_Ad1"/>
    <s v="Natuf"/>
    <x v="6"/>
    <s v="Non-Quality Lead"/>
    <x v="0"/>
    <x v="1"/>
    <s v="Tejaswini Tarigopula"/>
    <s v="Facebook"/>
    <s v="Direct (campaign tagged in CRM)"/>
    <s v="6ac66292de5055b196a8f8a4"/>
    <n v="1"/>
    <n v="0"/>
    <n v="1"/>
    <n v="0"/>
    <n v="1"/>
    <n v="0"/>
    <n v="0"/>
    <n v="0"/>
    <n v="0"/>
    <n v="0"/>
    <n v="1"/>
    <n v="0"/>
  </r>
  <r>
    <x v="0"/>
    <x v="0"/>
    <x v="1"/>
    <s v="E_Natuf_Generic_13082026_Adset1"/>
    <s v="E_Natuf_Generic_13082026_Adset1_Ad1"/>
    <s v="Natuf"/>
    <x v="1"/>
    <s v="Quality Lead"/>
    <x v="0"/>
    <x v="1"/>
    <s v="Marshal Malbari"/>
    <s v="Facebook"/>
    <s v="Direct (campaign tagged in CRM)"/>
    <s v="6ac662258233b0d06babe388"/>
    <n v="1"/>
    <n v="1"/>
    <n v="1"/>
    <n v="0"/>
    <n v="8"/>
    <n v="5"/>
    <n v="0"/>
    <n v="0"/>
    <n v="0"/>
    <n v="0"/>
    <n v="1"/>
    <n v="1"/>
  </r>
  <r>
    <x v="0"/>
    <x v="0"/>
    <x v="1"/>
    <s v="E_Natuf_Generic_13082026_Adset1"/>
    <s v="E_Natuf_Generic_13082026_Adset1_Ad1"/>
    <s v="Natuf"/>
    <x v="14"/>
    <s v="Non-Quality Lead"/>
    <x v="0"/>
    <x v="1"/>
    <s v="Marshal Malbari"/>
    <s v="Facebook"/>
    <s v="Direct (campaign tagged in CRM)"/>
    <s v="6ac65b1563275501676cbd53"/>
    <n v="1"/>
    <n v="0"/>
    <n v="1"/>
    <n v="1"/>
    <n v="4"/>
    <n v="2"/>
    <n v="0"/>
    <n v="0"/>
    <n v="0"/>
    <n v="0"/>
    <n v="1"/>
    <n v="0"/>
  </r>
  <r>
    <x v="0"/>
    <x v="0"/>
    <x v="4"/>
    <s v="E_Selva_Natuf_Sign_07072026_Adset3"/>
    <s v="E_Selva_Natuf_Sign_07072026_Adset2_Ad1"/>
    <s v="Natuf"/>
    <x v="2"/>
    <s v="Quality Lead"/>
    <x v="0"/>
    <x v="1"/>
    <s v="Deepak Rai"/>
    <s v="Facebook"/>
    <s v="Direct (campaign tagged in CRM)"/>
    <s v="6ac65a66cb5e8e0cb73cd90d"/>
    <n v="1"/>
    <n v="1"/>
    <n v="1"/>
    <n v="0"/>
    <n v="10"/>
    <n v="5"/>
    <n v="0"/>
    <n v="0"/>
    <n v="0"/>
    <n v="0"/>
    <n v="1"/>
    <n v="1"/>
  </r>
  <r>
    <x v="0"/>
    <x v="0"/>
    <x v="4"/>
    <s v="E_Selva_Natuf_Sign_07072026_Adset3"/>
    <s v="E_Selva_Natuf_Sign_07072026_Adset2_Ad1"/>
    <s v="Natuf"/>
    <x v="4"/>
    <s v="Quality Lead"/>
    <x v="0"/>
    <x v="1"/>
    <s v="Marshal Malbari"/>
    <s v="Facebook"/>
    <s v="Direct (campaign tagged in CRM)"/>
    <s v="6ac65804b27863458b2ebc0d"/>
    <n v="1"/>
    <n v="1"/>
    <n v="1"/>
    <n v="0"/>
    <n v="5"/>
    <n v="1"/>
    <n v="0"/>
    <n v="0"/>
    <n v="0"/>
    <n v="0"/>
    <n v="1"/>
    <n v="1"/>
  </r>
  <r>
    <x v="0"/>
    <x v="0"/>
    <x v="4"/>
    <s v="E_Selva_Natuf_Sign_07072026_Adset3"/>
    <s v="E_Selva_Natuf_Sign_07072026_Adset2_Ad1"/>
    <s v="Natuf"/>
    <x v="4"/>
    <s v="Quality Lead"/>
    <x v="0"/>
    <x v="1"/>
    <s v="Marshal Malbari"/>
    <s v="Facebook"/>
    <s v="Direct (campaign tagged in CRM)"/>
    <s v="6ac655db7b48b6d6af42ac05"/>
    <n v="1"/>
    <n v="1"/>
    <n v="1"/>
    <n v="0"/>
    <n v="8"/>
    <n v="1"/>
    <n v="0"/>
    <n v="0"/>
    <n v="0"/>
    <n v="0"/>
    <n v="1"/>
    <n v="1"/>
  </r>
  <r>
    <x v="0"/>
    <x v="0"/>
    <x v="2"/>
    <s v="E_Suresh_Natuf_Kiosk_07072026_Adset5"/>
    <s v="E_Hindi_Suresh_Natuf_Kiosk_07072026_Adset5_ad3 – Copy 2"/>
    <s v="Natuf"/>
    <x v="1"/>
    <s v="Quality Lead"/>
    <x v="0"/>
    <x v="1"/>
    <s v="Tejaswini Tarigopula"/>
    <s v="Facebook"/>
    <s v="Direct (campaign tagged in CRM)"/>
    <s v="6ac654e2bb29be88eda3e9c6"/>
    <n v="1"/>
    <n v="1"/>
    <n v="1"/>
    <n v="0"/>
    <n v="10"/>
    <n v="5"/>
    <n v="0"/>
    <n v="0"/>
    <n v="0"/>
    <n v="0"/>
    <n v="1"/>
    <n v="1"/>
  </r>
  <r>
    <x v="0"/>
    <x v="0"/>
    <x v="4"/>
    <s v="E_Selva_Natuf_Sign_07072026_Adset3"/>
    <s v="E_Selva_Natuf_Sign_07072026_Adset2_Ad1"/>
    <s v="Natuf"/>
    <x v="5"/>
    <s v="Non-Quality Lead"/>
    <x v="0"/>
    <x v="1"/>
    <s v="Tejaswini Tarigopula"/>
    <s v="Facebook"/>
    <s v="Direct (campaign tagged in CRM)"/>
    <s v="6ac6531a7b48b6d6af42a9d1"/>
    <n v="1"/>
    <n v="0"/>
    <n v="1"/>
    <n v="0"/>
    <n v="8"/>
    <n v="4"/>
    <n v="0"/>
    <n v="0"/>
    <n v="0"/>
    <n v="0"/>
    <n v="1"/>
    <n v="0"/>
  </r>
  <r>
    <x v="0"/>
    <x v="0"/>
    <x v="4"/>
    <s v="E_Selva_Natuf_Sign_07072026_Adset3"/>
    <s v="E_Selva_Natuf_Sign_07072026_Adset2_Ad1"/>
    <s v="Natuf"/>
    <x v="0"/>
    <s v="Quality Lead"/>
    <x v="0"/>
    <x v="1"/>
    <s v="Tejaswini Tarigopula"/>
    <s v="Facebook"/>
    <s v="Direct (campaign tagged in CRM)"/>
    <s v="6ac652d3bb29be88eda3e858"/>
    <n v="1"/>
    <n v="1"/>
    <n v="1"/>
    <n v="0"/>
    <n v="5"/>
    <n v="3"/>
    <n v="0"/>
    <n v="0"/>
    <n v="0"/>
    <n v="0"/>
    <n v="1"/>
    <n v="1"/>
  </r>
  <r>
    <x v="0"/>
    <x v="0"/>
    <x v="3"/>
    <s v="natuf_Kiosk_23092026_ad set3"/>
    <s v="natuf_Kiosk_23092026_ad set3_ad1"/>
    <s v="Natuf"/>
    <x v="5"/>
    <s v="Non-Quality Lead"/>
    <x v="0"/>
    <x v="1"/>
    <s v="Tejaswini Tarigopula"/>
    <s v="Facebook"/>
    <s v="Direct (campaign tagged in CRM)"/>
    <s v="6ac64f223edbfbbbdc5fe0e4"/>
    <n v="1"/>
    <n v="0"/>
    <n v="1"/>
    <n v="0"/>
    <n v="1"/>
    <n v="1"/>
    <n v="0"/>
    <n v="0"/>
    <n v="0"/>
    <n v="0"/>
    <n v="1"/>
    <n v="0"/>
  </r>
  <r>
    <x v="0"/>
    <x v="0"/>
    <x v="1"/>
    <s v="E_Natuf_Generic_13082026_Adset1"/>
    <s v="E_Natuf_Generic_13082026_Adset1_Ad1"/>
    <s v="Natuf"/>
    <x v="5"/>
    <s v="Non-Quality Lead"/>
    <x v="0"/>
    <x v="1"/>
    <s v="Tejaswini Tarigopula"/>
    <s v="Facebook"/>
    <s v="Direct (campaign tagged in CRM)"/>
    <s v="6ac64c9acd920e9d0c88b1eb"/>
    <n v="1"/>
    <n v="0"/>
    <n v="1"/>
    <n v="0"/>
    <n v="1"/>
    <n v="1"/>
    <n v="0"/>
    <n v="0"/>
    <n v="0"/>
    <n v="0"/>
    <n v="1"/>
    <n v="0"/>
  </r>
  <r>
    <x v="0"/>
    <x v="0"/>
    <x v="2"/>
    <s v="E_Suresh_Natuf_Kiosk_07072026_Adset5"/>
    <s v="E_Hindi_Suresh_Natuf_Kiosk_07072026_Adset5_ad3 – Copy 2"/>
    <s v="Natuf"/>
    <x v="14"/>
    <s v="Non-Quality Lead"/>
    <x v="0"/>
    <x v="1"/>
    <s v="Marshal Malbari"/>
    <s v="Facebook"/>
    <s v="Direct (campaign tagged in CRM)"/>
    <s v="6ac64c838fdb4108ca504ea5"/>
    <n v="1"/>
    <n v="0"/>
    <n v="1"/>
    <n v="1"/>
    <n v="7"/>
    <n v="3"/>
    <n v="0"/>
    <n v="0"/>
    <n v="0"/>
    <n v="0"/>
    <n v="1"/>
    <n v="0"/>
  </r>
  <r>
    <x v="0"/>
    <x v="0"/>
    <x v="2"/>
    <s v="E_Suresh_Natuf_Kiosk_07072026_Adset5"/>
    <s v="E_Hindi_Suresh_Natuf_Kiosk_07072026_Adset5_ad3 – Copy 2"/>
    <s v="Natuf"/>
    <x v="14"/>
    <s v="Non-Quality Lead"/>
    <x v="0"/>
    <x v="1"/>
    <s v="Tejaswini Tarigopula"/>
    <s v="Facebook"/>
    <s v="Direct (campaign tagged in CRM)"/>
    <s v="6ac638cfe68c7ae18563d8be"/>
    <n v="1"/>
    <n v="0"/>
    <n v="1"/>
    <n v="1"/>
    <n v="1"/>
    <n v="1"/>
    <n v="0"/>
    <n v="0"/>
    <n v="0"/>
    <n v="0"/>
    <n v="1"/>
    <n v="0"/>
  </r>
  <r>
    <x v="0"/>
    <x v="0"/>
    <x v="2"/>
    <s v="E_Suresh_Natuf_Kiosk_07072026_Adset5"/>
    <s v="E_Hindi_Suresh_Natuf_Kiosk_07072026_Adset5_ad3 – Copy 2"/>
    <s v="Natuf"/>
    <x v="14"/>
    <s v="Non-Quality Lead"/>
    <x v="0"/>
    <x v="1"/>
    <s v="Tejaswini Tarigopula"/>
    <s v="Facebook"/>
    <s v="Direct (campaign tagged in CRM)"/>
    <s v="6ac637bd15eed984c5503ef4"/>
    <n v="1"/>
    <n v="0"/>
    <n v="1"/>
    <n v="1"/>
    <n v="6"/>
    <n v="3"/>
    <n v="0"/>
    <n v="0"/>
    <n v="0"/>
    <n v="0"/>
    <n v="1"/>
    <n v="0"/>
  </r>
  <r>
    <x v="0"/>
    <x v="0"/>
    <x v="3"/>
    <s v="natuf_Kiosk_23092026_ad set3"/>
    <s v="natuf_Kiosk_23092026_ad set3_ad1"/>
    <s v="Natuf"/>
    <x v="6"/>
    <s v="Non-Quality Lead"/>
    <x v="0"/>
    <x v="1"/>
    <s v="Tejaswini Tarigopula"/>
    <s v="Facebook"/>
    <s v="Direct (campaign tagged in CRM)"/>
    <s v="6ac6343c0291d3d96c4f0db5"/>
    <n v="1"/>
    <n v="0"/>
    <n v="1"/>
    <n v="0"/>
    <n v="1"/>
    <n v="0"/>
    <n v="0"/>
    <n v="0"/>
    <n v="0"/>
    <n v="0"/>
    <n v="1"/>
    <n v="0"/>
  </r>
  <r>
    <x v="0"/>
    <x v="0"/>
    <x v="8"/>
    <s v="E_Natuf_Foco_10092026_Ad Set6"/>
    <s v="E_Natuf_Foco_10092026_Ad Set6_Ad6"/>
    <s v="Natuf"/>
    <x v="6"/>
    <s v="Non-Quality Lead"/>
    <x v="0"/>
    <x v="1"/>
    <s v="Marshal Malbari"/>
    <s v="Facebook"/>
    <s v="Direct (campaign tagged in CRM)"/>
    <s v="6ac62acd209b76a35ed07666"/>
    <n v="1"/>
    <n v="0"/>
    <n v="1"/>
    <n v="0"/>
    <n v="1"/>
    <n v="0"/>
    <n v="0"/>
    <n v="0"/>
    <n v="0"/>
    <n v="0"/>
    <n v="1"/>
    <n v="0"/>
  </r>
  <r>
    <x v="0"/>
    <x v="0"/>
    <x v="2"/>
    <s v="E_Suresh_Natuf_Kiosk_07072026_Adset5"/>
    <s v="E_Hindi_Suresh_Natuf_Kiosk_07072026_Adset5_ad3 – Copy 2"/>
    <s v="Natuf"/>
    <x v="5"/>
    <s v="Non-Quality Lead"/>
    <x v="0"/>
    <x v="1"/>
    <s v="Deepak Rai"/>
    <s v="Facebook"/>
    <s v="Direct (campaign tagged in CRM)"/>
    <s v="6ac6260a185e5fff6629adb8"/>
    <n v="1"/>
    <n v="0"/>
    <n v="1"/>
    <n v="0"/>
    <n v="5"/>
    <n v="5"/>
    <n v="0"/>
    <n v="0"/>
    <n v="0"/>
    <n v="0"/>
    <n v="1"/>
    <n v="0"/>
  </r>
  <r>
    <x v="0"/>
    <x v="0"/>
    <x v="3"/>
    <s v="natuf_Kiosk_14072026_Highest-converting industries"/>
    <s v="natuf_Kiosk_14072026_ad set_ad1"/>
    <s v="Natuf"/>
    <x v="5"/>
    <s v="Non-Quality Lead"/>
    <x v="0"/>
    <x v="1"/>
    <s v="Tejaswini Tarigopula"/>
    <s v="Facebook"/>
    <s v="Direct (campaign tagged in CRM)"/>
    <s v="6ac6258b80181c9e4d203adc"/>
    <n v="1"/>
    <n v="0"/>
    <n v="1"/>
    <n v="0"/>
    <n v="1"/>
    <n v="1"/>
    <n v="0"/>
    <n v="0"/>
    <n v="0"/>
    <n v="0"/>
    <n v="1"/>
    <n v="0"/>
  </r>
  <r>
    <x v="0"/>
    <x v="0"/>
    <x v="1"/>
    <s v="E_Natuf_Generic_13082026_Adset1"/>
    <s v="E_Natuf_Generic_13082026_Adset1_Ad1"/>
    <s v="Natuf"/>
    <x v="7"/>
    <s v="Non-Quality Lead"/>
    <x v="0"/>
    <x v="1"/>
    <s v="Tejaswini Tarigopula"/>
    <s v="Facebook"/>
    <s v="Direct (campaign tagged in CRM)"/>
    <s v="6ac61d707dc2f735eb99f2b6"/>
    <n v="1"/>
    <n v="0"/>
    <n v="1"/>
    <n v="0"/>
    <n v="2"/>
    <n v="0"/>
    <n v="0"/>
    <n v="0"/>
    <n v="0"/>
    <n v="0"/>
    <n v="1"/>
    <n v="0"/>
  </r>
  <r>
    <x v="0"/>
    <x v="0"/>
    <x v="8"/>
    <s v="E_Natuf_Foco_10092026_Ad Set4"/>
    <s v="E_Natuf_Foco_10092026_Ad Set4_Ad4 -1"/>
    <s v="Natuf"/>
    <x v="8"/>
    <s v="Non-Quality Lead"/>
    <x v="0"/>
    <x v="1"/>
    <s v="Marshal Malbari"/>
    <s v="Facebook"/>
    <s v="Direct (campaign tagged in CRM)"/>
    <s v="6ac6160cab54878b2e47e8d7"/>
    <n v="1"/>
    <n v="0"/>
    <n v="1"/>
    <n v="0"/>
    <n v="17"/>
    <n v="3"/>
    <n v="0"/>
    <n v="0"/>
    <n v="0"/>
    <n v="0"/>
    <n v="1"/>
    <n v="0"/>
  </r>
  <r>
    <x v="0"/>
    <x v="0"/>
    <x v="0"/>
    <s v="E_Karan_Natuf_Fragship_07072026_Adset2"/>
    <s v="E_Karan_Natuf_Flagship_Cafe_07072026_Adset2_Ad1 – Copy 2"/>
    <s v="Natuf"/>
    <x v="14"/>
    <s v="Non-Quality Lead"/>
    <x v="0"/>
    <x v="1"/>
    <s v="Marshal Malbari"/>
    <s v="Facebook"/>
    <s v="Direct (campaign tagged in CRM)"/>
    <s v="6ac61200bf6cba7913b24792"/>
    <n v="1"/>
    <n v="0"/>
    <n v="1"/>
    <n v="1"/>
    <n v="6"/>
    <n v="4"/>
    <n v="0"/>
    <n v="0"/>
    <n v="0"/>
    <n v="0"/>
    <n v="1"/>
    <n v="0"/>
  </r>
  <r>
    <x v="0"/>
    <x v="0"/>
    <x v="3"/>
    <s v="natuf_Kiosk_23092026_ad set3"/>
    <s v="natuf_Kiosk_23092026_ad set3_ad1"/>
    <s v="Natuf"/>
    <x v="0"/>
    <s v="Quality Lead"/>
    <x v="0"/>
    <x v="1"/>
    <s v="Tejaswini Tarigopula"/>
    <s v="Facebook"/>
    <s v="Direct (campaign tagged in CRM)"/>
    <s v="6ac5f2ae034fa8299e3c2a63"/>
    <n v="1"/>
    <n v="1"/>
    <n v="1"/>
    <n v="0"/>
    <n v="9"/>
    <n v="7"/>
    <n v="0"/>
    <n v="0"/>
    <n v="0"/>
    <n v="0"/>
    <n v="1"/>
    <n v="1"/>
  </r>
  <r>
    <x v="0"/>
    <x v="0"/>
    <x v="1"/>
    <s v="E_Natuf_Generic_13082026_Adset1"/>
    <s v="E_Natuf_Generic_13082026_Adset1_Ad1"/>
    <s v="Natuf"/>
    <x v="5"/>
    <s v="Non-Quality Lead"/>
    <x v="0"/>
    <x v="1"/>
    <s v="Tejaswini Tarigopula"/>
    <s v="Facebook"/>
    <s v="Direct (campaign tagged in CRM)"/>
    <s v="6ac5d6f8698d4f01b38449b9"/>
    <n v="1"/>
    <n v="0"/>
    <n v="1"/>
    <n v="0"/>
    <n v="8"/>
    <n v="5"/>
    <n v="0"/>
    <n v="0"/>
    <n v="0"/>
    <n v="0"/>
    <n v="1"/>
    <n v="0"/>
  </r>
  <r>
    <x v="0"/>
    <x v="0"/>
    <x v="3"/>
    <s v="natuf_Kiosk_14072026_Highest-converting industries"/>
    <s v="natuf_Kiosk_14072026_ad set_ad1"/>
    <s v="Natuf"/>
    <x v="6"/>
    <s v="Non-Quality Lead"/>
    <x v="0"/>
    <x v="1"/>
    <s v="Tejaswini Tarigopula"/>
    <s v="Facebook"/>
    <s v="Direct (campaign tagged in CRM)"/>
    <s v="6ac5d187961f1f30506e7414"/>
    <n v="1"/>
    <n v="0"/>
    <n v="1"/>
    <n v="0"/>
    <n v="2"/>
    <n v="1"/>
    <n v="0"/>
    <n v="0"/>
    <n v="0"/>
    <n v="0"/>
    <n v="1"/>
    <n v="0"/>
  </r>
  <r>
    <x v="0"/>
    <x v="0"/>
    <x v="2"/>
    <s v="E_Suresh_Natuf_Kiosk_07072026_Adset5"/>
    <s v="E_Hindi_Suresh_Natuf_Kiosk_07072026_Adset5_ad3 – Copy 2"/>
    <s v="Natuf"/>
    <x v="14"/>
    <s v="Non-Quality Lead"/>
    <x v="0"/>
    <x v="1"/>
    <s v="Marshal Malbari"/>
    <s v="Facebook"/>
    <s v="Direct (campaign tagged in CRM)"/>
    <s v="6ac5ba21ed479aa9b1bac024"/>
    <n v="1"/>
    <n v="0"/>
    <n v="1"/>
    <n v="1"/>
    <n v="6"/>
    <n v="0"/>
    <n v="0"/>
    <n v="0"/>
    <n v="0"/>
    <n v="0"/>
    <n v="1"/>
    <n v="0"/>
  </r>
  <r>
    <x v="0"/>
    <x v="0"/>
    <x v="3"/>
    <s v="natuf_Kiosk_14072026_Highest-converting industries"/>
    <s v="natuf_Kiosk_14072026_ad set_ad1"/>
    <s v="Natuf"/>
    <x v="4"/>
    <s v="Quality Lead"/>
    <x v="0"/>
    <x v="1"/>
    <s v="Marshal Malbari"/>
    <s v="Facebook"/>
    <s v="Direct (campaign tagged in CRM)"/>
    <s v="6ac5b89dfa769ee194f48405"/>
    <n v="1"/>
    <n v="1"/>
    <n v="1"/>
    <n v="0"/>
    <n v="5"/>
    <n v="2"/>
    <n v="0"/>
    <n v="0"/>
    <n v="0"/>
    <n v="0"/>
    <n v="1"/>
    <n v="1"/>
  </r>
  <r>
    <x v="0"/>
    <x v="0"/>
    <x v="2"/>
    <s v="E_Suresh_Natuf_Kiosk_07072026_Adset5"/>
    <s v="E_Hindi_Suresh_Natuf_Kiosk_07072026_Adset5_ad3 – Copy 2"/>
    <s v="Natuf"/>
    <x v="5"/>
    <s v="Non-Quality Lead"/>
    <x v="0"/>
    <x v="1"/>
    <s v="Tejaswini Tarigopula"/>
    <s v="Facebook"/>
    <s v="Direct (campaign tagged in CRM)"/>
    <s v="6ac5b6d3a42eb513f27654ed"/>
    <n v="1"/>
    <n v="0"/>
    <n v="1"/>
    <n v="0"/>
    <n v="5"/>
    <n v="2"/>
    <n v="0"/>
    <n v="0"/>
    <n v="0"/>
    <n v="0"/>
    <n v="1"/>
    <n v="0"/>
  </r>
  <r>
    <x v="0"/>
    <x v="0"/>
    <x v="1"/>
    <s v="E_Natuf_Generic_13082026_Adset1"/>
    <s v="E_Natuf_Generic_13082026_Adset1_Ad1"/>
    <s v="Natuf"/>
    <x v="14"/>
    <s v="Non-Quality Lead"/>
    <x v="0"/>
    <x v="1"/>
    <s v="Tejaswini Tarigopula"/>
    <s v="Facebook"/>
    <s v="Direct (campaign tagged in CRM)"/>
    <s v="6ac59ae2b934322a5ab427ad"/>
    <n v="1"/>
    <n v="0"/>
    <n v="1"/>
    <n v="1"/>
    <n v="24"/>
    <n v="18"/>
    <n v="0"/>
    <n v="0"/>
    <n v="0"/>
    <n v="0"/>
    <n v="1"/>
    <n v="0"/>
  </r>
  <r>
    <x v="0"/>
    <x v="1"/>
    <x v="14"/>
    <s v="Natuf | LAL 1% | India | Jul26 | V1"/>
    <s v="Natuf | Reel | Brand Ambassador | Heard Of Owning A Cafe | V1"/>
    <s v="Natuf"/>
    <x v="4"/>
    <s v="Quality Lead"/>
    <x v="0"/>
    <x v="1"/>
    <s v="Tejaswini Tarigopula"/>
    <s v="Facebook"/>
    <s v="Direct (campaign tagged in CRM)"/>
    <s v="6ac596df5fa30efff8af6f89"/>
    <n v="1"/>
    <n v="1"/>
    <n v="1"/>
    <n v="0"/>
    <n v="1"/>
    <n v="1"/>
    <n v="0"/>
    <n v="0"/>
    <n v="0"/>
    <n v="0"/>
    <n v="0"/>
    <n v="0"/>
  </r>
  <r>
    <x v="0"/>
    <x v="0"/>
    <x v="4"/>
    <s v="E_Selva_Natuf_Sign_07072026_Adset3"/>
    <s v="E_Selva_Natuf_Sign_07072026_Adset2_Ad1"/>
    <s v="Natuf"/>
    <x v="7"/>
    <s v="Non-Quality Lead"/>
    <x v="0"/>
    <x v="1"/>
    <s v="Tejaswini Tarigopula"/>
    <s v="Facebook"/>
    <s v="Direct (campaign tagged in CRM)"/>
    <s v="6ac58b76a3e3ca4269a80eb2"/>
    <n v="1"/>
    <n v="0"/>
    <n v="1"/>
    <n v="0"/>
    <n v="5"/>
    <n v="5"/>
    <n v="0"/>
    <n v="0"/>
    <n v="0"/>
    <n v="0"/>
    <n v="1"/>
    <n v="0"/>
  </r>
  <r>
    <x v="0"/>
    <x v="0"/>
    <x v="4"/>
    <s v="E_Selva_Natuf_Sign_07072026_Adset3"/>
    <s v="E_Selva_Natuf_Sign_07072026_Adset2_Ad1"/>
    <s v="Natuf"/>
    <x v="6"/>
    <s v="Non-Quality Lead"/>
    <x v="0"/>
    <x v="1"/>
    <s v="Tejaswini Tarigopula"/>
    <s v="Facebook"/>
    <s v="Direct (campaign tagged in CRM)"/>
    <s v="6ac574ce076a3a9511addd83"/>
    <n v="1"/>
    <n v="0"/>
    <n v="1"/>
    <n v="0"/>
    <n v="1"/>
    <n v="0"/>
    <n v="0"/>
    <n v="0"/>
    <n v="0"/>
    <n v="0"/>
    <n v="1"/>
    <n v="0"/>
  </r>
  <r>
    <x v="0"/>
    <x v="0"/>
    <x v="1"/>
    <s v="E_Natuf_Generic_13082026_Adset1"/>
    <s v="E_Natuf_Generic_13082026_Adset1_Ad1"/>
    <s v="Natuf"/>
    <x v="6"/>
    <s v="Non-Quality Lead"/>
    <x v="0"/>
    <x v="1"/>
    <s v="(Unassigned)"/>
    <s v="Facebook"/>
    <s v="Direct (campaign tagged in CRM)"/>
    <s v="6ac57334e0b283a3669257d7"/>
    <n v="1"/>
    <n v="0"/>
    <n v="1"/>
    <n v="0"/>
    <n v="1"/>
    <n v="0"/>
    <n v="0"/>
    <n v="0"/>
    <n v="0"/>
    <n v="0"/>
    <n v="1"/>
    <n v="0"/>
  </r>
  <r>
    <x v="0"/>
    <x v="0"/>
    <x v="4"/>
    <s v="E_Selva_Natuf_Sign_07072026_Adset3"/>
    <s v="E_Selva_Natuf_Sign_07072026_Adset2_Ad1"/>
    <s v="Natuf"/>
    <x v="14"/>
    <s v="Non-Quality Lead"/>
    <x v="0"/>
    <x v="1"/>
    <s v="Marshal Malbari"/>
    <s v="Facebook"/>
    <s v="Direct (campaign tagged in CRM)"/>
    <s v="6ac56a8f008500a62ce96af1"/>
    <n v="1"/>
    <n v="0"/>
    <n v="1"/>
    <n v="1"/>
    <n v="3"/>
    <n v="1"/>
    <n v="0"/>
    <n v="0"/>
    <n v="0"/>
    <n v="0"/>
    <n v="1"/>
    <n v="0"/>
  </r>
  <r>
    <x v="0"/>
    <x v="0"/>
    <x v="8"/>
    <s v="E_Natuf_Foco_10092026_Ad Set4"/>
    <s v="E_Natuf_Foco_10092026_Ad Set4_Ad4 -1"/>
    <s v="Natuf"/>
    <x v="14"/>
    <s v="Non-Quality Lead"/>
    <x v="0"/>
    <x v="1"/>
    <s v="Tejaswini Tarigopula"/>
    <s v="Facebook"/>
    <s v="Direct (campaign tagged in CRM)"/>
    <s v="6ac54c5483ecc1e878acda8a"/>
    <n v="1"/>
    <n v="0"/>
    <n v="1"/>
    <n v="1"/>
    <n v="2"/>
    <n v="1"/>
    <n v="0"/>
    <n v="0"/>
    <n v="0"/>
    <n v="0"/>
    <n v="1"/>
    <n v="0"/>
  </r>
  <r>
    <x v="0"/>
    <x v="0"/>
    <x v="1"/>
    <s v="E_Natuf_Generic_13082026_Adset1"/>
    <s v="E_Natuf_Generic_13082026_Adset1_Ad1"/>
    <s v="Natuf"/>
    <x v="5"/>
    <s v="Non-Quality Lead"/>
    <x v="0"/>
    <x v="1"/>
    <s v="Tejaswini Tarigopula"/>
    <s v="Facebook"/>
    <s v="Direct (campaign tagged in CRM)"/>
    <s v="6ac54b61fa166e31c7337fb5"/>
    <n v="1"/>
    <n v="0"/>
    <n v="1"/>
    <n v="0"/>
    <n v="2"/>
    <n v="1"/>
    <n v="0"/>
    <n v="0"/>
    <n v="0"/>
    <n v="0"/>
    <n v="1"/>
    <n v="0"/>
  </r>
  <r>
    <x v="0"/>
    <x v="0"/>
    <x v="2"/>
    <s v="E_Suresh_Natuf_Kiosk_07072026_Adset5"/>
    <s v="E_Hindi_Suresh_Natuf_Kiosk_07072026_Adset5_ad3 – Copy 2"/>
    <s v="Natuf"/>
    <x v="4"/>
    <s v="Quality Lead"/>
    <x v="0"/>
    <x v="1"/>
    <s v="Tejaswini Tarigopula"/>
    <s v="Facebook"/>
    <s v="Direct (campaign tagged in CRM)"/>
    <s v="6ac543bcdcdf9f9303b8b99d"/>
    <n v="1"/>
    <n v="1"/>
    <n v="1"/>
    <n v="0"/>
    <n v="4"/>
    <n v="2"/>
    <n v="0"/>
    <n v="0"/>
    <n v="0"/>
    <n v="0"/>
    <n v="1"/>
    <n v="1"/>
  </r>
  <r>
    <x v="0"/>
    <x v="0"/>
    <x v="2"/>
    <s v="E_Suresh_Natuf_Kiosk_07072026_Adset5"/>
    <s v="E_Hindi_Suresh_Natuf_Kiosk_07072026_Adset5_ad3 – Copy 2"/>
    <s v="Natuf"/>
    <x v="14"/>
    <s v="Non-Quality Lead"/>
    <x v="0"/>
    <x v="1"/>
    <s v="Tejaswini Tarigopula"/>
    <s v="Facebook"/>
    <s v="Direct (campaign tagged in CRM)"/>
    <s v="6ac54344c08345d1b5fd27ea"/>
    <n v="1"/>
    <n v="0"/>
    <n v="1"/>
    <n v="1"/>
    <n v="14"/>
    <n v="5"/>
    <n v="0"/>
    <n v="0"/>
    <n v="0"/>
    <n v="0"/>
    <n v="1"/>
    <n v="0"/>
  </r>
  <r>
    <x v="0"/>
    <x v="0"/>
    <x v="3"/>
    <s v="natuf_Kiosk_23092026_ad set3"/>
    <s v="natuf_Kiosk_23092026_ad set3_ad1"/>
    <s v="Natuf"/>
    <x v="7"/>
    <s v="Non-Quality Lead"/>
    <x v="0"/>
    <x v="1"/>
    <s v="Tejaswini Tarigopula"/>
    <s v="Facebook"/>
    <s v="Direct (campaign tagged in CRM)"/>
    <s v="6ac538259effbe9c34b17cdd"/>
    <n v="1"/>
    <n v="0"/>
    <n v="1"/>
    <n v="0"/>
    <n v="2"/>
    <n v="2"/>
    <n v="0"/>
    <n v="0"/>
    <n v="0"/>
    <n v="0"/>
    <n v="1"/>
    <n v="0"/>
  </r>
  <r>
    <x v="0"/>
    <x v="0"/>
    <x v="2"/>
    <s v="E_Suresh_Natuf_Kiosk_07072026_Adset5"/>
    <s v="E_Hindi_Suresh_Natuf_Kiosk_07072026_Adset5_ad3 – Copy 2"/>
    <s v="Natuf"/>
    <x v="3"/>
    <s v="Quality Lead"/>
    <x v="0"/>
    <x v="1"/>
    <s v="Marshal Malbari"/>
    <s v="Facebook"/>
    <s v="Direct (campaign tagged in CRM)"/>
    <s v="6ac5339b3c0e5be7cae2aed3"/>
    <n v="1"/>
    <n v="1"/>
    <n v="1"/>
    <n v="0"/>
    <n v="1"/>
    <n v="0"/>
    <n v="0"/>
    <n v="0"/>
    <n v="0"/>
    <n v="0"/>
    <n v="1"/>
    <n v="1"/>
  </r>
  <r>
    <x v="0"/>
    <x v="0"/>
    <x v="1"/>
    <s v="E_Natuf_Generic_13082026_Adset1"/>
    <s v="E_Natuf_Generic_13082026_Adset1_Ad1"/>
    <s v="Natuf"/>
    <x v="5"/>
    <s v="Non-Quality Lead"/>
    <x v="0"/>
    <x v="1"/>
    <s v="Marshal Malbari"/>
    <s v="Facebook"/>
    <s v="Direct (campaign tagged in CRM)"/>
    <s v="6ac5315932e83dde3b44cdc9"/>
    <n v="1"/>
    <n v="0"/>
    <n v="1"/>
    <n v="0"/>
    <n v="4"/>
    <n v="2"/>
    <n v="0"/>
    <n v="0"/>
    <n v="0"/>
    <n v="0"/>
    <n v="1"/>
    <n v="0"/>
  </r>
  <r>
    <x v="0"/>
    <x v="0"/>
    <x v="4"/>
    <s v="E_Selva_Natuf_Sign_07072026_Adset3"/>
    <s v="E_Selva_Natuf_Sign_07072026_Adset2_Ad1"/>
    <s v="Natuf"/>
    <x v="4"/>
    <s v="Quality Lead"/>
    <x v="0"/>
    <x v="1"/>
    <s v="Marshal Malbari"/>
    <s v="Facebook"/>
    <s v="Direct (campaign tagged in CRM)"/>
    <s v="6ac530803fb8eabeb44d75c4"/>
    <n v="1"/>
    <n v="1"/>
    <n v="1"/>
    <n v="0"/>
    <n v="4"/>
    <n v="2"/>
    <n v="0"/>
    <n v="0"/>
    <n v="0"/>
    <n v="0"/>
    <n v="1"/>
    <n v="1"/>
  </r>
  <r>
    <x v="0"/>
    <x v="0"/>
    <x v="2"/>
    <s v="E_Suresh_Natuf_Kiosk_07072026_Adset5"/>
    <s v="E_Hindi_Suresh_Natuf_Kiosk_07072026_Adset5_ad3 – Copy 2"/>
    <s v="Natuf"/>
    <x v="14"/>
    <s v="Non-Quality Lead"/>
    <x v="0"/>
    <x v="1"/>
    <s v="Marshal Malbari"/>
    <s v="Facebook"/>
    <s v="Direct (campaign tagged in CRM)"/>
    <s v="6ac52c9e889c0ca0565943f5"/>
    <n v="1"/>
    <n v="0"/>
    <n v="1"/>
    <n v="1"/>
    <n v="4"/>
    <n v="2"/>
    <n v="0"/>
    <n v="0"/>
    <n v="0"/>
    <n v="0"/>
    <n v="1"/>
    <n v="0"/>
  </r>
  <r>
    <x v="0"/>
    <x v="0"/>
    <x v="2"/>
    <s v="E_Suresh_Natuf_Kiosk_07072026_Adset5"/>
    <s v="E_Hindi_Suresh_Natuf_Kiosk_07072026_Adset5_ad3 – Copy 2"/>
    <s v="Natuf"/>
    <x v="4"/>
    <s v="Quality Lead"/>
    <x v="0"/>
    <x v="1"/>
    <s v="Marshal Malbari"/>
    <s v="Facebook"/>
    <s v="Direct (campaign tagged in CRM)"/>
    <s v="6ac5298fcda50ea0a173c4a4"/>
    <n v="1"/>
    <n v="1"/>
    <n v="1"/>
    <n v="0"/>
    <n v="4"/>
    <n v="2"/>
    <n v="0"/>
    <n v="0"/>
    <n v="0"/>
    <n v="0"/>
    <n v="1"/>
    <n v="1"/>
  </r>
  <r>
    <x v="0"/>
    <x v="0"/>
    <x v="4"/>
    <s v="E_Selva_Natuf_Sign_07072026_Adset3"/>
    <s v="E_Selva_Natuf_Sign_07072026_Adset2_Ad1 – Copy"/>
    <s v="Natuf"/>
    <x v="7"/>
    <s v="Non-Quality Lead"/>
    <x v="0"/>
    <x v="1"/>
    <s v="Deepak Rai"/>
    <s v="Facebook"/>
    <s v="Direct (campaign tagged in CRM)"/>
    <s v="6ac525e68a463edd60e29936"/>
    <n v="1"/>
    <n v="0"/>
    <n v="1"/>
    <n v="0"/>
    <n v="1"/>
    <n v="0"/>
    <n v="0"/>
    <n v="0"/>
    <n v="0"/>
    <n v="0"/>
    <n v="1"/>
    <n v="0"/>
  </r>
  <r>
    <x v="0"/>
    <x v="0"/>
    <x v="4"/>
    <s v="E_Selva_Natuf_Sign_07072026_Adset3"/>
    <s v="E_Selva_Natuf_Sign_07072026_Adset2_Ad1"/>
    <s v="Natuf"/>
    <x v="5"/>
    <s v="Non-Quality Lead"/>
    <x v="0"/>
    <x v="1"/>
    <s v="Tejaswini Tarigopula"/>
    <s v="Facebook"/>
    <s v="Direct (campaign tagged in CRM)"/>
    <s v="6ac51e7bee3e427baf4a05e8"/>
    <n v="1"/>
    <n v="0"/>
    <n v="1"/>
    <n v="0"/>
    <n v="2"/>
    <n v="2"/>
    <n v="0"/>
    <n v="0"/>
    <n v="0"/>
    <n v="0"/>
    <n v="1"/>
    <n v="0"/>
  </r>
  <r>
    <x v="0"/>
    <x v="0"/>
    <x v="9"/>
    <s v="E_Natuf_Amazon_29092026_Ad Set2"/>
    <s v="E_Natuf_Amazon_29092026_Ad Set2_Ad1"/>
    <s v="Natuf"/>
    <x v="4"/>
    <s v="Quality Lead"/>
    <x v="0"/>
    <x v="1"/>
    <s v="Tejaswini Tarigopula"/>
    <s v="Facebook"/>
    <s v="Direct (campaign tagged in CRM)"/>
    <s v="6ac51cab28d5f4d97ddd781b"/>
    <n v="1"/>
    <n v="1"/>
    <n v="1"/>
    <n v="0"/>
    <n v="1"/>
    <n v="1"/>
    <n v="0"/>
    <n v="0"/>
    <n v="0"/>
    <n v="0"/>
    <n v="1"/>
    <n v="1"/>
  </r>
  <r>
    <x v="0"/>
    <x v="0"/>
    <x v="8"/>
    <s v="E_Natuf_Foco_10092026_Ad Set6"/>
    <s v="E_Natuf_Foco_10092026_Ad Set6_Ad6"/>
    <s v="Natuf"/>
    <x v="7"/>
    <s v="Non-Quality Lead"/>
    <x v="0"/>
    <x v="1"/>
    <s v="Tejaswini Tarigopula"/>
    <s v="Facebook"/>
    <s v="Direct (campaign tagged in CRM)"/>
    <s v="6ac50f40ac433cda7bd7b50d"/>
    <n v="1"/>
    <n v="0"/>
    <n v="1"/>
    <n v="0"/>
    <n v="8"/>
    <n v="0"/>
    <n v="0"/>
    <n v="0"/>
    <n v="0"/>
    <n v="0"/>
    <n v="1"/>
    <n v="0"/>
  </r>
  <r>
    <x v="0"/>
    <x v="0"/>
    <x v="2"/>
    <s v="E_Suresh_Natuf_Kiosk_07072026_Adset5"/>
    <s v="E_Hindi_Suresh_Natuf_Kiosk_07072026_Adset5_ad3 – Copy 2"/>
    <s v="Natuf"/>
    <x v="14"/>
    <s v="Non-Quality Lead"/>
    <x v="0"/>
    <x v="1"/>
    <s v="Tejaswini Tarigopula"/>
    <s v="Facebook"/>
    <s v="Direct (campaign tagged in CRM)"/>
    <s v="6ac50c118ccb3591cc0eb772"/>
    <n v="1"/>
    <n v="0"/>
    <n v="1"/>
    <n v="1"/>
    <n v="2"/>
    <n v="2"/>
    <n v="0"/>
    <n v="0"/>
    <n v="0"/>
    <n v="0"/>
    <n v="1"/>
    <n v="0"/>
  </r>
  <r>
    <x v="0"/>
    <x v="0"/>
    <x v="2"/>
    <s v="E_Suresh_Natuf_Kiosk_07072026_Adset5"/>
    <s v="E_Hindi_Suresh_Natuf_Kiosk_07072026_Adset5_ad3 – Copy 2"/>
    <s v="Natuf"/>
    <x v="7"/>
    <s v="Non-Quality Lead"/>
    <x v="0"/>
    <x v="1"/>
    <s v="Tejaswini Tarigopula"/>
    <s v="Facebook"/>
    <s v="Direct (campaign tagged in CRM)"/>
    <s v="6ac5086d469af591db1f53f2"/>
    <n v="1"/>
    <n v="0"/>
    <n v="1"/>
    <n v="0"/>
    <n v="2"/>
    <n v="0"/>
    <n v="0"/>
    <n v="0"/>
    <n v="0"/>
    <n v="0"/>
    <n v="1"/>
    <n v="0"/>
  </r>
  <r>
    <x v="0"/>
    <x v="0"/>
    <x v="5"/>
    <s v="E_Natuf_MF_05092026_ Ad Set1"/>
    <s v="E_Natuf_MF_05092026_ Ad Set1_Ad1"/>
    <s v="Natuf_MF"/>
    <x v="7"/>
    <s v="Non-Quality Lead"/>
    <x v="0"/>
    <x v="1"/>
    <s v="Tejaswini Tarigopula"/>
    <s v="Facebook"/>
    <s v="Direct (campaign tagged in CRM)"/>
    <s v="6ac50431d2c67ffe7ee2cfb6"/>
    <n v="1"/>
    <n v="0"/>
    <n v="1"/>
    <n v="0"/>
    <n v="2"/>
    <n v="0"/>
    <n v="0"/>
    <n v="0"/>
    <n v="0"/>
    <n v="0"/>
    <n v="1"/>
    <n v="0"/>
  </r>
  <r>
    <x v="0"/>
    <x v="0"/>
    <x v="2"/>
    <s v="E_Suresh_Natuf_Kiosk_07072026_Adset5"/>
    <s v="E_Hindi_Suresh_Natuf_Kiosk_07072026_Adset5_ad3 – Copy 2"/>
    <s v="Natuf"/>
    <x v="6"/>
    <s v="Non-Quality Lead"/>
    <x v="0"/>
    <x v="1"/>
    <s v="Tejaswini Tarigopula"/>
    <s v="Facebook"/>
    <s v="Direct (campaign tagged in CRM)"/>
    <s v="6ac4fc98d54e331116615a2d"/>
    <n v="1"/>
    <n v="0"/>
    <n v="1"/>
    <n v="0"/>
    <n v="3"/>
    <n v="0"/>
    <n v="0"/>
    <n v="0"/>
    <n v="0"/>
    <n v="0"/>
    <n v="1"/>
    <n v="0"/>
  </r>
  <r>
    <x v="0"/>
    <x v="0"/>
    <x v="8"/>
    <s v="E_Natuf_Foco_10092026_Ad Set4"/>
    <s v="E_Natuf_Foco_10092026_Ad Set4_Ad4 -1"/>
    <s v="Natuf"/>
    <x v="5"/>
    <s v="Non-Quality Lead"/>
    <x v="0"/>
    <x v="1"/>
    <s v="Tejaswini Tarigopula"/>
    <s v="Facebook"/>
    <s v="Direct (campaign tagged in CRM)"/>
    <s v="6ac4f8384c5cc6fd02c38db5"/>
    <n v="1"/>
    <n v="0"/>
    <n v="1"/>
    <n v="0"/>
    <n v="6"/>
    <n v="1"/>
    <n v="0"/>
    <n v="0"/>
    <n v="0"/>
    <n v="0"/>
    <n v="1"/>
    <n v="0"/>
  </r>
  <r>
    <x v="0"/>
    <x v="0"/>
    <x v="2"/>
    <s v="E_Suresh_Natuf_Kiosk_07072026_Adset5"/>
    <s v="E_Hindi_Suresh_Natuf_Kiosk_07072026_Adset5_ad3 – Copy 2"/>
    <s v="Natuf"/>
    <x v="0"/>
    <s v="Quality Lead"/>
    <x v="0"/>
    <x v="1"/>
    <s v="Tejaswini Tarigopula"/>
    <s v="Facebook"/>
    <s v="Direct (campaign tagged in CRM)"/>
    <s v="6ac4f485b7f8ae6095942fcd"/>
    <n v="1"/>
    <n v="1"/>
    <n v="1"/>
    <n v="0"/>
    <n v="5"/>
    <n v="4"/>
    <n v="0"/>
    <n v="0"/>
    <n v="0"/>
    <n v="0"/>
    <n v="1"/>
    <n v="1"/>
  </r>
  <r>
    <x v="0"/>
    <x v="0"/>
    <x v="9"/>
    <s v="E_Natuf_Amazon_29092026_Ad Set"/>
    <s v="E_Natuf_Amazon_29092026_Ad Set_Ad"/>
    <s v="Natuf"/>
    <x v="14"/>
    <s v="Non-Quality Lead"/>
    <x v="0"/>
    <x v="1"/>
    <s v="Tejaswini Tarigopula"/>
    <s v="Whatsapp Cloud API"/>
    <s v="Direct (campaign tagged in CRM)"/>
    <s v="6ac4e79d76ceac0e45653feb"/>
    <n v="1"/>
    <n v="0"/>
    <n v="1"/>
    <n v="1"/>
    <n v="6"/>
    <n v="0"/>
    <n v="0"/>
    <n v="0"/>
    <n v="0"/>
    <n v="0"/>
    <n v="1"/>
    <n v="0"/>
  </r>
  <r>
    <x v="0"/>
    <x v="0"/>
    <x v="2"/>
    <s v="E_Suresh_Natuf_Kiosk_07072026_Adset5"/>
    <s v="E_Hindi_Suresh_Natuf_Kiosk_07072026_Adset5_ad3 – Copy 2"/>
    <s v="Natuf"/>
    <x v="7"/>
    <s v="Non-Quality Lead"/>
    <x v="0"/>
    <x v="1"/>
    <s v="Tejaswini Tarigopula"/>
    <s v="Facebook"/>
    <s v="Direct (campaign tagged in CRM)"/>
    <s v="6ac4e796e13b73cd68c0c859"/>
    <n v="1"/>
    <n v="0"/>
    <n v="1"/>
    <n v="0"/>
    <n v="2"/>
    <n v="0"/>
    <n v="0"/>
    <n v="0"/>
    <n v="0"/>
    <n v="0"/>
    <n v="1"/>
    <n v="0"/>
  </r>
  <r>
    <x v="0"/>
    <x v="0"/>
    <x v="2"/>
    <s v="E_Suresh_Natuf_Kiosk_07072026_Adset5"/>
    <s v="E_Hindi_Suresh_Natuf_Kiosk_07072026_Adset5_ad3 – Copy 2"/>
    <s v="Natuf"/>
    <x v="4"/>
    <s v="Quality Lead"/>
    <x v="0"/>
    <x v="1"/>
    <s v="Marshal Malbari"/>
    <s v="Facebook"/>
    <s v="Direct (campaign tagged in CRM)"/>
    <s v="6ac4d7d41de5b0482f04bba8"/>
    <n v="1"/>
    <n v="1"/>
    <n v="1"/>
    <n v="0"/>
    <n v="4"/>
    <n v="4"/>
    <n v="0"/>
    <n v="0"/>
    <n v="0"/>
    <n v="0"/>
    <n v="1"/>
    <n v="1"/>
  </r>
  <r>
    <x v="0"/>
    <x v="0"/>
    <x v="9"/>
    <s v="E_Natuf_Amazon_29092026_Ad Set"/>
    <s v="E_Natuf_Amazon_29092026_Ad Set_Ad"/>
    <s v="Natuf"/>
    <x v="14"/>
    <s v="Non-Quality Lead"/>
    <x v="0"/>
    <x v="1"/>
    <s v="Marshal Malbari"/>
    <s v="Facebook"/>
    <s v="Direct (campaign tagged in CRM)"/>
    <s v="6ac4d5ef0152694c15b0831f"/>
    <n v="1"/>
    <n v="0"/>
    <n v="1"/>
    <n v="1"/>
    <n v="8"/>
    <n v="2"/>
    <n v="0"/>
    <n v="0"/>
    <n v="0"/>
    <n v="0"/>
    <n v="1"/>
    <n v="0"/>
  </r>
  <r>
    <x v="0"/>
    <x v="0"/>
    <x v="2"/>
    <s v="E_Suresh_Natuf_Kiosk_07072026_Adset5"/>
    <s v="E_Hindi_Suresh_Natuf_Kiosk_07072026_Adset5_ad3 – Copy 2"/>
    <s v="Natuf"/>
    <x v="14"/>
    <s v="Non-Quality Lead"/>
    <x v="0"/>
    <x v="1"/>
    <s v="Marshal Malbari"/>
    <s v="Facebook"/>
    <s v="Direct (campaign tagged in CRM)"/>
    <s v="6ac4d1afa09e267b1a23600b"/>
    <n v="1"/>
    <n v="0"/>
    <n v="1"/>
    <n v="1"/>
    <n v="5"/>
    <n v="4"/>
    <n v="0"/>
    <n v="0"/>
    <n v="0"/>
    <n v="0"/>
    <n v="1"/>
    <n v="0"/>
  </r>
  <r>
    <x v="0"/>
    <x v="0"/>
    <x v="2"/>
    <s v="E_Suresh_Natuf_Kiosk_07072026_Adset5"/>
    <s v="E_Hindi_Suresh_Natuf_Kiosk_07072026_Adset5_ad3 – Copy 2"/>
    <s v="Natuf"/>
    <x v="6"/>
    <s v="Non-Quality Lead"/>
    <x v="0"/>
    <x v="1"/>
    <s v="Marshal Malbari"/>
    <s v="Facebook"/>
    <s v="Direct (campaign tagged in CRM)"/>
    <s v="6ac4c9eed0c4dbf97f4bee21"/>
    <n v="1"/>
    <n v="0"/>
    <n v="1"/>
    <n v="0"/>
    <n v="1"/>
    <n v="0"/>
    <n v="0"/>
    <n v="0"/>
    <n v="0"/>
    <n v="0"/>
    <n v="1"/>
    <n v="0"/>
  </r>
  <r>
    <x v="0"/>
    <x v="0"/>
    <x v="2"/>
    <s v="E_Suresh_Natuf_Kiosk_07072026_Adset5"/>
    <s v="E_Hindi_Suresh_Natuf_Kiosk_07072026_Adset5_ad3 – Copy 2"/>
    <s v="Natuf"/>
    <x v="4"/>
    <s v="Quality Lead"/>
    <x v="0"/>
    <x v="1"/>
    <s v="Marshal Malbari"/>
    <s v="Facebook"/>
    <s v="Direct (campaign tagged in CRM)"/>
    <s v="6ac4c7f7153c9b4e59917665"/>
    <n v="1"/>
    <n v="1"/>
    <n v="1"/>
    <n v="0"/>
    <n v="1"/>
    <n v="1"/>
    <n v="0"/>
    <n v="0"/>
    <n v="0"/>
    <n v="0"/>
    <n v="1"/>
    <n v="1"/>
  </r>
  <r>
    <x v="0"/>
    <x v="0"/>
    <x v="9"/>
    <s v="E_Natuf_Amazon_29092026_Ad Set"/>
    <s v="E_Natuf_Amazon_29092026_Ad Set_Ad"/>
    <s v="Natuf"/>
    <x v="14"/>
    <s v="Non-Quality Lead"/>
    <x v="0"/>
    <x v="1"/>
    <s v="Tejaswini Tarigopula"/>
    <s v="Facebook"/>
    <s v="Direct (campaign tagged in CRM)"/>
    <s v="6ac4ad06d0abd4f4dc9ef4dc"/>
    <n v="1"/>
    <n v="0"/>
    <n v="1"/>
    <n v="1"/>
    <n v="4"/>
    <n v="3"/>
    <n v="0"/>
    <n v="0"/>
    <n v="0"/>
    <n v="0"/>
    <n v="1"/>
    <n v="0"/>
  </r>
  <r>
    <x v="0"/>
    <x v="0"/>
    <x v="1"/>
    <s v="E_Natuf_Generic_13082026_Adset1"/>
    <s v="E_Natuf_Generic_13082026_Adset1_Ad1"/>
    <s v="Natuf"/>
    <x v="4"/>
    <s v="Quality Lead"/>
    <x v="0"/>
    <x v="1"/>
    <s v="Tejaswini Tarigopula"/>
    <s v="Facebook"/>
    <s v="Direct (campaign tagged in CRM)"/>
    <s v="6ac4971d541995513f39da61"/>
    <n v="1"/>
    <n v="1"/>
    <n v="1"/>
    <n v="0"/>
    <n v="6"/>
    <n v="3"/>
    <n v="0"/>
    <n v="0"/>
    <n v="0"/>
    <n v="0"/>
    <n v="1"/>
    <n v="1"/>
  </r>
  <r>
    <x v="0"/>
    <x v="0"/>
    <x v="2"/>
    <s v="E_Suresh_Natuf_Kiosk_07072026_Adset5"/>
    <s v="E_Hindi_Suresh_Natuf_Kiosk_07072026_Adset5_ad3 – Copy 2"/>
    <s v="Natuf"/>
    <x v="4"/>
    <s v="Quality Lead"/>
    <x v="0"/>
    <x v="1"/>
    <s v="Marshal Malbari"/>
    <s v="Facebook"/>
    <s v="Direct (campaign tagged in CRM)"/>
    <s v="6ac48fda2ff4aa6a63a7ab48"/>
    <n v="1"/>
    <n v="1"/>
    <n v="1"/>
    <n v="0"/>
    <n v="8"/>
    <n v="1"/>
    <n v="0"/>
    <n v="0"/>
    <n v="0"/>
    <n v="0"/>
    <n v="1"/>
    <n v="1"/>
  </r>
  <r>
    <x v="0"/>
    <x v="0"/>
    <x v="5"/>
    <s v="E_Natuf_MF_05092026_ Ad Set1"/>
    <s v="E_Natuf_MF_05092026_ Ad Set1_Ad1"/>
    <s v="Natuf_MF"/>
    <x v="6"/>
    <s v="Non-Quality Lead"/>
    <x v="0"/>
    <x v="1"/>
    <s v="Marshal Malbari"/>
    <s v="Facebook"/>
    <s v="Direct (campaign tagged in CRM)"/>
    <s v="6ac48d9ec3cd77d9d32e69bb"/>
    <n v="1"/>
    <n v="0"/>
    <n v="1"/>
    <n v="0"/>
    <n v="1"/>
    <n v="0"/>
    <n v="0"/>
    <n v="0"/>
    <n v="0"/>
    <n v="0"/>
    <n v="1"/>
    <n v="0"/>
  </r>
  <r>
    <x v="0"/>
    <x v="0"/>
    <x v="4"/>
    <s v="E_Selva_Natuf_Sign_07072026_Adset3"/>
    <s v="E_Selva_Natuf_Sign_07072026_Adset2_Ad1"/>
    <s v="Natuf"/>
    <x v="5"/>
    <s v="Non-Quality Lead"/>
    <x v="0"/>
    <x v="1"/>
    <s v="Tejaswini Tarigopula"/>
    <s v="Facebook"/>
    <s v="Direct (campaign tagged in CRM)"/>
    <s v="6ac48881fff7d4d9f5af1561"/>
    <n v="1"/>
    <n v="0"/>
    <n v="1"/>
    <n v="0"/>
    <n v="3"/>
    <n v="1"/>
    <n v="0"/>
    <n v="0"/>
    <n v="0"/>
    <n v="0"/>
    <n v="1"/>
    <n v="0"/>
  </r>
  <r>
    <x v="0"/>
    <x v="0"/>
    <x v="8"/>
    <s v="E_Natuf_Foco_10092026_Ad Set6"/>
    <s v="E_Natuf_Foco_10092026_Ad Set6_Ad6"/>
    <s v="Natuf"/>
    <x v="4"/>
    <s v="Quality Lead"/>
    <x v="0"/>
    <x v="1"/>
    <s v="Marshal Malbari"/>
    <s v="Facebook"/>
    <s v="Direct (campaign tagged in CRM)"/>
    <s v="6ac4874c21b35a0e9ceb9d21"/>
    <n v="1"/>
    <n v="1"/>
    <n v="1"/>
    <n v="0"/>
    <n v="1"/>
    <n v="1"/>
    <n v="0"/>
    <n v="0"/>
    <n v="0"/>
    <n v="0"/>
    <n v="1"/>
    <n v="1"/>
  </r>
  <r>
    <x v="0"/>
    <x v="0"/>
    <x v="8"/>
    <s v="E_Natuf_Foco_10092026_Ad Set4"/>
    <s v="E_Natuf_Foco_10092026_Ad Set4_Ad4 -1"/>
    <s v="Natuf"/>
    <x v="12"/>
    <s v="Non-Quality Lead"/>
    <x v="0"/>
    <x v="1"/>
    <s v="Marshal Malbari"/>
    <s v="Facebook"/>
    <s v="Direct (campaign tagged in CRM)"/>
    <s v="6ac481b24bdb55d1e9c953be"/>
    <n v="1"/>
    <n v="0"/>
    <n v="1"/>
    <n v="0"/>
    <n v="3"/>
    <n v="3"/>
    <n v="0"/>
    <n v="0"/>
    <n v="0"/>
    <n v="0"/>
    <n v="1"/>
    <n v="0"/>
  </r>
  <r>
    <x v="0"/>
    <x v="0"/>
    <x v="2"/>
    <s v="E_Suresh_Natuf_Kiosk_07072026_Adset5"/>
    <s v="E_Hindi_Suresh_Natuf_Kiosk_07072026_Adset5_ad3 – Copy 2"/>
    <s v="Natuf"/>
    <x v="4"/>
    <s v="Quality Lead"/>
    <x v="0"/>
    <x v="1"/>
    <s v="Tejaswini Tarigopula"/>
    <s v="Facebook"/>
    <s v="Direct (campaign tagged in CRM)"/>
    <s v="6ac47ad9e40f6a7112c05fe2"/>
    <n v="1"/>
    <n v="1"/>
    <n v="1"/>
    <n v="0"/>
    <n v="0"/>
    <n v="0"/>
    <n v="0"/>
    <n v="0"/>
    <n v="0"/>
    <n v="0"/>
    <n v="1"/>
    <n v="1"/>
  </r>
  <r>
    <x v="0"/>
    <x v="0"/>
    <x v="2"/>
    <s v="E_Suresh_Natuf_Kiosk_07072026_Adset5"/>
    <s v="E_Hindi_Suresh_Natuf_Kiosk_07072026_Adset5_ad3 – Copy 2"/>
    <s v="Natuf"/>
    <x v="5"/>
    <s v="Non-Quality Lead"/>
    <x v="0"/>
    <x v="1"/>
    <s v="Tejaswini Tarigopula"/>
    <s v="Facebook"/>
    <s v="Direct (campaign tagged in CRM)"/>
    <s v="6ac476e69924b5469ea806cf"/>
    <n v="1"/>
    <n v="0"/>
    <n v="1"/>
    <n v="0"/>
    <n v="9"/>
    <n v="2"/>
    <n v="0"/>
    <n v="0"/>
    <n v="0"/>
    <n v="0"/>
    <n v="1"/>
    <n v="0"/>
  </r>
  <r>
    <x v="0"/>
    <x v="0"/>
    <x v="4"/>
    <s v="E_Selva_Natuf_Sign_07072026_Adset3"/>
    <s v="E_Selva_Natuf_Sign_07072026_Adset2_Ad1 – Copy"/>
    <s v="Natuf"/>
    <x v="0"/>
    <s v="Quality Lead"/>
    <x v="0"/>
    <x v="1"/>
    <s v="Tejaswini Tarigopula"/>
    <s v="Facebook"/>
    <s v="Direct (campaign tagged in CRM)"/>
    <s v="6ac47255b2539dfee1895d1e"/>
    <n v="1"/>
    <n v="1"/>
    <n v="1"/>
    <n v="0"/>
    <n v="6"/>
    <n v="3"/>
    <n v="0"/>
    <n v="0"/>
    <n v="0"/>
    <n v="0"/>
    <n v="1"/>
    <n v="1"/>
  </r>
  <r>
    <x v="0"/>
    <x v="0"/>
    <x v="2"/>
    <s v="E_Suresh_Natuf_Kiosk_07072026_Adset5"/>
    <s v="E_Hindi_Suresh_Natuf_Kiosk_07072026_Adset5_ad3 – Copy 2"/>
    <s v="Natuf"/>
    <x v="14"/>
    <s v="Non-Quality Lead"/>
    <x v="0"/>
    <x v="1"/>
    <s v="Tejaswini Tarigopula"/>
    <s v="Facebook"/>
    <s v="Direct (campaign tagged in CRM)"/>
    <s v="6ac46cc29e3e4940d68a23ca"/>
    <n v="1"/>
    <n v="0"/>
    <n v="1"/>
    <n v="1"/>
    <n v="4"/>
    <n v="4"/>
    <n v="0"/>
    <n v="0"/>
    <n v="0"/>
    <n v="0"/>
    <n v="1"/>
    <n v="0"/>
  </r>
  <r>
    <x v="0"/>
    <x v="0"/>
    <x v="1"/>
    <s v="E_Natuf_Generic_13082026_Adset1"/>
    <s v="E_Natuf_Generic_13082026_Adset1_Ad1"/>
    <s v="Natuf"/>
    <x v="5"/>
    <s v="Non-Quality Lead"/>
    <x v="0"/>
    <x v="1"/>
    <s v="Tejaswini Tarigopula"/>
    <s v="Facebook"/>
    <s v="Direct (campaign tagged in CRM)"/>
    <s v="6ac46c3929497fb14cbe580e"/>
    <n v="1"/>
    <n v="0"/>
    <n v="1"/>
    <n v="0"/>
    <n v="2"/>
    <n v="1"/>
    <n v="0"/>
    <n v="0"/>
    <n v="0"/>
    <n v="0"/>
    <n v="1"/>
    <n v="0"/>
  </r>
  <r>
    <x v="0"/>
    <x v="0"/>
    <x v="2"/>
    <s v="E_Suresh_Natuf_Kiosk_07072026_Adset5"/>
    <s v="E_Hindi_Suresh_Natuf_Kiosk_07072026_Adset5_ad3 – Copy 2"/>
    <s v="Natuf"/>
    <x v="4"/>
    <s v="Quality Lead"/>
    <x v="0"/>
    <x v="1"/>
    <s v="Tejaswini Tarigopula"/>
    <s v="Facebook"/>
    <s v="Direct (campaign tagged in CRM)"/>
    <s v="6ac465acbe57e888d21122e1"/>
    <n v="1"/>
    <n v="1"/>
    <n v="1"/>
    <n v="0"/>
    <n v="1"/>
    <n v="1"/>
    <n v="0"/>
    <n v="0"/>
    <n v="0"/>
    <n v="0"/>
    <n v="1"/>
    <n v="1"/>
  </r>
  <r>
    <x v="0"/>
    <x v="0"/>
    <x v="1"/>
    <s v="E_Natuf_Generic_13082026_Adset1"/>
    <s v="E_Natuf_Generic_13082026_Adset1_Ad1"/>
    <s v="Natuf"/>
    <x v="14"/>
    <s v="Non-Quality Lead"/>
    <x v="0"/>
    <x v="1"/>
    <s v="Tejaswini Tarigopula"/>
    <s v="Facebook"/>
    <s v="Direct (campaign tagged in CRM)"/>
    <s v="6ac461d2668ed2c576db7daf"/>
    <n v="1"/>
    <n v="0"/>
    <n v="1"/>
    <n v="1"/>
    <n v="2"/>
    <n v="1"/>
    <n v="0"/>
    <n v="0"/>
    <n v="0"/>
    <n v="0"/>
    <n v="1"/>
    <n v="0"/>
  </r>
  <r>
    <x v="0"/>
    <x v="0"/>
    <x v="1"/>
    <s v="E_Natuf_Generic_13082026_Adset1"/>
    <s v="E_Natuf_Generic_13082026_Adset1_Ad1"/>
    <s v="Natuf"/>
    <x v="6"/>
    <s v="Non-Quality Lead"/>
    <x v="0"/>
    <x v="1"/>
    <s v="Tejaswini Tarigopula"/>
    <s v="Facebook"/>
    <s v="Direct (campaign tagged in CRM)"/>
    <s v="6ac45f49292a082ca594df1b"/>
    <n v="1"/>
    <n v="0"/>
    <n v="1"/>
    <n v="0"/>
    <n v="1"/>
    <n v="0"/>
    <n v="0"/>
    <n v="0"/>
    <n v="0"/>
    <n v="0"/>
    <n v="1"/>
    <n v="0"/>
  </r>
  <r>
    <x v="0"/>
    <x v="0"/>
    <x v="4"/>
    <s v="E_Selva_Natuf_Sign_07072026_Adset3"/>
    <s v="E_Selva_Natuf_Sign_07072026_Adset2_Ad1"/>
    <s v="Natuf"/>
    <x v="6"/>
    <s v="Non-Quality Lead"/>
    <x v="0"/>
    <x v="1"/>
    <s v="Marshal Malbari"/>
    <s v="Facebook"/>
    <s v="Direct (campaign tagged in CRM)"/>
    <s v="6ac45cee7f3fc9a66ef08b13"/>
    <n v="1"/>
    <n v="0"/>
    <n v="1"/>
    <n v="0"/>
    <n v="5"/>
    <n v="1"/>
    <n v="0"/>
    <n v="0"/>
    <n v="0"/>
    <n v="0"/>
    <n v="1"/>
    <n v="0"/>
  </r>
  <r>
    <x v="0"/>
    <x v="0"/>
    <x v="3"/>
    <s v="natuf_Kiosk_23092026_ad set3"/>
    <s v="natuf_Kiosk_23092026_ad set3_ad1"/>
    <s v="Natuf"/>
    <x v="14"/>
    <s v="Non-Quality Lead"/>
    <x v="0"/>
    <x v="1"/>
    <s v="Marshal Malbari"/>
    <s v="Facebook"/>
    <s v="Direct (campaign tagged in CRM)"/>
    <s v="6ac45bec5efc29dfcfc317f0"/>
    <n v="1"/>
    <n v="0"/>
    <n v="1"/>
    <n v="1"/>
    <n v="6"/>
    <n v="0"/>
    <n v="0"/>
    <n v="0"/>
    <n v="0"/>
    <n v="0"/>
    <n v="1"/>
    <n v="0"/>
  </r>
  <r>
    <x v="0"/>
    <x v="0"/>
    <x v="4"/>
    <s v="E_Selva_Natuf_Sign_07072026_Adset3"/>
    <s v="E_Selva_Natuf_Sign_07072026_Adset2_Ad1 – Copy"/>
    <s v="Natuf"/>
    <x v="14"/>
    <s v="Non-Quality Lead"/>
    <x v="0"/>
    <x v="1"/>
    <s v="Marshal Malbari"/>
    <s v="Facebook"/>
    <s v="Direct (campaign tagged in CRM)"/>
    <s v="6ac44302ff009f840394a910"/>
    <n v="1"/>
    <n v="0"/>
    <n v="1"/>
    <n v="1"/>
    <n v="6"/>
    <n v="0"/>
    <n v="0"/>
    <n v="0"/>
    <n v="0"/>
    <n v="0"/>
    <n v="1"/>
    <n v="0"/>
  </r>
  <r>
    <x v="0"/>
    <x v="0"/>
    <x v="2"/>
    <s v="E_Suresh_Natuf_Kiosk_07072026_Adset5"/>
    <s v="E_Hindi_Suresh_Natuf_Kiosk_07072026_Adset5_ad3 – Copy 2"/>
    <s v="Natuf"/>
    <x v="6"/>
    <s v="Non-Quality Lead"/>
    <x v="0"/>
    <x v="1"/>
    <s v="Marshal Malbari"/>
    <s v="Facebook"/>
    <s v="Direct (campaign tagged in CRM)"/>
    <s v="6ac4307e62cf089a870dbc62"/>
    <n v="1"/>
    <n v="0"/>
    <n v="1"/>
    <n v="0"/>
    <n v="2"/>
    <n v="0"/>
    <n v="0"/>
    <n v="0"/>
    <n v="0"/>
    <n v="0"/>
    <n v="1"/>
    <n v="0"/>
  </r>
  <r>
    <x v="0"/>
    <x v="0"/>
    <x v="2"/>
    <s v="E_Suresh_Natuf_Kiosk_07072026_Adset5"/>
    <s v="E_Hindi_Suresh_Natuf_Kiosk_07072026_Adset5_ad3 – Copy 2"/>
    <s v="Natuf"/>
    <x v="1"/>
    <s v="Quality Lead"/>
    <x v="0"/>
    <x v="1"/>
    <s v="Marshal Malbari"/>
    <s v="Facebook"/>
    <s v="Direct (campaign tagged in CRM)"/>
    <s v="6ac42deeb2333871f6350181"/>
    <n v="1"/>
    <n v="1"/>
    <n v="1"/>
    <n v="0"/>
    <n v="7"/>
    <n v="3"/>
    <n v="0"/>
    <n v="0"/>
    <n v="0"/>
    <n v="0"/>
    <n v="1"/>
    <n v="1"/>
  </r>
  <r>
    <x v="0"/>
    <x v="0"/>
    <x v="2"/>
    <s v="E_Suresh_Natuf_Kiosk_07072026_Adset5"/>
    <s v="E_Hindi_Suresh_Natuf_Kiosk_07072026_Adset5_ad3 – Copy 2"/>
    <s v="Natuf"/>
    <x v="14"/>
    <s v="Non-Quality Lead"/>
    <x v="0"/>
    <x v="1"/>
    <s v="Marshal Malbari"/>
    <s v="Facebook"/>
    <s v="Direct (campaign tagged in CRM)"/>
    <s v="6ac42cc26c094578c9525634"/>
    <n v="1"/>
    <n v="0"/>
    <n v="1"/>
    <n v="1"/>
    <n v="7"/>
    <n v="1"/>
    <n v="0"/>
    <n v="0"/>
    <n v="0"/>
    <n v="0"/>
    <n v="1"/>
    <n v="0"/>
  </r>
  <r>
    <x v="0"/>
    <x v="0"/>
    <x v="8"/>
    <s v="E_Natuf_Foco_10092026_Ad Set4"/>
    <s v="E_Natuf_Foco_10092026_Ad Set4_Ad4 -1"/>
    <s v="Natuf"/>
    <x v="5"/>
    <s v="Non-Quality Lead"/>
    <x v="0"/>
    <x v="1"/>
    <s v="Tejaswini Tarigopula"/>
    <s v="Facebook"/>
    <s v="Direct (campaign tagged in CRM)"/>
    <s v="6ac405e699de6f37d071465d"/>
    <n v="1"/>
    <n v="0"/>
    <n v="1"/>
    <n v="0"/>
    <n v="1"/>
    <n v="1"/>
    <n v="0"/>
    <n v="0"/>
    <n v="0"/>
    <n v="0"/>
    <n v="1"/>
    <n v="0"/>
  </r>
  <r>
    <x v="0"/>
    <x v="0"/>
    <x v="8"/>
    <s v="E_Natuf_Foco_10092026_Ad Set6"/>
    <s v="E_Natuf_Foco_10092026_Ad Set6_Ad6"/>
    <s v="Natuf"/>
    <x v="5"/>
    <s v="Non-Quality Lead"/>
    <x v="0"/>
    <x v="1"/>
    <s v="Tejaswini Tarigopula"/>
    <s v="Facebook"/>
    <s v="Direct (campaign tagged in CRM)"/>
    <s v="6ac3ffcad2c393d33831adcd"/>
    <n v="1"/>
    <n v="0"/>
    <n v="1"/>
    <n v="0"/>
    <n v="14"/>
    <n v="4"/>
    <n v="0"/>
    <n v="0"/>
    <n v="0"/>
    <n v="0"/>
    <n v="1"/>
    <n v="0"/>
  </r>
  <r>
    <x v="0"/>
    <x v="0"/>
    <x v="2"/>
    <s v="E_Suresh_Natuf_Kiosk_07072026_Adset5"/>
    <s v="E_Hindi_Suresh_Natuf_Kiosk_07072026_Adset5_ad3 – Copy 2"/>
    <s v="Natuf"/>
    <x v="4"/>
    <s v="Quality Lead"/>
    <x v="0"/>
    <x v="1"/>
    <s v="Tejaswini Tarigopula"/>
    <s v="Facebook"/>
    <s v="Direct (campaign tagged in CRM)"/>
    <s v="6ac3fb801bbd74a4478abcb2"/>
    <n v="1"/>
    <n v="1"/>
    <n v="1"/>
    <n v="0"/>
    <n v="2"/>
    <n v="1"/>
    <n v="0"/>
    <n v="0"/>
    <n v="0"/>
    <n v="0"/>
    <n v="1"/>
    <n v="1"/>
  </r>
  <r>
    <x v="0"/>
    <x v="0"/>
    <x v="5"/>
    <s v="E_Natuf_MF_05092026_ Ad Set1"/>
    <s v="E_Natuf_MF_05092026_ Ad Set1_Ad1"/>
    <s v="Natuf_MF"/>
    <x v="14"/>
    <s v="Non-Quality Lead"/>
    <x v="0"/>
    <x v="1"/>
    <s v="Marshal Malbari"/>
    <s v="Facebook"/>
    <s v="Direct (campaign tagged in CRM)"/>
    <s v="6ac3f9ca2d2e8d99453d2766"/>
    <n v="1"/>
    <n v="0"/>
    <n v="1"/>
    <n v="1"/>
    <n v="9"/>
    <n v="2"/>
    <n v="0"/>
    <n v="0"/>
    <n v="0"/>
    <n v="0"/>
    <n v="1"/>
    <n v="0"/>
  </r>
  <r>
    <x v="0"/>
    <x v="0"/>
    <x v="2"/>
    <s v="E_Suresh_Natuf_Kiosk_07072026_Adset5"/>
    <s v="E_Hindi_Suresh_Natuf_Kiosk_07072026_Adset5_ad3 – Copy 2"/>
    <s v="Natuf"/>
    <x v="7"/>
    <s v="Non-Quality Lead"/>
    <x v="0"/>
    <x v="1"/>
    <s v="Tejaswini Tarigopula"/>
    <s v="Facebook"/>
    <s v="Direct (campaign tagged in CRM)"/>
    <s v="6ac3f4aaf3b8efeeba1d1f85"/>
    <n v="1"/>
    <n v="0"/>
    <n v="1"/>
    <n v="0"/>
    <n v="6"/>
    <n v="1"/>
    <n v="0"/>
    <n v="0"/>
    <n v="0"/>
    <n v="0"/>
    <n v="1"/>
    <n v="0"/>
  </r>
  <r>
    <x v="0"/>
    <x v="0"/>
    <x v="3"/>
    <s v="natuf_Kiosk_14072026_Highest-converting industries"/>
    <s v="natuf_Kiosk_14072026_ad set_ad1"/>
    <s v="Natuf"/>
    <x v="6"/>
    <s v="Non-Quality Lead"/>
    <x v="0"/>
    <x v="1"/>
    <s v="Marshal Malbari"/>
    <s v="Facebook"/>
    <s v="Direct (campaign tagged in CRM)"/>
    <s v="6ac3f48a3efda4d8e33599f9"/>
    <n v="1"/>
    <n v="0"/>
    <n v="1"/>
    <n v="0"/>
    <n v="1"/>
    <n v="0"/>
    <n v="0"/>
    <n v="0"/>
    <n v="0"/>
    <n v="0"/>
    <n v="1"/>
    <n v="0"/>
  </r>
  <r>
    <x v="0"/>
    <x v="0"/>
    <x v="1"/>
    <s v="E_Natuf_Generic_13082026_Adset1"/>
    <s v="E_Natuf_Generic_13082026_Adset1_Ad1"/>
    <s v="Natuf"/>
    <x v="5"/>
    <s v="Non-Quality Lead"/>
    <x v="0"/>
    <x v="1"/>
    <s v="Tejaswini Tarigopula"/>
    <s v="Facebook"/>
    <s v="Direct (campaign tagged in CRM)"/>
    <s v="6ac3f34dfcce26f540a0af76"/>
    <n v="1"/>
    <n v="0"/>
    <n v="1"/>
    <n v="0"/>
    <n v="2"/>
    <n v="1"/>
    <n v="0"/>
    <n v="0"/>
    <n v="0"/>
    <n v="0"/>
    <n v="1"/>
    <n v="0"/>
  </r>
  <r>
    <x v="0"/>
    <x v="0"/>
    <x v="1"/>
    <s v="E_Natuf_Generic_13082026_Adset1"/>
    <s v="E_Natuf_Generic_13082026_Adset1_Ad1"/>
    <s v="Natuf"/>
    <x v="14"/>
    <s v="Non-Quality Lead"/>
    <x v="0"/>
    <x v="1"/>
    <s v="Tejaswini Tarigopula"/>
    <s v="Facebook"/>
    <s v="Direct (campaign tagged in CRM)"/>
    <s v="6ac3eef22d99e51a42ce5d77"/>
    <n v="1"/>
    <n v="0"/>
    <n v="1"/>
    <n v="1"/>
    <n v="2"/>
    <n v="1"/>
    <n v="0"/>
    <n v="0"/>
    <n v="0"/>
    <n v="0"/>
    <n v="1"/>
    <n v="0"/>
  </r>
  <r>
    <x v="0"/>
    <x v="0"/>
    <x v="2"/>
    <s v="E_Suresh_Natuf_Kiosk_07072026_Adset5"/>
    <s v="E_Hindi_Suresh_Natuf_Kiosk_07072026_Adset5_ad3 – Copy 2"/>
    <s v="Natuf"/>
    <x v="7"/>
    <s v="Non-Quality Lead"/>
    <x v="0"/>
    <x v="1"/>
    <s v="Tejaswini Tarigopula"/>
    <s v="Facebook"/>
    <s v="Direct (campaign tagged in CRM)"/>
    <s v="6ac3e9fedaaa3424b3187d05"/>
    <n v="1"/>
    <n v="0"/>
    <n v="1"/>
    <n v="0"/>
    <n v="6"/>
    <n v="4"/>
    <n v="0"/>
    <n v="0"/>
    <n v="0"/>
    <n v="0"/>
    <n v="1"/>
    <n v="0"/>
  </r>
  <r>
    <x v="0"/>
    <x v="0"/>
    <x v="8"/>
    <s v="E_Natuf_Foco_10092026_Ad Set4"/>
    <s v="E_Natuf_Foco_10092026_Ad Set4_Ad4 -1"/>
    <s v="Natuf"/>
    <x v="6"/>
    <s v="Non-Quality Lead"/>
    <x v="0"/>
    <x v="1"/>
    <s v="Tejaswini Tarigopula"/>
    <s v="Facebook"/>
    <s v="Direct (campaign tagged in CRM)"/>
    <s v="6ac3e2acd895f7b0fa74e42d"/>
    <n v="1"/>
    <n v="0"/>
    <n v="1"/>
    <n v="0"/>
    <n v="1"/>
    <n v="0"/>
    <n v="0"/>
    <n v="0"/>
    <n v="0"/>
    <n v="0"/>
    <n v="1"/>
    <n v="0"/>
  </r>
  <r>
    <x v="0"/>
    <x v="0"/>
    <x v="2"/>
    <s v="E_Suresh_Natuf_Kiosk_07072026_Adset5"/>
    <s v="E_Hindi_Suresh_Natuf_Kiosk_07072026_Adset5_ad3 – Copy 2"/>
    <s v="Natuf"/>
    <x v="6"/>
    <s v="Non-Quality Lead"/>
    <x v="0"/>
    <x v="1"/>
    <s v="Marshal Malbari"/>
    <s v="Facebook"/>
    <s v="Direct (campaign tagged in CRM)"/>
    <s v="6ac3ddf440bdc69acb0f5c72"/>
    <n v="1"/>
    <n v="0"/>
    <n v="1"/>
    <n v="0"/>
    <n v="2"/>
    <n v="1"/>
    <n v="0"/>
    <n v="0"/>
    <n v="0"/>
    <n v="0"/>
    <n v="1"/>
    <n v="0"/>
  </r>
  <r>
    <x v="0"/>
    <x v="0"/>
    <x v="8"/>
    <s v="E_Natuf_Foco_10092026_Ad Set4"/>
    <s v="E_Natuf_Foco_10092026_Ad Set4_Ad4 -1"/>
    <s v="Natuf"/>
    <x v="14"/>
    <s v="Non-Quality Lead"/>
    <x v="0"/>
    <x v="1"/>
    <s v="Marshal Malbari"/>
    <s v="Facebook"/>
    <s v="Direct (campaign tagged in CRM)"/>
    <s v="6ac3dcc113b74dd7914e771c"/>
    <n v="1"/>
    <n v="0"/>
    <n v="1"/>
    <n v="1"/>
    <n v="6"/>
    <n v="5"/>
    <n v="0"/>
    <n v="0"/>
    <n v="0"/>
    <n v="0"/>
    <n v="1"/>
    <n v="0"/>
  </r>
  <r>
    <x v="0"/>
    <x v="0"/>
    <x v="1"/>
    <s v="E_Natuf_Generic_13082026_Adset1"/>
    <s v="E_Natuf_Generic_13082026_Adset1_Ad1"/>
    <s v="Natuf"/>
    <x v="14"/>
    <s v="Non-Quality Lead"/>
    <x v="0"/>
    <x v="1"/>
    <s v="Marshal Malbari"/>
    <s v="Facebook"/>
    <s v="Direct (campaign tagged in CRM)"/>
    <s v="6ac3da248542a7922e3f7163"/>
    <n v="1"/>
    <n v="0"/>
    <n v="1"/>
    <n v="1"/>
    <n v="5"/>
    <n v="1"/>
    <n v="0"/>
    <n v="0"/>
    <n v="0"/>
    <n v="0"/>
    <n v="1"/>
    <n v="0"/>
  </r>
  <r>
    <x v="0"/>
    <x v="0"/>
    <x v="3"/>
    <s v="natuf_Kiosk_14072026_Highest-converting industries"/>
    <s v="natuf_Kiosk_14072026_ad set_ad1"/>
    <s v="Natuf"/>
    <x v="4"/>
    <s v="Quality Lead"/>
    <x v="0"/>
    <x v="1"/>
    <s v="Deepak Rai"/>
    <s v="Facebook"/>
    <s v="Direct (campaign tagged in CRM)"/>
    <s v="6ac3d4686587c1f059b03ec6"/>
    <n v="1"/>
    <n v="1"/>
    <n v="1"/>
    <n v="0"/>
    <n v="2"/>
    <n v="2"/>
    <n v="0"/>
    <n v="0"/>
    <n v="0"/>
    <n v="0"/>
    <n v="1"/>
    <n v="1"/>
  </r>
  <r>
    <x v="0"/>
    <x v="0"/>
    <x v="1"/>
    <s v="E_Natuf_Generic_13082026_Adset1"/>
    <s v="E_Natuf_Generic_13082026_Adset1_Ad1"/>
    <s v="Natuf"/>
    <x v="6"/>
    <s v="Non-Quality Lead"/>
    <x v="0"/>
    <x v="1"/>
    <s v="Marshal Malbari"/>
    <s v="Facebook"/>
    <s v="Direct (campaign tagged in CRM)"/>
    <s v="6ac3c6f4ee848772d08316c3"/>
    <n v="1"/>
    <n v="0"/>
    <n v="1"/>
    <n v="0"/>
    <n v="2"/>
    <n v="0"/>
    <n v="0"/>
    <n v="0"/>
    <n v="0"/>
    <n v="0"/>
    <n v="1"/>
    <n v="0"/>
  </r>
  <r>
    <x v="0"/>
    <x v="0"/>
    <x v="2"/>
    <s v="E_Suresh_Natuf_Kiosk_07072026_Adset5"/>
    <s v="E_Hindi_Suresh_Natuf_Kiosk_07072026_Adset5_ad3 – Copy 2"/>
    <s v="Natuf"/>
    <x v="8"/>
    <s v="Non-Quality Lead"/>
    <x v="0"/>
    <x v="1"/>
    <s v="Marshal Malbari"/>
    <s v="Facebook"/>
    <s v="Direct (campaign tagged in CRM)"/>
    <s v="6ac3c54f48b7021163ded0e6"/>
    <n v="1"/>
    <n v="0"/>
    <n v="1"/>
    <n v="0"/>
    <n v="3"/>
    <n v="3"/>
    <n v="0"/>
    <n v="0"/>
    <n v="0"/>
    <n v="0"/>
    <n v="1"/>
    <n v="0"/>
  </r>
  <r>
    <x v="0"/>
    <x v="0"/>
    <x v="1"/>
    <s v="E_Natuf_Generic_13082026_Adset1"/>
    <s v="E_Natuf_Generic_13082026_Adset1_Ad1"/>
    <s v="Natuf"/>
    <x v="14"/>
    <s v="Non-Quality Lead"/>
    <x v="0"/>
    <x v="1"/>
    <s v="Marshal Malbari"/>
    <s v="Facebook"/>
    <s v="Direct (campaign tagged in CRM)"/>
    <s v="6ac3c37a398cd5fde8e121b2"/>
    <n v="1"/>
    <n v="0"/>
    <n v="1"/>
    <n v="1"/>
    <n v="6"/>
    <n v="0"/>
    <n v="0"/>
    <n v="0"/>
    <n v="0"/>
    <n v="0"/>
    <n v="1"/>
    <n v="0"/>
  </r>
  <r>
    <x v="0"/>
    <x v="0"/>
    <x v="1"/>
    <s v="E_Natuf_Generic_13082026_Adset1"/>
    <s v="E_Natuf_Generic_13082026_Adset1_Ad1"/>
    <s v="Natuf"/>
    <x v="4"/>
    <s v="Quality Lead"/>
    <x v="0"/>
    <x v="1"/>
    <s v="Tejaswini Tarigopula"/>
    <s v="Facebook"/>
    <s v="Direct (campaign tagged in CRM)"/>
    <s v="6ac3be18fac9b10611c9fe21"/>
    <n v="1"/>
    <n v="1"/>
    <n v="1"/>
    <n v="0"/>
    <n v="10"/>
    <n v="5"/>
    <n v="0"/>
    <n v="0"/>
    <n v="0"/>
    <n v="0"/>
    <n v="1"/>
    <n v="1"/>
  </r>
  <r>
    <x v="0"/>
    <x v="0"/>
    <x v="1"/>
    <s v="E_Natuf_Generic_13082026_Adset1"/>
    <s v="E_Natuf_Generic_13082026_Adset1_Ad1"/>
    <s v="Natuf"/>
    <x v="5"/>
    <s v="Non-Quality Lead"/>
    <x v="0"/>
    <x v="1"/>
    <s v="Tejaswini Tarigopula"/>
    <s v="Facebook"/>
    <s v="Direct (campaign tagged in CRM)"/>
    <s v="6ac3bdfaa9deff9eba46b64d"/>
    <n v="1"/>
    <n v="0"/>
    <n v="1"/>
    <n v="0"/>
    <n v="16"/>
    <n v="9"/>
    <n v="0"/>
    <n v="0"/>
    <n v="0"/>
    <n v="0"/>
    <n v="1"/>
    <n v="0"/>
  </r>
  <r>
    <x v="0"/>
    <x v="0"/>
    <x v="2"/>
    <s v="E_Suresh_Natuf_Kiosk_07072026_Adset5"/>
    <s v="E_Hindi_Suresh_Natuf_Kiosk_07072026_Adset5_ad3 – Copy 2"/>
    <s v="Natuf"/>
    <x v="0"/>
    <s v="Quality Lead"/>
    <x v="0"/>
    <x v="1"/>
    <s v="Tejaswini Tarigopula"/>
    <s v="Facebook"/>
    <s v="Direct (campaign tagged in CRM)"/>
    <s v="6ac3b9436798b38937b82462"/>
    <n v="1"/>
    <n v="1"/>
    <n v="1"/>
    <n v="0"/>
    <n v="10"/>
    <n v="4"/>
    <n v="0"/>
    <n v="0"/>
    <n v="0"/>
    <n v="0"/>
    <n v="1"/>
    <n v="1"/>
  </r>
  <r>
    <x v="0"/>
    <x v="0"/>
    <x v="1"/>
    <s v="E_Natuf_Generic_13082026_Adset1"/>
    <s v="E_Natuf_Generic_13082026_Adset1_Ad1"/>
    <s v="Natuf"/>
    <x v="5"/>
    <s v="Non-Quality Lead"/>
    <x v="0"/>
    <x v="1"/>
    <s v="Tejaswini Tarigopula"/>
    <s v="Facebook"/>
    <s v="Direct (campaign tagged in CRM)"/>
    <s v="6ac3ade814ff7716dcb5ba3f"/>
    <n v="1"/>
    <n v="0"/>
    <n v="1"/>
    <n v="0"/>
    <n v="2"/>
    <n v="1"/>
    <n v="0"/>
    <n v="0"/>
    <n v="0"/>
    <n v="0"/>
    <n v="1"/>
    <n v="0"/>
  </r>
  <r>
    <x v="0"/>
    <x v="0"/>
    <x v="4"/>
    <s v="E_Selva_Natuf_Sign_07072026_Adset3"/>
    <s v="E_Selva_Natuf_Sign_07072026_Adset2_Ad1"/>
    <s v="Natuf"/>
    <x v="14"/>
    <s v="Non-Quality Lead"/>
    <x v="0"/>
    <x v="1"/>
    <s v="Marshal Malbari"/>
    <s v="Facebook"/>
    <s v="Direct (campaign tagged in CRM)"/>
    <s v="6ac3aba28ad8d60788ac2713"/>
    <n v="1"/>
    <n v="0"/>
    <n v="1"/>
    <n v="1"/>
    <n v="1"/>
    <n v="1"/>
    <n v="0"/>
    <n v="0"/>
    <n v="0"/>
    <n v="0"/>
    <n v="1"/>
    <n v="0"/>
  </r>
  <r>
    <x v="0"/>
    <x v="0"/>
    <x v="4"/>
    <s v="E_Selva_Natuf_Sign_07072026_Adset3"/>
    <s v="E_Selva_Natuf_Sign_07072026_Adset2_Ad1"/>
    <s v="Natuf"/>
    <x v="4"/>
    <s v="Quality Lead"/>
    <x v="0"/>
    <x v="1"/>
    <s v="Tejaswini Tarigopula"/>
    <s v="Facebook"/>
    <s v="Direct (campaign tagged in CRM)"/>
    <s v="6ac3a6eaaf74527770acc099"/>
    <n v="1"/>
    <n v="1"/>
    <n v="1"/>
    <n v="0"/>
    <n v="1"/>
    <n v="1"/>
    <n v="0"/>
    <n v="0"/>
    <n v="0"/>
    <n v="0"/>
    <n v="1"/>
    <n v="1"/>
  </r>
  <r>
    <x v="0"/>
    <x v="0"/>
    <x v="4"/>
    <s v="E_Selva_Natuf_Sign_07072026_Adset3"/>
    <s v="E_Selva_Natuf_Sign_07072026_Adset2_Ad1"/>
    <s v="Natuf"/>
    <x v="2"/>
    <s v="Quality Lead"/>
    <x v="0"/>
    <x v="1"/>
    <s v="Tejaswini Tarigopula"/>
    <s v="Facebook"/>
    <s v="Direct (campaign tagged in CRM)"/>
    <s v="6ac3a2216ab77c739c3fbb4a"/>
    <n v="1"/>
    <n v="1"/>
    <n v="1"/>
    <n v="0"/>
    <n v="12"/>
    <n v="3"/>
    <n v="0"/>
    <n v="0"/>
    <n v="0"/>
    <n v="0"/>
    <n v="1"/>
    <n v="1"/>
  </r>
  <r>
    <x v="0"/>
    <x v="0"/>
    <x v="4"/>
    <s v="E_Selva_Natuf_Sign_07072026_Adset3"/>
    <s v="E_Selva_Natuf_Sign_07072026_Adset2_Ad1"/>
    <s v="Natuf"/>
    <x v="6"/>
    <s v="Non-Quality Lead"/>
    <x v="0"/>
    <x v="1"/>
    <s v="Tejaswini Tarigopula"/>
    <s v="Facebook"/>
    <s v="Direct (campaign tagged in CRM)"/>
    <s v="6ac3a1c4e43a4d37b78f885e"/>
    <n v="1"/>
    <n v="0"/>
    <n v="1"/>
    <n v="0"/>
    <n v="1"/>
    <n v="1"/>
    <n v="0"/>
    <n v="0"/>
    <n v="0"/>
    <n v="0"/>
    <n v="1"/>
    <n v="0"/>
  </r>
  <r>
    <x v="0"/>
    <x v="0"/>
    <x v="2"/>
    <s v="E_Suresh_Natuf_Kiosk_07072026_Adset5"/>
    <s v="E_Hindi_Suresh_Natuf_Kiosk_07072026_Adset5_ad3 – Copy 2"/>
    <s v="Natuf"/>
    <x v="7"/>
    <s v="Non-Quality Lead"/>
    <x v="0"/>
    <x v="1"/>
    <s v="Deepak Rai"/>
    <s v="Facebook"/>
    <s v="Direct (campaign tagged in CRM)"/>
    <s v="6ac39a9e681de197652fdcde"/>
    <n v="1"/>
    <n v="0"/>
    <n v="1"/>
    <n v="0"/>
    <n v="1"/>
    <n v="1"/>
    <n v="0"/>
    <n v="0"/>
    <n v="0"/>
    <n v="0"/>
    <n v="1"/>
    <n v="0"/>
  </r>
  <r>
    <x v="0"/>
    <x v="1"/>
    <x v="15"/>
    <s v="E_Carlton_WC_10092026 ad set – 2"/>
    <s v="E_Carlton_WC_10092026 ad – 2 – Copy"/>
    <s v="In House Natuf"/>
    <x v="14"/>
    <s v="Non-Quality Lead"/>
    <x v="0"/>
    <x v="1"/>
    <s v="Marshal Malbari"/>
    <s v="Facebook"/>
    <s v="Direct (campaign tagged in CRM)"/>
    <s v="6ac3999b67b8613840664d34"/>
    <n v="1"/>
    <n v="0"/>
    <n v="1"/>
    <n v="1"/>
    <n v="8"/>
    <n v="4"/>
    <n v="0"/>
    <n v="0"/>
    <n v="0"/>
    <n v="0"/>
    <n v="0"/>
    <n v="0"/>
  </r>
  <r>
    <x v="0"/>
    <x v="0"/>
    <x v="2"/>
    <s v="E_Suresh_Natuf_Kiosk_07072026_Adset5"/>
    <s v="E_Hindi_Suresh_Natuf_Kiosk_07072026_Adset5_ad3 – Copy 2"/>
    <s v="Natuf"/>
    <x v="2"/>
    <s v="Quality Lead"/>
    <x v="0"/>
    <x v="1"/>
    <s v="Tejaswini Tarigopula"/>
    <s v="Facebook"/>
    <s v="Direct (campaign tagged in CRM)"/>
    <s v="6ac38a1440ec7fed84dd64b4"/>
    <n v="1"/>
    <n v="1"/>
    <n v="1"/>
    <n v="0"/>
    <n v="5"/>
    <n v="4"/>
    <n v="0"/>
    <n v="0"/>
    <n v="0"/>
    <n v="0"/>
    <n v="1"/>
    <n v="1"/>
  </r>
  <r>
    <x v="0"/>
    <x v="0"/>
    <x v="3"/>
    <s v="natuf_Kiosk_14072026_Highest-converting industries"/>
    <s v="natuf_Kiosk_14072026_ad set_ad1"/>
    <s v="Natuf"/>
    <x v="4"/>
    <s v="Quality Lead"/>
    <x v="0"/>
    <x v="1"/>
    <s v="Marshal Malbari"/>
    <s v="Facebook"/>
    <s v="Direct (campaign tagged in CRM)"/>
    <s v="6ac383dd40ec7fed84dd60c9"/>
    <n v="1"/>
    <n v="1"/>
    <n v="1"/>
    <n v="0"/>
    <n v="8"/>
    <n v="2"/>
    <n v="0"/>
    <n v="0"/>
    <n v="0"/>
    <n v="0"/>
    <n v="1"/>
    <n v="1"/>
  </r>
  <r>
    <x v="0"/>
    <x v="0"/>
    <x v="2"/>
    <s v="E_Suresh_Natuf_Kiosk_07072026_Adset5"/>
    <s v="E_Hindi_Suresh_Natuf_Kiosk_07072026_Adset5_ad3 – Copy 2"/>
    <s v="Natuf"/>
    <x v="4"/>
    <s v="Quality Lead"/>
    <x v="0"/>
    <x v="1"/>
    <s v="Marshal Malbari"/>
    <s v="Facebook"/>
    <s v="Direct (campaign tagged in CRM)"/>
    <s v="6ac369cfcc5e455ac314e22d"/>
    <n v="1"/>
    <n v="1"/>
    <n v="1"/>
    <n v="0"/>
    <n v="8"/>
    <n v="7"/>
    <n v="0"/>
    <n v="0"/>
    <n v="0"/>
    <n v="0"/>
    <n v="1"/>
    <n v="1"/>
  </r>
  <r>
    <x v="0"/>
    <x v="0"/>
    <x v="3"/>
    <s v="natuf_Kiosk_14072026_Highest-converting industries"/>
    <s v="natuf_Kiosk_14072026_ad set_ad1"/>
    <s v="Natuf"/>
    <x v="14"/>
    <s v="Non-Quality Lead"/>
    <x v="0"/>
    <x v="1"/>
    <s v="Tejaswini Tarigopula"/>
    <s v="Facebook"/>
    <s v="Direct (campaign tagged in CRM)"/>
    <s v="6ac367cb126220382ca52fab"/>
    <n v="1"/>
    <n v="0"/>
    <n v="1"/>
    <n v="1"/>
    <n v="1"/>
    <n v="1"/>
    <n v="0"/>
    <n v="0"/>
    <n v="0"/>
    <n v="0"/>
    <n v="1"/>
    <n v="0"/>
  </r>
  <r>
    <x v="0"/>
    <x v="0"/>
    <x v="1"/>
    <s v="E_Natuf_Generic_13082026_Adset1"/>
    <s v="E_Natuf_Generic_13082026_Adset1_Ad1"/>
    <s v="Natuf"/>
    <x v="5"/>
    <s v="Non-Quality Lead"/>
    <x v="0"/>
    <x v="1"/>
    <s v="Tejaswini Tarigopula"/>
    <s v="Facebook"/>
    <s v="Direct (campaign tagged in CRM)"/>
    <s v="6ac366217f2ba7a039adb195"/>
    <n v="1"/>
    <n v="0"/>
    <n v="1"/>
    <n v="0"/>
    <n v="5"/>
    <n v="3"/>
    <n v="0"/>
    <n v="0"/>
    <n v="0"/>
    <n v="0"/>
    <n v="1"/>
    <n v="0"/>
  </r>
  <r>
    <x v="0"/>
    <x v="0"/>
    <x v="2"/>
    <s v="E_Suresh_Natuf_Kiosk_07072026_Adset5"/>
    <s v="E_Hindi_Suresh_Natuf_Kiosk_07072026_Adset5_ad3 – Copy 2"/>
    <s v="Natuf"/>
    <x v="6"/>
    <s v="Non-Quality Lead"/>
    <x v="0"/>
    <x v="1"/>
    <s v="Tejaswini Tarigopula"/>
    <s v="Facebook"/>
    <s v="Direct (campaign tagged in CRM)"/>
    <s v="6ac36114cc5e455ac314d971"/>
    <n v="1"/>
    <n v="0"/>
    <n v="1"/>
    <n v="0"/>
    <n v="1"/>
    <n v="0"/>
    <n v="0"/>
    <n v="0"/>
    <n v="0"/>
    <n v="0"/>
    <n v="1"/>
    <n v="0"/>
  </r>
  <r>
    <x v="0"/>
    <x v="0"/>
    <x v="4"/>
    <s v="E_Selva_Natuf_Sign_07072026_Adset3"/>
    <s v="E_Selva_Natuf_Sign_07072026_Adset2_Ad1"/>
    <s v="Natuf"/>
    <x v="3"/>
    <s v="Quality Lead"/>
    <x v="0"/>
    <x v="1"/>
    <s v="Marshal Malbari"/>
    <s v="Facebook"/>
    <s v="Direct (campaign tagged in CRM)"/>
    <s v="6ac35f70066c2f45133a7a81"/>
    <n v="1"/>
    <n v="1"/>
    <n v="1"/>
    <n v="0"/>
    <n v="17"/>
    <n v="3"/>
    <n v="0"/>
    <n v="0"/>
    <n v="0"/>
    <n v="0"/>
    <n v="1"/>
    <n v="1"/>
  </r>
  <r>
    <x v="0"/>
    <x v="0"/>
    <x v="0"/>
    <s v="E_Karan_Natuf_Fragship_07072026_Adset2"/>
    <s v="E_Karan_Natuf_Flagship_Cafe_07072026_Adset2_Ad1 – Copy 2"/>
    <s v="Natuf"/>
    <x v="6"/>
    <s v="Non-Quality Lead"/>
    <x v="0"/>
    <x v="1"/>
    <s v="Marshal Malbari"/>
    <s v="Facebook"/>
    <s v="Direct (campaign tagged in CRM)"/>
    <s v="6ac35758fc1e06f6623b0497"/>
    <n v="1"/>
    <n v="0"/>
    <n v="1"/>
    <n v="0"/>
    <n v="1"/>
    <n v="0"/>
    <n v="0"/>
    <n v="0"/>
    <n v="0"/>
    <n v="0"/>
    <n v="1"/>
    <n v="0"/>
  </r>
  <r>
    <x v="0"/>
    <x v="0"/>
    <x v="5"/>
    <s v="E_Natuf_MF_05092026_ Ad Set1"/>
    <s v="E_Natuf_MF_05092026_ Ad Set1_Ad1"/>
    <s v="Natuf_MF"/>
    <x v="6"/>
    <s v="Non-Quality Lead"/>
    <x v="0"/>
    <x v="1"/>
    <s v="Tejaswini Tarigopula"/>
    <s v="Facebook"/>
    <s v="Direct (campaign tagged in CRM)"/>
    <s v="6ac3574d03cd3f81dfd909e4"/>
    <n v="1"/>
    <n v="0"/>
    <n v="1"/>
    <n v="0"/>
    <n v="3"/>
    <n v="0"/>
    <n v="0"/>
    <n v="0"/>
    <n v="0"/>
    <n v="0"/>
    <n v="1"/>
    <n v="0"/>
  </r>
  <r>
    <x v="0"/>
    <x v="0"/>
    <x v="3"/>
    <s v="natuf_Kiosk_14072026_Highest-converting industries"/>
    <s v="natuf_Kiosk_14072026_ad set_ad1"/>
    <s v="Natuf"/>
    <x v="4"/>
    <s v="Quality Lead"/>
    <x v="0"/>
    <x v="1"/>
    <s v="Marshal Malbari"/>
    <s v="Facebook"/>
    <s v="Direct (campaign tagged in CRM)"/>
    <s v="6ac35697c107f3bfc15eb799"/>
    <n v="1"/>
    <n v="1"/>
    <n v="1"/>
    <n v="0"/>
    <n v="1"/>
    <n v="1"/>
    <n v="0"/>
    <n v="0"/>
    <n v="0"/>
    <n v="0"/>
    <n v="1"/>
    <n v="1"/>
  </r>
  <r>
    <x v="0"/>
    <x v="0"/>
    <x v="3"/>
    <s v="natuf_Kiosk_23092026_ad set3"/>
    <s v="natuf_Kiosk_23092026_ad set3_ad1"/>
    <s v="Natuf"/>
    <x v="14"/>
    <s v="Non-Quality Lead"/>
    <x v="0"/>
    <x v="1"/>
    <s v="Marshal Malbari"/>
    <s v="Facebook"/>
    <s v="Direct (campaign tagged in CRM)"/>
    <s v="6ac3554d27e150ef40aa3542"/>
    <n v="1"/>
    <n v="0"/>
    <n v="1"/>
    <n v="1"/>
    <n v="5"/>
    <n v="1"/>
    <n v="0"/>
    <n v="0"/>
    <n v="0"/>
    <n v="0"/>
    <n v="1"/>
    <n v="0"/>
  </r>
  <r>
    <x v="0"/>
    <x v="1"/>
    <x v="15"/>
    <s v="E_Suresh_Natuf_Kiosk_07072026_Adset5"/>
    <s v="E_Hindi_Suresh_Natuf_Kiosk_07072026_Adset5_ad3 – Copy 2"/>
    <s v="In House Natuf"/>
    <x v="5"/>
    <s v="Non-Quality Lead"/>
    <x v="0"/>
    <x v="1"/>
    <s v="Tejaswini Tarigopula"/>
    <s v="Facebook"/>
    <s v="Direct (campaign tagged in CRM)"/>
    <s v="6ac350e29678f864d9ff0faa"/>
    <n v="1"/>
    <n v="0"/>
    <n v="1"/>
    <n v="0"/>
    <n v="1"/>
    <n v="1"/>
    <n v="0"/>
    <n v="0"/>
    <n v="0"/>
    <n v="0"/>
    <n v="0"/>
    <n v="0"/>
  </r>
  <r>
    <x v="0"/>
    <x v="0"/>
    <x v="2"/>
    <s v="E_Suresh_Natuf_Kiosk_07072026_Adset5"/>
    <s v="E_Hindi_Suresh_Natuf_Kiosk_07072026_Adset5_ad3 – Copy 2"/>
    <s v="Natuf"/>
    <x v="4"/>
    <s v="Quality Lead"/>
    <x v="0"/>
    <x v="1"/>
    <s v="Tejaswini Tarigopula"/>
    <s v="Facebook"/>
    <s v="Direct (campaign tagged in CRM)"/>
    <s v="6ac34ea7ab761c492e126df0"/>
    <n v="1"/>
    <n v="1"/>
    <n v="1"/>
    <n v="0"/>
    <n v="6"/>
    <n v="1"/>
    <n v="0"/>
    <n v="0"/>
    <n v="0"/>
    <n v="0"/>
    <n v="1"/>
    <n v="1"/>
  </r>
  <r>
    <x v="0"/>
    <x v="0"/>
    <x v="2"/>
    <s v="E_Suresh_Natuf_Kiosk_07072026_Adset5"/>
    <s v="E_Hindi_Suresh_Natuf_Kiosk_07072026_Adset5_ad3 – Copy 2"/>
    <s v="Natuf"/>
    <x v="14"/>
    <s v="Non-Quality Lead"/>
    <x v="0"/>
    <x v="1"/>
    <s v="Tejaswini Tarigopula"/>
    <s v="Facebook"/>
    <s v="Direct (campaign tagged in CRM)"/>
    <s v="6ac34dde79ab2d644bb0d64d"/>
    <n v="1"/>
    <n v="0"/>
    <n v="1"/>
    <n v="1"/>
    <n v="3"/>
    <n v="2"/>
    <n v="0"/>
    <n v="0"/>
    <n v="0"/>
    <n v="0"/>
    <n v="1"/>
    <n v="0"/>
  </r>
  <r>
    <x v="0"/>
    <x v="0"/>
    <x v="0"/>
    <s v="E_Karan_Natuf_Fragship_07072026_Adset2"/>
    <s v="E_Karan_Natuf_Flagship_Cafe_07072026_Adset2_Ad1 – Copy 2"/>
    <s v="Natuf"/>
    <x v="14"/>
    <s v="Non-Quality Lead"/>
    <x v="0"/>
    <x v="1"/>
    <s v="Tejaswini Tarigopula"/>
    <s v="Facebook"/>
    <s v="Direct (campaign tagged in CRM)"/>
    <s v="6ac34bc3873420fd2e5991d9"/>
    <n v="1"/>
    <n v="0"/>
    <n v="1"/>
    <n v="1"/>
    <n v="1"/>
    <n v="1"/>
    <n v="0"/>
    <n v="0"/>
    <n v="0"/>
    <n v="0"/>
    <n v="1"/>
    <n v="0"/>
  </r>
  <r>
    <x v="0"/>
    <x v="0"/>
    <x v="9"/>
    <s v="E_Natuf_Amazon_29092026_Ad Set2"/>
    <s v="E_Natuf_Amazon_29092026_Ad Set2_Ad1"/>
    <s v="Natuf"/>
    <x v="5"/>
    <s v="Non-Quality Lead"/>
    <x v="0"/>
    <x v="1"/>
    <s v="Tejaswini Tarigopula"/>
    <s v="Facebook"/>
    <s v="Direct (campaign tagged in CRM)"/>
    <s v="6ac34b7a2f2652f3ecc79409"/>
    <n v="1"/>
    <n v="0"/>
    <n v="1"/>
    <n v="0"/>
    <n v="6"/>
    <n v="6"/>
    <n v="0"/>
    <n v="0"/>
    <n v="0"/>
    <n v="0"/>
    <n v="1"/>
    <n v="0"/>
  </r>
  <r>
    <x v="0"/>
    <x v="0"/>
    <x v="0"/>
    <s v="E_Karan_Natuf_Fragship_07072026_Adset2"/>
    <s v="E_Karan_Natuf_Flagship_Cafe_07072026_Adset2_Ad1 – Copy 2"/>
    <s v="Natuf"/>
    <x v="14"/>
    <s v="Non-Quality Lead"/>
    <x v="0"/>
    <x v="1"/>
    <s v="Marshal Malbari"/>
    <s v="Facebook"/>
    <s v="Direct (campaign tagged in CRM)"/>
    <s v="6ac34b4385523d9179f20598"/>
    <n v="1"/>
    <n v="0"/>
    <n v="1"/>
    <n v="1"/>
    <n v="5"/>
    <n v="1"/>
    <n v="0"/>
    <n v="0"/>
    <n v="0"/>
    <n v="0"/>
    <n v="1"/>
    <n v="0"/>
  </r>
  <r>
    <x v="0"/>
    <x v="0"/>
    <x v="3"/>
    <s v="natuf_Kiosk_14072026_Highest-converting industries"/>
    <s v="natuf_Kiosk_14072026_ad set_ad1"/>
    <s v="Natuf"/>
    <x v="2"/>
    <s v="Quality Lead"/>
    <x v="0"/>
    <x v="1"/>
    <s v="Tejaswini Tarigopula"/>
    <s v="Facebook"/>
    <s v="Direct (campaign tagged in CRM)"/>
    <s v="6ac349f251884dba61468578"/>
    <n v="1"/>
    <n v="1"/>
    <n v="1"/>
    <n v="0"/>
    <n v="7"/>
    <n v="3"/>
    <n v="0"/>
    <n v="0"/>
    <n v="0"/>
    <n v="0"/>
    <n v="1"/>
    <n v="1"/>
  </r>
  <r>
    <x v="0"/>
    <x v="0"/>
    <x v="3"/>
    <s v="natuf_Kiosk_14072026_Highest-converting industries"/>
    <s v="natuf_Kiosk_14072026_ad set_ad1"/>
    <s v="Natuf"/>
    <x v="14"/>
    <s v="Non-Quality Lead"/>
    <x v="0"/>
    <x v="1"/>
    <s v="Tejaswini Tarigopula"/>
    <s v="Facebook"/>
    <s v="Direct (campaign tagged in CRM)"/>
    <s v="6ac3495f9349a5ad8bc72651"/>
    <n v="1"/>
    <n v="0"/>
    <n v="1"/>
    <n v="1"/>
    <n v="2"/>
    <n v="1"/>
    <n v="0"/>
    <n v="0"/>
    <n v="0"/>
    <n v="0"/>
    <n v="1"/>
    <n v="0"/>
  </r>
  <r>
    <x v="0"/>
    <x v="0"/>
    <x v="3"/>
    <s v="natuf_Kiosk_23092026_ad set3"/>
    <s v="natuf_Kiosk_23092026_ad set3_ad1"/>
    <s v="Natuf"/>
    <x v="9"/>
    <s v="Non-Quality Lead"/>
    <x v="0"/>
    <x v="1"/>
    <s v="Tejaswini Tarigopula"/>
    <s v="Facebook"/>
    <s v="Direct (campaign tagged in CRM)"/>
    <s v="6ac3493ab594fa75af586657"/>
    <n v="1"/>
    <n v="0"/>
    <n v="1"/>
    <n v="0"/>
    <n v="4"/>
    <n v="0"/>
    <n v="0"/>
    <n v="0"/>
    <n v="0"/>
    <n v="0"/>
    <n v="1"/>
    <n v="0"/>
  </r>
  <r>
    <x v="0"/>
    <x v="0"/>
    <x v="3"/>
    <s v="natuf_Kiosk_14072026_Highest-converting industries"/>
    <s v="natuf_Kiosk_14072026_ad set_ad1"/>
    <s v="Natuf"/>
    <x v="6"/>
    <s v="Non-Quality Lead"/>
    <x v="0"/>
    <x v="1"/>
    <s v="Tejaswini Tarigopula"/>
    <s v="Facebook"/>
    <s v="Direct (campaign tagged in CRM)"/>
    <s v="6ac3490b1c6bcb0f3f177db9"/>
    <n v="1"/>
    <n v="0"/>
    <n v="1"/>
    <n v="0"/>
    <n v="1"/>
    <n v="0"/>
    <n v="0"/>
    <n v="0"/>
    <n v="0"/>
    <n v="0"/>
    <n v="1"/>
    <n v="0"/>
  </r>
  <r>
    <x v="0"/>
    <x v="0"/>
    <x v="0"/>
    <s v="E_Karan_Natuf_Fragship_07072026_Adset2"/>
    <s v="E_Karan_Natuf_Flagship_Cafe_07072026_Adset2_Ad1 – Copy 2"/>
    <s v="Natuf"/>
    <x v="6"/>
    <s v="Non-Quality Lead"/>
    <x v="0"/>
    <x v="1"/>
    <s v="Marshal Malbari"/>
    <s v="Facebook"/>
    <s v="Direct (campaign tagged in CRM)"/>
    <s v="6ac3475d92e9f3331531fb4d"/>
    <n v="1"/>
    <n v="0"/>
    <n v="1"/>
    <n v="0"/>
    <n v="1"/>
    <n v="0"/>
    <n v="0"/>
    <n v="0"/>
    <n v="0"/>
    <n v="0"/>
    <n v="1"/>
    <n v="0"/>
  </r>
  <r>
    <x v="0"/>
    <x v="0"/>
    <x v="4"/>
    <s v="E_Selva_Natuf_Sign_07072026_Adset3"/>
    <s v="E_Selva_Natuf_Sign_07072026_Adset2_Ad1"/>
    <s v="Natuf"/>
    <x v="6"/>
    <s v="Non-Quality Lead"/>
    <x v="0"/>
    <x v="1"/>
    <s v="Marshal Malbari"/>
    <s v="Facebook"/>
    <s v="Direct (campaign tagged in CRM)"/>
    <s v="6ac32fbb88dcf93769cdebed"/>
    <n v="1"/>
    <n v="0"/>
    <n v="1"/>
    <n v="0"/>
    <n v="7"/>
    <n v="4"/>
    <n v="0"/>
    <n v="0"/>
    <n v="0"/>
    <n v="0"/>
    <n v="1"/>
    <n v="0"/>
  </r>
  <r>
    <x v="0"/>
    <x v="0"/>
    <x v="2"/>
    <s v="E_Suresh_Natuf_Kiosk_07072026_Adset5"/>
    <s v="E_Hindi_Suresh_Natuf_Kiosk_07072026_Adset5_ad3 – Copy 2"/>
    <s v="Natuf"/>
    <x v="4"/>
    <s v="Quality Lead"/>
    <x v="0"/>
    <x v="1"/>
    <s v="Marshal Malbari"/>
    <s v="Facebook"/>
    <s v="Direct (campaign tagged in CRM)"/>
    <s v="6ac32c3492245b0c2fe4252f"/>
    <n v="1"/>
    <n v="1"/>
    <n v="1"/>
    <n v="0"/>
    <n v="8"/>
    <n v="1"/>
    <n v="0"/>
    <n v="0"/>
    <n v="0"/>
    <n v="0"/>
    <n v="1"/>
    <n v="1"/>
  </r>
  <r>
    <x v="0"/>
    <x v="0"/>
    <x v="2"/>
    <s v="E_Suresh_Natuf_Kiosk_07072026_Adset5"/>
    <s v="E_Hindi_Suresh_Natuf_Kiosk_07072026_Adset5_ad3 – Copy 2"/>
    <s v="Natuf"/>
    <x v="14"/>
    <s v="Non-Quality Lead"/>
    <x v="0"/>
    <x v="1"/>
    <s v="Marshal Malbari"/>
    <s v="Facebook"/>
    <s v="Direct (campaign tagged in CRM)"/>
    <s v="6ac32ad151d5760ab338a811"/>
    <n v="1"/>
    <n v="0"/>
    <n v="1"/>
    <n v="1"/>
    <n v="7"/>
    <n v="3"/>
    <n v="0"/>
    <n v="0"/>
    <n v="0"/>
    <n v="0"/>
    <n v="1"/>
    <n v="0"/>
  </r>
  <r>
    <x v="0"/>
    <x v="0"/>
    <x v="0"/>
    <s v="E_Karan_Natuf_Fragship_07072026_Adset2"/>
    <s v="E_Karan_Natuf_Flagship_Cafe_07072026_Adset2_Ad1 – Copy 2"/>
    <s v="Natuf"/>
    <x v="6"/>
    <s v="Non-Quality Lead"/>
    <x v="0"/>
    <x v="1"/>
    <s v="Marshal Malbari"/>
    <s v="Facebook"/>
    <s v="Direct (campaign tagged in CRM)"/>
    <s v="6ac3268d9e37ba630614350e"/>
    <n v="1"/>
    <n v="0"/>
    <n v="1"/>
    <n v="0"/>
    <n v="1"/>
    <n v="1"/>
    <n v="0"/>
    <n v="0"/>
    <n v="0"/>
    <n v="0"/>
    <n v="1"/>
    <n v="0"/>
  </r>
  <r>
    <x v="0"/>
    <x v="0"/>
    <x v="4"/>
    <s v="E_Selva_Natuf_Sign_07072026_Adset3"/>
    <s v="E_Selva_Natuf_Sign_07072026_Adset2_Ad1"/>
    <s v="Natuf"/>
    <x v="14"/>
    <s v="Non-Quality Lead"/>
    <x v="0"/>
    <x v="1"/>
    <s v="Marshal Malbari"/>
    <s v="Facebook"/>
    <s v="Direct (campaign tagged in CRM)"/>
    <s v="6ac31aca87e66f8b5c957a3c"/>
    <n v="1"/>
    <n v="0"/>
    <n v="1"/>
    <n v="1"/>
    <n v="9"/>
    <n v="3"/>
    <n v="0"/>
    <n v="0"/>
    <n v="0"/>
    <n v="0"/>
    <n v="1"/>
    <n v="0"/>
  </r>
  <r>
    <x v="0"/>
    <x v="0"/>
    <x v="2"/>
    <s v="E_Suresh_Natuf_Kiosk_07072026_Adset5"/>
    <s v="E_Hindi_Suresh_Natuf_Kiosk_07072026_Adset5_ad3 – Copy 2"/>
    <s v="Natuf"/>
    <x v="5"/>
    <s v="Non-Quality Lead"/>
    <x v="0"/>
    <x v="1"/>
    <s v="Deepak Rai"/>
    <s v="Facebook"/>
    <s v="Direct (campaign tagged in CRM)"/>
    <s v="6ac31a487b63b7d8f084f17d"/>
    <n v="1"/>
    <n v="0"/>
    <n v="1"/>
    <n v="0"/>
    <n v="5"/>
    <n v="4"/>
    <n v="0"/>
    <n v="0"/>
    <n v="0"/>
    <n v="0"/>
    <n v="1"/>
    <n v="0"/>
  </r>
  <r>
    <x v="0"/>
    <x v="0"/>
    <x v="3"/>
    <s v="natuf_Kiosk_23092026_ad set3"/>
    <s v="natuf_Kiosk_23092026_ad set3_ad1"/>
    <s v="Natuf"/>
    <x v="5"/>
    <s v="Non-Quality Lead"/>
    <x v="0"/>
    <x v="1"/>
    <s v="Tejaswini Tarigopula"/>
    <s v="Facebook"/>
    <s v="Direct (campaign tagged in CRM)"/>
    <s v="6ac3171ee059f31d4989b1b8"/>
    <n v="1"/>
    <n v="0"/>
    <n v="1"/>
    <n v="0"/>
    <n v="7"/>
    <n v="5"/>
    <n v="0"/>
    <n v="0"/>
    <n v="0"/>
    <n v="0"/>
    <n v="1"/>
    <n v="0"/>
  </r>
  <r>
    <x v="0"/>
    <x v="0"/>
    <x v="3"/>
    <s v="natuf_Kiosk_23092026_ad set3"/>
    <s v="natuf_Kiosk_23092026_ad set3_ad1"/>
    <s v="Natuf"/>
    <x v="5"/>
    <s v="Non-Quality Lead"/>
    <x v="0"/>
    <x v="1"/>
    <s v="Tejaswini Tarigopula"/>
    <s v="Facebook"/>
    <s v="Direct (campaign tagged in CRM)"/>
    <s v="6ac30f6fd97c238e921a815c"/>
    <n v="1"/>
    <n v="0"/>
    <n v="1"/>
    <n v="0"/>
    <n v="2"/>
    <n v="2"/>
    <n v="0"/>
    <n v="0"/>
    <n v="0"/>
    <n v="0"/>
    <n v="1"/>
    <n v="0"/>
  </r>
  <r>
    <x v="0"/>
    <x v="0"/>
    <x v="3"/>
    <s v="natuf_Kiosk_23092026_ad set3"/>
    <s v="natuf_Kiosk_23092026_ad set3_ad1"/>
    <s v="Natuf"/>
    <x v="5"/>
    <s v="Non-Quality Lead"/>
    <x v="0"/>
    <x v="1"/>
    <s v="Tejaswini Tarigopula"/>
    <s v="Facebook"/>
    <s v="Direct (campaign tagged in CRM)"/>
    <s v="6ac30c2c1161b1d66183d5a8"/>
    <n v="1"/>
    <n v="0"/>
    <n v="1"/>
    <n v="0"/>
    <n v="5"/>
    <n v="2"/>
    <n v="0"/>
    <n v="0"/>
    <n v="0"/>
    <n v="0"/>
    <n v="1"/>
    <n v="0"/>
  </r>
  <r>
    <x v="0"/>
    <x v="0"/>
    <x v="4"/>
    <s v="E_Selva_Natuf_Sign_07072026_Adset3"/>
    <s v="E_Selva_Natuf_Sign_07072026_Adset2_Ad1"/>
    <s v="Natuf"/>
    <x v="4"/>
    <s v="Quality Lead"/>
    <x v="0"/>
    <x v="1"/>
    <s v="Tejaswini Tarigopula"/>
    <s v="Facebook"/>
    <s v="Direct (campaign tagged in CRM)"/>
    <s v="6ac2ec7900aea18e99c54767"/>
    <n v="1"/>
    <n v="1"/>
    <n v="1"/>
    <n v="0"/>
    <n v="1"/>
    <n v="1"/>
    <n v="0"/>
    <n v="0"/>
    <n v="0"/>
    <n v="0"/>
    <n v="1"/>
    <n v="1"/>
  </r>
  <r>
    <x v="0"/>
    <x v="0"/>
    <x v="3"/>
    <s v="natuf_Kiosk_14072026_Highest-converting industries"/>
    <s v="natuf_Kiosk_14072026_ad set_ad1"/>
    <s v="Natuf"/>
    <x v="4"/>
    <s v="Quality Lead"/>
    <x v="0"/>
    <x v="1"/>
    <s v="Tejaswini Tarigopula"/>
    <s v="Facebook"/>
    <s v="Direct (campaign tagged in CRM)"/>
    <s v="6ac2dcfea87e55fa6333ba82"/>
    <n v="1"/>
    <n v="1"/>
    <n v="1"/>
    <n v="0"/>
    <n v="2"/>
    <n v="1"/>
    <n v="0"/>
    <n v="0"/>
    <n v="0"/>
    <n v="0"/>
    <n v="1"/>
    <n v="1"/>
  </r>
  <r>
    <x v="0"/>
    <x v="0"/>
    <x v="2"/>
    <s v="E_Suresh_Natuf_Kiosk_07072026_Adset5"/>
    <s v="E_Hindi_Suresh_Natuf_Kiosk_07072026_Adset5_ad3 – Copy 2"/>
    <s v="Natuf"/>
    <x v="14"/>
    <s v="Non-Quality Lead"/>
    <x v="0"/>
    <x v="1"/>
    <s v="Tejaswini Tarigopula"/>
    <s v="Facebook"/>
    <s v="Direct (campaign tagged in CRM)"/>
    <s v="6ac2ced022419a1e2ba0a6c8"/>
    <n v="1"/>
    <n v="0"/>
    <n v="1"/>
    <n v="1"/>
    <n v="11"/>
    <n v="4"/>
    <n v="0"/>
    <n v="0"/>
    <n v="0"/>
    <n v="0"/>
    <n v="1"/>
    <n v="0"/>
  </r>
  <r>
    <x v="0"/>
    <x v="0"/>
    <x v="2"/>
    <s v="E_Suresh_Natuf_Kiosk_07072026_Adset5"/>
    <s v="E_Hindi_Suresh_Natuf_Kiosk_07072026_Adset5_ad3 – Copy 2"/>
    <s v="Natuf"/>
    <x v="1"/>
    <s v="Quality Lead"/>
    <x v="0"/>
    <x v="1"/>
    <s v="Tejaswini Tarigopula"/>
    <s v="Facebook"/>
    <s v="Direct (campaign tagged in CRM)"/>
    <s v="6ac2c86d4dabeb78a401df5c"/>
    <n v="1"/>
    <n v="1"/>
    <n v="1"/>
    <n v="0"/>
    <n v="2"/>
    <n v="2"/>
    <n v="0"/>
    <n v="0"/>
    <n v="0"/>
    <n v="0"/>
    <n v="1"/>
    <n v="1"/>
  </r>
  <r>
    <x v="0"/>
    <x v="0"/>
    <x v="5"/>
    <s v="E_Natuf_MF_05092026_ Ad Set1"/>
    <s v="E_Natuf_MF_05092026_ Ad Set1_Ad1"/>
    <s v="Natuf_MF"/>
    <x v="9"/>
    <s v="Non-Quality Lead"/>
    <x v="0"/>
    <x v="1"/>
    <s v="Tejaswini Tarigopula"/>
    <s v="Facebook"/>
    <s v="Direct (campaign tagged in CRM)"/>
    <s v="6ac2c5c3f35937b6a6d103be"/>
    <n v="1"/>
    <n v="0"/>
    <n v="1"/>
    <n v="0"/>
    <n v="4"/>
    <n v="0"/>
    <n v="0"/>
    <n v="0"/>
    <n v="0"/>
    <n v="0"/>
    <n v="1"/>
    <n v="0"/>
  </r>
  <r>
    <x v="0"/>
    <x v="0"/>
    <x v="2"/>
    <s v="E_Suresh_Natuf_Kiosk_07072026_Adset5"/>
    <s v="E_Hindi_Suresh_Natuf_Kiosk_07072026_Adset5_ad3 – Copy 2"/>
    <s v="Natuf"/>
    <x v="14"/>
    <s v="Non-Quality Lead"/>
    <x v="0"/>
    <x v="1"/>
    <s v="Tejaswini Tarigopula"/>
    <s v="Facebook"/>
    <s v="Direct (campaign tagged in CRM)"/>
    <s v="6ac2bdbb8e4c265efba6799a"/>
    <n v="1"/>
    <n v="0"/>
    <n v="1"/>
    <n v="1"/>
    <n v="8"/>
    <n v="0"/>
    <n v="0"/>
    <n v="0"/>
    <n v="0"/>
    <n v="0"/>
    <n v="1"/>
    <n v="0"/>
  </r>
  <r>
    <x v="0"/>
    <x v="0"/>
    <x v="1"/>
    <s v="E_Natuf_Generic_13082026_Adset1"/>
    <s v="E_Natuf_Generic_13082026_Adset1_Ad1"/>
    <s v="Natuf"/>
    <x v="5"/>
    <s v="Non-Quality Lead"/>
    <x v="0"/>
    <x v="1"/>
    <s v="Deepak Rai"/>
    <s v="Facebook"/>
    <s v="Direct (campaign tagged in CRM)"/>
    <s v="6ac2bb3d8e4c265efba678f8"/>
    <n v="1"/>
    <n v="0"/>
    <n v="1"/>
    <n v="0"/>
    <n v="1"/>
    <n v="1"/>
    <n v="0"/>
    <n v="0"/>
    <n v="0"/>
    <n v="0"/>
    <n v="1"/>
    <n v="0"/>
  </r>
  <r>
    <x v="0"/>
    <x v="0"/>
    <x v="1"/>
    <s v="E_Natuf_Generic_13082026_Adset1"/>
    <s v="E_Natuf_Generic_13082026_Adset1_Ad1"/>
    <s v="Natuf"/>
    <x v="6"/>
    <s v="Non-Quality Lead"/>
    <x v="0"/>
    <x v="1"/>
    <s v="Marshal Malbari"/>
    <s v="Facebook"/>
    <s v="Direct (campaign tagged in CRM)"/>
    <s v="6ac2b4f43b0c839923f2bea9"/>
    <n v="1"/>
    <n v="0"/>
    <n v="1"/>
    <n v="0"/>
    <n v="7"/>
    <n v="3"/>
    <n v="0"/>
    <n v="0"/>
    <n v="0"/>
    <n v="0"/>
    <n v="1"/>
    <n v="0"/>
  </r>
  <r>
    <x v="0"/>
    <x v="0"/>
    <x v="8"/>
    <s v="E_Natuf_Foco_10092026_Ad Set6"/>
    <s v="E_Natuf_Foco_10092026_Ad Set6_Ad6"/>
    <s v="Natuf"/>
    <x v="4"/>
    <s v="Quality Lead"/>
    <x v="0"/>
    <x v="1"/>
    <s v="Marshal Malbari"/>
    <s v="Facebook"/>
    <s v="Direct (campaign tagged in CRM)"/>
    <s v="6ac2abe02354ea03b1e4a38a"/>
    <n v="1"/>
    <n v="1"/>
    <n v="1"/>
    <n v="0"/>
    <n v="7"/>
    <n v="6"/>
    <n v="0"/>
    <n v="0"/>
    <n v="0"/>
    <n v="0"/>
    <n v="1"/>
    <n v="1"/>
  </r>
  <r>
    <x v="0"/>
    <x v="0"/>
    <x v="2"/>
    <s v="E_Suresh_Natuf_Kiosk_07072026_Adset5"/>
    <s v="E_Hindi_Suresh_Natuf_Kiosk_07072026_Adset5_ad3 – Copy 2"/>
    <s v="Natuf"/>
    <x v="14"/>
    <s v="Non-Quality Lead"/>
    <x v="0"/>
    <x v="1"/>
    <s v="Marshal Malbari"/>
    <s v="Facebook"/>
    <s v="Direct (campaign tagged in CRM)"/>
    <s v="6ac2ab2b3a393b887737b7c8"/>
    <n v="1"/>
    <n v="0"/>
    <n v="1"/>
    <n v="1"/>
    <n v="7"/>
    <n v="0"/>
    <n v="0"/>
    <n v="0"/>
    <n v="0"/>
    <n v="0"/>
    <n v="1"/>
    <n v="0"/>
  </r>
  <r>
    <x v="0"/>
    <x v="0"/>
    <x v="1"/>
    <s v="E_Natuf_Generic_13082026_Adset1"/>
    <s v="E_Natuf_Generic_13082026_Adset1_Ad1"/>
    <s v="Natuf"/>
    <x v="6"/>
    <s v="Non-Quality Lead"/>
    <x v="0"/>
    <x v="1"/>
    <s v="Marshal Malbari"/>
    <s v="Facebook"/>
    <s v="Direct (campaign tagged in CRM)"/>
    <s v="6ac2a824b2d36c095b0447d6"/>
    <n v="1"/>
    <n v="0"/>
    <n v="1"/>
    <n v="0"/>
    <n v="2"/>
    <n v="0"/>
    <n v="0"/>
    <n v="0"/>
    <n v="0"/>
    <n v="0"/>
    <n v="1"/>
    <n v="0"/>
  </r>
  <r>
    <x v="0"/>
    <x v="0"/>
    <x v="2"/>
    <s v="E_Suresh_Natuf_Kiosk_07072026_Adset5"/>
    <s v="E_Hindi_Suresh_Natuf_Kiosk_07072026_Adset5_ad3 – Copy 2"/>
    <s v="Natuf"/>
    <x v="6"/>
    <s v="Non-Quality Lead"/>
    <x v="0"/>
    <x v="1"/>
    <s v="Tejaswini Tarigopula"/>
    <s v="Facebook"/>
    <s v="Direct (campaign tagged in CRM)"/>
    <s v="6ac2a2434bc50a2eae5fd2f5"/>
    <n v="1"/>
    <n v="0"/>
    <n v="1"/>
    <n v="0"/>
    <n v="2"/>
    <n v="0"/>
    <n v="0"/>
    <n v="0"/>
    <n v="0"/>
    <n v="0"/>
    <n v="1"/>
    <n v="0"/>
  </r>
  <r>
    <x v="0"/>
    <x v="0"/>
    <x v="1"/>
    <s v="E_Natuf_Generic_13082026_Adset1"/>
    <s v="E_Natuf_Generic_13082026_Adset1_Ad1"/>
    <s v="Natuf"/>
    <x v="14"/>
    <s v="Non-Quality Lead"/>
    <x v="0"/>
    <x v="1"/>
    <s v="Tejaswini Tarigopula"/>
    <s v="Facebook"/>
    <s v="Direct (campaign tagged in CRM)"/>
    <s v="6ac2a16ba2592c85a3fcdef6"/>
    <n v="1"/>
    <n v="0"/>
    <n v="1"/>
    <n v="1"/>
    <n v="11"/>
    <n v="11"/>
    <n v="0"/>
    <n v="0"/>
    <n v="0"/>
    <n v="0"/>
    <n v="1"/>
    <n v="0"/>
  </r>
  <r>
    <x v="0"/>
    <x v="0"/>
    <x v="5"/>
    <s v="E_Natuf_MF_05092026_ Ad Set1"/>
    <s v="E_Natuf_MF_05092026_ Ad Set1_Ad1"/>
    <s v="Natuf_MF"/>
    <x v="6"/>
    <s v="Non-Quality Lead"/>
    <x v="0"/>
    <x v="0"/>
    <s v="Tejaswini Tarigopula"/>
    <s v="Facebook"/>
    <s v="Direct (campaign tagged in CRM)"/>
    <s v="6ac298e4adf5c4f3ee4fea04"/>
    <n v="1"/>
    <n v="0"/>
    <n v="1"/>
    <n v="0"/>
    <n v="2"/>
    <n v="1"/>
    <n v="0"/>
    <n v="0"/>
    <n v="0"/>
    <n v="0"/>
    <n v="1"/>
    <n v="0"/>
  </r>
  <r>
    <x v="0"/>
    <x v="0"/>
    <x v="5"/>
    <s v="E_Natuf_MF_05092026_ Ad Set1"/>
    <s v="E_Natuf_MF_05092026_ Ad Set1_Ad1"/>
    <s v="Natuf_MF"/>
    <x v="5"/>
    <s v="Non-Quality Lead"/>
    <x v="0"/>
    <x v="0"/>
    <s v="Tejaswini Tarigopula"/>
    <s v="Facebook"/>
    <s v="Direct (campaign tagged in CRM)"/>
    <s v="6ac297d6d29de3dd537e0d92"/>
    <n v="1"/>
    <n v="0"/>
    <n v="1"/>
    <n v="0"/>
    <n v="3"/>
    <n v="1"/>
    <n v="0"/>
    <n v="0"/>
    <n v="0"/>
    <n v="0"/>
    <n v="1"/>
    <n v="0"/>
  </r>
  <r>
    <x v="0"/>
    <x v="0"/>
    <x v="2"/>
    <s v="E_Suresh_Natuf_Kiosk_07072026_Adset5"/>
    <s v="E_Hindi_Suresh_Natuf_Kiosk_07072026_Adset5_ad3 – Copy 2"/>
    <s v="Natuf"/>
    <x v="6"/>
    <s v="Non-Quality Lead"/>
    <x v="0"/>
    <x v="0"/>
    <s v="Tejaswini Tarigopula"/>
    <s v="Facebook"/>
    <s v="Direct (campaign tagged in CRM)"/>
    <s v="6ac296affc655c1e989c40f5"/>
    <n v="1"/>
    <n v="0"/>
    <n v="1"/>
    <n v="0"/>
    <n v="2"/>
    <n v="0"/>
    <n v="0"/>
    <n v="0"/>
    <n v="0"/>
    <n v="0"/>
    <n v="1"/>
    <n v="0"/>
  </r>
  <r>
    <x v="0"/>
    <x v="0"/>
    <x v="3"/>
    <s v="natuf_Kiosk_23092026_ad set3"/>
    <s v="natuf_Kiosk_23092026_ad set3_ad1"/>
    <s v="Natuf"/>
    <x v="4"/>
    <s v="Quality Lead"/>
    <x v="0"/>
    <x v="0"/>
    <s v="Marshal Malbari"/>
    <s v="Facebook"/>
    <s v="Direct (campaign tagged in CRM)"/>
    <s v="6ac291d08d161770b723411f"/>
    <n v="1"/>
    <n v="1"/>
    <n v="1"/>
    <n v="0"/>
    <n v="4"/>
    <n v="1"/>
    <n v="0"/>
    <n v="0"/>
    <n v="0"/>
    <n v="0"/>
    <n v="1"/>
    <n v="1"/>
  </r>
  <r>
    <x v="0"/>
    <x v="0"/>
    <x v="9"/>
    <s v="E_Natuf_Amazon_29092026_Ad Set"/>
    <s v="E_Natuf_Amazon_29092026_Ad Set_Ad"/>
    <s v="Natuf"/>
    <x v="5"/>
    <s v="Non-Quality Lead"/>
    <x v="0"/>
    <x v="0"/>
    <s v="Tejaswini Tarigopula"/>
    <s v="Facebook"/>
    <s v="Direct (campaign tagged in CRM)"/>
    <s v="6ac288412902d29f0acd1943"/>
    <n v="1"/>
    <n v="0"/>
    <n v="1"/>
    <n v="0"/>
    <n v="2"/>
    <n v="1"/>
    <n v="0"/>
    <n v="0"/>
    <n v="0"/>
    <n v="0"/>
    <n v="1"/>
    <n v="0"/>
  </r>
  <r>
    <x v="0"/>
    <x v="0"/>
    <x v="2"/>
    <s v="E_Suresh_Natuf_Kiosk_07072026_Adset5"/>
    <s v="E_Hindi_Suresh_Natuf_Kiosk_07072026_Adset5_ad3 – Copy 2"/>
    <s v="Natuf"/>
    <x v="14"/>
    <s v="Non-Quality Lead"/>
    <x v="0"/>
    <x v="0"/>
    <s v="Marshal Malbari"/>
    <s v="Facebook"/>
    <s v="Direct (campaign tagged in CRM)"/>
    <s v="6ac286db56d27b0baa3fc87c"/>
    <n v="1"/>
    <n v="0"/>
    <n v="1"/>
    <n v="1"/>
    <n v="5"/>
    <n v="0"/>
    <n v="0"/>
    <n v="0"/>
    <n v="0"/>
    <n v="0"/>
    <n v="1"/>
    <n v="0"/>
  </r>
  <r>
    <x v="0"/>
    <x v="0"/>
    <x v="2"/>
    <s v="E_Suresh_Natuf_Kiosk_07072026_Adset5"/>
    <s v="E_Hindi_Suresh_Natuf_Kiosk_07072026_Adset5_ad3 – Copy 2"/>
    <s v="Natuf"/>
    <x v="14"/>
    <s v="Non-Quality Lead"/>
    <x v="0"/>
    <x v="0"/>
    <s v="Tejaswini Tarigopula"/>
    <s v="Facebook"/>
    <s v="Direct (campaign tagged in CRM)"/>
    <s v="6ac284280160ad44c4fd01fa"/>
    <n v="1"/>
    <n v="0"/>
    <n v="1"/>
    <n v="1"/>
    <n v="3"/>
    <n v="2"/>
    <n v="0"/>
    <n v="0"/>
    <n v="0"/>
    <n v="0"/>
    <n v="1"/>
    <n v="0"/>
  </r>
  <r>
    <x v="0"/>
    <x v="0"/>
    <x v="4"/>
    <s v="E_Selva_Natuf_Sign_07072026_Adset3"/>
    <s v="E_Selva_Natuf_Sign_07072026_Adset2_Ad1"/>
    <s v="Natuf"/>
    <x v="14"/>
    <s v="Non-Quality Lead"/>
    <x v="0"/>
    <x v="0"/>
    <s v="Tejaswini Tarigopula"/>
    <s v="Facebook"/>
    <s v="Direct (campaign tagged in CRM)"/>
    <s v="6ac28262e3abb2bff73f3e11"/>
    <n v="1"/>
    <n v="0"/>
    <n v="1"/>
    <n v="1"/>
    <n v="3"/>
    <n v="2"/>
    <n v="0"/>
    <n v="0"/>
    <n v="0"/>
    <n v="0"/>
    <n v="1"/>
    <n v="0"/>
  </r>
  <r>
    <x v="0"/>
    <x v="0"/>
    <x v="1"/>
    <s v="E_Natuf_Generic_13082026_Adset1"/>
    <s v="E_Natuf_Generic_13082026_Adset1_Ad1"/>
    <s v="Natuf"/>
    <x v="4"/>
    <s v="Quality Lead"/>
    <x v="0"/>
    <x v="0"/>
    <s v="Tejaswini Tarigopula"/>
    <s v="Facebook"/>
    <s v="Direct (campaign tagged in CRM)"/>
    <s v="6ac277055d16d3df69cfae35"/>
    <n v="1"/>
    <n v="1"/>
    <n v="1"/>
    <n v="0"/>
    <n v="2"/>
    <n v="2"/>
    <n v="0"/>
    <n v="0"/>
    <n v="0"/>
    <n v="0"/>
    <n v="1"/>
    <n v="1"/>
  </r>
  <r>
    <x v="0"/>
    <x v="0"/>
    <x v="8"/>
    <s v="E_Natuf_Foco_10092026_Ad Set4"/>
    <s v="E_Natuf_Foco_10092026_Ad Set4_Ad4 -1"/>
    <s v="Natuf"/>
    <x v="6"/>
    <s v="Non-Quality Lead"/>
    <x v="0"/>
    <x v="0"/>
    <s v="(Unassigned)"/>
    <s v="Facebook"/>
    <s v="Direct (campaign tagged in CRM)"/>
    <s v="6ac26bbb598b2a9874db07eb"/>
    <n v="1"/>
    <n v="0"/>
    <n v="1"/>
    <n v="0"/>
    <n v="2"/>
    <n v="1"/>
    <n v="0"/>
    <n v="0"/>
    <n v="0"/>
    <n v="0"/>
    <n v="1"/>
    <n v="0"/>
  </r>
  <r>
    <x v="0"/>
    <x v="0"/>
    <x v="0"/>
    <s v="E_Karan_Natuf_Fragship_07072026_Adset2"/>
    <s v="E_Karan_Natuf_Flagship_Cafe_07072026_Adset2_Ad1 – Copy 2"/>
    <s v="Natuf"/>
    <x v="1"/>
    <s v="Quality Lead"/>
    <x v="0"/>
    <x v="0"/>
    <s v="Tejaswini Tarigopula"/>
    <s v="Facebook"/>
    <s v="Direct (campaign tagged in CRM)"/>
    <s v="6ac25f1a4800d84560749980"/>
    <n v="1"/>
    <n v="1"/>
    <n v="1"/>
    <n v="0"/>
    <n v="6"/>
    <n v="4"/>
    <n v="0"/>
    <n v="0"/>
    <n v="0"/>
    <n v="0"/>
    <n v="1"/>
    <n v="1"/>
  </r>
  <r>
    <x v="0"/>
    <x v="1"/>
    <x v="15"/>
    <s v="E_Promill_UF_26062026_Adset1"/>
    <s v="E_Promill_UF_26062026_Adset1_Ad1 – Copy"/>
    <s v="In House Natuf"/>
    <x v="11"/>
    <s v="Non-Quality Lead"/>
    <x v="0"/>
    <x v="0"/>
    <s v="(Unassigned)"/>
    <s v="Facebook"/>
    <s v="Direct (campaign tagged in CRM)"/>
    <s v="6ac254f185642bb3ae292e7d"/>
    <n v="1"/>
    <n v="0"/>
    <n v="0"/>
    <n v="0"/>
    <n v="0"/>
    <n v="0"/>
    <n v="0"/>
    <n v="0"/>
    <n v="0"/>
    <n v="0"/>
    <n v="0"/>
    <n v="0"/>
  </r>
  <r>
    <x v="0"/>
    <x v="0"/>
    <x v="2"/>
    <s v="E_Suresh_Natuf_Kiosk_07072026_Adset5"/>
    <s v="E_Hindi_Suresh_Natuf_Kiosk_07072026_Adset5_ad3 – Copy 2"/>
    <s v="Natuf"/>
    <x v="4"/>
    <s v="Quality Lead"/>
    <x v="0"/>
    <x v="0"/>
    <s v="Tejaswini Tarigopula"/>
    <s v="Facebook"/>
    <s v="Direct (campaign tagged in CRM)"/>
    <s v="6ac24c340d962cf554038bc8"/>
    <n v="1"/>
    <n v="1"/>
    <n v="1"/>
    <n v="0"/>
    <n v="2"/>
    <n v="1"/>
    <n v="0"/>
    <n v="0"/>
    <n v="0"/>
    <n v="0"/>
    <n v="1"/>
    <n v="1"/>
  </r>
  <r>
    <x v="0"/>
    <x v="0"/>
    <x v="4"/>
    <s v="E_Selva_Natuf_Sign_07072026_Adset3"/>
    <s v="E_Selva_Natuf_Sign_07072026_Adset2_Ad1"/>
    <s v="Natuf"/>
    <x v="5"/>
    <s v="Non-Quality Lead"/>
    <x v="0"/>
    <x v="0"/>
    <s v="Tejaswini Tarigopula"/>
    <s v="Facebook"/>
    <s v="Direct (campaign tagged in CRM)"/>
    <s v="6ac24a53b0ba51b8a64b42b7"/>
    <n v="1"/>
    <n v="0"/>
    <n v="1"/>
    <n v="0"/>
    <n v="16"/>
    <n v="2"/>
    <n v="0"/>
    <n v="0"/>
    <n v="0"/>
    <n v="0"/>
    <n v="1"/>
    <n v="0"/>
  </r>
  <r>
    <x v="0"/>
    <x v="0"/>
    <x v="5"/>
    <s v="E_Natuf_MF_05092026_ Ad Set1"/>
    <s v="E_Natuf_MF_05092026_ Ad Set1_Ad1"/>
    <s v="Natuf_MF"/>
    <x v="14"/>
    <s v="Non-Quality Lead"/>
    <x v="0"/>
    <x v="0"/>
    <s v="Marshal Malbari"/>
    <s v="Facebook"/>
    <s v="Direct (campaign tagged in CRM)"/>
    <s v="6ac241f0a5640520d01017d1"/>
    <n v="1"/>
    <n v="0"/>
    <n v="1"/>
    <n v="1"/>
    <n v="14"/>
    <n v="4"/>
    <n v="0"/>
    <n v="0"/>
    <n v="0"/>
    <n v="0"/>
    <n v="1"/>
    <n v="0"/>
  </r>
  <r>
    <x v="0"/>
    <x v="0"/>
    <x v="1"/>
    <s v="E_Natuf_Generic_13082026_Adset1"/>
    <s v="E_Natuf_Generic_13082026_Adset1_Ad1"/>
    <s v="Natuf"/>
    <x v="6"/>
    <s v="Non-Quality Lead"/>
    <x v="0"/>
    <x v="0"/>
    <s v="Tejaswini Tarigopula"/>
    <s v="Facebook"/>
    <s v="Direct (campaign tagged in CRM)"/>
    <s v="6ac23df0379e39c5c88a1240"/>
    <n v="1"/>
    <n v="0"/>
    <n v="1"/>
    <n v="0"/>
    <n v="2"/>
    <n v="1"/>
    <n v="0"/>
    <n v="0"/>
    <n v="0"/>
    <n v="0"/>
    <n v="1"/>
    <n v="0"/>
  </r>
  <r>
    <x v="0"/>
    <x v="0"/>
    <x v="2"/>
    <s v="E_Suresh_Natuf_Kiosk_07072026_Adset5"/>
    <s v="E_Hindi_Suresh_Natuf_Kiosk_07072026_Adset5_ad3 – Copy 2"/>
    <s v="Natuf"/>
    <x v="6"/>
    <s v="Non-Quality Lead"/>
    <x v="0"/>
    <x v="0"/>
    <s v="Marshal Malbari"/>
    <s v="Facebook"/>
    <s v="Direct (campaign tagged in CRM)"/>
    <s v="6ac236b95692f7a2525b861b"/>
    <n v="1"/>
    <n v="0"/>
    <n v="1"/>
    <n v="0"/>
    <n v="2"/>
    <n v="1"/>
    <n v="0"/>
    <n v="0"/>
    <n v="0"/>
    <n v="0"/>
    <n v="1"/>
    <n v="0"/>
  </r>
  <r>
    <x v="0"/>
    <x v="0"/>
    <x v="1"/>
    <s v="E_Natuf_Generic_13082026_Adset1"/>
    <s v="E_Natuf_Generic_13082026_Adset1_Ad1"/>
    <s v="Natuf"/>
    <x v="14"/>
    <s v="Non-Quality Lead"/>
    <x v="0"/>
    <x v="0"/>
    <s v="Marshal Malbari"/>
    <s v="Facebook"/>
    <s v="Direct (campaign tagged in CRM)"/>
    <s v="6ac2326f738f42767b51ffd9"/>
    <n v="1"/>
    <n v="0"/>
    <n v="1"/>
    <n v="1"/>
    <n v="6"/>
    <n v="3"/>
    <n v="0"/>
    <n v="0"/>
    <n v="0"/>
    <n v="0"/>
    <n v="1"/>
    <n v="0"/>
  </r>
  <r>
    <x v="0"/>
    <x v="0"/>
    <x v="1"/>
    <s v="E_Natuf_Generic_13082026_Adset1"/>
    <s v="E_Natuf_Generic_13082026_Adset1_Ad1"/>
    <s v="Natuf"/>
    <x v="14"/>
    <s v="Non-Quality Lead"/>
    <x v="0"/>
    <x v="0"/>
    <s v="Marshal Malbari"/>
    <s v="Facebook"/>
    <s v="Direct (campaign tagged in CRM)"/>
    <s v="6ac22faea4974cec63a62e1c"/>
    <n v="1"/>
    <n v="0"/>
    <n v="1"/>
    <n v="1"/>
    <n v="7"/>
    <n v="1"/>
    <n v="0"/>
    <n v="0"/>
    <n v="0"/>
    <n v="0"/>
    <n v="1"/>
    <n v="0"/>
  </r>
  <r>
    <x v="0"/>
    <x v="0"/>
    <x v="2"/>
    <s v="E_Suresh_Natuf_Kiosk_07072026_Adset5"/>
    <s v="E_Hindi_Suresh_Natuf_Kiosk_07072026_Adset5_ad3 – Copy 2"/>
    <s v="Natuf"/>
    <x v="7"/>
    <s v="Non-Quality Lead"/>
    <x v="0"/>
    <x v="0"/>
    <s v="Marshal Malbari"/>
    <s v="Facebook"/>
    <s v="Direct (campaign tagged in CRM)"/>
    <s v="6ac22f662581f8f44a384025"/>
    <n v="1"/>
    <n v="0"/>
    <n v="1"/>
    <n v="0"/>
    <n v="3"/>
    <n v="1"/>
    <n v="0"/>
    <n v="0"/>
    <n v="0"/>
    <n v="0"/>
    <n v="1"/>
    <n v="0"/>
  </r>
  <r>
    <x v="0"/>
    <x v="0"/>
    <x v="3"/>
    <s v="natuf_Kiosk_23092026_ad set3"/>
    <s v="natuf_Kiosk_23092026_ad set3_ad1"/>
    <s v="Natuf"/>
    <x v="14"/>
    <s v="Non-Quality Lead"/>
    <x v="0"/>
    <x v="0"/>
    <s v="Marshal Malbari"/>
    <s v="Facebook"/>
    <s v="Direct (campaign tagged in CRM)"/>
    <s v="6ac22f4844482dd4def15ec8"/>
    <n v="1"/>
    <n v="0"/>
    <n v="1"/>
    <n v="1"/>
    <n v="4"/>
    <n v="3"/>
    <n v="0"/>
    <n v="0"/>
    <n v="0"/>
    <n v="0"/>
    <n v="1"/>
    <n v="0"/>
  </r>
  <r>
    <x v="0"/>
    <x v="0"/>
    <x v="3"/>
    <s v="natuf_Kiosk_14072026_Highest-converting industries"/>
    <s v="natuf_Kiosk_14072026_ad set_ad1"/>
    <s v="Natuf"/>
    <x v="5"/>
    <s v="Non-Quality Lead"/>
    <x v="0"/>
    <x v="0"/>
    <s v="Tejaswini Tarigopula"/>
    <s v="Facebook"/>
    <s v="Direct (campaign tagged in CRM)"/>
    <s v="6ac22d4d643419620521002a"/>
    <n v="1"/>
    <n v="0"/>
    <n v="1"/>
    <n v="0"/>
    <n v="1"/>
    <n v="1"/>
    <n v="0"/>
    <n v="0"/>
    <n v="0"/>
    <n v="0"/>
    <n v="1"/>
    <n v="0"/>
  </r>
  <r>
    <x v="0"/>
    <x v="0"/>
    <x v="8"/>
    <s v="E_Natuf_Foco_10092026_Ad Set4"/>
    <s v="E_Natuf_Foco_10092026_Ad Set4_Ad4 -1"/>
    <s v="Natuf"/>
    <x v="5"/>
    <s v="Non-Quality Lead"/>
    <x v="0"/>
    <x v="0"/>
    <s v="Tejaswini Tarigopula"/>
    <s v="Facebook"/>
    <s v="Direct (campaign tagged in CRM)"/>
    <s v="6ac22d4328f95dec3f67cf5d"/>
    <n v="1"/>
    <n v="0"/>
    <n v="1"/>
    <n v="0"/>
    <n v="1"/>
    <n v="1"/>
    <n v="0"/>
    <n v="0"/>
    <n v="0"/>
    <n v="0"/>
    <n v="1"/>
    <n v="0"/>
  </r>
  <r>
    <x v="0"/>
    <x v="0"/>
    <x v="2"/>
    <s v="E_Suresh_Natuf_Kiosk_07072026_Adset5"/>
    <s v="E_Hindi_Suresh_Natuf_Kiosk_07072026_Adset5_ad3 – Copy 2"/>
    <s v="Natuf"/>
    <x v="10"/>
    <s v="Non-Quality Lead"/>
    <x v="0"/>
    <x v="0"/>
    <s v="Tejaswini Tarigopula"/>
    <s v="Facebook"/>
    <s v="Direct (campaign tagged in CRM)"/>
    <s v="6ac22d1f9170e43cacf8d3d9"/>
    <n v="1"/>
    <n v="0"/>
    <n v="1"/>
    <n v="0"/>
    <n v="6"/>
    <n v="3"/>
    <n v="0"/>
    <n v="0"/>
    <n v="0"/>
    <n v="0"/>
    <n v="1"/>
    <n v="0"/>
  </r>
  <r>
    <x v="0"/>
    <x v="0"/>
    <x v="1"/>
    <s v="E_Natuf_Generic_13082026_Adset1"/>
    <s v="E_Natuf_Generic_13082026_Adset1_Ad1"/>
    <s v="Natuf"/>
    <x v="6"/>
    <s v="Non-Quality Lead"/>
    <x v="0"/>
    <x v="0"/>
    <s v="Tejaswini Tarigopula"/>
    <s v="Facebook"/>
    <s v="Direct (campaign tagged in CRM)"/>
    <s v="6ac222c898295de60cb86b05"/>
    <n v="1"/>
    <n v="0"/>
    <n v="1"/>
    <n v="0"/>
    <n v="1"/>
    <n v="1"/>
    <n v="0"/>
    <n v="0"/>
    <n v="0"/>
    <n v="0"/>
    <n v="1"/>
    <n v="0"/>
  </r>
  <r>
    <x v="0"/>
    <x v="0"/>
    <x v="3"/>
    <s v="natuf_Kiosk_23092026_ad set3"/>
    <s v="natuf_Kiosk_23092026_ad set3_ad1"/>
    <s v="Natuf"/>
    <x v="5"/>
    <s v="Non-Quality Lead"/>
    <x v="0"/>
    <x v="0"/>
    <s v="Deepak Rai"/>
    <s v="Facebook"/>
    <s v="Direct (campaign tagged in CRM)"/>
    <s v="6ac21f0e328c48940b338c43"/>
    <n v="1"/>
    <n v="0"/>
    <n v="1"/>
    <n v="0"/>
    <n v="1"/>
    <n v="0"/>
    <n v="0"/>
    <n v="0"/>
    <n v="0"/>
    <n v="0"/>
    <n v="1"/>
    <n v="0"/>
  </r>
  <r>
    <x v="0"/>
    <x v="0"/>
    <x v="2"/>
    <s v="E_Suresh_Natuf_Kiosk_07072026_Adset5"/>
    <s v="E_Hindi_Suresh_Natuf_Kiosk_07072026_Adset5_ad3 – Copy 2"/>
    <s v="Natuf"/>
    <x v="2"/>
    <s v="Quality Lead"/>
    <x v="0"/>
    <x v="0"/>
    <s v="Tejaswini Tarigopula"/>
    <s v="Facebook"/>
    <s v="Direct (campaign tagged in CRM)"/>
    <s v="6ac21e261dd870a4d4b7cb02"/>
    <n v="1"/>
    <n v="1"/>
    <n v="1"/>
    <n v="0"/>
    <n v="9"/>
    <n v="4"/>
    <n v="0"/>
    <n v="0"/>
    <n v="0"/>
    <n v="0"/>
    <n v="1"/>
    <n v="1"/>
  </r>
  <r>
    <x v="0"/>
    <x v="0"/>
    <x v="0"/>
    <s v="E_Karan_Natuf_Fragship_07072026_Adset2"/>
    <s v="E_Karan_Natuf_Flagship_Cafe_07072026_Adset2_Ad1 – Copy 2"/>
    <s v="Natuf"/>
    <x v="4"/>
    <s v="Quality Lead"/>
    <x v="0"/>
    <x v="0"/>
    <s v="Tejaswini Tarigopula"/>
    <s v="Facebook"/>
    <s v="Direct (campaign tagged in CRM)"/>
    <s v="6ac211f4de1422a4d9c201bf"/>
    <n v="1"/>
    <n v="1"/>
    <n v="1"/>
    <n v="0"/>
    <n v="3"/>
    <n v="2"/>
    <n v="0"/>
    <n v="0"/>
    <n v="0"/>
    <n v="0"/>
    <n v="1"/>
    <n v="1"/>
  </r>
  <r>
    <x v="0"/>
    <x v="0"/>
    <x v="1"/>
    <s v="E_Natuf_Generic_13082026_Adset1"/>
    <s v="E_Natuf_Generic_13082026_Adset1_Ad1"/>
    <s v="Natuf"/>
    <x v="9"/>
    <s v="Non-Quality Lead"/>
    <x v="0"/>
    <x v="0"/>
    <s v="Tejaswini Tarigopula"/>
    <s v="Facebook"/>
    <s v="Direct (campaign tagged in CRM)"/>
    <s v="6ac210bdd4fb613e9c01ce23"/>
    <n v="1"/>
    <n v="0"/>
    <n v="1"/>
    <n v="0"/>
    <n v="3"/>
    <n v="0"/>
    <n v="0"/>
    <n v="0"/>
    <n v="0"/>
    <n v="0"/>
    <n v="1"/>
    <n v="0"/>
  </r>
  <r>
    <x v="0"/>
    <x v="0"/>
    <x v="1"/>
    <s v="E_Natuf_Generic_13082026_Adset1"/>
    <s v="E_Natuf_Generic_13082026_Adset1_Ad1"/>
    <s v="Natuf"/>
    <x v="6"/>
    <s v="Non-Quality Lead"/>
    <x v="0"/>
    <x v="0"/>
    <s v="Tejaswini Tarigopula"/>
    <s v="Facebook"/>
    <s v="Direct (campaign tagged in CRM)"/>
    <s v="6ac2053728edd2f5bf762c36"/>
    <n v="1"/>
    <n v="0"/>
    <n v="1"/>
    <n v="0"/>
    <n v="2"/>
    <n v="1"/>
    <n v="0"/>
    <n v="0"/>
    <n v="0"/>
    <n v="0"/>
    <n v="1"/>
    <n v="0"/>
  </r>
  <r>
    <x v="0"/>
    <x v="0"/>
    <x v="3"/>
    <s v="natuf_Kiosk_14072026_Highest-converting industries"/>
    <s v="natuf_Kiosk_14072026_ad set_ad1"/>
    <s v="Natuf"/>
    <x v="6"/>
    <s v="Non-Quality Lead"/>
    <x v="0"/>
    <x v="0"/>
    <s v="Marshal Malbari"/>
    <s v="Facebook"/>
    <s v="Direct (campaign tagged in CRM)"/>
    <s v="6ac20270631d5171394860e3"/>
    <n v="1"/>
    <n v="0"/>
    <n v="1"/>
    <n v="0"/>
    <n v="6"/>
    <n v="0"/>
    <n v="0"/>
    <n v="0"/>
    <n v="0"/>
    <n v="0"/>
    <n v="1"/>
    <n v="0"/>
  </r>
  <r>
    <x v="0"/>
    <x v="0"/>
    <x v="4"/>
    <s v="E_Selva_Natuf_Sign_07072026_Adset3"/>
    <s v="E_Selva_Natuf_Sign_07072026_Adset2_Ad1"/>
    <s v="Natuf"/>
    <x v="5"/>
    <s v="Non-Quality Lead"/>
    <x v="0"/>
    <x v="0"/>
    <s v="Marshal Malbari"/>
    <s v="Facebook"/>
    <s v="Direct (campaign tagged in CRM)"/>
    <s v="6ac1fe019f2b225b5ecb7265"/>
    <n v="1"/>
    <n v="0"/>
    <n v="1"/>
    <n v="0"/>
    <n v="9"/>
    <n v="2"/>
    <n v="0"/>
    <n v="0"/>
    <n v="0"/>
    <n v="0"/>
    <n v="1"/>
    <n v="0"/>
  </r>
  <r>
    <x v="0"/>
    <x v="0"/>
    <x v="8"/>
    <s v="E_Natuf_Foco_10092026_Ad Set4"/>
    <s v="E_Natuf_Foco_10092026_Ad Set4_Ad4 -1"/>
    <s v="Natuf"/>
    <x v="2"/>
    <s v="Quality Lead"/>
    <x v="0"/>
    <x v="0"/>
    <s v="Marshal Malbari"/>
    <s v="Facebook"/>
    <s v="Direct (campaign tagged in CRM)"/>
    <s v="6ac1f8b9b33c8da64f9e9953"/>
    <n v="1"/>
    <n v="1"/>
    <n v="1"/>
    <n v="0"/>
    <n v="26"/>
    <n v="13"/>
    <n v="0"/>
    <n v="0"/>
    <n v="0"/>
    <n v="0"/>
    <n v="1"/>
    <n v="1"/>
  </r>
  <r>
    <x v="0"/>
    <x v="0"/>
    <x v="3"/>
    <s v="natuf_Kiosk_23092026_ad set3"/>
    <s v="natuf_Kiosk_23092026_ad set3_ad1"/>
    <s v="Natuf"/>
    <x v="7"/>
    <s v="Non-Quality Lead"/>
    <x v="0"/>
    <x v="0"/>
    <s v="Deepak Rai"/>
    <s v="Facebook"/>
    <s v="Direct (campaign tagged in CRM)"/>
    <s v="6ac1f6424fb7df07774e4ff4"/>
    <n v="1"/>
    <n v="0"/>
    <n v="1"/>
    <n v="0"/>
    <n v="2"/>
    <n v="0"/>
    <n v="0"/>
    <n v="0"/>
    <n v="0"/>
    <n v="0"/>
    <n v="1"/>
    <n v="0"/>
  </r>
  <r>
    <x v="0"/>
    <x v="0"/>
    <x v="2"/>
    <s v="E_Suresh_Natuf_Kiosk_07072026_Adset5"/>
    <s v="E_Hindi_Suresh_Natuf_Kiosk_07072026_Adset5_ad3 – Copy 2"/>
    <s v="Natuf"/>
    <x v="7"/>
    <s v="Non-Quality Lead"/>
    <x v="0"/>
    <x v="0"/>
    <s v="Marshal Malbari"/>
    <s v="Facebook"/>
    <s v="Direct (campaign tagged in CRM)"/>
    <s v="6ac1f31667ac14094d92667b"/>
    <n v="1"/>
    <n v="0"/>
    <n v="1"/>
    <n v="0"/>
    <n v="2"/>
    <n v="0"/>
    <n v="0"/>
    <n v="0"/>
    <n v="0"/>
    <n v="0"/>
    <n v="1"/>
    <n v="0"/>
  </r>
  <r>
    <x v="0"/>
    <x v="0"/>
    <x v="4"/>
    <s v="E_Selva_Natuf_Sign_07072026_Adset3"/>
    <s v="E_Selva_Natuf_Sign_07072026_Adset2_Ad1 – Copy"/>
    <s v="Natuf"/>
    <x v="14"/>
    <s v="Non-Quality Lead"/>
    <x v="0"/>
    <x v="0"/>
    <s v="Marshal Malbari"/>
    <s v="Facebook"/>
    <s v="Direct (campaign tagged in CRM)"/>
    <s v="6ac1cacaf69f97578acb49d5"/>
    <n v="1"/>
    <n v="0"/>
    <n v="1"/>
    <n v="1"/>
    <n v="7"/>
    <n v="0"/>
    <n v="0"/>
    <n v="0"/>
    <n v="0"/>
    <n v="0"/>
    <n v="1"/>
    <n v="0"/>
  </r>
  <r>
    <x v="0"/>
    <x v="0"/>
    <x v="1"/>
    <s v="E_Natuf_Generic_13082026_Adset1"/>
    <s v="E_Natuf_Generic_13082026_Adset1_Ad1"/>
    <s v="Natuf"/>
    <x v="2"/>
    <s v="Quality Lead"/>
    <x v="0"/>
    <x v="0"/>
    <s v="Tejaswini Tarigopula"/>
    <s v="Facebook"/>
    <s v="Direct (campaign tagged in CRM)"/>
    <s v="6ac1c7575e61cce8b71952e9"/>
    <n v="1"/>
    <n v="1"/>
    <n v="1"/>
    <n v="0"/>
    <n v="6"/>
    <n v="2"/>
    <n v="0"/>
    <n v="0"/>
    <n v="0"/>
    <n v="0"/>
    <n v="1"/>
    <n v="1"/>
  </r>
  <r>
    <x v="0"/>
    <x v="0"/>
    <x v="1"/>
    <s v="E_Natuf_Generic_13082026_Adset1"/>
    <s v="E_Natuf_Generic_13082026_Adset1_Ad1"/>
    <s v="Natuf"/>
    <x v="5"/>
    <s v="Non-Quality Lead"/>
    <x v="0"/>
    <x v="0"/>
    <s v="Tejaswini Tarigopula"/>
    <s v="Facebook"/>
    <s v="Direct (campaign tagged in CRM)"/>
    <s v="6ac1c75427d141523397967e"/>
    <n v="1"/>
    <n v="0"/>
    <n v="1"/>
    <n v="0"/>
    <n v="3"/>
    <n v="1"/>
    <n v="0"/>
    <n v="0"/>
    <n v="0"/>
    <n v="0"/>
    <n v="1"/>
    <n v="0"/>
  </r>
  <r>
    <x v="0"/>
    <x v="0"/>
    <x v="4"/>
    <s v="E_Selva_Natuf_Sign_07072026_Adset3"/>
    <s v="E_Selva_Natuf_Sign_07072026_Adset2_Ad1"/>
    <s v="Natuf"/>
    <x v="6"/>
    <s v="Non-Quality Lead"/>
    <x v="0"/>
    <x v="0"/>
    <s v="Tejaswini Tarigopula"/>
    <s v="Facebook"/>
    <s v="Direct (campaign tagged in CRM)"/>
    <s v="6ac164385e1d8d64c04fa5bf"/>
    <n v="1"/>
    <n v="0"/>
    <n v="1"/>
    <n v="0"/>
    <n v="0"/>
    <n v="0"/>
    <n v="0"/>
    <n v="0"/>
    <n v="0"/>
    <n v="0"/>
    <n v="1"/>
    <n v="0"/>
  </r>
  <r>
    <x v="0"/>
    <x v="0"/>
    <x v="2"/>
    <s v="E_Suresh_Natuf_Kiosk_07072026_Adset5"/>
    <s v="E_Hindi_Suresh_Natuf_Kiosk_07072026_Adset5_ad3 – Copy 2"/>
    <s v="Natuf"/>
    <x v="14"/>
    <s v="Non-Quality Lead"/>
    <x v="0"/>
    <x v="0"/>
    <s v="Tejaswini Tarigopula"/>
    <s v="Facebook"/>
    <s v="Direct (campaign tagged in CRM)"/>
    <s v="6ac157e49c3da739cdfc78e2"/>
    <n v="1"/>
    <n v="0"/>
    <n v="1"/>
    <n v="1"/>
    <n v="6"/>
    <n v="0"/>
    <n v="0"/>
    <n v="0"/>
    <n v="0"/>
    <n v="0"/>
    <n v="1"/>
    <n v="0"/>
  </r>
  <r>
    <x v="0"/>
    <x v="0"/>
    <x v="5"/>
    <s v="E_Natuf_MF_05092026_ Ad Set1"/>
    <s v="E_Natuf_MF_05092026_ Ad Set1_Ad1"/>
    <s v="Natuf_MF"/>
    <x v="14"/>
    <s v="Non-Quality Lead"/>
    <x v="0"/>
    <x v="0"/>
    <s v="Marshal Malbari"/>
    <s v="Facebook"/>
    <s v="Direct (campaign tagged in CRM)"/>
    <s v="6ac1548e376cfbc280977c77"/>
    <n v="1"/>
    <n v="0"/>
    <n v="1"/>
    <n v="1"/>
    <n v="7"/>
    <n v="4"/>
    <n v="0"/>
    <n v="0"/>
    <n v="0"/>
    <n v="0"/>
    <n v="1"/>
    <n v="0"/>
  </r>
  <r>
    <x v="0"/>
    <x v="0"/>
    <x v="1"/>
    <s v="E_Natuf_Generic_13082026_Adset1"/>
    <s v="E_Natuf_Generic_13082026_Adset1_Ad1"/>
    <s v="Natuf"/>
    <x v="14"/>
    <s v="Non-Quality Lead"/>
    <x v="0"/>
    <x v="0"/>
    <s v="Marshal Malbari"/>
    <s v="Facebook"/>
    <s v="Direct (campaign tagged in CRM)"/>
    <s v="6ac14ccbf90336094ccb7da4"/>
    <n v="1"/>
    <n v="0"/>
    <n v="1"/>
    <n v="1"/>
    <n v="5"/>
    <n v="4"/>
    <n v="0"/>
    <n v="0"/>
    <n v="0"/>
    <n v="0"/>
    <n v="1"/>
    <n v="0"/>
  </r>
  <r>
    <x v="0"/>
    <x v="0"/>
    <x v="4"/>
    <s v="E_Selva_Natuf_Sign_07072026_Adset3"/>
    <s v="E_Selva_Natuf_Sign_07072026_Adset2_Ad1 – Copy"/>
    <s v="Natuf"/>
    <x v="14"/>
    <s v="Non-Quality Lead"/>
    <x v="0"/>
    <x v="0"/>
    <s v="Tejaswini Tarigopula"/>
    <s v="Facebook"/>
    <s v="Direct (campaign tagged in CRM)"/>
    <s v="6ac148443d434b5705112b87"/>
    <n v="1"/>
    <n v="0"/>
    <n v="1"/>
    <n v="1"/>
    <n v="11"/>
    <n v="8"/>
    <n v="0"/>
    <n v="0"/>
    <n v="0"/>
    <n v="0"/>
    <n v="1"/>
    <n v="0"/>
  </r>
  <r>
    <x v="0"/>
    <x v="0"/>
    <x v="1"/>
    <s v="E_Natuf_Generic_13082026_Adset1"/>
    <s v="E_Natuf_Generic_13082026_Adset1_Ad1"/>
    <s v="Natuf"/>
    <x v="14"/>
    <s v="Non-Quality Lead"/>
    <x v="0"/>
    <x v="0"/>
    <s v="Tejaswini Tarigopula"/>
    <s v="Facebook"/>
    <s v="Direct (campaign tagged in CRM)"/>
    <s v="6ac14523c1e148afb51842a8"/>
    <n v="1"/>
    <n v="0"/>
    <n v="1"/>
    <n v="1"/>
    <n v="7"/>
    <n v="4"/>
    <n v="0"/>
    <n v="0"/>
    <n v="0"/>
    <n v="0"/>
    <n v="1"/>
    <n v="0"/>
  </r>
  <r>
    <x v="0"/>
    <x v="0"/>
    <x v="2"/>
    <s v="E_Suresh_Natuf_Kiosk_07072026_Adset5"/>
    <s v="E_Hindi_Suresh_Natuf_Kiosk_07072026_Adset5_ad3 – Copy 2"/>
    <s v="Natuf"/>
    <x v="6"/>
    <s v="Non-Quality Lead"/>
    <x v="0"/>
    <x v="0"/>
    <s v="Tejaswini Tarigopula"/>
    <s v="Facebook"/>
    <s v="Direct (campaign tagged in CRM)"/>
    <s v="6ac142bf4eb89e43bbb82bac"/>
    <n v="1"/>
    <n v="0"/>
    <n v="1"/>
    <n v="0"/>
    <n v="0"/>
    <n v="0"/>
    <n v="0"/>
    <n v="0"/>
    <n v="0"/>
    <n v="0"/>
    <n v="1"/>
    <n v="0"/>
  </r>
  <r>
    <x v="0"/>
    <x v="0"/>
    <x v="1"/>
    <s v="E_Natuf_Generic_13082026_Adset1"/>
    <s v="E_Natuf_Generic_13082026_Adset1_Ad1"/>
    <s v="Natuf"/>
    <x v="2"/>
    <s v="Quality Lead"/>
    <x v="0"/>
    <x v="0"/>
    <s v="(Unassigned)"/>
    <s v="Facebook"/>
    <s v="Direct (campaign tagged in CRM)"/>
    <s v="6ac13fc9419bd0275e15dd22"/>
    <n v="1"/>
    <n v="1"/>
    <n v="1"/>
    <n v="0"/>
    <n v="2"/>
    <n v="1"/>
    <n v="0"/>
    <n v="0"/>
    <n v="0"/>
    <n v="0"/>
    <n v="1"/>
    <n v="1"/>
  </r>
  <r>
    <x v="0"/>
    <x v="0"/>
    <x v="1"/>
    <s v="E_Natuf_Generic_13082026_Adset1"/>
    <s v="E_Natuf_Generic_13082026_Adset1_Ad1"/>
    <s v="Natuf"/>
    <x v="5"/>
    <s v="Non-Quality Lead"/>
    <x v="0"/>
    <x v="0"/>
    <s v="Tejaswini Tarigopula"/>
    <s v="Facebook"/>
    <s v="Direct (campaign tagged in CRM)"/>
    <s v="6ac13d8e3f1e316d1d15ad89"/>
    <n v="1"/>
    <n v="0"/>
    <n v="1"/>
    <n v="0"/>
    <n v="3"/>
    <n v="3"/>
    <n v="0"/>
    <n v="0"/>
    <n v="0"/>
    <n v="0"/>
    <n v="1"/>
    <n v="0"/>
  </r>
  <r>
    <x v="0"/>
    <x v="0"/>
    <x v="2"/>
    <s v="E_Suresh_Natuf_Kiosk_07072026_Adset5"/>
    <s v="E_Hindi_Suresh_Natuf_Kiosk_07072026_Adset5_ad3 – Copy 2"/>
    <s v="Natuf"/>
    <x v="5"/>
    <s v="Non-Quality Lead"/>
    <x v="0"/>
    <x v="0"/>
    <s v="Marshal Malbari"/>
    <s v="Facebook"/>
    <s v="Direct (campaign tagged in CRM)"/>
    <s v="6ac13ce454b8c380aafc965e"/>
    <n v="1"/>
    <n v="0"/>
    <n v="1"/>
    <n v="0"/>
    <n v="6"/>
    <n v="2"/>
    <n v="0"/>
    <n v="0"/>
    <n v="0"/>
    <n v="0"/>
    <n v="1"/>
    <n v="0"/>
  </r>
  <r>
    <x v="0"/>
    <x v="0"/>
    <x v="3"/>
    <s v="natuf_Kiosk_14072026_Highest-converting industries"/>
    <s v="natuf_Kiosk_14072026_ad set_ad1"/>
    <s v="Natuf"/>
    <x v="14"/>
    <s v="Non-Quality Lead"/>
    <x v="0"/>
    <x v="0"/>
    <s v="Marshal Malbari"/>
    <s v="Facebook"/>
    <s v="Direct (campaign tagged in CRM)"/>
    <s v="6ac13cc9c4485f1ed3fc1c5a"/>
    <n v="1"/>
    <n v="0"/>
    <n v="1"/>
    <n v="1"/>
    <n v="2"/>
    <n v="2"/>
    <n v="0"/>
    <n v="0"/>
    <n v="0"/>
    <n v="0"/>
    <n v="1"/>
    <n v="0"/>
  </r>
  <r>
    <x v="0"/>
    <x v="0"/>
    <x v="1"/>
    <s v="E_Natuf_Generic_13082026_Adset1"/>
    <s v="E_Natuf_Generic_13082026_Adset1_Ad1"/>
    <s v="Natuf"/>
    <x v="5"/>
    <s v="Non-Quality Lead"/>
    <x v="0"/>
    <x v="0"/>
    <s v="Tejaswini Tarigopula"/>
    <s v="Facebook"/>
    <s v="Direct (campaign tagged in CRM)"/>
    <s v="6ac13c77f3ff12e88a66f807"/>
    <n v="1"/>
    <n v="0"/>
    <n v="1"/>
    <n v="0"/>
    <n v="2"/>
    <n v="1"/>
    <n v="0"/>
    <n v="0"/>
    <n v="0"/>
    <n v="0"/>
    <n v="1"/>
    <n v="0"/>
  </r>
  <r>
    <x v="0"/>
    <x v="0"/>
    <x v="0"/>
    <s v="E_Karan_Natuf_Fragship_07072026_Adset2"/>
    <s v="E_Karan_Natuf_Flagship_Cafe_07072026_Adset2_Ad1 – Copy 2"/>
    <s v="Natuf"/>
    <x v="5"/>
    <s v="Non-Quality Lead"/>
    <x v="0"/>
    <x v="0"/>
    <s v="Tejaswini Tarigopula"/>
    <s v="Facebook"/>
    <s v="Direct (campaign tagged in CRM)"/>
    <s v="6ac13beccc0645fd8e6754ae"/>
    <n v="1"/>
    <n v="0"/>
    <n v="1"/>
    <n v="0"/>
    <n v="4"/>
    <n v="2"/>
    <n v="0"/>
    <n v="0"/>
    <n v="0"/>
    <n v="0"/>
    <n v="1"/>
    <n v="0"/>
  </r>
  <r>
    <x v="0"/>
    <x v="0"/>
    <x v="4"/>
    <s v="E_Selva_Natuf_Sign_07072026_Adset3"/>
    <s v="E_Selva_Natuf_Sign_07072026_Adset2_Ad1 – Copy"/>
    <s v="Natuf"/>
    <x v="7"/>
    <s v="Non-Quality Lead"/>
    <x v="0"/>
    <x v="0"/>
    <s v="Tejaswini Tarigopula"/>
    <s v="Facebook"/>
    <s v="Direct (campaign tagged in CRM)"/>
    <s v="6ac139ab3bf447ff58220809"/>
    <n v="1"/>
    <n v="0"/>
    <n v="1"/>
    <n v="0"/>
    <n v="1"/>
    <n v="0"/>
    <n v="0"/>
    <n v="0"/>
    <n v="0"/>
    <n v="0"/>
    <n v="1"/>
    <n v="0"/>
  </r>
  <r>
    <x v="0"/>
    <x v="0"/>
    <x v="5"/>
    <s v="E_Natuf_MF_05092026_ Ad Set1"/>
    <s v="E_Natuf_MF_05092026_ Ad Set1_Ad1"/>
    <s v="Natuf_MF"/>
    <x v="6"/>
    <s v="Non-Quality Lead"/>
    <x v="0"/>
    <x v="0"/>
    <s v="(Unassigned)"/>
    <s v="Facebook"/>
    <s v="Direct (campaign tagged in CRM)"/>
    <s v="6ac1397cf3ff12e88a66f3b0"/>
    <n v="1"/>
    <n v="0"/>
    <n v="1"/>
    <n v="0"/>
    <n v="1"/>
    <n v="1"/>
    <n v="0"/>
    <n v="0"/>
    <n v="0"/>
    <n v="0"/>
    <n v="1"/>
    <n v="0"/>
  </r>
  <r>
    <x v="0"/>
    <x v="0"/>
    <x v="4"/>
    <s v="E_Selva_Natuf_Sign_07072026_Adset3"/>
    <s v="E_Selva_Natuf_Sign_07072026_Adset2_Ad1"/>
    <s v="Natuf"/>
    <x v="14"/>
    <s v="Non-Quality Lead"/>
    <x v="0"/>
    <x v="0"/>
    <s v="Marshal Malbari"/>
    <s v="Facebook"/>
    <s v="Direct (campaign tagged in CRM)"/>
    <s v="6ac138b101379e724eb0b1b2"/>
    <n v="1"/>
    <n v="0"/>
    <n v="1"/>
    <n v="1"/>
    <n v="7"/>
    <n v="0"/>
    <n v="0"/>
    <n v="0"/>
    <n v="0"/>
    <n v="0"/>
    <n v="1"/>
    <n v="0"/>
  </r>
  <r>
    <x v="0"/>
    <x v="0"/>
    <x v="2"/>
    <s v="E_Suresh_Natuf_Kiosk_07072026_Adset5"/>
    <s v="E_Hindi_Suresh_Natuf_Kiosk_07072026_Adset5_ad3 – Copy 2"/>
    <s v="Natuf"/>
    <x v="7"/>
    <s v="Non-Quality Lead"/>
    <x v="0"/>
    <x v="0"/>
    <s v="Marshal Malbari"/>
    <s v="Facebook"/>
    <s v="Direct (campaign tagged in CRM)"/>
    <s v="6ac1336b105a98104077271d"/>
    <n v="1"/>
    <n v="0"/>
    <n v="1"/>
    <n v="0"/>
    <n v="2"/>
    <n v="0"/>
    <n v="0"/>
    <n v="0"/>
    <n v="0"/>
    <n v="0"/>
    <n v="1"/>
    <n v="0"/>
  </r>
  <r>
    <x v="0"/>
    <x v="0"/>
    <x v="3"/>
    <s v="natuf_Kiosk_14072026_Highest-converting industries"/>
    <s v="natuf_Kiosk_14072026_ad set_ad1"/>
    <s v="Natuf"/>
    <x v="14"/>
    <s v="Non-Quality Lead"/>
    <x v="0"/>
    <x v="0"/>
    <s v="Marshal Malbari"/>
    <s v="Facebook"/>
    <s v="Direct (campaign tagged in CRM)"/>
    <s v="6ac1325ab08186e6f1162563"/>
    <n v="1"/>
    <n v="0"/>
    <n v="1"/>
    <n v="1"/>
    <n v="6"/>
    <n v="0"/>
    <n v="0"/>
    <n v="0"/>
    <n v="0"/>
    <n v="0"/>
    <n v="1"/>
    <n v="0"/>
  </r>
  <r>
    <x v="0"/>
    <x v="0"/>
    <x v="3"/>
    <s v="natuf_Kiosk_14072026_Highest-converting industries"/>
    <s v="natuf_Kiosk_14072026_ad set_ad1"/>
    <s v="Natuf"/>
    <x v="5"/>
    <s v="Non-Quality Lead"/>
    <x v="0"/>
    <x v="0"/>
    <s v="Tejaswini Tarigopula"/>
    <s v="Facebook"/>
    <s v="Direct (campaign tagged in CRM)"/>
    <s v="6ac13137703f760ce3a5eea3"/>
    <n v="1"/>
    <n v="0"/>
    <n v="1"/>
    <n v="0"/>
    <n v="6"/>
    <n v="6"/>
    <n v="0"/>
    <n v="0"/>
    <n v="0"/>
    <n v="0"/>
    <n v="1"/>
    <n v="0"/>
  </r>
  <r>
    <x v="0"/>
    <x v="0"/>
    <x v="2"/>
    <s v="E_Suresh_Natuf_Kiosk_07072026_Adset5"/>
    <s v="E_Hindi_Suresh_Natuf_Kiosk_07072026_Adset5_ad3 – Copy 2"/>
    <s v="Natuf"/>
    <x v="5"/>
    <s v="Non-Quality Lead"/>
    <x v="0"/>
    <x v="0"/>
    <s v="Tejaswini Tarigopula"/>
    <s v="Whatsapp Cloud API"/>
    <s v="Direct (campaign tagged in CRM)"/>
    <s v="6ac130b28b69e43f19c5cec9"/>
    <n v="1"/>
    <n v="0"/>
    <n v="1"/>
    <n v="0"/>
    <n v="4"/>
    <n v="2"/>
    <n v="0"/>
    <n v="0"/>
    <n v="0"/>
    <n v="0"/>
    <n v="1"/>
    <n v="0"/>
  </r>
  <r>
    <x v="0"/>
    <x v="0"/>
    <x v="3"/>
    <s v="natuf_Kiosk_23092026_ad set3"/>
    <s v="natuf_Kiosk_23092026_ad set3_ad1"/>
    <s v="Natuf"/>
    <x v="5"/>
    <s v="Non-Quality Lead"/>
    <x v="0"/>
    <x v="0"/>
    <s v="Tejaswini Tarigopula"/>
    <s v="Facebook"/>
    <s v="Direct (campaign tagged in CRM)"/>
    <s v="6ac12efe679573cf5c38ecdb"/>
    <n v="1"/>
    <n v="0"/>
    <n v="1"/>
    <n v="0"/>
    <n v="11"/>
    <n v="3"/>
    <n v="0"/>
    <n v="0"/>
    <n v="0"/>
    <n v="0"/>
    <n v="1"/>
    <n v="0"/>
  </r>
  <r>
    <x v="0"/>
    <x v="0"/>
    <x v="3"/>
    <s v="natuf_Kiosk_23092026_ad set3"/>
    <s v="natuf_Kiosk_23092026_ad set3_ad1"/>
    <s v="Natuf"/>
    <x v="6"/>
    <s v="Non-Quality Lead"/>
    <x v="0"/>
    <x v="0"/>
    <s v="Tejaswini Tarigopula"/>
    <s v="Facebook"/>
    <s v="Direct (campaign tagged in CRM)"/>
    <s v="6ac12ca0aea5953120ef2d9e"/>
    <n v="1"/>
    <n v="0"/>
    <n v="1"/>
    <n v="0"/>
    <n v="0"/>
    <n v="0"/>
    <n v="0"/>
    <n v="0"/>
    <n v="0"/>
    <n v="0"/>
    <n v="1"/>
    <n v="0"/>
  </r>
  <r>
    <x v="0"/>
    <x v="0"/>
    <x v="2"/>
    <s v="E_Suresh_Natuf_Kiosk_07072026_Adset5"/>
    <s v="E_Hindi_Suresh_Natuf_Kiosk_07072026_Adset5_ad3 – Copy 2"/>
    <s v="Natuf"/>
    <x v="6"/>
    <s v="Non-Quality Lead"/>
    <x v="0"/>
    <x v="0"/>
    <s v="(Unassigned)"/>
    <s v="Facebook"/>
    <s v="Direct (campaign tagged in CRM)"/>
    <s v="6ac12c87b9cc9a76d8ed70e4"/>
    <n v="1"/>
    <n v="0"/>
    <n v="1"/>
    <n v="0"/>
    <n v="1"/>
    <n v="1"/>
    <n v="0"/>
    <n v="0"/>
    <n v="0"/>
    <n v="0"/>
    <n v="1"/>
    <n v="0"/>
  </r>
  <r>
    <x v="0"/>
    <x v="0"/>
    <x v="4"/>
    <s v="E_Selva_Natuf_Sign_07072026_Adset3"/>
    <s v="E_Selva_Natuf_Sign_07072026_Adset2_Ad1"/>
    <s v="Natuf"/>
    <x v="1"/>
    <s v="Quality Lead"/>
    <x v="0"/>
    <x v="0"/>
    <s v="Marshal Malbari"/>
    <s v="Facebook"/>
    <s v="Direct (campaign tagged in CRM)"/>
    <s v="6ac1299ca581e2ea5969c181"/>
    <n v="1"/>
    <n v="1"/>
    <n v="1"/>
    <n v="0"/>
    <n v="5"/>
    <n v="4"/>
    <n v="0"/>
    <n v="0"/>
    <n v="0"/>
    <n v="0"/>
    <n v="1"/>
    <n v="1"/>
  </r>
  <r>
    <x v="0"/>
    <x v="0"/>
    <x v="1"/>
    <s v="E_Natuf_Generic_13082026_Adset1"/>
    <s v="E_Natuf_Generic_13082026_Adset1_Ad1"/>
    <s v="Natuf"/>
    <x v="5"/>
    <s v="Non-Quality Lead"/>
    <x v="0"/>
    <x v="0"/>
    <s v="Tejaswini Tarigopula"/>
    <s v="Facebook"/>
    <s v="Direct (campaign tagged in CRM)"/>
    <s v="6ac128a066241977e86c2114"/>
    <n v="1"/>
    <n v="0"/>
    <n v="1"/>
    <n v="0"/>
    <n v="2"/>
    <n v="1"/>
    <n v="0"/>
    <n v="0"/>
    <n v="0"/>
    <n v="0"/>
    <n v="1"/>
    <n v="0"/>
  </r>
  <r>
    <x v="0"/>
    <x v="0"/>
    <x v="4"/>
    <s v="E_Selva_Natuf_Sign_07072026_Adset3"/>
    <s v="E_Selva_Natuf_Sign_07072026_Adset2_Ad1 – Copy"/>
    <s v="Natuf"/>
    <x v="6"/>
    <s v="Non-Quality Lead"/>
    <x v="0"/>
    <x v="0"/>
    <s v="Tejaswini Tarigopula"/>
    <s v="Facebook"/>
    <s v="Direct (campaign tagged in CRM)"/>
    <s v="6ac1282b28d94b25772dfae4"/>
    <n v="1"/>
    <n v="0"/>
    <n v="1"/>
    <n v="0"/>
    <n v="2"/>
    <n v="0"/>
    <n v="0"/>
    <n v="0"/>
    <n v="0"/>
    <n v="0"/>
    <n v="1"/>
    <n v="0"/>
  </r>
  <r>
    <x v="0"/>
    <x v="0"/>
    <x v="2"/>
    <s v="E_Suresh_Natuf_Kiosk_07072026_Adset5"/>
    <s v="E_Hindi_Suresh_Natuf_Kiosk_07072026_Adset5_ad3 – Copy 2"/>
    <s v="Natuf"/>
    <x v="9"/>
    <s v="Non-Quality Lead"/>
    <x v="0"/>
    <x v="0"/>
    <s v="Tejaswini Tarigopula"/>
    <s v="Facebook"/>
    <s v="Direct (campaign tagged in CRM)"/>
    <s v="6ac12646b489dc2bccbbba02"/>
    <n v="1"/>
    <n v="0"/>
    <n v="1"/>
    <n v="0"/>
    <n v="3"/>
    <n v="2"/>
    <n v="0"/>
    <n v="0"/>
    <n v="0"/>
    <n v="0"/>
    <n v="1"/>
    <n v="0"/>
  </r>
  <r>
    <x v="0"/>
    <x v="0"/>
    <x v="2"/>
    <s v="E_Suresh_Natuf_Kiosk_07072026_Adset5"/>
    <s v="E_Hindi_Suresh_Natuf_Kiosk_07072026_Adset5_ad3 – Copy 2"/>
    <s v="Natuf"/>
    <x v="7"/>
    <s v="Non-Quality Lead"/>
    <x v="0"/>
    <x v="0"/>
    <s v="Tejaswini Tarigopula"/>
    <s v="Facebook"/>
    <s v="Direct (campaign tagged in CRM)"/>
    <s v="6ac1212a8ef1880b759e7286"/>
    <n v="1"/>
    <n v="0"/>
    <n v="1"/>
    <n v="0"/>
    <n v="2"/>
    <n v="1"/>
    <n v="0"/>
    <n v="0"/>
    <n v="0"/>
    <n v="0"/>
    <n v="1"/>
    <n v="0"/>
  </r>
  <r>
    <x v="0"/>
    <x v="0"/>
    <x v="2"/>
    <s v="E_Suresh_Natuf_Kiosk_07072026_Adset5"/>
    <s v="E_Hindi_Suresh_Natuf_Kiosk_07072026_Adset5_ad3 – Copy 2"/>
    <s v="Natuf"/>
    <x v="4"/>
    <s v="Quality Lead"/>
    <x v="0"/>
    <x v="0"/>
    <s v="Marshal Malbari"/>
    <s v="Facebook"/>
    <s v="Direct (campaign tagged in CRM)"/>
    <s v="6ac11f926b40d11aec92661a"/>
    <n v="1"/>
    <n v="1"/>
    <n v="1"/>
    <n v="0"/>
    <n v="6"/>
    <n v="4"/>
    <n v="0"/>
    <n v="0"/>
    <n v="0"/>
    <n v="0"/>
    <n v="1"/>
    <n v="1"/>
  </r>
  <r>
    <x v="0"/>
    <x v="0"/>
    <x v="8"/>
    <s v="E_Natuf_Foco_10092026_Ad Set4"/>
    <s v="E_Natuf_Foco_10092026_Ad Set4_Ad4 -1"/>
    <s v="Natuf"/>
    <x v="14"/>
    <s v="Non-Quality Lead"/>
    <x v="0"/>
    <x v="0"/>
    <s v="Marshal Malbari"/>
    <s v="Facebook"/>
    <s v="Direct (campaign tagged in CRM)"/>
    <s v="6ac11ecdcdc96e07315e5be8"/>
    <n v="1"/>
    <n v="0"/>
    <n v="1"/>
    <n v="1"/>
    <n v="7"/>
    <n v="6"/>
    <n v="0"/>
    <n v="0"/>
    <n v="0"/>
    <n v="0"/>
    <n v="1"/>
    <n v="0"/>
  </r>
  <r>
    <x v="0"/>
    <x v="0"/>
    <x v="2"/>
    <s v="E_Suresh_Natuf_Kiosk_07072026_Adset5"/>
    <s v="E_Hindi_Suresh_Natuf_Kiosk_07072026_Adset5_ad3 – Copy 2"/>
    <s v="Natuf"/>
    <x v="14"/>
    <s v="Non-Quality Lead"/>
    <x v="0"/>
    <x v="0"/>
    <s v="Marshal Malbari"/>
    <s v="Facebook"/>
    <s v="Direct (campaign tagged in CRM)"/>
    <s v="6ac11cc7fe4e295d17a70e40"/>
    <n v="1"/>
    <n v="0"/>
    <n v="1"/>
    <n v="1"/>
    <n v="3"/>
    <n v="2"/>
    <n v="0"/>
    <n v="0"/>
    <n v="0"/>
    <n v="0"/>
    <n v="1"/>
    <n v="0"/>
  </r>
  <r>
    <x v="0"/>
    <x v="0"/>
    <x v="8"/>
    <s v="E_Natuf_Foco_10092026_Ad Set4"/>
    <s v="E_Natuf_Foco_10092026_Ad Set4_Ad4 -1"/>
    <s v="Natuf"/>
    <x v="7"/>
    <s v="Non-Quality Lead"/>
    <x v="0"/>
    <x v="0"/>
    <s v="Marshal Malbari"/>
    <s v="Facebook"/>
    <s v="Direct (campaign tagged in CRM)"/>
    <s v="6ac11a19d981d56c2ce16259"/>
    <n v="1"/>
    <n v="0"/>
    <n v="1"/>
    <n v="0"/>
    <n v="4"/>
    <n v="0"/>
    <n v="0"/>
    <n v="0"/>
    <n v="0"/>
    <n v="0"/>
    <n v="1"/>
    <n v="0"/>
  </r>
  <r>
    <x v="0"/>
    <x v="0"/>
    <x v="3"/>
    <s v="natuf_Kiosk_09102026"/>
    <s v="natuf_Kiosk_14072026_ad set_ad1"/>
    <s v="Natuf"/>
    <x v="14"/>
    <s v="Non-Quality Lead"/>
    <x v="0"/>
    <x v="0"/>
    <s v="Marshal Malbari"/>
    <s v="Facebook"/>
    <s v="Direct (campaign tagged in CRM)"/>
    <s v="6ac118cc21ec945a75e4be45"/>
    <n v="1"/>
    <n v="0"/>
    <n v="1"/>
    <n v="1"/>
    <n v="6"/>
    <n v="0"/>
    <n v="0"/>
    <n v="0"/>
    <n v="0"/>
    <n v="0"/>
    <n v="1"/>
    <n v="0"/>
  </r>
  <r>
    <x v="0"/>
    <x v="0"/>
    <x v="3"/>
    <s v="natuf_Kiosk_14072026_Highest-converting industries"/>
    <s v="natuf_Kiosk_14072026_ad set_ad1"/>
    <s v="Natuf"/>
    <x v="6"/>
    <s v="Non-Quality Lead"/>
    <x v="0"/>
    <x v="0"/>
    <s v="Deepak Rai"/>
    <s v="Facebook"/>
    <s v="Direct (campaign tagged in CRM)"/>
    <s v="6ac113c25fd06e9d81bb4b16"/>
    <n v="1"/>
    <n v="0"/>
    <n v="1"/>
    <n v="0"/>
    <n v="1"/>
    <n v="1"/>
    <n v="0"/>
    <n v="0"/>
    <n v="0"/>
    <n v="0"/>
    <n v="1"/>
    <n v="0"/>
  </r>
  <r>
    <x v="0"/>
    <x v="0"/>
    <x v="3"/>
    <s v="natuf_Kiosk_14072026_Highest-converting industries"/>
    <s v="natuf_Kiosk_14072026_ad set_ad1"/>
    <s v="Natuf"/>
    <x v="5"/>
    <s v="Non-Quality Lead"/>
    <x v="0"/>
    <x v="0"/>
    <s v="Tejaswini Tarigopula"/>
    <s v="Facebook"/>
    <s v="Direct (campaign tagged in CRM)"/>
    <s v="6ac10f5fe744dd293e4f2506"/>
    <n v="1"/>
    <n v="0"/>
    <n v="1"/>
    <n v="0"/>
    <n v="6"/>
    <n v="1"/>
    <n v="0"/>
    <n v="0"/>
    <n v="0"/>
    <n v="0"/>
    <n v="1"/>
    <n v="0"/>
  </r>
  <r>
    <x v="0"/>
    <x v="0"/>
    <x v="2"/>
    <s v="E_Suresh_Natuf_Kiosk_07072026_Adset5"/>
    <s v="E_Hindi_Suresh_Natuf_Kiosk_07072026_Adset5_ad3 – Copy 2"/>
    <s v="Natuf"/>
    <x v="4"/>
    <s v="Quality Lead"/>
    <x v="0"/>
    <x v="0"/>
    <s v="Tejaswini Tarigopula"/>
    <s v="Facebook"/>
    <s v="Direct (campaign tagged in CRM)"/>
    <s v="6ac10725b37fca3566cda148"/>
    <n v="1"/>
    <n v="1"/>
    <n v="1"/>
    <n v="0"/>
    <n v="6"/>
    <n v="4"/>
    <n v="0"/>
    <n v="0"/>
    <n v="0"/>
    <n v="0"/>
    <n v="1"/>
    <n v="1"/>
  </r>
  <r>
    <x v="0"/>
    <x v="0"/>
    <x v="1"/>
    <s v="E_Natuf_Generic_13082026_Adset1"/>
    <s v="E_Natuf_Generic_13082026_Adset1_Ad1"/>
    <s v="Natuf"/>
    <x v="5"/>
    <s v="Non-Quality Lead"/>
    <x v="0"/>
    <x v="0"/>
    <s v="Tejaswini Tarigopula"/>
    <s v="Facebook"/>
    <s v="Direct (campaign tagged in CRM)"/>
    <s v="6ac104e154fe72a8db5c8f92"/>
    <n v="1"/>
    <n v="0"/>
    <n v="1"/>
    <n v="0"/>
    <n v="5"/>
    <n v="3"/>
    <n v="0"/>
    <n v="0"/>
    <n v="0"/>
    <n v="0"/>
    <n v="1"/>
    <n v="0"/>
  </r>
  <r>
    <x v="0"/>
    <x v="0"/>
    <x v="3"/>
    <s v="natuf_Kiosk_23092026_ad set3"/>
    <s v="natuf_Kiosk_23092026_ad set3_ad1"/>
    <s v="Natuf"/>
    <x v="6"/>
    <s v="Non-Quality Lead"/>
    <x v="0"/>
    <x v="0"/>
    <s v="Tejaswini Tarigopula"/>
    <s v="Facebook"/>
    <s v="Direct (campaign tagged in CRM)"/>
    <s v="6ac101023f17387307302b96"/>
    <n v="1"/>
    <n v="0"/>
    <n v="1"/>
    <n v="0"/>
    <n v="0"/>
    <n v="0"/>
    <n v="0"/>
    <n v="0"/>
    <n v="0"/>
    <n v="0"/>
    <n v="1"/>
    <n v="0"/>
  </r>
  <r>
    <x v="0"/>
    <x v="0"/>
    <x v="2"/>
    <s v="E_Suresh_Natuf_Kiosk_07072026_Adset5"/>
    <s v="E_Hindi_Suresh_Natuf_Kiosk_07072026_Adset5_ad3 – Copy 2"/>
    <s v="Natuf"/>
    <x v="2"/>
    <s v="Quality Lead"/>
    <x v="0"/>
    <x v="0"/>
    <s v="Tejaswini Tarigopula"/>
    <s v="Facebook"/>
    <s v="Direct (campaign tagged in CRM)"/>
    <s v="6ac0fe436e592578dd19398a"/>
    <n v="1"/>
    <n v="1"/>
    <n v="1"/>
    <n v="0"/>
    <n v="3"/>
    <n v="3"/>
    <n v="0"/>
    <n v="0"/>
    <n v="0"/>
    <n v="0"/>
    <n v="1"/>
    <n v="1"/>
  </r>
  <r>
    <x v="0"/>
    <x v="0"/>
    <x v="8"/>
    <s v="E_Natuf_Foco_10092026_Ad Set4"/>
    <s v="E_Natuf_Foco_10092026_Ad Set4_Ad4 -1"/>
    <s v="Natuf"/>
    <x v="1"/>
    <s v="Quality Lead"/>
    <x v="0"/>
    <x v="0"/>
    <s v="Tejaswini Tarigopula"/>
    <s v="Facebook"/>
    <s v="Direct (campaign tagged in CRM)"/>
    <s v="6ac0ebc0a4f30120c3cd4de4"/>
    <n v="1"/>
    <n v="1"/>
    <n v="1"/>
    <n v="0"/>
    <n v="8"/>
    <n v="2"/>
    <n v="0"/>
    <n v="0"/>
    <n v="0"/>
    <n v="0"/>
    <n v="1"/>
    <n v="1"/>
  </r>
  <r>
    <x v="0"/>
    <x v="0"/>
    <x v="1"/>
    <s v="E_Natuf_Generic_13082026_Adset1"/>
    <s v="E_Natuf_Generic_13082026_Adset1_Ad1"/>
    <s v="Natuf"/>
    <x v="6"/>
    <s v="Non-Quality Lead"/>
    <x v="0"/>
    <x v="0"/>
    <s v="Tejaswini Tarigopula"/>
    <s v="Facebook"/>
    <s v="Direct (campaign tagged in CRM)"/>
    <s v="6ac0e39c369ab5d24986219c"/>
    <n v="1"/>
    <n v="0"/>
    <n v="1"/>
    <n v="0"/>
    <n v="1"/>
    <n v="1"/>
    <n v="0"/>
    <n v="0"/>
    <n v="0"/>
    <n v="0"/>
    <n v="1"/>
    <n v="0"/>
  </r>
  <r>
    <x v="0"/>
    <x v="0"/>
    <x v="3"/>
    <s v="natuf_Kiosk_14072026_Highest-converting industries"/>
    <s v="natuf_Kiosk_14072026_ad set_ad1"/>
    <s v="Natuf"/>
    <x v="5"/>
    <s v="Non-Quality Lead"/>
    <x v="0"/>
    <x v="0"/>
    <s v="Tejaswini Tarigopula"/>
    <s v="Facebook"/>
    <s v="Direct (campaign tagged in CRM)"/>
    <s v="6ac0d9968e99d1b61923f687"/>
    <n v="1"/>
    <n v="0"/>
    <n v="1"/>
    <n v="0"/>
    <n v="2"/>
    <n v="2"/>
    <n v="0"/>
    <n v="0"/>
    <n v="0"/>
    <n v="0"/>
    <n v="1"/>
    <n v="0"/>
  </r>
  <r>
    <x v="0"/>
    <x v="0"/>
    <x v="2"/>
    <s v="E_Suresh_Natuf_Kiosk_07072026_Adset5"/>
    <s v="E_Hindi_Suresh_Natuf_Kiosk_07072026_Adset5_ad3 – Copy 2"/>
    <s v="Natuf"/>
    <x v="5"/>
    <s v="Non-Quality Lead"/>
    <x v="0"/>
    <x v="0"/>
    <s v="Deepak Rai"/>
    <s v="Facebook"/>
    <s v="Direct (campaign tagged in CRM)"/>
    <s v="6ac0cda2e6b79ddf45528150"/>
    <n v="1"/>
    <n v="0"/>
    <n v="1"/>
    <n v="0"/>
    <n v="1"/>
    <n v="1"/>
    <n v="0"/>
    <n v="0"/>
    <n v="0"/>
    <n v="0"/>
    <n v="1"/>
    <n v="0"/>
  </r>
  <r>
    <x v="0"/>
    <x v="0"/>
    <x v="2"/>
    <s v="E_Suresh_Natuf_Kiosk_07072026_Adset5"/>
    <s v="E_Hindi_Suresh_Natuf_Kiosk_07072026_Adset5_ad3 – Copy 2"/>
    <s v="Natuf"/>
    <x v="6"/>
    <s v="Non-Quality Lead"/>
    <x v="0"/>
    <x v="0"/>
    <s v="Marshal Malbari"/>
    <s v="Facebook"/>
    <s v="Direct (campaign tagged in CRM)"/>
    <s v="6ac0b8218daa42ed71c37f08"/>
    <n v="1"/>
    <n v="0"/>
    <n v="1"/>
    <n v="0"/>
    <n v="6"/>
    <n v="0"/>
    <n v="0"/>
    <n v="0"/>
    <n v="0"/>
    <n v="0"/>
    <n v="1"/>
    <n v="0"/>
  </r>
  <r>
    <x v="0"/>
    <x v="0"/>
    <x v="4"/>
    <s v="E_Selva_Natuf_Sign_07072026_Adset3"/>
    <s v="E_Selva_Natuf_Sign_07072026_Adset2_Ad1"/>
    <s v="Natuf"/>
    <x v="14"/>
    <s v="Non-Quality Lead"/>
    <x v="0"/>
    <x v="0"/>
    <s v="Marshal Malbari"/>
    <s v="Facebook"/>
    <s v="Direct (campaign tagged in CRM)"/>
    <s v="6ac0a324f712e007e40dd624"/>
    <n v="1"/>
    <n v="0"/>
    <n v="1"/>
    <n v="1"/>
    <n v="8"/>
    <n v="1"/>
    <n v="0"/>
    <n v="0"/>
    <n v="0"/>
    <n v="0"/>
    <n v="1"/>
    <n v="0"/>
  </r>
  <r>
    <x v="0"/>
    <x v="0"/>
    <x v="3"/>
    <s v="natuf_Kiosk_23092026_ad set3"/>
    <s v="natuf_Kiosk_23092026_ad set3_ad1"/>
    <s v="Natuf"/>
    <x v="3"/>
    <s v="Quality Lead"/>
    <x v="0"/>
    <x v="0"/>
    <s v="Marshal Malbari"/>
    <s v="Facebook"/>
    <s v="Direct (campaign tagged in CRM)"/>
    <s v="6ac07a4f9e2dabb260431595"/>
    <n v="1"/>
    <n v="1"/>
    <n v="1"/>
    <n v="0"/>
    <n v="6"/>
    <n v="4"/>
    <n v="0"/>
    <n v="0"/>
    <n v="0"/>
    <n v="0"/>
    <n v="1"/>
    <n v="1"/>
  </r>
  <r>
    <x v="0"/>
    <x v="0"/>
    <x v="3"/>
    <s v="natuf_Kiosk_14072026_Highest-converting industries"/>
    <s v="natuf_Kiosk_14072026_ad set_ad1"/>
    <s v="Natuf"/>
    <x v="6"/>
    <s v="Non-Quality Lead"/>
    <x v="0"/>
    <x v="0"/>
    <s v="Marshal Malbari"/>
    <s v="Facebook"/>
    <s v="Direct (campaign tagged in CRM)"/>
    <s v="6abfdc0e323d7d3e1960ddd5"/>
    <n v="1"/>
    <n v="0"/>
    <n v="1"/>
    <n v="0"/>
    <n v="1"/>
    <n v="0"/>
    <n v="0"/>
    <n v="0"/>
    <n v="0"/>
    <n v="0"/>
    <n v="1"/>
    <n v="0"/>
  </r>
  <r>
    <x v="0"/>
    <x v="0"/>
    <x v="0"/>
    <s v="E_Karan_Natuf_Fragship_07072026_Adset2"/>
    <s v="E_Karan_Natuf_Flagship_Cafe_07072026_Adset2_Ad1 – Copy 2"/>
    <s v="Natuf"/>
    <x v="14"/>
    <s v="Non-Quality Lead"/>
    <x v="0"/>
    <x v="0"/>
    <s v="Marshal Malbari"/>
    <s v="Facebook"/>
    <s v="Direct (campaign tagged in CRM)"/>
    <s v="6abfc230ad88ddfc1d6fa9bd"/>
    <n v="1"/>
    <n v="0"/>
    <n v="1"/>
    <n v="1"/>
    <n v="2"/>
    <n v="1"/>
    <n v="0"/>
    <n v="0"/>
    <n v="0"/>
    <n v="0"/>
    <n v="1"/>
    <n v="0"/>
  </r>
  <r>
    <x v="0"/>
    <x v="0"/>
    <x v="3"/>
    <s v="natuf_Kiosk_09102026"/>
    <s v="natuf_Kiosk_14072026_ad set_ad1"/>
    <s v="Natuf"/>
    <x v="5"/>
    <s v="Non-Quality Lead"/>
    <x v="0"/>
    <x v="0"/>
    <s v="Tejaswini Tarigopula"/>
    <s v="Facebook"/>
    <s v="Direct (campaign tagged in CRM)"/>
    <s v="6abfa0d07ca2007e6ad932c8"/>
    <n v="1"/>
    <n v="0"/>
    <n v="1"/>
    <n v="0"/>
    <n v="1"/>
    <n v="1"/>
    <n v="0"/>
    <n v="0"/>
    <n v="0"/>
    <n v="0"/>
    <n v="1"/>
    <n v="0"/>
  </r>
  <r>
    <x v="0"/>
    <x v="0"/>
    <x v="1"/>
    <s v="E_Natuf_Generic_13082026_Adset1"/>
    <s v="E_Natuf_Generic_13082026_Adset1_Ad1"/>
    <s v="Natuf"/>
    <x v="15"/>
    <s v="Non-Quality Lead"/>
    <x v="0"/>
    <x v="0"/>
    <s v="Tejaswini Tarigopula"/>
    <s v="Facebook"/>
    <s v="Direct (campaign tagged in CRM)"/>
    <s v="6abf9442249b43fe8885586b"/>
    <n v="1"/>
    <n v="0"/>
    <n v="1"/>
    <n v="0"/>
    <n v="48"/>
    <n v="36"/>
    <n v="0"/>
    <n v="0"/>
    <n v="0"/>
    <n v="0"/>
    <n v="1"/>
    <n v="0"/>
  </r>
  <r>
    <x v="0"/>
    <x v="0"/>
    <x v="3"/>
    <s v="natuf_Kiosk_14072026_Highest-converting industries"/>
    <s v="natuf_Kiosk_14072026_ad set_ad1"/>
    <s v="Natuf"/>
    <x v="6"/>
    <s v="Non-Quality Lead"/>
    <x v="0"/>
    <x v="0"/>
    <s v="Tejaswini Tarigopula"/>
    <s v="Facebook"/>
    <s v="Direct (campaign tagged in CRM)"/>
    <s v="6abf8fae6114ff80f9d33cd7"/>
    <n v="1"/>
    <n v="0"/>
    <n v="1"/>
    <n v="0"/>
    <n v="1"/>
    <n v="1"/>
    <n v="0"/>
    <n v="0"/>
    <n v="0"/>
    <n v="0"/>
    <n v="1"/>
    <n v="0"/>
  </r>
  <r>
    <x v="0"/>
    <x v="0"/>
    <x v="2"/>
    <s v="E_Suresh_Natuf_Kiosk_07072026_Adset5"/>
    <s v="E_Hindi_Suresh_Natuf_Kiosk_07072026_Adset5_ad3 – Copy 2"/>
    <s v="Natuf"/>
    <x v="14"/>
    <s v="Non-Quality Lead"/>
    <x v="0"/>
    <x v="0"/>
    <s v="Marshal Malbari"/>
    <s v="Facebook"/>
    <s v="Direct (campaign tagged in CRM)"/>
    <s v="6abf7323b1f4f0f54069a064"/>
    <n v="1"/>
    <n v="0"/>
    <n v="1"/>
    <n v="1"/>
    <n v="8"/>
    <n v="2"/>
    <n v="0"/>
    <n v="0"/>
    <n v="0"/>
    <n v="0"/>
    <n v="1"/>
    <n v="0"/>
  </r>
  <r>
    <x v="0"/>
    <x v="0"/>
    <x v="1"/>
    <s v="E_Natuf_Generic_13082026_Adset1"/>
    <s v="E_Natuf_Generic_13082026_Adset1_Ad1"/>
    <s v="Natuf"/>
    <x v="5"/>
    <s v="Non-Quality Lead"/>
    <x v="0"/>
    <x v="0"/>
    <s v="Tejaswini Tarigopula"/>
    <s v="Facebook"/>
    <s v="Direct (campaign tagged in CRM)"/>
    <s v="6abf5f089717490928dfaa8e"/>
    <n v="1"/>
    <n v="0"/>
    <n v="1"/>
    <n v="0"/>
    <n v="1"/>
    <n v="1"/>
    <n v="0"/>
    <n v="0"/>
    <n v="0"/>
    <n v="0"/>
    <n v="1"/>
    <n v="0"/>
  </r>
  <r>
    <x v="0"/>
    <x v="0"/>
    <x v="9"/>
    <s v="E_Natuf_Amazon_29092026_Ad Set"/>
    <s v="E_Natuf_Amazon_29092026_Ad Set_Ad"/>
    <s v="Natuf"/>
    <x v="6"/>
    <s v="Non-Quality Lead"/>
    <x v="0"/>
    <x v="0"/>
    <s v="Marshal Malbari"/>
    <s v="Facebook"/>
    <s v="Direct (campaign tagged in CRM)"/>
    <s v="6abf3a3190cf6098edf33881"/>
    <n v="1"/>
    <n v="0"/>
    <n v="1"/>
    <n v="0"/>
    <n v="1"/>
    <n v="0"/>
    <n v="0"/>
    <n v="0"/>
    <n v="0"/>
    <n v="0"/>
    <n v="1"/>
    <n v="0"/>
  </r>
  <r>
    <x v="0"/>
    <x v="0"/>
    <x v="4"/>
    <s v="E_Selva_Natuf_Sign_07072026_Adset3"/>
    <s v="E_Selva_Natuf_Sign_07072026_Adset2_Ad1"/>
    <s v="Natuf"/>
    <x v="14"/>
    <s v="Non-Quality Lead"/>
    <x v="0"/>
    <x v="0"/>
    <s v="Marshal Malbari"/>
    <s v="Facebook"/>
    <s v="Direct (campaign tagged in CRM)"/>
    <s v="6abf3886ebf16760fed3e087"/>
    <n v="1"/>
    <n v="0"/>
    <n v="1"/>
    <n v="1"/>
    <n v="6"/>
    <n v="3"/>
    <n v="0"/>
    <n v="0"/>
    <n v="0"/>
    <n v="0"/>
    <n v="1"/>
    <n v="0"/>
  </r>
  <r>
    <x v="0"/>
    <x v="0"/>
    <x v="9"/>
    <s v="E_Natuf_Amazon_29092026_Ad Set"/>
    <s v="E_Natuf_Amazon_29092026_Ad Set_Ad"/>
    <s v="Natuf"/>
    <x v="4"/>
    <s v="Quality Lead"/>
    <x v="0"/>
    <x v="0"/>
    <s v="Tejaswini Tarigopula"/>
    <s v="Facebook"/>
    <s v="Direct (campaign tagged in CRM)"/>
    <s v="6abf2a82cdfc31bc1fd592ea"/>
    <n v="1"/>
    <n v="1"/>
    <n v="1"/>
    <n v="0"/>
    <n v="3"/>
    <n v="2"/>
    <n v="0"/>
    <n v="0"/>
    <n v="0"/>
    <n v="0"/>
    <n v="1"/>
    <n v="1"/>
  </r>
  <r>
    <x v="0"/>
    <x v="0"/>
    <x v="8"/>
    <s v="E_Natuf_Foco_10092026_Ad Set6"/>
    <s v="E_Natuf_Foco_10092026_Ad Set6_Ad6"/>
    <s v="Natuf"/>
    <x v="5"/>
    <s v="Non-Quality Lead"/>
    <x v="0"/>
    <x v="0"/>
    <s v="Tejaswini Tarigopula"/>
    <s v="Facebook"/>
    <s v="Direct (campaign tagged in CRM)"/>
    <s v="6abf286d1c0f8dc66ce0e11b"/>
    <n v="1"/>
    <n v="0"/>
    <n v="1"/>
    <n v="0"/>
    <n v="9"/>
    <n v="0"/>
    <n v="0"/>
    <n v="0"/>
    <n v="0"/>
    <n v="0"/>
    <n v="1"/>
    <n v="0"/>
  </r>
  <r>
    <x v="0"/>
    <x v="0"/>
    <x v="8"/>
    <s v="E_Natuf_Foco_10092026_Ad Set4"/>
    <s v="E_Natuf_Foco_10092026_Ad Set4_Ad4 -1"/>
    <s v="Natuf"/>
    <x v="7"/>
    <s v="Non-Quality Lead"/>
    <x v="0"/>
    <x v="0"/>
    <s v="Tejaswini Tarigopula"/>
    <s v="Facebook"/>
    <s v="Direct (campaign tagged in CRM)"/>
    <s v="6abf26781ea07483c8dada4b"/>
    <n v="1"/>
    <n v="0"/>
    <n v="1"/>
    <n v="0"/>
    <n v="2"/>
    <n v="0"/>
    <n v="0"/>
    <n v="0"/>
    <n v="0"/>
    <n v="0"/>
    <n v="1"/>
    <n v="0"/>
  </r>
  <r>
    <x v="0"/>
    <x v="0"/>
    <x v="8"/>
    <s v="E_Natuf_Foco_10092026_Ad Set4"/>
    <s v="E_Natuf_Foco_10092026_Ad Set4_Ad4 -1"/>
    <s v="Natuf"/>
    <x v="7"/>
    <s v="Non-Quality Lead"/>
    <x v="0"/>
    <x v="0"/>
    <s v="Deepak Rai"/>
    <s v="Facebook"/>
    <s v="Direct (campaign tagged in CRM)"/>
    <s v="6abf187f6d7a0c4d79eee9fa"/>
    <n v="1"/>
    <n v="0"/>
    <n v="1"/>
    <n v="0"/>
    <n v="2"/>
    <n v="0"/>
    <n v="0"/>
    <n v="0"/>
    <n v="0"/>
    <n v="0"/>
    <n v="1"/>
    <n v="0"/>
  </r>
  <r>
    <x v="0"/>
    <x v="0"/>
    <x v="4"/>
    <s v="E_Selva_Natuf_Sign_07072026_Adset3"/>
    <s v="E_Selva_Natuf_Sign_07072026_Adset2_Ad1"/>
    <s v="Natuf"/>
    <x v="5"/>
    <s v="Non-Quality Lead"/>
    <x v="0"/>
    <x v="0"/>
    <s v="Tejaswini Tarigopula"/>
    <s v="Facebook"/>
    <s v="Direct (campaign tagged in CRM)"/>
    <s v="6abf1622f4e52795f0b8b3d6"/>
    <n v="1"/>
    <n v="0"/>
    <n v="1"/>
    <n v="0"/>
    <n v="1"/>
    <n v="1"/>
    <n v="0"/>
    <n v="0"/>
    <n v="0"/>
    <n v="0"/>
    <n v="1"/>
    <n v="0"/>
  </r>
  <r>
    <x v="0"/>
    <x v="0"/>
    <x v="1"/>
    <s v="E_Natuf_Generic_13082026_Adset1"/>
    <s v="E_Natuf_Generic_13082026_Adset1_Ad1"/>
    <s v="Natuf"/>
    <x v="6"/>
    <s v="Non-Quality Lead"/>
    <x v="0"/>
    <x v="0"/>
    <s v="Tejaswini Tarigopula"/>
    <s v="Facebook"/>
    <s v="Direct (campaign tagged in CRM)"/>
    <s v="6abed1733d1f3a6a74b3ac8a"/>
    <n v="1"/>
    <n v="0"/>
    <n v="1"/>
    <n v="0"/>
    <n v="2"/>
    <n v="0"/>
    <n v="0"/>
    <n v="0"/>
    <n v="0"/>
    <n v="0"/>
    <n v="1"/>
    <n v="0"/>
  </r>
  <r>
    <x v="0"/>
    <x v="0"/>
    <x v="2"/>
    <s v="E_Suresh_Natuf_Kiosk_07072026_Adset5"/>
    <s v="E_Hindi_Suresh_Natuf_Kiosk_07072026_Adset5_ad3 – Copy 2"/>
    <s v="Natuf"/>
    <x v="9"/>
    <s v="Non-Quality Lead"/>
    <x v="0"/>
    <x v="0"/>
    <s v="Tejaswini Tarigopula"/>
    <s v="Facebook"/>
    <s v="Direct (campaign tagged in CRM)"/>
    <s v="6abec2584661b721cb64f206"/>
    <n v="1"/>
    <n v="0"/>
    <n v="1"/>
    <n v="0"/>
    <n v="4"/>
    <n v="0"/>
    <n v="0"/>
    <n v="0"/>
    <n v="0"/>
    <n v="0"/>
    <n v="1"/>
    <n v="0"/>
  </r>
  <r>
    <x v="0"/>
    <x v="0"/>
    <x v="3"/>
    <s v="natuf_Kiosk_14072026_Highest-converting industries"/>
    <s v="natuf_Kiosk_14072026_ad set_ad1"/>
    <s v="Natuf"/>
    <x v="6"/>
    <s v="Non-Quality Lead"/>
    <x v="0"/>
    <x v="0"/>
    <s v="Tejaswini Tarigopula"/>
    <s v="Facebook"/>
    <s v="Direct (campaign tagged in CRM)"/>
    <s v="6abebf6c37848b7eebb3cdeb"/>
    <n v="1"/>
    <n v="0"/>
    <n v="1"/>
    <n v="0"/>
    <n v="1"/>
    <n v="1"/>
    <n v="0"/>
    <n v="0"/>
    <n v="0"/>
    <n v="0"/>
    <n v="1"/>
    <n v="0"/>
  </r>
  <r>
    <x v="0"/>
    <x v="0"/>
    <x v="5"/>
    <s v="E_Natuf_MF_05092026_ Ad Set1"/>
    <s v="E_Natuf_MF_05092026_ Ad Set1_Ad1"/>
    <s v="Natuf_MF"/>
    <x v="4"/>
    <s v="Quality Lead"/>
    <x v="0"/>
    <x v="0"/>
    <s v="Tejaswini Tarigopula"/>
    <s v="Facebook"/>
    <s v="Direct (campaign tagged in CRM)"/>
    <s v="6abebc804795dc5d312cb8fb"/>
    <n v="1"/>
    <n v="1"/>
    <n v="1"/>
    <n v="0"/>
    <n v="1"/>
    <n v="1"/>
    <n v="0"/>
    <n v="0"/>
    <n v="0"/>
    <n v="0"/>
    <n v="1"/>
    <n v="1"/>
  </r>
  <r>
    <x v="0"/>
    <x v="0"/>
    <x v="2"/>
    <s v="E_Suresh_Natuf_Kiosk_07072026_Adset5"/>
    <s v="E_Hindi_Suresh_Natuf_Kiosk_07072026_Adset5_ad3 – Copy 2"/>
    <s v="Natuf"/>
    <x v="6"/>
    <s v="Non-Quality Lead"/>
    <x v="0"/>
    <x v="0"/>
    <s v="Marshal Malbari"/>
    <s v="Facebook"/>
    <s v="Direct (campaign tagged in CRM)"/>
    <s v="6abeb97579d1568251f3218e"/>
    <n v="1"/>
    <n v="0"/>
    <n v="1"/>
    <n v="0"/>
    <n v="7"/>
    <n v="7"/>
    <n v="0"/>
    <n v="0"/>
    <n v="0"/>
    <n v="0"/>
    <n v="1"/>
    <n v="0"/>
  </r>
  <r>
    <x v="0"/>
    <x v="0"/>
    <x v="3"/>
    <s v="natuf_Kiosk_23092026_ad set3"/>
    <s v="natuf_Kiosk_23092026_ad set3_ad1"/>
    <s v="Natuf"/>
    <x v="14"/>
    <s v="Non-Quality Lead"/>
    <x v="0"/>
    <x v="0"/>
    <s v="Marshal Malbari"/>
    <s v="Facebook"/>
    <s v="Direct (campaign tagged in CRM)"/>
    <s v="6abeb5d5a80abea445d7f0a2"/>
    <n v="1"/>
    <n v="0"/>
    <n v="1"/>
    <n v="1"/>
    <n v="2"/>
    <n v="1"/>
    <n v="0"/>
    <n v="0"/>
    <n v="0"/>
    <n v="0"/>
    <n v="1"/>
    <n v="0"/>
  </r>
  <r>
    <x v="0"/>
    <x v="0"/>
    <x v="2"/>
    <s v="E_Suresh_Natuf_Kiosk_07072026_Adset5"/>
    <s v="E_Hindi_Suresh_Natuf_Kiosk_07072026_Adset5_ad3 – Copy 2"/>
    <s v="Natuf"/>
    <x v="14"/>
    <s v="Non-Quality Lead"/>
    <x v="0"/>
    <x v="0"/>
    <s v="Marshal Malbari"/>
    <s v="Facebook"/>
    <s v="Direct (campaign tagged in CRM)"/>
    <s v="6abeaf4b035a81851af9e8ea"/>
    <n v="1"/>
    <n v="0"/>
    <n v="1"/>
    <n v="1"/>
    <n v="1"/>
    <n v="1"/>
    <n v="0"/>
    <n v="0"/>
    <n v="0"/>
    <n v="0"/>
    <n v="1"/>
    <n v="0"/>
  </r>
  <r>
    <x v="0"/>
    <x v="0"/>
    <x v="2"/>
    <s v="E_Suresh_Natuf_Kiosk_07072026_Adset5"/>
    <s v="E_Hindi_Suresh_Natuf_Kiosk_07072026_Adset5_ad3 – Copy 2"/>
    <s v="Natuf"/>
    <x v="6"/>
    <s v="Non-Quality Lead"/>
    <x v="0"/>
    <x v="0"/>
    <s v="Marshal Malbari"/>
    <s v="Facebook"/>
    <s v="Direct (campaign tagged in CRM)"/>
    <s v="6abea69a89bdd9d1dcc760ab"/>
    <n v="1"/>
    <n v="0"/>
    <n v="1"/>
    <n v="0"/>
    <n v="1"/>
    <n v="1"/>
    <n v="0"/>
    <n v="0"/>
    <n v="0"/>
    <n v="0"/>
    <n v="1"/>
    <n v="0"/>
  </r>
  <r>
    <x v="0"/>
    <x v="0"/>
    <x v="4"/>
    <s v="E_Selva_Natuf_Sign_07072026_Adset3"/>
    <s v="E_Selva_Natuf_Sign_07072026_Adset2_Ad1"/>
    <s v="Natuf"/>
    <x v="4"/>
    <s v="Quality Lead"/>
    <x v="0"/>
    <x v="0"/>
    <s v="Marshal Malbari"/>
    <s v="Facebook"/>
    <s v="Direct (campaign tagged in CRM)"/>
    <s v="6abea4bd44abb53de595c737"/>
    <n v="1"/>
    <n v="1"/>
    <n v="1"/>
    <n v="0"/>
    <n v="3"/>
    <n v="2"/>
    <n v="0"/>
    <n v="0"/>
    <n v="0"/>
    <n v="0"/>
    <n v="1"/>
    <n v="1"/>
  </r>
  <r>
    <x v="0"/>
    <x v="0"/>
    <x v="4"/>
    <s v="E_Selva_Natuf_Sign_07072026_Adset3"/>
    <s v="E_Selva_Natuf_Sign_07072026_Adset2_Ad1"/>
    <s v="Natuf"/>
    <x v="4"/>
    <s v="Quality Lead"/>
    <x v="0"/>
    <x v="0"/>
    <s v="Marshal Malbari"/>
    <s v="Facebook"/>
    <s v="Direct (campaign tagged in CRM)"/>
    <s v="6abea17aa1c8238fb5936d36"/>
    <n v="1"/>
    <n v="1"/>
    <n v="1"/>
    <n v="0"/>
    <n v="9"/>
    <n v="6"/>
    <n v="0"/>
    <n v="0"/>
    <n v="0"/>
    <n v="0"/>
    <n v="1"/>
    <n v="1"/>
  </r>
  <r>
    <x v="0"/>
    <x v="0"/>
    <x v="5"/>
    <s v="E_Natuf_MF_05092026_ Ad Set1"/>
    <s v="E_Natuf_MF_05092026_ Ad Set1_Ad1"/>
    <s v="Natuf_MF"/>
    <x v="5"/>
    <s v="Non-Quality Lead"/>
    <x v="0"/>
    <x v="0"/>
    <s v="Tejaswini Tarigopula"/>
    <s v="Facebook"/>
    <s v="Direct (campaign tagged in CRM)"/>
    <s v="6abe91af60d208a9113ff761"/>
    <n v="1"/>
    <n v="0"/>
    <n v="1"/>
    <n v="0"/>
    <n v="7"/>
    <n v="1"/>
    <n v="0"/>
    <n v="0"/>
    <n v="0"/>
    <n v="0"/>
    <n v="1"/>
    <n v="0"/>
  </r>
  <r>
    <x v="0"/>
    <x v="0"/>
    <x v="2"/>
    <s v="E_Suresh_Natuf_Kiosk_07072026_Adset5"/>
    <s v="E_Hindi_Suresh_Natuf_Kiosk_07072026_Adset5_ad3 – Copy 2"/>
    <s v="Natuf"/>
    <x v="5"/>
    <s v="Non-Quality Lead"/>
    <x v="0"/>
    <x v="0"/>
    <s v="Tejaswini Tarigopula"/>
    <s v="Facebook"/>
    <s v="Direct (campaign tagged in CRM)"/>
    <s v="6abe8dcf4b9c7a09e3c3d0d3"/>
    <n v="1"/>
    <n v="0"/>
    <n v="1"/>
    <n v="0"/>
    <n v="5"/>
    <n v="2"/>
    <n v="0"/>
    <n v="0"/>
    <n v="0"/>
    <n v="0"/>
    <n v="1"/>
    <n v="0"/>
  </r>
  <r>
    <x v="0"/>
    <x v="0"/>
    <x v="2"/>
    <s v="E_Suresh_Natuf_Kiosk_07072026_Adset5"/>
    <s v="E_Hindi_Suresh_Natuf_Kiosk_07072026_Adset5_ad3 – Copy 2"/>
    <s v="Natuf"/>
    <x v="1"/>
    <s v="Quality Lead"/>
    <x v="0"/>
    <x v="0"/>
    <s v="Tejaswini Tarigopula"/>
    <s v="Facebook"/>
    <s v="Direct (campaign tagged in CRM)"/>
    <s v="6abe89afd124d8688e8bfe43"/>
    <n v="1"/>
    <n v="1"/>
    <n v="1"/>
    <n v="0"/>
    <n v="5"/>
    <n v="4"/>
    <n v="0"/>
    <n v="0"/>
    <n v="0"/>
    <n v="0"/>
    <n v="1"/>
    <n v="1"/>
  </r>
  <r>
    <x v="0"/>
    <x v="0"/>
    <x v="3"/>
    <s v="natuf_Kiosk_14072026_Highest-converting industries"/>
    <s v="natuf_Kiosk_14072026_ad set_ad1"/>
    <s v="Natuf"/>
    <x v="14"/>
    <s v="Non-Quality Lead"/>
    <x v="0"/>
    <x v="0"/>
    <s v="Tejaswini Tarigopula"/>
    <s v="Facebook"/>
    <s v="Direct (campaign tagged in CRM)"/>
    <s v="6abe89a8f65a857a7b4948fd"/>
    <n v="1"/>
    <n v="0"/>
    <n v="1"/>
    <n v="1"/>
    <n v="4"/>
    <n v="1"/>
    <n v="0"/>
    <n v="0"/>
    <n v="0"/>
    <n v="0"/>
    <n v="1"/>
    <n v="0"/>
  </r>
  <r>
    <x v="0"/>
    <x v="0"/>
    <x v="1"/>
    <s v="E_Natuf_Generic_13082026_Adset1"/>
    <s v="E_Natuf_Generic_13082026_Adset1_Ad1"/>
    <s v="Natuf"/>
    <x v="4"/>
    <s v="Quality Lead"/>
    <x v="0"/>
    <x v="0"/>
    <s v="Tejaswini Tarigopula"/>
    <s v="Facebook"/>
    <s v="Direct (campaign tagged in CRM)"/>
    <s v="6abe846b198ef0f283eb20ed"/>
    <n v="1"/>
    <n v="1"/>
    <n v="1"/>
    <n v="0"/>
    <n v="1"/>
    <n v="1"/>
    <n v="0"/>
    <n v="0"/>
    <n v="0"/>
    <n v="0"/>
    <n v="1"/>
    <n v="1"/>
  </r>
  <r>
    <x v="0"/>
    <x v="0"/>
    <x v="4"/>
    <s v="E_Selva_Natuf_Sign_07072026_Adset3"/>
    <s v="E_Selva_Natuf_Sign_07072026_Adset2_Ad1"/>
    <s v="Natuf"/>
    <x v="7"/>
    <s v="Non-Quality Lead"/>
    <x v="0"/>
    <x v="0"/>
    <s v="Deepak Rai"/>
    <s v="Facebook"/>
    <s v="Direct (campaign tagged in CRM)"/>
    <s v="6abe7cd441a5219ee2a0d78b"/>
    <n v="1"/>
    <n v="0"/>
    <n v="1"/>
    <n v="0"/>
    <n v="2"/>
    <n v="2"/>
    <n v="0"/>
    <n v="0"/>
    <n v="0"/>
    <n v="0"/>
    <n v="1"/>
    <n v="0"/>
  </r>
  <r>
    <x v="0"/>
    <x v="0"/>
    <x v="5"/>
    <s v="E_Natuf_MF_05092026_ Ad Set1"/>
    <s v="E_Natuf_MF_05092026_ Ad Set1_Ad1"/>
    <s v="Natuf_MF"/>
    <x v="6"/>
    <s v="Non-Quality Lead"/>
    <x v="0"/>
    <x v="0"/>
    <s v="Tejaswini Tarigopula"/>
    <s v="Facebook"/>
    <s v="Direct (campaign tagged in CRM)"/>
    <s v="6abe6d63905e8d83cc1462cf"/>
    <n v="1"/>
    <n v="0"/>
    <n v="1"/>
    <n v="0"/>
    <n v="2"/>
    <n v="1"/>
    <n v="0"/>
    <n v="0"/>
    <n v="0"/>
    <n v="0"/>
    <n v="1"/>
    <n v="0"/>
  </r>
  <r>
    <x v="0"/>
    <x v="0"/>
    <x v="9"/>
    <s v="E_Natuf_Amazon_29092026_Ad Set"/>
    <s v="E_Natuf_Amazon_29092026_Ad Set_Ad"/>
    <s v="Natuf"/>
    <x v="4"/>
    <s v="Quality Lead"/>
    <x v="0"/>
    <x v="0"/>
    <s v="Marshal Malbari"/>
    <s v="Facebook"/>
    <s v="Direct (campaign tagged in CRM)"/>
    <s v="6abe61d29120414f63ba0027"/>
    <n v="1"/>
    <n v="1"/>
    <n v="1"/>
    <n v="0"/>
    <n v="1"/>
    <n v="1"/>
    <n v="0"/>
    <n v="0"/>
    <n v="0"/>
    <n v="0"/>
    <n v="1"/>
    <n v="1"/>
  </r>
  <r>
    <x v="0"/>
    <x v="0"/>
    <x v="2"/>
    <s v="E_Suresh_Natuf_Kiosk_07072026_Adset5"/>
    <s v="E_Hindi_Suresh_Natuf_Kiosk_07072026_Adset5_ad3 – Copy 2"/>
    <s v="Natuf"/>
    <x v="5"/>
    <s v="Non-Quality Lead"/>
    <x v="0"/>
    <x v="0"/>
    <s v="Tejaswini Tarigopula"/>
    <s v="Facebook"/>
    <s v="Direct (campaign tagged in CRM)"/>
    <s v="6abe5e8bc4d7d484a4e7f8a9"/>
    <n v="1"/>
    <n v="0"/>
    <n v="1"/>
    <n v="0"/>
    <n v="4"/>
    <n v="2"/>
    <n v="0"/>
    <n v="0"/>
    <n v="0"/>
    <n v="0"/>
    <n v="1"/>
    <n v="0"/>
  </r>
  <r>
    <x v="0"/>
    <x v="0"/>
    <x v="0"/>
    <s v="E_Karan_Natuf_Fragship_07072026_Adset2"/>
    <s v="E_Karan_Natuf_Flagship_Cafe_07072026_Adset2_Ad1 – Copy 2"/>
    <s v="Natuf"/>
    <x v="6"/>
    <s v="Non-Quality Lead"/>
    <x v="0"/>
    <x v="0"/>
    <s v="Tejaswini Tarigopula"/>
    <s v="Facebook"/>
    <s v="Direct (campaign tagged in CRM)"/>
    <s v="6abe5a56ad2d67643d24af54"/>
    <n v="1"/>
    <n v="0"/>
    <n v="1"/>
    <n v="0"/>
    <n v="3"/>
    <n v="0"/>
    <n v="0"/>
    <n v="0"/>
    <n v="0"/>
    <n v="0"/>
    <n v="1"/>
    <n v="0"/>
  </r>
  <r>
    <x v="0"/>
    <x v="0"/>
    <x v="8"/>
    <s v="E_Natuf_Foco_10092026_Ad Set6"/>
    <s v="E_Natuf_Foco_10092026_Ad Set6_Ad6"/>
    <s v="Natuf"/>
    <x v="14"/>
    <s v="Non-Quality Lead"/>
    <x v="0"/>
    <x v="0"/>
    <s v="Tejaswini Tarigopula"/>
    <s v="Facebook"/>
    <s v="Direct (campaign tagged in CRM)"/>
    <s v="6abe55bbbbfc2d74314275f3"/>
    <n v="1"/>
    <n v="0"/>
    <n v="1"/>
    <n v="1"/>
    <n v="11"/>
    <n v="3"/>
    <n v="0"/>
    <n v="0"/>
    <n v="0"/>
    <n v="0"/>
    <n v="1"/>
    <n v="0"/>
  </r>
  <r>
    <x v="0"/>
    <x v="0"/>
    <x v="8"/>
    <s v="E_Natuf_Foco_10092026_Ad Set4"/>
    <s v="E_Natuf_Foco_10092026_Ad Set4_Ad4 -1"/>
    <s v="Natuf"/>
    <x v="6"/>
    <s v="Non-Quality Lead"/>
    <x v="0"/>
    <x v="0"/>
    <s v="Tejaswini Tarigopula"/>
    <s v="Facebook"/>
    <s v="Direct (campaign tagged in CRM)"/>
    <s v="6abe55024924bf643a2711db"/>
    <n v="1"/>
    <n v="0"/>
    <n v="1"/>
    <n v="0"/>
    <n v="2"/>
    <n v="1"/>
    <n v="0"/>
    <n v="0"/>
    <n v="0"/>
    <n v="0"/>
    <n v="1"/>
    <n v="0"/>
  </r>
  <r>
    <x v="0"/>
    <x v="1"/>
    <x v="15"/>
    <s v="Carlton_Salon_MF_05092026 ad set – 2 – Copy"/>
    <s v="Carlton_MF_05092026 ad"/>
    <s v="In House Natuf"/>
    <x v="14"/>
    <s v="Non-Quality Lead"/>
    <x v="0"/>
    <x v="0"/>
    <s v="Jerry Peter "/>
    <s v="Facebook"/>
    <s v="Direct (campaign tagged in CRM)"/>
    <s v="6abe528d94526def02b81e33"/>
    <n v="1"/>
    <n v="0"/>
    <n v="1"/>
    <n v="1"/>
    <n v="3"/>
    <n v="3"/>
    <n v="0"/>
    <n v="0"/>
    <n v="0"/>
    <n v="0"/>
    <n v="0"/>
    <n v="0"/>
  </r>
  <r>
    <x v="0"/>
    <x v="0"/>
    <x v="2"/>
    <s v="E_Suresh_Natuf_Kiosk_07072026_Adset5"/>
    <s v="E_Hindi_Suresh_Natuf_Kiosk_07072026_Adset5_ad3 – Copy 2"/>
    <s v="Natuf"/>
    <x v="4"/>
    <s v="Quality Lead"/>
    <x v="0"/>
    <x v="0"/>
    <s v="Marshal Malbari"/>
    <s v="Facebook"/>
    <s v="Direct (campaign tagged in CRM)"/>
    <s v="6abe4d7a5ae723272b925e91"/>
    <n v="1"/>
    <n v="1"/>
    <n v="1"/>
    <n v="0"/>
    <n v="15"/>
    <n v="8"/>
    <n v="0"/>
    <n v="0"/>
    <n v="0"/>
    <n v="0"/>
    <n v="1"/>
    <n v="1"/>
  </r>
  <r>
    <x v="0"/>
    <x v="0"/>
    <x v="1"/>
    <s v="E_Natuf_Generic_13082026_Adset1"/>
    <s v="E_Natuf_Generic_13082026_Adset1_Ad1"/>
    <s v="Natuf"/>
    <x v="14"/>
    <s v="Non-Quality Lead"/>
    <x v="0"/>
    <x v="0"/>
    <s v="Marshal Malbari"/>
    <s v="Facebook"/>
    <s v="Direct (campaign tagged in CRM)"/>
    <s v="6abe4a7540b9fd3bb63e6f50"/>
    <n v="1"/>
    <n v="0"/>
    <n v="1"/>
    <n v="1"/>
    <n v="6"/>
    <n v="0"/>
    <n v="0"/>
    <n v="0"/>
    <n v="0"/>
    <n v="0"/>
    <n v="1"/>
    <n v="0"/>
  </r>
  <r>
    <x v="0"/>
    <x v="0"/>
    <x v="9"/>
    <s v="E_Natuf_Amazon_29092026_Ad Set"/>
    <s v="E_Natuf_Amazon_29092026_Ad Set_Ad"/>
    <s v="Natuf"/>
    <x v="14"/>
    <s v="Non-Quality Lead"/>
    <x v="0"/>
    <x v="0"/>
    <s v="Marshal Malbari"/>
    <s v="Facebook"/>
    <s v="Direct (campaign tagged in CRM)"/>
    <s v="6abe4810d3056124ade4466e"/>
    <n v="1"/>
    <n v="0"/>
    <n v="1"/>
    <n v="1"/>
    <n v="5"/>
    <n v="4"/>
    <n v="0"/>
    <n v="0"/>
    <n v="0"/>
    <n v="0"/>
    <n v="1"/>
    <n v="0"/>
  </r>
  <r>
    <x v="0"/>
    <x v="0"/>
    <x v="8"/>
    <s v="E_Natuf_Foco_10092026_Ad Set4"/>
    <s v="E_Natuf_Foco_10092026_Ad Set4_Ad4 -1"/>
    <s v="Natuf"/>
    <x v="7"/>
    <s v="Non-Quality Lead"/>
    <x v="0"/>
    <x v="0"/>
    <s v="Deepak Rai"/>
    <s v="Facebook"/>
    <s v="Direct (campaign tagged in CRM)"/>
    <s v="6abe41543203c4ec8eff4b84"/>
    <n v="1"/>
    <n v="0"/>
    <n v="1"/>
    <n v="0"/>
    <n v="2"/>
    <n v="2"/>
    <n v="0"/>
    <n v="0"/>
    <n v="0"/>
    <n v="0"/>
    <n v="1"/>
    <n v="0"/>
  </r>
  <r>
    <x v="0"/>
    <x v="0"/>
    <x v="2"/>
    <s v="E_Suresh_Natuf_Kiosk_07072026_Adset5"/>
    <s v="E_Hindi_Suresh_Natuf_Kiosk_07072026_Adset5_ad3 – Copy 2"/>
    <s v="Natuf"/>
    <x v="6"/>
    <s v="Non-Quality Lead"/>
    <x v="0"/>
    <x v="0"/>
    <s v="Marshal Malbari"/>
    <s v="Facebook"/>
    <s v="Direct (campaign tagged in CRM)"/>
    <s v="6abe3ac9a0f6496cd146bd4f"/>
    <n v="1"/>
    <n v="0"/>
    <n v="1"/>
    <n v="0"/>
    <n v="1"/>
    <n v="0"/>
    <n v="0"/>
    <n v="0"/>
    <n v="0"/>
    <n v="0"/>
    <n v="1"/>
    <n v="0"/>
  </r>
  <r>
    <x v="0"/>
    <x v="0"/>
    <x v="8"/>
    <s v="E_Natuf_Foco_10092026_Ad Set4"/>
    <s v="E_Natuf_Foco_10092026_Ad Set4_Ad4 -1"/>
    <s v="Natuf"/>
    <x v="4"/>
    <s v="Quality Lead"/>
    <x v="0"/>
    <x v="0"/>
    <s v="Marshal Malbari"/>
    <s v="Facebook"/>
    <s v="Direct (campaign tagged in CRM)"/>
    <s v="6abe3288295e7db1a86f0532"/>
    <n v="1"/>
    <n v="1"/>
    <n v="1"/>
    <n v="0"/>
    <n v="1"/>
    <n v="1"/>
    <n v="0"/>
    <n v="0"/>
    <n v="0"/>
    <n v="0"/>
    <n v="1"/>
    <n v="1"/>
  </r>
  <r>
    <x v="0"/>
    <x v="0"/>
    <x v="6"/>
    <s v="E_Natuf_Generic_09092026_Ad set1"/>
    <s v="E_Natuf_Generic_09092026_Ad set1_Ad"/>
    <s v="Natuf"/>
    <x v="14"/>
    <s v="Non-Quality Lead"/>
    <x v="0"/>
    <x v="0"/>
    <s v="Marshal Malbari"/>
    <s v="Facebook"/>
    <s v="Direct (campaign tagged in CRM)"/>
    <s v="6abe2b738d2eb0ee58dda5f7"/>
    <n v="1"/>
    <n v="0"/>
    <n v="1"/>
    <n v="1"/>
    <n v="3"/>
    <n v="2"/>
    <n v="0"/>
    <n v="0"/>
    <n v="0"/>
    <n v="0"/>
    <n v="1"/>
    <n v="0"/>
  </r>
  <r>
    <x v="0"/>
    <x v="0"/>
    <x v="9"/>
    <s v="E_Natuf_Amazon_29092026_Ad Set2"/>
    <s v="E_Natuf_Amazon_29092026_Ad Set2_Ad1"/>
    <s v="Natuf"/>
    <x v="4"/>
    <s v="Quality Lead"/>
    <x v="0"/>
    <x v="0"/>
    <s v="Tejaswini Tarigopula"/>
    <s v="Facebook"/>
    <s v="Direct (campaign tagged in CRM)"/>
    <s v="6abe208c03dcb6e5c6cab98a"/>
    <n v="1"/>
    <n v="1"/>
    <n v="1"/>
    <n v="0"/>
    <n v="2"/>
    <n v="1"/>
    <n v="0"/>
    <n v="0"/>
    <n v="0"/>
    <n v="0"/>
    <n v="1"/>
    <n v="1"/>
  </r>
  <r>
    <x v="0"/>
    <x v="0"/>
    <x v="0"/>
    <s v="E_Karan_Natuf_Fragship_07072026_Adset2"/>
    <s v="E_Karan_Natuf_Flagship_Cafe_07072026_Adset2_Ad1 – Copy 2"/>
    <s v="Natuf"/>
    <x v="5"/>
    <s v="Non-Quality Lead"/>
    <x v="0"/>
    <x v="0"/>
    <s v="Tejaswini Tarigopula"/>
    <s v="Facebook"/>
    <s v="Direct (campaign tagged in CRM)"/>
    <s v="6abe1ae274abb8fbde377bbd"/>
    <n v="1"/>
    <n v="0"/>
    <n v="1"/>
    <n v="0"/>
    <n v="7"/>
    <n v="4"/>
    <n v="0"/>
    <n v="0"/>
    <n v="0"/>
    <n v="0"/>
    <n v="1"/>
    <n v="0"/>
  </r>
  <r>
    <x v="0"/>
    <x v="0"/>
    <x v="2"/>
    <s v="E_Suresh_Natuf_Kiosk_07072026_Adset5"/>
    <s v="E_Hindi_Suresh_Natuf_Kiosk_07072026_Adset5_ad3 – Copy 2"/>
    <s v="Natuf"/>
    <x v="4"/>
    <s v="Quality Lead"/>
    <x v="0"/>
    <x v="0"/>
    <s v="Tejaswini Tarigopula"/>
    <s v="Facebook"/>
    <s v="Direct (campaign tagged in CRM)"/>
    <s v="6abe1725c64cb4161a08b63c"/>
    <n v="1"/>
    <n v="1"/>
    <n v="1"/>
    <n v="0"/>
    <n v="2"/>
    <n v="2"/>
    <n v="0"/>
    <n v="0"/>
    <n v="0"/>
    <n v="0"/>
    <n v="1"/>
    <n v="1"/>
  </r>
  <r>
    <x v="0"/>
    <x v="0"/>
    <x v="2"/>
    <s v="E_Suresh_Natuf_Kiosk_07072026_Adset5"/>
    <s v="E_Hindi_Suresh_Natuf_Kiosk_07072026_Adset5_ad3 – Copy 2"/>
    <s v="Natuf"/>
    <x v="5"/>
    <s v="Non-Quality Lead"/>
    <x v="0"/>
    <x v="0"/>
    <s v="Tejaswini Tarigopula"/>
    <s v="Facebook"/>
    <s v="Direct (campaign tagged in CRM)"/>
    <s v="6abe123a0f4bdfb7753f072c"/>
    <n v="1"/>
    <n v="0"/>
    <n v="1"/>
    <n v="0"/>
    <n v="1"/>
    <n v="1"/>
    <n v="0"/>
    <n v="0"/>
    <n v="0"/>
    <n v="0"/>
    <n v="1"/>
    <n v="0"/>
  </r>
  <r>
    <x v="0"/>
    <x v="0"/>
    <x v="2"/>
    <s v="E_Suresh_Natuf_Kiosk_07072026_Adset5"/>
    <s v="E_Hindi_Suresh_Natuf_Kiosk_07072026_Adset5_ad3 – Copy 2"/>
    <s v="Natuf"/>
    <x v="14"/>
    <s v="Non-Quality Lead"/>
    <x v="0"/>
    <x v="0"/>
    <s v="Marshal Malbari"/>
    <s v="Facebook"/>
    <s v="Direct (campaign tagged in CRM)"/>
    <s v="6abe0aa4eff5711c09e0dc81"/>
    <n v="1"/>
    <n v="0"/>
    <n v="1"/>
    <n v="1"/>
    <n v="6"/>
    <n v="2"/>
    <n v="0"/>
    <n v="0"/>
    <n v="0"/>
    <n v="0"/>
    <n v="1"/>
    <n v="0"/>
  </r>
  <r>
    <x v="0"/>
    <x v="0"/>
    <x v="9"/>
    <s v="E_Natuf_Amazon_29092026_Ad Set"/>
    <s v="E_Natuf_Amazon_29092026_Ad Set_Ad"/>
    <s v="Natuf"/>
    <x v="4"/>
    <s v="Quality Lead"/>
    <x v="0"/>
    <x v="0"/>
    <s v="Tejaswini Tarigopula"/>
    <s v="Facebook"/>
    <s v="Direct (campaign tagged in CRM)"/>
    <s v="6abe0a66e42548d04efaa4b9"/>
    <n v="1"/>
    <n v="1"/>
    <n v="1"/>
    <n v="0"/>
    <n v="3"/>
    <n v="1"/>
    <n v="0"/>
    <n v="0"/>
    <n v="0"/>
    <n v="0"/>
    <n v="1"/>
    <n v="1"/>
  </r>
  <r>
    <x v="0"/>
    <x v="0"/>
    <x v="2"/>
    <s v="E_Suresh_Natuf_Kiosk_07072026_Adset5"/>
    <s v="E_Hindi_Suresh_Natuf_Kiosk_07072026_Adset5_ad3 – Copy 2"/>
    <s v="Natuf"/>
    <x v="14"/>
    <s v="Non-Quality Lead"/>
    <x v="0"/>
    <x v="0"/>
    <s v="Tejaswini Tarigopula"/>
    <s v="Facebook"/>
    <s v="Direct (campaign tagged in CRM)"/>
    <s v="6abe00a6d00d7e0e9b64df1d"/>
    <n v="1"/>
    <n v="0"/>
    <n v="1"/>
    <n v="1"/>
    <n v="7"/>
    <n v="2"/>
    <n v="0"/>
    <n v="0"/>
    <n v="0"/>
    <n v="0"/>
    <n v="1"/>
    <n v="0"/>
  </r>
  <r>
    <x v="0"/>
    <x v="0"/>
    <x v="6"/>
    <s v="E_Natuf_Generic_09092026_Ad set3"/>
    <s v="E_Natuf_Generic_09092026_Ad set3_Ad1"/>
    <s v="Natuf"/>
    <x v="6"/>
    <s v="Non-Quality Lead"/>
    <x v="0"/>
    <x v="0"/>
    <s v="Tejaswini Tarigopula"/>
    <s v="Facebook"/>
    <s v="Direct (campaign tagged in CRM)"/>
    <s v="6abdf6beebfbb165cc91f432"/>
    <n v="1"/>
    <n v="0"/>
    <n v="1"/>
    <n v="0"/>
    <n v="2"/>
    <n v="0"/>
    <n v="0"/>
    <n v="0"/>
    <n v="0"/>
    <n v="0"/>
    <n v="1"/>
    <n v="0"/>
  </r>
  <r>
    <x v="0"/>
    <x v="0"/>
    <x v="4"/>
    <s v="E_Selva_Natuf_Sign_07072026_Adset3"/>
    <s v="E_Selva_Natuf_Sign_07072026_Adset2_Ad1 – Copy"/>
    <s v="Natuf"/>
    <x v="6"/>
    <s v="Non-Quality Lead"/>
    <x v="0"/>
    <x v="0"/>
    <s v="Marshal Malbari"/>
    <s v="Facebook"/>
    <s v="Direct (campaign tagged in CRM)"/>
    <s v="6abde5b5cf6075654b80331a"/>
    <n v="1"/>
    <n v="0"/>
    <n v="1"/>
    <n v="0"/>
    <n v="1"/>
    <n v="0"/>
    <n v="0"/>
    <n v="0"/>
    <n v="0"/>
    <n v="0"/>
    <n v="1"/>
    <n v="0"/>
  </r>
  <r>
    <x v="0"/>
    <x v="0"/>
    <x v="6"/>
    <s v="E_Natuf_Generic_09092026_Ad set3"/>
    <s v="E_Natuf_Generic_09092026_Ad set3_Ad1"/>
    <s v="Natuf"/>
    <x v="6"/>
    <s v="Non-Quality Lead"/>
    <x v="0"/>
    <x v="0"/>
    <s v="Deepak Rai"/>
    <s v="Facebook"/>
    <s v="Direct (campaign tagged in CRM)"/>
    <s v="6abde4f98dcc6dbedd7339ce"/>
    <n v="1"/>
    <n v="0"/>
    <n v="1"/>
    <n v="0"/>
    <n v="1"/>
    <n v="1"/>
    <n v="0"/>
    <n v="0"/>
    <n v="0"/>
    <n v="0"/>
    <n v="1"/>
    <n v="0"/>
  </r>
  <r>
    <x v="0"/>
    <x v="0"/>
    <x v="6"/>
    <s v="E_Natuf_Generic_23092026_Ad set2"/>
    <s v="E_Natuf_Generic_23092026_Ad set2_Ad2"/>
    <s v="Natuf"/>
    <x v="5"/>
    <s v="Non-Quality Lead"/>
    <x v="0"/>
    <x v="0"/>
    <s v="Tejaswini Tarigopula"/>
    <s v="Facebook"/>
    <s v="Direct (campaign tagged in CRM)"/>
    <s v="6abde1b3b5d47ff3efee83e9"/>
    <n v="1"/>
    <n v="0"/>
    <n v="1"/>
    <n v="0"/>
    <n v="2"/>
    <n v="2"/>
    <n v="0"/>
    <n v="0"/>
    <n v="0"/>
    <n v="0"/>
    <n v="1"/>
    <n v="0"/>
  </r>
  <r>
    <x v="0"/>
    <x v="0"/>
    <x v="2"/>
    <s v="E_Suresh_Natuf_Kiosk_07072026_Adset5"/>
    <s v="E_Hindi_Suresh_Natuf_Kiosk_07072026_Adset5_ad3 – Copy 2"/>
    <s v="Natuf"/>
    <x v="4"/>
    <s v="Quality Lead"/>
    <x v="0"/>
    <x v="0"/>
    <s v="Marshal Malbari"/>
    <s v="Facebook"/>
    <s v="Direct (campaign tagged in CRM)"/>
    <s v="6abddebec3645b91c4bb36b4"/>
    <n v="1"/>
    <n v="1"/>
    <n v="1"/>
    <n v="0"/>
    <n v="3"/>
    <n v="3"/>
    <n v="0"/>
    <n v="0"/>
    <n v="0"/>
    <n v="0"/>
    <n v="1"/>
    <n v="1"/>
  </r>
  <r>
    <x v="0"/>
    <x v="0"/>
    <x v="3"/>
    <s v="natuf_Kiosk_09102026"/>
    <s v="natuf_Kiosk_14072026_ad set_ad1"/>
    <s v="Natuf"/>
    <x v="14"/>
    <s v="Non-Quality Lead"/>
    <x v="0"/>
    <x v="0"/>
    <s v="Marshal Malbari"/>
    <s v="Facebook"/>
    <s v="Direct (campaign tagged in CRM)"/>
    <s v="6abdd8fa2c9afd2be36d3d84"/>
    <n v="1"/>
    <n v="0"/>
    <n v="1"/>
    <n v="1"/>
    <n v="7"/>
    <n v="2"/>
    <n v="0"/>
    <n v="0"/>
    <n v="0"/>
    <n v="0"/>
    <n v="1"/>
    <n v="0"/>
  </r>
  <r>
    <x v="0"/>
    <x v="0"/>
    <x v="6"/>
    <s v="E_Natuf_Generic_09092026_Ad set3"/>
    <s v="E_Natuf_Generic_09092026_Ad set3_Ad1"/>
    <s v="Natuf"/>
    <x v="4"/>
    <s v="Quality Lead"/>
    <x v="0"/>
    <x v="0"/>
    <s v="Tejaswini Tarigopula"/>
    <s v="Facebook"/>
    <s v="Direct (campaign tagged in CRM)"/>
    <s v="6abdd460679c184ec9220f6f"/>
    <n v="1"/>
    <n v="1"/>
    <n v="1"/>
    <n v="0"/>
    <n v="1"/>
    <n v="1"/>
    <n v="0"/>
    <n v="0"/>
    <n v="0"/>
    <n v="0"/>
    <n v="1"/>
    <n v="1"/>
  </r>
  <r>
    <x v="0"/>
    <x v="0"/>
    <x v="6"/>
    <s v="E_Natuf_Generic_09092026_Ad set3"/>
    <s v="E_Natuf_Generic_09092026_Ad set3_Ad1"/>
    <s v="Natuf"/>
    <x v="14"/>
    <s v="Non-Quality Lead"/>
    <x v="0"/>
    <x v="0"/>
    <s v="Tejaswini Tarigopula"/>
    <s v="Facebook"/>
    <s v="Direct (campaign tagged in CRM)"/>
    <s v="6abdd2081b9743607040b6a9"/>
    <n v="1"/>
    <n v="0"/>
    <n v="1"/>
    <n v="1"/>
    <n v="6"/>
    <n v="3"/>
    <n v="0"/>
    <n v="0"/>
    <n v="0"/>
    <n v="0"/>
    <n v="1"/>
    <n v="0"/>
  </r>
  <r>
    <x v="0"/>
    <x v="0"/>
    <x v="1"/>
    <s v="E_Natuf_Generic_13082026_Adset1"/>
    <s v="E_Natuf_Generic_13082026_Adset1_Ad1"/>
    <s v="Natuf"/>
    <x v="6"/>
    <s v="Non-Quality Lead"/>
    <x v="0"/>
    <x v="0"/>
    <s v="Tejaswini Tarigopula"/>
    <s v="Facebook"/>
    <s v="Direct (campaign tagged in CRM)"/>
    <s v="6abdcfadaf1e5cdcfa561e2e"/>
    <n v="1"/>
    <n v="0"/>
    <n v="1"/>
    <n v="0"/>
    <n v="1"/>
    <n v="1"/>
    <n v="0"/>
    <n v="0"/>
    <n v="0"/>
    <n v="0"/>
    <n v="1"/>
    <n v="0"/>
  </r>
  <r>
    <x v="0"/>
    <x v="0"/>
    <x v="2"/>
    <s v="E_Suresh_Natuf_Kiosk_07072026_Adset5"/>
    <s v="E_Hindi_Suresh_Natuf_Kiosk_07072026_Adset5_ad3 – Copy 2"/>
    <s v="Natuf"/>
    <x v="14"/>
    <s v="Non-Quality Lead"/>
    <x v="0"/>
    <x v="0"/>
    <s v="Marshal Malbari"/>
    <s v="Facebook"/>
    <s v="Direct (campaign tagged in CRM)"/>
    <s v="6abdcb84bf20eb8789d6a91f"/>
    <n v="1"/>
    <n v="0"/>
    <n v="1"/>
    <n v="1"/>
    <n v="15"/>
    <n v="3"/>
    <n v="0"/>
    <n v="0"/>
    <n v="0"/>
    <n v="0"/>
    <n v="1"/>
    <n v="0"/>
  </r>
  <r>
    <x v="0"/>
    <x v="0"/>
    <x v="3"/>
    <s v="natuf_Kiosk_23092026_ad set3"/>
    <s v="natuf_Kiosk_23092026_ad set3_ad1"/>
    <s v="Natuf"/>
    <x v="14"/>
    <s v="Non-Quality Lead"/>
    <x v="0"/>
    <x v="0"/>
    <s v="Marshal Malbari"/>
    <s v="Facebook"/>
    <s v="Direct (campaign tagged in CRM)"/>
    <s v="6abdc64e913f261131c6ace7"/>
    <n v="1"/>
    <n v="0"/>
    <n v="1"/>
    <n v="1"/>
    <n v="2"/>
    <n v="1"/>
    <n v="0"/>
    <n v="0"/>
    <n v="0"/>
    <n v="0"/>
    <n v="1"/>
    <n v="0"/>
  </r>
  <r>
    <x v="0"/>
    <x v="0"/>
    <x v="3"/>
    <s v="natuf_Kiosk_23092026_ad set3"/>
    <s v="natuf_Kiosk_23092026_ad set3_ad1"/>
    <s v="Natuf"/>
    <x v="14"/>
    <s v="Non-Quality Lead"/>
    <x v="0"/>
    <x v="0"/>
    <s v="Marshal Malbari"/>
    <s v="Facebook"/>
    <s v="Direct (campaign tagged in CRM)"/>
    <s v="6abdc3d950cfe9d2f645cce5"/>
    <n v="1"/>
    <n v="0"/>
    <n v="1"/>
    <n v="1"/>
    <n v="6"/>
    <n v="0"/>
    <n v="0"/>
    <n v="0"/>
    <n v="0"/>
    <n v="0"/>
    <n v="1"/>
    <n v="0"/>
  </r>
  <r>
    <x v="0"/>
    <x v="0"/>
    <x v="0"/>
    <s v="E_Karan_Natuf_Fragship_07072026_Adset2"/>
    <s v="E_Karan_Natuf_Flagship_Cafe_07072026_Adset2_Ad1 – Copy"/>
    <s v="Natuf"/>
    <x v="14"/>
    <s v="Non-Quality Lead"/>
    <x v="0"/>
    <x v="0"/>
    <s v="Marshal Malbari"/>
    <s v="Facebook"/>
    <s v="Direct (campaign tagged in CRM)"/>
    <s v="6abdb849839b9bf842ad20e2"/>
    <n v="1"/>
    <n v="0"/>
    <n v="1"/>
    <n v="1"/>
    <n v="9"/>
    <n v="1"/>
    <n v="0"/>
    <n v="0"/>
    <n v="0"/>
    <n v="0"/>
    <n v="1"/>
    <n v="0"/>
  </r>
  <r>
    <x v="0"/>
    <x v="0"/>
    <x v="9"/>
    <s v="E_Natuf_Amazon_29092026_Ad Set"/>
    <s v="E_Natuf_Amazon_29092026_Ad Set_Ad"/>
    <s v="Natuf"/>
    <x v="5"/>
    <s v="Non-Quality Lead"/>
    <x v="0"/>
    <x v="0"/>
    <s v="Tejaswini Tarigopula"/>
    <s v="Facebook"/>
    <s v="Direct (campaign tagged in CRM)"/>
    <s v="6abdb8040c9b69f67ce16eff"/>
    <n v="1"/>
    <n v="0"/>
    <n v="1"/>
    <n v="0"/>
    <n v="2"/>
    <n v="1"/>
    <n v="0"/>
    <n v="0"/>
    <n v="0"/>
    <n v="0"/>
    <n v="1"/>
    <n v="0"/>
  </r>
  <r>
    <x v="0"/>
    <x v="0"/>
    <x v="2"/>
    <s v="E_Suresh_Natuf_Kiosk_07072026_Adset5"/>
    <s v="E_Hindi_Suresh_Natuf_Kiosk_07072026_Adset5_ad3 – Copy 2"/>
    <s v="Natuf"/>
    <x v="11"/>
    <s v="Non-Quality Lead"/>
    <x v="0"/>
    <x v="0"/>
    <s v="Tejaswini Tarigopula"/>
    <s v="Facebook"/>
    <s v="Direct (campaign tagged in CRM)"/>
    <s v="6abdb77a44ed2238a0838b2a"/>
    <n v="1"/>
    <n v="0"/>
    <n v="0"/>
    <n v="0"/>
    <n v="9"/>
    <n v="3"/>
    <n v="0"/>
    <n v="0"/>
    <n v="0"/>
    <n v="0"/>
    <n v="1"/>
    <n v="0"/>
  </r>
  <r>
    <x v="0"/>
    <x v="0"/>
    <x v="8"/>
    <s v="E_Natuf_Foco_10092026_Ad Set4"/>
    <s v="E_Natuf_Foco_10092026_Ad Set4_Ad4 -1"/>
    <s v="Natuf"/>
    <x v="14"/>
    <s v="Non-Quality Lead"/>
    <x v="0"/>
    <x v="0"/>
    <s v="Tejaswini Tarigopula"/>
    <s v="Facebook"/>
    <s v="Direct (campaign tagged in CRM)"/>
    <s v="6abdb653c34fcf541a28c28f"/>
    <n v="1"/>
    <n v="0"/>
    <n v="1"/>
    <n v="1"/>
    <n v="5"/>
    <n v="0"/>
    <n v="0"/>
    <n v="0"/>
    <n v="0"/>
    <n v="0"/>
    <n v="1"/>
    <n v="0"/>
  </r>
  <r>
    <x v="0"/>
    <x v="0"/>
    <x v="4"/>
    <s v="E_Selva_Natuf_Sign_07072026_Adset3"/>
    <s v="E_Selva_Natuf_Sign_07072026_Adset2_Ad1"/>
    <s v="Natuf"/>
    <x v="6"/>
    <s v="Non-Quality Lead"/>
    <x v="0"/>
    <x v="0"/>
    <s v="Tejaswini Tarigopula"/>
    <s v="Facebook"/>
    <s v="Direct (campaign tagged in CRM)"/>
    <s v="6abd9485d4a4ec457c196a31"/>
    <n v="1"/>
    <n v="0"/>
    <n v="1"/>
    <n v="0"/>
    <n v="1"/>
    <n v="1"/>
    <n v="0"/>
    <n v="0"/>
    <n v="0"/>
    <n v="0"/>
    <n v="1"/>
    <n v="0"/>
  </r>
  <r>
    <x v="0"/>
    <x v="0"/>
    <x v="1"/>
    <s v="E_Natuf_Generic_13082026_Adset1"/>
    <s v="E_Natuf_Generic_13082026_Adset1_Ad1"/>
    <s v="Natuf"/>
    <x v="5"/>
    <s v="Non-Quality Lead"/>
    <x v="0"/>
    <x v="0"/>
    <s v="Deepak Rai"/>
    <s v="Facebook"/>
    <s v="Direct (campaign tagged in CRM)"/>
    <s v="6abd5bf156ab4218f6e708ab"/>
    <n v="1"/>
    <n v="0"/>
    <n v="1"/>
    <n v="0"/>
    <n v="3"/>
    <n v="1"/>
    <n v="0"/>
    <n v="0"/>
    <n v="0"/>
    <n v="0"/>
    <n v="1"/>
    <n v="0"/>
  </r>
  <r>
    <x v="0"/>
    <x v="0"/>
    <x v="6"/>
    <s v="E_Natuf_Generic_09092026_Ad set1"/>
    <s v="E_Natuf_Generic_09092026_Ad set1_Ad"/>
    <s v="Natuf"/>
    <x v="12"/>
    <s v="Non-Quality Lead"/>
    <x v="0"/>
    <x v="0"/>
    <s v="Marshal Malbari"/>
    <s v="Facebook"/>
    <s v="Direct (campaign tagged in CRM)"/>
    <s v="6abd59185cd7f100caecad96"/>
    <n v="1"/>
    <n v="0"/>
    <n v="1"/>
    <n v="0"/>
    <n v="4"/>
    <n v="2"/>
    <n v="0"/>
    <n v="0"/>
    <n v="0"/>
    <n v="0"/>
    <n v="1"/>
    <n v="0"/>
  </r>
  <r>
    <x v="0"/>
    <x v="0"/>
    <x v="6"/>
    <s v="E_Natuf_Generic_23092026_Ad set2"/>
    <s v="E_Natuf_Generic_23092026_Ad set2_Ad2"/>
    <s v="Natuf"/>
    <x v="2"/>
    <s v="Quality Lead"/>
    <x v="0"/>
    <x v="0"/>
    <s v="Tejaswini Tarigopula"/>
    <s v="Facebook"/>
    <s v="Direct (campaign tagged in CRM)"/>
    <s v="6abd588d00bef7c29b262fde"/>
    <n v="1"/>
    <n v="1"/>
    <n v="1"/>
    <n v="0"/>
    <n v="14"/>
    <n v="5"/>
    <n v="0"/>
    <n v="0"/>
    <n v="0"/>
    <n v="0"/>
    <n v="1"/>
    <n v="1"/>
  </r>
  <r>
    <x v="0"/>
    <x v="0"/>
    <x v="2"/>
    <s v="E_Suresh_Natuf_Kiosk_07072026_Adset5"/>
    <s v="E_Hindi_Suresh_Natuf_Kiosk_07072026_Adset5_ad3 – Copy 2"/>
    <s v="Natuf"/>
    <x v="6"/>
    <s v="Non-Quality Lead"/>
    <x v="0"/>
    <x v="0"/>
    <s v="Tejaswini Tarigopula"/>
    <s v="Facebook"/>
    <s v="Direct (campaign tagged in CRM)"/>
    <s v="6abd58394d637d28c79e3a7d"/>
    <n v="1"/>
    <n v="0"/>
    <n v="1"/>
    <n v="0"/>
    <n v="2"/>
    <n v="0"/>
    <n v="0"/>
    <n v="0"/>
    <n v="0"/>
    <n v="0"/>
    <n v="1"/>
    <n v="0"/>
  </r>
  <r>
    <x v="0"/>
    <x v="0"/>
    <x v="2"/>
    <s v="E_Suresh_Natuf_Kiosk_07072026_Adset5"/>
    <s v="E_Hindi_Suresh_Natuf_Kiosk_07072026_Adset5_ad3 – Copy 2"/>
    <s v="Natuf"/>
    <x v="6"/>
    <s v="Non-Quality Lead"/>
    <x v="0"/>
    <x v="0"/>
    <s v="Tejaswini Tarigopula"/>
    <s v="Facebook"/>
    <s v="Direct (campaign tagged in CRM)"/>
    <s v="6abd57682a69a04f72f479c2"/>
    <n v="1"/>
    <n v="0"/>
    <n v="1"/>
    <n v="0"/>
    <n v="0"/>
    <n v="0"/>
    <n v="0"/>
    <n v="0"/>
    <n v="0"/>
    <n v="0"/>
    <n v="1"/>
    <n v="0"/>
  </r>
  <r>
    <x v="0"/>
    <x v="0"/>
    <x v="2"/>
    <s v="E_Suresh_Natuf_Kiosk_07072026_Adset5"/>
    <s v="E_Hindi_Suresh_Natuf_Kiosk_07072026_Adset5_ad3 – Copy 2"/>
    <s v="Natuf"/>
    <x v="6"/>
    <s v="Non-Quality Lead"/>
    <x v="0"/>
    <x v="0"/>
    <s v="Tejaswini Tarigopula"/>
    <s v="Facebook"/>
    <s v="Direct (campaign tagged in CRM)"/>
    <s v="6abd55b450b9d169a360a76e"/>
    <n v="1"/>
    <n v="0"/>
    <n v="1"/>
    <n v="0"/>
    <n v="0"/>
    <n v="0"/>
    <n v="0"/>
    <n v="0"/>
    <n v="0"/>
    <n v="0"/>
    <n v="1"/>
    <n v="0"/>
  </r>
  <r>
    <x v="1"/>
    <x v="0"/>
    <x v="7"/>
    <s v="(campaign level)"/>
    <s v="(n/a - spend)"/>
    <s v="(n/a - spend)"/>
    <x v="16"/>
    <s v="(n/a - spend)"/>
    <x v="1"/>
    <x v="5"/>
    <s v="(n/a - spend)"/>
    <s v="(n/a - spend)"/>
    <s v="(n/a - spend)"/>
    <s v="(n/a - spend)"/>
    <n v="0"/>
    <n v="0"/>
    <n v="0"/>
    <n v="0"/>
    <n v="0"/>
    <n v="0"/>
    <n v="54540.16"/>
    <n v="37281"/>
    <n v="444"/>
    <n v="30"/>
    <n v="0"/>
    <n v="0"/>
  </r>
  <r>
    <x v="1"/>
    <x v="0"/>
    <x v="2"/>
    <s v="(campaign level)"/>
    <s v="(n/a - spend)"/>
    <s v="(n/a - spend)"/>
    <x v="16"/>
    <s v="(n/a - spend)"/>
    <x v="1"/>
    <x v="5"/>
    <s v="(n/a - spend)"/>
    <s v="(n/a - spend)"/>
    <s v="(n/a - spend)"/>
    <s v="(n/a - spend)"/>
    <n v="0"/>
    <n v="0"/>
    <n v="0"/>
    <n v="0"/>
    <n v="0"/>
    <n v="0"/>
    <n v="232416.42"/>
    <n v="210455"/>
    <n v="2446"/>
    <n v="360"/>
    <n v="0"/>
    <n v="0"/>
  </r>
  <r>
    <x v="1"/>
    <x v="0"/>
    <x v="0"/>
    <s v="(campaign level)"/>
    <s v="(n/a - spend)"/>
    <s v="(n/a - spend)"/>
    <x v="16"/>
    <s v="(n/a - spend)"/>
    <x v="1"/>
    <x v="5"/>
    <s v="(n/a - spend)"/>
    <s v="(n/a - spend)"/>
    <s v="(n/a - spend)"/>
    <s v="(n/a - spend)"/>
    <n v="0"/>
    <n v="0"/>
    <n v="0"/>
    <n v="0"/>
    <n v="0"/>
    <n v="0"/>
    <n v="277596.99"/>
    <n v="164085"/>
    <n v="1632"/>
    <n v="289"/>
    <n v="0"/>
    <n v="0"/>
  </r>
  <r>
    <x v="1"/>
    <x v="0"/>
    <x v="4"/>
    <s v="(campaign level)"/>
    <s v="(n/a - spend)"/>
    <s v="(n/a - spend)"/>
    <x v="16"/>
    <s v="(n/a - spend)"/>
    <x v="1"/>
    <x v="5"/>
    <s v="(n/a - spend)"/>
    <s v="(n/a - spend)"/>
    <s v="(n/a - spend)"/>
    <s v="(n/a - spend)"/>
    <n v="0"/>
    <n v="0"/>
    <n v="0"/>
    <n v="0"/>
    <n v="0"/>
    <n v="0"/>
    <n v="80349.25"/>
    <n v="78881"/>
    <n v="806"/>
    <n v="71"/>
    <n v="0"/>
    <n v="0"/>
  </r>
  <r>
    <x v="1"/>
    <x v="0"/>
    <x v="3"/>
    <s v="(campaign level)"/>
    <s v="(n/a - spend)"/>
    <s v="(n/a - spend)"/>
    <x v="16"/>
    <s v="(n/a - spend)"/>
    <x v="1"/>
    <x v="5"/>
    <s v="(n/a - spend)"/>
    <s v="(n/a - spend)"/>
    <s v="(n/a - spend)"/>
    <s v="(n/a - spend)"/>
    <n v="0"/>
    <n v="0"/>
    <n v="0"/>
    <n v="0"/>
    <n v="0"/>
    <n v="0"/>
    <n v="180149.88"/>
    <n v="419595"/>
    <n v="3627"/>
    <n v="438"/>
    <n v="0"/>
    <n v="0"/>
  </r>
  <r>
    <x v="1"/>
    <x v="0"/>
    <x v="1"/>
    <s v="(campaign level)"/>
    <s v="(n/a - spend)"/>
    <s v="(n/a - spend)"/>
    <x v="16"/>
    <s v="(n/a - spend)"/>
    <x v="1"/>
    <x v="5"/>
    <s v="(n/a - spend)"/>
    <s v="(n/a - spend)"/>
    <s v="(n/a - spend)"/>
    <s v="(n/a - spend)"/>
    <n v="0"/>
    <n v="0"/>
    <n v="0"/>
    <n v="0"/>
    <n v="0"/>
    <n v="0"/>
    <n v="233578.47"/>
    <n v="243248"/>
    <n v="2722"/>
    <n v="245"/>
    <n v="0"/>
    <n v="0"/>
  </r>
  <r>
    <x v="1"/>
    <x v="0"/>
    <x v="5"/>
    <s v="(campaign level)"/>
    <s v="(n/a - spend)"/>
    <s v="(n/a - spend)"/>
    <x v="16"/>
    <s v="(n/a - spend)"/>
    <x v="1"/>
    <x v="5"/>
    <s v="(n/a - spend)"/>
    <s v="(n/a - spend)"/>
    <s v="(n/a - spend)"/>
    <s v="(n/a - spend)"/>
    <n v="0"/>
    <n v="0"/>
    <n v="0"/>
    <n v="0"/>
    <n v="0"/>
    <n v="0"/>
    <n v="79772.24"/>
    <n v="130721"/>
    <n v="1050"/>
    <n v="30"/>
    <n v="0"/>
    <n v="0"/>
  </r>
  <r>
    <x v="1"/>
    <x v="0"/>
    <x v="6"/>
    <s v="(campaign level)"/>
    <s v="(n/a - spend)"/>
    <s v="(n/a - spend)"/>
    <x v="16"/>
    <s v="(n/a - spend)"/>
    <x v="1"/>
    <x v="5"/>
    <s v="(n/a - spend)"/>
    <s v="(n/a - spend)"/>
    <s v="(n/a - spend)"/>
    <s v="(n/a - spend)"/>
    <n v="0"/>
    <n v="0"/>
    <n v="0"/>
    <n v="0"/>
    <n v="0"/>
    <n v="0"/>
    <n v="71194.81"/>
    <n v="136362"/>
    <n v="1618"/>
    <n v="77"/>
    <n v="0"/>
    <n v="0"/>
  </r>
  <r>
    <x v="1"/>
    <x v="0"/>
    <x v="8"/>
    <s v="(campaign level)"/>
    <s v="(n/a - spend)"/>
    <s v="(n/a - spend)"/>
    <x v="16"/>
    <s v="(n/a - spend)"/>
    <x v="1"/>
    <x v="5"/>
    <s v="(n/a - spend)"/>
    <s v="(n/a - spend)"/>
    <s v="(n/a - spend)"/>
    <s v="(n/a - spend)"/>
    <n v="0"/>
    <n v="0"/>
    <n v="0"/>
    <n v="0"/>
    <n v="0"/>
    <n v="0"/>
    <n v="46413.52"/>
    <n v="94401"/>
    <n v="722"/>
    <n v="40"/>
    <n v="0"/>
    <n v="0"/>
  </r>
  <r>
    <x v="1"/>
    <x v="0"/>
    <x v="10"/>
    <s v="(campaign level)"/>
    <s v="(n/a - spend)"/>
    <s v="(n/a - spend)"/>
    <x v="16"/>
    <s v="(n/a - spend)"/>
    <x v="1"/>
    <x v="5"/>
    <s v="(n/a - spend)"/>
    <s v="(n/a - spend)"/>
    <s v="(n/a - spend)"/>
    <s v="(n/a - spend)"/>
    <n v="0"/>
    <n v="0"/>
    <n v="0"/>
    <n v="0"/>
    <n v="0"/>
    <n v="0"/>
    <n v="6412.86"/>
    <n v="189828"/>
    <n v="4334"/>
    <n v="0"/>
    <n v="0"/>
    <n v="0"/>
  </r>
  <r>
    <x v="1"/>
    <x v="0"/>
    <x v="9"/>
    <s v="(campaign level)"/>
    <s v="(n/a - spend)"/>
    <s v="(n/a - spend)"/>
    <x v="16"/>
    <s v="(n/a - spend)"/>
    <x v="1"/>
    <x v="5"/>
    <s v="(n/a - spend)"/>
    <s v="(n/a - spend)"/>
    <s v="(n/a - spend)"/>
    <s v="(n/a - spend)"/>
    <n v="0"/>
    <n v="0"/>
    <n v="0"/>
    <n v="0"/>
    <n v="0"/>
    <n v="0"/>
    <n v="39121.71"/>
    <n v="66258"/>
    <n v="772"/>
    <n v="22"/>
    <n v="0"/>
    <n v="0"/>
  </r>
  <r>
    <x v="1"/>
    <x v="1"/>
    <x v="11"/>
    <s v="(campaign level)"/>
    <s v="(n/a - spend)"/>
    <s v="(n/a - spend)"/>
    <x v="16"/>
    <s v="(n/a - spend)"/>
    <x v="1"/>
    <x v="5"/>
    <s v="(n/a - spend)"/>
    <s v="(n/a - spend)"/>
    <s v="(n/a - spend)"/>
    <s v="(n/a - spend)"/>
    <n v="0"/>
    <n v="0"/>
    <n v="0"/>
    <n v="0"/>
    <n v="0"/>
    <n v="0"/>
    <n v="264151.59"/>
    <n v="2158611"/>
    <n v="12758"/>
    <n v="2102"/>
    <n v="0"/>
    <n v="0"/>
  </r>
  <r>
    <x v="1"/>
    <x v="1"/>
    <x v="13"/>
    <s v="(campaign level)"/>
    <s v="(n/a - spend)"/>
    <s v="(n/a - spend)"/>
    <x v="16"/>
    <s v="(n/a - spend)"/>
    <x v="1"/>
    <x v="5"/>
    <s v="(n/a - spend)"/>
    <s v="(n/a - spend)"/>
    <s v="(n/a - spend)"/>
    <s v="(n/a - spend)"/>
    <n v="0"/>
    <n v="0"/>
    <n v="0"/>
    <n v="0"/>
    <n v="0"/>
    <n v="0"/>
    <n v="25546.72"/>
    <n v="79702"/>
    <n v="486"/>
    <n v="266"/>
    <n v="0"/>
    <n v="0"/>
  </r>
  <r>
    <x v="1"/>
    <x v="1"/>
    <x v="12"/>
    <s v="(campaign level)"/>
    <s v="(n/a - spend)"/>
    <s v="(n/a - spend)"/>
    <x v="16"/>
    <s v="(n/a - spend)"/>
    <x v="1"/>
    <x v="5"/>
    <s v="(n/a - spend)"/>
    <s v="(n/a - spend)"/>
    <s v="(n/a - spend)"/>
    <s v="(n/a - spend)"/>
    <n v="0"/>
    <n v="0"/>
    <n v="0"/>
    <n v="0"/>
    <n v="0"/>
    <n v="0"/>
    <n v="55861.63"/>
    <n v="117446"/>
    <n v="788"/>
    <n v="188"/>
    <n v="0"/>
    <n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vtHeadline" cacheId="28" dataOnRows="1" applyNumberFormats="0" applyBorderFormats="0" applyFontFormats="0" applyPatternFormats="0" applyAlignmentFormats="0" applyWidthHeightFormats="1" dataCaption="Values" errorCaption="-" showError="1" updatedVersion="6" minRefreshableVersion="3" itemPrintTitles="1" createdVersion="6" indent="0" outline="1" outlineData="1" multipleFieldFilters="0" rowHeaderCaption="Metric" colHeaderCaption="Campaign Type">
  <location ref="B25:E34" firstHeaderRow="1" firstDataRow="2" firstDataCol="1"/>
  <pivotFields count="36">
    <pivotField multipleItemSelectionAllowed="1" showAll="0">
      <items count="3">
        <item x="0"/>
        <item x="1"/>
        <item t="default"/>
      </items>
    </pivotField>
    <pivotField axis="axisCol" multipleItemSelectionAllowed="1" showAll="0">
      <items count="3">
        <item x="0"/>
        <item x="1"/>
        <item t="default"/>
      </items>
    </pivotField>
    <pivotField multipleItemSelectionAllowed="1" showAll="0">
      <items count="18">
        <item x="0"/>
        <item x="1"/>
        <item x="2"/>
        <item x="3"/>
        <item x="4"/>
        <item x="5"/>
        <item x="6"/>
        <item x="7"/>
        <item x="8"/>
        <item x="9"/>
        <item x="10"/>
        <item x="11"/>
        <item x="12"/>
        <item x="13"/>
        <item x="14"/>
        <item x="15"/>
        <item x="16"/>
        <item t="default"/>
      </items>
    </pivotField>
    <pivotField showAll="0"/>
    <pivotField showAll="0"/>
    <pivotField showAll="0"/>
    <pivotField multipleItemSelectionAllowed="1" showAll="0">
      <items count="18">
        <item x="0"/>
        <item x="1"/>
        <item x="2"/>
        <item x="3"/>
        <item x="4"/>
        <item x="5"/>
        <item x="6"/>
        <item x="7"/>
        <item x="8"/>
        <item x="9"/>
        <item x="10"/>
        <item x="11"/>
        <item x="12"/>
        <item x="13"/>
        <item x="14"/>
        <item x="15"/>
        <item x="16"/>
        <item t="default"/>
      </items>
    </pivotField>
    <pivotField showAll="0"/>
    <pivotField multipleItemSelectionAllowed="1" showAll="0">
      <items count="3">
        <item x="0"/>
        <item x="1"/>
        <item t="default"/>
      </items>
    </pivotField>
    <pivotField multipleItemSelectionAllowed="1" showAll="0">
      <items count="7">
        <item x="0"/>
        <item x="1"/>
        <item x="2"/>
        <item x="3"/>
        <item x="4"/>
        <item x="5"/>
        <item t="default"/>
      </items>
    </pivotField>
    <pivotField showAll="0"/>
    <pivotField showAll="0"/>
    <pivotField showAll="0"/>
    <pivotField showAll="0"/>
    <pivotField dataField="1" showAll="0"/>
    <pivotField dataField="1" showAll="0"/>
    <pivotField showAll="0"/>
    <pivotField showAll="0"/>
    <pivotField showAll="0"/>
    <pivotField showAll="0"/>
    <pivotField dataField="1"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i="1">
      <x v="1"/>
    </i>
    <i i="2">
      <x v="2"/>
    </i>
    <i i="3">
      <x v="3"/>
    </i>
    <i i="4">
      <x v="4"/>
    </i>
    <i i="5">
      <x v="5"/>
    </i>
    <i i="6">
      <x v="6"/>
    </i>
    <i i="7">
      <x v="7"/>
    </i>
  </rowItems>
  <colFields count="1">
    <field x="1"/>
  </colFields>
  <colItems count="3">
    <i>
      <x/>
    </i>
    <i>
      <x v="1"/>
    </i>
    <i t="grand">
      <x/>
    </i>
  </colItems>
  <dataFields count="8">
    <dataField name="Spend (₹)" fld="20" baseField="0" baseItem="0" numFmtId="3"/>
    <dataField name="Leads" fld="14" baseField="0" baseItem="0" numFmtId="3"/>
    <dataField name="Cost per Lead (₹)" fld="30" baseField="0" baseItem="0" numFmtId="3"/>
    <dataField name="Contacted %" fld="27" baseField="0" baseItem="0" numFmtId="10"/>
    <dataField name="Quality Leads" fld="15" baseField="0" baseItem="0" numFmtId="3"/>
    <dataField name="Quality %" fld="26" baseField="0" baseItem="0" numFmtId="10"/>
    <dataField name="Quality % of Contacted" fld="28" baseField="0" baseItem="0" numFmtId="10"/>
    <dataField name="Cost per Quality Lead (₹)" fld="31" baseField="0" baseItem="0" numFmtId="3"/>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vtCampaign" cacheId="28" applyNumberFormats="0" applyBorderFormats="0" applyFontFormats="0" applyPatternFormats="0" applyAlignmentFormats="0" applyWidthHeightFormats="1" dataCaption="Values" errorCaption="-" showError="1" updatedVersion="6" minRefreshableVersion="3" itemPrintTitles="1" createdVersion="6" indent="0" outline="1" outlineData="1" multipleFieldFilters="0" rowHeaderCaption="Campaign Type / Campaign">
  <location ref="B89:H110" firstHeaderRow="1" firstDataRow="2" firstDataCol="1"/>
  <pivotFields count="36">
    <pivotField multipleItemSelectionAllowed="1" showAll="0">
      <items count="3">
        <item x="0"/>
        <item x="1"/>
        <item t="default"/>
      </items>
    </pivotField>
    <pivotField axis="axisRow" multipleItemSelectionAllowed="1" showAll="0">
      <items count="3">
        <item x="0"/>
        <item x="1"/>
        <item t="default"/>
      </items>
    </pivotField>
    <pivotField axis="axisRow" multipleItemSelectionAllowed="1" showAll="0">
      <items count="18">
        <item x="0"/>
        <item x="1"/>
        <item x="2"/>
        <item x="3"/>
        <item x="4"/>
        <item x="5"/>
        <item x="6"/>
        <item x="7"/>
        <item x="8"/>
        <item x="9"/>
        <item x="10"/>
        <item x="11"/>
        <item x="12"/>
        <item x="13"/>
        <item x="14"/>
        <item x="15"/>
        <item x="16"/>
        <item t="default"/>
      </items>
    </pivotField>
    <pivotField showAll="0"/>
    <pivotField showAll="0"/>
    <pivotField showAll="0"/>
    <pivotField multipleItemSelectionAllowed="1" showAll="0">
      <items count="18">
        <item x="0"/>
        <item x="1"/>
        <item x="2"/>
        <item x="3"/>
        <item x="4"/>
        <item x="5"/>
        <item x="6"/>
        <item x="7"/>
        <item x="8"/>
        <item x="9"/>
        <item x="10"/>
        <item x="11"/>
        <item x="12"/>
        <item x="13"/>
        <item x="14"/>
        <item x="15"/>
        <item x="16"/>
        <item t="default"/>
      </items>
    </pivotField>
    <pivotField showAll="0"/>
    <pivotField multipleItemSelectionAllowed="1" showAll="0">
      <items count="3">
        <item x="0"/>
        <item x="1"/>
        <item t="default"/>
      </items>
    </pivotField>
    <pivotField multipleItemSelectionAllowed="1" showAll="0">
      <items count="7">
        <item x="0"/>
        <item x="1"/>
        <item x="2"/>
        <item x="3"/>
        <item x="4"/>
        <item x="5"/>
        <item t="default"/>
      </items>
    </pivotField>
    <pivotField showAll="0"/>
    <pivotField showAll="0"/>
    <pivotField showAll="0"/>
    <pivotField showAll="0"/>
    <pivotField dataField="1" showAll="0"/>
    <pivotField dataField="1" showAll="0"/>
    <pivotField showAll="0"/>
    <pivotField showAll="0"/>
    <pivotField showAll="0"/>
    <pivotField showAll="0"/>
    <pivotField dataField="1"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
    <field x="2"/>
  </rowFields>
  <rowItems count="20">
    <i>
      <x/>
    </i>
    <i r="1">
      <x/>
    </i>
    <i r="1">
      <x v="1"/>
    </i>
    <i r="1">
      <x v="2"/>
    </i>
    <i r="1">
      <x v="3"/>
    </i>
    <i r="1">
      <x v="4"/>
    </i>
    <i r="1">
      <x v="5"/>
    </i>
    <i r="1">
      <x v="6"/>
    </i>
    <i r="1">
      <x v="7"/>
    </i>
    <i r="1">
      <x v="8"/>
    </i>
    <i r="1">
      <x v="9"/>
    </i>
    <i r="1">
      <x v="10"/>
    </i>
    <i>
      <x v="1"/>
    </i>
    <i r="1">
      <x v="11"/>
    </i>
    <i r="1">
      <x v="12"/>
    </i>
    <i r="1">
      <x v="13"/>
    </i>
    <i r="1">
      <x v="14"/>
    </i>
    <i r="1">
      <x v="15"/>
    </i>
    <i r="1">
      <x v="16"/>
    </i>
    <i t="grand">
      <x/>
    </i>
  </rowItems>
  <colFields count="1">
    <field x="-2"/>
  </colFields>
  <colItems count="6">
    <i>
      <x/>
    </i>
    <i i="1">
      <x v="1"/>
    </i>
    <i i="2">
      <x v="2"/>
    </i>
    <i i="3">
      <x v="3"/>
    </i>
    <i i="4">
      <x v="4"/>
    </i>
    <i i="5">
      <x v="5"/>
    </i>
  </colItems>
  <dataFields count="6">
    <dataField name="Spend (₹)" fld="20" baseField="0" baseItem="0" numFmtId="3"/>
    <dataField name="Leads" fld="14" baseField="0" baseItem="0" numFmtId="3"/>
    <dataField name="Cost per Lead (₹)" fld="30" baseField="0" baseItem="0" numFmtId="3"/>
    <dataField name="Quality Leads" fld="15" baseField="0" baseItem="0" numFmtId="3"/>
    <dataField name="Quality %" fld="26" baseField="0" baseItem="0" numFmtId="10"/>
    <dataField name="Cost per Quality Lead (₹)" fld="31" baseField="0" baseItem="0" numFmtId="3"/>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vtStatusPct" cacheId="28" applyNumberFormats="0" applyBorderFormats="0" applyFontFormats="0" applyPatternFormats="0" applyAlignmentFormats="0" applyWidthHeightFormats="1" dataCaption="Values" errorCaption="-" showError="1" updatedVersion="6" minRefreshableVersion="3" itemPrintTitles="1" createdVersion="6" indent="0" outline="1" outlineData="1" multipleFieldFilters="0" rowHeaderCaption="Lead Status" colHeaderCaption="Campaign Type">
  <location ref="B66:E84" firstHeaderRow="1" firstDataRow="2" firstDataCol="1" rowPageCount="1" colPageCount="1"/>
  <pivotFields count="36">
    <pivotField axis="axisPage" multipleItemSelectionAllowed="1" showAll="0">
      <items count="3">
        <item x="0"/>
        <item x="1"/>
        <item t="default"/>
      </items>
    </pivotField>
    <pivotField axis="axisCol" multipleItemSelectionAllowed="1" showAll="0">
      <items count="3">
        <item x="0"/>
        <item x="1"/>
        <item t="default"/>
      </items>
    </pivotField>
    <pivotField multipleItemSelectionAllowed="1" showAll="0">
      <items count="18">
        <item x="0"/>
        <item x="1"/>
        <item x="2"/>
        <item x="3"/>
        <item x="4"/>
        <item x="5"/>
        <item x="6"/>
        <item x="7"/>
        <item x="8"/>
        <item x="9"/>
        <item x="10"/>
        <item x="11"/>
        <item x="12"/>
        <item x="13"/>
        <item x="14"/>
        <item x="15"/>
        <item x="16"/>
        <item t="default"/>
      </items>
    </pivotField>
    <pivotField showAll="0"/>
    <pivotField showAll="0"/>
    <pivotField showAll="0"/>
    <pivotField axis="axisRow" multipleItemSelectionAllowed="1" showAll="0">
      <items count="18">
        <item x="0"/>
        <item x="1"/>
        <item x="2"/>
        <item x="3"/>
        <item x="4"/>
        <item x="5"/>
        <item x="6"/>
        <item x="7"/>
        <item x="8"/>
        <item x="9"/>
        <item x="10"/>
        <item x="11"/>
        <item x="12"/>
        <item x="13"/>
        <item x="14"/>
        <item x="15"/>
        <item x="16"/>
        <item t="default"/>
      </items>
    </pivotField>
    <pivotField showAll="0"/>
    <pivotField multipleItemSelectionAllowed="1" showAll="0">
      <items count="3">
        <item x="0"/>
        <item x="1"/>
        <item t="default"/>
      </items>
    </pivotField>
    <pivotField multipleItemSelectionAllowed="1" showAll="0">
      <items count="7">
        <item x="0"/>
        <item x="1"/>
        <item x="2"/>
        <item x="3"/>
        <item x="4"/>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17">
    <i>
      <x/>
    </i>
    <i>
      <x v="1"/>
    </i>
    <i>
      <x v="2"/>
    </i>
    <i>
      <x v="3"/>
    </i>
    <i>
      <x v="4"/>
    </i>
    <i>
      <x v="5"/>
    </i>
    <i>
      <x v="6"/>
    </i>
    <i>
      <x v="7"/>
    </i>
    <i>
      <x v="8"/>
    </i>
    <i>
      <x v="9"/>
    </i>
    <i>
      <x v="10"/>
    </i>
    <i>
      <x v="11"/>
    </i>
    <i>
      <x v="12"/>
    </i>
    <i>
      <x v="13"/>
    </i>
    <i>
      <x v="14"/>
    </i>
    <i>
      <x v="15"/>
    </i>
    <i t="grand">
      <x/>
    </i>
  </rowItems>
  <colFields count="1">
    <field x="1"/>
  </colFields>
  <colItems count="3">
    <i>
      <x/>
    </i>
    <i>
      <x v="1"/>
    </i>
    <i t="grand">
      <x/>
    </i>
  </colItems>
  <pageFields count="1">
    <pageField fld="0" item="0" hier="-1"/>
  </pageFields>
  <dataFields count="1">
    <dataField name="Leads" fld="14" showDataAs="percentOfCol" baseField="0" baseItem="0" numFmtId="10"/>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vtStatus" cacheId="28" applyNumberFormats="0" applyBorderFormats="0" applyFontFormats="0" applyPatternFormats="0" applyAlignmentFormats="0" applyWidthHeightFormats="1" dataCaption="Values" errorCaption="-" showError="1" updatedVersion="6" minRefreshableVersion="3" itemPrintTitles="1" createdVersion="6" indent="0" outline="1" outlineData="1" multipleFieldFilters="0" rowHeaderCaption="Lead Status" colHeaderCaption="Campaign Type">
  <location ref="B41:E59" firstHeaderRow="1" firstDataRow="2" firstDataCol="1" rowPageCount="1" colPageCount="1"/>
  <pivotFields count="36">
    <pivotField axis="axisPage" multipleItemSelectionAllowed="1" showAll="0">
      <items count="3">
        <item x="0"/>
        <item x="1"/>
        <item t="default"/>
      </items>
    </pivotField>
    <pivotField axis="axisCol" multipleItemSelectionAllowed="1" showAll="0">
      <items count="3">
        <item x="0"/>
        <item x="1"/>
        <item t="default"/>
      </items>
    </pivotField>
    <pivotField multipleItemSelectionAllowed="1" showAll="0">
      <items count="18">
        <item x="0"/>
        <item x="1"/>
        <item x="2"/>
        <item x="3"/>
        <item x="4"/>
        <item x="5"/>
        <item x="6"/>
        <item x="7"/>
        <item x="8"/>
        <item x="9"/>
        <item x="10"/>
        <item x="11"/>
        <item x="12"/>
        <item x="13"/>
        <item x="14"/>
        <item x="15"/>
        <item x="16"/>
        <item t="default"/>
      </items>
    </pivotField>
    <pivotField showAll="0"/>
    <pivotField showAll="0"/>
    <pivotField showAll="0"/>
    <pivotField axis="axisRow" multipleItemSelectionAllowed="1" showAll="0">
      <items count="18">
        <item x="0"/>
        <item x="1"/>
        <item x="2"/>
        <item x="3"/>
        <item x="4"/>
        <item x="5"/>
        <item x="6"/>
        <item x="7"/>
        <item x="8"/>
        <item x="9"/>
        <item x="10"/>
        <item x="11"/>
        <item x="12"/>
        <item x="13"/>
        <item x="14"/>
        <item x="15"/>
        <item x="16"/>
        <item t="default"/>
      </items>
    </pivotField>
    <pivotField showAll="0"/>
    <pivotField multipleItemSelectionAllowed="1" showAll="0">
      <items count="3">
        <item x="0"/>
        <item x="1"/>
        <item t="default"/>
      </items>
    </pivotField>
    <pivotField multipleItemSelectionAllowed="1" showAll="0">
      <items count="7">
        <item x="0"/>
        <item x="1"/>
        <item x="2"/>
        <item x="3"/>
        <item x="4"/>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17">
    <i>
      <x/>
    </i>
    <i>
      <x v="1"/>
    </i>
    <i>
      <x v="2"/>
    </i>
    <i>
      <x v="3"/>
    </i>
    <i>
      <x v="4"/>
    </i>
    <i>
      <x v="5"/>
    </i>
    <i>
      <x v="6"/>
    </i>
    <i>
      <x v="7"/>
    </i>
    <i>
      <x v="8"/>
    </i>
    <i>
      <x v="9"/>
    </i>
    <i>
      <x v="10"/>
    </i>
    <i>
      <x v="11"/>
    </i>
    <i>
      <x v="12"/>
    </i>
    <i>
      <x v="13"/>
    </i>
    <i>
      <x v="14"/>
    </i>
    <i>
      <x v="15"/>
    </i>
    <i t="grand">
      <x/>
    </i>
  </rowItems>
  <colFields count="1">
    <field x="1"/>
  </colFields>
  <colItems count="3">
    <i>
      <x/>
    </i>
    <i>
      <x v="1"/>
    </i>
    <i t="grand">
      <x/>
    </i>
  </colItems>
  <pageFields count="1">
    <pageField fld="0" item="0" hier="-1"/>
  </pageFields>
  <dataFields count="1">
    <dataField name="Leads" fld="14" baseField="0" baseItem="0" numFmtId="3"/>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00000000-0013-0000-FFFF-FFFF01000000}" sourceName="Campaign Type">
  <pivotTables>
    <pivotTable tabId="2" name="pvtHeadline"/>
    <pivotTable tabId="2" name="pvtStatus"/>
    <pivotTable tabId="2" name="pvtStatusPct"/>
    <pivotTable tabId="2" name="pvtCampaign"/>
  </pivotTables>
  <data>
    <tabular pivotCacheId="18614237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00000000-0013-0000-FFFF-FFFF02000000}" sourceName="Campaign">
  <pivotTables>
    <pivotTable tabId="2" name="pvtHeadline"/>
    <pivotTable tabId="2" name="pvtStatus"/>
    <pivotTable tabId="2" name="pvtStatusPct"/>
    <pivotTable tabId="2" name="pvtCampaign"/>
  </pivotTables>
  <data>
    <tabular pivotCacheId="1861423759">
      <items count="17">
        <i x="0" s="1"/>
        <i x="1" s="1"/>
        <i x="2" s="1"/>
        <i x="3" s="1"/>
        <i x="4" s="1"/>
        <i x="5" s="1"/>
        <i x="6" s="1"/>
        <i x="7" s="1"/>
        <i x="8" s="1"/>
        <i x="9" s="1"/>
        <i x="10" s="1"/>
        <i x="11" s="1"/>
        <i x="12" s="1"/>
        <i x="13" s="1"/>
        <i x="14" s="1"/>
        <i x="15"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tatus" xr10:uid="{00000000-0013-0000-FFFF-FFFF03000000}" sourceName="Lead Status">
  <pivotTables>
    <pivotTable tabId="2" name="pvtHeadline"/>
    <pivotTable tabId="2" name="pvtStatus"/>
    <pivotTable tabId="2" name="pvtStatusPct"/>
    <pivotTable tabId="2" name="pvtCampaign"/>
  </pivotTables>
  <data>
    <tabular pivotCacheId="1861423759">
      <items count="17">
        <i x="0" s="1"/>
        <i x="1" s="1"/>
        <i x="2" s="1"/>
        <i x="3" s="1"/>
        <i x="4" s="1"/>
        <i x="5" s="1"/>
        <i x="6" s="1"/>
        <i x="7" s="1"/>
        <i x="8" s="1"/>
        <i x="9" s="1"/>
        <i x="10" s="1"/>
        <i x="11" s="1"/>
        <i x="12" s="1"/>
        <i x="13" s="1"/>
        <i x="14" s="1"/>
        <i x="15" s="1"/>
        <i x="1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Month" xr10:uid="{00000000-0013-0000-FFFF-FFFF04000000}" sourceName="Lead Month">
  <pivotTables>
    <pivotTable tabId="2" name="pvtHeadline"/>
    <pivotTable tabId="2" name="pvtStatus"/>
    <pivotTable tabId="2" name="pvtStatusPct"/>
    <pivotTable tabId="2" name="pvtCampaign"/>
  </pivotTables>
  <data>
    <tabular pivotCacheId="186142375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Week" xr10:uid="{00000000-0013-0000-FFFF-FFFF05000000}" sourceName="Lead Week">
  <pivotTables>
    <pivotTable tabId="2" name="pvtHeadline"/>
    <pivotTable tabId="2" name="pvtStatus"/>
    <pivotTable tabId="2" name="pvtStatusPct"/>
    <pivotTable tabId="2" name="pvtCampaign"/>
  </pivotTables>
  <data>
    <tabular pivotCacheId="1861423759">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Type" xr10:uid="{00000000-0014-0000-FFFF-FFFF01000000}" cache="Slicer_Campaign_Type" caption="Campaign Type" columnCount="3" rowHeight="241300"/>
  <slicer name="Campaign" xr10:uid="{00000000-0014-0000-FFFF-FFFF02000000}" cache="Slicer_Campaign" caption="Campaign" rowHeight="241300"/>
  <slicer name="Lead Status" xr10:uid="{00000000-0014-0000-FFFF-FFFF03000000}" cache="Slicer_Lead_Status" caption="Lead Status" columnCount="2" rowHeight="241300"/>
  <slicer name="Lead Month" xr10:uid="{00000000-0014-0000-FFFF-FFFF04000000}" cache="Slicer_Lead_Month" caption="Lead Month" columnCount="2" rowHeight="241300"/>
  <slicer name="Lead Week" xr10:uid="{00000000-0014-0000-FFFF-FFFF05000000}" cache="Slicer_Lead_Week" caption="Lead Week" rowHeight="241300"/>
</slicers>
</file>

<file path=xl/tables/table1.xml><?xml version="1.0" encoding="utf-8"?>
<table xmlns="http://schemas.openxmlformats.org/spreadsheetml/2006/main" id="1" name="tblFact" displayName="tblFact" ref="A1:Z3642" headerRowCount="1">
  <autoFilter ref="A1:Z3642"/>
  <tableColumns count="26">
    <tableColumn id="1" name="Record Type"/>
    <tableColumn id="2" name="Campaign Type"/>
    <tableColumn id="3" name="Campaign"/>
    <tableColumn id="4" name="Ad Set"/>
    <tableColumn id="5" name="Ad"/>
    <tableColumn id="6" name="CRM Brand"/>
    <tableColumn id="7" name="Lead Status"/>
    <tableColumn id="8" name="Lead Quality"/>
    <tableColumn id="9" name="Lead Month"/>
    <tableColumn id="10" name="Lead Week"/>
    <tableColumn id="11" name="Team Manager"/>
    <tableColumn id="12" name="Lead Source"/>
    <tableColumn id="13" name="Attribution Method"/>
    <tableColumn id="14" name="Lead ID"/>
    <tableColumn id="15" name="Lead Count"/>
    <tableColumn id="16" name="Quality Count"/>
    <tableColumn id="17" name="Contacted Count"/>
    <tableColumn id="18" name="Lost Count"/>
    <tableColumn id="19" name="Calls Count"/>
    <tableColumn id="20" name="Connected Calls"/>
    <tableColumn id="21" name="Spend INR"/>
    <tableColumn id="22" name="Impressions"/>
    <tableColumn id="23" name="Link Clicks"/>
    <tableColumn id="24" name="Meta Results Count"/>
    <tableColumn id="25" name="Costed Lead Count"/>
    <tableColumn id="26" name="Costed Quality Count"/>
  </tableColumns>
</table>
</file>

<file path=xl/tables/table2.xml><?xml version="1.0" encoding="utf-8"?>
<table xmlns="http://schemas.openxmlformats.org/spreadsheetml/2006/main" id="2" name="tblLeads" displayName="tblLeads" ref="A1:Y3628" headerRowCount="1">
  <autoFilter ref="A1:Y3628"/>
  <tableColumns count="25">
    <tableColumn id="1" name="Lead ID"/>
    <tableColumn id="2" name="Created On"/>
    <tableColumn id="3" name="Created Date"/>
    <tableColumn id="4" name="Lead Month"/>
    <tableColumn id="5" name="Lead Week"/>
    <tableColumn id="6" name="Lead Status"/>
    <tableColumn id="7" name="Lead Quality"/>
    <tableColumn id="8" name="Campaign Type"/>
    <tableColumn id="9" name="Campaign (clean)"/>
    <tableColumn id="10" name="Campaign (as in CRM)"/>
    <tableColumn id="11" name="Attribution Method"/>
    <tableColumn id="12" name="Ad Set (clean)"/>
    <tableColumn id="13" name="Ad Set (as in CRM)"/>
    <tableColumn id="14" name="Ad (as in CRM)"/>
    <tableColumn id="15" name="CRM Brand"/>
    <tableColumn id="16" name="Lead Source"/>
    <tableColumn id="17" name="Team Manager"/>
    <tableColumn id="18" name="Assignee"/>
    <tableColumn id="19" name="Lost Reason"/>
    <tableColumn id="20" name="City"/>
    <tableColumn id="21" name="State"/>
    <tableColumn id="22" name="Calls Count"/>
    <tableColumn id="23" name="Connected Calls"/>
    <tableColumn id="24" name="Phone (masked)"/>
    <tableColumn id="25" name="Last Modified On"/>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pivotTable" Target="/xl/pivotTables/pivotTable1.xml" Id="rId1"/><Relationship Type="http://schemas.openxmlformats.org/officeDocument/2006/relationships/pivotTable" Target="/xl/pivotTables/pivotTable2.xml" Id="rId2"/><Relationship Type="http://schemas.openxmlformats.org/officeDocument/2006/relationships/pivotTable" Target="/xl/pivotTables/pivotTable3.xml" Id="rId3"/><Relationship Type="http://schemas.openxmlformats.org/officeDocument/2006/relationships/pivotTable" Target="/xl/pivotTables/pivotTable4.xml" Id="rId4"/><Relationship Type="http://schemas.openxmlformats.org/officeDocument/2006/relationships/drawing" Target="/xl/drawings/drawing3.xml" Id="rId90"/><Relationship Type="http://schemas.microsoft.com/office/2007/relationships/slicer" Target="/xl/slicers/slicer1.xml" Id="rId9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table" Target="/xl/tables/table1.xml" Id="rId1"/></Relationships>
</file>

<file path=xl/worksheets/_rels/sheet8.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FFC00000"/>
    <outlinePr summaryBelow="1" summaryRight="1"/>
    <pageSetUpPr fitToPage="1"/>
  </sheetPr>
  <dimension ref="B1:Q56"/>
  <sheetViews>
    <sheetView showGridLines="0" tabSelected="1" topLeftCell="A4" zoomScale="90" zoomScaleNormal="90" workbookViewId="0">
      <selection activeCell="C10" sqref="C10"/>
    </sheetView>
  </sheetViews>
  <sheetFormatPr baseColWidth="8" defaultRowHeight="14.5"/>
  <cols>
    <col width="2.7265625" customWidth="1" min="1" max="1"/>
    <col width="64.7265625" customWidth="1" min="2" max="2"/>
    <col width="13.7265625" customWidth="1" min="3" max="3"/>
    <col width="13.26953125" customWidth="1" min="4" max="17"/>
  </cols>
  <sheetData>
    <row r="1" ht="32" customHeight="1">
      <c r="B1" s="1" t="inlineStr">
        <is>
          <t>NATUF  |  Lead Quality: Old Campaigns vs New Campaigns  -  MASTER DASHBOARD</t>
        </is>
      </c>
    </row>
    <row r="2">
      <c r="B2" s="2" t="inlineStr">
        <is>
          <t>01-Oct-2026 to 31-Oct-2026  |  CRM status as of 31-Oct-2026  |  Quality Lead = Won, Token Received, Qualified, Meeting Scheduled, Meeting Conducted, Follow-Up, Details Shared  |  Old/New set on the Campaign_Master tab (New = Oct26 campaigns)</t>
        </is>
      </c>
    </row>
    <row r="4" ht="46" customHeight="1">
      <c r="B4" s="89" t="str">
        <f>"QUALITY:  "&amp;TEXT(D13,"0.0%")&amp;" of New-campaign leads are Quality leads vs "&amp;TEXT(C13,"0.0%")&amp;" for Old ("&amp;TEXT((D13-C13)*100,"+0.0;-0.0;0.0")&amp;" pp).     COST:  INR "&amp;TEXT(D14,"#,##0")&amp;" per Quality Lead for New vs INR "&amp;TEXT(C14,"#,##0")&amp;" for Old (cost metrics use only campaigns with Meta spend data).     NOTE: New campaigns (with Meta spend data) went live "&amp;TEXT(LFLStart,"dd-mmm")&amp;" ("&amp;DaysNew&amp;" days in market vs "&amp;DaysOld&amp;" for Old); average lead age is "&amp;TEXT(AsOf-AVERAGEIFS(ldDate,ldType,"New"),"0.0")&amp;" days for New vs "&amp;TEXT(AsOf-AVERAGEIFS(ldDate,ldType,"Old"),"0.0")&amp;" for Old, so New statuses are still maturing."</f>
        <v>QUALITY:  15.0% of New-campaign leads are Quality leads vs 16.1% for Old (-1.1 pp).     COST:  INR 2,215 per Quality Lead for New vs INR 6,288 for Old (cost metrics use only campaigns with Meta spend data).     NOTE: New campaigns (with Meta spend data) went live 08-Oct (24 days in market vs 31 for Old); average lead age is 10.5 days for New vs 17.4 for Old, so New statuses are still maturing.</v>
      </c>
      <c r="C4" s="94" t="n"/>
      <c r="D4" s="94" t="n"/>
      <c r="E4" s="94" t="n"/>
      <c r="F4" s="94" t="n"/>
      <c r="G4" s="94" t="n"/>
      <c r="H4" s="94" t="n"/>
      <c r="I4" s="94" t="n"/>
      <c r="J4" s="94" t="n"/>
      <c r="K4" s="94" t="n"/>
      <c r="L4" s="94" t="n"/>
      <c r="M4" s="94" t="n"/>
      <c r="N4" s="94" t="n"/>
      <c r="O4" s="94" t="n"/>
      <c r="P4" s="94" t="n"/>
      <c r="Q4" s="95" t="n"/>
    </row>
    <row r="6" ht="22" customHeight="1">
      <c r="B6" s="87" t="inlineStr">
        <is>
          <t>1.  OLD vs NEW  -  AT A GLANCE  -  NATUF</t>
        </is>
      </c>
      <c r="C6" s="96" t="n"/>
      <c r="D6" s="96" t="n"/>
      <c r="E6" s="97" t="n"/>
    </row>
    <row r="7" ht="22" customHeight="1">
      <c r="B7" s="3" t="inlineStr">
        <is>
          <t>Metric</t>
        </is>
      </c>
      <c r="C7" s="4" t="inlineStr">
        <is>
          <t>Old campaigns</t>
        </is>
      </c>
      <c r="D7" s="5" t="inlineStr">
        <is>
          <t>New campaigns</t>
        </is>
      </c>
      <c r="E7" s="6" t="inlineStr">
        <is>
          <t>New vs Old</t>
        </is>
      </c>
    </row>
    <row r="8" ht="24" customHeight="1">
      <c r="B8" s="79" t="inlineStr">
        <is>
          <t>Ad spend (INR)</t>
        </is>
      </c>
      <c r="C8" s="80">
        <f>SUMIFS(fSpend,fType,"Old")</f>
        <v>1301546.31</v>
      </c>
      <c r="D8" s="80">
        <f>SUMIFS(fSpend,fType,"New")</f>
        <v>345559.94</v>
      </c>
      <c r="E8" s="81">
        <f>IFERROR(D8/C8-1,"-")</f>
        <v>-0.734500465066049</v>
      </c>
    </row>
    <row r="9" ht="24" customHeight="1">
      <c r="B9" s="79" t="inlineStr">
        <is>
          <t>Leads in CRM</t>
        </is>
      </c>
      <c r="C9" s="80">
        <f>SUMIFS(fLeads,fType,"Old")</f>
        <v>1285</v>
      </c>
      <c r="D9" s="80">
        <f>SUMIFS(fLeads,fType,"New")</f>
        <v>2342</v>
      </c>
      <c r="E9" s="81">
        <f>IFERROR(D9/C9-1,"-")</f>
        <v>0.822568093385214</v>
      </c>
    </row>
    <row r="10" ht="24" customHeight="1">
      <c r="B10" s="79" t="inlineStr">
        <is>
          <t>New Leads (untouched - status = New Lead)</t>
        </is>
      </c>
      <c r="C10" s="80">
        <f>SUMIFS(fLeads,fType,"Old",fStatus,"New Lead")</f>
        <v>227</v>
      </c>
      <c r="D10" s="80">
        <f>SUMIFS(fLeads,fType,"New",fStatus,"New Lead")</f>
        <v>352</v>
      </c>
      <c r="E10" s="81">
        <f>IFERROR(D10/C10-1,"-")</f>
        <v>0.550660792951542</v>
      </c>
    </row>
    <row r="11" ht="24" customHeight="1">
      <c r="B11" s="79" t="inlineStr">
        <is>
          <t>Cost per lead (INR)  [campaigns with spend data]</t>
        </is>
      </c>
      <c r="C11" s="80">
        <f>IFERROR(C8/SUMIFS(fCLeads,fType,"Old"),0)</f>
        <v>1012.87650583658</v>
      </c>
      <c r="D11" s="80">
        <f>IFERROR(D8/SUMIFS(fCLeads,fType,"New"),0)</f>
        <v>358.093202072539</v>
      </c>
      <c r="E11" s="81">
        <f>IFERROR(D11/C11-1,"-")</f>
        <v>-0.64645916850764</v>
      </c>
    </row>
    <row r="12" ht="24" customHeight="1">
      <c r="B12" s="82" t="inlineStr">
        <is>
          <t>QUALITY LEADS</t>
        </is>
      </c>
      <c r="C12" s="83">
        <f>SUMIFS(fQual,fType,"Old")</f>
        <v>207</v>
      </c>
      <c r="D12" s="83">
        <f>SUMIFS(fQual,fType,"New")</f>
        <v>351</v>
      </c>
      <c r="E12" s="81">
        <f>IFERROR(D12/C12-1,"-")</f>
        <v>0.695652173913044</v>
      </c>
    </row>
    <row r="13" ht="24" customHeight="1">
      <c r="B13" s="82" t="inlineStr">
        <is>
          <t>QUALITY %  (quality leads / all leads)</t>
        </is>
      </c>
      <c r="C13" s="98">
        <f>IFERROR(C12/C9,0)</f>
        <v>0.161089494163424</v>
      </c>
      <c r="D13" s="98">
        <f>IFERROR(D12/D9,0)</f>
        <v>0.149871904355252</v>
      </c>
      <c r="E13" s="99">
        <f>IFERROR((D13-C13)*100,"-")</f>
        <v>-1.12175898081722</v>
      </c>
    </row>
    <row r="14" ht="24" customHeight="1">
      <c r="B14" s="82" t="inlineStr">
        <is>
          <t>COST PER QUALITY LEAD (INR)  [campaigns with spend data]</t>
        </is>
      </c>
      <c r="C14" s="83">
        <f>IFERROR(C8/SUMIFS(fCQual,fType,"Old"),0)</f>
        <v>6287.66333333333</v>
      </c>
      <c r="D14" s="83">
        <f>IFERROR(D8/SUMIFS(fCQual,fType,"New"),0)</f>
        <v>2215.12782051282</v>
      </c>
      <c r="E14" s="81">
        <f>IFERROR(D14/C14-1,"-")</f>
        <v>-0.647702540183796</v>
      </c>
    </row>
    <row r="15" ht="44" customHeight="1">
      <c r="B15" s="88" t="inlineStr">
        <is>
          <t>Green = New is better, red = New is worse. Rates in percentage points (pp), volumes and costs in % change. Cost per lead / per quality lead divide spend by the leads of campaigns that have Meta spend data (the EBG - In House campaigns have 1,377 CRM leads but no spend in the exports, so they are excluded from cost ratios only).</t>
        </is>
      </c>
      <c r="C15" s="96" t="n"/>
      <c r="D15" s="96" t="n"/>
      <c r="E15" s="97" t="n"/>
    </row>
    <row r="18" ht="22" customHeight="1">
      <c r="B18" s="90" t="inlineStr">
        <is>
          <t>2.  QUALITY PARAMETERS  -  Old vs New  (count and % of that group's leads)</t>
        </is>
      </c>
    </row>
    <row r="19" ht="32" customHeight="1">
      <c r="B19" s="3" t="inlineStr">
        <is>
          <t>Quality parameter (CRM status)</t>
        </is>
      </c>
      <c r="C19" s="10" t="inlineStr">
        <is>
          <t>Old - Quality Count</t>
        </is>
      </c>
      <c r="D19" s="10" t="inlineStr">
        <is>
          <t>Old - Quality %</t>
        </is>
      </c>
      <c r="E19" s="11" t="inlineStr">
        <is>
          <t>New - Quality Count</t>
        </is>
      </c>
      <c r="F19" s="11" t="inlineStr">
        <is>
          <t>New - Quality %</t>
        </is>
      </c>
      <c r="G19" s="6" t="inlineStr">
        <is>
          <t>New vs Old (pp)</t>
        </is>
      </c>
    </row>
    <row r="20">
      <c r="B20" s="12" t="str">
        <f>Settings!$A$4</f>
        <v>Won</v>
      </c>
      <c r="C20" s="13">
        <f>SUMIFS(fLeads,fType,"Old",fStatus,$B20)</f>
        <v>0</v>
      </c>
      <c r="D20" s="100">
        <f>IFERROR(C20/C$9,0)</f>
        <v>0</v>
      </c>
      <c r="E20" s="13">
        <f>SUMIFS(fLeads,fType,"New",fStatus,$B20)</f>
        <v>0</v>
      </c>
      <c r="F20" s="100">
        <f>IFERROR(E20/D$9,0)</f>
        <v>0</v>
      </c>
      <c r="G20" s="15">
        <f>(F20-D20)*100</f>
        <v>0</v>
      </c>
    </row>
    <row r="21">
      <c r="B21" s="12" t="str">
        <f>Settings!$A$5</f>
        <v>Token Received</v>
      </c>
      <c r="C21" s="13">
        <f>SUMIFS(fLeads,fType,"Old",fStatus,$B21)</f>
        <v>0</v>
      </c>
      <c r="D21" s="100">
        <f>IFERROR(C21/C$9,0)</f>
        <v>0</v>
      </c>
      <c r="E21" s="13">
        <f>SUMIFS(fLeads,fType,"New",fStatus,$B21)</f>
        <v>0</v>
      </c>
      <c r="F21" s="100">
        <f>IFERROR(E21/D$9,0)</f>
        <v>0</v>
      </c>
      <c r="G21" s="15">
        <f>(F21-D21)*100</f>
        <v>0</v>
      </c>
    </row>
    <row r="22">
      <c r="B22" s="12" t="str">
        <f>Settings!$A$6</f>
        <v>Qualified</v>
      </c>
      <c r="C22" s="13">
        <f>SUMIFS(fLeads,fType,"Old",fStatus,$B22)</f>
        <v>14</v>
      </c>
      <c r="D22" s="100">
        <f>IFERROR(C22/C$9,0)</f>
        <v>0.0108949416342412</v>
      </c>
      <c r="E22" s="13">
        <f>SUMIFS(fLeads,fType,"New",fStatus,$B22)</f>
        <v>20</v>
      </c>
      <c r="F22" s="100">
        <f>IFERROR(E22/D$9,0)</f>
        <v>0.0085397096498719</v>
      </c>
      <c r="G22" s="15">
        <f>(F22-D22)*100</f>
        <v>-0.235523198436934</v>
      </c>
    </row>
    <row r="23">
      <c r="B23" s="12" t="str">
        <f>Settings!$A$7</f>
        <v>Meeting Scheduled</v>
      </c>
      <c r="C23" s="13">
        <f>SUMIFS(fLeads,fType,"Old",fStatus,$B23)</f>
        <v>18</v>
      </c>
      <c r="D23" s="100">
        <f>IFERROR(C23/C$9,0)</f>
        <v>0.0140077821011673</v>
      </c>
      <c r="E23" s="13">
        <f>SUMIFS(fLeads,fType,"New",fStatus,$B23)</f>
        <v>14</v>
      </c>
      <c r="F23" s="100">
        <f>IFERROR(E23/D$9,0)</f>
        <v>0.00597779675491033</v>
      </c>
      <c r="G23" s="15">
        <f>(F23-D23)*100</f>
        <v>-0.802998534625698</v>
      </c>
    </row>
    <row r="24">
      <c r="B24" s="12" t="str">
        <f>Settings!$A$8</f>
        <v>Meeting Conducted</v>
      </c>
      <c r="C24" s="13">
        <f>SUMIFS(fLeads,fType,"Old",fStatus,$B24)</f>
        <v>36</v>
      </c>
      <c r="D24" s="100">
        <f>IFERROR(C24/C$9,0)</f>
        <v>0.0280155642023346</v>
      </c>
      <c r="E24" s="13">
        <f>SUMIFS(fLeads,fType,"New",fStatus,$B24)</f>
        <v>15</v>
      </c>
      <c r="F24" s="100">
        <f>IFERROR(E24/D$9,0)</f>
        <v>0.00640478223740393</v>
      </c>
      <c r="G24" s="15">
        <f>(F24-D24)*100</f>
        <v>-2.16107819649307</v>
      </c>
    </row>
    <row r="25">
      <c r="B25" s="12" t="str">
        <f>Settings!$A$9</f>
        <v>Follow-Up</v>
      </c>
      <c r="C25" s="13">
        <f>SUMIFS(fLeads,fType,"Old",fStatus,$B25)</f>
        <v>19</v>
      </c>
      <c r="D25" s="100">
        <f>IFERROR(C25/C$9,0)</f>
        <v>0.0147859922178988</v>
      </c>
      <c r="E25" s="13">
        <f>SUMIFS(fLeads,fType,"New",fStatus,$B25)</f>
        <v>17</v>
      </c>
      <c r="F25" s="100">
        <f>IFERROR(E25/D$9,0)</f>
        <v>0.00725875320239112</v>
      </c>
      <c r="G25" s="15">
        <f>(F25-D25)*100</f>
        <v>-0.752723901550771</v>
      </c>
    </row>
    <row r="26">
      <c r="B26" s="12" t="str">
        <f>Settings!$A$10</f>
        <v>Details Shared</v>
      </c>
      <c r="C26" s="13">
        <f>SUMIFS(fLeads,fType,"Old",fStatus,$B26)</f>
        <v>120</v>
      </c>
      <c r="D26" s="100">
        <f>IFERROR(C26/C$9,0)</f>
        <v>0.0933852140077821</v>
      </c>
      <c r="E26" s="13">
        <f>SUMIFS(fLeads,fType,"New",fStatus,$B26)</f>
        <v>285</v>
      </c>
      <c r="F26" s="100">
        <f>IFERROR(E26/D$9,0)</f>
        <v>0.121690862510675</v>
      </c>
      <c r="G26" s="15">
        <f>(F26-D26)*100</f>
        <v>2.83056485028925</v>
      </c>
    </row>
    <row r="27">
      <c r="B27" s="16" t="inlineStr">
        <is>
          <t>TOTAL QUALITY LEADS</t>
        </is>
      </c>
      <c r="C27" s="17">
        <f>SUM(C20:C26)</f>
        <v>207</v>
      </c>
      <c r="D27" s="101">
        <f>IFERROR(C27/C$9,0)</f>
        <v>0.161089494163424</v>
      </c>
      <c r="E27" s="17">
        <f>SUM(E20:E26)</f>
        <v>351</v>
      </c>
      <c r="F27" s="101">
        <f>IFERROR(E27/D$9,0)</f>
        <v>0.149871904355252</v>
      </c>
      <c r="G27" s="19">
        <f>(F27-D27)*100</f>
        <v>-1.12175898081722</v>
      </c>
    </row>
    <row r="32" ht="22" customHeight="1">
      <c r="B32" s="90" t="inlineStr">
        <is>
          <t>3.  CAMPAIGN WISE  -  quality and cost  (Old campaigns first, then New; sorted by spend)</t>
        </is>
      </c>
    </row>
    <row r="33" ht="44" customHeight="1">
      <c r="B33" s="3" t="inlineStr">
        <is>
          <t>Campaign Name</t>
        </is>
      </c>
      <c r="C33" s="6" t="inlineStr">
        <is>
          <t>Campaign Type (Old / New)</t>
        </is>
      </c>
      <c r="D33" s="6" t="inlineStr">
        <is>
          <t>Ad Spend (INR)</t>
        </is>
      </c>
      <c r="E33" s="6" t="inlineStr">
        <is>
          <t>Leads</t>
        </is>
      </c>
      <c r="F33" s="6" t="inlineStr">
        <is>
          <t>Quality Count</t>
        </is>
      </c>
      <c r="G33" s="6" t="inlineStr">
        <is>
          <t>Quality %</t>
        </is>
      </c>
      <c r="H33" s="6" t="inlineStr">
        <is>
          <t>Cost per Lead (INR)</t>
        </is>
      </c>
      <c r="I33" s="6" t="inlineStr">
        <is>
          <t>Cost per Quality Lead (INR)</t>
        </is>
      </c>
      <c r="J33" s="6" t="str">
        <f>Settings!$A$4</f>
        <v>Won</v>
      </c>
      <c r="K33" s="6" t="str">
        <f>Settings!$A$5</f>
        <v>Token Received</v>
      </c>
      <c r="L33" s="6" t="str">
        <f>Settings!$A$6</f>
        <v>Qualified</v>
      </c>
      <c r="M33" s="6" t="str">
        <f>Settings!$A$7</f>
        <v>Meeting Scheduled</v>
      </c>
      <c r="N33" s="6" t="str">
        <f>Settings!$A$8</f>
        <v>Meeting Conducted</v>
      </c>
      <c r="O33" s="6" t="str">
        <f>Settings!$A$9</f>
        <v>Follow-Up</v>
      </c>
      <c r="P33" s="6" t="str">
        <f>Settings!$A$10</f>
        <v>Details Shared</v>
      </c>
    </row>
    <row r="34">
      <c r="B34" s="20" t="inlineStr">
        <is>
          <t>E_Karan_Natuf_All_07072026</t>
        </is>
      </c>
      <c r="C34" s="21" t="str">
        <f>IFERROR(INDEX(CampTypes,MATCH($B34,CampList,0)),"Unattributed")</f>
        <v>Old</v>
      </c>
      <c r="D34" s="13">
        <f>IF(COUNTIF(MetaCamps,$B34)=0,"n/a",SUMIFS(fSpend,fCampaign,$B34))</f>
        <v>277596.99</v>
      </c>
      <c r="E34" s="13">
        <f>SUMIFS(fLeads,fCampaign,$B34)</f>
        <v>229</v>
      </c>
      <c r="F34" s="17">
        <f>SUMIFS(fQual,fCampaign,$B34)</f>
        <v>21</v>
      </c>
      <c r="G34" s="101">
        <f>IFERROR(F34/E34,0)</f>
        <v>0.091703056768559</v>
      </c>
      <c r="H34" s="13">
        <f>IF(OR(E34=0,COUNTIF(MetaCamps,$B34)=0),"-",D34/E34)</f>
        <v>1212.213930131</v>
      </c>
      <c r="I34" s="17">
        <f>IF(OR(F34=0,COUNTIF(MetaCamps,$B34)=0),"-",D34/F34)</f>
        <v>13218.9042857143</v>
      </c>
      <c r="J34" s="13">
        <f>SUMIFS(fLeads,fCampaign,$B34,fStatus,J$33)</f>
        <v>0</v>
      </c>
      <c r="K34" s="13">
        <f>SUMIFS(fLeads,fCampaign,$B34,fStatus,K$33)</f>
        <v>0</v>
      </c>
      <c r="L34" s="13">
        <f>SUMIFS(fLeads,fCampaign,$B34,fStatus,L$33)</f>
        <v>0</v>
      </c>
      <c r="M34" s="13">
        <f>SUMIFS(fLeads,fCampaign,$B34,fStatus,M$33)</f>
        <v>3</v>
      </c>
      <c r="N34" s="13">
        <f>SUMIFS(fLeads,fCampaign,$B34,fStatus,N$33)</f>
        <v>2</v>
      </c>
      <c r="O34" s="13">
        <f>SUMIFS(fLeads,fCampaign,$B34,fStatus,O$33)</f>
        <v>3</v>
      </c>
      <c r="P34" s="13">
        <f>SUMIFS(fLeads,fCampaign,$B34,fStatus,P$33)</f>
        <v>13</v>
      </c>
    </row>
    <row r="35">
      <c r="B35" s="20" t="inlineStr">
        <is>
          <t>E_Natuf_Generic_13082026</t>
        </is>
      </c>
      <c r="C35" s="21" t="str">
        <f>IFERROR(INDEX(CampTypes,MATCH($B35,CampList,0)),"Unattributed")</f>
        <v>Old</v>
      </c>
      <c r="D35" s="13">
        <f>IF(COUNTIF(MetaCamps,$B35)=0,"n/a",SUMIFS(fSpend,fCampaign,$B35))</f>
        <v>233578.47</v>
      </c>
      <c r="E35" s="13">
        <f>SUMIFS(fLeads,fCampaign,$B35)</f>
        <v>210</v>
      </c>
      <c r="F35" s="17">
        <f>SUMIFS(fQual,fCampaign,$B35)</f>
        <v>40</v>
      </c>
      <c r="G35" s="101">
        <f>IFERROR(F35/E35,0)</f>
        <v>0.19047619047619</v>
      </c>
      <c r="H35" s="13">
        <f>IF(OR(E35=0,COUNTIF(MetaCamps,$B35)=0),"-",D35/E35)</f>
        <v>1112.27842857143</v>
      </c>
      <c r="I35" s="17">
        <f>IF(OR(F35=0,COUNTIF(MetaCamps,$B35)=0),"-",D35/F35)</f>
        <v>5839.46175</v>
      </c>
      <c r="J35" s="13">
        <f>SUMIFS(fLeads,fCampaign,$B35,fStatus,J$33)</f>
        <v>0</v>
      </c>
      <c r="K35" s="13">
        <f>SUMIFS(fLeads,fCampaign,$B35,fStatus,K$33)</f>
        <v>0</v>
      </c>
      <c r="L35" s="13">
        <f>SUMIFS(fLeads,fCampaign,$B35,fStatus,L$33)</f>
        <v>1</v>
      </c>
      <c r="M35" s="13">
        <f>SUMIFS(fLeads,fCampaign,$B35,fStatus,M$33)</f>
        <v>2</v>
      </c>
      <c r="N35" s="13">
        <f>SUMIFS(fLeads,fCampaign,$B35,fStatus,N$33)</f>
        <v>14</v>
      </c>
      <c r="O35" s="13">
        <f>SUMIFS(fLeads,fCampaign,$B35,fStatus,O$33)</f>
        <v>3</v>
      </c>
      <c r="P35" s="13">
        <f>SUMIFS(fLeads,fCampaign,$B35,fStatus,P$33)</f>
        <v>20</v>
      </c>
    </row>
    <row r="36">
      <c r="B36" s="20" t="inlineStr">
        <is>
          <t>E_Suresh_Natuf_Kiosk_07072026</t>
        </is>
      </c>
      <c r="C36" s="21" t="str">
        <f>IFERROR(INDEX(CampTypes,MATCH($B36,CampList,0)),"Unattributed")</f>
        <v>Old</v>
      </c>
      <c r="D36" s="13">
        <f>IF(COUNTIF(MetaCamps,$B36)=0,"n/a",SUMIFS(fSpend,fCampaign,$B36))</f>
        <v>232416.42</v>
      </c>
      <c r="E36" s="13">
        <f>SUMIFS(fLeads,fCampaign,$B36)</f>
        <v>313</v>
      </c>
      <c r="F36" s="17">
        <f>SUMIFS(fQual,fCampaign,$B36)</f>
        <v>68</v>
      </c>
      <c r="G36" s="101">
        <f>IFERROR(F36/E36,0)</f>
        <v>0.217252396166134</v>
      </c>
      <c r="H36" s="13">
        <f>IF(OR(E36=0,COUNTIF(MetaCamps,$B36)=0),"-",D36/E36)</f>
        <v>742.544472843451</v>
      </c>
      <c r="I36" s="17">
        <f>IF(OR(F36=0,COUNTIF(MetaCamps,$B36)=0),"-",D36/F36)</f>
        <v>3417.88852941177</v>
      </c>
      <c r="J36" s="13">
        <f>SUMIFS(fLeads,fCampaign,$B36,fStatus,J$33)</f>
        <v>0</v>
      </c>
      <c r="K36" s="13">
        <f>SUMIFS(fLeads,fCampaign,$B36,fStatus,K$33)</f>
        <v>0</v>
      </c>
      <c r="L36" s="13">
        <f>SUMIFS(fLeads,fCampaign,$B36,fStatus,L$33)</f>
        <v>6</v>
      </c>
      <c r="M36" s="13">
        <f>SUMIFS(fLeads,fCampaign,$B36,fStatus,M$33)</f>
        <v>9</v>
      </c>
      <c r="N36" s="13">
        <f>SUMIFS(fLeads,fCampaign,$B36,fStatus,N$33)</f>
        <v>8</v>
      </c>
      <c r="O36" s="13">
        <f>SUMIFS(fLeads,fCampaign,$B36,fStatus,O$33)</f>
        <v>4</v>
      </c>
      <c r="P36" s="13">
        <f>SUMIFS(fLeads,fCampaign,$B36,fStatus,P$33)</f>
        <v>41</v>
      </c>
    </row>
    <row r="37">
      <c r="B37" s="20" t="inlineStr">
        <is>
          <t>natuf_Kiosk_14072026_Hindi</t>
        </is>
      </c>
      <c r="C37" s="21" t="str">
        <f>IFERROR(INDEX(CampTypes,MATCH($B37,CampList,0)),"Unattributed")</f>
        <v>Old</v>
      </c>
      <c r="D37" s="13">
        <f>IF(COUNTIF(MetaCamps,$B37)=0,"n/a",SUMIFS(fSpend,fCampaign,$B37))</f>
        <v>180149.88</v>
      </c>
      <c r="E37" s="13">
        <f>SUMIFS(fLeads,fCampaign,$B37)</f>
        <v>382</v>
      </c>
      <c r="F37" s="17">
        <f>SUMIFS(fQual,fCampaign,$B37)</f>
        <v>42</v>
      </c>
      <c r="G37" s="101">
        <f>IFERROR(F37/E37,0)</f>
        <v>0.109947643979058</v>
      </c>
      <c r="H37" s="13">
        <f>IF(OR(E37=0,COUNTIF(MetaCamps,$B37)=0),"-",D37/E37)</f>
        <v>471.596544502618</v>
      </c>
      <c r="I37" s="17">
        <f>IF(OR(F37=0,COUNTIF(MetaCamps,$B37)=0),"-",D37/F37)</f>
        <v>4289.28285714286</v>
      </c>
      <c r="J37" s="13">
        <f>SUMIFS(fLeads,fCampaign,$B37,fStatus,J$33)</f>
        <v>0</v>
      </c>
      <c r="K37" s="13">
        <f>SUMIFS(fLeads,fCampaign,$B37,fStatus,K$33)</f>
        <v>0</v>
      </c>
      <c r="L37" s="13">
        <f>SUMIFS(fLeads,fCampaign,$B37,fStatus,L$33)</f>
        <v>3</v>
      </c>
      <c r="M37" s="13">
        <f>SUMIFS(fLeads,fCampaign,$B37,fStatus,M$33)</f>
        <v>2</v>
      </c>
      <c r="N37" s="13">
        <f>SUMIFS(fLeads,fCampaign,$B37,fStatus,N$33)</f>
        <v>4</v>
      </c>
      <c r="O37" s="13">
        <f>SUMIFS(fLeads,fCampaign,$B37,fStatus,O$33)</f>
        <v>8</v>
      </c>
      <c r="P37" s="13">
        <f>SUMIFS(fLeads,fCampaign,$B37,fStatus,P$33)</f>
        <v>25</v>
      </c>
    </row>
    <row r="38">
      <c r="B38" s="20" t="inlineStr">
        <is>
          <t>E_Selva_Natuf_All_07072026</t>
        </is>
      </c>
      <c r="C38" s="21" t="str">
        <f>IFERROR(INDEX(CampTypes,MATCH($B38,CampList,0)),"Unattributed")</f>
        <v>Old</v>
      </c>
      <c r="D38" s="13">
        <f>IF(COUNTIF(MetaCamps,$B38)=0,"n/a",SUMIFS(fSpend,fCampaign,$B38))</f>
        <v>80349.25</v>
      </c>
      <c r="E38" s="13">
        <f>SUMIFS(fLeads,fCampaign,$B38)</f>
        <v>46</v>
      </c>
      <c r="F38" s="17">
        <f>SUMIFS(fQual,fCampaign,$B38)</f>
        <v>14</v>
      </c>
      <c r="G38" s="101">
        <f>IFERROR(F38/E38,0)</f>
        <v>0.304347826086957</v>
      </c>
      <c r="H38" s="13">
        <f>IF(OR(E38=0,COUNTIF(MetaCamps,$B38)=0),"-",D38/E38)</f>
        <v>1746.72282608696</v>
      </c>
      <c r="I38" s="17">
        <f>IF(OR(F38=0,COUNTIF(MetaCamps,$B38)=0),"-",D38/F38)</f>
        <v>5739.23214285714</v>
      </c>
      <c r="J38" s="13">
        <f>SUMIFS(fLeads,fCampaign,$B38,fStatus,J$33)</f>
        <v>0</v>
      </c>
      <c r="K38" s="13">
        <f>SUMIFS(fLeads,fCampaign,$B38,fStatus,K$33)</f>
        <v>0</v>
      </c>
      <c r="L38" s="13">
        <f>SUMIFS(fLeads,fCampaign,$B38,fStatus,L$33)</f>
        <v>2</v>
      </c>
      <c r="M38" s="13">
        <f>SUMIFS(fLeads,fCampaign,$B38,fStatus,M$33)</f>
        <v>1</v>
      </c>
      <c r="N38" s="13">
        <f>SUMIFS(fLeads,fCampaign,$B38,fStatus,N$33)</f>
        <v>3</v>
      </c>
      <c r="O38" s="13">
        <f>SUMIFS(fLeads,fCampaign,$B38,fStatus,O$33)</f>
        <v>1</v>
      </c>
      <c r="P38" s="13">
        <f>SUMIFS(fLeads,fCampaign,$B38,fStatus,P$33)</f>
        <v>7</v>
      </c>
    </row>
    <row r="39">
      <c r="B39" s="20" t="inlineStr">
        <is>
          <t>E_Natuf_MF_05092026</t>
        </is>
      </c>
      <c r="C39" s="21" t="str">
        <f>IFERROR(INDEX(CampTypes,MATCH($B39,CampList,0)),"Unattributed")</f>
        <v>Old</v>
      </c>
      <c r="D39" s="13">
        <f>IF(COUNTIF(MetaCamps,$B39)=0,"n/a",SUMIFS(fSpend,fCampaign,$B39))</f>
        <v>79772.24</v>
      </c>
      <c r="E39" s="13">
        <f>SUMIFS(fLeads,fCampaign,$B39)</f>
        <v>26</v>
      </c>
      <c r="F39" s="17">
        <f>SUMIFS(fQual,fCampaign,$B39)</f>
        <v>1</v>
      </c>
      <c r="G39" s="101">
        <f>IFERROR(F39/E39,0)</f>
        <v>0.0384615384615385</v>
      </c>
      <c r="H39" s="13">
        <f>IF(OR(E39=0,COUNTIF(MetaCamps,$B39)=0),"-",D39/E39)</f>
        <v>3068.16307692308</v>
      </c>
      <c r="I39" s="17">
        <f>IF(OR(F39=0,COUNTIF(MetaCamps,$B39)=0),"-",D39/F39)</f>
        <v>79772.24</v>
      </c>
      <c r="J39" s="13">
        <f>SUMIFS(fLeads,fCampaign,$B39,fStatus,J$33)</f>
        <v>0</v>
      </c>
      <c r="K39" s="13">
        <f>SUMIFS(fLeads,fCampaign,$B39,fStatus,K$33)</f>
        <v>0</v>
      </c>
      <c r="L39" s="13">
        <f>SUMIFS(fLeads,fCampaign,$B39,fStatus,L$33)</f>
        <v>0</v>
      </c>
      <c r="M39" s="13">
        <f>SUMIFS(fLeads,fCampaign,$B39,fStatus,M$33)</f>
        <v>0</v>
      </c>
      <c r="N39" s="13">
        <f>SUMIFS(fLeads,fCampaign,$B39,fStatus,N$33)</f>
        <v>0</v>
      </c>
      <c r="O39" s="13">
        <f>SUMIFS(fLeads,fCampaign,$B39,fStatus,O$33)</f>
        <v>0</v>
      </c>
      <c r="P39" s="13">
        <f>SUMIFS(fLeads,fCampaign,$B39,fStatus,P$33)</f>
        <v>1</v>
      </c>
    </row>
    <row r="40">
      <c r="B40" s="20" t="inlineStr">
        <is>
          <t>E_Natuf_Generic_09092026</t>
        </is>
      </c>
      <c r="C40" s="21" t="str">
        <f>IFERROR(INDEX(CampTypes,MATCH($B40,CampList,0)),"Unattributed")</f>
        <v>Old</v>
      </c>
      <c r="D40" s="13">
        <f>IF(COUNTIF(MetaCamps,$B40)=0,"n/a",SUMIFS(fSpend,fCampaign,$B40))</f>
        <v>71194.81</v>
      </c>
      <c r="E40" s="13">
        <f>SUMIFS(fLeads,fCampaign,$B40)</f>
        <v>8</v>
      </c>
      <c r="F40" s="17">
        <f>SUMIFS(fQual,fCampaign,$B40)</f>
        <v>2</v>
      </c>
      <c r="G40" s="101">
        <f>IFERROR(F40/E40,0)</f>
        <v>0.25</v>
      </c>
      <c r="H40" s="13">
        <f>IF(OR(E40=0,COUNTIF(MetaCamps,$B40)=0),"-",D40/E40)</f>
        <v>8899.35125</v>
      </c>
      <c r="I40" s="17">
        <f>IF(OR(F40=0,COUNTIF(MetaCamps,$B40)=0),"-",D40/F40)</f>
        <v>35597.405</v>
      </c>
      <c r="J40" s="13">
        <f>SUMIFS(fLeads,fCampaign,$B40,fStatus,J$33)</f>
        <v>0</v>
      </c>
      <c r="K40" s="13">
        <f>SUMIFS(fLeads,fCampaign,$B40,fStatus,K$33)</f>
        <v>0</v>
      </c>
      <c r="L40" s="13">
        <f>SUMIFS(fLeads,fCampaign,$B40,fStatus,L$33)</f>
        <v>0</v>
      </c>
      <c r="M40" s="13">
        <f>SUMIFS(fLeads,fCampaign,$B40,fStatus,M$33)</f>
        <v>0</v>
      </c>
      <c r="N40" s="13">
        <f>SUMIFS(fLeads,fCampaign,$B40,fStatus,N$33)</f>
        <v>1</v>
      </c>
      <c r="O40" s="13">
        <f>SUMIFS(fLeads,fCampaign,$B40,fStatus,O$33)</f>
        <v>0</v>
      </c>
      <c r="P40" s="13">
        <f>SUMIFS(fLeads,fCampaign,$B40,fStatus,P$33)</f>
        <v>1</v>
      </c>
    </row>
    <row r="41">
      <c r="B41" s="20" t="inlineStr">
        <is>
          <t>E_Karan_Natuf_Kiosk_07072026</t>
        </is>
      </c>
      <c r="C41" s="21" t="str">
        <f>IFERROR(INDEX(CampTypes,MATCH($B41,CampList,0)),"Unattributed")</f>
        <v>Old</v>
      </c>
      <c r="D41" s="13">
        <f>IF(COUNTIF(MetaCamps,$B41)=0,"n/a",SUMIFS(fSpend,fCampaign,$B41))</f>
        <v>54540.16</v>
      </c>
      <c r="E41" s="13">
        <f>SUMIFS(fLeads,fCampaign,$B41)</f>
        <v>24</v>
      </c>
      <c r="F41" s="17">
        <f>SUMIFS(fQual,fCampaign,$B41)</f>
        <v>6</v>
      </c>
      <c r="G41" s="101">
        <f>IFERROR(F41/E41,0)</f>
        <v>0.25</v>
      </c>
      <c r="H41" s="13">
        <f>IF(OR(E41=0,COUNTIF(MetaCamps,$B41)=0),"-",D41/E41)</f>
        <v>2272.50666666667</v>
      </c>
      <c r="I41" s="17">
        <f>IF(OR(F41=0,COUNTIF(MetaCamps,$B41)=0),"-",D41/F41)</f>
        <v>9090.02666666667</v>
      </c>
      <c r="J41" s="13">
        <f>SUMIFS(fLeads,fCampaign,$B41,fStatus,J$33)</f>
        <v>0</v>
      </c>
      <c r="K41" s="13">
        <f>SUMIFS(fLeads,fCampaign,$B41,fStatus,K$33)</f>
        <v>0</v>
      </c>
      <c r="L41" s="13">
        <f>SUMIFS(fLeads,fCampaign,$B41,fStatus,L$33)</f>
        <v>1</v>
      </c>
      <c r="M41" s="13">
        <f>SUMIFS(fLeads,fCampaign,$B41,fStatus,M$33)</f>
        <v>0</v>
      </c>
      <c r="N41" s="13">
        <f>SUMIFS(fLeads,fCampaign,$B41,fStatus,N$33)</f>
        <v>3</v>
      </c>
      <c r="O41" s="13">
        <f>SUMIFS(fLeads,fCampaign,$B41,fStatus,O$33)</f>
        <v>0</v>
      </c>
      <c r="P41" s="13">
        <f>SUMIFS(fLeads,fCampaign,$B41,fStatus,P$33)</f>
        <v>2</v>
      </c>
    </row>
    <row r="42">
      <c r="B42" s="20" t="inlineStr">
        <is>
          <t>E_Natuf_Foco_10092026</t>
        </is>
      </c>
      <c r="C42" s="21" t="str">
        <f>IFERROR(INDEX(CampTypes,MATCH($B42,CampList,0)),"Unattributed")</f>
        <v>Old</v>
      </c>
      <c r="D42" s="13">
        <f>IF(COUNTIF(MetaCamps,$B42)=0,"n/a",SUMIFS(fSpend,fCampaign,$B42))</f>
        <v>46413.52</v>
      </c>
      <c r="E42" s="13">
        <f>SUMIFS(fLeads,fCampaign,$B42)</f>
        <v>32</v>
      </c>
      <c r="F42" s="17">
        <f>SUMIFS(fQual,fCampaign,$B42)</f>
        <v>7</v>
      </c>
      <c r="G42" s="101">
        <f>IFERROR(F42/E42,0)</f>
        <v>0.21875</v>
      </c>
      <c r="H42" s="13">
        <f>IF(OR(E42=0,COUNTIF(MetaCamps,$B42)=0),"-",D42/E42)</f>
        <v>1450.4225</v>
      </c>
      <c r="I42" s="17">
        <f>IF(OR(F42=0,COUNTIF(MetaCamps,$B42)=0),"-",D42/F42)</f>
        <v>6630.50285714286</v>
      </c>
      <c r="J42" s="13">
        <f>SUMIFS(fLeads,fCampaign,$B42,fStatus,J$33)</f>
        <v>0</v>
      </c>
      <c r="K42" s="13">
        <f>SUMIFS(fLeads,fCampaign,$B42,fStatus,K$33)</f>
        <v>0</v>
      </c>
      <c r="L42" s="13">
        <f>SUMIFS(fLeads,fCampaign,$B42,fStatus,L$33)</f>
        <v>0</v>
      </c>
      <c r="M42" s="13">
        <f>SUMIFS(fLeads,fCampaign,$B42,fStatus,M$33)</f>
        <v>1</v>
      </c>
      <c r="N42" s="13">
        <f>SUMIFS(fLeads,fCampaign,$B42,fStatus,N$33)</f>
        <v>1</v>
      </c>
      <c r="O42" s="13">
        <f>SUMIFS(fLeads,fCampaign,$B42,fStatus,O$33)</f>
        <v>0</v>
      </c>
      <c r="P42" s="13">
        <f>SUMIFS(fLeads,fCampaign,$B42,fStatus,P$33)</f>
        <v>5</v>
      </c>
    </row>
    <row r="43">
      <c r="B43" s="20" t="inlineStr">
        <is>
          <t>E_Natuf_Amazon_29092026</t>
        </is>
      </c>
      <c r="C43" s="21" t="str">
        <f>IFERROR(INDEX(CampTypes,MATCH($B43,CampList,0)),"Unattributed")</f>
        <v>Old</v>
      </c>
      <c r="D43" s="13">
        <f>IF(COUNTIF(MetaCamps,$B43)=0,"n/a",SUMIFS(fSpend,fCampaign,$B43))</f>
        <v>39121.71</v>
      </c>
      <c r="E43" s="13">
        <f>SUMIFS(fLeads,fCampaign,$B43)</f>
        <v>15</v>
      </c>
      <c r="F43" s="17">
        <f>SUMIFS(fQual,fCampaign,$B43)</f>
        <v>6</v>
      </c>
      <c r="G43" s="101">
        <f>IFERROR(F43/E43,0)</f>
        <v>0.4</v>
      </c>
      <c r="H43" s="13">
        <f>IF(OR(E43=0,COUNTIF(MetaCamps,$B43)=0),"-",D43/E43)</f>
        <v>2608.114</v>
      </c>
      <c r="I43" s="17">
        <f>IF(OR(F43=0,COUNTIF(MetaCamps,$B43)=0),"-",D43/F43)</f>
        <v>6520.285</v>
      </c>
      <c r="J43" s="13">
        <f>SUMIFS(fLeads,fCampaign,$B43,fStatus,J$33)</f>
        <v>0</v>
      </c>
      <c r="K43" s="13">
        <f>SUMIFS(fLeads,fCampaign,$B43,fStatus,K$33)</f>
        <v>0</v>
      </c>
      <c r="L43" s="13">
        <f>SUMIFS(fLeads,fCampaign,$B43,fStatus,L$33)</f>
        <v>1</v>
      </c>
      <c r="M43" s="13">
        <f>SUMIFS(fLeads,fCampaign,$B43,fStatus,M$33)</f>
        <v>0</v>
      </c>
      <c r="N43" s="13">
        <f>SUMIFS(fLeads,fCampaign,$B43,fStatus,N$33)</f>
        <v>0</v>
      </c>
      <c r="O43" s="13">
        <f>SUMIFS(fLeads,fCampaign,$B43,fStatus,O$33)</f>
        <v>0</v>
      </c>
      <c r="P43" s="13">
        <f>SUMIFS(fLeads,fCampaign,$B43,fStatus,P$33)</f>
        <v>5</v>
      </c>
    </row>
    <row r="44">
      <c r="B44" s="20" t="inlineStr">
        <is>
          <t>E_Natuf_Web_23092026</t>
        </is>
      </c>
      <c r="C44" s="21" t="str">
        <f>IFERROR(INDEX(CampTypes,MATCH($B44,CampList,0)),"Unattributed")</f>
        <v>Old</v>
      </c>
      <c r="D44" s="13">
        <f>IF(COUNTIF(MetaCamps,$B44)=0,"n/a",SUMIFS(fSpend,fCampaign,$B44))</f>
        <v>6412.86</v>
      </c>
      <c r="E44" s="13">
        <f>SUMIFS(fLeads,fCampaign,$B44)</f>
        <v>0</v>
      </c>
      <c r="F44" s="17">
        <f>SUMIFS(fQual,fCampaign,$B44)</f>
        <v>0</v>
      </c>
      <c r="G44" s="101">
        <f>IFERROR(F44/E44,0)</f>
        <v>0</v>
      </c>
      <c r="H44" s="13" t="str">
        <f>IF(OR(E44=0,COUNTIF(MetaCamps,$B44)=0),"-",D44/E44)</f>
        <v>-</v>
      </c>
      <c r="I44" s="17" t="str">
        <f>IF(OR(F44=0,COUNTIF(MetaCamps,$B44)=0),"-",D44/F44)</f>
        <v>-</v>
      </c>
      <c r="J44" s="13">
        <f>SUMIFS(fLeads,fCampaign,$B44,fStatus,J$33)</f>
        <v>0</v>
      </c>
      <c r="K44" s="13">
        <f>SUMIFS(fLeads,fCampaign,$B44,fStatus,K$33)</f>
        <v>0</v>
      </c>
      <c r="L44" s="13">
        <f>SUMIFS(fLeads,fCampaign,$B44,fStatus,L$33)</f>
        <v>0</v>
      </c>
      <c r="M44" s="13">
        <f>SUMIFS(fLeads,fCampaign,$B44,fStatus,M$33)</f>
        <v>0</v>
      </c>
      <c r="N44" s="13">
        <f>SUMIFS(fLeads,fCampaign,$B44,fStatus,N$33)</f>
        <v>0</v>
      </c>
      <c r="O44" s="13">
        <f>SUMIFS(fLeads,fCampaign,$B44,fStatus,O$33)</f>
        <v>0</v>
      </c>
      <c r="P44" s="13">
        <f>SUMIFS(fLeads,fCampaign,$B44,fStatus,P$33)</f>
        <v>0</v>
      </c>
    </row>
    <row r="45">
      <c r="B45" s="20" t="inlineStr">
        <is>
          <t>ABO | Natuf | Leads | Unit Franchise | India | Oct26 | V1</t>
        </is>
      </c>
      <c r="C45" s="21" t="str">
        <f>IFERROR(INDEX(CampTypes,MATCH($B45,CampList,0)),"Unattributed")</f>
        <v>New</v>
      </c>
      <c r="D45" s="13">
        <f>IF(COUNTIF(MetaCamps,$B45)=0,"n/a",SUMIFS(fSpend,fCampaign,$B45))</f>
        <v>264151.59</v>
      </c>
      <c r="E45" s="13">
        <f>SUMIFS(fLeads,fCampaign,$B45)</f>
        <v>817</v>
      </c>
      <c r="F45" s="17">
        <f>SUMIFS(fQual,fCampaign,$B45)</f>
        <v>149</v>
      </c>
      <c r="G45" s="101">
        <f>IFERROR(F45/E45,0)</f>
        <v>0.182374541003672</v>
      </c>
      <c r="H45" s="13">
        <f>IF(OR(E45=0,COUNTIF(MetaCamps,$B45)=0),"-",D45/E45)</f>
        <v>323.318959608323</v>
      </c>
      <c r="I45" s="17">
        <f>IF(OR(F45=0,COUNTIF(MetaCamps,$B45)=0),"-",D45/F45)</f>
        <v>1772.82946308725</v>
      </c>
      <c r="J45" s="13">
        <f>SUMIFS(fLeads,fCampaign,$B45,fStatus,J$33)</f>
        <v>0</v>
      </c>
      <c r="K45" s="13">
        <f>SUMIFS(fLeads,fCampaign,$B45,fStatus,K$33)</f>
        <v>0</v>
      </c>
      <c r="L45" s="13">
        <f>SUMIFS(fLeads,fCampaign,$B45,fStatus,L$33)</f>
        <v>14</v>
      </c>
      <c r="M45" s="13">
        <f>SUMIFS(fLeads,fCampaign,$B45,fStatus,M$33)</f>
        <v>4</v>
      </c>
      <c r="N45" s="13">
        <f>SUMIFS(fLeads,fCampaign,$B45,fStatus,N$33)</f>
        <v>5</v>
      </c>
      <c r="O45" s="13">
        <f>SUMIFS(fLeads,fCampaign,$B45,fStatus,O$33)</f>
        <v>2</v>
      </c>
      <c r="P45" s="13">
        <f>SUMIFS(fLeads,fCampaign,$B45,fStatus,P$33)</f>
        <v>124</v>
      </c>
    </row>
    <row r="46">
      <c r="B46" s="20" t="inlineStr">
        <is>
          <t>ABO | Natuf | Leads | Master Franchise | India | Oct26 | V1</t>
        </is>
      </c>
      <c r="C46" s="21" t="str">
        <f>IFERROR(INDEX(CampTypes,MATCH($B46,CampList,0)),"Unattributed")</f>
        <v>New</v>
      </c>
      <c r="D46" s="13">
        <f>IF(COUNTIF(MetaCamps,$B46)=0,"n/a",SUMIFS(fSpend,fCampaign,$B46))</f>
        <v>55861.63</v>
      </c>
      <c r="E46" s="13">
        <f>SUMIFS(fLeads,fCampaign,$B46)</f>
        <v>148</v>
      </c>
      <c r="F46" s="17">
        <f>SUMIFS(fQual,fCampaign,$B46)</f>
        <v>7</v>
      </c>
      <c r="G46" s="101">
        <f>IFERROR(F46/E46,0)</f>
        <v>0.0472972972972973</v>
      </c>
      <c r="H46" s="13">
        <f>IF(OR(E46=0,COUNTIF(MetaCamps,$B46)=0),"-",D46/E46)</f>
        <v>377.443445945946</v>
      </c>
      <c r="I46" s="17">
        <f>IF(OR(F46=0,COUNTIF(MetaCamps,$B46)=0),"-",D46/F46)</f>
        <v>7980.23285714286</v>
      </c>
      <c r="J46" s="13">
        <f>SUMIFS(fLeads,fCampaign,$B46,fStatus,J$33)</f>
        <v>0</v>
      </c>
      <c r="K46" s="13">
        <f>SUMIFS(fLeads,fCampaign,$B46,fStatus,K$33)</f>
        <v>0</v>
      </c>
      <c r="L46" s="13">
        <f>SUMIFS(fLeads,fCampaign,$B46,fStatus,L$33)</f>
        <v>0</v>
      </c>
      <c r="M46" s="13">
        <f>SUMIFS(fLeads,fCampaign,$B46,fStatus,M$33)</f>
        <v>0</v>
      </c>
      <c r="N46" s="13">
        <f>SUMIFS(fLeads,fCampaign,$B46,fStatus,N$33)</f>
        <v>1</v>
      </c>
      <c r="O46" s="13">
        <f>SUMIFS(fLeads,fCampaign,$B46,fStatus,O$33)</f>
        <v>0</v>
      </c>
      <c r="P46" s="13">
        <f>SUMIFS(fLeads,fCampaign,$B46,fStatus,P$33)</f>
        <v>6</v>
      </c>
    </row>
    <row r="47">
      <c r="B47" s="20" t="inlineStr">
        <is>
          <t>Natuf | ABO | WhatsApp | Unit Franchise | India | Oct26 | V1</t>
        </is>
      </c>
      <c r="C47" s="21" t="str">
        <f>IFERROR(INDEX(CampTypes,MATCH($B47,CampList,0)),"Unattributed")</f>
        <v>New</v>
      </c>
      <c r="D47" s="13">
        <f>IF(COUNTIF(MetaCamps,$B47)=0,"n/a",SUMIFS(fSpend,fCampaign,$B47))</f>
        <v>25546.72</v>
      </c>
      <c r="E47" s="13">
        <f>SUMIFS(fLeads,fCampaign,$B47)</f>
        <v>0</v>
      </c>
      <c r="F47" s="17">
        <f>SUMIFS(fQual,fCampaign,$B47)</f>
        <v>0</v>
      </c>
      <c r="G47" s="101">
        <f>IFERROR(F47/E47,0)</f>
        <v>0</v>
      </c>
      <c r="H47" s="13" t="str">
        <f>IF(OR(E47=0,COUNTIF(MetaCamps,$B47)=0),"-",D47/E47)</f>
        <v>-</v>
      </c>
      <c r="I47" s="17" t="str">
        <f>IF(OR(F47=0,COUNTIF(MetaCamps,$B47)=0),"-",D47/F47)</f>
        <v>-</v>
      </c>
      <c r="J47" s="13">
        <f>SUMIFS(fLeads,fCampaign,$B47,fStatus,J$33)</f>
        <v>0</v>
      </c>
      <c r="K47" s="13">
        <f>SUMIFS(fLeads,fCampaign,$B47,fStatus,K$33)</f>
        <v>0</v>
      </c>
      <c r="L47" s="13">
        <f>SUMIFS(fLeads,fCampaign,$B47,fStatus,L$33)</f>
        <v>0</v>
      </c>
      <c r="M47" s="13">
        <f>SUMIFS(fLeads,fCampaign,$B47,fStatus,M$33)</f>
        <v>0</v>
      </c>
      <c r="N47" s="13">
        <f>SUMIFS(fLeads,fCampaign,$B47,fStatus,N$33)</f>
        <v>0</v>
      </c>
      <c r="O47" s="13">
        <f>SUMIFS(fLeads,fCampaign,$B47,fStatus,O$33)</f>
        <v>0</v>
      </c>
      <c r="P47" s="13">
        <f>SUMIFS(fLeads,fCampaign,$B47,fStatus,P$33)</f>
        <v>0</v>
      </c>
    </row>
    <row r="48">
      <c r="B48" s="20" t="inlineStr">
        <is>
          <t>EBG - In House | ABO | Natuf | Leads | Unit Franchise | India | Oct26 | V1</t>
        </is>
      </c>
      <c r="C48" s="21" t="str">
        <f>IFERROR(INDEX(CampTypes,MATCH($B48,CampList,0)),"Unattributed")</f>
        <v>New</v>
      </c>
      <c r="D48" s="13" t="str">
        <f>IF(COUNTIF(MetaCamps,$B48)=0,"n/a",SUMIFS(fSpend,fCampaign,$B48))</f>
        <v>n/a</v>
      </c>
      <c r="E48" s="13">
        <f>SUMIFS(fLeads,fCampaign,$B48)</f>
        <v>1262</v>
      </c>
      <c r="F48" s="17">
        <f>SUMIFS(fQual,fCampaign,$B48)</f>
        <v>193</v>
      </c>
      <c r="G48" s="101">
        <f>IFERROR(F48/E48,0)</f>
        <v>0.152931854199683</v>
      </c>
      <c r="H48" s="13" t="str">
        <f>IF(OR(E48=0,COUNTIF(MetaCamps,$B48)=0),"-",D48/E48)</f>
        <v>-</v>
      </c>
      <c r="I48" s="17" t="str">
        <f>IF(OR(F48=0,COUNTIF(MetaCamps,$B48)=0),"-",D48/F48)</f>
        <v>-</v>
      </c>
      <c r="J48" s="13">
        <f>SUMIFS(fLeads,fCampaign,$B48,fStatus,J$33)</f>
        <v>0</v>
      </c>
      <c r="K48" s="13">
        <f>SUMIFS(fLeads,fCampaign,$B48,fStatus,K$33)</f>
        <v>0</v>
      </c>
      <c r="L48" s="13">
        <f>SUMIFS(fLeads,fCampaign,$B48,fStatus,L$33)</f>
        <v>6</v>
      </c>
      <c r="M48" s="13">
        <f>SUMIFS(fLeads,fCampaign,$B48,fStatus,M$33)</f>
        <v>10</v>
      </c>
      <c r="N48" s="13">
        <f>SUMIFS(fLeads,fCampaign,$B48,fStatus,N$33)</f>
        <v>9</v>
      </c>
      <c r="O48" s="13">
        <f>SUMIFS(fLeads,fCampaign,$B48,fStatus,O$33)</f>
        <v>15</v>
      </c>
      <c r="P48" s="13">
        <f>SUMIFS(fLeads,fCampaign,$B48,fStatus,P$33)</f>
        <v>153</v>
      </c>
    </row>
    <row r="49">
      <c r="B49" s="20" t="inlineStr">
        <is>
          <t>Natuf | In House | ABO |  | WhatsApp | Unit Franchise | India | Oct26 | V1</t>
        </is>
      </c>
      <c r="C49" s="21" t="str">
        <f>IFERROR(INDEX(CampTypes,MATCH($B49,CampList,0)),"Unattributed")</f>
        <v>New</v>
      </c>
      <c r="D49" s="13" t="str">
        <f>IF(COUNTIF(MetaCamps,$B49)=0,"n/a",SUMIFS(fSpend,fCampaign,$B49))</f>
        <v>n/a</v>
      </c>
      <c r="E49" s="13">
        <f>SUMIFS(fLeads,fCampaign,$B49)</f>
        <v>73</v>
      </c>
      <c r="F49" s="17">
        <f>SUMIFS(fQual,fCampaign,$B49)</f>
        <v>2</v>
      </c>
      <c r="G49" s="101">
        <f>IFERROR(F49/E49,0)</f>
        <v>0.0273972602739726</v>
      </c>
      <c r="H49" s="13" t="str">
        <f>IF(OR(E49=0,COUNTIF(MetaCamps,$B49)=0),"-",D49/E49)</f>
        <v>-</v>
      </c>
      <c r="I49" s="17" t="str">
        <f>IF(OR(F49=0,COUNTIF(MetaCamps,$B49)=0),"-",D49/F49)</f>
        <v>-</v>
      </c>
      <c r="J49" s="13">
        <f>SUMIFS(fLeads,fCampaign,$B49,fStatus,J$33)</f>
        <v>0</v>
      </c>
      <c r="K49" s="13">
        <f>SUMIFS(fLeads,fCampaign,$B49,fStatus,K$33)</f>
        <v>0</v>
      </c>
      <c r="L49" s="13">
        <f>SUMIFS(fLeads,fCampaign,$B49,fStatus,L$33)</f>
        <v>0</v>
      </c>
      <c r="M49" s="13">
        <f>SUMIFS(fLeads,fCampaign,$B49,fStatus,M$33)</f>
        <v>0</v>
      </c>
      <c r="N49" s="13">
        <f>SUMIFS(fLeads,fCampaign,$B49,fStatus,N$33)</f>
        <v>0</v>
      </c>
      <c r="O49" s="13">
        <f>SUMIFS(fLeads,fCampaign,$B49,fStatus,O$33)</f>
        <v>0</v>
      </c>
      <c r="P49" s="13">
        <f>SUMIFS(fLeads,fCampaign,$B49,fStatus,P$33)</f>
        <v>2</v>
      </c>
    </row>
    <row r="50">
      <c r="B50" s="20" t="inlineStr">
        <is>
          <t>EBG - In House | ABO | Natuf | Leads | Master Franchise | India | Oct26 | V1</t>
        </is>
      </c>
      <c r="C50" s="21" t="str">
        <f>IFERROR(INDEX(CampTypes,MATCH($B50,CampList,0)),"Unattributed")</f>
        <v>New</v>
      </c>
      <c r="D50" s="13" t="str">
        <f>IF(COUNTIF(MetaCamps,$B50)=0,"n/a",SUMIFS(fSpend,fCampaign,$B50))</f>
        <v>n/a</v>
      </c>
      <c r="E50" s="13">
        <f>SUMIFS(fLeads,fCampaign,$B50)</f>
        <v>42</v>
      </c>
      <c r="F50" s="17">
        <f>SUMIFS(fQual,fCampaign,$B50)</f>
        <v>0</v>
      </c>
      <c r="G50" s="101">
        <f>IFERROR(F50/E50,0)</f>
        <v>0</v>
      </c>
      <c r="H50" s="13" t="str">
        <f>IF(OR(E50=0,COUNTIF(MetaCamps,$B50)=0),"-",D50/E50)</f>
        <v>-</v>
      </c>
      <c r="I50" s="17" t="str">
        <f>IF(OR(F50=0,COUNTIF(MetaCamps,$B50)=0),"-",D50/F50)</f>
        <v>-</v>
      </c>
      <c r="J50" s="13">
        <f>SUMIFS(fLeads,fCampaign,$B50,fStatus,J$33)</f>
        <v>0</v>
      </c>
      <c r="K50" s="13">
        <f>SUMIFS(fLeads,fCampaign,$B50,fStatus,K$33)</f>
        <v>0</v>
      </c>
      <c r="L50" s="13">
        <f>SUMIFS(fLeads,fCampaign,$B50,fStatus,L$33)</f>
        <v>0</v>
      </c>
      <c r="M50" s="13">
        <f>SUMIFS(fLeads,fCampaign,$B50,fStatus,M$33)</f>
        <v>0</v>
      </c>
      <c r="N50" s="13">
        <f>SUMIFS(fLeads,fCampaign,$B50,fStatus,N$33)</f>
        <v>0</v>
      </c>
      <c r="O50" s="13">
        <f>SUMIFS(fLeads,fCampaign,$B50,fStatus,O$33)</f>
        <v>0</v>
      </c>
      <c r="P50" s="13">
        <f>SUMIFS(fLeads,fCampaign,$B50,fStatus,P$33)</f>
        <v>0</v>
      </c>
    </row>
    <row r="52">
      <c r="B52" s="22" t="inlineStr">
        <is>
          <t>TOTAL - OLD CAMPAIGNS</t>
        </is>
      </c>
      <c r="C52" s="23" t="n"/>
      <c r="D52" s="24">
        <f>SUMIFS(fSpend,fType,"Old")</f>
        <v>1301546.31</v>
      </c>
      <c r="E52" s="24">
        <f>SUMIFS(fLeads,fType,"Old")</f>
        <v>1285</v>
      </c>
      <c r="F52" s="24">
        <f>SUMIFS(fQual,fType,"Old")</f>
        <v>207</v>
      </c>
      <c r="G52" s="102">
        <f>IFERROR(F52/E52,0)</f>
        <v>0.161089494163424</v>
      </c>
      <c r="H52" s="24">
        <f>IF(SUMIFS(fCLeads,fType,"Old")=0,"-",D52/SUMIFS(fCLeads,fType,"Old"))</f>
        <v>1012.87650583658</v>
      </c>
      <c r="I52" s="24">
        <f>IF(SUMIFS(fCQual,fType,"Old")=0,"-",D52/SUMIFS(fCQual,fType,"Old"))</f>
        <v>6287.66333333333</v>
      </c>
      <c r="J52" s="24">
        <f>SUMIFS(fLeads,fType,"Old",fStatus,J$33)</f>
        <v>0</v>
      </c>
      <c r="K52" s="24">
        <f>SUMIFS(fLeads,fType,"Old",fStatus,K$33)</f>
        <v>0</v>
      </c>
      <c r="L52" s="24">
        <f>SUMIFS(fLeads,fType,"Old",fStatus,L$33)</f>
        <v>14</v>
      </c>
      <c r="M52" s="24">
        <f>SUMIFS(fLeads,fType,"Old",fStatus,M$33)</f>
        <v>18</v>
      </c>
      <c r="N52" s="24">
        <f>SUMIFS(fLeads,fType,"Old",fStatus,N$33)</f>
        <v>36</v>
      </c>
      <c r="O52" s="24">
        <f>SUMIFS(fLeads,fType,"Old",fStatus,O$33)</f>
        <v>19</v>
      </c>
      <c r="P52" s="24">
        <f>SUMIFS(fLeads,fType,"Old",fStatus,P$33)</f>
        <v>120</v>
      </c>
    </row>
    <row r="53">
      <c r="B53" s="22" t="inlineStr">
        <is>
          <t>TOTAL - NEW CAMPAIGNS</t>
        </is>
      </c>
      <c r="C53" s="23" t="n"/>
      <c r="D53" s="24">
        <f>SUMIFS(fSpend,fType,"New")</f>
        <v>345559.94</v>
      </c>
      <c r="E53" s="24">
        <f>SUMIFS(fLeads,fType,"New")</f>
        <v>2342</v>
      </c>
      <c r="F53" s="24">
        <f>SUMIFS(fQual,fType,"New")</f>
        <v>351</v>
      </c>
      <c r="G53" s="102">
        <f>IFERROR(F53/E53,0)</f>
        <v>0.149871904355252</v>
      </c>
      <c r="H53" s="24">
        <f>IF(SUMIFS(fCLeads,fType,"New")=0,"-",D53/SUMIFS(fCLeads,fType,"New"))</f>
        <v>358.093202072539</v>
      </c>
      <c r="I53" s="24">
        <f>IF(SUMIFS(fCQual,fType,"New")=0,"-",D53/SUMIFS(fCQual,fType,"New"))</f>
        <v>2215.12782051282</v>
      </c>
      <c r="J53" s="24">
        <f>SUMIFS(fLeads,fType,"New",fStatus,J$33)</f>
        <v>0</v>
      </c>
      <c r="K53" s="24">
        <f>SUMIFS(fLeads,fType,"New",fStatus,K$33)</f>
        <v>0</v>
      </c>
      <c r="L53" s="24">
        <f>SUMIFS(fLeads,fType,"New",fStatus,L$33)</f>
        <v>20</v>
      </c>
      <c r="M53" s="24">
        <f>SUMIFS(fLeads,fType,"New",fStatus,M$33)</f>
        <v>14</v>
      </c>
      <c r="N53" s="24">
        <f>SUMIFS(fLeads,fType,"New",fStatus,N$33)</f>
        <v>15</v>
      </c>
      <c r="O53" s="24">
        <f>SUMIFS(fLeads,fType,"New",fStatus,O$33)</f>
        <v>17</v>
      </c>
      <c r="P53" s="24">
        <f>SUMIFS(fLeads,fType,"New",fStatus,P$33)</f>
        <v>285</v>
      </c>
    </row>
    <row r="54">
      <c r="B54" s="30" t="inlineStr">
        <is>
          <t>GRAND TOTAL (all Natuf campaigns)</t>
        </is>
      </c>
      <c r="C54" s="31" t="n"/>
      <c r="D54" s="32">
        <f>SUM(fSpend)</f>
        <v>1647106.25</v>
      </c>
      <c r="E54" s="32">
        <f>SUM(fLeads)</f>
        <v>3627</v>
      </c>
      <c r="F54" s="32">
        <f>SUM(fQual)</f>
        <v>558</v>
      </c>
      <c r="G54" s="103">
        <f>IFERROR(F54/E54,0)</f>
        <v>0.153846153846154</v>
      </c>
      <c r="H54" s="32">
        <f>IF(SUM(fCLeads)=0,"-",D54/SUM(fCLeads))</f>
        <v>732.047222222222</v>
      </c>
      <c r="I54" s="32">
        <f>IF(SUM(fCQual)=0,"-",D54/SUM(fCQual))</f>
        <v>4537.48278236915</v>
      </c>
      <c r="J54" s="32">
        <f>SUMIFS(fLeads,fStatus,J$33)</f>
        <v>0</v>
      </c>
      <c r="K54" s="32">
        <f>SUMIFS(fLeads,fStatus,K$33)</f>
        <v>0</v>
      </c>
      <c r="L54" s="32">
        <f>SUMIFS(fLeads,fStatus,L$33)</f>
        <v>34</v>
      </c>
      <c r="M54" s="32">
        <f>SUMIFS(fLeads,fStatus,M$33)</f>
        <v>32</v>
      </c>
      <c r="N54" s="32">
        <f>SUMIFS(fLeads,fStatus,N$33)</f>
        <v>51</v>
      </c>
      <c r="O54" s="32">
        <f>SUMIFS(fLeads,fStatus,O$33)</f>
        <v>36</v>
      </c>
      <c r="P54" s="32">
        <f>SUMIFS(fLeads,fStatus,P$33)</f>
        <v>405</v>
      </c>
    </row>
    <row r="56" ht="44" customHeight="1">
      <c r="B56" s="86" t="inlineStr">
        <is>
          <t>Quality parameters (right-hand columns) are the lead counts per CRM status; their sum equals Quality Count. Cost = ad spend / leads (or quality leads) of campaigns with Meta spend data; "n/a" = campaign not in the Meta exports (EBG - In House ad account), "-" = no leads / no quality leads. Unattributed = CRM leads with no campaign tag.</t>
        </is>
      </c>
    </row>
  </sheetData>
  <mergeCells count="6">
    <mergeCell ref="B6:E6"/>
    <mergeCell ref="B4:Q4"/>
    <mergeCell ref="B15:E15"/>
    <mergeCell ref="B18:G18"/>
    <mergeCell ref="B32:P32"/>
    <mergeCell ref="B56:P56"/>
  </mergeCells>
  <conditionalFormatting sqref="C34:C50">
    <cfRule type="cellIs" priority="9" operator="equal" dxfId="38">
      <formula>"Old"</formula>
    </cfRule>
    <cfRule type="cellIs" priority="10" operator="equal" dxfId="37">
      <formula>"New"</formula>
    </cfRule>
  </conditionalFormatting>
  <conditionalFormatting sqref="E11">
    <cfRule type="cellIs" priority="1" operator="greaterThan" dxfId="3">
      <formula>0</formula>
    </cfRule>
    <cfRule type="cellIs" priority="2" operator="lessThan" dxfId="2">
      <formula>0</formula>
    </cfRule>
  </conditionalFormatting>
  <conditionalFormatting sqref="E13">
    <cfRule type="cellIs" priority="3" operator="greaterThan" dxfId="2">
      <formula>0</formula>
    </cfRule>
    <cfRule type="cellIs" priority="4" operator="lessThan" dxfId="3">
      <formula>0</formula>
    </cfRule>
  </conditionalFormatting>
  <conditionalFormatting sqref="E14">
    <cfRule type="cellIs" priority="5" operator="greaterThan" dxfId="3">
      <formula>0</formula>
    </cfRule>
    <cfRule type="cellIs" priority="6" operator="lessThan" dxfId="2">
      <formula>0</formula>
    </cfRule>
  </conditionalFormatting>
  <conditionalFormatting sqref="G20:G27">
    <cfRule type="cellIs" priority="7" operator="greaterThan" dxfId="2">
      <formula>0</formula>
    </cfRule>
    <cfRule type="cellIs" priority="8" operator="lessThan" dxfId="3">
      <formula>0</formula>
    </cfRule>
  </conditionalFormatting>
  <conditionalFormatting sqref="G34:G50">
    <cfRule type="dataBar" priority="11">
      <dataBar>
        <cfvo type="num" val="0"/>
        <cfvo type="max"/>
        <color rgb="FF7FC8A9"/>
      </dataBar>
    </cfRule>
  </conditionalFormatting>
  <pageMargins left="0.7" right="0.7" top="0.75" bottom="0.75" header="0.3" footer="0.3"/>
  <pageSetup orientation="landscape" paperSize="8" scale="72" fitToHeight="0"/>
  <drawing xmlns:r="http://schemas.openxmlformats.org/officeDocument/2006/relationships" r:id="rId1"/>
</worksheet>
</file>

<file path=xl/worksheets/sheet2.xml><?xml version="1.0" encoding="utf-8"?>
<worksheet xmlns="http://schemas.openxmlformats.org/spreadsheetml/2006/main">
  <sheetPr>
    <tabColor rgb="FF0E7C7B"/>
    <outlinePr summaryBelow="1" summaryRight="1"/>
    <pageSetUpPr fitToPage="1"/>
  </sheetPr>
  <dimension ref="B1:N253"/>
  <sheetViews>
    <sheetView showGridLines="0" workbookViewId="0">
      <selection activeCell="A1" sqref="A1"/>
    </sheetView>
  </sheetViews>
  <sheetFormatPr baseColWidth="8" defaultRowHeight="14.5"/>
  <cols>
    <col width="2.7265625" customWidth="1" min="1" max="1"/>
    <col width="54.7265625" customWidth="1" min="2" max="2"/>
    <col width="15.7265625" customWidth="1" min="3" max="3"/>
    <col width="22.7265625" customWidth="1" min="4" max="4"/>
    <col width="14.26953125" customWidth="1" min="5" max="16"/>
  </cols>
  <sheetData>
    <row r="1" ht="26" customHeight="1">
      <c r="B1" s="34" t="inlineStr">
        <is>
          <t>NATUF  |  Lead Quality: Old Campaigns vs New Campaigns  -  MASTER PIVOT (interactive)</t>
        </is>
      </c>
    </row>
    <row r="2">
      <c r="B2" s="2" t="inlineStr">
        <is>
          <t>01-Oct-2026 to 31-Oct-2026  |  CRM status as of 31-Oct-2026  |  Quality Lead = Won, Token Received, Qualified, Meeting Scheduled, Meeting Conducted, Follow-Up, Details Shared  |  Click any slicer button to filter every table (Ctrl+click = multi-select)</t>
        </is>
      </c>
    </row>
    <row r="3" ht="16.5" customHeight="1">
      <c r="B3" s="35" t="inlineStr">
        <is>
          <t>Jump to  &gt;</t>
        </is>
      </c>
      <c r="C3" s="36" t="inlineStr">
        <is>
          <t>Headline</t>
        </is>
      </c>
      <c r="D3" s="36" t="inlineStr">
        <is>
          <t>Status funnel</t>
        </is>
      </c>
      <c r="E3" s="36" t="inlineStr">
        <is>
          <t>Campaign</t>
        </is>
      </c>
      <c r="F3" s="36" t="inlineStr">
        <is>
          <t>Quality table</t>
        </is>
      </c>
    </row>
    <row r="4">
      <c r="B4" s="91" t="inlineStr">
        <is>
          <t>FILTERS (slicers)  -  click a button to filter the three pivot tables below; Ctrl+click = multi-select. Spend cannot be split by status / month / week, so it shows "-" when those are used. Cost per lead / per quality lead use only campaigns with Meta spend data (EBG - In House campaigns have no spend in the exports).</t>
        </is>
      </c>
    </row>
    <row r="24">
      <c r="B24" s="92" t="inlineStr">
        <is>
          <t>1.  HEADLINE  -  Old vs New campaigns (all key metrics)</t>
        </is>
      </c>
    </row>
    <row r="25">
      <c r="C25" s="74" t="inlineStr">
        <is>
          <t>Campaign Type</t>
        </is>
      </c>
    </row>
    <row r="26">
      <c r="B26" s="74" t="inlineStr">
        <is>
          <t>Values</t>
        </is>
      </c>
      <c r="C26" t="inlineStr">
        <is>
          <t>Old</t>
        </is>
      </c>
      <c r="D26" t="inlineStr">
        <is>
          <t>New</t>
        </is>
      </c>
      <c r="E26" t="inlineStr">
        <is>
          <t>Grand Total</t>
        </is>
      </c>
    </row>
    <row r="27">
      <c r="B27" s="75" t="inlineStr">
        <is>
          <t>Spend (₹)</t>
        </is>
      </c>
      <c r="C27" s="77" t="n">
        <v>1301546.31</v>
      </c>
      <c r="D27" s="77" t="n">
        <v>345559.9400000001</v>
      </c>
      <c r="E27" s="77" t="n">
        <v>1647106.25</v>
      </c>
    </row>
    <row r="28">
      <c r="B28" s="75" t="inlineStr">
        <is>
          <t>Leads</t>
        </is>
      </c>
      <c r="C28" s="77" t="n">
        <v>1285</v>
      </c>
      <c r="D28" s="77" t="n">
        <v>2342</v>
      </c>
      <c r="E28" s="77" t="n">
        <v>3627</v>
      </c>
    </row>
    <row r="29">
      <c r="B29" s="75" t="inlineStr">
        <is>
          <t>Cost per Lead (₹)</t>
        </is>
      </c>
      <c r="C29" s="77" t="n">
        <v>1012.876505836576</v>
      </c>
      <c r="D29" s="77" t="n">
        <v>358.0932020725389</v>
      </c>
      <c r="E29" s="77" t="n">
        <v>732.0472222222221</v>
      </c>
    </row>
    <row r="30">
      <c r="B30" s="75" t="inlineStr">
        <is>
          <t>Contacted %</t>
        </is>
      </c>
      <c r="C30" s="76" t="n">
        <v>0.8233463035019455</v>
      </c>
      <c r="D30" s="76" t="n">
        <v>0.8497011101622545</v>
      </c>
      <c r="E30" s="76" t="n">
        <v>0.8403639371381307</v>
      </c>
    </row>
    <row r="31">
      <c r="B31" s="75" t="inlineStr">
        <is>
          <t>Quality Leads</t>
        </is>
      </c>
      <c r="C31" s="77" t="n">
        <v>207</v>
      </c>
      <c r="D31" s="77" t="n">
        <v>351</v>
      </c>
      <c r="E31" s="77" t="n">
        <v>558</v>
      </c>
    </row>
    <row r="32">
      <c r="B32" s="75" t="inlineStr">
        <is>
          <t>Quality %</t>
        </is>
      </c>
      <c r="C32" s="76" t="n">
        <v>0.1610894941634241</v>
      </c>
      <c r="D32" s="76" t="n">
        <v>0.1498719043552519</v>
      </c>
      <c r="E32" s="76" t="n">
        <v>0.1538461538461539</v>
      </c>
    </row>
    <row r="33">
      <c r="B33" s="75" t="inlineStr">
        <is>
          <t>Quality % of Contacted</t>
        </is>
      </c>
      <c r="C33" s="76" t="n">
        <v>0.1956521739130435</v>
      </c>
      <c r="D33" s="76" t="n">
        <v>0.1763819095477387</v>
      </c>
      <c r="E33" s="76" t="n">
        <v>0.1830708661417323</v>
      </c>
    </row>
    <row r="34">
      <c r="B34" s="75" t="inlineStr">
        <is>
          <t>Cost per Quality Lead (₹)</t>
        </is>
      </c>
      <c r="C34" s="77" t="n">
        <v>6287.663333333334</v>
      </c>
      <c r="D34" s="77" t="n">
        <v>2215.127820512821</v>
      </c>
      <c r="E34" s="77" t="n">
        <v>4537.482782369146</v>
      </c>
    </row>
    <row r="38">
      <c r="B38" s="92" t="inlineStr">
        <is>
          <t>2.  LEAD STATUS FUNNEL  -  number of leads by status</t>
        </is>
      </c>
    </row>
    <row r="39">
      <c r="B39" s="74" t="inlineStr">
        <is>
          <t>Record Type</t>
        </is>
      </c>
      <c r="C39" t="inlineStr">
        <is>
          <t>Lead</t>
        </is>
      </c>
    </row>
    <row r="41">
      <c r="B41" s="74" t="inlineStr">
        <is>
          <t>Leads</t>
        </is>
      </c>
      <c r="C41" s="74" t="inlineStr">
        <is>
          <t>Campaign Type</t>
        </is>
      </c>
    </row>
    <row r="42">
      <c r="B42" s="74" t="inlineStr">
        <is>
          <t>Lead Status</t>
        </is>
      </c>
      <c r="C42" t="inlineStr">
        <is>
          <t>Old</t>
        </is>
      </c>
      <c r="D42" t="inlineStr">
        <is>
          <t>New</t>
        </is>
      </c>
      <c r="E42" t="inlineStr">
        <is>
          <t>Grand Total</t>
        </is>
      </c>
    </row>
    <row r="43">
      <c r="B43" s="75" t="inlineStr">
        <is>
          <t>Qualified</t>
        </is>
      </c>
      <c r="C43" s="77" t="n">
        <v>14</v>
      </c>
      <c r="D43" s="77" t="n">
        <v>20</v>
      </c>
      <c r="E43" s="77" t="n">
        <v>34</v>
      </c>
    </row>
    <row r="44">
      <c r="B44" s="75" t="inlineStr">
        <is>
          <t>Meeting Scheduled</t>
        </is>
      </c>
      <c r="C44" s="77" t="n">
        <v>18</v>
      </c>
      <c r="D44" s="77" t="n">
        <v>14</v>
      </c>
      <c r="E44" s="77" t="n">
        <v>32</v>
      </c>
    </row>
    <row r="45">
      <c r="B45" s="75" t="inlineStr">
        <is>
          <t>Meeting Conducted</t>
        </is>
      </c>
      <c r="C45" s="77" t="n">
        <v>36</v>
      </c>
      <c r="D45" s="77" t="n">
        <v>15</v>
      </c>
      <c r="E45" s="77" t="n">
        <v>51</v>
      </c>
    </row>
    <row r="46">
      <c r="B46" s="75" t="inlineStr">
        <is>
          <t>Follow-Up</t>
        </is>
      </c>
      <c r="C46" s="77" t="n">
        <v>19</v>
      </c>
      <c r="D46" s="77" t="n">
        <v>17</v>
      </c>
      <c r="E46" s="77" t="n">
        <v>36</v>
      </c>
    </row>
    <row r="47">
      <c r="B47" s="75" t="inlineStr">
        <is>
          <t>Details Shared</t>
        </is>
      </c>
      <c r="C47" s="77" t="n">
        <v>120</v>
      </c>
      <c r="D47" s="77" t="n">
        <v>285</v>
      </c>
      <c r="E47" s="77" t="n">
        <v>405</v>
      </c>
    </row>
    <row r="48">
      <c r="B48" s="75" t="inlineStr">
        <is>
          <t>Connected</t>
        </is>
      </c>
      <c r="C48" s="77" t="n">
        <v>217</v>
      </c>
      <c r="D48" s="77" t="n">
        <v>341</v>
      </c>
      <c r="E48" s="77" t="n">
        <v>558</v>
      </c>
    </row>
    <row r="49">
      <c r="B49" s="75" t="inlineStr">
        <is>
          <t>Attempt 1</t>
        </is>
      </c>
      <c r="C49" s="77" t="n">
        <v>210</v>
      </c>
      <c r="D49" s="77" t="n">
        <v>639</v>
      </c>
      <c r="E49" s="77" t="n">
        <v>849</v>
      </c>
    </row>
    <row r="50">
      <c r="B50" s="75" t="inlineStr">
        <is>
          <t>Attempt 2</t>
        </is>
      </c>
      <c r="C50" s="77" t="n">
        <v>117</v>
      </c>
      <c r="D50" s="77" t="n">
        <v>184</v>
      </c>
      <c r="E50" s="77" t="n">
        <v>301</v>
      </c>
    </row>
    <row r="51">
      <c r="B51" s="75" t="inlineStr">
        <is>
          <t>Attempt 3</t>
        </is>
      </c>
      <c r="C51" s="77" t="n">
        <v>21</v>
      </c>
      <c r="D51" s="77" t="n">
        <v>56</v>
      </c>
      <c r="E51" s="77" t="n">
        <v>77</v>
      </c>
    </row>
    <row r="52">
      <c r="B52" s="75" t="inlineStr">
        <is>
          <t>Attempt 4</t>
        </is>
      </c>
      <c r="C52" s="77" t="n">
        <v>25</v>
      </c>
      <c r="D52" s="77" t="n">
        <v>24</v>
      </c>
      <c r="E52" s="77" t="n">
        <v>49</v>
      </c>
    </row>
    <row r="53">
      <c r="B53" s="75" t="inlineStr">
        <is>
          <t>Attempt 5</t>
        </is>
      </c>
      <c r="C53" s="77" t="n">
        <v>13</v>
      </c>
      <c r="D53" s="77" t="n">
        <v>20</v>
      </c>
      <c r="E53" s="77" t="n">
        <v>33</v>
      </c>
    </row>
    <row r="54">
      <c r="B54" s="75" t="inlineStr">
        <is>
          <t>New Lead</t>
        </is>
      </c>
      <c r="C54" s="77" t="n">
        <v>227</v>
      </c>
      <c r="D54" s="77" t="n">
        <v>352</v>
      </c>
      <c r="E54" s="77" t="n">
        <v>579</v>
      </c>
    </row>
    <row r="55">
      <c r="B55" s="75" t="inlineStr">
        <is>
          <t>Nurture</t>
        </is>
      </c>
      <c r="C55" s="77" t="n">
        <v>3</v>
      </c>
      <c r="D55" s="77" t="n">
        <v>5</v>
      </c>
      <c r="E55" s="77" t="n">
        <v>8</v>
      </c>
    </row>
    <row r="56">
      <c r="B56" s="75" t="inlineStr">
        <is>
          <t>Meeting Conducted but NOT QUALIFIED</t>
        </is>
      </c>
      <c r="C56" s="77" t="n">
        <v>1</v>
      </c>
      <c r="D56" s="77" t="n"/>
      <c r="E56" s="77" t="n">
        <v>1</v>
      </c>
    </row>
    <row r="57">
      <c r="B57" s="75" t="inlineStr">
        <is>
          <t>Lost</t>
        </is>
      </c>
      <c r="C57" s="77" t="n">
        <v>243</v>
      </c>
      <c r="D57" s="77" t="n">
        <v>370</v>
      </c>
      <c r="E57" s="77" t="n">
        <v>613</v>
      </c>
    </row>
    <row r="58">
      <c r="B58" s="75" t="inlineStr">
        <is>
          <t>Negotiation</t>
        </is>
      </c>
      <c r="C58" s="77" t="n">
        <v>1</v>
      </c>
      <c r="D58" s="77" t="n"/>
      <c r="E58" s="77" t="n">
        <v>1</v>
      </c>
    </row>
    <row r="59">
      <c r="B59" s="75" t="inlineStr">
        <is>
          <t>Grand Total</t>
        </is>
      </c>
      <c r="C59" s="77" t="n">
        <v>1285</v>
      </c>
      <c r="D59" s="77" t="n">
        <v>2342</v>
      </c>
      <c r="E59" s="77" t="n">
        <v>3627</v>
      </c>
    </row>
    <row r="63">
      <c r="B63" s="92" t="inlineStr">
        <is>
          <t>3.  LEAD STATUS FUNNEL  -  % of each campaign type's leads</t>
        </is>
      </c>
    </row>
    <row r="64">
      <c r="B64" s="74" t="inlineStr">
        <is>
          <t>Record Type</t>
        </is>
      </c>
      <c r="C64" t="inlineStr">
        <is>
          <t>Lead</t>
        </is>
      </c>
    </row>
    <row r="66">
      <c r="B66" s="74" t="inlineStr">
        <is>
          <t>Leads</t>
        </is>
      </c>
      <c r="C66" s="74" t="inlineStr">
        <is>
          <t>Campaign Type</t>
        </is>
      </c>
    </row>
    <row r="67">
      <c r="B67" s="74" t="inlineStr">
        <is>
          <t>Lead Status</t>
        </is>
      </c>
      <c r="C67" t="inlineStr">
        <is>
          <t>Old</t>
        </is>
      </c>
      <c r="D67" t="inlineStr">
        <is>
          <t>New</t>
        </is>
      </c>
      <c r="E67" t="inlineStr">
        <is>
          <t>Grand Total</t>
        </is>
      </c>
    </row>
    <row r="68">
      <c r="B68" s="75" t="inlineStr">
        <is>
          <t>Qualified</t>
        </is>
      </c>
      <c r="C68" s="76" t="n">
        <v>0.01089494163424124</v>
      </c>
      <c r="D68" s="76" t="n">
        <v>0.008539709649871904</v>
      </c>
      <c r="E68" s="76" t="n">
        <v>0.009374138406396471</v>
      </c>
    </row>
    <row r="69">
      <c r="B69" s="75" t="inlineStr">
        <is>
          <t>Meeting Scheduled</t>
        </is>
      </c>
      <c r="C69" s="76" t="n">
        <v>0.01400778210116732</v>
      </c>
      <c r="D69" s="76" t="n">
        <v>0.005977796754910333</v>
      </c>
      <c r="E69" s="76" t="n">
        <v>0.008822718500137855</v>
      </c>
    </row>
    <row r="70">
      <c r="B70" s="75" t="inlineStr">
        <is>
          <t>Meeting Conducted</t>
        </is>
      </c>
      <c r="C70" s="76" t="n">
        <v>0.02801556420233463</v>
      </c>
      <c r="D70" s="76" t="n">
        <v>0.006404782237403928</v>
      </c>
      <c r="E70" s="76" t="n">
        <v>0.01406120760959471</v>
      </c>
    </row>
    <row r="71">
      <c r="B71" s="75" t="inlineStr">
        <is>
          <t>Follow-Up</t>
        </is>
      </c>
      <c r="C71" s="76" t="n">
        <v>0.01478599221789883</v>
      </c>
      <c r="D71" s="76" t="n">
        <v>0.007258753202391118</v>
      </c>
      <c r="E71" s="76" t="n">
        <v>0.009925558312655087</v>
      </c>
    </row>
    <row r="72">
      <c r="B72" s="75" t="inlineStr">
        <is>
          <t>Details Shared</t>
        </is>
      </c>
      <c r="C72" s="76" t="n">
        <v>0.0933852140077821</v>
      </c>
      <c r="D72" s="76" t="n">
        <v>0.1216908625106746</v>
      </c>
      <c r="E72" s="76" t="n">
        <v>0.1116625310173697</v>
      </c>
    </row>
    <row r="73">
      <c r="B73" s="75" t="inlineStr">
        <is>
          <t>Connected</t>
        </is>
      </c>
      <c r="C73" s="76" t="n">
        <v>0.1688715953307393</v>
      </c>
      <c r="D73" s="76" t="n">
        <v>0.145602049530316</v>
      </c>
      <c r="E73" s="76" t="n">
        <v>0.1538461538461539</v>
      </c>
    </row>
    <row r="74">
      <c r="B74" s="75" t="inlineStr">
        <is>
          <t>Attempt 1</t>
        </is>
      </c>
      <c r="C74" s="76" t="n">
        <v>0.1634241245136187</v>
      </c>
      <c r="D74" s="76" t="n">
        <v>0.2728437233134073</v>
      </c>
      <c r="E74" s="76" t="n">
        <v>0.2340777502067825</v>
      </c>
    </row>
    <row r="75">
      <c r="B75" s="75" t="inlineStr">
        <is>
          <t>Attempt 2</t>
        </is>
      </c>
      <c r="C75" s="76" t="n">
        <v>0.09105058365758754</v>
      </c>
      <c r="D75" s="76" t="n">
        <v>0.07856532877882152</v>
      </c>
      <c r="E75" s="76" t="n">
        <v>0.0829886958919217</v>
      </c>
    </row>
    <row r="76">
      <c r="B76" s="75" t="inlineStr">
        <is>
          <t>Attempt 3</t>
        </is>
      </c>
      <c r="C76" s="76" t="n">
        <v>0.01634241245136187</v>
      </c>
      <c r="D76" s="76" t="n">
        <v>0.02391118701964133</v>
      </c>
      <c r="E76" s="76" t="n">
        <v>0.02122966639095671</v>
      </c>
    </row>
    <row r="77">
      <c r="B77" s="75" t="inlineStr">
        <is>
          <t>Attempt 4</t>
        </is>
      </c>
      <c r="C77" s="76" t="n">
        <v>0.01945525291828794</v>
      </c>
      <c r="D77" s="76" t="n">
        <v>0.01024765157984629</v>
      </c>
      <c r="E77" s="76" t="n">
        <v>0.01350978770333609</v>
      </c>
    </row>
    <row r="78">
      <c r="B78" s="75" t="inlineStr">
        <is>
          <t>Attempt 5</t>
        </is>
      </c>
      <c r="C78" s="76" t="n">
        <v>0.01011673151750973</v>
      </c>
      <c r="D78" s="76" t="n">
        <v>0.008539709649871904</v>
      </c>
      <c r="E78" s="76" t="n">
        <v>0.009098428453267164</v>
      </c>
    </row>
    <row r="79">
      <c r="B79" s="75" t="inlineStr">
        <is>
          <t>New Lead</t>
        </is>
      </c>
      <c r="C79" s="76" t="n">
        <v>0.1766536964980545</v>
      </c>
      <c r="D79" s="76" t="n">
        <v>0.1502988898377455</v>
      </c>
      <c r="E79" s="76" t="n">
        <v>0.1596360628618693</v>
      </c>
    </row>
    <row r="80">
      <c r="B80" s="75" t="inlineStr">
        <is>
          <t>Nurture</t>
        </is>
      </c>
      <c r="C80" s="76" t="n">
        <v>0.002334630350194552</v>
      </c>
      <c r="D80" s="76" t="n">
        <v>0.002134927412467976</v>
      </c>
      <c r="E80" s="76" t="n">
        <v>0.002205679625034464</v>
      </c>
    </row>
    <row r="81">
      <c r="B81" s="75" t="inlineStr">
        <is>
          <t>Meeting Conducted but NOT QUALIFIED</t>
        </is>
      </c>
      <c r="C81" s="76" t="n">
        <v>0.0007782101167315176</v>
      </c>
      <c r="D81" s="76" t="n">
        <v>0</v>
      </c>
      <c r="E81" s="76" t="n">
        <v>0.000275709953129308</v>
      </c>
    </row>
    <row r="82">
      <c r="B82" s="75" t="inlineStr">
        <is>
          <t>Lost</t>
        </is>
      </c>
      <c r="C82" s="76" t="n">
        <v>0.1891050583657587</v>
      </c>
      <c r="D82" s="76" t="n">
        <v>0.1579846285226302</v>
      </c>
      <c r="E82" s="76" t="n">
        <v>0.1690102012682658</v>
      </c>
    </row>
    <row r="83">
      <c r="B83" s="75" t="inlineStr">
        <is>
          <t>Negotiation</t>
        </is>
      </c>
      <c r="C83" s="76" t="n">
        <v>0.0007782101167315176</v>
      </c>
      <c r="D83" s="76" t="n">
        <v>0</v>
      </c>
      <c r="E83" s="76" t="n">
        <v>0.000275709953129308</v>
      </c>
    </row>
    <row r="84">
      <c r="B84" s="75" t="inlineStr">
        <is>
          <t>Grand Total</t>
        </is>
      </c>
      <c r="C84" s="76" t="n">
        <v>1</v>
      </c>
      <c r="D84" s="76" t="n">
        <v>1</v>
      </c>
      <c r="E84" s="76" t="n">
        <v>1</v>
      </c>
    </row>
    <row r="88">
      <c r="B88" s="92" t="inlineStr">
        <is>
          <t>3.  CAMPAIGN WISE  -  spend, leads and lead quality</t>
        </is>
      </c>
    </row>
    <row r="89">
      <c r="C89" s="74" t="inlineStr">
        <is>
          <t>Values</t>
        </is>
      </c>
    </row>
    <row r="90">
      <c r="B90" s="74" t="inlineStr">
        <is>
          <t>Campaign Type / Campaign</t>
        </is>
      </c>
      <c r="C90" t="inlineStr">
        <is>
          <t>Spend (₹)</t>
        </is>
      </c>
      <c r="D90" t="inlineStr">
        <is>
          <t>Leads</t>
        </is>
      </c>
      <c r="E90" t="inlineStr">
        <is>
          <t>Cost per Lead (₹)</t>
        </is>
      </c>
      <c r="F90" t="inlineStr">
        <is>
          <t>Quality Leads</t>
        </is>
      </c>
      <c r="G90" t="inlineStr">
        <is>
          <t>Quality %</t>
        </is>
      </c>
      <c r="H90" t="inlineStr">
        <is>
          <t>Cost per Quality Lead (₹)</t>
        </is>
      </c>
    </row>
    <row r="91">
      <c r="B91" s="75" t="inlineStr">
        <is>
          <t>Old</t>
        </is>
      </c>
      <c r="C91" s="77" t="n">
        <v>1301546.31</v>
      </c>
      <c r="D91" s="77" t="n">
        <v>1285</v>
      </c>
      <c r="E91" s="77" t="n">
        <v>1012.876505836576</v>
      </c>
      <c r="F91" s="77" t="n">
        <v>207</v>
      </c>
      <c r="G91" s="76" t="n">
        <v>0.1610894941634241</v>
      </c>
      <c r="H91" s="77" t="n">
        <v>6287.663333333334</v>
      </c>
    </row>
    <row r="92">
      <c r="B92" s="78" t="inlineStr">
        <is>
          <t>E_Karan_Natuf_All_07072026</t>
        </is>
      </c>
      <c r="C92" s="77" t="n">
        <v>277596.99</v>
      </c>
      <c r="D92" s="77" t="n">
        <v>229</v>
      </c>
      <c r="E92" s="77" t="n">
        <v>1212.213930131004</v>
      </c>
      <c r="F92" s="77" t="n">
        <v>21</v>
      </c>
      <c r="G92" s="76" t="n">
        <v>0.09170305676855896</v>
      </c>
      <c r="H92" s="77" t="n">
        <v>13218.90428571428</v>
      </c>
    </row>
    <row r="93">
      <c r="B93" s="78" t="inlineStr">
        <is>
          <t>E_Natuf_Generic_13082026</t>
        </is>
      </c>
      <c r="C93" s="77" t="n">
        <v>233578.47</v>
      </c>
      <c r="D93" s="77" t="n">
        <v>210</v>
      </c>
      <c r="E93" s="77" t="n">
        <v>1112.278428571429</v>
      </c>
      <c r="F93" s="77" t="n">
        <v>40</v>
      </c>
      <c r="G93" s="76" t="n">
        <v>0.1904761904761905</v>
      </c>
      <c r="H93" s="77" t="n">
        <v>5839.46175</v>
      </c>
    </row>
    <row r="94">
      <c r="B94" s="78" t="inlineStr">
        <is>
          <t>E_Suresh_Natuf_Kiosk_07072026</t>
        </is>
      </c>
      <c r="C94" s="77" t="n">
        <v>232416.42</v>
      </c>
      <c r="D94" s="77" t="n">
        <v>313</v>
      </c>
      <c r="E94" s="77" t="n">
        <v>742.5444728434505</v>
      </c>
      <c r="F94" s="77" t="n">
        <v>68</v>
      </c>
      <c r="G94" s="76" t="n">
        <v>0.2172523961661342</v>
      </c>
      <c r="H94" s="77" t="n">
        <v>3417.888529411765</v>
      </c>
    </row>
    <row r="95">
      <c r="B95" s="78" t="inlineStr">
        <is>
          <t>natuf_Kiosk_14072026_Hindi</t>
        </is>
      </c>
      <c r="C95" s="77" t="n">
        <v>180149.88</v>
      </c>
      <c r="D95" s="77" t="n">
        <v>382</v>
      </c>
      <c r="E95" s="77" t="n">
        <v>471.5965445026178</v>
      </c>
      <c r="F95" s="77" t="n">
        <v>42</v>
      </c>
      <c r="G95" s="76" t="n">
        <v>0.1099476439790576</v>
      </c>
      <c r="H95" s="77" t="n">
        <v>4289.282857142857</v>
      </c>
    </row>
    <row r="96">
      <c r="B96" s="78" t="inlineStr">
        <is>
          <t>E_Selva_Natuf_All_07072026</t>
        </is>
      </c>
      <c r="C96" s="77" t="n">
        <v>80349.25</v>
      </c>
      <c r="D96" s="77" t="n">
        <v>46</v>
      </c>
      <c r="E96" s="77" t="n">
        <v>1746.722826086957</v>
      </c>
      <c r="F96" s="77" t="n">
        <v>14</v>
      </c>
      <c r="G96" s="76" t="n">
        <v>0.3043478260869565</v>
      </c>
      <c r="H96" s="77" t="n">
        <v>5739.232142857143</v>
      </c>
    </row>
    <row r="97">
      <c r="B97" s="78" t="inlineStr">
        <is>
          <t>E_Natuf_MF_05092026</t>
        </is>
      </c>
      <c r="C97" s="77" t="n">
        <v>79772.24000000001</v>
      </c>
      <c r="D97" s="77" t="n">
        <v>26</v>
      </c>
      <c r="E97" s="77" t="n">
        <v>3068.163076923077</v>
      </c>
      <c r="F97" s="77" t="n">
        <v>1</v>
      </c>
      <c r="G97" s="76" t="n">
        <v>0.03846153846153846</v>
      </c>
      <c r="H97" s="77" t="n">
        <v>79772.24000000001</v>
      </c>
    </row>
    <row r="98">
      <c r="B98" s="78" t="inlineStr">
        <is>
          <t>E_Natuf_Generic_09092026</t>
        </is>
      </c>
      <c r="C98" s="77" t="n">
        <v>71194.81</v>
      </c>
      <c r="D98" s="77" t="n">
        <v>8</v>
      </c>
      <c r="E98" s="77" t="n">
        <v>8899.35125</v>
      </c>
      <c r="F98" s="77" t="n">
        <v>2</v>
      </c>
      <c r="G98" s="76" t="n">
        <v>0.25</v>
      </c>
      <c r="H98" s="77" t="n">
        <v>35597.405</v>
      </c>
    </row>
    <row r="99">
      <c r="B99" s="78" t="inlineStr">
        <is>
          <t>E_Karan_Natuf_Kiosk_07072026</t>
        </is>
      </c>
      <c r="C99" s="77" t="n">
        <v>54540.16</v>
      </c>
      <c r="D99" s="77" t="n">
        <v>24</v>
      </c>
      <c r="E99" s="77" t="n">
        <v>2272.506666666667</v>
      </c>
      <c r="F99" s="77" t="n">
        <v>6</v>
      </c>
      <c r="G99" s="76" t="n">
        <v>0.25</v>
      </c>
      <c r="H99" s="77" t="n">
        <v>9090.026666666667</v>
      </c>
    </row>
    <row r="100">
      <c r="B100" s="78" t="inlineStr">
        <is>
          <t>E_Natuf_Foco_10092026</t>
        </is>
      </c>
      <c r="C100" s="77" t="n">
        <v>46413.52</v>
      </c>
      <c r="D100" s="77" t="n">
        <v>32</v>
      </c>
      <c r="E100" s="77" t="n">
        <v>1450.4225</v>
      </c>
      <c r="F100" s="77" t="n">
        <v>7</v>
      </c>
      <c r="G100" s="76" t="n">
        <v>0.21875</v>
      </c>
      <c r="H100" s="77" t="n">
        <v>6630.502857142857</v>
      </c>
    </row>
    <row r="101">
      <c r="B101" s="78" t="inlineStr">
        <is>
          <t>E_Natuf_Amazon_29092026</t>
        </is>
      </c>
      <c r="C101" s="77" t="n">
        <v>39121.71</v>
      </c>
      <c r="D101" s="77" t="n">
        <v>15</v>
      </c>
      <c r="E101" s="77" t="n">
        <v>2608.114</v>
      </c>
      <c r="F101" s="77" t="n">
        <v>6</v>
      </c>
      <c r="G101" s="76" t="n">
        <v>0.4</v>
      </c>
      <c r="H101" s="77" t="n">
        <v>6520.285</v>
      </c>
    </row>
    <row r="102">
      <c r="B102" s="78" t="inlineStr">
        <is>
          <t>E_Natuf_Web_23092026</t>
        </is>
      </c>
      <c r="C102" s="77" t="n">
        <v>6412.86</v>
      </c>
      <c r="D102" s="77" t="n">
        <v>0</v>
      </c>
      <c r="E102" s="77" t="inlineStr">
        <is>
          <t>-</t>
        </is>
      </c>
      <c r="F102" s="77" t="n">
        <v>0</v>
      </c>
      <c r="G102" s="76" t="inlineStr">
        <is>
          <t>-</t>
        </is>
      </c>
      <c r="H102" s="77" t="inlineStr">
        <is>
          <t>-</t>
        </is>
      </c>
    </row>
    <row r="103">
      <c r="B103" s="75" t="inlineStr">
        <is>
          <t>New</t>
        </is>
      </c>
      <c r="C103" s="77" t="n">
        <v>345559.9400000001</v>
      </c>
      <c r="D103" s="77" t="n">
        <v>2342</v>
      </c>
      <c r="E103" s="77" t="n">
        <v>358.0932020725389</v>
      </c>
      <c r="F103" s="77" t="n">
        <v>351</v>
      </c>
      <c r="G103" s="76" t="n">
        <v>0.1498719043552519</v>
      </c>
      <c r="H103" s="77" t="n">
        <v>2215.127820512821</v>
      </c>
    </row>
    <row r="104">
      <c r="B104" s="78" t="inlineStr">
        <is>
          <t>ABO | Natuf | Leads | Unit Franchise | India | Oct26 | V1</t>
        </is>
      </c>
      <c r="C104" s="77" t="n">
        <v>264151.59</v>
      </c>
      <c r="D104" s="77" t="n">
        <v>817</v>
      </c>
      <c r="E104" s="77" t="n">
        <v>323.3189596083232</v>
      </c>
      <c r="F104" s="77" t="n">
        <v>149</v>
      </c>
      <c r="G104" s="76" t="n">
        <v>0.182374541003672</v>
      </c>
      <c r="H104" s="77" t="n">
        <v>1772.829463087249</v>
      </c>
    </row>
    <row r="105">
      <c r="B105" s="78" t="inlineStr">
        <is>
          <t>ABO | Natuf | Leads | Master Franchise | India | Oct26 | V1</t>
        </is>
      </c>
      <c r="C105" s="77" t="n">
        <v>55861.63</v>
      </c>
      <c r="D105" s="77" t="n">
        <v>148</v>
      </c>
      <c r="E105" s="77" t="n">
        <v>377.4434459459459</v>
      </c>
      <c r="F105" s="77" t="n">
        <v>7</v>
      </c>
      <c r="G105" s="76" t="n">
        <v>0.0472972972972973</v>
      </c>
      <c r="H105" s="77" t="n">
        <v>7980.232857142857</v>
      </c>
    </row>
    <row r="106">
      <c r="B106" s="78" t="inlineStr">
        <is>
          <t>Natuf | ABO | WhatsApp | Unit Franchise | India | Oct26 | V1</t>
        </is>
      </c>
      <c r="C106" s="77" t="n">
        <v>25546.72</v>
      </c>
      <c r="D106" s="77" t="n">
        <v>0</v>
      </c>
      <c r="E106" s="77" t="inlineStr">
        <is>
          <t>-</t>
        </is>
      </c>
      <c r="F106" s="77" t="n">
        <v>0</v>
      </c>
      <c r="G106" s="76" t="inlineStr">
        <is>
          <t>-</t>
        </is>
      </c>
      <c r="H106" s="77" t="inlineStr">
        <is>
          <t>-</t>
        </is>
      </c>
    </row>
    <row r="107">
      <c r="B107" s="78" t="inlineStr">
        <is>
          <t>EBG - In House | ABO | Natuf | Leads | Unit Franchise | India | Oct26 | V1</t>
        </is>
      </c>
      <c r="C107" s="77" t="n">
        <v>0</v>
      </c>
      <c r="D107" s="77" t="n">
        <v>1262</v>
      </c>
      <c r="E107" s="77" t="inlineStr">
        <is>
          <t>-</t>
        </is>
      </c>
      <c r="F107" s="77" t="n">
        <v>193</v>
      </c>
      <c r="G107" s="76" t="n">
        <v>0.1529318541996831</v>
      </c>
      <c r="H107" s="77" t="inlineStr">
        <is>
          <t>-</t>
        </is>
      </c>
    </row>
    <row r="108">
      <c r="B108" s="78" t="inlineStr">
        <is>
          <t>Natuf | In House | ABO |  | WhatsApp | Unit Franchise | India | Oct26 | V1</t>
        </is>
      </c>
      <c r="C108" s="77" t="n">
        <v>0</v>
      </c>
      <c r="D108" s="77" t="n">
        <v>73</v>
      </c>
      <c r="E108" s="77" t="inlineStr">
        <is>
          <t>-</t>
        </is>
      </c>
      <c r="F108" s="77" t="n">
        <v>2</v>
      </c>
      <c r="G108" s="76" t="n">
        <v>0.0273972602739726</v>
      </c>
      <c r="H108" s="77" t="inlineStr">
        <is>
          <t>-</t>
        </is>
      </c>
    </row>
    <row r="109">
      <c r="B109" s="78" t="inlineStr">
        <is>
          <t>EBG - In House | ABO | Natuf | Leads | Master Franchise | India | Oct26 | V1</t>
        </is>
      </c>
      <c r="C109" s="77" t="n">
        <v>0</v>
      </c>
      <c r="D109" s="77" t="n">
        <v>42</v>
      </c>
      <c r="E109" s="77" t="inlineStr">
        <is>
          <t>-</t>
        </is>
      </c>
      <c r="F109" s="77" t="n">
        <v>0</v>
      </c>
      <c r="G109" s="76" t="n">
        <v>0</v>
      </c>
      <c r="H109" s="77" t="inlineStr">
        <is>
          <t>-</t>
        </is>
      </c>
    </row>
    <row r="110">
      <c r="B110" s="75" t="inlineStr">
        <is>
          <t>Grand Total</t>
        </is>
      </c>
      <c r="C110" s="77" t="n">
        <v>1647106.25</v>
      </c>
      <c r="D110" s="77" t="n">
        <v>3627</v>
      </c>
      <c r="E110" s="77" t="n">
        <v>732.0472222222221</v>
      </c>
      <c r="F110" s="77" t="n">
        <v>558</v>
      </c>
      <c r="G110" s="76" t="n">
        <v>0.1538461538461539</v>
      </c>
      <c r="H110" s="77" t="n">
        <v>4537.482782369146</v>
      </c>
    </row>
    <row r="114">
      <c r="B114" s="92" t="inlineStr">
        <is>
          <t>4.  QUALITY TABLE  -  Campaign Name, Campaign Type, Quality Parameter, Quality % and Quality Count</t>
        </is>
      </c>
    </row>
    <row r="115">
      <c r="B115" s="3" t="inlineStr">
        <is>
          <t>Campaign Name</t>
        </is>
      </c>
      <c r="C115" s="6" t="inlineStr">
        <is>
          <t>Campaign Type (Old / New)</t>
        </is>
      </c>
      <c r="D115" s="6" t="inlineStr">
        <is>
          <t>Quality Parameter</t>
        </is>
      </c>
      <c r="E115" s="6" t="inlineStr">
        <is>
          <t>Quality %</t>
        </is>
      </c>
      <c r="F115" s="6" t="inlineStr">
        <is>
          <t>Quality Count</t>
        </is>
      </c>
      <c r="G115" s="6" t="inlineStr">
        <is>
          <t>Campaign Leads</t>
        </is>
      </c>
      <c r="H115" s="6" t="inlineStr">
        <is>
          <t>Campaign Spend (INR)</t>
        </is>
      </c>
    </row>
    <row r="116">
      <c r="B116" s="41" t="inlineStr">
        <is>
          <t>ALL OLD CAMPAIGNS (combined)</t>
        </is>
      </c>
      <c r="C116" s="42" t="inlineStr">
        <is>
          <t>Old</t>
        </is>
      </c>
      <c r="D116" s="43" t="str">
        <f>Settings!$A$4</f>
        <v>Won</v>
      </c>
      <c r="E116" s="100">
        <f>IFERROR(F116/G116,0)</f>
        <v>0</v>
      </c>
      <c r="F116" s="44">
        <f>SUMIFS(fLeads,fType,$C116,fStatus,$D116)</f>
        <v>0</v>
      </c>
      <c r="G116" s="44">
        <f>SUMIFS(fLeads,fType,$C116)</f>
        <v>1285</v>
      </c>
      <c r="H116" s="44">
        <f>SUMIFS(fSpend,fType,$C116)</f>
        <v>1301546.31</v>
      </c>
    </row>
    <row r="117">
      <c r="B117" s="41" t="inlineStr">
        <is>
          <t>ALL OLD CAMPAIGNS (combined)</t>
        </is>
      </c>
      <c r="C117" s="42" t="inlineStr">
        <is>
          <t>Old</t>
        </is>
      </c>
      <c r="D117" s="43" t="str">
        <f>Settings!$A$5</f>
        <v>Token Received</v>
      </c>
      <c r="E117" s="100">
        <f>IFERROR(F117/G117,0)</f>
        <v>0</v>
      </c>
      <c r="F117" s="44">
        <f>SUMIFS(fLeads,fType,$C117,fStatus,$D117)</f>
        <v>0</v>
      </c>
      <c r="G117" s="44">
        <f>SUMIFS(fLeads,fType,$C117)</f>
        <v>1285</v>
      </c>
      <c r="H117" s="44">
        <f>SUMIFS(fSpend,fType,$C117)</f>
        <v>1301546.31</v>
      </c>
    </row>
    <row r="118">
      <c r="B118" s="41" t="inlineStr">
        <is>
          <t>ALL OLD CAMPAIGNS (combined)</t>
        </is>
      </c>
      <c r="C118" s="42" t="inlineStr">
        <is>
          <t>Old</t>
        </is>
      </c>
      <c r="D118" s="43" t="str">
        <f>Settings!$A$6</f>
        <v>Qualified</v>
      </c>
      <c r="E118" s="100">
        <f>IFERROR(F118/G118,0)</f>
        <v>0.0108949416342412</v>
      </c>
      <c r="F118" s="44">
        <f>SUMIFS(fLeads,fType,$C118,fStatus,$D118)</f>
        <v>14</v>
      </c>
      <c r="G118" s="44">
        <f>SUMIFS(fLeads,fType,$C118)</f>
        <v>1285</v>
      </c>
      <c r="H118" s="44">
        <f>SUMIFS(fSpend,fType,$C118)</f>
        <v>1301546.31</v>
      </c>
    </row>
    <row r="119">
      <c r="B119" s="41" t="inlineStr">
        <is>
          <t>ALL OLD CAMPAIGNS (combined)</t>
        </is>
      </c>
      <c r="C119" s="42" t="inlineStr">
        <is>
          <t>Old</t>
        </is>
      </c>
      <c r="D119" s="43" t="str">
        <f>Settings!$A$7</f>
        <v>Meeting Scheduled</v>
      </c>
      <c r="E119" s="100">
        <f>IFERROR(F119/G119,0)</f>
        <v>0.0140077821011673</v>
      </c>
      <c r="F119" s="44">
        <f>SUMIFS(fLeads,fType,$C119,fStatus,$D119)</f>
        <v>18</v>
      </c>
      <c r="G119" s="44">
        <f>SUMIFS(fLeads,fType,$C119)</f>
        <v>1285</v>
      </c>
      <c r="H119" s="44">
        <f>SUMIFS(fSpend,fType,$C119)</f>
        <v>1301546.31</v>
      </c>
    </row>
    <row r="120">
      <c r="B120" s="41" t="inlineStr">
        <is>
          <t>ALL OLD CAMPAIGNS (combined)</t>
        </is>
      </c>
      <c r="C120" s="42" t="inlineStr">
        <is>
          <t>Old</t>
        </is>
      </c>
      <c r="D120" s="43" t="str">
        <f>Settings!$A$8</f>
        <v>Meeting Conducted</v>
      </c>
      <c r="E120" s="100">
        <f>IFERROR(F120/G120,0)</f>
        <v>0.0280155642023346</v>
      </c>
      <c r="F120" s="44">
        <f>SUMIFS(fLeads,fType,$C120,fStatus,$D120)</f>
        <v>36</v>
      </c>
      <c r="G120" s="44">
        <f>SUMIFS(fLeads,fType,$C120)</f>
        <v>1285</v>
      </c>
      <c r="H120" s="44">
        <f>SUMIFS(fSpend,fType,$C120)</f>
        <v>1301546.31</v>
      </c>
    </row>
    <row r="121">
      <c r="B121" s="41" t="inlineStr">
        <is>
          <t>ALL OLD CAMPAIGNS (combined)</t>
        </is>
      </c>
      <c r="C121" s="42" t="inlineStr">
        <is>
          <t>Old</t>
        </is>
      </c>
      <c r="D121" s="43" t="str">
        <f>Settings!$A$9</f>
        <v>Follow-Up</v>
      </c>
      <c r="E121" s="100">
        <f>IFERROR(F121/G121,0)</f>
        <v>0.0147859922178988</v>
      </c>
      <c r="F121" s="44">
        <f>SUMIFS(fLeads,fType,$C121,fStatus,$D121)</f>
        <v>19</v>
      </c>
      <c r="G121" s="44">
        <f>SUMIFS(fLeads,fType,$C121)</f>
        <v>1285</v>
      </c>
      <c r="H121" s="44">
        <f>SUMIFS(fSpend,fType,$C121)</f>
        <v>1301546.31</v>
      </c>
    </row>
    <row r="122">
      <c r="B122" s="41" t="inlineStr">
        <is>
          <t>ALL OLD CAMPAIGNS (combined)</t>
        </is>
      </c>
      <c r="C122" s="42" t="inlineStr">
        <is>
          <t>Old</t>
        </is>
      </c>
      <c r="D122" s="43" t="str">
        <f>Settings!$A$10</f>
        <v>Details Shared</v>
      </c>
      <c r="E122" s="100">
        <f>IFERROR(F122/G122,0)</f>
        <v>0.0933852140077821</v>
      </c>
      <c r="F122" s="44">
        <f>SUMIFS(fLeads,fType,$C122,fStatus,$D122)</f>
        <v>120</v>
      </c>
      <c r="G122" s="44">
        <f>SUMIFS(fLeads,fType,$C122)</f>
        <v>1285</v>
      </c>
      <c r="H122" s="44">
        <f>SUMIFS(fSpend,fType,$C122)</f>
        <v>1301546.31</v>
      </c>
    </row>
    <row r="123">
      <c r="B123" s="16" t="inlineStr">
        <is>
          <t>ALL OLD CAMPAIGNS (combined)</t>
        </is>
      </c>
      <c r="C123" s="45" t="inlineStr">
        <is>
          <t>Old</t>
        </is>
      </c>
      <c r="D123" s="16" t="inlineStr">
        <is>
          <t>TOTAL QUALITY LEADS</t>
        </is>
      </c>
      <c r="E123" s="101">
        <f>IFERROR(F123/G123,0)</f>
        <v>0.161089494163424</v>
      </c>
      <c r="F123" s="17">
        <f>SUMIFS(fQual,fType,$C123)</f>
        <v>207</v>
      </c>
      <c r="G123" s="44">
        <f>SUMIFS(fLeads,fType,$C123)</f>
        <v>1285</v>
      </c>
      <c r="H123" s="44">
        <f>SUMIFS(fSpend,fType,$C123)</f>
        <v>1301546.31</v>
      </c>
    </row>
    <row r="124">
      <c r="B124" s="41" t="inlineStr">
        <is>
          <t>ALL NEW CAMPAIGNS (combined)</t>
        </is>
      </c>
      <c r="C124" s="42" t="inlineStr">
        <is>
          <t>New</t>
        </is>
      </c>
      <c r="D124" s="43" t="str">
        <f>Settings!$A$4</f>
        <v>Won</v>
      </c>
      <c r="E124" s="100">
        <f>IFERROR(F124/G124,0)</f>
        <v>0</v>
      </c>
      <c r="F124" s="44">
        <f>SUMIFS(fLeads,fType,$C124,fStatus,$D124)</f>
        <v>0</v>
      </c>
      <c r="G124" s="44">
        <f>SUMIFS(fLeads,fType,$C124)</f>
        <v>2342</v>
      </c>
      <c r="H124" s="44">
        <f>SUMIFS(fSpend,fType,$C124)</f>
        <v>345559.94</v>
      </c>
    </row>
    <row r="125">
      <c r="B125" s="41" t="inlineStr">
        <is>
          <t>ALL NEW CAMPAIGNS (combined)</t>
        </is>
      </c>
      <c r="C125" s="42" t="inlineStr">
        <is>
          <t>New</t>
        </is>
      </c>
      <c r="D125" s="43" t="str">
        <f>Settings!$A$5</f>
        <v>Token Received</v>
      </c>
      <c r="E125" s="100">
        <f>IFERROR(F125/G125,0)</f>
        <v>0</v>
      </c>
      <c r="F125" s="44">
        <f>SUMIFS(fLeads,fType,$C125,fStatus,$D125)</f>
        <v>0</v>
      </c>
      <c r="G125" s="44">
        <f>SUMIFS(fLeads,fType,$C125)</f>
        <v>2342</v>
      </c>
      <c r="H125" s="44">
        <f>SUMIFS(fSpend,fType,$C125)</f>
        <v>345559.94</v>
      </c>
    </row>
    <row r="126">
      <c r="B126" s="41" t="inlineStr">
        <is>
          <t>ALL NEW CAMPAIGNS (combined)</t>
        </is>
      </c>
      <c r="C126" s="42" t="inlineStr">
        <is>
          <t>New</t>
        </is>
      </c>
      <c r="D126" s="43" t="str">
        <f>Settings!$A$6</f>
        <v>Qualified</v>
      </c>
      <c r="E126" s="100">
        <f>IFERROR(F126/G126,0)</f>
        <v>0.0085397096498719</v>
      </c>
      <c r="F126" s="44">
        <f>SUMIFS(fLeads,fType,$C126,fStatus,$D126)</f>
        <v>20</v>
      </c>
      <c r="G126" s="44">
        <f>SUMIFS(fLeads,fType,$C126)</f>
        <v>2342</v>
      </c>
      <c r="H126" s="44">
        <f>SUMIFS(fSpend,fType,$C126)</f>
        <v>345559.94</v>
      </c>
    </row>
    <row r="127">
      <c r="B127" s="41" t="inlineStr">
        <is>
          <t>ALL NEW CAMPAIGNS (combined)</t>
        </is>
      </c>
      <c r="C127" s="42" t="inlineStr">
        <is>
          <t>New</t>
        </is>
      </c>
      <c r="D127" s="43" t="str">
        <f>Settings!$A$7</f>
        <v>Meeting Scheduled</v>
      </c>
      <c r="E127" s="100">
        <f>IFERROR(F127/G127,0)</f>
        <v>0.00597779675491033</v>
      </c>
      <c r="F127" s="44">
        <f>SUMIFS(fLeads,fType,$C127,fStatus,$D127)</f>
        <v>14</v>
      </c>
      <c r="G127" s="44">
        <f>SUMIFS(fLeads,fType,$C127)</f>
        <v>2342</v>
      </c>
      <c r="H127" s="44">
        <f>SUMIFS(fSpend,fType,$C127)</f>
        <v>345559.94</v>
      </c>
    </row>
    <row r="128">
      <c r="B128" s="41" t="inlineStr">
        <is>
          <t>ALL NEW CAMPAIGNS (combined)</t>
        </is>
      </c>
      <c r="C128" s="42" t="inlineStr">
        <is>
          <t>New</t>
        </is>
      </c>
      <c r="D128" s="43" t="str">
        <f>Settings!$A$8</f>
        <v>Meeting Conducted</v>
      </c>
      <c r="E128" s="100">
        <f>IFERROR(F128/G128,0)</f>
        <v>0.00640478223740393</v>
      </c>
      <c r="F128" s="44">
        <f>SUMIFS(fLeads,fType,$C128,fStatus,$D128)</f>
        <v>15</v>
      </c>
      <c r="G128" s="44">
        <f>SUMIFS(fLeads,fType,$C128)</f>
        <v>2342</v>
      </c>
      <c r="H128" s="44">
        <f>SUMIFS(fSpend,fType,$C128)</f>
        <v>345559.94</v>
      </c>
    </row>
    <row r="129">
      <c r="B129" s="41" t="inlineStr">
        <is>
          <t>ALL NEW CAMPAIGNS (combined)</t>
        </is>
      </c>
      <c r="C129" s="42" t="inlineStr">
        <is>
          <t>New</t>
        </is>
      </c>
      <c r="D129" s="43" t="str">
        <f>Settings!$A$9</f>
        <v>Follow-Up</v>
      </c>
      <c r="E129" s="100">
        <f>IFERROR(F129/G129,0)</f>
        <v>0.00725875320239112</v>
      </c>
      <c r="F129" s="44">
        <f>SUMIFS(fLeads,fType,$C129,fStatus,$D129)</f>
        <v>17</v>
      </c>
      <c r="G129" s="44">
        <f>SUMIFS(fLeads,fType,$C129)</f>
        <v>2342</v>
      </c>
      <c r="H129" s="44">
        <f>SUMIFS(fSpend,fType,$C129)</f>
        <v>345559.94</v>
      </c>
    </row>
    <row r="130">
      <c r="B130" s="41" t="inlineStr">
        <is>
          <t>ALL NEW CAMPAIGNS (combined)</t>
        </is>
      </c>
      <c r="C130" s="42" t="inlineStr">
        <is>
          <t>New</t>
        </is>
      </c>
      <c r="D130" s="43" t="str">
        <f>Settings!$A$10</f>
        <v>Details Shared</v>
      </c>
      <c r="E130" s="100">
        <f>IFERROR(F130/G130,0)</f>
        <v>0.121690862510675</v>
      </c>
      <c r="F130" s="44">
        <f>SUMIFS(fLeads,fType,$C130,fStatus,$D130)</f>
        <v>285</v>
      </c>
      <c r="G130" s="44">
        <f>SUMIFS(fLeads,fType,$C130)</f>
        <v>2342</v>
      </c>
      <c r="H130" s="44">
        <f>SUMIFS(fSpend,fType,$C130)</f>
        <v>345559.94</v>
      </c>
    </row>
    <row r="131">
      <c r="B131" s="16" t="inlineStr">
        <is>
          <t>ALL NEW CAMPAIGNS (combined)</t>
        </is>
      </c>
      <c r="C131" s="45" t="inlineStr">
        <is>
          <t>New</t>
        </is>
      </c>
      <c r="D131" s="16" t="inlineStr">
        <is>
          <t>TOTAL QUALITY LEADS</t>
        </is>
      </c>
      <c r="E131" s="101">
        <f>IFERROR(F131/G131,0)</f>
        <v>0.149871904355252</v>
      </c>
      <c r="F131" s="17">
        <f>SUMIFS(fQual,fType,$C131)</f>
        <v>351</v>
      </c>
      <c r="G131" s="44">
        <f>SUMIFS(fLeads,fType,$C131)</f>
        <v>2342</v>
      </c>
      <c r="H131" s="44">
        <f>SUMIFS(fSpend,fType,$C131)</f>
        <v>345559.94</v>
      </c>
    </row>
    <row r="132">
      <c r="B132" s="41" t="inlineStr">
        <is>
          <t>E_Karan_Natuf_All_07072026</t>
        </is>
      </c>
      <c r="C132" s="42" t="str">
        <f>IFERROR(INDEX(CampTypes,MATCH($B132,CampList,0)),"Unattributed")</f>
        <v>Old</v>
      </c>
      <c r="D132" s="43" t="str">
        <f>Settings!$A$4</f>
        <v>Won</v>
      </c>
      <c r="E132" s="100">
        <f>IFERROR(F132/G132,0)</f>
        <v>0</v>
      </c>
      <c r="F132" s="44">
        <f>SUMIFS(fLeads,fCampaign,$B132,fStatus,$D132)</f>
        <v>0</v>
      </c>
      <c r="G132" s="44">
        <f>SUMIFS(fLeads,fCampaign,$B132)</f>
        <v>229</v>
      </c>
      <c r="H132" s="44">
        <f>IF(COUNTIF(MetaCamps,$B132)=0,"n/a",SUMIFS(fSpend,fCampaign,$B132))</f>
        <v>277596.99</v>
      </c>
    </row>
    <row r="133">
      <c r="B133" s="41" t="inlineStr">
        <is>
          <t>E_Karan_Natuf_All_07072026</t>
        </is>
      </c>
      <c r="C133" s="42" t="str">
        <f>IFERROR(INDEX(CampTypes,MATCH($B133,CampList,0)),"Unattributed")</f>
        <v>Old</v>
      </c>
      <c r="D133" s="43" t="str">
        <f>Settings!$A$5</f>
        <v>Token Received</v>
      </c>
      <c r="E133" s="100">
        <f>IFERROR(F133/G133,0)</f>
        <v>0</v>
      </c>
      <c r="F133" s="44">
        <f>SUMIFS(fLeads,fCampaign,$B133,fStatus,$D133)</f>
        <v>0</v>
      </c>
      <c r="G133" s="44">
        <f>SUMIFS(fLeads,fCampaign,$B133)</f>
        <v>229</v>
      </c>
      <c r="H133" s="44">
        <f>IF(COUNTIF(MetaCamps,$B133)=0,"n/a",SUMIFS(fSpend,fCampaign,$B133))</f>
        <v>277596.99</v>
      </c>
    </row>
    <row r="134">
      <c r="B134" s="41" t="inlineStr">
        <is>
          <t>E_Karan_Natuf_All_07072026</t>
        </is>
      </c>
      <c r="C134" s="42" t="str">
        <f>IFERROR(INDEX(CampTypes,MATCH($B134,CampList,0)),"Unattributed")</f>
        <v>Old</v>
      </c>
      <c r="D134" s="43" t="str">
        <f>Settings!$A$6</f>
        <v>Qualified</v>
      </c>
      <c r="E134" s="100">
        <f>IFERROR(F134/G134,0)</f>
        <v>0</v>
      </c>
      <c r="F134" s="44">
        <f>SUMIFS(fLeads,fCampaign,$B134,fStatus,$D134)</f>
        <v>0</v>
      </c>
      <c r="G134" s="44">
        <f>SUMIFS(fLeads,fCampaign,$B134)</f>
        <v>229</v>
      </c>
      <c r="H134" s="44">
        <f>IF(COUNTIF(MetaCamps,$B134)=0,"n/a",SUMIFS(fSpend,fCampaign,$B134))</f>
        <v>277596.99</v>
      </c>
    </row>
    <row r="135">
      <c r="B135" s="41" t="inlineStr">
        <is>
          <t>E_Karan_Natuf_All_07072026</t>
        </is>
      </c>
      <c r="C135" s="42" t="str">
        <f>IFERROR(INDEX(CampTypes,MATCH($B135,CampList,0)),"Unattributed")</f>
        <v>Old</v>
      </c>
      <c r="D135" s="43" t="str">
        <f>Settings!$A$7</f>
        <v>Meeting Scheduled</v>
      </c>
      <c r="E135" s="100">
        <f>IFERROR(F135/G135,0)</f>
        <v>0.0131004366812227</v>
      </c>
      <c r="F135" s="44">
        <f>SUMIFS(fLeads,fCampaign,$B135,fStatus,$D135)</f>
        <v>3</v>
      </c>
      <c r="G135" s="44">
        <f>SUMIFS(fLeads,fCampaign,$B135)</f>
        <v>229</v>
      </c>
      <c r="H135" s="44">
        <f>IF(COUNTIF(MetaCamps,$B135)=0,"n/a",SUMIFS(fSpend,fCampaign,$B135))</f>
        <v>277596.99</v>
      </c>
    </row>
    <row r="136">
      <c r="B136" s="41" t="inlineStr">
        <is>
          <t>E_Karan_Natuf_All_07072026</t>
        </is>
      </c>
      <c r="C136" s="42" t="str">
        <f>IFERROR(INDEX(CampTypes,MATCH($B136,CampList,0)),"Unattributed")</f>
        <v>Old</v>
      </c>
      <c r="D136" s="43" t="str">
        <f>Settings!$A$8</f>
        <v>Meeting Conducted</v>
      </c>
      <c r="E136" s="100">
        <f>IFERROR(F136/G136,0)</f>
        <v>0.00873362445414847</v>
      </c>
      <c r="F136" s="44">
        <f>SUMIFS(fLeads,fCampaign,$B136,fStatus,$D136)</f>
        <v>2</v>
      </c>
      <c r="G136" s="44">
        <f>SUMIFS(fLeads,fCampaign,$B136)</f>
        <v>229</v>
      </c>
      <c r="H136" s="44">
        <f>IF(COUNTIF(MetaCamps,$B136)=0,"n/a",SUMIFS(fSpend,fCampaign,$B136))</f>
        <v>277596.99</v>
      </c>
    </row>
    <row r="137">
      <c r="B137" s="41" t="inlineStr">
        <is>
          <t>E_Karan_Natuf_All_07072026</t>
        </is>
      </c>
      <c r="C137" s="42" t="str">
        <f>IFERROR(INDEX(CampTypes,MATCH($B137,CampList,0)),"Unattributed")</f>
        <v>Old</v>
      </c>
      <c r="D137" s="43" t="str">
        <f>Settings!$A$9</f>
        <v>Follow-Up</v>
      </c>
      <c r="E137" s="100">
        <f>IFERROR(F137/G137,0)</f>
        <v>0.0131004366812227</v>
      </c>
      <c r="F137" s="44">
        <f>SUMIFS(fLeads,fCampaign,$B137,fStatus,$D137)</f>
        <v>3</v>
      </c>
      <c r="G137" s="44">
        <f>SUMIFS(fLeads,fCampaign,$B137)</f>
        <v>229</v>
      </c>
      <c r="H137" s="44">
        <f>IF(COUNTIF(MetaCamps,$B137)=0,"n/a",SUMIFS(fSpend,fCampaign,$B137))</f>
        <v>277596.99</v>
      </c>
    </row>
    <row r="138">
      <c r="B138" s="41" t="inlineStr">
        <is>
          <t>E_Karan_Natuf_All_07072026</t>
        </is>
      </c>
      <c r="C138" s="42" t="str">
        <f>IFERROR(INDEX(CampTypes,MATCH($B138,CampList,0)),"Unattributed")</f>
        <v>Old</v>
      </c>
      <c r="D138" s="43" t="str">
        <f>Settings!$A$10</f>
        <v>Details Shared</v>
      </c>
      <c r="E138" s="100">
        <f>IFERROR(F138/G138,0)</f>
        <v>0.0567685589519651</v>
      </c>
      <c r="F138" s="44">
        <f>SUMIFS(fLeads,fCampaign,$B138,fStatus,$D138)</f>
        <v>13</v>
      </c>
      <c r="G138" s="44">
        <f>SUMIFS(fLeads,fCampaign,$B138)</f>
        <v>229</v>
      </c>
      <c r="H138" s="44">
        <f>IF(COUNTIF(MetaCamps,$B138)=0,"n/a",SUMIFS(fSpend,fCampaign,$B138))</f>
        <v>277596.99</v>
      </c>
    </row>
    <row r="139">
      <c r="B139" s="16" t="inlineStr">
        <is>
          <t>E_Karan_Natuf_All_07072026</t>
        </is>
      </c>
      <c r="C139" s="45" t="str">
        <f>IFERROR(INDEX(CampTypes,MATCH($B139,CampList,0)),"Unattributed")</f>
        <v>Old</v>
      </c>
      <c r="D139" s="16" t="inlineStr">
        <is>
          <t>TOTAL QUALITY LEADS</t>
        </is>
      </c>
      <c r="E139" s="101">
        <f>IFERROR(F139/G139,0)</f>
        <v>0.091703056768559</v>
      </c>
      <c r="F139" s="17">
        <f>SUMIFS(fQual,fCampaign,$B139)</f>
        <v>21</v>
      </c>
      <c r="G139" s="44">
        <f>SUMIFS(fLeads,fCampaign,$B139)</f>
        <v>229</v>
      </c>
      <c r="H139" s="44">
        <f>IF(COUNTIF(MetaCamps,$B139)=0,"n/a",SUMIFS(fSpend,fCampaign,$B139))</f>
        <v>277596.99</v>
      </c>
    </row>
    <row r="140">
      <c r="B140" s="41" t="inlineStr">
        <is>
          <t>E_Natuf_Generic_13082026</t>
        </is>
      </c>
      <c r="C140" s="42" t="str">
        <f>IFERROR(INDEX(CampTypes,MATCH($B140,CampList,0)),"Unattributed")</f>
        <v>Old</v>
      </c>
      <c r="D140" s="43" t="str">
        <f>Settings!$A$4</f>
        <v>Won</v>
      </c>
      <c r="E140" s="100">
        <f>IFERROR(F140/G140,0)</f>
        <v>0</v>
      </c>
      <c r="F140" s="44">
        <f>SUMIFS(fLeads,fCampaign,$B140,fStatus,$D140)</f>
        <v>0</v>
      </c>
      <c r="G140" s="44">
        <f>SUMIFS(fLeads,fCampaign,$B140)</f>
        <v>210</v>
      </c>
      <c r="H140" s="44">
        <f>IF(COUNTIF(MetaCamps,$B140)=0,"n/a",SUMIFS(fSpend,fCampaign,$B140))</f>
        <v>233578.47</v>
      </c>
    </row>
    <row r="141">
      <c r="B141" s="41" t="inlineStr">
        <is>
          <t>E_Natuf_Generic_13082026</t>
        </is>
      </c>
      <c r="C141" s="42" t="str">
        <f>IFERROR(INDEX(CampTypes,MATCH($B141,CampList,0)),"Unattributed")</f>
        <v>Old</v>
      </c>
      <c r="D141" s="43" t="str">
        <f>Settings!$A$5</f>
        <v>Token Received</v>
      </c>
      <c r="E141" s="100">
        <f>IFERROR(F141/G141,0)</f>
        <v>0</v>
      </c>
      <c r="F141" s="44">
        <f>SUMIFS(fLeads,fCampaign,$B141,fStatus,$D141)</f>
        <v>0</v>
      </c>
      <c r="G141" s="44">
        <f>SUMIFS(fLeads,fCampaign,$B141)</f>
        <v>210</v>
      </c>
      <c r="H141" s="44">
        <f>IF(COUNTIF(MetaCamps,$B141)=0,"n/a",SUMIFS(fSpend,fCampaign,$B141))</f>
        <v>233578.47</v>
      </c>
    </row>
    <row r="142">
      <c r="B142" s="41" t="inlineStr">
        <is>
          <t>E_Natuf_Generic_13082026</t>
        </is>
      </c>
      <c r="C142" s="42" t="str">
        <f>IFERROR(INDEX(CampTypes,MATCH($B142,CampList,0)),"Unattributed")</f>
        <v>Old</v>
      </c>
      <c r="D142" s="43" t="str">
        <f>Settings!$A$6</f>
        <v>Qualified</v>
      </c>
      <c r="E142" s="100">
        <f>IFERROR(F142/G142,0)</f>
        <v>0.00476190476190476</v>
      </c>
      <c r="F142" s="44">
        <f>SUMIFS(fLeads,fCampaign,$B142,fStatus,$D142)</f>
        <v>1</v>
      </c>
      <c r="G142" s="44">
        <f>SUMIFS(fLeads,fCampaign,$B142)</f>
        <v>210</v>
      </c>
      <c r="H142" s="44">
        <f>IF(COUNTIF(MetaCamps,$B142)=0,"n/a",SUMIFS(fSpend,fCampaign,$B142))</f>
        <v>233578.47</v>
      </c>
    </row>
    <row r="143">
      <c r="B143" s="41" t="inlineStr">
        <is>
          <t>E_Natuf_Generic_13082026</t>
        </is>
      </c>
      <c r="C143" s="42" t="str">
        <f>IFERROR(INDEX(CampTypes,MATCH($B143,CampList,0)),"Unattributed")</f>
        <v>Old</v>
      </c>
      <c r="D143" s="43" t="str">
        <f>Settings!$A$7</f>
        <v>Meeting Scheduled</v>
      </c>
      <c r="E143" s="100">
        <f>IFERROR(F143/G143,0)</f>
        <v>0.00952380952380953</v>
      </c>
      <c r="F143" s="44">
        <f>SUMIFS(fLeads,fCampaign,$B143,fStatus,$D143)</f>
        <v>2</v>
      </c>
      <c r="G143" s="44">
        <f>SUMIFS(fLeads,fCampaign,$B143)</f>
        <v>210</v>
      </c>
      <c r="H143" s="44">
        <f>IF(COUNTIF(MetaCamps,$B143)=0,"n/a",SUMIFS(fSpend,fCampaign,$B143))</f>
        <v>233578.47</v>
      </c>
    </row>
    <row r="144">
      <c r="B144" s="41" t="inlineStr">
        <is>
          <t>E_Natuf_Generic_13082026</t>
        </is>
      </c>
      <c r="C144" s="42" t="str">
        <f>IFERROR(INDEX(CampTypes,MATCH($B144,CampList,0)),"Unattributed")</f>
        <v>Old</v>
      </c>
      <c r="D144" s="43" t="str">
        <f>Settings!$A$8</f>
        <v>Meeting Conducted</v>
      </c>
      <c r="E144" s="100">
        <f>IFERROR(F144/G144,0)</f>
        <v>0.0666666666666667</v>
      </c>
      <c r="F144" s="44">
        <f>SUMIFS(fLeads,fCampaign,$B144,fStatus,$D144)</f>
        <v>14</v>
      </c>
      <c r="G144" s="44">
        <f>SUMIFS(fLeads,fCampaign,$B144)</f>
        <v>210</v>
      </c>
      <c r="H144" s="44">
        <f>IF(COUNTIF(MetaCamps,$B144)=0,"n/a",SUMIFS(fSpend,fCampaign,$B144))</f>
        <v>233578.47</v>
      </c>
    </row>
    <row r="145">
      <c r="B145" s="41" t="inlineStr">
        <is>
          <t>E_Natuf_Generic_13082026</t>
        </is>
      </c>
      <c r="C145" s="42" t="str">
        <f>IFERROR(INDEX(CampTypes,MATCH($B145,CampList,0)),"Unattributed")</f>
        <v>Old</v>
      </c>
      <c r="D145" s="43" t="str">
        <f>Settings!$A$9</f>
        <v>Follow-Up</v>
      </c>
      <c r="E145" s="100">
        <f>IFERROR(F145/G145,0)</f>
        <v>0.0142857142857143</v>
      </c>
      <c r="F145" s="44">
        <f>SUMIFS(fLeads,fCampaign,$B145,fStatus,$D145)</f>
        <v>3</v>
      </c>
      <c r="G145" s="44">
        <f>SUMIFS(fLeads,fCampaign,$B145)</f>
        <v>210</v>
      </c>
      <c r="H145" s="44">
        <f>IF(COUNTIF(MetaCamps,$B145)=0,"n/a",SUMIFS(fSpend,fCampaign,$B145))</f>
        <v>233578.47</v>
      </c>
    </row>
    <row r="146">
      <c r="B146" s="41" t="inlineStr">
        <is>
          <t>E_Natuf_Generic_13082026</t>
        </is>
      </c>
      <c r="C146" s="42" t="str">
        <f>IFERROR(INDEX(CampTypes,MATCH($B146,CampList,0)),"Unattributed")</f>
        <v>Old</v>
      </c>
      <c r="D146" s="43" t="str">
        <f>Settings!$A$10</f>
        <v>Details Shared</v>
      </c>
      <c r="E146" s="100">
        <f>IFERROR(F146/G146,0)</f>
        <v>0.0952380952380952</v>
      </c>
      <c r="F146" s="44">
        <f>SUMIFS(fLeads,fCampaign,$B146,fStatus,$D146)</f>
        <v>20</v>
      </c>
      <c r="G146" s="44">
        <f>SUMIFS(fLeads,fCampaign,$B146)</f>
        <v>210</v>
      </c>
      <c r="H146" s="44">
        <f>IF(COUNTIF(MetaCamps,$B146)=0,"n/a",SUMIFS(fSpend,fCampaign,$B146))</f>
        <v>233578.47</v>
      </c>
    </row>
    <row r="147">
      <c r="B147" s="16" t="inlineStr">
        <is>
          <t>E_Natuf_Generic_13082026</t>
        </is>
      </c>
      <c r="C147" s="45" t="str">
        <f>IFERROR(INDEX(CampTypes,MATCH($B147,CampList,0)),"Unattributed")</f>
        <v>Old</v>
      </c>
      <c r="D147" s="16" t="inlineStr">
        <is>
          <t>TOTAL QUALITY LEADS</t>
        </is>
      </c>
      <c r="E147" s="101">
        <f>IFERROR(F147/G147,0)</f>
        <v>0.19047619047619</v>
      </c>
      <c r="F147" s="17">
        <f>SUMIFS(fQual,fCampaign,$B147)</f>
        <v>40</v>
      </c>
      <c r="G147" s="44">
        <f>SUMIFS(fLeads,fCampaign,$B147)</f>
        <v>210</v>
      </c>
      <c r="H147" s="44">
        <f>IF(COUNTIF(MetaCamps,$B147)=0,"n/a",SUMIFS(fSpend,fCampaign,$B147))</f>
        <v>233578.47</v>
      </c>
    </row>
    <row r="148">
      <c r="B148" s="41" t="inlineStr">
        <is>
          <t>E_Suresh_Natuf_Kiosk_07072026</t>
        </is>
      </c>
      <c r="C148" s="42" t="str">
        <f>IFERROR(INDEX(CampTypes,MATCH($B148,CampList,0)),"Unattributed")</f>
        <v>Old</v>
      </c>
      <c r="D148" s="43" t="str">
        <f>Settings!$A$4</f>
        <v>Won</v>
      </c>
      <c r="E148" s="100">
        <f>IFERROR(F148/G148,0)</f>
        <v>0</v>
      </c>
      <c r="F148" s="44">
        <f>SUMIFS(fLeads,fCampaign,$B148,fStatus,$D148)</f>
        <v>0</v>
      </c>
      <c r="G148" s="44">
        <f>SUMIFS(fLeads,fCampaign,$B148)</f>
        <v>313</v>
      </c>
      <c r="H148" s="44">
        <f>IF(COUNTIF(MetaCamps,$B148)=0,"n/a",SUMIFS(fSpend,fCampaign,$B148))</f>
        <v>232416.42</v>
      </c>
    </row>
    <row r="149">
      <c r="B149" s="41" t="inlineStr">
        <is>
          <t>E_Suresh_Natuf_Kiosk_07072026</t>
        </is>
      </c>
      <c r="C149" s="42" t="str">
        <f>IFERROR(INDEX(CampTypes,MATCH($B149,CampList,0)),"Unattributed")</f>
        <v>Old</v>
      </c>
      <c r="D149" s="43" t="str">
        <f>Settings!$A$5</f>
        <v>Token Received</v>
      </c>
      <c r="E149" s="100">
        <f>IFERROR(F149/G149,0)</f>
        <v>0</v>
      </c>
      <c r="F149" s="44">
        <f>SUMIFS(fLeads,fCampaign,$B149,fStatus,$D149)</f>
        <v>0</v>
      </c>
      <c r="G149" s="44">
        <f>SUMIFS(fLeads,fCampaign,$B149)</f>
        <v>313</v>
      </c>
      <c r="H149" s="44">
        <f>IF(COUNTIF(MetaCamps,$B149)=0,"n/a",SUMIFS(fSpend,fCampaign,$B149))</f>
        <v>232416.42</v>
      </c>
    </row>
    <row r="150">
      <c r="B150" s="41" t="inlineStr">
        <is>
          <t>E_Suresh_Natuf_Kiosk_07072026</t>
        </is>
      </c>
      <c r="C150" s="42" t="str">
        <f>IFERROR(INDEX(CampTypes,MATCH($B150,CampList,0)),"Unattributed")</f>
        <v>Old</v>
      </c>
      <c r="D150" s="43" t="str">
        <f>Settings!$A$6</f>
        <v>Qualified</v>
      </c>
      <c r="E150" s="100">
        <f>IFERROR(F150/G150,0)</f>
        <v>0.0191693290734824</v>
      </c>
      <c r="F150" s="44">
        <f>SUMIFS(fLeads,fCampaign,$B150,fStatus,$D150)</f>
        <v>6</v>
      </c>
      <c r="G150" s="44">
        <f>SUMIFS(fLeads,fCampaign,$B150)</f>
        <v>313</v>
      </c>
      <c r="H150" s="44">
        <f>IF(COUNTIF(MetaCamps,$B150)=0,"n/a",SUMIFS(fSpend,fCampaign,$B150))</f>
        <v>232416.42</v>
      </c>
    </row>
    <row r="151">
      <c r="B151" s="41" t="inlineStr">
        <is>
          <t>E_Suresh_Natuf_Kiosk_07072026</t>
        </is>
      </c>
      <c r="C151" s="42" t="str">
        <f>IFERROR(INDEX(CampTypes,MATCH($B151,CampList,0)),"Unattributed")</f>
        <v>Old</v>
      </c>
      <c r="D151" s="43" t="str">
        <f>Settings!$A$7</f>
        <v>Meeting Scheduled</v>
      </c>
      <c r="E151" s="100">
        <f>IFERROR(F151/G151,0)</f>
        <v>0.0287539936102236</v>
      </c>
      <c r="F151" s="44">
        <f>SUMIFS(fLeads,fCampaign,$B151,fStatus,$D151)</f>
        <v>9</v>
      </c>
      <c r="G151" s="44">
        <f>SUMIFS(fLeads,fCampaign,$B151)</f>
        <v>313</v>
      </c>
      <c r="H151" s="44">
        <f>IF(COUNTIF(MetaCamps,$B151)=0,"n/a",SUMIFS(fSpend,fCampaign,$B151))</f>
        <v>232416.42</v>
      </c>
    </row>
    <row r="152">
      <c r="B152" s="41" t="inlineStr">
        <is>
          <t>E_Suresh_Natuf_Kiosk_07072026</t>
        </is>
      </c>
      <c r="C152" s="42" t="str">
        <f>IFERROR(INDEX(CampTypes,MATCH($B152,CampList,0)),"Unattributed")</f>
        <v>Old</v>
      </c>
      <c r="D152" s="43" t="str">
        <f>Settings!$A$8</f>
        <v>Meeting Conducted</v>
      </c>
      <c r="E152" s="100">
        <f>IFERROR(F152/G152,0)</f>
        <v>0.0255591054313099</v>
      </c>
      <c r="F152" s="44">
        <f>SUMIFS(fLeads,fCampaign,$B152,fStatus,$D152)</f>
        <v>8</v>
      </c>
      <c r="G152" s="44">
        <f>SUMIFS(fLeads,fCampaign,$B152)</f>
        <v>313</v>
      </c>
      <c r="H152" s="44">
        <f>IF(COUNTIF(MetaCamps,$B152)=0,"n/a",SUMIFS(fSpend,fCampaign,$B152))</f>
        <v>232416.42</v>
      </c>
    </row>
    <row r="153">
      <c r="B153" s="41" t="inlineStr">
        <is>
          <t>E_Suresh_Natuf_Kiosk_07072026</t>
        </is>
      </c>
      <c r="C153" s="42" t="str">
        <f>IFERROR(INDEX(CampTypes,MATCH($B153,CampList,0)),"Unattributed")</f>
        <v>Old</v>
      </c>
      <c r="D153" s="43" t="str">
        <f>Settings!$A$9</f>
        <v>Follow-Up</v>
      </c>
      <c r="E153" s="100">
        <f>IFERROR(F153/G153,0)</f>
        <v>0.012779552715655</v>
      </c>
      <c r="F153" s="44">
        <f>SUMIFS(fLeads,fCampaign,$B153,fStatus,$D153)</f>
        <v>4</v>
      </c>
      <c r="G153" s="44">
        <f>SUMIFS(fLeads,fCampaign,$B153)</f>
        <v>313</v>
      </c>
      <c r="H153" s="44">
        <f>IF(COUNTIF(MetaCamps,$B153)=0,"n/a",SUMIFS(fSpend,fCampaign,$B153))</f>
        <v>232416.42</v>
      </c>
    </row>
    <row r="154">
      <c r="B154" s="41" t="inlineStr">
        <is>
          <t>E_Suresh_Natuf_Kiosk_07072026</t>
        </is>
      </c>
      <c r="C154" s="42" t="str">
        <f>IFERROR(INDEX(CampTypes,MATCH($B154,CampList,0)),"Unattributed")</f>
        <v>Old</v>
      </c>
      <c r="D154" s="43" t="str">
        <f>Settings!$A$10</f>
        <v>Details Shared</v>
      </c>
      <c r="E154" s="100">
        <f>IFERROR(F154/G154,0)</f>
        <v>0.130990415335463</v>
      </c>
      <c r="F154" s="44">
        <f>SUMIFS(fLeads,fCampaign,$B154,fStatus,$D154)</f>
        <v>41</v>
      </c>
      <c r="G154" s="44">
        <f>SUMIFS(fLeads,fCampaign,$B154)</f>
        <v>313</v>
      </c>
      <c r="H154" s="44">
        <f>IF(COUNTIF(MetaCamps,$B154)=0,"n/a",SUMIFS(fSpend,fCampaign,$B154))</f>
        <v>232416.42</v>
      </c>
    </row>
    <row r="155">
      <c r="B155" s="16" t="inlineStr">
        <is>
          <t>E_Suresh_Natuf_Kiosk_07072026</t>
        </is>
      </c>
      <c r="C155" s="45" t="str">
        <f>IFERROR(INDEX(CampTypes,MATCH($B155,CampList,0)),"Unattributed")</f>
        <v>Old</v>
      </c>
      <c r="D155" s="16" t="inlineStr">
        <is>
          <t>TOTAL QUALITY LEADS</t>
        </is>
      </c>
      <c r="E155" s="101">
        <f>IFERROR(F155/G155,0)</f>
        <v>0.217252396166134</v>
      </c>
      <c r="F155" s="17">
        <f>SUMIFS(fQual,fCampaign,$B155)</f>
        <v>68</v>
      </c>
      <c r="G155" s="44">
        <f>SUMIFS(fLeads,fCampaign,$B155)</f>
        <v>313</v>
      </c>
      <c r="H155" s="44">
        <f>IF(COUNTIF(MetaCamps,$B155)=0,"n/a",SUMIFS(fSpend,fCampaign,$B155))</f>
        <v>232416.42</v>
      </c>
    </row>
    <row r="156">
      <c r="B156" s="41" t="inlineStr">
        <is>
          <t>natuf_Kiosk_14072026_Hindi</t>
        </is>
      </c>
      <c r="C156" s="42" t="str">
        <f>IFERROR(INDEX(CampTypes,MATCH($B156,CampList,0)),"Unattributed")</f>
        <v>Old</v>
      </c>
      <c r="D156" s="43" t="str">
        <f>Settings!$A$4</f>
        <v>Won</v>
      </c>
      <c r="E156" s="100">
        <f>IFERROR(F156/G156,0)</f>
        <v>0</v>
      </c>
      <c r="F156" s="44">
        <f>SUMIFS(fLeads,fCampaign,$B156,fStatus,$D156)</f>
        <v>0</v>
      </c>
      <c r="G156" s="44">
        <f>SUMIFS(fLeads,fCampaign,$B156)</f>
        <v>382</v>
      </c>
      <c r="H156" s="44">
        <f>IF(COUNTIF(MetaCamps,$B156)=0,"n/a",SUMIFS(fSpend,fCampaign,$B156))</f>
        <v>180149.88</v>
      </c>
    </row>
    <row r="157">
      <c r="B157" s="41" t="inlineStr">
        <is>
          <t>natuf_Kiosk_14072026_Hindi</t>
        </is>
      </c>
      <c r="C157" s="42" t="str">
        <f>IFERROR(INDEX(CampTypes,MATCH($B157,CampList,0)),"Unattributed")</f>
        <v>Old</v>
      </c>
      <c r="D157" s="43" t="str">
        <f>Settings!$A$5</f>
        <v>Token Received</v>
      </c>
      <c r="E157" s="100">
        <f>IFERROR(F157/G157,0)</f>
        <v>0</v>
      </c>
      <c r="F157" s="44">
        <f>SUMIFS(fLeads,fCampaign,$B157,fStatus,$D157)</f>
        <v>0</v>
      </c>
      <c r="G157" s="44">
        <f>SUMIFS(fLeads,fCampaign,$B157)</f>
        <v>382</v>
      </c>
      <c r="H157" s="44">
        <f>IF(COUNTIF(MetaCamps,$B157)=0,"n/a",SUMIFS(fSpend,fCampaign,$B157))</f>
        <v>180149.88</v>
      </c>
    </row>
    <row r="158">
      <c r="B158" s="41" t="inlineStr">
        <is>
          <t>natuf_Kiosk_14072026_Hindi</t>
        </is>
      </c>
      <c r="C158" s="42" t="str">
        <f>IFERROR(INDEX(CampTypes,MATCH($B158,CampList,0)),"Unattributed")</f>
        <v>Old</v>
      </c>
      <c r="D158" s="43" t="str">
        <f>Settings!$A$6</f>
        <v>Qualified</v>
      </c>
      <c r="E158" s="100">
        <f>IFERROR(F158/G158,0)</f>
        <v>0.00785340314136126</v>
      </c>
      <c r="F158" s="44">
        <f>SUMIFS(fLeads,fCampaign,$B158,fStatus,$D158)</f>
        <v>3</v>
      </c>
      <c r="G158" s="44">
        <f>SUMIFS(fLeads,fCampaign,$B158)</f>
        <v>382</v>
      </c>
      <c r="H158" s="44">
        <f>IF(COUNTIF(MetaCamps,$B158)=0,"n/a",SUMIFS(fSpend,fCampaign,$B158))</f>
        <v>180149.88</v>
      </c>
    </row>
    <row r="159">
      <c r="B159" s="41" t="inlineStr">
        <is>
          <t>natuf_Kiosk_14072026_Hindi</t>
        </is>
      </c>
      <c r="C159" s="42" t="str">
        <f>IFERROR(INDEX(CampTypes,MATCH($B159,CampList,0)),"Unattributed")</f>
        <v>Old</v>
      </c>
      <c r="D159" s="43" t="str">
        <f>Settings!$A$7</f>
        <v>Meeting Scheduled</v>
      </c>
      <c r="E159" s="100">
        <f>IFERROR(F159/G159,0)</f>
        <v>0.00523560209424084</v>
      </c>
      <c r="F159" s="44">
        <f>SUMIFS(fLeads,fCampaign,$B159,fStatus,$D159)</f>
        <v>2</v>
      </c>
      <c r="G159" s="44">
        <f>SUMIFS(fLeads,fCampaign,$B159)</f>
        <v>382</v>
      </c>
      <c r="H159" s="44">
        <f>IF(COUNTIF(MetaCamps,$B159)=0,"n/a",SUMIFS(fSpend,fCampaign,$B159))</f>
        <v>180149.88</v>
      </c>
    </row>
    <row r="160">
      <c r="B160" s="41" t="inlineStr">
        <is>
          <t>natuf_Kiosk_14072026_Hindi</t>
        </is>
      </c>
      <c r="C160" s="42" t="str">
        <f>IFERROR(INDEX(CampTypes,MATCH($B160,CampList,0)),"Unattributed")</f>
        <v>Old</v>
      </c>
      <c r="D160" s="43" t="str">
        <f>Settings!$A$8</f>
        <v>Meeting Conducted</v>
      </c>
      <c r="E160" s="100">
        <f>IFERROR(F160/G160,0)</f>
        <v>0.0104712041884817</v>
      </c>
      <c r="F160" s="44">
        <f>SUMIFS(fLeads,fCampaign,$B160,fStatus,$D160)</f>
        <v>4</v>
      </c>
      <c r="G160" s="44">
        <f>SUMIFS(fLeads,fCampaign,$B160)</f>
        <v>382</v>
      </c>
      <c r="H160" s="44">
        <f>IF(COUNTIF(MetaCamps,$B160)=0,"n/a",SUMIFS(fSpend,fCampaign,$B160))</f>
        <v>180149.88</v>
      </c>
    </row>
    <row r="161">
      <c r="B161" s="41" t="inlineStr">
        <is>
          <t>natuf_Kiosk_14072026_Hindi</t>
        </is>
      </c>
      <c r="C161" s="42" t="str">
        <f>IFERROR(INDEX(CampTypes,MATCH($B161,CampList,0)),"Unattributed")</f>
        <v>Old</v>
      </c>
      <c r="D161" s="43" t="str">
        <f>Settings!$A$9</f>
        <v>Follow-Up</v>
      </c>
      <c r="E161" s="100">
        <f>IFERROR(F161/G161,0)</f>
        <v>0.0209424083769634</v>
      </c>
      <c r="F161" s="44">
        <f>SUMIFS(fLeads,fCampaign,$B161,fStatus,$D161)</f>
        <v>8</v>
      </c>
      <c r="G161" s="44">
        <f>SUMIFS(fLeads,fCampaign,$B161)</f>
        <v>382</v>
      </c>
      <c r="H161" s="44">
        <f>IF(COUNTIF(MetaCamps,$B161)=0,"n/a",SUMIFS(fSpend,fCampaign,$B161))</f>
        <v>180149.88</v>
      </c>
    </row>
    <row r="162">
      <c r="B162" s="41" t="inlineStr">
        <is>
          <t>natuf_Kiosk_14072026_Hindi</t>
        </is>
      </c>
      <c r="C162" s="42" t="str">
        <f>IFERROR(INDEX(CampTypes,MATCH($B162,CampList,0)),"Unattributed")</f>
        <v>Old</v>
      </c>
      <c r="D162" s="43" t="str">
        <f>Settings!$A$10</f>
        <v>Details Shared</v>
      </c>
      <c r="E162" s="100">
        <f>IFERROR(F162/G162,0)</f>
        <v>0.0654450261780105</v>
      </c>
      <c r="F162" s="44">
        <f>SUMIFS(fLeads,fCampaign,$B162,fStatus,$D162)</f>
        <v>25</v>
      </c>
      <c r="G162" s="44">
        <f>SUMIFS(fLeads,fCampaign,$B162)</f>
        <v>382</v>
      </c>
      <c r="H162" s="44">
        <f>IF(COUNTIF(MetaCamps,$B162)=0,"n/a",SUMIFS(fSpend,fCampaign,$B162))</f>
        <v>180149.88</v>
      </c>
    </row>
    <row r="163">
      <c r="B163" s="16" t="inlineStr">
        <is>
          <t>natuf_Kiosk_14072026_Hindi</t>
        </is>
      </c>
      <c r="C163" s="45" t="str">
        <f>IFERROR(INDEX(CampTypes,MATCH($B163,CampList,0)),"Unattributed")</f>
        <v>Old</v>
      </c>
      <c r="D163" s="16" t="inlineStr">
        <is>
          <t>TOTAL QUALITY LEADS</t>
        </is>
      </c>
      <c r="E163" s="101">
        <f>IFERROR(F163/G163,0)</f>
        <v>0.109947643979058</v>
      </c>
      <c r="F163" s="17">
        <f>SUMIFS(fQual,fCampaign,$B163)</f>
        <v>42</v>
      </c>
      <c r="G163" s="44">
        <f>SUMIFS(fLeads,fCampaign,$B163)</f>
        <v>382</v>
      </c>
      <c r="H163" s="44">
        <f>IF(COUNTIF(MetaCamps,$B163)=0,"n/a",SUMIFS(fSpend,fCampaign,$B163))</f>
        <v>180149.88</v>
      </c>
    </row>
    <row r="164">
      <c r="B164" s="41" t="inlineStr">
        <is>
          <t>E_Selva_Natuf_All_07072026</t>
        </is>
      </c>
      <c r="C164" s="42" t="str">
        <f>IFERROR(INDEX(CampTypes,MATCH($B164,CampList,0)),"Unattributed")</f>
        <v>Old</v>
      </c>
      <c r="D164" s="43" t="str">
        <f>Settings!$A$4</f>
        <v>Won</v>
      </c>
      <c r="E164" s="100">
        <f>IFERROR(F164/G164,0)</f>
        <v>0</v>
      </c>
      <c r="F164" s="44">
        <f>SUMIFS(fLeads,fCampaign,$B164,fStatus,$D164)</f>
        <v>0</v>
      </c>
      <c r="G164" s="44">
        <f>SUMIFS(fLeads,fCampaign,$B164)</f>
        <v>46</v>
      </c>
      <c r="H164" s="44">
        <f>IF(COUNTIF(MetaCamps,$B164)=0,"n/a",SUMIFS(fSpend,fCampaign,$B164))</f>
        <v>80349.25</v>
      </c>
    </row>
    <row r="165">
      <c r="B165" s="41" t="inlineStr">
        <is>
          <t>E_Selva_Natuf_All_07072026</t>
        </is>
      </c>
      <c r="C165" s="42" t="str">
        <f>IFERROR(INDEX(CampTypes,MATCH($B165,CampList,0)),"Unattributed")</f>
        <v>Old</v>
      </c>
      <c r="D165" s="43" t="str">
        <f>Settings!$A$5</f>
        <v>Token Received</v>
      </c>
      <c r="E165" s="100">
        <f>IFERROR(F165/G165,0)</f>
        <v>0</v>
      </c>
      <c r="F165" s="44">
        <f>SUMIFS(fLeads,fCampaign,$B165,fStatus,$D165)</f>
        <v>0</v>
      </c>
      <c r="G165" s="44">
        <f>SUMIFS(fLeads,fCampaign,$B165)</f>
        <v>46</v>
      </c>
      <c r="H165" s="44">
        <f>IF(COUNTIF(MetaCamps,$B165)=0,"n/a",SUMIFS(fSpend,fCampaign,$B165))</f>
        <v>80349.25</v>
      </c>
    </row>
    <row r="166">
      <c r="B166" s="41" t="inlineStr">
        <is>
          <t>E_Selva_Natuf_All_07072026</t>
        </is>
      </c>
      <c r="C166" s="42" t="str">
        <f>IFERROR(INDEX(CampTypes,MATCH($B166,CampList,0)),"Unattributed")</f>
        <v>Old</v>
      </c>
      <c r="D166" s="43" t="str">
        <f>Settings!$A$6</f>
        <v>Qualified</v>
      </c>
      <c r="E166" s="100">
        <f>IFERROR(F166/G166,0)</f>
        <v>0.0434782608695652</v>
      </c>
      <c r="F166" s="44">
        <f>SUMIFS(fLeads,fCampaign,$B166,fStatus,$D166)</f>
        <v>2</v>
      </c>
      <c r="G166" s="44">
        <f>SUMIFS(fLeads,fCampaign,$B166)</f>
        <v>46</v>
      </c>
      <c r="H166" s="44">
        <f>IF(COUNTIF(MetaCamps,$B166)=0,"n/a",SUMIFS(fSpend,fCampaign,$B166))</f>
        <v>80349.25</v>
      </c>
    </row>
    <row r="167">
      <c r="B167" s="41" t="inlineStr">
        <is>
          <t>E_Selva_Natuf_All_07072026</t>
        </is>
      </c>
      <c r="C167" s="42" t="str">
        <f>IFERROR(INDEX(CampTypes,MATCH($B167,CampList,0)),"Unattributed")</f>
        <v>Old</v>
      </c>
      <c r="D167" s="43" t="str">
        <f>Settings!$A$7</f>
        <v>Meeting Scheduled</v>
      </c>
      <c r="E167" s="100">
        <f>IFERROR(F167/G167,0)</f>
        <v>0.0217391304347826</v>
      </c>
      <c r="F167" s="44">
        <f>SUMIFS(fLeads,fCampaign,$B167,fStatus,$D167)</f>
        <v>1</v>
      </c>
      <c r="G167" s="44">
        <f>SUMIFS(fLeads,fCampaign,$B167)</f>
        <v>46</v>
      </c>
      <c r="H167" s="44">
        <f>IF(COUNTIF(MetaCamps,$B167)=0,"n/a",SUMIFS(fSpend,fCampaign,$B167))</f>
        <v>80349.25</v>
      </c>
    </row>
    <row r="168">
      <c r="B168" s="41" t="inlineStr">
        <is>
          <t>E_Selva_Natuf_All_07072026</t>
        </is>
      </c>
      <c r="C168" s="42" t="str">
        <f>IFERROR(INDEX(CampTypes,MATCH($B168,CampList,0)),"Unattributed")</f>
        <v>Old</v>
      </c>
      <c r="D168" s="43" t="str">
        <f>Settings!$A$8</f>
        <v>Meeting Conducted</v>
      </c>
      <c r="E168" s="100">
        <f>IFERROR(F168/G168,0)</f>
        <v>0.0652173913043478</v>
      </c>
      <c r="F168" s="44">
        <f>SUMIFS(fLeads,fCampaign,$B168,fStatus,$D168)</f>
        <v>3</v>
      </c>
      <c r="G168" s="44">
        <f>SUMIFS(fLeads,fCampaign,$B168)</f>
        <v>46</v>
      </c>
      <c r="H168" s="44">
        <f>IF(COUNTIF(MetaCamps,$B168)=0,"n/a",SUMIFS(fSpend,fCampaign,$B168))</f>
        <v>80349.25</v>
      </c>
    </row>
    <row r="169">
      <c r="B169" s="41" t="inlineStr">
        <is>
          <t>E_Selva_Natuf_All_07072026</t>
        </is>
      </c>
      <c r="C169" s="42" t="str">
        <f>IFERROR(INDEX(CampTypes,MATCH($B169,CampList,0)),"Unattributed")</f>
        <v>Old</v>
      </c>
      <c r="D169" s="43" t="str">
        <f>Settings!$A$9</f>
        <v>Follow-Up</v>
      </c>
      <c r="E169" s="100">
        <f>IFERROR(F169/G169,0)</f>
        <v>0.0217391304347826</v>
      </c>
      <c r="F169" s="44">
        <f>SUMIFS(fLeads,fCampaign,$B169,fStatus,$D169)</f>
        <v>1</v>
      </c>
      <c r="G169" s="44">
        <f>SUMIFS(fLeads,fCampaign,$B169)</f>
        <v>46</v>
      </c>
      <c r="H169" s="44">
        <f>IF(COUNTIF(MetaCamps,$B169)=0,"n/a",SUMIFS(fSpend,fCampaign,$B169))</f>
        <v>80349.25</v>
      </c>
    </row>
    <row r="170">
      <c r="B170" s="41" t="inlineStr">
        <is>
          <t>E_Selva_Natuf_All_07072026</t>
        </is>
      </c>
      <c r="C170" s="42" t="str">
        <f>IFERROR(INDEX(CampTypes,MATCH($B170,CampList,0)),"Unattributed")</f>
        <v>Old</v>
      </c>
      <c r="D170" s="43" t="str">
        <f>Settings!$A$10</f>
        <v>Details Shared</v>
      </c>
      <c r="E170" s="100">
        <f>IFERROR(F170/G170,0)</f>
        <v>0.152173913043478</v>
      </c>
      <c r="F170" s="44">
        <f>SUMIFS(fLeads,fCampaign,$B170,fStatus,$D170)</f>
        <v>7</v>
      </c>
      <c r="G170" s="44">
        <f>SUMIFS(fLeads,fCampaign,$B170)</f>
        <v>46</v>
      </c>
      <c r="H170" s="44">
        <f>IF(COUNTIF(MetaCamps,$B170)=0,"n/a",SUMIFS(fSpend,fCampaign,$B170))</f>
        <v>80349.25</v>
      </c>
    </row>
    <row r="171">
      <c r="B171" s="16" t="inlineStr">
        <is>
          <t>E_Selva_Natuf_All_07072026</t>
        </is>
      </c>
      <c r="C171" s="45" t="str">
        <f>IFERROR(INDEX(CampTypes,MATCH($B171,CampList,0)),"Unattributed")</f>
        <v>Old</v>
      </c>
      <c r="D171" s="16" t="inlineStr">
        <is>
          <t>TOTAL QUALITY LEADS</t>
        </is>
      </c>
      <c r="E171" s="101">
        <f>IFERROR(F171/G171,0)</f>
        <v>0.304347826086957</v>
      </c>
      <c r="F171" s="17">
        <f>SUMIFS(fQual,fCampaign,$B171)</f>
        <v>14</v>
      </c>
      <c r="G171" s="44">
        <f>SUMIFS(fLeads,fCampaign,$B171)</f>
        <v>46</v>
      </c>
      <c r="H171" s="44">
        <f>IF(COUNTIF(MetaCamps,$B171)=0,"n/a",SUMIFS(fSpend,fCampaign,$B171))</f>
        <v>80349.25</v>
      </c>
    </row>
    <row r="172">
      <c r="B172" s="41" t="inlineStr">
        <is>
          <t>E_Natuf_MF_05092026</t>
        </is>
      </c>
      <c r="C172" s="42" t="str">
        <f>IFERROR(INDEX(CampTypes,MATCH($B172,CampList,0)),"Unattributed")</f>
        <v>Old</v>
      </c>
      <c r="D172" s="43" t="str">
        <f>Settings!$A$4</f>
        <v>Won</v>
      </c>
      <c r="E172" s="100">
        <f>IFERROR(F172/G172,0)</f>
        <v>0</v>
      </c>
      <c r="F172" s="44">
        <f>SUMIFS(fLeads,fCampaign,$B172,fStatus,$D172)</f>
        <v>0</v>
      </c>
      <c r="G172" s="44">
        <f>SUMIFS(fLeads,fCampaign,$B172)</f>
        <v>26</v>
      </c>
      <c r="H172" s="44">
        <f>IF(COUNTIF(MetaCamps,$B172)=0,"n/a",SUMIFS(fSpend,fCampaign,$B172))</f>
        <v>79772.24</v>
      </c>
    </row>
    <row r="173">
      <c r="B173" s="41" t="inlineStr">
        <is>
          <t>E_Natuf_MF_05092026</t>
        </is>
      </c>
      <c r="C173" s="42" t="str">
        <f>IFERROR(INDEX(CampTypes,MATCH($B173,CampList,0)),"Unattributed")</f>
        <v>Old</v>
      </c>
      <c r="D173" s="43" t="str">
        <f>Settings!$A$5</f>
        <v>Token Received</v>
      </c>
      <c r="E173" s="100">
        <f>IFERROR(F173/G173,0)</f>
        <v>0</v>
      </c>
      <c r="F173" s="44">
        <f>SUMIFS(fLeads,fCampaign,$B173,fStatus,$D173)</f>
        <v>0</v>
      </c>
      <c r="G173" s="44">
        <f>SUMIFS(fLeads,fCampaign,$B173)</f>
        <v>26</v>
      </c>
      <c r="H173" s="44">
        <f>IF(COUNTIF(MetaCamps,$B173)=0,"n/a",SUMIFS(fSpend,fCampaign,$B173))</f>
        <v>79772.24</v>
      </c>
    </row>
    <row r="174">
      <c r="B174" s="41" t="inlineStr">
        <is>
          <t>E_Natuf_MF_05092026</t>
        </is>
      </c>
      <c r="C174" s="42" t="str">
        <f>IFERROR(INDEX(CampTypes,MATCH($B174,CampList,0)),"Unattributed")</f>
        <v>Old</v>
      </c>
      <c r="D174" s="43" t="str">
        <f>Settings!$A$6</f>
        <v>Qualified</v>
      </c>
      <c r="E174" s="100">
        <f>IFERROR(F174/G174,0)</f>
        <v>0</v>
      </c>
      <c r="F174" s="44">
        <f>SUMIFS(fLeads,fCampaign,$B174,fStatus,$D174)</f>
        <v>0</v>
      </c>
      <c r="G174" s="44">
        <f>SUMIFS(fLeads,fCampaign,$B174)</f>
        <v>26</v>
      </c>
      <c r="H174" s="44">
        <f>IF(COUNTIF(MetaCamps,$B174)=0,"n/a",SUMIFS(fSpend,fCampaign,$B174))</f>
        <v>79772.24</v>
      </c>
    </row>
    <row r="175">
      <c r="B175" s="41" t="inlineStr">
        <is>
          <t>E_Natuf_MF_05092026</t>
        </is>
      </c>
      <c r="C175" s="42" t="str">
        <f>IFERROR(INDEX(CampTypes,MATCH($B175,CampList,0)),"Unattributed")</f>
        <v>Old</v>
      </c>
      <c r="D175" s="43" t="str">
        <f>Settings!$A$7</f>
        <v>Meeting Scheduled</v>
      </c>
      <c r="E175" s="100">
        <f>IFERROR(F175/G175,0)</f>
        <v>0</v>
      </c>
      <c r="F175" s="44">
        <f>SUMIFS(fLeads,fCampaign,$B175,fStatus,$D175)</f>
        <v>0</v>
      </c>
      <c r="G175" s="44">
        <f>SUMIFS(fLeads,fCampaign,$B175)</f>
        <v>26</v>
      </c>
      <c r="H175" s="44">
        <f>IF(COUNTIF(MetaCamps,$B175)=0,"n/a",SUMIFS(fSpend,fCampaign,$B175))</f>
        <v>79772.24</v>
      </c>
    </row>
    <row r="176">
      <c r="B176" s="41" t="inlineStr">
        <is>
          <t>E_Natuf_MF_05092026</t>
        </is>
      </c>
      <c r="C176" s="42" t="str">
        <f>IFERROR(INDEX(CampTypes,MATCH($B176,CampList,0)),"Unattributed")</f>
        <v>Old</v>
      </c>
      <c r="D176" s="43" t="str">
        <f>Settings!$A$8</f>
        <v>Meeting Conducted</v>
      </c>
      <c r="E176" s="100">
        <f>IFERROR(F176/G176,0)</f>
        <v>0</v>
      </c>
      <c r="F176" s="44">
        <f>SUMIFS(fLeads,fCampaign,$B176,fStatus,$D176)</f>
        <v>0</v>
      </c>
      <c r="G176" s="44">
        <f>SUMIFS(fLeads,fCampaign,$B176)</f>
        <v>26</v>
      </c>
      <c r="H176" s="44">
        <f>IF(COUNTIF(MetaCamps,$B176)=0,"n/a",SUMIFS(fSpend,fCampaign,$B176))</f>
        <v>79772.24</v>
      </c>
    </row>
    <row r="177">
      <c r="B177" s="41" t="inlineStr">
        <is>
          <t>E_Natuf_MF_05092026</t>
        </is>
      </c>
      <c r="C177" s="42" t="str">
        <f>IFERROR(INDEX(CampTypes,MATCH($B177,CampList,0)),"Unattributed")</f>
        <v>Old</v>
      </c>
      <c r="D177" s="43" t="str">
        <f>Settings!$A$9</f>
        <v>Follow-Up</v>
      </c>
      <c r="E177" s="100">
        <f>IFERROR(F177/G177,0)</f>
        <v>0</v>
      </c>
      <c r="F177" s="44">
        <f>SUMIFS(fLeads,fCampaign,$B177,fStatus,$D177)</f>
        <v>0</v>
      </c>
      <c r="G177" s="44">
        <f>SUMIFS(fLeads,fCampaign,$B177)</f>
        <v>26</v>
      </c>
      <c r="H177" s="44">
        <f>IF(COUNTIF(MetaCamps,$B177)=0,"n/a",SUMIFS(fSpend,fCampaign,$B177))</f>
        <v>79772.24</v>
      </c>
    </row>
    <row r="178">
      <c r="B178" s="41" t="inlineStr">
        <is>
          <t>E_Natuf_MF_05092026</t>
        </is>
      </c>
      <c r="C178" s="42" t="str">
        <f>IFERROR(INDEX(CampTypes,MATCH($B178,CampList,0)),"Unattributed")</f>
        <v>Old</v>
      </c>
      <c r="D178" s="43" t="str">
        <f>Settings!$A$10</f>
        <v>Details Shared</v>
      </c>
      <c r="E178" s="100">
        <f>IFERROR(F178/G178,0)</f>
        <v>0.0384615384615385</v>
      </c>
      <c r="F178" s="44">
        <f>SUMIFS(fLeads,fCampaign,$B178,fStatus,$D178)</f>
        <v>1</v>
      </c>
      <c r="G178" s="44">
        <f>SUMIFS(fLeads,fCampaign,$B178)</f>
        <v>26</v>
      </c>
      <c r="H178" s="44">
        <f>IF(COUNTIF(MetaCamps,$B178)=0,"n/a",SUMIFS(fSpend,fCampaign,$B178))</f>
        <v>79772.24</v>
      </c>
    </row>
    <row r="179">
      <c r="B179" s="16" t="inlineStr">
        <is>
          <t>E_Natuf_MF_05092026</t>
        </is>
      </c>
      <c r="C179" s="45" t="str">
        <f>IFERROR(INDEX(CampTypes,MATCH($B179,CampList,0)),"Unattributed")</f>
        <v>Old</v>
      </c>
      <c r="D179" s="16" t="inlineStr">
        <is>
          <t>TOTAL QUALITY LEADS</t>
        </is>
      </c>
      <c r="E179" s="101">
        <f>IFERROR(F179/G179,0)</f>
        <v>0.0384615384615385</v>
      </c>
      <c r="F179" s="17">
        <f>SUMIFS(fQual,fCampaign,$B179)</f>
        <v>1</v>
      </c>
      <c r="G179" s="44">
        <f>SUMIFS(fLeads,fCampaign,$B179)</f>
        <v>26</v>
      </c>
      <c r="H179" s="44">
        <f>IF(COUNTIF(MetaCamps,$B179)=0,"n/a",SUMIFS(fSpend,fCampaign,$B179))</f>
        <v>79772.24</v>
      </c>
    </row>
    <row r="180">
      <c r="B180" s="41" t="inlineStr">
        <is>
          <t>E_Natuf_Generic_09092026</t>
        </is>
      </c>
      <c r="C180" s="42" t="str">
        <f>IFERROR(INDEX(CampTypes,MATCH($B180,CampList,0)),"Unattributed")</f>
        <v>Old</v>
      </c>
      <c r="D180" s="43" t="str">
        <f>Settings!$A$4</f>
        <v>Won</v>
      </c>
      <c r="E180" s="100">
        <f>IFERROR(F180/G180,0)</f>
        <v>0</v>
      </c>
      <c r="F180" s="44">
        <f>SUMIFS(fLeads,fCampaign,$B180,fStatus,$D180)</f>
        <v>0</v>
      </c>
      <c r="G180" s="44">
        <f>SUMIFS(fLeads,fCampaign,$B180)</f>
        <v>8</v>
      </c>
      <c r="H180" s="44">
        <f>IF(COUNTIF(MetaCamps,$B180)=0,"n/a",SUMIFS(fSpend,fCampaign,$B180))</f>
        <v>71194.81</v>
      </c>
    </row>
    <row r="181">
      <c r="B181" s="41" t="inlineStr">
        <is>
          <t>E_Natuf_Generic_09092026</t>
        </is>
      </c>
      <c r="C181" s="42" t="str">
        <f>IFERROR(INDEX(CampTypes,MATCH($B181,CampList,0)),"Unattributed")</f>
        <v>Old</v>
      </c>
      <c r="D181" s="43" t="str">
        <f>Settings!$A$5</f>
        <v>Token Received</v>
      </c>
      <c r="E181" s="100">
        <f>IFERROR(F181/G181,0)</f>
        <v>0</v>
      </c>
      <c r="F181" s="44">
        <f>SUMIFS(fLeads,fCampaign,$B181,fStatus,$D181)</f>
        <v>0</v>
      </c>
      <c r="G181" s="44">
        <f>SUMIFS(fLeads,fCampaign,$B181)</f>
        <v>8</v>
      </c>
      <c r="H181" s="44">
        <f>IF(COUNTIF(MetaCamps,$B181)=0,"n/a",SUMIFS(fSpend,fCampaign,$B181))</f>
        <v>71194.81</v>
      </c>
    </row>
    <row r="182">
      <c r="B182" s="41" t="inlineStr">
        <is>
          <t>E_Natuf_Generic_09092026</t>
        </is>
      </c>
      <c r="C182" s="42" t="str">
        <f>IFERROR(INDEX(CampTypes,MATCH($B182,CampList,0)),"Unattributed")</f>
        <v>Old</v>
      </c>
      <c r="D182" s="43" t="str">
        <f>Settings!$A$6</f>
        <v>Qualified</v>
      </c>
      <c r="E182" s="100">
        <f>IFERROR(F182/G182,0)</f>
        <v>0</v>
      </c>
      <c r="F182" s="44">
        <f>SUMIFS(fLeads,fCampaign,$B182,fStatus,$D182)</f>
        <v>0</v>
      </c>
      <c r="G182" s="44">
        <f>SUMIFS(fLeads,fCampaign,$B182)</f>
        <v>8</v>
      </c>
      <c r="H182" s="44">
        <f>IF(COUNTIF(MetaCamps,$B182)=0,"n/a",SUMIFS(fSpend,fCampaign,$B182))</f>
        <v>71194.81</v>
      </c>
    </row>
    <row r="183">
      <c r="B183" s="41" t="inlineStr">
        <is>
          <t>E_Natuf_Generic_09092026</t>
        </is>
      </c>
      <c r="C183" s="42" t="str">
        <f>IFERROR(INDEX(CampTypes,MATCH($B183,CampList,0)),"Unattributed")</f>
        <v>Old</v>
      </c>
      <c r="D183" s="43" t="str">
        <f>Settings!$A$7</f>
        <v>Meeting Scheduled</v>
      </c>
      <c r="E183" s="100">
        <f>IFERROR(F183/G183,0)</f>
        <v>0</v>
      </c>
      <c r="F183" s="44">
        <f>SUMIFS(fLeads,fCampaign,$B183,fStatus,$D183)</f>
        <v>0</v>
      </c>
      <c r="G183" s="44">
        <f>SUMIFS(fLeads,fCampaign,$B183)</f>
        <v>8</v>
      </c>
      <c r="H183" s="44">
        <f>IF(COUNTIF(MetaCamps,$B183)=0,"n/a",SUMIFS(fSpend,fCampaign,$B183))</f>
        <v>71194.81</v>
      </c>
    </row>
    <row r="184">
      <c r="B184" s="41" t="inlineStr">
        <is>
          <t>E_Natuf_Generic_09092026</t>
        </is>
      </c>
      <c r="C184" s="42" t="str">
        <f>IFERROR(INDEX(CampTypes,MATCH($B184,CampList,0)),"Unattributed")</f>
        <v>Old</v>
      </c>
      <c r="D184" s="43" t="str">
        <f>Settings!$A$8</f>
        <v>Meeting Conducted</v>
      </c>
      <c r="E184" s="100">
        <f>IFERROR(F184/G184,0)</f>
        <v>0.125</v>
      </c>
      <c r="F184" s="44">
        <f>SUMIFS(fLeads,fCampaign,$B184,fStatus,$D184)</f>
        <v>1</v>
      </c>
      <c r="G184" s="44">
        <f>SUMIFS(fLeads,fCampaign,$B184)</f>
        <v>8</v>
      </c>
      <c r="H184" s="44">
        <f>IF(COUNTIF(MetaCamps,$B184)=0,"n/a",SUMIFS(fSpend,fCampaign,$B184))</f>
        <v>71194.81</v>
      </c>
    </row>
    <row r="185">
      <c r="B185" s="41" t="inlineStr">
        <is>
          <t>E_Natuf_Generic_09092026</t>
        </is>
      </c>
      <c r="C185" s="42" t="str">
        <f>IFERROR(INDEX(CampTypes,MATCH($B185,CampList,0)),"Unattributed")</f>
        <v>Old</v>
      </c>
      <c r="D185" s="43" t="str">
        <f>Settings!$A$9</f>
        <v>Follow-Up</v>
      </c>
      <c r="E185" s="100">
        <f>IFERROR(F185/G185,0)</f>
        <v>0</v>
      </c>
      <c r="F185" s="44">
        <f>SUMIFS(fLeads,fCampaign,$B185,fStatus,$D185)</f>
        <v>0</v>
      </c>
      <c r="G185" s="44">
        <f>SUMIFS(fLeads,fCampaign,$B185)</f>
        <v>8</v>
      </c>
      <c r="H185" s="44">
        <f>IF(COUNTIF(MetaCamps,$B185)=0,"n/a",SUMIFS(fSpend,fCampaign,$B185))</f>
        <v>71194.81</v>
      </c>
    </row>
    <row r="186">
      <c r="B186" s="41" t="inlineStr">
        <is>
          <t>E_Natuf_Generic_09092026</t>
        </is>
      </c>
      <c r="C186" s="42" t="str">
        <f>IFERROR(INDEX(CampTypes,MATCH($B186,CampList,0)),"Unattributed")</f>
        <v>Old</v>
      </c>
      <c r="D186" s="43" t="str">
        <f>Settings!$A$10</f>
        <v>Details Shared</v>
      </c>
      <c r="E186" s="100">
        <f>IFERROR(F186/G186,0)</f>
        <v>0.125</v>
      </c>
      <c r="F186" s="44">
        <f>SUMIFS(fLeads,fCampaign,$B186,fStatus,$D186)</f>
        <v>1</v>
      </c>
      <c r="G186" s="44">
        <f>SUMIFS(fLeads,fCampaign,$B186)</f>
        <v>8</v>
      </c>
      <c r="H186" s="44">
        <f>IF(COUNTIF(MetaCamps,$B186)=0,"n/a",SUMIFS(fSpend,fCampaign,$B186))</f>
        <v>71194.81</v>
      </c>
    </row>
    <row r="187">
      <c r="B187" s="16" t="inlineStr">
        <is>
          <t>E_Natuf_Generic_09092026</t>
        </is>
      </c>
      <c r="C187" s="45" t="str">
        <f>IFERROR(INDEX(CampTypes,MATCH($B187,CampList,0)),"Unattributed")</f>
        <v>Old</v>
      </c>
      <c r="D187" s="16" t="inlineStr">
        <is>
          <t>TOTAL QUALITY LEADS</t>
        </is>
      </c>
      <c r="E187" s="101">
        <f>IFERROR(F187/G187,0)</f>
        <v>0.25</v>
      </c>
      <c r="F187" s="17">
        <f>SUMIFS(fQual,fCampaign,$B187)</f>
        <v>2</v>
      </c>
      <c r="G187" s="44">
        <f>SUMIFS(fLeads,fCampaign,$B187)</f>
        <v>8</v>
      </c>
      <c r="H187" s="44">
        <f>IF(COUNTIF(MetaCamps,$B187)=0,"n/a",SUMIFS(fSpend,fCampaign,$B187))</f>
        <v>71194.81</v>
      </c>
    </row>
    <row r="188">
      <c r="B188" s="41" t="inlineStr">
        <is>
          <t>E_Karan_Natuf_Kiosk_07072026</t>
        </is>
      </c>
      <c r="C188" s="42" t="str">
        <f>IFERROR(INDEX(CampTypes,MATCH($B188,CampList,0)),"Unattributed")</f>
        <v>Old</v>
      </c>
      <c r="D188" s="43" t="str">
        <f>Settings!$A$4</f>
        <v>Won</v>
      </c>
      <c r="E188" s="100">
        <f>IFERROR(F188/G188,0)</f>
        <v>0</v>
      </c>
      <c r="F188" s="44">
        <f>SUMIFS(fLeads,fCampaign,$B188,fStatus,$D188)</f>
        <v>0</v>
      </c>
      <c r="G188" s="44">
        <f>SUMIFS(fLeads,fCampaign,$B188)</f>
        <v>24</v>
      </c>
      <c r="H188" s="44">
        <f>IF(COUNTIF(MetaCamps,$B188)=0,"n/a",SUMIFS(fSpend,fCampaign,$B188))</f>
        <v>54540.16</v>
      </c>
    </row>
    <row r="189">
      <c r="B189" s="41" t="inlineStr">
        <is>
          <t>E_Karan_Natuf_Kiosk_07072026</t>
        </is>
      </c>
      <c r="C189" s="42" t="str">
        <f>IFERROR(INDEX(CampTypes,MATCH($B189,CampList,0)),"Unattributed")</f>
        <v>Old</v>
      </c>
      <c r="D189" s="43" t="str">
        <f>Settings!$A$5</f>
        <v>Token Received</v>
      </c>
      <c r="E189" s="100">
        <f>IFERROR(F189/G189,0)</f>
        <v>0</v>
      </c>
      <c r="F189" s="44">
        <f>SUMIFS(fLeads,fCampaign,$B189,fStatus,$D189)</f>
        <v>0</v>
      </c>
      <c r="G189" s="44">
        <f>SUMIFS(fLeads,fCampaign,$B189)</f>
        <v>24</v>
      </c>
      <c r="H189" s="44">
        <f>IF(COUNTIF(MetaCamps,$B189)=0,"n/a",SUMIFS(fSpend,fCampaign,$B189))</f>
        <v>54540.16</v>
      </c>
    </row>
    <row r="190">
      <c r="B190" s="41" t="inlineStr">
        <is>
          <t>E_Karan_Natuf_Kiosk_07072026</t>
        </is>
      </c>
      <c r="C190" s="42" t="str">
        <f>IFERROR(INDEX(CampTypes,MATCH($B190,CampList,0)),"Unattributed")</f>
        <v>Old</v>
      </c>
      <c r="D190" s="43" t="str">
        <f>Settings!$A$6</f>
        <v>Qualified</v>
      </c>
      <c r="E190" s="100">
        <f>IFERROR(F190/G190,0)</f>
        <v>0.0416666666666667</v>
      </c>
      <c r="F190" s="44">
        <f>SUMIFS(fLeads,fCampaign,$B190,fStatus,$D190)</f>
        <v>1</v>
      </c>
      <c r="G190" s="44">
        <f>SUMIFS(fLeads,fCampaign,$B190)</f>
        <v>24</v>
      </c>
      <c r="H190" s="44">
        <f>IF(COUNTIF(MetaCamps,$B190)=0,"n/a",SUMIFS(fSpend,fCampaign,$B190))</f>
        <v>54540.16</v>
      </c>
    </row>
    <row r="191">
      <c r="B191" s="41" t="inlineStr">
        <is>
          <t>E_Karan_Natuf_Kiosk_07072026</t>
        </is>
      </c>
      <c r="C191" s="42" t="str">
        <f>IFERROR(INDEX(CampTypes,MATCH($B191,CampList,0)),"Unattributed")</f>
        <v>Old</v>
      </c>
      <c r="D191" s="43" t="str">
        <f>Settings!$A$7</f>
        <v>Meeting Scheduled</v>
      </c>
      <c r="E191" s="100">
        <f>IFERROR(F191/G191,0)</f>
        <v>0</v>
      </c>
      <c r="F191" s="44">
        <f>SUMIFS(fLeads,fCampaign,$B191,fStatus,$D191)</f>
        <v>0</v>
      </c>
      <c r="G191" s="44">
        <f>SUMIFS(fLeads,fCampaign,$B191)</f>
        <v>24</v>
      </c>
      <c r="H191" s="44">
        <f>IF(COUNTIF(MetaCamps,$B191)=0,"n/a",SUMIFS(fSpend,fCampaign,$B191))</f>
        <v>54540.16</v>
      </c>
    </row>
    <row r="192">
      <c r="B192" s="41" t="inlineStr">
        <is>
          <t>E_Karan_Natuf_Kiosk_07072026</t>
        </is>
      </c>
      <c r="C192" s="42" t="str">
        <f>IFERROR(INDEX(CampTypes,MATCH($B192,CampList,0)),"Unattributed")</f>
        <v>Old</v>
      </c>
      <c r="D192" s="43" t="str">
        <f>Settings!$A$8</f>
        <v>Meeting Conducted</v>
      </c>
      <c r="E192" s="100">
        <f>IFERROR(F192/G192,0)</f>
        <v>0.125</v>
      </c>
      <c r="F192" s="44">
        <f>SUMIFS(fLeads,fCampaign,$B192,fStatus,$D192)</f>
        <v>3</v>
      </c>
      <c r="G192" s="44">
        <f>SUMIFS(fLeads,fCampaign,$B192)</f>
        <v>24</v>
      </c>
      <c r="H192" s="44">
        <f>IF(COUNTIF(MetaCamps,$B192)=0,"n/a",SUMIFS(fSpend,fCampaign,$B192))</f>
        <v>54540.16</v>
      </c>
    </row>
    <row r="193">
      <c r="B193" s="41" t="inlineStr">
        <is>
          <t>E_Karan_Natuf_Kiosk_07072026</t>
        </is>
      </c>
      <c r="C193" s="42" t="str">
        <f>IFERROR(INDEX(CampTypes,MATCH($B193,CampList,0)),"Unattributed")</f>
        <v>Old</v>
      </c>
      <c r="D193" s="43" t="str">
        <f>Settings!$A$9</f>
        <v>Follow-Up</v>
      </c>
      <c r="E193" s="100">
        <f>IFERROR(F193/G193,0)</f>
        <v>0</v>
      </c>
      <c r="F193" s="44">
        <f>SUMIFS(fLeads,fCampaign,$B193,fStatus,$D193)</f>
        <v>0</v>
      </c>
      <c r="G193" s="44">
        <f>SUMIFS(fLeads,fCampaign,$B193)</f>
        <v>24</v>
      </c>
      <c r="H193" s="44">
        <f>IF(COUNTIF(MetaCamps,$B193)=0,"n/a",SUMIFS(fSpend,fCampaign,$B193))</f>
        <v>54540.16</v>
      </c>
    </row>
    <row r="194">
      <c r="B194" s="41" t="inlineStr">
        <is>
          <t>E_Karan_Natuf_Kiosk_07072026</t>
        </is>
      </c>
      <c r="C194" s="42" t="str">
        <f>IFERROR(INDEX(CampTypes,MATCH($B194,CampList,0)),"Unattributed")</f>
        <v>Old</v>
      </c>
      <c r="D194" s="43" t="str">
        <f>Settings!$A$10</f>
        <v>Details Shared</v>
      </c>
      <c r="E194" s="100">
        <f>IFERROR(F194/G194,0)</f>
        <v>0.0833333333333333</v>
      </c>
      <c r="F194" s="44">
        <f>SUMIFS(fLeads,fCampaign,$B194,fStatus,$D194)</f>
        <v>2</v>
      </c>
      <c r="G194" s="44">
        <f>SUMIFS(fLeads,fCampaign,$B194)</f>
        <v>24</v>
      </c>
      <c r="H194" s="44">
        <f>IF(COUNTIF(MetaCamps,$B194)=0,"n/a",SUMIFS(fSpend,fCampaign,$B194))</f>
        <v>54540.16</v>
      </c>
    </row>
    <row r="195">
      <c r="B195" s="16" t="inlineStr">
        <is>
          <t>E_Karan_Natuf_Kiosk_07072026</t>
        </is>
      </c>
      <c r="C195" s="45" t="str">
        <f>IFERROR(INDEX(CampTypes,MATCH($B195,CampList,0)),"Unattributed")</f>
        <v>Old</v>
      </c>
      <c r="D195" s="16" t="inlineStr">
        <is>
          <t>TOTAL QUALITY LEADS</t>
        </is>
      </c>
      <c r="E195" s="101">
        <f>IFERROR(F195/G195,0)</f>
        <v>0.25</v>
      </c>
      <c r="F195" s="17">
        <f>SUMIFS(fQual,fCampaign,$B195)</f>
        <v>6</v>
      </c>
      <c r="G195" s="44">
        <f>SUMIFS(fLeads,fCampaign,$B195)</f>
        <v>24</v>
      </c>
      <c r="H195" s="44">
        <f>IF(COUNTIF(MetaCamps,$B195)=0,"n/a",SUMIFS(fSpend,fCampaign,$B195))</f>
        <v>54540.16</v>
      </c>
    </row>
    <row r="196">
      <c r="B196" s="41" t="inlineStr">
        <is>
          <t>E_Natuf_Foco_10092026</t>
        </is>
      </c>
      <c r="C196" s="42" t="str">
        <f>IFERROR(INDEX(CampTypes,MATCH($B196,CampList,0)),"Unattributed")</f>
        <v>Old</v>
      </c>
      <c r="D196" s="43" t="str">
        <f>Settings!$A$4</f>
        <v>Won</v>
      </c>
      <c r="E196" s="100">
        <f>IFERROR(F196/G196,0)</f>
        <v>0</v>
      </c>
      <c r="F196" s="44">
        <f>SUMIFS(fLeads,fCampaign,$B196,fStatus,$D196)</f>
        <v>0</v>
      </c>
      <c r="G196" s="44">
        <f>SUMIFS(fLeads,fCampaign,$B196)</f>
        <v>32</v>
      </c>
      <c r="H196" s="44">
        <f>IF(COUNTIF(MetaCamps,$B196)=0,"n/a",SUMIFS(fSpend,fCampaign,$B196))</f>
        <v>46413.52</v>
      </c>
    </row>
    <row r="197">
      <c r="B197" s="41" t="inlineStr">
        <is>
          <t>E_Natuf_Foco_10092026</t>
        </is>
      </c>
      <c r="C197" s="42" t="str">
        <f>IFERROR(INDEX(CampTypes,MATCH($B197,CampList,0)),"Unattributed")</f>
        <v>Old</v>
      </c>
      <c r="D197" s="43" t="str">
        <f>Settings!$A$5</f>
        <v>Token Received</v>
      </c>
      <c r="E197" s="100">
        <f>IFERROR(F197/G197,0)</f>
        <v>0</v>
      </c>
      <c r="F197" s="44">
        <f>SUMIFS(fLeads,fCampaign,$B197,fStatus,$D197)</f>
        <v>0</v>
      </c>
      <c r="G197" s="44">
        <f>SUMIFS(fLeads,fCampaign,$B197)</f>
        <v>32</v>
      </c>
      <c r="H197" s="44">
        <f>IF(COUNTIF(MetaCamps,$B197)=0,"n/a",SUMIFS(fSpend,fCampaign,$B197))</f>
        <v>46413.52</v>
      </c>
    </row>
    <row r="198">
      <c r="B198" s="41" t="inlineStr">
        <is>
          <t>E_Natuf_Foco_10092026</t>
        </is>
      </c>
      <c r="C198" s="42" t="str">
        <f>IFERROR(INDEX(CampTypes,MATCH($B198,CampList,0)),"Unattributed")</f>
        <v>Old</v>
      </c>
      <c r="D198" s="43" t="str">
        <f>Settings!$A$6</f>
        <v>Qualified</v>
      </c>
      <c r="E198" s="100">
        <f>IFERROR(F198/G198,0)</f>
        <v>0</v>
      </c>
      <c r="F198" s="44">
        <f>SUMIFS(fLeads,fCampaign,$B198,fStatus,$D198)</f>
        <v>0</v>
      </c>
      <c r="G198" s="44">
        <f>SUMIFS(fLeads,fCampaign,$B198)</f>
        <v>32</v>
      </c>
      <c r="H198" s="44">
        <f>IF(COUNTIF(MetaCamps,$B198)=0,"n/a",SUMIFS(fSpend,fCampaign,$B198))</f>
        <v>46413.52</v>
      </c>
    </row>
    <row r="199">
      <c r="B199" s="41" t="inlineStr">
        <is>
          <t>E_Natuf_Foco_10092026</t>
        </is>
      </c>
      <c r="C199" s="42" t="str">
        <f>IFERROR(INDEX(CampTypes,MATCH($B199,CampList,0)),"Unattributed")</f>
        <v>Old</v>
      </c>
      <c r="D199" s="43" t="str">
        <f>Settings!$A$7</f>
        <v>Meeting Scheduled</v>
      </c>
      <c r="E199" s="100">
        <f>IFERROR(F199/G199,0)</f>
        <v>0.03125</v>
      </c>
      <c r="F199" s="44">
        <f>SUMIFS(fLeads,fCampaign,$B199,fStatus,$D199)</f>
        <v>1</v>
      </c>
      <c r="G199" s="44">
        <f>SUMIFS(fLeads,fCampaign,$B199)</f>
        <v>32</v>
      </c>
      <c r="H199" s="44">
        <f>IF(COUNTIF(MetaCamps,$B199)=0,"n/a",SUMIFS(fSpend,fCampaign,$B199))</f>
        <v>46413.52</v>
      </c>
    </row>
    <row r="200">
      <c r="B200" s="41" t="inlineStr">
        <is>
          <t>E_Natuf_Foco_10092026</t>
        </is>
      </c>
      <c r="C200" s="42" t="str">
        <f>IFERROR(INDEX(CampTypes,MATCH($B200,CampList,0)),"Unattributed")</f>
        <v>Old</v>
      </c>
      <c r="D200" s="43" t="str">
        <f>Settings!$A$8</f>
        <v>Meeting Conducted</v>
      </c>
      <c r="E200" s="100">
        <f>IFERROR(F200/G200,0)</f>
        <v>0.03125</v>
      </c>
      <c r="F200" s="44">
        <f>SUMIFS(fLeads,fCampaign,$B200,fStatus,$D200)</f>
        <v>1</v>
      </c>
      <c r="G200" s="44">
        <f>SUMIFS(fLeads,fCampaign,$B200)</f>
        <v>32</v>
      </c>
      <c r="H200" s="44">
        <f>IF(COUNTIF(MetaCamps,$B200)=0,"n/a",SUMIFS(fSpend,fCampaign,$B200))</f>
        <v>46413.52</v>
      </c>
    </row>
    <row r="201">
      <c r="B201" s="41" t="inlineStr">
        <is>
          <t>E_Natuf_Foco_10092026</t>
        </is>
      </c>
      <c r="C201" s="42" t="str">
        <f>IFERROR(INDEX(CampTypes,MATCH($B201,CampList,0)),"Unattributed")</f>
        <v>Old</v>
      </c>
      <c r="D201" s="43" t="str">
        <f>Settings!$A$9</f>
        <v>Follow-Up</v>
      </c>
      <c r="E201" s="100">
        <f>IFERROR(F201/G201,0)</f>
        <v>0</v>
      </c>
      <c r="F201" s="44">
        <f>SUMIFS(fLeads,fCampaign,$B201,fStatus,$D201)</f>
        <v>0</v>
      </c>
      <c r="G201" s="44">
        <f>SUMIFS(fLeads,fCampaign,$B201)</f>
        <v>32</v>
      </c>
      <c r="H201" s="44">
        <f>IF(COUNTIF(MetaCamps,$B201)=0,"n/a",SUMIFS(fSpend,fCampaign,$B201))</f>
        <v>46413.52</v>
      </c>
    </row>
    <row r="202">
      <c r="B202" s="41" t="inlineStr">
        <is>
          <t>E_Natuf_Foco_10092026</t>
        </is>
      </c>
      <c r="C202" s="42" t="str">
        <f>IFERROR(INDEX(CampTypes,MATCH($B202,CampList,0)),"Unattributed")</f>
        <v>Old</v>
      </c>
      <c r="D202" s="43" t="str">
        <f>Settings!$A$10</f>
        <v>Details Shared</v>
      </c>
      <c r="E202" s="100">
        <f>IFERROR(F202/G202,0)</f>
        <v>0.15625</v>
      </c>
      <c r="F202" s="44">
        <f>SUMIFS(fLeads,fCampaign,$B202,fStatus,$D202)</f>
        <v>5</v>
      </c>
      <c r="G202" s="44">
        <f>SUMIFS(fLeads,fCampaign,$B202)</f>
        <v>32</v>
      </c>
      <c r="H202" s="44">
        <f>IF(COUNTIF(MetaCamps,$B202)=0,"n/a",SUMIFS(fSpend,fCampaign,$B202))</f>
        <v>46413.52</v>
      </c>
    </row>
    <row r="203">
      <c r="B203" s="16" t="inlineStr">
        <is>
          <t>E_Natuf_Foco_10092026</t>
        </is>
      </c>
      <c r="C203" s="45" t="str">
        <f>IFERROR(INDEX(CampTypes,MATCH($B203,CampList,0)),"Unattributed")</f>
        <v>Old</v>
      </c>
      <c r="D203" s="16" t="inlineStr">
        <is>
          <t>TOTAL QUALITY LEADS</t>
        </is>
      </c>
      <c r="E203" s="101">
        <f>IFERROR(F203/G203,0)</f>
        <v>0.21875</v>
      </c>
      <c r="F203" s="17">
        <f>SUMIFS(fQual,fCampaign,$B203)</f>
        <v>7</v>
      </c>
      <c r="G203" s="44">
        <f>SUMIFS(fLeads,fCampaign,$B203)</f>
        <v>32</v>
      </c>
      <c r="H203" s="44">
        <f>IF(COUNTIF(MetaCamps,$B203)=0,"n/a",SUMIFS(fSpend,fCampaign,$B203))</f>
        <v>46413.52</v>
      </c>
    </row>
    <row r="204">
      <c r="B204" s="41" t="inlineStr">
        <is>
          <t>E_Natuf_Amazon_29092026</t>
        </is>
      </c>
      <c r="C204" s="42" t="str">
        <f>IFERROR(INDEX(CampTypes,MATCH($B204,CampList,0)),"Unattributed")</f>
        <v>Old</v>
      </c>
      <c r="D204" s="43" t="str">
        <f>Settings!$A$4</f>
        <v>Won</v>
      </c>
      <c r="E204" s="100">
        <f>IFERROR(F204/G204,0)</f>
        <v>0</v>
      </c>
      <c r="F204" s="44">
        <f>SUMIFS(fLeads,fCampaign,$B204,fStatus,$D204)</f>
        <v>0</v>
      </c>
      <c r="G204" s="44">
        <f>SUMIFS(fLeads,fCampaign,$B204)</f>
        <v>15</v>
      </c>
      <c r="H204" s="44">
        <f>IF(COUNTIF(MetaCamps,$B204)=0,"n/a",SUMIFS(fSpend,fCampaign,$B204))</f>
        <v>39121.71</v>
      </c>
    </row>
    <row r="205">
      <c r="B205" s="41" t="inlineStr">
        <is>
          <t>E_Natuf_Amazon_29092026</t>
        </is>
      </c>
      <c r="C205" s="42" t="str">
        <f>IFERROR(INDEX(CampTypes,MATCH($B205,CampList,0)),"Unattributed")</f>
        <v>Old</v>
      </c>
      <c r="D205" s="43" t="str">
        <f>Settings!$A$5</f>
        <v>Token Received</v>
      </c>
      <c r="E205" s="100">
        <f>IFERROR(F205/G205,0)</f>
        <v>0</v>
      </c>
      <c r="F205" s="44">
        <f>SUMIFS(fLeads,fCampaign,$B205,fStatus,$D205)</f>
        <v>0</v>
      </c>
      <c r="G205" s="44">
        <f>SUMIFS(fLeads,fCampaign,$B205)</f>
        <v>15</v>
      </c>
      <c r="H205" s="44">
        <f>IF(COUNTIF(MetaCamps,$B205)=0,"n/a",SUMIFS(fSpend,fCampaign,$B205))</f>
        <v>39121.71</v>
      </c>
    </row>
    <row r="206">
      <c r="B206" s="41" t="inlineStr">
        <is>
          <t>E_Natuf_Amazon_29092026</t>
        </is>
      </c>
      <c r="C206" s="42" t="str">
        <f>IFERROR(INDEX(CampTypes,MATCH($B206,CampList,0)),"Unattributed")</f>
        <v>Old</v>
      </c>
      <c r="D206" s="43" t="str">
        <f>Settings!$A$6</f>
        <v>Qualified</v>
      </c>
      <c r="E206" s="100">
        <f>IFERROR(F206/G206,0)</f>
        <v>0.0666666666666667</v>
      </c>
      <c r="F206" s="44">
        <f>SUMIFS(fLeads,fCampaign,$B206,fStatus,$D206)</f>
        <v>1</v>
      </c>
      <c r="G206" s="44">
        <f>SUMIFS(fLeads,fCampaign,$B206)</f>
        <v>15</v>
      </c>
      <c r="H206" s="44">
        <f>IF(COUNTIF(MetaCamps,$B206)=0,"n/a",SUMIFS(fSpend,fCampaign,$B206))</f>
        <v>39121.71</v>
      </c>
    </row>
    <row r="207">
      <c r="B207" s="41" t="inlineStr">
        <is>
          <t>E_Natuf_Amazon_29092026</t>
        </is>
      </c>
      <c r="C207" s="42" t="str">
        <f>IFERROR(INDEX(CampTypes,MATCH($B207,CampList,0)),"Unattributed")</f>
        <v>Old</v>
      </c>
      <c r="D207" s="43" t="str">
        <f>Settings!$A$7</f>
        <v>Meeting Scheduled</v>
      </c>
      <c r="E207" s="100">
        <f>IFERROR(F207/G207,0)</f>
        <v>0</v>
      </c>
      <c r="F207" s="44">
        <f>SUMIFS(fLeads,fCampaign,$B207,fStatus,$D207)</f>
        <v>0</v>
      </c>
      <c r="G207" s="44">
        <f>SUMIFS(fLeads,fCampaign,$B207)</f>
        <v>15</v>
      </c>
      <c r="H207" s="44">
        <f>IF(COUNTIF(MetaCamps,$B207)=0,"n/a",SUMIFS(fSpend,fCampaign,$B207))</f>
        <v>39121.71</v>
      </c>
    </row>
    <row r="208">
      <c r="B208" s="41" t="inlineStr">
        <is>
          <t>E_Natuf_Amazon_29092026</t>
        </is>
      </c>
      <c r="C208" s="42" t="str">
        <f>IFERROR(INDEX(CampTypes,MATCH($B208,CampList,0)),"Unattributed")</f>
        <v>Old</v>
      </c>
      <c r="D208" s="43" t="str">
        <f>Settings!$A$8</f>
        <v>Meeting Conducted</v>
      </c>
      <c r="E208" s="100">
        <f>IFERROR(F208/G208,0)</f>
        <v>0</v>
      </c>
      <c r="F208" s="44">
        <f>SUMIFS(fLeads,fCampaign,$B208,fStatus,$D208)</f>
        <v>0</v>
      </c>
      <c r="G208" s="44">
        <f>SUMIFS(fLeads,fCampaign,$B208)</f>
        <v>15</v>
      </c>
      <c r="H208" s="44">
        <f>IF(COUNTIF(MetaCamps,$B208)=0,"n/a",SUMIFS(fSpend,fCampaign,$B208))</f>
        <v>39121.71</v>
      </c>
    </row>
    <row r="209">
      <c r="B209" s="41" t="inlineStr">
        <is>
          <t>E_Natuf_Amazon_29092026</t>
        </is>
      </c>
      <c r="C209" s="42" t="str">
        <f>IFERROR(INDEX(CampTypes,MATCH($B209,CampList,0)),"Unattributed")</f>
        <v>Old</v>
      </c>
      <c r="D209" s="43" t="str">
        <f>Settings!$A$9</f>
        <v>Follow-Up</v>
      </c>
      <c r="E209" s="100">
        <f>IFERROR(F209/G209,0)</f>
        <v>0</v>
      </c>
      <c r="F209" s="44">
        <f>SUMIFS(fLeads,fCampaign,$B209,fStatus,$D209)</f>
        <v>0</v>
      </c>
      <c r="G209" s="44">
        <f>SUMIFS(fLeads,fCampaign,$B209)</f>
        <v>15</v>
      </c>
      <c r="H209" s="44">
        <f>IF(COUNTIF(MetaCamps,$B209)=0,"n/a",SUMIFS(fSpend,fCampaign,$B209))</f>
        <v>39121.71</v>
      </c>
    </row>
    <row r="210">
      <c r="B210" s="41" t="inlineStr">
        <is>
          <t>E_Natuf_Amazon_29092026</t>
        </is>
      </c>
      <c r="C210" s="42" t="str">
        <f>IFERROR(INDEX(CampTypes,MATCH($B210,CampList,0)),"Unattributed")</f>
        <v>Old</v>
      </c>
      <c r="D210" s="43" t="str">
        <f>Settings!$A$10</f>
        <v>Details Shared</v>
      </c>
      <c r="E210" s="100">
        <f>IFERROR(F210/G210,0)</f>
        <v>0.333333333333333</v>
      </c>
      <c r="F210" s="44">
        <f>SUMIFS(fLeads,fCampaign,$B210,fStatus,$D210)</f>
        <v>5</v>
      </c>
      <c r="G210" s="44">
        <f>SUMIFS(fLeads,fCampaign,$B210)</f>
        <v>15</v>
      </c>
      <c r="H210" s="44">
        <f>IF(COUNTIF(MetaCamps,$B210)=0,"n/a",SUMIFS(fSpend,fCampaign,$B210))</f>
        <v>39121.71</v>
      </c>
    </row>
    <row r="211">
      <c r="B211" s="16" t="inlineStr">
        <is>
          <t>E_Natuf_Amazon_29092026</t>
        </is>
      </c>
      <c r="C211" s="45" t="str">
        <f>IFERROR(INDEX(CampTypes,MATCH($B211,CampList,0)),"Unattributed")</f>
        <v>Old</v>
      </c>
      <c r="D211" s="16" t="inlineStr">
        <is>
          <t>TOTAL QUALITY LEADS</t>
        </is>
      </c>
      <c r="E211" s="101">
        <f>IFERROR(F211/G211,0)</f>
        <v>0.4</v>
      </c>
      <c r="F211" s="17">
        <f>SUMIFS(fQual,fCampaign,$B211)</f>
        <v>6</v>
      </c>
      <c r="G211" s="44">
        <f>SUMIFS(fLeads,fCampaign,$B211)</f>
        <v>15</v>
      </c>
      <c r="H211" s="44">
        <f>IF(COUNTIF(MetaCamps,$B211)=0,"n/a",SUMIFS(fSpend,fCampaign,$B211))</f>
        <v>39121.71</v>
      </c>
    </row>
    <row r="212">
      <c r="B212" s="41" t="inlineStr">
        <is>
          <t>ABO | Natuf | Leads | Unit Franchise | India | Oct26 | V1</t>
        </is>
      </c>
      <c r="C212" s="42" t="str">
        <f>IFERROR(INDEX(CampTypes,MATCH($B212,CampList,0)),"Unattributed")</f>
        <v>New</v>
      </c>
      <c r="D212" s="43" t="str">
        <f>Settings!$A$4</f>
        <v>Won</v>
      </c>
      <c r="E212" s="100">
        <f>IFERROR(F212/G212,0)</f>
        <v>0</v>
      </c>
      <c r="F212" s="44">
        <f>SUMIFS(fLeads,fCampaign,$B212,fStatus,$D212)</f>
        <v>0</v>
      </c>
      <c r="G212" s="44">
        <f>SUMIFS(fLeads,fCampaign,$B212)</f>
        <v>817</v>
      </c>
      <c r="H212" s="44">
        <f>IF(COUNTIF(MetaCamps,$B212)=0,"n/a",SUMIFS(fSpend,fCampaign,$B212))</f>
        <v>264151.59</v>
      </c>
    </row>
    <row r="213">
      <c r="B213" s="41" t="inlineStr">
        <is>
          <t>ABO | Natuf | Leads | Unit Franchise | India | Oct26 | V1</t>
        </is>
      </c>
      <c r="C213" s="42" t="str">
        <f>IFERROR(INDEX(CampTypes,MATCH($B213,CampList,0)),"Unattributed")</f>
        <v>New</v>
      </c>
      <c r="D213" s="43" t="str">
        <f>Settings!$A$5</f>
        <v>Token Received</v>
      </c>
      <c r="E213" s="100">
        <f>IFERROR(F213/G213,0)</f>
        <v>0</v>
      </c>
      <c r="F213" s="44">
        <f>SUMIFS(fLeads,fCampaign,$B213,fStatus,$D213)</f>
        <v>0</v>
      </c>
      <c r="G213" s="44">
        <f>SUMIFS(fLeads,fCampaign,$B213)</f>
        <v>817</v>
      </c>
      <c r="H213" s="44">
        <f>IF(COUNTIF(MetaCamps,$B213)=0,"n/a",SUMIFS(fSpend,fCampaign,$B213))</f>
        <v>264151.59</v>
      </c>
    </row>
    <row r="214">
      <c r="B214" s="41" t="inlineStr">
        <is>
          <t>ABO | Natuf | Leads | Unit Franchise | India | Oct26 | V1</t>
        </is>
      </c>
      <c r="C214" s="42" t="str">
        <f>IFERROR(INDEX(CampTypes,MATCH($B214,CampList,0)),"Unattributed")</f>
        <v>New</v>
      </c>
      <c r="D214" s="43" t="str">
        <f>Settings!$A$6</f>
        <v>Qualified</v>
      </c>
      <c r="E214" s="100">
        <f>IFERROR(F214/G214,0)</f>
        <v>0.0171358629130967</v>
      </c>
      <c r="F214" s="44">
        <f>SUMIFS(fLeads,fCampaign,$B214,fStatus,$D214)</f>
        <v>14</v>
      </c>
      <c r="G214" s="44">
        <f>SUMIFS(fLeads,fCampaign,$B214)</f>
        <v>817</v>
      </c>
      <c r="H214" s="44">
        <f>IF(COUNTIF(MetaCamps,$B214)=0,"n/a",SUMIFS(fSpend,fCampaign,$B214))</f>
        <v>264151.59</v>
      </c>
    </row>
    <row r="215">
      <c r="B215" s="41" t="inlineStr">
        <is>
          <t>ABO | Natuf | Leads | Unit Franchise | India | Oct26 | V1</t>
        </is>
      </c>
      <c r="C215" s="42" t="str">
        <f>IFERROR(INDEX(CampTypes,MATCH($B215,CampList,0)),"Unattributed")</f>
        <v>New</v>
      </c>
      <c r="D215" s="43" t="str">
        <f>Settings!$A$7</f>
        <v>Meeting Scheduled</v>
      </c>
      <c r="E215" s="100">
        <f>IFERROR(F215/G215,0)</f>
        <v>0.00489596083231334</v>
      </c>
      <c r="F215" s="44">
        <f>SUMIFS(fLeads,fCampaign,$B215,fStatus,$D215)</f>
        <v>4</v>
      </c>
      <c r="G215" s="44">
        <f>SUMIFS(fLeads,fCampaign,$B215)</f>
        <v>817</v>
      </c>
      <c r="H215" s="44">
        <f>IF(COUNTIF(MetaCamps,$B215)=0,"n/a",SUMIFS(fSpend,fCampaign,$B215))</f>
        <v>264151.59</v>
      </c>
    </row>
    <row r="216">
      <c r="B216" s="41" t="inlineStr">
        <is>
          <t>ABO | Natuf | Leads | Unit Franchise | India | Oct26 | V1</t>
        </is>
      </c>
      <c r="C216" s="42" t="str">
        <f>IFERROR(INDEX(CampTypes,MATCH($B216,CampList,0)),"Unattributed")</f>
        <v>New</v>
      </c>
      <c r="D216" s="43" t="str">
        <f>Settings!$A$8</f>
        <v>Meeting Conducted</v>
      </c>
      <c r="E216" s="100">
        <f>IFERROR(F216/G216,0)</f>
        <v>0.00611995104039168</v>
      </c>
      <c r="F216" s="44">
        <f>SUMIFS(fLeads,fCampaign,$B216,fStatus,$D216)</f>
        <v>5</v>
      </c>
      <c r="G216" s="44">
        <f>SUMIFS(fLeads,fCampaign,$B216)</f>
        <v>817</v>
      </c>
      <c r="H216" s="44">
        <f>IF(COUNTIF(MetaCamps,$B216)=0,"n/a",SUMIFS(fSpend,fCampaign,$B216))</f>
        <v>264151.59</v>
      </c>
    </row>
    <row r="217">
      <c r="B217" s="41" t="inlineStr">
        <is>
          <t>ABO | Natuf | Leads | Unit Franchise | India | Oct26 | V1</t>
        </is>
      </c>
      <c r="C217" s="42" t="str">
        <f>IFERROR(INDEX(CampTypes,MATCH($B217,CampList,0)),"Unattributed")</f>
        <v>New</v>
      </c>
      <c r="D217" s="43" t="str">
        <f>Settings!$A$9</f>
        <v>Follow-Up</v>
      </c>
      <c r="E217" s="100">
        <f>IFERROR(F217/G217,0)</f>
        <v>0.00244798041615667</v>
      </c>
      <c r="F217" s="44">
        <f>SUMIFS(fLeads,fCampaign,$B217,fStatus,$D217)</f>
        <v>2</v>
      </c>
      <c r="G217" s="44">
        <f>SUMIFS(fLeads,fCampaign,$B217)</f>
        <v>817</v>
      </c>
      <c r="H217" s="44">
        <f>IF(COUNTIF(MetaCamps,$B217)=0,"n/a",SUMIFS(fSpend,fCampaign,$B217))</f>
        <v>264151.59</v>
      </c>
    </row>
    <row r="218">
      <c r="B218" s="41" t="inlineStr">
        <is>
          <t>ABO | Natuf | Leads | Unit Franchise | India | Oct26 | V1</t>
        </is>
      </c>
      <c r="C218" s="42" t="str">
        <f>IFERROR(INDEX(CampTypes,MATCH($B218,CampList,0)),"Unattributed")</f>
        <v>New</v>
      </c>
      <c r="D218" s="43" t="str">
        <f>Settings!$A$10</f>
        <v>Details Shared</v>
      </c>
      <c r="E218" s="100">
        <f>IFERROR(F218/G218,0)</f>
        <v>0.151774785801714</v>
      </c>
      <c r="F218" s="44">
        <f>SUMIFS(fLeads,fCampaign,$B218,fStatus,$D218)</f>
        <v>124</v>
      </c>
      <c r="G218" s="44">
        <f>SUMIFS(fLeads,fCampaign,$B218)</f>
        <v>817</v>
      </c>
      <c r="H218" s="44">
        <f>IF(COUNTIF(MetaCamps,$B218)=0,"n/a",SUMIFS(fSpend,fCampaign,$B218))</f>
        <v>264151.59</v>
      </c>
    </row>
    <row r="219">
      <c r="B219" s="16" t="inlineStr">
        <is>
          <t>ABO | Natuf | Leads | Unit Franchise | India | Oct26 | V1</t>
        </is>
      </c>
      <c r="C219" s="45" t="str">
        <f>IFERROR(INDEX(CampTypes,MATCH($B219,CampList,0)),"Unattributed")</f>
        <v>New</v>
      </c>
      <c r="D219" s="16" t="inlineStr">
        <is>
          <t>TOTAL QUALITY LEADS</t>
        </is>
      </c>
      <c r="E219" s="101">
        <f>IFERROR(F219/G219,0)</f>
        <v>0.182374541003672</v>
      </c>
      <c r="F219" s="17">
        <f>SUMIFS(fQual,fCampaign,$B219)</f>
        <v>149</v>
      </c>
      <c r="G219" s="44">
        <f>SUMIFS(fLeads,fCampaign,$B219)</f>
        <v>817</v>
      </c>
      <c r="H219" s="44">
        <f>IF(COUNTIF(MetaCamps,$B219)=0,"n/a",SUMIFS(fSpend,fCampaign,$B219))</f>
        <v>264151.59</v>
      </c>
    </row>
    <row r="220">
      <c r="B220" s="41" t="inlineStr">
        <is>
          <t>ABO | Natuf | Leads | Master Franchise | India | Oct26 | V1</t>
        </is>
      </c>
      <c r="C220" s="42" t="str">
        <f>IFERROR(INDEX(CampTypes,MATCH($B220,CampList,0)),"Unattributed")</f>
        <v>New</v>
      </c>
      <c r="D220" s="43" t="str">
        <f>Settings!$A$4</f>
        <v>Won</v>
      </c>
      <c r="E220" s="100">
        <f>IFERROR(F220/G220,0)</f>
        <v>0</v>
      </c>
      <c r="F220" s="44">
        <f>SUMIFS(fLeads,fCampaign,$B220,fStatus,$D220)</f>
        <v>0</v>
      </c>
      <c r="G220" s="44">
        <f>SUMIFS(fLeads,fCampaign,$B220)</f>
        <v>148</v>
      </c>
      <c r="H220" s="44">
        <f>IF(COUNTIF(MetaCamps,$B220)=0,"n/a",SUMIFS(fSpend,fCampaign,$B220))</f>
        <v>55861.63</v>
      </c>
    </row>
    <row r="221">
      <c r="B221" s="41" t="inlineStr">
        <is>
          <t>ABO | Natuf | Leads | Master Franchise | India | Oct26 | V1</t>
        </is>
      </c>
      <c r="C221" s="42" t="str">
        <f>IFERROR(INDEX(CampTypes,MATCH($B221,CampList,0)),"Unattributed")</f>
        <v>New</v>
      </c>
      <c r="D221" s="43" t="str">
        <f>Settings!$A$5</f>
        <v>Token Received</v>
      </c>
      <c r="E221" s="100">
        <f>IFERROR(F221/G221,0)</f>
        <v>0</v>
      </c>
      <c r="F221" s="44">
        <f>SUMIFS(fLeads,fCampaign,$B221,fStatus,$D221)</f>
        <v>0</v>
      </c>
      <c r="G221" s="44">
        <f>SUMIFS(fLeads,fCampaign,$B221)</f>
        <v>148</v>
      </c>
      <c r="H221" s="44">
        <f>IF(COUNTIF(MetaCamps,$B221)=0,"n/a",SUMIFS(fSpend,fCampaign,$B221))</f>
        <v>55861.63</v>
      </c>
    </row>
    <row r="222">
      <c r="B222" s="41" t="inlineStr">
        <is>
          <t>ABO | Natuf | Leads | Master Franchise | India | Oct26 | V1</t>
        </is>
      </c>
      <c r="C222" s="42" t="str">
        <f>IFERROR(INDEX(CampTypes,MATCH($B222,CampList,0)),"Unattributed")</f>
        <v>New</v>
      </c>
      <c r="D222" s="43" t="str">
        <f>Settings!$A$6</f>
        <v>Qualified</v>
      </c>
      <c r="E222" s="100">
        <f>IFERROR(F222/G222,0)</f>
        <v>0</v>
      </c>
      <c r="F222" s="44">
        <f>SUMIFS(fLeads,fCampaign,$B222,fStatus,$D222)</f>
        <v>0</v>
      </c>
      <c r="G222" s="44">
        <f>SUMIFS(fLeads,fCampaign,$B222)</f>
        <v>148</v>
      </c>
      <c r="H222" s="44">
        <f>IF(COUNTIF(MetaCamps,$B222)=0,"n/a",SUMIFS(fSpend,fCampaign,$B222))</f>
        <v>55861.63</v>
      </c>
    </row>
    <row r="223">
      <c r="B223" s="41" t="inlineStr">
        <is>
          <t>ABO | Natuf | Leads | Master Franchise | India | Oct26 | V1</t>
        </is>
      </c>
      <c r="C223" s="42" t="str">
        <f>IFERROR(INDEX(CampTypes,MATCH($B223,CampList,0)),"Unattributed")</f>
        <v>New</v>
      </c>
      <c r="D223" s="43" t="str">
        <f>Settings!$A$7</f>
        <v>Meeting Scheduled</v>
      </c>
      <c r="E223" s="100">
        <f>IFERROR(F223/G223,0)</f>
        <v>0</v>
      </c>
      <c r="F223" s="44">
        <f>SUMIFS(fLeads,fCampaign,$B223,fStatus,$D223)</f>
        <v>0</v>
      </c>
      <c r="G223" s="44">
        <f>SUMIFS(fLeads,fCampaign,$B223)</f>
        <v>148</v>
      </c>
      <c r="H223" s="44">
        <f>IF(COUNTIF(MetaCamps,$B223)=0,"n/a",SUMIFS(fSpend,fCampaign,$B223))</f>
        <v>55861.63</v>
      </c>
    </row>
    <row r="224">
      <c r="B224" s="41" t="inlineStr">
        <is>
          <t>ABO | Natuf | Leads | Master Franchise | India | Oct26 | V1</t>
        </is>
      </c>
      <c r="C224" s="42" t="str">
        <f>IFERROR(INDEX(CampTypes,MATCH($B224,CampList,0)),"Unattributed")</f>
        <v>New</v>
      </c>
      <c r="D224" s="43" t="str">
        <f>Settings!$A$8</f>
        <v>Meeting Conducted</v>
      </c>
      <c r="E224" s="100">
        <f>IFERROR(F224/G224,0)</f>
        <v>0.00675675675675676</v>
      </c>
      <c r="F224" s="44">
        <f>SUMIFS(fLeads,fCampaign,$B224,fStatus,$D224)</f>
        <v>1</v>
      </c>
      <c r="G224" s="44">
        <f>SUMIFS(fLeads,fCampaign,$B224)</f>
        <v>148</v>
      </c>
      <c r="H224" s="44">
        <f>IF(COUNTIF(MetaCamps,$B224)=0,"n/a",SUMIFS(fSpend,fCampaign,$B224))</f>
        <v>55861.63</v>
      </c>
    </row>
    <row r="225">
      <c r="B225" s="41" t="inlineStr">
        <is>
          <t>ABO | Natuf | Leads | Master Franchise | India | Oct26 | V1</t>
        </is>
      </c>
      <c r="C225" s="42" t="str">
        <f>IFERROR(INDEX(CampTypes,MATCH($B225,CampList,0)),"Unattributed")</f>
        <v>New</v>
      </c>
      <c r="D225" s="43" t="str">
        <f>Settings!$A$9</f>
        <v>Follow-Up</v>
      </c>
      <c r="E225" s="100">
        <f>IFERROR(F225/G225,0)</f>
        <v>0</v>
      </c>
      <c r="F225" s="44">
        <f>SUMIFS(fLeads,fCampaign,$B225,fStatus,$D225)</f>
        <v>0</v>
      </c>
      <c r="G225" s="44">
        <f>SUMIFS(fLeads,fCampaign,$B225)</f>
        <v>148</v>
      </c>
      <c r="H225" s="44">
        <f>IF(COUNTIF(MetaCamps,$B225)=0,"n/a",SUMIFS(fSpend,fCampaign,$B225))</f>
        <v>55861.63</v>
      </c>
    </row>
    <row r="226">
      <c r="B226" s="41" t="inlineStr">
        <is>
          <t>ABO | Natuf | Leads | Master Franchise | India | Oct26 | V1</t>
        </is>
      </c>
      <c r="C226" s="42" t="str">
        <f>IFERROR(INDEX(CampTypes,MATCH($B226,CampList,0)),"Unattributed")</f>
        <v>New</v>
      </c>
      <c r="D226" s="43" t="str">
        <f>Settings!$A$10</f>
        <v>Details Shared</v>
      </c>
      <c r="E226" s="100">
        <f>IFERROR(F226/G226,0)</f>
        <v>0.0405405405405405</v>
      </c>
      <c r="F226" s="44">
        <f>SUMIFS(fLeads,fCampaign,$B226,fStatus,$D226)</f>
        <v>6</v>
      </c>
      <c r="G226" s="44">
        <f>SUMIFS(fLeads,fCampaign,$B226)</f>
        <v>148</v>
      </c>
      <c r="H226" s="44">
        <f>IF(COUNTIF(MetaCamps,$B226)=0,"n/a",SUMIFS(fSpend,fCampaign,$B226))</f>
        <v>55861.63</v>
      </c>
    </row>
    <row r="227">
      <c r="B227" s="16" t="inlineStr">
        <is>
          <t>ABO | Natuf | Leads | Master Franchise | India | Oct26 | V1</t>
        </is>
      </c>
      <c r="C227" s="45" t="str">
        <f>IFERROR(INDEX(CampTypes,MATCH($B227,CampList,0)),"Unattributed")</f>
        <v>New</v>
      </c>
      <c r="D227" s="16" t="inlineStr">
        <is>
          <t>TOTAL QUALITY LEADS</t>
        </is>
      </c>
      <c r="E227" s="101">
        <f>IFERROR(F227/G227,0)</f>
        <v>0.0472972972972973</v>
      </c>
      <c r="F227" s="17">
        <f>SUMIFS(fQual,fCampaign,$B227)</f>
        <v>7</v>
      </c>
      <c r="G227" s="44">
        <f>SUMIFS(fLeads,fCampaign,$B227)</f>
        <v>148</v>
      </c>
      <c r="H227" s="44">
        <f>IF(COUNTIF(MetaCamps,$B227)=0,"n/a",SUMIFS(fSpend,fCampaign,$B227))</f>
        <v>55861.63</v>
      </c>
    </row>
    <row r="228">
      <c r="B228" s="41" t="inlineStr">
        <is>
          <t>EBG - In House | ABO | Natuf | Leads | Unit Franchise | India | Oct26 | V1</t>
        </is>
      </c>
      <c r="C228" s="42" t="str">
        <f>IFERROR(INDEX(CampTypes,MATCH($B228,CampList,0)),"Unattributed")</f>
        <v>New</v>
      </c>
      <c r="D228" s="43" t="str">
        <f>Settings!$A$4</f>
        <v>Won</v>
      </c>
      <c r="E228" s="100">
        <f>IFERROR(F228/G228,0)</f>
        <v>0</v>
      </c>
      <c r="F228" s="44">
        <f>SUMIFS(fLeads,fCampaign,$B228,fStatus,$D228)</f>
        <v>0</v>
      </c>
      <c r="G228" s="44">
        <f>SUMIFS(fLeads,fCampaign,$B228)</f>
        <v>1262</v>
      </c>
      <c r="H228" s="44" t="str">
        <f>IF(COUNTIF(MetaCamps,$B228)=0,"n/a",SUMIFS(fSpend,fCampaign,$B228))</f>
        <v>n/a</v>
      </c>
    </row>
    <row r="229">
      <c r="B229" s="41" t="inlineStr">
        <is>
          <t>EBG - In House | ABO | Natuf | Leads | Unit Franchise | India | Oct26 | V1</t>
        </is>
      </c>
      <c r="C229" s="42" t="str">
        <f>IFERROR(INDEX(CampTypes,MATCH($B229,CampList,0)),"Unattributed")</f>
        <v>New</v>
      </c>
      <c r="D229" s="43" t="str">
        <f>Settings!$A$5</f>
        <v>Token Received</v>
      </c>
      <c r="E229" s="100">
        <f>IFERROR(F229/G229,0)</f>
        <v>0</v>
      </c>
      <c r="F229" s="44">
        <f>SUMIFS(fLeads,fCampaign,$B229,fStatus,$D229)</f>
        <v>0</v>
      </c>
      <c r="G229" s="44">
        <f>SUMIFS(fLeads,fCampaign,$B229)</f>
        <v>1262</v>
      </c>
      <c r="H229" s="44" t="str">
        <f>IF(COUNTIF(MetaCamps,$B229)=0,"n/a",SUMIFS(fSpend,fCampaign,$B229))</f>
        <v>n/a</v>
      </c>
    </row>
    <row r="230">
      <c r="B230" s="41" t="inlineStr">
        <is>
          <t>EBG - In House | ABO | Natuf | Leads | Unit Franchise | India | Oct26 | V1</t>
        </is>
      </c>
      <c r="C230" s="42" t="str">
        <f>IFERROR(INDEX(CampTypes,MATCH($B230,CampList,0)),"Unattributed")</f>
        <v>New</v>
      </c>
      <c r="D230" s="43" t="str">
        <f>Settings!$A$6</f>
        <v>Qualified</v>
      </c>
      <c r="E230" s="100">
        <f>IFERROR(F230/G230,0)</f>
        <v>0.00475435816164818</v>
      </c>
      <c r="F230" s="44">
        <f>SUMIFS(fLeads,fCampaign,$B230,fStatus,$D230)</f>
        <v>6</v>
      </c>
      <c r="G230" s="44">
        <f>SUMIFS(fLeads,fCampaign,$B230)</f>
        <v>1262</v>
      </c>
      <c r="H230" s="44" t="str">
        <f>IF(COUNTIF(MetaCamps,$B230)=0,"n/a",SUMIFS(fSpend,fCampaign,$B230))</f>
        <v>n/a</v>
      </c>
    </row>
    <row r="231">
      <c r="B231" s="41" t="inlineStr">
        <is>
          <t>EBG - In House | ABO | Natuf | Leads | Unit Franchise | India | Oct26 | V1</t>
        </is>
      </c>
      <c r="C231" s="42" t="str">
        <f>IFERROR(INDEX(CampTypes,MATCH($B231,CampList,0)),"Unattributed")</f>
        <v>New</v>
      </c>
      <c r="D231" s="43" t="str">
        <f>Settings!$A$7</f>
        <v>Meeting Scheduled</v>
      </c>
      <c r="E231" s="100">
        <f>IFERROR(F231/G231,0)</f>
        <v>0.00792393026941363</v>
      </c>
      <c r="F231" s="44">
        <f>SUMIFS(fLeads,fCampaign,$B231,fStatus,$D231)</f>
        <v>10</v>
      </c>
      <c r="G231" s="44">
        <f>SUMIFS(fLeads,fCampaign,$B231)</f>
        <v>1262</v>
      </c>
      <c r="H231" s="44" t="str">
        <f>IF(COUNTIF(MetaCamps,$B231)=0,"n/a",SUMIFS(fSpend,fCampaign,$B231))</f>
        <v>n/a</v>
      </c>
    </row>
    <row r="232">
      <c r="B232" s="41" t="inlineStr">
        <is>
          <t>EBG - In House | ABO | Natuf | Leads | Unit Franchise | India | Oct26 | V1</t>
        </is>
      </c>
      <c r="C232" s="42" t="str">
        <f>IFERROR(INDEX(CampTypes,MATCH($B232,CampList,0)),"Unattributed")</f>
        <v>New</v>
      </c>
      <c r="D232" s="43" t="str">
        <f>Settings!$A$8</f>
        <v>Meeting Conducted</v>
      </c>
      <c r="E232" s="100">
        <f>IFERROR(F232/G232,0)</f>
        <v>0.00713153724247227</v>
      </c>
      <c r="F232" s="44">
        <f>SUMIFS(fLeads,fCampaign,$B232,fStatus,$D232)</f>
        <v>9</v>
      </c>
      <c r="G232" s="44">
        <f>SUMIFS(fLeads,fCampaign,$B232)</f>
        <v>1262</v>
      </c>
      <c r="H232" s="44" t="str">
        <f>IF(COUNTIF(MetaCamps,$B232)=0,"n/a",SUMIFS(fSpend,fCampaign,$B232))</f>
        <v>n/a</v>
      </c>
    </row>
    <row r="233">
      <c r="B233" s="41" t="inlineStr">
        <is>
          <t>EBG - In House | ABO | Natuf | Leads | Unit Franchise | India | Oct26 | V1</t>
        </is>
      </c>
      <c r="C233" s="42" t="str">
        <f>IFERROR(INDEX(CampTypes,MATCH($B233,CampList,0)),"Unattributed")</f>
        <v>New</v>
      </c>
      <c r="D233" s="43" t="str">
        <f>Settings!$A$9</f>
        <v>Follow-Up</v>
      </c>
      <c r="E233" s="100">
        <f>IFERROR(F233/G233,0)</f>
        <v>0.0118858954041204</v>
      </c>
      <c r="F233" s="44">
        <f>SUMIFS(fLeads,fCampaign,$B233,fStatus,$D233)</f>
        <v>15</v>
      </c>
      <c r="G233" s="44">
        <f>SUMIFS(fLeads,fCampaign,$B233)</f>
        <v>1262</v>
      </c>
      <c r="H233" s="44" t="str">
        <f>IF(COUNTIF(MetaCamps,$B233)=0,"n/a",SUMIFS(fSpend,fCampaign,$B233))</f>
        <v>n/a</v>
      </c>
    </row>
    <row r="234">
      <c r="B234" s="41" t="inlineStr">
        <is>
          <t>EBG - In House | ABO | Natuf | Leads | Unit Franchise | India | Oct26 | V1</t>
        </is>
      </c>
      <c r="C234" s="42" t="str">
        <f>IFERROR(INDEX(CampTypes,MATCH($B234,CampList,0)),"Unattributed")</f>
        <v>New</v>
      </c>
      <c r="D234" s="43" t="str">
        <f>Settings!$A$10</f>
        <v>Details Shared</v>
      </c>
      <c r="E234" s="100">
        <f>IFERROR(F234/G234,0)</f>
        <v>0.121236133122029</v>
      </c>
      <c r="F234" s="44">
        <f>SUMIFS(fLeads,fCampaign,$B234,fStatus,$D234)</f>
        <v>153</v>
      </c>
      <c r="G234" s="44">
        <f>SUMIFS(fLeads,fCampaign,$B234)</f>
        <v>1262</v>
      </c>
      <c r="H234" s="44" t="str">
        <f>IF(COUNTIF(MetaCamps,$B234)=0,"n/a",SUMIFS(fSpend,fCampaign,$B234))</f>
        <v>n/a</v>
      </c>
    </row>
    <row r="235">
      <c r="B235" s="16" t="inlineStr">
        <is>
          <t>EBG - In House | ABO | Natuf | Leads | Unit Franchise | India | Oct26 | V1</t>
        </is>
      </c>
      <c r="C235" s="45" t="str">
        <f>IFERROR(INDEX(CampTypes,MATCH($B235,CampList,0)),"Unattributed")</f>
        <v>New</v>
      </c>
      <c r="D235" s="16" t="inlineStr">
        <is>
          <t>TOTAL QUALITY LEADS</t>
        </is>
      </c>
      <c r="E235" s="101">
        <f>IFERROR(F235/G235,0)</f>
        <v>0.152931854199683</v>
      </c>
      <c r="F235" s="17">
        <f>SUMIFS(fQual,fCampaign,$B235)</f>
        <v>193</v>
      </c>
      <c r="G235" s="44">
        <f>SUMIFS(fLeads,fCampaign,$B235)</f>
        <v>1262</v>
      </c>
      <c r="H235" s="44" t="str">
        <f>IF(COUNTIF(MetaCamps,$B235)=0,"n/a",SUMIFS(fSpend,fCampaign,$B235))</f>
        <v>n/a</v>
      </c>
    </row>
    <row r="236">
      <c r="B236" s="41" t="inlineStr">
        <is>
          <t>Natuf | In House | ABO |  | WhatsApp | Unit Franchise | India | Oct26 | V1</t>
        </is>
      </c>
      <c r="C236" s="42" t="str">
        <f>IFERROR(INDEX(CampTypes,MATCH($B236,CampList,0)),"Unattributed")</f>
        <v>New</v>
      </c>
      <c r="D236" s="43" t="str">
        <f>Settings!$A$4</f>
        <v>Won</v>
      </c>
      <c r="E236" s="100">
        <f>IFERROR(F236/G236,0)</f>
        <v>0</v>
      </c>
      <c r="F236" s="44">
        <f>SUMIFS(fLeads,fCampaign,$B236,fStatus,$D236)</f>
        <v>0</v>
      </c>
      <c r="G236" s="44">
        <f>SUMIFS(fLeads,fCampaign,$B236)</f>
        <v>73</v>
      </c>
      <c r="H236" s="44" t="str">
        <f>IF(COUNTIF(MetaCamps,$B236)=0,"n/a",SUMIFS(fSpend,fCampaign,$B236))</f>
        <v>n/a</v>
      </c>
    </row>
    <row r="237">
      <c r="B237" s="41" t="inlineStr">
        <is>
          <t>Natuf | In House | ABO |  | WhatsApp | Unit Franchise | India | Oct26 | V1</t>
        </is>
      </c>
      <c r="C237" s="42" t="str">
        <f>IFERROR(INDEX(CampTypes,MATCH($B237,CampList,0)),"Unattributed")</f>
        <v>New</v>
      </c>
      <c r="D237" s="43" t="str">
        <f>Settings!$A$5</f>
        <v>Token Received</v>
      </c>
      <c r="E237" s="100">
        <f>IFERROR(F237/G237,0)</f>
        <v>0</v>
      </c>
      <c r="F237" s="44">
        <f>SUMIFS(fLeads,fCampaign,$B237,fStatus,$D237)</f>
        <v>0</v>
      </c>
      <c r="G237" s="44">
        <f>SUMIFS(fLeads,fCampaign,$B237)</f>
        <v>73</v>
      </c>
      <c r="H237" s="44" t="str">
        <f>IF(COUNTIF(MetaCamps,$B237)=0,"n/a",SUMIFS(fSpend,fCampaign,$B237))</f>
        <v>n/a</v>
      </c>
    </row>
    <row r="238">
      <c r="B238" s="41" t="inlineStr">
        <is>
          <t>Natuf | In House | ABO |  | WhatsApp | Unit Franchise | India | Oct26 | V1</t>
        </is>
      </c>
      <c r="C238" s="42" t="str">
        <f>IFERROR(INDEX(CampTypes,MATCH($B238,CampList,0)),"Unattributed")</f>
        <v>New</v>
      </c>
      <c r="D238" s="43" t="str">
        <f>Settings!$A$6</f>
        <v>Qualified</v>
      </c>
      <c r="E238" s="100">
        <f>IFERROR(F238/G238,0)</f>
        <v>0</v>
      </c>
      <c r="F238" s="44">
        <f>SUMIFS(fLeads,fCampaign,$B238,fStatus,$D238)</f>
        <v>0</v>
      </c>
      <c r="G238" s="44">
        <f>SUMIFS(fLeads,fCampaign,$B238)</f>
        <v>73</v>
      </c>
      <c r="H238" s="44" t="str">
        <f>IF(COUNTIF(MetaCamps,$B238)=0,"n/a",SUMIFS(fSpend,fCampaign,$B238))</f>
        <v>n/a</v>
      </c>
    </row>
    <row r="239">
      <c r="B239" s="41" t="inlineStr">
        <is>
          <t>Natuf | In House | ABO |  | WhatsApp | Unit Franchise | India | Oct26 | V1</t>
        </is>
      </c>
      <c r="C239" s="42" t="str">
        <f>IFERROR(INDEX(CampTypes,MATCH($B239,CampList,0)),"Unattributed")</f>
        <v>New</v>
      </c>
      <c r="D239" s="43" t="str">
        <f>Settings!$A$7</f>
        <v>Meeting Scheduled</v>
      </c>
      <c r="E239" s="100">
        <f>IFERROR(F239/G239,0)</f>
        <v>0</v>
      </c>
      <c r="F239" s="44">
        <f>SUMIFS(fLeads,fCampaign,$B239,fStatus,$D239)</f>
        <v>0</v>
      </c>
      <c r="G239" s="44">
        <f>SUMIFS(fLeads,fCampaign,$B239)</f>
        <v>73</v>
      </c>
      <c r="H239" s="44" t="str">
        <f>IF(COUNTIF(MetaCamps,$B239)=0,"n/a",SUMIFS(fSpend,fCampaign,$B239))</f>
        <v>n/a</v>
      </c>
    </row>
    <row r="240">
      <c r="B240" s="41" t="inlineStr">
        <is>
          <t>Natuf | In House | ABO |  | WhatsApp | Unit Franchise | India | Oct26 | V1</t>
        </is>
      </c>
      <c r="C240" s="42" t="str">
        <f>IFERROR(INDEX(CampTypes,MATCH($B240,CampList,0)),"Unattributed")</f>
        <v>New</v>
      </c>
      <c r="D240" s="43" t="str">
        <f>Settings!$A$8</f>
        <v>Meeting Conducted</v>
      </c>
      <c r="E240" s="100">
        <f>IFERROR(F240/G240,0)</f>
        <v>0</v>
      </c>
      <c r="F240" s="44">
        <f>SUMIFS(fLeads,fCampaign,$B240,fStatus,$D240)</f>
        <v>0</v>
      </c>
      <c r="G240" s="44">
        <f>SUMIFS(fLeads,fCampaign,$B240)</f>
        <v>73</v>
      </c>
      <c r="H240" s="44" t="str">
        <f>IF(COUNTIF(MetaCamps,$B240)=0,"n/a",SUMIFS(fSpend,fCampaign,$B240))</f>
        <v>n/a</v>
      </c>
    </row>
    <row r="241">
      <c r="B241" s="41" t="inlineStr">
        <is>
          <t>Natuf | In House | ABO |  | WhatsApp | Unit Franchise | India | Oct26 | V1</t>
        </is>
      </c>
      <c r="C241" s="42" t="str">
        <f>IFERROR(INDEX(CampTypes,MATCH($B241,CampList,0)),"Unattributed")</f>
        <v>New</v>
      </c>
      <c r="D241" s="43" t="str">
        <f>Settings!$A$9</f>
        <v>Follow-Up</v>
      </c>
      <c r="E241" s="100">
        <f>IFERROR(F241/G241,0)</f>
        <v>0</v>
      </c>
      <c r="F241" s="44">
        <f>SUMIFS(fLeads,fCampaign,$B241,fStatus,$D241)</f>
        <v>0</v>
      </c>
      <c r="G241" s="44">
        <f>SUMIFS(fLeads,fCampaign,$B241)</f>
        <v>73</v>
      </c>
      <c r="H241" s="44" t="str">
        <f>IF(COUNTIF(MetaCamps,$B241)=0,"n/a",SUMIFS(fSpend,fCampaign,$B241))</f>
        <v>n/a</v>
      </c>
    </row>
    <row r="242">
      <c r="B242" s="41" t="inlineStr">
        <is>
          <t>Natuf | In House | ABO |  | WhatsApp | Unit Franchise | India | Oct26 | V1</t>
        </is>
      </c>
      <c r="C242" s="42" t="str">
        <f>IFERROR(INDEX(CampTypes,MATCH($B242,CampList,0)),"Unattributed")</f>
        <v>New</v>
      </c>
      <c r="D242" s="43" t="str">
        <f>Settings!$A$10</f>
        <v>Details Shared</v>
      </c>
      <c r="E242" s="100">
        <f>IFERROR(F242/G242,0)</f>
        <v>0.0273972602739726</v>
      </c>
      <c r="F242" s="44">
        <f>SUMIFS(fLeads,fCampaign,$B242,fStatus,$D242)</f>
        <v>2</v>
      </c>
      <c r="G242" s="44">
        <f>SUMIFS(fLeads,fCampaign,$B242)</f>
        <v>73</v>
      </c>
      <c r="H242" s="44" t="str">
        <f>IF(COUNTIF(MetaCamps,$B242)=0,"n/a",SUMIFS(fSpend,fCampaign,$B242))</f>
        <v>n/a</v>
      </c>
    </row>
    <row r="243">
      <c r="B243" s="16" t="inlineStr">
        <is>
          <t>Natuf | In House | ABO |  | WhatsApp | Unit Franchise | India | Oct26 | V1</t>
        </is>
      </c>
      <c r="C243" s="45" t="str">
        <f>IFERROR(INDEX(CampTypes,MATCH($B243,CampList,0)),"Unattributed")</f>
        <v>New</v>
      </c>
      <c r="D243" s="16" t="inlineStr">
        <is>
          <t>TOTAL QUALITY LEADS</t>
        </is>
      </c>
      <c r="E243" s="101">
        <f>IFERROR(F243/G243,0)</f>
        <v>0.0273972602739726</v>
      </c>
      <c r="F243" s="17">
        <f>SUMIFS(fQual,fCampaign,$B243)</f>
        <v>2</v>
      </c>
      <c r="G243" s="44">
        <f>SUMIFS(fLeads,fCampaign,$B243)</f>
        <v>73</v>
      </c>
      <c r="H243" s="44" t="str">
        <f>IF(COUNTIF(MetaCamps,$B243)=0,"n/a",SUMIFS(fSpend,fCampaign,$B243))</f>
        <v>n/a</v>
      </c>
    </row>
    <row r="244">
      <c r="B244" s="41" t="inlineStr">
        <is>
          <t>EBG - In House | ABO | Natuf | Leads | Master Franchise | India | Oct26 | V1</t>
        </is>
      </c>
      <c r="C244" s="42" t="str">
        <f>IFERROR(INDEX(CampTypes,MATCH($B244,CampList,0)),"Unattributed")</f>
        <v>New</v>
      </c>
      <c r="D244" s="43" t="str">
        <f>Settings!$A$4</f>
        <v>Won</v>
      </c>
      <c r="E244" s="100">
        <f>IFERROR(F244/G244,0)</f>
        <v>0</v>
      </c>
      <c r="F244" s="44">
        <f>SUMIFS(fLeads,fCampaign,$B244,fStatus,$D244)</f>
        <v>0</v>
      </c>
      <c r="G244" s="44">
        <f>SUMIFS(fLeads,fCampaign,$B244)</f>
        <v>42</v>
      </c>
      <c r="H244" s="44" t="str">
        <f>IF(COUNTIF(MetaCamps,$B244)=0,"n/a",SUMIFS(fSpend,fCampaign,$B244))</f>
        <v>n/a</v>
      </c>
    </row>
    <row r="245">
      <c r="B245" s="41" t="inlineStr">
        <is>
          <t>EBG - In House | ABO | Natuf | Leads | Master Franchise | India | Oct26 | V1</t>
        </is>
      </c>
      <c r="C245" s="42" t="str">
        <f>IFERROR(INDEX(CampTypes,MATCH($B245,CampList,0)),"Unattributed")</f>
        <v>New</v>
      </c>
      <c r="D245" s="43" t="str">
        <f>Settings!$A$5</f>
        <v>Token Received</v>
      </c>
      <c r="E245" s="100">
        <f>IFERROR(F245/G245,0)</f>
        <v>0</v>
      </c>
      <c r="F245" s="44">
        <f>SUMIFS(fLeads,fCampaign,$B245,fStatus,$D245)</f>
        <v>0</v>
      </c>
      <c r="G245" s="44">
        <f>SUMIFS(fLeads,fCampaign,$B245)</f>
        <v>42</v>
      </c>
      <c r="H245" s="44" t="str">
        <f>IF(COUNTIF(MetaCamps,$B245)=0,"n/a",SUMIFS(fSpend,fCampaign,$B245))</f>
        <v>n/a</v>
      </c>
    </row>
    <row r="246">
      <c r="B246" s="41" t="inlineStr">
        <is>
          <t>EBG - In House | ABO | Natuf | Leads | Master Franchise | India | Oct26 | V1</t>
        </is>
      </c>
      <c r="C246" s="42" t="str">
        <f>IFERROR(INDEX(CampTypes,MATCH($B246,CampList,0)),"Unattributed")</f>
        <v>New</v>
      </c>
      <c r="D246" s="43" t="str">
        <f>Settings!$A$6</f>
        <v>Qualified</v>
      </c>
      <c r="E246" s="100">
        <f>IFERROR(F246/G246,0)</f>
        <v>0</v>
      </c>
      <c r="F246" s="44">
        <f>SUMIFS(fLeads,fCampaign,$B246,fStatus,$D246)</f>
        <v>0</v>
      </c>
      <c r="G246" s="44">
        <f>SUMIFS(fLeads,fCampaign,$B246)</f>
        <v>42</v>
      </c>
      <c r="H246" s="44" t="str">
        <f>IF(COUNTIF(MetaCamps,$B246)=0,"n/a",SUMIFS(fSpend,fCampaign,$B246))</f>
        <v>n/a</v>
      </c>
    </row>
    <row r="247">
      <c r="B247" s="41" t="inlineStr">
        <is>
          <t>EBG - In House | ABO | Natuf | Leads | Master Franchise | India | Oct26 | V1</t>
        </is>
      </c>
      <c r="C247" s="42" t="str">
        <f>IFERROR(INDEX(CampTypes,MATCH($B247,CampList,0)),"Unattributed")</f>
        <v>New</v>
      </c>
      <c r="D247" s="43" t="str">
        <f>Settings!$A$7</f>
        <v>Meeting Scheduled</v>
      </c>
      <c r="E247" s="100">
        <f>IFERROR(F247/G247,0)</f>
        <v>0</v>
      </c>
      <c r="F247" s="44">
        <f>SUMIFS(fLeads,fCampaign,$B247,fStatus,$D247)</f>
        <v>0</v>
      </c>
      <c r="G247" s="44">
        <f>SUMIFS(fLeads,fCampaign,$B247)</f>
        <v>42</v>
      </c>
      <c r="H247" s="44" t="str">
        <f>IF(COUNTIF(MetaCamps,$B247)=0,"n/a",SUMIFS(fSpend,fCampaign,$B247))</f>
        <v>n/a</v>
      </c>
    </row>
    <row r="248">
      <c r="B248" s="41" t="inlineStr">
        <is>
          <t>EBG - In House | ABO | Natuf | Leads | Master Franchise | India | Oct26 | V1</t>
        </is>
      </c>
      <c r="C248" s="42" t="str">
        <f>IFERROR(INDEX(CampTypes,MATCH($B248,CampList,0)),"Unattributed")</f>
        <v>New</v>
      </c>
      <c r="D248" s="43" t="str">
        <f>Settings!$A$8</f>
        <v>Meeting Conducted</v>
      </c>
      <c r="E248" s="100">
        <f>IFERROR(F248/G248,0)</f>
        <v>0</v>
      </c>
      <c r="F248" s="44">
        <f>SUMIFS(fLeads,fCampaign,$B248,fStatus,$D248)</f>
        <v>0</v>
      </c>
      <c r="G248" s="44">
        <f>SUMIFS(fLeads,fCampaign,$B248)</f>
        <v>42</v>
      </c>
      <c r="H248" s="44" t="str">
        <f>IF(COUNTIF(MetaCamps,$B248)=0,"n/a",SUMIFS(fSpend,fCampaign,$B248))</f>
        <v>n/a</v>
      </c>
    </row>
    <row r="249">
      <c r="B249" s="41" t="inlineStr">
        <is>
          <t>EBG - In House | ABO | Natuf | Leads | Master Franchise | India | Oct26 | V1</t>
        </is>
      </c>
      <c r="C249" s="42" t="str">
        <f>IFERROR(INDEX(CampTypes,MATCH($B249,CampList,0)),"Unattributed")</f>
        <v>New</v>
      </c>
      <c r="D249" s="43" t="str">
        <f>Settings!$A$9</f>
        <v>Follow-Up</v>
      </c>
      <c r="E249" s="100">
        <f>IFERROR(F249/G249,0)</f>
        <v>0</v>
      </c>
      <c r="F249" s="44">
        <f>SUMIFS(fLeads,fCampaign,$B249,fStatus,$D249)</f>
        <v>0</v>
      </c>
      <c r="G249" s="44">
        <f>SUMIFS(fLeads,fCampaign,$B249)</f>
        <v>42</v>
      </c>
      <c r="H249" s="44" t="str">
        <f>IF(COUNTIF(MetaCamps,$B249)=0,"n/a",SUMIFS(fSpend,fCampaign,$B249))</f>
        <v>n/a</v>
      </c>
    </row>
    <row r="250">
      <c r="B250" s="41" t="inlineStr">
        <is>
          <t>EBG - In House | ABO | Natuf | Leads | Master Franchise | India | Oct26 | V1</t>
        </is>
      </c>
      <c r="C250" s="42" t="str">
        <f>IFERROR(INDEX(CampTypes,MATCH($B250,CampList,0)),"Unattributed")</f>
        <v>New</v>
      </c>
      <c r="D250" s="43" t="str">
        <f>Settings!$A$10</f>
        <v>Details Shared</v>
      </c>
      <c r="E250" s="100">
        <f>IFERROR(F250/G250,0)</f>
        <v>0</v>
      </c>
      <c r="F250" s="44">
        <f>SUMIFS(fLeads,fCampaign,$B250,fStatus,$D250)</f>
        <v>0</v>
      </c>
      <c r="G250" s="44">
        <f>SUMIFS(fLeads,fCampaign,$B250)</f>
        <v>42</v>
      </c>
      <c r="H250" s="44" t="str">
        <f>IF(COUNTIF(MetaCamps,$B250)=0,"n/a",SUMIFS(fSpend,fCampaign,$B250))</f>
        <v>n/a</v>
      </c>
    </row>
    <row r="251">
      <c r="B251" s="16" t="inlineStr">
        <is>
          <t>EBG - In House | ABO | Natuf | Leads | Master Franchise | India | Oct26 | V1</t>
        </is>
      </c>
      <c r="C251" s="45" t="str">
        <f>IFERROR(INDEX(CampTypes,MATCH($B251,CampList,0)),"Unattributed")</f>
        <v>New</v>
      </c>
      <c r="D251" s="16" t="inlineStr">
        <is>
          <t>TOTAL QUALITY LEADS</t>
        </is>
      </c>
      <c r="E251" s="101">
        <f>IFERROR(F251/G251,0)</f>
        <v>0</v>
      </c>
      <c r="F251" s="17">
        <f>SUMIFS(fQual,fCampaign,$B251)</f>
        <v>0</v>
      </c>
      <c r="G251" s="44">
        <f>SUMIFS(fLeads,fCampaign,$B251)</f>
        <v>42</v>
      </c>
      <c r="H251" s="44" t="str">
        <f>IF(COUNTIF(MetaCamps,$B251)=0,"n/a",SUMIFS(fSpend,fCampaign,$B251))</f>
        <v>n/a</v>
      </c>
    </row>
    <row r="253">
      <c r="B253" s="86" t="inlineStr">
        <is>
          <t>Quality % = Quality Count / all leads of that campaign. Use the filter arrows on the header row to pick a campaign, type or quality parameter. (This table is formula-based: it responds to the Campaign_Master Old/New mapping, not to the slicers.) Campaign Spend "n/a" = campaign not in the Meta exports (EBG - In House).</t>
        </is>
      </c>
    </row>
  </sheetData>
  <autoFilter ref="B115:H251"/>
  <mergeCells count="6">
    <mergeCell ref="B63:N63"/>
    <mergeCell ref="B38:N38"/>
    <mergeCell ref="B4:N4"/>
    <mergeCell ref="B88:N88"/>
    <mergeCell ref="B114:I114"/>
    <mergeCell ref="B24:N24"/>
  </mergeCells>
  <hyperlinks>
    <hyperlink ref="C3" location="'Master Pivot'!B24" display="Headline"/>
    <hyperlink ref="D3" location="'Master Pivot'!B38" display="Status funnel"/>
    <hyperlink ref="E3" location="'Master Pivot'!B88" display="Campaign"/>
    <hyperlink ref="F3" location="'Master Pivot'!B114" display="Quality table"/>
  </hyperlinks>
  <pageMargins left="0.7" right="0.7" top="0.75" bottom="0.75" header="0.3" footer="0.3"/>
  <pageSetup orientation="landscape" paperSize="8" fitToHeight="0"/>
  <drawing xmlns:r="http://schemas.openxmlformats.org/officeDocument/2006/relationships" r:id="rId90"/>
  <extLst>
    <ext xmlns:r="http://schemas.openxmlformats.org/officeDocument/2006/relationships" xmlns:x14="http://schemas.microsoft.com/office/spreadsheetml/2009/9/main" uri="{A8765BA9-456A-4dab-B4F3-ACF838C121DE}">
      <x14:slicerList>
        <x14:slicer r:id="rId91"/>
      </x14:slicerList>
    </ext>
  </extLst>
</worksheet>
</file>

<file path=xl/worksheets/sheet3.xml><?xml version="1.0" encoding="utf-8"?>
<worksheet xmlns="http://schemas.openxmlformats.org/spreadsheetml/2006/main">
  <sheetPr>
    <tabColor rgb="FF1F2A44"/>
    <outlinePr summaryBelow="1" summaryRight="1"/>
    <pageSetUpPr fitToPage="1"/>
  </sheetPr>
  <dimension ref="A1:J107"/>
  <sheetViews>
    <sheetView showGridLines="0" workbookViewId="0">
      <pane ySplit="3" topLeftCell="A4" activePane="bottomLeft" state="frozen"/>
      <selection pane="bottomLeft" activeCell="A1" sqref="A1"/>
    </sheetView>
  </sheetViews>
  <sheetFormatPr baseColWidth="8" defaultRowHeight="14.5"/>
  <cols>
    <col width="46.7265625" customWidth="1" min="1" max="1"/>
    <col width="15.7265625" customWidth="1" min="2" max="4"/>
    <col width="14.7265625" customWidth="1" min="5" max="5"/>
    <col width="80.7265625" customWidth="1" min="6" max="6"/>
    <col width="3.7265625" customWidth="1" min="7" max="7"/>
    <col width="13.7265625" customWidth="1" min="8" max="10"/>
  </cols>
  <sheetData>
    <row r="1" ht="23.5" customHeight="1">
      <c r="A1" s="34" t="inlineStr">
        <is>
          <t>Natuf - Old vs New Campaigns: Lead Quality Comparison</t>
        </is>
      </c>
    </row>
    <row r="2">
      <c r="A2" s="2" t="inlineStr">
        <is>
          <t>Period 01-Oct-2026 to 31-Oct-2026 | CRM status as of 31-Oct-2026 | Quality Lead = Won, Token Received, Qualified, Meeting Scheduled, Meeting Conducted, Follow-Up, Details Shared | All figures are live formulas on the Fact_Data / Lead_Data tabs</t>
        </is>
      </c>
    </row>
    <row r="4" ht="15.5" customHeight="1">
      <c r="A4" s="92" t="inlineStr">
        <is>
          <t>KEY TAKEAWAYS</t>
        </is>
      </c>
    </row>
    <row r="5" ht="32" customHeight="1">
      <c r="A5" s="93" t="inlineStr">
        <is>
          <t>SCALE - Old campaigns (window 31 days) spent ₹1,301,546 and generated 1,285 CRM leads. New campaigns (live 24 days, from 08-Oct) spent ₹345,560 on campaigns with Meta spend data and generated 2,342 CRM leads (1,377 of them from EBG - In House campaigns whose spend is not in the exports).</t>
        </is>
      </c>
      <c r="B5" s="104" t="n"/>
      <c r="C5" s="104" t="n"/>
      <c r="D5" s="104" t="n"/>
      <c r="E5" s="104" t="n"/>
      <c r="F5" s="105" t="n"/>
    </row>
    <row r="6" ht="32" customHeight="1">
      <c r="A6" s="93" t="inlineStr">
        <is>
          <t>COST - Cost per lead (campaigns with spend data): Old ₹1,013 vs New ₹358 (-65%). Cost per Quality Lead: Old ₹6,288 vs New ₹2,215 (-65%).</t>
        </is>
      </c>
      <c r="B6" s="104" t="n"/>
      <c r="C6" s="104" t="n"/>
      <c r="D6" s="104" t="n"/>
      <c r="E6" s="104" t="n"/>
      <c r="F6" s="105" t="n"/>
    </row>
    <row r="7" ht="32" customHeight="1">
      <c r="A7" s="93" t="inlineStr">
        <is>
          <t>QUALITY RATE - Quality leads are 16.1% of Old leads vs 15.0% of New leads (-1.1 pp). Counting only leads already worked (status other than 'New Lead'): Old 19.6% vs New 17.6%.</t>
        </is>
      </c>
      <c r="B7" s="104" t="n"/>
      <c r="C7" s="104" t="n"/>
      <c r="D7" s="104" t="n"/>
      <c r="E7" s="104" t="n"/>
      <c r="F7" s="105" t="n"/>
    </row>
    <row r="8" ht="32" customHeight="1">
      <c r="A8" s="93" t="inlineStr">
        <is>
          <t>LIKE-FOR-LIKE - 352 New-campaign leads (15.0%) are still un-actioned ('New Lead') vs 227 (17.7%) for Old. On leads created in the same window (08-Oct to 31-Oct), quality is 15.0% for New vs 13.7% for Old (+1.3 pp) - the fairest like-for-like view.</t>
        </is>
      </c>
      <c r="B8" s="104" t="n"/>
      <c r="C8" s="104" t="n"/>
      <c r="D8" s="104" t="n"/>
      <c r="E8" s="104" t="n"/>
      <c r="F8" s="105" t="n"/>
    </row>
    <row r="9" ht="32" customHeight="1">
      <c r="A9" s="93" t="inlineStr">
        <is>
          <t>DEEP FUNNEL - Won / Token / Qualified / Meeting Scheduled / Meeting Conducted: Old 68 (5.3% of leads) vs New 49 (2.1%). Lost: Old 18.9% vs New 15.8%.</t>
        </is>
      </c>
      <c r="B9" s="104" t="n"/>
      <c r="C9" s="104" t="n"/>
      <c r="D9" s="104" t="n"/>
      <c r="E9" s="104" t="n"/>
      <c r="F9" s="105" t="n"/>
    </row>
    <row r="10" ht="32" customHeight="1">
      <c r="A10" s="93" t="inlineStr">
        <is>
          <t>NOTE - ₹31,960 of spend sits on 2 campaign(s) with Meta spend but no CRM leads (web landing-page / WhatsApp-conversation campaigns: E_Natuf_Web_23092026, Natuf | ABO | WhatsApp | Unit Franchise | India | Oct26 | V1). It is kept in spend, so CPL / CPQL for that group are slightly overstated.</t>
        </is>
      </c>
      <c r="B10" s="104" t="n"/>
      <c r="C10" s="104" t="n"/>
      <c r="D10" s="104" t="n"/>
      <c r="E10" s="104" t="n"/>
      <c r="F10" s="105" t="n"/>
    </row>
    <row r="11" ht="32" customHeight="1">
      <c r="A11" s="93" t="inlineStr">
        <is>
          <t>DATA SCOPE - LeadData_October2026 holds 28,939 rows (28,937 unique leads, all brands); 3,627 belong to Natuf campaigns (used here). 35 Natuf-brand rows are excluded and 57 Natuf-campaign leads tagged to other brands are listed on XBrand_Leads - see Reconciliation / Notes.</t>
        </is>
      </c>
      <c r="B11" s="104" t="n"/>
      <c r="C11" s="104" t="n"/>
      <c r="D11" s="104" t="n"/>
      <c r="E11" s="104" t="n"/>
      <c r="F11" s="105" t="n"/>
    </row>
    <row r="13" ht="15.5" customHeight="1">
      <c r="A13" s="92" t="inlineStr">
        <is>
          <t>1. HEADLINE KPIs  (Old vs New)</t>
        </is>
      </c>
    </row>
    <row r="14" ht="24" customHeight="1">
      <c r="A14" s="3" t="inlineStr">
        <is>
          <t>Metric</t>
        </is>
      </c>
      <c r="B14" s="4" t="inlineStr">
        <is>
          <t>Old</t>
        </is>
      </c>
      <c r="C14" s="5" t="inlineStr">
        <is>
          <t>New</t>
        </is>
      </c>
      <c r="D14" s="47" t="inlineStr">
        <is>
          <t>Total (all Natuf)</t>
        </is>
      </c>
      <c r="E14" s="6" t="inlineStr">
        <is>
          <t>New vs Old</t>
        </is>
      </c>
      <c r="F14" s="3" t="inlineStr">
        <is>
          <t>Definition</t>
        </is>
      </c>
    </row>
    <row r="15">
      <c r="A15" s="12" t="inlineStr">
        <is>
          <t>Ad spend (INR)</t>
        </is>
      </c>
      <c r="B15" s="48">
        <f>SUMIFS(fSpend,fType,B$14)</f>
        <v>1301546.31</v>
      </c>
      <c r="C15" s="48">
        <f>SUMIFS(fSpend,fType,C$14)</f>
        <v>345559.94</v>
      </c>
      <c r="D15" s="48">
        <f>SUM(fSpend)</f>
        <v>1647106.25</v>
      </c>
      <c r="E15" s="7">
        <f>IFERROR(C15/B15-1,"-")</f>
        <v>-0.734500465066049</v>
      </c>
      <c r="F15" s="86" t="inlineStr">
        <is>
          <t>Meta amount spent (campaign file = sum of ad sets).</t>
        </is>
      </c>
    </row>
    <row r="16">
      <c r="A16" s="12" t="inlineStr">
        <is>
          <t>Impressions</t>
        </is>
      </c>
      <c r="B16" s="48">
        <f>SUMIFS(fImpr,fType,B$14)</f>
        <v>1771115</v>
      </c>
      <c r="C16" s="48">
        <f>SUMIFS(fImpr,fType,C$14)</f>
        <v>2355759</v>
      </c>
      <c r="D16" s="48">
        <f>SUM(fImpr)</f>
        <v>4126874</v>
      </c>
      <c r="E16" s="7">
        <f>IFERROR(C16/B16-1,"-")</f>
        <v>0.330099400660036</v>
      </c>
      <c r="F16" s="86" t="inlineStr">
        <is>
          <t>Meta impressions.</t>
        </is>
      </c>
    </row>
    <row r="17">
      <c r="A17" s="12" t="inlineStr">
        <is>
          <t>Link clicks</t>
        </is>
      </c>
      <c r="B17" s="48">
        <f>SUMIFS(fClicks,fType,B$14)</f>
        <v>20173</v>
      </c>
      <c r="C17" s="48">
        <f>SUMIFS(fClicks,fType,C$14)</f>
        <v>14032</v>
      </c>
      <c r="D17" s="48">
        <f>SUM(fClicks)</f>
        <v>34205</v>
      </c>
      <c r="E17" s="7">
        <f>IFERROR(C17/B17-1,"-")</f>
        <v>-0.304416794725623</v>
      </c>
      <c r="F17" s="86" t="inlineStr">
        <is>
          <t>Meta link clicks.</t>
        </is>
      </c>
    </row>
    <row r="18">
      <c r="A18" s="12" t="inlineStr">
        <is>
          <t>CTR (link)</t>
        </is>
      </c>
      <c r="B18" s="106">
        <f>IFERROR(B17/B16,0)</f>
        <v>0.0113900000846924</v>
      </c>
      <c r="C18" s="106">
        <f>IFERROR(C17/C16,0)</f>
        <v>0.00595646668441042</v>
      </c>
      <c r="D18" s="106">
        <f>IFERROR(D17/D16,0)</f>
        <v>0.00828835578697096</v>
      </c>
      <c r="E18" s="107">
        <f>IFERROR((C18-B18)*100,"-")</f>
        <v>-0.5433533400282</v>
      </c>
      <c r="F18" s="86" t="inlineStr">
        <is>
          <t>Link clicks / impressions.</t>
        </is>
      </c>
    </row>
    <row r="19">
      <c r="A19" s="12" t="inlineStr">
        <is>
          <t>CPM (INR)</t>
        </is>
      </c>
      <c r="B19" s="48">
        <f>IFERROR(B15/B16*1000,0)</f>
        <v>734.873969222778</v>
      </c>
      <c r="C19" s="48">
        <f>IFERROR(C15/C16*1000,0)</f>
        <v>146.687305450176</v>
      </c>
      <c r="D19" s="48">
        <f>IFERROR(D15/D16*1000,0)</f>
        <v>399.117164711111</v>
      </c>
      <c r="E19" s="7">
        <f>IFERROR(C19/B19-1,"-")</f>
        <v>-0.800391207753194</v>
      </c>
      <c r="F19" s="86" t="inlineStr">
        <is>
          <t>Spend per 1,000 impressions.</t>
        </is>
      </c>
    </row>
    <row r="20">
      <c r="A20" s="12" t="inlineStr">
        <is>
          <t>CPC - link (INR)</t>
        </is>
      </c>
      <c r="B20" s="48">
        <f>IFERROR(B15/B17,0)</f>
        <v>64.5192242105785</v>
      </c>
      <c r="C20" s="48">
        <f>IFERROR(C15/C17,0)</f>
        <v>24.6265635689852</v>
      </c>
      <c r="D20" s="48">
        <f>IFERROR(D15/D17,0)</f>
        <v>48.1539614091507</v>
      </c>
      <c r="E20" s="7">
        <f>IFERROR(C20/B20-1,"-")</f>
        <v>-0.618306576523475</v>
      </c>
      <c r="F20" s="86" t="inlineStr">
        <is>
          <t>Spend per link click.</t>
        </is>
      </c>
    </row>
    <row r="21" ht="26" customHeight="1">
      <c r="A21" s="12" t="inlineStr">
        <is>
          <t>Meta-reported results (lead forms + WhatsApp conversations)</t>
        </is>
      </c>
      <c r="B21" s="48">
        <f>SUMIFS(fMeta,fType,B$14)</f>
        <v>1602</v>
      </c>
      <c r="C21" s="48">
        <f>SUMIFS(fMeta,fType,C$14)</f>
        <v>2556</v>
      </c>
      <c r="D21" s="48">
        <f>SUM(fMeta)</f>
        <v>4158</v>
      </c>
      <c r="E21" s="7">
        <f>IFERROR(C21/B21-1,"-")</f>
        <v>0.595505617977528</v>
      </c>
      <c r="F21" s="86" t="inlineStr">
        <is>
          <t>Meta "Results": instant-form leads and WhatsApp conversations started. Web landing-page-views are excluded.</t>
        </is>
      </c>
    </row>
    <row r="22">
      <c r="A22" s="12" t="inlineStr">
        <is>
          <t>Cost per Meta result (INR)</t>
        </is>
      </c>
      <c r="B22" s="48">
        <f>IFERROR(B15/B21,0)</f>
        <v>812.450880149813</v>
      </c>
      <c r="C22" s="48">
        <f>IFERROR(C15/C21,0)</f>
        <v>135.195594679186</v>
      </c>
      <c r="D22" s="48">
        <f>IFERROR(D15/D21,0)</f>
        <v>396.129449254449</v>
      </c>
      <c r="E22" s="7">
        <f>IFERROR(C22/B22-1,"-")</f>
        <v>-0.833595361907594</v>
      </c>
      <c r="F22" s="86" t="inlineStr">
        <is>
          <t>Spend / Meta results (spend of the web landing-page campaign included in spend).</t>
        </is>
      </c>
    </row>
    <row r="23" ht="26" customHeight="1">
      <c r="A23" s="12" t="inlineStr">
        <is>
          <t>CRM leads (Natuf campaigns)</t>
        </is>
      </c>
      <c r="B23" s="48">
        <f>SUMIFS(fLeads,fType,B$14)</f>
        <v>1285</v>
      </c>
      <c r="C23" s="48">
        <f>SUMIFS(fLeads,fType,C$14)</f>
        <v>2342</v>
      </c>
      <c r="D23" s="48">
        <f>SUM(fLeads)</f>
        <v>3627</v>
      </c>
      <c r="E23" s="7">
        <f>IFERROR(C23/B23-1,"-")</f>
        <v>0.822568093385214</v>
      </c>
      <c r="F23" s="86" t="inlineStr">
        <is>
          <t>Lead records in the CRM attributed to the campaigns (recovered via ad-set name where the CRM campaign was blank).</t>
        </is>
      </c>
    </row>
    <row r="24">
      <c r="A24" s="12" t="inlineStr">
        <is>
          <t>CRM capture rate (CRM leads of Meta campaigns / Meta results)</t>
        </is>
      </c>
      <c r="B24" s="106">
        <f>IFERROR(SUMIFS(fCLeads,fType,B$14)/B21,0)</f>
        <v>0.802122347066167</v>
      </c>
      <c r="C24" s="106">
        <f>IFERROR(SUMIFS(fCLeads,fType,C$14)/C21,0)</f>
        <v>0.37754303599374</v>
      </c>
      <c r="D24" s="106">
        <f>IFERROR(SUM(fCLeads)/D21,0)</f>
        <v>0.541125541125541</v>
      </c>
      <c r="E24" s="107">
        <f>IFERROR((C24-B24)*100,"-")</f>
        <v>-42.4579311072427</v>
      </c>
      <c r="F24" s="86" t="inlineStr">
        <is>
          <t>How much of what Meta reports reached the CRM pipeline (leads of EBG - In House campaigns excluded: no Meta data).</t>
        </is>
      </c>
    </row>
    <row r="25">
      <c r="A25" s="12" t="inlineStr">
        <is>
          <t>Cost per CRM lead - CPL (INR)</t>
        </is>
      </c>
      <c r="B25" s="48">
        <f>IFERROR(B15/SUMIFS(fCLeads,fType,B$14),0)</f>
        <v>1012.87650583658</v>
      </c>
      <c r="C25" s="48">
        <f>IFERROR(C15/SUMIFS(fCLeads,fType,C$14),0)</f>
        <v>358.093202072539</v>
      </c>
      <c r="D25" s="48">
        <f>IFERROR(D15/SUM(fCLeads),0)</f>
        <v>732.047222222222</v>
      </c>
      <c r="E25" s="7">
        <f>IFERROR(C25/B25-1,"-")</f>
        <v>-0.64645916850764</v>
      </c>
      <c r="F25" s="86" t="inlineStr">
        <is>
          <t>Ad spend / CRM leads of campaigns that have Meta spend data.</t>
        </is>
      </c>
    </row>
    <row r="26">
      <c r="A26" s="12" t="inlineStr">
        <is>
          <t>Contacted leads</t>
        </is>
      </c>
      <c r="B26" s="48">
        <f>SUMIFS(fContacted,fType,B$14)</f>
        <v>1058</v>
      </c>
      <c r="C26" s="48">
        <f>SUMIFS(fContacted,fType,C$14)</f>
        <v>1990</v>
      </c>
      <c r="D26" s="48">
        <f>SUM(fContacted)</f>
        <v>3048</v>
      </c>
      <c r="E26" s="7">
        <f>IFERROR(C26/B26-1,"-")</f>
        <v>0.880907372400756</v>
      </c>
      <c r="F26" s="86" t="inlineStr">
        <is>
          <t>Leads whose status is anything other than "New Lead".</t>
        </is>
      </c>
    </row>
    <row r="27">
      <c r="A27" s="12" t="inlineStr">
        <is>
          <t>Contacted %</t>
        </is>
      </c>
      <c r="B27" s="106">
        <f>IFERROR(B26/B23,0)</f>
        <v>0.823346303501946</v>
      </c>
      <c r="C27" s="106">
        <f>IFERROR(C26/C23,0)</f>
        <v>0.849701110162255</v>
      </c>
      <c r="D27" s="106">
        <f>IFERROR(D26/D23,0)</f>
        <v>0.840363937138131</v>
      </c>
      <c r="E27" s="107">
        <f>IFERROR((C27-B27)*100,"-")</f>
        <v>2.6354806660309</v>
      </c>
      <c r="F27" s="86" t="inlineStr">
        <is>
          <t>Contacted / CRM leads (indicates sales follow-up speed).</t>
        </is>
      </c>
    </row>
    <row r="28">
      <c r="A28" s="12" t="inlineStr">
        <is>
          <t>Calls per lead</t>
        </is>
      </c>
      <c r="B28" s="50">
        <f>IFERROR(SUMIFS(fCalls,fType,B$14)/B23,0)</f>
        <v>2.90272373540856</v>
      </c>
      <c r="C28" s="50">
        <f>IFERROR(SUMIFS(fCalls,fType,C$14)/C23,0)</f>
        <v>1.93552519214347</v>
      </c>
      <c r="D28" s="50">
        <f>IFERROR(SUM(fCalls)/D23,0)</f>
        <v>2.27819134270747</v>
      </c>
      <c r="E28" s="7">
        <f>IFERROR(C28/B28-1,"-")</f>
        <v>-0.333203787693202</v>
      </c>
      <c r="F28" s="86" t="inlineStr">
        <is>
          <t>Total calls made / CRM leads.</t>
        </is>
      </c>
    </row>
    <row r="29">
      <c r="A29" s="12" t="inlineStr">
        <is>
          <t>Call connect rate</t>
        </is>
      </c>
      <c r="B29" s="106">
        <f>IFERROR(SUMIFS(fConn,fType,B$14)/SUMIFS(fCalls,fType,B$14),0)</f>
        <v>0.43485254691689</v>
      </c>
      <c r="C29" s="106">
        <f>IFERROR(SUMIFS(fConn,fType,C$14)/SUMIFS(fCalls,fType,C$14),0)</f>
        <v>0.468784469446283</v>
      </c>
      <c r="D29" s="106">
        <f>IFERROR(SUM(fConn)/SUM(fCalls),0)</f>
        <v>0.453467263705676</v>
      </c>
      <c r="E29" s="107">
        <f>IFERROR((C29-B29)*100,"-")</f>
        <v>3.39319225293928</v>
      </c>
      <c r="F29" s="86" t="inlineStr">
        <is>
          <t>Connected calls / total calls.</t>
        </is>
      </c>
    </row>
    <row r="30" ht="26" customHeight="1">
      <c r="A30" s="16" t="inlineStr">
        <is>
          <t>QUALITY LEADS</t>
        </is>
      </c>
      <c r="B30" s="51">
        <f>SUMIFS(fQual,fType,B$14)</f>
        <v>207</v>
      </c>
      <c r="C30" s="51">
        <f>SUMIFS(fQual,fType,C$14)</f>
        <v>351</v>
      </c>
      <c r="D30" s="51">
        <f>SUM(fQual)</f>
        <v>558</v>
      </c>
      <c r="E30" s="7">
        <f>IFERROR(C30/B30-1,"-")</f>
        <v>0.695652173913044</v>
      </c>
      <c r="F30" s="86" t="inlineStr">
        <is>
          <t>Status in {Won, Token Received, Qualified, Meeting Scheduled, Meeting Conducted, Follow-Up, Details Shared}.</t>
        </is>
      </c>
    </row>
    <row r="31">
      <c r="A31" s="16" t="inlineStr">
        <is>
          <t>Quality % (of all leads)</t>
        </is>
      </c>
      <c r="B31" s="108">
        <f>IFERROR(B30/B23,0)</f>
        <v>0.161089494163424</v>
      </c>
      <c r="C31" s="108">
        <f>IFERROR(C30/C23,0)</f>
        <v>0.149871904355252</v>
      </c>
      <c r="D31" s="108">
        <f>IFERROR(D30/D23,0)</f>
        <v>0.153846153846154</v>
      </c>
      <c r="E31" s="107">
        <f>IFERROR((C31-B31)*100,"-")</f>
        <v>-1.12175898081722</v>
      </c>
      <c r="F31" s="86" t="inlineStr">
        <is>
          <t>Quality leads / CRM leads.</t>
        </is>
      </c>
    </row>
    <row r="32">
      <c r="A32" s="12" t="inlineStr">
        <is>
          <t>Quality % of contacted leads</t>
        </is>
      </c>
      <c r="B32" s="106">
        <f>IFERROR(B30/B26,0)</f>
        <v>0.195652173913044</v>
      </c>
      <c r="C32" s="106">
        <f>IFERROR(C30/C26,0)</f>
        <v>0.176381909547739</v>
      </c>
      <c r="D32" s="106">
        <f>IFERROR(D30/D26,0)</f>
        <v>0.183070866141732</v>
      </c>
      <c r="E32" s="107">
        <f>IFERROR((C32-B32)*100,"-")</f>
        <v>-1.92702643653048</v>
      </c>
      <c r="F32" s="86" t="inlineStr">
        <is>
          <t>Quality leads / contacted leads - removes the effect of leads not yet worked.</t>
        </is>
      </c>
    </row>
    <row r="33">
      <c r="A33" s="16" t="inlineStr">
        <is>
          <t>COST PER QUALITY LEAD - CPQL (INR)</t>
        </is>
      </c>
      <c r="B33" s="51">
        <f>IFERROR(B15/SUMIFS(fCQual,fType,B$14),0)</f>
        <v>6287.66333333333</v>
      </c>
      <c r="C33" s="51">
        <f>IFERROR(C15/SUMIFS(fCQual,fType,C$14),0)</f>
        <v>2215.12782051282</v>
      </c>
      <c r="D33" s="51">
        <f>IFERROR(D15/SUM(fCQual),0)</f>
        <v>4537.48278236915</v>
      </c>
      <c r="E33" s="7">
        <f>IFERROR(C33/B33-1,"-")</f>
        <v>-0.647702540183796</v>
      </c>
      <c r="F33" s="86" t="inlineStr">
        <is>
          <t>Ad spend / quality leads of campaigns that have Meta spend data.</t>
        </is>
      </c>
    </row>
    <row r="34">
      <c r="A34" s="12" t="inlineStr">
        <is>
          <t>Lost leads</t>
        </is>
      </c>
      <c r="B34" s="48">
        <f>SUMIFS(fLost,fType,B$14)</f>
        <v>243</v>
      </c>
      <c r="C34" s="48">
        <f>SUMIFS(fLost,fType,C$14)</f>
        <v>370</v>
      </c>
      <c r="D34" s="48">
        <f>SUM(fLost)</f>
        <v>613</v>
      </c>
      <c r="E34" s="7">
        <f>IFERROR(C34/B34-1,"-")</f>
        <v>0.522633744855967</v>
      </c>
      <c r="F34" s="86" t="inlineStr">
        <is>
          <t>Status = Lost.</t>
        </is>
      </c>
    </row>
    <row r="35">
      <c r="A35" s="12" t="inlineStr">
        <is>
          <t>Lost %</t>
        </is>
      </c>
      <c r="B35" s="106">
        <f>IFERROR(B34/B23,0)</f>
        <v>0.189105058365759</v>
      </c>
      <c r="C35" s="106">
        <f>IFERROR(C34/C23,0)</f>
        <v>0.15798462852263</v>
      </c>
      <c r="D35" s="106">
        <f>IFERROR(D34/D23,0)</f>
        <v>0.169010201268266</v>
      </c>
      <c r="E35" s="107">
        <f>IFERROR((C35-B35)*100,"-")</f>
        <v>-3.11204298431285</v>
      </c>
      <c r="F35" s="86" t="inlineStr">
        <is>
          <t>Lost / CRM leads.</t>
        </is>
      </c>
    </row>
    <row r="36">
      <c r="A36" s="12" t="inlineStr">
        <is>
          <t>Un-actioned leads (status "New Lead")</t>
        </is>
      </c>
      <c r="B36" s="48">
        <f>COUNTIFS(ldType,B$14,ldStatus,"New Lead")</f>
        <v>227</v>
      </c>
      <c r="C36" s="48">
        <f>COUNTIFS(ldType,C$14,ldStatus,"New Lead")</f>
        <v>352</v>
      </c>
      <c r="D36" s="48">
        <f>COUNTIFS(ldStatus,"New Lead")</f>
        <v>579</v>
      </c>
      <c r="E36" s="7">
        <f>IFERROR(C36/B36-1,"-")</f>
        <v>0.550660792951542</v>
      </c>
      <c r="F36" s="86" t="inlineStr">
        <is>
          <t>Leads not yet touched by sales as of 31-Oct.</t>
        </is>
      </c>
    </row>
    <row r="37">
      <c r="A37" s="12" t="inlineStr">
        <is>
          <t>Un-actioned %</t>
        </is>
      </c>
      <c r="B37" s="106">
        <f>IFERROR(B36/B23,0)</f>
        <v>0.176653696498054</v>
      </c>
      <c r="C37" s="106">
        <f>IFERROR(C36/C23,0)</f>
        <v>0.150298889837746</v>
      </c>
      <c r="D37" s="106">
        <f>IFERROR(D36/D23,0)</f>
        <v>0.159636062861869</v>
      </c>
      <c r="E37" s="107">
        <f>IFERROR((C37-B37)*100,"-")</f>
        <v>-2.6354806660309</v>
      </c>
      <c r="F37" s="86" t="inlineStr">
        <is>
          <t>Higher = quality rate still immature.</t>
        </is>
      </c>
    </row>
    <row r="38">
      <c r="A38" s="12" t="inlineStr">
        <is>
          <t>Days in market (in window)</t>
        </is>
      </c>
      <c r="B38" s="48">
        <f>DaysOld</f>
        <v>31</v>
      </c>
      <c r="C38" s="48">
        <f>DaysNew</f>
        <v>24</v>
      </c>
      <c r="D38" s="48">
        <f>""</f>
      </c>
      <c r="E38" s="7" t="n"/>
      <c r="F38" s="86" t="inlineStr">
        <is>
          <t>Settings tab. Old: 01-Oct to 31-Oct; New (campaigns with Meta data): 08-Oct to 31-Oct.</t>
        </is>
      </c>
    </row>
    <row r="39">
      <c r="A39" s="12" t="inlineStr">
        <is>
          <t>Avg daily ad spend (INR)</t>
        </is>
      </c>
      <c r="B39" s="48">
        <f>IFERROR(B15/B38,0)</f>
        <v>41985.3648387097</v>
      </c>
      <c r="C39" s="48">
        <f>IFERROR(C15/C38,0)</f>
        <v>14398.3308333333</v>
      </c>
      <c r="D39" s="48">
        <f>""</f>
      </c>
      <c r="E39" s="7">
        <f>IFERROR(C39/B39-1,"-")</f>
        <v>-0.657063100710313</v>
      </c>
      <c r="F39" s="86" t="inlineStr">
        <is>
          <t>Spend / days in market.</t>
        </is>
      </c>
    </row>
    <row r="40">
      <c r="A40" s="12" t="inlineStr">
        <is>
          <t>Avg daily CRM leads</t>
        </is>
      </c>
      <c r="B40" s="53">
        <f>IFERROR(B23/B38,0)</f>
        <v>41.4516129032258</v>
      </c>
      <c r="C40" s="53">
        <f>IFERROR(C23/C38,0)</f>
        <v>97.5833333333333</v>
      </c>
      <c r="D40" s="53">
        <f>""</f>
      </c>
      <c r="E40" s="7">
        <f>IFERROR(C40/B40-1,"-")</f>
        <v>1.3541504539559</v>
      </c>
      <c r="F40" s="86" t="inlineStr">
        <is>
          <t>CRM leads / days in market.</t>
        </is>
      </c>
    </row>
    <row r="41">
      <c r="A41" s="12" t="inlineStr">
        <is>
          <t>Avg daily quality leads</t>
        </is>
      </c>
      <c r="B41" s="53">
        <f>IFERROR(B30/B38,0)</f>
        <v>6.67741935483871</v>
      </c>
      <c r="C41" s="53">
        <f>IFERROR(C30/C38,0)</f>
        <v>14.625</v>
      </c>
      <c r="D41" s="53">
        <f>""</f>
      </c>
      <c r="E41" s="7">
        <f>IFERROR(C41/B41-1,"-")</f>
        <v>1.19021739130435</v>
      </c>
      <c r="F41" s="86" t="inlineStr">
        <is>
          <t>Quality leads / days in market (New is still maturing).</t>
        </is>
      </c>
    </row>
    <row r="42" ht="28" customHeight="1">
      <c r="A42" s="86" t="inlineStr">
        <is>
          <t>New vs Old: relative change for volumes / costs, percentage-point (pp) change for rates. Green = New better, red = New worse (colour only on rate and cost metrics). "Total (all Natuf)" also contains Unattributed leads.</t>
        </is>
      </c>
    </row>
    <row r="44" ht="15.5" customHeight="1">
      <c r="A44" s="92" t="inlineStr">
        <is>
          <t>2. LEAD STATUS FUNNEL  (count and % of leads)</t>
        </is>
      </c>
    </row>
    <row r="45" ht="30" customHeight="1">
      <c r="A45" s="3" t="inlineStr">
        <is>
          <t>Lead status</t>
        </is>
      </c>
      <c r="B45" s="4" t="inlineStr">
        <is>
          <t>Old - leads</t>
        </is>
      </c>
      <c r="C45" s="5" t="inlineStr">
        <is>
          <t>New - leads</t>
        </is>
      </c>
      <c r="D45" s="4" t="inlineStr">
        <is>
          <t>Old - % of leads</t>
        </is>
      </c>
      <c r="E45" s="5" t="inlineStr">
        <is>
          <t>New - % of leads</t>
        </is>
      </c>
      <c r="F45" s="3" t="inlineStr">
        <is>
          <t>Quality status?  /  New vs Old (pp)</t>
        </is>
      </c>
    </row>
    <row r="46">
      <c r="A46" s="12" t="inlineStr">
        <is>
          <t>Won</t>
        </is>
      </c>
      <c r="B46" s="54">
        <f>COUNTIFS(ldType,"Old",ldStatus,$A46)</f>
        <v>0</v>
      </c>
      <c r="C46" s="54">
        <f>COUNTIFS(ldType,"New",ldStatus,$A46)</f>
        <v>0</v>
      </c>
      <c r="D46" s="109">
        <f>IFERROR(B46/B$64,0)</f>
        <v>0</v>
      </c>
      <c r="E46" s="109">
        <f>IFERROR(C46/C$64,0)</f>
        <v>0</v>
      </c>
      <c r="F46" s="56" t="str">
        <f>IF(ISNUMBER(MATCH($A46,QualityStatuses,0)),"Quality  |  ","")&amp;TEXT((E46-D46)*100,"+0.0;-0.0;0.0")&amp;" pp"</f>
        <v>Quality  |  0.0 pp</v>
      </c>
    </row>
    <row r="47">
      <c r="A47" s="12" t="inlineStr">
        <is>
          <t>Token Received</t>
        </is>
      </c>
      <c r="B47" s="54">
        <f>COUNTIFS(ldType,"Old",ldStatus,$A47)</f>
        <v>0</v>
      </c>
      <c r="C47" s="54">
        <f>COUNTIFS(ldType,"New",ldStatus,$A47)</f>
        <v>0</v>
      </c>
      <c r="D47" s="109">
        <f>IFERROR(B47/B$64,0)</f>
        <v>0</v>
      </c>
      <c r="E47" s="109">
        <f>IFERROR(C47/C$64,0)</f>
        <v>0</v>
      </c>
      <c r="F47" s="56" t="str">
        <f>IF(ISNUMBER(MATCH($A47,QualityStatuses,0)),"Quality  |  ","")&amp;TEXT((E47-D47)*100,"+0.0;-0.0;0.0")&amp;" pp"</f>
        <v>Quality  |  0.0 pp</v>
      </c>
    </row>
    <row r="48">
      <c r="A48" s="12" t="inlineStr">
        <is>
          <t>Qualified</t>
        </is>
      </c>
      <c r="B48" s="54">
        <f>COUNTIFS(ldType,"Old",ldStatus,$A48)</f>
        <v>14</v>
      </c>
      <c r="C48" s="54">
        <f>COUNTIFS(ldType,"New",ldStatus,$A48)</f>
        <v>20</v>
      </c>
      <c r="D48" s="109">
        <f>IFERROR(B48/B$64,0)</f>
        <v>0.0108949416342412</v>
      </c>
      <c r="E48" s="109">
        <f>IFERROR(C48/C$64,0)</f>
        <v>0.0085397096498719</v>
      </c>
      <c r="F48" s="56" t="str">
        <f>IF(ISNUMBER(MATCH($A48,QualityStatuses,0)),"Quality  |  ","")&amp;TEXT((E48-D48)*100,"+0.0;-0.0;0.0")&amp;" pp"</f>
        <v>Quality  |  -0.2 pp</v>
      </c>
    </row>
    <row r="49">
      <c r="A49" s="12" t="inlineStr">
        <is>
          <t>Meeting Scheduled</t>
        </is>
      </c>
      <c r="B49" s="54">
        <f>COUNTIFS(ldType,"Old",ldStatus,$A49)</f>
        <v>18</v>
      </c>
      <c r="C49" s="54">
        <f>COUNTIFS(ldType,"New",ldStatus,$A49)</f>
        <v>14</v>
      </c>
      <c r="D49" s="109">
        <f>IFERROR(B49/B$64,0)</f>
        <v>0.0140077821011673</v>
      </c>
      <c r="E49" s="109">
        <f>IFERROR(C49/C$64,0)</f>
        <v>0.00597779675491033</v>
      </c>
      <c r="F49" s="56" t="str">
        <f>IF(ISNUMBER(MATCH($A49,QualityStatuses,0)),"Quality  |  ","")&amp;TEXT((E49-D49)*100,"+0.0;-0.0;0.0")&amp;" pp"</f>
        <v>Quality  |  -0.8 pp</v>
      </c>
    </row>
    <row r="50">
      <c r="A50" s="12" t="inlineStr">
        <is>
          <t>Meeting Conducted</t>
        </is>
      </c>
      <c r="B50" s="54">
        <f>COUNTIFS(ldType,"Old",ldStatus,$A50)</f>
        <v>36</v>
      </c>
      <c r="C50" s="54">
        <f>COUNTIFS(ldType,"New",ldStatus,$A50)</f>
        <v>15</v>
      </c>
      <c r="D50" s="109">
        <f>IFERROR(B50/B$64,0)</f>
        <v>0.0280155642023346</v>
      </c>
      <c r="E50" s="109">
        <f>IFERROR(C50/C$64,0)</f>
        <v>0.00640478223740393</v>
      </c>
      <c r="F50" s="56" t="str">
        <f>IF(ISNUMBER(MATCH($A50,QualityStatuses,0)),"Quality  |  ","")&amp;TEXT((E50-D50)*100,"+0.0;-0.0;0.0")&amp;" pp"</f>
        <v>Quality  |  -2.2 pp</v>
      </c>
    </row>
    <row r="51">
      <c r="A51" s="12" t="inlineStr">
        <is>
          <t>Follow-Up</t>
        </is>
      </c>
      <c r="B51" s="54">
        <f>COUNTIFS(ldType,"Old",ldStatus,$A51)</f>
        <v>19</v>
      </c>
      <c r="C51" s="54">
        <f>COUNTIFS(ldType,"New",ldStatus,$A51)</f>
        <v>17</v>
      </c>
      <c r="D51" s="109">
        <f>IFERROR(B51/B$64,0)</f>
        <v>0.0147859922178988</v>
      </c>
      <c r="E51" s="109">
        <f>IFERROR(C51/C$64,0)</f>
        <v>0.00725875320239112</v>
      </c>
      <c r="F51" s="56" t="str">
        <f>IF(ISNUMBER(MATCH($A51,QualityStatuses,0)),"Quality  |  ","")&amp;TEXT((E51-D51)*100,"+0.0;-0.0;0.0")&amp;" pp"</f>
        <v>Quality  |  -0.8 pp</v>
      </c>
    </row>
    <row r="52">
      <c r="A52" s="12" t="inlineStr">
        <is>
          <t>Details Shared</t>
        </is>
      </c>
      <c r="B52" s="54">
        <f>COUNTIFS(ldType,"Old",ldStatus,$A52)</f>
        <v>120</v>
      </c>
      <c r="C52" s="54">
        <f>COUNTIFS(ldType,"New",ldStatus,$A52)</f>
        <v>285</v>
      </c>
      <c r="D52" s="109">
        <f>IFERROR(B52/B$64,0)</f>
        <v>0.0933852140077821</v>
      </c>
      <c r="E52" s="109">
        <f>IFERROR(C52/C$64,0)</f>
        <v>0.121690862510675</v>
      </c>
      <c r="F52" s="56" t="str">
        <f>IF(ISNUMBER(MATCH($A52,QualityStatuses,0)),"Quality  |  ","")&amp;TEXT((E52-D52)*100,"+0.0;-0.0;0.0")&amp;" pp"</f>
        <v>Quality  |  +2.8 pp</v>
      </c>
    </row>
    <row r="53">
      <c r="A53" s="12" t="inlineStr">
        <is>
          <t>Connected</t>
        </is>
      </c>
      <c r="B53" s="54">
        <f>COUNTIFS(ldType,"Old",ldStatus,$A53)</f>
        <v>217</v>
      </c>
      <c r="C53" s="54">
        <f>COUNTIFS(ldType,"New",ldStatus,$A53)</f>
        <v>341</v>
      </c>
      <c r="D53" s="109">
        <f>IFERROR(B53/B$64,0)</f>
        <v>0.168871595330739</v>
      </c>
      <c r="E53" s="109">
        <f>IFERROR(C53/C$64,0)</f>
        <v>0.145602049530316</v>
      </c>
      <c r="F53" s="56" t="str">
        <f>IF(ISNUMBER(MATCH($A53,QualityStatuses,0)),"Quality  |  ","")&amp;TEXT((E53-D53)*100,"+0.0;-0.0;0.0")&amp;" pp"</f>
        <v>-2.3 pp</v>
      </c>
    </row>
    <row r="54">
      <c r="A54" s="12" t="inlineStr">
        <is>
          <t>Attempt 1</t>
        </is>
      </c>
      <c r="B54" s="54">
        <f>COUNTIFS(ldType,"Old",ldStatus,$A54)</f>
        <v>210</v>
      </c>
      <c r="C54" s="54">
        <f>COUNTIFS(ldType,"New",ldStatus,$A54)</f>
        <v>639</v>
      </c>
      <c r="D54" s="109">
        <f>IFERROR(B54/B$64,0)</f>
        <v>0.163424124513619</v>
      </c>
      <c r="E54" s="109">
        <f>IFERROR(C54/C$64,0)</f>
        <v>0.272843723313407</v>
      </c>
      <c r="F54" s="56" t="str">
        <f>IF(ISNUMBER(MATCH($A54,QualityStatuses,0)),"Quality  |  ","")&amp;TEXT((E54-D54)*100,"+0.0;-0.0;0.0")&amp;" pp"</f>
        <v>+10.9 pp</v>
      </c>
    </row>
    <row r="55">
      <c r="A55" s="12" t="inlineStr">
        <is>
          <t>Attempt 2</t>
        </is>
      </c>
      <c r="B55" s="54">
        <f>COUNTIFS(ldType,"Old",ldStatus,$A55)</f>
        <v>117</v>
      </c>
      <c r="C55" s="54">
        <f>COUNTIFS(ldType,"New",ldStatus,$A55)</f>
        <v>184</v>
      </c>
      <c r="D55" s="109">
        <f>IFERROR(B55/B$64,0)</f>
        <v>0.0910505836575875</v>
      </c>
      <c r="E55" s="109">
        <f>IFERROR(C55/C$64,0)</f>
        <v>0.0785653287788215</v>
      </c>
      <c r="F55" s="56" t="str">
        <f>IF(ISNUMBER(MATCH($A55,QualityStatuses,0)),"Quality  |  ","")&amp;TEXT((E55-D55)*100,"+0.0;-0.0;0.0")&amp;" pp"</f>
        <v>-1.2 pp</v>
      </c>
    </row>
    <row r="56">
      <c r="A56" s="12" t="inlineStr">
        <is>
          <t>Attempt 3</t>
        </is>
      </c>
      <c r="B56" s="54">
        <f>COUNTIFS(ldType,"Old",ldStatus,$A56)</f>
        <v>21</v>
      </c>
      <c r="C56" s="54">
        <f>COUNTIFS(ldType,"New",ldStatus,$A56)</f>
        <v>56</v>
      </c>
      <c r="D56" s="109">
        <f>IFERROR(B56/B$64,0)</f>
        <v>0.0163424124513619</v>
      </c>
      <c r="E56" s="109">
        <f>IFERROR(C56/C$64,0)</f>
        <v>0.0239111870196413</v>
      </c>
      <c r="F56" s="56" t="str">
        <f>IF(ISNUMBER(MATCH($A56,QualityStatuses,0)),"Quality  |  ","")&amp;TEXT((E56-D56)*100,"+0.0;-0.0;0.0")&amp;" pp"</f>
        <v>+0.8 pp</v>
      </c>
    </row>
    <row r="57">
      <c r="A57" s="12" t="inlineStr">
        <is>
          <t>Attempt 4</t>
        </is>
      </c>
      <c r="B57" s="54">
        <f>COUNTIFS(ldType,"Old",ldStatus,$A57)</f>
        <v>25</v>
      </c>
      <c r="C57" s="54">
        <f>COUNTIFS(ldType,"New",ldStatus,$A57)</f>
        <v>24</v>
      </c>
      <c r="D57" s="109">
        <f>IFERROR(B57/B$64,0)</f>
        <v>0.0194552529182879</v>
      </c>
      <c r="E57" s="109">
        <f>IFERROR(C57/C$64,0)</f>
        <v>0.0102476515798463</v>
      </c>
      <c r="F57" s="56" t="str">
        <f>IF(ISNUMBER(MATCH($A57,QualityStatuses,0)),"Quality  |  ","")&amp;TEXT((E57-D57)*100,"+0.0;-0.0;0.0")&amp;" pp"</f>
        <v>-0.9 pp</v>
      </c>
    </row>
    <row r="58">
      <c r="A58" s="12" t="inlineStr">
        <is>
          <t>Attempt 5</t>
        </is>
      </c>
      <c r="B58" s="54">
        <f>COUNTIFS(ldType,"Old",ldStatus,$A58)</f>
        <v>13</v>
      </c>
      <c r="C58" s="54">
        <f>COUNTIFS(ldType,"New",ldStatus,$A58)</f>
        <v>20</v>
      </c>
      <c r="D58" s="109">
        <f>IFERROR(B58/B$64,0)</f>
        <v>0.0101167315175097</v>
      </c>
      <c r="E58" s="109">
        <f>IFERROR(C58/C$64,0)</f>
        <v>0.0085397096498719</v>
      </c>
      <c r="F58" s="56" t="str">
        <f>IF(ISNUMBER(MATCH($A58,QualityStatuses,0)),"Quality  |  ","")&amp;TEXT((E58-D58)*100,"+0.0;-0.0;0.0")&amp;" pp"</f>
        <v>-0.2 pp</v>
      </c>
    </row>
    <row r="59">
      <c r="A59" s="12" t="inlineStr">
        <is>
          <t>New Lead</t>
        </is>
      </c>
      <c r="B59" s="54">
        <f>COUNTIFS(ldType,"Old",ldStatus,$A59)</f>
        <v>227</v>
      </c>
      <c r="C59" s="54">
        <f>COUNTIFS(ldType,"New",ldStatus,$A59)</f>
        <v>352</v>
      </c>
      <c r="D59" s="109">
        <f>IFERROR(B59/B$64,0)</f>
        <v>0.176653696498054</v>
      </c>
      <c r="E59" s="109">
        <f>IFERROR(C59/C$64,0)</f>
        <v>0.150298889837746</v>
      </c>
      <c r="F59" s="56" t="str">
        <f>IF(ISNUMBER(MATCH($A59,QualityStatuses,0)),"Quality  |  ","")&amp;TEXT((E59-D59)*100,"+0.0;-0.0;0.0")&amp;" pp"</f>
        <v>-2.6 pp</v>
      </c>
    </row>
    <row r="60">
      <c r="A60" s="12" t="inlineStr">
        <is>
          <t>Nurture</t>
        </is>
      </c>
      <c r="B60" s="54">
        <f>COUNTIFS(ldType,"Old",ldStatus,$A60)</f>
        <v>3</v>
      </c>
      <c r="C60" s="54">
        <f>COUNTIFS(ldType,"New",ldStatus,$A60)</f>
        <v>5</v>
      </c>
      <c r="D60" s="109">
        <f>IFERROR(B60/B$64,0)</f>
        <v>0.00233463035019455</v>
      </c>
      <c r="E60" s="109">
        <f>IFERROR(C60/C$64,0)</f>
        <v>0.00213492741246798</v>
      </c>
      <c r="F60" s="56" t="str">
        <f>IF(ISNUMBER(MATCH($A60,QualityStatuses,0)),"Quality  |  ","")&amp;TEXT((E60-D60)*100,"+0.0;-0.0;0.0")&amp;" pp"</f>
        <v>-0.0 pp</v>
      </c>
    </row>
    <row r="61">
      <c r="A61" s="12" t="inlineStr">
        <is>
          <t>Meeting Conducted but NOT QUALIFIED</t>
        </is>
      </c>
      <c r="B61" s="54">
        <f>COUNTIFS(ldType,"Old",ldStatus,$A61)</f>
        <v>1</v>
      </c>
      <c r="C61" s="54">
        <f>COUNTIFS(ldType,"New",ldStatus,$A61)</f>
        <v>0</v>
      </c>
      <c r="D61" s="109">
        <f>IFERROR(B61/B$64,0)</f>
        <v>0.000778210116731518</v>
      </c>
      <c r="E61" s="109">
        <f>IFERROR(C61/C$64,0)</f>
        <v>0</v>
      </c>
      <c r="F61" s="56" t="str">
        <f>IF(ISNUMBER(MATCH($A61,QualityStatuses,0)),"Quality  |  ","")&amp;TEXT((E61-D61)*100,"+0.0;-0.0;0.0")&amp;" pp"</f>
        <v>-0.1 pp</v>
      </c>
    </row>
    <row r="62">
      <c r="A62" s="12" t="inlineStr">
        <is>
          <t>Lost</t>
        </is>
      </c>
      <c r="B62" s="54">
        <f>COUNTIFS(ldType,"Old",ldStatus,$A62)</f>
        <v>243</v>
      </c>
      <c r="C62" s="54">
        <f>COUNTIFS(ldType,"New",ldStatus,$A62)</f>
        <v>370</v>
      </c>
      <c r="D62" s="109">
        <f>IFERROR(B62/B$64,0)</f>
        <v>0.189105058365759</v>
      </c>
      <c r="E62" s="109">
        <f>IFERROR(C62/C$64,0)</f>
        <v>0.15798462852263</v>
      </c>
      <c r="F62" s="56" t="str">
        <f>IF(ISNUMBER(MATCH($A62,QualityStatuses,0)),"Quality  |  ","")&amp;TEXT((E62-D62)*100,"+0.0;-0.0;0.0")&amp;" pp"</f>
        <v>-3.1 pp</v>
      </c>
    </row>
    <row r="63">
      <c r="A63" s="12" t="inlineStr">
        <is>
          <t>Negotiation</t>
        </is>
      </c>
      <c r="B63" s="54">
        <f>COUNTIFS(ldType,"Old",ldStatus,$A63)</f>
        <v>1</v>
      </c>
      <c r="C63" s="54">
        <f>COUNTIFS(ldType,"New",ldStatus,$A63)</f>
        <v>0</v>
      </c>
      <c r="D63" s="109">
        <f>IFERROR(B63/B$64,0)</f>
        <v>0.000778210116731518</v>
      </c>
      <c r="E63" s="109">
        <f>IFERROR(C63/C$64,0)</f>
        <v>0</v>
      </c>
      <c r="F63" s="56" t="str">
        <f>IF(ISNUMBER(MATCH($A63,QualityStatuses,0)),"Quality  |  ","")&amp;TEXT((E63-D63)*100,"+0.0;-0.0;0.0")&amp;" pp"</f>
        <v>-0.1 pp</v>
      </c>
    </row>
    <row r="64">
      <c r="A64" s="57" t="inlineStr">
        <is>
          <t>Total (Old / New leads)</t>
        </is>
      </c>
      <c r="B64" s="58">
        <f>SUM(B46:B63)</f>
        <v>1285</v>
      </c>
      <c r="C64" s="58">
        <f>SUM(C46:C63)</f>
        <v>2342</v>
      </c>
      <c r="D64" s="110">
        <f>SUM(D46:D63)</f>
        <v>1</v>
      </c>
      <c r="E64" s="110">
        <f>SUM(E46:E63)</f>
        <v>1</v>
      </c>
      <c r="F64" s="57" t="n"/>
    </row>
    <row r="65">
      <c r="A65" s="86" t="inlineStr">
        <is>
          <t>Total leads here exclude the 0 Unattributed leads. Rows highlighted green in the status column are Quality statuses.</t>
        </is>
      </c>
    </row>
    <row r="66" ht="15.5" customHeight="1"/>
    <row r="67">
      <c r="A67" s="92" t="inlineStr">
        <is>
          <t>3. LIKE-FOR-LIKE COHORT  -  leads created on/after the Like-for-like start date (Settings; here 08-Oct-2026)</t>
        </is>
      </c>
    </row>
    <row r="68">
      <c r="A68" s="3" t="inlineStr">
        <is>
          <t>Metric</t>
        </is>
      </c>
      <c r="B68" s="4" t="inlineStr">
        <is>
          <t>Old</t>
        </is>
      </c>
      <c r="C68" s="5" t="inlineStr">
        <is>
          <t>New</t>
        </is>
      </c>
      <c r="D68" s="6" t="n"/>
      <c r="E68" s="6" t="inlineStr">
        <is>
          <t>New vs Old</t>
        </is>
      </c>
      <c r="F68" s="3" t="inlineStr">
        <is>
          <t>Why it matters</t>
        </is>
      </c>
    </row>
    <row r="69">
      <c r="A69" s="12" t="inlineStr">
        <is>
          <t>Leads created in cohort</t>
        </is>
      </c>
      <c r="B69" s="54">
        <f>COUNTIFS(ldType,B$67,ldDate,"&gt;="&amp;LFLStart)</f>
        <v>0</v>
      </c>
      <c r="C69" s="54">
        <f>COUNTIFS(ldType,C$67,ldDate,"&gt;="&amp;LFLStart)</f>
        <v>0</v>
      </c>
      <c r="D69" s="12" t="n"/>
      <c r="E69" s="7" t="str">
        <f>IFERROR(C69/B69-1,"-")</f>
        <v>-</v>
      </c>
      <c r="F69" s="86" t="inlineStr">
        <is>
          <t>Both groups have the same maximum lead age (24 days).</t>
        </is>
      </c>
    </row>
    <row r="70">
      <c r="A70" s="12" t="inlineStr">
        <is>
          <t>Contacted leads</t>
        </is>
      </c>
      <c r="B70" s="54">
        <f>COUNTIFS(ldType,B$67,ldDate,"&gt;="&amp;LFLStart,ldStatus,"&lt;&gt;New Lead")</f>
        <v>0</v>
      </c>
      <c r="C70" s="54">
        <f>COUNTIFS(ldType,C$67,ldDate,"&gt;="&amp;LFLStart,ldStatus,"&lt;&gt;New Lead")</f>
        <v>0</v>
      </c>
      <c r="D70" s="12" t="n"/>
      <c r="E70" s="7" t="str">
        <f>IFERROR(C70/B70-1,"-")</f>
        <v>-</v>
      </c>
      <c r="F70" s="86" t="n"/>
    </row>
    <row r="71">
      <c r="A71" s="12" t="inlineStr">
        <is>
          <t>Contacted %</t>
        </is>
      </c>
      <c r="B71" s="109">
        <f>IFERROR(B70/B69,0)</f>
        <v>0</v>
      </c>
      <c r="C71" s="109">
        <f>IFERROR(C70/C69,0)</f>
        <v>0</v>
      </c>
      <c r="D71" s="12" t="n"/>
      <c r="E71" s="107">
        <f>IFERROR((C71-B71)*100,"-")</f>
        <v>0</v>
      </c>
      <c r="F71" s="86" t="inlineStr">
        <is>
          <t>Sales follow-up speed on the same-age leads.</t>
        </is>
      </c>
    </row>
    <row r="72">
      <c r="A72" s="12" t="inlineStr">
        <is>
          <t>Quality leads</t>
        </is>
      </c>
      <c r="B72" s="54">
        <f>COUNTIFS(ldType,B$67,ldDate,"&gt;="&amp;LFLStart,ldQual,"Quality Lead")</f>
        <v>0</v>
      </c>
      <c r="C72" s="54">
        <f>COUNTIFS(ldType,C$67,ldDate,"&gt;="&amp;LFLStart,ldQual,"Quality Lead")</f>
        <v>0</v>
      </c>
      <c r="D72" s="12" t="n"/>
      <c r="E72" s="7" t="str">
        <f>IFERROR(C72/B72-1,"-")</f>
        <v>-</v>
      </c>
      <c r="F72" s="86" t="n"/>
    </row>
    <row r="73">
      <c r="A73" s="12" t="inlineStr">
        <is>
          <t>Quality % (of leads)</t>
        </is>
      </c>
      <c r="B73" s="109">
        <f>IFERROR(B72/B69,0)</f>
        <v>0</v>
      </c>
      <c r="C73" s="109">
        <f>IFERROR(C72/C69,0)</f>
        <v>0</v>
      </c>
      <c r="D73" s="12" t="n"/>
      <c r="E73" s="107">
        <f>IFERROR((C73-B73)*100,"-")</f>
        <v>0</v>
      </c>
      <c r="F73" s="86" t="inlineStr">
        <is>
          <t>Fairest quality comparison: removes lead-age bias.</t>
        </is>
      </c>
    </row>
    <row r="74">
      <c r="A74" s="12" t="inlineStr">
        <is>
          <t>Quality % of contacted</t>
        </is>
      </c>
      <c r="B74" s="109">
        <f>IFERROR(B72/B70,0)</f>
        <v>0</v>
      </c>
      <c r="C74" s="109">
        <f>IFERROR(C72/C70,0)</f>
        <v>0</v>
      </c>
      <c r="D74" s="12" t="n"/>
      <c r="E74" s="107">
        <f>IFERROR((C74-B74)*100,"-")</f>
        <v>0</v>
      </c>
      <c r="F74" s="86" t="n"/>
    </row>
    <row r="76">
      <c r="A76" s="92" t="inlineStr">
        <is>
          <t>4. CAMPAIGN SCORECARD</t>
        </is>
      </c>
    </row>
    <row r="77">
      <c r="A77" s="3" t="inlineStr">
        <is>
          <t>Campaign</t>
        </is>
      </c>
      <c r="B77" s="6" t="inlineStr">
        <is>
          <t>Type</t>
        </is>
      </c>
      <c r="C77" s="6" t="inlineStr">
        <is>
          <t>Ad spend (INR)</t>
        </is>
      </c>
      <c r="D77" s="6" t="inlineStr">
        <is>
          <t>Meta results</t>
        </is>
      </c>
      <c r="E77" s="6" t="inlineStr">
        <is>
          <t>CRM leads</t>
        </is>
      </c>
      <c r="F77" s="6" t="inlineStr">
        <is>
          <t>Quality leads</t>
        </is>
      </c>
      <c r="G77" s="6" t="inlineStr">
        <is>
          <t>Quality %</t>
        </is>
      </c>
      <c r="H77" s="6" t="inlineStr">
        <is>
          <t>CPL (INR)</t>
        </is>
      </c>
      <c r="I77" s="6" t="inlineStr">
        <is>
          <t>CPQL (INR)</t>
        </is>
      </c>
      <c r="J77" s="6" t="inlineStr">
        <is>
          <t>Contacted %</t>
        </is>
      </c>
    </row>
    <row r="78">
      <c r="A78" s="12" t="inlineStr">
        <is>
          <t>E_Karan_Natuf_All_07072026</t>
        </is>
      </c>
      <c r="B78" s="56" t="str">
        <f>IFERROR(INDEX(CampTypes,MATCH(A78,CampList,0)),"")</f>
        <v>Old</v>
      </c>
      <c r="C78" s="54">
        <f>IF(COUNTIF(MetaCamps,$A78)=0,"n/a",SUMIFS(fSpend,fCampaign,$A78))</f>
        <v>277596.99</v>
      </c>
      <c r="D78" s="54">
        <f>SUMIFS(fMeta,fCampaign,$A78)</f>
        <v>289</v>
      </c>
      <c r="E78" s="54">
        <f>SUMIFS(fLeads,fCampaign,$A78)</f>
        <v>229</v>
      </c>
      <c r="F78" s="54">
        <f>SUMIFS(fQual,fCampaign,$A78)</f>
        <v>21</v>
      </c>
      <c r="G78" s="109">
        <f>IFERROR(F78/E78,0)</f>
        <v>0.091703056768559</v>
      </c>
      <c r="H78" s="54">
        <f>IF(COUNTIF(MetaCamps,$A78)=0,"n/a",IFERROR(C78/E78,0))</f>
        <v>1212.213930131</v>
      </c>
      <c r="I78" s="54">
        <f>IF(COUNTIF(MetaCamps,$A78)=0,"n/a",IFERROR(C78/F78,0))</f>
        <v>13218.9042857143</v>
      </c>
      <c r="J78" s="109">
        <f>IFERROR(SUMIFS(fContacted,fCampaign,$A78)/E78,0)</f>
        <v>0.720524017467249</v>
      </c>
    </row>
    <row r="79">
      <c r="A79" s="12" t="inlineStr">
        <is>
          <t>E_Natuf_Generic_13082026</t>
        </is>
      </c>
      <c r="B79" s="56" t="str">
        <f>IFERROR(INDEX(CampTypes,MATCH(A79,CampList,0)),"")</f>
        <v>Old</v>
      </c>
      <c r="C79" s="54">
        <f>IF(COUNTIF(MetaCamps,$A79)=0,"n/a",SUMIFS(fSpend,fCampaign,$A79))</f>
        <v>233578.47</v>
      </c>
      <c r="D79" s="54">
        <f>SUMIFS(fMeta,fCampaign,$A79)</f>
        <v>245</v>
      </c>
      <c r="E79" s="54">
        <f>SUMIFS(fLeads,fCampaign,$A79)</f>
        <v>210</v>
      </c>
      <c r="F79" s="54">
        <f>SUMIFS(fQual,fCampaign,$A79)</f>
        <v>40</v>
      </c>
      <c r="G79" s="109">
        <f>IFERROR(F79/E79,0)</f>
        <v>0.19047619047619</v>
      </c>
      <c r="H79" s="54">
        <f>IF(COUNTIF(MetaCamps,$A79)=0,"n/a",IFERROR(C79/E79,0))</f>
        <v>1112.27842857143</v>
      </c>
      <c r="I79" s="54">
        <f>IF(COUNTIF(MetaCamps,$A79)=0,"n/a",IFERROR(C79/F79,0))</f>
        <v>5839.46175</v>
      </c>
      <c r="J79" s="109">
        <f>IFERROR(SUMIFS(fContacted,fCampaign,$A79)/E79,0)</f>
        <v>0.861904761904762</v>
      </c>
    </row>
    <row r="80">
      <c r="A80" s="12" t="inlineStr">
        <is>
          <t>E_Suresh_Natuf_Kiosk_07072026</t>
        </is>
      </c>
      <c r="B80" s="56" t="str">
        <f>IFERROR(INDEX(CampTypes,MATCH(A80,CampList,0)),"")</f>
        <v>Old</v>
      </c>
      <c r="C80" s="54">
        <f>IF(COUNTIF(MetaCamps,$A80)=0,"n/a",SUMIFS(fSpend,fCampaign,$A80))</f>
        <v>232416.42</v>
      </c>
      <c r="D80" s="54">
        <f>SUMIFS(fMeta,fCampaign,$A80)</f>
        <v>360</v>
      </c>
      <c r="E80" s="54">
        <f>SUMIFS(fLeads,fCampaign,$A80)</f>
        <v>313</v>
      </c>
      <c r="F80" s="54">
        <f>SUMIFS(fQual,fCampaign,$A80)</f>
        <v>68</v>
      </c>
      <c r="G80" s="109">
        <f>IFERROR(F80/E80,0)</f>
        <v>0.217252396166134</v>
      </c>
      <c r="H80" s="54">
        <f>IF(COUNTIF(MetaCamps,$A80)=0,"n/a",IFERROR(C80/E80,0))</f>
        <v>742.544472843451</v>
      </c>
      <c r="I80" s="54">
        <f>IF(COUNTIF(MetaCamps,$A80)=0,"n/a",IFERROR(C80/F80,0))</f>
        <v>3417.88852941177</v>
      </c>
      <c r="J80" s="109">
        <f>IFERROR(SUMIFS(fContacted,fCampaign,$A80)/E80,0)</f>
        <v>0.853035143769968</v>
      </c>
    </row>
    <row r="81">
      <c r="A81" s="12" t="inlineStr">
        <is>
          <t>natuf_Kiosk_14072026_Hindi</t>
        </is>
      </c>
      <c r="B81" s="56" t="str">
        <f>IFERROR(INDEX(CampTypes,MATCH(A81,CampList,0)),"")</f>
        <v>Old</v>
      </c>
      <c r="C81" s="54">
        <f>IF(COUNTIF(MetaCamps,$A81)=0,"n/a",SUMIFS(fSpend,fCampaign,$A81))</f>
        <v>180149.88</v>
      </c>
      <c r="D81" s="54">
        <f>SUMIFS(fMeta,fCampaign,$A81)</f>
        <v>438</v>
      </c>
      <c r="E81" s="54">
        <f>SUMIFS(fLeads,fCampaign,$A81)</f>
        <v>382</v>
      </c>
      <c r="F81" s="54">
        <f>SUMIFS(fQual,fCampaign,$A81)</f>
        <v>42</v>
      </c>
      <c r="G81" s="109">
        <f>IFERROR(F81/E81,0)</f>
        <v>0.109947643979058</v>
      </c>
      <c r="H81" s="54">
        <f>IF(COUNTIF(MetaCamps,$A81)=0,"n/a",IFERROR(C81/E81,0))</f>
        <v>471.596544502618</v>
      </c>
      <c r="I81" s="54">
        <f>IF(COUNTIF(MetaCamps,$A81)=0,"n/a",IFERROR(C81/F81,0))</f>
        <v>4289.28285714286</v>
      </c>
      <c r="J81" s="109">
        <f>IFERROR(SUMIFS(fContacted,fCampaign,$A81)/E81,0)</f>
        <v>0.798429319371728</v>
      </c>
    </row>
    <row r="82">
      <c r="A82" s="12" t="inlineStr">
        <is>
          <t>E_Selva_Natuf_All_07072026</t>
        </is>
      </c>
      <c r="B82" s="56" t="str">
        <f>IFERROR(INDEX(CampTypes,MATCH(A82,CampList,0)),"")</f>
        <v>Old</v>
      </c>
      <c r="C82" s="54">
        <f>IF(COUNTIF(MetaCamps,$A82)=0,"n/a",SUMIFS(fSpend,fCampaign,$A82))</f>
        <v>80349.25</v>
      </c>
      <c r="D82" s="54">
        <f>SUMIFS(fMeta,fCampaign,$A82)</f>
        <v>71</v>
      </c>
      <c r="E82" s="54">
        <f>SUMIFS(fLeads,fCampaign,$A82)</f>
        <v>46</v>
      </c>
      <c r="F82" s="54">
        <f>SUMIFS(fQual,fCampaign,$A82)</f>
        <v>14</v>
      </c>
      <c r="G82" s="109">
        <f>IFERROR(F82/E82,0)</f>
        <v>0.304347826086957</v>
      </c>
      <c r="H82" s="54">
        <f>IF(COUNTIF(MetaCamps,$A82)=0,"n/a",IFERROR(C82/E82,0))</f>
        <v>1746.72282608696</v>
      </c>
      <c r="I82" s="54">
        <f>IF(COUNTIF(MetaCamps,$A82)=0,"n/a",IFERROR(C82/F82,0))</f>
        <v>5739.23214285714</v>
      </c>
      <c r="J82" s="109">
        <f>IFERROR(SUMIFS(fContacted,fCampaign,$A82)/E82,0)</f>
        <v>1</v>
      </c>
    </row>
    <row r="83">
      <c r="A83" s="12" t="inlineStr">
        <is>
          <t>E_Natuf_MF_05092026</t>
        </is>
      </c>
      <c r="B83" s="56" t="str">
        <f>IFERROR(INDEX(CampTypes,MATCH(A83,CampList,0)),"")</f>
        <v>Old</v>
      </c>
      <c r="C83" s="54">
        <f>IF(COUNTIF(MetaCamps,$A83)=0,"n/a",SUMIFS(fSpend,fCampaign,$A83))</f>
        <v>79772.24</v>
      </c>
      <c r="D83" s="54">
        <f>SUMIFS(fMeta,fCampaign,$A83)</f>
        <v>30</v>
      </c>
      <c r="E83" s="54">
        <f>SUMIFS(fLeads,fCampaign,$A83)</f>
        <v>26</v>
      </c>
      <c r="F83" s="54">
        <f>SUMIFS(fQual,fCampaign,$A83)</f>
        <v>1</v>
      </c>
      <c r="G83" s="109">
        <f>IFERROR(F83/E83,0)</f>
        <v>0.0384615384615385</v>
      </c>
      <c r="H83" s="54">
        <f>IF(COUNTIF(MetaCamps,$A83)=0,"n/a",IFERROR(C83/E83,0))</f>
        <v>3068.16307692308</v>
      </c>
      <c r="I83" s="54">
        <f>IF(COUNTIF(MetaCamps,$A83)=0,"n/a",IFERROR(C83/F83,0))</f>
        <v>79772.24</v>
      </c>
      <c r="J83" s="109">
        <f>IFERROR(SUMIFS(fContacted,fCampaign,$A83)/E83,0)</f>
        <v>0.923076923076923</v>
      </c>
    </row>
    <row r="84">
      <c r="A84" s="12" t="inlineStr">
        <is>
          <t>E_Natuf_Generic_09092026</t>
        </is>
      </c>
      <c r="B84" s="56" t="str">
        <f>IFERROR(INDEX(CampTypes,MATCH(A84,CampList,0)),"")</f>
        <v>Old</v>
      </c>
      <c r="C84" s="54">
        <f>IF(COUNTIF(MetaCamps,$A84)=0,"n/a",SUMIFS(fSpend,fCampaign,$A84))</f>
        <v>71194.81</v>
      </c>
      <c r="D84" s="54">
        <f>SUMIFS(fMeta,fCampaign,$A84)</f>
        <v>77</v>
      </c>
      <c r="E84" s="54">
        <f>SUMIFS(fLeads,fCampaign,$A84)</f>
        <v>8</v>
      </c>
      <c r="F84" s="54">
        <f>SUMIFS(fQual,fCampaign,$A84)</f>
        <v>2</v>
      </c>
      <c r="G84" s="109">
        <f>IFERROR(F84/E84,0)</f>
        <v>0.25</v>
      </c>
      <c r="H84" s="54">
        <f>IF(COUNTIF(MetaCamps,$A84)=0,"n/a",IFERROR(C84/E84,0))</f>
        <v>8899.35125</v>
      </c>
      <c r="I84" s="54">
        <f>IF(COUNTIF(MetaCamps,$A84)=0,"n/a",IFERROR(C84/F84,0))</f>
        <v>35597.405</v>
      </c>
      <c r="J84" s="109">
        <f>IFERROR(SUMIFS(fContacted,fCampaign,$A84)/E84,0)</f>
        <v>1</v>
      </c>
    </row>
    <row r="85">
      <c r="A85" s="12" t="inlineStr">
        <is>
          <t>E_Karan_Natuf_Kiosk_07072026</t>
        </is>
      </c>
      <c r="B85" s="56" t="str">
        <f>IFERROR(INDEX(CampTypes,MATCH(A85,CampList,0)),"")</f>
        <v>Old</v>
      </c>
      <c r="C85" s="54">
        <f>IF(COUNTIF(MetaCamps,$A85)=0,"n/a",SUMIFS(fSpend,fCampaign,$A85))</f>
        <v>54540.16</v>
      </c>
      <c r="D85" s="54">
        <f>SUMIFS(fMeta,fCampaign,$A85)</f>
        <v>30</v>
      </c>
      <c r="E85" s="54">
        <f>SUMIFS(fLeads,fCampaign,$A85)</f>
        <v>24</v>
      </c>
      <c r="F85" s="54">
        <f>SUMIFS(fQual,fCampaign,$A85)</f>
        <v>6</v>
      </c>
      <c r="G85" s="109">
        <f>IFERROR(F85/E85,0)</f>
        <v>0.25</v>
      </c>
      <c r="H85" s="54">
        <f>IF(COUNTIF(MetaCamps,$A85)=0,"n/a",IFERROR(C85/E85,0))</f>
        <v>2272.50666666667</v>
      </c>
      <c r="I85" s="54">
        <f>IF(COUNTIF(MetaCamps,$A85)=0,"n/a",IFERROR(C85/F85,0))</f>
        <v>9090.02666666667</v>
      </c>
      <c r="J85" s="109">
        <f>IFERROR(SUMIFS(fContacted,fCampaign,$A85)/E85,0)</f>
        <v>0.625</v>
      </c>
    </row>
    <row r="86">
      <c r="A86" s="12" t="inlineStr">
        <is>
          <t>E_Natuf_Foco_10092026</t>
        </is>
      </c>
      <c r="B86" s="56" t="str">
        <f>IFERROR(INDEX(CampTypes,MATCH(A86,CampList,0)),"")</f>
        <v>Old</v>
      </c>
      <c r="C86" s="54">
        <f>IF(COUNTIF(MetaCamps,$A86)=0,"n/a",SUMIFS(fSpend,fCampaign,$A86))</f>
        <v>46413.52</v>
      </c>
      <c r="D86" s="54">
        <f>SUMIFS(fMeta,fCampaign,$A86)</f>
        <v>40</v>
      </c>
      <c r="E86" s="54">
        <f>SUMIFS(fLeads,fCampaign,$A86)</f>
        <v>32</v>
      </c>
      <c r="F86" s="54">
        <f>SUMIFS(fQual,fCampaign,$A86)</f>
        <v>7</v>
      </c>
      <c r="G86" s="109">
        <f>IFERROR(F86/E86,0)</f>
        <v>0.21875</v>
      </c>
      <c r="H86" s="54">
        <f>IF(COUNTIF(MetaCamps,$A86)=0,"n/a",IFERROR(C86/E86,0))</f>
        <v>1450.4225</v>
      </c>
      <c r="I86" s="54">
        <f>IF(COUNTIF(MetaCamps,$A86)=0,"n/a",IFERROR(C86/F86,0))</f>
        <v>6630.50285714286</v>
      </c>
      <c r="J86" s="109">
        <f>IFERROR(SUMIFS(fContacted,fCampaign,$A86)/E86,0)</f>
        <v>1</v>
      </c>
    </row>
    <row r="87">
      <c r="A87" s="12" t="inlineStr">
        <is>
          <t>E_Natuf_Amazon_29092026</t>
        </is>
      </c>
      <c r="B87" s="56" t="str">
        <f>IFERROR(INDEX(CampTypes,MATCH(A87,CampList,0)),"")</f>
        <v>Old</v>
      </c>
      <c r="C87" s="54">
        <f>IF(COUNTIF(MetaCamps,$A87)=0,"n/a",SUMIFS(fSpend,fCampaign,$A87))</f>
        <v>39121.71</v>
      </c>
      <c r="D87" s="54">
        <f>SUMIFS(fMeta,fCampaign,$A87)</f>
        <v>22</v>
      </c>
      <c r="E87" s="54">
        <f>SUMIFS(fLeads,fCampaign,$A87)</f>
        <v>15</v>
      </c>
      <c r="F87" s="54">
        <f>SUMIFS(fQual,fCampaign,$A87)</f>
        <v>6</v>
      </c>
      <c r="G87" s="109">
        <f>IFERROR(F87/E87,0)</f>
        <v>0.4</v>
      </c>
      <c r="H87" s="54">
        <f>IF(COUNTIF(MetaCamps,$A87)=0,"n/a",IFERROR(C87/E87,0))</f>
        <v>2608.114</v>
      </c>
      <c r="I87" s="54">
        <f>IF(COUNTIF(MetaCamps,$A87)=0,"n/a",IFERROR(C87/F87,0))</f>
        <v>6520.285</v>
      </c>
      <c r="J87" s="109">
        <f>IFERROR(SUMIFS(fContacted,fCampaign,$A87)/E87,0)</f>
        <v>1</v>
      </c>
    </row>
    <row r="88">
      <c r="A88" s="12" t="inlineStr">
        <is>
          <t>E_Natuf_Web_23092026</t>
        </is>
      </c>
      <c r="B88" s="56" t="str">
        <f>IFERROR(INDEX(CampTypes,MATCH(A88,CampList,0)),"")</f>
        <v>Old</v>
      </c>
      <c r="C88" s="54">
        <f>IF(COUNTIF(MetaCamps,$A88)=0,"n/a",SUMIFS(fSpend,fCampaign,$A88))</f>
        <v>6412.86</v>
      </c>
      <c r="D88" s="54">
        <f>SUMIFS(fMeta,fCampaign,$A88)</f>
        <v>0</v>
      </c>
      <c r="E88" s="54">
        <f>SUMIFS(fLeads,fCampaign,$A88)</f>
        <v>0</v>
      </c>
      <c r="F88" s="54">
        <f>SUMIFS(fQual,fCampaign,$A88)</f>
        <v>0</v>
      </c>
      <c r="G88" s="109">
        <f>IFERROR(F88/E88,0)</f>
        <v>0</v>
      </c>
      <c r="H88" s="54">
        <f>IF(COUNTIF(MetaCamps,$A88)=0,"n/a",IFERROR(C88/E88,0))</f>
        <v>0</v>
      </c>
      <c r="I88" s="54">
        <f>IF(COUNTIF(MetaCamps,$A88)=0,"n/a",IFERROR(C88/F88,0))</f>
        <v>0</v>
      </c>
      <c r="J88" s="109">
        <f>IFERROR(SUMIFS(fContacted,fCampaign,$A88)/E88,0)</f>
        <v>0</v>
      </c>
    </row>
    <row r="89">
      <c r="A89" s="12" t="inlineStr">
        <is>
          <t>ABO | Natuf | Leads | Unit Franchise | India | Oct26 | V1</t>
        </is>
      </c>
      <c r="B89" s="56" t="str">
        <f>IFERROR(INDEX(CampTypes,MATCH(A89,CampList,0)),"")</f>
        <v>New</v>
      </c>
      <c r="C89" s="54">
        <f>IF(COUNTIF(MetaCamps,$A89)=0,"n/a",SUMIFS(fSpend,fCampaign,$A89))</f>
        <v>264151.59</v>
      </c>
      <c r="D89" s="54">
        <f>SUMIFS(fMeta,fCampaign,$A89)</f>
        <v>2102</v>
      </c>
      <c r="E89" s="54">
        <f>SUMIFS(fLeads,fCampaign,$A89)</f>
        <v>817</v>
      </c>
      <c r="F89" s="54">
        <f>SUMIFS(fQual,fCampaign,$A89)</f>
        <v>149</v>
      </c>
      <c r="G89" s="109">
        <f>IFERROR(F89/E89,0)</f>
        <v>0.182374541003672</v>
      </c>
      <c r="H89" s="54">
        <f>IF(COUNTIF(MetaCamps,$A89)=0,"n/a",IFERROR(C89/E89,0))</f>
        <v>323.318959608323</v>
      </c>
      <c r="I89" s="54">
        <f>IF(COUNTIF(MetaCamps,$A89)=0,"n/a",IFERROR(C89/F89,0))</f>
        <v>1772.82946308725</v>
      </c>
      <c r="J89" s="109">
        <f>IFERROR(SUMIFS(fContacted,fCampaign,$A89)/E89,0)</f>
        <v>0.714810281517748</v>
      </c>
    </row>
    <row r="90">
      <c r="A90" s="12" t="inlineStr">
        <is>
          <t>ABO | Natuf | Leads | Master Franchise | India | Oct26 | V1</t>
        </is>
      </c>
      <c r="B90" s="56" t="str">
        <f>IFERROR(INDEX(CampTypes,MATCH(A90,CampList,0)),"")</f>
        <v>New</v>
      </c>
      <c r="C90" s="54">
        <f>IF(COUNTIF(MetaCamps,$A90)=0,"n/a",SUMIFS(fSpend,fCampaign,$A90))</f>
        <v>55861.63</v>
      </c>
      <c r="D90" s="54">
        <f>SUMIFS(fMeta,fCampaign,$A90)</f>
        <v>188</v>
      </c>
      <c r="E90" s="54">
        <f>SUMIFS(fLeads,fCampaign,$A90)</f>
        <v>148</v>
      </c>
      <c r="F90" s="54">
        <f>SUMIFS(fQual,fCampaign,$A90)</f>
        <v>7</v>
      </c>
      <c r="G90" s="109">
        <f>IFERROR(F90/E90,0)</f>
        <v>0.0472972972972973</v>
      </c>
      <c r="H90" s="54">
        <f>IF(COUNTIF(MetaCamps,$A90)=0,"n/a",IFERROR(C90/E90,0))</f>
        <v>377.443445945946</v>
      </c>
      <c r="I90" s="54">
        <f>IF(COUNTIF(MetaCamps,$A90)=0,"n/a",IFERROR(C90/F90,0))</f>
        <v>7980.23285714286</v>
      </c>
      <c r="J90" s="109">
        <f>IFERROR(SUMIFS(fContacted,fCampaign,$A90)/E90,0)</f>
        <v>0.851351351351351</v>
      </c>
    </row>
    <row r="91">
      <c r="A91" s="12" t="inlineStr">
        <is>
          <t>Natuf | ABO | WhatsApp | Unit Franchise | India | Oct26 | V1</t>
        </is>
      </c>
      <c r="B91" s="56" t="str">
        <f>IFERROR(INDEX(CampTypes,MATCH(A91,CampList,0)),"")</f>
        <v>New</v>
      </c>
      <c r="C91" s="54">
        <f>IF(COUNTIF(MetaCamps,$A91)=0,"n/a",SUMIFS(fSpend,fCampaign,$A91))</f>
        <v>25546.72</v>
      </c>
      <c r="D91" s="54">
        <f>SUMIFS(fMeta,fCampaign,$A91)</f>
        <v>266</v>
      </c>
      <c r="E91" s="54">
        <f>SUMIFS(fLeads,fCampaign,$A91)</f>
        <v>0</v>
      </c>
      <c r="F91" s="54">
        <f>SUMIFS(fQual,fCampaign,$A91)</f>
        <v>0</v>
      </c>
      <c r="G91" s="109">
        <f>IFERROR(F91/E91,0)</f>
        <v>0</v>
      </c>
      <c r="H91" s="54">
        <f>IF(COUNTIF(MetaCamps,$A91)=0,"n/a",IFERROR(C91/E91,0))</f>
        <v>0</v>
      </c>
      <c r="I91" s="54">
        <f>IF(COUNTIF(MetaCamps,$A91)=0,"n/a",IFERROR(C91/F91,0))</f>
        <v>0</v>
      </c>
      <c r="J91" s="109">
        <f>IFERROR(SUMIFS(fContacted,fCampaign,$A91)/E91,0)</f>
        <v>0</v>
      </c>
    </row>
    <row r="92">
      <c r="A92" s="12" t="inlineStr">
        <is>
          <t>EBG - In House | ABO | Natuf | Leads | Unit Franchise | India | Oct26 | V1</t>
        </is>
      </c>
      <c r="B92" s="56" t="str">
        <f>IFERROR(INDEX(CampTypes,MATCH(A92,CampList,0)),"")</f>
        <v>New</v>
      </c>
      <c r="C92" s="54" t="str">
        <f>IF(COUNTIF(MetaCamps,$A92)=0,"n/a",SUMIFS(fSpend,fCampaign,$A92))</f>
        <v>n/a</v>
      </c>
      <c r="D92" s="54">
        <f>SUMIFS(fMeta,fCampaign,$A92)</f>
        <v>0</v>
      </c>
      <c r="E92" s="54">
        <f>SUMIFS(fLeads,fCampaign,$A92)</f>
        <v>1262</v>
      </c>
      <c r="F92" s="54">
        <f>SUMIFS(fQual,fCampaign,$A92)</f>
        <v>193</v>
      </c>
      <c r="G92" s="109">
        <f>IFERROR(F92/E92,0)</f>
        <v>0.152931854199683</v>
      </c>
      <c r="H92" s="54" t="str">
        <f>IF(COUNTIF(MetaCamps,$A92)=0,"n/a",IFERROR(C92/E92,0))</f>
        <v>n/a</v>
      </c>
      <c r="I92" s="54" t="str">
        <f>IF(COUNTIF(MetaCamps,$A92)=0,"n/a",IFERROR(C92/F92,0))</f>
        <v>n/a</v>
      </c>
      <c r="J92" s="109">
        <f>IFERROR(SUMIFS(fContacted,fCampaign,$A92)/E92,0)</f>
        <v>0.980982567353407</v>
      </c>
    </row>
    <row r="93">
      <c r="A93" s="12" t="inlineStr">
        <is>
          <t>Natuf | In House | ABO |  | WhatsApp | Unit Franchise | India | Oct26 | V1</t>
        </is>
      </c>
      <c r="B93" s="56" t="str">
        <f>IFERROR(INDEX(CampTypes,MATCH(A93,CampList,0)),"")</f>
        <v>New</v>
      </c>
      <c r="C93" s="54" t="str">
        <f>IF(COUNTIF(MetaCamps,$A93)=0,"n/a",SUMIFS(fSpend,fCampaign,$A93))</f>
        <v>n/a</v>
      </c>
      <c r="D93" s="54">
        <f>SUMIFS(fMeta,fCampaign,$A93)</f>
        <v>0</v>
      </c>
      <c r="E93" s="54">
        <f>SUMIFS(fLeads,fCampaign,$A93)</f>
        <v>73</v>
      </c>
      <c r="F93" s="54">
        <f>SUMIFS(fQual,fCampaign,$A93)</f>
        <v>2</v>
      </c>
      <c r="G93" s="109">
        <f>IFERROR(F93/E93,0)</f>
        <v>0.0273972602739726</v>
      </c>
      <c r="H93" s="54" t="str">
        <f>IF(COUNTIF(MetaCamps,$A93)=0,"n/a",IFERROR(C93/E93,0))</f>
        <v>n/a</v>
      </c>
      <c r="I93" s="54" t="str">
        <f>IF(COUNTIF(MetaCamps,$A93)=0,"n/a",IFERROR(C93/F93,0))</f>
        <v>n/a</v>
      </c>
      <c r="J93" s="109">
        <f>IFERROR(SUMIFS(fContacted,fCampaign,$A93)/E93,0)</f>
        <v>0.0958904109589041</v>
      </c>
    </row>
    <row r="94">
      <c r="A94" s="12" t="inlineStr">
        <is>
          <t>EBG - In House | ABO | Natuf | Leads | Master Franchise | India | Oct26 | V1</t>
        </is>
      </c>
      <c r="B94" s="56" t="str">
        <f>IFERROR(INDEX(CampTypes,MATCH(A94,CampList,0)),"")</f>
        <v>New</v>
      </c>
      <c r="C94" s="54" t="str">
        <f>IF(COUNTIF(MetaCamps,$A94)=0,"n/a",SUMIFS(fSpend,fCampaign,$A94))</f>
        <v>n/a</v>
      </c>
      <c r="D94" s="54">
        <f>SUMIFS(fMeta,fCampaign,$A94)</f>
        <v>0</v>
      </c>
      <c r="E94" s="54">
        <f>SUMIFS(fLeads,fCampaign,$A94)</f>
        <v>42</v>
      </c>
      <c r="F94" s="54">
        <f>SUMIFS(fQual,fCampaign,$A94)</f>
        <v>0</v>
      </c>
      <c r="G94" s="109">
        <f>IFERROR(F94/E94,0)</f>
        <v>0</v>
      </c>
      <c r="H94" s="54" t="str">
        <f>IF(COUNTIF(MetaCamps,$A94)=0,"n/a",IFERROR(C94/E94,0))</f>
        <v>n/a</v>
      </c>
      <c r="I94" s="54" t="str">
        <f>IF(COUNTIF(MetaCamps,$A94)=0,"n/a",IFERROR(C94/F94,0))</f>
        <v>n/a</v>
      </c>
      <c r="J94" s="109">
        <f>IFERROR(SUMIFS(fContacted,fCampaign,$A94)/E94,0)</f>
        <v>0.833333333333333</v>
      </c>
    </row>
    <row r="95">
      <c r="A95" s="57" t="inlineStr">
        <is>
          <t>TOTAL</t>
        </is>
      </c>
      <c r="B95" s="57" t="n"/>
      <c r="C95" s="58">
        <f>SUM(C78:C94)</f>
        <v>1647106.25</v>
      </c>
      <c r="D95" s="58">
        <f>SUM(D78:D94)</f>
        <v>4158</v>
      </c>
      <c r="E95" s="58">
        <f>SUM(E78:E94)</f>
        <v>3627</v>
      </c>
      <c r="F95" s="58">
        <f>SUM(F78:F94)</f>
        <v>558</v>
      </c>
      <c r="G95" s="110">
        <f>IFERROR(F95/E95,0)</f>
        <v>0.153846153846154</v>
      </c>
      <c r="H95" s="58">
        <f>IFERROR(C95/SUM(fCLeads),0)</f>
        <v>732.047222222222</v>
      </c>
      <c r="I95" s="58">
        <f>IFERROR(C95/SUM(fCQual),0)</f>
        <v>4537.48278236915</v>
      </c>
      <c r="J95" s="110">
        <f>IFERROR(SUM(fContacted)/E95,0)</f>
        <v>0.840363937138131</v>
      </c>
    </row>
    <row r="96" ht="32" customHeight="1">
      <c r="A96" s="86" t="inlineStr">
        <is>
          <t>Note: "n/a" = campaign not present in the Meta exports (EBG - In House ad account): its leads/quality are counted, its spend is unknown. Total CPL / CPQL divide total spend by the leads / quality leads of campaigns that have spend data. Web landing-page campaigns report page views, not leads.</t>
        </is>
      </c>
    </row>
    <row r="99">
      <c r="A99" s="3" t="inlineStr">
        <is>
          <t>Chart data (linked to the tables above)</t>
        </is>
      </c>
      <c r="B99" s="4" t="inlineStr">
        <is>
          <t>Old</t>
        </is>
      </c>
      <c r="C99" s="5" t="inlineStr">
        <is>
          <t>New</t>
        </is>
      </c>
    </row>
    <row r="100">
      <c r="A100" s="12" t="inlineStr">
        <is>
          <t>Contacted %</t>
        </is>
      </c>
      <c r="B100" s="111">
        <f>B27</f>
        <v>0.823346303501946</v>
      </c>
      <c r="C100" s="111">
        <f>C27</f>
        <v>0.849701110162255</v>
      </c>
    </row>
    <row r="101">
      <c r="A101" s="12" t="inlineStr">
        <is>
          <t>Quality % (of leads)</t>
        </is>
      </c>
      <c r="B101" s="111">
        <f>B31</f>
        <v>0.161089494163424</v>
      </c>
      <c r="C101" s="111">
        <f>C31</f>
        <v>0.149871904355252</v>
      </c>
    </row>
    <row r="102">
      <c r="A102" s="12" t="inlineStr">
        <is>
          <t>Quality % of contacted</t>
        </is>
      </c>
      <c r="B102" s="111">
        <f>B32</f>
        <v>0.195652173913044</v>
      </c>
      <c r="C102" s="111">
        <f>C32</f>
        <v>0.176381909547739</v>
      </c>
    </row>
    <row r="103">
      <c r="A103" s="12" t="inlineStr">
        <is>
          <t>Lost %</t>
        </is>
      </c>
      <c r="B103" s="111">
        <f>B35</f>
        <v>0.189105058365759</v>
      </c>
      <c r="C103" s="111">
        <f>C35</f>
        <v>0.15798462852263</v>
      </c>
    </row>
    <row r="105">
      <c r="A105" s="3" t="inlineStr">
        <is>
          <t>Cost metrics (INR)</t>
        </is>
      </c>
      <c r="B105" s="4" t="inlineStr">
        <is>
          <t>Old</t>
        </is>
      </c>
      <c r="C105" s="5" t="inlineStr">
        <is>
          <t>New</t>
        </is>
      </c>
    </row>
    <row r="106">
      <c r="A106" s="12" t="inlineStr">
        <is>
          <t>Cost per lead (CPL)</t>
        </is>
      </c>
      <c r="B106" s="40">
        <f>B25</f>
        <v>1012.87650583658</v>
      </c>
      <c r="C106" s="40">
        <f>C25</f>
        <v>358.093202072539</v>
      </c>
    </row>
    <row r="107">
      <c r="A107" s="12" t="inlineStr">
        <is>
          <t>Cost per quality lead (CPQL)</t>
        </is>
      </c>
      <c r="B107" s="40">
        <f>B33</f>
        <v>6287.66333333333</v>
      </c>
      <c r="C107" s="40">
        <f>C33</f>
        <v>2215.12782051282</v>
      </c>
    </row>
  </sheetData>
  <mergeCells count="15">
    <mergeCell ref="A10:F10"/>
    <mergeCell ref="A13:F13"/>
    <mergeCell ref="A44:F44"/>
    <mergeCell ref="A9:F9"/>
    <mergeCell ref="A67:F67"/>
    <mergeCell ref="A96:J96"/>
    <mergeCell ref="A11:F11"/>
    <mergeCell ref="A42:F42"/>
    <mergeCell ref="A76:F76"/>
    <mergeCell ref="A5:F5"/>
    <mergeCell ref="A8:F8"/>
    <mergeCell ref="A6:F6"/>
    <mergeCell ref="A4:F4"/>
    <mergeCell ref="A7:F7"/>
    <mergeCell ref="A65:F65"/>
  </mergeCells>
  <conditionalFormatting sqref="A46:A63">
    <cfRule type="expression" priority="27" dxfId="28">
      <formula>ISNUMBER(MATCH($A46,QualityStatuses,0))</formula>
    </cfRule>
  </conditionalFormatting>
  <conditionalFormatting sqref="E18">
    <cfRule type="cellIs" priority="1" operator="greaterThan" dxfId="2">
      <formula>0</formula>
    </cfRule>
    <cfRule type="cellIs" priority="2" operator="lessThan" dxfId="3">
      <formula>0</formula>
    </cfRule>
  </conditionalFormatting>
  <conditionalFormatting sqref="E19">
    <cfRule type="cellIs" priority="3" operator="greaterThan" dxfId="3">
      <formula>0</formula>
    </cfRule>
    <cfRule type="cellIs" priority="4" operator="lessThan" dxfId="2">
      <formula>0</formula>
    </cfRule>
  </conditionalFormatting>
  <conditionalFormatting sqref="E20">
    <cfRule type="cellIs" priority="5" operator="greaterThan" dxfId="3">
      <formula>0</formula>
    </cfRule>
    <cfRule type="cellIs" priority="6" operator="lessThan" dxfId="2">
      <formula>0</formula>
    </cfRule>
  </conditionalFormatting>
  <conditionalFormatting sqref="E22">
    <cfRule type="cellIs" priority="7" operator="greaterThan" dxfId="3">
      <formula>0</formula>
    </cfRule>
    <cfRule type="cellIs" priority="8" operator="lessThan" dxfId="2">
      <formula>0</formula>
    </cfRule>
  </conditionalFormatting>
  <conditionalFormatting sqref="E24">
    <cfRule type="cellIs" priority="9" operator="greaterThan" dxfId="2">
      <formula>0</formula>
    </cfRule>
    <cfRule type="cellIs" priority="10" operator="lessThan" dxfId="3">
      <formula>0</formula>
    </cfRule>
  </conditionalFormatting>
  <conditionalFormatting sqref="E25">
    <cfRule type="cellIs" priority="11" operator="greaterThan" dxfId="3">
      <formula>0</formula>
    </cfRule>
    <cfRule type="cellIs" priority="12" operator="lessThan" dxfId="2">
      <formula>0</formula>
    </cfRule>
  </conditionalFormatting>
  <conditionalFormatting sqref="E27">
    <cfRule type="cellIs" priority="13" operator="greaterThan" dxfId="2">
      <formula>0</formula>
    </cfRule>
    <cfRule type="cellIs" priority="14" operator="lessThan" dxfId="3">
      <formula>0</formula>
    </cfRule>
  </conditionalFormatting>
  <conditionalFormatting sqref="E29">
    <cfRule type="cellIs" priority="15" operator="greaterThan" dxfId="2">
      <formula>0</formula>
    </cfRule>
    <cfRule type="cellIs" priority="16" operator="lessThan" dxfId="3">
      <formula>0</formula>
    </cfRule>
  </conditionalFormatting>
  <conditionalFormatting sqref="E31">
    <cfRule type="cellIs" priority="17" operator="greaterThan" dxfId="2">
      <formula>0</formula>
    </cfRule>
    <cfRule type="cellIs" priority="18" operator="lessThan" dxfId="3">
      <formula>0</formula>
    </cfRule>
  </conditionalFormatting>
  <conditionalFormatting sqref="E32">
    <cfRule type="cellIs" priority="19" operator="greaterThan" dxfId="2">
      <formula>0</formula>
    </cfRule>
    <cfRule type="cellIs" priority="20" operator="lessThan" dxfId="3">
      <formula>0</formula>
    </cfRule>
  </conditionalFormatting>
  <conditionalFormatting sqref="E33">
    <cfRule type="cellIs" priority="21" operator="greaterThan" dxfId="3">
      <formula>0</formula>
    </cfRule>
    <cfRule type="cellIs" priority="22" operator="lessThan" dxfId="2">
      <formula>0</formula>
    </cfRule>
  </conditionalFormatting>
  <conditionalFormatting sqref="E35">
    <cfRule type="cellIs" priority="23" operator="greaterThan" dxfId="3">
      <formula>0</formula>
    </cfRule>
    <cfRule type="cellIs" priority="24" operator="lessThan" dxfId="2">
      <formula>0</formula>
    </cfRule>
  </conditionalFormatting>
  <conditionalFormatting sqref="E37">
    <cfRule type="cellIs" priority="25" operator="greaterThan" dxfId="3">
      <formula>0</formula>
    </cfRule>
    <cfRule type="cellIs" priority="26" operator="lessThan" dxfId="2">
      <formula>0</formula>
    </cfRule>
  </conditionalFormatting>
  <pageMargins left="0.7" right="0.7" top="0.75" bottom="0.75" header="0.3" footer="0.3"/>
  <pageSetup orientation="landscape" fitToHeight="0"/>
  <drawing xmlns:r="http://schemas.openxmlformats.org/officeDocument/2006/relationships" r:id="rId1"/>
</worksheet>
</file>

<file path=xl/worksheets/sheet4.xml><?xml version="1.0" encoding="utf-8"?>
<worksheet xmlns="http://schemas.openxmlformats.org/spreadsheetml/2006/main">
  <sheetPr>
    <tabColor rgb="FFB45309"/>
    <outlinePr summaryBelow="1" summaryRight="1"/>
    <pageSetUpPr fitToPage="1"/>
  </sheetPr>
  <dimension ref="A1:G35"/>
  <sheetViews>
    <sheetView showGridLines="0" workbookViewId="0">
      <selection activeCell="A1" sqref="A1"/>
    </sheetView>
  </sheetViews>
  <sheetFormatPr baseColWidth="8" defaultRowHeight="14.5"/>
  <cols>
    <col width="6.7265625" customWidth="1" min="1" max="1"/>
    <col width="74.7265625" customWidth="1" min="2" max="2"/>
    <col width="20.7265625" customWidth="1" min="3" max="5"/>
    <col width="12.7265625" customWidth="1" min="6" max="6"/>
    <col width="70.7265625" customWidth="1" min="7" max="7"/>
  </cols>
  <sheetData>
    <row r="1" ht="23.5" customHeight="1">
      <c r="A1" s="34" t="inlineStr">
        <is>
          <t>Reconciliation &amp; Data Integrity Checks</t>
        </is>
      </c>
    </row>
    <row r="2">
      <c r="A2" s="2" t="inlineStr">
        <is>
          <t>Source figures are computed directly from the raw files provided (pandas, independent of the workbook); report figures are live formulas on the workbook tabs. Status = OK when difference is zero.</t>
        </is>
      </c>
    </row>
    <row r="4">
      <c r="A4" s="3" t="inlineStr">
        <is>
          <t>#</t>
        </is>
      </c>
      <c r="B4" s="3" t="inlineStr">
        <is>
          <t>Check</t>
        </is>
      </c>
      <c r="C4" s="3" t="inlineStr">
        <is>
          <t>Source file value</t>
        </is>
      </c>
      <c r="D4" s="3" t="inlineStr">
        <is>
          <t>Report value</t>
        </is>
      </c>
      <c r="E4" s="3" t="inlineStr">
        <is>
          <t>Difference</t>
        </is>
      </c>
      <c r="F4" s="3" t="inlineStr">
        <is>
          <t>Status</t>
        </is>
      </c>
      <c r="G4" s="3" t="inlineStr">
        <is>
          <t>Comment</t>
        </is>
      </c>
    </row>
    <row r="5" ht="30" customHeight="1">
      <c r="A5" s="61" t="n">
        <v>1</v>
      </c>
      <c r="B5" s="62" t="inlineStr">
        <is>
          <t>CRM rows in LeadData_October2026.csv (all brands)  =  duplicate rows + in-scope + excluded + cross-brand + other-brand records</t>
        </is>
      </c>
      <c r="C5" s="63" t="n">
        <v>28939</v>
      </c>
      <c r="D5" s="63">
        <f>2+COUNTA(Lead_Data!A2:A3628)+COUNTA(Excluded_Leads!A2:A36)+COUNTA(XBrand_Leads!A2:A58)+25218</f>
        <v>28939</v>
      </c>
      <c r="E5" s="63">
        <f>ROUND(D5-C5,2)</f>
        <v>0</v>
      </c>
      <c r="F5" s="64" t="str">
        <f>IF(ABS(E5)&lt;=0.005,"OK","SEE NOTE")</f>
        <v>OK</v>
      </c>
      <c r="G5" s="65" t="inlineStr">
        <is>
          <t>28,939 rows: 2 duplicate Lead id rows removed + 3,627 Natuf-campaign leads + 35 excluded Natuf-brand rows + 57 cross-brand + 25,218 other-brand records</t>
        </is>
      </c>
    </row>
    <row r="6" ht="30" customHeight="1">
      <c r="A6" s="61" t="n">
        <v>2</v>
      </c>
      <c r="B6" s="62" t="inlineStr">
        <is>
          <t>In-scope leads  =  Old + New + Unattributed</t>
        </is>
      </c>
      <c r="C6" s="63" t="n">
        <v>3627</v>
      </c>
      <c r="D6" s="63">
        <f>COUNTIF(ldType,"Old")+COUNTIF(ldType,"New")+COUNTIF(ldType,"Unattributed")</f>
        <v>3627</v>
      </c>
      <c r="E6" s="63">
        <f>ROUND(D6-C6,2)</f>
        <v>0</v>
      </c>
      <c r="F6" s="64" t="str">
        <f>IF(ABS(E6)&lt;=0.005,"OK","SEE NOTE")</f>
        <v>OK</v>
      </c>
      <c r="G6" s="65" t="inlineStr">
        <is>
          <t>Every in-scope lead is classified</t>
        </is>
      </c>
    </row>
    <row r="7" ht="30" customHeight="1">
      <c r="A7" s="61" t="n">
        <v>3</v>
      </c>
      <c r="B7" s="62" t="inlineStr">
        <is>
          <t>Fact_Data lead rows  =  Lead_Data rows</t>
        </is>
      </c>
      <c r="C7" s="63" t="n">
        <v>3627</v>
      </c>
      <c r="D7" s="63">
        <f>COUNTIF(fRT,"Lead")</f>
        <v>3627</v>
      </c>
      <c r="E7" s="63">
        <f>ROUND(D7-C7,2)</f>
        <v>0</v>
      </c>
      <c r="F7" s="64" t="str">
        <f>IF(ABS(E7)&lt;=0.005,"OK","SEE NOTE")</f>
        <v>OK</v>
      </c>
      <c r="G7" s="65" t="inlineStr">
        <is>
          <t>Pivot source table vs lead list</t>
        </is>
      </c>
    </row>
    <row r="8" ht="30" customHeight="1">
      <c r="A8" s="61" t="n">
        <v>4</v>
      </c>
      <c r="B8" s="62" t="inlineStr">
        <is>
          <t>Fact_Data quality leads  =  Lead_Data quality leads</t>
        </is>
      </c>
      <c r="C8" s="63" t="n">
        <v>558</v>
      </c>
      <c r="D8" s="63">
        <f>COUNTIF(ldQual,"Quality Lead")</f>
        <v>558</v>
      </c>
      <c r="E8" s="63">
        <f>ROUND(D8-C8,2)</f>
        <v>0</v>
      </c>
      <c r="F8" s="64" t="str">
        <f>IF(ABS(E8)&lt;=0.005,"OK","SEE NOTE")</f>
        <v>OK</v>
      </c>
      <c r="G8" s="65" t="inlineStr">
        <is>
          <t>Quality = status in the Settings list</t>
        </is>
      </c>
    </row>
    <row r="9" ht="30" customHeight="1">
      <c r="A9" s="61" t="n">
        <v>5</v>
      </c>
      <c r="B9" s="62" t="inlineStr">
        <is>
          <t>Quality-status records among all Natuf-brand rows in the CRM file  =  in-scope + excluded</t>
        </is>
      </c>
      <c r="C9" s="63" t="n">
        <v>558</v>
      </c>
      <c r="D9" s="63">
        <f>COUNTIF(ldQual,"Quality Lead")+COUNTIF(Excluded_Leads!H2:H36,"Yes")</f>
        <v>558</v>
      </c>
      <c r="E9" s="63">
        <f>ROUND(D9-C9,2)</f>
        <v>0</v>
      </c>
      <c r="F9" s="64" t="str">
        <f>IF(ABS(E9)&lt;=0.005,"OK","SEE NOTE")</f>
        <v>OK</v>
      </c>
      <c r="G9" s="65" t="inlineStr">
        <is>
          <t>Every quality record of the brand is accounted for</t>
        </is>
      </c>
    </row>
    <row r="10" ht="30" customHeight="1">
      <c r="A10" s="61" t="n">
        <v>6</v>
      </c>
      <c r="B10" s="62" t="inlineStr">
        <is>
          <t>Leads with no campaign tag kept as Unattributed</t>
        </is>
      </c>
      <c r="C10" s="63" t="n">
        <v>0</v>
      </c>
      <c r="D10" s="63">
        <f>COUNTIF(ldType,"Unattributed")</f>
        <v>0</v>
      </c>
      <c r="E10" s="63">
        <f>ROUND(D10-C10,2)</f>
        <v>0</v>
      </c>
      <c r="F10" s="64" t="str">
        <f>IF(ABS(E10)&lt;=0.005,"OK","SEE NOTE")</f>
        <v>OK</v>
      </c>
      <c r="G10" s="65" t="inlineStr">
        <is>
          <t>Paid / WhatsApp-API leads with campaign blank - shown as Unattributed, not forced into Old/New</t>
        </is>
      </c>
    </row>
    <row r="11" ht="30" customHeight="1">
      <c r="A11" s="61" t="n">
        <v>7</v>
      </c>
      <c r="B11" s="62" t="inlineStr">
        <is>
          <t>Bulk / manual (Excel) uploads with no campaign - excluded</t>
        </is>
      </c>
      <c r="C11" s="63" t="n">
        <v>34</v>
      </c>
      <c r="D11" s="63">
        <f>COUNTIF(Excluded_Leads!I2:I36,"No campaign*")</f>
        <v>34</v>
      </c>
      <c r="E11" s="63">
        <f>ROUND(D11-C11,2)</f>
        <v>0</v>
      </c>
      <c r="F11" s="64" t="str">
        <f>IF(ABS(E11)&lt;=0.005,"OK","SEE NOTE")</f>
        <v>OK</v>
      </c>
      <c r="G11" s="65" t="inlineStr">
        <is>
          <t>Not campaign leads (lead source = Excel)</t>
        </is>
      </c>
    </row>
    <row r="12" ht="30" customHeight="1">
      <c r="A12" s="61" t="n">
        <v>8</v>
      </c>
      <c r="B12" s="62" t="inlineStr">
        <is>
          <t>Ad spend: campaign file total (INR)</t>
        </is>
      </c>
      <c r="C12" s="63" t="n">
        <v>1647106.25</v>
      </c>
      <c r="D12" s="63">
        <f>SUM(fSpend)</f>
        <v>1647106.25</v>
      </c>
      <c r="E12" s="63">
        <f>ROUND(D12-C12,2)</f>
        <v>0</v>
      </c>
      <c r="F12" s="64" t="str">
        <f>IF(ABS(E12)&lt;=0.005,"OK","SEE NOTE")</f>
        <v>OK</v>
      </c>
      <c r="G12" s="65" t="inlineStr">
        <is>
          <t>Fact_Data spend rows (one per campaign) sum to the Meta campaign file</t>
        </is>
      </c>
    </row>
    <row r="13" ht="30" customHeight="1">
      <c r="A13" s="61" t="n">
        <v>9</v>
      </c>
      <c r="B13" s="62" t="inlineStr">
        <is>
          <t>Ad spend: ad-set file total (INR)</t>
        </is>
      </c>
      <c r="C13" s="63" t="n">
        <v>1647106.25</v>
      </c>
      <c r="D13" s="63">
        <f>SUM(fSpend)</f>
        <v>1647106.25</v>
      </c>
      <c r="E13" s="63">
        <f>ROUND(D13-C13,2)</f>
        <v>0</v>
      </c>
      <c r="F13" s="64" t="str">
        <f>IF(ABS(E13)&lt;=0.005,"OK","SEE NOTE")</f>
        <v>OK</v>
      </c>
      <c r="G13" s="65" t="inlineStr">
        <is>
          <t>Campaign file = ad-set file = report</t>
        </is>
      </c>
    </row>
    <row r="14" ht="30" customHeight="1">
      <c r="A14" s="61" t="n">
        <v>10</v>
      </c>
      <c r="B14" s="62" t="inlineStr">
        <is>
          <t>Ad spend: sum of ad sets mapped to campaigns  vs  campaign file (Campaign_Master total difference)</t>
        </is>
      </c>
      <c r="C14" s="63" t="n">
        <v>0</v>
      </c>
      <c r="D14" s="63">
        <f>Campaign_Master!J34</f>
        <v>0</v>
      </c>
      <c r="E14" s="63">
        <f>ROUND(D14-C14,2)</f>
        <v>0</v>
      </c>
      <c r="F14" s="64" t="str">
        <f>IF(ABS(E14)&lt;=0.005,"OK","SEE NOTE")</f>
        <v>OK</v>
      </c>
      <c r="G14" s="65" t="inlineStr">
        <is>
          <t>Inferred ad-set to campaign mapping reproduces every campaign total exactly (spend, impressions, results)</t>
        </is>
      </c>
    </row>
    <row r="15" ht="30" customHeight="1">
      <c r="A15" s="61" t="n">
        <v>11</v>
      </c>
      <c r="B15" s="62" t="inlineStr">
        <is>
          <t>Impressions: campaign file total</t>
        </is>
      </c>
      <c r="C15" s="63" t="n">
        <v>4126874</v>
      </c>
      <c r="D15" s="63">
        <f>SUM(fImpr)</f>
        <v>4126874</v>
      </c>
      <c r="E15" s="63">
        <f>ROUND(D15-C15,2)</f>
        <v>0</v>
      </c>
      <c r="F15" s="64" t="str">
        <f>IF(ABS(E15)&lt;=0.005,"OK","SEE NOTE")</f>
        <v>OK</v>
      </c>
      <c r="G15" s="65" t="inlineStr"/>
    </row>
    <row r="16" ht="30" customHeight="1">
      <c r="A16" s="61" t="n">
        <v>12</v>
      </c>
      <c r="B16" s="62" t="inlineStr">
        <is>
          <t>Link clicks: campaign file total</t>
        </is>
      </c>
      <c r="C16" s="63" t="n">
        <v>34205</v>
      </c>
      <c r="D16" s="63">
        <f>SUM(fClicks)</f>
        <v>34205</v>
      </c>
      <c r="E16" s="63">
        <f>ROUND(D16-C16,2)</f>
        <v>0</v>
      </c>
      <c r="F16" s="64" t="str">
        <f>IF(ABS(E16)&lt;=0.005,"OK","SEE NOTE")</f>
        <v>OK</v>
      </c>
      <c r="G16" s="65" t="inlineStr">
        <is>
          <t>Report uses campaign-file clicks (the ad-set export sums to 0 more in places)</t>
        </is>
      </c>
    </row>
    <row r="17" ht="30" customHeight="1">
      <c r="A17" s="61" t="n">
        <v>13</v>
      </c>
      <c r="B17" s="62" t="inlineStr">
        <is>
          <t>Meta lead-type results (campaign file, excl. landing-page-view campaigns)</t>
        </is>
      </c>
      <c r="C17" s="63" t="n">
        <v>4158</v>
      </c>
      <c r="D17" s="63">
        <f>SUM(fMeta)</f>
        <v>4158</v>
      </c>
      <c r="E17" s="63">
        <f>ROUND(D17-C17,2)</f>
        <v>0</v>
      </c>
      <c r="F17" s="64" t="str">
        <f>IF(ABS(E17)&lt;=0.005,"OK","SEE NOTE")</f>
        <v>OK</v>
      </c>
      <c r="G17" s="65" t="inlineStr">
        <is>
          <t>Web campaigns report landing page views, not leads</t>
        </is>
      </c>
    </row>
    <row r="18" ht="30" customHeight="1">
      <c r="A18" s="61" t="n">
        <v>14</v>
      </c>
      <c r="B18" s="62" t="inlineStr">
        <is>
          <t>Ad-level file spend (INR)  vs  campaign file</t>
        </is>
      </c>
      <c r="C18" s="63" t="n">
        <v>1647106.25</v>
      </c>
      <c r="D18" s="63" t="n">
        <v>1641571.85</v>
      </c>
      <c r="E18" s="63">
        <f>ROUND(D18-C18,2)</f>
        <v>-5534.4</v>
      </c>
      <c r="F18" s="64" t="inlineStr">
        <is>
          <t>INFO</t>
        </is>
      </c>
      <c r="G18" s="65" t="inlineStr">
        <is>
          <t>Ad-level export may miss deleted / archived ads and repeats ad names across ad sets - ad-level spend is NOT used; spend is reported at campaign level</t>
        </is>
      </c>
    </row>
    <row r="19" ht="30" customHeight="1">
      <c r="A19" s="61" t="n">
        <v>15</v>
      </c>
      <c r="B19" s="62" t="inlineStr">
        <is>
          <t>Dashboard grand-total leads  =  Lead_Data leads</t>
        </is>
      </c>
      <c r="C19" s="63" t="n">
        <v>3627</v>
      </c>
      <c r="D19" s="63">
        <f>'Master Dashboard'!E54</f>
        <v>3627</v>
      </c>
      <c r="E19" s="63">
        <f>ROUND(D19-C19,2)</f>
        <v>0</v>
      </c>
      <c r="F19" s="64" t="str">
        <f>IF(ABS(E19)&lt;=0.005,"OK","SEE NOTE")</f>
        <v>OK</v>
      </c>
      <c r="G19" s="65" t="inlineStr">
        <is>
          <t>Dashboard ties to the lead list</t>
        </is>
      </c>
    </row>
    <row r="20" ht="30" customHeight="1">
      <c r="A20" s="61" t="n">
        <v>16</v>
      </c>
      <c r="B20" s="62" t="inlineStr">
        <is>
          <t>Leads created outside the reporting window (01-Oct to 31-Oct)</t>
        </is>
      </c>
      <c r="C20" s="63" t="n">
        <v>0</v>
      </c>
      <c r="D20" s="63">
        <f>COUNTIF(ldDate,"&lt;"&amp;WinStart)+COUNTIF(ldDate,"&gt;"&amp;WinEnd)</f>
        <v>0</v>
      </c>
      <c r="E20" s="63">
        <f>ROUND(D20-C20,2)</f>
        <v>0</v>
      </c>
      <c r="F20" s="64" t="str">
        <f>IF(ABS(E20)&lt;=0.005,"OK","SEE NOTE")</f>
        <v>OK</v>
      </c>
      <c r="G20" s="65" t="inlineStr">
        <is>
          <t>Lead export covers exactly the window</t>
        </is>
      </c>
    </row>
    <row r="21" ht="30" customHeight="1">
      <c r="A21" s="61" t="n">
        <v>17</v>
      </c>
      <c r="B21" s="62" t="inlineStr">
        <is>
          <t>Natuf-campaign leads tagged to OTHER brands in CRM (listed, not counted)</t>
        </is>
      </c>
      <c r="C21" s="63" t="n">
        <v>57</v>
      </c>
      <c r="D21" s="63">
        <f>COUNTA(XBrand_Leads!A2:A58)</f>
        <v>57</v>
      </c>
      <c r="E21" s="63">
        <f>ROUND(D21-C21,2)</f>
        <v>0</v>
      </c>
      <c r="F21" s="64" t="str">
        <f>IF(ABS(E21)&lt;=0.005,"OK","SEE NOTE")</f>
        <v>OK</v>
      </c>
      <c r="G21" s="65" t="inlineStr">
        <is>
          <t>Reported separately on XBrand_Leads; their status belongs to another brand pipeline</t>
        </is>
      </c>
    </row>
    <row r="23">
      <c r="A23" s="92" t="inlineStr">
        <is>
          <t>LEAD FLOW  -  from raw file to report</t>
        </is>
      </c>
    </row>
    <row r="24">
      <c r="B24" s="38" t="inlineStr">
        <is>
          <t>Rows in LeadData_October2026.csv (all brands)</t>
        </is>
      </c>
      <c r="C24" s="40" t="n">
        <v>28939</v>
      </c>
    </row>
    <row r="25">
      <c r="B25" s="39" t="inlineStr">
        <is>
          <t xml:space="preserve">  less: duplicate Lead id rows (same lead exported twice)</t>
        </is>
      </c>
      <c r="C25" s="40" t="n">
        <v>2</v>
      </c>
    </row>
    <row r="26">
      <c r="B26" s="39" t="inlineStr">
        <is>
          <t xml:space="preserve">  less: other brands' records (not a Natuf brand and not on a Natuf campaign)</t>
        </is>
      </c>
      <c r="C26" s="40" t="n">
        <v>25218</v>
      </c>
    </row>
    <row r="27">
      <c r="B27" s="39" t="inlineStr">
        <is>
          <t xml:space="preserve">  less: Natuf-brand rows excluded (bulk upload / other-brand campaign)</t>
        </is>
      </c>
      <c r="C27" s="40" t="n">
        <v>35</v>
      </c>
    </row>
    <row r="28">
      <c r="B28" s="39" t="inlineStr">
        <is>
          <t xml:space="preserve">  less: Natuf-campaign leads tagged to other brands (XBrand_Leads)</t>
        </is>
      </c>
      <c r="C28" s="40" t="n">
        <v>57</v>
      </c>
    </row>
    <row r="29">
      <c r="B29" s="38" t="inlineStr">
        <is>
          <t>Natuf-campaign leads used in the report (total)</t>
        </is>
      </c>
      <c r="C29" s="40" t="n">
        <v>3627</v>
      </c>
    </row>
    <row r="30">
      <c r="B30" s="39" t="inlineStr">
        <is>
          <t xml:space="preserve">     of which Old campaigns</t>
        </is>
      </c>
      <c r="C30" s="40" t="n">
        <v>1285</v>
      </c>
    </row>
    <row r="31">
      <c r="B31" s="39" t="inlineStr">
        <is>
          <t xml:space="preserve">     of which New campaigns</t>
        </is>
      </c>
      <c r="C31" s="40" t="n">
        <v>2342</v>
      </c>
    </row>
    <row r="32">
      <c r="B32" s="39" t="inlineStr">
        <is>
          <t xml:space="preserve">     of which Unattributed</t>
        </is>
      </c>
      <c r="C32" s="40" t="n">
        <v>0</v>
      </c>
    </row>
    <row r="33">
      <c r="B33" s="39" t="inlineStr">
        <is>
          <t xml:space="preserve">     memo: New-campaign leads from EBG - In House campaigns (no Meta spend data)</t>
        </is>
      </c>
      <c r="C33" s="40" t="n">
        <v>1377</v>
      </c>
    </row>
    <row r="35" ht="32" customHeight="1">
      <c r="B35" s="86" t="inlineStr">
        <is>
          <t>No separate Lead Center export was supplied for this period; LeadData_October2026.csv (CRM export, one row per Lead id) is the single lead source. The previous reports' Lead Center reconciliation and Performance-Report cross-checks are therefore not repeated.</t>
        </is>
      </c>
    </row>
  </sheetData>
  <mergeCells count="2">
    <mergeCell ref="B35:G35"/>
    <mergeCell ref="A23:G23"/>
  </mergeCells>
  <conditionalFormatting sqref="F5:F17 F19:F21">
    <cfRule type="cellIs" priority="1" operator="equal" dxfId="1">
      <formula>"OK"</formula>
    </cfRule>
    <cfRule type="cellIs" priority="2" operator="notEqual" dxfId="0">
      <formula>"OK"</formula>
    </cfRule>
  </conditionalFormatting>
  <pageMargins left="0.7" right="0.7" top="0.75" bottom="0.75" header="0.3" footer="0.3"/>
  <pageSetup orientation="landscape" fitToHeight="0"/>
</worksheet>
</file>

<file path=xl/worksheets/sheet5.xml><?xml version="1.0" encoding="utf-8"?>
<worksheet xmlns="http://schemas.openxmlformats.org/spreadsheetml/2006/main">
  <sheetPr>
    <tabColor rgb="FFB45309"/>
    <outlinePr summaryBelow="1" summaryRight="1"/>
    <pageSetUpPr fitToPage="1"/>
  </sheetPr>
  <dimension ref="B1:B23"/>
  <sheetViews>
    <sheetView showGridLines="0" workbookViewId="0">
      <selection activeCell="A1" sqref="A1"/>
    </sheetView>
  </sheetViews>
  <sheetFormatPr baseColWidth="8" defaultRowHeight="14.5"/>
  <cols>
    <col width="3.7265625" customWidth="1" min="1" max="1"/>
    <col width="150.7265625" customWidth="1" min="2" max="2"/>
  </cols>
  <sheetData>
    <row r="1" ht="23.5" customHeight="1">
      <c r="B1" s="34" t="inlineStr">
        <is>
          <t>Notes, Definitions &amp; Assumptions - Natuf</t>
        </is>
      </c>
    </row>
    <row r="3" ht="15.5" customHeight="1">
      <c r="B3" s="92" t="inlineStr">
        <is>
          <t>HOW TO READ THIS WORKBOOK</t>
        </is>
      </c>
    </row>
    <row r="4" ht="60" customHeight="1">
      <c r="B4" s="67" t="inlineStr">
        <is>
          <t>•  Master Dashboard: the one-page management view (formula-driven): Old vs New headline KPIs, quality parameters, and a campaign-wise table with type, spend, leads, quality count, quality %, CPL and CPQL. Master Pivot: real PivotTables + slicers (Campaign Type, Campaign, Lead Status, Month, Week) plus the Campaign x Quality Parameter table at the bottom. Meta spend cannot be split by status / month / week, so spend shows as "-" when those slicers are used.</t>
        </is>
      </c>
    </row>
    <row r="5" ht="18" customHeight="1">
      <c r="B5" s="67" t="inlineStr">
        <is>
          <t>•  Executive Summary: takeaways, Old-vs-New KPI table, status funnel, same-age cohort and campaign scorecard - all live formulas.</t>
        </is>
      </c>
    </row>
    <row r="6" ht="30" customHeight="1">
      <c r="B6" s="67" t="inlineStr">
        <is>
          <t>•  Reconciliation: every figure tied back to the raw files. Campaign_Master: Old/New classification (editable). Data tabs: Fact_Data (pivot source), Lead_Data, Excluded_Leads, XBrand_Leads, Meta_* (raw Meta exports), Settings.</t>
        </is>
      </c>
    </row>
    <row r="7" ht="15.5" customHeight="1">
      <c r="B7" s="92" t="inlineStr">
        <is>
          <t>DEFINITIONS</t>
        </is>
      </c>
    </row>
    <row r="8" ht="30" customHeight="1">
      <c r="B8" s="67" t="inlineStr">
        <is>
          <t>•  Quality Lead = lead whose CRM Status is one of: Won, Token Received, Qualified, Meeting Scheduled, Meeting Conducted, Follow-Up, Details Shared (editable on Settings). "Meeting Conducted but NOT QUALIFIED" is not a quality status.</t>
        </is>
      </c>
    </row>
    <row r="9" ht="45" customHeight="1">
      <c r="B9" s="67" t="inlineStr">
        <is>
          <t>•  Old / New: a campaign is NEW if its name carries 'Oct26' - the new October-2026 campaign structure (ABO campaigns in the Kustard ad account and the 'EBG - In House ... Oct26' campaigns in the In-House ad account). Every other campaign is Old. Editable on Campaign_Master.</t>
        </is>
      </c>
    </row>
    <row r="10" ht="30" customHeight="1">
      <c r="B10" s="67" t="inlineStr">
        <is>
          <t>•  CRM leads = lead records in the CRM (one row per Lead id). Contacted = status other than "New Lead". Quality % = Quality leads / CRM leads. CPL = ad spend / CRM leads. CPQL = ad spend / Quality leads.</t>
        </is>
      </c>
    </row>
    <row r="11" ht="30" customHeight="1">
      <c r="B11" s="67" t="inlineStr">
        <is>
          <t>•  Meta results = instant-form leads (leadgen) plus WhatsApp conversations started. Web landing-page campaigns report landing page views (not leads) - excluded from results but their spend is included in spend.</t>
        </is>
      </c>
    </row>
    <row r="12" ht="15.5" customHeight="1">
      <c r="B12" s="92" t="inlineStr">
        <is>
          <t>DATA TREATMENT &amp; FINDINGS</t>
        </is>
      </c>
    </row>
    <row r="13" ht="45" customHeight="1">
      <c r="B13" s="67" t="inlineStr">
        <is>
          <t>•  REPORTING WINDOW: the Meta exports (campaigns, ad sets, ads) and LeadData_October2026.csv cover 01-Oct-2026 to 31-Oct-2026 only (the CRM export was taken on 31-Oct, last lead created 31-Oct 12:56). September is not in the supplied files, so this report compares Old vs New on October data; it is not cumulative with the earlier 01-Sep to 18-Oct report.</t>
        </is>
      </c>
    </row>
    <row r="14" ht="45" customHeight="1">
      <c r="B14" s="67" t="inlineStr">
        <is>
          <t>•  LeadData_October2026.csv holds 28,939 rows for all brands (2 duplicate Lead id rows removed). 3,627 leads belong to Natuf campaigns and are analysed; 25,218 records belong to other brands and are out of scope; 35 Natuf-brand rows are excluded (see Excluded_Leads) and 57 Natuf-campaign leads tagged to other brands are listed on XBrand_Leads but not counted.</t>
        </is>
      </c>
    </row>
    <row r="15" ht="90" customHeight="1">
      <c r="B15" s="67" t="inlineStr">
        <is>
          <t>•  SPEND COVERAGE (important): the EBG - In House campaigns (EBG - In House | ABO | Natuf | Leads | Master Franchise | India | Oct26 | V1, EBG - In House | ABO | Natuf | Leads | Unit Franchise | India | Oct26 | V1, Natuf | In House | ABO |  | WhatsApp | Unit Franchise | India | Oct26 | V1) have 1,377 CRM leads but are NOT in the Meta exports supplied (they run in a different ad account), so their spend is unknown. Their leads and quality are counted in lead / quality metrics, but cost metrics (CPL, CPQL, capture rate) are computed only on leads of campaigns that have Meta spend data (Fact_Data columns Costed Lead Count / Costed Quality Count). Send the EBG - In House Meta exports to add their spend; no other change is needed.</t>
        </is>
      </c>
    </row>
    <row r="16" ht="60" customHeight="1">
      <c r="B16" s="67" t="inlineStr">
        <is>
          <t>•  Ad-set names are reused across campaigns and the ad-set export has no campaign column. Ad sets were mapped to campaigns by exact-sum matching (spend, impressions and results of every campaign are reproduced exactly) with CRM ad-set evidence as tie-breaker. Because identical ad-set names exist in several campaigns, an individual ad-set's campaign is an inference; all report figures use CAMPAIGN-level Meta data and are not affected.</t>
        </is>
      </c>
    </row>
    <row r="17" ht="30" customHeight="1">
      <c r="B17" s="67" t="inlineStr">
        <is>
          <t>•  The ad-level Meta export totals INR 1,641,571.85 vs INR 1,647,106.25 in the campaign export, and ad names repeat across ad sets - so spend is reported at campaign level only; ad-level analysis uses lead counts and quality.</t>
        </is>
      </c>
    </row>
    <row r="18" ht="30" customHeight="1">
      <c r="B18" s="67" t="inlineStr">
        <is>
          <t>•  34 Natuf-brand rows came from bulk / manual (Excel) uploads with no campaign or ad set and are excluded; they are listed on Excluded_Leads.</t>
        </is>
      </c>
    </row>
    <row r="19" ht="18" customHeight="1">
      <c r="B19" s="67" t="inlineStr">
        <is>
          <t>•  CRM attribution is taken exactly as tagged (campaign tag = source of truth).</t>
        </is>
      </c>
    </row>
    <row r="20" ht="15.5" customHeight="1">
      <c r="B20" s="92" t="inlineStr">
        <is>
          <t>IMPORTANT CAVEATS</t>
        </is>
      </c>
    </row>
    <row r="21" ht="30" customHeight="1">
      <c r="B21" s="67" t="inlineStr">
        <is>
          <t>•  Lead ageing: New-campaign leads are at most 24 days old at the 31-Oct snapshot, so many are still in early contact. Compare on 'Quality % of contacted' and the same-age cohort (Executive Summary section 3) for a fair view. New-campaign quality will keep maturing.</t>
        </is>
      </c>
    </row>
    <row r="22" ht="30" customHeight="1">
      <c r="B22" s="67" t="inlineStr">
        <is>
          <t>•  Old campaigns carry different budgets / audiences / launch dates; New campaigns are a single audience-test structure (Investors, Business Owners, Broad, LAL 1%). Totals are not scaled; daily averages are provided as a normalising view.</t>
        </is>
      </c>
    </row>
    <row r="23" ht="18" customHeight="1">
      <c r="B23" s="67" t="inlineStr">
        <is>
          <t>•  Phone numbers are masked and names / e-mails are not included in this workbook.</t>
        </is>
      </c>
    </row>
  </sheetData>
  <pageMargins left="0.7" right="0.7" top="0.75" bottom="0.75" header="0.3" footer="0.3"/>
  <pageSetup orientation="landscape" fitToHeight="0"/>
</worksheet>
</file>

<file path=xl/worksheets/sheet6.xml><?xml version="1.0" encoding="utf-8"?>
<worksheet xmlns="http://schemas.openxmlformats.org/spreadsheetml/2006/main">
  <sheetPr>
    <tabColor rgb="FF9CA3AF"/>
    <outlinePr summaryBelow="1" summaryRight="1"/>
    <pageSetUpPr/>
  </sheetPr>
  <dimension ref="A1:M36"/>
  <sheetViews>
    <sheetView workbookViewId="0">
      <pane xSplit="1" ySplit="1" topLeftCell="B2" activePane="bottomRight" state="frozen"/>
      <selection pane="topRight"/>
      <selection pane="bottomLeft"/>
      <selection pane="bottomRight" activeCell="B1" sqref="B1"/>
      <selection pane="bottomLeft" activeCell="A2" sqref="A2"/>
      <selection pane="bottomRight" activeCell="A1" sqref="A1"/>
    </sheetView>
  </sheetViews>
  <sheetFormatPr baseColWidth="8" defaultRowHeight="14.5"/>
  <cols>
    <col width="62.7265625" customWidth="1" min="1" max="1"/>
    <col width="20.7265625" customWidth="1" min="2" max="2"/>
    <col width="60.7265625" customWidth="1" min="3" max="3"/>
    <col width="12.7265625" customWidth="1" min="4" max="4"/>
    <col width="32.7265625" customWidth="1" min="5" max="5"/>
    <col width="14.7265625" customWidth="1" min="6" max="7"/>
    <col width="16.7265625" customWidth="1" min="8" max="12"/>
    <col width="30" customWidth="1" min="13" max="13"/>
  </cols>
  <sheetData>
    <row r="1" ht="42" customHeight="1">
      <c r="A1" s="3" t="inlineStr">
        <is>
          <t>Campaign</t>
        </is>
      </c>
      <c r="B1" s="3" t="inlineStr">
        <is>
          <t>Campaign Type  (EDITABLE: Old / New)</t>
        </is>
      </c>
      <c r="C1" s="3" t="inlineStr">
        <is>
          <t>Basis for classification</t>
        </is>
      </c>
      <c r="D1" s="3" t="inlineStr">
        <is>
          <t>Meta delivery</t>
        </is>
      </c>
      <c r="E1" s="3" t="inlineStr">
        <is>
          <t>Result type</t>
        </is>
      </c>
      <c r="F1" s="3" t="inlineStr">
        <is>
          <t>Budget (INR/day)</t>
        </is>
      </c>
      <c r="G1" s="3" t="inlineStr">
        <is>
          <t>Earliest ad-set start</t>
        </is>
      </c>
      <c r="H1" s="3" t="inlineStr">
        <is>
          <t>Spend - campaign file (INR)</t>
        </is>
      </c>
      <c r="I1" s="3" t="inlineStr">
        <is>
          <t>Spend - sum of ad sets (INR)</t>
        </is>
      </c>
      <c r="J1" s="3" t="inlineStr">
        <is>
          <t>Difference</t>
        </is>
      </c>
      <c r="K1" s="3" t="inlineStr">
        <is>
          <t>CRM leads (in report)</t>
        </is>
      </c>
      <c r="L1" s="3" t="inlineStr">
        <is>
          <t>Quality leads</t>
        </is>
      </c>
      <c r="M1" s="3" t="inlineStr">
        <is>
          <t>Spend data</t>
        </is>
      </c>
    </row>
    <row r="2">
      <c r="A2" s="39" t="inlineStr">
        <is>
          <t>GenY-Natuf-LeadGen-10032026</t>
        </is>
      </c>
      <c r="B2" s="68" t="inlineStr">
        <is>
          <t>Old</t>
        </is>
      </c>
      <c r="C2" s="86" t="inlineStr">
        <is>
          <t>Old: all campaigns other than the Oct26 campaigns are Old</t>
        </is>
      </c>
      <c r="D2" s="39" t="inlineStr">
        <is>
          <t>inactive</t>
        </is>
      </c>
      <c r="E2" s="39" t="n"/>
      <c r="F2" s="40" t="inlineStr">
        <is>
          <t>ad set budget</t>
        </is>
      </c>
      <c r="H2" s="69">
        <f>SUMIFS(Meta_Campaigns!$G$2:$G$29,Meta_Campaigns!$A$2:$A$29,A2)</f>
        <v>0</v>
      </c>
      <c r="I2" s="69">
        <f>SUMIFS(Meta_AdSets!$G$2:$G$93,Meta_AdSets!$B$2:$B$93,A2)</f>
        <v>0</v>
      </c>
      <c r="J2" s="69">
        <f>ROUND(H2-I2,2)</f>
        <v>0</v>
      </c>
      <c r="K2" s="40">
        <f>SUMIFS(fLeads,fCampaign,A2)</f>
        <v>0</v>
      </c>
      <c r="L2" s="40">
        <f>SUMIFS(fQual,fCampaign,A2)</f>
        <v>0</v>
      </c>
      <c r="M2" s="40" t="str">
        <f>IF(COUNTIF(MetaCamps,A2)&gt;0,"In Meta export","NOT in Meta export (spend n/a)")</f>
        <v>In Meta export</v>
      </c>
    </row>
    <row r="3">
      <c r="A3" s="39" t="inlineStr">
        <is>
          <t>E_Karan_Natuf_Kiosk_07072026</t>
        </is>
      </c>
      <c r="B3" s="68" t="inlineStr">
        <is>
          <t>Old</t>
        </is>
      </c>
      <c r="C3" s="86" t="inlineStr">
        <is>
          <t>Old: all campaigns other than the Oct26 campaigns are Old</t>
        </is>
      </c>
      <c r="D3" s="39" t="inlineStr">
        <is>
          <t>inactive</t>
        </is>
      </c>
      <c r="E3" s="39" t="inlineStr">
        <is>
          <t>leadgen.other</t>
        </is>
      </c>
      <c r="F3" s="40" t="n">
        <v>5000</v>
      </c>
      <c r="G3" s="112" t="n">
        <v>46210</v>
      </c>
      <c r="H3" s="69">
        <f>SUMIFS(Meta_Campaigns!$G$2:$G$29,Meta_Campaigns!$A$2:$A$29,A3)</f>
        <v>54540.16</v>
      </c>
      <c r="I3" s="69">
        <f>SUMIFS(Meta_AdSets!$G$2:$G$93,Meta_AdSets!$B$2:$B$93,A3)</f>
        <v>54540.16</v>
      </c>
      <c r="J3" s="69">
        <f>ROUND(H3-I3,2)</f>
        <v>0</v>
      </c>
      <c r="K3" s="40">
        <f>SUMIFS(fLeads,fCampaign,A3)</f>
        <v>24</v>
      </c>
      <c r="L3" s="40">
        <f>SUMIFS(fQual,fCampaign,A3)</f>
        <v>6</v>
      </c>
      <c r="M3" s="40" t="str">
        <f>IF(COUNTIF(MetaCamps,A3)&gt;0,"In Meta export","NOT in Meta export (spend n/a)")</f>
        <v>In Meta export</v>
      </c>
    </row>
    <row r="4">
      <c r="A4" s="39" t="inlineStr">
        <is>
          <t>E_Suresh_Natuf_Kiosk_07072026</t>
        </is>
      </c>
      <c r="B4" s="68" t="inlineStr">
        <is>
          <t>Old</t>
        </is>
      </c>
      <c r="C4" s="86" t="inlineStr">
        <is>
          <t>Old: all campaigns other than the Oct26 campaigns are Old</t>
        </is>
      </c>
      <c r="D4" s="39" t="inlineStr">
        <is>
          <t>inactive</t>
        </is>
      </c>
      <c r="E4" s="39" t="inlineStr">
        <is>
          <t>leadgen.other</t>
        </is>
      </c>
      <c r="F4" s="40" t="n">
        <v>10000</v>
      </c>
      <c r="G4" s="112" t="n">
        <v>46211</v>
      </c>
      <c r="H4" s="69">
        <f>SUMIFS(Meta_Campaigns!$G$2:$G$29,Meta_Campaigns!$A$2:$A$29,A4)</f>
        <v>232416.42</v>
      </c>
      <c r="I4" s="69">
        <f>SUMIFS(Meta_AdSets!$G$2:$G$93,Meta_AdSets!$B$2:$B$93,A4)</f>
        <v>232416.42</v>
      </c>
      <c r="J4" s="69">
        <f>ROUND(H4-I4,2)</f>
        <v>0</v>
      </c>
      <c r="K4" s="40">
        <f>SUMIFS(fLeads,fCampaign,A4)</f>
        <v>313</v>
      </c>
      <c r="L4" s="40">
        <f>SUMIFS(fQual,fCampaign,A4)</f>
        <v>68</v>
      </c>
      <c r="M4" s="40" t="str">
        <f>IF(COUNTIF(MetaCamps,A4)&gt;0,"In Meta export","NOT in Meta export (spend n/a)")</f>
        <v>In Meta export</v>
      </c>
    </row>
    <row r="5">
      <c r="A5" s="39" t="inlineStr">
        <is>
          <t>E_Aryan_Natuf_Kiosk_07072026</t>
        </is>
      </c>
      <c r="B5" s="68" t="inlineStr">
        <is>
          <t>Old</t>
        </is>
      </c>
      <c r="C5" s="86" t="inlineStr">
        <is>
          <t>Old: all campaigns other than the Oct26 campaigns are Old</t>
        </is>
      </c>
      <c r="D5" s="39" t="inlineStr">
        <is>
          <t>inactive</t>
        </is>
      </c>
      <c r="E5" s="39" t="n"/>
      <c r="F5" s="40" t="n">
        <v>12000</v>
      </c>
      <c r="H5" s="69">
        <f>SUMIFS(Meta_Campaigns!$G$2:$G$29,Meta_Campaigns!$A$2:$A$29,A5)</f>
        <v>0</v>
      </c>
      <c r="I5" s="69">
        <f>SUMIFS(Meta_AdSets!$G$2:$G$93,Meta_AdSets!$B$2:$B$93,A5)</f>
        <v>0</v>
      </c>
      <c r="J5" s="69">
        <f>ROUND(H5-I5,2)</f>
        <v>0</v>
      </c>
      <c r="K5" s="40">
        <f>SUMIFS(fLeads,fCampaign,A5)</f>
        <v>0</v>
      </c>
      <c r="L5" s="40">
        <f>SUMIFS(fQual,fCampaign,A5)</f>
        <v>0</v>
      </c>
      <c r="M5" s="40" t="str">
        <f>IF(COUNTIF(MetaCamps,A5)&gt;0,"In Meta export","NOT in Meta export (spend n/a)")</f>
        <v>In Meta export</v>
      </c>
    </row>
    <row r="6">
      <c r="A6" s="39" t="inlineStr">
        <is>
          <t>E_Selva_Natuf_Kiosk_07072026</t>
        </is>
      </c>
      <c r="B6" s="68" t="inlineStr">
        <is>
          <t>Old</t>
        </is>
      </c>
      <c r="C6" s="86" t="inlineStr">
        <is>
          <t>Old: all campaigns other than the Oct26 campaigns are Old</t>
        </is>
      </c>
      <c r="D6" s="39" t="inlineStr">
        <is>
          <t>inactive</t>
        </is>
      </c>
      <c r="E6" s="39" t="n"/>
      <c r="F6" s="40" t="n">
        <v>3000</v>
      </c>
      <c r="H6" s="69">
        <f>SUMIFS(Meta_Campaigns!$G$2:$G$29,Meta_Campaigns!$A$2:$A$29,A6)</f>
        <v>0</v>
      </c>
      <c r="I6" s="69">
        <f>SUMIFS(Meta_AdSets!$G$2:$G$93,Meta_AdSets!$B$2:$B$93,A6)</f>
        <v>0</v>
      </c>
      <c r="J6" s="69">
        <f>ROUND(H6-I6,2)</f>
        <v>0</v>
      </c>
      <c r="K6" s="40">
        <f>SUMIFS(fLeads,fCampaign,A6)</f>
        <v>0</v>
      </c>
      <c r="L6" s="40">
        <f>SUMIFS(fQual,fCampaign,A6)</f>
        <v>0</v>
      </c>
      <c r="M6" s="40" t="str">
        <f>IF(COUNTIF(MetaCamps,A6)&gt;0,"In Meta export","NOT in Meta export (spend n/a)")</f>
        <v>In Meta export</v>
      </c>
    </row>
    <row r="7">
      <c r="A7" s="39" t="inlineStr">
        <is>
          <t>E_Karan_Natuf_All_07072026</t>
        </is>
      </c>
      <c r="B7" s="68" t="inlineStr">
        <is>
          <t>Old</t>
        </is>
      </c>
      <c r="C7" s="86" t="inlineStr">
        <is>
          <t>Old: all campaigns other than the Oct26 campaigns are Old</t>
        </is>
      </c>
      <c r="D7" s="39" t="inlineStr">
        <is>
          <t>inactive</t>
        </is>
      </c>
      <c r="E7" s="39" t="inlineStr">
        <is>
          <t>leadgen.other</t>
        </is>
      </c>
      <c r="F7" s="40" t="n">
        <v>15000</v>
      </c>
      <c r="G7" s="112" t="n">
        <v>46210</v>
      </c>
      <c r="H7" s="69">
        <f>SUMIFS(Meta_Campaigns!$G$2:$G$29,Meta_Campaigns!$A$2:$A$29,A7)</f>
        <v>277596.99</v>
      </c>
      <c r="I7" s="69">
        <f>SUMIFS(Meta_AdSets!$G$2:$G$93,Meta_AdSets!$B$2:$B$93,A7)</f>
        <v>277596.99</v>
      </c>
      <c r="J7" s="69">
        <f>ROUND(H7-I7,2)</f>
        <v>0</v>
      </c>
      <c r="K7" s="40">
        <f>SUMIFS(fLeads,fCampaign,A7)</f>
        <v>229</v>
      </c>
      <c r="L7" s="40">
        <f>SUMIFS(fQual,fCampaign,A7)</f>
        <v>21</v>
      </c>
      <c r="M7" s="40" t="str">
        <f>IF(COUNTIF(MetaCamps,A7)&gt;0,"In Meta export","NOT in Meta export (spend n/a)")</f>
        <v>In Meta export</v>
      </c>
    </row>
    <row r="8">
      <c r="A8" s="39" t="inlineStr">
        <is>
          <t>E_Aryan_Natuf_All_07072026</t>
        </is>
      </c>
      <c r="B8" s="68" t="inlineStr">
        <is>
          <t>Old</t>
        </is>
      </c>
      <c r="C8" s="86" t="inlineStr">
        <is>
          <t>Old: all campaigns other than the Oct26 campaigns are Old</t>
        </is>
      </c>
      <c r="D8" s="39" t="inlineStr">
        <is>
          <t>inactive</t>
        </is>
      </c>
      <c r="E8" s="39" t="n"/>
      <c r="F8" s="40" t="n">
        <v>5000</v>
      </c>
      <c r="H8" s="69">
        <f>SUMIFS(Meta_Campaigns!$G$2:$G$29,Meta_Campaigns!$A$2:$A$29,A8)</f>
        <v>0</v>
      </c>
      <c r="I8" s="69">
        <f>SUMIFS(Meta_AdSets!$G$2:$G$93,Meta_AdSets!$B$2:$B$93,A8)</f>
        <v>0</v>
      </c>
      <c r="J8" s="69">
        <f>ROUND(H8-I8,2)</f>
        <v>0</v>
      </c>
      <c r="K8" s="40">
        <f>SUMIFS(fLeads,fCampaign,A8)</f>
        <v>0</v>
      </c>
      <c r="L8" s="40">
        <f>SUMIFS(fQual,fCampaign,A8)</f>
        <v>0</v>
      </c>
      <c r="M8" s="40" t="str">
        <f>IF(COUNTIF(MetaCamps,A8)&gt;0,"In Meta export","NOT in Meta export (spend n/a)")</f>
        <v>In Meta export</v>
      </c>
    </row>
    <row r="9">
      <c r="A9" s="39" t="inlineStr">
        <is>
          <t>E_Selva_Natuf_All_07072026</t>
        </is>
      </c>
      <c r="B9" s="68" t="inlineStr">
        <is>
          <t>Old</t>
        </is>
      </c>
      <c r="C9" s="86" t="inlineStr">
        <is>
          <t>Old: all campaigns other than the Oct26 campaigns are Old</t>
        </is>
      </c>
      <c r="D9" s="39" t="inlineStr">
        <is>
          <t>inactive</t>
        </is>
      </c>
      <c r="E9" s="39" t="inlineStr">
        <is>
          <t>leadgen.other</t>
        </is>
      </c>
      <c r="F9" s="40" t="n">
        <v>10000</v>
      </c>
      <c r="G9" s="112" t="n">
        <v>46211</v>
      </c>
      <c r="H9" s="69">
        <f>SUMIFS(Meta_Campaigns!$G$2:$G$29,Meta_Campaigns!$A$2:$A$29,A9)</f>
        <v>80349.25</v>
      </c>
      <c r="I9" s="69">
        <f>SUMIFS(Meta_AdSets!$G$2:$G$93,Meta_AdSets!$B$2:$B$93,A9)</f>
        <v>80349.25</v>
      </c>
      <c r="J9" s="69">
        <f>ROUND(H9-I9,2)</f>
        <v>0</v>
      </c>
      <c r="K9" s="40">
        <f>SUMIFS(fLeads,fCampaign,A9)</f>
        <v>46</v>
      </c>
      <c r="L9" s="40">
        <f>SUMIFS(fQual,fCampaign,A9)</f>
        <v>14</v>
      </c>
      <c r="M9" s="40" t="str">
        <f>IF(COUNTIF(MetaCamps,A9)&gt;0,"In Meta export","NOT in Meta export (spend n/a)")</f>
        <v>In Meta export</v>
      </c>
    </row>
    <row r="10">
      <c r="A10" s="39" t="inlineStr">
        <is>
          <t>E_Suresh_Natuf_All_07072026</t>
        </is>
      </c>
      <c r="B10" s="68" t="inlineStr">
        <is>
          <t>Old</t>
        </is>
      </c>
      <c r="C10" s="86" t="inlineStr">
        <is>
          <t>Old: all campaigns other than the Oct26 campaigns are Old</t>
        </is>
      </c>
      <c r="D10" s="39" t="inlineStr">
        <is>
          <t>inactive</t>
        </is>
      </c>
      <c r="E10" s="39" t="n"/>
      <c r="F10" s="40" t="n">
        <v>3000</v>
      </c>
      <c r="H10" s="69">
        <f>SUMIFS(Meta_Campaigns!$G$2:$G$29,Meta_Campaigns!$A$2:$A$29,A10)</f>
        <v>0</v>
      </c>
      <c r="I10" s="69">
        <f>SUMIFS(Meta_AdSets!$G$2:$G$93,Meta_AdSets!$B$2:$B$93,A10)</f>
        <v>0</v>
      </c>
      <c r="J10" s="69">
        <f>ROUND(H10-I10,2)</f>
        <v>0</v>
      </c>
      <c r="K10" s="40">
        <f>SUMIFS(fLeads,fCampaign,A10)</f>
        <v>0</v>
      </c>
      <c r="L10" s="40">
        <f>SUMIFS(fQual,fCampaign,A10)</f>
        <v>0</v>
      </c>
      <c r="M10" s="40" t="str">
        <f>IF(COUNTIF(MetaCamps,A10)&gt;0,"In Meta export","NOT in Meta export (spend n/a)")</f>
        <v>In Meta export</v>
      </c>
    </row>
    <row r="11">
      <c r="A11" s="39" t="inlineStr">
        <is>
          <t>E_Natuf_Kiosk_07072026- WC-Priyanka</t>
        </is>
      </c>
      <c r="B11" s="68" t="inlineStr">
        <is>
          <t>Old</t>
        </is>
      </c>
      <c r="C11" s="86" t="inlineStr">
        <is>
          <t>Old: all campaigns other than the Oct26 campaigns are Old</t>
        </is>
      </c>
      <c r="D11" s="39" t="inlineStr">
        <is>
          <t>inactive</t>
        </is>
      </c>
      <c r="E11" s="39" t="n"/>
      <c r="F11" s="40" t="n">
        <v>2000</v>
      </c>
      <c r="H11" s="69">
        <f>SUMIFS(Meta_Campaigns!$G$2:$G$29,Meta_Campaigns!$A$2:$A$29,A11)</f>
        <v>0</v>
      </c>
      <c r="I11" s="69">
        <f>SUMIFS(Meta_AdSets!$G$2:$G$93,Meta_AdSets!$B$2:$B$93,A11)</f>
        <v>0</v>
      </c>
      <c r="J11" s="69">
        <f>ROUND(H11-I11,2)</f>
        <v>0</v>
      </c>
      <c r="K11" s="40">
        <f>SUMIFS(fLeads,fCampaign,A11)</f>
        <v>0</v>
      </c>
      <c r="L11" s="40">
        <f>SUMIFS(fQual,fCampaign,A11)</f>
        <v>0</v>
      </c>
      <c r="M11" s="40" t="str">
        <f>IF(COUNTIF(MetaCamps,A11)&gt;0,"In Meta export","NOT in Meta export (spend n/a)")</f>
        <v>In Meta export</v>
      </c>
    </row>
    <row r="12">
      <c r="A12" s="39" t="inlineStr">
        <is>
          <t>natuf_Kiosk_14072026_Hindi</t>
        </is>
      </c>
      <c r="B12" s="68" t="inlineStr">
        <is>
          <t>Old</t>
        </is>
      </c>
      <c r="C12" s="86" t="inlineStr">
        <is>
          <t>Old: all campaigns other than the Oct26 campaigns are Old</t>
        </is>
      </c>
      <c r="D12" s="39" t="inlineStr">
        <is>
          <t>inactive</t>
        </is>
      </c>
      <c r="E12" s="39" t="inlineStr">
        <is>
          <t>leadgen.other</t>
        </is>
      </c>
      <c r="F12" s="40" t="n">
        <v>10000</v>
      </c>
      <c r="G12" s="112" t="n">
        <v>46217</v>
      </c>
      <c r="H12" s="69">
        <f>SUMIFS(Meta_Campaigns!$G$2:$G$29,Meta_Campaigns!$A$2:$A$29,A12)</f>
        <v>180149.88</v>
      </c>
      <c r="I12" s="69">
        <f>SUMIFS(Meta_AdSets!$G$2:$G$93,Meta_AdSets!$B$2:$B$93,A12)</f>
        <v>180149.88</v>
      </c>
      <c r="J12" s="69">
        <f>ROUND(H12-I12,2)</f>
        <v>0</v>
      </c>
      <c r="K12" s="40">
        <f>SUMIFS(fLeads,fCampaign,A12)</f>
        <v>382</v>
      </c>
      <c r="L12" s="40">
        <f>SUMIFS(fQual,fCampaign,A12)</f>
        <v>42</v>
      </c>
      <c r="M12" s="40" t="str">
        <f>IF(COUNTIF(MetaCamps,A12)&gt;0,"In Meta export","NOT in Meta export (spend n/a)")</f>
        <v>In Meta export</v>
      </c>
    </row>
    <row r="13">
      <c r="A13" s="39" t="inlineStr">
        <is>
          <t>natuf_Kiosk_14072026 – WC</t>
        </is>
      </c>
      <c r="B13" s="68" t="inlineStr">
        <is>
          <t>Old</t>
        </is>
      </c>
      <c r="C13" s="86" t="inlineStr">
        <is>
          <t>Old: all campaigns other than the Oct26 campaigns are Old</t>
        </is>
      </c>
      <c r="D13" s="39" t="inlineStr">
        <is>
          <t>inactive</t>
        </is>
      </c>
      <c r="E13" s="39" t="n"/>
      <c r="F13" s="40" t="n">
        <v>1000</v>
      </c>
      <c r="H13" s="69">
        <f>SUMIFS(Meta_Campaigns!$G$2:$G$29,Meta_Campaigns!$A$2:$A$29,A13)</f>
        <v>0</v>
      </c>
      <c r="I13" s="69">
        <f>SUMIFS(Meta_AdSets!$G$2:$G$93,Meta_AdSets!$B$2:$B$93,A13)</f>
        <v>0</v>
      </c>
      <c r="J13" s="69">
        <f>ROUND(H13-I13,2)</f>
        <v>0</v>
      </c>
      <c r="K13" s="40">
        <f>SUMIFS(fLeads,fCampaign,A13)</f>
        <v>0</v>
      </c>
      <c r="L13" s="40">
        <f>SUMIFS(fQual,fCampaign,A13)</f>
        <v>0</v>
      </c>
      <c r="M13" s="40" t="str">
        <f>IF(COUNTIF(MetaCamps,A13)&gt;0,"In Meta export","NOT in Meta export (spend n/a)")</f>
        <v>In Meta export</v>
      </c>
    </row>
    <row r="14">
      <c r="A14" s="39" t="inlineStr">
        <is>
          <t>E_Natuf_Kiosk_07072026- WC – Telugu</t>
        </is>
      </c>
      <c r="B14" s="68" t="inlineStr">
        <is>
          <t>Old</t>
        </is>
      </c>
      <c r="C14" s="86" t="inlineStr">
        <is>
          <t>Old: all campaigns other than the Oct26 campaigns are Old</t>
        </is>
      </c>
      <c r="D14" s="39" t="inlineStr">
        <is>
          <t>inactive</t>
        </is>
      </c>
      <c r="E14" s="39" t="n"/>
      <c r="F14" s="40" t="n">
        <v>1000</v>
      </c>
      <c r="H14" s="69">
        <f>SUMIFS(Meta_Campaigns!$G$2:$G$29,Meta_Campaigns!$A$2:$A$29,A14)</f>
        <v>0</v>
      </c>
      <c r="I14" s="69">
        <f>SUMIFS(Meta_AdSets!$G$2:$G$93,Meta_AdSets!$B$2:$B$93,A14)</f>
        <v>0</v>
      </c>
      <c r="J14" s="69">
        <f>ROUND(H14-I14,2)</f>
        <v>0</v>
      </c>
      <c r="K14" s="40">
        <f>SUMIFS(fLeads,fCampaign,A14)</f>
        <v>0</v>
      </c>
      <c r="L14" s="40">
        <f>SUMIFS(fQual,fCampaign,A14)</f>
        <v>0</v>
      </c>
      <c r="M14" s="40" t="str">
        <f>IF(COUNTIF(MetaCamps,A14)&gt;0,"In Meta export","NOT in Meta export (spend n/a)")</f>
        <v>In Meta export</v>
      </c>
    </row>
    <row r="15">
      <c r="A15" s="39" t="inlineStr">
        <is>
          <t>Natuf_Carpo_Gift_Usha</t>
        </is>
      </c>
      <c r="B15" s="68" t="inlineStr">
        <is>
          <t>Old</t>
        </is>
      </c>
      <c r="C15" s="86" t="inlineStr">
        <is>
          <t>Old: all campaigns other than the Oct26 campaigns are Old</t>
        </is>
      </c>
      <c r="D15" s="39" t="inlineStr">
        <is>
          <t>inactive</t>
        </is>
      </c>
      <c r="E15" s="39" t="n"/>
      <c r="F15" s="40" t="n">
        <v>2000</v>
      </c>
      <c r="H15" s="69">
        <f>SUMIFS(Meta_Campaigns!$G$2:$G$29,Meta_Campaigns!$A$2:$A$29,A15)</f>
        <v>0</v>
      </c>
      <c r="I15" s="69">
        <f>SUMIFS(Meta_AdSets!$G$2:$G$93,Meta_AdSets!$B$2:$B$93,A15)</f>
        <v>0</v>
      </c>
      <c r="J15" s="69">
        <f>ROUND(H15-I15,2)</f>
        <v>0</v>
      </c>
      <c r="K15" s="40">
        <f>SUMIFS(fLeads,fCampaign,A15)</f>
        <v>0</v>
      </c>
      <c r="L15" s="40">
        <f>SUMIFS(fQual,fCampaign,A15)</f>
        <v>0</v>
      </c>
      <c r="M15" s="40" t="str">
        <f>IF(COUNTIF(MetaCamps,A15)&gt;0,"In Meta export","NOT in Meta export (spend n/a)")</f>
        <v>In Meta export</v>
      </c>
    </row>
    <row r="16">
      <c r="A16" s="39" t="inlineStr">
        <is>
          <t>E_Natuf_Kiosk_10082026</t>
        </is>
      </c>
      <c r="B16" s="68" t="inlineStr">
        <is>
          <t>Old</t>
        </is>
      </c>
      <c r="C16" s="86" t="inlineStr">
        <is>
          <t>Old: all campaigns other than the Oct26 campaigns are Old</t>
        </is>
      </c>
      <c r="D16" s="39" t="inlineStr">
        <is>
          <t>inactive</t>
        </is>
      </c>
      <c r="E16" s="39" t="n"/>
      <c r="F16" s="40" t="n">
        <v>5000</v>
      </c>
      <c r="H16" s="69">
        <f>SUMIFS(Meta_Campaigns!$G$2:$G$29,Meta_Campaigns!$A$2:$A$29,A16)</f>
        <v>0</v>
      </c>
      <c r="I16" s="69">
        <f>SUMIFS(Meta_AdSets!$G$2:$G$93,Meta_AdSets!$B$2:$B$93,A16)</f>
        <v>0</v>
      </c>
      <c r="J16" s="69">
        <f>ROUND(H16-I16,2)</f>
        <v>0</v>
      </c>
      <c r="K16" s="40">
        <f>SUMIFS(fLeads,fCampaign,A16)</f>
        <v>0</v>
      </c>
      <c r="L16" s="40">
        <f>SUMIFS(fQual,fCampaign,A16)</f>
        <v>0</v>
      </c>
      <c r="M16" s="40" t="str">
        <f>IF(COUNTIF(MetaCamps,A16)&gt;0,"In Meta export","NOT in Meta export (spend n/a)")</f>
        <v>In Meta export</v>
      </c>
    </row>
    <row r="17">
      <c r="A17" s="39" t="inlineStr">
        <is>
          <t>E_Natuf_Generic_13082026</t>
        </is>
      </c>
      <c r="B17" s="68" t="inlineStr">
        <is>
          <t>Old</t>
        </is>
      </c>
      <c r="C17" s="86" t="inlineStr">
        <is>
          <t>Old: all campaigns other than the Oct26 campaigns are Old</t>
        </is>
      </c>
      <c r="D17" s="39" t="inlineStr">
        <is>
          <t>inactive</t>
        </is>
      </c>
      <c r="E17" s="39" t="inlineStr">
        <is>
          <t>leadgen.other</t>
        </is>
      </c>
      <c r="F17" s="40" t="inlineStr">
        <is>
          <t>ad set budget</t>
        </is>
      </c>
      <c r="G17" s="112" t="n">
        <v>46247</v>
      </c>
      <c r="H17" s="69">
        <f>SUMIFS(Meta_Campaigns!$G$2:$G$29,Meta_Campaigns!$A$2:$A$29,A17)</f>
        <v>233578.47</v>
      </c>
      <c r="I17" s="69">
        <f>SUMIFS(Meta_AdSets!$G$2:$G$93,Meta_AdSets!$B$2:$B$93,A17)</f>
        <v>233578.47</v>
      </c>
      <c r="J17" s="69">
        <f>ROUND(H17-I17,2)</f>
        <v>0</v>
      </c>
      <c r="K17" s="40">
        <f>SUMIFS(fLeads,fCampaign,A17)</f>
        <v>210</v>
      </c>
      <c r="L17" s="40">
        <f>SUMIFS(fQual,fCampaign,A17)</f>
        <v>40</v>
      </c>
      <c r="M17" s="40" t="str">
        <f>IF(COUNTIF(MetaCamps,A17)&gt;0,"In Meta export","NOT in Meta export (spend n/a)")</f>
        <v>In Meta export</v>
      </c>
    </row>
    <row r="18">
      <c r="A18" s="39" t="inlineStr">
        <is>
          <t>E_Natuf_MF_05092026</t>
        </is>
      </c>
      <c r="B18" s="68" t="inlineStr">
        <is>
          <t>Old</t>
        </is>
      </c>
      <c r="C18" s="86" t="inlineStr">
        <is>
          <t>Old: all campaigns other than the Oct26 campaigns are Old</t>
        </is>
      </c>
      <c r="D18" s="39" t="inlineStr">
        <is>
          <t>inactive</t>
        </is>
      </c>
      <c r="E18" s="39" t="inlineStr">
        <is>
          <t>leadgen.other</t>
        </is>
      </c>
      <c r="F18" s="40" t="n">
        <v>5000</v>
      </c>
      <c r="G18" s="112" t="n">
        <v>46270</v>
      </c>
      <c r="H18" s="69">
        <f>SUMIFS(Meta_Campaigns!$G$2:$G$29,Meta_Campaigns!$A$2:$A$29,A18)</f>
        <v>79772.24</v>
      </c>
      <c r="I18" s="69">
        <f>SUMIFS(Meta_AdSets!$G$2:$G$93,Meta_AdSets!$B$2:$B$93,A18)</f>
        <v>79772.24</v>
      </c>
      <c r="J18" s="69">
        <f>ROUND(H18-I18,2)</f>
        <v>0</v>
      </c>
      <c r="K18" s="40">
        <f>SUMIFS(fLeads,fCampaign,A18)</f>
        <v>26</v>
      </c>
      <c r="L18" s="40">
        <f>SUMIFS(fQual,fCampaign,A18)</f>
        <v>1</v>
      </c>
      <c r="M18" s="40" t="str">
        <f>IF(COUNTIF(MetaCamps,A18)&gt;0,"In Meta export","NOT in Meta export (spend n/a)")</f>
        <v>In Meta export</v>
      </c>
    </row>
    <row r="19">
      <c r="A19" s="39" t="inlineStr">
        <is>
          <t>E_Natuf_Generic_09092026</t>
        </is>
      </c>
      <c r="B19" s="68" t="inlineStr">
        <is>
          <t>Old</t>
        </is>
      </c>
      <c r="C19" s="86" t="inlineStr">
        <is>
          <t>Old: all campaigns other than the Oct26 campaigns are Old</t>
        </is>
      </c>
      <c r="D19" s="39" t="inlineStr">
        <is>
          <t>inactive</t>
        </is>
      </c>
      <c r="E19" s="39" t="inlineStr">
        <is>
          <t>leadgen.other</t>
        </is>
      </c>
      <c r="F19" s="40" t="inlineStr">
        <is>
          <t>ad set budget</t>
        </is>
      </c>
      <c r="G19" s="112" t="n">
        <v>46275</v>
      </c>
      <c r="H19" s="69">
        <f>SUMIFS(Meta_Campaigns!$G$2:$G$29,Meta_Campaigns!$A$2:$A$29,A19)</f>
        <v>71194.81</v>
      </c>
      <c r="I19" s="69">
        <f>SUMIFS(Meta_AdSets!$G$2:$G$93,Meta_AdSets!$B$2:$B$93,A19)</f>
        <v>71194.81</v>
      </c>
      <c r="J19" s="69">
        <f>ROUND(H19-I19,2)</f>
        <v>0</v>
      </c>
      <c r="K19" s="40">
        <f>SUMIFS(fLeads,fCampaign,A19)</f>
        <v>8</v>
      </c>
      <c r="L19" s="40">
        <f>SUMIFS(fQual,fCampaign,A19)</f>
        <v>2</v>
      </c>
      <c r="M19" s="40" t="str">
        <f>IF(COUNTIF(MetaCamps,A19)&gt;0,"In Meta export","NOT in Meta export (spend n/a)")</f>
        <v>In Meta export</v>
      </c>
    </row>
    <row r="20">
      <c r="A20" s="39" t="inlineStr">
        <is>
          <t>E_Natuf_Foco_10092026</t>
        </is>
      </c>
      <c r="B20" s="68" t="inlineStr">
        <is>
          <t>Old</t>
        </is>
      </c>
      <c r="C20" s="86" t="inlineStr">
        <is>
          <t>Old: all campaigns other than the Oct26 campaigns are Old</t>
        </is>
      </c>
      <c r="D20" s="39" t="inlineStr">
        <is>
          <t>inactive</t>
        </is>
      </c>
      <c r="E20" s="39" t="inlineStr">
        <is>
          <t>leadgen.other</t>
        </is>
      </c>
      <c r="F20" s="40" t="inlineStr">
        <is>
          <t>ad set budget</t>
        </is>
      </c>
      <c r="G20" s="112" t="n">
        <v>46276</v>
      </c>
      <c r="H20" s="69">
        <f>SUMIFS(Meta_Campaigns!$G$2:$G$29,Meta_Campaigns!$A$2:$A$29,A20)</f>
        <v>46413.52</v>
      </c>
      <c r="I20" s="69">
        <f>SUMIFS(Meta_AdSets!$G$2:$G$93,Meta_AdSets!$B$2:$B$93,A20)</f>
        <v>46413.52</v>
      </c>
      <c r="J20" s="69">
        <f>ROUND(H20-I20,2)</f>
        <v>0</v>
      </c>
      <c r="K20" s="40">
        <f>SUMIFS(fLeads,fCampaign,A20)</f>
        <v>32</v>
      </c>
      <c r="L20" s="40">
        <f>SUMIFS(fQual,fCampaign,A20)</f>
        <v>7</v>
      </c>
      <c r="M20" s="40" t="str">
        <f>IF(COUNTIF(MetaCamps,A20)&gt;0,"In Meta export","NOT in Meta export (spend n/a)")</f>
        <v>In Meta export</v>
      </c>
    </row>
    <row r="21">
      <c r="A21" s="39" t="inlineStr">
        <is>
          <t>E_Natuf_Web_23092026</t>
        </is>
      </c>
      <c r="B21" s="68" t="inlineStr">
        <is>
          <t>Old</t>
        </is>
      </c>
      <c r="C21" s="86" t="inlineStr">
        <is>
          <t>Old: all campaigns other than the Oct26 campaigns are Old</t>
        </is>
      </c>
      <c r="D21" s="39" t="inlineStr">
        <is>
          <t>inactive</t>
        </is>
      </c>
      <c r="E21" s="39" t="inlineStr">
        <is>
          <t>omni_landing_page_view</t>
        </is>
      </c>
      <c r="F21" s="40" t="n">
        <v>500</v>
      </c>
      <c r="G21" s="112" t="n">
        <v>46288</v>
      </c>
      <c r="H21" s="69">
        <f>SUMIFS(Meta_Campaigns!$G$2:$G$29,Meta_Campaigns!$A$2:$A$29,A21)</f>
        <v>6412.86</v>
      </c>
      <c r="I21" s="69">
        <f>SUMIFS(Meta_AdSets!$G$2:$G$93,Meta_AdSets!$B$2:$B$93,A21)</f>
        <v>6412.86</v>
      </c>
      <c r="J21" s="69">
        <f>ROUND(H21-I21,2)</f>
        <v>0</v>
      </c>
      <c r="K21" s="40">
        <f>SUMIFS(fLeads,fCampaign,A21)</f>
        <v>0</v>
      </c>
      <c r="L21" s="40">
        <f>SUMIFS(fQual,fCampaign,A21)</f>
        <v>0</v>
      </c>
      <c r="M21" s="40" t="str">
        <f>IF(COUNTIF(MetaCamps,A21)&gt;0,"In Meta export","NOT in Meta export (spend n/a)")</f>
        <v>In Meta export</v>
      </c>
    </row>
    <row r="22">
      <c r="A22" s="39" t="inlineStr">
        <is>
          <t>E_Natuf_Amazon_29092026</t>
        </is>
      </c>
      <c r="B22" s="68" t="inlineStr">
        <is>
          <t>Old</t>
        </is>
      </c>
      <c r="C22" s="86" t="inlineStr">
        <is>
          <t>Old: all campaigns other than the Oct26 campaigns are Old</t>
        </is>
      </c>
      <c r="D22" s="39" t="inlineStr">
        <is>
          <t>inactive</t>
        </is>
      </c>
      <c r="E22" s="39" t="inlineStr">
        <is>
          <t>leadgen.other</t>
        </is>
      </c>
      <c r="F22" s="40" t="n">
        <v>5000</v>
      </c>
      <c r="G22" s="112" t="n">
        <v>46294</v>
      </c>
      <c r="H22" s="69">
        <f>SUMIFS(Meta_Campaigns!$G$2:$G$29,Meta_Campaigns!$A$2:$A$29,A22)</f>
        <v>39121.71</v>
      </c>
      <c r="I22" s="69">
        <f>SUMIFS(Meta_AdSets!$G$2:$G$93,Meta_AdSets!$B$2:$B$93,A22)</f>
        <v>39121.71</v>
      </c>
      <c r="J22" s="69">
        <f>ROUND(H22-I22,2)</f>
        <v>0</v>
      </c>
      <c r="K22" s="40">
        <f>SUMIFS(fLeads,fCampaign,A22)</f>
        <v>15</v>
      </c>
      <c r="L22" s="40">
        <f>SUMIFS(fQual,fCampaign,A22)</f>
        <v>6</v>
      </c>
      <c r="M22" s="40" t="str">
        <f>IF(COUNTIF(MetaCamps,A22)&gt;0,"In Meta export","NOT in Meta export (spend n/a)")</f>
        <v>In Meta export</v>
      </c>
    </row>
    <row r="23">
      <c r="A23" s="39" t="inlineStr">
        <is>
          <t>ABO | Natuf | Leads | Unit Franchise | India | Oct26 | V1</t>
        </is>
      </c>
      <c r="B23" s="68" t="inlineStr">
        <is>
          <t>New</t>
        </is>
      </c>
      <c r="C23" s="86" t="inlineStr">
        <is>
          <t>New: campaign name carries 'Oct26' (new Oct-2026 campaign structure, as defined by the business)</t>
        </is>
      </c>
      <c r="D23" s="39" t="inlineStr">
        <is>
          <t>active</t>
        </is>
      </c>
      <c r="E23" s="39" t="inlineStr">
        <is>
          <t>leadgen.other</t>
        </is>
      </c>
      <c r="F23" s="40" t="inlineStr">
        <is>
          <t>ad set budget</t>
        </is>
      </c>
      <c r="G23" s="112" t="n">
        <v>46303</v>
      </c>
      <c r="H23" s="69">
        <f>SUMIFS(Meta_Campaigns!$G$2:$G$29,Meta_Campaigns!$A$2:$A$29,A23)</f>
        <v>264151.59</v>
      </c>
      <c r="I23" s="69">
        <f>SUMIFS(Meta_AdSets!$G$2:$G$93,Meta_AdSets!$B$2:$B$93,A23)</f>
        <v>264151.59</v>
      </c>
      <c r="J23" s="69">
        <f>ROUND(H23-I23,2)</f>
        <v>0</v>
      </c>
      <c r="K23" s="40">
        <f>SUMIFS(fLeads,fCampaign,A23)</f>
        <v>817</v>
      </c>
      <c r="L23" s="40">
        <f>SUMIFS(fQual,fCampaign,A23)</f>
        <v>149</v>
      </c>
      <c r="M23" s="40" t="str">
        <f>IF(COUNTIF(MetaCamps,A23)&gt;0,"In Meta export","NOT in Meta export (spend n/a)")</f>
        <v>In Meta export</v>
      </c>
    </row>
    <row r="24" ht="26" customHeight="1">
      <c r="A24" s="39" t="inlineStr">
        <is>
          <t>EBG - In House | ABO | Natuf Website | Leads | Unit Franchise | India | Oct26 | V1 - Copy</t>
        </is>
      </c>
      <c r="B24" s="68" t="inlineStr">
        <is>
          <t>New</t>
        </is>
      </c>
      <c r="C24" s="86" t="inlineStr">
        <is>
          <t>New: campaign name carries 'Oct26' (new Oct-2026 campaign structure, as defined by the business)</t>
        </is>
      </c>
      <c r="D24" s="39" t="inlineStr">
        <is>
          <t>inactive</t>
        </is>
      </c>
      <c r="E24" s="39" t="n"/>
      <c r="F24" s="40" t="inlineStr">
        <is>
          <t>ad set budget</t>
        </is>
      </c>
      <c r="H24" s="69">
        <f>SUMIFS(Meta_Campaigns!$G$2:$G$29,Meta_Campaigns!$A$2:$A$29,A24)</f>
        <v>0</v>
      </c>
      <c r="I24" s="69">
        <f>SUMIFS(Meta_AdSets!$G$2:$G$93,Meta_AdSets!$B$2:$B$93,A24)</f>
        <v>0</v>
      </c>
      <c r="J24" s="69">
        <f>ROUND(H24-I24,2)</f>
        <v>0</v>
      </c>
      <c r="K24" s="40">
        <f>SUMIFS(fLeads,fCampaign,A24)</f>
        <v>0</v>
      </c>
      <c r="L24" s="40">
        <f>SUMIFS(fQual,fCampaign,A24)</f>
        <v>0</v>
      </c>
      <c r="M24" s="40" t="str">
        <f>IF(COUNTIF(MetaCamps,A24)&gt;0,"In Meta export","NOT in Meta export (spend n/a)")</f>
        <v>In Meta export</v>
      </c>
    </row>
    <row r="25">
      <c r="A25" s="39" t="inlineStr">
        <is>
          <t>Natuf | ABO | WhatsApp | Unit Franchise | India | Oct26 | V1</t>
        </is>
      </c>
      <c r="B25" s="68" t="inlineStr">
        <is>
          <t>New</t>
        </is>
      </c>
      <c r="C25" s="86" t="inlineStr">
        <is>
          <t>New: campaign name carries 'Oct26' (new Oct-2026 campaign structure, as defined by the business)</t>
        </is>
      </c>
      <c r="D25" s="39" t="inlineStr">
        <is>
          <t>active</t>
        </is>
      </c>
      <c r="E25" s="39" t="inlineStr">
        <is>
          <t>onsite_conversion.messaging_conversation_started_7d</t>
        </is>
      </c>
      <c r="F25" s="40" t="inlineStr">
        <is>
          <t>ad set budget</t>
        </is>
      </c>
      <c r="G25" s="112" t="n">
        <v>46312</v>
      </c>
      <c r="H25" s="69">
        <f>SUMIFS(Meta_Campaigns!$G$2:$G$29,Meta_Campaigns!$A$2:$A$29,A25)</f>
        <v>25546.72</v>
      </c>
      <c r="I25" s="69">
        <f>SUMIFS(Meta_AdSets!$G$2:$G$93,Meta_AdSets!$B$2:$B$93,A25)</f>
        <v>25546.72</v>
      </c>
      <c r="J25" s="69">
        <f>ROUND(H25-I25,2)</f>
        <v>0</v>
      </c>
      <c r="K25" s="40">
        <f>SUMIFS(fLeads,fCampaign,A25)</f>
        <v>0</v>
      </c>
      <c r="L25" s="40">
        <f>SUMIFS(fQual,fCampaign,A25)</f>
        <v>0</v>
      </c>
      <c r="M25" s="40" t="str">
        <f>IF(COUNTIF(MetaCamps,A25)&gt;0,"In Meta export","NOT in Meta export (spend n/a)")</f>
        <v>In Meta export</v>
      </c>
    </row>
    <row r="26" ht="26" customHeight="1">
      <c r="A26" s="39" t="inlineStr">
        <is>
          <t>ABO | Natuf | Leads | Master Franchise | India | Oct26 | V1</t>
        </is>
      </c>
      <c r="B26" s="68" t="inlineStr">
        <is>
          <t>New</t>
        </is>
      </c>
      <c r="C26" s="86" t="inlineStr">
        <is>
          <t>New: campaign name carries 'Oct26' (new Oct-2026 campaign structure, as defined by the business)</t>
        </is>
      </c>
      <c r="D26" s="39" t="inlineStr">
        <is>
          <t>active</t>
        </is>
      </c>
      <c r="E26" s="39" t="inlineStr">
        <is>
          <t>leadgen.other</t>
        </is>
      </c>
      <c r="F26" s="40" t="inlineStr">
        <is>
          <t>ad set budget</t>
        </is>
      </c>
      <c r="G26" s="112" t="n">
        <v>46314</v>
      </c>
      <c r="H26" s="69">
        <f>SUMIFS(Meta_Campaigns!$G$2:$G$29,Meta_Campaigns!$A$2:$A$29,A26)</f>
        <v>55861.63</v>
      </c>
      <c r="I26" s="69">
        <f>SUMIFS(Meta_AdSets!$G$2:$G$93,Meta_AdSets!$B$2:$B$93,A26)</f>
        <v>55861.63</v>
      </c>
      <c r="J26" s="69">
        <f>ROUND(H26-I26,2)</f>
        <v>0</v>
      </c>
      <c r="K26" s="40">
        <f>SUMIFS(fLeads,fCampaign,A26)</f>
        <v>148</v>
      </c>
      <c r="L26" s="40">
        <f>SUMIFS(fQual,fCampaign,A26)</f>
        <v>7</v>
      </c>
      <c r="M26" s="40" t="str">
        <f>IF(COUNTIF(MetaCamps,A26)&gt;0,"In Meta export","NOT in Meta export (spend n/a)")</f>
        <v>In Meta export</v>
      </c>
    </row>
    <row r="27">
      <c r="A27" s="39" t="inlineStr">
        <is>
          <t>GenY-Natuf-LeadGen-09-04-26</t>
        </is>
      </c>
      <c r="B27" s="68" t="inlineStr">
        <is>
          <t>Old</t>
        </is>
      </c>
      <c r="C27" s="86" t="inlineStr">
        <is>
          <t>Old: all campaigns other than the Oct26 campaigns are Old</t>
        </is>
      </c>
      <c r="D27" s="39" t="inlineStr">
        <is>
          <t>inactive</t>
        </is>
      </c>
      <c r="E27" s="39" t="n"/>
      <c r="F27" s="40" t="inlineStr">
        <is>
          <t>ad set budget</t>
        </is>
      </c>
      <c r="H27" s="69">
        <f>SUMIFS(Meta_Campaigns!$G$2:$G$29,Meta_Campaigns!$A$2:$A$29,A27)</f>
        <v>0</v>
      </c>
      <c r="I27" s="69">
        <f>SUMIFS(Meta_AdSets!$G$2:$G$93,Meta_AdSets!$B$2:$B$93,A27)</f>
        <v>0</v>
      </c>
      <c r="J27" s="69">
        <f>ROUND(H27-I27,2)</f>
        <v>0</v>
      </c>
      <c r="K27" s="40">
        <f>SUMIFS(fLeads,fCampaign,A27)</f>
        <v>0</v>
      </c>
      <c r="L27" s="40">
        <f>SUMIFS(fQual,fCampaign,A27)</f>
        <v>0</v>
      </c>
      <c r="M27" s="40" t="str">
        <f>IF(COUNTIF(MetaCamps,A27)&gt;0,"In Meta export","NOT in Meta export (spend n/a)")</f>
        <v>In Meta export</v>
      </c>
    </row>
    <row r="28">
      <c r="A28" s="39" t="inlineStr">
        <is>
          <t>GenY-Natuf-LeadGen-09-04-26 –IF</t>
        </is>
      </c>
      <c r="B28" s="68" t="inlineStr">
        <is>
          <t>Old</t>
        </is>
      </c>
      <c r="C28" s="86" t="inlineStr">
        <is>
          <t>Old: all campaigns other than the Oct26 campaigns are Old</t>
        </is>
      </c>
      <c r="D28" s="39" t="inlineStr">
        <is>
          <t>inactive</t>
        </is>
      </c>
      <c r="E28" s="39" t="n"/>
      <c r="F28" s="40" t="inlineStr">
        <is>
          <t>ad set budget</t>
        </is>
      </c>
      <c r="H28" s="69">
        <f>SUMIFS(Meta_Campaigns!$G$2:$G$29,Meta_Campaigns!$A$2:$A$29,A28)</f>
        <v>0</v>
      </c>
      <c r="I28" s="69">
        <f>SUMIFS(Meta_AdSets!$G$2:$G$93,Meta_AdSets!$B$2:$B$93,A28)</f>
        <v>0</v>
      </c>
      <c r="J28" s="69">
        <f>ROUND(H28-I28,2)</f>
        <v>0</v>
      </c>
      <c r="K28" s="40">
        <f>SUMIFS(fLeads,fCampaign,A28)</f>
        <v>0</v>
      </c>
      <c r="L28" s="40">
        <f>SUMIFS(fQual,fCampaign,A28)</f>
        <v>0</v>
      </c>
      <c r="M28" s="40" t="str">
        <f>IF(COUNTIF(MetaCamps,A28)&gt;0,"In Meta export","NOT in Meta export (spend n/a)")</f>
        <v>In Meta export</v>
      </c>
    </row>
    <row r="29">
      <c r="A29" s="39" t="inlineStr">
        <is>
          <t>GenY-Natuf-MasterFranchise-LeadGen-050526</t>
        </is>
      </c>
      <c r="B29" s="68" t="inlineStr">
        <is>
          <t>Old</t>
        </is>
      </c>
      <c r="C29" s="86" t="inlineStr">
        <is>
          <t>Old: all campaigns other than the Oct26 campaigns are Old</t>
        </is>
      </c>
      <c r="D29" s="39" t="inlineStr">
        <is>
          <t>inactive</t>
        </is>
      </c>
      <c r="E29" s="39" t="n"/>
      <c r="F29" s="40" t="inlineStr">
        <is>
          <t>ad set budget</t>
        </is>
      </c>
      <c r="H29" s="69">
        <f>SUMIFS(Meta_Campaigns!$G$2:$G$29,Meta_Campaigns!$A$2:$A$29,A29)</f>
        <v>0</v>
      </c>
      <c r="I29" s="69">
        <f>SUMIFS(Meta_AdSets!$G$2:$G$93,Meta_AdSets!$B$2:$B$93,A29)</f>
        <v>0</v>
      </c>
      <c r="J29" s="69">
        <f>ROUND(H29-I29,2)</f>
        <v>0</v>
      </c>
      <c r="K29" s="40">
        <f>SUMIFS(fLeads,fCampaign,A29)</f>
        <v>0</v>
      </c>
      <c r="L29" s="40">
        <f>SUMIFS(fQual,fCampaign,A29)</f>
        <v>0</v>
      </c>
      <c r="M29" s="40" t="str">
        <f>IF(COUNTIF(MetaCamps,A29)&gt;0,"In Meta export","NOT in Meta export (spend n/a)")</f>
        <v>In Meta export</v>
      </c>
    </row>
    <row r="30">
      <c r="A30" s="39" t="inlineStr">
        <is>
          <t>EBG - In House | ABO | Natuf | Leads | Master Franchise | India | Oct26 | V1</t>
        </is>
      </c>
      <c r="B30" s="68" t="inlineStr">
        <is>
          <t>New</t>
        </is>
      </c>
      <c r="C30" s="86" t="inlineStr">
        <is>
          <t>New: campaign name carries 'Oct26' (new Oct-2026 campaign structure, as defined by the business)</t>
        </is>
      </c>
      <c r="D30" s="39" t="inlineStr">
        <is>
          <t>not in Meta export</t>
        </is>
      </c>
      <c r="E30" s="39" t="n"/>
      <c r="F30" s="40" t="n">
        <v/>
      </c>
      <c r="H30" s="69">
        <f>SUMIFS(Meta_Campaigns!$G$2:$G$29,Meta_Campaigns!$A$2:$A$29,A30)</f>
        <v>0</v>
      </c>
      <c r="I30" s="69">
        <f>SUMIFS(Meta_AdSets!$G$2:$G$93,Meta_AdSets!$B$2:$B$93,A30)</f>
        <v>0</v>
      </c>
      <c r="J30" s="69">
        <f>ROUND(H30-I30,2)</f>
        <v>0</v>
      </c>
      <c r="K30" s="40">
        <f>SUMIFS(fLeads,fCampaign,A30)</f>
        <v>42</v>
      </c>
      <c r="L30" s="40">
        <f>SUMIFS(fQual,fCampaign,A30)</f>
        <v>0</v>
      </c>
      <c r="M30" s="40" t="str">
        <f>IF(COUNTIF(MetaCamps,A30)&gt;0,"In Meta export","NOT in Meta export (spend n/a)")</f>
        <v>NOT in Meta export (spend n/a)</v>
      </c>
    </row>
    <row r="31">
      <c r="A31" s="39" t="inlineStr">
        <is>
          <t>EBG - In House | ABO | Natuf | Leads | Unit Franchise | India | Oct26 | V1</t>
        </is>
      </c>
      <c r="B31" s="68" t="inlineStr">
        <is>
          <t>New</t>
        </is>
      </c>
      <c r="C31" s="86" t="inlineStr">
        <is>
          <t>New: campaign name carries 'Oct26' (new Oct-2026 campaign structure, as defined by the business)</t>
        </is>
      </c>
      <c r="D31" s="39" t="inlineStr">
        <is>
          <t>not in Meta export</t>
        </is>
      </c>
      <c r="E31" s="39" t="n"/>
      <c r="F31" s="40" t="n">
        <v/>
      </c>
      <c r="H31" s="69">
        <f>SUMIFS(Meta_Campaigns!$G$2:$G$29,Meta_Campaigns!$A$2:$A$29,A31)</f>
        <v>0</v>
      </c>
      <c r="I31" s="69">
        <f>SUMIFS(Meta_AdSets!$G$2:$G$93,Meta_AdSets!$B$2:$B$93,A31)</f>
        <v>0</v>
      </c>
      <c r="J31" s="69">
        <f>ROUND(H31-I31,2)</f>
        <v>0</v>
      </c>
      <c r="K31" s="40">
        <f>SUMIFS(fLeads,fCampaign,A31)</f>
        <v>1262</v>
      </c>
      <c r="L31" s="40">
        <f>SUMIFS(fQual,fCampaign,A31)</f>
        <v>193</v>
      </c>
      <c r="M31" s="40" t="str">
        <f>IF(COUNTIF(MetaCamps,A31)&gt;0,"In Meta export","NOT in Meta export (spend n/a)")</f>
        <v>NOT in Meta export (spend n/a)</v>
      </c>
    </row>
    <row r="32" ht="65" customHeight="1">
      <c r="A32" s="39" t="inlineStr">
        <is>
          <t>Natuf | In House | ABO |  | WhatsApp | Unit Franchise | India | Oct26 | V1</t>
        </is>
      </c>
      <c r="B32" s="68" t="inlineStr">
        <is>
          <t>New</t>
        </is>
      </c>
      <c r="C32" s="86" t="inlineStr">
        <is>
          <t>New: campaign name carries 'Oct26' (new Oct-2026 campaign structure, as defined by the business)</t>
        </is>
      </c>
      <c r="D32" s="39" t="inlineStr">
        <is>
          <t>not in Meta export</t>
        </is>
      </c>
      <c r="E32" s="39" t="n"/>
      <c r="F32" s="40" t="n">
        <v/>
      </c>
      <c r="H32" s="69">
        <f>SUMIFS(Meta_Campaigns!$G$2:$G$29,Meta_Campaigns!$A$2:$A$29,A32)</f>
        <v>0</v>
      </c>
      <c r="I32" s="69">
        <f>SUMIFS(Meta_AdSets!$G$2:$G$93,Meta_AdSets!$B$2:$B$93,A32)</f>
        <v>0</v>
      </c>
      <c r="J32" s="69">
        <f>ROUND(H32-I32,2)</f>
        <v>0</v>
      </c>
      <c r="K32" s="40">
        <f>SUMIFS(fLeads,fCampaign,A32)</f>
        <v>73</v>
      </c>
      <c r="L32" s="40">
        <f>SUMIFS(fQual,fCampaign,A32)</f>
        <v>2</v>
      </c>
      <c r="M32" s="40" t="str">
        <f>IF(COUNTIF(MetaCamps,A32)&gt;0,"In Meta export","NOT in Meta export (spend n/a)")</f>
        <v>NOT in Meta export (spend n/a)</v>
      </c>
    </row>
    <row r="33">
      <c r="A33" s="39" t="inlineStr">
        <is>
          <t>(Unattributed)</t>
        </is>
      </c>
      <c r="B33" s="68" t="inlineStr">
        <is>
          <t>Unattributed</t>
        </is>
      </c>
      <c r="C33" s="86" t="inlineStr">
        <is>
          <t>No campaign tag in CRM (WhatsApp-API lead with blank campaign) - not forced into Old/New</t>
        </is>
      </c>
      <c r="D33" s="39" t="inlineStr">
        <is>
          <t>n/a</t>
        </is>
      </c>
      <c r="E33" s="39" t="n"/>
      <c r="H33" s="69">
        <f>SUMIFS(Meta_Campaigns!$G$2:$G$29,Meta_Campaigns!$A$2:$A$29,A33)</f>
        <v>0</v>
      </c>
      <c r="I33" s="69">
        <f>SUMIFS(Meta_AdSets!$G$2:$G$93,Meta_AdSets!$B$2:$B$93,A33)</f>
        <v>0</v>
      </c>
      <c r="J33" s="69">
        <f>ROUND(H33-I33,2)</f>
        <v>0</v>
      </c>
      <c r="K33" s="40">
        <f>SUMIFS(fLeads,fCampaign,A33)</f>
        <v>0</v>
      </c>
      <c r="L33" s="40">
        <f>SUMIFS(fQual,fCampaign,A33)</f>
        <v>0</v>
      </c>
      <c r="M33" s="40" t="str">
        <f>IF(COUNTIF(MetaCamps,A33)&gt;0,"In Meta export","NOT in Meta export (spend n/a)")</f>
        <v>NOT in Meta export (spend n/a)</v>
      </c>
    </row>
    <row r="34">
      <c r="A34" s="57" t="inlineStr">
        <is>
          <t>TOTAL</t>
        </is>
      </c>
      <c r="H34" s="71">
        <f>SUM(H2:H33)</f>
        <v>1647106.25</v>
      </c>
      <c r="I34" s="71">
        <f>SUM(I2:I33)</f>
        <v>1647106.25</v>
      </c>
      <c r="J34" s="71">
        <f>SUM(J2:J33)</f>
        <v>0</v>
      </c>
      <c r="K34" s="58">
        <f>SUM(K2:K33)</f>
        <v>3627</v>
      </c>
      <c r="L34" s="58">
        <f>SUM(L2:L33)</f>
        <v>558</v>
      </c>
    </row>
    <row r="36">
      <c r="A36" s="86" t="inlineStr">
        <is>
          <t>Rule: a campaign is NEW if its name carries 'Oct26' (the new Oct-2026 structure: 'ABO | ... | Oct26' in the Kustard ad account and 'EBG - In House | ... | Oct26' in the In-House ad account). All other campaigns are OLD. Change column B and press Data &gt; Refresh All. EBG - In House campaigns have CRM leads but NO Meta spend in the exports provided, so their cost is shown as n/a.</t>
        </is>
      </c>
    </row>
  </sheetData>
  <dataValidations count="1">
    <dataValidation sqref="B2:B33" showDropDown="0" showInputMessage="0" showErrorMessage="0" allowBlank="1" type="list">
      <formula1>"Old,New,Unattributed"</formula1>
    </dataValidation>
  </dataValidations>
  <pageMargins left="0.7" right="0.7" top="0.75" bottom="0.75" header="0.3" footer="0.3"/>
</worksheet>
</file>

<file path=xl/worksheets/sheet7.xml><?xml version="1.0" encoding="utf-8"?>
<worksheet xmlns="http://schemas.openxmlformats.org/spreadsheetml/2006/main">
  <sheetPr>
    <tabColor rgb="FF9CA3AF"/>
    <outlinePr summaryBelow="1" summaryRight="1"/>
    <pageSetUpPr/>
  </sheetPr>
  <dimension ref="A1:Z3642"/>
  <sheetViews>
    <sheetView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RowHeight="14.5"/>
  <cols>
    <col width="11.7265625" customWidth="1" min="1" max="1"/>
    <col width="14.7265625" customWidth="1" min="2" max="2"/>
    <col width="52.7265625" customWidth="1" min="3" max="3"/>
    <col width="50.7265625" customWidth="1" min="4" max="4"/>
    <col width="56.7265625" customWidth="1" min="5" max="5"/>
    <col width="16.7265625" customWidth="1" min="6" max="6"/>
    <col width="26.7265625" customWidth="1" min="7" max="7"/>
    <col width="16.7265625" customWidth="1" min="8" max="8"/>
    <col width="11.7265625" customWidth="1" min="9" max="9"/>
    <col width="18.7265625" customWidth="1" min="10" max="10"/>
    <col width="22.7265625" customWidth="1" min="11" max="11"/>
    <col width="17.7265625" customWidth="1" min="12" max="12"/>
    <col width="38.7265625" customWidth="1" min="13" max="13"/>
    <col width="26.7265625" customWidth="1" min="14" max="14"/>
    <col width="9.7265625" customWidth="1" min="15" max="16"/>
    <col width="10.7265625" customWidth="1" min="17" max="17"/>
    <col width="9.7265625" customWidth="1" min="18" max="19"/>
    <col width="10.7265625" customWidth="1" min="20" max="20"/>
    <col width="13.7265625" customWidth="1" min="21" max="21"/>
    <col width="12.7265625" customWidth="1" min="22" max="22"/>
    <col width="10.7265625" customWidth="1" min="23" max="23"/>
    <col width="12.7265625" customWidth="1" min="24" max="24"/>
    <col width="12" customWidth="1" min="25" max="25"/>
    <col width="12" customWidth="1" min="26" max="26"/>
  </cols>
  <sheetData>
    <row r="1" ht="32" customHeight="1">
      <c r="A1" t="inlineStr">
        <is>
          <t>Record Type</t>
        </is>
      </c>
      <c r="B1" t="inlineStr">
        <is>
          <t>Campaign Type</t>
        </is>
      </c>
      <c r="C1" t="inlineStr">
        <is>
          <t>Campaign</t>
        </is>
      </c>
      <c r="D1" t="inlineStr">
        <is>
          <t>Ad Set</t>
        </is>
      </c>
      <c r="E1" t="inlineStr">
        <is>
          <t>Ad</t>
        </is>
      </c>
      <c r="F1" t="inlineStr">
        <is>
          <t>CRM Brand</t>
        </is>
      </c>
      <c r="G1" t="inlineStr">
        <is>
          <t>Lead Status</t>
        </is>
      </c>
      <c r="H1" t="inlineStr">
        <is>
          <t>Lead Quality</t>
        </is>
      </c>
      <c r="I1" t="inlineStr">
        <is>
          <t>Lead Month</t>
        </is>
      </c>
      <c r="J1" t="inlineStr">
        <is>
          <t>Lead Week</t>
        </is>
      </c>
      <c r="K1" t="inlineStr">
        <is>
          <t>Team Manager</t>
        </is>
      </c>
      <c r="L1" t="inlineStr">
        <is>
          <t>Lead Source</t>
        </is>
      </c>
      <c r="M1" t="inlineStr">
        <is>
          <t>Attribution Method</t>
        </is>
      </c>
      <c r="N1" t="inlineStr">
        <is>
          <t>Lead ID</t>
        </is>
      </c>
      <c r="O1" t="inlineStr">
        <is>
          <t>Lead Count</t>
        </is>
      </c>
      <c r="P1" t="inlineStr">
        <is>
          <t>Quality Count</t>
        </is>
      </c>
      <c r="Q1" t="inlineStr">
        <is>
          <t>Contacted Count</t>
        </is>
      </c>
      <c r="R1" t="inlineStr">
        <is>
          <t>Lost Count</t>
        </is>
      </c>
      <c r="S1" t="inlineStr">
        <is>
          <t>Calls Count</t>
        </is>
      </c>
      <c r="T1" t="inlineStr">
        <is>
          <t>Connected Calls</t>
        </is>
      </c>
      <c r="U1" t="inlineStr">
        <is>
          <t>Spend INR</t>
        </is>
      </c>
      <c r="V1" t="inlineStr">
        <is>
          <t>Impressions</t>
        </is>
      </c>
      <c r="W1" t="inlineStr">
        <is>
          <t>Link Clicks</t>
        </is>
      </c>
      <c r="X1" t="inlineStr">
        <is>
          <t>Meta Results Count</t>
        </is>
      </c>
      <c r="Y1" t="inlineStr">
        <is>
          <t>Costed Lead Count</t>
        </is>
      </c>
      <c r="Z1" t="inlineStr">
        <is>
          <t>Costed Quality Count</t>
        </is>
      </c>
    </row>
    <row r="2">
      <c r="A2" t="inlineStr">
        <is>
          <t>Lead</t>
        </is>
      </c>
      <c r="B2" s="39" t="str">
        <f>IFERROR(INDEX(CampTypes,MATCH(C2,CampList,0)),"Unattributed")</f>
        <v>New</v>
      </c>
      <c r="C2" t="inlineStr">
        <is>
          <t>ABO | Natuf | Leads | Unit Franchise | India | Oct26 | V1</t>
        </is>
      </c>
      <c r="D2" t="inlineStr">
        <is>
          <t>Natuf | Broad | Tier1 + Growth Cities | Oct26 | V1</t>
        </is>
      </c>
      <c r="E2" t="inlineStr">
        <is>
          <t>Natuf | Reel | Brand Ambassador | Heard Of Owning A Cafe | V1</t>
        </is>
      </c>
      <c r="F2" t="inlineStr">
        <is>
          <t>In House Natuf</t>
        </is>
      </c>
      <c r="G2" t="inlineStr">
        <is>
          <t>New Lead</t>
        </is>
      </c>
      <c r="H2" s="39" t="str">
        <f>IF(ISNUMBER(MATCH(G2,QualityStatuses,0)),"Quality Lead","Non-Quality Lead")</f>
        <v>Non-Quality Lead</v>
      </c>
      <c r="I2" t="inlineStr">
        <is>
          <t>2026-10</t>
        </is>
      </c>
      <c r="J2" t="inlineStr">
        <is>
          <t>Wk of 2026-10-26</t>
        </is>
      </c>
      <c r="K2" t="inlineStr">
        <is>
          <t>Vikas Pathak</t>
        </is>
      </c>
      <c r="L2" t="inlineStr">
        <is>
          <t>Facebook</t>
        </is>
      </c>
      <c r="M2" t="inlineStr">
        <is>
          <t>Direct (campaign tagged in CRM)</t>
        </is>
      </c>
      <c r="N2" t="inlineStr">
        <is>
          <t>6ae597f7b26a2f65d10a4408</t>
        </is>
      </c>
      <c r="O2" t="n">
        <v>1</v>
      </c>
      <c r="P2" s="40">
        <f>IF(A2="Lead",IF(ISNUMBER(MATCH(G2,QualityStatuses,0)),1,0),0)</f>
        <v>0</v>
      </c>
      <c r="Q2" s="40">
        <f>IF(A2="Lead",IF(G2="New Lead",0,1),0)</f>
        <v>0</v>
      </c>
      <c r="R2" s="40">
        <f>IF(A2="Lead",IF(G2="Lost",1,0),0)</f>
        <v>0</v>
      </c>
      <c r="S2" t="n">
        <v>0</v>
      </c>
      <c r="T2" t="n">
        <v>0</v>
      </c>
      <c r="U2" t="n">
        <v>0</v>
      </c>
      <c r="V2" t="n">
        <v>0</v>
      </c>
      <c r="W2" t="n">
        <v>0</v>
      </c>
      <c r="X2" t="n">
        <v>0</v>
      </c>
      <c r="Y2">
        <f>IF(AND(A2="Lead",COUNTIF(MetaCamps,C2)&gt;0),1,0)</f>
        <v>1</v>
      </c>
      <c r="Z2">
        <f>IF(Y2=1,P2,0)</f>
        <v>0</v>
      </c>
    </row>
    <row r="3">
      <c r="A3" t="inlineStr">
        <is>
          <t>Lead</t>
        </is>
      </c>
      <c r="B3" s="39" t="str">
        <f>IFERROR(INDEX(CampTypes,MATCH(C3,CampList,0)),"Unattributed")</f>
        <v>New</v>
      </c>
      <c r="C3" t="inlineStr">
        <is>
          <t>ABO | Natuf | Leads | Master Franchise | India | Oct26 | V1</t>
        </is>
      </c>
      <c r="D3" t="inlineStr">
        <is>
          <t>Natuf | Broad | Tier1 + Growth Cities | Oct26 | V1</t>
        </is>
      </c>
      <c r="E3" t="inlineStr">
        <is>
          <t>Natuf | Static | Become A Levantine Food | V1</t>
        </is>
      </c>
      <c r="F3" t="inlineStr">
        <is>
          <t>Natuf_MF</t>
        </is>
      </c>
      <c r="G3" t="inlineStr">
        <is>
          <t>New Lead</t>
        </is>
      </c>
      <c r="H3" s="39" t="str">
        <f>IF(ISNUMBER(MATCH(G3,QualityStatuses,0)),"Quality Lead","Non-Quality Lead")</f>
        <v>Non-Quality Lead</v>
      </c>
      <c r="I3" t="inlineStr">
        <is>
          <t>2026-10</t>
        </is>
      </c>
      <c r="J3" t="inlineStr">
        <is>
          <t>Wk of 2026-10-26</t>
        </is>
      </c>
      <c r="K3" t="inlineStr">
        <is>
          <t>Marshal Malbari</t>
        </is>
      </c>
      <c r="L3" t="inlineStr">
        <is>
          <t>Facebook</t>
        </is>
      </c>
      <c r="M3" t="inlineStr">
        <is>
          <t>Direct (campaign tagged in CRM)</t>
        </is>
      </c>
      <c r="N3" t="inlineStr">
        <is>
          <t>6ae597ab99edaed0c5aab4b9</t>
        </is>
      </c>
      <c r="O3" t="n">
        <v>1</v>
      </c>
      <c r="P3" s="40">
        <f>IF(A3="Lead",IF(ISNUMBER(MATCH(G3,QualityStatuses,0)),1,0),0)</f>
        <v>0</v>
      </c>
      <c r="Q3" s="40">
        <f>IF(A3="Lead",IF(G3="New Lead",0,1),0)</f>
        <v>0</v>
      </c>
      <c r="R3" s="40">
        <f>IF(A3="Lead",IF(G3="Lost",1,0),0)</f>
        <v>0</v>
      </c>
      <c r="S3" t="n">
        <v>0</v>
      </c>
      <c r="T3" t="n">
        <v>0</v>
      </c>
      <c r="U3" t="n">
        <v>0</v>
      </c>
      <c r="V3" t="n">
        <v>0</v>
      </c>
      <c r="W3" t="n">
        <v>0</v>
      </c>
      <c r="X3" t="n">
        <v>0</v>
      </c>
      <c r="Y3">
        <f>IF(AND(A3="Lead",COUNTIF(MetaCamps,C3)&gt;0),1,0)</f>
        <v>1</v>
      </c>
      <c r="Z3">
        <f>IF(Y3=1,P3,0)</f>
        <v>0</v>
      </c>
    </row>
    <row r="4">
      <c r="A4" t="inlineStr">
        <is>
          <t>Lead</t>
        </is>
      </c>
      <c r="B4" s="39" t="str">
        <f>IFERROR(INDEX(CampTypes,MATCH(C4,CampList,0)),"Unattributed")</f>
        <v>New</v>
      </c>
      <c r="C4" t="inlineStr">
        <is>
          <t>ABO | Natuf | Leads | Unit Franchise | India | Oct26 | V1</t>
        </is>
      </c>
      <c r="D4" t="inlineStr">
        <is>
          <t>Natuf | LAL 1% | India | Jul26 | V1</t>
        </is>
      </c>
      <c r="E4" t="inlineStr">
        <is>
          <t>Natuf | Reel | Brand Ambassador | Heard Of Owning A Cafe | V1</t>
        </is>
      </c>
      <c r="F4" t="inlineStr">
        <is>
          <t>In House Natuf</t>
        </is>
      </c>
      <c r="G4" t="inlineStr">
        <is>
          <t>New Lead</t>
        </is>
      </c>
      <c r="H4" s="39" t="str">
        <f>IF(ISNUMBER(MATCH(G4,QualityStatuses,0)),"Quality Lead","Non-Quality Lead")</f>
        <v>Non-Quality Lead</v>
      </c>
      <c r="I4" t="inlineStr">
        <is>
          <t>2026-10</t>
        </is>
      </c>
      <c r="J4" t="inlineStr">
        <is>
          <t>Wk of 2026-10-26</t>
        </is>
      </c>
      <c r="K4" t="inlineStr">
        <is>
          <t>(Unassigned)</t>
        </is>
      </c>
      <c r="L4" t="inlineStr">
        <is>
          <t>Facebook</t>
        </is>
      </c>
      <c r="M4" t="inlineStr">
        <is>
          <t>Direct (campaign tagged in CRM)</t>
        </is>
      </c>
      <c r="N4" t="inlineStr">
        <is>
          <t>6ae59561315f55f2fd4319c5</t>
        </is>
      </c>
      <c r="O4" t="n">
        <v>1</v>
      </c>
      <c r="P4" s="40">
        <f>IF(A4="Lead",IF(ISNUMBER(MATCH(G4,QualityStatuses,0)),1,0),0)</f>
        <v>0</v>
      </c>
      <c r="Q4" s="40">
        <f>IF(A4="Lead",IF(G4="New Lead",0,1),0)</f>
        <v>0</v>
      </c>
      <c r="R4" s="40">
        <f>IF(A4="Lead",IF(G4="Lost",1,0),0)</f>
        <v>0</v>
      </c>
      <c r="S4" t="n">
        <v>0</v>
      </c>
      <c r="T4" t="n">
        <v>0</v>
      </c>
      <c r="U4" t="n">
        <v>0</v>
      </c>
      <c r="V4" t="n">
        <v>0</v>
      </c>
      <c r="W4" t="n">
        <v>0</v>
      </c>
      <c r="X4" t="n">
        <v>0</v>
      </c>
      <c r="Y4">
        <f>IF(AND(A4="Lead",COUNTIF(MetaCamps,C4)&gt;0),1,0)</f>
        <v>1</v>
      </c>
      <c r="Z4">
        <f>IF(Y4=1,P4,0)</f>
        <v>0</v>
      </c>
    </row>
    <row r="5">
      <c r="A5" t="inlineStr">
        <is>
          <t>Lead</t>
        </is>
      </c>
      <c r="B5" s="39" t="str">
        <f>IFERROR(INDEX(CampTypes,MATCH(C5,CampList,0)),"Unattributed")</f>
        <v>New</v>
      </c>
      <c r="C5" t="inlineStr">
        <is>
          <t>ABO | Natuf | Leads | Unit Franchise | India | Oct26 | V1</t>
        </is>
      </c>
      <c r="D5" t="inlineStr">
        <is>
          <t>Natuf | Business Owners | Tier1 + Growth Cities | Oct26 | V1</t>
        </is>
      </c>
      <c r="E5" t="inlineStr">
        <is>
          <t>Natuf | Reel | Brand Ambassador | Heard Of Owning A Cafe | V1</t>
        </is>
      </c>
      <c r="F5" t="inlineStr">
        <is>
          <t>In House Natuf</t>
        </is>
      </c>
      <c r="G5" t="inlineStr">
        <is>
          <t>New Lead</t>
        </is>
      </c>
      <c r="H5" s="39" t="str">
        <f>IF(ISNUMBER(MATCH(G5,QualityStatuses,0)),"Quality Lead","Non-Quality Lead")</f>
        <v>Non-Quality Lead</v>
      </c>
      <c r="I5" t="inlineStr">
        <is>
          <t>2026-10</t>
        </is>
      </c>
      <c r="J5" t="inlineStr">
        <is>
          <t>Wk of 2026-10-26</t>
        </is>
      </c>
      <c r="K5" t="inlineStr">
        <is>
          <t>Marshal Malbari</t>
        </is>
      </c>
      <c r="L5" t="inlineStr">
        <is>
          <t>Facebook</t>
        </is>
      </c>
      <c r="M5" t="inlineStr">
        <is>
          <t>Direct (campaign tagged in CRM)</t>
        </is>
      </c>
      <c r="N5" t="inlineStr">
        <is>
          <t>6ae59349481a67e46c03f3ae</t>
        </is>
      </c>
      <c r="O5" t="n">
        <v>1</v>
      </c>
      <c r="P5" s="40">
        <f>IF(A5="Lead",IF(ISNUMBER(MATCH(G5,QualityStatuses,0)),1,0),0)</f>
        <v>0</v>
      </c>
      <c r="Q5" s="40">
        <f>IF(A5="Lead",IF(G5="New Lead",0,1),0)</f>
        <v>0</v>
      </c>
      <c r="R5" s="40">
        <f>IF(A5="Lead",IF(G5="Lost",1,0),0)</f>
        <v>0</v>
      </c>
      <c r="S5" t="n">
        <v>0</v>
      </c>
      <c r="T5" t="n">
        <v>0</v>
      </c>
      <c r="U5" t="n">
        <v>0</v>
      </c>
      <c r="V5" t="n">
        <v>0</v>
      </c>
      <c r="W5" t="n">
        <v>0</v>
      </c>
      <c r="X5" t="n">
        <v>0</v>
      </c>
      <c r="Y5">
        <f>IF(AND(A5="Lead",COUNTIF(MetaCamps,C5)&gt;0),1,0)</f>
        <v>1</v>
      </c>
      <c r="Z5">
        <f>IF(Y5=1,P5,0)</f>
        <v>0</v>
      </c>
    </row>
    <row r="6">
      <c r="A6" t="inlineStr">
        <is>
          <t>Lead</t>
        </is>
      </c>
      <c r="B6" s="39" t="str">
        <f>IFERROR(INDEX(CampTypes,MATCH(C6,CampList,0)),"Unattributed")</f>
        <v>New</v>
      </c>
      <c r="C6" t="inlineStr">
        <is>
          <t>ABO | Natuf | Leads | Unit Franchise | India | Oct26 | V1</t>
        </is>
      </c>
      <c r="D6" t="inlineStr">
        <is>
          <t>Natuf | Business Owners | Tier1 + Growth Cities | Oct26 | V1</t>
        </is>
      </c>
      <c r="E6" t="inlineStr">
        <is>
          <t>Natuf | Reel | Brand Ambassador | Heard Of Owning A Cafe | V1</t>
        </is>
      </c>
      <c r="F6" t="inlineStr">
        <is>
          <t>In House Natuf</t>
        </is>
      </c>
      <c r="G6" t="inlineStr">
        <is>
          <t>New Lead</t>
        </is>
      </c>
      <c r="H6" s="39" t="str">
        <f>IF(ISNUMBER(MATCH(G6,QualityStatuses,0)),"Quality Lead","Non-Quality Lead")</f>
        <v>Non-Quality Lead</v>
      </c>
      <c r="I6" t="inlineStr">
        <is>
          <t>2026-10</t>
        </is>
      </c>
      <c r="J6" t="inlineStr">
        <is>
          <t>Wk of 2026-10-26</t>
        </is>
      </c>
      <c r="K6" t="inlineStr">
        <is>
          <t>(Unassigned)</t>
        </is>
      </c>
      <c r="L6" t="inlineStr">
        <is>
          <t>Facebook</t>
        </is>
      </c>
      <c r="M6" t="inlineStr">
        <is>
          <t>Direct (campaign tagged in CRM)</t>
        </is>
      </c>
      <c r="N6" t="inlineStr">
        <is>
          <t>6ae58f6ead9b3f10ed1ee1f8</t>
        </is>
      </c>
      <c r="O6" t="n">
        <v>1</v>
      </c>
      <c r="P6" s="40">
        <f>IF(A6="Lead",IF(ISNUMBER(MATCH(G6,QualityStatuses,0)),1,0),0)</f>
        <v>0</v>
      </c>
      <c r="Q6" s="40">
        <f>IF(A6="Lead",IF(G6="New Lead",0,1),0)</f>
        <v>0</v>
      </c>
      <c r="R6" s="40">
        <f>IF(A6="Lead",IF(G6="Lost",1,0),0)</f>
        <v>0</v>
      </c>
      <c r="S6" t="n">
        <v>0</v>
      </c>
      <c r="T6" t="n">
        <v>0</v>
      </c>
      <c r="U6" t="n">
        <v>0</v>
      </c>
      <c r="V6" t="n">
        <v>0</v>
      </c>
      <c r="W6" t="n">
        <v>0</v>
      </c>
      <c r="X6" t="n">
        <v>0</v>
      </c>
      <c r="Y6">
        <f>IF(AND(A6="Lead",COUNTIF(MetaCamps,C6)&gt;0),1,0)</f>
        <v>1</v>
      </c>
      <c r="Z6">
        <f>IF(Y6=1,P6,0)</f>
        <v>0</v>
      </c>
    </row>
    <row r="7">
      <c r="A7" t="inlineStr">
        <is>
          <t>Lead</t>
        </is>
      </c>
      <c r="B7" s="39" t="str">
        <f>IFERROR(INDEX(CampTypes,MATCH(C7,CampList,0)),"Unattributed")</f>
        <v>New</v>
      </c>
      <c r="C7" t="inlineStr">
        <is>
          <t>ABO | Natuf | Leads | Unit Franchise | India | Oct26 | V1</t>
        </is>
      </c>
      <c r="D7" t="inlineStr">
        <is>
          <t>Natuf | Investors | Tier1 + Growth Cities | Oct26 | V1</t>
        </is>
      </c>
      <c r="E7" t="inlineStr">
        <is>
          <t>Natuf | Reel | Brand Ambassador | Heard Of Owning A Cafe | V1</t>
        </is>
      </c>
      <c r="F7" t="inlineStr">
        <is>
          <t>In House Natuf</t>
        </is>
      </c>
      <c r="G7" t="inlineStr">
        <is>
          <t>New Lead</t>
        </is>
      </c>
      <c r="H7" s="39" t="str">
        <f>IF(ISNUMBER(MATCH(G7,QualityStatuses,0)),"Quality Lead","Non-Quality Lead")</f>
        <v>Non-Quality Lead</v>
      </c>
      <c r="I7" t="inlineStr">
        <is>
          <t>2026-10</t>
        </is>
      </c>
      <c r="J7" t="inlineStr">
        <is>
          <t>Wk of 2026-10-26</t>
        </is>
      </c>
      <c r="K7" t="inlineStr">
        <is>
          <t>Marshal Malbari</t>
        </is>
      </c>
      <c r="L7" t="inlineStr">
        <is>
          <t>Facebook</t>
        </is>
      </c>
      <c r="M7" t="inlineStr">
        <is>
          <t>Direct (campaign tagged in CRM)</t>
        </is>
      </c>
      <c r="N7" t="inlineStr">
        <is>
          <t>6ae58f56a3c40b362d514506</t>
        </is>
      </c>
      <c r="O7" t="n">
        <v>1</v>
      </c>
      <c r="P7" s="40">
        <f>IF(A7="Lead",IF(ISNUMBER(MATCH(G7,QualityStatuses,0)),1,0),0)</f>
        <v>0</v>
      </c>
      <c r="Q7" s="40">
        <f>IF(A7="Lead",IF(G7="New Lead",0,1),0)</f>
        <v>0</v>
      </c>
      <c r="R7" s="40">
        <f>IF(A7="Lead",IF(G7="Lost",1,0),0)</f>
        <v>0</v>
      </c>
      <c r="S7" t="n">
        <v>0</v>
      </c>
      <c r="T7" t="n">
        <v>0</v>
      </c>
      <c r="U7" t="n">
        <v>0</v>
      </c>
      <c r="V7" t="n">
        <v>0</v>
      </c>
      <c r="W7" t="n">
        <v>0</v>
      </c>
      <c r="X7" t="n">
        <v>0</v>
      </c>
      <c r="Y7">
        <f>IF(AND(A7="Lead",COUNTIF(MetaCamps,C7)&gt;0),1,0)</f>
        <v>1</v>
      </c>
      <c r="Z7">
        <f>IF(Y7=1,P7,0)</f>
        <v>0</v>
      </c>
    </row>
    <row r="8">
      <c r="A8" t="inlineStr">
        <is>
          <t>Lead</t>
        </is>
      </c>
      <c r="B8" s="39" t="str">
        <f>IFERROR(INDEX(CampTypes,MATCH(C8,CampList,0)),"Unattributed")</f>
        <v>New</v>
      </c>
      <c r="C8" t="inlineStr">
        <is>
          <t>ABO | Natuf | Leads | Unit Franchise | India | Oct26 | V1</t>
        </is>
      </c>
      <c r="D8" t="inlineStr">
        <is>
          <t>Natuf | Investors | Tier1 + Growth Cities | Oct26 | V1</t>
        </is>
      </c>
      <c r="E8" t="inlineStr">
        <is>
          <t>Natuf | Reel | Brand Ambassador | Heard Of Owning A Cafe | V1</t>
        </is>
      </c>
      <c r="F8" t="inlineStr">
        <is>
          <t>In House Natuf</t>
        </is>
      </c>
      <c r="G8" t="inlineStr">
        <is>
          <t>New Lead</t>
        </is>
      </c>
      <c r="H8" s="39" t="str">
        <f>IF(ISNUMBER(MATCH(G8,QualityStatuses,0)),"Quality Lead","Non-Quality Lead")</f>
        <v>Non-Quality Lead</v>
      </c>
      <c r="I8" t="inlineStr">
        <is>
          <t>2026-10</t>
        </is>
      </c>
      <c r="J8" t="inlineStr">
        <is>
          <t>Wk of 2026-10-26</t>
        </is>
      </c>
      <c r="K8" t="inlineStr">
        <is>
          <t>(Unassigned)</t>
        </is>
      </c>
      <c r="L8" t="inlineStr">
        <is>
          <t>Facebook</t>
        </is>
      </c>
      <c r="M8" t="inlineStr">
        <is>
          <t>Direct (campaign tagged in CRM)</t>
        </is>
      </c>
      <c r="N8" t="inlineStr">
        <is>
          <t>6ae58effd0aa4b0328d1c585</t>
        </is>
      </c>
      <c r="O8" t="n">
        <v>1</v>
      </c>
      <c r="P8" s="40">
        <f>IF(A8="Lead",IF(ISNUMBER(MATCH(G8,QualityStatuses,0)),1,0),0)</f>
        <v>0</v>
      </c>
      <c r="Q8" s="40">
        <f>IF(A8="Lead",IF(G8="New Lead",0,1),0)</f>
        <v>0</v>
      </c>
      <c r="R8" s="40">
        <f>IF(A8="Lead",IF(G8="Lost",1,0),0)</f>
        <v>0</v>
      </c>
      <c r="S8" t="n">
        <v>0</v>
      </c>
      <c r="T8" t="n">
        <v>0</v>
      </c>
      <c r="U8" t="n">
        <v>0</v>
      </c>
      <c r="V8" t="n">
        <v>0</v>
      </c>
      <c r="W8" t="n">
        <v>0</v>
      </c>
      <c r="X8" t="n">
        <v>0</v>
      </c>
      <c r="Y8">
        <f>IF(AND(A8="Lead",COUNTIF(MetaCamps,C8)&gt;0),1,0)</f>
        <v>1</v>
      </c>
      <c r="Z8">
        <f>IF(Y8=1,P8,0)</f>
        <v>0</v>
      </c>
    </row>
    <row r="9">
      <c r="A9" t="inlineStr">
        <is>
          <t>Lead</t>
        </is>
      </c>
      <c r="B9" s="39" t="str">
        <f>IFERROR(INDEX(CampTypes,MATCH(C9,CampList,0)),"Unattributed")</f>
        <v>New</v>
      </c>
      <c r="C9" t="inlineStr">
        <is>
          <t>ABO | Natuf | Leads | Unit Franchise | India | Oct26 | V1</t>
        </is>
      </c>
      <c r="D9" t="inlineStr">
        <is>
          <t>Natuf | Broad | Tier1 + Growth Cities | Oct26 | V1</t>
        </is>
      </c>
      <c r="E9" t="inlineStr">
        <is>
          <t>Natuf | Reel | Brand Ambassador | Heard Of Owning A Cafe | V1</t>
        </is>
      </c>
      <c r="F9" t="inlineStr">
        <is>
          <t>In House Natuf</t>
        </is>
      </c>
      <c r="G9" t="inlineStr">
        <is>
          <t>New Lead</t>
        </is>
      </c>
      <c r="H9" s="39" t="str">
        <f>IF(ISNUMBER(MATCH(G9,QualityStatuses,0)),"Quality Lead","Non-Quality Lead")</f>
        <v>Non-Quality Lead</v>
      </c>
      <c r="I9" t="inlineStr">
        <is>
          <t>2026-10</t>
        </is>
      </c>
      <c r="J9" t="inlineStr">
        <is>
          <t>Wk of 2026-10-26</t>
        </is>
      </c>
      <c r="K9" t="inlineStr">
        <is>
          <t>(Unassigned)</t>
        </is>
      </c>
      <c r="L9" t="inlineStr">
        <is>
          <t>Facebook</t>
        </is>
      </c>
      <c r="M9" t="inlineStr">
        <is>
          <t>Direct (campaign tagged in CRM)</t>
        </is>
      </c>
      <c r="N9" t="inlineStr">
        <is>
          <t>6ae58ee221cda82dfed326df</t>
        </is>
      </c>
      <c r="O9" t="n">
        <v>1</v>
      </c>
      <c r="P9" s="40">
        <f>IF(A9="Lead",IF(ISNUMBER(MATCH(G9,QualityStatuses,0)),1,0),0)</f>
        <v>0</v>
      </c>
      <c r="Q9" s="40">
        <f>IF(A9="Lead",IF(G9="New Lead",0,1),0)</f>
        <v>0</v>
      </c>
      <c r="R9" s="40">
        <f>IF(A9="Lead",IF(G9="Lost",1,0),0)</f>
        <v>0</v>
      </c>
      <c r="S9" t="n">
        <v>0</v>
      </c>
      <c r="T9" t="n">
        <v>0</v>
      </c>
      <c r="U9" t="n">
        <v>0</v>
      </c>
      <c r="V9" t="n">
        <v>0</v>
      </c>
      <c r="W9" t="n">
        <v>0</v>
      </c>
      <c r="X9" t="n">
        <v>0</v>
      </c>
      <c r="Y9">
        <f>IF(AND(A9="Lead",COUNTIF(MetaCamps,C9)&gt;0),1,0)</f>
        <v>1</v>
      </c>
      <c r="Z9">
        <f>IF(Y9=1,P9,0)</f>
        <v>0</v>
      </c>
    </row>
    <row r="10">
      <c r="A10" t="inlineStr">
        <is>
          <t>Lead</t>
        </is>
      </c>
      <c r="B10" s="39" t="str">
        <f>IFERROR(INDEX(CampTypes,MATCH(C10,CampList,0)),"Unattributed")</f>
        <v>New</v>
      </c>
      <c r="C10" t="inlineStr">
        <is>
          <t>ABO | Natuf | Leads | Unit Franchise | India | Oct26 | V1</t>
        </is>
      </c>
      <c r="D10" t="inlineStr">
        <is>
          <t>Natuf | Broad | Tier1 + Growth Cities | Oct26 | V1</t>
        </is>
      </c>
      <c r="E10" t="inlineStr">
        <is>
          <t>Natuf | Reel | Brand Ambassador | Heard Of Owning A Cafe | V1</t>
        </is>
      </c>
      <c r="F10" t="inlineStr">
        <is>
          <t>In House Natuf</t>
        </is>
      </c>
      <c r="G10" t="inlineStr">
        <is>
          <t>Attempt 1</t>
        </is>
      </c>
      <c r="H10" s="39" t="str">
        <f>IF(ISNUMBER(MATCH(G10,QualityStatuses,0)),"Quality Lead","Non-Quality Lead")</f>
        <v>Non-Quality Lead</v>
      </c>
      <c r="I10" t="inlineStr">
        <is>
          <t>2026-10</t>
        </is>
      </c>
      <c r="J10" t="inlineStr">
        <is>
          <t>Wk of 2026-10-26</t>
        </is>
      </c>
      <c r="K10" t="inlineStr">
        <is>
          <t>Vikas Pathak</t>
        </is>
      </c>
      <c r="L10" t="inlineStr">
        <is>
          <t>Facebook</t>
        </is>
      </c>
      <c r="M10" t="inlineStr">
        <is>
          <t>Direct (campaign tagged in CRM)</t>
        </is>
      </c>
      <c r="N10" t="inlineStr">
        <is>
          <t>6ae58d3adb91a7cf96deb9cf</t>
        </is>
      </c>
      <c r="O10" t="n">
        <v>1</v>
      </c>
      <c r="P10" s="40">
        <f>IF(A10="Lead",IF(ISNUMBER(MATCH(G10,QualityStatuses,0)),1,0),0)</f>
        <v>0</v>
      </c>
      <c r="Q10" s="40">
        <f>IF(A10="Lead",IF(G10="New Lead",0,1),0)</f>
        <v>1</v>
      </c>
      <c r="R10" s="40">
        <f>IF(A10="Lead",IF(G10="Lost",1,0),0)</f>
        <v>0</v>
      </c>
      <c r="S10" t="n">
        <v>1</v>
      </c>
      <c r="T10" t="n">
        <v>0</v>
      </c>
      <c r="U10" t="n">
        <v>0</v>
      </c>
      <c r="V10" t="n">
        <v>0</v>
      </c>
      <c r="W10" t="n">
        <v>0</v>
      </c>
      <c r="X10" t="n">
        <v>0</v>
      </c>
      <c r="Y10">
        <f>IF(AND(A10="Lead",COUNTIF(MetaCamps,C10)&gt;0),1,0)</f>
        <v>1</v>
      </c>
      <c r="Z10">
        <f>IF(Y10=1,P10,0)</f>
        <v>0</v>
      </c>
    </row>
    <row r="11">
      <c r="A11" t="inlineStr">
        <is>
          <t>Lead</t>
        </is>
      </c>
      <c r="B11" s="39" t="str">
        <f>IFERROR(INDEX(CampTypes,MATCH(C11,CampList,0)),"Unattributed")</f>
        <v>New</v>
      </c>
      <c r="C11" t="inlineStr">
        <is>
          <t>ABO | Natuf | Leads | Master Franchise | India | Oct26 | V1</t>
        </is>
      </c>
      <c r="D11" t="inlineStr">
        <is>
          <t>Natuf | LAL 1% | India | Jul26 | V1</t>
        </is>
      </c>
      <c r="E11" t="inlineStr">
        <is>
          <t>Natuf | Static | Become A Levantine Food | V1</t>
        </is>
      </c>
      <c r="F11" t="inlineStr">
        <is>
          <t>Natuf_MF</t>
        </is>
      </c>
      <c r="G11" t="inlineStr">
        <is>
          <t>New Lead</t>
        </is>
      </c>
      <c r="H11" s="39" t="str">
        <f>IF(ISNUMBER(MATCH(G11,QualityStatuses,0)),"Quality Lead","Non-Quality Lead")</f>
        <v>Non-Quality Lead</v>
      </c>
      <c r="I11" t="inlineStr">
        <is>
          <t>2026-10</t>
        </is>
      </c>
      <c r="J11" t="inlineStr">
        <is>
          <t>Wk of 2026-10-26</t>
        </is>
      </c>
      <c r="K11" t="inlineStr">
        <is>
          <t>Shivam Kumar</t>
        </is>
      </c>
      <c r="L11" t="inlineStr">
        <is>
          <t>Facebook</t>
        </is>
      </c>
      <c r="M11" t="inlineStr">
        <is>
          <t>Direct (campaign tagged in CRM)</t>
        </is>
      </c>
      <c r="N11" t="inlineStr">
        <is>
          <t>6ae58b5dc80e9a3a8ca338fa</t>
        </is>
      </c>
      <c r="O11" t="n">
        <v>1</v>
      </c>
      <c r="P11" s="40">
        <f>IF(A11="Lead",IF(ISNUMBER(MATCH(G11,QualityStatuses,0)),1,0),0)</f>
        <v>0</v>
      </c>
      <c r="Q11" s="40">
        <f>IF(A11="Lead",IF(G11="New Lead",0,1),0)</f>
        <v>0</v>
      </c>
      <c r="R11" s="40">
        <f>IF(A11="Lead",IF(G11="Lost",1,0),0)</f>
        <v>0</v>
      </c>
      <c r="S11" t="n">
        <v>0</v>
      </c>
      <c r="T11" t="n">
        <v>0</v>
      </c>
      <c r="U11" t="n">
        <v>0</v>
      </c>
      <c r="V11" t="n">
        <v>0</v>
      </c>
      <c r="W11" t="n">
        <v>0</v>
      </c>
      <c r="X11" t="n">
        <v>0</v>
      </c>
      <c r="Y11">
        <f>IF(AND(A11="Lead",COUNTIF(MetaCamps,C11)&gt;0),1,0)</f>
        <v>1</v>
      </c>
      <c r="Z11">
        <f>IF(Y11=1,P11,0)</f>
        <v>0</v>
      </c>
    </row>
    <row r="12">
      <c r="A12" t="inlineStr">
        <is>
          <t>Lead</t>
        </is>
      </c>
      <c r="B12" s="39" t="str">
        <f>IFERROR(INDEX(CampTypes,MATCH(C12,CampList,0)),"Unattributed")</f>
        <v>New</v>
      </c>
      <c r="C12" t="inlineStr">
        <is>
          <t>ABO | Natuf | Leads | Unit Franchise | India | Oct26 | V1</t>
        </is>
      </c>
      <c r="D12" t="inlineStr">
        <is>
          <t>Natuf | Investors | Tier1 + Growth Cities | Oct26 | V1</t>
        </is>
      </c>
      <c r="E12" t="inlineStr">
        <is>
          <t>Natuf | Reel | Brand Ambassador | Heard Of Owning A Cafe | V1</t>
        </is>
      </c>
      <c r="F12" t="inlineStr">
        <is>
          <t>In House Natuf</t>
        </is>
      </c>
      <c r="G12" t="inlineStr">
        <is>
          <t>New Lead</t>
        </is>
      </c>
      <c r="H12" s="39" t="str">
        <f>IF(ISNUMBER(MATCH(G12,QualityStatuses,0)),"Quality Lead","Non-Quality Lead")</f>
        <v>Non-Quality Lead</v>
      </c>
      <c r="I12" t="inlineStr">
        <is>
          <t>2026-10</t>
        </is>
      </c>
      <c r="J12" t="inlineStr">
        <is>
          <t>Wk of 2026-10-26</t>
        </is>
      </c>
      <c r="K12" t="inlineStr">
        <is>
          <t>(Unassigned)</t>
        </is>
      </c>
      <c r="L12" t="inlineStr">
        <is>
          <t>Facebook</t>
        </is>
      </c>
      <c r="M12" t="inlineStr">
        <is>
          <t>Direct (campaign tagged in CRM)</t>
        </is>
      </c>
      <c r="N12" t="inlineStr">
        <is>
          <t>6ae5894b252750c50e8a30e2</t>
        </is>
      </c>
      <c r="O12" t="n">
        <v>1</v>
      </c>
      <c r="P12" s="40">
        <f>IF(A12="Lead",IF(ISNUMBER(MATCH(G12,QualityStatuses,0)),1,0),0)</f>
        <v>0</v>
      </c>
      <c r="Q12" s="40">
        <f>IF(A12="Lead",IF(G12="New Lead",0,1),0)</f>
        <v>0</v>
      </c>
      <c r="R12" s="40">
        <f>IF(A12="Lead",IF(G12="Lost",1,0),0)</f>
        <v>0</v>
      </c>
      <c r="S12" t="n">
        <v>0</v>
      </c>
      <c r="T12" t="n">
        <v>0</v>
      </c>
      <c r="U12" t="n">
        <v>0</v>
      </c>
      <c r="V12" t="n">
        <v>0</v>
      </c>
      <c r="W12" t="n">
        <v>0</v>
      </c>
      <c r="X12" t="n">
        <v>0</v>
      </c>
      <c r="Y12">
        <f>IF(AND(A12="Lead",COUNTIF(MetaCamps,C12)&gt;0),1,0)</f>
        <v>1</v>
      </c>
      <c r="Z12">
        <f>IF(Y12=1,P12,0)</f>
        <v>0</v>
      </c>
    </row>
    <row r="13">
      <c r="A13" t="inlineStr">
        <is>
          <t>Lead</t>
        </is>
      </c>
      <c r="B13" s="39" t="str">
        <f>IFERROR(INDEX(CampTypes,MATCH(C13,CampList,0)),"Unattributed")</f>
        <v>New</v>
      </c>
      <c r="C13" t="inlineStr">
        <is>
          <t>ABO | Natuf | Leads | Unit Franchise | India | Oct26 | V1</t>
        </is>
      </c>
      <c r="D13" t="inlineStr">
        <is>
          <t>Natuf | Broad | Tier1 + Growth Cities | Oct26 | V1</t>
        </is>
      </c>
      <c r="E13" t="inlineStr">
        <is>
          <t>Natuf | Reel | Brand Ambassador | Heard Of Owning A Cafe | V1</t>
        </is>
      </c>
      <c r="F13" t="inlineStr">
        <is>
          <t>In House Natuf</t>
        </is>
      </c>
      <c r="G13" t="inlineStr">
        <is>
          <t>Attempt 1</t>
        </is>
      </c>
      <c r="H13" s="39" t="str">
        <f>IF(ISNUMBER(MATCH(G13,QualityStatuses,0)),"Quality Lead","Non-Quality Lead")</f>
        <v>Non-Quality Lead</v>
      </c>
      <c r="I13" t="inlineStr">
        <is>
          <t>2026-10</t>
        </is>
      </c>
      <c r="J13" t="inlineStr">
        <is>
          <t>Wk of 2026-10-26</t>
        </is>
      </c>
      <c r="K13" t="inlineStr">
        <is>
          <t>Vikas Pathak</t>
        </is>
      </c>
      <c r="L13" t="inlineStr">
        <is>
          <t>Facebook</t>
        </is>
      </c>
      <c r="M13" t="inlineStr">
        <is>
          <t>Direct (campaign tagged in CRM)</t>
        </is>
      </c>
      <c r="N13" t="inlineStr">
        <is>
          <t>6ae587d98135cd63e5061f00</t>
        </is>
      </c>
      <c r="O13" t="n">
        <v>1</v>
      </c>
      <c r="P13" s="40">
        <f>IF(A13="Lead",IF(ISNUMBER(MATCH(G13,QualityStatuses,0)),1,0),0)</f>
        <v>0</v>
      </c>
      <c r="Q13" s="40">
        <f>IF(A13="Lead",IF(G13="New Lead",0,1),0)</f>
        <v>1</v>
      </c>
      <c r="R13" s="40">
        <f>IF(A13="Lead",IF(G13="Lost",1,0),0)</f>
        <v>0</v>
      </c>
      <c r="S13" t="n">
        <v>1</v>
      </c>
      <c r="T13" t="n">
        <v>0</v>
      </c>
      <c r="U13" t="n">
        <v>0</v>
      </c>
      <c r="V13" t="n">
        <v>0</v>
      </c>
      <c r="W13" t="n">
        <v>0</v>
      </c>
      <c r="X13" t="n">
        <v>0</v>
      </c>
      <c r="Y13">
        <f>IF(AND(A13="Lead",COUNTIF(MetaCamps,C13)&gt;0),1,0)</f>
        <v>1</v>
      </c>
      <c r="Z13">
        <f>IF(Y13=1,P13,0)</f>
        <v>0</v>
      </c>
    </row>
    <row r="14">
      <c r="A14" t="inlineStr">
        <is>
          <t>Lead</t>
        </is>
      </c>
      <c r="B14" s="39" t="str">
        <f>IFERROR(INDEX(CampTypes,MATCH(C14,CampList,0)),"Unattributed")</f>
        <v>New</v>
      </c>
      <c r="C14" t="inlineStr">
        <is>
          <t>ABO | Natuf | Leads | Master Franchise | India | Oct26 | V1</t>
        </is>
      </c>
      <c r="D14" t="inlineStr">
        <is>
          <t>Natuf | Broad | Tier1 + Growth Cities | Oct26 | V1</t>
        </is>
      </c>
      <c r="E14" t="inlineStr">
        <is>
          <t>Natuf | Static | Become A Levantine Food | V1</t>
        </is>
      </c>
      <c r="F14" t="inlineStr">
        <is>
          <t>Natuf_MF</t>
        </is>
      </c>
      <c r="G14" t="inlineStr">
        <is>
          <t>New Lead</t>
        </is>
      </c>
      <c r="H14" s="39" t="str">
        <f>IF(ISNUMBER(MATCH(G14,QualityStatuses,0)),"Quality Lead","Non-Quality Lead")</f>
        <v>Non-Quality Lead</v>
      </c>
      <c r="I14" t="inlineStr">
        <is>
          <t>2026-10</t>
        </is>
      </c>
      <c r="J14" t="inlineStr">
        <is>
          <t>Wk of 2026-10-26</t>
        </is>
      </c>
      <c r="K14" t="inlineStr">
        <is>
          <t>Marshal Malbari</t>
        </is>
      </c>
      <c r="L14" t="inlineStr">
        <is>
          <t>Facebook</t>
        </is>
      </c>
      <c r="M14" t="inlineStr">
        <is>
          <t>Direct (campaign tagged in CRM)</t>
        </is>
      </c>
      <c r="N14" t="inlineStr">
        <is>
          <t>6ae585ff794eb74014a50e4f</t>
        </is>
      </c>
      <c r="O14" t="n">
        <v>1</v>
      </c>
      <c r="P14" s="40">
        <f>IF(A14="Lead",IF(ISNUMBER(MATCH(G14,QualityStatuses,0)),1,0),0)</f>
        <v>0</v>
      </c>
      <c r="Q14" s="40">
        <f>IF(A14="Lead",IF(G14="New Lead",0,1),0)</f>
        <v>0</v>
      </c>
      <c r="R14" s="40">
        <f>IF(A14="Lead",IF(G14="Lost",1,0),0)</f>
        <v>0</v>
      </c>
      <c r="S14" t="n">
        <v>0</v>
      </c>
      <c r="T14" t="n">
        <v>0</v>
      </c>
      <c r="U14" t="n">
        <v>0</v>
      </c>
      <c r="V14" t="n">
        <v>0</v>
      </c>
      <c r="W14" t="n">
        <v>0</v>
      </c>
      <c r="X14" t="n">
        <v>0</v>
      </c>
      <c r="Y14">
        <f>IF(AND(A14="Lead",COUNTIF(MetaCamps,C14)&gt;0),1,0)</f>
        <v>1</v>
      </c>
      <c r="Z14">
        <f>IF(Y14=1,P14,0)</f>
        <v>0</v>
      </c>
    </row>
    <row r="15">
      <c r="A15" t="inlineStr">
        <is>
          <t>Lead</t>
        </is>
      </c>
      <c r="B15" s="39" t="str">
        <f>IFERROR(INDEX(CampTypes,MATCH(C15,CampList,0)),"Unattributed")</f>
        <v>New</v>
      </c>
      <c r="C15" t="inlineStr">
        <is>
          <t>ABO | Natuf | Leads | Unit Franchise | India | Oct26 | V1</t>
        </is>
      </c>
      <c r="D15" t="inlineStr">
        <is>
          <t>Natuf | Investors | Tier1 + Growth Cities | Oct26 | V1</t>
        </is>
      </c>
      <c r="E15" t="inlineStr">
        <is>
          <t>Natuf | Reel | Brand Ambassador | Heard Of Owning A Cafe | V1</t>
        </is>
      </c>
      <c r="F15" t="inlineStr">
        <is>
          <t>In House Natuf</t>
        </is>
      </c>
      <c r="G15" t="inlineStr">
        <is>
          <t>Connected</t>
        </is>
      </c>
      <c r="H15" s="39" t="str">
        <f>IF(ISNUMBER(MATCH(G15,QualityStatuses,0)),"Quality Lead","Non-Quality Lead")</f>
        <v>Non-Quality Lead</v>
      </c>
      <c r="I15" t="inlineStr">
        <is>
          <t>2026-10</t>
        </is>
      </c>
      <c r="J15" t="inlineStr">
        <is>
          <t>Wk of 2026-10-26</t>
        </is>
      </c>
      <c r="K15" t="inlineStr">
        <is>
          <t>Vikas Pathak</t>
        </is>
      </c>
      <c r="L15" t="inlineStr">
        <is>
          <t>Facebook</t>
        </is>
      </c>
      <c r="M15" t="inlineStr">
        <is>
          <t>Direct (campaign tagged in CRM)</t>
        </is>
      </c>
      <c r="N15" t="inlineStr">
        <is>
          <t>6ae58481bcc351bd38e7114c</t>
        </is>
      </c>
      <c r="O15" t="n">
        <v>1</v>
      </c>
      <c r="P15" s="40">
        <f>IF(A15="Lead",IF(ISNUMBER(MATCH(G15,QualityStatuses,0)),1,0),0)</f>
        <v>0</v>
      </c>
      <c r="Q15" s="40">
        <f>IF(A15="Lead",IF(G15="New Lead",0,1),0)</f>
        <v>1</v>
      </c>
      <c r="R15" s="40">
        <f>IF(A15="Lead",IF(G15="Lost",1,0),0)</f>
        <v>0</v>
      </c>
      <c r="S15" t="n">
        <v>1</v>
      </c>
      <c r="T15" t="n">
        <v>1</v>
      </c>
      <c r="U15" t="n">
        <v>0</v>
      </c>
      <c r="V15" t="n">
        <v>0</v>
      </c>
      <c r="W15" t="n">
        <v>0</v>
      </c>
      <c r="X15" t="n">
        <v>0</v>
      </c>
      <c r="Y15">
        <f>IF(AND(A15="Lead",COUNTIF(MetaCamps,C15)&gt;0),1,0)</f>
        <v>1</v>
      </c>
      <c r="Z15">
        <f>IF(Y15=1,P15,0)</f>
        <v>0</v>
      </c>
    </row>
    <row r="16">
      <c r="A16" t="inlineStr">
        <is>
          <t>Lead</t>
        </is>
      </c>
      <c r="B16" s="39" t="str">
        <f>IFERROR(INDEX(CampTypes,MATCH(C16,CampList,0)),"Unattributed")</f>
        <v>New</v>
      </c>
      <c r="C16" t="inlineStr">
        <is>
          <t>ABO | Natuf | Leads | Unit Franchise | India | Oct26 | V1</t>
        </is>
      </c>
      <c r="D16" t="inlineStr">
        <is>
          <t>Natuf | Investors | Tier1 + Growth Cities | Oct26 | V1</t>
        </is>
      </c>
      <c r="E16" t="inlineStr">
        <is>
          <t>Natuf | Reel | Brand Ambassador | Heard Of Owning A Cafe | V1</t>
        </is>
      </c>
      <c r="F16" t="inlineStr">
        <is>
          <t>In House Natuf</t>
        </is>
      </c>
      <c r="G16" t="inlineStr">
        <is>
          <t>New Lead</t>
        </is>
      </c>
      <c r="H16" s="39" t="str">
        <f>IF(ISNUMBER(MATCH(G16,QualityStatuses,0)),"Quality Lead","Non-Quality Lead")</f>
        <v>Non-Quality Lead</v>
      </c>
      <c r="I16" t="inlineStr">
        <is>
          <t>2026-10</t>
        </is>
      </c>
      <c r="J16" t="inlineStr">
        <is>
          <t>Wk of 2026-10-26</t>
        </is>
      </c>
      <c r="K16" t="inlineStr">
        <is>
          <t>(Unassigned)</t>
        </is>
      </c>
      <c r="L16" t="inlineStr">
        <is>
          <t>Facebook</t>
        </is>
      </c>
      <c r="M16" t="inlineStr">
        <is>
          <t>Direct (campaign tagged in CRM)</t>
        </is>
      </c>
      <c r="N16" t="inlineStr">
        <is>
          <t>6ae57d1b28e52fbee75ce17f</t>
        </is>
      </c>
      <c r="O16" t="n">
        <v>1</v>
      </c>
      <c r="P16" s="40">
        <f>IF(A16="Lead",IF(ISNUMBER(MATCH(G16,QualityStatuses,0)),1,0),0)</f>
        <v>0</v>
      </c>
      <c r="Q16" s="40">
        <f>IF(A16="Lead",IF(G16="New Lead",0,1),0)</f>
        <v>0</v>
      </c>
      <c r="R16" s="40">
        <f>IF(A16="Lead",IF(G16="Lost",1,0),0)</f>
        <v>0</v>
      </c>
      <c r="S16" t="n">
        <v>0</v>
      </c>
      <c r="T16" t="n">
        <v>0</v>
      </c>
      <c r="U16" t="n">
        <v>0</v>
      </c>
      <c r="V16" t="n">
        <v>0</v>
      </c>
      <c r="W16" t="n">
        <v>0</v>
      </c>
      <c r="X16" t="n">
        <v>0</v>
      </c>
      <c r="Y16">
        <f>IF(AND(A16="Lead",COUNTIF(MetaCamps,C16)&gt;0),1,0)</f>
        <v>1</v>
      </c>
      <c r="Z16">
        <f>IF(Y16=1,P16,0)</f>
        <v>0</v>
      </c>
    </row>
    <row r="17">
      <c r="A17" t="inlineStr">
        <is>
          <t>Lead</t>
        </is>
      </c>
      <c r="B17" s="39" t="str">
        <f>IFERROR(INDEX(CampTypes,MATCH(C17,CampList,0)),"Unattributed")</f>
        <v>New</v>
      </c>
      <c r="C17" t="inlineStr">
        <is>
          <t>ABO | Natuf | Leads | Master Franchise | India | Oct26 | V1</t>
        </is>
      </c>
      <c r="D17" t="inlineStr">
        <is>
          <t>Natuf | Investors | Tier1 + Growth Cities | Oct26 | V1</t>
        </is>
      </c>
      <c r="E17" t="inlineStr">
        <is>
          <t>Natuf | Static | Become A Levantine Food | V1</t>
        </is>
      </c>
      <c r="F17" t="inlineStr">
        <is>
          <t>Natuf_MF</t>
        </is>
      </c>
      <c r="G17" t="inlineStr">
        <is>
          <t>Lost</t>
        </is>
      </c>
      <c r="H17" s="39" t="str">
        <f>IF(ISNUMBER(MATCH(G17,QualityStatuses,0)),"Quality Lead","Non-Quality Lead")</f>
        <v>Non-Quality Lead</v>
      </c>
      <c r="I17" t="inlineStr">
        <is>
          <t>2026-10</t>
        </is>
      </c>
      <c r="J17" t="inlineStr">
        <is>
          <t>Wk of 2026-10-26</t>
        </is>
      </c>
      <c r="K17" t="inlineStr">
        <is>
          <t>Marshal Malbari</t>
        </is>
      </c>
      <c r="L17" t="inlineStr">
        <is>
          <t>Facebook</t>
        </is>
      </c>
      <c r="M17" t="inlineStr">
        <is>
          <t>Direct (campaign tagged in CRM)</t>
        </is>
      </c>
      <c r="N17" t="inlineStr">
        <is>
          <t>6ae57c1bfc78e8c7b105aea2</t>
        </is>
      </c>
      <c r="O17" t="n">
        <v>1</v>
      </c>
      <c r="P17" s="40">
        <f>IF(A17="Lead",IF(ISNUMBER(MATCH(G17,QualityStatuses,0)),1,0),0)</f>
        <v>0</v>
      </c>
      <c r="Q17" s="40">
        <f>IF(A17="Lead",IF(G17="New Lead",0,1),0)</f>
        <v>1</v>
      </c>
      <c r="R17" s="40">
        <f>IF(A17="Lead",IF(G17="Lost",1,0),0)</f>
        <v>1</v>
      </c>
      <c r="S17" t="n">
        <v>1</v>
      </c>
      <c r="T17" t="n">
        <v>1</v>
      </c>
      <c r="U17" t="n">
        <v>0</v>
      </c>
      <c r="V17" t="n">
        <v>0</v>
      </c>
      <c r="W17" t="n">
        <v>0</v>
      </c>
      <c r="X17" t="n">
        <v>0</v>
      </c>
      <c r="Y17">
        <f>IF(AND(A17="Lead",COUNTIF(MetaCamps,C17)&gt;0),1,0)</f>
        <v>1</v>
      </c>
      <c r="Z17">
        <f>IF(Y17=1,P17,0)</f>
        <v>0</v>
      </c>
    </row>
    <row r="18">
      <c r="A18" t="inlineStr">
        <is>
          <t>Lead</t>
        </is>
      </c>
      <c r="B18" s="39" t="str">
        <f>IFERROR(INDEX(CampTypes,MATCH(C18,CampList,0)),"Unattributed")</f>
        <v>New</v>
      </c>
      <c r="C18" t="inlineStr">
        <is>
          <t>ABO | Natuf | Leads | Unit Franchise | India | Oct26 | V1</t>
        </is>
      </c>
      <c r="D18" t="inlineStr">
        <is>
          <t>Natuf | Business Owners | Tier1 + Growth Cities | Oct26 | V1</t>
        </is>
      </c>
      <c r="E18" t="inlineStr">
        <is>
          <t>Natuf | Reel | Brand Ambassador | Heard Of Owning A Cafe | V1</t>
        </is>
      </c>
      <c r="F18" t="inlineStr">
        <is>
          <t>In House Natuf</t>
        </is>
      </c>
      <c r="G18" t="inlineStr">
        <is>
          <t>Attempt 1</t>
        </is>
      </c>
      <c r="H18" s="39" t="str">
        <f>IF(ISNUMBER(MATCH(G18,QualityStatuses,0)),"Quality Lead","Non-Quality Lead")</f>
        <v>Non-Quality Lead</v>
      </c>
      <c r="I18" t="inlineStr">
        <is>
          <t>2026-10</t>
        </is>
      </c>
      <c r="J18" t="inlineStr">
        <is>
          <t>Wk of 2026-10-26</t>
        </is>
      </c>
      <c r="K18" t="inlineStr">
        <is>
          <t>Marshal Malbari</t>
        </is>
      </c>
      <c r="L18" t="inlineStr">
        <is>
          <t>Facebook</t>
        </is>
      </c>
      <c r="M18" t="inlineStr">
        <is>
          <t>Direct (campaign tagged in CRM)</t>
        </is>
      </c>
      <c r="N18" t="inlineStr">
        <is>
          <t>6ae57997ea398dea2d668a12</t>
        </is>
      </c>
      <c r="O18" t="n">
        <v>1</v>
      </c>
      <c r="P18" s="40">
        <f>IF(A18="Lead",IF(ISNUMBER(MATCH(G18,QualityStatuses,0)),1,0),0)</f>
        <v>0</v>
      </c>
      <c r="Q18" s="40">
        <f>IF(A18="Lead",IF(G18="New Lead",0,1),0)</f>
        <v>1</v>
      </c>
      <c r="R18" s="40">
        <f>IF(A18="Lead",IF(G18="Lost",1,0),0)</f>
        <v>0</v>
      </c>
      <c r="S18" t="n">
        <v>1</v>
      </c>
      <c r="T18" t="n">
        <v>1</v>
      </c>
      <c r="U18" t="n">
        <v>0</v>
      </c>
      <c r="V18" t="n">
        <v>0</v>
      </c>
      <c r="W18" t="n">
        <v>0</v>
      </c>
      <c r="X18" t="n">
        <v>0</v>
      </c>
      <c r="Y18">
        <f>IF(AND(A18="Lead",COUNTIF(MetaCamps,C18)&gt;0),1,0)</f>
        <v>1</v>
      </c>
      <c r="Z18">
        <f>IF(Y18=1,P18,0)</f>
        <v>0</v>
      </c>
    </row>
    <row r="19">
      <c r="A19" t="inlineStr">
        <is>
          <t>Lead</t>
        </is>
      </c>
      <c r="B19" s="39" t="str">
        <f>IFERROR(INDEX(CampTypes,MATCH(C19,CampList,0)),"Unattributed")</f>
        <v>New</v>
      </c>
      <c r="C19" t="inlineStr">
        <is>
          <t>ABO | Natuf | Leads | Master Franchise | India | Oct26 | V1</t>
        </is>
      </c>
      <c r="D19" t="inlineStr">
        <is>
          <t>Natuf | Business Owners | Tier1 + Growth Cities | Oct26 | V1</t>
        </is>
      </c>
      <c r="E19" t="inlineStr">
        <is>
          <t>Natuf | Static | Become A Levantine Food | V1</t>
        </is>
      </c>
      <c r="F19" t="inlineStr">
        <is>
          <t>Natuf_MF</t>
        </is>
      </c>
      <c r="G19" t="inlineStr">
        <is>
          <t>New Lead</t>
        </is>
      </c>
      <c r="H19" s="39" t="str">
        <f>IF(ISNUMBER(MATCH(G19,QualityStatuses,0)),"Quality Lead","Non-Quality Lead")</f>
        <v>Non-Quality Lead</v>
      </c>
      <c r="I19" t="inlineStr">
        <is>
          <t>2026-10</t>
        </is>
      </c>
      <c r="J19" t="inlineStr">
        <is>
          <t>Wk of 2026-10-26</t>
        </is>
      </c>
      <c r="K19" t="inlineStr">
        <is>
          <t>Marshal Malbari</t>
        </is>
      </c>
      <c r="L19" t="inlineStr">
        <is>
          <t>Facebook</t>
        </is>
      </c>
      <c r="M19" t="inlineStr">
        <is>
          <t>Direct (campaign tagged in CRM)</t>
        </is>
      </c>
      <c r="N19" t="inlineStr">
        <is>
          <t>6ae5777928e52fbee75cdb43</t>
        </is>
      </c>
      <c r="O19" t="n">
        <v>1</v>
      </c>
      <c r="P19" s="40">
        <f>IF(A19="Lead",IF(ISNUMBER(MATCH(G19,QualityStatuses,0)),1,0),0)</f>
        <v>0</v>
      </c>
      <c r="Q19" s="40">
        <f>IF(A19="Lead",IF(G19="New Lead",0,1),0)</f>
        <v>0</v>
      </c>
      <c r="R19" s="40">
        <f>IF(A19="Lead",IF(G19="Lost",1,0),0)</f>
        <v>0</v>
      </c>
      <c r="S19" t="n">
        <v>0</v>
      </c>
      <c r="T19" t="n">
        <v>0</v>
      </c>
      <c r="U19" t="n">
        <v>0</v>
      </c>
      <c r="V19" t="n">
        <v>0</v>
      </c>
      <c r="W19" t="n">
        <v>0</v>
      </c>
      <c r="X19" t="n">
        <v>0</v>
      </c>
      <c r="Y19">
        <f>IF(AND(A19="Lead",COUNTIF(MetaCamps,C19)&gt;0),1,0)</f>
        <v>1</v>
      </c>
      <c r="Z19">
        <f>IF(Y19=1,P19,0)</f>
        <v>0</v>
      </c>
    </row>
    <row r="20">
      <c r="A20" t="inlineStr">
        <is>
          <t>Lead</t>
        </is>
      </c>
      <c r="B20" s="39" t="str">
        <f>IFERROR(INDEX(CampTypes,MATCH(C20,CampList,0)),"Unattributed")</f>
        <v>New</v>
      </c>
      <c r="C20" t="inlineStr">
        <is>
          <t>ABO | Natuf | Leads | Unit Franchise | India | Oct26 | V1</t>
        </is>
      </c>
      <c r="D20" t="inlineStr">
        <is>
          <t>Natuf | Broad | Tier1 + Growth Cities | Oct26 | V1</t>
        </is>
      </c>
      <c r="E20" t="inlineStr">
        <is>
          <t>Natuf | Reel | Brand Ambassador | Heard Of Owning A Cafe | V1</t>
        </is>
      </c>
      <c r="F20" t="inlineStr">
        <is>
          <t>In House Natuf</t>
        </is>
      </c>
      <c r="G20" t="inlineStr">
        <is>
          <t>New Lead</t>
        </is>
      </c>
      <c r="H20" s="39" t="str">
        <f>IF(ISNUMBER(MATCH(G20,QualityStatuses,0)),"Quality Lead","Non-Quality Lead")</f>
        <v>Non-Quality Lead</v>
      </c>
      <c r="I20" t="inlineStr">
        <is>
          <t>2026-10</t>
        </is>
      </c>
      <c r="J20" t="inlineStr">
        <is>
          <t>Wk of 2026-10-26</t>
        </is>
      </c>
      <c r="K20" t="inlineStr">
        <is>
          <t>(Unassigned)</t>
        </is>
      </c>
      <c r="L20" t="inlineStr">
        <is>
          <t>Facebook</t>
        </is>
      </c>
      <c r="M20" t="inlineStr">
        <is>
          <t>Direct (campaign tagged in CRM)</t>
        </is>
      </c>
      <c r="N20" t="inlineStr">
        <is>
          <t>6ae575e5c8468c802bfbc0de</t>
        </is>
      </c>
      <c r="O20" t="n">
        <v>1</v>
      </c>
      <c r="P20" s="40">
        <f>IF(A20="Lead",IF(ISNUMBER(MATCH(G20,QualityStatuses,0)),1,0),0)</f>
        <v>0</v>
      </c>
      <c r="Q20" s="40">
        <f>IF(A20="Lead",IF(G20="New Lead",0,1),0)</f>
        <v>0</v>
      </c>
      <c r="R20" s="40">
        <f>IF(A20="Lead",IF(G20="Lost",1,0),0)</f>
        <v>0</v>
      </c>
      <c r="S20" t="n">
        <v>0</v>
      </c>
      <c r="T20" t="n">
        <v>0</v>
      </c>
      <c r="U20" t="n">
        <v>0</v>
      </c>
      <c r="V20" t="n">
        <v>0</v>
      </c>
      <c r="W20" t="n">
        <v>0</v>
      </c>
      <c r="X20" t="n">
        <v>0</v>
      </c>
      <c r="Y20">
        <f>IF(AND(A20="Lead",COUNTIF(MetaCamps,C20)&gt;0),1,0)</f>
        <v>1</v>
      </c>
      <c r="Z20">
        <f>IF(Y20=1,P20,0)</f>
        <v>0</v>
      </c>
    </row>
    <row r="21">
      <c r="A21" t="inlineStr">
        <is>
          <t>Lead</t>
        </is>
      </c>
      <c r="B21" s="39" t="str">
        <f>IFERROR(INDEX(CampTypes,MATCH(C21,CampList,0)),"Unattributed")</f>
        <v>New</v>
      </c>
      <c r="C21" t="inlineStr">
        <is>
          <t>ABO | Natuf | Leads | Unit Franchise | India | Oct26 | V1</t>
        </is>
      </c>
      <c r="D21" t="inlineStr">
        <is>
          <t>Natuf | Broad | Tier1 + Growth Cities | Oct26 | V1</t>
        </is>
      </c>
      <c r="E21" t="inlineStr">
        <is>
          <t>Natuf | Reel | Brand Ambassador | Heard Of Owning A Cafe | V1</t>
        </is>
      </c>
      <c r="F21" t="inlineStr">
        <is>
          <t>In House Natuf</t>
        </is>
      </c>
      <c r="G21" t="inlineStr">
        <is>
          <t>Attempt 1</t>
        </is>
      </c>
      <c r="H21" s="39" t="str">
        <f>IF(ISNUMBER(MATCH(G21,QualityStatuses,0)),"Quality Lead","Non-Quality Lead")</f>
        <v>Non-Quality Lead</v>
      </c>
      <c r="I21" t="inlineStr">
        <is>
          <t>2026-10</t>
        </is>
      </c>
      <c r="J21" t="inlineStr">
        <is>
          <t>Wk of 2026-10-26</t>
        </is>
      </c>
      <c r="K21" t="inlineStr">
        <is>
          <t>Marshal Malbari</t>
        </is>
      </c>
      <c r="L21" t="inlineStr">
        <is>
          <t>Facebook</t>
        </is>
      </c>
      <c r="M21" t="inlineStr">
        <is>
          <t>Direct (campaign tagged in CRM)</t>
        </is>
      </c>
      <c r="N21" t="inlineStr">
        <is>
          <t>6ae574705a8ca343032b5f0f</t>
        </is>
      </c>
      <c r="O21" t="n">
        <v>1</v>
      </c>
      <c r="P21" s="40">
        <f>IF(A21="Lead",IF(ISNUMBER(MATCH(G21,QualityStatuses,0)),1,0),0)</f>
        <v>0</v>
      </c>
      <c r="Q21" s="40">
        <f>IF(A21="Lead",IF(G21="New Lead",0,1),0)</f>
        <v>1</v>
      </c>
      <c r="R21" s="40">
        <f>IF(A21="Lead",IF(G21="Lost",1,0),0)</f>
        <v>0</v>
      </c>
      <c r="S21" t="n">
        <v>1</v>
      </c>
      <c r="T21" t="n">
        <v>0</v>
      </c>
      <c r="U21" t="n">
        <v>0</v>
      </c>
      <c r="V21" t="n">
        <v>0</v>
      </c>
      <c r="W21" t="n">
        <v>0</v>
      </c>
      <c r="X21" t="n">
        <v>0</v>
      </c>
      <c r="Y21">
        <f>IF(AND(A21="Lead",COUNTIF(MetaCamps,C21)&gt;0),1,0)</f>
        <v>1</v>
      </c>
      <c r="Z21">
        <f>IF(Y21=1,P21,0)</f>
        <v>0</v>
      </c>
    </row>
    <row r="22">
      <c r="A22" t="inlineStr">
        <is>
          <t>Lead</t>
        </is>
      </c>
      <c r="B22" s="39" t="str">
        <f>IFERROR(INDEX(CampTypes,MATCH(C22,CampList,0)),"Unattributed")</f>
        <v>New</v>
      </c>
      <c r="C22" t="inlineStr">
        <is>
          <t>ABO | Natuf | Leads | Unit Franchise | India | Oct26 | V1</t>
        </is>
      </c>
      <c r="D22" t="inlineStr">
        <is>
          <t>Natuf | Business Owners | Tier1 + Growth Cities | Oct26 | V1</t>
        </is>
      </c>
      <c r="E22" t="inlineStr">
        <is>
          <t>Natuf | Reel | Brand Ambassador | Heard Of Owning A Cafe | V1</t>
        </is>
      </c>
      <c r="F22" t="inlineStr">
        <is>
          <t>In House Natuf</t>
        </is>
      </c>
      <c r="G22" t="inlineStr">
        <is>
          <t>New Lead</t>
        </is>
      </c>
      <c r="H22" s="39" t="str">
        <f>IF(ISNUMBER(MATCH(G22,QualityStatuses,0)),"Quality Lead","Non-Quality Lead")</f>
        <v>Non-Quality Lead</v>
      </c>
      <c r="I22" t="inlineStr">
        <is>
          <t>2026-10</t>
        </is>
      </c>
      <c r="J22" t="inlineStr">
        <is>
          <t>Wk of 2026-10-26</t>
        </is>
      </c>
      <c r="K22" t="inlineStr">
        <is>
          <t>(Unassigned)</t>
        </is>
      </c>
      <c r="L22" t="inlineStr">
        <is>
          <t>Facebook</t>
        </is>
      </c>
      <c r="M22" t="inlineStr">
        <is>
          <t>Direct (campaign tagged in CRM)</t>
        </is>
      </c>
      <c r="N22" t="inlineStr">
        <is>
          <t>6ae570df6892b5138c2782a6</t>
        </is>
      </c>
      <c r="O22" t="n">
        <v>1</v>
      </c>
      <c r="P22" s="40">
        <f>IF(A22="Lead",IF(ISNUMBER(MATCH(G22,QualityStatuses,0)),1,0),0)</f>
        <v>0</v>
      </c>
      <c r="Q22" s="40">
        <f>IF(A22="Lead",IF(G22="New Lead",0,1),0)</f>
        <v>0</v>
      </c>
      <c r="R22" s="40">
        <f>IF(A22="Lead",IF(G22="Lost",1,0),0)</f>
        <v>0</v>
      </c>
      <c r="S22" t="n">
        <v>0</v>
      </c>
      <c r="T22" t="n">
        <v>0</v>
      </c>
      <c r="U22" t="n">
        <v>0</v>
      </c>
      <c r="V22" t="n">
        <v>0</v>
      </c>
      <c r="W22" t="n">
        <v>0</v>
      </c>
      <c r="X22" t="n">
        <v>0</v>
      </c>
      <c r="Y22">
        <f>IF(AND(A22="Lead",COUNTIF(MetaCamps,C22)&gt;0),1,0)</f>
        <v>1</v>
      </c>
      <c r="Z22">
        <f>IF(Y22=1,P22,0)</f>
        <v>0</v>
      </c>
    </row>
    <row r="23">
      <c r="A23" t="inlineStr">
        <is>
          <t>Lead</t>
        </is>
      </c>
      <c r="B23" s="39" t="str">
        <f>IFERROR(INDEX(CampTypes,MATCH(C23,CampList,0)),"Unattributed")</f>
        <v>New</v>
      </c>
      <c r="C23" t="inlineStr">
        <is>
          <t>ABO | Natuf | Leads | Unit Franchise | India | Oct26 | V1</t>
        </is>
      </c>
      <c r="D23" t="inlineStr">
        <is>
          <t>Natuf | Business Owners | Tier1 + Growth Cities | Oct26 | V1</t>
        </is>
      </c>
      <c r="E23" t="inlineStr">
        <is>
          <t>Natuf | Reel | Brand Ambassador | Heard Of Owning A Cafe | V1</t>
        </is>
      </c>
      <c r="F23" t="inlineStr">
        <is>
          <t>In House Natuf</t>
        </is>
      </c>
      <c r="G23" t="inlineStr">
        <is>
          <t>New Lead</t>
        </is>
      </c>
      <c r="H23" s="39" t="str">
        <f>IF(ISNUMBER(MATCH(G23,QualityStatuses,0)),"Quality Lead","Non-Quality Lead")</f>
        <v>Non-Quality Lead</v>
      </c>
      <c r="I23" t="inlineStr">
        <is>
          <t>2026-10</t>
        </is>
      </c>
      <c r="J23" t="inlineStr">
        <is>
          <t>Wk of 2026-10-26</t>
        </is>
      </c>
      <c r="K23" t="inlineStr">
        <is>
          <t>Marshal Malbari</t>
        </is>
      </c>
      <c r="L23" t="inlineStr">
        <is>
          <t>Facebook</t>
        </is>
      </c>
      <c r="M23" t="inlineStr">
        <is>
          <t>Direct (campaign tagged in CRM)</t>
        </is>
      </c>
      <c r="N23" t="inlineStr">
        <is>
          <t>6ae570ca93267a072f100f44</t>
        </is>
      </c>
      <c r="O23" t="n">
        <v>1</v>
      </c>
      <c r="P23" s="40">
        <f>IF(A23="Lead",IF(ISNUMBER(MATCH(G23,QualityStatuses,0)),1,0),0)</f>
        <v>0</v>
      </c>
      <c r="Q23" s="40">
        <f>IF(A23="Lead",IF(G23="New Lead",0,1),0)</f>
        <v>0</v>
      </c>
      <c r="R23" s="40">
        <f>IF(A23="Lead",IF(G23="Lost",1,0),0)</f>
        <v>0</v>
      </c>
      <c r="S23" t="n">
        <v>0</v>
      </c>
      <c r="T23" t="n">
        <v>0</v>
      </c>
      <c r="U23" t="n">
        <v>0</v>
      </c>
      <c r="V23" t="n">
        <v>0</v>
      </c>
      <c r="W23" t="n">
        <v>0</v>
      </c>
      <c r="X23" t="n">
        <v>0</v>
      </c>
      <c r="Y23">
        <f>IF(AND(A23="Lead",COUNTIF(MetaCamps,C23)&gt;0),1,0)</f>
        <v>1</v>
      </c>
      <c r="Z23">
        <f>IF(Y23=1,P23,0)</f>
        <v>0</v>
      </c>
    </row>
    <row r="24">
      <c r="A24" t="inlineStr">
        <is>
          <t>Lead</t>
        </is>
      </c>
      <c r="B24" s="39" t="str">
        <f>IFERROR(INDEX(CampTypes,MATCH(C24,CampList,0)),"Unattributed")</f>
        <v>New</v>
      </c>
      <c r="C24" t="inlineStr">
        <is>
          <t>ABO | Natuf | Leads | Unit Franchise | India | Oct26 | V1</t>
        </is>
      </c>
      <c r="D24" t="inlineStr">
        <is>
          <t>Natuf | Broad | Tier1 + Growth Cities | Oct26 | V1</t>
        </is>
      </c>
      <c r="E24" t="inlineStr">
        <is>
          <t>Natuf | Reel | Brand Ambassador | Heard Of Owning A Cafe | V1</t>
        </is>
      </c>
      <c r="F24" t="inlineStr">
        <is>
          <t>In House Natuf</t>
        </is>
      </c>
      <c r="G24" t="inlineStr">
        <is>
          <t>New Lead</t>
        </is>
      </c>
      <c r="H24" s="39" t="str">
        <f>IF(ISNUMBER(MATCH(G24,QualityStatuses,0)),"Quality Lead","Non-Quality Lead")</f>
        <v>Non-Quality Lead</v>
      </c>
      <c r="I24" t="inlineStr">
        <is>
          <t>2026-10</t>
        </is>
      </c>
      <c r="J24" t="inlineStr">
        <is>
          <t>Wk of 2026-10-26</t>
        </is>
      </c>
      <c r="K24" t="inlineStr">
        <is>
          <t>(Unassigned)</t>
        </is>
      </c>
      <c r="L24" t="inlineStr">
        <is>
          <t>Facebook</t>
        </is>
      </c>
      <c r="M24" t="inlineStr">
        <is>
          <t>Direct (campaign tagged in CRM)</t>
        </is>
      </c>
      <c r="N24" t="inlineStr">
        <is>
          <t>6ae570645a48753ec28890d7</t>
        </is>
      </c>
      <c r="O24" t="n">
        <v>1</v>
      </c>
      <c r="P24" s="40">
        <f>IF(A24="Lead",IF(ISNUMBER(MATCH(G24,QualityStatuses,0)),1,0),0)</f>
        <v>0</v>
      </c>
      <c r="Q24" s="40">
        <f>IF(A24="Lead",IF(G24="New Lead",0,1),0)</f>
        <v>0</v>
      </c>
      <c r="R24" s="40">
        <f>IF(A24="Lead",IF(G24="Lost",1,0),0)</f>
        <v>0</v>
      </c>
      <c r="S24" t="n">
        <v>0</v>
      </c>
      <c r="T24" t="n">
        <v>0</v>
      </c>
      <c r="U24" t="n">
        <v>0</v>
      </c>
      <c r="V24" t="n">
        <v>0</v>
      </c>
      <c r="W24" t="n">
        <v>0</v>
      </c>
      <c r="X24" t="n">
        <v>0</v>
      </c>
      <c r="Y24">
        <f>IF(AND(A24="Lead",COUNTIF(MetaCamps,C24)&gt;0),1,0)</f>
        <v>1</v>
      </c>
      <c r="Z24">
        <f>IF(Y24=1,P24,0)</f>
        <v>0</v>
      </c>
    </row>
    <row r="25">
      <c r="A25" t="inlineStr">
        <is>
          <t>Lead</t>
        </is>
      </c>
      <c r="B25" s="39" t="str">
        <f>IFERROR(INDEX(CampTypes,MATCH(C25,CampList,0)),"Unattributed")</f>
        <v>New</v>
      </c>
      <c r="C25" t="inlineStr">
        <is>
          <t>ABO | Natuf | Leads | Unit Franchise | India | Oct26 | V1</t>
        </is>
      </c>
      <c r="D25" t="inlineStr">
        <is>
          <t>Natuf | LAL 1% | India | Jul26 | V1</t>
        </is>
      </c>
      <c r="E25" t="inlineStr">
        <is>
          <t>Natuf | Reel | Brand Ambassador | Heard Of Owning A Cafe | V1</t>
        </is>
      </c>
      <c r="F25" t="inlineStr">
        <is>
          <t>In House Natuf</t>
        </is>
      </c>
      <c r="G25" t="inlineStr">
        <is>
          <t>Connected</t>
        </is>
      </c>
      <c r="H25" s="39" t="str">
        <f>IF(ISNUMBER(MATCH(G25,QualityStatuses,0)),"Quality Lead","Non-Quality Lead")</f>
        <v>Non-Quality Lead</v>
      </c>
      <c r="I25" t="inlineStr">
        <is>
          <t>2026-10</t>
        </is>
      </c>
      <c r="J25" t="inlineStr">
        <is>
          <t>Wk of 2026-10-26</t>
        </is>
      </c>
      <c r="K25" t="inlineStr">
        <is>
          <t>Marshal Malbari</t>
        </is>
      </c>
      <c r="L25" t="inlineStr">
        <is>
          <t>Facebook</t>
        </is>
      </c>
      <c r="M25" t="inlineStr">
        <is>
          <t>Direct (campaign tagged in CRM)</t>
        </is>
      </c>
      <c r="N25" t="inlineStr">
        <is>
          <t>6ae56e853a2743842b979b78</t>
        </is>
      </c>
      <c r="O25" t="n">
        <v>1</v>
      </c>
      <c r="P25" s="40">
        <f>IF(A25="Lead",IF(ISNUMBER(MATCH(G25,QualityStatuses,0)),1,0),0)</f>
        <v>0</v>
      </c>
      <c r="Q25" s="40">
        <f>IF(A25="Lead",IF(G25="New Lead",0,1),0)</f>
        <v>1</v>
      </c>
      <c r="R25" s="40">
        <f>IF(A25="Lead",IF(G25="Lost",1,0),0)</f>
        <v>0</v>
      </c>
      <c r="S25" t="n">
        <v>1</v>
      </c>
      <c r="T25" t="n">
        <v>1</v>
      </c>
      <c r="U25" t="n">
        <v>0</v>
      </c>
      <c r="V25" t="n">
        <v>0</v>
      </c>
      <c r="W25" t="n">
        <v>0</v>
      </c>
      <c r="X25" t="n">
        <v>0</v>
      </c>
      <c r="Y25">
        <f>IF(AND(A25="Lead",COUNTIF(MetaCamps,C25)&gt;0),1,0)</f>
        <v>1</v>
      </c>
      <c r="Z25">
        <f>IF(Y25=1,P25,0)</f>
        <v>0</v>
      </c>
    </row>
    <row r="26">
      <c r="A26" t="inlineStr">
        <is>
          <t>Lead</t>
        </is>
      </c>
      <c r="B26" s="39" t="str">
        <f>IFERROR(INDEX(CampTypes,MATCH(C26,CampList,0)),"Unattributed")</f>
        <v>New</v>
      </c>
      <c r="C26" t="inlineStr">
        <is>
          <t>ABO | Natuf | Leads | Unit Franchise | India | Oct26 | V1</t>
        </is>
      </c>
      <c r="D26" t="inlineStr">
        <is>
          <t>Natuf | Broad | Tier1 + Growth Cities | Oct26 | V1</t>
        </is>
      </c>
      <c r="E26" t="inlineStr">
        <is>
          <t>Natuf | Reel | Brand Ambassador | Heard Of Owning A Cafe | V1</t>
        </is>
      </c>
      <c r="F26" t="inlineStr">
        <is>
          <t>In House Natuf</t>
        </is>
      </c>
      <c r="G26" t="inlineStr">
        <is>
          <t>New Lead</t>
        </is>
      </c>
      <c r="H26" s="39" t="str">
        <f>IF(ISNUMBER(MATCH(G26,QualityStatuses,0)),"Quality Lead","Non-Quality Lead")</f>
        <v>Non-Quality Lead</v>
      </c>
      <c r="I26" t="inlineStr">
        <is>
          <t>2026-10</t>
        </is>
      </c>
      <c r="J26" t="inlineStr">
        <is>
          <t>Wk of 2026-10-26</t>
        </is>
      </c>
      <c r="K26" t="inlineStr">
        <is>
          <t>(Unassigned)</t>
        </is>
      </c>
      <c r="L26" t="inlineStr">
        <is>
          <t>Facebook</t>
        </is>
      </c>
      <c r="M26" t="inlineStr">
        <is>
          <t>Direct (campaign tagged in CRM)</t>
        </is>
      </c>
      <c r="N26" t="inlineStr">
        <is>
          <t>6ae56c156a99ab7e8d2a7b8e</t>
        </is>
      </c>
      <c r="O26" t="n">
        <v>1</v>
      </c>
      <c r="P26" s="40">
        <f>IF(A26="Lead",IF(ISNUMBER(MATCH(G26,QualityStatuses,0)),1,0),0)</f>
        <v>0</v>
      </c>
      <c r="Q26" s="40">
        <f>IF(A26="Lead",IF(G26="New Lead",0,1),0)</f>
        <v>0</v>
      </c>
      <c r="R26" s="40">
        <f>IF(A26="Lead",IF(G26="Lost",1,0),0)</f>
        <v>0</v>
      </c>
      <c r="S26" t="n">
        <v>0</v>
      </c>
      <c r="T26" t="n">
        <v>0</v>
      </c>
      <c r="U26" t="n">
        <v>0</v>
      </c>
      <c r="V26" t="n">
        <v>0</v>
      </c>
      <c r="W26" t="n">
        <v>0</v>
      </c>
      <c r="X26" t="n">
        <v>0</v>
      </c>
      <c r="Y26">
        <f>IF(AND(A26="Lead",COUNTIF(MetaCamps,C26)&gt;0),1,0)</f>
        <v>1</v>
      </c>
      <c r="Z26">
        <f>IF(Y26=1,P26,0)</f>
        <v>0</v>
      </c>
    </row>
    <row r="27">
      <c r="A27" t="inlineStr">
        <is>
          <t>Lead</t>
        </is>
      </c>
      <c r="B27" s="39" t="str">
        <f>IFERROR(INDEX(CampTypes,MATCH(C27,CampList,0)),"Unattributed")</f>
        <v>New</v>
      </c>
      <c r="C27" t="inlineStr">
        <is>
          <t>ABO | Natuf | Leads | Unit Franchise | India | Oct26 | V1</t>
        </is>
      </c>
      <c r="D27" t="inlineStr">
        <is>
          <t>Natuf | Broad | Tier1 + Growth Cities | Oct26 | V1</t>
        </is>
      </c>
      <c r="E27" t="inlineStr">
        <is>
          <t>Natuf | Reel | Brand Ambassador | Heard Of Owning A Cafe | V1</t>
        </is>
      </c>
      <c r="F27" t="inlineStr">
        <is>
          <t>In House Natuf</t>
        </is>
      </c>
      <c r="G27" t="inlineStr">
        <is>
          <t>New Lead</t>
        </is>
      </c>
      <c r="H27" s="39" t="str">
        <f>IF(ISNUMBER(MATCH(G27,QualityStatuses,0)),"Quality Lead","Non-Quality Lead")</f>
        <v>Non-Quality Lead</v>
      </c>
      <c r="I27" t="inlineStr">
        <is>
          <t>2026-10</t>
        </is>
      </c>
      <c r="J27" t="inlineStr">
        <is>
          <t>Wk of 2026-10-26</t>
        </is>
      </c>
      <c r="K27" t="inlineStr">
        <is>
          <t>Marshal Malbari</t>
        </is>
      </c>
      <c r="L27" t="inlineStr">
        <is>
          <t>Facebook</t>
        </is>
      </c>
      <c r="M27" t="inlineStr">
        <is>
          <t>Direct (campaign tagged in CRM)</t>
        </is>
      </c>
      <c r="N27" t="inlineStr">
        <is>
          <t>6ae56b7f486563d7e866a133</t>
        </is>
      </c>
      <c r="O27" t="n">
        <v>1</v>
      </c>
      <c r="P27" s="40">
        <f>IF(A27="Lead",IF(ISNUMBER(MATCH(G27,QualityStatuses,0)),1,0),0)</f>
        <v>0</v>
      </c>
      <c r="Q27" s="40">
        <f>IF(A27="Lead",IF(G27="New Lead",0,1),0)</f>
        <v>0</v>
      </c>
      <c r="R27" s="40">
        <f>IF(A27="Lead",IF(G27="Lost",1,0),0)</f>
        <v>0</v>
      </c>
      <c r="S27" t="n">
        <v>0</v>
      </c>
      <c r="T27" t="n">
        <v>0</v>
      </c>
      <c r="U27" t="n">
        <v>0</v>
      </c>
      <c r="V27" t="n">
        <v>0</v>
      </c>
      <c r="W27" t="n">
        <v>0</v>
      </c>
      <c r="X27" t="n">
        <v>0</v>
      </c>
      <c r="Y27">
        <f>IF(AND(A27="Lead",COUNTIF(MetaCamps,C27)&gt;0),1,0)</f>
        <v>1</v>
      </c>
      <c r="Z27">
        <f>IF(Y27=1,P27,0)</f>
        <v>0</v>
      </c>
    </row>
    <row r="28">
      <c r="A28" t="inlineStr">
        <is>
          <t>Lead</t>
        </is>
      </c>
      <c r="B28" s="39" t="str">
        <f>IFERROR(INDEX(CampTypes,MATCH(C28,CampList,0)),"Unattributed")</f>
        <v>New</v>
      </c>
      <c r="C28" t="inlineStr">
        <is>
          <t>ABO | Natuf | Leads | Unit Franchise | India | Oct26 | V1</t>
        </is>
      </c>
      <c r="D28" t="inlineStr">
        <is>
          <t>Natuf | Investors | Tier1 + Growth Cities | Oct26 | V1</t>
        </is>
      </c>
      <c r="E28" t="inlineStr">
        <is>
          <t>Natuf | Reel | Brand Ambassador | Heard Of Owning A Cafe | V1</t>
        </is>
      </c>
      <c r="F28" t="inlineStr">
        <is>
          <t>In House Natuf</t>
        </is>
      </c>
      <c r="G28" t="inlineStr">
        <is>
          <t>Details Shared</t>
        </is>
      </c>
      <c r="H28" s="39" t="str">
        <f>IF(ISNUMBER(MATCH(G28,QualityStatuses,0)),"Quality Lead","Non-Quality Lead")</f>
        <v>Quality Lead</v>
      </c>
      <c r="I28" t="inlineStr">
        <is>
          <t>2026-10</t>
        </is>
      </c>
      <c r="J28" t="inlineStr">
        <is>
          <t>Wk of 2026-10-26</t>
        </is>
      </c>
      <c r="K28" t="inlineStr">
        <is>
          <t>Marshal Malbari</t>
        </is>
      </c>
      <c r="L28" t="inlineStr">
        <is>
          <t>Facebook</t>
        </is>
      </c>
      <c r="M28" t="inlineStr">
        <is>
          <t>Direct (campaign tagged in CRM)</t>
        </is>
      </c>
      <c r="N28" t="inlineStr">
        <is>
          <t>6ae56ad22811b8a440094d45</t>
        </is>
      </c>
      <c r="O28" t="n">
        <v>1</v>
      </c>
      <c r="P28" s="40">
        <f>IF(A28="Lead",IF(ISNUMBER(MATCH(G28,QualityStatuses,0)),1,0),0)</f>
        <v>1</v>
      </c>
      <c r="Q28" s="40">
        <f>IF(A28="Lead",IF(G28="New Lead",0,1),0)</f>
        <v>1</v>
      </c>
      <c r="R28" s="40">
        <f>IF(A28="Lead",IF(G28="Lost",1,0),0)</f>
        <v>0</v>
      </c>
      <c r="S28" t="n">
        <v>2</v>
      </c>
      <c r="T28" t="n">
        <v>1</v>
      </c>
      <c r="U28" t="n">
        <v>0</v>
      </c>
      <c r="V28" t="n">
        <v>0</v>
      </c>
      <c r="W28" t="n">
        <v>0</v>
      </c>
      <c r="X28" t="n">
        <v>0</v>
      </c>
      <c r="Y28">
        <f>IF(AND(A28="Lead",COUNTIF(MetaCamps,C28)&gt;0),1,0)</f>
        <v>1</v>
      </c>
      <c r="Z28">
        <f>IF(Y28=1,P28,0)</f>
        <v>1</v>
      </c>
    </row>
    <row r="29">
      <c r="A29" t="inlineStr">
        <is>
          <t>Lead</t>
        </is>
      </c>
      <c r="B29" s="39" t="str">
        <f>IFERROR(INDEX(CampTypes,MATCH(C29,CampList,0)),"Unattributed")</f>
        <v>New</v>
      </c>
      <c r="C29" t="inlineStr">
        <is>
          <t>ABO | Natuf | Leads | Unit Franchise | India | Oct26 | V1</t>
        </is>
      </c>
      <c r="D29" t="inlineStr">
        <is>
          <t>Natuf | Broad | Tier1 + Growth Cities | Oct26 | V1</t>
        </is>
      </c>
      <c r="E29" t="inlineStr">
        <is>
          <t>Natuf | Reel | Brand Ambassador | Heard Of Owning A Cafe | V1</t>
        </is>
      </c>
      <c r="F29" t="inlineStr">
        <is>
          <t>In House Natuf</t>
        </is>
      </c>
      <c r="G29" t="inlineStr">
        <is>
          <t>New Lead</t>
        </is>
      </c>
      <c r="H29" s="39" t="str">
        <f>IF(ISNUMBER(MATCH(G29,QualityStatuses,0)),"Quality Lead","Non-Quality Lead")</f>
        <v>Non-Quality Lead</v>
      </c>
      <c r="I29" t="inlineStr">
        <is>
          <t>2026-10</t>
        </is>
      </c>
      <c r="J29" t="inlineStr">
        <is>
          <t>Wk of 2026-10-26</t>
        </is>
      </c>
      <c r="K29" t="inlineStr">
        <is>
          <t>(Unassigned)</t>
        </is>
      </c>
      <c r="L29" t="inlineStr">
        <is>
          <t>Facebook</t>
        </is>
      </c>
      <c r="M29" t="inlineStr">
        <is>
          <t>Direct (campaign tagged in CRM)</t>
        </is>
      </c>
      <c r="N29" t="inlineStr">
        <is>
          <t>6ae56957ce993abfe05ec66d</t>
        </is>
      </c>
      <c r="O29" t="n">
        <v>1</v>
      </c>
      <c r="P29" s="40">
        <f>IF(A29="Lead",IF(ISNUMBER(MATCH(G29,QualityStatuses,0)),1,0),0)</f>
        <v>0</v>
      </c>
      <c r="Q29" s="40">
        <f>IF(A29="Lead",IF(G29="New Lead",0,1),0)</f>
        <v>0</v>
      </c>
      <c r="R29" s="40">
        <f>IF(A29="Lead",IF(G29="Lost",1,0),0)</f>
        <v>0</v>
      </c>
      <c r="S29" t="n">
        <v>0</v>
      </c>
      <c r="T29" t="n">
        <v>0</v>
      </c>
      <c r="U29" t="n">
        <v>0</v>
      </c>
      <c r="V29" t="n">
        <v>0</v>
      </c>
      <c r="W29" t="n">
        <v>0</v>
      </c>
      <c r="X29" t="n">
        <v>0</v>
      </c>
      <c r="Y29">
        <f>IF(AND(A29="Lead",COUNTIF(MetaCamps,C29)&gt;0),1,0)</f>
        <v>1</v>
      </c>
      <c r="Z29">
        <f>IF(Y29=1,P29,0)</f>
        <v>0</v>
      </c>
    </row>
    <row r="30">
      <c r="A30" t="inlineStr">
        <is>
          <t>Lead</t>
        </is>
      </c>
      <c r="B30" s="39" t="str">
        <f>IFERROR(INDEX(CampTypes,MATCH(C30,CampList,0)),"Unattributed")</f>
        <v>New</v>
      </c>
      <c r="C30" t="inlineStr">
        <is>
          <t>ABO | Natuf | Leads | Unit Franchise | India | Oct26 | V1</t>
        </is>
      </c>
      <c r="D30" t="inlineStr">
        <is>
          <t>Natuf | Business Owners | Tier1 + Growth Cities | Oct26 | V1</t>
        </is>
      </c>
      <c r="E30" t="inlineStr">
        <is>
          <t>Natuf | Reel | Brand Ambassador | Heard Of Owning A Cafe | V1</t>
        </is>
      </c>
      <c r="F30" t="inlineStr">
        <is>
          <t>In House Natuf</t>
        </is>
      </c>
      <c r="G30" t="inlineStr">
        <is>
          <t>New Lead</t>
        </is>
      </c>
      <c r="H30" s="39" t="str">
        <f>IF(ISNUMBER(MATCH(G30,QualityStatuses,0)),"Quality Lead","Non-Quality Lead")</f>
        <v>Non-Quality Lead</v>
      </c>
      <c r="I30" t="inlineStr">
        <is>
          <t>2026-10</t>
        </is>
      </c>
      <c r="J30" t="inlineStr">
        <is>
          <t>Wk of 2026-10-26</t>
        </is>
      </c>
      <c r="K30" t="inlineStr">
        <is>
          <t>(Unassigned)</t>
        </is>
      </c>
      <c r="L30" t="inlineStr">
        <is>
          <t>Facebook</t>
        </is>
      </c>
      <c r="M30" t="inlineStr">
        <is>
          <t>Direct (campaign tagged in CRM)</t>
        </is>
      </c>
      <c r="N30" t="inlineStr">
        <is>
          <t>6ae56629ccdd01d785ef6ca0</t>
        </is>
      </c>
      <c r="O30" t="n">
        <v>1</v>
      </c>
      <c r="P30" s="40">
        <f>IF(A30="Lead",IF(ISNUMBER(MATCH(G30,QualityStatuses,0)),1,0),0)</f>
        <v>0</v>
      </c>
      <c r="Q30" s="40">
        <f>IF(A30="Lead",IF(G30="New Lead",0,1),0)</f>
        <v>0</v>
      </c>
      <c r="R30" s="40">
        <f>IF(A30="Lead",IF(G30="Lost",1,0),0)</f>
        <v>0</v>
      </c>
      <c r="S30" t="n">
        <v>0</v>
      </c>
      <c r="T30" t="n">
        <v>0</v>
      </c>
      <c r="U30" t="n">
        <v>0</v>
      </c>
      <c r="V30" t="n">
        <v>0</v>
      </c>
      <c r="W30" t="n">
        <v>0</v>
      </c>
      <c r="X30" t="n">
        <v>0</v>
      </c>
      <c r="Y30">
        <f>IF(AND(A30="Lead",COUNTIF(MetaCamps,C30)&gt;0),1,0)</f>
        <v>1</v>
      </c>
      <c r="Z30">
        <f>IF(Y30=1,P30,0)</f>
        <v>0</v>
      </c>
    </row>
    <row r="31">
      <c r="A31" t="inlineStr">
        <is>
          <t>Lead</t>
        </is>
      </c>
      <c r="B31" s="39" t="str">
        <f>IFERROR(INDEX(CampTypes,MATCH(C31,CampList,0)),"Unattributed")</f>
        <v>New</v>
      </c>
      <c r="C31" t="inlineStr">
        <is>
          <t>ABO | Natuf | Leads | Unit Franchise | India | Oct26 | V1</t>
        </is>
      </c>
      <c r="D31" t="inlineStr">
        <is>
          <t>Natuf | Broad | Tier1 + Growth Cities | Oct26 | V1</t>
        </is>
      </c>
      <c r="E31" t="inlineStr">
        <is>
          <t>Natuf | Reel | Brand Ambassador | Heard Of Owning A Cafe | V1</t>
        </is>
      </c>
      <c r="F31" t="inlineStr">
        <is>
          <t>In House Natuf</t>
        </is>
      </c>
      <c r="G31" t="inlineStr">
        <is>
          <t>Attempt 1</t>
        </is>
      </c>
      <c r="H31" s="39" t="str">
        <f>IF(ISNUMBER(MATCH(G31,QualityStatuses,0)),"Quality Lead","Non-Quality Lead")</f>
        <v>Non-Quality Lead</v>
      </c>
      <c r="I31" t="inlineStr">
        <is>
          <t>2026-10</t>
        </is>
      </c>
      <c r="J31" t="inlineStr">
        <is>
          <t>Wk of 2026-10-26</t>
        </is>
      </c>
      <c r="K31" t="inlineStr">
        <is>
          <t>Vikas Pathak</t>
        </is>
      </c>
      <c r="L31" t="inlineStr">
        <is>
          <t>Facebook</t>
        </is>
      </c>
      <c r="M31" t="inlineStr">
        <is>
          <t>Direct (campaign tagged in CRM)</t>
        </is>
      </c>
      <c r="N31" t="inlineStr">
        <is>
          <t>6ae5657d0474dbbf077d9834</t>
        </is>
      </c>
      <c r="O31" t="n">
        <v>1</v>
      </c>
      <c r="P31" s="40">
        <f>IF(A31="Lead",IF(ISNUMBER(MATCH(G31,QualityStatuses,0)),1,0),0)</f>
        <v>0</v>
      </c>
      <c r="Q31" s="40">
        <f>IF(A31="Lead",IF(G31="New Lead",0,1),0)</f>
        <v>1</v>
      </c>
      <c r="R31" s="40">
        <f>IF(A31="Lead",IF(G31="Lost",1,0),0)</f>
        <v>0</v>
      </c>
      <c r="S31" t="n">
        <v>2</v>
      </c>
      <c r="T31" t="n">
        <v>0</v>
      </c>
      <c r="U31" t="n">
        <v>0</v>
      </c>
      <c r="V31" t="n">
        <v>0</v>
      </c>
      <c r="W31" t="n">
        <v>0</v>
      </c>
      <c r="X31" t="n">
        <v>0</v>
      </c>
      <c r="Y31">
        <f>IF(AND(A31="Lead",COUNTIF(MetaCamps,C31)&gt;0),1,0)</f>
        <v>1</v>
      </c>
      <c r="Z31">
        <f>IF(Y31=1,P31,0)</f>
        <v>0</v>
      </c>
    </row>
    <row r="32">
      <c r="A32" t="inlineStr">
        <is>
          <t>Lead</t>
        </is>
      </c>
      <c r="B32" s="39" t="str">
        <f>IFERROR(INDEX(CampTypes,MATCH(C32,CampList,0)),"Unattributed")</f>
        <v>New</v>
      </c>
      <c r="C32" t="inlineStr">
        <is>
          <t>ABO | Natuf | Leads | Master Franchise | India | Oct26 | V1</t>
        </is>
      </c>
      <c r="D32" t="inlineStr">
        <is>
          <t>Natuf | Investors | Tier1 + Growth Cities | Oct26 | V1</t>
        </is>
      </c>
      <c r="E32" t="inlineStr">
        <is>
          <t>Natuf | Static | Become A Levantine Food | V1</t>
        </is>
      </c>
      <c r="F32" t="inlineStr">
        <is>
          <t>Natuf_MF</t>
        </is>
      </c>
      <c r="G32" t="inlineStr">
        <is>
          <t>Attempt 1</t>
        </is>
      </c>
      <c r="H32" s="39" t="str">
        <f>IF(ISNUMBER(MATCH(G32,QualityStatuses,0)),"Quality Lead","Non-Quality Lead")</f>
        <v>Non-Quality Lead</v>
      </c>
      <c r="I32" t="inlineStr">
        <is>
          <t>2026-10</t>
        </is>
      </c>
      <c r="J32" t="inlineStr">
        <is>
          <t>Wk of 2026-10-26</t>
        </is>
      </c>
      <c r="K32" t="inlineStr">
        <is>
          <t>Marshal Malbari</t>
        </is>
      </c>
      <c r="L32" t="inlineStr">
        <is>
          <t>Facebook</t>
        </is>
      </c>
      <c r="M32" t="inlineStr">
        <is>
          <t>Direct (campaign tagged in CRM)</t>
        </is>
      </c>
      <c r="N32" t="inlineStr">
        <is>
          <t>6ae5654891f6a856dc8a12d5</t>
        </is>
      </c>
      <c r="O32" t="n">
        <v>1</v>
      </c>
      <c r="P32" s="40">
        <f>IF(A32="Lead",IF(ISNUMBER(MATCH(G32,QualityStatuses,0)),1,0),0)</f>
        <v>0</v>
      </c>
      <c r="Q32" s="40">
        <f>IF(A32="Lead",IF(G32="New Lead",0,1),0)</f>
        <v>1</v>
      </c>
      <c r="R32" s="40">
        <f>IF(A32="Lead",IF(G32="Lost",1,0),0)</f>
        <v>0</v>
      </c>
      <c r="S32" t="n">
        <v>2</v>
      </c>
      <c r="T32" t="n">
        <v>1</v>
      </c>
      <c r="U32" t="n">
        <v>0</v>
      </c>
      <c r="V32" t="n">
        <v>0</v>
      </c>
      <c r="W32" t="n">
        <v>0</v>
      </c>
      <c r="X32" t="n">
        <v>0</v>
      </c>
      <c r="Y32">
        <f>IF(AND(A32="Lead",COUNTIF(MetaCamps,C32)&gt;0),1,0)</f>
        <v>1</v>
      </c>
      <c r="Z32">
        <f>IF(Y32=1,P32,0)</f>
        <v>0</v>
      </c>
    </row>
    <row r="33">
      <c r="A33" t="inlineStr">
        <is>
          <t>Lead</t>
        </is>
      </c>
      <c r="B33" s="39" t="str">
        <f>IFERROR(INDEX(CampTypes,MATCH(C33,CampList,0)),"Unattributed")</f>
        <v>New</v>
      </c>
      <c r="C33" t="inlineStr">
        <is>
          <t>ABO | Natuf | Leads | Unit Franchise | India | Oct26 | V1</t>
        </is>
      </c>
      <c r="D33" t="inlineStr">
        <is>
          <t>Natuf | Broad | Tier1 + Growth Cities | Oct26 | V1</t>
        </is>
      </c>
      <c r="E33" t="inlineStr">
        <is>
          <t>Natuf | Reel | Brand Ambassador | Heard Of Owning A Cafe | V1</t>
        </is>
      </c>
      <c r="F33" t="inlineStr">
        <is>
          <t>In House Natuf</t>
        </is>
      </c>
      <c r="G33" t="inlineStr">
        <is>
          <t>Attempt 1</t>
        </is>
      </c>
      <c r="H33" s="39" t="str">
        <f>IF(ISNUMBER(MATCH(G33,QualityStatuses,0)),"Quality Lead","Non-Quality Lead")</f>
        <v>Non-Quality Lead</v>
      </c>
      <c r="I33" t="inlineStr">
        <is>
          <t>2026-10</t>
        </is>
      </c>
      <c r="J33" t="inlineStr">
        <is>
          <t>Wk of 2026-10-26</t>
        </is>
      </c>
      <c r="K33" t="inlineStr">
        <is>
          <t>Vikas Pathak</t>
        </is>
      </c>
      <c r="L33" t="inlineStr">
        <is>
          <t>Facebook</t>
        </is>
      </c>
      <c r="M33" t="inlineStr">
        <is>
          <t>Direct (campaign tagged in CRM)</t>
        </is>
      </c>
      <c r="N33" t="inlineStr">
        <is>
          <t>6ae561b1ccdd01d785ef67b5</t>
        </is>
      </c>
      <c r="O33" t="n">
        <v>1</v>
      </c>
      <c r="P33" s="40">
        <f>IF(A33="Lead",IF(ISNUMBER(MATCH(G33,QualityStatuses,0)),1,0),0)</f>
        <v>0</v>
      </c>
      <c r="Q33" s="40">
        <f>IF(A33="Lead",IF(G33="New Lead",0,1),0)</f>
        <v>1</v>
      </c>
      <c r="R33" s="40">
        <f>IF(A33="Lead",IF(G33="Lost",1,0),0)</f>
        <v>0</v>
      </c>
      <c r="S33" t="n">
        <v>1</v>
      </c>
      <c r="T33" t="n">
        <v>0</v>
      </c>
      <c r="U33" t="n">
        <v>0</v>
      </c>
      <c r="V33" t="n">
        <v>0</v>
      </c>
      <c r="W33" t="n">
        <v>0</v>
      </c>
      <c r="X33" t="n">
        <v>0</v>
      </c>
      <c r="Y33">
        <f>IF(AND(A33="Lead",COUNTIF(MetaCamps,C33)&gt;0),1,0)</f>
        <v>1</v>
      </c>
      <c r="Z33">
        <f>IF(Y33=1,P33,0)</f>
        <v>0</v>
      </c>
    </row>
    <row r="34">
      <c r="A34" t="inlineStr">
        <is>
          <t>Lead</t>
        </is>
      </c>
      <c r="B34" s="39" t="str">
        <f>IFERROR(INDEX(CampTypes,MATCH(C34,CampList,0)),"Unattributed")</f>
        <v>New</v>
      </c>
      <c r="C34" t="inlineStr">
        <is>
          <t>ABO | Natuf | Leads | Master Franchise | India | Oct26 | V1</t>
        </is>
      </c>
      <c r="D34" t="inlineStr">
        <is>
          <t>Natuf | Broad | Tier1 + Growth Cities | Oct26 | V1</t>
        </is>
      </c>
      <c r="E34" t="inlineStr">
        <is>
          <t>Natuf | Static | Explore Levantine Food | V1</t>
        </is>
      </c>
      <c r="F34" t="inlineStr">
        <is>
          <t>Natuf_MF</t>
        </is>
      </c>
      <c r="G34" t="inlineStr">
        <is>
          <t>New Lead</t>
        </is>
      </c>
      <c r="H34" s="39" t="str">
        <f>IF(ISNUMBER(MATCH(G34,QualityStatuses,0)),"Quality Lead","Non-Quality Lead")</f>
        <v>Non-Quality Lead</v>
      </c>
      <c r="I34" t="inlineStr">
        <is>
          <t>2026-10</t>
        </is>
      </c>
      <c r="J34" t="inlineStr">
        <is>
          <t>Wk of 2026-10-26</t>
        </is>
      </c>
      <c r="K34" t="inlineStr">
        <is>
          <t>Marshal Malbari</t>
        </is>
      </c>
      <c r="L34" t="inlineStr">
        <is>
          <t>Facebook</t>
        </is>
      </c>
      <c r="M34" t="inlineStr">
        <is>
          <t>Direct (campaign tagged in CRM)</t>
        </is>
      </c>
      <c r="N34" t="inlineStr">
        <is>
          <t>6ae5619c3b1e6e6db2300f35</t>
        </is>
      </c>
      <c r="O34" t="n">
        <v>1</v>
      </c>
      <c r="P34" s="40">
        <f>IF(A34="Lead",IF(ISNUMBER(MATCH(G34,QualityStatuses,0)),1,0),0)</f>
        <v>0</v>
      </c>
      <c r="Q34" s="40">
        <f>IF(A34="Lead",IF(G34="New Lead",0,1),0)</f>
        <v>0</v>
      </c>
      <c r="R34" s="40">
        <f>IF(A34="Lead",IF(G34="Lost",1,0),0)</f>
        <v>0</v>
      </c>
      <c r="S34" t="n">
        <v>0</v>
      </c>
      <c r="T34" t="n">
        <v>0</v>
      </c>
      <c r="U34" t="n">
        <v>0</v>
      </c>
      <c r="V34" t="n">
        <v>0</v>
      </c>
      <c r="W34" t="n">
        <v>0</v>
      </c>
      <c r="X34" t="n">
        <v>0</v>
      </c>
      <c r="Y34">
        <f>IF(AND(A34="Lead",COUNTIF(MetaCamps,C34)&gt;0),1,0)</f>
        <v>1</v>
      </c>
      <c r="Z34">
        <f>IF(Y34=1,P34,0)</f>
        <v>0</v>
      </c>
    </row>
    <row r="35">
      <c r="A35" t="inlineStr">
        <is>
          <t>Lead</t>
        </is>
      </c>
      <c r="B35" s="39" t="str">
        <f>IFERROR(INDEX(CampTypes,MATCH(C35,CampList,0)),"Unattributed")</f>
        <v>New</v>
      </c>
      <c r="C35" t="inlineStr">
        <is>
          <t>ABO | Natuf | Leads | Unit Franchise | India | Oct26 | V1</t>
        </is>
      </c>
      <c r="D35" t="inlineStr">
        <is>
          <t>Natuf | LAL 1% | India | Jul26 | V1</t>
        </is>
      </c>
      <c r="E35" t="inlineStr">
        <is>
          <t>Natuf | Reel | Brand Ambassador | Heard Of Owning A Cafe | V1</t>
        </is>
      </c>
      <c r="F35" t="inlineStr">
        <is>
          <t>In House Natuf</t>
        </is>
      </c>
      <c r="G35" t="inlineStr">
        <is>
          <t>New Lead</t>
        </is>
      </c>
      <c r="H35" s="39" t="str">
        <f>IF(ISNUMBER(MATCH(G35,QualityStatuses,0)),"Quality Lead","Non-Quality Lead")</f>
        <v>Non-Quality Lead</v>
      </c>
      <c r="I35" t="inlineStr">
        <is>
          <t>2026-10</t>
        </is>
      </c>
      <c r="J35" t="inlineStr">
        <is>
          <t>Wk of 2026-10-26</t>
        </is>
      </c>
      <c r="K35" t="inlineStr">
        <is>
          <t>(Unassigned)</t>
        </is>
      </c>
      <c r="L35" t="inlineStr">
        <is>
          <t>Facebook</t>
        </is>
      </c>
      <c r="M35" t="inlineStr">
        <is>
          <t>Direct (campaign tagged in CRM)</t>
        </is>
      </c>
      <c r="N35" t="inlineStr">
        <is>
          <t>6ae5604a3a2743842b9797c6</t>
        </is>
      </c>
      <c r="O35" t="n">
        <v>1</v>
      </c>
      <c r="P35" s="40">
        <f>IF(A35="Lead",IF(ISNUMBER(MATCH(G35,QualityStatuses,0)),1,0),0)</f>
        <v>0</v>
      </c>
      <c r="Q35" s="40">
        <f>IF(A35="Lead",IF(G35="New Lead",0,1),0)</f>
        <v>0</v>
      </c>
      <c r="R35" s="40">
        <f>IF(A35="Lead",IF(G35="Lost",1,0),0)</f>
        <v>0</v>
      </c>
      <c r="S35" t="n">
        <v>0</v>
      </c>
      <c r="T35" t="n">
        <v>0</v>
      </c>
      <c r="U35" t="n">
        <v>0</v>
      </c>
      <c r="V35" t="n">
        <v>0</v>
      </c>
      <c r="W35" t="n">
        <v>0</v>
      </c>
      <c r="X35" t="n">
        <v>0</v>
      </c>
      <c r="Y35">
        <f>IF(AND(A35="Lead",COUNTIF(MetaCamps,C35)&gt;0),1,0)</f>
        <v>1</v>
      </c>
      <c r="Z35">
        <f>IF(Y35=1,P35,0)</f>
        <v>0</v>
      </c>
    </row>
    <row r="36">
      <c r="A36" t="inlineStr">
        <is>
          <t>Lead</t>
        </is>
      </c>
      <c r="B36" s="39" t="str">
        <f>IFERROR(INDEX(CampTypes,MATCH(C36,CampList,0)),"Unattributed")</f>
        <v>New</v>
      </c>
      <c r="C36" t="inlineStr">
        <is>
          <t>ABO | Natuf | Leads | Unit Franchise | India | Oct26 | V1</t>
        </is>
      </c>
      <c r="D36" t="inlineStr">
        <is>
          <t>Natuf | Business Owners | Tier1 + Growth Cities | Oct26 | V1</t>
        </is>
      </c>
      <c r="E36" t="inlineStr">
        <is>
          <t>Natuf | Reel | Brand Ambassador | Heard Of Owning A Cafe | V1</t>
        </is>
      </c>
      <c r="F36" t="inlineStr">
        <is>
          <t>In House Natuf</t>
        </is>
      </c>
      <c r="G36" t="inlineStr">
        <is>
          <t>Connected</t>
        </is>
      </c>
      <c r="H36" s="39" t="str">
        <f>IF(ISNUMBER(MATCH(G36,QualityStatuses,0)),"Quality Lead","Non-Quality Lead")</f>
        <v>Non-Quality Lead</v>
      </c>
      <c r="I36" t="inlineStr">
        <is>
          <t>2026-10</t>
        </is>
      </c>
      <c r="J36" t="inlineStr">
        <is>
          <t>Wk of 2026-10-26</t>
        </is>
      </c>
      <c r="K36" t="inlineStr">
        <is>
          <t>Vikas Pathak</t>
        </is>
      </c>
      <c r="L36" t="inlineStr">
        <is>
          <t>Facebook</t>
        </is>
      </c>
      <c r="M36" t="inlineStr">
        <is>
          <t>Direct (campaign tagged in CRM)</t>
        </is>
      </c>
      <c r="N36" t="inlineStr">
        <is>
          <t>6ae55f53486563d7e8669562</t>
        </is>
      </c>
      <c r="O36" t="n">
        <v>1</v>
      </c>
      <c r="P36" s="40">
        <f>IF(A36="Lead",IF(ISNUMBER(MATCH(G36,QualityStatuses,0)),1,0),0)</f>
        <v>0</v>
      </c>
      <c r="Q36" s="40">
        <f>IF(A36="Lead",IF(G36="New Lead",0,1),0)</f>
        <v>1</v>
      </c>
      <c r="R36" s="40">
        <f>IF(A36="Lead",IF(G36="Lost",1,0),0)</f>
        <v>0</v>
      </c>
      <c r="S36" t="n">
        <v>1</v>
      </c>
      <c r="T36" t="n">
        <v>1</v>
      </c>
      <c r="U36" t="n">
        <v>0</v>
      </c>
      <c r="V36" t="n">
        <v>0</v>
      </c>
      <c r="W36" t="n">
        <v>0</v>
      </c>
      <c r="X36" t="n">
        <v>0</v>
      </c>
      <c r="Y36">
        <f>IF(AND(A36="Lead",COUNTIF(MetaCamps,C36)&gt;0),1,0)</f>
        <v>1</v>
      </c>
      <c r="Z36">
        <f>IF(Y36=1,P36,0)</f>
        <v>0</v>
      </c>
    </row>
    <row r="37">
      <c r="A37" t="inlineStr">
        <is>
          <t>Lead</t>
        </is>
      </c>
      <c r="B37" s="39" t="str">
        <f>IFERROR(INDEX(CampTypes,MATCH(C37,CampList,0)),"Unattributed")</f>
        <v>New</v>
      </c>
      <c r="C37" t="inlineStr">
        <is>
          <t>ABO | Natuf | Leads | Unit Franchise | India | Oct26 | V1</t>
        </is>
      </c>
      <c r="D37" t="inlineStr">
        <is>
          <t>Natuf | Investors | Tier1 + Growth Cities | Oct26 | V1</t>
        </is>
      </c>
      <c r="E37" t="inlineStr">
        <is>
          <t>Natuf | Reel | Brand Ambassador | Heard Of Owning A Cafe | V1</t>
        </is>
      </c>
      <c r="F37" t="inlineStr">
        <is>
          <t>In House Natuf</t>
        </is>
      </c>
      <c r="G37" t="inlineStr">
        <is>
          <t>New Lead</t>
        </is>
      </c>
      <c r="H37" s="39" t="str">
        <f>IF(ISNUMBER(MATCH(G37,QualityStatuses,0)),"Quality Lead","Non-Quality Lead")</f>
        <v>Non-Quality Lead</v>
      </c>
      <c r="I37" t="inlineStr">
        <is>
          <t>2026-10</t>
        </is>
      </c>
      <c r="J37" t="inlineStr">
        <is>
          <t>Wk of 2026-10-26</t>
        </is>
      </c>
      <c r="K37" t="inlineStr">
        <is>
          <t>(Unassigned)</t>
        </is>
      </c>
      <c r="L37" t="inlineStr">
        <is>
          <t>Facebook</t>
        </is>
      </c>
      <c r="M37" t="inlineStr">
        <is>
          <t>Direct (campaign tagged in CRM)</t>
        </is>
      </c>
      <c r="N37" t="inlineStr">
        <is>
          <t>6ae55f36f3f4d29d5049ebd9</t>
        </is>
      </c>
      <c r="O37" t="n">
        <v>1</v>
      </c>
      <c r="P37" s="40">
        <f>IF(A37="Lead",IF(ISNUMBER(MATCH(G37,QualityStatuses,0)),1,0),0)</f>
        <v>0</v>
      </c>
      <c r="Q37" s="40">
        <f>IF(A37="Lead",IF(G37="New Lead",0,1),0)</f>
        <v>0</v>
      </c>
      <c r="R37" s="40">
        <f>IF(A37="Lead",IF(G37="Lost",1,0),0)</f>
        <v>0</v>
      </c>
      <c r="S37" t="n">
        <v>0</v>
      </c>
      <c r="T37" t="n">
        <v>0</v>
      </c>
      <c r="U37" t="n">
        <v>0</v>
      </c>
      <c r="V37" t="n">
        <v>0</v>
      </c>
      <c r="W37" t="n">
        <v>0</v>
      </c>
      <c r="X37" t="n">
        <v>0</v>
      </c>
      <c r="Y37">
        <f>IF(AND(A37="Lead",COUNTIF(MetaCamps,C37)&gt;0),1,0)</f>
        <v>1</v>
      </c>
      <c r="Z37">
        <f>IF(Y37=1,P37,0)</f>
        <v>0</v>
      </c>
    </row>
    <row r="38">
      <c r="A38" t="inlineStr">
        <is>
          <t>Lead</t>
        </is>
      </c>
      <c r="B38" s="39" t="str">
        <f>IFERROR(INDEX(CampTypes,MATCH(C38,CampList,0)),"Unattributed")</f>
        <v>New</v>
      </c>
      <c r="C38" t="inlineStr">
        <is>
          <t>ABO | Natuf | Leads | Unit Franchise | India | Oct26 | V1</t>
        </is>
      </c>
      <c r="D38" t="inlineStr">
        <is>
          <t>Natuf | LAL 1% | India | Jul26 | V1</t>
        </is>
      </c>
      <c r="E38" t="inlineStr">
        <is>
          <t>Natuf | Reel | Brand Ambassador | Heard Of Owning A Cafe | V1</t>
        </is>
      </c>
      <c r="F38" t="inlineStr">
        <is>
          <t>In House Natuf</t>
        </is>
      </c>
      <c r="G38" t="inlineStr">
        <is>
          <t>New Lead</t>
        </is>
      </c>
      <c r="H38" s="39" t="str">
        <f>IF(ISNUMBER(MATCH(G38,QualityStatuses,0)),"Quality Lead","Non-Quality Lead")</f>
        <v>Non-Quality Lead</v>
      </c>
      <c r="I38" t="inlineStr">
        <is>
          <t>2026-10</t>
        </is>
      </c>
      <c r="J38" t="inlineStr">
        <is>
          <t>Wk of 2026-10-26</t>
        </is>
      </c>
      <c r="K38" t="inlineStr">
        <is>
          <t>Marshal Malbari</t>
        </is>
      </c>
      <c r="L38" t="inlineStr">
        <is>
          <t>Facebook</t>
        </is>
      </c>
      <c r="M38" t="inlineStr">
        <is>
          <t>Direct (campaign tagged in CRM)</t>
        </is>
      </c>
      <c r="N38" t="inlineStr">
        <is>
          <t>6ae55c2f896f7321e666b86f</t>
        </is>
      </c>
      <c r="O38" t="n">
        <v>1</v>
      </c>
      <c r="P38" s="40">
        <f>IF(A38="Lead",IF(ISNUMBER(MATCH(G38,QualityStatuses,0)),1,0),0)</f>
        <v>0</v>
      </c>
      <c r="Q38" s="40">
        <f>IF(A38="Lead",IF(G38="New Lead",0,1),0)</f>
        <v>0</v>
      </c>
      <c r="R38" s="40">
        <f>IF(A38="Lead",IF(G38="Lost",1,0),0)</f>
        <v>0</v>
      </c>
      <c r="S38" t="n">
        <v>0</v>
      </c>
      <c r="T38" t="n">
        <v>0</v>
      </c>
      <c r="U38" t="n">
        <v>0</v>
      </c>
      <c r="V38" t="n">
        <v>0</v>
      </c>
      <c r="W38" t="n">
        <v>0</v>
      </c>
      <c r="X38" t="n">
        <v>0</v>
      </c>
      <c r="Y38">
        <f>IF(AND(A38="Lead",COUNTIF(MetaCamps,C38)&gt;0),1,0)</f>
        <v>1</v>
      </c>
      <c r="Z38">
        <f>IF(Y38=1,P38,0)</f>
        <v>0</v>
      </c>
    </row>
    <row r="39">
      <c r="A39" t="inlineStr">
        <is>
          <t>Lead</t>
        </is>
      </c>
      <c r="B39" s="39" t="str">
        <f>IFERROR(INDEX(CampTypes,MATCH(C39,CampList,0)),"Unattributed")</f>
        <v>New</v>
      </c>
      <c r="C39" t="inlineStr">
        <is>
          <t>ABO | Natuf | Leads | Unit Franchise | India | Oct26 | V1</t>
        </is>
      </c>
      <c r="D39" t="inlineStr">
        <is>
          <t>Natuf | Broad | Tier1 + Growth Cities | Oct26 | V1</t>
        </is>
      </c>
      <c r="E39" t="inlineStr">
        <is>
          <t>Natuf | Reel | Brand Ambassador | Heard Of Owning A Cafe | V1</t>
        </is>
      </c>
      <c r="F39" t="inlineStr">
        <is>
          <t>In House Natuf</t>
        </is>
      </c>
      <c r="G39" t="inlineStr">
        <is>
          <t>New Lead</t>
        </is>
      </c>
      <c r="H39" s="39" t="str">
        <f>IF(ISNUMBER(MATCH(G39,QualityStatuses,0)),"Quality Lead","Non-Quality Lead")</f>
        <v>Non-Quality Lead</v>
      </c>
      <c r="I39" t="inlineStr">
        <is>
          <t>2026-10</t>
        </is>
      </c>
      <c r="J39" t="inlineStr">
        <is>
          <t>Wk of 2026-10-26</t>
        </is>
      </c>
      <c r="K39" t="inlineStr">
        <is>
          <t>(Unassigned)</t>
        </is>
      </c>
      <c r="L39" t="inlineStr">
        <is>
          <t>Facebook</t>
        </is>
      </c>
      <c r="M39" t="inlineStr">
        <is>
          <t>Direct (campaign tagged in CRM)</t>
        </is>
      </c>
      <c r="N39" t="inlineStr">
        <is>
          <t>6ae55bb9e56eacc7231936f4</t>
        </is>
      </c>
      <c r="O39" t="n">
        <v>1</v>
      </c>
      <c r="P39" s="40">
        <f>IF(A39="Lead",IF(ISNUMBER(MATCH(G39,QualityStatuses,0)),1,0),0)</f>
        <v>0</v>
      </c>
      <c r="Q39" s="40">
        <f>IF(A39="Lead",IF(G39="New Lead",0,1),0)</f>
        <v>0</v>
      </c>
      <c r="R39" s="40">
        <f>IF(A39="Lead",IF(G39="Lost",1,0),0)</f>
        <v>0</v>
      </c>
      <c r="S39" t="n">
        <v>0</v>
      </c>
      <c r="T39" t="n">
        <v>0</v>
      </c>
      <c r="U39" t="n">
        <v>0</v>
      </c>
      <c r="V39" t="n">
        <v>0</v>
      </c>
      <c r="W39" t="n">
        <v>0</v>
      </c>
      <c r="X39" t="n">
        <v>0</v>
      </c>
      <c r="Y39">
        <f>IF(AND(A39="Lead",COUNTIF(MetaCamps,C39)&gt;0),1,0)</f>
        <v>1</v>
      </c>
      <c r="Z39">
        <f>IF(Y39=1,P39,0)</f>
        <v>0</v>
      </c>
    </row>
    <row r="40">
      <c r="A40" t="inlineStr">
        <is>
          <t>Lead</t>
        </is>
      </c>
      <c r="B40" s="39" t="str">
        <f>IFERROR(INDEX(CampTypes,MATCH(C40,CampList,0)),"Unattributed")</f>
        <v>New</v>
      </c>
      <c r="C40" t="inlineStr">
        <is>
          <t>ABO | Natuf | Leads | Unit Franchise | India | Oct26 | V1</t>
        </is>
      </c>
      <c r="D40" t="inlineStr">
        <is>
          <t>Natuf | Business Owners | Tier1 + Growth Cities | Oct26 | V1</t>
        </is>
      </c>
      <c r="E40" t="inlineStr">
        <is>
          <t>Natuf | Reel | Brand Ambassador | Heard Of Owning A Cafe | V1</t>
        </is>
      </c>
      <c r="F40" t="inlineStr">
        <is>
          <t>In House Natuf</t>
        </is>
      </c>
      <c r="G40" t="inlineStr">
        <is>
          <t>New Lead</t>
        </is>
      </c>
      <c r="H40" s="39" t="str">
        <f>IF(ISNUMBER(MATCH(G40,QualityStatuses,0)),"Quality Lead","Non-Quality Lead")</f>
        <v>Non-Quality Lead</v>
      </c>
      <c r="I40" t="inlineStr">
        <is>
          <t>2026-10</t>
        </is>
      </c>
      <c r="J40" t="inlineStr">
        <is>
          <t>Wk of 2026-10-26</t>
        </is>
      </c>
      <c r="K40" t="inlineStr">
        <is>
          <t>(Unassigned)</t>
        </is>
      </c>
      <c r="L40" t="inlineStr">
        <is>
          <t>Facebook</t>
        </is>
      </c>
      <c r="M40" t="inlineStr">
        <is>
          <t>Direct (campaign tagged in CRM)</t>
        </is>
      </c>
      <c r="N40" t="inlineStr">
        <is>
          <t>6ae55af15241f1ff9e3014db</t>
        </is>
      </c>
      <c r="O40" t="n">
        <v>1</v>
      </c>
      <c r="P40" s="40">
        <f>IF(A40="Lead",IF(ISNUMBER(MATCH(G40,QualityStatuses,0)),1,0),0)</f>
        <v>0</v>
      </c>
      <c r="Q40" s="40">
        <f>IF(A40="Lead",IF(G40="New Lead",0,1),0)</f>
        <v>0</v>
      </c>
      <c r="R40" s="40">
        <f>IF(A40="Lead",IF(G40="Lost",1,0),0)</f>
        <v>0</v>
      </c>
      <c r="S40" t="n">
        <v>0</v>
      </c>
      <c r="T40" t="n">
        <v>0</v>
      </c>
      <c r="U40" t="n">
        <v>0</v>
      </c>
      <c r="V40" t="n">
        <v>0</v>
      </c>
      <c r="W40" t="n">
        <v>0</v>
      </c>
      <c r="X40" t="n">
        <v>0</v>
      </c>
      <c r="Y40">
        <f>IF(AND(A40="Lead",COUNTIF(MetaCamps,C40)&gt;0),1,0)</f>
        <v>1</v>
      </c>
      <c r="Z40">
        <f>IF(Y40=1,P40,0)</f>
        <v>0</v>
      </c>
    </row>
    <row r="41">
      <c r="A41" t="inlineStr">
        <is>
          <t>Lead</t>
        </is>
      </c>
      <c r="B41" s="39" t="str">
        <f>IFERROR(INDEX(CampTypes,MATCH(C41,CampList,0)),"Unattributed")</f>
        <v>New</v>
      </c>
      <c r="C41" t="inlineStr">
        <is>
          <t>ABO | Natuf | Leads | Unit Franchise | India | Oct26 | V1</t>
        </is>
      </c>
      <c r="D41" t="inlineStr">
        <is>
          <t>Natuf | Business Owners | Tier1 + Growth Cities | Oct26 | V1</t>
        </is>
      </c>
      <c r="E41" t="inlineStr">
        <is>
          <t>Natuf | Reel | Brand Ambassador | Heard Of Owning A Cafe | V1</t>
        </is>
      </c>
      <c r="F41" t="inlineStr">
        <is>
          <t>In House Natuf</t>
        </is>
      </c>
      <c r="G41" t="inlineStr">
        <is>
          <t>Attempt 1</t>
        </is>
      </c>
      <c r="H41" s="39" t="str">
        <f>IF(ISNUMBER(MATCH(G41,QualityStatuses,0)),"Quality Lead","Non-Quality Lead")</f>
        <v>Non-Quality Lead</v>
      </c>
      <c r="I41" t="inlineStr">
        <is>
          <t>2026-10</t>
        </is>
      </c>
      <c r="J41" t="inlineStr">
        <is>
          <t>Wk of 2026-10-26</t>
        </is>
      </c>
      <c r="K41" t="inlineStr">
        <is>
          <t>Marshal Malbari</t>
        </is>
      </c>
      <c r="L41" t="inlineStr">
        <is>
          <t>Facebook</t>
        </is>
      </c>
      <c r="M41" t="inlineStr">
        <is>
          <t>Direct (campaign tagged in CRM)</t>
        </is>
      </c>
      <c r="N41" t="inlineStr">
        <is>
          <t>6ae5580ee78df652fd957330</t>
        </is>
      </c>
      <c r="O41" t="n">
        <v>1</v>
      </c>
      <c r="P41" s="40">
        <f>IF(A41="Lead",IF(ISNUMBER(MATCH(G41,QualityStatuses,0)),1,0),0)</f>
        <v>0</v>
      </c>
      <c r="Q41" s="40">
        <f>IF(A41="Lead",IF(G41="New Lead",0,1),0)</f>
        <v>1</v>
      </c>
      <c r="R41" s="40">
        <f>IF(A41="Lead",IF(G41="Lost",1,0),0)</f>
        <v>0</v>
      </c>
      <c r="S41" t="n">
        <v>1</v>
      </c>
      <c r="T41" t="n">
        <v>0</v>
      </c>
      <c r="U41" t="n">
        <v>0</v>
      </c>
      <c r="V41" t="n">
        <v>0</v>
      </c>
      <c r="W41" t="n">
        <v>0</v>
      </c>
      <c r="X41" t="n">
        <v>0</v>
      </c>
      <c r="Y41">
        <f>IF(AND(A41="Lead",COUNTIF(MetaCamps,C41)&gt;0),1,0)</f>
        <v>1</v>
      </c>
      <c r="Z41">
        <f>IF(Y41=1,P41,0)</f>
        <v>0</v>
      </c>
    </row>
    <row r="42">
      <c r="A42" t="inlineStr">
        <is>
          <t>Lead</t>
        </is>
      </c>
      <c r="B42" s="39" t="str">
        <f>IFERROR(INDEX(CampTypes,MATCH(C42,CampList,0)),"Unattributed")</f>
        <v>New</v>
      </c>
      <c r="C42" t="inlineStr">
        <is>
          <t>ABO | Natuf | Leads | Master Franchise | India | Oct26 | V1</t>
        </is>
      </c>
      <c r="D42" t="inlineStr">
        <is>
          <t>Natuf | Investors | Tier1 + Growth Cities | Oct26 | V1</t>
        </is>
      </c>
      <c r="E42" t="inlineStr">
        <is>
          <t>Natuf | Static | Become A Levantine Food | V1</t>
        </is>
      </c>
      <c r="F42" t="inlineStr">
        <is>
          <t>Natuf_MF</t>
        </is>
      </c>
      <c r="G42" t="inlineStr">
        <is>
          <t>New Lead</t>
        </is>
      </c>
      <c r="H42" s="39" t="str">
        <f>IF(ISNUMBER(MATCH(G42,QualityStatuses,0)),"Quality Lead","Non-Quality Lead")</f>
        <v>Non-Quality Lead</v>
      </c>
      <c r="I42" t="inlineStr">
        <is>
          <t>2026-10</t>
        </is>
      </c>
      <c r="J42" t="inlineStr">
        <is>
          <t>Wk of 2026-10-26</t>
        </is>
      </c>
      <c r="K42" t="inlineStr">
        <is>
          <t>Marshal Malbari</t>
        </is>
      </c>
      <c r="L42" t="inlineStr">
        <is>
          <t>Facebook</t>
        </is>
      </c>
      <c r="M42" t="inlineStr">
        <is>
          <t>Direct (campaign tagged in CRM)</t>
        </is>
      </c>
      <c r="N42" t="inlineStr">
        <is>
          <t>6ae555beff2459b17c3d4031</t>
        </is>
      </c>
      <c r="O42" t="n">
        <v>1</v>
      </c>
      <c r="P42" s="40">
        <f>IF(A42="Lead",IF(ISNUMBER(MATCH(G42,QualityStatuses,0)),1,0),0)</f>
        <v>0</v>
      </c>
      <c r="Q42" s="40">
        <f>IF(A42="Lead",IF(G42="New Lead",0,1),0)</f>
        <v>0</v>
      </c>
      <c r="R42" s="40">
        <f>IF(A42="Lead",IF(G42="Lost",1,0),0)</f>
        <v>0</v>
      </c>
      <c r="S42" t="n">
        <v>0</v>
      </c>
      <c r="T42" t="n">
        <v>0</v>
      </c>
      <c r="U42" t="n">
        <v>0</v>
      </c>
      <c r="V42" t="n">
        <v>0</v>
      </c>
      <c r="W42" t="n">
        <v>0</v>
      </c>
      <c r="X42" t="n">
        <v>0</v>
      </c>
      <c r="Y42">
        <f>IF(AND(A42="Lead",COUNTIF(MetaCamps,C42)&gt;0),1,0)</f>
        <v>1</v>
      </c>
      <c r="Z42">
        <f>IF(Y42=1,P42,0)</f>
        <v>0</v>
      </c>
    </row>
    <row r="43">
      <c r="A43" t="inlineStr">
        <is>
          <t>Lead</t>
        </is>
      </c>
      <c r="B43" s="39" t="str">
        <f>IFERROR(INDEX(CampTypes,MATCH(C43,CampList,0)),"Unattributed")</f>
        <v>New</v>
      </c>
      <c r="C43" t="inlineStr">
        <is>
          <t>ABO | Natuf | Leads | Master Franchise | India | Oct26 | V1</t>
        </is>
      </c>
      <c r="D43" t="inlineStr">
        <is>
          <t>Natuf | Broad | Tier1 + Growth Cities | Oct26 | V1</t>
        </is>
      </c>
      <c r="E43" t="inlineStr">
        <is>
          <t>Natuf | Static | Become A Levantine Food | V1</t>
        </is>
      </c>
      <c r="F43" t="inlineStr">
        <is>
          <t>Natuf_MF</t>
        </is>
      </c>
      <c r="G43" t="inlineStr">
        <is>
          <t>Attempt 1</t>
        </is>
      </c>
      <c r="H43" s="39" t="str">
        <f>IF(ISNUMBER(MATCH(G43,QualityStatuses,0)),"Quality Lead","Non-Quality Lead")</f>
        <v>Non-Quality Lead</v>
      </c>
      <c r="I43" t="inlineStr">
        <is>
          <t>2026-10</t>
        </is>
      </c>
      <c r="J43" t="inlineStr">
        <is>
          <t>Wk of 2026-10-26</t>
        </is>
      </c>
      <c r="K43" t="inlineStr">
        <is>
          <t>Marshal Malbari</t>
        </is>
      </c>
      <c r="L43" t="inlineStr">
        <is>
          <t>Facebook</t>
        </is>
      </c>
      <c r="M43" t="inlineStr">
        <is>
          <t>Direct (campaign tagged in CRM)</t>
        </is>
      </c>
      <c r="N43" t="inlineStr">
        <is>
          <t>6ae54bc4907cf187fb29853d</t>
        </is>
      </c>
      <c r="O43" t="n">
        <v>1</v>
      </c>
      <c r="P43" s="40">
        <f>IF(A43="Lead",IF(ISNUMBER(MATCH(G43,QualityStatuses,0)),1,0),0)</f>
        <v>0</v>
      </c>
      <c r="Q43" s="40">
        <f>IF(A43="Lead",IF(G43="New Lead",0,1),0)</f>
        <v>1</v>
      </c>
      <c r="R43" s="40">
        <f>IF(A43="Lead",IF(G43="Lost",1,0),0)</f>
        <v>0</v>
      </c>
      <c r="S43" t="n">
        <v>1</v>
      </c>
      <c r="T43" t="n">
        <v>0</v>
      </c>
      <c r="U43" t="n">
        <v>0</v>
      </c>
      <c r="V43" t="n">
        <v>0</v>
      </c>
      <c r="W43" t="n">
        <v>0</v>
      </c>
      <c r="X43" t="n">
        <v>0</v>
      </c>
      <c r="Y43">
        <f>IF(AND(A43="Lead",COUNTIF(MetaCamps,C43)&gt;0),1,0)</f>
        <v>1</v>
      </c>
      <c r="Z43">
        <f>IF(Y43=1,P43,0)</f>
        <v>0</v>
      </c>
    </row>
    <row r="44">
      <c r="A44" t="inlineStr">
        <is>
          <t>Lead</t>
        </is>
      </c>
      <c r="B44" s="39" t="str">
        <f>IFERROR(INDEX(CampTypes,MATCH(C44,CampList,0)),"Unattributed")</f>
        <v>New</v>
      </c>
      <c r="C44" t="inlineStr">
        <is>
          <t>ABO | Natuf | Leads | Unit Franchise | India | Oct26 | V1</t>
        </is>
      </c>
      <c r="D44" t="inlineStr">
        <is>
          <t>Natuf | Broad | Tier1 + Growth Cities | Oct26 | V1</t>
        </is>
      </c>
      <c r="E44" t="inlineStr">
        <is>
          <t>Natuf | Reel | Brand Ambassador | Heard Of Owning A Cafe | V1</t>
        </is>
      </c>
      <c r="F44" t="inlineStr">
        <is>
          <t>In House Natuf</t>
        </is>
      </c>
      <c r="G44" t="inlineStr">
        <is>
          <t>New Lead</t>
        </is>
      </c>
      <c r="H44" s="39" t="str">
        <f>IF(ISNUMBER(MATCH(G44,QualityStatuses,0)),"Quality Lead","Non-Quality Lead")</f>
        <v>Non-Quality Lead</v>
      </c>
      <c r="I44" t="inlineStr">
        <is>
          <t>2026-10</t>
        </is>
      </c>
      <c r="J44" t="inlineStr">
        <is>
          <t>Wk of 2026-10-26</t>
        </is>
      </c>
      <c r="K44" t="inlineStr">
        <is>
          <t>(Unassigned)</t>
        </is>
      </c>
      <c r="L44" t="inlineStr">
        <is>
          <t>Facebook</t>
        </is>
      </c>
      <c r="M44" t="inlineStr">
        <is>
          <t>Direct (campaign tagged in CRM)</t>
        </is>
      </c>
      <c r="N44" t="inlineStr">
        <is>
          <t>6ae54af22d9b55898f6b459f</t>
        </is>
      </c>
      <c r="O44" t="n">
        <v>1</v>
      </c>
      <c r="P44" s="40">
        <f>IF(A44="Lead",IF(ISNUMBER(MATCH(G44,QualityStatuses,0)),1,0),0)</f>
        <v>0</v>
      </c>
      <c r="Q44" s="40">
        <f>IF(A44="Lead",IF(G44="New Lead",0,1),0)</f>
        <v>0</v>
      </c>
      <c r="R44" s="40">
        <f>IF(A44="Lead",IF(G44="Lost",1,0),0)</f>
        <v>0</v>
      </c>
      <c r="S44" t="n">
        <v>0</v>
      </c>
      <c r="T44" t="n">
        <v>0</v>
      </c>
      <c r="U44" t="n">
        <v>0</v>
      </c>
      <c r="V44" t="n">
        <v>0</v>
      </c>
      <c r="W44" t="n">
        <v>0</v>
      </c>
      <c r="X44" t="n">
        <v>0</v>
      </c>
      <c r="Y44">
        <f>IF(AND(A44="Lead",COUNTIF(MetaCamps,C44)&gt;0),1,0)</f>
        <v>1</v>
      </c>
      <c r="Z44">
        <f>IF(Y44=1,P44,0)</f>
        <v>0</v>
      </c>
    </row>
    <row r="45">
      <c r="A45" t="inlineStr">
        <is>
          <t>Lead</t>
        </is>
      </c>
      <c r="B45" s="39" t="str">
        <f>IFERROR(INDEX(CampTypes,MATCH(C45,CampList,0)),"Unattributed")</f>
        <v>New</v>
      </c>
      <c r="C45" t="inlineStr">
        <is>
          <t>ABO | Natuf | Leads | Master Franchise | India | Oct26 | V1</t>
        </is>
      </c>
      <c r="D45" t="inlineStr">
        <is>
          <t>Natuf | Investors | Tier1 + Growth Cities | Oct26 | V1</t>
        </is>
      </c>
      <c r="E45" t="inlineStr">
        <is>
          <t>Natuf | Static | Become A Levantine Food | V1</t>
        </is>
      </c>
      <c r="F45" t="inlineStr">
        <is>
          <t>Natuf_MF</t>
        </is>
      </c>
      <c r="G45" t="inlineStr">
        <is>
          <t>New Lead</t>
        </is>
      </c>
      <c r="H45" s="39" t="str">
        <f>IF(ISNUMBER(MATCH(G45,QualityStatuses,0)),"Quality Lead","Non-Quality Lead")</f>
        <v>Non-Quality Lead</v>
      </c>
      <c r="I45" t="inlineStr">
        <is>
          <t>2026-10</t>
        </is>
      </c>
      <c r="J45" t="inlineStr">
        <is>
          <t>Wk of 2026-10-26</t>
        </is>
      </c>
      <c r="K45" t="inlineStr">
        <is>
          <t>Marshal Malbari</t>
        </is>
      </c>
      <c r="L45" t="inlineStr">
        <is>
          <t>Facebook</t>
        </is>
      </c>
      <c r="M45" t="inlineStr">
        <is>
          <t>Direct (campaign tagged in CRM)</t>
        </is>
      </c>
      <c r="N45" t="inlineStr">
        <is>
          <t>6ae549c7f8d8a5261c3295c3</t>
        </is>
      </c>
      <c r="O45" t="n">
        <v>1</v>
      </c>
      <c r="P45" s="40">
        <f>IF(A45="Lead",IF(ISNUMBER(MATCH(G45,QualityStatuses,0)),1,0),0)</f>
        <v>0</v>
      </c>
      <c r="Q45" s="40">
        <f>IF(A45="Lead",IF(G45="New Lead",0,1),0)</f>
        <v>0</v>
      </c>
      <c r="R45" s="40">
        <f>IF(A45="Lead",IF(G45="Lost",1,0),0)</f>
        <v>0</v>
      </c>
      <c r="S45" t="n">
        <v>0</v>
      </c>
      <c r="T45" t="n">
        <v>0</v>
      </c>
      <c r="U45" t="n">
        <v>0</v>
      </c>
      <c r="V45" t="n">
        <v>0</v>
      </c>
      <c r="W45" t="n">
        <v>0</v>
      </c>
      <c r="X45" t="n">
        <v>0</v>
      </c>
      <c r="Y45">
        <f>IF(AND(A45="Lead",COUNTIF(MetaCamps,C45)&gt;0),1,0)</f>
        <v>1</v>
      </c>
      <c r="Z45">
        <f>IF(Y45=1,P45,0)</f>
        <v>0</v>
      </c>
    </row>
    <row r="46">
      <c r="A46" t="inlineStr">
        <is>
          <t>Lead</t>
        </is>
      </c>
      <c r="B46" s="39" t="str">
        <f>IFERROR(INDEX(CampTypes,MATCH(C46,CampList,0)),"Unattributed")</f>
        <v>New</v>
      </c>
      <c r="C46" t="inlineStr">
        <is>
          <t>ABO | Natuf | Leads | Master Franchise | India | Oct26 | V1</t>
        </is>
      </c>
      <c r="D46" t="inlineStr">
        <is>
          <t>Natuf | Broad | Tier1 + Growth Cities | Oct26 | V1</t>
        </is>
      </c>
      <c r="E46" t="inlineStr">
        <is>
          <t>Natuf | Static | Become A Levantine Food | V1</t>
        </is>
      </c>
      <c r="F46" t="inlineStr">
        <is>
          <t>Natuf_MF</t>
        </is>
      </c>
      <c r="G46" t="inlineStr">
        <is>
          <t>New Lead</t>
        </is>
      </c>
      <c r="H46" s="39" t="str">
        <f>IF(ISNUMBER(MATCH(G46,QualityStatuses,0)),"Quality Lead","Non-Quality Lead")</f>
        <v>Non-Quality Lead</v>
      </c>
      <c r="I46" t="inlineStr">
        <is>
          <t>2026-10</t>
        </is>
      </c>
      <c r="J46" t="inlineStr">
        <is>
          <t>Wk of 2026-10-26</t>
        </is>
      </c>
      <c r="K46" t="inlineStr">
        <is>
          <t>Marshal Malbari</t>
        </is>
      </c>
      <c r="L46" t="inlineStr">
        <is>
          <t>Facebook</t>
        </is>
      </c>
      <c r="M46" t="inlineStr">
        <is>
          <t>Direct (campaign tagged in CRM)</t>
        </is>
      </c>
      <c r="N46" t="inlineStr">
        <is>
          <t>6ae5477a119142b37aeb3ec2</t>
        </is>
      </c>
      <c r="O46" t="n">
        <v>1</v>
      </c>
      <c r="P46" s="40">
        <f>IF(A46="Lead",IF(ISNUMBER(MATCH(G46,QualityStatuses,0)),1,0),0)</f>
        <v>0</v>
      </c>
      <c r="Q46" s="40">
        <f>IF(A46="Lead",IF(G46="New Lead",0,1),0)</f>
        <v>0</v>
      </c>
      <c r="R46" s="40">
        <f>IF(A46="Lead",IF(G46="Lost",1,0),0)</f>
        <v>0</v>
      </c>
      <c r="S46" t="n">
        <v>0</v>
      </c>
      <c r="T46" t="n">
        <v>0</v>
      </c>
      <c r="U46" t="n">
        <v>0</v>
      </c>
      <c r="V46" t="n">
        <v>0</v>
      </c>
      <c r="W46" t="n">
        <v>0</v>
      </c>
      <c r="X46" t="n">
        <v>0</v>
      </c>
      <c r="Y46">
        <f>IF(AND(A46="Lead",COUNTIF(MetaCamps,C46)&gt;0),1,0)</f>
        <v>1</v>
      </c>
      <c r="Z46">
        <f>IF(Y46=1,P46,0)</f>
        <v>0</v>
      </c>
    </row>
    <row r="47">
      <c r="A47" t="inlineStr">
        <is>
          <t>Lead</t>
        </is>
      </c>
      <c r="B47" s="39" t="str">
        <f>IFERROR(INDEX(CampTypes,MATCH(C47,CampList,0)),"Unattributed")</f>
        <v>New</v>
      </c>
      <c r="C47" t="inlineStr">
        <is>
          <t>ABO | Natuf | Leads | Master Franchise | India | Oct26 | V1</t>
        </is>
      </c>
      <c r="D47" t="inlineStr">
        <is>
          <t>Natuf | Broad | Tier1 + Growth Cities | Oct26 | V1</t>
        </is>
      </c>
      <c r="E47" t="inlineStr">
        <is>
          <t>Natuf | Static | Become A Levantine Food | V1</t>
        </is>
      </c>
      <c r="F47" t="inlineStr">
        <is>
          <t>Natuf_MF</t>
        </is>
      </c>
      <c r="G47" t="inlineStr">
        <is>
          <t>Lost</t>
        </is>
      </c>
      <c r="H47" s="39" t="str">
        <f>IF(ISNUMBER(MATCH(G47,QualityStatuses,0)),"Quality Lead","Non-Quality Lead")</f>
        <v>Non-Quality Lead</v>
      </c>
      <c r="I47" t="inlineStr">
        <is>
          <t>2026-10</t>
        </is>
      </c>
      <c r="J47" t="inlineStr">
        <is>
          <t>Wk of 2026-10-26</t>
        </is>
      </c>
      <c r="K47" t="inlineStr">
        <is>
          <t>Marshal Malbari</t>
        </is>
      </c>
      <c r="L47" t="inlineStr">
        <is>
          <t>Facebook</t>
        </is>
      </c>
      <c r="M47" t="inlineStr">
        <is>
          <t>Direct (campaign tagged in CRM)</t>
        </is>
      </c>
      <c r="N47" t="inlineStr">
        <is>
          <t>6ae53fb2c63618b46b74d079</t>
        </is>
      </c>
      <c r="O47" t="n">
        <v>1</v>
      </c>
      <c r="P47" s="40">
        <f>IF(A47="Lead",IF(ISNUMBER(MATCH(G47,QualityStatuses,0)),1,0),0)</f>
        <v>0</v>
      </c>
      <c r="Q47" s="40">
        <f>IF(A47="Lead",IF(G47="New Lead",0,1),0)</f>
        <v>1</v>
      </c>
      <c r="R47" s="40">
        <f>IF(A47="Lead",IF(G47="Lost",1,0),0)</f>
        <v>1</v>
      </c>
      <c r="S47" t="n">
        <v>1</v>
      </c>
      <c r="T47" t="n">
        <v>1</v>
      </c>
      <c r="U47" t="n">
        <v>0</v>
      </c>
      <c r="V47" t="n">
        <v>0</v>
      </c>
      <c r="W47" t="n">
        <v>0</v>
      </c>
      <c r="X47" t="n">
        <v>0</v>
      </c>
      <c r="Y47">
        <f>IF(AND(A47="Lead",COUNTIF(MetaCamps,C47)&gt;0),1,0)</f>
        <v>1</v>
      </c>
      <c r="Z47">
        <f>IF(Y47=1,P47,0)</f>
        <v>0</v>
      </c>
    </row>
    <row r="48">
      <c r="A48" t="inlineStr">
        <is>
          <t>Lead</t>
        </is>
      </c>
      <c r="B48" s="39" t="str">
        <f>IFERROR(INDEX(CampTypes,MATCH(C48,CampList,0)),"Unattributed")</f>
        <v>New</v>
      </c>
      <c r="C48" t="inlineStr">
        <is>
          <t>ABO | Natuf | Leads | Unit Franchise | India | Oct26 | V1</t>
        </is>
      </c>
      <c r="D48" t="inlineStr">
        <is>
          <t>Natuf | LAL 1% | India | Jul26 | V1</t>
        </is>
      </c>
      <c r="E48" t="inlineStr">
        <is>
          <t>Natuf | Reel | Brand Ambassador | Heard Of Owning A Cafe | V1</t>
        </is>
      </c>
      <c r="F48" t="inlineStr">
        <is>
          <t>In House Natuf</t>
        </is>
      </c>
      <c r="G48" t="inlineStr">
        <is>
          <t>Details Shared</t>
        </is>
      </c>
      <c r="H48" s="39" t="str">
        <f>IF(ISNUMBER(MATCH(G48,QualityStatuses,0)),"Quality Lead","Non-Quality Lead")</f>
        <v>Quality Lead</v>
      </c>
      <c r="I48" t="inlineStr">
        <is>
          <t>2026-10</t>
        </is>
      </c>
      <c r="J48" t="inlineStr">
        <is>
          <t>Wk of 2026-10-26</t>
        </is>
      </c>
      <c r="K48" t="inlineStr">
        <is>
          <t>Marshal Malbari</t>
        </is>
      </c>
      <c r="L48" t="inlineStr">
        <is>
          <t>Facebook</t>
        </is>
      </c>
      <c r="M48" t="inlineStr">
        <is>
          <t>Direct (campaign tagged in CRM)</t>
        </is>
      </c>
      <c r="N48" t="inlineStr">
        <is>
          <t>6ae53c5abd0b6ad51bc29a73</t>
        </is>
      </c>
      <c r="O48" t="n">
        <v>1</v>
      </c>
      <c r="P48" s="40">
        <f>IF(A48="Lead",IF(ISNUMBER(MATCH(G48,QualityStatuses,0)),1,0),0)</f>
        <v>1</v>
      </c>
      <c r="Q48" s="40">
        <f>IF(A48="Lead",IF(G48="New Lead",0,1),0)</f>
        <v>1</v>
      </c>
      <c r="R48" s="40">
        <f>IF(A48="Lead",IF(G48="Lost",1,0),0)</f>
        <v>0</v>
      </c>
      <c r="S48" t="n">
        <v>3</v>
      </c>
      <c r="T48" t="n">
        <v>2</v>
      </c>
      <c r="U48" t="n">
        <v>0</v>
      </c>
      <c r="V48" t="n">
        <v>0</v>
      </c>
      <c r="W48" t="n">
        <v>0</v>
      </c>
      <c r="X48" t="n">
        <v>0</v>
      </c>
      <c r="Y48">
        <f>IF(AND(A48="Lead",COUNTIF(MetaCamps,C48)&gt;0),1,0)</f>
        <v>1</v>
      </c>
      <c r="Z48">
        <f>IF(Y48=1,P48,0)</f>
        <v>1</v>
      </c>
    </row>
    <row r="49">
      <c r="A49" t="inlineStr">
        <is>
          <t>Lead</t>
        </is>
      </c>
      <c r="B49" s="39" t="str">
        <f>IFERROR(INDEX(CampTypes,MATCH(C49,CampList,0)),"Unattributed")</f>
        <v>New</v>
      </c>
      <c r="C49" t="inlineStr">
        <is>
          <t>ABO | Natuf | Leads | Unit Franchise | India | Oct26 | V1</t>
        </is>
      </c>
      <c r="D49" t="inlineStr">
        <is>
          <t>Natuf | Investors | Tier1 + Growth Cities | Oct26 | V1</t>
        </is>
      </c>
      <c r="E49" t="inlineStr">
        <is>
          <t>Natuf | Reel | Brand Ambassador | Heard Of Owning A Cafe | V1</t>
        </is>
      </c>
      <c r="F49" t="inlineStr">
        <is>
          <t>In House Natuf</t>
        </is>
      </c>
      <c r="G49" t="inlineStr">
        <is>
          <t>New Lead</t>
        </is>
      </c>
      <c r="H49" s="39" t="str">
        <f>IF(ISNUMBER(MATCH(G49,QualityStatuses,0)),"Quality Lead","Non-Quality Lead")</f>
        <v>Non-Quality Lead</v>
      </c>
      <c r="I49" t="inlineStr">
        <is>
          <t>2026-10</t>
        </is>
      </c>
      <c r="J49" t="inlineStr">
        <is>
          <t>Wk of 2026-10-26</t>
        </is>
      </c>
      <c r="K49" t="inlineStr">
        <is>
          <t>(Unassigned)</t>
        </is>
      </c>
      <c r="L49" t="inlineStr">
        <is>
          <t>Facebook</t>
        </is>
      </c>
      <c r="M49" t="inlineStr">
        <is>
          <t>Direct (campaign tagged in CRM)</t>
        </is>
      </c>
      <c r="N49" t="inlineStr">
        <is>
          <t>6ae537e069599a4e0e6c8402</t>
        </is>
      </c>
      <c r="O49" t="n">
        <v>1</v>
      </c>
      <c r="P49" s="40">
        <f>IF(A49="Lead",IF(ISNUMBER(MATCH(G49,QualityStatuses,0)),1,0),0)</f>
        <v>0</v>
      </c>
      <c r="Q49" s="40">
        <f>IF(A49="Lead",IF(G49="New Lead",0,1),0)</f>
        <v>0</v>
      </c>
      <c r="R49" s="40">
        <f>IF(A49="Lead",IF(G49="Lost",1,0),0)</f>
        <v>0</v>
      </c>
      <c r="S49" t="n">
        <v>0</v>
      </c>
      <c r="T49" t="n">
        <v>0</v>
      </c>
      <c r="U49" t="n">
        <v>0</v>
      </c>
      <c r="V49" t="n">
        <v>0</v>
      </c>
      <c r="W49" t="n">
        <v>0</v>
      </c>
      <c r="X49" t="n">
        <v>0</v>
      </c>
      <c r="Y49">
        <f>IF(AND(A49="Lead",COUNTIF(MetaCamps,C49)&gt;0),1,0)</f>
        <v>1</v>
      </c>
      <c r="Z49">
        <f>IF(Y49=1,P49,0)</f>
        <v>0</v>
      </c>
    </row>
    <row r="50">
      <c r="A50" t="inlineStr">
        <is>
          <t>Lead</t>
        </is>
      </c>
      <c r="B50" s="39" t="str">
        <f>IFERROR(INDEX(CampTypes,MATCH(C50,CampList,0)),"Unattributed")</f>
        <v>New</v>
      </c>
      <c r="C50" t="inlineStr">
        <is>
          <t>ABO | Natuf | Leads | Unit Franchise | India | Oct26 | V1</t>
        </is>
      </c>
      <c r="D50" t="inlineStr">
        <is>
          <t>Natuf | Business Owners | Tier1 + Growth Cities | Oct26 | V1</t>
        </is>
      </c>
      <c r="E50" t="inlineStr">
        <is>
          <t>Natuf | Reel | Brand Ambassador | Heard Of Owning A Cafe | V1</t>
        </is>
      </c>
      <c r="F50" t="inlineStr">
        <is>
          <t>In House Natuf</t>
        </is>
      </c>
      <c r="G50" t="inlineStr">
        <is>
          <t>Attempt 1</t>
        </is>
      </c>
      <c r="H50" s="39" t="str">
        <f>IF(ISNUMBER(MATCH(G50,QualityStatuses,0)),"Quality Lead","Non-Quality Lead")</f>
        <v>Non-Quality Lead</v>
      </c>
      <c r="I50" t="inlineStr">
        <is>
          <t>2026-10</t>
        </is>
      </c>
      <c r="J50" t="inlineStr">
        <is>
          <t>Wk of 2026-10-26</t>
        </is>
      </c>
      <c r="K50" t="inlineStr">
        <is>
          <t>Vikas Pathak</t>
        </is>
      </c>
      <c r="L50" t="inlineStr">
        <is>
          <t>Facebook</t>
        </is>
      </c>
      <c r="M50" t="inlineStr">
        <is>
          <t>Direct (campaign tagged in CRM)</t>
        </is>
      </c>
      <c r="N50" t="inlineStr">
        <is>
          <t>6ae50d4d8b0ca8414d183a03</t>
        </is>
      </c>
      <c r="O50" t="n">
        <v>1</v>
      </c>
      <c r="P50" s="40">
        <f>IF(A50="Lead",IF(ISNUMBER(MATCH(G50,QualityStatuses,0)),1,0),0)</f>
        <v>0</v>
      </c>
      <c r="Q50" s="40">
        <f>IF(A50="Lead",IF(G50="New Lead",0,1),0)</f>
        <v>1</v>
      </c>
      <c r="R50" s="40">
        <f>IF(A50="Lead",IF(G50="Lost",1,0),0)</f>
        <v>0</v>
      </c>
      <c r="S50" t="n">
        <v>2</v>
      </c>
      <c r="T50" t="n">
        <v>0</v>
      </c>
      <c r="U50" t="n">
        <v>0</v>
      </c>
      <c r="V50" t="n">
        <v>0</v>
      </c>
      <c r="W50" t="n">
        <v>0</v>
      </c>
      <c r="X50" t="n">
        <v>0</v>
      </c>
      <c r="Y50">
        <f>IF(AND(A50="Lead",COUNTIF(MetaCamps,C50)&gt;0),1,0)</f>
        <v>1</v>
      </c>
      <c r="Z50">
        <f>IF(Y50=1,P50,0)</f>
        <v>0</v>
      </c>
    </row>
    <row r="51">
      <c r="A51" t="inlineStr">
        <is>
          <t>Lead</t>
        </is>
      </c>
      <c r="B51" s="39" t="str">
        <f>IFERROR(INDEX(CampTypes,MATCH(C51,CampList,0)),"Unattributed")</f>
        <v>New</v>
      </c>
      <c r="C51" t="inlineStr">
        <is>
          <t>ABO | Natuf | Leads | Master Franchise | India | Oct26 | V1</t>
        </is>
      </c>
      <c r="D51" t="inlineStr">
        <is>
          <t>Natuf | Business Owners | Tier1 + Growth Cities | Oct26 | V1</t>
        </is>
      </c>
      <c r="E51" t="inlineStr">
        <is>
          <t>Natuf | Static | Become A Levantine Food | V1</t>
        </is>
      </c>
      <c r="F51" t="inlineStr">
        <is>
          <t>Natuf_MF</t>
        </is>
      </c>
      <c r="G51" t="inlineStr">
        <is>
          <t>New Lead</t>
        </is>
      </c>
      <c r="H51" s="39" t="str">
        <f>IF(ISNUMBER(MATCH(G51,QualityStatuses,0)),"Quality Lead","Non-Quality Lead")</f>
        <v>Non-Quality Lead</v>
      </c>
      <c r="I51" t="inlineStr">
        <is>
          <t>2026-10</t>
        </is>
      </c>
      <c r="J51" t="inlineStr">
        <is>
          <t>Wk of 2026-10-26</t>
        </is>
      </c>
      <c r="K51" t="inlineStr">
        <is>
          <t>Marshal Malbari</t>
        </is>
      </c>
      <c r="L51" t="inlineStr">
        <is>
          <t>Facebook</t>
        </is>
      </c>
      <c r="M51" t="inlineStr">
        <is>
          <t>Direct (campaign tagged in CRM)</t>
        </is>
      </c>
      <c r="N51" t="inlineStr">
        <is>
          <t>6ae502f06a214b40e456e010</t>
        </is>
      </c>
      <c r="O51" t="n">
        <v>1</v>
      </c>
      <c r="P51" s="40">
        <f>IF(A51="Lead",IF(ISNUMBER(MATCH(G51,QualityStatuses,0)),1,0),0)</f>
        <v>0</v>
      </c>
      <c r="Q51" s="40">
        <f>IF(A51="Lead",IF(G51="New Lead",0,1),0)</f>
        <v>0</v>
      </c>
      <c r="R51" s="40">
        <f>IF(A51="Lead",IF(G51="Lost",1,0),0)</f>
        <v>0</v>
      </c>
      <c r="S51" t="n">
        <v>0</v>
      </c>
      <c r="T51" t="n">
        <v>0</v>
      </c>
      <c r="U51" t="n">
        <v>0</v>
      </c>
      <c r="V51" t="n">
        <v>0</v>
      </c>
      <c r="W51" t="n">
        <v>0</v>
      </c>
      <c r="X51" t="n">
        <v>0</v>
      </c>
      <c r="Y51">
        <f>IF(AND(A51="Lead",COUNTIF(MetaCamps,C51)&gt;0),1,0)</f>
        <v>1</v>
      </c>
      <c r="Z51">
        <f>IF(Y51=1,P51,0)</f>
        <v>0</v>
      </c>
    </row>
    <row r="52">
      <c r="A52" t="inlineStr">
        <is>
          <t>Lead</t>
        </is>
      </c>
      <c r="B52" s="39" t="str">
        <f>IFERROR(INDEX(CampTypes,MATCH(C52,CampList,0)),"Unattributed")</f>
        <v>New</v>
      </c>
      <c r="C52" t="inlineStr">
        <is>
          <t>ABO | Natuf | Leads | Unit Franchise | India | Oct26 | V1</t>
        </is>
      </c>
      <c r="D52" t="inlineStr">
        <is>
          <t>Natuf | Business Owners | Tier1 + Growth Cities | Oct26 | V1</t>
        </is>
      </c>
      <c r="E52" t="inlineStr">
        <is>
          <t>Natuf | Reel | Brand Ambassador | Heard Of Owning A Cafe | V1</t>
        </is>
      </c>
      <c r="F52" t="inlineStr">
        <is>
          <t>In House Natuf</t>
        </is>
      </c>
      <c r="G52" t="inlineStr">
        <is>
          <t>New Lead</t>
        </is>
      </c>
      <c r="H52" s="39" t="str">
        <f>IF(ISNUMBER(MATCH(G52,QualityStatuses,0)),"Quality Lead","Non-Quality Lead")</f>
        <v>Non-Quality Lead</v>
      </c>
      <c r="I52" t="inlineStr">
        <is>
          <t>2026-10</t>
        </is>
      </c>
      <c r="J52" t="inlineStr">
        <is>
          <t>Wk of 2026-10-26</t>
        </is>
      </c>
      <c r="K52" t="inlineStr">
        <is>
          <t>(Unassigned)</t>
        </is>
      </c>
      <c r="L52" t="inlineStr">
        <is>
          <t>Facebook</t>
        </is>
      </c>
      <c r="M52" t="inlineStr">
        <is>
          <t>Direct (campaign tagged in CRM)</t>
        </is>
      </c>
      <c r="N52" t="inlineStr">
        <is>
          <t>6ae4f9deabc693318c229008</t>
        </is>
      </c>
      <c r="O52" t="n">
        <v>1</v>
      </c>
      <c r="P52" s="40">
        <f>IF(A52="Lead",IF(ISNUMBER(MATCH(G52,QualityStatuses,0)),1,0),0)</f>
        <v>0</v>
      </c>
      <c r="Q52" s="40">
        <f>IF(A52="Lead",IF(G52="New Lead",0,1),0)</f>
        <v>0</v>
      </c>
      <c r="R52" s="40">
        <f>IF(A52="Lead",IF(G52="Lost",1,0),0)</f>
        <v>0</v>
      </c>
      <c r="S52" t="n">
        <v>0</v>
      </c>
      <c r="T52" t="n">
        <v>0</v>
      </c>
      <c r="U52" t="n">
        <v>0</v>
      </c>
      <c r="V52" t="n">
        <v>0</v>
      </c>
      <c r="W52" t="n">
        <v>0</v>
      </c>
      <c r="X52" t="n">
        <v>0</v>
      </c>
      <c r="Y52">
        <f>IF(AND(A52="Lead",COUNTIF(MetaCamps,C52)&gt;0),1,0)</f>
        <v>1</v>
      </c>
      <c r="Z52">
        <f>IF(Y52=1,P52,0)</f>
        <v>0</v>
      </c>
    </row>
    <row r="53">
      <c r="A53" t="inlineStr">
        <is>
          <t>Lead</t>
        </is>
      </c>
      <c r="B53" s="39" t="str">
        <f>IFERROR(INDEX(CampTypes,MATCH(C53,CampList,0)),"Unattributed")</f>
        <v>New</v>
      </c>
      <c r="C53" t="inlineStr">
        <is>
          <t>ABO | Natuf | Leads | Master Franchise | India | Oct26 | V1</t>
        </is>
      </c>
      <c r="D53" t="inlineStr">
        <is>
          <t>Natuf | LAL 1% | India | Jul26 | V1</t>
        </is>
      </c>
      <c r="E53" t="inlineStr">
        <is>
          <t>Natuf | Static | Become A Levantine Food | V1</t>
        </is>
      </c>
      <c r="F53" t="inlineStr">
        <is>
          <t>Natuf_MF</t>
        </is>
      </c>
      <c r="G53" t="inlineStr">
        <is>
          <t>Details Shared</t>
        </is>
      </c>
      <c r="H53" s="39" t="str">
        <f>IF(ISNUMBER(MATCH(G53,QualityStatuses,0)),"Quality Lead","Non-Quality Lead")</f>
        <v>Quality Lead</v>
      </c>
      <c r="I53" t="inlineStr">
        <is>
          <t>2026-10</t>
        </is>
      </c>
      <c r="J53" t="inlineStr">
        <is>
          <t>Wk of 2026-10-26</t>
        </is>
      </c>
      <c r="K53" t="inlineStr">
        <is>
          <t>Marshal Malbari</t>
        </is>
      </c>
      <c r="L53" t="inlineStr">
        <is>
          <t>Facebook</t>
        </is>
      </c>
      <c r="M53" t="inlineStr">
        <is>
          <t>Direct (campaign tagged in CRM)</t>
        </is>
      </c>
      <c r="N53" t="inlineStr">
        <is>
          <t>6ae4f7ee8ea12fb2c39069fb</t>
        </is>
      </c>
      <c r="O53" t="n">
        <v>1</v>
      </c>
      <c r="P53" s="40">
        <f>IF(A53="Lead",IF(ISNUMBER(MATCH(G53,QualityStatuses,0)),1,0),0)</f>
        <v>1</v>
      </c>
      <c r="Q53" s="40">
        <f>IF(A53="Lead",IF(G53="New Lead",0,1),0)</f>
        <v>1</v>
      </c>
      <c r="R53" s="40">
        <f>IF(A53="Lead",IF(G53="Lost",1,0),0)</f>
        <v>0</v>
      </c>
      <c r="S53" t="n">
        <v>1</v>
      </c>
      <c r="T53" t="n">
        <v>1</v>
      </c>
      <c r="U53" t="n">
        <v>0</v>
      </c>
      <c r="V53" t="n">
        <v>0</v>
      </c>
      <c r="W53" t="n">
        <v>0</v>
      </c>
      <c r="X53" t="n">
        <v>0</v>
      </c>
      <c r="Y53">
        <f>IF(AND(A53="Lead",COUNTIF(MetaCamps,C53)&gt;0),1,0)</f>
        <v>1</v>
      </c>
      <c r="Z53">
        <f>IF(Y53=1,P53,0)</f>
        <v>1</v>
      </c>
    </row>
    <row r="54">
      <c r="A54" t="inlineStr">
        <is>
          <t>Lead</t>
        </is>
      </c>
      <c r="B54" s="39" t="str">
        <f>IFERROR(INDEX(CampTypes,MATCH(C54,CampList,0)),"Unattributed")</f>
        <v>New</v>
      </c>
      <c r="C54" t="inlineStr">
        <is>
          <t>ABO | Natuf | Leads | Unit Franchise | India | Oct26 | V1</t>
        </is>
      </c>
      <c r="D54" t="inlineStr">
        <is>
          <t>Natuf | Investors | Tier1 + Growth Cities | Oct26 | V1</t>
        </is>
      </c>
      <c r="E54" t="inlineStr">
        <is>
          <t>Natuf | Reel | Brand Ambassador | Heard Of Owning A Cafe | V1</t>
        </is>
      </c>
      <c r="F54" t="inlineStr">
        <is>
          <t>In House Natuf</t>
        </is>
      </c>
      <c r="G54" t="inlineStr">
        <is>
          <t>Details Shared</t>
        </is>
      </c>
      <c r="H54" s="39" t="str">
        <f>IF(ISNUMBER(MATCH(G54,QualityStatuses,0)),"Quality Lead","Non-Quality Lead")</f>
        <v>Quality Lead</v>
      </c>
      <c r="I54" t="inlineStr">
        <is>
          <t>2026-10</t>
        </is>
      </c>
      <c r="J54" t="inlineStr">
        <is>
          <t>Wk of 2026-10-26</t>
        </is>
      </c>
      <c r="K54" t="inlineStr">
        <is>
          <t>Vikas Pathak</t>
        </is>
      </c>
      <c r="L54" t="inlineStr">
        <is>
          <t>Facebook</t>
        </is>
      </c>
      <c r="M54" t="inlineStr">
        <is>
          <t>Direct (campaign tagged in CRM)</t>
        </is>
      </c>
      <c r="N54" t="inlineStr">
        <is>
          <t>6ae4f537c0cb08f341dd357f</t>
        </is>
      </c>
      <c r="O54" t="n">
        <v>1</v>
      </c>
      <c r="P54" s="40">
        <f>IF(A54="Lead",IF(ISNUMBER(MATCH(G54,QualityStatuses,0)),1,0),0)</f>
        <v>1</v>
      </c>
      <c r="Q54" s="40">
        <f>IF(A54="Lead",IF(G54="New Lead",0,1),0)</f>
        <v>1</v>
      </c>
      <c r="R54" s="40">
        <f>IF(A54="Lead",IF(G54="Lost",1,0),0)</f>
        <v>0</v>
      </c>
      <c r="S54" t="n">
        <v>1</v>
      </c>
      <c r="T54" t="n">
        <v>1</v>
      </c>
      <c r="U54" t="n">
        <v>0</v>
      </c>
      <c r="V54" t="n">
        <v>0</v>
      </c>
      <c r="W54" t="n">
        <v>0</v>
      </c>
      <c r="X54" t="n">
        <v>0</v>
      </c>
      <c r="Y54">
        <f>IF(AND(A54="Lead",COUNTIF(MetaCamps,C54)&gt;0),1,0)</f>
        <v>1</v>
      </c>
      <c r="Z54">
        <f>IF(Y54=1,P54,0)</f>
        <v>1</v>
      </c>
    </row>
    <row r="55">
      <c r="A55" t="inlineStr">
        <is>
          <t>Lead</t>
        </is>
      </c>
      <c r="B55" s="39" t="str">
        <f>IFERROR(INDEX(CampTypes,MATCH(C55,CampList,0)),"Unattributed")</f>
        <v>New</v>
      </c>
      <c r="C55" t="inlineStr">
        <is>
          <t>ABO | Natuf | Leads | Unit Franchise | India | Oct26 | V1</t>
        </is>
      </c>
      <c r="D55" t="inlineStr">
        <is>
          <t>Natuf | Broad | Tier1 + Growth Cities | Oct26 | V1</t>
        </is>
      </c>
      <c r="E55" t="inlineStr">
        <is>
          <t>Natuf | Reel | Brand Ambassador | Heard Of Owning A Cafe | V1</t>
        </is>
      </c>
      <c r="F55" t="inlineStr">
        <is>
          <t>In House Natuf</t>
        </is>
      </c>
      <c r="G55" t="inlineStr">
        <is>
          <t>Attempt 1</t>
        </is>
      </c>
      <c r="H55" s="39" t="str">
        <f>IF(ISNUMBER(MATCH(G55,QualityStatuses,0)),"Quality Lead","Non-Quality Lead")</f>
        <v>Non-Quality Lead</v>
      </c>
      <c r="I55" t="inlineStr">
        <is>
          <t>2026-10</t>
        </is>
      </c>
      <c r="J55" t="inlineStr">
        <is>
          <t>Wk of 2026-10-26</t>
        </is>
      </c>
      <c r="K55" t="inlineStr">
        <is>
          <t>Vikas Pathak</t>
        </is>
      </c>
      <c r="L55" t="inlineStr">
        <is>
          <t>Facebook</t>
        </is>
      </c>
      <c r="M55" t="inlineStr">
        <is>
          <t>Direct (campaign tagged in CRM)</t>
        </is>
      </c>
      <c r="N55" t="inlineStr">
        <is>
          <t>6ae4f453be920aaa70f3a1a4</t>
        </is>
      </c>
      <c r="O55" t="n">
        <v>1</v>
      </c>
      <c r="P55" s="40">
        <f>IF(A55="Lead",IF(ISNUMBER(MATCH(G55,QualityStatuses,0)),1,0),0)</f>
        <v>0</v>
      </c>
      <c r="Q55" s="40">
        <f>IF(A55="Lead",IF(G55="New Lead",0,1),0)</f>
        <v>1</v>
      </c>
      <c r="R55" s="40">
        <f>IF(A55="Lead",IF(G55="Lost",1,0),0)</f>
        <v>0</v>
      </c>
      <c r="S55" t="n">
        <v>1</v>
      </c>
      <c r="T55" t="n">
        <v>1</v>
      </c>
      <c r="U55" t="n">
        <v>0</v>
      </c>
      <c r="V55" t="n">
        <v>0</v>
      </c>
      <c r="W55" t="n">
        <v>0</v>
      </c>
      <c r="X55" t="n">
        <v>0</v>
      </c>
      <c r="Y55">
        <f>IF(AND(A55="Lead",COUNTIF(MetaCamps,C55)&gt;0),1,0)</f>
        <v>1</v>
      </c>
      <c r="Z55">
        <f>IF(Y55=1,P55,0)</f>
        <v>0</v>
      </c>
    </row>
    <row r="56">
      <c r="A56" t="inlineStr">
        <is>
          <t>Lead</t>
        </is>
      </c>
      <c r="B56" s="39" t="str">
        <f>IFERROR(INDEX(CampTypes,MATCH(C56,CampList,0)),"Unattributed")</f>
        <v>New</v>
      </c>
      <c r="C56" t="inlineStr">
        <is>
          <t>ABO | Natuf | Leads | Master Franchise | India | Oct26 | V1</t>
        </is>
      </c>
      <c r="D56" t="inlineStr">
        <is>
          <t>Natuf | Broad | Tier1 + Growth Cities | Oct26 | V1</t>
        </is>
      </c>
      <c r="E56" t="inlineStr">
        <is>
          <t>Natuf | Static | Become A Levantine Food | V1</t>
        </is>
      </c>
      <c r="F56" t="inlineStr">
        <is>
          <t>Natuf_MF</t>
        </is>
      </c>
      <c r="G56" t="inlineStr">
        <is>
          <t>New Lead</t>
        </is>
      </c>
      <c r="H56" s="39" t="str">
        <f>IF(ISNUMBER(MATCH(G56,QualityStatuses,0)),"Quality Lead","Non-Quality Lead")</f>
        <v>Non-Quality Lead</v>
      </c>
      <c r="I56" t="inlineStr">
        <is>
          <t>2026-10</t>
        </is>
      </c>
      <c r="J56" t="inlineStr">
        <is>
          <t>Wk of 2026-10-26</t>
        </is>
      </c>
      <c r="K56" t="inlineStr">
        <is>
          <t>Marshal Malbari</t>
        </is>
      </c>
      <c r="L56" t="inlineStr">
        <is>
          <t>Facebook</t>
        </is>
      </c>
      <c r="M56" t="inlineStr">
        <is>
          <t>Direct (campaign tagged in CRM)</t>
        </is>
      </c>
      <c r="N56" t="inlineStr">
        <is>
          <t>6ae4f4436e0f4585fe2247a9</t>
        </is>
      </c>
      <c r="O56" t="n">
        <v>1</v>
      </c>
      <c r="P56" s="40">
        <f>IF(A56="Lead",IF(ISNUMBER(MATCH(G56,QualityStatuses,0)),1,0),0)</f>
        <v>0</v>
      </c>
      <c r="Q56" s="40">
        <f>IF(A56="Lead",IF(G56="New Lead",0,1),0)</f>
        <v>0</v>
      </c>
      <c r="R56" s="40">
        <f>IF(A56="Lead",IF(G56="Lost",1,0),0)</f>
        <v>0</v>
      </c>
      <c r="S56" t="n">
        <v>0</v>
      </c>
      <c r="T56" t="n">
        <v>0</v>
      </c>
      <c r="U56" t="n">
        <v>0</v>
      </c>
      <c r="V56" t="n">
        <v>0</v>
      </c>
      <c r="W56" t="n">
        <v>0</v>
      </c>
      <c r="X56" t="n">
        <v>0</v>
      </c>
      <c r="Y56">
        <f>IF(AND(A56="Lead",COUNTIF(MetaCamps,C56)&gt;0),1,0)</f>
        <v>1</v>
      </c>
      <c r="Z56">
        <f>IF(Y56=1,P56,0)</f>
        <v>0</v>
      </c>
    </row>
    <row r="57">
      <c r="A57" t="inlineStr">
        <is>
          <t>Lead</t>
        </is>
      </c>
      <c r="B57" s="39" t="str">
        <f>IFERROR(INDEX(CampTypes,MATCH(C57,CampList,0)),"Unattributed")</f>
        <v>New</v>
      </c>
      <c r="C57" t="inlineStr">
        <is>
          <t>ABO | Natuf | Leads | Unit Franchise | India | Oct26 | V1</t>
        </is>
      </c>
      <c r="D57" t="inlineStr">
        <is>
          <t>Natuf | Investors | Tier1 + Growth Cities | Oct26 | V1</t>
        </is>
      </c>
      <c r="E57" t="inlineStr">
        <is>
          <t>Natuf | Reel | Brand Ambassador | Heard Of Owning A Cafe | V1</t>
        </is>
      </c>
      <c r="F57" t="inlineStr">
        <is>
          <t>In House Natuf</t>
        </is>
      </c>
      <c r="G57" t="inlineStr">
        <is>
          <t>New Lead</t>
        </is>
      </c>
      <c r="H57" s="39" t="str">
        <f>IF(ISNUMBER(MATCH(G57,QualityStatuses,0)),"Quality Lead","Non-Quality Lead")</f>
        <v>Non-Quality Lead</v>
      </c>
      <c r="I57" t="inlineStr">
        <is>
          <t>2026-10</t>
        </is>
      </c>
      <c r="J57" t="inlineStr">
        <is>
          <t>Wk of 2026-10-26</t>
        </is>
      </c>
      <c r="K57" t="inlineStr">
        <is>
          <t>(Unassigned)</t>
        </is>
      </c>
      <c r="L57" t="inlineStr">
        <is>
          <t>Facebook</t>
        </is>
      </c>
      <c r="M57" t="inlineStr">
        <is>
          <t>Direct (campaign tagged in CRM)</t>
        </is>
      </c>
      <c r="N57" t="inlineStr">
        <is>
          <t>6ae4f244c22f91a27cf9b10a</t>
        </is>
      </c>
      <c r="O57" t="n">
        <v>1</v>
      </c>
      <c r="P57" s="40">
        <f>IF(A57="Lead",IF(ISNUMBER(MATCH(G57,QualityStatuses,0)),1,0),0)</f>
        <v>0</v>
      </c>
      <c r="Q57" s="40">
        <f>IF(A57="Lead",IF(G57="New Lead",0,1),0)</f>
        <v>0</v>
      </c>
      <c r="R57" s="40">
        <f>IF(A57="Lead",IF(G57="Lost",1,0),0)</f>
        <v>0</v>
      </c>
      <c r="S57" t="n">
        <v>0</v>
      </c>
      <c r="T57" t="n">
        <v>0</v>
      </c>
      <c r="U57" t="n">
        <v>0</v>
      </c>
      <c r="V57" t="n">
        <v>0</v>
      </c>
      <c r="W57" t="n">
        <v>0</v>
      </c>
      <c r="X57" t="n">
        <v>0</v>
      </c>
      <c r="Y57">
        <f>IF(AND(A57="Lead",COUNTIF(MetaCamps,C57)&gt;0),1,0)</f>
        <v>1</v>
      </c>
      <c r="Z57">
        <f>IF(Y57=1,P57,0)</f>
        <v>0</v>
      </c>
    </row>
    <row r="58">
      <c r="A58" t="inlineStr">
        <is>
          <t>Lead</t>
        </is>
      </c>
      <c r="B58" s="39" t="str">
        <f>IFERROR(INDEX(CampTypes,MATCH(C58,CampList,0)),"Unattributed")</f>
        <v>New</v>
      </c>
      <c r="C58" t="inlineStr">
        <is>
          <t>ABO | Natuf | Leads | Unit Franchise | India | Oct26 | V1</t>
        </is>
      </c>
      <c r="D58" t="inlineStr">
        <is>
          <t>Natuf | Business Owners | Tier1 + Growth Cities | Oct26 | V1</t>
        </is>
      </c>
      <c r="E58" t="inlineStr">
        <is>
          <t>Natuf | Reel | Brand Ambassador | Heard Of Owning A Cafe | V1</t>
        </is>
      </c>
      <c r="F58" t="inlineStr">
        <is>
          <t>In House Natuf</t>
        </is>
      </c>
      <c r="G58" t="inlineStr">
        <is>
          <t>New Lead</t>
        </is>
      </c>
      <c r="H58" s="39" t="str">
        <f>IF(ISNUMBER(MATCH(G58,QualityStatuses,0)),"Quality Lead","Non-Quality Lead")</f>
        <v>Non-Quality Lead</v>
      </c>
      <c r="I58" t="inlineStr">
        <is>
          <t>2026-10</t>
        </is>
      </c>
      <c r="J58" t="inlineStr">
        <is>
          <t>Wk of 2026-10-26</t>
        </is>
      </c>
      <c r="K58" t="inlineStr">
        <is>
          <t>Marshal Malbari</t>
        </is>
      </c>
      <c r="L58" t="inlineStr">
        <is>
          <t>Facebook</t>
        </is>
      </c>
      <c r="M58" t="inlineStr">
        <is>
          <t>Direct (campaign tagged in CRM)</t>
        </is>
      </c>
      <c r="N58" t="inlineStr">
        <is>
          <t>6ae4eed6fd2eb58fb1024396</t>
        </is>
      </c>
      <c r="O58" t="n">
        <v>1</v>
      </c>
      <c r="P58" s="40">
        <f>IF(A58="Lead",IF(ISNUMBER(MATCH(G58,QualityStatuses,0)),1,0),0)</f>
        <v>0</v>
      </c>
      <c r="Q58" s="40">
        <f>IF(A58="Lead",IF(G58="New Lead",0,1),0)</f>
        <v>0</v>
      </c>
      <c r="R58" s="40">
        <f>IF(A58="Lead",IF(G58="Lost",1,0),0)</f>
        <v>0</v>
      </c>
      <c r="S58" t="n">
        <v>0</v>
      </c>
      <c r="T58" t="n">
        <v>0</v>
      </c>
      <c r="U58" t="n">
        <v>0</v>
      </c>
      <c r="V58" t="n">
        <v>0</v>
      </c>
      <c r="W58" t="n">
        <v>0</v>
      </c>
      <c r="X58" t="n">
        <v>0</v>
      </c>
      <c r="Y58">
        <f>IF(AND(A58="Lead",COUNTIF(MetaCamps,C58)&gt;0),1,0)</f>
        <v>1</v>
      </c>
      <c r="Z58">
        <f>IF(Y58=1,P58,0)</f>
        <v>0</v>
      </c>
    </row>
    <row r="59">
      <c r="A59" t="inlineStr">
        <is>
          <t>Lead</t>
        </is>
      </c>
      <c r="B59" s="39" t="str">
        <f>IFERROR(INDEX(CampTypes,MATCH(C59,CampList,0)),"Unattributed")</f>
        <v>New</v>
      </c>
      <c r="C59" t="inlineStr">
        <is>
          <t>ABO | Natuf | Leads | Unit Franchise | India | Oct26 | V1</t>
        </is>
      </c>
      <c r="D59" t="inlineStr">
        <is>
          <t>Natuf | Investors | Tier1 + Growth Cities | Oct26 | V1</t>
        </is>
      </c>
      <c r="E59" t="inlineStr">
        <is>
          <t>Natuf | Reel | Brand Ambassador | Heard Of Owning A Cafe | V1</t>
        </is>
      </c>
      <c r="F59" t="inlineStr">
        <is>
          <t>In House Natuf</t>
        </is>
      </c>
      <c r="G59" t="inlineStr">
        <is>
          <t>New Lead</t>
        </is>
      </c>
      <c r="H59" s="39" t="str">
        <f>IF(ISNUMBER(MATCH(G59,QualityStatuses,0)),"Quality Lead","Non-Quality Lead")</f>
        <v>Non-Quality Lead</v>
      </c>
      <c r="I59" t="inlineStr">
        <is>
          <t>2026-10</t>
        </is>
      </c>
      <c r="J59" t="inlineStr">
        <is>
          <t>Wk of 2026-10-26</t>
        </is>
      </c>
      <c r="K59" t="inlineStr">
        <is>
          <t>(Unassigned)</t>
        </is>
      </c>
      <c r="L59" t="inlineStr">
        <is>
          <t>Facebook</t>
        </is>
      </c>
      <c r="M59" t="inlineStr">
        <is>
          <t>Direct (campaign tagged in CRM)</t>
        </is>
      </c>
      <c r="N59" t="inlineStr">
        <is>
          <t>6ae4ee9ffd2eb58fb1024357</t>
        </is>
      </c>
      <c r="O59" t="n">
        <v>1</v>
      </c>
      <c r="P59" s="40">
        <f>IF(A59="Lead",IF(ISNUMBER(MATCH(G59,QualityStatuses,0)),1,0),0)</f>
        <v>0</v>
      </c>
      <c r="Q59" s="40">
        <f>IF(A59="Lead",IF(G59="New Lead",0,1),0)</f>
        <v>0</v>
      </c>
      <c r="R59" s="40">
        <f>IF(A59="Lead",IF(G59="Lost",1,0),0)</f>
        <v>0</v>
      </c>
      <c r="S59" t="n">
        <v>0</v>
      </c>
      <c r="T59" t="n">
        <v>0</v>
      </c>
      <c r="U59" t="n">
        <v>0</v>
      </c>
      <c r="V59" t="n">
        <v>0</v>
      </c>
      <c r="W59" t="n">
        <v>0</v>
      </c>
      <c r="X59" t="n">
        <v>0</v>
      </c>
      <c r="Y59">
        <f>IF(AND(A59="Lead",COUNTIF(MetaCamps,C59)&gt;0),1,0)</f>
        <v>1</v>
      </c>
      <c r="Z59">
        <f>IF(Y59=1,P59,0)</f>
        <v>0</v>
      </c>
    </row>
    <row r="60">
      <c r="A60" t="inlineStr">
        <is>
          <t>Lead</t>
        </is>
      </c>
      <c r="B60" s="39" t="str">
        <f>IFERROR(INDEX(CampTypes,MATCH(C60,CampList,0)),"Unattributed")</f>
        <v>New</v>
      </c>
      <c r="C60" t="inlineStr">
        <is>
          <t>ABO | Natuf | Leads | Unit Franchise | India | Oct26 | V1</t>
        </is>
      </c>
      <c r="D60" t="inlineStr">
        <is>
          <t>Natuf | Broad | Tier1 + Growth Cities | Oct26 | V1</t>
        </is>
      </c>
      <c r="E60" t="inlineStr">
        <is>
          <t>Natuf | Reel | Brand Ambassador | Heard Of Owning A Cafe | V1</t>
        </is>
      </c>
      <c r="F60" t="inlineStr">
        <is>
          <t>In House Natuf</t>
        </is>
      </c>
      <c r="G60" t="inlineStr">
        <is>
          <t>Attempt 1</t>
        </is>
      </c>
      <c r="H60" s="39" t="str">
        <f>IF(ISNUMBER(MATCH(G60,QualityStatuses,0)),"Quality Lead","Non-Quality Lead")</f>
        <v>Non-Quality Lead</v>
      </c>
      <c r="I60" t="inlineStr">
        <is>
          <t>2026-10</t>
        </is>
      </c>
      <c r="J60" t="inlineStr">
        <is>
          <t>Wk of 2026-10-26</t>
        </is>
      </c>
      <c r="K60" t="inlineStr">
        <is>
          <t>Marshal Malbari</t>
        </is>
      </c>
      <c r="L60" t="inlineStr">
        <is>
          <t>Facebook</t>
        </is>
      </c>
      <c r="M60" t="inlineStr">
        <is>
          <t>Direct (campaign tagged in CRM)</t>
        </is>
      </c>
      <c r="N60" t="inlineStr">
        <is>
          <t>6ae4ee95ac07bde7b9bcd37e</t>
        </is>
      </c>
      <c r="O60" t="n">
        <v>1</v>
      </c>
      <c r="P60" s="40">
        <f>IF(A60="Lead",IF(ISNUMBER(MATCH(G60,QualityStatuses,0)),1,0),0)</f>
        <v>0</v>
      </c>
      <c r="Q60" s="40">
        <f>IF(A60="Lead",IF(G60="New Lead",0,1),0)</f>
        <v>1</v>
      </c>
      <c r="R60" s="40">
        <f>IF(A60="Lead",IF(G60="Lost",1,0),0)</f>
        <v>0</v>
      </c>
      <c r="S60" t="n">
        <v>1</v>
      </c>
      <c r="T60" t="n">
        <v>0</v>
      </c>
      <c r="U60" t="n">
        <v>0</v>
      </c>
      <c r="V60" t="n">
        <v>0</v>
      </c>
      <c r="W60" t="n">
        <v>0</v>
      </c>
      <c r="X60" t="n">
        <v>0</v>
      </c>
      <c r="Y60">
        <f>IF(AND(A60="Lead",COUNTIF(MetaCamps,C60)&gt;0),1,0)</f>
        <v>1</v>
      </c>
      <c r="Z60">
        <f>IF(Y60=1,P60,0)</f>
        <v>0</v>
      </c>
    </row>
    <row r="61">
      <c r="A61" t="inlineStr">
        <is>
          <t>Lead</t>
        </is>
      </c>
      <c r="B61" s="39" t="str">
        <f>IFERROR(INDEX(CampTypes,MATCH(C61,CampList,0)),"Unattributed")</f>
        <v>New</v>
      </c>
      <c r="C61" t="inlineStr">
        <is>
          <t>ABO | Natuf | Leads | Unit Franchise | India | Oct26 | V1</t>
        </is>
      </c>
      <c r="D61" t="inlineStr">
        <is>
          <t>Natuf | Investors | Tier1 + Growth Cities | Oct26 | V1</t>
        </is>
      </c>
      <c r="E61" t="inlineStr">
        <is>
          <t>Natuf | Reel | Brand Ambassador | Heard Of Owning A Cafe | V1</t>
        </is>
      </c>
      <c r="F61" t="inlineStr">
        <is>
          <t>In House Natuf</t>
        </is>
      </c>
      <c r="G61" t="inlineStr">
        <is>
          <t>New Lead</t>
        </is>
      </c>
      <c r="H61" s="39" t="str">
        <f>IF(ISNUMBER(MATCH(G61,QualityStatuses,0)),"Quality Lead","Non-Quality Lead")</f>
        <v>Non-Quality Lead</v>
      </c>
      <c r="I61" t="inlineStr">
        <is>
          <t>2026-10</t>
        </is>
      </c>
      <c r="J61" t="inlineStr">
        <is>
          <t>Wk of 2026-10-26</t>
        </is>
      </c>
      <c r="K61" t="inlineStr">
        <is>
          <t>(Unassigned)</t>
        </is>
      </c>
      <c r="L61" t="inlineStr">
        <is>
          <t>Facebook</t>
        </is>
      </c>
      <c r="M61" t="inlineStr">
        <is>
          <t>Direct (campaign tagged in CRM)</t>
        </is>
      </c>
      <c r="N61" t="inlineStr">
        <is>
          <t>6ae4ec0c98097c47df862339</t>
        </is>
      </c>
      <c r="O61" t="n">
        <v>1</v>
      </c>
      <c r="P61" s="40">
        <f>IF(A61="Lead",IF(ISNUMBER(MATCH(G61,QualityStatuses,0)),1,0),0)</f>
        <v>0</v>
      </c>
      <c r="Q61" s="40">
        <f>IF(A61="Lead",IF(G61="New Lead",0,1),0)</f>
        <v>0</v>
      </c>
      <c r="R61" s="40">
        <f>IF(A61="Lead",IF(G61="Lost",1,0),0)</f>
        <v>0</v>
      </c>
      <c r="S61" t="n">
        <v>0</v>
      </c>
      <c r="T61" t="n">
        <v>0</v>
      </c>
      <c r="U61" t="n">
        <v>0</v>
      </c>
      <c r="V61" t="n">
        <v>0</v>
      </c>
      <c r="W61" t="n">
        <v>0</v>
      </c>
      <c r="X61" t="n">
        <v>0</v>
      </c>
      <c r="Y61">
        <f>IF(AND(A61="Lead",COUNTIF(MetaCamps,C61)&gt;0),1,0)</f>
        <v>1</v>
      </c>
      <c r="Z61">
        <f>IF(Y61=1,P61,0)</f>
        <v>0</v>
      </c>
    </row>
    <row r="62">
      <c r="A62" t="inlineStr">
        <is>
          <t>Lead</t>
        </is>
      </c>
      <c r="B62" s="39" t="str">
        <f>IFERROR(INDEX(CampTypes,MATCH(C62,CampList,0)),"Unattributed")</f>
        <v>New</v>
      </c>
      <c r="C62" t="inlineStr">
        <is>
          <t>ABO | Natuf | Leads | Unit Franchise | India | Oct26 | V1</t>
        </is>
      </c>
      <c r="D62" t="inlineStr">
        <is>
          <t>Natuf | Broad | Tier1 + Growth Cities | Oct26 | V1</t>
        </is>
      </c>
      <c r="E62" t="inlineStr">
        <is>
          <t>Natuf | Reel | Brand Ambassador | Heard Of Owning A Cafe | V1</t>
        </is>
      </c>
      <c r="F62" t="inlineStr">
        <is>
          <t>In House Natuf</t>
        </is>
      </c>
      <c r="G62" t="inlineStr">
        <is>
          <t>New Lead</t>
        </is>
      </c>
      <c r="H62" s="39" t="str">
        <f>IF(ISNUMBER(MATCH(G62,QualityStatuses,0)),"Quality Lead","Non-Quality Lead")</f>
        <v>Non-Quality Lead</v>
      </c>
      <c r="I62" t="inlineStr">
        <is>
          <t>2026-10</t>
        </is>
      </c>
      <c r="J62" t="inlineStr">
        <is>
          <t>Wk of 2026-10-26</t>
        </is>
      </c>
      <c r="K62" t="inlineStr">
        <is>
          <t>Marshal Malbari</t>
        </is>
      </c>
      <c r="L62" t="inlineStr">
        <is>
          <t>Facebook</t>
        </is>
      </c>
      <c r="M62" t="inlineStr">
        <is>
          <t>Direct (campaign tagged in CRM)</t>
        </is>
      </c>
      <c r="N62" t="inlineStr">
        <is>
          <t>6ae4e456fb19c9920849e374</t>
        </is>
      </c>
      <c r="O62" t="n">
        <v>1</v>
      </c>
      <c r="P62" s="40">
        <f>IF(A62="Lead",IF(ISNUMBER(MATCH(G62,QualityStatuses,0)),1,0),0)</f>
        <v>0</v>
      </c>
      <c r="Q62" s="40">
        <f>IF(A62="Lead",IF(G62="New Lead",0,1),0)</f>
        <v>0</v>
      </c>
      <c r="R62" s="40">
        <f>IF(A62="Lead",IF(G62="Lost",1,0),0)</f>
        <v>0</v>
      </c>
      <c r="S62" t="n">
        <v>0</v>
      </c>
      <c r="T62" t="n">
        <v>0</v>
      </c>
      <c r="U62" t="n">
        <v>0</v>
      </c>
      <c r="V62" t="n">
        <v>0</v>
      </c>
      <c r="W62" t="n">
        <v>0</v>
      </c>
      <c r="X62" t="n">
        <v>0</v>
      </c>
      <c r="Y62">
        <f>IF(AND(A62="Lead",COUNTIF(MetaCamps,C62)&gt;0),1,0)</f>
        <v>1</v>
      </c>
      <c r="Z62">
        <f>IF(Y62=1,P62,0)</f>
        <v>0</v>
      </c>
    </row>
    <row r="63">
      <c r="A63" t="inlineStr">
        <is>
          <t>Lead</t>
        </is>
      </c>
      <c r="B63" s="39" t="str">
        <f>IFERROR(INDEX(CampTypes,MATCH(C63,CampList,0)),"Unattributed")</f>
        <v>New</v>
      </c>
      <c r="C63" t="inlineStr">
        <is>
          <t>ABO | Natuf | Leads | Unit Franchise | India | Oct26 | V1</t>
        </is>
      </c>
      <c r="D63" t="inlineStr">
        <is>
          <t>Natuf | Investors | Tier1 + Growth Cities | Oct26 | V1</t>
        </is>
      </c>
      <c r="E63" t="inlineStr">
        <is>
          <t>Natuf | Reel | Brand Ambassador | Heard Of Owning A Cafe | V1</t>
        </is>
      </c>
      <c r="F63" t="inlineStr">
        <is>
          <t>In House Natuf</t>
        </is>
      </c>
      <c r="G63" t="inlineStr">
        <is>
          <t>New Lead</t>
        </is>
      </c>
      <c r="H63" s="39" t="str">
        <f>IF(ISNUMBER(MATCH(G63,QualityStatuses,0)),"Quality Lead","Non-Quality Lead")</f>
        <v>Non-Quality Lead</v>
      </c>
      <c r="I63" t="inlineStr">
        <is>
          <t>2026-10</t>
        </is>
      </c>
      <c r="J63" t="inlineStr">
        <is>
          <t>Wk of 2026-10-26</t>
        </is>
      </c>
      <c r="K63" t="inlineStr">
        <is>
          <t>(Unassigned)</t>
        </is>
      </c>
      <c r="L63" t="inlineStr">
        <is>
          <t>Facebook</t>
        </is>
      </c>
      <c r="M63" t="inlineStr">
        <is>
          <t>Direct (campaign tagged in CRM)</t>
        </is>
      </c>
      <c r="N63" t="inlineStr">
        <is>
          <t>6ae4e3a9a97a4c5933f74c34</t>
        </is>
      </c>
      <c r="O63" t="n">
        <v>1</v>
      </c>
      <c r="P63" s="40">
        <f>IF(A63="Lead",IF(ISNUMBER(MATCH(G63,QualityStatuses,0)),1,0),0)</f>
        <v>0</v>
      </c>
      <c r="Q63" s="40">
        <f>IF(A63="Lead",IF(G63="New Lead",0,1),0)</f>
        <v>0</v>
      </c>
      <c r="R63" s="40">
        <f>IF(A63="Lead",IF(G63="Lost",1,0),0)</f>
        <v>0</v>
      </c>
      <c r="S63" t="n">
        <v>0</v>
      </c>
      <c r="T63" t="n">
        <v>0</v>
      </c>
      <c r="U63" t="n">
        <v>0</v>
      </c>
      <c r="V63" t="n">
        <v>0</v>
      </c>
      <c r="W63" t="n">
        <v>0</v>
      </c>
      <c r="X63" t="n">
        <v>0</v>
      </c>
      <c r="Y63">
        <f>IF(AND(A63="Lead",COUNTIF(MetaCamps,C63)&gt;0),1,0)</f>
        <v>1</v>
      </c>
      <c r="Z63">
        <f>IF(Y63=1,P63,0)</f>
        <v>0</v>
      </c>
    </row>
    <row r="64">
      <c r="A64" t="inlineStr">
        <is>
          <t>Lead</t>
        </is>
      </c>
      <c r="B64" s="39" t="str">
        <f>IFERROR(INDEX(CampTypes,MATCH(C64,CampList,0)),"Unattributed")</f>
        <v>New</v>
      </c>
      <c r="C64" t="inlineStr">
        <is>
          <t>ABO | Natuf | Leads | Unit Franchise | India | Oct26 | V1</t>
        </is>
      </c>
      <c r="D64" t="inlineStr">
        <is>
          <t>Natuf | LAL 1% | India | Jul26 | V1</t>
        </is>
      </c>
      <c r="E64" t="inlineStr">
        <is>
          <t>Natuf | Reel | Brand Ambassador | Heard Of Owning A Cafe | V1</t>
        </is>
      </c>
      <c r="F64" t="inlineStr">
        <is>
          <t>In House Natuf</t>
        </is>
      </c>
      <c r="G64" t="inlineStr">
        <is>
          <t>New Lead</t>
        </is>
      </c>
      <c r="H64" s="39" t="str">
        <f>IF(ISNUMBER(MATCH(G64,QualityStatuses,0)),"Quality Lead","Non-Quality Lead")</f>
        <v>Non-Quality Lead</v>
      </c>
      <c r="I64" t="inlineStr">
        <is>
          <t>2026-10</t>
        </is>
      </c>
      <c r="J64" t="inlineStr">
        <is>
          <t>Wk of 2026-10-26</t>
        </is>
      </c>
      <c r="K64" t="inlineStr">
        <is>
          <t>Marshal Malbari</t>
        </is>
      </c>
      <c r="L64" t="inlineStr">
        <is>
          <t>Facebook</t>
        </is>
      </c>
      <c r="M64" t="inlineStr">
        <is>
          <t>Direct (campaign tagged in CRM)</t>
        </is>
      </c>
      <c r="N64" t="inlineStr">
        <is>
          <t>6ae4e0c8f345d996fa9c3de1</t>
        </is>
      </c>
      <c r="O64" t="n">
        <v>1</v>
      </c>
      <c r="P64" s="40">
        <f>IF(A64="Lead",IF(ISNUMBER(MATCH(G64,QualityStatuses,0)),1,0),0)</f>
        <v>0</v>
      </c>
      <c r="Q64" s="40">
        <f>IF(A64="Lead",IF(G64="New Lead",0,1),0)</f>
        <v>0</v>
      </c>
      <c r="R64" s="40">
        <f>IF(A64="Lead",IF(G64="Lost",1,0),0)</f>
        <v>0</v>
      </c>
      <c r="S64" t="n">
        <v>0</v>
      </c>
      <c r="T64" t="n">
        <v>0</v>
      </c>
      <c r="U64" t="n">
        <v>0</v>
      </c>
      <c r="V64" t="n">
        <v>0</v>
      </c>
      <c r="W64" t="n">
        <v>0</v>
      </c>
      <c r="X64" t="n">
        <v>0</v>
      </c>
      <c r="Y64">
        <f>IF(AND(A64="Lead",COUNTIF(MetaCamps,C64)&gt;0),1,0)</f>
        <v>1</v>
      </c>
      <c r="Z64">
        <f>IF(Y64=1,P64,0)</f>
        <v>0</v>
      </c>
    </row>
    <row r="65">
      <c r="A65" t="inlineStr">
        <is>
          <t>Lead</t>
        </is>
      </c>
      <c r="B65" s="39" t="str">
        <f>IFERROR(INDEX(CampTypes,MATCH(C65,CampList,0)),"Unattributed")</f>
        <v>New</v>
      </c>
      <c r="C65" t="inlineStr">
        <is>
          <t>ABO | Natuf | Leads | Unit Franchise | India | Oct26 | V1</t>
        </is>
      </c>
      <c r="D65" t="inlineStr">
        <is>
          <t>Natuf | Investors | Tier1 + Growth Cities | Oct26 | V1</t>
        </is>
      </c>
      <c r="E65" t="inlineStr">
        <is>
          <t>Natuf | Reel | Brand Ambassador | Heard Of Owning A Cafe | V1</t>
        </is>
      </c>
      <c r="F65" t="inlineStr">
        <is>
          <t>In House Natuf</t>
        </is>
      </c>
      <c r="G65" t="inlineStr">
        <is>
          <t>New Lead</t>
        </is>
      </c>
      <c r="H65" s="39" t="str">
        <f>IF(ISNUMBER(MATCH(G65,QualityStatuses,0)),"Quality Lead","Non-Quality Lead")</f>
        <v>Non-Quality Lead</v>
      </c>
      <c r="I65" t="inlineStr">
        <is>
          <t>2026-10</t>
        </is>
      </c>
      <c r="J65" t="inlineStr">
        <is>
          <t>Wk of 2026-10-26</t>
        </is>
      </c>
      <c r="K65" t="inlineStr">
        <is>
          <t>(Unassigned)</t>
        </is>
      </c>
      <c r="L65" t="inlineStr">
        <is>
          <t>Facebook</t>
        </is>
      </c>
      <c r="M65" t="inlineStr">
        <is>
          <t>Direct (campaign tagged in CRM)</t>
        </is>
      </c>
      <c r="N65" t="inlineStr">
        <is>
          <t>6ae4da4b15dee40495df83bd</t>
        </is>
      </c>
      <c r="O65" t="n">
        <v>1</v>
      </c>
      <c r="P65" s="40">
        <f>IF(A65="Lead",IF(ISNUMBER(MATCH(G65,QualityStatuses,0)),1,0),0)</f>
        <v>0</v>
      </c>
      <c r="Q65" s="40">
        <f>IF(A65="Lead",IF(G65="New Lead",0,1),0)</f>
        <v>0</v>
      </c>
      <c r="R65" s="40">
        <f>IF(A65="Lead",IF(G65="Lost",1,0),0)</f>
        <v>0</v>
      </c>
      <c r="S65" t="n">
        <v>0</v>
      </c>
      <c r="T65" t="n">
        <v>0</v>
      </c>
      <c r="U65" t="n">
        <v>0</v>
      </c>
      <c r="V65" t="n">
        <v>0</v>
      </c>
      <c r="W65" t="n">
        <v>0</v>
      </c>
      <c r="X65" t="n">
        <v>0</v>
      </c>
      <c r="Y65">
        <f>IF(AND(A65="Lead",COUNTIF(MetaCamps,C65)&gt;0),1,0)</f>
        <v>1</v>
      </c>
      <c r="Z65">
        <f>IF(Y65=1,P65,0)</f>
        <v>0</v>
      </c>
    </row>
    <row r="66">
      <c r="A66" t="inlineStr">
        <is>
          <t>Lead</t>
        </is>
      </c>
      <c r="B66" s="39" t="str">
        <f>IFERROR(INDEX(CampTypes,MATCH(C66,CampList,0)),"Unattributed")</f>
        <v>New</v>
      </c>
      <c r="C66" t="inlineStr">
        <is>
          <t>ABO | Natuf | Leads | Unit Franchise | India | Oct26 | V1</t>
        </is>
      </c>
      <c r="D66" t="inlineStr">
        <is>
          <t>Natuf | Broad | Tier1 + Growth Cities | Oct26 | V1</t>
        </is>
      </c>
      <c r="E66" t="inlineStr">
        <is>
          <t>Natuf | Reel | Brand Ambassador | Heard Of Owning A Cafe | V1</t>
        </is>
      </c>
      <c r="F66" t="inlineStr">
        <is>
          <t>In House Natuf</t>
        </is>
      </c>
      <c r="G66" t="inlineStr">
        <is>
          <t>New Lead</t>
        </is>
      </c>
      <c r="H66" s="39" t="str">
        <f>IF(ISNUMBER(MATCH(G66,QualityStatuses,0)),"Quality Lead","Non-Quality Lead")</f>
        <v>Non-Quality Lead</v>
      </c>
      <c r="I66" t="inlineStr">
        <is>
          <t>2026-10</t>
        </is>
      </c>
      <c r="J66" t="inlineStr">
        <is>
          <t>Wk of 2026-10-26</t>
        </is>
      </c>
      <c r="K66" t="inlineStr">
        <is>
          <t>(Unassigned)</t>
        </is>
      </c>
      <c r="L66" t="inlineStr">
        <is>
          <t>Facebook</t>
        </is>
      </c>
      <c r="M66" t="inlineStr">
        <is>
          <t>Direct (campaign tagged in CRM)</t>
        </is>
      </c>
      <c r="N66" t="inlineStr">
        <is>
          <t>6ae4da4115dee40495df83b2</t>
        </is>
      </c>
      <c r="O66" t="n">
        <v>1</v>
      </c>
      <c r="P66" s="40">
        <f>IF(A66="Lead",IF(ISNUMBER(MATCH(G66,QualityStatuses,0)),1,0),0)</f>
        <v>0</v>
      </c>
      <c r="Q66" s="40">
        <f>IF(A66="Lead",IF(G66="New Lead",0,1),0)</f>
        <v>0</v>
      </c>
      <c r="R66" s="40">
        <f>IF(A66="Lead",IF(G66="Lost",1,0),0)</f>
        <v>0</v>
      </c>
      <c r="S66" t="n">
        <v>0</v>
      </c>
      <c r="T66" t="n">
        <v>0</v>
      </c>
      <c r="U66" t="n">
        <v>0</v>
      </c>
      <c r="V66" t="n">
        <v>0</v>
      </c>
      <c r="W66" t="n">
        <v>0</v>
      </c>
      <c r="X66" t="n">
        <v>0</v>
      </c>
      <c r="Y66">
        <f>IF(AND(A66="Lead",COUNTIF(MetaCamps,C66)&gt;0),1,0)</f>
        <v>1</v>
      </c>
      <c r="Z66">
        <f>IF(Y66=1,P66,0)</f>
        <v>0</v>
      </c>
    </row>
    <row r="67">
      <c r="A67" t="inlineStr">
        <is>
          <t>Lead</t>
        </is>
      </c>
      <c r="B67" s="39" t="str">
        <f>IFERROR(INDEX(CampTypes,MATCH(C67,CampList,0)),"Unattributed")</f>
        <v>New</v>
      </c>
      <c r="C67" t="inlineStr">
        <is>
          <t>ABO | Natuf | Leads | Unit Franchise | India | Oct26 | V1</t>
        </is>
      </c>
      <c r="D67" t="inlineStr">
        <is>
          <t>Natuf | Broad | Tier1 + Growth Cities | Oct26 | V1</t>
        </is>
      </c>
      <c r="E67" t="inlineStr">
        <is>
          <t>Natuf | Reel | Brand Ambassador | Heard Of Owning A Cafe | V1</t>
        </is>
      </c>
      <c r="F67" t="inlineStr">
        <is>
          <t>In House Natuf</t>
        </is>
      </c>
      <c r="G67" t="inlineStr">
        <is>
          <t>Details Shared</t>
        </is>
      </c>
      <c r="H67" s="39" t="str">
        <f>IF(ISNUMBER(MATCH(G67,QualityStatuses,0)),"Quality Lead","Non-Quality Lead")</f>
        <v>Quality Lead</v>
      </c>
      <c r="I67" t="inlineStr">
        <is>
          <t>2026-10</t>
        </is>
      </c>
      <c r="J67" t="inlineStr">
        <is>
          <t>Wk of 2026-10-26</t>
        </is>
      </c>
      <c r="K67" t="inlineStr">
        <is>
          <t>Vikas Pathak</t>
        </is>
      </c>
      <c r="L67" t="inlineStr">
        <is>
          <t>Facebook</t>
        </is>
      </c>
      <c r="M67" t="inlineStr">
        <is>
          <t>Direct (campaign tagged in CRM)</t>
        </is>
      </c>
      <c r="N67" t="inlineStr">
        <is>
          <t>6ae4da3853e665604138bbd0</t>
        </is>
      </c>
      <c r="O67" t="n">
        <v>1</v>
      </c>
      <c r="P67" s="40">
        <f>IF(A67="Lead",IF(ISNUMBER(MATCH(G67,QualityStatuses,0)),1,0),0)</f>
        <v>1</v>
      </c>
      <c r="Q67" s="40">
        <f>IF(A67="Lead",IF(G67="New Lead",0,1),0)</f>
        <v>1</v>
      </c>
      <c r="R67" s="40">
        <f>IF(A67="Lead",IF(G67="Lost",1,0),0)</f>
        <v>0</v>
      </c>
      <c r="S67" t="n">
        <v>1</v>
      </c>
      <c r="T67" t="n">
        <v>0</v>
      </c>
      <c r="U67" t="n">
        <v>0</v>
      </c>
      <c r="V67" t="n">
        <v>0</v>
      </c>
      <c r="W67" t="n">
        <v>0</v>
      </c>
      <c r="X67" t="n">
        <v>0</v>
      </c>
      <c r="Y67">
        <f>IF(AND(A67="Lead",COUNTIF(MetaCamps,C67)&gt;0),1,0)</f>
        <v>1</v>
      </c>
      <c r="Z67">
        <f>IF(Y67=1,P67,0)</f>
        <v>1</v>
      </c>
    </row>
    <row r="68">
      <c r="A68" t="inlineStr">
        <is>
          <t>Lead</t>
        </is>
      </c>
      <c r="B68" s="39" t="str">
        <f>IFERROR(INDEX(CampTypes,MATCH(C68,CampList,0)),"Unattributed")</f>
        <v>New</v>
      </c>
      <c r="C68" t="inlineStr">
        <is>
          <t>ABO | Natuf | Leads | Unit Franchise | India | Oct26 | V1</t>
        </is>
      </c>
      <c r="D68" t="inlineStr">
        <is>
          <t>Natuf | LAL 1% | India | Jul26 | V1</t>
        </is>
      </c>
      <c r="E68" t="inlineStr">
        <is>
          <t>Natuf | Reel | Brand Ambassador | Heard Of Owning A Cafe | V1</t>
        </is>
      </c>
      <c r="F68" t="inlineStr">
        <is>
          <t>In House Natuf</t>
        </is>
      </c>
      <c r="G68" t="inlineStr">
        <is>
          <t>Attempt 1</t>
        </is>
      </c>
      <c r="H68" s="39" t="str">
        <f>IF(ISNUMBER(MATCH(G68,QualityStatuses,0)),"Quality Lead","Non-Quality Lead")</f>
        <v>Non-Quality Lead</v>
      </c>
      <c r="I68" t="inlineStr">
        <is>
          <t>2026-10</t>
        </is>
      </c>
      <c r="J68" t="inlineStr">
        <is>
          <t>Wk of 2026-10-26</t>
        </is>
      </c>
      <c r="K68" t="inlineStr">
        <is>
          <t>Vikas Pathak</t>
        </is>
      </c>
      <c r="L68" t="inlineStr">
        <is>
          <t>Facebook</t>
        </is>
      </c>
      <c r="M68" t="inlineStr">
        <is>
          <t>Direct (campaign tagged in CRM)</t>
        </is>
      </c>
      <c r="N68" t="inlineStr">
        <is>
          <t>6ae4d90239937179bca8ea41</t>
        </is>
      </c>
      <c r="O68" t="n">
        <v>1</v>
      </c>
      <c r="P68" s="40">
        <f>IF(A68="Lead",IF(ISNUMBER(MATCH(G68,QualityStatuses,0)),1,0),0)</f>
        <v>0</v>
      </c>
      <c r="Q68" s="40">
        <f>IF(A68="Lead",IF(G68="New Lead",0,1),0)</f>
        <v>1</v>
      </c>
      <c r="R68" s="40">
        <f>IF(A68="Lead",IF(G68="Lost",1,0),0)</f>
        <v>0</v>
      </c>
      <c r="S68" t="n">
        <v>1</v>
      </c>
      <c r="T68" t="n">
        <v>0</v>
      </c>
      <c r="U68" t="n">
        <v>0</v>
      </c>
      <c r="V68" t="n">
        <v>0</v>
      </c>
      <c r="W68" t="n">
        <v>0</v>
      </c>
      <c r="X68" t="n">
        <v>0</v>
      </c>
      <c r="Y68">
        <f>IF(AND(A68="Lead",COUNTIF(MetaCamps,C68)&gt;0),1,0)</f>
        <v>1</v>
      </c>
      <c r="Z68">
        <f>IF(Y68=1,P68,0)</f>
        <v>0</v>
      </c>
    </row>
    <row r="69">
      <c r="A69" t="inlineStr">
        <is>
          <t>Lead</t>
        </is>
      </c>
      <c r="B69" s="39" t="str">
        <f>IFERROR(INDEX(CampTypes,MATCH(C69,CampList,0)),"Unattributed")</f>
        <v>New</v>
      </c>
      <c r="C69" t="inlineStr">
        <is>
          <t>ABO | Natuf | Leads | Unit Franchise | India | Oct26 | V1</t>
        </is>
      </c>
      <c r="D69" t="inlineStr">
        <is>
          <t>Natuf | Broad | Tier1 + Growth Cities | Oct26 | V1</t>
        </is>
      </c>
      <c r="E69" t="inlineStr">
        <is>
          <t>Natuf | Reel | Brand Ambassador | Heard Of Owning A Cafe | V1</t>
        </is>
      </c>
      <c r="F69" t="inlineStr">
        <is>
          <t>In House Natuf</t>
        </is>
      </c>
      <c r="G69" t="inlineStr">
        <is>
          <t>New Lead</t>
        </is>
      </c>
      <c r="H69" s="39" t="str">
        <f>IF(ISNUMBER(MATCH(G69,QualityStatuses,0)),"Quality Lead","Non-Quality Lead")</f>
        <v>Non-Quality Lead</v>
      </c>
      <c r="I69" t="inlineStr">
        <is>
          <t>2026-10</t>
        </is>
      </c>
      <c r="J69" t="inlineStr">
        <is>
          <t>Wk of 2026-10-26</t>
        </is>
      </c>
      <c r="K69" t="inlineStr">
        <is>
          <t>(Unassigned)</t>
        </is>
      </c>
      <c r="L69" t="inlineStr">
        <is>
          <t>Facebook</t>
        </is>
      </c>
      <c r="M69" t="inlineStr">
        <is>
          <t>Direct (campaign tagged in CRM)</t>
        </is>
      </c>
      <c r="N69" t="inlineStr">
        <is>
          <t>6ae4d89fc306810081a54281</t>
        </is>
      </c>
      <c r="O69" t="n">
        <v>1</v>
      </c>
      <c r="P69" s="40">
        <f>IF(A69="Lead",IF(ISNUMBER(MATCH(G69,QualityStatuses,0)),1,0),0)</f>
        <v>0</v>
      </c>
      <c r="Q69" s="40">
        <f>IF(A69="Lead",IF(G69="New Lead",0,1),0)</f>
        <v>0</v>
      </c>
      <c r="R69" s="40">
        <f>IF(A69="Lead",IF(G69="Lost",1,0),0)</f>
        <v>0</v>
      </c>
      <c r="S69" t="n">
        <v>0</v>
      </c>
      <c r="T69" t="n">
        <v>0</v>
      </c>
      <c r="U69" t="n">
        <v>0</v>
      </c>
      <c r="V69" t="n">
        <v>0</v>
      </c>
      <c r="W69" t="n">
        <v>0</v>
      </c>
      <c r="X69" t="n">
        <v>0</v>
      </c>
      <c r="Y69">
        <f>IF(AND(A69="Lead",COUNTIF(MetaCamps,C69)&gt;0),1,0)</f>
        <v>1</v>
      </c>
      <c r="Z69">
        <f>IF(Y69=1,P69,0)</f>
        <v>0</v>
      </c>
    </row>
    <row r="70">
      <c r="A70" t="inlineStr">
        <is>
          <t>Lead</t>
        </is>
      </c>
      <c r="B70" s="39" t="str">
        <f>IFERROR(INDEX(CampTypes,MATCH(C70,CampList,0)),"Unattributed")</f>
        <v>New</v>
      </c>
      <c r="C70" t="inlineStr">
        <is>
          <t>ABO | Natuf | Leads | Unit Franchise | India | Oct26 | V1</t>
        </is>
      </c>
      <c r="D70" t="inlineStr">
        <is>
          <t>Natuf | Business Owners | Tier1 + Growth Cities | Oct26 | V1</t>
        </is>
      </c>
      <c r="E70" t="inlineStr">
        <is>
          <t>Natuf | Reel | Brand Ambassador | Heard Of Owning A Cafe | V1</t>
        </is>
      </c>
      <c r="F70" t="inlineStr">
        <is>
          <t>In House Natuf</t>
        </is>
      </c>
      <c r="G70" t="inlineStr">
        <is>
          <t>Lost</t>
        </is>
      </c>
      <c r="H70" s="39" t="str">
        <f>IF(ISNUMBER(MATCH(G70,QualityStatuses,0)),"Quality Lead","Non-Quality Lead")</f>
        <v>Non-Quality Lead</v>
      </c>
      <c r="I70" t="inlineStr">
        <is>
          <t>2026-10</t>
        </is>
      </c>
      <c r="J70" t="inlineStr">
        <is>
          <t>Wk of 2026-10-26</t>
        </is>
      </c>
      <c r="K70" t="inlineStr">
        <is>
          <t>Vikas Pathak</t>
        </is>
      </c>
      <c r="L70" t="inlineStr">
        <is>
          <t>Facebook</t>
        </is>
      </c>
      <c r="M70" t="inlineStr">
        <is>
          <t>Direct (campaign tagged in CRM)</t>
        </is>
      </c>
      <c r="N70" t="inlineStr">
        <is>
          <t>6ae4d7a7748b40800b566113</t>
        </is>
      </c>
      <c r="O70" t="n">
        <v>1</v>
      </c>
      <c r="P70" s="40">
        <f>IF(A70="Lead",IF(ISNUMBER(MATCH(G70,QualityStatuses,0)),1,0),0)</f>
        <v>0</v>
      </c>
      <c r="Q70" s="40">
        <f>IF(A70="Lead",IF(G70="New Lead",0,1),0)</f>
        <v>1</v>
      </c>
      <c r="R70" s="40">
        <f>IF(A70="Lead",IF(G70="Lost",1,0),0)</f>
        <v>1</v>
      </c>
      <c r="S70" t="n">
        <v>1</v>
      </c>
      <c r="T70" t="n">
        <v>0</v>
      </c>
      <c r="U70" t="n">
        <v>0</v>
      </c>
      <c r="V70" t="n">
        <v>0</v>
      </c>
      <c r="W70" t="n">
        <v>0</v>
      </c>
      <c r="X70" t="n">
        <v>0</v>
      </c>
      <c r="Y70">
        <f>IF(AND(A70="Lead",COUNTIF(MetaCamps,C70)&gt;0),1,0)</f>
        <v>1</v>
      </c>
      <c r="Z70">
        <f>IF(Y70=1,P70,0)</f>
        <v>0</v>
      </c>
    </row>
    <row r="71">
      <c r="A71" t="inlineStr">
        <is>
          <t>Lead</t>
        </is>
      </c>
      <c r="B71" s="39" t="str">
        <f>IFERROR(INDEX(CampTypes,MATCH(C71,CampList,0)),"Unattributed")</f>
        <v>New</v>
      </c>
      <c r="C71" t="inlineStr">
        <is>
          <t>ABO | Natuf | Leads | Unit Franchise | India | Oct26 | V1</t>
        </is>
      </c>
      <c r="D71" t="inlineStr">
        <is>
          <t>Natuf | Investors | Tier1 + Growth Cities | Oct26 | V1</t>
        </is>
      </c>
      <c r="E71" t="inlineStr">
        <is>
          <t>Natuf | Reel | Brand Ambassador | Heard Of Owning A Cafe | V1</t>
        </is>
      </c>
      <c r="F71" t="inlineStr">
        <is>
          <t>In House Natuf</t>
        </is>
      </c>
      <c r="G71" t="inlineStr">
        <is>
          <t>New Lead</t>
        </is>
      </c>
      <c r="H71" s="39" t="str">
        <f>IF(ISNUMBER(MATCH(G71,QualityStatuses,0)),"Quality Lead","Non-Quality Lead")</f>
        <v>Non-Quality Lead</v>
      </c>
      <c r="I71" t="inlineStr">
        <is>
          <t>2026-10</t>
        </is>
      </c>
      <c r="J71" t="inlineStr">
        <is>
          <t>Wk of 2026-10-26</t>
        </is>
      </c>
      <c r="K71" t="inlineStr">
        <is>
          <t>(Unassigned)</t>
        </is>
      </c>
      <c r="L71" t="inlineStr">
        <is>
          <t>Facebook</t>
        </is>
      </c>
      <c r="M71" t="inlineStr">
        <is>
          <t>Direct (campaign tagged in CRM)</t>
        </is>
      </c>
      <c r="N71" t="inlineStr">
        <is>
          <t>6ae4d50d2261f309fe081fa4</t>
        </is>
      </c>
      <c r="O71" t="n">
        <v>1</v>
      </c>
      <c r="P71" s="40">
        <f>IF(A71="Lead",IF(ISNUMBER(MATCH(G71,QualityStatuses,0)),1,0),0)</f>
        <v>0</v>
      </c>
      <c r="Q71" s="40">
        <f>IF(A71="Lead",IF(G71="New Lead",0,1),0)</f>
        <v>0</v>
      </c>
      <c r="R71" s="40">
        <f>IF(A71="Lead",IF(G71="Lost",1,0),0)</f>
        <v>0</v>
      </c>
      <c r="S71" t="n">
        <v>0</v>
      </c>
      <c r="T71" t="n">
        <v>0</v>
      </c>
      <c r="U71" t="n">
        <v>0</v>
      </c>
      <c r="V71" t="n">
        <v>0</v>
      </c>
      <c r="W71" t="n">
        <v>0</v>
      </c>
      <c r="X71" t="n">
        <v>0</v>
      </c>
      <c r="Y71">
        <f>IF(AND(A71="Lead",COUNTIF(MetaCamps,C71)&gt;0),1,0)</f>
        <v>1</v>
      </c>
      <c r="Z71">
        <f>IF(Y71=1,P71,0)</f>
        <v>0</v>
      </c>
    </row>
    <row r="72">
      <c r="A72" t="inlineStr">
        <is>
          <t>Lead</t>
        </is>
      </c>
      <c r="B72" s="39" t="str">
        <f>IFERROR(INDEX(CampTypes,MATCH(C72,CampList,0)),"Unattributed")</f>
        <v>New</v>
      </c>
      <c r="C72" t="inlineStr">
        <is>
          <t>ABO | Natuf | Leads | Unit Franchise | India | Oct26 | V1</t>
        </is>
      </c>
      <c r="D72" t="inlineStr">
        <is>
          <t>Natuf | Business Owners | Tier1 + Growth Cities | Oct26 | V1</t>
        </is>
      </c>
      <c r="E72" t="inlineStr">
        <is>
          <t>Natuf | Reel | Brand Ambassador | Heard Of Owning A Cafe | V1</t>
        </is>
      </c>
      <c r="F72" t="inlineStr">
        <is>
          <t>In House Natuf</t>
        </is>
      </c>
      <c r="G72" t="inlineStr">
        <is>
          <t>New Lead</t>
        </is>
      </c>
      <c r="H72" s="39" t="str">
        <f>IF(ISNUMBER(MATCH(G72,QualityStatuses,0)),"Quality Lead","Non-Quality Lead")</f>
        <v>Non-Quality Lead</v>
      </c>
      <c r="I72" t="inlineStr">
        <is>
          <t>2026-10</t>
        </is>
      </c>
      <c r="J72" t="inlineStr">
        <is>
          <t>Wk of 2026-10-26</t>
        </is>
      </c>
      <c r="K72" t="inlineStr">
        <is>
          <t>(Unassigned)</t>
        </is>
      </c>
      <c r="L72" t="inlineStr">
        <is>
          <t>Facebook</t>
        </is>
      </c>
      <c r="M72" t="inlineStr">
        <is>
          <t>Direct (campaign tagged in CRM)</t>
        </is>
      </c>
      <c r="N72" t="inlineStr">
        <is>
          <t>6ae4d43be52f35d06af105b3</t>
        </is>
      </c>
      <c r="O72" t="n">
        <v>1</v>
      </c>
      <c r="P72" s="40">
        <f>IF(A72="Lead",IF(ISNUMBER(MATCH(G72,QualityStatuses,0)),1,0),0)</f>
        <v>0</v>
      </c>
      <c r="Q72" s="40">
        <f>IF(A72="Lead",IF(G72="New Lead",0,1),0)</f>
        <v>0</v>
      </c>
      <c r="R72" s="40">
        <f>IF(A72="Lead",IF(G72="Lost",1,0),0)</f>
        <v>0</v>
      </c>
      <c r="S72" t="n">
        <v>0</v>
      </c>
      <c r="T72" t="n">
        <v>0</v>
      </c>
      <c r="U72" t="n">
        <v>0</v>
      </c>
      <c r="V72" t="n">
        <v>0</v>
      </c>
      <c r="W72" t="n">
        <v>0</v>
      </c>
      <c r="X72" t="n">
        <v>0</v>
      </c>
      <c r="Y72">
        <f>IF(AND(A72="Lead",COUNTIF(MetaCamps,C72)&gt;0),1,0)</f>
        <v>1</v>
      </c>
      <c r="Z72">
        <f>IF(Y72=1,P72,0)</f>
        <v>0</v>
      </c>
    </row>
    <row r="73">
      <c r="A73" t="inlineStr">
        <is>
          <t>Lead</t>
        </is>
      </c>
      <c r="B73" s="39" t="str">
        <f>IFERROR(INDEX(CampTypes,MATCH(C73,CampList,0)),"Unattributed")</f>
        <v>New</v>
      </c>
      <c r="C73" t="inlineStr">
        <is>
          <t>ABO | Natuf | Leads | Unit Franchise | India | Oct26 | V1</t>
        </is>
      </c>
      <c r="D73" t="inlineStr">
        <is>
          <t>Natuf | LAL 1% | India | Jul26 | V1</t>
        </is>
      </c>
      <c r="E73" t="inlineStr">
        <is>
          <t>Natuf | Reel | Brand Ambassador | Heard Of Owning A Cafe | V1</t>
        </is>
      </c>
      <c r="F73" t="inlineStr">
        <is>
          <t>In House Natuf</t>
        </is>
      </c>
      <c r="G73" t="inlineStr">
        <is>
          <t>Connected</t>
        </is>
      </c>
      <c r="H73" s="39" t="str">
        <f>IF(ISNUMBER(MATCH(G73,QualityStatuses,0)),"Quality Lead","Non-Quality Lead")</f>
        <v>Non-Quality Lead</v>
      </c>
      <c r="I73" t="inlineStr">
        <is>
          <t>2026-10</t>
        </is>
      </c>
      <c r="J73" t="inlineStr">
        <is>
          <t>Wk of 2026-10-26</t>
        </is>
      </c>
      <c r="K73" t="inlineStr">
        <is>
          <t>Marshal Malbari</t>
        </is>
      </c>
      <c r="L73" t="inlineStr">
        <is>
          <t>Facebook</t>
        </is>
      </c>
      <c r="M73" t="inlineStr">
        <is>
          <t>Direct (campaign tagged in CRM)</t>
        </is>
      </c>
      <c r="N73" t="inlineStr">
        <is>
          <t>6ae4d28bddcadb55d017914b</t>
        </is>
      </c>
      <c r="O73" t="n">
        <v>1</v>
      </c>
      <c r="P73" s="40">
        <f>IF(A73="Lead",IF(ISNUMBER(MATCH(G73,QualityStatuses,0)),1,0),0)</f>
        <v>0</v>
      </c>
      <c r="Q73" s="40">
        <f>IF(A73="Lead",IF(G73="New Lead",0,1),0)</f>
        <v>1</v>
      </c>
      <c r="R73" s="40">
        <f>IF(A73="Lead",IF(G73="Lost",1,0),0)</f>
        <v>0</v>
      </c>
      <c r="S73" t="n">
        <v>1</v>
      </c>
      <c r="T73" t="n">
        <v>1</v>
      </c>
      <c r="U73" t="n">
        <v>0</v>
      </c>
      <c r="V73" t="n">
        <v>0</v>
      </c>
      <c r="W73" t="n">
        <v>0</v>
      </c>
      <c r="X73" t="n">
        <v>0</v>
      </c>
      <c r="Y73">
        <f>IF(AND(A73="Lead",COUNTIF(MetaCamps,C73)&gt;0),1,0)</f>
        <v>1</v>
      </c>
      <c r="Z73">
        <f>IF(Y73=1,P73,0)</f>
        <v>0</v>
      </c>
    </row>
    <row r="74">
      <c r="A74" t="inlineStr">
        <is>
          <t>Lead</t>
        </is>
      </c>
      <c r="B74" s="39" t="str">
        <f>IFERROR(INDEX(CampTypes,MATCH(C74,CampList,0)),"Unattributed")</f>
        <v>New</v>
      </c>
      <c r="C74" t="inlineStr">
        <is>
          <t>ABO | Natuf | Leads | Unit Franchise | India | Oct26 | V1</t>
        </is>
      </c>
      <c r="D74" t="inlineStr">
        <is>
          <t>Natuf | Investors | Tier1 + Growth Cities | Oct26 | V1</t>
        </is>
      </c>
      <c r="E74" t="inlineStr">
        <is>
          <t>Natuf | Reel | Brand Ambassador | Heard Of Owning A Cafe | V1</t>
        </is>
      </c>
      <c r="F74" t="inlineStr">
        <is>
          <t>In House Natuf</t>
        </is>
      </c>
      <c r="G74" t="inlineStr">
        <is>
          <t>New Lead</t>
        </is>
      </c>
      <c r="H74" s="39" t="str">
        <f>IF(ISNUMBER(MATCH(G74,QualityStatuses,0)),"Quality Lead","Non-Quality Lead")</f>
        <v>Non-Quality Lead</v>
      </c>
      <c r="I74" t="inlineStr">
        <is>
          <t>2026-10</t>
        </is>
      </c>
      <c r="J74" t="inlineStr">
        <is>
          <t>Wk of 2026-10-26</t>
        </is>
      </c>
      <c r="K74" t="inlineStr">
        <is>
          <t>(Unassigned)</t>
        </is>
      </c>
      <c r="L74" t="inlineStr">
        <is>
          <t>Facebook</t>
        </is>
      </c>
      <c r="M74" t="inlineStr">
        <is>
          <t>Direct (campaign tagged in CRM)</t>
        </is>
      </c>
      <c r="N74" t="inlineStr">
        <is>
          <t>6ae4d269aeaed26e70f97421</t>
        </is>
      </c>
      <c r="O74" t="n">
        <v>1</v>
      </c>
      <c r="P74" s="40">
        <f>IF(A74="Lead",IF(ISNUMBER(MATCH(G74,QualityStatuses,0)),1,0),0)</f>
        <v>0</v>
      </c>
      <c r="Q74" s="40">
        <f>IF(A74="Lead",IF(G74="New Lead",0,1),0)</f>
        <v>0</v>
      </c>
      <c r="R74" s="40">
        <f>IF(A74="Lead",IF(G74="Lost",1,0),0)</f>
        <v>0</v>
      </c>
      <c r="S74" t="n">
        <v>0</v>
      </c>
      <c r="T74" t="n">
        <v>0</v>
      </c>
      <c r="U74" t="n">
        <v>0</v>
      </c>
      <c r="V74" t="n">
        <v>0</v>
      </c>
      <c r="W74" t="n">
        <v>0</v>
      </c>
      <c r="X74" t="n">
        <v>0</v>
      </c>
      <c r="Y74">
        <f>IF(AND(A74="Lead",COUNTIF(MetaCamps,C74)&gt;0),1,0)</f>
        <v>1</v>
      </c>
      <c r="Z74">
        <f>IF(Y74=1,P74,0)</f>
        <v>0</v>
      </c>
    </row>
    <row r="75">
      <c r="A75" t="inlineStr">
        <is>
          <t>Lead</t>
        </is>
      </c>
      <c r="B75" s="39" t="str">
        <f>IFERROR(INDEX(CampTypes,MATCH(C75,CampList,0)),"Unattributed")</f>
        <v>New</v>
      </c>
      <c r="C75" t="inlineStr">
        <is>
          <t>ABO | Natuf | Leads | Unit Franchise | India | Oct26 | V1</t>
        </is>
      </c>
      <c r="D75" t="inlineStr">
        <is>
          <t>Natuf | LAL 1% | India | Jul26 | V1</t>
        </is>
      </c>
      <c r="E75" t="inlineStr">
        <is>
          <t>Natuf | Reel | Brand Ambassador | Heard Of Owning A Cafe | V1</t>
        </is>
      </c>
      <c r="F75" t="inlineStr">
        <is>
          <t>In House Natuf</t>
        </is>
      </c>
      <c r="G75" t="inlineStr">
        <is>
          <t>Attempt 1</t>
        </is>
      </c>
      <c r="H75" s="39" t="str">
        <f>IF(ISNUMBER(MATCH(G75,QualityStatuses,0)),"Quality Lead","Non-Quality Lead")</f>
        <v>Non-Quality Lead</v>
      </c>
      <c r="I75" t="inlineStr">
        <is>
          <t>2026-10</t>
        </is>
      </c>
      <c r="J75" t="inlineStr">
        <is>
          <t>Wk of 2026-10-26</t>
        </is>
      </c>
      <c r="K75" t="inlineStr">
        <is>
          <t>Marshal Malbari</t>
        </is>
      </c>
      <c r="L75" t="inlineStr">
        <is>
          <t>Facebook</t>
        </is>
      </c>
      <c r="M75" t="inlineStr">
        <is>
          <t>Direct (campaign tagged in CRM)</t>
        </is>
      </c>
      <c r="N75" t="inlineStr">
        <is>
          <t>6ae4d240570f65651510500e</t>
        </is>
      </c>
      <c r="O75" t="n">
        <v>1</v>
      </c>
      <c r="P75" s="40">
        <f>IF(A75="Lead",IF(ISNUMBER(MATCH(G75,QualityStatuses,0)),1,0),0)</f>
        <v>0</v>
      </c>
      <c r="Q75" s="40">
        <f>IF(A75="Lead",IF(G75="New Lead",0,1),0)</f>
        <v>1</v>
      </c>
      <c r="R75" s="40">
        <f>IF(A75="Lead",IF(G75="Lost",1,0),0)</f>
        <v>0</v>
      </c>
      <c r="S75" t="n">
        <v>1</v>
      </c>
      <c r="T75" t="n">
        <v>0</v>
      </c>
      <c r="U75" t="n">
        <v>0</v>
      </c>
      <c r="V75" t="n">
        <v>0</v>
      </c>
      <c r="W75" t="n">
        <v>0</v>
      </c>
      <c r="X75" t="n">
        <v>0</v>
      </c>
      <c r="Y75">
        <f>IF(AND(A75="Lead",COUNTIF(MetaCamps,C75)&gt;0),1,0)</f>
        <v>1</v>
      </c>
      <c r="Z75">
        <f>IF(Y75=1,P75,0)</f>
        <v>0</v>
      </c>
    </row>
    <row r="76">
      <c r="A76" t="inlineStr">
        <is>
          <t>Lead</t>
        </is>
      </c>
      <c r="B76" s="39" t="str">
        <f>IFERROR(INDEX(CampTypes,MATCH(C76,CampList,0)),"Unattributed")</f>
        <v>New</v>
      </c>
      <c r="C76" t="inlineStr">
        <is>
          <t>ABO | Natuf | Leads | Unit Franchise | India | Oct26 | V1</t>
        </is>
      </c>
      <c r="D76" t="inlineStr">
        <is>
          <t>Natuf | Business Owners | Tier1 + Growth Cities | Oct26 | V1</t>
        </is>
      </c>
      <c r="E76" t="inlineStr">
        <is>
          <t>Natuf | Reel | Brand Ambassador | Heard Of Owning A Cafe | V1</t>
        </is>
      </c>
      <c r="F76" t="inlineStr">
        <is>
          <t>In House Natuf</t>
        </is>
      </c>
      <c r="G76" t="inlineStr">
        <is>
          <t>New Lead</t>
        </is>
      </c>
      <c r="H76" s="39" t="str">
        <f>IF(ISNUMBER(MATCH(G76,QualityStatuses,0)),"Quality Lead","Non-Quality Lead")</f>
        <v>Non-Quality Lead</v>
      </c>
      <c r="I76" t="inlineStr">
        <is>
          <t>2026-10</t>
        </is>
      </c>
      <c r="J76" t="inlineStr">
        <is>
          <t>Wk of 2026-10-26</t>
        </is>
      </c>
      <c r="K76" t="inlineStr">
        <is>
          <t>(Unassigned)</t>
        </is>
      </c>
      <c r="L76" t="inlineStr">
        <is>
          <t>Facebook</t>
        </is>
      </c>
      <c r="M76" t="inlineStr">
        <is>
          <t>Direct (campaign tagged in CRM)</t>
        </is>
      </c>
      <c r="N76" t="inlineStr">
        <is>
          <t>6ae4d16e2ce993de565342cb</t>
        </is>
      </c>
      <c r="O76" t="n">
        <v>1</v>
      </c>
      <c r="P76" s="40">
        <f>IF(A76="Lead",IF(ISNUMBER(MATCH(G76,QualityStatuses,0)),1,0),0)</f>
        <v>0</v>
      </c>
      <c r="Q76" s="40">
        <f>IF(A76="Lead",IF(G76="New Lead",0,1),0)</f>
        <v>0</v>
      </c>
      <c r="R76" s="40">
        <f>IF(A76="Lead",IF(G76="Lost",1,0),0)</f>
        <v>0</v>
      </c>
      <c r="S76" t="n">
        <v>0</v>
      </c>
      <c r="T76" t="n">
        <v>0</v>
      </c>
      <c r="U76" t="n">
        <v>0</v>
      </c>
      <c r="V76" t="n">
        <v>0</v>
      </c>
      <c r="W76" t="n">
        <v>0</v>
      </c>
      <c r="X76" t="n">
        <v>0</v>
      </c>
      <c r="Y76">
        <f>IF(AND(A76="Lead",COUNTIF(MetaCamps,C76)&gt;0),1,0)</f>
        <v>1</v>
      </c>
      <c r="Z76">
        <f>IF(Y76=1,P76,0)</f>
        <v>0</v>
      </c>
    </row>
    <row r="77">
      <c r="A77" t="inlineStr">
        <is>
          <t>Lead</t>
        </is>
      </c>
      <c r="B77" s="39" t="str">
        <f>IFERROR(INDEX(CampTypes,MATCH(C77,CampList,0)),"Unattributed")</f>
        <v>New</v>
      </c>
      <c r="C77" t="inlineStr">
        <is>
          <t>ABO | Natuf | Leads | Unit Franchise | India | Oct26 | V1</t>
        </is>
      </c>
      <c r="D77" t="inlineStr">
        <is>
          <t>Natuf | Broad | Tier1 + Growth Cities | Oct26 | V1</t>
        </is>
      </c>
      <c r="E77" t="inlineStr">
        <is>
          <t>Natuf | Reel | Brand Ambassador | Heard Of Owning A Cafe | V1</t>
        </is>
      </c>
      <c r="F77" t="inlineStr">
        <is>
          <t>In House Natuf</t>
        </is>
      </c>
      <c r="G77" t="inlineStr">
        <is>
          <t>Meeting Scheduled</t>
        </is>
      </c>
      <c r="H77" s="39" t="str">
        <f>IF(ISNUMBER(MATCH(G77,QualityStatuses,0)),"Quality Lead","Non-Quality Lead")</f>
        <v>Quality Lead</v>
      </c>
      <c r="I77" t="inlineStr">
        <is>
          <t>2026-10</t>
        </is>
      </c>
      <c r="J77" t="inlineStr">
        <is>
          <t>Wk of 2026-10-26</t>
        </is>
      </c>
      <c r="K77" t="inlineStr">
        <is>
          <t>Marshal Malbari</t>
        </is>
      </c>
      <c r="L77" t="inlineStr">
        <is>
          <t>Facebook</t>
        </is>
      </c>
      <c r="M77" t="inlineStr">
        <is>
          <t>Direct (campaign tagged in CRM)</t>
        </is>
      </c>
      <c r="N77" t="inlineStr">
        <is>
          <t>6ae4d0b684d0469ba7c9f96c</t>
        </is>
      </c>
      <c r="O77" t="n">
        <v>1</v>
      </c>
      <c r="P77" s="40">
        <f>IF(A77="Lead",IF(ISNUMBER(MATCH(G77,QualityStatuses,0)),1,0),0)</f>
        <v>1</v>
      </c>
      <c r="Q77" s="40">
        <f>IF(A77="Lead",IF(G77="New Lead",0,1),0)</f>
        <v>1</v>
      </c>
      <c r="R77" s="40">
        <f>IF(A77="Lead",IF(G77="Lost",1,0),0)</f>
        <v>0</v>
      </c>
      <c r="S77" t="n">
        <v>1</v>
      </c>
      <c r="T77" t="n">
        <v>1</v>
      </c>
      <c r="U77" t="n">
        <v>0</v>
      </c>
      <c r="V77" t="n">
        <v>0</v>
      </c>
      <c r="W77" t="n">
        <v>0</v>
      </c>
      <c r="X77" t="n">
        <v>0</v>
      </c>
      <c r="Y77">
        <f>IF(AND(A77="Lead",COUNTIF(MetaCamps,C77)&gt;0),1,0)</f>
        <v>1</v>
      </c>
      <c r="Z77">
        <f>IF(Y77=1,P77,0)</f>
        <v>1</v>
      </c>
    </row>
    <row r="78">
      <c r="A78" t="inlineStr">
        <is>
          <t>Lead</t>
        </is>
      </c>
      <c r="B78" s="39" t="str">
        <f>IFERROR(INDEX(CampTypes,MATCH(C78,CampList,0)),"Unattributed")</f>
        <v>New</v>
      </c>
      <c r="C78" t="inlineStr">
        <is>
          <t>ABO | Natuf | Leads | Unit Franchise | India | Oct26 | V1</t>
        </is>
      </c>
      <c r="D78" t="inlineStr">
        <is>
          <t>Natuf | LAL 1% | India | Jul26 | V1</t>
        </is>
      </c>
      <c r="E78" t="inlineStr">
        <is>
          <t>Natuf | Reel | Brand Ambassador | Heard Of Owning A Cafe | V1</t>
        </is>
      </c>
      <c r="F78" t="inlineStr">
        <is>
          <t>In House Natuf</t>
        </is>
      </c>
      <c r="G78" t="inlineStr">
        <is>
          <t>New Lead</t>
        </is>
      </c>
      <c r="H78" s="39" t="str">
        <f>IF(ISNUMBER(MATCH(G78,QualityStatuses,0)),"Quality Lead","Non-Quality Lead")</f>
        <v>Non-Quality Lead</v>
      </c>
      <c r="I78" t="inlineStr">
        <is>
          <t>2026-10</t>
        </is>
      </c>
      <c r="J78" t="inlineStr">
        <is>
          <t>Wk of 2026-10-26</t>
        </is>
      </c>
      <c r="K78" t="inlineStr">
        <is>
          <t>(Unassigned)</t>
        </is>
      </c>
      <c r="L78" t="inlineStr">
        <is>
          <t>Facebook</t>
        </is>
      </c>
      <c r="M78" t="inlineStr">
        <is>
          <t>Direct (campaign tagged in CRM)</t>
        </is>
      </c>
      <c r="N78" t="inlineStr">
        <is>
          <t>6ae4ce351df63a180b8bb322</t>
        </is>
      </c>
      <c r="O78" t="n">
        <v>1</v>
      </c>
      <c r="P78" s="40">
        <f>IF(A78="Lead",IF(ISNUMBER(MATCH(G78,QualityStatuses,0)),1,0),0)</f>
        <v>0</v>
      </c>
      <c r="Q78" s="40">
        <f>IF(A78="Lead",IF(G78="New Lead",0,1),0)</f>
        <v>0</v>
      </c>
      <c r="R78" s="40">
        <f>IF(A78="Lead",IF(G78="Lost",1,0),0)</f>
        <v>0</v>
      </c>
      <c r="S78" t="n">
        <v>0</v>
      </c>
      <c r="T78" t="n">
        <v>0</v>
      </c>
      <c r="U78" t="n">
        <v>0</v>
      </c>
      <c r="V78" t="n">
        <v>0</v>
      </c>
      <c r="W78" t="n">
        <v>0</v>
      </c>
      <c r="X78" t="n">
        <v>0</v>
      </c>
      <c r="Y78">
        <f>IF(AND(A78="Lead",COUNTIF(MetaCamps,C78)&gt;0),1,0)</f>
        <v>1</v>
      </c>
      <c r="Z78">
        <f>IF(Y78=1,P78,0)</f>
        <v>0</v>
      </c>
    </row>
    <row r="79">
      <c r="A79" t="inlineStr">
        <is>
          <t>Lead</t>
        </is>
      </c>
      <c r="B79" s="39" t="str">
        <f>IFERROR(INDEX(CampTypes,MATCH(C79,CampList,0)),"Unattributed")</f>
        <v>New</v>
      </c>
      <c r="C79" t="inlineStr">
        <is>
          <t>ABO | Natuf | Leads | Unit Franchise | India | Oct26 | V1</t>
        </is>
      </c>
      <c r="D79" t="inlineStr">
        <is>
          <t>Natuf | Broad | Tier1 + Growth Cities | Oct26 | V1</t>
        </is>
      </c>
      <c r="E79" t="inlineStr">
        <is>
          <t>Natuf | Reel | Brand Ambassador | Heard Of Owning A Cafe | V1</t>
        </is>
      </c>
      <c r="F79" t="inlineStr">
        <is>
          <t>In House Natuf</t>
        </is>
      </c>
      <c r="G79" t="inlineStr">
        <is>
          <t>Attempt 1</t>
        </is>
      </c>
      <c r="H79" s="39" t="str">
        <f>IF(ISNUMBER(MATCH(G79,QualityStatuses,0)),"Quality Lead","Non-Quality Lead")</f>
        <v>Non-Quality Lead</v>
      </c>
      <c r="I79" t="inlineStr">
        <is>
          <t>2026-10</t>
        </is>
      </c>
      <c r="J79" t="inlineStr">
        <is>
          <t>Wk of 2026-10-26</t>
        </is>
      </c>
      <c r="K79" t="inlineStr">
        <is>
          <t>Marshal Malbari</t>
        </is>
      </c>
      <c r="L79" t="inlineStr">
        <is>
          <t>Facebook</t>
        </is>
      </c>
      <c r="M79" t="inlineStr">
        <is>
          <t>Direct (campaign tagged in CRM)</t>
        </is>
      </c>
      <c r="N79" t="inlineStr">
        <is>
          <t>6ae4ca5406c9381dccaed4a4</t>
        </is>
      </c>
      <c r="O79" t="n">
        <v>1</v>
      </c>
      <c r="P79" s="40">
        <f>IF(A79="Lead",IF(ISNUMBER(MATCH(G79,QualityStatuses,0)),1,0),0)</f>
        <v>0</v>
      </c>
      <c r="Q79" s="40">
        <f>IF(A79="Lead",IF(G79="New Lead",0,1),0)</f>
        <v>1</v>
      </c>
      <c r="R79" s="40">
        <f>IF(A79="Lead",IF(G79="Lost",1,0),0)</f>
        <v>0</v>
      </c>
      <c r="S79" t="n">
        <v>1</v>
      </c>
      <c r="T79" t="n">
        <v>0</v>
      </c>
      <c r="U79" t="n">
        <v>0</v>
      </c>
      <c r="V79" t="n">
        <v>0</v>
      </c>
      <c r="W79" t="n">
        <v>0</v>
      </c>
      <c r="X79" t="n">
        <v>0</v>
      </c>
      <c r="Y79">
        <f>IF(AND(A79="Lead",COUNTIF(MetaCamps,C79)&gt;0),1,0)</f>
        <v>1</v>
      </c>
      <c r="Z79">
        <f>IF(Y79=1,P79,0)</f>
        <v>0</v>
      </c>
    </row>
    <row r="80">
      <c r="A80" t="inlineStr">
        <is>
          <t>Lead</t>
        </is>
      </c>
      <c r="B80" s="39" t="str">
        <f>IFERROR(INDEX(CampTypes,MATCH(C80,CampList,0)),"Unattributed")</f>
        <v>New</v>
      </c>
      <c r="C80" t="inlineStr">
        <is>
          <t>ABO | Natuf | Leads | Unit Franchise | India | Oct26 | V1</t>
        </is>
      </c>
      <c r="D80" t="inlineStr">
        <is>
          <t>Natuf | Investors | Tier1 + Growth Cities | Oct26 | V1</t>
        </is>
      </c>
      <c r="E80" t="inlineStr">
        <is>
          <t>Natuf | Reel | Brand Ambassador | Heard Of Owning A Cafe | V1</t>
        </is>
      </c>
      <c r="F80" t="inlineStr">
        <is>
          <t>In House Natuf</t>
        </is>
      </c>
      <c r="G80" t="inlineStr">
        <is>
          <t>New Lead</t>
        </is>
      </c>
      <c r="H80" s="39" t="str">
        <f>IF(ISNUMBER(MATCH(G80,QualityStatuses,0)),"Quality Lead","Non-Quality Lead")</f>
        <v>Non-Quality Lead</v>
      </c>
      <c r="I80" t="inlineStr">
        <is>
          <t>2026-10</t>
        </is>
      </c>
      <c r="J80" t="inlineStr">
        <is>
          <t>Wk of 2026-10-26</t>
        </is>
      </c>
      <c r="K80" t="inlineStr">
        <is>
          <t>(Unassigned)</t>
        </is>
      </c>
      <c r="L80" t="inlineStr">
        <is>
          <t>Facebook</t>
        </is>
      </c>
      <c r="M80" t="inlineStr">
        <is>
          <t>Direct (campaign tagged in CRM)</t>
        </is>
      </c>
      <c r="N80" t="inlineStr">
        <is>
          <t>6ae4c8f950603a2971de8b00</t>
        </is>
      </c>
      <c r="O80" t="n">
        <v>1</v>
      </c>
      <c r="P80" s="40">
        <f>IF(A80="Lead",IF(ISNUMBER(MATCH(G80,QualityStatuses,0)),1,0),0)</f>
        <v>0</v>
      </c>
      <c r="Q80" s="40">
        <f>IF(A80="Lead",IF(G80="New Lead",0,1),0)</f>
        <v>0</v>
      </c>
      <c r="R80" s="40">
        <f>IF(A80="Lead",IF(G80="Lost",1,0),0)</f>
        <v>0</v>
      </c>
      <c r="S80" t="n">
        <v>0</v>
      </c>
      <c r="T80" t="n">
        <v>0</v>
      </c>
      <c r="U80" t="n">
        <v>0</v>
      </c>
      <c r="V80" t="n">
        <v>0</v>
      </c>
      <c r="W80" t="n">
        <v>0</v>
      </c>
      <c r="X80" t="n">
        <v>0</v>
      </c>
      <c r="Y80">
        <f>IF(AND(A80="Lead",COUNTIF(MetaCamps,C80)&gt;0),1,0)</f>
        <v>1</v>
      </c>
      <c r="Z80">
        <f>IF(Y80=1,P80,0)</f>
        <v>0</v>
      </c>
    </row>
    <row r="81">
      <c r="A81" t="inlineStr">
        <is>
          <t>Lead</t>
        </is>
      </c>
      <c r="B81" s="39" t="str">
        <f>IFERROR(INDEX(CampTypes,MATCH(C81,CampList,0)),"Unattributed")</f>
        <v>New</v>
      </c>
      <c r="C81" t="inlineStr">
        <is>
          <t>ABO | Natuf | Leads | Unit Franchise | India | Oct26 | V1</t>
        </is>
      </c>
      <c r="D81" t="inlineStr">
        <is>
          <t>Natuf | LAL 1% | India | Jul26 | V1</t>
        </is>
      </c>
      <c r="E81" t="inlineStr">
        <is>
          <t>Natuf | Reel | Brand Ambassador | Heard Of Owning A Cafe | V1</t>
        </is>
      </c>
      <c r="F81" t="inlineStr">
        <is>
          <t>In House Natuf</t>
        </is>
      </c>
      <c r="G81" t="inlineStr">
        <is>
          <t>Attempt 1</t>
        </is>
      </c>
      <c r="H81" s="39" t="str">
        <f>IF(ISNUMBER(MATCH(G81,QualityStatuses,0)),"Quality Lead","Non-Quality Lead")</f>
        <v>Non-Quality Lead</v>
      </c>
      <c r="I81" t="inlineStr">
        <is>
          <t>2026-10</t>
        </is>
      </c>
      <c r="J81" t="inlineStr">
        <is>
          <t>Wk of 2026-10-26</t>
        </is>
      </c>
      <c r="K81" t="inlineStr">
        <is>
          <t>Vikas Pathak</t>
        </is>
      </c>
      <c r="L81" t="inlineStr">
        <is>
          <t>Facebook</t>
        </is>
      </c>
      <c r="M81" t="inlineStr">
        <is>
          <t>Direct (campaign tagged in CRM)</t>
        </is>
      </c>
      <c r="N81" t="inlineStr">
        <is>
          <t>6ae4c86db1e8a8b30c950b34</t>
        </is>
      </c>
      <c r="O81" t="n">
        <v>1</v>
      </c>
      <c r="P81" s="40">
        <f>IF(A81="Lead",IF(ISNUMBER(MATCH(G81,QualityStatuses,0)),1,0),0)</f>
        <v>0</v>
      </c>
      <c r="Q81" s="40">
        <f>IF(A81="Lead",IF(G81="New Lead",0,1),0)</f>
        <v>1</v>
      </c>
      <c r="R81" s="40">
        <f>IF(A81="Lead",IF(G81="Lost",1,0),0)</f>
        <v>0</v>
      </c>
      <c r="S81" t="n">
        <v>1</v>
      </c>
      <c r="T81" t="n">
        <v>0</v>
      </c>
      <c r="U81" t="n">
        <v>0</v>
      </c>
      <c r="V81" t="n">
        <v>0</v>
      </c>
      <c r="W81" t="n">
        <v>0</v>
      </c>
      <c r="X81" t="n">
        <v>0</v>
      </c>
      <c r="Y81">
        <f>IF(AND(A81="Lead",COUNTIF(MetaCamps,C81)&gt;0),1,0)</f>
        <v>1</v>
      </c>
      <c r="Z81">
        <f>IF(Y81=1,P81,0)</f>
        <v>0</v>
      </c>
    </row>
    <row r="82">
      <c r="A82" t="inlineStr">
        <is>
          <t>Lead</t>
        </is>
      </c>
      <c r="B82" s="39" t="str">
        <f>IFERROR(INDEX(CampTypes,MATCH(C82,CampList,0)),"Unattributed")</f>
        <v>New</v>
      </c>
      <c r="C82" t="inlineStr">
        <is>
          <t>ABO | Natuf | Leads | Unit Franchise | India | Oct26 | V1</t>
        </is>
      </c>
      <c r="D82" t="inlineStr">
        <is>
          <t>Natuf | Broad | Tier1 + Growth Cities | Oct26 | V1</t>
        </is>
      </c>
      <c r="E82" t="inlineStr">
        <is>
          <t>Natuf | Reel | Brand Ambassador | Heard Of Owning A Cafe | V1</t>
        </is>
      </c>
      <c r="F82" t="inlineStr">
        <is>
          <t>In House Natuf</t>
        </is>
      </c>
      <c r="G82" t="inlineStr">
        <is>
          <t>Attempt 1</t>
        </is>
      </c>
      <c r="H82" s="39" t="str">
        <f>IF(ISNUMBER(MATCH(G82,QualityStatuses,0)),"Quality Lead","Non-Quality Lead")</f>
        <v>Non-Quality Lead</v>
      </c>
      <c r="I82" t="inlineStr">
        <is>
          <t>2026-10</t>
        </is>
      </c>
      <c r="J82" t="inlineStr">
        <is>
          <t>Wk of 2026-10-26</t>
        </is>
      </c>
      <c r="K82" t="inlineStr">
        <is>
          <t>Vikas Pathak</t>
        </is>
      </c>
      <c r="L82" t="inlineStr">
        <is>
          <t>Facebook</t>
        </is>
      </c>
      <c r="M82" t="inlineStr">
        <is>
          <t>Direct (campaign tagged in CRM)</t>
        </is>
      </c>
      <c r="N82" t="inlineStr">
        <is>
          <t>6ae4c8549f1573ba144b4592</t>
        </is>
      </c>
      <c r="O82" t="n">
        <v>1</v>
      </c>
      <c r="P82" s="40">
        <f>IF(A82="Lead",IF(ISNUMBER(MATCH(G82,QualityStatuses,0)),1,0),0)</f>
        <v>0</v>
      </c>
      <c r="Q82" s="40">
        <f>IF(A82="Lead",IF(G82="New Lead",0,1),0)</f>
        <v>1</v>
      </c>
      <c r="R82" s="40">
        <f>IF(A82="Lead",IF(G82="Lost",1,0),0)</f>
        <v>0</v>
      </c>
      <c r="S82" t="n">
        <v>1</v>
      </c>
      <c r="T82" t="n">
        <v>0</v>
      </c>
      <c r="U82" t="n">
        <v>0</v>
      </c>
      <c r="V82" t="n">
        <v>0</v>
      </c>
      <c r="W82" t="n">
        <v>0</v>
      </c>
      <c r="X82" t="n">
        <v>0</v>
      </c>
      <c r="Y82">
        <f>IF(AND(A82="Lead",COUNTIF(MetaCamps,C82)&gt;0),1,0)</f>
        <v>1</v>
      </c>
      <c r="Z82">
        <f>IF(Y82=1,P82,0)</f>
        <v>0</v>
      </c>
    </row>
    <row r="83">
      <c r="A83" t="inlineStr">
        <is>
          <t>Lead</t>
        </is>
      </c>
      <c r="B83" s="39" t="str">
        <f>IFERROR(INDEX(CampTypes,MATCH(C83,CampList,0)),"Unattributed")</f>
        <v>New</v>
      </c>
      <c r="C83" t="inlineStr">
        <is>
          <t>ABO | Natuf | Leads | Unit Franchise | India | Oct26 | V1</t>
        </is>
      </c>
      <c r="D83" t="inlineStr">
        <is>
          <t>Natuf | Investors | Tier1 + Growth Cities | Oct26 | V1</t>
        </is>
      </c>
      <c r="E83" t="inlineStr">
        <is>
          <t>Natuf | Reel | Brand Ambassador | Heard Of Owning A Cafe | V1</t>
        </is>
      </c>
      <c r="F83" t="inlineStr">
        <is>
          <t>In House Natuf</t>
        </is>
      </c>
      <c r="G83" t="inlineStr">
        <is>
          <t>New Lead</t>
        </is>
      </c>
      <c r="H83" s="39" t="str">
        <f>IF(ISNUMBER(MATCH(G83,QualityStatuses,0)),"Quality Lead","Non-Quality Lead")</f>
        <v>Non-Quality Lead</v>
      </c>
      <c r="I83" t="inlineStr">
        <is>
          <t>2026-10</t>
        </is>
      </c>
      <c r="J83" t="inlineStr">
        <is>
          <t>Wk of 2026-10-26</t>
        </is>
      </c>
      <c r="K83" t="inlineStr">
        <is>
          <t>(Unassigned)</t>
        </is>
      </c>
      <c r="L83" t="inlineStr">
        <is>
          <t>Facebook</t>
        </is>
      </c>
      <c r="M83" t="inlineStr">
        <is>
          <t>Direct (campaign tagged in CRM)</t>
        </is>
      </c>
      <c r="N83" t="inlineStr">
        <is>
          <t>6ae4c43db30834d7c6922891</t>
        </is>
      </c>
      <c r="O83" t="n">
        <v>1</v>
      </c>
      <c r="P83" s="40">
        <f>IF(A83="Lead",IF(ISNUMBER(MATCH(G83,QualityStatuses,0)),1,0),0)</f>
        <v>0</v>
      </c>
      <c r="Q83" s="40">
        <f>IF(A83="Lead",IF(G83="New Lead",0,1),0)</f>
        <v>0</v>
      </c>
      <c r="R83" s="40">
        <f>IF(A83="Lead",IF(G83="Lost",1,0),0)</f>
        <v>0</v>
      </c>
      <c r="S83" t="n">
        <v>0</v>
      </c>
      <c r="T83" t="n">
        <v>0</v>
      </c>
      <c r="U83" t="n">
        <v>0</v>
      </c>
      <c r="V83" t="n">
        <v>0</v>
      </c>
      <c r="W83" t="n">
        <v>0</v>
      </c>
      <c r="X83" t="n">
        <v>0</v>
      </c>
      <c r="Y83">
        <f>IF(AND(A83="Lead",COUNTIF(MetaCamps,C83)&gt;0),1,0)</f>
        <v>1</v>
      </c>
      <c r="Z83">
        <f>IF(Y83=1,P83,0)</f>
        <v>0</v>
      </c>
    </row>
    <row r="84">
      <c r="A84" t="inlineStr">
        <is>
          <t>Lead</t>
        </is>
      </c>
      <c r="B84" s="39" t="str">
        <f>IFERROR(INDEX(CampTypes,MATCH(C84,CampList,0)),"Unattributed")</f>
        <v>New</v>
      </c>
      <c r="C84" t="inlineStr">
        <is>
          <t>ABO | Natuf | Leads | Unit Franchise | India | Oct26 | V1</t>
        </is>
      </c>
      <c r="D84" t="inlineStr">
        <is>
          <t>Natuf | Investors | Tier1 + Growth Cities | Oct26 | V1</t>
        </is>
      </c>
      <c r="E84" t="inlineStr">
        <is>
          <t>Natuf | Reel | Brand Ambassador | Heard Of Owning A Cafe | V1</t>
        </is>
      </c>
      <c r="F84" t="inlineStr">
        <is>
          <t>In House Natuf</t>
        </is>
      </c>
      <c r="G84" t="inlineStr">
        <is>
          <t>Attempt 1</t>
        </is>
      </c>
      <c r="H84" s="39" t="str">
        <f>IF(ISNUMBER(MATCH(G84,QualityStatuses,0)),"Quality Lead","Non-Quality Lead")</f>
        <v>Non-Quality Lead</v>
      </c>
      <c r="I84" t="inlineStr">
        <is>
          <t>2026-10</t>
        </is>
      </c>
      <c r="J84" t="inlineStr">
        <is>
          <t>Wk of 2026-10-26</t>
        </is>
      </c>
      <c r="K84" t="inlineStr">
        <is>
          <t>Vikas Pathak</t>
        </is>
      </c>
      <c r="L84" t="inlineStr">
        <is>
          <t>Facebook</t>
        </is>
      </c>
      <c r="M84" t="inlineStr">
        <is>
          <t>Direct (campaign tagged in CRM)</t>
        </is>
      </c>
      <c r="N84" t="inlineStr">
        <is>
          <t>6ae4c3c76301a570c85e1381</t>
        </is>
      </c>
      <c r="O84" t="n">
        <v>1</v>
      </c>
      <c r="P84" s="40">
        <f>IF(A84="Lead",IF(ISNUMBER(MATCH(G84,QualityStatuses,0)),1,0),0)</f>
        <v>0</v>
      </c>
      <c r="Q84" s="40">
        <f>IF(A84="Lead",IF(G84="New Lead",0,1),0)</f>
        <v>1</v>
      </c>
      <c r="R84" s="40">
        <f>IF(A84="Lead",IF(G84="Lost",1,0),0)</f>
        <v>0</v>
      </c>
      <c r="S84" t="n">
        <v>1</v>
      </c>
      <c r="T84" t="n">
        <v>0</v>
      </c>
      <c r="U84" t="n">
        <v>0</v>
      </c>
      <c r="V84" t="n">
        <v>0</v>
      </c>
      <c r="W84" t="n">
        <v>0</v>
      </c>
      <c r="X84" t="n">
        <v>0</v>
      </c>
      <c r="Y84">
        <f>IF(AND(A84="Lead",COUNTIF(MetaCamps,C84)&gt;0),1,0)</f>
        <v>1</v>
      </c>
      <c r="Z84">
        <f>IF(Y84=1,P84,0)</f>
        <v>0</v>
      </c>
    </row>
    <row r="85">
      <c r="A85" t="inlineStr">
        <is>
          <t>Lead</t>
        </is>
      </c>
      <c r="B85" s="39" t="str">
        <f>IFERROR(INDEX(CampTypes,MATCH(C85,CampList,0)),"Unattributed")</f>
        <v>New</v>
      </c>
      <c r="C85" t="inlineStr">
        <is>
          <t>ABO | Natuf | Leads | Unit Franchise | India | Oct26 | V1</t>
        </is>
      </c>
      <c r="D85" t="inlineStr">
        <is>
          <t>Natuf | Business Owners | Tier1 + Growth Cities | Oct26 | V1</t>
        </is>
      </c>
      <c r="E85" t="inlineStr">
        <is>
          <t>Natuf | Reel | Brand Ambassador | Heard Of Owning A Cafe | V1</t>
        </is>
      </c>
      <c r="F85" t="inlineStr">
        <is>
          <t>In House Natuf</t>
        </is>
      </c>
      <c r="G85" t="inlineStr">
        <is>
          <t>New Lead</t>
        </is>
      </c>
      <c r="H85" s="39" t="str">
        <f>IF(ISNUMBER(MATCH(G85,QualityStatuses,0)),"Quality Lead","Non-Quality Lead")</f>
        <v>Non-Quality Lead</v>
      </c>
      <c r="I85" t="inlineStr">
        <is>
          <t>2026-10</t>
        </is>
      </c>
      <c r="J85" t="inlineStr">
        <is>
          <t>Wk of 2026-10-26</t>
        </is>
      </c>
      <c r="K85" t="inlineStr">
        <is>
          <t>(Unassigned)</t>
        </is>
      </c>
      <c r="L85" t="inlineStr">
        <is>
          <t>Facebook</t>
        </is>
      </c>
      <c r="M85" t="inlineStr">
        <is>
          <t>Direct (campaign tagged in CRM)</t>
        </is>
      </c>
      <c r="N85" t="inlineStr">
        <is>
          <t>6ae4c1683201d9ccaa3af4e4</t>
        </is>
      </c>
      <c r="O85" t="n">
        <v>1</v>
      </c>
      <c r="P85" s="40">
        <f>IF(A85="Lead",IF(ISNUMBER(MATCH(G85,QualityStatuses,0)),1,0),0)</f>
        <v>0</v>
      </c>
      <c r="Q85" s="40">
        <f>IF(A85="Lead",IF(G85="New Lead",0,1),0)</f>
        <v>0</v>
      </c>
      <c r="R85" s="40">
        <f>IF(A85="Lead",IF(G85="Lost",1,0),0)</f>
        <v>0</v>
      </c>
      <c r="S85" t="n">
        <v>0</v>
      </c>
      <c r="T85" t="n">
        <v>0</v>
      </c>
      <c r="U85" t="n">
        <v>0</v>
      </c>
      <c r="V85" t="n">
        <v>0</v>
      </c>
      <c r="W85" t="n">
        <v>0</v>
      </c>
      <c r="X85" t="n">
        <v>0</v>
      </c>
      <c r="Y85">
        <f>IF(AND(A85="Lead",COUNTIF(MetaCamps,C85)&gt;0),1,0)</f>
        <v>1</v>
      </c>
      <c r="Z85">
        <f>IF(Y85=1,P85,0)</f>
        <v>0</v>
      </c>
    </row>
    <row r="86">
      <c r="A86" t="inlineStr">
        <is>
          <t>Lead</t>
        </is>
      </c>
      <c r="B86" s="39" t="str">
        <f>IFERROR(INDEX(CampTypes,MATCH(C86,CampList,0)),"Unattributed")</f>
        <v>New</v>
      </c>
      <c r="C86" t="inlineStr">
        <is>
          <t>ABO | Natuf | Leads | Unit Franchise | India | Oct26 | V1</t>
        </is>
      </c>
      <c r="D86" t="inlineStr">
        <is>
          <t>Natuf | LAL 1% | India | Jul26 | V1</t>
        </is>
      </c>
      <c r="E86" t="inlineStr">
        <is>
          <t>Natuf | Reel | Brand Ambassador | Heard Of Owning A Cafe | V1</t>
        </is>
      </c>
      <c r="F86" t="inlineStr">
        <is>
          <t>In House Natuf</t>
        </is>
      </c>
      <c r="G86" t="inlineStr">
        <is>
          <t>New Lead</t>
        </is>
      </c>
      <c r="H86" s="39" t="str">
        <f>IF(ISNUMBER(MATCH(G86,QualityStatuses,0)),"Quality Lead","Non-Quality Lead")</f>
        <v>Non-Quality Lead</v>
      </c>
      <c r="I86" t="inlineStr">
        <is>
          <t>2026-10</t>
        </is>
      </c>
      <c r="J86" t="inlineStr">
        <is>
          <t>Wk of 2026-10-26</t>
        </is>
      </c>
      <c r="K86" t="inlineStr">
        <is>
          <t>Marshal Malbari</t>
        </is>
      </c>
      <c r="L86" t="inlineStr">
        <is>
          <t>Facebook</t>
        </is>
      </c>
      <c r="M86" t="inlineStr">
        <is>
          <t>Direct (campaign tagged in CRM)</t>
        </is>
      </c>
      <c r="N86" t="inlineStr">
        <is>
          <t>6ae4c135588f00ada463aec2</t>
        </is>
      </c>
      <c r="O86" t="n">
        <v>1</v>
      </c>
      <c r="P86" s="40">
        <f>IF(A86="Lead",IF(ISNUMBER(MATCH(G86,QualityStatuses,0)),1,0),0)</f>
        <v>0</v>
      </c>
      <c r="Q86" s="40">
        <f>IF(A86="Lead",IF(G86="New Lead",0,1),0)</f>
        <v>0</v>
      </c>
      <c r="R86" s="40">
        <f>IF(A86="Lead",IF(G86="Lost",1,0),0)</f>
        <v>0</v>
      </c>
      <c r="S86" t="n">
        <v>0</v>
      </c>
      <c r="T86" t="n">
        <v>0</v>
      </c>
      <c r="U86" t="n">
        <v>0</v>
      </c>
      <c r="V86" t="n">
        <v>0</v>
      </c>
      <c r="W86" t="n">
        <v>0</v>
      </c>
      <c r="X86" t="n">
        <v>0</v>
      </c>
      <c r="Y86">
        <f>IF(AND(A86="Lead",COUNTIF(MetaCamps,C86)&gt;0),1,0)</f>
        <v>1</v>
      </c>
      <c r="Z86">
        <f>IF(Y86=1,P86,0)</f>
        <v>0</v>
      </c>
    </row>
    <row r="87">
      <c r="A87" t="inlineStr">
        <is>
          <t>Lead</t>
        </is>
      </c>
      <c r="B87" s="39" t="str">
        <f>IFERROR(INDEX(CampTypes,MATCH(C87,CampList,0)),"Unattributed")</f>
        <v>New</v>
      </c>
      <c r="C87" t="inlineStr">
        <is>
          <t>ABO | Natuf | Leads | Unit Franchise | India | Oct26 | V1</t>
        </is>
      </c>
      <c r="D87" t="inlineStr">
        <is>
          <t>Natuf | Investors | Tier1 + Growth Cities | Oct26 | V1</t>
        </is>
      </c>
      <c r="E87" t="inlineStr">
        <is>
          <t>Natuf | Reel | Brand Ambassador | Heard Of Owning A Cafe | V1</t>
        </is>
      </c>
      <c r="F87" t="inlineStr">
        <is>
          <t>In House Natuf</t>
        </is>
      </c>
      <c r="G87" t="inlineStr">
        <is>
          <t>New Lead</t>
        </is>
      </c>
      <c r="H87" s="39" t="str">
        <f>IF(ISNUMBER(MATCH(G87,QualityStatuses,0)),"Quality Lead","Non-Quality Lead")</f>
        <v>Non-Quality Lead</v>
      </c>
      <c r="I87" t="inlineStr">
        <is>
          <t>2026-10</t>
        </is>
      </c>
      <c r="J87" t="inlineStr">
        <is>
          <t>Wk of 2026-10-26</t>
        </is>
      </c>
      <c r="K87" t="inlineStr">
        <is>
          <t>(Unassigned)</t>
        </is>
      </c>
      <c r="L87" t="inlineStr">
        <is>
          <t>Facebook</t>
        </is>
      </c>
      <c r="M87" t="inlineStr">
        <is>
          <t>Direct (campaign tagged in CRM)</t>
        </is>
      </c>
      <c r="N87" t="inlineStr">
        <is>
          <t>6ae4beccbc7feb6da36a34e8</t>
        </is>
      </c>
      <c r="O87" t="n">
        <v>1</v>
      </c>
      <c r="P87" s="40">
        <f>IF(A87="Lead",IF(ISNUMBER(MATCH(G87,QualityStatuses,0)),1,0),0)</f>
        <v>0</v>
      </c>
      <c r="Q87" s="40">
        <f>IF(A87="Lead",IF(G87="New Lead",0,1),0)</f>
        <v>0</v>
      </c>
      <c r="R87" s="40">
        <f>IF(A87="Lead",IF(G87="Lost",1,0),0)</f>
        <v>0</v>
      </c>
      <c r="S87" t="n">
        <v>0</v>
      </c>
      <c r="T87" t="n">
        <v>0</v>
      </c>
      <c r="U87" t="n">
        <v>0</v>
      </c>
      <c r="V87" t="n">
        <v>0</v>
      </c>
      <c r="W87" t="n">
        <v>0</v>
      </c>
      <c r="X87" t="n">
        <v>0</v>
      </c>
      <c r="Y87">
        <f>IF(AND(A87="Lead",COUNTIF(MetaCamps,C87)&gt;0),1,0)</f>
        <v>1</v>
      </c>
      <c r="Z87">
        <f>IF(Y87=1,P87,0)</f>
        <v>0</v>
      </c>
    </row>
    <row r="88">
      <c r="A88" t="inlineStr">
        <is>
          <t>Lead</t>
        </is>
      </c>
      <c r="B88" s="39" t="str">
        <f>IFERROR(INDEX(CampTypes,MATCH(C88,CampList,0)),"Unattributed")</f>
        <v>New</v>
      </c>
      <c r="C88" t="inlineStr">
        <is>
          <t>ABO | Natuf | Leads | Unit Franchise | India | Oct26 | V1</t>
        </is>
      </c>
      <c r="D88" t="inlineStr">
        <is>
          <t>Natuf | Business Owners | Tier1 + Growth Cities | Oct26 | V1</t>
        </is>
      </c>
      <c r="E88" t="inlineStr">
        <is>
          <t>Natuf | Reel | Brand Ambassador | Heard Of Owning A Cafe | V1</t>
        </is>
      </c>
      <c r="F88" t="inlineStr">
        <is>
          <t>In House Natuf</t>
        </is>
      </c>
      <c r="G88" t="inlineStr">
        <is>
          <t>New Lead</t>
        </is>
      </c>
      <c r="H88" s="39" t="str">
        <f>IF(ISNUMBER(MATCH(G88,QualityStatuses,0)),"Quality Lead","Non-Quality Lead")</f>
        <v>Non-Quality Lead</v>
      </c>
      <c r="I88" t="inlineStr">
        <is>
          <t>2026-10</t>
        </is>
      </c>
      <c r="J88" t="inlineStr">
        <is>
          <t>Wk of 2026-10-26</t>
        </is>
      </c>
      <c r="K88" t="inlineStr">
        <is>
          <t>Marshal Malbari</t>
        </is>
      </c>
      <c r="L88" t="inlineStr">
        <is>
          <t>Facebook</t>
        </is>
      </c>
      <c r="M88" t="inlineStr">
        <is>
          <t>Direct (campaign tagged in CRM)</t>
        </is>
      </c>
      <c r="N88" t="inlineStr">
        <is>
          <t>6ae4be0ff5ba63c7ae567e33</t>
        </is>
      </c>
      <c r="O88" t="n">
        <v>1</v>
      </c>
      <c r="P88" s="40">
        <f>IF(A88="Lead",IF(ISNUMBER(MATCH(G88,QualityStatuses,0)),1,0),0)</f>
        <v>0</v>
      </c>
      <c r="Q88" s="40">
        <f>IF(A88="Lead",IF(G88="New Lead",0,1),0)</f>
        <v>0</v>
      </c>
      <c r="R88" s="40">
        <f>IF(A88="Lead",IF(G88="Lost",1,0),0)</f>
        <v>0</v>
      </c>
      <c r="S88" t="n">
        <v>0</v>
      </c>
      <c r="T88" t="n">
        <v>0</v>
      </c>
      <c r="U88" t="n">
        <v>0</v>
      </c>
      <c r="V88" t="n">
        <v>0</v>
      </c>
      <c r="W88" t="n">
        <v>0</v>
      </c>
      <c r="X88" t="n">
        <v>0</v>
      </c>
      <c r="Y88">
        <f>IF(AND(A88="Lead",COUNTIF(MetaCamps,C88)&gt;0),1,0)</f>
        <v>1</v>
      </c>
      <c r="Z88">
        <f>IF(Y88=1,P88,0)</f>
        <v>0</v>
      </c>
    </row>
    <row r="89">
      <c r="A89" t="inlineStr">
        <is>
          <t>Lead</t>
        </is>
      </c>
      <c r="B89" s="39" t="str">
        <f>IFERROR(INDEX(CampTypes,MATCH(C89,CampList,0)),"Unattributed")</f>
        <v>New</v>
      </c>
      <c r="C89" t="inlineStr">
        <is>
          <t>ABO | Natuf | Leads | Unit Franchise | India | Oct26 | V1</t>
        </is>
      </c>
      <c r="D89" t="inlineStr">
        <is>
          <t>Natuf | Broad | Tier1 + Growth Cities | Oct26 | V1</t>
        </is>
      </c>
      <c r="E89" t="inlineStr">
        <is>
          <t>Natuf | Reel | Brand Ambassador | Heard Of Owning A Cafe | V1</t>
        </is>
      </c>
      <c r="F89" t="inlineStr">
        <is>
          <t>In House Natuf</t>
        </is>
      </c>
      <c r="G89" t="inlineStr">
        <is>
          <t>New Lead</t>
        </is>
      </c>
      <c r="H89" s="39" t="str">
        <f>IF(ISNUMBER(MATCH(G89,QualityStatuses,0)),"Quality Lead","Non-Quality Lead")</f>
        <v>Non-Quality Lead</v>
      </c>
      <c r="I89" t="inlineStr">
        <is>
          <t>2026-10</t>
        </is>
      </c>
      <c r="J89" t="inlineStr">
        <is>
          <t>Wk of 2026-10-26</t>
        </is>
      </c>
      <c r="K89" t="inlineStr">
        <is>
          <t>(Unassigned)</t>
        </is>
      </c>
      <c r="L89" t="inlineStr">
        <is>
          <t>Facebook</t>
        </is>
      </c>
      <c r="M89" t="inlineStr">
        <is>
          <t>Direct (campaign tagged in CRM)</t>
        </is>
      </c>
      <c r="N89" t="inlineStr">
        <is>
          <t>6ae4bdd8462916ccc59cf48a</t>
        </is>
      </c>
      <c r="O89" t="n">
        <v>1</v>
      </c>
      <c r="P89" s="40">
        <f>IF(A89="Lead",IF(ISNUMBER(MATCH(G89,QualityStatuses,0)),1,0),0)</f>
        <v>0</v>
      </c>
      <c r="Q89" s="40">
        <f>IF(A89="Lead",IF(G89="New Lead",0,1),0)</f>
        <v>0</v>
      </c>
      <c r="R89" s="40">
        <f>IF(A89="Lead",IF(G89="Lost",1,0),0)</f>
        <v>0</v>
      </c>
      <c r="S89" t="n">
        <v>0</v>
      </c>
      <c r="T89" t="n">
        <v>0</v>
      </c>
      <c r="U89" t="n">
        <v>0</v>
      </c>
      <c r="V89" t="n">
        <v>0</v>
      </c>
      <c r="W89" t="n">
        <v>0</v>
      </c>
      <c r="X89" t="n">
        <v>0</v>
      </c>
      <c r="Y89">
        <f>IF(AND(A89="Lead",COUNTIF(MetaCamps,C89)&gt;0),1,0)</f>
        <v>1</v>
      </c>
      <c r="Z89">
        <f>IF(Y89=1,P89,0)</f>
        <v>0</v>
      </c>
    </row>
    <row r="90">
      <c r="A90" t="inlineStr">
        <is>
          <t>Lead</t>
        </is>
      </c>
      <c r="B90" s="39" t="str">
        <f>IFERROR(INDEX(CampTypes,MATCH(C90,CampList,0)),"Unattributed")</f>
        <v>New</v>
      </c>
      <c r="C90" t="inlineStr">
        <is>
          <t>ABO | Natuf | Leads | Unit Franchise | India | Oct26 | V1</t>
        </is>
      </c>
      <c r="D90" t="inlineStr">
        <is>
          <t>Natuf | Business Owners | Tier1 + Growth Cities | Oct26 | V1</t>
        </is>
      </c>
      <c r="E90" t="inlineStr">
        <is>
          <t>Natuf | Reel | Brand Ambassador | Heard Of Owning A Cafe | V1</t>
        </is>
      </c>
      <c r="F90" t="inlineStr">
        <is>
          <t>In House Natuf</t>
        </is>
      </c>
      <c r="G90" t="inlineStr">
        <is>
          <t>New Lead</t>
        </is>
      </c>
      <c r="H90" s="39" t="str">
        <f>IF(ISNUMBER(MATCH(G90,QualityStatuses,0)),"Quality Lead","Non-Quality Lead")</f>
        <v>Non-Quality Lead</v>
      </c>
      <c r="I90" t="inlineStr">
        <is>
          <t>2026-10</t>
        </is>
      </c>
      <c r="J90" t="inlineStr">
        <is>
          <t>Wk of 2026-10-26</t>
        </is>
      </c>
      <c r="K90" t="inlineStr">
        <is>
          <t>(Unassigned)</t>
        </is>
      </c>
      <c r="L90" t="inlineStr">
        <is>
          <t>Facebook</t>
        </is>
      </c>
      <c r="M90" t="inlineStr">
        <is>
          <t>Direct (campaign tagged in CRM)</t>
        </is>
      </c>
      <c r="N90" t="inlineStr">
        <is>
          <t>6ae4bdb2a8f4f6f208dbc55d</t>
        </is>
      </c>
      <c r="O90" t="n">
        <v>1</v>
      </c>
      <c r="P90" s="40">
        <f>IF(A90="Lead",IF(ISNUMBER(MATCH(G90,QualityStatuses,0)),1,0),0)</f>
        <v>0</v>
      </c>
      <c r="Q90" s="40">
        <f>IF(A90="Lead",IF(G90="New Lead",0,1),0)</f>
        <v>0</v>
      </c>
      <c r="R90" s="40">
        <f>IF(A90="Lead",IF(G90="Lost",1,0),0)</f>
        <v>0</v>
      </c>
      <c r="S90" t="n">
        <v>0</v>
      </c>
      <c r="T90" t="n">
        <v>0</v>
      </c>
      <c r="U90" t="n">
        <v>0</v>
      </c>
      <c r="V90" t="n">
        <v>0</v>
      </c>
      <c r="W90" t="n">
        <v>0</v>
      </c>
      <c r="X90" t="n">
        <v>0</v>
      </c>
      <c r="Y90">
        <f>IF(AND(A90="Lead",COUNTIF(MetaCamps,C90)&gt;0),1,0)</f>
        <v>1</v>
      </c>
      <c r="Z90">
        <f>IF(Y90=1,P90,0)</f>
        <v>0</v>
      </c>
    </row>
    <row r="91">
      <c r="A91" t="inlineStr">
        <is>
          <t>Lead</t>
        </is>
      </c>
      <c r="B91" s="39" t="str">
        <f>IFERROR(INDEX(CampTypes,MATCH(C91,CampList,0)),"Unattributed")</f>
        <v>New</v>
      </c>
      <c r="C91" t="inlineStr">
        <is>
          <t>ABO | Natuf | Leads | Unit Franchise | India | Oct26 | V1</t>
        </is>
      </c>
      <c r="D91" t="inlineStr">
        <is>
          <t>Natuf | Business Owners | Tier1 + Growth Cities | Oct26 | V1</t>
        </is>
      </c>
      <c r="E91" t="inlineStr">
        <is>
          <t>Natuf | Reel | Brand Ambassador | Heard Of Owning A Cafe | V1</t>
        </is>
      </c>
      <c r="F91" t="inlineStr">
        <is>
          <t>In House Natuf</t>
        </is>
      </c>
      <c r="G91" t="inlineStr">
        <is>
          <t>Details Shared</t>
        </is>
      </c>
      <c r="H91" s="39" t="str">
        <f>IF(ISNUMBER(MATCH(G91,QualityStatuses,0)),"Quality Lead","Non-Quality Lead")</f>
        <v>Quality Lead</v>
      </c>
      <c r="I91" t="inlineStr">
        <is>
          <t>2026-10</t>
        </is>
      </c>
      <c r="J91" t="inlineStr">
        <is>
          <t>Wk of 2026-10-26</t>
        </is>
      </c>
      <c r="K91" t="inlineStr">
        <is>
          <t>Vikas Pathak</t>
        </is>
      </c>
      <c r="L91" t="inlineStr">
        <is>
          <t>Facebook</t>
        </is>
      </c>
      <c r="M91" t="inlineStr">
        <is>
          <t>Direct (campaign tagged in CRM)</t>
        </is>
      </c>
      <c r="N91" t="inlineStr">
        <is>
          <t>6ae4bd357e5ca85acff96184</t>
        </is>
      </c>
      <c r="O91" t="n">
        <v>1</v>
      </c>
      <c r="P91" s="40">
        <f>IF(A91="Lead",IF(ISNUMBER(MATCH(G91,QualityStatuses,0)),1,0),0)</f>
        <v>1</v>
      </c>
      <c r="Q91" s="40">
        <f>IF(A91="Lead",IF(G91="New Lead",0,1),0)</f>
        <v>1</v>
      </c>
      <c r="R91" s="40">
        <f>IF(A91="Lead",IF(G91="Lost",1,0),0)</f>
        <v>0</v>
      </c>
      <c r="S91" t="n">
        <v>2</v>
      </c>
      <c r="T91" t="n">
        <v>2</v>
      </c>
      <c r="U91" t="n">
        <v>0</v>
      </c>
      <c r="V91" t="n">
        <v>0</v>
      </c>
      <c r="W91" t="n">
        <v>0</v>
      </c>
      <c r="X91" t="n">
        <v>0</v>
      </c>
      <c r="Y91">
        <f>IF(AND(A91="Lead",COUNTIF(MetaCamps,C91)&gt;0),1,0)</f>
        <v>1</v>
      </c>
      <c r="Z91">
        <f>IF(Y91=1,P91,0)</f>
        <v>1</v>
      </c>
    </row>
    <row r="92">
      <c r="A92" t="inlineStr">
        <is>
          <t>Lead</t>
        </is>
      </c>
      <c r="B92" s="39" t="str">
        <f>IFERROR(INDEX(CampTypes,MATCH(C92,CampList,0)),"Unattributed")</f>
        <v>New</v>
      </c>
      <c r="C92" t="inlineStr">
        <is>
          <t>ABO | Natuf | Leads | Unit Franchise | India | Oct26 | V1</t>
        </is>
      </c>
      <c r="D92" t="inlineStr">
        <is>
          <t>Natuf | LAL 1% | India | Jul26 | V1</t>
        </is>
      </c>
      <c r="E92" t="inlineStr">
        <is>
          <t>Natuf | Reel | Brand Ambassador | Heard Of Owning A Cafe | V1</t>
        </is>
      </c>
      <c r="F92" t="inlineStr">
        <is>
          <t>In House Natuf</t>
        </is>
      </c>
      <c r="G92" t="inlineStr">
        <is>
          <t>New Lead</t>
        </is>
      </c>
      <c r="H92" s="39" t="str">
        <f>IF(ISNUMBER(MATCH(G92,QualityStatuses,0)),"Quality Lead","Non-Quality Lead")</f>
        <v>Non-Quality Lead</v>
      </c>
      <c r="I92" t="inlineStr">
        <is>
          <t>2026-10</t>
        </is>
      </c>
      <c r="J92" t="inlineStr">
        <is>
          <t>Wk of 2026-10-26</t>
        </is>
      </c>
      <c r="K92" t="inlineStr">
        <is>
          <t>(Unassigned)</t>
        </is>
      </c>
      <c r="L92" t="inlineStr">
        <is>
          <t>Facebook</t>
        </is>
      </c>
      <c r="M92" t="inlineStr">
        <is>
          <t>Direct (campaign tagged in CRM)</t>
        </is>
      </c>
      <c r="N92" t="inlineStr">
        <is>
          <t>6ae4bca856eb952239ec739f</t>
        </is>
      </c>
      <c r="O92" t="n">
        <v>1</v>
      </c>
      <c r="P92" s="40">
        <f>IF(A92="Lead",IF(ISNUMBER(MATCH(G92,QualityStatuses,0)),1,0),0)</f>
        <v>0</v>
      </c>
      <c r="Q92" s="40">
        <f>IF(A92="Lead",IF(G92="New Lead",0,1),0)</f>
        <v>0</v>
      </c>
      <c r="R92" s="40">
        <f>IF(A92="Lead",IF(G92="Lost",1,0),0)</f>
        <v>0</v>
      </c>
      <c r="S92" t="n">
        <v>0</v>
      </c>
      <c r="T92" t="n">
        <v>0</v>
      </c>
      <c r="U92" t="n">
        <v>0</v>
      </c>
      <c r="V92" t="n">
        <v>0</v>
      </c>
      <c r="W92" t="n">
        <v>0</v>
      </c>
      <c r="X92" t="n">
        <v>0</v>
      </c>
      <c r="Y92">
        <f>IF(AND(A92="Lead",COUNTIF(MetaCamps,C92)&gt;0),1,0)</f>
        <v>1</v>
      </c>
      <c r="Z92">
        <f>IF(Y92=1,P92,0)</f>
        <v>0</v>
      </c>
    </row>
    <row r="93">
      <c r="A93" t="inlineStr">
        <is>
          <t>Lead</t>
        </is>
      </c>
      <c r="B93" s="39" t="str">
        <f>IFERROR(INDEX(CampTypes,MATCH(C93,CampList,0)),"Unattributed")</f>
        <v>New</v>
      </c>
      <c r="C93" t="inlineStr">
        <is>
          <t>ABO | Natuf | Leads | Unit Franchise | India | Oct26 | V1</t>
        </is>
      </c>
      <c r="D93" t="inlineStr">
        <is>
          <t>Natuf | Broad | Tier1 + Growth Cities | Oct26 | V1</t>
        </is>
      </c>
      <c r="E93" t="inlineStr">
        <is>
          <t>Natuf | Reel | Brand Ambassador | Heard Of Owning A Cafe | V1</t>
        </is>
      </c>
      <c r="F93" t="inlineStr">
        <is>
          <t>In House Natuf</t>
        </is>
      </c>
      <c r="G93" t="inlineStr">
        <is>
          <t>Attempt 1</t>
        </is>
      </c>
      <c r="H93" s="39" t="str">
        <f>IF(ISNUMBER(MATCH(G93,QualityStatuses,0)),"Quality Lead","Non-Quality Lead")</f>
        <v>Non-Quality Lead</v>
      </c>
      <c r="I93" t="inlineStr">
        <is>
          <t>2026-10</t>
        </is>
      </c>
      <c r="J93" t="inlineStr">
        <is>
          <t>Wk of 2026-10-26</t>
        </is>
      </c>
      <c r="K93" t="inlineStr">
        <is>
          <t>Vikas Pathak</t>
        </is>
      </c>
      <c r="L93" t="inlineStr">
        <is>
          <t>Facebook</t>
        </is>
      </c>
      <c r="M93" t="inlineStr">
        <is>
          <t>Direct (campaign tagged in CRM)</t>
        </is>
      </c>
      <c r="N93" t="inlineStr">
        <is>
          <t>6ae4b9c3036e38cefdcf00ba</t>
        </is>
      </c>
      <c r="O93" t="n">
        <v>1</v>
      </c>
      <c r="P93" s="40">
        <f>IF(A93="Lead",IF(ISNUMBER(MATCH(G93,QualityStatuses,0)),1,0),0)</f>
        <v>0</v>
      </c>
      <c r="Q93" s="40">
        <f>IF(A93="Lead",IF(G93="New Lead",0,1),0)</f>
        <v>1</v>
      </c>
      <c r="R93" s="40">
        <f>IF(A93="Lead",IF(G93="Lost",1,0),0)</f>
        <v>0</v>
      </c>
      <c r="S93" t="n">
        <v>1</v>
      </c>
      <c r="T93" t="n">
        <v>0</v>
      </c>
      <c r="U93" t="n">
        <v>0</v>
      </c>
      <c r="V93" t="n">
        <v>0</v>
      </c>
      <c r="W93" t="n">
        <v>0</v>
      </c>
      <c r="X93" t="n">
        <v>0</v>
      </c>
      <c r="Y93">
        <f>IF(AND(A93="Lead",COUNTIF(MetaCamps,C93)&gt;0),1,0)</f>
        <v>1</v>
      </c>
      <c r="Z93">
        <f>IF(Y93=1,P93,0)</f>
        <v>0</v>
      </c>
    </row>
    <row r="94">
      <c r="A94" t="inlineStr">
        <is>
          <t>Lead</t>
        </is>
      </c>
      <c r="B94" s="39" t="str">
        <f>IFERROR(INDEX(CampTypes,MATCH(C94,CampList,0)),"Unattributed")</f>
        <v>New</v>
      </c>
      <c r="C94" t="inlineStr">
        <is>
          <t>ABO | Natuf | Leads | Unit Franchise | India | Oct26 | V1</t>
        </is>
      </c>
      <c r="D94" t="inlineStr">
        <is>
          <t>Natuf | Broad | Tier1 + Growth Cities | Oct26 | V1</t>
        </is>
      </c>
      <c r="E94" t="inlineStr">
        <is>
          <t>Natuf | Reel | Brand Ambassador | Heard Of Owning A Cafe | V1</t>
        </is>
      </c>
      <c r="F94" t="inlineStr">
        <is>
          <t>In House Natuf</t>
        </is>
      </c>
      <c r="G94" t="inlineStr">
        <is>
          <t>New Lead</t>
        </is>
      </c>
      <c r="H94" s="39" t="str">
        <f>IF(ISNUMBER(MATCH(G94,QualityStatuses,0)),"Quality Lead","Non-Quality Lead")</f>
        <v>Non-Quality Lead</v>
      </c>
      <c r="I94" t="inlineStr">
        <is>
          <t>2026-10</t>
        </is>
      </c>
      <c r="J94" t="inlineStr">
        <is>
          <t>Wk of 2026-10-26</t>
        </is>
      </c>
      <c r="K94" t="inlineStr">
        <is>
          <t>(Unassigned)</t>
        </is>
      </c>
      <c r="L94" t="inlineStr">
        <is>
          <t>Facebook</t>
        </is>
      </c>
      <c r="M94" t="inlineStr">
        <is>
          <t>Direct (campaign tagged in CRM)</t>
        </is>
      </c>
      <c r="N94" t="inlineStr">
        <is>
          <t>6ae4b8dfd9d138bfdb45dabf</t>
        </is>
      </c>
      <c r="O94" t="n">
        <v>1</v>
      </c>
      <c r="P94" s="40">
        <f>IF(A94="Lead",IF(ISNUMBER(MATCH(G94,QualityStatuses,0)),1,0),0)</f>
        <v>0</v>
      </c>
      <c r="Q94" s="40">
        <f>IF(A94="Lead",IF(G94="New Lead",0,1),0)</f>
        <v>0</v>
      </c>
      <c r="R94" s="40">
        <f>IF(A94="Lead",IF(G94="Lost",1,0),0)</f>
        <v>0</v>
      </c>
      <c r="S94" t="n">
        <v>0</v>
      </c>
      <c r="T94" t="n">
        <v>0</v>
      </c>
      <c r="U94" t="n">
        <v>0</v>
      </c>
      <c r="V94" t="n">
        <v>0</v>
      </c>
      <c r="W94" t="n">
        <v>0</v>
      </c>
      <c r="X94" t="n">
        <v>0</v>
      </c>
      <c r="Y94">
        <f>IF(AND(A94="Lead",COUNTIF(MetaCamps,C94)&gt;0),1,0)</f>
        <v>1</v>
      </c>
      <c r="Z94">
        <f>IF(Y94=1,P94,0)</f>
        <v>0</v>
      </c>
    </row>
    <row r="95">
      <c r="A95" t="inlineStr">
        <is>
          <t>Lead</t>
        </is>
      </c>
      <c r="B95" s="39" t="str">
        <f>IFERROR(INDEX(CampTypes,MATCH(C95,CampList,0)),"Unattributed")</f>
        <v>New</v>
      </c>
      <c r="C95" t="inlineStr">
        <is>
          <t>ABO | Natuf | Leads | Unit Franchise | India | Oct26 | V1</t>
        </is>
      </c>
      <c r="D95" t="inlineStr">
        <is>
          <t>Natuf | Investors | Tier1 + Growth Cities | Oct26 | V1</t>
        </is>
      </c>
      <c r="E95" t="inlineStr">
        <is>
          <t>Natuf | Reel | Brand Ambassador | Heard Of Owning A Cafe | V1</t>
        </is>
      </c>
      <c r="F95" t="inlineStr">
        <is>
          <t>In House Natuf</t>
        </is>
      </c>
      <c r="G95" t="inlineStr">
        <is>
          <t>Attempt 1</t>
        </is>
      </c>
      <c r="H95" s="39" t="str">
        <f>IF(ISNUMBER(MATCH(G95,QualityStatuses,0)),"Quality Lead","Non-Quality Lead")</f>
        <v>Non-Quality Lead</v>
      </c>
      <c r="I95" t="inlineStr">
        <is>
          <t>2026-10</t>
        </is>
      </c>
      <c r="J95" t="inlineStr">
        <is>
          <t>Wk of 2026-10-26</t>
        </is>
      </c>
      <c r="K95" t="inlineStr">
        <is>
          <t>Vikas Pathak</t>
        </is>
      </c>
      <c r="L95" t="inlineStr">
        <is>
          <t>Facebook</t>
        </is>
      </c>
      <c r="M95" t="inlineStr">
        <is>
          <t>Direct (campaign tagged in CRM)</t>
        </is>
      </c>
      <c r="N95" t="inlineStr">
        <is>
          <t>6ae4b7a5d711d383c1f6eca2</t>
        </is>
      </c>
      <c r="O95" t="n">
        <v>1</v>
      </c>
      <c r="P95" s="40">
        <f>IF(A95="Lead",IF(ISNUMBER(MATCH(G95,QualityStatuses,0)),1,0),0)</f>
        <v>0</v>
      </c>
      <c r="Q95" s="40">
        <f>IF(A95="Lead",IF(G95="New Lead",0,1),0)</f>
        <v>1</v>
      </c>
      <c r="R95" s="40">
        <f>IF(A95="Lead",IF(G95="Lost",1,0),0)</f>
        <v>0</v>
      </c>
      <c r="S95" t="n">
        <v>1</v>
      </c>
      <c r="T95" t="n">
        <v>1</v>
      </c>
      <c r="U95" t="n">
        <v>0</v>
      </c>
      <c r="V95" t="n">
        <v>0</v>
      </c>
      <c r="W95" t="n">
        <v>0</v>
      </c>
      <c r="X95" t="n">
        <v>0</v>
      </c>
      <c r="Y95">
        <f>IF(AND(A95="Lead",COUNTIF(MetaCamps,C95)&gt;0),1,0)</f>
        <v>1</v>
      </c>
      <c r="Z95">
        <f>IF(Y95=1,P95,0)</f>
        <v>0</v>
      </c>
    </row>
    <row r="96">
      <c r="A96" t="inlineStr">
        <is>
          <t>Lead</t>
        </is>
      </c>
      <c r="B96" s="39" t="str">
        <f>IFERROR(INDEX(CampTypes,MATCH(C96,CampList,0)),"Unattributed")</f>
        <v>New</v>
      </c>
      <c r="C96" t="inlineStr">
        <is>
          <t>ABO | Natuf | Leads | Unit Franchise | India | Oct26 | V1</t>
        </is>
      </c>
      <c r="D96" t="inlineStr">
        <is>
          <t>Natuf | Business Owners | Tier1 + Growth Cities | Oct26 | V1</t>
        </is>
      </c>
      <c r="E96" t="inlineStr">
        <is>
          <t>Natuf | Reel | Brand Ambassador | Heard Of Owning A Cafe | V1</t>
        </is>
      </c>
      <c r="F96" t="inlineStr">
        <is>
          <t>In House Natuf</t>
        </is>
      </c>
      <c r="G96" t="inlineStr">
        <is>
          <t>New Lead</t>
        </is>
      </c>
      <c r="H96" s="39" t="str">
        <f>IF(ISNUMBER(MATCH(G96,QualityStatuses,0)),"Quality Lead","Non-Quality Lead")</f>
        <v>Non-Quality Lead</v>
      </c>
      <c r="I96" t="inlineStr">
        <is>
          <t>2026-10</t>
        </is>
      </c>
      <c r="J96" t="inlineStr">
        <is>
          <t>Wk of 2026-10-26</t>
        </is>
      </c>
      <c r="K96" t="inlineStr">
        <is>
          <t>(Unassigned)</t>
        </is>
      </c>
      <c r="L96" t="inlineStr">
        <is>
          <t>Facebook</t>
        </is>
      </c>
      <c r="M96" t="inlineStr">
        <is>
          <t>Direct (campaign tagged in CRM)</t>
        </is>
      </c>
      <c r="N96" t="inlineStr">
        <is>
          <t>6ae4b5766431e14f9595e10f</t>
        </is>
      </c>
      <c r="O96" t="n">
        <v>1</v>
      </c>
      <c r="P96" s="40">
        <f>IF(A96="Lead",IF(ISNUMBER(MATCH(G96,QualityStatuses,0)),1,0),0)</f>
        <v>0</v>
      </c>
      <c r="Q96" s="40">
        <f>IF(A96="Lead",IF(G96="New Lead",0,1),0)</f>
        <v>0</v>
      </c>
      <c r="R96" s="40">
        <f>IF(A96="Lead",IF(G96="Lost",1,0),0)</f>
        <v>0</v>
      </c>
      <c r="S96" t="n">
        <v>0</v>
      </c>
      <c r="T96" t="n">
        <v>0</v>
      </c>
      <c r="U96" t="n">
        <v>0</v>
      </c>
      <c r="V96" t="n">
        <v>0</v>
      </c>
      <c r="W96" t="n">
        <v>0</v>
      </c>
      <c r="X96" t="n">
        <v>0</v>
      </c>
      <c r="Y96">
        <f>IF(AND(A96="Lead",COUNTIF(MetaCamps,C96)&gt;0),1,0)</f>
        <v>1</v>
      </c>
      <c r="Z96">
        <f>IF(Y96=1,P96,0)</f>
        <v>0</v>
      </c>
    </row>
    <row r="97">
      <c r="A97" t="inlineStr">
        <is>
          <t>Lead</t>
        </is>
      </c>
      <c r="B97" s="39" t="str">
        <f>IFERROR(INDEX(CampTypes,MATCH(C97,CampList,0)),"Unattributed")</f>
        <v>New</v>
      </c>
      <c r="C97" t="inlineStr">
        <is>
          <t>ABO | Natuf | Leads | Unit Franchise | India | Oct26 | V1</t>
        </is>
      </c>
      <c r="D97" t="inlineStr">
        <is>
          <t>Natuf | Broad | Tier1 + Growth Cities | Oct26 | V1</t>
        </is>
      </c>
      <c r="E97" t="inlineStr">
        <is>
          <t>Natuf | Reel | Brand Ambassador | Heard Of Owning A Cafe | V1</t>
        </is>
      </c>
      <c r="F97" t="inlineStr">
        <is>
          <t>In House Natuf</t>
        </is>
      </c>
      <c r="G97" t="inlineStr">
        <is>
          <t>Attempt 1</t>
        </is>
      </c>
      <c r="H97" s="39" t="str">
        <f>IF(ISNUMBER(MATCH(G97,QualityStatuses,0)),"Quality Lead","Non-Quality Lead")</f>
        <v>Non-Quality Lead</v>
      </c>
      <c r="I97" t="inlineStr">
        <is>
          <t>2026-10</t>
        </is>
      </c>
      <c r="J97" t="inlineStr">
        <is>
          <t>Wk of 2026-10-26</t>
        </is>
      </c>
      <c r="K97" t="inlineStr">
        <is>
          <t>Marshal Malbari</t>
        </is>
      </c>
      <c r="L97" t="inlineStr">
        <is>
          <t>Facebook</t>
        </is>
      </c>
      <c r="M97" t="inlineStr">
        <is>
          <t>Direct (campaign tagged in CRM)</t>
        </is>
      </c>
      <c r="N97" t="inlineStr">
        <is>
          <t>6ae4b543c0c613f276f13102</t>
        </is>
      </c>
      <c r="O97" t="n">
        <v>1</v>
      </c>
      <c r="P97" s="40">
        <f>IF(A97="Lead",IF(ISNUMBER(MATCH(G97,QualityStatuses,0)),1,0),0)</f>
        <v>0</v>
      </c>
      <c r="Q97" s="40">
        <f>IF(A97="Lead",IF(G97="New Lead",0,1),0)</f>
        <v>1</v>
      </c>
      <c r="R97" s="40">
        <f>IF(A97="Lead",IF(G97="Lost",1,0),0)</f>
        <v>0</v>
      </c>
      <c r="S97" t="n">
        <v>1</v>
      </c>
      <c r="T97" t="n">
        <v>0</v>
      </c>
      <c r="U97" t="n">
        <v>0</v>
      </c>
      <c r="V97" t="n">
        <v>0</v>
      </c>
      <c r="W97" t="n">
        <v>0</v>
      </c>
      <c r="X97" t="n">
        <v>0</v>
      </c>
      <c r="Y97">
        <f>IF(AND(A97="Lead",COUNTIF(MetaCamps,C97)&gt;0),1,0)</f>
        <v>1</v>
      </c>
      <c r="Z97">
        <f>IF(Y97=1,P97,0)</f>
        <v>0</v>
      </c>
    </row>
    <row r="98">
      <c r="A98" t="inlineStr">
        <is>
          <t>Lead</t>
        </is>
      </c>
      <c r="B98" s="39" t="str">
        <f>IFERROR(INDEX(CampTypes,MATCH(C98,CampList,0)),"Unattributed")</f>
        <v>New</v>
      </c>
      <c r="C98" t="inlineStr">
        <is>
          <t>ABO | Natuf | Leads | Unit Franchise | India | Oct26 | V1</t>
        </is>
      </c>
      <c r="D98" t="inlineStr">
        <is>
          <t>Natuf | Business Owners | Tier1 + Growth Cities | Oct26 | V1</t>
        </is>
      </c>
      <c r="E98" t="inlineStr">
        <is>
          <t>Natuf | Reel | Brand Ambassador | Heard Of Owning A Cafe | V1</t>
        </is>
      </c>
      <c r="F98" t="inlineStr">
        <is>
          <t>In House Natuf</t>
        </is>
      </c>
      <c r="G98" t="inlineStr">
        <is>
          <t>New Lead</t>
        </is>
      </c>
      <c r="H98" s="39" t="str">
        <f>IF(ISNUMBER(MATCH(G98,QualityStatuses,0)),"Quality Lead","Non-Quality Lead")</f>
        <v>Non-Quality Lead</v>
      </c>
      <c r="I98" t="inlineStr">
        <is>
          <t>2026-10</t>
        </is>
      </c>
      <c r="J98" t="inlineStr">
        <is>
          <t>Wk of 2026-10-26</t>
        </is>
      </c>
      <c r="K98" t="inlineStr">
        <is>
          <t>(Unassigned)</t>
        </is>
      </c>
      <c r="L98" t="inlineStr">
        <is>
          <t>Facebook</t>
        </is>
      </c>
      <c r="M98" t="inlineStr">
        <is>
          <t>Direct (campaign tagged in CRM)</t>
        </is>
      </c>
      <c r="N98" t="inlineStr">
        <is>
          <t>6ae4b50020e665d0751723ff</t>
        </is>
      </c>
      <c r="O98" t="n">
        <v>1</v>
      </c>
      <c r="P98" s="40">
        <f>IF(A98="Lead",IF(ISNUMBER(MATCH(G98,QualityStatuses,0)),1,0),0)</f>
        <v>0</v>
      </c>
      <c r="Q98" s="40">
        <f>IF(A98="Lead",IF(G98="New Lead",0,1),0)</f>
        <v>0</v>
      </c>
      <c r="R98" s="40">
        <f>IF(A98="Lead",IF(G98="Lost",1,0),0)</f>
        <v>0</v>
      </c>
      <c r="S98" t="n">
        <v>0</v>
      </c>
      <c r="T98" t="n">
        <v>0</v>
      </c>
      <c r="U98" t="n">
        <v>0</v>
      </c>
      <c r="V98" t="n">
        <v>0</v>
      </c>
      <c r="W98" t="n">
        <v>0</v>
      </c>
      <c r="X98" t="n">
        <v>0</v>
      </c>
      <c r="Y98">
        <f>IF(AND(A98="Lead",COUNTIF(MetaCamps,C98)&gt;0),1,0)</f>
        <v>1</v>
      </c>
      <c r="Z98">
        <f>IF(Y98=1,P98,0)</f>
        <v>0</v>
      </c>
    </row>
    <row r="99">
      <c r="A99" t="inlineStr">
        <is>
          <t>Lead</t>
        </is>
      </c>
      <c r="B99" s="39" t="str">
        <f>IFERROR(INDEX(CampTypes,MATCH(C99,CampList,0)),"Unattributed")</f>
        <v>New</v>
      </c>
      <c r="C99" t="inlineStr">
        <is>
          <t>ABO | Natuf | Leads | Unit Franchise | India | Oct26 | V1</t>
        </is>
      </c>
      <c r="D99" t="inlineStr">
        <is>
          <t>Natuf | Investors | Tier1 + Growth Cities | Oct26 | V1</t>
        </is>
      </c>
      <c r="E99" t="inlineStr">
        <is>
          <t>Natuf | Reel | Brand Ambassador | Heard Of Owning A Cafe | V1</t>
        </is>
      </c>
      <c r="F99" t="inlineStr">
        <is>
          <t>In House Natuf</t>
        </is>
      </c>
      <c r="G99" t="inlineStr">
        <is>
          <t>Lost</t>
        </is>
      </c>
      <c r="H99" s="39" t="str">
        <f>IF(ISNUMBER(MATCH(G99,QualityStatuses,0)),"Quality Lead","Non-Quality Lead")</f>
        <v>Non-Quality Lead</v>
      </c>
      <c r="I99" t="inlineStr">
        <is>
          <t>2026-10</t>
        </is>
      </c>
      <c r="J99" t="inlineStr">
        <is>
          <t>Wk of 2026-10-26</t>
        </is>
      </c>
      <c r="K99" t="inlineStr">
        <is>
          <t>Marshal Malbari</t>
        </is>
      </c>
      <c r="L99" t="inlineStr">
        <is>
          <t>Facebook</t>
        </is>
      </c>
      <c r="M99" t="inlineStr">
        <is>
          <t>Direct (campaign tagged in CRM)</t>
        </is>
      </c>
      <c r="N99" t="inlineStr">
        <is>
          <t>6ae4b31b78241c17db464f3b</t>
        </is>
      </c>
      <c r="O99" t="n">
        <v>1</v>
      </c>
      <c r="P99" s="40">
        <f>IF(A99="Lead",IF(ISNUMBER(MATCH(G99,QualityStatuses,0)),1,0),0)</f>
        <v>0</v>
      </c>
      <c r="Q99" s="40">
        <f>IF(A99="Lead",IF(G99="New Lead",0,1),0)</f>
        <v>1</v>
      </c>
      <c r="R99" s="40">
        <f>IF(A99="Lead",IF(G99="Lost",1,0),0)</f>
        <v>1</v>
      </c>
      <c r="S99" t="n">
        <v>1</v>
      </c>
      <c r="T99" t="n">
        <v>1</v>
      </c>
      <c r="U99" t="n">
        <v>0</v>
      </c>
      <c r="V99" t="n">
        <v>0</v>
      </c>
      <c r="W99" t="n">
        <v>0</v>
      </c>
      <c r="X99" t="n">
        <v>0</v>
      </c>
      <c r="Y99">
        <f>IF(AND(A99="Lead",COUNTIF(MetaCamps,C99)&gt;0),1,0)</f>
        <v>1</v>
      </c>
      <c r="Z99">
        <f>IF(Y99=1,P99,0)</f>
        <v>0</v>
      </c>
    </row>
    <row r="100">
      <c r="A100" t="inlineStr">
        <is>
          <t>Lead</t>
        </is>
      </c>
      <c r="B100" s="39" t="str">
        <f>IFERROR(INDEX(CampTypes,MATCH(C100,CampList,0)),"Unattributed")</f>
        <v>New</v>
      </c>
      <c r="C100" t="inlineStr">
        <is>
          <t>ABO | Natuf | Leads | Unit Franchise | India | Oct26 | V1</t>
        </is>
      </c>
      <c r="D100" t="inlineStr">
        <is>
          <t>Natuf | LAL 1% | India | Jul26 | V1</t>
        </is>
      </c>
      <c r="E100" t="inlineStr">
        <is>
          <t>Natuf | Reel | Brand Ambassador | Heard Of Owning A Cafe | V1</t>
        </is>
      </c>
      <c r="F100" t="inlineStr">
        <is>
          <t>In House Natuf</t>
        </is>
      </c>
      <c r="G100" t="inlineStr">
        <is>
          <t>New Lead</t>
        </is>
      </c>
      <c r="H100" s="39" t="str">
        <f>IF(ISNUMBER(MATCH(G100,QualityStatuses,0)),"Quality Lead","Non-Quality Lead")</f>
        <v>Non-Quality Lead</v>
      </c>
      <c r="I100" t="inlineStr">
        <is>
          <t>2026-10</t>
        </is>
      </c>
      <c r="J100" t="inlineStr">
        <is>
          <t>Wk of 2026-10-26</t>
        </is>
      </c>
      <c r="K100" t="inlineStr">
        <is>
          <t>(Unassigned)</t>
        </is>
      </c>
      <c r="L100" t="inlineStr">
        <is>
          <t>Facebook</t>
        </is>
      </c>
      <c r="M100" t="inlineStr">
        <is>
          <t>Direct (campaign tagged in CRM)</t>
        </is>
      </c>
      <c r="N100" t="inlineStr">
        <is>
          <t>6ae4b29c6b4b6d373f4db242</t>
        </is>
      </c>
      <c r="O100" t="n">
        <v>1</v>
      </c>
      <c r="P100" s="40">
        <f>IF(A100="Lead",IF(ISNUMBER(MATCH(G100,QualityStatuses,0)),1,0),0)</f>
        <v>0</v>
      </c>
      <c r="Q100" s="40">
        <f>IF(A100="Lead",IF(G100="New Lead",0,1),0)</f>
        <v>0</v>
      </c>
      <c r="R100" s="40">
        <f>IF(A100="Lead",IF(G100="Lost",1,0),0)</f>
        <v>0</v>
      </c>
      <c r="S100" t="n">
        <v>0</v>
      </c>
      <c r="T100" t="n">
        <v>0</v>
      </c>
      <c r="U100" t="n">
        <v>0</v>
      </c>
      <c r="V100" t="n">
        <v>0</v>
      </c>
      <c r="W100" t="n">
        <v>0</v>
      </c>
      <c r="X100" t="n">
        <v>0</v>
      </c>
      <c r="Y100">
        <f>IF(AND(A100="Lead",COUNTIF(MetaCamps,C100)&gt;0),1,0)</f>
        <v>1</v>
      </c>
      <c r="Z100">
        <f>IF(Y100=1,P100,0)</f>
        <v>0</v>
      </c>
    </row>
    <row r="101">
      <c r="A101" t="inlineStr">
        <is>
          <t>Lead</t>
        </is>
      </c>
      <c r="B101" s="39" t="str">
        <f>IFERROR(INDEX(CampTypes,MATCH(C101,CampList,0)),"Unattributed")</f>
        <v>New</v>
      </c>
      <c r="C101" t="inlineStr">
        <is>
          <t>ABO | Natuf | Leads | Unit Franchise | India | Oct26 | V1</t>
        </is>
      </c>
      <c r="D101" t="inlineStr">
        <is>
          <t>Natuf | LAL 1% | India | Jul26 | V1</t>
        </is>
      </c>
      <c r="E101" t="inlineStr">
        <is>
          <t>Natuf | Reel | Brand Ambassador | Heard Of Owning A Cafe | V1</t>
        </is>
      </c>
      <c r="F101" t="inlineStr">
        <is>
          <t>In House Natuf</t>
        </is>
      </c>
      <c r="G101" t="inlineStr">
        <is>
          <t>Details Shared</t>
        </is>
      </c>
      <c r="H101" s="39" t="str">
        <f>IF(ISNUMBER(MATCH(G101,QualityStatuses,0)),"Quality Lead","Non-Quality Lead")</f>
        <v>Quality Lead</v>
      </c>
      <c r="I101" t="inlineStr">
        <is>
          <t>2026-10</t>
        </is>
      </c>
      <c r="J101" t="inlineStr">
        <is>
          <t>Wk of 2026-10-26</t>
        </is>
      </c>
      <c r="K101" t="inlineStr">
        <is>
          <t>Marshal Malbari</t>
        </is>
      </c>
      <c r="L101" t="inlineStr">
        <is>
          <t>Facebook</t>
        </is>
      </c>
      <c r="M101" t="inlineStr">
        <is>
          <t>Direct (campaign tagged in CRM)</t>
        </is>
      </c>
      <c r="N101" t="inlineStr">
        <is>
          <t>6ae4b295ca3db7f253c6980e</t>
        </is>
      </c>
      <c r="O101" t="n">
        <v>1</v>
      </c>
      <c r="P101" s="40">
        <f>IF(A101="Lead",IF(ISNUMBER(MATCH(G101,QualityStatuses,0)),1,0),0)</f>
        <v>1</v>
      </c>
      <c r="Q101" s="40">
        <f>IF(A101="Lead",IF(G101="New Lead",0,1),0)</f>
        <v>1</v>
      </c>
      <c r="R101" s="40">
        <f>IF(A101="Lead",IF(G101="Lost",1,0),0)</f>
        <v>0</v>
      </c>
      <c r="S101" t="n">
        <v>2</v>
      </c>
      <c r="T101" t="n">
        <v>1</v>
      </c>
      <c r="U101" t="n">
        <v>0</v>
      </c>
      <c r="V101" t="n">
        <v>0</v>
      </c>
      <c r="W101" t="n">
        <v>0</v>
      </c>
      <c r="X101" t="n">
        <v>0</v>
      </c>
      <c r="Y101">
        <f>IF(AND(A101="Lead",COUNTIF(MetaCamps,C101)&gt;0),1,0)</f>
        <v>1</v>
      </c>
      <c r="Z101">
        <f>IF(Y101=1,P101,0)</f>
        <v>1</v>
      </c>
    </row>
    <row r="102">
      <c r="A102" t="inlineStr">
        <is>
          <t>Lead</t>
        </is>
      </c>
      <c r="B102" s="39" t="str">
        <f>IFERROR(INDEX(CampTypes,MATCH(C102,CampList,0)),"Unattributed")</f>
        <v>New</v>
      </c>
      <c r="C102" t="inlineStr">
        <is>
          <t>ABO | Natuf | Leads | Unit Franchise | India | Oct26 | V1</t>
        </is>
      </c>
      <c r="D102" t="inlineStr">
        <is>
          <t>Natuf | LAL 1% | India | Jul26 | V1</t>
        </is>
      </c>
      <c r="E102" t="inlineStr">
        <is>
          <t>Natuf | Reel | Brand Ambassador | Heard Of Owning A Cafe | V1</t>
        </is>
      </c>
      <c r="F102" t="inlineStr">
        <is>
          <t>In House Natuf</t>
        </is>
      </c>
      <c r="G102" t="inlineStr">
        <is>
          <t>New Lead</t>
        </is>
      </c>
      <c r="H102" s="39" t="str">
        <f>IF(ISNUMBER(MATCH(G102,QualityStatuses,0)),"Quality Lead","Non-Quality Lead")</f>
        <v>Non-Quality Lead</v>
      </c>
      <c r="I102" t="inlineStr">
        <is>
          <t>2026-10</t>
        </is>
      </c>
      <c r="J102" t="inlineStr">
        <is>
          <t>Wk of 2026-10-26</t>
        </is>
      </c>
      <c r="K102" t="inlineStr">
        <is>
          <t>(Unassigned)</t>
        </is>
      </c>
      <c r="L102" t="inlineStr">
        <is>
          <t>Facebook</t>
        </is>
      </c>
      <c r="M102" t="inlineStr">
        <is>
          <t>Direct (campaign tagged in CRM)</t>
        </is>
      </c>
      <c r="N102" t="inlineStr">
        <is>
          <t>6ae4b1e67fbf54cb1f90f18a</t>
        </is>
      </c>
      <c r="O102" t="n">
        <v>1</v>
      </c>
      <c r="P102" s="40">
        <f>IF(A102="Lead",IF(ISNUMBER(MATCH(G102,QualityStatuses,0)),1,0),0)</f>
        <v>0</v>
      </c>
      <c r="Q102" s="40">
        <f>IF(A102="Lead",IF(G102="New Lead",0,1),0)</f>
        <v>0</v>
      </c>
      <c r="R102" s="40">
        <f>IF(A102="Lead",IF(G102="Lost",1,0),0)</f>
        <v>0</v>
      </c>
      <c r="S102" t="n">
        <v>0</v>
      </c>
      <c r="T102" t="n">
        <v>0</v>
      </c>
      <c r="U102" t="n">
        <v>0</v>
      </c>
      <c r="V102" t="n">
        <v>0</v>
      </c>
      <c r="W102" t="n">
        <v>0</v>
      </c>
      <c r="X102" t="n">
        <v>0</v>
      </c>
      <c r="Y102">
        <f>IF(AND(A102="Lead",COUNTIF(MetaCamps,C102)&gt;0),1,0)</f>
        <v>1</v>
      </c>
      <c r="Z102">
        <f>IF(Y102=1,P102,0)</f>
        <v>0</v>
      </c>
    </row>
    <row r="103">
      <c r="A103" t="inlineStr">
        <is>
          <t>Lead</t>
        </is>
      </c>
      <c r="B103" s="39" t="str">
        <f>IFERROR(INDEX(CampTypes,MATCH(C103,CampList,0)),"Unattributed")</f>
        <v>New</v>
      </c>
      <c r="C103" t="inlineStr">
        <is>
          <t>ABO | Natuf | Leads | Unit Franchise | India | Oct26 | V1</t>
        </is>
      </c>
      <c r="D103" t="inlineStr">
        <is>
          <t>Natuf | Broad | Tier1 + Growth Cities | Oct26 | V1</t>
        </is>
      </c>
      <c r="E103" t="inlineStr">
        <is>
          <t>Natuf | Reel | Brand Ambassador | Heard Of Owning A Cafe | V1</t>
        </is>
      </c>
      <c r="F103" t="inlineStr">
        <is>
          <t>In House Natuf</t>
        </is>
      </c>
      <c r="G103" t="inlineStr">
        <is>
          <t>Attempt 1</t>
        </is>
      </c>
      <c r="H103" s="39" t="str">
        <f>IF(ISNUMBER(MATCH(G103,QualityStatuses,0)),"Quality Lead","Non-Quality Lead")</f>
        <v>Non-Quality Lead</v>
      </c>
      <c r="I103" t="inlineStr">
        <is>
          <t>2026-10</t>
        </is>
      </c>
      <c r="J103" t="inlineStr">
        <is>
          <t>Wk of 2026-10-26</t>
        </is>
      </c>
      <c r="K103" t="inlineStr">
        <is>
          <t>Marshal Malbari</t>
        </is>
      </c>
      <c r="L103" t="inlineStr">
        <is>
          <t>Facebook</t>
        </is>
      </c>
      <c r="M103" t="inlineStr">
        <is>
          <t>Direct (campaign tagged in CRM)</t>
        </is>
      </c>
      <c r="N103" t="inlineStr">
        <is>
          <t>6ae4b00d631bb64d4d6c526c</t>
        </is>
      </c>
      <c r="O103" t="n">
        <v>1</v>
      </c>
      <c r="P103" s="40">
        <f>IF(A103="Lead",IF(ISNUMBER(MATCH(G103,QualityStatuses,0)),1,0),0)</f>
        <v>0</v>
      </c>
      <c r="Q103" s="40">
        <f>IF(A103="Lead",IF(G103="New Lead",0,1),0)</f>
        <v>1</v>
      </c>
      <c r="R103" s="40">
        <f>IF(A103="Lead",IF(G103="Lost",1,0),0)</f>
        <v>0</v>
      </c>
      <c r="S103" t="n">
        <v>1</v>
      </c>
      <c r="T103" t="n">
        <v>0</v>
      </c>
      <c r="U103" t="n">
        <v>0</v>
      </c>
      <c r="V103" t="n">
        <v>0</v>
      </c>
      <c r="W103" t="n">
        <v>0</v>
      </c>
      <c r="X103" t="n">
        <v>0</v>
      </c>
      <c r="Y103">
        <f>IF(AND(A103="Lead",COUNTIF(MetaCamps,C103)&gt;0),1,0)</f>
        <v>1</v>
      </c>
      <c r="Z103">
        <f>IF(Y103=1,P103,0)</f>
        <v>0</v>
      </c>
    </row>
    <row r="104">
      <c r="A104" t="inlineStr">
        <is>
          <t>Lead</t>
        </is>
      </c>
      <c r="B104" s="39" t="str">
        <f>IFERROR(INDEX(CampTypes,MATCH(C104,CampList,0)),"Unattributed")</f>
        <v>New</v>
      </c>
      <c r="C104" t="inlineStr">
        <is>
          <t>ABO | Natuf | Leads | Unit Franchise | India | Oct26 | V1</t>
        </is>
      </c>
      <c r="D104" t="inlineStr">
        <is>
          <t>Natuf | Investors | Tier1 + Growth Cities | Oct26 | V1</t>
        </is>
      </c>
      <c r="E104" t="inlineStr">
        <is>
          <t>Natuf | Reel | Brand Ambassador | Heard Of Owning A Cafe | V1</t>
        </is>
      </c>
      <c r="F104" t="inlineStr">
        <is>
          <t>In House Natuf</t>
        </is>
      </c>
      <c r="G104" t="inlineStr">
        <is>
          <t>New Lead</t>
        </is>
      </c>
      <c r="H104" s="39" t="str">
        <f>IF(ISNUMBER(MATCH(G104,QualityStatuses,0)),"Quality Lead","Non-Quality Lead")</f>
        <v>Non-Quality Lead</v>
      </c>
      <c r="I104" t="inlineStr">
        <is>
          <t>2026-10</t>
        </is>
      </c>
      <c r="J104" t="inlineStr">
        <is>
          <t>Wk of 2026-10-26</t>
        </is>
      </c>
      <c r="K104" t="inlineStr">
        <is>
          <t>Marshal Malbari</t>
        </is>
      </c>
      <c r="L104" t="inlineStr">
        <is>
          <t>Facebook</t>
        </is>
      </c>
      <c r="M104" t="inlineStr">
        <is>
          <t>Direct (campaign tagged in CRM)</t>
        </is>
      </c>
      <c r="N104" t="inlineStr">
        <is>
          <t>6ae4af37d2eea1d25d6995b0</t>
        </is>
      </c>
      <c r="O104" t="n">
        <v>1</v>
      </c>
      <c r="P104" s="40">
        <f>IF(A104="Lead",IF(ISNUMBER(MATCH(G104,QualityStatuses,0)),1,0),0)</f>
        <v>0</v>
      </c>
      <c r="Q104" s="40">
        <f>IF(A104="Lead",IF(G104="New Lead",0,1),0)</f>
        <v>0</v>
      </c>
      <c r="R104" s="40">
        <f>IF(A104="Lead",IF(G104="Lost",1,0),0)</f>
        <v>0</v>
      </c>
      <c r="S104" t="n">
        <v>0</v>
      </c>
      <c r="T104" t="n">
        <v>0</v>
      </c>
      <c r="U104" t="n">
        <v>0</v>
      </c>
      <c r="V104" t="n">
        <v>0</v>
      </c>
      <c r="W104" t="n">
        <v>0</v>
      </c>
      <c r="X104" t="n">
        <v>0</v>
      </c>
      <c r="Y104">
        <f>IF(AND(A104="Lead",COUNTIF(MetaCamps,C104)&gt;0),1,0)</f>
        <v>1</v>
      </c>
      <c r="Z104">
        <f>IF(Y104=1,P104,0)</f>
        <v>0</v>
      </c>
    </row>
    <row r="105">
      <c r="A105" t="inlineStr">
        <is>
          <t>Lead</t>
        </is>
      </c>
      <c r="B105" s="39" t="str">
        <f>IFERROR(INDEX(CampTypes,MATCH(C105,CampList,0)),"Unattributed")</f>
        <v>New</v>
      </c>
      <c r="C105" t="inlineStr">
        <is>
          <t>ABO | Natuf | Leads | Unit Franchise | India | Oct26 | V1</t>
        </is>
      </c>
      <c r="D105" t="inlineStr">
        <is>
          <t>Natuf | Business Owners | Tier1 + Growth Cities | Oct26 | V1</t>
        </is>
      </c>
      <c r="E105" t="inlineStr">
        <is>
          <t>Natuf | Reel | Brand Ambassador | Heard Of Owning A Cafe | V1</t>
        </is>
      </c>
      <c r="F105" t="inlineStr">
        <is>
          <t>In House Natuf</t>
        </is>
      </c>
      <c r="G105" t="inlineStr">
        <is>
          <t>New Lead</t>
        </is>
      </c>
      <c r="H105" s="39" t="str">
        <f>IF(ISNUMBER(MATCH(G105,QualityStatuses,0)),"Quality Lead","Non-Quality Lead")</f>
        <v>Non-Quality Lead</v>
      </c>
      <c r="I105" t="inlineStr">
        <is>
          <t>2026-10</t>
        </is>
      </c>
      <c r="J105" t="inlineStr">
        <is>
          <t>Wk of 2026-10-26</t>
        </is>
      </c>
      <c r="K105" t="inlineStr">
        <is>
          <t>(Unassigned)</t>
        </is>
      </c>
      <c r="L105" t="inlineStr">
        <is>
          <t>Facebook</t>
        </is>
      </c>
      <c r="M105" t="inlineStr">
        <is>
          <t>Direct (campaign tagged in CRM)</t>
        </is>
      </c>
      <c r="N105" t="inlineStr">
        <is>
          <t>6ae4ae7db26dede4b3d7f388</t>
        </is>
      </c>
      <c r="O105" t="n">
        <v>1</v>
      </c>
      <c r="P105" s="40">
        <f>IF(A105="Lead",IF(ISNUMBER(MATCH(G105,QualityStatuses,0)),1,0),0)</f>
        <v>0</v>
      </c>
      <c r="Q105" s="40">
        <f>IF(A105="Lead",IF(G105="New Lead",0,1),0)</f>
        <v>0</v>
      </c>
      <c r="R105" s="40">
        <f>IF(A105="Lead",IF(G105="Lost",1,0),0)</f>
        <v>0</v>
      </c>
      <c r="S105" t="n">
        <v>0</v>
      </c>
      <c r="T105" t="n">
        <v>0</v>
      </c>
      <c r="U105" t="n">
        <v>0</v>
      </c>
      <c r="V105" t="n">
        <v>0</v>
      </c>
      <c r="W105" t="n">
        <v>0</v>
      </c>
      <c r="X105" t="n">
        <v>0</v>
      </c>
      <c r="Y105">
        <f>IF(AND(A105="Lead",COUNTIF(MetaCamps,C105)&gt;0),1,0)</f>
        <v>1</v>
      </c>
      <c r="Z105">
        <f>IF(Y105=1,P105,0)</f>
        <v>0</v>
      </c>
    </row>
    <row r="106">
      <c r="A106" t="inlineStr">
        <is>
          <t>Lead</t>
        </is>
      </c>
      <c r="B106" s="39" t="str">
        <f>IFERROR(INDEX(CampTypes,MATCH(C106,CampList,0)),"Unattributed")</f>
        <v>New</v>
      </c>
      <c r="C106" t="inlineStr">
        <is>
          <t>ABO | Natuf | Leads | Master Franchise | India | Oct26 | V1</t>
        </is>
      </c>
      <c r="D106" t="inlineStr">
        <is>
          <t>Natuf | Broad | Tier1 + Growth Cities | Oct26 | V1</t>
        </is>
      </c>
      <c r="E106" t="inlineStr">
        <is>
          <t>Natuf | Static | Become A Levantine Food | V1</t>
        </is>
      </c>
      <c r="F106" t="inlineStr">
        <is>
          <t>Natuf_MF</t>
        </is>
      </c>
      <c r="G106" t="inlineStr">
        <is>
          <t>New Lead</t>
        </is>
      </c>
      <c r="H106" s="39" t="str">
        <f>IF(ISNUMBER(MATCH(G106,QualityStatuses,0)),"Quality Lead","Non-Quality Lead")</f>
        <v>Non-Quality Lead</v>
      </c>
      <c r="I106" t="inlineStr">
        <is>
          <t>2026-10</t>
        </is>
      </c>
      <c r="J106" t="inlineStr">
        <is>
          <t>Wk of 2026-10-26</t>
        </is>
      </c>
      <c r="K106" t="inlineStr">
        <is>
          <t>Marshal Malbari</t>
        </is>
      </c>
      <c r="L106" t="inlineStr">
        <is>
          <t>Facebook</t>
        </is>
      </c>
      <c r="M106" t="inlineStr">
        <is>
          <t>Direct (campaign tagged in CRM)</t>
        </is>
      </c>
      <c r="N106" t="inlineStr">
        <is>
          <t>6ae4ac59fd1abdf50bcf650e</t>
        </is>
      </c>
      <c r="O106" t="n">
        <v>1</v>
      </c>
      <c r="P106" s="40">
        <f>IF(A106="Lead",IF(ISNUMBER(MATCH(G106,QualityStatuses,0)),1,0),0)</f>
        <v>0</v>
      </c>
      <c r="Q106" s="40">
        <f>IF(A106="Lead",IF(G106="New Lead",0,1),0)</f>
        <v>0</v>
      </c>
      <c r="R106" s="40">
        <f>IF(A106="Lead",IF(G106="Lost",1,0),0)</f>
        <v>0</v>
      </c>
      <c r="S106" t="n">
        <v>0</v>
      </c>
      <c r="T106" t="n">
        <v>0</v>
      </c>
      <c r="U106" t="n">
        <v>0</v>
      </c>
      <c r="V106" t="n">
        <v>0</v>
      </c>
      <c r="W106" t="n">
        <v>0</v>
      </c>
      <c r="X106" t="n">
        <v>0</v>
      </c>
      <c r="Y106">
        <f>IF(AND(A106="Lead",COUNTIF(MetaCamps,C106)&gt;0),1,0)</f>
        <v>1</v>
      </c>
      <c r="Z106">
        <f>IF(Y106=1,P106,0)</f>
        <v>0</v>
      </c>
    </row>
    <row r="107">
      <c r="A107" t="inlineStr">
        <is>
          <t>Lead</t>
        </is>
      </c>
      <c r="B107" s="39" t="str">
        <f>IFERROR(INDEX(CampTypes,MATCH(C107,CampList,0)),"Unattributed")</f>
        <v>New</v>
      </c>
      <c r="C107" t="inlineStr">
        <is>
          <t>ABO | Natuf | Leads | Unit Franchise | India | Oct26 | V1</t>
        </is>
      </c>
      <c r="D107" t="inlineStr">
        <is>
          <t>Natuf | Investors | Tier1 + Growth Cities | Oct26 | V1</t>
        </is>
      </c>
      <c r="E107" t="inlineStr">
        <is>
          <t>Natuf | Reel | Brand Ambassador | Heard Of Owning A Cafe | V1</t>
        </is>
      </c>
      <c r="F107" t="inlineStr">
        <is>
          <t>In House Natuf</t>
        </is>
      </c>
      <c r="G107" t="inlineStr">
        <is>
          <t>New Lead</t>
        </is>
      </c>
      <c r="H107" s="39" t="str">
        <f>IF(ISNUMBER(MATCH(G107,QualityStatuses,0)),"Quality Lead","Non-Quality Lead")</f>
        <v>Non-Quality Lead</v>
      </c>
      <c r="I107" t="inlineStr">
        <is>
          <t>2026-10</t>
        </is>
      </c>
      <c r="J107" t="inlineStr">
        <is>
          <t>Wk of 2026-10-26</t>
        </is>
      </c>
      <c r="K107" t="inlineStr">
        <is>
          <t>(Unassigned)</t>
        </is>
      </c>
      <c r="L107" t="inlineStr">
        <is>
          <t>Facebook</t>
        </is>
      </c>
      <c r="M107" t="inlineStr">
        <is>
          <t>Direct (campaign tagged in CRM)</t>
        </is>
      </c>
      <c r="N107" t="inlineStr">
        <is>
          <t>6ae4a8b19692f7e85152fc0d</t>
        </is>
      </c>
      <c r="O107" t="n">
        <v>1</v>
      </c>
      <c r="P107" s="40">
        <f>IF(A107="Lead",IF(ISNUMBER(MATCH(G107,QualityStatuses,0)),1,0),0)</f>
        <v>0</v>
      </c>
      <c r="Q107" s="40">
        <f>IF(A107="Lead",IF(G107="New Lead",0,1),0)</f>
        <v>0</v>
      </c>
      <c r="R107" s="40">
        <f>IF(A107="Lead",IF(G107="Lost",1,0),0)</f>
        <v>0</v>
      </c>
      <c r="S107" t="n">
        <v>0</v>
      </c>
      <c r="T107" t="n">
        <v>0</v>
      </c>
      <c r="U107" t="n">
        <v>0</v>
      </c>
      <c r="V107" t="n">
        <v>0</v>
      </c>
      <c r="W107" t="n">
        <v>0</v>
      </c>
      <c r="X107" t="n">
        <v>0</v>
      </c>
      <c r="Y107">
        <f>IF(AND(A107="Lead",COUNTIF(MetaCamps,C107)&gt;0),1,0)</f>
        <v>1</v>
      </c>
      <c r="Z107">
        <f>IF(Y107=1,P107,0)</f>
        <v>0</v>
      </c>
    </row>
    <row r="108">
      <c r="A108" t="inlineStr">
        <is>
          <t>Lead</t>
        </is>
      </c>
      <c r="B108" s="39" t="str">
        <f>IFERROR(INDEX(CampTypes,MATCH(C108,CampList,0)),"Unattributed")</f>
        <v>New</v>
      </c>
      <c r="C108" t="inlineStr">
        <is>
          <t>ABO | Natuf | Leads | Unit Franchise | India | Oct26 | V1</t>
        </is>
      </c>
      <c r="D108" t="inlineStr">
        <is>
          <t>Natuf | Broad | Tier1 + Growth Cities | Oct26 | V1</t>
        </is>
      </c>
      <c r="E108" t="inlineStr">
        <is>
          <t>Natuf | Reel | Brand Ambassador | Heard Of Owning A Cafe | V1</t>
        </is>
      </c>
      <c r="F108" t="inlineStr">
        <is>
          <t>In House Natuf</t>
        </is>
      </c>
      <c r="G108" t="inlineStr">
        <is>
          <t>Attempt 2</t>
        </is>
      </c>
      <c r="H108" s="39" t="str">
        <f>IF(ISNUMBER(MATCH(G108,QualityStatuses,0)),"Quality Lead","Non-Quality Lead")</f>
        <v>Non-Quality Lead</v>
      </c>
      <c r="I108" t="inlineStr">
        <is>
          <t>2026-10</t>
        </is>
      </c>
      <c r="J108" t="inlineStr">
        <is>
          <t>Wk of 2026-10-26</t>
        </is>
      </c>
      <c r="K108" t="inlineStr">
        <is>
          <t>Vikas Pathak</t>
        </is>
      </c>
      <c r="L108" t="inlineStr">
        <is>
          <t>Facebook</t>
        </is>
      </c>
      <c r="M108" t="inlineStr">
        <is>
          <t>Direct (campaign tagged in CRM)</t>
        </is>
      </c>
      <c r="N108" t="inlineStr">
        <is>
          <t>6ae4a7e4a6f55121737d0769</t>
        </is>
      </c>
      <c r="O108" t="n">
        <v>1</v>
      </c>
      <c r="P108" s="40">
        <f>IF(A108="Lead",IF(ISNUMBER(MATCH(G108,QualityStatuses,0)),1,0),0)</f>
        <v>0</v>
      </c>
      <c r="Q108" s="40">
        <f>IF(A108="Lead",IF(G108="New Lead",0,1),0)</f>
        <v>1</v>
      </c>
      <c r="R108" s="40">
        <f>IF(A108="Lead",IF(G108="Lost",1,0),0)</f>
        <v>0</v>
      </c>
      <c r="S108" t="n">
        <v>1</v>
      </c>
      <c r="T108" t="n">
        <v>1</v>
      </c>
      <c r="U108" t="n">
        <v>0</v>
      </c>
      <c r="V108" t="n">
        <v>0</v>
      </c>
      <c r="W108" t="n">
        <v>0</v>
      </c>
      <c r="X108" t="n">
        <v>0</v>
      </c>
      <c r="Y108">
        <f>IF(AND(A108="Lead",COUNTIF(MetaCamps,C108)&gt;0),1,0)</f>
        <v>1</v>
      </c>
      <c r="Z108">
        <f>IF(Y108=1,P108,0)</f>
        <v>0</v>
      </c>
    </row>
    <row r="109">
      <c r="A109" t="inlineStr">
        <is>
          <t>Lead</t>
        </is>
      </c>
      <c r="B109" s="39" t="str">
        <f>IFERROR(INDEX(CampTypes,MATCH(C109,CampList,0)),"Unattributed")</f>
        <v>New</v>
      </c>
      <c r="C109" t="inlineStr">
        <is>
          <t>ABO | Natuf | Leads | Master Franchise | India | Oct26 | V1</t>
        </is>
      </c>
      <c r="D109" t="inlineStr">
        <is>
          <t>Natuf | Broad | Tier1 + Growth Cities | Oct26 | V1</t>
        </is>
      </c>
      <c r="E109" t="inlineStr">
        <is>
          <t>Natuf | Static | Become A Levantine Food | V1</t>
        </is>
      </c>
      <c r="F109" t="inlineStr">
        <is>
          <t>Natuf_MF</t>
        </is>
      </c>
      <c r="G109" t="inlineStr">
        <is>
          <t>Lost</t>
        </is>
      </c>
      <c r="H109" s="39" t="str">
        <f>IF(ISNUMBER(MATCH(G109,QualityStatuses,0)),"Quality Lead","Non-Quality Lead")</f>
        <v>Non-Quality Lead</v>
      </c>
      <c r="I109" t="inlineStr">
        <is>
          <t>2026-10</t>
        </is>
      </c>
      <c r="J109" t="inlineStr">
        <is>
          <t>Wk of 2026-10-26</t>
        </is>
      </c>
      <c r="K109" t="inlineStr">
        <is>
          <t>Marshal Malbari</t>
        </is>
      </c>
      <c r="L109" t="inlineStr">
        <is>
          <t>Facebook</t>
        </is>
      </c>
      <c r="M109" t="inlineStr">
        <is>
          <t>Direct (campaign tagged in CRM)</t>
        </is>
      </c>
      <c r="N109" t="inlineStr">
        <is>
          <t>6ae4a7a342a1a194f0c0cb2a</t>
        </is>
      </c>
      <c r="O109" t="n">
        <v>1</v>
      </c>
      <c r="P109" s="40">
        <f>IF(A109="Lead",IF(ISNUMBER(MATCH(G109,QualityStatuses,0)),1,0),0)</f>
        <v>0</v>
      </c>
      <c r="Q109" s="40">
        <f>IF(A109="Lead",IF(G109="New Lead",0,1),0)</f>
        <v>1</v>
      </c>
      <c r="R109" s="40">
        <f>IF(A109="Lead",IF(G109="Lost",1,0),0)</f>
        <v>1</v>
      </c>
      <c r="S109" t="n">
        <v>1</v>
      </c>
      <c r="T109" t="n">
        <v>1</v>
      </c>
      <c r="U109" t="n">
        <v>0</v>
      </c>
      <c r="V109" t="n">
        <v>0</v>
      </c>
      <c r="W109" t="n">
        <v>0</v>
      </c>
      <c r="X109" t="n">
        <v>0</v>
      </c>
      <c r="Y109">
        <f>IF(AND(A109="Lead",COUNTIF(MetaCamps,C109)&gt;0),1,0)</f>
        <v>1</v>
      </c>
      <c r="Z109">
        <f>IF(Y109=1,P109,0)</f>
        <v>0</v>
      </c>
    </row>
    <row r="110">
      <c r="A110" t="inlineStr">
        <is>
          <t>Lead</t>
        </is>
      </c>
      <c r="B110" s="39" t="str">
        <f>IFERROR(INDEX(CampTypes,MATCH(C110,CampList,0)),"Unattributed")</f>
        <v>New</v>
      </c>
      <c r="C110" t="inlineStr">
        <is>
          <t>ABO | Natuf | Leads | Unit Franchise | India | Oct26 | V1</t>
        </is>
      </c>
      <c r="D110" t="inlineStr">
        <is>
          <t>Natuf | Investors | Tier1 + Growth Cities | Oct26 | V1</t>
        </is>
      </c>
      <c r="E110" t="inlineStr">
        <is>
          <t>Natuf | Reel | Brand Ambassador | Heard Of Owning A Cafe | V1</t>
        </is>
      </c>
      <c r="F110" t="inlineStr">
        <is>
          <t>In House Natuf</t>
        </is>
      </c>
      <c r="G110" t="inlineStr">
        <is>
          <t>Attempt 1</t>
        </is>
      </c>
      <c r="H110" s="39" t="str">
        <f>IF(ISNUMBER(MATCH(G110,QualityStatuses,0)),"Quality Lead","Non-Quality Lead")</f>
        <v>Non-Quality Lead</v>
      </c>
      <c r="I110" t="inlineStr">
        <is>
          <t>2026-10</t>
        </is>
      </c>
      <c r="J110" t="inlineStr">
        <is>
          <t>Wk of 2026-10-26</t>
        </is>
      </c>
      <c r="K110" t="inlineStr">
        <is>
          <t>Vikas Pathak</t>
        </is>
      </c>
      <c r="L110" t="inlineStr">
        <is>
          <t>Facebook</t>
        </is>
      </c>
      <c r="M110" t="inlineStr">
        <is>
          <t>Direct (campaign tagged in CRM)</t>
        </is>
      </c>
      <c r="N110" t="inlineStr">
        <is>
          <t>6ae4a739ce8e739733e25d88</t>
        </is>
      </c>
      <c r="O110" t="n">
        <v>1</v>
      </c>
      <c r="P110" s="40">
        <f>IF(A110="Lead",IF(ISNUMBER(MATCH(G110,QualityStatuses,0)),1,0),0)</f>
        <v>0</v>
      </c>
      <c r="Q110" s="40">
        <f>IF(A110="Lead",IF(G110="New Lead",0,1),0)</f>
        <v>1</v>
      </c>
      <c r="R110" s="40">
        <f>IF(A110="Lead",IF(G110="Lost",1,0),0)</f>
        <v>0</v>
      </c>
      <c r="S110" t="n">
        <v>1</v>
      </c>
      <c r="T110" t="n">
        <v>0</v>
      </c>
      <c r="U110" t="n">
        <v>0</v>
      </c>
      <c r="V110" t="n">
        <v>0</v>
      </c>
      <c r="W110" t="n">
        <v>0</v>
      </c>
      <c r="X110" t="n">
        <v>0</v>
      </c>
      <c r="Y110">
        <f>IF(AND(A110="Lead",COUNTIF(MetaCamps,C110)&gt;0),1,0)</f>
        <v>1</v>
      </c>
      <c r="Z110">
        <f>IF(Y110=1,P110,0)</f>
        <v>0</v>
      </c>
    </row>
    <row r="111">
      <c r="A111" t="inlineStr">
        <is>
          <t>Lead</t>
        </is>
      </c>
      <c r="B111" s="39" t="str">
        <f>IFERROR(INDEX(CampTypes,MATCH(C111,CampList,0)),"Unattributed")</f>
        <v>New</v>
      </c>
      <c r="C111" t="inlineStr">
        <is>
          <t>ABO | Natuf | Leads | Unit Franchise | India | Oct26 | V1</t>
        </is>
      </c>
      <c r="D111" t="inlineStr">
        <is>
          <t>Natuf | Investors | Tier1 + Growth Cities | Oct26 | V1</t>
        </is>
      </c>
      <c r="E111" t="inlineStr">
        <is>
          <t>Natuf | Reel | Brand Ambassador | Heard Of Owning A Cafe | V1</t>
        </is>
      </c>
      <c r="F111" t="inlineStr">
        <is>
          <t>In House Natuf</t>
        </is>
      </c>
      <c r="G111" t="inlineStr">
        <is>
          <t>New Lead</t>
        </is>
      </c>
      <c r="H111" s="39" t="str">
        <f>IF(ISNUMBER(MATCH(G111,QualityStatuses,0)),"Quality Lead","Non-Quality Lead")</f>
        <v>Non-Quality Lead</v>
      </c>
      <c r="I111" t="inlineStr">
        <is>
          <t>2026-10</t>
        </is>
      </c>
      <c r="J111" t="inlineStr">
        <is>
          <t>Wk of 2026-10-26</t>
        </is>
      </c>
      <c r="K111" t="inlineStr">
        <is>
          <t>(Unassigned)</t>
        </is>
      </c>
      <c r="L111" t="inlineStr">
        <is>
          <t>Facebook</t>
        </is>
      </c>
      <c r="M111" t="inlineStr">
        <is>
          <t>Direct (campaign tagged in CRM)</t>
        </is>
      </c>
      <c r="N111" t="inlineStr">
        <is>
          <t>6ae4a703b686d2051b04cc56</t>
        </is>
      </c>
      <c r="O111" t="n">
        <v>1</v>
      </c>
      <c r="P111" s="40">
        <f>IF(A111="Lead",IF(ISNUMBER(MATCH(G111,QualityStatuses,0)),1,0),0)</f>
        <v>0</v>
      </c>
      <c r="Q111" s="40">
        <f>IF(A111="Lead",IF(G111="New Lead",0,1),0)</f>
        <v>0</v>
      </c>
      <c r="R111" s="40">
        <f>IF(A111="Lead",IF(G111="Lost",1,0),0)</f>
        <v>0</v>
      </c>
      <c r="S111" t="n">
        <v>0</v>
      </c>
      <c r="T111" t="n">
        <v>0</v>
      </c>
      <c r="U111" t="n">
        <v>0</v>
      </c>
      <c r="V111" t="n">
        <v>0</v>
      </c>
      <c r="W111" t="n">
        <v>0</v>
      </c>
      <c r="X111" t="n">
        <v>0</v>
      </c>
      <c r="Y111">
        <f>IF(AND(A111="Lead",COUNTIF(MetaCamps,C111)&gt;0),1,0)</f>
        <v>1</v>
      </c>
      <c r="Z111">
        <f>IF(Y111=1,P111,0)</f>
        <v>0</v>
      </c>
    </row>
    <row r="112">
      <c r="A112" t="inlineStr">
        <is>
          <t>Lead</t>
        </is>
      </c>
      <c r="B112" s="39" t="str">
        <f>IFERROR(INDEX(CampTypes,MATCH(C112,CampList,0)),"Unattributed")</f>
        <v>New</v>
      </c>
      <c r="C112" t="inlineStr">
        <is>
          <t>ABO | Natuf | Leads | Unit Franchise | India | Oct26 | V1</t>
        </is>
      </c>
      <c r="D112" t="inlineStr">
        <is>
          <t>Natuf | Broad | Tier1 + Growth Cities | Oct26 | V1</t>
        </is>
      </c>
      <c r="E112" t="inlineStr">
        <is>
          <t>Natuf | Reel | Brand Ambassador | Heard Of Owning A Cafe | V1</t>
        </is>
      </c>
      <c r="F112" t="inlineStr">
        <is>
          <t>In House Natuf</t>
        </is>
      </c>
      <c r="G112" t="inlineStr">
        <is>
          <t>Lost</t>
        </is>
      </c>
      <c r="H112" s="39" t="str">
        <f>IF(ISNUMBER(MATCH(G112,QualityStatuses,0)),"Quality Lead","Non-Quality Lead")</f>
        <v>Non-Quality Lead</v>
      </c>
      <c r="I112" t="inlineStr">
        <is>
          <t>2026-10</t>
        </is>
      </c>
      <c r="J112" t="inlineStr">
        <is>
          <t>Wk of 2026-10-26</t>
        </is>
      </c>
      <c r="K112" t="inlineStr">
        <is>
          <t>Vikas Pathak</t>
        </is>
      </c>
      <c r="L112" t="inlineStr">
        <is>
          <t>Facebook</t>
        </is>
      </c>
      <c r="M112" t="inlineStr">
        <is>
          <t>Direct (campaign tagged in CRM)</t>
        </is>
      </c>
      <c r="N112" t="inlineStr">
        <is>
          <t>6ae4a63ad343c18ea207737c</t>
        </is>
      </c>
      <c r="O112" t="n">
        <v>1</v>
      </c>
      <c r="P112" s="40">
        <f>IF(A112="Lead",IF(ISNUMBER(MATCH(G112,QualityStatuses,0)),1,0),0)</f>
        <v>0</v>
      </c>
      <c r="Q112" s="40">
        <f>IF(A112="Lead",IF(G112="New Lead",0,1),0)</f>
        <v>1</v>
      </c>
      <c r="R112" s="40">
        <f>IF(A112="Lead",IF(G112="Lost",1,0),0)</f>
        <v>1</v>
      </c>
      <c r="S112" t="n">
        <v>1</v>
      </c>
      <c r="T112" t="n">
        <v>1</v>
      </c>
      <c r="U112" t="n">
        <v>0</v>
      </c>
      <c r="V112" t="n">
        <v>0</v>
      </c>
      <c r="W112" t="n">
        <v>0</v>
      </c>
      <c r="X112" t="n">
        <v>0</v>
      </c>
      <c r="Y112">
        <f>IF(AND(A112="Lead",COUNTIF(MetaCamps,C112)&gt;0),1,0)</f>
        <v>1</v>
      </c>
      <c r="Z112">
        <f>IF(Y112=1,P112,0)</f>
        <v>0</v>
      </c>
    </row>
    <row r="113">
      <c r="A113" t="inlineStr">
        <is>
          <t>Lead</t>
        </is>
      </c>
      <c r="B113" s="39" t="str">
        <f>IFERROR(INDEX(CampTypes,MATCH(C113,CampList,0)),"Unattributed")</f>
        <v>New</v>
      </c>
      <c r="C113" t="inlineStr">
        <is>
          <t>ABO | Natuf | Leads | Unit Franchise | India | Oct26 | V1</t>
        </is>
      </c>
      <c r="D113" t="inlineStr">
        <is>
          <t>Natuf | Broad | Tier1 + Growth Cities | Oct26 | V1</t>
        </is>
      </c>
      <c r="E113" t="inlineStr">
        <is>
          <t>Natuf | Reel | Brand Ambassador | Heard Of Owning A Cafe | V1</t>
        </is>
      </c>
      <c r="F113" t="inlineStr">
        <is>
          <t>In House Natuf</t>
        </is>
      </c>
      <c r="G113" t="inlineStr">
        <is>
          <t>New Lead</t>
        </is>
      </c>
      <c r="H113" s="39" t="str">
        <f>IF(ISNUMBER(MATCH(G113,QualityStatuses,0)),"Quality Lead","Non-Quality Lead")</f>
        <v>Non-Quality Lead</v>
      </c>
      <c r="I113" t="inlineStr">
        <is>
          <t>2026-10</t>
        </is>
      </c>
      <c r="J113" t="inlineStr">
        <is>
          <t>Wk of 2026-10-26</t>
        </is>
      </c>
      <c r="K113" t="inlineStr">
        <is>
          <t>(Unassigned)</t>
        </is>
      </c>
      <c r="L113" t="inlineStr">
        <is>
          <t>Facebook</t>
        </is>
      </c>
      <c r="M113" t="inlineStr">
        <is>
          <t>Direct (campaign tagged in CRM)</t>
        </is>
      </c>
      <c r="N113" t="inlineStr">
        <is>
          <t>6ae4a56fb30209d6c9880ed3</t>
        </is>
      </c>
      <c r="O113" t="n">
        <v>1</v>
      </c>
      <c r="P113" s="40">
        <f>IF(A113="Lead",IF(ISNUMBER(MATCH(G113,QualityStatuses,0)),1,0),0)</f>
        <v>0</v>
      </c>
      <c r="Q113" s="40">
        <f>IF(A113="Lead",IF(G113="New Lead",0,1),0)</f>
        <v>0</v>
      </c>
      <c r="R113" s="40">
        <f>IF(A113="Lead",IF(G113="Lost",1,0),0)</f>
        <v>0</v>
      </c>
      <c r="S113" t="n">
        <v>0</v>
      </c>
      <c r="T113" t="n">
        <v>0</v>
      </c>
      <c r="U113" t="n">
        <v>0</v>
      </c>
      <c r="V113" t="n">
        <v>0</v>
      </c>
      <c r="W113" t="n">
        <v>0</v>
      </c>
      <c r="X113" t="n">
        <v>0</v>
      </c>
      <c r="Y113">
        <f>IF(AND(A113="Lead",COUNTIF(MetaCamps,C113)&gt;0),1,0)</f>
        <v>1</v>
      </c>
      <c r="Z113">
        <f>IF(Y113=1,P113,0)</f>
        <v>0</v>
      </c>
    </row>
    <row r="114">
      <c r="A114" t="inlineStr">
        <is>
          <t>Lead</t>
        </is>
      </c>
      <c r="B114" s="39" t="str">
        <f>IFERROR(INDEX(CampTypes,MATCH(C114,CampList,0)),"Unattributed")</f>
        <v>New</v>
      </c>
      <c r="C114" t="inlineStr">
        <is>
          <t>ABO | Natuf | Leads | Unit Franchise | India | Oct26 | V1</t>
        </is>
      </c>
      <c r="D114" t="inlineStr">
        <is>
          <t>Natuf | Broad | Tier1 + Growth Cities | Oct26 | V1</t>
        </is>
      </c>
      <c r="E114" t="inlineStr">
        <is>
          <t>Natuf | Reel | Brand Ambassador | Heard Of Owning A Cafe | V1</t>
        </is>
      </c>
      <c r="F114" t="inlineStr">
        <is>
          <t>In House Natuf</t>
        </is>
      </c>
      <c r="G114" t="inlineStr">
        <is>
          <t>New Lead</t>
        </is>
      </c>
      <c r="H114" s="39" t="str">
        <f>IF(ISNUMBER(MATCH(G114,QualityStatuses,0)),"Quality Lead","Non-Quality Lead")</f>
        <v>Non-Quality Lead</v>
      </c>
      <c r="I114" t="inlineStr">
        <is>
          <t>2026-10</t>
        </is>
      </c>
      <c r="J114" t="inlineStr">
        <is>
          <t>Wk of 2026-10-26</t>
        </is>
      </c>
      <c r="K114" t="inlineStr">
        <is>
          <t>Marshal Malbari</t>
        </is>
      </c>
      <c r="L114" t="inlineStr">
        <is>
          <t>Facebook</t>
        </is>
      </c>
      <c r="M114" t="inlineStr">
        <is>
          <t>Direct (campaign tagged in CRM)</t>
        </is>
      </c>
      <c r="N114" t="inlineStr">
        <is>
          <t>6ae4a4e8a6f55121737d0480</t>
        </is>
      </c>
      <c r="O114" t="n">
        <v>1</v>
      </c>
      <c r="P114" s="40">
        <f>IF(A114="Lead",IF(ISNUMBER(MATCH(G114,QualityStatuses,0)),1,0),0)</f>
        <v>0</v>
      </c>
      <c r="Q114" s="40">
        <f>IF(A114="Lead",IF(G114="New Lead",0,1),0)</f>
        <v>0</v>
      </c>
      <c r="R114" s="40">
        <f>IF(A114="Lead",IF(G114="Lost",1,0),0)</f>
        <v>0</v>
      </c>
      <c r="S114" t="n">
        <v>0</v>
      </c>
      <c r="T114" t="n">
        <v>0</v>
      </c>
      <c r="U114" t="n">
        <v>0</v>
      </c>
      <c r="V114" t="n">
        <v>0</v>
      </c>
      <c r="W114" t="n">
        <v>0</v>
      </c>
      <c r="X114" t="n">
        <v>0</v>
      </c>
      <c r="Y114">
        <f>IF(AND(A114="Lead",COUNTIF(MetaCamps,C114)&gt;0),1,0)</f>
        <v>1</v>
      </c>
      <c r="Z114">
        <f>IF(Y114=1,P114,0)</f>
        <v>0</v>
      </c>
    </row>
    <row r="115">
      <c r="A115" t="inlineStr">
        <is>
          <t>Lead</t>
        </is>
      </c>
      <c r="B115" s="39" t="str">
        <f>IFERROR(INDEX(CampTypes,MATCH(C115,CampList,0)),"Unattributed")</f>
        <v>New</v>
      </c>
      <c r="C115" t="inlineStr">
        <is>
          <t>ABO | Natuf | Leads | Unit Franchise | India | Oct26 | V1</t>
        </is>
      </c>
      <c r="D115" t="inlineStr">
        <is>
          <t>Natuf | Business Owners | Tier1 + Growth Cities | Oct26 | V1</t>
        </is>
      </c>
      <c r="E115" t="inlineStr">
        <is>
          <t>Natuf | Reel | Brand Ambassador | Heard Of Owning A Cafe | V1</t>
        </is>
      </c>
      <c r="F115" t="inlineStr">
        <is>
          <t>In House Natuf</t>
        </is>
      </c>
      <c r="G115" t="inlineStr">
        <is>
          <t>New Lead</t>
        </is>
      </c>
      <c r="H115" s="39" t="str">
        <f>IF(ISNUMBER(MATCH(G115,QualityStatuses,0)),"Quality Lead","Non-Quality Lead")</f>
        <v>Non-Quality Lead</v>
      </c>
      <c r="I115" t="inlineStr">
        <is>
          <t>2026-10</t>
        </is>
      </c>
      <c r="J115" t="inlineStr">
        <is>
          <t>Wk of 2026-10-26</t>
        </is>
      </c>
      <c r="K115" t="inlineStr">
        <is>
          <t>(Unassigned)</t>
        </is>
      </c>
      <c r="L115" t="inlineStr">
        <is>
          <t>Facebook</t>
        </is>
      </c>
      <c r="M115" t="inlineStr">
        <is>
          <t>Direct (campaign tagged in CRM)</t>
        </is>
      </c>
      <c r="N115" t="inlineStr">
        <is>
          <t>6ae4a2e89bad28ad6de3a9fb</t>
        </is>
      </c>
      <c r="O115" t="n">
        <v>1</v>
      </c>
      <c r="P115" s="40">
        <f>IF(A115="Lead",IF(ISNUMBER(MATCH(G115,QualityStatuses,0)),1,0),0)</f>
        <v>0</v>
      </c>
      <c r="Q115" s="40">
        <f>IF(A115="Lead",IF(G115="New Lead",0,1),0)</f>
        <v>0</v>
      </c>
      <c r="R115" s="40">
        <f>IF(A115="Lead",IF(G115="Lost",1,0),0)</f>
        <v>0</v>
      </c>
      <c r="S115" t="n">
        <v>0</v>
      </c>
      <c r="T115" t="n">
        <v>0</v>
      </c>
      <c r="U115" t="n">
        <v>0</v>
      </c>
      <c r="V115" t="n">
        <v>0</v>
      </c>
      <c r="W115" t="n">
        <v>0</v>
      </c>
      <c r="X115" t="n">
        <v>0</v>
      </c>
      <c r="Y115">
        <f>IF(AND(A115="Lead",COUNTIF(MetaCamps,C115)&gt;0),1,0)</f>
        <v>1</v>
      </c>
      <c r="Z115">
        <f>IF(Y115=1,P115,0)</f>
        <v>0</v>
      </c>
    </row>
    <row r="116">
      <c r="A116" t="inlineStr">
        <is>
          <t>Lead</t>
        </is>
      </c>
      <c r="B116" s="39" t="str">
        <f>IFERROR(INDEX(CampTypes,MATCH(C116,CampList,0)),"Unattributed")</f>
        <v>New</v>
      </c>
      <c r="C116" t="inlineStr">
        <is>
          <t>ABO | Natuf | Leads | Unit Franchise | India | Oct26 | V1</t>
        </is>
      </c>
      <c r="D116" t="inlineStr">
        <is>
          <t>Natuf | Broad | Tier1 + Growth Cities | Oct26 | V1</t>
        </is>
      </c>
      <c r="E116" t="inlineStr">
        <is>
          <t>Natuf | Reel | Brand Ambassador | Heard Of Owning A Cafe | V1</t>
        </is>
      </c>
      <c r="F116" t="inlineStr">
        <is>
          <t>In House Natuf</t>
        </is>
      </c>
      <c r="G116" t="inlineStr">
        <is>
          <t>New Lead</t>
        </is>
      </c>
      <c r="H116" s="39" t="str">
        <f>IF(ISNUMBER(MATCH(G116,QualityStatuses,0)),"Quality Lead","Non-Quality Lead")</f>
        <v>Non-Quality Lead</v>
      </c>
      <c r="I116" t="inlineStr">
        <is>
          <t>2026-10</t>
        </is>
      </c>
      <c r="J116" t="inlineStr">
        <is>
          <t>Wk of 2026-10-26</t>
        </is>
      </c>
      <c r="K116" t="inlineStr">
        <is>
          <t>Marshal Malbari</t>
        </is>
      </c>
      <c r="L116" t="inlineStr">
        <is>
          <t>Facebook</t>
        </is>
      </c>
      <c r="M116" t="inlineStr">
        <is>
          <t>Direct (campaign tagged in CRM)</t>
        </is>
      </c>
      <c r="N116" t="inlineStr">
        <is>
          <t>6ae4a1286a060b936299b4a7</t>
        </is>
      </c>
      <c r="O116" t="n">
        <v>1</v>
      </c>
      <c r="P116" s="40">
        <f>IF(A116="Lead",IF(ISNUMBER(MATCH(G116,QualityStatuses,0)),1,0),0)</f>
        <v>0</v>
      </c>
      <c r="Q116" s="40">
        <f>IF(A116="Lead",IF(G116="New Lead",0,1),0)</f>
        <v>0</v>
      </c>
      <c r="R116" s="40">
        <f>IF(A116="Lead",IF(G116="Lost",1,0),0)</f>
        <v>0</v>
      </c>
      <c r="S116" t="n">
        <v>0</v>
      </c>
      <c r="T116" t="n">
        <v>0</v>
      </c>
      <c r="U116" t="n">
        <v>0</v>
      </c>
      <c r="V116" t="n">
        <v>0</v>
      </c>
      <c r="W116" t="n">
        <v>0</v>
      </c>
      <c r="X116" t="n">
        <v>0</v>
      </c>
      <c r="Y116">
        <f>IF(AND(A116="Lead",COUNTIF(MetaCamps,C116)&gt;0),1,0)</f>
        <v>1</v>
      </c>
      <c r="Z116">
        <f>IF(Y116=1,P116,0)</f>
        <v>0</v>
      </c>
    </row>
    <row r="117">
      <c r="A117" t="inlineStr">
        <is>
          <t>Lead</t>
        </is>
      </c>
      <c r="B117" s="39" t="str">
        <f>IFERROR(INDEX(CampTypes,MATCH(C117,CampList,0)),"Unattributed")</f>
        <v>New</v>
      </c>
      <c r="C117" t="inlineStr">
        <is>
          <t>ABO | Natuf | Leads | Unit Franchise | India | Oct26 | V1</t>
        </is>
      </c>
      <c r="D117" t="inlineStr">
        <is>
          <t>Natuf | Business Owners | Tier1 + Growth Cities | Oct26 | V1</t>
        </is>
      </c>
      <c r="E117" t="inlineStr">
        <is>
          <t>Natuf | Reel | Brand Ambassador | Heard Of Owning A Cafe | V1</t>
        </is>
      </c>
      <c r="F117" t="inlineStr">
        <is>
          <t>In House Natuf</t>
        </is>
      </c>
      <c r="G117" t="inlineStr">
        <is>
          <t>New Lead</t>
        </is>
      </c>
      <c r="H117" s="39" t="str">
        <f>IF(ISNUMBER(MATCH(G117,QualityStatuses,0)),"Quality Lead","Non-Quality Lead")</f>
        <v>Non-Quality Lead</v>
      </c>
      <c r="I117" t="inlineStr">
        <is>
          <t>2026-10</t>
        </is>
      </c>
      <c r="J117" t="inlineStr">
        <is>
          <t>Wk of 2026-10-26</t>
        </is>
      </c>
      <c r="K117" t="inlineStr">
        <is>
          <t>(Unassigned)</t>
        </is>
      </c>
      <c r="L117" t="inlineStr">
        <is>
          <t>Facebook</t>
        </is>
      </c>
      <c r="M117" t="inlineStr">
        <is>
          <t>Direct (campaign tagged in CRM)</t>
        </is>
      </c>
      <c r="N117" t="inlineStr">
        <is>
          <t>6ae4a103b0d362ffe5e83ead</t>
        </is>
      </c>
      <c r="O117" t="n">
        <v>1</v>
      </c>
      <c r="P117" s="40">
        <f>IF(A117="Lead",IF(ISNUMBER(MATCH(G117,QualityStatuses,0)),1,0),0)</f>
        <v>0</v>
      </c>
      <c r="Q117" s="40">
        <f>IF(A117="Lead",IF(G117="New Lead",0,1),0)</f>
        <v>0</v>
      </c>
      <c r="R117" s="40">
        <f>IF(A117="Lead",IF(G117="Lost",1,0),0)</f>
        <v>0</v>
      </c>
      <c r="S117" t="n">
        <v>0</v>
      </c>
      <c r="T117" t="n">
        <v>0</v>
      </c>
      <c r="U117" t="n">
        <v>0</v>
      </c>
      <c r="V117" t="n">
        <v>0</v>
      </c>
      <c r="W117" t="n">
        <v>0</v>
      </c>
      <c r="X117" t="n">
        <v>0</v>
      </c>
      <c r="Y117">
        <f>IF(AND(A117="Lead",COUNTIF(MetaCamps,C117)&gt;0),1,0)</f>
        <v>1</v>
      </c>
      <c r="Z117">
        <f>IF(Y117=1,P117,0)</f>
        <v>0</v>
      </c>
    </row>
    <row r="118">
      <c r="A118" t="inlineStr">
        <is>
          <t>Lead</t>
        </is>
      </c>
      <c r="B118" s="39" t="str">
        <f>IFERROR(INDEX(CampTypes,MATCH(C118,CampList,0)),"Unattributed")</f>
        <v>New</v>
      </c>
      <c r="C118" t="inlineStr">
        <is>
          <t>ABO | Natuf | Leads | Master Franchise | India | Oct26 | V1</t>
        </is>
      </c>
      <c r="D118" t="inlineStr">
        <is>
          <t>Natuf | Business Owners | Tier1 + Growth Cities | Oct26 | V1</t>
        </is>
      </c>
      <c r="E118" t="inlineStr">
        <is>
          <t>Natuf | Static | Become A Levantine Food | V1</t>
        </is>
      </c>
      <c r="F118" t="inlineStr">
        <is>
          <t>Natuf_MF</t>
        </is>
      </c>
      <c r="G118" t="inlineStr">
        <is>
          <t>New Lead</t>
        </is>
      </c>
      <c r="H118" s="39" t="str">
        <f>IF(ISNUMBER(MATCH(G118,QualityStatuses,0)),"Quality Lead","Non-Quality Lead")</f>
        <v>Non-Quality Lead</v>
      </c>
      <c r="I118" t="inlineStr">
        <is>
          <t>2026-10</t>
        </is>
      </c>
      <c r="J118" t="inlineStr">
        <is>
          <t>Wk of 2026-10-26</t>
        </is>
      </c>
      <c r="K118" t="inlineStr">
        <is>
          <t>Marshal Malbari</t>
        </is>
      </c>
      <c r="L118" t="inlineStr">
        <is>
          <t>Facebook</t>
        </is>
      </c>
      <c r="M118" t="inlineStr">
        <is>
          <t>Direct (campaign tagged in CRM)</t>
        </is>
      </c>
      <c r="N118" t="inlineStr">
        <is>
          <t>6ae4a06dd47f3486d86715ba</t>
        </is>
      </c>
      <c r="O118" t="n">
        <v>1</v>
      </c>
      <c r="P118" s="40">
        <f>IF(A118="Lead",IF(ISNUMBER(MATCH(G118,QualityStatuses,0)),1,0),0)</f>
        <v>0</v>
      </c>
      <c r="Q118" s="40">
        <f>IF(A118="Lead",IF(G118="New Lead",0,1),0)</f>
        <v>0</v>
      </c>
      <c r="R118" s="40">
        <f>IF(A118="Lead",IF(G118="Lost",1,0),0)</f>
        <v>0</v>
      </c>
      <c r="S118" t="n">
        <v>0</v>
      </c>
      <c r="T118" t="n">
        <v>0</v>
      </c>
      <c r="U118" t="n">
        <v>0</v>
      </c>
      <c r="V118" t="n">
        <v>0</v>
      </c>
      <c r="W118" t="n">
        <v>0</v>
      </c>
      <c r="X118" t="n">
        <v>0</v>
      </c>
      <c r="Y118">
        <f>IF(AND(A118="Lead",COUNTIF(MetaCamps,C118)&gt;0),1,0)</f>
        <v>1</v>
      </c>
      <c r="Z118">
        <f>IF(Y118=1,P118,0)</f>
        <v>0</v>
      </c>
    </row>
    <row r="119">
      <c r="A119" t="inlineStr">
        <is>
          <t>Lead</t>
        </is>
      </c>
      <c r="B119" s="39" t="str">
        <f>IFERROR(INDEX(CampTypes,MATCH(C119,CampList,0)),"Unattributed")</f>
        <v>New</v>
      </c>
      <c r="C119" t="inlineStr">
        <is>
          <t>ABO | Natuf | Leads | Unit Franchise | India | Oct26 | V1</t>
        </is>
      </c>
      <c r="D119" t="inlineStr">
        <is>
          <t>Natuf | Broad | Tier1 + Growth Cities | Oct26 | V1</t>
        </is>
      </c>
      <c r="E119" t="inlineStr">
        <is>
          <t>Natuf | Reel | Brand Ambassador | Heard Of Owning A Cafe | V1</t>
        </is>
      </c>
      <c r="F119" t="inlineStr">
        <is>
          <t>In House Natuf</t>
        </is>
      </c>
      <c r="G119" t="inlineStr">
        <is>
          <t>New Lead</t>
        </is>
      </c>
      <c r="H119" s="39" t="str">
        <f>IF(ISNUMBER(MATCH(G119,QualityStatuses,0)),"Quality Lead","Non-Quality Lead")</f>
        <v>Non-Quality Lead</v>
      </c>
      <c r="I119" t="inlineStr">
        <is>
          <t>2026-10</t>
        </is>
      </c>
      <c r="J119" t="inlineStr">
        <is>
          <t>Wk of 2026-10-26</t>
        </is>
      </c>
      <c r="K119" t="inlineStr">
        <is>
          <t>(Unassigned)</t>
        </is>
      </c>
      <c r="L119" t="inlineStr">
        <is>
          <t>Facebook</t>
        </is>
      </c>
      <c r="M119" t="inlineStr">
        <is>
          <t>Direct (campaign tagged in CRM)</t>
        </is>
      </c>
      <c r="N119" t="inlineStr">
        <is>
          <t>6ae4a06927122f92468b38d1</t>
        </is>
      </c>
      <c r="O119" t="n">
        <v>1</v>
      </c>
      <c r="P119" s="40">
        <f>IF(A119="Lead",IF(ISNUMBER(MATCH(G119,QualityStatuses,0)),1,0),0)</f>
        <v>0</v>
      </c>
      <c r="Q119" s="40">
        <f>IF(A119="Lead",IF(G119="New Lead",0,1),0)</f>
        <v>0</v>
      </c>
      <c r="R119" s="40">
        <f>IF(A119="Lead",IF(G119="Lost",1,0),0)</f>
        <v>0</v>
      </c>
      <c r="S119" t="n">
        <v>0</v>
      </c>
      <c r="T119" t="n">
        <v>0</v>
      </c>
      <c r="U119" t="n">
        <v>0</v>
      </c>
      <c r="V119" t="n">
        <v>0</v>
      </c>
      <c r="W119" t="n">
        <v>0</v>
      </c>
      <c r="X119" t="n">
        <v>0</v>
      </c>
      <c r="Y119">
        <f>IF(AND(A119="Lead",COUNTIF(MetaCamps,C119)&gt;0),1,0)</f>
        <v>1</v>
      </c>
      <c r="Z119">
        <f>IF(Y119=1,P119,0)</f>
        <v>0</v>
      </c>
    </row>
    <row r="120">
      <c r="A120" t="inlineStr">
        <is>
          <t>Lead</t>
        </is>
      </c>
      <c r="B120" s="39" t="str">
        <f>IFERROR(INDEX(CampTypes,MATCH(C120,CampList,0)),"Unattributed")</f>
        <v>New</v>
      </c>
      <c r="C120" t="inlineStr">
        <is>
          <t>ABO | Natuf | Leads | Unit Franchise | India | Oct26 | V1</t>
        </is>
      </c>
      <c r="D120" t="inlineStr">
        <is>
          <t>Natuf | Broad | Tier1 + Growth Cities | Oct26 | V1</t>
        </is>
      </c>
      <c r="E120" t="inlineStr">
        <is>
          <t>Natuf | Reel | Brand Ambassador | Heard Of Owning A Cafe | V1</t>
        </is>
      </c>
      <c r="F120" t="inlineStr">
        <is>
          <t>In House Natuf</t>
        </is>
      </c>
      <c r="G120" t="inlineStr">
        <is>
          <t>New Lead</t>
        </is>
      </c>
      <c r="H120" s="39" t="str">
        <f>IF(ISNUMBER(MATCH(G120,QualityStatuses,0)),"Quality Lead","Non-Quality Lead")</f>
        <v>Non-Quality Lead</v>
      </c>
      <c r="I120" t="inlineStr">
        <is>
          <t>2026-10</t>
        </is>
      </c>
      <c r="J120" t="inlineStr">
        <is>
          <t>Wk of 2026-10-26</t>
        </is>
      </c>
      <c r="K120" t="inlineStr">
        <is>
          <t>Marshal Malbari</t>
        </is>
      </c>
      <c r="L120" t="inlineStr">
        <is>
          <t>Facebook</t>
        </is>
      </c>
      <c r="M120" t="inlineStr">
        <is>
          <t>Direct (campaign tagged in CRM)</t>
        </is>
      </c>
      <c r="N120" t="inlineStr">
        <is>
          <t>6ae49e39737b893c1fdb8cbd</t>
        </is>
      </c>
      <c r="O120" t="n">
        <v>1</v>
      </c>
      <c r="P120" s="40">
        <f>IF(A120="Lead",IF(ISNUMBER(MATCH(G120,QualityStatuses,0)),1,0),0)</f>
        <v>0</v>
      </c>
      <c r="Q120" s="40">
        <f>IF(A120="Lead",IF(G120="New Lead",0,1),0)</f>
        <v>0</v>
      </c>
      <c r="R120" s="40">
        <f>IF(A120="Lead",IF(G120="Lost",1,0),0)</f>
        <v>0</v>
      </c>
      <c r="S120" t="n">
        <v>0</v>
      </c>
      <c r="T120" t="n">
        <v>0</v>
      </c>
      <c r="U120" t="n">
        <v>0</v>
      </c>
      <c r="V120" t="n">
        <v>0</v>
      </c>
      <c r="W120" t="n">
        <v>0</v>
      </c>
      <c r="X120" t="n">
        <v>0</v>
      </c>
      <c r="Y120">
        <f>IF(AND(A120="Lead",COUNTIF(MetaCamps,C120)&gt;0),1,0)</f>
        <v>1</v>
      </c>
      <c r="Z120">
        <f>IF(Y120=1,P120,0)</f>
        <v>0</v>
      </c>
    </row>
    <row r="121">
      <c r="A121" t="inlineStr">
        <is>
          <t>Lead</t>
        </is>
      </c>
      <c r="B121" s="39" t="str">
        <f>IFERROR(INDEX(CampTypes,MATCH(C121,CampList,0)),"Unattributed")</f>
        <v>New</v>
      </c>
      <c r="C121" t="inlineStr">
        <is>
          <t>ABO | Natuf | Leads | Unit Franchise | India | Oct26 | V1</t>
        </is>
      </c>
      <c r="D121" t="inlineStr">
        <is>
          <t>Natuf | Broad | Tier1 + Growth Cities | Oct26 | V1</t>
        </is>
      </c>
      <c r="E121" t="inlineStr">
        <is>
          <t>Natuf | Reel | Brand Ambassador | Heard Of Owning A Cafe | V1</t>
        </is>
      </c>
      <c r="F121" t="inlineStr">
        <is>
          <t>In House Natuf</t>
        </is>
      </c>
      <c r="G121" t="inlineStr">
        <is>
          <t>New Lead</t>
        </is>
      </c>
      <c r="H121" s="39" t="str">
        <f>IF(ISNUMBER(MATCH(G121,QualityStatuses,0)),"Quality Lead","Non-Quality Lead")</f>
        <v>Non-Quality Lead</v>
      </c>
      <c r="I121" t="inlineStr">
        <is>
          <t>2026-10</t>
        </is>
      </c>
      <c r="J121" t="inlineStr">
        <is>
          <t>Wk of 2026-10-26</t>
        </is>
      </c>
      <c r="K121" t="inlineStr">
        <is>
          <t>(Unassigned)</t>
        </is>
      </c>
      <c r="L121" t="inlineStr">
        <is>
          <t>Facebook</t>
        </is>
      </c>
      <c r="M121" t="inlineStr">
        <is>
          <t>Direct (campaign tagged in CRM)</t>
        </is>
      </c>
      <c r="N121" t="inlineStr">
        <is>
          <t>6ae49cfb7ca082d7ada3d49a</t>
        </is>
      </c>
      <c r="O121" t="n">
        <v>1</v>
      </c>
      <c r="P121" s="40">
        <f>IF(A121="Lead",IF(ISNUMBER(MATCH(G121,QualityStatuses,0)),1,0),0)</f>
        <v>0</v>
      </c>
      <c r="Q121" s="40">
        <f>IF(A121="Lead",IF(G121="New Lead",0,1),0)</f>
        <v>0</v>
      </c>
      <c r="R121" s="40">
        <f>IF(A121="Lead",IF(G121="Lost",1,0),0)</f>
        <v>0</v>
      </c>
      <c r="S121" t="n">
        <v>0</v>
      </c>
      <c r="T121" t="n">
        <v>0</v>
      </c>
      <c r="U121" t="n">
        <v>0</v>
      </c>
      <c r="V121" t="n">
        <v>0</v>
      </c>
      <c r="W121" t="n">
        <v>0</v>
      </c>
      <c r="X121" t="n">
        <v>0</v>
      </c>
      <c r="Y121">
        <f>IF(AND(A121="Lead",COUNTIF(MetaCamps,C121)&gt;0),1,0)</f>
        <v>1</v>
      </c>
      <c r="Z121">
        <f>IF(Y121=1,P121,0)</f>
        <v>0</v>
      </c>
    </row>
    <row r="122">
      <c r="A122" t="inlineStr">
        <is>
          <t>Lead</t>
        </is>
      </c>
      <c r="B122" s="39" t="str">
        <f>IFERROR(INDEX(CampTypes,MATCH(C122,CampList,0)),"Unattributed")</f>
        <v>New</v>
      </c>
      <c r="C122" t="inlineStr">
        <is>
          <t>ABO | Natuf | Leads | Unit Franchise | India | Oct26 | V1</t>
        </is>
      </c>
      <c r="D122" t="inlineStr">
        <is>
          <t>Natuf | Business Owners | Tier1 + Growth Cities | Oct26 | V1</t>
        </is>
      </c>
      <c r="E122" t="inlineStr">
        <is>
          <t>Natuf | Reel | Brand Ambassador | Heard Of Owning A Cafe | V1</t>
        </is>
      </c>
      <c r="F122" t="inlineStr">
        <is>
          <t>In House Natuf</t>
        </is>
      </c>
      <c r="G122" t="inlineStr">
        <is>
          <t>New Lead</t>
        </is>
      </c>
      <c r="H122" s="39" t="str">
        <f>IF(ISNUMBER(MATCH(G122,QualityStatuses,0)),"Quality Lead","Non-Quality Lead")</f>
        <v>Non-Quality Lead</v>
      </c>
      <c r="I122" t="inlineStr">
        <is>
          <t>2026-10</t>
        </is>
      </c>
      <c r="J122" t="inlineStr">
        <is>
          <t>Wk of 2026-10-26</t>
        </is>
      </c>
      <c r="K122" t="inlineStr">
        <is>
          <t>(Unassigned)</t>
        </is>
      </c>
      <c r="L122" t="inlineStr">
        <is>
          <t>Facebook</t>
        </is>
      </c>
      <c r="M122" t="inlineStr">
        <is>
          <t>Direct (campaign tagged in CRM)</t>
        </is>
      </c>
      <c r="N122" t="inlineStr">
        <is>
          <t>6ae49abb45d55f7c2cb41ebf</t>
        </is>
      </c>
      <c r="O122" t="n">
        <v>1</v>
      </c>
      <c r="P122" s="40">
        <f>IF(A122="Lead",IF(ISNUMBER(MATCH(G122,QualityStatuses,0)),1,0),0)</f>
        <v>0</v>
      </c>
      <c r="Q122" s="40">
        <f>IF(A122="Lead",IF(G122="New Lead",0,1),0)</f>
        <v>0</v>
      </c>
      <c r="R122" s="40">
        <f>IF(A122="Lead",IF(G122="Lost",1,0),0)</f>
        <v>0</v>
      </c>
      <c r="S122" t="n">
        <v>0</v>
      </c>
      <c r="T122" t="n">
        <v>0</v>
      </c>
      <c r="U122" t="n">
        <v>0</v>
      </c>
      <c r="V122" t="n">
        <v>0</v>
      </c>
      <c r="W122" t="n">
        <v>0</v>
      </c>
      <c r="X122" t="n">
        <v>0</v>
      </c>
      <c r="Y122">
        <f>IF(AND(A122="Lead",COUNTIF(MetaCamps,C122)&gt;0),1,0)</f>
        <v>1</v>
      </c>
      <c r="Z122">
        <f>IF(Y122=1,P122,0)</f>
        <v>0</v>
      </c>
    </row>
    <row r="123">
      <c r="A123" t="inlineStr">
        <is>
          <t>Lead</t>
        </is>
      </c>
      <c r="B123" s="39" t="str">
        <f>IFERROR(INDEX(CampTypes,MATCH(C123,CampList,0)),"Unattributed")</f>
        <v>New</v>
      </c>
      <c r="C123" t="inlineStr">
        <is>
          <t>ABO | Natuf | Leads | Unit Franchise | India | Oct26 | V1</t>
        </is>
      </c>
      <c r="D123" t="inlineStr">
        <is>
          <t>Natuf | Business Owners | Tier1 + Growth Cities | Oct26 | V1</t>
        </is>
      </c>
      <c r="E123" t="inlineStr">
        <is>
          <t>Natuf | Reel | Brand Ambassador | Heard Of Owning A Cafe | V1</t>
        </is>
      </c>
      <c r="F123" t="inlineStr">
        <is>
          <t>In House Natuf</t>
        </is>
      </c>
      <c r="G123" t="inlineStr">
        <is>
          <t>Details Shared</t>
        </is>
      </c>
      <c r="H123" s="39" t="str">
        <f>IF(ISNUMBER(MATCH(G123,QualityStatuses,0)),"Quality Lead","Non-Quality Lead")</f>
        <v>Quality Lead</v>
      </c>
      <c r="I123" t="inlineStr">
        <is>
          <t>2026-10</t>
        </is>
      </c>
      <c r="J123" t="inlineStr">
        <is>
          <t>Wk of 2026-10-26</t>
        </is>
      </c>
      <c r="K123" t="inlineStr">
        <is>
          <t>Vikas Pathak</t>
        </is>
      </c>
      <c r="L123" t="inlineStr">
        <is>
          <t>Facebook</t>
        </is>
      </c>
      <c r="M123" t="inlineStr">
        <is>
          <t>Direct (campaign tagged in CRM)</t>
        </is>
      </c>
      <c r="N123" t="inlineStr">
        <is>
          <t>6ae4965936e304ad43c45f54</t>
        </is>
      </c>
      <c r="O123" t="n">
        <v>1</v>
      </c>
      <c r="P123" s="40">
        <f>IF(A123="Lead",IF(ISNUMBER(MATCH(G123,QualityStatuses,0)),1,0),0)</f>
        <v>1</v>
      </c>
      <c r="Q123" s="40">
        <f>IF(A123="Lead",IF(G123="New Lead",0,1),0)</f>
        <v>1</v>
      </c>
      <c r="R123" s="40">
        <f>IF(A123="Lead",IF(G123="Lost",1,0),0)</f>
        <v>0</v>
      </c>
      <c r="S123" t="n">
        <v>1</v>
      </c>
      <c r="T123" t="n">
        <v>1</v>
      </c>
      <c r="U123" t="n">
        <v>0</v>
      </c>
      <c r="V123" t="n">
        <v>0</v>
      </c>
      <c r="W123" t="n">
        <v>0</v>
      </c>
      <c r="X123" t="n">
        <v>0</v>
      </c>
      <c r="Y123">
        <f>IF(AND(A123="Lead",COUNTIF(MetaCamps,C123)&gt;0),1,0)</f>
        <v>1</v>
      </c>
      <c r="Z123">
        <f>IF(Y123=1,P123,0)</f>
        <v>1</v>
      </c>
    </row>
    <row r="124">
      <c r="A124" t="inlineStr">
        <is>
          <t>Lead</t>
        </is>
      </c>
      <c r="B124" s="39" t="str">
        <f>IFERROR(INDEX(CampTypes,MATCH(C124,CampList,0)),"Unattributed")</f>
        <v>New</v>
      </c>
      <c r="C124" t="inlineStr">
        <is>
          <t>ABO | Natuf | Leads | Master Franchise | India | Oct26 | V1</t>
        </is>
      </c>
      <c r="D124" t="inlineStr">
        <is>
          <t>Natuf | Business Owners | Tier1 + Growth Cities | Oct26 | V1</t>
        </is>
      </c>
      <c r="E124" t="inlineStr">
        <is>
          <t>Natuf | Static | Become A Levantine Food | V1</t>
        </is>
      </c>
      <c r="F124" t="inlineStr">
        <is>
          <t>Natuf_MF</t>
        </is>
      </c>
      <c r="G124" t="inlineStr">
        <is>
          <t>New Lead</t>
        </is>
      </c>
      <c r="H124" s="39" t="str">
        <f>IF(ISNUMBER(MATCH(G124,QualityStatuses,0)),"Quality Lead","Non-Quality Lead")</f>
        <v>Non-Quality Lead</v>
      </c>
      <c r="I124" t="inlineStr">
        <is>
          <t>2026-10</t>
        </is>
      </c>
      <c r="J124" t="inlineStr">
        <is>
          <t>Wk of 2026-10-26</t>
        </is>
      </c>
      <c r="K124" t="inlineStr">
        <is>
          <t>Marshal Malbari</t>
        </is>
      </c>
      <c r="L124" t="inlineStr">
        <is>
          <t>Facebook</t>
        </is>
      </c>
      <c r="M124" t="inlineStr">
        <is>
          <t>Direct (campaign tagged in CRM)</t>
        </is>
      </c>
      <c r="N124" t="inlineStr">
        <is>
          <t>6ae494f0ac3e71f371303ab6</t>
        </is>
      </c>
      <c r="O124" t="n">
        <v>1</v>
      </c>
      <c r="P124" s="40">
        <f>IF(A124="Lead",IF(ISNUMBER(MATCH(G124,QualityStatuses,0)),1,0),0)</f>
        <v>0</v>
      </c>
      <c r="Q124" s="40">
        <f>IF(A124="Lead",IF(G124="New Lead",0,1),0)</f>
        <v>0</v>
      </c>
      <c r="R124" s="40">
        <f>IF(A124="Lead",IF(G124="Lost",1,0),0)</f>
        <v>0</v>
      </c>
      <c r="S124" t="n">
        <v>0</v>
      </c>
      <c r="T124" t="n">
        <v>0</v>
      </c>
      <c r="U124" t="n">
        <v>0</v>
      </c>
      <c r="V124" t="n">
        <v>0</v>
      </c>
      <c r="W124" t="n">
        <v>0</v>
      </c>
      <c r="X124" t="n">
        <v>0</v>
      </c>
      <c r="Y124">
        <f>IF(AND(A124="Lead",COUNTIF(MetaCamps,C124)&gt;0),1,0)</f>
        <v>1</v>
      </c>
      <c r="Z124">
        <f>IF(Y124=1,P124,0)</f>
        <v>0</v>
      </c>
    </row>
    <row r="125">
      <c r="A125" t="inlineStr">
        <is>
          <t>Lead</t>
        </is>
      </c>
      <c r="B125" s="39" t="str">
        <f>IFERROR(INDEX(CampTypes,MATCH(C125,CampList,0)),"Unattributed")</f>
        <v>New</v>
      </c>
      <c r="C125" t="inlineStr">
        <is>
          <t>ABO | Natuf | Leads | Master Franchise | India | Oct26 | V1</t>
        </is>
      </c>
      <c r="D125" t="inlineStr">
        <is>
          <t>Natuf | LAL 1% | India | Jul26 | V1</t>
        </is>
      </c>
      <c r="E125" t="inlineStr">
        <is>
          <t>Natuf | Static | Become A Levantine Food | V1</t>
        </is>
      </c>
      <c r="F125" t="inlineStr">
        <is>
          <t>Natuf_MF</t>
        </is>
      </c>
      <c r="G125" t="inlineStr">
        <is>
          <t>Attempt 1</t>
        </is>
      </c>
      <c r="H125" s="39" t="str">
        <f>IF(ISNUMBER(MATCH(G125,QualityStatuses,0)),"Quality Lead","Non-Quality Lead")</f>
        <v>Non-Quality Lead</v>
      </c>
      <c r="I125" t="inlineStr">
        <is>
          <t>2026-10</t>
        </is>
      </c>
      <c r="J125" t="inlineStr">
        <is>
          <t>Wk of 2026-10-26</t>
        </is>
      </c>
      <c r="K125" t="inlineStr">
        <is>
          <t>Marshal Malbari</t>
        </is>
      </c>
      <c r="L125" t="inlineStr">
        <is>
          <t>Facebook</t>
        </is>
      </c>
      <c r="M125" t="inlineStr">
        <is>
          <t>Direct (campaign tagged in CRM)</t>
        </is>
      </c>
      <c r="N125" t="inlineStr">
        <is>
          <t>6ae493eb36e304ad43c45cf7</t>
        </is>
      </c>
      <c r="O125" t="n">
        <v>1</v>
      </c>
      <c r="P125" s="40">
        <f>IF(A125="Lead",IF(ISNUMBER(MATCH(G125,QualityStatuses,0)),1,0),0)</f>
        <v>0</v>
      </c>
      <c r="Q125" s="40">
        <f>IF(A125="Lead",IF(G125="New Lead",0,1),0)</f>
        <v>1</v>
      </c>
      <c r="R125" s="40">
        <f>IF(A125="Lead",IF(G125="Lost",1,0),0)</f>
        <v>0</v>
      </c>
      <c r="S125" t="n">
        <v>1</v>
      </c>
      <c r="T125" t="n">
        <v>0</v>
      </c>
      <c r="U125" t="n">
        <v>0</v>
      </c>
      <c r="V125" t="n">
        <v>0</v>
      </c>
      <c r="W125" t="n">
        <v>0</v>
      </c>
      <c r="X125" t="n">
        <v>0</v>
      </c>
      <c r="Y125">
        <f>IF(AND(A125="Lead",COUNTIF(MetaCamps,C125)&gt;0),1,0)</f>
        <v>1</v>
      </c>
      <c r="Z125">
        <f>IF(Y125=1,P125,0)</f>
        <v>0</v>
      </c>
    </row>
    <row r="126">
      <c r="A126" t="inlineStr">
        <is>
          <t>Lead</t>
        </is>
      </c>
      <c r="B126" s="39" t="str">
        <f>IFERROR(INDEX(CampTypes,MATCH(C126,CampList,0)),"Unattributed")</f>
        <v>New</v>
      </c>
      <c r="C126" t="inlineStr">
        <is>
          <t>ABO | Natuf | Leads | Unit Franchise | India | Oct26 | V1</t>
        </is>
      </c>
      <c r="D126" t="inlineStr">
        <is>
          <t>Natuf | Broad | Tier1 + Growth Cities | Oct26 | V1</t>
        </is>
      </c>
      <c r="E126" t="inlineStr">
        <is>
          <t>Natuf | Reel | Brand Ambassador | Heard Of Owning A Cafe | V1</t>
        </is>
      </c>
      <c r="F126" t="inlineStr">
        <is>
          <t>In House Natuf</t>
        </is>
      </c>
      <c r="G126" t="inlineStr">
        <is>
          <t>Attempt 1</t>
        </is>
      </c>
      <c r="H126" s="39" t="str">
        <f>IF(ISNUMBER(MATCH(G126,QualityStatuses,0)),"Quality Lead","Non-Quality Lead")</f>
        <v>Non-Quality Lead</v>
      </c>
      <c r="I126" t="inlineStr">
        <is>
          <t>2026-10</t>
        </is>
      </c>
      <c r="J126" t="inlineStr">
        <is>
          <t>Wk of 2026-10-26</t>
        </is>
      </c>
      <c r="K126" t="inlineStr">
        <is>
          <t>Vikas Pathak</t>
        </is>
      </c>
      <c r="L126" t="inlineStr">
        <is>
          <t>Facebook</t>
        </is>
      </c>
      <c r="M126" t="inlineStr">
        <is>
          <t>Direct (campaign tagged in CRM)</t>
        </is>
      </c>
      <c r="N126" t="inlineStr">
        <is>
          <t>6ae493d87f2d4e7272eef4c4</t>
        </is>
      </c>
      <c r="O126" t="n">
        <v>1</v>
      </c>
      <c r="P126" s="40">
        <f>IF(A126="Lead",IF(ISNUMBER(MATCH(G126,QualityStatuses,0)),1,0),0)</f>
        <v>0</v>
      </c>
      <c r="Q126" s="40">
        <f>IF(A126="Lead",IF(G126="New Lead",0,1),0)</f>
        <v>1</v>
      </c>
      <c r="R126" s="40">
        <f>IF(A126="Lead",IF(G126="Lost",1,0),0)</f>
        <v>0</v>
      </c>
      <c r="S126" t="n">
        <v>1</v>
      </c>
      <c r="T126" t="n">
        <v>0</v>
      </c>
      <c r="U126" t="n">
        <v>0</v>
      </c>
      <c r="V126" t="n">
        <v>0</v>
      </c>
      <c r="W126" t="n">
        <v>0</v>
      </c>
      <c r="X126" t="n">
        <v>0</v>
      </c>
      <c r="Y126">
        <f>IF(AND(A126="Lead",COUNTIF(MetaCamps,C126)&gt;0),1,0)</f>
        <v>1</v>
      </c>
      <c r="Z126">
        <f>IF(Y126=1,P126,0)</f>
        <v>0</v>
      </c>
    </row>
    <row r="127">
      <c r="A127" t="inlineStr">
        <is>
          <t>Lead</t>
        </is>
      </c>
      <c r="B127" s="39" t="str">
        <f>IFERROR(INDEX(CampTypes,MATCH(C127,CampList,0)),"Unattributed")</f>
        <v>New</v>
      </c>
      <c r="C127" t="inlineStr">
        <is>
          <t>ABO | Natuf | Leads | Unit Franchise | India | Oct26 | V1</t>
        </is>
      </c>
      <c r="D127" t="inlineStr">
        <is>
          <t>Natuf | Investors | Tier1 + Growth Cities | Oct26 | V1</t>
        </is>
      </c>
      <c r="E127" t="inlineStr">
        <is>
          <t>Natuf | Reel | Brand Ambassador | Heard Of Owning A Cafe | V1</t>
        </is>
      </c>
      <c r="F127" t="inlineStr">
        <is>
          <t>In House Natuf</t>
        </is>
      </c>
      <c r="G127" t="inlineStr">
        <is>
          <t>New Lead</t>
        </is>
      </c>
      <c r="H127" s="39" t="str">
        <f>IF(ISNUMBER(MATCH(G127,QualityStatuses,0)),"Quality Lead","Non-Quality Lead")</f>
        <v>Non-Quality Lead</v>
      </c>
      <c r="I127" t="inlineStr">
        <is>
          <t>2026-10</t>
        </is>
      </c>
      <c r="J127" t="inlineStr">
        <is>
          <t>Wk of 2026-10-26</t>
        </is>
      </c>
      <c r="K127" t="inlineStr">
        <is>
          <t>(Unassigned)</t>
        </is>
      </c>
      <c r="L127" t="inlineStr">
        <is>
          <t>Facebook</t>
        </is>
      </c>
      <c r="M127" t="inlineStr">
        <is>
          <t>Direct (campaign tagged in CRM)</t>
        </is>
      </c>
      <c r="N127" t="inlineStr">
        <is>
          <t>6ae48f96e74456bbcad7329a</t>
        </is>
      </c>
      <c r="O127" t="n">
        <v>1</v>
      </c>
      <c r="P127" s="40">
        <f>IF(A127="Lead",IF(ISNUMBER(MATCH(G127,QualityStatuses,0)),1,0),0)</f>
        <v>0</v>
      </c>
      <c r="Q127" s="40">
        <f>IF(A127="Lead",IF(G127="New Lead",0,1),0)</f>
        <v>0</v>
      </c>
      <c r="R127" s="40">
        <f>IF(A127="Lead",IF(G127="Lost",1,0),0)</f>
        <v>0</v>
      </c>
      <c r="S127" t="n">
        <v>0</v>
      </c>
      <c r="T127" t="n">
        <v>0</v>
      </c>
      <c r="U127" t="n">
        <v>0</v>
      </c>
      <c r="V127" t="n">
        <v>0</v>
      </c>
      <c r="W127" t="n">
        <v>0</v>
      </c>
      <c r="X127" t="n">
        <v>0</v>
      </c>
      <c r="Y127">
        <f>IF(AND(A127="Lead",COUNTIF(MetaCamps,C127)&gt;0),1,0)</f>
        <v>1</v>
      </c>
      <c r="Z127">
        <f>IF(Y127=1,P127,0)</f>
        <v>0</v>
      </c>
    </row>
    <row r="128">
      <c r="A128" t="inlineStr">
        <is>
          <t>Lead</t>
        </is>
      </c>
      <c r="B128" s="39" t="str">
        <f>IFERROR(INDEX(CampTypes,MATCH(C128,CampList,0)),"Unattributed")</f>
        <v>New</v>
      </c>
      <c r="C128" t="inlineStr">
        <is>
          <t>ABO | Natuf | Leads | Unit Franchise | India | Oct26 | V1</t>
        </is>
      </c>
      <c r="D128" t="inlineStr">
        <is>
          <t>Natuf | LAL 1% | India | Jul26 | V1</t>
        </is>
      </c>
      <c r="E128" t="inlineStr">
        <is>
          <t>Natuf | Reel | Brand Ambassador | Heard Of Owning A Cafe | V1</t>
        </is>
      </c>
      <c r="F128" t="inlineStr">
        <is>
          <t>In House Natuf</t>
        </is>
      </c>
      <c r="G128" t="inlineStr">
        <is>
          <t>Details Shared</t>
        </is>
      </c>
      <c r="H128" s="39" t="str">
        <f>IF(ISNUMBER(MATCH(G128,QualityStatuses,0)),"Quality Lead","Non-Quality Lead")</f>
        <v>Quality Lead</v>
      </c>
      <c r="I128" t="inlineStr">
        <is>
          <t>2026-10</t>
        </is>
      </c>
      <c r="J128" t="inlineStr">
        <is>
          <t>Wk of 2026-10-26</t>
        </is>
      </c>
      <c r="K128" t="inlineStr">
        <is>
          <t>Vikas Pathak</t>
        </is>
      </c>
      <c r="L128" t="inlineStr">
        <is>
          <t>Facebook</t>
        </is>
      </c>
      <c r="M128" t="inlineStr">
        <is>
          <t>Direct (campaign tagged in CRM)</t>
        </is>
      </c>
      <c r="N128" t="inlineStr">
        <is>
          <t>6ae48f824471d94384601532</t>
        </is>
      </c>
      <c r="O128" t="n">
        <v>1</v>
      </c>
      <c r="P128" s="40">
        <f>IF(A128="Lead",IF(ISNUMBER(MATCH(G128,QualityStatuses,0)),1,0),0)</f>
        <v>1</v>
      </c>
      <c r="Q128" s="40">
        <f>IF(A128="Lead",IF(G128="New Lead",0,1),0)</f>
        <v>1</v>
      </c>
      <c r="R128" s="40">
        <f>IF(A128="Lead",IF(G128="Lost",1,0),0)</f>
        <v>0</v>
      </c>
      <c r="S128" t="n">
        <v>1</v>
      </c>
      <c r="T128" t="n">
        <v>1</v>
      </c>
      <c r="U128" t="n">
        <v>0</v>
      </c>
      <c r="V128" t="n">
        <v>0</v>
      </c>
      <c r="W128" t="n">
        <v>0</v>
      </c>
      <c r="X128" t="n">
        <v>0</v>
      </c>
      <c r="Y128">
        <f>IF(AND(A128="Lead",COUNTIF(MetaCamps,C128)&gt;0),1,0)</f>
        <v>1</v>
      </c>
      <c r="Z128">
        <f>IF(Y128=1,P128,0)</f>
        <v>1</v>
      </c>
    </row>
    <row r="129">
      <c r="A129" t="inlineStr">
        <is>
          <t>Lead</t>
        </is>
      </c>
      <c r="B129" s="39" t="str">
        <f>IFERROR(INDEX(CampTypes,MATCH(C129,CampList,0)),"Unattributed")</f>
        <v>New</v>
      </c>
      <c r="C129" t="inlineStr">
        <is>
          <t>ABO | Natuf | Leads | Master Franchise | India | Oct26 | V1</t>
        </is>
      </c>
      <c r="D129" t="inlineStr">
        <is>
          <t>Natuf | Investors | Tier1 + Growth Cities | Oct26 | V1</t>
        </is>
      </c>
      <c r="E129" t="inlineStr">
        <is>
          <t>Natuf | Static | Become A Levantine Food | V1</t>
        </is>
      </c>
      <c r="F129" t="inlineStr">
        <is>
          <t>Natuf_MF</t>
        </is>
      </c>
      <c r="G129" t="inlineStr">
        <is>
          <t>Lost</t>
        </is>
      </c>
      <c r="H129" s="39" t="str">
        <f>IF(ISNUMBER(MATCH(G129,QualityStatuses,0)),"Quality Lead","Non-Quality Lead")</f>
        <v>Non-Quality Lead</v>
      </c>
      <c r="I129" t="inlineStr">
        <is>
          <t>2026-10</t>
        </is>
      </c>
      <c r="J129" t="inlineStr">
        <is>
          <t>Wk of 2026-10-26</t>
        </is>
      </c>
      <c r="K129" t="inlineStr">
        <is>
          <t>Marshal Malbari</t>
        </is>
      </c>
      <c r="L129" t="inlineStr">
        <is>
          <t>Facebook</t>
        </is>
      </c>
      <c r="M129" t="inlineStr">
        <is>
          <t>Direct (campaign tagged in CRM)</t>
        </is>
      </c>
      <c r="N129" t="inlineStr">
        <is>
          <t>6ae48b768ea8710fa01136ca</t>
        </is>
      </c>
      <c r="O129" t="n">
        <v>1</v>
      </c>
      <c r="P129" s="40">
        <f>IF(A129="Lead",IF(ISNUMBER(MATCH(G129,QualityStatuses,0)),1,0),0)</f>
        <v>0</v>
      </c>
      <c r="Q129" s="40">
        <f>IF(A129="Lead",IF(G129="New Lead",0,1),0)</f>
        <v>1</v>
      </c>
      <c r="R129" s="40">
        <f>IF(A129="Lead",IF(G129="Lost",1,0),0)</f>
        <v>1</v>
      </c>
      <c r="S129" t="n">
        <v>1</v>
      </c>
      <c r="T129" t="n">
        <v>1</v>
      </c>
      <c r="U129" t="n">
        <v>0</v>
      </c>
      <c r="V129" t="n">
        <v>0</v>
      </c>
      <c r="W129" t="n">
        <v>0</v>
      </c>
      <c r="X129" t="n">
        <v>0</v>
      </c>
      <c r="Y129">
        <f>IF(AND(A129="Lead",COUNTIF(MetaCamps,C129)&gt;0),1,0)</f>
        <v>1</v>
      </c>
      <c r="Z129">
        <f>IF(Y129=1,P129,0)</f>
        <v>0</v>
      </c>
    </row>
    <row r="130">
      <c r="A130" t="inlineStr">
        <is>
          <t>Lead</t>
        </is>
      </c>
      <c r="B130" s="39" t="str">
        <f>IFERROR(INDEX(CampTypes,MATCH(C130,CampList,0)),"Unattributed")</f>
        <v>New</v>
      </c>
      <c r="C130" t="inlineStr">
        <is>
          <t>ABO | Natuf | Leads | Unit Franchise | India | Oct26 | V1</t>
        </is>
      </c>
      <c r="D130" t="inlineStr">
        <is>
          <t>Natuf | LAL 1% | India | Jul26 | V1</t>
        </is>
      </c>
      <c r="E130" t="inlineStr">
        <is>
          <t>Natuf | Reel | Brand Ambassador | Heard Of Owning A Cafe | V1</t>
        </is>
      </c>
      <c r="F130" t="inlineStr">
        <is>
          <t>In House Natuf</t>
        </is>
      </c>
      <c r="G130" t="inlineStr">
        <is>
          <t>New Lead</t>
        </is>
      </c>
      <c r="H130" s="39" t="str">
        <f>IF(ISNUMBER(MATCH(G130,QualityStatuses,0)),"Quality Lead","Non-Quality Lead")</f>
        <v>Non-Quality Lead</v>
      </c>
      <c r="I130" t="inlineStr">
        <is>
          <t>2026-10</t>
        </is>
      </c>
      <c r="J130" t="inlineStr">
        <is>
          <t>Wk of 2026-10-26</t>
        </is>
      </c>
      <c r="K130" t="inlineStr">
        <is>
          <t>(Unassigned)</t>
        </is>
      </c>
      <c r="L130" t="inlineStr">
        <is>
          <t>Facebook</t>
        </is>
      </c>
      <c r="M130" t="inlineStr">
        <is>
          <t>Direct (campaign tagged in CRM)</t>
        </is>
      </c>
      <c r="N130" t="inlineStr">
        <is>
          <t>6ae48b547acbe2a9fa9924f7</t>
        </is>
      </c>
      <c r="O130" t="n">
        <v>1</v>
      </c>
      <c r="P130" s="40">
        <f>IF(A130="Lead",IF(ISNUMBER(MATCH(G130,QualityStatuses,0)),1,0),0)</f>
        <v>0</v>
      </c>
      <c r="Q130" s="40">
        <f>IF(A130="Lead",IF(G130="New Lead",0,1),0)</f>
        <v>0</v>
      </c>
      <c r="R130" s="40">
        <f>IF(A130="Lead",IF(G130="Lost",1,0),0)</f>
        <v>0</v>
      </c>
      <c r="S130" t="n">
        <v>0</v>
      </c>
      <c r="T130" t="n">
        <v>0</v>
      </c>
      <c r="U130" t="n">
        <v>0</v>
      </c>
      <c r="V130" t="n">
        <v>0</v>
      </c>
      <c r="W130" t="n">
        <v>0</v>
      </c>
      <c r="X130" t="n">
        <v>0</v>
      </c>
      <c r="Y130">
        <f>IF(AND(A130="Lead",COUNTIF(MetaCamps,C130)&gt;0),1,0)</f>
        <v>1</v>
      </c>
      <c r="Z130">
        <f>IF(Y130=1,P130,0)</f>
        <v>0</v>
      </c>
    </row>
    <row r="131">
      <c r="A131" t="inlineStr">
        <is>
          <t>Lead</t>
        </is>
      </c>
      <c r="B131" s="39" t="str">
        <f>IFERROR(INDEX(CampTypes,MATCH(C131,CampList,0)),"Unattributed")</f>
        <v>New</v>
      </c>
      <c r="C131" t="inlineStr">
        <is>
          <t>ABO | Natuf | Leads | Unit Franchise | India | Oct26 | V1</t>
        </is>
      </c>
      <c r="D131" t="inlineStr">
        <is>
          <t>Natuf | Investors | Tier1 + Growth Cities | Oct26 | V1</t>
        </is>
      </c>
      <c r="E131" t="inlineStr">
        <is>
          <t>Natuf | Reel | Brand Ambassador | Heard Of Owning A Cafe | V1</t>
        </is>
      </c>
      <c r="F131" t="inlineStr">
        <is>
          <t>In House Natuf</t>
        </is>
      </c>
      <c r="G131" t="inlineStr">
        <is>
          <t>New Lead</t>
        </is>
      </c>
      <c r="H131" s="39" t="str">
        <f>IF(ISNUMBER(MATCH(G131,QualityStatuses,0)),"Quality Lead","Non-Quality Lead")</f>
        <v>Non-Quality Lead</v>
      </c>
      <c r="I131" t="inlineStr">
        <is>
          <t>2026-10</t>
        </is>
      </c>
      <c r="J131" t="inlineStr">
        <is>
          <t>Wk of 2026-10-26</t>
        </is>
      </c>
      <c r="K131" t="inlineStr">
        <is>
          <t>(Unassigned)</t>
        </is>
      </c>
      <c r="L131" t="inlineStr">
        <is>
          <t>Facebook</t>
        </is>
      </c>
      <c r="M131" t="inlineStr">
        <is>
          <t>Direct (campaign tagged in CRM)</t>
        </is>
      </c>
      <c r="N131" t="inlineStr">
        <is>
          <t>6ae489c3c116b9b59cc6b08e</t>
        </is>
      </c>
      <c r="O131" t="n">
        <v>1</v>
      </c>
      <c r="P131" s="40">
        <f>IF(A131="Lead",IF(ISNUMBER(MATCH(G131,QualityStatuses,0)),1,0),0)</f>
        <v>0</v>
      </c>
      <c r="Q131" s="40">
        <f>IF(A131="Lead",IF(G131="New Lead",0,1),0)</f>
        <v>0</v>
      </c>
      <c r="R131" s="40">
        <f>IF(A131="Lead",IF(G131="Lost",1,0),0)</f>
        <v>0</v>
      </c>
      <c r="S131" t="n">
        <v>0</v>
      </c>
      <c r="T131" t="n">
        <v>0</v>
      </c>
      <c r="U131" t="n">
        <v>0</v>
      </c>
      <c r="V131" t="n">
        <v>0</v>
      </c>
      <c r="W131" t="n">
        <v>0</v>
      </c>
      <c r="X131" t="n">
        <v>0</v>
      </c>
      <c r="Y131">
        <f>IF(AND(A131="Lead",COUNTIF(MetaCamps,C131)&gt;0),1,0)</f>
        <v>1</v>
      </c>
      <c r="Z131">
        <f>IF(Y131=1,P131,0)</f>
        <v>0</v>
      </c>
    </row>
    <row r="132">
      <c r="A132" t="inlineStr">
        <is>
          <t>Lead</t>
        </is>
      </c>
      <c r="B132" s="39" t="str">
        <f>IFERROR(INDEX(CampTypes,MATCH(C132,CampList,0)),"Unattributed")</f>
        <v>New</v>
      </c>
      <c r="C132" t="inlineStr">
        <is>
          <t>ABO | Natuf | Leads | Unit Franchise | India | Oct26 | V1</t>
        </is>
      </c>
      <c r="D132" t="inlineStr">
        <is>
          <t>Natuf | Business Owners | Tier1 + Growth Cities | Oct26 | V1</t>
        </is>
      </c>
      <c r="E132" t="inlineStr">
        <is>
          <t>Natuf | Reel | Brand Ambassador | Heard Of Owning A Cafe | V1</t>
        </is>
      </c>
      <c r="F132" t="inlineStr">
        <is>
          <t>In House Natuf</t>
        </is>
      </c>
      <c r="G132" t="inlineStr">
        <is>
          <t>Details Shared</t>
        </is>
      </c>
      <c r="H132" s="39" t="str">
        <f>IF(ISNUMBER(MATCH(G132,QualityStatuses,0)),"Quality Lead","Non-Quality Lead")</f>
        <v>Quality Lead</v>
      </c>
      <c r="I132" t="inlineStr">
        <is>
          <t>2026-10</t>
        </is>
      </c>
      <c r="J132" t="inlineStr">
        <is>
          <t>Wk of 2026-10-26</t>
        </is>
      </c>
      <c r="K132" t="inlineStr">
        <is>
          <t>Marshal Malbari</t>
        </is>
      </c>
      <c r="L132" t="inlineStr">
        <is>
          <t>Facebook</t>
        </is>
      </c>
      <c r="M132" t="inlineStr">
        <is>
          <t>Direct (campaign tagged in CRM)</t>
        </is>
      </c>
      <c r="N132" t="inlineStr">
        <is>
          <t>6ae4881c6714bb40b1c466b4</t>
        </is>
      </c>
      <c r="O132" t="n">
        <v>1</v>
      </c>
      <c r="P132" s="40">
        <f>IF(A132="Lead",IF(ISNUMBER(MATCH(G132,QualityStatuses,0)),1,0),0)</f>
        <v>1</v>
      </c>
      <c r="Q132" s="40">
        <f>IF(A132="Lead",IF(G132="New Lead",0,1),0)</f>
        <v>1</v>
      </c>
      <c r="R132" s="40">
        <f>IF(A132="Lead",IF(G132="Lost",1,0),0)</f>
        <v>0</v>
      </c>
      <c r="S132" t="n">
        <v>1</v>
      </c>
      <c r="T132" t="n">
        <v>1</v>
      </c>
      <c r="U132" t="n">
        <v>0</v>
      </c>
      <c r="V132" t="n">
        <v>0</v>
      </c>
      <c r="W132" t="n">
        <v>0</v>
      </c>
      <c r="X132" t="n">
        <v>0</v>
      </c>
      <c r="Y132">
        <f>IF(AND(A132="Lead",COUNTIF(MetaCamps,C132)&gt;0),1,0)</f>
        <v>1</v>
      </c>
      <c r="Z132">
        <f>IF(Y132=1,P132,0)</f>
        <v>1</v>
      </c>
    </row>
    <row r="133">
      <c r="A133" t="inlineStr">
        <is>
          <t>Lead</t>
        </is>
      </c>
      <c r="B133" s="39" t="str">
        <f>IFERROR(INDEX(CampTypes,MATCH(C133,CampList,0)),"Unattributed")</f>
        <v>New</v>
      </c>
      <c r="C133" t="inlineStr">
        <is>
          <t>ABO | Natuf | Leads | Unit Franchise | India | Oct26 | V1</t>
        </is>
      </c>
      <c r="D133" t="inlineStr">
        <is>
          <t>Natuf | Investors | Tier1 + Growth Cities | Oct26 | V1</t>
        </is>
      </c>
      <c r="E133" t="inlineStr">
        <is>
          <t>Natuf | Reel | Brand Ambassador | Heard Of Owning A Cafe | V1</t>
        </is>
      </c>
      <c r="F133" t="inlineStr">
        <is>
          <t>In House Natuf</t>
        </is>
      </c>
      <c r="G133" t="inlineStr">
        <is>
          <t>New Lead</t>
        </is>
      </c>
      <c r="H133" s="39" t="str">
        <f>IF(ISNUMBER(MATCH(G133,QualityStatuses,0)),"Quality Lead","Non-Quality Lead")</f>
        <v>Non-Quality Lead</v>
      </c>
      <c r="I133" t="inlineStr">
        <is>
          <t>2026-10</t>
        </is>
      </c>
      <c r="J133" t="inlineStr">
        <is>
          <t>Wk of 2026-10-26</t>
        </is>
      </c>
      <c r="K133" t="inlineStr">
        <is>
          <t>(Unassigned)</t>
        </is>
      </c>
      <c r="L133" t="inlineStr">
        <is>
          <t>Facebook</t>
        </is>
      </c>
      <c r="M133" t="inlineStr">
        <is>
          <t>Direct (campaign tagged in CRM)</t>
        </is>
      </c>
      <c r="N133" t="inlineStr">
        <is>
          <t>6ae4841f6a9b754d283d7756</t>
        </is>
      </c>
      <c r="O133" t="n">
        <v>1</v>
      </c>
      <c r="P133" s="40">
        <f>IF(A133="Lead",IF(ISNUMBER(MATCH(G133,QualityStatuses,0)),1,0),0)</f>
        <v>0</v>
      </c>
      <c r="Q133" s="40">
        <f>IF(A133="Lead",IF(G133="New Lead",0,1),0)</f>
        <v>0</v>
      </c>
      <c r="R133" s="40">
        <f>IF(A133="Lead",IF(G133="Lost",1,0),0)</f>
        <v>0</v>
      </c>
      <c r="S133" t="n">
        <v>0</v>
      </c>
      <c r="T133" t="n">
        <v>0</v>
      </c>
      <c r="U133" t="n">
        <v>0</v>
      </c>
      <c r="V133" t="n">
        <v>0</v>
      </c>
      <c r="W133" t="n">
        <v>0</v>
      </c>
      <c r="X133" t="n">
        <v>0</v>
      </c>
      <c r="Y133">
        <f>IF(AND(A133="Lead",COUNTIF(MetaCamps,C133)&gt;0),1,0)</f>
        <v>1</v>
      </c>
      <c r="Z133">
        <f>IF(Y133=1,P133,0)</f>
        <v>0</v>
      </c>
    </row>
    <row r="134">
      <c r="A134" t="inlineStr">
        <is>
          <t>Lead</t>
        </is>
      </c>
      <c r="B134" s="39" t="str">
        <f>IFERROR(INDEX(CampTypes,MATCH(C134,CampList,0)),"Unattributed")</f>
        <v>New</v>
      </c>
      <c r="C134" t="inlineStr">
        <is>
          <t>ABO | Natuf | Leads | Unit Franchise | India | Oct26 | V1</t>
        </is>
      </c>
      <c r="D134" t="inlineStr">
        <is>
          <t>Natuf | Broad | Tier1 + Growth Cities | Oct26 | V1</t>
        </is>
      </c>
      <c r="E134" t="inlineStr">
        <is>
          <t>Natuf | Reel | Brand Ambassador | Heard Of Owning A Cafe | V1</t>
        </is>
      </c>
      <c r="F134" t="inlineStr">
        <is>
          <t>In House Natuf</t>
        </is>
      </c>
      <c r="G134" t="inlineStr">
        <is>
          <t>Attempt 1</t>
        </is>
      </c>
      <c r="H134" s="39" t="str">
        <f>IF(ISNUMBER(MATCH(G134,QualityStatuses,0)),"Quality Lead","Non-Quality Lead")</f>
        <v>Non-Quality Lead</v>
      </c>
      <c r="I134" t="inlineStr">
        <is>
          <t>2026-10</t>
        </is>
      </c>
      <c r="J134" t="inlineStr">
        <is>
          <t>Wk of 2026-10-26</t>
        </is>
      </c>
      <c r="K134" t="inlineStr">
        <is>
          <t>Marshal Malbari</t>
        </is>
      </c>
      <c r="L134" t="inlineStr">
        <is>
          <t>Facebook</t>
        </is>
      </c>
      <c r="M134" t="inlineStr">
        <is>
          <t>Direct (campaign tagged in CRM)</t>
        </is>
      </c>
      <c r="N134" t="inlineStr">
        <is>
          <t>6ae47fd8a027b8412b0bd707</t>
        </is>
      </c>
      <c r="O134" t="n">
        <v>1</v>
      </c>
      <c r="P134" s="40">
        <f>IF(A134="Lead",IF(ISNUMBER(MATCH(G134,QualityStatuses,0)),1,0),0)</f>
        <v>0</v>
      </c>
      <c r="Q134" s="40">
        <f>IF(A134="Lead",IF(G134="New Lead",0,1),0)</f>
        <v>1</v>
      </c>
      <c r="R134" s="40">
        <f>IF(A134="Lead",IF(G134="Lost",1,0),0)</f>
        <v>0</v>
      </c>
      <c r="S134" t="n">
        <v>1</v>
      </c>
      <c r="T134" t="n">
        <v>0</v>
      </c>
      <c r="U134" t="n">
        <v>0</v>
      </c>
      <c r="V134" t="n">
        <v>0</v>
      </c>
      <c r="W134" t="n">
        <v>0</v>
      </c>
      <c r="X134" t="n">
        <v>0</v>
      </c>
      <c r="Y134">
        <f>IF(AND(A134="Lead",COUNTIF(MetaCamps,C134)&gt;0),1,0)</f>
        <v>1</v>
      </c>
      <c r="Z134">
        <f>IF(Y134=1,P134,0)</f>
        <v>0</v>
      </c>
    </row>
    <row r="135">
      <c r="A135" t="inlineStr">
        <is>
          <t>Lead</t>
        </is>
      </c>
      <c r="B135" s="39" t="str">
        <f>IFERROR(INDEX(CampTypes,MATCH(C135,CampList,0)),"Unattributed")</f>
        <v>New</v>
      </c>
      <c r="C135" t="inlineStr">
        <is>
          <t>ABO | Natuf | Leads | Unit Franchise | India | Oct26 | V1</t>
        </is>
      </c>
      <c r="D135" t="inlineStr">
        <is>
          <t>Natuf | Broad | Tier1 + Growth Cities | Oct26 | V1</t>
        </is>
      </c>
      <c r="E135" t="inlineStr">
        <is>
          <t>Natuf | Reel | Brand Ambassador | Heard Of Owning A Cafe | V1</t>
        </is>
      </c>
      <c r="F135" t="inlineStr">
        <is>
          <t>In House Natuf</t>
        </is>
      </c>
      <c r="G135" t="inlineStr">
        <is>
          <t>Attempt 1</t>
        </is>
      </c>
      <c r="H135" s="39" t="str">
        <f>IF(ISNUMBER(MATCH(G135,QualityStatuses,0)),"Quality Lead","Non-Quality Lead")</f>
        <v>Non-Quality Lead</v>
      </c>
      <c r="I135" t="inlineStr">
        <is>
          <t>2026-10</t>
        </is>
      </c>
      <c r="J135" t="inlineStr">
        <is>
          <t>Wk of 2026-10-26</t>
        </is>
      </c>
      <c r="K135" t="inlineStr">
        <is>
          <t>Marshal Malbari</t>
        </is>
      </c>
      <c r="L135" t="inlineStr">
        <is>
          <t>Facebook</t>
        </is>
      </c>
      <c r="M135" t="inlineStr">
        <is>
          <t>Direct (campaign tagged in CRM)</t>
        </is>
      </c>
      <c r="N135" t="inlineStr">
        <is>
          <t>6ae47cfa365cd1944687ac0a</t>
        </is>
      </c>
      <c r="O135" t="n">
        <v>1</v>
      </c>
      <c r="P135" s="40">
        <f>IF(A135="Lead",IF(ISNUMBER(MATCH(G135,QualityStatuses,0)),1,0),0)</f>
        <v>0</v>
      </c>
      <c r="Q135" s="40">
        <f>IF(A135="Lead",IF(G135="New Lead",0,1),0)</f>
        <v>1</v>
      </c>
      <c r="R135" s="40">
        <f>IF(A135="Lead",IF(G135="Lost",1,0),0)</f>
        <v>0</v>
      </c>
      <c r="S135" t="n">
        <v>1</v>
      </c>
      <c r="T135" t="n">
        <v>0</v>
      </c>
      <c r="U135" t="n">
        <v>0</v>
      </c>
      <c r="V135" t="n">
        <v>0</v>
      </c>
      <c r="W135" t="n">
        <v>0</v>
      </c>
      <c r="X135" t="n">
        <v>0</v>
      </c>
      <c r="Y135">
        <f>IF(AND(A135="Lead",COUNTIF(MetaCamps,C135)&gt;0),1,0)</f>
        <v>1</v>
      </c>
      <c r="Z135">
        <f>IF(Y135=1,P135,0)</f>
        <v>0</v>
      </c>
    </row>
    <row r="136">
      <c r="A136" t="inlineStr">
        <is>
          <t>Lead</t>
        </is>
      </c>
      <c r="B136" s="39" t="str">
        <f>IFERROR(INDEX(CampTypes,MATCH(C136,CampList,0)),"Unattributed")</f>
        <v>New</v>
      </c>
      <c r="C136" t="inlineStr">
        <is>
          <t>ABO | Natuf | Leads | Unit Franchise | India | Oct26 | V1</t>
        </is>
      </c>
      <c r="D136" t="inlineStr">
        <is>
          <t>Natuf | LAL 1% | India | Jul26 | V1</t>
        </is>
      </c>
      <c r="E136" t="inlineStr">
        <is>
          <t>Natuf | Reel | Brand Ambassador | Heard Of Owning A Cafe | V1</t>
        </is>
      </c>
      <c r="F136" t="inlineStr">
        <is>
          <t>In House Natuf</t>
        </is>
      </c>
      <c r="G136" t="inlineStr">
        <is>
          <t>New Lead</t>
        </is>
      </c>
      <c r="H136" s="39" t="str">
        <f>IF(ISNUMBER(MATCH(G136,QualityStatuses,0)),"Quality Lead","Non-Quality Lead")</f>
        <v>Non-Quality Lead</v>
      </c>
      <c r="I136" t="inlineStr">
        <is>
          <t>2026-10</t>
        </is>
      </c>
      <c r="J136" t="inlineStr">
        <is>
          <t>Wk of 2026-10-26</t>
        </is>
      </c>
      <c r="K136" t="inlineStr">
        <is>
          <t>(Unassigned)</t>
        </is>
      </c>
      <c r="L136" t="inlineStr">
        <is>
          <t>Facebook</t>
        </is>
      </c>
      <c r="M136" t="inlineStr">
        <is>
          <t>Direct (campaign tagged in CRM)</t>
        </is>
      </c>
      <c r="N136" t="inlineStr">
        <is>
          <t>6ae47a9d365cd1944687aa2e</t>
        </is>
      </c>
      <c r="O136" t="n">
        <v>1</v>
      </c>
      <c r="P136" s="40">
        <f>IF(A136="Lead",IF(ISNUMBER(MATCH(G136,QualityStatuses,0)),1,0),0)</f>
        <v>0</v>
      </c>
      <c r="Q136" s="40">
        <f>IF(A136="Lead",IF(G136="New Lead",0,1),0)</f>
        <v>0</v>
      </c>
      <c r="R136" s="40">
        <f>IF(A136="Lead",IF(G136="Lost",1,0),0)</f>
        <v>0</v>
      </c>
      <c r="S136" t="n">
        <v>0</v>
      </c>
      <c r="T136" t="n">
        <v>0</v>
      </c>
      <c r="U136" t="n">
        <v>0</v>
      </c>
      <c r="V136" t="n">
        <v>0</v>
      </c>
      <c r="W136" t="n">
        <v>0</v>
      </c>
      <c r="X136" t="n">
        <v>0</v>
      </c>
      <c r="Y136">
        <f>IF(AND(A136="Lead",COUNTIF(MetaCamps,C136)&gt;0),1,0)</f>
        <v>1</v>
      </c>
      <c r="Z136">
        <f>IF(Y136=1,P136,0)</f>
        <v>0</v>
      </c>
    </row>
    <row r="137">
      <c r="A137" t="inlineStr">
        <is>
          <t>Lead</t>
        </is>
      </c>
      <c r="B137" s="39" t="str">
        <f>IFERROR(INDEX(CampTypes,MATCH(C137,CampList,0)),"Unattributed")</f>
        <v>New</v>
      </c>
      <c r="C137" t="inlineStr">
        <is>
          <t>ABO | Natuf | Leads | Unit Franchise | India | Oct26 | V1</t>
        </is>
      </c>
      <c r="D137" t="inlineStr">
        <is>
          <t>Natuf | Business Owners | Tier1 + Growth Cities | Oct26 | V1</t>
        </is>
      </c>
      <c r="E137" t="inlineStr">
        <is>
          <t>Natuf | Reel | Brand Ambassador | Heard Of Owning A Cafe | V1</t>
        </is>
      </c>
      <c r="F137" t="inlineStr">
        <is>
          <t>In House Natuf</t>
        </is>
      </c>
      <c r="G137" t="inlineStr">
        <is>
          <t>Connected</t>
        </is>
      </c>
      <c r="H137" s="39" t="str">
        <f>IF(ISNUMBER(MATCH(G137,QualityStatuses,0)),"Quality Lead","Non-Quality Lead")</f>
        <v>Non-Quality Lead</v>
      </c>
      <c r="I137" t="inlineStr">
        <is>
          <t>2026-10</t>
        </is>
      </c>
      <c r="J137" t="inlineStr">
        <is>
          <t>Wk of 2026-10-26</t>
        </is>
      </c>
      <c r="K137" t="inlineStr">
        <is>
          <t>Marshal Malbari</t>
        </is>
      </c>
      <c r="L137" t="inlineStr">
        <is>
          <t>Facebook</t>
        </is>
      </c>
      <c r="M137" t="inlineStr">
        <is>
          <t>Direct (campaign tagged in CRM)</t>
        </is>
      </c>
      <c r="N137" t="inlineStr">
        <is>
          <t>6ae4798c3e28ada9fb274863</t>
        </is>
      </c>
      <c r="O137" t="n">
        <v>1</v>
      </c>
      <c r="P137" s="40">
        <f>IF(A137="Lead",IF(ISNUMBER(MATCH(G137,QualityStatuses,0)),1,0),0)</f>
        <v>0</v>
      </c>
      <c r="Q137" s="40">
        <f>IF(A137="Lead",IF(G137="New Lead",0,1),0)</f>
        <v>1</v>
      </c>
      <c r="R137" s="40">
        <f>IF(A137="Lead",IF(G137="Lost",1,0),0)</f>
        <v>0</v>
      </c>
      <c r="S137" t="n">
        <v>1</v>
      </c>
      <c r="T137" t="n">
        <v>1</v>
      </c>
      <c r="U137" t="n">
        <v>0</v>
      </c>
      <c r="V137" t="n">
        <v>0</v>
      </c>
      <c r="W137" t="n">
        <v>0</v>
      </c>
      <c r="X137" t="n">
        <v>0</v>
      </c>
      <c r="Y137">
        <f>IF(AND(A137="Lead",COUNTIF(MetaCamps,C137)&gt;0),1,0)</f>
        <v>1</v>
      </c>
      <c r="Z137">
        <f>IF(Y137=1,P137,0)</f>
        <v>0</v>
      </c>
    </row>
    <row r="138">
      <c r="A138" t="inlineStr">
        <is>
          <t>Lead</t>
        </is>
      </c>
      <c r="B138" s="39" t="str">
        <f>IFERROR(INDEX(CampTypes,MATCH(C138,CampList,0)),"Unattributed")</f>
        <v>New</v>
      </c>
      <c r="C138" t="inlineStr">
        <is>
          <t>ABO | Natuf | Leads | Unit Franchise | India | Oct26 | V1</t>
        </is>
      </c>
      <c r="D138" t="inlineStr">
        <is>
          <t>Natuf | Investors | Tier1 + Growth Cities | Oct26 | V1</t>
        </is>
      </c>
      <c r="E138" t="inlineStr">
        <is>
          <t>Natuf | Reel | Brand Ambassador | Heard Of Owning A Cafe | V1</t>
        </is>
      </c>
      <c r="F138" t="inlineStr">
        <is>
          <t>In House Natuf</t>
        </is>
      </c>
      <c r="G138" t="inlineStr">
        <is>
          <t>New Lead</t>
        </is>
      </c>
      <c r="H138" s="39" t="str">
        <f>IF(ISNUMBER(MATCH(G138,QualityStatuses,0)),"Quality Lead","Non-Quality Lead")</f>
        <v>Non-Quality Lead</v>
      </c>
      <c r="I138" t="inlineStr">
        <is>
          <t>2026-10</t>
        </is>
      </c>
      <c r="J138" t="inlineStr">
        <is>
          <t>Wk of 2026-10-26</t>
        </is>
      </c>
      <c r="K138" t="inlineStr">
        <is>
          <t>(Unassigned)</t>
        </is>
      </c>
      <c r="L138" t="inlineStr">
        <is>
          <t>Facebook</t>
        </is>
      </c>
      <c r="M138" t="inlineStr">
        <is>
          <t>Direct (campaign tagged in CRM)</t>
        </is>
      </c>
      <c r="N138" t="inlineStr">
        <is>
          <t>6ae47322777d87f9c3943c76</t>
        </is>
      </c>
      <c r="O138" t="n">
        <v>1</v>
      </c>
      <c r="P138" s="40">
        <f>IF(A138="Lead",IF(ISNUMBER(MATCH(G138,QualityStatuses,0)),1,0),0)</f>
        <v>0</v>
      </c>
      <c r="Q138" s="40">
        <f>IF(A138="Lead",IF(G138="New Lead",0,1),0)</f>
        <v>0</v>
      </c>
      <c r="R138" s="40">
        <f>IF(A138="Lead",IF(G138="Lost",1,0),0)</f>
        <v>0</v>
      </c>
      <c r="S138" t="n">
        <v>0</v>
      </c>
      <c r="T138" t="n">
        <v>0</v>
      </c>
      <c r="U138" t="n">
        <v>0</v>
      </c>
      <c r="V138" t="n">
        <v>0</v>
      </c>
      <c r="W138" t="n">
        <v>0</v>
      </c>
      <c r="X138" t="n">
        <v>0</v>
      </c>
      <c r="Y138">
        <f>IF(AND(A138="Lead",COUNTIF(MetaCamps,C138)&gt;0),1,0)</f>
        <v>1</v>
      </c>
      <c r="Z138">
        <f>IF(Y138=1,P138,0)</f>
        <v>0</v>
      </c>
    </row>
    <row r="139">
      <c r="A139" t="inlineStr">
        <is>
          <t>Lead</t>
        </is>
      </c>
      <c r="B139" s="39" t="str">
        <f>IFERROR(INDEX(CampTypes,MATCH(C139,CampList,0)),"Unattributed")</f>
        <v>New</v>
      </c>
      <c r="C139" t="inlineStr">
        <is>
          <t>ABO | Natuf | Leads | Unit Franchise | India | Oct26 | V1</t>
        </is>
      </c>
      <c r="D139" t="inlineStr">
        <is>
          <t>Natuf | Investors | Tier1 + Growth Cities | Oct26 | V1</t>
        </is>
      </c>
      <c r="E139" t="inlineStr">
        <is>
          <t>Natuf | Reel | Brand Ambassador | Heard Of Owning A Cafe | V1</t>
        </is>
      </c>
      <c r="F139" t="inlineStr">
        <is>
          <t>In House Natuf</t>
        </is>
      </c>
      <c r="G139" t="inlineStr">
        <is>
          <t>Details Shared</t>
        </is>
      </c>
      <c r="H139" s="39" t="str">
        <f>IF(ISNUMBER(MATCH(G139,QualityStatuses,0)),"Quality Lead","Non-Quality Lead")</f>
        <v>Quality Lead</v>
      </c>
      <c r="I139" t="inlineStr">
        <is>
          <t>2026-10</t>
        </is>
      </c>
      <c r="J139" t="inlineStr">
        <is>
          <t>Wk of 2026-10-26</t>
        </is>
      </c>
      <c r="K139" t="inlineStr">
        <is>
          <t>Marshal Malbari</t>
        </is>
      </c>
      <c r="L139" t="inlineStr">
        <is>
          <t>Facebook</t>
        </is>
      </c>
      <c r="M139" t="inlineStr">
        <is>
          <t>Direct (campaign tagged in CRM)</t>
        </is>
      </c>
      <c r="N139" t="inlineStr">
        <is>
          <t>6ae4723d6a81acfc09129772</t>
        </is>
      </c>
      <c r="O139" t="n">
        <v>1</v>
      </c>
      <c r="P139" s="40">
        <f>IF(A139="Lead",IF(ISNUMBER(MATCH(G139,QualityStatuses,0)),1,0),0)</f>
        <v>1</v>
      </c>
      <c r="Q139" s="40">
        <f>IF(A139="Lead",IF(G139="New Lead",0,1),0)</f>
        <v>1</v>
      </c>
      <c r="R139" s="40">
        <f>IF(A139="Lead",IF(G139="Lost",1,0),0)</f>
        <v>0</v>
      </c>
      <c r="S139" t="n">
        <v>1</v>
      </c>
      <c r="T139" t="n">
        <v>1</v>
      </c>
      <c r="U139" t="n">
        <v>0</v>
      </c>
      <c r="V139" t="n">
        <v>0</v>
      </c>
      <c r="W139" t="n">
        <v>0</v>
      </c>
      <c r="X139" t="n">
        <v>0</v>
      </c>
      <c r="Y139">
        <f>IF(AND(A139="Lead",COUNTIF(MetaCamps,C139)&gt;0),1,0)</f>
        <v>1</v>
      </c>
      <c r="Z139">
        <f>IF(Y139=1,P139,0)</f>
        <v>1</v>
      </c>
    </row>
    <row r="140">
      <c r="A140" t="inlineStr">
        <is>
          <t>Lead</t>
        </is>
      </c>
      <c r="B140" s="39" t="str">
        <f>IFERROR(INDEX(CampTypes,MATCH(C140,CampList,0)),"Unattributed")</f>
        <v>New</v>
      </c>
      <c r="C140" t="inlineStr">
        <is>
          <t>ABO | Natuf | Leads | Unit Franchise | India | Oct26 | V1</t>
        </is>
      </c>
      <c r="D140" t="inlineStr">
        <is>
          <t>Natuf | Investors | Tier1 + Growth Cities | Oct26 | V1</t>
        </is>
      </c>
      <c r="E140" t="inlineStr">
        <is>
          <t>Natuf | Reel | Brand Ambassador | Heard Of Owning A Cafe | V1</t>
        </is>
      </c>
      <c r="F140" t="inlineStr">
        <is>
          <t>In House Natuf</t>
        </is>
      </c>
      <c r="G140" t="inlineStr">
        <is>
          <t>New Lead</t>
        </is>
      </c>
      <c r="H140" s="39" t="str">
        <f>IF(ISNUMBER(MATCH(G140,QualityStatuses,0)),"Quality Lead","Non-Quality Lead")</f>
        <v>Non-Quality Lead</v>
      </c>
      <c r="I140" t="inlineStr">
        <is>
          <t>2026-10</t>
        </is>
      </c>
      <c r="J140" t="inlineStr">
        <is>
          <t>Wk of 2026-10-26</t>
        </is>
      </c>
      <c r="K140" t="inlineStr">
        <is>
          <t>(Unassigned)</t>
        </is>
      </c>
      <c r="L140" t="inlineStr">
        <is>
          <t>Facebook</t>
        </is>
      </c>
      <c r="M140" t="inlineStr">
        <is>
          <t>Direct (campaign tagged in CRM)</t>
        </is>
      </c>
      <c r="N140" t="inlineStr">
        <is>
          <t>6ae471eb9407bd94d53a03f7</t>
        </is>
      </c>
      <c r="O140" t="n">
        <v>1</v>
      </c>
      <c r="P140" s="40">
        <f>IF(A140="Lead",IF(ISNUMBER(MATCH(G140,QualityStatuses,0)),1,0),0)</f>
        <v>0</v>
      </c>
      <c r="Q140" s="40">
        <f>IF(A140="Lead",IF(G140="New Lead",0,1),0)</f>
        <v>0</v>
      </c>
      <c r="R140" s="40">
        <f>IF(A140="Lead",IF(G140="Lost",1,0),0)</f>
        <v>0</v>
      </c>
      <c r="S140" t="n">
        <v>0</v>
      </c>
      <c r="T140" t="n">
        <v>0</v>
      </c>
      <c r="U140" t="n">
        <v>0</v>
      </c>
      <c r="V140" t="n">
        <v>0</v>
      </c>
      <c r="W140" t="n">
        <v>0</v>
      </c>
      <c r="X140" t="n">
        <v>0</v>
      </c>
      <c r="Y140">
        <f>IF(AND(A140="Lead",COUNTIF(MetaCamps,C140)&gt;0),1,0)</f>
        <v>1</v>
      </c>
      <c r="Z140">
        <f>IF(Y140=1,P140,0)</f>
        <v>0</v>
      </c>
    </row>
    <row r="141">
      <c r="A141" t="inlineStr">
        <is>
          <t>Lead</t>
        </is>
      </c>
      <c r="B141" s="39" t="str">
        <f>IFERROR(INDEX(CampTypes,MATCH(C141,CampList,0)),"Unattributed")</f>
        <v>New</v>
      </c>
      <c r="C141" t="inlineStr">
        <is>
          <t>ABO | Natuf | Leads | Unit Franchise | India | Oct26 | V1</t>
        </is>
      </c>
      <c r="D141" t="inlineStr">
        <is>
          <t>Natuf | LAL 1% | India | Jul26 | V1</t>
        </is>
      </c>
      <c r="E141" t="inlineStr">
        <is>
          <t>Natuf | Reel | Brand Ambassador | Heard Of Owning A Cafe | V1</t>
        </is>
      </c>
      <c r="F141" t="inlineStr">
        <is>
          <t>In House Natuf</t>
        </is>
      </c>
      <c r="G141" t="inlineStr">
        <is>
          <t>Details Shared</t>
        </is>
      </c>
      <c r="H141" s="39" t="str">
        <f>IF(ISNUMBER(MATCH(G141,QualityStatuses,0)),"Quality Lead","Non-Quality Lead")</f>
        <v>Quality Lead</v>
      </c>
      <c r="I141" t="inlineStr">
        <is>
          <t>2026-10</t>
        </is>
      </c>
      <c r="J141" t="inlineStr">
        <is>
          <t>Wk of 2026-10-26</t>
        </is>
      </c>
      <c r="K141" t="inlineStr">
        <is>
          <t>Marshal Malbari</t>
        </is>
      </c>
      <c r="L141" t="inlineStr">
        <is>
          <t>Facebook</t>
        </is>
      </c>
      <c r="M141" t="inlineStr">
        <is>
          <t>Direct (campaign tagged in CRM)</t>
        </is>
      </c>
      <c r="N141" t="inlineStr">
        <is>
          <t>6ae46c044fd9301a971eac1b</t>
        </is>
      </c>
      <c r="O141" t="n">
        <v>1</v>
      </c>
      <c r="P141" s="40">
        <f>IF(A141="Lead",IF(ISNUMBER(MATCH(G141,QualityStatuses,0)),1,0),0)</f>
        <v>1</v>
      </c>
      <c r="Q141" s="40">
        <f>IF(A141="Lead",IF(G141="New Lead",0,1),0)</f>
        <v>1</v>
      </c>
      <c r="R141" s="40">
        <f>IF(A141="Lead",IF(G141="Lost",1,0),0)</f>
        <v>0</v>
      </c>
      <c r="S141" t="n">
        <v>1</v>
      </c>
      <c r="T141" t="n">
        <v>1</v>
      </c>
      <c r="U141" t="n">
        <v>0</v>
      </c>
      <c r="V141" t="n">
        <v>0</v>
      </c>
      <c r="W141" t="n">
        <v>0</v>
      </c>
      <c r="X141" t="n">
        <v>0</v>
      </c>
      <c r="Y141">
        <f>IF(AND(A141="Lead",COUNTIF(MetaCamps,C141)&gt;0),1,0)</f>
        <v>1</v>
      </c>
      <c r="Z141">
        <f>IF(Y141=1,P141,0)</f>
        <v>1</v>
      </c>
    </row>
    <row r="142">
      <c r="A142" t="inlineStr">
        <is>
          <t>Lead</t>
        </is>
      </c>
      <c r="B142" s="39" t="str">
        <f>IFERROR(INDEX(CampTypes,MATCH(C142,CampList,0)),"Unattributed")</f>
        <v>New</v>
      </c>
      <c r="C142" t="inlineStr">
        <is>
          <t>ABO | Natuf | Leads | Master Franchise | India | Oct26 | V1</t>
        </is>
      </c>
      <c r="D142" t="inlineStr">
        <is>
          <t>Natuf | Broad | Tier1 + Growth Cities | Oct26 | V1</t>
        </is>
      </c>
      <c r="E142" t="inlineStr">
        <is>
          <t>Natuf | Static | Become A Levantine Food | V1</t>
        </is>
      </c>
      <c r="F142" t="inlineStr">
        <is>
          <t>Natuf_MF</t>
        </is>
      </c>
      <c r="G142" t="inlineStr">
        <is>
          <t>Attempt 1</t>
        </is>
      </c>
      <c r="H142" s="39" t="str">
        <f>IF(ISNUMBER(MATCH(G142,QualityStatuses,0)),"Quality Lead","Non-Quality Lead")</f>
        <v>Non-Quality Lead</v>
      </c>
      <c r="I142" t="inlineStr">
        <is>
          <t>2026-10</t>
        </is>
      </c>
      <c r="J142" t="inlineStr">
        <is>
          <t>Wk of 2026-10-26</t>
        </is>
      </c>
      <c r="K142" t="inlineStr">
        <is>
          <t>Marshal Malbari</t>
        </is>
      </c>
      <c r="L142" t="inlineStr">
        <is>
          <t>Facebook</t>
        </is>
      </c>
      <c r="M142" t="inlineStr">
        <is>
          <t>Direct (campaign tagged in CRM)</t>
        </is>
      </c>
      <c r="N142" t="inlineStr">
        <is>
          <t>6ae46b070c2dd82627249a24</t>
        </is>
      </c>
      <c r="O142" t="n">
        <v>1</v>
      </c>
      <c r="P142" s="40">
        <f>IF(A142="Lead",IF(ISNUMBER(MATCH(G142,QualityStatuses,0)),1,0),0)</f>
        <v>0</v>
      </c>
      <c r="Q142" s="40">
        <f>IF(A142="Lead",IF(G142="New Lead",0,1),0)</f>
        <v>1</v>
      </c>
      <c r="R142" s="40">
        <f>IF(A142="Lead",IF(G142="Lost",1,0),0)</f>
        <v>0</v>
      </c>
      <c r="S142" t="n">
        <v>1</v>
      </c>
      <c r="T142" t="n">
        <v>0</v>
      </c>
      <c r="U142" t="n">
        <v>0</v>
      </c>
      <c r="V142" t="n">
        <v>0</v>
      </c>
      <c r="W142" t="n">
        <v>0</v>
      </c>
      <c r="X142" t="n">
        <v>0</v>
      </c>
      <c r="Y142">
        <f>IF(AND(A142="Lead",COUNTIF(MetaCamps,C142)&gt;0),1,0)</f>
        <v>1</v>
      </c>
      <c r="Z142">
        <f>IF(Y142=1,P142,0)</f>
        <v>0</v>
      </c>
    </row>
    <row r="143">
      <c r="A143" t="inlineStr">
        <is>
          <t>Lead</t>
        </is>
      </c>
      <c r="B143" s="39" t="str">
        <f>IFERROR(INDEX(CampTypes,MATCH(C143,CampList,0)),"Unattributed")</f>
        <v>New</v>
      </c>
      <c r="C143" t="inlineStr">
        <is>
          <t>ABO | Natuf | Leads | Master Franchise | India | Oct26 | V1</t>
        </is>
      </c>
      <c r="D143" t="inlineStr">
        <is>
          <t>Natuf | LAL 1% | India | Jul26 | V1</t>
        </is>
      </c>
      <c r="E143" t="inlineStr">
        <is>
          <t>Natuf | Static | Become A Levantine Food | V1</t>
        </is>
      </c>
      <c r="F143" t="inlineStr">
        <is>
          <t>Natuf_MF</t>
        </is>
      </c>
      <c r="G143" t="inlineStr">
        <is>
          <t>Details Shared</t>
        </is>
      </c>
      <c r="H143" s="39" t="str">
        <f>IF(ISNUMBER(MATCH(G143,QualityStatuses,0)),"Quality Lead","Non-Quality Lead")</f>
        <v>Quality Lead</v>
      </c>
      <c r="I143" t="inlineStr">
        <is>
          <t>2026-10</t>
        </is>
      </c>
      <c r="J143" t="inlineStr">
        <is>
          <t>Wk of 2026-10-26</t>
        </is>
      </c>
      <c r="K143" t="inlineStr">
        <is>
          <t>Marshal Malbari</t>
        </is>
      </c>
      <c r="L143" t="inlineStr">
        <is>
          <t>Facebook</t>
        </is>
      </c>
      <c r="M143" t="inlineStr">
        <is>
          <t>Direct (campaign tagged in CRM)</t>
        </is>
      </c>
      <c r="N143" t="inlineStr">
        <is>
          <t>6ae46999654cef59e469276b</t>
        </is>
      </c>
      <c r="O143" t="n">
        <v>1</v>
      </c>
      <c r="P143" s="40">
        <f>IF(A143="Lead",IF(ISNUMBER(MATCH(G143,QualityStatuses,0)),1,0),0)</f>
        <v>1</v>
      </c>
      <c r="Q143" s="40">
        <f>IF(A143="Lead",IF(G143="New Lead",0,1),0)</f>
        <v>1</v>
      </c>
      <c r="R143" s="40">
        <f>IF(A143="Lead",IF(G143="Lost",1,0),0)</f>
        <v>0</v>
      </c>
      <c r="S143" t="n">
        <v>1</v>
      </c>
      <c r="T143" t="n">
        <v>0</v>
      </c>
      <c r="U143" t="n">
        <v>0</v>
      </c>
      <c r="V143" t="n">
        <v>0</v>
      </c>
      <c r="W143" t="n">
        <v>0</v>
      </c>
      <c r="X143" t="n">
        <v>0</v>
      </c>
      <c r="Y143">
        <f>IF(AND(A143="Lead",COUNTIF(MetaCamps,C143)&gt;0),1,0)</f>
        <v>1</v>
      </c>
      <c r="Z143">
        <f>IF(Y143=1,P143,0)</f>
        <v>1</v>
      </c>
    </row>
    <row r="144">
      <c r="A144" t="inlineStr">
        <is>
          <t>Lead</t>
        </is>
      </c>
      <c r="B144" s="39" t="str">
        <f>IFERROR(INDEX(CampTypes,MATCH(C144,CampList,0)),"Unattributed")</f>
        <v>New</v>
      </c>
      <c r="C144" t="inlineStr">
        <is>
          <t>ABO | Natuf | Leads | Unit Franchise | India | Oct26 | V1</t>
        </is>
      </c>
      <c r="D144" t="inlineStr">
        <is>
          <t>Natuf | LAL 1% | India | Jul26 | V1</t>
        </is>
      </c>
      <c r="E144" t="inlineStr">
        <is>
          <t>Natuf | Reel | Brand Ambassador | Heard Of Owning A Cafe | V1</t>
        </is>
      </c>
      <c r="F144" t="inlineStr">
        <is>
          <t>In House Natuf</t>
        </is>
      </c>
      <c r="G144" t="inlineStr">
        <is>
          <t>New Lead</t>
        </is>
      </c>
      <c r="H144" s="39" t="str">
        <f>IF(ISNUMBER(MATCH(G144,QualityStatuses,0)),"Quality Lead","Non-Quality Lead")</f>
        <v>Non-Quality Lead</v>
      </c>
      <c r="I144" t="inlineStr">
        <is>
          <t>2026-10</t>
        </is>
      </c>
      <c r="J144" t="inlineStr">
        <is>
          <t>Wk of 2026-10-26</t>
        </is>
      </c>
      <c r="K144" t="inlineStr">
        <is>
          <t>(Unassigned)</t>
        </is>
      </c>
      <c r="L144" t="inlineStr">
        <is>
          <t>Facebook</t>
        </is>
      </c>
      <c r="M144" t="inlineStr">
        <is>
          <t>Direct (campaign tagged in CRM)</t>
        </is>
      </c>
      <c r="N144" t="inlineStr">
        <is>
          <t>6ae4694908525cb493ce2d8b</t>
        </is>
      </c>
      <c r="O144" t="n">
        <v>1</v>
      </c>
      <c r="P144" s="40">
        <f>IF(A144="Lead",IF(ISNUMBER(MATCH(G144,QualityStatuses,0)),1,0),0)</f>
        <v>0</v>
      </c>
      <c r="Q144" s="40">
        <f>IF(A144="Lead",IF(G144="New Lead",0,1),0)</f>
        <v>0</v>
      </c>
      <c r="R144" s="40">
        <f>IF(A144="Lead",IF(G144="Lost",1,0),0)</f>
        <v>0</v>
      </c>
      <c r="S144" t="n">
        <v>0</v>
      </c>
      <c r="T144" t="n">
        <v>0</v>
      </c>
      <c r="U144" t="n">
        <v>0</v>
      </c>
      <c r="V144" t="n">
        <v>0</v>
      </c>
      <c r="W144" t="n">
        <v>0</v>
      </c>
      <c r="X144" t="n">
        <v>0</v>
      </c>
      <c r="Y144">
        <f>IF(AND(A144="Lead",COUNTIF(MetaCamps,C144)&gt;0),1,0)</f>
        <v>1</v>
      </c>
      <c r="Z144">
        <f>IF(Y144=1,P144,0)</f>
        <v>0</v>
      </c>
    </row>
    <row r="145">
      <c r="A145" t="inlineStr">
        <is>
          <t>Lead</t>
        </is>
      </c>
      <c r="B145" s="39" t="str">
        <f>IFERROR(INDEX(CampTypes,MATCH(C145,CampList,0)),"Unattributed")</f>
        <v>New</v>
      </c>
      <c r="C145" t="inlineStr">
        <is>
          <t>ABO | Natuf | Leads | Master Franchise | India | Oct26 | V1</t>
        </is>
      </c>
      <c r="D145" t="inlineStr">
        <is>
          <t>Natuf | LAL 1% | India | Jul26 | V1</t>
        </is>
      </c>
      <c r="E145" t="inlineStr">
        <is>
          <t>Natuf | Static | Become A Levantine Food | V1</t>
        </is>
      </c>
      <c r="F145" t="inlineStr">
        <is>
          <t>Natuf_MF</t>
        </is>
      </c>
      <c r="G145" t="inlineStr">
        <is>
          <t>Attempt 1</t>
        </is>
      </c>
      <c r="H145" s="39" t="str">
        <f>IF(ISNUMBER(MATCH(G145,QualityStatuses,0)),"Quality Lead","Non-Quality Lead")</f>
        <v>Non-Quality Lead</v>
      </c>
      <c r="I145" t="inlineStr">
        <is>
          <t>2026-10</t>
        </is>
      </c>
      <c r="J145" t="inlineStr">
        <is>
          <t>Wk of 2026-10-26</t>
        </is>
      </c>
      <c r="K145" t="inlineStr">
        <is>
          <t>Marshal Malbari</t>
        </is>
      </c>
      <c r="L145" t="inlineStr">
        <is>
          <t>Facebook</t>
        </is>
      </c>
      <c r="M145" t="inlineStr">
        <is>
          <t>Direct (campaign tagged in CRM)</t>
        </is>
      </c>
      <c r="N145" t="inlineStr">
        <is>
          <t>6ae46889c23893f25234958a</t>
        </is>
      </c>
      <c r="O145" t="n">
        <v>1</v>
      </c>
      <c r="P145" s="40">
        <f>IF(A145="Lead",IF(ISNUMBER(MATCH(G145,QualityStatuses,0)),1,0),0)</f>
        <v>0</v>
      </c>
      <c r="Q145" s="40">
        <f>IF(A145="Lead",IF(G145="New Lead",0,1),0)</f>
        <v>1</v>
      </c>
      <c r="R145" s="40">
        <f>IF(A145="Lead",IF(G145="Lost",1,0),0)</f>
        <v>0</v>
      </c>
      <c r="S145" t="n">
        <v>1</v>
      </c>
      <c r="T145" t="n">
        <v>0</v>
      </c>
      <c r="U145" t="n">
        <v>0</v>
      </c>
      <c r="V145" t="n">
        <v>0</v>
      </c>
      <c r="W145" t="n">
        <v>0</v>
      </c>
      <c r="X145" t="n">
        <v>0</v>
      </c>
      <c r="Y145">
        <f>IF(AND(A145="Lead",COUNTIF(MetaCamps,C145)&gt;0),1,0)</f>
        <v>1</v>
      </c>
      <c r="Z145">
        <f>IF(Y145=1,P145,0)</f>
        <v>0</v>
      </c>
    </row>
    <row r="146">
      <c r="A146" t="inlineStr">
        <is>
          <t>Lead</t>
        </is>
      </c>
      <c r="B146" s="39" t="str">
        <f>IFERROR(INDEX(CampTypes,MATCH(C146,CampList,0)),"Unattributed")</f>
        <v>New</v>
      </c>
      <c r="C146" t="inlineStr">
        <is>
          <t>ABO | Natuf | Leads | Unit Franchise | India | Oct26 | V1</t>
        </is>
      </c>
      <c r="D146" t="inlineStr">
        <is>
          <t>Natuf | Business Owners | Tier1 + Growth Cities | Oct26 | V1</t>
        </is>
      </c>
      <c r="E146" t="inlineStr">
        <is>
          <t>Natuf | Reel | Brand Ambassador | Heard Of Owning A Cafe | V1</t>
        </is>
      </c>
      <c r="F146" t="inlineStr">
        <is>
          <t>In House Natuf</t>
        </is>
      </c>
      <c r="G146" t="inlineStr">
        <is>
          <t>Attempt 2</t>
        </is>
      </c>
      <c r="H146" s="39" t="str">
        <f>IF(ISNUMBER(MATCH(G146,QualityStatuses,0)),"Quality Lead","Non-Quality Lead")</f>
        <v>Non-Quality Lead</v>
      </c>
      <c r="I146" t="inlineStr">
        <is>
          <t>2026-10</t>
        </is>
      </c>
      <c r="J146" t="inlineStr">
        <is>
          <t>Wk of 2026-10-26</t>
        </is>
      </c>
      <c r="K146" t="inlineStr">
        <is>
          <t>Vikas Pathak</t>
        </is>
      </c>
      <c r="L146" t="inlineStr">
        <is>
          <t>Facebook</t>
        </is>
      </c>
      <c r="M146" t="inlineStr">
        <is>
          <t>Direct (campaign tagged in CRM)</t>
        </is>
      </c>
      <c r="N146" t="inlineStr">
        <is>
          <t>6ae467a6d1a4c6968b3b079a</t>
        </is>
      </c>
      <c r="O146" t="n">
        <v>1</v>
      </c>
      <c r="P146" s="40">
        <f>IF(A146="Lead",IF(ISNUMBER(MATCH(G146,QualityStatuses,0)),1,0),0)</f>
        <v>0</v>
      </c>
      <c r="Q146" s="40">
        <f>IF(A146="Lead",IF(G146="New Lead",0,1),0)</f>
        <v>1</v>
      </c>
      <c r="R146" s="40">
        <f>IF(A146="Lead",IF(G146="Lost",1,0),0)</f>
        <v>0</v>
      </c>
      <c r="S146" t="n">
        <v>3</v>
      </c>
      <c r="T146" t="n">
        <v>1</v>
      </c>
      <c r="U146" t="n">
        <v>0</v>
      </c>
      <c r="V146" t="n">
        <v>0</v>
      </c>
      <c r="W146" t="n">
        <v>0</v>
      </c>
      <c r="X146" t="n">
        <v>0</v>
      </c>
      <c r="Y146">
        <f>IF(AND(A146="Lead",COUNTIF(MetaCamps,C146)&gt;0),1,0)</f>
        <v>1</v>
      </c>
      <c r="Z146">
        <f>IF(Y146=1,P146,0)</f>
        <v>0</v>
      </c>
    </row>
    <row r="147">
      <c r="A147" t="inlineStr">
        <is>
          <t>Lead</t>
        </is>
      </c>
      <c r="B147" s="39" t="str">
        <f>IFERROR(INDEX(CampTypes,MATCH(C147,CampList,0)),"Unattributed")</f>
        <v>New</v>
      </c>
      <c r="C147" t="inlineStr">
        <is>
          <t>ABO | Natuf | Leads | Unit Franchise | India | Oct26 | V1</t>
        </is>
      </c>
      <c r="D147" t="inlineStr">
        <is>
          <t>Natuf | Broad | Tier1 + Growth Cities | Oct26 | V1</t>
        </is>
      </c>
      <c r="E147" t="inlineStr">
        <is>
          <t>Natuf | Reel | Brand Ambassador | Heard Of Owning A Cafe | V1</t>
        </is>
      </c>
      <c r="F147" t="inlineStr">
        <is>
          <t>In House Natuf</t>
        </is>
      </c>
      <c r="G147" t="inlineStr">
        <is>
          <t>New Lead</t>
        </is>
      </c>
      <c r="H147" s="39" t="str">
        <f>IF(ISNUMBER(MATCH(G147,QualityStatuses,0)),"Quality Lead","Non-Quality Lead")</f>
        <v>Non-Quality Lead</v>
      </c>
      <c r="I147" t="inlineStr">
        <is>
          <t>2026-10</t>
        </is>
      </c>
      <c r="J147" t="inlineStr">
        <is>
          <t>Wk of 2026-10-26</t>
        </is>
      </c>
      <c r="K147" t="inlineStr">
        <is>
          <t>(Unassigned)</t>
        </is>
      </c>
      <c r="L147" t="inlineStr">
        <is>
          <t>Facebook</t>
        </is>
      </c>
      <c r="M147" t="inlineStr">
        <is>
          <t>Direct (campaign tagged in CRM)</t>
        </is>
      </c>
      <c r="N147" t="inlineStr">
        <is>
          <t>6ae464255b3aae0be9084150</t>
        </is>
      </c>
      <c r="O147" t="n">
        <v>1</v>
      </c>
      <c r="P147" s="40">
        <f>IF(A147="Lead",IF(ISNUMBER(MATCH(G147,QualityStatuses,0)),1,0),0)</f>
        <v>0</v>
      </c>
      <c r="Q147" s="40">
        <f>IF(A147="Lead",IF(G147="New Lead",0,1),0)</f>
        <v>0</v>
      </c>
      <c r="R147" s="40">
        <f>IF(A147="Lead",IF(G147="Lost",1,0),0)</f>
        <v>0</v>
      </c>
      <c r="S147" t="n">
        <v>0</v>
      </c>
      <c r="T147" t="n">
        <v>0</v>
      </c>
      <c r="U147" t="n">
        <v>0</v>
      </c>
      <c r="V147" t="n">
        <v>0</v>
      </c>
      <c r="W147" t="n">
        <v>0</v>
      </c>
      <c r="X147" t="n">
        <v>0</v>
      </c>
      <c r="Y147">
        <f>IF(AND(A147="Lead",COUNTIF(MetaCamps,C147)&gt;0),1,0)</f>
        <v>1</v>
      </c>
      <c r="Z147">
        <f>IF(Y147=1,P147,0)</f>
        <v>0</v>
      </c>
    </row>
    <row r="148">
      <c r="A148" t="inlineStr">
        <is>
          <t>Lead</t>
        </is>
      </c>
      <c r="B148" s="39" t="str">
        <f>IFERROR(INDEX(CampTypes,MATCH(C148,CampList,0)),"Unattributed")</f>
        <v>New</v>
      </c>
      <c r="C148" t="inlineStr">
        <is>
          <t>ABO | Natuf | Leads | Master Franchise | India | Oct26 | V1</t>
        </is>
      </c>
      <c r="D148" t="inlineStr">
        <is>
          <t>Natuf | LAL 1% | India | Jul26 | V1</t>
        </is>
      </c>
      <c r="E148" t="inlineStr">
        <is>
          <t>Natuf | Static | Become A Levantine Food | V1</t>
        </is>
      </c>
      <c r="F148" t="inlineStr">
        <is>
          <t>Natuf_MF</t>
        </is>
      </c>
      <c r="G148" t="inlineStr">
        <is>
          <t>Attempt 1</t>
        </is>
      </c>
      <c r="H148" s="39" t="str">
        <f>IF(ISNUMBER(MATCH(G148,QualityStatuses,0)),"Quality Lead","Non-Quality Lead")</f>
        <v>Non-Quality Lead</v>
      </c>
      <c r="I148" t="inlineStr">
        <is>
          <t>2026-10</t>
        </is>
      </c>
      <c r="J148" t="inlineStr">
        <is>
          <t>Wk of 2026-10-26</t>
        </is>
      </c>
      <c r="K148" t="inlineStr">
        <is>
          <t>Marshal Malbari</t>
        </is>
      </c>
      <c r="L148" t="inlineStr">
        <is>
          <t>Facebook</t>
        </is>
      </c>
      <c r="M148" t="inlineStr">
        <is>
          <t>Direct (campaign tagged in CRM)</t>
        </is>
      </c>
      <c r="N148" t="inlineStr">
        <is>
          <t>6ae460d89dd5f9255dcedd2f</t>
        </is>
      </c>
      <c r="O148" t="n">
        <v>1</v>
      </c>
      <c r="P148" s="40">
        <f>IF(A148="Lead",IF(ISNUMBER(MATCH(G148,QualityStatuses,0)),1,0),0)</f>
        <v>0</v>
      </c>
      <c r="Q148" s="40">
        <f>IF(A148="Lead",IF(G148="New Lead",0,1),0)</f>
        <v>1</v>
      </c>
      <c r="R148" s="40">
        <f>IF(A148="Lead",IF(G148="Lost",1,0),0)</f>
        <v>0</v>
      </c>
      <c r="S148" t="n">
        <v>1</v>
      </c>
      <c r="T148" t="n">
        <v>0</v>
      </c>
      <c r="U148" t="n">
        <v>0</v>
      </c>
      <c r="V148" t="n">
        <v>0</v>
      </c>
      <c r="W148" t="n">
        <v>0</v>
      </c>
      <c r="X148" t="n">
        <v>0</v>
      </c>
      <c r="Y148">
        <f>IF(AND(A148="Lead",COUNTIF(MetaCamps,C148)&gt;0),1,0)</f>
        <v>1</v>
      </c>
      <c r="Z148">
        <f>IF(Y148=1,P148,0)</f>
        <v>0</v>
      </c>
    </row>
    <row r="149">
      <c r="A149" t="inlineStr">
        <is>
          <t>Lead</t>
        </is>
      </c>
      <c r="B149" s="39" t="str">
        <f>IFERROR(INDEX(CampTypes,MATCH(C149,CampList,0)),"Unattributed")</f>
        <v>New</v>
      </c>
      <c r="C149" t="inlineStr">
        <is>
          <t>ABO | Natuf | Leads | Unit Franchise | India | Oct26 | V1</t>
        </is>
      </c>
      <c r="D149" t="inlineStr">
        <is>
          <t>Natuf | Investors | Tier1 + Growth Cities | Oct26 | V1</t>
        </is>
      </c>
      <c r="E149" t="inlineStr">
        <is>
          <t>Natuf | Reel | Brand Ambassador | Heard Of Owning A Cafe | V1</t>
        </is>
      </c>
      <c r="F149" t="inlineStr">
        <is>
          <t>In House Natuf</t>
        </is>
      </c>
      <c r="G149" t="inlineStr">
        <is>
          <t>Attempt 1</t>
        </is>
      </c>
      <c r="H149" s="39" t="str">
        <f>IF(ISNUMBER(MATCH(G149,QualityStatuses,0)),"Quality Lead","Non-Quality Lead")</f>
        <v>Non-Quality Lead</v>
      </c>
      <c r="I149" t="inlineStr">
        <is>
          <t>2026-10</t>
        </is>
      </c>
      <c r="J149" t="inlineStr">
        <is>
          <t>Wk of 2026-10-26</t>
        </is>
      </c>
      <c r="K149" t="inlineStr">
        <is>
          <t>Vikas Pathak</t>
        </is>
      </c>
      <c r="L149" t="inlineStr">
        <is>
          <t>Facebook</t>
        </is>
      </c>
      <c r="M149" t="inlineStr">
        <is>
          <t>Direct (campaign tagged in CRM)</t>
        </is>
      </c>
      <c r="N149" t="inlineStr">
        <is>
          <t>6ae45f850f6d9b615ca5772e</t>
        </is>
      </c>
      <c r="O149" t="n">
        <v>1</v>
      </c>
      <c r="P149" s="40">
        <f>IF(A149="Lead",IF(ISNUMBER(MATCH(G149,QualityStatuses,0)),1,0),0)</f>
        <v>0</v>
      </c>
      <c r="Q149" s="40">
        <f>IF(A149="Lead",IF(G149="New Lead",0,1),0)</f>
        <v>1</v>
      </c>
      <c r="R149" s="40">
        <f>IF(A149="Lead",IF(G149="Lost",1,0),0)</f>
        <v>0</v>
      </c>
      <c r="S149" t="n">
        <v>1</v>
      </c>
      <c r="T149" t="n">
        <v>0</v>
      </c>
      <c r="U149" t="n">
        <v>0</v>
      </c>
      <c r="V149" t="n">
        <v>0</v>
      </c>
      <c r="W149" t="n">
        <v>0</v>
      </c>
      <c r="X149" t="n">
        <v>0</v>
      </c>
      <c r="Y149">
        <f>IF(AND(A149="Lead",COUNTIF(MetaCamps,C149)&gt;0),1,0)</f>
        <v>1</v>
      </c>
      <c r="Z149">
        <f>IF(Y149=1,P149,0)</f>
        <v>0</v>
      </c>
    </row>
    <row r="150">
      <c r="A150" t="inlineStr">
        <is>
          <t>Lead</t>
        </is>
      </c>
      <c r="B150" s="39" t="str">
        <f>IFERROR(INDEX(CampTypes,MATCH(C150,CampList,0)),"Unattributed")</f>
        <v>New</v>
      </c>
      <c r="C150" t="inlineStr">
        <is>
          <t>ABO | Natuf | Leads | Unit Franchise | India | Oct26 | V1</t>
        </is>
      </c>
      <c r="D150" t="inlineStr">
        <is>
          <t>Natuf | Broad | Tier1 + Growth Cities | Oct26 | V1</t>
        </is>
      </c>
      <c r="E150" t="inlineStr">
        <is>
          <t>Natuf | Reel | Brand Ambassador | Heard Of Owning A Cafe | V1</t>
        </is>
      </c>
      <c r="F150" t="inlineStr">
        <is>
          <t>In House Natuf</t>
        </is>
      </c>
      <c r="G150" t="inlineStr">
        <is>
          <t>Connected</t>
        </is>
      </c>
      <c r="H150" s="39" t="str">
        <f>IF(ISNUMBER(MATCH(G150,QualityStatuses,0)),"Quality Lead","Non-Quality Lead")</f>
        <v>Non-Quality Lead</v>
      </c>
      <c r="I150" t="inlineStr">
        <is>
          <t>2026-10</t>
        </is>
      </c>
      <c r="J150" t="inlineStr">
        <is>
          <t>Wk of 2026-10-26</t>
        </is>
      </c>
      <c r="K150" t="inlineStr">
        <is>
          <t>Vikas Pathak</t>
        </is>
      </c>
      <c r="L150" t="inlineStr">
        <is>
          <t>Facebook</t>
        </is>
      </c>
      <c r="M150" t="inlineStr">
        <is>
          <t>Direct (campaign tagged in CRM)</t>
        </is>
      </c>
      <c r="N150" t="inlineStr">
        <is>
          <t>6ae45e8f235ba7f86f5f0fdf</t>
        </is>
      </c>
      <c r="O150" t="n">
        <v>1</v>
      </c>
      <c r="P150" s="40">
        <f>IF(A150="Lead",IF(ISNUMBER(MATCH(G150,QualityStatuses,0)),1,0),0)</f>
        <v>0</v>
      </c>
      <c r="Q150" s="40">
        <f>IF(A150="Lead",IF(G150="New Lead",0,1),0)</f>
        <v>1</v>
      </c>
      <c r="R150" s="40">
        <f>IF(A150="Lead",IF(G150="Lost",1,0),0)</f>
        <v>0</v>
      </c>
      <c r="S150" t="n">
        <v>1</v>
      </c>
      <c r="T150" t="n">
        <v>1</v>
      </c>
      <c r="U150" t="n">
        <v>0</v>
      </c>
      <c r="V150" t="n">
        <v>0</v>
      </c>
      <c r="W150" t="n">
        <v>0</v>
      </c>
      <c r="X150" t="n">
        <v>0</v>
      </c>
      <c r="Y150">
        <f>IF(AND(A150="Lead",COUNTIF(MetaCamps,C150)&gt;0),1,0)</f>
        <v>1</v>
      </c>
      <c r="Z150">
        <f>IF(Y150=1,P150,0)</f>
        <v>0</v>
      </c>
    </row>
    <row r="151">
      <c r="A151" t="inlineStr">
        <is>
          <t>Lead</t>
        </is>
      </c>
      <c r="B151" s="39" t="str">
        <f>IFERROR(INDEX(CampTypes,MATCH(C151,CampList,0)),"Unattributed")</f>
        <v>New</v>
      </c>
      <c r="C151" t="inlineStr">
        <is>
          <t>ABO | Natuf | Leads | Unit Franchise | India | Oct26 | V1</t>
        </is>
      </c>
      <c r="D151" t="inlineStr">
        <is>
          <t>Natuf | Investors | Tier1 + Growth Cities | Oct26 | V1</t>
        </is>
      </c>
      <c r="E151" t="inlineStr">
        <is>
          <t>Natuf | Reel | Brand Ambassador | Heard Of Owning A Cafe | V1</t>
        </is>
      </c>
      <c r="F151" t="inlineStr">
        <is>
          <t>In House Natuf</t>
        </is>
      </c>
      <c r="G151" t="inlineStr">
        <is>
          <t>New Lead</t>
        </is>
      </c>
      <c r="H151" s="39" t="str">
        <f>IF(ISNUMBER(MATCH(G151,QualityStatuses,0)),"Quality Lead","Non-Quality Lead")</f>
        <v>Non-Quality Lead</v>
      </c>
      <c r="I151" t="inlineStr">
        <is>
          <t>2026-10</t>
        </is>
      </c>
      <c r="J151" t="inlineStr">
        <is>
          <t>Wk of 2026-10-26</t>
        </is>
      </c>
      <c r="K151" t="inlineStr">
        <is>
          <t>(Unassigned)</t>
        </is>
      </c>
      <c r="L151" t="inlineStr">
        <is>
          <t>Facebook</t>
        </is>
      </c>
      <c r="M151" t="inlineStr">
        <is>
          <t>Direct (campaign tagged in CRM)</t>
        </is>
      </c>
      <c r="N151" t="inlineStr">
        <is>
          <t>6ae45e8914af0e04e7ad9767</t>
        </is>
      </c>
      <c r="O151" t="n">
        <v>1</v>
      </c>
      <c r="P151" s="40">
        <f>IF(A151="Lead",IF(ISNUMBER(MATCH(G151,QualityStatuses,0)),1,0),0)</f>
        <v>0</v>
      </c>
      <c r="Q151" s="40">
        <f>IF(A151="Lead",IF(G151="New Lead",0,1),0)</f>
        <v>0</v>
      </c>
      <c r="R151" s="40">
        <f>IF(A151="Lead",IF(G151="Lost",1,0),0)</f>
        <v>0</v>
      </c>
      <c r="S151" t="n">
        <v>0</v>
      </c>
      <c r="T151" t="n">
        <v>0</v>
      </c>
      <c r="U151" t="n">
        <v>0</v>
      </c>
      <c r="V151" t="n">
        <v>0</v>
      </c>
      <c r="W151" t="n">
        <v>0</v>
      </c>
      <c r="X151" t="n">
        <v>0</v>
      </c>
      <c r="Y151">
        <f>IF(AND(A151="Lead",COUNTIF(MetaCamps,C151)&gt;0),1,0)</f>
        <v>1</v>
      </c>
      <c r="Z151">
        <f>IF(Y151=1,P151,0)</f>
        <v>0</v>
      </c>
    </row>
    <row r="152">
      <c r="A152" t="inlineStr">
        <is>
          <t>Lead</t>
        </is>
      </c>
      <c r="B152" s="39" t="str">
        <f>IFERROR(INDEX(CampTypes,MATCH(C152,CampList,0)),"Unattributed")</f>
        <v>New</v>
      </c>
      <c r="C152" t="inlineStr">
        <is>
          <t>ABO | Natuf | Leads | Unit Franchise | India | Oct26 | V1</t>
        </is>
      </c>
      <c r="D152" t="inlineStr">
        <is>
          <t>Natuf | Broad | Tier1 + Growth Cities | Oct26 | V1</t>
        </is>
      </c>
      <c r="E152" t="inlineStr">
        <is>
          <t>Natuf | Reel | Brand Ambassador | Heard Of Owning A Cafe | V1</t>
        </is>
      </c>
      <c r="F152" t="inlineStr">
        <is>
          <t>In House Natuf</t>
        </is>
      </c>
      <c r="G152" t="inlineStr">
        <is>
          <t>New Lead</t>
        </is>
      </c>
      <c r="H152" s="39" t="str">
        <f>IF(ISNUMBER(MATCH(G152,QualityStatuses,0)),"Quality Lead","Non-Quality Lead")</f>
        <v>Non-Quality Lead</v>
      </c>
      <c r="I152" t="inlineStr">
        <is>
          <t>2026-10</t>
        </is>
      </c>
      <c r="J152" t="inlineStr">
        <is>
          <t>Wk of 2026-10-26</t>
        </is>
      </c>
      <c r="K152" t="inlineStr">
        <is>
          <t>(Unassigned)</t>
        </is>
      </c>
      <c r="L152" t="inlineStr">
        <is>
          <t>Facebook</t>
        </is>
      </c>
      <c r="M152" t="inlineStr">
        <is>
          <t>Direct (campaign tagged in CRM)</t>
        </is>
      </c>
      <c r="N152" t="inlineStr">
        <is>
          <t>6ae45b2ce9bbcce35892a114</t>
        </is>
      </c>
      <c r="O152" t="n">
        <v>1</v>
      </c>
      <c r="P152" s="40">
        <f>IF(A152="Lead",IF(ISNUMBER(MATCH(G152,QualityStatuses,0)),1,0),0)</f>
        <v>0</v>
      </c>
      <c r="Q152" s="40">
        <f>IF(A152="Lead",IF(G152="New Lead",0,1),0)</f>
        <v>0</v>
      </c>
      <c r="R152" s="40">
        <f>IF(A152="Lead",IF(G152="Lost",1,0),0)</f>
        <v>0</v>
      </c>
      <c r="S152" t="n">
        <v>0</v>
      </c>
      <c r="T152" t="n">
        <v>0</v>
      </c>
      <c r="U152" t="n">
        <v>0</v>
      </c>
      <c r="V152" t="n">
        <v>0</v>
      </c>
      <c r="W152" t="n">
        <v>0</v>
      </c>
      <c r="X152" t="n">
        <v>0</v>
      </c>
      <c r="Y152">
        <f>IF(AND(A152="Lead",COUNTIF(MetaCamps,C152)&gt;0),1,0)</f>
        <v>1</v>
      </c>
      <c r="Z152">
        <f>IF(Y152=1,P152,0)</f>
        <v>0</v>
      </c>
    </row>
    <row r="153">
      <c r="A153" t="inlineStr">
        <is>
          <t>Lead</t>
        </is>
      </c>
      <c r="B153" s="39" t="str">
        <f>IFERROR(INDEX(CampTypes,MATCH(C153,CampList,0)),"Unattributed")</f>
        <v>New</v>
      </c>
      <c r="C153" t="inlineStr">
        <is>
          <t>ABO | Natuf | Leads | Unit Franchise | India | Oct26 | V1</t>
        </is>
      </c>
      <c r="D153" t="inlineStr">
        <is>
          <t>Natuf | LAL 1% | India | Jul26 | V1</t>
        </is>
      </c>
      <c r="E153" t="inlineStr">
        <is>
          <t>Natuf | Reel | Brand Ambassador | Heard Of Owning A Cafe | V1</t>
        </is>
      </c>
      <c r="F153" t="inlineStr">
        <is>
          <t>In House Natuf</t>
        </is>
      </c>
      <c r="G153" t="inlineStr">
        <is>
          <t>New Lead</t>
        </is>
      </c>
      <c r="H153" s="39" t="str">
        <f>IF(ISNUMBER(MATCH(G153,QualityStatuses,0)),"Quality Lead","Non-Quality Lead")</f>
        <v>Non-Quality Lead</v>
      </c>
      <c r="I153" t="inlineStr">
        <is>
          <t>2026-10</t>
        </is>
      </c>
      <c r="J153" t="inlineStr">
        <is>
          <t>Wk of 2026-10-26</t>
        </is>
      </c>
      <c r="K153" t="inlineStr">
        <is>
          <t>(Unassigned)</t>
        </is>
      </c>
      <c r="L153" t="inlineStr">
        <is>
          <t>Facebook</t>
        </is>
      </c>
      <c r="M153" t="inlineStr">
        <is>
          <t>Direct (campaign tagged in CRM)</t>
        </is>
      </c>
      <c r="N153" t="inlineStr">
        <is>
          <t>6ae458228763a6a65c97ec67</t>
        </is>
      </c>
      <c r="O153" t="n">
        <v>1</v>
      </c>
      <c r="P153" s="40">
        <f>IF(A153="Lead",IF(ISNUMBER(MATCH(G153,QualityStatuses,0)),1,0),0)</f>
        <v>0</v>
      </c>
      <c r="Q153" s="40">
        <f>IF(A153="Lead",IF(G153="New Lead",0,1),0)</f>
        <v>0</v>
      </c>
      <c r="R153" s="40">
        <f>IF(A153="Lead",IF(G153="Lost",1,0),0)</f>
        <v>0</v>
      </c>
      <c r="S153" t="n">
        <v>0</v>
      </c>
      <c r="T153" t="n">
        <v>0</v>
      </c>
      <c r="U153" t="n">
        <v>0</v>
      </c>
      <c r="V153" t="n">
        <v>0</v>
      </c>
      <c r="W153" t="n">
        <v>0</v>
      </c>
      <c r="X153" t="n">
        <v>0</v>
      </c>
      <c r="Y153">
        <f>IF(AND(A153="Lead",COUNTIF(MetaCamps,C153)&gt;0),1,0)</f>
        <v>1</v>
      </c>
      <c r="Z153">
        <f>IF(Y153=1,P153,0)</f>
        <v>0</v>
      </c>
    </row>
    <row r="154">
      <c r="A154" t="inlineStr">
        <is>
          <t>Lead</t>
        </is>
      </c>
      <c r="B154" s="39" t="str">
        <f>IFERROR(INDEX(CampTypes,MATCH(C154,CampList,0)),"Unattributed")</f>
        <v>New</v>
      </c>
      <c r="C154" t="inlineStr">
        <is>
          <t>ABO | Natuf | Leads | Unit Franchise | India | Oct26 | V1</t>
        </is>
      </c>
      <c r="D154" t="inlineStr">
        <is>
          <t>Natuf | Business Owners | Tier1 + Growth Cities | Oct26 | V1</t>
        </is>
      </c>
      <c r="E154" t="inlineStr">
        <is>
          <t>Natuf | Reel | Brand Ambassador | Heard Of Owning A Cafe | V1</t>
        </is>
      </c>
      <c r="F154" t="inlineStr">
        <is>
          <t>In House Natuf</t>
        </is>
      </c>
      <c r="G154" t="inlineStr">
        <is>
          <t>Lost</t>
        </is>
      </c>
      <c r="H154" s="39" t="str">
        <f>IF(ISNUMBER(MATCH(G154,QualityStatuses,0)),"Quality Lead","Non-Quality Lead")</f>
        <v>Non-Quality Lead</v>
      </c>
      <c r="I154" t="inlineStr">
        <is>
          <t>2026-10</t>
        </is>
      </c>
      <c r="J154" t="inlineStr">
        <is>
          <t>Wk of 2026-10-26</t>
        </is>
      </c>
      <c r="K154" t="inlineStr">
        <is>
          <t>Vikas Pathak</t>
        </is>
      </c>
      <c r="L154" t="inlineStr">
        <is>
          <t>Facebook</t>
        </is>
      </c>
      <c r="M154" t="inlineStr">
        <is>
          <t>Direct (campaign tagged in CRM)</t>
        </is>
      </c>
      <c r="N154" t="inlineStr">
        <is>
          <t>6ae45114f03bde7af4bb41a1</t>
        </is>
      </c>
      <c r="O154" t="n">
        <v>1</v>
      </c>
      <c r="P154" s="40">
        <f>IF(A154="Lead",IF(ISNUMBER(MATCH(G154,QualityStatuses,0)),1,0),0)</f>
        <v>0</v>
      </c>
      <c r="Q154" s="40">
        <f>IF(A154="Lead",IF(G154="New Lead",0,1),0)</f>
        <v>1</v>
      </c>
      <c r="R154" s="40">
        <f>IF(A154="Lead",IF(G154="Lost",1,0),0)</f>
        <v>1</v>
      </c>
      <c r="S154" t="n">
        <v>1</v>
      </c>
      <c r="T154" t="n">
        <v>1</v>
      </c>
      <c r="U154" t="n">
        <v>0</v>
      </c>
      <c r="V154" t="n">
        <v>0</v>
      </c>
      <c r="W154" t="n">
        <v>0</v>
      </c>
      <c r="X154" t="n">
        <v>0</v>
      </c>
      <c r="Y154">
        <f>IF(AND(A154="Lead",COUNTIF(MetaCamps,C154)&gt;0),1,0)</f>
        <v>1</v>
      </c>
      <c r="Z154">
        <f>IF(Y154=1,P154,0)</f>
        <v>0</v>
      </c>
    </row>
    <row r="155">
      <c r="A155" t="inlineStr">
        <is>
          <t>Lead</t>
        </is>
      </c>
      <c r="B155" s="39" t="str">
        <f>IFERROR(INDEX(CampTypes,MATCH(C155,CampList,0)),"Unattributed")</f>
        <v>New</v>
      </c>
      <c r="C155" t="inlineStr">
        <is>
          <t>ABO | Natuf | Leads | Master Franchise | India | Oct26 | V1</t>
        </is>
      </c>
      <c r="D155" t="inlineStr">
        <is>
          <t>Natuf | Investors | Tier1 + Growth Cities | Oct26 | V1</t>
        </is>
      </c>
      <c r="E155" t="inlineStr">
        <is>
          <t>Natuf | Static | Become A Levantine Food | V1</t>
        </is>
      </c>
      <c r="F155" t="inlineStr">
        <is>
          <t>Natuf_MF</t>
        </is>
      </c>
      <c r="G155" t="inlineStr">
        <is>
          <t>Lost</t>
        </is>
      </c>
      <c r="H155" s="39" t="str">
        <f>IF(ISNUMBER(MATCH(G155,QualityStatuses,0)),"Quality Lead","Non-Quality Lead")</f>
        <v>Non-Quality Lead</v>
      </c>
      <c r="I155" t="inlineStr">
        <is>
          <t>2026-10</t>
        </is>
      </c>
      <c r="J155" t="inlineStr">
        <is>
          <t>Wk of 2026-10-26</t>
        </is>
      </c>
      <c r="K155" t="inlineStr">
        <is>
          <t>Marshal Malbari</t>
        </is>
      </c>
      <c r="L155" t="inlineStr">
        <is>
          <t>Facebook</t>
        </is>
      </c>
      <c r="M155" t="inlineStr">
        <is>
          <t>Direct (campaign tagged in CRM)</t>
        </is>
      </c>
      <c r="N155" t="inlineStr">
        <is>
          <t>6ae44e9e969d6d567d20aa6a</t>
        </is>
      </c>
      <c r="O155" t="n">
        <v>1</v>
      </c>
      <c r="P155" s="40">
        <f>IF(A155="Lead",IF(ISNUMBER(MATCH(G155,QualityStatuses,0)),1,0),0)</f>
        <v>0</v>
      </c>
      <c r="Q155" s="40">
        <f>IF(A155="Lead",IF(G155="New Lead",0,1),0)</f>
        <v>1</v>
      </c>
      <c r="R155" s="40">
        <f>IF(A155="Lead",IF(G155="Lost",1,0),0)</f>
        <v>1</v>
      </c>
      <c r="S155" t="n">
        <v>1</v>
      </c>
      <c r="T155" t="n">
        <v>1</v>
      </c>
      <c r="U155" t="n">
        <v>0</v>
      </c>
      <c r="V155" t="n">
        <v>0</v>
      </c>
      <c r="W155" t="n">
        <v>0</v>
      </c>
      <c r="X155" t="n">
        <v>0</v>
      </c>
      <c r="Y155">
        <f>IF(AND(A155="Lead",COUNTIF(MetaCamps,C155)&gt;0),1,0)</f>
        <v>1</v>
      </c>
      <c r="Z155">
        <f>IF(Y155=1,P155,0)</f>
        <v>0</v>
      </c>
    </row>
    <row r="156">
      <c r="A156" t="inlineStr">
        <is>
          <t>Lead</t>
        </is>
      </c>
      <c r="B156" s="39" t="str">
        <f>IFERROR(INDEX(CampTypes,MATCH(C156,CampList,0)),"Unattributed")</f>
        <v>New</v>
      </c>
      <c r="C156" t="inlineStr">
        <is>
          <t>ABO | Natuf | Leads | Unit Franchise | India | Oct26 | V1</t>
        </is>
      </c>
      <c r="D156" t="inlineStr">
        <is>
          <t>Natuf | Business Owners | Tier1 + Growth Cities | Oct26 | V1</t>
        </is>
      </c>
      <c r="E156" t="inlineStr">
        <is>
          <t>Natuf | Reel | Brand Ambassador | Heard Of Owning A Cafe | V1</t>
        </is>
      </c>
      <c r="F156" t="inlineStr">
        <is>
          <t>In House Natuf</t>
        </is>
      </c>
      <c r="G156" t="inlineStr">
        <is>
          <t>New Lead</t>
        </is>
      </c>
      <c r="H156" s="39" t="str">
        <f>IF(ISNUMBER(MATCH(G156,QualityStatuses,0)),"Quality Lead","Non-Quality Lead")</f>
        <v>Non-Quality Lead</v>
      </c>
      <c r="I156" t="inlineStr">
        <is>
          <t>2026-10</t>
        </is>
      </c>
      <c r="J156" t="inlineStr">
        <is>
          <t>Wk of 2026-10-26</t>
        </is>
      </c>
      <c r="K156" t="inlineStr">
        <is>
          <t>(Unassigned)</t>
        </is>
      </c>
      <c r="L156" t="inlineStr">
        <is>
          <t>Facebook</t>
        </is>
      </c>
      <c r="M156" t="inlineStr">
        <is>
          <t>Direct (campaign tagged in CRM)</t>
        </is>
      </c>
      <c r="N156" t="inlineStr">
        <is>
          <t>6ae44e82127a7b9ed33d6eaa</t>
        </is>
      </c>
      <c r="O156" t="n">
        <v>1</v>
      </c>
      <c r="P156" s="40">
        <f>IF(A156="Lead",IF(ISNUMBER(MATCH(G156,QualityStatuses,0)),1,0),0)</f>
        <v>0</v>
      </c>
      <c r="Q156" s="40">
        <f>IF(A156="Lead",IF(G156="New Lead",0,1),0)</f>
        <v>0</v>
      </c>
      <c r="R156" s="40">
        <f>IF(A156="Lead",IF(G156="Lost",1,0),0)</f>
        <v>0</v>
      </c>
      <c r="S156" t="n">
        <v>0</v>
      </c>
      <c r="T156" t="n">
        <v>0</v>
      </c>
      <c r="U156" t="n">
        <v>0</v>
      </c>
      <c r="V156" t="n">
        <v>0</v>
      </c>
      <c r="W156" t="n">
        <v>0</v>
      </c>
      <c r="X156" t="n">
        <v>0</v>
      </c>
      <c r="Y156">
        <f>IF(AND(A156="Lead",COUNTIF(MetaCamps,C156)&gt;0),1,0)</f>
        <v>1</v>
      </c>
      <c r="Z156">
        <f>IF(Y156=1,P156,0)</f>
        <v>0</v>
      </c>
    </row>
    <row r="157">
      <c r="A157" t="inlineStr">
        <is>
          <t>Lead</t>
        </is>
      </c>
      <c r="B157" s="39" t="str">
        <f>IFERROR(INDEX(CampTypes,MATCH(C157,CampList,0)),"Unattributed")</f>
        <v>New</v>
      </c>
      <c r="C157" t="inlineStr">
        <is>
          <t>ABO | Natuf | Leads | Unit Franchise | India | Oct26 | V1</t>
        </is>
      </c>
      <c r="D157" t="inlineStr">
        <is>
          <t>Natuf | Investors | Tier1 + Growth Cities | Oct26 | V1</t>
        </is>
      </c>
      <c r="E157" t="inlineStr">
        <is>
          <t>Natuf | Reel | Brand Ambassador | Heard Of Owning A Cafe | V1</t>
        </is>
      </c>
      <c r="F157" t="inlineStr">
        <is>
          <t>In House Natuf</t>
        </is>
      </c>
      <c r="G157" t="inlineStr">
        <is>
          <t>Details Shared</t>
        </is>
      </c>
      <c r="H157" s="39" t="str">
        <f>IF(ISNUMBER(MATCH(G157,QualityStatuses,0)),"Quality Lead","Non-Quality Lead")</f>
        <v>Quality Lead</v>
      </c>
      <c r="I157" t="inlineStr">
        <is>
          <t>2026-10</t>
        </is>
      </c>
      <c r="J157" t="inlineStr">
        <is>
          <t>Wk of 2026-10-26</t>
        </is>
      </c>
      <c r="K157" t="inlineStr">
        <is>
          <t>Vikas Pathak</t>
        </is>
      </c>
      <c r="L157" t="inlineStr">
        <is>
          <t>Facebook</t>
        </is>
      </c>
      <c r="M157" t="inlineStr">
        <is>
          <t>Direct (campaign tagged in CRM)</t>
        </is>
      </c>
      <c r="N157" t="inlineStr">
        <is>
          <t>6ae44e6ac96fb0a100adb4c7</t>
        </is>
      </c>
      <c r="O157" t="n">
        <v>1</v>
      </c>
      <c r="P157" s="40">
        <f>IF(A157="Lead",IF(ISNUMBER(MATCH(G157,QualityStatuses,0)),1,0),0)</f>
        <v>1</v>
      </c>
      <c r="Q157" s="40">
        <f>IF(A157="Lead",IF(G157="New Lead",0,1),0)</f>
        <v>1</v>
      </c>
      <c r="R157" s="40">
        <f>IF(A157="Lead",IF(G157="Lost",1,0),0)</f>
        <v>0</v>
      </c>
      <c r="S157" t="n">
        <v>3</v>
      </c>
      <c r="T157" t="n">
        <v>2</v>
      </c>
      <c r="U157" t="n">
        <v>0</v>
      </c>
      <c r="V157" t="n">
        <v>0</v>
      </c>
      <c r="W157" t="n">
        <v>0</v>
      </c>
      <c r="X157" t="n">
        <v>0</v>
      </c>
      <c r="Y157">
        <f>IF(AND(A157="Lead",COUNTIF(MetaCamps,C157)&gt;0),1,0)</f>
        <v>1</v>
      </c>
      <c r="Z157">
        <f>IF(Y157=1,P157,0)</f>
        <v>1</v>
      </c>
    </row>
    <row r="158">
      <c r="A158" t="inlineStr">
        <is>
          <t>Lead</t>
        </is>
      </c>
      <c r="B158" s="39" t="str">
        <f>IFERROR(INDEX(CampTypes,MATCH(C158,CampList,0)),"Unattributed")</f>
        <v>New</v>
      </c>
      <c r="C158" t="inlineStr">
        <is>
          <t>ABO | Natuf | Leads | Unit Franchise | India | Oct26 | V1</t>
        </is>
      </c>
      <c r="D158" t="inlineStr">
        <is>
          <t>Natuf | Investors | Tier1 + Growth Cities | Oct26 | V1</t>
        </is>
      </c>
      <c r="E158" t="inlineStr">
        <is>
          <t>Natuf | Reel | Brand Ambassador | Heard Of Owning A Cafe | V1</t>
        </is>
      </c>
      <c r="F158" t="inlineStr">
        <is>
          <t>In House Natuf</t>
        </is>
      </c>
      <c r="G158" t="inlineStr">
        <is>
          <t>Details Shared</t>
        </is>
      </c>
      <c r="H158" s="39" t="str">
        <f>IF(ISNUMBER(MATCH(G158,QualityStatuses,0)),"Quality Lead","Non-Quality Lead")</f>
        <v>Quality Lead</v>
      </c>
      <c r="I158" t="inlineStr">
        <is>
          <t>2026-10</t>
        </is>
      </c>
      <c r="J158" t="inlineStr">
        <is>
          <t>Wk of 2026-10-26</t>
        </is>
      </c>
      <c r="K158" t="inlineStr">
        <is>
          <t>Vikas Pathak</t>
        </is>
      </c>
      <c r="L158" t="inlineStr">
        <is>
          <t>Facebook</t>
        </is>
      </c>
      <c r="M158" t="inlineStr">
        <is>
          <t>Direct (campaign tagged in CRM)</t>
        </is>
      </c>
      <c r="N158" t="inlineStr">
        <is>
          <t>6ae44b23b6e2127392c486e2</t>
        </is>
      </c>
      <c r="O158" t="n">
        <v>1</v>
      </c>
      <c r="P158" s="40">
        <f>IF(A158="Lead",IF(ISNUMBER(MATCH(G158,QualityStatuses,0)),1,0),0)</f>
        <v>1</v>
      </c>
      <c r="Q158" s="40">
        <f>IF(A158="Lead",IF(G158="New Lead",0,1),0)</f>
        <v>1</v>
      </c>
      <c r="R158" s="40">
        <f>IF(A158="Lead",IF(G158="Lost",1,0),0)</f>
        <v>0</v>
      </c>
      <c r="S158" t="n">
        <v>1</v>
      </c>
      <c r="T158" t="n">
        <v>1</v>
      </c>
      <c r="U158" t="n">
        <v>0</v>
      </c>
      <c r="V158" t="n">
        <v>0</v>
      </c>
      <c r="W158" t="n">
        <v>0</v>
      </c>
      <c r="X158" t="n">
        <v>0</v>
      </c>
      <c r="Y158">
        <f>IF(AND(A158="Lead",COUNTIF(MetaCamps,C158)&gt;0),1,0)</f>
        <v>1</v>
      </c>
      <c r="Z158">
        <f>IF(Y158=1,P158,0)</f>
        <v>1</v>
      </c>
    </row>
    <row r="159">
      <c r="A159" t="inlineStr">
        <is>
          <t>Lead</t>
        </is>
      </c>
      <c r="B159" s="39" t="str">
        <f>IFERROR(INDEX(CampTypes,MATCH(C159,CampList,0)),"Unattributed")</f>
        <v>New</v>
      </c>
      <c r="C159" t="inlineStr">
        <is>
          <t>ABO | Natuf | Leads | Unit Franchise | India | Oct26 | V1</t>
        </is>
      </c>
      <c r="D159" t="inlineStr">
        <is>
          <t>Natuf | LAL 1% | India | Jul26 | V1</t>
        </is>
      </c>
      <c r="E159" t="inlineStr">
        <is>
          <t>Natuf | Reel | Brand Ambassador | Heard Of Owning A Cafe | V1</t>
        </is>
      </c>
      <c r="F159" t="inlineStr">
        <is>
          <t>In House Natuf</t>
        </is>
      </c>
      <c r="G159" t="inlineStr">
        <is>
          <t>New Lead</t>
        </is>
      </c>
      <c r="H159" s="39" t="str">
        <f>IF(ISNUMBER(MATCH(G159,QualityStatuses,0)),"Quality Lead","Non-Quality Lead")</f>
        <v>Non-Quality Lead</v>
      </c>
      <c r="I159" t="inlineStr">
        <is>
          <t>2026-10</t>
        </is>
      </c>
      <c r="J159" t="inlineStr">
        <is>
          <t>Wk of 2026-10-26</t>
        </is>
      </c>
      <c r="K159" t="inlineStr">
        <is>
          <t>(Unassigned)</t>
        </is>
      </c>
      <c r="L159" t="inlineStr">
        <is>
          <t>Facebook</t>
        </is>
      </c>
      <c r="M159" t="inlineStr">
        <is>
          <t>Direct (campaign tagged in CRM)</t>
        </is>
      </c>
      <c r="N159" t="inlineStr">
        <is>
          <t>6ae44adde9381c00fd41d4de</t>
        </is>
      </c>
      <c r="O159" t="n">
        <v>1</v>
      </c>
      <c r="P159" s="40">
        <f>IF(A159="Lead",IF(ISNUMBER(MATCH(G159,QualityStatuses,0)),1,0),0)</f>
        <v>0</v>
      </c>
      <c r="Q159" s="40">
        <f>IF(A159="Lead",IF(G159="New Lead",0,1),0)</f>
        <v>0</v>
      </c>
      <c r="R159" s="40">
        <f>IF(A159="Lead",IF(G159="Lost",1,0),0)</f>
        <v>0</v>
      </c>
      <c r="S159" t="n">
        <v>0</v>
      </c>
      <c r="T159" t="n">
        <v>0</v>
      </c>
      <c r="U159" t="n">
        <v>0</v>
      </c>
      <c r="V159" t="n">
        <v>0</v>
      </c>
      <c r="W159" t="n">
        <v>0</v>
      </c>
      <c r="X159" t="n">
        <v>0</v>
      </c>
      <c r="Y159">
        <f>IF(AND(A159="Lead",COUNTIF(MetaCamps,C159)&gt;0),1,0)</f>
        <v>1</v>
      </c>
      <c r="Z159">
        <f>IF(Y159=1,P159,0)</f>
        <v>0</v>
      </c>
    </row>
    <row r="160">
      <c r="A160" t="inlineStr">
        <is>
          <t>Lead</t>
        </is>
      </c>
      <c r="B160" s="39" t="str">
        <f>IFERROR(INDEX(CampTypes,MATCH(C160,CampList,0)),"Unattributed")</f>
        <v>New</v>
      </c>
      <c r="C160" t="inlineStr">
        <is>
          <t>ABO | Natuf | Leads | Unit Franchise | India | Oct26 | V1</t>
        </is>
      </c>
      <c r="D160" t="inlineStr">
        <is>
          <t>Natuf | Broad | Tier1 + Growth Cities | Oct26 | V1</t>
        </is>
      </c>
      <c r="E160" t="inlineStr">
        <is>
          <t>Natuf | Reel | Brand Ambassador | Heard Of Owning A Cafe | V1</t>
        </is>
      </c>
      <c r="F160" t="inlineStr">
        <is>
          <t>In House Natuf</t>
        </is>
      </c>
      <c r="G160" t="inlineStr">
        <is>
          <t>New Lead</t>
        </is>
      </c>
      <c r="H160" s="39" t="str">
        <f>IF(ISNUMBER(MATCH(G160,QualityStatuses,0)),"Quality Lead","Non-Quality Lead")</f>
        <v>Non-Quality Lead</v>
      </c>
      <c r="I160" t="inlineStr">
        <is>
          <t>2026-10</t>
        </is>
      </c>
      <c r="J160" t="inlineStr">
        <is>
          <t>Wk of 2026-10-26</t>
        </is>
      </c>
      <c r="K160" t="inlineStr">
        <is>
          <t>(Unassigned)</t>
        </is>
      </c>
      <c r="L160" t="inlineStr">
        <is>
          <t>Facebook</t>
        </is>
      </c>
      <c r="M160" t="inlineStr">
        <is>
          <t>Direct (campaign tagged in CRM)</t>
        </is>
      </c>
      <c r="N160" t="inlineStr">
        <is>
          <t>6ae44abf2c062abf9baafbd9</t>
        </is>
      </c>
      <c r="O160" t="n">
        <v>1</v>
      </c>
      <c r="P160" s="40">
        <f>IF(A160="Lead",IF(ISNUMBER(MATCH(G160,QualityStatuses,0)),1,0),0)</f>
        <v>0</v>
      </c>
      <c r="Q160" s="40">
        <f>IF(A160="Lead",IF(G160="New Lead",0,1),0)</f>
        <v>0</v>
      </c>
      <c r="R160" s="40">
        <f>IF(A160="Lead",IF(G160="Lost",1,0),0)</f>
        <v>0</v>
      </c>
      <c r="S160" t="n">
        <v>0</v>
      </c>
      <c r="T160" t="n">
        <v>0</v>
      </c>
      <c r="U160" t="n">
        <v>0</v>
      </c>
      <c r="V160" t="n">
        <v>0</v>
      </c>
      <c r="W160" t="n">
        <v>0</v>
      </c>
      <c r="X160" t="n">
        <v>0</v>
      </c>
      <c r="Y160">
        <f>IF(AND(A160="Lead",COUNTIF(MetaCamps,C160)&gt;0),1,0)</f>
        <v>1</v>
      </c>
      <c r="Z160">
        <f>IF(Y160=1,P160,0)</f>
        <v>0</v>
      </c>
    </row>
    <row r="161">
      <c r="A161" t="inlineStr">
        <is>
          <t>Lead</t>
        </is>
      </c>
      <c r="B161" s="39" t="str">
        <f>IFERROR(INDEX(CampTypes,MATCH(C161,CampList,0)),"Unattributed")</f>
        <v>New</v>
      </c>
      <c r="C161" t="inlineStr">
        <is>
          <t>ABO | Natuf | Leads | Unit Franchise | India | Oct26 | V1</t>
        </is>
      </c>
      <c r="D161" t="inlineStr">
        <is>
          <t>Natuf | Investors | Tier1 + Growth Cities | Oct26 | V1</t>
        </is>
      </c>
      <c r="E161" t="inlineStr">
        <is>
          <t>Natuf | Reel | Brand Ambassador | Heard Of Owning A Cafe | V1</t>
        </is>
      </c>
      <c r="F161" t="inlineStr">
        <is>
          <t>In House Natuf</t>
        </is>
      </c>
      <c r="G161" t="inlineStr">
        <is>
          <t>Attempt 1</t>
        </is>
      </c>
      <c r="H161" s="39" t="str">
        <f>IF(ISNUMBER(MATCH(G161,QualityStatuses,0)),"Quality Lead","Non-Quality Lead")</f>
        <v>Non-Quality Lead</v>
      </c>
      <c r="I161" t="inlineStr">
        <is>
          <t>2026-10</t>
        </is>
      </c>
      <c r="J161" t="inlineStr">
        <is>
          <t>Wk of 2026-10-26</t>
        </is>
      </c>
      <c r="K161" t="inlineStr">
        <is>
          <t>Marshal Malbari</t>
        </is>
      </c>
      <c r="L161" t="inlineStr">
        <is>
          <t>Facebook</t>
        </is>
      </c>
      <c r="M161" t="inlineStr">
        <is>
          <t>Direct (campaign tagged in CRM)</t>
        </is>
      </c>
      <c r="N161" t="inlineStr">
        <is>
          <t>6ae448e8116454a09f998348</t>
        </is>
      </c>
      <c r="O161" t="n">
        <v>1</v>
      </c>
      <c r="P161" s="40">
        <f>IF(A161="Lead",IF(ISNUMBER(MATCH(G161,QualityStatuses,0)),1,0),0)</f>
        <v>0</v>
      </c>
      <c r="Q161" s="40">
        <f>IF(A161="Lead",IF(G161="New Lead",0,1),0)</f>
        <v>1</v>
      </c>
      <c r="R161" s="40">
        <f>IF(A161="Lead",IF(G161="Lost",1,0),0)</f>
        <v>0</v>
      </c>
      <c r="S161" t="n">
        <v>1</v>
      </c>
      <c r="T161" t="n">
        <v>0</v>
      </c>
      <c r="U161" t="n">
        <v>0</v>
      </c>
      <c r="V161" t="n">
        <v>0</v>
      </c>
      <c r="W161" t="n">
        <v>0</v>
      </c>
      <c r="X161" t="n">
        <v>0</v>
      </c>
      <c r="Y161">
        <f>IF(AND(A161="Lead",COUNTIF(MetaCamps,C161)&gt;0),1,0)</f>
        <v>1</v>
      </c>
      <c r="Z161">
        <f>IF(Y161=1,P161,0)</f>
        <v>0</v>
      </c>
    </row>
    <row r="162">
      <c r="A162" t="inlineStr">
        <is>
          <t>Lead</t>
        </is>
      </c>
      <c r="B162" s="39" t="str">
        <f>IFERROR(INDEX(CampTypes,MATCH(C162,CampList,0)),"Unattributed")</f>
        <v>New</v>
      </c>
      <c r="C162" t="inlineStr">
        <is>
          <t>ABO | Natuf | Leads | Unit Franchise | India | Oct26 | V1</t>
        </is>
      </c>
      <c r="D162" t="inlineStr">
        <is>
          <t>Natuf | LAL 1% | India | Jul26 | V1</t>
        </is>
      </c>
      <c r="E162" t="inlineStr">
        <is>
          <t>Natuf | Reel | Brand Ambassador | Heard Of Owning A Cafe | V1</t>
        </is>
      </c>
      <c r="F162" t="inlineStr">
        <is>
          <t>In House Natuf</t>
        </is>
      </c>
      <c r="G162" t="inlineStr">
        <is>
          <t>New Lead</t>
        </is>
      </c>
      <c r="H162" s="39" t="str">
        <f>IF(ISNUMBER(MATCH(G162,QualityStatuses,0)),"Quality Lead","Non-Quality Lead")</f>
        <v>Non-Quality Lead</v>
      </c>
      <c r="I162" t="inlineStr">
        <is>
          <t>2026-10</t>
        </is>
      </c>
      <c r="J162" t="inlineStr">
        <is>
          <t>Wk of 2026-10-26</t>
        </is>
      </c>
      <c r="K162" t="inlineStr">
        <is>
          <t>(Unassigned)</t>
        </is>
      </c>
      <c r="L162" t="inlineStr">
        <is>
          <t>Facebook</t>
        </is>
      </c>
      <c r="M162" t="inlineStr">
        <is>
          <t>Direct (campaign tagged in CRM)</t>
        </is>
      </c>
      <c r="N162" t="inlineStr">
        <is>
          <t>6ae448aafa2144fcbac27203</t>
        </is>
      </c>
      <c r="O162" t="n">
        <v>1</v>
      </c>
      <c r="P162" s="40">
        <f>IF(A162="Lead",IF(ISNUMBER(MATCH(G162,QualityStatuses,0)),1,0),0)</f>
        <v>0</v>
      </c>
      <c r="Q162" s="40">
        <f>IF(A162="Lead",IF(G162="New Lead",0,1),0)</f>
        <v>0</v>
      </c>
      <c r="R162" s="40">
        <f>IF(A162="Lead",IF(G162="Lost",1,0),0)</f>
        <v>0</v>
      </c>
      <c r="S162" t="n">
        <v>0</v>
      </c>
      <c r="T162" t="n">
        <v>0</v>
      </c>
      <c r="U162" t="n">
        <v>0</v>
      </c>
      <c r="V162" t="n">
        <v>0</v>
      </c>
      <c r="W162" t="n">
        <v>0</v>
      </c>
      <c r="X162" t="n">
        <v>0</v>
      </c>
      <c r="Y162">
        <f>IF(AND(A162="Lead",COUNTIF(MetaCamps,C162)&gt;0),1,0)</f>
        <v>1</v>
      </c>
      <c r="Z162">
        <f>IF(Y162=1,P162,0)</f>
        <v>0</v>
      </c>
    </row>
    <row r="163">
      <c r="A163" t="inlineStr">
        <is>
          <t>Lead</t>
        </is>
      </c>
      <c r="B163" s="39" t="str">
        <f>IFERROR(INDEX(CampTypes,MATCH(C163,CampList,0)),"Unattributed")</f>
        <v>New</v>
      </c>
      <c r="C163" t="inlineStr">
        <is>
          <t>ABO | Natuf | Leads | Unit Franchise | India | Oct26 | V1</t>
        </is>
      </c>
      <c r="D163" t="inlineStr">
        <is>
          <t>Natuf | Business Owners | Tier1 + Growth Cities | Oct26 | V1</t>
        </is>
      </c>
      <c r="E163" t="inlineStr">
        <is>
          <t>Natuf | Reel | Brand Ambassador | Heard Of Owning A Cafe | V1</t>
        </is>
      </c>
      <c r="F163" t="inlineStr">
        <is>
          <t>In House Natuf</t>
        </is>
      </c>
      <c r="G163" t="inlineStr">
        <is>
          <t>Attempt 1</t>
        </is>
      </c>
      <c r="H163" s="39" t="str">
        <f>IF(ISNUMBER(MATCH(G163,QualityStatuses,0)),"Quality Lead","Non-Quality Lead")</f>
        <v>Non-Quality Lead</v>
      </c>
      <c r="I163" t="inlineStr">
        <is>
          <t>2026-10</t>
        </is>
      </c>
      <c r="J163" t="inlineStr">
        <is>
          <t>Wk of 2026-10-26</t>
        </is>
      </c>
      <c r="K163" t="inlineStr">
        <is>
          <t>Marshal Malbari</t>
        </is>
      </c>
      <c r="L163" t="inlineStr">
        <is>
          <t>Facebook</t>
        </is>
      </c>
      <c r="M163" t="inlineStr">
        <is>
          <t>Direct (campaign tagged in CRM)</t>
        </is>
      </c>
      <c r="N163" t="inlineStr">
        <is>
          <t>6ae443f5870db977680e286c</t>
        </is>
      </c>
      <c r="O163" t="n">
        <v>1</v>
      </c>
      <c r="P163" s="40">
        <f>IF(A163="Lead",IF(ISNUMBER(MATCH(G163,QualityStatuses,0)),1,0),0)</f>
        <v>0</v>
      </c>
      <c r="Q163" s="40">
        <f>IF(A163="Lead",IF(G163="New Lead",0,1),0)</f>
        <v>1</v>
      </c>
      <c r="R163" s="40">
        <f>IF(A163="Lead",IF(G163="Lost",1,0),0)</f>
        <v>0</v>
      </c>
      <c r="S163" t="n">
        <v>2</v>
      </c>
      <c r="T163" t="n">
        <v>2</v>
      </c>
      <c r="U163" t="n">
        <v>0</v>
      </c>
      <c r="V163" t="n">
        <v>0</v>
      </c>
      <c r="W163" t="n">
        <v>0</v>
      </c>
      <c r="X163" t="n">
        <v>0</v>
      </c>
      <c r="Y163">
        <f>IF(AND(A163="Lead",COUNTIF(MetaCamps,C163)&gt;0),1,0)</f>
        <v>1</v>
      </c>
      <c r="Z163">
        <f>IF(Y163=1,P163,0)</f>
        <v>0</v>
      </c>
    </row>
    <row r="164">
      <c r="A164" t="inlineStr">
        <is>
          <t>Lead</t>
        </is>
      </c>
      <c r="B164" s="39" t="str">
        <f>IFERROR(INDEX(CampTypes,MATCH(C164,CampList,0)),"Unattributed")</f>
        <v>New</v>
      </c>
      <c r="C164" t="inlineStr">
        <is>
          <t>ABO | Natuf | Leads | Unit Franchise | India | Oct26 | V1</t>
        </is>
      </c>
      <c r="D164" t="inlineStr">
        <is>
          <t>Natuf | Broad | Tier1 + Growth Cities | Oct26 | V1</t>
        </is>
      </c>
      <c r="E164" t="inlineStr">
        <is>
          <t>Natuf | Reel | Brand Ambassador | Heard Of Owning A Cafe | V1</t>
        </is>
      </c>
      <c r="F164" t="inlineStr">
        <is>
          <t>In House Natuf</t>
        </is>
      </c>
      <c r="G164" t="inlineStr">
        <is>
          <t>Attempt 1</t>
        </is>
      </c>
      <c r="H164" s="39" t="str">
        <f>IF(ISNUMBER(MATCH(G164,QualityStatuses,0)),"Quality Lead","Non-Quality Lead")</f>
        <v>Non-Quality Lead</v>
      </c>
      <c r="I164" t="inlineStr">
        <is>
          <t>2026-10</t>
        </is>
      </c>
      <c r="J164" t="inlineStr">
        <is>
          <t>Wk of 2026-10-26</t>
        </is>
      </c>
      <c r="K164" t="inlineStr">
        <is>
          <t>Marshal Malbari</t>
        </is>
      </c>
      <c r="L164" t="inlineStr">
        <is>
          <t>Facebook</t>
        </is>
      </c>
      <c r="M164" t="inlineStr">
        <is>
          <t>Direct (campaign tagged in CRM)</t>
        </is>
      </c>
      <c r="N164" t="inlineStr">
        <is>
          <t>6ae44372b9a0541871a5f025</t>
        </is>
      </c>
      <c r="O164" t="n">
        <v>1</v>
      </c>
      <c r="P164" s="40">
        <f>IF(A164="Lead",IF(ISNUMBER(MATCH(G164,QualityStatuses,0)),1,0),0)</f>
        <v>0</v>
      </c>
      <c r="Q164" s="40">
        <f>IF(A164="Lead",IF(G164="New Lead",0,1),0)</f>
        <v>1</v>
      </c>
      <c r="R164" s="40">
        <f>IF(A164="Lead",IF(G164="Lost",1,0),0)</f>
        <v>0</v>
      </c>
      <c r="S164" t="n">
        <v>2</v>
      </c>
      <c r="T164" t="n">
        <v>1</v>
      </c>
      <c r="U164" t="n">
        <v>0</v>
      </c>
      <c r="V164" t="n">
        <v>0</v>
      </c>
      <c r="W164" t="n">
        <v>0</v>
      </c>
      <c r="X164" t="n">
        <v>0</v>
      </c>
      <c r="Y164">
        <f>IF(AND(A164="Lead",COUNTIF(MetaCamps,C164)&gt;0),1,0)</f>
        <v>1</v>
      </c>
      <c r="Z164">
        <f>IF(Y164=1,P164,0)</f>
        <v>0</v>
      </c>
    </row>
    <row r="165">
      <c r="A165" t="inlineStr">
        <is>
          <t>Lead</t>
        </is>
      </c>
      <c r="B165" s="39" t="str">
        <f>IFERROR(INDEX(CampTypes,MATCH(C165,CampList,0)),"Unattributed")</f>
        <v>New</v>
      </c>
      <c r="C165" t="inlineStr">
        <is>
          <t>ABO | Natuf | Leads | Unit Franchise | India | Oct26 | V1</t>
        </is>
      </c>
      <c r="D165" t="inlineStr">
        <is>
          <t>Natuf | LAL 1% | India | Jul26 | V1</t>
        </is>
      </c>
      <c r="E165" t="inlineStr">
        <is>
          <t>Natuf | Reel | Brand Ambassador | Heard Of Owning A Cafe | V1</t>
        </is>
      </c>
      <c r="F165" t="inlineStr">
        <is>
          <t>In House Natuf</t>
        </is>
      </c>
      <c r="G165" t="inlineStr">
        <is>
          <t>New Lead</t>
        </is>
      </c>
      <c r="H165" s="39" t="str">
        <f>IF(ISNUMBER(MATCH(G165,QualityStatuses,0)),"Quality Lead","Non-Quality Lead")</f>
        <v>Non-Quality Lead</v>
      </c>
      <c r="I165" t="inlineStr">
        <is>
          <t>2026-10</t>
        </is>
      </c>
      <c r="J165" t="inlineStr">
        <is>
          <t>Wk of 2026-10-26</t>
        </is>
      </c>
      <c r="K165" t="inlineStr">
        <is>
          <t>(Unassigned)</t>
        </is>
      </c>
      <c r="L165" t="inlineStr">
        <is>
          <t>Facebook</t>
        </is>
      </c>
      <c r="M165" t="inlineStr">
        <is>
          <t>Direct (campaign tagged in CRM)</t>
        </is>
      </c>
      <c r="N165" t="inlineStr">
        <is>
          <t>6ae44327b88f1ebc26aa1d74</t>
        </is>
      </c>
      <c r="O165" t="n">
        <v>1</v>
      </c>
      <c r="P165" s="40">
        <f>IF(A165="Lead",IF(ISNUMBER(MATCH(G165,QualityStatuses,0)),1,0),0)</f>
        <v>0</v>
      </c>
      <c r="Q165" s="40">
        <f>IF(A165="Lead",IF(G165="New Lead",0,1),0)</f>
        <v>0</v>
      </c>
      <c r="R165" s="40">
        <f>IF(A165="Lead",IF(G165="Lost",1,0),0)</f>
        <v>0</v>
      </c>
      <c r="S165" t="n">
        <v>0</v>
      </c>
      <c r="T165" t="n">
        <v>0</v>
      </c>
      <c r="U165" t="n">
        <v>0</v>
      </c>
      <c r="V165" t="n">
        <v>0</v>
      </c>
      <c r="W165" t="n">
        <v>0</v>
      </c>
      <c r="X165" t="n">
        <v>0</v>
      </c>
      <c r="Y165">
        <f>IF(AND(A165="Lead",COUNTIF(MetaCamps,C165)&gt;0),1,0)</f>
        <v>1</v>
      </c>
      <c r="Z165">
        <f>IF(Y165=1,P165,0)</f>
        <v>0</v>
      </c>
    </row>
    <row r="166">
      <c r="A166" t="inlineStr">
        <is>
          <t>Lead</t>
        </is>
      </c>
      <c r="B166" s="39" t="str">
        <f>IFERROR(INDEX(CampTypes,MATCH(C166,CampList,0)),"Unattributed")</f>
        <v>New</v>
      </c>
      <c r="C166" t="inlineStr">
        <is>
          <t>ABO | Natuf | Leads | Unit Franchise | India | Oct26 | V1</t>
        </is>
      </c>
      <c r="D166" t="inlineStr">
        <is>
          <t>Natuf | Investors | Tier1 + Growth Cities | Oct26 | V1</t>
        </is>
      </c>
      <c r="E166" t="inlineStr">
        <is>
          <t>Natuf | Reel | Brand Ambassador | Heard Of Owning A Cafe | V1</t>
        </is>
      </c>
      <c r="F166" t="inlineStr">
        <is>
          <t>In House Natuf</t>
        </is>
      </c>
      <c r="G166" t="inlineStr">
        <is>
          <t>Details Shared</t>
        </is>
      </c>
      <c r="H166" s="39" t="str">
        <f>IF(ISNUMBER(MATCH(G166,QualityStatuses,0)),"Quality Lead","Non-Quality Lead")</f>
        <v>Quality Lead</v>
      </c>
      <c r="I166" t="inlineStr">
        <is>
          <t>2026-10</t>
        </is>
      </c>
      <c r="J166" t="inlineStr">
        <is>
          <t>Wk of 2026-10-26</t>
        </is>
      </c>
      <c r="K166" t="inlineStr">
        <is>
          <t>Marshal Malbari</t>
        </is>
      </c>
      <c r="L166" t="inlineStr">
        <is>
          <t>Facebook</t>
        </is>
      </c>
      <c r="M166" t="inlineStr">
        <is>
          <t>Direct (campaign tagged in CRM)</t>
        </is>
      </c>
      <c r="N166" t="inlineStr">
        <is>
          <t>6ae4429f28c67aba18915f5e</t>
        </is>
      </c>
      <c r="O166" t="n">
        <v>1</v>
      </c>
      <c r="P166" s="40">
        <f>IF(A166="Lead",IF(ISNUMBER(MATCH(G166,QualityStatuses,0)),1,0),0)</f>
        <v>1</v>
      </c>
      <c r="Q166" s="40">
        <f>IF(A166="Lead",IF(G166="New Lead",0,1),0)</f>
        <v>1</v>
      </c>
      <c r="R166" s="40">
        <f>IF(A166="Lead",IF(G166="Lost",1,0),0)</f>
        <v>0</v>
      </c>
      <c r="S166" t="n">
        <v>2</v>
      </c>
      <c r="T166" t="n">
        <v>2</v>
      </c>
      <c r="U166" t="n">
        <v>0</v>
      </c>
      <c r="V166" t="n">
        <v>0</v>
      </c>
      <c r="W166" t="n">
        <v>0</v>
      </c>
      <c r="X166" t="n">
        <v>0</v>
      </c>
      <c r="Y166">
        <f>IF(AND(A166="Lead",COUNTIF(MetaCamps,C166)&gt;0),1,0)</f>
        <v>1</v>
      </c>
      <c r="Z166">
        <f>IF(Y166=1,P166,0)</f>
        <v>1</v>
      </c>
    </row>
    <row r="167">
      <c r="A167" t="inlineStr">
        <is>
          <t>Lead</t>
        </is>
      </c>
      <c r="B167" s="39" t="str">
        <f>IFERROR(INDEX(CampTypes,MATCH(C167,CampList,0)),"Unattributed")</f>
        <v>New</v>
      </c>
      <c r="C167" t="inlineStr">
        <is>
          <t>ABO | Natuf | Leads | Unit Franchise | India | Oct26 | V1</t>
        </is>
      </c>
      <c r="D167" t="inlineStr">
        <is>
          <t>Natuf | Broad | Tier1 + Growth Cities | Oct26 | V1</t>
        </is>
      </c>
      <c r="E167" t="inlineStr">
        <is>
          <t>Natuf | Reel | Brand Ambassador | Heard Of Owning A Cafe | V1</t>
        </is>
      </c>
      <c r="F167" t="inlineStr">
        <is>
          <t>In House Natuf</t>
        </is>
      </c>
      <c r="G167" t="inlineStr">
        <is>
          <t>New Lead</t>
        </is>
      </c>
      <c r="H167" s="39" t="str">
        <f>IF(ISNUMBER(MATCH(G167,QualityStatuses,0)),"Quality Lead","Non-Quality Lead")</f>
        <v>Non-Quality Lead</v>
      </c>
      <c r="I167" t="inlineStr">
        <is>
          <t>2026-10</t>
        </is>
      </c>
      <c r="J167" t="inlineStr">
        <is>
          <t>Wk of 2026-10-26</t>
        </is>
      </c>
      <c r="K167" t="inlineStr">
        <is>
          <t>Omkar Navge</t>
        </is>
      </c>
      <c r="L167" t="inlineStr">
        <is>
          <t>Facebook</t>
        </is>
      </c>
      <c r="M167" t="inlineStr">
        <is>
          <t>Direct (campaign tagged in CRM)</t>
        </is>
      </c>
      <c r="N167" t="inlineStr">
        <is>
          <t>6ae43f75a367ebf5d71e2665</t>
        </is>
      </c>
      <c r="O167" t="n">
        <v>1</v>
      </c>
      <c r="P167" s="40">
        <f>IF(A167="Lead",IF(ISNUMBER(MATCH(G167,QualityStatuses,0)),1,0),0)</f>
        <v>0</v>
      </c>
      <c r="Q167" s="40">
        <f>IF(A167="Lead",IF(G167="New Lead",0,1),0)</f>
        <v>0</v>
      </c>
      <c r="R167" s="40">
        <f>IF(A167="Lead",IF(G167="Lost",1,0),0)</f>
        <v>0</v>
      </c>
      <c r="S167" t="n">
        <v>0</v>
      </c>
      <c r="T167" t="n">
        <v>0</v>
      </c>
      <c r="U167" t="n">
        <v>0</v>
      </c>
      <c r="V167" t="n">
        <v>0</v>
      </c>
      <c r="W167" t="n">
        <v>0</v>
      </c>
      <c r="X167" t="n">
        <v>0</v>
      </c>
      <c r="Y167">
        <f>IF(AND(A167="Lead",COUNTIF(MetaCamps,C167)&gt;0),1,0)</f>
        <v>1</v>
      </c>
      <c r="Z167">
        <f>IF(Y167=1,P167,0)</f>
        <v>0</v>
      </c>
    </row>
    <row r="168">
      <c r="A168" t="inlineStr">
        <is>
          <t>Lead</t>
        </is>
      </c>
      <c r="B168" s="39" t="str">
        <f>IFERROR(INDEX(CampTypes,MATCH(C168,CampList,0)),"Unattributed")</f>
        <v>New</v>
      </c>
      <c r="C168" t="inlineStr">
        <is>
          <t>ABO | Natuf | Leads | Unit Franchise | India | Oct26 | V1</t>
        </is>
      </c>
      <c r="D168" t="inlineStr">
        <is>
          <t>Natuf | Broad | Tier1 + Growth Cities | Oct26 | V1</t>
        </is>
      </c>
      <c r="E168" t="inlineStr">
        <is>
          <t>Natuf | Reel | Brand Ambassador | Heard Of Owning A Cafe | V1</t>
        </is>
      </c>
      <c r="F168" t="inlineStr">
        <is>
          <t>In House Natuf</t>
        </is>
      </c>
      <c r="G168" t="inlineStr">
        <is>
          <t>Connected</t>
        </is>
      </c>
      <c r="H168" s="39" t="str">
        <f>IF(ISNUMBER(MATCH(G168,QualityStatuses,0)),"Quality Lead","Non-Quality Lead")</f>
        <v>Non-Quality Lead</v>
      </c>
      <c r="I168" t="inlineStr">
        <is>
          <t>2026-10</t>
        </is>
      </c>
      <c r="J168" t="inlineStr">
        <is>
          <t>Wk of 2026-10-26</t>
        </is>
      </c>
      <c r="K168" t="inlineStr">
        <is>
          <t>Marshal Malbari</t>
        </is>
      </c>
      <c r="L168" t="inlineStr">
        <is>
          <t>Facebook</t>
        </is>
      </c>
      <c r="M168" t="inlineStr">
        <is>
          <t>Direct (campaign tagged in CRM)</t>
        </is>
      </c>
      <c r="N168" t="inlineStr">
        <is>
          <t>6ae43e932b3e13befb313125</t>
        </is>
      </c>
      <c r="O168" t="n">
        <v>1</v>
      </c>
      <c r="P168" s="40">
        <f>IF(A168="Lead",IF(ISNUMBER(MATCH(G168,QualityStatuses,0)),1,0),0)</f>
        <v>0</v>
      </c>
      <c r="Q168" s="40">
        <f>IF(A168="Lead",IF(G168="New Lead",0,1),0)</f>
        <v>1</v>
      </c>
      <c r="R168" s="40">
        <f>IF(A168="Lead",IF(G168="Lost",1,0),0)</f>
        <v>0</v>
      </c>
      <c r="S168" t="n">
        <v>1</v>
      </c>
      <c r="T168" t="n">
        <v>1</v>
      </c>
      <c r="U168" t="n">
        <v>0</v>
      </c>
      <c r="V168" t="n">
        <v>0</v>
      </c>
      <c r="W168" t="n">
        <v>0</v>
      </c>
      <c r="X168" t="n">
        <v>0</v>
      </c>
      <c r="Y168">
        <f>IF(AND(A168="Lead",COUNTIF(MetaCamps,C168)&gt;0),1,0)</f>
        <v>1</v>
      </c>
      <c r="Z168">
        <f>IF(Y168=1,P168,0)</f>
        <v>0</v>
      </c>
    </row>
    <row r="169">
      <c r="A169" t="inlineStr">
        <is>
          <t>Lead</t>
        </is>
      </c>
      <c r="B169" s="39" t="str">
        <f>IFERROR(INDEX(CampTypes,MATCH(C169,CampList,0)),"Unattributed")</f>
        <v>New</v>
      </c>
      <c r="C169" t="inlineStr">
        <is>
          <t>ABO | Natuf | Leads | Master Franchise | India | Oct26 | V1</t>
        </is>
      </c>
      <c r="D169" t="inlineStr">
        <is>
          <t>Natuf | LAL 1% | India | Jul26 | V1</t>
        </is>
      </c>
      <c r="E169" t="inlineStr">
        <is>
          <t>Natuf | Static | Become A Levantine Food | V1</t>
        </is>
      </c>
      <c r="F169" t="inlineStr">
        <is>
          <t>Natuf_MF</t>
        </is>
      </c>
      <c r="G169" t="inlineStr">
        <is>
          <t>New Lead</t>
        </is>
      </c>
      <c r="H169" s="39" t="str">
        <f>IF(ISNUMBER(MATCH(G169,QualityStatuses,0)),"Quality Lead","Non-Quality Lead")</f>
        <v>Non-Quality Lead</v>
      </c>
      <c r="I169" t="inlineStr">
        <is>
          <t>2026-10</t>
        </is>
      </c>
      <c r="J169" t="inlineStr">
        <is>
          <t>Wk of 2026-10-26</t>
        </is>
      </c>
      <c r="K169" t="inlineStr">
        <is>
          <t>Marshal Malbari</t>
        </is>
      </c>
      <c r="L169" t="inlineStr">
        <is>
          <t>Facebook</t>
        </is>
      </c>
      <c r="M169" t="inlineStr">
        <is>
          <t>Direct (campaign tagged in CRM)</t>
        </is>
      </c>
      <c r="N169" t="inlineStr">
        <is>
          <t>6ae43cad9ab2b9e304773790</t>
        </is>
      </c>
      <c r="O169" t="n">
        <v>1</v>
      </c>
      <c r="P169" s="40">
        <f>IF(A169="Lead",IF(ISNUMBER(MATCH(G169,QualityStatuses,0)),1,0),0)</f>
        <v>0</v>
      </c>
      <c r="Q169" s="40">
        <f>IF(A169="Lead",IF(G169="New Lead",0,1),0)</f>
        <v>0</v>
      </c>
      <c r="R169" s="40">
        <f>IF(A169="Lead",IF(G169="Lost",1,0),0)</f>
        <v>0</v>
      </c>
      <c r="S169" t="n">
        <v>0</v>
      </c>
      <c r="T169" t="n">
        <v>0</v>
      </c>
      <c r="U169" t="n">
        <v>0</v>
      </c>
      <c r="V169" t="n">
        <v>0</v>
      </c>
      <c r="W169" t="n">
        <v>0</v>
      </c>
      <c r="X169" t="n">
        <v>0</v>
      </c>
      <c r="Y169">
        <f>IF(AND(A169="Lead",COUNTIF(MetaCamps,C169)&gt;0),1,0)</f>
        <v>1</v>
      </c>
      <c r="Z169">
        <f>IF(Y169=1,P169,0)</f>
        <v>0</v>
      </c>
    </row>
    <row r="170">
      <c r="A170" t="inlineStr">
        <is>
          <t>Lead</t>
        </is>
      </c>
      <c r="B170" s="39" t="str">
        <f>IFERROR(INDEX(CampTypes,MATCH(C170,CampList,0)),"Unattributed")</f>
        <v>New</v>
      </c>
      <c r="C170" t="inlineStr">
        <is>
          <t>ABO | Natuf | Leads | Unit Franchise | India | Oct26 | V1</t>
        </is>
      </c>
      <c r="D170" t="inlineStr">
        <is>
          <t>Natuf | Investors | Tier1 + Growth Cities | Oct26 | V1</t>
        </is>
      </c>
      <c r="E170" t="inlineStr">
        <is>
          <t>Natuf | Reel | Brand Ambassador | Heard Of Owning A Cafe | V1</t>
        </is>
      </c>
      <c r="F170" t="inlineStr">
        <is>
          <t>In House Natuf</t>
        </is>
      </c>
      <c r="G170" t="inlineStr">
        <is>
          <t>New Lead</t>
        </is>
      </c>
      <c r="H170" s="39" t="str">
        <f>IF(ISNUMBER(MATCH(G170,QualityStatuses,0)),"Quality Lead","Non-Quality Lead")</f>
        <v>Non-Quality Lead</v>
      </c>
      <c r="I170" t="inlineStr">
        <is>
          <t>2026-10</t>
        </is>
      </c>
      <c r="J170" t="inlineStr">
        <is>
          <t>Wk of 2026-10-26</t>
        </is>
      </c>
      <c r="K170" t="inlineStr">
        <is>
          <t>Omkar Navge</t>
        </is>
      </c>
      <c r="L170" t="inlineStr">
        <is>
          <t>Facebook</t>
        </is>
      </c>
      <c r="M170" t="inlineStr">
        <is>
          <t>Direct (campaign tagged in CRM)</t>
        </is>
      </c>
      <c r="N170" t="inlineStr">
        <is>
          <t>6ae43a3fe967518cab73fc11</t>
        </is>
      </c>
      <c r="O170" t="n">
        <v>1</v>
      </c>
      <c r="P170" s="40">
        <f>IF(A170="Lead",IF(ISNUMBER(MATCH(G170,QualityStatuses,0)),1,0),0)</f>
        <v>0</v>
      </c>
      <c r="Q170" s="40">
        <f>IF(A170="Lead",IF(G170="New Lead",0,1),0)</f>
        <v>0</v>
      </c>
      <c r="R170" s="40">
        <f>IF(A170="Lead",IF(G170="Lost",1,0),0)</f>
        <v>0</v>
      </c>
      <c r="S170" t="n">
        <v>0</v>
      </c>
      <c r="T170" t="n">
        <v>0</v>
      </c>
      <c r="U170" t="n">
        <v>0</v>
      </c>
      <c r="V170" t="n">
        <v>0</v>
      </c>
      <c r="W170" t="n">
        <v>0</v>
      </c>
      <c r="X170" t="n">
        <v>0</v>
      </c>
      <c r="Y170">
        <f>IF(AND(A170="Lead",COUNTIF(MetaCamps,C170)&gt;0),1,0)</f>
        <v>1</v>
      </c>
      <c r="Z170">
        <f>IF(Y170=1,P170,0)</f>
        <v>0</v>
      </c>
    </row>
    <row r="171">
      <c r="A171" t="inlineStr">
        <is>
          <t>Lead</t>
        </is>
      </c>
      <c r="B171" s="39" t="str">
        <f>IFERROR(INDEX(CampTypes,MATCH(C171,CampList,0)),"Unattributed")</f>
        <v>New</v>
      </c>
      <c r="C171" t="inlineStr">
        <is>
          <t>ABO | Natuf | Leads | Unit Franchise | India | Oct26 | V1</t>
        </is>
      </c>
      <c r="D171" t="inlineStr">
        <is>
          <t>Natuf | Investors | Tier1 + Growth Cities | Oct26 | V1</t>
        </is>
      </c>
      <c r="E171" t="inlineStr">
        <is>
          <t>Natuf | Reel | Brand Ambassador | Heard Of Owning A Cafe | V1</t>
        </is>
      </c>
      <c r="F171" t="inlineStr">
        <is>
          <t>In House Natuf</t>
        </is>
      </c>
      <c r="G171" t="inlineStr">
        <is>
          <t>Attempt 1</t>
        </is>
      </c>
      <c r="H171" s="39" t="str">
        <f>IF(ISNUMBER(MATCH(G171,QualityStatuses,0)),"Quality Lead","Non-Quality Lead")</f>
        <v>Non-Quality Lead</v>
      </c>
      <c r="I171" t="inlineStr">
        <is>
          <t>2026-10</t>
        </is>
      </c>
      <c r="J171" t="inlineStr">
        <is>
          <t>Wk of 2026-10-26</t>
        </is>
      </c>
      <c r="K171" t="inlineStr">
        <is>
          <t>Marshal Malbari</t>
        </is>
      </c>
      <c r="L171" t="inlineStr">
        <is>
          <t>Facebook</t>
        </is>
      </c>
      <c r="M171" t="inlineStr">
        <is>
          <t>Direct (campaign tagged in CRM)</t>
        </is>
      </c>
      <c r="N171" t="inlineStr">
        <is>
          <t>6ae438f4a10bf9844fefdbe9</t>
        </is>
      </c>
      <c r="O171" t="n">
        <v>1</v>
      </c>
      <c r="P171" s="40">
        <f>IF(A171="Lead",IF(ISNUMBER(MATCH(G171,QualityStatuses,0)),1,0),0)</f>
        <v>0</v>
      </c>
      <c r="Q171" s="40">
        <f>IF(A171="Lead",IF(G171="New Lead",0,1),0)</f>
        <v>1</v>
      </c>
      <c r="R171" s="40">
        <f>IF(A171="Lead",IF(G171="Lost",1,0),0)</f>
        <v>0</v>
      </c>
      <c r="S171" t="n">
        <v>1</v>
      </c>
      <c r="T171" t="n">
        <v>1</v>
      </c>
      <c r="U171" t="n">
        <v>0</v>
      </c>
      <c r="V171" t="n">
        <v>0</v>
      </c>
      <c r="W171" t="n">
        <v>0</v>
      </c>
      <c r="X171" t="n">
        <v>0</v>
      </c>
      <c r="Y171">
        <f>IF(AND(A171="Lead",COUNTIF(MetaCamps,C171)&gt;0),1,0)</f>
        <v>1</v>
      </c>
      <c r="Z171">
        <f>IF(Y171=1,P171,0)</f>
        <v>0</v>
      </c>
    </row>
    <row r="172">
      <c r="A172" t="inlineStr">
        <is>
          <t>Lead</t>
        </is>
      </c>
      <c r="B172" s="39" t="str">
        <f>IFERROR(INDEX(CampTypes,MATCH(C172,CampList,0)),"Unattributed")</f>
        <v>New</v>
      </c>
      <c r="C172" t="inlineStr">
        <is>
          <t>ABO | Natuf | Leads | Unit Franchise | India | Oct26 | V1</t>
        </is>
      </c>
      <c r="D172" t="inlineStr">
        <is>
          <t>Natuf | Business Owners | Tier1 + Growth Cities | Oct26 | V1</t>
        </is>
      </c>
      <c r="E172" t="inlineStr">
        <is>
          <t>Natuf | Reel | Brand Ambassador | Heard Of Owning A Cafe | V1</t>
        </is>
      </c>
      <c r="F172" t="inlineStr">
        <is>
          <t>In House Natuf</t>
        </is>
      </c>
      <c r="G172" t="inlineStr">
        <is>
          <t>Attempt 1</t>
        </is>
      </c>
      <c r="H172" s="39" t="str">
        <f>IF(ISNUMBER(MATCH(G172,QualityStatuses,0)),"Quality Lead","Non-Quality Lead")</f>
        <v>Non-Quality Lead</v>
      </c>
      <c r="I172" t="inlineStr">
        <is>
          <t>2026-10</t>
        </is>
      </c>
      <c r="J172" t="inlineStr">
        <is>
          <t>Wk of 2026-10-26</t>
        </is>
      </c>
      <c r="K172" t="inlineStr">
        <is>
          <t>Omkar Navge</t>
        </is>
      </c>
      <c r="L172" t="inlineStr">
        <is>
          <t>Facebook</t>
        </is>
      </c>
      <c r="M172" t="inlineStr">
        <is>
          <t>Direct (campaign tagged in CRM)</t>
        </is>
      </c>
      <c r="N172" t="inlineStr">
        <is>
          <t>6ae438e70afbc5bca948c294</t>
        </is>
      </c>
      <c r="O172" t="n">
        <v>1</v>
      </c>
      <c r="P172" s="40">
        <f>IF(A172="Lead",IF(ISNUMBER(MATCH(G172,QualityStatuses,0)),1,0),0)</f>
        <v>0</v>
      </c>
      <c r="Q172" s="40">
        <f>IF(A172="Lead",IF(G172="New Lead",0,1),0)</f>
        <v>1</v>
      </c>
      <c r="R172" s="40">
        <f>IF(A172="Lead",IF(G172="Lost",1,0),0)</f>
        <v>0</v>
      </c>
      <c r="S172" t="n">
        <v>1</v>
      </c>
      <c r="T172" t="n">
        <v>1</v>
      </c>
      <c r="U172" t="n">
        <v>0</v>
      </c>
      <c r="V172" t="n">
        <v>0</v>
      </c>
      <c r="W172" t="n">
        <v>0</v>
      </c>
      <c r="X172" t="n">
        <v>0</v>
      </c>
      <c r="Y172">
        <f>IF(AND(A172="Lead",COUNTIF(MetaCamps,C172)&gt;0),1,0)</f>
        <v>1</v>
      </c>
      <c r="Z172">
        <f>IF(Y172=1,P172,0)</f>
        <v>0</v>
      </c>
    </row>
    <row r="173">
      <c r="A173" t="inlineStr">
        <is>
          <t>Lead</t>
        </is>
      </c>
      <c r="B173" s="39" t="str">
        <f>IFERROR(INDEX(CampTypes,MATCH(C173,CampList,0)),"Unattributed")</f>
        <v>New</v>
      </c>
      <c r="C173" t="inlineStr">
        <is>
          <t>ABO | Natuf | Leads | Unit Franchise | India | Oct26 | V1</t>
        </is>
      </c>
      <c r="D173" t="inlineStr">
        <is>
          <t>Natuf | LAL 1% | India | Jul26 | V1</t>
        </is>
      </c>
      <c r="E173" t="inlineStr">
        <is>
          <t>Natuf | Reel | Brand Ambassador | Heard Of Owning A Cafe | V1</t>
        </is>
      </c>
      <c r="F173" t="inlineStr">
        <is>
          <t>In House Natuf</t>
        </is>
      </c>
      <c r="G173" t="inlineStr">
        <is>
          <t>Attempt 1</t>
        </is>
      </c>
      <c r="H173" s="39" t="str">
        <f>IF(ISNUMBER(MATCH(G173,QualityStatuses,0)),"Quality Lead","Non-Quality Lead")</f>
        <v>Non-Quality Lead</v>
      </c>
      <c r="I173" t="inlineStr">
        <is>
          <t>2026-10</t>
        </is>
      </c>
      <c r="J173" t="inlineStr">
        <is>
          <t>Wk of 2026-10-26</t>
        </is>
      </c>
      <c r="K173" t="inlineStr">
        <is>
          <t>Vikas Pathak</t>
        </is>
      </c>
      <c r="L173" t="inlineStr">
        <is>
          <t>Facebook</t>
        </is>
      </c>
      <c r="M173" t="inlineStr">
        <is>
          <t>Direct (campaign tagged in CRM)</t>
        </is>
      </c>
      <c r="N173" t="inlineStr">
        <is>
          <t>6ae43760e73f51957f5f810c</t>
        </is>
      </c>
      <c r="O173" t="n">
        <v>1</v>
      </c>
      <c r="P173" s="40">
        <f>IF(A173="Lead",IF(ISNUMBER(MATCH(G173,QualityStatuses,0)),1,0),0)</f>
        <v>0</v>
      </c>
      <c r="Q173" s="40">
        <f>IF(A173="Lead",IF(G173="New Lead",0,1),0)</f>
        <v>1</v>
      </c>
      <c r="R173" s="40">
        <f>IF(A173="Lead",IF(G173="Lost",1,0),0)</f>
        <v>0</v>
      </c>
      <c r="S173" t="n">
        <v>1</v>
      </c>
      <c r="T173" t="n">
        <v>0</v>
      </c>
      <c r="U173" t="n">
        <v>0</v>
      </c>
      <c r="V173" t="n">
        <v>0</v>
      </c>
      <c r="W173" t="n">
        <v>0</v>
      </c>
      <c r="X173" t="n">
        <v>0</v>
      </c>
      <c r="Y173">
        <f>IF(AND(A173="Lead",COUNTIF(MetaCamps,C173)&gt;0),1,0)</f>
        <v>1</v>
      </c>
      <c r="Z173">
        <f>IF(Y173=1,P173,0)</f>
        <v>0</v>
      </c>
    </row>
    <row r="174">
      <c r="A174" t="inlineStr">
        <is>
          <t>Lead</t>
        </is>
      </c>
      <c r="B174" s="39" t="str">
        <f>IFERROR(INDEX(CampTypes,MATCH(C174,CampList,0)),"Unattributed")</f>
        <v>New</v>
      </c>
      <c r="C174" t="inlineStr">
        <is>
          <t>ABO | Natuf | Leads | Master Franchise | India | Oct26 | V1</t>
        </is>
      </c>
      <c r="D174" t="inlineStr">
        <is>
          <t>Natuf | Investors | Tier1 + Growth Cities | Oct26 | V1</t>
        </is>
      </c>
      <c r="E174" t="inlineStr">
        <is>
          <t>Natuf | Static | Become A Levantine Food | V1</t>
        </is>
      </c>
      <c r="F174" t="inlineStr">
        <is>
          <t>Natuf_MF</t>
        </is>
      </c>
      <c r="G174" t="inlineStr">
        <is>
          <t>Attempt 1</t>
        </is>
      </c>
      <c r="H174" s="39" t="str">
        <f>IF(ISNUMBER(MATCH(G174,QualityStatuses,0)),"Quality Lead","Non-Quality Lead")</f>
        <v>Non-Quality Lead</v>
      </c>
      <c r="I174" t="inlineStr">
        <is>
          <t>2026-10</t>
        </is>
      </c>
      <c r="J174" t="inlineStr">
        <is>
          <t>Wk of 2026-10-26</t>
        </is>
      </c>
      <c r="K174" t="inlineStr">
        <is>
          <t>Marshal Malbari</t>
        </is>
      </c>
      <c r="L174" t="inlineStr">
        <is>
          <t>Facebook</t>
        </is>
      </c>
      <c r="M174" t="inlineStr">
        <is>
          <t>Direct (campaign tagged in CRM)</t>
        </is>
      </c>
      <c r="N174" t="inlineStr">
        <is>
          <t>6ae4372b3e810af59a17a387</t>
        </is>
      </c>
      <c r="O174" t="n">
        <v>1</v>
      </c>
      <c r="P174" s="40">
        <f>IF(A174="Lead",IF(ISNUMBER(MATCH(G174,QualityStatuses,0)),1,0),0)</f>
        <v>0</v>
      </c>
      <c r="Q174" s="40">
        <f>IF(A174="Lead",IF(G174="New Lead",0,1),0)</f>
        <v>1</v>
      </c>
      <c r="R174" s="40">
        <f>IF(A174="Lead",IF(G174="Lost",1,0),0)</f>
        <v>0</v>
      </c>
      <c r="S174" t="n">
        <v>1</v>
      </c>
      <c r="T174" t="n">
        <v>0</v>
      </c>
      <c r="U174" t="n">
        <v>0</v>
      </c>
      <c r="V174" t="n">
        <v>0</v>
      </c>
      <c r="W174" t="n">
        <v>0</v>
      </c>
      <c r="X174" t="n">
        <v>0</v>
      </c>
      <c r="Y174">
        <f>IF(AND(A174="Lead",COUNTIF(MetaCamps,C174)&gt;0),1,0)</f>
        <v>1</v>
      </c>
      <c r="Z174">
        <f>IF(Y174=1,P174,0)</f>
        <v>0</v>
      </c>
    </row>
    <row r="175">
      <c r="A175" t="inlineStr">
        <is>
          <t>Lead</t>
        </is>
      </c>
      <c r="B175" s="39" t="str">
        <f>IFERROR(INDEX(CampTypes,MATCH(C175,CampList,0)),"Unattributed")</f>
        <v>New</v>
      </c>
      <c r="C175" t="inlineStr">
        <is>
          <t>ABO | Natuf | Leads | Unit Franchise | India | Oct26 | V1</t>
        </is>
      </c>
      <c r="D175" t="inlineStr">
        <is>
          <t>Natuf | Business Owners | Tier1 + Growth Cities | Oct26 | V1</t>
        </is>
      </c>
      <c r="E175" t="inlineStr">
        <is>
          <t>Natuf | Reel | Brand Ambassador | Heard Of Owning A Cafe | V1</t>
        </is>
      </c>
      <c r="F175" t="inlineStr">
        <is>
          <t>In House Natuf</t>
        </is>
      </c>
      <c r="G175" t="inlineStr">
        <is>
          <t>Attempt 1</t>
        </is>
      </c>
      <c r="H175" s="39" t="str">
        <f>IF(ISNUMBER(MATCH(G175,QualityStatuses,0)),"Quality Lead","Non-Quality Lead")</f>
        <v>Non-Quality Lead</v>
      </c>
      <c r="I175" t="inlineStr">
        <is>
          <t>2026-10</t>
        </is>
      </c>
      <c r="J175" t="inlineStr">
        <is>
          <t>Wk of 2026-10-26</t>
        </is>
      </c>
      <c r="K175" t="inlineStr">
        <is>
          <t>Omkar Navge</t>
        </is>
      </c>
      <c r="L175" t="inlineStr">
        <is>
          <t>Facebook</t>
        </is>
      </c>
      <c r="M175" t="inlineStr">
        <is>
          <t>Direct (campaign tagged in CRM)</t>
        </is>
      </c>
      <c r="N175" t="inlineStr">
        <is>
          <t>6ae436ac0afbc5bca948bfaa</t>
        </is>
      </c>
      <c r="O175" t="n">
        <v>1</v>
      </c>
      <c r="P175" s="40">
        <f>IF(A175="Lead",IF(ISNUMBER(MATCH(G175,QualityStatuses,0)),1,0),0)</f>
        <v>0</v>
      </c>
      <c r="Q175" s="40">
        <f>IF(A175="Lead",IF(G175="New Lead",0,1),0)</f>
        <v>1</v>
      </c>
      <c r="R175" s="40">
        <f>IF(A175="Lead",IF(G175="Lost",1,0),0)</f>
        <v>0</v>
      </c>
      <c r="S175" t="n">
        <v>1</v>
      </c>
      <c r="T175" t="n">
        <v>0</v>
      </c>
      <c r="U175" t="n">
        <v>0</v>
      </c>
      <c r="V175" t="n">
        <v>0</v>
      </c>
      <c r="W175" t="n">
        <v>0</v>
      </c>
      <c r="X175" t="n">
        <v>0</v>
      </c>
      <c r="Y175">
        <f>IF(AND(A175="Lead",COUNTIF(MetaCamps,C175)&gt;0),1,0)</f>
        <v>1</v>
      </c>
      <c r="Z175">
        <f>IF(Y175=1,P175,0)</f>
        <v>0</v>
      </c>
    </row>
    <row r="176">
      <c r="A176" t="inlineStr">
        <is>
          <t>Lead</t>
        </is>
      </c>
      <c r="B176" s="39" t="str">
        <f>IFERROR(INDEX(CampTypes,MATCH(C176,CampList,0)),"Unattributed")</f>
        <v>New</v>
      </c>
      <c r="C176" t="inlineStr">
        <is>
          <t>ABO | Natuf | Leads | Master Franchise | India | Oct26 | V1</t>
        </is>
      </c>
      <c r="D176" t="inlineStr">
        <is>
          <t>Natuf | Broad | Tier1 + Growth Cities | Oct26 | V1</t>
        </is>
      </c>
      <c r="E176" t="inlineStr">
        <is>
          <t>Natuf | Static | Become A Levantine Food | V1</t>
        </is>
      </c>
      <c r="F176" t="inlineStr">
        <is>
          <t>Natuf_MF</t>
        </is>
      </c>
      <c r="G176" t="inlineStr">
        <is>
          <t>Attempt 1</t>
        </is>
      </c>
      <c r="H176" s="39" t="str">
        <f>IF(ISNUMBER(MATCH(G176,QualityStatuses,0)),"Quality Lead","Non-Quality Lead")</f>
        <v>Non-Quality Lead</v>
      </c>
      <c r="I176" t="inlineStr">
        <is>
          <t>2026-10</t>
        </is>
      </c>
      <c r="J176" t="inlineStr">
        <is>
          <t>Wk of 2026-10-26</t>
        </is>
      </c>
      <c r="K176" t="inlineStr">
        <is>
          <t>Marshal Malbari</t>
        </is>
      </c>
      <c r="L176" t="inlineStr">
        <is>
          <t>Facebook</t>
        </is>
      </c>
      <c r="M176" t="inlineStr">
        <is>
          <t>Direct (campaign tagged in CRM)</t>
        </is>
      </c>
      <c r="N176" t="inlineStr">
        <is>
          <t>6ae4343c00fa819beab6f110</t>
        </is>
      </c>
      <c r="O176" t="n">
        <v>1</v>
      </c>
      <c r="P176" s="40">
        <f>IF(A176="Lead",IF(ISNUMBER(MATCH(G176,QualityStatuses,0)),1,0),0)</f>
        <v>0</v>
      </c>
      <c r="Q176" s="40">
        <f>IF(A176="Lead",IF(G176="New Lead",0,1),0)</f>
        <v>1</v>
      </c>
      <c r="R176" s="40">
        <f>IF(A176="Lead",IF(G176="Lost",1,0),0)</f>
        <v>0</v>
      </c>
      <c r="S176" t="n">
        <v>1</v>
      </c>
      <c r="T176" t="n">
        <v>0</v>
      </c>
      <c r="U176" t="n">
        <v>0</v>
      </c>
      <c r="V176" t="n">
        <v>0</v>
      </c>
      <c r="W176" t="n">
        <v>0</v>
      </c>
      <c r="X176" t="n">
        <v>0</v>
      </c>
      <c r="Y176">
        <f>IF(AND(A176="Lead",COUNTIF(MetaCamps,C176)&gt;0),1,0)</f>
        <v>1</v>
      </c>
      <c r="Z176">
        <f>IF(Y176=1,P176,0)</f>
        <v>0</v>
      </c>
    </row>
    <row r="177">
      <c r="A177" t="inlineStr">
        <is>
          <t>Lead</t>
        </is>
      </c>
      <c r="B177" s="39" t="str">
        <f>IFERROR(INDEX(CampTypes,MATCH(C177,CampList,0)),"Unattributed")</f>
        <v>New</v>
      </c>
      <c r="C177" t="inlineStr">
        <is>
          <t>ABO | Natuf | Leads | Master Franchise | India | Oct26 | V1</t>
        </is>
      </c>
      <c r="D177" t="inlineStr">
        <is>
          <t>Natuf | Broad | Tier1 + Growth Cities | Oct26 | V1</t>
        </is>
      </c>
      <c r="E177" t="inlineStr">
        <is>
          <t>Natuf | Static | Become A Levantine Food | V1</t>
        </is>
      </c>
      <c r="F177" t="inlineStr">
        <is>
          <t>Natuf_MF</t>
        </is>
      </c>
      <c r="G177" t="inlineStr">
        <is>
          <t>Attempt 1</t>
        </is>
      </c>
      <c r="H177" s="39" t="str">
        <f>IF(ISNUMBER(MATCH(G177,QualityStatuses,0)),"Quality Lead","Non-Quality Lead")</f>
        <v>Non-Quality Lead</v>
      </c>
      <c r="I177" t="inlineStr">
        <is>
          <t>2026-10</t>
        </is>
      </c>
      <c r="J177" t="inlineStr">
        <is>
          <t>Wk of 2026-10-26</t>
        </is>
      </c>
      <c r="K177" t="inlineStr">
        <is>
          <t>Marshal Malbari</t>
        </is>
      </c>
      <c r="L177" t="inlineStr">
        <is>
          <t>Facebook</t>
        </is>
      </c>
      <c r="M177" t="inlineStr">
        <is>
          <t>Direct (campaign tagged in CRM)</t>
        </is>
      </c>
      <c r="N177" t="inlineStr">
        <is>
          <t>6ae4340100fa819beab6f059</t>
        </is>
      </c>
      <c r="O177" t="n">
        <v>1</v>
      </c>
      <c r="P177" s="40">
        <f>IF(A177="Lead",IF(ISNUMBER(MATCH(G177,QualityStatuses,0)),1,0),0)</f>
        <v>0</v>
      </c>
      <c r="Q177" s="40">
        <f>IF(A177="Lead",IF(G177="New Lead",0,1),0)</f>
        <v>1</v>
      </c>
      <c r="R177" s="40">
        <f>IF(A177="Lead",IF(G177="Lost",1,0),0)</f>
        <v>0</v>
      </c>
      <c r="S177" t="n">
        <v>1</v>
      </c>
      <c r="T177" t="n">
        <v>0</v>
      </c>
      <c r="U177" t="n">
        <v>0</v>
      </c>
      <c r="V177" t="n">
        <v>0</v>
      </c>
      <c r="W177" t="n">
        <v>0</v>
      </c>
      <c r="X177" t="n">
        <v>0</v>
      </c>
      <c r="Y177">
        <f>IF(AND(A177="Lead",COUNTIF(MetaCamps,C177)&gt;0),1,0)</f>
        <v>1</v>
      </c>
      <c r="Z177">
        <f>IF(Y177=1,P177,0)</f>
        <v>0</v>
      </c>
    </row>
    <row r="178">
      <c r="A178" t="inlineStr">
        <is>
          <t>Lead</t>
        </is>
      </c>
      <c r="B178" s="39" t="str">
        <f>IFERROR(INDEX(CampTypes,MATCH(C178,CampList,0)),"Unattributed")</f>
        <v>New</v>
      </c>
      <c r="C178" t="inlineStr">
        <is>
          <t>ABO | Natuf | Leads | Unit Franchise | India | Oct26 | V1</t>
        </is>
      </c>
      <c r="D178" t="inlineStr">
        <is>
          <t>Natuf | Investors | Tier1 + Growth Cities | Oct26 | V1</t>
        </is>
      </c>
      <c r="E178" t="inlineStr">
        <is>
          <t>Natuf | Reel | Brand Ambassador | Heard Of Owning A Cafe | V1</t>
        </is>
      </c>
      <c r="F178" t="inlineStr">
        <is>
          <t>In House Natuf</t>
        </is>
      </c>
      <c r="G178" t="inlineStr">
        <is>
          <t>Attempt 1</t>
        </is>
      </c>
      <c r="H178" s="39" t="str">
        <f>IF(ISNUMBER(MATCH(G178,QualityStatuses,0)),"Quality Lead","Non-Quality Lead")</f>
        <v>Non-Quality Lead</v>
      </c>
      <c r="I178" t="inlineStr">
        <is>
          <t>2026-10</t>
        </is>
      </c>
      <c r="J178" t="inlineStr">
        <is>
          <t>Wk of 2026-10-26</t>
        </is>
      </c>
      <c r="K178" t="inlineStr">
        <is>
          <t>Vikas Pathak</t>
        </is>
      </c>
      <c r="L178" t="inlineStr">
        <is>
          <t>Facebook</t>
        </is>
      </c>
      <c r="M178" t="inlineStr">
        <is>
          <t>Direct (campaign tagged in CRM)</t>
        </is>
      </c>
      <c r="N178" t="inlineStr">
        <is>
          <t>6ae42d43aa482080624a7e93</t>
        </is>
      </c>
      <c r="O178" t="n">
        <v>1</v>
      </c>
      <c r="P178" s="40">
        <f>IF(A178="Lead",IF(ISNUMBER(MATCH(G178,QualityStatuses,0)),1,0),0)</f>
        <v>0</v>
      </c>
      <c r="Q178" s="40">
        <f>IF(A178="Lead",IF(G178="New Lead",0,1),0)</f>
        <v>1</v>
      </c>
      <c r="R178" s="40">
        <f>IF(A178="Lead",IF(G178="Lost",1,0),0)</f>
        <v>0</v>
      </c>
      <c r="S178" t="n">
        <v>1</v>
      </c>
      <c r="T178" t="n">
        <v>0</v>
      </c>
      <c r="U178" t="n">
        <v>0</v>
      </c>
      <c r="V178" t="n">
        <v>0</v>
      </c>
      <c r="W178" t="n">
        <v>0</v>
      </c>
      <c r="X178" t="n">
        <v>0</v>
      </c>
      <c r="Y178">
        <f>IF(AND(A178="Lead",COUNTIF(MetaCamps,C178)&gt;0),1,0)</f>
        <v>1</v>
      </c>
      <c r="Z178">
        <f>IF(Y178=1,P178,0)</f>
        <v>0</v>
      </c>
    </row>
    <row r="179">
      <c r="A179" t="inlineStr">
        <is>
          <t>Lead</t>
        </is>
      </c>
      <c r="B179" s="39" t="str">
        <f>IFERROR(INDEX(CampTypes,MATCH(C179,CampList,0)),"Unattributed")</f>
        <v>New</v>
      </c>
      <c r="C179" t="inlineStr">
        <is>
          <t>ABO | Natuf | Leads | Master Franchise | India | Oct26 | V1</t>
        </is>
      </c>
      <c r="D179" t="inlineStr">
        <is>
          <t>Natuf | Business Owners | Tier1 + Growth Cities | Oct26 | V1</t>
        </is>
      </c>
      <c r="E179" t="inlineStr">
        <is>
          <t>Natuf | Static | Become A Levantine Food | V1</t>
        </is>
      </c>
      <c r="F179" t="inlineStr">
        <is>
          <t>Natuf_MF</t>
        </is>
      </c>
      <c r="G179" t="inlineStr">
        <is>
          <t>Attempt 1</t>
        </is>
      </c>
      <c r="H179" s="39" t="str">
        <f>IF(ISNUMBER(MATCH(G179,QualityStatuses,0)),"Quality Lead","Non-Quality Lead")</f>
        <v>Non-Quality Lead</v>
      </c>
      <c r="I179" t="inlineStr">
        <is>
          <t>2026-10</t>
        </is>
      </c>
      <c r="J179" t="inlineStr">
        <is>
          <t>Wk of 2026-10-26</t>
        </is>
      </c>
      <c r="K179" t="inlineStr">
        <is>
          <t>Marshal Malbari</t>
        </is>
      </c>
      <c r="L179" t="inlineStr">
        <is>
          <t>Facebook</t>
        </is>
      </c>
      <c r="M179" t="inlineStr">
        <is>
          <t>Direct (campaign tagged in CRM)</t>
        </is>
      </c>
      <c r="N179" t="inlineStr">
        <is>
          <t>6ae429d8aa482080624a7b9a</t>
        </is>
      </c>
      <c r="O179" t="n">
        <v>1</v>
      </c>
      <c r="P179" s="40">
        <f>IF(A179="Lead",IF(ISNUMBER(MATCH(G179,QualityStatuses,0)),1,0),0)</f>
        <v>0</v>
      </c>
      <c r="Q179" s="40">
        <f>IF(A179="Lead",IF(G179="New Lead",0,1),0)</f>
        <v>1</v>
      </c>
      <c r="R179" s="40">
        <f>IF(A179="Lead",IF(G179="Lost",1,0),0)</f>
        <v>0</v>
      </c>
      <c r="S179" t="n">
        <v>1</v>
      </c>
      <c r="T179" t="n">
        <v>0</v>
      </c>
      <c r="U179" t="n">
        <v>0</v>
      </c>
      <c r="V179" t="n">
        <v>0</v>
      </c>
      <c r="W179" t="n">
        <v>0</v>
      </c>
      <c r="X179" t="n">
        <v>0</v>
      </c>
      <c r="Y179">
        <f>IF(AND(A179="Lead",COUNTIF(MetaCamps,C179)&gt;0),1,0)</f>
        <v>1</v>
      </c>
      <c r="Z179">
        <f>IF(Y179=1,P179,0)</f>
        <v>0</v>
      </c>
    </row>
    <row r="180">
      <c r="A180" t="inlineStr">
        <is>
          <t>Lead</t>
        </is>
      </c>
      <c r="B180" s="39" t="str">
        <f>IFERROR(INDEX(CampTypes,MATCH(C180,CampList,0)),"Unattributed")</f>
        <v>New</v>
      </c>
      <c r="C180" t="inlineStr">
        <is>
          <t>ABO | Natuf | Leads | Unit Franchise | India | Oct26 | V1</t>
        </is>
      </c>
      <c r="D180" t="inlineStr">
        <is>
          <t>Natuf | Business Owners | Tier1 + Growth Cities | Oct26 | V1</t>
        </is>
      </c>
      <c r="E180" t="inlineStr">
        <is>
          <t>Natuf | Reel | Brand Ambassador | Heard Of Owning A Cafe | V1</t>
        </is>
      </c>
      <c r="F180" t="inlineStr">
        <is>
          <t>In House Natuf</t>
        </is>
      </c>
      <c r="G180" t="inlineStr">
        <is>
          <t>Qualified</t>
        </is>
      </c>
      <c r="H180" s="39" t="str">
        <f>IF(ISNUMBER(MATCH(G180,QualityStatuses,0)),"Quality Lead","Non-Quality Lead")</f>
        <v>Quality Lead</v>
      </c>
      <c r="I180" t="inlineStr">
        <is>
          <t>2026-10</t>
        </is>
      </c>
      <c r="J180" t="inlineStr">
        <is>
          <t>Wk of 2026-10-26</t>
        </is>
      </c>
      <c r="K180" t="inlineStr">
        <is>
          <t>Omkar Navge</t>
        </is>
      </c>
      <c r="L180" t="inlineStr">
        <is>
          <t>Facebook</t>
        </is>
      </c>
      <c r="M180" t="inlineStr">
        <is>
          <t>Direct (campaign tagged in CRM)</t>
        </is>
      </c>
      <c r="N180" t="inlineStr">
        <is>
          <t>6ae42962264f8d2f3f191f60</t>
        </is>
      </c>
      <c r="O180" t="n">
        <v>1</v>
      </c>
      <c r="P180" s="40">
        <f>IF(A180="Lead",IF(ISNUMBER(MATCH(G180,QualityStatuses,0)),1,0),0)</f>
        <v>1</v>
      </c>
      <c r="Q180" s="40">
        <f>IF(A180="Lead",IF(G180="New Lead",0,1),0)</f>
        <v>1</v>
      </c>
      <c r="R180" s="40">
        <f>IF(A180="Lead",IF(G180="Lost",1,0),0)</f>
        <v>0</v>
      </c>
      <c r="S180" t="n">
        <v>1</v>
      </c>
      <c r="T180" t="n">
        <v>1</v>
      </c>
      <c r="U180" t="n">
        <v>0</v>
      </c>
      <c r="V180" t="n">
        <v>0</v>
      </c>
      <c r="W180" t="n">
        <v>0</v>
      </c>
      <c r="X180" t="n">
        <v>0</v>
      </c>
      <c r="Y180">
        <f>IF(AND(A180="Lead",COUNTIF(MetaCamps,C180)&gt;0),1,0)</f>
        <v>1</v>
      </c>
      <c r="Z180">
        <f>IF(Y180=1,P180,0)</f>
        <v>1</v>
      </c>
    </row>
    <row r="181">
      <c r="A181" t="inlineStr">
        <is>
          <t>Lead</t>
        </is>
      </c>
      <c r="B181" s="39" t="str">
        <f>IFERROR(INDEX(CampTypes,MATCH(C181,CampList,0)),"Unattributed")</f>
        <v>New</v>
      </c>
      <c r="C181" t="inlineStr">
        <is>
          <t>ABO | Natuf | Leads | Unit Franchise | India | Oct26 | V1</t>
        </is>
      </c>
      <c r="D181" t="inlineStr">
        <is>
          <t>Natuf | Business Owners | Tier1 + Growth Cities | Oct26 | V1</t>
        </is>
      </c>
      <c r="E181" t="inlineStr">
        <is>
          <t>Natuf | Reel | Brand Ambassador | Heard Of Owning A Cafe | V1</t>
        </is>
      </c>
      <c r="F181" t="inlineStr">
        <is>
          <t>In House Natuf</t>
        </is>
      </c>
      <c r="G181" t="inlineStr">
        <is>
          <t>Attempt 1</t>
        </is>
      </c>
      <c r="H181" s="39" t="str">
        <f>IF(ISNUMBER(MATCH(G181,QualityStatuses,0)),"Quality Lead","Non-Quality Lead")</f>
        <v>Non-Quality Lead</v>
      </c>
      <c r="I181" t="inlineStr">
        <is>
          <t>2026-10</t>
        </is>
      </c>
      <c r="J181" t="inlineStr">
        <is>
          <t>Wk of 2026-10-26</t>
        </is>
      </c>
      <c r="K181" t="inlineStr">
        <is>
          <t>Vikas Pathak</t>
        </is>
      </c>
      <c r="L181" t="inlineStr">
        <is>
          <t>Facebook</t>
        </is>
      </c>
      <c r="M181" t="inlineStr">
        <is>
          <t>Direct (campaign tagged in CRM)</t>
        </is>
      </c>
      <c r="N181" t="inlineStr">
        <is>
          <t>6ae425d4112e33160ada11f9</t>
        </is>
      </c>
      <c r="O181" t="n">
        <v>1</v>
      </c>
      <c r="P181" s="40">
        <f>IF(A181="Lead",IF(ISNUMBER(MATCH(G181,QualityStatuses,0)),1,0),0)</f>
        <v>0</v>
      </c>
      <c r="Q181" s="40">
        <f>IF(A181="Lead",IF(G181="New Lead",0,1),0)</f>
        <v>1</v>
      </c>
      <c r="R181" s="40">
        <f>IF(A181="Lead",IF(G181="Lost",1,0),0)</f>
        <v>0</v>
      </c>
      <c r="S181" t="n">
        <v>1</v>
      </c>
      <c r="T181" t="n">
        <v>0</v>
      </c>
      <c r="U181" t="n">
        <v>0</v>
      </c>
      <c r="V181" t="n">
        <v>0</v>
      </c>
      <c r="W181" t="n">
        <v>0</v>
      </c>
      <c r="X181" t="n">
        <v>0</v>
      </c>
      <c r="Y181">
        <f>IF(AND(A181="Lead",COUNTIF(MetaCamps,C181)&gt;0),1,0)</f>
        <v>1</v>
      </c>
      <c r="Z181">
        <f>IF(Y181=1,P181,0)</f>
        <v>0</v>
      </c>
    </row>
    <row r="182">
      <c r="A182" t="inlineStr">
        <is>
          <t>Lead</t>
        </is>
      </c>
      <c r="B182" s="39" t="str">
        <f>IFERROR(INDEX(CampTypes,MATCH(C182,CampList,0)),"Unattributed")</f>
        <v>New</v>
      </c>
      <c r="C182" t="inlineStr">
        <is>
          <t>ABO | Natuf | Leads | Unit Franchise | India | Oct26 | V1</t>
        </is>
      </c>
      <c r="D182" t="inlineStr">
        <is>
          <t>Natuf | Broad | Tier1 + Growth Cities | Oct26 | V1</t>
        </is>
      </c>
      <c r="E182" t="inlineStr">
        <is>
          <t>Natuf | Reel | Brand Ambassador | Heard Of Owning A Cafe | V1</t>
        </is>
      </c>
      <c r="F182" t="inlineStr">
        <is>
          <t>In House Natuf</t>
        </is>
      </c>
      <c r="G182" t="inlineStr">
        <is>
          <t>Attempt 1</t>
        </is>
      </c>
      <c r="H182" s="39" t="str">
        <f>IF(ISNUMBER(MATCH(G182,QualityStatuses,0)),"Quality Lead","Non-Quality Lead")</f>
        <v>Non-Quality Lead</v>
      </c>
      <c r="I182" t="inlineStr">
        <is>
          <t>2026-10</t>
        </is>
      </c>
      <c r="J182" t="inlineStr">
        <is>
          <t>Wk of 2026-10-26</t>
        </is>
      </c>
      <c r="K182" t="inlineStr">
        <is>
          <t>Omkar Navge</t>
        </is>
      </c>
      <c r="L182" t="inlineStr">
        <is>
          <t>Facebook</t>
        </is>
      </c>
      <c r="M182" t="inlineStr">
        <is>
          <t>Direct (campaign tagged in CRM)</t>
        </is>
      </c>
      <c r="N182" t="inlineStr">
        <is>
          <t>6ae423756bb213bf8a959567</t>
        </is>
      </c>
      <c r="O182" t="n">
        <v>1</v>
      </c>
      <c r="P182" s="40">
        <f>IF(A182="Lead",IF(ISNUMBER(MATCH(G182,QualityStatuses,0)),1,0),0)</f>
        <v>0</v>
      </c>
      <c r="Q182" s="40">
        <f>IF(A182="Lead",IF(G182="New Lead",0,1),0)</f>
        <v>1</v>
      </c>
      <c r="R182" s="40">
        <f>IF(A182="Lead",IF(G182="Lost",1,0),0)</f>
        <v>0</v>
      </c>
      <c r="S182" t="n">
        <v>1</v>
      </c>
      <c r="T182" t="n">
        <v>0</v>
      </c>
      <c r="U182" t="n">
        <v>0</v>
      </c>
      <c r="V182" t="n">
        <v>0</v>
      </c>
      <c r="W182" t="n">
        <v>0</v>
      </c>
      <c r="X182" t="n">
        <v>0</v>
      </c>
      <c r="Y182">
        <f>IF(AND(A182="Lead",COUNTIF(MetaCamps,C182)&gt;0),1,0)</f>
        <v>1</v>
      </c>
      <c r="Z182">
        <f>IF(Y182=1,P182,0)</f>
        <v>0</v>
      </c>
    </row>
    <row r="183">
      <c r="A183" t="inlineStr">
        <is>
          <t>Lead</t>
        </is>
      </c>
      <c r="B183" s="39" t="str">
        <f>IFERROR(INDEX(CampTypes,MATCH(C183,CampList,0)),"Unattributed")</f>
        <v>New</v>
      </c>
      <c r="C183" t="inlineStr">
        <is>
          <t>ABO | Natuf | Leads | Unit Franchise | India | Oct26 | V1</t>
        </is>
      </c>
      <c r="D183" t="inlineStr">
        <is>
          <t>Natuf | Broad | Tier1 + Growth Cities | Oct26 | V1</t>
        </is>
      </c>
      <c r="E183" t="inlineStr">
        <is>
          <t>Natuf | Reel | Brand Ambassador | Heard Of Owning A Cafe | V1</t>
        </is>
      </c>
      <c r="F183" t="inlineStr">
        <is>
          <t>In House Natuf</t>
        </is>
      </c>
      <c r="G183" t="inlineStr">
        <is>
          <t>Connected</t>
        </is>
      </c>
      <c r="H183" s="39" t="str">
        <f>IF(ISNUMBER(MATCH(G183,QualityStatuses,0)),"Quality Lead","Non-Quality Lead")</f>
        <v>Non-Quality Lead</v>
      </c>
      <c r="I183" t="inlineStr">
        <is>
          <t>2026-10</t>
        </is>
      </c>
      <c r="J183" t="inlineStr">
        <is>
          <t>Wk of 2026-10-26</t>
        </is>
      </c>
      <c r="K183" t="inlineStr">
        <is>
          <t>Omkar Navge</t>
        </is>
      </c>
      <c r="L183" t="inlineStr">
        <is>
          <t>Facebook</t>
        </is>
      </c>
      <c r="M183" t="inlineStr">
        <is>
          <t>Direct (campaign tagged in CRM)</t>
        </is>
      </c>
      <c r="N183" t="inlineStr">
        <is>
          <t>6ae422ec8dd233e39dabef12</t>
        </is>
      </c>
      <c r="O183" t="n">
        <v>1</v>
      </c>
      <c r="P183" s="40">
        <f>IF(A183="Lead",IF(ISNUMBER(MATCH(G183,QualityStatuses,0)),1,0),0)</f>
        <v>0</v>
      </c>
      <c r="Q183" s="40">
        <f>IF(A183="Lead",IF(G183="New Lead",0,1),0)</f>
        <v>1</v>
      </c>
      <c r="R183" s="40">
        <f>IF(A183="Lead",IF(G183="Lost",1,0),0)</f>
        <v>0</v>
      </c>
      <c r="S183" t="n">
        <v>1</v>
      </c>
      <c r="T183" t="n">
        <v>1</v>
      </c>
      <c r="U183" t="n">
        <v>0</v>
      </c>
      <c r="V183" t="n">
        <v>0</v>
      </c>
      <c r="W183" t="n">
        <v>0</v>
      </c>
      <c r="X183" t="n">
        <v>0</v>
      </c>
      <c r="Y183">
        <f>IF(AND(A183="Lead",COUNTIF(MetaCamps,C183)&gt;0),1,0)</f>
        <v>1</v>
      </c>
      <c r="Z183">
        <f>IF(Y183=1,P183,0)</f>
        <v>0</v>
      </c>
    </row>
    <row r="184">
      <c r="A184" t="inlineStr">
        <is>
          <t>Lead</t>
        </is>
      </c>
      <c r="B184" s="39" t="str">
        <f>IFERROR(INDEX(CampTypes,MATCH(C184,CampList,0)),"Unattributed")</f>
        <v>New</v>
      </c>
      <c r="C184" t="inlineStr">
        <is>
          <t>ABO | Natuf | Leads | Unit Franchise | India | Oct26 | V1</t>
        </is>
      </c>
      <c r="D184" t="inlineStr">
        <is>
          <t>Natuf | Broad | Tier1 + Growth Cities | Oct26 | V1</t>
        </is>
      </c>
      <c r="E184" t="inlineStr">
        <is>
          <t>Natuf | Reel | Brand Ambassador | Heard Of Owning A Cafe | V1</t>
        </is>
      </c>
      <c r="F184" t="inlineStr">
        <is>
          <t>In House Natuf</t>
        </is>
      </c>
      <c r="G184" t="inlineStr">
        <is>
          <t>Attempt 1</t>
        </is>
      </c>
      <c r="H184" s="39" t="str">
        <f>IF(ISNUMBER(MATCH(G184,QualityStatuses,0)),"Quality Lead","Non-Quality Lead")</f>
        <v>Non-Quality Lead</v>
      </c>
      <c r="I184" t="inlineStr">
        <is>
          <t>2026-10</t>
        </is>
      </c>
      <c r="J184" t="inlineStr">
        <is>
          <t>Wk of 2026-10-26</t>
        </is>
      </c>
      <c r="K184" t="inlineStr">
        <is>
          <t>Marshal Malbari</t>
        </is>
      </c>
      <c r="L184" t="inlineStr">
        <is>
          <t>Facebook</t>
        </is>
      </c>
      <c r="M184" t="inlineStr">
        <is>
          <t>Direct (campaign tagged in CRM)</t>
        </is>
      </c>
      <c r="N184" t="inlineStr">
        <is>
          <t>6ae422351af1b1a5b1ca55fa</t>
        </is>
      </c>
      <c r="O184" t="n">
        <v>1</v>
      </c>
      <c r="P184" s="40">
        <f>IF(A184="Lead",IF(ISNUMBER(MATCH(G184,QualityStatuses,0)),1,0),0)</f>
        <v>0</v>
      </c>
      <c r="Q184" s="40">
        <f>IF(A184="Lead",IF(G184="New Lead",0,1),0)</f>
        <v>1</v>
      </c>
      <c r="R184" s="40">
        <f>IF(A184="Lead",IF(G184="Lost",1,0),0)</f>
        <v>0</v>
      </c>
      <c r="S184" t="n">
        <v>1</v>
      </c>
      <c r="T184" t="n">
        <v>0</v>
      </c>
      <c r="U184" t="n">
        <v>0</v>
      </c>
      <c r="V184" t="n">
        <v>0</v>
      </c>
      <c r="W184" t="n">
        <v>0</v>
      </c>
      <c r="X184" t="n">
        <v>0</v>
      </c>
      <c r="Y184">
        <f>IF(AND(A184="Lead",COUNTIF(MetaCamps,C184)&gt;0),1,0)</f>
        <v>1</v>
      </c>
      <c r="Z184">
        <f>IF(Y184=1,P184,0)</f>
        <v>0</v>
      </c>
    </row>
    <row r="185">
      <c r="A185" t="inlineStr">
        <is>
          <t>Lead</t>
        </is>
      </c>
      <c r="B185" s="39" t="str">
        <f>IFERROR(INDEX(CampTypes,MATCH(C185,CampList,0)),"Unattributed")</f>
        <v>New</v>
      </c>
      <c r="C185" t="inlineStr">
        <is>
          <t>ABO | Natuf | Leads | Unit Franchise | India | Oct26 | V1</t>
        </is>
      </c>
      <c r="D185" t="inlineStr">
        <is>
          <t>Natuf | Investors | Tier1 + Growth Cities | Oct26 | V1</t>
        </is>
      </c>
      <c r="E185" t="inlineStr">
        <is>
          <t>Natuf | Reel | Brand Ambassador | Heard Of Owning A Cafe | V1</t>
        </is>
      </c>
      <c r="F185" t="inlineStr">
        <is>
          <t>In House Natuf</t>
        </is>
      </c>
      <c r="G185" t="inlineStr">
        <is>
          <t>Lost</t>
        </is>
      </c>
      <c r="H185" s="39" t="str">
        <f>IF(ISNUMBER(MATCH(G185,QualityStatuses,0)),"Quality Lead","Non-Quality Lead")</f>
        <v>Non-Quality Lead</v>
      </c>
      <c r="I185" t="inlineStr">
        <is>
          <t>2026-10</t>
        </is>
      </c>
      <c r="J185" t="inlineStr">
        <is>
          <t>Wk of 2026-10-26</t>
        </is>
      </c>
      <c r="K185" t="inlineStr">
        <is>
          <t>Omkar Navge</t>
        </is>
      </c>
      <c r="L185" t="inlineStr">
        <is>
          <t>Facebook</t>
        </is>
      </c>
      <c r="M185" t="inlineStr">
        <is>
          <t>Direct (campaign tagged in CRM)</t>
        </is>
      </c>
      <c r="N185" t="inlineStr">
        <is>
          <t>6ae4206fea9c2e299c071033</t>
        </is>
      </c>
      <c r="O185" t="n">
        <v>1</v>
      </c>
      <c r="P185" s="40">
        <f>IF(A185="Lead",IF(ISNUMBER(MATCH(G185,QualityStatuses,0)),1,0),0)</f>
        <v>0</v>
      </c>
      <c r="Q185" s="40">
        <f>IF(A185="Lead",IF(G185="New Lead",0,1),0)</f>
        <v>1</v>
      </c>
      <c r="R185" s="40">
        <f>IF(A185="Lead",IF(G185="Lost",1,0),0)</f>
        <v>1</v>
      </c>
      <c r="S185" t="n">
        <v>2</v>
      </c>
      <c r="T185" t="n">
        <v>2</v>
      </c>
      <c r="U185" t="n">
        <v>0</v>
      </c>
      <c r="V185" t="n">
        <v>0</v>
      </c>
      <c r="W185" t="n">
        <v>0</v>
      </c>
      <c r="X185" t="n">
        <v>0</v>
      </c>
      <c r="Y185">
        <f>IF(AND(A185="Lead",COUNTIF(MetaCamps,C185)&gt;0),1,0)</f>
        <v>1</v>
      </c>
      <c r="Z185">
        <f>IF(Y185=1,P185,0)</f>
        <v>0</v>
      </c>
    </row>
    <row r="186">
      <c r="A186" t="inlineStr">
        <is>
          <t>Lead</t>
        </is>
      </c>
      <c r="B186" s="39" t="str">
        <f>IFERROR(INDEX(CampTypes,MATCH(C186,CampList,0)),"Unattributed")</f>
        <v>New</v>
      </c>
      <c r="C186" t="inlineStr">
        <is>
          <t>ABO | Natuf | Leads | Unit Franchise | India | Oct26 | V1</t>
        </is>
      </c>
      <c r="D186" t="inlineStr">
        <is>
          <t>Natuf | Business Owners | Tier1 + Growth Cities | Oct26 | V1</t>
        </is>
      </c>
      <c r="E186" t="inlineStr">
        <is>
          <t>Natuf | Reel | Brand Ambassador | Heard Of Owning A Cafe | V1</t>
        </is>
      </c>
      <c r="F186" t="inlineStr">
        <is>
          <t>In House Natuf</t>
        </is>
      </c>
      <c r="G186" t="inlineStr">
        <is>
          <t>Details Shared</t>
        </is>
      </c>
      <c r="H186" s="39" t="str">
        <f>IF(ISNUMBER(MATCH(G186,QualityStatuses,0)),"Quality Lead","Non-Quality Lead")</f>
        <v>Quality Lead</v>
      </c>
      <c r="I186" t="inlineStr">
        <is>
          <t>2026-10</t>
        </is>
      </c>
      <c r="J186" t="inlineStr">
        <is>
          <t>Wk of 2026-10-26</t>
        </is>
      </c>
      <c r="K186" t="inlineStr">
        <is>
          <t>Vikas Pathak</t>
        </is>
      </c>
      <c r="L186" t="inlineStr">
        <is>
          <t>Facebook</t>
        </is>
      </c>
      <c r="M186" t="inlineStr">
        <is>
          <t>Direct (campaign tagged in CRM)</t>
        </is>
      </c>
      <c r="N186" t="inlineStr">
        <is>
          <t>6ae420454d7e70bce6f52436</t>
        </is>
      </c>
      <c r="O186" t="n">
        <v>1</v>
      </c>
      <c r="P186" s="40">
        <f>IF(A186="Lead",IF(ISNUMBER(MATCH(G186,QualityStatuses,0)),1,0),0)</f>
        <v>1</v>
      </c>
      <c r="Q186" s="40">
        <f>IF(A186="Lead",IF(G186="New Lead",0,1),0)</f>
        <v>1</v>
      </c>
      <c r="R186" s="40">
        <f>IF(A186="Lead",IF(G186="Lost",1,0),0)</f>
        <v>0</v>
      </c>
      <c r="S186" t="n">
        <v>1</v>
      </c>
      <c r="T186" t="n">
        <v>1</v>
      </c>
      <c r="U186" t="n">
        <v>0</v>
      </c>
      <c r="V186" t="n">
        <v>0</v>
      </c>
      <c r="W186" t="n">
        <v>0</v>
      </c>
      <c r="X186" t="n">
        <v>0</v>
      </c>
      <c r="Y186">
        <f>IF(AND(A186="Lead",COUNTIF(MetaCamps,C186)&gt;0),1,0)</f>
        <v>1</v>
      </c>
      <c r="Z186">
        <f>IF(Y186=1,P186,0)</f>
        <v>1</v>
      </c>
    </row>
    <row r="187">
      <c r="A187" t="inlineStr">
        <is>
          <t>Lead</t>
        </is>
      </c>
      <c r="B187" s="39" t="str">
        <f>IFERROR(INDEX(CampTypes,MATCH(C187,CampList,0)),"Unattributed")</f>
        <v>New</v>
      </c>
      <c r="C187" t="inlineStr">
        <is>
          <t>ABO | Natuf | Leads | Unit Franchise | India | Oct26 | V1</t>
        </is>
      </c>
      <c r="D187" t="inlineStr">
        <is>
          <t>Natuf | Investors | Tier1 + Growth Cities | Oct26 | V1</t>
        </is>
      </c>
      <c r="E187" t="inlineStr">
        <is>
          <t>Natuf | Reel | Brand Ambassador | Heard Of Owning A Cafe | V1</t>
        </is>
      </c>
      <c r="F187" t="inlineStr">
        <is>
          <t>In House Natuf</t>
        </is>
      </c>
      <c r="G187" t="inlineStr">
        <is>
          <t>Lost</t>
        </is>
      </c>
      <c r="H187" s="39" t="str">
        <f>IF(ISNUMBER(MATCH(G187,QualityStatuses,0)),"Quality Lead","Non-Quality Lead")</f>
        <v>Non-Quality Lead</v>
      </c>
      <c r="I187" t="inlineStr">
        <is>
          <t>2026-10</t>
        </is>
      </c>
      <c r="J187" t="inlineStr">
        <is>
          <t>Wk of 2026-10-26</t>
        </is>
      </c>
      <c r="K187" t="inlineStr">
        <is>
          <t>Omkar Navge</t>
        </is>
      </c>
      <c r="L187" t="inlineStr">
        <is>
          <t>Facebook</t>
        </is>
      </c>
      <c r="M187" t="inlineStr">
        <is>
          <t>Direct (campaign tagged in CRM)</t>
        </is>
      </c>
      <c r="N187" t="inlineStr">
        <is>
          <t>6ae4204113c599ae60580f54</t>
        </is>
      </c>
      <c r="O187" t="n">
        <v>1</v>
      </c>
      <c r="P187" s="40">
        <f>IF(A187="Lead",IF(ISNUMBER(MATCH(G187,QualityStatuses,0)),1,0),0)</f>
        <v>0</v>
      </c>
      <c r="Q187" s="40">
        <f>IF(A187="Lead",IF(G187="New Lead",0,1),0)</f>
        <v>1</v>
      </c>
      <c r="R187" s="40">
        <f>IF(A187="Lead",IF(G187="Lost",1,0),0)</f>
        <v>1</v>
      </c>
      <c r="S187" t="n">
        <v>2</v>
      </c>
      <c r="T187" t="n">
        <v>1</v>
      </c>
      <c r="U187" t="n">
        <v>0</v>
      </c>
      <c r="V187" t="n">
        <v>0</v>
      </c>
      <c r="W187" t="n">
        <v>0</v>
      </c>
      <c r="X187" t="n">
        <v>0</v>
      </c>
      <c r="Y187">
        <f>IF(AND(A187="Lead",COUNTIF(MetaCamps,C187)&gt;0),1,0)</f>
        <v>1</v>
      </c>
      <c r="Z187">
        <f>IF(Y187=1,P187,0)</f>
        <v>0</v>
      </c>
    </row>
    <row r="188">
      <c r="A188" t="inlineStr">
        <is>
          <t>Lead</t>
        </is>
      </c>
      <c r="B188" s="39" t="str">
        <f>IFERROR(INDEX(CampTypes,MATCH(C188,CampList,0)),"Unattributed")</f>
        <v>New</v>
      </c>
      <c r="C188" t="inlineStr">
        <is>
          <t>ABO | Natuf | Leads | Master Franchise | India | Oct26 | V1</t>
        </is>
      </c>
      <c r="D188" t="inlineStr">
        <is>
          <t>Natuf | LAL 1% | India | Jul26 | V1</t>
        </is>
      </c>
      <c r="E188" t="inlineStr">
        <is>
          <t>Natuf | Static | Become A Levantine Food | V1</t>
        </is>
      </c>
      <c r="F188" t="inlineStr">
        <is>
          <t>Natuf_MF</t>
        </is>
      </c>
      <c r="G188" t="inlineStr">
        <is>
          <t>Attempt 1</t>
        </is>
      </c>
      <c r="H188" s="39" t="str">
        <f>IF(ISNUMBER(MATCH(G188,QualityStatuses,0)),"Quality Lead","Non-Quality Lead")</f>
        <v>Non-Quality Lead</v>
      </c>
      <c r="I188" t="inlineStr">
        <is>
          <t>2026-10</t>
        </is>
      </c>
      <c r="J188" t="inlineStr">
        <is>
          <t>Wk of 2026-10-26</t>
        </is>
      </c>
      <c r="K188" t="inlineStr">
        <is>
          <t>Marshal Malbari</t>
        </is>
      </c>
      <c r="L188" t="inlineStr">
        <is>
          <t>Facebook</t>
        </is>
      </c>
      <c r="M188" t="inlineStr">
        <is>
          <t>Direct (campaign tagged in CRM)</t>
        </is>
      </c>
      <c r="N188" t="inlineStr">
        <is>
          <t>6ae42023f4fad33b7aaacb78</t>
        </is>
      </c>
      <c r="O188" t="n">
        <v>1</v>
      </c>
      <c r="P188" s="40">
        <f>IF(A188="Lead",IF(ISNUMBER(MATCH(G188,QualityStatuses,0)),1,0),0)</f>
        <v>0</v>
      </c>
      <c r="Q188" s="40">
        <f>IF(A188="Lead",IF(G188="New Lead",0,1),0)</f>
        <v>1</v>
      </c>
      <c r="R188" s="40">
        <f>IF(A188="Lead",IF(G188="Lost",1,0),0)</f>
        <v>0</v>
      </c>
      <c r="S188" t="n">
        <v>1</v>
      </c>
      <c r="T188" t="n">
        <v>0</v>
      </c>
      <c r="U188" t="n">
        <v>0</v>
      </c>
      <c r="V188" t="n">
        <v>0</v>
      </c>
      <c r="W188" t="n">
        <v>0</v>
      </c>
      <c r="X188" t="n">
        <v>0</v>
      </c>
      <c r="Y188">
        <f>IF(AND(A188="Lead",COUNTIF(MetaCamps,C188)&gt;0),1,0)</f>
        <v>1</v>
      </c>
      <c r="Z188">
        <f>IF(Y188=1,P188,0)</f>
        <v>0</v>
      </c>
    </row>
    <row r="189">
      <c r="A189" t="inlineStr">
        <is>
          <t>Lead</t>
        </is>
      </c>
      <c r="B189" s="39" t="str">
        <f>IFERROR(INDEX(CampTypes,MATCH(C189,CampList,0)),"Unattributed")</f>
        <v>New</v>
      </c>
      <c r="C189" t="inlineStr">
        <is>
          <t>ABO | Natuf | Leads | Master Franchise | India | Oct26 | V1</t>
        </is>
      </c>
      <c r="D189" t="inlineStr">
        <is>
          <t>Natuf | Investors | Tier1 + Growth Cities | Oct26 | V1</t>
        </is>
      </c>
      <c r="E189" t="inlineStr">
        <is>
          <t>Natuf | Static | Become A Levantine Food | V1</t>
        </is>
      </c>
      <c r="F189" t="inlineStr">
        <is>
          <t>Natuf_MF</t>
        </is>
      </c>
      <c r="G189" t="inlineStr">
        <is>
          <t>Attempt 1</t>
        </is>
      </c>
      <c r="H189" s="39" t="str">
        <f>IF(ISNUMBER(MATCH(G189,QualityStatuses,0)),"Quality Lead","Non-Quality Lead")</f>
        <v>Non-Quality Lead</v>
      </c>
      <c r="I189" t="inlineStr">
        <is>
          <t>2026-10</t>
        </is>
      </c>
      <c r="J189" t="inlineStr">
        <is>
          <t>Wk of 2026-10-26</t>
        </is>
      </c>
      <c r="K189" t="inlineStr">
        <is>
          <t>Marshal Malbari</t>
        </is>
      </c>
      <c r="L189" t="inlineStr">
        <is>
          <t>Facebook</t>
        </is>
      </c>
      <c r="M189" t="inlineStr">
        <is>
          <t>Direct (campaign tagged in CRM)</t>
        </is>
      </c>
      <c r="N189" t="inlineStr">
        <is>
          <t>6ae41e51fc206f5d7f32e1ff</t>
        </is>
      </c>
      <c r="O189" t="n">
        <v>1</v>
      </c>
      <c r="P189" s="40">
        <f>IF(A189="Lead",IF(ISNUMBER(MATCH(G189,QualityStatuses,0)),1,0),0)</f>
        <v>0</v>
      </c>
      <c r="Q189" s="40">
        <f>IF(A189="Lead",IF(G189="New Lead",0,1),0)</f>
        <v>1</v>
      </c>
      <c r="R189" s="40">
        <f>IF(A189="Lead",IF(G189="Lost",1,0),0)</f>
        <v>0</v>
      </c>
      <c r="S189" t="n">
        <v>1</v>
      </c>
      <c r="T189" t="n">
        <v>0</v>
      </c>
      <c r="U189" t="n">
        <v>0</v>
      </c>
      <c r="V189" t="n">
        <v>0</v>
      </c>
      <c r="W189" t="n">
        <v>0</v>
      </c>
      <c r="X189" t="n">
        <v>0</v>
      </c>
      <c r="Y189">
        <f>IF(AND(A189="Lead",COUNTIF(MetaCamps,C189)&gt;0),1,0)</f>
        <v>1</v>
      </c>
      <c r="Z189">
        <f>IF(Y189=1,P189,0)</f>
        <v>0</v>
      </c>
    </row>
    <row r="190">
      <c r="A190" t="inlineStr">
        <is>
          <t>Lead</t>
        </is>
      </c>
      <c r="B190" s="39" t="str">
        <f>IFERROR(INDEX(CampTypes,MATCH(C190,CampList,0)),"Unattributed")</f>
        <v>New</v>
      </c>
      <c r="C190" t="inlineStr">
        <is>
          <t>ABO | Natuf | Leads | Unit Franchise | India | Oct26 | V1</t>
        </is>
      </c>
      <c r="D190" t="inlineStr">
        <is>
          <t>Natuf | Business Owners | Tier1 + Growth Cities | Oct26 | V1</t>
        </is>
      </c>
      <c r="E190" t="inlineStr">
        <is>
          <t>Natuf | Reel | Brand Ambassador | Heard Of Owning A Cafe | V1</t>
        </is>
      </c>
      <c r="F190" t="inlineStr">
        <is>
          <t>In House Natuf</t>
        </is>
      </c>
      <c r="G190" t="inlineStr">
        <is>
          <t>Connected</t>
        </is>
      </c>
      <c r="H190" s="39" t="str">
        <f>IF(ISNUMBER(MATCH(G190,QualityStatuses,0)),"Quality Lead","Non-Quality Lead")</f>
        <v>Non-Quality Lead</v>
      </c>
      <c r="I190" t="inlineStr">
        <is>
          <t>2026-10</t>
        </is>
      </c>
      <c r="J190" t="inlineStr">
        <is>
          <t>Wk of 2026-10-26</t>
        </is>
      </c>
      <c r="K190" t="inlineStr">
        <is>
          <t>Vikas Pathak</t>
        </is>
      </c>
      <c r="L190" t="inlineStr">
        <is>
          <t>Facebook</t>
        </is>
      </c>
      <c r="M190" t="inlineStr">
        <is>
          <t>Direct (campaign tagged in CRM)</t>
        </is>
      </c>
      <c r="N190" t="inlineStr">
        <is>
          <t>6ae41c896681dc4019b6afb7</t>
        </is>
      </c>
      <c r="O190" t="n">
        <v>1</v>
      </c>
      <c r="P190" s="40">
        <f>IF(A190="Lead",IF(ISNUMBER(MATCH(G190,QualityStatuses,0)),1,0),0)</f>
        <v>0</v>
      </c>
      <c r="Q190" s="40">
        <f>IF(A190="Lead",IF(G190="New Lead",0,1),0)</f>
        <v>1</v>
      </c>
      <c r="R190" s="40">
        <f>IF(A190="Lead",IF(G190="Lost",1,0),0)</f>
        <v>0</v>
      </c>
      <c r="S190" t="n">
        <v>3</v>
      </c>
      <c r="T190" t="n">
        <v>1</v>
      </c>
      <c r="U190" t="n">
        <v>0</v>
      </c>
      <c r="V190" t="n">
        <v>0</v>
      </c>
      <c r="W190" t="n">
        <v>0</v>
      </c>
      <c r="X190" t="n">
        <v>0</v>
      </c>
      <c r="Y190">
        <f>IF(AND(A190="Lead",COUNTIF(MetaCamps,C190)&gt;0),1,0)</f>
        <v>1</v>
      </c>
      <c r="Z190">
        <f>IF(Y190=1,P190,0)</f>
        <v>0</v>
      </c>
    </row>
    <row r="191">
      <c r="A191" t="inlineStr">
        <is>
          <t>Lead</t>
        </is>
      </c>
      <c r="B191" s="39" t="str">
        <f>IFERROR(INDEX(CampTypes,MATCH(C191,CampList,0)),"Unattributed")</f>
        <v>New</v>
      </c>
      <c r="C191" t="inlineStr">
        <is>
          <t>ABO | Natuf | Leads | Unit Franchise | India | Oct26 | V1</t>
        </is>
      </c>
      <c r="D191" t="inlineStr">
        <is>
          <t>Natuf | Investors | Tier1 + Growth Cities | Oct26 | V1</t>
        </is>
      </c>
      <c r="E191" t="inlineStr">
        <is>
          <t>Natuf | Reel | Brand Ambassador | Heard Of Owning A Cafe | V1</t>
        </is>
      </c>
      <c r="F191" t="inlineStr">
        <is>
          <t>In House Natuf</t>
        </is>
      </c>
      <c r="G191" t="inlineStr">
        <is>
          <t>Attempt 1</t>
        </is>
      </c>
      <c r="H191" s="39" t="str">
        <f>IF(ISNUMBER(MATCH(G191,QualityStatuses,0)),"Quality Lead","Non-Quality Lead")</f>
        <v>Non-Quality Lead</v>
      </c>
      <c r="I191" t="inlineStr">
        <is>
          <t>2026-10</t>
        </is>
      </c>
      <c r="J191" t="inlineStr">
        <is>
          <t>Wk of 2026-10-26</t>
        </is>
      </c>
      <c r="K191" t="inlineStr">
        <is>
          <t>Omkar Navge</t>
        </is>
      </c>
      <c r="L191" t="inlineStr">
        <is>
          <t>Facebook</t>
        </is>
      </c>
      <c r="M191" t="inlineStr">
        <is>
          <t>Direct (campaign tagged in CRM)</t>
        </is>
      </c>
      <c r="N191" t="inlineStr">
        <is>
          <t>6ae41a0dfe6d71db731d92af</t>
        </is>
      </c>
      <c r="O191" t="n">
        <v>1</v>
      </c>
      <c r="P191" s="40">
        <f>IF(A191="Lead",IF(ISNUMBER(MATCH(G191,QualityStatuses,0)),1,0),0)</f>
        <v>0</v>
      </c>
      <c r="Q191" s="40">
        <f>IF(A191="Lead",IF(G191="New Lead",0,1),0)</f>
        <v>1</v>
      </c>
      <c r="R191" s="40">
        <f>IF(A191="Lead",IF(G191="Lost",1,0),0)</f>
        <v>0</v>
      </c>
      <c r="S191" t="n">
        <v>1</v>
      </c>
      <c r="T191" t="n">
        <v>0</v>
      </c>
      <c r="U191" t="n">
        <v>0</v>
      </c>
      <c r="V191" t="n">
        <v>0</v>
      </c>
      <c r="W191" t="n">
        <v>0</v>
      </c>
      <c r="X191" t="n">
        <v>0</v>
      </c>
      <c r="Y191">
        <f>IF(AND(A191="Lead",COUNTIF(MetaCamps,C191)&gt;0),1,0)</f>
        <v>1</v>
      </c>
      <c r="Z191">
        <f>IF(Y191=1,P191,0)</f>
        <v>0</v>
      </c>
    </row>
    <row r="192">
      <c r="A192" t="inlineStr">
        <is>
          <t>Lead</t>
        </is>
      </c>
      <c r="B192" s="39" t="str">
        <f>IFERROR(INDEX(CampTypes,MATCH(C192,CampList,0)),"Unattributed")</f>
        <v>New</v>
      </c>
      <c r="C192" t="inlineStr">
        <is>
          <t>ABO | Natuf | Leads | Unit Franchise | India | Oct26 | V1</t>
        </is>
      </c>
      <c r="D192" t="inlineStr">
        <is>
          <t>Natuf | Investors | Tier1 + Growth Cities | Oct26 | V1</t>
        </is>
      </c>
      <c r="E192" t="inlineStr">
        <is>
          <t>Natuf | Reel | Brand Ambassador | Heard Of Owning A Cafe | V1</t>
        </is>
      </c>
      <c r="F192" t="inlineStr">
        <is>
          <t>In House Natuf</t>
        </is>
      </c>
      <c r="G192" t="inlineStr">
        <is>
          <t>Connected</t>
        </is>
      </c>
      <c r="H192" s="39" t="str">
        <f>IF(ISNUMBER(MATCH(G192,QualityStatuses,0)),"Quality Lead","Non-Quality Lead")</f>
        <v>Non-Quality Lead</v>
      </c>
      <c r="I192" t="inlineStr">
        <is>
          <t>2026-10</t>
        </is>
      </c>
      <c r="J192" t="inlineStr">
        <is>
          <t>Wk of 2026-10-26</t>
        </is>
      </c>
      <c r="K192" t="inlineStr">
        <is>
          <t>Vikas Pathak</t>
        </is>
      </c>
      <c r="L192" t="inlineStr">
        <is>
          <t>Facebook</t>
        </is>
      </c>
      <c r="M192" t="inlineStr">
        <is>
          <t>Direct (campaign tagged in CRM)</t>
        </is>
      </c>
      <c r="N192" t="inlineStr">
        <is>
          <t>6ae4193de295b59f251f3d26</t>
        </is>
      </c>
      <c r="O192" t="n">
        <v>1</v>
      </c>
      <c r="P192" s="40">
        <f>IF(A192="Lead",IF(ISNUMBER(MATCH(G192,QualityStatuses,0)),1,0),0)</f>
        <v>0</v>
      </c>
      <c r="Q192" s="40">
        <f>IF(A192="Lead",IF(G192="New Lead",0,1),0)</f>
        <v>1</v>
      </c>
      <c r="R192" s="40">
        <f>IF(A192="Lead",IF(G192="Lost",1,0),0)</f>
        <v>0</v>
      </c>
      <c r="S192" t="n">
        <v>2</v>
      </c>
      <c r="T192" t="n">
        <v>2</v>
      </c>
      <c r="U192" t="n">
        <v>0</v>
      </c>
      <c r="V192" t="n">
        <v>0</v>
      </c>
      <c r="W192" t="n">
        <v>0</v>
      </c>
      <c r="X192" t="n">
        <v>0</v>
      </c>
      <c r="Y192">
        <f>IF(AND(A192="Lead",COUNTIF(MetaCamps,C192)&gt;0),1,0)</f>
        <v>1</v>
      </c>
      <c r="Z192">
        <f>IF(Y192=1,P192,0)</f>
        <v>0</v>
      </c>
    </row>
    <row r="193">
      <c r="A193" t="inlineStr">
        <is>
          <t>Lead</t>
        </is>
      </c>
      <c r="B193" s="39" t="str">
        <f>IFERROR(INDEX(CampTypes,MATCH(C193,CampList,0)),"Unattributed")</f>
        <v>New</v>
      </c>
      <c r="C193" t="inlineStr">
        <is>
          <t>ABO | Natuf | Leads | Unit Franchise | India | Oct26 | V1</t>
        </is>
      </c>
      <c r="D193" t="inlineStr">
        <is>
          <t>Natuf | Investors | Tier1 + Growth Cities | Oct26 | V1</t>
        </is>
      </c>
      <c r="E193" t="inlineStr">
        <is>
          <t>Natuf | Reel | Brand Ambassador | Heard Of Owning A Cafe | V1</t>
        </is>
      </c>
      <c r="F193" t="inlineStr">
        <is>
          <t>In House Natuf</t>
        </is>
      </c>
      <c r="G193" t="inlineStr">
        <is>
          <t>Connected</t>
        </is>
      </c>
      <c r="H193" s="39" t="str">
        <f>IF(ISNUMBER(MATCH(G193,QualityStatuses,0)),"Quality Lead","Non-Quality Lead")</f>
        <v>Non-Quality Lead</v>
      </c>
      <c r="I193" t="inlineStr">
        <is>
          <t>2026-10</t>
        </is>
      </c>
      <c r="J193" t="inlineStr">
        <is>
          <t>Wk of 2026-10-26</t>
        </is>
      </c>
      <c r="K193" t="inlineStr">
        <is>
          <t>Omkar Navge</t>
        </is>
      </c>
      <c r="L193" t="inlineStr">
        <is>
          <t>Facebook</t>
        </is>
      </c>
      <c r="M193" t="inlineStr">
        <is>
          <t>Direct (campaign tagged in CRM)</t>
        </is>
      </c>
      <c r="N193" t="inlineStr">
        <is>
          <t>6ae41691e31bb6f9d31f3134</t>
        </is>
      </c>
      <c r="O193" t="n">
        <v>1</v>
      </c>
      <c r="P193" s="40">
        <f>IF(A193="Lead",IF(ISNUMBER(MATCH(G193,QualityStatuses,0)),1,0),0)</f>
        <v>0</v>
      </c>
      <c r="Q193" s="40">
        <f>IF(A193="Lead",IF(G193="New Lead",0,1),0)</f>
        <v>1</v>
      </c>
      <c r="R193" s="40">
        <f>IF(A193="Lead",IF(G193="Lost",1,0),0)</f>
        <v>0</v>
      </c>
      <c r="S193" t="n">
        <v>1</v>
      </c>
      <c r="T193" t="n">
        <v>1</v>
      </c>
      <c r="U193" t="n">
        <v>0</v>
      </c>
      <c r="V193" t="n">
        <v>0</v>
      </c>
      <c r="W193" t="n">
        <v>0</v>
      </c>
      <c r="X193" t="n">
        <v>0</v>
      </c>
      <c r="Y193">
        <f>IF(AND(A193="Lead",COUNTIF(MetaCamps,C193)&gt;0),1,0)</f>
        <v>1</v>
      </c>
      <c r="Z193">
        <f>IF(Y193=1,P193,0)</f>
        <v>0</v>
      </c>
    </row>
    <row r="194">
      <c r="A194" t="inlineStr">
        <is>
          <t>Lead</t>
        </is>
      </c>
      <c r="B194" s="39" t="str">
        <f>IFERROR(INDEX(CampTypes,MATCH(C194,CampList,0)),"Unattributed")</f>
        <v>New</v>
      </c>
      <c r="C194" t="inlineStr">
        <is>
          <t>ABO | Natuf | Leads | Unit Franchise | India | Oct26 | V1</t>
        </is>
      </c>
      <c r="D194" t="inlineStr">
        <is>
          <t>Natuf | Investors | Tier1 + Growth Cities | Oct26 | V1</t>
        </is>
      </c>
      <c r="E194" t="inlineStr">
        <is>
          <t>Natuf | Reel | Brand Ambassador | Heard Of Owning A Cafe | V1</t>
        </is>
      </c>
      <c r="F194" t="inlineStr">
        <is>
          <t>In House Natuf</t>
        </is>
      </c>
      <c r="G194" t="inlineStr">
        <is>
          <t>Attempt 1</t>
        </is>
      </c>
      <c r="H194" s="39" t="str">
        <f>IF(ISNUMBER(MATCH(G194,QualityStatuses,0)),"Quality Lead","Non-Quality Lead")</f>
        <v>Non-Quality Lead</v>
      </c>
      <c r="I194" t="inlineStr">
        <is>
          <t>2026-10</t>
        </is>
      </c>
      <c r="J194" t="inlineStr">
        <is>
          <t>Wk of 2026-10-26</t>
        </is>
      </c>
      <c r="K194" t="inlineStr">
        <is>
          <t>Omkar Navge</t>
        </is>
      </c>
      <c r="L194" t="inlineStr">
        <is>
          <t>Facebook</t>
        </is>
      </c>
      <c r="M194" t="inlineStr">
        <is>
          <t>Direct (campaign tagged in CRM)</t>
        </is>
      </c>
      <c r="N194" t="inlineStr">
        <is>
          <t>6ae4161977230138dec05e35</t>
        </is>
      </c>
      <c r="O194" t="n">
        <v>1</v>
      </c>
      <c r="P194" s="40">
        <f>IF(A194="Lead",IF(ISNUMBER(MATCH(G194,QualityStatuses,0)),1,0),0)</f>
        <v>0</v>
      </c>
      <c r="Q194" s="40">
        <f>IF(A194="Lead",IF(G194="New Lead",0,1),0)</f>
        <v>1</v>
      </c>
      <c r="R194" s="40">
        <f>IF(A194="Lead",IF(G194="Lost",1,0),0)</f>
        <v>0</v>
      </c>
      <c r="S194" t="n">
        <v>1</v>
      </c>
      <c r="T194" t="n">
        <v>1</v>
      </c>
      <c r="U194" t="n">
        <v>0</v>
      </c>
      <c r="V194" t="n">
        <v>0</v>
      </c>
      <c r="W194" t="n">
        <v>0</v>
      </c>
      <c r="X194" t="n">
        <v>0</v>
      </c>
      <c r="Y194">
        <f>IF(AND(A194="Lead",COUNTIF(MetaCamps,C194)&gt;0),1,0)</f>
        <v>1</v>
      </c>
      <c r="Z194">
        <f>IF(Y194=1,P194,0)</f>
        <v>0</v>
      </c>
    </row>
    <row r="195">
      <c r="A195" t="inlineStr">
        <is>
          <t>Lead</t>
        </is>
      </c>
      <c r="B195" s="39" t="str">
        <f>IFERROR(INDEX(CampTypes,MATCH(C195,CampList,0)),"Unattributed")</f>
        <v>New</v>
      </c>
      <c r="C195" t="inlineStr">
        <is>
          <t>ABO | Natuf | Leads | Unit Franchise | India | Oct26 | V1</t>
        </is>
      </c>
      <c r="D195" t="inlineStr">
        <is>
          <t>Natuf | Broad | Tier1 + Growth Cities | Oct26 | V1</t>
        </is>
      </c>
      <c r="E195" t="inlineStr">
        <is>
          <t>Natuf | Reel | Brand Ambassador | Heard Of Owning A Cafe | V1</t>
        </is>
      </c>
      <c r="F195" t="inlineStr">
        <is>
          <t>In House Natuf</t>
        </is>
      </c>
      <c r="G195" t="inlineStr">
        <is>
          <t>Details Shared</t>
        </is>
      </c>
      <c r="H195" s="39" t="str">
        <f>IF(ISNUMBER(MATCH(G195,QualityStatuses,0)),"Quality Lead","Non-Quality Lead")</f>
        <v>Quality Lead</v>
      </c>
      <c r="I195" t="inlineStr">
        <is>
          <t>2026-10</t>
        </is>
      </c>
      <c r="J195" t="inlineStr">
        <is>
          <t>Wk of 2026-10-26</t>
        </is>
      </c>
      <c r="K195" t="inlineStr">
        <is>
          <t>Marshal Malbari</t>
        </is>
      </c>
      <c r="L195" t="inlineStr">
        <is>
          <t>Facebook</t>
        </is>
      </c>
      <c r="M195" t="inlineStr">
        <is>
          <t>Direct (campaign tagged in CRM)</t>
        </is>
      </c>
      <c r="N195" t="inlineStr">
        <is>
          <t>6ae413d4f84fafb082381b17</t>
        </is>
      </c>
      <c r="O195" t="n">
        <v>1</v>
      </c>
      <c r="P195" s="40">
        <f>IF(A195="Lead",IF(ISNUMBER(MATCH(G195,QualityStatuses,0)),1,0),0)</f>
        <v>1</v>
      </c>
      <c r="Q195" s="40">
        <f>IF(A195="Lead",IF(G195="New Lead",0,1),0)</f>
        <v>1</v>
      </c>
      <c r="R195" s="40">
        <f>IF(A195="Lead",IF(G195="Lost",1,0),0)</f>
        <v>0</v>
      </c>
      <c r="S195" t="n">
        <v>1</v>
      </c>
      <c r="T195" t="n">
        <v>1</v>
      </c>
      <c r="U195" t="n">
        <v>0</v>
      </c>
      <c r="V195" t="n">
        <v>0</v>
      </c>
      <c r="W195" t="n">
        <v>0</v>
      </c>
      <c r="X195" t="n">
        <v>0</v>
      </c>
      <c r="Y195">
        <f>IF(AND(A195="Lead",COUNTIF(MetaCamps,C195)&gt;0),1,0)</f>
        <v>1</v>
      </c>
      <c r="Z195">
        <f>IF(Y195=1,P195,0)</f>
        <v>1</v>
      </c>
    </row>
    <row r="196">
      <c r="A196" t="inlineStr">
        <is>
          <t>Lead</t>
        </is>
      </c>
      <c r="B196" s="39" t="str">
        <f>IFERROR(INDEX(CampTypes,MATCH(C196,CampList,0)),"Unattributed")</f>
        <v>New</v>
      </c>
      <c r="C196" t="inlineStr">
        <is>
          <t>ABO | Natuf | Leads | Unit Franchise | India | Oct26 | V1</t>
        </is>
      </c>
      <c r="D196" t="inlineStr">
        <is>
          <t>Natuf | LAL 1% | India | Jul26 | V1</t>
        </is>
      </c>
      <c r="E196" t="inlineStr">
        <is>
          <t>Natuf | Reel | Brand Ambassador | Heard Of Owning A Cafe | V1</t>
        </is>
      </c>
      <c r="F196" t="inlineStr">
        <is>
          <t>In House Natuf</t>
        </is>
      </c>
      <c r="G196" t="inlineStr">
        <is>
          <t>Details Shared</t>
        </is>
      </c>
      <c r="H196" s="39" t="str">
        <f>IF(ISNUMBER(MATCH(G196,QualityStatuses,0)),"Quality Lead","Non-Quality Lead")</f>
        <v>Quality Lead</v>
      </c>
      <c r="I196" t="inlineStr">
        <is>
          <t>2026-10</t>
        </is>
      </c>
      <c r="J196" t="inlineStr">
        <is>
          <t>Wk of 2026-10-26</t>
        </is>
      </c>
      <c r="K196" t="inlineStr">
        <is>
          <t>Marshal Malbari</t>
        </is>
      </c>
      <c r="L196" t="inlineStr">
        <is>
          <t>Facebook</t>
        </is>
      </c>
      <c r="M196" t="inlineStr">
        <is>
          <t>Direct (campaign tagged in CRM)</t>
        </is>
      </c>
      <c r="N196" t="inlineStr">
        <is>
          <t>6ae40c7ad359ce5a883de7ae</t>
        </is>
      </c>
      <c r="O196" t="n">
        <v>1</v>
      </c>
      <c r="P196" s="40">
        <f>IF(A196="Lead",IF(ISNUMBER(MATCH(G196,QualityStatuses,0)),1,0),0)</f>
        <v>1</v>
      </c>
      <c r="Q196" s="40">
        <f>IF(A196="Lead",IF(G196="New Lead",0,1),0)</f>
        <v>1</v>
      </c>
      <c r="R196" s="40">
        <f>IF(A196="Lead",IF(G196="Lost",1,0),0)</f>
        <v>0</v>
      </c>
      <c r="S196" t="n">
        <v>1</v>
      </c>
      <c r="T196" t="n">
        <v>1</v>
      </c>
      <c r="U196" t="n">
        <v>0</v>
      </c>
      <c r="V196" t="n">
        <v>0</v>
      </c>
      <c r="W196" t="n">
        <v>0</v>
      </c>
      <c r="X196" t="n">
        <v>0</v>
      </c>
      <c r="Y196">
        <f>IF(AND(A196="Lead",COUNTIF(MetaCamps,C196)&gt;0),1,0)</f>
        <v>1</v>
      </c>
      <c r="Z196">
        <f>IF(Y196=1,P196,0)</f>
        <v>1</v>
      </c>
    </row>
    <row r="197">
      <c r="A197" t="inlineStr">
        <is>
          <t>Lead</t>
        </is>
      </c>
      <c r="B197" s="39" t="str">
        <f>IFERROR(INDEX(CampTypes,MATCH(C197,CampList,0)),"Unattributed")</f>
        <v>New</v>
      </c>
      <c r="C197" t="inlineStr">
        <is>
          <t>ABO | Natuf | Leads | Unit Franchise | India | Oct26 | V1</t>
        </is>
      </c>
      <c r="D197" t="inlineStr">
        <is>
          <t>Natuf | Investors | Tier1 + Growth Cities | Oct26 | V1</t>
        </is>
      </c>
      <c r="E197" t="inlineStr">
        <is>
          <t>Natuf | Reel | Brand Ambassador | Heard Of Owning A Cafe | V1</t>
        </is>
      </c>
      <c r="F197" t="inlineStr">
        <is>
          <t>In House Natuf</t>
        </is>
      </c>
      <c r="G197" t="inlineStr">
        <is>
          <t>Lost</t>
        </is>
      </c>
      <c r="H197" s="39" t="str">
        <f>IF(ISNUMBER(MATCH(G197,QualityStatuses,0)),"Quality Lead","Non-Quality Lead")</f>
        <v>Non-Quality Lead</v>
      </c>
      <c r="I197" t="inlineStr">
        <is>
          <t>2026-10</t>
        </is>
      </c>
      <c r="J197" t="inlineStr">
        <is>
          <t>Wk of 2026-10-26</t>
        </is>
      </c>
      <c r="K197" t="inlineStr">
        <is>
          <t>Omkar Navge</t>
        </is>
      </c>
      <c r="L197" t="inlineStr">
        <is>
          <t>Facebook</t>
        </is>
      </c>
      <c r="M197" t="inlineStr">
        <is>
          <t>Direct (campaign tagged in CRM)</t>
        </is>
      </c>
      <c r="N197" t="inlineStr">
        <is>
          <t>6ae40bfdff9fb8714113009a</t>
        </is>
      </c>
      <c r="O197" t="n">
        <v>1</v>
      </c>
      <c r="P197" s="40">
        <f>IF(A197="Lead",IF(ISNUMBER(MATCH(G197,QualityStatuses,0)),1,0),0)</f>
        <v>0</v>
      </c>
      <c r="Q197" s="40">
        <f>IF(A197="Lead",IF(G197="New Lead",0,1),0)</f>
        <v>1</v>
      </c>
      <c r="R197" s="40">
        <f>IF(A197="Lead",IF(G197="Lost",1,0),0)</f>
        <v>1</v>
      </c>
      <c r="S197" t="n">
        <v>1</v>
      </c>
      <c r="T197" t="n">
        <v>1</v>
      </c>
      <c r="U197" t="n">
        <v>0</v>
      </c>
      <c r="V197" t="n">
        <v>0</v>
      </c>
      <c r="W197" t="n">
        <v>0</v>
      </c>
      <c r="X197" t="n">
        <v>0</v>
      </c>
      <c r="Y197">
        <f>IF(AND(A197="Lead",COUNTIF(MetaCamps,C197)&gt;0),1,0)</f>
        <v>1</v>
      </c>
      <c r="Z197">
        <f>IF(Y197=1,P197,0)</f>
        <v>0</v>
      </c>
    </row>
    <row r="198">
      <c r="A198" t="inlineStr">
        <is>
          <t>Lead</t>
        </is>
      </c>
      <c r="B198" s="39" t="str">
        <f>IFERROR(INDEX(CampTypes,MATCH(C198,CampList,0)),"Unattributed")</f>
        <v>New</v>
      </c>
      <c r="C198" t="inlineStr">
        <is>
          <t>ABO | Natuf | Leads | Unit Franchise | India | Oct26 | V1</t>
        </is>
      </c>
      <c r="D198" t="inlineStr">
        <is>
          <t>Natuf | LAL 1% | India | Jul26 | V1</t>
        </is>
      </c>
      <c r="E198" t="inlineStr">
        <is>
          <t>Natuf | Reel | Brand Ambassador | Heard Of Owning A Cafe | V1</t>
        </is>
      </c>
      <c r="F198" t="inlineStr">
        <is>
          <t>In House Natuf</t>
        </is>
      </c>
      <c r="G198" t="inlineStr">
        <is>
          <t>Connected</t>
        </is>
      </c>
      <c r="H198" s="39" t="str">
        <f>IF(ISNUMBER(MATCH(G198,QualityStatuses,0)),"Quality Lead","Non-Quality Lead")</f>
        <v>Non-Quality Lead</v>
      </c>
      <c r="I198" t="inlineStr">
        <is>
          <t>2026-10</t>
        </is>
      </c>
      <c r="J198" t="inlineStr">
        <is>
          <t>Wk of 2026-10-26</t>
        </is>
      </c>
      <c r="K198" t="inlineStr">
        <is>
          <t>Marshal Malbari</t>
        </is>
      </c>
      <c r="L198" t="inlineStr">
        <is>
          <t>Facebook</t>
        </is>
      </c>
      <c r="M198" t="inlineStr">
        <is>
          <t>Direct (campaign tagged in CRM)</t>
        </is>
      </c>
      <c r="N198" t="inlineStr">
        <is>
          <t>6ae40b31a36495827215afbe</t>
        </is>
      </c>
      <c r="O198" t="n">
        <v>1</v>
      </c>
      <c r="P198" s="40">
        <f>IF(A198="Lead",IF(ISNUMBER(MATCH(G198,QualityStatuses,0)),1,0),0)</f>
        <v>0</v>
      </c>
      <c r="Q198" s="40">
        <f>IF(A198="Lead",IF(G198="New Lead",0,1),0)</f>
        <v>1</v>
      </c>
      <c r="R198" s="40">
        <f>IF(A198="Lead",IF(G198="Lost",1,0),0)</f>
        <v>0</v>
      </c>
      <c r="S198" t="n">
        <v>1</v>
      </c>
      <c r="T198" t="n">
        <v>1</v>
      </c>
      <c r="U198" t="n">
        <v>0</v>
      </c>
      <c r="V198" t="n">
        <v>0</v>
      </c>
      <c r="W198" t="n">
        <v>0</v>
      </c>
      <c r="X198" t="n">
        <v>0</v>
      </c>
      <c r="Y198">
        <f>IF(AND(A198="Lead",COUNTIF(MetaCamps,C198)&gt;0),1,0)</f>
        <v>1</v>
      </c>
      <c r="Z198">
        <f>IF(Y198=1,P198,0)</f>
        <v>0</v>
      </c>
    </row>
    <row r="199">
      <c r="A199" t="inlineStr">
        <is>
          <t>Lead</t>
        </is>
      </c>
      <c r="B199" s="39" t="str">
        <f>IFERROR(INDEX(CampTypes,MATCH(C199,CampList,0)),"Unattributed")</f>
        <v>New</v>
      </c>
      <c r="C199" t="inlineStr">
        <is>
          <t>ABO | Natuf | Leads | Unit Franchise | India | Oct26 | V1</t>
        </is>
      </c>
      <c r="D199" t="inlineStr">
        <is>
          <t>Natuf | Business Owners | Tier1 + Growth Cities | Oct26 | V1</t>
        </is>
      </c>
      <c r="E199" t="inlineStr">
        <is>
          <t>Natuf | Reel | Brand Ambassador | Heard Of Owning A Cafe | V1</t>
        </is>
      </c>
      <c r="F199" t="inlineStr">
        <is>
          <t>In House Natuf</t>
        </is>
      </c>
      <c r="G199" t="inlineStr">
        <is>
          <t>Connected</t>
        </is>
      </c>
      <c r="H199" s="39" t="str">
        <f>IF(ISNUMBER(MATCH(G199,QualityStatuses,0)),"Quality Lead","Non-Quality Lead")</f>
        <v>Non-Quality Lead</v>
      </c>
      <c r="I199" t="inlineStr">
        <is>
          <t>2026-10</t>
        </is>
      </c>
      <c r="J199" t="inlineStr">
        <is>
          <t>Wk of 2026-10-26</t>
        </is>
      </c>
      <c r="K199" t="inlineStr">
        <is>
          <t>Omkar Navge</t>
        </is>
      </c>
      <c r="L199" t="inlineStr">
        <is>
          <t>Facebook</t>
        </is>
      </c>
      <c r="M199" t="inlineStr">
        <is>
          <t>Direct (campaign tagged in CRM)</t>
        </is>
      </c>
      <c r="N199" t="inlineStr">
        <is>
          <t>6ae40a31ab4702108eda44b1</t>
        </is>
      </c>
      <c r="O199" t="n">
        <v>1</v>
      </c>
      <c r="P199" s="40">
        <f>IF(A199="Lead",IF(ISNUMBER(MATCH(G199,QualityStatuses,0)),1,0),0)</f>
        <v>0</v>
      </c>
      <c r="Q199" s="40">
        <f>IF(A199="Lead",IF(G199="New Lead",0,1),0)</f>
        <v>1</v>
      </c>
      <c r="R199" s="40">
        <f>IF(A199="Lead",IF(G199="Lost",1,0),0)</f>
        <v>0</v>
      </c>
      <c r="S199" t="n">
        <v>1</v>
      </c>
      <c r="T199" t="n">
        <v>1</v>
      </c>
      <c r="U199" t="n">
        <v>0</v>
      </c>
      <c r="V199" t="n">
        <v>0</v>
      </c>
      <c r="W199" t="n">
        <v>0</v>
      </c>
      <c r="X199" t="n">
        <v>0</v>
      </c>
      <c r="Y199">
        <f>IF(AND(A199="Lead",COUNTIF(MetaCamps,C199)&gt;0),1,0)</f>
        <v>1</v>
      </c>
      <c r="Z199">
        <f>IF(Y199=1,P199,0)</f>
        <v>0</v>
      </c>
    </row>
    <row r="200">
      <c r="A200" t="inlineStr">
        <is>
          <t>Lead</t>
        </is>
      </c>
      <c r="B200" s="39" t="str">
        <f>IFERROR(INDEX(CampTypes,MATCH(C200,CampList,0)),"Unattributed")</f>
        <v>New</v>
      </c>
      <c r="C200" t="inlineStr">
        <is>
          <t>ABO | Natuf | Leads | Unit Franchise | India | Oct26 | V1</t>
        </is>
      </c>
      <c r="D200" t="inlineStr">
        <is>
          <t>Natuf | Business Owners | Tier1 + Growth Cities | Oct26 | V1</t>
        </is>
      </c>
      <c r="E200" t="inlineStr">
        <is>
          <t>Natuf | Reel | Brand Ambassador | Heard Of Owning A Cafe | V1</t>
        </is>
      </c>
      <c r="F200" t="inlineStr">
        <is>
          <t>In House Natuf</t>
        </is>
      </c>
      <c r="G200" t="inlineStr">
        <is>
          <t>Details Shared</t>
        </is>
      </c>
      <c r="H200" s="39" t="str">
        <f>IF(ISNUMBER(MATCH(G200,QualityStatuses,0)),"Quality Lead","Non-Quality Lead")</f>
        <v>Quality Lead</v>
      </c>
      <c r="I200" t="inlineStr">
        <is>
          <t>2026-10</t>
        </is>
      </c>
      <c r="J200" t="inlineStr">
        <is>
          <t>Wk of 2026-10-26</t>
        </is>
      </c>
      <c r="K200" t="inlineStr">
        <is>
          <t>Marshal Malbari</t>
        </is>
      </c>
      <c r="L200" t="inlineStr">
        <is>
          <t>Facebook</t>
        </is>
      </c>
      <c r="M200" t="inlineStr">
        <is>
          <t>Direct (campaign tagged in CRM)</t>
        </is>
      </c>
      <c r="N200" t="inlineStr">
        <is>
          <t>6ae407fb6d712cea15d483b0</t>
        </is>
      </c>
      <c r="O200" t="n">
        <v>1</v>
      </c>
      <c r="P200" s="40">
        <f>IF(A200="Lead",IF(ISNUMBER(MATCH(G200,QualityStatuses,0)),1,0),0)</f>
        <v>1</v>
      </c>
      <c r="Q200" s="40">
        <f>IF(A200="Lead",IF(G200="New Lead",0,1),0)</f>
        <v>1</v>
      </c>
      <c r="R200" s="40">
        <f>IF(A200="Lead",IF(G200="Lost",1,0),0)</f>
        <v>0</v>
      </c>
      <c r="S200" t="n">
        <v>1</v>
      </c>
      <c r="T200" t="n">
        <v>1</v>
      </c>
      <c r="U200" t="n">
        <v>0</v>
      </c>
      <c r="V200" t="n">
        <v>0</v>
      </c>
      <c r="W200" t="n">
        <v>0</v>
      </c>
      <c r="X200" t="n">
        <v>0</v>
      </c>
      <c r="Y200">
        <f>IF(AND(A200="Lead",COUNTIF(MetaCamps,C200)&gt;0),1,0)</f>
        <v>1</v>
      </c>
      <c r="Z200">
        <f>IF(Y200=1,P200,0)</f>
        <v>1</v>
      </c>
    </row>
    <row r="201">
      <c r="A201" t="inlineStr">
        <is>
          <t>Lead</t>
        </is>
      </c>
      <c r="B201" s="39" t="str">
        <f>IFERROR(INDEX(CampTypes,MATCH(C201,CampList,0)),"Unattributed")</f>
        <v>New</v>
      </c>
      <c r="C201" t="inlineStr">
        <is>
          <t>ABO | Natuf | Leads | Unit Franchise | India | Oct26 | V1</t>
        </is>
      </c>
      <c r="D201" t="inlineStr">
        <is>
          <t>Natuf | LAL 1% | India | Jul26 | V1</t>
        </is>
      </c>
      <c r="E201" t="inlineStr">
        <is>
          <t>Natuf | Reel | Brand Ambassador | Heard Of Owning A Cafe | V1</t>
        </is>
      </c>
      <c r="F201" t="inlineStr">
        <is>
          <t>In House Natuf</t>
        </is>
      </c>
      <c r="G201" t="inlineStr">
        <is>
          <t>Attempt 1</t>
        </is>
      </c>
      <c r="H201" s="39" t="str">
        <f>IF(ISNUMBER(MATCH(G201,QualityStatuses,0)),"Quality Lead","Non-Quality Lead")</f>
        <v>Non-Quality Lead</v>
      </c>
      <c r="I201" t="inlineStr">
        <is>
          <t>2026-10</t>
        </is>
      </c>
      <c r="J201" t="inlineStr">
        <is>
          <t>Wk of 2026-10-26</t>
        </is>
      </c>
      <c r="K201" t="inlineStr">
        <is>
          <t>Omkar Navge</t>
        </is>
      </c>
      <c r="L201" t="inlineStr">
        <is>
          <t>Facebook</t>
        </is>
      </c>
      <c r="M201" t="inlineStr">
        <is>
          <t>Direct (campaign tagged in CRM)</t>
        </is>
      </c>
      <c r="N201" t="inlineStr">
        <is>
          <t>6ae400241e756c67bf40c231</t>
        </is>
      </c>
      <c r="O201" t="n">
        <v>1</v>
      </c>
      <c r="P201" s="40">
        <f>IF(A201="Lead",IF(ISNUMBER(MATCH(G201,QualityStatuses,0)),1,0),0)</f>
        <v>0</v>
      </c>
      <c r="Q201" s="40">
        <f>IF(A201="Lead",IF(G201="New Lead",0,1),0)</f>
        <v>1</v>
      </c>
      <c r="R201" s="40">
        <f>IF(A201="Lead",IF(G201="Lost",1,0),0)</f>
        <v>0</v>
      </c>
      <c r="S201" t="n">
        <v>1</v>
      </c>
      <c r="T201" t="n">
        <v>0</v>
      </c>
      <c r="U201" t="n">
        <v>0</v>
      </c>
      <c r="V201" t="n">
        <v>0</v>
      </c>
      <c r="W201" t="n">
        <v>0</v>
      </c>
      <c r="X201" t="n">
        <v>0</v>
      </c>
      <c r="Y201">
        <f>IF(AND(A201="Lead",COUNTIF(MetaCamps,C201)&gt;0),1,0)</f>
        <v>1</v>
      </c>
      <c r="Z201">
        <f>IF(Y201=1,P201,0)</f>
        <v>0</v>
      </c>
    </row>
    <row r="202">
      <c r="A202" t="inlineStr">
        <is>
          <t>Lead</t>
        </is>
      </c>
      <c r="B202" s="39" t="str">
        <f>IFERROR(INDEX(CampTypes,MATCH(C202,CampList,0)),"Unattributed")</f>
        <v>New</v>
      </c>
      <c r="C202" t="inlineStr">
        <is>
          <t>ABO | Natuf | Leads | Master Franchise | India | Oct26 | V1</t>
        </is>
      </c>
      <c r="D202" t="inlineStr">
        <is>
          <t>Natuf | Business Owners | Tier1 + Growth Cities | Oct26 | V1</t>
        </is>
      </c>
      <c r="E202" t="inlineStr">
        <is>
          <t>Natuf | Static | Become A Levantine Food | V1</t>
        </is>
      </c>
      <c r="F202" t="inlineStr">
        <is>
          <t>Natuf_MF</t>
        </is>
      </c>
      <c r="G202" t="inlineStr">
        <is>
          <t>Attempt 1</t>
        </is>
      </c>
      <c r="H202" s="39" t="str">
        <f>IF(ISNUMBER(MATCH(G202,QualityStatuses,0)),"Quality Lead","Non-Quality Lead")</f>
        <v>Non-Quality Lead</v>
      </c>
      <c r="I202" t="inlineStr">
        <is>
          <t>2026-10</t>
        </is>
      </c>
      <c r="J202" t="inlineStr">
        <is>
          <t>Wk of 2026-10-26</t>
        </is>
      </c>
      <c r="K202" t="inlineStr">
        <is>
          <t>Marshal Malbari</t>
        </is>
      </c>
      <c r="L202" t="inlineStr">
        <is>
          <t>Facebook</t>
        </is>
      </c>
      <c r="M202" t="inlineStr">
        <is>
          <t>Direct (campaign tagged in CRM)</t>
        </is>
      </c>
      <c r="N202" t="inlineStr">
        <is>
          <t>6ae3f83a69b2c294d47ffe7f</t>
        </is>
      </c>
      <c r="O202" t="n">
        <v>1</v>
      </c>
      <c r="P202" s="40">
        <f>IF(A202="Lead",IF(ISNUMBER(MATCH(G202,QualityStatuses,0)),1,0),0)</f>
        <v>0</v>
      </c>
      <c r="Q202" s="40">
        <f>IF(A202="Lead",IF(G202="New Lead",0,1),0)</f>
        <v>1</v>
      </c>
      <c r="R202" s="40">
        <f>IF(A202="Lead",IF(G202="Lost",1,0),0)</f>
        <v>0</v>
      </c>
      <c r="S202" t="n">
        <v>2</v>
      </c>
      <c r="T202" t="n">
        <v>0</v>
      </c>
      <c r="U202" t="n">
        <v>0</v>
      </c>
      <c r="V202" t="n">
        <v>0</v>
      </c>
      <c r="W202" t="n">
        <v>0</v>
      </c>
      <c r="X202" t="n">
        <v>0</v>
      </c>
      <c r="Y202">
        <f>IF(AND(A202="Lead",COUNTIF(MetaCamps,C202)&gt;0),1,0)</f>
        <v>1</v>
      </c>
      <c r="Z202">
        <f>IF(Y202=1,P202,0)</f>
        <v>0</v>
      </c>
    </row>
    <row r="203">
      <c r="A203" t="inlineStr">
        <is>
          <t>Lead</t>
        </is>
      </c>
      <c r="B203" s="39" t="str">
        <f>IFERROR(INDEX(CampTypes,MATCH(C203,CampList,0)),"Unattributed")</f>
        <v>New</v>
      </c>
      <c r="C203" t="inlineStr">
        <is>
          <t>ABO | Natuf | Leads | Unit Franchise | India | Oct26 | V1</t>
        </is>
      </c>
      <c r="D203" t="inlineStr">
        <is>
          <t>Natuf | Investors | Tier1 + Growth Cities | Oct26 | V1</t>
        </is>
      </c>
      <c r="E203" t="inlineStr">
        <is>
          <t>Natuf | Reel | Brand Ambassador | Heard Of Owning A Cafe | V1</t>
        </is>
      </c>
      <c r="F203" t="inlineStr">
        <is>
          <t>In House Natuf</t>
        </is>
      </c>
      <c r="G203" t="inlineStr">
        <is>
          <t>Lost</t>
        </is>
      </c>
      <c r="H203" s="39" t="str">
        <f>IF(ISNUMBER(MATCH(G203,QualityStatuses,0)),"Quality Lead","Non-Quality Lead")</f>
        <v>Non-Quality Lead</v>
      </c>
      <c r="I203" t="inlineStr">
        <is>
          <t>2026-10</t>
        </is>
      </c>
      <c r="J203" t="inlineStr">
        <is>
          <t>Wk of 2026-10-26</t>
        </is>
      </c>
      <c r="K203" t="inlineStr">
        <is>
          <t>Omkar Navge</t>
        </is>
      </c>
      <c r="L203" t="inlineStr">
        <is>
          <t>Facebook</t>
        </is>
      </c>
      <c r="M203" t="inlineStr">
        <is>
          <t>Direct (campaign tagged in CRM)</t>
        </is>
      </c>
      <c r="N203" t="inlineStr">
        <is>
          <t>6ae3f709edf61488ef552786</t>
        </is>
      </c>
      <c r="O203" t="n">
        <v>1</v>
      </c>
      <c r="P203" s="40">
        <f>IF(A203="Lead",IF(ISNUMBER(MATCH(G203,QualityStatuses,0)),1,0),0)</f>
        <v>0</v>
      </c>
      <c r="Q203" s="40">
        <f>IF(A203="Lead",IF(G203="New Lead",0,1),0)</f>
        <v>1</v>
      </c>
      <c r="R203" s="40">
        <f>IF(A203="Lead",IF(G203="Lost",1,0),0)</f>
        <v>1</v>
      </c>
      <c r="S203" t="n">
        <v>1</v>
      </c>
      <c r="T203" t="n">
        <v>1</v>
      </c>
      <c r="U203" t="n">
        <v>0</v>
      </c>
      <c r="V203" t="n">
        <v>0</v>
      </c>
      <c r="W203" t="n">
        <v>0</v>
      </c>
      <c r="X203" t="n">
        <v>0</v>
      </c>
      <c r="Y203">
        <f>IF(AND(A203="Lead",COUNTIF(MetaCamps,C203)&gt;0),1,0)</f>
        <v>1</v>
      </c>
      <c r="Z203">
        <f>IF(Y203=1,P203,0)</f>
        <v>0</v>
      </c>
    </row>
    <row r="204">
      <c r="A204" t="inlineStr">
        <is>
          <t>Lead</t>
        </is>
      </c>
      <c r="B204" s="39" t="str">
        <f>IFERROR(INDEX(CampTypes,MATCH(C204,CampList,0)),"Unattributed")</f>
        <v>New</v>
      </c>
      <c r="C204" t="inlineStr">
        <is>
          <t>ABO | Natuf | Leads | Master Franchise | India | Oct26 | V1</t>
        </is>
      </c>
      <c r="D204" t="inlineStr">
        <is>
          <t>Natuf | LAL 1% | India | Jul26 | V1</t>
        </is>
      </c>
      <c r="E204" t="inlineStr">
        <is>
          <t>Natuf | Static | Become A Levantine Food | V1</t>
        </is>
      </c>
      <c r="F204" t="inlineStr">
        <is>
          <t>Natuf_MF</t>
        </is>
      </c>
      <c r="G204" t="inlineStr">
        <is>
          <t>Attempt 1</t>
        </is>
      </c>
      <c r="H204" s="39" t="str">
        <f>IF(ISNUMBER(MATCH(G204,QualityStatuses,0)),"Quality Lead","Non-Quality Lead")</f>
        <v>Non-Quality Lead</v>
      </c>
      <c r="I204" t="inlineStr">
        <is>
          <t>2026-10</t>
        </is>
      </c>
      <c r="J204" t="inlineStr">
        <is>
          <t>Wk of 2026-10-26</t>
        </is>
      </c>
      <c r="K204" t="inlineStr">
        <is>
          <t>Marshal Malbari</t>
        </is>
      </c>
      <c r="L204" t="inlineStr">
        <is>
          <t>Facebook</t>
        </is>
      </c>
      <c r="M204" t="inlineStr">
        <is>
          <t>Direct (campaign tagged in CRM)</t>
        </is>
      </c>
      <c r="N204" t="inlineStr">
        <is>
          <t>6ae3f3e5f258901be510b087</t>
        </is>
      </c>
      <c r="O204" t="n">
        <v>1</v>
      </c>
      <c r="P204" s="40">
        <f>IF(A204="Lead",IF(ISNUMBER(MATCH(G204,QualityStatuses,0)),1,0),0)</f>
        <v>0</v>
      </c>
      <c r="Q204" s="40">
        <f>IF(A204="Lead",IF(G204="New Lead",0,1),0)</f>
        <v>1</v>
      </c>
      <c r="R204" s="40">
        <f>IF(A204="Lead",IF(G204="Lost",1,0),0)</f>
        <v>0</v>
      </c>
      <c r="S204" t="n">
        <v>1</v>
      </c>
      <c r="T204" t="n">
        <v>0</v>
      </c>
      <c r="U204" t="n">
        <v>0</v>
      </c>
      <c r="V204" t="n">
        <v>0</v>
      </c>
      <c r="W204" t="n">
        <v>0</v>
      </c>
      <c r="X204" t="n">
        <v>0</v>
      </c>
      <c r="Y204">
        <f>IF(AND(A204="Lead",COUNTIF(MetaCamps,C204)&gt;0),1,0)</f>
        <v>1</v>
      </c>
      <c r="Z204">
        <f>IF(Y204=1,P204,0)</f>
        <v>0</v>
      </c>
    </row>
    <row r="205">
      <c r="A205" t="inlineStr">
        <is>
          <t>Lead</t>
        </is>
      </c>
      <c r="B205" s="39" t="str">
        <f>IFERROR(INDEX(CampTypes,MATCH(C205,CampList,0)),"Unattributed")</f>
        <v>New</v>
      </c>
      <c r="C205" t="inlineStr">
        <is>
          <t>ABO | Natuf | Leads | Unit Franchise | India | Oct26 | V1</t>
        </is>
      </c>
      <c r="D205" t="inlineStr">
        <is>
          <t>Natuf | LAL 1% | India | Jul26 | V1</t>
        </is>
      </c>
      <c r="E205" t="inlineStr">
        <is>
          <t>Natuf | Reel | Brand Ambassador | Heard Of Owning A Cafe | V1</t>
        </is>
      </c>
      <c r="F205" t="inlineStr">
        <is>
          <t>In House Natuf</t>
        </is>
      </c>
      <c r="G205" t="inlineStr">
        <is>
          <t>Details Shared</t>
        </is>
      </c>
      <c r="H205" s="39" t="str">
        <f>IF(ISNUMBER(MATCH(G205,QualityStatuses,0)),"Quality Lead","Non-Quality Lead")</f>
        <v>Quality Lead</v>
      </c>
      <c r="I205" t="inlineStr">
        <is>
          <t>2026-10</t>
        </is>
      </c>
      <c r="J205" t="inlineStr">
        <is>
          <t>Wk of 2026-10-26</t>
        </is>
      </c>
      <c r="K205" t="inlineStr">
        <is>
          <t>Vikas Pathak</t>
        </is>
      </c>
      <c r="L205" t="inlineStr">
        <is>
          <t>Facebook</t>
        </is>
      </c>
      <c r="M205" t="inlineStr">
        <is>
          <t>Direct (campaign tagged in CRM)</t>
        </is>
      </c>
      <c r="N205" t="inlineStr">
        <is>
          <t>6ae3f2da9188ac309ea0e571</t>
        </is>
      </c>
      <c r="O205" t="n">
        <v>1</v>
      </c>
      <c r="P205" s="40">
        <f>IF(A205="Lead",IF(ISNUMBER(MATCH(G205,QualityStatuses,0)),1,0),0)</f>
        <v>1</v>
      </c>
      <c r="Q205" s="40">
        <f>IF(A205="Lead",IF(G205="New Lead",0,1),0)</f>
        <v>1</v>
      </c>
      <c r="R205" s="40">
        <f>IF(A205="Lead",IF(G205="Lost",1,0),0)</f>
        <v>0</v>
      </c>
      <c r="S205" t="n">
        <v>2</v>
      </c>
      <c r="T205" t="n">
        <v>2</v>
      </c>
      <c r="U205" t="n">
        <v>0</v>
      </c>
      <c r="V205" t="n">
        <v>0</v>
      </c>
      <c r="W205" t="n">
        <v>0</v>
      </c>
      <c r="X205" t="n">
        <v>0</v>
      </c>
      <c r="Y205">
        <f>IF(AND(A205="Lead",COUNTIF(MetaCamps,C205)&gt;0),1,0)</f>
        <v>1</v>
      </c>
      <c r="Z205">
        <f>IF(Y205=1,P205,0)</f>
        <v>1</v>
      </c>
    </row>
    <row r="206">
      <c r="A206" t="inlineStr">
        <is>
          <t>Lead</t>
        </is>
      </c>
      <c r="B206" s="39" t="str">
        <f>IFERROR(INDEX(CampTypes,MATCH(C206,CampList,0)),"Unattributed")</f>
        <v>New</v>
      </c>
      <c r="C206" t="inlineStr">
        <is>
          <t>ABO | Natuf | Leads | Master Franchise | India | Oct26 | V1</t>
        </is>
      </c>
      <c r="D206" t="inlineStr">
        <is>
          <t>Natuf | Business Owners | Tier1 + Growth Cities | Oct26 | V1</t>
        </is>
      </c>
      <c r="E206" t="inlineStr">
        <is>
          <t>Natuf | Static | Become A Levantine Food | V1</t>
        </is>
      </c>
      <c r="F206" t="inlineStr">
        <is>
          <t>Natuf_MF</t>
        </is>
      </c>
      <c r="G206" t="inlineStr">
        <is>
          <t>Lost</t>
        </is>
      </c>
      <c r="H206" s="39" t="str">
        <f>IF(ISNUMBER(MATCH(G206,QualityStatuses,0)),"Quality Lead","Non-Quality Lead")</f>
        <v>Non-Quality Lead</v>
      </c>
      <c r="I206" t="inlineStr">
        <is>
          <t>2026-10</t>
        </is>
      </c>
      <c r="J206" t="inlineStr">
        <is>
          <t>Wk of 2026-10-26</t>
        </is>
      </c>
      <c r="K206" t="inlineStr">
        <is>
          <t>Marshal Malbari</t>
        </is>
      </c>
      <c r="L206" t="inlineStr">
        <is>
          <t>Facebook</t>
        </is>
      </c>
      <c r="M206" t="inlineStr">
        <is>
          <t>Direct (campaign tagged in CRM)</t>
        </is>
      </c>
      <c r="N206" t="inlineStr">
        <is>
          <t>6ae3ed4ba58cb6dc92e3286b</t>
        </is>
      </c>
      <c r="O206" t="n">
        <v>1</v>
      </c>
      <c r="P206" s="40">
        <f>IF(A206="Lead",IF(ISNUMBER(MATCH(G206,QualityStatuses,0)),1,0),0)</f>
        <v>0</v>
      </c>
      <c r="Q206" s="40">
        <f>IF(A206="Lead",IF(G206="New Lead",0,1),0)</f>
        <v>1</v>
      </c>
      <c r="R206" s="40">
        <f>IF(A206="Lead",IF(G206="Lost",1,0),0)</f>
        <v>1</v>
      </c>
      <c r="S206" t="n">
        <v>1</v>
      </c>
      <c r="T206" t="n">
        <v>1</v>
      </c>
      <c r="U206" t="n">
        <v>0</v>
      </c>
      <c r="V206" t="n">
        <v>0</v>
      </c>
      <c r="W206" t="n">
        <v>0</v>
      </c>
      <c r="X206" t="n">
        <v>0</v>
      </c>
      <c r="Y206">
        <f>IF(AND(A206="Lead",COUNTIF(MetaCamps,C206)&gt;0),1,0)</f>
        <v>1</v>
      </c>
      <c r="Z206">
        <f>IF(Y206=1,P206,0)</f>
        <v>0</v>
      </c>
    </row>
    <row r="207">
      <c r="A207" t="inlineStr">
        <is>
          <t>Lead</t>
        </is>
      </c>
      <c r="B207" s="39" t="str">
        <f>IFERROR(INDEX(CampTypes,MATCH(C207,CampList,0)),"Unattributed")</f>
        <v>New</v>
      </c>
      <c r="C207" t="inlineStr">
        <is>
          <t>ABO | Natuf | Leads | Master Franchise | India | Oct26 | V1</t>
        </is>
      </c>
      <c r="D207" t="inlineStr">
        <is>
          <t>Natuf | Investors | Tier1 + Growth Cities | Oct26 | V1</t>
        </is>
      </c>
      <c r="E207" t="inlineStr">
        <is>
          <t>Natuf | Static | Become A Levantine Food | V1</t>
        </is>
      </c>
      <c r="F207" t="inlineStr">
        <is>
          <t>Natuf_MF</t>
        </is>
      </c>
      <c r="G207" t="inlineStr">
        <is>
          <t>Lost</t>
        </is>
      </c>
      <c r="H207" s="39" t="str">
        <f>IF(ISNUMBER(MATCH(G207,QualityStatuses,0)),"Quality Lead","Non-Quality Lead")</f>
        <v>Non-Quality Lead</v>
      </c>
      <c r="I207" t="inlineStr">
        <is>
          <t>2026-10</t>
        </is>
      </c>
      <c r="J207" t="inlineStr">
        <is>
          <t>Wk of 2026-10-26</t>
        </is>
      </c>
      <c r="K207" t="inlineStr">
        <is>
          <t>Marshal Malbari</t>
        </is>
      </c>
      <c r="L207" t="inlineStr">
        <is>
          <t>Facebook</t>
        </is>
      </c>
      <c r="M207" t="inlineStr">
        <is>
          <t>Direct (campaign tagged in CRM)</t>
        </is>
      </c>
      <c r="N207" t="inlineStr">
        <is>
          <t>6ae3e8f3a4ee13a224c66fed</t>
        </is>
      </c>
      <c r="O207" t="n">
        <v>1</v>
      </c>
      <c r="P207" s="40">
        <f>IF(A207="Lead",IF(ISNUMBER(MATCH(G207,QualityStatuses,0)),1,0),0)</f>
        <v>0</v>
      </c>
      <c r="Q207" s="40">
        <f>IF(A207="Lead",IF(G207="New Lead",0,1),0)</f>
        <v>1</v>
      </c>
      <c r="R207" s="40">
        <f>IF(A207="Lead",IF(G207="Lost",1,0),0)</f>
        <v>1</v>
      </c>
      <c r="S207" t="n">
        <v>2</v>
      </c>
      <c r="T207" t="n">
        <v>1</v>
      </c>
      <c r="U207" t="n">
        <v>0</v>
      </c>
      <c r="V207" t="n">
        <v>0</v>
      </c>
      <c r="W207" t="n">
        <v>0</v>
      </c>
      <c r="X207" t="n">
        <v>0</v>
      </c>
      <c r="Y207">
        <f>IF(AND(A207="Lead",COUNTIF(MetaCamps,C207)&gt;0),1,0)</f>
        <v>1</v>
      </c>
      <c r="Z207">
        <f>IF(Y207=1,P207,0)</f>
        <v>0</v>
      </c>
    </row>
    <row r="208">
      <c r="A208" t="inlineStr">
        <is>
          <t>Lead</t>
        </is>
      </c>
      <c r="B208" s="39" t="str">
        <f>IFERROR(INDEX(CampTypes,MATCH(C208,CampList,0)),"Unattributed")</f>
        <v>New</v>
      </c>
      <c r="C208" t="inlineStr">
        <is>
          <t>ABO | Natuf | Leads | Master Franchise | India | Oct26 | V1</t>
        </is>
      </c>
      <c r="D208" t="inlineStr">
        <is>
          <t>Natuf | Broad | Tier1 + Growth Cities | Oct26 | V1</t>
        </is>
      </c>
      <c r="E208" t="inlineStr">
        <is>
          <t>Natuf | Static | Become A Levantine Food | V1</t>
        </is>
      </c>
      <c r="F208" t="inlineStr">
        <is>
          <t>Natuf_MF</t>
        </is>
      </c>
      <c r="G208" t="inlineStr">
        <is>
          <t>Lost</t>
        </is>
      </c>
      <c r="H208" s="39" t="str">
        <f>IF(ISNUMBER(MATCH(G208,QualityStatuses,0)),"Quality Lead","Non-Quality Lead")</f>
        <v>Non-Quality Lead</v>
      </c>
      <c r="I208" t="inlineStr">
        <is>
          <t>2026-10</t>
        </is>
      </c>
      <c r="J208" t="inlineStr">
        <is>
          <t>Wk of 2026-10-26</t>
        </is>
      </c>
      <c r="K208" t="inlineStr">
        <is>
          <t>Marshal Malbari</t>
        </is>
      </c>
      <c r="L208" t="inlineStr">
        <is>
          <t>Facebook</t>
        </is>
      </c>
      <c r="M208" t="inlineStr">
        <is>
          <t>Direct (campaign tagged in CRM)</t>
        </is>
      </c>
      <c r="N208" t="inlineStr">
        <is>
          <t>6ae3d2448a435580434d4859</t>
        </is>
      </c>
      <c r="O208" t="n">
        <v>1</v>
      </c>
      <c r="P208" s="40">
        <f>IF(A208="Lead",IF(ISNUMBER(MATCH(G208,QualityStatuses,0)),1,0),0)</f>
        <v>0</v>
      </c>
      <c r="Q208" s="40">
        <f>IF(A208="Lead",IF(G208="New Lead",0,1),0)</f>
        <v>1</v>
      </c>
      <c r="R208" s="40">
        <f>IF(A208="Lead",IF(G208="Lost",1,0),0)</f>
        <v>1</v>
      </c>
      <c r="S208" t="n">
        <v>1</v>
      </c>
      <c r="T208" t="n">
        <v>1</v>
      </c>
      <c r="U208" t="n">
        <v>0</v>
      </c>
      <c r="V208" t="n">
        <v>0</v>
      </c>
      <c r="W208" t="n">
        <v>0</v>
      </c>
      <c r="X208" t="n">
        <v>0</v>
      </c>
      <c r="Y208">
        <f>IF(AND(A208="Lead",COUNTIF(MetaCamps,C208)&gt;0),1,0)</f>
        <v>1</v>
      </c>
      <c r="Z208">
        <f>IF(Y208=1,P208,0)</f>
        <v>0</v>
      </c>
    </row>
    <row r="209">
      <c r="A209" t="inlineStr">
        <is>
          <t>Lead</t>
        </is>
      </c>
      <c r="B209" s="39" t="str">
        <f>IFERROR(INDEX(CampTypes,MATCH(C209,CampList,0)),"Unattributed")</f>
        <v>New</v>
      </c>
      <c r="C209" t="inlineStr">
        <is>
          <t>ABO | Natuf | Leads | Unit Franchise | India | Oct26 | V1</t>
        </is>
      </c>
      <c r="D209" t="inlineStr">
        <is>
          <t>Natuf | LAL 1% | India | Jul26 | V1</t>
        </is>
      </c>
      <c r="E209" t="inlineStr">
        <is>
          <t>Natuf | Reel | Brand Ambassador | Heard Of Owning A Cafe | V1</t>
        </is>
      </c>
      <c r="F209" t="inlineStr">
        <is>
          <t>In House Natuf</t>
        </is>
      </c>
      <c r="G209" t="inlineStr">
        <is>
          <t>Attempt 1</t>
        </is>
      </c>
      <c r="H209" s="39" t="str">
        <f>IF(ISNUMBER(MATCH(G209,QualityStatuses,0)),"Quality Lead","Non-Quality Lead")</f>
        <v>Non-Quality Lead</v>
      </c>
      <c r="I209" t="inlineStr">
        <is>
          <t>2026-10</t>
        </is>
      </c>
      <c r="J209" t="inlineStr">
        <is>
          <t>Wk of 2026-10-26</t>
        </is>
      </c>
      <c r="K209" t="inlineStr">
        <is>
          <t>Omkar Navge</t>
        </is>
      </c>
      <c r="L209" t="inlineStr">
        <is>
          <t>Facebook</t>
        </is>
      </c>
      <c r="M209" t="inlineStr">
        <is>
          <t>Direct (campaign tagged in CRM)</t>
        </is>
      </c>
      <c r="N209" t="inlineStr">
        <is>
          <t>6ae3c953bcece389214c62a1</t>
        </is>
      </c>
      <c r="O209" t="n">
        <v>1</v>
      </c>
      <c r="P209" s="40">
        <f>IF(A209="Lead",IF(ISNUMBER(MATCH(G209,QualityStatuses,0)),1,0),0)</f>
        <v>0</v>
      </c>
      <c r="Q209" s="40">
        <f>IF(A209="Lead",IF(G209="New Lead",0,1),0)</f>
        <v>1</v>
      </c>
      <c r="R209" s="40">
        <f>IF(A209="Lead",IF(G209="Lost",1,0),0)</f>
        <v>0</v>
      </c>
      <c r="S209" t="n">
        <v>1</v>
      </c>
      <c r="T209" t="n">
        <v>0</v>
      </c>
      <c r="U209" t="n">
        <v>0</v>
      </c>
      <c r="V209" t="n">
        <v>0</v>
      </c>
      <c r="W209" t="n">
        <v>0</v>
      </c>
      <c r="X209" t="n">
        <v>0</v>
      </c>
      <c r="Y209">
        <f>IF(AND(A209="Lead",COUNTIF(MetaCamps,C209)&gt;0),1,0)</f>
        <v>1</v>
      </c>
      <c r="Z209">
        <f>IF(Y209=1,P209,0)</f>
        <v>0</v>
      </c>
    </row>
    <row r="210">
      <c r="A210" t="inlineStr">
        <is>
          <t>Lead</t>
        </is>
      </c>
      <c r="B210" s="39" t="str">
        <f>IFERROR(INDEX(CampTypes,MATCH(C210,CampList,0)),"Unattributed")</f>
        <v>New</v>
      </c>
      <c r="C210" t="inlineStr">
        <is>
          <t>ABO | Natuf | Leads | Unit Franchise | India | Oct26 | V1</t>
        </is>
      </c>
      <c r="D210" t="inlineStr">
        <is>
          <t>Natuf | Business Owners | Tier1 + Growth Cities | Oct26 | V1</t>
        </is>
      </c>
      <c r="E210" t="inlineStr">
        <is>
          <t>Natuf | Reel | Brand Ambassador | Heard Of Owning A Cafe | V1</t>
        </is>
      </c>
      <c r="F210" t="inlineStr">
        <is>
          <t>In House Natuf</t>
        </is>
      </c>
      <c r="G210" t="inlineStr">
        <is>
          <t>Details Shared</t>
        </is>
      </c>
      <c r="H210" s="39" t="str">
        <f>IF(ISNUMBER(MATCH(G210,QualityStatuses,0)),"Quality Lead","Non-Quality Lead")</f>
        <v>Quality Lead</v>
      </c>
      <c r="I210" t="inlineStr">
        <is>
          <t>2026-10</t>
        </is>
      </c>
      <c r="J210" t="inlineStr">
        <is>
          <t>Wk of 2026-10-26</t>
        </is>
      </c>
      <c r="K210" t="inlineStr">
        <is>
          <t>Vikas Pathak</t>
        </is>
      </c>
      <c r="L210" t="inlineStr">
        <is>
          <t>Facebook</t>
        </is>
      </c>
      <c r="M210" t="inlineStr">
        <is>
          <t>Direct (campaign tagged in CRM)</t>
        </is>
      </c>
      <c r="N210" t="inlineStr">
        <is>
          <t>6ae3c3b7913fe98793e80761</t>
        </is>
      </c>
      <c r="O210" t="n">
        <v>1</v>
      </c>
      <c r="P210" s="40">
        <f>IF(A210="Lead",IF(ISNUMBER(MATCH(G210,QualityStatuses,0)),1,0),0)</f>
        <v>1</v>
      </c>
      <c r="Q210" s="40">
        <f>IF(A210="Lead",IF(G210="New Lead",0,1),0)</f>
        <v>1</v>
      </c>
      <c r="R210" s="40">
        <f>IF(A210="Lead",IF(G210="Lost",1,0),0)</f>
        <v>0</v>
      </c>
      <c r="S210" t="n">
        <v>1</v>
      </c>
      <c r="T210" t="n">
        <v>1</v>
      </c>
      <c r="U210" t="n">
        <v>0</v>
      </c>
      <c r="V210" t="n">
        <v>0</v>
      </c>
      <c r="W210" t="n">
        <v>0</v>
      </c>
      <c r="X210" t="n">
        <v>0</v>
      </c>
      <c r="Y210">
        <f>IF(AND(A210="Lead",COUNTIF(MetaCamps,C210)&gt;0),1,0)</f>
        <v>1</v>
      </c>
      <c r="Z210">
        <f>IF(Y210=1,P210,0)</f>
        <v>1</v>
      </c>
    </row>
    <row r="211">
      <c r="A211" t="inlineStr">
        <is>
          <t>Lead</t>
        </is>
      </c>
      <c r="B211" s="39" t="str">
        <f>IFERROR(INDEX(CampTypes,MATCH(C211,CampList,0)),"Unattributed")</f>
        <v>New</v>
      </c>
      <c r="C211" t="inlineStr">
        <is>
          <t>ABO | Natuf | Leads | Unit Franchise | India | Oct26 | V1</t>
        </is>
      </c>
      <c r="D211" t="inlineStr">
        <is>
          <t>Natuf | Business Owners | Tier1 + Growth Cities | Oct26 | V1</t>
        </is>
      </c>
      <c r="E211" t="inlineStr">
        <is>
          <t>Natuf | Reel | Brand Ambassador | Heard Of Owning A Cafe | V1</t>
        </is>
      </c>
      <c r="F211" t="inlineStr">
        <is>
          <t>In House Natuf</t>
        </is>
      </c>
      <c r="G211" t="inlineStr">
        <is>
          <t>Attempt 2</t>
        </is>
      </c>
      <c r="H211" s="39" t="str">
        <f>IF(ISNUMBER(MATCH(G211,QualityStatuses,0)),"Quality Lead","Non-Quality Lead")</f>
        <v>Non-Quality Lead</v>
      </c>
      <c r="I211" t="inlineStr">
        <is>
          <t>2026-10</t>
        </is>
      </c>
      <c r="J211" t="inlineStr">
        <is>
          <t>Wk of 2026-10-26</t>
        </is>
      </c>
      <c r="K211" t="inlineStr">
        <is>
          <t>Omkar Navge</t>
        </is>
      </c>
      <c r="L211" t="inlineStr">
        <is>
          <t>Facebook</t>
        </is>
      </c>
      <c r="M211" t="inlineStr">
        <is>
          <t>Direct (campaign tagged in CRM)</t>
        </is>
      </c>
      <c r="N211" t="inlineStr">
        <is>
          <t>6ae3c255b842705b67053bed</t>
        </is>
      </c>
      <c r="O211" t="n">
        <v>1</v>
      </c>
      <c r="P211" s="40">
        <f>IF(A211="Lead",IF(ISNUMBER(MATCH(G211,QualityStatuses,0)),1,0),0)</f>
        <v>0</v>
      </c>
      <c r="Q211" s="40">
        <f>IF(A211="Lead",IF(G211="New Lead",0,1),0)</f>
        <v>1</v>
      </c>
      <c r="R211" s="40">
        <f>IF(A211="Lead",IF(G211="Lost",1,0),0)</f>
        <v>0</v>
      </c>
      <c r="S211" t="n">
        <v>4</v>
      </c>
      <c r="T211" t="n">
        <v>0</v>
      </c>
      <c r="U211" t="n">
        <v>0</v>
      </c>
      <c r="V211" t="n">
        <v>0</v>
      </c>
      <c r="W211" t="n">
        <v>0</v>
      </c>
      <c r="X211" t="n">
        <v>0</v>
      </c>
      <c r="Y211">
        <f>IF(AND(A211="Lead",COUNTIF(MetaCamps,C211)&gt;0),1,0)</f>
        <v>1</v>
      </c>
      <c r="Z211">
        <f>IF(Y211=1,P211,0)</f>
        <v>0</v>
      </c>
    </row>
    <row r="212">
      <c r="A212" t="inlineStr">
        <is>
          <t>Lead</t>
        </is>
      </c>
      <c r="B212" s="39" t="str">
        <f>IFERROR(INDEX(CampTypes,MATCH(C212,CampList,0)),"Unattributed")</f>
        <v>New</v>
      </c>
      <c r="C212" t="inlineStr">
        <is>
          <t>ABO | Natuf | Leads | Unit Franchise | India | Oct26 | V1</t>
        </is>
      </c>
      <c r="D212" t="inlineStr">
        <is>
          <t>Natuf | Broad | Tier1 + Growth Cities | Oct26 | V1</t>
        </is>
      </c>
      <c r="E212" t="inlineStr">
        <is>
          <t>Natuf | Reel | Brand Ambassador | Heard Of Owning A Cafe | V1</t>
        </is>
      </c>
      <c r="F212" t="inlineStr">
        <is>
          <t>In House Natuf</t>
        </is>
      </c>
      <c r="G212" t="inlineStr">
        <is>
          <t>Attempt 2</t>
        </is>
      </c>
      <c r="H212" s="39" t="str">
        <f>IF(ISNUMBER(MATCH(G212,QualityStatuses,0)),"Quality Lead","Non-Quality Lead")</f>
        <v>Non-Quality Lead</v>
      </c>
      <c r="I212" t="inlineStr">
        <is>
          <t>2026-10</t>
        </is>
      </c>
      <c r="J212" t="inlineStr">
        <is>
          <t>Wk of 2026-10-26</t>
        </is>
      </c>
      <c r="K212" t="inlineStr">
        <is>
          <t>Omkar Navge</t>
        </is>
      </c>
      <c r="L212" t="inlineStr">
        <is>
          <t>Facebook</t>
        </is>
      </c>
      <c r="M212" t="inlineStr">
        <is>
          <t>Direct (campaign tagged in CRM)</t>
        </is>
      </c>
      <c r="N212" t="inlineStr">
        <is>
          <t>6ae3b6f58d3b31d16421efde</t>
        </is>
      </c>
      <c r="O212" t="n">
        <v>1</v>
      </c>
      <c r="P212" s="40">
        <f>IF(A212="Lead",IF(ISNUMBER(MATCH(G212,QualityStatuses,0)),1,0),0)</f>
        <v>0</v>
      </c>
      <c r="Q212" s="40">
        <f>IF(A212="Lead",IF(G212="New Lead",0,1),0)</f>
        <v>1</v>
      </c>
      <c r="R212" s="40">
        <f>IF(A212="Lead",IF(G212="Lost",1,0),0)</f>
        <v>0</v>
      </c>
      <c r="S212" t="n">
        <v>2</v>
      </c>
      <c r="T212" t="n">
        <v>0</v>
      </c>
      <c r="U212" t="n">
        <v>0</v>
      </c>
      <c r="V212" t="n">
        <v>0</v>
      </c>
      <c r="W212" t="n">
        <v>0</v>
      </c>
      <c r="X212" t="n">
        <v>0</v>
      </c>
      <c r="Y212">
        <f>IF(AND(A212="Lead",COUNTIF(MetaCamps,C212)&gt;0),1,0)</f>
        <v>1</v>
      </c>
      <c r="Z212">
        <f>IF(Y212=1,P212,0)</f>
        <v>0</v>
      </c>
    </row>
    <row r="213">
      <c r="A213" t="inlineStr">
        <is>
          <t>Lead</t>
        </is>
      </c>
      <c r="B213" s="39" t="str">
        <f>IFERROR(INDEX(CampTypes,MATCH(C213,CampList,0)),"Unattributed")</f>
        <v>New</v>
      </c>
      <c r="C213" t="inlineStr">
        <is>
          <t>ABO | Natuf | Leads | Master Franchise | India | Oct26 | V1</t>
        </is>
      </c>
      <c r="D213" t="inlineStr">
        <is>
          <t>Natuf | LAL 1% | India | Jul26 | V1</t>
        </is>
      </c>
      <c r="E213" t="inlineStr">
        <is>
          <t>Natuf | Static | Become A Levantine Food | V1</t>
        </is>
      </c>
      <c r="F213" t="inlineStr">
        <is>
          <t>Natuf_MF</t>
        </is>
      </c>
      <c r="G213" t="inlineStr">
        <is>
          <t>Attempt 1</t>
        </is>
      </c>
      <c r="H213" s="39" t="str">
        <f>IF(ISNUMBER(MATCH(G213,QualityStatuses,0)),"Quality Lead","Non-Quality Lead")</f>
        <v>Non-Quality Lead</v>
      </c>
      <c r="I213" t="inlineStr">
        <is>
          <t>2026-10</t>
        </is>
      </c>
      <c r="J213" t="inlineStr">
        <is>
          <t>Wk of 2026-10-26</t>
        </is>
      </c>
      <c r="K213" t="inlineStr">
        <is>
          <t>Marshal Malbari</t>
        </is>
      </c>
      <c r="L213" t="inlineStr">
        <is>
          <t>Facebook</t>
        </is>
      </c>
      <c r="M213" t="inlineStr">
        <is>
          <t>Direct (campaign tagged in CRM)</t>
        </is>
      </c>
      <c r="N213" t="inlineStr">
        <is>
          <t>6ae3b5803a2afa0cf6ccf587</t>
        </is>
      </c>
      <c r="O213" t="n">
        <v>1</v>
      </c>
      <c r="P213" s="40">
        <f>IF(A213="Lead",IF(ISNUMBER(MATCH(G213,QualityStatuses,0)),1,0),0)</f>
        <v>0</v>
      </c>
      <c r="Q213" s="40">
        <f>IF(A213="Lead",IF(G213="New Lead",0,1),0)</f>
        <v>1</v>
      </c>
      <c r="R213" s="40">
        <f>IF(A213="Lead",IF(G213="Lost",1,0),0)</f>
        <v>0</v>
      </c>
      <c r="S213" t="n">
        <v>1</v>
      </c>
      <c r="T213" t="n">
        <v>0</v>
      </c>
      <c r="U213" t="n">
        <v>0</v>
      </c>
      <c r="V213" t="n">
        <v>0</v>
      </c>
      <c r="W213" t="n">
        <v>0</v>
      </c>
      <c r="X213" t="n">
        <v>0</v>
      </c>
      <c r="Y213">
        <f>IF(AND(A213="Lead",COUNTIF(MetaCamps,C213)&gt;0),1,0)</f>
        <v>1</v>
      </c>
      <c r="Z213">
        <f>IF(Y213=1,P213,0)</f>
        <v>0</v>
      </c>
    </row>
    <row r="214">
      <c r="A214" t="inlineStr">
        <is>
          <t>Lead</t>
        </is>
      </c>
      <c r="B214" s="39" t="str">
        <f>IFERROR(INDEX(CampTypes,MATCH(C214,CampList,0)),"Unattributed")</f>
        <v>New</v>
      </c>
      <c r="C214" t="inlineStr">
        <is>
          <t>ABO | Natuf | Leads | Unit Franchise | India | Oct26 | V1</t>
        </is>
      </c>
      <c r="D214" t="inlineStr">
        <is>
          <t>Natuf | Investors | Tier1 + Growth Cities | Oct26 | V1</t>
        </is>
      </c>
      <c r="E214" t="inlineStr">
        <is>
          <t>Natuf | Reel | Brand Ambassador | Heard Of Owning A Cafe | V1</t>
        </is>
      </c>
      <c r="F214" t="inlineStr">
        <is>
          <t>In House Natuf</t>
        </is>
      </c>
      <c r="G214" t="inlineStr">
        <is>
          <t>Attempt 1</t>
        </is>
      </c>
      <c r="H214" s="39" t="str">
        <f>IF(ISNUMBER(MATCH(G214,QualityStatuses,0)),"Quality Lead","Non-Quality Lead")</f>
        <v>Non-Quality Lead</v>
      </c>
      <c r="I214" t="inlineStr">
        <is>
          <t>2026-10</t>
        </is>
      </c>
      <c r="J214" t="inlineStr">
        <is>
          <t>Wk of 2026-10-26</t>
        </is>
      </c>
      <c r="K214" t="inlineStr">
        <is>
          <t>Marshal Malbari</t>
        </is>
      </c>
      <c r="L214" t="inlineStr">
        <is>
          <t>Facebook</t>
        </is>
      </c>
      <c r="M214" t="inlineStr">
        <is>
          <t>Direct (campaign tagged in CRM)</t>
        </is>
      </c>
      <c r="N214" t="inlineStr">
        <is>
          <t>6ae3adc16d457522378f057f</t>
        </is>
      </c>
      <c r="O214" t="n">
        <v>1</v>
      </c>
      <c r="P214" s="40">
        <f>IF(A214="Lead",IF(ISNUMBER(MATCH(G214,QualityStatuses,0)),1,0),0)</f>
        <v>0</v>
      </c>
      <c r="Q214" s="40">
        <f>IF(A214="Lead",IF(G214="New Lead",0,1),0)</f>
        <v>1</v>
      </c>
      <c r="R214" s="40">
        <f>IF(A214="Lead",IF(G214="Lost",1,0),0)</f>
        <v>0</v>
      </c>
      <c r="S214" t="n">
        <v>1</v>
      </c>
      <c r="T214" t="n">
        <v>1</v>
      </c>
      <c r="U214" t="n">
        <v>0</v>
      </c>
      <c r="V214" t="n">
        <v>0</v>
      </c>
      <c r="W214" t="n">
        <v>0</v>
      </c>
      <c r="X214" t="n">
        <v>0</v>
      </c>
      <c r="Y214">
        <f>IF(AND(A214="Lead",COUNTIF(MetaCamps,C214)&gt;0),1,0)</f>
        <v>1</v>
      </c>
      <c r="Z214">
        <f>IF(Y214=1,P214,0)</f>
        <v>0</v>
      </c>
    </row>
    <row r="215">
      <c r="A215" t="inlineStr">
        <is>
          <t>Lead</t>
        </is>
      </c>
      <c r="B215" s="39" t="str">
        <f>IFERROR(INDEX(CampTypes,MATCH(C215,CampList,0)),"Unattributed")</f>
        <v>New</v>
      </c>
      <c r="C215" t="inlineStr">
        <is>
          <t>ABO | Natuf | Leads | Unit Franchise | India | Oct26 | V1</t>
        </is>
      </c>
      <c r="D215" t="inlineStr">
        <is>
          <t>Natuf | Broad | Tier1 + Growth Cities | Oct26 | V1</t>
        </is>
      </c>
      <c r="E215" t="inlineStr">
        <is>
          <t>Natuf | Reel | Brand Ambassador | Heard Of Owning A Cafe | V1</t>
        </is>
      </c>
      <c r="F215" t="inlineStr">
        <is>
          <t>In House Natuf</t>
        </is>
      </c>
      <c r="G215" t="inlineStr">
        <is>
          <t>Details Shared</t>
        </is>
      </c>
      <c r="H215" s="39" t="str">
        <f>IF(ISNUMBER(MATCH(G215,QualityStatuses,0)),"Quality Lead","Non-Quality Lead")</f>
        <v>Quality Lead</v>
      </c>
      <c r="I215" t="inlineStr">
        <is>
          <t>2026-10</t>
        </is>
      </c>
      <c r="J215" t="inlineStr">
        <is>
          <t>Wk of 2026-10-26</t>
        </is>
      </c>
      <c r="K215" t="inlineStr">
        <is>
          <t>Omkar Navge</t>
        </is>
      </c>
      <c r="L215" t="inlineStr">
        <is>
          <t>Facebook</t>
        </is>
      </c>
      <c r="M215" t="inlineStr">
        <is>
          <t>Direct (campaign tagged in CRM)</t>
        </is>
      </c>
      <c r="N215" t="inlineStr">
        <is>
          <t>6ae3a7b10ff59574bdb735ef</t>
        </is>
      </c>
      <c r="O215" t="n">
        <v>1</v>
      </c>
      <c r="P215" s="40">
        <f>IF(A215="Lead",IF(ISNUMBER(MATCH(G215,QualityStatuses,0)),1,0),0)</f>
        <v>1</v>
      </c>
      <c r="Q215" s="40">
        <f>IF(A215="Lead",IF(G215="New Lead",0,1),0)</f>
        <v>1</v>
      </c>
      <c r="R215" s="40">
        <f>IF(A215="Lead",IF(G215="Lost",1,0),0)</f>
        <v>0</v>
      </c>
      <c r="S215" t="n">
        <v>3</v>
      </c>
      <c r="T215" t="n">
        <v>2</v>
      </c>
      <c r="U215" t="n">
        <v>0</v>
      </c>
      <c r="V215" t="n">
        <v>0</v>
      </c>
      <c r="W215" t="n">
        <v>0</v>
      </c>
      <c r="X215" t="n">
        <v>0</v>
      </c>
      <c r="Y215">
        <f>IF(AND(A215="Lead",COUNTIF(MetaCamps,C215)&gt;0),1,0)</f>
        <v>1</v>
      </c>
      <c r="Z215">
        <f>IF(Y215=1,P215,0)</f>
        <v>1</v>
      </c>
    </row>
    <row r="216">
      <c r="A216" t="inlineStr">
        <is>
          <t>Lead</t>
        </is>
      </c>
      <c r="B216" s="39" t="str">
        <f>IFERROR(INDEX(CampTypes,MATCH(C216,CampList,0)),"Unattributed")</f>
        <v>New</v>
      </c>
      <c r="C216" t="inlineStr">
        <is>
          <t>ABO | Natuf | Leads | Unit Franchise | India | Oct26 | V1</t>
        </is>
      </c>
      <c r="D216" t="inlineStr">
        <is>
          <t>Natuf | Business Owners | Tier1 + Growth Cities | Oct26 | V1</t>
        </is>
      </c>
      <c r="E216" t="inlineStr">
        <is>
          <t>Natuf | Reel | Brand Ambassador | Heard Of Owning A Cafe | V1</t>
        </is>
      </c>
      <c r="F216" t="inlineStr">
        <is>
          <t>In House Natuf</t>
        </is>
      </c>
      <c r="G216" t="inlineStr">
        <is>
          <t>Attempt 1</t>
        </is>
      </c>
      <c r="H216" s="39" t="str">
        <f>IF(ISNUMBER(MATCH(G216,QualityStatuses,0)),"Quality Lead","Non-Quality Lead")</f>
        <v>Non-Quality Lead</v>
      </c>
      <c r="I216" t="inlineStr">
        <is>
          <t>2026-10</t>
        </is>
      </c>
      <c r="J216" t="inlineStr">
        <is>
          <t>Wk of 2026-10-26</t>
        </is>
      </c>
      <c r="K216" t="inlineStr">
        <is>
          <t>Vikas Pathak</t>
        </is>
      </c>
      <c r="L216" t="inlineStr">
        <is>
          <t>Facebook</t>
        </is>
      </c>
      <c r="M216" t="inlineStr">
        <is>
          <t>Direct (campaign tagged in CRM)</t>
        </is>
      </c>
      <c r="N216" t="inlineStr">
        <is>
          <t>6ae3a60cda2fb8b2c1cec0fe</t>
        </is>
      </c>
      <c r="O216" t="n">
        <v>1</v>
      </c>
      <c r="P216" s="40">
        <f>IF(A216="Lead",IF(ISNUMBER(MATCH(G216,QualityStatuses,0)),1,0),0)</f>
        <v>0</v>
      </c>
      <c r="Q216" s="40">
        <f>IF(A216="Lead",IF(G216="New Lead",0,1),0)</f>
        <v>1</v>
      </c>
      <c r="R216" s="40">
        <f>IF(A216="Lead",IF(G216="Lost",1,0),0)</f>
        <v>0</v>
      </c>
      <c r="S216" t="n">
        <v>1</v>
      </c>
      <c r="T216" t="n">
        <v>0</v>
      </c>
      <c r="U216" t="n">
        <v>0</v>
      </c>
      <c r="V216" t="n">
        <v>0</v>
      </c>
      <c r="W216" t="n">
        <v>0</v>
      </c>
      <c r="X216" t="n">
        <v>0</v>
      </c>
      <c r="Y216">
        <f>IF(AND(A216="Lead",COUNTIF(MetaCamps,C216)&gt;0),1,0)</f>
        <v>1</v>
      </c>
      <c r="Z216">
        <f>IF(Y216=1,P216,0)</f>
        <v>0</v>
      </c>
    </row>
    <row r="217">
      <c r="A217" t="inlineStr">
        <is>
          <t>Lead</t>
        </is>
      </c>
      <c r="B217" s="39" t="str">
        <f>IFERROR(INDEX(CampTypes,MATCH(C217,CampList,0)),"Unattributed")</f>
        <v>New</v>
      </c>
      <c r="C217" t="inlineStr">
        <is>
          <t>ABO | Natuf | Leads | Master Franchise | India | Oct26 | V1</t>
        </is>
      </c>
      <c r="D217" t="inlineStr">
        <is>
          <t>Natuf | LAL 1% | India | Jul26 | V1</t>
        </is>
      </c>
      <c r="E217" t="inlineStr">
        <is>
          <t>Natuf | Static | Lead Your State With | V1</t>
        </is>
      </c>
      <c r="F217" t="inlineStr">
        <is>
          <t>Natuf_MF</t>
        </is>
      </c>
      <c r="G217" t="inlineStr">
        <is>
          <t>Attempt 1</t>
        </is>
      </c>
      <c r="H217" s="39" t="str">
        <f>IF(ISNUMBER(MATCH(G217,QualityStatuses,0)),"Quality Lead","Non-Quality Lead")</f>
        <v>Non-Quality Lead</v>
      </c>
      <c r="I217" t="inlineStr">
        <is>
          <t>2026-10</t>
        </is>
      </c>
      <c r="J217" t="inlineStr">
        <is>
          <t>Wk of 2026-10-26</t>
        </is>
      </c>
      <c r="K217" t="inlineStr">
        <is>
          <t>Marshal Malbari</t>
        </is>
      </c>
      <c r="L217" t="inlineStr">
        <is>
          <t>Facebook</t>
        </is>
      </c>
      <c r="M217" t="inlineStr">
        <is>
          <t>Direct (campaign tagged in CRM)</t>
        </is>
      </c>
      <c r="N217" t="inlineStr">
        <is>
          <t>6ae39fae47a13191f0ba8ad9</t>
        </is>
      </c>
      <c r="O217" t="n">
        <v>1</v>
      </c>
      <c r="P217" s="40">
        <f>IF(A217="Lead",IF(ISNUMBER(MATCH(G217,QualityStatuses,0)),1,0),0)</f>
        <v>0</v>
      </c>
      <c r="Q217" s="40">
        <f>IF(A217="Lead",IF(G217="New Lead",0,1),0)</f>
        <v>1</v>
      </c>
      <c r="R217" s="40">
        <f>IF(A217="Lead",IF(G217="Lost",1,0),0)</f>
        <v>0</v>
      </c>
      <c r="S217" t="n">
        <v>1</v>
      </c>
      <c r="T217" t="n">
        <v>1</v>
      </c>
      <c r="U217" t="n">
        <v>0</v>
      </c>
      <c r="V217" t="n">
        <v>0</v>
      </c>
      <c r="W217" t="n">
        <v>0</v>
      </c>
      <c r="X217" t="n">
        <v>0</v>
      </c>
      <c r="Y217">
        <f>IF(AND(A217="Lead",COUNTIF(MetaCamps,C217)&gt;0),1,0)</f>
        <v>1</v>
      </c>
      <c r="Z217">
        <f>IF(Y217=1,P217,0)</f>
        <v>0</v>
      </c>
    </row>
    <row r="218">
      <c r="A218" t="inlineStr">
        <is>
          <t>Lead</t>
        </is>
      </c>
      <c r="B218" s="39" t="str">
        <f>IFERROR(INDEX(CampTypes,MATCH(C218,CampList,0)),"Unattributed")</f>
        <v>New</v>
      </c>
      <c r="C218" t="inlineStr">
        <is>
          <t>ABO | Natuf | Leads | Unit Franchise | India | Oct26 | V1</t>
        </is>
      </c>
      <c r="D218" t="inlineStr">
        <is>
          <t>Natuf | Business Owners | Tier1 + Growth Cities | Oct26 | V1</t>
        </is>
      </c>
      <c r="E218" t="inlineStr">
        <is>
          <t>Natuf | Reel | Brand Ambassador | Heard Of Owning A Cafe | V1</t>
        </is>
      </c>
      <c r="F218" t="inlineStr">
        <is>
          <t>In House Natuf</t>
        </is>
      </c>
      <c r="G218" t="inlineStr">
        <is>
          <t>Details Shared</t>
        </is>
      </c>
      <c r="H218" s="39" t="str">
        <f>IF(ISNUMBER(MATCH(G218,QualityStatuses,0)),"Quality Lead","Non-Quality Lead")</f>
        <v>Quality Lead</v>
      </c>
      <c r="I218" t="inlineStr">
        <is>
          <t>2026-10</t>
        </is>
      </c>
      <c r="J218" t="inlineStr">
        <is>
          <t>Wk of 2026-10-26</t>
        </is>
      </c>
      <c r="K218" t="inlineStr">
        <is>
          <t>Omkar Navge</t>
        </is>
      </c>
      <c r="L218" t="inlineStr">
        <is>
          <t>Facebook</t>
        </is>
      </c>
      <c r="M218" t="inlineStr">
        <is>
          <t>Direct (campaign tagged in CRM)</t>
        </is>
      </c>
      <c r="N218" t="inlineStr">
        <is>
          <t>6ae39f936aa22e369c07c9e9</t>
        </is>
      </c>
      <c r="O218" t="n">
        <v>1</v>
      </c>
      <c r="P218" s="40">
        <f>IF(A218="Lead",IF(ISNUMBER(MATCH(G218,QualityStatuses,0)),1,0),0)</f>
        <v>1</v>
      </c>
      <c r="Q218" s="40">
        <f>IF(A218="Lead",IF(G218="New Lead",0,1),0)</f>
        <v>1</v>
      </c>
      <c r="R218" s="40">
        <f>IF(A218="Lead",IF(G218="Lost",1,0),0)</f>
        <v>0</v>
      </c>
      <c r="S218" t="n">
        <v>1</v>
      </c>
      <c r="T218" t="n">
        <v>1</v>
      </c>
      <c r="U218" t="n">
        <v>0</v>
      </c>
      <c r="V218" t="n">
        <v>0</v>
      </c>
      <c r="W218" t="n">
        <v>0</v>
      </c>
      <c r="X218" t="n">
        <v>0</v>
      </c>
      <c r="Y218">
        <f>IF(AND(A218="Lead",COUNTIF(MetaCamps,C218)&gt;0),1,0)</f>
        <v>1</v>
      </c>
      <c r="Z218">
        <f>IF(Y218=1,P218,0)</f>
        <v>1</v>
      </c>
    </row>
    <row r="219">
      <c r="A219" t="inlineStr">
        <is>
          <t>Lead</t>
        </is>
      </c>
      <c r="B219" s="39" t="str">
        <f>IFERROR(INDEX(CampTypes,MATCH(C219,CampList,0)),"Unattributed")</f>
        <v>New</v>
      </c>
      <c r="C219" t="inlineStr">
        <is>
          <t>ABO | Natuf | Leads | Unit Franchise | India | Oct26 | V1</t>
        </is>
      </c>
      <c r="D219" t="inlineStr">
        <is>
          <t>Natuf | LAL 1% | India | Jul26 | V1</t>
        </is>
      </c>
      <c r="E219" t="inlineStr">
        <is>
          <t>Natuf | Reel | Brand Ambassador | Heard Of Owning A Cafe | V1</t>
        </is>
      </c>
      <c r="F219" t="inlineStr">
        <is>
          <t>In House Natuf</t>
        </is>
      </c>
      <c r="G219" t="inlineStr">
        <is>
          <t>Attempt 1</t>
        </is>
      </c>
      <c r="H219" s="39" t="str">
        <f>IF(ISNUMBER(MATCH(G219,QualityStatuses,0)),"Quality Lead","Non-Quality Lead")</f>
        <v>Non-Quality Lead</v>
      </c>
      <c r="I219" t="inlineStr">
        <is>
          <t>2026-10</t>
        </is>
      </c>
      <c r="J219" t="inlineStr">
        <is>
          <t>Wk of 2026-10-26</t>
        </is>
      </c>
      <c r="K219" t="inlineStr">
        <is>
          <t>Vikas Pathak</t>
        </is>
      </c>
      <c r="L219" t="inlineStr">
        <is>
          <t>Facebook</t>
        </is>
      </c>
      <c r="M219" t="inlineStr">
        <is>
          <t>Direct (campaign tagged in CRM)</t>
        </is>
      </c>
      <c r="N219" t="inlineStr">
        <is>
          <t>6ae39ea8fdbc337f832f7c9a</t>
        </is>
      </c>
      <c r="O219" t="n">
        <v>1</v>
      </c>
      <c r="P219" s="40">
        <f>IF(A219="Lead",IF(ISNUMBER(MATCH(G219,QualityStatuses,0)),1,0),0)</f>
        <v>0</v>
      </c>
      <c r="Q219" s="40">
        <f>IF(A219="Lead",IF(G219="New Lead",0,1),0)</f>
        <v>1</v>
      </c>
      <c r="R219" s="40">
        <f>IF(A219="Lead",IF(G219="Lost",1,0),0)</f>
        <v>0</v>
      </c>
      <c r="S219" t="n">
        <v>1</v>
      </c>
      <c r="T219" t="n">
        <v>1</v>
      </c>
      <c r="U219" t="n">
        <v>0</v>
      </c>
      <c r="V219" t="n">
        <v>0</v>
      </c>
      <c r="W219" t="n">
        <v>0</v>
      </c>
      <c r="X219" t="n">
        <v>0</v>
      </c>
      <c r="Y219">
        <f>IF(AND(A219="Lead",COUNTIF(MetaCamps,C219)&gt;0),1,0)</f>
        <v>1</v>
      </c>
      <c r="Z219">
        <f>IF(Y219=1,P219,0)</f>
        <v>0</v>
      </c>
    </row>
    <row r="220">
      <c r="A220" t="inlineStr">
        <is>
          <t>Lead</t>
        </is>
      </c>
      <c r="B220" s="39" t="str">
        <f>IFERROR(INDEX(CampTypes,MATCH(C220,CampList,0)),"Unattributed")</f>
        <v>New</v>
      </c>
      <c r="C220" t="inlineStr">
        <is>
          <t>ABO | Natuf | Leads | Unit Franchise | India | Oct26 | V1</t>
        </is>
      </c>
      <c r="D220" t="inlineStr">
        <is>
          <t>Natuf | Business Owners | Tier1 + Growth Cities | Oct26 | V1</t>
        </is>
      </c>
      <c r="E220" t="inlineStr">
        <is>
          <t>Natuf | Reel | Brand Ambassador | Heard Of Owning A Cafe | V1</t>
        </is>
      </c>
      <c r="F220" t="inlineStr">
        <is>
          <t>In House Natuf</t>
        </is>
      </c>
      <c r="G220" t="inlineStr">
        <is>
          <t>Attempt 1</t>
        </is>
      </c>
      <c r="H220" s="39" t="str">
        <f>IF(ISNUMBER(MATCH(G220,QualityStatuses,0)),"Quality Lead","Non-Quality Lead")</f>
        <v>Non-Quality Lead</v>
      </c>
      <c r="I220" t="inlineStr">
        <is>
          <t>2026-10</t>
        </is>
      </c>
      <c r="J220" t="inlineStr">
        <is>
          <t>Wk of 2026-10-26</t>
        </is>
      </c>
      <c r="K220" t="inlineStr">
        <is>
          <t>Omkar Navge</t>
        </is>
      </c>
      <c r="L220" t="inlineStr">
        <is>
          <t>Facebook</t>
        </is>
      </c>
      <c r="M220" t="inlineStr">
        <is>
          <t>Direct (campaign tagged in CRM)</t>
        </is>
      </c>
      <c r="N220" t="inlineStr">
        <is>
          <t>6ae39cd4f1527f54888ee0ea</t>
        </is>
      </c>
      <c r="O220" t="n">
        <v>1</v>
      </c>
      <c r="P220" s="40">
        <f>IF(A220="Lead",IF(ISNUMBER(MATCH(G220,QualityStatuses,0)),1,0),0)</f>
        <v>0</v>
      </c>
      <c r="Q220" s="40">
        <f>IF(A220="Lead",IF(G220="New Lead",0,1),0)</f>
        <v>1</v>
      </c>
      <c r="R220" s="40">
        <f>IF(A220="Lead",IF(G220="Lost",1,0),0)</f>
        <v>0</v>
      </c>
      <c r="S220" t="n">
        <v>1</v>
      </c>
      <c r="T220" t="n">
        <v>1</v>
      </c>
      <c r="U220" t="n">
        <v>0</v>
      </c>
      <c r="V220" t="n">
        <v>0</v>
      </c>
      <c r="W220" t="n">
        <v>0</v>
      </c>
      <c r="X220" t="n">
        <v>0</v>
      </c>
      <c r="Y220">
        <f>IF(AND(A220="Lead",COUNTIF(MetaCamps,C220)&gt;0),1,0)</f>
        <v>1</v>
      </c>
      <c r="Z220">
        <f>IF(Y220=1,P220,0)</f>
        <v>0</v>
      </c>
    </row>
    <row r="221">
      <c r="A221" t="inlineStr">
        <is>
          <t>Lead</t>
        </is>
      </c>
      <c r="B221" s="39" t="str">
        <f>IFERROR(INDEX(CampTypes,MATCH(C221,CampList,0)),"Unattributed")</f>
        <v>New</v>
      </c>
      <c r="C221" t="inlineStr">
        <is>
          <t>ABO | Natuf | Leads | Unit Franchise | India | Oct26 | V1</t>
        </is>
      </c>
      <c r="D221" t="inlineStr">
        <is>
          <t>Natuf | LAL 1% | India | Jul26 | V1</t>
        </is>
      </c>
      <c r="E221" t="inlineStr">
        <is>
          <t>Natuf | Reel | Brand Ambassador | Heard Of Owning A Cafe | V1</t>
        </is>
      </c>
      <c r="F221" t="inlineStr">
        <is>
          <t>In House Natuf</t>
        </is>
      </c>
      <c r="G221" t="inlineStr">
        <is>
          <t>Details Shared</t>
        </is>
      </c>
      <c r="H221" s="39" t="str">
        <f>IF(ISNUMBER(MATCH(G221,QualityStatuses,0)),"Quality Lead","Non-Quality Lead")</f>
        <v>Quality Lead</v>
      </c>
      <c r="I221" t="inlineStr">
        <is>
          <t>2026-10</t>
        </is>
      </c>
      <c r="J221" t="inlineStr">
        <is>
          <t>Wk of 2026-10-26</t>
        </is>
      </c>
      <c r="K221" t="inlineStr">
        <is>
          <t>Vikas Pathak</t>
        </is>
      </c>
      <c r="L221" t="inlineStr">
        <is>
          <t>Facebook</t>
        </is>
      </c>
      <c r="M221" t="inlineStr">
        <is>
          <t>Direct (campaign tagged in CRM)</t>
        </is>
      </c>
      <c r="N221" t="inlineStr">
        <is>
          <t>6ae3997dde87bb64f64aeca4</t>
        </is>
      </c>
      <c r="O221" t="n">
        <v>1</v>
      </c>
      <c r="P221" s="40">
        <f>IF(A221="Lead",IF(ISNUMBER(MATCH(G221,QualityStatuses,0)),1,0),0)</f>
        <v>1</v>
      </c>
      <c r="Q221" s="40">
        <f>IF(A221="Lead",IF(G221="New Lead",0,1),0)</f>
        <v>1</v>
      </c>
      <c r="R221" s="40">
        <f>IF(A221="Lead",IF(G221="Lost",1,0),0)</f>
        <v>0</v>
      </c>
      <c r="S221" t="n">
        <v>1</v>
      </c>
      <c r="T221" t="n">
        <v>1</v>
      </c>
      <c r="U221" t="n">
        <v>0</v>
      </c>
      <c r="V221" t="n">
        <v>0</v>
      </c>
      <c r="W221" t="n">
        <v>0</v>
      </c>
      <c r="X221" t="n">
        <v>0</v>
      </c>
      <c r="Y221">
        <f>IF(AND(A221="Lead",COUNTIF(MetaCamps,C221)&gt;0),1,0)</f>
        <v>1</v>
      </c>
      <c r="Z221">
        <f>IF(Y221=1,P221,0)</f>
        <v>1</v>
      </c>
    </row>
    <row r="222">
      <c r="A222" t="inlineStr">
        <is>
          <t>Lead</t>
        </is>
      </c>
      <c r="B222" s="39" t="str">
        <f>IFERROR(INDEX(CampTypes,MATCH(C222,CampList,0)),"Unattributed")</f>
        <v>New</v>
      </c>
      <c r="C222" t="inlineStr">
        <is>
          <t>ABO | Natuf | Leads | Unit Franchise | India | Oct26 | V1</t>
        </is>
      </c>
      <c r="D222" t="inlineStr">
        <is>
          <t>Natuf | Business Owners | Tier1 + Growth Cities | Oct26 | V1</t>
        </is>
      </c>
      <c r="E222" t="inlineStr">
        <is>
          <t>Natuf | Reel | Brand Ambassador | Heard Of Owning A Cafe | V1</t>
        </is>
      </c>
      <c r="F222" t="inlineStr">
        <is>
          <t>In House Natuf</t>
        </is>
      </c>
      <c r="G222" t="inlineStr">
        <is>
          <t>Qualified</t>
        </is>
      </c>
      <c r="H222" s="39" t="str">
        <f>IF(ISNUMBER(MATCH(G222,QualityStatuses,0)),"Quality Lead","Non-Quality Lead")</f>
        <v>Quality Lead</v>
      </c>
      <c r="I222" t="inlineStr">
        <is>
          <t>2026-10</t>
        </is>
      </c>
      <c r="J222" t="inlineStr">
        <is>
          <t>Wk of 2026-10-26</t>
        </is>
      </c>
      <c r="K222" t="inlineStr">
        <is>
          <t>Omkar Navge</t>
        </is>
      </c>
      <c r="L222" t="inlineStr">
        <is>
          <t>Facebook</t>
        </is>
      </c>
      <c r="M222" t="inlineStr">
        <is>
          <t>Direct (campaign tagged in CRM)</t>
        </is>
      </c>
      <c r="N222" t="inlineStr">
        <is>
          <t>6ae397aee321370f4db4950e</t>
        </is>
      </c>
      <c r="O222" t="n">
        <v>1</v>
      </c>
      <c r="P222" s="40">
        <f>IF(A222="Lead",IF(ISNUMBER(MATCH(G222,QualityStatuses,0)),1,0),0)</f>
        <v>1</v>
      </c>
      <c r="Q222" s="40">
        <f>IF(A222="Lead",IF(G222="New Lead",0,1),0)</f>
        <v>1</v>
      </c>
      <c r="R222" s="40">
        <f>IF(A222="Lead",IF(G222="Lost",1,0),0)</f>
        <v>0</v>
      </c>
      <c r="S222" t="n">
        <v>2</v>
      </c>
      <c r="T222" t="n">
        <v>1</v>
      </c>
      <c r="U222" t="n">
        <v>0</v>
      </c>
      <c r="V222" t="n">
        <v>0</v>
      </c>
      <c r="W222" t="n">
        <v>0</v>
      </c>
      <c r="X222" t="n">
        <v>0</v>
      </c>
      <c r="Y222">
        <f>IF(AND(A222="Lead",COUNTIF(MetaCamps,C222)&gt;0),1,0)</f>
        <v>1</v>
      </c>
      <c r="Z222">
        <f>IF(Y222=1,P222,0)</f>
        <v>1</v>
      </c>
    </row>
    <row r="223">
      <c r="A223" t="inlineStr">
        <is>
          <t>Lead</t>
        </is>
      </c>
      <c r="B223" s="39" t="str">
        <f>IFERROR(INDEX(CampTypes,MATCH(C223,CampList,0)),"Unattributed")</f>
        <v>New</v>
      </c>
      <c r="C223" t="inlineStr">
        <is>
          <t>ABO | Natuf | Leads | Unit Franchise | India | Oct26 | V1</t>
        </is>
      </c>
      <c r="D223" t="inlineStr">
        <is>
          <t>Natuf | Investors | Tier1 + Growth Cities | Oct26 | V1</t>
        </is>
      </c>
      <c r="E223" t="inlineStr">
        <is>
          <t>Natuf | Reel | Brand Ambassador | Heard Of Owning A Cafe | V1</t>
        </is>
      </c>
      <c r="F223" t="inlineStr">
        <is>
          <t>In House Natuf</t>
        </is>
      </c>
      <c r="G223" t="inlineStr">
        <is>
          <t>Attempt 2</t>
        </is>
      </c>
      <c r="H223" s="39" t="str">
        <f>IF(ISNUMBER(MATCH(G223,QualityStatuses,0)),"Quality Lead","Non-Quality Lead")</f>
        <v>Non-Quality Lead</v>
      </c>
      <c r="I223" t="inlineStr">
        <is>
          <t>2026-10</t>
        </is>
      </c>
      <c r="J223" t="inlineStr">
        <is>
          <t>Wk of 2026-10-26</t>
        </is>
      </c>
      <c r="K223" t="inlineStr">
        <is>
          <t>Omkar Navge</t>
        </is>
      </c>
      <c r="L223" t="inlineStr">
        <is>
          <t>Facebook</t>
        </is>
      </c>
      <c r="M223" t="inlineStr">
        <is>
          <t>Direct (campaign tagged in CRM)</t>
        </is>
      </c>
      <c r="N223" t="inlineStr">
        <is>
          <t>6ae3963cc17bf62586be4147</t>
        </is>
      </c>
      <c r="O223" t="n">
        <v>1</v>
      </c>
      <c r="P223" s="40">
        <f>IF(A223="Lead",IF(ISNUMBER(MATCH(G223,QualityStatuses,0)),1,0),0)</f>
        <v>0</v>
      </c>
      <c r="Q223" s="40">
        <f>IF(A223="Lead",IF(G223="New Lead",0,1),0)</f>
        <v>1</v>
      </c>
      <c r="R223" s="40">
        <f>IF(A223="Lead",IF(G223="Lost",1,0),0)</f>
        <v>0</v>
      </c>
      <c r="S223" t="n">
        <v>2</v>
      </c>
      <c r="T223" t="n">
        <v>0</v>
      </c>
      <c r="U223" t="n">
        <v>0</v>
      </c>
      <c r="V223" t="n">
        <v>0</v>
      </c>
      <c r="W223" t="n">
        <v>0</v>
      </c>
      <c r="X223" t="n">
        <v>0</v>
      </c>
      <c r="Y223">
        <f>IF(AND(A223="Lead",COUNTIF(MetaCamps,C223)&gt;0),1,0)</f>
        <v>1</v>
      </c>
      <c r="Z223">
        <f>IF(Y223=1,P223,0)</f>
        <v>0</v>
      </c>
    </row>
    <row r="224">
      <c r="A224" t="inlineStr">
        <is>
          <t>Lead</t>
        </is>
      </c>
      <c r="B224" s="39" t="str">
        <f>IFERROR(INDEX(CampTypes,MATCH(C224,CampList,0)),"Unattributed")</f>
        <v>New</v>
      </c>
      <c r="C224" t="inlineStr">
        <is>
          <t>ABO | Natuf | Leads | Unit Franchise | India | Oct26 | V1</t>
        </is>
      </c>
      <c r="D224" t="inlineStr">
        <is>
          <t>Natuf | Business Owners | Tier1 + Growth Cities | Oct26 | V1</t>
        </is>
      </c>
      <c r="E224" t="inlineStr">
        <is>
          <t>Natuf | Reel | Brand Ambassador | Heard Of Owning A Cafe | V1</t>
        </is>
      </c>
      <c r="F224" t="inlineStr">
        <is>
          <t>In House Natuf</t>
        </is>
      </c>
      <c r="G224" t="inlineStr">
        <is>
          <t>Lost</t>
        </is>
      </c>
      <c r="H224" s="39" t="str">
        <f>IF(ISNUMBER(MATCH(G224,QualityStatuses,0)),"Quality Lead","Non-Quality Lead")</f>
        <v>Non-Quality Lead</v>
      </c>
      <c r="I224" t="inlineStr">
        <is>
          <t>2026-10</t>
        </is>
      </c>
      <c r="J224" t="inlineStr">
        <is>
          <t>Wk of 2026-10-26</t>
        </is>
      </c>
      <c r="K224" t="inlineStr">
        <is>
          <t>Marshal Malbari</t>
        </is>
      </c>
      <c r="L224" t="inlineStr">
        <is>
          <t>Facebook</t>
        </is>
      </c>
      <c r="M224" t="inlineStr">
        <is>
          <t>Direct (campaign tagged in CRM)</t>
        </is>
      </c>
      <c r="N224" t="inlineStr">
        <is>
          <t>6ae393fe88754183db3cfe70</t>
        </is>
      </c>
      <c r="O224" t="n">
        <v>1</v>
      </c>
      <c r="P224" s="40">
        <f>IF(A224="Lead",IF(ISNUMBER(MATCH(G224,QualityStatuses,0)),1,0),0)</f>
        <v>0</v>
      </c>
      <c r="Q224" s="40">
        <f>IF(A224="Lead",IF(G224="New Lead",0,1),0)</f>
        <v>1</v>
      </c>
      <c r="R224" s="40">
        <f>IF(A224="Lead",IF(G224="Lost",1,0),0)</f>
        <v>1</v>
      </c>
      <c r="S224" t="n">
        <v>1</v>
      </c>
      <c r="T224" t="n">
        <v>1</v>
      </c>
      <c r="U224" t="n">
        <v>0</v>
      </c>
      <c r="V224" t="n">
        <v>0</v>
      </c>
      <c r="W224" t="n">
        <v>0</v>
      </c>
      <c r="X224" t="n">
        <v>0</v>
      </c>
      <c r="Y224">
        <f>IF(AND(A224="Lead",COUNTIF(MetaCamps,C224)&gt;0),1,0)</f>
        <v>1</v>
      </c>
      <c r="Z224">
        <f>IF(Y224=1,P224,0)</f>
        <v>0</v>
      </c>
    </row>
    <row r="225">
      <c r="A225" t="inlineStr">
        <is>
          <t>Lead</t>
        </is>
      </c>
      <c r="B225" s="39" t="str">
        <f>IFERROR(INDEX(CampTypes,MATCH(C225,CampList,0)),"Unattributed")</f>
        <v>New</v>
      </c>
      <c r="C225" t="inlineStr">
        <is>
          <t>ABO | Natuf | Leads | Unit Franchise | India | Oct26 | V1</t>
        </is>
      </c>
      <c r="D225" t="inlineStr">
        <is>
          <t>Natuf | Investors | Tier1 + Growth Cities | Oct26 | V1</t>
        </is>
      </c>
      <c r="E225" t="inlineStr">
        <is>
          <t>Natuf | Reel | Brand Ambassador | Heard Of Owning A Cafe | V1</t>
        </is>
      </c>
      <c r="F225" t="inlineStr">
        <is>
          <t>In House Natuf</t>
        </is>
      </c>
      <c r="G225" t="inlineStr">
        <is>
          <t>Attempt 1</t>
        </is>
      </c>
      <c r="H225" s="39" t="str">
        <f>IF(ISNUMBER(MATCH(G225,QualityStatuses,0)),"Quality Lead","Non-Quality Lead")</f>
        <v>Non-Quality Lead</v>
      </c>
      <c r="I225" t="inlineStr">
        <is>
          <t>2026-10</t>
        </is>
      </c>
      <c r="J225" t="inlineStr">
        <is>
          <t>Wk of 2026-10-26</t>
        </is>
      </c>
      <c r="K225" t="inlineStr">
        <is>
          <t>Marshal Malbari</t>
        </is>
      </c>
      <c r="L225" t="inlineStr">
        <is>
          <t>Facebook</t>
        </is>
      </c>
      <c r="M225" t="inlineStr">
        <is>
          <t>Direct (campaign tagged in CRM)</t>
        </is>
      </c>
      <c r="N225" t="inlineStr">
        <is>
          <t>6ae3910557bf2a1a0cfac945</t>
        </is>
      </c>
      <c r="O225" t="n">
        <v>1</v>
      </c>
      <c r="P225" s="40">
        <f>IF(A225="Lead",IF(ISNUMBER(MATCH(G225,QualityStatuses,0)),1,0),0)</f>
        <v>0</v>
      </c>
      <c r="Q225" s="40">
        <f>IF(A225="Lead",IF(G225="New Lead",0,1),0)</f>
        <v>1</v>
      </c>
      <c r="R225" s="40">
        <f>IF(A225="Lead",IF(G225="Lost",1,0),0)</f>
        <v>0</v>
      </c>
      <c r="S225" t="n">
        <v>1</v>
      </c>
      <c r="T225" t="n">
        <v>0</v>
      </c>
      <c r="U225" t="n">
        <v>0</v>
      </c>
      <c r="V225" t="n">
        <v>0</v>
      </c>
      <c r="W225" t="n">
        <v>0</v>
      </c>
      <c r="X225" t="n">
        <v>0</v>
      </c>
      <c r="Y225">
        <f>IF(AND(A225="Lead",COUNTIF(MetaCamps,C225)&gt;0),1,0)</f>
        <v>1</v>
      </c>
      <c r="Z225">
        <f>IF(Y225=1,P225,0)</f>
        <v>0</v>
      </c>
    </row>
    <row r="226">
      <c r="A226" t="inlineStr">
        <is>
          <t>Lead</t>
        </is>
      </c>
      <c r="B226" s="39" t="str">
        <f>IFERROR(INDEX(CampTypes,MATCH(C226,CampList,0)),"Unattributed")</f>
        <v>New</v>
      </c>
      <c r="C226" t="inlineStr">
        <is>
          <t>ABO | Natuf | Leads | Unit Franchise | India | Oct26 | V1</t>
        </is>
      </c>
      <c r="D226" t="inlineStr">
        <is>
          <t>Natuf | Investors | Tier1 + Growth Cities | Oct26 | V1</t>
        </is>
      </c>
      <c r="E226" t="inlineStr">
        <is>
          <t>Natuf | Reel | Brand Ambassador | Heard Of Owning A Cafe | V1</t>
        </is>
      </c>
      <c r="F226" t="inlineStr">
        <is>
          <t>In House Natuf</t>
        </is>
      </c>
      <c r="G226" t="inlineStr">
        <is>
          <t>Details Shared</t>
        </is>
      </c>
      <c r="H226" s="39" t="str">
        <f>IF(ISNUMBER(MATCH(G226,QualityStatuses,0)),"Quality Lead","Non-Quality Lead")</f>
        <v>Quality Lead</v>
      </c>
      <c r="I226" t="inlineStr">
        <is>
          <t>2026-10</t>
        </is>
      </c>
      <c r="J226" t="inlineStr">
        <is>
          <t>Wk of 2026-10-26</t>
        </is>
      </c>
      <c r="K226" t="inlineStr">
        <is>
          <t>Omkar Navge</t>
        </is>
      </c>
      <c r="L226" t="inlineStr">
        <is>
          <t>Facebook</t>
        </is>
      </c>
      <c r="M226" t="inlineStr">
        <is>
          <t>Direct (campaign tagged in CRM)</t>
        </is>
      </c>
      <c r="N226" t="inlineStr">
        <is>
          <t>6ae39049f5d7a7a8d81fe09a</t>
        </is>
      </c>
      <c r="O226" t="n">
        <v>1</v>
      </c>
      <c r="P226" s="40">
        <f>IF(A226="Lead",IF(ISNUMBER(MATCH(G226,QualityStatuses,0)),1,0),0)</f>
        <v>1</v>
      </c>
      <c r="Q226" s="40">
        <f>IF(A226="Lead",IF(G226="New Lead",0,1),0)</f>
        <v>1</v>
      </c>
      <c r="R226" s="40">
        <f>IF(A226="Lead",IF(G226="Lost",1,0),0)</f>
        <v>0</v>
      </c>
      <c r="S226" t="n">
        <v>1</v>
      </c>
      <c r="T226" t="n">
        <v>1</v>
      </c>
      <c r="U226" t="n">
        <v>0</v>
      </c>
      <c r="V226" t="n">
        <v>0</v>
      </c>
      <c r="W226" t="n">
        <v>0</v>
      </c>
      <c r="X226" t="n">
        <v>0</v>
      </c>
      <c r="Y226">
        <f>IF(AND(A226="Lead",COUNTIF(MetaCamps,C226)&gt;0),1,0)</f>
        <v>1</v>
      </c>
      <c r="Z226">
        <f>IF(Y226=1,P226,0)</f>
        <v>1</v>
      </c>
    </row>
    <row r="227">
      <c r="A227" t="inlineStr">
        <is>
          <t>Lead</t>
        </is>
      </c>
      <c r="B227" s="39" t="str">
        <f>IFERROR(INDEX(CampTypes,MATCH(C227,CampList,0)),"Unattributed")</f>
        <v>New</v>
      </c>
      <c r="C227" t="inlineStr">
        <is>
          <t>ABO | Natuf | Leads | Unit Franchise | India | Oct26 | V1</t>
        </is>
      </c>
      <c r="D227" t="inlineStr">
        <is>
          <t>Natuf | Business Owners | Tier1 + Growth Cities | Oct26 | V1</t>
        </is>
      </c>
      <c r="E227" t="inlineStr">
        <is>
          <t>Natuf | Reel | Brand Ambassador | Heard Of Owning A Cafe | V1</t>
        </is>
      </c>
      <c r="F227" t="inlineStr">
        <is>
          <t>In House Natuf</t>
        </is>
      </c>
      <c r="G227" t="inlineStr">
        <is>
          <t>Connected</t>
        </is>
      </c>
      <c r="H227" s="39" t="str">
        <f>IF(ISNUMBER(MATCH(G227,QualityStatuses,0)),"Quality Lead","Non-Quality Lead")</f>
        <v>Non-Quality Lead</v>
      </c>
      <c r="I227" t="inlineStr">
        <is>
          <t>2026-10</t>
        </is>
      </c>
      <c r="J227" t="inlineStr">
        <is>
          <t>Wk of 2026-10-26</t>
        </is>
      </c>
      <c r="K227" t="inlineStr">
        <is>
          <t>Marshal Malbari</t>
        </is>
      </c>
      <c r="L227" t="inlineStr">
        <is>
          <t>Facebook</t>
        </is>
      </c>
      <c r="M227" t="inlineStr">
        <is>
          <t>Direct (campaign tagged in CRM)</t>
        </is>
      </c>
      <c r="N227" t="inlineStr">
        <is>
          <t>6ae3900e6d7b53bbd994e1c5</t>
        </is>
      </c>
      <c r="O227" t="n">
        <v>1</v>
      </c>
      <c r="P227" s="40">
        <f>IF(A227="Lead",IF(ISNUMBER(MATCH(G227,QualityStatuses,0)),1,0),0)</f>
        <v>0</v>
      </c>
      <c r="Q227" s="40">
        <f>IF(A227="Lead",IF(G227="New Lead",0,1),0)</f>
        <v>1</v>
      </c>
      <c r="R227" s="40">
        <f>IF(A227="Lead",IF(G227="Lost",1,0),0)</f>
        <v>0</v>
      </c>
      <c r="S227" t="n">
        <v>1</v>
      </c>
      <c r="T227" t="n">
        <v>1</v>
      </c>
      <c r="U227" t="n">
        <v>0</v>
      </c>
      <c r="V227" t="n">
        <v>0</v>
      </c>
      <c r="W227" t="n">
        <v>0</v>
      </c>
      <c r="X227" t="n">
        <v>0</v>
      </c>
      <c r="Y227">
        <f>IF(AND(A227="Lead",COUNTIF(MetaCamps,C227)&gt;0),1,0)</f>
        <v>1</v>
      </c>
      <c r="Z227">
        <f>IF(Y227=1,P227,0)</f>
        <v>0</v>
      </c>
    </row>
    <row r="228">
      <c r="A228" t="inlineStr">
        <is>
          <t>Lead</t>
        </is>
      </c>
      <c r="B228" s="39" t="str">
        <f>IFERROR(INDEX(CampTypes,MATCH(C228,CampList,0)),"Unattributed")</f>
        <v>New</v>
      </c>
      <c r="C228" t="inlineStr">
        <is>
          <t>ABO | Natuf | Leads | Unit Franchise | India | Oct26 | V1</t>
        </is>
      </c>
      <c r="D228" t="inlineStr">
        <is>
          <t>Natuf | Investors | Tier1 + Growth Cities | Oct26 | V1</t>
        </is>
      </c>
      <c r="E228" t="inlineStr">
        <is>
          <t>Natuf | Reel | Brand Ambassador | Heard Of Owning A Cafe | V1</t>
        </is>
      </c>
      <c r="F228" t="inlineStr">
        <is>
          <t>In House Natuf</t>
        </is>
      </c>
      <c r="G228" t="inlineStr">
        <is>
          <t>Connected</t>
        </is>
      </c>
      <c r="H228" s="39" t="str">
        <f>IF(ISNUMBER(MATCH(G228,QualityStatuses,0)),"Quality Lead","Non-Quality Lead")</f>
        <v>Non-Quality Lead</v>
      </c>
      <c r="I228" t="inlineStr">
        <is>
          <t>2026-10</t>
        </is>
      </c>
      <c r="J228" t="inlineStr">
        <is>
          <t>Wk of 2026-10-26</t>
        </is>
      </c>
      <c r="K228" t="inlineStr">
        <is>
          <t>Omkar Navge</t>
        </is>
      </c>
      <c r="L228" t="inlineStr">
        <is>
          <t>Facebook</t>
        </is>
      </c>
      <c r="M228" t="inlineStr">
        <is>
          <t>Direct (campaign tagged in CRM)</t>
        </is>
      </c>
      <c r="N228" t="inlineStr">
        <is>
          <t>6ae38ef8550199eb428de36e</t>
        </is>
      </c>
      <c r="O228" t="n">
        <v>1</v>
      </c>
      <c r="P228" s="40">
        <f>IF(A228="Lead",IF(ISNUMBER(MATCH(G228,QualityStatuses,0)),1,0),0)</f>
        <v>0</v>
      </c>
      <c r="Q228" s="40">
        <f>IF(A228="Lead",IF(G228="New Lead",0,1),0)</f>
        <v>1</v>
      </c>
      <c r="R228" s="40">
        <f>IF(A228="Lead",IF(G228="Lost",1,0),0)</f>
        <v>0</v>
      </c>
      <c r="S228" t="n">
        <v>1</v>
      </c>
      <c r="T228" t="n">
        <v>1</v>
      </c>
      <c r="U228" t="n">
        <v>0</v>
      </c>
      <c r="V228" t="n">
        <v>0</v>
      </c>
      <c r="W228" t="n">
        <v>0</v>
      </c>
      <c r="X228" t="n">
        <v>0</v>
      </c>
      <c r="Y228">
        <f>IF(AND(A228="Lead",COUNTIF(MetaCamps,C228)&gt;0),1,0)</f>
        <v>1</v>
      </c>
      <c r="Z228">
        <f>IF(Y228=1,P228,0)</f>
        <v>0</v>
      </c>
    </row>
    <row r="229">
      <c r="A229" t="inlineStr">
        <is>
          <t>Lead</t>
        </is>
      </c>
      <c r="B229" s="39" t="str">
        <f>IFERROR(INDEX(CampTypes,MATCH(C229,CampList,0)),"Unattributed")</f>
        <v>New</v>
      </c>
      <c r="C229" t="inlineStr">
        <is>
          <t>ABO | Natuf | Leads | Unit Franchise | India | Oct26 | V1</t>
        </is>
      </c>
      <c r="D229" t="inlineStr">
        <is>
          <t>Natuf | Broad | Tier1 + Growth Cities | Oct26 | V1</t>
        </is>
      </c>
      <c r="E229" t="inlineStr">
        <is>
          <t>Natuf | Reel | Brand Ambassador | Heard Of Owning A Cafe | V1</t>
        </is>
      </c>
      <c r="F229" t="inlineStr">
        <is>
          <t>In House Natuf</t>
        </is>
      </c>
      <c r="G229" t="inlineStr">
        <is>
          <t>Attempt 1</t>
        </is>
      </c>
      <c r="H229" s="39" t="str">
        <f>IF(ISNUMBER(MATCH(G229,QualityStatuses,0)),"Quality Lead","Non-Quality Lead")</f>
        <v>Non-Quality Lead</v>
      </c>
      <c r="I229" t="inlineStr">
        <is>
          <t>2026-10</t>
        </is>
      </c>
      <c r="J229" t="inlineStr">
        <is>
          <t>Wk of 2026-10-26</t>
        </is>
      </c>
      <c r="K229" t="inlineStr">
        <is>
          <t>Marshal Malbari</t>
        </is>
      </c>
      <c r="L229" t="inlineStr">
        <is>
          <t>Facebook</t>
        </is>
      </c>
      <c r="M229" t="inlineStr">
        <is>
          <t>Direct (campaign tagged in CRM)</t>
        </is>
      </c>
      <c r="N229" t="inlineStr">
        <is>
          <t>6ae38d327d0cdb4053af6dee</t>
        </is>
      </c>
      <c r="O229" t="n">
        <v>1</v>
      </c>
      <c r="P229" s="40">
        <f>IF(A229="Lead",IF(ISNUMBER(MATCH(G229,QualityStatuses,0)),1,0),0)</f>
        <v>0</v>
      </c>
      <c r="Q229" s="40">
        <f>IF(A229="Lead",IF(G229="New Lead",0,1),0)</f>
        <v>1</v>
      </c>
      <c r="R229" s="40">
        <f>IF(A229="Lead",IF(G229="Lost",1,0),0)</f>
        <v>0</v>
      </c>
      <c r="S229" t="n">
        <v>1</v>
      </c>
      <c r="T229" t="n">
        <v>1</v>
      </c>
      <c r="U229" t="n">
        <v>0</v>
      </c>
      <c r="V229" t="n">
        <v>0</v>
      </c>
      <c r="W229" t="n">
        <v>0</v>
      </c>
      <c r="X229" t="n">
        <v>0</v>
      </c>
      <c r="Y229">
        <f>IF(AND(A229="Lead",COUNTIF(MetaCamps,C229)&gt;0),1,0)</f>
        <v>1</v>
      </c>
      <c r="Z229">
        <f>IF(Y229=1,P229,0)</f>
        <v>0</v>
      </c>
    </row>
    <row r="230">
      <c r="A230" t="inlineStr">
        <is>
          <t>Lead</t>
        </is>
      </c>
      <c r="B230" s="39" t="str">
        <f>IFERROR(INDEX(CampTypes,MATCH(C230,CampList,0)),"Unattributed")</f>
        <v>New</v>
      </c>
      <c r="C230" t="inlineStr">
        <is>
          <t>ABO | Natuf | Leads | Unit Franchise | India | Oct26 | V1</t>
        </is>
      </c>
      <c r="D230" t="inlineStr">
        <is>
          <t>Natuf | LAL 1% | India | Jul26 | V1</t>
        </is>
      </c>
      <c r="E230" t="inlineStr">
        <is>
          <t>Natuf | Reel | Brand Ambassador | Heard Of Owning A Cafe | V1</t>
        </is>
      </c>
      <c r="F230" t="inlineStr">
        <is>
          <t>In House Natuf</t>
        </is>
      </c>
      <c r="G230" t="inlineStr">
        <is>
          <t>Details Shared</t>
        </is>
      </c>
      <c r="H230" s="39" t="str">
        <f>IF(ISNUMBER(MATCH(G230,QualityStatuses,0)),"Quality Lead","Non-Quality Lead")</f>
        <v>Quality Lead</v>
      </c>
      <c r="I230" t="inlineStr">
        <is>
          <t>2026-10</t>
        </is>
      </c>
      <c r="J230" t="inlineStr">
        <is>
          <t>Wk of 2026-10-26</t>
        </is>
      </c>
      <c r="K230" t="inlineStr">
        <is>
          <t>Omkar Navge</t>
        </is>
      </c>
      <c r="L230" t="inlineStr">
        <is>
          <t>Facebook</t>
        </is>
      </c>
      <c r="M230" t="inlineStr">
        <is>
          <t>Direct (campaign tagged in CRM)</t>
        </is>
      </c>
      <c r="N230" t="inlineStr">
        <is>
          <t>6ae388d98ab4a32accc792fc</t>
        </is>
      </c>
      <c r="O230" t="n">
        <v>1</v>
      </c>
      <c r="P230" s="40">
        <f>IF(A230="Lead",IF(ISNUMBER(MATCH(G230,QualityStatuses,0)),1,0),0)</f>
        <v>1</v>
      </c>
      <c r="Q230" s="40">
        <f>IF(A230="Lead",IF(G230="New Lead",0,1),0)</f>
        <v>1</v>
      </c>
      <c r="R230" s="40">
        <f>IF(A230="Lead",IF(G230="Lost",1,0),0)</f>
        <v>0</v>
      </c>
      <c r="S230" t="n">
        <v>1</v>
      </c>
      <c r="T230" t="n">
        <v>0</v>
      </c>
      <c r="U230" t="n">
        <v>0</v>
      </c>
      <c r="V230" t="n">
        <v>0</v>
      </c>
      <c r="W230" t="n">
        <v>0</v>
      </c>
      <c r="X230" t="n">
        <v>0</v>
      </c>
      <c r="Y230">
        <f>IF(AND(A230="Lead",COUNTIF(MetaCamps,C230)&gt;0),1,0)</f>
        <v>1</v>
      </c>
      <c r="Z230">
        <f>IF(Y230=1,P230,0)</f>
        <v>1</v>
      </c>
    </row>
    <row r="231">
      <c r="A231" t="inlineStr">
        <is>
          <t>Lead</t>
        </is>
      </c>
      <c r="B231" s="39" t="str">
        <f>IFERROR(INDEX(CampTypes,MATCH(C231,CampList,0)),"Unattributed")</f>
        <v>New</v>
      </c>
      <c r="C231" t="inlineStr">
        <is>
          <t>ABO | Natuf | Leads | Unit Franchise | India | Oct26 | V1</t>
        </is>
      </c>
      <c r="D231" t="inlineStr">
        <is>
          <t>Natuf | Broad | Tier1 + Growth Cities | Oct26 | V1</t>
        </is>
      </c>
      <c r="E231" t="inlineStr">
        <is>
          <t>Natuf | Reel | Brand Ambassador | Heard Of Owning A Cafe | V1</t>
        </is>
      </c>
      <c r="F231" t="inlineStr">
        <is>
          <t>In House Natuf</t>
        </is>
      </c>
      <c r="G231" t="inlineStr">
        <is>
          <t>Attempt 1</t>
        </is>
      </c>
      <c r="H231" s="39" t="str">
        <f>IF(ISNUMBER(MATCH(G231,QualityStatuses,0)),"Quality Lead","Non-Quality Lead")</f>
        <v>Non-Quality Lead</v>
      </c>
      <c r="I231" t="inlineStr">
        <is>
          <t>2026-10</t>
        </is>
      </c>
      <c r="J231" t="inlineStr">
        <is>
          <t>Wk of 2026-10-26</t>
        </is>
      </c>
      <c r="K231" t="inlineStr">
        <is>
          <t>Marshal Malbari</t>
        </is>
      </c>
      <c r="L231" t="inlineStr">
        <is>
          <t>Facebook</t>
        </is>
      </c>
      <c r="M231" t="inlineStr">
        <is>
          <t>Direct (campaign tagged in CRM)</t>
        </is>
      </c>
      <c r="N231" t="inlineStr">
        <is>
          <t>6ae3863c46ef942a8fc7b851</t>
        </is>
      </c>
      <c r="O231" t="n">
        <v>1</v>
      </c>
      <c r="P231" s="40">
        <f>IF(A231="Lead",IF(ISNUMBER(MATCH(G231,QualityStatuses,0)),1,0),0)</f>
        <v>0</v>
      </c>
      <c r="Q231" s="40">
        <f>IF(A231="Lead",IF(G231="New Lead",0,1),0)</f>
        <v>1</v>
      </c>
      <c r="R231" s="40">
        <f>IF(A231="Lead",IF(G231="Lost",1,0),0)</f>
        <v>0</v>
      </c>
      <c r="S231" t="n">
        <v>1</v>
      </c>
      <c r="T231" t="n">
        <v>0</v>
      </c>
      <c r="U231" t="n">
        <v>0</v>
      </c>
      <c r="V231" t="n">
        <v>0</v>
      </c>
      <c r="W231" t="n">
        <v>0</v>
      </c>
      <c r="X231" t="n">
        <v>0</v>
      </c>
      <c r="Y231">
        <f>IF(AND(A231="Lead",COUNTIF(MetaCamps,C231)&gt;0),1,0)</f>
        <v>1</v>
      </c>
      <c r="Z231">
        <f>IF(Y231=1,P231,0)</f>
        <v>0</v>
      </c>
    </row>
    <row r="232">
      <c r="A232" t="inlineStr">
        <is>
          <t>Lead</t>
        </is>
      </c>
      <c r="B232" s="39" t="str">
        <f>IFERROR(INDEX(CampTypes,MATCH(C232,CampList,0)),"Unattributed")</f>
        <v>New</v>
      </c>
      <c r="C232" t="inlineStr">
        <is>
          <t>ABO | Natuf | Leads | Unit Franchise | India | Oct26 | V1</t>
        </is>
      </c>
      <c r="D232" t="inlineStr">
        <is>
          <t>Natuf | Investors | Tier1 + Growth Cities | Oct26 | V1</t>
        </is>
      </c>
      <c r="E232" t="inlineStr">
        <is>
          <t>Natuf | Reel | Brand Ambassador | Heard Of Owning A Cafe | V1</t>
        </is>
      </c>
      <c r="F232" t="inlineStr">
        <is>
          <t>In House Natuf</t>
        </is>
      </c>
      <c r="G232" t="inlineStr">
        <is>
          <t>Attempt 2</t>
        </is>
      </c>
      <c r="H232" s="39" t="str">
        <f>IF(ISNUMBER(MATCH(G232,QualityStatuses,0)),"Quality Lead","Non-Quality Lead")</f>
        <v>Non-Quality Lead</v>
      </c>
      <c r="I232" t="inlineStr">
        <is>
          <t>2026-10</t>
        </is>
      </c>
      <c r="J232" t="inlineStr">
        <is>
          <t>Wk of 2026-10-26</t>
        </is>
      </c>
      <c r="K232" t="inlineStr">
        <is>
          <t>Omkar Navge</t>
        </is>
      </c>
      <c r="L232" t="inlineStr">
        <is>
          <t>Facebook</t>
        </is>
      </c>
      <c r="M232" t="inlineStr">
        <is>
          <t>Direct (campaign tagged in CRM)</t>
        </is>
      </c>
      <c r="N232" t="inlineStr">
        <is>
          <t>6ae3838684bc9acdf44e1bfd</t>
        </is>
      </c>
      <c r="O232" t="n">
        <v>1</v>
      </c>
      <c r="P232" s="40">
        <f>IF(A232="Lead",IF(ISNUMBER(MATCH(G232,QualityStatuses,0)),1,0),0)</f>
        <v>0</v>
      </c>
      <c r="Q232" s="40">
        <f>IF(A232="Lead",IF(G232="New Lead",0,1),0)</f>
        <v>1</v>
      </c>
      <c r="R232" s="40">
        <f>IF(A232="Lead",IF(G232="Lost",1,0),0)</f>
        <v>0</v>
      </c>
      <c r="S232" t="n">
        <v>2</v>
      </c>
      <c r="T232" t="n">
        <v>0</v>
      </c>
      <c r="U232" t="n">
        <v>0</v>
      </c>
      <c r="V232" t="n">
        <v>0</v>
      </c>
      <c r="W232" t="n">
        <v>0</v>
      </c>
      <c r="X232" t="n">
        <v>0</v>
      </c>
      <c r="Y232">
        <f>IF(AND(A232="Lead",COUNTIF(MetaCamps,C232)&gt;0),1,0)</f>
        <v>1</v>
      </c>
      <c r="Z232">
        <f>IF(Y232=1,P232,0)</f>
        <v>0</v>
      </c>
    </row>
    <row r="233">
      <c r="A233" t="inlineStr">
        <is>
          <t>Lead</t>
        </is>
      </c>
      <c r="B233" s="39" t="str">
        <f>IFERROR(INDEX(CampTypes,MATCH(C233,CampList,0)),"Unattributed")</f>
        <v>New</v>
      </c>
      <c r="C233" t="inlineStr">
        <is>
          <t>ABO | Natuf | Leads | Unit Franchise | India | Oct26 | V1</t>
        </is>
      </c>
      <c r="D233" t="inlineStr">
        <is>
          <t>Natuf | Business Owners | Tier1 + Growth Cities | Oct26 | V1</t>
        </is>
      </c>
      <c r="E233" t="inlineStr">
        <is>
          <t>Natuf | Reel | Brand Ambassador | Heard Of Owning A Cafe | V1</t>
        </is>
      </c>
      <c r="F233" t="inlineStr">
        <is>
          <t>In House Natuf</t>
        </is>
      </c>
      <c r="G233" t="inlineStr">
        <is>
          <t>Details Shared</t>
        </is>
      </c>
      <c r="H233" s="39" t="str">
        <f>IF(ISNUMBER(MATCH(G233,QualityStatuses,0)),"Quality Lead","Non-Quality Lead")</f>
        <v>Quality Lead</v>
      </c>
      <c r="I233" t="inlineStr">
        <is>
          <t>2026-10</t>
        </is>
      </c>
      <c r="J233" t="inlineStr">
        <is>
          <t>Wk of 2026-10-26</t>
        </is>
      </c>
      <c r="K233" t="inlineStr">
        <is>
          <t>Marshal Malbari</t>
        </is>
      </c>
      <c r="L233" t="inlineStr">
        <is>
          <t>Facebook</t>
        </is>
      </c>
      <c r="M233" t="inlineStr">
        <is>
          <t>Direct (campaign tagged in CRM)</t>
        </is>
      </c>
      <c r="N233" t="inlineStr">
        <is>
          <t>6ae38073dbcaafae9bd3b92b</t>
        </is>
      </c>
      <c r="O233" t="n">
        <v>1</v>
      </c>
      <c r="P233" s="40">
        <f>IF(A233="Lead",IF(ISNUMBER(MATCH(G233,QualityStatuses,0)),1,0),0)</f>
        <v>1</v>
      </c>
      <c r="Q233" s="40">
        <f>IF(A233="Lead",IF(G233="New Lead",0,1),0)</f>
        <v>1</v>
      </c>
      <c r="R233" s="40">
        <f>IF(A233="Lead",IF(G233="Lost",1,0),0)</f>
        <v>0</v>
      </c>
      <c r="S233" t="n">
        <v>2</v>
      </c>
      <c r="T233" t="n">
        <v>2</v>
      </c>
      <c r="U233" t="n">
        <v>0</v>
      </c>
      <c r="V233" t="n">
        <v>0</v>
      </c>
      <c r="W233" t="n">
        <v>0</v>
      </c>
      <c r="X233" t="n">
        <v>0</v>
      </c>
      <c r="Y233">
        <f>IF(AND(A233="Lead",COUNTIF(MetaCamps,C233)&gt;0),1,0)</f>
        <v>1</v>
      </c>
      <c r="Z233">
        <f>IF(Y233=1,P233,0)</f>
        <v>1</v>
      </c>
    </row>
    <row r="234">
      <c r="A234" t="inlineStr">
        <is>
          <t>Lead</t>
        </is>
      </c>
      <c r="B234" s="39" t="str">
        <f>IFERROR(INDEX(CampTypes,MATCH(C234,CampList,0)),"Unattributed")</f>
        <v>New</v>
      </c>
      <c r="C234" t="inlineStr">
        <is>
          <t>ABO | Natuf | Leads | Unit Franchise | India | Oct26 | V1</t>
        </is>
      </c>
      <c r="D234" t="inlineStr">
        <is>
          <t>Natuf | LAL 1% | India | Jul26 | V1</t>
        </is>
      </c>
      <c r="E234" t="inlineStr">
        <is>
          <t>Natuf | Reel | Brand Ambassador | Heard Of Owning A Cafe | V1</t>
        </is>
      </c>
      <c r="F234" t="inlineStr">
        <is>
          <t>In House Natuf</t>
        </is>
      </c>
      <c r="G234" t="inlineStr">
        <is>
          <t>Attempt 1</t>
        </is>
      </c>
      <c r="H234" s="39" t="str">
        <f>IF(ISNUMBER(MATCH(G234,QualityStatuses,0)),"Quality Lead","Non-Quality Lead")</f>
        <v>Non-Quality Lead</v>
      </c>
      <c r="I234" t="inlineStr">
        <is>
          <t>2026-10</t>
        </is>
      </c>
      <c r="J234" t="inlineStr">
        <is>
          <t>Wk of 2026-10-26</t>
        </is>
      </c>
      <c r="K234" t="inlineStr">
        <is>
          <t>Omkar Navge</t>
        </is>
      </c>
      <c r="L234" t="inlineStr">
        <is>
          <t>Facebook</t>
        </is>
      </c>
      <c r="M234" t="inlineStr">
        <is>
          <t>Direct (campaign tagged in CRM)</t>
        </is>
      </c>
      <c r="N234" t="inlineStr">
        <is>
          <t>6ae3805038143417d8910ffd</t>
        </is>
      </c>
      <c r="O234" t="n">
        <v>1</v>
      </c>
      <c r="P234" s="40">
        <f>IF(A234="Lead",IF(ISNUMBER(MATCH(G234,QualityStatuses,0)),1,0),0)</f>
        <v>0</v>
      </c>
      <c r="Q234" s="40">
        <f>IF(A234="Lead",IF(G234="New Lead",0,1),0)</f>
        <v>1</v>
      </c>
      <c r="R234" s="40">
        <f>IF(A234="Lead",IF(G234="Lost",1,0),0)</f>
        <v>0</v>
      </c>
      <c r="S234" t="n">
        <v>1</v>
      </c>
      <c r="T234" t="n">
        <v>1</v>
      </c>
      <c r="U234" t="n">
        <v>0</v>
      </c>
      <c r="V234" t="n">
        <v>0</v>
      </c>
      <c r="W234" t="n">
        <v>0</v>
      </c>
      <c r="X234" t="n">
        <v>0</v>
      </c>
      <c r="Y234">
        <f>IF(AND(A234="Lead",COUNTIF(MetaCamps,C234)&gt;0),1,0)</f>
        <v>1</v>
      </c>
      <c r="Z234">
        <f>IF(Y234=1,P234,0)</f>
        <v>0</v>
      </c>
    </row>
    <row r="235">
      <c r="A235" t="inlineStr">
        <is>
          <t>Lead</t>
        </is>
      </c>
      <c r="B235" s="39" t="str">
        <f>IFERROR(INDEX(CampTypes,MATCH(C235,CampList,0)),"Unattributed")</f>
        <v>New</v>
      </c>
      <c r="C235" t="inlineStr">
        <is>
          <t>ABO | Natuf | Leads | Unit Franchise | India | Oct26 | V1</t>
        </is>
      </c>
      <c r="D235" t="inlineStr">
        <is>
          <t>Natuf | Broad | Tier1 + Growth Cities | Oct26 | V1</t>
        </is>
      </c>
      <c r="E235" t="inlineStr">
        <is>
          <t>Natuf | Reel | Brand Ambassador | Heard Of Owning A Cafe | V1</t>
        </is>
      </c>
      <c r="F235" t="inlineStr">
        <is>
          <t>In House Natuf</t>
        </is>
      </c>
      <c r="G235" t="inlineStr">
        <is>
          <t>Lost</t>
        </is>
      </c>
      <c r="H235" s="39" t="str">
        <f>IF(ISNUMBER(MATCH(G235,QualityStatuses,0)),"Quality Lead","Non-Quality Lead")</f>
        <v>Non-Quality Lead</v>
      </c>
      <c r="I235" t="inlineStr">
        <is>
          <t>2026-10</t>
        </is>
      </c>
      <c r="J235" t="inlineStr">
        <is>
          <t>Wk of 2026-10-26</t>
        </is>
      </c>
      <c r="K235" t="inlineStr">
        <is>
          <t>Omkar Navge</t>
        </is>
      </c>
      <c r="L235" t="inlineStr">
        <is>
          <t>Facebook</t>
        </is>
      </c>
      <c r="M235" t="inlineStr">
        <is>
          <t>Direct (campaign tagged in CRM)</t>
        </is>
      </c>
      <c r="N235" t="inlineStr">
        <is>
          <t>6ae3803e5f4011555e1d1369</t>
        </is>
      </c>
      <c r="O235" t="n">
        <v>1</v>
      </c>
      <c r="P235" s="40">
        <f>IF(A235="Lead",IF(ISNUMBER(MATCH(G235,QualityStatuses,0)),1,0),0)</f>
        <v>0</v>
      </c>
      <c r="Q235" s="40">
        <f>IF(A235="Lead",IF(G235="New Lead",0,1),0)</f>
        <v>1</v>
      </c>
      <c r="R235" s="40">
        <f>IF(A235="Lead",IF(G235="Lost",1,0),0)</f>
        <v>1</v>
      </c>
      <c r="S235" t="n">
        <v>1</v>
      </c>
      <c r="T235" t="n">
        <v>1</v>
      </c>
      <c r="U235" t="n">
        <v>0</v>
      </c>
      <c r="V235" t="n">
        <v>0</v>
      </c>
      <c r="W235" t="n">
        <v>0</v>
      </c>
      <c r="X235" t="n">
        <v>0</v>
      </c>
      <c r="Y235">
        <f>IF(AND(A235="Lead",COUNTIF(MetaCamps,C235)&gt;0),1,0)</f>
        <v>1</v>
      </c>
      <c r="Z235">
        <f>IF(Y235=1,P235,0)</f>
        <v>0</v>
      </c>
    </row>
    <row r="236">
      <c r="A236" t="inlineStr">
        <is>
          <t>Lead</t>
        </is>
      </c>
      <c r="B236" s="39" t="str">
        <f>IFERROR(INDEX(CampTypes,MATCH(C236,CampList,0)),"Unattributed")</f>
        <v>New</v>
      </c>
      <c r="C236" t="inlineStr">
        <is>
          <t>ABO | Natuf | Leads | Unit Franchise | India | Oct26 | V1</t>
        </is>
      </c>
      <c r="D236" t="inlineStr">
        <is>
          <t>Natuf | LAL 1% | India | Jul26 | V1</t>
        </is>
      </c>
      <c r="E236" t="inlineStr">
        <is>
          <t>Natuf | Reel | Brand Ambassador | Heard Of Owning A Cafe | V1</t>
        </is>
      </c>
      <c r="F236" t="inlineStr">
        <is>
          <t>In House Natuf</t>
        </is>
      </c>
      <c r="G236" t="inlineStr">
        <is>
          <t>Attempt 1</t>
        </is>
      </c>
      <c r="H236" s="39" t="str">
        <f>IF(ISNUMBER(MATCH(G236,QualityStatuses,0)),"Quality Lead","Non-Quality Lead")</f>
        <v>Non-Quality Lead</v>
      </c>
      <c r="I236" t="inlineStr">
        <is>
          <t>2026-10</t>
        </is>
      </c>
      <c r="J236" t="inlineStr">
        <is>
          <t>Wk of 2026-10-26</t>
        </is>
      </c>
      <c r="K236" t="inlineStr">
        <is>
          <t>Vikas Pathak</t>
        </is>
      </c>
      <c r="L236" t="inlineStr">
        <is>
          <t>Facebook</t>
        </is>
      </c>
      <c r="M236" t="inlineStr">
        <is>
          <t>Direct (campaign tagged in CRM)</t>
        </is>
      </c>
      <c r="N236" t="inlineStr">
        <is>
          <t>6ae3800cdbcaafae9bd3b888</t>
        </is>
      </c>
      <c r="O236" t="n">
        <v>1</v>
      </c>
      <c r="P236" s="40">
        <f>IF(A236="Lead",IF(ISNUMBER(MATCH(G236,QualityStatuses,0)),1,0),0)</f>
        <v>0</v>
      </c>
      <c r="Q236" s="40">
        <f>IF(A236="Lead",IF(G236="New Lead",0,1),0)</f>
        <v>1</v>
      </c>
      <c r="R236" s="40">
        <f>IF(A236="Lead",IF(G236="Lost",1,0),0)</f>
        <v>0</v>
      </c>
      <c r="S236" t="n">
        <v>1</v>
      </c>
      <c r="T236" t="n">
        <v>0</v>
      </c>
      <c r="U236" t="n">
        <v>0</v>
      </c>
      <c r="V236" t="n">
        <v>0</v>
      </c>
      <c r="W236" t="n">
        <v>0</v>
      </c>
      <c r="X236" t="n">
        <v>0</v>
      </c>
      <c r="Y236">
        <f>IF(AND(A236="Lead",COUNTIF(MetaCamps,C236)&gt;0),1,0)</f>
        <v>1</v>
      </c>
      <c r="Z236">
        <f>IF(Y236=1,P236,0)</f>
        <v>0</v>
      </c>
    </row>
    <row r="237">
      <c r="A237" t="inlineStr">
        <is>
          <t>Lead</t>
        </is>
      </c>
      <c r="B237" s="39" t="str">
        <f>IFERROR(INDEX(CampTypes,MATCH(C237,CampList,0)),"Unattributed")</f>
        <v>New</v>
      </c>
      <c r="C237" t="inlineStr">
        <is>
          <t>ABO | Natuf | Leads | Unit Franchise | India | Oct26 | V1</t>
        </is>
      </c>
      <c r="D237" t="inlineStr">
        <is>
          <t>Natuf | Investors | Tier1 + Growth Cities | Oct26 | V1</t>
        </is>
      </c>
      <c r="E237" t="inlineStr">
        <is>
          <t>Natuf | Reel | Brand Ambassador | Heard Of Owning A Cafe | V1</t>
        </is>
      </c>
      <c r="F237" t="inlineStr">
        <is>
          <t>In House Natuf</t>
        </is>
      </c>
      <c r="G237" t="inlineStr">
        <is>
          <t>Qualified</t>
        </is>
      </c>
      <c r="H237" s="39" t="str">
        <f>IF(ISNUMBER(MATCH(G237,QualityStatuses,0)),"Quality Lead","Non-Quality Lead")</f>
        <v>Quality Lead</v>
      </c>
      <c r="I237" t="inlineStr">
        <is>
          <t>2026-10</t>
        </is>
      </c>
      <c r="J237" t="inlineStr">
        <is>
          <t>Wk of 2026-10-26</t>
        </is>
      </c>
      <c r="K237" t="inlineStr">
        <is>
          <t>Vikas Pathak</t>
        </is>
      </c>
      <c r="L237" t="inlineStr">
        <is>
          <t>Facebook</t>
        </is>
      </c>
      <c r="M237" t="inlineStr">
        <is>
          <t>Direct (campaign tagged in CRM)</t>
        </is>
      </c>
      <c r="N237" t="inlineStr">
        <is>
          <t>6ae37fd7f946eade1a7b0045</t>
        </is>
      </c>
      <c r="O237" t="n">
        <v>1</v>
      </c>
      <c r="P237" s="40">
        <f>IF(A237="Lead",IF(ISNUMBER(MATCH(G237,QualityStatuses,0)),1,0),0)</f>
        <v>1</v>
      </c>
      <c r="Q237" s="40">
        <f>IF(A237="Lead",IF(G237="New Lead",0,1),0)</f>
        <v>1</v>
      </c>
      <c r="R237" s="40">
        <f>IF(A237="Lead",IF(G237="Lost",1,0),0)</f>
        <v>0</v>
      </c>
      <c r="S237" t="n">
        <v>3</v>
      </c>
      <c r="T237" t="n">
        <v>2</v>
      </c>
      <c r="U237" t="n">
        <v>0</v>
      </c>
      <c r="V237" t="n">
        <v>0</v>
      </c>
      <c r="W237" t="n">
        <v>0</v>
      </c>
      <c r="X237" t="n">
        <v>0</v>
      </c>
      <c r="Y237">
        <f>IF(AND(A237="Lead",COUNTIF(MetaCamps,C237)&gt;0),1,0)</f>
        <v>1</v>
      </c>
      <c r="Z237">
        <f>IF(Y237=1,P237,0)</f>
        <v>1</v>
      </c>
    </row>
    <row r="238">
      <c r="A238" t="inlineStr">
        <is>
          <t>Lead</t>
        </is>
      </c>
      <c r="B238" s="39" t="str">
        <f>IFERROR(INDEX(CampTypes,MATCH(C238,CampList,0)),"Unattributed")</f>
        <v>New</v>
      </c>
      <c r="C238" t="inlineStr">
        <is>
          <t>ABO | Natuf | Leads | Unit Franchise | India | Oct26 | V1</t>
        </is>
      </c>
      <c r="D238" t="inlineStr">
        <is>
          <t>Natuf | Business Owners | Tier1 + Growth Cities | Oct26 | V1</t>
        </is>
      </c>
      <c r="E238" t="inlineStr">
        <is>
          <t>Natuf | Reel | Brand Ambassador | Heard Of Owning A Cafe | V1</t>
        </is>
      </c>
      <c r="F238" t="inlineStr">
        <is>
          <t>In House Natuf</t>
        </is>
      </c>
      <c r="G238" t="inlineStr">
        <is>
          <t>Attempt 1</t>
        </is>
      </c>
      <c r="H238" s="39" t="str">
        <f>IF(ISNUMBER(MATCH(G238,QualityStatuses,0)),"Quality Lead","Non-Quality Lead")</f>
        <v>Non-Quality Lead</v>
      </c>
      <c r="I238" t="inlineStr">
        <is>
          <t>2026-10</t>
        </is>
      </c>
      <c r="J238" t="inlineStr">
        <is>
          <t>Wk of 2026-10-26</t>
        </is>
      </c>
      <c r="K238" t="inlineStr">
        <is>
          <t>Omkar Navge</t>
        </is>
      </c>
      <c r="L238" t="inlineStr">
        <is>
          <t>Facebook</t>
        </is>
      </c>
      <c r="M238" t="inlineStr">
        <is>
          <t>Direct (campaign tagged in CRM)</t>
        </is>
      </c>
      <c r="N238" t="inlineStr">
        <is>
          <t>6ae37f78ef7fc2d1b0e42ea3</t>
        </is>
      </c>
      <c r="O238" t="n">
        <v>1</v>
      </c>
      <c r="P238" s="40">
        <f>IF(A238="Lead",IF(ISNUMBER(MATCH(G238,QualityStatuses,0)),1,0),0)</f>
        <v>0</v>
      </c>
      <c r="Q238" s="40">
        <f>IF(A238="Lead",IF(G238="New Lead",0,1),0)</f>
        <v>1</v>
      </c>
      <c r="R238" s="40">
        <f>IF(A238="Lead",IF(G238="Lost",1,0),0)</f>
        <v>0</v>
      </c>
      <c r="S238" t="n">
        <v>1</v>
      </c>
      <c r="T238" t="n">
        <v>0</v>
      </c>
      <c r="U238" t="n">
        <v>0</v>
      </c>
      <c r="V238" t="n">
        <v>0</v>
      </c>
      <c r="W238" t="n">
        <v>0</v>
      </c>
      <c r="X238" t="n">
        <v>0</v>
      </c>
      <c r="Y238">
        <f>IF(AND(A238="Lead",COUNTIF(MetaCamps,C238)&gt;0),1,0)</f>
        <v>1</v>
      </c>
      <c r="Z238">
        <f>IF(Y238=1,P238,0)</f>
        <v>0</v>
      </c>
    </row>
    <row r="239">
      <c r="A239" t="inlineStr">
        <is>
          <t>Lead</t>
        </is>
      </c>
      <c r="B239" s="39" t="str">
        <f>IFERROR(INDEX(CampTypes,MATCH(C239,CampList,0)),"Unattributed")</f>
        <v>New</v>
      </c>
      <c r="C239" t="inlineStr">
        <is>
          <t>ABO | Natuf | Leads | Unit Franchise | India | Oct26 | V1</t>
        </is>
      </c>
      <c r="D239" t="inlineStr">
        <is>
          <t>Natuf | Business Owners | Tier1 + Growth Cities | Oct26 | V1</t>
        </is>
      </c>
      <c r="E239" t="inlineStr">
        <is>
          <t>Natuf | Reel | Brand Ambassador | Heard Of Owning A Cafe | V1</t>
        </is>
      </c>
      <c r="F239" t="inlineStr">
        <is>
          <t>In House Natuf</t>
        </is>
      </c>
      <c r="G239" t="inlineStr">
        <is>
          <t>Attempt 1</t>
        </is>
      </c>
      <c r="H239" s="39" t="str">
        <f>IF(ISNUMBER(MATCH(G239,QualityStatuses,0)),"Quality Lead","Non-Quality Lead")</f>
        <v>Non-Quality Lead</v>
      </c>
      <c r="I239" t="inlineStr">
        <is>
          <t>2026-10</t>
        </is>
      </c>
      <c r="J239" t="inlineStr">
        <is>
          <t>Wk of 2026-10-26</t>
        </is>
      </c>
      <c r="K239" t="inlineStr">
        <is>
          <t>Vikas Pathak</t>
        </is>
      </c>
      <c r="L239" t="inlineStr">
        <is>
          <t>Facebook</t>
        </is>
      </c>
      <c r="M239" t="inlineStr">
        <is>
          <t>Direct (campaign tagged in CRM)</t>
        </is>
      </c>
      <c r="N239" t="inlineStr">
        <is>
          <t>6ae37e2f82575899e1848945</t>
        </is>
      </c>
      <c r="O239" t="n">
        <v>1</v>
      </c>
      <c r="P239" s="40">
        <f>IF(A239="Lead",IF(ISNUMBER(MATCH(G239,QualityStatuses,0)),1,0),0)</f>
        <v>0</v>
      </c>
      <c r="Q239" s="40">
        <f>IF(A239="Lead",IF(G239="New Lead",0,1),0)</f>
        <v>1</v>
      </c>
      <c r="R239" s="40">
        <f>IF(A239="Lead",IF(G239="Lost",1,0),0)</f>
        <v>0</v>
      </c>
      <c r="S239" t="n">
        <v>1</v>
      </c>
      <c r="T239" t="n">
        <v>1</v>
      </c>
      <c r="U239" t="n">
        <v>0</v>
      </c>
      <c r="V239" t="n">
        <v>0</v>
      </c>
      <c r="W239" t="n">
        <v>0</v>
      </c>
      <c r="X239" t="n">
        <v>0</v>
      </c>
      <c r="Y239">
        <f>IF(AND(A239="Lead",COUNTIF(MetaCamps,C239)&gt;0),1,0)</f>
        <v>1</v>
      </c>
      <c r="Z239">
        <f>IF(Y239=1,P239,0)</f>
        <v>0</v>
      </c>
    </row>
    <row r="240">
      <c r="A240" t="inlineStr">
        <is>
          <t>Lead</t>
        </is>
      </c>
      <c r="B240" s="39" t="str">
        <f>IFERROR(INDEX(CampTypes,MATCH(C240,CampList,0)),"Unattributed")</f>
        <v>New</v>
      </c>
      <c r="C240" t="inlineStr">
        <is>
          <t>ABO | Natuf | Leads | Unit Franchise | India | Oct26 | V1</t>
        </is>
      </c>
      <c r="D240" t="inlineStr">
        <is>
          <t>Natuf | Broad | Tier1 + Growth Cities | Oct26 | V1</t>
        </is>
      </c>
      <c r="E240" t="inlineStr">
        <is>
          <t>Natuf | Reel | Brand Ambassador | Heard Of Owning A Cafe | V1</t>
        </is>
      </c>
      <c r="F240" t="inlineStr">
        <is>
          <t>In House Natuf</t>
        </is>
      </c>
      <c r="G240" t="inlineStr">
        <is>
          <t>Attempt 1</t>
        </is>
      </c>
      <c r="H240" s="39" t="str">
        <f>IF(ISNUMBER(MATCH(G240,QualityStatuses,0)),"Quality Lead","Non-Quality Lead")</f>
        <v>Non-Quality Lead</v>
      </c>
      <c r="I240" t="inlineStr">
        <is>
          <t>2026-10</t>
        </is>
      </c>
      <c r="J240" t="inlineStr">
        <is>
          <t>Wk of 2026-10-26</t>
        </is>
      </c>
      <c r="K240" t="inlineStr">
        <is>
          <t>Omkar Navge</t>
        </is>
      </c>
      <c r="L240" t="inlineStr">
        <is>
          <t>Facebook</t>
        </is>
      </c>
      <c r="M240" t="inlineStr">
        <is>
          <t>Direct (campaign tagged in CRM)</t>
        </is>
      </c>
      <c r="N240" t="inlineStr">
        <is>
          <t>6ae37c00fb7a60e7ee98fab3</t>
        </is>
      </c>
      <c r="O240" t="n">
        <v>1</v>
      </c>
      <c r="P240" s="40">
        <f>IF(A240="Lead",IF(ISNUMBER(MATCH(G240,QualityStatuses,0)),1,0),0)</f>
        <v>0</v>
      </c>
      <c r="Q240" s="40">
        <f>IF(A240="Lead",IF(G240="New Lead",0,1),0)</f>
        <v>1</v>
      </c>
      <c r="R240" s="40">
        <f>IF(A240="Lead",IF(G240="Lost",1,0),0)</f>
        <v>0</v>
      </c>
      <c r="S240" t="n">
        <v>1</v>
      </c>
      <c r="T240" t="n">
        <v>0</v>
      </c>
      <c r="U240" t="n">
        <v>0</v>
      </c>
      <c r="V240" t="n">
        <v>0</v>
      </c>
      <c r="W240" t="n">
        <v>0</v>
      </c>
      <c r="X240" t="n">
        <v>0</v>
      </c>
      <c r="Y240">
        <f>IF(AND(A240="Lead",COUNTIF(MetaCamps,C240)&gt;0),1,0)</f>
        <v>1</v>
      </c>
      <c r="Z240">
        <f>IF(Y240=1,P240,0)</f>
        <v>0</v>
      </c>
    </row>
    <row r="241">
      <c r="A241" t="inlineStr">
        <is>
          <t>Lead</t>
        </is>
      </c>
      <c r="B241" s="39" t="str">
        <f>IFERROR(INDEX(CampTypes,MATCH(C241,CampList,0)),"Unattributed")</f>
        <v>New</v>
      </c>
      <c r="C241" t="inlineStr">
        <is>
          <t>ABO | Natuf | Leads | Unit Franchise | India | Oct26 | V1</t>
        </is>
      </c>
      <c r="D241" t="inlineStr">
        <is>
          <t>Natuf | Broad | Tier1 + Growth Cities | Oct26 | V1</t>
        </is>
      </c>
      <c r="E241" t="inlineStr">
        <is>
          <t>Natuf | Reel | Brand Ambassador | Heard Of Owning A Cafe | V1</t>
        </is>
      </c>
      <c r="F241" t="inlineStr">
        <is>
          <t>In House Natuf</t>
        </is>
      </c>
      <c r="G241" t="inlineStr">
        <is>
          <t>Attempt 1</t>
        </is>
      </c>
      <c r="H241" s="39" t="str">
        <f>IF(ISNUMBER(MATCH(G241,QualityStatuses,0)),"Quality Lead","Non-Quality Lead")</f>
        <v>Non-Quality Lead</v>
      </c>
      <c r="I241" t="inlineStr">
        <is>
          <t>2026-10</t>
        </is>
      </c>
      <c r="J241" t="inlineStr">
        <is>
          <t>Wk of 2026-10-26</t>
        </is>
      </c>
      <c r="K241" t="inlineStr">
        <is>
          <t>Marshal Malbari</t>
        </is>
      </c>
      <c r="L241" t="inlineStr">
        <is>
          <t>Facebook</t>
        </is>
      </c>
      <c r="M241" t="inlineStr">
        <is>
          <t>Direct (campaign tagged in CRM)</t>
        </is>
      </c>
      <c r="N241" t="inlineStr">
        <is>
          <t>6ae37b1fa6c3358867dbe1d0</t>
        </is>
      </c>
      <c r="O241" t="n">
        <v>1</v>
      </c>
      <c r="P241" s="40">
        <f>IF(A241="Lead",IF(ISNUMBER(MATCH(G241,QualityStatuses,0)),1,0),0)</f>
        <v>0</v>
      </c>
      <c r="Q241" s="40">
        <f>IF(A241="Lead",IF(G241="New Lead",0,1),0)</f>
        <v>1</v>
      </c>
      <c r="R241" s="40">
        <f>IF(A241="Lead",IF(G241="Lost",1,0),0)</f>
        <v>0</v>
      </c>
      <c r="S241" t="n">
        <v>1</v>
      </c>
      <c r="T241" t="n">
        <v>1</v>
      </c>
      <c r="U241" t="n">
        <v>0</v>
      </c>
      <c r="V241" t="n">
        <v>0</v>
      </c>
      <c r="W241" t="n">
        <v>0</v>
      </c>
      <c r="X241" t="n">
        <v>0</v>
      </c>
      <c r="Y241">
        <f>IF(AND(A241="Lead",COUNTIF(MetaCamps,C241)&gt;0),1,0)</f>
        <v>1</v>
      </c>
      <c r="Z241">
        <f>IF(Y241=1,P241,0)</f>
        <v>0</v>
      </c>
    </row>
    <row r="242">
      <c r="A242" t="inlineStr">
        <is>
          <t>Lead</t>
        </is>
      </c>
      <c r="B242" s="39" t="str">
        <f>IFERROR(INDEX(CampTypes,MATCH(C242,CampList,0)),"Unattributed")</f>
        <v>New</v>
      </c>
      <c r="C242" t="inlineStr">
        <is>
          <t>ABO | Natuf | Leads | Master Franchise | India | Oct26 | V1</t>
        </is>
      </c>
      <c r="D242" t="inlineStr">
        <is>
          <t>Natuf | Business Owners | Tier1 + Growth Cities | Oct26 | V1</t>
        </is>
      </c>
      <c r="E242" t="inlineStr">
        <is>
          <t>Natuf | Static | Become A Levantine Food | V1</t>
        </is>
      </c>
      <c r="F242" t="inlineStr">
        <is>
          <t>Natuf_MF</t>
        </is>
      </c>
      <c r="G242" t="inlineStr">
        <is>
          <t>Attempt 1</t>
        </is>
      </c>
      <c r="H242" s="39" t="str">
        <f>IF(ISNUMBER(MATCH(G242,QualityStatuses,0)),"Quality Lead","Non-Quality Lead")</f>
        <v>Non-Quality Lead</v>
      </c>
      <c r="I242" t="inlineStr">
        <is>
          <t>2026-10</t>
        </is>
      </c>
      <c r="J242" t="inlineStr">
        <is>
          <t>Wk of 2026-10-26</t>
        </is>
      </c>
      <c r="K242" t="inlineStr">
        <is>
          <t>Marshal Malbari</t>
        </is>
      </c>
      <c r="L242" t="inlineStr">
        <is>
          <t>Facebook</t>
        </is>
      </c>
      <c r="M242" t="inlineStr">
        <is>
          <t>Direct (campaign tagged in CRM)</t>
        </is>
      </c>
      <c r="N242" t="inlineStr">
        <is>
          <t>6ae37933fbb16d1f38262d55</t>
        </is>
      </c>
      <c r="O242" t="n">
        <v>1</v>
      </c>
      <c r="P242" s="40">
        <f>IF(A242="Lead",IF(ISNUMBER(MATCH(G242,QualityStatuses,0)),1,0),0)</f>
        <v>0</v>
      </c>
      <c r="Q242" s="40">
        <f>IF(A242="Lead",IF(G242="New Lead",0,1),0)</f>
        <v>1</v>
      </c>
      <c r="R242" s="40">
        <f>IF(A242="Lead",IF(G242="Lost",1,0),0)</f>
        <v>0</v>
      </c>
      <c r="S242" t="n">
        <v>1</v>
      </c>
      <c r="T242" t="n">
        <v>1</v>
      </c>
      <c r="U242" t="n">
        <v>0</v>
      </c>
      <c r="V242" t="n">
        <v>0</v>
      </c>
      <c r="W242" t="n">
        <v>0</v>
      </c>
      <c r="X242" t="n">
        <v>0</v>
      </c>
      <c r="Y242">
        <f>IF(AND(A242="Lead",COUNTIF(MetaCamps,C242)&gt;0),1,0)</f>
        <v>1</v>
      </c>
      <c r="Z242">
        <f>IF(Y242=1,P242,0)</f>
        <v>0</v>
      </c>
    </row>
    <row r="243">
      <c r="A243" t="inlineStr">
        <is>
          <t>Lead</t>
        </is>
      </c>
      <c r="B243" s="39" t="str">
        <f>IFERROR(INDEX(CampTypes,MATCH(C243,CampList,0)),"Unattributed")</f>
        <v>New</v>
      </c>
      <c r="C243" t="inlineStr">
        <is>
          <t>ABO | Natuf | Leads | Unit Franchise | India | Oct26 | V1</t>
        </is>
      </c>
      <c r="D243" t="inlineStr">
        <is>
          <t>Natuf | LAL 1% | India | Jul26 | V1</t>
        </is>
      </c>
      <c r="E243" t="inlineStr">
        <is>
          <t>Natuf | Reel | Brand Ambassador | Heard Of Owning A Cafe | V1</t>
        </is>
      </c>
      <c r="F243" t="inlineStr">
        <is>
          <t>In House Natuf</t>
        </is>
      </c>
      <c r="G243" t="inlineStr">
        <is>
          <t>Attempt 2</t>
        </is>
      </c>
      <c r="H243" s="39" t="str">
        <f>IF(ISNUMBER(MATCH(G243,QualityStatuses,0)),"Quality Lead","Non-Quality Lead")</f>
        <v>Non-Quality Lead</v>
      </c>
      <c r="I243" t="inlineStr">
        <is>
          <t>2026-10</t>
        </is>
      </c>
      <c r="J243" t="inlineStr">
        <is>
          <t>Wk of 2026-10-26</t>
        </is>
      </c>
      <c r="K243" t="inlineStr">
        <is>
          <t>Omkar Navge</t>
        </is>
      </c>
      <c r="L243" t="inlineStr">
        <is>
          <t>Facebook</t>
        </is>
      </c>
      <c r="M243" t="inlineStr">
        <is>
          <t>Direct (campaign tagged in CRM)</t>
        </is>
      </c>
      <c r="N243" t="inlineStr">
        <is>
          <t>6ae376c141ad474a5c1a8620</t>
        </is>
      </c>
      <c r="O243" t="n">
        <v>1</v>
      </c>
      <c r="P243" s="40">
        <f>IF(A243="Lead",IF(ISNUMBER(MATCH(G243,QualityStatuses,0)),1,0),0)</f>
        <v>0</v>
      </c>
      <c r="Q243" s="40">
        <f>IF(A243="Lead",IF(G243="New Lead",0,1),0)</f>
        <v>1</v>
      </c>
      <c r="R243" s="40">
        <f>IF(A243="Lead",IF(G243="Lost",1,0),0)</f>
        <v>0</v>
      </c>
      <c r="S243" t="n">
        <v>2</v>
      </c>
      <c r="T243" t="n">
        <v>0</v>
      </c>
      <c r="U243" t="n">
        <v>0</v>
      </c>
      <c r="V243" t="n">
        <v>0</v>
      </c>
      <c r="W243" t="n">
        <v>0</v>
      </c>
      <c r="X243" t="n">
        <v>0</v>
      </c>
      <c r="Y243">
        <f>IF(AND(A243="Lead",COUNTIF(MetaCamps,C243)&gt;0),1,0)</f>
        <v>1</v>
      </c>
      <c r="Z243">
        <f>IF(Y243=1,P243,0)</f>
        <v>0</v>
      </c>
    </row>
    <row r="244">
      <c r="A244" t="inlineStr">
        <is>
          <t>Lead</t>
        </is>
      </c>
      <c r="B244" s="39" t="str">
        <f>IFERROR(INDEX(CampTypes,MATCH(C244,CampList,0)),"Unattributed")</f>
        <v>New</v>
      </c>
      <c r="C244" t="inlineStr">
        <is>
          <t>ABO | Natuf | Leads | Unit Franchise | India | Oct26 | V1</t>
        </is>
      </c>
      <c r="D244" t="inlineStr">
        <is>
          <t>Natuf | LAL 1% | India | Jul26 | V1</t>
        </is>
      </c>
      <c r="E244" t="inlineStr">
        <is>
          <t>Natuf | Reel | Brand Ambassador | Heard Of Owning A Cafe | V1</t>
        </is>
      </c>
      <c r="F244" t="inlineStr">
        <is>
          <t>In House Natuf</t>
        </is>
      </c>
      <c r="G244" t="inlineStr">
        <is>
          <t>Attempt 1</t>
        </is>
      </c>
      <c r="H244" s="39" t="str">
        <f>IF(ISNUMBER(MATCH(G244,QualityStatuses,0)),"Quality Lead","Non-Quality Lead")</f>
        <v>Non-Quality Lead</v>
      </c>
      <c r="I244" t="inlineStr">
        <is>
          <t>2026-10</t>
        </is>
      </c>
      <c r="J244" t="inlineStr">
        <is>
          <t>Wk of 2026-10-26</t>
        </is>
      </c>
      <c r="K244" t="inlineStr">
        <is>
          <t>Marshal Malbari</t>
        </is>
      </c>
      <c r="L244" t="inlineStr">
        <is>
          <t>Facebook</t>
        </is>
      </c>
      <c r="M244" t="inlineStr">
        <is>
          <t>Direct (campaign tagged in CRM)</t>
        </is>
      </c>
      <c r="N244" t="inlineStr">
        <is>
          <t>6ae37627a7da11222f4ee5d0</t>
        </is>
      </c>
      <c r="O244" t="n">
        <v>1</v>
      </c>
      <c r="P244" s="40">
        <f>IF(A244="Lead",IF(ISNUMBER(MATCH(G244,QualityStatuses,0)),1,0),0)</f>
        <v>0</v>
      </c>
      <c r="Q244" s="40">
        <f>IF(A244="Lead",IF(G244="New Lead",0,1),0)</f>
        <v>1</v>
      </c>
      <c r="R244" s="40">
        <f>IF(A244="Lead",IF(G244="Lost",1,0),0)</f>
        <v>0</v>
      </c>
      <c r="S244" t="n">
        <v>2</v>
      </c>
      <c r="T244" t="n">
        <v>0</v>
      </c>
      <c r="U244" t="n">
        <v>0</v>
      </c>
      <c r="V244" t="n">
        <v>0</v>
      </c>
      <c r="W244" t="n">
        <v>0</v>
      </c>
      <c r="X244" t="n">
        <v>0</v>
      </c>
      <c r="Y244">
        <f>IF(AND(A244="Lead",COUNTIF(MetaCamps,C244)&gt;0),1,0)</f>
        <v>1</v>
      </c>
      <c r="Z244">
        <f>IF(Y244=1,P244,0)</f>
        <v>0</v>
      </c>
    </row>
    <row r="245">
      <c r="A245" t="inlineStr">
        <is>
          <t>Lead</t>
        </is>
      </c>
      <c r="B245" s="39" t="str">
        <f>IFERROR(INDEX(CampTypes,MATCH(C245,CampList,0)),"Unattributed")</f>
        <v>New</v>
      </c>
      <c r="C245" t="inlineStr">
        <is>
          <t>ABO | Natuf | Leads | Unit Franchise | India | Oct26 | V1</t>
        </is>
      </c>
      <c r="D245" t="inlineStr">
        <is>
          <t>Natuf | Investors | Tier1 + Growth Cities | Oct26 | V1</t>
        </is>
      </c>
      <c r="E245" t="inlineStr">
        <is>
          <t>Natuf | Reel | Brand Ambassador | Heard Of Owning A Cafe | V1</t>
        </is>
      </c>
      <c r="F245" t="inlineStr">
        <is>
          <t>In House Natuf</t>
        </is>
      </c>
      <c r="G245" t="inlineStr">
        <is>
          <t>Connected</t>
        </is>
      </c>
      <c r="H245" s="39" t="str">
        <f>IF(ISNUMBER(MATCH(G245,QualityStatuses,0)),"Quality Lead","Non-Quality Lead")</f>
        <v>Non-Quality Lead</v>
      </c>
      <c r="I245" t="inlineStr">
        <is>
          <t>2026-10</t>
        </is>
      </c>
      <c r="J245" t="inlineStr">
        <is>
          <t>Wk of 2026-10-26</t>
        </is>
      </c>
      <c r="K245" t="inlineStr">
        <is>
          <t>Omkar Navge</t>
        </is>
      </c>
      <c r="L245" t="inlineStr">
        <is>
          <t>Facebook</t>
        </is>
      </c>
      <c r="M245" t="inlineStr">
        <is>
          <t>Direct (campaign tagged in CRM)</t>
        </is>
      </c>
      <c r="N245" t="inlineStr">
        <is>
          <t>6ae375aa5015c946de6c1a9c</t>
        </is>
      </c>
      <c r="O245" t="n">
        <v>1</v>
      </c>
      <c r="P245" s="40">
        <f>IF(A245="Lead",IF(ISNUMBER(MATCH(G245,QualityStatuses,0)),1,0),0)</f>
        <v>0</v>
      </c>
      <c r="Q245" s="40">
        <f>IF(A245="Lead",IF(G245="New Lead",0,1),0)</f>
        <v>1</v>
      </c>
      <c r="R245" s="40">
        <f>IF(A245="Lead",IF(G245="Lost",1,0),0)</f>
        <v>0</v>
      </c>
      <c r="S245" t="n">
        <v>2</v>
      </c>
      <c r="T245" t="n">
        <v>2</v>
      </c>
      <c r="U245" t="n">
        <v>0</v>
      </c>
      <c r="V245" t="n">
        <v>0</v>
      </c>
      <c r="W245" t="n">
        <v>0</v>
      </c>
      <c r="X245" t="n">
        <v>0</v>
      </c>
      <c r="Y245">
        <f>IF(AND(A245="Lead",COUNTIF(MetaCamps,C245)&gt;0),1,0)</f>
        <v>1</v>
      </c>
      <c r="Z245">
        <f>IF(Y245=1,P245,0)</f>
        <v>0</v>
      </c>
    </row>
    <row r="246">
      <c r="A246" t="inlineStr">
        <is>
          <t>Lead</t>
        </is>
      </c>
      <c r="B246" s="39" t="str">
        <f>IFERROR(INDEX(CampTypes,MATCH(C246,CampList,0)),"Unattributed")</f>
        <v>New</v>
      </c>
      <c r="C246" t="inlineStr">
        <is>
          <t>ABO | Natuf | Leads | Unit Franchise | India | Oct26 | V1</t>
        </is>
      </c>
      <c r="D246" t="inlineStr">
        <is>
          <t>Natuf | Investors | Tier1 + Growth Cities | Oct26 | V1</t>
        </is>
      </c>
      <c r="E246" t="inlineStr">
        <is>
          <t>Natuf | Reel | Brand Ambassador | Heard Of Owning A Cafe | V1</t>
        </is>
      </c>
      <c r="F246" t="inlineStr">
        <is>
          <t>In House Natuf</t>
        </is>
      </c>
      <c r="G246" t="inlineStr">
        <is>
          <t>Attempt 2</t>
        </is>
      </c>
      <c r="H246" s="39" t="str">
        <f>IF(ISNUMBER(MATCH(G246,QualityStatuses,0)),"Quality Lead","Non-Quality Lead")</f>
        <v>Non-Quality Lead</v>
      </c>
      <c r="I246" t="inlineStr">
        <is>
          <t>2026-10</t>
        </is>
      </c>
      <c r="J246" t="inlineStr">
        <is>
          <t>Wk of 2026-10-26</t>
        </is>
      </c>
      <c r="K246" t="inlineStr">
        <is>
          <t>Omkar Navge</t>
        </is>
      </c>
      <c r="L246" t="inlineStr">
        <is>
          <t>Facebook</t>
        </is>
      </c>
      <c r="M246" t="inlineStr">
        <is>
          <t>Direct (campaign tagged in CRM)</t>
        </is>
      </c>
      <c r="N246" t="inlineStr">
        <is>
          <t>6ae37597fbb16d1f382629c3</t>
        </is>
      </c>
      <c r="O246" t="n">
        <v>1</v>
      </c>
      <c r="P246" s="40">
        <f>IF(A246="Lead",IF(ISNUMBER(MATCH(G246,QualityStatuses,0)),1,0),0)</f>
        <v>0</v>
      </c>
      <c r="Q246" s="40">
        <f>IF(A246="Lead",IF(G246="New Lead",0,1),0)</f>
        <v>1</v>
      </c>
      <c r="R246" s="40">
        <f>IF(A246="Lead",IF(G246="Lost",1,0),0)</f>
        <v>0</v>
      </c>
      <c r="S246" t="n">
        <v>2</v>
      </c>
      <c r="T246" t="n">
        <v>1</v>
      </c>
      <c r="U246" t="n">
        <v>0</v>
      </c>
      <c r="V246" t="n">
        <v>0</v>
      </c>
      <c r="W246" t="n">
        <v>0</v>
      </c>
      <c r="X246" t="n">
        <v>0</v>
      </c>
      <c r="Y246">
        <f>IF(AND(A246="Lead",COUNTIF(MetaCamps,C246)&gt;0),1,0)</f>
        <v>1</v>
      </c>
      <c r="Z246">
        <f>IF(Y246=1,P246,0)</f>
        <v>0</v>
      </c>
    </row>
    <row r="247">
      <c r="A247" t="inlineStr">
        <is>
          <t>Lead</t>
        </is>
      </c>
      <c r="B247" s="39" t="str">
        <f>IFERROR(INDEX(CampTypes,MATCH(C247,CampList,0)),"Unattributed")</f>
        <v>New</v>
      </c>
      <c r="C247" t="inlineStr">
        <is>
          <t>ABO | Natuf | Leads | Unit Franchise | India | Oct26 | V1</t>
        </is>
      </c>
      <c r="D247" t="inlineStr">
        <is>
          <t>Natuf | Investors | Tier1 + Growth Cities | Oct26 | V1</t>
        </is>
      </c>
      <c r="E247" t="inlineStr">
        <is>
          <t>Natuf | Reel | Brand Ambassador | Heard Of Owning A Cafe | V1</t>
        </is>
      </c>
      <c r="F247" t="inlineStr">
        <is>
          <t>In House Natuf</t>
        </is>
      </c>
      <c r="G247" t="inlineStr">
        <is>
          <t>Details Shared</t>
        </is>
      </c>
      <c r="H247" s="39" t="str">
        <f>IF(ISNUMBER(MATCH(G247,QualityStatuses,0)),"Quality Lead","Non-Quality Lead")</f>
        <v>Quality Lead</v>
      </c>
      <c r="I247" t="inlineStr">
        <is>
          <t>2026-10</t>
        </is>
      </c>
      <c r="J247" t="inlineStr">
        <is>
          <t>Wk of 2026-10-26</t>
        </is>
      </c>
      <c r="K247" t="inlineStr">
        <is>
          <t>Vikas Pathak</t>
        </is>
      </c>
      <c r="L247" t="inlineStr">
        <is>
          <t>Facebook</t>
        </is>
      </c>
      <c r="M247" t="inlineStr">
        <is>
          <t>Direct (campaign tagged in CRM)</t>
        </is>
      </c>
      <c r="N247" t="inlineStr">
        <is>
          <t>6ae371740409ac183b8765ee</t>
        </is>
      </c>
      <c r="O247" t="n">
        <v>1</v>
      </c>
      <c r="P247" s="40">
        <f>IF(A247="Lead",IF(ISNUMBER(MATCH(G247,QualityStatuses,0)),1,0),0)</f>
        <v>1</v>
      </c>
      <c r="Q247" s="40">
        <f>IF(A247="Lead",IF(G247="New Lead",0,1),0)</f>
        <v>1</v>
      </c>
      <c r="R247" s="40">
        <f>IF(A247="Lead",IF(G247="Lost",1,0),0)</f>
        <v>0</v>
      </c>
      <c r="S247" t="n">
        <v>1</v>
      </c>
      <c r="T247" t="n">
        <v>1</v>
      </c>
      <c r="U247" t="n">
        <v>0</v>
      </c>
      <c r="V247" t="n">
        <v>0</v>
      </c>
      <c r="W247" t="n">
        <v>0</v>
      </c>
      <c r="X247" t="n">
        <v>0</v>
      </c>
      <c r="Y247">
        <f>IF(AND(A247="Lead",COUNTIF(MetaCamps,C247)&gt;0),1,0)</f>
        <v>1</v>
      </c>
      <c r="Z247">
        <f>IF(Y247=1,P247,0)</f>
        <v>1</v>
      </c>
    </row>
    <row r="248">
      <c r="A248" t="inlineStr">
        <is>
          <t>Lead</t>
        </is>
      </c>
      <c r="B248" s="39" t="str">
        <f>IFERROR(INDEX(CampTypes,MATCH(C248,CampList,0)),"Unattributed")</f>
        <v>New</v>
      </c>
      <c r="C248" t="inlineStr">
        <is>
          <t>ABO | Natuf | Leads | Unit Franchise | India | Oct26 | V1</t>
        </is>
      </c>
      <c r="D248" t="inlineStr">
        <is>
          <t>Natuf | Business Owners | Tier1 + Growth Cities | Oct26 | V1</t>
        </is>
      </c>
      <c r="E248" t="inlineStr">
        <is>
          <t>Natuf | Reel | Brand Ambassador | Heard Of Owning A Cafe | V1</t>
        </is>
      </c>
      <c r="F248" t="inlineStr">
        <is>
          <t>In House Natuf</t>
        </is>
      </c>
      <c r="G248" t="inlineStr">
        <is>
          <t>Attempt 1</t>
        </is>
      </c>
      <c r="H248" s="39" t="str">
        <f>IF(ISNUMBER(MATCH(G248,QualityStatuses,0)),"Quality Lead","Non-Quality Lead")</f>
        <v>Non-Quality Lead</v>
      </c>
      <c r="I248" t="inlineStr">
        <is>
          <t>2026-10</t>
        </is>
      </c>
      <c r="J248" t="inlineStr">
        <is>
          <t>Wk of 2026-10-26</t>
        </is>
      </c>
      <c r="K248" t="inlineStr">
        <is>
          <t>Omkar Navge</t>
        </is>
      </c>
      <c r="L248" t="inlineStr">
        <is>
          <t>Facebook</t>
        </is>
      </c>
      <c r="M248" t="inlineStr">
        <is>
          <t>Direct (campaign tagged in CRM)</t>
        </is>
      </c>
      <c r="N248" t="inlineStr">
        <is>
          <t>6ae36e21244b7a207e8405e9</t>
        </is>
      </c>
      <c r="O248" t="n">
        <v>1</v>
      </c>
      <c r="P248" s="40">
        <f>IF(A248="Lead",IF(ISNUMBER(MATCH(G248,QualityStatuses,0)),1,0),0)</f>
        <v>0</v>
      </c>
      <c r="Q248" s="40">
        <f>IF(A248="Lead",IF(G248="New Lead",0,1),0)</f>
        <v>1</v>
      </c>
      <c r="R248" s="40">
        <f>IF(A248="Lead",IF(G248="Lost",1,0),0)</f>
        <v>0</v>
      </c>
      <c r="S248" t="n">
        <v>1</v>
      </c>
      <c r="T248" t="n">
        <v>0</v>
      </c>
      <c r="U248" t="n">
        <v>0</v>
      </c>
      <c r="V248" t="n">
        <v>0</v>
      </c>
      <c r="W248" t="n">
        <v>0</v>
      </c>
      <c r="X248" t="n">
        <v>0</v>
      </c>
      <c r="Y248">
        <f>IF(AND(A248="Lead",COUNTIF(MetaCamps,C248)&gt;0),1,0)</f>
        <v>1</v>
      </c>
      <c r="Z248">
        <f>IF(Y248=1,P248,0)</f>
        <v>0</v>
      </c>
    </row>
    <row r="249">
      <c r="A249" t="inlineStr">
        <is>
          <t>Lead</t>
        </is>
      </c>
      <c r="B249" s="39" t="str">
        <f>IFERROR(INDEX(CampTypes,MATCH(C249,CampList,0)),"Unattributed")</f>
        <v>New</v>
      </c>
      <c r="C249" t="inlineStr">
        <is>
          <t>ABO | Natuf | Leads | Unit Franchise | India | Oct26 | V1</t>
        </is>
      </c>
      <c r="D249" t="inlineStr">
        <is>
          <t>Natuf | LAL 1% | India | Jul26 | V1</t>
        </is>
      </c>
      <c r="E249" t="inlineStr">
        <is>
          <t>Natuf | Reel | Brand Ambassador | Heard Of Owning A Cafe | V1</t>
        </is>
      </c>
      <c r="F249" t="inlineStr">
        <is>
          <t>In House Natuf</t>
        </is>
      </c>
      <c r="G249" t="inlineStr">
        <is>
          <t>Details Shared</t>
        </is>
      </c>
      <c r="H249" s="39" t="str">
        <f>IF(ISNUMBER(MATCH(G249,QualityStatuses,0)),"Quality Lead","Non-Quality Lead")</f>
        <v>Quality Lead</v>
      </c>
      <c r="I249" t="inlineStr">
        <is>
          <t>2026-10</t>
        </is>
      </c>
      <c r="J249" t="inlineStr">
        <is>
          <t>Wk of 2026-10-26</t>
        </is>
      </c>
      <c r="K249" t="inlineStr">
        <is>
          <t>Vikas Pathak</t>
        </is>
      </c>
      <c r="L249" t="inlineStr">
        <is>
          <t>Facebook</t>
        </is>
      </c>
      <c r="M249" t="inlineStr">
        <is>
          <t>Direct (campaign tagged in CRM)</t>
        </is>
      </c>
      <c r="N249" t="inlineStr">
        <is>
          <t>6ae36d5120c804e6f5c6ef3e</t>
        </is>
      </c>
      <c r="O249" t="n">
        <v>1</v>
      </c>
      <c r="P249" s="40">
        <f>IF(A249="Lead",IF(ISNUMBER(MATCH(G249,QualityStatuses,0)),1,0),0)</f>
        <v>1</v>
      </c>
      <c r="Q249" s="40">
        <f>IF(A249="Lead",IF(G249="New Lead",0,1),0)</f>
        <v>1</v>
      </c>
      <c r="R249" s="40">
        <f>IF(A249="Lead",IF(G249="Lost",1,0),0)</f>
        <v>0</v>
      </c>
      <c r="S249" t="n">
        <v>1</v>
      </c>
      <c r="T249" t="n">
        <v>1</v>
      </c>
      <c r="U249" t="n">
        <v>0</v>
      </c>
      <c r="V249" t="n">
        <v>0</v>
      </c>
      <c r="W249" t="n">
        <v>0</v>
      </c>
      <c r="X249" t="n">
        <v>0</v>
      </c>
      <c r="Y249">
        <f>IF(AND(A249="Lead",COUNTIF(MetaCamps,C249)&gt;0),1,0)</f>
        <v>1</v>
      </c>
      <c r="Z249">
        <f>IF(Y249=1,P249,0)</f>
        <v>1</v>
      </c>
    </row>
    <row r="250">
      <c r="A250" t="inlineStr">
        <is>
          <t>Lead</t>
        </is>
      </c>
      <c r="B250" s="39" t="str">
        <f>IFERROR(INDEX(CampTypes,MATCH(C250,CampList,0)),"Unattributed")</f>
        <v>New</v>
      </c>
      <c r="C250" t="inlineStr">
        <is>
          <t>ABO | Natuf | Leads | Unit Franchise | India | Oct26 | V1</t>
        </is>
      </c>
      <c r="D250" t="inlineStr">
        <is>
          <t>Natuf | LAL 1% | India | Jul26 | V1</t>
        </is>
      </c>
      <c r="E250" t="inlineStr">
        <is>
          <t>Natuf | Reel | Brand Ambassador | Heard Of Owning A Cafe | V1</t>
        </is>
      </c>
      <c r="F250" t="inlineStr">
        <is>
          <t>In House Natuf</t>
        </is>
      </c>
      <c r="G250" t="inlineStr">
        <is>
          <t>Attempt 1</t>
        </is>
      </c>
      <c r="H250" s="39" t="str">
        <f>IF(ISNUMBER(MATCH(G250,QualityStatuses,0)),"Quality Lead","Non-Quality Lead")</f>
        <v>Non-Quality Lead</v>
      </c>
      <c r="I250" t="inlineStr">
        <is>
          <t>2026-10</t>
        </is>
      </c>
      <c r="J250" t="inlineStr">
        <is>
          <t>Wk of 2026-10-26</t>
        </is>
      </c>
      <c r="K250" t="inlineStr">
        <is>
          <t>Vikas Pathak</t>
        </is>
      </c>
      <c r="L250" t="inlineStr">
        <is>
          <t>Facebook</t>
        </is>
      </c>
      <c r="M250" t="inlineStr">
        <is>
          <t>Direct (campaign tagged in CRM)</t>
        </is>
      </c>
      <c r="N250" t="inlineStr">
        <is>
          <t>6ae36cd94544eedf06acf5a9</t>
        </is>
      </c>
      <c r="O250" t="n">
        <v>1</v>
      </c>
      <c r="P250" s="40">
        <f>IF(A250="Lead",IF(ISNUMBER(MATCH(G250,QualityStatuses,0)),1,0),0)</f>
        <v>0</v>
      </c>
      <c r="Q250" s="40">
        <f>IF(A250="Lead",IF(G250="New Lead",0,1),0)</f>
        <v>1</v>
      </c>
      <c r="R250" s="40">
        <f>IF(A250="Lead",IF(G250="Lost",1,0),0)</f>
        <v>0</v>
      </c>
      <c r="S250" t="n">
        <v>1</v>
      </c>
      <c r="T250" t="n">
        <v>0</v>
      </c>
      <c r="U250" t="n">
        <v>0</v>
      </c>
      <c r="V250" t="n">
        <v>0</v>
      </c>
      <c r="W250" t="n">
        <v>0</v>
      </c>
      <c r="X250" t="n">
        <v>0</v>
      </c>
      <c r="Y250">
        <f>IF(AND(A250="Lead",COUNTIF(MetaCamps,C250)&gt;0),1,0)</f>
        <v>1</v>
      </c>
      <c r="Z250">
        <f>IF(Y250=1,P250,0)</f>
        <v>0</v>
      </c>
    </row>
    <row r="251">
      <c r="A251" t="inlineStr">
        <is>
          <t>Lead</t>
        </is>
      </c>
      <c r="B251" s="39" t="str">
        <f>IFERROR(INDEX(CampTypes,MATCH(C251,CampList,0)),"Unattributed")</f>
        <v>New</v>
      </c>
      <c r="C251" t="inlineStr">
        <is>
          <t>ABO | Natuf | Leads | Unit Franchise | India | Oct26 | V1</t>
        </is>
      </c>
      <c r="D251" t="inlineStr">
        <is>
          <t>Natuf | LAL 1% | India | Jul26 | V1</t>
        </is>
      </c>
      <c r="E251" t="inlineStr">
        <is>
          <t>Natuf | Reel | Brand Ambassador | Heard Of Owning A Cafe | V1</t>
        </is>
      </c>
      <c r="F251" t="inlineStr">
        <is>
          <t>In House Natuf</t>
        </is>
      </c>
      <c r="G251" t="inlineStr">
        <is>
          <t>Qualified</t>
        </is>
      </c>
      <c r="H251" s="39" t="str">
        <f>IF(ISNUMBER(MATCH(G251,QualityStatuses,0)),"Quality Lead","Non-Quality Lead")</f>
        <v>Quality Lead</v>
      </c>
      <c r="I251" t="inlineStr">
        <is>
          <t>2026-10</t>
        </is>
      </c>
      <c r="J251" t="inlineStr">
        <is>
          <t>Wk of 2026-10-26</t>
        </is>
      </c>
      <c r="K251" t="inlineStr">
        <is>
          <t>Omkar Navge</t>
        </is>
      </c>
      <c r="L251" t="inlineStr">
        <is>
          <t>Facebook</t>
        </is>
      </c>
      <c r="M251" t="inlineStr">
        <is>
          <t>Direct (campaign tagged in CRM)</t>
        </is>
      </c>
      <c r="N251" t="inlineStr">
        <is>
          <t>6ae36c828121b7f210f9a345</t>
        </is>
      </c>
      <c r="O251" t="n">
        <v>1</v>
      </c>
      <c r="P251" s="40">
        <f>IF(A251="Lead",IF(ISNUMBER(MATCH(G251,QualityStatuses,0)),1,0),0)</f>
        <v>1</v>
      </c>
      <c r="Q251" s="40">
        <f>IF(A251="Lead",IF(G251="New Lead",0,1),0)</f>
        <v>1</v>
      </c>
      <c r="R251" s="40">
        <f>IF(A251="Lead",IF(G251="Lost",1,0),0)</f>
        <v>0</v>
      </c>
      <c r="S251" t="n">
        <v>3</v>
      </c>
      <c r="T251" t="n">
        <v>2</v>
      </c>
      <c r="U251" t="n">
        <v>0</v>
      </c>
      <c r="V251" t="n">
        <v>0</v>
      </c>
      <c r="W251" t="n">
        <v>0</v>
      </c>
      <c r="X251" t="n">
        <v>0</v>
      </c>
      <c r="Y251">
        <f>IF(AND(A251="Lead",COUNTIF(MetaCamps,C251)&gt;0),1,0)</f>
        <v>1</v>
      </c>
      <c r="Z251">
        <f>IF(Y251=1,P251,0)</f>
        <v>1</v>
      </c>
    </row>
    <row r="252">
      <c r="A252" t="inlineStr">
        <is>
          <t>Lead</t>
        </is>
      </c>
      <c r="B252" s="39" t="str">
        <f>IFERROR(INDEX(CampTypes,MATCH(C252,CampList,0)),"Unattributed")</f>
        <v>New</v>
      </c>
      <c r="C252" t="inlineStr">
        <is>
          <t>ABO | Natuf | Leads | Unit Franchise | India | Oct26 | V1</t>
        </is>
      </c>
      <c r="D252" t="inlineStr">
        <is>
          <t>Natuf | Broad | Tier1 + Growth Cities | Oct26 | V1</t>
        </is>
      </c>
      <c r="E252" t="inlineStr">
        <is>
          <t>Natuf | Reel | Brand Ambassador | Heard Of Owning A Cafe | V1</t>
        </is>
      </c>
      <c r="F252" t="inlineStr">
        <is>
          <t>In House Natuf</t>
        </is>
      </c>
      <c r="G252" t="inlineStr">
        <is>
          <t>Attempt 1</t>
        </is>
      </c>
      <c r="H252" s="39" t="str">
        <f>IF(ISNUMBER(MATCH(G252,QualityStatuses,0)),"Quality Lead","Non-Quality Lead")</f>
        <v>Non-Quality Lead</v>
      </c>
      <c r="I252" t="inlineStr">
        <is>
          <t>2026-10</t>
        </is>
      </c>
      <c r="J252" t="inlineStr">
        <is>
          <t>Wk of 2026-10-26</t>
        </is>
      </c>
      <c r="K252" t="inlineStr">
        <is>
          <t>Omkar Navge</t>
        </is>
      </c>
      <c r="L252" t="inlineStr">
        <is>
          <t>Facebook</t>
        </is>
      </c>
      <c r="M252" t="inlineStr">
        <is>
          <t>Direct (campaign tagged in CRM)</t>
        </is>
      </c>
      <c r="N252" t="inlineStr">
        <is>
          <t>6ae36bb8d2bfa6943c50688d</t>
        </is>
      </c>
      <c r="O252" t="n">
        <v>1</v>
      </c>
      <c r="P252" s="40">
        <f>IF(A252="Lead",IF(ISNUMBER(MATCH(G252,QualityStatuses,0)),1,0),0)</f>
        <v>0</v>
      </c>
      <c r="Q252" s="40">
        <f>IF(A252="Lead",IF(G252="New Lead",0,1),0)</f>
        <v>1</v>
      </c>
      <c r="R252" s="40">
        <f>IF(A252="Lead",IF(G252="Lost",1,0),0)</f>
        <v>0</v>
      </c>
      <c r="S252" t="n">
        <v>1</v>
      </c>
      <c r="T252" t="n">
        <v>0</v>
      </c>
      <c r="U252" t="n">
        <v>0</v>
      </c>
      <c r="V252" t="n">
        <v>0</v>
      </c>
      <c r="W252" t="n">
        <v>0</v>
      </c>
      <c r="X252" t="n">
        <v>0</v>
      </c>
      <c r="Y252">
        <f>IF(AND(A252="Lead",COUNTIF(MetaCamps,C252)&gt;0),1,0)</f>
        <v>1</v>
      </c>
      <c r="Z252">
        <f>IF(Y252=1,P252,0)</f>
        <v>0</v>
      </c>
    </row>
    <row r="253">
      <c r="A253" t="inlineStr">
        <is>
          <t>Lead</t>
        </is>
      </c>
      <c r="B253" s="39" t="str">
        <f>IFERROR(INDEX(CampTypes,MATCH(C253,CampList,0)),"Unattributed")</f>
        <v>New</v>
      </c>
      <c r="C253" t="inlineStr">
        <is>
          <t>ABO | Natuf | Leads | Unit Franchise | India | Oct26 | V1</t>
        </is>
      </c>
      <c r="D253" t="inlineStr">
        <is>
          <t>Natuf | LAL 1% | India | Jul26 | V1</t>
        </is>
      </c>
      <c r="E253" t="inlineStr">
        <is>
          <t>Natuf | Reel | Brand Ambassador | Heard Of Owning A Cafe | V1</t>
        </is>
      </c>
      <c r="F253" t="inlineStr">
        <is>
          <t>In House Natuf</t>
        </is>
      </c>
      <c r="G253" t="inlineStr">
        <is>
          <t>Attempt 1</t>
        </is>
      </c>
      <c r="H253" s="39" t="str">
        <f>IF(ISNUMBER(MATCH(G253,QualityStatuses,0)),"Quality Lead","Non-Quality Lead")</f>
        <v>Non-Quality Lead</v>
      </c>
      <c r="I253" t="inlineStr">
        <is>
          <t>2026-10</t>
        </is>
      </c>
      <c r="J253" t="inlineStr">
        <is>
          <t>Wk of 2026-10-26</t>
        </is>
      </c>
      <c r="K253" t="inlineStr">
        <is>
          <t>Marshal Malbari</t>
        </is>
      </c>
      <c r="L253" t="inlineStr">
        <is>
          <t>Facebook</t>
        </is>
      </c>
      <c r="M253" t="inlineStr">
        <is>
          <t>Direct (campaign tagged in CRM)</t>
        </is>
      </c>
      <c r="N253" t="inlineStr">
        <is>
          <t>6ae36a3608b768fab0625cc6</t>
        </is>
      </c>
      <c r="O253" t="n">
        <v>1</v>
      </c>
      <c r="P253" s="40">
        <f>IF(A253="Lead",IF(ISNUMBER(MATCH(G253,QualityStatuses,0)),1,0),0)</f>
        <v>0</v>
      </c>
      <c r="Q253" s="40">
        <f>IF(A253="Lead",IF(G253="New Lead",0,1),0)</f>
        <v>1</v>
      </c>
      <c r="R253" s="40">
        <f>IF(A253="Lead",IF(G253="Lost",1,0),0)</f>
        <v>0</v>
      </c>
      <c r="S253" t="n">
        <v>1</v>
      </c>
      <c r="T253" t="n">
        <v>0</v>
      </c>
      <c r="U253" t="n">
        <v>0</v>
      </c>
      <c r="V253" t="n">
        <v>0</v>
      </c>
      <c r="W253" t="n">
        <v>0</v>
      </c>
      <c r="X253" t="n">
        <v>0</v>
      </c>
      <c r="Y253">
        <f>IF(AND(A253="Lead",COUNTIF(MetaCamps,C253)&gt;0),1,0)</f>
        <v>1</v>
      </c>
      <c r="Z253">
        <f>IF(Y253=1,P253,0)</f>
        <v>0</v>
      </c>
    </row>
    <row r="254">
      <c r="A254" t="inlineStr">
        <is>
          <t>Lead</t>
        </is>
      </c>
      <c r="B254" s="39" t="str">
        <f>IFERROR(INDEX(CampTypes,MATCH(C254,CampList,0)),"Unattributed")</f>
        <v>New</v>
      </c>
      <c r="C254" t="inlineStr">
        <is>
          <t>ABO | Natuf | Leads | Unit Franchise | India | Oct26 | V1</t>
        </is>
      </c>
      <c r="D254" t="inlineStr">
        <is>
          <t>Natuf | Business Owners | Tier1 + Growth Cities | Oct26 | V1</t>
        </is>
      </c>
      <c r="E254" t="inlineStr">
        <is>
          <t>Natuf | Reel | Brand Ambassador | Heard Of Owning A Cafe | V1</t>
        </is>
      </c>
      <c r="F254" t="inlineStr">
        <is>
          <t>In House Natuf</t>
        </is>
      </c>
      <c r="G254" t="inlineStr">
        <is>
          <t>Attempt 1</t>
        </is>
      </c>
      <c r="H254" s="39" t="str">
        <f>IF(ISNUMBER(MATCH(G254,QualityStatuses,0)),"Quality Lead","Non-Quality Lead")</f>
        <v>Non-Quality Lead</v>
      </c>
      <c r="I254" t="inlineStr">
        <is>
          <t>2026-10</t>
        </is>
      </c>
      <c r="J254" t="inlineStr">
        <is>
          <t>Wk of 2026-10-26</t>
        </is>
      </c>
      <c r="K254" t="inlineStr">
        <is>
          <t>Omkar Navge</t>
        </is>
      </c>
      <c r="L254" t="inlineStr">
        <is>
          <t>Facebook</t>
        </is>
      </c>
      <c r="M254" t="inlineStr">
        <is>
          <t>Direct (campaign tagged in CRM)</t>
        </is>
      </c>
      <c r="N254" t="inlineStr">
        <is>
          <t>6ae367e6a1410e56d356a78c</t>
        </is>
      </c>
      <c r="O254" t="n">
        <v>1</v>
      </c>
      <c r="P254" s="40">
        <f>IF(A254="Lead",IF(ISNUMBER(MATCH(G254,QualityStatuses,0)),1,0),0)</f>
        <v>0</v>
      </c>
      <c r="Q254" s="40">
        <f>IF(A254="Lead",IF(G254="New Lead",0,1),0)</f>
        <v>1</v>
      </c>
      <c r="R254" s="40">
        <f>IF(A254="Lead",IF(G254="Lost",1,0),0)</f>
        <v>0</v>
      </c>
      <c r="S254" t="n">
        <v>2</v>
      </c>
      <c r="T254" t="n">
        <v>1</v>
      </c>
      <c r="U254" t="n">
        <v>0</v>
      </c>
      <c r="V254" t="n">
        <v>0</v>
      </c>
      <c r="W254" t="n">
        <v>0</v>
      </c>
      <c r="X254" t="n">
        <v>0</v>
      </c>
      <c r="Y254">
        <f>IF(AND(A254="Lead",COUNTIF(MetaCamps,C254)&gt;0),1,0)</f>
        <v>1</v>
      </c>
      <c r="Z254">
        <f>IF(Y254=1,P254,0)</f>
        <v>0</v>
      </c>
    </row>
    <row r="255">
      <c r="A255" t="inlineStr">
        <is>
          <t>Lead</t>
        </is>
      </c>
      <c r="B255" s="39" t="str">
        <f>IFERROR(INDEX(CampTypes,MATCH(C255,CampList,0)),"Unattributed")</f>
        <v>New</v>
      </c>
      <c r="C255" t="inlineStr">
        <is>
          <t>ABO | Natuf | Leads | Unit Franchise | India | Oct26 | V1</t>
        </is>
      </c>
      <c r="D255" t="inlineStr">
        <is>
          <t>Natuf | LAL 1% | India | Jul26 | V1</t>
        </is>
      </c>
      <c r="E255" t="inlineStr">
        <is>
          <t>Natuf | Reel | Brand Ambassador | Heard Of Owning A Cafe | V1</t>
        </is>
      </c>
      <c r="F255" t="inlineStr">
        <is>
          <t>In House Natuf</t>
        </is>
      </c>
      <c r="G255" t="inlineStr">
        <is>
          <t>Attempt 1</t>
        </is>
      </c>
      <c r="H255" s="39" t="str">
        <f>IF(ISNUMBER(MATCH(G255,QualityStatuses,0)),"Quality Lead","Non-Quality Lead")</f>
        <v>Non-Quality Lead</v>
      </c>
      <c r="I255" t="inlineStr">
        <is>
          <t>2026-10</t>
        </is>
      </c>
      <c r="J255" t="inlineStr">
        <is>
          <t>Wk of 2026-10-26</t>
        </is>
      </c>
      <c r="K255" t="inlineStr">
        <is>
          <t>Marshal Malbari</t>
        </is>
      </c>
      <c r="L255" t="inlineStr">
        <is>
          <t>Facebook</t>
        </is>
      </c>
      <c r="M255" t="inlineStr">
        <is>
          <t>Direct (campaign tagged in CRM)</t>
        </is>
      </c>
      <c r="N255" t="inlineStr">
        <is>
          <t>6ae3679ab9f66bed28d85378</t>
        </is>
      </c>
      <c r="O255" t="n">
        <v>1</v>
      </c>
      <c r="P255" s="40">
        <f>IF(A255="Lead",IF(ISNUMBER(MATCH(G255,QualityStatuses,0)),1,0),0)</f>
        <v>0</v>
      </c>
      <c r="Q255" s="40">
        <f>IF(A255="Lead",IF(G255="New Lead",0,1),0)</f>
        <v>1</v>
      </c>
      <c r="R255" s="40">
        <f>IF(A255="Lead",IF(G255="Lost",1,0),0)</f>
        <v>0</v>
      </c>
      <c r="S255" t="n">
        <v>1</v>
      </c>
      <c r="T255" t="n">
        <v>0</v>
      </c>
      <c r="U255" t="n">
        <v>0</v>
      </c>
      <c r="V255" t="n">
        <v>0</v>
      </c>
      <c r="W255" t="n">
        <v>0</v>
      </c>
      <c r="X255" t="n">
        <v>0</v>
      </c>
      <c r="Y255">
        <f>IF(AND(A255="Lead",COUNTIF(MetaCamps,C255)&gt;0),1,0)</f>
        <v>1</v>
      </c>
      <c r="Z255">
        <f>IF(Y255=1,P255,0)</f>
        <v>0</v>
      </c>
    </row>
    <row r="256">
      <c r="A256" t="inlineStr">
        <is>
          <t>Lead</t>
        </is>
      </c>
      <c r="B256" s="39" t="str">
        <f>IFERROR(INDEX(CampTypes,MATCH(C256,CampList,0)),"Unattributed")</f>
        <v>New</v>
      </c>
      <c r="C256" t="inlineStr">
        <is>
          <t>ABO | Natuf | Leads | Unit Franchise | India | Oct26 | V1</t>
        </is>
      </c>
      <c r="D256" t="inlineStr">
        <is>
          <t>Natuf | LAL 1% | India | Jul26 | V1</t>
        </is>
      </c>
      <c r="E256" t="inlineStr">
        <is>
          <t>Natuf | Reel | Brand Ambassador | Heard Of Owning A Cafe | V1</t>
        </is>
      </c>
      <c r="F256" t="inlineStr">
        <is>
          <t>In House Natuf</t>
        </is>
      </c>
      <c r="G256" t="inlineStr">
        <is>
          <t>Attempt 1</t>
        </is>
      </c>
      <c r="H256" s="39" t="str">
        <f>IF(ISNUMBER(MATCH(G256,QualityStatuses,0)),"Quality Lead","Non-Quality Lead")</f>
        <v>Non-Quality Lead</v>
      </c>
      <c r="I256" t="inlineStr">
        <is>
          <t>2026-10</t>
        </is>
      </c>
      <c r="J256" t="inlineStr">
        <is>
          <t>Wk of 2026-10-26</t>
        </is>
      </c>
      <c r="K256" t="inlineStr">
        <is>
          <t>Omkar Navge</t>
        </is>
      </c>
      <c r="L256" t="inlineStr">
        <is>
          <t>Facebook</t>
        </is>
      </c>
      <c r="M256" t="inlineStr">
        <is>
          <t>Direct (campaign tagged in CRM)</t>
        </is>
      </c>
      <c r="N256" t="inlineStr">
        <is>
          <t>6ae36575ea8cae3bc447fa71</t>
        </is>
      </c>
      <c r="O256" t="n">
        <v>1</v>
      </c>
      <c r="P256" s="40">
        <f>IF(A256="Lead",IF(ISNUMBER(MATCH(G256,QualityStatuses,0)),1,0),0)</f>
        <v>0</v>
      </c>
      <c r="Q256" s="40">
        <f>IF(A256="Lead",IF(G256="New Lead",0,1),0)</f>
        <v>1</v>
      </c>
      <c r="R256" s="40">
        <f>IF(A256="Lead",IF(G256="Lost",1,0),0)</f>
        <v>0</v>
      </c>
      <c r="S256" t="n">
        <v>2</v>
      </c>
      <c r="T256" t="n">
        <v>2</v>
      </c>
      <c r="U256" t="n">
        <v>0</v>
      </c>
      <c r="V256" t="n">
        <v>0</v>
      </c>
      <c r="W256" t="n">
        <v>0</v>
      </c>
      <c r="X256" t="n">
        <v>0</v>
      </c>
      <c r="Y256">
        <f>IF(AND(A256="Lead",COUNTIF(MetaCamps,C256)&gt;0),1,0)</f>
        <v>1</v>
      </c>
      <c r="Z256">
        <f>IF(Y256=1,P256,0)</f>
        <v>0</v>
      </c>
    </row>
    <row r="257">
      <c r="A257" t="inlineStr">
        <is>
          <t>Lead</t>
        </is>
      </c>
      <c r="B257" s="39" t="str">
        <f>IFERROR(INDEX(CampTypes,MATCH(C257,CampList,0)),"Unattributed")</f>
        <v>New</v>
      </c>
      <c r="C257" t="inlineStr">
        <is>
          <t>ABO | Natuf | Leads | Unit Franchise | India | Oct26 | V1</t>
        </is>
      </c>
      <c r="D257" t="inlineStr">
        <is>
          <t>Natuf | LAL 1% | India | Jul26 | V1</t>
        </is>
      </c>
      <c r="E257" t="inlineStr">
        <is>
          <t>Natuf | Reel | Brand Ambassador | Heard Of Owning A Cafe | V1</t>
        </is>
      </c>
      <c r="F257" t="inlineStr">
        <is>
          <t>In House Natuf</t>
        </is>
      </c>
      <c r="G257" t="inlineStr">
        <is>
          <t>Connected</t>
        </is>
      </c>
      <c r="H257" s="39" t="str">
        <f>IF(ISNUMBER(MATCH(G257,QualityStatuses,0)),"Quality Lead","Non-Quality Lead")</f>
        <v>Non-Quality Lead</v>
      </c>
      <c r="I257" t="inlineStr">
        <is>
          <t>2026-10</t>
        </is>
      </c>
      <c r="J257" t="inlineStr">
        <is>
          <t>Wk of 2026-10-26</t>
        </is>
      </c>
      <c r="K257" t="inlineStr">
        <is>
          <t>Marshal Malbari</t>
        </is>
      </c>
      <c r="L257" t="inlineStr">
        <is>
          <t>Facebook</t>
        </is>
      </c>
      <c r="M257" t="inlineStr">
        <is>
          <t>Direct (campaign tagged in CRM)</t>
        </is>
      </c>
      <c r="N257" t="inlineStr">
        <is>
          <t>6ae36573d812fc247c03b9d2</t>
        </is>
      </c>
      <c r="O257" t="n">
        <v>1</v>
      </c>
      <c r="P257" s="40">
        <f>IF(A257="Lead",IF(ISNUMBER(MATCH(G257,QualityStatuses,0)),1,0),0)</f>
        <v>0</v>
      </c>
      <c r="Q257" s="40">
        <f>IF(A257="Lead",IF(G257="New Lead",0,1),0)</f>
        <v>1</v>
      </c>
      <c r="R257" s="40">
        <f>IF(A257="Lead",IF(G257="Lost",1,0),0)</f>
        <v>0</v>
      </c>
      <c r="S257" t="n">
        <v>1</v>
      </c>
      <c r="T257" t="n">
        <v>1</v>
      </c>
      <c r="U257" t="n">
        <v>0</v>
      </c>
      <c r="V257" t="n">
        <v>0</v>
      </c>
      <c r="W257" t="n">
        <v>0</v>
      </c>
      <c r="X257" t="n">
        <v>0</v>
      </c>
      <c r="Y257">
        <f>IF(AND(A257="Lead",COUNTIF(MetaCamps,C257)&gt;0),1,0)</f>
        <v>1</v>
      </c>
      <c r="Z257">
        <f>IF(Y257=1,P257,0)</f>
        <v>0</v>
      </c>
    </row>
    <row r="258">
      <c r="A258" t="inlineStr">
        <is>
          <t>Lead</t>
        </is>
      </c>
      <c r="B258" s="39" t="str">
        <f>IFERROR(INDEX(CampTypes,MATCH(C258,CampList,0)),"Unattributed")</f>
        <v>New</v>
      </c>
      <c r="C258" t="inlineStr">
        <is>
          <t>ABO | Natuf | Leads | Unit Franchise | India | Oct26 | V1</t>
        </is>
      </c>
      <c r="D258" t="inlineStr">
        <is>
          <t>Natuf | Broad | Tier1 + Growth Cities | Oct26 | V1</t>
        </is>
      </c>
      <c r="E258" t="inlineStr">
        <is>
          <t>Natuf | Reel | Brand Ambassador | Heard Of Owning A Cafe | V1</t>
        </is>
      </c>
      <c r="F258" t="inlineStr">
        <is>
          <t>In House Natuf</t>
        </is>
      </c>
      <c r="G258" t="inlineStr">
        <is>
          <t>Attempt 1</t>
        </is>
      </c>
      <c r="H258" s="39" t="str">
        <f>IF(ISNUMBER(MATCH(G258,QualityStatuses,0)),"Quality Lead","Non-Quality Lead")</f>
        <v>Non-Quality Lead</v>
      </c>
      <c r="I258" t="inlineStr">
        <is>
          <t>2026-10</t>
        </is>
      </c>
      <c r="J258" t="inlineStr">
        <is>
          <t>Wk of 2026-10-26</t>
        </is>
      </c>
      <c r="K258" t="inlineStr">
        <is>
          <t>Omkar Navge</t>
        </is>
      </c>
      <c r="L258" t="inlineStr">
        <is>
          <t>Facebook</t>
        </is>
      </c>
      <c r="M258" t="inlineStr">
        <is>
          <t>Direct (campaign tagged in CRM)</t>
        </is>
      </c>
      <c r="N258" t="inlineStr">
        <is>
          <t>6ae35b99805f49bf975e7e9d</t>
        </is>
      </c>
      <c r="O258" t="n">
        <v>1</v>
      </c>
      <c r="P258" s="40">
        <f>IF(A258="Lead",IF(ISNUMBER(MATCH(G258,QualityStatuses,0)),1,0),0)</f>
        <v>0</v>
      </c>
      <c r="Q258" s="40">
        <f>IF(A258="Lead",IF(G258="New Lead",0,1),0)</f>
        <v>1</v>
      </c>
      <c r="R258" s="40">
        <f>IF(A258="Lead",IF(G258="Lost",1,0),0)</f>
        <v>0</v>
      </c>
      <c r="S258" t="n">
        <v>1</v>
      </c>
      <c r="T258" t="n">
        <v>1</v>
      </c>
      <c r="U258" t="n">
        <v>0</v>
      </c>
      <c r="V258" t="n">
        <v>0</v>
      </c>
      <c r="W258" t="n">
        <v>0</v>
      </c>
      <c r="X258" t="n">
        <v>0</v>
      </c>
      <c r="Y258">
        <f>IF(AND(A258="Lead",COUNTIF(MetaCamps,C258)&gt;0),1,0)</f>
        <v>1</v>
      </c>
      <c r="Z258">
        <f>IF(Y258=1,P258,0)</f>
        <v>0</v>
      </c>
    </row>
    <row r="259">
      <c r="A259" t="inlineStr">
        <is>
          <t>Lead</t>
        </is>
      </c>
      <c r="B259" s="39" t="str">
        <f>IFERROR(INDEX(CampTypes,MATCH(C259,CampList,0)),"Unattributed")</f>
        <v>New</v>
      </c>
      <c r="C259" t="inlineStr">
        <is>
          <t>ABO | Natuf | Leads | Unit Franchise | India | Oct26 | V1</t>
        </is>
      </c>
      <c r="D259" t="inlineStr">
        <is>
          <t>Natuf | Broad | Tier1 + Growth Cities | Oct26 | V1</t>
        </is>
      </c>
      <c r="E259" t="inlineStr">
        <is>
          <t>Natuf | Reel | Brand Ambassador | Heard Of Owning A Cafe | V1</t>
        </is>
      </c>
      <c r="F259" t="inlineStr">
        <is>
          <t>In House Natuf</t>
        </is>
      </c>
      <c r="G259" t="inlineStr">
        <is>
          <t>Attempt 1</t>
        </is>
      </c>
      <c r="H259" s="39" t="str">
        <f>IF(ISNUMBER(MATCH(G259,QualityStatuses,0)),"Quality Lead","Non-Quality Lead")</f>
        <v>Non-Quality Lead</v>
      </c>
      <c r="I259" t="inlineStr">
        <is>
          <t>2026-10</t>
        </is>
      </c>
      <c r="J259" t="inlineStr">
        <is>
          <t>Wk of 2026-10-26</t>
        </is>
      </c>
      <c r="K259" t="inlineStr">
        <is>
          <t>Marshal Malbari</t>
        </is>
      </c>
      <c r="L259" t="inlineStr">
        <is>
          <t>Facebook</t>
        </is>
      </c>
      <c r="M259" t="inlineStr">
        <is>
          <t>Direct (campaign tagged in CRM)</t>
        </is>
      </c>
      <c r="N259" t="inlineStr">
        <is>
          <t>6ae35ae1d36b68738469d496</t>
        </is>
      </c>
      <c r="O259" t="n">
        <v>1</v>
      </c>
      <c r="P259" s="40">
        <f>IF(A259="Lead",IF(ISNUMBER(MATCH(G259,QualityStatuses,0)),1,0),0)</f>
        <v>0</v>
      </c>
      <c r="Q259" s="40">
        <f>IF(A259="Lead",IF(G259="New Lead",0,1),0)</f>
        <v>1</v>
      </c>
      <c r="R259" s="40">
        <f>IF(A259="Lead",IF(G259="Lost",1,0),0)</f>
        <v>0</v>
      </c>
      <c r="S259" t="n">
        <v>1</v>
      </c>
      <c r="T259" t="n">
        <v>0</v>
      </c>
      <c r="U259" t="n">
        <v>0</v>
      </c>
      <c r="V259" t="n">
        <v>0</v>
      </c>
      <c r="W259" t="n">
        <v>0</v>
      </c>
      <c r="X259" t="n">
        <v>0</v>
      </c>
      <c r="Y259">
        <f>IF(AND(A259="Lead",COUNTIF(MetaCamps,C259)&gt;0),1,0)</f>
        <v>1</v>
      </c>
      <c r="Z259">
        <f>IF(Y259=1,P259,0)</f>
        <v>0</v>
      </c>
    </row>
    <row r="260">
      <c r="A260" t="inlineStr">
        <is>
          <t>Lead</t>
        </is>
      </c>
      <c r="B260" s="39" t="str">
        <f>IFERROR(INDEX(CampTypes,MATCH(C260,CampList,0)),"Unattributed")</f>
        <v>New</v>
      </c>
      <c r="C260" t="inlineStr">
        <is>
          <t>ABO | Natuf | Leads | Unit Franchise | India | Oct26 | V1</t>
        </is>
      </c>
      <c r="D260" t="inlineStr">
        <is>
          <t>Natuf | Business Owners | Tier1 + Growth Cities | Oct26 | V1</t>
        </is>
      </c>
      <c r="E260" t="inlineStr">
        <is>
          <t>Natuf | Reel | Brand Ambassador | Heard Of Owning A Cafe | V1</t>
        </is>
      </c>
      <c r="F260" t="inlineStr">
        <is>
          <t>In House Natuf</t>
        </is>
      </c>
      <c r="G260" t="inlineStr">
        <is>
          <t>Attempt 2</t>
        </is>
      </c>
      <c r="H260" s="39" t="str">
        <f>IF(ISNUMBER(MATCH(G260,QualityStatuses,0)),"Quality Lead","Non-Quality Lead")</f>
        <v>Non-Quality Lead</v>
      </c>
      <c r="I260" t="inlineStr">
        <is>
          <t>2026-10</t>
        </is>
      </c>
      <c r="J260" t="inlineStr">
        <is>
          <t>Wk of 2026-10-26</t>
        </is>
      </c>
      <c r="K260" t="inlineStr">
        <is>
          <t>Omkar Navge</t>
        </is>
      </c>
      <c r="L260" t="inlineStr">
        <is>
          <t>Facebook</t>
        </is>
      </c>
      <c r="M260" t="inlineStr">
        <is>
          <t>Direct (campaign tagged in CRM)</t>
        </is>
      </c>
      <c r="N260" t="inlineStr">
        <is>
          <t>6ae358f774e8d0a4d1cddb77</t>
        </is>
      </c>
      <c r="O260" t="n">
        <v>1</v>
      </c>
      <c r="P260" s="40">
        <f>IF(A260="Lead",IF(ISNUMBER(MATCH(G260,QualityStatuses,0)),1,0),0)</f>
        <v>0</v>
      </c>
      <c r="Q260" s="40">
        <f>IF(A260="Lead",IF(G260="New Lead",0,1),0)</f>
        <v>1</v>
      </c>
      <c r="R260" s="40">
        <f>IF(A260="Lead",IF(G260="Lost",1,0),0)</f>
        <v>0</v>
      </c>
      <c r="S260" t="n">
        <v>2</v>
      </c>
      <c r="T260" t="n">
        <v>0</v>
      </c>
      <c r="U260" t="n">
        <v>0</v>
      </c>
      <c r="V260" t="n">
        <v>0</v>
      </c>
      <c r="W260" t="n">
        <v>0</v>
      </c>
      <c r="X260" t="n">
        <v>0</v>
      </c>
      <c r="Y260">
        <f>IF(AND(A260="Lead",COUNTIF(MetaCamps,C260)&gt;0),1,0)</f>
        <v>1</v>
      </c>
      <c r="Z260">
        <f>IF(Y260=1,P260,0)</f>
        <v>0</v>
      </c>
    </row>
    <row r="261">
      <c r="A261" t="inlineStr">
        <is>
          <t>Lead</t>
        </is>
      </c>
      <c r="B261" s="39" t="str">
        <f>IFERROR(INDEX(CampTypes,MATCH(C261,CampList,0)),"Unattributed")</f>
        <v>New</v>
      </c>
      <c r="C261" t="inlineStr">
        <is>
          <t>ABO | Natuf | Leads | Master Franchise | India | Oct26 | V1</t>
        </is>
      </c>
      <c r="D261" t="inlineStr">
        <is>
          <t>Natuf | LAL 1% | India | Jul26 | V1</t>
        </is>
      </c>
      <c r="E261" t="inlineStr">
        <is>
          <t>Natuf | Static | Become A Levantine Food | V1</t>
        </is>
      </c>
      <c r="F261" t="inlineStr">
        <is>
          <t>Natuf_MF</t>
        </is>
      </c>
      <c r="G261" t="inlineStr">
        <is>
          <t>Lost</t>
        </is>
      </c>
      <c r="H261" s="39" t="str">
        <f>IF(ISNUMBER(MATCH(G261,QualityStatuses,0)),"Quality Lead","Non-Quality Lead")</f>
        <v>Non-Quality Lead</v>
      </c>
      <c r="I261" t="inlineStr">
        <is>
          <t>2026-10</t>
        </is>
      </c>
      <c r="J261" t="inlineStr">
        <is>
          <t>Wk of 2026-10-26</t>
        </is>
      </c>
      <c r="K261" t="inlineStr">
        <is>
          <t>Marshal Malbari</t>
        </is>
      </c>
      <c r="L261" t="inlineStr">
        <is>
          <t>Facebook</t>
        </is>
      </c>
      <c r="M261" t="inlineStr">
        <is>
          <t>Direct (campaign tagged in CRM)</t>
        </is>
      </c>
      <c r="N261" t="inlineStr">
        <is>
          <t>6ae358c3b5e5e0c9b49d0226</t>
        </is>
      </c>
      <c r="O261" t="n">
        <v>1</v>
      </c>
      <c r="P261" s="40">
        <f>IF(A261="Lead",IF(ISNUMBER(MATCH(G261,QualityStatuses,0)),1,0),0)</f>
        <v>0</v>
      </c>
      <c r="Q261" s="40">
        <f>IF(A261="Lead",IF(G261="New Lead",0,1),0)</f>
        <v>1</v>
      </c>
      <c r="R261" s="40">
        <f>IF(A261="Lead",IF(G261="Lost",1,0),0)</f>
        <v>1</v>
      </c>
      <c r="S261" t="n">
        <v>1</v>
      </c>
      <c r="T261" t="n">
        <v>1</v>
      </c>
      <c r="U261" t="n">
        <v>0</v>
      </c>
      <c r="V261" t="n">
        <v>0</v>
      </c>
      <c r="W261" t="n">
        <v>0</v>
      </c>
      <c r="X261" t="n">
        <v>0</v>
      </c>
      <c r="Y261">
        <f>IF(AND(A261="Lead",COUNTIF(MetaCamps,C261)&gt;0),1,0)</f>
        <v>1</v>
      </c>
      <c r="Z261">
        <f>IF(Y261=1,P261,0)</f>
        <v>0</v>
      </c>
    </row>
    <row r="262">
      <c r="A262" t="inlineStr">
        <is>
          <t>Lead</t>
        </is>
      </c>
      <c r="B262" s="39" t="str">
        <f>IFERROR(INDEX(CampTypes,MATCH(C262,CampList,0)),"Unattributed")</f>
        <v>New</v>
      </c>
      <c r="C262" t="inlineStr">
        <is>
          <t>ABO | Natuf | Leads | Unit Franchise | India | Oct26 | V1</t>
        </is>
      </c>
      <c r="D262" t="inlineStr">
        <is>
          <t>Natuf | Investors | Tier1 + Growth Cities | Oct26 | V1</t>
        </is>
      </c>
      <c r="E262" t="inlineStr">
        <is>
          <t>Natuf | Reel | Brand Ambassador | Heard Of Owning A Cafe | V1</t>
        </is>
      </c>
      <c r="F262" t="inlineStr">
        <is>
          <t>In House Natuf</t>
        </is>
      </c>
      <c r="G262" t="inlineStr">
        <is>
          <t>Qualified</t>
        </is>
      </c>
      <c r="H262" s="39" t="str">
        <f>IF(ISNUMBER(MATCH(G262,QualityStatuses,0)),"Quality Lead","Non-Quality Lead")</f>
        <v>Quality Lead</v>
      </c>
      <c r="I262" t="inlineStr">
        <is>
          <t>2026-10</t>
        </is>
      </c>
      <c r="J262" t="inlineStr">
        <is>
          <t>Wk of 2026-10-26</t>
        </is>
      </c>
      <c r="K262" t="inlineStr">
        <is>
          <t>Omkar Navge</t>
        </is>
      </c>
      <c r="L262" t="inlineStr">
        <is>
          <t>Facebook</t>
        </is>
      </c>
      <c r="M262" t="inlineStr">
        <is>
          <t>Direct (campaign tagged in CRM)</t>
        </is>
      </c>
      <c r="N262" t="inlineStr">
        <is>
          <t>6ae356c8778c1ab3f3ee11b3</t>
        </is>
      </c>
      <c r="O262" t="n">
        <v>1</v>
      </c>
      <c r="P262" s="40">
        <f>IF(A262="Lead",IF(ISNUMBER(MATCH(G262,QualityStatuses,0)),1,0),0)</f>
        <v>1</v>
      </c>
      <c r="Q262" s="40">
        <f>IF(A262="Lead",IF(G262="New Lead",0,1),0)</f>
        <v>1</v>
      </c>
      <c r="R262" s="40">
        <f>IF(A262="Lead",IF(G262="Lost",1,0),0)</f>
        <v>0</v>
      </c>
      <c r="S262" t="n">
        <v>1</v>
      </c>
      <c r="T262" t="n">
        <v>1</v>
      </c>
      <c r="U262" t="n">
        <v>0</v>
      </c>
      <c r="V262" t="n">
        <v>0</v>
      </c>
      <c r="W262" t="n">
        <v>0</v>
      </c>
      <c r="X262" t="n">
        <v>0</v>
      </c>
      <c r="Y262">
        <f>IF(AND(A262="Lead",COUNTIF(MetaCamps,C262)&gt;0),1,0)</f>
        <v>1</v>
      </c>
      <c r="Z262">
        <f>IF(Y262=1,P262,0)</f>
        <v>1</v>
      </c>
    </row>
    <row r="263">
      <c r="A263" t="inlineStr">
        <is>
          <t>Lead</t>
        </is>
      </c>
      <c r="B263" s="39" t="str">
        <f>IFERROR(INDEX(CampTypes,MATCH(C263,CampList,0)),"Unattributed")</f>
        <v>New</v>
      </c>
      <c r="C263" t="inlineStr">
        <is>
          <t>ABO | Natuf | Leads | Unit Franchise | India | Oct26 | V1</t>
        </is>
      </c>
      <c r="D263" t="inlineStr">
        <is>
          <t>Natuf | Business Owners | Tier1 + Growth Cities | Oct26 | V1</t>
        </is>
      </c>
      <c r="E263" t="inlineStr">
        <is>
          <t>Natuf | Reel | Brand Ambassador | Heard Of Owning A Cafe | V1</t>
        </is>
      </c>
      <c r="F263" t="inlineStr">
        <is>
          <t>In House Natuf</t>
        </is>
      </c>
      <c r="G263" t="inlineStr">
        <is>
          <t>Attempt 1</t>
        </is>
      </c>
      <c r="H263" s="39" t="str">
        <f>IF(ISNUMBER(MATCH(G263,QualityStatuses,0)),"Quality Lead","Non-Quality Lead")</f>
        <v>Non-Quality Lead</v>
      </c>
      <c r="I263" t="inlineStr">
        <is>
          <t>2026-10</t>
        </is>
      </c>
      <c r="J263" t="inlineStr">
        <is>
          <t>Wk of 2026-10-26</t>
        </is>
      </c>
      <c r="K263" t="inlineStr">
        <is>
          <t>Vikas Pathak</t>
        </is>
      </c>
      <c r="L263" t="inlineStr">
        <is>
          <t>Facebook</t>
        </is>
      </c>
      <c r="M263" t="inlineStr">
        <is>
          <t>Direct (campaign tagged in CRM)</t>
        </is>
      </c>
      <c r="N263" t="inlineStr">
        <is>
          <t>6ae355e2b735cb324208cb2b</t>
        </is>
      </c>
      <c r="O263" t="n">
        <v>1</v>
      </c>
      <c r="P263" s="40">
        <f>IF(A263="Lead",IF(ISNUMBER(MATCH(G263,QualityStatuses,0)),1,0),0)</f>
        <v>0</v>
      </c>
      <c r="Q263" s="40">
        <f>IF(A263="Lead",IF(G263="New Lead",0,1),0)</f>
        <v>1</v>
      </c>
      <c r="R263" s="40">
        <f>IF(A263="Lead",IF(G263="Lost",1,0),0)</f>
        <v>0</v>
      </c>
      <c r="S263" t="n">
        <v>1</v>
      </c>
      <c r="T263" t="n">
        <v>0</v>
      </c>
      <c r="U263" t="n">
        <v>0</v>
      </c>
      <c r="V263" t="n">
        <v>0</v>
      </c>
      <c r="W263" t="n">
        <v>0</v>
      </c>
      <c r="X263" t="n">
        <v>0</v>
      </c>
      <c r="Y263">
        <f>IF(AND(A263="Lead",COUNTIF(MetaCamps,C263)&gt;0),1,0)</f>
        <v>1</v>
      </c>
      <c r="Z263">
        <f>IF(Y263=1,P263,0)</f>
        <v>0</v>
      </c>
    </row>
    <row r="264">
      <c r="A264" t="inlineStr">
        <is>
          <t>Lead</t>
        </is>
      </c>
      <c r="B264" s="39" t="str">
        <f>IFERROR(INDEX(CampTypes,MATCH(C264,CampList,0)),"Unattributed")</f>
        <v>New</v>
      </c>
      <c r="C264" t="inlineStr">
        <is>
          <t>ABO | Natuf | Leads | Unit Franchise | India | Oct26 | V1</t>
        </is>
      </c>
      <c r="D264" t="inlineStr">
        <is>
          <t>Natuf | Broad | Tier1 + Growth Cities | Oct26 | V1</t>
        </is>
      </c>
      <c r="E264" t="inlineStr">
        <is>
          <t>Natuf | Reel | Brand Ambassador | Heard Of Owning A Cafe | V1</t>
        </is>
      </c>
      <c r="F264" t="inlineStr">
        <is>
          <t>In House Natuf</t>
        </is>
      </c>
      <c r="G264" t="inlineStr">
        <is>
          <t>Connected</t>
        </is>
      </c>
      <c r="H264" s="39" t="str">
        <f>IF(ISNUMBER(MATCH(G264,QualityStatuses,0)),"Quality Lead","Non-Quality Lead")</f>
        <v>Non-Quality Lead</v>
      </c>
      <c r="I264" t="inlineStr">
        <is>
          <t>2026-10</t>
        </is>
      </c>
      <c r="J264" t="inlineStr">
        <is>
          <t>Wk of 2026-10-26</t>
        </is>
      </c>
      <c r="K264" t="inlineStr">
        <is>
          <t>Vikas Pathak</t>
        </is>
      </c>
      <c r="L264" t="inlineStr">
        <is>
          <t>Facebook</t>
        </is>
      </c>
      <c r="M264" t="inlineStr">
        <is>
          <t>Direct (campaign tagged in CRM)</t>
        </is>
      </c>
      <c r="N264" t="inlineStr">
        <is>
          <t>6ae3550a54201b948aff7214</t>
        </is>
      </c>
      <c r="O264" t="n">
        <v>1</v>
      </c>
      <c r="P264" s="40">
        <f>IF(A264="Lead",IF(ISNUMBER(MATCH(G264,QualityStatuses,0)),1,0),0)</f>
        <v>0</v>
      </c>
      <c r="Q264" s="40">
        <f>IF(A264="Lead",IF(G264="New Lead",0,1),0)</f>
        <v>1</v>
      </c>
      <c r="R264" s="40">
        <f>IF(A264="Lead",IF(G264="Lost",1,0),0)</f>
        <v>0</v>
      </c>
      <c r="S264" t="n">
        <v>2</v>
      </c>
      <c r="T264" t="n">
        <v>1</v>
      </c>
      <c r="U264" t="n">
        <v>0</v>
      </c>
      <c r="V264" t="n">
        <v>0</v>
      </c>
      <c r="W264" t="n">
        <v>0</v>
      </c>
      <c r="X264" t="n">
        <v>0</v>
      </c>
      <c r="Y264">
        <f>IF(AND(A264="Lead",COUNTIF(MetaCamps,C264)&gt;0),1,0)</f>
        <v>1</v>
      </c>
      <c r="Z264">
        <f>IF(Y264=1,P264,0)</f>
        <v>0</v>
      </c>
    </row>
    <row r="265">
      <c r="A265" t="inlineStr">
        <is>
          <t>Lead</t>
        </is>
      </c>
      <c r="B265" s="39" t="str">
        <f>IFERROR(INDEX(CampTypes,MATCH(C265,CampList,0)),"Unattributed")</f>
        <v>New</v>
      </c>
      <c r="C265" t="inlineStr">
        <is>
          <t>ABO | Natuf | Leads | Master Franchise | India | Oct26 | V1</t>
        </is>
      </c>
      <c r="D265" t="inlineStr">
        <is>
          <t>Natuf | Investors | Tier1 + Growth Cities | Oct26 | V1</t>
        </is>
      </c>
      <c r="E265" t="inlineStr">
        <is>
          <t>Natuf | Static | Become A Levantine Food | V1</t>
        </is>
      </c>
      <c r="F265" t="inlineStr">
        <is>
          <t>Natuf_MF</t>
        </is>
      </c>
      <c r="G265" t="inlineStr">
        <is>
          <t>Attempt 1</t>
        </is>
      </c>
      <c r="H265" s="39" t="str">
        <f>IF(ISNUMBER(MATCH(G265,QualityStatuses,0)),"Quality Lead","Non-Quality Lead")</f>
        <v>Non-Quality Lead</v>
      </c>
      <c r="I265" t="inlineStr">
        <is>
          <t>2026-10</t>
        </is>
      </c>
      <c r="J265" t="inlineStr">
        <is>
          <t>Wk of 2026-10-26</t>
        </is>
      </c>
      <c r="K265" t="inlineStr">
        <is>
          <t>Marshal Malbari</t>
        </is>
      </c>
      <c r="L265" t="inlineStr">
        <is>
          <t>Facebook</t>
        </is>
      </c>
      <c r="M265" t="inlineStr">
        <is>
          <t>Direct (campaign tagged in CRM)</t>
        </is>
      </c>
      <c r="N265" t="inlineStr">
        <is>
          <t>6ae3548940dcb9d9e13a4d9a</t>
        </is>
      </c>
      <c r="O265" t="n">
        <v>1</v>
      </c>
      <c r="P265" s="40">
        <f>IF(A265="Lead",IF(ISNUMBER(MATCH(G265,QualityStatuses,0)),1,0),0)</f>
        <v>0</v>
      </c>
      <c r="Q265" s="40">
        <f>IF(A265="Lead",IF(G265="New Lead",0,1),0)</f>
        <v>1</v>
      </c>
      <c r="R265" s="40">
        <f>IF(A265="Lead",IF(G265="Lost",1,0),0)</f>
        <v>0</v>
      </c>
      <c r="S265" t="n">
        <v>3</v>
      </c>
      <c r="T265" t="n">
        <v>0</v>
      </c>
      <c r="U265" t="n">
        <v>0</v>
      </c>
      <c r="V265" t="n">
        <v>0</v>
      </c>
      <c r="W265" t="n">
        <v>0</v>
      </c>
      <c r="X265" t="n">
        <v>0</v>
      </c>
      <c r="Y265">
        <f>IF(AND(A265="Lead",COUNTIF(MetaCamps,C265)&gt;0),1,0)</f>
        <v>1</v>
      </c>
      <c r="Z265">
        <f>IF(Y265=1,P265,0)</f>
        <v>0</v>
      </c>
    </row>
    <row r="266">
      <c r="A266" t="inlineStr">
        <is>
          <t>Lead</t>
        </is>
      </c>
      <c r="B266" s="39" t="str">
        <f>IFERROR(INDEX(CampTypes,MATCH(C266,CampList,0)),"Unattributed")</f>
        <v>New</v>
      </c>
      <c r="C266" t="inlineStr">
        <is>
          <t>ABO | Natuf | Leads | Unit Franchise | India | Oct26 | V1</t>
        </is>
      </c>
      <c r="D266" t="inlineStr">
        <is>
          <t>Natuf | Broad | Tier1 + Growth Cities | Oct26 | V1</t>
        </is>
      </c>
      <c r="E266" t="inlineStr">
        <is>
          <t>Natuf | Reel | Brand Ambassador | Heard Of Owning A Cafe | V1</t>
        </is>
      </c>
      <c r="F266" t="inlineStr">
        <is>
          <t>In House Natuf</t>
        </is>
      </c>
      <c r="G266" t="inlineStr">
        <is>
          <t>Attempt 1</t>
        </is>
      </c>
      <c r="H266" s="39" t="str">
        <f>IF(ISNUMBER(MATCH(G266,QualityStatuses,0)),"Quality Lead","Non-Quality Lead")</f>
        <v>Non-Quality Lead</v>
      </c>
      <c r="I266" t="inlineStr">
        <is>
          <t>2026-10</t>
        </is>
      </c>
      <c r="J266" t="inlineStr">
        <is>
          <t>Wk of 2026-10-26</t>
        </is>
      </c>
      <c r="K266" t="inlineStr">
        <is>
          <t>Omkar Navge</t>
        </is>
      </c>
      <c r="L266" t="inlineStr">
        <is>
          <t>Facebook</t>
        </is>
      </c>
      <c r="M266" t="inlineStr">
        <is>
          <t>Direct (campaign tagged in CRM)</t>
        </is>
      </c>
      <c r="N266" t="inlineStr">
        <is>
          <t>6ae354616950773b4f37d763</t>
        </is>
      </c>
      <c r="O266" t="n">
        <v>1</v>
      </c>
      <c r="P266" s="40">
        <f>IF(A266="Lead",IF(ISNUMBER(MATCH(G266,QualityStatuses,0)),1,0),0)</f>
        <v>0</v>
      </c>
      <c r="Q266" s="40">
        <f>IF(A266="Lead",IF(G266="New Lead",0,1),0)</f>
        <v>1</v>
      </c>
      <c r="R266" s="40">
        <f>IF(A266="Lead",IF(G266="Lost",1,0),0)</f>
        <v>0</v>
      </c>
      <c r="S266" t="n">
        <v>2</v>
      </c>
      <c r="T266" t="n">
        <v>0</v>
      </c>
      <c r="U266" t="n">
        <v>0</v>
      </c>
      <c r="V266" t="n">
        <v>0</v>
      </c>
      <c r="W266" t="n">
        <v>0</v>
      </c>
      <c r="X266" t="n">
        <v>0</v>
      </c>
      <c r="Y266">
        <f>IF(AND(A266="Lead",COUNTIF(MetaCamps,C266)&gt;0),1,0)</f>
        <v>1</v>
      </c>
      <c r="Z266">
        <f>IF(Y266=1,P266,0)</f>
        <v>0</v>
      </c>
    </row>
    <row r="267">
      <c r="A267" t="inlineStr">
        <is>
          <t>Lead</t>
        </is>
      </c>
      <c r="B267" s="39" t="str">
        <f>IFERROR(INDEX(CampTypes,MATCH(C267,CampList,0)),"Unattributed")</f>
        <v>New</v>
      </c>
      <c r="C267" t="inlineStr">
        <is>
          <t>ABO | Natuf | Leads | Unit Franchise | India | Oct26 | V1</t>
        </is>
      </c>
      <c r="D267" t="inlineStr">
        <is>
          <t>Natuf | Business Owners | Tier1 + Growth Cities | Oct26 | V1</t>
        </is>
      </c>
      <c r="E267" t="inlineStr">
        <is>
          <t>Natuf | Reel | Brand Ambassador | Heard Of Owning A Cafe | V1</t>
        </is>
      </c>
      <c r="F267" t="inlineStr">
        <is>
          <t>In House Natuf</t>
        </is>
      </c>
      <c r="G267" t="inlineStr">
        <is>
          <t>Attempt 1</t>
        </is>
      </c>
      <c r="H267" s="39" t="str">
        <f>IF(ISNUMBER(MATCH(G267,QualityStatuses,0)),"Quality Lead","Non-Quality Lead")</f>
        <v>Non-Quality Lead</v>
      </c>
      <c r="I267" t="inlineStr">
        <is>
          <t>2026-10</t>
        </is>
      </c>
      <c r="J267" t="inlineStr">
        <is>
          <t>Wk of 2026-10-26</t>
        </is>
      </c>
      <c r="K267" t="inlineStr">
        <is>
          <t>Vikas Pathak</t>
        </is>
      </c>
      <c r="L267" t="inlineStr">
        <is>
          <t>Facebook</t>
        </is>
      </c>
      <c r="M267" t="inlineStr">
        <is>
          <t>Direct (campaign tagged in CRM)</t>
        </is>
      </c>
      <c r="N267" t="inlineStr">
        <is>
          <t>6ae353d450f011b8eb6599b3</t>
        </is>
      </c>
      <c r="O267" t="n">
        <v>1</v>
      </c>
      <c r="P267" s="40">
        <f>IF(A267="Lead",IF(ISNUMBER(MATCH(G267,QualityStatuses,0)),1,0),0)</f>
        <v>0</v>
      </c>
      <c r="Q267" s="40">
        <f>IF(A267="Lead",IF(G267="New Lead",0,1),0)</f>
        <v>1</v>
      </c>
      <c r="R267" s="40">
        <f>IF(A267="Lead",IF(G267="Lost",1,0),0)</f>
        <v>0</v>
      </c>
      <c r="S267" t="n">
        <v>1</v>
      </c>
      <c r="T267" t="n">
        <v>0</v>
      </c>
      <c r="U267" t="n">
        <v>0</v>
      </c>
      <c r="V267" t="n">
        <v>0</v>
      </c>
      <c r="W267" t="n">
        <v>0</v>
      </c>
      <c r="X267" t="n">
        <v>0</v>
      </c>
      <c r="Y267">
        <f>IF(AND(A267="Lead",COUNTIF(MetaCamps,C267)&gt;0),1,0)</f>
        <v>1</v>
      </c>
      <c r="Z267">
        <f>IF(Y267=1,P267,0)</f>
        <v>0</v>
      </c>
    </row>
    <row r="268">
      <c r="A268" t="inlineStr">
        <is>
          <t>Lead</t>
        </is>
      </c>
      <c r="B268" s="39" t="str">
        <f>IFERROR(INDEX(CampTypes,MATCH(C268,CampList,0)),"Unattributed")</f>
        <v>New</v>
      </c>
      <c r="C268" t="inlineStr">
        <is>
          <t>ABO | Natuf | Leads | Unit Franchise | India | Oct26 | V1</t>
        </is>
      </c>
      <c r="D268" t="inlineStr">
        <is>
          <t>Natuf | Business Owners | Tier1 + Growth Cities | Oct26 | V1</t>
        </is>
      </c>
      <c r="E268" t="inlineStr">
        <is>
          <t>Natuf | Reel | Brand Ambassador | Heard Of Owning A Cafe | V1</t>
        </is>
      </c>
      <c r="F268" t="inlineStr">
        <is>
          <t>In House Natuf</t>
        </is>
      </c>
      <c r="G268" t="inlineStr">
        <is>
          <t>Connected</t>
        </is>
      </c>
      <c r="H268" s="39" t="str">
        <f>IF(ISNUMBER(MATCH(G268,QualityStatuses,0)),"Quality Lead","Non-Quality Lead")</f>
        <v>Non-Quality Lead</v>
      </c>
      <c r="I268" t="inlineStr">
        <is>
          <t>2026-10</t>
        </is>
      </c>
      <c r="J268" t="inlineStr">
        <is>
          <t>Wk of 2026-10-26</t>
        </is>
      </c>
      <c r="K268" t="inlineStr">
        <is>
          <t>Omkar Navge</t>
        </is>
      </c>
      <c r="L268" t="inlineStr">
        <is>
          <t>Facebook</t>
        </is>
      </c>
      <c r="M268" t="inlineStr">
        <is>
          <t>Direct (campaign tagged in CRM)</t>
        </is>
      </c>
      <c r="N268" t="inlineStr">
        <is>
          <t>6ae351db0443365a0ba239b5</t>
        </is>
      </c>
      <c r="O268" t="n">
        <v>1</v>
      </c>
      <c r="P268" s="40">
        <f>IF(A268="Lead",IF(ISNUMBER(MATCH(G268,QualityStatuses,0)),1,0),0)</f>
        <v>0</v>
      </c>
      <c r="Q268" s="40">
        <f>IF(A268="Lead",IF(G268="New Lead",0,1),0)</f>
        <v>1</v>
      </c>
      <c r="R268" s="40">
        <f>IF(A268="Lead",IF(G268="Lost",1,0),0)</f>
        <v>0</v>
      </c>
      <c r="S268" t="n">
        <v>2</v>
      </c>
      <c r="T268" t="n">
        <v>1</v>
      </c>
      <c r="U268" t="n">
        <v>0</v>
      </c>
      <c r="V268" t="n">
        <v>0</v>
      </c>
      <c r="W268" t="n">
        <v>0</v>
      </c>
      <c r="X268" t="n">
        <v>0</v>
      </c>
      <c r="Y268">
        <f>IF(AND(A268="Lead",COUNTIF(MetaCamps,C268)&gt;0),1,0)</f>
        <v>1</v>
      </c>
      <c r="Z268">
        <f>IF(Y268=1,P268,0)</f>
        <v>0</v>
      </c>
    </row>
    <row r="269">
      <c r="A269" t="inlineStr">
        <is>
          <t>Lead</t>
        </is>
      </c>
      <c r="B269" s="39" t="str">
        <f>IFERROR(INDEX(CampTypes,MATCH(C269,CampList,0)),"Unattributed")</f>
        <v>New</v>
      </c>
      <c r="C269" t="inlineStr">
        <is>
          <t>ABO | Natuf | Leads | Unit Franchise | India | Oct26 | V1</t>
        </is>
      </c>
      <c r="D269" t="inlineStr">
        <is>
          <t>Natuf | Business Owners | Tier1 + Growth Cities | Oct26 | V1</t>
        </is>
      </c>
      <c r="E269" t="inlineStr">
        <is>
          <t>Natuf | Reel | Brand Ambassador | Heard Of Owning A Cafe | V1</t>
        </is>
      </c>
      <c r="F269" t="inlineStr">
        <is>
          <t>In House Natuf</t>
        </is>
      </c>
      <c r="G269" t="inlineStr">
        <is>
          <t>Details Shared</t>
        </is>
      </c>
      <c r="H269" s="39" t="str">
        <f>IF(ISNUMBER(MATCH(G269,QualityStatuses,0)),"Quality Lead","Non-Quality Lead")</f>
        <v>Quality Lead</v>
      </c>
      <c r="I269" t="inlineStr">
        <is>
          <t>2026-10</t>
        </is>
      </c>
      <c r="J269" t="inlineStr">
        <is>
          <t>Wk of 2026-10-26</t>
        </is>
      </c>
      <c r="K269" t="inlineStr">
        <is>
          <t>Marshal Malbari</t>
        </is>
      </c>
      <c r="L269" t="inlineStr">
        <is>
          <t>Facebook</t>
        </is>
      </c>
      <c r="M269" t="inlineStr">
        <is>
          <t>Direct (campaign tagged in CRM)</t>
        </is>
      </c>
      <c r="N269" t="inlineStr">
        <is>
          <t>6ae3515fe1bd55a3780ba995</t>
        </is>
      </c>
      <c r="O269" t="n">
        <v>1</v>
      </c>
      <c r="P269" s="40">
        <f>IF(A269="Lead",IF(ISNUMBER(MATCH(G269,QualityStatuses,0)),1,0),0)</f>
        <v>1</v>
      </c>
      <c r="Q269" s="40">
        <f>IF(A269="Lead",IF(G269="New Lead",0,1),0)</f>
        <v>1</v>
      </c>
      <c r="R269" s="40">
        <f>IF(A269="Lead",IF(G269="Lost",1,0),0)</f>
        <v>0</v>
      </c>
      <c r="S269" t="n">
        <v>1</v>
      </c>
      <c r="T269" t="n">
        <v>1</v>
      </c>
      <c r="U269" t="n">
        <v>0</v>
      </c>
      <c r="V269" t="n">
        <v>0</v>
      </c>
      <c r="W269" t="n">
        <v>0</v>
      </c>
      <c r="X269" t="n">
        <v>0</v>
      </c>
      <c r="Y269">
        <f>IF(AND(A269="Lead",COUNTIF(MetaCamps,C269)&gt;0),1,0)</f>
        <v>1</v>
      </c>
      <c r="Z269">
        <f>IF(Y269=1,P269,0)</f>
        <v>1</v>
      </c>
    </row>
    <row r="270">
      <c r="A270" t="inlineStr">
        <is>
          <t>Lead</t>
        </is>
      </c>
      <c r="B270" s="39" t="str">
        <f>IFERROR(INDEX(CampTypes,MATCH(C270,CampList,0)),"Unattributed")</f>
        <v>New</v>
      </c>
      <c r="C270" t="inlineStr">
        <is>
          <t>ABO | Natuf | Leads | Master Franchise | India | Oct26 | V1</t>
        </is>
      </c>
      <c r="D270" t="inlineStr">
        <is>
          <t>Natuf | Business Owners | Tier1 + Growth Cities | Oct26 | V1</t>
        </is>
      </c>
      <c r="E270" t="inlineStr">
        <is>
          <t>Natuf | Static | Become A Levantine Food | V1</t>
        </is>
      </c>
      <c r="F270" t="inlineStr">
        <is>
          <t>Natuf_MF</t>
        </is>
      </c>
      <c r="G270" t="inlineStr">
        <is>
          <t>Details Shared</t>
        </is>
      </c>
      <c r="H270" s="39" t="str">
        <f>IF(ISNUMBER(MATCH(G270,QualityStatuses,0)),"Quality Lead","Non-Quality Lead")</f>
        <v>Quality Lead</v>
      </c>
      <c r="I270" t="inlineStr">
        <is>
          <t>2026-10</t>
        </is>
      </c>
      <c r="J270" t="inlineStr">
        <is>
          <t>Wk of 2026-10-26</t>
        </is>
      </c>
      <c r="K270" t="inlineStr">
        <is>
          <t>Marshal Malbari</t>
        </is>
      </c>
      <c r="L270" t="inlineStr">
        <is>
          <t>Facebook</t>
        </is>
      </c>
      <c r="M270" t="inlineStr">
        <is>
          <t>Direct (campaign tagged in CRM)</t>
        </is>
      </c>
      <c r="N270" t="inlineStr">
        <is>
          <t>6ae34ec0a498c87d873d3f04</t>
        </is>
      </c>
      <c r="O270" t="n">
        <v>1</v>
      </c>
      <c r="P270" s="40">
        <f>IF(A270="Lead",IF(ISNUMBER(MATCH(G270,QualityStatuses,0)),1,0),0)</f>
        <v>1</v>
      </c>
      <c r="Q270" s="40">
        <f>IF(A270="Lead",IF(G270="New Lead",0,1),0)</f>
        <v>1</v>
      </c>
      <c r="R270" s="40">
        <f>IF(A270="Lead",IF(G270="Lost",1,0),0)</f>
        <v>0</v>
      </c>
      <c r="S270" t="n">
        <v>2</v>
      </c>
      <c r="T270" t="n">
        <v>2</v>
      </c>
      <c r="U270" t="n">
        <v>0</v>
      </c>
      <c r="V270" t="n">
        <v>0</v>
      </c>
      <c r="W270" t="n">
        <v>0</v>
      </c>
      <c r="X270" t="n">
        <v>0</v>
      </c>
      <c r="Y270">
        <f>IF(AND(A270="Lead",COUNTIF(MetaCamps,C270)&gt;0),1,0)</f>
        <v>1</v>
      </c>
      <c r="Z270">
        <f>IF(Y270=1,P270,0)</f>
        <v>1</v>
      </c>
    </row>
    <row r="271">
      <c r="A271" t="inlineStr">
        <is>
          <t>Lead</t>
        </is>
      </c>
      <c r="B271" s="39" t="str">
        <f>IFERROR(INDEX(CampTypes,MATCH(C271,CampList,0)),"Unattributed")</f>
        <v>New</v>
      </c>
      <c r="C271" t="inlineStr">
        <is>
          <t>ABO | Natuf | Leads | Unit Franchise | India | Oct26 | V1</t>
        </is>
      </c>
      <c r="D271" t="inlineStr">
        <is>
          <t>Natuf | LAL 1% | India | Jul26 | V1</t>
        </is>
      </c>
      <c r="E271" t="inlineStr">
        <is>
          <t>Natuf | Reel | Brand Ambassador | Heard Of Owning A Cafe | V1</t>
        </is>
      </c>
      <c r="F271" t="inlineStr">
        <is>
          <t>In House Natuf</t>
        </is>
      </c>
      <c r="G271" t="inlineStr">
        <is>
          <t>New Lead</t>
        </is>
      </c>
      <c r="H271" s="39" t="str">
        <f>IF(ISNUMBER(MATCH(G271,QualityStatuses,0)),"Quality Lead","Non-Quality Lead")</f>
        <v>Non-Quality Lead</v>
      </c>
      <c r="I271" t="inlineStr">
        <is>
          <t>2026-10</t>
        </is>
      </c>
      <c r="J271" t="inlineStr">
        <is>
          <t>Wk of 2026-10-26</t>
        </is>
      </c>
      <c r="K271" t="inlineStr">
        <is>
          <t>(Unassigned)</t>
        </is>
      </c>
      <c r="L271" t="inlineStr">
        <is>
          <t>Facebook</t>
        </is>
      </c>
      <c r="M271" t="inlineStr">
        <is>
          <t>Direct (campaign tagged in CRM)</t>
        </is>
      </c>
      <c r="N271" t="inlineStr">
        <is>
          <t>6ae34e80e9ee27ebc4237e2f</t>
        </is>
      </c>
      <c r="O271" t="n">
        <v>1</v>
      </c>
      <c r="P271" s="40">
        <f>IF(A271="Lead",IF(ISNUMBER(MATCH(G271,QualityStatuses,0)),1,0),0)</f>
        <v>0</v>
      </c>
      <c r="Q271" s="40">
        <f>IF(A271="Lead",IF(G271="New Lead",0,1),0)</f>
        <v>0</v>
      </c>
      <c r="R271" s="40">
        <f>IF(A271="Lead",IF(G271="Lost",1,0),0)</f>
        <v>0</v>
      </c>
      <c r="S271" t="n">
        <v>0</v>
      </c>
      <c r="T271" t="n">
        <v>0</v>
      </c>
      <c r="U271" t="n">
        <v>0</v>
      </c>
      <c r="V271" t="n">
        <v>0</v>
      </c>
      <c r="W271" t="n">
        <v>0</v>
      </c>
      <c r="X271" t="n">
        <v>0</v>
      </c>
      <c r="Y271">
        <f>IF(AND(A271="Lead",COUNTIF(MetaCamps,C271)&gt;0),1,0)</f>
        <v>1</v>
      </c>
      <c r="Z271">
        <f>IF(Y271=1,P271,0)</f>
        <v>0</v>
      </c>
    </row>
    <row r="272">
      <c r="A272" t="inlineStr">
        <is>
          <t>Lead</t>
        </is>
      </c>
      <c r="B272" s="39" t="str">
        <f>IFERROR(INDEX(CampTypes,MATCH(C272,CampList,0)),"Unattributed")</f>
        <v>New</v>
      </c>
      <c r="C272" t="inlineStr">
        <is>
          <t>ABO | Natuf | Leads | Unit Franchise | India | Oct26 | V1</t>
        </is>
      </c>
      <c r="D272" t="inlineStr">
        <is>
          <t>Natuf | Investors | Tier1 + Growth Cities | Oct26 | V1</t>
        </is>
      </c>
      <c r="E272" t="inlineStr">
        <is>
          <t>Natuf | Reel | Brand Ambassador | Heard Of Owning A Cafe | V1</t>
        </is>
      </c>
      <c r="F272" t="inlineStr">
        <is>
          <t>In House Natuf</t>
        </is>
      </c>
      <c r="G272" t="inlineStr">
        <is>
          <t>New Lead</t>
        </is>
      </c>
      <c r="H272" s="39" t="str">
        <f>IF(ISNUMBER(MATCH(G272,QualityStatuses,0)),"Quality Lead","Non-Quality Lead")</f>
        <v>Non-Quality Lead</v>
      </c>
      <c r="I272" t="inlineStr">
        <is>
          <t>2026-10</t>
        </is>
      </c>
      <c r="J272" t="inlineStr">
        <is>
          <t>Wk of 2026-10-26</t>
        </is>
      </c>
      <c r="K272" t="inlineStr">
        <is>
          <t>(Unassigned)</t>
        </is>
      </c>
      <c r="L272" t="inlineStr">
        <is>
          <t>Facebook</t>
        </is>
      </c>
      <c r="M272" t="inlineStr">
        <is>
          <t>Direct (campaign tagged in CRM)</t>
        </is>
      </c>
      <c r="N272" t="inlineStr">
        <is>
          <t>6ae34c69e9ee27ebc4237cc4</t>
        </is>
      </c>
      <c r="O272" t="n">
        <v>1</v>
      </c>
      <c r="P272" s="40">
        <f>IF(A272="Lead",IF(ISNUMBER(MATCH(G272,QualityStatuses,0)),1,0),0)</f>
        <v>0</v>
      </c>
      <c r="Q272" s="40">
        <f>IF(A272="Lead",IF(G272="New Lead",0,1),0)</f>
        <v>0</v>
      </c>
      <c r="R272" s="40">
        <f>IF(A272="Lead",IF(G272="Lost",1,0),0)</f>
        <v>0</v>
      </c>
      <c r="S272" t="n">
        <v>0</v>
      </c>
      <c r="T272" t="n">
        <v>0</v>
      </c>
      <c r="U272" t="n">
        <v>0</v>
      </c>
      <c r="V272" t="n">
        <v>0</v>
      </c>
      <c r="W272" t="n">
        <v>0</v>
      </c>
      <c r="X272" t="n">
        <v>0</v>
      </c>
      <c r="Y272">
        <f>IF(AND(A272="Lead",COUNTIF(MetaCamps,C272)&gt;0),1,0)</f>
        <v>1</v>
      </c>
      <c r="Z272">
        <f>IF(Y272=1,P272,0)</f>
        <v>0</v>
      </c>
    </row>
    <row r="273">
      <c r="A273" t="inlineStr">
        <is>
          <t>Lead</t>
        </is>
      </c>
      <c r="B273" s="39" t="str">
        <f>IFERROR(INDEX(CampTypes,MATCH(C273,CampList,0)),"Unattributed")</f>
        <v>New</v>
      </c>
      <c r="C273" t="inlineStr">
        <is>
          <t>ABO | Natuf | Leads | Unit Franchise | India | Oct26 | V1</t>
        </is>
      </c>
      <c r="D273" t="inlineStr">
        <is>
          <t>Natuf | Business Owners | Tier1 + Growth Cities | Oct26 | V1</t>
        </is>
      </c>
      <c r="E273" t="inlineStr">
        <is>
          <t>Natuf | Reel | Brand Ambassador | Heard Of Owning A Cafe | V1</t>
        </is>
      </c>
      <c r="F273" t="inlineStr">
        <is>
          <t>In House Natuf</t>
        </is>
      </c>
      <c r="G273" t="inlineStr">
        <is>
          <t>New Lead</t>
        </is>
      </c>
      <c r="H273" s="39" t="str">
        <f>IF(ISNUMBER(MATCH(G273,QualityStatuses,0)),"Quality Lead","Non-Quality Lead")</f>
        <v>Non-Quality Lead</v>
      </c>
      <c r="I273" t="inlineStr">
        <is>
          <t>2026-10</t>
        </is>
      </c>
      <c r="J273" t="inlineStr">
        <is>
          <t>Wk of 2026-10-26</t>
        </is>
      </c>
      <c r="K273" t="inlineStr">
        <is>
          <t>(Unassigned)</t>
        </is>
      </c>
      <c r="L273" t="inlineStr">
        <is>
          <t>Facebook</t>
        </is>
      </c>
      <c r="M273" t="inlineStr">
        <is>
          <t>Direct (campaign tagged in CRM)</t>
        </is>
      </c>
      <c r="N273" t="inlineStr">
        <is>
          <t>6ae34bd34920ef98b48991ed</t>
        </is>
      </c>
      <c r="O273" t="n">
        <v>1</v>
      </c>
      <c r="P273" s="40">
        <f>IF(A273="Lead",IF(ISNUMBER(MATCH(G273,QualityStatuses,0)),1,0),0)</f>
        <v>0</v>
      </c>
      <c r="Q273" s="40">
        <f>IF(A273="Lead",IF(G273="New Lead",0,1),0)</f>
        <v>0</v>
      </c>
      <c r="R273" s="40">
        <f>IF(A273="Lead",IF(G273="Lost",1,0),0)</f>
        <v>0</v>
      </c>
      <c r="S273" t="n">
        <v>0</v>
      </c>
      <c r="T273" t="n">
        <v>0</v>
      </c>
      <c r="U273" t="n">
        <v>0</v>
      </c>
      <c r="V273" t="n">
        <v>0</v>
      </c>
      <c r="W273" t="n">
        <v>0</v>
      </c>
      <c r="X273" t="n">
        <v>0</v>
      </c>
      <c r="Y273">
        <f>IF(AND(A273="Lead",COUNTIF(MetaCamps,C273)&gt;0),1,0)</f>
        <v>1</v>
      </c>
      <c r="Z273">
        <f>IF(Y273=1,P273,0)</f>
        <v>0</v>
      </c>
    </row>
    <row r="274">
      <c r="A274" t="inlineStr">
        <is>
          <t>Lead</t>
        </is>
      </c>
      <c r="B274" s="39" t="str">
        <f>IFERROR(INDEX(CampTypes,MATCH(C274,CampList,0)),"Unattributed")</f>
        <v>New</v>
      </c>
      <c r="C274" t="inlineStr">
        <is>
          <t>ABO | Natuf | Leads | Unit Franchise | India | Oct26 | V1</t>
        </is>
      </c>
      <c r="D274" t="inlineStr">
        <is>
          <t>Natuf | Investors | Tier1 + Growth Cities | Oct26 | V1</t>
        </is>
      </c>
      <c r="E274" t="inlineStr">
        <is>
          <t>Natuf | Reel | Brand Ambassador | Heard Of Owning A Cafe | V1</t>
        </is>
      </c>
      <c r="F274" t="inlineStr">
        <is>
          <t>In House Natuf</t>
        </is>
      </c>
      <c r="G274" t="inlineStr">
        <is>
          <t>Attempt 1</t>
        </is>
      </c>
      <c r="H274" s="39" t="str">
        <f>IF(ISNUMBER(MATCH(G274,QualityStatuses,0)),"Quality Lead","Non-Quality Lead")</f>
        <v>Non-Quality Lead</v>
      </c>
      <c r="I274" t="inlineStr">
        <is>
          <t>2026-10</t>
        </is>
      </c>
      <c r="J274" t="inlineStr">
        <is>
          <t>Wk of 2026-10-26</t>
        </is>
      </c>
      <c r="K274" t="inlineStr">
        <is>
          <t>Marshal Malbari</t>
        </is>
      </c>
      <c r="L274" t="inlineStr">
        <is>
          <t>Facebook</t>
        </is>
      </c>
      <c r="M274" t="inlineStr">
        <is>
          <t>Direct (campaign tagged in CRM)</t>
        </is>
      </c>
      <c r="N274" t="inlineStr">
        <is>
          <t>6ae34b61e1bd55a3780ba278</t>
        </is>
      </c>
      <c r="O274" t="n">
        <v>1</v>
      </c>
      <c r="P274" s="40">
        <f>IF(A274="Lead",IF(ISNUMBER(MATCH(G274,QualityStatuses,0)),1,0),0)</f>
        <v>0</v>
      </c>
      <c r="Q274" s="40">
        <f>IF(A274="Lead",IF(G274="New Lead",0,1),0)</f>
        <v>1</v>
      </c>
      <c r="R274" s="40">
        <f>IF(A274="Lead",IF(G274="Lost",1,0),0)</f>
        <v>0</v>
      </c>
      <c r="S274" t="n">
        <v>2</v>
      </c>
      <c r="T274" t="n">
        <v>0</v>
      </c>
      <c r="U274" t="n">
        <v>0</v>
      </c>
      <c r="V274" t="n">
        <v>0</v>
      </c>
      <c r="W274" t="n">
        <v>0</v>
      </c>
      <c r="X274" t="n">
        <v>0</v>
      </c>
      <c r="Y274">
        <f>IF(AND(A274="Lead",COUNTIF(MetaCamps,C274)&gt;0),1,0)</f>
        <v>1</v>
      </c>
      <c r="Z274">
        <f>IF(Y274=1,P274,0)</f>
        <v>0</v>
      </c>
    </row>
    <row r="275">
      <c r="A275" t="inlineStr">
        <is>
          <t>Lead</t>
        </is>
      </c>
      <c r="B275" s="39" t="str">
        <f>IFERROR(INDEX(CampTypes,MATCH(C275,CampList,0)),"Unattributed")</f>
        <v>New</v>
      </c>
      <c r="C275" t="inlineStr">
        <is>
          <t>ABO | Natuf | Leads | Unit Franchise | India | Oct26 | V1</t>
        </is>
      </c>
      <c r="D275" t="inlineStr">
        <is>
          <t>Natuf | LAL 1% | India | Jul26 | V1</t>
        </is>
      </c>
      <c r="E275" t="inlineStr">
        <is>
          <t>Natuf | Reel | Brand Ambassador | Heard Of Owning A Cafe | V1</t>
        </is>
      </c>
      <c r="F275" t="inlineStr">
        <is>
          <t>In House Natuf</t>
        </is>
      </c>
      <c r="G275" t="inlineStr">
        <is>
          <t>New Lead</t>
        </is>
      </c>
      <c r="H275" s="39" t="str">
        <f>IF(ISNUMBER(MATCH(G275,QualityStatuses,0)),"Quality Lead","Non-Quality Lead")</f>
        <v>Non-Quality Lead</v>
      </c>
      <c r="I275" t="inlineStr">
        <is>
          <t>2026-10</t>
        </is>
      </c>
      <c r="J275" t="inlineStr">
        <is>
          <t>Wk of 2026-10-26</t>
        </is>
      </c>
      <c r="K275" t="inlineStr">
        <is>
          <t>(Unassigned)</t>
        </is>
      </c>
      <c r="L275" t="inlineStr">
        <is>
          <t>Facebook</t>
        </is>
      </c>
      <c r="M275" t="inlineStr">
        <is>
          <t>Direct (campaign tagged in CRM)</t>
        </is>
      </c>
      <c r="N275" t="inlineStr">
        <is>
          <t>6ae34a472fff8e3f4a8caa10</t>
        </is>
      </c>
      <c r="O275" t="n">
        <v>1</v>
      </c>
      <c r="P275" s="40">
        <f>IF(A275="Lead",IF(ISNUMBER(MATCH(G275,QualityStatuses,0)),1,0),0)</f>
        <v>0</v>
      </c>
      <c r="Q275" s="40">
        <f>IF(A275="Lead",IF(G275="New Lead",0,1),0)</f>
        <v>0</v>
      </c>
      <c r="R275" s="40">
        <f>IF(A275="Lead",IF(G275="Lost",1,0),0)</f>
        <v>0</v>
      </c>
      <c r="S275" t="n">
        <v>0</v>
      </c>
      <c r="T275" t="n">
        <v>0</v>
      </c>
      <c r="U275" t="n">
        <v>0</v>
      </c>
      <c r="V275" t="n">
        <v>0</v>
      </c>
      <c r="W275" t="n">
        <v>0</v>
      </c>
      <c r="X275" t="n">
        <v>0</v>
      </c>
      <c r="Y275">
        <f>IF(AND(A275="Lead",COUNTIF(MetaCamps,C275)&gt;0),1,0)</f>
        <v>1</v>
      </c>
      <c r="Z275">
        <f>IF(Y275=1,P275,0)</f>
        <v>0</v>
      </c>
    </row>
    <row r="276">
      <c r="A276" t="inlineStr">
        <is>
          <t>Lead</t>
        </is>
      </c>
      <c r="B276" s="39" t="str">
        <f>IFERROR(INDEX(CampTypes,MATCH(C276,CampList,0)),"Unattributed")</f>
        <v>New</v>
      </c>
      <c r="C276" t="inlineStr">
        <is>
          <t>ABO | Natuf | Leads | Unit Franchise | India | Oct26 | V1</t>
        </is>
      </c>
      <c r="D276" t="inlineStr">
        <is>
          <t>Natuf | Investors | Tier1 + Growth Cities | Oct26 | V1</t>
        </is>
      </c>
      <c r="E276" t="inlineStr">
        <is>
          <t>Natuf | Reel | Brand Ambassador | Heard Of Owning A Cafe | V1</t>
        </is>
      </c>
      <c r="F276" t="inlineStr">
        <is>
          <t>In House Natuf</t>
        </is>
      </c>
      <c r="G276" t="inlineStr">
        <is>
          <t>Details Shared</t>
        </is>
      </c>
      <c r="H276" s="39" t="str">
        <f>IF(ISNUMBER(MATCH(G276,QualityStatuses,0)),"Quality Lead","Non-Quality Lead")</f>
        <v>Quality Lead</v>
      </c>
      <c r="I276" t="inlineStr">
        <is>
          <t>2026-10</t>
        </is>
      </c>
      <c r="J276" t="inlineStr">
        <is>
          <t>Wk of 2026-10-26</t>
        </is>
      </c>
      <c r="K276" t="inlineStr">
        <is>
          <t>Vikas Pathak</t>
        </is>
      </c>
      <c r="L276" t="inlineStr">
        <is>
          <t>Facebook</t>
        </is>
      </c>
      <c r="M276" t="inlineStr">
        <is>
          <t>Direct (campaign tagged in CRM)</t>
        </is>
      </c>
      <c r="N276" t="inlineStr">
        <is>
          <t>6ae349aa8c9ab87e7a9c261f</t>
        </is>
      </c>
      <c r="O276" t="n">
        <v>1</v>
      </c>
      <c r="P276" s="40">
        <f>IF(A276="Lead",IF(ISNUMBER(MATCH(G276,QualityStatuses,0)),1,0),0)</f>
        <v>1</v>
      </c>
      <c r="Q276" s="40">
        <f>IF(A276="Lead",IF(G276="New Lead",0,1),0)</f>
        <v>1</v>
      </c>
      <c r="R276" s="40">
        <f>IF(A276="Lead",IF(G276="Lost",1,0),0)</f>
        <v>0</v>
      </c>
      <c r="S276" t="n">
        <v>1</v>
      </c>
      <c r="T276" t="n">
        <v>1</v>
      </c>
      <c r="U276" t="n">
        <v>0</v>
      </c>
      <c r="V276" t="n">
        <v>0</v>
      </c>
      <c r="W276" t="n">
        <v>0</v>
      </c>
      <c r="X276" t="n">
        <v>0</v>
      </c>
      <c r="Y276">
        <f>IF(AND(A276="Lead",COUNTIF(MetaCamps,C276)&gt;0),1,0)</f>
        <v>1</v>
      </c>
      <c r="Z276">
        <f>IF(Y276=1,P276,0)</f>
        <v>1</v>
      </c>
    </row>
    <row r="277">
      <c r="A277" t="inlineStr">
        <is>
          <t>Lead</t>
        </is>
      </c>
      <c r="B277" s="39" t="str">
        <f>IFERROR(INDEX(CampTypes,MATCH(C277,CampList,0)),"Unattributed")</f>
        <v>New</v>
      </c>
      <c r="C277" t="inlineStr">
        <is>
          <t>ABO | Natuf | Leads | Unit Franchise | India | Oct26 | V1</t>
        </is>
      </c>
      <c r="D277" t="inlineStr">
        <is>
          <t>Natuf | LAL 1% | India | Jul26 | V1</t>
        </is>
      </c>
      <c r="E277" t="inlineStr">
        <is>
          <t>Natuf | Reel | Brand Ambassador | Heard Of Owning A Cafe | V1</t>
        </is>
      </c>
      <c r="F277" t="inlineStr">
        <is>
          <t>In House Natuf</t>
        </is>
      </c>
      <c r="G277" t="inlineStr">
        <is>
          <t>New Lead</t>
        </is>
      </c>
      <c r="H277" s="39" t="str">
        <f>IF(ISNUMBER(MATCH(G277,QualityStatuses,0)),"Quality Lead","Non-Quality Lead")</f>
        <v>Non-Quality Lead</v>
      </c>
      <c r="I277" t="inlineStr">
        <is>
          <t>2026-10</t>
        </is>
      </c>
      <c r="J277" t="inlineStr">
        <is>
          <t>Wk of 2026-10-26</t>
        </is>
      </c>
      <c r="K277" t="inlineStr">
        <is>
          <t>(Unassigned)</t>
        </is>
      </c>
      <c r="L277" t="inlineStr">
        <is>
          <t>Facebook</t>
        </is>
      </c>
      <c r="M277" t="inlineStr">
        <is>
          <t>Direct (campaign tagged in CRM)</t>
        </is>
      </c>
      <c r="N277" t="inlineStr">
        <is>
          <t>6ae3469345662d836cd0bddb</t>
        </is>
      </c>
      <c r="O277" t="n">
        <v>1</v>
      </c>
      <c r="P277" s="40">
        <f>IF(A277="Lead",IF(ISNUMBER(MATCH(G277,QualityStatuses,0)),1,0),0)</f>
        <v>0</v>
      </c>
      <c r="Q277" s="40">
        <f>IF(A277="Lead",IF(G277="New Lead",0,1),0)</f>
        <v>0</v>
      </c>
      <c r="R277" s="40">
        <f>IF(A277="Lead",IF(G277="Lost",1,0),0)</f>
        <v>0</v>
      </c>
      <c r="S277" t="n">
        <v>0</v>
      </c>
      <c r="T277" t="n">
        <v>0</v>
      </c>
      <c r="U277" t="n">
        <v>0</v>
      </c>
      <c r="V277" t="n">
        <v>0</v>
      </c>
      <c r="W277" t="n">
        <v>0</v>
      </c>
      <c r="X277" t="n">
        <v>0</v>
      </c>
      <c r="Y277">
        <f>IF(AND(A277="Lead",COUNTIF(MetaCamps,C277)&gt;0),1,0)</f>
        <v>1</v>
      </c>
      <c r="Z277">
        <f>IF(Y277=1,P277,0)</f>
        <v>0</v>
      </c>
    </row>
    <row r="278">
      <c r="A278" t="inlineStr">
        <is>
          <t>Lead</t>
        </is>
      </c>
      <c r="B278" s="39" t="str">
        <f>IFERROR(INDEX(CampTypes,MATCH(C278,CampList,0)),"Unattributed")</f>
        <v>New</v>
      </c>
      <c r="C278" t="inlineStr">
        <is>
          <t>ABO | Natuf | Leads | Unit Franchise | India | Oct26 | V1</t>
        </is>
      </c>
      <c r="D278" t="inlineStr">
        <is>
          <t>Natuf | LAL 1% | India | Jul26 | V1</t>
        </is>
      </c>
      <c r="E278" t="inlineStr">
        <is>
          <t>Natuf | Reel | Brand Ambassador | Heard Of Owning A Cafe | V1</t>
        </is>
      </c>
      <c r="F278" t="inlineStr">
        <is>
          <t>In House Natuf</t>
        </is>
      </c>
      <c r="G278" t="inlineStr">
        <is>
          <t>Attempt 1</t>
        </is>
      </c>
      <c r="H278" s="39" t="str">
        <f>IF(ISNUMBER(MATCH(G278,QualityStatuses,0)),"Quality Lead","Non-Quality Lead")</f>
        <v>Non-Quality Lead</v>
      </c>
      <c r="I278" t="inlineStr">
        <is>
          <t>2026-10</t>
        </is>
      </c>
      <c r="J278" t="inlineStr">
        <is>
          <t>Wk of 2026-10-26</t>
        </is>
      </c>
      <c r="K278" t="inlineStr">
        <is>
          <t>Vikas Pathak</t>
        </is>
      </c>
      <c r="L278" t="inlineStr">
        <is>
          <t>Facebook</t>
        </is>
      </c>
      <c r="M278" t="inlineStr">
        <is>
          <t>Direct (campaign tagged in CRM)</t>
        </is>
      </c>
      <c r="N278" t="inlineStr">
        <is>
          <t>6ae345e3f03bfdbb80822b36</t>
        </is>
      </c>
      <c r="O278" t="n">
        <v>1</v>
      </c>
      <c r="P278" s="40">
        <f>IF(A278="Lead",IF(ISNUMBER(MATCH(G278,QualityStatuses,0)),1,0),0)</f>
        <v>0</v>
      </c>
      <c r="Q278" s="40">
        <f>IF(A278="Lead",IF(G278="New Lead",0,1),0)</f>
        <v>1</v>
      </c>
      <c r="R278" s="40">
        <f>IF(A278="Lead",IF(G278="Lost",1,0),0)</f>
        <v>0</v>
      </c>
      <c r="S278" t="n">
        <v>3</v>
      </c>
      <c r="T278" t="n">
        <v>1</v>
      </c>
      <c r="U278" t="n">
        <v>0</v>
      </c>
      <c r="V278" t="n">
        <v>0</v>
      </c>
      <c r="W278" t="n">
        <v>0</v>
      </c>
      <c r="X278" t="n">
        <v>0</v>
      </c>
      <c r="Y278">
        <f>IF(AND(A278="Lead",COUNTIF(MetaCamps,C278)&gt;0),1,0)</f>
        <v>1</v>
      </c>
      <c r="Z278">
        <f>IF(Y278=1,P278,0)</f>
        <v>0</v>
      </c>
    </row>
    <row r="279">
      <c r="A279" t="inlineStr">
        <is>
          <t>Lead</t>
        </is>
      </c>
      <c r="B279" s="39" t="str">
        <f>IFERROR(INDEX(CampTypes,MATCH(C279,CampList,0)),"Unattributed")</f>
        <v>New</v>
      </c>
      <c r="C279" t="inlineStr">
        <is>
          <t>ABO | Natuf | Leads | Unit Franchise | India | Oct26 | V1</t>
        </is>
      </c>
      <c r="D279" t="inlineStr">
        <is>
          <t>Natuf | Broad | Tier1 + Growth Cities | Oct26 | V1</t>
        </is>
      </c>
      <c r="E279" t="inlineStr">
        <is>
          <t>Natuf | Reel | Brand Ambassador | Heard Of Owning A Cafe | V1</t>
        </is>
      </c>
      <c r="F279" t="inlineStr">
        <is>
          <t>In House Natuf</t>
        </is>
      </c>
      <c r="G279" t="inlineStr">
        <is>
          <t>Attempt 2</t>
        </is>
      </c>
      <c r="H279" s="39" t="str">
        <f>IF(ISNUMBER(MATCH(G279,QualityStatuses,0)),"Quality Lead","Non-Quality Lead")</f>
        <v>Non-Quality Lead</v>
      </c>
      <c r="I279" t="inlineStr">
        <is>
          <t>2026-10</t>
        </is>
      </c>
      <c r="J279" t="inlineStr">
        <is>
          <t>Wk of 2026-10-26</t>
        </is>
      </c>
      <c r="K279" t="inlineStr">
        <is>
          <t>Vikas Pathak</t>
        </is>
      </c>
      <c r="L279" t="inlineStr">
        <is>
          <t>Facebook</t>
        </is>
      </c>
      <c r="M279" t="inlineStr">
        <is>
          <t>Direct (campaign tagged in CRM)</t>
        </is>
      </c>
      <c r="N279" t="inlineStr">
        <is>
          <t>6ae344413c8ed650c57d32a9</t>
        </is>
      </c>
      <c r="O279" t="n">
        <v>1</v>
      </c>
      <c r="P279" s="40">
        <f>IF(A279="Lead",IF(ISNUMBER(MATCH(G279,QualityStatuses,0)),1,0),0)</f>
        <v>0</v>
      </c>
      <c r="Q279" s="40">
        <f>IF(A279="Lead",IF(G279="New Lead",0,1),0)</f>
        <v>1</v>
      </c>
      <c r="R279" s="40">
        <f>IF(A279="Lead",IF(G279="Lost",1,0),0)</f>
        <v>0</v>
      </c>
      <c r="S279" t="n">
        <v>2</v>
      </c>
      <c r="T279" t="n">
        <v>0</v>
      </c>
      <c r="U279" t="n">
        <v>0</v>
      </c>
      <c r="V279" t="n">
        <v>0</v>
      </c>
      <c r="W279" t="n">
        <v>0</v>
      </c>
      <c r="X279" t="n">
        <v>0</v>
      </c>
      <c r="Y279">
        <f>IF(AND(A279="Lead",COUNTIF(MetaCamps,C279)&gt;0),1,0)</f>
        <v>1</v>
      </c>
      <c r="Z279">
        <f>IF(Y279=1,P279,0)</f>
        <v>0</v>
      </c>
    </row>
    <row r="280">
      <c r="A280" t="inlineStr">
        <is>
          <t>Lead</t>
        </is>
      </c>
      <c r="B280" s="39" t="str">
        <f>IFERROR(INDEX(CampTypes,MATCH(C280,CampList,0)),"Unattributed")</f>
        <v>New</v>
      </c>
      <c r="C280" t="inlineStr">
        <is>
          <t>ABO | Natuf | Leads | Master Franchise | India | Oct26 | V1</t>
        </is>
      </c>
      <c r="D280" t="inlineStr">
        <is>
          <t>Natuf | Broad | Tier1 + Growth Cities | Oct26 | V1</t>
        </is>
      </c>
      <c r="E280" t="inlineStr">
        <is>
          <t>Natuf | Static | Become A Levantine Food | V1</t>
        </is>
      </c>
      <c r="F280" t="inlineStr">
        <is>
          <t>Natuf_MF</t>
        </is>
      </c>
      <c r="G280" t="inlineStr">
        <is>
          <t>Attempt 1</t>
        </is>
      </c>
      <c r="H280" s="39" t="str">
        <f>IF(ISNUMBER(MATCH(G280,QualityStatuses,0)),"Quality Lead","Non-Quality Lead")</f>
        <v>Non-Quality Lead</v>
      </c>
      <c r="I280" t="inlineStr">
        <is>
          <t>2026-10</t>
        </is>
      </c>
      <c r="J280" t="inlineStr">
        <is>
          <t>Wk of 2026-10-26</t>
        </is>
      </c>
      <c r="K280" t="inlineStr">
        <is>
          <t>Marshal Malbari</t>
        </is>
      </c>
      <c r="L280" t="inlineStr">
        <is>
          <t>Facebook</t>
        </is>
      </c>
      <c r="M280" t="inlineStr">
        <is>
          <t>Direct (campaign tagged in CRM)</t>
        </is>
      </c>
      <c r="N280" t="inlineStr">
        <is>
          <t>6ae3427907055ea5a90b7159</t>
        </is>
      </c>
      <c r="O280" t="n">
        <v>1</v>
      </c>
      <c r="P280" s="40">
        <f>IF(A280="Lead",IF(ISNUMBER(MATCH(G280,QualityStatuses,0)),1,0),0)</f>
        <v>0</v>
      </c>
      <c r="Q280" s="40">
        <f>IF(A280="Lead",IF(G280="New Lead",0,1),0)</f>
        <v>1</v>
      </c>
      <c r="R280" s="40">
        <f>IF(A280="Lead",IF(G280="Lost",1,0),0)</f>
        <v>0</v>
      </c>
      <c r="S280" t="n">
        <v>1</v>
      </c>
      <c r="T280" t="n">
        <v>0</v>
      </c>
      <c r="U280" t="n">
        <v>0</v>
      </c>
      <c r="V280" t="n">
        <v>0</v>
      </c>
      <c r="W280" t="n">
        <v>0</v>
      </c>
      <c r="X280" t="n">
        <v>0</v>
      </c>
      <c r="Y280">
        <f>IF(AND(A280="Lead",COUNTIF(MetaCamps,C280)&gt;0),1,0)</f>
        <v>1</v>
      </c>
      <c r="Z280">
        <f>IF(Y280=1,P280,0)</f>
        <v>0</v>
      </c>
    </row>
    <row r="281">
      <c r="A281" t="inlineStr">
        <is>
          <t>Lead</t>
        </is>
      </c>
      <c r="B281" s="39" t="str">
        <f>IFERROR(INDEX(CampTypes,MATCH(C281,CampList,0)),"Unattributed")</f>
        <v>New</v>
      </c>
      <c r="C281" t="inlineStr">
        <is>
          <t>ABO | Natuf | Leads | Unit Franchise | India | Oct26 | V1</t>
        </is>
      </c>
      <c r="D281" t="inlineStr">
        <is>
          <t>Natuf | LAL 1% | India | Jul26 | V1</t>
        </is>
      </c>
      <c r="E281" t="inlineStr">
        <is>
          <t>Natuf | Reel | Brand Ambassador | Heard Of Owning A Cafe | V1</t>
        </is>
      </c>
      <c r="F281" t="inlineStr">
        <is>
          <t>In House Natuf</t>
        </is>
      </c>
      <c r="G281" t="inlineStr">
        <is>
          <t>New Lead</t>
        </is>
      </c>
      <c r="H281" s="39" t="str">
        <f>IF(ISNUMBER(MATCH(G281,QualityStatuses,0)),"Quality Lead","Non-Quality Lead")</f>
        <v>Non-Quality Lead</v>
      </c>
      <c r="I281" t="inlineStr">
        <is>
          <t>2026-10</t>
        </is>
      </c>
      <c r="J281" t="inlineStr">
        <is>
          <t>Wk of 2026-10-26</t>
        </is>
      </c>
      <c r="K281" t="inlineStr">
        <is>
          <t>(Unassigned)</t>
        </is>
      </c>
      <c r="L281" t="inlineStr">
        <is>
          <t>Facebook</t>
        </is>
      </c>
      <c r="M281" t="inlineStr">
        <is>
          <t>Direct (campaign tagged in CRM)</t>
        </is>
      </c>
      <c r="N281" t="inlineStr">
        <is>
          <t>6ae341625251a180c9630628</t>
        </is>
      </c>
      <c r="O281" t="n">
        <v>1</v>
      </c>
      <c r="P281" s="40">
        <f>IF(A281="Lead",IF(ISNUMBER(MATCH(G281,QualityStatuses,0)),1,0),0)</f>
        <v>0</v>
      </c>
      <c r="Q281" s="40">
        <f>IF(A281="Lead",IF(G281="New Lead",0,1),0)</f>
        <v>0</v>
      </c>
      <c r="R281" s="40">
        <f>IF(A281="Lead",IF(G281="Lost",1,0),0)</f>
        <v>0</v>
      </c>
      <c r="S281" t="n">
        <v>0</v>
      </c>
      <c r="T281" t="n">
        <v>0</v>
      </c>
      <c r="U281" t="n">
        <v>0</v>
      </c>
      <c r="V281" t="n">
        <v>0</v>
      </c>
      <c r="W281" t="n">
        <v>0</v>
      </c>
      <c r="X281" t="n">
        <v>0</v>
      </c>
      <c r="Y281">
        <f>IF(AND(A281="Lead",COUNTIF(MetaCamps,C281)&gt;0),1,0)</f>
        <v>1</v>
      </c>
      <c r="Z281">
        <f>IF(Y281=1,P281,0)</f>
        <v>0</v>
      </c>
    </row>
    <row r="282">
      <c r="A282" t="inlineStr">
        <is>
          <t>Lead</t>
        </is>
      </c>
      <c r="B282" s="39" t="str">
        <f>IFERROR(INDEX(CampTypes,MATCH(C282,CampList,0)),"Unattributed")</f>
        <v>New</v>
      </c>
      <c r="C282" t="inlineStr">
        <is>
          <t>ABO | Natuf | Leads | Master Franchise | India | Oct26 | V1</t>
        </is>
      </c>
      <c r="D282" t="inlineStr">
        <is>
          <t>Natuf | LAL 1% | India | Jul26 | V1</t>
        </is>
      </c>
      <c r="E282" t="inlineStr">
        <is>
          <t>Natuf | Static | Become A Levantine Food | V1</t>
        </is>
      </c>
      <c r="F282" t="inlineStr">
        <is>
          <t>Natuf_MF</t>
        </is>
      </c>
      <c r="G282" t="inlineStr">
        <is>
          <t>Lost</t>
        </is>
      </c>
      <c r="H282" s="39" t="str">
        <f>IF(ISNUMBER(MATCH(G282,QualityStatuses,0)),"Quality Lead","Non-Quality Lead")</f>
        <v>Non-Quality Lead</v>
      </c>
      <c r="I282" t="inlineStr">
        <is>
          <t>2026-10</t>
        </is>
      </c>
      <c r="J282" t="inlineStr">
        <is>
          <t>Wk of 2026-10-26</t>
        </is>
      </c>
      <c r="K282" t="inlineStr">
        <is>
          <t>Marshal Malbari</t>
        </is>
      </c>
      <c r="L282" t="inlineStr">
        <is>
          <t>Facebook</t>
        </is>
      </c>
      <c r="M282" t="inlineStr">
        <is>
          <t>Direct (campaign tagged in CRM)</t>
        </is>
      </c>
      <c r="N282" t="inlineStr">
        <is>
          <t>6ae3409393ae8552b386f8e1</t>
        </is>
      </c>
      <c r="O282" t="n">
        <v>1</v>
      </c>
      <c r="P282" s="40">
        <f>IF(A282="Lead",IF(ISNUMBER(MATCH(G282,QualityStatuses,0)),1,0),0)</f>
        <v>0</v>
      </c>
      <c r="Q282" s="40">
        <f>IF(A282="Lead",IF(G282="New Lead",0,1),0)</f>
        <v>1</v>
      </c>
      <c r="R282" s="40">
        <f>IF(A282="Lead",IF(G282="Lost",1,0),0)</f>
        <v>1</v>
      </c>
      <c r="S282" t="n">
        <v>1</v>
      </c>
      <c r="T282" t="n">
        <v>1</v>
      </c>
      <c r="U282" t="n">
        <v>0</v>
      </c>
      <c r="V282" t="n">
        <v>0</v>
      </c>
      <c r="W282" t="n">
        <v>0</v>
      </c>
      <c r="X282" t="n">
        <v>0</v>
      </c>
      <c r="Y282">
        <f>IF(AND(A282="Lead",COUNTIF(MetaCamps,C282)&gt;0),1,0)</f>
        <v>1</v>
      </c>
      <c r="Z282">
        <f>IF(Y282=1,P282,0)</f>
        <v>0</v>
      </c>
    </row>
    <row r="283">
      <c r="A283" t="inlineStr">
        <is>
          <t>Lead</t>
        </is>
      </c>
      <c r="B283" s="39" t="str">
        <f>IFERROR(INDEX(CampTypes,MATCH(C283,CampList,0)),"Unattributed")</f>
        <v>New</v>
      </c>
      <c r="C283" t="inlineStr">
        <is>
          <t>ABO | Natuf | Leads | Unit Franchise | India | Oct26 | V1</t>
        </is>
      </c>
      <c r="D283" t="inlineStr">
        <is>
          <t>Natuf | Investors | Tier1 + Growth Cities | Oct26 | V1</t>
        </is>
      </c>
      <c r="E283" t="inlineStr">
        <is>
          <t>Natuf | Reel | Brand Ambassador | Heard Of Owning A Cafe | V1</t>
        </is>
      </c>
      <c r="F283" t="inlineStr">
        <is>
          <t>In House Natuf</t>
        </is>
      </c>
      <c r="G283" t="inlineStr">
        <is>
          <t>Attempt 1</t>
        </is>
      </c>
      <c r="H283" s="39" t="str">
        <f>IF(ISNUMBER(MATCH(G283,QualityStatuses,0)),"Quality Lead","Non-Quality Lead")</f>
        <v>Non-Quality Lead</v>
      </c>
      <c r="I283" t="inlineStr">
        <is>
          <t>2026-10</t>
        </is>
      </c>
      <c r="J283" t="inlineStr">
        <is>
          <t>Wk of 2026-10-26</t>
        </is>
      </c>
      <c r="K283" t="inlineStr">
        <is>
          <t>Marshal Malbari</t>
        </is>
      </c>
      <c r="L283" t="inlineStr">
        <is>
          <t>Facebook</t>
        </is>
      </c>
      <c r="M283" t="inlineStr">
        <is>
          <t>Direct (campaign tagged in CRM)</t>
        </is>
      </c>
      <c r="N283" t="inlineStr">
        <is>
          <t>6ae33f21050ce92cbcc22b49</t>
        </is>
      </c>
      <c r="O283" t="n">
        <v>1</v>
      </c>
      <c r="P283" s="40">
        <f>IF(A283="Lead",IF(ISNUMBER(MATCH(G283,QualityStatuses,0)),1,0),0)</f>
        <v>0</v>
      </c>
      <c r="Q283" s="40">
        <f>IF(A283="Lead",IF(G283="New Lead",0,1),0)</f>
        <v>1</v>
      </c>
      <c r="R283" s="40">
        <f>IF(A283="Lead",IF(G283="Lost",1,0),0)</f>
        <v>0</v>
      </c>
      <c r="S283" t="n">
        <v>1</v>
      </c>
      <c r="T283" t="n">
        <v>0</v>
      </c>
      <c r="U283" t="n">
        <v>0</v>
      </c>
      <c r="V283" t="n">
        <v>0</v>
      </c>
      <c r="W283" t="n">
        <v>0</v>
      </c>
      <c r="X283" t="n">
        <v>0</v>
      </c>
      <c r="Y283">
        <f>IF(AND(A283="Lead",COUNTIF(MetaCamps,C283)&gt;0),1,0)</f>
        <v>1</v>
      </c>
      <c r="Z283">
        <f>IF(Y283=1,P283,0)</f>
        <v>0</v>
      </c>
    </row>
    <row r="284">
      <c r="A284" t="inlineStr">
        <is>
          <t>Lead</t>
        </is>
      </c>
      <c r="B284" s="39" t="str">
        <f>IFERROR(INDEX(CampTypes,MATCH(C284,CampList,0)),"Unattributed")</f>
        <v>New</v>
      </c>
      <c r="C284" t="inlineStr">
        <is>
          <t>ABO | Natuf | Leads | Unit Franchise | India | Oct26 | V1</t>
        </is>
      </c>
      <c r="D284" t="inlineStr">
        <is>
          <t>Natuf | Investors | Tier1 + Growth Cities | Oct26 | V1</t>
        </is>
      </c>
      <c r="E284" t="inlineStr">
        <is>
          <t>Natuf | Reel | Brand Ambassador | Heard Of Owning A Cafe | V1</t>
        </is>
      </c>
      <c r="F284" t="inlineStr">
        <is>
          <t>In House Natuf</t>
        </is>
      </c>
      <c r="G284" t="inlineStr">
        <is>
          <t>New Lead</t>
        </is>
      </c>
      <c r="H284" s="39" t="str">
        <f>IF(ISNUMBER(MATCH(G284,QualityStatuses,0)),"Quality Lead","Non-Quality Lead")</f>
        <v>Non-Quality Lead</v>
      </c>
      <c r="I284" t="inlineStr">
        <is>
          <t>2026-10</t>
        </is>
      </c>
      <c r="J284" t="inlineStr">
        <is>
          <t>Wk of 2026-10-26</t>
        </is>
      </c>
      <c r="K284" t="inlineStr">
        <is>
          <t>(Unassigned)</t>
        </is>
      </c>
      <c r="L284" t="inlineStr">
        <is>
          <t>Facebook</t>
        </is>
      </c>
      <c r="M284" t="inlineStr">
        <is>
          <t>Direct (campaign tagged in CRM)</t>
        </is>
      </c>
      <c r="N284" t="inlineStr">
        <is>
          <t>6ae33c1099bc2dceffc7581b</t>
        </is>
      </c>
      <c r="O284" t="n">
        <v>1</v>
      </c>
      <c r="P284" s="40">
        <f>IF(A284="Lead",IF(ISNUMBER(MATCH(G284,QualityStatuses,0)),1,0),0)</f>
        <v>0</v>
      </c>
      <c r="Q284" s="40">
        <f>IF(A284="Lead",IF(G284="New Lead",0,1),0)</f>
        <v>0</v>
      </c>
      <c r="R284" s="40">
        <f>IF(A284="Lead",IF(G284="Lost",1,0),0)</f>
        <v>0</v>
      </c>
      <c r="S284" t="n">
        <v>0</v>
      </c>
      <c r="T284" t="n">
        <v>0</v>
      </c>
      <c r="U284" t="n">
        <v>0</v>
      </c>
      <c r="V284" t="n">
        <v>0</v>
      </c>
      <c r="W284" t="n">
        <v>0</v>
      </c>
      <c r="X284" t="n">
        <v>0</v>
      </c>
      <c r="Y284">
        <f>IF(AND(A284="Lead",COUNTIF(MetaCamps,C284)&gt;0),1,0)</f>
        <v>1</v>
      </c>
      <c r="Z284">
        <f>IF(Y284=1,P284,0)</f>
        <v>0</v>
      </c>
    </row>
    <row r="285">
      <c r="A285" t="inlineStr">
        <is>
          <t>Lead</t>
        </is>
      </c>
      <c r="B285" s="39" t="str">
        <f>IFERROR(INDEX(CampTypes,MATCH(C285,CampList,0)),"Unattributed")</f>
        <v>New</v>
      </c>
      <c r="C285" t="inlineStr">
        <is>
          <t>ABO | Natuf | Leads | Unit Franchise | India | Oct26 | V1</t>
        </is>
      </c>
      <c r="D285" t="inlineStr">
        <is>
          <t>Natuf | LAL 1% | India | Jul26 | V1</t>
        </is>
      </c>
      <c r="E285" t="inlineStr">
        <is>
          <t>Natuf | Reel | Brand Ambassador | Heard Of Owning A Cafe | V1</t>
        </is>
      </c>
      <c r="F285" t="inlineStr">
        <is>
          <t>In House Natuf</t>
        </is>
      </c>
      <c r="G285" t="inlineStr">
        <is>
          <t>Details Shared</t>
        </is>
      </c>
      <c r="H285" s="39" t="str">
        <f>IF(ISNUMBER(MATCH(G285,QualityStatuses,0)),"Quality Lead","Non-Quality Lead")</f>
        <v>Quality Lead</v>
      </c>
      <c r="I285" t="inlineStr">
        <is>
          <t>2026-10</t>
        </is>
      </c>
      <c r="J285" t="inlineStr">
        <is>
          <t>Wk of 2026-10-26</t>
        </is>
      </c>
      <c r="K285" t="inlineStr">
        <is>
          <t>Marshal Malbari</t>
        </is>
      </c>
      <c r="L285" t="inlineStr">
        <is>
          <t>Facebook</t>
        </is>
      </c>
      <c r="M285" t="inlineStr">
        <is>
          <t>Direct (campaign tagged in CRM)</t>
        </is>
      </c>
      <c r="N285" t="inlineStr">
        <is>
          <t>6ae33b88417b38bf23e76c62</t>
        </is>
      </c>
      <c r="O285" t="n">
        <v>1</v>
      </c>
      <c r="P285" s="40">
        <f>IF(A285="Lead",IF(ISNUMBER(MATCH(G285,QualityStatuses,0)),1,0),0)</f>
        <v>1</v>
      </c>
      <c r="Q285" s="40">
        <f>IF(A285="Lead",IF(G285="New Lead",0,1),0)</f>
        <v>1</v>
      </c>
      <c r="R285" s="40">
        <f>IF(A285="Lead",IF(G285="Lost",1,0),0)</f>
        <v>0</v>
      </c>
      <c r="S285" t="n">
        <v>1</v>
      </c>
      <c r="T285" t="n">
        <v>1</v>
      </c>
      <c r="U285" t="n">
        <v>0</v>
      </c>
      <c r="V285" t="n">
        <v>0</v>
      </c>
      <c r="W285" t="n">
        <v>0</v>
      </c>
      <c r="X285" t="n">
        <v>0</v>
      </c>
      <c r="Y285">
        <f>IF(AND(A285="Lead",COUNTIF(MetaCamps,C285)&gt;0),1,0)</f>
        <v>1</v>
      </c>
      <c r="Z285">
        <f>IF(Y285=1,P285,0)</f>
        <v>1</v>
      </c>
    </row>
    <row r="286">
      <c r="A286" t="inlineStr">
        <is>
          <t>Lead</t>
        </is>
      </c>
      <c r="B286" s="39" t="str">
        <f>IFERROR(INDEX(CampTypes,MATCH(C286,CampList,0)),"Unattributed")</f>
        <v>New</v>
      </c>
      <c r="C286" t="inlineStr">
        <is>
          <t>ABO | Natuf | Leads | Unit Franchise | India | Oct26 | V1</t>
        </is>
      </c>
      <c r="D286" t="inlineStr">
        <is>
          <t>Natuf | Investors | Tier1 + Growth Cities | Oct26 | V1</t>
        </is>
      </c>
      <c r="E286" t="inlineStr">
        <is>
          <t>Natuf | Reel | Brand Ambassador | Heard Of Owning A Cafe | V1</t>
        </is>
      </c>
      <c r="F286" t="inlineStr">
        <is>
          <t>In House Natuf</t>
        </is>
      </c>
      <c r="G286" t="inlineStr">
        <is>
          <t>New Lead</t>
        </is>
      </c>
      <c r="H286" s="39" t="str">
        <f>IF(ISNUMBER(MATCH(G286,QualityStatuses,0)),"Quality Lead","Non-Quality Lead")</f>
        <v>Non-Quality Lead</v>
      </c>
      <c r="I286" t="inlineStr">
        <is>
          <t>2026-10</t>
        </is>
      </c>
      <c r="J286" t="inlineStr">
        <is>
          <t>Wk of 2026-10-26</t>
        </is>
      </c>
      <c r="K286" t="inlineStr">
        <is>
          <t>(Unassigned)</t>
        </is>
      </c>
      <c r="L286" t="inlineStr">
        <is>
          <t>Facebook</t>
        </is>
      </c>
      <c r="M286" t="inlineStr">
        <is>
          <t>Direct (campaign tagged in CRM)</t>
        </is>
      </c>
      <c r="N286" t="inlineStr">
        <is>
          <t>6ae33915326fa5acfab6d7c1</t>
        </is>
      </c>
      <c r="O286" t="n">
        <v>1</v>
      </c>
      <c r="P286" s="40">
        <f>IF(A286="Lead",IF(ISNUMBER(MATCH(G286,QualityStatuses,0)),1,0),0)</f>
        <v>0</v>
      </c>
      <c r="Q286" s="40">
        <f>IF(A286="Lead",IF(G286="New Lead",0,1),0)</f>
        <v>0</v>
      </c>
      <c r="R286" s="40">
        <f>IF(A286="Lead",IF(G286="Lost",1,0),0)</f>
        <v>0</v>
      </c>
      <c r="S286" t="n">
        <v>0</v>
      </c>
      <c r="T286" t="n">
        <v>0</v>
      </c>
      <c r="U286" t="n">
        <v>0</v>
      </c>
      <c r="V286" t="n">
        <v>0</v>
      </c>
      <c r="W286" t="n">
        <v>0</v>
      </c>
      <c r="X286" t="n">
        <v>0</v>
      </c>
      <c r="Y286">
        <f>IF(AND(A286="Lead",COUNTIF(MetaCamps,C286)&gt;0),1,0)</f>
        <v>1</v>
      </c>
      <c r="Z286">
        <f>IF(Y286=1,P286,0)</f>
        <v>0</v>
      </c>
    </row>
    <row r="287">
      <c r="A287" t="inlineStr">
        <is>
          <t>Lead</t>
        </is>
      </c>
      <c r="B287" s="39" t="str">
        <f>IFERROR(INDEX(CampTypes,MATCH(C287,CampList,0)),"Unattributed")</f>
        <v>New</v>
      </c>
      <c r="C287" t="inlineStr">
        <is>
          <t>ABO | Natuf | Leads | Unit Franchise | India | Oct26 | V1</t>
        </is>
      </c>
      <c r="D287" t="inlineStr">
        <is>
          <t>Natuf | Broad | Tier1 + Growth Cities | Oct26 | V1</t>
        </is>
      </c>
      <c r="E287" t="inlineStr">
        <is>
          <t>Natuf | Reel | Brand Ambassador | Heard Of Owning A Cafe | V1</t>
        </is>
      </c>
      <c r="F287" t="inlineStr">
        <is>
          <t>In House Natuf</t>
        </is>
      </c>
      <c r="G287" t="inlineStr">
        <is>
          <t>Attempt 2</t>
        </is>
      </c>
      <c r="H287" s="39" t="str">
        <f>IF(ISNUMBER(MATCH(G287,QualityStatuses,0)),"Quality Lead","Non-Quality Lead")</f>
        <v>Non-Quality Lead</v>
      </c>
      <c r="I287" t="inlineStr">
        <is>
          <t>2026-10</t>
        </is>
      </c>
      <c r="J287" t="inlineStr">
        <is>
          <t>Wk of 2026-10-26</t>
        </is>
      </c>
      <c r="K287" t="inlineStr">
        <is>
          <t>Marshal Malbari</t>
        </is>
      </c>
      <c r="L287" t="inlineStr">
        <is>
          <t>Facebook</t>
        </is>
      </c>
      <c r="M287" t="inlineStr">
        <is>
          <t>Direct (campaign tagged in CRM)</t>
        </is>
      </c>
      <c r="N287" t="inlineStr">
        <is>
          <t>6ae334dce8c65f8f5b19b7c8</t>
        </is>
      </c>
      <c r="O287" t="n">
        <v>1</v>
      </c>
      <c r="P287" s="40">
        <f>IF(A287="Lead",IF(ISNUMBER(MATCH(G287,QualityStatuses,0)),1,0),0)</f>
        <v>0</v>
      </c>
      <c r="Q287" s="40">
        <f>IF(A287="Lead",IF(G287="New Lead",0,1),0)</f>
        <v>1</v>
      </c>
      <c r="R287" s="40">
        <f>IF(A287="Lead",IF(G287="Lost",1,0),0)</f>
        <v>0</v>
      </c>
      <c r="S287" t="n">
        <v>2</v>
      </c>
      <c r="T287" t="n">
        <v>0</v>
      </c>
      <c r="U287" t="n">
        <v>0</v>
      </c>
      <c r="V287" t="n">
        <v>0</v>
      </c>
      <c r="W287" t="n">
        <v>0</v>
      </c>
      <c r="X287" t="n">
        <v>0</v>
      </c>
      <c r="Y287">
        <f>IF(AND(A287="Lead",COUNTIF(MetaCamps,C287)&gt;0),1,0)</f>
        <v>1</v>
      </c>
      <c r="Z287">
        <f>IF(Y287=1,P287,0)</f>
        <v>0</v>
      </c>
    </row>
    <row r="288">
      <c r="A288" t="inlineStr">
        <is>
          <t>Lead</t>
        </is>
      </c>
      <c r="B288" s="39" t="str">
        <f>IFERROR(INDEX(CampTypes,MATCH(C288,CampList,0)),"Unattributed")</f>
        <v>New</v>
      </c>
      <c r="C288" t="inlineStr">
        <is>
          <t>ABO | Natuf | Leads | Unit Franchise | India | Oct26 | V1</t>
        </is>
      </c>
      <c r="D288" t="inlineStr">
        <is>
          <t>Natuf | Investors | Tier1 + Growth Cities | Oct26 | V1</t>
        </is>
      </c>
      <c r="E288" t="inlineStr">
        <is>
          <t>Natuf | Reel | Brand Ambassador | Heard Of Owning A Cafe | V1</t>
        </is>
      </c>
      <c r="F288" t="inlineStr">
        <is>
          <t>In House Natuf</t>
        </is>
      </c>
      <c r="G288" t="inlineStr">
        <is>
          <t>New Lead</t>
        </is>
      </c>
      <c r="H288" s="39" t="str">
        <f>IF(ISNUMBER(MATCH(G288,QualityStatuses,0)),"Quality Lead","Non-Quality Lead")</f>
        <v>Non-Quality Lead</v>
      </c>
      <c r="I288" t="inlineStr">
        <is>
          <t>2026-10</t>
        </is>
      </c>
      <c r="J288" t="inlineStr">
        <is>
          <t>Wk of 2026-10-26</t>
        </is>
      </c>
      <c r="K288" t="inlineStr">
        <is>
          <t>(Unassigned)</t>
        </is>
      </c>
      <c r="L288" t="inlineStr">
        <is>
          <t>Facebook</t>
        </is>
      </c>
      <c r="M288" t="inlineStr">
        <is>
          <t>Direct (campaign tagged in CRM)</t>
        </is>
      </c>
      <c r="N288" t="inlineStr">
        <is>
          <t>6ae3323aed21f6cf11d2fb96</t>
        </is>
      </c>
      <c r="O288" t="n">
        <v>1</v>
      </c>
      <c r="P288" s="40">
        <f>IF(A288="Lead",IF(ISNUMBER(MATCH(G288,QualityStatuses,0)),1,0),0)</f>
        <v>0</v>
      </c>
      <c r="Q288" s="40">
        <f>IF(A288="Lead",IF(G288="New Lead",0,1),0)</f>
        <v>0</v>
      </c>
      <c r="R288" s="40">
        <f>IF(A288="Lead",IF(G288="Lost",1,0),0)</f>
        <v>0</v>
      </c>
      <c r="S288" t="n">
        <v>0</v>
      </c>
      <c r="T288" t="n">
        <v>0</v>
      </c>
      <c r="U288" t="n">
        <v>0</v>
      </c>
      <c r="V288" t="n">
        <v>0</v>
      </c>
      <c r="W288" t="n">
        <v>0</v>
      </c>
      <c r="X288" t="n">
        <v>0</v>
      </c>
      <c r="Y288">
        <f>IF(AND(A288="Lead",COUNTIF(MetaCamps,C288)&gt;0),1,0)</f>
        <v>1</v>
      </c>
      <c r="Z288">
        <f>IF(Y288=1,P288,0)</f>
        <v>0</v>
      </c>
    </row>
    <row r="289">
      <c r="A289" t="inlineStr">
        <is>
          <t>Lead</t>
        </is>
      </c>
      <c r="B289" s="39" t="str">
        <f>IFERROR(INDEX(CampTypes,MATCH(C289,CampList,0)),"Unattributed")</f>
        <v>New</v>
      </c>
      <c r="C289" t="inlineStr">
        <is>
          <t>ABO | Natuf | Leads | Unit Franchise | India | Oct26 | V1</t>
        </is>
      </c>
      <c r="D289" t="inlineStr">
        <is>
          <t>Natuf | Investors | Tier1 + Growth Cities | Oct26 | V1</t>
        </is>
      </c>
      <c r="E289" t="inlineStr">
        <is>
          <t>Natuf | Reel | Brand Ambassador | Heard Of Owning A Cafe | V1</t>
        </is>
      </c>
      <c r="F289" t="inlineStr">
        <is>
          <t>In House Natuf</t>
        </is>
      </c>
      <c r="G289" t="inlineStr">
        <is>
          <t>Attempt 2</t>
        </is>
      </c>
      <c r="H289" s="39" t="str">
        <f>IF(ISNUMBER(MATCH(G289,QualityStatuses,0)),"Quality Lead","Non-Quality Lead")</f>
        <v>Non-Quality Lead</v>
      </c>
      <c r="I289" t="inlineStr">
        <is>
          <t>2026-10</t>
        </is>
      </c>
      <c r="J289" t="inlineStr">
        <is>
          <t>Wk of 2026-10-26</t>
        </is>
      </c>
      <c r="K289" t="inlineStr">
        <is>
          <t>Marshal Malbari</t>
        </is>
      </c>
      <c r="L289" t="inlineStr">
        <is>
          <t>Facebook</t>
        </is>
      </c>
      <c r="M289" t="inlineStr">
        <is>
          <t>Direct (campaign tagged in CRM)</t>
        </is>
      </c>
      <c r="N289" t="inlineStr">
        <is>
          <t>6ae3322e7571acd0e14835e6</t>
        </is>
      </c>
      <c r="O289" t="n">
        <v>1</v>
      </c>
      <c r="P289" s="40">
        <f>IF(A289="Lead",IF(ISNUMBER(MATCH(G289,QualityStatuses,0)),1,0),0)</f>
        <v>0</v>
      </c>
      <c r="Q289" s="40">
        <f>IF(A289="Lead",IF(G289="New Lead",0,1),0)</f>
        <v>1</v>
      </c>
      <c r="R289" s="40">
        <f>IF(A289="Lead",IF(G289="Lost",1,0),0)</f>
        <v>0</v>
      </c>
      <c r="S289" t="n">
        <v>3</v>
      </c>
      <c r="T289" t="n">
        <v>3</v>
      </c>
      <c r="U289" t="n">
        <v>0</v>
      </c>
      <c r="V289" t="n">
        <v>0</v>
      </c>
      <c r="W289" t="n">
        <v>0</v>
      </c>
      <c r="X289" t="n">
        <v>0</v>
      </c>
      <c r="Y289">
        <f>IF(AND(A289="Lead",COUNTIF(MetaCamps,C289)&gt;0),1,0)</f>
        <v>1</v>
      </c>
      <c r="Z289">
        <f>IF(Y289=1,P289,0)</f>
        <v>0</v>
      </c>
    </row>
    <row r="290">
      <c r="A290" t="inlineStr">
        <is>
          <t>Lead</t>
        </is>
      </c>
      <c r="B290" s="39" t="str">
        <f>IFERROR(INDEX(CampTypes,MATCH(C290,CampList,0)),"Unattributed")</f>
        <v>New</v>
      </c>
      <c r="C290" t="inlineStr">
        <is>
          <t>ABO | Natuf | Leads | Unit Franchise | India | Oct26 | V1</t>
        </is>
      </c>
      <c r="D290" t="inlineStr">
        <is>
          <t>Natuf | LAL 1% | India | Jul26 | V1</t>
        </is>
      </c>
      <c r="E290" t="inlineStr">
        <is>
          <t>Natuf | Reel | Brand Ambassador | Heard Of Owning A Cafe | V1</t>
        </is>
      </c>
      <c r="F290" t="inlineStr">
        <is>
          <t>In House Natuf</t>
        </is>
      </c>
      <c r="G290" t="inlineStr">
        <is>
          <t>New Lead</t>
        </is>
      </c>
      <c r="H290" s="39" t="str">
        <f>IF(ISNUMBER(MATCH(G290,QualityStatuses,0)),"Quality Lead","Non-Quality Lead")</f>
        <v>Non-Quality Lead</v>
      </c>
      <c r="I290" t="inlineStr">
        <is>
          <t>2026-10</t>
        </is>
      </c>
      <c r="J290" t="inlineStr">
        <is>
          <t>Wk of 2026-10-26</t>
        </is>
      </c>
      <c r="K290" t="inlineStr">
        <is>
          <t>(Unassigned)</t>
        </is>
      </c>
      <c r="L290" t="inlineStr">
        <is>
          <t>Facebook</t>
        </is>
      </c>
      <c r="M290" t="inlineStr">
        <is>
          <t>Direct (campaign tagged in CRM)</t>
        </is>
      </c>
      <c r="N290" t="inlineStr">
        <is>
          <t>6ae331956547f53871504512</t>
        </is>
      </c>
      <c r="O290" t="n">
        <v>1</v>
      </c>
      <c r="P290" s="40">
        <f>IF(A290="Lead",IF(ISNUMBER(MATCH(G290,QualityStatuses,0)),1,0),0)</f>
        <v>0</v>
      </c>
      <c r="Q290" s="40">
        <f>IF(A290="Lead",IF(G290="New Lead",0,1),0)</f>
        <v>0</v>
      </c>
      <c r="R290" s="40">
        <f>IF(A290="Lead",IF(G290="Lost",1,0),0)</f>
        <v>0</v>
      </c>
      <c r="S290" t="n">
        <v>0</v>
      </c>
      <c r="T290" t="n">
        <v>0</v>
      </c>
      <c r="U290" t="n">
        <v>0</v>
      </c>
      <c r="V290" t="n">
        <v>0</v>
      </c>
      <c r="W290" t="n">
        <v>0</v>
      </c>
      <c r="X290" t="n">
        <v>0</v>
      </c>
      <c r="Y290">
        <f>IF(AND(A290="Lead",COUNTIF(MetaCamps,C290)&gt;0),1,0)</f>
        <v>1</v>
      </c>
      <c r="Z290">
        <f>IF(Y290=1,P290,0)</f>
        <v>0</v>
      </c>
    </row>
    <row r="291">
      <c r="A291" t="inlineStr">
        <is>
          <t>Lead</t>
        </is>
      </c>
      <c r="B291" s="39" t="str">
        <f>IFERROR(INDEX(CampTypes,MATCH(C291,CampList,0)),"Unattributed")</f>
        <v>New</v>
      </c>
      <c r="C291" t="inlineStr">
        <is>
          <t>ABO | Natuf | Leads | Unit Franchise | India | Oct26 | V1</t>
        </is>
      </c>
      <c r="D291" t="inlineStr">
        <is>
          <t>Natuf | Investors | Tier1 + Growth Cities | Oct26 | V1</t>
        </is>
      </c>
      <c r="E291" t="inlineStr">
        <is>
          <t>Natuf | Reel | Brand Ambassador | Heard Of Owning A Cafe | V1</t>
        </is>
      </c>
      <c r="F291" t="inlineStr">
        <is>
          <t>In House Natuf</t>
        </is>
      </c>
      <c r="G291" t="inlineStr">
        <is>
          <t>New Lead</t>
        </is>
      </c>
      <c r="H291" s="39" t="str">
        <f>IF(ISNUMBER(MATCH(G291,QualityStatuses,0)),"Quality Lead","Non-Quality Lead")</f>
        <v>Non-Quality Lead</v>
      </c>
      <c r="I291" t="inlineStr">
        <is>
          <t>2026-10</t>
        </is>
      </c>
      <c r="J291" t="inlineStr">
        <is>
          <t>Wk of 2026-10-26</t>
        </is>
      </c>
      <c r="K291" t="inlineStr">
        <is>
          <t>(Unassigned)</t>
        </is>
      </c>
      <c r="L291" t="inlineStr">
        <is>
          <t>Facebook</t>
        </is>
      </c>
      <c r="M291" t="inlineStr">
        <is>
          <t>Direct (campaign tagged in CRM)</t>
        </is>
      </c>
      <c r="N291" t="inlineStr">
        <is>
          <t>6ae32d6e77a4a1cd6d146a5e</t>
        </is>
      </c>
      <c r="O291" t="n">
        <v>1</v>
      </c>
      <c r="P291" s="40">
        <f>IF(A291="Lead",IF(ISNUMBER(MATCH(G291,QualityStatuses,0)),1,0),0)</f>
        <v>0</v>
      </c>
      <c r="Q291" s="40">
        <f>IF(A291="Lead",IF(G291="New Lead",0,1),0)</f>
        <v>0</v>
      </c>
      <c r="R291" s="40">
        <f>IF(A291="Lead",IF(G291="Lost",1,0),0)</f>
        <v>0</v>
      </c>
      <c r="S291" t="n">
        <v>0</v>
      </c>
      <c r="T291" t="n">
        <v>0</v>
      </c>
      <c r="U291" t="n">
        <v>0</v>
      </c>
      <c r="V291" t="n">
        <v>0</v>
      </c>
      <c r="W291" t="n">
        <v>0</v>
      </c>
      <c r="X291" t="n">
        <v>0</v>
      </c>
      <c r="Y291">
        <f>IF(AND(A291="Lead",COUNTIF(MetaCamps,C291)&gt;0),1,0)</f>
        <v>1</v>
      </c>
      <c r="Z291">
        <f>IF(Y291=1,P291,0)</f>
        <v>0</v>
      </c>
    </row>
    <row r="292">
      <c r="A292" t="inlineStr">
        <is>
          <t>Lead</t>
        </is>
      </c>
      <c r="B292" s="39" t="str">
        <f>IFERROR(INDEX(CampTypes,MATCH(C292,CampList,0)),"Unattributed")</f>
        <v>New</v>
      </c>
      <c r="C292" t="inlineStr">
        <is>
          <t>ABO | Natuf | Leads | Unit Franchise | India | Oct26 | V1</t>
        </is>
      </c>
      <c r="D292" t="inlineStr">
        <is>
          <t>Natuf | Business Owners | Tier1 + Growth Cities | Oct26 | V1</t>
        </is>
      </c>
      <c r="E292" t="inlineStr">
        <is>
          <t>Natuf | Reel | Brand Ambassador | Heard Of Owning A Cafe | V1</t>
        </is>
      </c>
      <c r="F292" t="inlineStr">
        <is>
          <t>In House Natuf</t>
        </is>
      </c>
      <c r="G292" t="inlineStr">
        <is>
          <t>Details Shared</t>
        </is>
      </c>
      <c r="H292" s="39" t="str">
        <f>IF(ISNUMBER(MATCH(G292,QualityStatuses,0)),"Quality Lead","Non-Quality Lead")</f>
        <v>Quality Lead</v>
      </c>
      <c r="I292" t="inlineStr">
        <is>
          <t>2026-10</t>
        </is>
      </c>
      <c r="J292" t="inlineStr">
        <is>
          <t>Wk of 2026-10-26</t>
        </is>
      </c>
      <c r="K292" t="inlineStr">
        <is>
          <t>Vikas Pathak</t>
        </is>
      </c>
      <c r="L292" t="inlineStr">
        <is>
          <t>Facebook</t>
        </is>
      </c>
      <c r="M292" t="inlineStr">
        <is>
          <t>Direct (campaign tagged in CRM)</t>
        </is>
      </c>
      <c r="N292" t="inlineStr">
        <is>
          <t>6ae32a4e3b1d931cf0e85227</t>
        </is>
      </c>
      <c r="O292" t="n">
        <v>1</v>
      </c>
      <c r="P292" s="40">
        <f>IF(A292="Lead",IF(ISNUMBER(MATCH(G292,QualityStatuses,0)),1,0),0)</f>
        <v>1</v>
      </c>
      <c r="Q292" s="40">
        <f>IF(A292="Lead",IF(G292="New Lead",0,1),0)</f>
        <v>1</v>
      </c>
      <c r="R292" s="40">
        <f>IF(A292="Lead",IF(G292="Lost",1,0),0)</f>
        <v>0</v>
      </c>
      <c r="S292" t="n">
        <v>1</v>
      </c>
      <c r="T292" t="n">
        <v>1</v>
      </c>
      <c r="U292" t="n">
        <v>0</v>
      </c>
      <c r="V292" t="n">
        <v>0</v>
      </c>
      <c r="W292" t="n">
        <v>0</v>
      </c>
      <c r="X292" t="n">
        <v>0</v>
      </c>
      <c r="Y292">
        <f>IF(AND(A292="Lead",COUNTIF(MetaCamps,C292)&gt;0),1,0)</f>
        <v>1</v>
      </c>
      <c r="Z292">
        <f>IF(Y292=1,P292,0)</f>
        <v>1</v>
      </c>
    </row>
    <row r="293">
      <c r="A293" t="inlineStr">
        <is>
          <t>Lead</t>
        </is>
      </c>
      <c r="B293" s="39" t="str">
        <f>IFERROR(INDEX(CampTypes,MATCH(C293,CampList,0)),"Unattributed")</f>
        <v>New</v>
      </c>
      <c r="C293" t="inlineStr">
        <is>
          <t>ABO | Natuf | Leads | Master Franchise | India | Oct26 | V1</t>
        </is>
      </c>
      <c r="D293" t="inlineStr">
        <is>
          <t>Natuf | Investors | Tier1 + Growth Cities | Oct26 | V1</t>
        </is>
      </c>
      <c r="E293" t="inlineStr">
        <is>
          <t>Natuf | Static | Become A Levantine Food | V1</t>
        </is>
      </c>
      <c r="F293" t="inlineStr">
        <is>
          <t>Natuf_MF</t>
        </is>
      </c>
      <c r="G293" t="inlineStr">
        <is>
          <t>Attempt 1</t>
        </is>
      </c>
      <c r="H293" s="39" t="str">
        <f>IF(ISNUMBER(MATCH(G293,QualityStatuses,0)),"Quality Lead","Non-Quality Lead")</f>
        <v>Non-Quality Lead</v>
      </c>
      <c r="I293" t="inlineStr">
        <is>
          <t>2026-10</t>
        </is>
      </c>
      <c r="J293" t="inlineStr">
        <is>
          <t>Wk of 2026-10-26</t>
        </is>
      </c>
      <c r="K293" t="inlineStr">
        <is>
          <t>Marshal Malbari</t>
        </is>
      </c>
      <c r="L293" t="inlineStr">
        <is>
          <t>Facebook</t>
        </is>
      </c>
      <c r="M293" t="inlineStr">
        <is>
          <t>Direct (campaign tagged in CRM)</t>
        </is>
      </c>
      <c r="N293" t="inlineStr">
        <is>
          <t>6ae3259f97063c02f4cb7a3d</t>
        </is>
      </c>
      <c r="O293" t="n">
        <v>1</v>
      </c>
      <c r="P293" s="40">
        <f>IF(A293="Lead",IF(ISNUMBER(MATCH(G293,QualityStatuses,0)),1,0),0)</f>
        <v>0</v>
      </c>
      <c r="Q293" s="40">
        <f>IF(A293="Lead",IF(G293="New Lead",0,1),0)</f>
        <v>1</v>
      </c>
      <c r="R293" s="40">
        <f>IF(A293="Lead",IF(G293="Lost",1,0),0)</f>
        <v>0</v>
      </c>
      <c r="S293" t="n">
        <v>1</v>
      </c>
      <c r="T293" t="n">
        <v>0</v>
      </c>
      <c r="U293" t="n">
        <v>0</v>
      </c>
      <c r="V293" t="n">
        <v>0</v>
      </c>
      <c r="W293" t="n">
        <v>0</v>
      </c>
      <c r="X293" t="n">
        <v>0</v>
      </c>
      <c r="Y293">
        <f>IF(AND(A293="Lead",COUNTIF(MetaCamps,C293)&gt;0),1,0)</f>
        <v>1</v>
      </c>
      <c r="Z293">
        <f>IF(Y293=1,P293,0)</f>
        <v>0</v>
      </c>
    </row>
    <row r="294">
      <c r="A294" t="inlineStr">
        <is>
          <t>Lead</t>
        </is>
      </c>
      <c r="B294" s="39" t="str">
        <f>IFERROR(INDEX(CampTypes,MATCH(C294,CampList,0)),"Unattributed")</f>
        <v>New</v>
      </c>
      <c r="C294" t="inlineStr">
        <is>
          <t>ABO | Natuf | Leads | Unit Franchise | India | Oct26 | V1</t>
        </is>
      </c>
      <c r="D294" t="inlineStr">
        <is>
          <t>Natuf | Investors | Tier1 + Growth Cities | Oct26 | V1</t>
        </is>
      </c>
      <c r="E294" t="inlineStr">
        <is>
          <t>Natuf | Reel | Brand Ambassador | Heard Of Owning A Cafe | V1</t>
        </is>
      </c>
      <c r="F294" t="inlineStr">
        <is>
          <t>In House Natuf</t>
        </is>
      </c>
      <c r="G294" t="inlineStr">
        <is>
          <t>Details Shared</t>
        </is>
      </c>
      <c r="H294" s="39" t="str">
        <f>IF(ISNUMBER(MATCH(G294,QualityStatuses,0)),"Quality Lead","Non-Quality Lead")</f>
        <v>Quality Lead</v>
      </c>
      <c r="I294" t="inlineStr">
        <is>
          <t>2026-10</t>
        </is>
      </c>
      <c r="J294" t="inlineStr">
        <is>
          <t>Wk of 2026-10-26</t>
        </is>
      </c>
      <c r="K294" t="inlineStr">
        <is>
          <t>Vikas Pathak</t>
        </is>
      </c>
      <c r="L294" t="inlineStr">
        <is>
          <t>Facebook</t>
        </is>
      </c>
      <c r="M294" t="inlineStr">
        <is>
          <t>Direct (campaign tagged in CRM)</t>
        </is>
      </c>
      <c r="N294" t="inlineStr">
        <is>
          <t>6ae3240a70df986dc7151e43</t>
        </is>
      </c>
      <c r="O294" t="n">
        <v>1</v>
      </c>
      <c r="P294" s="40">
        <f>IF(A294="Lead",IF(ISNUMBER(MATCH(G294,QualityStatuses,0)),1,0),0)</f>
        <v>1</v>
      </c>
      <c r="Q294" s="40">
        <f>IF(A294="Lead",IF(G294="New Lead",0,1),0)</f>
        <v>1</v>
      </c>
      <c r="R294" s="40">
        <f>IF(A294="Lead",IF(G294="Lost",1,0),0)</f>
        <v>0</v>
      </c>
      <c r="S294" t="n">
        <v>2</v>
      </c>
      <c r="T294" t="n">
        <v>2</v>
      </c>
      <c r="U294" t="n">
        <v>0</v>
      </c>
      <c r="V294" t="n">
        <v>0</v>
      </c>
      <c r="W294" t="n">
        <v>0</v>
      </c>
      <c r="X294" t="n">
        <v>0</v>
      </c>
      <c r="Y294">
        <f>IF(AND(A294="Lead",COUNTIF(MetaCamps,C294)&gt;0),1,0)</f>
        <v>1</v>
      </c>
      <c r="Z294">
        <f>IF(Y294=1,P294,0)</f>
        <v>1</v>
      </c>
    </row>
    <row r="295">
      <c r="A295" t="inlineStr">
        <is>
          <t>Lead</t>
        </is>
      </c>
      <c r="B295" s="39" t="str">
        <f>IFERROR(INDEX(CampTypes,MATCH(C295,CampList,0)),"Unattributed")</f>
        <v>New</v>
      </c>
      <c r="C295" t="inlineStr">
        <is>
          <t>ABO | Natuf | Leads | Master Franchise | India | Oct26 | V1</t>
        </is>
      </c>
      <c r="D295" t="inlineStr">
        <is>
          <t>Natuf | Broad | Tier1 + Growth Cities | Oct26 | V1</t>
        </is>
      </c>
      <c r="E295" t="inlineStr">
        <is>
          <t>Natuf | Static | Become A Levantine Food | V1</t>
        </is>
      </c>
      <c r="F295" t="inlineStr">
        <is>
          <t>Natuf_MF</t>
        </is>
      </c>
      <c r="G295" t="inlineStr">
        <is>
          <t>Lost</t>
        </is>
      </c>
      <c r="H295" s="39" t="str">
        <f>IF(ISNUMBER(MATCH(G295,QualityStatuses,0)),"Quality Lead","Non-Quality Lead")</f>
        <v>Non-Quality Lead</v>
      </c>
      <c r="I295" t="inlineStr">
        <is>
          <t>2026-10</t>
        </is>
      </c>
      <c r="J295" t="inlineStr">
        <is>
          <t>Wk of 2026-10-26</t>
        </is>
      </c>
      <c r="K295" t="inlineStr">
        <is>
          <t>Marshal Malbari</t>
        </is>
      </c>
      <c r="L295" t="inlineStr">
        <is>
          <t>Facebook</t>
        </is>
      </c>
      <c r="M295" t="inlineStr">
        <is>
          <t>Direct (campaign tagged in CRM)</t>
        </is>
      </c>
      <c r="N295" t="inlineStr">
        <is>
          <t>6ae322bdff05cafdb131ee9e</t>
        </is>
      </c>
      <c r="O295" t="n">
        <v>1</v>
      </c>
      <c r="P295" s="40">
        <f>IF(A295="Lead",IF(ISNUMBER(MATCH(G295,QualityStatuses,0)),1,0),0)</f>
        <v>0</v>
      </c>
      <c r="Q295" s="40">
        <f>IF(A295="Lead",IF(G295="New Lead",0,1),0)</f>
        <v>1</v>
      </c>
      <c r="R295" s="40">
        <f>IF(A295="Lead",IF(G295="Lost",1,0),0)</f>
        <v>1</v>
      </c>
      <c r="S295" t="n">
        <v>1</v>
      </c>
      <c r="T295" t="n">
        <v>1</v>
      </c>
      <c r="U295" t="n">
        <v>0</v>
      </c>
      <c r="V295" t="n">
        <v>0</v>
      </c>
      <c r="W295" t="n">
        <v>0</v>
      </c>
      <c r="X295" t="n">
        <v>0</v>
      </c>
      <c r="Y295">
        <f>IF(AND(A295="Lead",COUNTIF(MetaCamps,C295)&gt;0),1,0)</f>
        <v>1</v>
      </c>
      <c r="Z295">
        <f>IF(Y295=1,P295,0)</f>
        <v>0</v>
      </c>
    </row>
    <row r="296">
      <c r="A296" t="inlineStr">
        <is>
          <t>Lead</t>
        </is>
      </c>
      <c r="B296" s="39" t="str">
        <f>IFERROR(INDEX(CampTypes,MATCH(C296,CampList,0)),"Unattributed")</f>
        <v>New</v>
      </c>
      <c r="C296" t="inlineStr">
        <is>
          <t>ABO | Natuf | Leads | Unit Franchise | India | Oct26 | V1</t>
        </is>
      </c>
      <c r="D296" t="inlineStr">
        <is>
          <t>Natuf | Business Owners | Tier1 + Growth Cities | Oct26 | V1</t>
        </is>
      </c>
      <c r="E296" t="inlineStr">
        <is>
          <t>Natuf | Reel | Brand Ambassador | Heard Of Owning A Cafe | V1</t>
        </is>
      </c>
      <c r="F296" t="inlineStr">
        <is>
          <t>In House Natuf</t>
        </is>
      </c>
      <c r="G296" t="inlineStr">
        <is>
          <t>New Lead</t>
        </is>
      </c>
      <c r="H296" s="39" t="str">
        <f>IF(ISNUMBER(MATCH(G296,QualityStatuses,0)),"Quality Lead","Non-Quality Lead")</f>
        <v>Non-Quality Lead</v>
      </c>
      <c r="I296" t="inlineStr">
        <is>
          <t>2026-10</t>
        </is>
      </c>
      <c r="J296" t="inlineStr">
        <is>
          <t>Wk of 2026-10-26</t>
        </is>
      </c>
      <c r="K296" t="inlineStr">
        <is>
          <t>(Unassigned)</t>
        </is>
      </c>
      <c r="L296" t="inlineStr">
        <is>
          <t>Facebook</t>
        </is>
      </c>
      <c r="M296" t="inlineStr">
        <is>
          <t>Direct (campaign tagged in CRM)</t>
        </is>
      </c>
      <c r="N296" t="inlineStr">
        <is>
          <t>6ae321ec75c6a0d3b1e6058d</t>
        </is>
      </c>
      <c r="O296" t="n">
        <v>1</v>
      </c>
      <c r="P296" s="40">
        <f>IF(A296="Lead",IF(ISNUMBER(MATCH(G296,QualityStatuses,0)),1,0),0)</f>
        <v>0</v>
      </c>
      <c r="Q296" s="40">
        <f>IF(A296="Lead",IF(G296="New Lead",0,1),0)</f>
        <v>0</v>
      </c>
      <c r="R296" s="40">
        <f>IF(A296="Lead",IF(G296="Lost",1,0),0)</f>
        <v>0</v>
      </c>
      <c r="S296" t="n">
        <v>0</v>
      </c>
      <c r="T296" t="n">
        <v>0</v>
      </c>
      <c r="U296" t="n">
        <v>0</v>
      </c>
      <c r="V296" t="n">
        <v>0</v>
      </c>
      <c r="W296" t="n">
        <v>0</v>
      </c>
      <c r="X296" t="n">
        <v>0</v>
      </c>
      <c r="Y296">
        <f>IF(AND(A296="Lead",COUNTIF(MetaCamps,C296)&gt;0),1,0)</f>
        <v>1</v>
      </c>
      <c r="Z296">
        <f>IF(Y296=1,P296,0)</f>
        <v>0</v>
      </c>
    </row>
    <row r="297">
      <c r="A297" t="inlineStr">
        <is>
          <t>Lead</t>
        </is>
      </c>
      <c r="B297" s="39" t="str">
        <f>IFERROR(INDEX(CampTypes,MATCH(C297,CampList,0)),"Unattributed")</f>
        <v>New</v>
      </c>
      <c r="C297" t="inlineStr">
        <is>
          <t>ABO | Natuf | Leads | Master Franchise | India | Oct26 | V1</t>
        </is>
      </c>
      <c r="D297" t="inlineStr">
        <is>
          <t>Natuf | Investors | Tier1 + Growth Cities | Oct26 | V1</t>
        </is>
      </c>
      <c r="E297" t="inlineStr">
        <is>
          <t>Natuf | Static | Become A Levantine Food | V1</t>
        </is>
      </c>
      <c r="F297" t="inlineStr">
        <is>
          <t>Natuf_MF</t>
        </is>
      </c>
      <c r="G297" t="inlineStr">
        <is>
          <t>Lost</t>
        </is>
      </c>
      <c r="H297" s="39" t="str">
        <f>IF(ISNUMBER(MATCH(G297,QualityStatuses,0)),"Quality Lead","Non-Quality Lead")</f>
        <v>Non-Quality Lead</v>
      </c>
      <c r="I297" t="inlineStr">
        <is>
          <t>2026-10</t>
        </is>
      </c>
      <c r="J297" t="inlineStr">
        <is>
          <t>Wk of 2026-10-26</t>
        </is>
      </c>
      <c r="K297" t="inlineStr">
        <is>
          <t>Marshal Malbari</t>
        </is>
      </c>
      <c r="L297" t="inlineStr">
        <is>
          <t>Facebook</t>
        </is>
      </c>
      <c r="M297" t="inlineStr">
        <is>
          <t>Direct (campaign tagged in CRM)</t>
        </is>
      </c>
      <c r="N297" t="inlineStr">
        <is>
          <t>6ae3202fc22aa0baddb4cfec</t>
        </is>
      </c>
      <c r="O297" t="n">
        <v>1</v>
      </c>
      <c r="P297" s="40">
        <f>IF(A297="Lead",IF(ISNUMBER(MATCH(G297,QualityStatuses,0)),1,0),0)</f>
        <v>0</v>
      </c>
      <c r="Q297" s="40">
        <f>IF(A297="Lead",IF(G297="New Lead",0,1),0)</f>
        <v>1</v>
      </c>
      <c r="R297" s="40">
        <f>IF(A297="Lead",IF(G297="Lost",1,0),0)</f>
        <v>1</v>
      </c>
      <c r="S297" t="n">
        <v>1</v>
      </c>
      <c r="T297" t="n">
        <v>1</v>
      </c>
      <c r="U297" t="n">
        <v>0</v>
      </c>
      <c r="V297" t="n">
        <v>0</v>
      </c>
      <c r="W297" t="n">
        <v>0</v>
      </c>
      <c r="X297" t="n">
        <v>0</v>
      </c>
      <c r="Y297">
        <f>IF(AND(A297="Lead",COUNTIF(MetaCamps,C297)&gt;0),1,0)</f>
        <v>1</v>
      </c>
      <c r="Z297">
        <f>IF(Y297=1,P297,0)</f>
        <v>0</v>
      </c>
    </row>
    <row r="298">
      <c r="A298" t="inlineStr">
        <is>
          <t>Lead</t>
        </is>
      </c>
      <c r="B298" s="39" t="str">
        <f>IFERROR(INDEX(CampTypes,MATCH(C298,CampList,0)),"Unattributed")</f>
        <v>New</v>
      </c>
      <c r="C298" t="inlineStr">
        <is>
          <t>ABO | Natuf | Leads | Unit Franchise | India | Oct26 | V1</t>
        </is>
      </c>
      <c r="D298" t="inlineStr">
        <is>
          <t>Natuf | LAL 1% | India | Jul26 | V1</t>
        </is>
      </c>
      <c r="E298" t="inlineStr">
        <is>
          <t>Natuf | Reel | Brand Ambassador | Heard Of Owning A Cafe | V1</t>
        </is>
      </c>
      <c r="F298" t="inlineStr">
        <is>
          <t>In House Natuf</t>
        </is>
      </c>
      <c r="G298" t="inlineStr">
        <is>
          <t>Details Shared</t>
        </is>
      </c>
      <c r="H298" s="39" t="str">
        <f>IF(ISNUMBER(MATCH(G298,QualityStatuses,0)),"Quality Lead","Non-Quality Lead")</f>
        <v>Quality Lead</v>
      </c>
      <c r="I298" t="inlineStr">
        <is>
          <t>2026-10</t>
        </is>
      </c>
      <c r="J298" t="inlineStr">
        <is>
          <t>Wk of 2026-10-26</t>
        </is>
      </c>
      <c r="K298" t="inlineStr">
        <is>
          <t>Vikas Pathak</t>
        </is>
      </c>
      <c r="L298" t="inlineStr">
        <is>
          <t>Facebook</t>
        </is>
      </c>
      <c r="M298" t="inlineStr">
        <is>
          <t>Direct (campaign tagged in CRM)</t>
        </is>
      </c>
      <c r="N298" t="inlineStr">
        <is>
          <t>6ae320235b65b18cf8e1fbd8</t>
        </is>
      </c>
      <c r="O298" t="n">
        <v>1</v>
      </c>
      <c r="P298" s="40">
        <f>IF(A298="Lead",IF(ISNUMBER(MATCH(G298,QualityStatuses,0)),1,0),0)</f>
        <v>1</v>
      </c>
      <c r="Q298" s="40">
        <f>IF(A298="Lead",IF(G298="New Lead",0,1),0)</f>
        <v>1</v>
      </c>
      <c r="R298" s="40">
        <f>IF(A298="Lead",IF(G298="Lost",1,0),0)</f>
        <v>0</v>
      </c>
      <c r="S298" t="n">
        <v>2</v>
      </c>
      <c r="T298" t="n">
        <v>1</v>
      </c>
      <c r="U298" t="n">
        <v>0</v>
      </c>
      <c r="V298" t="n">
        <v>0</v>
      </c>
      <c r="W298" t="n">
        <v>0</v>
      </c>
      <c r="X298" t="n">
        <v>0</v>
      </c>
      <c r="Y298">
        <f>IF(AND(A298="Lead",COUNTIF(MetaCamps,C298)&gt;0),1,0)</f>
        <v>1</v>
      </c>
      <c r="Z298">
        <f>IF(Y298=1,P298,0)</f>
        <v>1</v>
      </c>
    </row>
    <row r="299">
      <c r="A299" t="inlineStr">
        <is>
          <t>Lead</t>
        </is>
      </c>
      <c r="B299" s="39" t="str">
        <f>IFERROR(INDEX(CampTypes,MATCH(C299,CampList,0)),"Unattributed")</f>
        <v>New</v>
      </c>
      <c r="C299" t="inlineStr">
        <is>
          <t>ABO | Natuf | Leads | Unit Franchise | India | Oct26 | V1</t>
        </is>
      </c>
      <c r="D299" t="inlineStr">
        <is>
          <t>Natuf | Broad | Tier1 + Growth Cities | Oct26 | V1</t>
        </is>
      </c>
      <c r="E299" t="inlineStr">
        <is>
          <t>Natuf | Reel | Brand Ambassador | Heard Of Owning A Cafe | V1</t>
        </is>
      </c>
      <c r="F299" t="inlineStr">
        <is>
          <t>In House Natuf</t>
        </is>
      </c>
      <c r="G299" t="inlineStr">
        <is>
          <t>New Lead</t>
        </is>
      </c>
      <c r="H299" s="39" t="str">
        <f>IF(ISNUMBER(MATCH(G299,QualityStatuses,0)),"Quality Lead","Non-Quality Lead")</f>
        <v>Non-Quality Lead</v>
      </c>
      <c r="I299" t="inlineStr">
        <is>
          <t>2026-10</t>
        </is>
      </c>
      <c r="J299" t="inlineStr">
        <is>
          <t>Wk of 2026-10-26</t>
        </is>
      </c>
      <c r="K299" t="inlineStr">
        <is>
          <t>(Unassigned)</t>
        </is>
      </c>
      <c r="L299" t="inlineStr">
        <is>
          <t>Facebook</t>
        </is>
      </c>
      <c r="M299" t="inlineStr">
        <is>
          <t>Direct (campaign tagged in CRM)</t>
        </is>
      </c>
      <c r="N299" t="inlineStr">
        <is>
          <t>6ae31f63ffa4f84922280ed2</t>
        </is>
      </c>
      <c r="O299" t="n">
        <v>1</v>
      </c>
      <c r="P299" s="40">
        <f>IF(A299="Lead",IF(ISNUMBER(MATCH(G299,QualityStatuses,0)),1,0),0)</f>
        <v>0</v>
      </c>
      <c r="Q299" s="40">
        <f>IF(A299="Lead",IF(G299="New Lead",0,1),0)</f>
        <v>0</v>
      </c>
      <c r="R299" s="40">
        <f>IF(A299="Lead",IF(G299="Lost",1,0),0)</f>
        <v>0</v>
      </c>
      <c r="S299" t="n">
        <v>0</v>
      </c>
      <c r="T299" t="n">
        <v>0</v>
      </c>
      <c r="U299" t="n">
        <v>0</v>
      </c>
      <c r="V299" t="n">
        <v>0</v>
      </c>
      <c r="W299" t="n">
        <v>0</v>
      </c>
      <c r="X299" t="n">
        <v>0</v>
      </c>
      <c r="Y299">
        <f>IF(AND(A299="Lead",COUNTIF(MetaCamps,C299)&gt;0),1,0)</f>
        <v>1</v>
      </c>
      <c r="Z299">
        <f>IF(Y299=1,P299,0)</f>
        <v>0</v>
      </c>
    </row>
    <row r="300">
      <c r="A300" t="inlineStr">
        <is>
          <t>Lead</t>
        </is>
      </c>
      <c r="B300" s="39" t="str">
        <f>IFERROR(INDEX(CampTypes,MATCH(C300,CampList,0)),"Unattributed")</f>
        <v>New</v>
      </c>
      <c r="C300" t="inlineStr">
        <is>
          <t>ABO | Natuf | Leads | Master Franchise | India | Oct26 | V1</t>
        </is>
      </c>
      <c r="D300" t="inlineStr">
        <is>
          <t>Natuf | Business Owners | Tier1 + Growth Cities | Oct26 | V1</t>
        </is>
      </c>
      <c r="E300" t="inlineStr">
        <is>
          <t>Natuf | Static | Lead Your State With | V1</t>
        </is>
      </c>
      <c r="F300" t="inlineStr">
        <is>
          <t>Natuf_MF</t>
        </is>
      </c>
      <c r="G300" t="inlineStr">
        <is>
          <t>Attempt 2</t>
        </is>
      </c>
      <c r="H300" s="39" t="str">
        <f>IF(ISNUMBER(MATCH(G300,QualityStatuses,0)),"Quality Lead","Non-Quality Lead")</f>
        <v>Non-Quality Lead</v>
      </c>
      <c r="I300" t="inlineStr">
        <is>
          <t>2026-10</t>
        </is>
      </c>
      <c r="J300" t="inlineStr">
        <is>
          <t>Wk of 2026-10-26</t>
        </is>
      </c>
      <c r="K300" t="inlineStr">
        <is>
          <t>Marshal Malbari</t>
        </is>
      </c>
      <c r="L300" t="inlineStr">
        <is>
          <t>Facebook</t>
        </is>
      </c>
      <c r="M300" t="inlineStr">
        <is>
          <t>Direct (campaign tagged in CRM)</t>
        </is>
      </c>
      <c r="N300" t="inlineStr">
        <is>
          <t>6ae31de21038903ca0f8905a</t>
        </is>
      </c>
      <c r="O300" t="n">
        <v>1</v>
      </c>
      <c r="P300" s="40">
        <f>IF(A300="Lead",IF(ISNUMBER(MATCH(G300,QualityStatuses,0)),1,0),0)</f>
        <v>0</v>
      </c>
      <c r="Q300" s="40">
        <f>IF(A300="Lead",IF(G300="New Lead",0,1),0)</f>
        <v>1</v>
      </c>
      <c r="R300" s="40">
        <f>IF(A300="Lead",IF(G300="Lost",1,0),0)</f>
        <v>0</v>
      </c>
      <c r="S300" t="n">
        <v>2</v>
      </c>
      <c r="T300" t="n">
        <v>0</v>
      </c>
      <c r="U300" t="n">
        <v>0</v>
      </c>
      <c r="V300" t="n">
        <v>0</v>
      </c>
      <c r="W300" t="n">
        <v>0</v>
      </c>
      <c r="X300" t="n">
        <v>0</v>
      </c>
      <c r="Y300">
        <f>IF(AND(A300="Lead",COUNTIF(MetaCamps,C300)&gt;0),1,0)</f>
        <v>1</v>
      </c>
      <c r="Z300">
        <f>IF(Y300=1,P300,0)</f>
        <v>0</v>
      </c>
    </row>
    <row r="301">
      <c r="A301" t="inlineStr">
        <is>
          <t>Lead</t>
        </is>
      </c>
      <c r="B301" s="39" t="str">
        <f>IFERROR(INDEX(CampTypes,MATCH(C301,CampList,0)),"Unattributed")</f>
        <v>New</v>
      </c>
      <c r="C301" t="inlineStr">
        <is>
          <t>ABO | Natuf | Leads | Unit Franchise | India | Oct26 | V1</t>
        </is>
      </c>
      <c r="D301" t="inlineStr">
        <is>
          <t>Natuf | Investors | Tier1 + Growth Cities | Oct26 | V1</t>
        </is>
      </c>
      <c r="E301" t="inlineStr">
        <is>
          <t>Natuf | Reel | Brand Ambassador | Heard Of Owning A Cafe | V1</t>
        </is>
      </c>
      <c r="F301" t="inlineStr">
        <is>
          <t>In House Natuf</t>
        </is>
      </c>
      <c r="G301" t="inlineStr">
        <is>
          <t>New Lead</t>
        </is>
      </c>
      <c r="H301" s="39" t="str">
        <f>IF(ISNUMBER(MATCH(G301,QualityStatuses,0)),"Quality Lead","Non-Quality Lead")</f>
        <v>Non-Quality Lead</v>
      </c>
      <c r="I301" t="inlineStr">
        <is>
          <t>2026-10</t>
        </is>
      </c>
      <c r="J301" t="inlineStr">
        <is>
          <t>Wk of 2026-10-26</t>
        </is>
      </c>
      <c r="K301" t="inlineStr">
        <is>
          <t>(Unassigned)</t>
        </is>
      </c>
      <c r="L301" t="inlineStr">
        <is>
          <t>Facebook</t>
        </is>
      </c>
      <c r="M301" t="inlineStr">
        <is>
          <t>Direct (campaign tagged in CRM)</t>
        </is>
      </c>
      <c r="N301" t="inlineStr">
        <is>
          <t>6ae31d091038903ca0f88e4d</t>
        </is>
      </c>
      <c r="O301" t="n">
        <v>1</v>
      </c>
      <c r="P301" s="40">
        <f>IF(A301="Lead",IF(ISNUMBER(MATCH(G301,QualityStatuses,0)),1,0),0)</f>
        <v>0</v>
      </c>
      <c r="Q301" s="40">
        <f>IF(A301="Lead",IF(G301="New Lead",0,1),0)</f>
        <v>0</v>
      </c>
      <c r="R301" s="40">
        <f>IF(A301="Lead",IF(G301="Lost",1,0),0)</f>
        <v>0</v>
      </c>
      <c r="S301" t="n">
        <v>0</v>
      </c>
      <c r="T301" t="n">
        <v>0</v>
      </c>
      <c r="U301" t="n">
        <v>0</v>
      </c>
      <c r="V301" t="n">
        <v>0</v>
      </c>
      <c r="W301" t="n">
        <v>0</v>
      </c>
      <c r="X301" t="n">
        <v>0</v>
      </c>
      <c r="Y301">
        <f>IF(AND(A301="Lead",COUNTIF(MetaCamps,C301)&gt;0),1,0)</f>
        <v>1</v>
      </c>
      <c r="Z301">
        <f>IF(Y301=1,P301,0)</f>
        <v>0</v>
      </c>
    </row>
    <row r="302">
      <c r="A302" t="inlineStr">
        <is>
          <t>Lead</t>
        </is>
      </c>
      <c r="B302" s="39" t="str">
        <f>IFERROR(INDEX(CampTypes,MATCH(C302,CampList,0)),"Unattributed")</f>
        <v>New</v>
      </c>
      <c r="C302" t="inlineStr">
        <is>
          <t>ABO | Natuf | Leads | Unit Franchise | India | Oct26 | V1</t>
        </is>
      </c>
      <c r="D302" t="inlineStr">
        <is>
          <t>Natuf | Business Owners | Tier1 + Growth Cities | Oct26 | V1</t>
        </is>
      </c>
      <c r="E302" t="inlineStr">
        <is>
          <t>Natuf | Reel | Brand Ambassador | Heard Of Owning A Cafe | V1</t>
        </is>
      </c>
      <c r="F302" t="inlineStr">
        <is>
          <t>In House Natuf</t>
        </is>
      </c>
      <c r="G302" t="inlineStr">
        <is>
          <t>New Lead</t>
        </is>
      </c>
      <c r="H302" s="39" t="str">
        <f>IF(ISNUMBER(MATCH(G302,QualityStatuses,0)),"Quality Lead","Non-Quality Lead")</f>
        <v>Non-Quality Lead</v>
      </c>
      <c r="I302" t="inlineStr">
        <is>
          <t>2026-10</t>
        </is>
      </c>
      <c r="J302" t="inlineStr">
        <is>
          <t>Wk of 2026-10-26</t>
        </is>
      </c>
      <c r="K302" t="inlineStr">
        <is>
          <t>(Unassigned)</t>
        </is>
      </c>
      <c r="L302" t="inlineStr">
        <is>
          <t>Facebook</t>
        </is>
      </c>
      <c r="M302" t="inlineStr">
        <is>
          <t>Direct (campaign tagged in CRM)</t>
        </is>
      </c>
      <c r="N302" t="inlineStr">
        <is>
          <t>6ae31bb82a9e6d7a33d0488f</t>
        </is>
      </c>
      <c r="O302" t="n">
        <v>1</v>
      </c>
      <c r="P302" s="40">
        <f>IF(A302="Lead",IF(ISNUMBER(MATCH(G302,QualityStatuses,0)),1,0),0)</f>
        <v>0</v>
      </c>
      <c r="Q302" s="40">
        <f>IF(A302="Lead",IF(G302="New Lead",0,1),0)</f>
        <v>0</v>
      </c>
      <c r="R302" s="40">
        <f>IF(A302="Lead",IF(G302="Lost",1,0),0)</f>
        <v>0</v>
      </c>
      <c r="S302" t="n">
        <v>0</v>
      </c>
      <c r="T302" t="n">
        <v>0</v>
      </c>
      <c r="U302" t="n">
        <v>0</v>
      </c>
      <c r="V302" t="n">
        <v>0</v>
      </c>
      <c r="W302" t="n">
        <v>0</v>
      </c>
      <c r="X302" t="n">
        <v>0</v>
      </c>
      <c r="Y302">
        <f>IF(AND(A302="Lead",COUNTIF(MetaCamps,C302)&gt;0),1,0)</f>
        <v>1</v>
      </c>
      <c r="Z302">
        <f>IF(Y302=1,P302,0)</f>
        <v>0</v>
      </c>
    </row>
    <row r="303">
      <c r="A303" t="inlineStr">
        <is>
          <t>Lead</t>
        </is>
      </c>
      <c r="B303" s="39" t="str">
        <f>IFERROR(INDEX(CampTypes,MATCH(C303,CampList,0)),"Unattributed")</f>
        <v>New</v>
      </c>
      <c r="C303" t="inlineStr">
        <is>
          <t>ABO | Natuf | Leads | Master Franchise | India | Oct26 | V1</t>
        </is>
      </c>
      <c r="D303" t="inlineStr">
        <is>
          <t>Natuf | LAL 1% | India | Jul26 | V1</t>
        </is>
      </c>
      <c r="E303" t="inlineStr">
        <is>
          <t>Natuf | Static | Become A Levantine Food | V1</t>
        </is>
      </c>
      <c r="F303" t="inlineStr">
        <is>
          <t>Natuf_MF</t>
        </is>
      </c>
      <c r="G303" t="inlineStr">
        <is>
          <t>Attempt 1</t>
        </is>
      </c>
      <c r="H303" s="39" t="str">
        <f>IF(ISNUMBER(MATCH(G303,QualityStatuses,0)),"Quality Lead","Non-Quality Lead")</f>
        <v>Non-Quality Lead</v>
      </c>
      <c r="I303" t="inlineStr">
        <is>
          <t>2026-10</t>
        </is>
      </c>
      <c r="J303" t="inlineStr">
        <is>
          <t>Wk of 2026-10-26</t>
        </is>
      </c>
      <c r="K303" t="inlineStr">
        <is>
          <t>Marshal Malbari</t>
        </is>
      </c>
      <c r="L303" t="inlineStr">
        <is>
          <t>Facebook</t>
        </is>
      </c>
      <c r="M303" t="inlineStr">
        <is>
          <t>Direct (campaign tagged in CRM)</t>
        </is>
      </c>
      <c r="N303" t="inlineStr">
        <is>
          <t>6ae31ba8b7c6170e210b46cb</t>
        </is>
      </c>
      <c r="O303" t="n">
        <v>1</v>
      </c>
      <c r="P303" s="40">
        <f>IF(A303="Lead",IF(ISNUMBER(MATCH(G303,QualityStatuses,0)),1,0),0)</f>
        <v>0</v>
      </c>
      <c r="Q303" s="40">
        <f>IF(A303="Lead",IF(G303="New Lead",0,1),0)</f>
        <v>1</v>
      </c>
      <c r="R303" s="40">
        <f>IF(A303="Lead",IF(G303="Lost",1,0),0)</f>
        <v>0</v>
      </c>
      <c r="S303" t="n">
        <v>1</v>
      </c>
      <c r="T303" t="n">
        <v>0</v>
      </c>
      <c r="U303" t="n">
        <v>0</v>
      </c>
      <c r="V303" t="n">
        <v>0</v>
      </c>
      <c r="W303" t="n">
        <v>0</v>
      </c>
      <c r="X303" t="n">
        <v>0</v>
      </c>
      <c r="Y303">
        <f>IF(AND(A303="Lead",COUNTIF(MetaCamps,C303)&gt;0),1,0)</f>
        <v>1</v>
      </c>
      <c r="Z303">
        <f>IF(Y303=1,P303,0)</f>
        <v>0</v>
      </c>
    </row>
    <row r="304">
      <c r="A304" t="inlineStr">
        <is>
          <t>Lead</t>
        </is>
      </c>
      <c r="B304" s="39" t="str">
        <f>IFERROR(INDEX(CampTypes,MATCH(C304,CampList,0)),"Unattributed")</f>
        <v>New</v>
      </c>
      <c r="C304" t="inlineStr">
        <is>
          <t>ABO | Natuf | Leads | Master Franchise | India | Oct26 | V1</t>
        </is>
      </c>
      <c r="D304" t="inlineStr">
        <is>
          <t>Natuf | LAL 1% | India | Jul26 | V1</t>
        </is>
      </c>
      <c r="E304" t="inlineStr">
        <is>
          <t>Natuf | Static | Become A Levantine Food | V1</t>
        </is>
      </c>
      <c r="F304" t="inlineStr">
        <is>
          <t>Natuf_MF</t>
        </is>
      </c>
      <c r="G304" t="inlineStr">
        <is>
          <t>Attempt 1</t>
        </is>
      </c>
      <c r="H304" s="39" t="str">
        <f>IF(ISNUMBER(MATCH(G304,QualityStatuses,0)),"Quality Lead","Non-Quality Lead")</f>
        <v>Non-Quality Lead</v>
      </c>
      <c r="I304" t="inlineStr">
        <is>
          <t>2026-10</t>
        </is>
      </c>
      <c r="J304" t="inlineStr">
        <is>
          <t>Wk of 2026-10-26</t>
        </is>
      </c>
      <c r="K304" t="inlineStr">
        <is>
          <t>Marshal Malbari</t>
        </is>
      </c>
      <c r="L304" t="inlineStr">
        <is>
          <t>Facebook</t>
        </is>
      </c>
      <c r="M304" t="inlineStr">
        <is>
          <t>Direct (campaign tagged in CRM)</t>
        </is>
      </c>
      <c r="N304" t="inlineStr">
        <is>
          <t>6ae31b6a798b5e46e193b1be</t>
        </is>
      </c>
      <c r="O304" t="n">
        <v>1</v>
      </c>
      <c r="P304" s="40">
        <f>IF(A304="Lead",IF(ISNUMBER(MATCH(G304,QualityStatuses,0)),1,0),0)</f>
        <v>0</v>
      </c>
      <c r="Q304" s="40">
        <f>IF(A304="Lead",IF(G304="New Lead",0,1),0)</f>
        <v>1</v>
      </c>
      <c r="R304" s="40">
        <f>IF(A304="Lead",IF(G304="Lost",1,0),0)</f>
        <v>0</v>
      </c>
      <c r="S304" t="n">
        <v>1</v>
      </c>
      <c r="T304" t="n">
        <v>0</v>
      </c>
      <c r="U304" t="n">
        <v>0</v>
      </c>
      <c r="V304" t="n">
        <v>0</v>
      </c>
      <c r="W304" t="n">
        <v>0</v>
      </c>
      <c r="X304" t="n">
        <v>0</v>
      </c>
      <c r="Y304">
        <f>IF(AND(A304="Lead",COUNTIF(MetaCamps,C304)&gt;0),1,0)</f>
        <v>1</v>
      </c>
      <c r="Z304">
        <f>IF(Y304=1,P304,0)</f>
        <v>0</v>
      </c>
    </row>
    <row r="305">
      <c r="A305" t="inlineStr">
        <is>
          <t>Lead</t>
        </is>
      </c>
      <c r="B305" s="39" t="str">
        <f>IFERROR(INDEX(CampTypes,MATCH(C305,CampList,0)),"Unattributed")</f>
        <v>New</v>
      </c>
      <c r="C305" t="inlineStr">
        <is>
          <t>ABO | Natuf | Leads | Unit Franchise | India | Oct26 | V1</t>
        </is>
      </c>
      <c r="D305" t="inlineStr">
        <is>
          <t>Natuf | Investors | Tier1 + Growth Cities | Oct26 | V1</t>
        </is>
      </c>
      <c r="E305" t="inlineStr">
        <is>
          <t>Natuf | Reel | Brand Ambassador | Heard Of Owning A Cafe | V1</t>
        </is>
      </c>
      <c r="F305" t="inlineStr">
        <is>
          <t>In House Natuf</t>
        </is>
      </c>
      <c r="G305" t="inlineStr">
        <is>
          <t>Attempt 1</t>
        </is>
      </c>
      <c r="H305" s="39" t="str">
        <f>IF(ISNUMBER(MATCH(G305,QualityStatuses,0)),"Quality Lead","Non-Quality Lead")</f>
        <v>Non-Quality Lead</v>
      </c>
      <c r="I305" t="inlineStr">
        <is>
          <t>2026-10</t>
        </is>
      </c>
      <c r="J305" t="inlineStr">
        <is>
          <t>Wk of 2026-10-26</t>
        </is>
      </c>
      <c r="K305" t="inlineStr">
        <is>
          <t>Marshal Malbari</t>
        </is>
      </c>
      <c r="L305" t="inlineStr">
        <is>
          <t>Facebook</t>
        </is>
      </c>
      <c r="M305" t="inlineStr">
        <is>
          <t>Direct (campaign tagged in CRM)</t>
        </is>
      </c>
      <c r="N305" t="inlineStr">
        <is>
          <t>6ae3195f929335ba0ee579cd</t>
        </is>
      </c>
      <c r="O305" t="n">
        <v>1</v>
      </c>
      <c r="P305" s="40">
        <f>IF(A305="Lead",IF(ISNUMBER(MATCH(G305,QualityStatuses,0)),1,0),0)</f>
        <v>0</v>
      </c>
      <c r="Q305" s="40">
        <f>IF(A305="Lead",IF(G305="New Lead",0,1),0)</f>
        <v>1</v>
      </c>
      <c r="R305" s="40">
        <f>IF(A305="Lead",IF(G305="Lost",1,0),0)</f>
        <v>0</v>
      </c>
      <c r="S305" t="n">
        <v>1</v>
      </c>
      <c r="T305" t="n">
        <v>0</v>
      </c>
      <c r="U305" t="n">
        <v>0</v>
      </c>
      <c r="V305" t="n">
        <v>0</v>
      </c>
      <c r="W305" t="n">
        <v>0</v>
      </c>
      <c r="X305" t="n">
        <v>0</v>
      </c>
      <c r="Y305">
        <f>IF(AND(A305="Lead",COUNTIF(MetaCamps,C305)&gt;0),1,0)</f>
        <v>1</v>
      </c>
      <c r="Z305">
        <f>IF(Y305=1,P305,0)</f>
        <v>0</v>
      </c>
    </row>
    <row r="306">
      <c r="A306" t="inlineStr">
        <is>
          <t>Lead</t>
        </is>
      </c>
      <c r="B306" s="39" t="str">
        <f>IFERROR(INDEX(CampTypes,MATCH(C306,CampList,0)),"Unattributed")</f>
        <v>New</v>
      </c>
      <c r="C306" t="inlineStr">
        <is>
          <t>ABO | Natuf | Leads | Unit Franchise | India | Oct26 | V1</t>
        </is>
      </c>
      <c r="D306" t="inlineStr">
        <is>
          <t>Natuf | Business Owners | Tier1 + Growth Cities | Oct26 | V1</t>
        </is>
      </c>
      <c r="E306" t="inlineStr">
        <is>
          <t>Natuf | Reel | Brand Ambassador | Heard Of Owning A Cafe | V1</t>
        </is>
      </c>
      <c r="F306" t="inlineStr">
        <is>
          <t>In House Natuf</t>
        </is>
      </c>
      <c r="G306" t="inlineStr">
        <is>
          <t>New Lead</t>
        </is>
      </c>
      <c r="H306" s="39" t="str">
        <f>IF(ISNUMBER(MATCH(G306,QualityStatuses,0)),"Quality Lead","Non-Quality Lead")</f>
        <v>Non-Quality Lead</v>
      </c>
      <c r="I306" t="inlineStr">
        <is>
          <t>2026-10</t>
        </is>
      </c>
      <c r="J306" t="inlineStr">
        <is>
          <t>Wk of 2026-10-26</t>
        </is>
      </c>
      <c r="K306" t="inlineStr">
        <is>
          <t>(Unassigned)</t>
        </is>
      </c>
      <c r="L306" t="inlineStr">
        <is>
          <t>Facebook</t>
        </is>
      </c>
      <c r="M306" t="inlineStr">
        <is>
          <t>Direct (campaign tagged in CRM)</t>
        </is>
      </c>
      <c r="N306" t="inlineStr">
        <is>
          <t>6ae31941c0bcd85d626e996c</t>
        </is>
      </c>
      <c r="O306" t="n">
        <v>1</v>
      </c>
      <c r="P306" s="40">
        <f>IF(A306="Lead",IF(ISNUMBER(MATCH(G306,QualityStatuses,0)),1,0),0)</f>
        <v>0</v>
      </c>
      <c r="Q306" s="40">
        <f>IF(A306="Lead",IF(G306="New Lead",0,1),0)</f>
        <v>0</v>
      </c>
      <c r="R306" s="40">
        <f>IF(A306="Lead",IF(G306="Lost",1,0),0)</f>
        <v>0</v>
      </c>
      <c r="S306" t="n">
        <v>0</v>
      </c>
      <c r="T306" t="n">
        <v>0</v>
      </c>
      <c r="U306" t="n">
        <v>0</v>
      </c>
      <c r="V306" t="n">
        <v>0</v>
      </c>
      <c r="W306" t="n">
        <v>0</v>
      </c>
      <c r="X306" t="n">
        <v>0</v>
      </c>
      <c r="Y306">
        <f>IF(AND(A306="Lead",COUNTIF(MetaCamps,C306)&gt;0),1,0)</f>
        <v>1</v>
      </c>
      <c r="Z306">
        <f>IF(Y306=1,P306,0)</f>
        <v>0</v>
      </c>
    </row>
    <row r="307">
      <c r="A307" t="inlineStr">
        <is>
          <t>Lead</t>
        </is>
      </c>
      <c r="B307" s="39" t="str">
        <f>IFERROR(INDEX(CampTypes,MATCH(C307,CampList,0)),"Unattributed")</f>
        <v>New</v>
      </c>
      <c r="C307" t="inlineStr">
        <is>
          <t>ABO | Natuf | Leads | Unit Franchise | India | Oct26 | V1</t>
        </is>
      </c>
      <c r="D307" t="inlineStr">
        <is>
          <t>Natuf | LAL 1% | India | Jul26 | V1</t>
        </is>
      </c>
      <c r="E307" t="inlineStr">
        <is>
          <t>Natuf | Reel | Brand Ambassador | Heard Of Owning A Cafe | V1</t>
        </is>
      </c>
      <c r="F307" t="inlineStr">
        <is>
          <t>In House Natuf</t>
        </is>
      </c>
      <c r="G307" t="inlineStr">
        <is>
          <t>Details Shared</t>
        </is>
      </c>
      <c r="H307" s="39" t="str">
        <f>IF(ISNUMBER(MATCH(G307,QualityStatuses,0)),"Quality Lead","Non-Quality Lead")</f>
        <v>Quality Lead</v>
      </c>
      <c r="I307" t="inlineStr">
        <is>
          <t>2026-10</t>
        </is>
      </c>
      <c r="J307" t="inlineStr">
        <is>
          <t>Wk of 2026-10-26</t>
        </is>
      </c>
      <c r="K307" t="inlineStr">
        <is>
          <t>Marshal Malbari</t>
        </is>
      </c>
      <c r="L307" t="inlineStr">
        <is>
          <t>Facebook</t>
        </is>
      </c>
      <c r="M307" t="inlineStr">
        <is>
          <t>Direct (campaign tagged in CRM)</t>
        </is>
      </c>
      <c r="N307" t="inlineStr">
        <is>
          <t>6ae315139f23311c738f92c7</t>
        </is>
      </c>
      <c r="O307" t="n">
        <v>1</v>
      </c>
      <c r="P307" s="40">
        <f>IF(A307="Lead",IF(ISNUMBER(MATCH(G307,QualityStatuses,0)),1,0),0)</f>
        <v>1</v>
      </c>
      <c r="Q307" s="40">
        <f>IF(A307="Lead",IF(G307="New Lead",0,1),0)</f>
        <v>1</v>
      </c>
      <c r="R307" s="40">
        <f>IF(A307="Lead",IF(G307="Lost",1,0),0)</f>
        <v>0</v>
      </c>
      <c r="S307" t="n">
        <v>1</v>
      </c>
      <c r="T307" t="n">
        <v>1</v>
      </c>
      <c r="U307" t="n">
        <v>0</v>
      </c>
      <c r="V307" t="n">
        <v>0</v>
      </c>
      <c r="W307" t="n">
        <v>0</v>
      </c>
      <c r="X307" t="n">
        <v>0</v>
      </c>
      <c r="Y307">
        <f>IF(AND(A307="Lead",COUNTIF(MetaCamps,C307)&gt;0),1,0)</f>
        <v>1</v>
      </c>
      <c r="Z307">
        <f>IF(Y307=1,P307,0)</f>
        <v>1</v>
      </c>
    </row>
    <row r="308">
      <c r="A308" t="inlineStr">
        <is>
          <t>Lead</t>
        </is>
      </c>
      <c r="B308" s="39" t="str">
        <f>IFERROR(INDEX(CampTypes,MATCH(C308,CampList,0)),"Unattributed")</f>
        <v>New</v>
      </c>
      <c r="C308" t="inlineStr">
        <is>
          <t>ABO | Natuf | Leads | Unit Franchise | India | Oct26 | V1</t>
        </is>
      </c>
      <c r="D308" t="inlineStr">
        <is>
          <t>Natuf | Broad | Tier1 + Growth Cities | Oct26 | V1</t>
        </is>
      </c>
      <c r="E308" t="inlineStr">
        <is>
          <t>Natuf | Reel | Brand Ambassador | Heard Of Owning A Cafe | V1</t>
        </is>
      </c>
      <c r="F308" t="inlineStr">
        <is>
          <t>In House Natuf</t>
        </is>
      </c>
      <c r="G308" t="inlineStr">
        <is>
          <t>New Lead</t>
        </is>
      </c>
      <c r="H308" s="39" t="str">
        <f>IF(ISNUMBER(MATCH(G308,QualityStatuses,0)),"Quality Lead","Non-Quality Lead")</f>
        <v>Non-Quality Lead</v>
      </c>
      <c r="I308" t="inlineStr">
        <is>
          <t>2026-10</t>
        </is>
      </c>
      <c r="J308" t="inlineStr">
        <is>
          <t>Wk of 2026-10-26</t>
        </is>
      </c>
      <c r="K308" t="inlineStr">
        <is>
          <t>(Unassigned)</t>
        </is>
      </c>
      <c r="L308" t="inlineStr">
        <is>
          <t>Facebook</t>
        </is>
      </c>
      <c r="M308" t="inlineStr">
        <is>
          <t>Direct (campaign tagged in CRM)</t>
        </is>
      </c>
      <c r="N308" t="inlineStr">
        <is>
          <t>6ae3141025d5e888325bdb7e</t>
        </is>
      </c>
      <c r="O308" t="n">
        <v>1</v>
      </c>
      <c r="P308" s="40">
        <f>IF(A308="Lead",IF(ISNUMBER(MATCH(G308,QualityStatuses,0)),1,0),0)</f>
        <v>0</v>
      </c>
      <c r="Q308" s="40">
        <f>IF(A308="Lead",IF(G308="New Lead",0,1),0)</f>
        <v>0</v>
      </c>
      <c r="R308" s="40">
        <f>IF(A308="Lead",IF(G308="Lost",1,0),0)</f>
        <v>0</v>
      </c>
      <c r="S308" t="n">
        <v>0</v>
      </c>
      <c r="T308" t="n">
        <v>0</v>
      </c>
      <c r="U308" t="n">
        <v>0</v>
      </c>
      <c r="V308" t="n">
        <v>0</v>
      </c>
      <c r="W308" t="n">
        <v>0</v>
      </c>
      <c r="X308" t="n">
        <v>0</v>
      </c>
      <c r="Y308">
        <f>IF(AND(A308="Lead",COUNTIF(MetaCamps,C308)&gt;0),1,0)</f>
        <v>1</v>
      </c>
      <c r="Z308">
        <f>IF(Y308=1,P308,0)</f>
        <v>0</v>
      </c>
    </row>
    <row r="309">
      <c r="A309" t="inlineStr">
        <is>
          <t>Lead</t>
        </is>
      </c>
      <c r="B309" s="39" t="str">
        <f>IFERROR(INDEX(CampTypes,MATCH(C309,CampList,0)),"Unattributed")</f>
        <v>New</v>
      </c>
      <c r="C309" t="inlineStr">
        <is>
          <t>ABO | Natuf | Leads | Unit Franchise | India | Oct26 | V1</t>
        </is>
      </c>
      <c r="D309" t="inlineStr">
        <is>
          <t>Natuf | LAL 1% | India | Jul26 | V1</t>
        </is>
      </c>
      <c r="E309" t="inlineStr">
        <is>
          <t>Natuf | Reel | Brand Ambassador | Heard Of Owning A Cafe | V1</t>
        </is>
      </c>
      <c r="F309" t="inlineStr">
        <is>
          <t>In House Natuf</t>
        </is>
      </c>
      <c r="G309" t="inlineStr">
        <is>
          <t>Connected</t>
        </is>
      </c>
      <c r="H309" s="39" t="str">
        <f>IF(ISNUMBER(MATCH(G309,QualityStatuses,0)),"Quality Lead","Non-Quality Lead")</f>
        <v>Non-Quality Lead</v>
      </c>
      <c r="I309" t="inlineStr">
        <is>
          <t>2026-10</t>
        </is>
      </c>
      <c r="J309" t="inlineStr">
        <is>
          <t>Wk of 2026-10-26</t>
        </is>
      </c>
      <c r="K309" t="inlineStr">
        <is>
          <t>Marshal Malbari</t>
        </is>
      </c>
      <c r="L309" t="inlineStr">
        <is>
          <t>Facebook</t>
        </is>
      </c>
      <c r="M309" t="inlineStr">
        <is>
          <t>Direct (campaign tagged in CRM)</t>
        </is>
      </c>
      <c r="N309" t="inlineStr">
        <is>
          <t>6ae3116c28a56e269d355b0a</t>
        </is>
      </c>
      <c r="O309" t="n">
        <v>1</v>
      </c>
      <c r="P309" s="40">
        <f>IF(A309="Lead",IF(ISNUMBER(MATCH(G309,QualityStatuses,0)),1,0),0)</f>
        <v>0</v>
      </c>
      <c r="Q309" s="40">
        <f>IF(A309="Lead",IF(G309="New Lead",0,1),0)</f>
        <v>1</v>
      </c>
      <c r="R309" s="40">
        <f>IF(A309="Lead",IF(G309="Lost",1,0),0)</f>
        <v>0</v>
      </c>
      <c r="S309" t="n">
        <v>1</v>
      </c>
      <c r="T309" t="n">
        <v>1</v>
      </c>
      <c r="U309" t="n">
        <v>0</v>
      </c>
      <c r="V309" t="n">
        <v>0</v>
      </c>
      <c r="W309" t="n">
        <v>0</v>
      </c>
      <c r="X309" t="n">
        <v>0</v>
      </c>
      <c r="Y309">
        <f>IF(AND(A309="Lead",COUNTIF(MetaCamps,C309)&gt;0),1,0)</f>
        <v>1</v>
      </c>
      <c r="Z309">
        <f>IF(Y309=1,P309,0)</f>
        <v>0</v>
      </c>
    </row>
    <row r="310">
      <c r="A310" t="inlineStr">
        <is>
          <t>Lead</t>
        </is>
      </c>
      <c r="B310" s="39" t="str">
        <f>IFERROR(INDEX(CampTypes,MATCH(C310,CampList,0)),"Unattributed")</f>
        <v>New</v>
      </c>
      <c r="C310" t="inlineStr">
        <is>
          <t>ABO | Natuf | Leads | Unit Franchise | India | Oct26 | V1</t>
        </is>
      </c>
      <c r="D310" t="inlineStr">
        <is>
          <t>Natuf | LAL 1% | India | Jul26 | V1</t>
        </is>
      </c>
      <c r="E310" t="inlineStr">
        <is>
          <t>Natuf | Reel | Brand Ambassador | Heard Of Owning A Cafe | V1</t>
        </is>
      </c>
      <c r="F310" t="inlineStr">
        <is>
          <t>In House Natuf</t>
        </is>
      </c>
      <c r="G310" t="inlineStr">
        <is>
          <t>New Lead</t>
        </is>
      </c>
      <c r="H310" s="39" t="str">
        <f>IF(ISNUMBER(MATCH(G310,QualityStatuses,0)),"Quality Lead","Non-Quality Lead")</f>
        <v>Non-Quality Lead</v>
      </c>
      <c r="I310" t="inlineStr">
        <is>
          <t>2026-10</t>
        </is>
      </c>
      <c r="J310" t="inlineStr">
        <is>
          <t>Wk of 2026-10-26</t>
        </is>
      </c>
      <c r="K310" t="inlineStr">
        <is>
          <t>(Unassigned)</t>
        </is>
      </c>
      <c r="L310" t="inlineStr">
        <is>
          <t>Facebook</t>
        </is>
      </c>
      <c r="M310" t="inlineStr">
        <is>
          <t>Direct (campaign tagged in CRM)</t>
        </is>
      </c>
      <c r="N310" t="inlineStr">
        <is>
          <t>6ae3103cb00ed6a20a2a5946</t>
        </is>
      </c>
      <c r="O310" t="n">
        <v>1</v>
      </c>
      <c r="P310" s="40">
        <f>IF(A310="Lead",IF(ISNUMBER(MATCH(G310,QualityStatuses,0)),1,0),0)</f>
        <v>0</v>
      </c>
      <c r="Q310" s="40">
        <f>IF(A310="Lead",IF(G310="New Lead",0,1),0)</f>
        <v>0</v>
      </c>
      <c r="R310" s="40">
        <f>IF(A310="Lead",IF(G310="Lost",1,0),0)</f>
        <v>0</v>
      </c>
      <c r="S310" t="n">
        <v>0</v>
      </c>
      <c r="T310" t="n">
        <v>0</v>
      </c>
      <c r="U310" t="n">
        <v>0</v>
      </c>
      <c r="V310" t="n">
        <v>0</v>
      </c>
      <c r="W310" t="n">
        <v>0</v>
      </c>
      <c r="X310" t="n">
        <v>0</v>
      </c>
      <c r="Y310">
        <f>IF(AND(A310="Lead",COUNTIF(MetaCamps,C310)&gt;0),1,0)</f>
        <v>1</v>
      </c>
      <c r="Z310">
        <f>IF(Y310=1,P310,0)</f>
        <v>0</v>
      </c>
    </row>
    <row r="311">
      <c r="A311" t="inlineStr">
        <is>
          <t>Lead</t>
        </is>
      </c>
      <c r="B311" s="39" t="str">
        <f>IFERROR(INDEX(CampTypes,MATCH(C311,CampList,0)),"Unattributed")</f>
        <v>New</v>
      </c>
      <c r="C311" t="inlineStr">
        <is>
          <t>ABO | Natuf | Leads | Unit Franchise | India | Oct26 | V1</t>
        </is>
      </c>
      <c r="D311" t="inlineStr">
        <is>
          <t>Natuf | Broad | Tier1 + Growth Cities | Oct26 | V1</t>
        </is>
      </c>
      <c r="E311" t="inlineStr">
        <is>
          <t>Natuf | Reel | Brand Ambassador | Heard Of Owning A Cafe | V1</t>
        </is>
      </c>
      <c r="F311" t="inlineStr">
        <is>
          <t>In House Natuf</t>
        </is>
      </c>
      <c r="G311" t="inlineStr">
        <is>
          <t>Details Shared</t>
        </is>
      </c>
      <c r="H311" s="39" t="str">
        <f>IF(ISNUMBER(MATCH(G311,QualityStatuses,0)),"Quality Lead","Non-Quality Lead")</f>
        <v>Quality Lead</v>
      </c>
      <c r="I311" t="inlineStr">
        <is>
          <t>2026-10</t>
        </is>
      </c>
      <c r="J311" t="inlineStr">
        <is>
          <t>Wk of 2026-10-26</t>
        </is>
      </c>
      <c r="K311" t="inlineStr">
        <is>
          <t>Vikas Pathak</t>
        </is>
      </c>
      <c r="L311" t="inlineStr">
        <is>
          <t>Facebook</t>
        </is>
      </c>
      <c r="M311" t="inlineStr">
        <is>
          <t>Direct (campaign tagged in CRM)</t>
        </is>
      </c>
      <c r="N311" t="inlineStr">
        <is>
          <t>6ae30b2fc23ff969b4b3dc5a</t>
        </is>
      </c>
      <c r="O311" t="n">
        <v>1</v>
      </c>
      <c r="P311" s="40">
        <f>IF(A311="Lead",IF(ISNUMBER(MATCH(G311,QualityStatuses,0)),1,0),0)</f>
        <v>1</v>
      </c>
      <c r="Q311" s="40">
        <f>IF(A311="Lead",IF(G311="New Lead",0,1),0)</f>
        <v>1</v>
      </c>
      <c r="R311" s="40">
        <f>IF(A311="Lead",IF(G311="Lost",1,0),0)</f>
        <v>0</v>
      </c>
      <c r="S311" t="n">
        <v>1</v>
      </c>
      <c r="T311" t="n">
        <v>1</v>
      </c>
      <c r="U311" t="n">
        <v>0</v>
      </c>
      <c r="V311" t="n">
        <v>0</v>
      </c>
      <c r="W311" t="n">
        <v>0</v>
      </c>
      <c r="X311" t="n">
        <v>0</v>
      </c>
      <c r="Y311">
        <f>IF(AND(A311="Lead",COUNTIF(MetaCamps,C311)&gt;0),1,0)</f>
        <v>1</v>
      </c>
      <c r="Z311">
        <f>IF(Y311=1,P311,0)</f>
        <v>1</v>
      </c>
    </row>
    <row r="312">
      <c r="A312" t="inlineStr">
        <is>
          <t>Lead</t>
        </is>
      </c>
      <c r="B312" s="39" t="str">
        <f>IFERROR(INDEX(CampTypes,MATCH(C312,CampList,0)),"Unattributed")</f>
        <v>New</v>
      </c>
      <c r="C312" t="inlineStr">
        <is>
          <t>ABO | Natuf | Leads | Unit Franchise | India | Oct26 | V1</t>
        </is>
      </c>
      <c r="D312" t="inlineStr">
        <is>
          <t>Natuf | LAL 1% | India | Jul26 | V1</t>
        </is>
      </c>
      <c r="E312" t="inlineStr">
        <is>
          <t>Natuf | Reel | Brand Ambassador | Heard Of Owning A Cafe | V1</t>
        </is>
      </c>
      <c r="F312" t="inlineStr">
        <is>
          <t>In House Natuf</t>
        </is>
      </c>
      <c r="G312" t="inlineStr">
        <is>
          <t>Connected</t>
        </is>
      </c>
      <c r="H312" s="39" t="str">
        <f>IF(ISNUMBER(MATCH(G312,QualityStatuses,0)),"Quality Lead","Non-Quality Lead")</f>
        <v>Non-Quality Lead</v>
      </c>
      <c r="I312" t="inlineStr">
        <is>
          <t>2026-10</t>
        </is>
      </c>
      <c r="J312" t="inlineStr">
        <is>
          <t>Wk of 2026-10-26</t>
        </is>
      </c>
      <c r="K312" t="inlineStr">
        <is>
          <t>Vikas Pathak</t>
        </is>
      </c>
      <c r="L312" t="inlineStr">
        <is>
          <t>Facebook</t>
        </is>
      </c>
      <c r="M312" t="inlineStr">
        <is>
          <t>Direct (campaign tagged in CRM)</t>
        </is>
      </c>
      <c r="N312" t="inlineStr">
        <is>
          <t>6ae30b04f2ffbeb282ca26b5</t>
        </is>
      </c>
      <c r="O312" t="n">
        <v>1</v>
      </c>
      <c r="P312" s="40">
        <f>IF(A312="Lead",IF(ISNUMBER(MATCH(G312,QualityStatuses,0)),1,0),0)</f>
        <v>0</v>
      </c>
      <c r="Q312" s="40">
        <f>IF(A312="Lead",IF(G312="New Lead",0,1),0)</f>
        <v>1</v>
      </c>
      <c r="R312" s="40">
        <f>IF(A312="Lead",IF(G312="Lost",1,0),0)</f>
        <v>0</v>
      </c>
      <c r="S312" t="n">
        <v>1</v>
      </c>
      <c r="T312" t="n">
        <v>1</v>
      </c>
      <c r="U312" t="n">
        <v>0</v>
      </c>
      <c r="V312" t="n">
        <v>0</v>
      </c>
      <c r="W312" t="n">
        <v>0</v>
      </c>
      <c r="X312" t="n">
        <v>0</v>
      </c>
      <c r="Y312">
        <f>IF(AND(A312="Lead",COUNTIF(MetaCamps,C312)&gt;0),1,0)</f>
        <v>1</v>
      </c>
      <c r="Z312">
        <f>IF(Y312=1,P312,0)</f>
        <v>0</v>
      </c>
    </row>
    <row r="313">
      <c r="A313" t="inlineStr">
        <is>
          <t>Lead</t>
        </is>
      </c>
      <c r="B313" s="39" t="str">
        <f>IFERROR(INDEX(CampTypes,MATCH(C313,CampList,0)),"Unattributed")</f>
        <v>New</v>
      </c>
      <c r="C313" t="inlineStr">
        <is>
          <t>ABO | Natuf | Leads | Unit Franchise | India | Oct26 | V1</t>
        </is>
      </c>
      <c r="D313" t="inlineStr">
        <is>
          <t>Natuf | Broad | Tier1 + Growth Cities | Oct26 | V1</t>
        </is>
      </c>
      <c r="E313" t="inlineStr">
        <is>
          <t>Natuf | Reel | Brand Ambassador | Heard Of Owning A Cafe | V1</t>
        </is>
      </c>
      <c r="F313" t="inlineStr">
        <is>
          <t>In House Natuf</t>
        </is>
      </c>
      <c r="G313" t="inlineStr">
        <is>
          <t>New Lead</t>
        </is>
      </c>
      <c r="H313" s="39" t="str">
        <f>IF(ISNUMBER(MATCH(G313,QualityStatuses,0)),"Quality Lead","Non-Quality Lead")</f>
        <v>Non-Quality Lead</v>
      </c>
      <c r="I313" t="inlineStr">
        <is>
          <t>2026-10</t>
        </is>
      </c>
      <c r="J313" t="inlineStr">
        <is>
          <t>Wk of 2026-10-26</t>
        </is>
      </c>
      <c r="K313" t="inlineStr">
        <is>
          <t>(Unassigned)</t>
        </is>
      </c>
      <c r="L313" t="inlineStr">
        <is>
          <t>Facebook</t>
        </is>
      </c>
      <c r="M313" t="inlineStr">
        <is>
          <t>Direct (campaign tagged in CRM)</t>
        </is>
      </c>
      <c r="N313" t="inlineStr">
        <is>
          <t>6ae30a8007f6693e685bc19f</t>
        </is>
      </c>
      <c r="O313" t="n">
        <v>1</v>
      </c>
      <c r="P313" s="40">
        <f>IF(A313="Lead",IF(ISNUMBER(MATCH(G313,QualityStatuses,0)),1,0),0)</f>
        <v>0</v>
      </c>
      <c r="Q313" s="40">
        <f>IF(A313="Lead",IF(G313="New Lead",0,1),0)</f>
        <v>0</v>
      </c>
      <c r="R313" s="40">
        <f>IF(A313="Lead",IF(G313="Lost",1,0),0)</f>
        <v>0</v>
      </c>
      <c r="S313" t="n">
        <v>0</v>
      </c>
      <c r="T313" t="n">
        <v>0</v>
      </c>
      <c r="U313" t="n">
        <v>0</v>
      </c>
      <c r="V313" t="n">
        <v>0</v>
      </c>
      <c r="W313" t="n">
        <v>0</v>
      </c>
      <c r="X313" t="n">
        <v>0</v>
      </c>
      <c r="Y313">
        <f>IF(AND(A313="Lead",COUNTIF(MetaCamps,C313)&gt;0),1,0)</f>
        <v>1</v>
      </c>
      <c r="Z313">
        <f>IF(Y313=1,P313,0)</f>
        <v>0</v>
      </c>
    </row>
    <row r="314">
      <c r="A314" t="inlineStr">
        <is>
          <t>Lead</t>
        </is>
      </c>
      <c r="B314" s="39" t="str">
        <f>IFERROR(INDEX(CampTypes,MATCH(C314,CampList,0)),"Unattributed")</f>
        <v>New</v>
      </c>
      <c r="C314" t="inlineStr">
        <is>
          <t>ABO | Natuf | Leads | Unit Franchise | India | Oct26 | V1</t>
        </is>
      </c>
      <c r="D314" t="inlineStr">
        <is>
          <t>Natuf | Broad | Tier1 + Growth Cities | Oct26 | V1</t>
        </is>
      </c>
      <c r="E314" t="inlineStr">
        <is>
          <t>Natuf | Reel | Brand Ambassador | Heard Of Owning A Cafe | V1</t>
        </is>
      </c>
      <c r="F314" t="inlineStr">
        <is>
          <t>In House Natuf</t>
        </is>
      </c>
      <c r="G314" t="inlineStr">
        <is>
          <t>Attempt 2</t>
        </is>
      </c>
      <c r="H314" s="39" t="str">
        <f>IF(ISNUMBER(MATCH(G314,QualityStatuses,0)),"Quality Lead","Non-Quality Lead")</f>
        <v>Non-Quality Lead</v>
      </c>
      <c r="I314" t="inlineStr">
        <is>
          <t>2026-10</t>
        </is>
      </c>
      <c r="J314" t="inlineStr">
        <is>
          <t>Wk of 2026-10-26</t>
        </is>
      </c>
      <c r="K314" t="inlineStr">
        <is>
          <t>Vikas Pathak</t>
        </is>
      </c>
      <c r="L314" t="inlineStr">
        <is>
          <t>Facebook</t>
        </is>
      </c>
      <c r="M314" t="inlineStr">
        <is>
          <t>Direct (campaign tagged in CRM)</t>
        </is>
      </c>
      <c r="N314" t="inlineStr">
        <is>
          <t>6ae3092c0b9dfb1d7e40a927</t>
        </is>
      </c>
      <c r="O314" t="n">
        <v>1</v>
      </c>
      <c r="P314" s="40">
        <f>IF(A314="Lead",IF(ISNUMBER(MATCH(G314,QualityStatuses,0)),1,0),0)</f>
        <v>0</v>
      </c>
      <c r="Q314" s="40">
        <f>IF(A314="Lead",IF(G314="New Lead",0,1),0)</f>
        <v>1</v>
      </c>
      <c r="R314" s="40">
        <f>IF(A314="Lead",IF(G314="Lost",1,0),0)</f>
        <v>0</v>
      </c>
      <c r="S314" t="n">
        <v>1</v>
      </c>
      <c r="T314" t="n">
        <v>0</v>
      </c>
      <c r="U314" t="n">
        <v>0</v>
      </c>
      <c r="V314" t="n">
        <v>0</v>
      </c>
      <c r="W314" t="n">
        <v>0</v>
      </c>
      <c r="X314" t="n">
        <v>0</v>
      </c>
      <c r="Y314">
        <f>IF(AND(A314="Lead",COUNTIF(MetaCamps,C314)&gt;0),1,0)</f>
        <v>1</v>
      </c>
      <c r="Z314">
        <f>IF(Y314=1,P314,0)</f>
        <v>0</v>
      </c>
    </row>
    <row r="315">
      <c r="A315" t="inlineStr">
        <is>
          <t>Lead</t>
        </is>
      </c>
      <c r="B315" s="39" t="str">
        <f>IFERROR(INDEX(CampTypes,MATCH(C315,CampList,0)),"Unattributed")</f>
        <v>New</v>
      </c>
      <c r="C315" t="inlineStr">
        <is>
          <t>ABO | Natuf | Leads | Unit Franchise | India | Oct26 | V1</t>
        </is>
      </c>
      <c r="D315" t="inlineStr">
        <is>
          <t>Natuf | LAL 1% | India | Jul26 | V1</t>
        </is>
      </c>
      <c r="E315" t="inlineStr">
        <is>
          <t>Natuf | Reel | Brand Ambassador | Heard Of Owning A Cafe | V1</t>
        </is>
      </c>
      <c r="F315" t="inlineStr">
        <is>
          <t>In House Natuf</t>
        </is>
      </c>
      <c r="G315" t="inlineStr">
        <is>
          <t>New Lead</t>
        </is>
      </c>
      <c r="H315" s="39" t="str">
        <f>IF(ISNUMBER(MATCH(G315,QualityStatuses,0)),"Quality Lead","Non-Quality Lead")</f>
        <v>Non-Quality Lead</v>
      </c>
      <c r="I315" t="inlineStr">
        <is>
          <t>2026-10</t>
        </is>
      </c>
      <c r="J315" t="inlineStr">
        <is>
          <t>Wk of 2026-10-26</t>
        </is>
      </c>
      <c r="K315" t="inlineStr">
        <is>
          <t>(Unassigned)</t>
        </is>
      </c>
      <c r="L315" t="inlineStr">
        <is>
          <t>Facebook</t>
        </is>
      </c>
      <c r="M315" t="inlineStr">
        <is>
          <t>Direct (campaign tagged in CRM)</t>
        </is>
      </c>
      <c r="N315" t="inlineStr">
        <is>
          <t>6ae303a15092b8235179fefd</t>
        </is>
      </c>
      <c r="O315" t="n">
        <v>1</v>
      </c>
      <c r="P315" s="40">
        <f>IF(A315="Lead",IF(ISNUMBER(MATCH(G315,QualityStatuses,0)),1,0),0)</f>
        <v>0</v>
      </c>
      <c r="Q315" s="40">
        <f>IF(A315="Lead",IF(G315="New Lead",0,1),0)</f>
        <v>0</v>
      </c>
      <c r="R315" s="40">
        <f>IF(A315="Lead",IF(G315="Lost",1,0),0)</f>
        <v>0</v>
      </c>
      <c r="S315" t="n">
        <v>0</v>
      </c>
      <c r="T315" t="n">
        <v>0</v>
      </c>
      <c r="U315" t="n">
        <v>0</v>
      </c>
      <c r="V315" t="n">
        <v>0</v>
      </c>
      <c r="W315" t="n">
        <v>0</v>
      </c>
      <c r="X315" t="n">
        <v>0</v>
      </c>
      <c r="Y315">
        <f>IF(AND(A315="Lead",COUNTIF(MetaCamps,C315)&gt;0),1,0)</f>
        <v>1</v>
      </c>
      <c r="Z315">
        <f>IF(Y315=1,P315,0)</f>
        <v>0</v>
      </c>
    </row>
    <row r="316">
      <c r="A316" t="inlineStr">
        <is>
          <t>Lead</t>
        </is>
      </c>
      <c r="B316" s="39" t="str">
        <f>IFERROR(INDEX(CampTypes,MATCH(C316,CampList,0)),"Unattributed")</f>
        <v>New</v>
      </c>
      <c r="C316" t="inlineStr">
        <is>
          <t>ABO | Natuf | Leads | Unit Franchise | India | Oct26 | V1</t>
        </is>
      </c>
      <c r="D316" t="inlineStr">
        <is>
          <t>Natuf | LAL 1% | India | Jul26 | V1</t>
        </is>
      </c>
      <c r="E316" t="inlineStr">
        <is>
          <t>Natuf | Reel | Brand Ambassador | Heard Of Owning A Cafe | V1</t>
        </is>
      </c>
      <c r="F316" t="inlineStr">
        <is>
          <t>In House Natuf</t>
        </is>
      </c>
      <c r="G316" t="inlineStr">
        <is>
          <t>Details Shared</t>
        </is>
      </c>
      <c r="H316" s="39" t="str">
        <f>IF(ISNUMBER(MATCH(G316,QualityStatuses,0)),"Quality Lead","Non-Quality Lead")</f>
        <v>Quality Lead</v>
      </c>
      <c r="I316" t="inlineStr">
        <is>
          <t>2026-10</t>
        </is>
      </c>
      <c r="J316" t="inlineStr">
        <is>
          <t>Wk of 2026-10-26</t>
        </is>
      </c>
      <c r="K316" t="inlineStr">
        <is>
          <t>Marshal Malbari</t>
        </is>
      </c>
      <c r="L316" t="inlineStr">
        <is>
          <t>Facebook</t>
        </is>
      </c>
      <c r="M316" t="inlineStr">
        <is>
          <t>Direct (campaign tagged in CRM)</t>
        </is>
      </c>
      <c r="N316" t="inlineStr">
        <is>
          <t>6ae2fdabe68449eaff5ba13d</t>
        </is>
      </c>
      <c r="O316" t="n">
        <v>1</v>
      </c>
      <c r="P316" s="40">
        <f>IF(A316="Lead",IF(ISNUMBER(MATCH(G316,QualityStatuses,0)),1,0),0)</f>
        <v>1</v>
      </c>
      <c r="Q316" s="40">
        <f>IF(A316="Lead",IF(G316="New Lead",0,1),0)</f>
        <v>1</v>
      </c>
      <c r="R316" s="40">
        <f>IF(A316="Lead",IF(G316="Lost",1,0),0)</f>
        <v>0</v>
      </c>
      <c r="S316" t="n">
        <v>1</v>
      </c>
      <c r="T316" t="n">
        <v>1</v>
      </c>
      <c r="U316" t="n">
        <v>0</v>
      </c>
      <c r="V316" t="n">
        <v>0</v>
      </c>
      <c r="W316" t="n">
        <v>0</v>
      </c>
      <c r="X316" t="n">
        <v>0</v>
      </c>
      <c r="Y316">
        <f>IF(AND(A316="Lead",COUNTIF(MetaCamps,C316)&gt;0),1,0)</f>
        <v>1</v>
      </c>
      <c r="Z316">
        <f>IF(Y316=1,P316,0)</f>
        <v>1</v>
      </c>
    </row>
    <row r="317">
      <c r="A317" t="inlineStr">
        <is>
          <t>Lead</t>
        </is>
      </c>
      <c r="B317" s="39" t="str">
        <f>IFERROR(INDEX(CampTypes,MATCH(C317,CampList,0)),"Unattributed")</f>
        <v>New</v>
      </c>
      <c r="C317" t="inlineStr">
        <is>
          <t>ABO | Natuf | Leads | Master Franchise | India | Oct26 | V1</t>
        </is>
      </c>
      <c r="D317" t="inlineStr">
        <is>
          <t>Natuf | Broad | Tier1 + Growth Cities | Oct26 | V1</t>
        </is>
      </c>
      <c r="E317" t="inlineStr">
        <is>
          <t>Natuf | Static | Become A Levantine Food | V1</t>
        </is>
      </c>
      <c r="F317" t="inlineStr">
        <is>
          <t>Natuf_MF</t>
        </is>
      </c>
      <c r="G317" t="inlineStr">
        <is>
          <t>Attempt 1</t>
        </is>
      </c>
      <c r="H317" s="39" t="str">
        <f>IF(ISNUMBER(MATCH(G317,QualityStatuses,0)),"Quality Lead","Non-Quality Lead")</f>
        <v>Non-Quality Lead</v>
      </c>
      <c r="I317" t="inlineStr">
        <is>
          <t>2026-10</t>
        </is>
      </c>
      <c r="J317" t="inlineStr">
        <is>
          <t>Wk of 2026-10-26</t>
        </is>
      </c>
      <c r="K317" t="inlineStr">
        <is>
          <t>Marshal Malbari</t>
        </is>
      </c>
      <c r="L317" t="inlineStr">
        <is>
          <t>Facebook</t>
        </is>
      </c>
      <c r="M317" t="inlineStr">
        <is>
          <t>Direct (campaign tagged in CRM)</t>
        </is>
      </c>
      <c r="N317" t="inlineStr">
        <is>
          <t>6ae2fcf8253846932209d195</t>
        </is>
      </c>
      <c r="O317" t="n">
        <v>1</v>
      </c>
      <c r="P317" s="40">
        <f>IF(A317="Lead",IF(ISNUMBER(MATCH(G317,QualityStatuses,0)),1,0),0)</f>
        <v>0</v>
      </c>
      <c r="Q317" s="40">
        <f>IF(A317="Lead",IF(G317="New Lead",0,1),0)</f>
        <v>1</v>
      </c>
      <c r="R317" s="40">
        <f>IF(A317="Lead",IF(G317="Lost",1,0),0)</f>
        <v>0</v>
      </c>
      <c r="S317" t="n">
        <v>1</v>
      </c>
      <c r="T317" t="n">
        <v>0</v>
      </c>
      <c r="U317" t="n">
        <v>0</v>
      </c>
      <c r="V317" t="n">
        <v>0</v>
      </c>
      <c r="W317" t="n">
        <v>0</v>
      </c>
      <c r="X317" t="n">
        <v>0</v>
      </c>
      <c r="Y317">
        <f>IF(AND(A317="Lead",COUNTIF(MetaCamps,C317)&gt;0),1,0)</f>
        <v>1</v>
      </c>
      <c r="Z317">
        <f>IF(Y317=1,P317,0)</f>
        <v>0</v>
      </c>
    </row>
    <row r="318">
      <c r="A318" t="inlineStr">
        <is>
          <t>Lead</t>
        </is>
      </c>
      <c r="B318" s="39" t="str">
        <f>IFERROR(INDEX(CampTypes,MATCH(C318,CampList,0)),"Unattributed")</f>
        <v>New</v>
      </c>
      <c r="C318" t="inlineStr">
        <is>
          <t>ABO | Natuf | Leads | Unit Franchise | India | Oct26 | V1</t>
        </is>
      </c>
      <c r="D318" t="inlineStr">
        <is>
          <t>Natuf | Investors | Tier1 + Growth Cities | Oct26 | V1</t>
        </is>
      </c>
      <c r="E318" t="inlineStr">
        <is>
          <t>Natuf | Reel | Brand Ambassador | Heard Of Owning A Cafe | V1</t>
        </is>
      </c>
      <c r="F318" t="inlineStr">
        <is>
          <t>In House Natuf</t>
        </is>
      </c>
      <c r="G318" t="inlineStr">
        <is>
          <t>New Lead</t>
        </is>
      </c>
      <c r="H318" s="39" t="str">
        <f>IF(ISNUMBER(MATCH(G318,QualityStatuses,0)),"Quality Lead","Non-Quality Lead")</f>
        <v>Non-Quality Lead</v>
      </c>
      <c r="I318" t="inlineStr">
        <is>
          <t>2026-10</t>
        </is>
      </c>
      <c r="J318" t="inlineStr">
        <is>
          <t>Wk of 2026-10-26</t>
        </is>
      </c>
      <c r="K318" t="inlineStr">
        <is>
          <t>(Unassigned)</t>
        </is>
      </c>
      <c r="L318" t="inlineStr">
        <is>
          <t>Facebook</t>
        </is>
      </c>
      <c r="M318" t="inlineStr">
        <is>
          <t>Direct (campaign tagged in CRM)</t>
        </is>
      </c>
      <c r="N318" t="inlineStr">
        <is>
          <t>6ae2fc88b3c23e6d145bf4ef</t>
        </is>
      </c>
      <c r="O318" t="n">
        <v>1</v>
      </c>
      <c r="P318" s="40">
        <f>IF(A318="Lead",IF(ISNUMBER(MATCH(G318,QualityStatuses,0)),1,0),0)</f>
        <v>0</v>
      </c>
      <c r="Q318" s="40">
        <f>IF(A318="Lead",IF(G318="New Lead",0,1),0)</f>
        <v>0</v>
      </c>
      <c r="R318" s="40">
        <f>IF(A318="Lead",IF(G318="Lost",1,0),0)</f>
        <v>0</v>
      </c>
      <c r="S318" t="n">
        <v>0</v>
      </c>
      <c r="T318" t="n">
        <v>0</v>
      </c>
      <c r="U318" t="n">
        <v>0</v>
      </c>
      <c r="V318" t="n">
        <v>0</v>
      </c>
      <c r="W318" t="n">
        <v>0</v>
      </c>
      <c r="X318" t="n">
        <v>0</v>
      </c>
      <c r="Y318">
        <f>IF(AND(A318="Lead",COUNTIF(MetaCamps,C318)&gt;0),1,0)</f>
        <v>1</v>
      </c>
      <c r="Z318">
        <f>IF(Y318=1,P318,0)</f>
        <v>0</v>
      </c>
    </row>
    <row r="319">
      <c r="A319" t="inlineStr">
        <is>
          <t>Lead</t>
        </is>
      </c>
      <c r="B319" s="39" t="str">
        <f>IFERROR(INDEX(CampTypes,MATCH(C319,CampList,0)),"Unattributed")</f>
        <v>New</v>
      </c>
      <c r="C319" t="inlineStr">
        <is>
          <t>ABO | Natuf | Leads | Unit Franchise | India | Oct26 | V1</t>
        </is>
      </c>
      <c r="D319" t="inlineStr">
        <is>
          <t>Natuf | Investors | Tier1 + Growth Cities | Oct26 | V1</t>
        </is>
      </c>
      <c r="E319" t="inlineStr">
        <is>
          <t>Natuf | Reel | Brand Ambassador | Heard Of Owning A Cafe | V1</t>
        </is>
      </c>
      <c r="F319" t="inlineStr">
        <is>
          <t>In House Natuf</t>
        </is>
      </c>
      <c r="G319" t="inlineStr">
        <is>
          <t>Attempt 1</t>
        </is>
      </c>
      <c r="H319" s="39" t="str">
        <f>IF(ISNUMBER(MATCH(G319,QualityStatuses,0)),"Quality Lead","Non-Quality Lead")</f>
        <v>Non-Quality Lead</v>
      </c>
      <c r="I319" t="inlineStr">
        <is>
          <t>2026-10</t>
        </is>
      </c>
      <c r="J319" t="inlineStr">
        <is>
          <t>Wk of 2026-10-26</t>
        </is>
      </c>
      <c r="K319" t="inlineStr">
        <is>
          <t>Marshal Malbari</t>
        </is>
      </c>
      <c r="L319" t="inlineStr">
        <is>
          <t>Facebook</t>
        </is>
      </c>
      <c r="M319" t="inlineStr">
        <is>
          <t>Direct (campaign tagged in CRM)</t>
        </is>
      </c>
      <c r="N319" t="inlineStr">
        <is>
          <t>6ae2fc71f7b9274e4a7025d0</t>
        </is>
      </c>
      <c r="O319" t="n">
        <v>1</v>
      </c>
      <c r="P319" s="40">
        <f>IF(A319="Lead",IF(ISNUMBER(MATCH(G319,QualityStatuses,0)),1,0),0)</f>
        <v>0</v>
      </c>
      <c r="Q319" s="40">
        <f>IF(A319="Lead",IF(G319="New Lead",0,1),0)</f>
        <v>1</v>
      </c>
      <c r="R319" s="40">
        <f>IF(A319="Lead",IF(G319="Lost",1,0),0)</f>
        <v>0</v>
      </c>
      <c r="S319" t="n">
        <v>1</v>
      </c>
      <c r="T319" t="n">
        <v>0</v>
      </c>
      <c r="U319" t="n">
        <v>0</v>
      </c>
      <c r="V319" t="n">
        <v>0</v>
      </c>
      <c r="W319" t="n">
        <v>0</v>
      </c>
      <c r="X319" t="n">
        <v>0</v>
      </c>
      <c r="Y319">
        <f>IF(AND(A319="Lead",COUNTIF(MetaCamps,C319)&gt;0),1,0)</f>
        <v>1</v>
      </c>
      <c r="Z319">
        <f>IF(Y319=1,P319,0)</f>
        <v>0</v>
      </c>
    </row>
    <row r="320">
      <c r="A320" t="inlineStr">
        <is>
          <t>Lead</t>
        </is>
      </c>
      <c r="B320" s="39" t="str">
        <f>IFERROR(INDEX(CampTypes,MATCH(C320,CampList,0)),"Unattributed")</f>
        <v>New</v>
      </c>
      <c r="C320" t="inlineStr">
        <is>
          <t>ABO | Natuf | Leads | Master Franchise | India | Oct26 | V1</t>
        </is>
      </c>
      <c r="D320" t="inlineStr">
        <is>
          <t>Natuf | Investors | Tier1 + Growth Cities | Oct26 | V1</t>
        </is>
      </c>
      <c r="E320" t="inlineStr">
        <is>
          <t>Natuf | Static | Become A Levantine Food | V1</t>
        </is>
      </c>
      <c r="F320" t="inlineStr">
        <is>
          <t>Natuf_MF</t>
        </is>
      </c>
      <c r="G320" t="inlineStr">
        <is>
          <t>Lost</t>
        </is>
      </c>
      <c r="H320" s="39" t="str">
        <f>IF(ISNUMBER(MATCH(G320,QualityStatuses,0)),"Quality Lead","Non-Quality Lead")</f>
        <v>Non-Quality Lead</v>
      </c>
      <c r="I320" t="inlineStr">
        <is>
          <t>2026-10</t>
        </is>
      </c>
      <c r="J320" t="inlineStr">
        <is>
          <t>Wk of 2026-10-26</t>
        </is>
      </c>
      <c r="K320" t="inlineStr">
        <is>
          <t>Marshal Malbari</t>
        </is>
      </c>
      <c r="L320" t="inlineStr">
        <is>
          <t>Facebook</t>
        </is>
      </c>
      <c r="M320" t="inlineStr">
        <is>
          <t>Direct (campaign tagged in CRM)</t>
        </is>
      </c>
      <c r="N320" t="inlineStr">
        <is>
          <t>6ae2f54168a25ca140e48108</t>
        </is>
      </c>
      <c r="O320" t="n">
        <v>1</v>
      </c>
      <c r="P320" s="40">
        <f>IF(A320="Lead",IF(ISNUMBER(MATCH(G320,QualityStatuses,0)),1,0),0)</f>
        <v>0</v>
      </c>
      <c r="Q320" s="40">
        <f>IF(A320="Lead",IF(G320="New Lead",0,1),0)</f>
        <v>1</v>
      </c>
      <c r="R320" s="40">
        <f>IF(A320="Lead",IF(G320="Lost",1,0),0)</f>
        <v>1</v>
      </c>
      <c r="S320" t="n">
        <v>1</v>
      </c>
      <c r="T320" t="n">
        <v>1</v>
      </c>
      <c r="U320" t="n">
        <v>0</v>
      </c>
      <c r="V320" t="n">
        <v>0</v>
      </c>
      <c r="W320" t="n">
        <v>0</v>
      </c>
      <c r="X320" t="n">
        <v>0</v>
      </c>
      <c r="Y320">
        <f>IF(AND(A320="Lead",COUNTIF(MetaCamps,C320)&gt;0),1,0)</f>
        <v>1</v>
      </c>
      <c r="Z320">
        <f>IF(Y320=1,P320,0)</f>
        <v>0</v>
      </c>
    </row>
    <row r="321">
      <c r="A321" t="inlineStr">
        <is>
          <t>Lead</t>
        </is>
      </c>
      <c r="B321" s="39" t="str">
        <f>IFERROR(INDEX(CampTypes,MATCH(C321,CampList,0)),"Unattributed")</f>
        <v>New</v>
      </c>
      <c r="C321" t="inlineStr">
        <is>
          <t>ABO | Natuf | Leads | Unit Franchise | India | Oct26 | V1</t>
        </is>
      </c>
      <c r="D321" t="inlineStr">
        <is>
          <t>Natuf | LAL 1% | India | Jul26 | V1</t>
        </is>
      </c>
      <c r="E321" t="inlineStr">
        <is>
          <t>Natuf | Reel | Brand Ambassador | Heard Of Owning A Cafe | V1</t>
        </is>
      </c>
      <c r="F321" t="inlineStr">
        <is>
          <t>In House Natuf</t>
        </is>
      </c>
      <c r="G321" t="inlineStr">
        <is>
          <t>New Lead</t>
        </is>
      </c>
      <c r="H321" s="39" t="str">
        <f>IF(ISNUMBER(MATCH(G321,QualityStatuses,0)),"Quality Lead","Non-Quality Lead")</f>
        <v>Non-Quality Lead</v>
      </c>
      <c r="I321" t="inlineStr">
        <is>
          <t>2026-10</t>
        </is>
      </c>
      <c r="J321" t="inlineStr">
        <is>
          <t>Wk of 2026-10-26</t>
        </is>
      </c>
      <c r="K321" t="inlineStr">
        <is>
          <t>(Unassigned)</t>
        </is>
      </c>
      <c r="L321" t="inlineStr">
        <is>
          <t>Facebook</t>
        </is>
      </c>
      <c r="M321" t="inlineStr">
        <is>
          <t>Direct (campaign tagged in CRM)</t>
        </is>
      </c>
      <c r="N321" t="inlineStr">
        <is>
          <t>6ae2f46d81794057a9648567</t>
        </is>
      </c>
      <c r="O321" t="n">
        <v>1</v>
      </c>
      <c r="P321" s="40">
        <f>IF(A321="Lead",IF(ISNUMBER(MATCH(G321,QualityStatuses,0)),1,0),0)</f>
        <v>0</v>
      </c>
      <c r="Q321" s="40">
        <f>IF(A321="Lead",IF(G321="New Lead",0,1),0)</f>
        <v>0</v>
      </c>
      <c r="R321" s="40">
        <f>IF(A321="Lead",IF(G321="Lost",1,0),0)</f>
        <v>0</v>
      </c>
      <c r="S321" t="n">
        <v>0</v>
      </c>
      <c r="T321" t="n">
        <v>0</v>
      </c>
      <c r="U321" t="n">
        <v>0</v>
      </c>
      <c r="V321" t="n">
        <v>0</v>
      </c>
      <c r="W321" t="n">
        <v>0</v>
      </c>
      <c r="X321" t="n">
        <v>0</v>
      </c>
      <c r="Y321">
        <f>IF(AND(A321="Lead",COUNTIF(MetaCamps,C321)&gt;0),1,0)</f>
        <v>1</v>
      </c>
      <c r="Z321">
        <f>IF(Y321=1,P321,0)</f>
        <v>0</v>
      </c>
    </row>
    <row r="322">
      <c r="A322" t="inlineStr">
        <is>
          <t>Lead</t>
        </is>
      </c>
      <c r="B322" s="39" t="str">
        <f>IFERROR(INDEX(CampTypes,MATCH(C322,CampList,0)),"Unattributed")</f>
        <v>New</v>
      </c>
      <c r="C322" t="inlineStr">
        <is>
          <t>ABO | Natuf | Leads | Master Franchise | India | Oct26 | V1</t>
        </is>
      </c>
      <c r="D322" t="inlineStr">
        <is>
          <t>Natuf | Business Owners | Tier1 + Growth Cities | Oct26 | V1</t>
        </is>
      </c>
      <c r="E322" t="inlineStr">
        <is>
          <t>Natuf | Static | Become A Levantine Food | V1</t>
        </is>
      </c>
      <c r="F322" t="inlineStr">
        <is>
          <t>Natuf_MF</t>
        </is>
      </c>
      <c r="G322" t="inlineStr">
        <is>
          <t>Attempt 1</t>
        </is>
      </c>
      <c r="H322" s="39" t="str">
        <f>IF(ISNUMBER(MATCH(G322,QualityStatuses,0)),"Quality Lead","Non-Quality Lead")</f>
        <v>Non-Quality Lead</v>
      </c>
      <c r="I322" t="inlineStr">
        <is>
          <t>2026-10</t>
        </is>
      </c>
      <c r="J322" t="inlineStr">
        <is>
          <t>Wk of 2026-10-26</t>
        </is>
      </c>
      <c r="K322" t="inlineStr">
        <is>
          <t>Marshal Malbari</t>
        </is>
      </c>
      <c r="L322" t="inlineStr">
        <is>
          <t>Facebook</t>
        </is>
      </c>
      <c r="M322" t="inlineStr">
        <is>
          <t>Direct (campaign tagged in CRM)</t>
        </is>
      </c>
      <c r="N322" t="inlineStr">
        <is>
          <t>6ae2f386c116a7a3871bf87a</t>
        </is>
      </c>
      <c r="O322" t="n">
        <v>1</v>
      </c>
      <c r="P322" s="40">
        <f>IF(A322="Lead",IF(ISNUMBER(MATCH(G322,QualityStatuses,0)),1,0),0)</f>
        <v>0</v>
      </c>
      <c r="Q322" s="40">
        <f>IF(A322="Lead",IF(G322="New Lead",0,1),0)</f>
        <v>1</v>
      </c>
      <c r="R322" s="40">
        <f>IF(A322="Lead",IF(G322="Lost",1,0),0)</f>
        <v>0</v>
      </c>
      <c r="S322" t="n">
        <v>2</v>
      </c>
      <c r="T322" t="n">
        <v>1</v>
      </c>
      <c r="U322" t="n">
        <v>0</v>
      </c>
      <c r="V322" t="n">
        <v>0</v>
      </c>
      <c r="W322" t="n">
        <v>0</v>
      </c>
      <c r="X322" t="n">
        <v>0</v>
      </c>
      <c r="Y322">
        <f>IF(AND(A322="Lead",COUNTIF(MetaCamps,C322)&gt;0),1,0)</f>
        <v>1</v>
      </c>
      <c r="Z322">
        <f>IF(Y322=1,P322,0)</f>
        <v>0</v>
      </c>
    </row>
    <row r="323">
      <c r="A323" t="inlineStr">
        <is>
          <t>Lead</t>
        </is>
      </c>
      <c r="B323" s="39" t="str">
        <f>IFERROR(INDEX(CampTypes,MATCH(C323,CampList,0)),"Unattributed")</f>
        <v>New</v>
      </c>
      <c r="C323" t="inlineStr">
        <is>
          <t>ABO | Natuf | Leads | Unit Franchise | India | Oct26 | V1</t>
        </is>
      </c>
      <c r="D323" t="inlineStr">
        <is>
          <t>Natuf | Broad | Tier1 + Growth Cities | Oct26 | V1</t>
        </is>
      </c>
      <c r="E323" t="inlineStr">
        <is>
          <t>Natuf | Reel | Brand Ambassador | Heard Of Owning A Cafe | V1</t>
        </is>
      </c>
      <c r="F323" t="inlineStr">
        <is>
          <t>In House Natuf</t>
        </is>
      </c>
      <c r="G323" t="inlineStr">
        <is>
          <t>New Lead</t>
        </is>
      </c>
      <c r="H323" s="39" t="str">
        <f>IF(ISNUMBER(MATCH(G323,QualityStatuses,0)),"Quality Lead","Non-Quality Lead")</f>
        <v>Non-Quality Lead</v>
      </c>
      <c r="I323" t="inlineStr">
        <is>
          <t>2026-10</t>
        </is>
      </c>
      <c r="J323" t="inlineStr">
        <is>
          <t>Wk of 2026-10-26</t>
        </is>
      </c>
      <c r="K323" t="inlineStr">
        <is>
          <t>(Unassigned)</t>
        </is>
      </c>
      <c r="L323" t="inlineStr">
        <is>
          <t>Facebook</t>
        </is>
      </c>
      <c r="M323" t="inlineStr">
        <is>
          <t>Direct (campaign tagged in CRM)</t>
        </is>
      </c>
      <c r="N323" t="inlineStr">
        <is>
          <t>6ae2f2ac2508e7380773908a</t>
        </is>
      </c>
      <c r="O323" t="n">
        <v>1</v>
      </c>
      <c r="P323" s="40">
        <f>IF(A323="Lead",IF(ISNUMBER(MATCH(G323,QualityStatuses,0)),1,0),0)</f>
        <v>0</v>
      </c>
      <c r="Q323" s="40">
        <f>IF(A323="Lead",IF(G323="New Lead",0,1),0)</f>
        <v>0</v>
      </c>
      <c r="R323" s="40">
        <f>IF(A323="Lead",IF(G323="Lost",1,0),0)</f>
        <v>0</v>
      </c>
      <c r="S323" t="n">
        <v>0</v>
      </c>
      <c r="T323" t="n">
        <v>0</v>
      </c>
      <c r="U323" t="n">
        <v>0</v>
      </c>
      <c r="V323" t="n">
        <v>0</v>
      </c>
      <c r="W323" t="n">
        <v>0</v>
      </c>
      <c r="X323" t="n">
        <v>0</v>
      </c>
      <c r="Y323">
        <f>IF(AND(A323="Lead",COUNTIF(MetaCamps,C323)&gt;0),1,0)</f>
        <v>1</v>
      </c>
      <c r="Z323">
        <f>IF(Y323=1,P323,0)</f>
        <v>0</v>
      </c>
    </row>
    <row r="324">
      <c r="A324" t="inlineStr">
        <is>
          <t>Lead</t>
        </is>
      </c>
      <c r="B324" s="39" t="str">
        <f>IFERROR(INDEX(CampTypes,MATCH(C324,CampList,0)),"Unattributed")</f>
        <v>New</v>
      </c>
      <c r="C324" t="inlineStr">
        <is>
          <t>ABO | Natuf | Leads | Unit Franchise | India | Oct26 | V1</t>
        </is>
      </c>
      <c r="D324" t="inlineStr">
        <is>
          <t>Natuf | LAL 1% | India | Jul26 | V1</t>
        </is>
      </c>
      <c r="E324" t="inlineStr">
        <is>
          <t>Natuf | Reel | Brand Ambassador | Heard Of Owning A Cafe | V1</t>
        </is>
      </c>
      <c r="F324" t="inlineStr">
        <is>
          <t>In House Natuf</t>
        </is>
      </c>
      <c r="G324" t="inlineStr">
        <is>
          <t>Details Shared</t>
        </is>
      </c>
      <c r="H324" s="39" t="str">
        <f>IF(ISNUMBER(MATCH(G324,QualityStatuses,0)),"Quality Lead","Non-Quality Lead")</f>
        <v>Quality Lead</v>
      </c>
      <c r="I324" t="inlineStr">
        <is>
          <t>2026-10</t>
        </is>
      </c>
      <c r="J324" t="inlineStr">
        <is>
          <t>Wk of 2026-10-26</t>
        </is>
      </c>
      <c r="K324" t="inlineStr">
        <is>
          <t>Vikas Pathak</t>
        </is>
      </c>
      <c r="L324" t="inlineStr">
        <is>
          <t>Facebook</t>
        </is>
      </c>
      <c r="M324" t="inlineStr">
        <is>
          <t>Direct (campaign tagged in CRM)</t>
        </is>
      </c>
      <c r="N324" t="inlineStr">
        <is>
          <t>6ae2efb5df73090b78f2acf7</t>
        </is>
      </c>
      <c r="O324" t="n">
        <v>1</v>
      </c>
      <c r="P324" s="40">
        <f>IF(A324="Lead",IF(ISNUMBER(MATCH(G324,QualityStatuses,0)),1,0),0)</f>
        <v>1</v>
      </c>
      <c r="Q324" s="40">
        <f>IF(A324="Lead",IF(G324="New Lead",0,1),0)</f>
        <v>1</v>
      </c>
      <c r="R324" s="40">
        <f>IF(A324="Lead",IF(G324="Lost",1,0),0)</f>
        <v>0</v>
      </c>
      <c r="S324" t="n">
        <v>1</v>
      </c>
      <c r="T324" t="n">
        <v>1</v>
      </c>
      <c r="U324" t="n">
        <v>0</v>
      </c>
      <c r="V324" t="n">
        <v>0</v>
      </c>
      <c r="W324" t="n">
        <v>0</v>
      </c>
      <c r="X324" t="n">
        <v>0</v>
      </c>
      <c r="Y324">
        <f>IF(AND(A324="Lead",COUNTIF(MetaCamps,C324)&gt;0),1,0)</f>
        <v>1</v>
      </c>
      <c r="Z324">
        <f>IF(Y324=1,P324,0)</f>
        <v>1</v>
      </c>
    </row>
    <row r="325">
      <c r="A325" t="inlineStr">
        <is>
          <t>Lead</t>
        </is>
      </c>
      <c r="B325" s="39" t="str">
        <f>IFERROR(INDEX(CampTypes,MATCH(C325,CampList,0)),"Unattributed")</f>
        <v>New</v>
      </c>
      <c r="C325" t="inlineStr">
        <is>
          <t>ABO | Natuf | Leads | Unit Franchise | India | Oct26 | V1</t>
        </is>
      </c>
      <c r="D325" t="inlineStr">
        <is>
          <t>Natuf | Investors | Tier1 + Growth Cities | Oct26 | V1</t>
        </is>
      </c>
      <c r="E325" t="inlineStr">
        <is>
          <t>Natuf | Reel | Brand Ambassador | Heard Of Owning A Cafe | V1</t>
        </is>
      </c>
      <c r="F325" t="inlineStr">
        <is>
          <t>In House Natuf</t>
        </is>
      </c>
      <c r="G325" t="inlineStr">
        <is>
          <t>New Lead</t>
        </is>
      </c>
      <c r="H325" s="39" t="str">
        <f>IF(ISNUMBER(MATCH(G325,QualityStatuses,0)),"Quality Lead","Non-Quality Lead")</f>
        <v>Non-Quality Lead</v>
      </c>
      <c r="I325" t="inlineStr">
        <is>
          <t>2026-10</t>
        </is>
      </c>
      <c r="J325" t="inlineStr">
        <is>
          <t>Wk of 2026-10-26</t>
        </is>
      </c>
      <c r="K325" t="inlineStr">
        <is>
          <t>(Unassigned)</t>
        </is>
      </c>
      <c r="L325" t="inlineStr">
        <is>
          <t>Facebook</t>
        </is>
      </c>
      <c r="M325" t="inlineStr">
        <is>
          <t>Direct (campaign tagged in CRM)</t>
        </is>
      </c>
      <c r="N325" t="inlineStr">
        <is>
          <t>6ae2ee5f16dff0cc7a4d43e3</t>
        </is>
      </c>
      <c r="O325" t="n">
        <v>1</v>
      </c>
      <c r="P325" s="40">
        <f>IF(A325="Lead",IF(ISNUMBER(MATCH(G325,QualityStatuses,0)),1,0),0)</f>
        <v>0</v>
      </c>
      <c r="Q325" s="40">
        <f>IF(A325="Lead",IF(G325="New Lead",0,1),0)</f>
        <v>0</v>
      </c>
      <c r="R325" s="40">
        <f>IF(A325="Lead",IF(G325="Lost",1,0),0)</f>
        <v>0</v>
      </c>
      <c r="S325" t="n">
        <v>0</v>
      </c>
      <c r="T325" t="n">
        <v>0</v>
      </c>
      <c r="U325" t="n">
        <v>0</v>
      </c>
      <c r="V325" t="n">
        <v>0</v>
      </c>
      <c r="W325" t="n">
        <v>0</v>
      </c>
      <c r="X325" t="n">
        <v>0</v>
      </c>
      <c r="Y325">
        <f>IF(AND(A325="Lead",COUNTIF(MetaCamps,C325)&gt;0),1,0)</f>
        <v>1</v>
      </c>
      <c r="Z325">
        <f>IF(Y325=1,P325,0)</f>
        <v>0</v>
      </c>
    </row>
    <row r="326">
      <c r="A326" t="inlineStr">
        <is>
          <t>Lead</t>
        </is>
      </c>
      <c r="B326" s="39" t="str">
        <f>IFERROR(INDEX(CampTypes,MATCH(C326,CampList,0)),"Unattributed")</f>
        <v>New</v>
      </c>
      <c r="C326" t="inlineStr">
        <is>
          <t>ABO | Natuf | Leads | Unit Franchise | India | Oct26 | V1</t>
        </is>
      </c>
      <c r="D326" t="inlineStr">
        <is>
          <t>Natuf | LAL 1% | India | Jul26 | V1</t>
        </is>
      </c>
      <c r="E326" t="inlineStr">
        <is>
          <t>Natuf | Reel | Brand Ambassador | Heard Of Owning A Cafe | V1</t>
        </is>
      </c>
      <c r="F326" t="inlineStr">
        <is>
          <t>In House Natuf</t>
        </is>
      </c>
      <c r="G326" t="inlineStr">
        <is>
          <t>Lost</t>
        </is>
      </c>
      <c r="H326" s="39" t="str">
        <f>IF(ISNUMBER(MATCH(G326,QualityStatuses,0)),"Quality Lead","Non-Quality Lead")</f>
        <v>Non-Quality Lead</v>
      </c>
      <c r="I326" t="inlineStr">
        <is>
          <t>2026-10</t>
        </is>
      </c>
      <c r="J326" t="inlineStr">
        <is>
          <t>Wk of 2026-10-26</t>
        </is>
      </c>
      <c r="K326" t="inlineStr">
        <is>
          <t>Vikas Pathak</t>
        </is>
      </c>
      <c r="L326" t="inlineStr">
        <is>
          <t>Facebook</t>
        </is>
      </c>
      <c r="M326" t="inlineStr">
        <is>
          <t>Direct (campaign tagged in CRM)</t>
        </is>
      </c>
      <c r="N326" t="inlineStr">
        <is>
          <t>6ae2ece298351a3c39b64c7d</t>
        </is>
      </c>
      <c r="O326" t="n">
        <v>1</v>
      </c>
      <c r="P326" s="40">
        <f>IF(A326="Lead",IF(ISNUMBER(MATCH(G326,QualityStatuses,0)),1,0),0)</f>
        <v>0</v>
      </c>
      <c r="Q326" s="40">
        <f>IF(A326="Lead",IF(G326="New Lead",0,1),0)</f>
        <v>1</v>
      </c>
      <c r="R326" s="40">
        <f>IF(A326="Lead",IF(G326="Lost",1,0),0)</f>
        <v>1</v>
      </c>
      <c r="S326" t="n">
        <v>1</v>
      </c>
      <c r="T326" t="n">
        <v>1</v>
      </c>
      <c r="U326" t="n">
        <v>0</v>
      </c>
      <c r="V326" t="n">
        <v>0</v>
      </c>
      <c r="W326" t="n">
        <v>0</v>
      </c>
      <c r="X326" t="n">
        <v>0</v>
      </c>
      <c r="Y326">
        <f>IF(AND(A326="Lead",COUNTIF(MetaCamps,C326)&gt;0),1,0)</f>
        <v>1</v>
      </c>
      <c r="Z326">
        <f>IF(Y326=1,P326,0)</f>
        <v>0</v>
      </c>
    </row>
    <row r="327">
      <c r="A327" t="inlineStr">
        <is>
          <t>Lead</t>
        </is>
      </c>
      <c r="B327" s="39" t="str">
        <f>IFERROR(INDEX(CampTypes,MATCH(C327,CampList,0)),"Unattributed")</f>
        <v>New</v>
      </c>
      <c r="C327" t="inlineStr">
        <is>
          <t>ABO | Natuf | Leads | Master Franchise | India | Oct26 | V1</t>
        </is>
      </c>
      <c r="D327" t="inlineStr">
        <is>
          <t>Natuf | Investors | Tier1 + Growth Cities | Oct26 | V1</t>
        </is>
      </c>
      <c r="E327" t="inlineStr">
        <is>
          <t>Natuf | Static | Become A Levantine Food | V1</t>
        </is>
      </c>
      <c r="F327" t="inlineStr">
        <is>
          <t>Natuf_MF</t>
        </is>
      </c>
      <c r="G327" t="inlineStr">
        <is>
          <t>Details Shared</t>
        </is>
      </c>
      <c r="H327" s="39" t="str">
        <f>IF(ISNUMBER(MATCH(G327,QualityStatuses,0)),"Quality Lead","Non-Quality Lead")</f>
        <v>Quality Lead</v>
      </c>
      <c r="I327" t="inlineStr">
        <is>
          <t>2026-10</t>
        </is>
      </c>
      <c r="J327" t="inlineStr">
        <is>
          <t>Wk of 2026-10-26</t>
        </is>
      </c>
      <c r="K327" t="inlineStr">
        <is>
          <t>Marshal Malbari</t>
        </is>
      </c>
      <c r="L327" t="inlineStr">
        <is>
          <t>Facebook</t>
        </is>
      </c>
      <c r="M327" t="inlineStr">
        <is>
          <t>Direct (campaign tagged in CRM)</t>
        </is>
      </c>
      <c r="N327" t="inlineStr">
        <is>
          <t>6ae2ebcad60ed7c0c10c78d1</t>
        </is>
      </c>
      <c r="O327" t="n">
        <v>1</v>
      </c>
      <c r="P327" s="40">
        <f>IF(A327="Lead",IF(ISNUMBER(MATCH(G327,QualityStatuses,0)),1,0),0)</f>
        <v>1</v>
      </c>
      <c r="Q327" s="40">
        <f>IF(A327="Lead",IF(G327="New Lead",0,1),0)</f>
        <v>1</v>
      </c>
      <c r="R327" s="40">
        <f>IF(A327="Lead",IF(G327="Lost",1,0),0)</f>
        <v>0</v>
      </c>
      <c r="S327" t="n">
        <v>6</v>
      </c>
      <c r="T327" t="n">
        <v>4</v>
      </c>
      <c r="U327" t="n">
        <v>0</v>
      </c>
      <c r="V327" t="n">
        <v>0</v>
      </c>
      <c r="W327" t="n">
        <v>0</v>
      </c>
      <c r="X327" t="n">
        <v>0</v>
      </c>
      <c r="Y327">
        <f>IF(AND(A327="Lead",COUNTIF(MetaCamps,C327)&gt;0),1,0)</f>
        <v>1</v>
      </c>
      <c r="Z327">
        <f>IF(Y327=1,P327,0)</f>
        <v>1</v>
      </c>
    </row>
    <row r="328">
      <c r="A328" t="inlineStr">
        <is>
          <t>Lead</t>
        </is>
      </c>
      <c r="B328" s="39" t="str">
        <f>IFERROR(INDEX(CampTypes,MATCH(C328,CampList,0)),"Unattributed")</f>
        <v>New</v>
      </c>
      <c r="C328" t="inlineStr">
        <is>
          <t>ABO | Natuf | Leads | Unit Franchise | India | Oct26 | V1</t>
        </is>
      </c>
      <c r="D328" t="inlineStr">
        <is>
          <t>Natuf | Broad | Tier1 + Growth Cities | Oct26 | V1</t>
        </is>
      </c>
      <c r="E328" t="inlineStr">
        <is>
          <t>Natuf | Reel | Brand Ambassador | Heard Of Owning A Cafe | V1</t>
        </is>
      </c>
      <c r="F328" t="inlineStr">
        <is>
          <t>In House Natuf</t>
        </is>
      </c>
      <c r="G328" t="inlineStr">
        <is>
          <t>New Lead</t>
        </is>
      </c>
      <c r="H328" s="39" t="str">
        <f>IF(ISNUMBER(MATCH(G328,QualityStatuses,0)),"Quality Lead","Non-Quality Lead")</f>
        <v>Non-Quality Lead</v>
      </c>
      <c r="I328" t="inlineStr">
        <is>
          <t>2026-10</t>
        </is>
      </c>
      <c r="J328" t="inlineStr">
        <is>
          <t>Wk of 2026-10-26</t>
        </is>
      </c>
      <c r="K328" t="inlineStr">
        <is>
          <t>(Unassigned)</t>
        </is>
      </c>
      <c r="L328" t="inlineStr">
        <is>
          <t>Facebook</t>
        </is>
      </c>
      <c r="M328" t="inlineStr">
        <is>
          <t>Direct (campaign tagged in CRM)</t>
        </is>
      </c>
      <c r="N328" t="inlineStr">
        <is>
          <t>6ae2ea75a325c5c753e21e25</t>
        </is>
      </c>
      <c r="O328" t="n">
        <v>1</v>
      </c>
      <c r="P328" s="40">
        <f>IF(A328="Lead",IF(ISNUMBER(MATCH(G328,QualityStatuses,0)),1,0),0)</f>
        <v>0</v>
      </c>
      <c r="Q328" s="40">
        <f>IF(A328="Lead",IF(G328="New Lead",0,1),0)</f>
        <v>0</v>
      </c>
      <c r="R328" s="40">
        <f>IF(A328="Lead",IF(G328="Lost",1,0),0)</f>
        <v>0</v>
      </c>
      <c r="S328" t="n">
        <v>0</v>
      </c>
      <c r="T328" t="n">
        <v>0</v>
      </c>
      <c r="U328" t="n">
        <v>0</v>
      </c>
      <c r="V328" t="n">
        <v>0</v>
      </c>
      <c r="W328" t="n">
        <v>0</v>
      </c>
      <c r="X328" t="n">
        <v>0</v>
      </c>
      <c r="Y328">
        <f>IF(AND(A328="Lead",COUNTIF(MetaCamps,C328)&gt;0),1,0)</f>
        <v>1</v>
      </c>
      <c r="Z328">
        <f>IF(Y328=1,P328,0)</f>
        <v>0</v>
      </c>
    </row>
    <row r="329">
      <c r="A329" t="inlineStr">
        <is>
          <t>Lead</t>
        </is>
      </c>
      <c r="B329" s="39" t="str">
        <f>IFERROR(INDEX(CampTypes,MATCH(C329,CampList,0)),"Unattributed")</f>
        <v>New</v>
      </c>
      <c r="C329" t="inlineStr">
        <is>
          <t>ABO | Natuf | Leads | Unit Franchise | India | Oct26 | V1</t>
        </is>
      </c>
      <c r="D329" t="inlineStr">
        <is>
          <t>Natuf | Business Owners | Tier1 + Growth Cities | Oct26 | V1</t>
        </is>
      </c>
      <c r="E329" t="inlineStr">
        <is>
          <t>Natuf | Reel | Brand Ambassador | Heard Of Owning A Cafe | V1</t>
        </is>
      </c>
      <c r="F329" t="inlineStr">
        <is>
          <t>In House Natuf</t>
        </is>
      </c>
      <c r="G329" t="inlineStr">
        <is>
          <t>Details Shared</t>
        </is>
      </c>
      <c r="H329" s="39" t="str">
        <f>IF(ISNUMBER(MATCH(G329,QualityStatuses,0)),"Quality Lead","Non-Quality Lead")</f>
        <v>Quality Lead</v>
      </c>
      <c r="I329" t="inlineStr">
        <is>
          <t>2026-10</t>
        </is>
      </c>
      <c r="J329" t="inlineStr">
        <is>
          <t>Wk of 2026-10-26</t>
        </is>
      </c>
      <c r="K329" t="inlineStr">
        <is>
          <t>Vikas Pathak</t>
        </is>
      </c>
      <c r="L329" t="inlineStr">
        <is>
          <t>Facebook</t>
        </is>
      </c>
      <c r="M329" t="inlineStr">
        <is>
          <t>Direct (campaign tagged in CRM)</t>
        </is>
      </c>
      <c r="N329" t="inlineStr">
        <is>
          <t>6ae2e9f30f326f139194d25a</t>
        </is>
      </c>
      <c r="O329" t="n">
        <v>1</v>
      </c>
      <c r="P329" s="40">
        <f>IF(A329="Lead",IF(ISNUMBER(MATCH(G329,QualityStatuses,0)),1,0),0)</f>
        <v>1</v>
      </c>
      <c r="Q329" s="40">
        <f>IF(A329="Lead",IF(G329="New Lead",0,1),0)</f>
        <v>1</v>
      </c>
      <c r="R329" s="40">
        <f>IF(A329="Lead",IF(G329="Lost",1,0),0)</f>
        <v>0</v>
      </c>
      <c r="S329" t="n">
        <v>1</v>
      </c>
      <c r="T329" t="n">
        <v>1</v>
      </c>
      <c r="U329" t="n">
        <v>0</v>
      </c>
      <c r="V329" t="n">
        <v>0</v>
      </c>
      <c r="W329" t="n">
        <v>0</v>
      </c>
      <c r="X329" t="n">
        <v>0</v>
      </c>
      <c r="Y329">
        <f>IF(AND(A329="Lead",COUNTIF(MetaCamps,C329)&gt;0),1,0)</f>
        <v>1</v>
      </c>
      <c r="Z329">
        <f>IF(Y329=1,P329,0)</f>
        <v>1</v>
      </c>
    </row>
    <row r="330">
      <c r="A330" t="inlineStr">
        <is>
          <t>Lead</t>
        </is>
      </c>
      <c r="B330" s="39" t="str">
        <f>IFERROR(INDEX(CampTypes,MATCH(C330,CampList,0)),"Unattributed")</f>
        <v>New</v>
      </c>
      <c r="C330" t="inlineStr">
        <is>
          <t>ABO | Natuf | Leads | Master Franchise | India | Oct26 | V1</t>
        </is>
      </c>
      <c r="D330" t="inlineStr">
        <is>
          <t>Natuf | Broad | Tier1 + Growth Cities | Oct26 | V1</t>
        </is>
      </c>
      <c r="E330" t="inlineStr">
        <is>
          <t>Natuf | Static | Become A Levantine Food | V1</t>
        </is>
      </c>
      <c r="F330" t="inlineStr">
        <is>
          <t>Natuf_MF</t>
        </is>
      </c>
      <c r="G330" t="inlineStr">
        <is>
          <t>Attempt 2</t>
        </is>
      </c>
      <c r="H330" s="39" t="str">
        <f>IF(ISNUMBER(MATCH(G330,QualityStatuses,0)),"Quality Lead","Non-Quality Lead")</f>
        <v>Non-Quality Lead</v>
      </c>
      <c r="I330" t="inlineStr">
        <is>
          <t>2026-10</t>
        </is>
      </c>
      <c r="J330" t="inlineStr">
        <is>
          <t>Wk of 2026-10-26</t>
        </is>
      </c>
      <c r="K330" t="inlineStr">
        <is>
          <t>Marshal Malbari</t>
        </is>
      </c>
      <c r="L330" t="inlineStr">
        <is>
          <t>Facebook</t>
        </is>
      </c>
      <c r="M330" t="inlineStr">
        <is>
          <t>Direct (campaign tagged in CRM)</t>
        </is>
      </c>
      <c r="N330" t="inlineStr">
        <is>
          <t>6ae2e870cbf8c2775c0aa255</t>
        </is>
      </c>
      <c r="O330" t="n">
        <v>1</v>
      </c>
      <c r="P330" s="40">
        <f>IF(A330="Lead",IF(ISNUMBER(MATCH(G330,QualityStatuses,0)),1,0),0)</f>
        <v>0</v>
      </c>
      <c r="Q330" s="40">
        <f>IF(A330="Lead",IF(G330="New Lead",0,1),0)</f>
        <v>1</v>
      </c>
      <c r="R330" s="40">
        <f>IF(A330="Lead",IF(G330="Lost",1,0),0)</f>
        <v>0</v>
      </c>
      <c r="S330" t="n">
        <v>2</v>
      </c>
      <c r="T330" t="n">
        <v>0</v>
      </c>
      <c r="U330" t="n">
        <v>0</v>
      </c>
      <c r="V330" t="n">
        <v>0</v>
      </c>
      <c r="W330" t="n">
        <v>0</v>
      </c>
      <c r="X330" t="n">
        <v>0</v>
      </c>
      <c r="Y330">
        <f>IF(AND(A330="Lead",COUNTIF(MetaCamps,C330)&gt;0),1,0)</f>
        <v>1</v>
      </c>
      <c r="Z330">
        <f>IF(Y330=1,P330,0)</f>
        <v>0</v>
      </c>
    </row>
    <row r="331">
      <c r="A331" t="inlineStr">
        <is>
          <t>Lead</t>
        </is>
      </c>
      <c r="B331" s="39" t="str">
        <f>IFERROR(INDEX(CampTypes,MATCH(C331,CampList,0)),"Unattributed")</f>
        <v>New</v>
      </c>
      <c r="C331" t="inlineStr">
        <is>
          <t>ABO | Natuf | Leads | Unit Franchise | India | Oct26 | V1</t>
        </is>
      </c>
      <c r="D331" t="inlineStr">
        <is>
          <t>Natuf | Broad | Tier1 + Growth Cities | Oct26 | V1</t>
        </is>
      </c>
      <c r="E331" t="inlineStr">
        <is>
          <t>Natuf | Reel | Brand Ambassador | Heard Of Owning A Cafe | V1</t>
        </is>
      </c>
      <c r="F331" t="inlineStr">
        <is>
          <t>In House Natuf</t>
        </is>
      </c>
      <c r="G331" t="inlineStr">
        <is>
          <t>Attempt 1</t>
        </is>
      </c>
      <c r="H331" s="39" t="str">
        <f>IF(ISNUMBER(MATCH(G331,QualityStatuses,0)),"Quality Lead","Non-Quality Lead")</f>
        <v>Non-Quality Lead</v>
      </c>
      <c r="I331" t="inlineStr">
        <is>
          <t>2026-10</t>
        </is>
      </c>
      <c r="J331" t="inlineStr">
        <is>
          <t>Wk of 2026-10-26</t>
        </is>
      </c>
      <c r="K331" t="inlineStr">
        <is>
          <t>Omkar Navge</t>
        </is>
      </c>
      <c r="L331" t="inlineStr">
        <is>
          <t>Facebook</t>
        </is>
      </c>
      <c r="M331" t="inlineStr">
        <is>
          <t>Direct (campaign tagged in CRM)</t>
        </is>
      </c>
      <c r="N331" t="inlineStr">
        <is>
          <t>6ae2de4b33ef1cab55c673dc</t>
        </is>
      </c>
      <c r="O331" t="n">
        <v>1</v>
      </c>
      <c r="P331" s="40">
        <f>IF(A331="Lead",IF(ISNUMBER(MATCH(G331,QualityStatuses,0)),1,0),0)</f>
        <v>0</v>
      </c>
      <c r="Q331" s="40">
        <f>IF(A331="Lead",IF(G331="New Lead",0,1),0)</f>
        <v>1</v>
      </c>
      <c r="R331" s="40">
        <f>IF(A331="Lead",IF(G331="Lost",1,0),0)</f>
        <v>0</v>
      </c>
      <c r="S331" t="n">
        <v>1</v>
      </c>
      <c r="T331" t="n">
        <v>0</v>
      </c>
      <c r="U331" t="n">
        <v>0</v>
      </c>
      <c r="V331" t="n">
        <v>0</v>
      </c>
      <c r="W331" t="n">
        <v>0</v>
      </c>
      <c r="X331" t="n">
        <v>0</v>
      </c>
      <c r="Y331">
        <f>IF(AND(A331="Lead",COUNTIF(MetaCamps,C331)&gt;0),1,0)</f>
        <v>1</v>
      </c>
      <c r="Z331">
        <f>IF(Y331=1,P331,0)</f>
        <v>0</v>
      </c>
    </row>
    <row r="332">
      <c r="A332" t="inlineStr">
        <is>
          <t>Lead</t>
        </is>
      </c>
      <c r="B332" s="39" t="str">
        <f>IFERROR(INDEX(CampTypes,MATCH(C332,CampList,0)),"Unattributed")</f>
        <v>New</v>
      </c>
      <c r="C332" t="inlineStr">
        <is>
          <t>ABO | Natuf | Leads | Unit Franchise | India | Oct26 | V1</t>
        </is>
      </c>
      <c r="D332" t="inlineStr">
        <is>
          <t>Natuf | LAL 1% | India | Jul26 | V1</t>
        </is>
      </c>
      <c r="E332" t="inlineStr">
        <is>
          <t>Natuf | Reel | Brand Ambassador | Heard Of Owning A Cafe | V1</t>
        </is>
      </c>
      <c r="F332" t="inlineStr">
        <is>
          <t>In House Natuf</t>
        </is>
      </c>
      <c r="G332" t="inlineStr">
        <is>
          <t>Lost</t>
        </is>
      </c>
      <c r="H332" s="39" t="str">
        <f>IF(ISNUMBER(MATCH(G332,QualityStatuses,0)),"Quality Lead","Non-Quality Lead")</f>
        <v>Non-Quality Lead</v>
      </c>
      <c r="I332" t="inlineStr">
        <is>
          <t>2026-10</t>
        </is>
      </c>
      <c r="J332" t="inlineStr">
        <is>
          <t>Wk of 2026-10-26</t>
        </is>
      </c>
      <c r="K332" t="inlineStr">
        <is>
          <t>Marshal Malbari</t>
        </is>
      </c>
      <c r="L332" t="inlineStr">
        <is>
          <t>Facebook</t>
        </is>
      </c>
      <c r="M332" t="inlineStr">
        <is>
          <t>Direct (campaign tagged in CRM)</t>
        </is>
      </c>
      <c r="N332" t="inlineStr">
        <is>
          <t>6ae2db053ed4517d4ffdcd02</t>
        </is>
      </c>
      <c r="O332" t="n">
        <v>1</v>
      </c>
      <c r="P332" s="40">
        <f>IF(A332="Lead",IF(ISNUMBER(MATCH(G332,QualityStatuses,0)),1,0),0)</f>
        <v>0</v>
      </c>
      <c r="Q332" s="40">
        <f>IF(A332="Lead",IF(G332="New Lead",0,1),0)</f>
        <v>1</v>
      </c>
      <c r="R332" s="40">
        <f>IF(A332="Lead",IF(G332="Lost",1,0),0)</f>
        <v>1</v>
      </c>
      <c r="S332" t="n">
        <v>1</v>
      </c>
      <c r="T332" t="n">
        <v>1</v>
      </c>
      <c r="U332" t="n">
        <v>0</v>
      </c>
      <c r="V332" t="n">
        <v>0</v>
      </c>
      <c r="W332" t="n">
        <v>0</v>
      </c>
      <c r="X332" t="n">
        <v>0</v>
      </c>
      <c r="Y332">
        <f>IF(AND(A332="Lead",COUNTIF(MetaCamps,C332)&gt;0),1,0)</f>
        <v>1</v>
      </c>
      <c r="Z332">
        <f>IF(Y332=1,P332,0)</f>
        <v>0</v>
      </c>
    </row>
    <row r="333">
      <c r="A333" t="inlineStr">
        <is>
          <t>Lead</t>
        </is>
      </c>
      <c r="B333" s="39" t="str">
        <f>IFERROR(INDEX(CampTypes,MATCH(C333,CampList,0)),"Unattributed")</f>
        <v>New</v>
      </c>
      <c r="C333" t="inlineStr">
        <is>
          <t>ABO | Natuf | Leads | Master Franchise | India | Oct26 | V1</t>
        </is>
      </c>
      <c r="D333" t="inlineStr">
        <is>
          <t>Natuf | Broad | Tier1 + Growth Cities | Oct26 | V1</t>
        </is>
      </c>
      <c r="E333" t="inlineStr">
        <is>
          <t>Natuf | Static | Lead Your State With | V1</t>
        </is>
      </c>
      <c r="F333" t="inlineStr">
        <is>
          <t>Natuf_MF</t>
        </is>
      </c>
      <c r="G333" t="inlineStr">
        <is>
          <t>Attempt 2</t>
        </is>
      </c>
      <c r="H333" s="39" t="str">
        <f>IF(ISNUMBER(MATCH(G333,QualityStatuses,0)),"Quality Lead","Non-Quality Lead")</f>
        <v>Non-Quality Lead</v>
      </c>
      <c r="I333" t="inlineStr">
        <is>
          <t>2026-10</t>
        </is>
      </c>
      <c r="J333" t="inlineStr">
        <is>
          <t>Wk of 2026-10-26</t>
        </is>
      </c>
      <c r="K333" t="inlineStr">
        <is>
          <t>Marshal Malbari</t>
        </is>
      </c>
      <c r="L333" t="inlineStr">
        <is>
          <t>Facebook</t>
        </is>
      </c>
      <c r="M333" t="inlineStr">
        <is>
          <t>Direct (campaign tagged in CRM)</t>
        </is>
      </c>
      <c r="N333" t="inlineStr">
        <is>
          <t>6ae2d9416238d2e2343a3a53</t>
        </is>
      </c>
      <c r="O333" t="n">
        <v>1</v>
      </c>
      <c r="P333" s="40">
        <f>IF(A333="Lead",IF(ISNUMBER(MATCH(G333,QualityStatuses,0)),1,0),0)</f>
        <v>0</v>
      </c>
      <c r="Q333" s="40">
        <f>IF(A333="Lead",IF(G333="New Lead",0,1),0)</f>
        <v>1</v>
      </c>
      <c r="R333" s="40">
        <f>IF(A333="Lead",IF(G333="Lost",1,0),0)</f>
        <v>0</v>
      </c>
      <c r="S333" t="n">
        <v>5</v>
      </c>
      <c r="T333" t="n">
        <v>0</v>
      </c>
      <c r="U333" t="n">
        <v>0</v>
      </c>
      <c r="V333" t="n">
        <v>0</v>
      </c>
      <c r="W333" t="n">
        <v>0</v>
      </c>
      <c r="X333" t="n">
        <v>0</v>
      </c>
      <c r="Y333">
        <f>IF(AND(A333="Lead",COUNTIF(MetaCamps,C333)&gt;0),1,0)</f>
        <v>1</v>
      </c>
      <c r="Z333">
        <f>IF(Y333=1,P333,0)</f>
        <v>0</v>
      </c>
    </row>
    <row r="334">
      <c r="A334" t="inlineStr">
        <is>
          <t>Lead</t>
        </is>
      </c>
      <c r="B334" s="39" t="str">
        <f>IFERROR(INDEX(CampTypes,MATCH(C334,CampList,0)),"Unattributed")</f>
        <v>New</v>
      </c>
      <c r="C334" t="inlineStr">
        <is>
          <t>ABO | Natuf | Leads | Unit Franchise | India | Oct26 | V1</t>
        </is>
      </c>
      <c r="D334" t="inlineStr">
        <is>
          <t>Natuf | LAL 1% | India | Jul26 | V1</t>
        </is>
      </c>
      <c r="E334" t="inlineStr">
        <is>
          <t>Natuf | Reel | Brand Ambassador | Heard Of Owning A Cafe | V1</t>
        </is>
      </c>
      <c r="F334" t="inlineStr">
        <is>
          <t>In House Natuf</t>
        </is>
      </c>
      <c r="G334" t="inlineStr">
        <is>
          <t>Connected</t>
        </is>
      </c>
      <c r="H334" s="39" t="str">
        <f>IF(ISNUMBER(MATCH(G334,QualityStatuses,0)),"Quality Lead","Non-Quality Lead")</f>
        <v>Non-Quality Lead</v>
      </c>
      <c r="I334" t="inlineStr">
        <is>
          <t>2026-10</t>
        </is>
      </c>
      <c r="J334" t="inlineStr">
        <is>
          <t>Wk of 2026-10-26</t>
        </is>
      </c>
      <c r="K334" t="inlineStr">
        <is>
          <t>Omkar Navge</t>
        </is>
      </c>
      <c r="L334" t="inlineStr">
        <is>
          <t>Facebook</t>
        </is>
      </c>
      <c r="M334" t="inlineStr">
        <is>
          <t>Direct (campaign tagged in CRM)</t>
        </is>
      </c>
      <c r="N334" t="inlineStr">
        <is>
          <t>6ae2cfdd21851ad3c6d16989</t>
        </is>
      </c>
      <c r="O334" t="n">
        <v>1</v>
      </c>
      <c r="P334" s="40">
        <f>IF(A334="Lead",IF(ISNUMBER(MATCH(G334,QualityStatuses,0)),1,0),0)</f>
        <v>0</v>
      </c>
      <c r="Q334" s="40">
        <f>IF(A334="Lead",IF(G334="New Lead",0,1),0)</f>
        <v>1</v>
      </c>
      <c r="R334" s="40">
        <f>IF(A334="Lead",IF(G334="Lost",1,0),0)</f>
        <v>0</v>
      </c>
      <c r="S334" t="n">
        <v>1</v>
      </c>
      <c r="T334" t="n">
        <v>0</v>
      </c>
      <c r="U334" t="n">
        <v>0</v>
      </c>
      <c r="V334" t="n">
        <v>0</v>
      </c>
      <c r="W334" t="n">
        <v>0</v>
      </c>
      <c r="X334" t="n">
        <v>0</v>
      </c>
      <c r="Y334">
        <f>IF(AND(A334="Lead",COUNTIF(MetaCamps,C334)&gt;0),1,0)</f>
        <v>1</v>
      </c>
      <c r="Z334">
        <f>IF(Y334=1,P334,0)</f>
        <v>0</v>
      </c>
    </row>
    <row r="335">
      <c r="A335" t="inlineStr">
        <is>
          <t>Lead</t>
        </is>
      </c>
      <c r="B335" s="39" t="str">
        <f>IFERROR(INDEX(CampTypes,MATCH(C335,CampList,0)),"Unattributed")</f>
        <v>New</v>
      </c>
      <c r="C335" t="inlineStr">
        <is>
          <t>ABO | Natuf | Leads | Unit Franchise | India | Oct26 | V1</t>
        </is>
      </c>
      <c r="D335" t="inlineStr">
        <is>
          <t>Natuf | Business Owners | Tier1 + Growth Cities | Oct26 | V1</t>
        </is>
      </c>
      <c r="E335" t="inlineStr">
        <is>
          <t>Natuf | Reel | Brand Ambassador | Heard Of Owning A Cafe | V1</t>
        </is>
      </c>
      <c r="F335" t="inlineStr">
        <is>
          <t>In House Natuf</t>
        </is>
      </c>
      <c r="G335" t="inlineStr">
        <is>
          <t>Attempt 1</t>
        </is>
      </c>
      <c r="H335" s="39" t="str">
        <f>IF(ISNUMBER(MATCH(G335,QualityStatuses,0)),"Quality Lead","Non-Quality Lead")</f>
        <v>Non-Quality Lead</v>
      </c>
      <c r="I335" t="inlineStr">
        <is>
          <t>2026-10</t>
        </is>
      </c>
      <c r="J335" t="inlineStr">
        <is>
          <t>Wk of 2026-10-26</t>
        </is>
      </c>
      <c r="K335" t="inlineStr">
        <is>
          <t>Marshal Malbari</t>
        </is>
      </c>
      <c r="L335" t="inlineStr">
        <is>
          <t>Facebook</t>
        </is>
      </c>
      <c r="M335" t="inlineStr">
        <is>
          <t>Direct (campaign tagged in CRM)</t>
        </is>
      </c>
      <c r="N335" t="inlineStr">
        <is>
          <t>6ae2cfd927a4c2d27259d62b</t>
        </is>
      </c>
      <c r="O335" t="n">
        <v>1</v>
      </c>
      <c r="P335" s="40">
        <f>IF(A335="Lead",IF(ISNUMBER(MATCH(G335,QualityStatuses,0)),1,0),0)</f>
        <v>0</v>
      </c>
      <c r="Q335" s="40">
        <f>IF(A335="Lead",IF(G335="New Lead",0,1),0)</f>
        <v>1</v>
      </c>
      <c r="R335" s="40">
        <f>IF(A335="Lead",IF(G335="Lost",1,0),0)</f>
        <v>0</v>
      </c>
      <c r="S335" t="n">
        <v>1</v>
      </c>
      <c r="T335" t="n">
        <v>0</v>
      </c>
      <c r="U335" t="n">
        <v>0</v>
      </c>
      <c r="V335" t="n">
        <v>0</v>
      </c>
      <c r="W335" t="n">
        <v>0</v>
      </c>
      <c r="X335" t="n">
        <v>0</v>
      </c>
      <c r="Y335">
        <f>IF(AND(A335="Lead",COUNTIF(MetaCamps,C335)&gt;0),1,0)</f>
        <v>1</v>
      </c>
      <c r="Z335">
        <f>IF(Y335=1,P335,0)</f>
        <v>0</v>
      </c>
    </row>
    <row r="336">
      <c r="A336" t="inlineStr">
        <is>
          <t>Lead</t>
        </is>
      </c>
      <c r="B336" s="39" t="str">
        <f>IFERROR(INDEX(CampTypes,MATCH(C336,CampList,0)),"Unattributed")</f>
        <v>New</v>
      </c>
      <c r="C336" t="inlineStr">
        <is>
          <t>ABO | Natuf | Leads | Unit Franchise | India | Oct26 | V1</t>
        </is>
      </c>
      <c r="D336" t="inlineStr">
        <is>
          <t>Natuf | Broad | Tier1 + Growth Cities | Oct26 | V1</t>
        </is>
      </c>
      <c r="E336" t="inlineStr">
        <is>
          <t>Natuf | Reel | Brand Ambassador | Heard Of Owning A Cafe | V1</t>
        </is>
      </c>
      <c r="F336" t="inlineStr">
        <is>
          <t>In House Natuf</t>
        </is>
      </c>
      <c r="G336" t="inlineStr">
        <is>
          <t>Attempt 1</t>
        </is>
      </c>
      <c r="H336" s="39" t="str">
        <f>IF(ISNUMBER(MATCH(G336,QualityStatuses,0)),"Quality Lead","Non-Quality Lead")</f>
        <v>Non-Quality Lead</v>
      </c>
      <c r="I336" t="inlineStr">
        <is>
          <t>2026-10</t>
        </is>
      </c>
      <c r="J336" t="inlineStr">
        <is>
          <t>Wk of 2026-10-26</t>
        </is>
      </c>
      <c r="K336" t="inlineStr">
        <is>
          <t>Omkar Navge</t>
        </is>
      </c>
      <c r="L336" t="inlineStr">
        <is>
          <t>Facebook</t>
        </is>
      </c>
      <c r="M336" t="inlineStr">
        <is>
          <t>Direct (campaign tagged in CRM)</t>
        </is>
      </c>
      <c r="N336" t="inlineStr">
        <is>
          <t>6ae2cdc75e8edac3aff466ea</t>
        </is>
      </c>
      <c r="O336" t="n">
        <v>1</v>
      </c>
      <c r="P336" s="40">
        <f>IF(A336="Lead",IF(ISNUMBER(MATCH(G336,QualityStatuses,0)),1,0),0)</f>
        <v>0</v>
      </c>
      <c r="Q336" s="40">
        <f>IF(A336="Lead",IF(G336="New Lead",0,1),0)</f>
        <v>1</v>
      </c>
      <c r="R336" s="40">
        <f>IF(A336="Lead",IF(G336="Lost",1,0),0)</f>
        <v>0</v>
      </c>
      <c r="S336" t="n">
        <v>1</v>
      </c>
      <c r="T336" t="n">
        <v>0</v>
      </c>
      <c r="U336" t="n">
        <v>0</v>
      </c>
      <c r="V336" t="n">
        <v>0</v>
      </c>
      <c r="W336" t="n">
        <v>0</v>
      </c>
      <c r="X336" t="n">
        <v>0</v>
      </c>
      <c r="Y336">
        <f>IF(AND(A336="Lead",COUNTIF(MetaCamps,C336)&gt;0),1,0)</f>
        <v>1</v>
      </c>
      <c r="Z336">
        <f>IF(Y336=1,P336,0)</f>
        <v>0</v>
      </c>
    </row>
    <row r="337">
      <c r="A337" t="inlineStr">
        <is>
          <t>Lead</t>
        </is>
      </c>
      <c r="B337" s="39" t="str">
        <f>IFERROR(INDEX(CampTypes,MATCH(C337,CampList,0)),"Unattributed")</f>
        <v>New</v>
      </c>
      <c r="C337" t="inlineStr">
        <is>
          <t>ABO | Natuf | Leads | Master Franchise | India | Oct26 | V1</t>
        </is>
      </c>
      <c r="D337" t="inlineStr">
        <is>
          <t>Natuf | Investors | Tier1 + Growth Cities | Oct26 | V1</t>
        </is>
      </c>
      <c r="E337" t="inlineStr">
        <is>
          <t>Natuf | Static | Lead Your State With | V1</t>
        </is>
      </c>
      <c r="F337" t="inlineStr">
        <is>
          <t>Natuf_MF</t>
        </is>
      </c>
      <c r="G337" t="inlineStr">
        <is>
          <t>Attempt 1</t>
        </is>
      </c>
      <c r="H337" s="39" t="str">
        <f>IF(ISNUMBER(MATCH(G337,QualityStatuses,0)),"Quality Lead","Non-Quality Lead")</f>
        <v>Non-Quality Lead</v>
      </c>
      <c r="I337" t="inlineStr">
        <is>
          <t>2026-10</t>
        </is>
      </c>
      <c r="J337" t="inlineStr">
        <is>
          <t>Wk of 2026-10-26</t>
        </is>
      </c>
      <c r="K337" t="inlineStr">
        <is>
          <t>Marshal Malbari</t>
        </is>
      </c>
      <c r="L337" t="inlineStr">
        <is>
          <t>Facebook</t>
        </is>
      </c>
      <c r="M337" t="inlineStr">
        <is>
          <t>Direct (campaign tagged in CRM)</t>
        </is>
      </c>
      <c r="N337" t="inlineStr">
        <is>
          <t>6ae2cd842366ee040f35a5ac</t>
        </is>
      </c>
      <c r="O337" t="n">
        <v>1</v>
      </c>
      <c r="P337" s="40">
        <f>IF(A337="Lead",IF(ISNUMBER(MATCH(G337,QualityStatuses,0)),1,0),0)</f>
        <v>0</v>
      </c>
      <c r="Q337" s="40">
        <f>IF(A337="Lead",IF(G337="New Lead",0,1),0)</f>
        <v>1</v>
      </c>
      <c r="R337" s="40">
        <f>IF(A337="Lead",IF(G337="Lost",1,0),0)</f>
        <v>0</v>
      </c>
      <c r="S337" t="n">
        <v>1</v>
      </c>
      <c r="T337" t="n">
        <v>0</v>
      </c>
      <c r="U337" t="n">
        <v>0</v>
      </c>
      <c r="V337" t="n">
        <v>0</v>
      </c>
      <c r="W337" t="n">
        <v>0</v>
      </c>
      <c r="X337" t="n">
        <v>0</v>
      </c>
      <c r="Y337">
        <f>IF(AND(A337="Lead",COUNTIF(MetaCamps,C337)&gt;0),1,0)</f>
        <v>1</v>
      </c>
      <c r="Z337">
        <f>IF(Y337=1,P337,0)</f>
        <v>0</v>
      </c>
    </row>
    <row r="338">
      <c r="A338" t="inlineStr">
        <is>
          <t>Lead</t>
        </is>
      </c>
      <c r="B338" s="39" t="str">
        <f>IFERROR(INDEX(CampTypes,MATCH(C338,CampList,0)),"Unattributed")</f>
        <v>New</v>
      </c>
      <c r="C338" t="inlineStr">
        <is>
          <t>ABO | Natuf | Leads | Unit Franchise | India | Oct26 | V1</t>
        </is>
      </c>
      <c r="D338" t="inlineStr">
        <is>
          <t>Natuf | Broad | Tier1 + Growth Cities | Oct26 | V1</t>
        </is>
      </c>
      <c r="E338" t="inlineStr">
        <is>
          <t>Natuf | Reel | Brand Ambassador | Heard Of Owning A Cafe | V1</t>
        </is>
      </c>
      <c r="F338" t="inlineStr">
        <is>
          <t>In House Natuf</t>
        </is>
      </c>
      <c r="G338" t="inlineStr">
        <is>
          <t>Details Shared</t>
        </is>
      </c>
      <c r="H338" s="39" t="str">
        <f>IF(ISNUMBER(MATCH(G338,QualityStatuses,0)),"Quality Lead","Non-Quality Lead")</f>
        <v>Quality Lead</v>
      </c>
      <c r="I338" t="inlineStr">
        <is>
          <t>2026-10</t>
        </is>
      </c>
      <c r="J338" t="inlineStr">
        <is>
          <t>Wk of 2026-10-26</t>
        </is>
      </c>
      <c r="K338" t="inlineStr">
        <is>
          <t>Marshal Malbari</t>
        </is>
      </c>
      <c r="L338" t="inlineStr">
        <is>
          <t>Facebook</t>
        </is>
      </c>
      <c r="M338" t="inlineStr">
        <is>
          <t>Direct (campaign tagged in CRM)</t>
        </is>
      </c>
      <c r="N338" t="inlineStr">
        <is>
          <t>6ae2cd779857371341644b00</t>
        </is>
      </c>
      <c r="O338" t="n">
        <v>1</v>
      </c>
      <c r="P338" s="40">
        <f>IF(A338="Lead",IF(ISNUMBER(MATCH(G338,QualityStatuses,0)),1,0),0)</f>
        <v>1</v>
      </c>
      <c r="Q338" s="40">
        <f>IF(A338="Lead",IF(G338="New Lead",0,1),0)</f>
        <v>1</v>
      </c>
      <c r="R338" s="40">
        <f>IF(A338="Lead",IF(G338="Lost",1,0),0)</f>
        <v>0</v>
      </c>
      <c r="S338" t="n">
        <v>3</v>
      </c>
      <c r="T338" t="n">
        <v>1</v>
      </c>
      <c r="U338" t="n">
        <v>0</v>
      </c>
      <c r="V338" t="n">
        <v>0</v>
      </c>
      <c r="W338" t="n">
        <v>0</v>
      </c>
      <c r="X338" t="n">
        <v>0</v>
      </c>
      <c r="Y338">
        <f>IF(AND(A338="Lead",COUNTIF(MetaCamps,C338)&gt;0),1,0)</f>
        <v>1</v>
      </c>
      <c r="Z338">
        <f>IF(Y338=1,P338,0)</f>
        <v>1</v>
      </c>
    </row>
    <row r="339">
      <c r="A339" t="inlineStr">
        <is>
          <t>Lead</t>
        </is>
      </c>
      <c r="B339" s="39" t="str">
        <f>IFERROR(INDEX(CampTypes,MATCH(C339,CampList,0)),"Unattributed")</f>
        <v>New</v>
      </c>
      <c r="C339" t="inlineStr">
        <is>
          <t>ABO | Natuf | Leads | Unit Franchise | India | Oct26 | V1</t>
        </is>
      </c>
      <c r="D339" t="inlineStr">
        <is>
          <t>Natuf | Business Owners | Tier1 + Growth Cities | Oct26 | V1</t>
        </is>
      </c>
      <c r="E339" t="inlineStr">
        <is>
          <t>Natuf | Reel | Brand Ambassador | Heard Of Owning A Cafe | V1</t>
        </is>
      </c>
      <c r="F339" t="inlineStr">
        <is>
          <t>In House Natuf</t>
        </is>
      </c>
      <c r="G339" t="inlineStr">
        <is>
          <t>Details Shared</t>
        </is>
      </c>
      <c r="H339" s="39" t="str">
        <f>IF(ISNUMBER(MATCH(G339,QualityStatuses,0)),"Quality Lead","Non-Quality Lead")</f>
        <v>Quality Lead</v>
      </c>
      <c r="I339" t="inlineStr">
        <is>
          <t>2026-10</t>
        </is>
      </c>
      <c r="J339" t="inlineStr">
        <is>
          <t>Wk of 2026-10-26</t>
        </is>
      </c>
      <c r="K339" t="inlineStr">
        <is>
          <t>Omkar Navge</t>
        </is>
      </c>
      <c r="L339" t="inlineStr">
        <is>
          <t>Facebook</t>
        </is>
      </c>
      <c r="M339" t="inlineStr">
        <is>
          <t>Direct (campaign tagged in CRM)</t>
        </is>
      </c>
      <c r="N339" t="inlineStr">
        <is>
          <t>6ae2ccbe192f3fb8cfd41e4c</t>
        </is>
      </c>
      <c r="O339" t="n">
        <v>1</v>
      </c>
      <c r="P339" s="40">
        <f>IF(A339="Lead",IF(ISNUMBER(MATCH(G339,QualityStatuses,0)),1,0),0)</f>
        <v>1</v>
      </c>
      <c r="Q339" s="40">
        <f>IF(A339="Lead",IF(G339="New Lead",0,1),0)</f>
        <v>1</v>
      </c>
      <c r="R339" s="40">
        <f>IF(A339="Lead",IF(G339="Lost",1,0),0)</f>
        <v>0</v>
      </c>
      <c r="S339" t="n">
        <v>1</v>
      </c>
      <c r="T339" t="n">
        <v>1</v>
      </c>
      <c r="U339" t="n">
        <v>0</v>
      </c>
      <c r="V339" t="n">
        <v>0</v>
      </c>
      <c r="W339" t="n">
        <v>0</v>
      </c>
      <c r="X339" t="n">
        <v>0</v>
      </c>
      <c r="Y339">
        <f>IF(AND(A339="Lead",COUNTIF(MetaCamps,C339)&gt;0),1,0)</f>
        <v>1</v>
      </c>
      <c r="Z339">
        <f>IF(Y339=1,P339,0)</f>
        <v>1</v>
      </c>
    </row>
    <row r="340">
      <c r="A340" t="inlineStr">
        <is>
          <t>Lead</t>
        </is>
      </c>
      <c r="B340" s="39" t="str">
        <f>IFERROR(INDEX(CampTypes,MATCH(C340,CampList,0)),"Unattributed")</f>
        <v>New</v>
      </c>
      <c r="C340" t="inlineStr">
        <is>
          <t>ABO | Natuf | Leads | Unit Franchise | India | Oct26 | V1</t>
        </is>
      </c>
      <c r="D340" t="inlineStr">
        <is>
          <t>Natuf | Investors | Tier1 + Growth Cities | Oct26 | V1</t>
        </is>
      </c>
      <c r="E340" t="inlineStr">
        <is>
          <t>Natuf | Reel | Brand Ambassador | Heard Of Owning A Cafe | V1</t>
        </is>
      </c>
      <c r="F340" t="inlineStr">
        <is>
          <t>In House Natuf</t>
        </is>
      </c>
      <c r="G340" t="inlineStr">
        <is>
          <t>Attempt 1</t>
        </is>
      </c>
      <c r="H340" s="39" t="str">
        <f>IF(ISNUMBER(MATCH(G340,QualityStatuses,0)),"Quality Lead","Non-Quality Lead")</f>
        <v>Non-Quality Lead</v>
      </c>
      <c r="I340" t="inlineStr">
        <is>
          <t>2026-10</t>
        </is>
      </c>
      <c r="J340" t="inlineStr">
        <is>
          <t>Wk of 2026-10-26</t>
        </is>
      </c>
      <c r="K340" t="inlineStr">
        <is>
          <t>Marshal Malbari</t>
        </is>
      </c>
      <c r="L340" t="inlineStr">
        <is>
          <t>Facebook</t>
        </is>
      </c>
      <c r="M340" t="inlineStr">
        <is>
          <t>Direct (campaign tagged in CRM)</t>
        </is>
      </c>
      <c r="N340" t="inlineStr">
        <is>
          <t>6ae2c96c61f0c434fe4f46b8</t>
        </is>
      </c>
      <c r="O340" t="n">
        <v>1</v>
      </c>
      <c r="P340" s="40">
        <f>IF(A340="Lead",IF(ISNUMBER(MATCH(G340,QualityStatuses,0)),1,0),0)</f>
        <v>0</v>
      </c>
      <c r="Q340" s="40">
        <f>IF(A340="Lead",IF(G340="New Lead",0,1),0)</f>
        <v>1</v>
      </c>
      <c r="R340" s="40">
        <f>IF(A340="Lead",IF(G340="Lost",1,0),0)</f>
        <v>0</v>
      </c>
      <c r="S340" t="n">
        <v>1</v>
      </c>
      <c r="T340" t="n">
        <v>0</v>
      </c>
      <c r="U340" t="n">
        <v>0</v>
      </c>
      <c r="V340" t="n">
        <v>0</v>
      </c>
      <c r="W340" t="n">
        <v>0</v>
      </c>
      <c r="X340" t="n">
        <v>0</v>
      </c>
      <c r="Y340">
        <f>IF(AND(A340="Lead",COUNTIF(MetaCamps,C340)&gt;0),1,0)</f>
        <v>1</v>
      </c>
      <c r="Z340">
        <f>IF(Y340=1,P340,0)</f>
        <v>0</v>
      </c>
    </row>
    <row r="341">
      <c r="A341" t="inlineStr">
        <is>
          <t>Lead</t>
        </is>
      </c>
      <c r="B341" s="39" t="str">
        <f>IFERROR(INDEX(CampTypes,MATCH(C341,CampList,0)),"Unattributed")</f>
        <v>New</v>
      </c>
      <c r="C341" t="inlineStr">
        <is>
          <t>ABO | Natuf | Leads | Unit Franchise | India | Oct26 | V1</t>
        </is>
      </c>
      <c r="D341" t="inlineStr">
        <is>
          <t>Natuf | Investors | Tier1 + Growth Cities | Oct26 | V1</t>
        </is>
      </c>
      <c r="E341" t="inlineStr">
        <is>
          <t>Natuf | Reel | Brand Ambassador | Heard Of Owning A Cafe | V1</t>
        </is>
      </c>
      <c r="F341" t="inlineStr">
        <is>
          <t>In House Natuf</t>
        </is>
      </c>
      <c r="G341" t="inlineStr">
        <is>
          <t>Lost</t>
        </is>
      </c>
      <c r="H341" s="39" t="str">
        <f>IF(ISNUMBER(MATCH(G341,QualityStatuses,0)),"Quality Lead","Non-Quality Lead")</f>
        <v>Non-Quality Lead</v>
      </c>
      <c r="I341" t="inlineStr">
        <is>
          <t>2026-10</t>
        </is>
      </c>
      <c r="J341" t="inlineStr">
        <is>
          <t>Wk of 2026-10-26</t>
        </is>
      </c>
      <c r="K341" t="inlineStr">
        <is>
          <t>Marshal Malbari</t>
        </is>
      </c>
      <c r="L341" t="inlineStr">
        <is>
          <t>Facebook</t>
        </is>
      </c>
      <c r="M341" t="inlineStr">
        <is>
          <t>Direct (campaign tagged in CRM)</t>
        </is>
      </c>
      <c r="N341" t="inlineStr">
        <is>
          <t>6ae2c6f6e29c9a1775421657</t>
        </is>
      </c>
      <c r="O341" t="n">
        <v>1</v>
      </c>
      <c r="P341" s="40">
        <f>IF(A341="Lead",IF(ISNUMBER(MATCH(G341,QualityStatuses,0)),1,0),0)</f>
        <v>0</v>
      </c>
      <c r="Q341" s="40">
        <f>IF(A341="Lead",IF(G341="New Lead",0,1),0)</f>
        <v>1</v>
      </c>
      <c r="R341" s="40">
        <f>IF(A341="Lead",IF(G341="Lost",1,0),0)</f>
        <v>1</v>
      </c>
      <c r="S341" t="n">
        <v>2</v>
      </c>
      <c r="T341" t="n">
        <v>1</v>
      </c>
      <c r="U341" t="n">
        <v>0</v>
      </c>
      <c r="V341" t="n">
        <v>0</v>
      </c>
      <c r="W341" t="n">
        <v>0</v>
      </c>
      <c r="X341" t="n">
        <v>0</v>
      </c>
      <c r="Y341">
        <f>IF(AND(A341="Lead",COUNTIF(MetaCamps,C341)&gt;0),1,0)</f>
        <v>1</v>
      </c>
      <c r="Z341">
        <f>IF(Y341=1,P341,0)</f>
        <v>0</v>
      </c>
    </row>
    <row r="342">
      <c r="A342" t="inlineStr">
        <is>
          <t>Lead</t>
        </is>
      </c>
      <c r="B342" s="39" t="str">
        <f>IFERROR(INDEX(CampTypes,MATCH(C342,CampList,0)),"Unattributed")</f>
        <v>New</v>
      </c>
      <c r="C342" t="inlineStr">
        <is>
          <t>ABO | Natuf | Leads | Unit Franchise | India | Oct26 | V1</t>
        </is>
      </c>
      <c r="D342" t="inlineStr">
        <is>
          <t>Natuf | Investors | Tier1 + Growth Cities | Oct26 | V1</t>
        </is>
      </c>
      <c r="E342" t="inlineStr">
        <is>
          <t>Natuf | Reel | Brand Ambassador | Heard Of Owning A Cafe | V1</t>
        </is>
      </c>
      <c r="F342" t="inlineStr">
        <is>
          <t>In House Natuf</t>
        </is>
      </c>
      <c r="G342" t="inlineStr">
        <is>
          <t>Attempt 1</t>
        </is>
      </c>
      <c r="H342" s="39" t="str">
        <f>IF(ISNUMBER(MATCH(G342,QualityStatuses,0)),"Quality Lead","Non-Quality Lead")</f>
        <v>Non-Quality Lead</v>
      </c>
      <c r="I342" t="inlineStr">
        <is>
          <t>2026-10</t>
        </is>
      </c>
      <c r="J342" t="inlineStr">
        <is>
          <t>Wk of 2026-10-26</t>
        </is>
      </c>
      <c r="K342" t="inlineStr">
        <is>
          <t>Omkar Navge</t>
        </is>
      </c>
      <c r="L342" t="inlineStr">
        <is>
          <t>Facebook</t>
        </is>
      </c>
      <c r="M342" t="inlineStr">
        <is>
          <t>Direct (campaign tagged in CRM)</t>
        </is>
      </c>
      <c r="N342" t="inlineStr">
        <is>
          <t>6ae2c34e2a1871b288af8f3f</t>
        </is>
      </c>
      <c r="O342" t="n">
        <v>1</v>
      </c>
      <c r="P342" s="40">
        <f>IF(A342="Lead",IF(ISNUMBER(MATCH(G342,QualityStatuses,0)),1,0),0)</f>
        <v>0</v>
      </c>
      <c r="Q342" s="40">
        <f>IF(A342="Lead",IF(G342="New Lead",0,1),0)</f>
        <v>1</v>
      </c>
      <c r="R342" s="40">
        <f>IF(A342="Lead",IF(G342="Lost",1,0),0)</f>
        <v>0</v>
      </c>
      <c r="S342" t="n">
        <v>1</v>
      </c>
      <c r="T342" t="n">
        <v>0</v>
      </c>
      <c r="U342" t="n">
        <v>0</v>
      </c>
      <c r="V342" t="n">
        <v>0</v>
      </c>
      <c r="W342" t="n">
        <v>0</v>
      </c>
      <c r="X342" t="n">
        <v>0</v>
      </c>
      <c r="Y342">
        <f>IF(AND(A342="Lead",COUNTIF(MetaCamps,C342)&gt;0),1,0)</f>
        <v>1</v>
      </c>
      <c r="Z342">
        <f>IF(Y342=1,P342,0)</f>
        <v>0</v>
      </c>
    </row>
    <row r="343">
      <c r="A343" t="inlineStr">
        <is>
          <t>Lead</t>
        </is>
      </c>
      <c r="B343" s="39" t="str">
        <f>IFERROR(INDEX(CampTypes,MATCH(C343,CampList,0)),"Unattributed")</f>
        <v>New</v>
      </c>
      <c r="C343" t="inlineStr">
        <is>
          <t>ABO | Natuf | Leads | Unit Franchise | India | Oct26 | V1</t>
        </is>
      </c>
      <c r="D343" t="inlineStr">
        <is>
          <t>Natuf | Broad | Tier1 + Growth Cities | Oct26 | V1</t>
        </is>
      </c>
      <c r="E343" t="inlineStr">
        <is>
          <t>Natuf | Reel | Brand Ambassador | Heard Of Owning A Cafe | V1</t>
        </is>
      </c>
      <c r="F343" t="inlineStr">
        <is>
          <t>In House Natuf</t>
        </is>
      </c>
      <c r="G343" t="inlineStr">
        <is>
          <t>Connected</t>
        </is>
      </c>
      <c r="H343" s="39" t="str">
        <f>IF(ISNUMBER(MATCH(G343,QualityStatuses,0)),"Quality Lead","Non-Quality Lead")</f>
        <v>Non-Quality Lead</v>
      </c>
      <c r="I343" t="inlineStr">
        <is>
          <t>2026-10</t>
        </is>
      </c>
      <c r="J343" t="inlineStr">
        <is>
          <t>Wk of 2026-10-26</t>
        </is>
      </c>
      <c r="K343" t="inlineStr">
        <is>
          <t>Omkar Navge</t>
        </is>
      </c>
      <c r="L343" t="inlineStr">
        <is>
          <t>Facebook</t>
        </is>
      </c>
      <c r="M343" t="inlineStr">
        <is>
          <t>Direct (campaign tagged in CRM)</t>
        </is>
      </c>
      <c r="N343" t="inlineStr">
        <is>
          <t>6ae2c32d4b4343cf7bba11f7</t>
        </is>
      </c>
      <c r="O343" t="n">
        <v>1</v>
      </c>
      <c r="P343" s="40">
        <f>IF(A343="Lead",IF(ISNUMBER(MATCH(G343,QualityStatuses,0)),1,0),0)</f>
        <v>0</v>
      </c>
      <c r="Q343" s="40">
        <f>IF(A343="Lead",IF(G343="New Lead",0,1),0)</f>
        <v>1</v>
      </c>
      <c r="R343" s="40">
        <f>IF(A343="Lead",IF(G343="Lost",1,0),0)</f>
        <v>0</v>
      </c>
      <c r="S343" t="n">
        <v>1</v>
      </c>
      <c r="T343" t="n">
        <v>1</v>
      </c>
      <c r="U343" t="n">
        <v>0</v>
      </c>
      <c r="V343" t="n">
        <v>0</v>
      </c>
      <c r="W343" t="n">
        <v>0</v>
      </c>
      <c r="X343" t="n">
        <v>0</v>
      </c>
      <c r="Y343">
        <f>IF(AND(A343="Lead",COUNTIF(MetaCamps,C343)&gt;0),1,0)</f>
        <v>1</v>
      </c>
      <c r="Z343">
        <f>IF(Y343=1,P343,0)</f>
        <v>0</v>
      </c>
    </row>
    <row r="344">
      <c r="A344" t="inlineStr">
        <is>
          <t>Lead</t>
        </is>
      </c>
      <c r="B344" s="39" t="str">
        <f>IFERROR(INDEX(CampTypes,MATCH(C344,CampList,0)),"Unattributed")</f>
        <v>New</v>
      </c>
      <c r="C344" t="inlineStr">
        <is>
          <t>ABO | Natuf | Leads | Unit Franchise | India | Oct26 | V1</t>
        </is>
      </c>
      <c r="D344" t="inlineStr">
        <is>
          <t>Natuf | Broad | Tier1 + Growth Cities | Oct26 | V1</t>
        </is>
      </c>
      <c r="E344" t="inlineStr">
        <is>
          <t>Natuf | Reel | Brand Ambassador | Heard Of Owning A Cafe | V1</t>
        </is>
      </c>
      <c r="F344" t="inlineStr">
        <is>
          <t>In House Natuf</t>
        </is>
      </c>
      <c r="G344" t="inlineStr">
        <is>
          <t>Lost</t>
        </is>
      </c>
      <c r="H344" s="39" t="str">
        <f>IF(ISNUMBER(MATCH(G344,QualityStatuses,0)),"Quality Lead","Non-Quality Lead")</f>
        <v>Non-Quality Lead</v>
      </c>
      <c r="I344" t="inlineStr">
        <is>
          <t>2026-10</t>
        </is>
      </c>
      <c r="J344" t="inlineStr">
        <is>
          <t>Wk of 2026-10-26</t>
        </is>
      </c>
      <c r="K344" t="inlineStr">
        <is>
          <t>Vikas Pathak</t>
        </is>
      </c>
      <c r="L344" t="inlineStr">
        <is>
          <t>Facebook</t>
        </is>
      </c>
      <c r="M344" t="inlineStr">
        <is>
          <t>Direct (campaign tagged in CRM)</t>
        </is>
      </c>
      <c r="N344" t="inlineStr">
        <is>
          <t>6ae2c10196e572abdd106e0e</t>
        </is>
      </c>
      <c r="O344" t="n">
        <v>1</v>
      </c>
      <c r="P344" s="40">
        <f>IF(A344="Lead",IF(ISNUMBER(MATCH(G344,QualityStatuses,0)),1,0),0)</f>
        <v>0</v>
      </c>
      <c r="Q344" s="40">
        <f>IF(A344="Lead",IF(G344="New Lead",0,1),0)</f>
        <v>1</v>
      </c>
      <c r="R344" s="40">
        <f>IF(A344="Lead",IF(G344="Lost",1,0),0)</f>
        <v>1</v>
      </c>
      <c r="S344" t="n">
        <v>1</v>
      </c>
      <c r="T344" t="n">
        <v>0</v>
      </c>
      <c r="U344" t="n">
        <v>0</v>
      </c>
      <c r="V344" t="n">
        <v>0</v>
      </c>
      <c r="W344" t="n">
        <v>0</v>
      </c>
      <c r="X344" t="n">
        <v>0</v>
      </c>
      <c r="Y344">
        <f>IF(AND(A344="Lead",COUNTIF(MetaCamps,C344)&gt;0),1,0)</f>
        <v>1</v>
      </c>
      <c r="Z344">
        <f>IF(Y344=1,P344,0)</f>
        <v>0</v>
      </c>
    </row>
    <row r="345">
      <c r="A345" t="inlineStr">
        <is>
          <t>Lead</t>
        </is>
      </c>
      <c r="B345" s="39" t="str">
        <f>IFERROR(INDEX(CampTypes,MATCH(C345,CampList,0)),"Unattributed")</f>
        <v>New</v>
      </c>
      <c r="C345" t="inlineStr">
        <is>
          <t>ABO | Natuf | Leads | Unit Franchise | India | Oct26 | V1</t>
        </is>
      </c>
      <c r="D345" t="inlineStr">
        <is>
          <t>Natuf | Investors | Tier1 + Growth Cities | Oct26 | V1</t>
        </is>
      </c>
      <c r="E345" t="inlineStr">
        <is>
          <t>Natuf | Reel | Brand Ambassador | Heard Of Owning A Cafe | V1</t>
        </is>
      </c>
      <c r="F345" t="inlineStr">
        <is>
          <t>In House Natuf</t>
        </is>
      </c>
      <c r="G345" t="inlineStr">
        <is>
          <t>Lost</t>
        </is>
      </c>
      <c r="H345" s="39" t="str">
        <f>IF(ISNUMBER(MATCH(G345,QualityStatuses,0)),"Quality Lead","Non-Quality Lead")</f>
        <v>Non-Quality Lead</v>
      </c>
      <c r="I345" t="inlineStr">
        <is>
          <t>2026-10</t>
        </is>
      </c>
      <c r="J345" t="inlineStr">
        <is>
          <t>Wk of 2026-10-26</t>
        </is>
      </c>
      <c r="K345" t="inlineStr">
        <is>
          <t>Vikas Pathak</t>
        </is>
      </c>
      <c r="L345" t="inlineStr">
        <is>
          <t>Facebook</t>
        </is>
      </c>
      <c r="M345" t="inlineStr">
        <is>
          <t>Direct (campaign tagged in CRM)</t>
        </is>
      </c>
      <c r="N345" t="inlineStr">
        <is>
          <t>6ae2bccb1e2e10ad5ed34f4a</t>
        </is>
      </c>
      <c r="O345" t="n">
        <v>1</v>
      </c>
      <c r="P345" s="40">
        <f>IF(A345="Lead",IF(ISNUMBER(MATCH(G345,QualityStatuses,0)),1,0),0)</f>
        <v>0</v>
      </c>
      <c r="Q345" s="40">
        <f>IF(A345="Lead",IF(G345="New Lead",0,1),0)</f>
        <v>1</v>
      </c>
      <c r="R345" s="40">
        <f>IF(A345="Lead",IF(G345="Lost",1,0),0)</f>
        <v>1</v>
      </c>
      <c r="S345" t="n">
        <v>1</v>
      </c>
      <c r="T345" t="n">
        <v>1</v>
      </c>
      <c r="U345" t="n">
        <v>0</v>
      </c>
      <c r="V345" t="n">
        <v>0</v>
      </c>
      <c r="W345" t="n">
        <v>0</v>
      </c>
      <c r="X345" t="n">
        <v>0</v>
      </c>
      <c r="Y345">
        <f>IF(AND(A345="Lead",COUNTIF(MetaCamps,C345)&gt;0),1,0)</f>
        <v>1</v>
      </c>
      <c r="Z345">
        <f>IF(Y345=1,P345,0)</f>
        <v>0</v>
      </c>
    </row>
    <row r="346">
      <c r="A346" t="inlineStr">
        <is>
          <t>Lead</t>
        </is>
      </c>
      <c r="B346" s="39" t="str">
        <f>IFERROR(INDEX(CampTypes,MATCH(C346,CampList,0)),"Unattributed")</f>
        <v>New</v>
      </c>
      <c r="C346" t="inlineStr">
        <is>
          <t>ABO | Natuf | Leads | Master Franchise | India | Oct26 | V1</t>
        </is>
      </c>
      <c r="D346" t="inlineStr">
        <is>
          <t>Natuf | Business Owners | Tier1 + Growth Cities | Oct26 | V1</t>
        </is>
      </c>
      <c r="E346" t="inlineStr">
        <is>
          <t>Natuf | Static | Become A Levantine Food | V1</t>
        </is>
      </c>
      <c r="F346" t="inlineStr">
        <is>
          <t>Natuf_MF</t>
        </is>
      </c>
      <c r="G346" t="inlineStr">
        <is>
          <t>Attempt 1</t>
        </is>
      </c>
      <c r="H346" s="39" t="str">
        <f>IF(ISNUMBER(MATCH(G346,QualityStatuses,0)),"Quality Lead","Non-Quality Lead")</f>
        <v>Non-Quality Lead</v>
      </c>
      <c r="I346" t="inlineStr">
        <is>
          <t>2026-10</t>
        </is>
      </c>
      <c r="J346" t="inlineStr">
        <is>
          <t>Wk of 2026-10-26</t>
        </is>
      </c>
      <c r="K346" t="inlineStr">
        <is>
          <t>Marshal Malbari</t>
        </is>
      </c>
      <c r="L346" t="inlineStr">
        <is>
          <t>Facebook</t>
        </is>
      </c>
      <c r="M346" t="inlineStr">
        <is>
          <t>Direct (campaign tagged in CRM)</t>
        </is>
      </c>
      <c r="N346" t="inlineStr">
        <is>
          <t>6ae2bc22f6a62b332eed66e4</t>
        </is>
      </c>
      <c r="O346" t="n">
        <v>1</v>
      </c>
      <c r="P346" s="40">
        <f>IF(A346="Lead",IF(ISNUMBER(MATCH(G346,QualityStatuses,0)),1,0),0)</f>
        <v>0</v>
      </c>
      <c r="Q346" s="40">
        <f>IF(A346="Lead",IF(G346="New Lead",0,1),0)</f>
        <v>1</v>
      </c>
      <c r="R346" s="40">
        <f>IF(A346="Lead",IF(G346="Lost",1,0),0)</f>
        <v>0</v>
      </c>
      <c r="S346" t="n">
        <v>2</v>
      </c>
      <c r="T346" t="n">
        <v>1</v>
      </c>
      <c r="U346" t="n">
        <v>0</v>
      </c>
      <c r="V346" t="n">
        <v>0</v>
      </c>
      <c r="W346" t="n">
        <v>0</v>
      </c>
      <c r="X346" t="n">
        <v>0</v>
      </c>
      <c r="Y346">
        <f>IF(AND(A346="Lead",COUNTIF(MetaCamps,C346)&gt;0),1,0)</f>
        <v>1</v>
      </c>
      <c r="Z346">
        <f>IF(Y346=1,P346,0)</f>
        <v>0</v>
      </c>
    </row>
    <row r="347">
      <c r="A347" t="inlineStr">
        <is>
          <t>Lead</t>
        </is>
      </c>
      <c r="B347" s="39" t="str">
        <f>IFERROR(INDEX(CampTypes,MATCH(C347,CampList,0)),"Unattributed")</f>
        <v>New</v>
      </c>
      <c r="C347" t="inlineStr">
        <is>
          <t>ABO | Natuf | Leads | Master Franchise | India | Oct26 | V1</t>
        </is>
      </c>
      <c r="D347" t="inlineStr">
        <is>
          <t>Natuf | Broad | Tier1 + Growth Cities | Oct26 | V1</t>
        </is>
      </c>
      <c r="E347" t="inlineStr">
        <is>
          <t>Natuf | Static | Lead Your State With | V1</t>
        </is>
      </c>
      <c r="F347" t="inlineStr">
        <is>
          <t>Natuf_MF</t>
        </is>
      </c>
      <c r="G347" t="inlineStr">
        <is>
          <t>Attempt 1</t>
        </is>
      </c>
      <c r="H347" s="39" t="str">
        <f>IF(ISNUMBER(MATCH(G347,QualityStatuses,0)),"Quality Lead","Non-Quality Lead")</f>
        <v>Non-Quality Lead</v>
      </c>
      <c r="I347" t="inlineStr">
        <is>
          <t>2026-10</t>
        </is>
      </c>
      <c r="J347" t="inlineStr">
        <is>
          <t>Wk of 2026-10-26</t>
        </is>
      </c>
      <c r="K347" t="inlineStr">
        <is>
          <t>Marshal Malbari</t>
        </is>
      </c>
      <c r="L347" t="inlineStr">
        <is>
          <t>Facebook</t>
        </is>
      </c>
      <c r="M347" t="inlineStr">
        <is>
          <t>Direct (campaign tagged in CRM)</t>
        </is>
      </c>
      <c r="N347" t="inlineStr">
        <is>
          <t>6ae2ba8a81fbf1492d4dcbdb</t>
        </is>
      </c>
      <c r="O347" t="n">
        <v>1</v>
      </c>
      <c r="P347" s="40">
        <f>IF(A347="Lead",IF(ISNUMBER(MATCH(G347,QualityStatuses,0)),1,0),0)</f>
        <v>0</v>
      </c>
      <c r="Q347" s="40">
        <f>IF(A347="Lead",IF(G347="New Lead",0,1),0)</f>
        <v>1</v>
      </c>
      <c r="R347" s="40">
        <f>IF(A347="Lead",IF(G347="Lost",1,0),0)</f>
        <v>0</v>
      </c>
      <c r="S347" t="n">
        <v>1</v>
      </c>
      <c r="T347" t="n">
        <v>0</v>
      </c>
      <c r="U347" t="n">
        <v>0</v>
      </c>
      <c r="V347" t="n">
        <v>0</v>
      </c>
      <c r="W347" t="n">
        <v>0</v>
      </c>
      <c r="X347" t="n">
        <v>0</v>
      </c>
      <c r="Y347">
        <f>IF(AND(A347="Lead",COUNTIF(MetaCamps,C347)&gt;0),1,0)</f>
        <v>1</v>
      </c>
      <c r="Z347">
        <f>IF(Y347=1,P347,0)</f>
        <v>0</v>
      </c>
    </row>
    <row r="348">
      <c r="A348" t="inlineStr">
        <is>
          <t>Lead</t>
        </is>
      </c>
      <c r="B348" s="39" t="str">
        <f>IFERROR(INDEX(CampTypes,MATCH(C348,CampList,0)),"Unattributed")</f>
        <v>New</v>
      </c>
      <c r="C348" t="inlineStr">
        <is>
          <t>ABO | Natuf | Leads | Unit Franchise | India | Oct26 | V1</t>
        </is>
      </c>
      <c r="D348" t="inlineStr">
        <is>
          <t>Natuf | Broad | Tier1 + Growth Cities | Oct26 | V1</t>
        </is>
      </c>
      <c r="E348" t="inlineStr">
        <is>
          <t>Natuf | Reel | Brand Ambassador | Heard Of Owning A Cafe | V1</t>
        </is>
      </c>
      <c r="F348" t="inlineStr">
        <is>
          <t>In House Natuf</t>
        </is>
      </c>
      <c r="G348" t="inlineStr">
        <is>
          <t>Details Shared</t>
        </is>
      </c>
      <c r="H348" s="39" t="str">
        <f>IF(ISNUMBER(MATCH(G348,QualityStatuses,0)),"Quality Lead","Non-Quality Lead")</f>
        <v>Quality Lead</v>
      </c>
      <c r="I348" t="inlineStr">
        <is>
          <t>2026-10</t>
        </is>
      </c>
      <c r="J348" t="inlineStr">
        <is>
          <t>Wk of 2026-10-26</t>
        </is>
      </c>
      <c r="K348" t="inlineStr">
        <is>
          <t>Omkar Navge</t>
        </is>
      </c>
      <c r="L348" t="inlineStr">
        <is>
          <t>Facebook</t>
        </is>
      </c>
      <c r="M348" t="inlineStr">
        <is>
          <t>Direct (campaign tagged in CRM)</t>
        </is>
      </c>
      <c r="N348" t="inlineStr">
        <is>
          <t>6ae2b9ee19ddc537f5794a24</t>
        </is>
      </c>
      <c r="O348" t="n">
        <v>1</v>
      </c>
      <c r="P348" s="40">
        <f>IF(A348="Lead",IF(ISNUMBER(MATCH(G348,QualityStatuses,0)),1,0),0)</f>
        <v>1</v>
      </c>
      <c r="Q348" s="40">
        <f>IF(A348="Lead",IF(G348="New Lead",0,1),0)</f>
        <v>1</v>
      </c>
      <c r="R348" s="40">
        <f>IF(A348="Lead",IF(G348="Lost",1,0),0)</f>
        <v>0</v>
      </c>
      <c r="S348" t="n">
        <v>1</v>
      </c>
      <c r="T348" t="n">
        <v>1</v>
      </c>
      <c r="U348" t="n">
        <v>0</v>
      </c>
      <c r="V348" t="n">
        <v>0</v>
      </c>
      <c r="W348" t="n">
        <v>0</v>
      </c>
      <c r="X348" t="n">
        <v>0</v>
      </c>
      <c r="Y348">
        <f>IF(AND(A348="Lead",COUNTIF(MetaCamps,C348)&gt;0),1,0)</f>
        <v>1</v>
      </c>
      <c r="Z348">
        <f>IF(Y348=1,P348,0)</f>
        <v>1</v>
      </c>
    </row>
    <row r="349">
      <c r="A349" t="inlineStr">
        <is>
          <t>Lead</t>
        </is>
      </c>
      <c r="B349" s="39" t="str">
        <f>IFERROR(INDEX(CampTypes,MATCH(C349,CampList,0)),"Unattributed")</f>
        <v>New</v>
      </c>
      <c r="C349" t="inlineStr">
        <is>
          <t>ABO | Natuf | Leads | Master Franchise | India | Oct26 | V1</t>
        </is>
      </c>
      <c r="D349" t="inlineStr">
        <is>
          <t>Natuf | Investors | Tier1 + Growth Cities | Oct26 | V1</t>
        </is>
      </c>
      <c r="E349" t="inlineStr">
        <is>
          <t>Natuf | Static | Become A Levantine Food | V1</t>
        </is>
      </c>
      <c r="F349" t="inlineStr">
        <is>
          <t>Natuf_MF</t>
        </is>
      </c>
      <c r="G349" t="inlineStr">
        <is>
          <t>Attempt 1</t>
        </is>
      </c>
      <c r="H349" s="39" t="str">
        <f>IF(ISNUMBER(MATCH(G349,QualityStatuses,0)),"Quality Lead","Non-Quality Lead")</f>
        <v>Non-Quality Lead</v>
      </c>
      <c r="I349" t="inlineStr">
        <is>
          <t>2026-10</t>
        </is>
      </c>
      <c r="J349" t="inlineStr">
        <is>
          <t>Wk of 2026-10-26</t>
        </is>
      </c>
      <c r="K349" t="inlineStr">
        <is>
          <t>Marshal Malbari</t>
        </is>
      </c>
      <c r="L349" t="inlineStr">
        <is>
          <t>Facebook</t>
        </is>
      </c>
      <c r="M349" t="inlineStr">
        <is>
          <t>Direct (campaign tagged in CRM)</t>
        </is>
      </c>
      <c r="N349" t="inlineStr">
        <is>
          <t>6ae2b1be4868a815775f85ee</t>
        </is>
      </c>
      <c r="O349" t="n">
        <v>1</v>
      </c>
      <c r="P349" s="40">
        <f>IF(A349="Lead",IF(ISNUMBER(MATCH(G349,QualityStatuses,0)),1,0),0)</f>
        <v>0</v>
      </c>
      <c r="Q349" s="40">
        <f>IF(A349="Lead",IF(G349="New Lead",0,1),0)</f>
        <v>1</v>
      </c>
      <c r="R349" s="40">
        <f>IF(A349="Lead",IF(G349="Lost",1,0),0)</f>
        <v>0</v>
      </c>
      <c r="S349" t="n">
        <v>1</v>
      </c>
      <c r="T349" t="n">
        <v>0</v>
      </c>
      <c r="U349" t="n">
        <v>0</v>
      </c>
      <c r="V349" t="n">
        <v>0</v>
      </c>
      <c r="W349" t="n">
        <v>0</v>
      </c>
      <c r="X349" t="n">
        <v>0</v>
      </c>
      <c r="Y349">
        <f>IF(AND(A349="Lead",COUNTIF(MetaCamps,C349)&gt;0),1,0)</f>
        <v>1</v>
      </c>
      <c r="Z349">
        <f>IF(Y349=1,P349,0)</f>
        <v>0</v>
      </c>
    </row>
    <row r="350">
      <c r="A350" t="inlineStr">
        <is>
          <t>Lead</t>
        </is>
      </c>
      <c r="B350" s="39" t="str">
        <f>IFERROR(INDEX(CampTypes,MATCH(C350,CampList,0)),"Unattributed")</f>
        <v>New</v>
      </c>
      <c r="C350" t="inlineStr">
        <is>
          <t>ABO | Natuf | Leads | Master Franchise | India | Oct26 | V1</t>
        </is>
      </c>
      <c r="D350" t="inlineStr">
        <is>
          <t>Natuf | Investors | Tier1 + Growth Cities | Oct26 | V1</t>
        </is>
      </c>
      <c r="E350" t="inlineStr">
        <is>
          <t>Natuf | Static | Become A Levantine Food | V1</t>
        </is>
      </c>
      <c r="F350" t="inlineStr">
        <is>
          <t>Natuf_MF</t>
        </is>
      </c>
      <c r="G350" t="inlineStr">
        <is>
          <t>Lost</t>
        </is>
      </c>
      <c r="H350" s="39" t="str">
        <f>IF(ISNUMBER(MATCH(G350,QualityStatuses,0)),"Quality Lead","Non-Quality Lead")</f>
        <v>Non-Quality Lead</v>
      </c>
      <c r="I350" t="inlineStr">
        <is>
          <t>2026-10</t>
        </is>
      </c>
      <c r="J350" t="inlineStr">
        <is>
          <t>Wk of 2026-10-26</t>
        </is>
      </c>
      <c r="K350" t="inlineStr">
        <is>
          <t>Marshal Malbari</t>
        </is>
      </c>
      <c r="L350" t="inlineStr">
        <is>
          <t>Facebook</t>
        </is>
      </c>
      <c r="M350" t="inlineStr">
        <is>
          <t>Direct (campaign tagged in CRM)</t>
        </is>
      </c>
      <c r="N350" t="inlineStr">
        <is>
          <t>6ae2b0843a8b695517b584be</t>
        </is>
      </c>
      <c r="O350" t="n">
        <v>1</v>
      </c>
      <c r="P350" s="40">
        <f>IF(A350="Lead",IF(ISNUMBER(MATCH(G350,QualityStatuses,0)),1,0),0)</f>
        <v>0</v>
      </c>
      <c r="Q350" s="40">
        <f>IF(A350="Lead",IF(G350="New Lead",0,1),0)</f>
        <v>1</v>
      </c>
      <c r="R350" s="40">
        <f>IF(A350="Lead",IF(G350="Lost",1,0),0)</f>
        <v>1</v>
      </c>
      <c r="S350" t="n">
        <v>1</v>
      </c>
      <c r="T350" t="n">
        <v>1</v>
      </c>
      <c r="U350" t="n">
        <v>0</v>
      </c>
      <c r="V350" t="n">
        <v>0</v>
      </c>
      <c r="W350" t="n">
        <v>0</v>
      </c>
      <c r="X350" t="n">
        <v>0</v>
      </c>
      <c r="Y350">
        <f>IF(AND(A350="Lead",COUNTIF(MetaCamps,C350)&gt;0),1,0)</f>
        <v>1</v>
      </c>
      <c r="Z350">
        <f>IF(Y350=1,P350,0)</f>
        <v>0</v>
      </c>
    </row>
    <row r="351">
      <c r="A351" t="inlineStr">
        <is>
          <t>Lead</t>
        </is>
      </c>
      <c r="B351" s="39" t="str">
        <f>IFERROR(INDEX(CampTypes,MATCH(C351,CampList,0)),"Unattributed")</f>
        <v>New</v>
      </c>
      <c r="C351" t="inlineStr">
        <is>
          <t>ABO | Natuf | Leads | Unit Franchise | India | Oct26 | V1</t>
        </is>
      </c>
      <c r="D351" t="inlineStr">
        <is>
          <t>Natuf | LAL 1% | India | Jul26 | V1</t>
        </is>
      </c>
      <c r="E351" t="inlineStr">
        <is>
          <t>Natuf | Reel | Brand Ambassador | Heard Of Owning A Cafe | V1</t>
        </is>
      </c>
      <c r="F351" t="inlineStr">
        <is>
          <t>In House Natuf</t>
        </is>
      </c>
      <c r="G351" t="inlineStr">
        <is>
          <t>Attempt 2</t>
        </is>
      </c>
      <c r="H351" s="39" t="str">
        <f>IF(ISNUMBER(MATCH(G351,QualityStatuses,0)),"Quality Lead","Non-Quality Lead")</f>
        <v>Non-Quality Lead</v>
      </c>
      <c r="I351" t="inlineStr">
        <is>
          <t>2026-10</t>
        </is>
      </c>
      <c r="J351" t="inlineStr">
        <is>
          <t>Wk of 2026-10-26</t>
        </is>
      </c>
      <c r="K351" t="inlineStr">
        <is>
          <t>Vikas Pathak</t>
        </is>
      </c>
      <c r="L351" t="inlineStr">
        <is>
          <t>Facebook</t>
        </is>
      </c>
      <c r="M351" t="inlineStr">
        <is>
          <t>Direct (campaign tagged in CRM)</t>
        </is>
      </c>
      <c r="N351" t="inlineStr">
        <is>
          <t>6ae2ac74d698636f27b93740</t>
        </is>
      </c>
      <c r="O351" t="n">
        <v>1</v>
      </c>
      <c r="P351" s="40">
        <f>IF(A351="Lead",IF(ISNUMBER(MATCH(G351,QualityStatuses,0)),1,0),0)</f>
        <v>0</v>
      </c>
      <c r="Q351" s="40">
        <f>IF(A351="Lead",IF(G351="New Lead",0,1),0)</f>
        <v>1</v>
      </c>
      <c r="R351" s="40">
        <f>IF(A351="Lead",IF(G351="Lost",1,0),0)</f>
        <v>0</v>
      </c>
      <c r="S351" t="n">
        <v>2</v>
      </c>
      <c r="T351" t="n">
        <v>0</v>
      </c>
      <c r="U351" t="n">
        <v>0</v>
      </c>
      <c r="V351" t="n">
        <v>0</v>
      </c>
      <c r="W351" t="n">
        <v>0</v>
      </c>
      <c r="X351" t="n">
        <v>0</v>
      </c>
      <c r="Y351">
        <f>IF(AND(A351="Lead",COUNTIF(MetaCamps,C351)&gt;0),1,0)</f>
        <v>1</v>
      </c>
      <c r="Z351">
        <f>IF(Y351=1,P351,0)</f>
        <v>0</v>
      </c>
    </row>
    <row r="352">
      <c r="A352" t="inlineStr">
        <is>
          <t>Lead</t>
        </is>
      </c>
      <c r="B352" s="39" t="str">
        <f>IFERROR(INDEX(CampTypes,MATCH(C352,CampList,0)),"Unattributed")</f>
        <v>New</v>
      </c>
      <c r="C352" t="inlineStr">
        <is>
          <t>ABO | Natuf | Leads | Unit Franchise | India | Oct26 | V1</t>
        </is>
      </c>
      <c r="D352" t="inlineStr">
        <is>
          <t>Natuf | Broad | Tier1 + Growth Cities | Oct26 | V1</t>
        </is>
      </c>
      <c r="E352" t="inlineStr">
        <is>
          <t>Natuf | Reel | Brand Ambassador | Heard Of Owning A Cafe | V1</t>
        </is>
      </c>
      <c r="F352" t="inlineStr">
        <is>
          <t>In House Natuf</t>
        </is>
      </c>
      <c r="G352" t="inlineStr">
        <is>
          <t>Attempt 1</t>
        </is>
      </c>
      <c r="H352" s="39" t="str">
        <f>IF(ISNUMBER(MATCH(G352,QualityStatuses,0)),"Quality Lead","Non-Quality Lead")</f>
        <v>Non-Quality Lead</v>
      </c>
      <c r="I352" t="inlineStr">
        <is>
          <t>2026-10</t>
        </is>
      </c>
      <c r="J352" t="inlineStr">
        <is>
          <t>Wk of 2026-10-26</t>
        </is>
      </c>
      <c r="K352" t="inlineStr">
        <is>
          <t>Omkar Navge</t>
        </is>
      </c>
      <c r="L352" t="inlineStr">
        <is>
          <t>Facebook</t>
        </is>
      </c>
      <c r="M352" t="inlineStr">
        <is>
          <t>Direct (campaign tagged in CRM)</t>
        </is>
      </c>
      <c r="N352" t="inlineStr">
        <is>
          <t>6ae2a1de0adfbf8553634d50</t>
        </is>
      </c>
      <c r="O352" t="n">
        <v>1</v>
      </c>
      <c r="P352" s="40">
        <f>IF(A352="Lead",IF(ISNUMBER(MATCH(G352,QualityStatuses,0)),1,0),0)</f>
        <v>0</v>
      </c>
      <c r="Q352" s="40">
        <f>IF(A352="Lead",IF(G352="New Lead",0,1),0)</f>
        <v>1</v>
      </c>
      <c r="R352" s="40">
        <f>IF(A352="Lead",IF(G352="Lost",1,0),0)</f>
        <v>0</v>
      </c>
      <c r="S352" t="n">
        <v>1</v>
      </c>
      <c r="T352" t="n">
        <v>0</v>
      </c>
      <c r="U352" t="n">
        <v>0</v>
      </c>
      <c r="V352" t="n">
        <v>0</v>
      </c>
      <c r="W352" t="n">
        <v>0</v>
      </c>
      <c r="X352" t="n">
        <v>0</v>
      </c>
      <c r="Y352">
        <f>IF(AND(A352="Lead",COUNTIF(MetaCamps,C352)&gt;0),1,0)</f>
        <v>1</v>
      </c>
      <c r="Z352">
        <f>IF(Y352=1,P352,0)</f>
        <v>0</v>
      </c>
    </row>
    <row r="353">
      <c r="A353" t="inlineStr">
        <is>
          <t>Lead</t>
        </is>
      </c>
      <c r="B353" s="39" t="str">
        <f>IFERROR(INDEX(CampTypes,MATCH(C353,CampList,0)),"Unattributed")</f>
        <v>New</v>
      </c>
      <c r="C353" t="inlineStr">
        <is>
          <t>ABO | Natuf | Leads | Unit Franchise | India | Oct26 | V1</t>
        </is>
      </c>
      <c r="D353" t="inlineStr">
        <is>
          <t>Natuf | Business Owners | Tier1 + Growth Cities | Oct26 | V1</t>
        </is>
      </c>
      <c r="E353" t="inlineStr">
        <is>
          <t>Natuf | Reel | Brand Ambassador | Heard Of Owning A Cafe | V1</t>
        </is>
      </c>
      <c r="F353" t="inlineStr">
        <is>
          <t>In House Natuf</t>
        </is>
      </c>
      <c r="G353" t="inlineStr">
        <is>
          <t>Lost</t>
        </is>
      </c>
      <c r="H353" s="39" t="str">
        <f>IF(ISNUMBER(MATCH(G353,QualityStatuses,0)),"Quality Lead","Non-Quality Lead")</f>
        <v>Non-Quality Lead</v>
      </c>
      <c r="I353" t="inlineStr">
        <is>
          <t>2026-10</t>
        </is>
      </c>
      <c r="J353" t="inlineStr">
        <is>
          <t>Wk of 2026-10-26</t>
        </is>
      </c>
      <c r="K353" t="inlineStr">
        <is>
          <t>Marshal Malbari</t>
        </is>
      </c>
      <c r="L353" t="inlineStr">
        <is>
          <t>Facebook</t>
        </is>
      </c>
      <c r="M353" t="inlineStr">
        <is>
          <t>Direct (campaign tagged in CRM)</t>
        </is>
      </c>
      <c r="N353" t="inlineStr">
        <is>
          <t>6ae2a19a90c77498320f27d4</t>
        </is>
      </c>
      <c r="O353" t="n">
        <v>1</v>
      </c>
      <c r="P353" s="40">
        <f>IF(A353="Lead",IF(ISNUMBER(MATCH(G353,QualityStatuses,0)),1,0),0)</f>
        <v>0</v>
      </c>
      <c r="Q353" s="40">
        <f>IF(A353="Lead",IF(G353="New Lead",0,1),0)</f>
        <v>1</v>
      </c>
      <c r="R353" s="40">
        <f>IF(A353="Lead",IF(G353="Lost",1,0),0)</f>
        <v>1</v>
      </c>
      <c r="S353" t="n">
        <v>1</v>
      </c>
      <c r="T353" t="n">
        <v>0</v>
      </c>
      <c r="U353" t="n">
        <v>0</v>
      </c>
      <c r="V353" t="n">
        <v>0</v>
      </c>
      <c r="W353" t="n">
        <v>0</v>
      </c>
      <c r="X353" t="n">
        <v>0</v>
      </c>
      <c r="Y353">
        <f>IF(AND(A353="Lead",COUNTIF(MetaCamps,C353)&gt;0),1,0)</f>
        <v>1</v>
      </c>
      <c r="Z353">
        <f>IF(Y353=1,P353,0)</f>
        <v>0</v>
      </c>
    </row>
    <row r="354">
      <c r="A354" t="inlineStr">
        <is>
          <t>Lead</t>
        </is>
      </c>
      <c r="B354" s="39" t="str">
        <f>IFERROR(INDEX(CampTypes,MATCH(C354,CampList,0)),"Unattributed")</f>
        <v>New</v>
      </c>
      <c r="C354" t="inlineStr">
        <is>
          <t>ABO | Natuf | Leads | Unit Franchise | India | Oct26 | V1</t>
        </is>
      </c>
      <c r="D354" t="inlineStr">
        <is>
          <t>Natuf | Broad | Tier1 + Growth Cities | Oct26 | V1</t>
        </is>
      </c>
      <c r="E354" t="inlineStr">
        <is>
          <t>Natuf | Reel | Brand Ambassador | Heard Of Owning A Cafe | V1</t>
        </is>
      </c>
      <c r="F354" t="inlineStr">
        <is>
          <t>In House Natuf</t>
        </is>
      </c>
      <c r="G354" t="inlineStr">
        <is>
          <t>Connected</t>
        </is>
      </c>
      <c r="H354" s="39" t="str">
        <f>IF(ISNUMBER(MATCH(G354,QualityStatuses,0)),"Quality Lead","Non-Quality Lead")</f>
        <v>Non-Quality Lead</v>
      </c>
      <c r="I354" t="inlineStr">
        <is>
          <t>2026-10</t>
        </is>
      </c>
      <c r="J354" t="inlineStr">
        <is>
          <t>Wk of 2026-10-26</t>
        </is>
      </c>
      <c r="K354" t="inlineStr">
        <is>
          <t>Omkar Navge</t>
        </is>
      </c>
      <c r="L354" t="inlineStr">
        <is>
          <t>Facebook</t>
        </is>
      </c>
      <c r="M354" t="inlineStr">
        <is>
          <t>Direct (campaign tagged in CRM)</t>
        </is>
      </c>
      <c r="N354" t="inlineStr">
        <is>
          <t>6ae29fbf736f570108f00b1f</t>
        </is>
      </c>
      <c r="O354" t="n">
        <v>1</v>
      </c>
      <c r="P354" s="40">
        <f>IF(A354="Lead",IF(ISNUMBER(MATCH(G354,QualityStatuses,0)),1,0),0)</f>
        <v>0</v>
      </c>
      <c r="Q354" s="40">
        <f>IF(A354="Lead",IF(G354="New Lead",0,1),0)</f>
        <v>1</v>
      </c>
      <c r="R354" s="40">
        <f>IF(A354="Lead",IF(G354="Lost",1,0),0)</f>
        <v>0</v>
      </c>
      <c r="S354" t="n">
        <v>1</v>
      </c>
      <c r="T354" t="n">
        <v>1</v>
      </c>
      <c r="U354" t="n">
        <v>0</v>
      </c>
      <c r="V354" t="n">
        <v>0</v>
      </c>
      <c r="W354" t="n">
        <v>0</v>
      </c>
      <c r="X354" t="n">
        <v>0</v>
      </c>
      <c r="Y354">
        <f>IF(AND(A354="Lead",COUNTIF(MetaCamps,C354)&gt;0),1,0)</f>
        <v>1</v>
      </c>
      <c r="Z354">
        <f>IF(Y354=1,P354,0)</f>
        <v>0</v>
      </c>
    </row>
    <row r="355">
      <c r="A355" t="inlineStr">
        <is>
          <t>Lead</t>
        </is>
      </c>
      <c r="B355" s="39" t="str">
        <f>IFERROR(INDEX(CampTypes,MATCH(C355,CampList,0)),"Unattributed")</f>
        <v>New</v>
      </c>
      <c r="C355" t="inlineStr">
        <is>
          <t>ABO | Natuf | Leads | Unit Franchise | India | Oct26 | V1</t>
        </is>
      </c>
      <c r="D355" t="inlineStr">
        <is>
          <t>Natuf | Broad | Tier1 + Growth Cities | Oct26 | V1</t>
        </is>
      </c>
      <c r="E355" t="inlineStr">
        <is>
          <t>Natuf | Reel | Brand Ambassador | Heard Of Owning A Cafe | V1</t>
        </is>
      </c>
      <c r="F355" t="inlineStr">
        <is>
          <t>In House Natuf</t>
        </is>
      </c>
      <c r="G355" t="inlineStr">
        <is>
          <t>Attempt 1</t>
        </is>
      </c>
      <c r="H355" s="39" t="str">
        <f>IF(ISNUMBER(MATCH(G355,QualityStatuses,0)),"Quality Lead","Non-Quality Lead")</f>
        <v>Non-Quality Lead</v>
      </c>
      <c r="I355" t="inlineStr">
        <is>
          <t>2026-10</t>
        </is>
      </c>
      <c r="J355" t="inlineStr">
        <is>
          <t>Wk of 2026-10-26</t>
        </is>
      </c>
      <c r="K355" t="inlineStr">
        <is>
          <t>Marshal Malbari</t>
        </is>
      </c>
      <c r="L355" t="inlineStr">
        <is>
          <t>Facebook</t>
        </is>
      </c>
      <c r="M355" t="inlineStr">
        <is>
          <t>Direct (campaign tagged in CRM)</t>
        </is>
      </c>
      <c r="N355" t="inlineStr">
        <is>
          <t>6ae29e04b13ee976b6d82495</t>
        </is>
      </c>
      <c r="O355" t="n">
        <v>1</v>
      </c>
      <c r="P355" s="40">
        <f>IF(A355="Lead",IF(ISNUMBER(MATCH(G355,QualityStatuses,0)),1,0),0)</f>
        <v>0</v>
      </c>
      <c r="Q355" s="40">
        <f>IF(A355="Lead",IF(G355="New Lead",0,1),0)</f>
        <v>1</v>
      </c>
      <c r="R355" s="40">
        <f>IF(A355="Lead",IF(G355="Lost",1,0),0)</f>
        <v>0</v>
      </c>
      <c r="S355" t="n">
        <v>1</v>
      </c>
      <c r="T355" t="n">
        <v>0</v>
      </c>
      <c r="U355" t="n">
        <v>0</v>
      </c>
      <c r="V355" t="n">
        <v>0</v>
      </c>
      <c r="W355" t="n">
        <v>0</v>
      </c>
      <c r="X355" t="n">
        <v>0</v>
      </c>
      <c r="Y355">
        <f>IF(AND(A355="Lead",COUNTIF(MetaCamps,C355)&gt;0),1,0)</f>
        <v>1</v>
      </c>
      <c r="Z355">
        <f>IF(Y355=1,P355,0)</f>
        <v>0</v>
      </c>
    </row>
    <row r="356">
      <c r="A356" t="inlineStr">
        <is>
          <t>Lead</t>
        </is>
      </c>
      <c r="B356" s="39" t="str">
        <f>IFERROR(INDEX(CampTypes,MATCH(C356,CampList,0)),"Unattributed")</f>
        <v>New</v>
      </c>
      <c r="C356" t="inlineStr">
        <is>
          <t>ABO | Natuf | Leads | Unit Franchise | India | Oct26 | V1</t>
        </is>
      </c>
      <c r="D356" t="inlineStr">
        <is>
          <t>Natuf | LAL 1% | India | Jul26 | V1</t>
        </is>
      </c>
      <c r="E356" t="inlineStr">
        <is>
          <t>Natuf | Reel | Brand Ambassador | Heard Of Owning A Cafe | V1</t>
        </is>
      </c>
      <c r="F356" t="inlineStr">
        <is>
          <t>In House Natuf</t>
        </is>
      </c>
      <c r="G356" t="inlineStr">
        <is>
          <t>Attempt 1</t>
        </is>
      </c>
      <c r="H356" s="39" t="str">
        <f>IF(ISNUMBER(MATCH(G356,QualityStatuses,0)),"Quality Lead","Non-Quality Lead")</f>
        <v>Non-Quality Lead</v>
      </c>
      <c r="I356" t="inlineStr">
        <is>
          <t>2026-10</t>
        </is>
      </c>
      <c r="J356" t="inlineStr">
        <is>
          <t>Wk of 2026-10-26</t>
        </is>
      </c>
      <c r="K356" t="inlineStr">
        <is>
          <t>Omkar Navge</t>
        </is>
      </c>
      <c r="L356" t="inlineStr">
        <is>
          <t>Facebook</t>
        </is>
      </c>
      <c r="M356" t="inlineStr">
        <is>
          <t>Direct (campaign tagged in CRM)</t>
        </is>
      </c>
      <c r="N356" t="inlineStr">
        <is>
          <t>6ae29d299da0666bd0db0c1c</t>
        </is>
      </c>
      <c r="O356" t="n">
        <v>1</v>
      </c>
      <c r="P356" s="40">
        <f>IF(A356="Lead",IF(ISNUMBER(MATCH(G356,QualityStatuses,0)),1,0),0)</f>
        <v>0</v>
      </c>
      <c r="Q356" s="40">
        <f>IF(A356="Lead",IF(G356="New Lead",0,1),0)</f>
        <v>1</v>
      </c>
      <c r="R356" s="40">
        <f>IF(A356="Lead",IF(G356="Lost",1,0),0)</f>
        <v>0</v>
      </c>
      <c r="S356" t="n">
        <v>2</v>
      </c>
      <c r="T356" t="n">
        <v>0</v>
      </c>
      <c r="U356" t="n">
        <v>0</v>
      </c>
      <c r="V356" t="n">
        <v>0</v>
      </c>
      <c r="W356" t="n">
        <v>0</v>
      </c>
      <c r="X356" t="n">
        <v>0</v>
      </c>
      <c r="Y356">
        <f>IF(AND(A356="Lead",COUNTIF(MetaCamps,C356)&gt;0),1,0)</f>
        <v>1</v>
      </c>
      <c r="Z356">
        <f>IF(Y356=1,P356,0)</f>
        <v>0</v>
      </c>
    </row>
    <row r="357">
      <c r="A357" t="inlineStr">
        <is>
          <t>Lead</t>
        </is>
      </c>
      <c r="B357" s="39" t="str">
        <f>IFERROR(INDEX(CampTypes,MATCH(C357,CampList,0)),"Unattributed")</f>
        <v>New</v>
      </c>
      <c r="C357" t="inlineStr">
        <is>
          <t>ABO | Natuf | Leads | Unit Franchise | India | Oct26 | V1</t>
        </is>
      </c>
      <c r="D357" t="inlineStr">
        <is>
          <t>Natuf | Broad | Tier1 + Growth Cities | Oct26 | V1</t>
        </is>
      </c>
      <c r="E357" t="inlineStr">
        <is>
          <t>Natuf | Reel | Brand Ambassador | Heard Of Owning A Cafe | V1</t>
        </is>
      </c>
      <c r="F357" t="inlineStr">
        <is>
          <t>In House Natuf</t>
        </is>
      </c>
      <c r="G357" t="inlineStr">
        <is>
          <t>Lost</t>
        </is>
      </c>
      <c r="H357" s="39" t="str">
        <f>IF(ISNUMBER(MATCH(G357,QualityStatuses,0)),"Quality Lead","Non-Quality Lead")</f>
        <v>Non-Quality Lead</v>
      </c>
      <c r="I357" t="inlineStr">
        <is>
          <t>2026-10</t>
        </is>
      </c>
      <c r="J357" t="inlineStr">
        <is>
          <t>Wk of 2026-10-26</t>
        </is>
      </c>
      <c r="K357" t="inlineStr">
        <is>
          <t>Marshal Malbari</t>
        </is>
      </c>
      <c r="L357" t="inlineStr">
        <is>
          <t>Facebook</t>
        </is>
      </c>
      <c r="M357" t="inlineStr">
        <is>
          <t>Direct (campaign tagged in CRM)</t>
        </is>
      </c>
      <c r="N357" t="inlineStr">
        <is>
          <t>6ae28dfe7a17a48fbdec0b16</t>
        </is>
      </c>
      <c r="O357" t="n">
        <v>1</v>
      </c>
      <c r="P357" s="40">
        <f>IF(A357="Lead",IF(ISNUMBER(MATCH(G357,QualityStatuses,0)),1,0),0)</f>
        <v>0</v>
      </c>
      <c r="Q357" s="40">
        <f>IF(A357="Lead",IF(G357="New Lead",0,1),0)</f>
        <v>1</v>
      </c>
      <c r="R357" s="40">
        <f>IF(A357="Lead",IF(G357="Lost",1,0),0)</f>
        <v>1</v>
      </c>
      <c r="S357" t="n">
        <v>1</v>
      </c>
      <c r="T357" t="n">
        <v>1</v>
      </c>
      <c r="U357" t="n">
        <v>0</v>
      </c>
      <c r="V357" t="n">
        <v>0</v>
      </c>
      <c r="W357" t="n">
        <v>0</v>
      </c>
      <c r="X357" t="n">
        <v>0</v>
      </c>
      <c r="Y357">
        <f>IF(AND(A357="Lead",COUNTIF(MetaCamps,C357)&gt;0),1,0)</f>
        <v>1</v>
      </c>
      <c r="Z357">
        <f>IF(Y357=1,P357,0)</f>
        <v>0</v>
      </c>
    </row>
    <row r="358">
      <c r="A358" t="inlineStr">
        <is>
          <t>Lead</t>
        </is>
      </c>
      <c r="B358" s="39" t="str">
        <f>IFERROR(INDEX(CampTypes,MATCH(C358,CampList,0)),"Unattributed")</f>
        <v>New</v>
      </c>
      <c r="C358" t="inlineStr">
        <is>
          <t>ABO | Natuf | Leads | Unit Franchise | India | Oct26 | V1</t>
        </is>
      </c>
      <c r="D358" t="inlineStr">
        <is>
          <t>Natuf | Business Owners | Tier1 + Growth Cities | Oct26 | V1</t>
        </is>
      </c>
      <c r="E358" t="inlineStr">
        <is>
          <t>Natuf | Reel | Brand Ambassador | Heard Of Owning A Cafe | V1</t>
        </is>
      </c>
      <c r="F358" t="inlineStr">
        <is>
          <t>In House Natuf</t>
        </is>
      </c>
      <c r="G358" t="inlineStr">
        <is>
          <t>Lost</t>
        </is>
      </c>
      <c r="H358" s="39" t="str">
        <f>IF(ISNUMBER(MATCH(G358,QualityStatuses,0)),"Quality Lead","Non-Quality Lead")</f>
        <v>Non-Quality Lead</v>
      </c>
      <c r="I358" t="inlineStr">
        <is>
          <t>2026-10</t>
        </is>
      </c>
      <c r="J358" t="inlineStr">
        <is>
          <t>Wk of 2026-10-26</t>
        </is>
      </c>
      <c r="K358" t="inlineStr">
        <is>
          <t>Omkar Navge</t>
        </is>
      </c>
      <c r="L358" t="inlineStr">
        <is>
          <t>Facebook</t>
        </is>
      </c>
      <c r="M358" t="inlineStr">
        <is>
          <t>Direct (campaign tagged in CRM)</t>
        </is>
      </c>
      <c r="N358" t="inlineStr">
        <is>
          <t>6ae27ecbffd87a94c2dec11f</t>
        </is>
      </c>
      <c r="O358" t="n">
        <v>1</v>
      </c>
      <c r="P358" s="40">
        <f>IF(A358="Lead",IF(ISNUMBER(MATCH(G358,QualityStatuses,0)),1,0),0)</f>
        <v>0</v>
      </c>
      <c r="Q358" s="40">
        <f>IF(A358="Lead",IF(G358="New Lead",0,1),0)</f>
        <v>1</v>
      </c>
      <c r="R358" s="40">
        <f>IF(A358="Lead",IF(G358="Lost",1,0),0)</f>
        <v>1</v>
      </c>
      <c r="S358" t="n">
        <v>1</v>
      </c>
      <c r="T358" t="n">
        <v>1</v>
      </c>
      <c r="U358" t="n">
        <v>0</v>
      </c>
      <c r="V358" t="n">
        <v>0</v>
      </c>
      <c r="W358" t="n">
        <v>0</v>
      </c>
      <c r="X358" t="n">
        <v>0</v>
      </c>
      <c r="Y358">
        <f>IF(AND(A358="Lead",COUNTIF(MetaCamps,C358)&gt;0),1,0)</f>
        <v>1</v>
      </c>
      <c r="Z358">
        <f>IF(Y358=1,P358,0)</f>
        <v>0</v>
      </c>
    </row>
    <row r="359">
      <c r="A359" t="inlineStr">
        <is>
          <t>Lead</t>
        </is>
      </c>
      <c r="B359" s="39" t="str">
        <f>IFERROR(INDEX(CampTypes,MATCH(C359,CampList,0)),"Unattributed")</f>
        <v>New</v>
      </c>
      <c r="C359" t="inlineStr">
        <is>
          <t>ABO | Natuf | Leads | Unit Franchise | India | Oct26 | V1</t>
        </is>
      </c>
      <c r="D359" t="inlineStr">
        <is>
          <t>Natuf | Investors | Tier1 + Growth Cities | Oct26 | V1</t>
        </is>
      </c>
      <c r="E359" t="inlineStr">
        <is>
          <t>Natuf | Reel | Brand Ambassador | Heard Of Owning A Cafe | V1</t>
        </is>
      </c>
      <c r="F359" t="inlineStr">
        <is>
          <t>In House Natuf</t>
        </is>
      </c>
      <c r="G359" t="inlineStr">
        <is>
          <t>Attempt 2</t>
        </is>
      </c>
      <c r="H359" s="39" t="str">
        <f>IF(ISNUMBER(MATCH(G359,QualityStatuses,0)),"Quality Lead","Non-Quality Lead")</f>
        <v>Non-Quality Lead</v>
      </c>
      <c r="I359" t="inlineStr">
        <is>
          <t>2026-10</t>
        </is>
      </c>
      <c r="J359" t="inlineStr">
        <is>
          <t>Wk of 2026-10-26</t>
        </is>
      </c>
      <c r="K359" t="inlineStr">
        <is>
          <t>Marshal Malbari</t>
        </is>
      </c>
      <c r="L359" t="inlineStr">
        <is>
          <t>Facebook</t>
        </is>
      </c>
      <c r="M359" t="inlineStr">
        <is>
          <t>Direct (campaign tagged in CRM)</t>
        </is>
      </c>
      <c r="N359" t="inlineStr">
        <is>
          <t>6ae27a002894d57eb3eabf27</t>
        </is>
      </c>
      <c r="O359" t="n">
        <v>1</v>
      </c>
      <c r="P359" s="40">
        <f>IF(A359="Lead",IF(ISNUMBER(MATCH(G359,QualityStatuses,0)),1,0),0)</f>
        <v>0</v>
      </c>
      <c r="Q359" s="40">
        <f>IF(A359="Lead",IF(G359="New Lead",0,1),0)</f>
        <v>1</v>
      </c>
      <c r="R359" s="40">
        <f>IF(A359="Lead",IF(G359="Lost",1,0),0)</f>
        <v>0</v>
      </c>
      <c r="S359" t="n">
        <v>3</v>
      </c>
      <c r="T359" t="n">
        <v>2</v>
      </c>
      <c r="U359" t="n">
        <v>0</v>
      </c>
      <c r="V359" t="n">
        <v>0</v>
      </c>
      <c r="W359" t="n">
        <v>0</v>
      </c>
      <c r="X359" t="n">
        <v>0</v>
      </c>
      <c r="Y359">
        <f>IF(AND(A359="Lead",COUNTIF(MetaCamps,C359)&gt;0),1,0)</f>
        <v>1</v>
      </c>
      <c r="Z359">
        <f>IF(Y359=1,P359,0)</f>
        <v>0</v>
      </c>
    </row>
    <row r="360">
      <c r="A360" t="inlineStr">
        <is>
          <t>Lead</t>
        </is>
      </c>
      <c r="B360" s="39" t="str">
        <f>IFERROR(INDEX(CampTypes,MATCH(C360,CampList,0)),"Unattributed")</f>
        <v>New</v>
      </c>
      <c r="C360" t="inlineStr">
        <is>
          <t>ABO | Natuf | Leads | Master Franchise | India | Oct26 | V1</t>
        </is>
      </c>
      <c r="D360" t="inlineStr">
        <is>
          <t>Natuf | Investors | Tier1 + Growth Cities | Oct26 | V1</t>
        </is>
      </c>
      <c r="E360" t="inlineStr">
        <is>
          <t>Natuf | Static | Become A Levantine Food | V1</t>
        </is>
      </c>
      <c r="F360" t="inlineStr">
        <is>
          <t>Natuf_MF</t>
        </is>
      </c>
      <c r="G360" t="inlineStr">
        <is>
          <t>Attempt 2</t>
        </is>
      </c>
      <c r="H360" s="39" t="str">
        <f>IF(ISNUMBER(MATCH(G360,QualityStatuses,0)),"Quality Lead","Non-Quality Lead")</f>
        <v>Non-Quality Lead</v>
      </c>
      <c r="I360" t="inlineStr">
        <is>
          <t>2026-10</t>
        </is>
      </c>
      <c r="J360" t="inlineStr">
        <is>
          <t>Wk of 2026-10-26</t>
        </is>
      </c>
      <c r="K360" t="inlineStr">
        <is>
          <t>Marshal Malbari</t>
        </is>
      </c>
      <c r="L360" t="inlineStr">
        <is>
          <t>Facebook</t>
        </is>
      </c>
      <c r="M360" t="inlineStr">
        <is>
          <t>Direct (campaign tagged in CRM)</t>
        </is>
      </c>
      <c r="N360" t="inlineStr">
        <is>
          <t>6ae2726182368d9684507759</t>
        </is>
      </c>
      <c r="O360" t="n">
        <v>1</v>
      </c>
      <c r="P360" s="40">
        <f>IF(A360="Lead",IF(ISNUMBER(MATCH(G360,QualityStatuses,0)),1,0),0)</f>
        <v>0</v>
      </c>
      <c r="Q360" s="40">
        <f>IF(A360="Lead",IF(G360="New Lead",0,1),0)</f>
        <v>1</v>
      </c>
      <c r="R360" s="40">
        <f>IF(A360="Lead",IF(G360="Lost",1,0),0)</f>
        <v>0</v>
      </c>
      <c r="S360" t="n">
        <v>2</v>
      </c>
      <c r="T360" t="n">
        <v>0</v>
      </c>
      <c r="U360" t="n">
        <v>0</v>
      </c>
      <c r="V360" t="n">
        <v>0</v>
      </c>
      <c r="W360" t="n">
        <v>0</v>
      </c>
      <c r="X360" t="n">
        <v>0</v>
      </c>
      <c r="Y360">
        <f>IF(AND(A360="Lead",COUNTIF(MetaCamps,C360)&gt;0),1,0)</f>
        <v>1</v>
      </c>
      <c r="Z360">
        <f>IF(Y360=1,P360,0)</f>
        <v>0</v>
      </c>
    </row>
    <row r="361">
      <c r="A361" t="inlineStr">
        <is>
          <t>Lead</t>
        </is>
      </c>
      <c r="B361" s="39" t="str">
        <f>IFERROR(INDEX(CampTypes,MATCH(C361,CampList,0)),"Unattributed")</f>
        <v>New</v>
      </c>
      <c r="C361" t="inlineStr">
        <is>
          <t>ABO | Natuf | Leads | Unit Franchise | India | Oct26 | V1</t>
        </is>
      </c>
      <c r="D361" t="inlineStr">
        <is>
          <t>Natuf | Broad | Tier1 + Growth Cities | Oct26 | V1</t>
        </is>
      </c>
      <c r="E361" t="inlineStr">
        <is>
          <t>Natuf | Reel | Brand Ambassador | Heard Of Owning A Cafe | V1</t>
        </is>
      </c>
      <c r="F361" t="inlineStr">
        <is>
          <t>In House Natuf</t>
        </is>
      </c>
      <c r="G361" t="inlineStr">
        <is>
          <t>Details Shared</t>
        </is>
      </c>
      <c r="H361" s="39" t="str">
        <f>IF(ISNUMBER(MATCH(G361,QualityStatuses,0)),"Quality Lead","Non-Quality Lead")</f>
        <v>Quality Lead</v>
      </c>
      <c r="I361" t="inlineStr">
        <is>
          <t>2026-10</t>
        </is>
      </c>
      <c r="J361" t="inlineStr">
        <is>
          <t>Wk of 2026-10-26</t>
        </is>
      </c>
      <c r="K361" t="inlineStr">
        <is>
          <t>Omkar Navge</t>
        </is>
      </c>
      <c r="L361" t="inlineStr">
        <is>
          <t>Facebook</t>
        </is>
      </c>
      <c r="M361" t="inlineStr">
        <is>
          <t>Direct (campaign tagged in CRM)</t>
        </is>
      </c>
      <c r="N361" t="inlineStr">
        <is>
          <t>6ae27095d3e9888b60845a25</t>
        </is>
      </c>
      <c r="O361" t="n">
        <v>1</v>
      </c>
      <c r="P361" s="40">
        <f>IF(A361="Lead",IF(ISNUMBER(MATCH(G361,QualityStatuses,0)),1,0),0)</f>
        <v>1</v>
      </c>
      <c r="Q361" s="40">
        <f>IF(A361="Lead",IF(G361="New Lead",0,1),0)</f>
        <v>1</v>
      </c>
      <c r="R361" s="40">
        <f>IF(A361="Lead",IF(G361="Lost",1,0),0)</f>
        <v>0</v>
      </c>
      <c r="S361" t="n">
        <v>1</v>
      </c>
      <c r="T361" t="n">
        <v>1</v>
      </c>
      <c r="U361" t="n">
        <v>0</v>
      </c>
      <c r="V361" t="n">
        <v>0</v>
      </c>
      <c r="W361" t="n">
        <v>0</v>
      </c>
      <c r="X361" t="n">
        <v>0</v>
      </c>
      <c r="Y361">
        <f>IF(AND(A361="Lead",COUNTIF(MetaCamps,C361)&gt;0),1,0)</f>
        <v>1</v>
      </c>
      <c r="Z361">
        <f>IF(Y361=1,P361,0)</f>
        <v>1</v>
      </c>
    </row>
    <row r="362">
      <c r="A362" t="inlineStr">
        <is>
          <t>Lead</t>
        </is>
      </c>
      <c r="B362" s="39" t="str">
        <f>IFERROR(INDEX(CampTypes,MATCH(C362,CampList,0)),"Unattributed")</f>
        <v>New</v>
      </c>
      <c r="C362" t="inlineStr">
        <is>
          <t>ABO | Natuf | Leads | Unit Franchise | India | Oct26 | V1</t>
        </is>
      </c>
      <c r="D362" t="inlineStr">
        <is>
          <t>Natuf | Business Owners | Tier1 + Growth Cities | Oct26 | V1</t>
        </is>
      </c>
      <c r="E362" t="inlineStr">
        <is>
          <t>Natuf | Reel | Brand Ambassador | Heard Of Owning A Cafe | V1</t>
        </is>
      </c>
      <c r="F362" t="inlineStr">
        <is>
          <t>In House Natuf</t>
        </is>
      </c>
      <c r="G362" t="inlineStr">
        <is>
          <t>Connected</t>
        </is>
      </c>
      <c r="H362" s="39" t="str">
        <f>IF(ISNUMBER(MATCH(G362,QualityStatuses,0)),"Quality Lead","Non-Quality Lead")</f>
        <v>Non-Quality Lead</v>
      </c>
      <c r="I362" t="inlineStr">
        <is>
          <t>2026-10</t>
        </is>
      </c>
      <c r="J362" t="inlineStr">
        <is>
          <t>Wk of 2026-10-26</t>
        </is>
      </c>
      <c r="K362" t="inlineStr">
        <is>
          <t>Omkar Navge</t>
        </is>
      </c>
      <c r="L362" t="inlineStr">
        <is>
          <t>Facebook</t>
        </is>
      </c>
      <c r="M362" t="inlineStr">
        <is>
          <t>Direct (campaign tagged in CRM)</t>
        </is>
      </c>
      <c r="N362" t="inlineStr">
        <is>
          <t>6ae26332319c6d5750f5ffe2</t>
        </is>
      </c>
      <c r="O362" t="n">
        <v>1</v>
      </c>
      <c r="P362" s="40">
        <f>IF(A362="Lead",IF(ISNUMBER(MATCH(G362,QualityStatuses,0)),1,0),0)</f>
        <v>0</v>
      </c>
      <c r="Q362" s="40">
        <f>IF(A362="Lead",IF(G362="New Lead",0,1),0)</f>
        <v>1</v>
      </c>
      <c r="R362" s="40">
        <f>IF(A362="Lead",IF(G362="Lost",1,0),0)</f>
        <v>0</v>
      </c>
      <c r="S362" t="n">
        <v>1</v>
      </c>
      <c r="T362" t="n">
        <v>1</v>
      </c>
      <c r="U362" t="n">
        <v>0</v>
      </c>
      <c r="V362" t="n">
        <v>0</v>
      </c>
      <c r="W362" t="n">
        <v>0</v>
      </c>
      <c r="X362" t="n">
        <v>0</v>
      </c>
      <c r="Y362">
        <f>IF(AND(A362="Lead",COUNTIF(MetaCamps,C362)&gt;0),1,0)</f>
        <v>1</v>
      </c>
      <c r="Z362">
        <f>IF(Y362=1,P362,0)</f>
        <v>0</v>
      </c>
    </row>
    <row r="363">
      <c r="A363" t="inlineStr">
        <is>
          <t>Lead</t>
        </is>
      </c>
      <c r="B363" s="39" t="str">
        <f>IFERROR(INDEX(CampTypes,MATCH(C363,CampList,0)),"Unattributed")</f>
        <v>New</v>
      </c>
      <c r="C363" t="inlineStr">
        <is>
          <t>ABO | Natuf | Leads | Unit Franchise | India | Oct26 | V1</t>
        </is>
      </c>
      <c r="D363" t="inlineStr">
        <is>
          <t>Natuf | Investors | Tier1 + Growth Cities | Oct26 | V1</t>
        </is>
      </c>
      <c r="E363" t="inlineStr">
        <is>
          <t>Natuf | Reel | Brand Ambassador | Heard Of Owning A Cafe | V1</t>
        </is>
      </c>
      <c r="F363" t="inlineStr">
        <is>
          <t>In House Natuf</t>
        </is>
      </c>
      <c r="G363" t="inlineStr">
        <is>
          <t>Details Shared</t>
        </is>
      </c>
      <c r="H363" s="39" t="str">
        <f>IF(ISNUMBER(MATCH(G363,QualityStatuses,0)),"Quality Lead","Non-Quality Lead")</f>
        <v>Quality Lead</v>
      </c>
      <c r="I363" t="inlineStr">
        <is>
          <t>2026-10</t>
        </is>
      </c>
      <c r="J363" t="inlineStr">
        <is>
          <t>Wk of 2026-10-26</t>
        </is>
      </c>
      <c r="K363" t="inlineStr">
        <is>
          <t>Vikas Pathak</t>
        </is>
      </c>
      <c r="L363" t="inlineStr">
        <is>
          <t>Facebook</t>
        </is>
      </c>
      <c r="M363" t="inlineStr">
        <is>
          <t>Direct (campaign tagged in CRM)</t>
        </is>
      </c>
      <c r="N363" t="inlineStr">
        <is>
          <t>6ae25dc665b83f4d56f61328</t>
        </is>
      </c>
      <c r="O363" t="n">
        <v>1</v>
      </c>
      <c r="P363" s="40">
        <f>IF(A363="Lead",IF(ISNUMBER(MATCH(G363,QualityStatuses,0)),1,0),0)</f>
        <v>1</v>
      </c>
      <c r="Q363" s="40">
        <f>IF(A363="Lead",IF(G363="New Lead",0,1),0)</f>
        <v>1</v>
      </c>
      <c r="R363" s="40">
        <f>IF(A363="Lead",IF(G363="Lost",1,0),0)</f>
        <v>0</v>
      </c>
      <c r="S363" t="n">
        <v>2</v>
      </c>
      <c r="T363" t="n">
        <v>2</v>
      </c>
      <c r="U363" t="n">
        <v>0</v>
      </c>
      <c r="V363" t="n">
        <v>0</v>
      </c>
      <c r="W363" t="n">
        <v>0</v>
      </c>
      <c r="X363" t="n">
        <v>0</v>
      </c>
      <c r="Y363">
        <f>IF(AND(A363="Lead",COUNTIF(MetaCamps,C363)&gt;0),1,0)</f>
        <v>1</v>
      </c>
      <c r="Z363">
        <f>IF(Y363=1,P363,0)</f>
        <v>1</v>
      </c>
    </row>
    <row r="364">
      <c r="A364" t="inlineStr">
        <is>
          <t>Lead</t>
        </is>
      </c>
      <c r="B364" s="39" t="str">
        <f>IFERROR(INDEX(CampTypes,MATCH(C364,CampList,0)),"Unattributed")</f>
        <v>New</v>
      </c>
      <c r="C364" t="inlineStr">
        <is>
          <t>ABO | Natuf | Leads | Unit Franchise | India | Oct26 | V1</t>
        </is>
      </c>
      <c r="D364" t="inlineStr">
        <is>
          <t>Natuf | Investors | Tier1 + Growth Cities | Oct26 | V1</t>
        </is>
      </c>
      <c r="E364" t="inlineStr">
        <is>
          <t>Natuf | Reel | Brand Ambassador | Heard Of Owning A Cafe | V1</t>
        </is>
      </c>
      <c r="F364" t="inlineStr">
        <is>
          <t>In House Natuf</t>
        </is>
      </c>
      <c r="G364" t="inlineStr">
        <is>
          <t>Attempt 1</t>
        </is>
      </c>
      <c r="H364" s="39" t="str">
        <f>IF(ISNUMBER(MATCH(G364,QualityStatuses,0)),"Quality Lead","Non-Quality Lead")</f>
        <v>Non-Quality Lead</v>
      </c>
      <c r="I364" t="inlineStr">
        <is>
          <t>2026-10</t>
        </is>
      </c>
      <c r="J364" t="inlineStr">
        <is>
          <t>Wk of 2026-10-26</t>
        </is>
      </c>
      <c r="K364" t="inlineStr">
        <is>
          <t>Vikas Pathak</t>
        </is>
      </c>
      <c r="L364" t="inlineStr">
        <is>
          <t>Facebook</t>
        </is>
      </c>
      <c r="M364" t="inlineStr">
        <is>
          <t>Direct (campaign tagged in CRM)</t>
        </is>
      </c>
      <c r="N364" t="inlineStr">
        <is>
          <t>6ae24de42c7d03f5470d04b2</t>
        </is>
      </c>
      <c r="O364" t="n">
        <v>1</v>
      </c>
      <c r="P364" s="40">
        <f>IF(A364="Lead",IF(ISNUMBER(MATCH(G364,QualityStatuses,0)),1,0),0)</f>
        <v>0</v>
      </c>
      <c r="Q364" s="40">
        <f>IF(A364="Lead",IF(G364="New Lead",0,1),0)</f>
        <v>1</v>
      </c>
      <c r="R364" s="40">
        <f>IF(A364="Lead",IF(G364="Lost",1,0),0)</f>
        <v>0</v>
      </c>
      <c r="S364" t="n">
        <v>3</v>
      </c>
      <c r="T364" t="n">
        <v>1</v>
      </c>
      <c r="U364" t="n">
        <v>0</v>
      </c>
      <c r="V364" t="n">
        <v>0</v>
      </c>
      <c r="W364" t="n">
        <v>0</v>
      </c>
      <c r="X364" t="n">
        <v>0</v>
      </c>
      <c r="Y364">
        <f>IF(AND(A364="Lead",COUNTIF(MetaCamps,C364)&gt;0),1,0)</f>
        <v>1</v>
      </c>
      <c r="Z364">
        <f>IF(Y364=1,P364,0)</f>
        <v>0</v>
      </c>
    </row>
    <row r="365">
      <c r="A365" t="inlineStr">
        <is>
          <t>Lead</t>
        </is>
      </c>
      <c r="B365" s="39" t="str">
        <f>IFERROR(INDEX(CampTypes,MATCH(C365,CampList,0)),"Unattributed")</f>
        <v>New</v>
      </c>
      <c r="C365" t="inlineStr">
        <is>
          <t>ABO | Natuf | Leads | Master Franchise | India | Oct26 | V1</t>
        </is>
      </c>
      <c r="D365" t="inlineStr">
        <is>
          <t>Natuf | Business Owners | Tier1 + Growth Cities | Oct26 | V1</t>
        </is>
      </c>
      <c r="E365" t="inlineStr">
        <is>
          <t>Natuf | Static | Become A Levantine Food | V1</t>
        </is>
      </c>
      <c r="F365" t="inlineStr">
        <is>
          <t>Natuf_MF</t>
        </is>
      </c>
      <c r="G365" t="inlineStr">
        <is>
          <t>Attempt 1</t>
        </is>
      </c>
      <c r="H365" s="39" t="str">
        <f>IF(ISNUMBER(MATCH(G365,QualityStatuses,0)),"Quality Lead","Non-Quality Lead")</f>
        <v>Non-Quality Lead</v>
      </c>
      <c r="I365" t="inlineStr">
        <is>
          <t>2026-10</t>
        </is>
      </c>
      <c r="J365" t="inlineStr">
        <is>
          <t>Wk of 2026-10-26</t>
        </is>
      </c>
      <c r="K365" t="inlineStr">
        <is>
          <t>Marshal Malbari</t>
        </is>
      </c>
      <c r="L365" t="inlineStr">
        <is>
          <t>Facebook</t>
        </is>
      </c>
      <c r="M365" t="inlineStr">
        <is>
          <t>Direct (campaign tagged in CRM)</t>
        </is>
      </c>
      <c r="N365" t="inlineStr">
        <is>
          <t>6ae249471da50aeeaef7dda3</t>
        </is>
      </c>
      <c r="O365" t="n">
        <v>1</v>
      </c>
      <c r="P365" s="40">
        <f>IF(A365="Lead",IF(ISNUMBER(MATCH(G365,QualityStatuses,0)),1,0),0)</f>
        <v>0</v>
      </c>
      <c r="Q365" s="40">
        <f>IF(A365="Lead",IF(G365="New Lead",0,1),0)</f>
        <v>1</v>
      </c>
      <c r="R365" s="40">
        <f>IF(A365="Lead",IF(G365="Lost",1,0),0)</f>
        <v>0</v>
      </c>
      <c r="S365" t="n">
        <v>1</v>
      </c>
      <c r="T365" t="n">
        <v>0</v>
      </c>
      <c r="U365" t="n">
        <v>0</v>
      </c>
      <c r="V365" t="n">
        <v>0</v>
      </c>
      <c r="W365" t="n">
        <v>0</v>
      </c>
      <c r="X365" t="n">
        <v>0</v>
      </c>
      <c r="Y365">
        <f>IF(AND(A365="Lead",COUNTIF(MetaCamps,C365)&gt;0),1,0)</f>
        <v>1</v>
      </c>
      <c r="Z365">
        <f>IF(Y365=1,P365,0)</f>
        <v>0</v>
      </c>
    </row>
    <row r="366">
      <c r="A366" t="inlineStr">
        <is>
          <t>Lead</t>
        </is>
      </c>
      <c r="B366" s="39" t="str">
        <f>IFERROR(INDEX(CampTypes,MATCH(C366,CampList,0)),"Unattributed")</f>
        <v>New</v>
      </c>
      <c r="C366" t="inlineStr">
        <is>
          <t>ABO | Natuf | Leads | Unit Franchise | India | Oct26 | V1</t>
        </is>
      </c>
      <c r="D366" t="inlineStr">
        <is>
          <t>Natuf | Broad | Tier1 + Growth Cities | Oct26 | V1</t>
        </is>
      </c>
      <c r="E366" t="inlineStr">
        <is>
          <t>Natuf | Reel | Brand Ambassador | Heard Of Owning A Cafe | V1</t>
        </is>
      </c>
      <c r="F366" t="inlineStr">
        <is>
          <t>In House Natuf</t>
        </is>
      </c>
      <c r="G366" t="inlineStr">
        <is>
          <t>Follow-Up</t>
        </is>
      </c>
      <c r="H366" s="39" t="str">
        <f>IF(ISNUMBER(MATCH(G366,QualityStatuses,0)),"Quality Lead","Non-Quality Lead")</f>
        <v>Quality Lead</v>
      </c>
      <c r="I366" t="inlineStr">
        <is>
          <t>2026-10</t>
        </is>
      </c>
      <c r="J366" t="inlineStr">
        <is>
          <t>Wk of 2026-10-26</t>
        </is>
      </c>
      <c r="K366" t="inlineStr">
        <is>
          <t>Omkar Navge</t>
        </is>
      </c>
      <c r="L366" t="inlineStr">
        <is>
          <t>Facebook</t>
        </is>
      </c>
      <c r="M366" t="inlineStr">
        <is>
          <t>Direct (campaign tagged in CRM)</t>
        </is>
      </c>
      <c r="N366" t="inlineStr">
        <is>
          <t>6ae244b42399fd040b98531f</t>
        </is>
      </c>
      <c r="O366" t="n">
        <v>1</v>
      </c>
      <c r="P366" s="40">
        <f>IF(A366="Lead",IF(ISNUMBER(MATCH(G366,QualityStatuses,0)),1,0),0)</f>
        <v>1</v>
      </c>
      <c r="Q366" s="40">
        <f>IF(A366="Lead",IF(G366="New Lead",0,1),0)</f>
        <v>1</v>
      </c>
      <c r="R366" s="40">
        <f>IF(A366="Lead",IF(G366="Lost",1,0),0)</f>
        <v>0</v>
      </c>
      <c r="S366" t="n">
        <v>1</v>
      </c>
      <c r="T366" t="n">
        <v>1</v>
      </c>
      <c r="U366" t="n">
        <v>0</v>
      </c>
      <c r="V366" t="n">
        <v>0</v>
      </c>
      <c r="W366" t="n">
        <v>0</v>
      </c>
      <c r="X366" t="n">
        <v>0</v>
      </c>
      <c r="Y366">
        <f>IF(AND(A366="Lead",COUNTIF(MetaCamps,C366)&gt;0),1,0)</f>
        <v>1</v>
      </c>
      <c r="Z366">
        <f>IF(Y366=1,P366,0)</f>
        <v>1</v>
      </c>
    </row>
    <row r="367">
      <c r="A367" t="inlineStr">
        <is>
          <t>Lead</t>
        </is>
      </c>
      <c r="B367" s="39" t="str">
        <f>IFERROR(INDEX(CampTypes,MATCH(C367,CampList,0)),"Unattributed")</f>
        <v>New</v>
      </c>
      <c r="C367" t="inlineStr">
        <is>
          <t>ABO | Natuf | Leads | Unit Franchise | India | Oct26 | V1</t>
        </is>
      </c>
      <c r="D367" t="inlineStr">
        <is>
          <t>Natuf | LAL 1% | India | Jul26 | V1</t>
        </is>
      </c>
      <c r="E367" t="inlineStr">
        <is>
          <t>Natuf | Reel | Brand Ambassador | Heard Of Owning A Cafe | V1</t>
        </is>
      </c>
      <c r="F367" t="inlineStr">
        <is>
          <t>In House Natuf</t>
        </is>
      </c>
      <c r="G367" t="inlineStr">
        <is>
          <t>Details Shared</t>
        </is>
      </c>
      <c r="H367" s="39" t="str">
        <f>IF(ISNUMBER(MATCH(G367,QualityStatuses,0)),"Quality Lead","Non-Quality Lead")</f>
        <v>Quality Lead</v>
      </c>
      <c r="I367" t="inlineStr">
        <is>
          <t>2026-10</t>
        </is>
      </c>
      <c r="J367" t="inlineStr">
        <is>
          <t>Wk of 2026-10-26</t>
        </is>
      </c>
      <c r="K367" t="inlineStr">
        <is>
          <t>Vikas Pathak</t>
        </is>
      </c>
      <c r="L367" t="inlineStr">
        <is>
          <t>Facebook</t>
        </is>
      </c>
      <c r="M367" t="inlineStr">
        <is>
          <t>Direct (campaign tagged in CRM)</t>
        </is>
      </c>
      <c r="N367" t="inlineStr">
        <is>
          <t>6ae243719c097a6225f5c37d</t>
        </is>
      </c>
      <c r="O367" t="n">
        <v>1</v>
      </c>
      <c r="P367" s="40">
        <f>IF(A367="Lead",IF(ISNUMBER(MATCH(G367,QualityStatuses,0)),1,0),0)</f>
        <v>1</v>
      </c>
      <c r="Q367" s="40">
        <f>IF(A367="Lead",IF(G367="New Lead",0,1),0)</f>
        <v>1</v>
      </c>
      <c r="R367" s="40">
        <f>IF(A367="Lead",IF(G367="Lost",1,0),0)</f>
        <v>0</v>
      </c>
      <c r="S367" t="n">
        <v>0</v>
      </c>
      <c r="T367" t="n">
        <v>0</v>
      </c>
      <c r="U367" t="n">
        <v>0</v>
      </c>
      <c r="V367" t="n">
        <v>0</v>
      </c>
      <c r="W367" t="n">
        <v>0</v>
      </c>
      <c r="X367" t="n">
        <v>0</v>
      </c>
      <c r="Y367">
        <f>IF(AND(A367="Lead",COUNTIF(MetaCamps,C367)&gt;0),1,0)</f>
        <v>1</v>
      </c>
      <c r="Z367">
        <f>IF(Y367=1,P367,0)</f>
        <v>1</v>
      </c>
    </row>
    <row r="368">
      <c r="A368" t="inlineStr">
        <is>
          <t>Lead</t>
        </is>
      </c>
      <c r="B368" s="39" t="str">
        <f>IFERROR(INDEX(CampTypes,MATCH(C368,CampList,0)),"Unattributed")</f>
        <v>New</v>
      </c>
      <c r="C368" t="inlineStr">
        <is>
          <t>ABO | Natuf | Leads | Unit Franchise | India | Oct26 | V1</t>
        </is>
      </c>
      <c r="D368" t="inlineStr">
        <is>
          <t>Natuf | LAL 1% | India | Jul26 | V1</t>
        </is>
      </c>
      <c r="E368" t="inlineStr">
        <is>
          <t>Natuf | Reel | Brand Ambassador | Heard Of Owning A Cafe | V1</t>
        </is>
      </c>
      <c r="F368" t="inlineStr">
        <is>
          <t>In House Natuf</t>
        </is>
      </c>
      <c r="G368" t="inlineStr">
        <is>
          <t>Attempt 1</t>
        </is>
      </c>
      <c r="H368" s="39" t="str">
        <f>IF(ISNUMBER(MATCH(G368,QualityStatuses,0)),"Quality Lead","Non-Quality Lead")</f>
        <v>Non-Quality Lead</v>
      </c>
      <c r="I368" t="inlineStr">
        <is>
          <t>2026-10</t>
        </is>
      </c>
      <c r="J368" t="inlineStr">
        <is>
          <t>Wk of 2026-10-26</t>
        </is>
      </c>
      <c r="K368" t="inlineStr">
        <is>
          <t>Omkar Navge</t>
        </is>
      </c>
      <c r="L368" t="inlineStr">
        <is>
          <t>Facebook</t>
        </is>
      </c>
      <c r="M368" t="inlineStr">
        <is>
          <t>Direct (campaign tagged in CRM)</t>
        </is>
      </c>
      <c r="N368" t="inlineStr">
        <is>
          <t>6ae24336e9b29dad18f4800b</t>
        </is>
      </c>
      <c r="O368" t="n">
        <v>1</v>
      </c>
      <c r="P368" s="40">
        <f>IF(A368="Lead",IF(ISNUMBER(MATCH(G368,QualityStatuses,0)),1,0),0)</f>
        <v>0</v>
      </c>
      <c r="Q368" s="40">
        <f>IF(A368="Lead",IF(G368="New Lead",0,1),0)</f>
        <v>1</v>
      </c>
      <c r="R368" s="40">
        <f>IF(A368="Lead",IF(G368="Lost",1,0),0)</f>
        <v>0</v>
      </c>
      <c r="S368" t="n">
        <v>2</v>
      </c>
      <c r="T368" t="n">
        <v>0</v>
      </c>
      <c r="U368" t="n">
        <v>0</v>
      </c>
      <c r="V368" t="n">
        <v>0</v>
      </c>
      <c r="W368" t="n">
        <v>0</v>
      </c>
      <c r="X368" t="n">
        <v>0</v>
      </c>
      <c r="Y368">
        <f>IF(AND(A368="Lead",COUNTIF(MetaCamps,C368)&gt;0),1,0)</f>
        <v>1</v>
      </c>
      <c r="Z368">
        <f>IF(Y368=1,P368,0)</f>
        <v>0</v>
      </c>
    </row>
    <row r="369">
      <c r="A369" t="inlineStr">
        <is>
          <t>Lead</t>
        </is>
      </c>
      <c r="B369" s="39" t="str">
        <f>IFERROR(INDEX(CampTypes,MATCH(C369,CampList,0)),"Unattributed")</f>
        <v>New</v>
      </c>
      <c r="C369" t="inlineStr">
        <is>
          <t>ABO | Natuf | Leads | Unit Franchise | India | Oct26 | V1</t>
        </is>
      </c>
      <c r="D369" t="inlineStr">
        <is>
          <t>Natuf | Broad | Tier1 + Growth Cities | Oct26 | V1</t>
        </is>
      </c>
      <c r="E369" t="inlineStr">
        <is>
          <t>Natuf | Reel | Brand Ambassador | Heard Of Owning A Cafe | V1</t>
        </is>
      </c>
      <c r="F369" t="inlineStr">
        <is>
          <t>In House Natuf</t>
        </is>
      </c>
      <c r="G369" t="inlineStr">
        <is>
          <t>Details Shared</t>
        </is>
      </c>
      <c r="H369" s="39" t="str">
        <f>IF(ISNUMBER(MATCH(G369,QualityStatuses,0)),"Quality Lead","Non-Quality Lead")</f>
        <v>Quality Lead</v>
      </c>
      <c r="I369" t="inlineStr">
        <is>
          <t>2026-10</t>
        </is>
      </c>
      <c r="J369" t="inlineStr">
        <is>
          <t>Wk of 2026-10-26</t>
        </is>
      </c>
      <c r="K369" t="inlineStr">
        <is>
          <t>Omkar Navge</t>
        </is>
      </c>
      <c r="L369" t="inlineStr">
        <is>
          <t>Facebook</t>
        </is>
      </c>
      <c r="M369" t="inlineStr">
        <is>
          <t>Direct (campaign tagged in CRM)</t>
        </is>
      </c>
      <c r="N369" t="inlineStr">
        <is>
          <t>6ae23e21df9d287131484fab</t>
        </is>
      </c>
      <c r="O369" t="n">
        <v>1</v>
      </c>
      <c r="P369" s="40">
        <f>IF(A369="Lead",IF(ISNUMBER(MATCH(G369,QualityStatuses,0)),1,0),0)</f>
        <v>1</v>
      </c>
      <c r="Q369" s="40">
        <f>IF(A369="Lead",IF(G369="New Lead",0,1),0)</f>
        <v>1</v>
      </c>
      <c r="R369" s="40">
        <f>IF(A369="Lead",IF(G369="Lost",1,0),0)</f>
        <v>0</v>
      </c>
      <c r="S369" t="n">
        <v>1</v>
      </c>
      <c r="T369" t="n">
        <v>1</v>
      </c>
      <c r="U369" t="n">
        <v>0</v>
      </c>
      <c r="V369" t="n">
        <v>0</v>
      </c>
      <c r="W369" t="n">
        <v>0</v>
      </c>
      <c r="X369" t="n">
        <v>0</v>
      </c>
      <c r="Y369">
        <f>IF(AND(A369="Lead",COUNTIF(MetaCamps,C369)&gt;0),1,0)</f>
        <v>1</v>
      </c>
      <c r="Z369">
        <f>IF(Y369=1,P369,0)</f>
        <v>1</v>
      </c>
    </row>
    <row r="370">
      <c r="A370" t="inlineStr">
        <is>
          <t>Lead</t>
        </is>
      </c>
      <c r="B370" s="39" t="str">
        <f>IFERROR(INDEX(CampTypes,MATCH(C370,CampList,0)),"Unattributed")</f>
        <v>New</v>
      </c>
      <c r="C370" t="inlineStr">
        <is>
          <t>ABO | Natuf | Leads | Unit Franchise | India | Oct26 | V1</t>
        </is>
      </c>
      <c r="D370" t="inlineStr">
        <is>
          <t>Natuf | Investors | Tier1 + Growth Cities | Oct26 | V1</t>
        </is>
      </c>
      <c r="E370" t="inlineStr">
        <is>
          <t>Natuf | Reel | Brand Ambassador | Heard Of Owning A Cafe | V1</t>
        </is>
      </c>
      <c r="F370" t="inlineStr">
        <is>
          <t>In House Natuf</t>
        </is>
      </c>
      <c r="G370" t="inlineStr">
        <is>
          <t>Attempt 2</t>
        </is>
      </c>
      <c r="H370" s="39" t="str">
        <f>IF(ISNUMBER(MATCH(G370,QualityStatuses,0)),"Quality Lead","Non-Quality Lead")</f>
        <v>Non-Quality Lead</v>
      </c>
      <c r="I370" t="inlineStr">
        <is>
          <t>2026-10</t>
        </is>
      </c>
      <c r="J370" t="inlineStr">
        <is>
          <t>Wk of 2026-10-26</t>
        </is>
      </c>
      <c r="K370" t="inlineStr">
        <is>
          <t>Marshal Malbari</t>
        </is>
      </c>
      <c r="L370" t="inlineStr">
        <is>
          <t>Facebook</t>
        </is>
      </c>
      <c r="M370" t="inlineStr">
        <is>
          <t>Direct (campaign tagged in CRM)</t>
        </is>
      </c>
      <c r="N370" t="inlineStr">
        <is>
          <t>6ae23b0bd7550a10defbb721</t>
        </is>
      </c>
      <c r="O370" t="n">
        <v>1</v>
      </c>
      <c r="P370" s="40">
        <f>IF(A370="Lead",IF(ISNUMBER(MATCH(G370,QualityStatuses,0)),1,0),0)</f>
        <v>0</v>
      </c>
      <c r="Q370" s="40">
        <f>IF(A370="Lead",IF(G370="New Lead",0,1),0)</f>
        <v>1</v>
      </c>
      <c r="R370" s="40">
        <f>IF(A370="Lead",IF(G370="Lost",1,0),0)</f>
        <v>0</v>
      </c>
      <c r="S370" t="n">
        <v>2</v>
      </c>
      <c r="T370" t="n">
        <v>0</v>
      </c>
      <c r="U370" t="n">
        <v>0</v>
      </c>
      <c r="V370" t="n">
        <v>0</v>
      </c>
      <c r="W370" t="n">
        <v>0</v>
      </c>
      <c r="X370" t="n">
        <v>0</v>
      </c>
      <c r="Y370">
        <f>IF(AND(A370="Lead",COUNTIF(MetaCamps,C370)&gt;0),1,0)</f>
        <v>1</v>
      </c>
      <c r="Z370">
        <f>IF(Y370=1,P370,0)</f>
        <v>0</v>
      </c>
    </row>
    <row r="371">
      <c r="A371" t="inlineStr">
        <is>
          <t>Lead</t>
        </is>
      </c>
      <c r="B371" s="39" t="str">
        <f>IFERROR(INDEX(CampTypes,MATCH(C371,CampList,0)),"Unattributed")</f>
        <v>New</v>
      </c>
      <c r="C371" t="inlineStr">
        <is>
          <t>ABO | Natuf | Leads | Unit Franchise | India | Oct26 | V1</t>
        </is>
      </c>
      <c r="D371" t="inlineStr">
        <is>
          <t>Natuf | LAL 1% | India | Jul26 | V1</t>
        </is>
      </c>
      <c r="E371" t="inlineStr">
        <is>
          <t>Natuf | Reel | Brand Ambassador | Heard Of Owning A Cafe | V1</t>
        </is>
      </c>
      <c r="F371" t="inlineStr">
        <is>
          <t>In House Natuf</t>
        </is>
      </c>
      <c r="G371" t="inlineStr">
        <is>
          <t>Attempt 1</t>
        </is>
      </c>
      <c r="H371" s="39" t="str">
        <f>IF(ISNUMBER(MATCH(G371,QualityStatuses,0)),"Quality Lead","Non-Quality Lead")</f>
        <v>Non-Quality Lead</v>
      </c>
      <c r="I371" t="inlineStr">
        <is>
          <t>2026-10</t>
        </is>
      </c>
      <c r="J371" t="inlineStr">
        <is>
          <t>Wk of 2026-10-26</t>
        </is>
      </c>
      <c r="K371" t="inlineStr">
        <is>
          <t>Omkar Navge</t>
        </is>
      </c>
      <c r="L371" t="inlineStr">
        <is>
          <t>Facebook</t>
        </is>
      </c>
      <c r="M371" t="inlineStr">
        <is>
          <t>Direct (campaign tagged in CRM)</t>
        </is>
      </c>
      <c r="N371" t="inlineStr">
        <is>
          <t>6ae23aaca943e71c70d8dcc6</t>
        </is>
      </c>
      <c r="O371" t="n">
        <v>1</v>
      </c>
      <c r="P371" s="40">
        <f>IF(A371="Lead",IF(ISNUMBER(MATCH(G371,QualityStatuses,0)),1,0),0)</f>
        <v>0</v>
      </c>
      <c r="Q371" s="40">
        <f>IF(A371="Lead",IF(G371="New Lead",0,1),0)</f>
        <v>1</v>
      </c>
      <c r="R371" s="40">
        <f>IF(A371="Lead",IF(G371="Lost",1,0),0)</f>
        <v>0</v>
      </c>
      <c r="S371" t="n">
        <v>2</v>
      </c>
      <c r="T371" t="n">
        <v>0</v>
      </c>
      <c r="U371" t="n">
        <v>0</v>
      </c>
      <c r="V371" t="n">
        <v>0</v>
      </c>
      <c r="W371" t="n">
        <v>0</v>
      </c>
      <c r="X371" t="n">
        <v>0</v>
      </c>
      <c r="Y371">
        <f>IF(AND(A371="Lead",COUNTIF(MetaCamps,C371)&gt;0),1,0)</f>
        <v>1</v>
      </c>
      <c r="Z371">
        <f>IF(Y371=1,P371,0)</f>
        <v>0</v>
      </c>
    </row>
    <row r="372">
      <c r="A372" t="inlineStr">
        <is>
          <t>Lead</t>
        </is>
      </c>
      <c r="B372" s="39" t="str">
        <f>IFERROR(INDEX(CampTypes,MATCH(C372,CampList,0)),"Unattributed")</f>
        <v>New</v>
      </c>
      <c r="C372" t="inlineStr">
        <is>
          <t>ABO | Natuf | Leads | Unit Franchise | India | Oct26 | V1</t>
        </is>
      </c>
      <c r="D372" t="inlineStr">
        <is>
          <t>Natuf | Business Owners | Tier1 + Growth Cities | Oct26 | V1</t>
        </is>
      </c>
      <c r="E372" t="inlineStr">
        <is>
          <t>Natuf | Reel | Brand Ambassador | Heard Of Owning A Cafe | V1</t>
        </is>
      </c>
      <c r="F372" t="inlineStr">
        <is>
          <t>In House Natuf</t>
        </is>
      </c>
      <c r="G372" t="inlineStr">
        <is>
          <t>Attempt 1</t>
        </is>
      </c>
      <c r="H372" s="39" t="str">
        <f>IF(ISNUMBER(MATCH(G372,QualityStatuses,0)),"Quality Lead","Non-Quality Lead")</f>
        <v>Non-Quality Lead</v>
      </c>
      <c r="I372" t="inlineStr">
        <is>
          <t>2026-10</t>
        </is>
      </c>
      <c r="J372" t="inlineStr">
        <is>
          <t>Wk of 2026-10-26</t>
        </is>
      </c>
      <c r="K372" t="inlineStr">
        <is>
          <t>Marshal Malbari</t>
        </is>
      </c>
      <c r="L372" t="inlineStr">
        <is>
          <t>Facebook</t>
        </is>
      </c>
      <c r="M372" t="inlineStr">
        <is>
          <t>Direct (campaign tagged in CRM)</t>
        </is>
      </c>
      <c r="N372" t="inlineStr">
        <is>
          <t>6ae237f17baa6b963d70fd0c</t>
        </is>
      </c>
      <c r="O372" t="n">
        <v>1</v>
      </c>
      <c r="P372" s="40">
        <f>IF(A372="Lead",IF(ISNUMBER(MATCH(G372,QualityStatuses,0)),1,0),0)</f>
        <v>0</v>
      </c>
      <c r="Q372" s="40">
        <f>IF(A372="Lead",IF(G372="New Lead",0,1),0)</f>
        <v>1</v>
      </c>
      <c r="R372" s="40">
        <f>IF(A372="Lead",IF(G372="Lost",1,0),0)</f>
        <v>0</v>
      </c>
      <c r="S372" t="n">
        <v>1</v>
      </c>
      <c r="T372" t="n">
        <v>0</v>
      </c>
      <c r="U372" t="n">
        <v>0</v>
      </c>
      <c r="V372" t="n">
        <v>0</v>
      </c>
      <c r="W372" t="n">
        <v>0</v>
      </c>
      <c r="X372" t="n">
        <v>0</v>
      </c>
      <c r="Y372">
        <f>IF(AND(A372="Lead",COUNTIF(MetaCamps,C372)&gt;0),1,0)</f>
        <v>1</v>
      </c>
      <c r="Z372">
        <f>IF(Y372=1,P372,0)</f>
        <v>0</v>
      </c>
    </row>
    <row r="373">
      <c r="A373" t="inlineStr">
        <is>
          <t>Lead</t>
        </is>
      </c>
      <c r="B373" s="39" t="str">
        <f>IFERROR(INDEX(CampTypes,MATCH(C373,CampList,0)),"Unattributed")</f>
        <v>New</v>
      </c>
      <c r="C373" t="inlineStr">
        <is>
          <t>ABO | Natuf | Leads | Unit Franchise | India | Oct26 | V1</t>
        </is>
      </c>
      <c r="D373" t="inlineStr">
        <is>
          <t>Natuf | Investors | Tier1 + Growth Cities | Oct26 | V1</t>
        </is>
      </c>
      <c r="E373" t="inlineStr">
        <is>
          <t>Natuf | Reel | Brand Ambassador | Heard Of Owning A Cafe | V1</t>
        </is>
      </c>
      <c r="F373" t="inlineStr">
        <is>
          <t>In House Natuf</t>
        </is>
      </c>
      <c r="G373" t="inlineStr">
        <is>
          <t>Attempt 1</t>
        </is>
      </c>
      <c r="H373" s="39" t="str">
        <f>IF(ISNUMBER(MATCH(G373,QualityStatuses,0)),"Quality Lead","Non-Quality Lead")</f>
        <v>Non-Quality Lead</v>
      </c>
      <c r="I373" t="inlineStr">
        <is>
          <t>2026-10</t>
        </is>
      </c>
      <c r="J373" t="inlineStr">
        <is>
          <t>Wk of 2026-10-26</t>
        </is>
      </c>
      <c r="K373" t="inlineStr">
        <is>
          <t>Marshal Malbari</t>
        </is>
      </c>
      <c r="L373" t="inlineStr">
        <is>
          <t>Facebook</t>
        </is>
      </c>
      <c r="M373" t="inlineStr">
        <is>
          <t>Direct (campaign tagged in CRM)</t>
        </is>
      </c>
      <c r="N373" t="inlineStr">
        <is>
          <t>6ae237d82c474181554b126e</t>
        </is>
      </c>
      <c r="O373" t="n">
        <v>1</v>
      </c>
      <c r="P373" s="40">
        <f>IF(A373="Lead",IF(ISNUMBER(MATCH(G373,QualityStatuses,0)),1,0),0)</f>
        <v>0</v>
      </c>
      <c r="Q373" s="40">
        <f>IF(A373="Lead",IF(G373="New Lead",0,1),0)</f>
        <v>1</v>
      </c>
      <c r="R373" s="40">
        <f>IF(A373="Lead",IF(G373="Lost",1,0),0)</f>
        <v>0</v>
      </c>
      <c r="S373" t="n">
        <v>3</v>
      </c>
      <c r="T373" t="n">
        <v>2</v>
      </c>
      <c r="U373" t="n">
        <v>0</v>
      </c>
      <c r="V373" t="n">
        <v>0</v>
      </c>
      <c r="W373" t="n">
        <v>0</v>
      </c>
      <c r="X373" t="n">
        <v>0</v>
      </c>
      <c r="Y373">
        <f>IF(AND(A373="Lead",COUNTIF(MetaCamps,C373)&gt;0),1,0)</f>
        <v>1</v>
      </c>
      <c r="Z373">
        <f>IF(Y373=1,P373,0)</f>
        <v>0</v>
      </c>
    </row>
    <row r="374">
      <c r="A374" t="inlineStr">
        <is>
          <t>Lead</t>
        </is>
      </c>
      <c r="B374" s="39" t="str">
        <f>IFERROR(INDEX(CampTypes,MATCH(C374,CampList,0)),"Unattributed")</f>
        <v>New</v>
      </c>
      <c r="C374" t="inlineStr">
        <is>
          <t>ABO | Natuf | Leads | Unit Franchise | India | Oct26 | V1</t>
        </is>
      </c>
      <c r="D374" t="inlineStr">
        <is>
          <t>Natuf | LAL 1% | India | Jul26 | V1</t>
        </is>
      </c>
      <c r="E374" t="inlineStr">
        <is>
          <t>Natuf | Reel | Brand Ambassador | Heard Of Owning A Cafe | V1</t>
        </is>
      </c>
      <c r="F374" t="inlineStr">
        <is>
          <t>In House Natuf</t>
        </is>
      </c>
      <c r="G374" t="inlineStr">
        <is>
          <t>Attempt 1</t>
        </is>
      </c>
      <c r="H374" s="39" t="str">
        <f>IF(ISNUMBER(MATCH(G374,QualityStatuses,0)),"Quality Lead","Non-Quality Lead")</f>
        <v>Non-Quality Lead</v>
      </c>
      <c r="I374" t="inlineStr">
        <is>
          <t>2026-10</t>
        </is>
      </c>
      <c r="J374" t="inlineStr">
        <is>
          <t>Wk of 2026-10-26</t>
        </is>
      </c>
      <c r="K374" t="inlineStr">
        <is>
          <t>Omkar Navge</t>
        </is>
      </c>
      <c r="L374" t="inlineStr">
        <is>
          <t>Facebook</t>
        </is>
      </c>
      <c r="M374" t="inlineStr">
        <is>
          <t>Direct (campaign tagged in CRM)</t>
        </is>
      </c>
      <c r="N374" t="inlineStr">
        <is>
          <t>6ae232ae5a78694a242a4827</t>
        </is>
      </c>
      <c r="O374" t="n">
        <v>1</v>
      </c>
      <c r="P374" s="40">
        <f>IF(A374="Lead",IF(ISNUMBER(MATCH(G374,QualityStatuses,0)),1,0),0)</f>
        <v>0</v>
      </c>
      <c r="Q374" s="40">
        <f>IF(A374="Lead",IF(G374="New Lead",0,1),0)</f>
        <v>1</v>
      </c>
      <c r="R374" s="40">
        <f>IF(A374="Lead",IF(G374="Lost",1,0),0)</f>
        <v>0</v>
      </c>
      <c r="S374" t="n">
        <v>1</v>
      </c>
      <c r="T374" t="n">
        <v>0</v>
      </c>
      <c r="U374" t="n">
        <v>0</v>
      </c>
      <c r="V374" t="n">
        <v>0</v>
      </c>
      <c r="W374" t="n">
        <v>0</v>
      </c>
      <c r="X374" t="n">
        <v>0</v>
      </c>
      <c r="Y374">
        <f>IF(AND(A374="Lead",COUNTIF(MetaCamps,C374)&gt;0),1,0)</f>
        <v>1</v>
      </c>
      <c r="Z374">
        <f>IF(Y374=1,P374,0)</f>
        <v>0</v>
      </c>
    </row>
    <row r="375">
      <c r="A375" t="inlineStr">
        <is>
          <t>Lead</t>
        </is>
      </c>
      <c r="B375" s="39" t="str">
        <f>IFERROR(INDEX(CampTypes,MATCH(C375,CampList,0)),"Unattributed")</f>
        <v>New</v>
      </c>
      <c r="C375" t="inlineStr">
        <is>
          <t>ABO | Natuf | Leads | Unit Franchise | India | Oct26 | V1</t>
        </is>
      </c>
      <c r="D375" t="inlineStr">
        <is>
          <t>Natuf | Investors | Tier1 + Growth Cities | Oct26 | V1</t>
        </is>
      </c>
      <c r="E375" t="inlineStr">
        <is>
          <t>Natuf | Reel | Brand Ambassador | Heard Of Owning A Cafe | V1</t>
        </is>
      </c>
      <c r="F375" t="inlineStr">
        <is>
          <t>In House Natuf</t>
        </is>
      </c>
      <c r="G375" t="inlineStr">
        <is>
          <t>Lost</t>
        </is>
      </c>
      <c r="H375" s="39" t="str">
        <f>IF(ISNUMBER(MATCH(G375,QualityStatuses,0)),"Quality Lead","Non-Quality Lead")</f>
        <v>Non-Quality Lead</v>
      </c>
      <c r="I375" t="inlineStr">
        <is>
          <t>2026-10</t>
        </is>
      </c>
      <c r="J375" t="inlineStr">
        <is>
          <t>Wk of 2026-10-26</t>
        </is>
      </c>
      <c r="K375" t="inlineStr">
        <is>
          <t>Marshal Malbari</t>
        </is>
      </c>
      <c r="L375" t="inlineStr">
        <is>
          <t>Facebook</t>
        </is>
      </c>
      <c r="M375" t="inlineStr">
        <is>
          <t>Direct (campaign tagged in CRM)</t>
        </is>
      </c>
      <c r="N375" t="inlineStr">
        <is>
          <t>6ae22ec00283fa3dd835b481</t>
        </is>
      </c>
      <c r="O375" t="n">
        <v>1</v>
      </c>
      <c r="P375" s="40">
        <f>IF(A375="Lead",IF(ISNUMBER(MATCH(G375,QualityStatuses,0)),1,0),0)</f>
        <v>0</v>
      </c>
      <c r="Q375" s="40">
        <f>IF(A375="Lead",IF(G375="New Lead",0,1),0)</f>
        <v>1</v>
      </c>
      <c r="R375" s="40">
        <f>IF(A375="Lead",IF(G375="Lost",1,0),0)</f>
        <v>1</v>
      </c>
      <c r="S375" t="n">
        <v>1</v>
      </c>
      <c r="T375" t="n">
        <v>0</v>
      </c>
      <c r="U375" t="n">
        <v>0</v>
      </c>
      <c r="V375" t="n">
        <v>0</v>
      </c>
      <c r="W375" t="n">
        <v>0</v>
      </c>
      <c r="X375" t="n">
        <v>0</v>
      </c>
      <c r="Y375">
        <f>IF(AND(A375="Lead",COUNTIF(MetaCamps,C375)&gt;0),1,0)</f>
        <v>1</v>
      </c>
      <c r="Z375">
        <f>IF(Y375=1,P375,0)</f>
        <v>0</v>
      </c>
    </row>
    <row r="376">
      <c r="A376" t="inlineStr">
        <is>
          <t>Lead</t>
        </is>
      </c>
      <c r="B376" s="39" t="str">
        <f>IFERROR(INDEX(CampTypes,MATCH(C376,CampList,0)),"Unattributed")</f>
        <v>New</v>
      </c>
      <c r="C376" t="inlineStr">
        <is>
          <t>ABO | Natuf | Leads | Unit Franchise | India | Oct26 | V1</t>
        </is>
      </c>
      <c r="D376" t="inlineStr">
        <is>
          <t>Natuf | Business Owners | Tier1 + Growth Cities | Oct26 | V1</t>
        </is>
      </c>
      <c r="E376" t="inlineStr">
        <is>
          <t>Natuf | Reel | Brand Ambassador | Heard Of Owning A Cafe | V1</t>
        </is>
      </c>
      <c r="F376" t="inlineStr">
        <is>
          <t>In House Natuf</t>
        </is>
      </c>
      <c r="G376" t="inlineStr">
        <is>
          <t>Details Shared</t>
        </is>
      </c>
      <c r="H376" s="39" t="str">
        <f>IF(ISNUMBER(MATCH(G376,QualityStatuses,0)),"Quality Lead","Non-Quality Lead")</f>
        <v>Quality Lead</v>
      </c>
      <c r="I376" t="inlineStr">
        <is>
          <t>2026-10</t>
        </is>
      </c>
      <c r="J376" t="inlineStr">
        <is>
          <t>Wk of 2026-10-26</t>
        </is>
      </c>
      <c r="K376" t="inlineStr">
        <is>
          <t>Omkar Navge</t>
        </is>
      </c>
      <c r="L376" t="inlineStr">
        <is>
          <t>Facebook</t>
        </is>
      </c>
      <c r="M376" t="inlineStr">
        <is>
          <t>Direct (campaign tagged in CRM)</t>
        </is>
      </c>
      <c r="N376" t="inlineStr">
        <is>
          <t>6ae22cb4c3ef61d65bd62c29</t>
        </is>
      </c>
      <c r="O376" t="n">
        <v>1</v>
      </c>
      <c r="P376" s="40">
        <f>IF(A376="Lead",IF(ISNUMBER(MATCH(G376,QualityStatuses,0)),1,0),0)</f>
        <v>1</v>
      </c>
      <c r="Q376" s="40">
        <f>IF(A376="Lead",IF(G376="New Lead",0,1),0)</f>
        <v>1</v>
      </c>
      <c r="R376" s="40">
        <f>IF(A376="Lead",IF(G376="Lost",1,0),0)</f>
        <v>0</v>
      </c>
      <c r="S376" t="n">
        <v>1</v>
      </c>
      <c r="T376" t="n">
        <v>1</v>
      </c>
      <c r="U376" t="n">
        <v>0</v>
      </c>
      <c r="V376" t="n">
        <v>0</v>
      </c>
      <c r="W376" t="n">
        <v>0</v>
      </c>
      <c r="X376" t="n">
        <v>0</v>
      </c>
      <c r="Y376">
        <f>IF(AND(A376="Lead",COUNTIF(MetaCamps,C376)&gt;0),1,0)</f>
        <v>1</v>
      </c>
      <c r="Z376">
        <f>IF(Y376=1,P376,0)</f>
        <v>1</v>
      </c>
    </row>
    <row r="377">
      <c r="A377" t="inlineStr">
        <is>
          <t>Lead</t>
        </is>
      </c>
      <c r="B377" s="39" t="str">
        <f>IFERROR(INDEX(CampTypes,MATCH(C377,CampList,0)),"Unattributed")</f>
        <v>New</v>
      </c>
      <c r="C377" t="inlineStr">
        <is>
          <t>ABO | Natuf | Leads | Master Franchise | India | Oct26 | V1</t>
        </is>
      </c>
      <c r="D377" t="inlineStr">
        <is>
          <t>Natuf | Broad | Tier1 + Growth Cities | Oct26 | V1</t>
        </is>
      </c>
      <c r="E377" t="inlineStr">
        <is>
          <t>Natuf | Static | Lead Your State With | V1</t>
        </is>
      </c>
      <c r="F377" t="inlineStr">
        <is>
          <t>Natuf_MF</t>
        </is>
      </c>
      <c r="G377" t="inlineStr">
        <is>
          <t>Attempt 2</t>
        </is>
      </c>
      <c r="H377" s="39" t="str">
        <f>IF(ISNUMBER(MATCH(G377,QualityStatuses,0)),"Quality Lead","Non-Quality Lead")</f>
        <v>Non-Quality Lead</v>
      </c>
      <c r="I377" t="inlineStr">
        <is>
          <t>2026-10</t>
        </is>
      </c>
      <c r="J377" t="inlineStr">
        <is>
          <t>Wk of 2026-10-26</t>
        </is>
      </c>
      <c r="K377" t="inlineStr">
        <is>
          <t>Marshal Malbari</t>
        </is>
      </c>
      <c r="L377" t="inlineStr">
        <is>
          <t>Facebook</t>
        </is>
      </c>
      <c r="M377" t="inlineStr">
        <is>
          <t>Direct (campaign tagged in CRM)</t>
        </is>
      </c>
      <c r="N377" t="inlineStr">
        <is>
          <t>6ae22bf46ff5eaa0484bd25e</t>
        </is>
      </c>
      <c r="O377" t="n">
        <v>1</v>
      </c>
      <c r="P377" s="40">
        <f>IF(A377="Lead",IF(ISNUMBER(MATCH(G377,QualityStatuses,0)),1,0),0)</f>
        <v>0</v>
      </c>
      <c r="Q377" s="40">
        <f>IF(A377="Lead",IF(G377="New Lead",0,1),0)</f>
        <v>1</v>
      </c>
      <c r="R377" s="40">
        <f>IF(A377="Lead",IF(G377="Lost",1,0),0)</f>
        <v>0</v>
      </c>
      <c r="S377" t="n">
        <v>2</v>
      </c>
      <c r="T377" t="n">
        <v>0</v>
      </c>
      <c r="U377" t="n">
        <v>0</v>
      </c>
      <c r="V377" t="n">
        <v>0</v>
      </c>
      <c r="W377" t="n">
        <v>0</v>
      </c>
      <c r="X377" t="n">
        <v>0</v>
      </c>
      <c r="Y377">
        <f>IF(AND(A377="Lead",COUNTIF(MetaCamps,C377)&gt;0),1,0)</f>
        <v>1</v>
      </c>
      <c r="Z377">
        <f>IF(Y377=1,P377,0)</f>
        <v>0</v>
      </c>
    </row>
    <row r="378">
      <c r="A378" t="inlineStr">
        <is>
          <t>Lead</t>
        </is>
      </c>
      <c r="B378" s="39" t="str">
        <f>IFERROR(INDEX(CampTypes,MATCH(C378,CampList,0)),"Unattributed")</f>
        <v>New</v>
      </c>
      <c r="C378" t="inlineStr">
        <is>
          <t>ABO | Natuf | Leads | Unit Franchise | India | Oct26 | V1</t>
        </is>
      </c>
      <c r="D378" t="inlineStr">
        <is>
          <t>Natuf | Broad | Tier1 + Growth Cities | Oct26 | V1</t>
        </is>
      </c>
      <c r="E378" t="inlineStr">
        <is>
          <t>Natuf | Reel | Brand Ambassador | Heard Of Owning A Cafe | V1</t>
        </is>
      </c>
      <c r="F378" t="inlineStr">
        <is>
          <t>In House Natuf</t>
        </is>
      </c>
      <c r="G378" t="inlineStr">
        <is>
          <t>Attempt 2</t>
        </is>
      </c>
      <c r="H378" s="39" t="str">
        <f>IF(ISNUMBER(MATCH(G378,QualityStatuses,0)),"Quality Lead","Non-Quality Lead")</f>
        <v>Non-Quality Lead</v>
      </c>
      <c r="I378" t="inlineStr">
        <is>
          <t>2026-10</t>
        </is>
      </c>
      <c r="J378" t="inlineStr">
        <is>
          <t>Wk of 2026-10-26</t>
        </is>
      </c>
      <c r="K378" t="inlineStr">
        <is>
          <t>Marshal Malbari</t>
        </is>
      </c>
      <c r="L378" t="inlineStr">
        <is>
          <t>Facebook</t>
        </is>
      </c>
      <c r="M378" t="inlineStr">
        <is>
          <t>Direct (campaign tagged in CRM)</t>
        </is>
      </c>
      <c r="N378" t="inlineStr">
        <is>
          <t>6ae22a97bb8cba00c4a97d32</t>
        </is>
      </c>
      <c r="O378" t="n">
        <v>1</v>
      </c>
      <c r="P378" s="40">
        <f>IF(A378="Lead",IF(ISNUMBER(MATCH(G378,QualityStatuses,0)),1,0),0)</f>
        <v>0</v>
      </c>
      <c r="Q378" s="40">
        <f>IF(A378="Lead",IF(G378="New Lead",0,1),0)</f>
        <v>1</v>
      </c>
      <c r="R378" s="40">
        <f>IF(A378="Lead",IF(G378="Lost",1,0),0)</f>
        <v>0</v>
      </c>
      <c r="S378" t="n">
        <v>2</v>
      </c>
      <c r="T378" t="n">
        <v>0</v>
      </c>
      <c r="U378" t="n">
        <v>0</v>
      </c>
      <c r="V378" t="n">
        <v>0</v>
      </c>
      <c r="W378" t="n">
        <v>0</v>
      </c>
      <c r="X378" t="n">
        <v>0</v>
      </c>
      <c r="Y378">
        <f>IF(AND(A378="Lead",COUNTIF(MetaCamps,C378)&gt;0),1,0)</f>
        <v>1</v>
      </c>
      <c r="Z378">
        <f>IF(Y378=1,P378,0)</f>
        <v>0</v>
      </c>
    </row>
    <row r="379">
      <c r="A379" t="inlineStr">
        <is>
          <t>Lead</t>
        </is>
      </c>
      <c r="B379" s="39" t="str">
        <f>IFERROR(INDEX(CampTypes,MATCH(C379,CampList,0)),"Unattributed")</f>
        <v>New</v>
      </c>
      <c r="C379" t="inlineStr">
        <is>
          <t>ABO | Natuf | Leads | Unit Franchise | India | Oct26 | V1</t>
        </is>
      </c>
      <c r="D379" t="inlineStr">
        <is>
          <t>Natuf | LAL 1% | India | Jul26 | V1</t>
        </is>
      </c>
      <c r="E379" t="inlineStr">
        <is>
          <t>Natuf | Reel | Brand Ambassador | Heard Of Owning A Cafe | V1</t>
        </is>
      </c>
      <c r="F379" t="inlineStr">
        <is>
          <t>In House Natuf</t>
        </is>
      </c>
      <c r="G379" t="inlineStr">
        <is>
          <t>Attempt 1</t>
        </is>
      </c>
      <c r="H379" s="39" t="str">
        <f>IF(ISNUMBER(MATCH(G379,QualityStatuses,0)),"Quality Lead","Non-Quality Lead")</f>
        <v>Non-Quality Lead</v>
      </c>
      <c r="I379" t="inlineStr">
        <is>
          <t>2026-10</t>
        </is>
      </c>
      <c r="J379" t="inlineStr">
        <is>
          <t>Wk of 2026-10-26</t>
        </is>
      </c>
      <c r="K379" t="inlineStr">
        <is>
          <t>Omkar Navge</t>
        </is>
      </c>
      <c r="L379" t="inlineStr">
        <is>
          <t>Facebook</t>
        </is>
      </c>
      <c r="M379" t="inlineStr">
        <is>
          <t>Direct (campaign tagged in CRM)</t>
        </is>
      </c>
      <c r="N379" t="inlineStr">
        <is>
          <t>6ae22a799b67bb211c326306</t>
        </is>
      </c>
      <c r="O379" t="n">
        <v>1</v>
      </c>
      <c r="P379" s="40">
        <f>IF(A379="Lead",IF(ISNUMBER(MATCH(G379,QualityStatuses,0)),1,0),0)</f>
        <v>0</v>
      </c>
      <c r="Q379" s="40">
        <f>IF(A379="Lead",IF(G379="New Lead",0,1),0)</f>
        <v>1</v>
      </c>
      <c r="R379" s="40">
        <f>IF(A379="Lead",IF(G379="Lost",1,0),0)</f>
        <v>0</v>
      </c>
      <c r="S379" t="n">
        <v>1</v>
      </c>
      <c r="T379" t="n">
        <v>0</v>
      </c>
      <c r="U379" t="n">
        <v>0</v>
      </c>
      <c r="V379" t="n">
        <v>0</v>
      </c>
      <c r="W379" t="n">
        <v>0</v>
      </c>
      <c r="X379" t="n">
        <v>0</v>
      </c>
      <c r="Y379">
        <f>IF(AND(A379="Lead",COUNTIF(MetaCamps,C379)&gt;0),1,0)</f>
        <v>1</v>
      </c>
      <c r="Z379">
        <f>IF(Y379=1,P379,0)</f>
        <v>0</v>
      </c>
    </row>
    <row r="380">
      <c r="A380" t="inlineStr">
        <is>
          <t>Lead</t>
        </is>
      </c>
      <c r="B380" s="39" t="str">
        <f>IFERROR(INDEX(CampTypes,MATCH(C380,CampList,0)),"Unattributed")</f>
        <v>New</v>
      </c>
      <c r="C380" t="inlineStr">
        <is>
          <t>ABO | Natuf | Leads | Unit Franchise | India | Oct26 | V1</t>
        </is>
      </c>
      <c r="D380" t="inlineStr">
        <is>
          <t>Natuf | Broad | Tier1 + Growth Cities | Oct26 | V1</t>
        </is>
      </c>
      <c r="E380" t="inlineStr">
        <is>
          <t>Natuf | Reel | Brand Ambassador | Heard Of Owning A Cafe | V1</t>
        </is>
      </c>
      <c r="F380" t="inlineStr">
        <is>
          <t>In House Natuf</t>
        </is>
      </c>
      <c r="G380" t="inlineStr">
        <is>
          <t>Lost</t>
        </is>
      </c>
      <c r="H380" s="39" t="str">
        <f>IF(ISNUMBER(MATCH(G380,QualityStatuses,0)),"Quality Lead","Non-Quality Lead")</f>
        <v>Non-Quality Lead</v>
      </c>
      <c r="I380" t="inlineStr">
        <is>
          <t>2026-10</t>
        </is>
      </c>
      <c r="J380" t="inlineStr">
        <is>
          <t>Wk of 2026-10-26</t>
        </is>
      </c>
      <c r="K380" t="inlineStr">
        <is>
          <t>Marshal Malbari</t>
        </is>
      </c>
      <c r="L380" t="inlineStr">
        <is>
          <t>Facebook</t>
        </is>
      </c>
      <c r="M380" t="inlineStr">
        <is>
          <t>Direct (campaign tagged in CRM)</t>
        </is>
      </c>
      <c r="N380" t="inlineStr">
        <is>
          <t>6ae229d9b56012c80d9eb272</t>
        </is>
      </c>
      <c r="O380" t="n">
        <v>1</v>
      </c>
      <c r="P380" s="40">
        <f>IF(A380="Lead",IF(ISNUMBER(MATCH(G380,QualityStatuses,0)),1,0),0)</f>
        <v>0</v>
      </c>
      <c r="Q380" s="40">
        <f>IF(A380="Lead",IF(G380="New Lead",0,1),0)</f>
        <v>1</v>
      </c>
      <c r="R380" s="40">
        <f>IF(A380="Lead",IF(G380="Lost",1,0),0)</f>
        <v>1</v>
      </c>
      <c r="S380" t="n">
        <v>1</v>
      </c>
      <c r="T380" t="n">
        <v>1</v>
      </c>
      <c r="U380" t="n">
        <v>0</v>
      </c>
      <c r="V380" t="n">
        <v>0</v>
      </c>
      <c r="W380" t="n">
        <v>0</v>
      </c>
      <c r="X380" t="n">
        <v>0</v>
      </c>
      <c r="Y380">
        <f>IF(AND(A380="Lead",COUNTIF(MetaCamps,C380)&gt;0),1,0)</f>
        <v>1</v>
      </c>
      <c r="Z380">
        <f>IF(Y380=1,P380,0)</f>
        <v>0</v>
      </c>
    </row>
    <row r="381">
      <c r="A381" t="inlineStr">
        <is>
          <t>Lead</t>
        </is>
      </c>
      <c r="B381" s="39" t="str">
        <f>IFERROR(INDEX(CampTypes,MATCH(C381,CampList,0)),"Unattributed")</f>
        <v>New</v>
      </c>
      <c r="C381" t="inlineStr">
        <is>
          <t>ABO | Natuf | Leads | Unit Franchise | India | Oct26 | V1</t>
        </is>
      </c>
      <c r="D381" t="inlineStr">
        <is>
          <t>Natuf | LAL 1% | India | Jul26 | V1</t>
        </is>
      </c>
      <c r="E381" t="inlineStr">
        <is>
          <t>Natuf | Reel | Brand Ambassador | Heard Of Owning A Cafe | V1</t>
        </is>
      </c>
      <c r="F381" t="inlineStr">
        <is>
          <t>In House Natuf</t>
        </is>
      </c>
      <c r="G381" t="inlineStr">
        <is>
          <t>Attempt 1</t>
        </is>
      </c>
      <c r="H381" s="39" t="str">
        <f>IF(ISNUMBER(MATCH(G381,QualityStatuses,0)),"Quality Lead","Non-Quality Lead")</f>
        <v>Non-Quality Lead</v>
      </c>
      <c r="I381" t="inlineStr">
        <is>
          <t>2026-10</t>
        </is>
      </c>
      <c r="J381" t="inlineStr">
        <is>
          <t>Wk of 2026-10-26</t>
        </is>
      </c>
      <c r="K381" t="inlineStr">
        <is>
          <t>Omkar Navge</t>
        </is>
      </c>
      <c r="L381" t="inlineStr">
        <is>
          <t>Facebook</t>
        </is>
      </c>
      <c r="M381" t="inlineStr">
        <is>
          <t>Direct (campaign tagged in CRM)</t>
        </is>
      </c>
      <c r="N381" t="inlineStr">
        <is>
          <t>6ae2245af27eb5db75e9891b</t>
        </is>
      </c>
      <c r="O381" t="n">
        <v>1</v>
      </c>
      <c r="P381" s="40">
        <f>IF(A381="Lead",IF(ISNUMBER(MATCH(G381,QualityStatuses,0)),1,0),0)</f>
        <v>0</v>
      </c>
      <c r="Q381" s="40">
        <f>IF(A381="Lead",IF(G381="New Lead",0,1),0)</f>
        <v>1</v>
      </c>
      <c r="R381" s="40">
        <f>IF(A381="Lead",IF(G381="Lost",1,0),0)</f>
        <v>0</v>
      </c>
      <c r="S381" t="n">
        <v>1</v>
      </c>
      <c r="T381" t="n">
        <v>0</v>
      </c>
      <c r="U381" t="n">
        <v>0</v>
      </c>
      <c r="V381" t="n">
        <v>0</v>
      </c>
      <c r="W381" t="n">
        <v>0</v>
      </c>
      <c r="X381" t="n">
        <v>0</v>
      </c>
      <c r="Y381">
        <f>IF(AND(A381="Lead",COUNTIF(MetaCamps,C381)&gt;0),1,0)</f>
        <v>1</v>
      </c>
      <c r="Z381">
        <f>IF(Y381=1,P381,0)</f>
        <v>0</v>
      </c>
    </row>
    <row r="382">
      <c r="A382" t="inlineStr">
        <is>
          <t>Lead</t>
        </is>
      </c>
      <c r="B382" s="39" t="str">
        <f>IFERROR(INDEX(CampTypes,MATCH(C382,CampList,0)),"Unattributed")</f>
        <v>New</v>
      </c>
      <c r="C382" t="inlineStr">
        <is>
          <t>ABO | Natuf | Leads | Unit Franchise | India | Oct26 | V1</t>
        </is>
      </c>
      <c r="D382" t="inlineStr">
        <is>
          <t>Natuf | Investors | Tier1 + Growth Cities | Oct26 | V1</t>
        </is>
      </c>
      <c r="E382" t="inlineStr">
        <is>
          <t>Natuf | Reel | Brand Ambassador | Heard Of Owning A Cafe | V1</t>
        </is>
      </c>
      <c r="F382" t="inlineStr">
        <is>
          <t>In House Natuf</t>
        </is>
      </c>
      <c r="G382" t="inlineStr">
        <is>
          <t>Details Shared</t>
        </is>
      </c>
      <c r="H382" s="39" t="str">
        <f>IF(ISNUMBER(MATCH(G382,QualityStatuses,0)),"Quality Lead","Non-Quality Lead")</f>
        <v>Quality Lead</v>
      </c>
      <c r="I382" t="inlineStr">
        <is>
          <t>2026-10</t>
        </is>
      </c>
      <c r="J382" t="inlineStr">
        <is>
          <t>Wk of 2026-10-26</t>
        </is>
      </c>
      <c r="K382" t="inlineStr">
        <is>
          <t>Vikas Pathak</t>
        </is>
      </c>
      <c r="L382" t="inlineStr">
        <is>
          <t>Facebook</t>
        </is>
      </c>
      <c r="M382" t="inlineStr">
        <is>
          <t>Direct (campaign tagged in CRM)</t>
        </is>
      </c>
      <c r="N382" t="inlineStr">
        <is>
          <t>6ae22213b93b05e9968cefba</t>
        </is>
      </c>
      <c r="O382" t="n">
        <v>1</v>
      </c>
      <c r="P382" s="40">
        <f>IF(A382="Lead",IF(ISNUMBER(MATCH(G382,QualityStatuses,0)),1,0),0)</f>
        <v>1</v>
      </c>
      <c r="Q382" s="40">
        <f>IF(A382="Lead",IF(G382="New Lead",0,1),0)</f>
        <v>1</v>
      </c>
      <c r="R382" s="40">
        <f>IF(A382="Lead",IF(G382="Lost",1,0),0)</f>
        <v>0</v>
      </c>
      <c r="S382" t="n">
        <v>1</v>
      </c>
      <c r="T382" t="n">
        <v>1</v>
      </c>
      <c r="U382" t="n">
        <v>0</v>
      </c>
      <c r="V382" t="n">
        <v>0</v>
      </c>
      <c r="W382" t="n">
        <v>0</v>
      </c>
      <c r="X382" t="n">
        <v>0</v>
      </c>
      <c r="Y382">
        <f>IF(AND(A382="Lead",COUNTIF(MetaCamps,C382)&gt;0),1,0)</f>
        <v>1</v>
      </c>
      <c r="Z382">
        <f>IF(Y382=1,P382,0)</f>
        <v>1</v>
      </c>
    </row>
    <row r="383">
      <c r="A383" t="inlineStr">
        <is>
          <t>Lead</t>
        </is>
      </c>
      <c r="B383" s="39" t="str">
        <f>IFERROR(INDEX(CampTypes,MATCH(C383,CampList,0)),"Unattributed")</f>
        <v>New</v>
      </c>
      <c r="C383" t="inlineStr">
        <is>
          <t>ABO | Natuf | Leads | Master Franchise | India | Oct26 | V1</t>
        </is>
      </c>
      <c r="D383" t="inlineStr">
        <is>
          <t>Natuf | Broad | Tier1 + Growth Cities | Oct26 | V1</t>
        </is>
      </c>
      <c r="E383" t="inlineStr">
        <is>
          <t>Natuf | Static | Become A Levantine Food | V1</t>
        </is>
      </c>
      <c r="F383" t="inlineStr">
        <is>
          <t>Natuf_MF</t>
        </is>
      </c>
      <c r="G383" t="inlineStr">
        <is>
          <t>Lost</t>
        </is>
      </c>
      <c r="H383" s="39" t="str">
        <f>IF(ISNUMBER(MATCH(G383,QualityStatuses,0)),"Quality Lead","Non-Quality Lead")</f>
        <v>Non-Quality Lead</v>
      </c>
      <c r="I383" t="inlineStr">
        <is>
          <t>2026-10</t>
        </is>
      </c>
      <c r="J383" t="inlineStr">
        <is>
          <t>Wk of 2026-10-26</t>
        </is>
      </c>
      <c r="K383" t="inlineStr">
        <is>
          <t>Marshal Malbari</t>
        </is>
      </c>
      <c r="L383" t="inlineStr">
        <is>
          <t>Facebook</t>
        </is>
      </c>
      <c r="M383" t="inlineStr">
        <is>
          <t>Direct (campaign tagged in CRM)</t>
        </is>
      </c>
      <c r="N383" t="inlineStr">
        <is>
          <t>6ae220c74bb6fb26cf6b0bc7</t>
        </is>
      </c>
      <c r="O383" t="n">
        <v>1</v>
      </c>
      <c r="P383" s="40">
        <f>IF(A383="Lead",IF(ISNUMBER(MATCH(G383,QualityStatuses,0)),1,0),0)</f>
        <v>0</v>
      </c>
      <c r="Q383" s="40">
        <f>IF(A383="Lead",IF(G383="New Lead",0,1),0)</f>
        <v>1</v>
      </c>
      <c r="R383" s="40">
        <f>IF(A383="Lead",IF(G383="Lost",1,0),0)</f>
        <v>1</v>
      </c>
      <c r="S383" t="n">
        <v>1</v>
      </c>
      <c r="T383" t="n">
        <v>1</v>
      </c>
      <c r="U383" t="n">
        <v>0</v>
      </c>
      <c r="V383" t="n">
        <v>0</v>
      </c>
      <c r="W383" t="n">
        <v>0</v>
      </c>
      <c r="X383" t="n">
        <v>0</v>
      </c>
      <c r="Y383">
        <f>IF(AND(A383="Lead",COUNTIF(MetaCamps,C383)&gt;0),1,0)</f>
        <v>1</v>
      </c>
      <c r="Z383">
        <f>IF(Y383=1,P383,0)</f>
        <v>0</v>
      </c>
    </row>
    <row r="384">
      <c r="A384" t="inlineStr">
        <is>
          <t>Lead</t>
        </is>
      </c>
      <c r="B384" s="39" t="str">
        <f>IFERROR(INDEX(CampTypes,MATCH(C384,CampList,0)),"Unattributed")</f>
        <v>New</v>
      </c>
      <c r="C384" t="inlineStr">
        <is>
          <t>ABO | Natuf | Leads | Unit Franchise | India | Oct26 | V1</t>
        </is>
      </c>
      <c r="D384" t="inlineStr">
        <is>
          <t>Natuf | Investors | Tier1 + Growth Cities | Oct26 | V1</t>
        </is>
      </c>
      <c r="E384" t="inlineStr">
        <is>
          <t>Natuf | Reel | Brand Ambassador | Heard Of Owning A Cafe | V1</t>
        </is>
      </c>
      <c r="F384" t="inlineStr">
        <is>
          <t>In House Natuf</t>
        </is>
      </c>
      <c r="G384" t="inlineStr">
        <is>
          <t>Connected</t>
        </is>
      </c>
      <c r="H384" s="39" t="str">
        <f>IF(ISNUMBER(MATCH(G384,QualityStatuses,0)),"Quality Lead","Non-Quality Lead")</f>
        <v>Non-Quality Lead</v>
      </c>
      <c r="I384" t="inlineStr">
        <is>
          <t>2026-10</t>
        </is>
      </c>
      <c r="J384" t="inlineStr">
        <is>
          <t>Wk of 2026-10-26</t>
        </is>
      </c>
      <c r="K384" t="inlineStr">
        <is>
          <t>Omkar Navge</t>
        </is>
      </c>
      <c r="L384" t="inlineStr">
        <is>
          <t>Facebook</t>
        </is>
      </c>
      <c r="M384" t="inlineStr">
        <is>
          <t>Direct (campaign tagged in CRM)</t>
        </is>
      </c>
      <c r="N384" t="inlineStr">
        <is>
          <t>6ae2204c04bd9a8c868fe310</t>
        </is>
      </c>
      <c r="O384" t="n">
        <v>1</v>
      </c>
      <c r="P384" s="40">
        <f>IF(A384="Lead",IF(ISNUMBER(MATCH(G384,QualityStatuses,0)),1,0),0)</f>
        <v>0</v>
      </c>
      <c r="Q384" s="40">
        <f>IF(A384="Lead",IF(G384="New Lead",0,1),0)</f>
        <v>1</v>
      </c>
      <c r="R384" s="40">
        <f>IF(A384="Lead",IF(G384="Lost",1,0),0)</f>
        <v>0</v>
      </c>
      <c r="S384" t="n">
        <v>2</v>
      </c>
      <c r="T384" t="n">
        <v>1</v>
      </c>
      <c r="U384" t="n">
        <v>0</v>
      </c>
      <c r="V384" t="n">
        <v>0</v>
      </c>
      <c r="W384" t="n">
        <v>0</v>
      </c>
      <c r="X384" t="n">
        <v>0</v>
      </c>
      <c r="Y384">
        <f>IF(AND(A384="Lead",COUNTIF(MetaCamps,C384)&gt;0),1,0)</f>
        <v>1</v>
      </c>
      <c r="Z384">
        <f>IF(Y384=1,P384,0)</f>
        <v>0</v>
      </c>
    </row>
    <row r="385">
      <c r="A385" t="inlineStr">
        <is>
          <t>Lead</t>
        </is>
      </c>
      <c r="B385" s="39" t="str">
        <f>IFERROR(INDEX(CampTypes,MATCH(C385,CampList,0)),"Unattributed")</f>
        <v>New</v>
      </c>
      <c r="C385" t="inlineStr">
        <is>
          <t>ABO | Natuf | Leads | Unit Franchise | India | Oct26 | V1</t>
        </is>
      </c>
      <c r="D385" t="inlineStr">
        <is>
          <t>Natuf | Investors | Tier1 + Growth Cities | Oct26 | V1</t>
        </is>
      </c>
      <c r="E385" t="inlineStr">
        <is>
          <t>Natuf | Reel | Brand Ambassador | Heard Of Owning A Cafe | V1</t>
        </is>
      </c>
      <c r="F385" t="inlineStr">
        <is>
          <t>In House Natuf</t>
        </is>
      </c>
      <c r="G385" t="inlineStr">
        <is>
          <t>Attempt 1</t>
        </is>
      </c>
      <c r="H385" s="39" t="str">
        <f>IF(ISNUMBER(MATCH(G385,QualityStatuses,0)),"Quality Lead","Non-Quality Lead")</f>
        <v>Non-Quality Lead</v>
      </c>
      <c r="I385" t="inlineStr">
        <is>
          <t>2026-10</t>
        </is>
      </c>
      <c r="J385" t="inlineStr">
        <is>
          <t>Wk of 2026-10-26</t>
        </is>
      </c>
      <c r="K385" t="inlineStr">
        <is>
          <t>Vikas Pathak</t>
        </is>
      </c>
      <c r="L385" t="inlineStr">
        <is>
          <t>Facebook</t>
        </is>
      </c>
      <c r="M385" t="inlineStr">
        <is>
          <t>Direct (campaign tagged in CRM)</t>
        </is>
      </c>
      <c r="N385" t="inlineStr">
        <is>
          <t>6ae21de3d6292f431d52f285</t>
        </is>
      </c>
      <c r="O385" t="n">
        <v>1</v>
      </c>
      <c r="P385" s="40">
        <f>IF(A385="Lead",IF(ISNUMBER(MATCH(G385,QualityStatuses,0)),1,0),0)</f>
        <v>0</v>
      </c>
      <c r="Q385" s="40">
        <f>IF(A385="Lead",IF(G385="New Lead",0,1),0)</f>
        <v>1</v>
      </c>
      <c r="R385" s="40">
        <f>IF(A385="Lead",IF(G385="Lost",1,0),0)</f>
        <v>0</v>
      </c>
      <c r="S385" t="n">
        <v>1</v>
      </c>
      <c r="T385" t="n">
        <v>1</v>
      </c>
      <c r="U385" t="n">
        <v>0</v>
      </c>
      <c r="V385" t="n">
        <v>0</v>
      </c>
      <c r="W385" t="n">
        <v>0</v>
      </c>
      <c r="X385" t="n">
        <v>0</v>
      </c>
      <c r="Y385">
        <f>IF(AND(A385="Lead",COUNTIF(MetaCamps,C385)&gt;0),1,0)</f>
        <v>1</v>
      </c>
      <c r="Z385">
        <f>IF(Y385=1,P385,0)</f>
        <v>0</v>
      </c>
    </row>
    <row r="386">
      <c r="A386" t="inlineStr">
        <is>
          <t>Lead</t>
        </is>
      </c>
      <c r="B386" s="39" t="str">
        <f>IFERROR(INDEX(CampTypes,MATCH(C386,CampList,0)),"Unattributed")</f>
        <v>New</v>
      </c>
      <c r="C386" t="inlineStr">
        <is>
          <t>ABO | Natuf | Leads | Unit Franchise | India | Oct26 | V1</t>
        </is>
      </c>
      <c r="D386" t="inlineStr">
        <is>
          <t>Natuf | LAL 1% | India | Jul26 | V1</t>
        </is>
      </c>
      <c r="E386" t="inlineStr">
        <is>
          <t>Natuf | Reel | Brand Ambassador | Heard Of Owning A Cafe | V1</t>
        </is>
      </c>
      <c r="F386" t="inlineStr">
        <is>
          <t>In House Natuf</t>
        </is>
      </c>
      <c r="G386" t="inlineStr">
        <is>
          <t>Attempt 2</t>
        </is>
      </c>
      <c r="H386" s="39" t="str">
        <f>IF(ISNUMBER(MATCH(G386,QualityStatuses,0)),"Quality Lead","Non-Quality Lead")</f>
        <v>Non-Quality Lead</v>
      </c>
      <c r="I386" t="inlineStr">
        <is>
          <t>2026-10</t>
        </is>
      </c>
      <c r="J386" t="inlineStr">
        <is>
          <t>Wk of 2026-10-26</t>
        </is>
      </c>
      <c r="K386" t="inlineStr">
        <is>
          <t>Vikas Pathak</t>
        </is>
      </c>
      <c r="L386" t="inlineStr">
        <is>
          <t>Facebook</t>
        </is>
      </c>
      <c r="M386" t="inlineStr">
        <is>
          <t>Direct (campaign tagged in CRM)</t>
        </is>
      </c>
      <c r="N386" t="inlineStr">
        <is>
          <t>6ae216c31b25b79660b9c544</t>
        </is>
      </c>
      <c r="O386" t="n">
        <v>1</v>
      </c>
      <c r="P386" s="40">
        <f>IF(A386="Lead",IF(ISNUMBER(MATCH(G386,QualityStatuses,0)),1,0),0)</f>
        <v>0</v>
      </c>
      <c r="Q386" s="40">
        <f>IF(A386="Lead",IF(G386="New Lead",0,1),0)</f>
        <v>1</v>
      </c>
      <c r="R386" s="40">
        <f>IF(A386="Lead",IF(G386="Lost",1,0),0)</f>
        <v>0</v>
      </c>
      <c r="S386" t="n">
        <v>2</v>
      </c>
      <c r="T386" t="n">
        <v>0</v>
      </c>
      <c r="U386" t="n">
        <v>0</v>
      </c>
      <c r="V386" t="n">
        <v>0</v>
      </c>
      <c r="W386" t="n">
        <v>0</v>
      </c>
      <c r="X386" t="n">
        <v>0</v>
      </c>
      <c r="Y386">
        <f>IF(AND(A386="Lead",COUNTIF(MetaCamps,C386)&gt;0),1,0)</f>
        <v>1</v>
      </c>
      <c r="Z386">
        <f>IF(Y386=1,P386,0)</f>
        <v>0</v>
      </c>
    </row>
    <row r="387">
      <c r="A387" t="inlineStr">
        <is>
          <t>Lead</t>
        </is>
      </c>
      <c r="B387" s="39" t="str">
        <f>IFERROR(INDEX(CampTypes,MATCH(C387,CampList,0)),"Unattributed")</f>
        <v>New</v>
      </c>
      <c r="C387" t="inlineStr">
        <is>
          <t>ABO | Natuf | Leads | Unit Franchise | India | Oct26 | V1</t>
        </is>
      </c>
      <c r="D387" t="inlineStr">
        <is>
          <t>Natuf | Broad | Tier1 + Growth Cities | Oct26 | V1</t>
        </is>
      </c>
      <c r="E387" t="inlineStr">
        <is>
          <t>Natuf | Reel | Brand Ambassador | Heard Of Owning A Cafe | V1</t>
        </is>
      </c>
      <c r="F387" t="inlineStr">
        <is>
          <t>In House Natuf</t>
        </is>
      </c>
      <c r="G387" t="inlineStr">
        <is>
          <t>Attempt 1</t>
        </is>
      </c>
      <c r="H387" s="39" t="str">
        <f>IF(ISNUMBER(MATCH(G387,QualityStatuses,0)),"Quality Lead","Non-Quality Lead")</f>
        <v>Non-Quality Lead</v>
      </c>
      <c r="I387" t="inlineStr">
        <is>
          <t>2026-10</t>
        </is>
      </c>
      <c r="J387" t="inlineStr">
        <is>
          <t>Wk of 2026-10-26</t>
        </is>
      </c>
      <c r="K387" t="inlineStr">
        <is>
          <t>Omkar Navge</t>
        </is>
      </c>
      <c r="L387" t="inlineStr">
        <is>
          <t>Facebook</t>
        </is>
      </c>
      <c r="M387" t="inlineStr">
        <is>
          <t>Direct (campaign tagged in CRM)</t>
        </is>
      </c>
      <c r="N387" t="inlineStr">
        <is>
          <t>6ae2111d7365aa841f80e147</t>
        </is>
      </c>
      <c r="O387" t="n">
        <v>1</v>
      </c>
      <c r="P387" s="40">
        <f>IF(A387="Lead",IF(ISNUMBER(MATCH(G387,QualityStatuses,0)),1,0),0)</f>
        <v>0</v>
      </c>
      <c r="Q387" s="40">
        <f>IF(A387="Lead",IF(G387="New Lead",0,1),0)</f>
        <v>1</v>
      </c>
      <c r="R387" s="40">
        <f>IF(A387="Lead",IF(G387="Lost",1,0),0)</f>
        <v>0</v>
      </c>
      <c r="S387" t="n">
        <v>1</v>
      </c>
      <c r="T387" t="n">
        <v>0</v>
      </c>
      <c r="U387" t="n">
        <v>0</v>
      </c>
      <c r="V387" t="n">
        <v>0</v>
      </c>
      <c r="W387" t="n">
        <v>0</v>
      </c>
      <c r="X387" t="n">
        <v>0</v>
      </c>
      <c r="Y387">
        <f>IF(AND(A387="Lead",COUNTIF(MetaCamps,C387)&gt;0),1,0)</f>
        <v>1</v>
      </c>
      <c r="Z387">
        <f>IF(Y387=1,P387,0)</f>
        <v>0</v>
      </c>
    </row>
    <row r="388">
      <c r="A388" t="inlineStr">
        <is>
          <t>Lead</t>
        </is>
      </c>
      <c r="B388" s="39" t="str">
        <f>IFERROR(INDEX(CampTypes,MATCH(C388,CampList,0)),"Unattributed")</f>
        <v>New</v>
      </c>
      <c r="C388" t="inlineStr">
        <is>
          <t>ABO | Natuf | Leads | Unit Franchise | India | Oct26 | V1</t>
        </is>
      </c>
      <c r="D388" t="inlineStr">
        <is>
          <t>Natuf | Business Owners | Tier1 + Growth Cities | Oct26 | V1</t>
        </is>
      </c>
      <c r="E388" t="inlineStr">
        <is>
          <t>Natuf | Reel | Brand Ambassador | Heard Of Owning A Cafe | V1</t>
        </is>
      </c>
      <c r="F388" t="inlineStr">
        <is>
          <t>In House Natuf</t>
        </is>
      </c>
      <c r="G388" t="inlineStr">
        <is>
          <t>Attempt 1</t>
        </is>
      </c>
      <c r="H388" s="39" t="str">
        <f>IF(ISNUMBER(MATCH(G388,QualityStatuses,0)),"Quality Lead","Non-Quality Lead")</f>
        <v>Non-Quality Lead</v>
      </c>
      <c r="I388" t="inlineStr">
        <is>
          <t>2026-10</t>
        </is>
      </c>
      <c r="J388" t="inlineStr">
        <is>
          <t>Wk of 2026-10-26</t>
        </is>
      </c>
      <c r="K388" t="inlineStr">
        <is>
          <t>Omkar Navge</t>
        </is>
      </c>
      <c r="L388" t="inlineStr">
        <is>
          <t>Facebook</t>
        </is>
      </c>
      <c r="M388" t="inlineStr">
        <is>
          <t>Direct (campaign tagged in CRM)</t>
        </is>
      </c>
      <c r="N388" t="inlineStr">
        <is>
          <t>6ae210fab199d8558f305e32</t>
        </is>
      </c>
      <c r="O388" t="n">
        <v>1</v>
      </c>
      <c r="P388" s="40">
        <f>IF(A388="Lead",IF(ISNUMBER(MATCH(G388,QualityStatuses,0)),1,0),0)</f>
        <v>0</v>
      </c>
      <c r="Q388" s="40">
        <f>IF(A388="Lead",IF(G388="New Lead",0,1),0)</f>
        <v>1</v>
      </c>
      <c r="R388" s="40">
        <f>IF(A388="Lead",IF(G388="Lost",1,0),0)</f>
        <v>0</v>
      </c>
      <c r="S388" t="n">
        <v>1</v>
      </c>
      <c r="T388" t="n">
        <v>1</v>
      </c>
      <c r="U388" t="n">
        <v>0</v>
      </c>
      <c r="V388" t="n">
        <v>0</v>
      </c>
      <c r="W388" t="n">
        <v>0</v>
      </c>
      <c r="X388" t="n">
        <v>0</v>
      </c>
      <c r="Y388">
        <f>IF(AND(A388="Lead",COUNTIF(MetaCamps,C388)&gt;0),1,0)</f>
        <v>1</v>
      </c>
      <c r="Z388">
        <f>IF(Y388=1,P388,0)</f>
        <v>0</v>
      </c>
    </row>
    <row r="389">
      <c r="A389" t="inlineStr">
        <is>
          <t>Lead</t>
        </is>
      </c>
      <c r="B389" s="39" t="str">
        <f>IFERROR(INDEX(CampTypes,MATCH(C389,CampList,0)),"Unattributed")</f>
        <v>New</v>
      </c>
      <c r="C389" t="inlineStr">
        <is>
          <t>ABO | Natuf | Leads | Unit Franchise | India | Oct26 | V1</t>
        </is>
      </c>
      <c r="D389" t="inlineStr">
        <is>
          <t>Natuf | Business Owners | Tier1 + Growth Cities | Oct26 | V1</t>
        </is>
      </c>
      <c r="E389" t="inlineStr">
        <is>
          <t>Natuf | Reel | Brand Ambassador | Heard Of Owning A Cafe | V1</t>
        </is>
      </c>
      <c r="F389" t="inlineStr">
        <is>
          <t>In House Natuf</t>
        </is>
      </c>
      <c r="G389" t="inlineStr">
        <is>
          <t>Attempt 1</t>
        </is>
      </c>
      <c r="H389" s="39" t="str">
        <f>IF(ISNUMBER(MATCH(G389,QualityStatuses,0)),"Quality Lead","Non-Quality Lead")</f>
        <v>Non-Quality Lead</v>
      </c>
      <c r="I389" t="inlineStr">
        <is>
          <t>2026-10</t>
        </is>
      </c>
      <c r="J389" t="inlineStr">
        <is>
          <t>Wk of 2026-10-26</t>
        </is>
      </c>
      <c r="K389" t="inlineStr">
        <is>
          <t>Omkar Navge</t>
        </is>
      </c>
      <c r="L389" t="inlineStr">
        <is>
          <t>Facebook</t>
        </is>
      </c>
      <c r="M389" t="inlineStr">
        <is>
          <t>Direct (campaign tagged in CRM)</t>
        </is>
      </c>
      <c r="N389" t="inlineStr">
        <is>
          <t>6ae210c667de21eb71b87d69</t>
        </is>
      </c>
      <c r="O389" t="n">
        <v>1</v>
      </c>
      <c r="P389" s="40">
        <f>IF(A389="Lead",IF(ISNUMBER(MATCH(G389,QualityStatuses,0)),1,0),0)</f>
        <v>0</v>
      </c>
      <c r="Q389" s="40">
        <f>IF(A389="Lead",IF(G389="New Lead",0,1),0)</f>
        <v>1</v>
      </c>
      <c r="R389" s="40">
        <f>IF(A389="Lead",IF(G389="Lost",1,0),0)</f>
        <v>0</v>
      </c>
      <c r="S389" t="n">
        <v>1</v>
      </c>
      <c r="T389" t="n">
        <v>0</v>
      </c>
      <c r="U389" t="n">
        <v>0</v>
      </c>
      <c r="V389" t="n">
        <v>0</v>
      </c>
      <c r="W389" t="n">
        <v>0</v>
      </c>
      <c r="X389" t="n">
        <v>0</v>
      </c>
      <c r="Y389">
        <f>IF(AND(A389="Lead",COUNTIF(MetaCamps,C389)&gt;0),1,0)</f>
        <v>1</v>
      </c>
      <c r="Z389">
        <f>IF(Y389=1,P389,0)</f>
        <v>0</v>
      </c>
    </row>
    <row r="390">
      <c r="A390" t="inlineStr">
        <is>
          <t>Lead</t>
        </is>
      </c>
      <c r="B390" s="39" t="str">
        <f>IFERROR(INDEX(CampTypes,MATCH(C390,CampList,0)),"Unattributed")</f>
        <v>New</v>
      </c>
      <c r="C390" t="inlineStr">
        <is>
          <t>ABO | Natuf | Leads | Unit Franchise | India | Oct26 | V1</t>
        </is>
      </c>
      <c r="D390" t="inlineStr">
        <is>
          <t>Natuf | Broad | Tier1 + Growth Cities | Oct26 | V1</t>
        </is>
      </c>
      <c r="E390" t="inlineStr">
        <is>
          <t>Natuf | Reel | Brand Ambassador | Heard Of Owning A Cafe | V1</t>
        </is>
      </c>
      <c r="F390" t="inlineStr">
        <is>
          <t>In House Natuf</t>
        </is>
      </c>
      <c r="G390" t="inlineStr">
        <is>
          <t>Attempt 2</t>
        </is>
      </c>
      <c r="H390" s="39" t="str">
        <f>IF(ISNUMBER(MATCH(G390,QualityStatuses,0)),"Quality Lead","Non-Quality Lead")</f>
        <v>Non-Quality Lead</v>
      </c>
      <c r="I390" t="inlineStr">
        <is>
          <t>2026-10</t>
        </is>
      </c>
      <c r="J390" t="inlineStr">
        <is>
          <t>Wk of 2026-10-26</t>
        </is>
      </c>
      <c r="K390" t="inlineStr">
        <is>
          <t>Vikas Pathak</t>
        </is>
      </c>
      <c r="L390" t="inlineStr">
        <is>
          <t>Facebook</t>
        </is>
      </c>
      <c r="M390" t="inlineStr">
        <is>
          <t>Direct (campaign tagged in CRM)</t>
        </is>
      </c>
      <c r="N390" t="inlineStr">
        <is>
          <t>6ae20f211ba72ba336c2b7f3</t>
        </is>
      </c>
      <c r="O390" t="n">
        <v>1</v>
      </c>
      <c r="P390" s="40">
        <f>IF(A390="Lead",IF(ISNUMBER(MATCH(G390,QualityStatuses,0)),1,0),0)</f>
        <v>0</v>
      </c>
      <c r="Q390" s="40">
        <f>IF(A390="Lead",IF(G390="New Lead",0,1),0)</f>
        <v>1</v>
      </c>
      <c r="R390" s="40">
        <f>IF(A390="Lead",IF(G390="Lost",1,0),0)</f>
        <v>0</v>
      </c>
      <c r="S390" t="n">
        <v>2</v>
      </c>
      <c r="T390" t="n">
        <v>0</v>
      </c>
      <c r="U390" t="n">
        <v>0</v>
      </c>
      <c r="V390" t="n">
        <v>0</v>
      </c>
      <c r="W390" t="n">
        <v>0</v>
      </c>
      <c r="X390" t="n">
        <v>0</v>
      </c>
      <c r="Y390">
        <f>IF(AND(A390="Lead",COUNTIF(MetaCamps,C390)&gt;0),1,0)</f>
        <v>1</v>
      </c>
      <c r="Z390">
        <f>IF(Y390=1,P390,0)</f>
        <v>0</v>
      </c>
    </row>
    <row r="391">
      <c r="A391" t="inlineStr">
        <is>
          <t>Lead</t>
        </is>
      </c>
      <c r="B391" s="39" t="str">
        <f>IFERROR(INDEX(CampTypes,MATCH(C391,CampList,0)),"Unattributed")</f>
        <v>New</v>
      </c>
      <c r="C391" t="inlineStr">
        <is>
          <t>ABO | Natuf | Leads | Unit Franchise | India | Oct26 | V1</t>
        </is>
      </c>
      <c r="D391" t="inlineStr">
        <is>
          <t>Natuf | LAL 1% | India | Jul26 | V1</t>
        </is>
      </c>
      <c r="E391" t="inlineStr">
        <is>
          <t>Natuf | Reel | Brand Ambassador | Heard Of Owning A Cafe | V1</t>
        </is>
      </c>
      <c r="F391" t="inlineStr">
        <is>
          <t>In House Natuf</t>
        </is>
      </c>
      <c r="G391" t="inlineStr">
        <is>
          <t>Details Shared</t>
        </is>
      </c>
      <c r="H391" s="39" t="str">
        <f>IF(ISNUMBER(MATCH(G391,QualityStatuses,0)),"Quality Lead","Non-Quality Lead")</f>
        <v>Quality Lead</v>
      </c>
      <c r="I391" t="inlineStr">
        <is>
          <t>2026-10</t>
        </is>
      </c>
      <c r="J391" t="inlineStr">
        <is>
          <t>Wk of 2026-10-26</t>
        </is>
      </c>
      <c r="K391" t="inlineStr">
        <is>
          <t>Omkar Navge</t>
        </is>
      </c>
      <c r="L391" t="inlineStr">
        <is>
          <t>Facebook</t>
        </is>
      </c>
      <c r="M391" t="inlineStr">
        <is>
          <t>Direct (campaign tagged in CRM)</t>
        </is>
      </c>
      <c r="N391" t="inlineStr">
        <is>
          <t>6ae20ef2ba3f72ebb12a4f31</t>
        </is>
      </c>
      <c r="O391" t="n">
        <v>1</v>
      </c>
      <c r="P391" s="40">
        <f>IF(A391="Lead",IF(ISNUMBER(MATCH(G391,QualityStatuses,0)),1,0),0)</f>
        <v>1</v>
      </c>
      <c r="Q391" s="40">
        <f>IF(A391="Lead",IF(G391="New Lead",0,1),0)</f>
        <v>1</v>
      </c>
      <c r="R391" s="40">
        <f>IF(A391="Lead",IF(G391="Lost",1,0),0)</f>
        <v>0</v>
      </c>
      <c r="S391" t="n">
        <v>2</v>
      </c>
      <c r="T391" t="n">
        <v>2</v>
      </c>
      <c r="U391" t="n">
        <v>0</v>
      </c>
      <c r="V391" t="n">
        <v>0</v>
      </c>
      <c r="W391" t="n">
        <v>0</v>
      </c>
      <c r="X391" t="n">
        <v>0</v>
      </c>
      <c r="Y391">
        <f>IF(AND(A391="Lead",COUNTIF(MetaCamps,C391)&gt;0),1,0)</f>
        <v>1</v>
      </c>
      <c r="Z391">
        <f>IF(Y391=1,P391,0)</f>
        <v>1</v>
      </c>
    </row>
    <row r="392">
      <c r="A392" t="inlineStr">
        <is>
          <t>Lead</t>
        </is>
      </c>
      <c r="B392" s="39" t="str">
        <f>IFERROR(INDEX(CampTypes,MATCH(C392,CampList,0)),"Unattributed")</f>
        <v>New</v>
      </c>
      <c r="C392" t="inlineStr">
        <is>
          <t>ABO | Natuf | Leads | Unit Franchise | India | Oct26 | V1</t>
        </is>
      </c>
      <c r="D392" t="inlineStr">
        <is>
          <t>Natuf | Investors | Tier1 + Growth Cities | Oct26 | V1</t>
        </is>
      </c>
      <c r="E392" t="inlineStr">
        <is>
          <t>Natuf | Reel | Brand Ambassador | Heard Of Owning A Cafe | V1</t>
        </is>
      </c>
      <c r="F392" t="inlineStr">
        <is>
          <t>In House Natuf</t>
        </is>
      </c>
      <c r="G392" t="inlineStr">
        <is>
          <t>Details Shared</t>
        </is>
      </c>
      <c r="H392" s="39" t="str">
        <f>IF(ISNUMBER(MATCH(G392,QualityStatuses,0)),"Quality Lead","Non-Quality Lead")</f>
        <v>Quality Lead</v>
      </c>
      <c r="I392" t="inlineStr">
        <is>
          <t>2026-10</t>
        </is>
      </c>
      <c r="J392" t="inlineStr">
        <is>
          <t>Wk of 2026-10-26</t>
        </is>
      </c>
      <c r="K392" t="inlineStr">
        <is>
          <t>Vikas Pathak</t>
        </is>
      </c>
      <c r="L392" t="inlineStr">
        <is>
          <t>Facebook</t>
        </is>
      </c>
      <c r="M392" t="inlineStr">
        <is>
          <t>Direct (campaign tagged in CRM)</t>
        </is>
      </c>
      <c r="N392" t="inlineStr">
        <is>
          <t>6ae20d59546f36c5b2ded0a9</t>
        </is>
      </c>
      <c r="O392" t="n">
        <v>1</v>
      </c>
      <c r="P392" s="40">
        <f>IF(A392="Lead",IF(ISNUMBER(MATCH(G392,QualityStatuses,0)),1,0),0)</f>
        <v>1</v>
      </c>
      <c r="Q392" s="40">
        <f>IF(A392="Lead",IF(G392="New Lead",0,1),0)</f>
        <v>1</v>
      </c>
      <c r="R392" s="40">
        <f>IF(A392="Lead",IF(G392="Lost",1,0),0)</f>
        <v>0</v>
      </c>
      <c r="S392" t="n">
        <v>2</v>
      </c>
      <c r="T392" t="n">
        <v>2</v>
      </c>
      <c r="U392" t="n">
        <v>0</v>
      </c>
      <c r="V392" t="n">
        <v>0</v>
      </c>
      <c r="W392" t="n">
        <v>0</v>
      </c>
      <c r="X392" t="n">
        <v>0</v>
      </c>
      <c r="Y392">
        <f>IF(AND(A392="Lead",COUNTIF(MetaCamps,C392)&gt;0),1,0)</f>
        <v>1</v>
      </c>
      <c r="Z392">
        <f>IF(Y392=1,P392,0)</f>
        <v>1</v>
      </c>
    </row>
    <row r="393">
      <c r="A393" t="inlineStr">
        <is>
          <t>Lead</t>
        </is>
      </c>
      <c r="B393" s="39" t="str">
        <f>IFERROR(INDEX(CampTypes,MATCH(C393,CampList,0)),"Unattributed")</f>
        <v>New</v>
      </c>
      <c r="C393" t="inlineStr">
        <is>
          <t>ABO | Natuf | Leads | Unit Franchise | India | Oct26 | V1</t>
        </is>
      </c>
      <c r="D393" t="inlineStr">
        <is>
          <t>Natuf | Broad | Tier1 + Growth Cities | Oct26 | V1</t>
        </is>
      </c>
      <c r="E393" t="inlineStr">
        <is>
          <t>Natuf | Reel | Brand Ambassador | Heard Of Owning A Cafe | V1</t>
        </is>
      </c>
      <c r="F393" t="inlineStr">
        <is>
          <t>In House Natuf</t>
        </is>
      </c>
      <c r="G393" t="inlineStr">
        <is>
          <t>Connected</t>
        </is>
      </c>
      <c r="H393" s="39" t="str">
        <f>IF(ISNUMBER(MATCH(G393,QualityStatuses,0)),"Quality Lead","Non-Quality Lead")</f>
        <v>Non-Quality Lead</v>
      </c>
      <c r="I393" t="inlineStr">
        <is>
          <t>2026-10</t>
        </is>
      </c>
      <c r="J393" t="inlineStr">
        <is>
          <t>Wk of 2026-10-26</t>
        </is>
      </c>
      <c r="K393" t="inlineStr">
        <is>
          <t>Vikas Pathak</t>
        </is>
      </c>
      <c r="L393" t="inlineStr">
        <is>
          <t>Facebook</t>
        </is>
      </c>
      <c r="M393" t="inlineStr">
        <is>
          <t>Direct (campaign tagged in CRM)</t>
        </is>
      </c>
      <c r="N393" t="inlineStr">
        <is>
          <t>6ae20cbb607f6717c9816060</t>
        </is>
      </c>
      <c r="O393" t="n">
        <v>1</v>
      </c>
      <c r="P393" s="40">
        <f>IF(A393="Lead",IF(ISNUMBER(MATCH(G393,QualityStatuses,0)),1,0),0)</f>
        <v>0</v>
      </c>
      <c r="Q393" s="40">
        <f>IF(A393="Lead",IF(G393="New Lead",0,1),0)</f>
        <v>1</v>
      </c>
      <c r="R393" s="40">
        <f>IF(A393="Lead",IF(G393="Lost",1,0),0)</f>
        <v>0</v>
      </c>
      <c r="S393" t="n">
        <v>4</v>
      </c>
      <c r="T393" t="n">
        <v>3</v>
      </c>
      <c r="U393" t="n">
        <v>0</v>
      </c>
      <c r="V393" t="n">
        <v>0</v>
      </c>
      <c r="W393" t="n">
        <v>0</v>
      </c>
      <c r="X393" t="n">
        <v>0</v>
      </c>
      <c r="Y393">
        <f>IF(AND(A393="Lead",COUNTIF(MetaCamps,C393)&gt;0),1,0)</f>
        <v>1</v>
      </c>
      <c r="Z393">
        <f>IF(Y393=1,P393,0)</f>
        <v>0</v>
      </c>
    </row>
    <row r="394">
      <c r="A394" t="inlineStr">
        <is>
          <t>Lead</t>
        </is>
      </c>
      <c r="B394" s="39" t="str">
        <f>IFERROR(INDEX(CampTypes,MATCH(C394,CampList,0)),"Unattributed")</f>
        <v>New</v>
      </c>
      <c r="C394" t="inlineStr">
        <is>
          <t>ABO | Natuf | Leads | Unit Franchise | India | Oct26 | V1</t>
        </is>
      </c>
      <c r="D394" t="inlineStr">
        <is>
          <t>Natuf | LAL 1% | India | Jul26 | V1</t>
        </is>
      </c>
      <c r="E394" t="inlineStr">
        <is>
          <t>Natuf | Reel | Brand Ambassador | Heard Of Owning A Cafe | V1</t>
        </is>
      </c>
      <c r="F394" t="inlineStr">
        <is>
          <t>In House Natuf</t>
        </is>
      </c>
      <c r="G394" t="inlineStr">
        <is>
          <t>Attempt 1</t>
        </is>
      </c>
      <c r="H394" s="39" t="str">
        <f>IF(ISNUMBER(MATCH(G394,QualityStatuses,0)),"Quality Lead","Non-Quality Lead")</f>
        <v>Non-Quality Lead</v>
      </c>
      <c r="I394" t="inlineStr">
        <is>
          <t>2026-10</t>
        </is>
      </c>
      <c r="J394" t="inlineStr">
        <is>
          <t>Wk of 2026-10-26</t>
        </is>
      </c>
      <c r="K394" t="inlineStr">
        <is>
          <t>Omkar Navge</t>
        </is>
      </c>
      <c r="L394" t="inlineStr">
        <is>
          <t>Facebook</t>
        </is>
      </c>
      <c r="M394" t="inlineStr">
        <is>
          <t>Direct (campaign tagged in CRM)</t>
        </is>
      </c>
      <c r="N394" t="inlineStr">
        <is>
          <t>6ae20a6b4a1a3e5dc13b01f0</t>
        </is>
      </c>
      <c r="O394" t="n">
        <v>1</v>
      </c>
      <c r="P394" s="40">
        <f>IF(A394="Lead",IF(ISNUMBER(MATCH(G394,QualityStatuses,0)),1,0),0)</f>
        <v>0</v>
      </c>
      <c r="Q394" s="40">
        <f>IF(A394="Lead",IF(G394="New Lead",0,1),0)</f>
        <v>1</v>
      </c>
      <c r="R394" s="40">
        <f>IF(A394="Lead",IF(G394="Lost",1,0),0)</f>
        <v>0</v>
      </c>
      <c r="S394" t="n">
        <v>1</v>
      </c>
      <c r="T394" t="n">
        <v>0</v>
      </c>
      <c r="U394" t="n">
        <v>0</v>
      </c>
      <c r="V394" t="n">
        <v>0</v>
      </c>
      <c r="W394" t="n">
        <v>0</v>
      </c>
      <c r="X394" t="n">
        <v>0</v>
      </c>
      <c r="Y394">
        <f>IF(AND(A394="Lead",COUNTIF(MetaCamps,C394)&gt;0),1,0)</f>
        <v>1</v>
      </c>
      <c r="Z394">
        <f>IF(Y394=1,P394,0)</f>
        <v>0</v>
      </c>
    </row>
    <row r="395">
      <c r="A395" t="inlineStr">
        <is>
          <t>Lead</t>
        </is>
      </c>
      <c r="B395" s="39" t="str">
        <f>IFERROR(INDEX(CampTypes,MATCH(C395,CampList,0)),"Unattributed")</f>
        <v>New</v>
      </c>
      <c r="C395" t="inlineStr">
        <is>
          <t>ABO | Natuf | Leads | Master Franchise | India | Oct26 | V1</t>
        </is>
      </c>
      <c r="D395" t="inlineStr">
        <is>
          <t>Natuf | Investors | Tier1 + Growth Cities | Oct26 | V1</t>
        </is>
      </c>
      <c r="E395" t="inlineStr">
        <is>
          <t>Natuf | Static | Lead Your State With | V1</t>
        </is>
      </c>
      <c r="F395" t="inlineStr">
        <is>
          <t>Natuf_MF</t>
        </is>
      </c>
      <c r="G395" t="inlineStr">
        <is>
          <t>Attempt 1</t>
        </is>
      </c>
      <c r="H395" s="39" t="str">
        <f>IF(ISNUMBER(MATCH(G395,QualityStatuses,0)),"Quality Lead","Non-Quality Lead")</f>
        <v>Non-Quality Lead</v>
      </c>
      <c r="I395" t="inlineStr">
        <is>
          <t>2026-10</t>
        </is>
      </c>
      <c r="J395" t="inlineStr">
        <is>
          <t>Wk of 2026-10-26</t>
        </is>
      </c>
      <c r="K395" t="inlineStr">
        <is>
          <t>Marshal Malbari</t>
        </is>
      </c>
      <c r="L395" t="inlineStr">
        <is>
          <t>Facebook</t>
        </is>
      </c>
      <c r="M395" t="inlineStr">
        <is>
          <t>Direct (campaign tagged in CRM)</t>
        </is>
      </c>
      <c r="N395" t="inlineStr">
        <is>
          <t>6ae209d5a5b6558ee62f77c7</t>
        </is>
      </c>
      <c r="O395" t="n">
        <v>1</v>
      </c>
      <c r="P395" s="40">
        <f>IF(A395="Lead",IF(ISNUMBER(MATCH(G395,QualityStatuses,0)),1,0),0)</f>
        <v>0</v>
      </c>
      <c r="Q395" s="40">
        <f>IF(A395="Lead",IF(G395="New Lead",0,1),0)</f>
        <v>1</v>
      </c>
      <c r="R395" s="40">
        <f>IF(A395="Lead",IF(G395="Lost",1,0),0)</f>
        <v>0</v>
      </c>
      <c r="S395" t="n">
        <v>1</v>
      </c>
      <c r="T395" t="n">
        <v>0</v>
      </c>
      <c r="U395" t="n">
        <v>0</v>
      </c>
      <c r="V395" t="n">
        <v>0</v>
      </c>
      <c r="W395" t="n">
        <v>0</v>
      </c>
      <c r="X395" t="n">
        <v>0</v>
      </c>
      <c r="Y395">
        <f>IF(AND(A395="Lead",COUNTIF(MetaCamps,C395)&gt;0),1,0)</f>
        <v>1</v>
      </c>
      <c r="Z395">
        <f>IF(Y395=1,P395,0)</f>
        <v>0</v>
      </c>
    </row>
    <row r="396">
      <c r="A396" t="inlineStr">
        <is>
          <t>Lead</t>
        </is>
      </c>
      <c r="B396" s="39" t="str">
        <f>IFERROR(INDEX(CampTypes,MATCH(C396,CampList,0)),"Unattributed")</f>
        <v>New</v>
      </c>
      <c r="C396" t="inlineStr">
        <is>
          <t>ABO | Natuf | Leads | Unit Franchise | India | Oct26 | V1</t>
        </is>
      </c>
      <c r="D396" t="inlineStr">
        <is>
          <t>Natuf | Investors | Tier1 + Growth Cities | Oct26 | V1</t>
        </is>
      </c>
      <c r="E396" t="inlineStr">
        <is>
          <t>Natuf | Reel | Brand Ambassador | Heard Of Owning A Cafe | V1</t>
        </is>
      </c>
      <c r="F396" t="inlineStr">
        <is>
          <t>In House Natuf</t>
        </is>
      </c>
      <c r="G396" t="inlineStr">
        <is>
          <t>Attempt 1</t>
        </is>
      </c>
      <c r="H396" s="39" t="str">
        <f>IF(ISNUMBER(MATCH(G396,QualityStatuses,0)),"Quality Lead","Non-Quality Lead")</f>
        <v>Non-Quality Lead</v>
      </c>
      <c r="I396" t="inlineStr">
        <is>
          <t>2026-10</t>
        </is>
      </c>
      <c r="J396" t="inlineStr">
        <is>
          <t>Wk of 2026-10-26</t>
        </is>
      </c>
      <c r="K396" t="inlineStr">
        <is>
          <t>Omkar Navge</t>
        </is>
      </c>
      <c r="L396" t="inlineStr">
        <is>
          <t>Facebook</t>
        </is>
      </c>
      <c r="M396" t="inlineStr">
        <is>
          <t>Direct (campaign tagged in CRM)</t>
        </is>
      </c>
      <c r="N396" t="inlineStr">
        <is>
          <t>6ae207c9609f78b72ae0a620</t>
        </is>
      </c>
      <c r="O396" t="n">
        <v>1</v>
      </c>
      <c r="P396" s="40">
        <f>IF(A396="Lead",IF(ISNUMBER(MATCH(G396,QualityStatuses,0)),1,0),0)</f>
        <v>0</v>
      </c>
      <c r="Q396" s="40">
        <f>IF(A396="Lead",IF(G396="New Lead",0,1),0)</f>
        <v>1</v>
      </c>
      <c r="R396" s="40">
        <f>IF(A396="Lead",IF(G396="Lost",1,0),0)</f>
        <v>0</v>
      </c>
      <c r="S396" t="n">
        <v>2</v>
      </c>
      <c r="T396" t="n">
        <v>1</v>
      </c>
      <c r="U396" t="n">
        <v>0</v>
      </c>
      <c r="V396" t="n">
        <v>0</v>
      </c>
      <c r="W396" t="n">
        <v>0</v>
      </c>
      <c r="X396" t="n">
        <v>0</v>
      </c>
      <c r="Y396">
        <f>IF(AND(A396="Lead",COUNTIF(MetaCamps,C396)&gt;0),1,0)</f>
        <v>1</v>
      </c>
      <c r="Z396">
        <f>IF(Y396=1,P396,0)</f>
        <v>0</v>
      </c>
    </row>
    <row r="397">
      <c r="A397" t="inlineStr">
        <is>
          <t>Lead</t>
        </is>
      </c>
      <c r="B397" s="39" t="str">
        <f>IFERROR(INDEX(CampTypes,MATCH(C397,CampList,0)),"Unattributed")</f>
        <v>New</v>
      </c>
      <c r="C397" t="inlineStr">
        <is>
          <t>ABO | Natuf | Leads | Unit Franchise | India | Oct26 | V1</t>
        </is>
      </c>
      <c r="D397" t="inlineStr">
        <is>
          <t>Natuf | Investors | Tier1 + Growth Cities | Oct26 | V1</t>
        </is>
      </c>
      <c r="E397" t="inlineStr">
        <is>
          <t>Natuf | Reel | Brand Ambassador | Heard Of Owning A Cafe | V1</t>
        </is>
      </c>
      <c r="F397" t="inlineStr">
        <is>
          <t>In House Natuf</t>
        </is>
      </c>
      <c r="G397" t="inlineStr">
        <is>
          <t>Attempt 1</t>
        </is>
      </c>
      <c r="H397" s="39" t="str">
        <f>IF(ISNUMBER(MATCH(G397,QualityStatuses,0)),"Quality Lead","Non-Quality Lead")</f>
        <v>Non-Quality Lead</v>
      </c>
      <c r="I397" t="inlineStr">
        <is>
          <t>2026-10</t>
        </is>
      </c>
      <c r="J397" t="inlineStr">
        <is>
          <t>Wk of 2026-10-26</t>
        </is>
      </c>
      <c r="K397" t="inlineStr">
        <is>
          <t>Marshal Malbari</t>
        </is>
      </c>
      <c r="L397" t="inlineStr">
        <is>
          <t>Facebook</t>
        </is>
      </c>
      <c r="M397" t="inlineStr">
        <is>
          <t>Direct (campaign tagged in CRM)</t>
        </is>
      </c>
      <c r="N397" t="inlineStr">
        <is>
          <t>6ae2074d41652ba312cc7190</t>
        </is>
      </c>
      <c r="O397" t="n">
        <v>1</v>
      </c>
      <c r="P397" s="40">
        <f>IF(A397="Lead",IF(ISNUMBER(MATCH(G397,QualityStatuses,0)),1,0),0)</f>
        <v>0</v>
      </c>
      <c r="Q397" s="40">
        <f>IF(A397="Lead",IF(G397="New Lead",0,1),0)</f>
        <v>1</v>
      </c>
      <c r="R397" s="40">
        <f>IF(A397="Lead",IF(G397="Lost",1,0),0)</f>
        <v>0</v>
      </c>
      <c r="S397" t="n">
        <v>2</v>
      </c>
      <c r="T397" t="n">
        <v>0</v>
      </c>
      <c r="U397" t="n">
        <v>0</v>
      </c>
      <c r="V397" t="n">
        <v>0</v>
      </c>
      <c r="W397" t="n">
        <v>0</v>
      </c>
      <c r="X397" t="n">
        <v>0</v>
      </c>
      <c r="Y397">
        <f>IF(AND(A397="Lead",COUNTIF(MetaCamps,C397)&gt;0),1,0)</f>
        <v>1</v>
      </c>
      <c r="Z397">
        <f>IF(Y397=1,P397,0)</f>
        <v>0</v>
      </c>
    </row>
    <row r="398">
      <c r="A398" t="inlineStr">
        <is>
          <t>Lead</t>
        </is>
      </c>
      <c r="B398" s="39" t="str">
        <f>IFERROR(INDEX(CampTypes,MATCH(C398,CampList,0)),"Unattributed")</f>
        <v>New</v>
      </c>
      <c r="C398" t="inlineStr">
        <is>
          <t>ABO | Natuf | Leads | Unit Franchise | India | Oct26 | V1</t>
        </is>
      </c>
      <c r="D398" t="inlineStr">
        <is>
          <t>Natuf | LAL 1% | India | Jul26 | V1</t>
        </is>
      </c>
      <c r="E398" t="inlineStr">
        <is>
          <t>Natuf | Reel | Brand Ambassador | Heard Of Owning A Cafe | V1</t>
        </is>
      </c>
      <c r="F398" t="inlineStr">
        <is>
          <t>In House Natuf</t>
        </is>
      </c>
      <c r="G398" t="inlineStr">
        <is>
          <t>Attempt 1</t>
        </is>
      </c>
      <c r="H398" s="39" t="str">
        <f>IF(ISNUMBER(MATCH(G398,QualityStatuses,0)),"Quality Lead","Non-Quality Lead")</f>
        <v>Non-Quality Lead</v>
      </c>
      <c r="I398" t="inlineStr">
        <is>
          <t>2026-10</t>
        </is>
      </c>
      <c r="J398" t="inlineStr">
        <is>
          <t>Wk of 2026-10-26</t>
        </is>
      </c>
      <c r="K398" t="inlineStr">
        <is>
          <t>Omkar Navge</t>
        </is>
      </c>
      <c r="L398" t="inlineStr">
        <is>
          <t>Facebook</t>
        </is>
      </c>
      <c r="M398" t="inlineStr">
        <is>
          <t>Direct (campaign tagged in CRM)</t>
        </is>
      </c>
      <c r="N398" t="inlineStr">
        <is>
          <t>6ae2019f4944c39e33b70527</t>
        </is>
      </c>
      <c r="O398" t="n">
        <v>1</v>
      </c>
      <c r="P398" s="40">
        <f>IF(A398="Lead",IF(ISNUMBER(MATCH(G398,QualityStatuses,0)),1,0),0)</f>
        <v>0</v>
      </c>
      <c r="Q398" s="40">
        <f>IF(A398="Lead",IF(G398="New Lead",0,1),0)</f>
        <v>1</v>
      </c>
      <c r="R398" s="40">
        <f>IF(A398="Lead",IF(G398="Lost",1,0),0)</f>
        <v>0</v>
      </c>
      <c r="S398" t="n">
        <v>1</v>
      </c>
      <c r="T398" t="n">
        <v>0</v>
      </c>
      <c r="U398" t="n">
        <v>0</v>
      </c>
      <c r="V398" t="n">
        <v>0</v>
      </c>
      <c r="W398" t="n">
        <v>0</v>
      </c>
      <c r="X398" t="n">
        <v>0</v>
      </c>
      <c r="Y398">
        <f>IF(AND(A398="Lead",COUNTIF(MetaCamps,C398)&gt;0),1,0)</f>
        <v>1</v>
      </c>
      <c r="Z398">
        <f>IF(Y398=1,P398,0)</f>
        <v>0</v>
      </c>
    </row>
    <row r="399">
      <c r="A399" t="inlineStr">
        <is>
          <t>Lead</t>
        </is>
      </c>
      <c r="B399" s="39" t="str">
        <f>IFERROR(INDEX(CampTypes,MATCH(C399,CampList,0)),"Unattributed")</f>
        <v>New</v>
      </c>
      <c r="C399" t="inlineStr">
        <is>
          <t>ABO | Natuf | Leads | Master Franchise | India | Oct26 | V1</t>
        </is>
      </c>
      <c r="D399" t="inlineStr">
        <is>
          <t>Natuf | Business Owners | Tier1 + Growth Cities | Oct26 | V1</t>
        </is>
      </c>
      <c r="E399" t="inlineStr">
        <is>
          <t>Natuf | Static | Become A Levantine Food | V1</t>
        </is>
      </c>
      <c r="F399" t="inlineStr">
        <is>
          <t>Natuf_MF</t>
        </is>
      </c>
      <c r="G399" t="inlineStr">
        <is>
          <t>Attempt 1</t>
        </is>
      </c>
      <c r="H399" s="39" t="str">
        <f>IF(ISNUMBER(MATCH(G399,QualityStatuses,0)),"Quality Lead","Non-Quality Lead")</f>
        <v>Non-Quality Lead</v>
      </c>
      <c r="I399" t="inlineStr">
        <is>
          <t>2026-10</t>
        </is>
      </c>
      <c r="J399" t="inlineStr">
        <is>
          <t>Wk of 2026-10-26</t>
        </is>
      </c>
      <c r="K399" t="inlineStr">
        <is>
          <t>Marshal Malbari</t>
        </is>
      </c>
      <c r="L399" t="inlineStr">
        <is>
          <t>Facebook</t>
        </is>
      </c>
      <c r="M399" t="inlineStr">
        <is>
          <t>Direct (campaign tagged in CRM)</t>
        </is>
      </c>
      <c r="N399" t="inlineStr">
        <is>
          <t>6ae201116d7be33a54bcabea</t>
        </is>
      </c>
      <c r="O399" t="n">
        <v>1</v>
      </c>
      <c r="P399" s="40">
        <f>IF(A399="Lead",IF(ISNUMBER(MATCH(G399,QualityStatuses,0)),1,0),0)</f>
        <v>0</v>
      </c>
      <c r="Q399" s="40">
        <f>IF(A399="Lead",IF(G399="New Lead",0,1),0)</f>
        <v>1</v>
      </c>
      <c r="R399" s="40">
        <f>IF(A399="Lead",IF(G399="Lost",1,0),0)</f>
        <v>0</v>
      </c>
      <c r="S399" t="n">
        <v>2</v>
      </c>
      <c r="T399" t="n">
        <v>0</v>
      </c>
      <c r="U399" t="n">
        <v>0</v>
      </c>
      <c r="V399" t="n">
        <v>0</v>
      </c>
      <c r="W399" t="n">
        <v>0</v>
      </c>
      <c r="X399" t="n">
        <v>0</v>
      </c>
      <c r="Y399">
        <f>IF(AND(A399="Lead",COUNTIF(MetaCamps,C399)&gt;0),1,0)</f>
        <v>1</v>
      </c>
      <c r="Z399">
        <f>IF(Y399=1,P399,0)</f>
        <v>0</v>
      </c>
    </row>
    <row r="400">
      <c r="A400" t="inlineStr">
        <is>
          <t>Lead</t>
        </is>
      </c>
      <c r="B400" s="39" t="str">
        <f>IFERROR(INDEX(CampTypes,MATCH(C400,CampList,0)),"Unattributed")</f>
        <v>New</v>
      </c>
      <c r="C400" t="inlineStr">
        <is>
          <t>ABO | Natuf | Leads | Unit Franchise | India | Oct26 | V1</t>
        </is>
      </c>
      <c r="D400" t="inlineStr">
        <is>
          <t>Natuf | Business Owners | Tier1 + Growth Cities | Oct26 | V1</t>
        </is>
      </c>
      <c r="E400" t="inlineStr">
        <is>
          <t>Natuf | Reel | Brand Ambassador | Heard Of Owning A Cafe | V1</t>
        </is>
      </c>
      <c r="F400" t="inlineStr">
        <is>
          <t>In House Natuf</t>
        </is>
      </c>
      <c r="G400" t="inlineStr">
        <is>
          <t>Attempt 2</t>
        </is>
      </c>
      <c r="H400" s="39" t="str">
        <f>IF(ISNUMBER(MATCH(G400,QualityStatuses,0)),"Quality Lead","Non-Quality Lead")</f>
        <v>Non-Quality Lead</v>
      </c>
      <c r="I400" t="inlineStr">
        <is>
          <t>2026-10</t>
        </is>
      </c>
      <c r="J400" t="inlineStr">
        <is>
          <t>Wk of 2026-10-26</t>
        </is>
      </c>
      <c r="K400" t="inlineStr">
        <is>
          <t>Marshal Malbari</t>
        </is>
      </c>
      <c r="L400" t="inlineStr">
        <is>
          <t>Facebook</t>
        </is>
      </c>
      <c r="M400" t="inlineStr">
        <is>
          <t>Direct (campaign tagged in CRM)</t>
        </is>
      </c>
      <c r="N400" t="inlineStr">
        <is>
          <t>6ae1fd3cf9107069dbb5ba67</t>
        </is>
      </c>
      <c r="O400" t="n">
        <v>1</v>
      </c>
      <c r="P400" s="40">
        <f>IF(A400="Lead",IF(ISNUMBER(MATCH(G400,QualityStatuses,0)),1,0),0)</f>
        <v>0</v>
      </c>
      <c r="Q400" s="40">
        <f>IF(A400="Lead",IF(G400="New Lead",0,1),0)</f>
        <v>1</v>
      </c>
      <c r="R400" s="40">
        <f>IF(A400="Lead",IF(G400="Lost",1,0),0)</f>
        <v>0</v>
      </c>
      <c r="S400" t="n">
        <v>3</v>
      </c>
      <c r="T400" t="n">
        <v>0</v>
      </c>
      <c r="U400" t="n">
        <v>0</v>
      </c>
      <c r="V400" t="n">
        <v>0</v>
      </c>
      <c r="W400" t="n">
        <v>0</v>
      </c>
      <c r="X400" t="n">
        <v>0</v>
      </c>
      <c r="Y400">
        <f>IF(AND(A400="Lead",COUNTIF(MetaCamps,C400)&gt;0),1,0)</f>
        <v>1</v>
      </c>
      <c r="Z400">
        <f>IF(Y400=1,P400,0)</f>
        <v>0</v>
      </c>
    </row>
    <row r="401">
      <c r="A401" t="inlineStr">
        <is>
          <t>Lead</t>
        </is>
      </c>
      <c r="B401" s="39" t="str">
        <f>IFERROR(INDEX(CampTypes,MATCH(C401,CampList,0)),"Unattributed")</f>
        <v>New</v>
      </c>
      <c r="C401" t="inlineStr">
        <is>
          <t>ABO | Natuf | Leads | Unit Franchise | India | Oct26 | V1</t>
        </is>
      </c>
      <c r="D401" t="inlineStr">
        <is>
          <t>Natuf | Business Owners | Tier1 + Growth Cities | Oct26 | V1</t>
        </is>
      </c>
      <c r="E401" t="inlineStr">
        <is>
          <t>Natuf | Reel | Brand Ambassador | Heard Of Owning A Cafe | V1</t>
        </is>
      </c>
      <c r="F401" t="inlineStr">
        <is>
          <t>In House Natuf</t>
        </is>
      </c>
      <c r="G401" t="inlineStr">
        <is>
          <t>Details Shared</t>
        </is>
      </c>
      <c r="H401" s="39" t="str">
        <f>IF(ISNUMBER(MATCH(G401,QualityStatuses,0)),"Quality Lead","Non-Quality Lead")</f>
        <v>Quality Lead</v>
      </c>
      <c r="I401" t="inlineStr">
        <is>
          <t>2026-10</t>
        </is>
      </c>
      <c r="J401" t="inlineStr">
        <is>
          <t>Wk of 2026-10-26</t>
        </is>
      </c>
      <c r="K401" t="inlineStr">
        <is>
          <t>Marshal Malbari</t>
        </is>
      </c>
      <c r="L401" t="inlineStr">
        <is>
          <t>Facebook</t>
        </is>
      </c>
      <c r="M401" t="inlineStr">
        <is>
          <t>Direct (campaign tagged in CRM)</t>
        </is>
      </c>
      <c r="N401" t="inlineStr">
        <is>
          <t>6ae1fafa9d6bfe0ff0648721</t>
        </is>
      </c>
      <c r="O401" t="n">
        <v>1</v>
      </c>
      <c r="P401" s="40">
        <f>IF(A401="Lead",IF(ISNUMBER(MATCH(G401,QualityStatuses,0)),1,0),0)</f>
        <v>1</v>
      </c>
      <c r="Q401" s="40">
        <f>IF(A401="Lead",IF(G401="New Lead",0,1),0)</f>
        <v>1</v>
      </c>
      <c r="R401" s="40">
        <f>IF(A401="Lead",IF(G401="Lost",1,0),0)</f>
        <v>0</v>
      </c>
      <c r="S401" t="n">
        <v>1</v>
      </c>
      <c r="T401" t="n">
        <v>1</v>
      </c>
      <c r="U401" t="n">
        <v>0</v>
      </c>
      <c r="V401" t="n">
        <v>0</v>
      </c>
      <c r="W401" t="n">
        <v>0</v>
      </c>
      <c r="X401" t="n">
        <v>0</v>
      </c>
      <c r="Y401">
        <f>IF(AND(A401="Lead",COUNTIF(MetaCamps,C401)&gt;0),1,0)</f>
        <v>1</v>
      </c>
      <c r="Z401">
        <f>IF(Y401=1,P401,0)</f>
        <v>1</v>
      </c>
    </row>
    <row r="402">
      <c r="A402" t="inlineStr">
        <is>
          <t>Lead</t>
        </is>
      </c>
      <c r="B402" s="39" t="str">
        <f>IFERROR(INDEX(CampTypes,MATCH(C402,CampList,0)),"Unattributed")</f>
        <v>New</v>
      </c>
      <c r="C402" t="inlineStr">
        <is>
          <t>ABO | Natuf | Leads | Unit Franchise | India | Oct26 | V1</t>
        </is>
      </c>
      <c r="D402" t="inlineStr">
        <is>
          <t>Natuf | Investors | Tier1 + Growth Cities | Oct26 | V1</t>
        </is>
      </c>
      <c r="E402" t="inlineStr">
        <is>
          <t>Natuf | Reel | Brand Ambassador | Heard Of Owning A Cafe | V1</t>
        </is>
      </c>
      <c r="F402" t="inlineStr">
        <is>
          <t>In House Natuf</t>
        </is>
      </c>
      <c r="G402" t="inlineStr">
        <is>
          <t>Attempt 1</t>
        </is>
      </c>
      <c r="H402" s="39" t="str">
        <f>IF(ISNUMBER(MATCH(G402,QualityStatuses,0)),"Quality Lead","Non-Quality Lead")</f>
        <v>Non-Quality Lead</v>
      </c>
      <c r="I402" t="inlineStr">
        <is>
          <t>2026-10</t>
        </is>
      </c>
      <c r="J402" t="inlineStr">
        <is>
          <t>Wk of 2026-10-26</t>
        </is>
      </c>
      <c r="K402" t="inlineStr">
        <is>
          <t>Omkar Navge</t>
        </is>
      </c>
      <c r="L402" t="inlineStr">
        <is>
          <t>Facebook</t>
        </is>
      </c>
      <c r="M402" t="inlineStr">
        <is>
          <t>Direct (campaign tagged in CRM)</t>
        </is>
      </c>
      <c r="N402" t="inlineStr">
        <is>
          <t>6ae1f934cd04303eb4d0a5c4</t>
        </is>
      </c>
      <c r="O402" t="n">
        <v>1</v>
      </c>
      <c r="P402" s="40">
        <f>IF(A402="Lead",IF(ISNUMBER(MATCH(G402,QualityStatuses,0)),1,0),0)</f>
        <v>0</v>
      </c>
      <c r="Q402" s="40">
        <f>IF(A402="Lead",IF(G402="New Lead",0,1),0)</f>
        <v>1</v>
      </c>
      <c r="R402" s="40">
        <f>IF(A402="Lead",IF(G402="Lost",1,0),0)</f>
        <v>0</v>
      </c>
      <c r="S402" t="n">
        <v>2</v>
      </c>
      <c r="T402" t="n">
        <v>1</v>
      </c>
      <c r="U402" t="n">
        <v>0</v>
      </c>
      <c r="V402" t="n">
        <v>0</v>
      </c>
      <c r="W402" t="n">
        <v>0</v>
      </c>
      <c r="X402" t="n">
        <v>0</v>
      </c>
      <c r="Y402">
        <f>IF(AND(A402="Lead",COUNTIF(MetaCamps,C402)&gt;0),1,0)</f>
        <v>1</v>
      </c>
      <c r="Z402">
        <f>IF(Y402=1,P402,0)</f>
        <v>0</v>
      </c>
    </row>
    <row r="403">
      <c r="A403" t="inlineStr">
        <is>
          <t>Lead</t>
        </is>
      </c>
      <c r="B403" s="39" t="str">
        <f>IFERROR(INDEX(CampTypes,MATCH(C403,CampList,0)),"Unattributed")</f>
        <v>New</v>
      </c>
      <c r="C403" t="inlineStr">
        <is>
          <t>ABO | Natuf | Leads | Unit Franchise | India | Oct26 | V1</t>
        </is>
      </c>
      <c r="D403" t="inlineStr">
        <is>
          <t>Natuf | Investors | Tier1 + Growth Cities | Oct26 | V1</t>
        </is>
      </c>
      <c r="E403" t="inlineStr">
        <is>
          <t>Natuf | Reel | Brand Ambassador | Heard Of Owning A Cafe | V1</t>
        </is>
      </c>
      <c r="F403" t="inlineStr">
        <is>
          <t>In House Natuf</t>
        </is>
      </c>
      <c r="G403" t="inlineStr">
        <is>
          <t>Attempt 2</t>
        </is>
      </c>
      <c r="H403" s="39" t="str">
        <f>IF(ISNUMBER(MATCH(G403,QualityStatuses,0)),"Quality Lead","Non-Quality Lead")</f>
        <v>Non-Quality Lead</v>
      </c>
      <c r="I403" t="inlineStr">
        <is>
          <t>2026-10</t>
        </is>
      </c>
      <c r="J403" t="inlineStr">
        <is>
          <t>Wk of 2026-10-26</t>
        </is>
      </c>
      <c r="K403" t="inlineStr">
        <is>
          <t>Marshal Malbari</t>
        </is>
      </c>
      <c r="L403" t="inlineStr">
        <is>
          <t>Facebook</t>
        </is>
      </c>
      <c r="M403" t="inlineStr">
        <is>
          <t>Direct (campaign tagged in CRM)</t>
        </is>
      </c>
      <c r="N403" t="inlineStr">
        <is>
          <t>6ae1f7cb314f4c7ce210ecb2</t>
        </is>
      </c>
      <c r="O403" t="n">
        <v>1</v>
      </c>
      <c r="P403" s="40">
        <f>IF(A403="Lead",IF(ISNUMBER(MATCH(G403,QualityStatuses,0)),1,0),0)</f>
        <v>0</v>
      </c>
      <c r="Q403" s="40">
        <f>IF(A403="Lead",IF(G403="New Lead",0,1),0)</f>
        <v>1</v>
      </c>
      <c r="R403" s="40">
        <f>IF(A403="Lead",IF(G403="Lost",1,0),0)</f>
        <v>0</v>
      </c>
      <c r="S403" t="n">
        <v>3</v>
      </c>
      <c r="T403" t="n">
        <v>0</v>
      </c>
      <c r="U403" t="n">
        <v>0</v>
      </c>
      <c r="V403" t="n">
        <v>0</v>
      </c>
      <c r="W403" t="n">
        <v>0</v>
      </c>
      <c r="X403" t="n">
        <v>0</v>
      </c>
      <c r="Y403">
        <f>IF(AND(A403="Lead",COUNTIF(MetaCamps,C403)&gt;0),1,0)</f>
        <v>1</v>
      </c>
      <c r="Z403">
        <f>IF(Y403=1,P403,0)</f>
        <v>0</v>
      </c>
    </row>
    <row r="404">
      <c r="A404" t="inlineStr">
        <is>
          <t>Lead</t>
        </is>
      </c>
      <c r="B404" s="39" t="str">
        <f>IFERROR(INDEX(CampTypes,MATCH(C404,CampList,0)),"Unattributed")</f>
        <v>New</v>
      </c>
      <c r="C404" t="inlineStr">
        <is>
          <t>ABO | Natuf | Leads | Unit Franchise | India | Oct26 | V1</t>
        </is>
      </c>
      <c r="D404" t="inlineStr">
        <is>
          <t>Natuf | LAL 1% | India | Jul26 | V1</t>
        </is>
      </c>
      <c r="E404" t="inlineStr">
        <is>
          <t>Natuf | Reel | Brand Ambassador | Heard Of Owning A Cafe | V1</t>
        </is>
      </c>
      <c r="F404" t="inlineStr">
        <is>
          <t>In House Natuf</t>
        </is>
      </c>
      <c r="G404" t="inlineStr">
        <is>
          <t>Attempt 1</t>
        </is>
      </c>
      <c r="H404" s="39" t="str">
        <f>IF(ISNUMBER(MATCH(G404,QualityStatuses,0)),"Quality Lead","Non-Quality Lead")</f>
        <v>Non-Quality Lead</v>
      </c>
      <c r="I404" t="inlineStr">
        <is>
          <t>2026-10</t>
        </is>
      </c>
      <c r="J404" t="inlineStr">
        <is>
          <t>Wk of 2026-10-26</t>
        </is>
      </c>
      <c r="K404" t="inlineStr">
        <is>
          <t>Omkar Navge</t>
        </is>
      </c>
      <c r="L404" t="inlineStr">
        <is>
          <t>Facebook</t>
        </is>
      </c>
      <c r="M404" t="inlineStr">
        <is>
          <t>Direct (campaign tagged in CRM)</t>
        </is>
      </c>
      <c r="N404" t="inlineStr">
        <is>
          <t>6ae1f561c270ea7ae9296304</t>
        </is>
      </c>
      <c r="O404" t="n">
        <v>1</v>
      </c>
      <c r="P404" s="40">
        <f>IF(A404="Lead",IF(ISNUMBER(MATCH(G404,QualityStatuses,0)),1,0),0)</f>
        <v>0</v>
      </c>
      <c r="Q404" s="40">
        <f>IF(A404="Lead",IF(G404="New Lead",0,1),0)</f>
        <v>1</v>
      </c>
      <c r="R404" s="40">
        <f>IF(A404="Lead",IF(G404="Lost",1,0),0)</f>
        <v>0</v>
      </c>
      <c r="S404" t="n">
        <v>1</v>
      </c>
      <c r="T404" t="n">
        <v>0</v>
      </c>
      <c r="U404" t="n">
        <v>0</v>
      </c>
      <c r="V404" t="n">
        <v>0</v>
      </c>
      <c r="W404" t="n">
        <v>0</v>
      </c>
      <c r="X404" t="n">
        <v>0</v>
      </c>
      <c r="Y404">
        <f>IF(AND(A404="Lead",COUNTIF(MetaCamps,C404)&gt;0),1,0)</f>
        <v>1</v>
      </c>
      <c r="Z404">
        <f>IF(Y404=1,P404,0)</f>
        <v>0</v>
      </c>
    </row>
    <row r="405">
      <c r="A405" t="inlineStr">
        <is>
          <t>Lead</t>
        </is>
      </c>
      <c r="B405" s="39" t="str">
        <f>IFERROR(INDEX(CampTypes,MATCH(C405,CampList,0)),"Unattributed")</f>
        <v>New</v>
      </c>
      <c r="C405" t="inlineStr">
        <is>
          <t>ABO | Natuf | Leads | Unit Franchise | India | Oct26 | V1</t>
        </is>
      </c>
      <c r="D405" t="inlineStr">
        <is>
          <t>Natuf | Business Owners | Tier1 + Growth Cities | Oct26 | V1</t>
        </is>
      </c>
      <c r="E405" t="inlineStr">
        <is>
          <t>Natuf | Reel | Brand Ambassador | Heard Of Owning A Cafe | V1</t>
        </is>
      </c>
      <c r="F405" t="inlineStr">
        <is>
          <t>In House Natuf</t>
        </is>
      </c>
      <c r="G405" t="inlineStr">
        <is>
          <t>Details Shared</t>
        </is>
      </c>
      <c r="H405" s="39" t="str">
        <f>IF(ISNUMBER(MATCH(G405,QualityStatuses,0)),"Quality Lead","Non-Quality Lead")</f>
        <v>Quality Lead</v>
      </c>
      <c r="I405" t="inlineStr">
        <is>
          <t>2026-10</t>
        </is>
      </c>
      <c r="J405" t="inlineStr">
        <is>
          <t>Wk of 2026-10-26</t>
        </is>
      </c>
      <c r="K405" t="inlineStr">
        <is>
          <t>Marshal Malbari</t>
        </is>
      </c>
      <c r="L405" t="inlineStr">
        <is>
          <t>Facebook</t>
        </is>
      </c>
      <c r="M405" t="inlineStr">
        <is>
          <t>Direct (campaign tagged in CRM)</t>
        </is>
      </c>
      <c r="N405" t="inlineStr">
        <is>
          <t>6ae1f0b52b9f19bef0929f9e</t>
        </is>
      </c>
      <c r="O405" t="n">
        <v>1</v>
      </c>
      <c r="P405" s="40">
        <f>IF(A405="Lead",IF(ISNUMBER(MATCH(G405,QualityStatuses,0)),1,0),0)</f>
        <v>1</v>
      </c>
      <c r="Q405" s="40">
        <f>IF(A405="Lead",IF(G405="New Lead",0,1),0)</f>
        <v>1</v>
      </c>
      <c r="R405" s="40">
        <f>IF(A405="Lead",IF(G405="Lost",1,0),0)</f>
        <v>0</v>
      </c>
      <c r="S405" t="n">
        <v>1</v>
      </c>
      <c r="T405" t="n">
        <v>1</v>
      </c>
      <c r="U405" t="n">
        <v>0</v>
      </c>
      <c r="V405" t="n">
        <v>0</v>
      </c>
      <c r="W405" t="n">
        <v>0</v>
      </c>
      <c r="X405" t="n">
        <v>0</v>
      </c>
      <c r="Y405">
        <f>IF(AND(A405="Lead",COUNTIF(MetaCamps,C405)&gt;0),1,0)</f>
        <v>1</v>
      </c>
      <c r="Z405">
        <f>IF(Y405=1,P405,0)</f>
        <v>1</v>
      </c>
    </row>
    <row r="406">
      <c r="A406" t="inlineStr">
        <is>
          <t>Lead</t>
        </is>
      </c>
      <c r="B406" s="39" t="str">
        <f>IFERROR(INDEX(CampTypes,MATCH(C406,CampList,0)),"Unattributed")</f>
        <v>New</v>
      </c>
      <c r="C406" t="inlineStr">
        <is>
          <t>ABO | Natuf | Leads | Unit Franchise | India | Oct26 | V1</t>
        </is>
      </c>
      <c r="D406" t="inlineStr">
        <is>
          <t>Natuf | Business Owners | Tier1 + Growth Cities | Oct26 | V1</t>
        </is>
      </c>
      <c r="E406" t="inlineStr">
        <is>
          <t>Natuf | Reel | Brand Ambassador | Heard Of Owning A Cafe | V1</t>
        </is>
      </c>
      <c r="F406" t="inlineStr">
        <is>
          <t>In House Natuf</t>
        </is>
      </c>
      <c r="G406" t="inlineStr">
        <is>
          <t>Attempt 1</t>
        </is>
      </c>
      <c r="H406" s="39" t="str">
        <f>IF(ISNUMBER(MATCH(G406,QualityStatuses,0)),"Quality Lead","Non-Quality Lead")</f>
        <v>Non-Quality Lead</v>
      </c>
      <c r="I406" t="inlineStr">
        <is>
          <t>2026-10</t>
        </is>
      </c>
      <c r="J406" t="inlineStr">
        <is>
          <t>Wk of 2026-10-26</t>
        </is>
      </c>
      <c r="K406" t="inlineStr">
        <is>
          <t>Omkar Navge</t>
        </is>
      </c>
      <c r="L406" t="inlineStr">
        <is>
          <t>Facebook</t>
        </is>
      </c>
      <c r="M406" t="inlineStr">
        <is>
          <t>Direct (campaign tagged in CRM)</t>
        </is>
      </c>
      <c r="N406" t="inlineStr">
        <is>
          <t>6ae1efe0a5f2a7051896f24c</t>
        </is>
      </c>
      <c r="O406" t="n">
        <v>1</v>
      </c>
      <c r="P406" s="40">
        <f>IF(A406="Lead",IF(ISNUMBER(MATCH(G406,QualityStatuses,0)),1,0),0)</f>
        <v>0</v>
      </c>
      <c r="Q406" s="40">
        <f>IF(A406="Lead",IF(G406="New Lead",0,1),0)</f>
        <v>1</v>
      </c>
      <c r="R406" s="40">
        <f>IF(A406="Lead",IF(G406="Lost",1,0),0)</f>
        <v>0</v>
      </c>
      <c r="S406" t="n">
        <v>1</v>
      </c>
      <c r="T406" t="n">
        <v>0</v>
      </c>
      <c r="U406" t="n">
        <v>0</v>
      </c>
      <c r="V406" t="n">
        <v>0</v>
      </c>
      <c r="W406" t="n">
        <v>0</v>
      </c>
      <c r="X406" t="n">
        <v>0</v>
      </c>
      <c r="Y406">
        <f>IF(AND(A406="Lead",COUNTIF(MetaCamps,C406)&gt;0),1,0)</f>
        <v>1</v>
      </c>
      <c r="Z406">
        <f>IF(Y406=1,P406,0)</f>
        <v>0</v>
      </c>
    </row>
    <row r="407">
      <c r="A407" t="inlineStr">
        <is>
          <t>Lead</t>
        </is>
      </c>
      <c r="B407" s="39" t="str">
        <f>IFERROR(INDEX(CampTypes,MATCH(C407,CampList,0)),"Unattributed")</f>
        <v>New</v>
      </c>
      <c r="C407" t="inlineStr">
        <is>
          <t>ABO | Natuf | Leads | Unit Franchise | India | Oct26 | V1</t>
        </is>
      </c>
      <c r="D407" t="inlineStr">
        <is>
          <t>Natuf | LAL 1% | India | Jul26 | V1</t>
        </is>
      </c>
      <c r="E407" t="inlineStr">
        <is>
          <t>Natuf | Reel | Brand Ambassador | Heard Of Owning A Cafe | V1</t>
        </is>
      </c>
      <c r="F407" t="inlineStr">
        <is>
          <t>In House Natuf</t>
        </is>
      </c>
      <c r="G407" t="inlineStr">
        <is>
          <t>Attempt 3</t>
        </is>
      </c>
      <c r="H407" s="39" t="str">
        <f>IF(ISNUMBER(MATCH(G407,QualityStatuses,0)),"Quality Lead","Non-Quality Lead")</f>
        <v>Non-Quality Lead</v>
      </c>
      <c r="I407" t="inlineStr">
        <is>
          <t>2026-10</t>
        </is>
      </c>
      <c r="J407" t="inlineStr">
        <is>
          <t>Wk of 2026-10-26</t>
        </is>
      </c>
      <c r="K407" t="inlineStr">
        <is>
          <t>Marshal Malbari</t>
        </is>
      </c>
      <c r="L407" t="inlineStr">
        <is>
          <t>Facebook</t>
        </is>
      </c>
      <c r="M407" t="inlineStr">
        <is>
          <t>Direct (campaign tagged in CRM)</t>
        </is>
      </c>
      <c r="N407" t="inlineStr">
        <is>
          <t>6ae1ef71f0cbd7036c5692aa</t>
        </is>
      </c>
      <c r="O407" t="n">
        <v>1</v>
      </c>
      <c r="P407" s="40">
        <f>IF(A407="Lead",IF(ISNUMBER(MATCH(G407,QualityStatuses,0)),1,0),0)</f>
        <v>0</v>
      </c>
      <c r="Q407" s="40">
        <f>IF(A407="Lead",IF(G407="New Lead",0,1),0)</f>
        <v>1</v>
      </c>
      <c r="R407" s="40">
        <f>IF(A407="Lead",IF(G407="Lost",1,0),0)</f>
        <v>0</v>
      </c>
      <c r="S407" t="n">
        <v>3</v>
      </c>
      <c r="T407" t="n">
        <v>0</v>
      </c>
      <c r="U407" t="n">
        <v>0</v>
      </c>
      <c r="V407" t="n">
        <v>0</v>
      </c>
      <c r="W407" t="n">
        <v>0</v>
      </c>
      <c r="X407" t="n">
        <v>0</v>
      </c>
      <c r="Y407">
        <f>IF(AND(A407="Lead",COUNTIF(MetaCamps,C407)&gt;0),1,0)</f>
        <v>1</v>
      </c>
      <c r="Z407">
        <f>IF(Y407=1,P407,0)</f>
        <v>0</v>
      </c>
    </row>
    <row r="408">
      <c r="A408" t="inlineStr">
        <is>
          <t>Lead</t>
        </is>
      </c>
      <c r="B408" s="39" t="str">
        <f>IFERROR(INDEX(CampTypes,MATCH(C408,CampList,0)),"Unattributed")</f>
        <v>New</v>
      </c>
      <c r="C408" t="inlineStr">
        <is>
          <t>ABO | Natuf | Leads | Unit Franchise | India | Oct26 | V1</t>
        </is>
      </c>
      <c r="D408" t="inlineStr">
        <is>
          <t>Natuf | Investors | Tier1 + Growth Cities | Oct26 | V1</t>
        </is>
      </c>
      <c r="E408" t="inlineStr">
        <is>
          <t>Natuf | Reel | Brand Ambassador | Heard Of Owning A Cafe | V1</t>
        </is>
      </c>
      <c r="F408" t="inlineStr">
        <is>
          <t>In House Natuf</t>
        </is>
      </c>
      <c r="G408" t="inlineStr">
        <is>
          <t>Attempt 1</t>
        </is>
      </c>
      <c r="H408" s="39" t="str">
        <f>IF(ISNUMBER(MATCH(G408,QualityStatuses,0)),"Quality Lead","Non-Quality Lead")</f>
        <v>Non-Quality Lead</v>
      </c>
      <c r="I408" t="inlineStr">
        <is>
          <t>2026-10</t>
        </is>
      </c>
      <c r="J408" t="inlineStr">
        <is>
          <t>Wk of 2026-10-26</t>
        </is>
      </c>
      <c r="K408" t="inlineStr">
        <is>
          <t>Omkar Navge</t>
        </is>
      </c>
      <c r="L408" t="inlineStr">
        <is>
          <t>Facebook</t>
        </is>
      </c>
      <c r="M408" t="inlineStr">
        <is>
          <t>Direct (campaign tagged in CRM)</t>
        </is>
      </c>
      <c r="N408" t="inlineStr">
        <is>
          <t>6ae1eeb5f0cbd7036c5691c5</t>
        </is>
      </c>
      <c r="O408" t="n">
        <v>1</v>
      </c>
      <c r="P408" s="40">
        <f>IF(A408="Lead",IF(ISNUMBER(MATCH(G408,QualityStatuses,0)),1,0),0)</f>
        <v>0</v>
      </c>
      <c r="Q408" s="40">
        <f>IF(A408="Lead",IF(G408="New Lead",0,1),0)</f>
        <v>1</v>
      </c>
      <c r="R408" s="40">
        <f>IF(A408="Lead",IF(G408="Lost",1,0),0)</f>
        <v>0</v>
      </c>
      <c r="S408" t="n">
        <v>1</v>
      </c>
      <c r="T408" t="n">
        <v>0</v>
      </c>
      <c r="U408" t="n">
        <v>0</v>
      </c>
      <c r="V408" t="n">
        <v>0</v>
      </c>
      <c r="W408" t="n">
        <v>0</v>
      </c>
      <c r="X408" t="n">
        <v>0</v>
      </c>
      <c r="Y408">
        <f>IF(AND(A408="Lead",COUNTIF(MetaCamps,C408)&gt;0),1,0)</f>
        <v>1</v>
      </c>
      <c r="Z408">
        <f>IF(Y408=1,P408,0)</f>
        <v>0</v>
      </c>
    </row>
    <row r="409">
      <c r="A409" t="inlineStr">
        <is>
          <t>Lead</t>
        </is>
      </c>
      <c r="B409" s="39" t="str">
        <f>IFERROR(INDEX(CampTypes,MATCH(C409,CampList,0)),"Unattributed")</f>
        <v>New</v>
      </c>
      <c r="C409" t="inlineStr">
        <is>
          <t>ABO | Natuf | Leads | Unit Franchise | India | Oct26 | V1</t>
        </is>
      </c>
      <c r="D409" t="inlineStr">
        <is>
          <t>Natuf | Business Owners | Tier1 + Growth Cities | Oct26 | V1</t>
        </is>
      </c>
      <c r="E409" t="inlineStr">
        <is>
          <t>Natuf | Reel | Brand Ambassador | Heard Of Owning A Cafe | V1</t>
        </is>
      </c>
      <c r="F409" t="inlineStr">
        <is>
          <t>In House Natuf</t>
        </is>
      </c>
      <c r="G409" t="inlineStr">
        <is>
          <t>Lost</t>
        </is>
      </c>
      <c r="H409" s="39" t="str">
        <f>IF(ISNUMBER(MATCH(G409,QualityStatuses,0)),"Quality Lead","Non-Quality Lead")</f>
        <v>Non-Quality Lead</v>
      </c>
      <c r="I409" t="inlineStr">
        <is>
          <t>2026-10</t>
        </is>
      </c>
      <c r="J409" t="inlineStr">
        <is>
          <t>Wk of 2026-10-26</t>
        </is>
      </c>
      <c r="K409" t="inlineStr">
        <is>
          <t>Vikas Pathak</t>
        </is>
      </c>
      <c r="L409" t="inlineStr">
        <is>
          <t>Facebook</t>
        </is>
      </c>
      <c r="M409" t="inlineStr">
        <is>
          <t>Direct (campaign tagged in CRM)</t>
        </is>
      </c>
      <c r="N409" t="inlineStr">
        <is>
          <t>6ae1edf09d30b09f7e3dd1de</t>
        </is>
      </c>
      <c r="O409" t="n">
        <v>1</v>
      </c>
      <c r="P409" s="40">
        <f>IF(A409="Lead",IF(ISNUMBER(MATCH(G409,QualityStatuses,0)),1,0),0)</f>
        <v>0</v>
      </c>
      <c r="Q409" s="40">
        <f>IF(A409="Lead",IF(G409="New Lead",0,1),0)</f>
        <v>1</v>
      </c>
      <c r="R409" s="40">
        <f>IF(A409="Lead",IF(G409="Lost",1,0),0)</f>
        <v>1</v>
      </c>
      <c r="S409" t="n">
        <v>1</v>
      </c>
      <c r="T409" t="n">
        <v>0</v>
      </c>
      <c r="U409" t="n">
        <v>0</v>
      </c>
      <c r="V409" t="n">
        <v>0</v>
      </c>
      <c r="W409" t="n">
        <v>0</v>
      </c>
      <c r="X409" t="n">
        <v>0</v>
      </c>
      <c r="Y409">
        <f>IF(AND(A409="Lead",COUNTIF(MetaCamps,C409)&gt;0),1,0)</f>
        <v>1</v>
      </c>
      <c r="Z409">
        <f>IF(Y409=1,P409,0)</f>
        <v>0</v>
      </c>
    </row>
    <row r="410">
      <c r="A410" t="inlineStr">
        <is>
          <t>Lead</t>
        </is>
      </c>
      <c r="B410" s="39" t="str">
        <f>IFERROR(INDEX(CampTypes,MATCH(C410,CampList,0)),"Unattributed")</f>
        <v>New</v>
      </c>
      <c r="C410" t="inlineStr">
        <is>
          <t>ABO | Natuf | Leads | Unit Franchise | India | Oct26 | V1</t>
        </is>
      </c>
      <c r="D410" t="inlineStr">
        <is>
          <t>Natuf | Broad | Tier1 + Growth Cities | Oct26 | V1</t>
        </is>
      </c>
      <c r="E410" t="inlineStr">
        <is>
          <t>Natuf | Reel | Brand Ambassador | Heard Of Owning A Cafe | V1</t>
        </is>
      </c>
      <c r="F410" t="inlineStr">
        <is>
          <t>In House Natuf</t>
        </is>
      </c>
      <c r="G410" t="inlineStr">
        <is>
          <t>Attempt 1</t>
        </is>
      </c>
      <c r="H410" s="39" t="str">
        <f>IF(ISNUMBER(MATCH(G410,QualityStatuses,0)),"Quality Lead","Non-Quality Lead")</f>
        <v>Non-Quality Lead</v>
      </c>
      <c r="I410" t="inlineStr">
        <is>
          <t>2026-10</t>
        </is>
      </c>
      <c r="J410" t="inlineStr">
        <is>
          <t>Wk of 2026-10-26</t>
        </is>
      </c>
      <c r="K410" t="inlineStr">
        <is>
          <t>Omkar Navge</t>
        </is>
      </c>
      <c r="L410" t="inlineStr">
        <is>
          <t>Facebook</t>
        </is>
      </c>
      <c r="M410" t="inlineStr">
        <is>
          <t>Direct (campaign tagged in CRM)</t>
        </is>
      </c>
      <c r="N410" t="inlineStr">
        <is>
          <t>6ae1e4e30c23b9ea8b054b66</t>
        </is>
      </c>
      <c r="O410" t="n">
        <v>1</v>
      </c>
      <c r="P410" s="40">
        <f>IF(A410="Lead",IF(ISNUMBER(MATCH(G410,QualityStatuses,0)),1,0),0)</f>
        <v>0</v>
      </c>
      <c r="Q410" s="40">
        <f>IF(A410="Lead",IF(G410="New Lead",0,1),0)</f>
        <v>1</v>
      </c>
      <c r="R410" s="40">
        <f>IF(A410="Lead",IF(G410="Lost",1,0),0)</f>
        <v>0</v>
      </c>
      <c r="S410" t="n">
        <v>1</v>
      </c>
      <c r="T410" t="n">
        <v>0</v>
      </c>
      <c r="U410" t="n">
        <v>0</v>
      </c>
      <c r="V410" t="n">
        <v>0</v>
      </c>
      <c r="W410" t="n">
        <v>0</v>
      </c>
      <c r="X410" t="n">
        <v>0</v>
      </c>
      <c r="Y410">
        <f>IF(AND(A410="Lead",COUNTIF(MetaCamps,C410)&gt;0),1,0)</f>
        <v>1</v>
      </c>
      <c r="Z410">
        <f>IF(Y410=1,P410,0)</f>
        <v>0</v>
      </c>
    </row>
    <row r="411">
      <c r="A411" t="inlineStr">
        <is>
          <t>Lead</t>
        </is>
      </c>
      <c r="B411" s="39" t="str">
        <f>IFERROR(INDEX(CampTypes,MATCH(C411,CampList,0)),"Unattributed")</f>
        <v>New</v>
      </c>
      <c r="C411" t="inlineStr">
        <is>
          <t>ABO | Natuf | Leads | Unit Franchise | India | Oct26 | V1</t>
        </is>
      </c>
      <c r="D411" t="inlineStr">
        <is>
          <t>Natuf | LAL 1% | India | Jul26 | V1</t>
        </is>
      </c>
      <c r="E411" t="inlineStr">
        <is>
          <t>Natuf | Reel | Brand Ambassador | Heard Of Owning A Cafe | V1</t>
        </is>
      </c>
      <c r="F411" t="inlineStr">
        <is>
          <t>In House Natuf</t>
        </is>
      </c>
      <c r="G411" t="inlineStr">
        <is>
          <t>Lost</t>
        </is>
      </c>
      <c r="H411" s="39" t="str">
        <f>IF(ISNUMBER(MATCH(G411,QualityStatuses,0)),"Quality Lead","Non-Quality Lead")</f>
        <v>Non-Quality Lead</v>
      </c>
      <c r="I411" t="inlineStr">
        <is>
          <t>2026-10</t>
        </is>
      </c>
      <c r="J411" t="inlineStr">
        <is>
          <t>Wk of 2026-10-26</t>
        </is>
      </c>
      <c r="K411" t="inlineStr">
        <is>
          <t>Vikas Pathak</t>
        </is>
      </c>
      <c r="L411" t="inlineStr">
        <is>
          <t>Facebook</t>
        </is>
      </c>
      <c r="M411" t="inlineStr">
        <is>
          <t>Direct (campaign tagged in CRM)</t>
        </is>
      </c>
      <c r="N411" t="inlineStr">
        <is>
          <t>6ae1e271e68fa0eb6a5cc52d</t>
        </is>
      </c>
      <c r="O411" t="n">
        <v>1</v>
      </c>
      <c r="P411" s="40">
        <f>IF(A411="Lead",IF(ISNUMBER(MATCH(G411,QualityStatuses,0)),1,0),0)</f>
        <v>0</v>
      </c>
      <c r="Q411" s="40">
        <f>IF(A411="Lead",IF(G411="New Lead",0,1),0)</f>
        <v>1</v>
      </c>
      <c r="R411" s="40">
        <f>IF(A411="Lead",IF(G411="Lost",1,0),0)</f>
        <v>1</v>
      </c>
      <c r="S411" t="n">
        <v>1</v>
      </c>
      <c r="T411" t="n">
        <v>1</v>
      </c>
      <c r="U411" t="n">
        <v>0</v>
      </c>
      <c r="V411" t="n">
        <v>0</v>
      </c>
      <c r="W411" t="n">
        <v>0</v>
      </c>
      <c r="X411" t="n">
        <v>0</v>
      </c>
      <c r="Y411">
        <f>IF(AND(A411="Lead",COUNTIF(MetaCamps,C411)&gt;0),1,0)</f>
        <v>1</v>
      </c>
      <c r="Z411">
        <f>IF(Y411=1,P411,0)</f>
        <v>0</v>
      </c>
    </row>
    <row r="412">
      <c r="A412" t="inlineStr">
        <is>
          <t>Lead</t>
        </is>
      </c>
      <c r="B412" s="39" t="str">
        <f>IFERROR(INDEX(CampTypes,MATCH(C412,CampList,0)),"Unattributed")</f>
        <v>New</v>
      </c>
      <c r="C412" t="inlineStr">
        <is>
          <t>ABO | Natuf | Leads | Unit Franchise | India | Oct26 | V1</t>
        </is>
      </c>
      <c r="D412" t="inlineStr">
        <is>
          <t>Natuf | Business Owners | Tier1 + Growth Cities | Oct26 | V1</t>
        </is>
      </c>
      <c r="E412" t="inlineStr">
        <is>
          <t>Natuf | Reel | Brand Ambassador | Heard Of Owning A Cafe | V1</t>
        </is>
      </c>
      <c r="F412" t="inlineStr">
        <is>
          <t>In House Natuf</t>
        </is>
      </c>
      <c r="G412" t="inlineStr">
        <is>
          <t>Connected</t>
        </is>
      </c>
      <c r="H412" s="39" t="str">
        <f>IF(ISNUMBER(MATCH(G412,QualityStatuses,0)),"Quality Lead","Non-Quality Lead")</f>
        <v>Non-Quality Lead</v>
      </c>
      <c r="I412" t="inlineStr">
        <is>
          <t>2026-10</t>
        </is>
      </c>
      <c r="J412" t="inlineStr">
        <is>
          <t>Wk of 2026-10-26</t>
        </is>
      </c>
      <c r="K412" t="inlineStr">
        <is>
          <t>Omkar Navge</t>
        </is>
      </c>
      <c r="L412" t="inlineStr">
        <is>
          <t>Facebook</t>
        </is>
      </c>
      <c r="M412" t="inlineStr">
        <is>
          <t>Direct (campaign tagged in CRM)</t>
        </is>
      </c>
      <c r="N412" t="inlineStr">
        <is>
          <t>6ae1df81bf932597db7ecf90</t>
        </is>
      </c>
      <c r="O412" t="n">
        <v>1</v>
      </c>
      <c r="P412" s="40">
        <f>IF(A412="Lead",IF(ISNUMBER(MATCH(G412,QualityStatuses,0)),1,0),0)</f>
        <v>0</v>
      </c>
      <c r="Q412" s="40">
        <f>IF(A412="Lead",IF(G412="New Lead",0,1),0)</f>
        <v>1</v>
      </c>
      <c r="R412" s="40">
        <f>IF(A412="Lead",IF(G412="Lost",1,0),0)</f>
        <v>0</v>
      </c>
      <c r="S412" t="n">
        <v>1</v>
      </c>
      <c r="T412" t="n">
        <v>1</v>
      </c>
      <c r="U412" t="n">
        <v>0</v>
      </c>
      <c r="V412" t="n">
        <v>0</v>
      </c>
      <c r="W412" t="n">
        <v>0</v>
      </c>
      <c r="X412" t="n">
        <v>0</v>
      </c>
      <c r="Y412">
        <f>IF(AND(A412="Lead",COUNTIF(MetaCamps,C412)&gt;0),1,0)</f>
        <v>1</v>
      </c>
      <c r="Z412">
        <f>IF(Y412=1,P412,0)</f>
        <v>0</v>
      </c>
    </row>
    <row r="413">
      <c r="A413" t="inlineStr">
        <is>
          <t>Lead</t>
        </is>
      </c>
      <c r="B413" s="39" t="str">
        <f>IFERROR(INDEX(CampTypes,MATCH(C413,CampList,0)),"Unattributed")</f>
        <v>New</v>
      </c>
      <c r="C413" t="inlineStr">
        <is>
          <t>ABO | Natuf | Leads | Unit Franchise | India | Oct26 | V1</t>
        </is>
      </c>
      <c r="D413" t="inlineStr">
        <is>
          <t>Natuf | LAL 1% | India | Jul26 | V1</t>
        </is>
      </c>
      <c r="E413" t="inlineStr">
        <is>
          <t>Natuf | Reel | Brand Ambassador | Heard Of Owning A Cafe | V1</t>
        </is>
      </c>
      <c r="F413" t="inlineStr">
        <is>
          <t>In House Natuf</t>
        </is>
      </c>
      <c r="G413" t="inlineStr">
        <is>
          <t>Details Shared</t>
        </is>
      </c>
      <c r="H413" s="39" t="str">
        <f>IF(ISNUMBER(MATCH(G413,QualityStatuses,0)),"Quality Lead","Non-Quality Lead")</f>
        <v>Quality Lead</v>
      </c>
      <c r="I413" t="inlineStr">
        <is>
          <t>2026-10</t>
        </is>
      </c>
      <c r="J413" t="inlineStr">
        <is>
          <t>Wk of 2026-10-26</t>
        </is>
      </c>
      <c r="K413" t="inlineStr">
        <is>
          <t>Vikas Pathak</t>
        </is>
      </c>
      <c r="L413" t="inlineStr">
        <is>
          <t>Facebook</t>
        </is>
      </c>
      <c r="M413" t="inlineStr">
        <is>
          <t>Direct (campaign tagged in CRM)</t>
        </is>
      </c>
      <c r="N413" t="inlineStr">
        <is>
          <t>6ae1dea391d5283ad4c99e16</t>
        </is>
      </c>
      <c r="O413" t="n">
        <v>1</v>
      </c>
      <c r="P413" s="40">
        <f>IF(A413="Lead",IF(ISNUMBER(MATCH(G413,QualityStatuses,0)),1,0),0)</f>
        <v>1</v>
      </c>
      <c r="Q413" s="40">
        <f>IF(A413="Lead",IF(G413="New Lead",0,1),0)</f>
        <v>1</v>
      </c>
      <c r="R413" s="40">
        <f>IF(A413="Lead",IF(G413="Lost",1,0),0)</f>
        <v>0</v>
      </c>
      <c r="S413" t="n">
        <v>2</v>
      </c>
      <c r="T413" t="n">
        <v>1</v>
      </c>
      <c r="U413" t="n">
        <v>0</v>
      </c>
      <c r="V413" t="n">
        <v>0</v>
      </c>
      <c r="W413" t="n">
        <v>0</v>
      </c>
      <c r="X413" t="n">
        <v>0</v>
      </c>
      <c r="Y413">
        <f>IF(AND(A413="Lead",COUNTIF(MetaCamps,C413)&gt;0),1,0)</f>
        <v>1</v>
      </c>
      <c r="Z413">
        <f>IF(Y413=1,P413,0)</f>
        <v>1</v>
      </c>
    </row>
    <row r="414">
      <c r="A414" t="inlineStr">
        <is>
          <t>Lead</t>
        </is>
      </c>
      <c r="B414" s="39" t="str">
        <f>IFERROR(INDEX(CampTypes,MATCH(C414,CampList,0)),"Unattributed")</f>
        <v>New</v>
      </c>
      <c r="C414" t="inlineStr">
        <is>
          <t>ABO | Natuf | Leads | Unit Franchise | India | Oct26 | V1</t>
        </is>
      </c>
      <c r="D414" t="inlineStr">
        <is>
          <t>Natuf | Broad | Tier1 + Growth Cities | Oct26 | V1</t>
        </is>
      </c>
      <c r="E414" t="inlineStr">
        <is>
          <t>Natuf | Reel | Brand Ambassador | Heard Of Owning A Cafe | V1</t>
        </is>
      </c>
      <c r="F414" t="inlineStr">
        <is>
          <t>In House Natuf</t>
        </is>
      </c>
      <c r="G414" t="inlineStr">
        <is>
          <t>Lost</t>
        </is>
      </c>
      <c r="H414" s="39" t="str">
        <f>IF(ISNUMBER(MATCH(G414,QualityStatuses,0)),"Quality Lead","Non-Quality Lead")</f>
        <v>Non-Quality Lead</v>
      </c>
      <c r="I414" t="inlineStr">
        <is>
          <t>2026-10</t>
        </is>
      </c>
      <c r="J414" t="inlineStr">
        <is>
          <t>Wk of 2026-10-26</t>
        </is>
      </c>
      <c r="K414" t="inlineStr">
        <is>
          <t>Omkar Navge</t>
        </is>
      </c>
      <c r="L414" t="inlineStr">
        <is>
          <t>Facebook</t>
        </is>
      </c>
      <c r="M414" t="inlineStr">
        <is>
          <t>Direct (campaign tagged in CRM)</t>
        </is>
      </c>
      <c r="N414" t="inlineStr">
        <is>
          <t>6ae1de955f8879864545dfd4</t>
        </is>
      </c>
      <c r="O414" t="n">
        <v>1</v>
      </c>
      <c r="P414" s="40">
        <f>IF(A414="Lead",IF(ISNUMBER(MATCH(G414,QualityStatuses,0)),1,0),0)</f>
        <v>0</v>
      </c>
      <c r="Q414" s="40">
        <f>IF(A414="Lead",IF(G414="New Lead",0,1),0)</f>
        <v>1</v>
      </c>
      <c r="R414" s="40">
        <f>IF(A414="Lead",IF(G414="Lost",1,0),0)</f>
        <v>1</v>
      </c>
      <c r="S414" t="n">
        <v>1</v>
      </c>
      <c r="T414" t="n">
        <v>1</v>
      </c>
      <c r="U414" t="n">
        <v>0</v>
      </c>
      <c r="V414" t="n">
        <v>0</v>
      </c>
      <c r="W414" t="n">
        <v>0</v>
      </c>
      <c r="X414" t="n">
        <v>0</v>
      </c>
      <c r="Y414">
        <f>IF(AND(A414="Lead",COUNTIF(MetaCamps,C414)&gt;0),1,0)</f>
        <v>1</v>
      </c>
      <c r="Z414">
        <f>IF(Y414=1,P414,0)</f>
        <v>0</v>
      </c>
    </row>
    <row r="415">
      <c r="A415" t="inlineStr">
        <is>
          <t>Lead</t>
        </is>
      </c>
      <c r="B415" s="39" t="str">
        <f>IFERROR(INDEX(CampTypes,MATCH(C415,CampList,0)),"Unattributed")</f>
        <v>New</v>
      </c>
      <c r="C415" t="inlineStr">
        <is>
          <t>ABO | Natuf | Leads | Master Franchise | India | Oct26 | V1</t>
        </is>
      </c>
      <c r="D415" t="inlineStr">
        <is>
          <t>Natuf | Investors | Tier1 + Growth Cities | Oct26 | V1</t>
        </is>
      </c>
      <c r="E415" t="inlineStr">
        <is>
          <t>Natuf | Static | Lead Your State With | V1</t>
        </is>
      </c>
      <c r="F415" t="inlineStr">
        <is>
          <t>Natuf_MF</t>
        </is>
      </c>
      <c r="G415" t="inlineStr">
        <is>
          <t>Attempt 2</t>
        </is>
      </c>
      <c r="H415" s="39" t="str">
        <f>IF(ISNUMBER(MATCH(G415,QualityStatuses,0)),"Quality Lead","Non-Quality Lead")</f>
        <v>Non-Quality Lead</v>
      </c>
      <c r="I415" t="inlineStr">
        <is>
          <t>2026-10</t>
        </is>
      </c>
      <c r="J415" t="inlineStr">
        <is>
          <t>Wk of 2026-10-26</t>
        </is>
      </c>
      <c r="K415" t="inlineStr">
        <is>
          <t>Marshal Malbari</t>
        </is>
      </c>
      <c r="L415" t="inlineStr">
        <is>
          <t>Facebook</t>
        </is>
      </c>
      <c r="M415" t="inlineStr">
        <is>
          <t>Direct (campaign tagged in CRM)</t>
        </is>
      </c>
      <c r="N415" t="inlineStr">
        <is>
          <t>6ae1daf70a4f02bb537d189e</t>
        </is>
      </c>
      <c r="O415" t="n">
        <v>1</v>
      </c>
      <c r="P415" s="40">
        <f>IF(A415="Lead",IF(ISNUMBER(MATCH(G415,QualityStatuses,0)),1,0),0)</f>
        <v>0</v>
      </c>
      <c r="Q415" s="40">
        <f>IF(A415="Lead",IF(G415="New Lead",0,1),0)</f>
        <v>1</v>
      </c>
      <c r="R415" s="40">
        <f>IF(A415="Lead",IF(G415="Lost",1,0),0)</f>
        <v>0</v>
      </c>
      <c r="S415" t="n">
        <v>3</v>
      </c>
      <c r="T415" t="n">
        <v>2</v>
      </c>
      <c r="U415" t="n">
        <v>0</v>
      </c>
      <c r="V415" t="n">
        <v>0</v>
      </c>
      <c r="W415" t="n">
        <v>0</v>
      </c>
      <c r="X415" t="n">
        <v>0</v>
      </c>
      <c r="Y415">
        <f>IF(AND(A415="Lead",COUNTIF(MetaCamps,C415)&gt;0),1,0)</f>
        <v>1</v>
      </c>
      <c r="Z415">
        <f>IF(Y415=1,P415,0)</f>
        <v>0</v>
      </c>
    </row>
    <row r="416">
      <c r="A416" t="inlineStr">
        <is>
          <t>Lead</t>
        </is>
      </c>
      <c r="B416" s="39" t="str">
        <f>IFERROR(INDEX(CampTypes,MATCH(C416,CampList,0)),"Unattributed")</f>
        <v>New</v>
      </c>
      <c r="C416" t="inlineStr">
        <is>
          <t>ABO | Natuf | Leads | Unit Franchise | India | Oct26 | V1</t>
        </is>
      </c>
      <c r="D416" t="inlineStr">
        <is>
          <t>Natuf | Business Owners | Tier1 + Growth Cities | Oct26 | V1</t>
        </is>
      </c>
      <c r="E416" t="inlineStr">
        <is>
          <t>Natuf | Reel | Brand Ambassador | Heard Of Owning A Cafe | V1</t>
        </is>
      </c>
      <c r="F416" t="inlineStr">
        <is>
          <t>In House Natuf</t>
        </is>
      </c>
      <c r="G416" t="inlineStr">
        <is>
          <t>Attempt 1</t>
        </is>
      </c>
      <c r="H416" s="39" t="str">
        <f>IF(ISNUMBER(MATCH(G416,QualityStatuses,0)),"Quality Lead","Non-Quality Lead")</f>
        <v>Non-Quality Lead</v>
      </c>
      <c r="I416" t="inlineStr">
        <is>
          <t>2026-10</t>
        </is>
      </c>
      <c r="J416" t="inlineStr">
        <is>
          <t>Wk of 2026-10-26</t>
        </is>
      </c>
      <c r="K416" t="inlineStr">
        <is>
          <t>Omkar Navge</t>
        </is>
      </c>
      <c r="L416" t="inlineStr">
        <is>
          <t>Facebook</t>
        </is>
      </c>
      <c r="M416" t="inlineStr">
        <is>
          <t>Direct (campaign tagged in CRM)</t>
        </is>
      </c>
      <c r="N416" t="inlineStr">
        <is>
          <t>6ae1daa80a4f02bb537d17ec</t>
        </is>
      </c>
      <c r="O416" t="n">
        <v>1</v>
      </c>
      <c r="P416" s="40">
        <f>IF(A416="Lead",IF(ISNUMBER(MATCH(G416,QualityStatuses,0)),1,0),0)</f>
        <v>0</v>
      </c>
      <c r="Q416" s="40">
        <f>IF(A416="Lead",IF(G416="New Lead",0,1),0)</f>
        <v>1</v>
      </c>
      <c r="R416" s="40">
        <f>IF(A416="Lead",IF(G416="Lost",1,0),0)</f>
        <v>0</v>
      </c>
      <c r="S416" t="n">
        <v>2</v>
      </c>
      <c r="T416" t="n">
        <v>0</v>
      </c>
      <c r="U416" t="n">
        <v>0</v>
      </c>
      <c r="V416" t="n">
        <v>0</v>
      </c>
      <c r="W416" t="n">
        <v>0</v>
      </c>
      <c r="X416" t="n">
        <v>0</v>
      </c>
      <c r="Y416">
        <f>IF(AND(A416="Lead",COUNTIF(MetaCamps,C416)&gt;0),1,0)</f>
        <v>1</v>
      </c>
      <c r="Z416">
        <f>IF(Y416=1,P416,0)</f>
        <v>0</v>
      </c>
    </row>
    <row r="417">
      <c r="A417" t="inlineStr">
        <is>
          <t>Lead</t>
        </is>
      </c>
      <c r="B417" s="39" t="str">
        <f>IFERROR(INDEX(CampTypes,MATCH(C417,CampList,0)),"Unattributed")</f>
        <v>New</v>
      </c>
      <c r="C417" t="inlineStr">
        <is>
          <t>ABO | Natuf | Leads | Unit Franchise | India | Oct26 | V1</t>
        </is>
      </c>
      <c r="D417" t="inlineStr">
        <is>
          <t>Natuf | LAL 1% | India | Jul26 | V1</t>
        </is>
      </c>
      <c r="E417" t="inlineStr">
        <is>
          <t>Natuf | Reel | Brand Ambassador | Heard Of Owning A Cafe | V1</t>
        </is>
      </c>
      <c r="F417" t="inlineStr">
        <is>
          <t>In House Natuf</t>
        </is>
      </c>
      <c r="G417" t="inlineStr">
        <is>
          <t>Attempt 1</t>
        </is>
      </c>
      <c r="H417" s="39" t="str">
        <f>IF(ISNUMBER(MATCH(G417,QualityStatuses,0)),"Quality Lead","Non-Quality Lead")</f>
        <v>Non-Quality Lead</v>
      </c>
      <c r="I417" t="inlineStr">
        <is>
          <t>2026-10</t>
        </is>
      </c>
      <c r="J417" t="inlineStr">
        <is>
          <t>Wk of 2026-10-26</t>
        </is>
      </c>
      <c r="K417" t="inlineStr">
        <is>
          <t>Marshal Malbari</t>
        </is>
      </c>
      <c r="L417" t="inlineStr">
        <is>
          <t>Facebook</t>
        </is>
      </c>
      <c r="M417" t="inlineStr">
        <is>
          <t>Direct (campaign tagged in CRM)</t>
        </is>
      </c>
      <c r="N417" t="inlineStr">
        <is>
          <t>6ae1d97225f8161111b4702a</t>
        </is>
      </c>
      <c r="O417" t="n">
        <v>1</v>
      </c>
      <c r="P417" s="40">
        <f>IF(A417="Lead",IF(ISNUMBER(MATCH(G417,QualityStatuses,0)),1,0),0)</f>
        <v>0</v>
      </c>
      <c r="Q417" s="40">
        <f>IF(A417="Lead",IF(G417="New Lead",0,1),0)</f>
        <v>1</v>
      </c>
      <c r="R417" s="40">
        <f>IF(A417="Lead",IF(G417="Lost",1,0),0)</f>
        <v>0</v>
      </c>
      <c r="S417" t="n">
        <v>2</v>
      </c>
      <c r="T417" t="n">
        <v>0</v>
      </c>
      <c r="U417" t="n">
        <v>0</v>
      </c>
      <c r="V417" t="n">
        <v>0</v>
      </c>
      <c r="W417" t="n">
        <v>0</v>
      </c>
      <c r="X417" t="n">
        <v>0</v>
      </c>
      <c r="Y417">
        <f>IF(AND(A417="Lead",COUNTIF(MetaCamps,C417)&gt;0),1,0)</f>
        <v>1</v>
      </c>
      <c r="Z417">
        <f>IF(Y417=1,P417,0)</f>
        <v>0</v>
      </c>
    </row>
    <row r="418">
      <c r="A418" t="inlineStr">
        <is>
          <t>Lead</t>
        </is>
      </c>
      <c r="B418" s="39" t="str">
        <f>IFERROR(INDEX(CampTypes,MATCH(C418,CampList,0)),"Unattributed")</f>
        <v>New</v>
      </c>
      <c r="C418" t="inlineStr">
        <is>
          <t>ABO | Natuf | Leads | Unit Franchise | India | Oct26 | V1</t>
        </is>
      </c>
      <c r="D418" t="inlineStr">
        <is>
          <t>Natuf | Investors | Tier1 + Growth Cities | Oct26 | V1</t>
        </is>
      </c>
      <c r="E418" t="inlineStr">
        <is>
          <t>Natuf | Reel | Brand Ambassador | Heard Of Owning A Cafe | V1</t>
        </is>
      </c>
      <c r="F418" t="inlineStr">
        <is>
          <t>In House Natuf</t>
        </is>
      </c>
      <c r="G418" t="inlineStr">
        <is>
          <t>Details Shared</t>
        </is>
      </c>
      <c r="H418" s="39" t="str">
        <f>IF(ISNUMBER(MATCH(G418,QualityStatuses,0)),"Quality Lead","Non-Quality Lead")</f>
        <v>Quality Lead</v>
      </c>
      <c r="I418" t="inlineStr">
        <is>
          <t>2026-10</t>
        </is>
      </c>
      <c r="J418" t="inlineStr">
        <is>
          <t>Wk of 2026-10-26</t>
        </is>
      </c>
      <c r="K418" t="inlineStr">
        <is>
          <t>Omkar Navge</t>
        </is>
      </c>
      <c r="L418" t="inlineStr">
        <is>
          <t>Facebook</t>
        </is>
      </c>
      <c r="M418" t="inlineStr">
        <is>
          <t>Direct (campaign tagged in CRM)</t>
        </is>
      </c>
      <c r="N418" t="inlineStr">
        <is>
          <t>6ae1d9633df75302a38d1bd0</t>
        </is>
      </c>
      <c r="O418" t="n">
        <v>1</v>
      </c>
      <c r="P418" s="40">
        <f>IF(A418="Lead",IF(ISNUMBER(MATCH(G418,QualityStatuses,0)),1,0),0)</f>
        <v>1</v>
      </c>
      <c r="Q418" s="40">
        <f>IF(A418="Lead",IF(G418="New Lead",0,1),0)</f>
        <v>1</v>
      </c>
      <c r="R418" s="40">
        <f>IF(A418="Lead",IF(G418="Lost",1,0),0)</f>
        <v>0</v>
      </c>
      <c r="S418" t="n">
        <v>1</v>
      </c>
      <c r="T418" t="n">
        <v>1</v>
      </c>
      <c r="U418" t="n">
        <v>0</v>
      </c>
      <c r="V418" t="n">
        <v>0</v>
      </c>
      <c r="W418" t="n">
        <v>0</v>
      </c>
      <c r="X418" t="n">
        <v>0</v>
      </c>
      <c r="Y418">
        <f>IF(AND(A418="Lead",COUNTIF(MetaCamps,C418)&gt;0),1,0)</f>
        <v>1</v>
      </c>
      <c r="Z418">
        <f>IF(Y418=1,P418,0)</f>
        <v>1</v>
      </c>
    </row>
    <row r="419">
      <c r="A419" t="inlineStr">
        <is>
          <t>Lead</t>
        </is>
      </c>
      <c r="B419" s="39" t="str">
        <f>IFERROR(INDEX(CampTypes,MATCH(C419,CampList,0)),"Unattributed")</f>
        <v>New</v>
      </c>
      <c r="C419" t="inlineStr">
        <is>
          <t>ABO | Natuf | Leads | Unit Franchise | India | Oct26 | V1</t>
        </is>
      </c>
      <c r="D419" t="inlineStr">
        <is>
          <t>Natuf | Business Owners | Tier1 + Growth Cities | Oct26 | V1</t>
        </is>
      </c>
      <c r="E419" t="inlineStr">
        <is>
          <t>Natuf | Reel | Brand Ambassador | Heard Of Owning A Cafe | V1</t>
        </is>
      </c>
      <c r="F419" t="inlineStr">
        <is>
          <t>In House Natuf</t>
        </is>
      </c>
      <c r="G419" t="inlineStr">
        <is>
          <t>Details Shared</t>
        </is>
      </c>
      <c r="H419" s="39" t="str">
        <f>IF(ISNUMBER(MATCH(G419,QualityStatuses,0)),"Quality Lead","Non-Quality Lead")</f>
        <v>Quality Lead</v>
      </c>
      <c r="I419" t="inlineStr">
        <is>
          <t>2026-10</t>
        </is>
      </c>
      <c r="J419" t="inlineStr">
        <is>
          <t>Wk of 2026-10-26</t>
        </is>
      </c>
      <c r="K419" t="inlineStr">
        <is>
          <t>Vikas Pathak</t>
        </is>
      </c>
      <c r="L419" t="inlineStr">
        <is>
          <t>Facebook</t>
        </is>
      </c>
      <c r="M419" t="inlineStr">
        <is>
          <t>Direct (campaign tagged in CRM)</t>
        </is>
      </c>
      <c r="N419" t="inlineStr">
        <is>
          <t>6ae1d76987d0a83683b09925</t>
        </is>
      </c>
      <c r="O419" t="n">
        <v>1</v>
      </c>
      <c r="P419" s="40">
        <f>IF(A419="Lead",IF(ISNUMBER(MATCH(G419,QualityStatuses,0)),1,0),0)</f>
        <v>1</v>
      </c>
      <c r="Q419" s="40">
        <f>IF(A419="Lead",IF(G419="New Lead",0,1),0)</f>
        <v>1</v>
      </c>
      <c r="R419" s="40">
        <f>IF(A419="Lead",IF(G419="Lost",1,0),0)</f>
        <v>0</v>
      </c>
      <c r="S419" t="n">
        <v>1</v>
      </c>
      <c r="T419" t="n">
        <v>1</v>
      </c>
      <c r="U419" t="n">
        <v>0</v>
      </c>
      <c r="V419" t="n">
        <v>0</v>
      </c>
      <c r="W419" t="n">
        <v>0</v>
      </c>
      <c r="X419" t="n">
        <v>0</v>
      </c>
      <c r="Y419">
        <f>IF(AND(A419="Lead",COUNTIF(MetaCamps,C419)&gt;0),1,0)</f>
        <v>1</v>
      </c>
      <c r="Z419">
        <f>IF(Y419=1,P419,0)</f>
        <v>1</v>
      </c>
    </row>
    <row r="420">
      <c r="A420" t="inlineStr">
        <is>
          <t>Lead</t>
        </is>
      </c>
      <c r="B420" s="39" t="str">
        <f>IFERROR(INDEX(CampTypes,MATCH(C420,CampList,0)),"Unattributed")</f>
        <v>New</v>
      </c>
      <c r="C420" t="inlineStr">
        <is>
          <t>ABO | Natuf | Leads | Master Franchise | India | Oct26 | V1</t>
        </is>
      </c>
      <c r="D420" t="inlineStr">
        <is>
          <t>Natuf | Business Owners | Tier1 + Growth Cities | Oct26 | V1</t>
        </is>
      </c>
      <c r="E420" t="inlineStr">
        <is>
          <t>Natuf | Static | Become A Levantine Food | V1</t>
        </is>
      </c>
      <c r="F420" t="inlineStr">
        <is>
          <t>Natuf_MF</t>
        </is>
      </c>
      <c r="G420" t="inlineStr">
        <is>
          <t>Lost</t>
        </is>
      </c>
      <c r="H420" s="39" t="str">
        <f>IF(ISNUMBER(MATCH(G420,QualityStatuses,0)),"Quality Lead","Non-Quality Lead")</f>
        <v>Non-Quality Lead</v>
      </c>
      <c r="I420" t="inlineStr">
        <is>
          <t>2026-10</t>
        </is>
      </c>
      <c r="J420" t="inlineStr">
        <is>
          <t>Wk of 2026-10-26</t>
        </is>
      </c>
      <c r="K420" t="inlineStr">
        <is>
          <t>Marshal Malbari</t>
        </is>
      </c>
      <c r="L420" t="inlineStr">
        <is>
          <t>Facebook</t>
        </is>
      </c>
      <c r="M420" t="inlineStr">
        <is>
          <t>Direct (campaign tagged in CRM)</t>
        </is>
      </c>
      <c r="N420" t="inlineStr">
        <is>
          <t>6ae1d413374b95c6cc231c88</t>
        </is>
      </c>
      <c r="O420" t="n">
        <v>1</v>
      </c>
      <c r="P420" s="40">
        <f>IF(A420="Lead",IF(ISNUMBER(MATCH(G420,QualityStatuses,0)),1,0),0)</f>
        <v>0</v>
      </c>
      <c r="Q420" s="40">
        <f>IF(A420="Lead",IF(G420="New Lead",0,1),0)</f>
        <v>1</v>
      </c>
      <c r="R420" s="40">
        <f>IF(A420="Lead",IF(G420="Lost",1,0),0)</f>
        <v>1</v>
      </c>
      <c r="S420" t="n">
        <v>3</v>
      </c>
      <c r="T420" t="n">
        <v>3</v>
      </c>
      <c r="U420" t="n">
        <v>0</v>
      </c>
      <c r="V420" t="n">
        <v>0</v>
      </c>
      <c r="W420" t="n">
        <v>0</v>
      </c>
      <c r="X420" t="n">
        <v>0</v>
      </c>
      <c r="Y420">
        <f>IF(AND(A420="Lead",COUNTIF(MetaCamps,C420)&gt;0),1,0)</f>
        <v>1</v>
      </c>
      <c r="Z420">
        <f>IF(Y420=1,P420,0)</f>
        <v>0</v>
      </c>
    </row>
    <row r="421">
      <c r="A421" t="inlineStr">
        <is>
          <t>Lead</t>
        </is>
      </c>
      <c r="B421" s="39" t="str">
        <f>IFERROR(INDEX(CampTypes,MATCH(C421,CampList,0)),"Unattributed")</f>
        <v>New</v>
      </c>
      <c r="C421" t="inlineStr">
        <is>
          <t>ABO | Natuf | Leads | Master Franchise | India | Oct26 | V1</t>
        </is>
      </c>
      <c r="D421" t="inlineStr">
        <is>
          <t>Natuf | Investors | Tier1 + Growth Cities | Oct26 | V1</t>
        </is>
      </c>
      <c r="E421" t="inlineStr">
        <is>
          <t>Natuf | Static | Become A Levantine Food | V1</t>
        </is>
      </c>
      <c r="F421" t="inlineStr">
        <is>
          <t>Natuf_MF</t>
        </is>
      </c>
      <c r="G421" t="inlineStr">
        <is>
          <t>Lost</t>
        </is>
      </c>
      <c r="H421" s="39" t="str">
        <f>IF(ISNUMBER(MATCH(G421,QualityStatuses,0)),"Quality Lead","Non-Quality Lead")</f>
        <v>Non-Quality Lead</v>
      </c>
      <c r="I421" t="inlineStr">
        <is>
          <t>2026-10</t>
        </is>
      </c>
      <c r="J421" t="inlineStr">
        <is>
          <t>Wk of 2026-10-26</t>
        </is>
      </c>
      <c r="K421" t="inlineStr">
        <is>
          <t>Marshal Malbari</t>
        </is>
      </c>
      <c r="L421" t="inlineStr">
        <is>
          <t>Facebook</t>
        </is>
      </c>
      <c r="M421" t="inlineStr">
        <is>
          <t>Direct (campaign tagged in CRM)</t>
        </is>
      </c>
      <c r="N421" t="inlineStr">
        <is>
          <t>6ae1d2041f7e1f7ca82a7d16</t>
        </is>
      </c>
      <c r="O421" t="n">
        <v>1</v>
      </c>
      <c r="P421" s="40">
        <f>IF(A421="Lead",IF(ISNUMBER(MATCH(G421,QualityStatuses,0)),1,0),0)</f>
        <v>0</v>
      </c>
      <c r="Q421" s="40">
        <f>IF(A421="Lead",IF(G421="New Lead",0,1),0)</f>
        <v>1</v>
      </c>
      <c r="R421" s="40">
        <f>IF(A421="Lead",IF(G421="Lost",1,0),0)</f>
        <v>1</v>
      </c>
      <c r="S421" t="n">
        <v>1</v>
      </c>
      <c r="T421" t="n">
        <v>1</v>
      </c>
      <c r="U421" t="n">
        <v>0</v>
      </c>
      <c r="V421" t="n">
        <v>0</v>
      </c>
      <c r="W421" t="n">
        <v>0</v>
      </c>
      <c r="X421" t="n">
        <v>0</v>
      </c>
      <c r="Y421">
        <f>IF(AND(A421="Lead",COUNTIF(MetaCamps,C421)&gt;0),1,0)</f>
        <v>1</v>
      </c>
      <c r="Z421">
        <f>IF(Y421=1,P421,0)</f>
        <v>0</v>
      </c>
    </row>
    <row r="422">
      <c r="A422" t="inlineStr">
        <is>
          <t>Lead</t>
        </is>
      </c>
      <c r="B422" s="39" t="str">
        <f>IFERROR(INDEX(CampTypes,MATCH(C422,CampList,0)),"Unattributed")</f>
        <v>New</v>
      </c>
      <c r="C422" t="inlineStr">
        <is>
          <t>ABO | Natuf | Leads | Unit Franchise | India | Oct26 | V1</t>
        </is>
      </c>
      <c r="D422" t="inlineStr">
        <is>
          <t>Natuf | Business Owners | Tier1 + Growth Cities | Oct26 | V1</t>
        </is>
      </c>
      <c r="E422" t="inlineStr">
        <is>
          <t>Natuf | Reel | Brand Ambassador | Heard Of Owning A Cafe | V1</t>
        </is>
      </c>
      <c r="F422" t="inlineStr">
        <is>
          <t>In House Natuf</t>
        </is>
      </c>
      <c r="G422" t="inlineStr">
        <is>
          <t>Attempt 1</t>
        </is>
      </c>
      <c r="H422" s="39" t="str">
        <f>IF(ISNUMBER(MATCH(G422,QualityStatuses,0)),"Quality Lead","Non-Quality Lead")</f>
        <v>Non-Quality Lead</v>
      </c>
      <c r="I422" t="inlineStr">
        <is>
          <t>2026-10</t>
        </is>
      </c>
      <c r="J422" t="inlineStr">
        <is>
          <t>Wk of 2026-10-26</t>
        </is>
      </c>
      <c r="K422" t="inlineStr">
        <is>
          <t>Omkar Navge</t>
        </is>
      </c>
      <c r="L422" t="inlineStr">
        <is>
          <t>Facebook</t>
        </is>
      </c>
      <c r="M422" t="inlineStr">
        <is>
          <t>Direct (campaign tagged in CRM)</t>
        </is>
      </c>
      <c r="N422" t="inlineStr">
        <is>
          <t>6ae1d13c637f428d4d7b578f</t>
        </is>
      </c>
      <c r="O422" t="n">
        <v>1</v>
      </c>
      <c r="P422" s="40">
        <f>IF(A422="Lead",IF(ISNUMBER(MATCH(G422,QualityStatuses,0)),1,0),0)</f>
        <v>0</v>
      </c>
      <c r="Q422" s="40">
        <f>IF(A422="Lead",IF(G422="New Lead",0,1),0)</f>
        <v>1</v>
      </c>
      <c r="R422" s="40">
        <f>IF(A422="Lead",IF(G422="Lost",1,0),0)</f>
        <v>0</v>
      </c>
      <c r="S422" t="n">
        <v>1</v>
      </c>
      <c r="T422" t="n">
        <v>0</v>
      </c>
      <c r="U422" t="n">
        <v>0</v>
      </c>
      <c r="V422" t="n">
        <v>0</v>
      </c>
      <c r="W422" t="n">
        <v>0</v>
      </c>
      <c r="X422" t="n">
        <v>0</v>
      </c>
      <c r="Y422">
        <f>IF(AND(A422="Lead",COUNTIF(MetaCamps,C422)&gt;0),1,0)</f>
        <v>1</v>
      </c>
      <c r="Z422">
        <f>IF(Y422=1,P422,0)</f>
        <v>0</v>
      </c>
    </row>
    <row r="423">
      <c r="A423" t="inlineStr">
        <is>
          <t>Lead</t>
        </is>
      </c>
      <c r="B423" s="39" t="str">
        <f>IFERROR(INDEX(CampTypes,MATCH(C423,CampList,0)),"Unattributed")</f>
        <v>New</v>
      </c>
      <c r="C423" t="inlineStr">
        <is>
          <t>ABO | Natuf | Leads | Unit Franchise | India | Oct26 | V1</t>
        </is>
      </c>
      <c r="D423" t="inlineStr">
        <is>
          <t>Natuf | LAL 1% | India | Jul26 | V1</t>
        </is>
      </c>
      <c r="E423" t="inlineStr">
        <is>
          <t>Natuf | Reel | Brand Ambassador | Heard Of Owning A Cafe | V1</t>
        </is>
      </c>
      <c r="F423" t="inlineStr">
        <is>
          <t>In House Natuf</t>
        </is>
      </c>
      <c r="G423" t="inlineStr">
        <is>
          <t>Details Shared</t>
        </is>
      </c>
      <c r="H423" s="39" t="str">
        <f>IF(ISNUMBER(MATCH(G423,QualityStatuses,0)),"Quality Lead","Non-Quality Lead")</f>
        <v>Quality Lead</v>
      </c>
      <c r="I423" t="inlineStr">
        <is>
          <t>2026-10</t>
        </is>
      </c>
      <c r="J423" t="inlineStr">
        <is>
          <t>Wk of 2026-10-26</t>
        </is>
      </c>
      <c r="K423" t="inlineStr">
        <is>
          <t>Vikas Pathak</t>
        </is>
      </c>
      <c r="L423" t="inlineStr">
        <is>
          <t>Facebook</t>
        </is>
      </c>
      <c r="M423" t="inlineStr">
        <is>
          <t>Direct (campaign tagged in CRM)</t>
        </is>
      </c>
      <c r="N423" t="inlineStr">
        <is>
          <t>6ae1cff087d0a83683b096dd</t>
        </is>
      </c>
      <c r="O423" t="n">
        <v>1</v>
      </c>
      <c r="P423" s="40">
        <f>IF(A423="Lead",IF(ISNUMBER(MATCH(G423,QualityStatuses,0)),1,0),0)</f>
        <v>1</v>
      </c>
      <c r="Q423" s="40">
        <f>IF(A423="Lead",IF(G423="New Lead",0,1),0)</f>
        <v>1</v>
      </c>
      <c r="R423" s="40">
        <f>IF(A423="Lead",IF(G423="Lost",1,0),0)</f>
        <v>0</v>
      </c>
      <c r="S423" t="n">
        <v>1</v>
      </c>
      <c r="T423" t="n">
        <v>1</v>
      </c>
      <c r="U423" t="n">
        <v>0</v>
      </c>
      <c r="V423" t="n">
        <v>0</v>
      </c>
      <c r="W423" t="n">
        <v>0</v>
      </c>
      <c r="X423" t="n">
        <v>0</v>
      </c>
      <c r="Y423">
        <f>IF(AND(A423="Lead",COUNTIF(MetaCamps,C423)&gt;0),1,0)</f>
        <v>1</v>
      </c>
      <c r="Z423">
        <f>IF(Y423=1,P423,0)</f>
        <v>1</v>
      </c>
    </row>
    <row r="424">
      <c r="A424" t="inlineStr">
        <is>
          <t>Lead</t>
        </is>
      </c>
      <c r="B424" s="39" t="str">
        <f>IFERROR(INDEX(CampTypes,MATCH(C424,CampList,0)),"Unattributed")</f>
        <v>New</v>
      </c>
      <c r="C424" t="inlineStr">
        <is>
          <t>ABO | Natuf | Leads | Unit Franchise | India | Oct26 | V1</t>
        </is>
      </c>
      <c r="D424" t="inlineStr">
        <is>
          <t>Natuf | Broad | Tier1 + Growth Cities | Oct26 | V1</t>
        </is>
      </c>
      <c r="E424" t="inlineStr">
        <is>
          <t>Natuf | Reel | Brand Ambassador | Heard Of Owning A Cafe | V1</t>
        </is>
      </c>
      <c r="F424" t="inlineStr">
        <is>
          <t>In House Natuf</t>
        </is>
      </c>
      <c r="G424" t="inlineStr">
        <is>
          <t>Qualified</t>
        </is>
      </c>
      <c r="H424" s="39" t="str">
        <f>IF(ISNUMBER(MATCH(G424,QualityStatuses,0)),"Quality Lead","Non-Quality Lead")</f>
        <v>Quality Lead</v>
      </c>
      <c r="I424" t="inlineStr">
        <is>
          <t>2026-10</t>
        </is>
      </c>
      <c r="J424" t="inlineStr">
        <is>
          <t>Wk of 2026-10-26</t>
        </is>
      </c>
      <c r="K424" t="inlineStr">
        <is>
          <t>Omkar Navge</t>
        </is>
      </c>
      <c r="L424" t="inlineStr">
        <is>
          <t>Facebook</t>
        </is>
      </c>
      <c r="M424" t="inlineStr">
        <is>
          <t>Direct (campaign tagged in CRM)</t>
        </is>
      </c>
      <c r="N424" t="inlineStr">
        <is>
          <t>6ae1cf4bcc1d2d68457a972a</t>
        </is>
      </c>
      <c r="O424" t="n">
        <v>1</v>
      </c>
      <c r="P424" s="40">
        <f>IF(A424="Lead",IF(ISNUMBER(MATCH(G424,QualityStatuses,0)),1,0),0)</f>
        <v>1</v>
      </c>
      <c r="Q424" s="40">
        <f>IF(A424="Lead",IF(G424="New Lead",0,1),0)</f>
        <v>1</v>
      </c>
      <c r="R424" s="40">
        <f>IF(A424="Lead",IF(G424="Lost",1,0),0)</f>
        <v>0</v>
      </c>
      <c r="S424" t="n">
        <v>1</v>
      </c>
      <c r="T424" t="n">
        <v>1</v>
      </c>
      <c r="U424" t="n">
        <v>0</v>
      </c>
      <c r="V424" t="n">
        <v>0</v>
      </c>
      <c r="W424" t="n">
        <v>0</v>
      </c>
      <c r="X424" t="n">
        <v>0</v>
      </c>
      <c r="Y424">
        <f>IF(AND(A424="Lead",COUNTIF(MetaCamps,C424)&gt;0),1,0)</f>
        <v>1</v>
      </c>
      <c r="Z424">
        <f>IF(Y424=1,P424,0)</f>
        <v>1</v>
      </c>
    </row>
    <row r="425">
      <c r="A425" t="inlineStr">
        <is>
          <t>Lead</t>
        </is>
      </c>
      <c r="B425" s="39" t="str">
        <f>IFERROR(INDEX(CampTypes,MATCH(C425,CampList,0)),"Unattributed")</f>
        <v>New</v>
      </c>
      <c r="C425" t="inlineStr">
        <is>
          <t>ABO | Natuf | Leads | Master Franchise | India | Oct26 | V1</t>
        </is>
      </c>
      <c r="D425" t="inlineStr">
        <is>
          <t>Natuf | Broad | Tier1 + Growth Cities | Oct26 | V1</t>
        </is>
      </c>
      <c r="E425" t="inlineStr">
        <is>
          <t>Natuf | Static | Lead Your State With | V1</t>
        </is>
      </c>
      <c r="F425" t="inlineStr">
        <is>
          <t>Natuf_MF</t>
        </is>
      </c>
      <c r="G425" t="inlineStr">
        <is>
          <t>Attempt 2</t>
        </is>
      </c>
      <c r="H425" s="39" t="str">
        <f>IF(ISNUMBER(MATCH(G425,QualityStatuses,0)),"Quality Lead","Non-Quality Lead")</f>
        <v>Non-Quality Lead</v>
      </c>
      <c r="I425" t="inlineStr">
        <is>
          <t>2026-10</t>
        </is>
      </c>
      <c r="J425" t="inlineStr">
        <is>
          <t>Wk of 2026-10-26</t>
        </is>
      </c>
      <c r="K425" t="inlineStr">
        <is>
          <t>Marshal Malbari</t>
        </is>
      </c>
      <c r="L425" t="inlineStr">
        <is>
          <t>Facebook</t>
        </is>
      </c>
      <c r="M425" t="inlineStr">
        <is>
          <t>Direct (campaign tagged in CRM)</t>
        </is>
      </c>
      <c r="N425" t="inlineStr">
        <is>
          <t>6ae1cb678b81cbc98c4c07f5</t>
        </is>
      </c>
      <c r="O425" t="n">
        <v>1</v>
      </c>
      <c r="P425" s="40">
        <f>IF(A425="Lead",IF(ISNUMBER(MATCH(G425,QualityStatuses,0)),1,0),0)</f>
        <v>0</v>
      </c>
      <c r="Q425" s="40">
        <f>IF(A425="Lead",IF(G425="New Lead",0,1),0)</f>
        <v>1</v>
      </c>
      <c r="R425" s="40">
        <f>IF(A425="Lead",IF(G425="Lost",1,0),0)</f>
        <v>0</v>
      </c>
      <c r="S425" t="n">
        <v>3</v>
      </c>
      <c r="T425" t="n">
        <v>1</v>
      </c>
      <c r="U425" t="n">
        <v>0</v>
      </c>
      <c r="V425" t="n">
        <v>0</v>
      </c>
      <c r="W425" t="n">
        <v>0</v>
      </c>
      <c r="X425" t="n">
        <v>0</v>
      </c>
      <c r="Y425">
        <f>IF(AND(A425="Lead",COUNTIF(MetaCamps,C425)&gt;0),1,0)</f>
        <v>1</v>
      </c>
      <c r="Z425">
        <f>IF(Y425=1,P425,0)</f>
        <v>0</v>
      </c>
    </row>
    <row r="426">
      <c r="A426" t="inlineStr">
        <is>
          <t>Lead</t>
        </is>
      </c>
      <c r="B426" s="39" t="str">
        <f>IFERROR(INDEX(CampTypes,MATCH(C426,CampList,0)),"Unattributed")</f>
        <v>New</v>
      </c>
      <c r="C426" t="inlineStr">
        <is>
          <t>ABO | Natuf | Leads | Unit Franchise | India | Oct26 | V1</t>
        </is>
      </c>
      <c r="D426" t="inlineStr">
        <is>
          <t>Natuf | LAL 1% | India | Jul26 | V1</t>
        </is>
      </c>
      <c r="E426" t="inlineStr">
        <is>
          <t>Natuf | Reel | Brand Ambassador | Heard Of Owning A Cafe | V1</t>
        </is>
      </c>
      <c r="F426" t="inlineStr">
        <is>
          <t>In House Natuf</t>
        </is>
      </c>
      <c r="G426" t="inlineStr">
        <is>
          <t>Details Shared</t>
        </is>
      </c>
      <c r="H426" s="39" t="str">
        <f>IF(ISNUMBER(MATCH(G426,QualityStatuses,0)),"Quality Lead","Non-Quality Lead")</f>
        <v>Quality Lead</v>
      </c>
      <c r="I426" t="inlineStr">
        <is>
          <t>2026-10</t>
        </is>
      </c>
      <c r="J426" t="inlineStr">
        <is>
          <t>Wk of 2026-10-26</t>
        </is>
      </c>
      <c r="K426" t="inlineStr">
        <is>
          <t>Vikas Pathak</t>
        </is>
      </c>
      <c r="L426" t="inlineStr">
        <is>
          <t>Facebook</t>
        </is>
      </c>
      <c r="M426" t="inlineStr">
        <is>
          <t>Direct (campaign tagged in CRM)</t>
        </is>
      </c>
      <c r="N426" t="inlineStr">
        <is>
          <t>6ae1c78dd83caac38798816e</t>
        </is>
      </c>
      <c r="O426" t="n">
        <v>1</v>
      </c>
      <c r="P426" s="40">
        <f>IF(A426="Lead",IF(ISNUMBER(MATCH(G426,QualityStatuses,0)),1,0),0)</f>
        <v>1</v>
      </c>
      <c r="Q426" s="40">
        <f>IF(A426="Lead",IF(G426="New Lead",0,1),0)</f>
        <v>1</v>
      </c>
      <c r="R426" s="40">
        <f>IF(A426="Lead",IF(G426="Lost",1,0),0)</f>
        <v>0</v>
      </c>
      <c r="S426" t="n">
        <v>3</v>
      </c>
      <c r="T426" t="n">
        <v>1</v>
      </c>
      <c r="U426" t="n">
        <v>0</v>
      </c>
      <c r="V426" t="n">
        <v>0</v>
      </c>
      <c r="W426" t="n">
        <v>0</v>
      </c>
      <c r="X426" t="n">
        <v>0</v>
      </c>
      <c r="Y426">
        <f>IF(AND(A426="Lead",COUNTIF(MetaCamps,C426)&gt;0),1,0)</f>
        <v>1</v>
      </c>
      <c r="Z426">
        <f>IF(Y426=1,P426,0)</f>
        <v>1</v>
      </c>
    </row>
    <row r="427">
      <c r="A427" t="inlineStr">
        <is>
          <t>Lead</t>
        </is>
      </c>
      <c r="B427" s="39" t="str">
        <f>IFERROR(INDEX(CampTypes,MATCH(C427,CampList,0)),"Unattributed")</f>
        <v>New</v>
      </c>
      <c r="C427" t="inlineStr">
        <is>
          <t>ABO | Natuf | Leads | Unit Franchise | India | Oct26 | V1</t>
        </is>
      </c>
      <c r="D427" t="inlineStr">
        <is>
          <t>Natuf | LAL 1% | India | Jul26 | V1</t>
        </is>
      </c>
      <c r="E427" t="inlineStr">
        <is>
          <t>Natuf | Reel | Brand Ambassador | Heard Of Owning A Cafe | V1</t>
        </is>
      </c>
      <c r="F427" t="inlineStr">
        <is>
          <t>In House Natuf</t>
        </is>
      </c>
      <c r="G427" t="inlineStr">
        <is>
          <t>Connected</t>
        </is>
      </c>
      <c r="H427" s="39" t="str">
        <f>IF(ISNUMBER(MATCH(G427,QualityStatuses,0)),"Quality Lead","Non-Quality Lead")</f>
        <v>Non-Quality Lead</v>
      </c>
      <c r="I427" t="inlineStr">
        <is>
          <t>2026-10</t>
        </is>
      </c>
      <c r="J427" t="inlineStr">
        <is>
          <t>Wk of 2026-10-26</t>
        </is>
      </c>
      <c r="K427" t="inlineStr">
        <is>
          <t>Omkar Navge</t>
        </is>
      </c>
      <c r="L427" t="inlineStr">
        <is>
          <t>Facebook</t>
        </is>
      </c>
      <c r="M427" t="inlineStr">
        <is>
          <t>Direct (campaign tagged in CRM)</t>
        </is>
      </c>
      <c r="N427" t="inlineStr">
        <is>
          <t>6ae1c644aa6c472992247485</t>
        </is>
      </c>
      <c r="O427" t="n">
        <v>1</v>
      </c>
      <c r="P427" s="40">
        <f>IF(A427="Lead",IF(ISNUMBER(MATCH(G427,QualityStatuses,0)),1,0),0)</f>
        <v>0</v>
      </c>
      <c r="Q427" s="40">
        <f>IF(A427="Lead",IF(G427="New Lead",0,1),0)</f>
        <v>1</v>
      </c>
      <c r="R427" s="40">
        <f>IF(A427="Lead",IF(G427="Lost",1,0),0)</f>
        <v>0</v>
      </c>
      <c r="S427" t="n">
        <v>2</v>
      </c>
      <c r="T427" t="n">
        <v>2</v>
      </c>
      <c r="U427" t="n">
        <v>0</v>
      </c>
      <c r="V427" t="n">
        <v>0</v>
      </c>
      <c r="W427" t="n">
        <v>0</v>
      </c>
      <c r="X427" t="n">
        <v>0</v>
      </c>
      <c r="Y427">
        <f>IF(AND(A427="Lead",COUNTIF(MetaCamps,C427)&gt;0),1,0)</f>
        <v>1</v>
      </c>
      <c r="Z427">
        <f>IF(Y427=1,P427,0)</f>
        <v>0</v>
      </c>
    </row>
    <row r="428">
      <c r="A428" t="inlineStr">
        <is>
          <t>Lead</t>
        </is>
      </c>
      <c r="B428" s="39" t="str">
        <f>IFERROR(INDEX(CampTypes,MATCH(C428,CampList,0)),"Unattributed")</f>
        <v>New</v>
      </c>
      <c r="C428" t="inlineStr">
        <is>
          <t>ABO | Natuf | Leads | Unit Franchise | India | Oct26 | V1</t>
        </is>
      </c>
      <c r="D428" t="inlineStr">
        <is>
          <t>Natuf | Investors | Tier1 + Growth Cities | Oct26 | V1</t>
        </is>
      </c>
      <c r="E428" t="inlineStr">
        <is>
          <t>Natuf | Reel | Brand Ambassador | Heard Of Owning A Cafe | V1</t>
        </is>
      </c>
      <c r="F428" t="inlineStr">
        <is>
          <t>In House Natuf</t>
        </is>
      </c>
      <c r="G428" t="inlineStr">
        <is>
          <t>Attempt 2</t>
        </is>
      </c>
      <c r="H428" s="39" t="str">
        <f>IF(ISNUMBER(MATCH(G428,QualityStatuses,0)),"Quality Lead","Non-Quality Lead")</f>
        <v>Non-Quality Lead</v>
      </c>
      <c r="I428" t="inlineStr">
        <is>
          <t>2026-10</t>
        </is>
      </c>
      <c r="J428" t="inlineStr">
        <is>
          <t>Wk of 2026-10-26</t>
        </is>
      </c>
      <c r="K428" t="inlineStr">
        <is>
          <t>Marshal Malbari</t>
        </is>
      </c>
      <c r="L428" t="inlineStr">
        <is>
          <t>Facebook</t>
        </is>
      </c>
      <c r="M428" t="inlineStr">
        <is>
          <t>Direct (campaign tagged in CRM)</t>
        </is>
      </c>
      <c r="N428" t="inlineStr">
        <is>
          <t>6ae1c5fa684cdc3bef5199ab</t>
        </is>
      </c>
      <c r="O428" t="n">
        <v>1</v>
      </c>
      <c r="P428" s="40">
        <f>IF(A428="Lead",IF(ISNUMBER(MATCH(G428,QualityStatuses,0)),1,0),0)</f>
        <v>0</v>
      </c>
      <c r="Q428" s="40">
        <f>IF(A428="Lead",IF(G428="New Lead",0,1),0)</f>
        <v>1</v>
      </c>
      <c r="R428" s="40">
        <f>IF(A428="Lead",IF(G428="Lost",1,0),0)</f>
        <v>0</v>
      </c>
      <c r="S428" t="n">
        <v>2</v>
      </c>
      <c r="T428" t="n">
        <v>2</v>
      </c>
      <c r="U428" t="n">
        <v>0</v>
      </c>
      <c r="V428" t="n">
        <v>0</v>
      </c>
      <c r="W428" t="n">
        <v>0</v>
      </c>
      <c r="X428" t="n">
        <v>0</v>
      </c>
      <c r="Y428">
        <f>IF(AND(A428="Lead",COUNTIF(MetaCamps,C428)&gt;0),1,0)</f>
        <v>1</v>
      </c>
      <c r="Z428">
        <f>IF(Y428=1,P428,0)</f>
        <v>0</v>
      </c>
    </row>
    <row r="429">
      <c r="A429" t="inlineStr">
        <is>
          <t>Lead</t>
        </is>
      </c>
      <c r="B429" s="39" t="str">
        <f>IFERROR(INDEX(CampTypes,MATCH(C429,CampList,0)),"Unattributed")</f>
        <v>New</v>
      </c>
      <c r="C429" t="inlineStr">
        <is>
          <t>ABO | Natuf | Leads | Unit Franchise | India | Oct26 | V1</t>
        </is>
      </c>
      <c r="D429" t="inlineStr">
        <is>
          <t>Natuf | LAL 1% | India | Jul26 | V1</t>
        </is>
      </c>
      <c r="E429" t="inlineStr">
        <is>
          <t>Natuf | Reel | Brand Ambassador | Heard Of Owning A Cafe | V1</t>
        </is>
      </c>
      <c r="F429" t="inlineStr">
        <is>
          <t>In House Natuf</t>
        </is>
      </c>
      <c r="G429" t="inlineStr">
        <is>
          <t>Attempt 1</t>
        </is>
      </c>
      <c r="H429" s="39" t="str">
        <f>IF(ISNUMBER(MATCH(G429,QualityStatuses,0)),"Quality Lead","Non-Quality Lead")</f>
        <v>Non-Quality Lead</v>
      </c>
      <c r="I429" t="inlineStr">
        <is>
          <t>2026-10</t>
        </is>
      </c>
      <c r="J429" t="inlineStr">
        <is>
          <t>Wk of 2026-10-26</t>
        </is>
      </c>
      <c r="K429" t="inlineStr">
        <is>
          <t>Omkar Navge</t>
        </is>
      </c>
      <c r="L429" t="inlineStr">
        <is>
          <t>Facebook</t>
        </is>
      </c>
      <c r="M429" t="inlineStr">
        <is>
          <t>Direct (campaign tagged in CRM)</t>
        </is>
      </c>
      <c r="N429" t="inlineStr">
        <is>
          <t>6ae1c5c8aa6c4729922473ae</t>
        </is>
      </c>
      <c r="O429" t="n">
        <v>1</v>
      </c>
      <c r="P429" s="40">
        <f>IF(A429="Lead",IF(ISNUMBER(MATCH(G429,QualityStatuses,0)),1,0),0)</f>
        <v>0</v>
      </c>
      <c r="Q429" s="40">
        <f>IF(A429="Lead",IF(G429="New Lead",0,1),0)</f>
        <v>1</v>
      </c>
      <c r="R429" s="40">
        <f>IF(A429="Lead",IF(G429="Lost",1,0),0)</f>
        <v>0</v>
      </c>
      <c r="S429" t="n">
        <v>1</v>
      </c>
      <c r="T429" t="n">
        <v>1</v>
      </c>
      <c r="U429" t="n">
        <v>0</v>
      </c>
      <c r="V429" t="n">
        <v>0</v>
      </c>
      <c r="W429" t="n">
        <v>0</v>
      </c>
      <c r="X429" t="n">
        <v>0</v>
      </c>
      <c r="Y429">
        <f>IF(AND(A429="Lead",COUNTIF(MetaCamps,C429)&gt;0),1,0)</f>
        <v>1</v>
      </c>
      <c r="Z429">
        <f>IF(Y429=1,P429,0)</f>
        <v>0</v>
      </c>
    </row>
    <row r="430">
      <c r="A430" t="inlineStr">
        <is>
          <t>Lead</t>
        </is>
      </c>
      <c r="B430" s="39" t="str">
        <f>IFERROR(INDEX(CampTypes,MATCH(C430,CampList,0)),"Unattributed")</f>
        <v>New</v>
      </c>
      <c r="C430" t="inlineStr">
        <is>
          <t>ABO | Natuf | Leads | Unit Franchise | India | Oct26 | V1</t>
        </is>
      </c>
      <c r="D430" t="inlineStr">
        <is>
          <t>Natuf | Investors | Tier1 + Growth Cities | Oct26 | V1</t>
        </is>
      </c>
      <c r="E430" t="inlineStr">
        <is>
          <t>Natuf | Reel | Brand Ambassador | Heard Of Owning A Cafe | V1</t>
        </is>
      </c>
      <c r="F430" t="inlineStr">
        <is>
          <t>In House Natuf</t>
        </is>
      </c>
      <c r="G430" t="inlineStr">
        <is>
          <t>Lost</t>
        </is>
      </c>
      <c r="H430" s="39" t="str">
        <f>IF(ISNUMBER(MATCH(G430,QualityStatuses,0)),"Quality Lead","Non-Quality Lead")</f>
        <v>Non-Quality Lead</v>
      </c>
      <c r="I430" t="inlineStr">
        <is>
          <t>2026-10</t>
        </is>
      </c>
      <c r="J430" t="inlineStr">
        <is>
          <t>Wk of 2026-10-26</t>
        </is>
      </c>
      <c r="K430" t="inlineStr">
        <is>
          <t>Marshal Malbari</t>
        </is>
      </c>
      <c r="L430" t="inlineStr">
        <is>
          <t>Facebook</t>
        </is>
      </c>
      <c r="M430" t="inlineStr">
        <is>
          <t>Direct (campaign tagged in CRM)</t>
        </is>
      </c>
      <c r="N430" t="inlineStr">
        <is>
          <t>6ae1c5b0872930d3cd3db263</t>
        </is>
      </c>
      <c r="O430" t="n">
        <v>1</v>
      </c>
      <c r="P430" s="40">
        <f>IF(A430="Lead",IF(ISNUMBER(MATCH(G430,QualityStatuses,0)),1,0),0)</f>
        <v>0</v>
      </c>
      <c r="Q430" s="40">
        <f>IF(A430="Lead",IF(G430="New Lead",0,1),0)</f>
        <v>1</v>
      </c>
      <c r="R430" s="40">
        <f>IF(A430="Lead",IF(G430="Lost",1,0),0)</f>
        <v>1</v>
      </c>
      <c r="S430" t="n">
        <v>1</v>
      </c>
      <c r="T430" t="n">
        <v>1</v>
      </c>
      <c r="U430" t="n">
        <v>0</v>
      </c>
      <c r="V430" t="n">
        <v>0</v>
      </c>
      <c r="W430" t="n">
        <v>0</v>
      </c>
      <c r="X430" t="n">
        <v>0</v>
      </c>
      <c r="Y430">
        <f>IF(AND(A430="Lead",COUNTIF(MetaCamps,C430)&gt;0),1,0)</f>
        <v>1</v>
      </c>
      <c r="Z430">
        <f>IF(Y430=1,P430,0)</f>
        <v>0</v>
      </c>
    </row>
    <row r="431">
      <c r="A431" t="inlineStr">
        <is>
          <t>Lead</t>
        </is>
      </c>
      <c r="B431" s="39" t="str">
        <f>IFERROR(INDEX(CampTypes,MATCH(C431,CampList,0)),"Unattributed")</f>
        <v>New</v>
      </c>
      <c r="C431" t="inlineStr">
        <is>
          <t>ABO | Natuf | Leads | Master Franchise | India | Oct26 | V1</t>
        </is>
      </c>
      <c r="D431" t="inlineStr">
        <is>
          <t>Natuf | Business Owners | Tier1 + Growth Cities | Oct26 | V1</t>
        </is>
      </c>
      <c r="E431" t="inlineStr">
        <is>
          <t>Natuf | Static | Become A Levantine Food | V1</t>
        </is>
      </c>
      <c r="F431" t="inlineStr">
        <is>
          <t>Natuf_MF</t>
        </is>
      </c>
      <c r="G431" t="inlineStr">
        <is>
          <t>Attempt 1</t>
        </is>
      </c>
      <c r="H431" s="39" t="str">
        <f>IF(ISNUMBER(MATCH(G431,QualityStatuses,0)),"Quality Lead","Non-Quality Lead")</f>
        <v>Non-Quality Lead</v>
      </c>
      <c r="I431" t="inlineStr">
        <is>
          <t>2026-10</t>
        </is>
      </c>
      <c r="J431" t="inlineStr">
        <is>
          <t>Wk of 2026-10-26</t>
        </is>
      </c>
      <c r="K431" t="inlineStr">
        <is>
          <t>Marshal Malbari</t>
        </is>
      </c>
      <c r="L431" t="inlineStr">
        <is>
          <t>Facebook</t>
        </is>
      </c>
      <c r="M431" t="inlineStr">
        <is>
          <t>Direct (campaign tagged in CRM)</t>
        </is>
      </c>
      <c r="N431" t="inlineStr">
        <is>
          <t>6ae1c2cfaf62787b8c8ff6ed</t>
        </is>
      </c>
      <c r="O431" t="n">
        <v>1</v>
      </c>
      <c r="P431" s="40">
        <f>IF(A431="Lead",IF(ISNUMBER(MATCH(G431,QualityStatuses,0)),1,0),0)</f>
        <v>0</v>
      </c>
      <c r="Q431" s="40">
        <f>IF(A431="Lead",IF(G431="New Lead",0,1),0)</f>
        <v>1</v>
      </c>
      <c r="R431" s="40">
        <f>IF(A431="Lead",IF(G431="Lost",1,0),0)</f>
        <v>0</v>
      </c>
      <c r="S431" t="n">
        <v>2</v>
      </c>
      <c r="T431" t="n">
        <v>0</v>
      </c>
      <c r="U431" t="n">
        <v>0</v>
      </c>
      <c r="V431" t="n">
        <v>0</v>
      </c>
      <c r="W431" t="n">
        <v>0</v>
      </c>
      <c r="X431" t="n">
        <v>0</v>
      </c>
      <c r="Y431">
        <f>IF(AND(A431="Lead",COUNTIF(MetaCamps,C431)&gt;0),1,0)</f>
        <v>1</v>
      </c>
      <c r="Z431">
        <f>IF(Y431=1,P431,0)</f>
        <v>0</v>
      </c>
    </row>
    <row r="432">
      <c r="A432" t="inlineStr">
        <is>
          <t>Lead</t>
        </is>
      </c>
      <c r="B432" s="39" t="str">
        <f>IFERROR(INDEX(CampTypes,MATCH(C432,CampList,0)),"Unattributed")</f>
        <v>New</v>
      </c>
      <c r="C432" t="inlineStr">
        <is>
          <t>ABO | Natuf | Leads | Unit Franchise | India | Oct26 | V1</t>
        </is>
      </c>
      <c r="D432" t="inlineStr">
        <is>
          <t>Natuf | Broad | Tier1 + Growth Cities | Oct26 | V1</t>
        </is>
      </c>
      <c r="E432" t="inlineStr">
        <is>
          <t>Natuf | Reel | Brand Ambassador | Heard Of Owning A Cafe | V1</t>
        </is>
      </c>
      <c r="F432" t="inlineStr">
        <is>
          <t>In House Natuf</t>
        </is>
      </c>
      <c r="G432" t="inlineStr">
        <is>
          <t>Details Shared</t>
        </is>
      </c>
      <c r="H432" s="39" t="str">
        <f>IF(ISNUMBER(MATCH(G432,QualityStatuses,0)),"Quality Lead","Non-Quality Lead")</f>
        <v>Quality Lead</v>
      </c>
      <c r="I432" t="inlineStr">
        <is>
          <t>2026-10</t>
        </is>
      </c>
      <c r="J432" t="inlineStr">
        <is>
          <t>Wk of 2026-10-26</t>
        </is>
      </c>
      <c r="K432" t="inlineStr">
        <is>
          <t>Marshal Malbari</t>
        </is>
      </c>
      <c r="L432" t="inlineStr">
        <is>
          <t>Facebook</t>
        </is>
      </c>
      <c r="M432" t="inlineStr">
        <is>
          <t>Direct (campaign tagged in CRM)</t>
        </is>
      </c>
      <c r="N432" t="inlineStr">
        <is>
          <t>6ae1bdf99819656dba9b1bea</t>
        </is>
      </c>
      <c r="O432" t="n">
        <v>1</v>
      </c>
      <c r="P432" s="40">
        <f>IF(A432="Lead",IF(ISNUMBER(MATCH(G432,QualityStatuses,0)),1,0),0)</f>
        <v>1</v>
      </c>
      <c r="Q432" s="40">
        <f>IF(A432="Lead",IF(G432="New Lead",0,1),0)</f>
        <v>1</v>
      </c>
      <c r="R432" s="40">
        <f>IF(A432="Lead",IF(G432="Lost",1,0),0)</f>
        <v>0</v>
      </c>
      <c r="S432" t="n">
        <v>3</v>
      </c>
      <c r="T432" t="n">
        <v>1</v>
      </c>
      <c r="U432" t="n">
        <v>0</v>
      </c>
      <c r="V432" t="n">
        <v>0</v>
      </c>
      <c r="W432" t="n">
        <v>0</v>
      </c>
      <c r="X432" t="n">
        <v>0</v>
      </c>
      <c r="Y432">
        <f>IF(AND(A432="Lead",COUNTIF(MetaCamps,C432)&gt;0),1,0)</f>
        <v>1</v>
      </c>
      <c r="Z432">
        <f>IF(Y432=1,P432,0)</f>
        <v>1</v>
      </c>
    </row>
    <row r="433">
      <c r="A433" t="inlineStr">
        <is>
          <t>Lead</t>
        </is>
      </c>
      <c r="B433" s="39" t="str">
        <f>IFERROR(INDEX(CampTypes,MATCH(C433,CampList,0)),"Unattributed")</f>
        <v>New</v>
      </c>
      <c r="C433" t="inlineStr">
        <is>
          <t>ABO | Natuf | Leads | Unit Franchise | India | Oct26 | V1</t>
        </is>
      </c>
      <c r="D433" t="inlineStr">
        <is>
          <t>Natuf | Investors | Tier1 + Growth Cities | Oct26 | V1</t>
        </is>
      </c>
      <c r="E433" t="inlineStr">
        <is>
          <t>Natuf | Reel | Brand Ambassador | Heard Of Owning A Cafe | V1</t>
        </is>
      </c>
      <c r="F433" t="inlineStr">
        <is>
          <t>In House Natuf</t>
        </is>
      </c>
      <c r="G433" t="inlineStr">
        <is>
          <t>Attempt 1</t>
        </is>
      </c>
      <c r="H433" s="39" t="str">
        <f>IF(ISNUMBER(MATCH(G433,QualityStatuses,0)),"Quality Lead","Non-Quality Lead")</f>
        <v>Non-Quality Lead</v>
      </c>
      <c r="I433" t="inlineStr">
        <is>
          <t>2026-10</t>
        </is>
      </c>
      <c r="J433" t="inlineStr">
        <is>
          <t>Wk of 2026-10-26</t>
        </is>
      </c>
      <c r="K433" t="inlineStr">
        <is>
          <t>Omkar Navge</t>
        </is>
      </c>
      <c r="L433" t="inlineStr">
        <is>
          <t>Facebook</t>
        </is>
      </c>
      <c r="M433" t="inlineStr">
        <is>
          <t>Direct (campaign tagged in CRM)</t>
        </is>
      </c>
      <c r="N433" t="inlineStr">
        <is>
          <t>6ae1bdf685f1c268406fdc04</t>
        </is>
      </c>
      <c r="O433" t="n">
        <v>1</v>
      </c>
      <c r="P433" s="40">
        <f>IF(A433="Lead",IF(ISNUMBER(MATCH(G433,QualityStatuses,0)),1,0),0)</f>
        <v>0</v>
      </c>
      <c r="Q433" s="40">
        <f>IF(A433="Lead",IF(G433="New Lead",0,1),0)</f>
        <v>1</v>
      </c>
      <c r="R433" s="40">
        <f>IF(A433="Lead",IF(G433="Lost",1,0),0)</f>
        <v>0</v>
      </c>
      <c r="S433" t="n">
        <v>1</v>
      </c>
      <c r="T433" t="n">
        <v>0</v>
      </c>
      <c r="U433" t="n">
        <v>0</v>
      </c>
      <c r="V433" t="n">
        <v>0</v>
      </c>
      <c r="W433" t="n">
        <v>0</v>
      </c>
      <c r="X433" t="n">
        <v>0</v>
      </c>
      <c r="Y433">
        <f>IF(AND(A433="Lead",COUNTIF(MetaCamps,C433)&gt;0),1,0)</f>
        <v>1</v>
      </c>
      <c r="Z433">
        <f>IF(Y433=1,P433,0)</f>
        <v>0</v>
      </c>
    </row>
    <row r="434">
      <c r="A434" t="inlineStr">
        <is>
          <t>Lead</t>
        </is>
      </c>
      <c r="B434" s="39" t="str">
        <f>IFERROR(INDEX(CampTypes,MATCH(C434,CampList,0)),"Unattributed")</f>
        <v>New</v>
      </c>
      <c r="C434" t="inlineStr">
        <is>
          <t>ABO | Natuf | Leads | Unit Franchise | India | Oct26 | V1</t>
        </is>
      </c>
      <c r="D434" t="inlineStr">
        <is>
          <t>Natuf | Broad | Tier1 + Growth Cities | Oct26 | V1</t>
        </is>
      </c>
      <c r="E434" t="inlineStr">
        <is>
          <t>Natuf | Reel | Brand Ambassador | Heard Of Owning A Cafe | V1</t>
        </is>
      </c>
      <c r="F434" t="inlineStr">
        <is>
          <t>In House Natuf</t>
        </is>
      </c>
      <c r="G434" t="inlineStr">
        <is>
          <t>Attempt 1</t>
        </is>
      </c>
      <c r="H434" s="39" t="str">
        <f>IF(ISNUMBER(MATCH(G434,QualityStatuses,0)),"Quality Lead","Non-Quality Lead")</f>
        <v>Non-Quality Lead</v>
      </c>
      <c r="I434" t="inlineStr">
        <is>
          <t>2026-10</t>
        </is>
      </c>
      <c r="J434" t="inlineStr">
        <is>
          <t>Wk of 2026-10-26</t>
        </is>
      </c>
      <c r="K434" t="inlineStr">
        <is>
          <t>Marshal Malbari</t>
        </is>
      </c>
      <c r="L434" t="inlineStr">
        <is>
          <t>Facebook</t>
        </is>
      </c>
      <c r="M434" t="inlineStr">
        <is>
          <t>Direct (campaign tagged in CRM)</t>
        </is>
      </c>
      <c r="N434" t="inlineStr">
        <is>
          <t>6ae1bcaed5e774ea712a8be0</t>
        </is>
      </c>
      <c r="O434" t="n">
        <v>1</v>
      </c>
      <c r="P434" s="40">
        <f>IF(A434="Lead",IF(ISNUMBER(MATCH(G434,QualityStatuses,0)),1,0),0)</f>
        <v>0</v>
      </c>
      <c r="Q434" s="40">
        <f>IF(A434="Lead",IF(G434="New Lead",0,1),0)</f>
        <v>1</v>
      </c>
      <c r="R434" s="40">
        <f>IF(A434="Lead",IF(G434="Lost",1,0),0)</f>
        <v>0</v>
      </c>
      <c r="S434" t="n">
        <v>1</v>
      </c>
      <c r="T434" t="n">
        <v>0</v>
      </c>
      <c r="U434" t="n">
        <v>0</v>
      </c>
      <c r="V434" t="n">
        <v>0</v>
      </c>
      <c r="W434" t="n">
        <v>0</v>
      </c>
      <c r="X434" t="n">
        <v>0</v>
      </c>
      <c r="Y434">
        <f>IF(AND(A434="Lead",COUNTIF(MetaCamps,C434)&gt;0),1,0)</f>
        <v>1</v>
      </c>
      <c r="Z434">
        <f>IF(Y434=1,P434,0)</f>
        <v>0</v>
      </c>
    </row>
    <row r="435">
      <c r="A435" t="inlineStr">
        <is>
          <t>Lead</t>
        </is>
      </c>
      <c r="B435" s="39" t="str">
        <f>IFERROR(INDEX(CampTypes,MATCH(C435,CampList,0)),"Unattributed")</f>
        <v>New</v>
      </c>
      <c r="C435" t="inlineStr">
        <is>
          <t>ABO | Natuf | Leads | Unit Franchise | India | Oct26 | V1</t>
        </is>
      </c>
      <c r="D435" t="inlineStr">
        <is>
          <t>Natuf | Broad | Tier1 + Growth Cities | Oct26 | V1</t>
        </is>
      </c>
      <c r="E435" t="inlineStr">
        <is>
          <t>Natuf | Reel | Brand Ambassador | Heard Of Owning A Cafe | V1</t>
        </is>
      </c>
      <c r="F435" t="inlineStr">
        <is>
          <t>In House Natuf</t>
        </is>
      </c>
      <c r="G435" t="inlineStr">
        <is>
          <t>Attempt 1</t>
        </is>
      </c>
      <c r="H435" s="39" t="str">
        <f>IF(ISNUMBER(MATCH(G435,QualityStatuses,0)),"Quality Lead","Non-Quality Lead")</f>
        <v>Non-Quality Lead</v>
      </c>
      <c r="I435" t="inlineStr">
        <is>
          <t>2026-10</t>
        </is>
      </c>
      <c r="J435" t="inlineStr">
        <is>
          <t>Wk of 2026-10-26</t>
        </is>
      </c>
      <c r="K435" t="inlineStr">
        <is>
          <t>Omkar Navge</t>
        </is>
      </c>
      <c r="L435" t="inlineStr">
        <is>
          <t>Facebook</t>
        </is>
      </c>
      <c r="M435" t="inlineStr">
        <is>
          <t>Direct (campaign tagged in CRM)</t>
        </is>
      </c>
      <c r="N435" t="inlineStr">
        <is>
          <t>6ae1ba60eac47f8783de33cf</t>
        </is>
      </c>
      <c r="O435" t="n">
        <v>1</v>
      </c>
      <c r="P435" s="40">
        <f>IF(A435="Lead",IF(ISNUMBER(MATCH(G435,QualityStatuses,0)),1,0),0)</f>
        <v>0</v>
      </c>
      <c r="Q435" s="40">
        <f>IF(A435="Lead",IF(G435="New Lead",0,1),0)</f>
        <v>1</v>
      </c>
      <c r="R435" s="40">
        <f>IF(A435="Lead",IF(G435="Lost",1,0),0)</f>
        <v>0</v>
      </c>
      <c r="S435" t="n">
        <v>2</v>
      </c>
      <c r="T435" t="n">
        <v>1</v>
      </c>
      <c r="U435" t="n">
        <v>0</v>
      </c>
      <c r="V435" t="n">
        <v>0</v>
      </c>
      <c r="W435" t="n">
        <v>0</v>
      </c>
      <c r="X435" t="n">
        <v>0</v>
      </c>
      <c r="Y435">
        <f>IF(AND(A435="Lead",COUNTIF(MetaCamps,C435)&gt;0),1,0)</f>
        <v>1</v>
      </c>
      <c r="Z435">
        <f>IF(Y435=1,P435,0)</f>
        <v>0</v>
      </c>
    </row>
    <row r="436">
      <c r="A436" t="inlineStr">
        <is>
          <t>Lead</t>
        </is>
      </c>
      <c r="B436" s="39" t="str">
        <f>IFERROR(INDEX(CampTypes,MATCH(C436,CampList,0)),"Unattributed")</f>
        <v>New</v>
      </c>
      <c r="C436" t="inlineStr">
        <is>
          <t>ABO | Natuf | Leads | Unit Franchise | India | Oct26 | V1</t>
        </is>
      </c>
      <c r="D436" t="inlineStr">
        <is>
          <t>Natuf | Investors | Tier1 + Growth Cities | Oct26 | V1</t>
        </is>
      </c>
      <c r="E436" t="inlineStr">
        <is>
          <t>Natuf | Reel | Brand Ambassador | Heard Of Owning A Cafe | V1</t>
        </is>
      </c>
      <c r="F436" t="inlineStr">
        <is>
          <t>In House Natuf</t>
        </is>
      </c>
      <c r="G436" t="inlineStr">
        <is>
          <t>Attempt 3</t>
        </is>
      </c>
      <c r="H436" s="39" t="str">
        <f>IF(ISNUMBER(MATCH(G436,QualityStatuses,0)),"Quality Lead","Non-Quality Lead")</f>
        <v>Non-Quality Lead</v>
      </c>
      <c r="I436" t="inlineStr">
        <is>
          <t>2026-10</t>
        </is>
      </c>
      <c r="J436" t="inlineStr">
        <is>
          <t>Wk of 2026-10-26</t>
        </is>
      </c>
      <c r="K436" t="inlineStr">
        <is>
          <t>Marshal Malbari</t>
        </is>
      </c>
      <c r="L436" t="inlineStr">
        <is>
          <t>Facebook</t>
        </is>
      </c>
      <c r="M436" t="inlineStr">
        <is>
          <t>Direct (campaign tagged in CRM)</t>
        </is>
      </c>
      <c r="N436" t="inlineStr">
        <is>
          <t>6ae1b9fd45df6990e5d4db78</t>
        </is>
      </c>
      <c r="O436" t="n">
        <v>1</v>
      </c>
      <c r="P436" s="40">
        <f>IF(A436="Lead",IF(ISNUMBER(MATCH(G436,QualityStatuses,0)),1,0),0)</f>
        <v>0</v>
      </c>
      <c r="Q436" s="40">
        <f>IF(A436="Lead",IF(G436="New Lead",0,1),0)</f>
        <v>1</v>
      </c>
      <c r="R436" s="40">
        <f>IF(A436="Lead",IF(G436="Lost",1,0),0)</f>
        <v>0</v>
      </c>
      <c r="S436" t="n">
        <v>3</v>
      </c>
      <c r="T436" t="n">
        <v>0</v>
      </c>
      <c r="U436" t="n">
        <v>0</v>
      </c>
      <c r="V436" t="n">
        <v>0</v>
      </c>
      <c r="W436" t="n">
        <v>0</v>
      </c>
      <c r="X436" t="n">
        <v>0</v>
      </c>
      <c r="Y436">
        <f>IF(AND(A436="Lead",COUNTIF(MetaCamps,C436)&gt;0),1,0)</f>
        <v>1</v>
      </c>
      <c r="Z436">
        <f>IF(Y436=1,P436,0)</f>
        <v>0</v>
      </c>
    </row>
    <row r="437">
      <c r="A437" t="inlineStr">
        <is>
          <t>Lead</t>
        </is>
      </c>
      <c r="B437" s="39" t="str">
        <f>IFERROR(INDEX(CampTypes,MATCH(C437,CampList,0)),"Unattributed")</f>
        <v>New</v>
      </c>
      <c r="C437" t="inlineStr">
        <is>
          <t>ABO | Natuf | Leads | Unit Franchise | India | Oct26 | V1</t>
        </is>
      </c>
      <c r="D437" t="inlineStr">
        <is>
          <t>Natuf | LAL 1% | India | Jul26 | V1</t>
        </is>
      </c>
      <c r="E437" t="inlineStr">
        <is>
          <t>Natuf | Reel | Brand Ambassador | Heard Of Owning A Cafe | V1</t>
        </is>
      </c>
      <c r="F437" t="inlineStr">
        <is>
          <t>In House Natuf</t>
        </is>
      </c>
      <c r="G437" t="inlineStr">
        <is>
          <t>Connected</t>
        </is>
      </c>
      <c r="H437" s="39" t="str">
        <f>IF(ISNUMBER(MATCH(G437,QualityStatuses,0)),"Quality Lead","Non-Quality Lead")</f>
        <v>Non-Quality Lead</v>
      </c>
      <c r="I437" t="inlineStr">
        <is>
          <t>2026-10</t>
        </is>
      </c>
      <c r="J437" t="inlineStr">
        <is>
          <t>Wk of 2026-10-26</t>
        </is>
      </c>
      <c r="K437" t="inlineStr">
        <is>
          <t>Omkar Navge</t>
        </is>
      </c>
      <c r="L437" t="inlineStr">
        <is>
          <t>Facebook</t>
        </is>
      </c>
      <c r="M437" t="inlineStr">
        <is>
          <t>Direct (campaign tagged in CRM)</t>
        </is>
      </c>
      <c r="N437" t="inlineStr">
        <is>
          <t>6ae1b9d2feb13e5e88bf13cf</t>
        </is>
      </c>
      <c r="O437" t="n">
        <v>1</v>
      </c>
      <c r="P437" s="40">
        <f>IF(A437="Lead",IF(ISNUMBER(MATCH(G437,QualityStatuses,0)),1,0),0)</f>
        <v>0</v>
      </c>
      <c r="Q437" s="40">
        <f>IF(A437="Lead",IF(G437="New Lead",0,1),0)</f>
        <v>1</v>
      </c>
      <c r="R437" s="40">
        <f>IF(A437="Lead",IF(G437="Lost",1,0),0)</f>
        <v>0</v>
      </c>
      <c r="S437" t="n">
        <v>1</v>
      </c>
      <c r="T437" t="n">
        <v>1</v>
      </c>
      <c r="U437" t="n">
        <v>0</v>
      </c>
      <c r="V437" t="n">
        <v>0</v>
      </c>
      <c r="W437" t="n">
        <v>0</v>
      </c>
      <c r="X437" t="n">
        <v>0</v>
      </c>
      <c r="Y437">
        <f>IF(AND(A437="Lead",COUNTIF(MetaCamps,C437)&gt;0),1,0)</f>
        <v>1</v>
      </c>
      <c r="Z437">
        <f>IF(Y437=1,P437,0)</f>
        <v>0</v>
      </c>
    </row>
    <row r="438">
      <c r="A438" t="inlineStr">
        <is>
          <t>Lead</t>
        </is>
      </c>
      <c r="B438" s="39" t="str">
        <f>IFERROR(INDEX(CampTypes,MATCH(C438,CampList,0)),"Unattributed")</f>
        <v>New</v>
      </c>
      <c r="C438" t="inlineStr">
        <is>
          <t>ABO | Natuf | Leads | Unit Franchise | India | Oct26 | V1</t>
        </is>
      </c>
      <c r="D438" t="inlineStr">
        <is>
          <t>Natuf | Broad | Tier1 + Growth Cities | Oct26 | V1</t>
        </is>
      </c>
      <c r="E438" t="inlineStr">
        <is>
          <t>Natuf | Reel | Brand Ambassador | Heard Of Owning A Cafe | V1</t>
        </is>
      </c>
      <c r="F438" t="inlineStr">
        <is>
          <t>In House Natuf</t>
        </is>
      </c>
      <c r="G438" t="inlineStr">
        <is>
          <t>Details Shared</t>
        </is>
      </c>
      <c r="H438" s="39" t="str">
        <f>IF(ISNUMBER(MATCH(G438,QualityStatuses,0)),"Quality Lead","Non-Quality Lead")</f>
        <v>Quality Lead</v>
      </c>
      <c r="I438" t="inlineStr">
        <is>
          <t>2026-10</t>
        </is>
      </c>
      <c r="J438" t="inlineStr">
        <is>
          <t>Wk of 2026-10-26</t>
        </is>
      </c>
      <c r="K438" t="inlineStr">
        <is>
          <t>Omkar Navge</t>
        </is>
      </c>
      <c r="L438" t="inlineStr">
        <is>
          <t>Facebook</t>
        </is>
      </c>
      <c r="M438" t="inlineStr">
        <is>
          <t>Direct (campaign tagged in CRM)</t>
        </is>
      </c>
      <c r="N438" t="inlineStr">
        <is>
          <t>6ae1b7e3d5abf2041769ca97</t>
        </is>
      </c>
      <c r="O438" t="n">
        <v>1</v>
      </c>
      <c r="P438" s="40">
        <f>IF(A438="Lead",IF(ISNUMBER(MATCH(G438,QualityStatuses,0)),1,0),0)</f>
        <v>1</v>
      </c>
      <c r="Q438" s="40">
        <f>IF(A438="Lead",IF(G438="New Lead",0,1),0)</f>
        <v>1</v>
      </c>
      <c r="R438" s="40">
        <f>IF(A438="Lead",IF(G438="Lost",1,0),0)</f>
        <v>0</v>
      </c>
      <c r="S438" t="n">
        <v>2</v>
      </c>
      <c r="T438" t="n">
        <v>2</v>
      </c>
      <c r="U438" t="n">
        <v>0</v>
      </c>
      <c r="V438" t="n">
        <v>0</v>
      </c>
      <c r="W438" t="n">
        <v>0</v>
      </c>
      <c r="X438" t="n">
        <v>0</v>
      </c>
      <c r="Y438">
        <f>IF(AND(A438="Lead",COUNTIF(MetaCamps,C438)&gt;0),1,0)</f>
        <v>1</v>
      </c>
      <c r="Z438">
        <f>IF(Y438=1,P438,0)</f>
        <v>1</v>
      </c>
    </row>
    <row r="439">
      <c r="A439" t="inlineStr">
        <is>
          <t>Lead</t>
        </is>
      </c>
      <c r="B439" s="39" t="str">
        <f>IFERROR(INDEX(CampTypes,MATCH(C439,CampList,0)),"Unattributed")</f>
        <v>New</v>
      </c>
      <c r="C439" t="inlineStr">
        <is>
          <t>ABO | Natuf | Leads | Unit Franchise | India | Oct26 | V1</t>
        </is>
      </c>
      <c r="D439" t="inlineStr">
        <is>
          <t>Natuf | Business Owners | Tier1 + Growth Cities | Oct26 | V1</t>
        </is>
      </c>
      <c r="E439" t="inlineStr">
        <is>
          <t>Natuf | Reel | Brand Ambassador | Heard Of Owning A Cafe | V1</t>
        </is>
      </c>
      <c r="F439" t="inlineStr">
        <is>
          <t>In House Natuf</t>
        </is>
      </c>
      <c r="G439" t="inlineStr">
        <is>
          <t>Lost</t>
        </is>
      </c>
      <c r="H439" s="39" t="str">
        <f>IF(ISNUMBER(MATCH(G439,QualityStatuses,0)),"Quality Lead","Non-Quality Lead")</f>
        <v>Non-Quality Lead</v>
      </c>
      <c r="I439" t="inlineStr">
        <is>
          <t>2026-10</t>
        </is>
      </c>
      <c r="J439" t="inlineStr">
        <is>
          <t>Wk of 2026-10-26</t>
        </is>
      </c>
      <c r="K439" t="inlineStr">
        <is>
          <t>Vikas Pathak</t>
        </is>
      </c>
      <c r="L439" t="inlineStr">
        <is>
          <t>Facebook</t>
        </is>
      </c>
      <c r="M439" t="inlineStr">
        <is>
          <t>Direct (campaign tagged in CRM)</t>
        </is>
      </c>
      <c r="N439" t="inlineStr">
        <is>
          <t>6ae1b75ac68c268292995915</t>
        </is>
      </c>
      <c r="O439" t="n">
        <v>1</v>
      </c>
      <c r="P439" s="40">
        <f>IF(A439="Lead",IF(ISNUMBER(MATCH(G439,QualityStatuses,0)),1,0),0)</f>
        <v>0</v>
      </c>
      <c r="Q439" s="40">
        <f>IF(A439="Lead",IF(G439="New Lead",0,1),0)</f>
        <v>1</v>
      </c>
      <c r="R439" s="40">
        <f>IF(A439="Lead",IF(G439="Lost",1,0),0)</f>
        <v>1</v>
      </c>
      <c r="S439" t="n">
        <v>0</v>
      </c>
      <c r="T439" t="n">
        <v>0</v>
      </c>
      <c r="U439" t="n">
        <v>0</v>
      </c>
      <c r="V439" t="n">
        <v>0</v>
      </c>
      <c r="W439" t="n">
        <v>0</v>
      </c>
      <c r="X439" t="n">
        <v>0</v>
      </c>
      <c r="Y439">
        <f>IF(AND(A439="Lead",COUNTIF(MetaCamps,C439)&gt;0),1,0)</f>
        <v>1</v>
      </c>
      <c r="Z439">
        <f>IF(Y439=1,P439,0)</f>
        <v>0</v>
      </c>
    </row>
    <row r="440">
      <c r="A440" t="inlineStr">
        <is>
          <t>Lead</t>
        </is>
      </c>
      <c r="B440" s="39" t="str">
        <f>IFERROR(INDEX(CampTypes,MATCH(C440,CampList,0)),"Unattributed")</f>
        <v>New</v>
      </c>
      <c r="C440" t="inlineStr">
        <is>
          <t>ABO | Natuf | Leads | Unit Franchise | India | Oct26 | V1</t>
        </is>
      </c>
      <c r="D440" t="inlineStr">
        <is>
          <t>Natuf | Broad | Tier1 + Growth Cities | Oct26 | V1</t>
        </is>
      </c>
      <c r="E440" t="inlineStr">
        <is>
          <t>Natuf | Reel | Brand Ambassador | Heard Of Owning A Cafe | V1</t>
        </is>
      </c>
      <c r="F440" t="inlineStr">
        <is>
          <t>In House Natuf</t>
        </is>
      </c>
      <c r="G440" t="inlineStr">
        <is>
          <t>Attempt 1</t>
        </is>
      </c>
      <c r="H440" s="39" t="str">
        <f>IF(ISNUMBER(MATCH(G440,QualityStatuses,0)),"Quality Lead","Non-Quality Lead")</f>
        <v>Non-Quality Lead</v>
      </c>
      <c r="I440" t="inlineStr">
        <is>
          <t>2026-10</t>
        </is>
      </c>
      <c r="J440" t="inlineStr">
        <is>
          <t>Wk of 2026-10-26</t>
        </is>
      </c>
      <c r="K440" t="inlineStr">
        <is>
          <t>Vikas Pathak</t>
        </is>
      </c>
      <c r="L440" t="inlineStr">
        <is>
          <t>Facebook</t>
        </is>
      </c>
      <c r="M440" t="inlineStr">
        <is>
          <t>Direct (campaign tagged in CRM)</t>
        </is>
      </c>
      <c r="N440" t="inlineStr">
        <is>
          <t>6ae1b7335b327943150160a2</t>
        </is>
      </c>
      <c r="O440" t="n">
        <v>1</v>
      </c>
      <c r="P440" s="40">
        <f>IF(A440="Lead",IF(ISNUMBER(MATCH(G440,QualityStatuses,0)),1,0),0)</f>
        <v>0</v>
      </c>
      <c r="Q440" s="40">
        <f>IF(A440="Lead",IF(G440="New Lead",0,1),0)</f>
        <v>1</v>
      </c>
      <c r="R440" s="40">
        <f>IF(A440="Lead",IF(G440="Lost",1,0),0)</f>
        <v>0</v>
      </c>
      <c r="S440" t="n">
        <v>1</v>
      </c>
      <c r="T440" t="n">
        <v>0</v>
      </c>
      <c r="U440" t="n">
        <v>0</v>
      </c>
      <c r="V440" t="n">
        <v>0</v>
      </c>
      <c r="W440" t="n">
        <v>0</v>
      </c>
      <c r="X440" t="n">
        <v>0</v>
      </c>
      <c r="Y440">
        <f>IF(AND(A440="Lead",COUNTIF(MetaCamps,C440)&gt;0),1,0)</f>
        <v>1</v>
      </c>
      <c r="Z440">
        <f>IF(Y440=1,P440,0)</f>
        <v>0</v>
      </c>
    </row>
    <row r="441">
      <c r="A441" t="inlineStr">
        <is>
          <t>Lead</t>
        </is>
      </c>
      <c r="B441" s="39" t="str">
        <f>IFERROR(INDEX(CampTypes,MATCH(C441,CampList,0)),"Unattributed")</f>
        <v>New</v>
      </c>
      <c r="C441" t="inlineStr">
        <is>
          <t>ABO | Natuf | Leads | Unit Franchise | India | Oct26 | V1</t>
        </is>
      </c>
      <c r="D441" t="inlineStr">
        <is>
          <t>Natuf | Business Owners | Tier1 + Growth Cities | Oct26 | V1</t>
        </is>
      </c>
      <c r="E441" t="inlineStr">
        <is>
          <t>Natuf | Reel | Brand Ambassador | Heard Of Owning A Cafe | V1</t>
        </is>
      </c>
      <c r="F441" t="inlineStr">
        <is>
          <t>In House Natuf</t>
        </is>
      </c>
      <c r="G441" t="inlineStr">
        <is>
          <t>Details Shared</t>
        </is>
      </c>
      <c r="H441" s="39" t="str">
        <f>IF(ISNUMBER(MATCH(G441,QualityStatuses,0)),"Quality Lead","Non-Quality Lead")</f>
        <v>Quality Lead</v>
      </c>
      <c r="I441" t="inlineStr">
        <is>
          <t>2026-10</t>
        </is>
      </c>
      <c r="J441" t="inlineStr">
        <is>
          <t>Wk of 2026-10-26</t>
        </is>
      </c>
      <c r="K441" t="inlineStr">
        <is>
          <t>Omkar Navge</t>
        </is>
      </c>
      <c r="L441" t="inlineStr">
        <is>
          <t>Facebook</t>
        </is>
      </c>
      <c r="M441" t="inlineStr">
        <is>
          <t>Direct (campaign tagged in CRM)</t>
        </is>
      </c>
      <c r="N441" t="inlineStr">
        <is>
          <t>6ae1b6c8d5abf2041769c8eb</t>
        </is>
      </c>
      <c r="O441" t="n">
        <v>1</v>
      </c>
      <c r="P441" s="40">
        <f>IF(A441="Lead",IF(ISNUMBER(MATCH(G441,QualityStatuses,0)),1,0),0)</f>
        <v>1</v>
      </c>
      <c r="Q441" s="40">
        <f>IF(A441="Lead",IF(G441="New Lead",0,1),0)</f>
        <v>1</v>
      </c>
      <c r="R441" s="40">
        <f>IF(A441="Lead",IF(G441="Lost",1,0),0)</f>
        <v>0</v>
      </c>
      <c r="S441" t="n">
        <v>6</v>
      </c>
      <c r="T441" t="n">
        <v>2</v>
      </c>
      <c r="U441" t="n">
        <v>0</v>
      </c>
      <c r="V441" t="n">
        <v>0</v>
      </c>
      <c r="W441" t="n">
        <v>0</v>
      </c>
      <c r="X441" t="n">
        <v>0</v>
      </c>
      <c r="Y441">
        <f>IF(AND(A441="Lead",COUNTIF(MetaCamps,C441)&gt;0),1,0)</f>
        <v>1</v>
      </c>
      <c r="Z441">
        <f>IF(Y441=1,P441,0)</f>
        <v>1</v>
      </c>
    </row>
    <row r="442">
      <c r="A442" t="inlineStr">
        <is>
          <t>Lead</t>
        </is>
      </c>
      <c r="B442" s="39" t="str">
        <f>IFERROR(INDEX(CampTypes,MATCH(C442,CampList,0)),"Unattributed")</f>
        <v>New</v>
      </c>
      <c r="C442" t="inlineStr">
        <is>
          <t>ABO | Natuf | Leads | Unit Franchise | India | Oct26 | V1</t>
        </is>
      </c>
      <c r="D442" t="inlineStr">
        <is>
          <t>Natuf | Business Owners | Tier1 + Growth Cities | Oct26 | V1</t>
        </is>
      </c>
      <c r="E442" t="inlineStr">
        <is>
          <t>Natuf | Reel | Brand Ambassador | Heard Of Owning A Cafe | V1</t>
        </is>
      </c>
      <c r="F442" t="inlineStr">
        <is>
          <t>In House Natuf</t>
        </is>
      </c>
      <c r="G442" t="inlineStr">
        <is>
          <t>Details Shared</t>
        </is>
      </c>
      <c r="H442" s="39" t="str">
        <f>IF(ISNUMBER(MATCH(G442,QualityStatuses,0)),"Quality Lead","Non-Quality Lead")</f>
        <v>Quality Lead</v>
      </c>
      <c r="I442" t="inlineStr">
        <is>
          <t>2026-10</t>
        </is>
      </c>
      <c r="J442" t="inlineStr">
        <is>
          <t>Wk of 2026-10-26</t>
        </is>
      </c>
      <c r="K442" t="inlineStr">
        <is>
          <t>Vikas Pathak</t>
        </is>
      </c>
      <c r="L442" t="inlineStr">
        <is>
          <t>Facebook</t>
        </is>
      </c>
      <c r="M442" t="inlineStr">
        <is>
          <t>Direct (campaign tagged in CRM)</t>
        </is>
      </c>
      <c r="N442" t="inlineStr">
        <is>
          <t>6ae1b3705d0d40b794428ee7</t>
        </is>
      </c>
      <c r="O442" t="n">
        <v>1</v>
      </c>
      <c r="P442" s="40">
        <f>IF(A442="Lead",IF(ISNUMBER(MATCH(G442,QualityStatuses,0)),1,0),0)</f>
        <v>1</v>
      </c>
      <c r="Q442" s="40">
        <f>IF(A442="Lead",IF(G442="New Lead",0,1),0)</f>
        <v>1</v>
      </c>
      <c r="R442" s="40">
        <f>IF(A442="Lead",IF(G442="Lost",1,0),0)</f>
        <v>0</v>
      </c>
      <c r="S442" t="n">
        <v>1</v>
      </c>
      <c r="T442" t="n">
        <v>1</v>
      </c>
      <c r="U442" t="n">
        <v>0</v>
      </c>
      <c r="V442" t="n">
        <v>0</v>
      </c>
      <c r="W442" t="n">
        <v>0</v>
      </c>
      <c r="X442" t="n">
        <v>0</v>
      </c>
      <c r="Y442">
        <f>IF(AND(A442="Lead",COUNTIF(MetaCamps,C442)&gt;0),1,0)</f>
        <v>1</v>
      </c>
      <c r="Z442">
        <f>IF(Y442=1,P442,0)</f>
        <v>1</v>
      </c>
    </row>
    <row r="443">
      <c r="A443" t="inlineStr">
        <is>
          <t>Lead</t>
        </is>
      </c>
      <c r="B443" s="39" t="str">
        <f>IFERROR(INDEX(CampTypes,MATCH(C443,CampList,0)),"Unattributed")</f>
        <v>New</v>
      </c>
      <c r="C443" t="inlineStr">
        <is>
          <t>ABO | Natuf | Leads | Unit Franchise | India | Oct26 | V1</t>
        </is>
      </c>
      <c r="D443" t="inlineStr">
        <is>
          <t>Natuf | Business Owners | Tier1 + Growth Cities | Oct26 | V1</t>
        </is>
      </c>
      <c r="E443" t="inlineStr">
        <is>
          <t>Natuf | Reel | Brand Ambassador | Heard Of Owning A Cafe | V1</t>
        </is>
      </c>
      <c r="F443" t="inlineStr">
        <is>
          <t>In House Natuf</t>
        </is>
      </c>
      <c r="G443" t="inlineStr">
        <is>
          <t>Attempt 1</t>
        </is>
      </c>
      <c r="H443" s="39" t="str">
        <f>IF(ISNUMBER(MATCH(G443,QualityStatuses,0)),"Quality Lead","Non-Quality Lead")</f>
        <v>Non-Quality Lead</v>
      </c>
      <c r="I443" t="inlineStr">
        <is>
          <t>2026-10</t>
        </is>
      </c>
      <c r="J443" t="inlineStr">
        <is>
          <t>Wk of 2026-10-26</t>
        </is>
      </c>
      <c r="K443" t="inlineStr">
        <is>
          <t>Omkar Navge</t>
        </is>
      </c>
      <c r="L443" t="inlineStr">
        <is>
          <t>Facebook</t>
        </is>
      </c>
      <c r="M443" t="inlineStr">
        <is>
          <t>Direct (campaign tagged in CRM)</t>
        </is>
      </c>
      <c r="N443" t="inlineStr">
        <is>
          <t>6ae1b19b7437e4c47279c462</t>
        </is>
      </c>
      <c r="O443" t="n">
        <v>1</v>
      </c>
      <c r="P443" s="40">
        <f>IF(A443="Lead",IF(ISNUMBER(MATCH(G443,QualityStatuses,0)),1,0),0)</f>
        <v>0</v>
      </c>
      <c r="Q443" s="40">
        <f>IF(A443="Lead",IF(G443="New Lead",0,1),0)</f>
        <v>1</v>
      </c>
      <c r="R443" s="40">
        <f>IF(A443="Lead",IF(G443="Lost",1,0),0)</f>
        <v>0</v>
      </c>
      <c r="S443" t="n">
        <v>3</v>
      </c>
      <c r="T443" t="n">
        <v>0</v>
      </c>
      <c r="U443" t="n">
        <v>0</v>
      </c>
      <c r="V443" t="n">
        <v>0</v>
      </c>
      <c r="W443" t="n">
        <v>0</v>
      </c>
      <c r="X443" t="n">
        <v>0</v>
      </c>
      <c r="Y443">
        <f>IF(AND(A443="Lead",COUNTIF(MetaCamps,C443)&gt;0),1,0)</f>
        <v>1</v>
      </c>
      <c r="Z443">
        <f>IF(Y443=1,P443,0)</f>
        <v>0</v>
      </c>
    </row>
    <row r="444">
      <c r="A444" t="inlineStr">
        <is>
          <t>Lead</t>
        </is>
      </c>
      <c r="B444" s="39" t="str">
        <f>IFERROR(INDEX(CampTypes,MATCH(C444,CampList,0)),"Unattributed")</f>
        <v>New</v>
      </c>
      <c r="C444" t="inlineStr">
        <is>
          <t>ABO | Natuf | Leads | Unit Franchise | India | Oct26 | V1</t>
        </is>
      </c>
      <c r="D444" t="inlineStr">
        <is>
          <t>Natuf | Business Owners | Tier1 + Growth Cities | Oct26 | V1</t>
        </is>
      </c>
      <c r="E444" t="inlineStr">
        <is>
          <t>Natuf | Reel | Brand Ambassador | Heard Of Owning A Cafe | V1</t>
        </is>
      </c>
      <c r="F444" t="inlineStr">
        <is>
          <t>In House Natuf</t>
        </is>
      </c>
      <c r="G444" t="inlineStr">
        <is>
          <t>Attempt 1</t>
        </is>
      </c>
      <c r="H444" s="39" t="str">
        <f>IF(ISNUMBER(MATCH(G444,QualityStatuses,0)),"Quality Lead","Non-Quality Lead")</f>
        <v>Non-Quality Lead</v>
      </c>
      <c r="I444" t="inlineStr">
        <is>
          <t>2026-10</t>
        </is>
      </c>
      <c r="J444" t="inlineStr">
        <is>
          <t>Wk of 2026-10-26</t>
        </is>
      </c>
      <c r="K444" t="inlineStr">
        <is>
          <t>Omkar Navge</t>
        </is>
      </c>
      <c r="L444" t="inlineStr">
        <is>
          <t>Facebook</t>
        </is>
      </c>
      <c r="M444" t="inlineStr">
        <is>
          <t>Direct (campaign tagged in CRM)</t>
        </is>
      </c>
      <c r="N444" t="inlineStr">
        <is>
          <t>6ae1b17c09dd7312570c27e1</t>
        </is>
      </c>
      <c r="O444" t="n">
        <v>1</v>
      </c>
      <c r="P444" s="40">
        <f>IF(A444="Lead",IF(ISNUMBER(MATCH(G444,QualityStatuses,0)),1,0),0)</f>
        <v>0</v>
      </c>
      <c r="Q444" s="40">
        <f>IF(A444="Lead",IF(G444="New Lead",0,1),0)</f>
        <v>1</v>
      </c>
      <c r="R444" s="40">
        <f>IF(A444="Lead",IF(G444="Lost",1,0),0)</f>
        <v>0</v>
      </c>
      <c r="S444" t="n">
        <v>1</v>
      </c>
      <c r="T444" t="n">
        <v>0</v>
      </c>
      <c r="U444" t="n">
        <v>0</v>
      </c>
      <c r="V444" t="n">
        <v>0</v>
      </c>
      <c r="W444" t="n">
        <v>0</v>
      </c>
      <c r="X444" t="n">
        <v>0</v>
      </c>
      <c r="Y444">
        <f>IF(AND(A444="Lead",COUNTIF(MetaCamps,C444)&gt;0),1,0)</f>
        <v>1</v>
      </c>
      <c r="Z444">
        <f>IF(Y444=1,P444,0)</f>
        <v>0</v>
      </c>
    </row>
    <row r="445">
      <c r="A445" t="inlineStr">
        <is>
          <t>Lead</t>
        </is>
      </c>
      <c r="B445" s="39" t="str">
        <f>IFERROR(INDEX(CampTypes,MATCH(C445,CampList,0)),"Unattributed")</f>
        <v>New</v>
      </c>
      <c r="C445" t="inlineStr">
        <is>
          <t>ABO | Natuf | Leads | Unit Franchise | India | Oct26 | V1</t>
        </is>
      </c>
      <c r="D445" t="inlineStr">
        <is>
          <t>Natuf | Broad | Tier1 + Growth Cities | Oct26 | V1</t>
        </is>
      </c>
      <c r="E445" t="inlineStr">
        <is>
          <t>Natuf | Reel | Brand Ambassador | Heard Of Owning A Cafe | V1</t>
        </is>
      </c>
      <c r="F445" t="inlineStr">
        <is>
          <t>In House Natuf</t>
        </is>
      </c>
      <c r="G445" t="inlineStr">
        <is>
          <t>Meeting Conducted</t>
        </is>
      </c>
      <c r="H445" s="39" t="str">
        <f>IF(ISNUMBER(MATCH(G445,QualityStatuses,0)),"Quality Lead","Non-Quality Lead")</f>
        <v>Quality Lead</v>
      </c>
      <c r="I445" t="inlineStr">
        <is>
          <t>2026-10</t>
        </is>
      </c>
      <c r="J445" t="inlineStr">
        <is>
          <t>Wk of 2026-10-26</t>
        </is>
      </c>
      <c r="K445" t="inlineStr">
        <is>
          <t>Marshal Malbari</t>
        </is>
      </c>
      <c r="L445" t="inlineStr">
        <is>
          <t>Facebook</t>
        </is>
      </c>
      <c r="M445" t="inlineStr">
        <is>
          <t>Direct (campaign tagged in CRM)</t>
        </is>
      </c>
      <c r="N445" t="inlineStr">
        <is>
          <t>6ae1b0a2f8500df49056624c</t>
        </is>
      </c>
      <c r="O445" t="n">
        <v>1</v>
      </c>
      <c r="P445" s="40">
        <f>IF(A445="Lead",IF(ISNUMBER(MATCH(G445,QualityStatuses,0)),1,0),0)</f>
        <v>1</v>
      </c>
      <c r="Q445" s="40">
        <f>IF(A445="Lead",IF(G445="New Lead",0,1),0)</f>
        <v>1</v>
      </c>
      <c r="R445" s="40">
        <f>IF(A445="Lead",IF(G445="Lost",1,0),0)</f>
        <v>0</v>
      </c>
      <c r="S445" t="n">
        <v>7</v>
      </c>
      <c r="T445" t="n">
        <v>6</v>
      </c>
      <c r="U445" t="n">
        <v>0</v>
      </c>
      <c r="V445" t="n">
        <v>0</v>
      </c>
      <c r="W445" t="n">
        <v>0</v>
      </c>
      <c r="X445" t="n">
        <v>0</v>
      </c>
      <c r="Y445">
        <f>IF(AND(A445="Lead",COUNTIF(MetaCamps,C445)&gt;0),1,0)</f>
        <v>1</v>
      </c>
      <c r="Z445">
        <f>IF(Y445=1,P445,0)</f>
        <v>1</v>
      </c>
    </row>
    <row r="446">
      <c r="A446" t="inlineStr">
        <is>
          <t>Lead</t>
        </is>
      </c>
      <c r="B446" s="39" t="str">
        <f>IFERROR(INDEX(CampTypes,MATCH(C446,CampList,0)),"Unattributed")</f>
        <v>New</v>
      </c>
      <c r="C446" t="inlineStr">
        <is>
          <t>ABO | Natuf | Leads | Unit Franchise | India | Oct26 | V1</t>
        </is>
      </c>
      <c r="D446" t="inlineStr">
        <is>
          <t>Natuf | Business Owners | Tier1 + Growth Cities | Oct26 | V1</t>
        </is>
      </c>
      <c r="E446" t="inlineStr">
        <is>
          <t>Natuf | Reel | Brand Ambassador | Heard Of Owning A Cafe | V1</t>
        </is>
      </c>
      <c r="F446" t="inlineStr">
        <is>
          <t>In House Natuf</t>
        </is>
      </c>
      <c r="G446" t="inlineStr">
        <is>
          <t>Connected</t>
        </is>
      </c>
      <c r="H446" s="39" t="str">
        <f>IF(ISNUMBER(MATCH(G446,QualityStatuses,0)),"Quality Lead","Non-Quality Lead")</f>
        <v>Non-Quality Lead</v>
      </c>
      <c r="I446" t="inlineStr">
        <is>
          <t>2026-10</t>
        </is>
      </c>
      <c r="J446" t="inlineStr">
        <is>
          <t>Wk of 2026-10-26</t>
        </is>
      </c>
      <c r="K446" t="inlineStr">
        <is>
          <t>Omkar Navge</t>
        </is>
      </c>
      <c r="L446" t="inlineStr">
        <is>
          <t>Facebook</t>
        </is>
      </c>
      <c r="M446" t="inlineStr">
        <is>
          <t>Direct (campaign tagged in CRM)</t>
        </is>
      </c>
      <c r="N446" t="inlineStr">
        <is>
          <t>6ae1afd2bb6ad976b001987d</t>
        </is>
      </c>
      <c r="O446" t="n">
        <v>1</v>
      </c>
      <c r="P446" s="40">
        <f>IF(A446="Lead",IF(ISNUMBER(MATCH(G446,QualityStatuses,0)),1,0),0)</f>
        <v>0</v>
      </c>
      <c r="Q446" s="40">
        <f>IF(A446="Lead",IF(G446="New Lead",0,1),0)</f>
        <v>1</v>
      </c>
      <c r="R446" s="40">
        <f>IF(A446="Lead",IF(G446="Lost",1,0),0)</f>
        <v>0</v>
      </c>
      <c r="S446" t="n">
        <v>1</v>
      </c>
      <c r="T446" t="n">
        <v>1</v>
      </c>
      <c r="U446" t="n">
        <v>0</v>
      </c>
      <c r="V446" t="n">
        <v>0</v>
      </c>
      <c r="W446" t="n">
        <v>0</v>
      </c>
      <c r="X446" t="n">
        <v>0</v>
      </c>
      <c r="Y446">
        <f>IF(AND(A446="Lead",COUNTIF(MetaCamps,C446)&gt;0),1,0)</f>
        <v>1</v>
      </c>
      <c r="Z446">
        <f>IF(Y446=1,P446,0)</f>
        <v>0</v>
      </c>
    </row>
    <row r="447">
      <c r="A447" t="inlineStr">
        <is>
          <t>Lead</t>
        </is>
      </c>
      <c r="B447" s="39" t="str">
        <f>IFERROR(INDEX(CampTypes,MATCH(C447,CampList,0)),"Unattributed")</f>
        <v>New</v>
      </c>
      <c r="C447" t="inlineStr">
        <is>
          <t>ABO | Natuf | Leads | Unit Franchise | India | Oct26 | V1</t>
        </is>
      </c>
      <c r="D447" t="inlineStr">
        <is>
          <t>Natuf | Investors | Tier1 + Growth Cities | Oct26 | V1</t>
        </is>
      </c>
      <c r="E447" t="inlineStr">
        <is>
          <t>Natuf | Reel | Brand Ambassador | Heard Of Owning A Cafe | V1</t>
        </is>
      </c>
      <c r="F447" t="inlineStr">
        <is>
          <t>In House Natuf</t>
        </is>
      </c>
      <c r="G447" t="inlineStr">
        <is>
          <t>Attempt 1</t>
        </is>
      </c>
      <c r="H447" s="39" t="str">
        <f>IF(ISNUMBER(MATCH(G447,QualityStatuses,0)),"Quality Lead","Non-Quality Lead")</f>
        <v>Non-Quality Lead</v>
      </c>
      <c r="I447" t="inlineStr">
        <is>
          <t>2026-10</t>
        </is>
      </c>
      <c r="J447" t="inlineStr">
        <is>
          <t>Wk of 2026-10-26</t>
        </is>
      </c>
      <c r="K447" t="inlineStr">
        <is>
          <t>Vikas Pathak</t>
        </is>
      </c>
      <c r="L447" t="inlineStr">
        <is>
          <t>Facebook</t>
        </is>
      </c>
      <c r="M447" t="inlineStr">
        <is>
          <t>Direct (campaign tagged in CRM)</t>
        </is>
      </c>
      <c r="N447" t="inlineStr">
        <is>
          <t>6ae1af647437e4c47279c2b9</t>
        </is>
      </c>
      <c r="O447" t="n">
        <v>1</v>
      </c>
      <c r="P447" s="40">
        <f>IF(A447="Lead",IF(ISNUMBER(MATCH(G447,QualityStatuses,0)),1,0),0)</f>
        <v>0</v>
      </c>
      <c r="Q447" s="40">
        <f>IF(A447="Lead",IF(G447="New Lead",0,1),0)</f>
        <v>1</v>
      </c>
      <c r="R447" s="40">
        <f>IF(A447="Lead",IF(G447="Lost",1,0),0)</f>
        <v>0</v>
      </c>
      <c r="S447" t="n">
        <v>1</v>
      </c>
      <c r="T447" t="n">
        <v>1</v>
      </c>
      <c r="U447" t="n">
        <v>0</v>
      </c>
      <c r="V447" t="n">
        <v>0</v>
      </c>
      <c r="W447" t="n">
        <v>0</v>
      </c>
      <c r="X447" t="n">
        <v>0</v>
      </c>
      <c r="Y447">
        <f>IF(AND(A447="Lead",COUNTIF(MetaCamps,C447)&gt;0),1,0)</f>
        <v>1</v>
      </c>
      <c r="Z447">
        <f>IF(Y447=1,P447,0)</f>
        <v>0</v>
      </c>
    </row>
    <row r="448">
      <c r="A448" t="inlineStr">
        <is>
          <t>Lead</t>
        </is>
      </c>
      <c r="B448" s="39" t="str">
        <f>IFERROR(INDEX(CampTypes,MATCH(C448,CampList,0)),"Unattributed")</f>
        <v>New</v>
      </c>
      <c r="C448" t="inlineStr">
        <is>
          <t>ABO | Natuf | Leads | Unit Franchise | India | Oct26 | V1</t>
        </is>
      </c>
      <c r="D448" t="inlineStr">
        <is>
          <t>Natuf | Broad | Tier1 + Growth Cities | Oct26 | V1</t>
        </is>
      </c>
      <c r="E448" t="inlineStr">
        <is>
          <t>Natuf | Reel | Brand Ambassador | Heard Of Owning A Cafe | V1</t>
        </is>
      </c>
      <c r="F448" t="inlineStr">
        <is>
          <t>In House Natuf</t>
        </is>
      </c>
      <c r="G448" t="inlineStr">
        <is>
          <t>Attempt 1</t>
        </is>
      </c>
      <c r="H448" s="39" t="str">
        <f>IF(ISNUMBER(MATCH(G448,QualityStatuses,0)),"Quality Lead","Non-Quality Lead")</f>
        <v>Non-Quality Lead</v>
      </c>
      <c r="I448" t="inlineStr">
        <is>
          <t>2026-10</t>
        </is>
      </c>
      <c r="J448" t="inlineStr">
        <is>
          <t>Wk of 2026-10-26</t>
        </is>
      </c>
      <c r="K448" t="inlineStr">
        <is>
          <t>Omkar Navge</t>
        </is>
      </c>
      <c r="L448" t="inlineStr">
        <is>
          <t>Facebook</t>
        </is>
      </c>
      <c r="M448" t="inlineStr">
        <is>
          <t>Direct (campaign tagged in CRM)</t>
        </is>
      </c>
      <c r="N448" t="inlineStr">
        <is>
          <t>6ae1aef5961cd1214fd36e81</t>
        </is>
      </c>
      <c r="O448" t="n">
        <v>1</v>
      </c>
      <c r="P448" s="40">
        <f>IF(A448="Lead",IF(ISNUMBER(MATCH(G448,QualityStatuses,0)),1,0),0)</f>
        <v>0</v>
      </c>
      <c r="Q448" s="40">
        <f>IF(A448="Lead",IF(G448="New Lead",0,1),0)</f>
        <v>1</v>
      </c>
      <c r="R448" s="40">
        <f>IF(A448="Lead",IF(G448="Lost",1,0),0)</f>
        <v>0</v>
      </c>
      <c r="S448" t="n">
        <v>3</v>
      </c>
      <c r="T448" t="n">
        <v>2</v>
      </c>
      <c r="U448" t="n">
        <v>0</v>
      </c>
      <c r="V448" t="n">
        <v>0</v>
      </c>
      <c r="W448" t="n">
        <v>0</v>
      </c>
      <c r="X448" t="n">
        <v>0</v>
      </c>
      <c r="Y448">
        <f>IF(AND(A448="Lead",COUNTIF(MetaCamps,C448)&gt;0),1,0)</f>
        <v>1</v>
      </c>
      <c r="Z448">
        <f>IF(Y448=1,P448,0)</f>
        <v>0</v>
      </c>
    </row>
    <row r="449">
      <c r="A449" t="inlineStr">
        <is>
          <t>Lead</t>
        </is>
      </c>
      <c r="B449" s="39" t="str">
        <f>IFERROR(INDEX(CampTypes,MATCH(C449,CampList,0)),"Unattributed")</f>
        <v>New</v>
      </c>
      <c r="C449" t="inlineStr">
        <is>
          <t>ABO | Natuf | Leads | Unit Franchise | India | Oct26 | V1</t>
        </is>
      </c>
      <c r="D449" t="inlineStr">
        <is>
          <t>Natuf | LAL 1% | India | Jul26 | V1</t>
        </is>
      </c>
      <c r="E449" t="inlineStr">
        <is>
          <t>Natuf | Reel | Brand Ambassador | Heard Of Owning A Cafe | V1</t>
        </is>
      </c>
      <c r="F449" t="inlineStr">
        <is>
          <t>In House Natuf</t>
        </is>
      </c>
      <c r="G449" t="inlineStr">
        <is>
          <t>Attempt 1</t>
        </is>
      </c>
      <c r="H449" s="39" t="str">
        <f>IF(ISNUMBER(MATCH(G449,QualityStatuses,0)),"Quality Lead","Non-Quality Lead")</f>
        <v>Non-Quality Lead</v>
      </c>
      <c r="I449" t="inlineStr">
        <is>
          <t>2026-10</t>
        </is>
      </c>
      <c r="J449" t="inlineStr">
        <is>
          <t>Wk of 2026-10-26</t>
        </is>
      </c>
      <c r="K449" t="inlineStr">
        <is>
          <t>Vikas Pathak</t>
        </is>
      </c>
      <c r="L449" t="inlineStr">
        <is>
          <t>Facebook</t>
        </is>
      </c>
      <c r="M449" t="inlineStr">
        <is>
          <t>Direct (campaign tagged in CRM)</t>
        </is>
      </c>
      <c r="N449" t="inlineStr">
        <is>
          <t>6ae1ad77d8abf6e85bb943f5</t>
        </is>
      </c>
      <c r="O449" t="n">
        <v>1</v>
      </c>
      <c r="P449" s="40">
        <f>IF(A449="Lead",IF(ISNUMBER(MATCH(G449,QualityStatuses,0)),1,0),0)</f>
        <v>0</v>
      </c>
      <c r="Q449" s="40">
        <f>IF(A449="Lead",IF(G449="New Lead",0,1),0)</f>
        <v>1</v>
      </c>
      <c r="R449" s="40">
        <f>IF(A449="Lead",IF(G449="Lost",1,0),0)</f>
        <v>0</v>
      </c>
      <c r="S449" t="n">
        <v>1</v>
      </c>
      <c r="T449" t="n">
        <v>1</v>
      </c>
      <c r="U449" t="n">
        <v>0</v>
      </c>
      <c r="V449" t="n">
        <v>0</v>
      </c>
      <c r="W449" t="n">
        <v>0</v>
      </c>
      <c r="X449" t="n">
        <v>0</v>
      </c>
      <c r="Y449">
        <f>IF(AND(A449="Lead",COUNTIF(MetaCamps,C449)&gt;0),1,0)</f>
        <v>1</v>
      </c>
      <c r="Z449">
        <f>IF(Y449=1,P449,0)</f>
        <v>0</v>
      </c>
    </row>
    <row r="450">
      <c r="A450" t="inlineStr">
        <is>
          <t>Lead</t>
        </is>
      </c>
      <c r="B450" s="39" t="str">
        <f>IFERROR(INDEX(CampTypes,MATCH(C450,CampList,0)),"Unattributed")</f>
        <v>New</v>
      </c>
      <c r="C450" t="inlineStr">
        <is>
          <t>ABO | Natuf | Leads | Unit Franchise | India | Oct26 | V1</t>
        </is>
      </c>
      <c r="D450" t="inlineStr">
        <is>
          <t>Natuf | Broad | Tier1 + Growth Cities | Oct26 | V1</t>
        </is>
      </c>
      <c r="E450" t="inlineStr">
        <is>
          <t>Natuf | Reel | Brand Ambassador | Heard Of Owning A Cafe | V1</t>
        </is>
      </c>
      <c r="F450" t="inlineStr">
        <is>
          <t>In House Natuf</t>
        </is>
      </c>
      <c r="G450" t="inlineStr">
        <is>
          <t>Attempt 1</t>
        </is>
      </c>
      <c r="H450" s="39" t="str">
        <f>IF(ISNUMBER(MATCH(G450,QualityStatuses,0)),"Quality Lead","Non-Quality Lead")</f>
        <v>Non-Quality Lead</v>
      </c>
      <c r="I450" t="inlineStr">
        <is>
          <t>2026-10</t>
        </is>
      </c>
      <c r="J450" t="inlineStr">
        <is>
          <t>Wk of 2026-10-26</t>
        </is>
      </c>
      <c r="K450" t="inlineStr">
        <is>
          <t>Omkar Navge</t>
        </is>
      </c>
      <c r="L450" t="inlineStr">
        <is>
          <t>Facebook</t>
        </is>
      </c>
      <c r="M450" t="inlineStr">
        <is>
          <t>Direct (campaign tagged in CRM)</t>
        </is>
      </c>
      <c r="N450" t="inlineStr">
        <is>
          <t>6ae1a9e7077b4d68dbbec13f</t>
        </is>
      </c>
      <c r="O450" t="n">
        <v>1</v>
      </c>
      <c r="P450" s="40">
        <f>IF(A450="Lead",IF(ISNUMBER(MATCH(G450,QualityStatuses,0)),1,0),0)</f>
        <v>0</v>
      </c>
      <c r="Q450" s="40">
        <f>IF(A450="Lead",IF(G450="New Lead",0,1),0)</f>
        <v>1</v>
      </c>
      <c r="R450" s="40">
        <f>IF(A450="Lead",IF(G450="Lost",1,0),0)</f>
        <v>0</v>
      </c>
      <c r="S450" t="n">
        <v>1</v>
      </c>
      <c r="T450" t="n">
        <v>0</v>
      </c>
      <c r="U450" t="n">
        <v>0</v>
      </c>
      <c r="V450" t="n">
        <v>0</v>
      </c>
      <c r="W450" t="n">
        <v>0</v>
      </c>
      <c r="X450" t="n">
        <v>0</v>
      </c>
      <c r="Y450">
        <f>IF(AND(A450="Lead",COUNTIF(MetaCamps,C450)&gt;0),1,0)</f>
        <v>1</v>
      </c>
      <c r="Z450">
        <f>IF(Y450=1,P450,0)</f>
        <v>0</v>
      </c>
    </row>
    <row r="451">
      <c r="A451" t="inlineStr">
        <is>
          <t>Lead</t>
        </is>
      </c>
      <c r="B451" s="39" t="str">
        <f>IFERROR(INDEX(CampTypes,MATCH(C451,CampList,0)),"Unattributed")</f>
        <v>New</v>
      </c>
      <c r="C451" t="inlineStr">
        <is>
          <t>ABO | Natuf | Leads | Unit Franchise | India | Oct26 | V1</t>
        </is>
      </c>
      <c r="D451" t="inlineStr">
        <is>
          <t>Natuf | Investors | Tier1 + Growth Cities | Oct26 | V1</t>
        </is>
      </c>
      <c r="E451" t="inlineStr">
        <is>
          <t>Natuf | Reel | Brand Ambassador | Heard Of Owning A Cafe | V1</t>
        </is>
      </c>
      <c r="F451" t="inlineStr">
        <is>
          <t>In House Natuf</t>
        </is>
      </c>
      <c r="G451" t="inlineStr">
        <is>
          <t>Attempt 2</t>
        </is>
      </c>
      <c r="H451" s="39" t="str">
        <f>IF(ISNUMBER(MATCH(G451,QualityStatuses,0)),"Quality Lead","Non-Quality Lead")</f>
        <v>Non-Quality Lead</v>
      </c>
      <c r="I451" t="inlineStr">
        <is>
          <t>2026-10</t>
        </is>
      </c>
      <c r="J451" t="inlineStr">
        <is>
          <t>Wk of 2026-10-26</t>
        </is>
      </c>
      <c r="K451" t="inlineStr">
        <is>
          <t>Vikas Pathak</t>
        </is>
      </c>
      <c r="L451" t="inlineStr">
        <is>
          <t>Facebook</t>
        </is>
      </c>
      <c r="M451" t="inlineStr">
        <is>
          <t>Direct (campaign tagged in CRM)</t>
        </is>
      </c>
      <c r="N451" t="inlineStr">
        <is>
          <t>6ae1a915b6998f40575f35cb</t>
        </is>
      </c>
      <c r="O451" t="n">
        <v>1</v>
      </c>
      <c r="P451" s="40">
        <f>IF(A451="Lead",IF(ISNUMBER(MATCH(G451,QualityStatuses,0)),1,0),0)</f>
        <v>0</v>
      </c>
      <c r="Q451" s="40">
        <f>IF(A451="Lead",IF(G451="New Lead",0,1),0)</f>
        <v>1</v>
      </c>
      <c r="R451" s="40">
        <f>IF(A451="Lead",IF(G451="Lost",1,0),0)</f>
        <v>0</v>
      </c>
      <c r="S451" t="n">
        <v>2</v>
      </c>
      <c r="T451" t="n">
        <v>1</v>
      </c>
      <c r="U451" t="n">
        <v>0</v>
      </c>
      <c r="V451" t="n">
        <v>0</v>
      </c>
      <c r="W451" t="n">
        <v>0</v>
      </c>
      <c r="X451" t="n">
        <v>0</v>
      </c>
      <c r="Y451">
        <f>IF(AND(A451="Lead",COUNTIF(MetaCamps,C451)&gt;0),1,0)</f>
        <v>1</v>
      </c>
      <c r="Z451">
        <f>IF(Y451=1,P451,0)</f>
        <v>0</v>
      </c>
    </row>
    <row r="452">
      <c r="A452" t="inlineStr">
        <is>
          <t>Lead</t>
        </is>
      </c>
      <c r="B452" s="39" t="str">
        <f>IFERROR(INDEX(CampTypes,MATCH(C452,CampList,0)),"Unattributed")</f>
        <v>New</v>
      </c>
      <c r="C452" t="inlineStr">
        <is>
          <t>ABO | Natuf | Leads | Unit Franchise | India | Oct26 | V1</t>
        </is>
      </c>
      <c r="D452" t="inlineStr">
        <is>
          <t>Natuf | Investors | Tier1 + Growth Cities | Oct26 | V1</t>
        </is>
      </c>
      <c r="E452" t="inlineStr">
        <is>
          <t>Natuf | Reel | Brand Ambassador | Heard Of Owning A Cafe | V1</t>
        </is>
      </c>
      <c r="F452" t="inlineStr">
        <is>
          <t>In House Natuf</t>
        </is>
      </c>
      <c r="G452" t="inlineStr">
        <is>
          <t>Attempt 1</t>
        </is>
      </c>
      <c r="H452" s="39" t="str">
        <f>IF(ISNUMBER(MATCH(G452,QualityStatuses,0)),"Quality Lead","Non-Quality Lead")</f>
        <v>Non-Quality Lead</v>
      </c>
      <c r="I452" t="inlineStr">
        <is>
          <t>2026-10</t>
        </is>
      </c>
      <c r="J452" t="inlineStr">
        <is>
          <t>Wk of 2026-10-26</t>
        </is>
      </c>
      <c r="K452" t="inlineStr">
        <is>
          <t>Omkar Navge</t>
        </is>
      </c>
      <c r="L452" t="inlineStr">
        <is>
          <t>Facebook</t>
        </is>
      </c>
      <c r="M452" t="inlineStr">
        <is>
          <t>Direct (campaign tagged in CRM)</t>
        </is>
      </c>
      <c r="N452" t="inlineStr">
        <is>
          <t>6ae1a5ee42a75053b5d8565c</t>
        </is>
      </c>
      <c r="O452" t="n">
        <v>1</v>
      </c>
      <c r="P452" s="40">
        <f>IF(A452="Lead",IF(ISNUMBER(MATCH(G452,QualityStatuses,0)),1,0),0)</f>
        <v>0</v>
      </c>
      <c r="Q452" s="40">
        <f>IF(A452="Lead",IF(G452="New Lead",0,1),0)</f>
        <v>1</v>
      </c>
      <c r="R452" s="40">
        <f>IF(A452="Lead",IF(G452="Lost",1,0),0)</f>
        <v>0</v>
      </c>
      <c r="S452" t="n">
        <v>2</v>
      </c>
      <c r="T452" t="n">
        <v>2</v>
      </c>
      <c r="U452" t="n">
        <v>0</v>
      </c>
      <c r="V452" t="n">
        <v>0</v>
      </c>
      <c r="W452" t="n">
        <v>0</v>
      </c>
      <c r="X452" t="n">
        <v>0</v>
      </c>
      <c r="Y452">
        <f>IF(AND(A452="Lead",COUNTIF(MetaCamps,C452)&gt;0),1,0)</f>
        <v>1</v>
      </c>
      <c r="Z452">
        <f>IF(Y452=1,P452,0)</f>
        <v>0</v>
      </c>
    </row>
    <row r="453">
      <c r="A453" t="inlineStr">
        <is>
          <t>Lead</t>
        </is>
      </c>
      <c r="B453" s="39" t="str">
        <f>IFERROR(INDEX(CampTypes,MATCH(C453,CampList,0)),"Unattributed")</f>
        <v>New</v>
      </c>
      <c r="C453" t="inlineStr">
        <is>
          <t>ABO | Natuf | Leads | Unit Franchise | India | Oct26 | V1</t>
        </is>
      </c>
      <c r="D453" t="inlineStr">
        <is>
          <t>Natuf | Investors | Tier1 + Growth Cities | Oct26 | V1</t>
        </is>
      </c>
      <c r="E453" t="inlineStr">
        <is>
          <t>Natuf | Reel | Brand Ambassador | Heard Of Owning A Cafe | V1</t>
        </is>
      </c>
      <c r="F453" t="inlineStr">
        <is>
          <t>In House Natuf</t>
        </is>
      </c>
      <c r="G453" t="inlineStr">
        <is>
          <t>Connected</t>
        </is>
      </c>
      <c r="H453" s="39" t="str">
        <f>IF(ISNUMBER(MATCH(G453,QualityStatuses,0)),"Quality Lead","Non-Quality Lead")</f>
        <v>Non-Quality Lead</v>
      </c>
      <c r="I453" t="inlineStr">
        <is>
          <t>2026-10</t>
        </is>
      </c>
      <c r="J453" t="inlineStr">
        <is>
          <t>Wk of 2026-10-26</t>
        </is>
      </c>
      <c r="K453" t="inlineStr">
        <is>
          <t>Marshal Malbari</t>
        </is>
      </c>
      <c r="L453" t="inlineStr">
        <is>
          <t>Facebook</t>
        </is>
      </c>
      <c r="M453" t="inlineStr">
        <is>
          <t>Direct (campaign tagged in CRM)</t>
        </is>
      </c>
      <c r="N453" t="inlineStr">
        <is>
          <t>6ae1a52555d332fc1ec97771</t>
        </is>
      </c>
      <c r="O453" t="n">
        <v>1</v>
      </c>
      <c r="P453" s="40">
        <f>IF(A453="Lead",IF(ISNUMBER(MATCH(G453,QualityStatuses,0)),1,0),0)</f>
        <v>0</v>
      </c>
      <c r="Q453" s="40">
        <f>IF(A453="Lead",IF(G453="New Lead",0,1),0)</f>
        <v>1</v>
      </c>
      <c r="R453" s="40">
        <f>IF(A453="Lead",IF(G453="Lost",1,0),0)</f>
        <v>0</v>
      </c>
      <c r="S453" t="n">
        <v>3</v>
      </c>
      <c r="T453" t="n">
        <v>2</v>
      </c>
      <c r="U453" t="n">
        <v>0</v>
      </c>
      <c r="V453" t="n">
        <v>0</v>
      </c>
      <c r="W453" t="n">
        <v>0</v>
      </c>
      <c r="X453" t="n">
        <v>0</v>
      </c>
      <c r="Y453">
        <f>IF(AND(A453="Lead",COUNTIF(MetaCamps,C453)&gt;0),1,0)</f>
        <v>1</v>
      </c>
      <c r="Z453">
        <f>IF(Y453=1,P453,0)</f>
        <v>0</v>
      </c>
    </row>
    <row r="454">
      <c r="A454" t="inlineStr">
        <is>
          <t>Lead</t>
        </is>
      </c>
      <c r="B454" s="39" t="str">
        <f>IFERROR(INDEX(CampTypes,MATCH(C454,CampList,0)),"Unattributed")</f>
        <v>New</v>
      </c>
      <c r="C454" t="inlineStr">
        <is>
          <t>ABO | Natuf | Leads | Unit Franchise | India | Oct26 | V1</t>
        </is>
      </c>
      <c r="D454" t="inlineStr">
        <is>
          <t>Natuf | LAL 1% | India | Jul26 | V1</t>
        </is>
      </c>
      <c r="E454" t="inlineStr">
        <is>
          <t>Natuf | Reel | Brand Ambassador | Heard Of Owning A Cafe | V1</t>
        </is>
      </c>
      <c r="F454" t="inlineStr">
        <is>
          <t>In House Natuf</t>
        </is>
      </c>
      <c r="G454" t="inlineStr">
        <is>
          <t>Attempt 1</t>
        </is>
      </c>
      <c r="H454" s="39" t="str">
        <f>IF(ISNUMBER(MATCH(G454,QualityStatuses,0)),"Quality Lead","Non-Quality Lead")</f>
        <v>Non-Quality Lead</v>
      </c>
      <c r="I454" t="inlineStr">
        <is>
          <t>2026-10</t>
        </is>
      </c>
      <c r="J454" t="inlineStr">
        <is>
          <t>Wk of 2026-10-26</t>
        </is>
      </c>
      <c r="K454" t="inlineStr">
        <is>
          <t>Omkar Navge</t>
        </is>
      </c>
      <c r="L454" t="inlineStr">
        <is>
          <t>Facebook</t>
        </is>
      </c>
      <c r="M454" t="inlineStr">
        <is>
          <t>Direct (campaign tagged in CRM)</t>
        </is>
      </c>
      <c r="N454" t="inlineStr">
        <is>
          <t>6ae1a4b66ec7270c673201b0</t>
        </is>
      </c>
      <c r="O454" t="n">
        <v>1</v>
      </c>
      <c r="P454" s="40">
        <f>IF(A454="Lead",IF(ISNUMBER(MATCH(G454,QualityStatuses,0)),1,0),0)</f>
        <v>0</v>
      </c>
      <c r="Q454" s="40">
        <f>IF(A454="Lead",IF(G454="New Lead",0,1),0)</f>
        <v>1</v>
      </c>
      <c r="R454" s="40">
        <f>IF(A454="Lead",IF(G454="Lost",1,0),0)</f>
        <v>0</v>
      </c>
      <c r="S454" t="n">
        <v>1</v>
      </c>
      <c r="T454" t="n">
        <v>1</v>
      </c>
      <c r="U454" t="n">
        <v>0</v>
      </c>
      <c r="V454" t="n">
        <v>0</v>
      </c>
      <c r="W454" t="n">
        <v>0</v>
      </c>
      <c r="X454" t="n">
        <v>0</v>
      </c>
      <c r="Y454">
        <f>IF(AND(A454="Lead",COUNTIF(MetaCamps,C454)&gt;0),1,0)</f>
        <v>1</v>
      </c>
      <c r="Z454">
        <f>IF(Y454=1,P454,0)</f>
        <v>0</v>
      </c>
    </row>
    <row r="455">
      <c r="A455" t="inlineStr">
        <is>
          <t>Lead</t>
        </is>
      </c>
      <c r="B455" s="39" t="str">
        <f>IFERROR(INDEX(CampTypes,MATCH(C455,CampList,0)),"Unattributed")</f>
        <v>New</v>
      </c>
      <c r="C455" t="inlineStr">
        <is>
          <t>ABO | Natuf | Leads | Unit Franchise | India | Oct26 | V1</t>
        </is>
      </c>
      <c r="D455" t="inlineStr">
        <is>
          <t>Natuf | Business Owners | Tier1 + Growth Cities | Oct26 | V1</t>
        </is>
      </c>
      <c r="E455" t="inlineStr">
        <is>
          <t>Natuf | Reel | Brand Ambassador | Heard Of Owning A Cafe | V1</t>
        </is>
      </c>
      <c r="F455" t="inlineStr">
        <is>
          <t>In House Natuf</t>
        </is>
      </c>
      <c r="G455" t="inlineStr">
        <is>
          <t>Attempt 1</t>
        </is>
      </c>
      <c r="H455" s="39" t="str">
        <f>IF(ISNUMBER(MATCH(G455,QualityStatuses,0)),"Quality Lead","Non-Quality Lead")</f>
        <v>Non-Quality Lead</v>
      </c>
      <c r="I455" t="inlineStr">
        <is>
          <t>2026-10</t>
        </is>
      </c>
      <c r="J455" t="inlineStr">
        <is>
          <t>Wk of 2026-10-26</t>
        </is>
      </c>
      <c r="K455" t="inlineStr">
        <is>
          <t>Marshal Malbari</t>
        </is>
      </c>
      <c r="L455" t="inlineStr">
        <is>
          <t>Facebook</t>
        </is>
      </c>
      <c r="M455" t="inlineStr">
        <is>
          <t>Direct (campaign tagged in CRM)</t>
        </is>
      </c>
      <c r="N455" t="inlineStr">
        <is>
          <t>6ae1a436f8e1a7899047d8b0</t>
        </is>
      </c>
      <c r="O455" t="n">
        <v>1</v>
      </c>
      <c r="P455" s="40">
        <f>IF(A455="Lead",IF(ISNUMBER(MATCH(G455,QualityStatuses,0)),1,0),0)</f>
        <v>0</v>
      </c>
      <c r="Q455" s="40">
        <f>IF(A455="Lead",IF(G455="New Lead",0,1),0)</f>
        <v>1</v>
      </c>
      <c r="R455" s="40">
        <f>IF(A455="Lead",IF(G455="Lost",1,0),0)</f>
        <v>0</v>
      </c>
      <c r="S455" t="n">
        <v>1</v>
      </c>
      <c r="T455" t="n">
        <v>0</v>
      </c>
      <c r="U455" t="n">
        <v>0</v>
      </c>
      <c r="V455" t="n">
        <v>0</v>
      </c>
      <c r="W455" t="n">
        <v>0</v>
      </c>
      <c r="X455" t="n">
        <v>0</v>
      </c>
      <c r="Y455">
        <f>IF(AND(A455="Lead",COUNTIF(MetaCamps,C455)&gt;0),1,0)</f>
        <v>1</v>
      </c>
      <c r="Z455">
        <f>IF(Y455=1,P455,0)</f>
        <v>0</v>
      </c>
    </row>
    <row r="456">
      <c r="A456" t="inlineStr">
        <is>
          <t>Lead</t>
        </is>
      </c>
      <c r="B456" s="39" t="str">
        <f>IFERROR(INDEX(CampTypes,MATCH(C456,CampList,0)),"Unattributed")</f>
        <v>New</v>
      </c>
      <c r="C456" t="inlineStr">
        <is>
          <t>ABO | Natuf | Leads | Unit Franchise | India | Oct26 | V1</t>
        </is>
      </c>
      <c r="D456" t="inlineStr">
        <is>
          <t>Natuf | Broad | Tier1 + Growth Cities | Oct26 | V1</t>
        </is>
      </c>
      <c r="E456" t="inlineStr">
        <is>
          <t>Natuf | Reel | Brand Ambassador | Heard Of Owning A Cafe | V1</t>
        </is>
      </c>
      <c r="F456" t="inlineStr">
        <is>
          <t>In House Natuf</t>
        </is>
      </c>
      <c r="G456" t="inlineStr">
        <is>
          <t>Details Shared</t>
        </is>
      </c>
      <c r="H456" s="39" t="str">
        <f>IF(ISNUMBER(MATCH(G456,QualityStatuses,0)),"Quality Lead","Non-Quality Lead")</f>
        <v>Quality Lead</v>
      </c>
      <c r="I456" t="inlineStr">
        <is>
          <t>2026-10</t>
        </is>
      </c>
      <c r="J456" t="inlineStr">
        <is>
          <t>Wk of 2026-10-26</t>
        </is>
      </c>
      <c r="K456" t="inlineStr">
        <is>
          <t>Marshal Malbari</t>
        </is>
      </c>
      <c r="L456" t="inlineStr">
        <is>
          <t>Facebook</t>
        </is>
      </c>
      <c r="M456" t="inlineStr">
        <is>
          <t>Direct (campaign tagged in CRM)</t>
        </is>
      </c>
      <c r="N456" t="inlineStr">
        <is>
          <t>6ae1a3e65a734c6d70ffea6a</t>
        </is>
      </c>
      <c r="O456" t="n">
        <v>1</v>
      </c>
      <c r="P456" s="40">
        <f>IF(A456="Lead",IF(ISNUMBER(MATCH(G456,QualityStatuses,0)),1,0),0)</f>
        <v>1</v>
      </c>
      <c r="Q456" s="40">
        <f>IF(A456="Lead",IF(G456="New Lead",0,1),0)</f>
        <v>1</v>
      </c>
      <c r="R456" s="40">
        <f>IF(A456="Lead",IF(G456="Lost",1,0),0)</f>
        <v>0</v>
      </c>
      <c r="S456" t="n">
        <v>3</v>
      </c>
      <c r="T456" t="n">
        <v>3</v>
      </c>
      <c r="U456" t="n">
        <v>0</v>
      </c>
      <c r="V456" t="n">
        <v>0</v>
      </c>
      <c r="W456" t="n">
        <v>0</v>
      </c>
      <c r="X456" t="n">
        <v>0</v>
      </c>
      <c r="Y456">
        <f>IF(AND(A456="Lead",COUNTIF(MetaCamps,C456)&gt;0),1,0)</f>
        <v>1</v>
      </c>
      <c r="Z456">
        <f>IF(Y456=1,P456,0)</f>
        <v>1</v>
      </c>
    </row>
    <row r="457">
      <c r="A457" t="inlineStr">
        <is>
          <t>Lead</t>
        </is>
      </c>
      <c r="B457" s="39" t="str">
        <f>IFERROR(INDEX(CampTypes,MATCH(C457,CampList,0)),"Unattributed")</f>
        <v>New</v>
      </c>
      <c r="C457" t="inlineStr">
        <is>
          <t>ABO | Natuf | Leads | Unit Franchise | India | Oct26 | V1</t>
        </is>
      </c>
      <c r="D457" t="inlineStr">
        <is>
          <t>Natuf | Business Owners | Tier1 + Growth Cities | Oct26 | V1</t>
        </is>
      </c>
      <c r="E457" t="inlineStr">
        <is>
          <t>Natuf | Reel | Brand Ambassador | Heard Of Owning A Cafe | V1</t>
        </is>
      </c>
      <c r="F457" t="inlineStr">
        <is>
          <t>In House Natuf</t>
        </is>
      </c>
      <c r="G457" t="inlineStr">
        <is>
          <t>New Lead</t>
        </is>
      </c>
      <c r="H457" s="39" t="str">
        <f>IF(ISNUMBER(MATCH(G457,QualityStatuses,0)),"Quality Lead","Non-Quality Lead")</f>
        <v>Non-Quality Lead</v>
      </c>
      <c r="I457" t="inlineStr">
        <is>
          <t>2026-10</t>
        </is>
      </c>
      <c r="J457" t="inlineStr">
        <is>
          <t>Wk of 2026-10-26</t>
        </is>
      </c>
      <c r="K457" t="inlineStr">
        <is>
          <t>(Unassigned)</t>
        </is>
      </c>
      <c r="L457" t="inlineStr">
        <is>
          <t>Facebook</t>
        </is>
      </c>
      <c r="M457" t="inlineStr">
        <is>
          <t>Direct (campaign tagged in CRM)</t>
        </is>
      </c>
      <c r="N457" t="inlineStr">
        <is>
          <t>6ae1a2e2ed93c2b3e909cfdb</t>
        </is>
      </c>
      <c r="O457" t="n">
        <v>1</v>
      </c>
      <c r="P457" s="40">
        <f>IF(A457="Lead",IF(ISNUMBER(MATCH(G457,QualityStatuses,0)),1,0),0)</f>
        <v>0</v>
      </c>
      <c r="Q457" s="40">
        <f>IF(A457="Lead",IF(G457="New Lead",0,1),0)</f>
        <v>0</v>
      </c>
      <c r="R457" s="40">
        <f>IF(A457="Lead",IF(G457="Lost",1,0),0)</f>
        <v>0</v>
      </c>
      <c r="S457" t="n">
        <v>0</v>
      </c>
      <c r="T457" t="n">
        <v>0</v>
      </c>
      <c r="U457" t="n">
        <v>0</v>
      </c>
      <c r="V457" t="n">
        <v>0</v>
      </c>
      <c r="W457" t="n">
        <v>0</v>
      </c>
      <c r="X457" t="n">
        <v>0</v>
      </c>
      <c r="Y457">
        <f>IF(AND(A457="Lead",COUNTIF(MetaCamps,C457)&gt;0),1,0)</f>
        <v>1</v>
      </c>
      <c r="Z457">
        <f>IF(Y457=1,P457,0)</f>
        <v>0</v>
      </c>
    </row>
    <row r="458">
      <c r="A458" t="inlineStr">
        <is>
          <t>Lead</t>
        </is>
      </c>
      <c r="B458" s="39" t="str">
        <f>IFERROR(INDEX(CampTypes,MATCH(C458,CampList,0)),"Unattributed")</f>
        <v>New</v>
      </c>
      <c r="C458" t="inlineStr">
        <is>
          <t>ABO | Natuf | Leads | Unit Franchise | India | Oct26 | V1</t>
        </is>
      </c>
      <c r="D458" t="inlineStr">
        <is>
          <t>Natuf | Broad | Tier1 + Growth Cities | Oct26 | V1</t>
        </is>
      </c>
      <c r="E458" t="inlineStr">
        <is>
          <t>Natuf | Reel | Brand Ambassador | Heard Of Owning A Cafe | V1</t>
        </is>
      </c>
      <c r="F458" t="inlineStr">
        <is>
          <t>In House Natuf</t>
        </is>
      </c>
      <c r="G458" t="inlineStr">
        <is>
          <t>Lost</t>
        </is>
      </c>
      <c r="H458" s="39" t="str">
        <f>IF(ISNUMBER(MATCH(G458,QualityStatuses,0)),"Quality Lead","Non-Quality Lead")</f>
        <v>Non-Quality Lead</v>
      </c>
      <c r="I458" t="inlineStr">
        <is>
          <t>2026-10</t>
        </is>
      </c>
      <c r="J458" t="inlineStr">
        <is>
          <t>Wk of 2026-10-26</t>
        </is>
      </c>
      <c r="K458" t="inlineStr">
        <is>
          <t>Marshal Malbari</t>
        </is>
      </c>
      <c r="L458" t="inlineStr">
        <is>
          <t>Facebook</t>
        </is>
      </c>
      <c r="M458" t="inlineStr">
        <is>
          <t>Direct (campaign tagged in CRM)</t>
        </is>
      </c>
      <c r="N458" t="inlineStr">
        <is>
          <t>6ae1a0575fd8d051bc56a87b</t>
        </is>
      </c>
      <c r="O458" t="n">
        <v>1</v>
      </c>
      <c r="P458" s="40">
        <f>IF(A458="Lead",IF(ISNUMBER(MATCH(G458,QualityStatuses,0)),1,0),0)</f>
        <v>0</v>
      </c>
      <c r="Q458" s="40">
        <f>IF(A458="Lead",IF(G458="New Lead",0,1),0)</f>
        <v>1</v>
      </c>
      <c r="R458" s="40">
        <f>IF(A458="Lead",IF(G458="Lost",1,0),0)</f>
        <v>1</v>
      </c>
      <c r="S458" t="n">
        <v>1</v>
      </c>
      <c r="T458" t="n">
        <v>1</v>
      </c>
      <c r="U458" t="n">
        <v>0</v>
      </c>
      <c r="V458" t="n">
        <v>0</v>
      </c>
      <c r="W458" t="n">
        <v>0</v>
      </c>
      <c r="X458" t="n">
        <v>0</v>
      </c>
      <c r="Y458">
        <f>IF(AND(A458="Lead",COUNTIF(MetaCamps,C458)&gt;0),1,0)</f>
        <v>1</v>
      </c>
      <c r="Z458">
        <f>IF(Y458=1,P458,0)</f>
        <v>0</v>
      </c>
    </row>
    <row r="459">
      <c r="A459" t="inlineStr">
        <is>
          <t>Lead</t>
        </is>
      </c>
      <c r="B459" s="39" t="str">
        <f>IFERROR(INDEX(CampTypes,MATCH(C459,CampList,0)),"Unattributed")</f>
        <v>New</v>
      </c>
      <c r="C459" t="inlineStr">
        <is>
          <t>ABO | Natuf | Leads | Master Franchise | India | Oct26 | V1</t>
        </is>
      </c>
      <c r="D459" t="inlineStr">
        <is>
          <t>Natuf | Business Owners | Tier1 + Growth Cities | Oct26 | V1</t>
        </is>
      </c>
      <c r="E459" t="inlineStr">
        <is>
          <t>Natuf | Static | Become A Levantine Food | V1</t>
        </is>
      </c>
      <c r="F459" t="inlineStr">
        <is>
          <t>Natuf_MF</t>
        </is>
      </c>
      <c r="G459" t="inlineStr">
        <is>
          <t>Lost</t>
        </is>
      </c>
      <c r="H459" s="39" t="str">
        <f>IF(ISNUMBER(MATCH(G459,QualityStatuses,0)),"Quality Lead","Non-Quality Lead")</f>
        <v>Non-Quality Lead</v>
      </c>
      <c r="I459" t="inlineStr">
        <is>
          <t>2026-10</t>
        </is>
      </c>
      <c r="J459" t="inlineStr">
        <is>
          <t>Wk of 2026-10-26</t>
        </is>
      </c>
      <c r="K459" t="inlineStr">
        <is>
          <t>Marshal Malbari</t>
        </is>
      </c>
      <c r="L459" t="inlineStr">
        <is>
          <t>Facebook</t>
        </is>
      </c>
      <c r="M459" t="inlineStr">
        <is>
          <t>Direct (campaign tagged in CRM)</t>
        </is>
      </c>
      <c r="N459" t="inlineStr">
        <is>
          <t>6ae19ff2da8349f3af7961fc</t>
        </is>
      </c>
      <c r="O459" t="n">
        <v>1</v>
      </c>
      <c r="P459" s="40">
        <f>IF(A459="Lead",IF(ISNUMBER(MATCH(G459,QualityStatuses,0)),1,0),0)</f>
        <v>0</v>
      </c>
      <c r="Q459" s="40">
        <f>IF(A459="Lead",IF(G459="New Lead",0,1),0)</f>
        <v>1</v>
      </c>
      <c r="R459" s="40">
        <f>IF(A459="Lead",IF(G459="Lost",1,0),0)</f>
        <v>1</v>
      </c>
      <c r="S459" t="n">
        <v>1</v>
      </c>
      <c r="T459" t="n">
        <v>1</v>
      </c>
      <c r="U459" t="n">
        <v>0</v>
      </c>
      <c r="V459" t="n">
        <v>0</v>
      </c>
      <c r="W459" t="n">
        <v>0</v>
      </c>
      <c r="X459" t="n">
        <v>0</v>
      </c>
      <c r="Y459">
        <f>IF(AND(A459="Lead",COUNTIF(MetaCamps,C459)&gt;0),1,0)</f>
        <v>1</v>
      </c>
      <c r="Z459">
        <f>IF(Y459=1,P459,0)</f>
        <v>0</v>
      </c>
    </row>
    <row r="460">
      <c r="A460" t="inlineStr">
        <is>
          <t>Lead</t>
        </is>
      </c>
      <c r="B460" s="39" t="str">
        <f>IFERROR(INDEX(CampTypes,MATCH(C460,CampList,0)),"Unattributed")</f>
        <v>New</v>
      </c>
      <c r="C460" t="inlineStr">
        <is>
          <t>ABO | Natuf | Leads | Unit Franchise | India | Oct26 | V1</t>
        </is>
      </c>
      <c r="D460" t="inlineStr">
        <is>
          <t>Natuf | Broad | Tier1 + Growth Cities | Oct26 | V1</t>
        </is>
      </c>
      <c r="E460" t="inlineStr">
        <is>
          <t>Natuf | Reel | Brand Ambassador | Heard Of Owning A Cafe | V1</t>
        </is>
      </c>
      <c r="F460" t="inlineStr">
        <is>
          <t>In House Natuf</t>
        </is>
      </c>
      <c r="G460" t="inlineStr">
        <is>
          <t>New Lead</t>
        </is>
      </c>
      <c r="H460" s="39" t="str">
        <f>IF(ISNUMBER(MATCH(G460,QualityStatuses,0)),"Quality Lead","Non-Quality Lead")</f>
        <v>Non-Quality Lead</v>
      </c>
      <c r="I460" t="inlineStr">
        <is>
          <t>2026-10</t>
        </is>
      </c>
      <c r="J460" t="inlineStr">
        <is>
          <t>Wk of 2026-10-26</t>
        </is>
      </c>
      <c r="K460" t="inlineStr">
        <is>
          <t>(Unassigned)</t>
        </is>
      </c>
      <c r="L460" t="inlineStr">
        <is>
          <t>Facebook</t>
        </is>
      </c>
      <c r="M460" t="inlineStr">
        <is>
          <t>Direct (campaign tagged in CRM)</t>
        </is>
      </c>
      <c r="N460" t="inlineStr">
        <is>
          <t>6ae19de685ae2eee1fdd20a1</t>
        </is>
      </c>
      <c r="O460" t="n">
        <v>1</v>
      </c>
      <c r="P460" s="40">
        <f>IF(A460="Lead",IF(ISNUMBER(MATCH(G460,QualityStatuses,0)),1,0),0)</f>
        <v>0</v>
      </c>
      <c r="Q460" s="40">
        <f>IF(A460="Lead",IF(G460="New Lead",0,1),0)</f>
        <v>0</v>
      </c>
      <c r="R460" s="40">
        <f>IF(A460="Lead",IF(G460="Lost",1,0),0)</f>
        <v>0</v>
      </c>
      <c r="S460" t="n">
        <v>0</v>
      </c>
      <c r="T460" t="n">
        <v>0</v>
      </c>
      <c r="U460" t="n">
        <v>0</v>
      </c>
      <c r="V460" t="n">
        <v>0</v>
      </c>
      <c r="W460" t="n">
        <v>0</v>
      </c>
      <c r="X460" t="n">
        <v>0</v>
      </c>
      <c r="Y460">
        <f>IF(AND(A460="Lead",COUNTIF(MetaCamps,C460)&gt;0),1,0)</f>
        <v>1</v>
      </c>
      <c r="Z460">
        <f>IF(Y460=1,P460,0)</f>
        <v>0</v>
      </c>
    </row>
    <row r="461">
      <c r="A461" t="inlineStr">
        <is>
          <t>Lead</t>
        </is>
      </c>
      <c r="B461" s="39" t="str">
        <f>IFERROR(INDEX(CampTypes,MATCH(C461,CampList,0)),"Unattributed")</f>
        <v>New</v>
      </c>
      <c r="C461" t="inlineStr">
        <is>
          <t>ABO | Natuf | Leads | Unit Franchise | India | Oct26 | V1</t>
        </is>
      </c>
      <c r="D461" t="inlineStr">
        <is>
          <t>Natuf | Broad | Tier1 + Growth Cities | Oct26 | V1</t>
        </is>
      </c>
      <c r="E461" t="inlineStr">
        <is>
          <t>Natuf | Reel | Brand Ambassador | Heard Of Owning A Cafe | V1</t>
        </is>
      </c>
      <c r="F461" t="inlineStr">
        <is>
          <t>In House Natuf</t>
        </is>
      </c>
      <c r="G461" t="inlineStr">
        <is>
          <t>Lost</t>
        </is>
      </c>
      <c r="H461" s="39" t="str">
        <f>IF(ISNUMBER(MATCH(G461,QualityStatuses,0)),"Quality Lead","Non-Quality Lead")</f>
        <v>Non-Quality Lead</v>
      </c>
      <c r="I461" t="inlineStr">
        <is>
          <t>2026-10</t>
        </is>
      </c>
      <c r="J461" t="inlineStr">
        <is>
          <t>Wk of 2026-10-26</t>
        </is>
      </c>
      <c r="K461" t="inlineStr">
        <is>
          <t>Marshal Malbari</t>
        </is>
      </c>
      <c r="L461" t="inlineStr">
        <is>
          <t>Facebook</t>
        </is>
      </c>
      <c r="M461" t="inlineStr">
        <is>
          <t>Direct (campaign tagged in CRM)</t>
        </is>
      </c>
      <c r="N461" t="inlineStr">
        <is>
          <t>6ae19cc6ad827ee731bd33e4</t>
        </is>
      </c>
      <c r="O461" t="n">
        <v>1</v>
      </c>
      <c r="P461" s="40">
        <f>IF(A461="Lead",IF(ISNUMBER(MATCH(G461,QualityStatuses,0)),1,0),0)</f>
        <v>0</v>
      </c>
      <c r="Q461" s="40">
        <f>IF(A461="Lead",IF(G461="New Lead",0,1),0)</f>
        <v>1</v>
      </c>
      <c r="R461" s="40">
        <f>IF(A461="Lead",IF(G461="Lost",1,0),0)</f>
        <v>1</v>
      </c>
      <c r="S461" t="n">
        <v>1</v>
      </c>
      <c r="T461" t="n">
        <v>0</v>
      </c>
      <c r="U461" t="n">
        <v>0</v>
      </c>
      <c r="V461" t="n">
        <v>0</v>
      </c>
      <c r="W461" t="n">
        <v>0</v>
      </c>
      <c r="X461" t="n">
        <v>0</v>
      </c>
      <c r="Y461">
        <f>IF(AND(A461="Lead",COUNTIF(MetaCamps,C461)&gt;0),1,0)</f>
        <v>1</v>
      </c>
      <c r="Z461">
        <f>IF(Y461=1,P461,0)</f>
        <v>0</v>
      </c>
    </row>
    <row r="462">
      <c r="A462" t="inlineStr">
        <is>
          <t>Lead</t>
        </is>
      </c>
      <c r="B462" s="39" t="str">
        <f>IFERROR(INDEX(CampTypes,MATCH(C462,CampList,0)),"Unattributed")</f>
        <v>New</v>
      </c>
      <c r="C462" t="inlineStr">
        <is>
          <t>ABO | Natuf | Leads | Unit Franchise | India | Oct26 | V1</t>
        </is>
      </c>
      <c r="D462" t="inlineStr">
        <is>
          <t>Natuf | LAL 1% | India | Jul26 | V1</t>
        </is>
      </c>
      <c r="E462" t="inlineStr">
        <is>
          <t>Natuf | Reel | Brand Ambassador | Heard Of Owning A Cafe | V1</t>
        </is>
      </c>
      <c r="F462" t="inlineStr">
        <is>
          <t>In House Natuf</t>
        </is>
      </c>
      <c r="G462" t="inlineStr">
        <is>
          <t>New Lead</t>
        </is>
      </c>
      <c r="H462" s="39" t="str">
        <f>IF(ISNUMBER(MATCH(G462,QualityStatuses,0)),"Quality Lead","Non-Quality Lead")</f>
        <v>Non-Quality Lead</v>
      </c>
      <c r="I462" t="inlineStr">
        <is>
          <t>2026-10</t>
        </is>
      </c>
      <c r="J462" t="inlineStr">
        <is>
          <t>Wk of 2026-10-26</t>
        </is>
      </c>
      <c r="K462" t="inlineStr">
        <is>
          <t>(Unassigned)</t>
        </is>
      </c>
      <c r="L462" t="inlineStr">
        <is>
          <t>Facebook</t>
        </is>
      </c>
      <c r="M462" t="inlineStr">
        <is>
          <t>Direct (campaign tagged in CRM)</t>
        </is>
      </c>
      <c r="N462" t="inlineStr">
        <is>
          <t>6ae19ba6d31a6cb1cc09146c</t>
        </is>
      </c>
      <c r="O462" t="n">
        <v>1</v>
      </c>
      <c r="P462" s="40">
        <f>IF(A462="Lead",IF(ISNUMBER(MATCH(G462,QualityStatuses,0)),1,0),0)</f>
        <v>0</v>
      </c>
      <c r="Q462" s="40">
        <f>IF(A462="Lead",IF(G462="New Lead",0,1),0)</f>
        <v>0</v>
      </c>
      <c r="R462" s="40">
        <f>IF(A462="Lead",IF(G462="Lost",1,0),0)</f>
        <v>0</v>
      </c>
      <c r="S462" t="n">
        <v>0</v>
      </c>
      <c r="T462" t="n">
        <v>0</v>
      </c>
      <c r="U462" t="n">
        <v>0</v>
      </c>
      <c r="V462" t="n">
        <v>0</v>
      </c>
      <c r="W462" t="n">
        <v>0</v>
      </c>
      <c r="X462" t="n">
        <v>0</v>
      </c>
      <c r="Y462">
        <f>IF(AND(A462="Lead",COUNTIF(MetaCamps,C462)&gt;0),1,0)</f>
        <v>1</v>
      </c>
      <c r="Z462">
        <f>IF(Y462=1,P462,0)</f>
        <v>0</v>
      </c>
    </row>
    <row r="463">
      <c r="A463" t="inlineStr">
        <is>
          <t>Lead</t>
        </is>
      </c>
      <c r="B463" s="39" t="str">
        <f>IFERROR(INDEX(CampTypes,MATCH(C463,CampList,0)),"Unattributed")</f>
        <v>New</v>
      </c>
      <c r="C463" t="inlineStr">
        <is>
          <t>ABO | Natuf | Leads | Unit Franchise | India | Oct26 | V1</t>
        </is>
      </c>
      <c r="D463" t="inlineStr">
        <is>
          <t>Natuf | Investors | Tier1 + Growth Cities | Oct26 | V1</t>
        </is>
      </c>
      <c r="E463" t="inlineStr">
        <is>
          <t>Natuf | Reel | Brand Ambassador | Heard Of Owning A Cafe | V1</t>
        </is>
      </c>
      <c r="F463" t="inlineStr">
        <is>
          <t>In House Natuf</t>
        </is>
      </c>
      <c r="G463" t="inlineStr">
        <is>
          <t>Attempt 1</t>
        </is>
      </c>
      <c r="H463" s="39" t="str">
        <f>IF(ISNUMBER(MATCH(G463,QualityStatuses,0)),"Quality Lead","Non-Quality Lead")</f>
        <v>Non-Quality Lead</v>
      </c>
      <c r="I463" t="inlineStr">
        <is>
          <t>2026-10</t>
        </is>
      </c>
      <c r="J463" t="inlineStr">
        <is>
          <t>Wk of 2026-10-26</t>
        </is>
      </c>
      <c r="K463" t="inlineStr">
        <is>
          <t>Marshal Malbari</t>
        </is>
      </c>
      <c r="L463" t="inlineStr">
        <is>
          <t>Facebook</t>
        </is>
      </c>
      <c r="M463" t="inlineStr">
        <is>
          <t>Direct (campaign tagged in CRM)</t>
        </is>
      </c>
      <c r="N463" t="inlineStr">
        <is>
          <t>6ae197cd994da7f6f57e1010</t>
        </is>
      </c>
      <c r="O463" t="n">
        <v>1</v>
      </c>
      <c r="P463" s="40">
        <f>IF(A463="Lead",IF(ISNUMBER(MATCH(G463,QualityStatuses,0)),1,0),0)</f>
        <v>0</v>
      </c>
      <c r="Q463" s="40">
        <f>IF(A463="Lead",IF(G463="New Lead",0,1),0)</f>
        <v>1</v>
      </c>
      <c r="R463" s="40">
        <f>IF(A463="Lead",IF(G463="Lost",1,0),0)</f>
        <v>0</v>
      </c>
      <c r="S463" t="n">
        <v>2</v>
      </c>
      <c r="T463" t="n">
        <v>0</v>
      </c>
      <c r="U463" t="n">
        <v>0</v>
      </c>
      <c r="V463" t="n">
        <v>0</v>
      </c>
      <c r="W463" t="n">
        <v>0</v>
      </c>
      <c r="X463" t="n">
        <v>0</v>
      </c>
      <c r="Y463">
        <f>IF(AND(A463="Lead",COUNTIF(MetaCamps,C463)&gt;0),1,0)</f>
        <v>1</v>
      </c>
      <c r="Z463">
        <f>IF(Y463=1,P463,0)</f>
        <v>0</v>
      </c>
    </row>
    <row r="464">
      <c r="A464" t="inlineStr">
        <is>
          <t>Lead</t>
        </is>
      </c>
      <c r="B464" s="39" t="str">
        <f>IFERROR(INDEX(CampTypes,MATCH(C464,CampList,0)),"Unattributed")</f>
        <v>New</v>
      </c>
      <c r="C464" t="inlineStr">
        <is>
          <t>ABO | Natuf | Leads | Unit Franchise | India | Oct26 | V1</t>
        </is>
      </c>
      <c r="D464" t="inlineStr">
        <is>
          <t>Natuf | LAL 1% | India | Jul26 | V1</t>
        </is>
      </c>
      <c r="E464" t="inlineStr">
        <is>
          <t>Natuf | Reel | Brand Ambassador | Heard Of Owning A Cafe | V1</t>
        </is>
      </c>
      <c r="F464" t="inlineStr">
        <is>
          <t>In House Natuf</t>
        </is>
      </c>
      <c r="G464" t="inlineStr">
        <is>
          <t>New Lead</t>
        </is>
      </c>
      <c r="H464" s="39" t="str">
        <f>IF(ISNUMBER(MATCH(G464,QualityStatuses,0)),"Quality Lead","Non-Quality Lead")</f>
        <v>Non-Quality Lead</v>
      </c>
      <c r="I464" t="inlineStr">
        <is>
          <t>2026-10</t>
        </is>
      </c>
      <c r="J464" t="inlineStr">
        <is>
          <t>Wk of 2026-10-26</t>
        </is>
      </c>
      <c r="K464" t="inlineStr">
        <is>
          <t>(Unassigned)</t>
        </is>
      </c>
      <c r="L464" t="inlineStr">
        <is>
          <t>Facebook</t>
        </is>
      </c>
      <c r="M464" t="inlineStr">
        <is>
          <t>Direct (campaign tagged in CRM)</t>
        </is>
      </c>
      <c r="N464" t="inlineStr">
        <is>
          <t>6ae197abe70b5c8853916642</t>
        </is>
      </c>
      <c r="O464" t="n">
        <v>1</v>
      </c>
      <c r="P464" s="40">
        <f>IF(A464="Lead",IF(ISNUMBER(MATCH(G464,QualityStatuses,0)),1,0),0)</f>
        <v>0</v>
      </c>
      <c r="Q464" s="40">
        <f>IF(A464="Lead",IF(G464="New Lead",0,1),0)</f>
        <v>0</v>
      </c>
      <c r="R464" s="40">
        <f>IF(A464="Lead",IF(G464="Lost",1,0),0)</f>
        <v>0</v>
      </c>
      <c r="S464" t="n">
        <v>0</v>
      </c>
      <c r="T464" t="n">
        <v>0</v>
      </c>
      <c r="U464" t="n">
        <v>0</v>
      </c>
      <c r="V464" t="n">
        <v>0</v>
      </c>
      <c r="W464" t="n">
        <v>0</v>
      </c>
      <c r="X464" t="n">
        <v>0</v>
      </c>
      <c r="Y464">
        <f>IF(AND(A464="Lead",COUNTIF(MetaCamps,C464)&gt;0),1,0)</f>
        <v>1</v>
      </c>
      <c r="Z464">
        <f>IF(Y464=1,P464,0)</f>
        <v>0</v>
      </c>
    </row>
    <row r="465">
      <c r="A465" t="inlineStr">
        <is>
          <t>Lead</t>
        </is>
      </c>
      <c r="B465" s="39" t="str">
        <f>IFERROR(INDEX(CampTypes,MATCH(C465,CampList,0)),"Unattributed")</f>
        <v>New</v>
      </c>
      <c r="C465" t="inlineStr">
        <is>
          <t>ABO | Natuf | Leads | Unit Franchise | India | Oct26 | V1</t>
        </is>
      </c>
      <c r="D465" t="inlineStr">
        <is>
          <t>Natuf | LAL 1% | India | Jul26 | V1</t>
        </is>
      </c>
      <c r="E465" t="inlineStr">
        <is>
          <t>Natuf | Reel | Brand Ambassador | Heard Of Owning A Cafe | V1</t>
        </is>
      </c>
      <c r="F465" t="inlineStr">
        <is>
          <t>In House Natuf</t>
        </is>
      </c>
      <c r="G465" t="inlineStr">
        <is>
          <t>Follow-Up</t>
        </is>
      </c>
      <c r="H465" s="39" t="str">
        <f>IF(ISNUMBER(MATCH(G465,QualityStatuses,0)),"Quality Lead","Non-Quality Lead")</f>
        <v>Quality Lead</v>
      </c>
      <c r="I465" t="inlineStr">
        <is>
          <t>2026-10</t>
        </is>
      </c>
      <c r="J465" t="inlineStr">
        <is>
          <t>Wk of 2026-10-26</t>
        </is>
      </c>
      <c r="K465" t="inlineStr">
        <is>
          <t>Marshal Malbari</t>
        </is>
      </c>
      <c r="L465" t="inlineStr">
        <is>
          <t>Facebook</t>
        </is>
      </c>
      <c r="M465" t="inlineStr">
        <is>
          <t>Direct (campaign tagged in CRM)</t>
        </is>
      </c>
      <c r="N465" t="inlineStr">
        <is>
          <t>6ae19672eb38b736595ea87d</t>
        </is>
      </c>
      <c r="O465" t="n">
        <v>1</v>
      </c>
      <c r="P465" s="40">
        <f>IF(A465="Lead",IF(ISNUMBER(MATCH(G465,QualityStatuses,0)),1,0),0)</f>
        <v>1</v>
      </c>
      <c r="Q465" s="40">
        <f>IF(A465="Lead",IF(G465="New Lead",0,1),0)</f>
        <v>1</v>
      </c>
      <c r="R465" s="40">
        <f>IF(A465="Lead",IF(G465="Lost",1,0),0)</f>
        <v>0</v>
      </c>
      <c r="S465" t="n">
        <v>1</v>
      </c>
      <c r="T465" t="n">
        <v>1</v>
      </c>
      <c r="U465" t="n">
        <v>0</v>
      </c>
      <c r="V465" t="n">
        <v>0</v>
      </c>
      <c r="W465" t="n">
        <v>0</v>
      </c>
      <c r="X465" t="n">
        <v>0</v>
      </c>
      <c r="Y465">
        <f>IF(AND(A465="Lead",COUNTIF(MetaCamps,C465)&gt;0),1,0)</f>
        <v>1</v>
      </c>
      <c r="Z465">
        <f>IF(Y465=1,P465,0)</f>
        <v>1</v>
      </c>
    </row>
    <row r="466">
      <c r="A466" t="inlineStr">
        <is>
          <t>Lead</t>
        </is>
      </c>
      <c r="B466" s="39" t="str">
        <f>IFERROR(INDEX(CampTypes,MATCH(C466,CampList,0)),"Unattributed")</f>
        <v>New</v>
      </c>
      <c r="C466" t="inlineStr">
        <is>
          <t>ABO | Natuf | Leads | Master Franchise | India | Oct26 | V1</t>
        </is>
      </c>
      <c r="D466" t="inlineStr">
        <is>
          <t>Natuf | LAL 1% | India | Jul26 | V1</t>
        </is>
      </c>
      <c r="E466" t="inlineStr">
        <is>
          <t>Natuf | Static | Become A Levantine Food | V1</t>
        </is>
      </c>
      <c r="F466" t="inlineStr">
        <is>
          <t>Natuf_MF</t>
        </is>
      </c>
      <c r="G466" t="inlineStr">
        <is>
          <t>Connected</t>
        </is>
      </c>
      <c r="H466" s="39" t="str">
        <f>IF(ISNUMBER(MATCH(G466,QualityStatuses,0)),"Quality Lead","Non-Quality Lead")</f>
        <v>Non-Quality Lead</v>
      </c>
      <c r="I466" t="inlineStr">
        <is>
          <t>2026-10</t>
        </is>
      </c>
      <c r="J466" t="inlineStr">
        <is>
          <t>Wk of 2026-10-26</t>
        </is>
      </c>
      <c r="K466" t="inlineStr">
        <is>
          <t>Marshal Malbari</t>
        </is>
      </c>
      <c r="L466" t="inlineStr">
        <is>
          <t>Facebook</t>
        </is>
      </c>
      <c r="M466" t="inlineStr">
        <is>
          <t>Direct (campaign tagged in CRM)</t>
        </is>
      </c>
      <c r="N466" t="inlineStr">
        <is>
          <t>6ae1939f6027689f54f038cc</t>
        </is>
      </c>
      <c r="O466" t="n">
        <v>1</v>
      </c>
      <c r="P466" s="40">
        <f>IF(A466="Lead",IF(ISNUMBER(MATCH(G466,QualityStatuses,0)),1,0),0)</f>
        <v>0</v>
      </c>
      <c r="Q466" s="40">
        <f>IF(A466="Lead",IF(G466="New Lead",0,1),0)</f>
        <v>1</v>
      </c>
      <c r="R466" s="40">
        <f>IF(A466="Lead",IF(G466="Lost",1,0),0)</f>
        <v>0</v>
      </c>
      <c r="S466" t="n">
        <v>1</v>
      </c>
      <c r="T466" t="n">
        <v>1</v>
      </c>
      <c r="U466" t="n">
        <v>0</v>
      </c>
      <c r="V466" t="n">
        <v>0</v>
      </c>
      <c r="W466" t="n">
        <v>0</v>
      </c>
      <c r="X466" t="n">
        <v>0</v>
      </c>
      <c r="Y466">
        <f>IF(AND(A466="Lead",COUNTIF(MetaCamps,C466)&gt;0),1,0)</f>
        <v>1</v>
      </c>
      <c r="Z466">
        <f>IF(Y466=1,P466,0)</f>
        <v>0</v>
      </c>
    </row>
    <row r="467">
      <c r="A467" t="inlineStr">
        <is>
          <t>Lead</t>
        </is>
      </c>
      <c r="B467" s="39" t="str">
        <f>IFERROR(INDEX(CampTypes,MATCH(C467,CampList,0)),"Unattributed")</f>
        <v>New</v>
      </c>
      <c r="C467" t="inlineStr">
        <is>
          <t>ABO | Natuf | Leads | Unit Franchise | India | Oct26 | V1</t>
        </is>
      </c>
      <c r="D467" t="inlineStr">
        <is>
          <t>Natuf | Business Owners | Tier1 + Growth Cities | Oct26 | V1</t>
        </is>
      </c>
      <c r="E467" t="inlineStr">
        <is>
          <t>Natuf | Reel | Brand Ambassador | Heard Of Owning A Cafe | V1</t>
        </is>
      </c>
      <c r="F467" t="inlineStr">
        <is>
          <t>In House Natuf</t>
        </is>
      </c>
      <c r="G467" t="inlineStr">
        <is>
          <t>Qualified</t>
        </is>
      </c>
      <c r="H467" s="39" t="str">
        <f>IF(ISNUMBER(MATCH(G467,QualityStatuses,0)),"Quality Lead","Non-Quality Lead")</f>
        <v>Quality Lead</v>
      </c>
      <c r="I467" t="inlineStr">
        <is>
          <t>2026-10</t>
        </is>
      </c>
      <c r="J467" t="inlineStr">
        <is>
          <t>Wk of 2026-10-26</t>
        </is>
      </c>
      <c r="K467" t="inlineStr">
        <is>
          <t>Omkar Navge</t>
        </is>
      </c>
      <c r="L467" t="inlineStr">
        <is>
          <t>Facebook</t>
        </is>
      </c>
      <c r="M467" t="inlineStr">
        <is>
          <t>Direct (campaign tagged in CRM)</t>
        </is>
      </c>
      <c r="N467" t="inlineStr">
        <is>
          <t>6ae18f3e9266c7320bd1dd2a</t>
        </is>
      </c>
      <c r="O467" t="n">
        <v>1</v>
      </c>
      <c r="P467" s="40">
        <f>IF(A467="Lead",IF(ISNUMBER(MATCH(G467,QualityStatuses,0)),1,0),0)</f>
        <v>1</v>
      </c>
      <c r="Q467" s="40">
        <f>IF(A467="Lead",IF(G467="New Lead",0,1),0)</f>
        <v>1</v>
      </c>
      <c r="R467" s="40">
        <f>IF(A467="Lead",IF(G467="Lost",1,0),0)</f>
        <v>0</v>
      </c>
      <c r="S467" t="n">
        <v>1</v>
      </c>
      <c r="T467" t="n">
        <v>1</v>
      </c>
      <c r="U467" t="n">
        <v>0</v>
      </c>
      <c r="V467" t="n">
        <v>0</v>
      </c>
      <c r="W467" t="n">
        <v>0</v>
      </c>
      <c r="X467" t="n">
        <v>0</v>
      </c>
      <c r="Y467">
        <f>IF(AND(A467="Lead",COUNTIF(MetaCamps,C467)&gt;0),1,0)</f>
        <v>1</v>
      </c>
      <c r="Z467">
        <f>IF(Y467=1,P467,0)</f>
        <v>1</v>
      </c>
    </row>
    <row r="468">
      <c r="A468" t="inlineStr">
        <is>
          <t>Lead</t>
        </is>
      </c>
      <c r="B468" s="39" t="str">
        <f>IFERROR(INDEX(CampTypes,MATCH(C468,CampList,0)),"Unattributed")</f>
        <v>New</v>
      </c>
      <c r="C468" t="inlineStr">
        <is>
          <t>ABO | Natuf | Leads | Unit Franchise | India | Oct26 | V1</t>
        </is>
      </c>
      <c r="D468" t="inlineStr">
        <is>
          <t>Natuf | Investors | Tier1 + Growth Cities | Oct26 | V1</t>
        </is>
      </c>
      <c r="E468" t="inlineStr">
        <is>
          <t>Natuf | Reel | Brand Ambassador | Heard Of Owning A Cafe | V1</t>
        </is>
      </c>
      <c r="F468" t="inlineStr">
        <is>
          <t>In House Natuf</t>
        </is>
      </c>
      <c r="G468" t="inlineStr">
        <is>
          <t>Attempt 1</t>
        </is>
      </c>
      <c r="H468" s="39" t="str">
        <f>IF(ISNUMBER(MATCH(G468,QualityStatuses,0)),"Quality Lead","Non-Quality Lead")</f>
        <v>Non-Quality Lead</v>
      </c>
      <c r="I468" t="inlineStr">
        <is>
          <t>2026-10</t>
        </is>
      </c>
      <c r="J468" t="inlineStr">
        <is>
          <t>Wk of 2026-10-26</t>
        </is>
      </c>
      <c r="K468" t="inlineStr">
        <is>
          <t>Omkar Navge</t>
        </is>
      </c>
      <c r="L468" t="inlineStr">
        <is>
          <t>Facebook</t>
        </is>
      </c>
      <c r="M468" t="inlineStr">
        <is>
          <t>Direct (campaign tagged in CRM)</t>
        </is>
      </c>
      <c r="N468" t="inlineStr">
        <is>
          <t>6ae18aedbe02b66350165f91</t>
        </is>
      </c>
      <c r="O468" t="n">
        <v>1</v>
      </c>
      <c r="P468" s="40">
        <f>IF(A468="Lead",IF(ISNUMBER(MATCH(G468,QualityStatuses,0)),1,0),0)</f>
        <v>0</v>
      </c>
      <c r="Q468" s="40">
        <f>IF(A468="Lead",IF(G468="New Lead",0,1),0)</f>
        <v>1</v>
      </c>
      <c r="R468" s="40">
        <f>IF(A468="Lead",IF(G468="Lost",1,0),0)</f>
        <v>0</v>
      </c>
      <c r="S468" t="n">
        <v>1</v>
      </c>
      <c r="T468" t="n">
        <v>2</v>
      </c>
      <c r="U468" t="n">
        <v>0</v>
      </c>
      <c r="V468" t="n">
        <v>0</v>
      </c>
      <c r="W468" t="n">
        <v>0</v>
      </c>
      <c r="X468" t="n">
        <v>0</v>
      </c>
      <c r="Y468">
        <f>IF(AND(A468="Lead",COUNTIF(MetaCamps,C468)&gt;0),1,0)</f>
        <v>1</v>
      </c>
      <c r="Z468">
        <f>IF(Y468=1,P468,0)</f>
        <v>0</v>
      </c>
    </row>
    <row r="469">
      <c r="A469" t="inlineStr">
        <is>
          <t>Lead</t>
        </is>
      </c>
      <c r="B469" s="39" t="str">
        <f>IFERROR(INDEX(CampTypes,MATCH(C469,CampList,0)),"Unattributed")</f>
        <v>New</v>
      </c>
      <c r="C469" t="inlineStr">
        <is>
          <t>ABO | Natuf | Leads | Unit Franchise | India | Oct26 | V1</t>
        </is>
      </c>
      <c r="D469" t="inlineStr">
        <is>
          <t>Natuf | Business Owners | Tier1 + Growth Cities | Oct26 | V1</t>
        </is>
      </c>
      <c r="E469" t="inlineStr">
        <is>
          <t>Natuf | Reel | Brand Ambassador | Heard Of Owning A Cafe | V1</t>
        </is>
      </c>
      <c r="F469" t="inlineStr">
        <is>
          <t>In House Natuf</t>
        </is>
      </c>
      <c r="G469" t="inlineStr">
        <is>
          <t>Details Shared</t>
        </is>
      </c>
      <c r="H469" s="39" t="str">
        <f>IF(ISNUMBER(MATCH(G469,QualityStatuses,0)),"Quality Lead","Non-Quality Lead")</f>
        <v>Quality Lead</v>
      </c>
      <c r="I469" t="inlineStr">
        <is>
          <t>2026-10</t>
        </is>
      </c>
      <c r="J469" t="inlineStr">
        <is>
          <t>Wk of 2026-10-26</t>
        </is>
      </c>
      <c r="K469" t="inlineStr">
        <is>
          <t>Vikas Pathak</t>
        </is>
      </c>
      <c r="L469" t="inlineStr">
        <is>
          <t>Facebook</t>
        </is>
      </c>
      <c r="M469" t="inlineStr">
        <is>
          <t>Direct (campaign tagged in CRM)</t>
        </is>
      </c>
      <c r="N469" t="inlineStr">
        <is>
          <t>6ae188f8c824b0f34d0cf496</t>
        </is>
      </c>
      <c r="O469" t="n">
        <v>1</v>
      </c>
      <c r="P469" s="40">
        <f>IF(A469="Lead",IF(ISNUMBER(MATCH(G469,QualityStatuses,0)),1,0),0)</f>
        <v>1</v>
      </c>
      <c r="Q469" s="40">
        <f>IF(A469="Lead",IF(G469="New Lead",0,1),0)</f>
        <v>1</v>
      </c>
      <c r="R469" s="40">
        <f>IF(A469="Lead",IF(G469="Lost",1,0),0)</f>
        <v>0</v>
      </c>
      <c r="S469" t="n">
        <v>1</v>
      </c>
      <c r="T469" t="n">
        <v>1</v>
      </c>
      <c r="U469" t="n">
        <v>0</v>
      </c>
      <c r="V469" t="n">
        <v>0</v>
      </c>
      <c r="W469" t="n">
        <v>0</v>
      </c>
      <c r="X469" t="n">
        <v>0</v>
      </c>
      <c r="Y469">
        <f>IF(AND(A469="Lead",COUNTIF(MetaCamps,C469)&gt;0),1,0)</f>
        <v>1</v>
      </c>
      <c r="Z469">
        <f>IF(Y469=1,P469,0)</f>
        <v>1</v>
      </c>
    </row>
    <row r="470">
      <c r="A470" t="inlineStr">
        <is>
          <t>Lead</t>
        </is>
      </c>
      <c r="B470" s="39" t="str">
        <f>IFERROR(INDEX(CampTypes,MATCH(C470,CampList,0)),"Unattributed")</f>
        <v>New</v>
      </c>
      <c r="C470" t="inlineStr">
        <is>
          <t>ABO | Natuf | Leads | Unit Franchise | India | Oct26 | V1</t>
        </is>
      </c>
      <c r="D470" t="inlineStr">
        <is>
          <t>Natuf | Business Owners | Tier1 + Growth Cities | Oct26 | V1</t>
        </is>
      </c>
      <c r="E470" t="inlineStr">
        <is>
          <t>Natuf | Reel | Brand Ambassador | Heard Of Owning A Cafe | V1</t>
        </is>
      </c>
      <c r="F470" t="inlineStr">
        <is>
          <t>In House Natuf</t>
        </is>
      </c>
      <c r="G470" t="inlineStr">
        <is>
          <t>Attempt 1</t>
        </is>
      </c>
      <c r="H470" s="39" t="str">
        <f>IF(ISNUMBER(MATCH(G470,QualityStatuses,0)),"Quality Lead","Non-Quality Lead")</f>
        <v>Non-Quality Lead</v>
      </c>
      <c r="I470" t="inlineStr">
        <is>
          <t>2026-10</t>
        </is>
      </c>
      <c r="J470" t="inlineStr">
        <is>
          <t>Wk of 2026-10-26</t>
        </is>
      </c>
      <c r="K470" t="inlineStr">
        <is>
          <t>Vikas Pathak</t>
        </is>
      </c>
      <c r="L470" t="inlineStr">
        <is>
          <t>Facebook</t>
        </is>
      </c>
      <c r="M470" t="inlineStr">
        <is>
          <t>Direct (campaign tagged in CRM)</t>
        </is>
      </c>
      <c r="N470" t="inlineStr">
        <is>
          <t>6ae188b0142102563d66cd8f</t>
        </is>
      </c>
      <c r="O470" t="n">
        <v>1</v>
      </c>
      <c r="P470" s="40">
        <f>IF(A470="Lead",IF(ISNUMBER(MATCH(G470,QualityStatuses,0)),1,0),0)</f>
        <v>0</v>
      </c>
      <c r="Q470" s="40">
        <f>IF(A470="Lead",IF(G470="New Lead",0,1),0)</f>
        <v>1</v>
      </c>
      <c r="R470" s="40">
        <f>IF(A470="Lead",IF(G470="Lost",1,0),0)</f>
        <v>0</v>
      </c>
      <c r="S470" t="n">
        <v>2</v>
      </c>
      <c r="T470" t="n">
        <v>1</v>
      </c>
      <c r="U470" t="n">
        <v>0</v>
      </c>
      <c r="V470" t="n">
        <v>0</v>
      </c>
      <c r="W470" t="n">
        <v>0</v>
      </c>
      <c r="X470" t="n">
        <v>0</v>
      </c>
      <c r="Y470">
        <f>IF(AND(A470="Lead",COUNTIF(MetaCamps,C470)&gt;0),1,0)</f>
        <v>1</v>
      </c>
      <c r="Z470">
        <f>IF(Y470=1,P470,0)</f>
        <v>0</v>
      </c>
    </row>
    <row r="471">
      <c r="A471" t="inlineStr">
        <is>
          <t>Lead</t>
        </is>
      </c>
      <c r="B471" s="39" t="str">
        <f>IFERROR(INDEX(CampTypes,MATCH(C471,CampList,0)),"Unattributed")</f>
        <v>New</v>
      </c>
      <c r="C471" t="inlineStr">
        <is>
          <t>ABO | Natuf | Leads | Master Franchise | India | Oct26 | V1</t>
        </is>
      </c>
      <c r="D471" t="inlineStr">
        <is>
          <t>Natuf | Investors | Tier1 + Growth Cities | Oct26 | V1</t>
        </is>
      </c>
      <c r="E471" t="inlineStr">
        <is>
          <t>Natuf | Static | Become A Levantine Food | V1</t>
        </is>
      </c>
      <c r="F471" t="inlineStr">
        <is>
          <t>Natuf_MF</t>
        </is>
      </c>
      <c r="G471" t="inlineStr">
        <is>
          <t>Attempt 2</t>
        </is>
      </c>
      <c r="H471" s="39" t="str">
        <f>IF(ISNUMBER(MATCH(G471,QualityStatuses,0)),"Quality Lead","Non-Quality Lead")</f>
        <v>Non-Quality Lead</v>
      </c>
      <c r="I471" t="inlineStr">
        <is>
          <t>2026-10</t>
        </is>
      </c>
      <c r="J471" t="inlineStr">
        <is>
          <t>Wk of 2026-10-26</t>
        </is>
      </c>
      <c r="K471" t="inlineStr">
        <is>
          <t>Marshal Malbari</t>
        </is>
      </c>
      <c r="L471" t="inlineStr">
        <is>
          <t>Facebook</t>
        </is>
      </c>
      <c r="M471" t="inlineStr">
        <is>
          <t>Direct (campaign tagged in CRM)</t>
        </is>
      </c>
      <c r="N471" t="inlineStr">
        <is>
          <t>6ae188782d96a87b18d22e8a</t>
        </is>
      </c>
      <c r="O471" t="n">
        <v>1</v>
      </c>
      <c r="P471" s="40">
        <f>IF(A471="Lead",IF(ISNUMBER(MATCH(G471,QualityStatuses,0)),1,0),0)</f>
        <v>0</v>
      </c>
      <c r="Q471" s="40">
        <f>IF(A471="Lead",IF(G471="New Lead",0,1),0)</f>
        <v>1</v>
      </c>
      <c r="R471" s="40">
        <f>IF(A471="Lead",IF(G471="Lost",1,0),0)</f>
        <v>0</v>
      </c>
      <c r="S471" t="n">
        <v>2</v>
      </c>
      <c r="T471" t="n">
        <v>0</v>
      </c>
      <c r="U471" t="n">
        <v>0</v>
      </c>
      <c r="V471" t="n">
        <v>0</v>
      </c>
      <c r="W471" t="n">
        <v>0</v>
      </c>
      <c r="X471" t="n">
        <v>0</v>
      </c>
      <c r="Y471">
        <f>IF(AND(A471="Lead",COUNTIF(MetaCamps,C471)&gt;0),1,0)</f>
        <v>1</v>
      </c>
      <c r="Z471">
        <f>IF(Y471=1,P471,0)</f>
        <v>0</v>
      </c>
    </row>
    <row r="472">
      <c r="A472" t="inlineStr">
        <is>
          <t>Lead</t>
        </is>
      </c>
      <c r="B472" s="39" t="str">
        <f>IFERROR(INDEX(CampTypes,MATCH(C472,CampList,0)),"Unattributed")</f>
        <v>New</v>
      </c>
      <c r="C472" t="inlineStr">
        <is>
          <t>ABO | Natuf | Leads | Unit Franchise | India | Oct26 | V1</t>
        </is>
      </c>
      <c r="D472" t="inlineStr">
        <is>
          <t>Natuf | Broad | Tier1 + Growth Cities | Oct26 | V1</t>
        </is>
      </c>
      <c r="E472" t="inlineStr">
        <is>
          <t>Natuf | Reel | Brand Ambassador | Heard Of Owning A Cafe | V1</t>
        </is>
      </c>
      <c r="F472" t="inlineStr">
        <is>
          <t>In House Natuf</t>
        </is>
      </c>
      <c r="G472" t="inlineStr">
        <is>
          <t>Attempt 1</t>
        </is>
      </c>
      <c r="H472" s="39" t="str">
        <f>IF(ISNUMBER(MATCH(G472,QualityStatuses,0)),"Quality Lead","Non-Quality Lead")</f>
        <v>Non-Quality Lead</v>
      </c>
      <c r="I472" t="inlineStr">
        <is>
          <t>2026-10</t>
        </is>
      </c>
      <c r="J472" t="inlineStr">
        <is>
          <t>Wk of 2026-10-26</t>
        </is>
      </c>
      <c r="K472" t="inlineStr">
        <is>
          <t>Omkar Navge</t>
        </is>
      </c>
      <c r="L472" t="inlineStr">
        <is>
          <t>Facebook</t>
        </is>
      </c>
      <c r="M472" t="inlineStr">
        <is>
          <t>Direct (campaign tagged in CRM)</t>
        </is>
      </c>
      <c r="N472" t="inlineStr">
        <is>
          <t>6ae185fbb451d216fed86b09</t>
        </is>
      </c>
      <c r="O472" t="n">
        <v>1</v>
      </c>
      <c r="P472" s="40">
        <f>IF(A472="Lead",IF(ISNUMBER(MATCH(G472,QualityStatuses,0)),1,0),0)</f>
        <v>0</v>
      </c>
      <c r="Q472" s="40">
        <f>IF(A472="Lead",IF(G472="New Lead",0,1),0)</f>
        <v>1</v>
      </c>
      <c r="R472" s="40">
        <f>IF(A472="Lead",IF(G472="Lost",1,0),0)</f>
        <v>0</v>
      </c>
      <c r="S472" t="n">
        <v>1</v>
      </c>
      <c r="T472" t="n">
        <v>0</v>
      </c>
      <c r="U472" t="n">
        <v>0</v>
      </c>
      <c r="V472" t="n">
        <v>0</v>
      </c>
      <c r="W472" t="n">
        <v>0</v>
      </c>
      <c r="X472" t="n">
        <v>0</v>
      </c>
      <c r="Y472">
        <f>IF(AND(A472="Lead",COUNTIF(MetaCamps,C472)&gt;0),1,0)</f>
        <v>1</v>
      </c>
      <c r="Z472">
        <f>IF(Y472=1,P472,0)</f>
        <v>0</v>
      </c>
    </row>
    <row r="473">
      <c r="A473" t="inlineStr">
        <is>
          <t>Lead</t>
        </is>
      </c>
      <c r="B473" s="39" t="str">
        <f>IFERROR(INDEX(CampTypes,MATCH(C473,CampList,0)),"Unattributed")</f>
        <v>New</v>
      </c>
      <c r="C473" t="inlineStr">
        <is>
          <t>ABO | Natuf | Leads | Master Franchise | India | Oct26 | V1</t>
        </is>
      </c>
      <c r="D473" t="inlineStr">
        <is>
          <t>Natuf | Investors | Tier1 + Growth Cities | Oct26 | V1</t>
        </is>
      </c>
      <c r="E473" t="inlineStr">
        <is>
          <t>Natuf | Static | Become A Levantine Food | V1</t>
        </is>
      </c>
      <c r="F473" t="inlineStr">
        <is>
          <t>Natuf_MF</t>
        </is>
      </c>
      <c r="G473" t="inlineStr">
        <is>
          <t>Attempt 1</t>
        </is>
      </c>
      <c r="H473" s="39" t="str">
        <f>IF(ISNUMBER(MATCH(G473,QualityStatuses,0)),"Quality Lead","Non-Quality Lead")</f>
        <v>Non-Quality Lead</v>
      </c>
      <c r="I473" t="inlineStr">
        <is>
          <t>2026-10</t>
        </is>
      </c>
      <c r="J473" t="inlineStr">
        <is>
          <t>Wk of 2026-10-26</t>
        </is>
      </c>
      <c r="K473" t="inlineStr">
        <is>
          <t>Marshal Malbari</t>
        </is>
      </c>
      <c r="L473" t="inlineStr">
        <is>
          <t>Facebook</t>
        </is>
      </c>
      <c r="M473" t="inlineStr">
        <is>
          <t>Direct (campaign tagged in CRM)</t>
        </is>
      </c>
      <c r="N473" t="inlineStr">
        <is>
          <t>6ae1847eb451d216fed867b3</t>
        </is>
      </c>
      <c r="O473" t="n">
        <v>1</v>
      </c>
      <c r="P473" s="40">
        <f>IF(A473="Lead",IF(ISNUMBER(MATCH(G473,QualityStatuses,0)),1,0),0)</f>
        <v>0</v>
      </c>
      <c r="Q473" s="40">
        <f>IF(A473="Lead",IF(G473="New Lead",0,1),0)</f>
        <v>1</v>
      </c>
      <c r="R473" s="40">
        <f>IF(A473="Lead",IF(G473="Lost",1,0),0)</f>
        <v>0</v>
      </c>
      <c r="S473" t="n">
        <v>1</v>
      </c>
      <c r="T473" t="n">
        <v>0</v>
      </c>
      <c r="U473" t="n">
        <v>0</v>
      </c>
      <c r="V473" t="n">
        <v>0</v>
      </c>
      <c r="W473" t="n">
        <v>0</v>
      </c>
      <c r="X473" t="n">
        <v>0</v>
      </c>
      <c r="Y473">
        <f>IF(AND(A473="Lead",COUNTIF(MetaCamps,C473)&gt;0),1,0)</f>
        <v>1</v>
      </c>
      <c r="Z473">
        <f>IF(Y473=1,P473,0)</f>
        <v>0</v>
      </c>
    </row>
    <row r="474">
      <c r="A474" t="inlineStr">
        <is>
          <t>Lead</t>
        </is>
      </c>
      <c r="B474" s="39" t="str">
        <f>IFERROR(INDEX(CampTypes,MATCH(C474,CampList,0)),"Unattributed")</f>
        <v>New</v>
      </c>
      <c r="C474" t="inlineStr">
        <is>
          <t>ABO | Natuf | Leads | Unit Franchise | India | Oct26 | V1</t>
        </is>
      </c>
      <c r="D474" t="inlineStr">
        <is>
          <t>Natuf | Investors | Tier1 + Growth Cities | Oct26 | V1</t>
        </is>
      </c>
      <c r="E474" t="inlineStr">
        <is>
          <t>Natuf | Reel | Brand Ambassador | Heard Of Owning A Cafe | V1</t>
        </is>
      </c>
      <c r="F474" t="inlineStr">
        <is>
          <t>In House Natuf</t>
        </is>
      </c>
      <c r="G474" t="inlineStr">
        <is>
          <t>Attempt 2</t>
        </is>
      </c>
      <c r="H474" s="39" t="str">
        <f>IF(ISNUMBER(MATCH(G474,QualityStatuses,0)),"Quality Lead","Non-Quality Lead")</f>
        <v>Non-Quality Lead</v>
      </c>
      <c r="I474" t="inlineStr">
        <is>
          <t>2026-10</t>
        </is>
      </c>
      <c r="J474" t="inlineStr">
        <is>
          <t>Wk of 2026-10-26</t>
        </is>
      </c>
      <c r="K474" t="inlineStr">
        <is>
          <t>Vikas Pathak</t>
        </is>
      </c>
      <c r="L474" t="inlineStr">
        <is>
          <t>Facebook</t>
        </is>
      </c>
      <c r="M474" t="inlineStr">
        <is>
          <t>Direct (campaign tagged in CRM)</t>
        </is>
      </c>
      <c r="N474" t="inlineStr">
        <is>
          <t>6ae183536bd99ddadf9bad7c</t>
        </is>
      </c>
      <c r="O474" t="n">
        <v>1</v>
      </c>
      <c r="P474" s="40">
        <f>IF(A474="Lead",IF(ISNUMBER(MATCH(G474,QualityStatuses,0)),1,0),0)</f>
        <v>0</v>
      </c>
      <c r="Q474" s="40">
        <f>IF(A474="Lead",IF(G474="New Lead",0,1),0)</f>
        <v>1</v>
      </c>
      <c r="R474" s="40">
        <f>IF(A474="Lead",IF(G474="Lost",1,0),0)</f>
        <v>0</v>
      </c>
      <c r="S474" t="n">
        <v>2</v>
      </c>
      <c r="T474" t="n">
        <v>0</v>
      </c>
      <c r="U474" t="n">
        <v>0</v>
      </c>
      <c r="V474" t="n">
        <v>0</v>
      </c>
      <c r="W474" t="n">
        <v>0</v>
      </c>
      <c r="X474" t="n">
        <v>0</v>
      </c>
      <c r="Y474">
        <f>IF(AND(A474="Lead",COUNTIF(MetaCamps,C474)&gt;0),1,0)</f>
        <v>1</v>
      </c>
      <c r="Z474">
        <f>IF(Y474=1,P474,0)</f>
        <v>0</v>
      </c>
    </row>
    <row r="475">
      <c r="A475" t="inlineStr">
        <is>
          <t>Lead</t>
        </is>
      </c>
      <c r="B475" s="39" t="str">
        <f>IFERROR(INDEX(CampTypes,MATCH(C475,CampList,0)),"Unattributed")</f>
        <v>New</v>
      </c>
      <c r="C475" t="inlineStr">
        <is>
          <t>ABO | Natuf | Leads | Master Franchise | India | Oct26 | V1</t>
        </is>
      </c>
      <c r="D475" t="inlineStr">
        <is>
          <t>Natuf | Investors | Tier1 + Growth Cities | Oct26 | V1</t>
        </is>
      </c>
      <c r="E475" t="inlineStr">
        <is>
          <t>Natuf | Static | Become A Levantine Food | V1</t>
        </is>
      </c>
      <c r="F475" t="inlineStr">
        <is>
          <t>Natuf_MF</t>
        </is>
      </c>
      <c r="G475" t="inlineStr">
        <is>
          <t>Lost</t>
        </is>
      </c>
      <c r="H475" s="39" t="str">
        <f>IF(ISNUMBER(MATCH(G475,QualityStatuses,0)),"Quality Lead","Non-Quality Lead")</f>
        <v>Non-Quality Lead</v>
      </c>
      <c r="I475" t="inlineStr">
        <is>
          <t>2026-10</t>
        </is>
      </c>
      <c r="J475" t="inlineStr">
        <is>
          <t>Wk of 2026-10-26</t>
        </is>
      </c>
      <c r="K475" t="inlineStr">
        <is>
          <t>Marshal Malbari</t>
        </is>
      </c>
      <c r="L475" t="inlineStr">
        <is>
          <t>Facebook</t>
        </is>
      </c>
      <c r="M475" t="inlineStr">
        <is>
          <t>Direct (campaign tagged in CRM)</t>
        </is>
      </c>
      <c r="N475" t="inlineStr">
        <is>
          <t>6ae17f4d0ebba68e52e02b20</t>
        </is>
      </c>
      <c r="O475" t="n">
        <v>1</v>
      </c>
      <c r="P475" s="40">
        <f>IF(A475="Lead",IF(ISNUMBER(MATCH(G475,QualityStatuses,0)),1,0),0)</f>
        <v>0</v>
      </c>
      <c r="Q475" s="40">
        <f>IF(A475="Lead",IF(G475="New Lead",0,1),0)</f>
        <v>1</v>
      </c>
      <c r="R475" s="40">
        <f>IF(A475="Lead",IF(G475="Lost",1,0),0)</f>
        <v>1</v>
      </c>
      <c r="S475" t="n">
        <v>1</v>
      </c>
      <c r="T475" t="n">
        <v>1</v>
      </c>
      <c r="U475" t="n">
        <v>0</v>
      </c>
      <c r="V475" t="n">
        <v>0</v>
      </c>
      <c r="W475" t="n">
        <v>0</v>
      </c>
      <c r="X475" t="n">
        <v>0</v>
      </c>
      <c r="Y475">
        <f>IF(AND(A475="Lead",COUNTIF(MetaCamps,C475)&gt;0),1,0)</f>
        <v>1</v>
      </c>
      <c r="Z475">
        <f>IF(Y475=1,P475,0)</f>
        <v>0</v>
      </c>
    </row>
    <row r="476">
      <c r="A476" t="inlineStr">
        <is>
          <t>Lead</t>
        </is>
      </c>
      <c r="B476" s="39" t="str">
        <f>IFERROR(INDEX(CampTypes,MATCH(C476,CampList,0)),"Unattributed")</f>
        <v>New</v>
      </c>
      <c r="C476" t="inlineStr">
        <is>
          <t>ABO | Natuf | Leads | Master Franchise | India | Oct26 | V1</t>
        </is>
      </c>
      <c r="D476" t="inlineStr">
        <is>
          <t>Natuf | Business Owners | Tier1 + Growth Cities | Oct26 | V1</t>
        </is>
      </c>
      <c r="E476" t="inlineStr">
        <is>
          <t>Natuf | Static | Become A Levantine Food | V1</t>
        </is>
      </c>
      <c r="F476" t="inlineStr">
        <is>
          <t>Natuf_MF</t>
        </is>
      </c>
      <c r="G476" t="inlineStr">
        <is>
          <t>Attempt 1</t>
        </is>
      </c>
      <c r="H476" s="39" t="str">
        <f>IF(ISNUMBER(MATCH(G476,QualityStatuses,0)),"Quality Lead","Non-Quality Lead")</f>
        <v>Non-Quality Lead</v>
      </c>
      <c r="I476" t="inlineStr">
        <is>
          <t>2026-10</t>
        </is>
      </c>
      <c r="J476" t="inlineStr">
        <is>
          <t>Wk of 2026-10-26</t>
        </is>
      </c>
      <c r="K476" t="inlineStr">
        <is>
          <t>Marshal Malbari</t>
        </is>
      </c>
      <c r="L476" t="inlineStr">
        <is>
          <t>Facebook</t>
        </is>
      </c>
      <c r="M476" t="inlineStr">
        <is>
          <t>Direct (campaign tagged in CRM)</t>
        </is>
      </c>
      <c r="N476" t="inlineStr">
        <is>
          <t>6ae17ece228eb05f7be2462f</t>
        </is>
      </c>
      <c r="O476" t="n">
        <v>1</v>
      </c>
      <c r="P476" s="40">
        <f>IF(A476="Lead",IF(ISNUMBER(MATCH(G476,QualityStatuses,0)),1,0),0)</f>
        <v>0</v>
      </c>
      <c r="Q476" s="40">
        <f>IF(A476="Lead",IF(G476="New Lead",0,1),0)</f>
        <v>1</v>
      </c>
      <c r="R476" s="40">
        <f>IF(A476="Lead",IF(G476="Lost",1,0),0)</f>
        <v>0</v>
      </c>
      <c r="S476" t="n">
        <v>1</v>
      </c>
      <c r="T476" t="n">
        <v>0</v>
      </c>
      <c r="U476" t="n">
        <v>0</v>
      </c>
      <c r="V476" t="n">
        <v>0</v>
      </c>
      <c r="W476" t="n">
        <v>0</v>
      </c>
      <c r="X476" t="n">
        <v>0</v>
      </c>
      <c r="Y476">
        <f>IF(AND(A476="Lead",COUNTIF(MetaCamps,C476)&gt;0),1,0)</f>
        <v>1</v>
      </c>
      <c r="Z476">
        <f>IF(Y476=1,P476,0)</f>
        <v>0</v>
      </c>
    </row>
    <row r="477">
      <c r="A477" t="inlineStr">
        <is>
          <t>Lead</t>
        </is>
      </c>
      <c r="B477" s="39" t="str">
        <f>IFERROR(INDEX(CampTypes,MATCH(C477,CampList,0)),"Unattributed")</f>
        <v>New</v>
      </c>
      <c r="C477" t="inlineStr">
        <is>
          <t>ABO | Natuf | Leads | Master Franchise | India | Oct26 | V1</t>
        </is>
      </c>
      <c r="D477" t="inlineStr">
        <is>
          <t>Natuf | LAL 1% | India | Jul26 | V1</t>
        </is>
      </c>
      <c r="E477" t="inlineStr">
        <is>
          <t>Natuf | Static | Become A Levantine Food | V1</t>
        </is>
      </c>
      <c r="F477" t="inlineStr">
        <is>
          <t>Natuf_MF</t>
        </is>
      </c>
      <c r="G477" t="inlineStr">
        <is>
          <t>Attempt 1</t>
        </is>
      </c>
      <c r="H477" s="39" t="str">
        <f>IF(ISNUMBER(MATCH(G477,QualityStatuses,0)),"Quality Lead","Non-Quality Lead")</f>
        <v>Non-Quality Lead</v>
      </c>
      <c r="I477" t="inlineStr">
        <is>
          <t>2026-10</t>
        </is>
      </c>
      <c r="J477" t="inlineStr">
        <is>
          <t>Wk of 2026-10-26</t>
        </is>
      </c>
      <c r="K477" t="inlineStr">
        <is>
          <t>Marshal Malbari</t>
        </is>
      </c>
      <c r="L477" t="inlineStr">
        <is>
          <t>Facebook</t>
        </is>
      </c>
      <c r="M477" t="inlineStr">
        <is>
          <t>Direct (campaign tagged in CRM)</t>
        </is>
      </c>
      <c r="N477" t="inlineStr">
        <is>
          <t>6ae17d983be86dc644111ed2</t>
        </is>
      </c>
      <c r="O477" t="n">
        <v>1</v>
      </c>
      <c r="P477" s="40">
        <f>IF(A477="Lead",IF(ISNUMBER(MATCH(G477,QualityStatuses,0)),1,0),0)</f>
        <v>0</v>
      </c>
      <c r="Q477" s="40">
        <f>IF(A477="Lead",IF(G477="New Lead",0,1),0)</f>
        <v>1</v>
      </c>
      <c r="R477" s="40">
        <f>IF(A477="Lead",IF(G477="Lost",1,0),0)</f>
        <v>0</v>
      </c>
      <c r="S477" t="n">
        <v>1</v>
      </c>
      <c r="T477" t="n">
        <v>0</v>
      </c>
      <c r="U477" t="n">
        <v>0</v>
      </c>
      <c r="V477" t="n">
        <v>0</v>
      </c>
      <c r="W477" t="n">
        <v>0</v>
      </c>
      <c r="X477" t="n">
        <v>0</v>
      </c>
      <c r="Y477">
        <f>IF(AND(A477="Lead",COUNTIF(MetaCamps,C477)&gt;0),1,0)</f>
        <v>1</v>
      </c>
      <c r="Z477">
        <f>IF(Y477=1,P477,0)</f>
        <v>0</v>
      </c>
    </row>
    <row r="478">
      <c r="A478" t="inlineStr">
        <is>
          <t>Lead</t>
        </is>
      </c>
      <c r="B478" s="39" t="str">
        <f>IFERROR(INDEX(CampTypes,MATCH(C478,CampList,0)),"Unattributed")</f>
        <v>New</v>
      </c>
      <c r="C478" t="inlineStr">
        <is>
          <t>ABO | Natuf | Leads | Unit Franchise | India | Oct26 | V1</t>
        </is>
      </c>
      <c r="D478" t="inlineStr">
        <is>
          <t>Natuf | Broad | Tier1 + Growth Cities | Oct26 | V1</t>
        </is>
      </c>
      <c r="E478" t="inlineStr">
        <is>
          <t>Natuf | Reel | Brand Ambassador | Heard Of Owning A Cafe | V1</t>
        </is>
      </c>
      <c r="F478" t="inlineStr">
        <is>
          <t>In House Natuf</t>
        </is>
      </c>
      <c r="G478" t="inlineStr">
        <is>
          <t>Attempt 1</t>
        </is>
      </c>
      <c r="H478" s="39" t="str">
        <f>IF(ISNUMBER(MATCH(G478,QualityStatuses,0)),"Quality Lead","Non-Quality Lead")</f>
        <v>Non-Quality Lead</v>
      </c>
      <c r="I478" t="inlineStr">
        <is>
          <t>2026-10</t>
        </is>
      </c>
      <c r="J478" t="inlineStr">
        <is>
          <t>Wk of 2026-10-26</t>
        </is>
      </c>
      <c r="K478" t="inlineStr">
        <is>
          <t>Omkar Navge</t>
        </is>
      </c>
      <c r="L478" t="inlineStr">
        <is>
          <t>Facebook</t>
        </is>
      </c>
      <c r="M478" t="inlineStr">
        <is>
          <t>Direct (campaign tagged in CRM)</t>
        </is>
      </c>
      <c r="N478" t="inlineStr">
        <is>
          <t>6ae17d5fc32b0836e5fce617</t>
        </is>
      </c>
      <c r="O478" t="n">
        <v>1</v>
      </c>
      <c r="P478" s="40">
        <f>IF(A478="Lead",IF(ISNUMBER(MATCH(G478,QualityStatuses,0)),1,0),0)</f>
        <v>0</v>
      </c>
      <c r="Q478" s="40">
        <f>IF(A478="Lead",IF(G478="New Lead",0,1),0)</f>
        <v>1</v>
      </c>
      <c r="R478" s="40">
        <f>IF(A478="Lead",IF(G478="Lost",1,0),0)</f>
        <v>0</v>
      </c>
      <c r="S478" t="n">
        <v>2</v>
      </c>
      <c r="T478" t="n">
        <v>0</v>
      </c>
      <c r="U478" t="n">
        <v>0</v>
      </c>
      <c r="V478" t="n">
        <v>0</v>
      </c>
      <c r="W478" t="n">
        <v>0</v>
      </c>
      <c r="X478" t="n">
        <v>0</v>
      </c>
      <c r="Y478">
        <f>IF(AND(A478="Lead",COUNTIF(MetaCamps,C478)&gt;0),1,0)</f>
        <v>1</v>
      </c>
      <c r="Z478">
        <f>IF(Y478=1,P478,0)</f>
        <v>0</v>
      </c>
    </row>
    <row r="479">
      <c r="A479" t="inlineStr">
        <is>
          <t>Lead</t>
        </is>
      </c>
      <c r="B479" s="39" t="str">
        <f>IFERROR(INDEX(CampTypes,MATCH(C479,CampList,0)),"Unattributed")</f>
        <v>New</v>
      </c>
      <c r="C479" t="inlineStr">
        <is>
          <t>ABO | Natuf | Leads | Master Franchise | India | Oct26 | V1</t>
        </is>
      </c>
      <c r="D479" t="inlineStr">
        <is>
          <t>Natuf | Investors | Tier1 + Growth Cities | Oct26 | V1</t>
        </is>
      </c>
      <c r="E479" t="inlineStr">
        <is>
          <t>Natuf | Static | Become A Levantine Food | V1</t>
        </is>
      </c>
      <c r="F479" t="inlineStr">
        <is>
          <t>Natuf_MF</t>
        </is>
      </c>
      <c r="G479" t="inlineStr">
        <is>
          <t>Lost</t>
        </is>
      </c>
      <c r="H479" s="39" t="str">
        <f>IF(ISNUMBER(MATCH(G479,QualityStatuses,0)),"Quality Lead","Non-Quality Lead")</f>
        <v>Non-Quality Lead</v>
      </c>
      <c r="I479" t="inlineStr">
        <is>
          <t>2026-10</t>
        </is>
      </c>
      <c r="J479" t="inlineStr">
        <is>
          <t>Wk of 2026-10-26</t>
        </is>
      </c>
      <c r="K479" t="inlineStr">
        <is>
          <t>Marshal Malbari</t>
        </is>
      </c>
      <c r="L479" t="inlineStr">
        <is>
          <t>Facebook</t>
        </is>
      </c>
      <c r="M479" t="inlineStr">
        <is>
          <t>Direct (campaign tagged in CRM)</t>
        </is>
      </c>
      <c r="N479" t="inlineStr">
        <is>
          <t>6ae17ccdede5f2afd6e255e4</t>
        </is>
      </c>
      <c r="O479" t="n">
        <v>1</v>
      </c>
      <c r="P479" s="40">
        <f>IF(A479="Lead",IF(ISNUMBER(MATCH(G479,QualityStatuses,0)),1,0),0)</f>
        <v>0</v>
      </c>
      <c r="Q479" s="40">
        <f>IF(A479="Lead",IF(G479="New Lead",0,1),0)</f>
        <v>1</v>
      </c>
      <c r="R479" s="40">
        <f>IF(A479="Lead",IF(G479="Lost",1,0),0)</f>
        <v>1</v>
      </c>
      <c r="S479" t="n">
        <v>1</v>
      </c>
      <c r="T479" t="n">
        <v>1</v>
      </c>
      <c r="U479" t="n">
        <v>0</v>
      </c>
      <c r="V479" t="n">
        <v>0</v>
      </c>
      <c r="W479" t="n">
        <v>0</v>
      </c>
      <c r="X479" t="n">
        <v>0</v>
      </c>
      <c r="Y479">
        <f>IF(AND(A479="Lead",COUNTIF(MetaCamps,C479)&gt;0),1,0)</f>
        <v>1</v>
      </c>
      <c r="Z479">
        <f>IF(Y479=1,P479,0)</f>
        <v>0</v>
      </c>
    </row>
    <row r="480">
      <c r="A480" t="inlineStr">
        <is>
          <t>Lead</t>
        </is>
      </c>
      <c r="B480" s="39" t="str">
        <f>IFERROR(INDEX(CampTypes,MATCH(C480,CampList,0)),"Unattributed")</f>
        <v>New</v>
      </c>
      <c r="C480" t="inlineStr">
        <is>
          <t>ABO | Natuf | Leads | Master Franchise | India | Oct26 | V1</t>
        </is>
      </c>
      <c r="D480" t="inlineStr">
        <is>
          <t>Natuf | Investors | Tier1 + Growth Cities | Oct26 | V1</t>
        </is>
      </c>
      <c r="E480" t="inlineStr">
        <is>
          <t>Natuf | Static | Become A Levantine Food | V1</t>
        </is>
      </c>
      <c r="F480" t="inlineStr">
        <is>
          <t>Natuf_MF</t>
        </is>
      </c>
      <c r="G480" t="inlineStr">
        <is>
          <t>Attempt 1</t>
        </is>
      </c>
      <c r="H480" s="39" t="str">
        <f>IF(ISNUMBER(MATCH(G480,QualityStatuses,0)),"Quality Lead","Non-Quality Lead")</f>
        <v>Non-Quality Lead</v>
      </c>
      <c r="I480" t="inlineStr">
        <is>
          <t>2026-10</t>
        </is>
      </c>
      <c r="J480" t="inlineStr">
        <is>
          <t>Wk of 2026-10-26</t>
        </is>
      </c>
      <c r="K480" t="inlineStr">
        <is>
          <t>Marshal Malbari</t>
        </is>
      </c>
      <c r="L480" t="inlineStr">
        <is>
          <t>Facebook</t>
        </is>
      </c>
      <c r="M480" t="inlineStr">
        <is>
          <t>Direct (campaign tagged in CRM)</t>
        </is>
      </c>
      <c r="N480" t="inlineStr">
        <is>
          <t>6ae17cc764ce912f249cae17</t>
        </is>
      </c>
      <c r="O480" t="n">
        <v>1</v>
      </c>
      <c r="P480" s="40">
        <f>IF(A480="Lead",IF(ISNUMBER(MATCH(G480,QualityStatuses,0)),1,0),0)</f>
        <v>0</v>
      </c>
      <c r="Q480" s="40">
        <f>IF(A480="Lead",IF(G480="New Lead",0,1),0)</f>
        <v>1</v>
      </c>
      <c r="R480" s="40">
        <f>IF(A480="Lead",IF(G480="Lost",1,0),0)</f>
        <v>0</v>
      </c>
      <c r="S480" t="n">
        <v>1</v>
      </c>
      <c r="T480" t="n">
        <v>0</v>
      </c>
      <c r="U480" t="n">
        <v>0</v>
      </c>
      <c r="V480" t="n">
        <v>0</v>
      </c>
      <c r="W480" t="n">
        <v>0</v>
      </c>
      <c r="X480" t="n">
        <v>0</v>
      </c>
      <c r="Y480">
        <f>IF(AND(A480="Lead",COUNTIF(MetaCamps,C480)&gt;0),1,0)</f>
        <v>1</v>
      </c>
      <c r="Z480">
        <f>IF(Y480=1,P480,0)</f>
        <v>0</v>
      </c>
    </row>
    <row r="481">
      <c r="A481" t="inlineStr">
        <is>
          <t>Lead</t>
        </is>
      </c>
      <c r="B481" s="39" t="str">
        <f>IFERROR(INDEX(CampTypes,MATCH(C481,CampList,0)),"Unattributed")</f>
        <v>New</v>
      </c>
      <c r="C481" t="inlineStr">
        <is>
          <t>ABO | Natuf | Leads | Master Franchise | India | Oct26 | V1</t>
        </is>
      </c>
      <c r="D481" t="inlineStr">
        <is>
          <t>Natuf | LAL 1% | India | Jul26 | V1</t>
        </is>
      </c>
      <c r="E481" t="inlineStr">
        <is>
          <t>Natuf | Static | Become A Levantine Food | V1</t>
        </is>
      </c>
      <c r="F481" t="inlineStr">
        <is>
          <t>Natuf_MF</t>
        </is>
      </c>
      <c r="G481" t="inlineStr">
        <is>
          <t>Attempt 3</t>
        </is>
      </c>
      <c r="H481" s="39" t="str">
        <f>IF(ISNUMBER(MATCH(G481,QualityStatuses,0)),"Quality Lead","Non-Quality Lead")</f>
        <v>Non-Quality Lead</v>
      </c>
      <c r="I481" t="inlineStr">
        <is>
          <t>2026-10</t>
        </is>
      </c>
      <c r="J481" t="inlineStr">
        <is>
          <t>Wk of 2026-10-26</t>
        </is>
      </c>
      <c r="K481" t="inlineStr">
        <is>
          <t>Marshal Malbari</t>
        </is>
      </c>
      <c r="L481" t="inlineStr">
        <is>
          <t>Facebook</t>
        </is>
      </c>
      <c r="M481" t="inlineStr">
        <is>
          <t>Direct (campaign tagged in CRM)</t>
        </is>
      </c>
      <c r="N481" t="inlineStr">
        <is>
          <t>6ae17b486b071f977219fa91</t>
        </is>
      </c>
      <c r="O481" t="n">
        <v>1</v>
      </c>
      <c r="P481" s="40">
        <f>IF(A481="Lead",IF(ISNUMBER(MATCH(G481,QualityStatuses,0)),1,0),0)</f>
        <v>0</v>
      </c>
      <c r="Q481" s="40">
        <f>IF(A481="Lead",IF(G481="New Lead",0,1),0)</f>
        <v>1</v>
      </c>
      <c r="R481" s="40">
        <f>IF(A481="Lead",IF(G481="Lost",1,0),0)</f>
        <v>0</v>
      </c>
      <c r="S481" t="n">
        <v>3</v>
      </c>
      <c r="T481" t="n">
        <v>3</v>
      </c>
      <c r="U481" t="n">
        <v>0</v>
      </c>
      <c r="V481" t="n">
        <v>0</v>
      </c>
      <c r="W481" t="n">
        <v>0</v>
      </c>
      <c r="X481" t="n">
        <v>0</v>
      </c>
      <c r="Y481">
        <f>IF(AND(A481="Lead",COUNTIF(MetaCamps,C481)&gt;0),1,0)</f>
        <v>1</v>
      </c>
      <c r="Z481">
        <f>IF(Y481=1,P481,0)</f>
        <v>0</v>
      </c>
    </row>
    <row r="482">
      <c r="A482" t="inlineStr">
        <is>
          <t>Lead</t>
        </is>
      </c>
      <c r="B482" s="39" t="str">
        <f>IFERROR(INDEX(CampTypes,MATCH(C482,CampList,0)),"Unattributed")</f>
        <v>New</v>
      </c>
      <c r="C482" t="inlineStr">
        <is>
          <t>ABO | Natuf | Leads | Unit Franchise | India | Oct26 | V1</t>
        </is>
      </c>
      <c r="D482" t="inlineStr">
        <is>
          <t>Natuf | Broad | Tier1 + Growth Cities | Oct26 | V1</t>
        </is>
      </c>
      <c r="E482" t="inlineStr">
        <is>
          <t>Natuf | Reel | Brand Ambassador | Heard Of Owning A Cafe | V1</t>
        </is>
      </c>
      <c r="F482" t="inlineStr">
        <is>
          <t>In House Natuf</t>
        </is>
      </c>
      <c r="G482" t="inlineStr">
        <is>
          <t>Attempt 3</t>
        </is>
      </c>
      <c r="H482" s="39" t="str">
        <f>IF(ISNUMBER(MATCH(G482,QualityStatuses,0)),"Quality Lead","Non-Quality Lead")</f>
        <v>Non-Quality Lead</v>
      </c>
      <c r="I482" t="inlineStr">
        <is>
          <t>2026-10</t>
        </is>
      </c>
      <c r="J482" t="inlineStr">
        <is>
          <t>Wk of 2026-10-26</t>
        </is>
      </c>
      <c r="K482" t="inlineStr">
        <is>
          <t>Marshal Malbari</t>
        </is>
      </c>
      <c r="L482" t="inlineStr">
        <is>
          <t>Facebook</t>
        </is>
      </c>
      <c r="M482" t="inlineStr">
        <is>
          <t>Direct (campaign tagged in CRM)</t>
        </is>
      </c>
      <c r="N482" t="inlineStr">
        <is>
          <t>6ae1790b857ae9e4754cb4b0</t>
        </is>
      </c>
      <c r="O482" t="n">
        <v>1</v>
      </c>
      <c r="P482" s="40">
        <f>IF(A482="Lead",IF(ISNUMBER(MATCH(G482,QualityStatuses,0)),1,0),0)</f>
        <v>0</v>
      </c>
      <c r="Q482" s="40">
        <f>IF(A482="Lead",IF(G482="New Lead",0,1),0)</f>
        <v>1</v>
      </c>
      <c r="R482" s="40">
        <f>IF(A482="Lead",IF(G482="Lost",1,0),0)</f>
        <v>0</v>
      </c>
      <c r="S482" t="n">
        <v>3</v>
      </c>
      <c r="T482" t="n">
        <v>1</v>
      </c>
      <c r="U482" t="n">
        <v>0</v>
      </c>
      <c r="V482" t="n">
        <v>0</v>
      </c>
      <c r="W482" t="n">
        <v>0</v>
      </c>
      <c r="X482" t="n">
        <v>0</v>
      </c>
      <c r="Y482">
        <f>IF(AND(A482="Lead",COUNTIF(MetaCamps,C482)&gt;0),1,0)</f>
        <v>1</v>
      </c>
      <c r="Z482">
        <f>IF(Y482=1,P482,0)</f>
        <v>0</v>
      </c>
    </row>
    <row r="483">
      <c r="A483" t="inlineStr">
        <is>
          <t>Lead</t>
        </is>
      </c>
      <c r="B483" s="39" t="str">
        <f>IFERROR(INDEX(CampTypes,MATCH(C483,CampList,0)),"Unattributed")</f>
        <v>New</v>
      </c>
      <c r="C483" t="inlineStr">
        <is>
          <t>ABO | Natuf | Leads | Unit Franchise | India | Oct26 | V1</t>
        </is>
      </c>
      <c r="D483" t="inlineStr">
        <is>
          <t>Natuf | Broad | Tier1 + Growth Cities | Oct26 | V1</t>
        </is>
      </c>
      <c r="E483" t="inlineStr">
        <is>
          <t>Natuf | Reel | Brand Ambassador | Heard Of Owning A Cafe | V1</t>
        </is>
      </c>
      <c r="F483" t="inlineStr">
        <is>
          <t>In House Natuf</t>
        </is>
      </c>
      <c r="G483" t="inlineStr">
        <is>
          <t>Attempt 1</t>
        </is>
      </c>
      <c r="H483" s="39" t="str">
        <f>IF(ISNUMBER(MATCH(G483,QualityStatuses,0)),"Quality Lead","Non-Quality Lead")</f>
        <v>Non-Quality Lead</v>
      </c>
      <c r="I483" t="inlineStr">
        <is>
          <t>2026-10</t>
        </is>
      </c>
      <c r="J483" t="inlineStr">
        <is>
          <t>Wk of 2026-10-26</t>
        </is>
      </c>
      <c r="K483" t="inlineStr">
        <is>
          <t>Omkar Navge</t>
        </is>
      </c>
      <c r="L483" t="inlineStr">
        <is>
          <t>Facebook</t>
        </is>
      </c>
      <c r="M483" t="inlineStr">
        <is>
          <t>Direct (campaign tagged in CRM)</t>
        </is>
      </c>
      <c r="N483" t="inlineStr">
        <is>
          <t>6ae173b03cec4dacce4b2e3e</t>
        </is>
      </c>
      <c r="O483" t="n">
        <v>1</v>
      </c>
      <c r="P483" s="40">
        <f>IF(A483="Lead",IF(ISNUMBER(MATCH(G483,QualityStatuses,0)),1,0),0)</f>
        <v>0</v>
      </c>
      <c r="Q483" s="40">
        <f>IF(A483="Lead",IF(G483="New Lead",0,1),0)</f>
        <v>1</v>
      </c>
      <c r="R483" s="40">
        <f>IF(A483="Lead",IF(G483="Lost",1,0),0)</f>
        <v>0</v>
      </c>
      <c r="S483" t="n">
        <v>1</v>
      </c>
      <c r="T483" t="n">
        <v>1</v>
      </c>
      <c r="U483" t="n">
        <v>0</v>
      </c>
      <c r="V483" t="n">
        <v>0</v>
      </c>
      <c r="W483" t="n">
        <v>0</v>
      </c>
      <c r="X483" t="n">
        <v>0</v>
      </c>
      <c r="Y483">
        <f>IF(AND(A483="Lead",COUNTIF(MetaCamps,C483)&gt;0),1,0)</f>
        <v>1</v>
      </c>
      <c r="Z483">
        <f>IF(Y483=1,P483,0)</f>
        <v>0</v>
      </c>
    </row>
    <row r="484">
      <c r="A484" t="inlineStr">
        <is>
          <t>Lead</t>
        </is>
      </c>
      <c r="B484" s="39" t="str">
        <f>IFERROR(INDEX(CampTypes,MATCH(C484,CampList,0)),"Unattributed")</f>
        <v>New</v>
      </c>
      <c r="C484" t="inlineStr">
        <is>
          <t>ABO | Natuf | Leads | Unit Franchise | India | Oct26 | V1</t>
        </is>
      </c>
      <c r="D484" t="inlineStr">
        <is>
          <t>Natuf | Business Owners | Tier1 + Growth Cities | Oct26 | V1</t>
        </is>
      </c>
      <c r="E484" t="inlineStr">
        <is>
          <t>Natuf | Reel | Brand Ambassador | Heard Of Owning A Cafe | V1</t>
        </is>
      </c>
      <c r="F484" t="inlineStr">
        <is>
          <t>In House Natuf</t>
        </is>
      </c>
      <c r="G484" t="inlineStr">
        <is>
          <t>Meeting Scheduled</t>
        </is>
      </c>
      <c r="H484" s="39" t="str">
        <f>IF(ISNUMBER(MATCH(G484,QualityStatuses,0)),"Quality Lead","Non-Quality Lead")</f>
        <v>Quality Lead</v>
      </c>
      <c r="I484" t="inlineStr">
        <is>
          <t>2026-10</t>
        </is>
      </c>
      <c r="J484" t="inlineStr">
        <is>
          <t>Wk of 2026-10-26</t>
        </is>
      </c>
      <c r="K484" t="inlineStr">
        <is>
          <t>Marshal Malbari</t>
        </is>
      </c>
      <c r="L484" t="inlineStr">
        <is>
          <t>Facebook</t>
        </is>
      </c>
      <c r="M484" t="inlineStr">
        <is>
          <t>Direct (campaign tagged in CRM)</t>
        </is>
      </c>
      <c r="N484" t="inlineStr">
        <is>
          <t>6ae1733ed9658b6db97abaea</t>
        </is>
      </c>
      <c r="O484" t="n">
        <v>1</v>
      </c>
      <c r="P484" s="40">
        <f>IF(A484="Lead",IF(ISNUMBER(MATCH(G484,QualityStatuses,0)),1,0),0)</f>
        <v>1</v>
      </c>
      <c r="Q484" s="40">
        <f>IF(A484="Lead",IF(G484="New Lead",0,1),0)</f>
        <v>1</v>
      </c>
      <c r="R484" s="40">
        <f>IF(A484="Lead",IF(G484="Lost",1,0),0)</f>
        <v>0</v>
      </c>
      <c r="S484" t="n">
        <v>4</v>
      </c>
      <c r="T484" t="n">
        <v>4</v>
      </c>
      <c r="U484" t="n">
        <v>0</v>
      </c>
      <c r="V484" t="n">
        <v>0</v>
      </c>
      <c r="W484" t="n">
        <v>0</v>
      </c>
      <c r="X484" t="n">
        <v>0</v>
      </c>
      <c r="Y484">
        <f>IF(AND(A484="Lead",COUNTIF(MetaCamps,C484)&gt;0),1,0)</f>
        <v>1</v>
      </c>
      <c r="Z484">
        <f>IF(Y484=1,P484,0)</f>
        <v>1</v>
      </c>
    </row>
    <row r="485">
      <c r="A485" t="inlineStr">
        <is>
          <t>Lead</t>
        </is>
      </c>
      <c r="B485" s="39" t="str">
        <f>IFERROR(INDEX(CampTypes,MATCH(C485,CampList,0)),"Unattributed")</f>
        <v>New</v>
      </c>
      <c r="C485" t="inlineStr">
        <is>
          <t>ABO | Natuf | Leads | Unit Franchise | India | Oct26 | V1</t>
        </is>
      </c>
      <c r="D485" t="inlineStr">
        <is>
          <t>Natuf | LAL 1% | India | Jul26 | V1</t>
        </is>
      </c>
      <c r="E485" t="inlineStr">
        <is>
          <t>Natuf | Reel | Brand Ambassador | Heard Of Owning A Cafe | V1</t>
        </is>
      </c>
      <c r="F485" t="inlineStr">
        <is>
          <t>In House Natuf</t>
        </is>
      </c>
      <c r="G485" t="inlineStr">
        <is>
          <t>Connected</t>
        </is>
      </c>
      <c r="H485" s="39" t="str">
        <f>IF(ISNUMBER(MATCH(G485,QualityStatuses,0)),"Quality Lead","Non-Quality Lead")</f>
        <v>Non-Quality Lead</v>
      </c>
      <c r="I485" t="inlineStr">
        <is>
          <t>2026-10</t>
        </is>
      </c>
      <c r="J485" t="inlineStr">
        <is>
          <t>Wk of 2026-10-26</t>
        </is>
      </c>
      <c r="K485" t="inlineStr">
        <is>
          <t>Omkar Navge</t>
        </is>
      </c>
      <c r="L485" t="inlineStr">
        <is>
          <t>Facebook</t>
        </is>
      </c>
      <c r="M485" t="inlineStr">
        <is>
          <t>Direct (campaign tagged in CRM)</t>
        </is>
      </c>
      <c r="N485" t="inlineStr">
        <is>
          <t>6ae16eb80029a9217ba0eb4b</t>
        </is>
      </c>
      <c r="O485" t="n">
        <v>1</v>
      </c>
      <c r="P485" s="40">
        <f>IF(A485="Lead",IF(ISNUMBER(MATCH(G485,QualityStatuses,0)),1,0),0)</f>
        <v>0</v>
      </c>
      <c r="Q485" s="40">
        <f>IF(A485="Lead",IF(G485="New Lead",0,1),0)</f>
        <v>1</v>
      </c>
      <c r="R485" s="40">
        <f>IF(A485="Lead",IF(G485="Lost",1,0),0)</f>
        <v>0</v>
      </c>
      <c r="S485" t="n">
        <v>3</v>
      </c>
      <c r="T485" t="n">
        <v>1</v>
      </c>
      <c r="U485" t="n">
        <v>0</v>
      </c>
      <c r="V485" t="n">
        <v>0</v>
      </c>
      <c r="W485" t="n">
        <v>0</v>
      </c>
      <c r="X485" t="n">
        <v>0</v>
      </c>
      <c r="Y485">
        <f>IF(AND(A485="Lead",COUNTIF(MetaCamps,C485)&gt;0),1,0)</f>
        <v>1</v>
      </c>
      <c r="Z485">
        <f>IF(Y485=1,P485,0)</f>
        <v>0</v>
      </c>
    </row>
    <row r="486">
      <c r="A486" t="inlineStr">
        <is>
          <t>Lead</t>
        </is>
      </c>
      <c r="B486" s="39" t="str">
        <f>IFERROR(INDEX(CampTypes,MATCH(C486,CampList,0)),"Unattributed")</f>
        <v>New</v>
      </c>
      <c r="C486" t="inlineStr">
        <is>
          <t>ABO | Natuf | Leads | Unit Franchise | India | Oct26 | V1</t>
        </is>
      </c>
      <c r="D486" t="inlineStr">
        <is>
          <t>Natuf | Broad | Tier1 + Growth Cities | Oct26 | V1</t>
        </is>
      </c>
      <c r="E486" t="inlineStr">
        <is>
          <t>Natuf | Reel | Brand Ambassador | Heard Of Owning A Cafe | V1</t>
        </is>
      </c>
      <c r="F486" t="inlineStr">
        <is>
          <t>In House Natuf</t>
        </is>
      </c>
      <c r="G486" t="inlineStr">
        <is>
          <t>Attempt 1</t>
        </is>
      </c>
      <c r="H486" s="39" t="str">
        <f>IF(ISNUMBER(MATCH(G486,QualityStatuses,0)),"Quality Lead","Non-Quality Lead")</f>
        <v>Non-Quality Lead</v>
      </c>
      <c r="I486" t="inlineStr">
        <is>
          <t>2026-10</t>
        </is>
      </c>
      <c r="J486" t="inlineStr">
        <is>
          <t>Wk of 2026-10-26</t>
        </is>
      </c>
      <c r="K486" t="inlineStr">
        <is>
          <t>Omkar Navge</t>
        </is>
      </c>
      <c r="L486" t="inlineStr">
        <is>
          <t>Facebook</t>
        </is>
      </c>
      <c r="M486" t="inlineStr">
        <is>
          <t>Direct (campaign tagged in CRM)</t>
        </is>
      </c>
      <c r="N486" t="inlineStr">
        <is>
          <t>6ae165da5c679ab403d114a7</t>
        </is>
      </c>
      <c r="O486" t="n">
        <v>1</v>
      </c>
      <c r="P486" s="40">
        <f>IF(A486="Lead",IF(ISNUMBER(MATCH(G486,QualityStatuses,0)),1,0),0)</f>
        <v>0</v>
      </c>
      <c r="Q486" s="40">
        <f>IF(A486="Lead",IF(G486="New Lead",0,1),0)</f>
        <v>1</v>
      </c>
      <c r="R486" s="40">
        <f>IF(A486="Lead",IF(G486="Lost",1,0),0)</f>
        <v>0</v>
      </c>
      <c r="S486" t="n">
        <v>1</v>
      </c>
      <c r="T486" t="n">
        <v>0</v>
      </c>
      <c r="U486" t="n">
        <v>0</v>
      </c>
      <c r="V486" t="n">
        <v>0</v>
      </c>
      <c r="W486" t="n">
        <v>0</v>
      </c>
      <c r="X486" t="n">
        <v>0</v>
      </c>
      <c r="Y486">
        <f>IF(AND(A486="Lead",COUNTIF(MetaCamps,C486)&gt;0),1,0)</f>
        <v>1</v>
      </c>
      <c r="Z486">
        <f>IF(Y486=1,P486,0)</f>
        <v>0</v>
      </c>
    </row>
    <row r="487">
      <c r="A487" t="inlineStr">
        <is>
          <t>Lead</t>
        </is>
      </c>
      <c r="B487" s="39" t="str">
        <f>IFERROR(INDEX(CampTypes,MATCH(C487,CampList,0)),"Unattributed")</f>
        <v>New</v>
      </c>
      <c r="C487" t="inlineStr">
        <is>
          <t>ABO | Natuf | Leads | Unit Franchise | India | Oct26 | V1</t>
        </is>
      </c>
      <c r="D487" t="inlineStr">
        <is>
          <t>Natuf | Investors | Tier1 + Growth Cities | Oct26 | V1</t>
        </is>
      </c>
      <c r="E487" t="inlineStr">
        <is>
          <t>Natuf | Reel | Brand Ambassador | Heard Of Owning A Cafe | V1</t>
        </is>
      </c>
      <c r="F487" t="inlineStr">
        <is>
          <t>In House Natuf</t>
        </is>
      </c>
      <c r="G487" t="inlineStr">
        <is>
          <t>Details Shared</t>
        </is>
      </c>
      <c r="H487" s="39" t="str">
        <f>IF(ISNUMBER(MATCH(G487,QualityStatuses,0)),"Quality Lead","Non-Quality Lead")</f>
        <v>Quality Lead</v>
      </c>
      <c r="I487" t="inlineStr">
        <is>
          <t>2026-10</t>
        </is>
      </c>
      <c r="J487" t="inlineStr">
        <is>
          <t>Wk of 2026-10-26</t>
        </is>
      </c>
      <c r="K487" t="inlineStr">
        <is>
          <t>Vikas Pathak</t>
        </is>
      </c>
      <c r="L487" t="inlineStr">
        <is>
          <t>Facebook</t>
        </is>
      </c>
      <c r="M487" t="inlineStr">
        <is>
          <t>Direct (campaign tagged in CRM)</t>
        </is>
      </c>
      <c r="N487" t="inlineStr">
        <is>
          <t>6ae1628b7841353bba6200d6</t>
        </is>
      </c>
      <c r="O487" t="n">
        <v>1</v>
      </c>
      <c r="P487" s="40">
        <f>IF(A487="Lead",IF(ISNUMBER(MATCH(G487,QualityStatuses,0)),1,0),0)</f>
        <v>1</v>
      </c>
      <c r="Q487" s="40">
        <f>IF(A487="Lead",IF(G487="New Lead",0,1),0)</f>
        <v>1</v>
      </c>
      <c r="R487" s="40">
        <f>IF(A487="Lead",IF(G487="Lost",1,0),0)</f>
        <v>0</v>
      </c>
      <c r="S487" t="n">
        <v>1</v>
      </c>
      <c r="T487" t="n">
        <v>1</v>
      </c>
      <c r="U487" t="n">
        <v>0</v>
      </c>
      <c r="V487" t="n">
        <v>0</v>
      </c>
      <c r="W487" t="n">
        <v>0</v>
      </c>
      <c r="X487" t="n">
        <v>0</v>
      </c>
      <c r="Y487">
        <f>IF(AND(A487="Lead",COUNTIF(MetaCamps,C487)&gt;0),1,0)</f>
        <v>1</v>
      </c>
      <c r="Z487">
        <f>IF(Y487=1,P487,0)</f>
        <v>1</v>
      </c>
    </row>
    <row r="488">
      <c r="A488" t="inlineStr">
        <is>
          <t>Lead</t>
        </is>
      </c>
      <c r="B488" s="39" t="str">
        <f>IFERROR(INDEX(CampTypes,MATCH(C488,CampList,0)),"Unattributed")</f>
        <v>New</v>
      </c>
      <c r="C488" t="inlineStr">
        <is>
          <t>ABO | Natuf | Leads | Unit Franchise | India | Oct26 | V1</t>
        </is>
      </c>
      <c r="D488" t="inlineStr">
        <is>
          <t>Natuf | Broad | Tier1 + Growth Cities | Oct26 | V1</t>
        </is>
      </c>
      <c r="E488" t="inlineStr">
        <is>
          <t>Natuf | Reel | Brand Ambassador | Heard Of Owning A Cafe | V1</t>
        </is>
      </c>
      <c r="F488" t="inlineStr">
        <is>
          <t>In House Natuf</t>
        </is>
      </c>
      <c r="G488" t="inlineStr">
        <is>
          <t>Lost</t>
        </is>
      </c>
      <c r="H488" s="39" t="str">
        <f>IF(ISNUMBER(MATCH(G488,QualityStatuses,0)),"Quality Lead","Non-Quality Lead")</f>
        <v>Non-Quality Lead</v>
      </c>
      <c r="I488" t="inlineStr">
        <is>
          <t>2026-10</t>
        </is>
      </c>
      <c r="J488" t="inlineStr">
        <is>
          <t>Wk of 2026-10-26</t>
        </is>
      </c>
      <c r="K488" t="inlineStr">
        <is>
          <t>Omkar Navge</t>
        </is>
      </c>
      <c r="L488" t="inlineStr">
        <is>
          <t>Facebook</t>
        </is>
      </c>
      <c r="M488" t="inlineStr">
        <is>
          <t>Direct (campaign tagged in CRM)</t>
        </is>
      </c>
      <c r="N488" t="inlineStr">
        <is>
          <t>6ae15f7f01194d7876ccc36d</t>
        </is>
      </c>
      <c r="O488" t="n">
        <v>1</v>
      </c>
      <c r="P488" s="40">
        <f>IF(A488="Lead",IF(ISNUMBER(MATCH(G488,QualityStatuses,0)),1,0),0)</f>
        <v>0</v>
      </c>
      <c r="Q488" s="40">
        <f>IF(A488="Lead",IF(G488="New Lead",0,1),0)</f>
        <v>1</v>
      </c>
      <c r="R488" s="40">
        <f>IF(A488="Lead",IF(G488="Lost",1,0),0)</f>
        <v>1</v>
      </c>
      <c r="S488" t="n">
        <v>2</v>
      </c>
      <c r="T488" t="n">
        <v>1</v>
      </c>
      <c r="U488" t="n">
        <v>0</v>
      </c>
      <c r="V488" t="n">
        <v>0</v>
      </c>
      <c r="W488" t="n">
        <v>0</v>
      </c>
      <c r="X488" t="n">
        <v>0</v>
      </c>
      <c r="Y488">
        <f>IF(AND(A488="Lead",COUNTIF(MetaCamps,C488)&gt;0),1,0)</f>
        <v>1</v>
      </c>
      <c r="Z488">
        <f>IF(Y488=1,P488,0)</f>
        <v>0</v>
      </c>
    </row>
    <row r="489">
      <c r="A489" t="inlineStr">
        <is>
          <t>Lead</t>
        </is>
      </c>
      <c r="B489" s="39" t="str">
        <f>IFERROR(INDEX(CampTypes,MATCH(C489,CampList,0)),"Unattributed")</f>
        <v>New</v>
      </c>
      <c r="C489" t="inlineStr">
        <is>
          <t>ABO | Natuf | Leads | Unit Franchise | India | Oct26 | V1</t>
        </is>
      </c>
      <c r="D489" t="inlineStr">
        <is>
          <t>Natuf | Broad | Tier1 + Growth Cities | Oct26 | V1</t>
        </is>
      </c>
      <c r="E489" t="inlineStr">
        <is>
          <t>Natuf | Reel | Brand Ambassador | Heard Of Owning A Cafe | V1</t>
        </is>
      </c>
      <c r="F489" t="inlineStr">
        <is>
          <t>In House Natuf</t>
        </is>
      </c>
      <c r="G489" t="inlineStr">
        <is>
          <t>Attempt 1</t>
        </is>
      </c>
      <c r="H489" s="39" t="str">
        <f>IF(ISNUMBER(MATCH(G489,QualityStatuses,0)),"Quality Lead","Non-Quality Lead")</f>
        <v>Non-Quality Lead</v>
      </c>
      <c r="I489" t="inlineStr">
        <is>
          <t>2026-10</t>
        </is>
      </c>
      <c r="J489" t="inlineStr">
        <is>
          <t>Wk of 2026-10-26</t>
        </is>
      </c>
      <c r="K489" t="inlineStr">
        <is>
          <t>Vikas Pathak</t>
        </is>
      </c>
      <c r="L489" t="inlineStr">
        <is>
          <t>Facebook</t>
        </is>
      </c>
      <c r="M489" t="inlineStr">
        <is>
          <t>Direct (campaign tagged in CRM)</t>
        </is>
      </c>
      <c r="N489" t="inlineStr">
        <is>
          <t>6ae15ee9bfb4f24bc913ab36</t>
        </is>
      </c>
      <c r="O489" t="n">
        <v>1</v>
      </c>
      <c r="P489" s="40">
        <f>IF(A489="Lead",IF(ISNUMBER(MATCH(G489,QualityStatuses,0)),1,0),0)</f>
        <v>0</v>
      </c>
      <c r="Q489" s="40">
        <f>IF(A489="Lead",IF(G489="New Lead",0,1),0)</f>
        <v>1</v>
      </c>
      <c r="R489" s="40">
        <f>IF(A489="Lead",IF(G489="Lost",1,0),0)</f>
        <v>0</v>
      </c>
      <c r="S489" t="n">
        <v>3</v>
      </c>
      <c r="T489" t="n">
        <v>2</v>
      </c>
      <c r="U489" t="n">
        <v>0</v>
      </c>
      <c r="V489" t="n">
        <v>0</v>
      </c>
      <c r="W489" t="n">
        <v>0</v>
      </c>
      <c r="X489" t="n">
        <v>0</v>
      </c>
      <c r="Y489">
        <f>IF(AND(A489="Lead",COUNTIF(MetaCamps,C489)&gt;0),1,0)</f>
        <v>1</v>
      </c>
      <c r="Z489">
        <f>IF(Y489=1,P489,0)</f>
        <v>0</v>
      </c>
    </row>
    <row r="490">
      <c r="A490" t="inlineStr">
        <is>
          <t>Lead</t>
        </is>
      </c>
      <c r="B490" s="39" t="str">
        <f>IFERROR(INDEX(CampTypes,MATCH(C490,CampList,0)),"Unattributed")</f>
        <v>New</v>
      </c>
      <c r="C490" t="inlineStr">
        <is>
          <t>ABO | Natuf | Leads | Unit Franchise | India | Oct26 | V1</t>
        </is>
      </c>
      <c r="D490" t="inlineStr">
        <is>
          <t>Natuf | Investors | Tier1 + Growth Cities | Oct26 | V1</t>
        </is>
      </c>
      <c r="E490" t="inlineStr">
        <is>
          <t>Natuf | Reel | Brand Ambassador | Heard Of Owning A Cafe | V1</t>
        </is>
      </c>
      <c r="F490" t="inlineStr">
        <is>
          <t>In House Natuf</t>
        </is>
      </c>
      <c r="G490" t="inlineStr">
        <is>
          <t>Attempt 2</t>
        </is>
      </c>
      <c r="H490" s="39" t="str">
        <f>IF(ISNUMBER(MATCH(G490,QualityStatuses,0)),"Quality Lead","Non-Quality Lead")</f>
        <v>Non-Quality Lead</v>
      </c>
      <c r="I490" t="inlineStr">
        <is>
          <t>2026-10</t>
        </is>
      </c>
      <c r="J490" t="inlineStr">
        <is>
          <t>Wk of 2026-10-26</t>
        </is>
      </c>
      <c r="K490" t="inlineStr">
        <is>
          <t>Vikas Pathak</t>
        </is>
      </c>
      <c r="L490" t="inlineStr">
        <is>
          <t>Facebook</t>
        </is>
      </c>
      <c r="M490" t="inlineStr">
        <is>
          <t>Direct (campaign tagged in CRM)</t>
        </is>
      </c>
      <c r="N490" t="inlineStr">
        <is>
          <t>6ae15c5c120addcab7badffa</t>
        </is>
      </c>
      <c r="O490" t="n">
        <v>1</v>
      </c>
      <c r="P490" s="40">
        <f>IF(A490="Lead",IF(ISNUMBER(MATCH(G490,QualityStatuses,0)),1,0),0)</f>
        <v>0</v>
      </c>
      <c r="Q490" s="40">
        <f>IF(A490="Lead",IF(G490="New Lead",0,1),0)</f>
        <v>1</v>
      </c>
      <c r="R490" s="40">
        <f>IF(A490="Lead",IF(G490="Lost",1,0),0)</f>
        <v>0</v>
      </c>
      <c r="S490" t="n">
        <v>2</v>
      </c>
      <c r="T490" t="n">
        <v>1</v>
      </c>
      <c r="U490" t="n">
        <v>0</v>
      </c>
      <c r="V490" t="n">
        <v>0</v>
      </c>
      <c r="W490" t="n">
        <v>0</v>
      </c>
      <c r="X490" t="n">
        <v>0</v>
      </c>
      <c r="Y490">
        <f>IF(AND(A490="Lead",COUNTIF(MetaCamps,C490)&gt;0),1,0)</f>
        <v>1</v>
      </c>
      <c r="Z490">
        <f>IF(Y490=1,P490,0)</f>
        <v>0</v>
      </c>
    </row>
    <row r="491">
      <c r="A491" t="inlineStr">
        <is>
          <t>Lead</t>
        </is>
      </c>
      <c r="B491" s="39" t="str">
        <f>IFERROR(INDEX(CampTypes,MATCH(C491,CampList,0)),"Unattributed")</f>
        <v>New</v>
      </c>
      <c r="C491" t="inlineStr">
        <is>
          <t>ABO | Natuf | Leads | Unit Franchise | India | Oct26 | V1</t>
        </is>
      </c>
      <c r="D491" t="inlineStr">
        <is>
          <t>Natuf | Broad | Tier1 + Growth Cities | Oct26 | V1</t>
        </is>
      </c>
      <c r="E491" t="inlineStr">
        <is>
          <t>Natuf | Reel | Brand Ambassador | Heard Of Owning A Cafe | V1</t>
        </is>
      </c>
      <c r="F491" t="inlineStr">
        <is>
          <t>In House Natuf</t>
        </is>
      </c>
      <c r="G491" t="inlineStr">
        <is>
          <t>Attempt 1</t>
        </is>
      </c>
      <c r="H491" s="39" t="str">
        <f>IF(ISNUMBER(MATCH(G491,QualityStatuses,0)),"Quality Lead","Non-Quality Lead")</f>
        <v>Non-Quality Lead</v>
      </c>
      <c r="I491" t="inlineStr">
        <is>
          <t>2026-10</t>
        </is>
      </c>
      <c r="J491" t="inlineStr">
        <is>
          <t>Wk of 2026-10-26</t>
        </is>
      </c>
      <c r="K491" t="inlineStr">
        <is>
          <t>Omkar Navge</t>
        </is>
      </c>
      <c r="L491" t="inlineStr">
        <is>
          <t>Facebook</t>
        </is>
      </c>
      <c r="M491" t="inlineStr">
        <is>
          <t>Direct (campaign tagged in CRM)</t>
        </is>
      </c>
      <c r="N491" t="inlineStr">
        <is>
          <t>6ae156f6f9d57f60bf245cac</t>
        </is>
      </c>
      <c r="O491" t="n">
        <v>1</v>
      </c>
      <c r="P491" s="40">
        <f>IF(A491="Lead",IF(ISNUMBER(MATCH(G491,QualityStatuses,0)),1,0),0)</f>
        <v>0</v>
      </c>
      <c r="Q491" s="40">
        <f>IF(A491="Lead",IF(G491="New Lead",0,1),0)</f>
        <v>1</v>
      </c>
      <c r="R491" s="40">
        <f>IF(A491="Lead",IF(G491="Lost",1,0),0)</f>
        <v>0</v>
      </c>
      <c r="S491" t="n">
        <v>1</v>
      </c>
      <c r="T491" t="n">
        <v>1</v>
      </c>
      <c r="U491" t="n">
        <v>0</v>
      </c>
      <c r="V491" t="n">
        <v>0</v>
      </c>
      <c r="W491" t="n">
        <v>0</v>
      </c>
      <c r="X491" t="n">
        <v>0</v>
      </c>
      <c r="Y491">
        <f>IF(AND(A491="Lead",COUNTIF(MetaCamps,C491)&gt;0),1,0)</f>
        <v>1</v>
      </c>
      <c r="Z491">
        <f>IF(Y491=1,P491,0)</f>
        <v>0</v>
      </c>
    </row>
    <row r="492">
      <c r="A492" t="inlineStr">
        <is>
          <t>Lead</t>
        </is>
      </c>
      <c r="B492" s="39" t="str">
        <f>IFERROR(INDEX(CampTypes,MATCH(C492,CampList,0)),"Unattributed")</f>
        <v>New</v>
      </c>
      <c r="C492" t="inlineStr">
        <is>
          <t>ABO | Natuf | Leads | Master Franchise | India | Oct26 | V1</t>
        </is>
      </c>
      <c r="D492" t="inlineStr">
        <is>
          <t>Natuf | Investors | Tier1 + Growth Cities | Oct26 | V1</t>
        </is>
      </c>
      <c r="E492" t="inlineStr">
        <is>
          <t>Natuf | Static | Become A Levantine Food | V1</t>
        </is>
      </c>
      <c r="F492" t="inlineStr">
        <is>
          <t>Natuf_MF</t>
        </is>
      </c>
      <c r="G492" t="inlineStr">
        <is>
          <t>Lost</t>
        </is>
      </c>
      <c r="H492" s="39" t="str">
        <f>IF(ISNUMBER(MATCH(G492,QualityStatuses,0)),"Quality Lead","Non-Quality Lead")</f>
        <v>Non-Quality Lead</v>
      </c>
      <c r="I492" t="inlineStr">
        <is>
          <t>2026-10</t>
        </is>
      </c>
      <c r="J492" t="inlineStr">
        <is>
          <t>Wk of 2026-10-26</t>
        </is>
      </c>
      <c r="K492" t="inlineStr">
        <is>
          <t>Marshal Malbari</t>
        </is>
      </c>
      <c r="L492" t="inlineStr">
        <is>
          <t>Facebook</t>
        </is>
      </c>
      <c r="M492" t="inlineStr">
        <is>
          <t>Direct (campaign tagged in CRM)</t>
        </is>
      </c>
      <c r="N492" t="inlineStr">
        <is>
          <t>6ae14d498efa208b282de071</t>
        </is>
      </c>
      <c r="O492" t="n">
        <v>1</v>
      </c>
      <c r="P492" s="40">
        <f>IF(A492="Lead",IF(ISNUMBER(MATCH(G492,QualityStatuses,0)),1,0),0)</f>
        <v>0</v>
      </c>
      <c r="Q492" s="40">
        <f>IF(A492="Lead",IF(G492="New Lead",0,1),0)</f>
        <v>1</v>
      </c>
      <c r="R492" s="40">
        <f>IF(A492="Lead",IF(G492="Lost",1,0),0)</f>
        <v>1</v>
      </c>
      <c r="S492" t="n">
        <v>1</v>
      </c>
      <c r="T492" t="n">
        <v>1</v>
      </c>
      <c r="U492" t="n">
        <v>0</v>
      </c>
      <c r="V492" t="n">
        <v>0</v>
      </c>
      <c r="W492" t="n">
        <v>0</v>
      </c>
      <c r="X492" t="n">
        <v>0</v>
      </c>
      <c r="Y492">
        <f>IF(AND(A492="Lead",COUNTIF(MetaCamps,C492)&gt;0),1,0)</f>
        <v>1</v>
      </c>
      <c r="Z492">
        <f>IF(Y492=1,P492,0)</f>
        <v>0</v>
      </c>
    </row>
    <row r="493">
      <c r="A493" t="inlineStr">
        <is>
          <t>Lead</t>
        </is>
      </c>
      <c r="B493" s="39" t="str">
        <f>IFERROR(INDEX(CampTypes,MATCH(C493,CampList,0)),"Unattributed")</f>
        <v>New</v>
      </c>
      <c r="C493" t="inlineStr">
        <is>
          <t>ABO | Natuf | Leads | Master Franchise | India | Oct26 | V1</t>
        </is>
      </c>
      <c r="D493" t="inlineStr">
        <is>
          <t>Natuf | Investors | Tier1 + Growth Cities | Oct26 | V1</t>
        </is>
      </c>
      <c r="E493" t="inlineStr">
        <is>
          <t>Natuf | Static | Become A Levantine Food | V1</t>
        </is>
      </c>
      <c r="F493" t="inlineStr">
        <is>
          <t>Natuf_MF</t>
        </is>
      </c>
      <c r="G493" t="inlineStr">
        <is>
          <t>Attempt 2</t>
        </is>
      </c>
      <c r="H493" s="39" t="str">
        <f>IF(ISNUMBER(MATCH(G493,QualityStatuses,0)),"Quality Lead","Non-Quality Lead")</f>
        <v>Non-Quality Lead</v>
      </c>
      <c r="I493" t="inlineStr">
        <is>
          <t>2026-10</t>
        </is>
      </c>
      <c r="J493" t="inlineStr">
        <is>
          <t>Wk of 2026-10-26</t>
        </is>
      </c>
      <c r="K493" t="inlineStr">
        <is>
          <t>Marshal Malbari</t>
        </is>
      </c>
      <c r="L493" t="inlineStr">
        <is>
          <t>Facebook</t>
        </is>
      </c>
      <c r="M493" t="inlineStr">
        <is>
          <t>Direct (campaign tagged in CRM)</t>
        </is>
      </c>
      <c r="N493" t="inlineStr">
        <is>
          <t>6ae147381ef42e8c03768320</t>
        </is>
      </c>
      <c r="O493" t="n">
        <v>1</v>
      </c>
      <c r="P493" s="40">
        <f>IF(A493="Lead",IF(ISNUMBER(MATCH(G493,QualityStatuses,0)),1,0),0)</f>
        <v>0</v>
      </c>
      <c r="Q493" s="40">
        <f>IF(A493="Lead",IF(G493="New Lead",0,1),0)</f>
        <v>1</v>
      </c>
      <c r="R493" s="40">
        <f>IF(A493="Lead",IF(G493="Lost",1,0),0)</f>
        <v>0</v>
      </c>
      <c r="S493" t="n">
        <v>2</v>
      </c>
      <c r="T493" t="n">
        <v>0</v>
      </c>
      <c r="U493" t="n">
        <v>0</v>
      </c>
      <c r="V493" t="n">
        <v>0</v>
      </c>
      <c r="W493" t="n">
        <v>0</v>
      </c>
      <c r="X493" t="n">
        <v>0</v>
      </c>
      <c r="Y493">
        <f>IF(AND(A493="Lead",COUNTIF(MetaCamps,C493)&gt;0),1,0)</f>
        <v>1</v>
      </c>
      <c r="Z493">
        <f>IF(Y493=1,P493,0)</f>
        <v>0</v>
      </c>
    </row>
    <row r="494">
      <c r="A494" t="inlineStr">
        <is>
          <t>Lead</t>
        </is>
      </c>
      <c r="B494" s="39" t="str">
        <f>IFERROR(INDEX(CampTypes,MATCH(C494,CampList,0)),"Unattributed")</f>
        <v>New</v>
      </c>
      <c r="C494" t="inlineStr">
        <is>
          <t>ABO | Natuf | Leads | Unit Franchise | India | Oct26 | V1</t>
        </is>
      </c>
      <c r="D494" t="inlineStr">
        <is>
          <t>Natuf | Business Owners | Tier1 + Growth Cities | Oct26 | V1</t>
        </is>
      </c>
      <c r="E494" t="inlineStr">
        <is>
          <t>Natuf | Reel | Brand Ambassador | Heard Of Owning A Cafe | V1</t>
        </is>
      </c>
      <c r="F494" t="inlineStr">
        <is>
          <t>In House Natuf</t>
        </is>
      </c>
      <c r="G494" t="inlineStr">
        <is>
          <t>Attempt 2</t>
        </is>
      </c>
      <c r="H494" s="39" t="str">
        <f>IF(ISNUMBER(MATCH(G494,QualityStatuses,0)),"Quality Lead","Non-Quality Lead")</f>
        <v>Non-Quality Lead</v>
      </c>
      <c r="I494" t="inlineStr">
        <is>
          <t>2026-10</t>
        </is>
      </c>
      <c r="J494" t="inlineStr">
        <is>
          <t>Wk of 2026-10-26</t>
        </is>
      </c>
      <c r="K494" t="inlineStr">
        <is>
          <t>Marshal Malbari</t>
        </is>
      </c>
      <c r="L494" t="inlineStr">
        <is>
          <t>Facebook</t>
        </is>
      </c>
      <c r="M494" t="inlineStr">
        <is>
          <t>Direct (campaign tagged in CRM)</t>
        </is>
      </c>
      <c r="N494" t="inlineStr">
        <is>
          <t>6ae135d07971ba05093ff5f8</t>
        </is>
      </c>
      <c r="O494" t="n">
        <v>1</v>
      </c>
      <c r="P494" s="40">
        <f>IF(A494="Lead",IF(ISNUMBER(MATCH(G494,QualityStatuses,0)),1,0),0)</f>
        <v>0</v>
      </c>
      <c r="Q494" s="40">
        <f>IF(A494="Lead",IF(G494="New Lead",0,1),0)</f>
        <v>1</v>
      </c>
      <c r="R494" s="40">
        <f>IF(A494="Lead",IF(G494="Lost",1,0),0)</f>
        <v>0</v>
      </c>
      <c r="S494" t="n">
        <v>2</v>
      </c>
      <c r="T494" t="n">
        <v>0</v>
      </c>
      <c r="U494" t="n">
        <v>0</v>
      </c>
      <c r="V494" t="n">
        <v>0</v>
      </c>
      <c r="W494" t="n">
        <v>0</v>
      </c>
      <c r="X494" t="n">
        <v>0</v>
      </c>
      <c r="Y494">
        <f>IF(AND(A494="Lead",COUNTIF(MetaCamps,C494)&gt;0),1,0)</f>
        <v>1</v>
      </c>
      <c r="Z494">
        <f>IF(Y494=1,P494,0)</f>
        <v>0</v>
      </c>
    </row>
    <row r="495">
      <c r="A495" t="inlineStr">
        <is>
          <t>Lead</t>
        </is>
      </c>
      <c r="B495" s="39" t="str">
        <f>IFERROR(INDEX(CampTypes,MATCH(C495,CampList,0)),"Unattributed")</f>
        <v>New</v>
      </c>
      <c r="C495" t="inlineStr">
        <is>
          <t>ABO | Natuf | Leads | Unit Franchise | India | Oct26 | V1</t>
        </is>
      </c>
      <c r="D495" t="inlineStr">
        <is>
          <t>Natuf | Business Owners | Tier1 + Growth Cities | Oct26 | V1</t>
        </is>
      </c>
      <c r="E495" t="inlineStr">
        <is>
          <t>Natuf | Reel | Brand Ambassador | Heard Of Owning A Cafe | V1</t>
        </is>
      </c>
      <c r="F495" t="inlineStr">
        <is>
          <t>In House Natuf</t>
        </is>
      </c>
      <c r="G495" t="inlineStr">
        <is>
          <t>Connected</t>
        </is>
      </c>
      <c r="H495" s="39" t="str">
        <f>IF(ISNUMBER(MATCH(G495,QualityStatuses,0)),"Quality Lead","Non-Quality Lead")</f>
        <v>Non-Quality Lead</v>
      </c>
      <c r="I495" t="inlineStr">
        <is>
          <t>2026-10</t>
        </is>
      </c>
      <c r="J495" t="inlineStr">
        <is>
          <t>Wk of 2026-10-26</t>
        </is>
      </c>
      <c r="K495" t="inlineStr">
        <is>
          <t>Omkar Navge</t>
        </is>
      </c>
      <c r="L495" t="inlineStr">
        <is>
          <t>Facebook</t>
        </is>
      </c>
      <c r="M495" t="inlineStr">
        <is>
          <t>Direct (campaign tagged in CRM)</t>
        </is>
      </c>
      <c r="N495" t="inlineStr">
        <is>
          <t>6ae135abc2b1b0d284735337</t>
        </is>
      </c>
      <c r="O495" t="n">
        <v>1</v>
      </c>
      <c r="P495" s="40">
        <f>IF(A495="Lead",IF(ISNUMBER(MATCH(G495,QualityStatuses,0)),1,0),0)</f>
        <v>0</v>
      </c>
      <c r="Q495" s="40">
        <f>IF(A495="Lead",IF(G495="New Lead",0,1),0)</f>
        <v>1</v>
      </c>
      <c r="R495" s="40">
        <f>IF(A495="Lead",IF(G495="Lost",1,0),0)</f>
        <v>0</v>
      </c>
      <c r="S495" t="n">
        <v>8</v>
      </c>
      <c r="T495" t="n">
        <v>2</v>
      </c>
      <c r="U495" t="n">
        <v>0</v>
      </c>
      <c r="V495" t="n">
        <v>0</v>
      </c>
      <c r="W495" t="n">
        <v>0</v>
      </c>
      <c r="X495" t="n">
        <v>0</v>
      </c>
      <c r="Y495">
        <f>IF(AND(A495="Lead",COUNTIF(MetaCamps,C495)&gt;0),1,0)</f>
        <v>1</v>
      </c>
      <c r="Z495">
        <f>IF(Y495=1,P495,0)</f>
        <v>0</v>
      </c>
    </row>
    <row r="496">
      <c r="A496" t="inlineStr">
        <is>
          <t>Lead</t>
        </is>
      </c>
      <c r="B496" s="39" t="str">
        <f>IFERROR(INDEX(CampTypes,MATCH(C496,CampList,0)),"Unattributed")</f>
        <v>New</v>
      </c>
      <c r="C496" t="inlineStr">
        <is>
          <t>ABO | Natuf | Leads | Unit Franchise | India | Oct26 | V1</t>
        </is>
      </c>
      <c r="D496" t="inlineStr">
        <is>
          <t>Natuf | LAL 1% | India | Jul26 | V1</t>
        </is>
      </c>
      <c r="E496" t="inlineStr">
        <is>
          <t>Natuf | Reel | Brand Ambassador | Heard Of Owning A Cafe | V1</t>
        </is>
      </c>
      <c r="F496" t="inlineStr">
        <is>
          <t>In House Natuf</t>
        </is>
      </c>
      <c r="G496" t="inlineStr">
        <is>
          <t>Attempt 1</t>
        </is>
      </c>
      <c r="H496" s="39" t="str">
        <f>IF(ISNUMBER(MATCH(G496,QualityStatuses,0)),"Quality Lead","Non-Quality Lead")</f>
        <v>Non-Quality Lead</v>
      </c>
      <c r="I496" t="inlineStr">
        <is>
          <t>2026-10</t>
        </is>
      </c>
      <c r="J496" t="inlineStr">
        <is>
          <t>Wk of 2026-10-26</t>
        </is>
      </c>
      <c r="K496" t="inlineStr">
        <is>
          <t>Marshal Malbari</t>
        </is>
      </c>
      <c r="L496" t="inlineStr">
        <is>
          <t>Facebook</t>
        </is>
      </c>
      <c r="M496" t="inlineStr">
        <is>
          <t>Direct (campaign tagged in CRM)</t>
        </is>
      </c>
      <c r="N496" t="inlineStr">
        <is>
          <t>6ae12db08910e89ed9c0930c</t>
        </is>
      </c>
      <c r="O496" t="n">
        <v>1</v>
      </c>
      <c r="P496" s="40">
        <f>IF(A496="Lead",IF(ISNUMBER(MATCH(G496,QualityStatuses,0)),1,0),0)</f>
        <v>0</v>
      </c>
      <c r="Q496" s="40">
        <f>IF(A496="Lead",IF(G496="New Lead",0,1),0)</f>
        <v>1</v>
      </c>
      <c r="R496" s="40">
        <f>IF(A496="Lead",IF(G496="Lost",1,0),0)</f>
        <v>0</v>
      </c>
      <c r="S496" t="n">
        <v>1</v>
      </c>
      <c r="T496" t="n">
        <v>0</v>
      </c>
      <c r="U496" t="n">
        <v>0</v>
      </c>
      <c r="V496" t="n">
        <v>0</v>
      </c>
      <c r="W496" t="n">
        <v>0</v>
      </c>
      <c r="X496" t="n">
        <v>0</v>
      </c>
      <c r="Y496">
        <f>IF(AND(A496="Lead",COUNTIF(MetaCamps,C496)&gt;0),1,0)</f>
        <v>1</v>
      </c>
      <c r="Z496">
        <f>IF(Y496=1,P496,0)</f>
        <v>0</v>
      </c>
    </row>
    <row r="497">
      <c r="A497" t="inlineStr">
        <is>
          <t>Lead</t>
        </is>
      </c>
      <c r="B497" s="39" t="str">
        <f>IFERROR(INDEX(CampTypes,MATCH(C497,CampList,0)),"Unattributed")</f>
        <v>New</v>
      </c>
      <c r="C497" t="inlineStr">
        <is>
          <t>ABO | Natuf | Leads | Unit Franchise | India | Oct26 | V1</t>
        </is>
      </c>
      <c r="D497" t="inlineStr">
        <is>
          <t>Natuf | Broad | Tier1 + Growth Cities | Oct26 | V1</t>
        </is>
      </c>
      <c r="E497" t="inlineStr">
        <is>
          <t>Natuf | Reel | Brand Ambassador | Heard Of Owning A Cafe | V1</t>
        </is>
      </c>
      <c r="F497" t="inlineStr">
        <is>
          <t>In House Natuf</t>
        </is>
      </c>
      <c r="G497" t="inlineStr">
        <is>
          <t>Attempt 1</t>
        </is>
      </c>
      <c r="H497" s="39" t="str">
        <f>IF(ISNUMBER(MATCH(G497,QualityStatuses,0)),"Quality Lead","Non-Quality Lead")</f>
        <v>Non-Quality Lead</v>
      </c>
      <c r="I497" t="inlineStr">
        <is>
          <t>2026-10</t>
        </is>
      </c>
      <c r="J497" t="inlineStr">
        <is>
          <t>Wk of 2026-10-26</t>
        </is>
      </c>
      <c r="K497" t="inlineStr">
        <is>
          <t>Omkar Navge</t>
        </is>
      </c>
      <c r="L497" t="inlineStr">
        <is>
          <t>Facebook</t>
        </is>
      </c>
      <c r="M497" t="inlineStr">
        <is>
          <t>Direct (campaign tagged in CRM)</t>
        </is>
      </c>
      <c r="N497" t="inlineStr">
        <is>
          <t>6ae11923dd5e66dab336fb97</t>
        </is>
      </c>
      <c r="O497" t="n">
        <v>1</v>
      </c>
      <c r="P497" s="40">
        <f>IF(A497="Lead",IF(ISNUMBER(MATCH(G497,QualityStatuses,0)),1,0),0)</f>
        <v>0</v>
      </c>
      <c r="Q497" s="40">
        <f>IF(A497="Lead",IF(G497="New Lead",0,1),0)</f>
        <v>1</v>
      </c>
      <c r="R497" s="40">
        <f>IF(A497="Lead",IF(G497="Lost",1,0),0)</f>
        <v>0</v>
      </c>
      <c r="S497" t="n">
        <v>1</v>
      </c>
      <c r="T497" t="n">
        <v>0</v>
      </c>
      <c r="U497" t="n">
        <v>0</v>
      </c>
      <c r="V497" t="n">
        <v>0</v>
      </c>
      <c r="W497" t="n">
        <v>0</v>
      </c>
      <c r="X497" t="n">
        <v>0</v>
      </c>
      <c r="Y497">
        <f>IF(AND(A497="Lead",COUNTIF(MetaCamps,C497)&gt;0),1,0)</f>
        <v>1</v>
      </c>
      <c r="Z497">
        <f>IF(Y497=1,P497,0)</f>
        <v>0</v>
      </c>
    </row>
    <row r="498">
      <c r="A498" t="inlineStr">
        <is>
          <t>Lead</t>
        </is>
      </c>
      <c r="B498" s="39" t="str">
        <f>IFERROR(INDEX(CampTypes,MATCH(C498,CampList,0)),"Unattributed")</f>
        <v>New</v>
      </c>
      <c r="C498" t="inlineStr">
        <is>
          <t>ABO | Natuf | Leads | Unit Franchise | India | Oct26 | V1</t>
        </is>
      </c>
      <c r="D498" t="inlineStr">
        <is>
          <t>Natuf | Investors | Tier1 + Growth Cities | Oct26 | V1</t>
        </is>
      </c>
      <c r="E498" t="inlineStr">
        <is>
          <t>Natuf | Reel | Brand Ambassador | Heard Of Owning A Cafe | V1</t>
        </is>
      </c>
      <c r="F498" t="inlineStr">
        <is>
          <t>In House Natuf</t>
        </is>
      </c>
      <c r="G498" t="inlineStr">
        <is>
          <t>Attempt 3</t>
        </is>
      </c>
      <c r="H498" s="39" t="str">
        <f>IF(ISNUMBER(MATCH(G498,QualityStatuses,0)),"Quality Lead","Non-Quality Lead")</f>
        <v>Non-Quality Lead</v>
      </c>
      <c r="I498" t="inlineStr">
        <is>
          <t>2026-10</t>
        </is>
      </c>
      <c r="J498" t="inlineStr">
        <is>
          <t>Wk of 2026-10-26</t>
        </is>
      </c>
      <c r="K498" t="inlineStr">
        <is>
          <t>Marshal Malbari</t>
        </is>
      </c>
      <c r="L498" t="inlineStr">
        <is>
          <t>Facebook</t>
        </is>
      </c>
      <c r="M498" t="inlineStr">
        <is>
          <t>Direct (campaign tagged in CRM)</t>
        </is>
      </c>
      <c r="N498" t="inlineStr">
        <is>
          <t>6ae1149e568332145b287142</t>
        </is>
      </c>
      <c r="O498" t="n">
        <v>1</v>
      </c>
      <c r="P498" s="40">
        <f>IF(A498="Lead",IF(ISNUMBER(MATCH(G498,QualityStatuses,0)),1,0),0)</f>
        <v>0</v>
      </c>
      <c r="Q498" s="40">
        <f>IF(A498="Lead",IF(G498="New Lead",0,1),0)</f>
        <v>1</v>
      </c>
      <c r="R498" s="40">
        <f>IF(A498="Lead",IF(G498="Lost",1,0),0)</f>
        <v>0</v>
      </c>
      <c r="S498" t="n">
        <v>3</v>
      </c>
      <c r="T498" t="n">
        <v>0</v>
      </c>
      <c r="U498" t="n">
        <v>0</v>
      </c>
      <c r="V498" t="n">
        <v>0</v>
      </c>
      <c r="W498" t="n">
        <v>0</v>
      </c>
      <c r="X498" t="n">
        <v>0</v>
      </c>
      <c r="Y498">
        <f>IF(AND(A498="Lead",COUNTIF(MetaCamps,C498)&gt;0),1,0)</f>
        <v>1</v>
      </c>
      <c r="Z498">
        <f>IF(Y498=1,P498,0)</f>
        <v>0</v>
      </c>
    </row>
    <row r="499">
      <c r="A499" t="inlineStr">
        <is>
          <t>Lead</t>
        </is>
      </c>
      <c r="B499" s="39" t="str">
        <f>IFERROR(INDEX(CampTypes,MATCH(C499,CampList,0)),"Unattributed")</f>
        <v>New</v>
      </c>
      <c r="C499" t="inlineStr">
        <is>
          <t>ABO | Natuf | Leads | Unit Franchise | India | Oct26 | V1</t>
        </is>
      </c>
      <c r="D499" t="inlineStr">
        <is>
          <t>Natuf | Investors | Tier1 + Growth Cities | Oct26 | V1</t>
        </is>
      </c>
      <c r="E499" t="inlineStr">
        <is>
          <t>Natuf | Reel | Brand Ambassador | Heard Of Owning A Cafe | V1</t>
        </is>
      </c>
      <c r="F499" t="inlineStr">
        <is>
          <t>In House Natuf</t>
        </is>
      </c>
      <c r="G499" t="inlineStr">
        <is>
          <t>Attempt 1</t>
        </is>
      </c>
      <c r="H499" s="39" t="str">
        <f>IF(ISNUMBER(MATCH(G499,QualityStatuses,0)),"Quality Lead","Non-Quality Lead")</f>
        <v>Non-Quality Lead</v>
      </c>
      <c r="I499" t="inlineStr">
        <is>
          <t>2026-10</t>
        </is>
      </c>
      <c r="J499" t="inlineStr">
        <is>
          <t>Wk of 2026-10-26</t>
        </is>
      </c>
      <c r="K499" t="inlineStr">
        <is>
          <t>Omkar Navge</t>
        </is>
      </c>
      <c r="L499" t="inlineStr">
        <is>
          <t>Facebook</t>
        </is>
      </c>
      <c r="M499" t="inlineStr">
        <is>
          <t>Direct (campaign tagged in CRM)</t>
        </is>
      </c>
      <c r="N499" t="inlineStr">
        <is>
          <t>6ae10e89623d9ccae7c01636</t>
        </is>
      </c>
      <c r="O499" t="n">
        <v>1</v>
      </c>
      <c r="P499" s="40">
        <f>IF(A499="Lead",IF(ISNUMBER(MATCH(G499,QualityStatuses,0)),1,0),0)</f>
        <v>0</v>
      </c>
      <c r="Q499" s="40">
        <f>IF(A499="Lead",IF(G499="New Lead",0,1),0)</f>
        <v>1</v>
      </c>
      <c r="R499" s="40">
        <f>IF(A499="Lead",IF(G499="Lost",1,0),0)</f>
        <v>0</v>
      </c>
      <c r="S499" t="n">
        <v>1</v>
      </c>
      <c r="T499" t="n">
        <v>0</v>
      </c>
      <c r="U499" t="n">
        <v>0</v>
      </c>
      <c r="V499" t="n">
        <v>0</v>
      </c>
      <c r="W499" t="n">
        <v>0</v>
      </c>
      <c r="X499" t="n">
        <v>0</v>
      </c>
      <c r="Y499">
        <f>IF(AND(A499="Lead",COUNTIF(MetaCamps,C499)&gt;0),1,0)</f>
        <v>1</v>
      </c>
      <c r="Z499">
        <f>IF(Y499=1,P499,0)</f>
        <v>0</v>
      </c>
    </row>
    <row r="500">
      <c r="A500" t="inlineStr">
        <is>
          <t>Lead</t>
        </is>
      </c>
      <c r="B500" s="39" t="str">
        <f>IFERROR(INDEX(CampTypes,MATCH(C500,CampList,0)),"Unattributed")</f>
        <v>New</v>
      </c>
      <c r="C500" t="inlineStr">
        <is>
          <t>ABO | Natuf | Leads | Unit Franchise | India | Oct26 | V1</t>
        </is>
      </c>
      <c r="D500" t="inlineStr">
        <is>
          <t>Natuf | Investors | Tier1 + Growth Cities | Oct26 | V1</t>
        </is>
      </c>
      <c r="E500" t="inlineStr">
        <is>
          <t>Natuf | Reel | Brand Ambassador | Heard Of Owning A Cafe | V1</t>
        </is>
      </c>
      <c r="F500" t="inlineStr">
        <is>
          <t>In House Natuf</t>
        </is>
      </c>
      <c r="G500" t="inlineStr">
        <is>
          <t>Attempt 1</t>
        </is>
      </c>
      <c r="H500" s="39" t="str">
        <f>IF(ISNUMBER(MATCH(G500,QualityStatuses,0)),"Quality Lead","Non-Quality Lead")</f>
        <v>Non-Quality Lead</v>
      </c>
      <c r="I500" t="inlineStr">
        <is>
          <t>2026-10</t>
        </is>
      </c>
      <c r="J500" t="inlineStr">
        <is>
          <t>Wk of 2026-10-26</t>
        </is>
      </c>
      <c r="K500" t="inlineStr">
        <is>
          <t>Marshal Malbari</t>
        </is>
      </c>
      <c r="L500" t="inlineStr">
        <is>
          <t>Facebook</t>
        </is>
      </c>
      <c r="M500" t="inlineStr">
        <is>
          <t>Direct (campaign tagged in CRM)</t>
        </is>
      </c>
      <c r="N500" t="inlineStr">
        <is>
          <t>6ae10333f99f5df8ba72f3c4</t>
        </is>
      </c>
      <c r="O500" t="n">
        <v>1</v>
      </c>
      <c r="P500" s="40">
        <f>IF(A500="Lead",IF(ISNUMBER(MATCH(G500,QualityStatuses,0)),1,0),0)</f>
        <v>0</v>
      </c>
      <c r="Q500" s="40">
        <f>IF(A500="Lead",IF(G500="New Lead",0,1),0)</f>
        <v>1</v>
      </c>
      <c r="R500" s="40">
        <f>IF(A500="Lead",IF(G500="Lost",1,0),0)</f>
        <v>0</v>
      </c>
      <c r="S500" t="n">
        <v>1</v>
      </c>
      <c r="T500" t="n">
        <v>1</v>
      </c>
      <c r="U500" t="n">
        <v>0</v>
      </c>
      <c r="V500" t="n">
        <v>0</v>
      </c>
      <c r="W500" t="n">
        <v>0</v>
      </c>
      <c r="X500" t="n">
        <v>0</v>
      </c>
      <c r="Y500">
        <f>IF(AND(A500="Lead",COUNTIF(MetaCamps,C500)&gt;0),1,0)</f>
        <v>1</v>
      </c>
      <c r="Z500">
        <f>IF(Y500=1,P500,0)</f>
        <v>0</v>
      </c>
    </row>
    <row r="501">
      <c r="A501" t="inlineStr">
        <is>
          <t>Lead</t>
        </is>
      </c>
      <c r="B501" s="39" t="str">
        <f>IFERROR(INDEX(CampTypes,MATCH(C501,CampList,0)),"Unattributed")</f>
        <v>New</v>
      </c>
      <c r="C501" t="inlineStr">
        <is>
          <t>ABO | Natuf | Leads | Unit Franchise | India | Oct26 | V1</t>
        </is>
      </c>
      <c r="D501" t="inlineStr">
        <is>
          <t>Natuf | Business Owners | Tier1 + Growth Cities | Oct26 | V1</t>
        </is>
      </c>
      <c r="E501" t="inlineStr">
        <is>
          <t>Natuf | Reel | Brand Ambassador | Heard Of Owning A Cafe | V1</t>
        </is>
      </c>
      <c r="F501" t="inlineStr">
        <is>
          <t>In House Natuf</t>
        </is>
      </c>
      <c r="G501" t="inlineStr">
        <is>
          <t>Attempt 1</t>
        </is>
      </c>
      <c r="H501" s="39" t="str">
        <f>IF(ISNUMBER(MATCH(G501,QualityStatuses,0)),"Quality Lead","Non-Quality Lead")</f>
        <v>Non-Quality Lead</v>
      </c>
      <c r="I501" t="inlineStr">
        <is>
          <t>2026-10</t>
        </is>
      </c>
      <c r="J501" t="inlineStr">
        <is>
          <t>Wk of 2026-10-26</t>
        </is>
      </c>
      <c r="K501" t="inlineStr">
        <is>
          <t>Omkar Navge</t>
        </is>
      </c>
      <c r="L501" t="inlineStr">
        <is>
          <t>Facebook</t>
        </is>
      </c>
      <c r="M501" t="inlineStr">
        <is>
          <t>Direct (campaign tagged in CRM)</t>
        </is>
      </c>
      <c r="N501" t="inlineStr">
        <is>
          <t>6ae0fffa35013ef082cb709a</t>
        </is>
      </c>
      <c r="O501" t="n">
        <v>1</v>
      </c>
      <c r="P501" s="40">
        <f>IF(A501="Lead",IF(ISNUMBER(MATCH(G501,QualityStatuses,0)),1,0),0)</f>
        <v>0</v>
      </c>
      <c r="Q501" s="40">
        <f>IF(A501="Lead",IF(G501="New Lead",0,1),0)</f>
        <v>1</v>
      </c>
      <c r="R501" s="40">
        <f>IF(A501="Lead",IF(G501="Lost",1,0),0)</f>
        <v>0</v>
      </c>
      <c r="S501" t="n">
        <v>1</v>
      </c>
      <c r="T501" t="n">
        <v>1</v>
      </c>
      <c r="U501" t="n">
        <v>0</v>
      </c>
      <c r="V501" t="n">
        <v>0</v>
      </c>
      <c r="W501" t="n">
        <v>0</v>
      </c>
      <c r="X501" t="n">
        <v>0</v>
      </c>
      <c r="Y501">
        <f>IF(AND(A501="Lead",COUNTIF(MetaCamps,C501)&gt;0),1,0)</f>
        <v>1</v>
      </c>
      <c r="Z501">
        <f>IF(Y501=1,P501,0)</f>
        <v>0</v>
      </c>
    </row>
    <row r="502">
      <c r="A502" t="inlineStr">
        <is>
          <t>Lead</t>
        </is>
      </c>
      <c r="B502" s="39" t="str">
        <f>IFERROR(INDEX(CampTypes,MATCH(C502,CampList,0)),"Unattributed")</f>
        <v>New</v>
      </c>
      <c r="C502" t="inlineStr">
        <is>
          <t>ABO | Natuf | Leads | Unit Franchise | India | Oct26 | V1</t>
        </is>
      </c>
      <c r="D502" t="inlineStr">
        <is>
          <t>Natuf | Broad | Tier1 + Growth Cities | Oct26 | V1</t>
        </is>
      </c>
      <c r="E502" t="inlineStr">
        <is>
          <t>Natuf | Reel | Brand Ambassador | Heard Of Owning A Cafe | V1</t>
        </is>
      </c>
      <c r="F502" t="inlineStr">
        <is>
          <t>In House Natuf</t>
        </is>
      </c>
      <c r="G502" t="inlineStr">
        <is>
          <t>Lost</t>
        </is>
      </c>
      <c r="H502" s="39" t="str">
        <f>IF(ISNUMBER(MATCH(G502,QualityStatuses,0)),"Quality Lead","Non-Quality Lead")</f>
        <v>Non-Quality Lead</v>
      </c>
      <c r="I502" t="inlineStr">
        <is>
          <t>2026-10</t>
        </is>
      </c>
      <c r="J502" t="inlineStr">
        <is>
          <t>Wk of 2026-10-26</t>
        </is>
      </c>
      <c r="K502" t="inlineStr">
        <is>
          <t>Marshal Malbari</t>
        </is>
      </c>
      <c r="L502" t="inlineStr">
        <is>
          <t>Facebook</t>
        </is>
      </c>
      <c r="M502" t="inlineStr">
        <is>
          <t>Direct (campaign tagged in CRM)</t>
        </is>
      </c>
      <c r="N502" t="inlineStr">
        <is>
          <t>6ae0ff353faf493efe3b675c</t>
        </is>
      </c>
      <c r="O502" t="n">
        <v>1</v>
      </c>
      <c r="P502" s="40">
        <f>IF(A502="Lead",IF(ISNUMBER(MATCH(G502,QualityStatuses,0)),1,0),0)</f>
        <v>0</v>
      </c>
      <c r="Q502" s="40">
        <f>IF(A502="Lead",IF(G502="New Lead",0,1),0)</f>
        <v>1</v>
      </c>
      <c r="R502" s="40">
        <f>IF(A502="Lead",IF(G502="Lost",1,0),0)</f>
        <v>1</v>
      </c>
      <c r="S502" t="n">
        <v>2</v>
      </c>
      <c r="T502" t="n">
        <v>1</v>
      </c>
      <c r="U502" t="n">
        <v>0</v>
      </c>
      <c r="V502" t="n">
        <v>0</v>
      </c>
      <c r="W502" t="n">
        <v>0</v>
      </c>
      <c r="X502" t="n">
        <v>0</v>
      </c>
      <c r="Y502">
        <f>IF(AND(A502="Lead",COUNTIF(MetaCamps,C502)&gt;0),1,0)</f>
        <v>1</v>
      </c>
      <c r="Z502">
        <f>IF(Y502=1,P502,0)</f>
        <v>0</v>
      </c>
    </row>
    <row r="503">
      <c r="A503" t="inlineStr">
        <is>
          <t>Lead</t>
        </is>
      </c>
      <c r="B503" s="39" t="str">
        <f>IFERROR(INDEX(CampTypes,MATCH(C503,CampList,0)),"Unattributed")</f>
        <v>New</v>
      </c>
      <c r="C503" t="inlineStr">
        <is>
          <t>ABO | Natuf | Leads | Unit Franchise | India | Oct26 | V1</t>
        </is>
      </c>
      <c r="D503" t="inlineStr">
        <is>
          <t>Natuf | Investors | Tier1 + Growth Cities | Oct26 | V1</t>
        </is>
      </c>
      <c r="E503" t="inlineStr">
        <is>
          <t>Natuf | Reel | Brand Ambassador | Heard Of Owning A Cafe | V1</t>
        </is>
      </c>
      <c r="F503" t="inlineStr">
        <is>
          <t>In House Natuf</t>
        </is>
      </c>
      <c r="G503" t="inlineStr">
        <is>
          <t>Attempt 1</t>
        </is>
      </c>
      <c r="H503" s="39" t="str">
        <f>IF(ISNUMBER(MATCH(G503,QualityStatuses,0)),"Quality Lead","Non-Quality Lead")</f>
        <v>Non-Quality Lead</v>
      </c>
      <c r="I503" t="inlineStr">
        <is>
          <t>2026-10</t>
        </is>
      </c>
      <c r="J503" t="inlineStr">
        <is>
          <t>Wk of 2026-10-26</t>
        </is>
      </c>
      <c r="K503" t="inlineStr">
        <is>
          <t>Omkar Navge</t>
        </is>
      </c>
      <c r="L503" t="inlineStr">
        <is>
          <t>Facebook</t>
        </is>
      </c>
      <c r="M503" t="inlineStr">
        <is>
          <t>Direct (campaign tagged in CRM)</t>
        </is>
      </c>
      <c r="N503" t="inlineStr">
        <is>
          <t>6ae0fd56fffef40c18a63745</t>
        </is>
      </c>
      <c r="O503" t="n">
        <v>1</v>
      </c>
      <c r="P503" s="40">
        <f>IF(A503="Lead",IF(ISNUMBER(MATCH(G503,QualityStatuses,0)),1,0),0)</f>
        <v>0</v>
      </c>
      <c r="Q503" s="40">
        <f>IF(A503="Lead",IF(G503="New Lead",0,1),0)</f>
        <v>1</v>
      </c>
      <c r="R503" s="40">
        <f>IF(A503="Lead",IF(G503="Lost",1,0),0)</f>
        <v>0</v>
      </c>
      <c r="S503" t="n">
        <v>1</v>
      </c>
      <c r="T503" t="n">
        <v>0</v>
      </c>
      <c r="U503" t="n">
        <v>0</v>
      </c>
      <c r="V503" t="n">
        <v>0</v>
      </c>
      <c r="W503" t="n">
        <v>0</v>
      </c>
      <c r="X503" t="n">
        <v>0</v>
      </c>
      <c r="Y503">
        <f>IF(AND(A503="Lead",COUNTIF(MetaCamps,C503)&gt;0),1,0)</f>
        <v>1</v>
      </c>
      <c r="Z503">
        <f>IF(Y503=1,P503,0)</f>
        <v>0</v>
      </c>
    </row>
    <row r="504">
      <c r="A504" t="inlineStr">
        <is>
          <t>Lead</t>
        </is>
      </c>
      <c r="B504" s="39" t="str">
        <f>IFERROR(INDEX(CampTypes,MATCH(C504,CampList,0)),"Unattributed")</f>
        <v>New</v>
      </c>
      <c r="C504" t="inlineStr">
        <is>
          <t>ABO | Natuf | Leads | Unit Franchise | India | Oct26 | V1</t>
        </is>
      </c>
      <c r="D504" t="inlineStr">
        <is>
          <t>Natuf | Business Owners | Tier1 + Growth Cities | Oct26 | V1</t>
        </is>
      </c>
      <c r="E504" t="inlineStr">
        <is>
          <t>Natuf | Reel | Brand Ambassador | Heard Of Owning A Cafe | V1</t>
        </is>
      </c>
      <c r="F504" t="inlineStr">
        <is>
          <t>In House Natuf</t>
        </is>
      </c>
      <c r="G504" t="inlineStr">
        <is>
          <t>Attempt 1</t>
        </is>
      </c>
      <c r="H504" s="39" t="str">
        <f>IF(ISNUMBER(MATCH(G504,QualityStatuses,0)),"Quality Lead","Non-Quality Lead")</f>
        <v>Non-Quality Lead</v>
      </c>
      <c r="I504" t="inlineStr">
        <is>
          <t>2026-10</t>
        </is>
      </c>
      <c r="J504" t="inlineStr">
        <is>
          <t>Wk of 2026-10-26</t>
        </is>
      </c>
      <c r="K504" t="inlineStr">
        <is>
          <t>Omkar Navge</t>
        </is>
      </c>
      <c r="L504" t="inlineStr">
        <is>
          <t>Facebook</t>
        </is>
      </c>
      <c r="M504" t="inlineStr">
        <is>
          <t>Direct (campaign tagged in CRM)</t>
        </is>
      </c>
      <c r="N504" t="inlineStr">
        <is>
          <t>6ae0f97b67d1fd28ab0d92af</t>
        </is>
      </c>
      <c r="O504" t="n">
        <v>1</v>
      </c>
      <c r="P504" s="40">
        <f>IF(A504="Lead",IF(ISNUMBER(MATCH(G504,QualityStatuses,0)),1,0),0)</f>
        <v>0</v>
      </c>
      <c r="Q504" s="40">
        <f>IF(A504="Lead",IF(G504="New Lead",0,1),0)</f>
        <v>1</v>
      </c>
      <c r="R504" s="40">
        <f>IF(A504="Lead",IF(G504="Lost",1,0),0)</f>
        <v>0</v>
      </c>
      <c r="S504" t="n">
        <v>1</v>
      </c>
      <c r="T504" t="n">
        <v>0</v>
      </c>
      <c r="U504" t="n">
        <v>0</v>
      </c>
      <c r="V504" t="n">
        <v>0</v>
      </c>
      <c r="W504" t="n">
        <v>0</v>
      </c>
      <c r="X504" t="n">
        <v>0</v>
      </c>
      <c r="Y504">
        <f>IF(AND(A504="Lead",COUNTIF(MetaCamps,C504)&gt;0),1,0)</f>
        <v>1</v>
      </c>
      <c r="Z504">
        <f>IF(Y504=1,P504,0)</f>
        <v>0</v>
      </c>
    </row>
    <row r="505">
      <c r="A505" t="inlineStr">
        <is>
          <t>Lead</t>
        </is>
      </c>
      <c r="B505" s="39" t="str">
        <f>IFERROR(INDEX(CampTypes,MATCH(C505,CampList,0)),"Unattributed")</f>
        <v>New</v>
      </c>
      <c r="C505" t="inlineStr">
        <is>
          <t>ABO | Natuf | Leads | Unit Franchise | India | Oct26 | V1</t>
        </is>
      </c>
      <c r="D505" t="inlineStr">
        <is>
          <t>Natuf | Investors | Tier1 + Growth Cities | Oct26 | V1</t>
        </is>
      </c>
      <c r="E505" t="inlineStr">
        <is>
          <t>Natuf | Reel | Brand Ambassador | Heard Of Owning A Cafe | V1</t>
        </is>
      </c>
      <c r="F505" t="inlineStr">
        <is>
          <t>In House Natuf</t>
        </is>
      </c>
      <c r="G505" t="inlineStr">
        <is>
          <t>Attempt 1</t>
        </is>
      </c>
      <c r="H505" s="39" t="str">
        <f>IF(ISNUMBER(MATCH(G505,QualityStatuses,0)),"Quality Lead","Non-Quality Lead")</f>
        <v>Non-Quality Lead</v>
      </c>
      <c r="I505" t="inlineStr">
        <is>
          <t>2026-10</t>
        </is>
      </c>
      <c r="J505" t="inlineStr">
        <is>
          <t>Wk of 2026-10-26</t>
        </is>
      </c>
      <c r="K505" t="inlineStr">
        <is>
          <t>Vikas Pathak</t>
        </is>
      </c>
      <c r="L505" t="inlineStr">
        <is>
          <t>Facebook</t>
        </is>
      </c>
      <c r="M505" t="inlineStr">
        <is>
          <t>Direct (campaign tagged in CRM)</t>
        </is>
      </c>
      <c r="N505" t="inlineStr">
        <is>
          <t>6ae0f600dc60c7ee00ea3cb0</t>
        </is>
      </c>
      <c r="O505" t="n">
        <v>1</v>
      </c>
      <c r="P505" s="40">
        <f>IF(A505="Lead",IF(ISNUMBER(MATCH(G505,QualityStatuses,0)),1,0),0)</f>
        <v>0</v>
      </c>
      <c r="Q505" s="40">
        <f>IF(A505="Lead",IF(G505="New Lead",0,1),0)</f>
        <v>1</v>
      </c>
      <c r="R505" s="40">
        <f>IF(A505="Lead",IF(G505="Lost",1,0),0)</f>
        <v>0</v>
      </c>
      <c r="S505" t="n">
        <v>2</v>
      </c>
      <c r="T505" t="n">
        <v>0</v>
      </c>
      <c r="U505" t="n">
        <v>0</v>
      </c>
      <c r="V505" t="n">
        <v>0</v>
      </c>
      <c r="W505" t="n">
        <v>0</v>
      </c>
      <c r="X505" t="n">
        <v>0</v>
      </c>
      <c r="Y505">
        <f>IF(AND(A505="Lead",COUNTIF(MetaCamps,C505)&gt;0),1,0)</f>
        <v>1</v>
      </c>
      <c r="Z505">
        <f>IF(Y505=1,P505,0)</f>
        <v>0</v>
      </c>
    </row>
    <row r="506">
      <c r="A506" t="inlineStr">
        <is>
          <t>Lead</t>
        </is>
      </c>
      <c r="B506" s="39" t="str">
        <f>IFERROR(INDEX(CampTypes,MATCH(C506,CampList,0)),"Unattributed")</f>
        <v>New</v>
      </c>
      <c r="C506" t="inlineStr">
        <is>
          <t>ABO | Natuf | Leads | Unit Franchise | India | Oct26 | V1</t>
        </is>
      </c>
      <c r="D506" t="inlineStr">
        <is>
          <t>Natuf | LAL 1% | India | Jul26 | V1</t>
        </is>
      </c>
      <c r="E506" t="inlineStr">
        <is>
          <t>Natuf | Reel | Brand Ambassador | Heard Of Owning A Cafe | V1</t>
        </is>
      </c>
      <c r="F506" t="inlineStr">
        <is>
          <t>In House Natuf</t>
        </is>
      </c>
      <c r="G506" t="inlineStr">
        <is>
          <t>Details Shared</t>
        </is>
      </c>
      <c r="H506" s="39" t="str">
        <f>IF(ISNUMBER(MATCH(G506,QualityStatuses,0)),"Quality Lead","Non-Quality Lead")</f>
        <v>Quality Lead</v>
      </c>
      <c r="I506" t="inlineStr">
        <is>
          <t>2026-10</t>
        </is>
      </c>
      <c r="J506" t="inlineStr">
        <is>
          <t>Wk of 2026-10-26</t>
        </is>
      </c>
      <c r="K506" t="inlineStr">
        <is>
          <t>Vikas Pathak</t>
        </is>
      </c>
      <c r="L506" t="inlineStr">
        <is>
          <t>Facebook</t>
        </is>
      </c>
      <c r="M506" t="inlineStr">
        <is>
          <t>Direct (campaign tagged in CRM)</t>
        </is>
      </c>
      <c r="N506" t="inlineStr">
        <is>
          <t>6ae0f54d70e97b0d666d9048</t>
        </is>
      </c>
      <c r="O506" t="n">
        <v>1</v>
      </c>
      <c r="P506" s="40">
        <f>IF(A506="Lead",IF(ISNUMBER(MATCH(G506,QualityStatuses,0)),1,0),0)</f>
        <v>1</v>
      </c>
      <c r="Q506" s="40">
        <f>IF(A506="Lead",IF(G506="New Lead",0,1),0)</f>
        <v>1</v>
      </c>
      <c r="R506" s="40">
        <f>IF(A506="Lead",IF(G506="Lost",1,0),0)</f>
        <v>0</v>
      </c>
      <c r="S506" t="n">
        <v>2</v>
      </c>
      <c r="T506" t="n">
        <v>1</v>
      </c>
      <c r="U506" t="n">
        <v>0</v>
      </c>
      <c r="V506" t="n">
        <v>0</v>
      </c>
      <c r="W506" t="n">
        <v>0</v>
      </c>
      <c r="X506" t="n">
        <v>0</v>
      </c>
      <c r="Y506">
        <f>IF(AND(A506="Lead",COUNTIF(MetaCamps,C506)&gt;0),1,0)</f>
        <v>1</v>
      </c>
      <c r="Z506">
        <f>IF(Y506=1,P506,0)</f>
        <v>1</v>
      </c>
    </row>
    <row r="507">
      <c r="A507" t="inlineStr">
        <is>
          <t>Lead</t>
        </is>
      </c>
      <c r="B507" s="39" t="str">
        <f>IFERROR(INDEX(CampTypes,MATCH(C507,CampList,0)),"Unattributed")</f>
        <v>New</v>
      </c>
      <c r="C507" t="inlineStr">
        <is>
          <t>ABO | Natuf | Leads | Unit Franchise | India | Oct26 | V1</t>
        </is>
      </c>
      <c r="D507" t="inlineStr">
        <is>
          <t>Natuf | Investors | Tier1 + Growth Cities | Oct26 | V1</t>
        </is>
      </c>
      <c r="E507" t="inlineStr">
        <is>
          <t>Natuf | Reel | Brand Ambassador | Heard Of Owning A Cafe | V1</t>
        </is>
      </c>
      <c r="F507" t="inlineStr">
        <is>
          <t>In House Natuf</t>
        </is>
      </c>
      <c r="G507" t="inlineStr">
        <is>
          <t>Attempt 1</t>
        </is>
      </c>
      <c r="H507" s="39" t="str">
        <f>IF(ISNUMBER(MATCH(G507,QualityStatuses,0)),"Quality Lead","Non-Quality Lead")</f>
        <v>Non-Quality Lead</v>
      </c>
      <c r="I507" t="inlineStr">
        <is>
          <t>2026-10</t>
        </is>
      </c>
      <c r="J507" t="inlineStr">
        <is>
          <t>Wk of 2026-10-26</t>
        </is>
      </c>
      <c r="K507" t="inlineStr">
        <is>
          <t>Omkar Navge</t>
        </is>
      </c>
      <c r="L507" t="inlineStr">
        <is>
          <t>Facebook</t>
        </is>
      </c>
      <c r="M507" t="inlineStr">
        <is>
          <t>Direct (campaign tagged in CRM)</t>
        </is>
      </c>
      <c r="N507" t="inlineStr">
        <is>
          <t>6ae0f4ac63829055503b6f1c</t>
        </is>
      </c>
      <c r="O507" t="n">
        <v>1</v>
      </c>
      <c r="P507" s="40">
        <f>IF(A507="Lead",IF(ISNUMBER(MATCH(G507,QualityStatuses,0)),1,0),0)</f>
        <v>0</v>
      </c>
      <c r="Q507" s="40">
        <f>IF(A507="Lead",IF(G507="New Lead",0,1),0)</f>
        <v>1</v>
      </c>
      <c r="R507" s="40">
        <f>IF(A507="Lead",IF(G507="Lost",1,0),0)</f>
        <v>0</v>
      </c>
      <c r="S507" t="n">
        <v>1</v>
      </c>
      <c r="T507" t="n">
        <v>0</v>
      </c>
      <c r="U507" t="n">
        <v>0</v>
      </c>
      <c r="V507" t="n">
        <v>0</v>
      </c>
      <c r="W507" t="n">
        <v>0</v>
      </c>
      <c r="X507" t="n">
        <v>0</v>
      </c>
      <c r="Y507">
        <f>IF(AND(A507="Lead",COUNTIF(MetaCamps,C507)&gt;0),1,0)</f>
        <v>1</v>
      </c>
      <c r="Z507">
        <f>IF(Y507=1,P507,0)</f>
        <v>0</v>
      </c>
    </row>
    <row r="508">
      <c r="A508" t="inlineStr">
        <is>
          <t>Lead</t>
        </is>
      </c>
      <c r="B508" s="39" t="str">
        <f>IFERROR(INDEX(CampTypes,MATCH(C508,CampList,0)),"Unattributed")</f>
        <v>New</v>
      </c>
      <c r="C508" t="inlineStr">
        <is>
          <t>ABO | Natuf | Leads | Unit Franchise | India | Oct26 | V1</t>
        </is>
      </c>
      <c r="D508" t="inlineStr">
        <is>
          <t>Natuf | LAL 1% | India | Jul26 | V1</t>
        </is>
      </c>
      <c r="E508" t="inlineStr">
        <is>
          <t>Natuf | Reel | Brand Ambassador | Heard Of Owning A Cafe | V1</t>
        </is>
      </c>
      <c r="F508" t="inlineStr">
        <is>
          <t>In House Natuf</t>
        </is>
      </c>
      <c r="G508" t="inlineStr">
        <is>
          <t>Details Shared</t>
        </is>
      </c>
      <c r="H508" s="39" t="str">
        <f>IF(ISNUMBER(MATCH(G508,QualityStatuses,0)),"Quality Lead","Non-Quality Lead")</f>
        <v>Quality Lead</v>
      </c>
      <c r="I508" t="inlineStr">
        <is>
          <t>2026-10</t>
        </is>
      </c>
      <c r="J508" t="inlineStr">
        <is>
          <t>Wk of 2026-10-26</t>
        </is>
      </c>
      <c r="K508" t="inlineStr">
        <is>
          <t>Vikas Pathak</t>
        </is>
      </c>
      <c r="L508" t="inlineStr">
        <is>
          <t>Facebook</t>
        </is>
      </c>
      <c r="M508" t="inlineStr">
        <is>
          <t>Direct (campaign tagged in CRM)</t>
        </is>
      </c>
      <c r="N508" t="inlineStr">
        <is>
          <t>6ae0f09c038994814e150ee0</t>
        </is>
      </c>
      <c r="O508" t="n">
        <v>1</v>
      </c>
      <c r="P508" s="40">
        <f>IF(A508="Lead",IF(ISNUMBER(MATCH(G508,QualityStatuses,0)),1,0),0)</f>
        <v>1</v>
      </c>
      <c r="Q508" s="40">
        <f>IF(A508="Lead",IF(G508="New Lead",0,1),0)</f>
        <v>1</v>
      </c>
      <c r="R508" s="40">
        <f>IF(A508="Lead",IF(G508="Lost",1,0),0)</f>
        <v>0</v>
      </c>
      <c r="S508" t="n">
        <v>2</v>
      </c>
      <c r="T508" t="n">
        <v>2</v>
      </c>
      <c r="U508" t="n">
        <v>0</v>
      </c>
      <c r="V508" t="n">
        <v>0</v>
      </c>
      <c r="W508" t="n">
        <v>0</v>
      </c>
      <c r="X508" t="n">
        <v>0</v>
      </c>
      <c r="Y508">
        <f>IF(AND(A508="Lead",COUNTIF(MetaCamps,C508)&gt;0),1,0)</f>
        <v>1</v>
      </c>
      <c r="Z508">
        <f>IF(Y508=1,P508,0)</f>
        <v>1</v>
      </c>
    </row>
    <row r="509">
      <c r="A509" t="inlineStr">
        <is>
          <t>Lead</t>
        </is>
      </c>
      <c r="B509" s="39" t="str">
        <f>IFERROR(INDEX(CampTypes,MATCH(C509,CampList,0)),"Unattributed")</f>
        <v>New</v>
      </c>
      <c r="C509" t="inlineStr">
        <is>
          <t>ABO | Natuf | Leads | Unit Franchise | India | Oct26 | V1</t>
        </is>
      </c>
      <c r="D509" t="inlineStr">
        <is>
          <t>Natuf | LAL 1% | India | Jul26 | V1</t>
        </is>
      </c>
      <c r="E509" t="inlineStr">
        <is>
          <t>Natuf | Reel | Brand Ambassador | Heard Of Owning A Cafe | V1</t>
        </is>
      </c>
      <c r="F509" t="inlineStr">
        <is>
          <t>In House Natuf</t>
        </is>
      </c>
      <c r="G509" t="inlineStr">
        <is>
          <t>New Lead</t>
        </is>
      </c>
      <c r="H509" s="39" t="str">
        <f>IF(ISNUMBER(MATCH(G509,QualityStatuses,0)),"Quality Lead","Non-Quality Lead")</f>
        <v>Non-Quality Lead</v>
      </c>
      <c r="I509" t="inlineStr">
        <is>
          <t>2026-10</t>
        </is>
      </c>
      <c r="J509" t="inlineStr">
        <is>
          <t>Wk of 2026-10-26</t>
        </is>
      </c>
      <c r="K509" t="inlineStr">
        <is>
          <t>Omkar Navge</t>
        </is>
      </c>
      <c r="L509" t="inlineStr">
        <is>
          <t>Facebook</t>
        </is>
      </c>
      <c r="M509" t="inlineStr">
        <is>
          <t>Direct (campaign tagged in CRM)</t>
        </is>
      </c>
      <c r="N509" t="inlineStr">
        <is>
          <t>6ae0ef4d9f7dbcd4760de2b6</t>
        </is>
      </c>
      <c r="O509" t="n">
        <v>1</v>
      </c>
      <c r="P509" s="40">
        <f>IF(A509="Lead",IF(ISNUMBER(MATCH(G509,QualityStatuses,0)),1,0),0)</f>
        <v>0</v>
      </c>
      <c r="Q509" s="40">
        <f>IF(A509="Lead",IF(G509="New Lead",0,1),0)</f>
        <v>0</v>
      </c>
      <c r="R509" s="40">
        <f>IF(A509="Lead",IF(G509="Lost",1,0),0)</f>
        <v>0</v>
      </c>
      <c r="S509" t="n">
        <v>0</v>
      </c>
      <c r="T509" t="n">
        <v>0</v>
      </c>
      <c r="U509" t="n">
        <v>0</v>
      </c>
      <c r="V509" t="n">
        <v>0</v>
      </c>
      <c r="W509" t="n">
        <v>0</v>
      </c>
      <c r="X509" t="n">
        <v>0</v>
      </c>
      <c r="Y509">
        <f>IF(AND(A509="Lead",COUNTIF(MetaCamps,C509)&gt;0),1,0)</f>
        <v>1</v>
      </c>
      <c r="Z509">
        <f>IF(Y509=1,P509,0)</f>
        <v>0</v>
      </c>
    </row>
    <row r="510">
      <c r="A510" t="inlineStr">
        <is>
          <t>Lead</t>
        </is>
      </c>
      <c r="B510" s="39" t="str">
        <f>IFERROR(INDEX(CampTypes,MATCH(C510,CampList,0)),"Unattributed")</f>
        <v>New</v>
      </c>
      <c r="C510" t="inlineStr">
        <is>
          <t>ABO | Natuf | Leads | Master Franchise | India | Oct26 | V1</t>
        </is>
      </c>
      <c r="D510" t="inlineStr">
        <is>
          <t>Natuf | Business Owners | Tier1 + Growth Cities | Oct26 | V1</t>
        </is>
      </c>
      <c r="E510" t="inlineStr">
        <is>
          <t>Natuf | Static | Become A Levantine Food | V1</t>
        </is>
      </c>
      <c r="F510" t="inlineStr">
        <is>
          <t>Natuf_MF</t>
        </is>
      </c>
      <c r="G510" t="inlineStr">
        <is>
          <t>Attempt 1</t>
        </is>
      </c>
      <c r="H510" s="39" t="str">
        <f>IF(ISNUMBER(MATCH(G510,QualityStatuses,0)),"Quality Lead","Non-Quality Lead")</f>
        <v>Non-Quality Lead</v>
      </c>
      <c r="I510" t="inlineStr">
        <is>
          <t>2026-10</t>
        </is>
      </c>
      <c r="J510" t="inlineStr">
        <is>
          <t>Wk of 2026-10-26</t>
        </is>
      </c>
      <c r="K510" t="inlineStr">
        <is>
          <t>Marshal Malbari</t>
        </is>
      </c>
      <c r="L510" t="inlineStr">
        <is>
          <t>Facebook</t>
        </is>
      </c>
      <c r="M510" t="inlineStr">
        <is>
          <t>Direct (campaign tagged in CRM)</t>
        </is>
      </c>
      <c r="N510" t="inlineStr">
        <is>
          <t>6ae0ee74d9d53d111bc4e318</t>
        </is>
      </c>
      <c r="O510" t="n">
        <v>1</v>
      </c>
      <c r="P510" s="40">
        <f>IF(A510="Lead",IF(ISNUMBER(MATCH(G510,QualityStatuses,0)),1,0),0)</f>
        <v>0</v>
      </c>
      <c r="Q510" s="40">
        <f>IF(A510="Lead",IF(G510="New Lead",0,1),0)</f>
        <v>1</v>
      </c>
      <c r="R510" s="40">
        <f>IF(A510="Lead",IF(G510="Lost",1,0),0)</f>
        <v>0</v>
      </c>
      <c r="S510" t="n">
        <v>1</v>
      </c>
      <c r="T510" t="n">
        <v>0</v>
      </c>
      <c r="U510" t="n">
        <v>0</v>
      </c>
      <c r="V510" t="n">
        <v>0</v>
      </c>
      <c r="W510" t="n">
        <v>0</v>
      </c>
      <c r="X510" t="n">
        <v>0</v>
      </c>
      <c r="Y510">
        <f>IF(AND(A510="Lead",COUNTIF(MetaCamps,C510)&gt;0),1,0)</f>
        <v>1</v>
      </c>
      <c r="Z510">
        <f>IF(Y510=1,P510,0)</f>
        <v>0</v>
      </c>
    </row>
    <row r="511">
      <c r="A511" t="inlineStr">
        <is>
          <t>Lead</t>
        </is>
      </c>
      <c r="B511" s="39" t="str">
        <f>IFERROR(INDEX(CampTypes,MATCH(C511,CampList,0)),"Unattributed")</f>
        <v>New</v>
      </c>
      <c r="C511" t="inlineStr">
        <is>
          <t>ABO | Natuf | Leads | Unit Franchise | India | Oct26 | V1</t>
        </is>
      </c>
      <c r="D511" t="inlineStr">
        <is>
          <t>Natuf | LAL 1% | India | Jul26 | V1</t>
        </is>
      </c>
      <c r="E511" t="inlineStr">
        <is>
          <t>Natuf | Reel | Brand Ambassador | Heard Of Owning A Cafe | V1</t>
        </is>
      </c>
      <c r="F511" t="inlineStr">
        <is>
          <t>In House Natuf</t>
        </is>
      </c>
      <c r="G511" t="inlineStr">
        <is>
          <t>Attempt 3</t>
        </is>
      </c>
      <c r="H511" s="39" t="str">
        <f>IF(ISNUMBER(MATCH(G511,QualityStatuses,0)),"Quality Lead","Non-Quality Lead")</f>
        <v>Non-Quality Lead</v>
      </c>
      <c r="I511" t="inlineStr">
        <is>
          <t>2026-10</t>
        </is>
      </c>
      <c r="J511" t="inlineStr">
        <is>
          <t>Wk of 2026-10-26</t>
        </is>
      </c>
      <c r="K511" t="inlineStr">
        <is>
          <t>Marshal Malbari</t>
        </is>
      </c>
      <c r="L511" t="inlineStr">
        <is>
          <t>Facebook</t>
        </is>
      </c>
      <c r="M511" t="inlineStr">
        <is>
          <t>Direct (campaign tagged in CRM)</t>
        </is>
      </c>
      <c r="N511" t="inlineStr">
        <is>
          <t>6ae0ecee7f5448c5ea5f642b</t>
        </is>
      </c>
      <c r="O511" t="n">
        <v>1</v>
      </c>
      <c r="P511" s="40">
        <f>IF(A511="Lead",IF(ISNUMBER(MATCH(G511,QualityStatuses,0)),1,0),0)</f>
        <v>0</v>
      </c>
      <c r="Q511" s="40">
        <f>IF(A511="Lead",IF(G511="New Lead",0,1),0)</f>
        <v>1</v>
      </c>
      <c r="R511" s="40">
        <f>IF(A511="Lead",IF(G511="Lost",1,0),0)</f>
        <v>0</v>
      </c>
      <c r="S511" t="n">
        <v>3</v>
      </c>
      <c r="T511" t="n">
        <v>0</v>
      </c>
      <c r="U511" t="n">
        <v>0</v>
      </c>
      <c r="V511" t="n">
        <v>0</v>
      </c>
      <c r="W511" t="n">
        <v>0</v>
      </c>
      <c r="X511" t="n">
        <v>0</v>
      </c>
      <c r="Y511">
        <f>IF(AND(A511="Lead",COUNTIF(MetaCamps,C511)&gt;0),1,0)</f>
        <v>1</v>
      </c>
      <c r="Z511">
        <f>IF(Y511=1,P511,0)</f>
        <v>0</v>
      </c>
    </row>
    <row r="512">
      <c r="A512" t="inlineStr">
        <is>
          <t>Lead</t>
        </is>
      </c>
      <c r="B512" s="39" t="str">
        <f>IFERROR(INDEX(CampTypes,MATCH(C512,CampList,0)),"Unattributed")</f>
        <v>New</v>
      </c>
      <c r="C512" t="inlineStr">
        <is>
          <t>ABO | Natuf | Leads | Unit Franchise | India | Oct26 | V1</t>
        </is>
      </c>
      <c r="D512" t="inlineStr">
        <is>
          <t>Natuf | Investors | Tier1 + Growth Cities | Oct26 | V1</t>
        </is>
      </c>
      <c r="E512" t="inlineStr">
        <is>
          <t>Natuf | Reel | Brand Ambassador | Heard Of Owning A Cafe | V1</t>
        </is>
      </c>
      <c r="F512" t="inlineStr">
        <is>
          <t>In House Natuf</t>
        </is>
      </c>
      <c r="G512" t="inlineStr">
        <is>
          <t>Attempt 1</t>
        </is>
      </c>
      <c r="H512" s="39" t="str">
        <f>IF(ISNUMBER(MATCH(G512,QualityStatuses,0)),"Quality Lead","Non-Quality Lead")</f>
        <v>Non-Quality Lead</v>
      </c>
      <c r="I512" t="inlineStr">
        <is>
          <t>2026-10</t>
        </is>
      </c>
      <c r="J512" t="inlineStr">
        <is>
          <t>Wk of 2026-10-26</t>
        </is>
      </c>
      <c r="K512" t="inlineStr">
        <is>
          <t>Omkar Navge</t>
        </is>
      </c>
      <c r="L512" t="inlineStr">
        <is>
          <t>Facebook</t>
        </is>
      </c>
      <c r="M512" t="inlineStr">
        <is>
          <t>Direct (campaign tagged in CRM)</t>
        </is>
      </c>
      <c r="N512" t="inlineStr">
        <is>
          <t>6ae0ec9a7176dd8f1f723368</t>
        </is>
      </c>
      <c r="O512" t="n">
        <v>1</v>
      </c>
      <c r="P512" s="40">
        <f>IF(A512="Lead",IF(ISNUMBER(MATCH(G512,QualityStatuses,0)),1,0),0)</f>
        <v>0</v>
      </c>
      <c r="Q512" s="40">
        <f>IF(A512="Lead",IF(G512="New Lead",0,1),0)</f>
        <v>1</v>
      </c>
      <c r="R512" s="40">
        <f>IF(A512="Lead",IF(G512="Lost",1,0),0)</f>
        <v>0</v>
      </c>
      <c r="S512" t="n">
        <v>1</v>
      </c>
      <c r="T512" t="n">
        <v>0</v>
      </c>
      <c r="U512" t="n">
        <v>0</v>
      </c>
      <c r="V512" t="n">
        <v>0</v>
      </c>
      <c r="W512" t="n">
        <v>0</v>
      </c>
      <c r="X512" t="n">
        <v>0</v>
      </c>
      <c r="Y512">
        <f>IF(AND(A512="Lead",COUNTIF(MetaCamps,C512)&gt;0),1,0)</f>
        <v>1</v>
      </c>
      <c r="Z512">
        <f>IF(Y512=1,P512,0)</f>
        <v>0</v>
      </c>
    </row>
    <row r="513">
      <c r="A513" t="inlineStr">
        <is>
          <t>Lead</t>
        </is>
      </c>
      <c r="B513" s="39" t="str">
        <f>IFERROR(INDEX(CampTypes,MATCH(C513,CampList,0)),"Unattributed")</f>
        <v>New</v>
      </c>
      <c r="C513" t="inlineStr">
        <is>
          <t>ABO | Natuf | Leads | Unit Franchise | India | Oct26 | V1</t>
        </is>
      </c>
      <c r="D513" t="inlineStr">
        <is>
          <t>Natuf | Business Owners | Tier1 + Growth Cities | Oct26 | V1</t>
        </is>
      </c>
      <c r="E513" t="inlineStr">
        <is>
          <t>Natuf | Reel | Brand Ambassador | Heard Of Owning A Cafe | V1</t>
        </is>
      </c>
      <c r="F513" t="inlineStr">
        <is>
          <t>In House Natuf</t>
        </is>
      </c>
      <c r="G513" t="inlineStr">
        <is>
          <t>Details Shared</t>
        </is>
      </c>
      <c r="H513" s="39" t="str">
        <f>IF(ISNUMBER(MATCH(G513,QualityStatuses,0)),"Quality Lead","Non-Quality Lead")</f>
        <v>Quality Lead</v>
      </c>
      <c r="I513" t="inlineStr">
        <is>
          <t>2026-10</t>
        </is>
      </c>
      <c r="J513" t="inlineStr">
        <is>
          <t>Wk of 2026-10-26</t>
        </is>
      </c>
      <c r="K513" t="inlineStr">
        <is>
          <t>Omkar Navge</t>
        </is>
      </c>
      <c r="L513" t="inlineStr">
        <is>
          <t>Facebook</t>
        </is>
      </c>
      <c r="M513" t="inlineStr">
        <is>
          <t>Direct (campaign tagged in CRM)</t>
        </is>
      </c>
      <c r="N513" t="inlineStr">
        <is>
          <t>6ae0ea91888014e8b6ced6a9</t>
        </is>
      </c>
      <c r="O513" t="n">
        <v>1</v>
      </c>
      <c r="P513" s="40">
        <f>IF(A513="Lead",IF(ISNUMBER(MATCH(G513,QualityStatuses,0)),1,0),0)</f>
        <v>1</v>
      </c>
      <c r="Q513" s="40">
        <f>IF(A513="Lead",IF(G513="New Lead",0,1),0)</f>
        <v>1</v>
      </c>
      <c r="R513" s="40">
        <f>IF(A513="Lead",IF(G513="Lost",1,0),0)</f>
        <v>0</v>
      </c>
      <c r="S513" t="n">
        <v>1</v>
      </c>
      <c r="T513" t="n">
        <v>1</v>
      </c>
      <c r="U513" t="n">
        <v>0</v>
      </c>
      <c r="V513" t="n">
        <v>0</v>
      </c>
      <c r="W513" t="n">
        <v>0</v>
      </c>
      <c r="X513" t="n">
        <v>0</v>
      </c>
      <c r="Y513">
        <f>IF(AND(A513="Lead",COUNTIF(MetaCamps,C513)&gt;0),1,0)</f>
        <v>1</v>
      </c>
      <c r="Z513">
        <f>IF(Y513=1,P513,0)</f>
        <v>1</v>
      </c>
    </row>
    <row r="514">
      <c r="A514" t="inlineStr">
        <is>
          <t>Lead</t>
        </is>
      </c>
      <c r="B514" s="39" t="str">
        <f>IFERROR(INDEX(CampTypes,MATCH(C514,CampList,0)),"Unattributed")</f>
        <v>New</v>
      </c>
      <c r="C514" t="inlineStr">
        <is>
          <t>ABO | Natuf | Leads | Unit Franchise | India | Oct26 | V1</t>
        </is>
      </c>
      <c r="D514" t="inlineStr">
        <is>
          <t>Natuf | Broad | Tier1 + Growth Cities | Oct26 | V1</t>
        </is>
      </c>
      <c r="E514" t="inlineStr">
        <is>
          <t>Natuf | Reel | Brand Ambassador | Heard Of Owning A Cafe | V1</t>
        </is>
      </c>
      <c r="F514" t="inlineStr">
        <is>
          <t>In House Natuf</t>
        </is>
      </c>
      <c r="G514" t="inlineStr">
        <is>
          <t>Attempt 2</t>
        </is>
      </c>
      <c r="H514" s="39" t="str">
        <f>IF(ISNUMBER(MATCH(G514,QualityStatuses,0)),"Quality Lead","Non-Quality Lead")</f>
        <v>Non-Quality Lead</v>
      </c>
      <c r="I514" t="inlineStr">
        <is>
          <t>2026-10</t>
        </is>
      </c>
      <c r="J514" t="inlineStr">
        <is>
          <t>Wk of 2026-10-26</t>
        </is>
      </c>
      <c r="K514" t="inlineStr">
        <is>
          <t>Marshal Malbari</t>
        </is>
      </c>
      <c r="L514" t="inlineStr">
        <is>
          <t>Facebook</t>
        </is>
      </c>
      <c r="M514" t="inlineStr">
        <is>
          <t>Direct (campaign tagged in CRM)</t>
        </is>
      </c>
      <c r="N514" t="inlineStr">
        <is>
          <t>6ae0e743baebb7accf6b26de</t>
        </is>
      </c>
      <c r="O514" t="n">
        <v>1</v>
      </c>
      <c r="P514" s="40">
        <f>IF(A514="Lead",IF(ISNUMBER(MATCH(G514,QualityStatuses,0)),1,0),0)</f>
        <v>0</v>
      </c>
      <c r="Q514" s="40">
        <f>IF(A514="Lead",IF(G514="New Lead",0,1),0)</f>
        <v>1</v>
      </c>
      <c r="R514" s="40">
        <f>IF(A514="Lead",IF(G514="Lost",1,0),0)</f>
        <v>0</v>
      </c>
      <c r="S514" t="n">
        <v>2</v>
      </c>
      <c r="T514" t="n">
        <v>0</v>
      </c>
      <c r="U514" t="n">
        <v>0</v>
      </c>
      <c r="V514" t="n">
        <v>0</v>
      </c>
      <c r="W514" t="n">
        <v>0</v>
      </c>
      <c r="X514" t="n">
        <v>0</v>
      </c>
      <c r="Y514">
        <f>IF(AND(A514="Lead",COUNTIF(MetaCamps,C514)&gt;0),1,0)</f>
        <v>1</v>
      </c>
      <c r="Z514">
        <f>IF(Y514=1,P514,0)</f>
        <v>0</v>
      </c>
    </row>
    <row r="515">
      <c r="A515" t="inlineStr">
        <is>
          <t>Lead</t>
        </is>
      </c>
      <c r="B515" s="39" t="str">
        <f>IFERROR(INDEX(CampTypes,MATCH(C515,CampList,0)),"Unattributed")</f>
        <v>New</v>
      </c>
      <c r="C515" t="inlineStr">
        <is>
          <t>ABO | Natuf | Leads | Unit Franchise | India | Oct26 | V1</t>
        </is>
      </c>
      <c r="D515" t="inlineStr">
        <is>
          <t>Natuf | Broad | Tier1 + Growth Cities | Oct26 | V1</t>
        </is>
      </c>
      <c r="E515" t="inlineStr">
        <is>
          <t>Natuf | Reel | Brand Ambassador | Heard Of Owning A Cafe | V1</t>
        </is>
      </c>
      <c r="F515" t="inlineStr">
        <is>
          <t>In House Natuf</t>
        </is>
      </c>
      <c r="G515" t="inlineStr">
        <is>
          <t>Attempt 1</t>
        </is>
      </c>
      <c r="H515" s="39" t="str">
        <f>IF(ISNUMBER(MATCH(G515,QualityStatuses,0)),"Quality Lead","Non-Quality Lead")</f>
        <v>Non-Quality Lead</v>
      </c>
      <c r="I515" t="inlineStr">
        <is>
          <t>2026-10</t>
        </is>
      </c>
      <c r="J515" t="inlineStr">
        <is>
          <t>Wk of 2026-10-26</t>
        </is>
      </c>
      <c r="K515" t="inlineStr">
        <is>
          <t>Omkar Navge</t>
        </is>
      </c>
      <c r="L515" t="inlineStr">
        <is>
          <t>Facebook</t>
        </is>
      </c>
      <c r="M515" t="inlineStr">
        <is>
          <t>Direct (campaign tagged in CRM)</t>
        </is>
      </c>
      <c r="N515" t="inlineStr">
        <is>
          <t>6ae0e2a25b632ea2144213c3</t>
        </is>
      </c>
      <c r="O515" t="n">
        <v>1</v>
      </c>
      <c r="P515" s="40">
        <f>IF(A515="Lead",IF(ISNUMBER(MATCH(G515,QualityStatuses,0)),1,0),0)</f>
        <v>0</v>
      </c>
      <c r="Q515" s="40">
        <f>IF(A515="Lead",IF(G515="New Lead",0,1),0)</f>
        <v>1</v>
      </c>
      <c r="R515" s="40">
        <f>IF(A515="Lead",IF(G515="Lost",1,0),0)</f>
        <v>0</v>
      </c>
      <c r="S515" t="n">
        <v>1</v>
      </c>
      <c r="T515" t="n">
        <v>1</v>
      </c>
      <c r="U515" t="n">
        <v>0</v>
      </c>
      <c r="V515" t="n">
        <v>0</v>
      </c>
      <c r="W515" t="n">
        <v>0</v>
      </c>
      <c r="X515" t="n">
        <v>0</v>
      </c>
      <c r="Y515">
        <f>IF(AND(A515="Lead",COUNTIF(MetaCamps,C515)&gt;0),1,0)</f>
        <v>1</v>
      </c>
      <c r="Z515">
        <f>IF(Y515=1,P515,0)</f>
        <v>0</v>
      </c>
    </row>
    <row r="516">
      <c r="A516" t="inlineStr">
        <is>
          <t>Lead</t>
        </is>
      </c>
      <c r="B516" s="39" t="str">
        <f>IFERROR(INDEX(CampTypes,MATCH(C516,CampList,0)),"Unattributed")</f>
        <v>New</v>
      </c>
      <c r="C516" t="inlineStr">
        <is>
          <t>ABO | Natuf | Leads | Master Franchise | India | Oct26 | V1</t>
        </is>
      </c>
      <c r="D516" t="inlineStr">
        <is>
          <t>Natuf | Business Owners | Tier1 + Growth Cities | Oct26 | V1</t>
        </is>
      </c>
      <c r="E516" t="inlineStr">
        <is>
          <t>Natuf | Static | Become A Levantine Food | V1</t>
        </is>
      </c>
      <c r="F516" t="inlineStr">
        <is>
          <t>Natuf_MF</t>
        </is>
      </c>
      <c r="G516" t="inlineStr">
        <is>
          <t>Lost</t>
        </is>
      </c>
      <c r="H516" s="39" t="str">
        <f>IF(ISNUMBER(MATCH(G516,QualityStatuses,0)),"Quality Lead","Non-Quality Lead")</f>
        <v>Non-Quality Lead</v>
      </c>
      <c r="I516" t="inlineStr">
        <is>
          <t>2026-10</t>
        </is>
      </c>
      <c r="J516" t="inlineStr">
        <is>
          <t>Wk of 2026-10-26</t>
        </is>
      </c>
      <c r="K516" t="inlineStr">
        <is>
          <t>Marshal Malbari</t>
        </is>
      </c>
      <c r="L516" t="inlineStr">
        <is>
          <t>Facebook</t>
        </is>
      </c>
      <c r="M516" t="inlineStr">
        <is>
          <t>Direct (campaign tagged in CRM)</t>
        </is>
      </c>
      <c r="N516" t="inlineStr">
        <is>
          <t>6ae0e110bda54c37047fc049</t>
        </is>
      </c>
      <c r="O516" t="n">
        <v>1</v>
      </c>
      <c r="P516" s="40">
        <f>IF(A516="Lead",IF(ISNUMBER(MATCH(G516,QualityStatuses,0)),1,0),0)</f>
        <v>0</v>
      </c>
      <c r="Q516" s="40">
        <f>IF(A516="Lead",IF(G516="New Lead",0,1),0)</f>
        <v>1</v>
      </c>
      <c r="R516" s="40">
        <f>IF(A516="Lead",IF(G516="Lost",1,0),0)</f>
        <v>1</v>
      </c>
      <c r="S516" t="n">
        <v>3</v>
      </c>
      <c r="T516" t="n">
        <v>2</v>
      </c>
      <c r="U516" t="n">
        <v>0</v>
      </c>
      <c r="V516" t="n">
        <v>0</v>
      </c>
      <c r="W516" t="n">
        <v>0</v>
      </c>
      <c r="X516" t="n">
        <v>0</v>
      </c>
      <c r="Y516">
        <f>IF(AND(A516="Lead",COUNTIF(MetaCamps,C516)&gt;0),1,0)</f>
        <v>1</v>
      </c>
      <c r="Z516">
        <f>IF(Y516=1,P516,0)</f>
        <v>0</v>
      </c>
    </row>
    <row r="517">
      <c r="A517" t="inlineStr">
        <is>
          <t>Lead</t>
        </is>
      </c>
      <c r="B517" s="39" t="str">
        <f>IFERROR(INDEX(CampTypes,MATCH(C517,CampList,0)),"Unattributed")</f>
        <v>New</v>
      </c>
      <c r="C517" t="inlineStr">
        <is>
          <t>ABO | Natuf | Leads | Unit Franchise | India | Oct26 | V1</t>
        </is>
      </c>
      <c r="D517" t="inlineStr">
        <is>
          <t>Natuf | Business Owners | Tier1 + Growth Cities | Oct26 | V1</t>
        </is>
      </c>
      <c r="E517" t="inlineStr">
        <is>
          <t>Natuf | Reel | Brand Ambassador | Heard Of Owning A Cafe | V1</t>
        </is>
      </c>
      <c r="F517" t="inlineStr">
        <is>
          <t>In House Natuf</t>
        </is>
      </c>
      <c r="G517" t="inlineStr">
        <is>
          <t>Attempt 1</t>
        </is>
      </c>
      <c r="H517" s="39" t="str">
        <f>IF(ISNUMBER(MATCH(G517,QualityStatuses,0)),"Quality Lead","Non-Quality Lead")</f>
        <v>Non-Quality Lead</v>
      </c>
      <c r="I517" t="inlineStr">
        <is>
          <t>2026-10</t>
        </is>
      </c>
      <c r="J517" t="inlineStr">
        <is>
          <t>Wk of 2026-10-26</t>
        </is>
      </c>
      <c r="K517" t="inlineStr">
        <is>
          <t>Marshal Malbari</t>
        </is>
      </c>
      <c r="L517" t="inlineStr">
        <is>
          <t>Facebook</t>
        </is>
      </c>
      <c r="M517" t="inlineStr">
        <is>
          <t>Direct (campaign tagged in CRM)</t>
        </is>
      </c>
      <c r="N517" t="inlineStr">
        <is>
          <t>6ae0e0e5e30d933cf622c7fc</t>
        </is>
      </c>
      <c r="O517" t="n">
        <v>1</v>
      </c>
      <c r="P517" s="40">
        <f>IF(A517="Lead",IF(ISNUMBER(MATCH(G517,QualityStatuses,0)),1,0),0)</f>
        <v>0</v>
      </c>
      <c r="Q517" s="40">
        <f>IF(A517="Lead",IF(G517="New Lead",0,1),0)</f>
        <v>1</v>
      </c>
      <c r="R517" s="40">
        <f>IF(A517="Lead",IF(G517="Lost",1,0),0)</f>
        <v>0</v>
      </c>
      <c r="S517" t="n">
        <v>1</v>
      </c>
      <c r="T517" t="n">
        <v>0</v>
      </c>
      <c r="U517" t="n">
        <v>0</v>
      </c>
      <c r="V517" t="n">
        <v>0</v>
      </c>
      <c r="W517" t="n">
        <v>0</v>
      </c>
      <c r="X517" t="n">
        <v>0</v>
      </c>
      <c r="Y517">
        <f>IF(AND(A517="Lead",COUNTIF(MetaCamps,C517)&gt;0),1,0)</f>
        <v>1</v>
      </c>
      <c r="Z517">
        <f>IF(Y517=1,P517,0)</f>
        <v>0</v>
      </c>
    </row>
    <row r="518">
      <c r="A518" t="inlineStr">
        <is>
          <t>Lead</t>
        </is>
      </c>
      <c r="B518" s="39" t="str">
        <f>IFERROR(INDEX(CampTypes,MATCH(C518,CampList,0)),"Unattributed")</f>
        <v>New</v>
      </c>
      <c r="C518" t="inlineStr">
        <is>
          <t>ABO | Natuf | Leads | Unit Franchise | India | Oct26 | V1</t>
        </is>
      </c>
      <c r="D518" t="inlineStr">
        <is>
          <t>Natuf | Investors | Tier1 + Growth Cities | Oct26 | V1</t>
        </is>
      </c>
      <c r="E518" t="inlineStr">
        <is>
          <t>Natuf | Reel | Brand Ambassador | Heard Of Owning A Cafe | V1</t>
        </is>
      </c>
      <c r="F518" t="inlineStr">
        <is>
          <t>In House Natuf</t>
        </is>
      </c>
      <c r="G518" t="inlineStr">
        <is>
          <t>Attempt 1</t>
        </is>
      </c>
      <c r="H518" s="39" t="str">
        <f>IF(ISNUMBER(MATCH(G518,QualityStatuses,0)),"Quality Lead","Non-Quality Lead")</f>
        <v>Non-Quality Lead</v>
      </c>
      <c r="I518" t="inlineStr">
        <is>
          <t>2026-10</t>
        </is>
      </c>
      <c r="J518" t="inlineStr">
        <is>
          <t>Wk of 2026-10-26</t>
        </is>
      </c>
      <c r="K518" t="inlineStr">
        <is>
          <t>Omkar Navge</t>
        </is>
      </c>
      <c r="L518" t="inlineStr">
        <is>
          <t>Facebook</t>
        </is>
      </c>
      <c r="M518" t="inlineStr">
        <is>
          <t>Direct (campaign tagged in CRM)</t>
        </is>
      </c>
      <c r="N518" t="inlineStr">
        <is>
          <t>6ae0e0504b5817ca6d953f3d</t>
        </is>
      </c>
      <c r="O518" t="n">
        <v>1</v>
      </c>
      <c r="P518" s="40">
        <f>IF(A518="Lead",IF(ISNUMBER(MATCH(G518,QualityStatuses,0)),1,0),0)</f>
        <v>0</v>
      </c>
      <c r="Q518" s="40">
        <f>IF(A518="Lead",IF(G518="New Lead",0,1),0)</f>
        <v>1</v>
      </c>
      <c r="R518" s="40">
        <f>IF(A518="Lead",IF(G518="Lost",1,0),0)</f>
        <v>0</v>
      </c>
      <c r="S518" t="n">
        <v>1</v>
      </c>
      <c r="T518" t="n">
        <v>1</v>
      </c>
      <c r="U518" t="n">
        <v>0</v>
      </c>
      <c r="V518" t="n">
        <v>0</v>
      </c>
      <c r="W518" t="n">
        <v>0</v>
      </c>
      <c r="X518" t="n">
        <v>0</v>
      </c>
      <c r="Y518">
        <f>IF(AND(A518="Lead",COUNTIF(MetaCamps,C518)&gt;0),1,0)</f>
        <v>1</v>
      </c>
      <c r="Z518">
        <f>IF(Y518=1,P518,0)</f>
        <v>0</v>
      </c>
    </row>
    <row r="519">
      <c r="A519" t="inlineStr">
        <is>
          <t>Lead</t>
        </is>
      </c>
      <c r="B519" s="39" t="str">
        <f>IFERROR(INDEX(CampTypes,MATCH(C519,CampList,0)),"Unattributed")</f>
        <v>New</v>
      </c>
      <c r="C519" t="inlineStr">
        <is>
          <t>ABO | Natuf | Leads | Unit Franchise | India | Oct26 | V1</t>
        </is>
      </c>
      <c r="D519" t="inlineStr">
        <is>
          <t>Natuf | Investors | Tier1 + Growth Cities | Oct26 | V1</t>
        </is>
      </c>
      <c r="E519" t="inlineStr">
        <is>
          <t>Natuf | Reel | Brand Ambassador | Heard Of Owning A Cafe | V1</t>
        </is>
      </c>
      <c r="F519" t="inlineStr">
        <is>
          <t>In House Natuf</t>
        </is>
      </c>
      <c r="G519" t="inlineStr">
        <is>
          <t>Lost</t>
        </is>
      </c>
      <c r="H519" s="39" t="str">
        <f>IF(ISNUMBER(MATCH(G519,QualityStatuses,0)),"Quality Lead","Non-Quality Lead")</f>
        <v>Non-Quality Lead</v>
      </c>
      <c r="I519" t="inlineStr">
        <is>
          <t>2026-10</t>
        </is>
      </c>
      <c r="J519" t="inlineStr">
        <is>
          <t>Wk of 2026-10-26</t>
        </is>
      </c>
      <c r="K519" t="inlineStr">
        <is>
          <t>Vikas Pathak</t>
        </is>
      </c>
      <c r="L519" t="inlineStr">
        <is>
          <t>Facebook</t>
        </is>
      </c>
      <c r="M519" t="inlineStr">
        <is>
          <t>Direct (campaign tagged in CRM)</t>
        </is>
      </c>
      <c r="N519" t="inlineStr">
        <is>
          <t>6ae0da81000985a427b9f9dd</t>
        </is>
      </c>
      <c r="O519" t="n">
        <v>1</v>
      </c>
      <c r="P519" s="40">
        <f>IF(A519="Lead",IF(ISNUMBER(MATCH(G519,QualityStatuses,0)),1,0),0)</f>
        <v>0</v>
      </c>
      <c r="Q519" s="40">
        <f>IF(A519="Lead",IF(G519="New Lead",0,1),0)</f>
        <v>1</v>
      </c>
      <c r="R519" s="40">
        <f>IF(A519="Lead",IF(G519="Lost",1,0),0)</f>
        <v>1</v>
      </c>
      <c r="S519" t="n">
        <v>1</v>
      </c>
      <c r="T519" t="n">
        <v>0</v>
      </c>
      <c r="U519" t="n">
        <v>0</v>
      </c>
      <c r="V519" t="n">
        <v>0</v>
      </c>
      <c r="W519" t="n">
        <v>0</v>
      </c>
      <c r="X519" t="n">
        <v>0</v>
      </c>
      <c r="Y519">
        <f>IF(AND(A519="Lead",COUNTIF(MetaCamps,C519)&gt;0),1,0)</f>
        <v>1</v>
      </c>
      <c r="Z519">
        <f>IF(Y519=1,P519,0)</f>
        <v>0</v>
      </c>
    </row>
    <row r="520">
      <c r="A520" t="inlineStr">
        <is>
          <t>Lead</t>
        </is>
      </c>
      <c r="B520" s="39" t="str">
        <f>IFERROR(INDEX(CampTypes,MATCH(C520,CampList,0)),"Unattributed")</f>
        <v>New</v>
      </c>
      <c r="C520" t="inlineStr">
        <is>
          <t>ABO | Natuf | Leads | Unit Franchise | India | Oct26 | V1</t>
        </is>
      </c>
      <c r="D520" t="inlineStr">
        <is>
          <t>Natuf | LAL 1% | India | Jul26 | V1</t>
        </is>
      </c>
      <c r="E520" t="inlineStr">
        <is>
          <t>Natuf | Reel | Brand Ambassador | Heard Of Owning A Cafe | V1</t>
        </is>
      </c>
      <c r="F520" t="inlineStr">
        <is>
          <t>In House Natuf</t>
        </is>
      </c>
      <c r="G520" t="inlineStr">
        <is>
          <t>Qualified</t>
        </is>
      </c>
      <c r="H520" s="39" t="str">
        <f>IF(ISNUMBER(MATCH(G520,QualityStatuses,0)),"Quality Lead","Non-Quality Lead")</f>
        <v>Quality Lead</v>
      </c>
      <c r="I520" t="inlineStr">
        <is>
          <t>2026-10</t>
        </is>
      </c>
      <c r="J520" t="inlineStr">
        <is>
          <t>Wk of 2026-10-26</t>
        </is>
      </c>
      <c r="K520" t="inlineStr">
        <is>
          <t>Omkar Navge</t>
        </is>
      </c>
      <c r="L520" t="inlineStr">
        <is>
          <t>Facebook</t>
        </is>
      </c>
      <c r="M520" t="inlineStr">
        <is>
          <t>Direct (campaign tagged in CRM)</t>
        </is>
      </c>
      <c r="N520" t="inlineStr">
        <is>
          <t>6ae0d911a0901690ed12dc62</t>
        </is>
      </c>
      <c r="O520" t="n">
        <v>1</v>
      </c>
      <c r="P520" s="40">
        <f>IF(A520="Lead",IF(ISNUMBER(MATCH(G520,QualityStatuses,0)),1,0),0)</f>
        <v>1</v>
      </c>
      <c r="Q520" s="40">
        <f>IF(A520="Lead",IF(G520="New Lead",0,1),0)</f>
        <v>1</v>
      </c>
      <c r="R520" s="40">
        <f>IF(A520="Lead",IF(G520="Lost",1,0),0)</f>
        <v>0</v>
      </c>
      <c r="S520" t="n">
        <v>3</v>
      </c>
      <c r="T520" t="n">
        <v>2</v>
      </c>
      <c r="U520" t="n">
        <v>0</v>
      </c>
      <c r="V520" t="n">
        <v>0</v>
      </c>
      <c r="W520" t="n">
        <v>0</v>
      </c>
      <c r="X520" t="n">
        <v>0</v>
      </c>
      <c r="Y520">
        <f>IF(AND(A520="Lead",COUNTIF(MetaCamps,C520)&gt;0),1,0)</f>
        <v>1</v>
      </c>
      <c r="Z520">
        <f>IF(Y520=1,P520,0)</f>
        <v>1</v>
      </c>
    </row>
    <row r="521">
      <c r="A521" t="inlineStr">
        <is>
          <t>Lead</t>
        </is>
      </c>
      <c r="B521" s="39" t="str">
        <f>IFERROR(INDEX(CampTypes,MATCH(C521,CampList,0)),"Unattributed")</f>
        <v>New</v>
      </c>
      <c r="C521" t="inlineStr">
        <is>
          <t>ABO | Natuf | Leads | Unit Franchise | India | Oct26 | V1</t>
        </is>
      </c>
      <c r="D521" t="inlineStr">
        <is>
          <t>Natuf | LAL 1% | India | Jul26 | V1</t>
        </is>
      </c>
      <c r="E521" t="inlineStr">
        <is>
          <t>Natuf | Reel | Brand Ambassador | Heard Of Owning A Cafe | V1</t>
        </is>
      </c>
      <c r="F521" t="inlineStr">
        <is>
          <t>In House Natuf</t>
        </is>
      </c>
      <c r="G521" t="inlineStr">
        <is>
          <t>Attempt 1</t>
        </is>
      </c>
      <c r="H521" s="39" t="str">
        <f>IF(ISNUMBER(MATCH(G521,QualityStatuses,0)),"Quality Lead","Non-Quality Lead")</f>
        <v>Non-Quality Lead</v>
      </c>
      <c r="I521" t="inlineStr">
        <is>
          <t>2026-10</t>
        </is>
      </c>
      <c r="J521" t="inlineStr">
        <is>
          <t>Wk of 2026-10-26</t>
        </is>
      </c>
      <c r="K521" t="inlineStr">
        <is>
          <t>Vikas Pathak</t>
        </is>
      </c>
      <c r="L521" t="inlineStr">
        <is>
          <t>Facebook</t>
        </is>
      </c>
      <c r="M521" t="inlineStr">
        <is>
          <t>Direct (campaign tagged in CRM)</t>
        </is>
      </c>
      <c r="N521" t="inlineStr">
        <is>
          <t>6ae0d5b5aba62330fecbcb06</t>
        </is>
      </c>
      <c r="O521" t="n">
        <v>1</v>
      </c>
      <c r="P521" s="40">
        <f>IF(A521="Lead",IF(ISNUMBER(MATCH(G521,QualityStatuses,0)),1,0),0)</f>
        <v>0</v>
      </c>
      <c r="Q521" s="40">
        <f>IF(A521="Lead",IF(G521="New Lead",0,1),0)</f>
        <v>1</v>
      </c>
      <c r="R521" s="40">
        <f>IF(A521="Lead",IF(G521="Lost",1,0),0)</f>
        <v>0</v>
      </c>
      <c r="S521" t="n">
        <v>1</v>
      </c>
      <c r="T521" t="n">
        <v>0</v>
      </c>
      <c r="U521" t="n">
        <v>0</v>
      </c>
      <c r="V521" t="n">
        <v>0</v>
      </c>
      <c r="W521" t="n">
        <v>0</v>
      </c>
      <c r="X521" t="n">
        <v>0</v>
      </c>
      <c r="Y521">
        <f>IF(AND(A521="Lead",COUNTIF(MetaCamps,C521)&gt;0),1,0)</f>
        <v>1</v>
      </c>
      <c r="Z521">
        <f>IF(Y521=1,P521,0)</f>
        <v>0</v>
      </c>
    </row>
    <row r="522">
      <c r="A522" t="inlineStr">
        <is>
          <t>Lead</t>
        </is>
      </c>
      <c r="B522" s="39" t="str">
        <f>IFERROR(INDEX(CampTypes,MATCH(C522,CampList,0)),"Unattributed")</f>
        <v>New</v>
      </c>
      <c r="C522" t="inlineStr">
        <is>
          <t>ABO | Natuf | Leads | Unit Franchise | India | Oct26 | V1</t>
        </is>
      </c>
      <c r="D522" t="inlineStr">
        <is>
          <t>Natuf | Broad | Tier1 + Growth Cities | Oct26 | V1</t>
        </is>
      </c>
      <c r="E522" t="inlineStr">
        <is>
          <t>Natuf | Reel | Brand Ambassador | Heard Of Owning A Cafe | V1</t>
        </is>
      </c>
      <c r="F522" t="inlineStr">
        <is>
          <t>In House Natuf</t>
        </is>
      </c>
      <c r="G522" t="inlineStr">
        <is>
          <t>Details Shared</t>
        </is>
      </c>
      <c r="H522" s="39" t="str">
        <f>IF(ISNUMBER(MATCH(G522,QualityStatuses,0)),"Quality Lead","Non-Quality Lead")</f>
        <v>Quality Lead</v>
      </c>
      <c r="I522" t="inlineStr">
        <is>
          <t>2026-10</t>
        </is>
      </c>
      <c r="J522" t="inlineStr">
        <is>
          <t>Wk of 2026-10-26</t>
        </is>
      </c>
      <c r="K522" t="inlineStr">
        <is>
          <t>Vikas Pathak</t>
        </is>
      </c>
      <c r="L522" t="inlineStr">
        <is>
          <t>Facebook</t>
        </is>
      </c>
      <c r="M522" t="inlineStr">
        <is>
          <t>Direct (campaign tagged in CRM)</t>
        </is>
      </c>
      <c r="N522" t="inlineStr">
        <is>
          <t>6ae0d516877654c126463732</t>
        </is>
      </c>
      <c r="O522" t="n">
        <v>1</v>
      </c>
      <c r="P522" s="40">
        <f>IF(A522="Lead",IF(ISNUMBER(MATCH(G522,QualityStatuses,0)),1,0),0)</f>
        <v>1</v>
      </c>
      <c r="Q522" s="40">
        <f>IF(A522="Lead",IF(G522="New Lead",0,1),0)</f>
        <v>1</v>
      </c>
      <c r="R522" s="40">
        <f>IF(A522="Lead",IF(G522="Lost",1,0),0)</f>
        <v>0</v>
      </c>
      <c r="S522" t="n">
        <v>2</v>
      </c>
      <c r="T522" t="n">
        <v>1</v>
      </c>
      <c r="U522" t="n">
        <v>0</v>
      </c>
      <c r="V522" t="n">
        <v>0</v>
      </c>
      <c r="W522" t="n">
        <v>0</v>
      </c>
      <c r="X522" t="n">
        <v>0</v>
      </c>
      <c r="Y522">
        <f>IF(AND(A522="Lead",COUNTIF(MetaCamps,C522)&gt;0),1,0)</f>
        <v>1</v>
      </c>
      <c r="Z522">
        <f>IF(Y522=1,P522,0)</f>
        <v>1</v>
      </c>
    </row>
    <row r="523">
      <c r="A523" t="inlineStr">
        <is>
          <t>Lead</t>
        </is>
      </c>
      <c r="B523" s="39" t="str">
        <f>IFERROR(INDEX(CampTypes,MATCH(C523,CampList,0)),"Unattributed")</f>
        <v>New</v>
      </c>
      <c r="C523" t="inlineStr">
        <is>
          <t>ABO | Natuf | Leads | Unit Franchise | India | Oct26 | V1</t>
        </is>
      </c>
      <c r="D523" t="inlineStr">
        <is>
          <t>Natuf | LAL 1% | India | Jul26 | V1</t>
        </is>
      </c>
      <c r="E523" t="inlineStr">
        <is>
          <t>Natuf | Reel | Brand Ambassador | Heard Of Owning A Cafe | V1</t>
        </is>
      </c>
      <c r="F523" t="inlineStr">
        <is>
          <t>In House Natuf</t>
        </is>
      </c>
      <c r="G523" t="inlineStr">
        <is>
          <t>Connected</t>
        </is>
      </c>
      <c r="H523" s="39" t="str">
        <f>IF(ISNUMBER(MATCH(G523,QualityStatuses,0)),"Quality Lead","Non-Quality Lead")</f>
        <v>Non-Quality Lead</v>
      </c>
      <c r="I523" t="inlineStr">
        <is>
          <t>2026-10</t>
        </is>
      </c>
      <c r="J523" t="inlineStr">
        <is>
          <t>Wk of 2026-10-26</t>
        </is>
      </c>
      <c r="K523" t="inlineStr">
        <is>
          <t>Omkar Navge</t>
        </is>
      </c>
      <c r="L523" t="inlineStr">
        <is>
          <t>Facebook</t>
        </is>
      </c>
      <c r="M523" t="inlineStr">
        <is>
          <t>Direct (campaign tagged in CRM)</t>
        </is>
      </c>
      <c r="N523" t="inlineStr">
        <is>
          <t>6ae0d50e1d00e1d63af2d047</t>
        </is>
      </c>
      <c r="O523" t="n">
        <v>1</v>
      </c>
      <c r="P523" s="40">
        <f>IF(A523="Lead",IF(ISNUMBER(MATCH(G523,QualityStatuses,0)),1,0),0)</f>
        <v>0</v>
      </c>
      <c r="Q523" s="40">
        <f>IF(A523="Lead",IF(G523="New Lead",0,1),0)</f>
        <v>1</v>
      </c>
      <c r="R523" s="40">
        <f>IF(A523="Lead",IF(G523="Lost",1,0),0)</f>
        <v>0</v>
      </c>
      <c r="S523" t="n">
        <v>2</v>
      </c>
      <c r="T523" t="n">
        <v>2</v>
      </c>
      <c r="U523" t="n">
        <v>0</v>
      </c>
      <c r="V523" t="n">
        <v>0</v>
      </c>
      <c r="W523" t="n">
        <v>0</v>
      </c>
      <c r="X523" t="n">
        <v>0</v>
      </c>
      <c r="Y523">
        <f>IF(AND(A523="Lead",COUNTIF(MetaCamps,C523)&gt;0),1,0)</f>
        <v>1</v>
      </c>
      <c r="Z523">
        <f>IF(Y523=1,P523,0)</f>
        <v>0</v>
      </c>
    </row>
    <row r="524">
      <c r="A524" t="inlineStr">
        <is>
          <t>Lead</t>
        </is>
      </c>
      <c r="B524" s="39" t="str">
        <f>IFERROR(INDEX(CampTypes,MATCH(C524,CampList,0)),"Unattributed")</f>
        <v>New</v>
      </c>
      <c r="C524" t="inlineStr">
        <is>
          <t>ABO | Natuf | Leads | Unit Franchise | India | Oct26 | V1</t>
        </is>
      </c>
      <c r="D524" t="inlineStr">
        <is>
          <t>Natuf | Business Owners | Tier1 + Growth Cities | Oct26 | V1</t>
        </is>
      </c>
      <c r="E524" t="inlineStr">
        <is>
          <t>Natuf | Reel | Brand Ambassador | Heard Of Owning A Cafe | V1</t>
        </is>
      </c>
      <c r="F524" t="inlineStr">
        <is>
          <t>In House Natuf</t>
        </is>
      </c>
      <c r="G524" t="inlineStr">
        <is>
          <t>Attempt 3</t>
        </is>
      </c>
      <c r="H524" s="39" t="str">
        <f>IF(ISNUMBER(MATCH(G524,QualityStatuses,0)),"Quality Lead","Non-Quality Lead")</f>
        <v>Non-Quality Lead</v>
      </c>
      <c r="I524" t="inlineStr">
        <is>
          <t>2026-10</t>
        </is>
      </c>
      <c r="J524" t="inlineStr">
        <is>
          <t>Wk of 2026-10-26</t>
        </is>
      </c>
      <c r="K524" t="inlineStr">
        <is>
          <t>Marshal Malbari</t>
        </is>
      </c>
      <c r="L524" t="inlineStr">
        <is>
          <t>Facebook</t>
        </is>
      </c>
      <c r="M524" t="inlineStr">
        <is>
          <t>Direct (campaign tagged in CRM)</t>
        </is>
      </c>
      <c r="N524" t="inlineStr">
        <is>
          <t>6ae0d47a8a5b50fa4fbc02ad</t>
        </is>
      </c>
      <c r="O524" t="n">
        <v>1</v>
      </c>
      <c r="P524" s="40">
        <f>IF(A524="Lead",IF(ISNUMBER(MATCH(G524,QualityStatuses,0)),1,0),0)</f>
        <v>0</v>
      </c>
      <c r="Q524" s="40">
        <f>IF(A524="Lead",IF(G524="New Lead",0,1),0)</f>
        <v>1</v>
      </c>
      <c r="R524" s="40">
        <f>IF(A524="Lead",IF(G524="Lost",1,0),0)</f>
        <v>0</v>
      </c>
      <c r="S524" t="n">
        <v>5</v>
      </c>
      <c r="T524" t="n">
        <v>2</v>
      </c>
      <c r="U524" t="n">
        <v>0</v>
      </c>
      <c r="V524" t="n">
        <v>0</v>
      </c>
      <c r="W524" t="n">
        <v>0</v>
      </c>
      <c r="X524" t="n">
        <v>0</v>
      </c>
      <c r="Y524">
        <f>IF(AND(A524="Lead",COUNTIF(MetaCamps,C524)&gt;0),1,0)</f>
        <v>1</v>
      </c>
      <c r="Z524">
        <f>IF(Y524=1,P524,0)</f>
        <v>0</v>
      </c>
    </row>
    <row r="525">
      <c r="A525" t="inlineStr">
        <is>
          <t>Lead</t>
        </is>
      </c>
      <c r="B525" s="39" t="str">
        <f>IFERROR(INDEX(CampTypes,MATCH(C525,CampList,0)),"Unattributed")</f>
        <v>New</v>
      </c>
      <c r="C525" t="inlineStr">
        <is>
          <t>ABO | Natuf | Leads | Master Franchise | India | Oct26 | V1</t>
        </is>
      </c>
      <c r="D525" t="inlineStr">
        <is>
          <t>Natuf | Broad | Tier1 + Growth Cities | Oct26 | V1</t>
        </is>
      </c>
      <c r="E525" t="inlineStr">
        <is>
          <t>Natuf | Static | Become A Levantine Food | V1</t>
        </is>
      </c>
      <c r="F525" t="inlineStr">
        <is>
          <t>Natuf_MF</t>
        </is>
      </c>
      <c r="G525" t="inlineStr">
        <is>
          <t>Attempt 1</t>
        </is>
      </c>
      <c r="H525" s="39" t="str">
        <f>IF(ISNUMBER(MATCH(G525,QualityStatuses,0)),"Quality Lead","Non-Quality Lead")</f>
        <v>Non-Quality Lead</v>
      </c>
      <c r="I525" t="inlineStr">
        <is>
          <t>2026-10</t>
        </is>
      </c>
      <c r="J525" t="inlineStr">
        <is>
          <t>Wk of 2026-10-26</t>
        </is>
      </c>
      <c r="K525" t="inlineStr">
        <is>
          <t>Marshal Malbari</t>
        </is>
      </c>
      <c r="L525" t="inlineStr">
        <is>
          <t>Facebook</t>
        </is>
      </c>
      <c r="M525" t="inlineStr">
        <is>
          <t>Direct (campaign tagged in CRM)</t>
        </is>
      </c>
      <c r="N525" t="inlineStr">
        <is>
          <t>6ae0d14d53414ab4062ae3d4</t>
        </is>
      </c>
      <c r="O525" t="n">
        <v>1</v>
      </c>
      <c r="P525" s="40">
        <f>IF(A525="Lead",IF(ISNUMBER(MATCH(G525,QualityStatuses,0)),1,0),0)</f>
        <v>0</v>
      </c>
      <c r="Q525" s="40">
        <f>IF(A525="Lead",IF(G525="New Lead",0,1),0)</f>
        <v>1</v>
      </c>
      <c r="R525" s="40">
        <f>IF(A525="Lead",IF(G525="Lost",1,0),0)</f>
        <v>0</v>
      </c>
      <c r="S525" t="n">
        <v>1</v>
      </c>
      <c r="T525" t="n">
        <v>0</v>
      </c>
      <c r="U525" t="n">
        <v>0</v>
      </c>
      <c r="V525" t="n">
        <v>0</v>
      </c>
      <c r="W525" t="n">
        <v>0</v>
      </c>
      <c r="X525" t="n">
        <v>0</v>
      </c>
      <c r="Y525">
        <f>IF(AND(A525="Lead",COUNTIF(MetaCamps,C525)&gt;0),1,0)</f>
        <v>1</v>
      </c>
      <c r="Z525">
        <f>IF(Y525=1,P525,0)</f>
        <v>0</v>
      </c>
    </row>
    <row r="526">
      <c r="A526" t="inlineStr">
        <is>
          <t>Lead</t>
        </is>
      </c>
      <c r="B526" s="39" t="str">
        <f>IFERROR(INDEX(CampTypes,MATCH(C526,CampList,0)),"Unattributed")</f>
        <v>New</v>
      </c>
      <c r="C526" t="inlineStr">
        <is>
          <t>ABO | Natuf | Leads | Unit Franchise | India | Oct26 | V1</t>
        </is>
      </c>
      <c r="D526" t="inlineStr">
        <is>
          <t>Natuf | LAL 1% | India | Jul26 | V1</t>
        </is>
      </c>
      <c r="E526" t="inlineStr">
        <is>
          <t>Natuf | Reel | Brand Ambassador | Heard Of Owning A Cafe | V1</t>
        </is>
      </c>
      <c r="F526" t="inlineStr">
        <is>
          <t>In House Natuf</t>
        </is>
      </c>
      <c r="G526" t="inlineStr">
        <is>
          <t>Attempt 1</t>
        </is>
      </c>
      <c r="H526" s="39" t="str">
        <f>IF(ISNUMBER(MATCH(G526,QualityStatuses,0)),"Quality Lead","Non-Quality Lead")</f>
        <v>Non-Quality Lead</v>
      </c>
      <c r="I526" t="inlineStr">
        <is>
          <t>2026-10</t>
        </is>
      </c>
      <c r="J526" t="inlineStr">
        <is>
          <t>Wk of 2026-10-26</t>
        </is>
      </c>
      <c r="K526" t="inlineStr">
        <is>
          <t>Omkar Navge</t>
        </is>
      </c>
      <c r="L526" t="inlineStr">
        <is>
          <t>Facebook</t>
        </is>
      </c>
      <c r="M526" t="inlineStr">
        <is>
          <t>Direct (campaign tagged in CRM)</t>
        </is>
      </c>
      <c r="N526" t="inlineStr">
        <is>
          <t>6ae0cdd7bc889fd056c76918</t>
        </is>
      </c>
      <c r="O526" t="n">
        <v>1</v>
      </c>
      <c r="P526" s="40">
        <f>IF(A526="Lead",IF(ISNUMBER(MATCH(G526,QualityStatuses,0)),1,0),0)</f>
        <v>0</v>
      </c>
      <c r="Q526" s="40">
        <f>IF(A526="Lead",IF(G526="New Lead",0,1),0)</f>
        <v>1</v>
      </c>
      <c r="R526" s="40">
        <f>IF(A526="Lead",IF(G526="Lost",1,0),0)</f>
        <v>0</v>
      </c>
      <c r="S526" t="n">
        <v>1</v>
      </c>
      <c r="T526" t="n">
        <v>0</v>
      </c>
      <c r="U526" t="n">
        <v>0</v>
      </c>
      <c r="V526" t="n">
        <v>0</v>
      </c>
      <c r="W526" t="n">
        <v>0</v>
      </c>
      <c r="X526" t="n">
        <v>0</v>
      </c>
      <c r="Y526">
        <f>IF(AND(A526="Lead",COUNTIF(MetaCamps,C526)&gt;0),1,0)</f>
        <v>1</v>
      </c>
      <c r="Z526">
        <f>IF(Y526=1,P526,0)</f>
        <v>0</v>
      </c>
    </row>
    <row r="527">
      <c r="A527" t="inlineStr">
        <is>
          <t>Lead</t>
        </is>
      </c>
      <c r="B527" s="39" t="str">
        <f>IFERROR(INDEX(CampTypes,MATCH(C527,CampList,0)),"Unattributed")</f>
        <v>New</v>
      </c>
      <c r="C527" t="inlineStr">
        <is>
          <t>ABO | Natuf | Leads | Unit Franchise | India | Oct26 | V1</t>
        </is>
      </c>
      <c r="D527" t="inlineStr">
        <is>
          <t>Natuf | Investors | Tier1 + Growth Cities | Oct26 | V1</t>
        </is>
      </c>
      <c r="E527" t="inlineStr">
        <is>
          <t>Natuf | Reel | Brand Ambassador | Heard Of Owning A Cafe | V1</t>
        </is>
      </c>
      <c r="F527" t="inlineStr">
        <is>
          <t>In House Natuf</t>
        </is>
      </c>
      <c r="G527" t="inlineStr">
        <is>
          <t>Details Shared</t>
        </is>
      </c>
      <c r="H527" s="39" t="str">
        <f>IF(ISNUMBER(MATCH(G527,QualityStatuses,0)),"Quality Lead","Non-Quality Lead")</f>
        <v>Quality Lead</v>
      </c>
      <c r="I527" t="inlineStr">
        <is>
          <t>2026-10</t>
        </is>
      </c>
      <c r="J527" t="inlineStr">
        <is>
          <t>Wk of 2026-10-26</t>
        </is>
      </c>
      <c r="K527" t="inlineStr">
        <is>
          <t>Marshal Malbari</t>
        </is>
      </c>
      <c r="L527" t="inlineStr">
        <is>
          <t>Facebook</t>
        </is>
      </c>
      <c r="M527" t="inlineStr">
        <is>
          <t>Direct (campaign tagged in CRM)</t>
        </is>
      </c>
      <c r="N527" t="inlineStr">
        <is>
          <t>6ae0cbc466ad40046937fc53</t>
        </is>
      </c>
      <c r="O527" t="n">
        <v>1</v>
      </c>
      <c r="P527" s="40">
        <f>IF(A527="Lead",IF(ISNUMBER(MATCH(G527,QualityStatuses,0)),1,0),0)</f>
        <v>1</v>
      </c>
      <c r="Q527" s="40">
        <f>IF(A527="Lead",IF(G527="New Lead",0,1),0)</f>
        <v>1</v>
      </c>
      <c r="R527" s="40">
        <f>IF(A527="Lead",IF(G527="Lost",1,0),0)</f>
        <v>0</v>
      </c>
      <c r="S527" t="n">
        <v>1</v>
      </c>
      <c r="T527" t="n">
        <v>1</v>
      </c>
      <c r="U527" t="n">
        <v>0</v>
      </c>
      <c r="V527" t="n">
        <v>0</v>
      </c>
      <c r="W527" t="n">
        <v>0</v>
      </c>
      <c r="X527" t="n">
        <v>0</v>
      </c>
      <c r="Y527">
        <f>IF(AND(A527="Lead",COUNTIF(MetaCamps,C527)&gt;0),1,0)</f>
        <v>1</v>
      </c>
      <c r="Z527">
        <f>IF(Y527=1,P527,0)</f>
        <v>1</v>
      </c>
    </row>
    <row r="528">
      <c r="A528" t="inlineStr">
        <is>
          <t>Lead</t>
        </is>
      </c>
      <c r="B528" s="39" t="str">
        <f>IFERROR(INDEX(CampTypes,MATCH(C528,CampList,0)),"Unattributed")</f>
        <v>New</v>
      </c>
      <c r="C528" t="inlineStr">
        <is>
          <t>ABO | Natuf | Leads | Unit Franchise | India | Oct26 | V1</t>
        </is>
      </c>
      <c r="D528" t="inlineStr">
        <is>
          <t>Natuf | Investors | Tier1 + Growth Cities | Oct26 | V1</t>
        </is>
      </c>
      <c r="E528" t="inlineStr">
        <is>
          <t>Natuf | Reel | Brand Ambassador | Heard Of Owning A Cafe | V1</t>
        </is>
      </c>
      <c r="F528" t="inlineStr">
        <is>
          <t>In House Natuf</t>
        </is>
      </c>
      <c r="G528" t="inlineStr">
        <is>
          <t>Attempt 1</t>
        </is>
      </c>
      <c r="H528" s="39" t="str">
        <f>IF(ISNUMBER(MATCH(G528,QualityStatuses,0)),"Quality Lead","Non-Quality Lead")</f>
        <v>Non-Quality Lead</v>
      </c>
      <c r="I528" t="inlineStr">
        <is>
          <t>2026-10</t>
        </is>
      </c>
      <c r="J528" t="inlineStr">
        <is>
          <t>Wk of 2026-10-26</t>
        </is>
      </c>
      <c r="K528" t="inlineStr">
        <is>
          <t>Omkar Navge</t>
        </is>
      </c>
      <c r="L528" t="inlineStr">
        <is>
          <t>Facebook</t>
        </is>
      </c>
      <c r="M528" t="inlineStr">
        <is>
          <t>Direct (campaign tagged in CRM)</t>
        </is>
      </c>
      <c r="N528" t="inlineStr">
        <is>
          <t>6ae0ca7359979887896b1fcd</t>
        </is>
      </c>
      <c r="O528" t="n">
        <v>1</v>
      </c>
      <c r="P528" s="40">
        <f>IF(A528="Lead",IF(ISNUMBER(MATCH(G528,QualityStatuses,0)),1,0),0)</f>
        <v>0</v>
      </c>
      <c r="Q528" s="40">
        <f>IF(A528="Lead",IF(G528="New Lead",0,1),0)</f>
        <v>1</v>
      </c>
      <c r="R528" s="40">
        <f>IF(A528="Lead",IF(G528="Lost",1,0),0)</f>
        <v>0</v>
      </c>
      <c r="S528" t="n">
        <v>2</v>
      </c>
      <c r="T528" t="n">
        <v>1</v>
      </c>
      <c r="U528" t="n">
        <v>0</v>
      </c>
      <c r="V528" t="n">
        <v>0</v>
      </c>
      <c r="W528" t="n">
        <v>0</v>
      </c>
      <c r="X528" t="n">
        <v>0</v>
      </c>
      <c r="Y528">
        <f>IF(AND(A528="Lead",COUNTIF(MetaCamps,C528)&gt;0),1,0)</f>
        <v>1</v>
      </c>
      <c r="Z528">
        <f>IF(Y528=1,P528,0)</f>
        <v>0</v>
      </c>
    </row>
    <row r="529">
      <c r="A529" t="inlineStr">
        <is>
          <t>Lead</t>
        </is>
      </c>
      <c r="B529" s="39" t="str">
        <f>IFERROR(INDEX(CampTypes,MATCH(C529,CampList,0)),"Unattributed")</f>
        <v>New</v>
      </c>
      <c r="C529" t="inlineStr">
        <is>
          <t>ABO | Natuf | Leads | Unit Franchise | India | Oct26 | V1</t>
        </is>
      </c>
      <c r="D529" t="inlineStr">
        <is>
          <t>Natuf | Business Owners | Tier1 + Growth Cities | Oct26 | V1</t>
        </is>
      </c>
      <c r="E529" t="inlineStr">
        <is>
          <t>Natuf | Reel | Brand Ambassador | Heard Of Owning A Cafe | V1</t>
        </is>
      </c>
      <c r="F529" t="inlineStr">
        <is>
          <t>In House Natuf</t>
        </is>
      </c>
      <c r="G529" t="inlineStr">
        <is>
          <t>Details Shared</t>
        </is>
      </c>
      <c r="H529" s="39" t="str">
        <f>IF(ISNUMBER(MATCH(G529,QualityStatuses,0)),"Quality Lead","Non-Quality Lead")</f>
        <v>Quality Lead</v>
      </c>
      <c r="I529" t="inlineStr">
        <is>
          <t>2026-10</t>
        </is>
      </c>
      <c r="J529" t="inlineStr">
        <is>
          <t>Wk of 2026-10-26</t>
        </is>
      </c>
      <c r="K529" t="inlineStr">
        <is>
          <t>Marshal Malbari</t>
        </is>
      </c>
      <c r="L529" t="inlineStr">
        <is>
          <t>Facebook</t>
        </is>
      </c>
      <c r="M529" t="inlineStr">
        <is>
          <t>Direct (campaign tagged in CRM)</t>
        </is>
      </c>
      <c r="N529" t="inlineStr">
        <is>
          <t>6ae0c58b748ad3a72e6304c3</t>
        </is>
      </c>
      <c r="O529" t="n">
        <v>1</v>
      </c>
      <c r="P529" s="40">
        <f>IF(A529="Lead",IF(ISNUMBER(MATCH(G529,QualityStatuses,0)),1,0),0)</f>
        <v>1</v>
      </c>
      <c r="Q529" s="40">
        <f>IF(A529="Lead",IF(G529="New Lead",0,1),0)</f>
        <v>1</v>
      </c>
      <c r="R529" s="40">
        <f>IF(A529="Lead",IF(G529="Lost",1,0),0)</f>
        <v>0</v>
      </c>
      <c r="S529" t="n">
        <v>2</v>
      </c>
      <c r="T529" t="n">
        <v>1</v>
      </c>
      <c r="U529" t="n">
        <v>0</v>
      </c>
      <c r="V529" t="n">
        <v>0</v>
      </c>
      <c r="W529" t="n">
        <v>0</v>
      </c>
      <c r="X529" t="n">
        <v>0</v>
      </c>
      <c r="Y529">
        <f>IF(AND(A529="Lead",COUNTIF(MetaCamps,C529)&gt;0),1,0)</f>
        <v>1</v>
      </c>
      <c r="Z529">
        <f>IF(Y529=1,P529,0)</f>
        <v>1</v>
      </c>
    </row>
    <row r="530">
      <c r="A530" t="inlineStr">
        <is>
          <t>Lead</t>
        </is>
      </c>
      <c r="B530" s="39" t="str">
        <f>IFERROR(INDEX(CampTypes,MATCH(C530,CampList,0)),"Unattributed")</f>
        <v>New</v>
      </c>
      <c r="C530" t="inlineStr">
        <is>
          <t>ABO | Natuf | Leads | Master Franchise | India | Oct26 | V1</t>
        </is>
      </c>
      <c r="D530" t="inlineStr">
        <is>
          <t>Natuf | LAL 1% | India | Jul26 | V1</t>
        </is>
      </c>
      <c r="E530" t="inlineStr">
        <is>
          <t>Natuf | Static | Become A Levantine Food | V1</t>
        </is>
      </c>
      <c r="F530" t="inlineStr">
        <is>
          <t>Natuf_MF</t>
        </is>
      </c>
      <c r="G530" t="inlineStr">
        <is>
          <t>Attempt 1</t>
        </is>
      </c>
      <c r="H530" s="39" t="str">
        <f>IF(ISNUMBER(MATCH(G530,QualityStatuses,0)),"Quality Lead","Non-Quality Lead")</f>
        <v>Non-Quality Lead</v>
      </c>
      <c r="I530" t="inlineStr">
        <is>
          <t>2026-10</t>
        </is>
      </c>
      <c r="J530" t="inlineStr">
        <is>
          <t>Wk of 2026-10-26</t>
        </is>
      </c>
      <c r="K530" t="inlineStr">
        <is>
          <t>Marshal Malbari</t>
        </is>
      </c>
      <c r="L530" t="inlineStr">
        <is>
          <t>Facebook</t>
        </is>
      </c>
      <c r="M530" t="inlineStr">
        <is>
          <t>Direct (campaign tagged in CRM)</t>
        </is>
      </c>
      <c r="N530" t="inlineStr">
        <is>
          <t>6ae0c585771e729e11228f40</t>
        </is>
      </c>
      <c r="O530" t="n">
        <v>1</v>
      </c>
      <c r="P530" s="40">
        <f>IF(A530="Lead",IF(ISNUMBER(MATCH(G530,QualityStatuses,0)),1,0),0)</f>
        <v>0</v>
      </c>
      <c r="Q530" s="40">
        <f>IF(A530="Lead",IF(G530="New Lead",0,1),0)</f>
        <v>1</v>
      </c>
      <c r="R530" s="40">
        <f>IF(A530="Lead",IF(G530="Lost",1,0),0)</f>
        <v>0</v>
      </c>
      <c r="S530" t="n">
        <v>1</v>
      </c>
      <c r="T530" t="n">
        <v>0</v>
      </c>
      <c r="U530" t="n">
        <v>0</v>
      </c>
      <c r="V530" t="n">
        <v>0</v>
      </c>
      <c r="W530" t="n">
        <v>0</v>
      </c>
      <c r="X530" t="n">
        <v>0</v>
      </c>
      <c r="Y530">
        <f>IF(AND(A530="Lead",COUNTIF(MetaCamps,C530)&gt;0),1,0)</f>
        <v>1</v>
      </c>
      <c r="Z530">
        <f>IF(Y530=1,P530,0)</f>
        <v>0</v>
      </c>
    </row>
    <row r="531">
      <c r="A531" t="inlineStr">
        <is>
          <t>Lead</t>
        </is>
      </c>
      <c r="B531" s="39" t="str">
        <f>IFERROR(INDEX(CampTypes,MATCH(C531,CampList,0)),"Unattributed")</f>
        <v>New</v>
      </c>
      <c r="C531" t="inlineStr">
        <is>
          <t>ABO | Natuf | Leads | Unit Franchise | India | Oct26 | V1</t>
        </is>
      </c>
      <c r="D531" t="inlineStr">
        <is>
          <t>Natuf | Business Owners | Tier1 + Growth Cities | Oct26 | V1</t>
        </is>
      </c>
      <c r="E531" t="inlineStr">
        <is>
          <t>Natuf | Reel | Brand Ambassador | Heard Of Owning A Cafe | V1</t>
        </is>
      </c>
      <c r="F531" t="inlineStr">
        <is>
          <t>In House Natuf</t>
        </is>
      </c>
      <c r="G531" t="inlineStr">
        <is>
          <t>Attempt 1</t>
        </is>
      </c>
      <c r="H531" s="39" t="str">
        <f>IF(ISNUMBER(MATCH(G531,QualityStatuses,0)),"Quality Lead","Non-Quality Lead")</f>
        <v>Non-Quality Lead</v>
      </c>
      <c r="I531" t="inlineStr">
        <is>
          <t>2026-10</t>
        </is>
      </c>
      <c r="J531" t="inlineStr">
        <is>
          <t>Wk of 2026-10-26</t>
        </is>
      </c>
      <c r="K531" t="inlineStr">
        <is>
          <t>Omkar Navge</t>
        </is>
      </c>
      <c r="L531" t="inlineStr">
        <is>
          <t>Facebook</t>
        </is>
      </c>
      <c r="M531" t="inlineStr">
        <is>
          <t>Direct (campaign tagged in CRM)</t>
        </is>
      </c>
      <c r="N531" t="inlineStr">
        <is>
          <t>6ae0c2aa17f6b07c0b6fa9f1</t>
        </is>
      </c>
      <c r="O531" t="n">
        <v>1</v>
      </c>
      <c r="P531" s="40">
        <f>IF(A531="Lead",IF(ISNUMBER(MATCH(G531,QualityStatuses,0)),1,0),0)</f>
        <v>0</v>
      </c>
      <c r="Q531" s="40">
        <f>IF(A531="Lead",IF(G531="New Lead",0,1),0)</f>
        <v>1</v>
      </c>
      <c r="R531" s="40">
        <f>IF(A531="Lead",IF(G531="Lost",1,0),0)</f>
        <v>0</v>
      </c>
      <c r="S531" t="n">
        <v>1</v>
      </c>
      <c r="T531" t="n">
        <v>1</v>
      </c>
      <c r="U531" t="n">
        <v>0</v>
      </c>
      <c r="V531" t="n">
        <v>0</v>
      </c>
      <c r="W531" t="n">
        <v>0</v>
      </c>
      <c r="X531" t="n">
        <v>0</v>
      </c>
      <c r="Y531">
        <f>IF(AND(A531="Lead",COUNTIF(MetaCamps,C531)&gt;0),1,0)</f>
        <v>1</v>
      </c>
      <c r="Z531">
        <f>IF(Y531=1,P531,0)</f>
        <v>0</v>
      </c>
    </row>
    <row r="532">
      <c r="A532" t="inlineStr">
        <is>
          <t>Lead</t>
        </is>
      </c>
      <c r="B532" s="39" t="str">
        <f>IFERROR(INDEX(CampTypes,MATCH(C532,CampList,0)),"Unattributed")</f>
        <v>New</v>
      </c>
      <c r="C532" t="inlineStr">
        <is>
          <t>ABO | Natuf | Leads | Unit Franchise | India | Oct26 | V1</t>
        </is>
      </c>
      <c r="D532" t="inlineStr">
        <is>
          <t>Natuf | Broad | Tier1 + Growth Cities | Oct26 | V1</t>
        </is>
      </c>
      <c r="E532" t="inlineStr">
        <is>
          <t>Natuf | Reel | Brand Ambassador | Heard Of Owning A Cafe | V1</t>
        </is>
      </c>
      <c r="F532" t="inlineStr">
        <is>
          <t>In House Natuf</t>
        </is>
      </c>
      <c r="G532" t="inlineStr">
        <is>
          <t>Attempt 3</t>
        </is>
      </c>
      <c r="H532" s="39" t="str">
        <f>IF(ISNUMBER(MATCH(G532,QualityStatuses,0)),"Quality Lead","Non-Quality Lead")</f>
        <v>Non-Quality Lead</v>
      </c>
      <c r="I532" t="inlineStr">
        <is>
          <t>2026-10</t>
        </is>
      </c>
      <c r="J532" t="inlineStr">
        <is>
          <t>Wk of 2026-10-26</t>
        </is>
      </c>
      <c r="K532" t="inlineStr">
        <is>
          <t>Marshal Malbari</t>
        </is>
      </c>
      <c r="L532" t="inlineStr">
        <is>
          <t>Facebook</t>
        </is>
      </c>
      <c r="M532" t="inlineStr">
        <is>
          <t>Direct (campaign tagged in CRM)</t>
        </is>
      </c>
      <c r="N532" t="inlineStr">
        <is>
          <t>6ae0bed9fcdc7c06a70cc508</t>
        </is>
      </c>
      <c r="O532" t="n">
        <v>1</v>
      </c>
      <c r="P532" s="40">
        <f>IF(A532="Lead",IF(ISNUMBER(MATCH(G532,QualityStatuses,0)),1,0),0)</f>
        <v>0</v>
      </c>
      <c r="Q532" s="40">
        <f>IF(A532="Lead",IF(G532="New Lead",0,1),0)</f>
        <v>1</v>
      </c>
      <c r="R532" s="40">
        <f>IF(A532="Lead",IF(G532="Lost",1,0),0)</f>
        <v>0</v>
      </c>
      <c r="S532" t="n">
        <v>3</v>
      </c>
      <c r="T532" t="n">
        <v>0</v>
      </c>
      <c r="U532" t="n">
        <v>0</v>
      </c>
      <c r="V532" t="n">
        <v>0</v>
      </c>
      <c r="W532" t="n">
        <v>0</v>
      </c>
      <c r="X532" t="n">
        <v>0</v>
      </c>
      <c r="Y532">
        <f>IF(AND(A532="Lead",COUNTIF(MetaCamps,C532)&gt;0),1,0)</f>
        <v>1</v>
      </c>
      <c r="Z532">
        <f>IF(Y532=1,P532,0)</f>
        <v>0</v>
      </c>
    </row>
    <row r="533">
      <c r="A533" t="inlineStr">
        <is>
          <t>Lead</t>
        </is>
      </c>
      <c r="B533" s="39" t="str">
        <f>IFERROR(INDEX(CampTypes,MATCH(C533,CampList,0)),"Unattributed")</f>
        <v>New</v>
      </c>
      <c r="C533" t="inlineStr">
        <is>
          <t>ABO | Natuf | Leads | Unit Franchise | India | Oct26 | V1</t>
        </is>
      </c>
      <c r="D533" t="inlineStr">
        <is>
          <t>Natuf | Business Owners | Tier1 + Growth Cities | Oct26 | V1</t>
        </is>
      </c>
      <c r="E533" t="inlineStr">
        <is>
          <t>Natuf | Reel | Brand Ambassador | Heard Of Owning A Cafe | V1</t>
        </is>
      </c>
      <c r="F533" t="inlineStr">
        <is>
          <t>In House Natuf</t>
        </is>
      </c>
      <c r="G533" t="inlineStr">
        <is>
          <t>Attempt 1</t>
        </is>
      </c>
      <c r="H533" s="39" t="str">
        <f>IF(ISNUMBER(MATCH(G533,QualityStatuses,0)),"Quality Lead","Non-Quality Lead")</f>
        <v>Non-Quality Lead</v>
      </c>
      <c r="I533" t="inlineStr">
        <is>
          <t>2026-10</t>
        </is>
      </c>
      <c r="J533" t="inlineStr">
        <is>
          <t>Wk of 2026-10-26</t>
        </is>
      </c>
      <c r="K533" t="inlineStr">
        <is>
          <t>Omkar Navge</t>
        </is>
      </c>
      <c r="L533" t="inlineStr">
        <is>
          <t>Facebook</t>
        </is>
      </c>
      <c r="M533" t="inlineStr">
        <is>
          <t>Direct (campaign tagged in CRM)</t>
        </is>
      </c>
      <c r="N533" t="inlineStr">
        <is>
          <t>6ae0bc2de279078bd368beb2</t>
        </is>
      </c>
      <c r="O533" t="n">
        <v>1</v>
      </c>
      <c r="P533" s="40">
        <f>IF(A533="Lead",IF(ISNUMBER(MATCH(G533,QualityStatuses,0)),1,0),0)</f>
        <v>0</v>
      </c>
      <c r="Q533" s="40">
        <f>IF(A533="Lead",IF(G533="New Lead",0,1),0)</f>
        <v>1</v>
      </c>
      <c r="R533" s="40">
        <f>IF(A533="Lead",IF(G533="Lost",1,0),0)</f>
        <v>0</v>
      </c>
      <c r="S533" t="n">
        <v>1</v>
      </c>
      <c r="T533" t="n">
        <v>0</v>
      </c>
      <c r="U533" t="n">
        <v>0</v>
      </c>
      <c r="V533" t="n">
        <v>0</v>
      </c>
      <c r="W533" t="n">
        <v>0</v>
      </c>
      <c r="X533" t="n">
        <v>0</v>
      </c>
      <c r="Y533">
        <f>IF(AND(A533="Lead",COUNTIF(MetaCamps,C533)&gt;0),1,0)</f>
        <v>1</v>
      </c>
      <c r="Z533">
        <f>IF(Y533=1,P533,0)</f>
        <v>0</v>
      </c>
    </row>
    <row r="534">
      <c r="A534" t="inlineStr">
        <is>
          <t>Lead</t>
        </is>
      </c>
      <c r="B534" s="39" t="str">
        <f>IFERROR(INDEX(CampTypes,MATCH(C534,CampList,0)),"Unattributed")</f>
        <v>New</v>
      </c>
      <c r="C534" t="inlineStr">
        <is>
          <t>ABO | Natuf | Leads | Unit Franchise | India | Oct26 | V1</t>
        </is>
      </c>
      <c r="D534" t="inlineStr">
        <is>
          <t>Natuf | LAL 1% | India | Jul26 | V1</t>
        </is>
      </c>
      <c r="E534" t="inlineStr">
        <is>
          <t>Natuf | Reel | Brand Ambassador | Heard Of Owning A Cafe | V1</t>
        </is>
      </c>
      <c r="F534" t="inlineStr">
        <is>
          <t>In House Natuf</t>
        </is>
      </c>
      <c r="G534" t="inlineStr">
        <is>
          <t>Connected</t>
        </is>
      </c>
      <c r="H534" s="39" t="str">
        <f>IF(ISNUMBER(MATCH(G534,QualityStatuses,0)),"Quality Lead","Non-Quality Lead")</f>
        <v>Non-Quality Lead</v>
      </c>
      <c r="I534" t="inlineStr">
        <is>
          <t>2026-10</t>
        </is>
      </c>
      <c r="J534" t="inlineStr">
        <is>
          <t>Wk of 2026-10-26</t>
        </is>
      </c>
      <c r="K534" t="inlineStr">
        <is>
          <t>Omkar Navge</t>
        </is>
      </c>
      <c r="L534" t="inlineStr">
        <is>
          <t>Facebook</t>
        </is>
      </c>
      <c r="M534" t="inlineStr">
        <is>
          <t>Direct (campaign tagged in CRM)</t>
        </is>
      </c>
      <c r="N534" t="inlineStr">
        <is>
          <t>6ae0b1883a5b69da0f5bb745</t>
        </is>
      </c>
      <c r="O534" t="n">
        <v>1</v>
      </c>
      <c r="P534" s="40">
        <f>IF(A534="Lead",IF(ISNUMBER(MATCH(G534,QualityStatuses,0)),1,0),0)</f>
        <v>0</v>
      </c>
      <c r="Q534" s="40">
        <f>IF(A534="Lead",IF(G534="New Lead",0,1),0)</f>
        <v>1</v>
      </c>
      <c r="R534" s="40">
        <f>IF(A534="Lead",IF(G534="Lost",1,0),0)</f>
        <v>0</v>
      </c>
      <c r="S534" t="n">
        <v>1</v>
      </c>
      <c r="T534" t="n">
        <v>1</v>
      </c>
      <c r="U534" t="n">
        <v>0</v>
      </c>
      <c r="V534" t="n">
        <v>0</v>
      </c>
      <c r="W534" t="n">
        <v>0</v>
      </c>
      <c r="X534" t="n">
        <v>0</v>
      </c>
      <c r="Y534">
        <f>IF(AND(A534="Lead",COUNTIF(MetaCamps,C534)&gt;0),1,0)</f>
        <v>1</v>
      </c>
      <c r="Z534">
        <f>IF(Y534=1,P534,0)</f>
        <v>0</v>
      </c>
    </row>
    <row r="535">
      <c r="A535" t="inlineStr">
        <is>
          <t>Lead</t>
        </is>
      </c>
      <c r="B535" s="39" t="str">
        <f>IFERROR(INDEX(CampTypes,MATCH(C535,CampList,0)),"Unattributed")</f>
        <v>New</v>
      </c>
      <c r="C535" t="inlineStr">
        <is>
          <t>ABO | Natuf | Leads | Unit Franchise | India | Oct26 | V1</t>
        </is>
      </c>
      <c r="D535" t="inlineStr">
        <is>
          <t>Natuf | Business Owners | Tier1 + Growth Cities | Oct26 | V1</t>
        </is>
      </c>
      <c r="E535" t="inlineStr">
        <is>
          <t>Natuf | Reel | Brand Ambassador | Heard Of Owning A Cafe | V1</t>
        </is>
      </c>
      <c r="F535" t="inlineStr">
        <is>
          <t>In House Natuf</t>
        </is>
      </c>
      <c r="G535" t="inlineStr">
        <is>
          <t>Details Shared</t>
        </is>
      </c>
      <c r="H535" s="39" t="str">
        <f>IF(ISNUMBER(MATCH(G535,QualityStatuses,0)),"Quality Lead","Non-Quality Lead")</f>
        <v>Quality Lead</v>
      </c>
      <c r="I535" t="inlineStr">
        <is>
          <t>2026-10</t>
        </is>
      </c>
      <c r="J535" t="inlineStr">
        <is>
          <t>Wk of 2026-10-26</t>
        </is>
      </c>
      <c r="K535" t="inlineStr">
        <is>
          <t>Vikas Pathak</t>
        </is>
      </c>
      <c r="L535" t="inlineStr">
        <is>
          <t>Facebook</t>
        </is>
      </c>
      <c r="M535" t="inlineStr">
        <is>
          <t>Direct (campaign tagged in CRM)</t>
        </is>
      </c>
      <c r="N535" t="inlineStr">
        <is>
          <t>6ae0b02ac009fe72c9fbb960</t>
        </is>
      </c>
      <c r="O535" t="n">
        <v>1</v>
      </c>
      <c r="P535" s="40">
        <f>IF(A535="Lead",IF(ISNUMBER(MATCH(G535,QualityStatuses,0)),1,0),0)</f>
        <v>1</v>
      </c>
      <c r="Q535" s="40">
        <f>IF(A535="Lead",IF(G535="New Lead",0,1),0)</f>
        <v>1</v>
      </c>
      <c r="R535" s="40">
        <f>IF(A535="Lead",IF(G535="Lost",1,0),0)</f>
        <v>0</v>
      </c>
      <c r="S535" t="n">
        <v>3</v>
      </c>
      <c r="T535" t="n">
        <v>1</v>
      </c>
      <c r="U535" t="n">
        <v>0</v>
      </c>
      <c r="V535" t="n">
        <v>0</v>
      </c>
      <c r="W535" t="n">
        <v>0</v>
      </c>
      <c r="X535" t="n">
        <v>0</v>
      </c>
      <c r="Y535">
        <f>IF(AND(A535="Lead",COUNTIF(MetaCamps,C535)&gt;0),1,0)</f>
        <v>1</v>
      </c>
      <c r="Z535">
        <f>IF(Y535=1,P535,0)</f>
        <v>1</v>
      </c>
    </row>
    <row r="536">
      <c r="A536" t="inlineStr">
        <is>
          <t>Lead</t>
        </is>
      </c>
      <c r="B536" s="39" t="str">
        <f>IFERROR(INDEX(CampTypes,MATCH(C536,CampList,0)),"Unattributed")</f>
        <v>New</v>
      </c>
      <c r="C536" t="inlineStr">
        <is>
          <t>ABO | Natuf | Leads | Unit Franchise | India | Oct26 | V1</t>
        </is>
      </c>
      <c r="D536" t="inlineStr">
        <is>
          <t>Natuf | Broad | Tier1 + Growth Cities | Oct26 | V1</t>
        </is>
      </c>
      <c r="E536" t="inlineStr">
        <is>
          <t>Natuf | Reel | Brand Ambassador | Heard Of Owning A Cafe | V1</t>
        </is>
      </c>
      <c r="F536" t="inlineStr">
        <is>
          <t>In House Natuf</t>
        </is>
      </c>
      <c r="G536" t="inlineStr">
        <is>
          <t>Details Shared</t>
        </is>
      </c>
      <c r="H536" s="39" t="str">
        <f>IF(ISNUMBER(MATCH(G536,QualityStatuses,0)),"Quality Lead","Non-Quality Lead")</f>
        <v>Quality Lead</v>
      </c>
      <c r="I536" t="inlineStr">
        <is>
          <t>2026-10</t>
        </is>
      </c>
      <c r="J536" t="inlineStr">
        <is>
          <t>Wk of 2026-10-26</t>
        </is>
      </c>
      <c r="K536" t="inlineStr">
        <is>
          <t>Vikas Pathak</t>
        </is>
      </c>
      <c r="L536" t="inlineStr">
        <is>
          <t>Facebook</t>
        </is>
      </c>
      <c r="M536" t="inlineStr">
        <is>
          <t>Direct (campaign tagged in CRM)</t>
        </is>
      </c>
      <c r="N536" t="inlineStr">
        <is>
          <t>6ae0af3c558803e4cd84f03a</t>
        </is>
      </c>
      <c r="O536" t="n">
        <v>1</v>
      </c>
      <c r="P536" s="40">
        <f>IF(A536="Lead",IF(ISNUMBER(MATCH(G536,QualityStatuses,0)),1,0),0)</f>
        <v>1</v>
      </c>
      <c r="Q536" s="40">
        <f>IF(A536="Lead",IF(G536="New Lead",0,1),0)</f>
        <v>1</v>
      </c>
      <c r="R536" s="40">
        <f>IF(A536="Lead",IF(G536="Lost",1,0),0)</f>
        <v>0</v>
      </c>
      <c r="S536" t="n">
        <v>3</v>
      </c>
      <c r="T536" t="n">
        <v>1</v>
      </c>
      <c r="U536" t="n">
        <v>0</v>
      </c>
      <c r="V536" t="n">
        <v>0</v>
      </c>
      <c r="W536" t="n">
        <v>0</v>
      </c>
      <c r="X536" t="n">
        <v>0</v>
      </c>
      <c r="Y536">
        <f>IF(AND(A536="Lead",COUNTIF(MetaCamps,C536)&gt;0),1,0)</f>
        <v>1</v>
      </c>
      <c r="Z536">
        <f>IF(Y536=1,P536,0)</f>
        <v>1</v>
      </c>
    </row>
    <row r="537">
      <c r="A537" t="inlineStr">
        <is>
          <t>Lead</t>
        </is>
      </c>
      <c r="B537" s="39" t="str">
        <f>IFERROR(INDEX(CampTypes,MATCH(C537,CampList,0)),"Unattributed")</f>
        <v>New</v>
      </c>
      <c r="C537" t="inlineStr">
        <is>
          <t>ABO | Natuf | Leads | Unit Franchise | India | Oct26 | V1</t>
        </is>
      </c>
      <c r="D537" t="inlineStr">
        <is>
          <t>Natuf | Business Owners | Tier1 + Growth Cities | Oct26 | V1</t>
        </is>
      </c>
      <c r="E537" t="inlineStr">
        <is>
          <t>Natuf | Reel | Brand Ambassador | Heard Of Owning A Cafe | V1</t>
        </is>
      </c>
      <c r="F537" t="inlineStr">
        <is>
          <t>In House Natuf</t>
        </is>
      </c>
      <c r="G537" t="inlineStr">
        <is>
          <t>Attempt 1</t>
        </is>
      </c>
      <c r="H537" s="39" t="str">
        <f>IF(ISNUMBER(MATCH(G537,QualityStatuses,0)),"Quality Lead","Non-Quality Lead")</f>
        <v>Non-Quality Lead</v>
      </c>
      <c r="I537" t="inlineStr">
        <is>
          <t>2026-10</t>
        </is>
      </c>
      <c r="J537" t="inlineStr">
        <is>
          <t>Wk of 2026-10-26</t>
        </is>
      </c>
      <c r="K537" t="inlineStr">
        <is>
          <t>Omkar Navge</t>
        </is>
      </c>
      <c r="L537" t="inlineStr">
        <is>
          <t>Facebook</t>
        </is>
      </c>
      <c r="M537" t="inlineStr">
        <is>
          <t>Direct (campaign tagged in CRM)</t>
        </is>
      </c>
      <c r="N537" t="inlineStr">
        <is>
          <t>6ae0ad076a3c5056897d0ee0</t>
        </is>
      </c>
      <c r="O537" t="n">
        <v>1</v>
      </c>
      <c r="P537" s="40">
        <f>IF(A537="Lead",IF(ISNUMBER(MATCH(G537,QualityStatuses,0)),1,0),0)</f>
        <v>0</v>
      </c>
      <c r="Q537" s="40">
        <f>IF(A537="Lead",IF(G537="New Lead",0,1),0)</f>
        <v>1</v>
      </c>
      <c r="R537" s="40">
        <f>IF(A537="Lead",IF(G537="Lost",1,0),0)</f>
        <v>0</v>
      </c>
      <c r="S537" t="n">
        <v>2</v>
      </c>
      <c r="T537" t="n">
        <v>0</v>
      </c>
      <c r="U537" t="n">
        <v>0</v>
      </c>
      <c r="V537" t="n">
        <v>0</v>
      </c>
      <c r="W537" t="n">
        <v>0</v>
      </c>
      <c r="X537" t="n">
        <v>0</v>
      </c>
      <c r="Y537">
        <f>IF(AND(A537="Lead",COUNTIF(MetaCamps,C537)&gt;0),1,0)</f>
        <v>1</v>
      </c>
      <c r="Z537">
        <f>IF(Y537=1,P537,0)</f>
        <v>0</v>
      </c>
    </row>
    <row r="538">
      <c r="A538" t="inlineStr">
        <is>
          <t>Lead</t>
        </is>
      </c>
      <c r="B538" s="39" t="str">
        <f>IFERROR(INDEX(CampTypes,MATCH(C538,CampList,0)),"Unattributed")</f>
        <v>New</v>
      </c>
      <c r="C538" t="inlineStr">
        <is>
          <t>ABO | Natuf | Leads | Unit Franchise | India | Oct26 | V1</t>
        </is>
      </c>
      <c r="D538" t="inlineStr">
        <is>
          <t>Natuf | LAL 1% | India | Jul26 | V1</t>
        </is>
      </c>
      <c r="E538" t="inlineStr">
        <is>
          <t>Natuf | Reel | Brand Ambassador | Heard Of Owning A Cafe | V1</t>
        </is>
      </c>
      <c r="F538" t="inlineStr">
        <is>
          <t>In House Natuf</t>
        </is>
      </c>
      <c r="G538" t="inlineStr">
        <is>
          <t>Attempt 2</t>
        </is>
      </c>
      <c r="H538" s="39" t="str">
        <f>IF(ISNUMBER(MATCH(G538,QualityStatuses,0)),"Quality Lead","Non-Quality Lead")</f>
        <v>Non-Quality Lead</v>
      </c>
      <c r="I538" t="inlineStr">
        <is>
          <t>2026-10</t>
        </is>
      </c>
      <c r="J538" t="inlineStr">
        <is>
          <t>Wk of 2026-10-26</t>
        </is>
      </c>
      <c r="K538" t="inlineStr">
        <is>
          <t>Vikas Pathak</t>
        </is>
      </c>
      <c r="L538" t="inlineStr">
        <is>
          <t>Facebook</t>
        </is>
      </c>
      <c r="M538" t="inlineStr">
        <is>
          <t>Direct (campaign tagged in CRM)</t>
        </is>
      </c>
      <c r="N538" t="inlineStr">
        <is>
          <t>6ae0ac85e1454d2779f8df54</t>
        </is>
      </c>
      <c r="O538" t="n">
        <v>1</v>
      </c>
      <c r="P538" s="40">
        <f>IF(A538="Lead",IF(ISNUMBER(MATCH(G538,QualityStatuses,0)),1,0),0)</f>
        <v>0</v>
      </c>
      <c r="Q538" s="40">
        <f>IF(A538="Lead",IF(G538="New Lead",0,1),0)</f>
        <v>1</v>
      </c>
      <c r="R538" s="40">
        <f>IF(A538="Lead",IF(G538="Lost",1,0),0)</f>
        <v>0</v>
      </c>
      <c r="S538" t="n">
        <v>2</v>
      </c>
      <c r="T538" t="n">
        <v>0</v>
      </c>
      <c r="U538" t="n">
        <v>0</v>
      </c>
      <c r="V538" t="n">
        <v>0</v>
      </c>
      <c r="W538" t="n">
        <v>0</v>
      </c>
      <c r="X538" t="n">
        <v>0</v>
      </c>
      <c r="Y538">
        <f>IF(AND(A538="Lead",COUNTIF(MetaCamps,C538)&gt;0),1,0)</f>
        <v>1</v>
      </c>
      <c r="Z538">
        <f>IF(Y538=1,P538,0)</f>
        <v>0</v>
      </c>
    </row>
    <row r="539">
      <c r="A539" t="inlineStr">
        <is>
          <t>Lead</t>
        </is>
      </c>
      <c r="B539" s="39" t="str">
        <f>IFERROR(INDEX(CampTypes,MATCH(C539,CampList,0)),"Unattributed")</f>
        <v>New</v>
      </c>
      <c r="C539" t="inlineStr">
        <is>
          <t>ABO | Natuf | Leads | Unit Franchise | India | Oct26 | V1</t>
        </is>
      </c>
      <c r="D539" t="inlineStr">
        <is>
          <t>Natuf | Broad | Tier1 + Growth Cities | Oct26 | V1</t>
        </is>
      </c>
      <c r="E539" t="inlineStr">
        <is>
          <t>Natuf | Reel | Brand Ambassador | Heard Of Owning A Cafe | V1</t>
        </is>
      </c>
      <c r="F539" t="inlineStr">
        <is>
          <t>In House Natuf</t>
        </is>
      </c>
      <c r="G539" t="inlineStr">
        <is>
          <t>Qualified</t>
        </is>
      </c>
      <c r="H539" s="39" t="str">
        <f>IF(ISNUMBER(MATCH(G539,QualityStatuses,0)),"Quality Lead","Non-Quality Lead")</f>
        <v>Quality Lead</v>
      </c>
      <c r="I539" t="inlineStr">
        <is>
          <t>2026-10</t>
        </is>
      </c>
      <c r="J539" t="inlineStr">
        <is>
          <t>Wk of 2026-10-26</t>
        </is>
      </c>
      <c r="K539" t="inlineStr">
        <is>
          <t>Omkar Navge</t>
        </is>
      </c>
      <c r="L539" t="inlineStr">
        <is>
          <t>Facebook</t>
        </is>
      </c>
      <c r="M539" t="inlineStr">
        <is>
          <t>Direct (campaign tagged in CRM)</t>
        </is>
      </c>
      <c r="N539" t="inlineStr">
        <is>
          <t>6ae0ab7d10debc2f830a6990</t>
        </is>
      </c>
      <c r="O539" t="n">
        <v>1</v>
      </c>
      <c r="P539" s="40">
        <f>IF(A539="Lead",IF(ISNUMBER(MATCH(G539,QualityStatuses,0)),1,0),0)</f>
        <v>1</v>
      </c>
      <c r="Q539" s="40">
        <f>IF(A539="Lead",IF(G539="New Lead",0,1),0)</f>
        <v>1</v>
      </c>
      <c r="R539" s="40">
        <f>IF(A539="Lead",IF(G539="Lost",1,0),0)</f>
        <v>0</v>
      </c>
      <c r="S539" t="n">
        <v>1</v>
      </c>
      <c r="T539" t="n">
        <v>1</v>
      </c>
      <c r="U539" t="n">
        <v>0</v>
      </c>
      <c r="V539" t="n">
        <v>0</v>
      </c>
      <c r="W539" t="n">
        <v>0</v>
      </c>
      <c r="X539" t="n">
        <v>0</v>
      </c>
      <c r="Y539">
        <f>IF(AND(A539="Lead",COUNTIF(MetaCamps,C539)&gt;0),1,0)</f>
        <v>1</v>
      </c>
      <c r="Z539">
        <f>IF(Y539=1,P539,0)</f>
        <v>1</v>
      </c>
    </row>
    <row r="540">
      <c r="A540" t="inlineStr">
        <is>
          <t>Lead</t>
        </is>
      </c>
      <c r="B540" s="39" t="str">
        <f>IFERROR(INDEX(CampTypes,MATCH(C540,CampList,0)),"Unattributed")</f>
        <v>New</v>
      </c>
      <c r="C540" t="inlineStr">
        <is>
          <t>ABO | Natuf | Leads | Unit Franchise | India | Oct26 | V1</t>
        </is>
      </c>
      <c r="D540" t="inlineStr">
        <is>
          <t>Natuf | LAL 1% | India | Jul26 | V1</t>
        </is>
      </c>
      <c r="E540" t="inlineStr">
        <is>
          <t>Natuf | Reel | Brand Ambassador | Heard Of Owning A Cafe | V1</t>
        </is>
      </c>
      <c r="F540" t="inlineStr">
        <is>
          <t>In House Natuf</t>
        </is>
      </c>
      <c r="G540" t="inlineStr">
        <is>
          <t>New Lead</t>
        </is>
      </c>
      <c r="H540" s="39" t="str">
        <f>IF(ISNUMBER(MATCH(G540,QualityStatuses,0)),"Quality Lead","Non-Quality Lead")</f>
        <v>Non-Quality Lead</v>
      </c>
      <c r="I540" t="inlineStr">
        <is>
          <t>2026-10</t>
        </is>
      </c>
      <c r="J540" t="inlineStr">
        <is>
          <t>Wk of 2026-10-26</t>
        </is>
      </c>
      <c r="K540" t="inlineStr">
        <is>
          <t>Omkar Navge</t>
        </is>
      </c>
      <c r="L540" t="inlineStr">
        <is>
          <t>Facebook</t>
        </is>
      </c>
      <c r="M540" t="inlineStr">
        <is>
          <t>Direct (campaign tagged in CRM)</t>
        </is>
      </c>
      <c r="N540" t="inlineStr">
        <is>
          <t>6ae0ab60e53429ba978769a2</t>
        </is>
      </c>
      <c r="O540" t="n">
        <v>1</v>
      </c>
      <c r="P540" s="40">
        <f>IF(A540="Lead",IF(ISNUMBER(MATCH(G540,QualityStatuses,0)),1,0),0)</f>
        <v>0</v>
      </c>
      <c r="Q540" s="40">
        <f>IF(A540="Lead",IF(G540="New Lead",0,1),0)</f>
        <v>0</v>
      </c>
      <c r="R540" s="40">
        <f>IF(A540="Lead",IF(G540="Lost",1,0),0)</f>
        <v>0</v>
      </c>
      <c r="S540" t="n">
        <v>0</v>
      </c>
      <c r="T540" t="n">
        <v>0</v>
      </c>
      <c r="U540" t="n">
        <v>0</v>
      </c>
      <c r="V540" t="n">
        <v>0</v>
      </c>
      <c r="W540" t="n">
        <v>0</v>
      </c>
      <c r="X540" t="n">
        <v>0</v>
      </c>
      <c r="Y540">
        <f>IF(AND(A540="Lead",COUNTIF(MetaCamps,C540)&gt;0),1,0)</f>
        <v>1</v>
      </c>
      <c r="Z540">
        <f>IF(Y540=1,P540,0)</f>
        <v>0</v>
      </c>
    </row>
    <row r="541">
      <c r="A541" t="inlineStr">
        <is>
          <t>Lead</t>
        </is>
      </c>
      <c r="B541" s="39" t="str">
        <f>IFERROR(INDEX(CampTypes,MATCH(C541,CampList,0)),"Unattributed")</f>
        <v>New</v>
      </c>
      <c r="C541" t="inlineStr">
        <is>
          <t>ABO | Natuf | Leads | Unit Franchise | India | Oct26 | V1</t>
        </is>
      </c>
      <c r="D541" t="inlineStr">
        <is>
          <t>Natuf | Broad | Tier1 + Growth Cities | Oct26 | V1</t>
        </is>
      </c>
      <c r="E541" t="inlineStr">
        <is>
          <t>Natuf | Reel | Brand Ambassador | Heard Of Owning A Cafe | V1</t>
        </is>
      </c>
      <c r="F541" t="inlineStr">
        <is>
          <t>In House Natuf</t>
        </is>
      </c>
      <c r="G541" t="inlineStr">
        <is>
          <t>Attempt 2</t>
        </is>
      </c>
      <c r="H541" s="39" t="str">
        <f>IF(ISNUMBER(MATCH(G541,QualityStatuses,0)),"Quality Lead","Non-Quality Lead")</f>
        <v>Non-Quality Lead</v>
      </c>
      <c r="I541" t="inlineStr">
        <is>
          <t>2026-10</t>
        </is>
      </c>
      <c r="J541" t="inlineStr">
        <is>
          <t>Wk of 2026-10-26</t>
        </is>
      </c>
      <c r="K541" t="inlineStr">
        <is>
          <t>Marshal Malbari</t>
        </is>
      </c>
      <c r="L541" t="inlineStr">
        <is>
          <t>Facebook</t>
        </is>
      </c>
      <c r="M541" t="inlineStr">
        <is>
          <t>Direct (campaign tagged in CRM)</t>
        </is>
      </c>
      <c r="N541" t="inlineStr">
        <is>
          <t>6ae0aa47daf6afa0b5a264d7</t>
        </is>
      </c>
      <c r="O541" t="n">
        <v>1</v>
      </c>
      <c r="P541" s="40">
        <f>IF(A541="Lead",IF(ISNUMBER(MATCH(G541,QualityStatuses,0)),1,0),0)</f>
        <v>0</v>
      </c>
      <c r="Q541" s="40">
        <f>IF(A541="Lead",IF(G541="New Lead",0,1),0)</f>
        <v>1</v>
      </c>
      <c r="R541" s="40">
        <f>IF(A541="Lead",IF(G541="Lost",1,0),0)</f>
        <v>0</v>
      </c>
      <c r="S541" t="n">
        <v>2</v>
      </c>
      <c r="T541" t="n">
        <v>0</v>
      </c>
      <c r="U541" t="n">
        <v>0</v>
      </c>
      <c r="V541" t="n">
        <v>0</v>
      </c>
      <c r="W541" t="n">
        <v>0</v>
      </c>
      <c r="X541" t="n">
        <v>0</v>
      </c>
      <c r="Y541">
        <f>IF(AND(A541="Lead",COUNTIF(MetaCamps,C541)&gt;0),1,0)</f>
        <v>1</v>
      </c>
      <c r="Z541">
        <f>IF(Y541=1,P541,0)</f>
        <v>0</v>
      </c>
    </row>
    <row r="542">
      <c r="A542" t="inlineStr">
        <is>
          <t>Lead</t>
        </is>
      </c>
      <c r="B542" s="39" t="str">
        <f>IFERROR(INDEX(CampTypes,MATCH(C542,CampList,0)),"Unattributed")</f>
        <v>New</v>
      </c>
      <c r="C542" t="inlineStr">
        <is>
          <t>ABO | Natuf | Leads | Unit Franchise | India | Oct26 | V1</t>
        </is>
      </c>
      <c r="D542" t="inlineStr">
        <is>
          <t>Natuf | Investors | Tier1 + Growth Cities | Oct26 | V1</t>
        </is>
      </c>
      <c r="E542" t="inlineStr">
        <is>
          <t>Natuf | Reel | Brand Ambassador | Heard Of Owning A Cafe | V1</t>
        </is>
      </c>
      <c r="F542" t="inlineStr">
        <is>
          <t>In House Natuf</t>
        </is>
      </c>
      <c r="G542" t="inlineStr">
        <is>
          <t>Connected</t>
        </is>
      </c>
      <c r="H542" s="39" t="str">
        <f>IF(ISNUMBER(MATCH(G542,QualityStatuses,0)),"Quality Lead","Non-Quality Lead")</f>
        <v>Non-Quality Lead</v>
      </c>
      <c r="I542" t="inlineStr">
        <is>
          <t>2026-10</t>
        </is>
      </c>
      <c r="J542" t="inlineStr">
        <is>
          <t>Wk of 2026-10-26</t>
        </is>
      </c>
      <c r="K542" t="inlineStr">
        <is>
          <t>Omkar Navge</t>
        </is>
      </c>
      <c r="L542" t="inlineStr">
        <is>
          <t>Facebook</t>
        </is>
      </c>
      <c r="M542" t="inlineStr">
        <is>
          <t>Direct (campaign tagged in CRM)</t>
        </is>
      </c>
      <c r="N542" t="inlineStr">
        <is>
          <t>6ae0a8bc8e0cc6aa67ab6fa7</t>
        </is>
      </c>
      <c r="O542" t="n">
        <v>1</v>
      </c>
      <c r="P542" s="40">
        <f>IF(A542="Lead",IF(ISNUMBER(MATCH(G542,QualityStatuses,0)),1,0),0)</f>
        <v>0</v>
      </c>
      <c r="Q542" s="40">
        <f>IF(A542="Lead",IF(G542="New Lead",0,1),0)</f>
        <v>1</v>
      </c>
      <c r="R542" s="40">
        <f>IF(A542="Lead",IF(G542="Lost",1,0),0)</f>
        <v>0</v>
      </c>
      <c r="S542" t="n">
        <v>2</v>
      </c>
      <c r="T542" t="n">
        <v>2</v>
      </c>
      <c r="U542" t="n">
        <v>0</v>
      </c>
      <c r="V542" t="n">
        <v>0</v>
      </c>
      <c r="W542" t="n">
        <v>0</v>
      </c>
      <c r="X542" t="n">
        <v>0</v>
      </c>
      <c r="Y542">
        <f>IF(AND(A542="Lead",COUNTIF(MetaCamps,C542)&gt;0),1,0)</f>
        <v>1</v>
      </c>
      <c r="Z542">
        <f>IF(Y542=1,P542,0)</f>
        <v>0</v>
      </c>
    </row>
    <row r="543">
      <c r="A543" t="inlineStr">
        <is>
          <t>Lead</t>
        </is>
      </c>
      <c r="B543" s="39" t="str">
        <f>IFERROR(INDEX(CampTypes,MATCH(C543,CampList,0)),"Unattributed")</f>
        <v>New</v>
      </c>
      <c r="C543" t="inlineStr">
        <is>
          <t>ABO | Natuf | Leads | Unit Franchise | India | Oct26 | V1</t>
        </is>
      </c>
      <c r="D543" t="inlineStr">
        <is>
          <t>Natuf | Investors | Tier1 + Growth Cities | Oct26 | V1</t>
        </is>
      </c>
      <c r="E543" t="inlineStr">
        <is>
          <t>Natuf | Reel | Brand Ambassador | Heard Of Owning A Cafe | V1</t>
        </is>
      </c>
      <c r="F543" t="inlineStr">
        <is>
          <t>In House Natuf</t>
        </is>
      </c>
      <c r="G543" t="inlineStr">
        <is>
          <t>Attempt 1</t>
        </is>
      </c>
      <c r="H543" s="39" t="str">
        <f>IF(ISNUMBER(MATCH(G543,QualityStatuses,0)),"Quality Lead","Non-Quality Lead")</f>
        <v>Non-Quality Lead</v>
      </c>
      <c r="I543" t="inlineStr">
        <is>
          <t>2026-10</t>
        </is>
      </c>
      <c r="J543" t="inlineStr">
        <is>
          <t>Wk of 2026-10-26</t>
        </is>
      </c>
      <c r="K543" t="inlineStr">
        <is>
          <t>Marshal Malbari</t>
        </is>
      </c>
      <c r="L543" t="inlineStr">
        <is>
          <t>Facebook</t>
        </is>
      </c>
      <c r="M543" t="inlineStr">
        <is>
          <t>Direct (campaign tagged in CRM)</t>
        </is>
      </c>
      <c r="N543" t="inlineStr">
        <is>
          <t>6ae0a80661a5f7a387c83c96</t>
        </is>
      </c>
      <c r="O543" t="n">
        <v>1</v>
      </c>
      <c r="P543" s="40">
        <f>IF(A543="Lead",IF(ISNUMBER(MATCH(G543,QualityStatuses,0)),1,0),0)</f>
        <v>0</v>
      </c>
      <c r="Q543" s="40">
        <f>IF(A543="Lead",IF(G543="New Lead",0,1),0)</f>
        <v>1</v>
      </c>
      <c r="R543" s="40">
        <f>IF(A543="Lead",IF(G543="Lost",1,0),0)</f>
        <v>0</v>
      </c>
      <c r="S543" t="n">
        <v>1</v>
      </c>
      <c r="T543" t="n">
        <v>0</v>
      </c>
      <c r="U543" t="n">
        <v>0</v>
      </c>
      <c r="V543" t="n">
        <v>0</v>
      </c>
      <c r="W543" t="n">
        <v>0</v>
      </c>
      <c r="X543" t="n">
        <v>0</v>
      </c>
      <c r="Y543">
        <f>IF(AND(A543="Lead",COUNTIF(MetaCamps,C543)&gt;0),1,0)</f>
        <v>1</v>
      </c>
      <c r="Z543">
        <f>IF(Y543=1,P543,0)</f>
        <v>0</v>
      </c>
    </row>
    <row r="544">
      <c r="A544" t="inlineStr">
        <is>
          <t>Lead</t>
        </is>
      </c>
      <c r="B544" s="39" t="str">
        <f>IFERROR(INDEX(CampTypes,MATCH(C544,CampList,0)),"Unattributed")</f>
        <v>New</v>
      </c>
      <c r="C544" t="inlineStr">
        <is>
          <t>ABO | Natuf | Leads | Unit Franchise | India | Oct26 | V1</t>
        </is>
      </c>
      <c r="D544" t="inlineStr">
        <is>
          <t>Natuf | LAL 1% | India | Jul26 | V1</t>
        </is>
      </c>
      <c r="E544" t="inlineStr">
        <is>
          <t>Natuf | Reel | Brand Ambassador | Heard Of Owning A Cafe | V1</t>
        </is>
      </c>
      <c r="F544" t="inlineStr">
        <is>
          <t>In House Natuf</t>
        </is>
      </c>
      <c r="G544" t="inlineStr">
        <is>
          <t>Lost</t>
        </is>
      </c>
      <c r="H544" s="39" t="str">
        <f>IF(ISNUMBER(MATCH(G544,QualityStatuses,0)),"Quality Lead","Non-Quality Lead")</f>
        <v>Non-Quality Lead</v>
      </c>
      <c r="I544" t="inlineStr">
        <is>
          <t>2026-10</t>
        </is>
      </c>
      <c r="J544" t="inlineStr">
        <is>
          <t>Wk of 2026-10-26</t>
        </is>
      </c>
      <c r="K544" t="inlineStr">
        <is>
          <t>Omkar Navge</t>
        </is>
      </c>
      <c r="L544" t="inlineStr">
        <is>
          <t>Facebook</t>
        </is>
      </c>
      <c r="M544" t="inlineStr">
        <is>
          <t>Direct (campaign tagged in CRM)</t>
        </is>
      </c>
      <c r="N544" t="inlineStr">
        <is>
          <t>6ae0a74be6b2fb6fc9db9ea4</t>
        </is>
      </c>
      <c r="O544" t="n">
        <v>1</v>
      </c>
      <c r="P544" s="40">
        <f>IF(A544="Lead",IF(ISNUMBER(MATCH(G544,QualityStatuses,0)),1,0),0)</f>
        <v>0</v>
      </c>
      <c r="Q544" s="40">
        <f>IF(A544="Lead",IF(G544="New Lead",0,1),0)</f>
        <v>1</v>
      </c>
      <c r="R544" s="40">
        <f>IF(A544="Lead",IF(G544="Lost",1,0),0)</f>
        <v>1</v>
      </c>
      <c r="S544" t="n">
        <v>1</v>
      </c>
      <c r="T544" t="n">
        <v>0</v>
      </c>
      <c r="U544" t="n">
        <v>0</v>
      </c>
      <c r="V544" t="n">
        <v>0</v>
      </c>
      <c r="W544" t="n">
        <v>0</v>
      </c>
      <c r="X544" t="n">
        <v>0</v>
      </c>
      <c r="Y544">
        <f>IF(AND(A544="Lead",COUNTIF(MetaCamps,C544)&gt;0),1,0)</f>
        <v>1</v>
      </c>
      <c r="Z544">
        <f>IF(Y544=1,P544,0)</f>
        <v>0</v>
      </c>
    </row>
    <row r="545">
      <c r="A545" t="inlineStr">
        <is>
          <t>Lead</t>
        </is>
      </c>
      <c r="B545" s="39" t="str">
        <f>IFERROR(INDEX(CampTypes,MATCH(C545,CampList,0)),"Unattributed")</f>
        <v>New</v>
      </c>
      <c r="C545" t="inlineStr">
        <is>
          <t>ABO | Natuf | Leads | Unit Franchise | India | Oct26 | V1</t>
        </is>
      </c>
      <c r="D545" t="inlineStr">
        <is>
          <t>Natuf | Broad | Tier1 + Growth Cities | Oct26 | V1</t>
        </is>
      </c>
      <c r="E545" t="inlineStr">
        <is>
          <t>Natuf | Reel | Brand Ambassador | Heard Of Owning A Cafe | V1</t>
        </is>
      </c>
      <c r="F545" t="inlineStr">
        <is>
          <t>In House Natuf</t>
        </is>
      </c>
      <c r="G545" t="inlineStr">
        <is>
          <t>Meeting Scheduled</t>
        </is>
      </c>
      <c r="H545" s="39" t="str">
        <f>IF(ISNUMBER(MATCH(G545,QualityStatuses,0)),"Quality Lead","Non-Quality Lead")</f>
        <v>Quality Lead</v>
      </c>
      <c r="I545" t="inlineStr">
        <is>
          <t>2026-10</t>
        </is>
      </c>
      <c r="J545" t="inlineStr">
        <is>
          <t>Wk of 2026-10-26</t>
        </is>
      </c>
      <c r="K545" t="inlineStr">
        <is>
          <t>Marshal Malbari</t>
        </is>
      </c>
      <c r="L545" t="inlineStr">
        <is>
          <t>Facebook</t>
        </is>
      </c>
      <c r="M545" t="inlineStr">
        <is>
          <t>Direct (campaign tagged in CRM)</t>
        </is>
      </c>
      <c r="N545" t="inlineStr">
        <is>
          <t>6ae0a71deead3e5c29df21cd</t>
        </is>
      </c>
      <c r="O545" t="n">
        <v>1</v>
      </c>
      <c r="P545" s="40">
        <f>IF(A545="Lead",IF(ISNUMBER(MATCH(G545,QualityStatuses,0)),1,0),0)</f>
        <v>1</v>
      </c>
      <c r="Q545" s="40">
        <f>IF(A545="Lead",IF(G545="New Lead",0,1),0)</f>
        <v>1</v>
      </c>
      <c r="R545" s="40">
        <f>IF(A545="Lead",IF(G545="Lost",1,0),0)</f>
        <v>0</v>
      </c>
      <c r="S545" t="n">
        <v>6</v>
      </c>
      <c r="T545" t="n">
        <v>3</v>
      </c>
      <c r="U545" t="n">
        <v>0</v>
      </c>
      <c r="V545" t="n">
        <v>0</v>
      </c>
      <c r="W545" t="n">
        <v>0</v>
      </c>
      <c r="X545" t="n">
        <v>0</v>
      </c>
      <c r="Y545">
        <f>IF(AND(A545="Lead",COUNTIF(MetaCamps,C545)&gt;0),1,0)</f>
        <v>1</v>
      </c>
      <c r="Z545">
        <f>IF(Y545=1,P545,0)</f>
        <v>1</v>
      </c>
    </row>
    <row r="546">
      <c r="A546" t="inlineStr">
        <is>
          <t>Lead</t>
        </is>
      </c>
      <c r="B546" s="39" t="str">
        <f>IFERROR(INDEX(CampTypes,MATCH(C546,CampList,0)),"Unattributed")</f>
        <v>New</v>
      </c>
      <c r="C546" t="inlineStr">
        <is>
          <t>ABO | Natuf | Leads | Unit Franchise | India | Oct26 | V1</t>
        </is>
      </c>
      <c r="D546" t="inlineStr">
        <is>
          <t>Natuf | Investors | Tier1 + Growth Cities | Oct26 | V1</t>
        </is>
      </c>
      <c r="E546" t="inlineStr">
        <is>
          <t>Natuf | Reel | Brand Ambassador | Heard Of Owning A Cafe | V1</t>
        </is>
      </c>
      <c r="F546" t="inlineStr">
        <is>
          <t>In House Natuf</t>
        </is>
      </c>
      <c r="G546" t="inlineStr">
        <is>
          <t>Attempt 1</t>
        </is>
      </c>
      <c r="H546" s="39" t="str">
        <f>IF(ISNUMBER(MATCH(G546,QualityStatuses,0)),"Quality Lead","Non-Quality Lead")</f>
        <v>Non-Quality Lead</v>
      </c>
      <c r="I546" t="inlineStr">
        <is>
          <t>2026-10</t>
        </is>
      </c>
      <c r="J546" t="inlineStr">
        <is>
          <t>Wk of 2026-10-26</t>
        </is>
      </c>
      <c r="K546" t="inlineStr">
        <is>
          <t>Omkar Navge</t>
        </is>
      </c>
      <c r="L546" t="inlineStr">
        <is>
          <t>Facebook</t>
        </is>
      </c>
      <c r="M546" t="inlineStr">
        <is>
          <t>Direct (campaign tagged in CRM)</t>
        </is>
      </c>
      <c r="N546" t="inlineStr">
        <is>
          <t>6ae0a668a8183c589fdab1b6</t>
        </is>
      </c>
      <c r="O546" t="n">
        <v>1</v>
      </c>
      <c r="P546" s="40">
        <f>IF(A546="Lead",IF(ISNUMBER(MATCH(G546,QualityStatuses,0)),1,0),0)</f>
        <v>0</v>
      </c>
      <c r="Q546" s="40">
        <f>IF(A546="Lead",IF(G546="New Lead",0,1),0)</f>
        <v>1</v>
      </c>
      <c r="R546" s="40">
        <f>IF(A546="Lead",IF(G546="Lost",1,0),0)</f>
        <v>0</v>
      </c>
      <c r="S546" t="n">
        <v>2</v>
      </c>
      <c r="T546" t="n">
        <v>1</v>
      </c>
      <c r="U546" t="n">
        <v>0</v>
      </c>
      <c r="V546" t="n">
        <v>0</v>
      </c>
      <c r="W546" t="n">
        <v>0</v>
      </c>
      <c r="X546" t="n">
        <v>0</v>
      </c>
      <c r="Y546">
        <f>IF(AND(A546="Lead",COUNTIF(MetaCamps,C546)&gt;0),1,0)</f>
        <v>1</v>
      </c>
      <c r="Z546">
        <f>IF(Y546=1,P546,0)</f>
        <v>0</v>
      </c>
    </row>
    <row r="547">
      <c r="A547" t="inlineStr">
        <is>
          <t>Lead</t>
        </is>
      </c>
      <c r="B547" s="39" t="str">
        <f>IFERROR(INDEX(CampTypes,MATCH(C547,CampList,0)),"Unattributed")</f>
        <v>New</v>
      </c>
      <c r="C547" t="inlineStr">
        <is>
          <t>ABO | Natuf | Leads | Master Franchise | India | Oct26 | V1</t>
        </is>
      </c>
      <c r="D547" t="inlineStr">
        <is>
          <t>Natuf | Broad | Tier1 + Growth Cities | Oct26 | V1</t>
        </is>
      </c>
      <c r="E547" t="inlineStr">
        <is>
          <t>Natuf | Static | Become A Levantine Food | V1</t>
        </is>
      </c>
      <c r="F547" t="inlineStr">
        <is>
          <t>Natuf_MF</t>
        </is>
      </c>
      <c r="G547" t="inlineStr">
        <is>
          <t>Attempt 3</t>
        </is>
      </c>
      <c r="H547" s="39" t="str">
        <f>IF(ISNUMBER(MATCH(G547,QualityStatuses,0)),"Quality Lead","Non-Quality Lead")</f>
        <v>Non-Quality Lead</v>
      </c>
      <c r="I547" t="inlineStr">
        <is>
          <t>2026-10</t>
        </is>
      </c>
      <c r="J547" t="inlineStr">
        <is>
          <t>Wk of 2026-10-26</t>
        </is>
      </c>
      <c r="K547" t="inlineStr">
        <is>
          <t>Marshal Malbari</t>
        </is>
      </c>
      <c r="L547" t="inlineStr">
        <is>
          <t>Facebook</t>
        </is>
      </c>
      <c r="M547" t="inlineStr">
        <is>
          <t>Direct (campaign tagged in CRM)</t>
        </is>
      </c>
      <c r="N547" t="inlineStr">
        <is>
          <t>6ae0a579b76d18361aaaab2c</t>
        </is>
      </c>
      <c r="O547" t="n">
        <v>1</v>
      </c>
      <c r="P547" s="40">
        <f>IF(A547="Lead",IF(ISNUMBER(MATCH(G547,QualityStatuses,0)),1,0),0)</f>
        <v>0</v>
      </c>
      <c r="Q547" s="40">
        <f>IF(A547="Lead",IF(G547="New Lead",0,1),0)</f>
        <v>1</v>
      </c>
      <c r="R547" s="40">
        <f>IF(A547="Lead",IF(G547="Lost",1,0),0)</f>
        <v>0</v>
      </c>
      <c r="S547" t="n">
        <v>3</v>
      </c>
      <c r="T547" t="n">
        <v>2</v>
      </c>
      <c r="U547" t="n">
        <v>0</v>
      </c>
      <c r="V547" t="n">
        <v>0</v>
      </c>
      <c r="W547" t="n">
        <v>0</v>
      </c>
      <c r="X547" t="n">
        <v>0</v>
      </c>
      <c r="Y547">
        <f>IF(AND(A547="Lead",COUNTIF(MetaCamps,C547)&gt;0),1,0)</f>
        <v>1</v>
      </c>
      <c r="Z547">
        <f>IF(Y547=1,P547,0)</f>
        <v>0</v>
      </c>
    </row>
    <row r="548">
      <c r="A548" t="inlineStr">
        <is>
          <t>Lead</t>
        </is>
      </c>
      <c r="B548" s="39" t="str">
        <f>IFERROR(INDEX(CampTypes,MATCH(C548,CampList,0)),"Unattributed")</f>
        <v>New</v>
      </c>
      <c r="C548" t="inlineStr">
        <is>
          <t>ABO | Natuf | Leads | Unit Franchise | India | Oct26 | V1</t>
        </is>
      </c>
      <c r="D548" t="inlineStr">
        <is>
          <t>Natuf | Broad | Tier1 + Growth Cities | Oct26 | V1</t>
        </is>
      </c>
      <c r="E548" t="inlineStr">
        <is>
          <t>Natuf | Reel | Brand Ambassador | Heard Of Owning A Cafe | V1</t>
        </is>
      </c>
      <c r="F548" t="inlineStr">
        <is>
          <t>In House Natuf</t>
        </is>
      </c>
      <c r="G548" t="inlineStr">
        <is>
          <t>Attempt 1</t>
        </is>
      </c>
      <c r="H548" s="39" t="str">
        <f>IF(ISNUMBER(MATCH(G548,QualityStatuses,0)),"Quality Lead","Non-Quality Lead")</f>
        <v>Non-Quality Lead</v>
      </c>
      <c r="I548" t="inlineStr">
        <is>
          <t>2026-10</t>
        </is>
      </c>
      <c r="J548" t="inlineStr">
        <is>
          <t>Wk of 2026-10-26</t>
        </is>
      </c>
      <c r="K548" t="inlineStr">
        <is>
          <t>Marshal Malbari</t>
        </is>
      </c>
      <c r="L548" t="inlineStr">
        <is>
          <t>Facebook</t>
        </is>
      </c>
      <c r="M548" t="inlineStr">
        <is>
          <t>Direct (campaign tagged in CRM)</t>
        </is>
      </c>
      <c r="N548" t="inlineStr">
        <is>
          <t>6ae0a5711d559652199d7a4b</t>
        </is>
      </c>
      <c r="O548" t="n">
        <v>1</v>
      </c>
      <c r="P548" s="40">
        <f>IF(A548="Lead",IF(ISNUMBER(MATCH(G548,QualityStatuses,0)),1,0),0)</f>
        <v>0</v>
      </c>
      <c r="Q548" s="40">
        <f>IF(A548="Lead",IF(G548="New Lead",0,1),0)</f>
        <v>1</v>
      </c>
      <c r="R548" s="40">
        <f>IF(A548="Lead",IF(G548="Lost",1,0),0)</f>
        <v>0</v>
      </c>
      <c r="S548" t="n">
        <v>1</v>
      </c>
      <c r="T548" t="n">
        <v>1</v>
      </c>
      <c r="U548" t="n">
        <v>0</v>
      </c>
      <c r="V548" t="n">
        <v>0</v>
      </c>
      <c r="W548" t="n">
        <v>0</v>
      </c>
      <c r="X548" t="n">
        <v>0</v>
      </c>
      <c r="Y548">
        <f>IF(AND(A548="Lead",COUNTIF(MetaCamps,C548)&gt;0),1,0)</f>
        <v>1</v>
      </c>
      <c r="Z548">
        <f>IF(Y548=1,P548,0)</f>
        <v>0</v>
      </c>
    </row>
    <row r="549">
      <c r="A549" t="inlineStr">
        <is>
          <t>Lead</t>
        </is>
      </c>
      <c r="B549" s="39" t="str">
        <f>IFERROR(INDEX(CampTypes,MATCH(C549,CampList,0)),"Unattributed")</f>
        <v>New</v>
      </c>
      <c r="C549" t="inlineStr">
        <is>
          <t>ABO | Natuf | Leads | Master Franchise | India | Oct26 | V1</t>
        </is>
      </c>
      <c r="D549" t="inlineStr">
        <is>
          <t>Natuf | Broad | Tier1 + Growth Cities | Oct26 | V1</t>
        </is>
      </c>
      <c r="E549" t="inlineStr">
        <is>
          <t>Natuf | Static | Become A Levantine Food | V1</t>
        </is>
      </c>
      <c r="F549" t="inlineStr">
        <is>
          <t>Natuf_MF</t>
        </is>
      </c>
      <c r="G549" t="inlineStr">
        <is>
          <t>Connected</t>
        </is>
      </c>
      <c r="H549" s="39" t="str">
        <f>IF(ISNUMBER(MATCH(G549,QualityStatuses,0)),"Quality Lead","Non-Quality Lead")</f>
        <v>Non-Quality Lead</v>
      </c>
      <c r="I549" t="inlineStr">
        <is>
          <t>2026-10</t>
        </is>
      </c>
      <c r="J549" t="inlineStr">
        <is>
          <t>Wk of 2026-10-26</t>
        </is>
      </c>
      <c r="K549" t="inlineStr">
        <is>
          <t>Marshal Malbari</t>
        </is>
      </c>
      <c r="L549" t="inlineStr">
        <is>
          <t>Facebook</t>
        </is>
      </c>
      <c r="M549" t="inlineStr">
        <is>
          <t>Direct (campaign tagged in CRM)</t>
        </is>
      </c>
      <c r="N549" t="inlineStr">
        <is>
          <t>6ae0a4b5a1c78748933a35a4</t>
        </is>
      </c>
      <c r="O549" t="n">
        <v>1</v>
      </c>
      <c r="P549" s="40">
        <f>IF(A549="Lead",IF(ISNUMBER(MATCH(G549,QualityStatuses,0)),1,0),0)</f>
        <v>0</v>
      </c>
      <c r="Q549" s="40">
        <f>IF(A549="Lead",IF(G549="New Lead",0,1),0)</f>
        <v>1</v>
      </c>
      <c r="R549" s="40">
        <f>IF(A549="Lead",IF(G549="Lost",1,0),0)</f>
        <v>0</v>
      </c>
      <c r="S549" t="n">
        <v>1</v>
      </c>
      <c r="T549" t="n">
        <v>1</v>
      </c>
      <c r="U549" t="n">
        <v>0</v>
      </c>
      <c r="V549" t="n">
        <v>0</v>
      </c>
      <c r="W549" t="n">
        <v>0</v>
      </c>
      <c r="X549" t="n">
        <v>0</v>
      </c>
      <c r="Y549">
        <f>IF(AND(A549="Lead",COUNTIF(MetaCamps,C549)&gt;0),1,0)</f>
        <v>1</v>
      </c>
      <c r="Z549">
        <f>IF(Y549=1,P549,0)</f>
        <v>0</v>
      </c>
    </row>
    <row r="550">
      <c r="A550" t="inlineStr">
        <is>
          <t>Lead</t>
        </is>
      </c>
      <c r="B550" s="39" t="str">
        <f>IFERROR(INDEX(CampTypes,MATCH(C550,CampList,0)),"Unattributed")</f>
        <v>New</v>
      </c>
      <c r="C550" t="inlineStr">
        <is>
          <t>ABO | Natuf | Leads | Master Franchise | India | Oct26 | V1</t>
        </is>
      </c>
      <c r="D550" t="inlineStr">
        <is>
          <t>Natuf | LAL 1% | India | Jul26 | V1</t>
        </is>
      </c>
      <c r="E550" t="inlineStr">
        <is>
          <t>Natuf | Static | Become A Levantine Food | V1</t>
        </is>
      </c>
      <c r="F550" t="inlineStr">
        <is>
          <t>Natuf_MF</t>
        </is>
      </c>
      <c r="G550" t="inlineStr">
        <is>
          <t>Lost</t>
        </is>
      </c>
      <c r="H550" s="39" t="str">
        <f>IF(ISNUMBER(MATCH(G550,QualityStatuses,0)),"Quality Lead","Non-Quality Lead")</f>
        <v>Non-Quality Lead</v>
      </c>
      <c r="I550" t="inlineStr">
        <is>
          <t>2026-10</t>
        </is>
      </c>
      <c r="J550" t="inlineStr">
        <is>
          <t>Wk of 2026-10-26</t>
        </is>
      </c>
      <c r="K550" t="inlineStr">
        <is>
          <t>Marshal Malbari</t>
        </is>
      </c>
      <c r="L550" t="inlineStr">
        <is>
          <t>Facebook</t>
        </is>
      </c>
      <c r="M550" t="inlineStr">
        <is>
          <t>Direct (campaign tagged in CRM)</t>
        </is>
      </c>
      <c r="N550" t="inlineStr">
        <is>
          <t>6ae09f7dfa65e1a1a10bef1d</t>
        </is>
      </c>
      <c r="O550" t="n">
        <v>1</v>
      </c>
      <c r="P550" s="40">
        <f>IF(A550="Lead",IF(ISNUMBER(MATCH(G550,QualityStatuses,0)),1,0),0)</f>
        <v>0</v>
      </c>
      <c r="Q550" s="40">
        <f>IF(A550="Lead",IF(G550="New Lead",0,1),0)</f>
        <v>1</v>
      </c>
      <c r="R550" s="40">
        <f>IF(A550="Lead",IF(G550="Lost",1,0),0)</f>
        <v>1</v>
      </c>
      <c r="S550" t="n">
        <v>3</v>
      </c>
      <c r="T550" t="n">
        <v>1</v>
      </c>
      <c r="U550" t="n">
        <v>0</v>
      </c>
      <c r="V550" t="n">
        <v>0</v>
      </c>
      <c r="W550" t="n">
        <v>0</v>
      </c>
      <c r="X550" t="n">
        <v>0</v>
      </c>
      <c r="Y550">
        <f>IF(AND(A550="Lead",COUNTIF(MetaCamps,C550)&gt;0),1,0)</f>
        <v>1</v>
      </c>
      <c r="Z550">
        <f>IF(Y550=1,P550,0)</f>
        <v>0</v>
      </c>
    </row>
    <row r="551">
      <c r="A551" t="inlineStr">
        <is>
          <t>Lead</t>
        </is>
      </c>
      <c r="B551" s="39" t="str">
        <f>IFERROR(INDEX(CampTypes,MATCH(C551,CampList,0)),"Unattributed")</f>
        <v>New</v>
      </c>
      <c r="C551" t="inlineStr">
        <is>
          <t>ABO | Natuf | Leads | Unit Franchise | India | Oct26 | V1</t>
        </is>
      </c>
      <c r="D551" t="inlineStr">
        <is>
          <t>Natuf | Investors | Tier1 + Growth Cities | Oct26 | V1</t>
        </is>
      </c>
      <c r="E551" t="inlineStr">
        <is>
          <t>Natuf | Reel | Brand Ambassador | Heard Of Owning A Cafe | V1</t>
        </is>
      </c>
      <c r="F551" t="inlineStr">
        <is>
          <t>In House Natuf</t>
        </is>
      </c>
      <c r="G551" t="inlineStr">
        <is>
          <t>Attempt 1</t>
        </is>
      </c>
      <c r="H551" s="39" t="str">
        <f>IF(ISNUMBER(MATCH(G551,QualityStatuses,0)),"Quality Lead","Non-Quality Lead")</f>
        <v>Non-Quality Lead</v>
      </c>
      <c r="I551" t="inlineStr">
        <is>
          <t>2026-10</t>
        </is>
      </c>
      <c r="J551" t="inlineStr">
        <is>
          <t>Wk of 2026-10-26</t>
        </is>
      </c>
      <c r="K551" t="inlineStr">
        <is>
          <t>Omkar Navge</t>
        </is>
      </c>
      <c r="L551" t="inlineStr">
        <is>
          <t>Facebook</t>
        </is>
      </c>
      <c r="M551" t="inlineStr">
        <is>
          <t>Direct (campaign tagged in CRM)</t>
        </is>
      </c>
      <c r="N551" t="inlineStr">
        <is>
          <t>6ae09f760df8e12458a2bea9</t>
        </is>
      </c>
      <c r="O551" t="n">
        <v>1</v>
      </c>
      <c r="P551" s="40">
        <f>IF(A551="Lead",IF(ISNUMBER(MATCH(G551,QualityStatuses,0)),1,0),0)</f>
        <v>0</v>
      </c>
      <c r="Q551" s="40">
        <f>IF(A551="Lead",IF(G551="New Lead",0,1),0)</f>
        <v>1</v>
      </c>
      <c r="R551" s="40">
        <f>IF(A551="Lead",IF(G551="Lost",1,0),0)</f>
        <v>0</v>
      </c>
      <c r="S551" t="n">
        <v>1</v>
      </c>
      <c r="T551" t="n">
        <v>0</v>
      </c>
      <c r="U551" t="n">
        <v>0</v>
      </c>
      <c r="V551" t="n">
        <v>0</v>
      </c>
      <c r="W551" t="n">
        <v>0</v>
      </c>
      <c r="X551" t="n">
        <v>0</v>
      </c>
      <c r="Y551">
        <f>IF(AND(A551="Lead",COUNTIF(MetaCamps,C551)&gt;0),1,0)</f>
        <v>1</v>
      </c>
      <c r="Z551">
        <f>IF(Y551=1,P551,0)</f>
        <v>0</v>
      </c>
    </row>
    <row r="552">
      <c r="A552" t="inlineStr">
        <is>
          <t>Lead</t>
        </is>
      </c>
      <c r="B552" s="39" t="str">
        <f>IFERROR(INDEX(CampTypes,MATCH(C552,CampList,0)),"Unattributed")</f>
        <v>New</v>
      </c>
      <c r="C552" t="inlineStr">
        <is>
          <t>ABO | Natuf | Leads | Unit Franchise | India | Oct26 | V1</t>
        </is>
      </c>
      <c r="D552" t="inlineStr">
        <is>
          <t>Natuf | Investors | Tier1 + Growth Cities | Oct26 | V1</t>
        </is>
      </c>
      <c r="E552" t="inlineStr">
        <is>
          <t>Natuf | Reel | Brand Ambassador | Heard Of Owning A Cafe | V1</t>
        </is>
      </c>
      <c r="F552" t="inlineStr">
        <is>
          <t>In House Natuf</t>
        </is>
      </c>
      <c r="G552" t="inlineStr">
        <is>
          <t>Attempt 1</t>
        </is>
      </c>
      <c r="H552" s="39" t="str">
        <f>IF(ISNUMBER(MATCH(G552,QualityStatuses,0)),"Quality Lead","Non-Quality Lead")</f>
        <v>Non-Quality Lead</v>
      </c>
      <c r="I552" t="inlineStr">
        <is>
          <t>2026-10</t>
        </is>
      </c>
      <c r="J552" t="inlineStr">
        <is>
          <t>Wk of 2026-10-26</t>
        </is>
      </c>
      <c r="K552" t="inlineStr">
        <is>
          <t>Vikas Pathak</t>
        </is>
      </c>
      <c r="L552" t="inlineStr">
        <is>
          <t>Facebook</t>
        </is>
      </c>
      <c r="M552" t="inlineStr">
        <is>
          <t>Direct (campaign tagged in CRM)</t>
        </is>
      </c>
      <c r="N552" t="inlineStr">
        <is>
          <t>6ae09ec8b4412112b3deca96</t>
        </is>
      </c>
      <c r="O552" t="n">
        <v>1</v>
      </c>
      <c r="P552" s="40">
        <f>IF(A552="Lead",IF(ISNUMBER(MATCH(G552,QualityStatuses,0)),1,0),0)</f>
        <v>0</v>
      </c>
      <c r="Q552" s="40">
        <f>IF(A552="Lead",IF(G552="New Lead",0,1),0)</f>
        <v>1</v>
      </c>
      <c r="R552" s="40">
        <f>IF(A552="Lead",IF(G552="Lost",1,0),0)</f>
        <v>0</v>
      </c>
      <c r="S552" t="n">
        <v>1</v>
      </c>
      <c r="T552" t="n">
        <v>1</v>
      </c>
      <c r="U552" t="n">
        <v>0</v>
      </c>
      <c r="V552" t="n">
        <v>0</v>
      </c>
      <c r="W552" t="n">
        <v>0</v>
      </c>
      <c r="X552" t="n">
        <v>0</v>
      </c>
      <c r="Y552">
        <f>IF(AND(A552="Lead",COUNTIF(MetaCamps,C552)&gt;0),1,0)</f>
        <v>1</v>
      </c>
      <c r="Z552">
        <f>IF(Y552=1,P552,0)</f>
        <v>0</v>
      </c>
    </row>
    <row r="553">
      <c r="A553" t="inlineStr">
        <is>
          <t>Lead</t>
        </is>
      </c>
      <c r="B553" s="39" t="str">
        <f>IFERROR(INDEX(CampTypes,MATCH(C553,CampList,0)),"Unattributed")</f>
        <v>New</v>
      </c>
      <c r="C553" t="inlineStr">
        <is>
          <t>ABO | Natuf | Leads | Unit Franchise | India | Oct26 | V1</t>
        </is>
      </c>
      <c r="D553" t="inlineStr">
        <is>
          <t>Natuf | LAL 1% | India | Jul26 | V1</t>
        </is>
      </c>
      <c r="E553" t="inlineStr">
        <is>
          <t>Natuf | Reel | Brand Ambassador | Heard Of Owning A Cafe | V1</t>
        </is>
      </c>
      <c r="F553" t="inlineStr">
        <is>
          <t>In House Natuf</t>
        </is>
      </c>
      <c r="G553" t="inlineStr">
        <is>
          <t>Lost</t>
        </is>
      </c>
      <c r="H553" s="39" t="str">
        <f>IF(ISNUMBER(MATCH(G553,QualityStatuses,0)),"Quality Lead","Non-Quality Lead")</f>
        <v>Non-Quality Lead</v>
      </c>
      <c r="I553" t="inlineStr">
        <is>
          <t>2026-10</t>
        </is>
      </c>
      <c r="J553" t="inlineStr">
        <is>
          <t>Wk of 2026-10-26</t>
        </is>
      </c>
      <c r="K553" t="inlineStr">
        <is>
          <t>Vikas Pathak</t>
        </is>
      </c>
      <c r="L553" t="inlineStr">
        <is>
          <t>Facebook</t>
        </is>
      </c>
      <c r="M553" t="inlineStr">
        <is>
          <t>Direct (campaign tagged in CRM)</t>
        </is>
      </c>
      <c r="N553" t="inlineStr">
        <is>
          <t>6ae09b04d0f4e0c170bab231</t>
        </is>
      </c>
      <c r="O553" t="n">
        <v>1</v>
      </c>
      <c r="P553" s="40">
        <f>IF(A553="Lead",IF(ISNUMBER(MATCH(G553,QualityStatuses,0)),1,0),0)</f>
        <v>0</v>
      </c>
      <c r="Q553" s="40">
        <f>IF(A553="Lead",IF(G553="New Lead",0,1),0)</f>
        <v>1</v>
      </c>
      <c r="R553" s="40">
        <f>IF(A553="Lead",IF(G553="Lost",1,0),0)</f>
        <v>1</v>
      </c>
      <c r="S553" t="n">
        <v>1</v>
      </c>
      <c r="T553" t="n">
        <v>1</v>
      </c>
      <c r="U553" t="n">
        <v>0</v>
      </c>
      <c r="V553" t="n">
        <v>0</v>
      </c>
      <c r="W553" t="n">
        <v>0</v>
      </c>
      <c r="X553" t="n">
        <v>0</v>
      </c>
      <c r="Y553">
        <f>IF(AND(A553="Lead",COUNTIF(MetaCamps,C553)&gt;0),1,0)</f>
        <v>1</v>
      </c>
      <c r="Z553">
        <f>IF(Y553=1,P553,0)</f>
        <v>0</v>
      </c>
    </row>
    <row r="554">
      <c r="A554" t="inlineStr">
        <is>
          <t>Lead</t>
        </is>
      </c>
      <c r="B554" s="39" t="str">
        <f>IFERROR(INDEX(CampTypes,MATCH(C554,CampList,0)),"Unattributed")</f>
        <v>New</v>
      </c>
      <c r="C554" t="inlineStr">
        <is>
          <t>ABO | Natuf | Leads | Unit Franchise | India | Oct26 | V1</t>
        </is>
      </c>
      <c r="D554" t="inlineStr">
        <is>
          <t>Natuf | Investors | Tier1 + Growth Cities | Oct26 | V1</t>
        </is>
      </c>
      <c r="E554" t="inlineStr">
        <is>
          <t>Natuf | Reel | Brand Ambassador | Heard Of Owning A Cafe | V1</t>
        </is>
      </c>
      <c r="F554" t="inlineStr">
        <is>
          <t>In House Natuf</t>
        </is>
      </c>
      <c r="G554" t="inlineStr">
        <is>
          <t>Lost</t>
        </is>
      </c>
      <c r="H554" s="39" t="str">
        <f>IF(ISNUMBER(MATCH(G554,QualityStatuses,0)),"Quality Lead","Non-Quality Lead")</f>
        <v>Non-Quality Lead</v>
      </c>
      <c r="I554" t="inlineStr">
        <is>
          <t>2026-10</t>
        </is>
      </c>
      <c r="J554" t="inlineStr">
        <is>
          <t>Wk of 2026-10-26</t>
        </is>
      </c>
      <c r="K554" t="inlineStr">
        <is>
          <t>Omkar Navge</t>
        </is>
      </c>
      <c r="L554" t="inlineStr">
        <is>
          <t>Facebook</t>
        </is>
      </c>
      <c r="M554" t="inlineStr">
        <is>
          <t>Direct (campaign tagged in CRM)</t>
        </is>
      </c>
      <c r="N554" t="inlineStr">
        <is>
          <t>6ae09a245071fe6a6aa2ab9b</t>
        </is>
      </c>
      <c r="O554" t="n">
        <v>1</v>
      </c>
      <c r="P554" s="40">
        <f>IF(A554="Lead",IF(ISNUMBER(MATCH(G554,QualityStatuses,0)),1,0),0)</f>
        <v>0</v>
      </c>
      <c r="Q554" s="40">
        <f>IF(A554="Lead",IF(G554="New Lead",0,1),0)</f>
        <v>1</v>
      </c>
      <c r="R554" s="40">
        <f>IF(A554="Lead",IF(G554="Lost",1,0),0)</f>
        <v>1</v>
      </c>
      <c r="S554" t="n">
        <v>2</v>
      </c>
      <c r="T554" t="n">
        <v>1</v>
      </c>
      <c r="U554" t="n">
        <v>0</v>
      </c>
      <c r="V554" t="n">
        <v>0</v>
      </c>
      <c r="W554" t="n">
        <v>0</v>
      </c>
      <c r="X554" t="n">
        <v>0</v>
      </c>
      <c r="Y554">
        <f>IF(AND(A554="Lead",COUNTIF(MetaCamps,C554)&gt;0),1,0)</f>
        <v>1</v>
      </c>
      <c r="Z554">
        <f>IF(Y554=1,P554,0)</f>
        <v>0</v>
      </c>
    </row>
    <row r="555">
      <c r="A555" t="inlineStr">
        <is>
          <t>Lead</t>
        </is>
      </c>
      <c r="B555" s="39" t="str">
        <f>IFERROR(INDEX(CampTypes,MATCH(C555,CampList,0)),"Unattributed")</f>
        <v>New</v>
      </c>
      <c r="C555" t="inlineStr">
        <is>
          <t>ABO | Natuf | Leads | Unit Franchise | India | Oct26 | V1</t>
        </is>
      </c>
      <c r="D555" t="inlineStr">
        <is>
          <t>Natuf | Investors | Tier1 + Growth Cities | Oct26 | V1</t>
        </is>
      </c>
      <c r="E555" t="inlineStr">
        <is>
          <t>Natuf | Reel | Brand Ambassador | Heard Of Owning A Cafe | V1</t>
        </is>
      </c>
      <c r="F555" t="inlineStr">
        <is>
          <t>In House Natuf</t>
        </is>
      </c>
      <c r="G555" t="inlineStr">
        <is>
          <t>Details Shared</t>
        </is>
      </c>
      <c r="H555" s="39" t="str">
        <f>IF(ISNUMBER(MATCH(G555,QualityStatuses,0)),"Quality Lead","Non-Quality Lead")</f>
        <v>Quality Lead</v>
      </c>
      <c r="I555" t="inlineStr">
        <is>
          <t>2026-10</t>
        </is>
      </c>
      <c r="J555" t="inlineStr">
        <is>
          <t>Wk of 2026-10-26</t>
        </is>
      </c>
      <c r="K555" t="inlineStr">
        <is>
          <t>Vikas Pathak</t>
        </is>
      </c>
      <c r="L555" t="inlineStr">
        <is>
          <t>Facebook</t>
        </is>
      </c>
      <c r="M555" t="inlineStr">
        <is>
          <t>Direct (campaign tagged in CRM)</t>
        </is>
      </c>
      <c r="N555" t="inlineStr">
        <is>
          <t>6ae09984250b477ac2791fc0</t>
        </is>
      </c>
      <c r="O555" t="n">
        <v>1</v>
      </c>
      <c r="P555" s="40">
        <f>IF(A555="Lead",IF(ISNUMBER(MATCH(G555,QualityStatuses,0)),1,0),0)</f>
        <v>1</v>
      </c>
      <c r="Q555" s="40">
        <f>IF(A555="Lead",IF(G555="New Lead",0,1),0)</f>
        <v>1</v>
      </c>
      <c r="R555" s="40">
        <f>IF(A555="Lead",IF(G555="Lost",1,0),0)</f>
        <v>0</v>
      </c>
      <c r="S555" t="n">
        <v>2</v>
      </c>
      <c r="T555" t="n">
        <v>2</v>
      </c>
      <c r="U555" t="n">
        <v>0</v>
      </c>
      <c r="V555" t="n">
        <v>0</v>
      </c>
      <c r="W555" t="n">
        <v>0</v>
      </c>
      <c r="X555" t="n">
        <v>0</v>
      </c>
      <c r="Y555">
        <f>IF(AND(A555="Lead",COUNTIF(MetaCamps,C555)&gt;0),1,0)</f>
        <v>1</v>
      </c>
      <c r="Z555">
        <f>IF(Y555=1,P555,0)</f>
        <v>1</v>
      </c>
    </row>
    <row r="556">
      <c r="A556" t="inlineStr">
        <is>
          <t>Lead</t>
        </is>
      </c>
      <c r="B556" s="39" t="str">
        <f>IFERROR(INDEX(CampTypes,MATCH(C556,CampList,0)),"Unattributed")</f>
        <v>New</v>
      </c>
      <c r="C556" t="inlineStr">
        <is>
          <t>ABO | Natuf | Leads | Unit Franchise | India | Oct26 | V1</t>
        </is>
      </c>
      <c r="D556" t="inlineStr">
        <is>
          <t>Natuf | LAL 1% | India | Jul26 | V1</t>
        </is>
      </c>
      <c r="E556" t="inlineStr">
        <is>
          <t>Natuf | Reel | Brand Ambassador | Heard Of Owning A Cafe | V1</t>
        </is>
      </c>
      <c r="F556" t="inlineStr">
        <is>
          <t>In House Natuf</t>
        </is>
      </c>
      <c r="G556" t="inlineStr">
        <is>
          <t>Qualified</t>
        </is>
      </c>
      <c r="H556" s="39" t="str">
        <f>IF(ISNUMBER(MATCH(G556,QualityStatuses,0)),"Quality Lead","Non-Quality Lead")</f>
        <v>Quality Lead</v>
      </c>
      <c r="I556" t="inlineStr">
        <is>
          <t>2026-10</t>
        </is>
      </c>
      <c r="J556" t="inlineStr">
        <is>
          <t>Wk of 2026-10-26</t>
        </is>
      </c>
      <c r="K556" t="inlineStr">
        <is>
          <t>Omkar Navge</t>
        </is>
      </c>
      <c r="L556" t="inlineStr">
        <is>
          <t>Facebook</t>
        </is>
      </c>
      <c r="M556" t="inlineStr">
        <is>
          <t>Direct (campaign tagged in CRM)</t>
        </is>
      </c>
      <c r="N556" t="inlineStr">
        <is>
          <t>6ae09845d9f5f6f661a46a67</t>
        </is>
      </c>
      <c r="O556" t="n">
        <v>1</v>
      </c>
      <c r="P556" s="40">
        <f>IF(A556="Lead",IF(ISNUMBER(MATCH(G556,QualityStatuses,0)),1,0),0)</f>
        <v>1</v>
      </c>
      <c r="Q556" s="40">
        <f>IF(A556="Lead",IF(G556="New Lead",0,1),0)</f>
        <v>1</v>
      </c>
      <c r="R556" s="40">
        <f>IF(A556="Lead",IF(G556="Lost",1,0),0)</f>
        <v>0</v>
      </c>
      <c r="S556" t="n">
        <v>3</v>
      </c>
      <c r="T556" t="n">
        <v>1</v>
      </c>
      <c r="U556" t="n">
        <v>0</v>
      </c>
      <c r="V556" t="n">
        <v>0</v>
      </c>
      <c r="W556" t="n">
        <v>0</v>
      </c>
      <c r="X556" t="n">
        <v>0</v>
      </c>
      <c r="Y556">
        <f>IF(AND(A556="Lead",COUNTIF(MetaCamps,C556)&gt;0),1,0)</f>
        <v>1</v>
      </c>
      <c r="Z556">
        <f>IF(Y556=1,P556,0)</f>
        <v>1</v>
      </c>
    </row>
    <row r="557">
      <c r="A557" t="inlineStr">
        <is>
          <t>Lead</t>
        </is>
      </c>
      <c r="B557" s="39" t="str">
        <f>IFERROR(INDEX(CampTypes,MATCH(C557,CampList,0)),"Unattributed")</f>
        <v>New</v>
      </c>
      <c r="C557" t="inlineStr">
        <is>
          <t>ABO | Natuf | Leads | Unit Franchise | India | Oct26 | V1</t>
        </is>
      </c>
      <c r="D557" t="inlineStr">
        <is>
          <t>Natuf | Investors | Tier1 + Growth Cities | Oct26 | V1</t>
        </is>
      </c>
      <c r="E557" t="inlineStr">
        <is>
          <t>Natuf | Reel | Brand Ambassador | Heard Of Owning A Cafe | V1</t>
        </is>
      </c>
      <c r="F557" t="inlineStr">
        <is>
          <t>In House Natuf</t>
        </is>
      </c>
      <c r="G557" t="inlineStr">
        <is>
          <t>Lost</t>
        </is>
      </c>
      <c r="H557" s="39" t="str">
        <f>IF(ISNUMBER(MATCH(G557,QualityStatuses,0)),"Quality Lead","Non-Quality Lead")</f>
        <v>Non-Quality Lead</v>
      </c>
      <c r="I557" t="inlineStr">
        <is>
          <t>2026-10</t>
        </is>
      </c>
      <c r="J557" t="inlineStr">
        <is>
          <t>Wk of 2026-10-26</t>
        </is>
      </c>
      <c r="K557" t="inlineStr">
        <is>
          <t>Marshal Malbari</t>
        </is>
      </c>
      <c r="L557" t="inlineStr">
        <is>
          <t>Facebook</t>
        </is>
      </c>
      <c r="M557" t="inlineStr">
        <is>
          <t>Direct (campaign tagged in CRM)</t>
        </is>
      </c>
      <c r="N557" t="inlineStr">
        <is>
          <t>6ae09235c138a8b0904ca067</t>
        </is>
      </c>
      <c r="O557" t="n">
        <v>1</v>
      </c>
      <c r="P557" s="40">
        <f>IF(A557="Lead",IF(ISNUMBER(MATCH(G557,QualityStatuses,0)),1,0),0)</f>
        <v>0</v>
      </c>
      <c r="Q557" s="40">
        <f>IF(A557="Lead",IF(G557="New Lead",0,1),0)</f>
        <v>1</v>
      </c>
      <c r="R557" s="40">
        <f>IF(A557="Lead",IF(G557="Lost",1,0),0)</f>
        <v>1</v>
      </c>
      <c r="S557" t="n">
        <v>3</v>
      </c>
      <c r="T557" t="n">
        <v>2</v>
      </c>
      <c r="U557" t="n">
        <v>0</v>
      </c>
      <c r="V557" t="n">
        <v>0</v>
      </c>
      <c r="W557" t="n">
        <v>0</v>
      </c>
      <c r="X557" t="n">
        <v>0</v>
      </c>
      <c r="Y557">
        <f>IF(AND(A557="Lead",COUNTIF(MetaCamps,C557)&gt;0),1,0)</f>
        <v>1</v>
      </c>
      <c r="Z557">
        <f>IF(Y557=1,P557,0)</f>
        <v>0</v>
      </c>
    </row>
    <row r="558">
      <c r="A558" t="inlineStr">
        <is>
          <t>Lead</t>
        </is>
      </c>
      <c r="B558" s="39" t="str">
        <f>IFERROR(INDEX(CampTypes,MATCH(C558,CampList,0)),"Unattributed")</f>
        <v>New</v>
      </c>
      <c r="C558" t="inlineStr">
        <is>
          <t>ABO | Natuf | Leads | Unit Franchise | India | Oct26 | V1</t>
        </is>
      </c>
      <c r="D558" t="inlineStr">
        <is>
          <t>Natuf | Broad | Tier1 + Growth Cities | Oct26 | V1</t>
        </is>
      </c>
      <c r="E558" t="inlineStr">
        <is>
          <t>Natuf | Reel | Brand Ambassador | Heard Of Owning A Cafe | V1</t>
        </is>
      </c>
      <c r="F558" t="inlineStr">
        <is>
          <t>In House Natuf</t>
        </is>
      </c>
      <c r="G558" t="inlineStr">
        <is>
          <t>Qualified</t>
        </is>
      </c>
      <c r="H558" s="39" t="str">
        <f>IF(ISNUMBER(MATCH(G558,QualityStatuses,0)),"Quality Lead","Non-Quality Lead")</f>
        <v>Quality Lead</v>
      </c>
      <c r="I558" t="inlineStr">
        <is>
          <t>2026-10</t>
        </is>
      </c>
      <c r="J558" t="inlineStr">
        <is>
          <t>Wk of 2026-10-26</t>
        </is>
      </c>
      <c r="K558" t="inlineStr">
        <is>
          <t>Omkar Navge</t>
        </is>
      </c>
      <c r="L558" t="inlineStr">
        <is>
          <t>Facebook</t>
        </is>
      </c>
      <c r="M558" t="inlineStr">
        <is>
          <t>Direct (campaign tagged in CRM)</t>
        </is>
      </c>
      <c r="N558" t="inlineStr">
        <is>
          <t>6ae090b26eb4e8cbfbe532c4</t>
        </is>
      </c>
      <c r="O558" t="n">
        <v>1</v>
      </c>
      <c r="P558" s="40">
        <f>IF(A558="Lead",IF(ISNUMBER(MATCH(G558,QualityStatuses,0)),1,0),0)</f>
        <v>1</v>
      </c>
      <c r="Q558" s="40">
        <f>IF(A558="Lead",IF(G558="New Lead",0,1),0)</f>
        <v>1</v>
      </c>
      <c r="R558" s="40">
        <f>IF(A558="Lead",IF(G558="Lost",1,0),0)</f>
        <v>0</v>
      </c>
      <c r="S558" t="n">
        <v>2</v>
      </c>
      <c r="T558" t="n">
        <v>1</v>
      </c>
      <c r="U558" t="n">
        <v>0</v>
      </c>
      <c r="V558" t="n">
        <v>0</v>
      </c>
      <c r="W558" t="n">
        <v>0</v>
      </c>
      <c r="X558" t="n">
        <v>0</v>
      </c>
      <c r="Y558">
        <f>IF(AND(A558="Lead",COUNTIF(MetaCamps,C558)&gt;0),1,0)</f>
        <v>1</v>
      </c>
      <c r="Z558">
        <f>IF(Y558=1,P558,0)</f>
        <v>1</v>
      </c>
    </row>
    <row r="559">
      <c r="A559" t="inlineStr">
        <is>
          <t>Lead</t>
        </is>
      </c>
      <c r="B559" s="39" t="str">
        <f>IFERROR(INDEX(CampTypes,MATCH(C559,CampList,0)),"Unattributed")</f>
        <v>New</v>
      </c>
      <c r="C559" t="inlineStr">
        <is>
          <t>ABO | Natuf | Leads | Master Franchise | India | Oct26 | V1</t>
        </is>
      </c>
      <c r="D559" t="inlineStr">
        <is>
          <t>Natuf | Broad | Tier1 + Growth Cities | Oct26 | V1</t>
        </is>
      </c>
      <c r="E559" t="inlineStr">
        <is>
          <t>Natuf | Static | Become A Levantine Food | V1</t>
        </is>
      </c>
      <c r="F559" t="inlineStr">
        <is>
          <t>Natuf_MF</t>
        </is>
      </c>
      <c r="G559" t="inlineStr">
        <is>
          <t>Meeting Conducted</t>
        </is>
      </c>
      <c r="H559" s="39" t="str">
        <f>IF(ISNUMBER(MATCH(G559,QualityStatuses,0)),"Quality Lead","Non-Quality Lead")</f>
        <v>Quality Lead</v>
      </c>
      <c r="I559" t="inlineStr">
        <is>
          <t>2026-10</t>
        </is>
      </c>
      <c r="J559" t="inlineStr">
        <is>
          <t>Wk of 2026-10-26</t>
        </is>
      </c>
      <c r="K559" t="inlineStr">
        <is>
          <t>Marshal Malbari</t>
        </is>
      </c>
      <c r="L559" t="inlineStr">
        <is>
          <t>Facebook</t>
        </is>
      </c>
      <c r="M559" t="inlineStr">
        <is>
          <t>Direct (campaign tagged in CRM)</t>
        </is>
      </c>
      <c r="N559" t="inlineStr">
        <is>
          <t>6ae0909772928e9423110765</t>
        </is>
      </c>
      <c r="O559" t="n">
        <v>1</v>
      </c>
      <c r="P559" s="40">
        <f>IF(A559="Lead",IF(ISNUMBER(MATCH(G559,QualityStatuses,0)),1,0),0)</f>
        <v>1</v>
      </c>
      <c r="Q559" s="40">
        <f>IF(A559="Lead",IF(G559="New Lead",0,1),0)</f>
        <v>1</v>
      </c>
      <c r="R559" s="40">
        <f>IF(A559="Lead",IF(G559="Lost",1,0),0)</f>
        <v>0</v>
      </c>
      <c r="S559" t="n">
        <v>2</v>
      </c>
      <c r="T559" t="n">
        <v>1</v>
      </c>
      <c r="U559" t="n">
        <v>0</v>
      </c>
      <c r="V559" t="n">
        <v>0</v>
      </c>
      <c r="W559" t="n">
        <v>0</v>
      </c>
      <c r="X559" t="n">
        <v>0</v>
      </c>
      <c r="Y559">
        <f>IF(AND(A559="Lead",COUNTIF(MetaCamps,C559)&gt;0),1,0)</f>
        <v>1</v>
      </c>
      <c r="Z559">
        <f>IF(Y559=1,P559,0)</f>
        <v>1</v>
      </c>
    </row>
    <row r="560">
      <c r="A560" t="inlineStr">
        <is>
          <t>Lead</t>
        </is>
      </c>
      <c r="B560" s="39" t="str">
        <f>IFERROR(INDEX(CampTypes,MATCH(C560,CampList,0)),"Unattributed")</f>
        <v>New</v>
      </c>
      <c r="C560" t="inlineStr">
        <is>
          <t>ABO | Natuf | Leads | Unit Franchise | India | Oct26 | V1</t>
        </is>
      </c>
      <c r="D560" t="inlineStr">
        <is>
          <t>Natuf | Broad | Tier1 + Growth Cities | Oct26 | V1</t>
        </is>
      </c>
      <c r="E560" t="inlineStr">
        <is>
          <t>Natuf | Reel | Brand Ambassador | Heard Of Owning A Cafe | V1</t>
        </is>
      </c>
      <c r="F560" t="inlineStr">
        <is>
          <t>In House Natuf</t>
        </is>
      </c>
      <c r="G560" t="inlineStr">
        <is>
          <t>Attempt 3</t>
        </is>
      </c>
      <c r="H560" s="39" t="str">
        <f>IF(ISNUMBER(MATCH(G560,QualityStatuses,0)),"Quality Lead","Non-Quality Lead")</f>
        <v>Non-Quality Lead</v>
      </c>
      <c r="I560" t="inlineStr">
        <is>
          <t>2026-10</t>
        </is>
      </c>
      <c r="J560" t="inlineStr">
        <is>
          <t>Wk of 2026-10-26</t>
        </is>
      </c>
      <c r="K560" t="inlineStr">
        <is>
          <t>Marshal Malbari</t>
        </is>
      </c>
      <c r="L560" t="inlineStr">
        <is>
          <t>Facebook</t>
        </is>
      </c>
      <c r="M560" t="inlineStr">
        <is>
          <t>Direct (campaign tagged in CRM)</t>
        </is>
      </c>
      <c r="N560" t="inlineStr">
        <is>
          <t>6ae09063fa5e7fd70d006047</t>
        </is>
      </c>
      <c r="O560" t="n">
        <v>1</v>
      </c>
      <c r="P560" s="40">
        <f>IF(A560="Lead",IF(ISNUMBER(MATCH(G560,QualityStatuses,0)),1,0),0)</f>
        <v>0</v>
      </c>
      <c r="Q560" s="40">
        <f>IF(A560="Lead",IF(G560="New Lead",0,1),0)</f>
        <v>1</v>
      </c>
      <c r="R560" s="40">
        <f>IF(A560="Lead",IF(G560="Lost",1,0),0)</f>
        <v>0</v>
      </c>
      <c r="S560" t="n">
        <v>4</v>
      </c>
      <c r="T560" t="n">
        <v>0</v>
      </c>
      <c r="U560" t="n">
        <v>0</v>
      </c>
      <c r="V560" t="n">
        <v>0</v>
      </c>
      <c r="W560" t="n">
        <v>0</v>
      </c>
      <c r="X560" t="n">
        <v>0</v>
      </c>
      <c r="Y560">
        <f>IF(AND(A560="Lead",COUNTIF(MetaCamps,C560)&gt;0),1,0)</f>
        <v>1</v>
      </c>
      <c r="Z560">
        <f>IF(Y560=1,P560,0)</f>
        <v>0</v>
      </c>
    </row>
    <row r="561">
      <c r="A561" t="inlineStr">
        <is>
          <t>Lead</t>
        </is>
      </c>
      <c r="B561" s="39" t="str">
        <f>IFERROR(INDEX(CampTypes,MATCH(C561,CampList,0)),"Unattributed")</f>
        <v>New</v>
      </c>
      <c r="C561" t="inlineStr">
        <is>
          <t>ABO | Natuf | Leads | Unit Franchise | India | Oct26 | V1</t>
        </is>
      </c>
      <c r="D561" t="inlineStr">
        <is>
          <t>Natuf | Investors | Tier1 + Growth Cities | Oct26 | V1</t>
        </is>
      </c>
      <c r="E561" t="inlineStr">
        <is>
          <t>Natuf | Reel | Brand Ambassador | Heard Of Owning A Cafe | V1</t>
        </is>
      </c>
      <c r="F561" t="inlineStr">
        <is>
          <t>In House Natuf</t>
        </is>
      </c>
      <c r="G561" t="inlineStr">
        <is>
          <t>Attempt 1</t>
        </is>
      </c>
      <c r="H561" s="39" t="str">
        <f>IF(ISNUMBER(MATCH(G561,QualityStatuses,0)),"Quality Lead","Non-Quality Lead")</f>
        <v>Non-Quality Lead</v>
      </c>
      <c r="I561" t="inlineStr">
        <is>
          <t>2026-10</t>
        </is>
      </c>
      <c r="J561" t="inlineStr">
        <is>
          <t>Wk of 2026-10-26</t>
        </is>
      </c>
      <c r="K561" t="inlineStr">
        <is>
          <t>Omkar Navge</t>
        </is>
      </c>
      <c r="L561" t="inlineStr">
        <is>
          <t>Facebook</t>
        </is>
      </c>
      <c r="M561" t="inlineStr">
        <is>
          <t>Direct (campaign tagged in CRM)</t>
        </is>
      </c>
      <c r="N561" t="inlineStr">
        <is>
          <t>6ae08d9ca8cb232f21f1e463</t>
        </is>
      </c>
      <c r="O561" t="n">
        <v>1</v>
      </c>
      <c r="P561" s="40">
        <f>IF(A561="Lead",IF(ISNUMBER(MATCH(G561,QualityStatuses,0)),1,0),0)</f>
        <v>0</v>
      </c>
      <c r="Q561" s="40">
        <f>IF(A561="Lead",IF(G561="New Lead",0,1),0)</f>
        <v>1</v>
      </c>
      <c r="R561" s="40">
        <f>IF(A561="Lead",IF(G561="Lost",1,0),0)</f>
        <v>0</v>
      </c>
      <c r="S561" t="n">
        <v>2</v>
      </c>
      <c r="T561" t="n">
        <v>1</v>
      </c>
      <c r="U561" t="n">
        <v>0</v>
      </c>
      <c r="V561" t="n">
        <v>0</v>
      </c>
      <c r="W561" t="n">
        <v>0</v>
      </c>
      <c r="X561" t="n">
        <v>0</v>
      </c>
      <c r="Y561">
        <f>IF(AND(A561="Lead",COUNTIF(MetaCamps,C561)&gt;0),1,0)</f>
        <v>1</v>
      </c>
      <c r="Z561">
        <f>IF(Y561=1,P561,0)</f>
        <v>0</v>
      </c>
    </row>
    <row r="562">
      <c r="A562" t="inlineStr">
        <is>
          <t>Lead</t>
        </is>
      </c>
      <c r="B562" s="39" t="str">
        <f>IFERROR(INDEX(CampTypes,MATCH(C562,CampList,0)),"Unattributed")</f>
        <v>New</v>
      </c>
      <c r="C562" t="inlineStr">
        <is>
          <t>ABO | Natuf | Leads | Unit Franchise | India | Oct26 | V1</t>
        </is>
      </c>
      <c r="D562" t="inlineStr">
        <is>
          <t>Natuf | Business Owners | Tier1 + Growth Cities | Oct26 | V1</t>
        </is>
      </c>
      <c r="E562" t="inlineStr">
        <is>
          <t>Natuf | Reel | Brand Ambassador | Heard Of Owning A Cafe | V1</t>
        </is>
      </c>
      <c r="F562" t="inlineStr">
        <is>
          <t>In House Natuf</t>
        </is>
      </c>
      <c r="G562" t="inlineStr">
        <is>
          <t>Lost</t>
        </is>
      </c>
      <c r="H562" s="39" t="str">
        <f>IF(ISNUMBER(MATCH(G562,QualityStatuses,0)),"Quality Lead","Non-Quality Lead")</f>
        <v>Non-Quality Lead</v>
      </c>
      <c r="I562" t="inlineStr">
        <is>
          <t>2026-10</t>
        </is>
      </c>
      <c r="J562" t="inlineStr">
        <is>
          <t>Wk of 2026-10-26</t>
        </is>
      </c>
      <c r="K562" t="inlineStr">
        <is>
          <t>Omkar Navge</t>
        </is>
      </c>
      <c r="L562" t="inlineStr">
        <is>
          <t>Facebook</t>
        </is>
      </c>
      <c r="M562" t="inlineStr">
        <is>
          <t>Direct (campaign tagged in CRM)</t>
        </is>
      </c>
      <c r="N562" t="inlineStr">
        <is>
          <t>6ae08a4e1cb1ea3b8d212385</t>
        </is>
      </c>
      <c r="O562" t="n">
        <v>1</v>
      </c>
      <c r="P562" s="40">
        <f>IF(A562="Lead",IF(ISNUMBER(MATCH(G562,QualityStatuses,0)),1,0),0)</f>
        <v>0</v>
      </c>
      <c r="Q562" s="40">
        <f>IF(A562="Lead",IF(G562="New Lead",0,1),0)</f>
        <v>1</v>
      </c>
      <c r="R562" s="40">
        <f>IF(A562="Lead",IF(G562="Lost",1,0),0)</f>
        <v>1</v>
      </c>
      <c r="S562" t="n">
        <v>1</v>
      </c>
      <c r="T562" t="n">
        <v>1</v>
      </c>
      <c r="U562" t="n">
        <v>0</v>
      </c>
      <c r="V562" t="n">
        <v>0</v>
      </c>
      <c r="W562" t="n">
        <v>0</v>
      </c>
      <c r="X562" t="n">
        <v>0</v>
      </c>
      <c r="Y562">
        <f>IF(AND(A562="Lead",COUNTIF(MetaCamps,C562)&gt;0),1,0)</f>
        <v>1</v>
      </c>
      <c r="Z562">
        <f>IF(Y562=1,P562,0)</f>
        <v>0</v>
      </c>
    </row>
    <row r="563">
      <c r="A563" t="inlineStr">
        <is>
          <t>Lead</t>
        </is>
      </c>
      <c r="B563" s="39" t="str">
        <f>IFERROR(INDEX(CampTypes,MATCH(C563,CampList,0)),"Unattributed")</f>
        <v>New</v>
      </c>
      <c r="C563" t="inlineStr">
        <is>
          <t>ABO | Natuf | Leads | Master Franchise | India | Oct26 | V1</t>
        </is>
      </c>
      <c r="D563" t="inlineStr">
        <is>
          <t>Natuf | Business Owners | Tier1 + Growth Cities | Oct26 | V1</t>
        </is>
      </c>
      <c r="E563" t="inlineStr">
        <is>
          <t>Natuf | Static | Become A Levantine Food | V1</t>
        </is>
      </c>
      <c r="F563" t="inlineStr">
        <is>
          <t>Natuf_MF</t>
        </is>
      </c>
      <c r="G563" t="inlineStr">
        <is>
          <t>Lost</t>
        </is>
      </c>
      <c r="H563" s="39" t="str">
        <f>IF(ISNUMBER(MATCH(G563,QualityStatuses,0)),"Quality Lead","Non-Quality Lead")</f>
        <v>Non-Quality Lead</v>
      </c>
      <c r="I563" t="inlineStr">
        <is>
          <t>2026-10</t>
        </is>
      </c>
      <c r="J563" t="inlineStr">
        <is>
          <t>Wk of 2026-10-26</t>
        </is>
      </c>
      <c r="K563" t="inlineStr">
        <is>
          <t>Marshal Malbari</t>
        </is>
      </c>
      <c r="L563" t="inlineStr">
        <is>
          <t>Facebook</t>
        </is>
      </c>
      <c r="M563" t="inlineStr">
        <is>
          <t>Direct (campaign tagged in CRM)</t>
        </is>
      </c>
      <c r="N563" t="inlineStr">
        <is>
          <t>6ae089b54b149879914068f2</t>
        </is>
      </c>
      <c r="O563" t="n">
        <v>1</v>
      </c>
      <c r="P563" s="40">
        <f>IF(A563="Lead",IF(ISNUMBER(MATCH(G563,QualityStatuses,0)),1,0),0)</f>
        <v>0</v>
      </c>
      <c r="Q563" s="40">
        <f>IF(A563="Lead",IF(G563="New Lead",0,1),0)</f>
        <v>1</v>
      </c>
      <c r="R563" s="40">
        <f>IF(A563="Lead",IF(G563="Lost",1,0),0)</f>
        <v>1</v>
      </c>
      <c r="S563" t="n">
        <v>2</v>
      </c>
      <c r="T563" t="n">
        <v>2</v>
      </c>
      <c r="U563" t="n">
        <v>0</v>
      </c>
      <c r="V563" t="n">
        <v>0</v>
      </c>
      <c r="W563" t="n">
        <v>0</v>
      </c>
      <c r="X563" t="n">
        <v>0</v>
      </c>
      <c r="Y563">
        <f>IF(AND(A563="Lead",COUNTIF(MetaCamps,C563)&gt;0),1,0)</f>
        <v>1</v>
      </c>
      <c r="Z563">
        <f>IF(Y563=1,P563,0)</f>
        <v>0</v>
      </c>
    </row>
    <row r="564">
      <c r="A564" t="inlineStr">
        <is>
          <t>Lead</t>
        </is>
      </c>
      <c r="B564" s="39" t="str">
        <f>IFERROR(INDEX(CampTypes,MATCH(C564,CampList,0)),"Unattributed")</f>
        <v>New</v>
      </c>
      <c r="C564" t="inlineStr">
        <is>
          <t>ABO | Natuf | Leads | Master Franchise | India | Oct26 | V1</t>
        </is>
      </c>
      <c r="D564" t="inlineStr">
        <is>
          <t>Natuf | Investors | Tier1 + Growth Cities | Oct26 | V1</t>
        </is>
      </c>
      <c r="E564" t="inlineStr">
        <is>
          <t>Natuf | Static | Become A Levantine Food | V1</t>
        </is>
      </c>
      <c r="F564" t="inlineStr">
        <is>
          <t>Natuf_MF</t>
        </is>
      </c>
      <c r="G564" t="inlineStr">
        <is>
          <t>Attempt 1</t>
        </is>
      </c>
      <c r="H564" s="39" t="str">
        <f>IF(ISNUMBER(MATCH(G564,QualityStatuses,0)),"Quality Lead","Non-Quality Lead")</f>
        <v>Non-Quality Lead</v>
      </c>
      <c r="I564" t="inlineStr">
        <is>
          <t>2026-10</t>
        </is>
      </c>
      <c r="J564" t="inlineStr">
        <is>
          <t>Wk of 2026-10-26</t>
        </is>
      </c>
      <c r="K564" t="inlineStr">
        <is>
          <t>Marshal Malbari</t>
        </is>
      </c>
      <c r="L564" t="inlineStr">
        <is>
          <t>Facebook</t>
        </is>
      </c>
      <c r="M564" t="inlineStr">
        <is>
          <t>Direct (campaign tagged in CRM)</t>
        </is>
      </c>
      <c r="N564" t="inlineStr">
        <is>
          <t>6ae089573261d0b66a9f8395</t>
        </is>
      </c>
      <c r="O564" t="n">
        <v>1</v>
      </c>
      <c r="P564" s="40">
        <f>IF(A564="Lead",IF(ISNUMBER(MATCH(G564,QualityStatuses,0)),1,0),0)</f>
        <v>0</v>
      </c>
      <c r="Q564" s="40">
        <f>IF(A564="Lead",IF(G564="New Lead",0,1),0)</f>
        <v>1</v>
      </c>
      <c r="R564" s="40">
        <f>IF(A564="Lead",IF(G564="Lost",1,0),0)</f>
        <v>0</v>
      </c>
      <c r="S564" t="n">
        <v>2</v>
      </c>
      <c r="T564" t="n">
        <v>1</v>
      </c>
      <c r="U564" t="n">
        <v>0</v>
      </c>
      <c r="V564" t="n">
        <v>0</v>
      </c>
      <c r="W564" t="n">
        <v>0</v>
      </c>
      <c r="X564" t="n">
        <v>0</v>
      </c>
      <c r="Y564">
        <f>IF(AND(A564="Lead",COUNTIF(MetaCamps,C564)&gt;0),1,0)</f>
        <v>1</v>
      </c>
      <c r="Z564">
        <f>IF(Y564=1,P564,0)</f>
        <v>0</v>
      </c>
    </row>
    <row r="565">
      <c r="A565" t="inlineStr">
        <is>
          <t>Lead</t>
        </is>
      </c>
      <c r="B565" s="39" t="str">
        <f>IFERROR(INDEX(CampTypes,MATCH(C565,CampList,0)),"Unattributed")</f>
        <v>New</v>
      </c>
      <c r="C565" t="inlineStr">
        <is>
          <t>ABO | Natuf | Leads | Unit Franchise | India | Oct26 | V1</t>
        </is>
      </c>
      <c r="D565" t="inlineStr">
        <is>
          <t>Natuf | Broad | Tier1 + Growth Cities | Oct26 | V1</t>
        </is>
      </c>
      <c r="E565" t="inlineStr">
        <is>
          <t>Natuf | Reel | Brand Ambassador | Heard Of Owning A Cafe | V1</t>
        </is>
      </c>
      <c r="F565" t="inlineStr">
        <is>
          <t>In House Natuf</t>
        </is>
      </c>
      <c r="G565" t="inlineStr">
        <is>
          <t>Attempt 1</t>
        </is>
      </c>
      <c r="H565" s="39" t="str">
        <f>IF(ISNUMBER(MATCH(G565,QualityStatuses,0)),"Quality Lead","Non-Quality Lead")</f>
        <v>Non-Quality Lead</v>
      </c>
      <c r="I565" t="inlineStr">
        <is>
          <t>2026-10</t>
        </is>
      </c>
      <c r="J565" t="inlineStr">
        <is>
          <t>Wk of 2026-10-26</t>
        </is>
      </c>
      <c r="K565" t="inlineStr">
        <is>
          <t>Vikas Pathak</t>
        </is>
      </c>
      <c r="L565" t="inlineStr">
        <is>
          <t>Facebook</t>
        </is>
      </c>
      <c r="M565" t="inlineStr">
        <is>
          <t>Direct (campaign tagged in CRM)</t>
        </is>
      </c>
      <c r="N565" t="inlineStr">
        <is>
          <t>6ae087d4d68b2856317e1c28</t>
        </is>
      </c>
      <c r="O565" t="n">
        <v>1</v>
      </c>
      <c r="P565" s="40">
        <f>IF(A565="Lead",IF(ISNUMBER(MATCH(G565,QualityStatuses,0)),1,0),0)</f>
        <v>0</v>
      </c>
      <c r="Q565" s="40">
        <f>IF(A565="Lead",IF(G565="New Lead",0,1),0)</f>
        <v>1</v>
      </c>
      <c r="R565" s="40">
        <f>IF(A565="Lead",IF(G565="Lost",1,0),0)</f>
        <v>0</v>
      </c>
      <c r="S565" t="n">
        <v>1</v>
      </c>
      <c r="T565" t="n">
        <v>0</v>
      </c>
      <c r="U565" t="n">
        <v>0</v>
      </c>
      <c r="V565" t="n">
        <v>0</v>
      </c>
      <c r="W565" t="n">
        <v>0</v>
      </c>
      <c r="X565" t="n">
        <v>0</v>
      </c>
      <c r="Y565">
        <f>IF(AND(A565="Lead",COUNTIF(MetaCamps,C565)&gt;0),1,0)</f>
        <v>1</v>
      </c>
      <c r="Z565">
        <f>IF(Y565=1,P565,0)</f>
        <v>0</v>
      </c>
    </row>
    <row r="566">
      <c r="A566" t="inlineStr">
        <is>
          <t>Lead</t>
        </is>
      </c>
      <c r="B566" s="39" t="str">
        <f>IFERROR(INDEX(CampTypes,MATCH(C566,CampList,0)),"Unattributed")</f>
        <v>New</v>
      </c>
      <c r="C566" t="inlineStr">
        <is>
          <t>ABO | Natuf | Leads | Master Franchise | India | Oct26 | V1</t>
        </is>
      </c>
      <c r="D566" t="inlineStr">
        <is>
          <t>Natuf | Business Owners | Tier1 + Growth Cities | Oct26 | V1</t>
        </is>
      </c>
      <c r="E566" t="inlineStr">
        <is>
          <t>Natuf | Static | Become A Levantine Food | V1</t>
        </is>
      </c>
      <c r="F566" t="inlineStr">
        <is>
          <t>Natuf_MF</t>
        </is>
      </c>
      <c r="G566" t="inlineStr">
        <is>
          <t>Attempt 3</t>
        </is>
      </c>
      <c r="H566" s="39" t="str">
        <f>IF(ISNUMBER(MATCH(G566,QualityStatuses,0)),"Quality Lead","Non-Quality Lead")</f>
        <v>Non-Quality Lead</v>
      </c>
      <c r="I566" t="inlineStr">
        <is>
          <t>2026-10</t>
        </is>
      </c>
      <c r="J566" t="inlineStr">
        <is>
          <t>Wk of 2026-10-26</t>
        </is>
      </c>
      <c r="K566" t="inlineStr">
        <is>
          <t>Marshal Malbari</t>
        </is>
      </c>
      <c r="L566" t="inlineStr">
        <is>
          <t>Facebook</t>
        </is>
      </c>
      <c r="M566" t="inlineStr">
        <is>
          <t>Direct (campaign tagged in CRM)</t>
        </is>
      </c>
      <c r="N566" t="inlineStr">
        <is>
          <t>6ae083705d9ed5347c9f1862</t>
        </is>
      </c>
      <c r="O566" t="n">
        <v>1</v>
      </c>
      <c r="P566" s="40">
        <f>IF(A566="Lead",IF(ISNUMBER(MATCH(G566,QualityStatuses,0)),1,0),0)</f>
        <v>0</v>
      </c>
      <c r="Q566" s="40">
        <f>IF(A566="Lead",IF(G566="New Lead",0,1),0)</f>
        <v>1</v>
      </c>
      <c r="R566" s="40">
        <f>IF(A566="Lead",IF(G566="Lost",1,0),0)</f>
        <v>0</v>
      </c>
      <c r="S566" t="n">
        <v>3</v>
      </c>
      <c r="T566" t="n">
        <v>0</v>
      </c>
      <c r="U566" t="n">
        <v>0</v>
      </c>
      <c r="V566" t="n">
        <v>0</v>
      </c>
      <c r="W566" t="n">
        <v>0</v>
      </c>
      <c r="X566" t="n">
        <v>0</v>
      </c>
      <c r="Y566">
        <f>IF(AND(A566="Lead",COUNTIF(MetaCamps,C566)&gt;0),1,0)</f>
        <v>1</v>
      </c>
      <c r="Z566">
        <f>IF(Y566=1,P566,0)</f>
        <v>0</v>
      </c>
    </row>
    <row r="567">
      <c r="A567" t="inlineStr">
        <is>
          <t>Lead</t>
        </is>
      </c>
      <c r="B567" s="39" t="str">
        <f>IFERROR(INDEX(CampTypes,MATCH(C567,CampList,0)),"Unattributed")</f>
        <v>New</v>
      </c>
      <c r="C567" t="inlineStr">
        <is>
          <t>ABO | Natuf | Leads | Unit Franchise | India | Oct26 | V1</t>
        </is>
      </c>
      <c r="D567" t="inlineStr">
        <is>
          <t>Natuf | Broad | Tier1 + Growth Cities | Oct26 | V1</t>
        </is>
      </c>
      <c r="E567" t="inlineStr">
        <is>
          <t>Natuf | Reel | Brand Ambassador | Heard Of Owning A Cafe | V1</t>
        </is>
      </c>
      <c r="F567" t="inlineStr">
        <is>
          <t>In House Natuf</t>
        </is>
      </c>
      <c r="G567" t="inlineStr">
        <is>
          <t>New Lead</t>
        </is>
      </c>
      <c r="H567" s="39" t="str">
        <f>IF(ISNUMBER(MATCH(G567,QualityStatuses,0)),"Quality Lead","Non-Quality Lead")</f>
        <v>Non-Quality Lead</v>
      </c>
      <c r="I567" t="inlineStr">
        <is>
          <t>2026-10</t>
        </is>
      </c>
      <c r="J567" t="inlineStr">
        <is>
          <t>Wk of 2026-10-26</t>
        </is>
      </c>
      <c r="K567" t="inlineStr">
        <is>
          <t>(Unassigned)</t>
        </is>
      </c>
      <c r="L567" t="inlineStr">
        <is>
          <t>Facebook</t>
        </is>
      </c>
      <c r="M567" t="inlineStr">
        <is>
          <t>Direct (campaign tagged in CRM)</t>
        </is>
      </c>
      <c r="N567" t="inlineStr">
        <is>
          <t>6ae082cccc8a3e295e82f060</t>
        </is>
      </c>
      <c r="O567" t="n">
        <v>1</v>
      </c>
      <c r="P567" s="40">
        <f>IF(A567="Lead",IF(ISNUMBER(MATCH(G567,QualityStatuses,0)),1,0),0)</f>
        <v>0</v>
      </c>
      <c r="Q567" s="40">
        <f>IF(A567="Lead",IF(G567="New Lead",0,1),0)</f>
        <v>0</v>
      </c>
      <c r="R567" s="40">
        <f>IF(A567="Lead",IF(G567="Lost",1,0),0)</f>
        <v>0</v>
      </c>
      <c r="S567" t="n">
        <v>0</v>
      </c>
      <c r="T567" t="n">
        <v>0</v>
      </c>
      <c r="U567" t="n">
        <v>0</v>
      </c>
      <c r="V567" t="n">
        <v>0</v>
      </c>
      <c r="W567" t="n">
        <v>0</v>
      </c>
      <c r="X567" t="n">
        <v>0</v>
      </c>
      <c r="Y567">
        <f>IF(AND(A567="Lead",COUNTIF(MetaCamps,C567)&gt;0),1,0)</f>
        <v>1</v>
      </c>
      <c r="Z567">
        <f>IF(Y567=1,P567,0)</f>
        <v>0</v>
      </c>
    </row>
    <row r="568">
      <c r="A568" t="inlineStr">
        <is>
          <t>Lead</t>
        </is>
      </c>
      <c r="B568" s="39" t="str">
        <f>IFERROR(INDEX(CampTypes,MATCH(C568,CampList,0)),"Unattributed")</f>
        <v>New</v>
      </c>
      <c r="C568" t="inlineStr">
        <is>
          <t>ABO | Natuf | Leads | Unit Franchise | India | Oct26 | V1</t>
        </is>
      </c>
      <c r="D568" t="inlineStr">
        <is>
          <t>Natuf | LAL 1% | India | Jul26 | V1</t>
        </is>
      </c>
      <c r="E568" t="inlineStr">
        <is>
          <t>Natuf | Reel | Brand Ambassador | Heard Of Owning A Cafe | V1</t>
        </is>
      </c>
      <c r="F568" t="inlineStr">
        <is>
          <t>In House Natuf</t>
        </is>
      </c>
      <c r="G568" t="inlineStr">
        <is>
          <t>Attempt 1</t>
        </is>
      </c>
      <c r="H568" s="39" t="str">
        <f>IF(ISNUMBER(MATCH(G568,QualityStatuses,0)),"Quality Lead","Non-Quality Lead")</f>
        <v>Non-Quality Lead</v>
      </c>
      <c r="I568" t="inlineStr">
        <is>
          <t>2026-10</t>
        </is>
      </c>
      <c r="J568" t="inlineStr">
        <is>
          <t>Wk of 2026-10-26</t>
        </is>
      </c>
      <c r="K568" t="inlineStr">
        <is>
          <t>Vikas Pathak</t>
        </is>
      </c>
      <c r="L568" t="inlineStr">
        <is>
          <t>Facebook</t>
        </is>
      </c>
      <c r="M568" t="inlineStr">
        <is>
          <t>Direct (campaign tagged in CRM)</t>
        </is>
      </c>
      <c r="N568" t="inlineStr">
        <is>
          <t>6ae081673a74bb991cbc5148</t>
        </is>
      </c>
      <c r="O568" t="n">
        <v>1</v>
      </c>
      <c r="P568" s="40">
        <f>IF(A568="Lead",IF(ISNUMBER(MATCH(G568,QualityStatuses,0)),1,0),0)</f>
        <v>0</v>
      </c>
      <c r="Q568" s="40">
        <f>IF(A568="Lead",IF(G568="New Lead",0,1),0)</f>
        <v>1</v>
      </c>
      <c r="R568" s="40">
        <f>IF(A568="Lead",IF(G568="Lost",1,0),0)</f>
        <v>0</v>
      </c>
      <c r="S568" t="n">
        <v>1</v>
      </c>
      <c r="T568" t="n">
        <v>0</v>
      </c>
      <c r="U568" t="n">
        <v>0</v>
      </c>
      <c r="V568" t="n">
        <v>0</v>
      </c>
      <c r="W568" t="n">
        <v>0</v>
      </c>
      <c r="X568" t="n">
        <v>0</v>
      </c>
      <c r="Y568">
        <f>IF(AND(A568="Lead",COUNTIF(MetaCamps,C568)&gt;0),1,0)</f>
        <v>1</v>
      </c>
      <c r="Z568">
        <f>IF(Y568=1,P568,0)</f>
        <v>0</v>
      </c>
    </row>
    <row r="569">
      <c r="A569" t="inlineStr">
        <is>
          <t>Lead</t>
        </is>
      </c>
      <c r="B569" s="39" t="str">
        <f>IFERROR(INDEX(CampTypes,MATCH(C569,CampList,0)),"Unattributed")</f>
        <v>New</v>
      </c>
      <c r="C569" t="inlineStr">
        <is>
          <t>ABO | Natuf | Leads | Unit Franchise | India | Oct26 | V1</t>
        </is>
      </c>
      <c r="D569" t="inlineStr">
        <is>
          <t>Natuf | Investors | Tier1 + Growth Cities | Oct26 | V1</t>
        </is>
      </c>
      <c r="E569" t="inlineStr">
        <is>
          <t>Natuf | Reel | Brand Ambassador | Heard Of Owning A Cafe | V1</t>
        </is>
      </c>
      <c r="F569" t="inlineStr">
        <is>
          <t>In House Natuf</t>
        </is>
      </c>
      <c r="G569" t="inlineStr">
        <is>
          <t>New Lead</t>
        </is>
      </c>
      <c r="H569" s="39" t="str">
        <f>IF(ISNUMBER(MATCH(G569,QualityStatuses,0)),"Quality Lead","Non-Quality Lead")</f>
        <v>Non-Quality Lead</v>
      </c>
      <c r="I569" t="inlineStr">
        <is>
          <t>2026-10</t>
        </is>
      </c>
      <c r="J569" t="inlineStr">
        <is>
          <t>Wk of 2026-10-26</t>
        </is>
      </c>
      <c r="K569" t="inlineStr">
        <is>
          <t>(Unassigned)</t>
        </is>
      </c>
      <c r="L569" t="inlineStr">
        <is>
          <t>Facebook</t>
        </is>
      </c>
      <c r="M569" t="inlineStr">
        <is>
          <t>Direct (campaign tagged in CRM)</t>
        </is>
      </c>
      <c r="N569" t="inlineStr">
        <is>
          <t>6ae07c18a2d760802c616931</t>
        </is>
      </c>
      <c r="O569" t="n">
        <v>1</v>
      </c>
      <c r="P569" s="40">
        <f>IF(A569="Lead",IF(ISNUMBER(MATCH(G569,QualityStatuses,0)),1,0),0)</f>
        <v>0</v>
      </c>
      <c r="Q569" s="40">
        <f>IF(A569="Lead",IF(G569="New Lead",0,1),0)</f>
        <v>0</v>
      </c>
      <c r="R569" s="40">
        <f>IF(A569="Lead",IF(G569="Lost",1,0),0)</f>
        <v>0</v>
      </c>
      <c r="S569" t="n">
        <v>0</v>
      </c>
      <c r="T569" t="n">
        <v>0</v>
      </c>
      <c r="U569" t="n">
        <v>0</v>
      </c>
      <c r="V569" t="n">
        <v>0</v>
      </c>
      <c r="W569" t="n">
        <v>0</v>
      </c>
      <c r="X569" t="n">
        <v>0</v>
      </c>
      <c r="Y569">
        <f>IF(AND(A569="Lead",COUNTIF(MetaCamps,C569)&gt;0),1,0)</f>
        <v>1</v>
      </c>
      <c r="Z569">
        <f>IF(Y569=1,P569,0)</f>
        <v>0</v>
      </c>
    </row>
    <row r="570">
      <c r="A570" t="inlineStr">
        <is>
          <t>Lead</t>
        </is>
      </c>
      <c r="B570" s="39" t="str">
        <f>IFERROR(INDEX(CampTypes,MATCH(C570,CampList,0)),"Unattributed")</f>
        <v>New</v>
      </c>
      <c r="C570" t="inlineStr">
        <is>
          <t>ABO | Natuf | Leads | Unit Franchise | India | Oct26 | V1</t>
        </is>
      </c>
      <c r="D570" t="inlineStr">
        <is>
          <t>Natuf | Investors | Tier1 + Growth Cities | Oct26 | V1</t>
        </is>
      </c>
      <c r="E570" t="inlineStr">
        <is>
          <t>Natuf | Reel | Brand Ambassador | Heard Of Owning A Cafe | V1</t>
        </is>
      </c>
      <c r="F570" t="inlineStr">
        <is>
          <t>In House Natuf</t>
        </is>
      </c>
      <c r="G570" t="inlineStr">
        <is>
          <t>Details Shared</t>
        </is>
      </c>
      <c r="H570" s="39" t="str">
        <f>IF(ISNUMBER(MATCH(G570,QualityStatuses,0)),"Quality Lead","Non-Quality Lead")</f>
        <v>Quality Lead</v>
      </c>
      <c r="I570" t="inlineStr">
        <is>
          <t>2026-10</t>
        </is>
      </c>
      <c r="J570" t="inlineStr">
        <is>
          <t>Wk of 2026-10-26</t>
        </is>
      </c>
      <c r="K570" t="inlineStr">
        <is>
          <t>Vikas Pathak</t>
        </is>
      </c>
      <c r="L570" t="inlineStr">
        <is>
          <t>Facebook</t>
        </is>
      </c>
      <c r="M570" t="inlineStr">
        <is>
          <t>Direct (campaign tagged in CRM)</t>
        </is>
      </c>
      <c r="N570" t="inlineStr">
        <is>
          <t>6ae07b2f9510845635c95862</t>
        </is>
      </c>
      <c r="O570" t="n">
        <v>1</v>
      </c>
      <c r="P570" s="40">
        <f>IF(A570="Lead",IF(ISNUMBER(MATCH(G570,QualityStatuses,0)),1,0),0)</f>
        <v>1</v>
      </c>
      <c r="Q570" s="40">
        <f>IF(A570="Lead",IF(G570="New Lead",0,1),0)</f>
        <v>1</v>
      </c>
      <c r="R570" s="40">
        <f>IF(A570="Lead",IF(G570="Lost",1,0),0)</f>
        <v>0</v>
      </c>
      <c r="S570" t="n">
        <v>4</v>
      </c>
      <c r="T570" t="n">
        <v>1</v>
      </c>
      <c r="U570" t="n">
        <v>0</v>
      </c>
      <c r="V570" t="n">
        <v>0</v>
      </c>
      <c r="W570" t="n">
        <v>0</v>
      </c>
      <c r="X570" t="n">
        <v>0</v>
      </c>
      <c r="Y570">
        <f>IF(AND(A570="Lead",COUNTIF(MetaCamps,C570)&gt;0),1,0)</f>
        <v>1</v>
      </c>
      <c r="Z570">
        <f>IF(Y570=1,P570,0)</f>
        <v>1</v>
      </c>
    </row>
    <row r="571">
      <c r="A571" t="inlineStr">
        <is>
          <t>Lead</t>
        </is>
      </c>
      <c r="B571" s="39" t="str">
        <f>IFERROR(INDEX(CampTypes,MATCH(C571,CampList,0)),"Unattributed")</f>
        <v>New</v>
      </c>
      <c r="C571" t="inlineStr">
        <is>
          <t>ABO | Natuf | Leads | Unit Franchise | India | Oct26 | V1</t>
        </is>
      </c>
      <c r="D571" t="inlineStr">
        <is>
          <t>Natuf | LAL 1% | India | Jul26 | V1</t>
        </is>
      </c>
      <c r="E571" t="inlineStr">
        <is>
          <t>Natuf | Reel | Brand Ambassador | Heard Of Owning A Cafe | V1</t>
        </is>
      </c>
      <c r="F571" t="inlineStr">
        <is>
          <t>In House Natuf</t>
        </is>
      </c>
      <c r="G571" t="inlineStr">
        <is>
          <t>New Lead</t>
        </is>
      </c>
      <c r="H571" s="39" t="str">
        <f>IF(ISNUMBER(MATCH(G571,QualityStatuses,0)),"Quality Lead","Non-Quality Lead")</f>
        <v>Non-Quality Lead</v>
      </c>
      <c r="I571" t="inlineStr">
        <is>
          <t>2026-10</t>
        </is>
      </c>
      <c r="J571" t="inlineStr">
        <is>
          <t>Wk of 2026-10-26</t>
        </is>
      </c>
      <c r="K571" t="inlineStr">
        <is>
          <t>(Unassigned)</t>
        </is>
      </c>
      <c r="L571" t="inlineStr">
        <is>
          <t>Facebook</t>
        </is>
      </c>
      <c r="M571" t="inlineStr">
        <is>
          <t>Direct (campaign tagged in CRM)</t>
        </is>
      </c>
      <c r="N571" t="inlineStr">
        <is>
          <t>6ae07ad92ea847a299472db9</t>
        </is>
      </c>
      <c r="O571" t="n">
        <v>1</v>
      </c>
      <c r="P571" s="40">
        <f>IF(A571="Lead",IF(ISNUMBER(MATCH(G571,QualityStatuses,0)),1,0),0)</f>
        <v>0</v>
      </c>
      <c r="Q571" s="40">
        <f>IF(A571="Lead",IF(G571="New Lead",0,1),0)</f>
        <v>0</v>
      </c>
      <c r="R571" s="40">
        <f>IF(A571="Lead",IF(G571="Lost",1,0),0)</f>
        <v>0</v>
      </c>
      <c r="S571" t="n">
        <v>0</v>
      </c>
      <c r="T571" t="n">
        <v>0</v>
      </c>
      <c r="U571" t="n">
        <v>0</v>
      </c>
      <c r="V571" t="n">
        <v>0</v>
      </c>
      <c r="W571" t="n">
        <v>0</v>
      </c>
      <c r="X571" t="n">
        <v>0</v>
      </c>
      <c r="Y571">
        <f>IF(AND(A571="Lead",COUNTIF(MetaCamps,C571)&gt;0),1,0)</f>
        <v>1</v>
      </c>
      <c r="Z571">
        <f>IF(Y571=1,P571,0)</f>
        <v>0</v>
      </c>
    </row>
    <row r="572">
      <c r="A572" t="inlineStr">
        <is>
          <t>Lead</t>
        </is>
      </c>
      <c r="B572" s="39" t="str">
        <f>IFERROR(INDEX(CampTypes,MATCH(C572,CampList,0)),"Unattributed")</f>
        <v>New</v>
      </c>
      <c r="C572" t="inlineStr">
        <is>
          <t>ABO | Natuf | Leads | Unit Franchise | India | Oct26 | V1</t>
        </is>
      </c>
      <c r="D572" t="inlineStr">
        <is>
          <t>Natuf | LAL 1% | India | Jul26 | V1</t>
        </is>
      </c>
      <c r="E572" t="inlineStr">
        <is>
          <t>Natuf | Reel | Brand Ambassador | Heard Of Owning A Cafe | V1</t>
        </is>
      </c>
      <c r="F572" t="inlineStr">
        <is>
          <t>In House Natuf</t>
        </is>
      </c>
      <c r="G572" t="inlineStr">
        <is>
          <t>Attempt 3</t>
        </is>
      </c>
      <c r="H572" s="39" t="str">
        <f>IF(ISNUMBER(MATCH(G572,QualityStatuses,0)),"Quality Lead","Non-Quality Lead")</f>
        <v>Non-Quality Lead</v>
      </c>
      <c r="I572" t="inlineStr">
        <is>
          <t>2026-10</t>
        </is>
      </c>
      <c r="J572" t="inlineStr">
        <is>
          <t>Wk of 2026-10-26</t>
        </is>
      </c>
      <c r="K572" t="inlineStr">
        <is>
          <t>Marshal Malbari</t>
        </is>
      </c>
      <c r="L572" t="inlineStr">
        <is>
          <t>Facebook</t>
        </is>
      </c>
      <c r="M572" t="inlineStr">
        <is>
          <t>Direct (campaign tagged in CRM)</t>
        </is>
      </c>
      <c r="N572" t="inlineStr">
        <is>
          <t>6ae079d52ee5462891cd4902</t>
        </is>
      </c>
      <c r="O572" t="n">
        <v>1</v>
      </c>
      <c r="P572" s="40">
        <f>IF(A572="Lead",IF(ISNUMBER(MATCH(G572,QualityStatuses,0)),1,0),0)</f>
        <v>0</v>
      </c>
      <c r="Q572" s="40">
        <f>IF(A572="Lead",IF(G572="New Lead",0,1),0)</f>
        <v>1</v>
      </c>
      <c r="R572" s="40">
        <f>IF(A572="Lead",IF(G572="Lost",1,0),0)</f>
        <v>0</v>
      </c>
      <c r="S572" t="n">
        <v>4</v>
      </c>
      <c r="T572" t="n">
        <v>1</v>
      </c>
      <c r="U572" t="n">
        <v>0</v>
      </c>
      <c r="V572" t="n">
        <v>0</v>
      </c>
      <c r="W572" t="n">
        <v>0</v>
      </c>
      <c r="X572" t="n">
        <v>0</v>
      </c>
      <c r="Y572">
        <f>IF(AND(A572="Lead",COUNTIF(MetaCamps,C572)&gt;0),1,0)</f>
        <v>1</v>
      </c>
      <c r="Z572">
        <f>IF(Y572=1,P572,0)</f>
        <v>0</v>
      </c>
    </row>
    <row r="573">
      <c r="A573" t="inlineStr">
        <is>
          <t>Lead</t>
        </is>
      </c>
      <c r="B573" s="39" t="str">
        <f>IFERROR(INDEX(CampTypes,MATCH(C573,CampList,0)),"Unattributed")</f>
        <v>New</v>
      </c>
      <c r="C573" t="inlineStr">
        <is>
          <t>ABO | Natuf | Leads | Unit Franchise | India | Oct26 | V1</t>
        </is>
      </c>
      <c r="D573" t="inlineStr">
        <is>
          <t>Natuf | LAL 1% | India | Jul26 | V1</t>
        </is>
      </c>
      <c r="E573" t="inlineStr">
        <is>
          <t>Natuf | Reel | Brand Ambassador | Heard Of Owning A Cafe | V1</t>
        </is>
      </c>
      <c r="F573" t="inlineStr">
        <is>
          <t>In House Natuf</t>
        </is>
      </c>
      <c r="G573" t="inlineStr">
        <is>
          <t>New Lead</t>
        </is>
      </c>
      <c r="H573" s="39" t="str">
        <f>IF(ISNUMBER(MATCH(G573,QualityStatuses,0)),"Quality Lead","Non-Quality Lead")</f>
        <v>Non-Quality Lead</v>
      </c>
      <c r="I573" t="inlineStr">
        <is>
          <t>2026-10</t>
        </is>
      </c>
      <c r="J573" t="inlineStr">
        <is>
          <t>Wk of 2026-10-26</t>
        </is>
      </c>
      <c r="K573" t="inlineStr">
        <is>
          <t>(Unassigned)</t>
        </is>
      </c>
      <c r="L573" t="inlineStr">
        <is>
          <t>Facebook</t>
        </is>
      </c>
      <c r="M573" t="inlineStr">
        <is>
          <t>Direct (campaign tagged in CRM)</t>
        </is>
      </c>
      <c r="N573" t="inlineStr">
        <is>
          <t>6ae0792b85ad06e259912c5c</t>
        </is>
      </c>
      <c r="O573" t="n">
        <v>1</v>
      </c>
      <c r="P573" s="40">
        <f>IF(A573="Lead",IF(ISNUMBER(MATCH(G573,QualityStatuses,0)),1,0),0)</f>
        <v>0</v>
      </c>
      <c r="Q573" s="40">
        <f>IF(A573="Lead",IF(G573="New Lead",0,1),0)</f>
        <v>0</v>
      </c>
      <c r="R573" s="40">
        <f>IF(A573="Lead",IF(G573="Lost",1,0),0)</f>
        <v>0</v>
      </c>
      <c r="S573" t="n">
        <v>0</v>
      </c>
      <c r="T573" t="n">
        <v>0</v>
      </c>
      <c r="U573" t="n">
        <v>0</v>
      </c>
      <c r="V573" t="n">
        <v>0</v>
      </c>
      <c r="W573" t="n">
        <v>0</v>
      </c>
      <c r="X573" t="n">
        <v>0</v>
      </c>
      <c r="Y573">
        <f>IF(AND(A573="Lead",COUNTIF(MetaCamps,C573)&gt;0),1,0)</f>
        <v>1</v>
      </c>
      <c r="Z573">
        <f>IF(Y573=1,P573,0)</f>
        <v>0</v>
      </c>
    </row>
    <row r="574">
      <c r="A574" t="inlineStr">
        <is>
          <t>Lead</t>
        </is>
      </c>
      <c r="B574" s="39" t="str">
        <f>IFERROR(INDEX(CampTypes,MATCH(C574,CampList,0)),"Unattributed")</f>
        <v>New</v>
      </c>
      <c r="C574" t="inlineStr">
        <is>
          <t>ABO | Natuf | Leads | Unit Franchise | India | Oct26 | V1</t>
        </is>
      </c>
      <c r="D574" t="inlineStr">
        <is>
          <t>Natuf | Broad | Tier1 + Growth Cities | Oct26 | V1</t>
        </is>
      </c>
      <c r="E574" t="inlineStr">
        <is>
          <t>Natuf | Reel | Brand Ambassador | Heard Of Owning A Cafe | V1</t>
        </is>
      </c>
      <c r="F574" t="inlineStr">
        <is>
          <t>In House Natuf</t>
        </is>
      </c>
      <c r="G574" t="inlineStr">
        <is>
          <t>Attempt 1</t>
        </is>
      </c>
      <c r="H574" s="39" t="str">
        <f>IF(ISNUMBER(MATCH(G574,QualityStatuses,0)),"Quality Lead","Non-Quality Lead")</f>
        <v>Non-Quality Lead</v>
      </c>
      <c r="I574" t="inlineStr">
        <is>
          <t>2026-10</t>
        </is>
      </c>
      <c r="J574" t="inlineStr">
        <is>
          <t>Wk of 2026-10-26</t>
        </is>
      </c>
      <c r="K574" t="inlineStr">
        <is>
          <t>Marshal Malbari</t>
        </is>
      </c>
      <c r="L574" t="inlineStr">
        <is>
          <t>Facebook</t>
        </is>
      </c>
      <c r="M574" t="inlineStr">
        <is>
          <t>Direct (campaign tagged in CRM)</t>
        </is>
      </c>
      <c r="N574" t="inlineStr">
        <is>
          <t>6ae077c5b803ac2a71d08877</t>
        </is>
      </c>
      <c r="O574" t="n">
        <v>1</v>
      </c>
      <c r="P574" s="40">
        <f>IF(A574="Lead",IF(ISNUMBER(MATCH(G574,QualityStatuses,0)),1,0),0)</f>
        <v>0</v>
      </c>
      <c r="Q574" s="40">
        <f>IF(A574="Lead",IF(G574="New Lead",0,1),0)</f>
        <v>1</v>
      </c>
      <c r="R574" s="40">
        <f>IF(A574="Lead",IF(G574="Lost",1,0),0)</f>
        <v>0</v>
      </c>
      <c r="S574" t="n">
        <v>1</v>
      </c>
      <c r="T574" t="n">
        <v>0</v>
      </c>
      <c r="U574" t="n">
        <v>0</v>
      </c>
      <c r="V574" t="n">
        <v>0</v>
      </c>
      <c r="W574" t="n">
        <v>0</v>
      </c>
      <c r="X574" t="n">
        <v>0</v>
      </c>
      <c r="Y574">
        <f>IF(AND(A574="Lead",COUNTIF(MetaCamps,C574)&gt;0),1,0)</f>
        <v>1</v>
      </c>
      <c r="Z574">
        <f>IF(Y574=1,P574,0)</f>
        <v>0</v>
      </c>
    </row>
    <row r="575">
      <c r="A575" t="inlineStr">
        <is>
          <t>Lead</t>
        </is>
      </c>
      <c r="B575" s="39" t="str">
        <f>IFERROR(INDEX(CampTypes,MATCH(C575,CampList,0)),"Unattributed")</f>
        <v>New</v>
      </c>
      <c r="C575" t="inlineStr">
        <is>
          <t>ABO | Natuf | Leads | Unit Franchise | India | Oct26 | V1</t>
        </is>
      </c>
      <c r="D575" t="inlineStr">
        <is>
          <t>Natuf | Broad | Tier1 + Growth Cities | Oct26 | V1</t>
        </is>
      </c>
      <c r="E575" t="inlineStr">
        <is>
          <t>Natuf | Reel | Brand Ambassador | Heard Of Owning A Cafe | V1</t>
        </is>
      </c>
      <c r="F575" t="inlineStr">
        <is>
          <t>In House Natuf</t>
        </is>
      </c>
      <c r="G575" t="inlineStr">
        <is>
          <t>New Lead</t>
        </is>
      </c>
      <c r="H575" s="39" t="str">
        <f>IF(ISNUMBER(MATCH(G575,QualityStatuses,0)),"Quality Lead","Non-Quality Lead")</f>
        <v>Non-Quality Lead</v>
      </c>
      <c r="I575" t="inlineStr">
        <is>
          <t>2026-10</t>
        </is>
      </c>
      <c r="J575" t="inlineStr">
        <is>
          <t>Wk of 2026-10-26</t>
        </is>
      </c>
      <c r="K575" t="inlineStr">
        <is>
          <t>(Unassigned)</t>
        </is>
      </c>
      <c r="L575" t="inlineStr">
        <is>
          <t>Facebook</t>
        </is>
      </c>
      <c r="M575" t="inlineStr">
        <is>
          <t>Direct (campaign tagged in CRM)</t>
        </is>
      </c>
      <c r="N575" t="inlineStr">
        <is>
          <t>6ae074c2cabacf54882d3639</t>
        </is>
      </c>
      <c r="O575" t="n">
        <v>1</v>
      </c>
      <c r="P575" s="40">
        <f>IF(A575="Lead",IF(ISNUMBER(MATCH(G575,QualityStatuses,0)),1,0),0)</f>
        <v>0</v>
      </c>
      <c r="Q575" s="40">
        <f>IF(A575="Lead",IF(G575="New Lead",0,1),0)</f>
        <v>0</v>
      </c>
      <c r="R575" s="40">
        <f>IF(A575="Lead",IF(G575="Lost",1,0),0)</f>
        <v>0</v>
      </c>
      <c r="S575" t="n">
        <v>0</v>
      </c>
      <c r="T575" t="n">
        <v>0</v>
      </c>
      <c r="U575" t="n">
        <v>0</v>
      </c>
      <c r="V575" t="n">
        <v>0</v>
      </c>
      <c r="W575" t="n">
        <v>0</v>
      </c>
      <c r="X575" t="n">
        <v>0</v>
      </c>
      <c r="Y575">
        <f>IF(AND(A575="Lead",COUNTIF(MetaCamps,C575)&gt;0),1,0)</f>
        <v>1</v>
      </c>
      <c r="Z575">
        <f>IF(Y575=1,P575,0)</f>
        <v>0</v>
      </c>
    </row>
    <row r="576">
      <c r="A576" t="inlineStr">
        <is>
          <t>Lead</t>
        </is>
      </c>
      <c r="B576" s="39" t="str">
        <f>IFERROR(INDEX(CampTypes,MATCH(C576,CampList,0)),"Unattributed")</f>
        <v>New</v>
      </c>
      <c r="C576" t="inlineStr">
        <is>
          <t>ABO | Natuf | Leads | Unit Franchise | India | Oct26 | V1</t>
        </is>
      </c>
      <c r="D576" t="inlineStr">
        <is>
          <t>Natuf | Business Owners | Tier1 + Growth Cities | Oct26 | V1</t>
        </is>
      </c>
      <c r="E576" t="inlineStr">
        <is>
          <t>Natuf | Reel | Brand Ambassador | Heard Of Owning A Cafe | V1</t>
        </is>
      </c>
      <c r="F576" t="inlineStr">
        <is>
          <t>In House Natuf</t>
        </is>
      </c>
      <c r="G576" t="inlineStr">
        <is>
          <t>Details Shared</t>
        </is>
      </c>
      <c r="H576" s="39" t="str">
        <f>IF(ISNUMBER(MATCH(G576,QualityStatuses,0)),"Quality Lead","Non-Quality Lead")</f>
        <v>Quality Lead</v>
      </c>
      <c r="I576" t="inlineStr">
        <is>
          <t>2026-10</t>
        </is>
      </c>
      <c r="J576" t="inlineStr">
        <is>
          <t>Wk of 2026-10-26</t>
        </is>
      </c>
      <c r="K576" t="inlineStr">
        <is>
          <t>Marshal Malbari</t>
        </is>
      </c>
      <c r="L576" t="inlineStr">
        <is>
          <t>Facebook</t>
        </is>
      </c>
      <c r="M576" t="inlineStr">
        <is>
          <t>Direct (campaign tagged in CRM)</t>
        </is>
      </c>
      <c r="N576" t="inlineStr">
        <is>
          <t>6ae07289b4ab4139e7fe8ce0</t>
        </is>
      </c>
      <c r="O576" t="n">
        <v>1</v>
      </c>
      <c r="P576" s="40">
        <f>IF(A576="Lead",IF(ISNUMBER(MATCH(G576,QualityStatuses,0)),1,0),0)</f>
        <v>1</v>
      </c>
      <c r="Q576" s="40">
        <f>IF(A576="Lead",IF(G576="New Lead",0,1),0)</f>
        <v>1</v>
      </c>
      <c r="R576" s="40">
        <f>IF(A576="Lead",IF(G576="Lost",1,0),0)</f>
        <v>0</v>
      </c>
      <c r="S576" t="n">
        <v>5</v>
      </c>
      <c r="T576" t="n">
        <v>2</v>
      </c>
      <c r="U576" t="n">
        <v>0</v>
      </c>
      <c r="V576" t="n">
        <v>0</v>
      </c>
      <c r="W576" t="n">
        <v>0</v>
      </c>
      <c r="X576" t="n">
        <v>0</v>
      </c>
      <c r="Y576">
        <f>IF(AND(A576="Lead",COUNTIF(MetaCamps,C576)&gt;0),1,0)</f>
        <v>1</v>
      </c>
      <c r="Z576">
        <f>IF(Y576=1,P576,0)</f>
        <v>1</v>
      </c>
    </row>
    <row r="577">
      <c r="A577" t="inlineStr">
        <is>
          <t>Lead</t>
        </is>
      </c>
      <c r="B577" s="39" t="str">
        <f>IFERROR(INDEX(CampTypes,MATCH(C577,CampList,0)),"Unattributed")</f>
        <v>New</v>
      </c>
      <c r="C577" t="inlineStr">
        <is>
          <t>ABO | Natuf | Leads | Master Franchise | India | Oct26 | V1</t>
        </is>
      </c>
      <c r="D577" t="inlineStr">
        <is>
          <t>Natuf | LAL 1% | India | Jul26 | V1</t>
        </is>
      </c>
      <c r="E577" t="inlineStr">
        <is>
          <t>Natuf | Static | Become A Levantine Food | V1</t>
        </is>
      </c>
      <c r="F577" t="inlineStr">
        <is>
          <t>Natuf_MF</t>
        </is>
      </c>
      <c r="G577" t="inlineStr">
        <is>
          <t>Lost</t>
        </is>
      </c>
      <c r="H577" s="39" t="str">
        <f>IF(ISNUMBER(MATCH(G577,QualityStatuses,0)),"Quality Lead","Non-Quality Lead")</f>
        <v>Non-Quality Lead</v>
      </c>
      <c r="I577" t="inlineStr">
        <is>
          <t>2026-10</t>
        </is>
      </c>
      <c r="J577" t="inlineStr">
        <is>
          <t>Wk of 2026-10-26</t>
        </is>
      </c>
      <c r="K577" t="inlineStr">
        <is>
          <t>Marshal Malbari</t>
        </is>
      </c>
      <c r="L577" t="inlineStr">
        <is>
          <t>Facebook</t>
        </is>
      </c>
      <c r="M577" t="inlineStr">
        <is>
          <t>Direct (campaign tagged in CRM)</t>
        </is>
      </c>
      <c r="N577" t="inlineStr">
        <is>
          <t>6ae0726f59a42cf354f17196</t>
        </is>
      </c>
      <c r="O577" t="n">
        <v>1</v>
      </c>
      <c r="P577" s="40">
        <f>IF(A577="Lead",IF(ISNUMBER(MATCH(G577,QualityStatuses,0)),1,0),0)</f>
        <v>0</v>
      </c>
      <c r="Q577" s="40">
        <f>IF(A577="Lead",IF(G577="New Lead",0,1),0)</f>
        <v>1</v>
      </c>
      <c r="R577" s="40">
        <f>IF(A577="Lead",IF(G577="Lost",1,0),0)</f>
        <v>1</v>
      </c>
      <c r="S577" t="n">
        <v>1</v>
      </c>
      <c r="T577" t="n">
        <v>1</v>
      </c>
      <c r="U577" t="n">
        <v>0</v>
      </c>
      <c r="V577" t="n">
        <v>0</v>
      </c>
      <c r="W577" t="n">
        <v>0</v>
      </c>
      <c r="X577" t="n">
        <v>0</v>
      </c>
      <c r="Y577">
        <f>IF(AND(A577="Lead",COUNTIF(MetaCamps,C577)&gt;0),1,0)</f>
        <v>1</v>
      </c>
      <c r="Z577">
        <f>IF(Y577=1,P577,0)</f>
        <v>0</v>
      </c>
    </row>
    <row r="578">
      <c r="A578" t="inlineStr">
        <is>
          <t>Lead</t>
        </is>
      </c>
      <c r="B578" s="39" t="str">
        <f>IFERROR(INDEX(CampTypes,MATCH(C578,CampList,0)),"Unattributed")</f>
        <v>New</v>
      </c>
      <c r="C578" t="inlineStr">
        <is>
          <t>ABO | Natuf | Leads | Unit Franchise | India | Oct26 | V1</t>
        </is>
      </c>
      <c r="D578" t="inlineStr">
        <is>
          <t>Natuf | Broad | Tier1 + Growth Cities | Oct26 | V1</t>
        </is>
      </c>
      <c r="E578" t="inlineStr">
        <is>
          <t>Natuf | Reel | Brand Ambassador | Heard Of Owning A Cafe | V1</t>
        </is>
      </c>
      <c r="F578" t="inlineStr">
        <is>
          <t>In House Natuf</t>
        </is>
      </c>
      <c r="G578" t="inlineStr">
        <is>
          <t>New Lead</t>
        </is>
      </c>
      <c r="H578" s="39" t="str">
        <f>IF(ISNUMBER(MATCH(G578,QualityStatuses,0)),"Quality Lead","Non-Quality Lead")</f>
        <v>Non-Quality Lead</v>
      </c>
      <c r="I578" t="inlineStr">
        <is>
          <t>2026-10</t>
        </is>
      </c>
      <c r="J578" t="inlineStr">
        <is>
          <t>Wk of 2026-10-26</t>
        </is>
      </c>
      <c r="K578" t="inlineStr">
        <is>
          <t>(Unassigned)</t>
        </is>
      </c>
      <c r="L578" t="inlineStr">
        <is>
          <t>Facebook</t>
        </is>
      </c>
      <c r="M578" t="inlineStr">
        <is>
          <t>Direct (campaign tagged in CRM)</t>
        </is>
      </c>
      <c r="N578" t="inlineStr">
        <is>
          <t>6ae071ec524a1cfc1b1132a9</t>
        </is>
      </c>
      <c r="O578" t="n">
        <v>1</v>
      </c>
      <c r="P578" s="40">
        <f>IF(A578="Lead",IF(ISNUMBER(MATCH(G578,QualityStatuses,0)),1,0),0)</f>
        <v>0</v>
      </c>
      <c r="Q578" s="40">
        <f>IF(A578="Lead",IF(G578="New Lead",0,1),0)</f>
        <v>0</v>
      </c>
      <c r="R578" s="40">
        <f>IF(A578="Lead",IF(G578="Lost",1,0),0)</f>
        <v>0</v>
      </c>
      <c r="S578" t="n">
        <v>0</v>
      </c>
      <c r="T578" t="n">
        <v>0</v>
      </c>
      <c r="U578" t="n">
        <v>0</v>
      </c>
      <c r="V578" t="n">
        <v>0</v>
      </c>
      <c r="W578" t="n">
        <v>0</v>
      </c>
      <c r="X578" t="n">
        <v>0</v>
      </c>
      <c r="Y578">
        <f>IF(AND(A578="Lead",COUNTIF(MetaCamps,C578)&gt;0),1,0)</f>
        <v>1</v>
      </c>
      <c r="Z578">
        <f>IF(Y578=1,P578,0)</f>
        <v>0</v>
      </c>
    </row>
    <row r="579">
      <c r="A579" t="inlineStr">
        <is>
          <t>Lead</t>
        </is>
      </c>
      <c r="B579" s="39" t="str">
        <f>IFERROR(INDEX(CampTypes,MATCH(C579,CampList,0)),"Unattributed")</f>
        <v>New</v>
      </c>
      <c r="C579" t="inlineStr">
        <is>
          <t>ABO | Natuf | Leads | Master Franchise | India | Oct26 | V1</t>
        </is>
      </c>
      <c r="D579" t="inlineStr">
        <is>
          <t>Natuf | LAL 1% | India | Jul26 | V1</t>
        </is>
      </c>
      <c r="E579" t="inlineStr">
        <is>
          <t>Natuf | Static | Become A Levantine Food | V1</t>
        </is>
      </c>
      <c r="F579" t="inlineStr">
        <is>
          <t>Natuf_MF</t>
        </is>
      </c>
      <c r="G579" t="inlineStr">
        <is>
          <t>Attempt 1</t>
        </is>
      </c>
      <c r="H579" s="39" t="str">
        <f>IF(ISNUMBER(MATCH(G579,QualityStatuses,0)),"Quality Lead","Non-Quality Lead")</f>
        <v>Non-Quality Lead</v>
      </c>
      <c r="I579" t="inlineStr">
        <is>
          <t>2026-10</t>
        </is>
      </c>
      <c r="J579" t="inlineStr">
        <is>
          <t>Wk of 2026-10-26</t>
        </is>
      </c>
      <c r="K579" t="inlineStr">
        <is>
          <t>Marshal Malbari</t>
        </is>
      </c>
      <c r="L579" t="inlineStr">
        <is>
          <t>Facebook</t>
        </is>
      </c>
      <c r="M579" t="inlineStr">
        <is>
          <t>Direct (campaign tagged in CRM)</t>
        </is>
      </c>
      <c r="N579" t="inlineStr">
        <is>
          <t>6ae06fed1f395a03297103af</t>
        </is>
      </c>
      <c r="O579" t="n">
        <v>1</v>
      </c>
      <c r="P579" s="40">
        <f>IF(A579="Lead",IF(ISNUMBER(MATCH(G579,QualityStatuses,0)),1,0),0)</f>
        <v>0</v>
      </c>
      <c r="Q579" s="40">
        <f>IF(A579="Lead",IF(G579="New Lead",0,1),0)</f>
        <v>1</v>
      </c>
      <c r="R579" s="40">
        <f>IF(A579="Lead",IF(G579="Lost",1,0),0)</f>
        <v>0</v>
      </c>
      <c r="S579" t="n">
        <v>1</v>
      </c>
      <c r="T579" t="n">
        <v>0</v>
      </c>
      <c r="U579" t="n">
        <v>0</v>
      </c>
      <c r="V579" t="n">
        <v>0</v>
      </c>
      <c r="W579" t="n">
        <v>0</v>
      </c>
      <c r="X579" t="n">
        <v>0</v>
      </c>
      <c r="Y579">
        <f>IF(AND(A579="Lead",COUNTIF(MetaCamps,C579)&gt;0),1,0)</f>
        <v>1</v>
      </c>
      <c r="Z579">
        <f>IF(Y579=1,P579,0)</f>
        <v>0</v>
      </c>
    </row>
    <row r="580">
      <c r="A580" t="inlineStr">
        <is>
          <t>Lead</t>
        </is>
      </c>
      <c r="B580" s="39" t="str">
        <f>IFERROR(INDEX(CampTypes,MATCH(C580,CampList,0)),"Unattributed")</f>
        <v>New</v>
      </c>
      <c r="C580" t="inlineStr">
        <is>
          <t>ABO | Natuf | Leads | Unit Franchise | India | Oct26 | V1</t>
        </is>
      </c>
      <c r="D580" t="inlineStr">
        <is>
          <t>Natuf | Investors | Tier1 + Growth Cities | Oct26 | V1</t>
        </is>
      </c>
      <c r="E580" t="inlineStr">
        <is>
          <t>Natuf | Reel | Brand Ambassador | Heard Of Owning A Cafe | V1</t>
        </is>
      </c>
      <c r="F580" t="inlineStr">
        <is>
          <t>In House Natuf</t>
        </is>
      </c>
      <c r="G580" t="inlineStr">
        <is>
          <t>Attempt 1</t>
        </is>
      </c>
      <c r="H580" s="39" t="str">
        <f>IF(ISNUMBER(MATCH(G580,QualityStatuses,0)),"Quality Lead","Non-Quality Lead")</f>
        <v>Non-Quality Lead</v>
      </c>
      <c r="I580" t="inlineStr">
        <is>
          <t>2026-10</t>
        </is>
      </c>
      <c r="J580" t="inlineStr">
        <is>
          <t>Wk of 2026-10-26</t>
        </is>
      </c>
      <c r="K580" t="inlineStr">
        <is>
          <t>Marshal Malbari</t>
        </is>
      </c>
      <c r="L580" t="inlineStr">
        <is>
          <t>Facebook</t>
        </is>
      </c>
      <c r="M580" t="inlineStr">
        <is>
          <t>Direct (campaign tagged in CRM)</t>
        </is>
      </c>
      <c r="N580" t="inlineStr">
        <is>
          <t>6ae06e637706b1077da6a7a4</t>
        </is>
      </c>
      <c r="O580" t="n">
        <v>1</v>
      </c>
      <c r="P580" s="40">
        <f>IF(A580="Lead",IF(ISNUMBER(MATCH(G580,QualityStatuses,0)),1,0),0)</f>
        <v>0</v>
      </c>
      <c r="Q580" s="40">
        <f>IF(A580="Lead",IF(G580="New Lead",0,1),0)</f>
        <v>1</v>
      </c>
      <c r="R580" s="40">
        <f>IF(A580="Lead",IF(G580="Lost",1,0),0)</f>
        <v>0</v>
      </c>
      <c r="S580" t="n">
        <v>1</v>
      </c>
      <c r="T580" t="n">
        <v>1</v>
      </c>
      <c r="U580" t="n">
        <v>0</v>
      </c>
      <c r="V580" t="n">
        <v>0</v>
      </c>
      <c r="W580" t="n">
        <v>0</v>
      </c>
      <c r="X580" t="n">
        <v>0</v>
      </c>
      <c r="Y580">
        <f>IF(AND(A580="Lead",COUNTIF(MetaCamps,C580)&gt;0),1,0)</f>
        <v>1</v>
      </c>
      <c r="Z580">
        <f>IF(Y580=1,P580,0)</f>
        <v>0</v>
      </c>
    </row>
    <row r="581">
      <c r="A581" t="inlineStr">
        <is>
          <t>Lead</t>
        </is>
      </c>
      <c r="B581" s="39" t="str">
        <f>IFERROR(INDEX(CampTypes,MATCH(C581,CampList,0)),"Unattributed")</f>
        <v>New</v>
      </c>
      <c r="C581" t="inlineStr">
        <is>
          <t>ABO | Natuf | Leads | Unit Franchise | India | Oct26 | V1</t>
        </is>
      </c>
      <c r="D581" t="inlineStr">
        <is>
          <t>Natuf | LAL 1% | India | Jul26 | V1</t>
        </is>
      </c>
      <c r="E581" t="inlineStr">
        <is>
          <t>Natuf | Reel | Brand Ambassador | Heard Of Owning A Cafe | V1</t>
        </is>
      </c>
      <c r="F581" t="inlineStr">
        <is>
          <t>In House Natuf</t>
        </is>
      </c>
      <c r="G581" t="inlineStr">
        <is>
          <t>Attempt 4</t>
        </is>
      </c>
      <c r="H581" s="39" t="str">
        <f>IF(ISNUMBER(MATCH(G581,QualityStatuses,0)),"Quality Lead","Non-Quality Lead")</f>
        <v>Non-Quality Lead</v>
      </c>
      <c r="I581" t="inlineStr">
        <is>
          <t>2026-10</t>
        </is>
      </c>
      <c r="J581" t="inlineStr">
        <is>
          <t>Wk of 2026-10-26</t>
        </is>
      </c>
      <c r="K581" t="inlineStr">
        <is>
          <t>Marshal Malbari</t>
        </is>
      </c>
      <c r="L581" t="inlineStr">
        <is>
          <t>Facebook</t>
        </is>
      </c>
      <c r="M581" t="inlineStr">
        <is>
          <t>Direct (campaign tagged in CRM)</t>
        </is>
      </c>
      <c r="N581" t="inlineStr">
        <is>
          <t>6ae06e0419b72a04d50c7ac2</t>
        </is>
      </c>
      <c r="O581" t="n">
        <v>1</v>
      </c>
      <c r="P581" s="40">
        <f>IF(A581="Lead",IF(ISNUMBER(MATCH(G581,QualityStatuses,0)),1,0),0)</f>
        <v>0</v>
      </c>
      <c r="Q581" s="40">
        <f>IF(A581="Lead",IF(G581="New Lead",0,1),0)</f>
        <v>1</v>
      </c>
      <c r="R581" s="40">
        <f>IF(A581="Lead",IF(G581="Lost",1,0),0)</f>
        <v>0</v>
      </c>
      <c r="S581" t="n">
        <v>4</v>
      </c>
      <c r="T581" t="n">
        <v>4</v>
      </c>
      <c r="U581" t="n">
        <v>0</v>
      </c>
      <c r="V581" t="n">
        <v>0</v>
      </c>
      <c r="W581" t="n">
        <v>0</v>
      </c>
      <c r="X581" t="n">
        <v>0</v>
      </c>
      <c r="Y581">
        <f>IF(AND(A581="Lead",COUNTIF(MetaCamps,C581)&gt;0),1,0)</f>
        <v>1</v>
      </c>
      <c r="Z581">
        <f>IF(Y581=1,P581,0)</f>
        <v>0</v>
      </c>
    </row>
    <row r="582">
      <c r="A582" t="inlineStr">
        <is>
          <t>Lead</t>
        </is>
      </c>
      <c r="B582" s="39" t="str">
        <f>IFERROR(INDEX(CampTypes,MATCH(C582,CampList,0)),"Unattributed")</f>
        <v>New</v>
      </c>
      <c r="C582" t="inlineStr">
        <is>
          <t>ABO | Natuf | Leads | Unit Franchise | India | Oct26 | V1</t>
        </is>
      </c>
      <c r="D582" t="inlineStr">
        <is>
          <t>Natuf | LAL 1% | India | Jul26 | V1</t>
        </is>
      </c>
      <c r="E582" t="inlineStr">
        <is>
          <t>Natuf | Reel | Brand Ambassador | Heard Of Owning A Cafe | V1</t>
        </is>
      </c>
      <c r="F582" t="inlineStr">
        <is>
          <t>In House Natuf</t>
        </is>
      </c>
      <c r="G582" t="inlineStr">
        <is>
          <t>New Lead</t>
        </is>
      </c>
      <c r="H582" s="39" t="str">
        <f>IF(ISNUMBER(MATCH(G582,QualityStatuses,0)),"Quality Lead","Non-Quality Lead")</f>
        <v>Non-Quality Lead</v>
      </c>
      <c r="I582" t="inlineStr">
        <is>
          <t>2026-10</t>
        </is>
      </c>
      <c r="J582" t="inlineStr">
        <is>
          <t>Wk of 2026-10-26</t>
        </is>
      </c>
      <c r="K582" t="inlineStr">
        <is>
          <t>(Unassigned)</t>
        </is>
      </c>
      <c r="L582" t="inlineStr">
        <is>
          <t>Facebook</t>
        </is>
      </c>
      <c r="M582" t="inlineStr">
        <is>
          <t>Direct (campaign tagged in CRM)</t>
        </is>
      </c>
      <c r="N582" t="inlineStr">
        <is>
          <t>6ae06de9ef7b9508eb89d95a</t>
        </is>
      </c>
      <c r="O582" t="n">
        <v>1</v>
      </c>
      <c r="P582" s="40">
        <f>IF(A582="Lead",IF(ISNUMBER(MATCH(G582,QualityStatuses,0)),1,0),0)</f>
        <v>0</v>
      </c>
      <c r="Q582" s="40">
        <f>IF(A582="Lead",IF(G582="New Lead",0,1),0)</f>
        <v>0</v>
      </c>
      <c r="R582" s="40">
        <f>IF(A582="Lead",IF(G582="Lost",1,0),0)</f>
        <v>0</v>
      </c>
      <c r="S582" t="n">
        <v>0</v>
      </c>
      <c r="T582" t="n">
        <v>0</v>
      </c>
      <c r="U582" t="n">
        <v>0</v>
      </c>
      <c r="V582" t="n">
        <v>0</v>
      </c>
      <c r="W582" t="n">
        <v>0</v>
      </c>
      <c r="X582" t="n">
        <v>0</v>
      </c>
      <c r="Y582">
        <f>IF(AND(A582="Lead",COUNTIF(MetaCamps,C582)&gt;0),1,0)</f>
        <v>1</v>
      </c>
      <c r="Z582">
        <f>IF(Y582=1,P582,0)</f>
        <v>0</v>
      </c>
    </row>
    <row r="583">
      <c r="A583" t="inlineStr">
        <is>
          <t>Lead</t>
        </is>
      </c>
      <c r="B583" s="39" t="str">
        <f>IFERROR(INDEX(CampTypes,MATCH(C583,CampList,0)),"Unattributed")</f>
        <v>New</v>
      </c>
      <c r="C583" t="inlineStr">
        <is>
          <t>ABO | Natuf | Leads | Unit Franchise | India | Oct26 | V1</t>
        </is>
      </c>
      <c r="D583" t="inlineStr">
        <is>
          <t>Natuf | Business Owners | Tier1 + Growth Cities | Oct26 | V1</t>
        </is>
      </c>
      <c r="E583" t="inlineStr">
        <is>
          <t>Natuf | Reel | Brand Ambassador | Heard Of Owning A Cafe | V1</t>
        </is>
      </c>
      <c r="F583" t="inlineStr">
        <is>
          <t>In House Natuf</t>
        </is>
      </c>
      <c r="G583" t="inlineStr">
        <is>
          <t>New Lead</t>
        </is>
      </c>
      <c r="H583" s="39" t="str">
        <f>IF(ISNUMBER(MATCH(G583,QualityStatuses,0)),"Quality Lead","Non-Quality Lead")</f>
        <v>Non-Quality Lead</v>
      </c>
      <c r="I583" t="inlineStr">
        <is>
          <t>2026-10</t>
        </is>
      </c>
      <c r="J583" t="inlineStr">
        <is>
          <t>Wk of 2026-10-26</t>
        </is>
      </c>
      <c r="K583" t="inlineStr">
        <is>
          <t>(Unassigned)</t>
        </is>
      </c>
      <c r="L583" t="inlineStr">
        <is>
          <t>Facebook</t>
        </is>
      </c>
      <c r="M583" t="inlineStr">
        <is>
          <t>Direct (campaign tagged in CRM)</t>
        </is>
      </c>
      <c r="N583" t="inlineStr">
        <is>
          <t>6ae06ae5f70f177443d27959</t>
        </is>
      </c>
      <c r="O583" t="n">
        <v>1</v>
      </c>
      <c r="P583" s="40">
        <f>IF(A583="Lead",IF(ISNUMBER(MATCH(G583,QualityStatuses,0)),1,0),0)</f>
        <v>0</v>
      </c>
      <c r="Q583" s="40">
        <f>IF(A583="Lead",IF(G583="New Lead",0,1),0)</f>
        <v>0</v>
      </c>
      <c r="R583" s="40">
        <f>IF(A583="Lead",IF(G583="Lost",1,0),0)</f>
        <v>0</v>
      </c>
      <c r="S583" t="n">
        <v>0</v>
      </c>
      <c r="T583" t="n">
        <v>0</v>
      </c>
      <c r="U583" t="n">
        <v>0</v>
      </c>
      <c r="V583" t="n">
        <v>0</v>
      </c>
      <c r="W583" t="n">
        <v>0</v>
      </c>
      <c r="X583" t="n">
        <v>0</v>
      </c>
      <c r="Y583">
        <f>IF(AND(A583="Lead",COUNTIF(MetaCamps,C583)&gt;0),1,0)</f>
        <v>1</v>
      </c>
      <c r="Z583">
        <f>IF(Y583=1,P583,0)</f>
        <v>0</v>
      </c>
    </row>
    <row r="584">
      <c r="A584" t="inlineStr">
        <is>
          <t>Lead</t>
        </is>
      </c>
      <c r="B584" s="39" t="str">
        <f>IFERROR(INDEX(CampTypes,MATCH(C584,CampList,0)),"Unattributed")</f>
        <v>New</v>
      </c>
      <c r="C584" t="inlineStr">
        <is>
          <t>ABO | Natuf | Leads | Master Franchise | India | Oct26 | V1</t>
        </is>
      </c>
      <c r="D584" t="inlineStr">
        <is>
          <t>Natuf | Broad | Tier1 + Growth Cities | Oct26 | V1</t>
        </is>
      </c>
      <c r="E584" t="inlineStr">
        <is>
          <t>Natuf | Static | Become A Levantine Food | V1</t>
        </is>
      </c>
      <c r="F584" t="inlineStr">
        <is>
          <t>Natuf_MF</t>
        </is>
      </c>
      <c r="G584" t="inlineStr">
        <is>
          <t>Lost</t>
        </is>
      </c>
      <c r="H584" s="39" t="str">
        <f>IF(ISNUMBER(MATCH(G584,QualityStatuses,0)),"Quality Lead","Non-Quality Lead")</f>
        <v>Non-Quality Lead</v>
      </c>
      <c r="I584" t="inlineStr">
        <is>
          <t>2026-10</t>
        </is>
      </c>
      <c r="J584" t="inlineStr">
        <is>
          <t>Wk of 2026-10-26</t>
        </is>
      </c>
      <c r="K584" t="inlineStr">
        <is>
          <t>Marshal Malbari</t>
        </is>
      </c>
      <c r="L584" t="inlineStr">
        <is>
          <t>Facebook</t>
        </is>
      </c>
      <c r="M584" t="inlineStr">
        <is>
          <t>Direct (campaign tagged in CRM)</t>
        </is>
      </c>
      <c r="N584" t="inlineStr">
        <is>
          <t>6ae06a1794b1b1bc4a82bf5e</t>
        </is>
      </c>
      <c r="O584" t="n">
        <v>1</v>
      </c>
      <c r="P584" s="40">
        <f>IF(A584="Lead",IF(ISNUMBER(MATCH(G584,QualityStatuses,0)),1,0),0)</f>
        <v>0</v>
      </c>
      <c r="Q584" s="40">
        <f>IF(A584="Lead",IF(G584="New Lead",0,1),0)</f>
        <v>1</v>
      </c>
      <c r="R584" s="40">
        <f>IF(A584="Lead",IF(G584="Lost",1,0),0)</f>
        <v>1</v>
      </c>
      <c r="S584" t="n">
        <v>1</v>
      </c>
      <c r="T584" t="n">
        <v>1</v>
      </c>
      <c r="U584" t="n">
        <v>0</v>
      </c>
      <c r="V584" t="n">
        <v>0</v>
      </c>
      <c r="W584" t="n">
        <v>0</v>
      </c>
      <c r="X584" t="n">
        <v>0</v>
      </c>
      <c r="Y584">
        <f>IF(AND(A584="Lead",COUNTIF(MetaCamps,C584)&gt;0),1,0)</f>
        <v>1</v>
      </c>
      <c r="Z584">
        <f>IF(Y584=1,P584,0)</f>
        <v>0</v>
      </c>
    </row>
    <row r="585">
      <c r="A585" t="inlineStr">
        <is>
          <t>Lead</t>
        </is>
      </c>
      <c r="B585" s="39" t="str">
        <f>IFERROR(INDEX(CampTypes,MATCH(C585,CampList,0)),"Unattributed")</f>
        <v>New</v>
      </c>
      <c r="C585" t="inlineStr">
        <is>
          <t>ABO | Natuf | Leads | Unit Franchise | India | Oct26 | V1</t>
        </is>
      </c>
      <c r="D585" t="inlineStr">
        <is>
          <t>Natuf | Investors | Tier1 + Growth Cities | Oct26 | V1</t>
        </is>
      </c>
      <c r="E585" t="inlineStr">
        <is>
          <t>Natuf | Reel | Brand Ambassador | Heard Of Owning A Cafe | V1</t>
        </is>
      </c>
      <c r="F585" t="inlineStr">
        <is>
          <t>In House Natuf</t>
        </is>
      </c>
      <c r="G585" t="inlineStr">
        <is>
          <t>Attempt 1</t>
        </is>
      </c>
      <c r="H585" s="39" t="str">
        <f>IF(ISNUMBER(MATCH(G585,QualityStatuses,0)),"Quality Lead","Non-Quality Lead")</f>
        <v>Non-Quality Lead</v>
      </c>
      <c r="I585" t="inlineStr">
        <is>
          <t>2026-10</t>
        </is>
      </c>
      <c r="J585" t="inlineStr">
        <is>
          <t>Wk of 2026-10-26</t>
        </is>
      </c>
      <c r="K585" t="inlineStr">
        <is>
          <t>Vikas Pathak</t>
        </is>
      </c>
      <c r="L585" t="inlineStr">
        <is>
          <t>Facebook</t>
        </is>
      </c>
      <c r="M585" t="inlineStr">
        <is>
          <t>Direct (campaign tagged in CRM)</t>
        </is>
      </c>
      <c r="N585" t="inlineStr">
        <is>
          <t>6ae069e85a0665dfc07b6ff2</t>
        </is>
      </c>
      <c r="O585" t="n">
        <v>1</v>
      </c>
      <c r="P585" s="40">
        <f>IF(A585="Lead",IF(ISNUMBER(MATCH(G585,QualityStatuses,0)),1,0),0)</f>
        <v>0</v>
      </c>
      <c r="Q585" s="40">
        <f>IF(A585="Lead",IF(G585="New Lead",0,1),0)</f>
        <v>1</v>
      </c>
      <c r="R585" s="40">
        <f>IF(A585="Lead",IF(G585="Lost",1,0),0)</f>
        <v>0</v>
      </c>
      <c r="S585" t="n">
        <v>1</v>
      </c>
      <c r="T585" t="n">
        <v>0</v>
      </c>
      <c r="U585" t="n">
        <v>0</v>
      </c>
      <c r="V585" t="n">
        <v>0</v>
      </c>
      <c r="W585" t="n">
        <v>0</v>
      </c>
      <c r="X585" t="n">
        <v>0</v>
      </c>
      <c r="Y585">
        <f>IF(AND(A585="Lead",COUNTIF(MetaCamps,C585)&gt;0),1,0)</f>
        <v>1</v>
      </c>
      <c r="Z585">
        <f>IF(Y585=1,P585,0)</f>
        <v>0</v>
      </c>
    </row>
    <row r="586">
      <c r="A586" t="inlineStr">
        <is>
          <t>Lead</t>
        </is>
      </c>
      <c r="B586" s="39" t="str">
        <f>IFERROR(INDEX(CampTypes,MATCH(C586,CampList,0)),"Unattributed")</f>
        <v>New</v>
      </c>
      <c r="C586" t="inlineStr">
        <is>
          <t>ABO | Natuf | Leads | Unit Franchise | India | Oct26 | V1</t>
        </is>
      </c>
      <c r="D586" t="inlineStr">
        <is>
          <t>Natuf | Broad | Tier1 + Growth Cities | Oct26 | V1</t>
        </is>
      </c>
      <c r="E586" t="inlineStr">
        <is>
          <t>Natuf | Reel | Brand Ambassador | Heard Of Owning A Cafe | V1</t>
        </is>
      </c>
      <c r="F586" t="inlineStr">
        <is>
          <t>In House Natuf</t>
        </is>
      </c>
      <c r="G586" t="inlineStr">
        <is>
          <t>Details Shared</t>
        </is>
      </c>
      <c r="H586" s="39" t="str">
        <f>IF(ISNUMBER(MATCH(G586,QualityStatuses,0)),"Quality Lead","Non-Quality Lead")</f>
        <v>Quality Lead</v>
      </c>
      <c r="I586" t="inlineStr">
        <is>
          <t>2026-10</t>
        </is>
      </c>
      <c r="J586" t="inlineStr">
        <is>
          <t>Wk of 2026-10-26</t>
        </is>
      </c>
      <c r="K586" t="inlineStr">
        <is>
          <t>Vikas Pathak</t>
        </is>
      </c>
      <c r="L586" t="inlineStr">
        <is>
          <t>Facebook</t>
        </is>
      </c>
      <c r="M586" t="inlineStr">
        <is>
          <t>Direct (campaign tagged in CRM)</t>
        </is>
      </c>
      <c r="N586" t="inlineStr">
        <is>
          <t>6ae068a8d3e8fed9edd7767c</t>
        </is>
      </c>
      <c r="O586" t="n">
        <v>1</v>
      </c>
      <c r="P586" s="40">
        <f>IF(A586="Lead",IF(ISNUMBER(MATCH(G586,QualityStatuses,0)),1,0),0)</f>
        <v>1</v>
      </c>
      <c r="Q586" s="40">
        <f>IF(A586="Lead",IF(G586="New Lead",0,1),0)</f>
        <v>1</v>
      </c>
      <c r="R586" s="40">
        <f>IF(A586="Lead",IF(G586="Lost",1,0),0)</f>
        <v>0</v>
      </c>
      <c r="S586" t="n">
        <v>1</v>
      </c>
      <c r="T586" t="n">
        <v>1</v>
      </c>
      <c r="U586" t="n">
        <v>0</v>
      </c>
      <c r="V586" t="n">
        <v>0</v>
      </c>
      <c r="W586" t="n">
        <v>0</v>
      </c>
      <c r="X586" t="n">
        <v>0</v>
      </c>
      <c r="Y586">
        <f>IF(AND(A586="Lead",COUNTIF(MetaCamps,C586)&gt;0),1,0)</f>
        <v>1</v>
      </c>
      <c r="Z586">
        <f>IF(Y586=1,P586,0)</f>
        <v>1</v>
      </c>
    </row>
    <row r="587">
      <c r="A587" t="inlineStr">
        <is>
          <t>Lead</t>
        </is>
      </c>
      <c r="B587" s="39" t="str">
        <f>IFERROR(INDEX(CampTypes,MATCH(C587,CampList,0)),"Unattributed")</f>
        <v>New</v>
      </c>
      <c r="C587" t="inlineStr">
        <is>
          <t>ABO | Natuf | Leads | Unit Franchise | India | Oct26 | V1</t>
        </is>
      </c>
      <c r="D587" t="inlineStr">
        <is>
          <t>Natuf | Broad | Tier1 + Growth Cities | Oct26 | V1</t>
        </is>
      </c>
      <c r="E587" t="inlineStr">
        <is>
          <t>Natuf | Reel | Brand Ambassador | Heard Of Owning A Cafe | V1</t>
        </is>
      </c>
      <c r="F587" t="inlineStr">
        <is>
          <t>In House Natuf</t>
        </is>
      </c>
      <c r="G587" t="inlineStr">
        <is>
          <t>New Lead</t>
        </is>
      </c>
      <c r="H587" s="39" t="str">
        <f>IF(ISNUMBER(MATCH(G587,QualityStatuses,0)),"Quality Lead","Non-Quality Lead")</f>
        <v>Non-Quality Lead</v>
      </c>
      <c r="I587" t="inlineStr">
        <is>
          <t>2026-10</t>
        </is>
      </c>
      <c r="J587" t="inlineStr">
        <is>
          <t>Wk of 2026-10-26</t>
        </is>
      </c>
      <c r="K587" t="inlineStr">
        <is>
          <t>(Unassigned)</t>
        </is>
      </c>
      <c r="L587" t="inlineStr">
        <is>
          <t>Facebook</t>
        </is>
      </c>
      <c r="M587" t="inlineStr">
        <is>
          <t>Direct (campaign tagged in CRM)</t>
        </is>
      </c>
      <c r="N587" t="inlineStr">
        <is>
          <t>6ae063d6dc7a5cc2023244e9</t>
        </is>
      </c>
      <c r="O587" t="n">
        <v>1</v>
      </c>
      <c r="P587" s="40">
        <f>IF(A587="Lead",IF(ISNUMBER(MATCH(G587,QualityStatuses,0)),1,0),0)</f>
        <v>0</v>
      </c>
      <c r="Q587" s="40">
        <f>IF(A587="Lead",IF(G587="New Lead",0,1),0)</f>
        <v>0</v>
      </c>
      <c r="R587" s="40">
        <f>IF(A587="Lead",IF(G587="Lost",1,0),0)</f>
        <v>0</v>
      </c>
      <c r="S587" t="n">
        <v>0</v>
      </c>
      <c r="T587" t="n">
        <v>0</v>
      </c>
      <c r="U587" t="n">
        <v>0</v>
      </c>
      <c r="V587" t="n">
        <v>0</v>
      </c>
      <c r="W587" t="n">
        <v>0</v>
      </c>
      <c r="X587" t="n">
        <v>0</v>
      </c>
      <c r="Y587">
        <f>IF(AND(A587="Lead",COUNTIF(MetaCamps,C587)&gt;0),1,0)</f>
        <v>1</v>
      </c>
      <c r="Z587">
        <f>IF(Y587=1,P587,0)</f>
        <v>0</v>
      </c>
    </row>
    <row r="588">
      <c r="A588" t="inlineStr">
        <is>
          <t>Lead</t>
        </is>
      </c>
      <c r="B588" s="39" t="str">
        <f>IFERROR(INDEX(CampTypes,MATCH(C588,CampList,0)),"Unattributed")</f>
        <v>New</v>
      </c>
      <c r="C588" t="inlineStr">
        <is>
          <t>ABO | Natuf | Leads | Unit Franchise | India | Oct26 | V1</t>
        </is>
      </c>
      <c r="D588" t="inlineStr">
        <is>
          <t>Natuf | Broad | Tier1 + Growth Cities | Oct26 | V1</t>
        </is>
      </c>
      <c r="E588" t="inlineStr">
        <is>
          <t>Natuf | Reel | Brand Ambassador | Heard Of Owning A Cafe | V1</t>
        </is>
      </c>
      <c r="F588" t="inlineStr">
        <is>
          <t>In House Natuf</t>
        </is>
      </c>
      <c r="G588" t="inlineStr">
        <is>
          <t>Attempt 2</t>
        </is>
      </c>
      <c r="H588" s="39" t="str">
        <f>IF(ISNUMBER(MATCH(G588,QualityStatuses,0)),"Quality Lead","Non-Quality Lead")</f>
        <v>Non-Quality Lead</v>
      </c>
      <c r="I588" t="inlineStr">
        <is>
          <t>2026-10</t>
        </is>
      </c>
      <c r="J588" t="inlineStr">
        <is>
          <t>Wk of 2026-10-26</t>
        </is>
      </c>
      <c r="K588" t="inlineStr">
        <is>
          <t>Vikas Pathak</t>
        </is>
      </c>
      <c r="L588" t="inlineStr">
        <is>
          <t>Facebook</t>
        </is>
      </c>
      <c r="M588" t="inlineStr">
        <is>
          <t>Direct (campaign tagged in CRM)</t>
        </is>
      </c>
      <c r="N588" t="inlineStr">
        <is>
          <t>6ae0639b5a2adfa6fa78c12f</t>
        </is>
      </c>
      <c r="O588" t="n">
        <v>1</v>
      </c>
      <c r="P588" s="40">
        <f>IF(A588="Lead",IF(ISNUMBER(MATCH(G588,QualityStatuses,0)),1,0),0)</f>
        <v>0</v>
      </c>
      <c r="Q588" s="40">
        <f>IF(A588="Lead",IF(G588="New Lead",0,1),0)</f>
        <v>1</v>
      </c>
      <c r="R588" s="40">
        <f>IF(A588="Lead",IF(G588="Lost",1,0),0)</f>
        <v>0</v>
      </c>
      <c r="S588" t="n">
        <v>2</v>
      </c>
      <c r="T588" t="n">
        <v>0</v>
      </c>
      <c r="U588" t="n">
        <v>0</v>
      </c>
      <c r="V588" t="n">
        <v>0</v>
      </c>
      <c r="W588" t="n">
        <v>0</v>
      </c>
      <c r="X588" t="n">
        <v>0</v>
      </c>
      <c r="Y588">
        <f>IF(AND(A588="Lead",COUNTIF(MetaCamps,C588)&gt;0),1,0)</f>
        <v>1</v>
      </c>
      <c r="Z588">
        <f>IF(Y588=1,P588,0)</f>
        <v>0</v>
      </c>
    </row>
    <row r="589">
      <c r="A589" t="inlineStr">
        <is>
          <t>Lead</t>
        </is>
      </c>
      <c r="B589" s="39" t="str">
        <f>IFERROR(INDEX(CampTypes,MATCH(C589,CampList,0)),"Unattributed")</f>
        <v>New</v>
      </c>
      <c r="C589" t="inlineStr">
        <is>
          <t>ABO | Natuf | Leads | Master Franchise | India | Oct26 | V1</t>
        </is>
      </c>
      <c r="D589" t="inlineStr">
        <is>
          <t>Natuf | Investors | Tier1 + Growth Cities | Oct26 | V1</t>
        </is>
      </c>
      <c r="E589" t="inlineStr">
        <is>
          <t>Natuf | Static | Become A Levantine Food | V1</t>
        </is>
      </c>
      <c r="F589" t="inlineStr">
        <is>
          <t>Natuf_MF</t>
        </is>
      </c>
      <c r="G589" t="inlineStr">
        <is>
          <t>Attempt 1</t>
        </is>
      </c>
      <c r="H589" s="39" t="str">
        <f>IF(ISNUMBER(MATCH(G589,QualityStatuses,0)),"Quality Lead","Non-Quality Lead")</f>
        <v>Non-Quality Lead</v>
      </c>
      <c r="I589" t="inlineStr">
        <is>
          <t>2026-10</t>
        </is>
      </c>
      <c r="J589" t="inlineStr">
        <is>
          <t>Wk of 2026-10-26</t>
        </is>
      </c>
      <c r="K589" t="inlineStr">
        <is>
          <t>Marshal Malbari</t>
        </is>
      </c>
      <c r="L589" t="inlineStr">
        <is>
          <t>Facebook</t>
        </is>
      </c>
      <c r="M589" t="inlineStr">
        <is>
          <t>Direct (campaign tagged in CRM)</t>
        </is>
      </c>
      <c r="N589" t="inlineStr">
        <is>
          <t>6ae0631ae8e729003b35e8eb</t>
        </is>
      </c>
      <c r="O589" t="n">
        <v>1</v>
      </c>
      <c r="P589" s="40">
        <f>IF(A589="Lead",IF(ISNUMBER(MATCH(G589,QualityStatuses,0)),1,0),0)</f>
        <v>0</v>
      </c>
      <c r="Q589" s="40">
        <f>IF(A589="Lead",IF(G589="New Lead",0,1),0)</f>
        <v>1</v>
      </c>
      <c r="R589" s="40">
        <f>IF(A589="Lead",IF(G589="Lost",1,0),0)</f>
        <v>0</v>
      </c>
      <c r="S589" t="n">
        <v>1</v>
      </c>
      <c r="T589" t="n">
        <v>0</v>
      </c>
      <c r="U589" t="n">
        <v>0</v>
      </c>
      <c r="V589" t="n">
        <v>0</v>
      </c>
      <c r="W589" t="n">
        <v>0</v>
      </c>
      <c r="X589" t="n">
        <v>0</v>
      </c>
      <c r="Y589">
        <f>IF(AND(A589="Lead",COUNTIF(MetaCamps,C589)&gt;0),1,0)</f>
        <v>1</v>
      </c>
      <c r="Z589">
        <f>IF(Y589=1,P589,0)</f>
        <v>0</v>
      </c>
    </row>
    <row r="590">
      <c r="A590" t="inlineStr">
        <is>
          <t>Lead</t>
        </is>
      </c>
      <c r="B590" s="39" t="str">
        <f>IFERROR(INDEX(CampTypes,MATCH(C590,CampList,0)),"Unattributed")</f>
        <v>New</v>
      </c>
      <c r="C590" t="inlineStr">
        <is>
          <t>ABO | Natuf | Leads | Unit Franchise | India | Oct26 | V1</t>
        </is>
      </c>
      <c r="D590" t="inlineStr">
        <is>
          <t>Natuf | Investors | Tier1 + Growth Cities | Oct26 | V1</t>
        </is>
      </c>
      <c r="E590" t="inlineStr">
        <is>
          <t>Natuf | Reel | Brand Ambassador | Heard Of Owning A Cafe | V1</t>
        </is>
      </c>
      <c r="F590" t="inlineStr">
        <is>
          <t>In House Natuf</t>
        </is>
      </c>
      <c r="G590" t="inlineStr">
        <is>
          <t>New Lead</t>
        </is>
      </c>
      <c r="H590" s="39" t="str">
        <f>IF(ISNUMBER(MATCH(G590,QualityStatuses,0)),"Quality Lead","Non-Quality Lead")</f>
        <v>Non-Quality Lead</v>
      </c>
      <c r="I590" t="inlineStr">
        <is>
          <t>2026-10</t>
        </is>
      </c>
      <c r="J590" t="inlineStr">
        <is>
          <t>Wk of 2026-10-26</t>
        </is>
      </c>
      <c r="K590" t="inlineStr">
        <is>
          <t>(Unassigned)</t>
        </is>
      </c>
      <c r="L590" t="inlineStr">
        <is>
          <t>Facebook</t>
        </is>
      </c>
      <c r="M590" t="inlineStr">
        <is>
          <t>Direct (campaign tagged in CRM)</t>
        </is>
      </c>
      <c r="N590" t="inlineStr">
        <is>
          <t>6ae062d5e8303f00642f08ef</t>
        </is>
      </c>
      <c r="O590" t="n">
        <v>1</v>
      </c>
      <c r="P590" s="40">
        <f>IF(A590="Lead",IF(ISNUMBER(MATCH(G590,QualityStatuses,0)),1,0),0)</f>
        <v>0</v>
      </c>
      <c r="Q590" s="40">
        <f>IF(A590="Lead",IF(G590="New Lead",0,1),0)</f>
        <v>0</v>
      </c>
      <c r="R590" s="40">
        <f>IF(A590="Lead",IF(G590="Lost",1,0),0)</f>
        <v>0</v>
      </c>
      <c r="S590" t="n">
        <v>0</v>
      </c>
      <c r="T590" t="n">
        <v>0</v>
      </c>
      <c r="U590" t="n">
        <v>0</v>
      </c>
      <c r="V590" t="n">
        <v>0</v>
      </c>
      <c r="W590" t="n">
        <v>0</v>
      </c>
      <c r="X590" t="n">
        <v>0</v>
      </c>
      <c r="Y590">
        <f>IF(AND(A590="Lead",COUNTIF(MetaCamps,C590)&gt;0),1,0)</f>
        <v>1</v>
      </c>
      <c r="Z590">
        <f>IF(Y590=1,P590,0)</f>
        <v>0</v>
      </c>
    </row>
    <row r="591">
      <c r="A591" t="inlineStr">
        <is>
          <t>Lead</t>
        </is>
      </c>
      <c r="B591" s="39" t="str">
        <f>IFERROR(INDEX(CampTypes,MATCH(C591,CampList,0)),"Unattributed")</f>
        <v>New</v>
      </c>
      <c r="C591" t="inlineStr">
        <is>
          <t>ABO | Natuf | Leads | Unit Franchise | India | Oct26 | V1</t>
        </is>
      </c>
      <c r="D591" t="inlineStr">
        <is>
          <t>Natuf | Investors | Tier1 + Growth Cities | Oct26 | V1</t>
        </is>
      </c>
      <c r="E591" t="inlineStr">
        <is>
          <t>Natuf | Reel | Brand Ambassador | Heard Of Owning A Cafe | V1</t>
        </is>
      </c>
      <c r="F591" t="inlineStr">
        <is>
          <t>In House Natuf</t>
        </is>
      </c>
      <c r="G591" t="inlineStr">
        <is>
          <t>Attempt 3</t>
        </is>
      </c>
      <c r="H591" s="39" t="str">
        <f>IF(ISNUMBER(MATCH(G591,QualityStatuses,0)),"Quality Lead","Non-Quality Lead")</f>
        <v>Non-Quality Lead</v>
      </c>
      <c r="I591" t="inlineStr">
        <is>
          <t>2026-10</t>
        </is>
      </c>
      <c r="J591" t="inlineStr">
        <is>
          <t>Wk of 2026-10-26</t>
        </is>
      </c>
      <c r="K591" t="inlineStr">
        <is>
          <t>Marshal Malbari</t>
        </is>
      </c>
      <c r="L591" t="inlineStr">
        <is>
          <t>Facebook</t>
        </is>
      </c>
      <c r="M591" t="inlineStr">
        <is>
          <t>Direct (campaign tagged in CRM)</t>
        </is>
      </c>
      <c r="N591" t="inlineStr">
        <is>
          <t>6ae062a4af27d091f9411801</t>
        </is>
      </c>
      <c r="O591" t="n">
        <v>1</v>
      </c>
      <c r="P591" s="40">
        <f>IF(A591="Lead",IF(ISNUMBER(MATCH(G591,QualityStatuses,0)),1,0),0)</f>
        <v>0</v>
      </c>
      <c r="Q591" s="40">
        <f>IF(A591="Lead",IF(G591="New Lead",0,1),0)</f>
        <v>1</v>
      </c>
      <c r="R591" s="40">
        <f>IF(A591="Lead",IF(G591="Lost",1,0),0)</f>
        <v>0</v>
      </c>
      <c r="S591" t="n">
        <v>3</v>
      </c>
      <c r="T591" t="n">
        <v>3</v>
      </c>
      <c r="U591" t="n">
        <v>0</v>
      </c>
      <c r="V591" t="n">
        <v>0</v>
      </c>
      <c r="W591" t="n">
        <v>0</v>
      </c>
      <c r="X591" t="n">
        <v>0</v>
      </c>
      <c r="Y591">
        <f>IF(AND(A591="Lead",COUNTIF(MetaCamps,C591)&gt;0),1,0)</f>
        <v>1</v>
      </c>
      <c r="Z591">
        <f>IF(Y591=1,P591,0)</f>
        <v>0</v>
      </c>
    </row>
    <row r="592">
      <c r="A592" t="inlineStr">
        <is>
          <t>Lead</t>
        </is>
      </c>
      <c r="B592" s="39" t="str">
        <f>IFERROR(INDEX(CampTypes,MATCH(C592,CampList,0)),"Unattributed")</f>
        <v>New</v>
      </c>
      <c r="C592" t="inlineStr">
        <is>
          <t>ABO | Natuf | Leads | Unit Franchise | India | Oct26 | V1</t>
        </is>
      </c>
      <c r="D592" t="inlineStr">
        <is>
          <t>Natuf | Investors | Tier1 + Growth Cities | Oct26 | V1</t>
        </is>
      </c>
      <c r="E592" t="inlineStr">
        <is>
          <t>Natuf | Reel | Brand Ambassador | Heard Of Owning A Cafe | V1</t>
        </is>
      </c>
      <c r="F592" t="inlineStr">
        <is>
          <t>In House Natuf</t>
        </is>
      </c>
      <c r="G592" t="inlineStr">
        <is>
          <t>New Lead</t>
        </is>
      </c>
      <c r="H592" s="39" t="str">
        <f>IF(ISNUMBER(MATCH(G592,QualityStatuses,0)),"Quality Lead","Non-Quality Lead")</f>
        <v>Non-Quality Lead</v>
      </c>
      <c r="I592" t="inlineStr">
        <is>
          <t>2026-10</t>
        </is>
      </c>
      <c r="J592" t="inlineStr">
        <is>
          <t>Wk of 2026-10-26</t>
        </is>
      </c>
      <c r="K592" t="inlineStr">
        <is>
          <t>(Unassigned)</t>
        </is>
      </c>
      <c r="L592" t="inlineStr">
        <is>
          <t>Facebook</t>
        </is>
      </c>
      <c r="M592" t="inlineStr">
        <is>
          <t>Direct (campaign tagged in CRM)</t>
        </is>
      </c>
      <c r="N592" t="inlineStr">
        <is>
          <t>6ae06274e8e729003b35e784</t>
        </is>
      </c>
      <c r="O592" t="n">
        <v>1</v>
      </c>
      <c r="P592" s="40">
        <f>IF(A592="Lead",IF(ISNUMBER(MATCH(G592,QualityStatuses,0)),1,0),0)</f>
        <v>0</v>
      </c>
      <c r="Q592" s="40">
        <f>IF(A592="Lead",IF(G592="New Lead",0,1),0)</f>
        <v>0</v>
      </c>
      <c r="R592" s="40">
        <f>IF(A592="Lead",IF(G592="Lost",1,0),0)</f>
        <v>0</v>
      </c>
      <c r="S592" t="n">
        <v>0</v>
      </c>
      <c r="T592" t="n">
        <v>0</v>
      </c>
      <c r="U592" t="n">
        <v>0</v>
      </c>
      <c r="V592" t="n">
        <v>0</v>
      </c>
      <c r="W592" t="n">
        <v>0</v>
      </c>
      <c r="X592" t="n">
        <v>0</v>
      </c>
      <c r="Y592">
        <f>IF(AND(A592="Lead",COUNTIF(MetaCamps,C592)&gt;0),1,0)</f>
        <v>1</v>
      </c>
      <c r="Z592">
        <f>IF(Y592=1,P592,0)</f>
        <v>0</v>
      </c>
    </row>
    <row r="593">
      <c r="A593" t="inlineStr">
        <is>
          <t>Lead</t>
        </is>
      </c>
      <c r="B593" s="39" t="str">
        <f>IFERROR(INDEX(CampTypes,MATCH(C593,CampList,0)),"Unattributed")</f>
        <v>New</v>
      </c>
      <c r="C593" t="inlineStr">
        <is>
          <t>ABO | Natuf | Leads | Unit Franchise | India | Oct26 | V1</t>
        </is>
      </c>
      <c r="D593" t="inlineStr">
        <is>
          <t>Natuf | Business Owners | Tier1 + Growth Cities | Oct26 | V1</t>
        </is>
      </c>
      <c r="E593" t="inlineStr">
        <is>
          <t>Natuf | Reel | Brand Ambassador | Heard Of Owning A Cafe | V1</t>
        </is>
      </c>
      <c r="F593" t="inlineStr">
        <is>
          <t>In House Natuf</t>
        </is>
      </c>
      <c r="G593" t="inlineStr">
        <is>
          <t>Attempt 1</t>
        </is>
      </c>
      <c r="H593" s="39" t="str">
        <f>IF(ISNUMBER(MATCH(G593,QualityStatuses,0)),"Quality Lead","Non-Quality Lead")</f>
        <v>Non-Quality Lead</v>
      </c>
      <c r="I593" t="inlineStr">
        <is>
          <t>2026-10</t>
        </is>
      </c>
      <c r="J593" t="inlineStr">
        <is>
          <t>Wk of 2026-10-26</t>
        </is>
      </c>
      <c r="K593" t="inlineStr">
        <is>
          <t>Marshal Malbari</t>
        </is>
      </c>
      <c r="L593" t="inlineStr">
        <is>
          <t>Facebook</t>
        </is>
      </c>
      <c r="M593" t="inlineStr">
        <is>
          <t>Direct (campaign tagged in CRM)</t>
        </is>
      </c>
      <c r="N593" t="inlineStr">
        <is>
          <t>6ae0619123992f7a2bb6a0e6</t>
        </is>
      </c>
      <c r="O593" t="n">
        <v>1</v>
      </c>
      <c r="P593" s="40">
        <f>IF(A593="Lead",IF(ISNUMBER(MATCH(G593,QualityStatuses,0)),1,0),0)</f>
        <v>0</v>
      </c>
      <c r="Q593" s="40">
        <f>IF(A593="Lead",IF(G593="New Lead",0,1),0)</f>
        <v>1</v>
      </c>
      <c r="R593" s="40">
        <f>IF(A593="Lead",IF(G593="Lost",1,0),0)</f>
        <v>0</v>
      </c>
      <c r="S593" t="n">
        <v>1</v>
      </c>
      <c r="T593" t="n">
        <v>1</v>
      </c>
      <c r="U593" t="n">
        <v>0</v>
      </c>
      <c r="V593" t="n">
        <v>0</v>
      </c>
      <c r="W593" t="n">
        <v>0</v>
      </c>
      <c r="X593" t="n">
        <v>0</v>
      </c>
      <c r="Y593">
        <f>IF(AND(A593="Lead",COUNTIF(MetaCamps,C593)&gt;0),1,0)</f>
        <v>1</v>
      </c>
      <c r="Z593">
        <f>IF(Y593=1,P593,0)</f>
        <v>0</v>
      </c>
    </row>
    <row r="594">
      <c r="A594" t="inlineStr">
        <is>
          <t>Lead</t>
        </is>
      </c>
      <c r="B594" s="39" t="str">
        <f>IFERROR(INDEX(CampTypes,MATCH(C594,CampList,0)),"Unattributed")</f>
        <v>New</v>
      </c>
      <c r="C594" t="inlineStr">
        <is>
          <t>ABO | Natuf | Leads | Unit Franchise | India | Oct26 | V1</t>
        </is>
      </c>
      <c r="D594" t="inlineStr">
        <is>
          <t>Natuf | LAL 1% | India | Jul26 | V1</t>
        </is>
      </c>
      <c r="E594" t="inlineStr">
        <is>
          <t>Natuf | Reel | Brand Ambassador | Heard Of Owning A Cafe | V1</t>
        </is>
      </c>
      <c r="F594" t="inlineStr">
        <is>
          <t>In House Natuf</t>
        </is>
      </c>
      <c r="G594" t="inlineStr">
        <is>
          <t>New Lead</t>
        </is>
      </c>
      <c r="H594" s="39" t="str">
        <f>IF(ISNUMBER(MATCH(G594,QualityStatuses,0)),"Quality Lead","Non-Quality Lead")</f>
        <v>Non-Quality Lead</v>
      </c>
      <c r="I594" t="inlineStr">
        <is>
          <t>2026-10</t>
        </is>
      </c>
      <c r="J594" t="inlineStr">
        <is>
          <t>Wk of 2026-10-26</t>
        </is>
      </c>
      <c r="K594" t="inlineStr">
        <is>
          <t>(Unassigned)</t>
        </is>
      </c>
      <c r="L594" t="inlineStr">
        <is>
          <t>Facebook</t>
        </is>
      </c>
      <c r="M594" t="inlineStr">
        <is>
          <t>Direct (campaign tagged in CRM)</t>
        </is>
      </c>
      <c r="N594" t="inlineStr">
        <is>
          <t>6ae0614204271a75f2302ae2</t>
        </is>
      </c>
      <c r="O594" t="n">
        <v>1</v>
      </c>
      <c r="P594" s="40">
        <f>IF(A594="Lead",IF(ISNUMBER(MATCH(G594,QualityStatuses,0)),1,0),0)</f>
        <v>0</v>
      </c>
      <c r="Q594" s="40">
        <f>IF(A594="Lead",IF(G594="New Lead",0,1),0)</f>
        <v>0</v>
      </c>
      <c r="R594" s="40">
        <f>IF(A594="Lead",IF(G594="Lost",1,0),0)</f>
        <v>0</v>
      </c>
      <c r="S594" t="n">
        <v>0</v>
      </c>
      <c r="T594" t="n">
        <v>0</v>
      </c>
      <c r="U594" t="n">
        <v>0</v>
      </c>
      <c r="V594" t="n">
        <v>0</v>
      </c>
      <c r="W594" t="n">
        <v>0</v>
      </c>
      <c r="X594" t="n">
        <v>0</v>
      </c>
      <c r="Y594">
        <f>IF(AND(A594="Lead",COUNTIF(MetaCamps,C594)&gt;0),1,0)</f>
        <v>1</v>
      </c>
      <c r="Z594">
        <f>IF(Y594=1,P594,0)</f>
        <v>0</v>
      </c>
    </row>
    <row r="595">
      <c r="A595" t="inlineStr">
        <is>
          <t>Lead</t>
        </is>
      </c>
      <c r="B595" s="39" t="str">
        <f>IFERROR(INDEX(CampTypes,MATCH(C595,CampList,0)),"Unattributed")</f>
        <v>New</v>
      </c>
      <c r="C595" t="inlineStr">
        <is>
          <t>ABO | Natuf | Leads | Unit Franchise | India | Oct26 | V1</t>
        </is>
      </c>
      <c r="D595" t="inlineStr">
        <is>
          <t>Natuf | Investors | Tier1 + Growth Cities | Oct26 | V1</t>
        </is>
      </c>
      <c r="E595" t="inlineStr">
        <is>
          <t>Natuf | Reel | Brand Ambassador | Heard Of Owning A Cafe | V1</t>
        </is>
      </c>
      <c r="F595" t="inlineStr">
        <is>
          <t>In House Natuf</t>
        </is>
      </c>
      <c r="G595" t="inlineStr">
        <is>
          <t>Attempt 1</t>
        </is>
      </c>
      <c r="H595" s="39" t="str">
        <f>IF(ISNUMBER(MATCH(G595,QualityStatuses,0)),"Quality Lead","Non-Quality Lead")</f>
        <v>Non-Quality Lead</v>
      </c>
      <c r="I595" t="inlineStr">
        <is>
          <t>2026-10</t>
        </is>
      </c>
      <c r="J595" t="inlineStr">
        <is>
          <t>Wk of 2026-10-26</t>
        </is>
      </c>
      <c r="K595" t="inlineStr">
        <is>
          <t>Marshal Malbari</t>
        </is>
      </c>
      <c r="L595" t="inlineStr">
        <is>
          <t>Facebook</t>
        </is>
      </c>
      <c r="M595" t="inlineStr">
        <is>
          <t>Direct (campaign tagged in CRM)</t>
        </is>
      </c>
      <c r="N595" t="inlineStr">
        <is>
          <t>6ae05ffa23992f7a2bb69e39</t>
        </is>
      </c>
      <c r="O595" t="n">
        <v>1</v>
      </c>
      <c r="P595" s="40">
        <f>IF(A595="Lead",IF(ISNUMBER(MATCH(G595,QualityStatuses,0)),1,0),0)</f>
        <v>0</v>
      </c>
      <c r="Q595" s="40">
        <f>IF(A595="Lead",IF(G595="New Lead",0,1),0)</f>
        <v>1</v>
      </c>
      <c r="R595" s="40">
        <f>IF(A595="Lead",IF(G595="Lost",1,0),0)</f>
        <v>0</v>
      </c>
      <c r="S595" t="n">
        <v>1</v>
      </c>
      <c r="T595" t="n">
        <v>1</v>
      </c>
      <c r="U595" t="n">
        <v>0</v>
      </c>
      <c r="V595" t="n">
        <v>0</v>
      </c>
      <c r="W595" t="n">
        <v>0</v>
      </c>
      <c r="X595" t="n">
        <v>0</v>
      </c>
      <c r="Y595">
        <f>IF(AND(A595="Lead",COUNTIF(MetaCamps,C595)&gt;0),1,0)</f>
        <v>1</v>
      </c>
      <c r="Z595">
        <f>IF(Y595=1,P595,0)</f>
        <v>0</v>
      </c>
    </row>
    <row r="596">
      <c r="A596" t="inlineStr">
        <is>
          <t>Lead</t>
        </is>
      </c>
      <c r="B596" s="39" t="str">
        <f>IFERROR(INDEX(CampTypes,MATCH(C596,CampList,0)),"Unattributed")</f>
        <v>New</v>
      </c>
      <c r="C596" t="inlineStr">
        <is>
          <t>ABO | Natuf | Leads | Unit Franchise | India | Oct26 | V1</t>
        </is>
      </c>
      <c r="D596" t="inlineStr">
        <is>
          <t>Natuf | LAL 1% | India | Jul26 | V1</t>
        </is>
      </c>
      <c r="E596" t="inlineStr">
        <is>
          <t>Natuf | Reel | Brand Ambassador | Heard Of Owning A Cafe | V1</t>
        </is>
      </c>
      <c r="F596" t="inlineStr">
        <is>
          <t>In House Natuf</t>
        </is>
      </c>
      <c r="G596" t="inlineStr">
        <is>
          <t>New Lead</t>
        </is>
      </c>
      <c r="H596" s="39" t="str">
        <f>IF(ISNUMBER(MATCH(G596,QualityStatuses,0)),"Quality Lead","Non-Quality Lead")</f>
        <v>Non-Quality Lead</v>
      </c>
      <c r="I596" t="inlineStr">
        <is>
          <t>2026-10</t>
        </is>
      </c>
      <c r="J596" t="inlineStr">
        <is>
          <t>Wk of 2026-10-26</t>
        </is>
      </c>
      <c r="K596" t="inlineStr">
        <is>
          <t>(Unassigned)</t>
        </is>
      </c>
      <c r="L596" t="inlineStr">
        <is>
          <t>Facebook</t>
        </is>
      </c>
      <c r="M596" t="inlineStr">
        <is>
          <t>Direct (campaign tagged in CRM)</t>
        </is>
      </c>
      <c r="N596" t="inlineStr">
        <is>
          <t>6ae05f597b0fd7c3f163c027</t>
        </is>
      </c>
      <c r="O596" t="n">
        <v>1</v>
      </c>
      <c r="P596" s="40">
        <f>IF(A596="Lead",IF(ISNUMBER(MATCH(G596,QualityStatuses,0)),1,0),0)</f>
        <v>0</v>
      </c>
      <c r="Q596" s="40">
        <f>IF(A596="Lead",IF(G596="New Lead",0,1),0)</f>
        <v>0</v>
      </c>
      <c r="R596" s="40">
        <f>IF(A596="Lead",IF(G596="Lost",1,0),0)</f>
        <v>0</v>
      </c>
      <c r="S596" t="n">
        <v>0</v>
      </c>
      <c r="T596" t="n">
        <v>0</v>
      </c>
      <c r="U596" t="n">
        <v>0</v>
      </c>
      <c r="V596" t="n">
        <v>0</v>
      </c>
      <c r="W596" t="n">
        <v>0</v>
      </c>
      <c r="X596" t="n">
        <v>0</v>
      </c>
      <c r="Y596">
        <f>IF(AND(A596="Lead",COUNTIF(MetaCamps,C596)&gt;0),1,0)</f>
        <v>1</v>
      </c>
      <c r="Z596">
        <f>IF(Y596=1,P596,0)</f>
        <v>0</v>
      </c>
    </row>
    <row r="597">
      <c r="A597" t="inlineStr">
        <is>
          <t>Lead</t>
        </is>
      </c>
      <c r="B597" s="39" t="str">
        <f>IFERROR(INDEX(CampTypes,MATCH(C597,CampList,0)),"Unattributed")</f>
        <v>New</v>
      </c>
      <c r="C597" t="inlineStr">
        <is>
          <t>ABO | Natuf | Leads | Unit Franchise | India | Oct26 | V1</t>
        </is>
      </c>
      <c r="D597" t="inlineStr">
        <is>
          <t>Natuf | Investors | Tier1 + Growth Cities | Oct26 | V1</t>
        </is>
      </c>
      <c r="E597" t="inlineStr">
        <is>
          <t>Natuf | Reel | Brand Ambassador | Heard Of Owning A Cafe | V1</t>
        </is>
      </c>
      <c r="F597" t="inlineStr">
        <is>
          <t>In House Natuf</t>
        </is>
      </c>
      <c r="G597" t="inlineStr">
        <is>
          <t>Attempt 3</t>
        </is>
      </c>
      <c r="H597" s="39" t="str">
        <f>IF(ISNUMBER(MATCH(G597,QualityStatuses,0)),"Quality Lead","Non-Quality Lead")</f>
        <v>Non-Quality Lead</v>
      </c>
      <c r="I597" t="inlineStr">
        <is>
          <t>2026-10</t>
        </is>
      </c>
      <c r="J597" t="inlineStr">
        <is>
          <t>Wk of 2026-10-26</t>
        </is>
      </c>
      <c r="K597" t="inlineStr">
        <is>
          <t>Marshal Malbari</t>
        </is>
      </c>
      <c r="L597" t="inlineStr">
        <is>
          <t>Facebook</t>
        </is>
      </c>
      <c r="M597" t="inlineStr">
        <is>
          <t>Direct (campaign tagged in CRM)</t>
        </is>
      </c>
      <c r="N597" t="inlineStr">
        <is>
          <t>6ae05f2d8ab26e9214d68ce3</t>
        </is>
      </c>
      <c r="O597" t="n">
        <v>1</v>
      </c>
      <c r="P597" s="40">
        <f>IF(A597="Lead",IF(ISNUMBER(MATCH(G597,QualityStatuses,0)),1,0),0)</f>
        <v>0</v>
      </c>
      <c r="Q597" s="40">
        <f>IF(A597="Lead",IF(G597="New Lead",0,1),0)</f>
        <v>1</v>
      </c>
      <c r="R597" s="40">
        <f>IF(A597="Lead",IF(G597="Lost",1,0),0)</f>
        <v>0</v>
      </c>
      <c r="S597" t="n">
        <v>3</v>
      </c>
      <c r="T597" t="n">
        <v>0</v>
      </c>
      <c r="U597" t="n">
        <v>0</v>
      </c>
      <c r="V597" t="n">
        <v>0</v>
      </c>
      <c r="W597" t="n">
        <v>0</v>
      </c>
      <c r="X597" t="n">
        <v>0</v>
      </c>
      <c r="Y597">
        <f>IF(AND(A597="Lead",COUNTIF(MetaCamps,C597)&gt;0),1,0)</f>
        <v>1</v>
      </c>
      <c r="Z597">
        <f>IF(Y597=1,P597,0)</f>
        <v>0</v>
      </c>
    </row>
    <row r="598">
      <c r="A598" t="inlineStr">
        <is>
          <t>Lead</t>
        </is>
      </c>
      <c r="B598" s="39" t="str">
        <f>IFERROR(INDEX(CampTypes,MATCH(C598,CampList,0)),"Unattributed")</f>
        <v>New</v>
      </c>
      <c r="C598" t="inlineStr">
        <is>
          <t>ABO | Natuf | Leads | Unit Franchise | India | Oct26 | V1</t>
        </is>
      </c>
      <c r="D598" t="inlineStr">
        <is>
          <t>Natuf | LAL 1% | India | Jul26 | V1</t>
        </is>
      </c>
      <c r="E598" t="inlineStr">
        <is>
          <t>Natuf | Reel | Brand Ambassador | Heard Of Owning A Cafe | V1</t>
        </is>
      </c>
      <c r="F598" t="inlineStr">
        <is>
          <t>In House Natuf</t>
        </is>
      </c>
      <c r="G598" t="inlineStr">
        <is>
          <t>Qualified</t>
        </is>
      </c>
      <c r="H598" s="39" t="str">
        <f>IF(ISNUMBER(MATCH(G598,QualityStatuses,0)),"Quality Lead","Non-Quality Lead")</f>
        <v>Quality Lead</v>
      </c>
      <c r="I598" t="inlineStr">
        <is>
          <t>2026-10</t>
        </is>
      </c>
      <c r="J598" t="inlineStr">
        <is>
          <t>Wk of 2026-10-26</t>
        </is>
      </c>
      <c r="K598" t="inlineStr">
        <is>
          <t>Omkar Navge</t>
        </is>
      </c>
      <c r="L598" t="inlineStr">
        <is>
          <t>Facebook</t>
        </is>
      </c>
      <c r="M598" t="inlineStr">
        <is>
          <t>Direct (campaign tagged in CRM)</t>
        </is>
      </c>
      <c r="N598" t="inlineStr">
        <is>
          <t>6ae05a73525b8bfe6bd71e91</t>
        </is>
      </c>
      <c r="O598" t="n">
        <v>1</v>
      </c>
      <c r="P598" s="40">
        <f>IF(A598="Lead",IF(ISNUMBER(MATCH(G598,QualityStatuses,0)),1,0),0)</f>
        <v>1</v>
      </c>
      <c r="Q598" s="40">
        <f>IF(A598="Lead",IF(G598="New Lead",0,1),0)</f>
        <v>1</v>
      </c>
      <c r="R598" s="40">
        <f>IF(A598="Lead",IF(G598="Lost",1,0),0)</f>
        <v>0</v>
      </c>
      <c r="S598" t="n">
        <v>3</v>
      </c>
      <c r="T598" t="n">
        <v>2</v>
      </c>
      <c r="U598" t="n">
        <v>0</v>
      </c>
      <c r="V598" t="n">
        <v>0</v>
      </c>
      <c r="W598" t="n">
        <v>0</v>
      </c>
      <c r="X598" t="n">
        <v>0</v>
      </c>
      <c r="Y598">
        <f>IF(AND(A598="Lead",COUNTIF(MetaCamps,C598)&gt;0),1,0)</f>
        <v>1</v>
      </c>
      <c r="Z598">
        <f>IF(Y598=1,P598,0)</f>
        <v>1</v>
      </c>
    </row>
    <row r="599">
      <c r="A599" t="inlineStr">
        <is>
          <t>Lead</t>
        </is>
      </c>
      <c r="B599" s="39" t="str">
        <f>IFERROR(INDEX(CampTypes,MATCH(C599,CampList,0)),"Unattributed")</f>
        <v>New</v>
      </c>
      <c r="C599" t="inlineStr">
        <is>
          <t>ABO | Natuf | Leads | Unit Franchise | India | Oct26 | V1</t>
        </is>
      </c>
      <c r="D599" t="inlineStr">
        <is>
          <t>Natuf | LAL 1% | India | Jul26 | V1</t>
        </is>
      </c>
      <c r="E599" t="inlineStr">
        <is>
          <t>Natuf | Reel | Brand Ambassador | Heard Of Owning A Cafe | V1</t>
        </is>
      </c>
      <c r="F599" t="inlineStr">
        <is>
          <t>In House Natuf</t>
        </is>
      </c>
      <c r="G599" t="inlineStr">
        <is>
          <t>Attempt 1</t>
        </is>
      </c>
      <c r="H599" s="39" t="str">
        <f>IF(ISNUMBER(MATCH(G599,QualityStatuses,0)),"Quality Lead","Non-Quality Lead")</f>
        <v>Non-Quality Lead</v>
      </c>
      <c r="I599" t="inlineStr">
        <is>
          <t>2026-10</t>
        </is>
      </c>
      <c r="J599" t="inlineStr">
        <is>
          <t>Wk of 2026-10-26</t>
        </is>
      </c>
      <c r="K599" t="inlineStr">
        <is>
          <t>Omkar Navge</t>
        </is>
      </c>
      <c r="L599" t="inlineStr">
        <is>
          <t>Facebook</t>
        </is>
      </c>
      <c r="M599" t="inlineStr">
        <is>
          <t>Direct (campaign tagged in CRM)</t>
        </is>
      </c>
      <c r="N599" t="inlineStr">
        <is>
          <t>6ae05a0fec77cdecfca33f0e</t>
        </is>
      </c>
      <c r="O599" t="n">
        <v>1</v>
      </c>
      <c r="P599" s="40">
        <f>IF(A599="Lead",IF(ISNUMBER(MATCH(G599,QualityStatuses,0)),1,0),0)</f>
        <v>0</v>
      </c>
      <c r="Q599" s="40">
        <f>IF(A599="Lead",IF(G599="New Lead",0,1),0)</f>
        <v>1</v>
      </c>
      <c r="R599" s="40">
        <f>IF(A599="Lead",IF(G599="Lost",1,0),0)</f>
        <v>0</v>
      </c>
      <c r="S599" t="n">
        <v>1</v>
      </c>
      <c r="T599" t="n">
        <v>0</v>
      </c>
      <c r="U599" t="n">
        <v>0</v>
      </c>
      <c r="V599" t="n">
        <v>0</v>
      </c>
      <c r="W599" t="n">
        <v>0</v>
      </c>
      <c r="X599" t="n">
        <v>0</v>
      </c>
      <c r="Y599">
        <f>IF(AND(A599="Lead",COUNTIF(MetaCamps,C599)&gt;0),1,0)</f>
        <v>1</v>
      </c>
      <c r="Z599">
        <f>IF(Y599=1,P599,0)</f>
        <v>0</v>
      </c>
    </row>
    <row r="600">
      <c r="A600" t="inlineStr">
        <is>
          <t>Lead</t>
        </is>
      </c>
      <c r="B600" s="39" t="str">
        <f>IFERROR(INDEX(CampTypes,MATCH(C600,CampList,0)),"Unattributed")</f>
        <v>New</v>
      </c>
      <c r="C600" t="inlineStr">
        <is>
          <t>ABO | Natuf | Leads | Unit Franchise | India | Oct26 | V1</t>
        </is>
      </c>
      <c r="D600" t="inlineStr">
        <is>
          <t>Natuf | Business Owners | Tier1 + Growth Cities | Oct26 | V1</t>
        </is>
      </c>
      <c r="E600" t="inlineStr">
        <is>
          <t>Natuf | Reel | Brand Ambassador | Heard Of Owning A Cafe | V1</t>
        </is>
      </c>
      <c r="F600" t="inlineStr">
        <is>
          <t>In House Natuf</t>
        </is>
      </c>
      <c r="G600" t="inlineStr">
        <is>
          <t>Lost</t>
        </is>
      </c>
      <c r="H600" s="39" t="str">
        <f>IF(ISNUMBER(MATCH(G600,QualityStatuses,0)),"Quality Lead","Non-Quality Lead")</f>
        <v>Non-Quality Lead</v>
      </c>
      <c r="I600" t="inlineStr">
        <is>
          <t>2026-10</t>
        </is>
      </c>
      <c r="J600" t="inlineStr">
        <is>
          <t>Wk of 2026-10-26</t>
        </is>
      </c>
      <c r="K600" t="inlineStr">
        <is>
          <t>Vikas Pathak</t>
        </is>
      </c>
      <c r="L600" t="inlineStr">
        <is>
          <t>Facebook</t>
        </is>
      </c>
      <c r="M600" t="inlineStr">
        <is>
          <t>Direct (campaign tagged in CRM)</t>
        </is>
      </c>
      <c r="N600" t="inlineStr">
        <is>
          <t>6ae0599e3c7647febc897fc1</t>
        </is>
      </c>
      <c r="O600" t="n">
        <v>1</v>
      </c>
      <c r="P600" s="40">
        <f>IF(A600="Lead",IF(ISNUMBER(MATCH(G600,QualityStatuses,0)),1,0),0)</f>
        <v>0</v>
      </c>
      <c r="Q600" s="40">
        <f>IF(A600="Lead",IF(G600="New Lead",0,1),0)</f>
        <v>1</v>
      </c>
      <c r="R600" s="40">
        <f>IF(A600="Lead",IF(G600="Lost",1,0),0)</f>
        <v>1</v>
      </c>
      <c r="S600" t="n">
        <v>3</v>
      </c>
      <c r="T600" t="n">
        <v>1</v>
      </c>
      <c r="U600" t="n">
        <v>0</v>
      </c>
      <c r="V600" t="n">
        <v>0</v>
      </c>
      <c r="W600" t="n">
        <v>0</v>
      </c>
      <c r="X600" t="n">
        <v>0</v>
      </c>
      <c r="Y600">
        <f>IF(AND(A600="Lead",COUNTIF(MetaCamps,C600)&gt;0),1,0)</f>
        <v>1</v>
      </c>
      <c r="Z600">
        <f>IF(Y600=1,P600,0)</f>
        <v>0</v>
      </c>
    </row>
    <row r="601">
      <c r="A601" t="inlineStr">
        <is>
          <t>Lead</t>
        </is>
      </c>
      <c r="B601" s="39" t="str">
        <f>IFERROR(INDEX(CampTypes,MATCH(C601,CampList,0)),"Unattributed")</f>
        <v>New</v>
      </c>
      <c r="C601" t="inlineStr">
        <is>
          <t>ABO | Natuf | Leads | Unit Franchise | India | Oct26 | V1</t>
        </is>
      </c>
      <c r="D601" t="inlineStr">
        <is>
          <t>Natuf | LAL 1% | India | Jul26 | V1</t>
        </is>
      </c>
      <c r="E601" t="inlineStr">
        <is>
          <t>Natuf | Reel | Brand Ambassador | Heard Of Owning A Cafe | V1</t>
        </is>
      </c>
      <c r="F601" t="inlineStr">
        <is>
          <t>In House Natuf</t>
        </is>
      </c>
      <c r="G601" t="inlineStr">
        <is>
          <t>Attempt 1</t>
        </is>
      </c>
      <c r="H601" s="39" t="str">
        <f>IF(ISNUMBER(MATCH(G601,QualityStatuses,0)),"Quality Lead","Non-Quality Lead")</f>
        <v>Non-Quality Lead</v>
      </c>
      <c r="I601" t="inlineStr">
        <is>
          <t>2026-10</t>
        </is>
      </c>
      <c r="J601" t="inlineStr">
        <is>
          <t>Wk of 2026-10-26</t>
        </is>
      </c>
      <c r="K601" t="inlineStr">
        <is>
          <t>Vikas Pathak</t>
        </is>
      </c>
      <c r="L601" t="inlineStr">
        <is>
          <t>Facebook</t>
        </is>
      </c>
      <c r="M601" t="inlineStr">
        <is>
          <t>Direct (campaign tagged in CRM)</t>
        </is>
      </c>
      <c r="N601" t="inlineStr">
        <is>
          <t>6ae057e27ea7809b8adc13b5</t>
        </is>
      </c>
      <c r="O601" t="n">
        <v>1</v>
      </c>
      <c r="P601" s="40">
        <f>IF(A601="Lead",IF(ISNUMBER(MATCH(G601,QualityStatuses,0)),1,0),0)</f>
        <v>0</v>
      </c>
      <c r="Q601" s="40">
        <f>IF(A601="Lead",IF(G601="New Lead",0,1),0)</f>
        <v>1</v>
      </c>
      <c r="R601" s="40">
        <f>IF(A601="Lead",IF(G601="Lost",1,0),0)</f>
        <v>0</v>
      </c>
      <c r="S601" t="n">
        <v>1</v>
      </c>
      <c r="T601" t="n">
        <v>0</v>
      </c>
      <c r="U601" t="n">
        <v>0</v>
      </c>
      <c r="V601" t="n">
        <v>0</v>
      </c>
      <c r="W601" t="n">
        <v>0</v>
      </c>
      <c r="X601" t="n">
        <v>0</v>
      </c>
      <c r="Y601">
        <f>IF(AND(A601="Lead",COUNTIF(MetaCamps,C601)&gt;0),1,0)</f>
        <v>1</v>
      </c>
      <c r="Z601">
        <f>IF(Y601=1,P601,0)</f>
        <v>0</v>
      </c>
    </row>
    <row r="602">
      <c r="A602" t="inlineStr">
        <is>
          <t>Lead</t>
        </is>
      </c>
      <c r="B602" s="39" t="str">
        <f>IFERROR(INDEX(CampTypes,MATCH(C602,CampList,0)),"Unattributed")</f>
        <v>New</v>
      </c>
      <c r="C602" t="inlineStr">
        <is>
          <t>ABO | Natuf | Leads | Unit Franchise | India | Oct26 | V1</t>
        </is>
      </c>
      <c r="D602" t="inlineStr">
        <is>
          <t>Natuf | Investors | Tier1 + Growth Cities | Oct26 | V1</t>
        </is>
      </c>
      <c r="E602" t="inlineStr">
        <is>
          <t>Natuf | Reel | Brand Ambassador | Heard Of Owning A Cafe | V1</t>
        </is>
      </c>
      <c r="F602" t="inlineStr">
        <is>
          <t>In House Natuf</t>
        </is>
      </c>
      <c r="G602" t="inlineStr">
        <is>
          <t>Connected</t>
        </is>
      </c>
      <c r="H602" s="39" t="str">
        <f>IF(ISNUMBER(MATCH(G602,QualityStatuses,0)),"Quality Lead","Non-Quality Lead")</f>
        <v>Non-Quality Lead</v>
      </c>
      <c r="I602" t="inlineStr">
        <is>
          <t>2026-10</t>
        </is>
      </c>
      <c r="J602" t="inlineStr">
        <is>
          <t>Wk of 2026-10-26</t>
        </is>
      </c>
      <c r="K602" t="inlineStr">
        <is>
          <t>Omkar Navge</t>
        </is>
      </c>
      <c r="L602" t="inlineStr">
        <is>
          <t>Facebook</t>
        </is>
      </c>
      <c r="M602" t="inlineStr">
        <is>
          <t>Direct (campaign tagged in CRM)</t>
        </is>
      </c>
      <c r="N602" t="inlineStr">
        <is>
          <t>6ae057997111758d74322f8a</t>
        </is>
      </c>
      <c r="O602" t="n">
        <v>1</v>
      </c>
      <c r="P602" s="40">
        <f>IF(A602="Lead",IF(ISNUMBER(MATCH(G602,QualityStatuses,0)),1,0),0)</f>
        <v>0</v>
      </c>
      <c r="Q602" s="40">
        <f>IF(A602="Lead",IF(G602="New Lead",0,1),0)</f>
        <v>1</v>
      </c>
      <c r="R602" s="40">
        <f>IF(A602="Lead",IF(G602="Lost",1,0),0)</f>
        <v>0</v>
      </c>
      <c r="S602" t="n">
        <v>2</v>
      </c>
      <c r="T602" t="n">
        <v>2</v>
      </c>
      <c r="U602" t="n">
        <v>0</v>
      </c>
      <c r="V602" t="n">
        <v>0</v>
      </c>
      <c r="W602" t="n">
        <v>0</v>
      </c>
      <c r="X602" t="n">
        <v>0</v>
      </c>
      <c r="Y602">
        <f>IF(AND(A602="Lead",COUNTIF(MetaCamps,C602)&gt;0),1,0)</f>
        <v>1</v>
      </c>
      <c r="Z602">
        <f>IF(Y602=1,P602,0)</f>
        <v>0</v>
      </c>
    </row>
    <row r="603">
      <c r="A603" t="inlineStr">
        <is>
          <t>Lead</t>
        </is>
      </c>
      <c r="B603" s="39" t="str">
        <f>IFERROR(INDEX(CampTypes,MATCH(C603,CampList,0)),"Unattributed")</f>
        <v>New</v>
      </c>
      <c r="C603" t="inlineStr">
        <is>
          <t>ABO | Natuf | Leads | Master Franchise | India | Oct26 | V1</t>
        </is>
      </c>
      <c r="D603" t="inlineStr">
        <is>
          <t>Natuf | Broad | Tier1 + Growth Cities | Oct26 | V1</t>
        </is>
      </c>
      <c r="E603" t="inlineStr">
        <is>
          <t>Natuf | Static | Become A Levantine Food | V1</t>
        </is>
      </c>
      <c r="F603" t="inlineStr">
        <is>
          <t>Natuf_MF</t>
        </is>
      </c>
      <c r="G603" t="inlineStr">
        <is>
          <t>Lost</t>
        </is>
      </c>
      <c r="H603" s="39" t="str">
        <f>IF(ISNUMBER(MATCH(G603,QualityStatuses,0)),"Quality Lead","Non-Quality Lead")</f>
        <v>Non-Quality Lead</v>
      </c>
      <c r="I603" t="inlineStr">
        <is>
          <t>2026-10</t>
        </is>
      </c>
      <c r="J603" t="inlineStr">
        <is>
          <t>Wk of 2026-10-26</t>
        </is>
      </c>
      <c r="K603" t="inlineStr">
        <is>
          <t>Marshal Malbari</t>
        </is>
      </c>
      <c r="L603" t="inlineStr">
        <is>
          <t>Facebook</t>
        </is>
      </c>
      <c r="M603" t="inlineStr">
        <is>
          <t>Direct (campaign tagged in CRM)</t>
        </is>
      </c>
      <c r="N603" t="inlineStr">
        <is>
          <t>6ae056b2049df2e2bef7ad43</t>
        </is>
      </c>
      <c r="O603" t="n">
        <v>1</v>
      </c>
      <c r="P603" s="40">
        <f>IF(A603="Lead",IF(ISNUMBER(MATCH(G603,QualityStatuses,0)),1,0),0)</f>
        <v>0</v>
      </c>
      <c r="Q603" s="40">
        <f>IF(A603="Lead",IF(G603="New Lead",0,1),0)</f>
        <v>1</v>
      </c>
      <c r="R603" s="40">
        <f>IF(A603="Lead",IF(G603="Lost",1,0),0)</f>
        <v>1</v>
      </c>
      <c r="S603" t="n">
        <v>3</v>
      </c>
      <c r="T603" t="n">
        <v>1</v>
      </c>
      <c r="U603" t="n">
        <v>0</v>
      </c>
      <c r="V603" t="n">
        <v>0</v>
      </c>
      <c r="W603" t="n">
        <v>0</v>
      </c>
      <c r="X603" t="n">
        <v>0</v>
      </c>
      <c r="Y603">
        <f>IF(AND(A603="Lead",COUNTIF(MetaCamps,C603)&gt;0),1,0)</f>
        <v>1</v>
      </c>
      <c r="Z603">
        <f>IF(Y603=1,P603,0)</f>
        <v>0</v>
      </c>
    </row>
    <row r="604">
      <c r="A604" t="inlineStr">
        <is>
          <t>Lead</t>
        </is>
      </c>
      <c r="B604" s="39" t="str">
        <f>IFERROR(INDEX(CampTypes,MATCH(C604,CampList,0)),"Unattributed")</f>
        <v>New</v>
      </c>
      <c r="C604" t="inlineStr">
        <is>
          <t>ABO | Natuf | Leads | Master Franchise | India | Oct26 | V1</t>
        </is>
      </c>
      <c r="D604" t="inlineStr">
        <is>
          <t>Natuf | Broad | Tier1 + Growth Cities | Oct26 | V1</t>
        </is>
      </c>
      <c r="E604" t="inlineStr">
        <is>
          <t>Natuf | Static | Become A Levantine Food | V1</t>
        </is>
      </c>
      <c r="F604" t="inlineStr">
        <is>
          <t>Natuf_MF</t>
        </is>
      </c>
      <c r="G604" t="inlineStr">
        <is>
          <t>Lost</t>
        </is>
      </c>
      <c r="H604" s="39" t="str">
        <f>IF(ISNUMBER(MATCH(G604,QualityStatuses,0)),"Quality Lead","Non-Quality Lead")</f>
        <v>Non-Quality Lead</v>
      </c>
      <c r="I604" t="inlineStr">
        <is>
          <t>2026-10</t>
        </is>
      </c>
      <c r="J604" t="inlineStr">
        <is>
          <t>Wk of 2026-10-26</t>
        </is>
      </c>
      <c r="K604" t="inlineStr">
        <is>
          <t>Marshal Malbari</t>
        </is>
      </c>
      <c r="L604" t="inlineStr">
        <is>
          <t>Facebook</t>
        </is>
      </c>
      <c r="M604" t="inlineStr">
        <is>
          <t>Direct (campaign tagged in CRM)</t>
        </is>
      </c>
      <c r="N604" t="inlineStr">
        <is>
          <t>6ae05582ec9bc22d244998bd</t>
        </is>
      </c>
      <c r="O604" t="n">
        <v>1</v>
      </c>
      <c r="P604" s="40">
        <f>IF(A604="Lead",IF(ISNUMBER(MATCH(G604,QualityStatuses,0)),1,0),0)</f>
        <v>0</v>
      </c>
      <c r="Q604" s="40">
        <f>IF(A604="Lead",IF(G604="New Lead",0,1),0)</f>
        <v>1</v>
      </c>
      <c r="R604" s="40">
        <f>IF(A604="Lead",IF(G604="Lost",1,0),0)</f>
        <v>1</v>
      </c>
      <c r="S604" t="n">
        <v>1</v>
      </c>
      <c r="T604" t="n">
        <v>1</v>
      </c>
      <c r="U604" t="n">
        <v>0</v>
      </c>
      <c r="V604" t="n">
        <v>0</v>
      </c>
      <c r="W604" t="n">
        <v>0</v>
      </c>
      <c r="X604" t="n">
        <v>0</v>
      </c>
      <c r="Y604">
        <f>IF(AND(A604="Lead",COUNTIF(MetaCamps,C604)&gt;0),1,0)</f>
        <v>1</v>
      </c>
      <c r="Z604">
        <f>IF(Y604=1,P604,0)</f>
        <v>0</v>
      </c>
    </row>
    <row r="605">
      <c r="A605" t="inlineStr">
        <is>
          <t>Lead</t>
        </is>
      </c>
      <c r="B605" s="39" t="str">
        <f>IFERROR(INDEX(CampTypes,MATCH(C605,CampList,0)),"Unattributed")</f>
        <v>New</v>
      </c>
      <c r="C605" t="inlineStr">
        <is>
          <t>ABO | Natuf | Leads | Unit Franchise | India | Oct26 | V1</t>
        </is>
      </c>
      <c r="D605" t="inlineStr">
        <is>
          <t>Natuf | LAL 1% | India | Jul26 | V1</t>
        </is>
      </c>
      <c r="E605" t="inlineStr">
        <is>
          <t>Natuf | Reel | Brand Ambassador | Heard Of Owning A Cafe | V1</t>
        </is>
      </c>
      <c r="F605" t="inlineStr">
        <is>
          <t>In House Natuf</t>
        </is>
      </c>
      <c r="G605" t="inlineStr">
        <is>
          <t>Attempt 2</t>
        </is>
      </c>
      <c r="H605" s="39" t="str">
        <f>IF(ISNUMBER(MATCH(G605,QualityStatuses,0)),"Quality Lead","Non-Quality Lead")</f>
        <v>Non-Quality Lead</v>
      </c>
      <c r="I605" t="inlineStr">
        <is>
          <t>2026-10</t>
        </is>
      </c>
      <c r="J605" t="inlineStr">
        <is>
          <t>Wk of 2026-10-26</t>
        </is>
      </c>
      <c r="K605" t="inlineStr">
        <is>
          <t>Vikas Pathak</t>
        </is>
      </c>
      <c r="L605" t="inlineStr">
        <is>
          <t>Facebook</t>
        </is>
      </c>
      <c r="M605" t="inlineStr">
        <is>
          <t>Direct (campaign tagged in CRM)</t>
        </is>
      </c>
      <c r="N605" t="inlineStr">
        <is>
          <t>6ae0557959a42cf354f15ac1</t>
        </is>
      </c>
      <c r="O605" t="n">
        <v>1</v>
      </c>
      <c r="P605" s="40">
        <f>IF(A605="Lead",IF(ISNUMBER(MATCH(G605,QualityStatuses,0)),1,0),0)</f>
        <v>0</v>
      </c>
      <c r="Q605" s="40">
        <f>IF(A605="Lead",IF(G605="New Lead",0,1),0)</f>
        <v>1</v>
      </c>
      <c r="R605" s="40">
        <f>IF(A605="Lead",IF(G605="Lost",1,0),0)</f>
        <v>0</v>
      </c>
      <c r="S605" t="n">
        <v>2</v>
      </c>
      <c r="T605" t="n">
        <v>0</v>
      </c>
      <c r="U605" t="n">
        <v>0</v>
      </c>
      <c r="V605" t="n">
        <v>0</v>
      </c>
      <c r="W605" t="n">
        <v>0</v>
      </c>
      <c r="X605" t="n">
        <v>0</v>
      </c>
      <c r="Y605">
        <f>IF(AND(A605="Lead",COUNTIF(MetaCamps,C605)&gt;0),1,0)</f>
        <v>1</v>
      </c>
      <c r="Z605">
        <f>IF(Y605=1,P605,0)</f>
        <v>0</v>
      </c>
    </row>
    <row r="606">
      <c r="A606" t="inlineStr">
        <is>
          <t>Lead</t>
        </is>
      </c>
      <c r="B606" s="39" t="str">
        <f>IFERROR(INDEX(CampTypes,MATCH(C606,CampList,0)),"Unattributed")</f>
        <v>New</v>
      </c>
      <c r="C606" t="inlineStr">
        <is>
          <t>ABO | Natuf | Leads | Unit Franchise | India | Oct26 | V1</t>
        </is>
      </c>
      <c r="D606" t="inlineStr">
        <is>
          <t>Natuf | Broad | Tier1 + Growth Cities | Oct26 | V1</t>
        </is>
      </c>
      <c r="E606" t="inlineStr">
        <is>
          <t>Natuf | Reel | Brand Ambassador | Heard Of Owning A Cafe | V1</t>
        </is>
      </c>
      <c r="F606" t="inlineStr">
        <is>
          <t>In House Natuf</t>
        </is>
      </c>
      <c r="G606" t="inlineStr">
        <is>
          <t>Connected</t>
        </is>
      </c>
      <c r="H606" s="39" t="str">
        <f>IF(ISNUMBER(MATCH(G606,QualityStatuses,0)),"Quality Lead","Non-Quality Lead")</f>
        <v>Non-Quality Lead</v>
      </c>
      <c r="I606" t="inlineStr">
        <is>
          <t>2026-10</t>
        </is>
      </c>
      <c r="J606" t="inlineStr">
        <is>
          <t>Wk of 2026-10-26</t>
        </is>
      </c>
      <c r="K606" t="inlineStr">
        <is>
          <t>Omkar Navge</t>
        </is>
      </c>
      <c r="L606" t="inlineStr">
        <is>
          <t>Facebook</t>
        </is>
      </c>
      <c r="M606" t="inlineStr">
        <is>
          <t>Direct (campaign tagged in CRM)</t>
        </is>
      </c>
      <c r="N606" t="inlineStr">
        <is>
          <t>6ae054f21b66d73f9121b36c</t>
        </is>
      </c>
      <c r="O606" t="n">
        <v>1</v>
      </c>
      <c r="P606" s="40">
        <f>IF(A606="Lead",IF(ISNUMBER(MATCH(G606,QualityStatuses,0)),1,0),0)</f>
        <v>0</v>
      </c>
      <c r="Q606" s="40">
        <f>IF(A606="Lead",IF(G606="New Lead",0,1),0)</f>
        <v>1</v>
      </c>
      <c r="R606" s="40">
        <f>IF(A606="Lead",IF(G606="Lost",1,0),0)</f>
        <v>0</v>
      </c>
      <c r="S606" t="n">
        <v>2</v>
      </c>
      <c r="T606" t="n">
        <v>2</v>
      </c>
      <c r="U606" t="n">
        <v>0</v>
      </c>
      <c r="V606" t="n">
        <v>0</v>
      </c>
      <c r="W606" t="n">
        <v>0</v>
      </c>
      <c r="X606" t="n">
        <v>0</v>
      </c>
      <c r="Y606">
        <f>IF(AND(A606="Lead",COUNTIF(MetaCamps,C606)&gt;0),1,0)</f>
        <v>1</v>
      </c>
      <c r="Z606">
        <f>IF(Y606=1,P606,0)</f>
        <v>0</v>
      </c>
    </row>
    <row r="607">
      <c r="A607" t="inlineStr">
        <is>
          <t>Lead</t>
        </is>
      </c>
      <c r="B607" s="39" t="str">
        <f>IFERROR(INDEX(CampTypes,MATCH(C607,CampList,0)),"Unattributed")</f>
        <v>New</v>
      </c>
      <c r="C607" t="inlineStr">
        <is>
          <t>ABO | Natuf | Leads | Unit Franchise | India | Oct26 | V1</t>
        </is>
      </c>
      <c r="D607" t="inlineStr">
        <is>
          <t>Natuf | LAL 1% | India | Jul26 | V1</t>
        </is>
      </c>
      <c r="E607" t="inlineStr">
        <is>
          <t>Natuf | Reel | Brand Ambassador | Heard Of Owning A Cafe | V1</t>
        </is>
      </c>
      <c r="F607" t="inlineStr">
        <is>
          <t>In House Natuf</t>
        </is>
      </c>
      <c r="G607" t="inlineStr">
        <is>
          <t>Attempt 1</t>
        </is>
      </c>
      <c r="H607" s="39" t="str">
        <f>IF(ISNUMBER(MATCH(G607,QualityStatuses,0)),"Quality Lead","Non-Quality Lead")</f>
        <v>Non-Quality Lead</v>
      </c>
      <c r="I607" t="inlineStr">
        <is>
          <t>2026-10</t>
        </is>
      </c>
      <c r="J607" t="inlineStr">
        <is>
          <t>Wk of 2026-10-26</t>
        </is>
      </c>
      <c r="K607" t="inlineStr">
        <is>
          <t>Omkar Navge</t>
        </is>
      </c>
      <c r="L607" t="inlineStr">
        <is>
          <t>Facebook</t>
        </is>
      </c>
      <c r="M607" t="inlineStr">
        <is>
          <t>Direct (campaign tagged in CRM)</t>
        </is>
      </c>
      <c r="N607" t="inlineStr">
        <is>
          <t>6ae053a45817a16cdd37a379</t>
        </is>
      </c>
      <c r="O607" t="n">
        <v>1</v>
      </c>
      <c r="P607" s="40">
        <f>IF(A607="Lead",IF(ISNUMBER(MATCH(G607,QualityStatuses,0)),1,0),0)</f>
        <v>0</v>
      </c>
      <c r="Q607" s="40">
        <f>IF(A607="Lead",IF(G607="New Lead",0,1),0)</f>
        <v>1</v>
      </c>
      <c r="R607" s="40">
        <f>IF(A607="Lead",IF(G607="Lost",1,0),0)</f>
        <v>0</v>
      </c>
      <c r="S607" t="n">
        <v>1</v>
      </c>
      <c r="T607" t="n">
        <v>1</v>
      </c>
      <c r="U607" t="n">
        <v>0</v>
      </c>
      <c r="V607" t="n">
        <v>0</v>
      </c>
      <c r="W607" t="n">
        <v>0</v>
      </c>
      <c r="X607" t="n">
        <v>0</v>
      </c>
      <c r="Y607">
        <f>IF(AND(A607="Lead",COUNTIF(MetaCamps,C607)&gt;0),1,0)</f>
        <v>1</v>
      </c>
      <c r="Z607">
        <f>IF(Y607=1,P607,0)</f>
        <v>0</v>
      </c>
    </row>
    <row r="608">
      <c r="A608" t="inlineStr">
        <is>
          <t>Lead</t>
        </is>
      </c>
      <c r="B608" s="39" t="str">
        <f>IFERROR(INDEX(CampTypes,MATCH(C608,CampList,0)),"Unattributed")</f>
        <v>New</v>
      </c>
      <c r="C608" t="inlineStr">
        <is>
          <t>ABO | Natuf | Leads | Unit Franchise | India | Oct26 | V1</t>
        </is>
      </c>
      <c r="D608" t="inlineStr">
        <is>
          <t>Natuf | Broad | Tier1 + Growth Cities | Oct26 | V1</t>
        </is>
      </c>
      <c r="E608" t="inlineStr">
        <is>
          <t>Natuf | Reel | Brand Ambassador | Heard Of Owning A Cafe | V1</t>
        </is>
      </c>
      <c r="F608" t="inlineStr">
        <is>
          <t>In House Natuf</t>
        </is>
      </c>
      <c r="G608" t="inlineStr">
        <is>
          <t>Connected</t>
        </is>
      </c>
      <c r="H608" s="39" t="str">
        <f>IF(ISNUMBER(MATCH(G608,QualityStatuses,0)),"Quality Lead","Non-Quality Lead")</f>
        <v>Non-Quality Lead</v>
      </c>
      <c r="I608" t="inlineStr">
        <is>
          <t>2026-10</t>
        </is>
      </c>
      <c r="J608" t="inlineStr">
        <is>
          <t>Wk of 2026-10-26</t>
        </is>
      </c>
      <c r="K608" t="inlineStr">
        <is>
          <t>Marshal Malbari</t>
        </is>
      </c>
      <c r="L608" t="inlineStr">
        <is>
          <t>Facebook</t>
        </is>
      </c>
      <c r="M608" t="inlineStr">
        <is>
          <t>Direct (campaign tagged in CRM)</t>
        </is>
      </c>
      <c r="N608" t="inlineStr">
        <is>
          <t>6ae052cd3c047372fe0ba923</t>
        </is>
      </c>
      <c r="O608" t="n">
        <v>1</v>
      </c>
      <c r="P608" s="40">
        <f>IF(A608="Lead",IF(ISNUMBER(MATCH(G608,QualityStatuses,0)),1,0),0)</f>
        <v>0</v>
      </c>
      <c r="Q608" s="40">
        <f>IF(A608="Lead",IF(G608="New Lead",0,1),0)</f>
        <v>1</v>
      </c>
      <c r="R608" s="40">
        <f>IF(A608="Lead",IF(G608="Lost",1,0),0)</f>
        <v>0</v>
      </c>
      <c r="S608" t="n">
        <v>3</v>
      </c>
      <c r="T608" t="n">
        <v>3</v>
      </c>
      <c r="U608" t="n">
        <v>0</v>
      </c>
      <c r="V608" t="n">
        <v>0</v>
      </c>
      <c r="W608" t="n">
        <v>0</v>
      </c>
      <c r="X608" t="n">
        <v>0</v>
      </c>
      <c r="Y608">
        <f>IF(AND(A608="Lead",COUNTIF(MetaCamps,C608)&gt;0),1,0)</f>
        <v>1</v>
      </c>
      <c r="Z608">
        <f>IF(Y608=1,P608,0)</f>
        <v>0</v>
      </c>
    </row>
    <row r="609">
      <c r="A609" t="inlineStr">
        <is>
          <t>Lead</t>
        </is>
      </c>
      <c r="B609" s="39" t="str">
        <f>IFERROR(INDEX(CampTypes,MATCH(C609,CampList,0)),"Unattributed")</f>
        <v>New</v>
      </c>
      <c r="C609" t="inlineStr">
        <is>
          <t>ABO | Natuf | Leads | Unit Franchise | India | Oct26 | V1</t>
        </is>
      </c>
      <c r="D609" t="inlineStr">
        <is>
          <t>Natuf | Broad | Tier1 + Growth Cities | Oct26 | V1</t>
        </is>
      </c>
      <c r="E609" t="inlineStr">
        <is>
          <t>Natuf | Reel | Brand Ambassador | Heard Of Owning A Cafe | V1</t>
        </is>
      </c>
      <c r="F609" t="inlineStr">
        <is>
          <t>In House Natuf</t>
        </is>
      </c>
      <c r="G609" t="inlineStr">
        <is>
          <t>Qualified</t>
        </is>
      </c>
      <c r="H609" s="39" t="str">
        <f>IF(ISNUMBER(MATCH(G609,QualityStatuses,0)),"Quality Lead","Non-Quality Lead")</f>
        <v>Quality Lead</v>
      </c>
      <c r="I609" t="inlineStr">
        <is>
          <t>2026-10</t>
        </is>
      </c>
      <c r="J609" t="inlineStr">
        <is>
          <t>Wk of 2026-10-26</t>
        </is>
      </c>
      <c r="K609" t="inlineStr">
        <is>
          <t>Omkar Navge</t>
        </is>
      </c>
      <c r="L609" t="inlineStr">
        <is>
          <t>Facebook</t>
        </is>
      </c>
      <c r="M609" t="inlineStr">
        <is>
          <t>Direct (campaign tagged in CRM)</t>
        </is>
      </c>
      <c r="N609" t="inlineStr">
        <is>
          <t>6ae05048ec77cdecfca33288</t>
        </is>
      </c>
      <c r="O609" t="n">
        <v>1</v>
      </c>
      <c r="P609" s="40">
        <f>IF(A609="Lead",IF(ISNUMBER(MATCH(G609,QualityStatuses,0)),1,0),0)</f>
        <v>1</v>
      </c>
      <c r="Q609" s="40">
        <f>IF(A609="Lead",IF(G609="New Lead",0,1),0)</f>
        <v>1</v>
      </c>
      <c r="R609" s="40">
        <f>IF(A609="Lead",IF(G609="Lost",1,0),0)</f>
        <v>0</v>
      </c>
      <c r="S609" t="n">
        <v>1</v>
      </c>
      <c r="T609" t="n">
        <v>1</v>
      </c>
      <c r="U609" t="n">
        <v>0</v>
      </c>
      <c r="V609" t="n">
        <v>0</v>
      </c>
      <c r="W609" t="n">
        <v>0</v>
      </c>
      <c r="X609" t="n">
        <v>0</v>
      </c>
      <c r="Y609">
        <f>IF(AND(A609="Lead",COUNTIF(MetaCamps,C609)&gt;0),1,0)</f>
        <v>1</v>
      </c>
      <c r="Z609">
        <f>IF(Y609=1,P609,0)</f>
        <v>1</v>
      </c>
    </row>
    <row r="610">
      <c r="A610" t="inlineStr">
        <is>
          <t>Lead</t>
        </is>
      </c>
      <c r="B610" s="39" t="str">
        <f>IFERROR(INDEX(CampTypes,MATCH(C610,CampList,0)),"Unattributed")</f>
        <v>New</v>
      </c>
      <c r="C610" t="inlineStr">
        <is>
          <t>ABO | Natuf | Leads | Unit Franchise | India | Oct26 | V1</t>
        </is>
      </c>
      <c r="D610" t="inlineStr">
        <is>
          <t>Natuf | Investors | Tier1 + Growth Cities | Oct26 | V1</t>
        </is>
      </c>
      <c r="E610" t="inlineStr">
        <is>
          <t>Natuf | Reel | Brand Ambassador | Heard Of Owning A Cafe | V1</t>
        </is>
      </c>
      <c r="F610" t="inlineStr">
        <is>
          <t>In House Natuf</t>
        </is>
      </c>
      <c r="G610" t="inlineStr">
        <is>
          <t>Attempt 1</t>
        </is>
      </c>
      <c r="H610" s="39" t="str">
        <f>IF(ISNUMBER(MATCH(G610,QualityStatuses,0)),"Quality Lead","Non-Quality Lead")</f>
        <v>Non-Quality Lead</v>
      </c>
      <c r="I610" t="inlineStr">
        <is>
          <t>2026-10</t>
        </is>
      </c>
      <c r="J610" t="inlineStr">
        <is>
          <t>Wk of 2026-10-26</t>
        </is>
      </c>
      <c r="K610" t="inlineStr">
        <is>
          <t>Marshal Malbari</t>
        </is>
      </c>
      <c r="L610" t="inlineStr">
        <is>
          <t>Facebook</t>
        </is>
      </c>
      <c r="M610" t="inlineStr">
        <is>
          <t>Direct (campaign tagged in CRM)</t>
        </is>
      </c>
      <c r="N610" t="inlineStr">
        <is>
          <t>6ae04e76a3da8499cc7635d9</t>
        </is>
      </c>
      <c r="O610" t="n">
        <v>1</v>
      </c>
      <c r="P610" s="40">
        <f>IF(A610="Lead",IF(ISNUMBER(MATCH(G610,QualityStatuses,0)),1,0),0)</f>
        <v>0</v>
      </c>
      <c r="Q610" s="40">
        <f>IF(A610="Lead",IF(G610="New Lead",0,1),0)</f>
        <v>1</v>
      </c>
      <c r="R610" s="40">
        <f>IF(A610="Lead",IF(G610="Lost",1,0),0)</f>
        <v>0</v>
      </c>
      <c r="S610" t="n">
        <v>1</v>
      </c>
      <c r="T610" t="n">
        <v>0</v>
      </c>
      <c r="U610" t="n">
        <v>0</v>
      </c>
      <c r="V610" t="n">
        <v>0</v>
      </c>
      <c r="W610" t="n">
        <v>0</v>
      </c>
      <c r="X610" t="n">
        <v>0</v>
      </c>
      <c r="Y610">
        <f>IF(AND(A610="Lead",COUNTIF(MetaCamps,C610)&gt;0),1,0)</f>
        <v>1</v>
      </c>
      <c r="Z610">
        <f>IF(Y610=1,P610,0)</f>
        <v>0</v>
      </c>
    </row>
    <row r="611">
      <c r="A611" t="inlineStr">
        <is>
          <t>Lead</t>
        </is>
      </c>
      <c r="B611" s="39" t="str">
        <f>IFERROR(INDEX(CampTypes,MATCH(C611,CampList,0)),"Unattributed")</f>
        <v>New</v>
      </c>
      <c r="C611" t="inlineStr">
        <is>
          <t>ABO | Natuf | Leads | Unit Franchise | India | Oct26 | V1</t>
        </is>
      </c>
      <c r="D611" t="inlineStr">
        <is>
          <t>Natuf | Broad | Tier1 + Growth Cities | Oct26 | V1</t>
        </is>
      </c>
      <c r="E611" t="inlineStr">
        <is>
          <t>Natuf | Reel | Brand Ambassador | Heard Of Owning A Cafe | V1</t>
        </is>
      </c>
      <c r="F611" t="inlineStr">
        <is>
          <t>In House Natuf</t>
        </is>
      </c>
      <c r="G611" t="inlineStr">
        <is>
          <t>Attempt 2</t>
        </is>
      </c>
      <c r="H611" s="39" t="str">
        <f>IF(ISNUMBER(MATCH(G611,QualityStatuses,0)),"Quality Lead","Non-Quality Lead")</f>
        <v>Non-Quality Lead</v>
      </c>
      <c r="I611" t="inlineStr">
        <is>
          <t>2026-10</t>
        </is>
      </c>
      <c r="J611" t="inlineStr">
        <is>
          <t>Wk of 2026-10-26</t>
        </is>
      </c>
      <c r="K611" t="inlineStr">
        <is>
          <t>Marshal Malbari</t>
        </is>
      </c>
      <c r="L611" t="inlineStr">
        <is>
          <t>Facebook</t>
        </is>
      </c>
      <c r="M611" t="inlineStr">
        <is>
          <t>Direct (campaign tagged in CRM)</t>
        </is>
      </c>
      <c r="N611" t="inlineStr">
        <is>
          <t>6ae04d53a3da8499cc763461</t>
        </is>
      </c>
      <c r="O611" t="n">
        <v>1</v>
      </c>
      <c r="P611" s="40">
        <f>IF(A611="Lead",IF(ISNUMBER(MATCH(G611,QualityStatuses,0)),1,0),0)</f>
        <v>0</v>
      </c>
      <c r="Q611" s="40">
        <f>IF(A611="Lead",IF(G611="New Lead",0,1),0)</f>
        <v>1</v>
      </c>
      <c r="R611" s="40">
        <f>IF(A611="Lead",IF(G611="Lost",1,0),0)</f>
        <v>0</v>
      </c>
      <c r="S611" t="n">
        <v>4</v>
      </c>
      <c r="T611" t="n">
        <v>0</v>
      </c>
      <c r="U611" t="n">
        <v>0</v>
      </c>
      <c r="V611" t="n">
        <v>0</v>
      </c>
      <c r="W611" t="n">
        <v>0</v>
      </c>
      <c r="X611" t="n">
        <v>0</v>
      </c>
      <c r="Y611">
        <f>IF(AND(A611="Lead",COUNTIF(MetaCamps,C611)&gt;0),1,0)</f>
        <v>1</v>
      </c>
      <c r="Z611">
        <f>IF(Y611=1,P611,0)</f>
        <v>0</v>
      </c>
    </row>
    <row r="612">
      <c r="A612" t="inlineStr">
        <is>
          <t>Lead</t>
        </is>
      </c>
      <c r="B612" s="39" t="str">
        <f>IFERROR(INDEX(CampTypes,MATCH(C612,CampList,0)),"Unattributed")</f>
        <v>New</v>
      </c>
      <c r="C612" t="inlineStr">
        <is>
          <t>ABO | Natuf | Leads | Unit Franchise | India | Oct26 | V1</t>
        </is>
      </c>
      <c r="D612" t="inlineStr">
        <is>
          <t>Natuf | Investors | Tier1 + Growth Cities | Oct26 | V1</t>
        </is>
      </c>
      <c r="E612" t="inlineStr">
        <is>
          <t>Natuf | Reel | Brand Ambassador | Heard Of Owning A Cafe | V1</t>
        </is>
      </c>
      <c r="F612" t="inlineStr">
        <is>
          <t>In House Natuf</t>
        </is>
      </c>
      <c r="G612" t="inlineStr">
        <is>
          <t>Lost</t>
        </is>
      </c>
      <c r="H612" s="39" t="str">
        <f>IF(ISNUMBER(MATCH(G612,QualityStatuses,0)),"Quality Lead","Non-Quality Lead")</f>
        <v>Non-Quality Lead</v>
      </c>
      <c r="I612" t="inlineStr">
        <is>
          <t>2026-10</t>
        </is>
      </c>
      <c r="J612" t="inlineStr">
        <is>
          <t>Wk of 2026-10-26</t>
        </is>
      </c>
      <c r="K612" t="inlineStr">
        <is>
          <t>Omkar Navge</t>
        </is>
      </c>
      <c r="L612" t="inlineStr">
        <is>
          <t>Facebook</t>
        </is>
      </c>
      <c r="M612" t="inlineStr">
        <is>
          <t>Direct (campaign tagged in CRM)</t>
        </is>
      </c>
      <c r="N612" t="inlineStr">
        <is>
          <t>6ae049884fe75ededfc9749f</t>
        </is>
      </c>
      <c r="O612" t="n">
        <v>1</v>
      </c>
      <c r="P612" s="40">
        <f>IF(A612="Lead",IF(ISNUMBER(MATCH(G612,QualityStatuses,0)),1,0),0)</f>
        <v>0</v>
      </c>
      <c r="Q612" s="40">
        <f>IF(A612="Lead",IF(G612="New Lead",0,1),0)</f>
        <v>1</v>
      </c>
      <c r="R612" s="40">
        <f>IF(A612="Lead",IF(G612="Lost",1,0),0)</f>
        <v>1</v>
      </c>
      <c r="S612" t="n">
        <v>2</v>
      </c>
      <c r="T612" t="n">
        <v>2</v>
      </c>
      <c r="U612" t="n">
        <v>0</v>
      </c>
      <c r="V612" t="n">
        <v>0</v>
      </c>
      <c r="W612" t="n">
        <v>0</v>
      </c>
      <c r="X612" t="n">
        <v>0</v>
      </c>
      <c r="Y612">
        <f>IF(AND(A612="Lead",COUNTIF(MetaCamps,C612)&gt;0),1,0)</f>
        <v>1</v>
      </c>
      <c r="Z612">
        <f>IF(Y612=1,P612,0)</f>
        <v>0</v>
      </c>
    </row>
    <row r="613">
      <c r="A613" t="inlineStr">
        <is>
          <t>Lead</t>
        </is>
      </c>
      <c r="B613" s="39" t="str">
        <f>IFERROR(INDEX(CampTypes,MATCH(C613,CampList,0)),"Unattributed")</f>
        <v>New</v>
      </c>
      <c r="C613" t="inlineStr">
        <is>
          <t>ABO | Natuf | Leads | Unit Franchise | India | Oct26 | V1</t>
        </is>
      </c>
      <c r="D613" t="inlineStr">
        <is>
          <t>Natuf | Broad | Tier1 + Growth Cities | Oct26 | V1</t>
        </is>
      </c>
      <c r="E613" t="inlineStr">
        <is>
          <t>Natuf | Reel | Brand Ambassador | Heard Of Owning A Cafe | V1</t>
        </is>
      </c>
      <c r="F613" t="inlineStr">
        <is>
          <t>In House Natuf</t>
        </is>
      </c>
      <c r="G613" t="inlineStr">
        <is>
          <t>Details Shared</t>
        </is>
      </c>
      <c r="H613" s="39" t="str">
        <f>IF(ISNUMBER(MATCH(G613,QualityStatuses,0)),"Quality Lead","Non-Quality Lead")</f>
        <v>Quality Lead</v>
      </c>
      <c r="I613" t="inlineStr">
        <is>
          <t>2026-10</t>
        </is>
      </c>
      <c r="J613" t="inlineStr">
        <is>
          <t>Wk of 2026-10-26</t>
        </is>
      </c>
      <c r="K613" t="inlineStr">
        <is>
          <t>Marshal Malbari</t>
        </is>
      </c>
      <c r="L613" t="inlineStr">
        <is>
          <t>Facebook</t>
        </is>
      </c>
      <c r="M613" t="inlineStr">
        <is>
          <t>Direct (campaign tagged in CRM)</t>
        </is>
      </c>
      <c r="N613" t="inlineStr">
        <is>
          <t>6ae047a421013610488cb0cb</t>
        </is>
      </c>
      <c r="O613" t="n">
        <v>1</v>
      </c>
      <c r="P613" s="40">
        <f>IF(A613="Lead",IF(ISNUMBER(MATCH(G613,QualityStatuses,0)),1,0),0)</f>
        <v>1</v>
      </c>
      <c r="Q613" s="40">
        <f>IF(A613="Lead",IF(G613="New Lead",0,1),0)</f>
        <v>1</v>
      </c>
      <c r="R613" s="40">
        <f>IF(A613="Lead",IF(G613="Lost",1,0),0)</f>
        <v>0</v>
      </c>
      <c r="S613" t="n">
        <v>3</v>
      </c>
      <c r="T613" t="n">
        <v>3</v>
      </c>
      <c r="U613" t="n">
        <v>0</v>
      </c>
      <c r="V613" t="n">
        <v>0</v>
      </c>
      <c r="W613" t="n">
        <v>0</v>
      </c>
      <c r="X613" t="n">
        <v>0</v>
      </c>
      <c r="Y613">
        <f>IF(AND(A613="Lead",COUNTIF(MetaCamps,C613)&gt;0),1,0)</f>
        <v>1</v>
      </c>
      <c r="Z613">
        <f>IF(Y613=1,P613,0)</f>
        <v>1</v>
      </c>
    </row>
    <row r="614">
      <c r="A614" t="inlineStr">
        <is>
          <t>Lead</t>
        </is>
      </c>
      <c r="B614" s="39" t="str">
        <f>IFERROR(INDEX(CampTypes,MATCH(C614,CampList,0)),"Unattributed")</f>
        <v>New</v>
      </c>
      <c r="C614" t="inlineStr">
        <is>
          <t>ABO | Natuf | Leads | Unit Franchise | India | Oct26 | V1</t>
        </is>
      </c>
      <c r="D614" t="inlineStr">
        <is>
          <t>Natuf | Investors | Tier1 + Growth Cities | Oct26 | V1</t>
        </is>
      </c>
      <c r="E614" t="inlineStr">
        <is>
          <t>Natuf | Reel | Brand Ambassador | Heard Of Owning A Cafe | V1</t>
        </is>
      </c>
      <c r="F614" t="inlineStr">
        <is>
          <t>In House Natuf</t>
        </is>
      </c>
      <c r="G614" t="inlineStr">
        <is>
          <t>Attempt 1</t>
        </is>
      </c>
      <c r="H614" s="39" t="str">
        <f>IF(ISNUMBER(MATCH(G614,QualityStatuses,0)),"Quality Lead","Non-Quality Lead")</f>
        <v>Non-Quality Lead</v>
      </c>
      <c r="I614" t="inlineStr">
        <is>
          <t>2026-10</t>
        </is>
      </c>
      <c r="J614" t="inlineStr">
        <is>
          <t>Wk of 2026-10-26</t>
        </is>
      </c>
      <c r="K614" t="inlineStr">
        <is>
          <t>Omkar Navge</t>
        </is>
      </c>
      <c r="L614" t="inlineStr">
        <is>
          <t>Facebook</t>
        </is>
      </c>
      <c r="M614" t="inlineStr">
        <is>
          <t>Direct (campaign tagged in CRM)</t>
        </is>
      </c>
      <c r="N614" t="inlineStr">
        <is>
          <t>6ae046be95bbc96ef84d44f7</t>
        </is>
      </c>
      <c r="O614" t="n">
        <v>1</v>
      </c>
      <c r="P614" s="40">
        <f>IF(A614="Lead",IF(ISNUMBER(MATCH(G614,QualityStatuses,0)),1,0),0)</f>
        <v>0</v>
      </c>
      <c r="Q614" s="40">
        <f>IF(A614="Lead",IF(G614="New Lead",0,1),0)</f>
        <v>1</v>
      </c>
      <c r="R614" s="40">
        <f>IF(A614="Lead",IF(G614="Lost",1,0),0)</f>
        <v>0</v>
      </c>
      <c r="S614" t="n">
        <v>2</v>
      </c>
      <c r="T614" t="n">
        <v>0</v>
      </c>
      <c r="U614" t="n">
        <v>0</v>
      </c>
      <c r="V614" t="n">
        <v>0</v>
      </c>
      <c r="W614" t="n">
        <v>0</v>
      </c>
      <c r="X614" t="n">
        <v>0</v>
      </c>
      <c r="Y614">
        <f>IF(AND(A614="Lead",COUNTIF(MetaCamps,C614)&gt;0),1,0)</f>
        <v>1</v>
      </c>
      <c r="Z614">
        <f>IF(Y614=1,P614,0)</f>
        <v>0</v>
      </c>
    </row>
    <row r="615">
      <c r="A615" t="inlineStr">
        <is>
          <t>Lead</t>
        </is>
      </c>
      <c r="B615" s="39" t="str">
        <f>IFERROR(INDEX(CampTypes,MATCH(C615,CampList,0)),"Unattributed")</f>
        <v>New</v>
      </c>
      <c r="C615" t="inlineStr">
        <is>
          <t>ABO | Natuf | Leads | Unit Franchise | India | Oct26 | V1</t>
        </is>
      </c>
      <c r="D615" t="inlineStr">
        <is>
          <t>Natuf | Investors | Tier1 + Growth Cities | Oct26 | V1</t>
        </is>
      </c>
      <c r="E615" t="inlineStr">
        <is>
          <t>Natuf | Reel | Brand Ambassador | Heard Of Owning A Cafe | V1</t>
        </is>
      </c>
      <c r="F615" t="inlineStr">
        <is>
          <t>In House Natuf</t>
        </is>
      </c>
      <c r="G615" t="inlineStr">
        <is>
          <t>Connected</t>
        </is>
      </c>
      <c r="H615" s="39" t="str">
        <f>IF(ISNUMBER(MATCH(G615,QualityStatuses,0)),"Quality Lead","Non-Quality Lead")</f>
        <v>Non-Quality Lead</v>
      </c>
      <c r="I615" t="inlineStr">
        <is>
          <t>2026-10</t>
        </is>
      </c>
      <c r="J615" t="inlineStr">
        <is>
          <t>Wk of 2026-10-26</t>
        </is>
      </c>
      <c r="K615" t="inlineStr">
        <is>
          <t>Marshal Malbari</t>
        </is>
      </c>
      <c r="L615" t="inlineStr">
        <is>
          <t>Facebook</t>
        </is>
      </c>
      <c r="M615" t="inlineStr">
        <is>
          <t>Direct (campaign tagged in CRM)</t>
        </is>
      </c>
      <c r="N615" t="inlineStr">
        <is>
          <t>6ae043b89d2776d62465d5b2</t>
        </is>
      </c>
      <c r="O615" t="n">
        <v>1</v>
      </c>
      <c r="P615" s="40">
        <f>IF(A615="Lead",IF(ISNUMBER(MATCH(G615,QualityStatuses,0)),1,0),0)</f>
        <v>0</v>
      </c>
      <c r="Q615" s="40">
        <f>IF(A615="Lead",IF(G615="New Lead",0,1),0)</f>
        <v>1</v>
      </c>
      <c r="R615" s="40">
        <f>IF(A615="Lead",IF(G615="Lost",1,0),0)</f>
        <v>0</v>
      </c>
      <c r="S615" t="n">
        <v>6</v>
      </c>
      <c r="T615" t="n">
        <v>2</v>
      </c>
      <c r="U615" t="n">
        <v>0</v>
      </c>
      <c r="V615" t="n">
        <v>0</v>
      </c>
      <c r="W615" t="n">
        <v>0</v>
      </c>
      <c r="X615" t="n">
        <v>0</v>
      </c>
      <c r="Y615">
        <f>IF(AND(A615="Lead",COUNTIF(MetaCamps,C615)&gt;0),1,0)</f>
        <v>1</v>
      </c>
      <c r="Z615">
        <f>IF(Y615=1,P615,0)</f>
        <v>0</v>
      </c>
    </row>
    <row r="616">
      <c r="A616" t="inlineStr">
        <is>
          <t>Lead</t>
        </is>
      </c>
      <c r="B616" s="39" t="str">
        <f>IFERROR(INDEX(CampTypes,MATCH(C616,CampList,0)),"Unattributed")</f>
        <v>New</v>
      </c>
      <c r="C616" t="inlineStr">
        <is>
          <t>ABO | Natuf | Leads | Unit Franchise | India | Oct26 | V1</t>
        </is>
      </c>
      <c r="D616" t="inlineStr">
        <is>
          <t>Natuf | Business Owners | Tier1 + Growth Cities | Oct26 | V1</t>
        </is>
      </c>
      <c r="E616" t="inlineStr">
        <is>
          <t>Natuf | Reel | Brand Ambassador | Heard Of Owning A Cafe | V1</t>
        </is>
      </c>
      <c r="F616" t="inlineStr">
        <is>
          <t>In House Natuf</t>
        </is>
      </c>
      <c r="G616" t="inlineStr">
        <is>
          <t>Attempt 1</t>
        </is>
      </c>
      <c r="H616" s="39" t="str">
        <f>IF(ISNUMBER(MATCH(G616,QualityStatuses,0)),"Quality Lead","Non-Quality Lead")</f>
        <v>Non-Quality Lead</v>
      </c>
      <c r="I616" t="inlineStr">
        <is>
          <t>2026-10</t>
        </is>
      </c>
      <c r="J616" t="inlineStr">
        <is>
          <t>Wk of 2026-10-26</t>
        </is>
      </c>
      <c r="K616" t="inlineStr">
        <is>
          <t>Omkar Navge</t>
        </is>
      </c>
      <c r="L616" t="inlineStr">
        <is>
          <t>Facebook</t>
        </is>
      </c>
      <c r="M616" t="inlineStr">
        <is>
          <t>Direct (campaign tagged in CRM)</t>
        </is>
      </c>
      <c r="N616" t="inlineStr">
        <is>
          <t>6ae0422fdc35ade2bd4dd588</t>
        </is>
      </c>
      <c r="O616" t="n">
        <v>1</v>
      </c>
      <c r="P616" s="40">
        <f>IF(A616="Lead",IF(ISNUMBER(MATCH(G616,QualityStatuses,0)),1,0),0)</f>
        <v>0</v>
      </c>
      <c r="Q616" s="40">
        <f>IF(A616="Lead",IF(G616="New Lead",0,1),0)</f>
        <v>1</v>
      </c>
      <c r="R616" s="40">
        <f>IF(A616="Lead",IF(G616="Lost",1,0),0)</f>
        <v>0</v>
      </c>
      <c r="S616" t="n">
        <v>1</v>
      </c>
      <c r="T616" t="n">
        <v>0</v>
      </c>
      <c r="U616" t="n">
        <v>0</v>
      </c>
      <c r="V616" t="n">
        <v>0</v>
      </c>
      <c r="W616" t="n">
        <v>0</v>
      </c>
      <c r="X616" t="n">
        <v>0</v>
      </c>
      <c r="Y616">
        <f>IF(AND(A616="Lead",COUNTIF(MetaCamps,C616)&gt;0),1,0)</f>
        <v>1</v>
      </c>
      <c r="Z616">
        <f>IF(Y616=1,P616,0)</f>
        <v>0</v>
      </c>
    </row>
    <row r="617">
      <c r="A617" t="inlineStr">
        <is>
          <t>Lead</t>
        </is>
      </c>
      <c r="B617" s="39" t="str">
        <f>IFERROR(INDEX(CampTypes,MATCH(C617,CampList,0)),"Unattributed")</f>
        <v>New</v>
      </c>
      <c r="C617" t="inlineStr">
        <is>
          <t>ABO | Natuf | Leads | Unit Franchise | India | Oct26 | V1</t>
        </is>
      </c>
      <c r="D617" t="inlineStr">
        <is>
          <t>Natuf | Broad | Tier1 + Growth Cities | Oct26 | V1</t>
        </is>
      </c>
      <c r="E617" t="inlineStr">
        <is>
          <t>Natuf | Reel | Brand Ambassador | Heard Of Owning A Cafe | V1</t>
        </is>
      </c>
      <c r="F617" t="inlineStr">
        <is>
          <t>In House Natuf</t>
        </is>
      </c>
      <c r="G617" t="inlineStr">
        <is>
          <t>Lost</t>
        </is>
      </c>
      <c r="H617" s="39" t="str">
        <f>IF(ISNUMBER(MATCH(G617,QualityStatuses,0)),"Quality Lead","Non-Quality Lead")</f>
        <v>Non-Quality Lead</v>
      </c>
      <c r="I617" t="inlineStr">
        <is>
          <t>2026-10</t>
        </is>
      </c>
      <c r="J617" t="inlineStr">
        <is>
          <t>Wk of 2026-10-26</t>
        </is>
      </c>
      <c r="K617" t="inlineStr">
        <is>
          <t>Marshal Malbari</t>
        </is>
      </c>
      <c r="L617" t="inlineStr">
        <is>
          <t>Facebook</t>
        </is>
      </c>
      <c r="M617" t="inlineStr">
        <is>
          <t>Direct (campaign tagged in CRM)</t>
        </is>
      </c>
      <c r="N617" t="inlineStr">
        <is>
          <t>6ae041840cecbb3afdbe1b24</t>
        </is>
      </c>
      <c r="O617" t="n">
        <v>1</v>
      </c>
      <c r="P617" s="40">
        <f>IF(A617="Lead",IF(ISNUMBER(MATCH(G617,QualityStatuses,0)),1,0),0)</f>
        <v>0</v>
      </c>
      <c r="Q617" s="40">
        <f>IF(A617="Lead",IF(G617="New Lead",0,1),0)</f>
        <v>1</v>
      </c>
      <c r="R617" s="40">
        <f>IF(A617="Lead",IF(G617="Lost",1,0),0)</f>
        <v>1</v>
      </c>
      <c r="S617" t="n">
        <v>2</v>
      </c>
      <c r="T617" t="n">
        <v>0</v>
      </c>
      <c r="U617" t="n">
        <v>0</v>
      </c>
      <c r="V617" t="n">
        <v>0</v>
      </c>
      <c r="W617" t="n">
        <v>0</v>
      </c>
      <c r="X617" t="n">
        <v>0</v>
      </c>
      <c r="Y617">
        <f>IF(AND(A617="Lead",COUNTIF(MetaCamps,C617)&gt;0),1,0)</f>
        <v>1</v>
      </c>
      <c r="Z617">
        <f>IF(Y617=1,P617,0)</f>
        <v>0</v>
      </c>
    </row>
    <row r="618">
      <c r="A618" t="inlineStr">
        <is>
          <t>Lead</t>
        </is>
      </c>
      <c r="B618" s="39" t="str">
        <f>IFERROR(INDEX(CampTypes,MATCH(C618,CampList,0)),"Unattributed")</f>
        <v>New</v>
      </c>
      <c r="C618" t="inlineStr">
        <is>
          <t>ABO | Natuf | Leads | Unit Franchise | India | Oct26 | V1</t>
        </is>
      </c>
      <c r="D618" t="inlineStr">
        <is>
          <t>Natuf | Investors | Tier1 + Growth Cities | Oct26 | V1</t>
        </is>
      </c>
      <c r="E618" t="inlineStr">
        <is>
          <t>Natuf | Reel | Brand Ambassador | Heard Of Owning A Cafe | V1</t>
        </is>
      </c>
      <c r="F618" t="inlineStr">
        <is>
          <t>In House Natuf</t>
        </is>
      </c>
      <c r="G618" t="inlineStr">
        <is>
          <t>Lost</t>
        </is>
      </c>
      <c r="H618" s="39" t="str">
        <f>IF(ISNUMBER(MATCH(G618,QualityStatuses,0)),"Quality Lead","Non-Quality Lead")</f>
        <v>Non-Quality Lead</v>
      </c>
      <c r="I618" t="inlineStr">
        <is>
          <t>2026-10</t>
        </is>
      </c>
      <c r="J618" t="inlineStr">
        <is>
          <t>Wk of 2026-10-26</t>
        </is>
      </c>
      <c r="K618" t="inlineStr">
        <is>
          <t>Omkar Navge</t>
        </is>
      </c>
      <c r="L618" t="inlineStr">
        <is>
          <t>Facebook</t>
        </is>
      </c>
      <c r="M618" t="inlineStr">
        <is>
          <t>Direct (campaign tagged in CRM)</t>
        </is>
      </c>
      <c r="N618" t="inlineStr">
        <is>
          <t>6ae04025380f29e21ab7f340</t>
        </is>
      </c>
      <c r="O618" t="n">
        <v>1</v>
      </c>
      <c r="P618" s="40">
        <f>IF(A618="Lead",IF(ISNUMBER(MATCH(G618,QualityStatuses,0)),1,0),0)</f>
        <v>0</v>
      </c>
      <c r="Q618" s="40">
        <f>IF(A618="Lead",IF(G618="New Lead",0,1),0)</f>
        <v>1</v>
      </c>
      <c r="R618" s="40">
        <f>IF(A618="Lead",IF(G618="Lost",1,0),0)</f>
        <v>1</v>
      </c>
      <c r="S618" t="n">
        <v>1</v>
      </c>
      <c r="T618" t="n">
        <v>0</v>
      </c>
      <c r="U618" t="n">
        <v>0</v>
      </c>
      <c r="V618" t="n">
        <v>0</v>
      </c>
      <c r="W618" t="n">
        <v>0</v>
      </c>
      <c r="X618" t="n">
        <v>0</v>
      </c>
      <c r="Y618">
        <f>IF(AND(A618="Lead",COUNTIF(MetaCamps,C618)&gt;0),1,0)</f>
        <v>1</v>
      </c>
      <c r="Z618">
        <f>IF(Y618=1,P618,0)</f>
        <v>0</v>
      </c>
    </row>
    <row r="619">
      <c r="A619" t="inlineStr">
        <is>
          <t>Lead</t>
        </is>
      </c>
      <c r="B619" s="39" t="str">
        <f>IFERROR(INDEX(CampTypes,MATCH(C619,CampList,0)),"Unattributed")</f>
        <v>New</v>
      </c>
      <c r="C619" t="inlineStr">
        <is>
          <t>ABO | Natuf | Leads | Unit Franchise | India | Oct26 | V1</t>
        </is>
      </c>
      <c r="D619" t="inlineStr">
        <is>
          <t>Natuf | Broad | Tier1 + Growth Cities | Oct26 | V1</t>
        </is>
      </c>
      <c r="E619" t="inlineStr">
        <is>
          <t>Natuf | Reel | Brand Ambassador | Heard Of Owning A Cafe | V1</t>
        </is>
      </c>
      <c r="F619" t="inlineStr">
        <is>
          <t>In House Natuf</t>
        </is>
      </c>
      <c r="G619" t="inlineStr">
        <is>
          <t>Attempt 2</t>
        </is>
      </c>
      <c r="H619" s="39" t="str">
        <f>IF(ISNUMBER(MATCH(G619,QualityStatuses,0)),"Quality Lead","Non-Quality Lead")</f>
        <v>Non-Quality Lead</v>
      </c>
      <c r="I619" t="inlineStr">
        <is>
          <t>2026-10</t>
        </is>
      </c>
      <c r="J619" t="inlineStr">
        <is>
          <t>Wk of 2026-10-26</t>
        </is>
      </c>
      <c r="K619" t="inlineStr">
        <is>
          <t>Vikas Pathak</t>
        </is>
      </c>
      <c r="L619" t="inlineStr">
        <is>
          <t>Facebook</t>
        </is>
      </c>
      <c r="M619" t="inlineStr">
        <is>
          <t>Direct (campaign tagged in CRM)</t>
        </is>
      </c>
      <c r="N619" t="inlineStr">
        <is>
          <t>6ae03f9aab7bb83087e1dfef</t>
        </is>
      </c>
      <c r="O619" t="n">
        <v>1</v>
      </c>
      <c r="P619" s="40">
        <f>IF(A619="Lead",IF(ISNUMBER(MATCH(G619,QualityStatuses,0)),1,0),0)</f>
        <v>0</v>
      </c>
      <c r="Q619" s="40">
        <f>IF(A619="Lead",IF(G619="New Lead",0,1),0)</f>
        <v>1</v>
      </c>
      <c r="R619" s="40">
        <f>IF(A619="Lead",IF(G619="Lost",1,0),0)</f>
        <v>0</v>
      </c>
      <c r="S619" t="n">
        <v>2</v>
      </c>
      <c r="T619" t="n">
        <v>0</v>
      </c>
      <c r="U619" t="n">
        <v>0</v>
      </c>
      <c r="V619" t="n">
        <v>0</v>
      </c>
      <c r="W619" t="n">
        <v>0</v>
      </c>
      <c r="X619" t="n">
        <v>0</v>
      </c>
      <c r="Y619">
        <f>IF(AND(A619="Lead",COUNTIF(MetaCamps,C619)&gt;0),1,0)</f>
        <v>1</v>
      </c>
      <c r="Z619">
        <f>IF(Y619=1,P619,0)</f>
        <v>0</v>
      </c>
    </row>
    <row r="620">
      <c r="A620" t="inlineStr">
        <is>
          <t>Lead</t>
        </is>
      </c>
      <c r="B620" s="39" t="str">
        <f>IFERROR(INDEX(CampTypes,MATCH(C620,CampList,0)),"Unattributed")</f>
        <v>New</v>
      </c>
      <c r="C620" t="inlineStr">
        <is>
          <t>ABO | Natuf | Leads | Unit Franchise | India | Oct26 | V1</t>
        </is>
      </c>
      <c r="D620" t="inlineStr">
        <is>
          <t>Natuf | Investors | Tier1 + Growth Cities | Oct26 | V1</t>
        </is>
      </c>
      <c r="E620" t="inlineStr">
        <is>
          <t>Natuf | Reel | Brand Ambassador | Heard Of Owning A Cafe | V1</t>
        </is>
      </c>
      <c r="F620" t="inlineStr">
        <is>
          <t>In House Natuf</t>
        </is>
      </c>
      <c r="G620" t="inlineStr">
        <is>
          <t>Attempt 1</t>
        </is>
      </c>
      <c r="H620" s="39" t="str">
        <f>IF(ISNUMBER(MATCH(G620,QualityStatuses,0)),"Quality Lead","Non-Quality Lead")</f>
        <v>Non-Quality Lead</v>
      </c>
      <c r="I620" t="inlineStr">
        <is>
          <t>2026-10</t>
        </is>
      </c>
      <c r="J620" t="inlineStr">
        <is>
          <t>Wk of 2026-10-26</t>
        </is>
      </c>
      <c r="K620" t="inlineStr">
        <is>
          <t>Omkar Navge</t>
        </is>
      </c>
      <c r="L620" t="inlineStr">
        <is>
          <t>Facebook</t>
        </is>
      </c>
      <c r="M620" t="inlineStr">
        <is>
          <t>Direct (campaign tagged in CRM)</t>
        </is>
      </c>
      <c r="N620" t="inlineStr">
        <is>
          <t>6ae03f89621092b6a195856c</t>
        </is>
      </c>
      <c r="O620" t="n">
        <v>1</v>
      </c>
      <c r="P620" s="40">
        <f>IF(A620="Lead",IF(ISNUMBER(MATCH(G620,QualityStatuses,0)),1,0),0)</f>
        <v>0</v>
      </c>
      <c r="Q620" s="40">
        <f>IF(A620="Lead",IF(G620="New Lead",0,1),0)</f>
        <v>1</v>
      </c>
      <c r="R620" s="40">
        <f>IF(A620="Lead",IF(G620="Lost",1,0),0)</f>
        <v>0</v>
      </c>
      <c r="S620" t="n">
        <v>1</v>
      </c>
      <c r="T620" t="n">
        <v>0</v>
      </c>
      <c r="U620" t="n">
        <v>0</v>
      </c>
      <c r="V620" t="n">
        <v>0</v>
      </c>
      <c r="W620" t="n">
        <v>0</v>
      </c>
      <c r="X620" t="n">
        <v>0</v>
      </c>
      <c r="Y620">
        <f>IF(AND(A620="Lead",COUNTIF(MetaCamps,C620)&gt;0),1,0)</f>
        <v>1</v>
      </c>
      <c r="Z620">
        <f>IF(Y620=1,P620,0)</f>
        <v>0</v>
      </c>
    </row>
    <row r="621">
      <c r="A621" t="inlineStr">
        <is>
          <t>Lead</t>
        </is>
      </c>
      <c r="B621" s="39" t="str">
        <f>IFERROR(INDEX(CampTypes,MATCH(C621,CampList,0)),"Unattributed")</f>
        <v>New</v>
      </c>
      <c r="C621" t="inlineStr">
        <is>
          <t>ABO | Natuf | Leads | Unit Franchise | India | Oct26 | V1</t>
        </is>
      </c>
      <c r="D621" t="inlineStr">
        <is>
          <t>Natuf | Investors | Tier1 + Growth Cities | Oct26 | V1</t>
        </is>
      </c>
      <c r="E621" t="inlineStr">
        <is>
          <t>Natuf | Reel | Brand Ambassador | Heard Of Owning A Cafe | V1</t>
        </is>
      </c>
      <c r="F621" t="inlineStr">
        <is>
          <t>In House Natuf</t>
        </is>
      </c>
      <c r="G621" t="inlineStr">
        <is>
          <t>Details Shared</t>
        </is>
      </c>
      <c r="H621" s="39" t="str">
        <f>IF(ISNUMBER(MATCH(G621,QualityStatuses,0)),"Quality Lead","Non-Quality Lead")</f>
        <v>Quality Lead</v>
      </c>
      <c r="I621" t="inlineStr">
        <is>
          <t>2026-10</t>
        </is>
      </c>
      <c r="J621" t="inlineStr">
        <is>
          <t>Wk of 2026-10-26</t>
        </is>
      </c>
      <c r="K621" t="inlineStr">
        <is>
          <t>Vikas Pathak</t>
        </is>
      </c>
      <c r="L621" t="inlineStr">
        <is>
          <t>Facebook</t>
        </is>
      </c>
      <c r="M621" t="inlineStr">
        <is>
          <t>Direct (campaign tagged in CRM)</t>
        </is>
      </c>
      <c r="N621" t="inlineStr">
        <is>
          <t>6ae03f48e6849d7955a49d0f</t>
        </is>
      </c>
      <c r="O621" t="n">
        <v>1</v>
      </c>
      <c r="P621" s="40">
        <f>IF(A621="Lead",IF(ISNUMBER(MATCH(G621,QualityStatuses,0)),1,0),0)</f>
        <v>1</v>
      </c>
      <c r="Q621" s="40">
        <f>IF(A621="Lead",IF(G621="New Lead",0,1),0)</f>
        <v>1</v>
      </c>
      <c r="R621" s="40">
        <f>IF(A621="Lead",IF(G621="Lost",1,0),0)</f>
        <v>0</v>
      </c>
      <c r="S621" t="n">
        <v>3</v>
      </c>
      <c r="T621" t="n">
        <v>2</v>
      </c>
      <c r="U621" t="n">
        <v>0</v>
      </c>
      <c r="V621" t="n">
        <v>0</v>
      </c>
      <c r="W621" t="n">
        <v>0</v>
      </c>
      <c r="X621" t="n">
        <v>0</v>
      </c>
      <c r="Y621">
        <f>IF(AND(A621="Lead",COUNTIF(MetaCamps,C621)&gt;0),1,0)</f>
        <v>1</v>
      </c>
      <c r="Z621">
        <f>IF(Y621=1,P621,0)</f>
        <v>1</v>
      </c>
    </row>
    <row r="622">
      <c r="A622" t="inlineStr">
        <is>
          <t>Lead</t>
        </is>
      </c>
      <c r="B622" s="39" t="str">
        <f>IFERROR(INDEX(CampTypes,MATCH(C622,CampList,0)),"Unattributed")</f>
        <v>New</v>
      </c>
      <c r="C622" t="inlineStr">
        <is>
          <t>ABO | Natuf | Leads | Unit Franchise | India | Oct26 | V1</t>
        </is>
      </c>
      <c r="D622" t="inlineStr">
        <is>
          <t>Natuf | Business Owners | Tier1 + Growth Cities | Oct26 | V1</t>
        </is>
      </c>
      <c r="E622" t="inlineStr">
        <is>
          <t>Natuf | Reel | Brand Ambassador | Heard Of Owning A Cafe | V1</t>
        </is>
      </c>
      <c r="F622" t="inlineStr">
        <is>
          <t>In House Natuf</t>
        </is>
      </c>
      <c r="G622" t="inlineStr">
        <is>
          <t>Attempt 2</t>
        </is>
      </c>
      <c r="H622" s="39" t="str">
        <f>IF(ISNUMBER(MATCH(G622,QualityStatuses,0)),"Quality Lead","Non-Quality Lead")</f>
        <v>Non-Quality Lead</v>
      </c>
      <c r="I622" t="inlineStr">
        <is>
          <t>2026-10</t>
        </is>
      </c>
      <c r="J622" t="inlineStr">
        <is>
          <t>Wk of 2026-10-26</t>
        </is>
      </c>
      <c r="K622" t="inlineStr">
        <is>
          <t>Vikas Pathak</t>
        </is>
      </c>
      <c r="L622" t="inlineStr">
        <is>
          <t>Facebook</t>
        </is>
      </c>
      <c r="M622" t="inlineStr">
        <is>
          <t>Direct (campaign tagged in CRM)</t>
        </is>
      </c>
      <c r="N622" t="inlineStr">
        <is>
          <t>6ae03f03180eb59d20e65dac</t>
        </is>
      </c>
      <c r="O622" t="n">
        <v>1</v>
      </c>
      <c r="P622" s="40">
        <f>IF(A622="Lead",IF(ISNUMBER(MATCH(G622,QualityStatuses,0)),1,0),0)</f>
        <v>0</v>
      </c>
      <c r="Q622" s="40">
        <f>IF(A622="Lead",IF(G622="New Lead",0,1),0)</f>
        <v>1</v>
      </c>
      <c r="R622" s="40">
        <f>IF(A622="Lead",IF(G622="Lost",1,0),0)</f>
        <v>0</v>
      </c>
      <c r="S622" t="n">
        <v>4</v>
      </c>
      <c r="T622" t="n">
        <v>4</v>
      </c>
      <c r="U622" t="n">
        <v>0</v>
      </c>
      <c r="V622" t="n">
        <v>0</v>
      </c>
      <c r="W622" t="n">
        <v>0</v>
      </c>
      <c r="X622" t="n">
        <v>0</v>
      </c>
      <c r="Y622">
        <f>IF(AND(A622="Lead",COUNTIF(MetaCamps,C622)&gt;0),1,0)</f>
        <v>1</v>
      </c>
      <c r="Z622">
        <f>IF(Y622=1,P622,0)</f>
        <v>0</v>
      </c>
    </row>
    <row r="623">
      <c r="A623" t="inlineStr">
        <is>
          <t>Lead</t>
        </is>
      </c>
      <c r="B623" s="39" t="str">
        <f>IFERROR(INDEX(CampTypes,MATCH(C623,CampList,0)),"Unattributed")</f>
        <v>New</v>
      </c>
      <c r="C623" t="inlineStr">
        <is>
          <t>ABO | Natuf | Leads | Unit Franchise | India | Oct26 | V1</t>
        </is>
      </c>
      <c r="D623" t="inlineStr">
        <is>
          <t>Natuf | Business Owners | Tier1 + Growth Cities | Oct26 | V1</t>
        </is>
      </c>
      <c r="E623" t="inlineStr">
        <is>
          <t>Natuf | Reel | Brand Ambassador | Heard Of Owning A Cafe | V1</t>
        </is>
      </c>
      <c r="F623" t="inlineStr">
        <is>
          <t>In House Natuf</t>
        </is>
      </c>
      <c r="G623" t="inlineStr">
        <is>
          <t>Attempt 2</t>
        </is>
      </c>
      <c r="H623" s="39" t="str">
        <f>IF(ISNUMBER(MATCH(G623,QualityStatuses,0)),"Quality Lead","Non-Quality Lead")</f>
        <v>Non-Quality Lead</v>
      </c>
      <c r="I623" t="inlineStr">
        <is>
          <t>2026-10</t>
        </is>
      </c>
      <c r="J623" t="inlineStr">
        <is>
          <t>Wk of 2026-10-26</t>
        </is>
      </c>
      <c r="K623" t="inlineStr">
        <is>
          <t>Omkar Navge</t>
        </is>
      </c>
      <c r="L623" t="inlineStr">
        <is>
          <t>Facebook</t>
        </is>
      </c>
      <c r="M623" t="inlineStr">
        <is>
          <t>Direct (campaign tagged in CRM)</t>
        </is>
      </c>
      <c r="N623" t="inlineStr">
        <is>
          <t>6ae03ee156a536f7fd710d25</t>
        </is>
      </c>
      <c r="O623" t="n">
        <v>1</v>
      </c>
      <c r="P623" s="40">
        <f>IF(A623="Lead",IF(ISNUMBER(MATCH(G623,QualityStatuses,0)),1,0),0)</f>
        <v>0</v>
      </c>
      <c r="Q623" s="40">
        <f>IF(A623="Lead",IF(G623="New Lead",0,1),0)</f>
        <v>1</v>
      </c>
      <c r="R623" s="40">
        <f>IF(A623="Lead",IF(G623="Lost",1,0),0)</f>
        <v>0</v>
      </c>
      <c r="S623" t="n">
        <v>2</v>
      </c>
      <c r="T623" t="n">
        <v>2</v>
      </c>
      <c r="U623" t="n">
        <v>0</v>
      </c>
      <c r="V623" t="n">
        <v>0</v>
      </c>
      <c r="W623" t="n">
        <v>0</v>
      </c>
      <c r="X623" t="n">
        <v>0</v>
      </c>
      <c r="Y623">
        <f>IF(AND(A623="Lead",COUNTIF(MetaCamps,C623)&gt;0),1,0)</f>
        <v>1</v>
      </c>
      <c r="Z623">
        <f>IF(Y623=1,P623,0)</f>
        <v>0</v>
      </c>
    </row>
    <row r="624">
      <c r="A624" t="inlineStr">
        <is>
          <t>Lead</t>
        </is>
      </c>
      <c r="B624" s="39" t="str">
        <f>IFERROR(INDEX(CampTypes,MATCH(C624,CampList,0)),"Unattributed")</f>
        <v>New</v>
      </c>
      <c r="C624" t="inlineStr">
        <is>
          <t>ABO | Natuf | Leads | Unit Franchise | India | Oct26 | V1</t>
        </is>
      </c>
      <c r="D624" t="inlineStr">
        <is>
          <t>Natuf | Broad | Tier1 + Growth Cities | Oct26 | V1</t>
        </is>
      </c>
      <c r="E624" t="inlineStr">
        <is>
          <t>Natuf | Reel | Brand Ambassador | Heard Of Owning A Cafe | V1</t>
        </is>
      </c>
      <c r="F624" t="inlineStr">
        <is>
          <t>In House Natuf</t>
        </is>
      </c>
      <c r="G624" t="inlineStr">
        <is>
          <t>Attempt 2</t>
        </is>
      </c>
      <c r="H624" s="39" t="str">
        <f>IF(ISNUMBER(MATCH(G624,QualityStatuses,0)),"Quality Lead","Non-Quality Lead")</f>
        <v>Non-Quality Lead</v>
      </c>
      <c r="I624" t="inlineStr">
        <is>
          <t>2026-10</t>
        </is>
      </c>
      <c r="J624" t="inlineStr">
        <is>
          <t>Wk of 2026-10-26</t>
        </is>
      </c>
      <c r="K624" t="inlineStr">
        <is>
          <t>Vikas Pathak</t>
        </is>
      </c>
      <c r="L624" t="inlineStr">
        <is>
          <t>Facebook</t>
        </is>
      </c>
      <c r="M624" t="inlineStr">
        <is>
          <t>Direct (campaign tagged in CRM)</t>
        </is>
      </c>
      <c r="N624" t="inlineStr">
        <is>
          <t>6adfdce0c1e08c89c501537f</t>
        </is>
      </c>
      <c r="O624" t="n">
        <v>1</v>
      </c>
      <c r="P624" s="40">
        <f>IF(A624="Lead",IF(ISNUMBER(MATCH(G624,QualityStatuses,0)),1,0),0)</f>
        <v>0</v>
      </c>
      <c r="Q624" s="40">
        <f>IF(A624="Lead",IF(G624="New Lead",0,1),0)</f>
        <v>1</v>
      </c>
      <c r="R624" s="40">
        <f>IF(A624="Lead",IF(G624="Lost",1,0),0)</f>
        <v>0</v>
      </c>
      <c r="S624" t="n">
        <v>3</v>
      </c>
      <c r="T624" t="n">
        <v>2</v>
      </c>
      <c r="U624" t="n">
        <v>0</v>
      </c>
      <c r="V624" t="n">
        <v>0</v>
      </c>
      <c r="W624" t="n">
        <v>0</v>
      </c>
      <c r="X624" t="n">
        <v>0</v>
      </c>
      <c r="Y624">
        <f>IF(AND(A624="Lead",COUNTIF(MetaCamps,C624)&gt;0),1,0)</f>
        <v>1</v>
      </c>
      <c r="Z624">
        <f>IF(Y624=1,P624,0)</f>
        <v>0</v>
      </c>
    </row>
    <row r="625">
      <c r="A625" t="inlineStr">
        <is>
          <t>Lead</t>
        </is>
      </c>
      <c r="B625" s="39" t="str">
        <f>IFERROR(INDEX(CampTypes,MATCH(C625,CampList,0)),"Unattributed")</f>
        <v>New</v>
      </c>
      <c r="C625" t="inlineStr">
        <is>
          <t>ABO | Natuf | Leads | Master Franchise | India | Oct26 | V1</t>
        </is>
      </c>
      <c r="D625" t="inlineStr">
        <is>
          <t>Natuf | Business Owners | Tier1 + Growth Cities | Oct26 | V1</t>
        </is>
      </c>
      <c r="E625" t="inlineStr">
        <is>
          <t>Natuf | Static | Become A Levantine Food | V1</t>
        </is>
      </c>
      <c r="F625" t="inlineStr">
        <is>
          <t>Natuf_MF</t>
        </is>
      </c>
      <c r="G625" t="inlineStr">
        <is>
          <t>New Lead</t>
        </is>
      </c>
      <c r="H625" s="39" t="str">
        <f>IF(ISNUMBER(MATCH(G625,QualityStatuses,0)),"Quality Lead","Non-Quality Lead")</f>
        <v>Non-Quality Lead</v>
      </c>
      <c r="I625" t="inlineStr">
        <is>
          <t>2026-10</t>
        </is>
      </c>
      <c r="J625" t="inlineStr">
        <is>
          <t>Wk of 2026-10-26</t>
        </is>
      </c>
      <c r="K625" t="inlineStr">
        <is>
          <t>(Unassigned)</t>
        </is>
      </c>
      <c r="L625" t="inlineStr">
        <is>
          <t>Facebook</t>
        </is>
      </c>
      <c r="M625" t="inlineStr">
        <is>
          <t>Direct (campaign tagged in CRM)</t>
        </is>
      </c>
      <c r="N625" t="inlineStr">
        <is>
          <t>6adf8993cc51dbf82fed15f7</t>
        </is>
      </c>
      <c r="O625" t="n">
        <v>1</v>
      </c>
      <c r="P625" s="40">
        <f>IF(A625="Lead",IF(ISNUMBER(MATCH(G625,QualityStatuses,0)),1,0),0)</f>
        <v>0</v>
      </c>
      <c r="Q625" s="40">
        <f>IF(A625="Lead",IF(G625="New Lead",0,1),0)</f>
        <v>0</v>
      </c>
      <c r="R625" s="40">
        <f>IF(A625="Lead",IF(G625="Lost",1,0),0)</f>
        <v>0</v>
      </c>
      <c r="S625" t="n">
        <v>0</v>
      </c>
      <c r="T625" t="n">
        <v>0</v>
      </c>
      <c r="U625" t="n">
        <v>0</v>
      </c>
      <c r="V625" t="n">
        <v>0</v>
      </c>
      <c r="W625" t="n">
        <v>0</v>
      </c>
      <c r="X625" t="n">
        <v>0</v>
      </c>
      <c r="Y625">
        <f>IF(AND(A625="Lead",COUNTIF(MetaCamps,C625)&gt;0),1,0)</f>
        <v>1</v>
      </c>
      <c r="Z625">
        <f>IF(Y625=1,P625,0)</f>
        <v>0</v>
      </c>
    </row>
    <row r="626">
      <c r="A626" t="inlineStr">
        <is>
          <t>Lead</t>
        </is>
      </c>
      <c r="B626" s="39" t="str">
        <f>IFERROR(INDEX(CampTypes,MATCH(C626,CampList,0)),"Unattributed")</f>
        <v>New</v>
      </c>
      <c r="C626" t="inlineStr">
        <is>
          <t>ABO | Natuf | Leads | Master Franchise | India | Oct26 | V1</t>
        </is>
      </c>
      <c r="D626" t="inlineStr">
        <is>
          <t>Natuf | LAL 1% | India | Jul26 | V1</t>
        </is>
      </c>
      <c r="E626" t="inlineStr">
        <is>
          <t>Natuf | Static | Become A Levantine Food | V1</t>
        </is>
      </c>
      <c r="F626" t="inlineStr">
        <is>
          <t>Natuf_MF</t>
        </is>
      </c>
      <c r="G626" t="inlineStr">
        <is>
          <t>New Lead</t>
        </is>
      </c>
      <c r="H626" s="39" t="str">
        <f>IF(ISNUMBER(MATCH(G626,QualityStatuses,0)),"Quality Lead","Non-Quality Lead")</f>
        <v>Non-Quality Lead</v>
      </c>
      <c r="I626" t="inlineStr">
        <is>
          <t>2026-10</t>
        </is>
      </c>
      <c r="J626" t="inlineStr">
        <is>
          <t>Wk of 2026-10-26</t>
        </is>
      </c>
      <c r="K626" t="inlineStr">
        <is>
          <t>(Unassigned)</t>
        </is>
      </c>
      <c r="L626" t="inlineStr">
        <is>
          <t>Facebook</t>
        </is>
      </c>
      <c r="M626" t="inlineStr">
        <is>
          <t>Direct (campaign tagged in CRM)</t>
        </is>
      </c>
      <c r="N626" t="inlineStr">
        <is>
          <t>6adf88720f6015d85de87e9f</t>
        </is>
      </c>
      <c r="O626" t="n">
        <v>1</v>
      </c>
      <c r="P626" s="40">
        <f>IF(A626="Lead",IF(ISNUMBER(MATCH(G626,QualityStatuses,0)),1,0),0)</f>
        <v>0</v>
      </c>
      <c r="Q626" s="40">
        <f>IF(A626="Lead",IF(G626="New Lead",0,1),0)</f>
        <v>0</v>
      </c>
      <c r="R626" s="40">
        <f>IF(A626="Lead",IF(G626="Lost",1,0),0)</f>
        <v>0</v>
      </c>
      <c r="S626" t="n">
        <v>0</v>
      </c>
      <c r="T626" t="n">
        <v>0</v>
      </c>
      <c r="U626" t="n">
        <v>0</v>
      </c>
      <c r="V626" t="n">
        <v>0</v>
      </c>
      <c r="W626" t="n">
        <v>0</v>
      </c>
      <c r="X626" t="n">
        <v>0</v>
      </c>
      <c r="Y626">
        <f>IF(AND(A626="Lead",COUNTIF(MetaCamps,C626)&gt;0),1,0)</f>
        <v>1</v>
      </c>
      <c r="Z626">
        <f>IF(Y626=1,P626,0)</f>
        <v>0</v>
      </c>
    </row>
    <row r="627">
      <c r="A627" t="inlineStr">
        <is>
          <t>Lead</t>
        </is>
      </c>
      <c r="B627" s="39" t="str">
        <f>IFERROR(INDEX(CampTypes,MATCH(C627,CampList,0)),"Unattributed")</f>
        <v>New</v>
      </c>
      <c r="C627" t="inlineStr">
        <is>
          <t>ABO | Natuf | Leads | Unit Franchise | India | Oct26 | V1</t>
        </is>
      </c>
      <c r="D627" t="inlineStr">
        <is>
          <t>Natuf | LAL 1% | India | Jul26 | V1</t>
        </is>
      </c>
      <c r="E627" t="inlineStr">
        <is>
          <t>Natuf | Reel | Brand Ambassador | Heard Of Owning A Cafe | V1</t>
        </is>
      </c>
      <c r="F627" t="inlineStr">
        <is>
          <t>In House Natuf</t>
        </is>
      </c>
      <c r="G627" t="inlineStr">
        <is>
          <t>New Lead</t>
        </is>
      </c>
      <c r="H627" s="39" t="str">
        <f>IF(ISNUMBER(MATCH(G627,QualityStatuses,0)),"Quality Lead","Non-Quality Lead")</f>
        <v>Non-Quality Lead</v>
      </c>
      <c r="I627" t="inlineStr">
        <is>
          <t>2026-10</t>
        </is>
      </c>
      <c r="J627" t="inlineStr">
        <is>
          <t>Wk of 2026-10-26</t>
        </is>
      </c>
      <c r="K627" t="inlineStr">
        <is>
          <t>(Unassigned)</t>
        </is>
      </c>
      <c r="L627" t="inlineStr">
        <is>
          <t>Facebook</t>
        </is>
      </c>
      <c r="M627" t="inlineStr">
        <is>
          <t>Direct (campaign tagged in CRM)</t>
        </is>
      </c>
      <c r="N627" t="inlineStr">
        <is>
          <t>6adf875c8f92f708dac83111</t>
        </is>
      </c>
      <c r="O627" t="n">
        <v>1</v>
      </c>
      <c r="P627" s="40">
        <f>IF(A627="Lead",IF(ISNUMBER(MATCH(G627,QualityStatuses,0)),1,0),0)</f>
        <v>0</v>
      </c>
      <c r="Q627" s="40">
        <f>IF(A627="Lead",IF(G627="New Lead",0,1),0)</f>
        <v>0</v>
      </c>
      <c r="R627" s="40">
        <f>IF(A627="Lead",IF(G627="Lost",1,0),0)</f>
        <v>0</v>
      </c>
      <c r="S627" t="n">
        <v>0</v>
      </c>
      <c r="T627" t="n">
        <v>0</v>
      </c>
      <c r="U627" t="n">
        <v>0</v>
      </c>
      <c r="V627" t="n">
        <v>0</v>
      </c>
      <c r="W627" t="n">
        <v>0</v>
      </c>
      <c r="X627" t="n">
        <v>0</v>
      </c>
      <c r="Y627">
        <f>IF(AND(A627="Lead",COUNTIF(MetaCamps,C627)&gt;0),1,0)</f>
        <v>1</v>
      </c>
      <c r="Z627">
        <f>IF(Y627=1,P627,0)</f>
        <v>0</v>
      </c>
    </row>
    <row r="628">
      <c r="A628" t="inlineStr">
        <is>
          <t>Lead</t>
        </is>
      </c>
      <c r="B628" s="39" t="str">
        <f>IFERROR(INDEX(CampTypes,MATCH(C628,CampList,0)),"Unattributed")</f>
        <v>New</v>
      </c>
      <c r="C628" t="inlineStr">
        <is>
          <t>ABO | Natuf | Leads | Unit Franchise | India | Oct26 | V1</t>
        </is>
      </c>
      <c r="D628" t="inlineStr">
        <is>
          <t>Natuf | Investors | Tier1 + Growth Cities | Oct26 | V1</t>
        </is>
      </c>
      <c r="E628" t="inlineStr">
        <is>
          <t>Natuf | Reel | Brand Ambassador | Heard Of Owning A Cafe | V1</t>
        </is>
      </c>
      <c r="F628" t="inlineStr">
        <is>
          <t>In House Natuf</t>
        </is>
      </c>
      <c r="G628" t="inlineStr">
        <is>
          <t>Attempt 1</t>
        </is>
      </c>
      <c r="H628" s="39" t="str">
        <f>IF(ISNUMBER(MATCH(G628,QualityStatuses,0)),"Quality Lead","Non-Quality Lead")</f>
        <v>Non-Quality Lead</v>
      </c>
      <c r="I628" t="inlineStr">
        <is>
          <t>2026-10</t>
        </is>
      </c>
      <c r="J628" t="inlineStr">
        <is>
          <t>Wk of 2026-10-26</t>
        </is>
      </c>
      <c r="K628" t="inlineStr">
        <is>
          <t>Omkar Navge</t>
        </is>
      </c>
      <c r="L628" t="inlineStr">
        <is>
          <t>Facebook</t>
        </is>
      </c>
      <c r="M628" t="inlineStr">
        <is>
          <t>Direct (campaign tagged in CRM)</t>
        </is>
      </c>
      <c r="N628" t="inlineStr">
        <is>
          <t>6adf8730623013beef7f6548</t>
        </is>
      </c>
      <c r="O628" t="n">
        <v>1</v>
      </c>
      <c r="P628" s="40">
        <f>IF(A628="Lead",IF(ISNUMBER(MATCH(G628,QualityStatuses,0)),1,0),0)</f>
        <v>0</v>
      </c>
      <c r="Q628" s="40">
        <f>IF(A628="Lead",IF(G628="New Lead",0,1),0)</f>
        <v>1</v>
      </c>
      <c r="R628" s="40">
        <f>IF(A628="Lead",IF(G628="Lost",1,0),0)</f>
        <v>0</v>
      </c>
      <c r="S628" t="n">
        <v>1</v>
      </c>
      <c r="T628" t="n">
        <v>0</v>
      </c>
      <c r="U628" t="n">
        <v>0</v>
      </c>
      <c r="V628" t="n">
        <v>0</v>
      </c>
      <c r="W628" t="n">
        <v>0</v>
      </c>
      <c r="X628" t="n">
        <v>0</v>
      </c>
      <c r="Y628">
        <f>IF(AND(A628="Lead",COUNTIF(MetaCamps,C628)&gt;0),1,0)</f>
        <v>1</v>
      </c>
      <c r="Z628">
        <f>IF(Y628=1,P628,0)</f>
        <v>0</v>
      </c>
    </row>
    <row r="629">
      <c r="A629" t="inlineStr">
        <is>
          <t>Lead</t>
        </is>
      </c>
      <c r="B629" s="39" t="str">
        <f>IFERROR(INDEX(CampTypes,MATCH(C629,CampList,0)),"Unattributed")</f>
        <v>New</v>
      </c>
      <c r="C629" t="inlineStr">
        <is>
          <t>ABO | Natuf | Leads | Unit Franchise | India | Oct26 | V1</t>
        </is>
      </c>
      <c r="D629" t="inlineStr">
        <is>
          <t>Natuf | LAL 1% | India | Jul26 | V1</t>
        </is>
      </c>
      <c r="E629" t="inlineStr">
        <is>
          <t>Natuf | Reel | Brand Ambassador | Heard Of Owning A Cafe | V1</t>
        </is>
      </c>
      <c r="F629" t="inlineStr">
        <is>
          <t>In House Natuf</t>
        </is>
      </c>
      <c r="G629" t="inlineStr">
        <is>
          <t>Attempt 1</t>
        </is>
      </c>
      <c r="H629" s="39" t="str">
        <f>IF(ISNUMBER(MATCH(G629,QualityStatuses,0)),"Quality Lead","Non-Quality Lead")</f>
        <v>Non-Quality Lead</v>
      </c>
      <c r="I629" t="inlineStr">
        <is>
          <t>2026-10</t>
        </is>
      </c>
      <c r="J629" t="inlineStr">
        <is>
          <t>Wk of 2026-10-26</t>
        </is>
      </c>
      <c r="K629" t="inlineStr">
        <is>
          <t>Omkar Navge</t>
        </is>
      </c>
      <c r="L629" t="inlineStr">
        <is>
          <t>Facebook</t>
        </is>
      </c>
      <c r="M629" t="inlineStr">
        <is>
          <t>Direct (campaign tagged in CRM)</t>
        </is>
      </c>
      <c r="N629" t="inlineStr">
        <is>
          <t>6adf85c62d2181ac88bcb962</t>
        </is>
      </c>
      <c r="O629" t="n">
        <v>1</v>
      </c>
      <c r="P629" s="40">
        <f>IF(A629="Lead",IF(ISNUMBER(MATCH(G629,QualityStatuses,0)),1,0),0)</f>
        <v>0</v>
      </c>
      <c r="Q629" s="40">
        <f>IF(A629="Lead",IF(G629="New Lead",0,1),0)</f>
        <v>1</v>
      </c>
      <c r="R629" s="40">
        <f>IF(A629="Lead",IF(G629="Lost",1,0),0)</f>
        <v>0</v>
      </c>
      <c r="S629" t="n">
        <v>1</v>
      </c>
      <c r="T629" t="n">
        <v>0</v>
      </c>
      <c r="U629" t="n">
        <v>0</v>
      </c>
      <c r="V629" t="n">
        <v>0</v>
      </c>
      <c r="W629" t="n">
        <v>0</v>
      </c>
      <c r="X629" t="n">
        <v>0</v>
      </c>
      <c r="Y629">
        <f>IF(AND(A629="Lead",COUNTIF(MetaCamps,C629)&gt;0),1,0)</f>
        <v>1</v>
      </c>
      <c r="Z629">
        <f>IF(Y629=1,P629,0)</f>
        <v>0</v>
      </c>
    </row>
    <row r="630">
      <c r="A630" t="inlineStr">
        <is>
          <t>Lead</t>
        </is>
      </c>
      <c r="B630" s="39" t="str">
        <f>IFERROR(INDEX(CampTypes,MATCH(C630,CampList,0)),"Unattributed")</f>
        <v>New</v>
      </c>
      <c r="C630" t="inlineStr">
        <is>
          <t>ABO | Natuf | Leads | Unit Franchise | India | Oct26 | V1</t>
        </is>
      </c>
      <c r="D630" t="inlineStr">
        <is>
          <t>Natuf | Business Owners | Tier1 + Growth Cities | Oct26 | V1</t>
        </is>
      </c>
      <c r="E630" t="inlineStr">
        <is>
          <t>Natuf | Reel | Brand Ambassador | Heard Of Owning A Cafe | V1</t>
        </is>
      </c>
      <c r="F630" t="inlineStr">
        <is>
          <t>In House Natuf</t>
        </is>
      </c>
      <c r="G630" t="inlineStr">
        <is>
          <t>New Lead</t>
        </is>
      </c>
      <c r="H630" s="39" t="str">
        <f>IF(ISNUMBER(MATCH(G630,QualityStatuses,0)),"Quality Lead","Non-Quality Lead")</f>
        <v>Non-Quality Lead</v>
      </c>
      <c r="I630" t="inlineStr">
        <is>
          <t>2026-10</t>
        </is>
      </c>
      <c r="J630" t="inlineStr">
        <is>
          <t>Wk of 2026-10-26</t>
        </is>
      </c>
      <c r="K630" t="inlineStr">
        <is>
          <t>(Unassigned)</t>
        </is>
      </c>
      <c r="L630" t="inlineStr">
        <is>
          <t>Facebook</t>
        </is>
      </c>
      <c r="M630" t="inlineStr">
        <is>
          <t>Direct (campaign tagged in CRM)</t>
        </is>
      </c>
      <c r="N630" t="inlineStr">
        <is>
          <t>6adf853df00e073f1dedfe9f</t>
        </is>
      </c>
      <c r="O630" t="n">
        <v>1</v>
      </c>
      <c r="P630" s="40">
        <f>IF(A630="Lead",IF(ISNUMBER(MATCH(G630,QualityStatuses,0)),1,0),0)</f>
        <v>0</v>
      </c>
      <c r="Q630" s="40">
        <f>IF(A630="Lead",IF(G630="New Lead",0,1),0)</f>
        <v>0</v>
      </c>
      <c r="R630" s="40">
        <f>IF(A630="Lead",IF(G630="Lost",1,0),0)</f>
        <v>0</v>
      </c>
      <c r="S630" t="n">
        <v>0</v>
      </c>
      <c r="T630" t="n">
        <v>0</v>
      </c>
      <c r="U630" t="n">
        <v>0</v>
      </c>
      <c r="V630" t="n">
        <v>0</v>
      </c>
      <c r="W630" t="n">
        <v>0</v>
      </c>
      <c r="X630" t="n">
        <v>0</v>
      </c>
      <c r="Y630">
        <f>IF(AND(A630="Lead",COUNTIF(MetaCamps,C630)&gt;0),1,0)</f>
        <v>1</v>
      </c>
      <c r="Z630">
        <f>IF(Y630=1,P630,0)</f>
        <v>0</v>
      </c>
    </row>
    <row r="631">
      <c r="A631" t="inlineStr">
        <is>
          <t>Lead</t>
        </is>
      </c>
      <c r="B631" s="39" t="str">
        <f>IFERROR(INDEX(CampTypes,MATCH(C631,CampList,0)),"Unattributed")</f>
        <v>New</v>
      </c>
      <c r="C631" t="inlineStr">
        <is>
          <t>ABO | Natuf | Leads | Unit Franchise | India | Oct26 | V1</t>
        </is>
      </c>
      <c r="D631" t="inlineStr">
        <is>
          <t>Natuf | Investors | Tier1 + Growth Cities | Oct26 | V1</t>
        </is>
      </c>
      <c r="E631" t="inlineStr">
        <is>
          <t>Natuf | Reel | Brand Ambassador | Heard Of Owning A Cafe | V1</t>
        </is>
      </c>
      <c r="F631" t="inlineStr">
        <is>
          <t>In House Natuf</t>
        </is>
      </c>
      <c r="G631" t="inlineStr">
        <is>
          <t>Details Shared</t>
        </is>
      </c>
      <c r="H631" s="39" t="str">
        <f>IF(ISNUMBER(MATCH(G631,QualityStatuses,0)),"Quality Lead","Non-Quality Lead")</f>
        <v>Quality Lead</v>
      </c>
      <c r="I631" t="inlineStr">
        <is>
          <t>2026-10</t>
        </is>
      </c>
      <c r="J631" t="inlineStr">
        <is>
          <t>Wk of 2026-10-26</t>
        </is>
      </c>
      <c r="K631" t="inlineStr">
        <is>
          <t>Omkar Navge</t>
        </is>
      </c>
      <c r="L631" t="inlineStr">
        <is>
          <t>Facebook</t>
        </is>
      </c>
      <c r="M631" t="inlineStr">
        <is>
          <t>Direct (campaign tagged in CRM)</t>
        </is>
      </c>
      <c r="N631" t="inlineStr">
        <is>
          <t>6adf826b76b8a78d81c13241</t>
        </is>
      </c>
      <c r="O631" t="n">
        <v>1</v>
      </c>
      <c r="P631" s="40">
        <f>IF(A631="Lead",IF(ISNUMBER(MATCH(G631,QualityStatuses,0)),1,0),0)</f>
        <v>1</v>
      </c>
      <c r="Q631" s="40">
        <f>IF(A631="Lead",IF(G631="New Lead",0,1),0)</f>
        <v>1</v>
      </c>
      <c r="R631" s="40">
        <f>IF(A631="Lead",IF(G631="Lost",1,0),0)</f>
        <v>0</v>
      </c>
      <c r="S631" t="n">
        <v>1</v>
      </c>
      <c r="T631" t="n">
        <v>1</v>
      </c>
      <c r="U631" t="n">
        <v>0</v>
      </c>
      <c r="V631" t="n">
        <v>0</v>
      </c>
      <c r="W631" t="n">
        <v>0</v>
      </c>
      <c r="X631" t="n">
        <v>0</v>
      </c>
      <c r="Y631">
        <f>IF(AND(A631="Lead",COUNTIF(MetaCamps,C631)&gt;0),1,0)</f>
        <v>1</v>
      </c>
      <c r="Z631">
        <f>IF(Y631=1,P631,0)</f>
        <v>1</v>
      </c>
    </row>
    <row r="632">
      <c r="A632" t="inlineStr">
        <is>
          <t>Lead</t>
        </is>
      </c>
      <c r="B632" s="39" t="str">
        <f>IFERROR(INDEX(CampTypes,MATCH(C632,CampList,0)),"Unattributed")</f>
        <v>New</v>
      </c>
      <c r="C632" t="inlineStr">
        <is>
          <t>ABO | Natuf | Leads | Unit Franchise | India | Oct26 | V1</t>
        </is>
      </c>
      <c r="D632" t="inlineStr">
        <is>
          <t>Natuf | Investors | Tier1 + Growth Cities | Oct26 | V1</t>
        </is>
      </c>
      <c r="E632" t="inlineStr">
        <is>
          <t>Natuf | Reel | Brand Ambassador | Heard Of Owning A Cafe | V1</t>
        </is>
      </c>
      <c r="F632" t="inlineStr">
        <is>
          <t>In House Natuf</t>
        </is>
      </c>
      <c r="G632" t="inlineStr">
        <is>
          <t>Attempt 1</t>
        </is>
      </c>
      <c r="H632" s="39" t="str">
        <f>IF(ISNUMBER(MATCH(G632,QualityStatuses,0)),"Quality Lead","Non-Quality Lead")</f>
        <v>Non-Quality Lead</v>
      </c>
      <c r="I632" t="inlineStr">
        <is>
          <t>2026-10</t>
        </is>
      </c>
      <c r="J632" t="inlineStr">
        <is>
          <t>Wk of 2026-10-26</t>
        </is>
      </c>
      <c r="K632" t="inlineStr">
        <is>
          <t>Omkar Navge</t>
        </is>
      </c>
      <c r="L632" t="inlineStr">
        <is>
          <t>Facebook</t>
        </is>
      </c>
      <c r="M632" t="inlineStr">
        <is>
          <t>Direct (campaign tagged in CRM)</t>
        </is>
      </c>
      <c r="N632" t="inlineStr">
        <is>
          <t>6adf8161ba1a90d0f3638c47</t>
        </is>
      </c>
      <c r="O632" t="n">
        <v>1</v>
      </c>
      <c r="P632" s="40">
        <f>IF(A632="Lead",IF(ISNUMBER(MATCH(G632,QualityStatuses,0)),1,0),0)</f>
        <v>0</v>
      </c>
      <c r="Q632" s="40">
        <f>IF(A632="Lead",IF(G632="New Lead",0,1),0)</f>
        <v>1</v>
      </c>
      <c r="R632" s="40">
        <f>IF(A632="Lead",IF(G632="Lost",1,0),0)</f>
        <v>0</v>
      </c>
      <c r="S632" t="n">
        <v>3</v>
      </c>
      <c r="T632" t="n">
        <v>0</v>
      </c>
      <c r="U632" t="n">
        <v>0</v>
      </c>
      <c r="V632" t="n">
        <v>0</v>
      </c>
      <c r="W632" t="n">
        <v>0</v>
      </c>
      <c r="X632" t="n">
        <v>0</v>
      </c>
      <c r="Y632">
        <f>IF(AND(A632="Lead",COUNTIF(MetaCamps,C632)&gt;0),1,0)</f>
        <v>1</v>
      </c>
      <c r="Z632">
        <f>IF(Y632=1,P632,0)</f>
        <v>0</v>
      </c>
    </row>
    <row r="633">
      <c r="A633" t="inlineStr">
        <is>
          <t>Lead</t>
        </is>
      </c>
      <c r="B633" s="39" t="str">
        <f>IFERROR(INDEX(CampTypes,MATCH(C633,CampList,0)),"Unattributed")</f>
        <v>New</v>
      </c>
      <c r="C633" t="inlineStr">
        <is>
          <t>ABO | Natuf | Leads | Unit Franchise | India | Oct26 | V1</t>
        </is>
      </c>
      <c r="D633" t="inlineStr">
        <is>
          <t>Natuf | Business Owners | Tier1 + Growth Cities | Oct26 | V1</t>
        </is>
      </c>
      <c r="E633" t="inlineStr">
        <is>
          <t>Natuf | Reel | Brand Ambassador | Heard Of Owning A Cafe | V1</t>
        </is>
      </c>
      <c r="F633" t="inlineStr">
        <is>
          <t>In House Natuf</t>
        </is>
      </c>
      <c r="G633" t="inlineStr">
        <is>
          <t>New Lead</t>
        </is>
      </c>
      <c r="H633" s="39" t="str">
        <f>IF(ISNUMBER(MATCH(G633,QualityStatuses,0)),"Quality Lead","Non-Quality Lead")</f>
        <v>Non-Quality Lead</v>
      </c>
      <c r="I633" t="inlineStr">
        <is>
          <t>2026-10</t>
        </is>
      </c>
      <c r="J633" t="inlineStr">
        <is>
          <t>Wk of 2026-10-26</t>
        </is>
      </c>
      <c r="K633" t="inlineStr">
        <is>
          <t>(Unassigned)</t>
        </is>
      </c>
      <c r="L633" t="inlineStr">
        <is>
          <t>Facebook</t>
        </is>
      </c>
      <c r="M633" t="inlineStr">
        <is>
          <t>Direct (campaign tagged in CRM)</t>
        </is>
      </c>
      <c r="N633" t="inlineStr">
        <is>
          <t>6adf80a8d0aadee77aae88be</t>
        </is>
      </c>
      <c r="O633" t="n">
        <v>1</v>
      </c>
      <c r="P633" s="40">
        <f>IF(A633="Lead",IF(ISNUMBER(MATCH(G633,QualityStatuses,0)),1,0),0)</f>
        <v>0</v>
      </c>
      <c r="Q633" s="40">
        <f>IF(A633="Lead",IF(G633="New Lead",0,1),0)</f>
        <v>0</v>
      </c>
      <c r="R633" s="40">
        <f>IF(A633="Lead",IF(G633="Lost",1,0),0)</f>
        <v>0</v>
      </c>
      <c r="S633" t="n">
        <v>0</v>
      </c>
      <c r="T633" t="n">
        <v>0</v>
      </c>
      <c r="U633" t="n">
        <v>0</v>
      </c>
      <c r="V633" t="n">
        <v>0</v>
      </c>
      <c r="W633" t="n">
        <v>0</v>
      </c>
      <c r="X633" t="n">
        <v>0</v>
      </c>
      <c r="Y633">
        <f>IF(AND(A633="Lead",COUNTIF(MetaCamps,C633)&gt;0),1,0)</f>
        <v>1</v>
      </c>
      <c r="Z633">
        <f>IF(Y633=1,P633,0)</f>
        <v>0</v>
      </c>
    </row>
    <row r="634">
      <c r="A634" t="inlineStr">
        <is>
          <t>Lead</t>
        </is>
      </c>
      <c r="B634" s="39" t="str">
        <f>IFERROR(INDEX(CampTypes,MATCH(C634,CampList,0)),"Unattributed")</f>
        <v>New</v>
      </c>
      <c r="C634" t="inlineStr">
        <is>
          <t>ABO | Natuf | Leads | Unit Franchise | India | Oct26 | V1</t>
        </is>
      </c>
      <c r="D634" t="inlineStr">
        <is>
          <t>Natuf | Investors | Tier1 + Growth Cities | Oct26 | V1</t>
        </is>
      </c>
      <c r="E634" t="inlineStr">
        <is>
          <t>Natuf | Reel | Brand Ambassador | Heard Of Owning A Cafe | V1</t>
        </is>
      </c>
      <c r="F634" t="inlineStr">
        <is>
          <t>In House Natuf</t>
        </is>
      </c>
      <c r="G634" t="inlineStr">
        <is>
          <t>Lost</t>
        </is>
      </c>
      <c r="H634" s="39" t="str">
        <f>IF(ISNUMBER(MATCH(G634,QualityStatuses,0)),"Quality Lead","Non-Quality Lead")</f>
        <v>Non-Quality Lead</v>
      </c>
      <c r="I634" t="inlineStr">
        <is>
          <t>2026-10</t>
        </is>
      </c>
      <c r="J634" t="inlineStr">
        <is>
          <t>Wk of 2026-10-26</t>
        </is>
      </c>
      <c r="K634" t="inlineStr">
        <is>
          <t>Vikas Pathak</t>
        </is>
      </c>
      <c r="L634" t="inlineStr">
        <is>
          <t>Facebook</t>
        </is>
      </c>
      <c r="M634" t="inlineStr">
        <is>
          <t>Direct (campaign tagged in CRM)</t>
        </is>
      </c>
      <c r="N634" t="inlineStr">
        <is>
          <t>6adf7eee344f6a67febaaac6</t>
        </is>
      </c>
      <c r="O634" t="n">
        <v>1</v>
      </c>
      <c r="P634" s="40">
        <f>IF(A634="Lead",IF(ISNUMBER(MATCH(G634,QualityStatuses,0)),1,0),0)</f>
        <v>0</v>
      </c>
      <c r="Q634" s="40">
        <f>IF(A634="Lead",IF(G634="New Lead",0,1),0)</f>
        <v>1</v>
      </c>
      <c r="R634" s="40">
        <f>IF(A634="Lead",IF(G634="Lost",1,0),0)</f>
        <v>1</v>
      </c>
      <c r="S634" t="n">
        <v>2</v>
      </c>
      <c r="T634" t="n">
        <v>0</v>
      </c>
      <c r="U634" t="n">
        <v>0</v>
      </c>
      <c r="V634" t="n">
        <v>0</v>
      </c>
      <c r="W634" t="n">
        <v>0</v>
      </c>
      <c r="X634" t="n">
        <v>0</v>
      </c>
      <c r="Y634">
        <f>IF(AND(A634="Lead",COUNTIF(MetaCamps,C634)&gt;0),1,0)</f>
        <v>1</v>
      </c>
      <c r="Z634">
        <f>IF(Y634=1,P634,0)</f>
        <v>0</v>
      </c>
    </row>
    <row r="635">
      <c r="A635" t="inlineStr">
        <is>
          <t>Lead</t>
        </is>
      </c>
      <c r="B635" s="39" t="str">
        <f>IFERROR(INDEX(CampTypes,MATCH(C635,CampList,0)),"Unattributed")</f>
        <v>New</v>
      </c>
      <c r="C635" t="inlineStr">
        <is>
          <t>ABO | Natuf | Leads | Unit Franchise | India | Oct26 | V1</t>
        </is>
      </c>
      <c r="D635" t="inlineStr">
        <is>
          <t>Natuf | Investors | Tier1 + Growth Cities | Oct26 | V1</t>
        </is>
      </c>
      <c r="E635" t="inlineStr">
        <is>
          <t>Natuf | Reel | Brand Ambassador | Heard Of Owning A Cafe | V1</t>
        </is>
      </c>
      <c r="F635" t="inlineStr">
        <is>
          <t>In House Natuf</t>
        </is>
      </c>
      <c r="G635" t="inlineStr">
        <is>
          <t>Connected</t>
        </is>
      </c>
      <c r="H635" s="39" t="str">
        <f>IF(ISNUMBER(MATCH(G635,QualityStatuses,0)),"Quality Lead","Non-Quality Lead")</f>
        <v>Non-Quality Lead</v>
      </c>
      <c r="I635" t="inlineStr">
        <is>
          <t>2026-10</t>
        </is>
      </c>
      <c r="J635" t="inlineStr">
        <is>
          <t>Wk of 2026-10-26</t>
        </is>
      </c>
      <c r="K635" t="inlineStr">
        <is>
          <t>Omkar Navge</t>
        </is>
      </c>
      <c r="L635" t="inlineStr">
        <is>
          <t>Facebook</t>
        </is>
      </c>
      <c r="M635" t="inlineStr">
        <is>
          <t>Direct (campaign tagged in CRM)</t>
        </is>
      </c>
      <c r="N635" t="inlineStr">
        <is>
          <t>6adf7dc35dc6d411b36a558b</t>
        </is>
      </c>
      <c r="O635" t="n">
        <v>1</v>
      </c>
      <c r="P635" s="40">
        <f>IF(A635="Lead",IF(ISNUMBER(MATCH(G635,QualityStatuses,0)),1,0),0)</f>
        <v>0</v>
      </c>
      <c r="Q635" s="40">
        <f>IF(A635="Lead",IF(G635="New Lead",0,1),0)</f>
        <v>1</v>
      </c>
      <c r="R635" s="40">
        <f>IF(A635="Lead",IF(G635="Lost",1,0),0)</f>
        <v>0</v>
      </c>
      <c r="S635" t="n">
        <v>2</v>
      </c>
      <c r="T635" t="n">
        <v>1</v>
      </c>
      <c r="U635" t="n">
        <v>0</v>
      </c>
      <c r="V635" t="n">
        <v>0</v>
      </c>
      <c r="W635" t="n">
        <v>0</v>
      </c>
      <c r="X635" t="n">
        <v>0</v>
      </c>
      <c r="Y635">
        <f>IF(AND(A635="Lead",COUNTIF(MetaCamps,C635)&gt;0),1,0)</f>
        <v>1</v>
      </c>
      <c r="Z635">
        <f>IF(Y635=1,P635,0)</f>
        <v>0</v>
      </c>
    </row>
    <row r="636">
      <c r="A636" t="inlineStr">
        <is>
          <t>Lead</t>
        </is>
      </c>
      <c r="B636" s="39" t="str">
        <f>IFERROR(INDEX(CampTypes,MATCH(C636,CampList,0)),"Unattributed")</f>
        <v>New</v>
      </c>
      <c r="C636" t="inlineStr">
        <is>
          <t>ABO | Natuf | Leads | Unit Franchise | India | Oct26 | V1</t>
        </is>
      </c>
      <c r="D636" t="inlineStr">
        <is>
          <t>Natuf | LAL 1% | India | Jul26 | V1</t>
        </is>
      </c>
      <c r="E636" t="inlineStr">
        <is>
          <t>Natuf | Reel | Brand Ambassador | Heard Of Owning A Cafe | V1</t>
        </is>
      </c>
      <c r="F636" t="inlineStr">
        <is>
          <t>In House Natuf</t>
        </is>
      </c>
      <c r="G636" t="inlineStr">
        <is>
          <t>Attempt 1</t>
        </is>
      </c>
      <c r="H636" s="39" t="str">
        <f>IF(ISNUMBER(MATCH(G636,QualityStatuses,0)),"Quality Lead","Non-Quality Lead")</f>
        <v>Non-Quality Lead</v>
      </c>
      <c r="I636" t="inlineStr">
        <is>
          <t>2026-10</t>
        </is>
      </c>
      <c r="J636" t="inlineStr">
        <is>
          <t>Wk of 2026-10-26</t>
        </is>
      </c>
      <c r="K636" t="inlineStr">
        <is>
          <t>Omkar Navge</t>
        </is>
      </c>
      <c r="L636" t="inlineStr">
        <is>
          <t>Facebook</t>
        </is>
      </c>
      <c r="M636" t="inlineStr">
        <is>
          <t>Direct (campaign tagged in CRM)</t>
        </is>
      </c>
      <c r="N636" t="inlineStr">
        <is>
          <t>6adf79a40809a14ed5b64ee0</t>
        </is>
      </c>
      <c r="O636" t="n">
        <v>1</v>
      </c>
      <c r="P636" s="40">
        <f>IF(A636="Lead",IF(ISNUMBER(MATCH(G636,QualityStatuses,0)),1,0),0)</f>
        <v>0</v>
      </c>
      <c r="Q636" s="40">
        <f>IF(A636="Lead",IF(G636="New Lead",0,1),0)</f>
        <v>1</v>
      </c>
      <c r="R636" s="40">
        <f>IF(A636="Lead",IF(G636="Lost",1,0),0)</f>
        <v>0</v>
      </c>
      <c r="S636" t="n">
        <v>1</v>
      </c>
      <c r="T636" t="n">
        <v>0</v>
      </c>
      <c r="U636" t="n">
        <v>0</v>
      </c>
      <c r="V636" t="n">
        <v>0</v>
      </c>
      <c r="W636" t="n">
        <v>0</v>
      </c>
      <c r="X636" t="n">
        <v>0</v>
      </c>
      <c r="Y636">
        <f>IF(AND(A636="Lead",COUNTIF(MetaCamps,C636)&gt;0),1,0)</f>
        <v>1</v>
      </c>
      <c r="Z636">
        <f>IF(Y636=1,P636,0)</f>
        <v>0</v>
      </c>
    </row>
    <row r="637">
      <c r="A637" t="inlineStr">
        <is>
          <t>Lead</t>
        </is>
      </c>
      <c r="B637" s="39" t="str">
        <f>IFERROR(INDEX(CampTypes,MATCH(C637,CampList,0)),"Unattributed")</f>
        <v>New</v>
      </c>
      <c r="C637" t="inlineStr">
        <is>
          <t>ABO | Natuf | Leads | Unit Franchise | India | Oct26 | V1</t>
        </is>
      </c>
      <c r="D637" t="inlineStr">
        <is>
          <t>Natuf | Business Owners | Tier1 + Growth Cities | Oct26 | V1</t>
        </is>
      </c>
      <c r="E637" t="inlineStr">
        <is>
          <t>Natuf | Reel | Brand Ambassador | Heard Of Owning A Cafe | V1</t>
        </is>
      </c>
      <c r="F637" t="inlineStr">
        <is>
          <t>In House Natuf</t>
        </is>
      </c>
      <c r="G637" t="inlineStr">
        <is>
          <t>New Lead</t>
        </is>
      </c>
      <c r="H637" s="39" t="str">
        <f>IF(ISNUMBER(MATCH(G637,QualityStatuses,0)),"Quality Lead","Non-Quality Lead")</f>
        <v>Non-Quality Lead</v>
      </c>
      <c r="I637" t="inlineStr">
        <is>
          <t>2026-10</t>
        </is>
      </c>
      <c r="J637" t="inlineStr">
        <is>
          <t>Wk of 2026-10-26</t>
        </is>
      </c>
      <c r="K637" t="inlineStr">
        <is>
          <t>(Unassigned)</t>
        </is>
      </c>
      <c r="L637" t="inlineStr">
        <is>
          <t>Facebook</t>
        </is>
      </c>
      <c r="M637" t="inlineStr">
        <is>
          <t>Direct (campaign tagged in CRM)</t>
        </is>
      </c>
      <c r="N637" t="inlineStr">
        <is>
          <t>6adf78295ac7994599d220f9</t>
        </is>
      </c>
      <c r="O637" t="n">
        <v>1</v>
      </c>
      <c r="P637" s="40">
        <f>IF(A637="Lead",IF(ISNUMBER(MATCH(G637,QualityStatuses,0)),1,0),0)</f>
        <v>0</v>
      </c>
      <c r="Q637" s="40">
        <f>IF(A637="Lead",IF(G637="New Lead",0,1),0)</f>
        <v>0</v>
      </c>
      <c r="R637" s="40">
        <f>IF(A637="Lead",IF(G637="Lost",1,0),0)</f>
        <v>0</v>
      </c>
      <c r="S637" t="n">
        <v>0</v>
      </c>
      <c r="T637" t="n">
        <v>0</v>
      </c>
      <c r="U637" t="n">
        <v>0</v>
      </c>
      <c r="V637" t="n">
        <v>0</v>
      </c>
      <c r="W637" t="n">
        <v>0</v>
      </c>
      <c r="X637" t="n">
        <v>0</v>
      </c>
      <c r="Y637">
        <f>IF(AND(A637="Lead",COUNTIF(MetaCamps,C637)&gt;0),1,0)</f>
        <v>1</v>
      </c>
      <c r="Z637">
        <f>IF(Y637=1,P637,0)</f>
        <v>0</v>
      </c>
    </row>
    <row r="638">
      <c r="A638" t="inlineStr">
        <is>
          <t>Lead</t>
        </is>
      </c>
      <c r="B638" s="39" t="str">
        <f>IFERROR(INDEX(CampTypes,MATCH(C638,CampList,0)),"Unattributed")</f>
        <v>New</v>
      </c>
      <c r="C638" t="inlineStr">
        <is>
          <t>ABO | Natuf | Leads | Master Franchise | India | Oct26 | V1</t>
        </is>
      </c>
      <c r="D638" t="inlineStr">
        <is>
          <t>Natuf | Broad | Tier1 + Growth Cities | Oct26 | V1</t>
        </is>
      </c>
      <c r="E638" t="inlineStr">
        <is>
          <t>Natuf | Static | Become A Levantine Food | V1</t>
        </is>
      </c>
      <c r="F638" t="inlineStr">
        <is>
          <t>Natuf_MF</t>
        </is>
      </c>
      <c r="G638" t="inlineStr">
        <is>
          <t>New Lead</t>
        </is>
      </c>
      <c r="H638" s="39" t="str">
        <f>IF(ISNUMBER(MATCH(G638,QualityStatuses,0)),"Quality Lead","Non-Quality Lead")</f>
        <v>Non-Quality Lead</v>
      </c>
      <c r="I638" t="inlineStr">
        <is>
          <t>2026-10</t>
        </is>
      </c>
      <c r="J638" t="inlineStr">
        <is>
          <t>Wk of 2026-10-26</t>
        </is>
      </c>
      <c r="K638" t="inlineStr">
        <is>
          <t>(Unassigned)</t>
        </is>
      </c>
      <c r="L638" t="inlineStr">
        <is>
          <t>Facebook</t>
        </is>
      </c>
      <c r="M638" t="inlineStr">
        <is>
          <t>Direct (campaign tagged in CRM)</t>
        </is>
      </c>
      <c r="N638" t="inlineStr">
        <is>
          <t>6adf77928f92f708dac825ee</t>
        </is>
      </c>
      <c r="O638" t="n">
        <v>1</v>
      </c>
      <c r="P638" s="40">
        <f>IF(A638="Lead",IF(ISNUMBER(MATCH(G638,QualityStatuses,0)),1,0),0)</f>
        <v>0</v>
      </c>
      <c r="Q638" s="40">
        <f>IF(A638="Lead",IF(G638="New Lead",0,1),0)</f>
        <v>0</v>
      </c>
      <c r="R638" s="40">
        <f>IF(A638="Lead",IF(G638="Lost",1,0),0)</f>
        <v>0</v>
      </c>
      <c r="S638" t="n">
        <v>0</v>
      </c>
      <c r="T638" t="n">
        <v>0</v>
      </c>
      <c r="U638" t="n">
        <v>0</v>
      </c>
      <c r="V638" t="n">
        <v>0</v>
      </c>
      <c r="W638" t="n">
        <v>0</v>
      </c>
      <c r="X638" t="n">
        <v>0</v>
      </c>
      <c r="Y638">
        <f>IF(AND(A638="Lead",COUNTIF(MetaCamps,C638)&gt;0),1,0)</f>
        <v>1</v>
      </c>
      <c r="Z638">
        <f>IF(Y638=1,P638,0)</f>
        <v>0</v>
      </c>
    </row>
    <row r="639">
      <c r="A639" t="inlineStr">
        <is>
          <t>Lead</t>
        </is>
      </c>
      <c r="B639" s="39" t="str">
        <f>IFERROR(INDEX(CampTypes,MATCH(C639,CampList,0)),"Unattributed")</f>
        <v>New</v>
      </c>
      <c r="C639" t="inlineStr">
        <is>
          <t>ABO | Natuf | Leads | Unit Franchise | India | Oct26 | V1</t>
        </is>
      </c>
      <c r="D639" t="inlineStr">
        <is>
          <t>Natuf | LAL 1% | India | Jul26 | V1</t>
        </is>
      </c>
      <c r="E639" t="inlineStr">
        <is>
          <t>Natuf | Reel | Brand Ambassador | Heard Of Owning A Cafe | V1</t>
        </is>
      </c>
      <c r="F639" t="inlineStr">
        <is>
          <t>In House Natuf</t>
        </is>
      </c>
      <c r="G639" t="inlineStr">
        <is>
          <t>Details Shared</t>
        </is>
      </c>
      <c r="H639" s="39" t="str">
        <f>IF(ISNUMBER(MATCH(G639,QualityStatuses,0)),"Quality Lead","Non-Quality Lead")</f>
        <v>Quality Lead</v>
      </c>
      <c r="I639" t="inlineStr">
        <is>
          <t>2026-10</t>
        </is>
      </c>
      <c r="J639" t="inlineStr">
        <is>
          <t>Wk of 2026-10-26</t>
        </is>
      </c>
      <c r="K639" t="inlineStr">
        <is>
          <t>Vikas Pathak</t>
        </is>
      </c>
      <c r="L639" t="inlineStr">
        <is>
          <t>Facebook</t>
        </is>
      </c>
      <c r="M639" t="inlineStr">
        <is>
          <t>Direct (campaign tagged in CRM)</t>
        </is>
      </c>
      <c r="N639" t="inlineStr">
        <is>
          <t>6adf761d6181b9c09fc1536e</t>
        </is>
      </c>
      <c r="O639" t="n">
        <v>1</v>
      </c>
      <c r="P639" s="40">
        <f>IF(A639="Lead",IF(ISNUMBER(MATCH(G639,QualityStatuses,0)),1,0),0)</f>
        <v>1</v>
      </c>
      <c r="Q639" s="40">
        <f>IF(A639="Lead",IF(G639="New Lead",0,1),0)</f>
        <v>1</v>
      </c>
      <c r="R639" s="40">
        <f>IF(A639="Lead",IF(G639="Lost",1,0),0)</f>
        <v>0</v>
      </c>
      <c r="S639" t="n">
        <v>3</v>
      </c>
      <c r="T639" t="n">
        <v>1</v>
      </c>
      <c r="U639" t="n">
        <v>0</v>
      </c>
      <c r="V639" t="n">
        <v>0</v>
      </c>
      <c r="W639" t="n">
        <v>0</v>
      </c>
      <c r="X639" t="n">
        <v>0</v>
      </c>
      <c r="Y639">
        <f>IF(AND(A639="Lead",COUNTIF(MetaCamps,C639)&gt;0),1,0)</f>
        <v>1</v>
      </c>
      <c r="Z639">
        <f>IF(Y639=1,P639,0)</f>
        <v>1</v>
      </c>
    </row>
    <row r="640">
      <c r="A640" t="inlineStr">
        <is>
          <t>Lead</t>
        </is>
      </c>
      <c r="B640" s="39" t="str">
        <f>IFERROR(INDEX(CampTypes,MATCH(C640,CampList,0)),"Unattributed")</f>
        <v>New</v>
      </c>
      <c r="C640" t="inlineStr">
        <is>
          <t>ABO | Natuf | Leads | Unit Franchise | India | Oct26 | V1</t>
        </is>
      </c>
      <c r="D640" t="inlineStr">
        <is>
          <t>Natuf | LAL 1% | India | Jul26 | V1</t>
        </is>
      </c>
      <c r="E640" t="inlineStr">
        <is>
          <t>Natuf | Reel | Brand Ambassador | Heard Of Owning A Cafe | V1</t>
        </is>
      </c>
      <c r="F640" t="inlineStr">
        <is>
          <t>In House Natuf</t>
        </is>
      </c>
      <c r="G640" t="inlineStr">
        <is>
          <t>Attempt 1</t>
        </is>
      </c>
      <c r="H640" s="39" t="str">
        <f>IF(ISNUMBER(MATCH(G640,QualityStatuses,0)),"Quality Lead","Non-Quality Lead")</f>
        <v>Non-Quality Lead</v>
      </c>
      <c r="I640" t="inlineStr">
        <is>
          <t>2026-10</t>
        </is>
      </c>
      <c r="J640" t="inlineStr">
        <is>
          <t>Wk of 2026-10-26</t>
        </is>
      </c>
      <c r="K640" t="inlineStr">
        <is>
          <t>Omkar Navge</t>
        </is>
      </c>
      <c r="L640" t="inlineStr">
        <is>
          <t>Facebook</t>
        </is>
      </c>
      <c r="M640" t="inlineStr">
        <is>
          <t>Direct (campaign tagged in CRM)</t>
        </is>
      </c>
      <c r="N640" t="inlineStr">
        <is>
          <t>6adf759d01a49fb55658166b</t>
        </is>
      </c>
      <c r="O640" t="n">
        <v>1</v>
      </c>
      <c r="P640" s="40">
        <f>IF(A640="Lead",IF(ISNUMBER(MATCH(G640,QualityStatuses,0)),1,0),0)</f>
        <v>0</v>
      </c>
      <c r="Q640" s="40">
        <f>IF(A640="Lead",IF(G640="New Lead",0,1),0)</f>
        <v>1</v>
      </c>
      <c r="R640" s="40">
        <f>IF(A640="Lead",IF(G640="Lost",1,0),0)</f>
        <v>0</v>
      </c>
      <c r="S640" t="n">
        <v>2</v>
      </c>
      <c r="T640" t="n">
        <v>2</v>
      </c>
      <c r="U640" t="n">
        <v>0</v>
      </c>
      <c r="V640" t="n">
        <v>0</v>
      </c>
      <c r="W640" t="n">
        <v>0</v>
      </c>
      <c r="X640" t="n">
        <v>0</v>
      </c>
      <c r="Y640">
        <f>IF(AND(A640="Lead",COUNTIF(MetaCamps,C640)&gt;0),1,0)</f>
        <v>1</v>
      </c>
      <c r="Z640">
        <f>IF(Y640=1,P640,0)</f>
        <v>0</v>
      </c>
    </row>
    <row r="641">
      <c r="A641" t="inlineStr">
        <is>
          <t>Lead</t>
        </is>
      </c>
      <c r="B641" s="39" t="str">
        <f>IFERROR(INDEX(CampTypes,MATCH(C641,CampList,0)),"Unattributed")</f>
        <v>New</v>
      </c>
      <c r="C641" t="inlineStr">
        <is>
          <t>ABO | Natuf | Leads | Unit Franchise | India | Oct26 | V1</t>
        </is>
      </c>
      <c r="D641" t="inlineStr">
        <is>
          <t>Natuf | Investors | Tier1 + Growth Cities | Oct26 | V1</t>
        </is>
      </c>
      <c r="E641" t="inlineStr">
        <is>
          <t>Natuf | Reel | Brand Ambassador | Heard Of Owning A Cafe | V1</t>
        </is>
      </c>
      <c r="F641" t="inlineStr">
        <is>
          <t>In House Natuf</t>
        </is>
      </c>
      <c r="G641" t="inlineStr">
        <is>
          <t>Connected</t>
        </is>
      </c>
      <c r="H641" s="39" t="str">
        <f>IF(ISNUMBER(MATCH(G641,QualityStatuses,0)),"Quality Lead","Non-Quality Lead")</f>
        <v>Non-Quality Lead</v>
      </c>
      <c r="I641" t="inlineStr">
        <is>
          <t>2026-10</t>
        </is>
      </c>
      <c r="J641" t="inlineStr">
        <is>
          <t>Wk of 2026-10-26</t>
        </is>
      </c>
      <c r="K641" t="inlineStr">
        <is>
          <t>Vikas Pathak</t>
        </is>
      </c>
      <c r="L641" t="inlineStr">
        <is>
          <t>Facebook</t>
        </is>
      </c>
      <c r="M641" t="inlineStr">
        <is>
          <t>Direct (campaign tagged in CRM)</t>
        </is>
      </c>
      <c r="N641" t="inlineStr">
        <is>
          <t>6adf750205f72cc8e0ab28ac</t>
        </is>
      </c>
      <c r="O641" t="n">
        <v>1</v>
      </c>
      <c r="P641" s="40">
        <f>IF(A641="Lead",IF(ISNUMBER(MATCH(G641,QualityStatuses,0)),1,0),0)</f>
        <v>0</v>
      </c>
      <c r="Q641" s="40">
        <f>IF(A641="Lead",IF(G641="New Lead",0,1),0)</f>
        <v>1</v>
      </c>
      <c r="R641" s="40">
        <f>IF(A641="Lead",IF(G641="Lost",1,0),0)</f>
        <v>0</v>
      </c>
      <c r="S641" t="n">
        <v>2</v>
      </c>
      <c r="T641" t="n">
        <v>2</v>
      </c>
      <c r="U641" t="n">
        <v>0</v>
      </c>
      <c r="V641" t="n">
        <v>0</v>
      </c>
      <c r="W641" t="n">
        <v>0</v>
      </c>
      <c r="X641" t="n">
        <v>0</v>
      </c>
      <c r="Y641">
        <f>IF(AND(A641="Lead",COUNTIF(MetaCamps,C641)&gt;0),1,0)</f>
        <v>1</v>
      </c>
      <c r="Z641">
        <f>IF(Y641=1,P641,0)</f>
        <v>0</v>
      </c>
    </row>
    <row r="642">
      <c r="A642" t="inlineStr">
        <is>
          <t>Lead</t>
        </is>
      </c>
      <c r="B642" s="39" t="str">
        <f>IFERROR(INDEX(CampTypes,MATCH(C642,CampList,0)),"Unattributed")</f>
        <v>New</v>
      </c>
      <c r="C642" t="inlineStr">
        <is>
          <t>ABO | Natuf | Leads | Unit Franchise | India | Oct26 | V1</t>
        </is>
      </c>
      <c r="D642" t="inlineStr">
        <is>
          <t>Natuf | Investors | Tier1 + Growth Cities | Oct26 | V1</t>
        </is>
      </c>
      <c r="E642" t="inlineStr">
        <is>
          <t>Natuf | Reel | Brand Ambassador | Heard Of Owning A Cafe | V1</t>
        </is>
      </c>
      <c r="F642" t="inlineStr">
        <is>
          <t>In House Natuf</t>
        </is>
      </c>
      <c r="G642" t="inlineStr">
        <is>
          <t>New Lead</t>
        </is>
      </c>
      <c r="H642" s="39" t="str">
        <f>IF(ISNUMBER(MATCH(G642,QualityStatuses,0)),"Quality Lead","Non-Quality Lead")</f>
        <v>Non-Quality Lead</v>
      </c>
      <c r="I642" t="inlineStr">
        <is>
          <t>2026-10</t>
        </is>
      </c>
      <c r="J642" t="inlineStr">
        <is>
          <t>Wk of 2026-10-26</t>
        </is>
      </c>
      <c r="K642" t="inlineStr">
        <is>
          <t>Omkar Navge</t>
        </is>
      </c>
      <c r="L642" t="inlineStr">
        <is>
          <t>Facebook</t>
        </is>
      </c>
      <c r="M642" t="inlineStr">
        <is>
          <t>Direct (campaign tagged in CRM)</t>
        </is>
      </c>
      <c r="N642" t="inlineStr">
        <is>
          <t>6adf72e668b7964802ec1b1e</t>
        </is>
      </c>
      <c r="O642" t="n">
        <v>1</v>
      </c>
      <c r="P642" s="40">
        <f>IF(A642="Lead",IF(ISNUMBER(MATCH(G642,QualityStatuses,0)),1,0),0)</f>
        <v>0</v>
      </c>
      <c r="Q642" s="40">
        <f>IF(A642="Lead",IF(G642="New Lead",0,1),0)</f>
        <v>0</v>
      </c>
      <c r="R642" s="40">
        <f>IF(A642="Lead",IF(G642="Lost",1,0),0)</f>
        <v>0</v>
      </c>
      <c r="S642" t="n">
        <v>1</v>
      </c>
      <c r="T642" t="n">
        <v>1</v>
      </c>
      <c r="U642" t="n">
        <v>0</v>
      </c>
      <c r="V642" t="n">
        <v>0</v>
      </c>
      <c r="W642" t="n">
        <v>0</v>
      </c>
      <c r="X642" t="n">
        <v>0</v>
      </c>
      <c r="Y642">
        <f>IF(AND(A642="Lead",COUNTIF(MetaCamps,C642)&gt;0),1,0)</f>
        <v>1</v>
      </c>
      <c r="Z642">
        <f>IF(Y642=1,P642,0)</f>
        <v>0</v>
      </c>
    </row>
    <row r="643">
      <c r="A643" t="inlineStr">
        <is>
          <t>Lead</t>
        </is>
      </c>
      <c r="B643" s="39" t="str">
        <f>IFERROR(INDEX(CampTypes,MATCH(C643,CampList,0)),"Unattributed")</f>
        <v>New</v>
      </c>
      <c r="C643" t="inlineStr">
        <is>
          <t>ABO | Natuf | Leads | Unit Franchise | India | Oct26 | V1</t>
        </is>
      </c>
      <c r="D643" t="inlineStr">
        <is>
          <t>Natuf | Business Owners | Tier1 + Growth Cities | Oct26 | V1</t>
        </is>
      </c>
      <c r="E643" t="inlineStr">
        <is>
          <t>Natuf | Reel | Brand Ambassador | Heard Of Owning A Cafe | V1</t>
        </is>
      </c>
      <c r="F643" t="inlineStr">
        <is>
          <t>In House Natuf</t>
        </is>
      </c>
      <c r="G643" t="inlineStr">
        <is>
          <t>New Lead</t>
        </is>
      </c>
      <c r="H643" s="39" t="str">
        <f>IF(ISNUMBER(MATCH(G643,QualityStatuses,0)),"Quality Lead","Non-Quality Lead")</f>
        <v>Non-Quality Lead</v>
      </c>
      <c r="I643" t="inlineStr">
        <is>
          <t>2026-10</t>
        </is>
      </c>
      <c r="J643" t="inlineStr">
        <is>
          <t>Wk of 2026-10-26</t>
        </is>
      </c>
      <c r="K643" t="inlineStr">
        <is>
          <t>(Unassigned)</t>
        </is>
      </c>
      <c r="L643" t="inlineStr">
        <is>
          <t>Facebook</t>
        </is>
      </c>
      <c r="M643" t="inlineStr">
        <is>
          <t>Direct (campaign tagged in CRM)</t>
        </is>
      </c>
      <c r="N643" t="inlineStr">
        <is>
          <t>6adf71ded1617b6cad7a7193</t>
        </is>
      </c>
      <c r="O643" t="n">
        <v>1</v>
      </c>
      <c r="P643" s="40">
        <f>IF(A643="Lead",IF(ISNUMBER(MATCH(G643,QualityStatuses,0)),1,0),0)</f>
        <v>0</v>
      </c>
      <c r="Q643" s="40">
        <f>IF(A643="Lead",IF(G643="New Lead",0,1),0)</f>
        <v>0</v>
      </c>
      <c r="R643" s="40">
        <f>IF(A643="Lead",IF(G643="Lost",1,0),0)</f>
        <v>0</v>
      </c>
      <c r="S643" t="n">
        <v>0</v>
      </c>
      <c r="T643" t="n">
        <v>0</v>
      </c>
      <c r="U643" t="n">
        <v>0</v>
      </c>
      <c r="V643" t="n">
        <v>0</v>
      </c>
      <c r="W643" t="n">
        <v>0</v>
      </c>
      <c r="X643" t="n">
        <v>0</v>
      </c>
      <c r="Y643">
        <f>IF(AND(A643="Lead",COUNTIF(MetaCamps,C643)&gt;0),1,0)</f>
        <v>1</v>
      </c>
      <c r="Z643">
        <f>IF(Y643=1,P643,0)</f>
        <v>0</v>
      </c>
    </row>
    <row r="644">
      <c r="A644" t="inlineStr">
        <is>
          <t>Lead</t>
        </is>
      </c>
      <c r="B644" s="39" t="str">
        <f>IFERROR(INDEX(CampTypes,MATCH(C644,CampList,0)),"Unattributed")</f>
        <v>New</v>
      </c>
      <c r="C644" t="inlineStr">
        <is>
          <t>ABO | Natuf | Leads | Unit Franchise | India | Oct26 | V1</t>
        </is>
      </c>
      <c r="D644" t="inlineStr">
        <is>
          <t>Natuf | LAL 1% | India | Jul26 | V1</t>
        </is>
      </c>
      <c r="E644" t="inlineStr">
        <is>
          <t>Natuf | Reel | Brand Ambassador | Heard Of Owning A Cafe | V1</t>
        </is>
      </c>
      <c r="F644" t="inlineStr">
        <is>
          <t>In House Natuf</t>
        </is>
      </c>
      <c r="G644" t="inlineStr">
        <is>
          <t>Attempt 1</t>
        </is>
      </c>
      <c r="H644" s="39" t="str">
        <f>IF(ISNUMBER(MATCH(G644,QualityStatuses,0)),"Quality Lead","Non-Quality Lead")</f>
        <v>Non-Quality Lead</v>
      </c>
      <c r="I644" t="inlineStr">
        <is>
          <t>2026-10</t>
        </is>
      </c>
      <c r="J644" t="inlineStr">
        <is>
          <t>Wk of 2026-10-26</t>
        </is>
      </c>
      <c r="K644" t="inlineStr">
        <is>
          <t>Omkar Navge</t>
        </is>
      </c>
      <c r="L644" t="inlineStr">
        <is>
          <t>Facebook</t>
        </is>
      </c>
      <c r="M644" t="inlineStr">
        <is>
          <t>Direct (campaign tagged in CRM)</t>
        </is>
      </c>
      <c r="N644" t="inlineStr">
        <is>
          <t>6adf7169d786156c4ddddc59</t>
        </is>
      </c>
      <c r="O644" t="n">
        <v>1</v>
      </c>
      <c r="P644" s="40">
        <f>IF(A644="Lead",IF(ISNUMBER(MATCH(G644,QualityStatuses,0)),1,0),0)</f>
        <v>0</v>
      </c>
      <c r="Q644" s="40">
        <f>IF(A644="Lead",IF(G644="New Lead",0,1),0)</f>
        <v>1</v>
      </c>
      <c r="R644" s="40">
        <f>IF(A644="Lead",IF(G644="Lost",1,0),0)</f>
        <v>0</v>
      </c>
      <c r="S644" t="n">
        <v>2</v>
      </c>
      <c r="T644" t="n">
        <v>0</v>
      </c>
      <c r="U644" t="n">
        <v>0</v>
      </c>
      <c r="V644" t="n">
        <v>0</v>
      </c>
      <c r="W644" t="n">
        <v>0</v>
      </c>
      <c r="X644" t="n">
        <v>0</v>
      </c>
      <c r="Y644">
        <f>IF(AND(A644="Lead",COUNTIF(MetaCamps,C644)&gt;0),1,0)</f>
        <v>1</v>
      </c>
      <c r="Z644">
        <f>IF(Y644=1,P644,0)</f>
        <v>0</v>
      </c>
    </row>
    <row r="645">
      <c r="A645" t="inlineStr">
        <is>
          <t>Lead</t>
        </is>
      </c>
      <c r="B645" s="39" t="str">
        <f>IFERROR(INDEX(CampTypes,MATCH(C645,CampList,0)),"Unattributed")</f>
        <v>New</v>
      </c>
      <c r="C645" t="inlineStr">
        <is>
          <t>ABO | Natuf | Leads | Unit Franchise | India | Oct26 | V1</t>
        </is>
      </c>
      <c r="D645" t="inlineStr">
        <is>
          <t>Natuf | Broad | Tier1 + Growth Cities | Oct26 | V1</t>
        </is>
      </c>
      <c r="E645" t="inlineStr">
        <is>
          <t>Natuf | Reel | Brand Ambassador | Heard Of Owning A Cafe | V1</t>
        </is>
      </c>
      <c r="F645" t="inlineStr">
        <is>
          <t>In House Natuf</t>
        </is>
      </c>
      <c r="G645" t="inlineStr">
        <is>
          <t>New Lead</t>
        </is>
      </c>
      <c r="H645" s="39" t="str">
        <f>IF(ISNUMBER(MATCH(G645,QualityStatuses,0)),"Quality Lead","Non-Quality Lead")</f>
        <v>Non-Quality Lead</v>
      </c>
      <c r="I645" t="inlineStr">
        <is>
          <t>2026-10</t>
        </is>
      </c>
      <c r="J645" t="inlineStr">
        <is>
          <t>Wk of 2026-10-26</t>
        </is>
      </c>
      <c r="K645" t="inlineStr">
        <is>
          <t>(Unassigned)</t>
        </is>
      </c>
      <c r="L645" t="inlineStr">
        <is>
          <t>Facebook</t>
        </is>
      </c>
      <c r="M645" t="inlineStr">
        <is>
          <t>Direct (campaign tagged in CRM)</t>
        </is>
      </c>
      <c r="N645" t="inlineStr">
        <is>
          <t>6adf71519f6a28a61d5b64e9</t>
        </is>
      </c>
      <c r="O645" t="n">
        <v>1</v>
      </c>
      <c r="P645" s="40">
        <f>IF(A645="Lead",IF(ISNUMBER(MATCH(G645,QualityStatuses,0)),1,0),0)</f>
        <v>0</v>
      </c>
      <c r="Q645" s="40">
        <f>IF(A645="Lead",IF(G645="New Lead",0,1),0)</f>
        <v>0</v>
      </c>
      <c r="R645" s="40">
        <f>IF(A645="Lead",IF(G645="Lost",1,0),0)</f>
        <v>0</v>
      </c>
      <c r="S645" t="n">
        <v>0</v>
      </c>
      <c r="T645" t="n">
        <v>0</v>
      </c>
      <c r="U645" t="n">
        <v>0</v>
      </c>
      <c r="V645" t="n">
        <v>0</v>
      </c>
      <c r="W645" t="n">
        <v>0</v>
      </c>
      <c r="X645" t="n">
        <v>0</v>
      </c>
      <c r="Y645">
        <f>IF(AND(A645="Lead",COUNTIF(MetaCamps,C645)&gt;0),1,0)</f>
        <v>1</v>
      </c>
      <c r="Z645">
        <f>IF(Y645=1,P645,0)</f>
        <v>0</v>
      </c>
    </row>
    <row r="646">
      <c r="A646" t="inlineStr">
        <is>
          <t>Lead</t>
        </is>
      </c>
      <c r="B646" s="39" t="str">
        <f>IFERROR(INDEX(CampTypes,MATCH(C646,CampList,0)),"Unattributed")</f>
        <v>New</v>
      </c>
      <c r="C646" t="inlineStr">
        <is>
          <t>ABO | Natuf | Leads | Unit Franchise | India | Oct26 | V1</t>
        </is>
      </c>
      <c r="D646" t="inlineStr">
        <is>
          <t>Natuf | LAL 1% | India | Jul26 | V1</t>
        </is>
      </c>
      <c r="E646" t="inlineStr">
        <is>
          <t>Natuf | Reel | Brand Ambassador | Heard Of Owning A Cafe | V1</t>
        </is>
      </c>
      <c r="F646" t="inlineStr">
        <is>
          <t>In House Natuf</t>
        </is>
      </c>
      <c r="G646" t="inlineStr">
        <is>
          <t>Attempt 1</t>
        </is>
      </c>
      <c r="H646" s="39" t="str">
        <f>IF(ISNUMBER(MATCH(G646,QualityStatuses,0)),"Quality Lead","Non-Quality Lead")</f>
        <v>Non-Quality Lead</v>
      </c>
      <c r="I646" t="inlineStr">
        <is>
          <t>2026-10</t>
        </is>
      </c>
      <c r="J646" t="inlineStr">
        <is>
          <t>Wk of 2026-10-26</t>
        </is>
      </c>
      <c r="K646" t="inlineStr">
        <is>
          <t>Omkar Navge</t>
        </is>
      </c>
      <c r="L646" t="inlineStr">
        <is>
          <t>Facebook</t>
        </is>
      </c>
      <c r="M646" t="inlineStr">
        <is>
          <t>Direct (campaign tagged in CRM)</t>
        </is>
      </c>
      <c r="N646" t="inlineStr">
        <is>
          <t>6adf711cd09fee869d8865c2</t>
        </is>
      </c>
      <c r="O646" t="n">
        <v>1</v>
      </c>
      <c r="P646" s="40">
        <f>IF(A646="Lead",IF(ISNUMBER(MATCH(G646,QualityStatuses,0)),1,0),0)</f>
        <v>0</v>
      </c>
      <c r="Q646" s="40">
        <f>IF(A646="Lead",IF(G646="New Lead",0,1),0)</f>
        <v>1</v>
      </c>
      <c r="R646" s="40">
        <f>IF(A646="Lead",IF(G646="Lost",1,0),0)</f>
        <v>0</v>
      </c>
      <c r="S646" t="n">
        <v>1</v>
      </c>
      <c r="T646" t="n">
        <v>0</v>
      </c>
      <c r="U646" t="n">
        <v>0</v>
      </c>
      <c r="V646" t="n">
        <v>0</v>
      </c>
      <c r="W646" t="n">
        <v>0</v>
      </c>
      <c r="X646" t="n">
        <v>0</v>
      </c>
      <c r="Y646">
        <f>IF(AND(A646="Lead",COUNTIF(MetaCamps,C646)&gt;0),1,0)</f>
        <v>1</v>
      </c>
      <c r="Z646">
        <f>IF(Y646=1,P646,0)</f>
        <v>0</v>
      </c>
    </row>
    <row r="647">
      <c r="A647" t="inlineStr">
        <is>
          <t>Lead</t>
        </is>
      </c>
      <c r="B647" s="39" t="str">
        <f>IFERROR(INDEX(CampTypes,MATCH(C647,CampList,0)),"Unattributed")</f>
        <v>New</v>
      </c>
      <c r="C647" t="inlineStr">
        <is>
          <t>ABO | Natuf | Leads | Master Franchise | India | Oct26 | V1</t>
        </is>
      </c>
      <c r="D647" t="inlineStr">
        <is>
          <t>Natuf | Investors | Tier1 + Growth Cities | Oct26 | V1</t>
        </is>
      </c>
      <c r="E647" t="inlineStr">
        <is>
          <t>Natuf | Static | Become A Levantine Food | V1</t>
        </is>
      </c>
      <c r="F647" t="inlineStr">
        <is>
          <t>Natuf_MF</t>
        </is>
      </c>
      <c r="G647" t="inlineStr">
        <is>
          <t>New Lead</t>
        </is>
      </c>
      <c r="H647" s="39" t="str">
        <f>IF(ISNUMBER(MATCH(G647,QualityStatuses,0)),"Quality Lead","Non-Quality Lead")</f>
        <v>Non-Quality Lead</v>
      </c>
      <c r="I647" t="inlineStr">
        <is>
          <t>2026-10</t>
        </is>
      </c>
      <c r="J647" t="inlineStr">
        <is>
          <t>Wk of 2026-10-26</t>
        </is>
      </c>
      <c r="K647" t="inlineStr">
        <is>
          <t>(Unassigned)</t>
        </is>
      </c>
      <c r="L647" t="inlineStr">
        <is>
          <t>Facebook</t>
        </is>
      </c>
      <c r="M647" t="inlineStr">
        <is>
          <t>Direct (campaign tagged in CRM)</t>
        </is>
      </c>
      <c r="N647" t="inlineStr">
        <is>
          <t>6adf71160c6b29db0154c6ab</t>
        </is>
      </c>
      <c r="O647" t="n">
        <v>1</v>
      </c>
      <c r="P647" s="40">
        <f>IF(A647="Lead",IF(ISNUMBER(MATCH(G647,QualityStatuses,0)),1,0),0)</f>
        <v>0</v>
      </c>
      <c r="Q647" s="40">
        <f>IF(A647="Lead",IF(G647="New Lead",0,1),0)</f>
        <v>0</v>
      </c>
      <c r="R647" s="40">
        <f>IF(A647="Lead",IF(G647="Lost",1,0),0)</f>
        <v>0</v>
      </c>
      <c r="S647" t="n">
        <v>0</v>
      </c>
      <c r="T647" t="n">
        <v>0</v>
      </c>
      <c r="U647" t="n">
        <v>0</v>
      </c>
      <c r="V647" t="n">
        <v>0</v>
      </c>
      <c r="W647" t="n">
        <v>0</v>
      </c>
      <c r="X647" t="n">
        <v>0</v>
      </c>
      <c r="Y647">
        <f>IF(AND(A647="Lead",COUNTIF(MetaCamps,C647)&gt;0),1,0)</f>
        <v>1</v>
      </c>
      <c r="Z647">
        <f>IF(Y647=1,P647,0)</f>
        <v>0</v>
      </c>
    </row>
    <row r="648">
      <c r="A648" t="inlineStr">
        <is>
          <t>Lead</t>
        </is>
      </c>
      <c r="B648" s="39" t="str">
        <f>IFERROR(INDEX(CampTypes,MATCH(C648,CampList,0)),"Unattributed")</f>
        <v>New</v>
      </c>
      <c r="C648" t="inlineStr">
        <is>
          <t>ABO | Natuf | Leads | Unit Franchise | India | Oct26 | V1</t>
        </is>
      </c>
      <c r="D648" t="inlineStr">
        <is>
          <t>Natuf | Investors | Tier1 + Growth Cities | Oct26 | V1</t>
        </is>
      </c>
      <c r="E648" t="inlineStr">
        <is>
          <t>Natuf | Reel | Brand Ambassador | Heard Of Owning A Cafe | V1</t>
        </is>
      </c>
      <c r="F648" t="inlineStr">
        <is>
          <t>In House Natuf</t>
        </is>
      </c>
      <c r="G648" t="inlineStr">
        <is>
          <t>Attempt 1</t>
        </is>
      </c>
      <c r="H648" s="39" t="str">
        <f>IF(ISNUMBER(MATCH(G648,QualityStatuses,0)),"Quality Lead","Non-Quality Lead")</f>
        <v>Non-Quality Lead</v>
      </c>
      <c r="I648" t="inlineStr">
        <is>
          <t>2026-10</t>
        </is>
      </c>
      <c r="J648" t="inlineStr">
        <is>
          <t>Wk of 2026-10-26</t>
        </is>
      </c>
      <c r="K648" t="inlineStr">
        <is>
          <t>Omkar Navge</t>
        </is>
      </c>
      <c r="L648" t="inlineStr">
        <is>
          <t>Facebook</t>
        </is>
      </c>
      <c r="M648" t="inlineStr">
        <is>
          <t>Direct (campaign tagged in CRM)</t>
        </is>
      </c>
      <c r="N648" t="inlineStr">
        <is>
          <t>6adf6f82a751678db6d9b267</t>
        </is>
      </c>
      <c r="O648" t="n">
        <v>1</v>
      </c>
      <c r="P648" s="40">
        <f>IF(A648="Lead",IF(ISNUMBER(MATCH(G648,QualityStatuses,0)),1,0),0)</f>
        <v>0</v>
      </c>
      <c r="Q648" s="40">
        <f>IF(A648="Lead",IF(G648="New Lead",0,1),0)</f>
        <v>1</v>
      </c>
      <c r="R648" s="40">
        <f>IF(A648="Lead",IF(G648="Lost",1,0),0)</f>
        <v>0</v>
      </c>
      <c r="S648" t="n">
        <v>1</v>
      </c>
      <c r="T648" t="n">
        <v>1</v>
      </c>
      <c r="U648" t="n">
        <v>0</v>
      </c>
      <c r="V648" t="n">
        <v>0</v>
      </c>
      <c r="W648" t="n">
        <v>0</v>
      </c>
      <c r="X648" t="n">
        <v>0</v>
      </c>
      <c r="Y648">
        <f>IF(AND(A648="Lead",COUNTIF(MetaCamps,C648)&gt;0),1,0)</f>
        <v>1</v>
      </c>
      <c r="Z648">
        <f>IF(Y648=1,P648,0)</f>
        <v>0</v>
      </c>
    </row>
    <row r="649">
      <c r="A649" t="inlineStr">
        <is>
          <t>Lead</t>
        </is>
      </c>
      <c r="B649" s="39" t="str">
        <f>IFERROR(INDEX(CampTypes,MATCH(C649,CampList,0)),"Unattributed")</f>
        <v>New</v>
      </c>
      <c r="C649" t="inlineStr">
        <is>
          <t>ABO | Natuf | Leads | Unit Franchise | India | Oct26 | V1</t>
        </is>
      </c>
      <c r="D649" t="inlineStr">
        <is>
          <t>Natuf | Broad | Tier1 + Growth Cities | Oct26 | V1</t>
        </is>
      </c>
      <c r="E649" t="inlineStr">
        <is>
          <t>Natuf | Reel | Brand Ambassador | Heard Of Owning A Cafe | V1</t>
        </is>
      </c>
      <c r="F649" t="inlineStr">
        <is>
          <t>In House Natuf</t>
        </is>
      </c>
      <c r="G649" t="inlineStr">
        <is>
          <t>New Lead</t>
        </is>
      </c>
      <c r="H649" s="39" t="str">
        <f>IF(ISNUMBER(MATCH(G649,QualityStatuses,0)),"Quality Lead","Non-Quality Lead")</f>
        <v>Non-Quality Lead</v>
      </c>
      <c r="I649" t="inlineStr">
        <is>
          <t>2026-10</t>
        </is>
      </c>
      <c r="J649" t="inlineStr">
        <is>
          <t>Wk of 2026-10-26</t>
        </is>
      </c>
      <c r="K649" t="inlineStr">
        <is>
          <t>(Unassigned)</t>
        </is>
      </c>
      <c r="L649" t="inlineStr">
        <is>
          <t>Facebook</t>
        </is>
      </c>
      <c r="M649" t="inlineStr">
        <is>
          <t>Direct (campaign tagged in CRM)</t>
        </is>
      </c>
      <c r="N649" t="inlineStr">
        <is>
          <t>6adf6eff93f51ec233896b1f</t>
        </is>
      </c>
      <c r="O649" t="n">
        <v>1</v>
      </c>
      <c r="P649" s="40">
        <f>IF(A649="Lead",IF(ISNUMBER(MATCH(G649,QualityStatuses,0)),1,0),0)</f>
        <v>0</v>
      </c>
      <c r="Q649" s="40">
        <f>IF(A649="Lead",IF(G649="New Lead",0,1),0)</f>
        <v>0</v>
      </c>
      <c r="R649" s="40">
        <f>IF(A649="Lead",IF(G649="Lost",1,0),0)</f>
        <v>0</v>
      </c>
      <c r="S649" t="n">
        <v>0</v>
      </c>
      <c r="T649" t="n">
        <v>0</v>
      </c>
      <c r="U649" t="n">
        <v>0</v>
      </c>
      <c r="V649" t="n">
        <v>0</v>
      </c>
      <c r="W649" t="n">
        <v>0</v>
      </c>
      <c r="X649" t="n">
        <v>0</v>
      </c>
      <c r="Y649">
        <f>IF(AND(A649="Lead",COUNTIF(MetaCamps,C649)&gt;0),1,0)</f>
        <v>1</v>
      </c>
      <c r="Z649">
        <f>IF(Y649=1,P649,0)</f>
        <v>0</v>
      </c>
    </row>
    <row r="650">
      <c r="A650" t="inlineStr">
        <is>
          <t>Lead</t>
        </is>
      </c>
      <c r="B650" s="39" t="str">
        <f>IFERROR(INDEX(CampTypes,MATCH(C650,CampList,0)),"Unattributed")</f>
        <v>New</v>
      </c>
      <c r="C650" t="inlineStr">
        <is>
          <t>ABO | Natuf | Leads | Unit Franchise | India | Oct26 | V1</t>
        </is>
      </c>
      <c r="D650" t="inlineStr">
        <is>
          <t>Natuf | Business Owners | Tier1 + Growth Cities | Oct26 | V1</t>
        </is>
      </c>
      <c r="E650" t="inlineStr">
        <is>
          <t>Natuf | Reel | Brand Ambassador | Heard Of Owning A Cafe | V1</t>
        </is>
      </c>
      <c r="F650" t="inlineStr">
        <is>
          <t>In House Natuf</t>
        </is>
      </c>
      <c r="G650" t="inlineStr">
        <is>
          <t>Details Shared</t>
        </is>
      </c>
      <c r="H650" s="39" t="str">
        <f>IF(ISNUMBER(MATCH(G650,QualityStatuses,0)),"Quality Lead","Non-Quality Lead")</f>
        <v>Quality Lead</v>
      </c>
      <c r="I650" t="inlineStr">
        <is>
          <t>2026-10</t>
        </is>
      </c>
      <c r="J650" t="inlineStr">
        <is>
          <t>Wk of 2026-10-26</t>
        </is>
      </c>
      <c r="K650" t="inlineStr">
        <is>
          <t>Vikas Pathak</t>
        </is>
      </c>
      <c r="L650" t="inlineStr">
        <is>
          <t>Facebook</t>
        </is>
      </c>
      <c r="M650" t="inlineStr">
        <is>
          <t>Direct (campaign tagged in CRM)</t>
        </is>
      </c>
      <c r="N650" t="inlineStr">
        <is>
          <t>6adf6dac97cc11e427359a18</t>
        </is>
      </c>
      <c r="O650" t="n">
        <v>1</v>
      </c>
      <c r="P650" s="40">
        <f>IF(A650="Lead",IF(ISNUMBER(MATCH(G650,QualityStatuses,0)),1,0),0)</f>
        <v>1</v>
      </c>
      <c r="Q650" s="40">
        <f>IF(A650="Lead",IF(G650="New Lead",0,1),0)</f>
        <v>1</v>
      </c>
      <c r="R650" s="40">
        <f>IF(A650="Lead",IF(G650="Lost",1,0),0)</f>
        <v>0</v>
      </c>
      <c r="S650" t="n">
        <v>2</v>
      </c>
      <c r="T650" t="n">
        <v>2</v>
      </c>
      <c r="U650" t="n">
        <v>0</v>
      </c>
      <c r="V650" t="n">
        <v>0</v>
      </c>
      <c r="W650" t="n">
        <v>0</v>
      </c>
      <c r="X650" t="n">
        <v>0</v>
      </c>
      <c r="Y650">
        <f>IF(AND(A650="Lead",COUNTIF(MetaCamps,C650)&gt;0),1,0)</f>
        <v>1</v>
      </c>
      <c r="Z650">
        <f>IF(Y650=1,P650,0)</f>
        <v>1</v>
      </c>
    </row>
    <row r="651">
      <c r="A651" t="inlineStr">
        <is>
          <t>Lead</t>
        </is>
      </c>
      <c r="B651" s="39" t="str">
        <f>IFERROR(INDEX(CampTypes,MATCH(C651,CampList,0)),"Unattributed")</f>
        <v>New</v>
      </c>
      <c r="C651" t="inlineStr">
        <is>
          <t>ABO | Natuf | Leads | Unit Franchise | India | Oct26 | V1</t>
        </is>
      </c>
      <c r="D651" t="inlineStr">
        <is>
          <t>Natuf | Investors | Tier1 + Growth Cities | Oct26 | V1</t>
        </is>
      </c>
      <c r="E651" t="inlineStr">
        <is>
          <t>Natuf | Reel | Brand Ambassador | Heard Of Owning A Cafe | V1</t>
        </is>
      </c>
      <c r="F651" t="inlineStr">
        <is>
          <t>In House Natuf</t>
        </is>
      </c>
      <c r="G651" t="inlineStr">
        <is>
          <t>Details Shared</t>
        </is>
      </c>
      <c r="H651" s="39" t="str">
        <f>IF(ISNUMBER(MATCH(G651,QualityStatuses,0)),"Quality Lead","Non-Quality Lead")</f>
        <v>Quality Lead</v>
      </c>
      <c r="I651" t="inlineStr">
        <is>
          <t>2026-10</t>
        </is>
      </c>
      <c r="J651" t="inlineStr">
        <is>
          <t>Wk of 2026-10-26</t>
        </is>
      </c>
      <c r="K651" t="inlineStr">
        <is>
          <t>Omkar Navge</t>
        </is>
      </c>
      <c r="L651" t="inlineStr">
        <is>
          <t>Facebook</t>
        </is>
      </c>
      <c r="M651" t="inlineStr">
        <is>
          <t>Direct (campaign tagged in CRM)</t>
        </is>
      </c>
      <c r="N651" t="inlineStr">
        <is>
          <t>6adf6d8b0829eb8e3cce1127</t>
        </is>
      </c>
      <c r="O651" t="n">
        <v>1</v>
      </c>
      <c r="P651" s="40">
        <f>IF(A651="Lead",IF(ISNUMBER(MATCH(G651,QualityStatuses,0)),1,0),0)</f>
        <v>1</v>
      </c>
      <c r="Q651" s="40">
        <f>IF(A651="Lead",IF(G651="New Lead",0,1),0)</f>
        <v>1</v>
      </c>
      <c r="R651" s="40">
        <f>IF(A651="Lead",IF(G651="Lost",1,0),0)</f>
        <v>0</v>
      </c>
      <c r="S651" t="n">
        <v>1</v>
      </c>
      <c r="T651" t="n">
        <v>1</v>
      </c>
      <c r="U651" t="n">
        <v>0</v>
      </c>
      <c r="V651" t="n">
        <v>0</v>
      </c>
      <c r="W651" t="n">
        <v>0</v>
      </c>
      <c r="X651" t="n">
        <v>0</v>
      </c>
      <c r="Y651">
        <f>IF(AND(A651="Lead",COUNTIF(MetaCamps,C651)&gt;0),1,0)</f>
        <v>1</v>
      </c>
      <c r="Z651">
        <f>IF(Y651=1,P651,0)</f>
        <v>1</v>
      </c>
    </row>
    <row r="652">
      <c r="A652" t="inlineStr">
        <is>
          <t>Lead</t>
        </is>
      </c>
      <c r="B652" s="39" t="str">
        <f>IFERROR(INDEX(CampTypes,MATCH(C652,CampList,0)),"Unattributed")</f>
        <v>New</v>
      </c>
      <c r="C652" t="inlineStr">
        <is>
          <t>ABO | Natuf | Leads | Unit Franchise | India | Oct26 | V1</t>
        </is>
      </c>
      <c r="D652" t="inlineStr">
        <is>
          <t>Natuf | Broad | Tier1 + Growth Cities | Oct26 | V1</t>
        </is>
      </c>
      <c r="E652" t="inlineStr">
        <is>
          <t>Natuf | Reel | Brand Ambassador | Heard Of Owning A Cafe | V1</t>
        </is>
      </c>
      <c r="F652" t="inlineStr">
        <is>
          <t>In House Natuf</t>
        </is>
      </c>
      <c r="G652" t="inlineStr">
        <is>
          <t>Details Shared</t>
        </is>
      </c>
      <c r="H652" s="39" t="str">
        <f>IF(ISNUMBER(MATCH(G652,QualityStatuses,0)),"Quality Lead","Non-Quality Lead")</f>
        <v>Quality Lead</v>
      </c>
      <c r="I652" t="inlineStr">
        <is>
          <t>2026-10</t>
        </is>
      </c>
      <c r="J652" t="inlineStr">
        <is>
          <t>Wk of 2026-10-26</t>
        </is>
      </c>
      <c r="K652" t="inlineStr">
        <is>
          <t>Vikas Pathak</t>
        </is>
      </c>
      <c r="L652" t="inlineStr">
        <is>
          <t>Facebook</t>
        </is>
      </c>
      <c r="M652" t="inlineStr">
        <is>
          <t>Direct (campaign tagged in CRM)</t>
        </is>
      </c>
      <c r="N652" t="inlineStr">
        <is>
          <t>6adf6d20da1bd4bdccd47a33</t>
        </is>
      </c>
      <c r="O652" t="n">
        <v>1</v>
      </c>
      <c r="P652" s="40">
        <f>IF(A652="Lead",IF(ISNUMBER(MATCH(G652,QualityStatuses,0)),1,0),0)</f>
        <v>1</v>
      </c>
      <c r="Q652" s="40">
        <f>IF(A652="Lead",IF(G652="New Lead",0,1),0)</f>
        <v>1</v>
      </c>
      <c r="R652" s="40">
        <f>IF(A652="Lead",IF(G652="Lost",1,0),0)</f>
        <v>0</v>
      </c>
      <c r="S652" t="n">
        <v>1</v>
      </c>
      <c r="T652" t="n">
        <v>1</v>
      </c>
      <c r="U652" t="n">
        <v>0</v>
      </c>
      <c r="V652" t="n">
        <v>0</v>
      </c>
      <c r="W652" t="n">
        <v>0</v>
      </c>
      <c r="X652" t="n">
        <v>0</v>
      </c>
      <c r="Y652">
        <f>IF(AND(A652="Lead",COUNTIF(MetaCamps,C652)&gt;0),1,0)</f>
        <v>1</v>
      </c>
      <c r="Z652">
        <f>IF(Y652=1,P652,0)</f>
        <v>1</v>
      </c>
    </row>
    <row r="653">
      <c r="A653" t="inlineStr">
        <is>
          <t>Lead</t>
        </is>
      </c>
      <c r="B653" s="39" t="str">
        <f>IFERROR(INDEX(CampTypes,MATCH(C653,CampList,0)),"Unattributed")</f>
        <v>New</v>
      </c>
      <c r="C653" t="inlineStr">
        <is>
          <t>ABO | Natuf | Leads | Unit Franchise | India | Oct26 | V1</t>
        </is>
      </c>
      <c r="D653" t="inlineStr">
        <is>
          <t>Natuf | Broad | Tier1 + Growth Cities | Oct26 | V1</t>
        </is>
      </c>
      <c r="E653" t="inlineStr">
        <is>
          <t>Natuf | Reel | Brand Ambassador | Heard Of Owning A Cafe | V1</t>
        </is>
      </c>
      <c r="F653" t="inlineStr">
        <is>
          <t>In House Natuf</t>
        </is>
      </c>
      <c r="G653" t="inlineStr">
        <is>
          <t>Attempt 1</t>
        </is>
      </c>
      <c r="H653" s="39" t="str">
        <f>IF(ISNUMBER(MATCH(G653,QualityStatuses,0)),"Quality Lead","Non-Quality Lead")</f>
        <v>Non-Quality Lead</v>
      </c>
      <c r="I653" t="inlineStr">
        <is>
          <t>2026-10</t>
        </is>
      </c>
      <c r="J653" t="inlineStr">
        <is>
          <t>Wk of 2026-10-26</t>
        </is>
      </c>
      <c r="K653" t="inlineStr">
        <is>
          <t>Omkar Navge</t>
        </is>
      </c>
      <c r="L653" t="inlineStr">
        <is>
          <t>Facebook</t>
        </is>
      </c>
      <c r="M653" t="inlineStr">
        <is>
          <t>Direct (campaign tagged in CRM)</t>
        </is>
      </c>
      <c r="N653" t="inlineStr">
        <is>
          <t>6adf6c91befc2fafd43770de</t>
        </is>
      </c>
      <c r="O653" t="n">
        <v>1</v>
      </c>
      <c r="P653" s="40">
        <f>IF(A653="Lead",IF(ISNUMBER(MATCH(G653,QualityStatuses,0)),1,0),0)</f>
        <v>0</v>
      </c>
      <c r="Q653" s="40">
        <f>IF(A653="Lead",IF(G653="New Lead",0,1),0)</f>
        <v>1</v>
      </c>
      <c r="R653" s="40">
        <f>IF(A653="Lead",IF(G653="Lost",1,0),0)</f>
        <v>0</v>
      </c>
      <c r="S653" t="n">
        <v>3</v>
      </c>
      <c r="T653" t="n">
        <v>0</v>
      </c>
      <c r="U653" t="n">
        <v>0</v>
      </c>
      <c r="V653" t="n">
        <v>0</v>
      </c>
      <c r="W653" t="n">
        <v>0</v>
      </c>
      <c r="X653" t="n">
        <v>0</v>
      </c>
      <c r="Y653">
        <f>IF(AND(A653="Lead",COUNTIF(MetaCamps,C653)&gt;0),1,0)</f>
        <v>1</v>
      </c>
      <c r="Z653">
        <f>IF(Y653=1,P653,0)</f>
        <v>0</v>
      </c>
    </row>
    <row r="654">
      <c r="A654" t="inlineStr">
        <is>
          <t>Lead</t>
        </is>
      </c>
      <c r="B654" s="39" t="str">
        <f>IFERROR(INDEX(CampTypes,MATCH(C654,CampList,0)),"Unattributed")</f>
        <v>Old</v>
      </c>
      <c r="C654" t="inlineStr">
        <is>
          <t>E_Karan_Natuf_All_07072026</t>
        </is>
      </c>
      <c r="D654" t="inlineStr">
        <is>
          <t>E_Karan_Natuf_Fragship_07072026_Adset2</t>
        </is>
      </c>
      <c r="E654" t="inlineStr">
        <is>
          <t>E_Karan_Natuf_Flagship_Cafe_07072026_Adset2_Ad1 – Copy 2</t>
        </is>
      </c>
      <c r="F654" t="inlineStr">
        <is>
          <t>Natuf</t>
        </is>
      </c>
      <c r="G654" t="inlineStr">
        <is>
          <t>New Lead</t>
        </is>
      </c>
      <c r="H654" s="39" t="str">
        <f>IF(ISNUMBER(MATCH(G654,QualityStatuses,0)),"Quality Lead","Non-Quality Lead")</f>
        <v>Non-Quality Lead</v>
      </c>
      <c r="I654" t="inlineStr">
        <is>
          <t>2026-10</t>
        </is>
      </c>
      <c r="J654" t="inlineStr">
        <is>
          <t>Wk of 2026-10-26</t>
        </is>
      </c>
      <c r="K654" t="inlineStr">
        <is>
          <t>(Unassigned)</t>
        </is>
      </c>
      <c r="L654" t="inlineStr">
        <is>
          <t>Facebook</t>
        </is>
      </c>
      <c r="M654" t="inlineStr">
        <is>
          <t>Direct (campaign tagged in CRM)</t>
        </is>
      </c>
      <c r="N654" t="inlineStr">
        <is>
          <t>6adf6a4a01a49fb556580b92</t>
        </is>
      </c>
      <c r="O654" t="n">
        <v>1</v>
      </c>
      <c r="P654" s="40">
        <f>IF(A654="Lead",IF(ISNUMBER(MATCH(G654,QualityStatuses,0)),1,0),0)</f>
        <v>0</v>
      </c>
      <c r="Q654" s="40">
        <f>IF(A654="Lead",IF(G654="New Lead",0,1),0)</f>
        <v>0</v>
      </c>
      <c r="R654" s="40">
        <f>IF(A654="Lead",IF(G654="Lost",1,0),0)</f>
        <v>0</v>
      </c>
      <c r="S654" t="n">
        <v>0</v>
      </c>
      <c r="T654" t="n">
        <v>0</v>
      </c>
      <c r="U654" t="n">
        <v>0</v>
      </c>
      <c r="V654" t="n">
        <v>0</v>
      </c>
      <c r="W654" t="n">
        <v>0</v>
      </c>
      <c r="X654" t="n">
        <v>0</v>
      </c>
      <c r="Y654">
        <f>IF(AND(A654="Lead",COUNTIF(MetaCamps,C654)&gt;0),1,0)</f>
        <v>1</v>
      </c>
      <c r="Z654">
        <f>IF(Y654=1,P654,0)</f>
        <v>0</v>
      </c>
    </row>
    <row r="655">
      <c r="A655" t="inlineStr">
        <is>
          <t>Lead</t>
        </is>
      </c>
      <c r="B655" s="39" t="str">
        <f>IFERROR(INDEX(CampTypes,MATCH(C655,CampList,0)),"Unattributed")</f>
        <v>New</v>
      </c>
      <c r="C655" t="inlineStr">
        <is>
          <t>ABO | Natuf | Leads | Master Franchise | India | Oct26 | V1</t>
        </is>
      </c>
      <c r="D655" t="inlineStr">
        <is>
          <t>Natuf | Investors | Tier1 + Growth Cities | Oct26 | V1</t>
        </is>
      </c>
      <c r="E655" t="inlineStr">
        <is>
          <t>Natuf | Static | Become A Levantine Food | V1</t>
        </is>
      </c>
      <c r="F655" t="inlineStr">
        <is>
          <t>Natuf_MF</t>
        </is>
      </c>
      <c r="G655" t="inlineStr">
        <is>
          <t>New Lead</t>
        </is>
      </c>
      <c r="H655" s="39" t="str">
        <f>IF(ISNUMBER(MATCH(G655,QualityStatuses,0)),"Quality Lead","Non-Quality Lead")</f>
        <v>Non-Quality Lead</v>
      </c>
      <c r="I655" t="inlineStr">
        <is>
          <t>2026-10</t>
        </is>
      </c>
      <c r="J655" t="inlineStr">
        <is>
          <t>Wk of 2026-10-26</t>
        </is>
      </c>
      <c r="K655" t="inlineStr">
        <is>
          <t>(Unassigned)</t>
        </is>
      </c>
      <c r="L655" t="inlineStr">
        <is>
          <t>Facebook</t>
        </is>
      </c>
      <c r="M655" t="inlineStr">
        <is>
          <t>Direct (campaign tagged in CRM)</t>
        </is>
      </c>
      <c r="N655" t="inlineStr">
        <is>
          <t>6adf69e827221bc5e9494a18</t>
        </is>
      </c>
      <c r="O655" t="n">
        <v>1</v>
      </c>
      <c r="P655" s="40">
        <f>IF(A655="Lead",IF(ISNUMBER(MATCH(G655,QualityStatuses,0)),1,0),0)</f>
        <v>0</v>
      </c>
      <c r="Q655" s="40">
        <f>IF(A655="Lead",IF(G655="New Lead",0,1),0)</f>
        <v>0</v>
      </c>
      <c r="R655" s="40">
        <f>IF(A655="Lead",IF(G655="Lost",1,0),0)</f>
        <v>0</v>
      </c>
      <c r="S655" t="n">
        <v>0</v>
      </c>
      <c r="T655" t="n">
        <v>0</v>
      </c>
      <c r="U655" t="n">
        <v>0</v>
      </c>
      <c r="V655" t="n">
        <v>0</v>
      </c>
      <c r="W655" t="n">
        <v>0</v>
      </c>
      <c r="X655" t="n">
        <v>0</v>
      </c>
      <c r="Y655">
        <f>IF(AND(A655="Lead",COUNTIF(MetaCamps,C655)&gt;0),1,0)</f>
        <v>1</v>
      </c>
      <c r="Z655">
        <f>IF(Y655=1,P655,0)</f>
        <v>0</v>
      </c>
    </row>
    <row r="656">
      <c r="A656" t="inlineStr">
        <is>
          <t>Lead</t>
        </is>
      </c>
      <c r="B656" s="39" t="str">
        <f>IFERROR(INDEX(CampTypes,MATCH(C656,CampList,0)),"Unattributed")</f>
        <v>New</v>
      </c>
      <c r="C656" t="inlineStr">
        <is>
          <t>ABO | Natuf | Leads | Unit Franchise | India | Oct26 | V1</t>
        </is>
      </c>
      <c r="D656" t="inlineStr">
        <is>
          <t>Natuf | Broad | Tier1 + Growth Cities | Oct26 | V1</t>
        </is>
      </c>
      <c r="E656" t="inlineStr">
        <is>
          <t>Natuf | Reel | Brand Ambassador | Heard Of Owning A Cafe | V1</t>
        </is>
      </c>
      <c r="F656" t="inlineStr">
        <is>
          <t>In House Natuf</t>
        </is>
      </c>
      <c r="G656" t="inlineStr">
        <is>
          <t>New Lead</t>
        </is>
      </c>
      <c r="H656" s="39" t="str">
        <f>IF(ISNUMBER(MATCH(G656,QualityStatuses,0)),"Quality Lead","Non-Quality Lead")</f>
        <v>Non-Quality Lead</v>
      </c>
      <c r="I656" t="inlineStr">
        <is>
          <t>2026-10</t>
        </is>
      </c>
      <c r="J656" t="inlineStr">
        <is>
          <t>Wk of 2026-10-26</t>
        </is>
      </c>
      <c r="K656" t="inlineStr">
        <is>
          <t>(Unassigned)</t>
        </is>
      </c>
      <c r="L656" t="inlineStr">
        <is>
          <t>Facebook</t>
        </is>
      </c>
      <c r="M656" t="inlineStr">
        <is>
          <t>Direct (campaign tagged in CRM)</t>
        </is>
      </c>
      <c r="N656" t="inlineStr">
        <is>
          <t>6adf691e331dc419598eea44</t>
        </is>
      </c>
      <c r="O656" t="n">
        <v>1</v>
      </c>
      <c r="P656" s="40">
        <f>IF(A656="Lead",IF(ISNUMBER(MATCH(G656,QualityStatuses,0)),1,0),0)</f>
        <v>0</v>
      </c>
      <c r="Q656" s="40">
        <f>IF(A656="Lead",IF(G656="New Lead",0,1),0)</f>
        <v>0</v>
      </c>
      <c r="R656" s="40">
        <f>IF(A656="Lead",IF(G656="Lost",1,0),0)</f>
        <v>0</v>
      </c>
      <c r="S656" t="n">
        <v>0</v>
      </c>
      <c r="T656" t="n">
        <v>0</v>
      </c>
      <c r="U656" t="n">
        <v>0</v>
      </c>
      <c r="V656" t="n">
        <v>0</v>
      </c>
      <c r="W656" t="n">
        <v>0</v>
      </c>
      <c r="X656" t="n">
        <v>0</v>
      </c>
      <c r="Y656">
        <f>IF(AND(A656="Lead",COUNTIF(MetaCamps,C656)&gt;0),1,0)</f>
        <v>1</v>
      </c>
      <c r="Z656">
        <f>IF(Y656=1,P656,0)</f>
        <v>0</v>
      </c>
    </row>
    <row r="657">
      <c r="A657" t="inlineStr">
        <is>
          <t>Lead</t>
        </is>
      </c>
      <c r="B657" s="39" t="str">
        <f>IFERROR(INDEX(CampTypes,MATCH(C657,CampList,0)),"Unattributed")</f>
        <v>New</v>
      </c>
      <c r="C657" t="inlineStr">
        <is>
          <t>ABO | Natuf | Leads | Unit Franchise | India | Oct26 | V1</t>
        </is>
      </c>
      <c r="D657" t="inlineStr">
        <is>
          <t>Natuf | Investors | Tier1 + Growth Cities | Oct26 | V1</t>
        </is>
      </c>
      <c r="E657" t="inlineStr">
        <is>
          <t>Natuf | Reel | Brand Ambassador | Heard Of Owning A Cafe | V1</t>
        </is>
      </c>
      <c r="F657" t="inlineStr">
        <is>
          <t>In House Natuf</t>
        </is>
      </c>
      <c r="G657" t="inlineStr">
        <is>
          <t>Attempt 1</t>
        </is>
      </c>
      <c r="H657" s="39" t="str">
        <f>IF(ISNUMBER(MATCH(G657,QualityStatuses,0)),"Quality Lead","Non-Quality Lead")</f>
        <v>Non-Quality Lead</v>
      </c>
      <c r="I657" t="inlineStr">
        <is>
          <t>2026-10</t>
        </is>
      </c>
      <c r="J657" t="inlineStr">
        <is>
          <t>Wk of 2026-10-26</t>
        </is>
      </c>
      <c r="K657" t="inlineStr">
        <is>
          <t>Omkar Navge</t>
        </is>
      </c>
      <c r="L657" t="inlineStr">
        <is>
          <t>Facebook</t>
        </is>
      </c>
      <c r="M657" t="inlineStr">
        <is>
          <t>Direct (campaign tagged in CRM)</t>
        </is>
      </c>
      <c r="N657" t="inlineStr">
        <is>
          <t>6adf673b4ee4d0645260d74f</t>
        </is>
      </c>
      <c r="O657" t="n">
        <v>1</v>
      </c>
      <c r="P657" s="40">
        <f>IF(A657="Lead",IF(ISNUMBER(MATCH(G657,QualityStatuses,0)),1,0),0)</f>
        <v>0</v>
      </c>
      <c r="Q657" s="40">
        <f>IF(A657="Lead",IF(G657="New Lead",0,1),0)</f>
        <v>1</v>
      </c>
      <c r="R657" s="40">
        <f>IF(A657="Lead",IF(G657="Lost",1,0),0)</f>
        <v>0</v>
      </c>
      <c r="S657" t="n">
        <v>1</v>
      </c>
      <c r="T657" t="n">
        <v>1</v>
      </c>
      <c r="U657" t="n">
        <v>0</v>
      </c>
      <c r="V657" t="n">
        <v>0</v>
      </c>
      <c r="W657" t="n">
        <v>0</v>
      </c>
      <c r="X657" t="n">
        <v>0</v>
      </c>
      <c r="Y657">
        <f>IF(AND(A657="Lead",COUNTIF(MetaCamps,C657)&gt;0),1,0)</f>
        <v>1</v>
      </c>
      <c r="Z657">
        <f>IF(Y657=1,P657,0)</f>
        <v>0</v>
      </c>
    </row>
    <row r="658">
      <c r="A658" t="inlineStr">
        <is>
          <t>Lead</t>
        </is>
      </c>
      <c r="B658" s="39" t="str">
        <f>IFERROR(INDEX(CampTypes,MATCH(C658,CampList,0)),"Unattributed")</f>
        <v>New</v>
      </c>
      <c r="C658" t="inlineStr">
        <is>
          <t>ABO | Natuf | Leads | Unit Franchise | India | Oct26 | V1</t>
        </is>
      </c>
      <c r="D658" t="inlineStr">
        <is>
          <t>Natuf | Business Owners | Tier1 + Growth Cities | Oct26 | V1</t>
        </is>
      </c>
      <c r="E658" t="inlineStr">
        <is>
          <t>Natuf | Reel | Brand Ambassador | Heard Of Owning A Cafe | V1</t>
        </is>
      </c>
      <c r="F658" t="inlineStr">
        <is>
          <t>In House Natuf</t>
        </is>
      </c>
      <c r="G658" t="inlineStr">
        <is>
          <t>Details Shared</t>
        </is>
      </c>
      <c r="H658" s="39" t="str">
        <f>IF(ISNUMBER(MATCH(G658,QualityStatuses,0)),"Quality Lead","Non-Quality Lead")</f>
        <v>Quality Lead</v>
      </c>
      <c r="I658" t="inlineStr">
        <is>
          <t>2026-10</t>
        </is>
      </c>
      <c r="J658" t="inlineStr">
        <is>
          <t>Wk of 2026-10-26</t>
        </is>
      </c>
      <c r="K658" t="inlineStr">
        <is>
          <t>Vikas Pathak</t>
        </is>
      </c>
      <c r="L658" t="inlineStr">
        <is>
          <t>Facebook</t>
        </is>
      </c>
      <c r="M658" t="inlineStr">
        <is>
          <t>Direct (campaign tagged in CRM)</t>
        </is>
      </c>
      <c r="N658" t="inlineStr">
        <is>
          <t>6adf610818a7f4065bcf4b7f</t>
        </is>
      </c>
      <c r="O658" t="n">
        <v>1</v>
      </c>
      <c r="P658" s="40">
        <f>IF(A658="Lead",IF(ISNUMBER(MATCH(G658,QualityStatuses,0)),1,0),0)</f>
        <v>1</v>
      </c>
      <c r="Q658" s="40">
        <f>IF(A658="Lead",IF(G658="New Lead",0,1),0)</f>
        <v>1</v>
      </c>
      <c r="R658" s="40">
        <f>IF(A658="Lead",IF(G658="Lost",1,0),0)</f>
        <v>0</v>
      </c>
      <c r="S658" t="n">
        <v>4</v>
      </c>
      <c r="T658" t="n">
        <v>3</v>
      </c>
      <c r="U658" t="n">
        <v>0</v>
      </c>
      <c r="V658" t="n">
        <v>0</v>
      </c>
      <c r="W658" t="n">
        <v>0</v>
      </c>
      <c r="X658" t="n">
        <v>0</v>
      </c>
      <c r="Y658">
        <f>IF(AND(A658="Lead",COUNTIF(MetaCamps,C658)&gt;0),1,0)</f>
        <v>1</v>
      </c>
      <c r="Z658">
        <f>IF(Y658=1,P658,0)</f>
        <v>1</v>
      </c>
    </row>
    <row r="659">
      <c r="A659" t="inlineStr">
        <is>
          <t>Lead</t>
        </is>
      </c>
      <c r="B659" s="39" t="str">
        <f>IFERROR(INDEX(CampTypes,MATCH(C659,CampList,0)),"Unattributed")</f>
        <v>New</v>
      </c>
      <c r="C659" t="inlineStr">
        <is>
          <t>ABO | Natuf | Leads | Master Franchise | India | Oct26 | V1</t>
        </is>
      </c>
      <c r="D659" t="inlineStr">
        <is>
          <t>Natuf | Investors | Tier1 + Growth Cities | Oct26 | V1</t>
        </is>
      </c>
      <c r="E659" t="inlineStr">
        <is>
          <t>Natuf | Static | Become A Levantine Food | V1</t>
        </is>
      </c>
      <c r="F659" t="inlineStr">
        <is>
          <t>Natuf_MF</t>
        </is>
      </c>
      <c r="G659" t="inlineStr">
        <is>
          <t>New Lead</t>
        </is>
      </c>
      <c r="H659" s="39" t="str">
        <f>IF(ISNUMBER(MATCH(G659,QualityStatuses,0)),"Quality Lead","Non-Quality Lead")</f>
        <v>Non-Quality Lead</v>
      </c>
      <c r="I659" t="inlineStr">
        <is>
          <t>2026-10</t>
        </is>
      </c>
      <c r="J659" t="inlineStr">
        <is>
          <t>Wk of 2026-10-26</t>
        </is>
      </c>
      <c r="K659" t="inlineStr">
        <is>
          <t>(Unassigned)</t>
        </is>
      </c>
      <c r="L659" t="inlineStr">
        <is>
          <t>Facebook</t>
        </is>
      </c>
      <c r="M659" t="inlineStr">
        <is>
          <t>Direct (campaign tagged in CRM)</t>
        </is>
      </c>
      <c r="N659" t="inlineStr">
        <is>
          <t>6adf6103e383976dd9f8ac02</t>
        </is>
      </c>
      <c r="O659" t="n">
        <v>1</v>
      </c>
      <c r="P659" s="40">
        <f>IF(A659="Lead",IF(ISNUMBER(MATCH(G659,QualityStatuses,0)),1,0),0)</f>
        <v>0</v>
      </c>
      <c r="Q659" s="40">
        <f>IF(A659="Lead",IF(G659="New Lead",0,1),0)</f>
        <v>0</v>
      </c>
      <c r="R659" s="40">
        <f>IF(A659="Lead",IF(G659="Lost",1,0),0)</f>
        <v>0</v>
      </c>
      <c r="S659" t="n">
        <v>0</v>
      </c>
      <c r="T659" t="n">
        <v>0</v>
      </c>
      <c r="U659" t="n">
        <v>0</v>
      </c>
      <c r="V659" t="n">
        <v>0</v>
      </c>
      <c r="W659" t="n">
        <v>0</v>
      </c>
      <c r="X659" t="n">
        <v>0</v>
      </c>
      <c r="Y659">
        <f>IF(AND(A659="Lead",COUNTIF(MetaCamps,C659)&gt;0),1,0)</f>
        <v>1</v>
      </c>
      <c r="Z659">
        <f>IF(Y659=1,P659,0)</f>
        <v>0</v>
      </c>
    </row>
    <row r="660">
      <c r="A660" t="inlineStr">
        <is>
          <t>Lead</t>
        </is>
      </c>
      <c r="B660" s="39" t="str">
        <f>IFERROR(INDEX(CampTypes,MATCH(C660,CampList,0)),"Unattributed")</f>
        <v>New</v>
      </c>
      <c r="C660" t="inlineStr">
        <is>
          <t>ABO | Natuf | Leads | Unit Franchise | India | Oct26 | V1</t>
        </is>
      </c>
      <c r="D660" t="inlineStr">
        <is>
          <t>Natuf | Business Owners | Tier1 + Growth Cities | Oct26 | V1</t>
        </is>
      </c>
      <c r="E660" t="inlineStr">
        <is>
          <t>Natuf | Reel | Brand Ambassador | Heard Of Owning A Cafe | V1</t>
        </is>
      </c>
      <c r="F660" t="inlineStr">
        <is>
          <t>In House Natuf</t>
        </is>
      </c>
      <c r="G660" t="inlineStr">
        <is>
          <t>Attempt 2</t>
        </is>
      </c>
      <c r="H660" s="39" t="str">
        <f>IF(ISNUMBER(MATCH(G660,QualityStatuses,0)),"Quality Lead","Non-Quality Lead")</f>
        <v>Non-Quality Lead</v>
      </c>
      <c r="I660" t="inlineStr">
        <is>
          <t>2026-10</t>
        </is>
      </c>
      <c r="J660" t="inlineStr">
        <is>
          <t>Wk of 2026-10-26</t>
        </is>
      </c>
      <c r="K660" t="inlineStr">
        <is>
          <t>Omkar Navge</t>
        </is>
      </c>
      <c r="L660" t="inlineStr">
        <is>
          <t>Facebook</t>
        </is>
      </c>
      <c r="M660" t="inlineStr">
        <is>
          <t>Direct (campaign tagged in CRM)</t>
        </is>
      </c>
      <c r="N660" t="inlineStr">
        <is>
          <t>6adf5e836fadebc62226979c</t>
        </is>
      </c>
      <c r="O660" t="n">
        <v>1</v>
      </c>
      <c r="P660" s="40">
        <f>IF(A660="Lead",IF(ISNUMBER(MATCH(G660,QualityStatuses,0)),1,0),0)</f>
        <v>0</v>
      </c>
      <c r="Q660" s="40">
        <f>IF(A660="Lead",IF(G660="New Lead",0,1),0)</f>
        <v>1</v>
      </c>
      <c r="R660" s="40">
        <f>IF(A660="Lead",IF(G660="Lost",1,0),0)</f>
        <v>0</v>
      </c>
      <c r="S660" t="n">
        <v>3</v>
      </c>
      <c r="T660" t="n">
        <v>3</v>
      </c>
      <c r="U660" t="n">
        <v>0</v>
      </c>
      <c r="V660" t="n">
        <v>0</v>
      </c>
      <c r="W660" t="n">
        <v>0</v>
      </c>
      <c r="X660" t="n">
        <v>0</v>
      </c>
      <c r="Y660">
        <f>IF(AND(A660="Lead",COUNTIF(MetaCamps,C660)&gt;0),1,0)</f>
        <v>1</v>
      </c>
      <c r="Z660">
        <f>IF(Y660=1,P660,0)</f>
        <v>0</v>
      </c>
    </row>
    <row r="661">
      <c r="A661" t="inlineStr">
        <is>
          <t>Lead</t>
        </is>
      </c>
      <c r="B661" s="39" t="str">
        <f>IFERROR(INDEX(CampTypes,MATCH(C661,CampList,0)),"Unattributed")</f>
        <v>New</v>
      </c>
      <c r="C661" t="inlineStr">
        <is>
          <t>ABO | Natuf | Leads | Unit Franchise | India | Oct26 | V1</t>
        </is>
      </c>
      <c r="D661" t="inlineStr">
        <is>
          <t>Natuf | LAL 1% | India | Jul26 | V1</t>
        </is>
      </c>
      <c r="E661" t="inlineStr">
        <is>
          <t>Natuf | Reel | Brand Ambassador | Heard Of Owning A Cafe | V1</t>
        </is>
      </c>
      <c r="F661" t="inlineStr">
        <is>
          <t>In House Natuf</t>
        </is>
      </c>
      <c r="G661" t="inlineStr">
        <is>
          <t>New Lead</t>
        </is>
      </c>
      <c r="H661" s="39" t="str">
        <f>IF(ISNUMBER(MATCH(G661,QualityStatuses,0)),"Quality Lead","Non-Quality Lead")</f>
        <v>Non-Quality Lead</v>
      </c>
      <c r="I661" t="inlineStr">
        <is>
          <t>2026-10</t>
        </is>
      </c>
      <c r="J661" t="inlineStr">
        <is>
          <t>Wk of 2026-10-26</t>
        </is>
      </c>
      <c r="K661" t="inlineStr">
        <is>
          <t>(Unassigned)</t>
        </is>
      </c>
      <c r="L661" t="inlineStr">
        <is>
          <t>Facebook</t>
        </is>
      </c>
      <c r="M661" t="inlineStr">
        <is>
          <t>Direct (campaign tagged in CRM)</t>
        </is>
      </c>
      <c r="N661" t="inlineStr">
        <is>
          <t>6adf5d42a2202d707fc685f2</t>
        </is>
      </c>
      <c r="O661" t="n">
        <v>1</v>
      </c>
      <c r="P661" s="40">
        <f>IF(A661="Lead",IF(ISNUMBER(MATCH(G661,QualityStatuses,0)),1,0),0)</f>
        <v>0</v>
      </c>
      <c r="Q661" s="40">
        <f>IF(A661="Lead",IF(G661="New Lead",0,1),0)</f>
        <v>0</v>
      </c>
      <c r="R661" s="40">
        <f>IF(A661="Lead",IF(G661="Lost",1,0),0)</f>
        <v>0</v>
      </c>
      <c r="S661" t="n">
        <v>0</v>
      </c>
      <c r="T661" t="n">
        <v>0</v>
      </c>
      <c r="U661" t="n">
        <v>0</v>
      </c>
      <c r="V661" t="n">
        <v>0</v>
      </c>
      <c r="W661" t="n">
        <v>0</v>
      </c>
      <c r="X661" t="n">
        <v>0</v>
      </c>
      <c r="Y661">
        <f>IF(AND(A661="Lead",COUNTIF(MetaCamps,C661)&gt;0),1,0)</f>
        <v>1</v>
      </c>
      <c r="Z661">
        <f>IF(Y661=1,P661,0)</f>
        <v>0</v>
      </c>
    </row>
    <row r="662">
      <c r="A662" t="inlineStr">
        <is>
          <t>Lead</t>
        </is>
      </c>
      <c r="B662" s="39" t="str">
        <f>IFERROR(INDEX(CampTypes,MATCH(C662,CampList,0)),"Unattributed")</f>
        <v>New</v>
      </c>
      <c r="C662" t="inlineStr">
        <is>
          <t>ABO | Natuf | Leads | Unit Franchise | India | Oct26 | V1</t>
        </is>
      </c>
      <c r="D662" t="inlineStr">
        <is>
          <t>Natuf | LAL 1% | India | Jul26 | V1</t>
        </is>
      </c>
      <c r="E662" t="inlineStr">
        <is>
          <t>Natuf | Reel | Brand Ambassador | Heard Of Owning A Cafe | V1</t>
        </is>
      </c>
      <c r="F662" t="inlineStr">
        <is>
          <t>In House Natuf</t>
        </is>
      </c>
      <c r="G662" t="inlineStr">
        <is>
          <t>Attempt 1</t>
        </is>
      </c>
      <c r="H662" s="39" t="str">
        <f>IF(ISNUMBER(MATCH(G662,QualityStatuses,0)),"Quality Lead","Non-Quality Lead")</f>
        <v>Non-Quality Lead</v>
      </c>
      <c r="I662" t="inlineStr">
        <is>
          <t>2026-10</t>
        </is>
      </c>
      <c r="J662" t="inlineStr">
        <is>
          <t>Wk of 2026-10-26</t>
        </is>
      </c>
      <c r="K662" t="inlineStr">
        <is>
          <t>Omkar Navge</t>
        </is>
      </c>
      <c r="L662" t="inlineStr">
        <is>
          <t>Facebook</t>
        </is>
      </c>
      <c r="M662" t="inlineStr">
        <is>
          <t>Direct (campaign tagged in CRM)</t>
        </is>
      </c>
      <c r="N662" t="inlineStr">
        <is>
          <t>6adf5c9cf8ac5f7e034ff6b4</t>
        </is>
      </c>
      <c r="O662" t="n">
        <v>1</v>
      </c>
      <c r="P662" s="40">
        <f>IF(A662="Lead",IF(ISNUMBER(MATCH(G662,QualityStatuses,0)),1,0),0)</f>
        <v>0</v>
      </c>
      <c r="Q662" s="40">
        <f>IF(A662="Lead",IF(G662="New Lead",0,1),0)</f>
        <v>1</v>
      </c>
      <c r="R662" s="40">
        <f>IF(A662="Lead",IF(G662="Lost",1,0),0)</f>
        <v>0</v>
      </c>
      <c r="S662" t="n">
        <v>2</v>
      </c>
      <c r="T662" t="n">
        <v>0</v>
      </c>
      <c r="U662" t="n">
        <v>0</v>
      </c>
      <c r="V662" t="n">
        <v>0</v>
      </c>
      <c r="W662" t="n">
        <v>0</v>
      </c>
      <c r="X662" t="n">
        <v>0</v>
      </c>
      <c r="Y662">
        <f>IF(AND(A662="Lead",COUNTIF(MetaCamps,C662)&gt;0),1,0)</f>
        <v>1</v>
      </c>
      <c r="Z662">
        <f>IF(Y662=1,P662,0)</f>
        <v>0</v>
      </c>
    </row>
    <row r="663">
      <c r="A663" t="inlineStr">
        <is>
          <t>Lead</t>
        </is>
      </c>
      <c r="B663" s="39" t="str">
        <f>IFERROR(INDEX(CampTypes,MATCH(C663,CampList,0)),"Unattributed")</f>
        <v>New</v>
      </c>
      <c r="C663" t="inlineStr">
        <is>
          <t>ABO | Natuf | Leads | Unit Franchise | India | Oct26 | V1</t>
        </is>
      </c>
      <c r="D663" t="inlineStr">
        <is>
          <t>Natuf | LAL 1% | India | Jul26 | V1</t>
        </is>
      </c>
      <c r="E663" t="inlineStr">
        <is>
          <t>Natuf | Reel | Brand Ambassador | Heard Of Owning A Cafe | V1</t>
        </is>
      </c>
      <c r="F663" t="inlineStr">
        <is>
          <t>In House Natuf</t>
        </is>
      </c>
      <c r="G663" t="inlineStr">
        <is>
          <t>New Lead</t>
        </is>
      </c>
      <c r="H663" s="39" t="str">
        <f>IF(ISNUMBER(MATCH(G663,QualityStatuses,0)),"Quality Lead","Non-Quality Lead")</f>
        <v>Non-Quality Lead</v>
      </c>
      <c r="I663" t="inlineStr">
        <is>
          <t>2026-10</t>
        </is>
      </c>
      <c r="J663" t="inlineStr">
        <is>
          <t>Wk of 2026-10-26</t>
        </is>
      </c>
      <c r="K663" t="inlineStr">
        <is>
          <t>(Unassigned)</t>
        </is>
      </c>
      <c r="L663" t="inlineStr">
        <is>
          <t>Facebook</t>
        </is>
      </c>
      <c r="M663" t="inlineStr">
        <is>
          <t>Direct (campaign tagged in CRM)</t>
        </is>
      </c>
      <c r="N663" t="inlineStr">
        <is>
          <t>6adf5b436c7ff887a3ce2170</t>
        </is>
      </c>
      <c r="O663" t="n">
        <v>1</v>
      </c>
      <c r="P663" s="40">
        <f>IF(A663="Lead",IF(ISNUMBER(MATCH(G663,QualityStatuses,0)),1,0),0)</f>
        <v>0</v>
      </c>
      <c r="Q663" s="40">
        <f>IF(A663="Lead",IF(G663="New Lead",0,1),0)</f>
        <v>0</v>
      </c>
      <c r="R663" s="40">
        <f>IF(A663="Lead",IF(G663="Lost",1,0),0)</f>
        <v>0</v>
      </c>
      <c r="S663" t="n">
        <v>0</v>
      </c>
      <c r="T663" t="n">
        <v>0</v>
      </c>
      <c r="U663" t="n">
        <v>0</v>
      </c>
      <c r="V663" t="n">
        <v>0</v>
      </c>
      <c r="W663" t="n">
        <v>0</v>
      </c>
      <c r="X663" t="n">
        <v>0</v>
      </c>
      <c r="Y663">
        <f>IF(AND(A663="Lead",COUNTIF(MetaCamps,C663)&gt;0),1,0)</f>
        <v>1</v>
      </c>
      <c r="Z663">
        <f>IF(Y663=1,P663,0)</f>
        <v>0</v>
      </c>
    </row>
    <row r="664">
      <c r="A664" t="inlineStr">
        <is>
          <t>Lead</t>
        </is>
      </c>
      <c r="B664" s="39" t="str">
        <f>IFERROR(INDEX(CampTypes,MATCH(C664,CampList,0)),"Unattributed")</f>
        <v>New</v>
      </c>
      <c r="C664" t="inlineStr">
        <is>
          <t>ABO | Natuf | Leads | Unit Franchise | India | Oct26 | V1</t>
        </is>
      </c>
      <c r="D664" t="inlineStr">
        <is>
          <t>Natuf | LAL 1% | India | Jul26 | V1</t>
        </is>
      </c>
      <c r="E664" t="inlineStr">
        <is>
          <t>Natuf | Reel | Brand Ambassador | Heard Of Owning A Cafe | V1</t>
        </is>
      </c>
      <c r="F664" t="inlineStr">
        <is>
          <t>In House Natuf</t>
        </is>
      </c>
      <c r="G664" t="inlineStr">
        <is>
          <t>Connected</t>
        </is>
      </c>
      <c r="H664" s="39" t="str">
        <f>IF(ISNUMBER(MATCH(G664,QualityStatuses,0)),"Quality Lead","Non-Quality Lead")</f>
        <v>Non-Quality Lead</v>
      </c>
      <c r="I664" t="inlineStr">
        <is>
          <t>2026-10</t>
        </is>
      </c>
      <c r="J664" t="inlineStr">
        <is>
          <t>Wk of 2026-10-26</t>
        </is>
      </c>
      <c r="K664" t="inlineStr">
        <is>
          <t>Omkar Navge</t>
        </is>
      </c>
      <c r="L664" t="inlineStr">
        <is>
          <t>Facebook</t>
        </is>
      </c>
      <c r="M664" t="inlineStr">
        <is>
          <t>Direct (campaign tagged in CRM)</t>
        </is>
      </c>
      <c r="N664" t="inlineStr">
        <is>
          <t>6adf5afb25446bfd56c650c2</t>
        </is>
      </c>
      <c r="O664" t="n">
        <v>1</v>
      </c>
      <c r="P664" s="40">
        <f>IF(A664="Lead",IF(ISNUMBER(MATCH(G664,QualityStatuses,0)),1,0),0)</f>
        <v>0</v>
      </c>
      <c r="Q664" s="40">
        <f>IF(A664="Lead",IF(G664="New Lead",0,1),0)</f>
        <v>1</v>
      </c>
      <c r="R664" s="40">
        <f>IF(A664="Lead",IF(G664="Lost",1,0),0)</f>
        <v>0</v>
      </c>
      <c r="S664" t="n">
        <v>2</v>
      </c>
      <c r="T664" t="n">
        <v>1</v>
      </c>
      <c r="U664" t="n">
        <v>0</v>
      </c>
      <c r="V664" t="n">
        <v>0</v>
      </c>
      <c r="W664" t="n">
        <v>0</v>
      </c>
      <c r="X664" t="n">
        <v>0</v>
      </c>
      <c r="Y664">
        <f>IF(AND(A664="Lead",COUNTIF(MetaCamps,C664)&gt;0),1,0)</f>
        <v>1</v>
      </c>
      <c r="Z664">
        <f>IF(Y664=1,P664,0)</f>
        <v>0</v>
      </c>
    </row>
    <row r="665">
      <c r="A665" t="inlineStr">
        <is>
          <t>Lead</t>
        </is>
      </c>
      <c r="B665" s="39" t="str">
        <f>IFERROR(INDEX(CampTypes,MATCH(C665,CampList,0)),"Unattributed")</f>
        <v>New</v>
      </c>
      <c r="C665" t="inlineStr">
        <is>
          <t>ABO | Natuf | Leads | Unit Franchise | India | Oct26 | V1</t>
        </is>
      </c>
      <c r="D665" t="inlineStr">
        <is>
          <t>Natuf | LAL 1% | India | Jul26 | V1</t>
        </is>
      </c>
      <c r="E665" t="inlineStr">
        <is>
          <t>Natuf | Reel | Brand Ambassador | Heard Of Owning A Cafe | V1</t>
        </is>
      </c>
      <c r="F665" t="inlineStr">
        <is>
          <t>In House Natuf</t>
        </is>
      </c>
      <c r="G665" t="inlineStr">
        <is>
          <t>Attempt 1</t>
        </is>
      </c>
      <c r="H665" s="39" t="str">
        <f>IF(ISNUMBER(MATCH(G665,QualityStatuses,0)),"Quality Lead","Non-Quality Lead")</f>
        <v>Non-Quality Lead</v>
      </c>
      <c r="I665" t="inlineStr">
        <is>
          <t>2026-10</t>
        </is>
      </c>
      <c r="J665" t="inlineStr">
        <is>
          <t>Wk of 2026-10-26</t>
        </is>
      </c>
      <c r="K665" t="inlineStr">
        <is>
          <t>Omkar Navge</t>
        </is>
      </c>
      <c r="L665" t="inlineStr">
        <is>
          <t>Facebook</t>
        </is>
      </c>
      <c r="M665" t="inlineStr">
        <is>
          <t>Direct (campaign tagged in CRM)</t>
        </is>
      </c>
      <c r="N665" t="inlineStr">
        <is>
          <t>6adf58c3ae899de094e70164</t>
        </is>
      </c>
      <c r="O665" t="n">
        <v>1</v>
      </c>
      <c r="P665" s="40">
        <f>IF(A665="Lead",IF(ISNUMBER(MATCH(G665,QualityStatuses,0)),1,0),0)</f>
        <v>0</v>
      </c>
      <c r="Q665" s="40">
        <f>IF(A665="Lead",IF(G665="New Lead",0,1),0)</f>
        <v>1</v>
      </c>
      <c r="R665" s="40">
        <f>IF(A665="Lead",IF(G665="Lost",1,0),0)</f>
        <v>0</v>
      </c>
      <c r="S665" t="n">
        <v>1</v>
      </c>
      <c r="T665" t="n">
        <v>1</v>
      </c>
      <c r="U665" t="n">
        <v>0</v>
      </c>
      <c r="V665" t="n">
        <v>0</v>
      </c>
      <c r="W665" t="n">
        <v>0</v>
      </c>
      <c r="X665" t="n">
        <v>0</v>
      </c>
      <c r="Y665">
        <f>IF(AND(A665="Lead",COUNTIF(MetaCamps,C665)&gt;0),1,0)</f>
        <v>1</v>
      </c>
      <c r="Z665">
        <f>IF(Y665=1,P665,0)</f>
        <v>0</v>
      </c>
    </row>
    <row r="666">
      <c r="A666" t="inlineStr">
        <is>
          <t>Lead</t>
        </is>
      </c>
      <c r="B666" s="39" t="str">
        <f>IFERROR(INDEX(CampTypes,MATCH(C666,CampList,0)),"Unattributed")</f>
        <v>New</v>
      </c>
      <c r="C666" t="inlineStr">
        <is>
          <t>ABO | Natuf | Leads | Unit Franchise | India | Oct26 | V1</t>
        </is>
      </c>
      <c r="D666" t="inlineStr">
        <is>
          <t>Natuf | Business Owners | Tier1 + Growth Cities | Oct26 | V1</t>
        </is>
      </c>
      <c r="E666" t="inlineStr">
        <is>
          <t>Natuf | Reel | Brand Ambassador | Heard Of Owning A Cafe | V1</t>
        </is>
      </c>
      <c r="F666" t="inlineStr">
        <is>
          <t>In House Natuf</t>
        </is>
      </c>
      <c r="G666" t="inlineStr">
        <is>
          <t>Details Shared</t>
        </is>
      </c>
      <c r="H666" s="39" t="str">
        <f>IF(ISNUMBER(MATCH(G666,QualityStatuses,0)),"Quality Lead","Non-Quality Lead")</f>
        <v>Quality Lead</v>
      </c>
      <c r="I666" t="inlineStr">
        <is>
          <t>2026-10</t>
        </is>
      </c>
      <c r="J666" t="inlineStr">
        <is>
          <t>Wk of 2026-10-26</t>
        </is>
      </c>
      <c r="K666" t="inlineStr">
        <is>
          <t>Vikas Pathak</t>
        </is>
      </c>
      <c r="L666" t="inlineStr">
        <is>
          <t>Facebook</t>
        </is>
      </c>
      <c r="M666" t="inlineStr">
        <is>
          <t>Direct (campaign tagged in CRM)</t>
        </is>
      </c>
      <c r="N666" t="inlineStr">
        <is>
          <t>6adf576cdeaf332f9606bba1</t>
        </is>
      </c>
      <c r="O666" t="n">
        <v>1</v>
      </c>
      <c r="P666" s="40">
        <f>IF(A666="Lead",IF(ISNUMBER(MATCH(G666,QualityStatuses,0)),1,0),0)</f>
        <v>1</v>
      </c>
      <c r="Q666" s="40">
        <f>IF(A666="Lead",IF(G666="New Lead",0,1),0)</f>
        <v>1</v>
      </c>
      <c r="R666" s="40">
        <f>IF(A666="Lead",IF(G666="Lost",1,0),0)</f>
        <v>0</v>
      </c>
      <c r="S666" t="n">
        <v>1</v>
      </c>
      <c r="T666" t="n">
        <v>1</v>
      </c>
      <c r="U666" t="n">
        <v>0</v>
      </c>
      <c r="V666" t="n">
        <v>0</v>
      </c>
      <c r="W666" t="n">
        <v>0</v>
      </c>
      <c r="X666" t="n">
        <v>0</v>
      </c>
      <c r="Y666">
        <f>IF(AND(A666="Lead",COUNTIF(MetaCamps,C666)&gt;0),1,0)</f>
        <v>1</v>
      </c>
      <c r="Z666">
        <f>IF(Y666=1,P666,0)</f>
        <v>1</v>
      </c>
    </row>
    <row r="667">
      <c r="A667" t="inlineStr">
        <is>
          <t>Lead</t>
        </is>
      </c>
      <c r="B667" s="39" t="str">
        <f>IFERROR(INDEX(CampTypes,MATCH(C667,CampList,0)),"Unattributed")</f>
        <v>New</v>
      </c>
      <c r="C667" t="inlineStr">
        <is>
          <t>ABO | Natuf | Leads | Unit Franchise | India | Oct26 | V1</t>
        </is>
      </c>
      <c r="D667" t="inlineStr">
        <is>
          <t>Natuf | Investors | Tier1 + Growth Cities | Oct26 | V1</t>
        </is>
      </c>
      <c r="E667" t="inlineStr">
        <is>
          <t>Natuf | Reel | Brand Ambassador | Heard Of Owning A Cafe | V1</t>
        </is>
      </c>
      <c r="F667" t="inlineStr">
        <is>
          <t>In House Natuf</t>
        </is>
      </c>
      <c r="G667" t="inlineStr">
        <is>
          <t>New Lead</t>
        </is>
      </c>
      <c r="H667" s="39" t="str">
        <f>IF(ISNUMBER(MATCH(G667,QualityStatuses,0)),"Quality Lead","Non-Quality Lead")</f>
        <v>Non-Quality Lead</v>
      </c>
      <c r="I667" t="inlineStr">
        <is>
          <t>2026-10</t>
        </is>
      </c>
      <c r="J667" t="inlineStr">
        <is>
          <t>Wk of 2026-10-26</t>
        </is>
      </c>
      <c r="K667" t="inlineStr">
        <is>
          <t>(Unassigned)</t>
        </is>
      </c>
      <c r="L667" t="inlineStr">
        <is>
          <t>Facebook</t>
        </is>
      </c>
      <c r="M667" t="inlineStr">
        <is>
          <t>Direct (campaign tagged in CRM)</t>
        </is>
      </c>
      <c r="N667" t="inlineStr">
        <is>
          <t>6adf55b410bb811dee944712</t>
        </is>
      </c>
      <c r="O667" t="n">
        <v>1</v>
      </c>
      <c r="P667" s="40">
        <f>IF(A667="Lead",IF(ISNUMBER(MATCH(G667,QualityStatuses,0)),1,0),0)</f>
        <v>0</v>
      </c>
      <c r="Q667" s="40">
        <f>IF(A667="Lead",IF(G667="New Lead",0,1),0)</f>
        <v>0</v>
      </c>
      <c r="R667" s="40">
        <f>IF(A667="Lead",IF(G667="Lost",1,0),0)</f>
        <v>0</v>
      </c>
      <c r="S667" t="n">
        <v>0</v>
      </c>
      <c r="T667" t="n">
        <v>0</v>
      </c>
      <c r="U667" t="n">
        <v>0</v>
      </c>
      <c r="V667" t="n">
        <v>0</v>
      </c>
      <c r="W667" t="n">
        <v>0</v>
      </c>
      <c r="X667" t="n">
        <v>0</v>
      </c>
      <c r="Y667">
        <f>IF(AND(A667="Lead",COUNTIF(MetaCamps,C667)&gt;0),1,0)</f>
        <v>1</v>
      </c>
      <c r="Z667">
        <f>IF(Y667=1,P667,0)</f>
        <v>0</v>
      </c>
    </row>
    <row r="668">
      <c r="A668" t="inlineStr">
        <is>
          <t>Lead</t>
        </is>
      </c>
      <c r="B668" s="39" t="str">
        <f>IFERROR(INDEX(CampTypes,MATCH(C668,CampList,0)),"Unattributed")</f>
        <v>New</v>
      </c>
      <c r="C668" t="inlineStr">
        <is>
          <t>ABO | Natuf | Leads | Unit Franchise | India | Oct26 | V1</t>
        </is>
      </c>
      <c r="D668" t="inlineStr">
        <is>
          <t>Natuf | Broad | Tier1 + Growth Cities | Oct26 | V1</t>
        </is>
      </c>
      <c r="E668" t="inlineStr">
        <is>
          <t>Natuf | Reel | Brand Ambassador | Heard Of Owning A Cafe | V1</t>
        </is>
      </c>
      <c r="F668" t="inlineStr">
        <is>
          <t>In House Natuf</t>
        </is>
      </c>
      <c r="G668" t="inlineStr">
        <is>
          <t>New Lead</t>
        </is>
      </c>
      <c r="H668" s="39" t="str">
        <f>IF(ISNUMBER(MATCH(G668,QualityStatuses,0)),"Quality Lead","Non-Quality Lead")</f>
        <v>Non-Quality Lead</v>
      </c>
      <c r="I668" t="inlineStr">
        <is>
          <t>2026-10</t>
        </is>
      </c>
      <c r="J668" t="inlineStr">
        <is>
          <t>Wk of 2026-10-26</t>
        </is>
      </c>
      <c r="K668" t="inlineStr">
        <is>
          <t>(Unassigned)</t>
        </is>
      </c>
      <c r="L668" t="inlineStr">
        <is>
          <t>Facebook</t>
        </is>
      </c>
      <c r="M668" t="inlineStr">
        <is>
          <t>Direct (campaign tagged in CRM)</t>
        </is>
      </c>
      <c r="N668" t="inlineStr">
        <is>
          <t>6adf518fbf7d480b7a4e1421</t>
        </is>
      </c>
      <c r="O668" t="n">
        <v>1</v>
      </c>
      <c r="P668" s="40">
        <f>IF(A668="Lead",IF(ISNUMBER(MATCH(G668,QualityStatuses,0)),1,0),0)</f>
        <v>0</v>
      </c>
      <c r="Q668" s="40">
        <f>IF(A668="Lead",IF(G668="New Lead",0,1),0)</f>
        <v>0</v>
      </c>
      <c r="R668" s="40">
        <f>IF(A668="Lead",IF(G668="Lost",1,0),0)</f>
        <v>0</v>
      </c>
      <c r="S668" t="n">
        <v>0</v>
      </c>
      <c r="T668" t="n">
        <v>0</v>
      </c>
      <c r="U668" t="n">
        <v>0</v>
      </c>
      <c r="V668" t="n">
        <v>0</v>
      </c>
      <c r="W668" t="n">
        <v>0</v>
      </c>
      <c r="X668" t="n">
        <v>0</v>
      </c>
      <c r="Y668">
        <f>IF(AND(A668="Lead",COUNTIF(MetaCamps,C668)&gt;0),1,0)</f>
        <v>1</v>
      </c>
      <c r="Z668">
        <f>IF(Y668=1,P668,0)</f>
        <v>0</v>
      </c>
    </row>
    <row r="669">
      <c r="A669" t="inlineStr">
        <is>
          <t>Lead</t>
        </is>
      </c>
      <c r="B669" s="39" t="str">
        <f>IFERROR(INDEX(CampTypes,MATCH(C669,CampList,0)),"Unattributed")</f>
        <v>New</v>
      </c>
      <c r="C669" t="inlineStr">
        <is>
          <t>ABO | Natuf | Leads | Unit Franchise | India | Oct26 | V1</t>
        </is>
      </c>
      <c r="D669" t="inlineStr">
        <is>
          <t>Natuf | Broad | Tier1 + Growth Cities | Oct26 | V1</t>
        </is>
      </c>
      <c r="E669" t="inlineStr">
        <is>
          <t>Natuf | Reel | Brand Ambassador | Heard Of Owning A Cafe | V1</t>
        </is>
      </c>
      <c r="F669" t="inlineStr">
        <is>
          <t>In House Natuf</t>
        </is>
      </c>
      <c r="G669" t="inlineStr">
        <is>
          <t>Attempt 1</t>
        </is>
      </c>
      <c r="H669" s="39" t="str">
        <f>IF(ISNUMBER(MATCH(G669,QualityStatuses,0)),"Quality Lead","Non-Quality Lead")</f>
        <v>Non-Quality Lead</v>
      </c>
      <c r="I669" t="inlineStr">
        <is>
          <t>2026-10</t>
        </is>
      </c>
      <c r="J669" t="inlineStr">
        <is>
          <t>Wk of 2026-10-26</t>
        </is>
      </c>
      <c r="K669" t="inlineStr">
        <is>
          <t>Vikas Pathak</t>
        </is>
      </c>
      <c r="L669" t="inlineStr">
        <is>
          <t>Facebook</t>
        </is>
      </c>
      <c r="M669" t="inlineStr">
        <is>
          <t>Direct (campaign tagged in CRM)</t>
        </is>
      </c>
      <c r="N669" t="inlineStr">
        <is>
          <t>6adf514e7d32903efebc0ef3</t>
        </is>
      </c>
      <c r="O669" t="n">
        <v>1</v>
      </c>
      <c r="P669" s="40">
        <f>IF(A669="Lead",IF(ISNUMBER(MATCH(G669,QualityStatuses,0)),1,0),0)</f>
        <v>0</v>
      </c>
      <c r="Q669" s="40">
        <f>IF(A669="Lead",IF(G669="New Lead",0,1),0)</f>
        <v>1</v>
      </c>
      <c r="R669" s="40">
        <f>IF(A669="Lead",IF(G669="Lost",1,0),0)</f>
        <v>0</v>
      </c>
      <c r="S669" t="n">
        <v>1</v>
      </c>
      <c r="T669" t="n">
        <v>1</v>
      </c>
      <c r="U669" t="n">
        <v>0</v>
      </c>
      <c r="V669" t="n">
        <v>0</v>
      </c>
      <c r="W669" t="n">
        <v>0</v>
      </c>
      <c r="X669" t="n">
        <v>0</v>
      </c>
      <c r="Y669">
        <f>IF(AND(A669="Lead",COUNTIF(MetaCamps,C669)&gt;0),1,0)</f>
        <v>1</v>
      </c>
      <c r="Z669">
        <f>IF(Y669=1,P669,0)</f>
        <v>0</v>
      </c>
    </row>
    <row r="670">
      <c r="A670" t="inlineStr">
        <is>
          <t>Lead</t>
        </is>
      </c>
      <c r="B670" s="39" t="str">
        <f>IFERROR(INDEX(CampTypes,MATCH(C670,CampList,0)),"Unattributed")</f>
        <v>New</v>
      </c>
      <c r="C670" t="inlineStr">
        <is>
          <t>ABO | Natuf | Leads | Unit Franchise | India | Oct26 | V1</t>
        </is>
      </c>
      <c r="D670" t="inlineStr">
        <is>
          <t>Natuf | Investors | Tier1 + Growth Cities | Oct26 | V1</t>
        </is>
      </c>
      <c r="E670" t="inlineStr">
        <is>
          <t>Natuf | Reel | Brand Ambassador | Heard Of Owning A Cafe | V1</t>
        </is>
      </c>
      <c r="F670" t="inlineStr">
        <is>
          <t>In House Natuf</t>
        </is>
      </c>
      <c r="G670" t="inlineStr">
        <is>
          <t>New Lead</t>
        </is>
      </c>
      <c r="H670" s="39" t="str">
        <f>IF(ISNUMBER(MATCH(G670,QualityStatuses,0)),"Quality Lead","Non-Quality Lead")</f>
        <v>Non-Quality Lead</v>
      </c>
      <c r="I670" t="inlineStr">
        <is>
          <t>2026-10</t>
        </is>
      </c>
      <c r="J670" t="inlineStr">
        <is>
          <t>Wk of 2026-10-26</t>
        </is>
      </c>
      <c r="K670" t="inlineStr">
        <is>
          <t>(Unassigned)</t>
        </is>
      </c>
      <c r="L670" t="inlineStr">
        <is>
          <t>Facebook</t>
        </is>
      </c>
      <c r="M670" t="inlineStr">
        <is>
          <t>Direct (campaign tagged in CRM)</t>
        </is>
      </c>
      <c r="N670" t="inlineStr">
        <is>
          <t>6adf50bf5514b80b1c24212b</t>
        </is>
      </c>
      <c r="O670" t="n">
        <v>1</v>
      </c>
      <c r="P670" s="40">
        <f>IF(A670="Lead",IF(ISNUMBER(MATCH(G670,QualityStatuses,0)),1,0),0)</f>
        <v>0</v>
      </c>
      <c r="Q670" s="40">
        <f>IF(A670="Lead",IF(G670="New Lead",0,1),0)</f>
        <v>0</v>
      </c>
      <c r="R670" s="40">
        <f>IF(A670="Lead",IF(G670="Lost",1,0),0)</f>
        <v>0</v>
      </c>
      <c r="S670" t="n">
        <v>0</v>
      </c>
      <c r="T670" t="n">
        <v>0</v>
      </c>
      <c r="U670" t="n">
        <v>0</v>
      </c>
      <c r="V670" t="n">
        <v>0</v>
      </c>
      <c r="W670" t="n">
        <v>0</v>
      </c>
      <c r="X670" t="n">
        <v>0</v>
      </c>
      <c r="Y670">
        <f>IF(AND(A670="Lead",COUNTIF(MetaCamps,C670)&gt;0),1,0)</f>
        <v>1</v>
      </c>
      <c r="Z670">
        <f>IF(Y670=1,P670,0)</f>
        <v>0</v>
      </c>
    </row>
    <row r="671">
      <c r="A671" t="inlineStr">
        <is>
          <t>Lead</t>
        </is>
      </c>
      <c r="B671" s="39" t="str">
        <f>IFERROR(INDEX(CampTypes,MATCH(C671,CampList,0)),"Unattributed")</f>
        <v>Old</v>
      </c>
      <c r="C671" t="inlineStr">
        <is>
          <t>E_Karan_Natuf_All_07072026</t>
        </is>
      </c>
      <c r="D671" t="inlineStr">
        <is>
          <t>E_Karan_Natuf_Express_07072026_Adset1</t>
        </is>
      </c>
      <c r="E671" t="inlineStr">
        <is>
          <t>E_Karan_Natuf_Express_07072026_Adset2_Ad1 – Copy</t>
        </is>
      </c>
      <c r="F671" t="inlineStr">
        <is>
          <t>Natuf</t>
        </is>
      </c>
      <c r="G671" t="inlineStr">
        <is>
          <t>New Lead</t>
        </is>
      </c>
      <c r="H671" s="39" t="str">
        <f>IF(ISNUMBER(MATCH(G671,QualityStatuses,0)),"Quality Lead","Non-Quality Lead")</f>
        <v>Non-Quality Lead</v>
      </c>
      <c r="I671" t="inlineStr">
        <is>
          <t>2026-10</t>
        </is>
      </c>
      <c r="J671" t="inlineStr">
        <is>
          <t>Wk of 2026-10-26</t>
        </is>
      </c>
      <c r="K671" t="inlineStr">
        <is>
          <t>(Unassigned)</t>
        </is>
      </c>
      <c r="L671" t="inlineStr">
        <is>
          <t>Facebook</t>
        </is>
      </c>
      <c r="M671" t="inlineStr">
        <is>
          <t>Direct (campaign tagged in CRM)</t>
        </is>
      </c>
      <c r="N671" t="inlineStr">
        <is>
          <t>6adf5042090322fb66712519</t>
        </is>
      </c>
      <c r="O671" t="n">
        <v>1</v>
      </c>
      <c r="P671" s="40">
        <f>IF(A671="Lead",IF(ISNUMBER(MATCH(G671,QualityStatuses,0)),1,0),0)</f>
        <v>0</v>
      </c>
      <c r="Q671" s="40">
        <f>IF(A671="Lead",IF(G671="New Lead",0,1),0)</f>
        <v>0</v>
      </c>
      <c r="R671" s="40">
        <f>IF(A671="Lead",IF(G671="Lost",1,0),0)</f>
        <v>0</v>
      </c>
      <c r="S671" t="n">
        <v>0</v>
      </c>
      <c r="T671" t="n">
        <v>0</v>
      </c>
      <c r="U671" t="n">
        <v>0</v>
      </c>
      <c r="V671" t="n">
        <v>0</v>
      </c>
      <c r="W671" t="n">
        <v>0</v>
      </c>
      <c r="X671" t="n">
        <v>0</v>
      </c>
      <c r="Y671">
        <f>IF(AND(A671="Lead",COUNTIF(MetaCamps,C671)&gt;0),1,0)</f>
        <v>1</v>
      </c>
      <c r="Z671">
        <f>IF(Y671=1,P671,0)</f>
        <v>0</v>
      </c>
    </row>
    <row r="672">
      <c r="A672" t="inlineStr">
        <is>
          <t>Lead</t>
        </is>
      </c>
      <c r="B672" s="39" t="str">
        <f>IFERROR(INDEX(CampTypes,MATCH(C672,CampList,0)),"Unattributed")</f>
        <v>New</v>
      </c>
      <c r="C672" t="inlineStr">
        <is>
          <t>ABO | Natuf | Leads | Master Franchise | India | Oct26 | V1</t>
        </is>
      </c>
      <c r="D672" t="inlineStr">
        <is>
          <t>Natuf | Business Owners | Tier1 + Growth Cities | Oct26 | V1</t>
        </is>
      </c>
      <c r="E672" t="inlineStr">
        <is>
          <t>Natuf | Static | Become A Levantine Food | V1</t>
        </is>
      </c>
      <c r="F672" t="inlineStr">
        <is>
          <t>Natuf_MF</t>
        </is>
      </c>
      <c r="G672" t="inlineStr">
        <is>
          <t>New Lead</t>
        </is>
      </c>
      <c r="H672" s="39" t="str">
        <f>IF(ISNUMBER(MATCH(G672,QualityStatuses,0)),"Quality Lead","Non-Quality Lead")</f>
        <v>Non-Quality Lead</v>
      </c>
      <c r="I672" t="inlineStr">
        <is>
          <t>2026-10</t>
        </is>
      </c>
      <c r="J672" t="inlineStr">
        <is>
          <t>Wk of 2026-10-26</t>
        </is>
      </c>
      <c r="K672" t="inlineStr">
        <is>
          <t>(Unassigned)</t>
        </is>
      </c>
      <c r="L672" t="inlineStr">
        <is>
          <t>Facebook</t>
        </is>
      </c>
      <c r="M672" t="inlineStr">
        <is>
          <t>Direct (campaign tagged in CRM)</t>
        </is>
      </c>
      <c r="N672" t="inlineStr">
        <is>
          <t>6adf4e7264630918bb4fe83e</t>
        </is>
      </c>
      <c r="O672" t="n">
        <v>1</v>
      </c>
      <c r="P672" s="40">
        <f>IF(A672="Lead",IF(ISNUMBER(MATCH(G672,QualityStatuses,0)),1,0),0)</f>
        <v>0</v>
      </c>
      <c r="Q672" s="40">
        <f>IF(A672="Lead",IF(G672="New Lead",0,1),0)</f>
        <v>0</v>
      </c>
      <c r="R672" s="40">
        <f>IF(A672="Lead",IF(G672="Lost",1,0),0)</f>
        <v>0</v>
      </c>
      <c r="S672" t="n">
        <v>0</v>
      </c>
      <c r="T672" t="n">
        <v>0</v>
      </c>
      <c r="U672" t="n">
        <v>0</v>
      </c>
      <c r="V672" t="n">
        <v>0</v>
      </c>
      <c r="W672" t="n">
        <v>0</v>
      </c>
      <c r="X672" t="n">
        <v>0</v>
      </c>
      <c r="Y672">
        <f>IF(AND(A672="Lead",COUNTIF(MetaCamps,C672)&gt;0),1,0)</f>
        <v>1</v>
      </c>
      <c r="Z672">
        <f>IF(Y672=1,P672,0)</f>
        <v>0</v>
      </c>
    </row>
    <row r="673">
      <c r="A673" t="inlineStr">
        <is>
          <t>Lead</t>
        </is>
      </c>
      <c r="B673" s="39" t="str">
        <f>IFERROR(INDEX(CampTypes,MATCH(C673,CampList,0)),"Unattributed")</f>
        <v>New</v>
      </c>
      <c r="C673" t="inlineStr">
        <is>
          <t>ABO | Natuf | Leads | Unit Franchise | India | Oct26 | V1</t>
        </is>
      </c>
      <c r="D673" t="inlineStr">
        <is>
          <t>Natuf | Broad | Tier1 + Growth Cities | Oct26 | V1</t>
        </is>
      </c>
      <c r="E673" t="inlineStr">
        <is>
          <t>Natuf | Reel | Brand Ambassador | Heard Of Owning A Cafe | V1</t>
        </is>
      </c>
      <c r="F673" t="inlineStr">
        <is>
          <t>In House Natuf</t>
        </is>
      </c>
      <c r="G673" t="inlineStr">
        <is>
          <t>Lost</t>
        </is>
      </c>
      <c r="H673" s="39" t="str">
        <f>IF(ISNUMBER(MATCH(G673,QualityStatuses,0)),"Quality Lead","Non-Quality Lead")</f>
        <v>Non-Quality Lead</v>
      </c>
      <c r="I673" t="inlineStr">
        <is>
          <t>2026-10</t>
        </is>
      </c>
      <c r="J673" t="inlineStr">
        <is>
          <t>Wk of 2026-10-26</t>
        </is>
      </c>
      <c r="K673" t="inlineStr">
        <is>
          <t>Vikas Pathak</t>
        </is>
      </c>
      <c r="L673" t="inlineStr">
        <is>
          <t>Facebook</t>
        </is>
      </c>
      <c r="M673" t="inlineStr">
        <is>
          <t>Direct (campaign tagged in CRM)</t>
        </is>
      </c>
      <c r="N673" t="inlineStr">
        <is>
          <t>6adf4bb09f63099dfd1b65be</t>
        </is>
      </c>
      <c r="O673" t="n">
        <v>1</v>
      </c>
      <c r="P673" s="40">
        <f>IF(A673="Lead",IF(ISNUMBER(MATCH(G673,QualityStatuses,0)),1,0),0)</f>
        <v>0</v>
      </c>
      <c r="Q673" s="40">
        <f>IF(A673="Lead",IF(G673="New Lead",0,1),0)</f>
        <v>1</v>
      </c>
      <c r="R673" s="40">
        <f>IF(A673="Lead",IF(G673="Lost",1,0),0)</f>
        <v>1</v>
      </c>
      <c r="S673" t="n">
        <v>2</v>
      </c>
      <c r="T673" t="n">
        <v>2</v>
      </c>
      <c r="U673" t="n">
        <v>0</v>
      </c>
      <c r="V673" t="n">
        <v>0</v>
      </c>
      <c r="W673" t="n">
        <v>0</v>
      </c>
      <c r="X673" t="n">
        <v>0</v>
      </c>
      <c r="Y673">
        <f>IF(AND(A673="Lead",COUNTIF(MetaCamps,C673)&gt;0),1,0)</f>
        <v>1</v>
      </c>
      <c r="Z673">
        <f>IF(Y673=1,P673,0)</f>
        <v>0</v>
      </c>
    </row>
    <row r="674">
      <c r="A674" t="inlineStr">
        <is>
          <t>Lead</t>
        </is>
      </c>
      <c r="B674" s="39" t="str">
        <f>IFERROR(INDEX(CampTypes,MATCH(C674,CampList,0)),"Unattributed")</f>
        <v>New</v>
      </c>
      <c r="C674" t="inlineStr">
        <is>
          <t>ABO | Natuf | Leads | Unit Franchise | India | Oct26 | V1</t>
        </is>
      </c>
      <c r="D674" t="inlineStr">
        <is>
          <t>Natuf | LAL 1% | India | Jul26 | V1</t>
        </is>
      </c>
      <c r="E674" t="inlineStr">
        <is>
          <t>Natuf | Reel | Brand Ambassador | Heard Of Owning A Cafe | V1</t>
        </is>
      </c>
      <c r="F674" t="inlineStr">
        <is>
          <t>In House Natuf</t>
        </is>
      </c>
      <c r="G674" t="inlineStr">
        <is>
          <t>New Lead</t>
        </is>
      </c>
      <c r="H674" s="39" t="str">
        <f>IF(ISNUMBER(MATCH(G674,QualityStatuses,0)),"Quality Lead","Non-Quality Lead")</f>
        <v>Non-Quality Lead</v>
      </c>
      <c r="I674" t="inlineStr">
        <is>
          <t>2026-10</t>
        </is>
      </c>
      <c r="J674" t="inlineStr">
        <is>
          <t>Wk of 2026-10-26</t>
        </is>
      </c>
      <c r="K674" t="inlineStr">
        <is>
          <t>(Unassigned)</t>
        </is>
      </c>
      <c r="L674" t="inlineStr">
        <is>
          <t>Facebook</t>
        </is>
      </c>
      <c r="M674" t="inlineStr">
        <is>
          <t>Direct (campaign tagged in CRM)</t>
        </is>
      </c>
      <c r="N674" t="inlineStr">
        <is>
          <t>6adf4b3abbdef16b1d89bd29</t>
        </is>
      </c>
      <c r="O674" t="n">
        <v>1</v>
      </c>
      <c r="P674" s="40">
        <f>IF(A674="Lead",IF(ISNUMBER(MATCH(G674,QualityStatuses,0)),1,0),0)</f>
        <v>0</v>
      </c>
      <c r="Q674" s="40">
        <f>IF(A674="Lead",IF(G674="New Lead",0,1),0)</f>
        <v>0</v>
      </c>
      <c r="R674" s="40">
        <f>IF(A674="Lead",IF(G674="Lost",1,0),0)</f>
        <v>0</v>
      </c>
      <c r="S674" t="n">
        <v>0</v>
      </c>
      <c r="T674" t="n">
        <v>0</v>
      </c>
      <c r="U674" t="n">
        <v>0</v>
      </c>
      <c r="V674" t="n">
        <v>0</v>
      </c>
      <c r="W674" t="n">
        <v>0</v>
      </c>
      <c r="X674" t="n">
        <v>0</v>
      </c>
      <c r="Y674">
        <f>IF(AND(A674="Lead",COUNTIF(MetaCamps,C674)&gt;0),1,0)</f>
        <v>1</v>
      </c>
      <c r="Z674">
        <f>IF(Y674=1,P674,0)</f>
        <v>0</v>
      </c>
    </row>
    <row r="675">
      <c r="A675" t="inlineStr">
        <is>
          <t>Lead</t>
        </is>
      </c>
      <c r="B675" s="39" t="str">
        <f>IFERROR(INDEX(CampTypes,MATCH(C675,CampList,0)),"Unattributed")</f>
        <v>New</v>
      </c>
      <c r="C675" t="inlineStr">
        <is>
          <t>ABO | Natuf | Leads | Unit Franchise | India | Oct26 | V1</t>
        </is>
      </c>
      <c r="D675" t="inlineStr">
        <is>
          <t>Natuf | Investors | Tier1 + Growth Cities | Oct26 | V1</t>
        </is>
      </c>
      <c r="E675" t="inlineStr">
        <is>
          <t>Natuf | Reel | Brand Ambassador | Heard Of Owning A Cafe | V1</t>
        </is>
      </c>
      <c r="F675" t="inlineStr">
        <is>
          <t>In House Natuf</t>
        </is>
      </c>
      <c r="G675" t="inlineStr">
        <is>
          <t>New Lead</t>
        </is>
      </c>
      <c r="H675" s="39" t="str">
        <f>IF(ISNUMBER(MATCH(G675,QualityStatuses,0)),"Quality Lead","Non-Quality Lead")</f>
        <v>Non-Quality Lead</v>
      </c>
      <c r="I675" t="inlineStr">
        <is>
          <t>2026-10</t>
        </is>
      </c>
      <c r="J675" t="inlineStr">
        <is>
          <t>Wk of 2026-10-26</t>
        </is>
      </c>
      <c r="K675" t="inlineStr">
        <is>
          <t>(Unassigned)</t>
        </is>
      </c>
      <c r="L675" t="inlineStr">
        <is>
          <t>Facebook</t>
        </is>
      </c>
      <c r="M675" t="inlineStr">
        <is>
          <t>Direct (campaign tagged in CRM)</t>
        </is>
      </c>
      <c r="N675" t="inlineStr">
        <is>
          <t>6adf4accd7ae41c7e5ee6ece</t>
        </is>
      </c>
      <c r="O675" t="n">
        <v>1</v>
      </c>
      <c r="P675" s="40">
        <f>IF(A675="Lead",IF(ISNUMBER(MATCH(G675,QualityStatuses,0)),1,0),0)</f>
        <v>0</v>
      </c>
      <c r="Q675" s="40">
        <f>IF(A675="Lead",IF(G675="New Lead",0,1),0)</f>
        <v>0</v>
      </c>
      <c r="R675" s="40">
        <f>IF(A675="Lead",IF(G675="Lost",1,0),0)</f>
        <v>0</v>
      </c>
      <c r="S675" t="n">
        <v>0</v>
      </c>
      <c r="T675" t="n">
        <v>0</v>
      </c>
      <c r="U675" t="n">
        <v>0</v>
      </c>
      <c r="V675" t="n">
        <v>0</v>
      </c>
      <c r="W675" t="n">
        <v>0</v>
      </c>
      <c r="X675" t="n">
        <v>0</v>
      </c>
      <c r="Y675">
        <f>IF(AND(A675="Lead",COUNTIF(MetaCamps,C675)&gt;0),1,0)</f>
        <v>1</v>
      </c>
      <c r="Z675">
        <f>IF(Y675=1,P675,0)</f>
        <v>0</v>
      </c>
    </row>
    <row r="676">
      <c r="A676" t="inlineStr">
        <is>
          <t>Lead</t>
        </is>
      </c>
      <c r="B676" s="39" t="str">
        <f>IFERROR(INDEX(CampTypes,MATCH(C676,CampList,0)),"Unattributed")</f>
        <v>New</v>
      </c>
      <c r="C676" t="inlineStr">
        <is>
          <t>ABO | Natuf | Leads | Unit Franchise | India | Oct26 | V1</t>
        </is>
      </c>
      <c r="D676" t="inlineStr">
        <is>
          <t>Natuf | Investors | Tier1 + Growth Cities | Oct26 | V1</t>
        </is>
      </c>
      <c r="E676" t="inlineStr">
        <is>
          <t>Natuf | Reel | Brand Ambassador | Heard Of Owning A Cafe | V1</t>
        </is>
      </c>
      <c r="F676" t="inlineStr">
        <is>
          <t>In House Natuf</t>
        </is>
      </c>
      <c r="G676" t="inlineStr">
        <is>
          <t>New Lead</t>
        </is>
      </c>
      <c r="H676" s="39" t="str">
        <f>IF(ISNUMBER(MATCH(G676,QualityStatuses,0)),"Quality Lead","Non-Quality Lead")</f>
        <v>Non-Quality Lead</v>
      </c>
      <c r="I676" t="inlineStr">
        <is>
          <t>2026-10</t>
        </is>
      </c>
      <c r="J676" t="inlineStr">
        <is>
          <t>Wk of 2026-10-26</t>
        </is>
      </c>
      <c r="K676" t="inlineStr">
        <is>
          <t>(Unassigned)</t>
        </is>
      </c>
      <c r="L676" t="inlineStr">
        <is>
          <t>Facebook</t>
        </is>
      </c>
      <c r="M676" t="inlineStr">
        <is>
          <t>Direct (campaign tagged in CRM)</t>
        </is>
      </c>
      <c r="N676" t="inlineStr">
        <is>
          <t>6adf4985ebb879fc7a561a5b</t>
        </is>
      </c>
      <c r="O676" t="n">
        <v>1</v>
      </c>
      <c r="P676" s="40">
        <f>IF(A676="Lead",IF(ISNUMBER(MATCH(G676,QualityStatuses,0)),1,0),0)</f>
        <v>0</v>
      </c>
      <c r="Q676" s="40">
        <f>IF(A676="Lead",IF(G676="New Lead",0,1),0)</f>
        <v>0</v>
      </c>
      <c r="R676" s="40">
        <f>IF(A676="Lead",IF(G676="Lost",1,0),0)</f>
        <v>0</v>
      </c>
      <c r="S676" t="n">
        <v>0</v>
      </c>
      <c r="T676" t="n">
        <v>0</v>
      </c>
      <c r="U676" t="n">
        <v>0</v>
      </c>
      <c r="V676" t="n">
        <v>0</v>
      </c>
      <c r="W676" t="n">
        <v>0</v>
      </c>
      <c r="X676" t="n">
        <v>0</v>
      </c>
      <c r="Y676">
        <f>IF(AND(A676="Lead",COUNTIF(MetaCamps,C676)&gt;0),1,0)</f>
        <v>1</v>
      </c>
      <c r="Z676">
        <f>IF(Y676=1,P676,0)</f>
        <v>0</v>
      </c>
    </row>
    <row r="677">
      <c r="A677" t="inlineStr">
        <is>
          <t>Lead</t>
        </is>
      </c>
      <c r="B677" s="39" t="str">
        <f>IFERROR(INDEX(CampTypes,MATCH(C677,CampList,0)),"Unattributed")</f>
        <v>Old</v>
      </c>
      <c r="C677" t="inlineStr">
        <is>
          <t>E_Karan_Natuf_All_07072026</t>
        </is>
      </c>
      <c r="D677" t="inlineStr">
        <is>
          <t>E_Karan_Natuf_Express_07072026_Adset1</t>
        </is>
      </c>
      <c r="E677" t="inlineStr">
        <is>
          <t>E_Karan_Natuf_Express_07072026_Adset2_Ad1 – Copy</t>
        </is>
      </c>
      <c r="F677" t="inlineStr">
        <is>
          <t>Natuf</t>
        </is>
      </c>
      <c r="G677" t="inlineStr">
        <is>
          <t>New Lead</t>
        </is>
      </c>
      <c r="H677" s="39" t="str">
        <f>IF(ISNUMBER(MATCH(G677,QualityStatuses,0)),"Quality Lead","Non-Quality Lead")</f>
        <v>Non-Quality Lead</v>
      </c>
      <c r="I677" t="inlineStr">
        <is>
          <t>2026-10</t>
        </is>
      </c>
      <c r="J677" t="inlineStr">
        <is>
          <t>Wk of 2026-10-26</t>
        </is>
      </c>
      <c r="K677" t="inlineStr">
        <is>
          <t>(Unassigned)</t>
        </is>
      </c>
      <c r="L677" t="inlineStr">
        <is>
          <t>Facebook</t>
        </is>
      </c>
      <c r="M677" t="inlineStr">
        <is>
          <t>Direct (campaign tagged in CRM)</t>
        </is>
      </c>
      <c r="N677" t="inlineStr">
        <is>
          <t>6adf4969ebb879fc7a5619f2</t>
        </is>
      </c>
      <c r="O677" t="n">
        <v>1</v>
      </c>
      <c r="P677" s="40">
        <f>IF(A677="Lead",IF(ISNUMBER(MATCH(G677,QualityStatuses,0)),1,0),0)</f>
        <v>0</v>
      </c>
      <c r="Q677" s="40">
        <f>IF(A677="Lead",IF(G677="New Lead",0,1),0)</f>
        <v>0</v>
      </c>
      <c r="R677" s="40">
        <f>IF(A677="Lead",IF(G677="Lost",1,0),0)</f>
        <v>0</v>
      </c>
      <c r="S677" t="n">
        <v>0</v>
      </c>
      <c r="T677" t="n">
        <v>0</v>
      </c>
      <c r="U677" t="n">
        <v>0</v>
      </c>
      <c r="V677" t="n">
        <v>0</v>
      </c>
      <c r="W677" t="n">
        <v>0</v>
      </c>
      <c r="X677" t="n">
        <v>0</v>
      </c>
      <c r="Y677">
        <f>IF(AND(A677="Lead",COUNTIF(MetaCamps,C677)&gt;0),1,0)</f>
        <v>1</v>
      </c>
      <c r="Z677">
        <f>IF(Y677=1,P677,0)</f>
        <v>0</v>
      </c>
    </row>
    <row r="678">
      <c r="A678" t="inlineStr">
        <is>
          <t>Lead</t>
        </is>
      </c>
      <c r="B678" s="39" t="str">
        <f>IFERROR(INDEX(CampTypes,MATCH(C678,CampList,0)),"Unattributed")</f>
        <v>Old</v>
      </c>
      <c r="C678" t="inlineStr">
        <is>
          <t>E_Karan_Natuf_All_07072026</t>
        </is>
      </c>
      <c r="D678" t="inlineStr">
        <is>
          <t>E_Karan_Natuf_Express_07072026_Adset1</t>
        </is>
      </c>
      <c r="E678" t="inlineStr">
        <is>
          <t>E_Karan_Natuf_Express_07072026_Adset2_Ad1</t>
        </is>
      </c>
      <c r="F678" t="inlineStr">
        <is>
          <t>Natuf</t>
        </is>
      </c>
      <c r="G678" t="inlineStr">
        <is>
          <t>New Lead</t>
        </is>
      </c>
      <c r="H678" s="39" t="str">
        <f>IF(ISNUMBER(MATCH(G678,QualityStatuses,0)),"Quality Lead","Non-Quality Lead")</f>
        <v>Non-Quality Lead</v>
      </c>
      <c r="I678" t="inlineStr">
        <is>
          <t>2026-10</t>
        </is>
      </c>
      <c r="J678" t="inlineStr">
        <is>
          <t>Wk of 2026-10-26</t>
        </is>
      </c>
      <c r="K678" t="inlineStr">
        <is>
          <t>(Unassigned)</t>
        </is>
      </c>
      <c r="L678" t="inlineStr">
        <is>
          <t>Facebook</t>
        </is>
      </c>
      <c r="M678" t="inlineStr">
        <is>
          <t>Direct (campaign tagged in CRM)</t>
        </is>
      </c>
      <c r="N678" t="inlineStr">
        <is>
          <t>6adf48b1956fdbe21807ed2c</t>
        </is>
      </c>
      <c r="O678" t="n">
        <v>1</v>
      </c>
      <c r="P678" s="40">
        <f>IF(A678="Lead",IF(ISNUMBER(MATCH(G678,QualityStatuses,0)),1,0),0)</f>
        <v>0</v>
      </c>
      <c r="Q678" s="40">
        <f>IF(A678="Lead",IF(G678="New Lead",0,1),0)</f>
        <v>0</v>
      </c>
      <c r="R678" s="40">
        <f>IF(A678="Lead",IF(G678="Lost",1,0),0)</f>
        <v>0</v>
      </c>
      <c r="S678" t="n">
        <v>0</v>
      </c>
      <c r="T678" t="n">
        <v>0</v>
      </c>
      <c r="U678" t="n">
        <v>0</v>
      </c>
      <c r="V678" t="n">
        <v>0</v>
      </c>
      <c r="W678" t="n">
        <v>0</v>
      </c>
      <c r="X678" t="n">
        <v>0</v>
      </c>
      <c r="Y678">
        <f>IF(AND(A678="Lead",COUNTIF(MetaCamps,C678)&gt;0),1,0)</f>
        <v>1</v>
      </c>
      <c r="Z678">
        <f>IF(Y678=1,P678,0)</f>
        <v>0</v>
      </c>
    </row>
    <row r="679">
      <c r="A679" t="inlineStr">
        <is>
          <t>Lead</t>
        </is>
      </c>
      <c r="B679" s="39" t="str">
        <f>IFERROR(INDEX(CampTypes,MATCH(C679,CampList,0)),"Unattributed")</f>
        <v>New</v>
      </c>
      <c r="C679" t="inlineStr">
        <is>
          <t>ABO | Natuf | Leads | Unit Franchise | India | Oct26 | V1</t>
        </is>
      </c>
      <c r="D679" t="inlineStr">
        <is>
          <t>Natuf | Investors | Tier1 + Growth Cities | Oct26 | V1</t>
        </is>
      </c>
      <c r="E679" t="inlineStr">
        <is>
          <t>Natuf | Reel | Brand Ambassador | Heard Of Owning A Cafe | V1</t>
        </is>
      </c>
      <c r="F679" t="inlineStr">
        <is>
          <t>In House Natuf</t>
        </is>
      </c>
      <c r="G679" t="inlineStr">
        <is>
          <t>Attempt 2</t>
        </is>
      </c>
      <c r="H679" s="39" t="str">
        <f>IF(ISNUMBER(MATCH(G679,QualityStatuses,0)),"Quality Lead","Non-Quality Lead")</f>
        <v>Non-Quality Lead</v>
      </c>
      <c r="I679" t="inlineStr">
        <is>
          <t>2026-10</t>
        </is>
      </c>
      <c r="J679" t="inlineStr">
        <is>
          <t>Wk of 2026-10-26</t>
        </is>
      </c>
      <c r="K679" t="inlineStr">
        <is>
          <t>Vikas Pathak</t>
        </is>
      </c>
      <c r="L679" t="inlineStr">
        <is>
          <t>Facebook</t>
        </is>
      </c>
      <c r="M679" t="inlineStr">
        <is>
          <t>Direct (campaign tagged in CRM)</t>
        </is>
      </c>
      <c r="N679" t="inlineStr">
        <is>
          <t>6adf46ab7bc66a83b86a7a3a</t>
        </is>
      </c>
      <c r="O679" t="n">
        <v>1</v>
      </c>
      <c r="P679" s="40">
        <f>IF(A679="Lead",IF(ISNUMBER(MATCH(G679,QualityStatuses,0)),1,0),0)</f>
        <v>0</v>
      </c>
      <c r="Q679" s="40">
        <f>IF(A679="Lead",IF(G679="New Lead",0,1),0)</f>
        <v>1</v>
      </c>
      <c r="R679" s="40">
        <f>IF(A679="Lead",IF(G679="Lost",1,0),0)</f>
        <v>0</v>
      </c>
      <c r="S679" t="n">
        <v>3</v>
      </c>
      <c r="T679" t="n">
        <v>0</v>
      </c>
      <c r="U679" t="n">
        <v>0</v>
      </c>
      <c r="V679" t="n">
        <v>0</v>
      </c>
      <c r="W679" t="n">
        <v>0</v>
      </c>
      <c r="X679" t="n">
        <v>0</v>
      </c>
      <c r="Y679">
        <f>IF(AND(A679="Lead",COUNTIF(MetaCamps,C679)&gt;0),1,0)</f>
        <v>1</v>
      </c>
      <c r="Z679">
        <f>IF(Y679=1,P679,0)</f>
        <v>0</v>
      </c>
    </row>
    <row r="680">
      <c r="A680" t="inlineStr">
        <is>
          <t>Lead</t>
        </is>
      </c>
      <c r="B680" s="39" t="str">
        <f>IFERROR(INDEX(CampTypes,MATCH(C680,CampList,0)),"Unattributed")</f>
        <v>New</v>
      </c>
      <c r="C680" t="inlineStr">
        <is>
          <t>ABO | Natuf | Leads | Unit Franchise | India | Oct26 | V1</t>
        </is>
      </c>
      <c r="D680" t="inlineStr">
        <is>
          <t>Natuf | Investors | Tier1 + Growth Cities | Oct26 | V1</t>
        </is>
      </c>
      <c r="E680" t="inlineStr">
        <is>
          <t>Natuf | Reel | Brand Ambassador | Heard Of Owning A Cafe | V1</t>
        </is>
      </c>
      <c r="F680" t="inlineStr">
        <is>
          <t>In House Natuf</t>
        </is>
      </c>
      <c r="G680" t="inlineStr">
        <is>
          <t>Details Shared</t>
        </is>
      </c>
      <c r="H680" s="39" t="str">
        <f>IF(ISNUMBER(MATCH(G680,QualityStatuses,0)),"Quality Lead","Non-Quality Lead")</f>
        <v>Quality Lead</v>
      </c>
      <c r="I680" t="inlineStr">
        <is>
          <t>2026-10</t>
        </is>
      </c>
      <c r="J680" t="inlineStr">
        <is>
          <t>Wk of 2026-10-26</t>
        </is>
      </c>
      <c r="K680" t="inlineStr">
        <is>
          <t>Vikas Pathak</t>
        </is>
      </c>
      <c r="L680" t="inlineStr">
        <is>
          <t>Facebook</t>
        </is>
      </c>
      <c r="M680" t="inlineStr">
        <is>
          <t>Direct (campaign tagged in CRM)</t>
        </is>
      </c>
      <c r="N680" t="inlineStr">
        <is>
          <t>6adf45aa2e21ab25776e3298</t>
        </is>
      </c>
      <c r="O680" t="n">
        <v>1</v>
      </c>
      <c r="P680" s="40">
        <f>IF(A680="Lead",IF(ISNUMBER(MATCH(G680,QualityStatuses,0)),1,0),0)</f>
        <v>1</v>
      </c>
      <c r="Q680" s="40">
        <f>IF(A680="Lead",IF(G680="New Lead",0,1),0)</f>
        <v>1</v>
      </c>
      <c r="R680" s="40">
        <f>IF(A680="Lead",IF(G680="Lost",1,0),0)</f>
        <v>0</v>
      </c>
      <c r="S680" t="n">
        <v>11</v>
      </c>
      <c r="T680" t="n">
        <v>6</v>
      </c>
      <c r="U680" t="n">
        <v>0</v>
      </c>
      <c r="V680" t="n">
        <v>0</v>
      </c>
      <c r="W680" t="n">
        <v>0</v>
      </c>
      <c r="X680" t="n">
        <v>0</v>
      </c>
      <c r="Y680">
        <f>IF(AND(A680="Lead",COUNTIF(MetaCamps,C680)&gt;0),1,0)</f>
        <v>1</v>
      </c>
      <c r="Z680">
        <f>IF(Y680=1,P680,0)</f>
        <v>1</v>
      </c>
    </row>
    <row r="681">
      <c r="A681" t="inlineStr">
        <is>
          <t>Lead</t>
        </is>
      </c>
      <c r="B681" s="39" t="str">
        <f>IFERROR(INDEX(CampTypes,MATCH(C681,CampList,0)),"Unattributed")</f>
        <v>Old</v>
      </c>
      <c r="C681" t="inlineStr">
        <is>
          <t>E_Karan_Natuf_All_07072026</t>
        </is>
      </c>
      <c r="D681" t="inlineStr">
        <is>
          <t>E_Karan_Natuf_Express_07072026_Adset1</t>
        </is>
      </c>
      <c r="E681" t="inlineStr">
        <is>
          <t>E_Karan_Natuf_Express_07072026_Adset2_Ad1 – Copy</t>
        </is>
      </c>
      <c r="F681" t="inlineStr">
        <is>
          <t>Natuf</t>
        </is>
      </c>
      <c r="G681" t="inlineStr">
        <is>
          <t>New Lead</t>
        </is>
      </c>
      <c r="H681" s="39" t="str">
        <f>IF(ISNUMBER(MATCH(G681,QualityStatuses,0)),"Quality Lead","Non-Quality Lead")</f>
        <v>Non-Quality Lead</v>
      </c>
      <c r="I681" t="inlineStr">
        <is>
          <t>2026-10</t>
        </is>
      </c>
      <c r="J681" t="inlineStr">
        <is>
          <t>Wk of 2026-10-26</t>
        </is>
      </c>
      <c r="K681" t="inlineStr">
        <is>
          <t>(Unassigned)</t>
        </is>
      </c>
      <c r="L681" t="inlineStr">
        <is>
          <t>Facebook</t>
        </is>
      </c>
      <c r="M681" t="inlineStr">
        <is>
          <t>Direct (campaign tagged in CRM)</t>
        </is>
      </c>
      <c r="N681" t="inlineStr">
        <is>
          <t>6adf43b25032b628469bccae</t>
        </is>
      </c>
      <c r="O681" t="n">
        <v>1</v>
      </c>
      <c r="P681" s="40">
        <f>IF(A681="Lead",IF(ISNUMBER(MATCH(G681,QualityStatuses,0)),1,0),0)</f>
        <v>0</v>
      </c>
      <c r="Q681" s="40">
        <f>IF(A681="Lead",IF(G681="New Lead",0,1),0)</f>
        <v>0</v>
      </c>
      <c r="R681" s="40">
        <f>IF(A681="Lead",IF(G681="Lost",1,0),0)</f>
        <v>0</v>
      </c>
      <c r="S681" t="n">
        <v>0</v>
      </c>
      <c r="T681" t="n">
        <v>0</v>
      </c>
      <c r="U681" t="n">
        <v>0</v>
      </c>
      <c r="V681" t="n">
        <v>0</v>
      </c>
      <c r="W681" t="n">
        <v>0</v>
      </c>
      <c r="X681" t="n">
        <v>0</v>
      </c>
      <c r="Y681">
        <f>IF(AND(A681="Lead",COUNTIF(MetaCamps,C681)&gt;0),1,0)</f>
        <v>1</v>
      </c>
      <c r="Z681">
        <f>IF(Y681=1,P681,0)</f>
        <v>0</v>
      </c>
    </row>
    <row r="682">
      <c r="A682" t="inlineStr">
        <is>
          <t>Lead</t>
        </is>
      </c>
      <c r="B682" s="39" t="str">
        <f>IFERROR(INDEX(CampTypes,MATCH(C682,CampList,0)),"Unattributed")</f>
        <v>Old</v>
      </c>
      <c r="C682" t="inlineStr">
        <is>
          <t>E_Karan_Natuf_All_07072026</t>
        </is>
      </c>
      <c r="D682" t="inlineStr">
        <is>
          <t>E_Karan_Natuf_Express_07072026_Adset1</t>
        </is>
      </c>
      <c r="E682" t="inlineStr">
        <is>
          <t>E_Karan_Natuf_Express_07072026_Adset2_Ad1 – Copy</t>
        </is>
      </c>
      <c r="F682" t="inlineStr">
        <is>
          <t>Natuf</t>
        </is>
      </c>
      <c r="G682" t="inlineStr">
        <is>
          <t>Lost</t>
        </is>
      </c>
      <c r="H682" s="39" t="str">
        <f>IF(ISNUMBER(MATCH(G682,QualityStatuses,0)),"Quality Lead","Non-Quality Lead")</f>
        <v>Non-Quality Lead</v>
      </c>
      <c r="I682" t="inlineStr">
        <is>
          <t>2026-10</t>
        </is>
      </c>
      <c r="J682" t="inlineStr">
        <is>
          <t>Wk of 2026-10-26</t>
        </is>
      </c>
      <c r="K682" t="inlineStr">
        <is>
          <t>Tejaswini Tarigopula</t>
        </is>
      </c>
      <c r="L682" t="inlineStr">
        <is>
          <t>Facebook</t>
        </is>
      </c>
      <c r="M682" t="inlineStr">
        <is>
          <t>Direct (campaign tagged in CRM)</t>
        </is>
      </c>
      <c r="N682" t="inlineStr">
        <is>
          <t>6adf4331c7d8b34560aadbf7</t>
        </is>
      </c>
      <c r="O682" t="n">
        <v>1</v>
      </c>
      <c r="P682" s="40">
        <f>IF(A682="Lead",IF(ISNUMBER(MATCH(G682,QualityStatuses,0)),1,0),0)</f>
        <v>0</v>
      </c>
      <c r="Q682" s="40">
        <f>IF(A682="Lead",IF(G682="New Lead",0,1),0)</f>
        <v>1</v>
      </c>
      <c r="R682" s="40">
        <f>IF(A682="Lead",IF(G682="Lost",1,0),0)</f>
        <v>1</v>
      </c>
      <c r="S682" t="n">
        <v>2</v>
      </c>
      <c r="T682" t="n">
        <v>2</v>
      </c>
      <c r="U682" t="n">
        <v>0</v>
      </c>
      <c r="V682" t="n">
        <v>0</v>
      </c>
      <c r="W682" t="n">
        <v>0</v>
      </c>
      <c r="X682" t="n">
        <v>0</v>
      </c>
      <c r="Y682">
        <f>IF(AND(A682="Lead",COUNTIF(MetaCamps,C682)&gt;0),1,0)</f>
        <v>1</v>
      </c>
      <c r="Z682">
        <f>IF(Y682=1,P682,0)</f>
        <v>0</v>
      </c>
    </row>
    <row r="683">
      <c r="A683" t="inlineStr">
        <is>
          <t>Lead</t>
        </is>
      </c>
      <c r="B683" s="39" t="str">
        <f>IFERROR(INDEX(CampTypes,MATCH(C683,CampList,0)),"Unattributed")</f>
        <v>New</v>
      </c>
      <c r="C683" t="inlineStr">
        <is>
          <t>ABO | Natuf | Leads | Unit Franchise | India | Oct26 | V1</t>
        </is>
      </c>
      <c r="D683" t="inlineStr">
        <is>
          <t>Natuf | LAL 1% | India | Jul26 | V1</t>
        </is>
      </c>
      <c r="E683" t="inlineStr">
        <is>
          <t>Natuf | Reel | Brand Ambassador | Heard Of Owning A Cafe | V1</t>
        </is>
      </c>
      <c r="F683" t="inlineStr">
        <is>
          <t>In House Natuf</t>
        </is>
      </c>
      <c r="G683" t="inlineStr">
        <is>
          <t>New Lead</t>
        </is>
      </c>
      <c r="H683" s="39" t="str">
        <f>IF(ISNUMBER(MATCH(G683,QualityStatuses,0)),"Quality Lead","Non-Quality Lead")</f>
        <v>Non-Quality Lead</v>
      </c>
      <c r="I683" t="inlineStr">
        <is>
          <t>2026-10</t>
        </is>
      </c>
      <c r="J683" t="inlineStr">
        <is>
          <t>Wk of 2026-10-26</t>
        </is>
      </c>
      <c r="K683" t="inlineStr">
        <is>
          <t>(Unassigned)</t>
        </is>
      </c>
      <c r="L683" t="inlineStr">
        <is>
          <t>Facebook</t>
        </is>
      </c>
      <c r="M683" t="inlineStr">
        <is>
          <t>Direct (campaign tagged in CRM)</t>
        </is>
      </c>
      <c r="N683" t="inlineStr">
        <is>
          <t>6adf414338b71416c820e2ff</t>
        </is>
      </c>
      <c r="O683" t="n">
        <v>1</v>
      </c>
      <c r="P683" s="40">
        <f>IF(A683="Lead",IF(ISNUMBER(MATCH(G683,QualityStatuses,0)),1,0),0)</f>
        <v>0</v>
      </c>
      <c r="Q683" s="40">
        <f>IF(A683="Lead",IF(G683="New Lead",0,1),0)</f>
        <v>0</v>
      </c>
      <c r="R683" s="40">
        <f>IF(A683="Lead",IF(G683="Lost",1,0),0)</f>
        <v>0</v>
      </c>
      <c r="S683" t="n">
        <v>0</v>
      </c>
      <c r="T683" t="n">
        <v>0</v>
      </c>
      <c r="U683" t="n">
        <v>0</v>
      </c>
      <c r="V683" t="n">
        <v>0</v>
      </c>
      <c r="W683" t="n">
        <v>0</v>
      </c>
      <c r="X683" t="n">
        <v>0</v>
      </c>
      <c r="Y683">
        <f>IF(AND(A683="Lead",COUNTIF(MetaCamps,C683)&gt;0),1,0)</f>
        <v>1</v>
      </c>
      <c r="Z683">
        <f>IF(Y683=1,P683,0)</f>
        <v>0</v>
      </c>
    </row>
    <row r="684">
      <c r="A684" t="inlineStr">
        <is>
          <t>Lead</t>
        </is>
      </c>
      <c r="B684" s="39" t="str">
        <f>IFERROR(INDEX(CampTypes,MATCH(C684,CampList,0)),"Unattributed")</f>
        <v>New</v>
      </c>
      <c r="C684" t="inlineStr">
        <is>
          <t>ABO | Natuf | Leads | Unit Franchise | India | Oct26 | V1</t>
        </is>
      </c>
      <c r="D684" t="inlineStr">
        <is>
          <t>Natuf | Business Owners | Tier1 + Growth Cities | Oct26 | V1</t>
        </is>
      </c>
      <c r="E684" t="inlineStr">
        <is>
          <t>Natuf | Reel | Brand Ambassador | Heard Of Owning A Cafe | V1</t>
        </is>
      </c>
      <c r="F684" t="inlineStr">
        <is>
          <t>In House Natuf</t>
        </is>
      </c>
      <c r="G684" t="inlineStr">
        <is>
          <t>Details Shared</t>
        </is>
      </c>
      <c r="H684" s="39" t="str">
        <f>IF(ISNUMBER(MATCH(G684,QualityStatuses,0)),"Quality Lead","Non-Quality Lead")</f>
        <v>Quality Lead</v>
      </c>
      <c r="I684" t="inlineStr">
        <is>
          <t>2026-10</t>
        </is>
      </c>
      <c r="J684" t="inlineStr">
        <is>
          <t>Wk of 2026-10-26</t>
        </is>
      </c>
      <c r="K684" t="inlineStr">
        <is>
          <t>Vikas Pathak</t>
        </is>
      </c>
      <c r="L684" t="inlineStr">
        <is>
          <t>Facebook</t>
        </is>
      </c>
      <c r="M684" t="inlineStr">
        <is>
          <t>Direct (campaign tagged in CRM)</t>
        </is>
      </c>
      <c r="N684" t="inlineStr">
        <is>
          <t>6adf3f73f0cdbf404952b0d9</t>
        </is>
      </c>
      <c r="O684" t="n">
        <v>1</v>
      </c>
      <c r="P684" s="40">
        <f>IF(A684="Lead",IF(ISNUMBER(MATCH(G684,QualityStatuses,0)),1,0),0)</f>
        <v>1</v>
      </c>
      <c r="Q684" s="40">
        <f>IF(A684="Lead",IF(G684="New Lead",0,1),0)</f>
        <v>1</v>
      </c>
      <c r="R684" s="40">
        <f>IF(A684="Lead",IF(G684="Lost",1,0),0)</f>
        <v>0</v>
      </c>
      <c r="S684" t="n">
        <v>2</v>
      </c>
      <c r="T684" t="n">
        <v>2</v>
      </c>
      <c r="U684" t="n">
        <v>0</v>
      </c>
      <c r="V684" t="n">
        <v>0</v>
      </c>
      <c r="W684" t="n">
        <v>0</v>
      </c>
      <c r="X684" t="n">
        <v>0</v>
      </c>
      <c r="Y684">
        <f>IF(AND(A684="Lead",COUNTIF(MetaCamps,C684)&gt;0),1,0)</f>
        <v>1</v>
      </c>
      <c r="Z684">
        <f>IF(Y684=1,P684,0)</f>
        <v>1</v>
      </c>
    </row>
    <row r="685">
      <c r="A685" t="inlineStr">
        <is>
          <t>Lead</t>
        </is>
      </c>
      <c r="B685" s="39" t="str">
        <f>IFERROR(INDEX(CampTypes,MATCH(C685,CampList,0)),"Unattributed")</f>
        <v>New</v>
      </c>
      <c r="C685" t="inlineStr">
        <is>
          <t>ABO | Natuf | Leads | Unit Franchise | India | Oct26 | V1</t>
        </is>
      </c>
      <c r="D685" t="inlineStr">
        <is>
          <t>Natuf | LAL 1% | India | Jul26 | V1</t>
        </is>
      </c>
      <c r="E685" t="inlineStr">
        <is>
          <t>Natuf | Reel | Brand Ambassador | Heard Of Owning A Cafe | V1</t>
        </is>
      </c>
      <c r="F685" t="inlineStr">
        <is>
          <t>In House Natuf</t>
        </is>
      </c>
      <c r="G685" t="inlineStr">
        <is>
          <t>New Lead</t>
        </is>
      </c>
      <c r="H685" s="39" t="str">
        <f>IF(ISNUMBER(MATCH(G685,QualityStatuses,0)),"Quality Lead","Non-Quality Lead")</f>
        <v>Non-Quality Lead</v>
      </c>
      <c r="I685" t="inlineStr">
        <is>
          <t>2026-10</t>
        </is>
      </c>
      <c r="J685" t="inlineStr">
        <is>
          <t>Wk of 2026-10-26</t>
        </is>
      </c>
      <c r="K685" t="inlineStr">
        <is>
          <t>(Unassigned)</t>
        </is>
      </c>
      <c r="L685" t="inlineStr">
        <is>
          <t>Facebook</t>
        </is>
      </c>
      <c r="M685" t="inlineStr">
        <is>
          <t>Direct (campaign tagged in CRM)</t>
        </is>
      </c>
      <c r="N685" t="inlineStr">
        <is>
          <t>6adf3db9ff83570ddd43fcd5</t>
        </is>
      </c>
      <c r="O685" t="n">
        <v>1</v>
      </c>
      <c r="P685" s="40">
        <f>IF(A685="Lead",IF(ISNUMBER(MATCH(G685,QualityStatuses,0)),1,0),0)</f>
        <v>0</v>
      </c>
      <c r="Q685" s="40">
        <f>IF(A685="Lead",IF(G685="New Lead",0,1),0)</f>
        <v>0</v>
      </c>
      <c r="R685" s="40">
        <f>IF(A685="Lead",IF(G685="Lost",1,0),0)</f>
        <v>0</v>
      </c>
      <c r="S685" t="n">
        <v>0</v>
      </c>
      <c r="T685" t="n">
        <v>0</v>
      </c>
      <c r="U685" t="n">
        <v>0</v>
      </c>
      <c r="V685" t="n">
        <v>0</v>
      </c>
      <c r="W685" t="n">
        <v>0</v>
      </c>
      <c r="X685" t="n">
        <v>0</v>
      </c>
      <c r="Y685">
        <f>IF(AND(A685="Lead",COUNTIF(MetaCamps,C685)&gt;0),1,0)</f>
        <v>1</v>
      </c>
      <c r="Z685">
        <f>IF(Y685=1,P685,0)</f>
        <v>0</v>
      </c>
    </row>
    <row r="686">
      <c r="A686" t="inlineStr">
        <is>
          <t>Lead</t>
        </is>
      </c>
      <c r="B686" s="39" t="str">
        <f>IFERROR(INDEX(CampTypes,MATCH(C686,CampList,0)),"Unattributed")</f>
        <v>New</v>
      </c>
      <c r="C686" t="inlineStr">
        <is>
          <t>ABO | Natuf | Leads | Unit Franchise | India | Oct26 | V1</t>
        </is>
      </c>
      <c r="D686" t="inlineStr">
        <is>
          <t>Natuf | LAL 1% | India | Jul26 | V1</t>
        </is>
      </c>
      <c r="E686" t="inlineStr">
        <is>
          <t>Natuf | Reel | Brand Ambassador | Heard Of Owning A Cafe | V1</t>
        </is>
      </c>
      <c r="F686" t="inlineStr">
        <is>
          <t>In House Natuf</t>
        </is>
      </c>
      <c r="G686" t="inlineStr">
        <is>
          <t>Attempt 1</t>
        </is>
      </c>
      <c r="H686" s="39" t="str">
        <f>IF(ISNUMBER(MATCH(G686,QualityStatuses,0)),"Quality Lead","Non-Quality Lead")</f>
        <v>Non-Quality Lead</v>
      </c>
      <c r="I686" t="inlineStr">
        <is>
          <t>2026-10</t>
        </is>
      </c>
      <c r="J686" t="inlineStr">
        <is>
          <t>Wk of 2026-10-26</t>
        </is>
      </c>
      <c r="K686" t="inlineStr">
        <is>
          <t>Deepak Rai</t>
        </is>
      </c>
      <c r="L686" t="inlineStr">
        <is>
          <t>Facebook</t>
        </is>
      </c>
      <c r="M686" t="inlineStr">
        <is>
          <t>Direct (campaign tagged in CRM)</t>
        </is>
      </c>
      <c r="N686" t="inlineStr">
        <is>
          <t>6adf3da2ba7feb84fc7be700</t>
        </is>
      </c>
      <c r="O686" t="n">
        <v>1</v>
      </c>
      <c r="P686" s="40">
        <f>IF(A686="Lead",IF(ISNUMBER(MATCH(G686,QualityStatuses,0)),1,0),0)</f>
        <v>0</v>
      </c>
      <c r="Q686" s="40">
        <f>IF(A686="Lead",IF(G686="New Lead",0,1),0)</f>
        <v>1</v>
      </c>
      <c r="R686" s="40">
        <f>IF(A686="Lead",IF(G686="Lost",1,0),0)</f>
        <v>0</v>
      </c>
      <c r="S686" t="n">
        <v>1</v>
      </c>
      <c r="T686" t="n">
        <v>1</v>
      </c>
      <c r="U686" t="n">
        <v>0</v>
      </c>
      <c r="V686" t="n">
        <v>0</v>
      </c>
      <c r="W686" t="n">
        <v>0</v>
      </c>
      <c r="X686" t="n">
        <v>0</v>
      </c>
      <c r="Y686">
        <f>IF(AND(A686="Lead",COUNTIF(MetaCamps,C686)&gt;0),1,0)</f>
        <v>1</v>
      </c>
      <c r="Z686">
        <f>IF(Y686=1,P686,0)</f>
        <v>0</v>
      </c>
    </row>
    <row r="687">
      <c r="A687" t="inlineStr">
        <is>
          <t>Lead</t>
        </is>
      </c>
      <c r="B687" s="39" t="str">
        <f>IFERROR(INDEX(CampTypes,MATCH(C687,CampList,0)),"Unattributed")</f>
        <v>New</v>
      </c>
      <c r="C687" t="inlineStr">
        <is>
          <t>ABO | Natuf | Leads | Unit Franchise | India | Oct26 | V1</t>
        </is>
      </c>
      <c r="D687" t="inlineStr">
        <is>
          <t>Natuf | Broad | Tier1 + Growth Cities | Oct26 | V1</t>
        </is>
      </c>
      <c r="E687" t="inlineStr">
        <is>
          <t>Natuf | Reel | Brand Ambassador | Heard Of Owning A Cafe | V1</t>
        </is>
      </c>
      <c r="F687" t="inlineStr">
        <is>
          <t>In House Natuf</t>
        </is>
      </c>
      <c r="G687" t="inlineStr">
        <is>
          <t>New Lead</t>
        </is>
      </c>
      <c r="H687" s="39" t="str">
        <f>IF(ISNUMBER(MATCH(G687,QualityStatuses,0)),"Quality Lead","Non-Quality Lead")</f>
        <v>Non-Quality Lead</v>
      </c>
      <c r="I687" t="inlineStr">
        <is>
          <t>2026-10</t>
        </is>
      </c>
      <c r="J687" t="inlineStr">
        <is>
          <t>Wk of 2026-10-26</t>
        </is>
      </c>
      <c r="K687" t="inlineStr">
        <is>
          <t>(Unassigned)</t>
        </is>
      </c>
      <c r="L687" t="inlineStr">
        <is>
          <t>Facebook</t>
        </is>
      </c>
      <c r="M687" t="inlineStr">
        <is>
          <t>Direct (campaign tagged in CRM)</t>
        </is>
      </c>
      <c r="N687" t="inlineStr">
        <is>
          <t>6adf350ea2180fbd332b9737</t>
        </is>
      </c>
      <c r="O687" t="n">
        <v>1</v>
      </c>
      <c r="P687" s="40">
        <f>IF(A687="Lead",IF(ISNUMBER(MATCH(G687,QualityStatuses,0)),1,0),0)</f>
        <v>0</v>
      </c>
      <c r="Q687" s="40">
        <f>IF(A687="Lead",IF(G687="New Lead",0,1),0)</f>
        <v>0</v>
      </c>
      <c r="R687" s="40">
        <f>IF(A687="Lead",IF(G687="Lost",1,0),0)</f>
        <v>0</v>
      </c>
      <c r="S687" t="n">
        <v>0</v>
      </c>
      <c r="T687" t="n">
        <v>0</v>
      </c>
      <c r="U687" t="n">
        <v>0</v>
      </c>
      <c r="V687" t="n">
        <v>0</v>
      </c>
      <c r="W687" t="n">
        <v>0</v>
      </c>
      <c r="X687" t="n">
        <v>0</v>
      </c>
      <c r="Y687">
        <f>IF(AND(A687="Lead",COUNTIF(MetaCamps,C687)&gt;0),1,0)</f>
        <v>1</v>
      </c>
      <c r="Z687">
        <f>IF(Y687=1,P687,0)</f>
        <v>0</v>
      </c>
    </row>
    <row r="688">
      <c r="A688" t="inlineStr">
        <is>
          <t>Lead</t>
        </is>
      </c>
      <c r="B688" s="39" t="str">
        <f>IFERROR(INDEX(CampTypes,MATCH(C688,CampList,0)),"Unattributed")</f>
        <v>New</v>
      </c>
      <c r="C688" t="inlineStr">
        <is>
          <t>ABO | Natuf | Leads | Unit Franchise | India | Oct26 | V1</t>
        </is>
      </c>
      <c r="D688" t="inlineStr">
        <is>
          <t>Natuf | Broad | Tier1 + Growth Cities | Oct26 | V1</t>
        </is>
      </c>
      <c r="E688" t="inlineStr">
        <is>
          <t>Natuf | Reel | Brand Ambassador | Heard Of Owning A Cafe | V1</t>
        </is>
      </c>
      <c r="F688" t="inlineStr">
        <is>
          <t>In House Natuf</t>
        </is>
      </c>
      <c r="G688" t="inlineStr">
        <is>
          <t>Lost</t>
        </is>
      </c>
      <c r="H688" s="39" t="str">
        <f>IF(ISNUMBER(MATCH(G688,QualityStatuses,0)),"Quality Lead","Non-Quality Lead")</f>
        <v>Non-Quality Lead</v>
      </c>
      <c r="I688" t="inlineStr">
        <is>
          <t>2026-10</t>
        </is>
      </c>
      <c r="J688" t="inlineStr">
        <is>
          <t>Wk of 2026-10-26</t>
        </is>
      </c>
      <c r="K688" t="inlineStr">
        <is>
          <t>Tejaswini Tarigopula</t>
        </is>
      </c>
      <c r="L688" t="inlineStr">
        <is>
          <t>Facebook</t>
        </is>
      </c>
      <c r="M688" t="inlineStr">
        <is>
          <t>Direct (campaign tagged in CRM)</t>
        </is>
      </c>
      <c r="N688" t="inlineStr">
        <is>
          <t>6adf3250cdc042105487d10c</t>
        </is>
      </c>
      <c r="O688" t="n">
        <v>1</v>
      </c>
      <c r="P688" s="40">
        <f>IF(A688="Lead",IF(ISNUMBER(MATCH(G688,QualityStatuses,0)),1,0),0)</f>
        <v>0</v>
      </c>
      <c r="Q688" s="40">
        <f>IF(A688="Lead",IF(G688="New Lead",0,1),0)</f>
        <v>1</v>
      </c>
      <c r="R688" s="40">
        <f>IF(A688="Lead",IF(G688="Lost",1,0),0)</f>
        <v>1</v>
      </c>
      <c r="S688" t="n">
        <v>3</v>
      </c>
      <c r="T688" t="n">
        <v>3</v>
      </c>
      <c r="U688" t="n">
        <v>0</v>
      </c>
      <c r="V688" t="n">
        <v>0</v>
      </c>
      <c r="W688" t="n">
        <v>0</v>
      </c>
      <c r="X688" t="n">
        <v>0</v>
      </c>
      <c r="Y688">
        <f>IF(AND(A688="Lead",COUNTIF(MetaCamps,C688)&gt;0),1,0)</f>
        <v>1</v>
      </c>
      <c r="Z688">
        <f>IF(Y688=1,P688,0)</f>
        <v>0</v>
      </c>
    </row>
    <row r="689">
      <c r="A689" t="inlineStr">
        <is>
          <t>Lead</t>
        </is>
      </c>
      <c r="B689" s="39" t="str">
        <f>IFERROR(INDEX(CampTypes,MATCH(C689,CampList,0)),"Unattributed")</f>
        <v>Old</v>
      </c>
      <c r="C689" t="inlineStr">
        <is>
          <t>E_Karan_Natuf_All_07072026</t>
        </is>
      </c>
      <c r="D689" t="inlineStr">
        <is>
          <t>E_Karan_Natuf_Express_07072026_Adset1</t>
        </is>
      </c>
      <c r="E689" t="inlineStr">
        <is>
          <t>E_Karan_Natuf_Express_07072026_Adset2_Ad1</t>
        </is>
      </c>
      <c r="F689" t="inlineStr">
        <is>
          <t>Natuf</t>
        </is>
      </c>
      <c r="G689" t="inlineStr">
        <is>
          <t>New Lead</t>
        </is>
      </c>
      <c r="H689" s="39" t="str">
        <f>IF(ISNUMBER(MATCH(G689,QualityStatuses,0)),"Quality Lead","Non-Quality Lead")</f>
        <v>Non-Quality Lead</v>
      </c>
      <c r="I689" t="inlineStr">
        <is>
          <t>2026-10</t>
        </is>
      </c>
      <c r="J689" t="inlineStr">
        <is>
          <t>Wk of 2026-10-26</t>
        </is>
      </c>
      <c r="K689" t="inlineStr">
        <is>
          <t>(Unassigned)</t>
        </is>
      </c>
      <c r="L689" t="inlineStr">
        <is>
          <t>Facebook</t>
        </is>
      </c>
      <c r="M689" t="inlineStr">
        <is>
          <t>Direct (campaign tagged in CRM)</t>
        </is>
      </c>
      <c r="N689" t="inlineStr">
        <is>
          <t>6adf31819da7e262daf23678</t>
        </is>
      </c>
      <c r="O689" t="n">
        <v>1</v>
      </c>
      <c r="P689" s="40">
        <f>IF(A689="Lead",IF(ISNUMBER(MATCH(G689,QualityStatuses,0)),1,0),0)</f>
        <v>0</v>
      </c>
      <c r="Q689" s="40">
        <f>IF(A689="Lead",IF(G689="New Lead",0,1),0)</f>
        <v>0</v>
      </c>
      <c r="R689" s="40">
        <f>IF(A689="Lead",IF(G689="Lost",1,0),0)</f>
        <v>0</v>
      </c>
      <c r="S689" t="n">
        <v>0</v>
      </c>
      <c r="T689" t="n">
        <v>0</v>
      </c>
      <c r="U689" t="n">
        <v>0</v>
      </c>
      <c r="V689" t="n">
        <v>0</v>
      </c>
      <c r="W689" t="n">
        <v>0</v>
      </c>
      <c r="X689" t="n">
        <v>0</v>
      </c>
      <c r="Y689">
        <f>IF(AND(A689="Lead",COUNTIF(MetaCamps,C689)&gt;0),1,0)</f>
        <v>1</v>
      </c>
      <c r="Z689">
        <f>IF(Y689=1,P689,0)</f>
        <v>0</v>
      </c>
    </row>
    <row r="690">
      <c r="A690" t="inlineStr">
        <is>
          <t>Lead</t>
        </is>
      </c>
      <c r="B690" s="39" t="str">
        <f>IFERROR(INDEX(CampTypes,MATCH(C690,CampList,0)),"Unattributed")</f>
        <v>New</v>
      </c>
      <c r="C690" t="inlineStr">
        <is>
          <t>ABO | Natuf | Leads | Unit Franchise | India | Oct26 | V1</t>
        </is>
      </c>
      <c r="D690" t="inlineStr">
        <is>
          <t>Natuf | LAL 1% | India | Jul26 | V1</t>
        </is>
      </c>
      <c r="E690" t="inlineStr">
        <is>
          <t>Natuf | Reel | Brand Ambassador | Heard Of Owning A Cafe | V1</t>
        </is>
      </c>
      <c r="F690" t="inlineStr">
        <is>
          <t>In House Natuf</t>
        </is>
      </c>
      <c r="G690" t="inlineStr">
        <is>
          <t>New Lead</t>
        </is>
      </c>
      <c r="H690" s="39" t="str">
        <f>IF(ISNUMBER(MATCH(G690,QualityStatuses,0)),"Quality Lead","Non-Quality Lead")</f>
        <v>Non-Quality Lead</v>
      </c>
      <c r="I690" t="inlineStr">
        <is>
          <t>2026-10</t>
        </is>
      </c>
      <c r="J690" t="inlineStr">
        <is>
          <t>Wk of 2026-10-26</t>
        </is>
      </c>
      <c r="K690" t="inlineStr">
        <is>
          <t>(Unassigned)</t>
        </is>
      </c>
      <c r="L690" t="inlineStr">
        <is>
          <t>Facebook</t>
        </is>
      </c>
      <c r="M690" t="inlineStr">
        <is>
          <t>Direct (campaign tagged in CRM)</t>
        </is>
      </c>
      <c r="N690" t="inlineStr">
        <is>
          <t>6adf316335fb8993916c2523</t>
        </is>
      </c>
      <c r="O690" t="n">
        <v>1</v>
      </c>
      <c r="P690" s="40">
        <f>IF(A690="Lead",IF(ISNUMBER(MATCH(G690,QualityStatuses,0)),1,0),0)</f>
        <v>0</v>
      </c>
      <c r="Q690" s="40">
        <f>IF(A690="Lead",IF(G690="New Lead",0,1),0)</f>
        <v>0</v>
      </c>
      <c r="R690" s="40">
        <f>IF(A690="Lead",IF(G690="Lost",1,0),0)</f>
        <v>0</v>
      </c>
      <c r="S690" t="n">
        <v>0</v>
      </c>
      <c r="T690" t="n">
        <v>0</v>
      </c>
      <c r="U690" t="n">
        <v>0</v>
      </c>
      <c r="V690" t="n">
        <v>0</v>
      </c>
      <c r="W690" t="n">
        <v>0</v>
      </c>
      <c r="X690" t="n">
        <v>0</v>
      </c>
      <c r="Y690">
        <f>IF(AND(A690="Lead",COUNTIF(MetaCamps,C690)&gt;0),1,0)</f>
        <v>1</v>
      </c>
      <c r="Z690">
        <f>IF(Y690=1,P690,0)</f>
        <v>0</v>
      </c>
    </row>
    <row r="691">
      <c r="A691" t="inlineStr">
        <is>
          <t>Lead</t>
        </is>
      </c>
      <c r="B691" s="39" t="str">
        <f>IFERROR(INDEX(CampTypes,MATCH(C691,CampList,0)),"Unattributed")</f>
        <v>New</v>
      </c>
      <c r="C691" t="inlineStr">
        <is>
          <t>ABO | Natuf | Leads | Unit Franchise | India | Oct26 | V1</t>
        </is>
      </c>
      <c r="D691" t="inlineStr">
        <is>
          <t>Natuf | Business Owners | Tier1 + Growth Cities | Oct26 | V1</t>
        </is>
      </c>
      <c r="E691" t="inlineStr">
        <is>
          <t>Natuf | Reel | Brand Ambassador | Heard Of Owning A Cafe | V1</t>
        </is>
      </c>
      <c r="F691" t="inlineStr">
        <is>
          <t>In House Natuf</t>
        </is>
      </c>
      <c r="G691" t="inlineStr">
        <is>
          <t>Connected</t>
        </is>
      </c>
      <c r="H691" s="39" t="str">
        <f>IF(ISNUMBER(MATCH(G691,QualityStatuses,0)),"Quality Lead","Non-Quality Lead")</f>
        <v>Non-Quality Lead</v>
      </c>
      <c r="I691" t="inlineStr">
        <is>
          <t>2026-10</t>
        </is>
      </c>
      <c r="J691" t="inlineStr">
        <is>
          <t>Wk of 2026-10-26</t>
        </is>
      </c>
      <c r="K691" t="inlineStr">
        <is>
          <t>Tejaswini Tarigopula</t>
        </is>
      </c>
      <c r="L691" t="inlineStr">
        <is>
          <t>Facebook</t>
        </is>
      </c>
      <c r="M691" t="inlineStr">
        <is>
          <t>Direct (campaign tagged in CRM)</t>
        </is>
      </c>
      <c r="N691" t="inlineStr">
        <is>
          <t>6adf312186d726839976dd3b</t>
        </is>
      </c>
      <c r="O691" t="n">
        <v>1</v>
      </c>
      <c r="P691" s="40">
        <f>IF(A691="Lead",IF(ISNUMBER(MATCH(G691,QualityStatuses,0)),1,0),0)</f>
        <v>0</v>
      </c>
      <c r="Q691" s="40">
        <f>IF(A691="Lead",IF(G691="New Lead",0,1),0)</f>
        <v>1</v>
      </c>
      <c r="R691" s="40">
        <f>IF(A691="Lead",IF(G691="Lost",1,0),0)</f>
        <v>0</v>
      </c>
      <c r="S691" t="n">
        <v>2</v>
      </c>
      <c r="T691" t="n">
        <v>1</v>
      </c>
      <c r="U691" t="n">
        <v>0</v>
      </c>
      <c r="V691" t="n">
        <v>0</v>
      </c>
      <c r="W691" t="n">
        <v>0</v>
      </c>
      <c r="X691" t="n">
        <v>0</v>
      </c>
      <c r="Y691">
        <f>IF(AND(A691="Lead",COUNTIF(MetaCamps,C691)&gt;0),1,0)</f>
        <v>1</v>
      </c>
      <c r="Z691">
        <f>IF(Y691=1,P691,0)</f>
        <v>0</v>
      </c>
    </row>
    <row r="692">
      <c r="A692" t="inlineStr">
        <is>
          <t>Lead</t>
        </is>
      </c>
      <c r="B692" s="39" t="str">
        <f>IFERROR(INDEX(CampTypes,MATCH(C692,CampList,0)),"Unattributed")</f>
        <v>New</v>
      </c>
      <c r="C692" t="inlineStr">
        <is>
          <t>ABO | Natuf | Leads | Unit Franchise | India | Oct26 | V1</t>
        </is>
      </c>
      <c r="D692" t="inlineStr">
        <is>
          <t>Natuf | LAL 1% | India | Jul26 | V1</t>
        </is>
      </c>
      <c r="E692" t="inlineStr">
        <is>
          <t>Natuf | Reel | Brand Ambassador | Heard Of Owning A Cafe | V1</t>
        </is>
      </c>
      <c r="F692" t="inlineStr">
        <is>
          <t>In House Natuf</t>
        </is>
      </c>
      <c r="G692" t="inlineStr">
        <is>
          <t>New Lead</t>
        </is>
      </c>
      <c r="H692" s="39" t="str">
        <f>IF(ISNUMBER(MATCH(G692,QualityStatuses,0)),"Quality Lead","Non-Quality Lead")</f>
        <v>Non-Quality Lead</v>
      </c>
      <c r="I692" t="inlineStr">
        <is>
          <t>2026-10</t>
        </is>
      </c>
      <c r="J692" t="inlineStr">
        <is>
          <t>Wk of 2026-10-26</t>
        </is>
      </c>
      <c r="K692" t="inlineStr">
        <is>
          <t>(Unassigned)</t>
        </is>
      </c>
      <c r="L692" t="inlineStr">
        <is>
          <t>Facebook</t>
        </is>
      </c>
      <c r="M692" t="inlineStr">
        <is>
          <t>Direct (campaign tagged in CRM)</t>
        </is>
      </c>
      <c r="N692" t="inlineStr">
        <is>
          <t>6adf3013729c88078130263c</t>
        </is>
      </c>
      <c r="O692" t="n">
        <v>1</v>
      </c>
      <c r="P692" s="40">
        <f>IF(A692="Lead",IF(ISNUMBER(MATCH(G692,QualityStatuses,0)),1,0),0)</f>
        <v>0</v>
      </c>
      <c r="Q692" s="40">
        <f>IF(A692="Lead",IF(G692="New Lead",0,1),0)</f>
        <v>0</v>
      </c>
      <c r="R692" s="40">
        <f>IF(A692="Lead",IF(G692="Lost",1,0),0)</f>
        <v>0</v>
      </c>
      <c r="S692" t="n">
        <v>0</v>
      </c>
      <c r="T692" t="n">
        <v>0</v>
      </c>
      <c r="U692" t="n">
        <v>0</v>
      </c>
      <c r="V692" t="n">
        <v>0</v>
      </c>
      <c r="W692" t="n">
        <v>0</v>
      </c>
      <c r="X692" t="n">
        <v>0</v>
      </c>
      <c r="Y692">
        <f>IF(AND(A692="Lead",COUNTIF(MetaCamps,C692)&gt;0),1,0)</f>
        <v>1</v>
      </c>
      <c r="Z692">
        <f>IF(Y692=1,P692,0)</f>
        <v>0</v>
      </c>
    </row>
    <row r="693">
      <c r="A693" t="inlineStr">
        <is>
          <t>Lead</t>
        </is>
      </c>
      <c r="B693" s="39" t="str">
        <f>IFERROR(INDEX(CampTypes,MATCH(C693,CampList,0)),"Unattributed")</f>
        <v>New</v>
      </c>
      <c r="C693" t="inlineStr">
        <is>
          <t>ABO | Natuf | Leads | Unit Franchise | India | Oct26 | V1</t>
        </is>
      </c>
      <c r="D693" t="inlineStr">
        <is>
          <t>Natuf | Broad | Tier1 + Growth Cities | Oct26 | V1</t>
        </is>
      </c>
      <c r="E693" t="inlineStr">
        <is>
          <t>Natuf | Reel | Brand Ambassador | Heard Of Owning A Cafe | V1</t>
        </is>
      </c>
      <c r="F693" t="inlineStr">
        <is>
          <t>In House Natuf</t>
        </is>
      </c>
      <c r="G693" t="inlineStr">
        <is>
          <t>New Lead</t>
        </is>
      </c>
      <c r="H693" s="39" t="str">
        <f>IF(ISNUMBER(MATCH(G693,QualityStatuses,0)),"Quality Lead","Non-Quality Lead")</f>
        <v>Non-Quality Lead</v>
      </c>
      <c r="I693" t="inlineStr">
        <is>
          <t>2026-10</t>
        </is>
      </c>
      <c r="J693" t="inlineStr">
        <is>
          <t>Wk of 2026-10-26</t>
        </is>
      </c>
      <c r="K693" t="inlineStr">
        <is>
          <t>(Unassigned)</t>
        </is>
      </c>
      <c r="L693" t="inlineStr">
        <is>
          <t>Facebook</t>
        </is>
      </c>
      <c r="M693" t="inlineStr">
        <is>
          <t>Direct (campaign tagged in CRM)</t>
        </is>
      </c>
      <c r="N693" t="inlineStr">
        <is>
          <t>6adf2feab3735423b80f4247</t>
        </is>
      </c>
      <c r="O693" t="n">
        <v>1</v>
      </c>
      <c r="P693" s="40">
        <f>IF(A693="Lead",IF(ISNUMBER(MATCH(G693,QualityStatuses,0)),1,0),0)</f>
        <v>0</v>
      </c>
      <c r="Q693" s="40">
        <f>IF(A693="Lead",IF(G693="New Lead",0,1),0)</f>
        <v>0</v>
      </c>
      <c r="R693" s="40">
        <f>IF(A693="Lead",IF(G693="Lost",1,0),0)</f>
        <v>0</v>
      </c>
      <c r="S693" t="n">
        <v>0</v>
      </c>
      <c r="T693" t="n">
        <v>0</v>
      </c>
      <c r="U693" t="n">
        <v>0</v>
      </c>
      <c r="V693" t="n">
        <v>0</v>
      </c>
      <c r="W693" t="n">
        <v>0</v>
      </c>
      <c r="X693" t="n">
        <v>0</v>
      </c>
      <c r="Y693">
        <f>IF(AND(A693="Lead",COUNTIF(MetaCamps,C693)&gt;0),1,0)</f>
        <v>1</v>
      </c>
      <c r="Z693">
        <f>IF(Y693=1,P693,0)</f>
        <v>0</v>
      </c>
    </row>
    <row r="694">
      <c r="A694" t="inlineStr">
        <is>
          <t>Lead</t>
        </is>
      </c>
      <c r="B694" s="39" t="str">
        <f>IFERROR(INDEX(CampTypes,MATCH(C694,CampList,0)),"Unattributed")</f>
        <v>New</v>
      </c>
      <c r="C694" t="inlineStr">
        <is>
          <t>ABO | Natuf | Leads | Unit Franchise | India | Oct26 | V1</t>
        </is>
      </c>
      <c r="D694" t="inlineStr">
        <is>
          <t>Natuf | Business Owners | Tier1 + Growth Cities | Oct26 | V1</t>
        </is>
      </c>
      <c r="E694" t="inlineStr">
        <is>
          <t>Natuf | Reel | Brand Ambassador | Heard Of Owning A Cafe | V1</t>
        </is>
      </c>
      <c r="F694" t="inlineStr">
        <is>
          <t>In House Natuf</t>
        </is>
      </c>
      <c r="G694" t="inlineStr">
        <is>
          <t>Details Shared</t>
        </is>
      </c>
      <c r="H694" s="39" t="str">
        <f>IF(ISNUMBER(MATCH(G694,QualityStatuses,0)),"Quality Lead","Non-Quality Lead")</f>
        <v>Quality Lead</v>
      </c>
      <c r="I694" t="inlineStr">
        <is>
          <t>2026-10</t>
        </is>
      </c>
      <c r="J694" t="inlineStr">
        <is>
          <t>Wk of 2026-10-26</t>
        </is>
      </c>
      <c r="K694" t="inlineStr">
        <is>
          <t>Vikas Pathak</t>
        </is>
      </c>
      <c r="L694" t="inlineStr">
        <is>
          <t>Facebook</t>
        </is>
      </c>
      <c r="M694" t="inlineStr">
        <is>
          <t>Direct (campaign tagged in CRM)</t>
        </is>
      </c>
      <c r="N694" t="inlineStr">
        <is>
          <t>6adf2ecec31e00d756470723</t>
        </is>
      </c>
      <c r="O694" t="n">
        <v>1</v>
      </c>
      <c r="P694" s="40">
        <f>IF(A694="Lead",IF(ISNUMBER(MATCH(G694,QualityStatuses,0)),1,0),0)</f>
        <v>1</v>
      </c>
      <c r="Q694" s="40">
        <f>IF(A694="Lead",IF(G694="New Lead",0,1),0)</f>
        <v>1</v>
      </c>
      <c r="R694" s="40">
        <f>IF(A694="Lead",IF(G694="Lost",1,0),0)</f>
        <v>0</v>
      </c>
      <c r="S694" t="n">
        <v>2</v>
      </c>
      <c r="T694" t="n">
        <v>2</v>
      </c>
      <c r="U694" t="n">
        <v>0</v>
      </c>
      <c r="V694" t="n">
        <v>0</v>
      </c>
      <c r="W694" t="n">
        <v>0</v>
      </c>
      <c r="X694" t="n">
        <v>0</v>
      </c>
      <c r="Y694">
        <f>IF(AND(A694="Lead",COUNTIF(MetaCamps,C694)&gt;0),1,0)</f>
        <v>1</v>
      </c>
      <c r="Z694">
        <f>IF(Y694=1,P694,0)</f>
        <v>1</v>
      </c>
    </row>
    <row r="695">
      <c r="A695" t="inlineStr">
        <is>
          <t>Lead</t>
        </is>
      </c>
      <c r="B695" s="39" t="str">
        <f>IFERROR(INDEX(CampTypes,MATCH(C695,CampList,0)),"Unattributed")</f>
        <v>New</v>
      </c>
      <c r="C695" t="inlineStr">
        <is>
          <t>ABO | Natuf | Leads | Master Franchise | India | Oct26 | V1</t>
        </is>
      </c>
      <c r="D695" t="inlineStr">
        <is>
          <t>Natuf | LAL 1% | India | Jul26 | V1</t>
        </is>
      </c>
      <c r="E695" t="inlineStr">
        <is>
          <t>Natuf | Static | Become A Levantine Food | V1</t>
        </is>
      </c>
      <c r="F695" t="inlineStr">
        <is>
          <t>Natuf_MF</t>
        </is>
      </c>
      <c r="G695" t="inlineStr">
        <is>
          <t>Lost</t>
        </is>
      </c>
      <c r="H695" s="39" t="str">
        <f>IF(ISNUMBER(MATCH(G695,QualityStatuses,0)),"Quality Lead","Non-Quality Lead")</f>
        <v>Non-Quality Lead</v>
      </c>
      <c r="I695" t="inlineStr">
        <is>
          <t>2026-10</t>
        </is>
      </c>
      <c r="J695" t="inlineStr">
        <is>
          <t>Wk of 2026-10-26</t>
        </is>
      </c>
      <c r="K695" t="inlineStr">
        <is>
          <t>Tejaswini Tarigopula</t>
        </is>
      </c>
      <c r="L695" t="inlineStr">
        <is>
          <t>Facebook</t>
        </is>
      </c>
      <c r="M695" t="inlineStr">
        <is>
          <t>Direct (campaign tagged in CRM)</t>
        </is>
      </c>
      <c r="N695" t="inlineStr">
        <is>
          <t>6adf2e750580636ea667bab2</t>
        </is>
      </c>
      <c r="O695" t="n">
        <v>1</v>
      </c>
      <c r="P695" s="40">
        <f>IF(A695="Lead",IF(ISNUMBER(MATCH(G695,QualityStatuses,0)),1,0),0)</f>
        <v>0</v>
      </c>
      <c r="Q695" s="40">
        <f>IF(A695="Lead",IF(G695="New Lead",0,1),0)</f>
        <v>1</v>
      </c>
      <c r="R695" s="40">
        <f>IF(A695="Lead",IF(G695="Lost",1,0),0)</f>
        <v>1</v>
      </c>
      <c r="S695" t="n">
        <v>1</v>
      </c>
      <c r="T695" t="n">
        <v>1</v>
      </c>
      <c r="U695" t="n">
        <v>0</v>
      </c>
      <c r="V695" t="n">
        <v>0</v>
      </c>
      <c r="W695" t="n">
        <v>0</v>
      </c>
      <c r="X695" t="n">
        <v>0</v>
      </c>
      <c r="Y695">
        <f>IF(AND(A695="Lead",COUNTIF(MetaCamps,C695)&gt;0),1,0)</f>
        <v>1</v>
      </c>
      <c r="Z695">
        <f>IF(Y695=1,P695,0)</f>
        <v>0</v>
      </c>
    </row>
    <row r="696">
      <c r="A696" t="inlineStr">
        <is>
          <t>Lead</t>
        </is>
      </c>
      <c r="B696" s="39" t="str">
        <f>IFERROR(INDEX(CampTypes,MATCH(C696,CampList,0)),"Unattributed")</f>
        <v>New</v>
      </c>
      <c r="C696" t="inlineStr">
        <is>
          <t>ABO | Natuf | Leads | Unit Franchise | India | Oct26 | V1</t>
        </is>
      </c>
      <c r="D696" t="inlineStr">
        <is>
          <t>Natuf | Business Owners | Tier1 + Growth Cities | Oct26 | V1</t>
        </is>
      </c>
      <c r="E696" t="inlineStr">
        <is>
          <t>Natuf | Reel | Brand Ambassador | Heard Of Owning A Cafe | V1</t>
        </is>
      </c>
      <c r="F696" t="inlineStr">
        <is>
          <t>In House Natuf</t>
        </is>
      </c>
      <c r="G696" t="inlineStr">
        <is>
          <t>New Lead</t>
        </is>
      </c>
      <c r="H696" s="39" t="str">
        <f>IF(ISNUMBER(MATCH(G696,QualityStatuses,0)),"Quality Lead","Non-Quality Lead")</f>
        <v>Non-Quality Lead</v>
      </c>
      <c r="I696" t="inlineStr">
        <is>
          <t>2026-10</t>
        </is>
      </c>
      <c r="J696" t="inlineStr">
        <is>
          <t>Wk of 2026-10-26</t>
        </is>
      </c>
      <c r="K696" t="inlineStr">
        <is>
          <t>(Unassigned)</t>
        </is>
      </c>
      <c r="L696" t="inlineStr">
        <is>
          <t>Facebook</t>
        </is>
      </c>
      <c r="M696" t="inlineStr">
        <is>
          <t>Direct (campaign tagged in CRM)</t>
        </is>
      </c>
      <c r="N696" t="inlineStr">
        <is>
          <t>6adf2e33140e2ebadb4a7684</t>
        </is>
      </c>
      <c r="O696" t="n">
        <v>1</v>
      </c>
      <c r="P696" s="40">
        <f>IF(A696="Lead",IF(ISNUMBER(MATCH(G696,QualityStatuses,0)),1,0),0)</f>
        <v>0</v>
      </c>
      <c r="Q696" s="40">
        <f>IF(A696="Lead",IF(G696="New Lead",0,1),0)</f>
        <v>0</v>
      </c>
      <c r="R696" s="40">
        <f>IF(A696="Lead",IF(G696="Lost",1,0),0)</f>
        <v>0</v>
      </c>
      <c r="S696" t="n">
        <v>0</v>
      </c>
      <c r="T696" t="n">
        <v>0</v>
      </c>
      <c r="U696" t="n">
        <v>0</v>
      </c>
      <c r="V696" t="n">
        <v>0</v>
      </c>
      <c r="W696" t="n">
        <v>0</v>
      </c>
      <c r="X696" t="n">
        <v>0</v>
      </c>
      <c r="Y696">
        <f>IF(AND(A696="Lead",COUNTIF(MetaCamps,C696)&gt;0),1,0)</f>
        <v>1</v>
      </c>
      <c r="Z696">
        <f>IF(Y696=1,P696,0)</f>
        <v>0</v>
      </c>
    </row>
    <row r="697">
      <c r="A697" t="inlineStr">
        <is>
          <t>Lead</t>
        </is>
      </c>
      <c r="B697" s="39" t="str">
        <f>IFERROR(INDEX(CampTypes,MATCH(C697,CampList,0)),"Unattributed")</f>
        <v>New</v>
      </c>
      <c r="C697" t="inlineStr">
        <is>
          <t>ABO | Natuf | Leads | Unit Franchise | India | Oct26 | V1</t>
        </is>
      </c>
      <c r="D697" t="inlineStr">
        <is>
          <t>Natuf | Investors | Tier1 + Growth Cities | Oct26 | V1</t>
        </is>
      </c>
      <c r="E697" t="inlineStr">
        <is>
          <t>Natuf | Reel | Brand Ambassador | Heard Of Owning A Cafe | V1</t>
        </is>
      </c>
      <c r="F697" t="inlineStr">
        <is>
          <t>In House Natuf</t>
        </is>
      </c>
      <c r="G697" t="inlineStr">
        <is>
          <t>Lost</t>
        </is>
      </c>
      <c r="H697" s="39" t="str">
        <f>IF(ISNUMBER(MATCH(G697,QualityStatuses,0)),"Quality Lead","Non-Quality Lead")</f>
        <v>Non-Quality Lead</v>
      </c>
      <c r="I697" t="inlineStr">
        <is>
          <t>2026-10</t>
        </is>
      </c>
      <c r="J697" t="inlineStr">
        <is>
          <t>Wk of 2026-10-26</t>
        </is>
      </c>
      <c r="K697" t="inlineStr">
        <is>
          <t>Vikas Pathak</t>
        </is>
      </c>
      <c r="L697" t="inlineStr">
        <is>
          <t>Facebook</t>
        </is>
      </c>
      <c r="M697" t="inlineStr">
        <is>
          <t>Direct (campaign tagged in CRM)</t>
        </is>
      </c>
      <c r="N697" t="inlineStr">
        <is>
          <t>6adf2df5c31e00d7564705d8</t>
        </is>
      </c>
      <c r="O697" t="n">
        <v>1</v>
      </c>
      <c r="P697" s="40">
        <f>IF(A697="Lead",IF(ISNUMBER(MATCH(G697,QualityStatuses,0)),1,0),0)</f>
        <v>0</v>
      </c>
      <c r="Q697" s="40">
        <f>IF(A697="Lead",IF(G697="New Lead",0,1),0)</f>
        <v>1</v>
      </c>
      <c r="R697" s="40">
        <f>IF(A697="Lead",IF(G697="Lost",1,0),0)</f>
        <v>1</v>
      </c>
      <c r="S697" t="n">
        <v>4</v>
      </c>
      <c r="T697" t="n">
        <v>3</v>
      </c>
      <c r="U697" t="n">
        <v>0</v>
      </c>
      <c r="V697" t="n">
        <v>0</v>
      </c>
      <c r="W697" t="n">
        <v>0</v>
      </c>
      <c r="X697" t="n">
        <v>0</v>
      </c>
      <c r="Y697">
        <f>IF(AND(A697="Lead",COUNTIF(MetaCamps,C697)&gt;0),1,0)</f>
        <v>1</v>
      </c>
      <c r="Z697">
        <f>IF(Y697=1,P697,0)</f>
        <v>0</v>
      </c>
    </row>
    <row r="698">
      <c r="A698" t="inlineStr">
        <is>
          <t>Lead</t>
        </is>
      </c>
      <c r="B698" s="39" t="str">
        <f>IFERROR(INDEX(CampTypes,MATCH(C698,CampList,0)),"Unattributed")</f>
        <v>New</v>
      </c>
      <c r="C698" t="inlineStr">
        <is>
          <t>ABO | Natuf | Leads | Unit Franchise | India | Oct26 | V1</t>
        </is>
      </c>
      <c r="D698" t="inlineStr">
        <is>
          <t>Natuf | LAL 1% | India | Jul26 | V1</t>
        </is>
      </c>
      <c r="E698" t="inlineStr">
        <is>
          <t>Natuf | Reel | Brand Ambassador | Heard Of Owning A Cafe | V1</t>
        </is>
      </c>
      <c r="F698" t="inlineStr">
        <is>
          <t>In House Natuf</t>
        </is>
      </c>
      <c r="G698" t="inlineStr">
        <is>
          <t>Lost</t>
        </is>
      </c>
      <c r="H698" s="39" t="str">
        <f>IF(ISNUMBER(MATCH(G698,QualityStatuses,0)),"Quality Lead","Non-Quality Lead")</f>
        <v>Non-Quality Lead</v>
      </c>
      <c r="I698" t="inlineStr">
        <is>
          <t>2026-10</t>
        </is>
      </c>
      <c r="J698" t="inlineStr">
        <is>
          <t>Wk of 2026-10-26</t>
        </is>
      </c>
      <c r="K698" t="inlineStr">
        <is>
          <t>Vikas Pathak</t>
        </is>
      </c>
      <c r="L698" t="inlineStr">
        <is>
          <t>Facebook</t>
        </is>
      </c>
      <c r="M698" t="inlineStr">
        <is>
          <t>Direct (campaign tagged in CRM)</t>
        </is>
      </c>
      <c r="N698" t="inlineStr">
        <is>
          <t>6adf2cf5144d6013b64fd1d3</t>
        </is>
      </c>
      <c r="O698" t="n">
        <v>1</v>
      </c>
      <c r="P698" s="40">
        <f>IF(A698="Lead",IF(ISNUMBER(MATCH(G698,QualityStatuses,0)),1,0),0)</f>
        <v>0</v>
      </c>
      <c r="Q698" s="40">
        <f>IF(A698="Lead",IF(G698="New Lead",0,1),0)</f>
        <v>1</v>
      </c>
      <c r="R698" s="40">
        <f>IF(A698="Lead",IF(G698="Lost",1,0),0)</f>
        <v>1</v>
      </c>
      <c r="S698" t="n">
        <v>1</v>
      </c>
      <c r="T698" t="n">
        <v>1</v>
      </c>
      <c r="U698" t="n">
        <v>0</v>
      </c>
      <c r="V698" t="n">
        <v>0</v>
      </c>
      <c r="W698" t="n">
        <v>0</v>
      </c>
      <c r="X698" t="n">
        <v>0</v>
      </c>
      <c r="Y698">
        <f>IF(AND(A698="Lead",COUNTIF(MetaCamps,C698)&gt;0),1,0)</f>
        <v>1</v>
      </c>
      <c r="Z698">
        <f>IF(Y698=1,P698,0)</f>
        <v>0</v>
      </c>
    </row>
    <row r="699">
      <c r="A699" t="inlineStr">
        <is>
          <t>Lead</t>
        </is>
      </c>
      <c r="B699" s="39" t="str">
        <f>IFERROR(INDEX(CampTypes,MATCH(C699,CampList,0)),"Unattributed")</f>
        <v>New</v>
      </c>
      <c r="C699" t="inlineStr">
        <is>
          <t>ABO | Natuf | Leads | Unit Franchise | India | Oct26 | V1</t>
        </is>
      </c>
      <c r="D699" t="inlineStr">
        <is>
          <t>Natuf | Business Owners | Tier1 + Growth Cities | Oct26 | V1</t>
        </is>
      </c>
      <c r="E699" t="inlineStr">
        <is>
          <t>Natuf | Reel | Brand Ambassador | Heard Of Owning A Cafe | V1</t>
        </is>
      </c>
      <c r="F699" t="inlineStr">
        <is>
          <t>In House Natuf</t>
        </is>
      </c>
      <c r="G699" t="inlineStr">
        <is>
          <t>New Lead</t>
        </is>
      </c>
      <c r="H699" s="39" t="str">
        <f>IF(ISNUMBER(MATCH(G699,QualityStatuses,0)),"Quality Lead","Non-Quality Lead")</f>
        <v>Non-Quality Lead</v>
      </c>
      <c r="I699" t="inlineStr">
        <is>
          <t>2026-10</t>
        </is>
      </c>
      <c r="J699" t="inlineStr">
        <is>
          <t>Wk of 2026-10-26</t>
        </is>
      </c>
      <c r="K699" t="inlineStr">
        <is>
          <t>(Unassigned)</t>
        </is>
      </c>
      <c r="L699" t="inlineStr">
        <is>
          <t>Facebook</t>
        </is>
      </c>
      <c r="M699" t="inlineStr">
        <is>
          <t>Direct (campaign tagged in CRM)</t>
        </is>
      </c>
      <c r="N699" t="inlineStr">
        <is>
          <t>6adf2cc4144d6013b64fd17c</t>
        </is>
      </c>
      <c r="O699" t="n">
        <v>1</v>
      </c>
      <c r="P699" s="40">
        <f>IF(A699="Lead",IF(ISNUMBER(MATCH(G699,QualityStatuses,0)),1,0),0)</f>
        <v>0</v>
      </c>
      <c r="Q699" s="40">
        <f>IF(A699="Lead",IF(G699="New Lead",0,1),0)</f>
        <v>0</v>
      </c>
      <c r="R699" s="40">
        <f>IF(A699="Lead",IF(G699="Lost",1,0),0)</f>
        <v>0</v>
      </c>
      <c r="S699" t="n">
        <v>0</v>
      </c>
      <c r="T699" t="n">
        <v>0</v>
      </c>
      <c r="U699" t="n">
        <v>0</v>
      </c>
      <c r="V699" t="n">
        <v>0</v>
      </c>
      <c r="W699" t="n">
        <v>0</v>
      </c>
      <c r="X699" t="n">
        <v>0</v>
      </c>
      <c r="Y699">
        <f>IF(AND(A699="Lead",COUNTIF(MetaCamps,C699)&gt;0),1,0)</f>
        <v>1</v>
      </c>
      <c r="Z699">
        <f>IF(Y699=1,P699,0)</f>
        <v>0</v>
      </c>
    </row>
    <row r="700">
      <c r="A700" t="inlineStr">
        <is>
          <t>Lead</t>
        </is>
      </c>
      <c r="B700" s="39" t="str">
        <f>IFERROR(INDEX(CampTypes,MATCH(C700,CampList,0)),"Unattributed")</f>
        <v>Old</v>
      </c>
      <c r="C700" t="inlineStr">
        <is>
          <t>E_Karan_Natuf_All_07072026</t>
        </is>
      </c>
      <c r="D700" t="inlineStr">
        <is>
          <t>E_Karan_Natuf_Express_07072026_Adset1</t>
        </is>
      </c>
      <c r="E700" t="inlineStr">
        <is>
          <t>E_Karan_Natuf_Express_07072026_Adset2_Ad1 – Copy</t>
        </is>
      </c>
      <c r="F700" t="inlineStr">
        <is>
          <t>Natuf</t>
        </is>
      </c>
      <c r="G700" t="inlineStr">
        <is>
          <t>Details Shared</t>
        </is>
      </c>
      <c r="H700" s="39" t="str">
        <f>IF(ISNUMBER(MATCH(G700,QualityStatuses,0)),"Quality Lead","Non-Quality Lead")</f>
        <v>Quality Lead</v>
      </c>
      <c r="I700" t="inlineStr">
        <is>
          <t>2026-10</t>
        </is>
      </c>
      <c r="J700" t="inlineStr">
        <is>
          <t>Wk of 2026-10-26</t>
        </is>
      </c>
      <c r="K700" t="inlineStr">
        <is>
          <t>Tejaswini Tarigopula</t>
        </is>
      </c>
      <c r="L700" t="inlineStr">
        <is>
          <t>Facebook</t>
        </is>
      </c>
      <c r="M700" t="inlineStr">
        <is>
          <t>Direct (campaign tagged in CRM)</t>
        </is>
      </c>
      <c r="N700" t="inlineStr">
        <is>
          <t>6adf2c47268b084cbdffbdb4</t>
        </is>
      </c>
      <c r="O700" t="n">
        <v>1</v>
      </c>
      <c r="P700" s="40">
        <f>IF(A700="Lead",IF(ISNUMBER(MATCH(G700,QualityStatuses,0)),1,0),0)</f>
        <v>1</v>
      </c>
      <c r="Q700" s="40">
        <f>IF(A700="Lead",IF(G700="New Lead",0,1),0)</f>
        <v>1</v>
      </c>
      <c r="R700" s="40">
        <f>IF(A700="Lead",IF(G700="Lost",1,0),0)</f>
        <v>0</v>
      </c>
      <c r="S700" t="n">
        <v>2</v>
      </c>
      <c r="T700" t="n">
        <v>1</v>
      </c>
      <c r="U700" t="n">
        <v>0</v>
      </c>
      <c r="V700" t="n">
        <v>0</v>
      </c>
      <c r="W700" t="n">
        <v>0</v>
      </c>
      <c r="X700" t="n">
        <v>0</v>
      </c>
      <c r="Y700">
        <f>IF(AND(A700="Lead",COUNTIF(MetaCamps,C700)&gt;0),1,0)</f>
        <v>1</v>
      </c>
      <c r="Z700">
        <f>IF(Y700=1,P700,0)</f>
        <v>1</v>
      </c>
    </row>
    <row r="701">
      <c r="A701" t="inlineStr">
        <is>
          <t>Lead</t>
        </is>
      </c>
      <c r="B701" s="39" t="str">
        <f>IFERROR(INDEX(CampTypes,MATCH(C701,CampList,0)),"Unattributed")</f>
        <v>Old</v>
      </c>
      <c r="C701" t="inlineStr">
        <is>
          <t>E_Karan_Natuf_All_07072026</t>
        </is>
      </c>
      <c r="D701" t="inlineStr">
        <is>
          <t>E_Karan_Natuf_Express_07072026_Adset1</t>
        </is>
      </c>
      <c r="E701" t="inlineStr">
        <is>
          <t>E_Karan_Natuf_Express_07072026_Adset2_Ad1</t>
        </is>
      </c>
      <c r="F701" t="inlineStr">
        <is>
          <t>Natuf</t>
        </is>
      </c>
      <c r="G701" t="inlineStr">
        <is>
          <t>New Lead</t>
        </is>
      </c>
      <c r="H701" s="39" t="str">
        <f>IF(ISNUMBER(MATCH(G701,QualityStatuses,0)),"Quality Lead","Non-Quality Lead")</f>
        <v>Non-Quality Lead</v>
      </c>
      <c r="I701" t="inlineStr">
        <is>
          <t>2026-10</t>
        </is>
      </c>
      <c r="J701" t="inlineStr">
        <is>
          <t>Wk of 2026-10-26</t>
        </is>
      </c>
      <c r="K701" t="inlineStr">
        <is>
          <t>(Unassigned)</t>
        </is>
      </c>
      <c r="L701" t="inlineStr">
        <is>
          <t>Facebook</t>
        </is>
      </c>
      <c r="M701" t="inlineStr">
        <is>
          <t>Direct (campaign tagged in CRM)</t>
        </is>
      </c>
      <c r="N701" t="inlineStr">
        <is>
          <t>6adf2c4235fb8993916c22b6</t>
        </is>
      </c>
      <c r="O701" t="n">
        <v>1</v>
      </c>
      <c r="P701" s="40">
        <f>IF(A701="Lead",IF(ISNUMBER(MATCH(G701,QualityStatuses,0)),1,0),0)</f>
        <v>0</v>
      </c>
      <c r="Q701" s="40">
        <f>IF(A701="Lead",IF(G701="New Lead",0,1),0)</f>
        <v>0</v>
      </c>
      <c r="R701" s="40">
        <f>IF(A701="Lead",IF(G701="Lost",1,0),0)</f>
        <v>0</v>
      </c>
      <c r="S701" t="n">
        <v>0</v>
      </c>
      <c r="T701" t="n">
        <v>0</v>
      </c>
      <c r="U701" t="n">
        <v>0</v>
      </c>
      <c r="V701" t="n">
        <v>0</v>
      </c>
      <c r="W701" t="n">
        <v>0</v>
      </c>
      <c r="X701" t="n">
        <v>0</v>
      </c>
      <c r="Y701">
        <f>IF(AND(A701="Lead",COUNTIF(MetaCamps,C701)&gt;0),1,0)</f>
        <v>1</v>
      </c>
      <c r="Z701">
        <f>IF(Y701=1,P701,0)</f>
        <v>0</v>
      </c>
    </row>
    <row r="702">
      <c r="A702" t="inlineStr">
        <is>
          <t>Lead</t>
        </is>
      </c>
      <c r="B702" s="39" t="str">
        <f>IFERROR(INDEX(CampTypes,MATCH(C702,CampList,0)),"Unattributed")</f>
        <v>New</v>
      </c>
      <c r="C702" t="inlineStr">
        <is>
          <t>ABO | Natuf | Leads | Master Franchise | India | Oct26 | V1</t>
        </is>
      </c>
      <c r="D702" t="inlineStr">
        <is>
          <t>Natuf | Business Owners | Tier1 + Growth Cities | Oct26 | V1</t>
        </is>
      </c>
      <c r="E702" t="inlineStr">
        <is>
          <t>Natuf | Static | Become A Levantine Food | V1</t>
        </is>
      </c>
      <c r="F702" t="inlineStr">
        <is>
          <t>Natuf_MF</t>
        </is>
      </c>
      <c r="G702" t="inlineStr">
        <is>
          <t>Lost</t>
        </is>
      </c>
      <c r="H702" s="39" t="str">
        <f>IF(ISNUMBER(MATCH(G702,QualityStatuses,0)),"Quality Lead","Non-Quality Lead")</f>
        <v>Non-Quality Lead</v>
      </c>
      <c r="I702" t="inlineStr">
        <is>
          <t>2026-10</t>
        </is>
      </c>
      <c r="J702" t="inlineStr">
        <is>
          <t>Wk of 2026-10-26</t>
        </is>
      </c>
      <c r="K702" t="inlineStr">
        <is>
          <t>Tejaswini Tarigopula</t>
        </is>
      </c>
      <c r="L702" t="inlineStr">
        <is>
          <t>Facebook</t>
        </is>
      </c>
      <c r="M702" t="inlineStr">
        <is>
          <t>Direct (campaign tagged in CRM)</t>
        </is>
      </c>
      <c r="N702" t="inlineStr">
        <is>
          <t>6adf2c3da14b680dc7119cec</t>
        </is>
      </c>
      <c r="O702" t="n">
        <v>1</v>
      </c>
      <c r="P702" s="40">
        <f>IF(A702="Lead",IF(ISNUMBER(MATCH(G702,QualityStatuses,0)),1,0),0)</f>
        <v>0</v>
      </c>
      <c r="Q702" s="40">
        <f>IF(A702="Lead",IF(G702="New Lead",0,1),0)</f>
        <v>1</v>
      </c>
      <c r="R702" s="40">
        <f>IF(A702="Lead",IF(G702="Lost",1,0),0)</f>
        <v>1</v>
      </c>
      <c r="S702" t="n">
        <v>1</v>
      </c>
      <c r="T702" t="n">
        <v>1</v>
      </c>
      <c r="U702" t="n">
        <v>0</v>
      </c>
      <c r="V702" t="n">
        <v>0</v>
      </c>
      <c r="W702" t="n">
        <v>0</v>
      </c>
      <c r="X702" t="n">
        <v>0</v>
      </c>
      <c r="Y702">
        <f>IF(AND(A702="Lead",COUNTIF(MetaCamps,C702)&gt;0),1,0)</f>
        <v>1</v>
      </c>
      <c r="Z702">
        <f>IF(Y702=1,P702,0)</f>
        <v>0</v>
      </c>
    </row>
    <row r="703">
      <c r="A703" t="inlineStr">
        <is>
          <t>Lead</t>
        </is>
      </c>
      <c r="B703" s="39" t="str">
        <f>IFERROR(INDEX(CampTypes,MATCH(C703,CampList,0)),"Unattributed")</f>
        <v>Old</v>
      </c>
      <c r="C703" t="inlineStr">
        <is>
          <t>E_Karan_Natuf_All_07072026</t>
        </is>
      </c>
      <c r="D703" t="inlineStr">
        <is>
          <t>E_Karan_Natuf_Express_07072026_Adset1</t>
        </is>
      </c>
      <c r="E703" t="inlineStr">
        <is>
          <t>E_Karan_Natuf_Express_07072026_Adset2_Ad1 – Copy</t>
        </is>
      </c>
      <c r="F703" t="inlineStr">
        <is>
          <t>Natuf</t>
        </is>
      </c>
      <c r="G703" t="inlineStr">
        <is>
          <t>New Lead</t>
        </is>
      </c>
      <c r="H703" s="39" t="str">
        <f>IF(ISNUMBER(MATCH(G703,QualityStatuses,0)),"Quality Lead","Non-Quality Lead")</f>
        <v>Non-Quality Lead</v>
      </c>
      <c r="I703" t="inlineStr">
        <is>
          <t>2026-10</t>
        </is>
      </c>
      <c r="J703" t="inlineStr">
        <is>
          <t>Wk of 2026-10-26</t>
        </is>
      </c>
      <c r="K703" t="inlineStr">
        <is>
          <t>(Unassigned)</t>
        </is>
      </c>
      <c r="L703" t="inlineStr">
        <is>
          <t>Facebook</t>
        </is>
      </c>
      <c r="M703" t="inlineStr">
        <is>
          <t>Direct (campaign tagged in CRM)</t>
        </is>
      </c>
      <c r="N703" t="inlineStr">
        <is>
          <t>6adf2bbe957c762f02f46b98</t>
        </is>
      </c>
      <c r="O703" t="n">
        <v>1</v>
      </c>
      <c r="P703" s="40">
        <f>IF(A703="Lead",IF(ISNUMBER(MATCH(G703,QualityStatuses,0)),1,0),0)</f>
        <v>0</v>
      </c>
      <c r="Q703" s="40">
        <f>IF(A703="Lead",IF(G703="New Lead",0,1),0)</f>
        <v>0</v>
      </c>
      <c r="R703" s="40">
        <f>IF(A703="Lead",IF(G703="Lost",1,0),0)</f>
        <v>0</v>
      </c>
      <c r="S703" t="n">
        <v>0</v>
      </c>
      <c r="T703" t="n">
        <v>0</v>
      </c>
      <c r="U703" t="n">
        <v>0</v>
      </c>
      <c r="V703" t="n">
        <v>0</v>
      </c>
      <c r="W703" t="n">
        <v>0</v>
      </c>
      <c r="X703" t="n">
        <v>0</v>
      </c>
      <c r="Y703">
        <f>IF(AND(A703="Lead",COUNTIF(MetaCamps,C703)&gt;0),1,0)</f>
        <v>1</v>
      </c>
      <c r="Z703">
        <f>IF(Y703=1,P703,0)</f>
        <v>0</v>
      </c>
    </row>
    <row r="704">
      <c r="A704" t="inlineStr">
        <is>
          <t>Lead</t>
        </is>
      </c>
      <c r="B704" s="39" t="str">
        <f>IFERROR(INDEX(CampTypes,MATCH(C704,CampList,0)),"Unattributed")</f>
        <v>New</v>
      </c>
      <c r="C704" t="inlineStr">
        <is>
          <t>ABO | Natuf | Leads | Unit Franchise | India | Oct26 | V1</t>
        </is>
      </c>
      <c r="D704" t="inlineStr">
        <is>
          <t>Natuf | LAL 1% | India | Jul26 | V1</t>
        </is>
      </c>
      <c r="E704" t="inlineStr">
        <is>
          <t>Natuf | Reel | Brand Ambassador | Heard Of Owning A Cafe | V1</t>
        </is>
      </c>
      <c r="F704" t="inlineStr">
        <is>
          <t>In House Natuf</t>
        </is>
      </c>
      <c r="G704" t="inlineStr">
        <is>
          <t>Details Shared</t>
        </is>
      </c>
      <c r="H704" s="39" t="str">
        <f>IF(ISNUMBER(MATCH(G704,QualityStatuses,0)),"Quality Lead","Non-Quality Lead")</f>
        <v>Quality Lead</v>
      </c>
      <c r="I704" t="inlineStr">
        <is>
          <t>2026-10</t>
        </is>
      </c>
      <c r="J704" t="inlineStr">
        <is>
          <t>Wk of 2026-10-26</t>
        </is>
      </c>
      <c r="K704" t="inlineStr">
        <is>
          <t>Tejaswini Tarigopula</t>
        </is>
      </c>
      <c r="L704" t="inlineStr">
        <is>
          <t>Facebook</t>
        </is>
      </c>
      <c r="M704" t="inlineStr">
        <is>
          <t>Direct (campaign tagged in CRM)</t>
        </is>
      </c>
      <c r="N704" t="inlineStr">
        <is>
          <t>6adf275fedadc428a3f4c7f8</t>
        </is>
      </c>
      <c r="O704" t="n">
        <v>1</v>
      </c>
      <c r="P704" s="40">
        <f>IF(A704="Lead",IF(ISNUMBER(MATCH(G704,QualityStatuses,0)),1,0),0)</f>
        <v>1</v>
      </c>
      <c r="Q704" s="40">
        <f>IF(A704="Lead",IF(G704="New Lead",0,1),0)</f>
        <v>1</v>
      </c>
      <c r="R704" s="40">
        <f>IF(A704="Lead",IF(G704="Lost",1,0),0)</f>
        <v>0</v>
      </c>
      <c r="S704" t="n">
        <v>4</v>
      </c>
      <c r="T704" t="n">
        <v>3</v>
      </c>
      <c r="U704" t="n">
        <v>0</v>
      </c>
      <c r="V704" t="n">
        <v>0</v>
      </c>
      <c r="W704" t="n">
        <v>0</v>
      </c>
      <c r="X704" t="n">
        <v>0</v>
      </c>
      <c r="Y704">
        <f>IF(AND(A704="Lead",COUNTIF(MetaCamps,C704)&gt;0),1,0)</f>
        <v>1</v>
      </c>
      <c r="Z704">
        <f>IF(Y704=1,P704,0)</f>
        <v>1</v>
      </c>
    </row>
    <row r="705">
      <c r="A705" t="inlineStr">
        <is>
          <t>Lead</t>
        </is>
      </c>
      <c r="B705" s="39" t="str">
        <f>IFERROR(INDEX(CampTypes,MATCH(C705,CampList,0)),"Unattributed")</f>
        <v>New</v>
      </c>
      <c r="C705" t="inlineStr">
        <is>
          <t>ABO | Natuf | Leads | Unit Franchise | India | Oct26 | V1</t>
        </is>
      </c>
      <c r="D705" t="inlineStr">
        <is>
          <t>Natuf | Investors | Tier1 + Growth Cities | Oct26 | V1</t>
        </is>
      </c>
      <c r="E705" t="inlineStr">
        <is>
          <t>Natuf | Reel | Brand Ambassador | Heard Of Owning A Cafe | V1</t>
        </is>
      </c>
      <c r="F705" t="inlineStr">
        <is>
          <t>In House Natuf</t>
        </is>
      </c>
      <c r="G705" t="inlineStr">
        <is>
          <t>New Lead</t>
        </is>
      </c>
      <c r="H705" s="39" t="str">
        <f>IF(ISNUMBER(MATCH(G705,QualityStatuses,0)),"Quality Lead","Non-Quality Lead")</f>
        <v>Non-Quality Lead</v>
      </c>
      <c r="I705" t="inlineStr">
        <is>
          <t>2026-10</t>
        </is>
      </c>
      <c r="J705" t="inlineStr">
        <is>
          <t>Wk of 2026-10-26</t>
        </is>
      </c>
      <c r="K705" t="inlineStr">
        <is>
          <t>(Unassigned)</t>
        </is>
      </c>
      <c r="L705" t="inlineStr">
        <is>
          <t>Facebook</t>
        </is>
      </c>
      <c r="M705" t="inlineStr">
        <is>
          <t>Direct (campaign tagged in CRM)</t>
        </is>
      </c>
      <c r="N705" t="inlineStr">
        <is>
          <t>6adf264cd57d775da26b20bc</t>
        </is>
      </c>
      <c r="O705" t="n">
        <v>1</v>
      </c>
      <c r="P705" s="40">
        <f>IF(A705="Lead",IF(ISNUMBER(MATCH(G705,QualityStatuses,0)),1,0),0)</f>
        <v>0</v>
      </c>
      <c r="Q705" s="40">
        <f>IF(A705="Lead",IF(G705="New Lead",0,1),0)</f>
        <v>0</v>
      </c>
      <c r="R705" s="40">
        <f>IF(A705="Lead",IF(G705="Lost",1,0),0)</f>
        <v>0</v>
      </c>
      <c r="S705" t="n">
        <v>0</v>
      </c>
      <c r="T705" t="n">
        <v>0</v>
      </c>
      <c r="U705" t="n">
        <v>0</v>
      </c>
      <c r="V705" t="n">
        <v>0</v>
      </c>
      <c r="W705" t="n">
        <v>0</v>
      </c>
      <c r="X705" t="n">
        <v>0</v>
      </c>
      <c r="Y705">
        <f>IF(AND(A705="Lead",COUNTIF(MetaCamps,C705)&gt;0),1,0)</f>
        <v>1</v>
      </c>
      <c r="Z705">
        <f>IF(Y705=1,P705,0)</f>
        <v>0</v>
      </c>
    </row>
    <row r="706">
      <c r="A706" t="inlineStr">
        <is>
          <t>Lead</t>
        </is>
      </c>
      <c r="B706" s="39" t="str">
        <f>IFERROR(INDEX(CampTypes,MATCH(C706,CampList,0)),"Unattributed")</f>
        <v>New</v>
      </c>
      <c r="C706" t="inlineStr">
        <is>
          <t>ABO | Natuf | Leads | Unit Franchise | India | Oct26 | V1</t>
        </is>
      </c>
      <c r="D706" t="inlineStr">
        <is>
          <t>Natuf | LAL 1% | India | Jul26 | V1</t>
        </is>
      </c>
      <c r="E706" t="inlineStr">
        <is>
          <t>Natuf | Reel | Brand Ambassador | Heard Of Owning A Cafe | V1</t>
        </is>
      </c>
      <c r="F706" t="inlineStr">
        <is>
          <t>In House Natuf</t>
        </is>
      </c>
      <c r="G706" t="inlineStr">
        <is>
          <t>New Lead</t>
        </is>
      </c>
      <c r="H706" s="39" t="str">
        <f>IF(ISNUMBER(MATCH(G706,QualityStatuses,0)),"Quality Lead","Non-Quality Lead")</f>
        <v>Non-Quality Lead</v>
      </c>
      <c r="I706" t="inlineStr">
        <is>
          <t>2026-10</t>
        </is>
      </c>
      <c r="J706" t="inlineStr">
        <is>
          <t>Wk of 2026-10-26</t>
        </is>
      </c>
      <c r="K706" t="inlineStr">
        <is>
          <t>(Unassigned)</t>
        </is>
      </c>
      <c r="L706" t="inlineStr">
        <is>
          <t>Facebook</t>
        </is>
      </c>
      <c r="M706" t="inlineStr">
        <is>
          <t>Direct (campaign tagged in CRM)</t>
        </is>
      </c>
      <c r="N706" t="inlineStr">
        <is>
          <t>6adf25dec47c7fc961734d08</t>
        </is>
      </c>
      <c r="O706" t="n">
        <v>1</v>
      </c>
      <c r="P706" s="40">
        <f>IF(A706="Lead",IF(ISNUMBER(MATCH(G706,QualityStatuses,0)),1,0),0)</f>
        <v>0</v>
      </c>
      <c r="Q706" s="40">
        <f>IF(A706="Lead",IF(G706="New Lead",0,1),0)</f>
        <v>0</v>
      </c>
      <c r="R706" s="40">
        <f>IF(A706="Lead",IF(G706="Lost",1,0),0)</f>
        <v>0</v>
      </c>
      <c r="S706" t="n">
        <v>0</v>
      </c>
      <c r="T706" t="n">
        <v>0</v>
      </c>
      <c r="U706" t="n">
        <v>0</v>
      </c>
      <c r="V706" t="n">
        <v>0</v>
      </c>
      <c r="W706" t="n">
        <v>0</v>
      </c>
      <c r="X706" t="n">
        <v>0</v>
      </c>
      <c r="Y706">
        <f>IF(AND(A706="Lead",COUNTIF(MetaCamps,C706)&gt;0),1,0)</f>
        <v>1</v>
      </c>
      <c r="Z706">
        <f>IF(Y706=1,P706,0)</f>
        <v>0</v>
      </c>
    </row>
    <row r="707">
      <c r="A707" t="inlineStr">
        <is>
          <t>Lead</t>
        </is>
      </c>
      <c r="B707" s="39" t="str">
        <f>IFERROR(INDEX(CampTypes,MATCH(C707,CampList,0)),"Unattributed")</f>
        <v>New</v>
      </c>
      <c r="C707" t="inlineStr">
        <is>
          <t>ABO | Natuf | Leads | Unit Franchise | India | Oct26 | V1</t>
        </is>
      </c>
      <c r="D707" t="inlineStr">
        <is>
          <t>Natuf | Broad | Tier1 + Growth Cities | Oct26 | V1</t>
        </is>
      </c>
      <c r="E707" t="inlineStr">
        <is>
          <t>Natuf | Reel | Brand Ambassador | Heard Of Owning A Cafe | V1</t>
        </is>
      </c>
      <c r="F707" t="inlineStr">
        <is>
          <t>In House Natuf</t>
        </is>
      </c>
      <c r="G707" t="inlineStr">
        <is>
          <t>Attempt 1</t>
        </is>
      </c>
      <c r="H707" s="39" t="str">
        <f>IF(ISNUMBER(MATCH(G707,QualityStatuses,0)),"Quality Lead","Non-Quality Lead")</f>
        <v>Non-Quality Lead</v>
      </c>
      <c r="I707" t="inlineStr">
        <is>
          <t>2026-10</t>
        </is>
      </c>
      <c r="J707" t="inlineStr">
        <is>
          <t>Wk of 2026-10-26</t>
        </is>
      </c>
      <c r="K707" t="inlineStr">
        <is>
          <t>Tejaswini Tarigopula</t>
        </is>
      </c>
      <c r="L707" t="inlineStr">
        <is>
          <t>Facebook</t>
        </is>
      </c>
      <c r="M707" t="inlineStr">
        <is>
          <t>Direct (campaign tagged in CRM)</t>
        </is>
      </c>
      <c r="N707" t="inlineStr">
        <is>
          <t>6adf253d9d19fd2f0de735b8</t>
        </is>
      </c>
      <c r="O707" t="n">
        <v>1</v>
      </c>
      <c r="P707" s="40">
        <f>IF(A707="Lead",IF(ISNUMBER(MATCH(G707,QualityStatuses,0)),1,0),0)</f>
        <v>0</v>
      </c>
      <c r="Q707" s="40">
        <f>IF(A707="Lead",IF(G707="New Lead",0,1),0)</f>
        <v>1</v>
      </c>
      <c r="R707" s="40">
        <f>IF(A707="Lead",IF(G707="Lost",1,0),0)</f>
        <v>0</v>
      </c>
      <c r="S707" t="n">
        <v>1</v>
      </c>
      <c r="T707" t="n">
        <v>0</v>
      </c>
      <c r="U707" t="n">
        <v>0</v>
      </c>
      <c r="V707" t="n">
        <v>0</v>
      </c>
      <c r="W707" t="n">
        <v>0</v>
      </c>
      <c r="X707" t="n">
        <v>0</v>
      </c>
      <c r="Y707">
        <f>IF(AND(A707="Lead",COUNTIF(MetaCamps,C707)&gt;0),1,0)</f>
        <v>1</v>
      </c>
      <c r="Z707">
        <f>IF(Y707=1,P707,0)</f>
        <v>0</v>
      </c>
    </row>
    <row r="708">
      <c r="A708" t="inlineStr">
        <is>
          <t>Lead</t>
        </is>
      </c>
      <c r="B708" s="39" t="str">
        <f>IFERROR(INDEX(CampTypes,MATCH(C708,CampList,0)),"Unattributed")</f>
        <v>New</v>
      </c>
      <c r="C708" t="inlineStr">
        <is>
          <t>ABO | Natuf | Leads | Unit Franchise | India | Oct26 | V1</t>
        </is>
      </c>
      <c r="D708" t="inlineStr">
        <is>
          <t>Natuf | LAL 1% | India | Jul26 | V1</t>
        </is>
      </c>
      <c r="E708" t="inlineStr">
        <is>
          <t>Natuf | Reel | Brand Ambassador | Heard Of Owning A Cafe | V1</t>
        </is>
      </c>
      <c r="F708" t="inlineStr">
        <is>
          <t>In House Natuf</t>
        </is>
      </c>
      <c r="G708" t="inlineStr">
        <is>
          <t>New Lead</t>
        </is>
      </c>
      <c r="H708" s="39" t="str">
        <f>IF(ISNUMBER(MATCH(G708,QualityStatuses,0)),"Quality Lead","Non-Quality Lead")</f>
        <v>Non-Quality Lead</v>
      </c>
      <c r="I708" t="inlineStr">
        <is>
          <t>2026-10</t>
        </is>
      </c>
      <c r="J708" t="inlineStr">
        <is>
          <t>Wk of 2026-10-26</t>
        </is>
      </c>
      <c r="K708" t="inlineStr">
        <is>
          <t>(Unassigned)</t>
        </is>
      </c>
      <c r="L708" t="inlineStr">
        <is>
          <t>Facebook</t>
        </is>
      </c>
      <c r="M708" t="inlineStr">
        <is>
          <t>Direct (campaign tagged in CRM)</t>
        </is>
      </c>
      <c r="N708" t="inlineStr">
        <is>
          <t>6adf2445b1f2d4181ef9dbd5</t>
        </is>
      </c>
      <c r="O708" t="n">
        <v>1</v>
      </c>
      <c r="P708" s="40">
        <f>IF(A708="Lead",IF(ISNUMBER(MATCH(G708,QualityStatuses,0)),1,0),0)</f>
        <v>0</v>
      </c>
      <c r="Q708" s="40">
        <f>IF(A708="Lead",IF(G708="New Lead",0,1),0)</f>
        <v>0</v>
      </c>
      <c r="R708" s="40">
        <f>IF(A708="Lead",IF(G708="Lost",1,0),0)</f>
        <v>0</v>
      </c>
      <c r="S708" t="n">
        <v>0</v>
      </c>
      <c r="T708" t="n">
        <v>0</v>
      </c>
      <c r="U708" t="n">
        <v>0</v>
      </c>
      <c r="V708" t="n">
        <v>0</v>
      </c>
      <c r="W708" t="n">
        <v>0</v>
      </c>
      <c r="X708" t="n">
        <v>0</v>
      </c>
      <c r="Y708">
        <f>IF(AND(A708="Lead",COUNTIF(MetaCamps,C708)&gt;0),1,0)</f>
        <v>1</v>
      </c>
      <c r="Z708">
        <f>IF(Y708=1,P708,0)</f>
        <v>0</v>
      </c>
    </row>
    <row r="709">
      <c r="A709" t="inlineStr">
        <is>
          <t>Lead</t>
        </is>
      </c>
      <c r="B709" s="39" t="str">
        <f>IFERROR(INDEX(CampTypes,MATCH(C709,CampList,0)),"Unattributed")</f>
        <v>New</v>
      </c>
      <c r="C709" t="inlineStr">
        <is>
          <t>ABO | Natuf | Leads | Unit Franchise | India | Oct26 | V1</t>
        </is>
      </c>
      <c r="D709" t="inlineStr">
        <is>
          <t>Natuf | Business Owners | Tier1 + Growth Cities | Oct26 | V1</t>
        </is>
      </c>
      <c r="E709" t="inlineStr">
        <is>
          <t>Natuf | Reel | Brand Ambassador | Heard Of Owning A Cafe | V1</t>
        </is>
      </c>
      <c r="F709" t="inlineStr">
        <is>
          <t>In House Natuf</t>
        </is>
      </c>
      <c r="G709" t="inlineStr">
        <is>
          <t>Attempt 1</t>
        </is>
      </c>
      <c r="H709" s="39" t="str">
        <f>IF(ISNUMBER(MATCH(G709,QualityStatuses,0)),"Quality Lead","Non-Quality Lead")</f>
        <v>Non-Quality Lead</v>
      </c>
      <c r="I709" t="inlineStr">
        <is>
          <t>2026-10</t>
        </is>
      </c>
      <c r="J709" t="inlineStr">
        <is>
          <t>Wk of 2026-10-26</t>
        </is>
      </c>
      <c r="K709" t="inlineStr">
        <is>
          <t>Tejaswini Tarigopula</t>
        </is>
      </c>
      <c r="L709" t="inlineStr">
        <is>
          <t>Facebook</t>
        </is>
      </c>
      <c r="M709" t="inlineStr">
        <is>
          <t>Direct (campaign tagged in CRM)</t>
        </is>
      </c>
      <c r="N709" t="inlineStr">
        <is>
          <t>6adf22945cb8c445b74644de</t>
        </is>
      </c>
      <c r="O709" t="n">
        <v>1</v>
      </c>
      <c r="P709" s="40">
        <f>IF(A709="Lead",IF(ISNUMBER(MATCH(G709,QualityStatuses,0)),1,0),0)</f>
        <v>0</v>
      </c>
      <c r="Q709" s="40">
        <f>IF(A709="Lead",IF(G709="New Lead",0,1),0)</f>
        <v>1</v>
      </c>
      <c r="R709" s="40">
        <f>IF(A709="Lead",IF(G709="Lost",1,0),0)</f>
        <v>0</v>
      </c>
      <c r="S709" t="n">
        <v>1</v>
      </c>
      <c r="T709" t="n">
        <v>0</v>
      </c>
      <c r="U709" t="n">
        <v>0</v>
      </c>
      <c r="V709" t="n">
        <v>0</v>
      </c>
      <c r="W709" t="n">
        <v>0</v>
      </c>
      <c r="X709" t="n">
        <v>0</v>
      </c>
      <c r="Y709">
        <f>IF(AND(A709="Lead",COUNTIF(MetaCamps,C709)&gt;0),1,0)</f>
        <v>1</v>
      </c>
      <c r="Z709">
        <f>IF(Y709=1,P709,0)</f>
        <v>0</v>
      </c>
    </row>
    <row r="710">
      <c r="A710" t="inlineStr">
        <is>
          <t>Lead</t>
        </is>
      </c>
      <c r="B710" s="39" t="str">
        <f>IFERROR(INDEX(CampTypes,MATCH(C710,CampList,0)),"Unattributed")</f>
        <v>Old</v>
      </c>
      <c r="C710" t="inlineStr">
        <is>
          <t>E_Karan_Natuf_All_07072026</t>
        </is>
      </c>
      <c r="D710" t="inlineStr">
        <is>
          <t>E_Karan_Natuf_Express_07072026_Adset1</t>
        </is>
      </c>
      <c r="E710" t="inlineStr">
        <is>
          <t>E_Karan_Natuf_Express_07072026_Adset2_Ad1</t>
        </is>
      </c>
      <c r="F710" t="inlineStr">
        <is>
          <t>Natuf</t>
        </is>
      </c>
      <c r="G710" t="inlineStr">
        <is>
          <t>Meeting Conducted</t>
        </is>
      </c>
      <c r="H710" s="39" t="str">
        <f>IF(ISNUMBER(MATCH(G710,QualityStatuses,0)),"Quality Lead","Non-Quality Lead")</f>
        <v>Quality Lead</v>
      </c>
      <c r="I710" t="inlineStr">
        <is>
          <t>2026-10</t>
        </is>
      </c>
      <c r="J710" t="inlineStr">
        <is>
          <t>Wk of 2026-10-26</t>
        </is>
      </c>
      <c r="K710" t="inlineStr">
        <is>
          <t>Tejaswini Tarigopula</t>
        </is>
      </c>
      <c r="L710" t="inlineStr">
        <is>
          <t>Facebook</t>
        </is>
      </c>
      <c r="M710" t="inlineStr">
        <is>
          <t>Direct (campaign tagged in CRM)</t>
        </is>
      </c>
      <c r="N710" t="inlineStr">
        <is>
          <t>6adf20d74e13446c8386cb12</t>
        </is>
      </c>
      <c r="O710" t="n">
        <v>1</v>
      </c>
      <c r="P710" s="40">
        <f>IF(A710="Lead",IF(ISNUMBER(MATCH(G710,QualityStatuses,0)),1,0),0)</f>
        <v>1</v>
      </c>
      <c r="Q710" s="40">
        <f>IF(A710="Lead",IF(G710="New Lead",0,1),0)</f>
        <v>1</v>
      </c>
      <c r="R710" s="40">
        <f>IF(A710="Lead",IF(G710="Lost",1,0),0)</f>
        <v>0</v>
      </c>
      <c r="S710" t="n">
        <v>2</v>
      </c>
      <c r="T710" t="n">
        <v>2</v>
      </c>
      <c r="U710" t="n">
        <v>0</v>
      </c>
      <c r="V710" t="n">
        <v>0</v>
      </c>
      <c r="W710" t="n">
        <v>0</v>
      </c>
      <c r="X710" t="n">
        <v>0</v>
      </c>
      <c r="Y710">
        <f>IF(AND(A710="Lead",COUNTIF(MetaCamps,C710)&gt;0),1,0)</f>
        <v>1</v>
      </c>
      <c r="Z710">
        <f>IF(Y710=1,P710,0)</f>
        <v>1</v>
      </c>
    </row>
    <row r="711">
      <c r="A711" t="inlineStr">
        <is>
          <t>Lead</t>
        </is>
      </c>
      <c r="B711" s="39" t="str">
        <f>IFERROR(INDEX(CampTypes,MATCH(C711,CampList,0)),"Unattributed")</f>
        <v>New</v>
      </c>
      <c r="C711" t="inlineStr">
        <is>
          <t>ABO | Natuf | Leads | Unit Franchise | India | Oct26 | V1</t>
        </is>
      </c>
      <c r="D711" t="inlineStr">
        <is>
          <t>Natuf | Investors | Tier1 + Growth Cities | Oct26 | V1</t>
        </is>
      </c>
      <c r="E711" t="inlineStr">
        <is>
          <t>Natuf | Reel | Brand Ambassador | Heard Of Owning A Cafe | V1</t>
        </is>
      </c>
      <c r="F711" t="inlineStr">
        <is>
          <t>In House Natuf</t>
        </is>
      </c>
      <c r="G711" t="inlineStr">
        <is>
          <t>Connected</t>
        </is>
      </c>
      <c r="H711" s="39" t="str">
        <f>IF(ISNUMBER(MATCH(G711,QualityStatuses,0)),"Quality Lead","Non-Quality Lead")</f>
        <v>Non-Quality Lead</v>
      </c>
      <c r="I711" t="inlineStr">
        <is>
          <t>2026-10</t>
        </is>
      </c>
      <c r="J711" t="inlineStr">
        <is>
          <t>Wk of 2026-10-26</t>
        </is>
      </c>
      <c r="K711" t="inlineStr">
        <is>
          <t>Tejaswini Tarigopula</t>
        </is>
      </c>
      <c r="L711" t="inlineStr">
        <is>
          <t>Facebook</t>
        </is>
      </c>
      <c r="M711" t="inlineStr">
        <is>
          <t>Direct (campaign tagged in CRM)</t>
        </is>
      </c>
      <c r="N711" t="inlineStr">
        <is>
          <t>6adf1fbfd0e6a7a5ef1b988e</t>
        </is>
      </c>
      <c r="O711" t="n">
        <v>1</v>
      </c>
      <c r="P711" s="40">
        <f>IF(A711="Lead",IF(ISNUMBER(MATCH(G711,QualityStatuses,0)),1,0),0)</f>
        <v>0</v>
      </c>
      <c r="Q711" s="40">
        <f>IF(A711="Lead",IF(G711="New Lead",0,1),0)</f>
        <v>1</v>
      </c>
      <c r="R711" s="40">
        <f>IF(A711="Lead",IF(G711="Lost",1,0),0)</f>
        <v>0</v>
      </c>
      <c r="S711" t="n">
        <v>1</v>
      </c>
      <c r="T711" t="n">
        <v>1</v>
      </c>
      <c r="U711" t="n">
        <v>0</v>
      </c>
      <c r="V711" t="n">
        <v>0</v>
      </c>
      <c r="W711" t="n">
        <v>0</v>
      </c>
      <c r="X711" t="n">
        <v>0</v>
      </c>
      <c r="Y711">
        <f>IF(AND(A711="Lead",COUNTIF(MetaCamps,C711)&gt;0),1,0)</f>
        <v>1</v>
      </c>
      <c r="Z711">
        <f>IF(Y711=1,P711,0)</f>
        <v>0</v>
      </c>
    </row>
    <row r="712">
      <c r="A712" t="inlineStr">
        <is>
          <t>Lead</t>
        </is>
      </c>
      <c r="B712" s="39" t="str">
        <f>IFERROR(INDEX(CampTypes,MATCH(C712,CampList,0)),"Unattributed")</f>
        <v>New</v>
      </c>
      <c r="C712" t="inlineStr">
        <is>
          <t>ABO | Natuf | Leads | Unit Franchise | India | Oct26 | V1</t>
        </is>
      </c>
      <c r="D712" t="inlineStr">
        <is>
          <t>Natuf | Broad | Tier1 + Growth Cities | Oct26 | V1</t>
        </is>
      </c>
      <c r="E712" t="inlineStr">
        <is>
          <t>Natuf | Reel | Brand Ambassador | Heard Of Owning A Cafe | V1</t>
        </is>
      </c>
      <c r="F712" t="inlineStr">
        <is>
          <t>In House Natuf</t>
        </is>
      </c>
      <c r="G712" t="inlineStr">
        <is>
          <t>New Lead</t>
        </is>
      </c>
      <c r="H712" s="39" t="str">
        <f>IF(ISNUMBER(MATCH(G712,QualityStatuses,0)),"Quality Lead","Non-Quality Lead")</f>
        <v>Non-Quality Lead</v>
      </c>
      <c r="I712" t="inlineStr">
        <is>
          <t>2026-10</t>
        </is>
      </c>
      <c r="J712" t="inlineStr">
        <is>
          <t>Wk of 2026-10-26</t>
        </is>
      </c>
      <c r="K712" t="inlineStr">
        <is>
          <t>(Unassigned)</t>
        </is>
      </c>
      <c r="L712" t="inlineStr">
        <is>
          <t>Facebook</t>
        </is>
      </c>
      <c r="M712" t="inlineStr">
        <is>
          <t>Direct (campaign tagged in CRM)</t>
        </is>
      </c>
      <c r="N712" t="inlineStr">
        <is>
          <t>6adf1f5aa14d5ec3e9547c55</t>
        </is>
      </c>
      <c r="O712" t="n">
        <v>1</v>
      </c>
      <c r="P712" s="40">
        <f>IF(A712="Lead",IF(ISNUMBER(MATCH(G712,QualityStatuses,0)),1,0),0)</f>
        <v>0</v>
      </c>
      <c r="Q712" s="40">
        <f>IF(A712="Lead",IF(G712="New Lead",0,1),0)</f>
        <v>0</v>
      </c>
      <c r="R712" s="40">
        <f>IF(A712="Lead",IF(G712="Lost",1,0),0)</f>
        <v>0</v>
      </c>
      <c r="S712" t="n">
        <v>0</v>
      </c>
      <c r="T712" t="n">
        <v>0</v>
      </c>
      <c r="U712" t="n">
        <v>0</v>
      </c>
      <c r="V712" t="n">
        <v>0</v>
      </c>
      <c r="W712" t="n">
        <v>0</v>
      </c>
      <c r="X712" t="n">
        <v>0</v>
      </c>
      <c r="Y712">
        <f>IF(AND(A712="Lead",COUNTIF(MetaCamps,C712)&gt;0),1,0)</f>
        <v>1</v>
      </c>
      <c r="Z712">
        <f>IF(Y712=1,P712,0)</f>
        <v>0</v>
      </c>
    </row>
    <row r="713">
      <c r="A713" t="inlineStr">
        <is>
          <t>Lead</t>
        </is>
      </c>
      <c r="B713" s="39" t="str">
        <f>IFERROR(INDEX(CampTypes,MATCH(C713,CampList,0)),"Unattributed")</f>
        <v>New</v>
      </c>
      <c r="C713" t="inlineStr">
        <is>
          <t>ABO | Natuf | Leads | Unit Franchise | India | Oct26 | V1</t>
        </is>
      </c>
      <c r="D713" t="inlineStr">
        <is>
          <t>Natuf | Investors | Tier1 + Growth Cities | Oct26 | V1</t>
        </is>
      </c>
      <c r="E713" t="inlineStr">
        <is>
          <t>Natuf | Reel | Brand Ambassador | Heard Of Owning A Cafe | V1</t>
        </is>
      </c>
      <c r="F713" t="inlineStr">
        <is>
          <t>In House Natuf</t>
        </is>
      </c>
      <c r="G713" t="inlineStr">
        <is>
          <t>Connected</t>
        </is>
      </c>
      <c r="H713" s="39" t="str">
        <f>IF(ISNUMBER(MATCH(G713,QualityStatuses,0)),"Quality Lead","Non-Quality Lead")</f>
        <v>Non-Quality Lead</v>
      </c>
      <c r="I713" t="inlineStr">
        <is>
          <t>2026-10</t>
        </is>
      </c>
      <c r="J713" t="inlineStr">
        <is>
          <t>Wk of 2026-10-26</t>
        </is>
      </c>
      <c r="K713" t="inlineStr">
        <is>
          <t>Tejaswini Tarigopula</t>
        </is>
      </c>
      <c r="L713" t="inlineStr">
        <is>
          <t>Facebook</t>
        </is>
      </c>
      <c r="M713" t="inlineStr">
        <is>
          <t>Direct (campaign tagged in CRM)</t>
        </is>
      </c>
      <c r="N713" t="inlineStr">
        <is>
          <t>6adf1d7bf2da2ca26dd29a60</t>
        </is>
      </c>
      <c r="O713" t="n">
        <v>1</v>
      </c>
      <c r="P713" s="40">
        <f>IF(A713="Lead",IF(ISNUMBER(MATCH(G713,QualityStatuses,0)),1,0),0)</f>
        <v>0</v>
      </c>
      <c r="Q713" s="40">
        <f>IF(A713="Lead",IF(G713="New Lead",0,1),0)</f>
        <v>1</v>
      </c>
      <c r="R713" s="40">
        <f>IF(A713="Lead",IF(G713="Lost",1,0),0)</f>
        <v>0</v>
      </c>
      <c r="S713" t="n">
        <v>2</v>
      </c>
      <c r="T713" t="n">
        <v>0</v>
      </c>
      <c r="U713" t="n">
        <v>0</v>
      </c>
      <c r="V713" t="n">
        <v>0</v>
      </c>
      <c r="W713" t="n">
        <v>0</v>
      </c>
      <c r="X713" t="n">
        <v>0</v>
      </c>
      <c r="Y713">
        <f>IF(AND(A713="Lead",COUNTIF(MetaCamps,C713)&gt;0),1,0)</f>
        <v>1</v>
      </c>
      <c r="Z713">
        <f>IF(Y713=1,P713,0)</f>
        <v>0</v>
      </c>
    </row>
    <row r="714">
      <c r="A714" t="inlineStr">
        <is>
          <t>Lead</t>
        </is>
      </c>
      <c r="B714" s="39" t="str">
        <f>IFERROR(INDEX(CampTypes,MATCH(C714,CampList,0)),"Unattributed")</f>
        <v>New</v>
      </c>
      <c r="C714" t="inlineStr">
        <is>
          <t>ABO | Natuf | Leads | Unit Franchise | India | Oct26 | V1</t>
        </is>
      </c>
      <c r="D714" t="inlineStr">
        <is>
          <t>Natuf | Investors | Tier1 + Growth Cities | Oct26 | V1</t>
        </is>
      </c>
      <c r="E714" t="inlineStr">
        <is>
          <t>Natuf | Reel | Brand Ambassador | Heard Of Owning A Cafe | V1</t>
        </is>
      </c>
      <c r="F714" t="inlineStr">
        <is>
          <t>In House Natuf</t>
        </is>
      </c>
      <c r="G714" t="inlineStr">
        <is>
          <t>New Lead</t>
        </is>
      </c>
      <c r="H714" s="39" t="str">
        <f>IF(ISNUMBER(MATCH(G714,QualityStatuses,0)),"Quality Lead","Non-Quality Lead")</f>
        <v>Non-Quality Lead</v>
      </c>
      <c r="I714" t="inlineStr">
        <is>
          <t>2026-10</t>
        </is>
      </c>
      <c r="J714" t="inlineStr">
        <is>
          <t>Wk of 2026-10-26</t>
        </is>
      </c>
      <c r="K714" t="inlineStr">
        <is>
          <t>(Unassigned)</t>
        </is>
      </c>
      <c r="L714" t="inlineStr">
        <is>
          <t>Facebook</t>
        </is>
      </c>
      <c r="M714" t="inlineStr">
        <is>
          <t>Direct (campaign tagged in CRM)</t>
        </is>
      </c>
      <c r="N714" t="inlineStr">
        <is>
          <t>6adf1a75e419aa9a954ec7a7</t>
        </is>
      </c>
      <c r="O714" t="n">
        <v>1</v>
      </c>
      <c r="P714" s="40">
        <f>IF(A714="Lead",IF(ISNUMBER(MATCH(G714,QualityStatuses,0)),1,0),0)</f>
        <v>0</v>
      </c>
      <c r="Q714" s="40">
        <f>IF(A714="Lead",IF(G714="New Lead",0,1),0)</f>
        <v>0</v>
      </c>
      <c r="R714" s="40">
        <f>IF(A714="Lead",IF(G714="Lost",1,0),0)</f>
        <v>0</v>
      </c>
      <c r="S714" t="n">
        <v>0</v>
      </c>
      <c r="T714" t="n">
        <v>0</v>
      </c>
      <c r="U714" t="n">
        <v>0</v>
      </c>
      <c r="V714" t="n">
        <v>0</v>
      </c>
      <c r="W714" t="n">
        <v>0</v>
      </c>
      <c r="X714" t="n">
        <v>0</v>
      </c>
      <c r="Y714">
        <f>IF(AND(A714="Lead",COUNTIF(MetaCamps,C714)&gt;0),1,0)</f>
        <v>1</v>
      </c>
      <c r="Z714">
        <f>IF(Y714=1,P714,0)</f>
        <v>0</v>
      </c>
    </row>
    <row r="715">
      <c r="A715" t="inlineStr">
        <is>
          <t>Lead</t>
        </is>
      </c>
      <c r="B715" s="39" t="str">
        <f>IFERROR(INDEX(CampTypes,MATCH(C715,CampList,0)),"Unattributed")</f>
        <v>New</v>
      </c>
      <c r="C715" t="inlineStr">
        <is>
          <t>ABO | Natuf | Leads | Unit Franchise | India | Oct26 | V1</t>
        </is>
      </c>
      <c r="D715" t="inlineStr">
        <is>
          <t>Natuf | LAL 1% | India | Jul26 | V1</t>
        </is>
      </c>
      <c r="E715" t="inlineStr">
        <is>
          <t>Natuf | Reel | Brand Ambassador | Heard Of Owning A Cafe | V1</t>
        </is>
      </c>
      <c r="F715" t="inlineStr">
        <is>
          <t>In House Natuf</t>
        </is>
      </c>
      <c r="G715" t="inlineStr">
        <is>
          <t>New Lead</t>
        </is>
      </c>
      <c r="H715" s="39" t="str">
        <f>IF(ISNUMBER(MATCH(G715,QualityStatuses,0)),"Quality Lead","Non-Quality Lead")</f>
        <v>Non-Quality Lead</v>
      </c>
      <c r="I715" t="inlineStr">
        <is>
          <t>2026-10</t>
        </is>
      </c>
      <c r="J715" t="inlineStr">
        <is>
          <t>Wk of 2026-10-26</t>
        </is>
      </c>
      <c r="K715" t="inlineStr">
        <is>
          <t>(Unassigned)</t>
        </is>
      </c>
      <c r="L715" t="inlineStr">
        <is>
          <t>Facebook</t>
        </is>
      </c>
      <c r="M715" t="inlineStr">
        <is>
          <t>Direct (campaign tagged in CRM)</t>
        </is>
      </c>
      <c r="N715" t="inlineStr">
        <is>
          <t>6adf194a5cb8c445b7463c1b</t>
        </is>
      </c>
      <c r="O715" t="n">
        <v>1</v>
      </c>
      <c r="P715" s="40">
        <f>IF(A715="Lead",IF(ISNUMBER(MATCH(G715,QualityStatuses,0)),1,0),0)</f>
        <v>0</v>
      </c>
      <c r="Q715" s="40">
        <f>IF(A715="Lead",IF(G715="New Lead",0,1),0)</f>
        <v>0</v>
      </c>
      <c r="R715" s="40">
        <f>IF(A715="Lead",IF(G715="Lost",1,0),0)</f>
        <v>0</v>
      </c>
      <c r="S715" t="n">
        <v>0</v>
      </c>
      <c r="T715" t="n">
        <v>0</v>
      </c>
      <c r="U715" t="n">
        <v>0</v>
      </c>
      <c r="V715" t="n">
        <v>0</v>
      </c>
      <c r="W715" t="n">
        <v>0</v>
      </c>
      <c r="X715" t="n">
        <v>0</v>
      </c>
      <c r="Y715">
        <f>IF(AND(A715="Lead",COUNTIF(MetaCamps,C715)&gt;0),1,0)</f>
        <v>1</v>
      </c>
      <c r="Z715">
        <f>IF(Y715=1,P715,0)</f>
        <v>0</v>
      </c>
    </row>
    <row r="716">
      <c r="A716" t="inlineStr">
        <is>
          <t>Lead</t>
        </is>
      </c>
      <c r="B716" s="39" t="str">
        <f>IFERROR(INDEX(CampTypes,MATCH(C716,CampList,0)),"Unattributed")</f>
        <v>New</v>
      </c>
      <c r="C716" t="inlineStr">
        <is>
          <t>ABO | Natuf | Leads | Unit Franchise | India | Oct26 | V1</t>
        </is>
      </c>
      <c r="D716" t="inlineStr">
        <is>
          <t>Natuf | Investors | Tier1 + Growth Cities | Oct26 | V1</t>
        </is>
      </c>
      <c r="E716" t="inlineStr">
        <is>
          <t>Natuf | Reel | Brand Ambassador | Heard Of Owning A Cafe | V1</t>
        </is>
      </c>
      <c r="F716" t="inlineStr">
        <is>
          <t>In House Natuf</t>
        </is>
      </c>
      <c r="G716" t="inlineStr">
        <is>
          <t>Details Shared</t>
        </is>
      </c>
      <c r="H716" s="39" t="str">
        <f>IF(ISNUMBER(MATCH(G716,QualityStatuses,0)),"Quality Lead","Non-Quality Lead")</f>
        <v>Quality Lead</v>
      </c>
      <c r="I716" t="inlineStr">
        <is>
          <t>2026-10</t>
        </is>
      </c>
      <c r="J716" t="inlineStr">
        <is>
          <t>Wk of 2026-10-26</t>
        </is>
      </c>
      <c r="K716" t="inlineStr">
        <is>
          <t>Vikas Pathak</t>
        </is>
      </c>
      <c r="L716" t="inlineStr">
        <is>
          <t>Facebook</t>
        </is>
      </c>
      <c r="M716" t="inlineStr">
        <is>
          <t>Direct (campaign tagged in CRM)</t>
        </is>
      </c>
      <c r="N716" t="inlineStr">
        <is>
          <t>6adf18a2776935236f0b3356</t>
        </is>
      </c>
      <c r="O716" t="n">
        <v>1</v>
      </c>
      <c r="P716" s="40">
        <f>IF(A716="Lead",IF(ISNUMBER(MATCH(G716,QualityStatuses,0)),1,0),0)</f>
        <v>1</v>
      </c>
      <c r="Q716" s="40">
        <f>IF(A716="Lead",IF(G716="New Lead",0,1),0)</f>
        <v>1</v>
      </c>
      <c r="R716" s="40">
        <f>IF(A716="Lead",IF(G716="Lost",1,0),0)</f>
        <v>0</v>
      </c>
      <c r="S716" t="n">
        <v>4</v>
      </c>
      <c r="T716" t="n">
        <v>1</v>
      </c>
      <c r="U716" t="n">
        <v>0</v>
      </c>
      <c r="V716" t="n">
        <v>0</v>
      </c>
      <c r="W716" t="n">
        <v>0</v>
      </c>
      <c r="X716" t="n">
        <v>0</v>
      </c>
      <c r="Y716">
        <f>IF(AND(A716="Lead",COUNTIF(MetaCamps,C716)&gt;0),1,0)</f>
        <v>1</v>
      </c>
      <c r="Z716">
        <f>IF(Y716=1,P716,0)</f>
        <v>1</v>
      </c>
    </row>
    <row r="717">
      <c r="A717" t="inlineStr">
        <is>
          <t>Lead</t>
        </is>
      </c>
      <c r="B717" s="39" t="str">
        <f>IFERROR(INDEX(CampTypes,MATCH(C717,CampList,0)),"Unattributed")</f>
        <v>New</v>
      </c>
      <c r="C717" t="inlineStr">
        <is>
          <t>ABO | Natuf | Leads | Unit Franchise | India | Oct26 | V1</t>
        </is>
      </c>
      <c r="D717" t="inlineStr">
        <is>
          <t>Natuf | Investors | Tier1 + Growth Cities | Oct26 | V1</t>
        </is>
      </c>
      <c r="E717" t="inlineStr">
        <is>
          <t>Natuf | Reel | Brand Ambassador | Heard Of Owning A Cafe | V1</t>
        </is>
      </c>
      <c r="F717" t="inlineStr">
        <is>
          <t>In House Natuf</t>
        </is>
      </c>
      <c r="G717" t="inlineStr">
        <is>
          <t>Qualified</t>
        </is>
      </c>
      <c r="H717" s="39" t="str">
        <f>IF(ISNUMBER(MATCH(G717,QualityStatuses,0)),"Quality Lead","Non-Quality Lead")</f>
        <v>Quality Lead</v>
      </c>
      <c r="I717" t="inlineStr">
        <is>
          <t>2026-10</t>
        </is>
      </c>
      <c r="J717" t="inlineStr">
        <is>
          <t>Wk of 2026-10-26</t>
        </is>
      </c>
      <c r="K717" t="inlineStr">
        <is>
          <t>Vikas Pathak</t>
        </is>
      </c>
      <c r="L717" t="inlineStr">
        <is>
          <t>Facebook</t>
        </is>
      </c>
      <c r="M717" t="inlineStr">
        <is>
          <t>Direct (campaign tagged in CRM)</t>
        </is>
      </c>
      <c r="N717" t="inlineStr">
        <is>
          <t>6adf16dd776935236f0b3210</t>
        </is>
      </c>
      <c r="O717" t="n">
        <v>1</v>
      </c>
      <c r="P717" s="40">
        <f>IF(A717="Lead",IF(ISNUMBER(MATCH(G717,QualityStatuses,0)),1,0),0)</f>
        <v>1</v>
      </c>
      <c r="Q717" s="40">
        <f>IF(A717="Lead",IF(G717="New Lead",0,1),0)</f>
        <v>1</v>
      </c>
      <c r="R717" s="40">
        <f>IF(A717="Lead",IF(G717="Lost",1,0),0)</f>
        <v>0</v>
      </c>
      <c r="S717" t="n">
        <v>1</v>
      </c>
      <c r="T717" t="n">
        <v>1</v>
      </c>
      <c r="U717" t="n">
        <v>0</v>
      </c>
      <c r="V717" t="n">
        <v>0</v>
      </c>
      <c r="W717" t="n">
        <v>0</v>
      </c>
      <c r="X717" t="n">
        <v>0</v>
      </c>
      <c r="Y717">
        <f>IF(AND(A717="Lead",COUNTIF(MetaCamps,C717)&gt;0),1,0)</f>
        <v>1</v>
      </c>
      <c r="Z717">
        <f>IF(Y717=1,P717,0)</f>
        <v>1</v>
      </c>
    </row>
    <row r="718">
      <c r="A718" t="inlineStr">
        <is>
          <t>Lead</t>
        </is>
      </c>
      <c r="B718" s="39" t="str">
        <f>IFERROR(INDEX(CampTypes,MATCH(C718,CampList,0)),"Unattributed")</f>
        <v>New</v>
      </c>
      <c r="C718" t="inlineStr">
        <is>
          <t>ABO | Natuf | Leads | Master Franchise | India | Oct26 | V1</t>
        </is>
      </c>
      <c r="D718" t="inlineStr">
        <is>
          <t>Natuf | Investors | Tier1 + Growth Cities | Oct26 | V1</t>
        </is>
      </c>
      <c r="E718" t="inlineStr">
        <is>
          <t>Natuf | Static | Become A Levantine Food | V1</t>
        </is>
      </c>
      <c r="F718" t="inlineStr">
        <is>
          <t>Natuf_MF</t>
        </is>
      </c>
      <c r="G718" t="inlineStr">
        <is>
          <t>Attempt 1</t>
        </is>
      </c>
      <c r="H718" s="39" t="str">
        <f>IF(ISNUMBER(MATCH(G718,QualityStatuses,0)),"Quality Lead","Non-Quality Lead")</f>
        <v>Non-Quality Lead</v>
      </c>
      <c r="I718" t="inlineStr">
        <is>
          <t>2026-10</t>
        </is>
      </c>
      <c r="J718" t="inlineStr">
        <is>
          <t>Wk of 2026-10-26</t>
        </is>
      </c>
      <c r="K718" t="inlineStr">
        <is>
          <t>Tejaswini Tarigopula</t>
        </is>
      </c>
      <c r="L718" t="inlineStr">
        <is>
          <t>Facebook</t>
        </is>
      </c>
      <c r="M718" t="inlineStr">
        <is>
          <t>Direct (campaign tagged in CRM)</t>
        </is>
      </c>
      <c r="N718" t="inlineStr">
        <is>
          <t>6adf1696df26f80129448c59</t>
        </is>
      </c>
      <c r="O718" t="n">
        <v>1</v>
      </c>
      <c r="P718" s="40">
        <f>IF(A718="Lead",IF(ISNUMBER(MATCH(G718,QualityStatuses,0)),1,0),0)</f>
        <v>0</v>
      </c>
      <c r="Q718" s="40">
        <f>IF(A718="Lead",IF(G718="New Lead",0,1),0)</f>
        <v>1</v>
      </c>
      <c r="R718" s="40">
        <f>IF(A718="Lead",IF(G718="Lost",1,0),0)</f>
        <v>0</v>
      </c>
      <c r="S718" t="n">
        <v>2</v>
      </c>
      <c r="T718" t="n">
        <v>0</v>
      </c>
      <c r="U718" t="n">
        <v>0</v>
      </c>
      <c r="V718" t="n">
        <v>0</v>
      </c>
      <c r="W718" t="n">
        <v>0</v>
      </c>
      <c r="X718" t="n">
        <v>0</v>
      </c>
      <c r="Y718">
        <f>IF(AND(A718="Lead",COUNTIF(MetaCamps,C718)&gt;0),1,0)</f>
        <v>1</v>
      </c>
      <c r="Z718">
        <f>IF(Y718=1,P718,0)</f>
        <v>0</v>
      </c>
    </row>
    <row r="719">
      <c r="A719" t="inlineStr">
        <is>
          <t>Lead</t>
        </is>
      </c>
      <c r="B719" s="39" t="str">
        <f>IFERROR(INDEX(CampTypes,MATCH(C719,CampList,0)),"Unattributed")</f>
        <v>New</v>
      </c>
      <c r="C719" t="inlineStr">
        <is>
          <t>ABO | Natuf | Leads | Unit Franchise | India | Oct26 | V1</t>
        </is>
      </c>
      <c r="D719" t="inlineStr">
        <is>
          <t>Natuf | Business Owners | Tier1 + Growth Cities | Oct26 | V1</t>
        </is>
      </c>
      <c r="E719" t="inlineStr">
        <is>
          <t>Natuf | Reel | Brand Ambassador | Heard Of Owning A Cafe | V1</t>
        </is>
      </c>
      <c r="F719" t="inlineStr">
        <is>
          <t>In House Natuf</t>
        </is>
      </c>
      <c r="G719" t="inlineStr">
        <is>
          <t>New Lead</t>
        </is>
      </c>
      <c r="H719" s="39" t="str">
        <f>IF(ISNUMBER(MATCH(G719,QualityStatuses,0)),"Quality Lead","Non-Quality Lead")</f>
        <v>Non-Quality Lead</v>
      </c>
      <c r="I719" t="inlineStr">
        <is>
          <t>2026-10</t>
        </is>
      </c>
      <c r="J719" t="inlineStr">
        <is>
          <t>Wk of 2026-10-26</t>
        </is>
      </c>
      <c r="K719" t="inlineStr">
        <is>
          <t>(Unassigned)</t>
        </is>
      </c>
      <c r="L719" t="inlineStr">
        <is>
          <t>Facebook</t>
        </is>
      </c>
      <c r="M719" t="inlineStr">
        <is>
          <t>Direct (campaign tagged in CRM)</t>
        </is>
      </c>
      <c r="N719" t="inlineStr">
        <is>
          <t>6adf16658487873d78f239c7</t>
        </is>
      </c>
      <c r="O719" t="n">
        <v>1</v>
      </c>
      <c r="P719" s="40">
        <f>IF(A719="Lead",IF(ISNUMBER(MATCH(G719,QualityStatuses,0)),1,0),0)</f>
        <v>0</v>
      </c>
      <c r="Q719" s="40">
        <f>IF(A719="Lead",IF(G719="New Lead",0,1),0)</f>
        <v>0</v>
      </c>
      <c r="R719" s="40">
        <f>IF(A719="Lead",IF(G719="Lost",1,0),0)</f>
        <v>0</v>
      </c>
      <c r="S719" t="n">
        <v>0</v>
      </c>
      <c r="T719" t="n">
        <v>0</v>
      </c>
      <c r="U719" t="n">
        <v>0</v>
      </c>
      <c r="V719" t="n">
        <v>0</v>
      </c>
      <c r="W719" t="n">
        <v>0</v>
      </c>
      <c r="X719" t="n">
        <v>0</v>
      </c>
      <c r="Y719">
        <f>IF(AND(A719="Lead",COUNTIF(MetaCamps,C719)&gt;0),1,0)</f>
        <v>1</v>
      </c>
      <c r="Z719">
        <f>IF(Y719=1,P719,0)</f>
        <v>0</v>
      </c>
    </row>
    <row r="720">
      <c r="A720" t="inlineStr">
        <is>
          <t>Lead</t>
        </is>
      </c>
      <c r="B720" s="39" t="str">
        <f>IFERROR(INDEX(CampTypes,MATCH(C720,CampList,0)),"Unattributed")</f>
        <v>New</v>
      </c>
      <c r="C720" t="inlineStr">
        <is>
          <t>ABO | Natuf | Leads | Unit Franchise | India | Oct26 | V1</t>
        </is>
      </c>
      <c r="D720" t="inlineStr">
        <is>
          <t>Natuf | Investors | Tier1 + Growth Cities | Oct26 | V1</t>
        </is>
      </c>
      <c r="E720" t="inlineStr">
        <is>
          <t>Natuf | Reel | Brand Ambassador | Heard Of Owning A Cafe | V1</t>
        </is>
      </c>
      <c r="F720" t="inlineStr">
        <is>
          <t>In House Natuf</t>
        </is>
      </c>
      <c r="G720" t="inlineStr">
        <is>
          <t>Connected</t>
        </is>
      </c>
      <c r="H720" s="39" t="str">
        <f>IF(ISNUMBER(MATCH(G720,QualityStatuses,0)),"Quality Lead","Non-Quality Lead")</f>
        <v>Non-Quality Lead</v>
      </c>
      <c r="I720" t="inlineStr">
        <is>
          <t>2026-10</t>
        </is>
      </c>
      <c r="J720" t="inlineStr">
        <is>
          <t>Wk of 2026-10-26</t>
        </is>
      </c>
      <c r="K720" t="inlineStr">
        <is>
          <t>Vikas Pathak</t>
        </is>
      </c>
      <c r="L720" t="inlineStr">
        <is>
          <t>Facebook</t>
        </is>
      </c>
      <c r="M720" t="inlineStr">
        <is>
          <t>Direct (campaign tagged in CRM)</t>
        </is>
      </c>
      <c r="N720" t="inlineStr">
        <is>
          <t>6adf15dde689b8ee82f4296d</t>
        </is>
      </c>
      <c r="O720" t="n">
        <v>1</v>
      </c>
      <c r="P720" s="40">
        <f>IF(A720="Lead",IF(ISNUMBER(MATCH(G720,QualityStatuses,0)),1,0),0)</f>
        <v>0</v>
      </c>
      <c r="Q720" s="40">
        <f>IF(A720="Lead",IF(G720="New Lead",0,1),0)</f>
        <v>1</v>
      </c>
      <c r="R720" s="40">
        <f>IF(A720="Lead",IF(G720="Lost",1,0),0)</f>
        <v>0</v>
      </c>
      <c r="S720" t="n">
        <v>1</v>
      </c>
      <c r="T720" t="n">
        <v>1</v>
      </c>
      <c r="U720" t="n">
        <v>0</v>
      </c>
      <c r="V720" t="n">
        <v>0</v>
      </c>
      <c r="W720" t="n">
        <v>0</v>
      </c>
      <c r="X720" t="n">
        <v>0</v>
      </c>
      <c r="Y720">
        <f>IF(AND(A720="Lead",COUNTIF(MetaCamps,C720)&gt;0),1,0)</f>
        <v>1</v>
      </c>
      <c r="Z720">
        <f>IF(Y720=1,P720,0)</f>
        <v>0</v>
      </c>
    </row>
    <row r="721">
      <c r="A721" t="inlineStr">
        <is>
          <t>Lead</t>
        </is>
      </c>
      <c r="B721" s="39" t="str">
        <f>IFERROR(INDEX(CampTypes,MATCH(C721,CampList,0)),"Unattributed")</f>
        <v>New</v>
      </c>
      <c r="C721" t="inlineStr">
        <is>
          <t>ABO | Natuf | Leads | Unit Franchise | India | Oct26 | V1</t>
        </is>
      </c>
      <c r="D721" t="inlineStr">
        <is>
          <t>Natuf | Investors | Tier1 + Growth Cities | Oct26 | V1</t>
        </is>
      </c>
      <c r="E721" t="inlineStr">
        <is>
          <t>Natuf | Reel | Brand Ambassador | Heard Of Owning A Cafe | V1</t>
        </is>
      </c>
      <c r="F721" t="inlineStr">
        <is>
          <t>In House Natuf</t>
        </is>
      </c>
      <c r="G721" t="inlineStr">
        <is>
          <t>New Lead</t>
        </is>
      </c>
      <c r="H721" s="39" t="str">
        <f>IF(ISNUMBER(MATCH(G721,QualityStatuses,0)),"Quality Lead","Non-Quality Lead")</f>
        <v>Non-Quality Lead</v>
      </c>
      <c r="I721" t="inlineStr">
        <is>
          <t>2026-10</t>
        </is>
      </c>
      <c r="J721" t="inlineStr">
        <is>
          <t>Wk of 2026-10-26</t>
        </is>
      </c>
      <c r="K721" t="inlineStr">
        <is>
          <t>(Unassigned)</t>
        </is>
      </c>
      <c r="L721" t="inlineStr">
        <is>
          <t>Facebook</t>
        </is>
      </c>
      <c r="M721" t="inlineStr">
        <is>
          <t>Direct (campaign tagged in CRM)</t>
        </is>
      </c>
      <c r="N721" t="inlineStr">
        <is>
          <t>6adf14df2c7643dd872a45d1</t>
        </is>
      </c>
      <c r="O721" t="n">
        <v>1</v>
      </c>
      <c r="P721" s="40">
        <f>IF(A721="Lead",IF(ISNUMBER(MATCH(G721,QualityStatuses,0)),1,0),0)</f>
        <v>0</v>
      </c>
      <c r="Q721" s="40">
        <f>IF(A721="Lead",IF(G721="New Lead",0,1),0)</f>
        <v>0</v>
      </c>
      <c r="R721" s="40">
        <f>IF(A721="Lead",IF(G721="Lost",1,0),0)</f>
        <v>0</v>
      </c>
      <c r="S721" t="n">
        <v>0</v>
      </c>
      <c r="T721" t="n">
        <v>0</v>
      </c>
      <c r="U721" t="n">
        <v>0</v>
      </c>
      <c r="V721" t="n">
        <v>0</v>
      </c>
      <c r="W721" t="n">
        <v>0</v>
      </c>
      <c r="X721" t="n">
        <v>0</v>
      </c>
      <c r="Y721">
        <f>IF(AND(A721="Lead",COUNTIF(MetaCamps,C721)&gt;0),1,0)</f>
        <v>1</v>
      </c>
      <c r="Z721">
        <f>IF(Y721=1,P721,0)</f>
        <v>0</v>
      </c>
    </row>
    <row r="722">
      <c r="A722" t="inlineStr">
        <is>
          <t>Lead</t>
        </is>
      </c>
      <c r="B722" s="39" t="str">
        <f>IFERROR(INDEX(CampTypes,MATCH(C722,CampList,0)),"Unattributed")</f>
        <v>New</v>
      </c>
      <c r="C722" t="inlineStr">
        <is>
          <t>ABO | Natuf | Leads | Unit Franchise | India | Oct26 | V1</t>
        </is>
      </c>
      <c r="D722" t="inlineStr">
        <is>
          <t>Natuf | Business Owners | Tier1 + Growth Cities | Oct26 | V1</t>
        </is>
      </c>
      <c r="E722" t="inlineStr">
        <is>
          <t>Natuf | Reel | Brand Ambassador | Heard Of Owning A Cafe | V1</t>
        </is>
      </c>
      <c r="F722" t="inlineStr">
        <is>
          <t>In House Natuf</t>
        </is>
      </c>
      <c r="G722" t="inlineStr">
        <is>
          <t>Details Shared</t>
        </is>
      </c>
      <c r="H722" s="39" t="str">
        <f>IF(ISNUMBER(MATCH(G722,QualityStatuses,0)),"Quality Lead","Non-Quality Lead")</f>
        <v>Quality Lead</v>
      </c>
      <c r="I722" t="inlineStr">
        <is>
          <t>2026-10</t>
        </is>
      </c>
      <c r="J722" t="inlineStr">
        <is>
          <t>Wk of 2026-10-26</t>
        </is>
      </c>
      <c r="K722" t="inlineStr">
        <is>
          <t>Tejaswini Tarigopula</t>
        </is>
      </c>
      <c r="L722" t="inlineStr">
        <is>
          <t>Facebook</t>
        </is>
      </c>
      <c r="M722" t="inlineStr">
        <is>
          <t>Direct (campaign tagged in CRM)</t>
        </is>
      </c>
      <c r="N722" t="inlineStr">
        <is>
          <t>6adf1188feb2b1b5f80150f6</t>
        </is>
      </c>
      <c r="O722" t="n">
        <v>1</v>
      </c>
      <c r="P722" s="40">
        <f>IF(A722="Lead",IF(ISNUMBER(MATCH(G722,QualityStatuses,0)),1,0),0)</f>
        <v>1</v>
      </c>
      <c r="Q722" s="40">
        <f>IF(A722="Lead",IF(G722="New Lead",0,1),0)</f>
        <v>1</v>
      </c>
      <c r="R722" s="40">
        <f>IF(A722="Lead",IF(G722="Lost",1,0),0)</f>
        <v>0</v>
      </c>
      <c r="S722" t="n">
        <v>1</v>
      </c>
      <c r="T722" t="n">
        <v>1</v>
      </c>
      <c r="U722" t="n">
        <v>0</v>
      </c>
      <c r="V722" t="n">
        <v>0</v>
      </c>
      <c r="W722" t="n">
        <v>0</v>
      </c>
      <c r="X722" t="n">
        <v>0</v>
      </c>
      <c r="Y722">
        <f>IF(AND(A722="Lead",COUNTIF(MetaCamps,C722)&gt;0),1,0)</f>
        <v>1</v>
      </c>
      <c r="Z722">
        <f>IF(Y722=1,P722,0)</f>
        <v>1</v>
      </c>
    </row>
    <row r="723">
      <c r="A723" t="inlineStr">
        <is>
          <t>Lead</t>
        </is>
      </c>
      <c r="B723" s="39" t="str">
        <f>IFERROR(INDEX(CampTypes,MATCH(C723,CampList,0)),"Unattributed")</f>
        <v>New</v>
      </c>
      <c r="C723" t="inlineStr">
        <is>
          <t>ABO | Natuf | Leads | Unit Franchise | India | Oct26 | V1</t>
        </is>
      </c>
      <c r="D723" t="inlineStr">
        <is>
          <t>Natuf | Broad | Tier1 + Growth Cities | Oct26 | V1</t>
        </is>
      </c>
      <c r="E723" t="inlineStr">
        <is>
          <t>Natuf | Reel | Brand Ambassador | Heard Of Owning A Cafe | V1</t>
        </is>
      </c>
      <c r="F723" t="inlineStr">
        <is>
          <t>In House Natuf</t>
        </is>
      </c>
      <c r="G723" t="inlineStr">
        <is>
          <t>New Lead</t>
        </is>
      </c>
      <c r="H723" s="39" t="str">
        <f>IF(ISNUMBER(MATCH(G723,QualityStatuses,0)),"Quality Lead","Non-Quality Lead")</f>
        <v>Non-Quality Lead</v>
      </c>
      <c r="I723" t="inlineStr">
        <is>
          <t>2026-10</t>
        </is>
      </c>
      <c r="J723" t="inlineStr">
        <is>
          <t>Wk of 2026-10-26</t>
        </is>
      </c>
      <c r="K723" t="inlineStr">
        <is>
          <t>(Unassigned)</t>
        </is>
      </c>
      <c r="L723" t="inlineStr">
        <is>
          <t>Facebook</t>
        </is>
      </c>
      <c r="M723" t="inlineStr">
        <is>
          <t>Direct (campaign tagged in CRM)</t>
        </is>
      </c>
      <c r="N723" t="inlineStr">
        <is>
          <t>6adf0f61a50ae0e658031c89</t>
        </is>
      </c>
      <c r="O723" t="n">
        <v>1</v>
      </c>
      <c r="P723" s="40">
        <f>IF(A723="Lead",IF(ISNUMBER(MATCH(G723,QualityStatuses,0)),1,0),0)</f>
        <v>0</v>
      </c>
      <c r="Q723" s="40">
        <f>IF(A723="Lead",IF(G723="New Lead",0,1),0)</f>
        <v>0</v>
      </c>
      <c r="R723" s="40">
        <f>IF(A723="Lead",IF(G723="Lost",1,0),0)</f>
        <v>0</v>
      </c>
      <c r="S723" t="n">
        <v>0</v>
      </c>
      <c r="T723" t="n">
        <v>0</v>
      </c>
      <c r="U723" t="n">
        <v>0</v>
      </c>
      <c r="V723" t="n">
        <v>0</v>
      </c>
      <c r="W723" t="n">
        <v>0</v>
      </c>
      <c r="X723" t="n">
        <v>0</v>
      </c>
      <c r="Y723">
        <f>IF(AND(A723="Lead",COUNTIF(MetaCamps,C723)&gt;0),1,0)</f>
        <v>1</v>
      </c>
      <c r="Z723">
        <f>IF(Y723=1,P723,0)</f>
        <v>0</v>
      </c>
    </row>
    <row r="724">
      <c r="A724" t="inlineStr">
        <is>
          <t>Lead</t>
        </is>
      </c>
      <c r="B724" s="39" t="str">
        <f>IFERROR(INDEX(CampTypes,MATCH(C724,CampList,0)),"Unattributed")</f>
        <v>New</v>
      </c>
      <c r="C724" t="inlineStr">
        <is>
          <t>ABO | Natuf | Leads | Unit Franchise | India | Oct26 | V1</t>
        </is>
      </c>
      <c r="D724" t="inlineStr">
        <is>
          <t>Natuf | Broad | Tier1 + Growth Cities | Oct26 | V1</t>
        </is>
      </c>
      <c r="E724" t="inlineStr">
        <is>
          <t>Natuf | Reel | Brand Ambassador | Heard Of Owning A Cafe | V1</t>
        </is>
      </c>
      <c r="F724" t="inlineStr">
        <is>
          <t>In House Natuf</t>
        </is>
      </c>
      <c r="G724" t="inlineStr">
        <is>
          <t>Connected</t>
        </is>
      </c>
      <c r="H724" s="39" t="str">
        <f>IF(ISNUMBER(MATCH(G724,QualityStatuses,0)),"Quality Lead","Non-Quality Lead")</f>
        <v>Non-Quality Lead</v>
      </c>
      <c r="I724" t="inlineStr">
        <is>
          <t>2026-10</t>
        </is>
      </c>
      <c r="J724" t="inlineStr">
        <is>
          <t>Wk of 2026-10-26</t>
        </is>
      </c>
      <c r="K724" t="inlineStr">
        <is>
          <t>Tejaswini Tarigopula</t>
        </is>
      </c>
      <c r="L724" t="inlineStr">
        <is>
          <t>Facebook</t>
        </is>
      </c>
      <c r="M724" t="inlineStr">
        <is>
          <t>Direct (campaign tagged in CRM)</t>
        </is>
      </c>
      <c r="N724" t="inlineStr">
        <is>
          <t>6adf0ce5776935236f0b2ca7</t>
        </is>
      </c>
      <c r="O724" t="n">
        <v>1</v>
      </c>
      <c r="P724" s="40">
        <f>IF(A724="Lead",IF(ISNUMBER(MATCH(G724,QualityStatuses,0)),1,0),0)</f>
        <v>0</v>
      </c>
      <c r="Q724" s="40">
        <f>IF(A724="Lead",IF(G724="New Lead",0,1),0)</f>
        <v>1</v>
      </c>
      <c r="R724" s="40">
        <f>IF(A724="Lead",IF(G724="Lost",1,0),0)</f>
        <v>0</v>
      </c>
      <c r="S724" t="n">
        <v>4</v>
      </c>
      <c r="T724" t="n">
        <v>1</v>
      </c>
      <c r="U724" t="n">
        <v>0</v>
      </c>
      <c r="V724" t="n">
        <v>0</v>
      </c>
      <c r="W724" t="n">
        <v>0</v>
      </c>
      <c r="X724" t="n">
        <v>0</v>
      </c>
      <c r="Y724">
        <f>IF(AND(A724="Lead",COUNTIF(MetaCamps,C724)&gt;0),1,0)</f>
        <v>1</v>
      </c>
      <c r="Z724">
        <f>IF(Y724=1,P724,0)</f>
        <v>0</v>
      </c>
    </row>
    <row r="725">
      <c r="A725" t="inlineStr">
        <is>
          <t>Lead</t>
        </is>
      </c>
      <c r="B725" s="39" t="str">
        <f>IFERROR(INDEX(CampTypes,MATCH(C725,CampList,0)),"Unattributed")</f>
        <v>New</v>
      </c>
      <c r="C725" t="inlineStr">
        <is>
          <t>ABO | Natuf | Leads | Unit Franchise | India | Oct26 | V1</t>
        </is>
      </c>
      <c r="D725" t="inlineStr">
        <is>
          <t>Natuf | Business Owners | Tier1 + Growth Cities | Oct26 | V1</t>
        </is>
      </c>
      <c r="E725" t="inlineStr">
        <is>
          <t>Natuf | Reel | Brand Ambassador | Heard Of Owning A Cafe | V1</t>
        </is>
      </c>
      <c r="F725" t="inlineStr">
        <is>
          <t>In House Natuf</t>
        </is>
      </c>
      <c r="G725" t="inlineStr">
        <is>
          <t>New Lead</t>
        </is>
      </c>
      <c r="H725" s="39" t="str">
        <f>IF(ISNUMBER(MATCH(G725,QualityStatuses,0)),"Quality Lead","Non-Quality Lead")</f>
        <v>Non-Quality Lead</v>
      </c>
      <c r="I725" t="inlineStr">
        <is>
          <t>2026-10</t>
        </is>
      </c>
      <c r="J725" t="inlineStr">
        <is>
          <t>Wk of 2026-10-26</t>
        </is>
      </c>
      <c r="K725" t="inlineStr">
        <is>
          <t>(Unassigned)</t>
        </is>
      </c>
      <c r="L725" t="inlineStr">
        <is>
          <t>Facebook</t>
        </is>
      </c>
      <c r="M725" t="inlineStr">
        <is>
          <t>Direct (campaign tagged in CRM)</t>
        </is>
      </c>
      <c r="N725" t="inlineStr">
        <is>
          <t>6adf0ab33d0f5735896cf6e7</t>
        </is>
      </c>
      <c r="O725" t="n">
        <v>1</v>
      </c>
      <c r="P725" s="40">
        <f>IF(A725="Lead",IF(ISNUMBER(MATCH(G725,QualityStatuses,0)),1,0),0)</f>
        <v>0</v>
      </c>
      <c r="Q725" s="40">
        <f>IF(A725="Lead",IF(G725="New Lead",0,1),0)</f>
        <v>0</v>
      </c>
      <c r="R725" s="40">
        <f>IF(A725="Lead",IF(G725="Lost",1,0),0)</f>
        <v>0</v>
      </c>
      <c r="S725" t="n">
        <v>0</v>
      </c>
      <c r="T725" t="n">
        <v>0</v>
      </c>
      <c r="U725" t="n">
        <v>0</v>
      </c>
      <c r="V725" t="n">
        <v>0</v>
      </c>
      <c r="W725" t="n">
        <v>0</v>
      </c>
      <c r="X725" t="n">
        <v>0</v>
      </c>
      <c r="Y725">
        <f>IF(AND(A725="Lead",COUNTIF(MetaCamps,C725)&gt;0),1,0)</f>
        <v>1</v>
      </c>
      <c r="Z725">
        <f>IF(Y725=1,P725,0)</f>
        <v>0</v>
      </c>
    </row>
    <row r="726">
      <c r="A726" t="inlineStr">
        <is>
          <t>Lead</t>
        </is>
      </c>
      <c r="B726" s="39" t="str">
        <f>IFERROR(INDEX(CampTypes,MATCH(C726,CampList,0)),"Unattributed")</f>
        <v>New</v>
      </c>
      <c r="C726" t="inlineStr">
        <is>
          <t>ABO | Natuf | Leads | Unit Franchise | India | Oct26 | V1</t>
        </is>
      </c>
      <c r="D726" t="inlineStr">
        <is>
          <t>Natuf | LAL 1% | India | Jul26 | V1</t>
        </is>
      </c>
      <c r="E726" t="inlineStr">
        <is>
          <t>Natuf | Reel | Brand Ambassador | Heard Of Owning A Cafe | V1</t>
        </is>
      </c>
      <c r="F726" t="inlineStr">
        <is>
          <t>In House Natuf</t>
        </is>
      </c>
      <c r="G726" t="inlineStr">
        <is>
          <t>New Lead</t>
        </is>
      </c>
      <c r="H726" s="39" t="str">
        <f>IF(ISNUMBER(MATCH(G726,QualityStatuses,0)),"Quality Lead","Non-Quality Lead")</f>
        <v>Non-Quality Lead</v>
      </c>
      <c r="I726" t="inlineStr">
        <is>
          <t>2026-10</t>
        </is>
      </c>
      <c r="J726" t="inlineStr">
        <is>
          <t>Wk of 2026-10-26</t>
        </is>
      </c>
      <c r="K726" t="inlineStr">
        <is>
          <t>(Unassigned)</t>
        </is>
      </c>
      <c r="L726" t="inlineStr">
        <is>
          <t>Facebook</t>
        </is>
      </c>
      <c r="M726" t="inlineStr">
        <is>
          <t>Direct (campaign tagged in CRM)</t>
        </is>
      </c>
      <c r="N726" t="inlineStr">
        <is>
          <t>6adf0a11f35108bb1c4b936d</t>
        </is>
      </c>
      <c r="O726" t="n">
        <v>1</v>
      </c>
      <c r="P726" s="40">
        <f>IF(A726="Lead",IF(ISNUMBER(MATCH(G726,QualityStatuses,0)),1,0),0)</f>
        <v>0</v>
      </c>
      <c r="Q726" s="40">
        <f>IF(A726="Lead",IF(G726="New Lead",0,1),0)</f>
        <v>0</v>
      </c>
      <c r="R726" s="40">
        <f>IF(A726="Lead",IF(G726="Lost",1,0),0)</f>
        <v>0</v>
      </c>
      <c r="S726" t="n">
        <v>0</v>
      </c>
      <c r="T726" t="n">
        <v>0</v>
      </c>
      <c r="U726" t="n">
        <v>0</v>
      </c>
      <c r="V726" t="n">
        <v>0</v>
      </c>
      <c r="W726" t="n">
        <v>0</v>
      </c>
      <c r="X726" t="n">
        <v>0</v>
      </c>
      <c r="Y726">
        <f>IF(AND(A726="Lead",COUNTIF(MetaCamps,C726)&gt;0),1,0)</f>
        <v>1</v>
      </c>
      <c r="Z726">
        <f>IF(Y726=1,P726,0)</f>
        <v>0</v>
      </c>
    </row>
    <row r="727">
      <c r="A727" t="inlineStr">
        <is>
          <t>Lead</t>
        </is>
      </c>
      <c r="B727" s="39" t="str">
        <f>IFERROR(INDEX(CampTypes,MATCH(C727,CampList,0)),"Unattributed")</f>
        <v>New</v>
      </c>
      <c r="C727" t="inlineStr">
        <is>
          <t>ABO | Natuf | Leads | Unit Franchise | India | Oct26 | V1</t>
        </is>
      </c>
      <c r="D727" t="inlineStr">
        <is>
          <t>Natuf | Business Owners | Tier1 + Growth Cities | Oct26 | V1</t>
        </is>
      </c>
      <c r="E727" t="inlineStr">
        <is>
          <t>Natuf | Reel | Brand Ambassador | Heard Of Owning A Cafe | V1</t>
        </is>
      </c>
      <c r="F727" t="inlineStr">
        <is>
          <t>In House Natuf</t>
        </is>
      </c>
      <c r="G727" t="inlineStr">
        <is>
          <t>Details Shared</t>
        </is>
      </c>
      <c r="H727" s="39" t="str">
        <f>IF(ISNUMBER(MATCH(G727,QualityStatuses,0)),"Quality Lead","Non-Quality Lead")</f>
        <v>Quality Lead</v>
      </c>
      <c r="I727" t="inlineStr">
        <is>
          <t>2026-10</t>
        </is>
      </c>
      <c r="J727" t="inlineStr">
        <is>
          <t>Wk of 2026-10-26</t>
        </is>
      </c>
      <c r="K727" t="inlineStr">
        <is>
          <t>Vikas Pathak</t>
        </is>
      </c>
      <c r="L727" t="inlineStr">
        <is>
          <t>Facebook</t>
        </is>
      </c>
      <c r="M727" t="inlineStr">
        <is>
          <t>Direct (campaign tagged in CRM)</t>
        </is>
      </c>
      <c r="N727" t="inlineStr">
        <is>
          <t>6adf08614cf469489f4e64d2</t>
        </is>
      </c>
      <c r="O727" t="n">
        <v>1</v>
      </c>
      <c r="P727" s="40">
        <f>IF(A727="Lead",IF(ISNUMBER(MATCH(G727,QualityStatuses,0)),1,0),0)</f>
        <v>1</v>
      </c>
      <c r="Q727" s="40">
        <f>IF(A727="Lead",IF(G727="New Lead",0,1),0)</f>
        <v>1</v>
      </c>
      <c r="R727" s="40">
        <f>IF(A727="Lead",IF(G727="Lost",1,0),0)</f>
        <v>0</v>
      </c>
      <c r="S727" t="n">
        <v>2</v>
      </c>
      <c r="T727" t="n">
        <v>1</v>
      </c>
      <c r="U727" t="n">
        <v>0</v>
      </c>
      <c r="V727" t="n">
        <v>0</v>
      </c>
      <c r="W727" t="n">
        <v>0</v>
      </c>
      <c r="X727" t="n">
        <v>0</v>
      </c>
      <c r="Y727">
        <f>IF(AND(A727="Lead",COUNTIF(MetaCamps,C727)&gt;0),1,0)</f>
        <v>1</v>
      </c>
      <c r="Z727">
        <f>IF(Y727=1,P727,0)</f>
        <v>1</v>
      </c>
    </row>
    <row r="728">
      <c r="A728" t="inlineStr">
        <is>
          <t>Lead</t>
        </is>
      </c>
      <c r="B728" s="39" t="str">
        <f>IFERROR(INDEX(CampTypes,MATCH(C728,CampList,0)),"Unattributed")</f>
        <v>New</v>
      </c>
      <c r="C728" t="inlineStr">
        <is>
          <t>ABO | Natuf | Leads | Unit Franchise | India | Oct26 | V1</t>
        </is>
      </c>
      <c r="D728" t="inlineStr">
        <is>
          <t>Natuf | LAL 1% | India | Jul26 | V1</t>
        </is>
      </c>
      <c r="E728" t="inlineStr">
        <is>
          <t>Natuf | Reel | Brand Ambassador | Heard Of Owning A Cafe | V1</t>
        </is>
      </c>
      <c r="F728" t="inlineStr">
        <is>
          <t>In House Natuf</t>
        </is>
      </c>
      <c r="G728" t="inlineStr">
        <is>
          <t>New Lead</t>
        </is>
      </c>
      <c r="H728" s="39" t="str">
        <f>IF(ISNUMBER(MATCH(G728,QualityStatuses,0)),"Quality Lead","Non-Quality Lead")</f>
        <v>Non-Quality Lead</v>
      </c>
      <c r="I728" t="inlineStr">
        <is>
          <t>2026-10</t>
        </is>
      </c>
      <c r="J728" t="inlineStr">
        <is>
          <t>Wk of 2026-10-26</t>
        </is>
      </c>
      <c r="K728" t="inlineStr">
        <is>
          <t>(Unassigned)</t>
        </is>
      </c>
      <c r="L728" t="inlineStr">
        <is>
          <t>Facebook</t>
        </is>
      </c>
      <c r="M728" t="inlineStr">
        <is>
          <t>Direct (campaign tagged in CRM)</t>
        </is>
      </c>
      <c r="N728" t="inlineStr">
        <is>
          <t>6adf07f7fe2e1fe7003f14db</t>
        </is>
      </c>
      <c r="O728" t="n">
        <v>1</v>
      </c>
      <c r="P728" s="40">
        <f>IF(A728="Lead",IF(ISNUMBER(MATCH(G728,QualityStatuses,0)),1,0),0)</f>
        <v>0</v>
      </c>
      <c r="Q728" s="40">
        <f>IF(A728="Lead",IF(G728="New Lead",0,1),0)</f>
        <v>0</v>
      </c>
      <c r="R728" s="40">
        <f>IF(A728="Lead",IF(G728="Lost",1,0),0)</f>
        <v>0</v>
      </c>
      <c r="S728" t="n">
        <v>0</v>
      </c>
      <c r="T728" t="n">
        <v>0</v>
      </c>
      <c r="U728" t="n">
        <v>0</v>
      </c>
      <c r="V728" t="n">
        <v>0</v>
      </c>
      <c r="W728" t="n">
        <v>0</v>
      </c>
      <c r="X728" t="n">
        <v>0</v>
      </c>
      <c r="Y728">
        <f>IF(AND(A728="Lead",COUNTIF(MetaCamps,C728)&gt;0),1,0)</f>
        <v>1</v>
      </c>
      <c r="Z728">
        <f>IF(Y728=1,P728,0)</f>
        <v>0</v>
      </c>
    </row>
    <row r="729">
      <c r="A729" t="inlineStr">
        <is>
          <t>Lead</t>
        </is>
      </c>
      <c r="B729" s="39" t="str">
        <f>IFERROR(INDEX(CampTypes,MATCH(C729,CampList,0)),"Unattributed")</f>
        <v>New</v>
      </c>
      <c r="C729" t="inlineStr">
        <is>
          <t>ABO | Natuf | Leads | Unit Franchise | India | Oct26 | V1</t>
        </is>
      </c>
      <c r="D729" t="inlineStr">
        <is>
          <t>Natuf | Investors | Tier1 + Growth Cities | Oct26 | V1</t>
        </is>
      </c>
      <c r="E729" t="inlineStr">
        <is>
          <t>Natuf | Reel | Brand Ambassador | Heard Of Owning A Cafe | V1</t>
        </is>
      </c>
      <c r="F729" t="inlineStr">
        <is>
          <t>In House Natuf</t>
        </is>
      </c>
      <c r="G729" t="inlineStr">
        <is>
          <t>Connected</t>
        </is>
      </c>
      <c r="H729" s="39" t="str">
        <f>IF(ISNUMBER(MATCH(G729,QualityStatuses,0)),"Quality Lead","Non-Quality Lead")</f>
        <v>Non-Quality Lead</v>
      </c>
      <c r="I729" t="inlineStr">
        <is>
          <t>2026-10</t>
        </is>
      </c>
      <c r="J729" t="inlineStr">
        <is>
          <t>Wk of 2026-10-26</t>
        </is>
      </c>
      <c r="K729" t="inlineStr">
        <is>
          <t>Vikas Pathak</t>
        </is>
      </c>
      <c r="L729" t="inlineStr">
        <is>
          <t>Facebook</t>
        </is>
      </c>
      <c r="M729" t="inlineStr">
        <is>
          <t>Direct (campaign tagged in CRM)</t>
        </is>
      </c>
      <c r="N729" t="inlineStr">
        <is>
          <t>6adf078be689b8ee82f41aee</t>
        </is>
      </c>
      <c r="O729" t="n">
        <v>1</v>
      </c>
      <c r="P729" s="40">
        <f>IF(A729="Lead",IF(ISNUMBER(MATCH(G729,QualityStatuses,0)),1,0),0)</f>
        <v>0</v>
      </c>
      <c r="Q729" s="40">
        <f>IF(A729="Lead",IF(G729="New Lead",0,1),0)</f>
        <v>1</v>
      </c>
      <c r="R729" s="40">
        <f>IF(A729="Lead",IF(G729="Lost",1,0),0)</f>
        <v>0</v>
      </c>
      <c r="S729" t="n">
        <v>4</v>
      </c>
      <c r="T729" t="n">
        <v>1</v>
      </c>
      <c r="U729" t="n">
        <v>0</v>
      </c>
      <c r="V729" t="n">
        <v>0</v>
      </c>
      <c r="W729" t="n">
        <v>0</v>
      </c>
      <c r="X729" t="n">
        <v>0</v>
      </c>
      <c r="Y729">
        <f>IF(AND(A729="Lead",COUNTIF(MetaCamps,C729)&gt;0),1,0)</f>
        <v>1</v>
      </c>
      <c r="Z729">
        <f>IF(Y729=1,P729,0)</f>
        <v>0</v>
      </c>
    </row>
    <row r="730">
      <c r="A730" t="inlineStr">
        <is>
          <t>Lead</t>
        </is>
      </c>
      <c r="B730" s="39" t="str">
        <f>IFERROR(INDEX(CampTypes,MATCH(C730,CampList,0)),"Unattributed")</f>
        <v>New</v>
      </c>
      <c r="C730" t="inlineStr">
        <is>
          <t>ABO | Natuf | Leads | Unit Franchise | India | Oct26 | V1</t>
        </is>
      </c>
      <c r="D730" t="inlineStr">
        <is>
          <t>Natuf | LAL 1% | India | Jul26 | V1</t>
        </is>
      </c>
      <c r="E730" t="inlineStr">
        <is>
          <t>Natuf | Reel | Brand Ambassador | Heard Of Owning A Cafe | V1</t>
        </is>
      </c>
      <c r="F730" t="inlineStr">
        <is>
          <t>In House Natuf</t>
        </is>
      </c>
      <c r="G730" t="inlineStr">
        <is>
          <t>Lost</t>
        </is>
      </c>
      <c r="H730" s="39" t="str">
        <f>IF(ISNUMBER(MATCH(G730,QualityStatuses,0)),"Quality Lead","Non-Quality Lead")</f>
        <v>Non-Quality Lead</v>
      </c>
      <c r="I730" t="inlineStr">
        <is>
          <t>2026-10</t>
        </is>
      </c>
      <c r="J730" t="inlineStr">
        <is>
          <t>Wk of 2026-10-26</t>
        </is>
      </c>
      <c r="K730" t="inlineStr">
        <is>
          <t>Vikas Pathak</t>
        </is>
      </c>
      <c r="L730" t="inlineStr">
        <is>
          <t>Facebook</t>
        </is>
      </c>
      <c r="M730" t="inlineStr">
        <is>
          <t>Direct (campaign tagged in CRM)</t>
        </is>
      </c>
      <c r="N730" t="inlineStr">
        <is>
          <t>6adf071d8f378113c5ef1858</t>
        </is>
      </c>
      <c r="O730" t="n">
        <v>1</v>
      </c>
      <c r="P730" s="40">
        <f>IF(A730="Lead",IF(ISNUMBER(MATCH(G730,QualityStatuses,0)),1,0),0)</f>
        <v>0</v>
      </c>
      <c r="Q730" s="40">
        <f>IF(A730="Lead",IF(G730="New Lead",0,1),0)</f>
        <v>1</v>
      </c>
      <c r="R730" s="40">
        <f>IF(A730="Lead",IF(G730="Lost",1,0),0)</f>
        <v>1</v>
      </c>
      <c r="S730" t="n">
        <v>2</v>
      </c>
      <c r="T730" t="n">
        <v>1</v>
      </c>
      <c r="U730" t="n">
        <v>0</v>
      </c>
      <c r="V730" t="n">
        <v>0</v>
      </c>
      <c r="W730" t="n">
        <v>0</v>
      </c>
      <c r="X730" t="n">
        <v>0</v>
      </c>
      <c r="Y730">
        <f>IF(AND(A730="Lead",COUNTIF(MetaCamps,C730)&gt;0),1,0)</f>
        <v>1</v>
      </c>
      <c r="Z730">
        <f>IF(Y730=1,P730,0)</f>
        <v>0</v>
      </c>
    </row>
    <row r="731">
      <c r="A731" t="inlineStr">
        <is>
          <t>Lead</t>
        </is>
      </c>
      <c r="B731" s="39" t="str">
        <f>IFERROR(INDEX(CampTypes,MATCH(C731,CampList,0)),"Unattributed")</f>
        <v>New</v>
      </c>
      <c r="C731" t="inlineStr">
        <is>
          <t>ABO | Natuf | Leads | Unit Franchise | India | Oct26 | V1</t>
        </is>
      </c>
      <c r="D731" t="inlineStr">
        <is>
          <t>Natuf | Investors | Tier1 + Growth Cities | Oct26 | V1</t>
        </is>
      </c>
      <c r="E731" t="inlineStr">
        <is>
          <t>Natuf | Reel | Brand Ambassador | Heard Of Owning A Cafe | V1</t>
        </is>
      </c>
      <c r="F731" t="inlineStr">
        <is>
          <t>In House Natuf</t>
        </is>
      </c>
      <c r="G731" t="inlineStr">
        <is>
          <t>New Lead</t>
        </is>
      </c>
      <c r="H731" s="39" t="str">
        <f>IF(ISNUMBER(MATCH(G731,QualityStatuses,0)),"Quality Lead","Non-Quality Lead")</f>
        <v>Non-Quality Lead</v>
      </c>
      <c r="I731" t="inlineStr">
        <is>
          <t>2026-10</t>
        </is>
      </c>
      <c r="J731" t="inlineStr">
        <is>
          <t>Wk of 2026-10-26</t>
        </is>
      </c>
      <c r="K731" t="inlineStr">
        <is>
          <t>(Unassigned)</t>
        </is>
      </c>
      <c r="L731" t="inlineStr">
        <is>
          <t>Facebook</t>
        </is>
      </c>
      <c r="M731" t="inlineStr">
        <is>
          <t>Direct (campaign tagged in CRM)</t>
        </is>
      </c>
      <c r="N731" t="inlineStr">
        <is>
          <t>6adf0622f35108bb1c4b9107</t>
        </is>
      </c>
      <c r="O731" t="n">
        <v>1</v>
      </c>
      <c r="P731" s="40">
        <f>IF(A731="Lead",IF(ISNUMBER(MATCH(G731,QualityStatuses,0)),1,0),0)</f>
        <v>0</v>
      </c>
      <c r="Q731" s="40">
        <f>IF(A731="Lead",IF(G731="New Lead",0,1),0)</f>
        <v>0</v>
      </c>
      <c r="R731" s="40">
        <f>IF(A731="Lead",IF(G731="Lost",1,0),0)</f>
        <v>0</v>
      </c>
      <c r="S731" t="n">
        <v>0</v>
      </c>
      <c r="T731" t="n">
        <v>0</v>
      </c>
      <c r="U731" t="n">
        <v>0</v>
      </c>
      <c r="V731" t="n">
        <v>0</v>
      </c>
      <c r="W731" t="n">
        <v>0</v>
      </c>
      <c r="X731" t="n">
        <v>0</v>
      </c>
      <c r="Y731">
        <f>IF(AND(A731="Lead",COUNTIF(MetaCamps,C731)&gt;0),1,0)</f>
        <v>1</v>
      </c>
      <c r="Z731">
        <f>IF(Y731=1,P731,0)</f>
        <v>0</v>
      </c>
    </row>
    <row r="732">
      <c r="A732" t="inlineStr">
        <is>
          <t>Lead</t>
        </is>
      </c>
      <c r="B732" s="39" t="str">
        <f>IFERROR(INDEX(CampTypes,MATCH(C732,CampList,0)),"Unattributed")</f>
        <v>New</v>
      </c>
      <c r="C732" t="inlineStr">
        <is>
          <t>ABO | Natuf | Leads | Master Franchise | India | Oct26 | V1</t>
        </is>
      </c>
      <c r="D732" t="inlineStr">
        <is>
          <t>Natuf | Business Owners | Tier1 + Growth Cities | Oct26 | V1</t>
        </is>
      </c>
      <c r="E732" t="inlineStr">
        <is>
          <t>Natuf | Static | Become A Levantine Food | V1</t>
        </is>
      </c>
      <c r="F732" t="inlineStr">
        <is>
          <t>Natuf_MF</t>
        </is>
      </c>
      <c r="G732" t="inlineStr">
        <is>
          <t>Details Shared</t>
        </is>
      </c>
      <c r="H732" s="39" t="str">
        <f>IF(ISNUMBER(MATCH(G732,QualityStatuses,0)),"Quality Lead","Non-Quality Lead")</f>
        <v>Quality Lead</v>
      </c>
      <c r="I732" t="inlineStr">
        <is>
          <t>2026-10</t>
        </is>
      </c>
      <c r="J732" t="inlineStr">
        <is>
          <t>Wk of 2026-10-26</t>
        </is>
      </c>
      <c r="K732" t="inlineStr">
        <is>
          <t>Tejaswini Tarigopula</t>
        </is>
      </c>
      <c r="L732" t="inlineStr">
        <is>
          <t>Whatsapp Cloud API</t>
        </is>
      </c>
      <c r="M732" t="inlineStr">
        <is>
          <t>Direct (campaign tagged in CRM)</t>
        </is>
      </c>
      <c r="N732" t="inlineStr">
        <is>
          <t>6adf060615521a19edb962e7</t>
        </is>
      </c>
      <c r="O732" t="n">
        <v>1</v>
      </c>
      <c r="P732" s="40">
        <f>IF(A732="Lead",IF(ISNUMBER(MATCH(G732,QualityStatuses,0)),1,0),0)</f>
        <v>1</v>
      </c>
      <c r="Q732" s="40">
        <f>IF(A732="Lead",IF(G732="New Lead",0,1),0)</f>
        <v>1</v>
      </c>
      <c r="R732" s="40">
        <f>IF(A732="Lead",IF(G732="Lost",1,0),0)</f>
        <v>0</v>
      </c>
      <c r="S732" t="n">
        <v>1</v>
      </c>
      <c r="T732" t="n">
        <v>1</v>
      </c>
      <c r="U732" t="n">
        <v>0</v>
      </c>
      <c r="V732" t="n">
        <v>0</v>
      </c>
      <c r="W732" t="n">
        <v>0</v>
      </c>
      <c r="X732" t="n">
        <v>0</v>
      </c>
      <c r="Y732">
        <f>IF(AND(A732="Lead",COUNTIF(MetaCamps,C732)&gt;0),1,0)</f>
        <v>1</v>
      </c>
      <c r="Z732">
        <f>IF(Y732=1,P732,0)</f>
        <v>1</v>
      </c>
    </row>
    <row r="733">
      <c r="A733" t="inlineStr">
        <is>
          <t>Lead</t>
        </is>
      </c>
      <c r="B733" s="39" t="str">
        <f>IFERROR(INDEX(CampTypes,MATCH(C733,CampList,0)),"Unattributed")</f>
        <v>New</v>
      </c>
      <c r="C733" t="inlineStr">
        <is>
          <t>ABO | Natuf | Leads | Unit Franchise | India | Oct26 | V1</t>
        </is>
      </c>
      <c r="D733" t="inlineStr">
        <is>
          <t>Natuf | LAL 1% | India | Jul26 | V1</t>
        </is>
      </c>
      <c r="E733" t="inlineStr">
        <is>
          <t>Natuf | Reel | Brand Ambassador | Heard Of Owning A Cafe | V1</t>
        </is>
      </c>
      <c r="F733" t="inlineStr">
        <is>
          <t>In House Natuf</t>
        </is>
      </c>
      <c r="G733" t="inlineStr">
        <is>
          <t>Details Shared</t>
        </is>
      </c>
      <c r="H733" s="39" t="str">
        <f>IF(ISNUMBER(MATCH(G733,QualityStatuses,0)),"Quality Lead","Non-Quality Lead")</f>
        <v>Quality Lead</v>
      </c>
      <c r="I733" t="inlineStr">
        <is>
          <t>2026-10</t>
        </is>
      </c>
      <c r="J733" t="inlineStr">
        <is>
          <t>Wk of 2026-10-26</t>
        </is>
      </c>
      <c r="K733" t="inlineStr">
        <is>
          <t>Tejaswini Tarigopula</t>
        </is>
      </c>
      <c r="L733" t="inlineStr">
        <is>
          <t>Facebook</t>
        </is>
      </c>
      <c r="M733" t="inlineStr">
        <is>
          <t>Direct (campaign tagged in CRM)</t>
        </is>
      </c>
      <c r="N733" t="inlineStr">
        <is>
          <t>6adf05458f0ebdf4f4b07b0e</t>
        </is>
      </c>
      <c r="O733" t="n">
        <v>1</v>
      </c>
      <c r="P733" s="40">
        <f>IF(A733="Lead",IF(ISNUMBER(MATCH(G733,QualityStatuses,0)),1,0),0)</f>
        <v>1</v>
      </c>
      <c r="Q733" s="40">
        <f>IF(A733="Lead",IF(G733="New Lead",0,1),0)</f>
        <v>1</v>
      </c>
      <c r="R733" s="40">
        <f>IF(A733="Lead",IF(G733="Lost",1,0),0)</f>
        <v>0</v>
      </c>
      <c r="S733" t="n">
        <v>2</v>
      </c>
      <c r="T733" t="n">
        <v>3</v>
      </c>
      <c r="U733" t="n">
        <v>0</v>
      </c>
      <c r="V733" t="n">
        <v>0</v>
      </c>
      <c r="W733" t="n">
        <v>0</v>
      </c>
      <c r="X733" t="n">
        <v>0</v>
      </c>
      <c r="Y733">
        <f>IF(AND(A733="Lead",COUNTIF(MetaCamps,C733)&gt;0),1,0)</f>
        <v>1</v>
      </c>
      <c r="Z733">
        <f>IF(Y733=1,P733,0)</f>
        <v>1</v>
      </c>
    </row>
    <row r="734">
      <c r="A734" t="inlineStr">
        <is>
          <t>Lead</t>
        </is>
      </c>
      <c r="B734" s="39" t="str">
        <f>IFERROR(INDEX(CampTypes,MATCH(C734,CampList,0)),"Unattributed")</f>
        <v>New</v>
      </c>
      <c r="C734" t="inlineStr">
        <is>
          <t>ABO | Natuf | Leads | Unit Franchise | India | Oct26 | V1</t>
        </is>
      </c>
      <c r="D734" t="inlineStr">
        <is>
          <t>Natuf | Investors | Tier1 + Growth Cities | Oct26 | V1</t>
        </is>
      </c>
      <c r="E734" t="inlineStr">
        <is>
          <t>Natuf | Reel | Brand Ambassador | Heard Of Owning A Cafe | V1</t>
        </is>
      </c>
      <c r="F734" t="inlineStr">
        <is>
          <t>In House Natuf</t>
        </is>
      </c>
      <c r="G734" t="inlineStr">
        <is>
          <t>New Lead</t>
        </is>
      </c>
      <c r="H734" s="39" t="str">
        <f>IF(ISNUMBER(MATCH(G734,QualityStatuses,0)),"Quality Lead","Non-Quality Lead")</f>
        <v>Non-Quality Lead</v>
      </c>
      <c r="I734" t="inlineStr">
        <is>
          <t>2026-10</t>
        </is>
      </c>
      <c r="J734" t="inlineStr">
        <is>
          <t>Wk of 2026-10-26</t>
        </is>
      </c>
      <c r="K734" t="inlineStr">
        <is>
          <t>(Unassigned)</t>
        </is>
      </c>
      <c r="L734" t="inlineStr">
        <is>
          <t>Facebook</t>
        </is>
      </c>
      <c r="M734" t="inlineStr">
        <is>
          <t>Direct (campaign tagged in CRM)</t>
        </is>
      </c>
      <c r="N734" t="inlineStr">
        <is>
          <t>6adf0427d7e8a16a6561c776</t>
        </is>
      </c>
      <c r="O734" t="n">
        <v>1</v>
      </c>
      <c r="P734" s="40">
        <f>IF(A734="Lead",IF(ISNUMBER(MATCH(G734,QualityStatuses,0)),1,0),0)</f>
        <v>0</v>
      </c>
      <c r="Q734" s="40">
        <f>IF(A734="Lead",IF(G734="New Lead",0,1),0)</f>
        <v>0</v>
      </c>
      <c r="R734" s="40">
        <f>IF(A734="Lead",IF(G734="Lost",1,0),0)</f>
        <v>0</v>
      </c>
      <c r="S734" t="n">
        <v>0</v>
      </c>
      <c r="T734" t="n">
        <v>0</v>
      </c>
      <c r="U734" t="n">
        <v>0</v>
      </c>
      <c r="V734" t="n">
        <v>0</v>
      </c>
      <c r="W734" t="n">
        <v>0</v>
      </c>
      <c r="X734" t="n">
        <v>0</v>
      </c>
      <c r="Y734">
        <f>IF(AND(A734="Lead",COUNTIF(MetaCamps,C734)&gt;0),1,0)</f>
        <v>1</v>
      </c>
      <c r="Z734">
        <f>IF(Y734=1,P734,0)</f>
        <v>0</v>
      </c>
    </row>
    <row r="735">
      <c r="A735" t="inlineStr">
        <is>
          <t>Lead</t>
        </is>
      </c>
      <c r="B735" s="39" t="str">
        <f>IFERROR(INDEX(CampTypes,MATCH(C735,CampList,0)),"Unattributed")</f>
        <v>New</v>
      </c>
      <c r="C735" t="inlineStr">
        <is>
          <t>ABO | Natuf | Leads | Unit Franchise | India | Oct26 | V1</t>
        </is>
      </c>
      <c r="D735" t="inlineStr">
        <is>
          <t>Natuf | Business Owners | Tier1 + Growth Cities | Oct26 | V1</t>
        </is>
      </c>
      <c r="E735" t="inlineStr">
        <is>
          <t>Natuf | Reel | Brand Ambassador | Heard Of Owning A Cafe | V1</t>
        </is>
      </c>
      <c r="F735" t="inlineStr">
        <is>
          <t>In House Natuf</t>
        </is>
      </c>
      <c r="G735" t="inlineStr">
        <is>
          <t>New Lead</t>
        </is>
      </c>
      <c r="H735" s="39" t="str">
        <f>IF(ISNUMBER(MATCH(G735,QualityStatuses,0)),"Quality Lead","Non-Quality Lead")</f>
        <v>Non-Quality Lead</v>
      </c>
      <c r="I735" t="inlineStr">
        <is>
          <t>2026-10</t>
        </is>
      </c>
      <c r="J735" t="inlineStr">
        <is>
          <t>Wk of 2026-10-26</t>
        </is>
      </c>
      <c r="K735" t="inlineStr">
        <is>
          <t>(Unassigned)</t>
        </is>
      </c>
      <c r="L735" t="inlineStr">
        <is>
          <t>Facebook</t>
        </is>
      </c>
      <c r="M735" t="inlineStr">
        <is>
          <t>Direct (campaign tagged in CRM)</t>
        </is>
      </c>
      <c r="N735" t="inlineStr">
        <is>
          <t>6adf03fa2fb80d8c37ea3a01</t>
        </is>
      </c>
      <c r="O735" t="n">
        <v>1</v>
      </c>
      <c r="P735" s="40">
        <f>IF(A735="Lead",IF(ISNUMBER(MATCH(G735,QualityStatuses,0)),1,0),0)</f>
        <v>0</v>
      </c>
      <c r="Q735" s="40">
        <f>IF(A735="Lead",IF(G735="New Lead",0,1),0)</f>
        <v>0</v>
      </c>
      <c r="R735" s="40">
        <f>IF(A735="Lead",IF(G735="Lost",1,0),0)</f>
        <v>0</v>
      </c>
      <c r="S735" t="n">
        <v>0</v>
      </c>
      <c r="T735" t="n">
        <v>0</v>
      </c>
      <c r="U735" t="n">
        <v>0</v>
      </c>
      <c r="V735" t="n">
        <v>0</v>
      </c>
      <c r="W735" t="n">
        <v>0</v>
      </c>
      <c r="X735" t="n">
        <v>0</v>
      </c>
      <c r="Y735">
        <f>IF(AND(A735="Lead",COUNTIF(MetaCamps,C735)&gt;0),1,0)</f>
        <v>1</v>
      </c>
      <c r="Z735">
        <f>IF(Y735=1,P735,0)</f>
        <v>0</v>
      </c>
    </row>
    <row r="736">
      <c r="A736" t="inlineStr">
        <is>
          <t>Lead</t>
        </is>
      </c>
      <c r="B736" s="39" t="str">
        <f>IFERROR(INDEX(CampTypes,MATCH(C736,CampList,0)),"Unattributed")</f>
        <v>New</v>
      </c>
      <c r="C736" t="inlineStr">
        <is>
          <t>ABO | Natuf | Leads | Master Franchise | India | Oct26 | V1</t>
        </is>
      </c>
      <c r="D736" t="inlineStr">
        <is>
          <t>Natuf | Business Owners | Tier1 + Growth Cities | Oct26 | V1</t>
        </is>
      </c>
      <c r="E736" t="inlineStr">
        <is>
          <t>Natuf | Static | Become A Levantine Food | V1</t>
        </is>
      </c>
      <c r="F736" t="inlineStr">
        <is>
          <t>Natuf_MF</t>
        </is>
      </c>
      <c r="G736" t="inlineStr">
        <is>
          <t>Lost</t>
        </is>
      </c>
      <c r="H736" s="39" t="str">
        <f>IF(ISNUMBER(MATCH(G736,QualityStatuses,0)),"Quality Lead","Non-Quality Lead")</f>
        <v>Non-Quality Lead</v>
      </c>
      <c r="I736" t="inlineStr">
        <is>
          <t>2026-10</t>
        </is>
      </c>
      <c r="J736" t="inlineStr">
        <is>
          <t>Wk of 2026-10-26</t>
        </is>
      </c>
      <c r="K736" t="inlineStr">
        <is>
          <t>Tejaswini Tarigopula</t>
        </is>
      </c>
      <c r="L736" t="inlineStr">
        <is>
          <t>Facebook</t>
        </is>
      </c>
      <c r="M736" t="inlineStr">
        <is>
          <t>Direct (campaign tagged in CRM)</t>
        </is>
      </c>
      <c r="N736" t="inlineStr">
        <is>
          <t>6adf03cda69f0dc0cd6534af</t>
        </is>
      </c>
      <c r="O736" t="n">
        <v>1</v>
      </c>
      <c r="P736" s="40">
        <f>IF(A736="Lead",IF(ISNUMBER(MATCH(G736,QualityStatuses,0)),1,0),0)</f>
        <v>0</v>
      </c>
      <c r="Q736" s="40">
        <f>IF(A736="Lead",IF(G736="New Lead",0,1),0)</f>
        <v>1</v>
      </c>
      <c r="R736" s="40">
        <f>IF(A736="Lead",IF(G736="Lost",1,0),0)</f>
        <v>1</v>
      </c>
      <c r="S736" t="n">
        <v>1</v>
      </c>
      <c r="T736" t="n">
        <v>1</v>
      </c>
      <c r="U736" t="n">
        <v>0</v>
      </c>
      <c r="V736" t="n">
        <v>0</v>
      </c>
      <c r="W736" t="n">
        <v>0</v>
      </c>
      <c r="X736" t="n">
        <v>0</v>
      </c>
      <c r="Y736">
        <f>IF(AND(A736="Lead",COUNTIF(MetaCamps,C736)&gt;0),1,0)</f>
        <v>1</v>
      </c>
      <c r="Z736">
        <f>IF(Y736=1,P736,0)</f>
        <v>0</v>
      </c>
    </row>
    <row r="737">
      <c r="A737" t="inlineStr">
        <is>
          <t>Lead</t>
        </is>
      </c>
      <c r="B737" s="39" t="str">
        <f>IFERROR(INDEX(CampTypes,MATCH(C737,CampList,0)),"Unattributed")</f>
        <v>New</v>
      </c>
      <c r="C737" t="inlineStr">
        <is>
          <t>ABO | Natuf | Leads | Unit Franchise | India | Oct26 | V1</t>
        </is>
      </c>
      <c r="D737" t="inlineStr">
        <is>
          <t>Natuf | Investors | Tier1 + Growth Cities | Oct26 | V1</t>
        </is>
      </c>
      <c r="E737" t="inlineStr">
        <is>
          <t>Natuf | Reel | Brand Ambassador | Heard Of Owning A Cafe | V1</t>
        </is>
      </c>
      <c r="F737" t="inlineStr">
        <is>
          <t>In House Natuf</t>
        </is>
      </c>
      <c r="G737" t="inlineStr">
        <is>
          <t>Attempt 1</t>
        </is>
      </c>
      <c r="H737" s="39" t="str">
        <f>IF(ISNUMBER(MATCH(G737,QualityStatuses,0)),"Quality Lead","Non-Quality Lead")</f>
        <v>Non-Quality Lead</v>
      </c>
      <c r="I737" t="inlineStr">
        <is>
          <t>2026-10</t>
        </is>
      </c>
      <c r="J737" t="inlineStr">
        <is>
          <t>Wk of 2026-10-26</t>
        </is>
      </c>
      <c r="K737" t="inlineStr">
        <is>
          <t>Tejaswini Tarigopula</t>
        </is>
      </c>
      <c r="L737" t="inlineStr">
        <is>
          <t>Facebook</t>
        </is>
      </c>
      <c r="M737" t="inlineStr">
        <is>
          <t>Direct (campaign tagged in CRM)</t>
        </is>
      </c>
      <c r="N737" t="inlineStr">
        <is>
          <t>6adf02a0424599efe27297ab</t>
        </is>
      </c>
      <c r="O737" t="n">
        <v>1</v>
      </c>
      <c r="P737" s="40">
        <f>IF(A737="Lead",IF(ISNUMBER(MATCH(G737,QualityStatuses,0)),1,0),0)</f>
        <v>0</v>
      </c>
      <c r="Q737" s="40">
        <f>IF(A737="Lead",IF(G737="New Lead",0,1),0)</f>
        <v>1</v>
      </c>
      <c r="R737" s="40">
        <f>IF(A737="Lead",IF(G737="Lost",1,0),0)</f>
        <v>0</v>
      </c>
      <c r="S737" t="n">
        <v>1</v>
      </c>
      <c r="T737" t="n">
        <v>1</v>
      </c>
      <c r="U737" t="n">
        <v>0</v>
      </c>
      <c r="V737" t="n">
        <v>0</v>
      </c>
      <c r="W737" t="n">
        <v>0</v>
      </c>
      <c r="X737" t="n">
        <v>0</v>
      </c>
      <c r="Y737">
        <f>IF(AND(A737="Lead",COUNTIF(MetaCamps,C737)&gt;0),1,0)</f>
        <v>1</v>
      </c>
      <c r="Z737">
        <f>IF(Y737=1,P737,0)</f>
        <v>0</v>
      </c>
    </row>
    <row r="738">
      <c r="A738" t="inlineStr">
        <is>
          <t>Lead</t>
        </is>
      </c>
      <c r="B738" s="39" t="str">
        <f>IFERROR(INDEX(CampTypes,MATCH(C738,CampList,0)),"Unattributed")</f>
        <v>New</v>
      </c>
      <c r="C738" t="inlineStr">
        <is>
          <t>ABO | Natuf | Leads | Unit Franchise | India | Oct26 | V1</t>
        </is>
      </c>
      <c r="D738" t="inlineStr">
        <is>
          <t>Natuf | Broad | Tier1 + Growth Cities | Oct26 | V1</t>
        </is>
      </c>
      <c r="E738" t="inlineStr">
        <is>
          <t>Natuf | Reel | Brand Ambassador | Heard Of Owning A Cafe | V1</t>
        </is>
      </c>
      <c r="F738" t="inlineStr">
        <is>
          <t>In House Natuf</t>
        </is>
      </c>
      <c r="G738" t="inlineStr">
        <is>
          <t>Attempt 1</t>
        </is>
      </c>
      <c r="H738" s="39" t="str">
        <f>IF(ISNUMBER(MATCH(G738,QualityStatuses,0)),"Quality Lead","Non-Quality Lead")</f>
        <v>Non-Quality Lead</v>
      </c>
      <c r="I738" t="inlineStr">
        <is>
          <t>2026-10</t>
        </is>
      </c>
      <c r="J738" t="inlineStr">
        <is>
          <t>Wk of 2026-10-26</t>
        </is>
      </c>
      <c r="K738" t="inlineStr">
        <is>
          <t>Tejaswini Tarigopula</t>
        </is>
      </c>
      <c r="L738" t="inlineStr">
        <is>
          <t>Facebook</t>
        </is>
      </c>
      <c r="M738" t="inlineStr">
        <is>
          <t>Direct (campaign tagged in CRM)</t>
        </is>
      </c>
      <c r="N738" t="inlineStr">
        <is>
          <t>6adf024b42aebf02f2af1747</t>
        </is>
      </c>
      <c r="O738" t="n">
        <v>1</v>
      </c>
      <c r="P738" s="40">
        <f>IF(A738="Lead",IF(ISNUMBER(MATCH(G738,QualityStatuses,0)),1,0),0)</f>
        <v>0</v>
      </c>
      <c r="Q738" s="40">
        <f>IF(A738="Lead",IF(G738="New Lead",0,1),0)</f>
        <v>1</v>
      </c>
      <c r="R738" s="40">
        <f>IF(A738="Lead",IF(G738="Lost",1,0),0)</f>
        <v>0</v>
      </c>
      <c r="S738" t="n">
        <v>1</v>
      </c>
      <c r="T738" t="n">
        <v>0</v>
      </c>
      <c r="U738" t="n">
        <v>0</v>
      </c>
      <c r="V738" t="n">
        <v>0</v>
      </c>
      <c r="W738" t="n">
        <v>0</v>
      </c>
      <c r="X738" t="n">
        <v>0</v>
      </c>
      <c r="Y738">
        <f>IF(AND(A738="Lead",COUNTIF(MetaCamps,C738)&gt;0),1,0)</f>
        <v>1</v>
      </c>
      <c r="Z738">
        <f>IF(Y738=1,P738,0)</f>
        <v>0</v>
      </c>
    </row>
    <row r="739">
      <c r="A739" t="inlineStr">
        <is>
          <t>Lead</t>
        </is>
      </c>
      <c r="B739" s="39" t="str">
        <f>IFERROR(INDEX(CampTypes,MATCH(C739,CampList,0)),"Unattributed")</f>
        <v>New</v>
      </c>
      <c r="C739" t="inlineStr">
        <is>
          <t>ABO | Natuf | Leads | Unit Franchise | India | Oct26 | V1</t>
        </is>
      </c>
      <c r="D739" t="inlineStr">
        <is>
          <t>Natuf | Investors | Tier1 + Growth Cities | Oct26 | V1</t>
        </is>
      </c>
      <c r="E739" t="inlineStr">
        <is>
          <t>Natuf | Reel | Brand Ambassador | Heard Of Owning A Cafe | V1</t>
        </is>
      </c>
      <c r="F739" t="inlineStr">
        <is>
          <t>In House Natuf</t>
        </is>
      </c>
      <c r="G739" t="inlineStr">
        <is>
          <t>New Lead</t>
        </is>
      </c>
      <c r="H739" s="39" t="str">
        <f>IF(ISNUMBER(MATCH(G739,QualityStatuses,0)),"Quality Lead","Non-Quality Lead")</f>
        <v>Non-Quality Lead</v>
      </c>
      <c r="I739" t="inlineStr">
        <is>
          <t>2026-10</t>
        </is>
      </c>
      <c r="J739" t="inlineStr">
        <is>
          <t>Wk of 2026-10-26</t>
        </is>
      </c>
      <c r="K739" t="inlineStr">
        <is>
          <t>(Unassigned)</t>
        </is>
      </c>
      <c r="L739" t="inlineStr">
        <is>
          <t>Facebook</t>
        </is>
      </c>
      <c r="M739" t="inlineStr">
        <is>
          <t>Direct (campaign tagged in CRM)</t>
        </is>
      </c>
      <c r="N739" t="inlineStr">
        <is>
          <t>6adefe7ed7e8a16a6561c128</t>
        </is>
      </c>
      <c r="O739" t="n">
        <v>1</v>
      </c>
      <c r="P739" s="40">
        <f>IF(A739="Lead",IF(ISNUMBER(MATCH(G739,QualityStatuses,0)),1,0),0)</f>
        <v>0</v>
      </c>
      <c r="Q739" s="40">
        <f>IF(A739="Lead",IF(G739="New Lead",0,1),0)</f>
        <v>0</v>
      </c>
      <c r="R739" s="40">
        <f>IF(A739="Lead",IF(G739="Lost",1,0),0)</f>
        <v>0</v>
      </c>
      <c r="S739" t="n">
        <v>0</v>
      </c>
      <c r="T739" t="n">
        <v>0</v>
      </c>
      <c r="U739" t="n">
        <v>0</v>
      </c>
      <c r="V739" t="n">
        <v>0</v>
      </c>
      <c r="W739" t="n">
        <v>0</v>
      </c>
      <c r="X739" t="n">
        <v>0</v>
      </c>
      <c r="Y739">
        <f>IF(AND(A739="Lead",COUNTIF(MetaCamps,C739)&gt;0),1,0)</f>
        <v>1</v>
      </c>
      <c r="Z739">
        <f>IF(Y739=1,P739,0)</f>
        <v>0</v>
      </c>
    </row>
    <row r="740">
      <c r="A740" t="inlineStr">
        <is>
          <t>Lead</t>
        </is>
      </c>
      <c r="B740" s="39" t="str">
        <f>IFERROR(INDEX(CampTypes,MATCH(C740,CampList,0)),"Unattributed")</f>
        <v>New</v>
      </c>
      <c r="C740" t="inlineStr">
        <is>
          <t>ABO | Natuf | Leads | Master Franchise | India | Oct26 | V1</t>
        </is>
      </c>
      <c r="D740" t="inlineStr">
        <is>
          <t>Natuf | Investors | Tier1 + Growth Cities | Oct26 | V1</t>
        </is>
      </c>
      <c r="E740" t="inlineStr">
        <is>
          <t>Natuf | Static | Become A Levantine Food | V1</t>
        </is>
      </c>
      <c r="F740" t="inlineStr">
        <is>
          <t>Natuf_MF</t>
        </is>
      </c>
      <c r="G740" t="inlineStr">
        <is>
          <t>Attempt 1</t>
        </is>
      </c>
      <c r="H740" s="39" t="str">
        <f>IF(ISNUMBER(MATCH(G740,QualityStatuses,0)),"Quality Lead","Non-Quality Lead")</f>
        <v>Non-Quality Lead</v>
      </c>
      <c r="I740" t="inlineStr">
        <is>
          <t>2026-10</t>
        </is>
      </c>
      <c r="J740" t="inlineStr">
        <is>
          <t>Wk of 2026-10-26</t>
        </is>
      </c>
      <c r="K740" t="inlineStr">
        <is>
          <t>Tejaswini Tarigopula</t>
        </is>
      </c>
      <c r="L740" t="inlineStr">
        <is>
          <t>Facebook</t>
        </is>
      </c>
      <c r="M740" t="inlineStr">
        <is>
          <t>Direct (campaign tagged in CRM)</t>
        </is>
      </c>
      <c r="N740" t="inlineStr">
        <is>
          <t>6adefde2e874a1f5befb2adb</t>
        </is>
      </c>
      <c r="O740" t="n">
        <v>1</v>
      </c>
      <c r="P740" s="40">
        <f>IF(A740="Lead",IF(ISNUMBER(MATCH(G740,QualityStatuses,0)),1,0),0)</f>
        <v>0</v>
      </c>
      <c r="Q740" s="40">
        <f>IF(A740="Lead",IF(G740="New Lead",0,1),0)</f>
        <v>1</v>
      </c>
      <c r="R740" s="40">
        <f>IF(A740="Lead",IF(G740="Lost",1,0),0)</f>
        <v>0</v>
      </c>
      <c r="S740" t="n">
        <v>2</v>
      </c>
      <c r="T740" t="n">
        <v>0</v>
      </c>
      <c r="U740" t="n">
        <v>0</v>
      </c>
      <c r="V740" t="n">
        <v>0</v>
      </c>
      <c r="W740" t="n">
        <v>0</v>
      </c>
      <c r="X740" t="n">
        <v>0</v>
      </c>
      <c r="Y740">
        <f>IF(AND(A740="Lead",COUNTIF(MetaCamps,C740)&gt;0),1,0)</f>
        <v>1</v>
      </c>
      <c r="Z740">
        <f>IF(Y740=1,P740,0)</f>
        <v>0</v>
      </c>
    </row>
    <row r="741">
      <c r="A741" t="inlineStr">
        <is>
          <t>Lead</t>
        </is>
      </c>
      <c r="B741" s="39" t="str">
        <f>IFERROR(INDEX(CampTypes,MATCH(C741,CampList,0)),"Unattributed")</f>
        <v>New</v>
      </c>
      <c r="C741" t="inlineStr">
        <is>
          <t>ABO | Natuf | Leads | Unit Franchise | India | Oct26 | V1</t>
        </is>
      </c>
      <c r="D741" t="inlineStr">
        <is>
          <t>Natuf | LAL 1% | India | Jul26 | V1</t>
        </is>
      </c>
      <c r="E741" t="inlineStr">
        <is>
          <t>Natuf | Reel | Brand Ambassador | Heard Of Owning A Cafe | V1</t>
        </is>
      </c>
      <c r="F741" t="inlineStr">
        <is>
          <t>In House Natuf</t>
        </is>
      </c>
      <c r="G741" t="inlineStr">
        <is>
          <t>Connected</t>
        </is>
      </c>
      <c r="H741" s="39" t="str">
        <f>IF(ISNUMBER(MATCH(G741,QualityStatuses,0)),"Quality Lead","Non-Quality Lead")</f>
        <v>Non-Quality Lead</v>
      </c>
      <c r="I741" t="inlineStr">
        <is>
          <t>2026-10</t>
        </is>
      </c>
      <c r="J741" t="inlineStr">
        <is>
          <t>Wk of 2026-10-26</t>
        </is>
      </c>
      <c r="K741" t="inlineStr">
        <is>
          <t>Tejaswini Tarigopula</t>
        </is>
      </c>
      <c r="L741" t="inlineStr">
        <is>
          <t>Facebook</t>
        </is>
      </c>
      <c r="M741" t="inlineStr">
        <is>
          <t>Direct (campaign tagged in CRM)</t>
        </is>
      </c>
      <c r="N741" t="inlineStr">
        <is>
          <t>6adefd1c858430c985e92cac</t>
        </is>
      </c>
      <c r="O741" t="n">
        <v>1</v>
      </c>
      <c r="P741" s="40">
        <f>IF(A741="Lead",IF(ISNUMBER(MATCH(G741,QualityStatuses,0)),1,0),0)</f>
        <v>0</v>
      </c>
      <c r="Q741" s="40">
        <f>IF(A741="Lead",IF(G741="New Lead",0,1),0)</f>
        <v>1</v>
      </c>
      <c r="R741" s="40">
        <f>IF(A741="Lead",IF(G741="Lost",1,0),0)</f>
        <v>0</v>
      </c>
      <c r="S741" t="n">
        <v>3</v>
      </c>
      <c r="T741" t="n">
        <v>3</v>
      </c>
      <c r="U741" t="n">
        <v>0</v>
      </c>
      <c r="V741" t="n">
        <v>0</v>
      </c>
      <c r="W741" t="n">
        <v>0</v>
      </c>
      <c r="X741" t="n">
        <v>0</v>
      </c>
      <c r="Y741">
        <f>IF(AND(A741="Lead",COUNTIF(MetaCamps,C741)&gt;0),1,0)</f>
        <v>1</v>
      </c>
      <c r="Z741">
        <f>IF(Y741=1,P741,0)</f>
        <v>0</v>
      </c>
    </row>
    <row r="742">
      <c r="A742" t="inlineStr">
        <is>
          <t>Lead</t>
        </is>
      </c>
      <c r="B742" s="39" t="str">
        <f>IFERROR(INDEX(CampTypes,MATCH(C742,CampList,0)),"Unattributed")</f>
        <v>Old</v>
      </c>
      <c r="C742" t="inlineStr">
        <is>
          <t>E_Karan_Natuf_All_07072026</t>
        </is>
      </c>
      <c r="D742" t="inlineStr">
        <is>
          <t>E_Karan_Natuf_Sign_07072026_Adset3</t>
        </is>
      </c>
      <c r="E742" t="inlineStr">
        <is>
          <t>E_Karan_Natuf_Sign_07072026_Adset2_Ad1</t>
        </is>
      </c>
      <c r="F742" t="inlineStr">
        <is>
          <t>Natuf</t>
        </is>
      </c>
      <c r="G742" t="inlineStr">
        <is>
          <t>Follow-Up</t>
        </is>
      </c>
      <c r="H742" s="39" t="str">
        <f>IF(ISNUMBER(MATCH(G742,QualityStatuses,0)),"Quality Lead","Non-Quality Lead")</f>
        <v>Quality Lead</v>
      </c>
      <c r="I742" t="inlineStr">
        <is>
          <t>2026-10</t>
        </is>
      </c>
      <c r="J742" t="inlineStr">
        <is>
          <t>Wk of 2026-10-26</t>
        </is>
      </c>
      <c r="K742" t="inlineStr">
        <is>
          <t>Omkar Navge</t>
        </is>
      </c>
      <c r="L742" t="inlineStr">
        <is>
          <t>Facebook</t>
        </is>
      </c>
      <c r="M742" t="inlineStr">
        <is>
          <t>Direct (campaign tagged in CRM)</t>
        </is>
      </c>
      <c r="N742" t="inlineStr">
        <is>
          <t>6adef450a9655ebfcc4cfa62</t>
        </is>
      </c>
      <c r="O742" t="n">
        <v>1</v>
      </c>
      <c r="P742" s="40">
        <f>IF(A742="Lead",IF(ISNUMBER(MATCH(G742,QualityStatuses,0)),1,0),0)</f>
        <v>1</v>
      </c>
      <c r="Q742" s="40">
        <f>IF(A742="Lead",IF(G742="New Lead",0,1),0)</f>
        <v>1</v>
      </c>
      <c r="R742" s="40">
        <f>IF(A742="Lead",IF(G742="Lost",1,0),0)</f>
        <v>0</v>
      </c>
      <c r="S742" t="n">
        <v>2</v>
      </c>
      <c r="T742" t="n">
        <v>2</v>
      </c>
      <c r="U742" t="n">
        <v>0</v>
      </c>
      <c r="V742" t="n">
        <v>0</v>
      </c>
      <c r="W742" t="n">
        <v>0</v>
      </c>
      <c r="X742" t="n">
        <v>0</v>
      </c>
      <c r="Y742">
        <f>IF(AND(A742="Lead",COUNTIF(MetaCamps,C742)&gt;0),1,0)</f>
        <v>1</v>
      </c>
      <c r="Z742">
        <f>IF(Y742=1,P742,0)</f>
        <v>1</v>
      </c>
    </row>
    <row r="743">
      <c r="A743" t="inlineStr">
        <is>
          <t>Lead</t>
        </is>
      </c>
      <c r="B743" s="39" t="str">
        <f>IFERROR(INDEX(CampTypes,MATCH(C743,CampList,0)),"Unattributed")</f>
        <v>New</v>
      </c>
      <c r="C743" t="inlineStr">
        <is>
          <t>ABO | Natuf | Leads | Unit Franchise | India | Oct26 | V1</t>
        </is>
      </c>
      <c r="D743" t="inlineStr">
        <is>
          <t>Natuf | Investors | Tier1 + Growth Cities | Oct26 | V1</t>
        </is>
      </c>
      <c r="E743" t="inlineStr">
        <is>
          <t>Natuf | Reel | Brand Ambassador | Heard Of Owning A Cafe | V1</t>
        </is>
      </c>
      <c r="F743" t="inlineStr">
        <is>
          <t>In House Natuf</t>
        </is>
      </c>
      <c r="G743" t="inlineStr">
        <is>
          <t>Attempt 1</t>
        </is>
      </c>
      <c r="H743" s="39" t="str">
        <f>IF(ISNUMBER(MATCH(G743,QualityStatuses,0)),"Quality Lead","Non-Quality Lead")</f>
        <v>Non-Quality Lead</v>
      </c>
      <c r="I743" t="inlineStr">
        <is>
          <t>2026-10</t>
        </is>
      </c>
      <c r="J743" t="inlineStr">
        <is>
          <t>Wk of 2026-10-19</t>
        </is>
      </c>
      <c r="K743" t="inlineStr">
        <is>
          <t>Omkar Navge</t>
        </is>
      </c>
      <c r="L743" t="inlineStr">
        <is>
          <t>Facebook</t>
        </is>
      </c>
      <c r="M743" t="inlineStr">
        <is>
          <t>Direct (campaign tagged in CRM)</t>
        </is>
      </c>
      <c r="N743" t="inlineStr">
        <is>
          <t>6adc6685304536018e706f33</t>
        </is>
      </c>
      <c r="O743" t="n">
        <v>1</v>
      </c>
      <c r="P743" s="40">
        <f>IF(A743="Lead",IF(ISNUMBER(MATCH(G743,QualityStatuses,0)),1,0),0)</f>
        <v>0</v>
      </c>
      <c r="Q743" s="40">
        <f>IF(A743="Lead",IF(G743="New Lead",0,1),0)</f>
        <v>1</v>
      </c>
      <c r="R743" s="40">
        <f>IF(A743="Lead",IF(G743="Lost",1,0),0)</f>
        <v>0</v>
      </c>
      <c r="S743" t="n">
        <v>1</v>
      </c>
      <c r="T743" t="n">
        <v>0</v>
      </c>
      <c r="U743" t="n">
        <v>0</v>
      </c>
      <c r="V743" t="n">
        <v>0</v>
      </c>
      <c r="W743" t="n">
        <v>0</v>
      </c>
      <c r="X743" t="n">
        <v>0</v>
      </c>
      <c r="Y743">
        <f>IF(AND(A743="Lead",COUNTIF(MetaCamps,C743)&gt;0),1,0)</f>
        <v>1</v>
      </c>
      <c r="Z743">
        <f>IF(Y743=1,P743,0)</f>
        <v>0</v>
      </c>
    </row>
    <row r="744">
      <c r="A744" t="inlineStr">
        <is>
          <t>Lead</t>
        </is>
      </c>
      <c r="B744" s="39" t="str">
        <f>IFERROR(INDEX(CampTypes,MATCH(C744,CampList,0)),"Unattributed")</f>
        <v>New</v>
      </c>
      <c r="C744" t="inlineStr">
        <is>
          <t>ABO | Natuf | Leads | Unit Franchise | India | Oct26 | V1</t>
        </is>
      </c>
      <c r="D744" t="inlineStr">
        <is>
          <t>Natuf | Investors | Tier1 + Growth Cities | Oct26 | V1</t>
        </is>
      </c>
      <c r="E744" t="inlineStr">
        <is>
          <t>Natuf | Reel | Brand Ambassador | Heard Of Owning A Cafe | V1</t>
        </is>
      </c>
      <c r="F744" t="inlineStr">
        <is>
          <t>In House Natuf</t>
        </is>
      </c>
      <c r="G744" t="inlineStr">
        <is>
          <t>Connected</t>
        </is>
      </c>
      <c r="H744" s="39" t="str">
        <f>IF(ISNUMBER(MATCH(G744,QualityStatuses,0)),"Quality Lead","Non-Quality Lead")</f>
        <v>Non-Quality Lead</v>
      </c>
      <c r="I744" t="inlineStr">
        <is>
          <t>2026-10</t>
        </is>
      </c>
      <c r="J744" t="inlineStr">
        <is>
          <t>Wk of 2026-10-19</t>
        </is>
      </c>
      <c r="K744" t="inlineStr">
        <is>
          <t>Tejaswini Tarigopula</t>
        </is>
      </c>
      <c r="L744" t="inlineStr">
        <is>
          <t>Facebook</t>
        </is>
      </c>
      <c r="M744" t="inlineStr">
        <is>
          <t>Direct (campaign tagged in CRM)</t>
        </is>
      </c>
      <c r="N744" t="inlineStr">
        <is>
          <t>6adc651ad19d675a5c8c5a1a</t>
        </is>
      </c>
      <c r="O744" t="n">
        <v>1</v>
      </c>
      <c r="P744" s="40">
        <f>IF(A744="Lead",IF(ISNUMBER(MATCH(G744,QualityStatuses,0)),1,0),0)</f>
        <v>0</v>
      </c>
      <c r="Q744" s="40">
        <f>IF(A744="Lead",IF(G744="New Lead",0,1),0)</f>
        <v>1</v>
      </c>
      <c r="R744" s="40">
        <f>IF(A744="Lead",IF(G744="Lost",1,0),0)</f>
        <v>0</v>
      </c>
      <c r="S744" t="n">
        <v>2</v>
      </c>
      <c r="T744" t="n">
        <v>1</v>
      </c>
      <c r="U744" t="n">
        <v>0</v>
      </c>
      <c r="V744" t="n">
        <v>0</v>
      </c>
      <c r="W744" t="n">
        <v>0</v>
      </c>
      <c r="X744" t="n">
        <v>0</v>
      </c>
      <c r="Y744">
        <f>IF(AND(A744="Lead",COUNTIF(MetaCamps,C744)&gt;0),1,0)</f>
        <v>1</v>
      </c>
      <c r="Z744">
        <f>IF(Y744=1,P744,0)</f>
        <v>0</v>
      </c>
    </row>
    <row r="745">
      <c r="A745" t="inlineStr">
        <is>
          <t>Lead</t>
        </is>
      </c>
      <c r="B745" s="39" t="str">
        <f>IFERROR(INDEX(CampTypes,MATCH(C745,CampList,0)),"Unattributed")</f>
        <v>New</v>
      </c>
      <c r="C745" t="inlineStr">
        <is>
          <t>ABO | Natuf | Leads | Unit Franchise | India | Oct26 | V1</t>
        </is>
      </c>
      <c r="D745" t="inlineStr">
        <is>
          <t>Natuf | LAL 1% | India | Jul26 | V1</t>
        </is>
      </c>
      <c r="E745" t="inlineStr">
        <is>
          <t>Natuf | Reel | Brand Ambassador | Heard Of Owning A Cafe | V1</t>
        </is>
      </c>
      <c r="F745" t="inlineStr">
        <is>
          <t>In House Natuf</t>
        </is>
      </c>
      <c r="G745" t="inlineStr">
        <is>
          <t>Connected</t>
        </is>
      </c>
      <c r="H745" s="39" t="str">
        <f>IF(ISNUMBER(MATCH(G745,QualityStatuses,0)),"Quality Lead","Non-Quality Lead")</f>
        <v>Non-Quality Lead</v>
      </c>
      <c r="I745" t="inlineStr">
        <is>
          <t>2026-10</t>
        </is>
      </c>
      <c r="J745" t="inlineStr">
        <is>
          <t>Wk of 2026-10-19</t>
        </is>
      </c>
      <c r="K745" t="inlineStr">
        <is>
          <t>Omkar Navge</t>
        </is>
      </c>
      <c r="L745" t="inlineStr">
        <is>
          <t>Facebook</t>
        </is>
      </c>
      <c r="M745" t="inlineStr">
        <is>
          <t>Direct (campaign tagged in CRM)</t>
        </is>
      </c>
      <c r="N745" t="inlineStr">
        <is>
          <t>6adc640a29c088fb644b3945</t>
        </is>
      </c>
      <c r="O745" t="n">
        <v>1</v>
      </c>
      <c r="P745" s="40">
        <f>IF(A745="Lead",IF(ISNUMBER(MATCH(G745,QualityStatuses,0)),1,0),0)</f>
        <v>0</v>
      </c>
      <c r="Q745" s="40">
        <f>IF(A745="Lead",IF(G745="New Lead",0,1),0)</f>
        <v>1</v>
      </c>
      <c r="R745" s="40">
        <f>IF(A745="Lead",IF(G745="Lost",1,0),0)</f>
        <v>0</v>
      </c>
      <c r="S745" t="n">
        <v>1</v>
      </c>
      <c r="T745" t="n">
        <v>1</v>
      </c>
      <c r="U745" t="n">
        <v>0</v>
      </c>
      <c r="V745" t="n">
        <v>0</v>
      </c>
      <c r="W745" t="n">
        <v>0</v>
      </c>
      <c r="X745" t="n">
        <v>0</v>
      </c>
      <c r="Y745">
        <f>IF(AND(A745="Lead",COUNTIF(MetaCamps,C745)&gt;0),1,0)</f>
        <v>1</v>
      </c>
      <c r="Z745">
        <f>IF(Y745=1,P745,0)</f>
        <v>0</v>
      </c>
    </row>
    <row r="746">
      <c r="A746" t="inlineStr">
        <is>
          <t>Lead</t>
        </is>
      </c>
      <c r="B746" s="39" t="str">
        <f>IFERROR(INDEX(CampTypes,MATCH(C746,CampList,0)),"Unattributed")</f>
        <v>New</v>
      </c>
      <c r="C746" t="inlineStr">
        <is>
          <t>ABO | Natuf | Leads | Unit Franchise | India | Oct26 | V1</t>
        </is>
      </c>
      <c r="D746" t="inlineStr">
        <is>
          <t>Natuf | Investors | Tier1 + Growth Cities | Oct26 | V1</t>
        </is>
      </c>
      <c r="E746" t="inlineStr">
        <is>
          <t>Natuf | Reel | Brand Ambassador | Heard Of Owning A Cafe | V1</t>
        </is>
      </c>
      <c r="F746" t="inlineStr">
        <is>
          <t>In House Natuf</t>
        </is>
      </c>
      <c r="G746" t="inlineStr">
        <is>
          <t>Connected</t>
        </is>
      </c>
      <c r="H746" s="39" t="str">
        <f>IF(ISNUMBER(MATCH(G746,QualityStatuses,0)),"Quality Lead","Non-Quality Lead")</f>
        <v>Non-Quality Lead</v>
      </c>
      <c r="I746" t="inlineStr">
        <is>
          <t>2026-10</t>
        </is>
      </c>
      <c r="J746" t="inlineStr">
        <is>
          <t>Wk of 2026-10-19</t>
        </is>
      </c>
      <c r="K746" t="inlineStr">
        <is>
          <t>Tejaswini Tarigopula</t>
        </is>
      </c>
      <c r="L746" t="inlineStr">
        <is>
          <t>Facebook</t>
        </is>
      </c>
      <c r="M746" t="inlineStr">
        <is>
          <t>Direct (campaign tagged in CRM)</t>
        </is>
      </c>
      <c r="N746" t="inlineStr">
        <is>
          <t>6adc63ef5acab979c1259e27</t>
        </is>
      </c>
      <c r="O746" t="n">
        <v>1</v>
      </c>
      <c r="P746" s="40">
        <f>IF(A746="Lead",IF(ISNUMBER(MATCH(G746,QualityStatuses,0)),1,0),0)</f>
        <v>0</v>
      </c>
      <c r="Q746" s="40">
        <f>IF(A746="Lead",IF(G746="New Lead",0,1),0)</f>
        <v>1</v>
      </c>
      <c r="R746" s="40">
        <f>IF(A746="Lead",IF(G746="Lost",1,0),0)</f>
        <v>0</v>
      </c>
      <c r="S746" t="n">
        <v>1</v>
      </c>
      <c r="T746" t="n">
        <v>1</v>
      </c>
      <c r="U746" t="n">
        <v>0</v>
      </c>
      <c r="V746" t="n">
        <v>0</v>
      </c>
      <c r="W746" t="n">
        <v>0</v>
      </c>
      <c r="X746" t="n">
        <v>0</v>
      </c>
      <c r="Y746">
        <f>IF(AND(A746="Lead",COUNTIF(MetaCamps,C746)&gt;0),1,0)</f>
        <v>1</v>
      </c>
      <c r="Z746">
        <f>IF(Y746=1,P746,0)</f>
        <v>0</v>
      </c>
    </row>
    <row r="747">
      <c r="A747" t="inlineStr">
        <is>
          <t>Lead</t>
        </is>
      </c>
      <c r="B747" s="39" t="str">
        <f>IFERROR(INDEX(CampTypes,MATCH(C747,CampList,0)),"Unattributed")</f>
        <v>New</v>
      </c>
      <c r="C747" t="inlineStr">
        <is>
          <t>ABO | Natuf | Leads | Unit Franchise | India | Oct26 | V1</t>
        </is>
      </c>
      <c r="D747" t="inlineStr">
        <is>
          <t>Natuf | LAL 1% | India | Jul26 | V1</t>
        </is>
      </c>
      <c r="E747" t="inlineStr">
        <is>
          <t>Natuf | Reel | Brand Ambassador | Heard Of Owning A Cafe | V1</t>
        </is>
      </c>
      <c r="F747" t="inlineStr">
        <is>
          <t>In House Natuf</t>
        </is>
      </c>
      <c r="G747" t="inlineStr">
        <is>
          <t>Attempt 1</t>
        </is>
      </c>
      <c r="H747" s="39" t="str">
        <f>IF(ISNUMBER(MATCH(G747,QualityStatuses,0)),"Quality Lead","Non-Quality Lead")</f>
        <v>Non-Quality Lead</v>
      </c>
      <c r="I747" t="inlineStr">
        <is>
          <t>2026-10</t>
        </is>
      </c>
      <c r="J747" t="inlineStr">
        <is>
          <t>Wk of 2026-10-19</t>
        </is>
      </c>
      <c r="K747" t="inlineStr">
        <is>
          <t>Omkar Navge</t>
        </is>
      </c>
      <c r="L747" t="inlineStr">
        <is>
          <t>Facebook</t>
        </is>
      </c>
      <c r="M747" t="inlineStr">
        <is>
          <t>Direct (campaign tagged in CRM)</t>
        </is>
      </c>
      <c r="N747" t="inlineStr">
        <is>
          <t>6adc638117793c419df97eab</t>
        </is>
      </c>
      <c r="O747" t="n">
        <v>1</v>
      </c>
      <c r="P747" s="40">
        <f>IF(A747="Lead",IF(ISNUMBER(MATCH(G747,QualityStatuses,0)),1,0),0)</f>
        <v>0</v>
      </c>
      <c r="Q747" s="40">
        <f>IF(A747="Lead",IF(G747="New Lead",0,1),0)</f>
        <v>1</v>
      </c>
      <c r="R747" s="40">
        <f>IF(A747="Lead",IF(G747="Lost",1,0),0)</f>
        <v>0</v>
      </c>
      <c r="S747" t="n">
        <v>1</v>
      </c>
      <c r="T747" t="n">
        <v>0</v>
      </c>
      <c r="U747" t="n">
        <v>0</v>
      </c>
      <c r="V747" t="n">
        <v>0</v>
      </c>
      <c r="W747" t="n">
        <v>0</v>
      </c>
      <c r="X747" t="n">
        <v>0</v>
      </c>
      <c r="Y747">
        <f>IF(AND(A747="Lead",COUNTIF(MetaCamps,C747)&gt;0),1,0)</f>
        <v>1</v>
      </c>
      <c r="Z747">
        <f>IF(Y747=1,P747,0)</f>
        <v>0</v>
      </c>
    </row>
    <row r="748">
      <c r="A748" t="inlineStr">
        <is>
          <t>Lead</t>
        </is>
      </c>
      <c r="B748" s="39" t="str">
        <f>IFERROR(INDEX(CampTypes,MATCH(C748,CampList,0)),"Unattributed")</f>
        <v>New</v>
      </c>
      <c r="C748" t="inlineStr">
        <is>
          <t>ABO | Natuf | Leads | Master Franchise | India | Oct26 | V1</t>
        </is>
      </c>
      <c r="D748" t="inlineStr">
        <is>
          <t>Natuf | LAL 1% | India | Jul26 | V1</t>
        </is>
      </c>
      <c r="E748" t="inlineStr">
        <is>
          <t>Natuf | Static | Become A Levantine Food | V1</t>
        </is>
      </c>
      <c r="F748" t="inlineStr">
        <is>
          <t>Natuf_MF</t>
        </is>
      </c>
      <c r="G748" t="inlineStr">
        <is>
          <t>Details Shared</t>
        </is>
      </c>
      <c r="H748" s="39" t="str">
        <f>IF(ISNUMBER(MATCH(G748,QualityStatuses,0)),"Quality Lead","Non-Quality Lead")</f>
        <v>Quality Lead</v>
      </c>
      <c r="I748" t="inlineStr">
        <is>
          <t>2026-10</t>
        </is>
      </c>
      <c r="J748" t="inlineStr">
        <is>
          <t>Wk of 2026-10-19</t>
        </is>
      </c>
      <c r="K748" t="inlineStr">
        <is>
          <t>Tejaswini Tarigopula</t>
        </is>
      </c>
      <c r="L748" t="inlineStr">
        <is>
          <t>Facebook</t>
        </is>
      </c>
      <c r="M748" t="inlineStr">
        <is>
          <t>Direct (campaign tagged in CRM)</t>
        </is>
      </c>
      <c r="N748" t="inlineStr">
        <is>
          <t>6adc623875d1a246c037bed8</t>
        </is>
      </c>
      <c r="O748" t="n">
        <v>1</v>
      </c>
      <c r="P748" s="40">
        <f>IF(A748="Lead",IF(ISNUMBER(MATCH(G748,QualityStatuses,0)),1,0),0)</f>
        <v>1</v>
      </c>
      <c r="Q748" s="40">
        <f>IF(A748="Lead",IF(G748="New Lead",0,1),0)</f>
        <v>1</v>
      </c>
      <c r="R748" s="40">
        <f>IF(A748="Lead",IF(G748="Lost",1,0),0)</f>
        <v>0</v>
      </c>
      <c r="S748" t="n">
        <v>1</v>
      </c>
      <c r="T748" t="n">
        <v>1</v>
      </c>
      <c r="U748" t="n">
        <v>0</v>
      </c>
      <c r="V748" t="n">
        <v>0</v>
      </c>
      <c r="W748" t="n">
        <v>0</v>
      </c>
      <c r="X748" t="n">
        <v>0</v>
      </c>
      <c r="Y748">
        <f>IF(AND(A748="Lead",COUNTIF(MetaCamps,C748)&gt;0),1,0)</f>
        <v>1</v>
      </c>
      <c r="Z748">
        <f>IF(Y748=1,P748,0)</f>
        <v>1</v>
      </c>
    </row>
    <row r="749">
      <c r="A749" t="inlineStr">
        <is>
          <t>Lead</t>
        </is>
      </c>
      <c r="B749" s="39" t="str">
        <f>IFERROR(INDEX(CampTypes,MATCH(C749,CampList,0)),"Unattributed")</f>
        <v>New</v>
      </c>
      <c r="C749" t="inlineStr">
        <is>
          <t>ABO | Natuf | Leads | Master Franchise | India | Oct26 | V1</t>
        </is>
      </c>
      <c r="D749" t="inlineStr">
        <is>
          <t>Natuf | Business Owners | Tier1 + Growth Cities | Oct26 | V1</t>
        </is>
      </c>
      <c r="E749" t="inlineStr">
        <is>
          <t>Natuf | Static | Become A Levantine Food | V1</t>
        </is>
      </c>
      <c r="F749" t="inlineStr">
        <is>
          <t>Natuf_MF</t>
        </is>
      </c>
      <c r="G749" t="inlineStr">
        <is>
          <t>Lost</t>
        </is>
      </c>
      <c r="H749" s="39" t="str">
        <f>IF(ISNUMBER(MATCH(G749,QualityStatuses,0)),"Quality Lead","Non-Quality Lead")</f>
        <v>Non-Quality Lead</v>
      </c>
      <c r="I749" t="inlineStr">
        <is>
          <t>2026-10</t>
        </is>
      </c>
      <c r="J749" t="inlineStr">
        <is>
          <t>Wk of 2026-10-19</t>
        </is>
      </c>
      <c r="K749" t="inlineStr">
        <is>
          <t>Tejaswini Tarigopula</t>
        </is>
      </c>
      <c r="L749" t="inlineStr">
        <is>
          <t>Facebook</t>
        </is>
      </c>
      <c r="M749" t="inlineStr">
        <is>
          <t>Direct (campaign tagged in CRM)</t>
        </is>
      </c>
      <c r="N749" t="inlineStr">
        <is>
          <t>6adc6010e5977ff980841fc9</t>
        </is>
      </c>
      <c r="O749" t="n">
        <v>1</v>
      </c>
      <c r="P749" s="40">
        <f>IF(A749="Lead",IF(ISNUMBER(MATCH(G749,QualityStatuses,0)),1,0),0)</f>
        <v>0</v>
      </c>
      <c r="Q749" s="40">
        <f>IF(A749="Lead",IF(G749="New Lead",0,1),0)</f>
        <v>1</v>
      </c>
      <c r="R749" s="40">
        <f>IF(A749="Lead",IF(G749="Lost",1,0),0)</f>
        <v>1</v>
      </c>
      <c r="S749" t="n">
        <v>1</v>
      </c>
      <c r="T749" t="n">
        <v>1</v>
      </c>
      <c r="U749" t="n">
        <v>0</v>
      </c>
      <c r="V749" t="n">
        <v>0</v>
      </c>
      <c r="W749" t="n">
        <v>0</v>
      </c>
      <c r="X749" t="n">
        <v>0</v>
      </c>
      <c r="Y749">
        <f>IF(AND(A749="Lead",COUNTIF(MetaCamps,C749)&gt;0),1,0)</f>
        <v>1</v>
      </c>
      <c r="Z749">
        <f>IF(Y749=1,P749,0)</f>
        <v>0</v>
      </c>
    </row>
    <row r="750">
      <c r="A750" t="inlineStr">
        <is>
          <t>Lead</t>
        </is>
      </c>
      <c r="B750" s="39" t="str">
        <f>IFERROR(INDEX(CampTypes,MATCH(C750,CampList,0)),"Unattributed")</f>
        <v>New</v>
      </c>
      <c r="C750" t="inlineStr">
        <is>
          <t>ABO | Natuf | Leads | Unit Franchise | India | Oct26 | V1</t>
        </is>
      </c>
      <c r="D750" t="inlineStr">
        <is>
          <t>Natuf | LAL 1% | India | Jul26 | V1</t>
        </is>
      </c>
      <c r="E750" t="inlineStr">
        <is>
          <t>Natuf | Reel | Brand Ambassador | Heard Of Owning A Cafe | V1</t>
        </is>
      </c>
      <c r="F750" t="inlineStr">
        <is>
          <t>In House Natuf</t>
        </is>
      </c>
      <c r="G750" t="inlineStr">
        <is>
          <t>Details Shared</t>
        </is>
      </c>
      <c r="H750" s="39" t="str">
        <f>IF(ISNUMBER(MATCH(G750,QualityStatuses,0)),"Quality Lead","Non-Quality Lead")</f>
        <v>Quality Lead</v>
      </c>
      <c r="I750" t="inlineStr">
        <is>
          <t>2026-10</t>
        </is>
      </c>
      <c r="J750" t="inlineStr">
        <is>
          <t>Wk of 2026-10-19</t>
        </is>
      </c>
      <c r="K750" t="inlineStr">
        <is>
          <t>Vikas Pathak</t>
        </is>
      </c>
      <c r="L750" t="inlineStr">
        <is>
          <t>Facebook</t>
        </is>
      </c>
      <c r="M750" t="inlineStr">
        <is>
          <t>Direct (campaign tagged in CRM)</t>
        </is>
      </c>
      <c r="N750" t="inlineStr">
        <is>
          <t>6adc5e80d19d675a5c8c5338</t>
        </is>
      </c>
      <c r="O750" t="n">
        <v>1</v>
      </c>
      <c r="P750" s="40">
        <f>IF(A750="Lead",IF(ISNUMBER(MATCH(G750,QualityStatuses,0)),1,0),0)</f>
        <v>1</v>
      </c>
      <c r="Q750" s="40">
        <f>IF(A750="Lead",IF(G750="New Lead",0,1),0)</f>
        <v>1</v>
      </c>
      <c r="R750" s="40">
        <f>IF(A750="Lead",IF(G750="Lost",1,0),0)</f>
        <v>0</v>
      </c>
      <c r="S750" t="n">
        <v>2</v>
      </c>
      <c r="T750" t="n">
        <v>2</v>
      </c>
      <c r="U750" t="n">
        <v>0</v>
      </c>
      <c r="V750" t="n">
        <v>0</v>
      </c>
      <c r="W750" t="n">
        <v>0</v>
      </c>
      <c r="X750" t="n">
        <v>0</v>
      </c>
      <c r="Y750">
        <f>IF(AND(A750="Lead",COUNTIF(MetaCamps,C750)&gt;0),1,0)</f>
        <v>1</v>
      </c>
      <c r="Z750">
        <f>IF(Y750=1,P750,0)</f>
        <v>1</v>
      </c>
    </row>
    <row r="751">
      <c r="A751" t="inlineStr">
        <is>
          <t>Lead</t>
        </is>
      </c>
      <c r="B751" s="39" t="str">
        <f>IFERROR(INDEX(CampTypes,MATCH(C751,CampList,0)),"Unattributed")</f>
        <v>New</v>
      </c>
      <c r="C751" t="inlineStr">
        <is>
          <t>ABO | Natuf | Leads | Master Franchise | India | Oct26 | V1</t>
        </is>
      </c>
      <c r="D751" t="inlineStr">
        <is>
          <t>Natuf | Investors | Tier1 + Growth Cities | Oct26 | V1</t>
        </is>
      </c>
      <c r="E751" t="inlineStr">
        <is>
          <t>Natuf | Static | Become A Levantine Food | V1</t>
        </is>
      </c>
      <c r="F751" t="inlineStr">
        <is>
          <t>Natuf_MF</t>
        </is>
      </c>
      <c r="G751" t="inlineStr">
        <is>
          <t>Lost</t>
        </is>
      </c>
      <c r="H751" s="39" t="str">
        <f>IF(ISNUMBER(MATCH(G751,QualityStatuses,0)),"Quality Lead","Non-Quality Lead")</f>
        <v>Non-Quality Lead</v>
      </c>
      <c r="I751" t="inlineStr">
        <is>
          <t>2026-10</t>
        </is>
      </c>
      <c r="J751" t="inlineStr">
        <is>
          <t>Wk of 2026-10-19</t>
        </is>
      </c>
      <c r="K751" t="inlineStr">
        <is>
          <t>Tejaswini Tarigopula</t>
        </is>
      </c>
      <c r="L751" t="inlineStr">
        <is>
          <t>Facebook</t>
        </is>
      </c>
      <c r="M751" t="inlineStr">
        <is>
          <t>Direct (campaign tagged in CRM)</t>
        </is>
      </c>
      <c r="N751" t="inlineStr">
        <is>
          <t>6adc5b539f9dca9c6411b98a</t>
        </is>
      </c>
      <c r="O751" t="n">
        <v>1</v>
      </c>
      <c r="P751" s="40">
        <f>IF(A751="Lead",IF(ISNUMBER(MATCH(G751,QualityStatuses,0)),1,0),0)</f>
        <v>0</v>
      </c>
      <c r="Q751" s="40">
        <f>IF(A751="Lead",IF(G751="New Lead",0,1),0)</f>
        <v>1</v>
      </c>
      <c r="R751" s="40">
        <f>IF(A751="Lead",IF(G751="Lost",1,0),0)</f>
        <v>1</v>
      </c>
      <c r="S751" t="n">
        <v>1</v>
      </c>
      <c r="T751" t="n">
        <v>1</v>
      </c>
      <c r="U751" t="n">
        <v>0</v>
      </c>
      <c r="V751" t="n">
        <v>0</v>
      </c>
      <c r="W751" t="n">
        <v>0</v>
      </c>
      <c r="X751" t="n">
        <v>0</v>
      </c>
      <c r="Y751">
        <f>IF(AND(A751="Lead",COUNTIF(MetaCamps,C751)&gt;0),1,0)</f>
        <v>1</v>
      </c>
      <c r="Z751">
        <f>IF(Y751=1,P751,0)</f>
        <v>0</v>
      </c>
    </row>
    <row r="752">
      <c r="A752" t="inlineStr">
        <is>
          <t>Lead</t>
        </is>
      </c>
      <c r="B752" s="39" t="str">
        <f>IFERROR(INDEX(CampTypes,MATCH(C752,CampList,0)),"Unattributed")</f>
        <v>New</v>
      </c>
      <c r="C752" t="inlineStr">
        <is>
          <t>ABO | Natuf | Leads | Unit Franchise | India | Oct26 | V1</t>
        </is>
      </c>
      <c r="D752" t="inlineStr">
        <is>
          <t>Natuf | Business Owners | Tier1 + Growth Cities | Oct26 | V1</t>
        </is>
      </c>
      <c r="E752" t="inlineStr">
        <is>
          <t>Natuf | Reel | Brand Ambassador | Heard Of Owning A Cafe | V1</t>
        </is>
      </c>
      <c r="F752" t="inlineStr">
        <is>
          <t>In House Natuf</t>
        </is>
      </c>
      <c r="G752" t="inlineStr">
        <is>
          <t>Attempt 1</t>
        </is>
      </c>
      <c r="H752" s="39" t="str">
        <f>IF(ISNUMBER(MATCH(G752,QualityStatuses,0)),"Quality Lead","Non-Quality Lead")</f>
        <v>Non-Quality Lead</v>
      </c>
      <c r="I752" t="inlineStr">
        <is>
          <t>2026-10</t>
        </is>
      </c>
      <c r="J752" t="inlineStr">
        <is>
          <t>Wk of 2026-10-19</t>
        </is>
      </c>
      <c r="K752" t="inlineStr">
        <is>
          <t>Omkar Navge</t>
        </is>
      </c>
      <c r="L752" t="inlineStr">
        <is>
          <t>Facebook</t>
        </is>
      </c>
      <c r="M752" t="inlineStr">
        <is>
          <t>Direct (campaign tagged in CRM)</t>
        </is>
      </c>
      <c r="N752" t="inlineStr">
        <is>
          <t>6adc5a72599621e9d4e1af2d</t>
        </is>
      </c>
      <c r="O752" t="n">
        <v>1</v>
      </c>
      <c r="P752" s="40">
        <f>IF(A752="Lead",IF(ISNUMBER(MATCH(G752,QualityStatuses,0)),1,0),0)</f>
        <v>0</v>
      </c>
      <c r="Q752" s="40">
        <f>IF(A752="Lead",IF(G752="New Lead",0,1),0)</f>
        <v>1</v>
      </c>
      <c r="R752" s="40">
        <f>IF(A752="Lead",IF(G752="Lost",1,0),0)</f>
        <v>0</v>
      </c>
      <c r="S752" t="n">
        <v>1</v>
      </c>
      <c r="T752" t="n">
        <v>0</v>
      </c>
      <c r="U752" t="n">
        <v>0</v>
      </c>
      <c r="V752" t="n">
        <v>0</v>
      </c>
      <c r="W752" t="n">
        <v>0</v>
      </c>
      <c r="X752" t="n">
        <v>0</v>
      </c>
      <c r="Y752">
        <f>IF(AND(A752="Lead",COUNTIF(MetaCamps,C752)&gt;0),1,0)</f>
        <v>1</v>
      </c>
      <c r="Z752">
        <f>IF(Y752=1,P752,0)</f>
        <v>0</v>
      </c>
    </row>
    <row r="753">
      <c r="A753" t="inlineStr">
        <is>
          <t>Lead</t>
        </is>
      </c>
      <c r="B753" s="39" t="str">
        <f>IFERROR(INDEX(CampTypes,MATCH(C753,CampList,0)),"Unattributed")</f>
        <v>New</v>
      </c>
      <c r="C753" t="inlineStr">
        <is>
          <t>ABO | Natuf | Leads | Unit Franchise | India | Oct26 | V1</t>
        </is>
      </c>
      <c r="D753" t="inlineStr">
        <is>
          <t>Natuf | LAL 1% | India | Jul26 | V1</t>
        </is>
      </c>
      <c r="E753" t="inlineStr">
        <is>
          <t>Natuf | Reel | Brand Ambassador | Heard Of Owning A Cafe | V1</t>
        </is>
      </c>
      <c r="F753" t="inlineStr">
        <is>
          <t>In House Natuf</t>
        </is>
      </c>
      <c r="G753" t="inlineStr">
        <is>
          <t>Details Shared</t>
        </is>
      </c>
      <c r="H753" s="39" t="str">
        <f>IF(ISNUMBER(MATCH(G753,QualityStatuses,0)),"Quality Lead","Non-Quality Lead")</f>
        <v>Quality Lead</v>
      </c>
      <c r="I753" t="inlineStr">
        <is>
          <t>2026-10</t>
        </is>
      </c>
      <c r="J753" t="inlineStr">
        <is>
          <t>Wk of 2026-10-19</t>
        </is>
      </c>
      <c r="K753" t="inlineStr">
        <is>
          <t>Vikas Pathak</t>
        </is>
      </c>
      <c r="L753" t="inlineStr">
        <is>
          <t>Facebook</t>
        </is>
      </c>
      <c r="M753" t="inlineStr">
        <is>
          <t>Direct (campaign tagged in CRM)</t>
        </is>
      </c>
      <c r="N753" t="inlineStr">
        <is>
          <t>6adc592cb2e9433652533c9d</t>
        </is>
      </c>
      <c r="O753" t="n">
        <v>1</v>
      </c>
      <c r="P753" s="40">
        <f>IF(A753="Lead",IF(ISNUMBER(MATCH(G753,QualityStatuses,0)),1,0),0)</f>
        <v>1</v>
      </c>
      <c r="Q753" s="40">
        <f>IF(A753="Lead",IF(G753="New Lead",0,1),0)</f>
        <v>1</v>
      </c>
      <c r="R753" s="40">
        <f>IF(A753="Lead",IF(G753="Lost",1,0),0)</f>
        <v>0</v>
      </c>
      <c r="S753" t="n">
        <v>2</v>
      </c>
      <c r="T753" t="n">
        <v>1</v>
      </c>
      <c r="U753" t="n">
        <v>0</v>
      </c>
      <c r="V753" t="n">
        <v>0</v>
      </c>
      <c r="W753" t="n">
        <v>0</v>
      </c>
      <c r="X753" t="n">
        <v>0</v>
      </c>
      <c r="Y753">
        <f>IF(AND(A753="Lead",COUNTIF(MetaCamps,C753)&gt;0),1,0)</f>
        <v>1</v>
      </c>
      <c r="Z753">
        <f>IF(Y753=1,P753,0)</f>
        <v>1</v>
      </c>
    </row>
    <row r="754">
      <c r="A754" t="inlineStr">
        <is>
          <t>Lead</t>
        </is>
      </c>
      <c r="B754" s="39" t="str">
        <f>IFERROR(INDEX(CampTypes,MATCH(C754,CampList,0)),"Unattributed")</f>
        <v>New</v>
      </c>
      <c r="C754" t="inlineStr">
        <is>
          <t>ABO | Natuf | Leads | Master Franchise | India | Oct26 | V1</t>
        </is>
      </c>
      <c r="D754" t="inlineStr">
        <is>
          <t>Natuf | LAL 1% | India | Jul26 | V1</t>
        </is>
      </c>
      <c r="E754" t="inlineStr">
        <is>
          <t>Natuf | Static | Become A Levantine Food | V1</t>
        </is>
      </c>
      <c r="F754" t="inlineStr">
        <is>
          <t>Natuf_MF</t>
        </is>
      </c>
      <c r="G754" t="inlineStr">
        <is>
          <t>Attempt 1</t>
        </is>
      </c>
      <c r="H754" s="39" t="str">
        <f>IF(ISNUMBER(MATCH(G754,QualityStatuses,0)),"Quality Lead","Non-Quality Lead")</f>
        <v>Non-Quality Lead</v>
      </c>
      <c r="I754" t="inlineStr">
        <is>
          <t>2026-10</t>
        </is>
      </c>
      <c r="J754" t="inlineStr">
        <is>
          <t>Wk of 2026-10-19</t>
        </is>
      </c>
      <c r="K754" t="inlineStr">
        <is>
          <t>Tejaswini Tarigopula</t>
        </is>
      </c>
      <c r="L754" t="inlineStr">
        <is>
          <t>Facebook</t>
        </is>
      </c>
      <c r="M754" t="inlineStr">
        <is>
          <t>Direct (campaign tagged in CRM)</t>
        </is>
      </c>
      <c r="N754" t="inlineStr">
        <is>
          <t>6adc58fbd79dfc1a8260c6c8</t>
        </is>
      </c>
      <c r="O754" t="n">
        <v>1</v>
      </c>
      <c r="P754" s="40">
        <f>IF(A754="Lead",IF(ISNUMBER(MATCH(G754,QualityStatuses,0)),1,0),0)</f>
        <v>0</v>
      </c>
      <c r="Q754" s="40">
        <f>IF(A754="Lead",IF(G754="New Lead",0,1),0)</f>
        <v>1</v>
      </c>
      <c r="R754" s="40">
        <f>IF(A754="Lead",IF(G754="Lost",1,0),0)</f>
        <v>0</v>
      </c>
      <c r="S754" t="n">
        <v>3</v>
      </c>
      <c r="T754" t="n">
        <v>1</v>
      </c>
      <c r="U754" t="n">
        <v>0</v>
      </c>
      <c r="V754" t="n">
        <v>0</v>
      </c>
      <c r="W754" t="n">
        <v>0</v>
      </c>
      <c r="X754" t="n">
        <v>0</v>
      </c>
      <c r="Y754">
        <f>IF(AND(A754="Lead",COUNTIF(MetaCamps,C754)&gt;0),1,0)</f>
        <v>1</v>
      </c>
      <c r="Z754">
        <f>IF(Y754=1,P754,0)</f>
        <v>0</v>
      </c>
    </row>
    <row r="755">
      <c r="A755" t="inlineStr">
        <is>
          <t>Lead</t>
        </is>
      </c>
      <c r="B755" s="39" t="str">
        <f>IFERROR(INDEX(CampTypes,MATCH(C755,CampList,0)),"Unattributed")</f>
        <v>Old</v>
      </c>
      <c r="C755" t="inlineStr">
        <is>
          <t>E_Karan_Natuf_Kiosk_07072026</t>
        </is>
      </c>
      <c r="D755" t="inlineStr">
        <is>
          <t>E_Karan_Natuf_Kiosk_15102026_Adset 7</t>
        </is>
      </c>
      <c r="E755" t="inlineStr">
        <is>
          <t>E_Hindi_Karan_Natuf_Kiosk_07072026_Adset5_ad3 – Copy 3</t>
        </is>
      </c>
      <c r="F755" t="inlineStr">
        <is>
          <t>Natuf</t>
        </is>
      </c>
      <c r="G755" t="inlineStr">
        <is>
          <t>Attempt 1</t>
        </is>
      </c>
      <c r="H755" s="39" t="str">
        <f>IF(ISNUMBER(MATCH(G755,QualityStatuses,0)),"Quality Lead","Non-Quality Lead")</f>
        <v>Non-Quality Lead</v>
      </c>
      <c r="I755" t="inlineStr">
        <is>
          <t>2026-10</t>
        </is>
      </c>
      <c r="J755" t="inlineStr">
        <is>
          <t>Wk of 2026-10-19</t>
        </is>
      </c>
      <c r="K755" t="inlineStr">
        <is>
          <t>Omkar Navge</t>
        </is>
      </c>
      <c r="L755" t="inlineStr">
        <is>
          <t>Facebook</t>
        </is>
      </c>
      <c r="M755" t="inlineStr">
        <is>
          <t>Direct (campaign tagged in CRM)</t>
        </is>
      </c>
      <c r="N755" t="inlineStr">
        <is>
          <t>6adc5871896107c6863e5692</t>
        </is>
      </c>
      <c r="O755" t="n">
        <v>1</v>
      </c>
      <c r="P755" s="40">
        <f>IF(A755="Lead",IF(ISNUMBER(MATCH(G755,QualityStatuses,0)),1,0),0)</f>
        <v>0</v>
      </c>
      <c r="Q755" s="40">
        <f>IF(A755="Lead",IF(G755="New Lead",0,1),0)</f>
        <v>1</v>
      </c>
      <c r="R755" s="40">
        <f>IF(A755="Lead",IF(G755="Lost",1,0),0)</f>
        <v>0</v>
      </c>
      <c r="S755" t="n">
        <v>1</v>
      </c>
      <c r="T755" t="n">
        <v>0</v>
      </c>
      <c r="U755" t="n">
        <v>0</v>
      </c>
      <c r="V755" t="n">
        <v>0</v>
      </c>
      <c r="W755" t="n">
        <v>0</v>
      </c>
      <c r="X755" t="n">
        <v>0</v>
      </c>
      <c r="Y755">
        <f>IF(AND(A755="Lead",COUNTIF(MetaCamps,C755)&gt;0),1,0)</f>
        <v>1</v>
      </c>
      <c r="Z755">
        <f>IF(Y755=1,P755,0)</f>
        <v>0</v>
      </c>
    </row>
    <row r="756">
      <c r="A756" t="inlineStr">
        <is>
          <t>Lead</t>
        </is>
      </c>
      <c r="B756" s="39" t="str">
        <f>IFERROR(INDEX(CampTypes,MATCH(C756,CampList,0)),"Unattributed")</f>
        <v>New</v>
      </c>
      <c r="C756" t="inlineStr">
        <is>
          <t>ABO | Natuf | Leads | Unit Franchise | India | Oct26 | V1</t>
        </is>
      </c>
      <c r="D756" t="inlineStr">
        <is>
          <t>Natuf | LAL 1% | India | Jul26 | V1</t>
        </is>
      </c>
      <c r="E756" t="inlineStr">
        <is>
          <t>Natuf | Reel | Brand Ambassador | Heard Of Owning A Cafe | V1</t>
        </is>
      </c>
      <c r="F756" t="inlineStr">
        <is>
          <t>In House Natuf</t>
        </is>
      </c>
      <c r="G756" t="inlineStr">
        <is>
          <t>Details Shared</t>
        </is>
      </c>
      <c r="H756" s="39" t="str">
        <f>IF(ISNUMBER(MATCH(G756,QualityStatuses,0)),"Quality Lead","Non-Quality Lead")</f>
        <v>Quality Lead</v>
      </c>
      <c r="I756" t="inlineStr">
        <is>
          <t>2026-10</t>
        </is>
      </c>
      <c r="J756" t="inlineStr">
        <is>
          <t>Wk of 2026-10-19</t>
        </is>
      </c>
      <c r="K756" t="inlineStr">
        <is>
          <t>Omkar Navge</t>
        </is>
      </c>
      <c r="L756" t="inlineStr">
        <is>
          <t>Facebook</t>
        </is>
      </c>
      <c r="M756" t="inlineStr">
        <is>
          <t>Direct (campaign tagged in CRM)</t>
        </is>
      </c>
      <c r="N756" t="inlineStr">
        <is>
          <t>6adc586b5d127d802415b106</t>
        </is>
      </c>
      <c r="O756" t="n">
        <v>1</v>
      </c>
      <c r="P756" s="40">
        <f>IF(A756="Lead",IF(ISNUMBER(MATCH(G756,QualityStatuses,0)),1,0),0)</f>
        <v>1</v>
      </c>
      <c r="Q756" s="40">
        <f>IF(A756="Lead",IF(G756="New Lead",0,1),0)</f>
        <v>1</v>
      </c>
      <c r="R756" s="40">
        <f>IF(A756="Lead",IF(G756="Lost",1,0),0)</f>
        <v>0</v>
      </c>
      <c r="S756" t="n">
        <v>1</v>
      </c>
      <c r="T756" t="n">
        <v>1</v>
      </c>
      <c r="U756" t="n">
        <v>0</v>
      </c>
      <c r="V756" t="n">
        <v>0</v>
      </c>
      <c r="W756" t="n">
        <v>0</v>
      </c>
      <c r="X756" t="n">
        <v>0</v>
      </c>
      <c r="Y756">
        <f>IF(AND(A756="Lead",COUNTIF(MetaCamps,C756)&gt;0),1,0)</f>
        <v>1</v>
      </c>
      <c r="Z756">
        <f>IF(Y756=1,P756,0)</f>
        <v>1</v>
      </c>
    </row>
    <row r="757">
      <c r="A757" t="inlineStr">
        <is>
          <t>Lead</t>
        </is>
      </c>
      <c r="B757" s="39" t="str">
        <f>IFERROR(INDEX(CampTypes,MATCH(C757,CampList,0)),"Unattributed")</f>
        <v>New</v>
      </c>
      <c r="C757" t="inlineStr">
        <is>
          <t>ABO | Natuf | Leads | Unit Franchise | India | Oct26 | V1</t>
        </is>
      </c>
      <c r="D757" t="inlineStr">
        <is>
          <t>Natuf | Business Owners | Tier1 + Growth Cities | Oct26 | V1</t>
        </is>
      </c>
      <c r="E757" t="inlineStr">
        <is>
          <t>Natuf | Reel | Brand Ambassador | Heard Of Owning A Cafe | V1</t>
        </is>
      </c>
      <c r="F757" t="inlineStr">
        <is>
          <t>In House Natuf</t>
        </is>
      </c>
      <c r="G757" t="inlineStr">
        <is>
          <t>Details Shared</t>
        </is>
      </c>
      <c r="H757" s="39" t="str">
        <f>IF(ISNUMBER(MATCH(G757,QualityStatuses,0)),"Quality Lead","Non-Quality Lead")</f>
        <v>Quality Lead</v>
      </c>
      <c r="I757" t="inlineStr">
        <is>
          <t>2026-10</t>
        </is>
      </c>
      <c r="J757" t="inlineStr">
        <is>
          <t>Wk of 2026-10-19</t>
        </is>
      </c>
      <c r="K757" t="inlineStr">
        <is>
          <t>Vikas Pathak</t>
        </is>
      </c>
      <c r="L757" t="inlineStr">
        <is>
          <t>Facebook</t>
        </is>
      </c>
      <c r="M757" t="inlineStr">
        <is>
          <t>Direct (campaign tagged in CRM)</t>
        </is>
      </c>
      <c r="N757" t="inlineStr">
        <is>
          <t>6adc580f145c43a9b2f5d2d3</t>
        </is>
      </c>
      <c r="O757" t="n">
        <v>1</v>
      </c>
      <c r="P757" s="40">
        <f>IF(A757="Lead",IF(ISNUMBER(MATCH(G757,QualityStatuses,0)),1,0),0)</f>
        <v>1</v>
      </c>
      <c r="Q757" s="40">
        <f>IF(A757="Lead",IF(G757="New Lead",0,1),0)</f>
        <v>1</v>
      </c>
      <c r="R757" s="40">
        <f>IF(A757="Lead",IF(G757="Lost",1,0),0)</f>
        <v>0</v>
      </c>
      <c r="S757" t="n">
        <v>3</v>
      </c>
      <c r="T757" t="n">
        <v>1</v>
      </c>
      <c r="U757" t="n">
        <v>0</v>
      </c>
      <c r="V757" t="n">
        <v>0</v>
      </c>
      <c r="W757" t="n">
        <v>0</v>
      </c>
      <c r="X757" t="n">
        <v>0</v>
      </c>
      <c r="Y757">
        <f>IF(AND(A757="Lead",COUNTIF(MetaCamps,C757)&gt;0),1,0)</f>
        <v>1</v>
      </c>
      <c r="Z757">
        <f>IF(Y757=1,P757,0)</f>
        <v>1</v>
      </c>
    </row>
    <row r="758">
      <c r="A758" t="inlineStr">
        <is>
          <t>Lead</t>
        </is>
      </c>
      <c r="B758" s="39" t="str">
        <f>IFERROR(INDEX(CampTypes,MATCH(C758,CampList,0)),"Unattributed")</f>
        <v>Old</v>
      </c>
      <c r="C758" t="inlineStr">
        <is>
          <t>E_Natuf_Generic_13082026</t>
        </is>
      </c>
      <c r="D758" t="inlineStr">
        <is>
          <t>E_Natuf_Generic_13082026_Adset1</t>
        </is>
      </c>
      <c r="E758" t="inlineStr">
        <is>
          <t>E_Natuf_Generic_13082026_Adset1_Ad1</t>
        </is>
      </c>
      <c r="F758" t="inlineStr">
        <is>
          <t>Natuf</t>
        </is>
      </c>
      <c r="G758" t="inlineStr">
        <is>
          <t>Attempt 1</t>
        </is>
      </c>
      <c r="H758" s="39" t="str">
        <f>IF(ISNUMBER(MATCH(G758,QualityStatuses,0)),"Quality Lead","Non-Quality Lead")</f>
        <v>Non-Quality Lead</v>
      </c>
      <c r="I758" t="inlineStr">
        <is>
          <t>2026-10</t>
        </is>
      </c>
      <c r="J758" t="inlineStr">
        <is>
          <t>Wk of 2026-10-19</t>
        </is>
      </c>
      <c r="K758" t="inlineStr">
        <is>
          <t>Omkar Navge</t>
        </is>
      </c>
      <c r="L758" t="inlineStr">
        <is>
          <t>Facebook</t>
        </is>
      </c>
      <c r="M758" t="inlineStr">
        <is>
          <t>Direct (campaign tagged in CRM)</t>
        </is>
      </c>
      <c r="N758" t="inlineStr">
        <is>
          <t>6adc5753273dff11ae9fe3de</t>
        </is>
      </c>
      <c r="O758" t="n">
        <v>1</v>
      </c>
      <c r="P758" s="40">
        <f>IF(A758="Lead",IF(ISNUMBER(MATCH(G758,QualityStatuses,0)),1,0),0)</f>
        <v>0</v>
      </c>
      <c r="Q758" s="40">
        <f>IF(A758="Lead",IF(G758="New Lead",0,1),0)</f>
        <v>1</v>
      </c>
      <c r="R758" s="40">
        <f>IF(A758="Lead",IF(G758="Lost",1,0),0)</f>
        <v>0</v>
      </c>
      <c r="S758" t="n">
        <v>1</v>
      </c>
      <c r="T758" t="n">
        <v>0</v>
      </c>
      <c r="U758" t="n">
        <v>0</v>
      </c>
      <c r="V758" t="n">
        <v>0</v>
      </c>
      <c r="W758" t="n">
        <v>0</v>
      </c>
      <c r="X758" t="n">
        <v>0</v>
      </c>
      <c r="Y758">
        <f>IF(AND(A758="Lead",COUNTIF(MetaCamps,C758)&gt;0),1,0)</f>
        <v>1</v>
      </c>
      <c r="Z758">
        <f>IF(Y758=1,P758,0)</f>
        <v>0</v>
      </c>
    </row>
    <row r="759">
      <c r="A759" t="inlineStr">
        <is>
          <t>Lead</t>
        </is>
      </c>
      <c r="B759" s="39" t="str">
        <f>IFERROR(INDEX(CampTypes,MATCH(C759,CampList,0)),"Unattributed")</f>
        <v>New</v>
      </c>
      <c r="C759" t="inlineStr">
        <is>
          <t>ABO | Natuf | Leads | Unit Franchise | India | Oct26 | V1</t>
        </is>
      </c>
      <c r="D759" t="inlineStr">
        <is>
          <t>Natuf | Broad | Tier1 + Growth Cities | Oct26 | V1</t>
        </is>
      </c>
      <c r="E759" t="inlineStr">
        <is>
          <t>Natuf | Reel | Brand Ambassador | Heard Of Owning A Cafe | V1</t>
        </is>
      </c>
      <c r="F759" t="inlineStr">
        <is>
          <t>In House Natuf</t>
        </is>
      </c>
      <c r="G759" t="inlineStr">
        <is>
          <t>Lost</t>
        </is>
      </c>
      <c r="H759" s="39" t="str">
        <f>IF(ISNUMBER(MATCH(G759,QualityStatuses,0)),"Quality Lead","Non-Quality Lead")</f>
        <v>Non-Quality Lead</v>
      </c>
      <c r="I759" t="inlineStr">
        <is>
          <t>2026-10</t>
        </is>
      </c>
      <c r="J759" t="inlineStr">
        <is>
          <t>Wk of 2026-10-19</t>
        </is>
      </c>
      <c r="K759" t="inlineStr">
        <is>
          <t>Omkar Navge</t>
        </is>
      </c>
      <c r="L759" t="inlineStr">
        <is>
          <t>Facebook</t>
        </is>
      </c>
      <c r="M759" t="inlineStr">
        <is>
          <t>Direct (campaign tagged in CRM)</t>
        </is>
      </c>
      <c r="N759" t="inlineStr">
        <is>
          <t>6adc57515d127d802415aef6</t>
        </is>
      </c>
      <c r="O759" t="n">
        <v>1</v>
      </c>
      <c r="P759" s="40">
        <f>IF(A759="Lead",IF(ISNUMBER(MATCH(G759,QualityStatuses,0)),1,0),0)</f>
        <v>0</v>
      </c>
      <c r="Q759" s="40">
        <f>IF(A759="Lead",IF(G759="New Lead",0,1),0)</f>
        <v>1</v>
      </c>
      <c r="R759" s="40">
        <f>IF(A759="Lead",IF(G759="Lost",1,0),0)</f>
        <v>1</v>
      </c>
      <c r="S759" t="n">
        <v>1</v>
      </c>
      <c r="T759" t="n">
        <v>1</v>
      </c>
      <c r="U759" t="n">
        <v>0</v>
      </c>
      <c r="V759" t="n">
        <v>0</v>
      </c>
      <c r="W759" t="n">
        <v>0</v>
      </c>
      <c r="X759" t="n">
        <v>0</v>
      </c>
      <c r="Y759">
        <f>IF(AND(A759="Lead",COUNTIF(MetaCamps,C759)&gt;0),1,0)</f>
        <v>1</v>
      </c>
      <c r="Z759">
        <f>IF(Y759=1,P759,0)</f>
        <v>0</v>
      </c>
    </row>
    <row r="760">
      <c r="A760" t="inlineStr">
        <is>
          <t>Lead</t>
        </is>
      </c>
      <c r="B760" s="39" t="str">
        <f>IFERROR(INDEX(CampTypes,MATCH(C760,CampList,0)),"Unattributed")</f>
        <v>New</v>
      </c>
      <c r="C760" t="inlineStr">
        <is>
          <t>ABO | Natuf | Leads | Unit Franchise | India | Oct26 | V1</t>
        </is>
      </c>
      <c r="D760" t="inlineStr">
        <is>
          <t>Natuf | LAL 1% | India | Jul26 | V1</t>
        </is>
      </c>
      <c r="E760" t="inlineStr">
        <is>
          <t>Natuf | Reel | Brand Ambassador | Heard Of Owning A Cafe | V1</t>
        </is>
      </c>
      <c r="F760" t="inlineStr">
        <is>
          <t>In House Natuf</t>
        </is>
      </c>
      <c r="G760" t="inlineStr">
        <is>
          <t>Connected</t>
        </is>
      </c>
      <c r="H760" s="39" t="str">
        <f>IF(ISNUMBER(MATCH(G760,QualityStatuses,0)),"Quality Lead","Non-Quality Lead")</f>
        <v>Non-Quality Lead</v>
      </c>
      <c r="I760" t="inlineStr">
        <is>
          <t>2026-10</t>
        </is>
      </c>
      <c r="J760" t="inlineStr">
        <is>
          <t>Wk of 2026-10-19</t>
        </is>
      </c>
      <c r="K760" t="inlineStr">
        <is>
          <t>Tejaswini Tarigopula</t>
        </is>
      </c>
      <c r="L760" t="inlineStr">
        <is>
          <t>Facebook</t>
        </is>
      </c>
      <c r="M760" t="inlineStr">
        <is>
          <t>Direct (campaign tagged in CRM)</t>
        </is>
      </c>
      <c r="N760" t="inlineStr">
        <is>
          <t>6adc570d0bfecd86244d4750</t>
        </is>
      </c>
      <c r="O760" t="n">
        <v>1</v>
      </c>
      <c r="P760" s="40">
        <f>IF(A760="Lead",IF(ISNUMBER(MATCH(G760,QualityStatuses,0)),1,0),0)</f>
        <v>0</v>
      </c>
      <c r="Q760" s="40">
        <f>IF(A760="Lead",IF(G760="New Lead",0,1),0)</f>
        <v>1</v>
      </c>
      <c r="R760" s="40">
        <f>IF(A760="Lead",IF(G760="Lost",1,0),0)</f>
        <v>0</v>
      </c>
      <c r="S760" t="n">
        <v>2</v>
      </c>
      <c r="T760" t="n">
        <v>2</v>
      </c>
      <c r="U760" t="n">
        <v>0</v>
      </c>
      <c r="V760" t="n">
        <v>0</v>
      </c>
      <c r="W760" t="n">
        <v>0</v>
      </c>
      <c r="X760" t="n">
        <v>0</v>
      </c>
      <c r="Y760">
        <f>IF(AND(A760="Lead",COUNTIF(MetaCamps,C760)&gt;0),1,0)</f>
        <v>1</v>
      </c>
      <c r="Z760">
        <f>IF(Y760=1,P760,0)</f>
        <v>0</v>
      </c>
    </row>
    <row r="761">
      <c r="A761" t="inlineStr">
        <is>
          <t>Lead</t>
        </is>
      </c>
      <c r="B761" s="39" t="str">
        <f>IFERROR(INDEX(CampTypes,MATCH(C761,CampList,0)),"Unattributed")</f>
        <v>New</v>
      </c>
      <c r="C761" t="inlineStr">
        <is>
          <t>ABO | Natuf | Leads | Unit Franchise | India | Oct26 | V1</t>
        </is>
      </c>
      <c r="D761" t="inlineStr">
        <is>
          <t>Natuf | Broad | Tier1 + Growth Cities | Oct26 | V1</t>
        </is>
      </c>
      <c r="E761" t="inlineStr">
        <is>
          <t>Natuf | Reel | Brand Ambassador | Heard Of Owning A Cafe | V1</t>
        </is>
      </c>
      <c r="F761" t="inlineStr">
        <is>
          <t>In House Natuf</t>
        </is>
      </c>
      <c r="G761" t="inlineStr">
        <is>
          <t>Details Shared</t>
        </is>
      </c>
      <c r="H761" s="39" t="str">
        <f>IF(ISNUMBER(MATCH(G761,QualityStatuses,0)),"Quality Lead","Non-Quality Lead")</f>
        <v>Quality Lead</v>
      </c>
      <c r="I761" t="inlineStr">
        <is>
          <t>2026-10</t>
        </is>
      </c>
      <c r="J761" t="inlineStr">
        <is>
          <t>Wk of 2026-10-19</t>
        </is>
      </c>
      <c r="K761" t="inlineStr">
        <is>
          <t>Omkar Navge</t>
        </is>
      </c>
      <c r="L761" t="inlineStr">
        <is>
          <t>Facebook</t>
        </is>
      </c>
      <c r="M761" t="inlineStr">
        <is>
          <t>Direct (campaign tagged in CRM)</t>
        </is>
      </c>
      <c r="N761" t="inlineStr">
        <is>
          <t>6adc56fe363f9a32a06e14de</t>
        </is>
      </c>
      <c r="O761" t="n">
        <v>1</v>
      </c>
      <c r="P761" s="40">
        <f>IF(A761="Lead",IF(ISNUMBER(MATCH(G761,QualityStatuses,0)),1,0),0)</f>
        <v>1</v>
      </c>
      <c r="Q761" s="40">
        <f>IF(A761="Lead",IF(G761="New Lead",0,1),0)</f>
        <v>1</v>
      </c>
      <c r="R761" s="40">
        <f>IF(A761="Lead",IF(G761="Lost",1,0),0)</f>
        <v>0</v>
      </c>
      <c r="S761" t="n">
        <v>1</v>
      </c>
      <c r="T761" t="n">
        <v>1</v>
      </c>
      <c r="U761" t="n">
        <v>0</v>
      </c>
      <c r="V761" t="n">
        <v>0</v>
      </c>
      <c r="W761" t="n">
        <v>0</v>
      </c>
      <c r="X761" t="n">
        <v>0</v>
      </c>
      <c r="Y761">
        <f>IF(AND(A761="Lead",COUNTIF(MetaCamps,C761)&gt;0),1,0)</f>
        <v>1</v>
      </c>
      <c r="Z761">
        <f>IF(Y761=1,P761,0)</f>
        <v>1</v>
      </c>
    </row>
    <row r="762">
      <c r="A762" t="inlineStr">
        <is>
          <t>Lead</t>
        </is>
      </c>
      <c r="B762" s="39" t="str">
        <f>IFERROR(INDEX(CampTypes,MATCH(C762,CampList,0)),"Unattributed")</f>
        <v>Old</v>
      </c>
      <c r="C762" t="inlineStr">
        <is>
          <t>E_Karan_Natuf_All_07072026</t>
        </is>
      </c>
      <c r="D762" t="inlineStr">
        <is>
          <t>E_Karan_Natuf_Sign_07072026_Adset3</t>
        </is>
      </c>
      <c r="E762" t="inlineStr">
        <is>
          <t>E_Karan_Natuf_Sign_07072026_Adset2_Ad1</t>
        </is>
      </c>
      <c r="F762" t="inlineStr">
        <is>
          <t>Natuf</t>
        </is>
      </c>
      <c r="G762" t="inlineStr">
        <is>
          <t>Lost</t>
        </is>
      </c>
      <c r="H762" s="39" t="str">
        <f>IF(ISNUMBER(MATCH(G762,QualityStatuses,0)),"Quality Lead","Non-Quality Lead")</f>
        <v>Non-Quality Lead</v>
      </c>
      <c r="I762" t="inlineStr">
        <is>
          <t>2026-10</t>
        </is>
      </c>
      <c r="J762" t="inlineStr">
        <is>
          <t>Wk of 2026-10-19</t>
        </is>
      </c>
      <c r="K762" t="inlineStr">
        <is>
          <t>Tejaswini Tarigopula</t>
        </is>
      </c>
      <c r="L762" t="inlineStr">
        <is>
          <t>Facebook</t>
        </is>
      </c>
      <c r="M762" t="inlineStr">
        <is>
          <t>Direct (campaign tagged in CRM)</t>
        </is>
      </c>
      <c r="N762" t="inlineStr">
        <is>
          <t>6adc56115acab979c1258cf3</t>
        </is>
      </c>
      <c r="O762" t="n">
        <v>1</v>
      </c>
      <c r="P762" s="40">
        <f>IF(A762="Lead",IF(ISNUMBER(MATCH(G762,QualityStatuses,0)),1,0),0)</f>
        <v>0</v>
      </c>
      <c r="Q762" s="40">
        <f>IF(A762="Lead",IF(G762="New Lead",0,1),0)</f>
        <v>1</v>
      </c>
      <c r="R762" s="40">
        <f>IF(A762="Lead",IF(G762="Lost",1,0),0)</f>
        <v>1</v>
      </c>
      <c r="S762" t="n">
        <v>2</v>
      </c>
      <c r="T762" t="n">
        <v>2</v>
      </c>
      <c r="U762" t="n">
        <v>0</v>
      </c>
      <c r="V762" t="n">
        <v>0</v>
      </c>
      <c r="W762" t="n">
        <v>0</v>
      </c>
      <c r="X762" t="n">
        <v>0</v>
      </c>
      <c r="Y762">
        <f>IF(AND(A762="Lead",COUNTIF(MetaCamps,C762)&gt;0),1,0)</f>
        <v>1</v>
      </c>
      <c r="Z762">
        <f>IF(Y762=1,P762,0)</f>
        <v>0</v>
      </c>
    </row>
    <row r="763">
      <c r="A763" t="inlineStr">
        <is>
          <t>Lead</t>
        </is>
      </c>
      <c r="B763" s="39" t="str">
        <f>IFERROR(INDEX(CampTypes,MATCH(C763,CampList,0)),"Unattributed")</f>
        <v>Old</v>
      </c>
      <c r="C763" t="inlineStr">
        <is>
          <t>natuf_Kiosk_14072026_Hindi</t>
        </is>
      </c>
      <c r="D763" t="inlineStr">
        <is>
          <t>natuf_Kiosk_09102026</t>
        </is>
      </c>
      <c r="E763" t="inlineStr">
        <is>
          <t>natuf_Kiosk_14072026_ad set_ad1</t>
        </is>
      </c>
      <c r="F763" t="inlineStr">
        <is>
          <t>Natuf</t>
        </is>
      </c>
      <c r="G763" t="inlineStr">
        <is>
          <t>Meeting Scheduled</t>
        </is>
      </c>
      <c r="H763" s="39" t="str">
        <f>IF(ISNUMBER(MATCH(G763,QualityStatuses,0)),"Quality Lead","Non-Quality Lead")</f>
        <v>Quality Lead</v>
      </c>
      <c r="I763" t="inlineStr">
        <is>
          <t>2026-10</t>
        </is>
      </c>
      <c r="J763" t="inlineStr">
        <is>
          <t>Wk of 2026-10-19</t>
        </is>
      </c>
      <c r="K763" t="inlineStr">
        <is>
          <t>Omkar Navge</t>
        </is>
      </c>
      <c r="L763" t="inlineStr">
        <is>
          <t>Facebook</t>
        </is>
      </c>
      <c r="M763" t="inlineStr">
        <is>
          <t>Direct (campaign tagged in CRM)</t>
        </is>
      </c>
      <c r="N763" t="inlineStr">
        <is>
          <t>6adc558d5acab979c1258be8</t>
        </is>
      </c>
      <c r="O763" t="n">
        <v>1</v>
      </c>
      <c r="P763" s="40">
        <f>IF(A763="Lead",IF(ISNUMBER(MATCH(G763,QualityStatuses,0)),1,0),0)</f>
        <v>1</v>
      </c>
      <c r="Q763" s="40">
        <f>IF(A763="Lead",IF(G763="New Lead",0,1),0)</f>
        <v>1</v>
      </c>
      <c r="R763" s="40">
        <f>IF(A763="Lead",IF(G763="Lost",1,0),0)</f>
        <v>0</v>
      </c>
      <c r="S763" t="n">
        <v>1</v>
      </c>
      <c r="T763" t="n">
        <v>1</v>
      </c>
      <c r="U763" t="n">
        <v>0</v>
      </c>
      <c r="V763" t="n">
        <v>0</v>
      </c>
      <c r="W763" t="n">
        <v>0</v>
      </c>
      <c r="X763" t="n">
        <v>0</v>
      </c>
      <c r="Y763">
        <f>IF(AND(A763="Lead",COUNTIF(MetaCamps,C763)&gt;0),1,0)</f>
        <v>1</v>
      </c>
      <c r="Z763">
        <f>IF(Y763=1,P763,0)</f>
        <v>1</v>
      </c>
    </row>
    <row r="764">
      <c r="A764" t="inlineStr">
        <is>
          <t>Lead</t>
        </is>
      </c>
      <c r="B764" s="39" t="str">
        <f>IFERROR(INDEX(CampTypes,MATCH(C764,CampList,0)),"Unattributed")</f>
        <v>New</v>
      </c>
      <c r="C764" t="inlineStr">
        <is>
          <t>ABO | Natuf | Leads | Unit Franchise | India | Oct26 | V1</t>
        </is>
      </c>
      <c r="D764" t="inlineStr">
        <is>
          <t>Natuf | Investors | Tier1 + Growth Cities | Oct26 | V1</t>
        </is>
      </c>
      <c r="E764" t="inlineStr">
        <is>
          <t>Natuf | Reel | Brand Ambassador | Heard Of Owning A Cafe | V1</t>
        </is>
      </c>
      <c r="F764" t="inlineStr">
        <is>
          <t>In House Natuf</t>
        </is>
      </c>
      <c r="G764" t="inlineStr">
        <is>
          <t>Connected</t>
        </is>
      </c>
      <c r="H764" s="39" t="str">
        <f>IF(ISNUMBER(MATCH(G764,QualityStatuses,0)),"Quality Lead","Non-Quality Lead")</f>
        <v>Non-Quality Lead</v>
      </c>
      <c r="I764" t="inlineStr">
        <is>
          <t>2026-10</t>
        </is>
      </c>
      <c r="J764" t="inlineStr">
        <is>
          <t>Wk of 2026-10-19</t>
        </is>
      </c>
      <c r="K764" t="inlineStr">
        <is>
          <t>Omkar Navge</t>
        </is>
      </c>
      <c r="L764" t="inlineStr">
        <is>
          <t>Facebook</t>
        </is>
      </c>
      <c r="M764" t="inlineStr">
        <is>
          <t>Direct (campaign tagged in CRM)</t>
        </is>
      </c>
      <c r="N764" t="inlineStr">
        <is>
          <t>6adc4eec5906cd7327d5dfcb</t>
        </is>
      </c>
      <c r="O764" t="n">
        <v>1</v>
      </c>
      <c r="P764" s="40">
        <f>IF(A764="Lead",IF(ISNUMBER(MATCH(G764,QualityStatuses,0)),1,0),0)</f>
        <v>0</v>
      </c>
      <c r="Q764" s="40">
        <f>IF(A764="Lead",IF(G764="New Lead",0,1),0)</f>
        <v>1</v>
      </c>
      <c r="R764" s="40">
        <f>IF(A764="Lead",IF(G764="Lost",1,0),0)</f>
        <v>0</v>
      </c>
      <c r="S764" t="n">
        <v>3</v>
      </c>
      <c r="T764" t="n">
        <v>2</v>
      </c>
      <c r="U764" t="n">
        <v>0</v>
      </c>
      <c r="V764" t="n">
        <v>0</v>
      </c>
      <c r="W764" t="n">
        <v>0</v>
      </c>
      <c r="X764" t="n">
        <v>0</v>
      </c>
      <c r="Y764">
        <f>IF(AND(A764="Lead",COUNTIF(MetaCamps,C764)&gt;0),1,0)</f>
        <v>1</v>
      </c>
      <c r="Z764">
        <f>IF(Y764=1,P764,0)</f>
        <v>0</v>
      </c>
    </row>
    <row r="765">
      <c r="A765" t="inlineStr">
        <is>
          <t>Lead</t>
        </is>
      </c>
      <c r="B765" s="39" t="str">
        <f>IFERROR(INDEX(CampTypes,MATCH(C765,CampList,0)),"Unattributed")</f>
        <v>New</v>
      </c>
      <c r="C765" t="inlineStr">
        <is>
          <t>ABO | Natuf | Leads | Unit Franchise | India | Oct26 | V1</t>
        </is>
      </c>
      <c r="D765" t="inlineStr">
        <is>
          <t>Natuf | Broad | Tier1 + Growth Cities | Oct26 | V1</t>
        </is>
      </c>
      <c r="E765" t="inlineStr">
        <is>
          <t>Natuf | Reel | Brand Ambassador | Heard Of Owning A Cafe | V1</t>
        </is>
      </c>
      <c r="F765" t="inlineStr">
        <is>
          <t>In House Natuf</t>
        </is>
      </c>
      <c r="G765" t="inlineStr">
        <is>
          <t>Attempt 2</t>
        </is>
      </c>
      <c r="H765" s="39" t="str">
        <f>IF(ISNUMBER(MATCH(G765,QualityStatuses,0)),"Quality Lead","Non-Quality Lead")</f>
        <v>Non-Quality Lead</v>
      </c>
      <c r="I765" t="inlineStr">
        <is>
          <t>2026-10</t>
        </is>
      </c>
      <c r="J765" t="inlineStr">
        <is>
          <t>Wk of 2026-10-19</t>
        </is>
      </c>
      <c r="K765" t="inlineStr">
        <is>
          <t>Vikas Pathak</t>
        </is>
      </c>
      <c r="L765" t="inlineStr">
        <is>
          <t>Facebook</t>
        </is>
      </c>
      <c r="M765" t="inlineStr">
        <is>
          <t>Direct (campaign tagged in CRM)</t>
        </is>
      </c>
      <c r="N765" t="inlineStr">
        <is>
          <t>6adc4e2459f0b24910046b6e</t>
        </is>
      </c>
      <c r="O765" t="n">
        <v>1</v>
      </c>
      <c r="P765" s="40">
        <f>IF(A765="Lead",IF(ISNUMBER(MATCH(G765,QualityStatuses,0)),1,0),0)</f>
        <v>0</v>
      </c>
      <c r="Q765" s="40">
        <f>IF(A765="Lead",IF(G765="New Lead",0,1),0)</f>
        <v>1</v>
      </c>
      <c r="R765" s="40">
        <f>IF(A765="Lead",IF(G765="Lost",1,0),0)</f>
        <v>0</v>
      </c>
      <c r="S765" t="n">
        <v>1</v>
      </c>
      <c r="T765" t="n">
        <v>1</v>
      </c>
      <c r="U765" t="n">
        <v>0</v>
      </c>
      <c r="V765" t="n">
        <v>0</v>
      </c>
      <c r="W765" t="n">
        <v>0</v>
      </c>
      <c r="X765" t="n">
        <v>0</v>
      </c>
      <c r="Y765">
        <f>IF(AND(A765="Lead",COUNTIF(MetaCamps,C765)&gt;0),1,0)</f>
        <v>1</v>
      </c>
      <c r="Z765">
        <f>IF(Y765=1,P765,0)</f>
        <v>0</v>
      </c>
    </row>
    <row r="766">
      <c r="A766" t="inlineStr">
        <is>
          <t>Lead</t>
        </is>
      </c>
      <c r="B766" s="39" t="str">
        <f>IFERROR(INDEX(CampTypes,MATCH(C766,CampList,0)),"Unattributed")</f>
        <v>New</v>
      </c>
      <c r="C766" t="inlineStr">
        <is>
          <t>ABO | Natuf | Leads | Unit Franchise | India | Oct26 | V1</t>
        </is>
      </c>
      <c r="D766" t="inlineStr">
        <is>
          <t>Natuf | Broad | Tier1 + Growth Cities | Oct26 | V1</t>
        </is>
      </c>
      <c r="E766" t="inlineStr">
        <is>
          <t>Natuf | Reel | Brand Ambassador | Heard Of Owning A Cafe | V1</t>
        </is>
      </c>
      <c r="F766" t="inlineStr">
        <is>
          <t>In House Natuf</t>
        </is>
      </c>
      <c r="G766" t="inlineStr">
        <is>
          <t>Attempt 1</t>
        </is>
      </c>
      <c r="H766" s="39" t="str">
        <f>IF(ISNUMBER(MATCH(G766,QualityStatuses,0)),"Quality Lead","Non-Quality Lead")</f>
        <v>Non-Quality Lead</v>
      </c>
      <c r="I766" t="inlineStr">
        <is>
          <t>2026-10</t>
        </is>
      </c>
      <c r="J766" t="inlineStr">
        <is>
          <t>Wk of 2026-10-19</t>
        </is>
      </c>
      <c r="K766" t="inlineStr">
        <is>
          <t>Omkar Navge</t>
        </is>
      </c>
      <c r="L766" t="inlineStr">
        <is>
          <t>Facebook</t>
        </is>
      </c>
      <c r="M766" t="inlineStr">
        <is>
          <t>Direct (campaign tagged in CRM)</t>
        </is>
      </c>
      <c r="N766" t="inlineStr">
        <is>
          <t>6adc4a08a2e389acc92185d4</t>
        </is>
      </c>
      <c r="O766" t="n">
        <v>1</v>
      </c>
      <c r="P766" s="40">
        <f>IF(A766="Lead",IF(ISNUMBER(MATCH(G766,QualityStatuses,0)),1,0),0)</f>
        <v>0</v>
      </c>
      <c r="Q766" s="40">
        <f>IF(A766="Lead",IF(G766="New Lead",0,1),0)</f>
        <v>1</v>
      </c>
      <c r="R766" s="40">
        <f>IF(A766="Lead",IF(G766="Lost",1,0),0)</f>
        <v>0</v>
      </c>
      <c r="S766" t="n">
        <v>1</v>
      </c>
      <c r="T766" t="n">
        <v>0</v>
      </c>
      <c r="U766" t="n">
        <v>0</v>
      </c>
      <c r="V766" t="n">
        <v>0</v>
      </c>
      <c r="W766" t="n">
        <v>0</v>
      </c>
      <c r="X766" t="n">
        <v>0</v>
      </c>
      <c r="Y766">
        <f>IF(AND(A766="Lead",COUNTIF(MetaCamps,C766)&gt;0),1,0)</f>
        <v>1</v>
      </c>
      <c r="Z766">
        <f>IF(Y766=1,P766,0)</f>
        <v>0</v>
      </c>
    </row>
    <row r="767">
      <c r="A767" t="inlineStr">
        <is>
          <t>Lead</t>
        </is>
      </c>
      <c r="B767" s="39" t="str">
        <f>IFERROR(INDEX(CampTypes,MATCH(C767,CampList,0)),"Unattributed")</f>
        <v>New</v>
      </c>
      <c r="C767" t="inlineStr">
        <is>
          <t>ABO | Natuf | Leads | Unit Franchise | India | Oct26 | V1</t>
        </is>
      </c>
      <c r="D767" t="inlineStr">
        <is>
          <t>Natuf | Broad | Tier1 + Growth Cities | Oct26 | V1</t>
        </is>
      </c>
      <c r="E767" t="inlineStr">
        <is>
          <t>Natuf | Reel | Brand Ambassador | Heard Of Owning A Cafe | V1</t>
        </is>
      </c>
      <c r="F767" t="inlineStr">
        <is>
          <t>In House Natuf</t>
        </is>
      </c>
      <c r="G767" t="inlineStr">
        <is>
          <t>Details Shared</t>
        </is>
      </c>
      <c r="H767" s="39" t="str">
        <f>IF(ISNUMBER(MATCH(G767,QualityStatuses,0)),"Quality Lead","Non-Quality Lead")</f>
        <v>Quality Lead</v>
      </c>
      <c r="I767" t="inlineStr">
        <is>
          <t>2026-10</t>
        </is>
      </c>
      <c r="J767" t="inlineStr">
        <is>
          <t>Wk of 2026-10-19</t>
        </is>
      </c>
      <c r="K767" t="inlineStr">
        <is>
          <t>Vikas Pathak</t>
        </is>
      </c>
      <c r="L767" t="inlineStr">
        <is>
          <t>Facebook</t>
        </is>
      </c>
      <c r="M767" t="inlineStr">
        <is>
          <t>Direct (campaign tagged in CRM)</t>
        </is>
      </c>
      <c r="N767" t="inlineStr">
        <is>
          <t>6adc476a2181edbea827c4c1</t>
        </is>
      </c>
      <c r="O767" t="n">
        <v>1</v>
      </c>
      <c r="P767" s="40">
        <f>IF(A767="Lead",IF(ISNUMBER(MATCH(G767,QualityStatuses,0)),1,0),0)</f>
        <v>1</v>
      </c>
      <c r="Q767" s="40">
        <f>IF(A767="Lead",IF(G767="New Lead",0,1),0)</f>
        <v>1</v>
      </c>
      <c r="R767" s="40">
        <f>IF(A767="Lead",IF(G767="Lost",1,0),0)</f>
        <v>0</v>
      </c>
      <c r="S767" t="n">
        <v>3</v>
      </c>
      <c r="T767" t="n">
        <v>3</v>
      </c>
      <c r="U767" t="n">
        <v>0</v>
      </c>
      <c r="V767" t="n">
        <v>0</v>
      </c>
      <c r="W767" t="n">
        <v>0</v>
      </c>
      <c r="X767" t="n">
        <v>0</v>
      </c>
      <c r="Y767">
        <f>IF(AND(A767="Lead",COUNTIF(MetaCamps,C767)&gt;0),1,0)</f>
        <v>1</v>
      </c>
      <c r="Z767">
        <f>IF(Y767=1,P767,0)</f>
        <v>1</v>
      </c>
    </row>
    <row r="768">
      <c r="A768" t="inlineStr">
        <is>
          <t>Lead</t>
        </is>
      </c>
      <c r="B768" s="39" t="str">
        <f>IFERROR(INDEX(CampTypes,MATCH(C768,CampList,0)),"Unattributed")</f>
        <v>New</v>
      </c>
      <c r="C768" t="inlineStr">
        <is>
          <t>ABO | Natuf | Leads | Unit Franchise | India | Oct26 | V1</t>
        </is>
      </c>
      <c r="D768" t="inlineStr">
        <is>
          <t>Natuf | Business Owners | Tier1 + Growth Cities | Oct26 | V1</t>
        </is>
      </c>
      <c r="E768" t="inlineStr">
        <is>
          <t>Natuf | Reel | Brand Ambassador | Heard Of Owning A Cafe | V1</t>
        </is>
      </c>
      <c r="F768" t="inlineStr">
        <is>
          <t>In House Natuf</t>
        </is>
      </c>
      <c r="G768" t="inlineStr">
        <is>
          <t>Attempt 1</t>
        </is>
      </c>
      <c r="H768" s="39" t="str">
        <f>IF(ISNUMBER(MATCH(G768,QualityStatuses,0)),"Quality Lead","Non-Quality Lead")</f>
        <v>Non-Quality Lead</v>
      </c>
      <c r="I768" t="inlineStr">
        <is>
          <t>2026-10</t>
        </is>
      </c>
      <c r="J768" t="inlineStr">
        <is>
          <t>Wk of 2026-10-19</t>
        </is>
      </c>
      <c r="K768" t="inlineStr">
        <is>
          <t>Omkar Navge</t>
        </is>
      </c>
      <c r="L768" t="inlineStr">
        <is>
          <t>Facebook</t>
        </is>
      </c>
      <c r="M768" t="inlineStr">
        <is>
          <t>Direct (campaign tagged in CRM)</t>
        </is>
      </c>
      <c r="N768" t="inlineStr">
        <is>
          <t>6adc45f5172eb29aedf853c6</t>
        </is>
      </c>
      <c r="O768" t="n">
        <v>1</v>
      </c>
      <c r="P768" s="40">
        <f>IF(A768="Lead",IF(ISNUMBER(MATCH(G768,QualityStatuses,0)),1,0),0)</f>
        <v>0</v>
      </c>
      <c r="Q768" s="40">
        <f>IF(A768="Lead",IF(G768="New Lead",0,1),0)</f>
        <v>1</v>
      </c>
      <c r="R768" s="40">
        <f>IF(A768="Lead",IF(G768="Lost",1,0),0)</f>
        <v>0</v>
      </c>
      <c r="S768" t="n">
        <v>2</v>
      </c>
      <c r="T768" t="n">
        <v>1</v>
      </c>
      <c r="U768" t="n">
        <v>0</v>
      </c>
      <c r="V768" t="n">
        <v>0</v>
      </c>
      <c r="W768" t="n">
        <v>0</v>
      </c>
      <c r="X768" t="n">
        <v>0</v>
      </c>
      <c r="Y768">
        <f>IF(AND(A768="Lead",COUNTIF(MetaCamps,C768)&gt;0),1,0)</f>
        <v>1</v>
      </c>
      <c r="Z768">
        <f>IF(Y768=1,P768,0)</f>
        <v>0</v>
      </c>
    </row>
    <row r="769">
      <c r="A769" t="inlineStr">
        <is>
          <t>Lead</t>
        </is>
      </c>
      <c r="B769" s="39" t="str">
        <f>IFERROR(INDEX(CampTypes,MATCH(C769,CampList,0)),"Unattributed")</f>
        <v>Old</v>
      </c>
      <c r="C769" t="inlineStr">
        <is>
          <t>natuf_Kiosk_14072026_Hindi</t>
        </is>
      </c>
      <c r="D769" t="inlineStr">
        <is>
          <t>natuf_Kiosk_09102026</t>
        </is>
      </c>
      <c r="E769" t="inlineStr">
        <is>
          <t>natuf_Kiosk_14072026_ad set_ad1</t>
        </is>
      </c>
      <c r="F769" t="inlineStr">
        <is>
          <t>Natuf</t>
        </is>
      </c>
      <c r="G769" t="inlineStr">
        <is>
          <t>Lost</t>
        </is>
      </c>
      <c r="H769" s="39" t="str">
        <f>IF(ISNUMBER(MATCH(G769,QualityStatuses,0)),"Quality Lead","Non-Quality Lead")</f>
        <v>Non-Quality Lead</v>
      </c>
      <c r="I769" t="inlineStr">
        <is>
          <t>2026-10</t>
        </is>
      </c>
      <c r="J769" t="inlineStr">
        <is>
          <t>Wk of 2026-10-19</t>
        </is>
      </c>
      <c r="K769" t="inlineStr">
        <is>
          <t>Omkar Navge</t>
        </is>
      </c>
      <c r="L769" t="inlineStr">
        <is>
          <t>Facebook</t>
        </is>
      </c>
      <c r="M769" t="inlineStr">
        <is>
          <t>Direct (campaign tagged in CRM)</t>
        </is>
      </c>
      <c r="N769" t="inlineStr">
        <is>
          <t>6adc45d25391e9bfa6d53483</t>
        </is>
      </c>
      <c r="O769" t="n">
        <v>1</v>
      </c>
      <c r="P769" s="40">
        <f>IF(A769="Lead",IF(ISNUMBER(MATCH(G769,QualityStatuses,0)),1,0),0)</f>
        <v>0</v>
      </c>
      <c r="Q769" s="40">
        <f>IF(A769="Lead",IF(G769="New Lead",0,1),0)</f>
        <v>1</v>
      </c>
      <c r="R769" s="40">
        <f>IF(A769="Lead",IF(G769="Lost",1,0),0)</f>
        <v>1</v>
      </c>
      <c r="S769" t="n">
        <v>0</v>
      </c>
      <c r="T769" t="n">
        <v>0</v>
      </c>
      <c r="U769" t="n">
        <v>0</v>
      </c>
      <c r="V769" t="n">
        <v>0</v>
      </c>
      <c r="W769" t="n">
        <v>0</v>
      </c>
      <c r="X769" t="n">
        <v>0</v>
      </c>
      <c r="Y769">
        <f>IF(AND(A769="Lead",COUNTIF(MetaCamps,C769)&gt;0),1,0)</f>
        <v>1</v>
      </c>
      <c r="Z769">
        <f>IF(Y769=1,P769,0)</f>
        <v>0</v>
      </c>
    </row>
    <row r="770">
      <c r="A770" t="inlineStr">
        <is>
          <t>Lead</t>
        </is>
      </c>
      <c r="B770" s="39" t="str">
        <f>IFERROR(INDEX(CampTypes,MATCH(C770,CampList,0)),"Unattributed")</f>
        <v>New</v>
      </c>
      <c r="C770" t="inlineStr">
        <is>
          <t>ABO | Natuf | Leads | Unit Franchise | India | Oct26 | V1</t>
        </is>
      </c>
      <c r="D770" t="inlineStr">
        <is>
          <t>Natuf | Investors | Tier1 + Growth Cities | Oct26 | V1</t>
        </is>
      </c>
      <c r="E770" t="inlineStr">
        <is>
          <t>Natuf | Reel | Brand Ambassador | Heard Of Owning A Cafe | V1</t>
        </is>
      </c>
      <c r="F770" t="inlineStr">
        <is>
          <t>In House Natuf</t>
        </is>
      </c>
      <c r="G770" t="inlineStr">
        <is>
          <t>Lost</t>
        </is>
      </c>
      <c r="H770" s="39" t="str">
        <f>IF(ISNUMBER(MATCH(G770,QualityStatuses,0)),"Quality Lead","Non-Quality Lead")</f>
        <v>Non-Quality Lead</v>
      </c>
      <c r="I770" t="inlineStr">
        <is>
          <t>2026-10</t>
        </is>
      </c>
      <c r="J770" t="inlineStr">
        <is>
          <t>Wk of 2026-10-19</t>
        </is>
      </c>
      <c r="K770" t="inlineStr">
        <is>
          <t>Vikas Pathak</t>
        </is>
      </c>
      <c r="L770" t="inlineStr">
        <is>
          <t>Facebook</t>
        </is>
      </c>
      <c r="M770" t="inlineStr">
        <is>
          <t>Direct (campaign tagged in CRM)</t>
        </is>
      </c>
      <c r="N770" t="inlineStr">
        <is>
          <t>6adc45949cea38aaa61bfb9a</t>
        </is>
      </c>
      <c r="O770" t="n">
        <v>1</v>
      </c>
      <c r="P770" s="40">
        <f>IF(A770="Lead",IF(ISNUMBER(MATCH(G770,QualityStatuses,0)),1,0),0)</f>
        <v>0</v>
      </c>
      <c r="Q770" s="40">
        <f>IF(A770="Lead",IF(G770="New Lead",0,1),0)</f>
        <v>1</v>
      </c>
      <c r="R770" s="40">
        <f>IF(A770="Lead",IF(G770="Lost",1,0),0)</f>
        <v>1</v>
      </c>
      <c r="S770" t="n">
        <v>4</v>
      </c>
      <c r="T770" t="n">
        <v>2</v>
      </c>
      <c r="U770" t="n">
        <v>0</v>
      </c>
      <c r="V770" t="n">
        <v>0</v>
      </c>
      <c r="W770" t="n">
        <v>0</v>
      </c>
      <c r="X770" t="n">
        <v>0</v>
      </c>
      <c r="Y770">
        <f>IF(AND(A770="Lead",COUNTIF(MetaCamps,C770)&gt;0),1,0)</f>
        <v>1</v>
      </c>
      <c r="Z770">
        <f>IF(Y770=1,P770,0)</f>
        <v>0</v>
      </c>
    </row>
    <row r="771">
      <c r="A771" t="inlineStr">
        <is>
          <t>Lead</t>
        </is>
      </c>
      <c r="B771" s="39" t="str">
        <f>IFERROR(INDEX(CampTypes,MATCH(C771,CampList,0)),"Unattributed")</f>
        <v>New</v>
      </c>
      <c r="C771" t="inlineStr">
        <is>
          <t>ABO | Natuf | Leads | Unit Franchise | India | Oct26 | V1</t>
        </is>
      </c>
      <c r="D771" t="inlineStr">
        <is>
          <t>Natuf | Business Owners | Tier1 + Growth Cities | Oct26 | V1</t>
        </is>
      </c>
      <c r="E771" t="inlineStr">
        <is>
          <t>Natuf | Reel | Brand Ambassador | Heard Of Owning A Cafe | V1</t>
        </is>
      </c>
      <c r="F771" t="inlineStr">
        <is>
          <t>In House Natuf</t>
        </is>
      </c>
      <c r="G771" t="inlineStr">
        <is>
          <t>Attempt 2</t>
        </is>
      </c>
      <c r="H771" s="39" t="str">
        <f>IF(ISNUMBER(MATCH(G771,QualityStatuses,0)),"Quality Lead","Non-Quality Lead")</f>
        <v>Non-Quality Lead</v>
      </c>
      <c r="I771" t="inlineStr">
        <is>
          <t>2026-10</t>
        </is>
      </c>
      <c r="J771" t="inlineStr">
        <is>
          <t>Wk of 2026-10-19</t>
        </is>
      </c>
      <c r="K771" t="inlineStr">
        <is>
          <t>Tejaswini Tarigopula</t>
        </is>
      </c>
      <c r="L771" t="inlineStr">
        <is>
          <t>Facebook</t>
        </is>
      </c>
      <c r="M771" t="inlineStr">
        <is>
          <t>Direct (campaign tagged in CRM)</t>
        </is>
      </c>
      <c r="N771" t="inlineStr">
        <is>
          <t>6adc44bdedd40c3ea36d55e7</t>
        </is>
      </c>
      <c r="O771" t="n">
        <v>1</v>
      </c>
      <c r="P771" s="40">
        <f>IF(A771="Lead",IF(ISNUMBER(MATCH(G771,QualityStatuses,0)),1,0),0)</f>
        <v>0</v>
      </c>
      <c r="Q771" s="40">
        <f>IF(A771="Lead",IF(G771="New Lead",0,1),0)</f>
        <v>1</v>
      </c>
      <c r="R771" s="40">
        <f>IF(A771="Lead",IF(G771="Lost",1,0),0)</f>
        <v>0</v>
      </c>
      <c r="S771" t="n">
        <v>2</v>
      </c>
      <c r="T771" t="n">
        <v>0</v>
      </c>
      <c r="U771" t="n">
        <v>0</v>
      </c>
      <c r="V771" t="n">
        <v>0</v>
      </c>
      <c r="W771" t="n">
        <v>0</v>
      </c>
      <c r="X771" t="n">
        <v>0</v>
      </c>
      <c r="Y771">
        <f>IF(AND(A771="Lead",COUNTIF(MetaCamps,C771)&gt;0),1,0)</f>
        <v>1</v>
      </c>
      <c r="Z771">
        <f>IF(Y771=1,P771,0)</f>
        <v>0</v>
      </c>
    </row>
    <row r="772">
      <c r="A772" t="inlineStr">
        <is>
          <t>Lead</t>
        </is>
      </c>
      <c r="B772" s="39" t="str">
        <f>IFERROR(INDEX(CampTypes,MATCH(C772,CampList,0)),"Unattributed")</f>
        <v>New</v>
      </c>
      <c r="C772" t="inlineStr">
        <is>
          <t>ABO | Natuf | Leads | Unit Franchise | India | Oct26 | V1</t>
        </is>
      </c>
      <c r="D772" t="inlineStr">
        <is>
          <t>Natuf | LAL 1% | India | Jul26 | V1</t>
        </is>
      </c>
      <c r="E772" t="inlineStr">
        <is>
          <t>Natuf | Reel | Brand Ambassador | Heard Of Owning A Cafe | V1</t>
        </is>
      </c>
      <c r="F772" t="inlineStr">
        <is>
          <t>In House Natuf</t>
        </is>
      </c>
      <c r="G772" t="inlineStr">
        <is>
          <t>Connected</t>
        </is>
      </c>
      <c r="H772" s="39" t="str">
        <f>IF(ISNUMBER(MATCH(G772,QualityStatuses,0)),"Quality Lead","Non-Quality Lead")</f>
        <v>Non-Quality Lead</v>
      </c>
      <c r="I772" t="inlineStr">
        <is>
          <t>2026-10</t>
        </is>
      </c>
      <c r="J772" t="inlineStr">
        <is>
          <t>Wk of 2026-10-19</t>
        </is>
      </c>
      <c r="K772" t="inlineStr">
        <is>
          <t>Omkar Navge</t>
        </is>
      </c>
      <c r="L772" t="inlineStr">
        <is>
          <t>Facebook</t>
        </is>
      </c>
      <c r="M772" t="inlineStr">
        <is>
          <t>Direct (campaign tagged in CRM)</t>
        </is>
      </c>
      <c r="N772" t="inlineStr">
        <is>
          <t>6adc4052ce9382cf14d0849c</t>
        </is>
      </c>
      <c r="O772" t="n">
        <v>1</v>
      </c>
      <c r="P772" s="40">
        <f>IF(A772="Lead",IF(ISNUMBER(MATCH(G772,QualityStatuses,0)),1,0),0)</f>
        <v>0</v>
      </c>
      <c r="Q772" s="40">
        <f>IF(A772="Lead",IF(G772="New Lead",0,1),0)</f>
        <v>1</v>
      </c>
      <c r="R772" s="40">
        <f>IF(A772="Lead",IF(G772="Lost",1,0),0)</f>
        <v>0</v>
      </c>
      <c r="S772" t="n">
        <v>1</v>
      </c>
      <c r="T772" t="n">
        <v>1</v>
      </c>
      <c r="U772" t="n">
        <v>0</v>
      </c>
      <c r="V772" t="n">
        <v>0</v>
      </c>
      <c r="W772" t="n">
        <v>0</v>
      </c>
      <c r="X772" t="n">
        <v>0</v>
      </c>
      <c r="Y772">
        <f>IF(AND(A772="Lead",COUNTIF(MetaCamps,C772)&gt;0),1,0)</f>
        <v>1</v>
      </c>
      <c r="Z772">
        <f>IF(Y772=1,P772,0)</f>
        <v>0</v>
      </c>
    </row>
    <row r="773">
      <c r="A773" t="inlineStr">
        <is>
          <t>Lead</t>
        </is>
      </c>
      <c r="B773" s="39" t="str">
        <f>IFERROR(INDEX(CampTypes,MATCH(C773,CampList,0)),"Unattributed")</f>
        <v>New</v>
      </c>
      <c r="C773" t="inlineStr">
        <is>
          <t>ABO | Natuf | Leads | Master Franchise | India | Oct26 | V1</t>
        </is>
      </c>
      <c r="D773" t="inlineStr">
        <is>
          <t>Natuf | Investors | Tier1 + Growth Cities | Oct26 | V1</t>
        </is>
      </c>
      <c r="E773" t="inlineStr">
        <is>
          <t>Natuf | Static | Become A Levantine Food | V1</t>
        </is>
      </c>
      <c r="F773" t="inlineStr">
        <is>
          <t>Natuf_MF</t>
        </is>
      </c>
      <c r="G773" t="inlineStr">
        <is>
          <t>Lost</t>
        </is>
      </c>
      <c r="H773" s="39" t="str">
        <f>IF(ISNUMBER(MATCH(G773,QualityStatuses,0)),"Quality Lead","Non-Quality Lead")</f>
        <v>Non-Quality Lead</v>
      </c>
      <c r="I773" t="inlineStr">
        <is>
          <t>2026-10</t>
        </is>
      </c>
      <c r="J773" t="inlineStr">
        <is>
          <t>Wk of 2026-10-19</t>
        </is>
      </c>
      <c r="K773" t="inlineStr">
        <is>
          <t>Tejaswini Tarigopula</t>
        </is>
      </c>
      <c r="L773" t="inlineStr">
        <is>
          <t>Facebook</t>
        </is>
      </c>
      <c r="M773" t="inlineStr">
        <is>
          <t>Direct (campaign tagged in CRM)</t>
        </is>
      </c>
      <c r="N773" t="inlineStr">
        <is>
          <t>6adc3f1d09972db1450f2f15</t>
        </is>
      </c>
      <c r="O773" t="n">
        <v>1</v>
      </c>
      <c r="P773" s="40">
        <f>IF(A773="Lead",IF(ISNUMBER(MATCH(G773,QualityStatuses,0)),1,0),0)</f>
        <v>0</v>
      </c>
      <c r="Q773" s="40">
        <f>IF(A773="Lead",IF(G773="New Lead",0,1),0)</f>
        <v>1</v>
      </c>
      <c r="R773" s="40">
        <f>IF(A773="Lead",IF(G773="Lost",1,0),0)</f>
        <v>1</v>
      </c>
      <c r="S773" t="n">
        <v>1</v>
      </c>
      <c r="T773" t="n">
        <v>1</v>
      </c>
      <c r="U773" t="n">
        <v>0</v>
      </c>
      <c r="V773" t="n">
        <v>0</v>
      </c>
      <c r="W773" t="n">
        <v>0</v>
      </c>
      <c r="X773" t="n">
        <v>0</v>
      </c>
      <c r="Y773">
        <f>IF(AND(A773="Lead",COUNTIF(MetaCamps,C773)&gt;0),1,0)</f>
        <v>1</v>
      </c>
      <c r="Z773">
        <f>IF(Y773=1,P773,0)</f>
        <v>0</v>
      </c>
    </row>
    <row r="774">
      <c r="A774" t="inlineStr">
        <is>
          <t>Lead</t>
        </is>
      </c>
      <c r="B774" s="39" t="str">
        <f>IFERROR(INDEX(CampTypes,MATCH(C774,CampList,0)),"Unattributed")</f>
        <v>New</v>
      </c>
      <c r="C774" t="inlineStr">
        <is>
          <t>ABO | Natuf | Leads | Unit Franchise | India | Oct26 | V1</t>
        </is>
      </c>
      <c r="D774" t="inlineStr">
        <is>
          <t>Natuf | Investors | Tier1 + Growth Cities | Oct26 | V1</t>
        </is>
      </c>
      <c r="E774" t="inlineStr">
        <is>
          <t>Natuf | Reel | Brand Ambassador | Heard Of Owning A Cafe | V1</t>
        </is>
      </c>
      <c r="F774" t="inlineStr">
        <is>
          <t>In House Natuf</t>
        </is>
      </c>
      <c r="G774" t="inlineStr">
        <is>
          <t>Details Shared</t>
        </is>
      </c>
      <c r="H774" s="39" t="str">
        <f>IF(ISNUMBER(MATCH(G774,QualityStatuses,0)),"Quality Lead","Non-Quality Lead")</f>
        <v>Quality Lead</v>
      </c>
      <c r="I774" t="inlineStr">
        <is>
          <t>2026-10</t>
        </is>
      </c>
      <c r="J774" t="inlineStr">
        <is>
          <t>Wk of 2026-10-19</t>
        </is>
      </c>
      <c r="K774" t="inlineStr">
        <is>
          <t>Omkar Navge</t>
        </is>
      </c>
      <c r="L774" t="inlineStr">
        <is>
          <t>Facebook</t>
        </is>
      </c>
      <c r="M774" t="inlineStr">
        <is>
          <t>Direct (campaign tagged in CRM)</t>
        </is>
      </c>
      <c r="N774" t="inlineStr">
        <is>
          <t>6adc3c01fe2d1df20df4edcc</t>
        </is>
      </c>
      <c r="O774" t="n">
        <v>1</v>
      </c>
      <c r="P774" s="40">
        <f>IF(A774="Lead",IF(ISNUMBER(MATCH(G774,QualityStatuses,0)),1,0),0)</f>
        <v>1</v>
      </c>
      <c r="Q774" s="40">
        <f>IF(A774="Lead",IF(G774="New Lead",0,1),0)</f>
        <v>1</v>
      </c>
      <c r="R774" s="40">
        <f>IF(A774="Lead",IF(G774="Lost",1,0),0)</f>
        <v>0</v>
      </c>
      <c r="S774" t="n">
        <v>2</v>
      </c>
      <c r="T774" t="n">
        <v>1</v>
      </c>
      <c r="U774" t="n">
        <v>0</v>
      </c>
      <c r="V774" t="n">
        <v>0</v>
      </c>
      <c r="W774" t="n">
        <v>0</v>
      </c>
      <c r="X774" t="n">
        <v>0</v>
      </c>
      <c r="Y774">
        <f>IF(AND(A774="Lead",COUNTIF(MetaCamps,C774)&gt;0),1,0)</f>
        <v>1</v>
      </c>
      <c r="Z774">
        <f>IF(Y774=1,P774,0)</f>
        <v>1</v>
      </c>
    </row>
    <row r="775">
      <c r="A775" t="inlineStr">
        <is>
          <t>Lead</t>
        </is>
      </c>
      <c r="B775" s="39" t="str">
        <f>IFERROR(INDEX(CampTypes,MATCH(C775,CampList,0)),"Unattributed")</f>
        <v>Old</v>
      </c>
      <c r="C775" t="inlineStr">
        <is>
          <t>natuf_Kiosk_14072026_Hindi</t>
        </is>
      </c>
      <c r="D775" t="inlineStr">
        <is>
          <t>natuf_Kiosk_09102026</t>
        </is>
      </c>
      <c r="E775" t="inlineStr">
        <is>
          <t>natuf_Kiosk_14072026_ad set_ad1</t>
        </is>
      </c>
      <c r="F775" t="inlineStr">
        <is>
          <t>Natuf</t>
        </is>
      </c>
      <c r="G775" t="inlineStr">
        <is>
          <t>Connected</t>
        </is>
      </c>
      <c r="H775" s="39" t="str">
        <f>IF(ISNUMBER(MATCH(G775,QualityStatuses,0)),"Quality Lead","Non-Quality Lead")</f>
        <v>Non-Quality Lead</v>
      </c>
      <c r="I775" t="inlineStr">
        <is>
          <t>2026-10</t>
        </is>
      </c>
      <c r="J775" t="inlineStr">
        <is>
          <t>Wk of 2026-10-19</t>
        </is>
      </c>
      <c r="K775" t="inlineStr">
        <is>
          <t>Tejaswini Tarigopula</t>
        </is>
      </c>
      <c r="L775" t="inlineStr">
        <is>
          <t>Facebook</t>
        </is>
      </c>
      <c r="M775" t="inlineStr">
        <is>
          <t>Direct (campaign tagged in CRM)</t>
        </is>
      </c>
      <c r="N775" t="inlineStr">
        <is>
          <t>6adc3ba3af106e862d09ee4b</t>
        </is>
      </c>
      <c r="O775" t="n">
        <v>1</v>
      </c>
      <c r="P775" s="40">
        <f>IF(A775="Lead",IF(ISNUMBER(MATCH(G775,QualityStatuses,0)),1,0),0)</f>
        <v>0</v>
      </c>
      <c r="Q775" s="40">
        <f>IF(A775="Lead",IF(G775="New Lead",0,1),0)</f>
        <v>1</v>
      </c>
      <c r="R775" s="40">
        <f>IF(A775="Lead",IF(G775="Lost",1,0),0)</f>
        <v>0</v>
      </c>
      <c r="S775" t="n">
        <v>1</v>
      </c>
      <c r="T775" t="n">
        <v>0</v>
      </c>
      <c r="U775" t="n">
        <v>0</v>
      </c>
      <c r="V775" t="n">
        <v>0</v>
      </c>
      <c r="W775" t="n">
        <v>0</v>
      </c>
      <c r="X775" t="n">
        <v>0</v>
      </c>
      <c r="Y775">
        <f>IF(AND(A775="Lead",COUNTIF(MetaCamps,C775)&gt;0),1,0)</f>
        <v>1</v>
      </c>
      <c r="Z775">
        <f>IF(Y775=1,P775,0)</f>
        <v>0</v>
      </c>
    </row>
    <row r="776">
      <c r="A776" t="inlineStr">
        <is>
          <t>Lead</t>
        </is>
      </c>
      <c r="B776" s="39" t="str">
        <f>IFERROR(INDEX(CampTypes,MATCH(C776,CampList,0)),"Unattributed")</f>
        <v>Old</v>
      </c>
      <c r="C776" t="inlineStr">
        <is>
          <t>E_Natuf_Generic_13082026</t>
        </is>
      </c>
      <c r="D776" t="inlineStr">
        <is>
          <t>E_Natuf_Generic_13082026_Adset1</t>
        </is>
      </c>
      <c r="E776" t="inlineStr">
        <is>
          <t>E_Natuf_Generic_13082026_Adset1_Ad1</t>
        </is>
      </c>
      <c r="F776" t="inlineStr">
        <is>
          <t>Natuf</t>
        </is>
      </c>
      <c r="G776" t="inlineStr">
        <is>
          <t>Details Shared</t>
        </is>
      </c>
      <c r="H776" s="39" t="str">
        <f>IF(ISNUMBER(MATCH(G776,QualityStatuses,0)),"Quality Lead","Non-Quality Lead")</f>
        <v>Quality Lead</v>
      </c>
      <c r="I776" t="inlineStr">
        <is>
          <t>2026-10</t>
        </is>
      </c>
      <c r="J776" t="inlineStr">
        <is>
          <t>Wk of 2026-10-19</t>
        </is>
      </c>
      <c r="K776" t="inlineStr">
        <is>
          <t>Omkar Navge</t>
        </is>
      </c>
      <c r="L776" t="inlineStr">
        <is>
          <t>Facebook</t>
        </is>
      </c>
      <c r="M776" t="inlineStr">
        <is>
          <t>Direct (campaign tagged in CRM)</t>
        </is>
      </c>
      <c r="N776" t="inlineStr">
        <is>
          <t>6adc3a607b17344b95c6b8c4</t>
        </is>
      </c>
      <c r="O776" t="n">
        <v>1</v>
      </c>
      <c r="P776" s="40">
        <f>IF(A776="Lead",IF(ISNUMBER(MATCH(G776,QualityStatuses,0)),1,0),0)</f>
        <v>1</v>
      </c>
      <c r="Q776" s="40">
        <f>IF(A776="Lead",IF(G776="New Lead",0,1),0)</f>
        <v>1</v>
      </c>
      <c r="R776" s="40">
        <f>IF(A776="Lead",IF(G776="Lost",1,0),0)</f>
        <v>0</v>
      </c>
      <c r="S776" t="n">
        <v>1</v>
      </c>
      <c r="T776" t="n">
        <v>1</v>
      </c>
      <c r="U776" t="n">
        <v>0</v>
      </c>
      <c r="V776" t="n">
        <v>0</v>
      </c>
      <c r="W776" t="n">
        <v>0</v>
      </c>
      <c r="X776" t="n">
        <v>0</v>
      </c>
      <c r="Y776">
        <f>IF(AND(A776="Lead",COUNTIF(MetaCamps,C776)&gt;0),1,0)</f>
        <v>1</v>
      </c>
      <c r="Z776">
        <f>IF(Y776=1,P776,0)</f>
        <v>1</v>
      </c>
    </row>
    <row r="777">
      <c r="A777" t="inlineStr">
        <is>
          <t>Lead</t>
        </is>
      </c>
      <c r="B777" s="39" t="str">
        <f>IFERROR(INDEX(CampTypes,MATCH(C777,CampList,0)),"Unattributed")</f>
        <v>New</v>
      </c>
      <c r="C777" t="inlineStr">
        <is>
          <t>ABO | Natuf | Leads | Unit Franchise | India | Oct26 | V1</t>
        </is>
      </c>
      <c r="D777" t="inlineStr">
        <is>
          <t>Natuf | Business Owners | Tier1 + Growth Cities | Oct26 | V1</t>
        </is>
      </c>
      <c r="E777" t="inlineStr">
        <is>
          <t>Natuf | Reel | Brand Ambassador | Heard Of Owning A Cafe | V1</t>
        </is>
      </c>
      <c r="F777" t="inlineStr">
        <is>
          <t>In House Natuf</t>
        </is>
      </c>
      <c r="G777" t="inlineStr">
        <is>
          <t>Connected</t>
        </is>
      </c>
      <c r="H777" s="39" t="str">
        <f>IF(ISNUMBER(MATCH(G777,QualityStatuses,0)),"Quality Lead","Non-Quality Lead")</f>
        <v>Non-Quality Lead</v>
      </c>
      <c r="I777" t="inlineStr">
        <is>
          <t>2026-10</t>
        </is>
      </c>
      <c r="J777" t="inlineStr">
        <is>
          <t>Wk of 2026-10-19</t>
        </is>
      </c>
      <c r="K777" t="inlineStr">
        <is>
          <t>Tejaswini Tarigopula</t>
        </is>
      </c>
      <c r="L777" t="inlineStr">
        <is>
          <t>Facebook</t>
        </is>
      </c>
      <c r="M777" t="inlineStr">
        <is>
          <t>Direct (campaign tagged in CRM)</t>
        </is>
      </c>
      <c r="N777" t="inlineStr">
        <is>
          <t>6adc3a29fdb404bbf411cddd</t>
        </is>
      </c>
      <c r="O777" t="n">
        <v>1</v>
      </c>
      <c r="P777" s="40">
        <f>IF(A777="Lead",IF(ISNUMBER(MATCH(G777,QualityStatuses,0)),1,0),0)</f>
        <v>0</v>
      </c>
      <c r="Q777" s="40">
        <f>IF(A777="Lead",IF(G777="New Lead",0,1),0)</f>
        <v>1</v>
      </c>
      <c r="R777" s="40">
        <f>IF(A777="Lead",IF(G777="Lost",1,0),0)</f>
        <v>0</v>
      </c>
      <c r="S777" t="n">
        <v>3</v>
      </c>
      <c r="T777" t="n">
        <v>2</v>
      </c>
      <c r="U777" t="n">
        <v>0</v>
      </c>
      <c r="V777" t="n">
        <v>0</v>
      </c>
      <c r="W777" t="n">
        <v>0</v>
      </c>
      <c r="X777" t="n">
        <v>0</v>
      </c>
      <c r="Y777">
        <f>IF(AND(A777="Lead",COUNTIF(MetaCamps,C777)&gt;0),1,0)</f>
        <v>1</v>
      </c>
      <c r="Z777">
        <f>IF(Y777=1,P777,0)</f>
        <v>0</v>
      </c>
    </row>
    <row r="778">
      <c r="A778" t="inlineStr">
        <is>
          <t>Lead</t>
        </is>
      </c>
      <c r="B778" s="39" t="str">
        <f>IFERROR(INDEX(CampTypes,MATCH(C778,CampList,0)),"Unattributed")</f>
        <v>Old</v>
      </c>
      <c r="C778" t="inlineStr">
        <is>
          <t>natuf_Kiosk_14072026_Hindi</t>
        </is>
      </c>
      <c r="D778" t="inlineStr">
        <is>
          <t>natuf_Kiosk_09102026</t>
        </is>
      </c>
      <c r="E778" t="inlineStr">
        <is>
          <t>natuf_Kiosk_14072026_ad set_ad1</t>
        </is>
      </c>
      <c r="F778" t="inlineStr">
        <is>
          <t>Natuf</t>
        </is>
      </c>
      <c r="G778" t="inlineStr">
        <is>
          <t>Attempt 1</t>
        </is>
      </c>
      <c r="H778" s="39" t="str">
        <f>IF(ISNUMBER(MATCH(G778,QualityStatuses,0)),"Quality Lead","Non-Quality Lead")</f>
        <v>Non-Quality Lead</v>
      </c>
      <c r="I778" t="inlineStr">
        <is>
          <t>2026-10</t>
        </is>
      </c>
      <c r="J778" t="inlineStr">
        <is>
          <t>Wk of 2026-10-19</t>
        </is>
      </c>
      <c r="K778" t="inlineStr">
        <is>
          <t>Omkar Navge</t>
        </is>
      </c>
      <c r="L778" t="inlineStr">
        <is>
          <t>Facebook</t>
        </is>
      </c>
      <c r="M778" t="inlineStr">
        <is>
          <t>Direct (campaign tagged in CRM)</t>
        </is>
      </c>
      <c r="N778" t="inlineStr">
        <is>
          <t>6adc39bcfafdbd7c8e5fad62</t>
        </is>
      </c>
      <c r="O778" t="n">
        <v>1</v>
      </c>
      <c r="P778" s="40">
        <f>IF(A778="Lead",IF(ISNUMBER(MATCH(G778,QualityStatuses,0)),1,0),0)</f>
        <v>0</v>
      </c>
      <c r="Q778" s="40">
        <f>IF(A778="Lead",IF(G778="New Lead",0,1),0)</f>
        <v>1</v>
      </c>
      <c r="R778" s="40">
        <f>IF(A778="Lead",IF(G778="Lost",1,0),0)</f>
        <v>0</v>
      </c>
      <c r="S778" t="n">
        <v>1</v>
      </c>
      <c r="T778" t="n">
        <v>0</v>
      </c>
      <c r="U778" t="n">
        <v>0</v>
      </c>
      <c r="V778" t="n">
        <v>0</v>
      </c>
      <c r="W778" t="n">
        <v>0</v>
      </c>
      <c r="X778" t="n">
        <v>0</v>
      </c>
      <c r="Y778">
        <f>IF(AND(A778="Lead",COUNTIF(MetaCamps,C778)&gt;0),1,0)</f>
        <v>1</v>
      </c>
      <c r="Z778">
        <f>IF(Y778=1,P778,0)</f>
        <v>0</v>
      </c>
    </row>
    <row r="779">
      <c r="A779" t="inlineStr">
        <is>
          <t>Lead</t>
        </is>
      </c>
      <c r="B779" s="39" t="str">
        <f>IFERROR(INDEX(CampTypes,MATCH(C779,CampList,0)),"Unattributed")</f>
        <v>New</v>
      </c>
      <c r="C779" t="inlineStr">
        <is>
          <t>ABO | Natuf | Leads | Unit Franchise | India | Oct26 | V1</t>
        </is>
      </c>
      <c r="D779" t="inlineStr">
        <is>
          <t>Natuf | Investors | Tier1 + Growth Cities | Oct26 | V1</t>
        </is>
      </c>
      <c r="E779" t="inlineStr">
        <is>
          <t>Natuf | Reel | Brand Ambassador | Heard Of Owning A Cafe | V1</t>
        </is>
      </c>
      <c r="F779" t="inlineStr">
        <is>
          <t>In House Natuf</t>
        </is>
      </c>
      <c r="G779" t="inlineStr">
        <is>
          <t>Attempt 1</t>
        </is>
      </c>
      <c r="H779" s="39" t="str">
        <f>IF(ISNUMBER(MATCH(G779,QualityStatuses,0)),"Quality Lead","Non-Quality Lead")</f>
        <v>Non-Quality Lead</v>
      </c>
      <c r="I779" t="inlineStr">
        <is>
          <t>2026-10</t>
        </is>
      </c>
      <c r="J779" t="inlineStr">
        <is>
          <t>Wk of 2026-10-19</t>
        </is>
      </c>
      <c r="K779" t="inlineStr">
        <is>
          <t>Tejaswini Tarigopula</t>
        </is>
      </c>
      <c r="L779" t="inlineStr">
        <is>
          <t>Facebook</t>
        </is>
      </c>
      <c r="M779" t="inlineStr">
        <is>
          <t>Direct (campaign tagged in CRM)</t>
        </is>
      </c>
      <c r="N779" t="inlineStr">
        <is>
          <t>6adc396576e44e8a43ed7b4e</t>
        </is>
      </c>
      <c r="O779" t="n">
        <v>1</v>
      </c>
      <c r="P779" s="40">
        <f>IF(A779="Lead",IF(ISNUMBER(MATCH(G779,QualityStatuses,0)),1,0),0)</f>
        <v>0</v>
      </c>
      <c r="Q779" s="40">
        <f>IF(A779="Lead",IF(G779="New Lead",0,1),0)</f>
        <v>1</v>
      </c>
      <c r="R779" s="40">
        <f>IF(A779="Lead",IF(G779="Lost",1,0),0)</f>
        <v>0</v>
      </c>
      <c r="S779" t="n">
        <v>1</v>
      </c>
      <c r="T779" t="n">
        <v>0</v>
      </c>
      <c r="U779" t="n">
        <v>0</v>
      </c>
      <c r="V779" t="n">
        <v>0</v>
      </c>
      <c r="W779" t="n">
        <v>0</v>
      </c>
      <c r="X779" t="n">
        <v>0</v>
      </c>
      <c r="Y779">
        <f>IF(AND(A779="Lead",COUNTIF(MetaCamps,C779)&gt;0),1,0)</f>
        <v>1</v>
      </c>
      <c r="Z779">
        <f>IF(Y779=1,P779,0)</f>
        <v>0</v>
      </c>
    </row>
    <row r="780">
      <c r="A780" t="inlineStr">
        <is>
          <t>Lead</t>
        </is>
      </c>
      <c r="B780" s="39" t="str">
        <f>IFERROR(INDEX(CampTypes,MATCH(C780,CampList,0)),"Unattributed")</f>
        <v>New</v>
      </c>
      <c r="C780" t="inlineStr">
        <is>
          <t>ABO | Natuf | Leads | Unit Franchise | India | Oct26 | V1</t>
        </is>
      </c>
      <c r="D780" t="inlineStr">
        <is>
          <t>Natuf | LAL 1% | India | Jul26 | V1</t>
        </is>
      </c>
      <c r="E780" t="inlineStr">
        <is>
          <t>Natuf | Reel | Brand Ambassador | Heard Of Owning A Cafe | V1</t>
        </is>
      </c>
      <c r="F780" t="inlineStr">
        <is>
          <t>In House Natuf</t>
        </is>
      </c>
      <c r="G780" t="inlineStr">
        <is>
          <t>Attempt 1</t>
        </is>
      </c>
      <c r="H780" s="39" t="str">
        <f>IF(ISNUMBER(MATCH(G780,QualityStatuses,0)),"Quality Lead","Non-Quality Lead")</f>
        <v>Non-Quality Lead</v>
      </c>
      <c r="I780" t="inlineStr">
        <is>
          <t>2026-10</t>
        </is>
      </c>
      <c r="J780" t="inlineStr">
        <is>
          <t>Wk of 2026-10-19</t>
        </is>
      </c>
      <c r="K780" t="inlineStr">
        <is>
          <t>Omkar Navge</t>
        </is>
      </c>
      <c r="L780" t="inlineStr">
        <is>
          <t>Facebook</t>
        </is>
      </c>
      <c r="M780" t="inlineStr">
        <is>
          <t>Direct (campaign tagged in CRM)</t>
        </is>
      </c>
      <c r="N780" t="inlineStr">
        <is>
          <t>6adc37a45f9e682c24b8059d</t>
        </is>
      </c>
      <c r="O780" t="n">
        <v>1</v>
      </c>
      <c r="P780" s="40">
        <f>IF(A780="Lead",IF(ISNUMBER(MATCH(G780,QualityStatuses,0)),1,0),0)</f>
        <v>0</v>
      </c>
      <c r="Q780" s="40">
        <f>IF(A780="Lead",IF(G780="New Lead",0,1),0)</f>
        <v>1</v>
      </c>
      <c r="R780" s="40">
        <f>IF(A780="Lead",IF(G780="Lost",1,0),0)</f>
        <v>0</v>
      </c>
      <c r="S780" t="n">
        <v>1</v>
      </c>
      <c r="T780" t="n">
        <v>0</v>
      </c>
      <c r="U780" t="n">
        <v>0</v>
      </c>
      <c r="V780" t="n">
        <v>0</v>
      </c>
      <c r="W780" t="n">
        <v>0</v>
      </c>
      <c r="X780" t="n">
        <v>0</v>
      </c>
      <c r="Y780">
        <f>IF(AND(A780="Lead",COUNTIF(MetaCamps,C780)&gt;0),1,0)</f>
        <v>1</v>
      </c>
      <c r="Z780">
        <f>IF(Y780=1,P780,0)</f>
        <v>0</v>
      </c>
    </row>
    <row r="781">
      <c r="A781" t="inlineStr">
        <is>
          <t>Lead</t>
        </is>
      </c>
      <c r="B781" s="39" t="str">
        <f>IFERROR(INDEX(CampTypes,MATCH(C781,CampList,0)),"Unattributed")</f>
        <v>New</v>
      </c>
      <c r="C781" t="inlineStr">
        <is>
          <t>ABO | Natuf | Leads | Unit Franchise | India | Oct26 | V1</t>
        </is>
      </c>
      <c r="D781" t="inlineStr">
        <is>
          <t>Natuf | LAL 1% | India | Jul26 | V1</t>
        </is>
      </c>
      <c r="E781" t="inlineStr">
        <is>
          <t>Natuf | Reel | Brand Ambassador | Heard Of Owning A Cafe | V1</t>
        </is>
      </c>
      <c r="F781" t="inlineStr">
        <is>
          <t>In House Natuf</t>
        </is>
      </c>
      <c r="G781" t="inlineStr">
        <is>
          <t>Meeting Conducted</t>
        </is>
      </c>
      <c r="H781" s="39" t="str">
        <f>IF(ISNUMBER(MATCH(G781,QualityStatuses,0)),"Quality Lead","Non-Quality Lead")</f>
        <v>Quality Lead</v>
      </c>
      <c r="I781" t="inlineStr">
        <is>
          <t>2026-10</t>
        </is>
      </c>
      <c r="J781" t="inlineStr">
        <is>
          <t>Wk of 2026-10-19</t>
        </is>
      </c>
      <c r="K781" t="inlineStr">
        <is>
          <t>Tejaswini Tarigopula</t>
        </is>
      </c>
      <c r="L781" t="inlineStr">
        <is>
          <t>Facebook</t>
        </is>
      </c>
      <c r="M781" t="inlineStr">
        <is>
          <t>Direct (campaign tagged in CRM)</t>
        </is>
      </c>
      <c r="N781" t="inlineStr">
        <is>
          <t>6adc3570aec5beec30c4f053</t>
        </is>
      </c>
      <c r="O781" t="n">
        <v>1</v>
      </c>
      <c r="P781" s="40">
        <f>IF(A781="Lead",IF(ISNUMBER(MATCH(G781,QualityStatuses,0)),1,0),0)</f>
        <v>1</v>
      </c>
      <c r="Q781" s="40">
        <f>IF(A781="Lead",IF(G781="New Lead",0,1),0)</f>
        <v>1</v>
      </c>
      <c r="R781" s="40">
        <f>IF(A781="Lead",IF(G781="Lost",1,0),0)</f>
        <v>0</v>
      </c>
      <c r="S781" t="n">
        <v>2</v>
      </c>
      <c r="T781" t="n">
        <v>1</v>
      </c>
      <c r="U781" t="n">
        <v>0</v>
      </c>
      <c r="V781" t="n">
        <v>0</v>
      </c>
      <c r="W781" t="n">
        <v>0</v>
      </c>
      <c r="X781" t="n">
        <v>0</v>
      </c>
      <c r="Y781">
        <f>IF(AND(A781="Lead",COUNTIF(MetaCamps,C781)&gt;0),1,0)</f>
        <v>1</v>
      </c>
      <c r="Z781">
        <f>IF(Y781=1,P781,0)</f>
        <v>1</v>
      </c>
    </row>
    <row r="782">
      <c r="A782" t="inlineStr">
        <is>
          <t>Lead</t>
        </is>
      </c>
      <c r="B782" s="39" t="str">
        <f>IFERROR(INDEX(CampTypes,MATCH(C782,CampList,0)),"Unattributed")</f>
        <v>Old</v>
      </c>
      <c r="C782" t="inlineStr">
        <is>
          <t>natuf_Kiosk_14072026_Hindi</t>
        </is>
      </c>
      <c r="D782" t="inlineStr">
        <is>
          <t>natuf_Kiosk_09102026</t>
        </is>
      </c>
      <c r="E782" t="inlineStr">
        <is>
          <t>natuf_Kiosk_14072026_ad set_ad1</t>
        </is>
      </c>
      <c r="F782" t="inlineStr">
        <is>
          <t>Natuf</t>
        </is>
      </c>
      <c r="G782" t="inlineStr">
        <is>
          <t>Attempt 1</t>
        </is>
      </c>
      <c r="H782" s="39" t="str">
        <f>IF(ISNUMBER(MATCH(G782,QualityStatuses,0)),"Quality Lead","Non-Quality Lead")</f>
        <v>Non-Quality Lead</v>
      </c>
      <c r="I782" t="inlineStr">
        <is>
          <t>2026-10</t>
        </is>
      </c>
      <c r="J782" t="inlineStr">
        <is>
          <t>Wk of 2026-10-19</t>
        </is>
      </c>
      <c r="K782" t="inlineStr">
        <is>
          <t>Tejaswini Tarigopula</t>
        </is>
      </c>
      <c r="L782" t="inlineStr">
        <is>
          <t>Facebook</t>
        </is>
      </c>
      <c r="M782" t="inlineStr">
        <is>
          <t>Direct (campaign tagged in CRM)</t>
        </is>
      </c>
      <c r="N782" t="inlineStr">
        <is>
          <t>6adc3410632f84a63312928e</t>
        </is>
      </c>
      <c r="O782" t="n">
        <v>1</v>
      </c>
      <c r="P782" s="40">
        <f>IF(A782="Lead",IF(ISNUMBER(MATCH(G782,QualityStatuses,0)),1,0),0)</f>
        <v>0</v>
      </c>
      <c r="Q782" s="40">
        <f>IF(A782="Lead",IF(G782="New Lead",0,1),0)</f>
        <v>1</v>
      </c>
      <c r="R782" s="40">
        <f>IF(A782="Lead",IF(G782="Lost",1,0),0)</f>
        <v>0</v>
      </c>
      <c r="S782" t="n">
        <v>1</v>
      </c>
      <c r="T782" t="n">
        <v>1</v>
      </c>
      <c r="U782" t="n">
        <v>0</v>
      </c>
      <c r="V782" t="n">
        <v>0</v>
      </c>
      <c r="W782" t="n">
        <v>0</v>
      </c>
      <c r="X782" t="n">
        <v>0</v>
      </c>
      <c r="Y782">
        <f>IF(AND(A782="Lead",COUNTIF(MetaCamps,C782)&gt;0),1,0)</f>
        <v>1</v>
      </c>
      <c r="Z782">
        <f>IF(Y782=1,P782,0)</f>
        <v>0</v>
      </c>
    </row>
    <row r="783">
      <c r="A783" t="inlineStr">
        <is>
          <t>Lead</t>
        </is>
      </c>
      <c r="B783" s="39" t="str">
        <f>IFERROR(INDEX(CampTypes,MATCH(C783,CampList,0)),"Unattributed")</f>
        <v>New</v>
      </c>
      <c r="C783" t="inlineStr">
        <is>
          <t>ABO | Natuf | Leads | Unit Franchise | India | Oct26 | V1</t>
        </is>
      </c>
      <c r="D783" t="inlineStr">
        <is>
          <t>Natuf | Broad | Tier1 + Growth Cities | Oct26 | V1</t>
        </is>
      </c>
      <c r="E783" t="inlineStr">
        <is>
          <t>Natuf | Reel | Brand Ambassador | Heard Of Owning A Cafe | V1</t>
        </is>
      </c>
      <c r="F783" t="inlineStr">
        <is>
          <t>In House Natuf</t>
        </is>
      </c>
      <c r="G783" t="inlineStr">
        <is>
          <t>Details Shared</t>
        </is>
      </c>
      <c r="H783" s="39" t="str">
        <f>IF(ISNUMBER(MATCH(G783,QualityStatuses,0)),"Quality Lead","Non-Quality Lead")</f>
        <v>Quality Lead</v>
      </c>
      <c r="I783" t="inlineStr">
        <is>
          <t>2026-10</t>
        </is>
      </c>
      <c r="J783" t="inlineStr">
        <is>
          <t>Wk of 2026-10-19</t>
        </is>
      </c>
      <c r="K783" t="inlineStr">
        <is>
          <t>Omkar Navge</t>
        </is>
      </c>
      <c r="L783" t="inlineStr">
        <is>
          <t>Facebook</t>
        </is>
      </c>
      <c r="M783" t="inlineStr">
        <is>
          <t>Direct (campaign tagged in CRM)</t>
        </is>
      </c>
      <c r="N783" t="inlineStr">
        <is>
          <t>6adc3286cbc7d67f3c1f5554</t>
        </is>
      </c>
      <c r="O783" t="n">
        <v>1</v>
      </c>
      <c r="P783" s="40">
        <f>IF(A783="Lead",IF(ISNUMBER(MATCH(G783,QualityStatuses,0)),1,0),0)</f>
        <v>1</v>
      </c>
      <c r="Q783" s="40">
        <f>IF(A783="Lead",IF(G783="New Lead",0,1),0)</f>
        <v>1</v>
      </c>
      <c r="R783" s="40">
        <f>IF(A783="Lead",IF(G783="Lost",1,0),0)</f>
        <v>0</v>
      </c>
      <c r="S783" t="n">
        <v>3</v>
      </c>
      <c r="T783" t="n">
        <v>3</v>
      </c>
      <c r="U783" t="n">
        <v>0</v>
      </c>
      <c r="V783" t="n">
        <v>0</v>
      </c>
      <c r="W783" t="n">
        <v>0</v>
      </c>
      <c r="X783" t="n">
        <v>0</v>
      </c>
      <c r="Y783">
        <f>IF(AND(A783="Lead",COUNTIF(MetaCamps,C783)&gt;0),1,0)</f>
        <v>1</v>
      </c>
      <c r="Z783">
        <f>IF(Y783=1,P783,0)</f>
        <v>1</v>
      </c>
    </row>
    <row r="784">
      <c r="A784" t="inlineStr">
        <is>
          <t>Lead</t>
        </is>
      </c>
      <c r="B784" s="39" t="str">
        <f>IFERROR(INDEX(CampTypes,MATCH(C784,CampList,0)),"Unattributed")</f>
        <v>New</v>
      </c>
      <c r="C784" t="inlineStr">
        <is>
          <t>ABO | Natuf | Leads | Unit Franchise | India | Oct26 | V1</t>
        </is>
      </c>
      <c r="D784" t="inlineStr">
        <is>
          <t>Natuf | LAL 1% | India | Jul26 | V1</t>
        </is>
      </c>
      <c r="E784" t="inlineStr">
        <is>
          <t>Natuf | Reel | Brand Ambassador | Heard Of Owning A Cafe | V1</t>
        </is>
      </c>
      <c r="F784" t="inlineStr">
        <is>
          <t>In House Natuf</t>
        </is>
      </c>
      <c r="G784" t="inlineStr">
        <is>
          <t>Lost</t>
        </is>
      </c>
      <c r="H784" s="39" t="str">
        <f>IF(ISNUMBER(MATCH(G784,QualityStatuses,0)),"Quality Lead","Non-Quality Lead")</f>
        <v>Non-Quality Lead</v>
      </c>
      <c r="I784" t="inlineStr">
        <is>
          <t>2026-10</t>
        </is>
      </c>
      <c r="J784" t="inlineStr">
        <is>
          <t>Wk of 2026-10-19</t>
        </is>
      </c>
      <c r="K784" t="inlineStr">
        <is>
          <t>Tejaswini Tarigopula</t>
        </is>
      </c>
      <c r="L784" t="inlineStr">
        <is>
          <t>Facebook</t>
        </is>
      </c>
      <c r="M784" t="inlineStr">
        <is>
          <t>Direct (campaign tagged in CRM)</t>
        </is>
      </c>
      <c r="N784" t="inlineStr">
        <is>
          <t>6adc31fb43fec3118fb788db</t>
        </is>
      </c>
      <c r="O784" t="n">
        <v>1</v>
      </c>
      <c r="P784" s="40">
        <f>IF(A784="Lead",IF(ISNUMBER(MATCH(G784,QualityStatuses,0)),1,0),0)</f>
        <v>0</v>
      </c>
      <c r="Q784" s="40">
        <f>IF(A784="Lead",IF(G784="New Lead",0,1),0)</f>
        <v>1</v>
      </c>
      <c r="R784" s="40">
        <f>IF(A784="Lead",IF(G784="Lost",1,0),0)</f>
        <v>1</v>
      </c>
      <c r="S784" t="n">
        <v>1</v>
      </c>
      <c r="T784" t="n">
        <v>1</v>
      </c>
      <c r="U784" t="n">
        <v>0</v>
      </c>
      <c r="V784" t="n">
        <v>0</v>
      </c>
      <c r="W784" t="n">
        <v>0</v>
      </c>
      <c r="X784" t="n">
        <v>0</v>
      </c>
      <c r="Y784">
        <f>IF(AND(A784="Lead",COUNTIF(MetaCamps,C784)&gt;0),1,0)</f>
        <v>1</v>
      </c>
      <c r="Z784">
        <f>IF(Y784=1,P784,0)</f>
        <v>0</v>
      </c>
    </row>
    <row r="785">
      <c r="A785" t="inlineStr">
        <is>
          <t>Lead</t>
        </is>
      </c>
      <c r="B785" s="39" t="str">
        <f>IFERROR(INDEX(CampTypes,MATCH(C785,CampList,0)),"Unattributed")</f>
        <v>New</v>
      </c>
      <c r="C785" t="inlineStr">
        <is>
          <t>ABO | Natuf | Leads | Unit Franchise | India | Oct26 | V1</t>
        </is>
      </c>
      <c r="D785" t="inlineStr">
        <is>
          <t>Natuf | Business Owners | Tier1 + Growth Cities | Oct26 | V1</t>
        </is>
      </c>
      <c r="E785" t="inlineStr">
        <is>
          <t>Natuf | Reel | Brand Ambassador | Heard Of Owning A Cafe | V1</t>
        </is>
      </c>
      <c r="F785" t="inlineStr">
        <is>
          <t>In House Natuf</t>
        </is>
      </c>
      <c r="G785" t="inlineStr">
        <is>
          <t>Attempt 1</t>
        </is>
      </c>
      <c r="H785" s="39" t="str">
        <f>IF(ISNUMBER(MATCH(G785,QualityStatuses,0)),"Quality Lead","Non-Quality Lead")</f>
        <v>Non-Quality Lead</v>
      </c>
      <c r="I785" t="inlineStr">
        <is>
          <t>2026-10</t>
        </is>
      </c>
      <c r="J785" t="inlineStr">
        <is>
          <t>Wk of 2026-10-19</t>
        </is>
      </c>
      <c r="K785" t="inlineStr">
        <is>
          <t>Omkar Navge</t>
        </is>
      </c>
      <c r="L785" t="inlineStr">
        <is>
          <t>Facebook</t>
        </is>
      </c>
      <c r="M785" t="inlineStr">
        <is>
          <t>Direct (campaign tagged in CRM)</t>
        </is>
      </c>
      <c r="N785" t="inlineStr">
        <is>
          <t>6adc2d711ed3dafa01940f07</t>
        </is>
      </c>
      <c r="O785" t="n">
        <v>1</v>
      </c>
      <c r="P785" s="40">
        <f>IF(A785="Lead",IF(ISNUMBER(MATCH(G785,QualityStatuses,0)),1,0),0)</f>
        <v>0</v>
      </c>
      <c r="Q785" s="40">
        <f>IF(A785="Lead",IF(G785="New Lead",0,1),0)</f>
        <v>1</v>
      </c>
      <c r="R785" s="40">
        <f>IF(A785="Lead",IF(G785="Lost",1,0),0)</f>
        <v>0</v>
      </c>
      <c r="S785" t="n">
        <v>1</v>
      </c>
      <c r="T785" t="n">
        <v>0</v>
      </c>
      <c r="U785" t="n">
        <v>0</v>
      </c>
      <c r="V785" t="n">
        <v>0</v>
      </c>
      <c r="W785" t="n">
        <v>0</v>
      </c>
      <c r="X785" t="n">
        <v>0</v>
      </c>
      <c r="Y785">
        <f>IF(AND(A785="Lead",COUNTIF(MetaCamps,C785)&gt;0),1,0)</f>
        <v>1</v>
      </c>
      <c r="Z785">
        <f>IF(Y785=1,P785,0)</f>
        <v>0</v>
      </c>
    </row>
    <row r="786">
      <c r="A786" t="inlineStr">
        <is>
          <t>Lead</t>
        </is>
      </c>
      <c r="B786" s="39" t="str">
        <f>IFERROR(INDEX(CampTypes,MATCH(C786,CampList,0)),"Unattributed")</f>
        <v>New</v>
      </c>
      <c r="C786" t="inlineStr">
        <is>
          <t>ABO | Natuf | Leads | Unit Franchise | India | Oct26 | V1</t>
        </is>
      </c>
      <c r="D786" t="inlineStr">
        <is>
          <t>Natuf | Investors | Tier1 + Growth Cities | Oct26 | V1</t>
        </is>
      </c>
      <c r="E786" t="inlineStr">
        <is>
          <t>Natuf | Reel | Brand Ambassador | Heard Of Owning A Cafe | V1</t>
        </is>
      </c>
      <c r="F786" t="inlineStr">
        <is>
          <t>In House Natuf</t>
        </is>
      </c>
      <c r="G786" t="inlineStr">
        <is>
          <t>Connected</t>
        </is>
      </c>
      <c r="H786" s="39" t="str">
        <f>IF(ISNUMBER(MATCH(G786,QualityStatuses,0)),"Quality Lead","Non-Quality Lead")</f>
        <v>Non-Quality Lead</v>
      </c>
      <c r="I786" t="inlineStr">
        <is>
          <t>2026-10</t>
        </is>
      </c>
      <c r="J786" t="inlineStr">
        <is>
          <t>Wk of 2026-10-19</t>
        </is>
      </c>
      <c r="K786" t="inlineStr">
        <is>
          <t>Tejaswini Tarigopula</t>
        </is>
      </c>
      <c r="L786" t="inlineStr">
        <is>
          <t>Facebook</t>
        </is>
      </c>
      <c r="M786" t="inlineStr">
        <is>
          <t>Direct (campaign tagged in CRM)</t>
        </is>
      </c>
      <c r="N786" t="inlineStr">
        <is>
          <t>6adc2ae6a1bbcd3e1bc8fe54</t>
        </is>
      </c>
      <c r="O786" t="n">
        <v>1</v>
      </c>
      <c r="P786" s="40">
        <f>IF(A786="Lead",IF(ISNUMBER(MATCH(G786,QualityStatuses,0)),1,0),0)</f>
        <v>0</v>
      </c>
      <c r="Q786" s="40">
        <f>IF(A786="Lead",IF(G786="New Lead",0,1),0)</f>
        <v>1</v>
      </c>
      <c r="R786" s="40">
        <f>IF(A786="Lead",IF(G786="Lost",1,0),0)</f>
        <v>0</v>
      </c>
      <c r="S786" t="n">
        <v>1</v>
      </c>
      <c r="T786" t="n">
        <v>1</v>
      </c>
      <c r="U786" t="n">
        <v>0</v>
      </c>
      <c r="V786" t="n">
        <v>0</v>
      </c>
      <c r="W786" t="n">
        <v>0</v>
      </c>
      <c r="X786" t="n">
        <v>0</v>
      </c>
      <c r="Y786">
        <f>IF(AND(A786="Lead",COUNTIF(MetaCamps,C786)&gt;0),1,0)</f>
        <v>1</v>
      </c>
      <c r="Z786">
        <f>IF(Y786=1,P786,0)</f>
        <v>0</v>
      </c>
    </row>
    <row r="787">
      <c r="A787" t="inlineStr">
        <is>
          <t>Lead</t>
        </is>
      </c>
      <c r="B787" s="39" t="str">
        <f>IFERROR(INDEX(CampTypes,MATCH(C787,CampList,0)),"Unattributed")</f>
        <v>Old</v>
      </c>
      <c r="C787" t="inlineStr">
        <is>
          <t>E_Suresh_Natuf_Kiosk_07072026</t>
        </is>
      </c>
      <c r="D787" t="inlineStr">
        <is>
          <t>E_Suresh_Natuf_Kiosk_07072026_Adset5</t>
        </is>
      </c>
      <c r="E787" t="inlineStr">
        <is>
          <t>E_Hindi_Suresh_Natuf_Kiosk_07072026_Adset5_ad3 – Copy 2</t>
        </is>
      </c>
      <c r="F787" t="inlineStr">
        <is>
          <t>Natuf</t>
        </is>
      </c>
      <c r="G787" t="inlineStr">
        <is>
          <t>Attempt 2</t>
        </is>
      </c>
      <c r="H787" s="39" t="str">
        <f>IF(ISNUMBER(MATCH(G787,QualityStatuses,0)),"Quality Lead","Non-Quality Lead")</f>
        <v>Non-Quality Lead</v>
      </c>
      <c r="I787" t="inlineStr">
        <is>
          <t>2026-10</t>
        </is>
      </c>
      <c r="J787" t="inlineStr">
        <is>
          <t>Wk of 2026-10-19</t>
        </is>
      </c>
      <c r="K787" t="inlineStr">
        <is>
          <t>Omkar Navge</t>
        </is>
      </c>
      <c r="L787" t="inlineStr">
        <is>
          <t>Facebook</t>
        </is>
      </c>
      <c r="M787" t="inlineStr">
        <is>
          <t>Direct (campaign tagged in CRM)</t>
        </is>
      </c>
      <c r="N787" t="inlineStr">
        <is>
          <t>6adc28f90f3026760d82f067</t>
        </is>
      </c>
      <c r="O787" t="n">
        <v>1</v>
      </c>
      <c r="P787" s="40">
        <f>IF(A787="Lead",IF(ISNUMBER(MATCH(G787,QualityStatuses,0)),1,0),0)</f>
        <v>0</v>
      </c>
      <c r="Q787" s="40">
        <f>IF(A787="Lead",IF(G787="New Lead",0,1),0)</f>
        <v>1</v>
      </c>
      <c r="R787" s="40">
        <f>IF(A787="Lead",IF(G787="Lost",1,0),0)</f>
        <v>0</v>
      </c>
      <c r="S787" t="n">
        <v>2</v>
      </c>
      <c r="T787" t="n">
        <v>0</v>
      </c>
      <c r="U787" t="n">
        <v>0</v>
      </c>
      <c r="V787" t="n">
        <v>0</v>
      </c>
      <c r="W787" t="n">
        <v>0</v>
      </c>
      <c r="X787" t="n">
        <v>0</v>
      </c>
      <c r="Y787">
        <f>IF(AND(A787="Lead",COUNTIF(MetaCamps,C787)&gt;0),1,0)</f>
        <v>1</v>
      </c>
      <c r="Z787">
        <f>IF(Y787=1,P787,0)</f>
        <v>0</v>
      </c>
    </row>
    <row r="788">
      <c r="A788" t="inlineStr">
        <is>
          <t>Lead</t>
        </is>
      </c>
      <c r="B788" s="39" t="str">
        <f>IFERROR(INDEX(CampTypes,MATCH(C788,CampList,0)),"Unattributed")</f>
        <v>New</v>
      </c>
      <c r="C788" t="inlineStr">
        <is>
          <t>ABO | Natuf | Leads | Unit Franchise | India | Oct26 | V1</t>
        </is>
      </c>
      <c r="D788" t="inlineStr">
        <is>
          <t>Natuf | Broad | Tier1 + Growth Cities | Oct26 | V1</t>
        </is>
      </c>
      <c r="E788" t="inlineStr">
        <is>
          <t>Natuf | Reel | Brand Ambassador | Heard Of Owning A Cafe | V1</t>
        </is>
      </c>
      <c r="F788" t="inlineStr">
        <is>
          <t>In House Natuf</t>
        </is>
      </c>
      <c r="G788" t="inlineStr">
        <is>
          <t>Attempt 1</t>
        </is>
      </c>
      <c r="H788" s="39" t="str">
        <f>IF(ISNUMBER(MATCH(G788,QualityStatuses,0)),"Quality Lead","Non-Quality Lead")</f>
        <v>Non-Quality Lead</v>
      </c>
      <c r="I788" t="inlineStr">
        <is>
          <t>2026-10</t>
        </is>
      </c>
      <c r="J788" t="inlineStr">
        <is>
          <t>Wk of 2026-10-19</t>
        </is>
      </c>
      <c r="K788" t="inlineStr">
        <is>
          <t>Omkar Navge</t>
        </is>
      </c>
      <c r="L788" t="inlineStr">
        <is>
          <t>Facebook</t>
        </is>
      </c>
      <c r="M788" t="inlineStr">
        <is>
          <t>Direct (campaign tagged in CRM)</t>
        </is>
      </c>
      <c r="N788" t="inlineStr">
        <is>
          <t>6adc25a760315f4ad68b9a4c</t>
        </is>
      </c>
      <c r="O788" t="n">
        <v>1</v>
      </c>
      <c r="P788" s="40">
        <f>IF(A788="Lead",IF(ISNUMBER(MATCH(G788,QualityStatuses,0)),1,0),0)</f>
        <v>0</v>
      </c>
      <c r="Q788" s="40">
        <f>IF(A788="Lead",IF(G788="New Lead",0,1),0)</f>
        <v>1</v>
      </c>
      <c r="R788" s="40">
        <f>IF(A788="Lead",IF(G788="Lost",1,0),0)</f>
        <v>0</v>
      </c>
      <c r="S788" t="n">
        <v>1</v>
      </c>
      <c r="T788" t="n">
        <v>0</v>
      </c>
      <c r="U788" t="n">
        <v>0</v>
      </c>
      <c r="V788" t="n">
        <v>0</v>
      </c>
      <c r="W788" t="n">
        <v>0</v>
      </c>
      <c r="X788" t="n">
        <v>0</v>
      </c>
      <c r="Y788">
        <f>IF(AND(A788="Lead",COUNTIF(MetaCamps,C788)&gt;0),1,0)</f>
        <v>1</v>
      </c>
      <c r="Z788">
        <f>IF(Y788=1,P788,0)</f>
        <v>0</v>
      </c>
    </row>
    <row r="789">
      <c r="A789" t="inlineStr">
        <is>
          <t>Lead</t>
        </is>
      </c>
      <c r="B789" s="39" t="str">
        <f>IFERROR(INDEX(CampTypes,MATCH(C789,CampList,0)),"Unattributed")</f>
        <v>New</v>
      </c>
      <c r="C789" t="inlineStr">
        <is>
          <t>ABO | Natuf | Leads | Unit Franchise | India | Oct26 | V1</t>
        </is>
      </c>
      <c r="D789" t="inlineStr">
        <is>
          <t>Natuf | Broad | Tier1 + Growth Cities | Oct26 | V1</t>
        </is>
      </c>
      <c r="E789" t="inlineStr">
        <is>
          <t>Natuf | Reel | Brand Ambassador | Heard Of Owning A Cafe | V1</t>
        </is>
      </c>
      <c r="F789" t="inlineStr">
        <is>
          <t>In House Natuf</t>
        </is>
      </c>
      <c r="G789" t="inlineStr">
        <is>
          <t>Lost</t>
        </is>
      </c>
      <c r="H789" s="39" t="str">
        <f>IF(ISNUMBER(MATCH(G789,QualityStatuses,0)),"Quality Lead","Non-Quality Lead")</f>
        <v>Non-Quality Lead</v>
      </c>
      <c r="I789" t="inlineStr">
        <is>
          <t>2026-10</t>
        </is>
      </c>
      <c r="J789" t="inlineStr">
        <is>
          <t>Wk of 2026-10-19</t>
        </is>
      </c>
      <c r="K789" t="inlineStr">
        <is>
          <t>Vikas Pathak</t>
        </is>
      </c>
      <c r="L789" t="inlineStr">
        <is>
          <t>Facebook</t>
        </is>
      </c>
      <c r="M789" t="inlineStr">
        <is>
          <t>Direct (campaign tagged in CRM)</t>
        </is>
      </c>
      <c r="N789" t="inlineStr">
        <is>
          <t>6adc257d42ba26467839cb83</t>
        </is>
      </c>
      <c r="O789" t="n">
        <v>1</v>
      </c>
      <c r="P789" s="40">
        <f>IF(A789="Lead",IF(ISNUMBER(MATCH(G789,QualityStatuses,0)),1,0),0)</f>
        <v>0</v>
      </c>
      <c r="Q789" s="40">
        <f>IF(A789="Lead",IF(G789="New Lead",0,1),0)</f>
        <v>1</v>
      </c>
      <c r="R789" s="40">
        <f>IF(A789="Lead",IF(G789="Lost",1,0),0)</f>
        <v>1</v>
      </c>
      <c r="S789" t="n">
        <v>2</v>
      </c>
      <c r="T789" t="n">
        <v>1</v>
      </c>
      <c r="U789" t="n">
        <v>0</v>
      </c>
      <c r="V789" t="n">
        <v>0</v>
      </c>
      <c r="W789" t="n">
        <v>0</v>
      </c>
      <c r="X789" t="n">
        <v>0</v>
      </c>
      <c r="Y789">
        <f>IF(AND(A789="Lead",COUNTIF(MetaCamps,C789)&gt;0),1,0)</f>
        <v>1</v>
      </c>
      <c r="Z789">
        <f>IF(Y789=1,P789,0)</f>
        <v>0</v>
      </c>
    </row>
    <row r="790">
      <c r="A790" t="inlineStr">
        <is>
          <t>Lead</t>
        </is>
      </c>
      <c r="B790" s="39" t="str">
        <f>IFERROR(INDEX(CampTypes,MATCH(C790,CampList,0)),"Unattributed")</f>
        <v>New</v>
      </c>
      <c r="C790" t="inlineStr">
        <is>
          <t>ABO | Natuf | Leads | Unit Franchise | India | Oct26 | V1</t>
        </is>
      </c>
      <c r="D790" t="inlineStr">
        <is>
          <t>Natuf | Business Owners | Tier1 + Growth Cities | Oct26 | V1</t>
        </is>
      </c>
      <c r="E790" t="inlineStr">
        <is>
          <t>Natuf | Reel | Brand Ambassador | Heard Of Owning A Cafe | V1</t>
        </is>
      </c>
      <c r="F790" t="inlineStr">
        <is>
          <t>In House Natuf</t>
        </is>
      </c>
      <c r="G790" t="inlineStr">
        <is>
          <t>Details Shared</t>
        </is>
      </c>
      <c r="H790" s="39" t="str">
        <f>IF(ISNUMBER(MATCH(G790,QualityStatuses,0)),"Quality Lead","Non-Quality Lead")</f>
        <v>Quality Lead</v>
      </c>
      <c r="I790" t="inlineStr">
        <is>
          <t>2026-10</t>
        </is>
      </c>
      <c r="J790" t="inlineStr">
        <is>
          <t>Wk of 2026-10-19</t>
        </is>
      </c>
      <c r="K790" t="inlineStr">
        <is>
          <t>Omkar Navge</t>
        </is>
      </c>
      <c r="L790" t="inlineStr">
        <is>
          <t>Facebook</t>
        </is>
      </c>
      <c r="M790" t="inlineStr">
        <is>
          <t>Direct (campaign tagged in CRM)</t>
        </is>
      </c>
      <c r="N790" t="inlineStr">
        <is>
          <t>6adc252e7dccc8abab089e82</t>
        </is>
      </c>
      <c r="O790" t="n">
        <v>1</v>
      </c>
      <c r="P790" s="40">
        <f>IF(A790="Lead",IF(ISNUMBER(MATCH(G790,QualityStatuses,0)),1,0),0)</f>
        <v>1</v>
      </c>
      <c r="Q790" s="40">
        <f>IF(A790="Lead",IF(G790="New Lead",0,1),0)</f>
        <v>1</v>
      </c>
      <c r="R790" s="40">
        <f>IF(A790="Lead",IF(G790="Lost",1,0),0)</f>
        <v>0</v>
      </c>
      <c r="S790" t="n">
        <v>3</v>
      </c>
      <c r="T790" t="n">
        <v>1</v>
      </c>
      <c r="U790" t="n">
        <v>0</v>
      </c>
      <c r="V790" t="n">
        <v>0</v>
      </c>
      <c r="W790" t="n">
        <v>0</v>
      </c>
      <c r="X790" t="n">
        <v>0</v>
      </c>
      <c r="Y790">
        <f>IF(AND(A790="Lead",COUNTIF(MetaCamps,C790)&gt;0),1,0)</f>
        <v>1</v>
      </c>
      <c r="Z790">
        <f>IF(Y790=1,P790,0)</f>
        <v>1</v>
      </c>
    </row>
    <row r="791">
      <c r="A791" t="inlineStr">
        <is>
          <t>Lead</t>
        </is>
      </c>
      <c r="B791" s="39" t="str">
        <f>IFERROR(INDEX(CampTypes,MATCH(C791,CampList,0)),"Unattributed")</f>
        <v>New</v>
      </c>
      <c r="C791" t="inlineStr">
        <is>
          <t>ABO | Natuf | Leads | Unit Franchise | India | Oct26 | V1</t>
        </is>
      </c>
      <c r="D791" t="inlineStr">
        <is>
          <t>Natuf | Business Owners | Tier1 + Growth Cities | Oct26 | V1</t>
        </is>
      </c>
      <c r="E791" t="inlineStr">
        <is>
          <t>Natuf | Reel | Brand Ambassador | Heard Of Owning A Cafe | V1</t>
        </is>
      </c>
      <c r="F791" t="inlineStr">
        <is>
          <t>In House Natuf</t>
        </is>
      </c>
      <c r="G791" t="inlineStr">
        <is>
          <t>Attempt 2</t>
        </is>
      </c>
      <c r="H791" s="39" t="str">
        <f>IF(ISNUMBER(MATCH(G791,QualityStatuses,0)),"Quality Lead","Non-Quality Lead")</f>
        <v>Non-Quality Lead</v>
      </c>
      <c r="I791" t="inlineStr">
        <is>
          <t>2026-10</t>
        </is>
      </c>
      <c r="J791" t="inlineStr">
        <is>
          <t>Wk of 2026-10-19</t>
        </is>
      </c>
      <c r="K791" t="inlineStr">
        <is>
          <t>Vikas Pathak</t>
        </is>
      </c>
      <c r="L791" t="inlineStr">
        <is>
          <t>Facebook</t>
        </is>
      </c>
      <c r="M791" t="inlineStr">
        <is>
          <t>Direct (campaign tagged in CRM)</t>
        </is>
      </c>
      <c r="N791" t="inlineStr">
        <is>
          <t>6adc237ed4e4bae6740da2b7</t>
        </is>
      </c>
      <c r="O791" t="n">
        <v>1</v>
      </c>
      <c r="P791" s="40">
        <f>IF(A791="Lead",IF(ISNUMBER(MATCH(G791,QualityStatuses,0)),1,0),0)</f>
        <v>0</v>
      </c>
      <c r="Q791" s="40">
        <f>IF(A791="Lead",IF(G791="New Lead",0,1),0)</f>
        <v>1</v>
      </c>
      <c r="R791" s="40">
        <f>IF(A791="Lead",IF(G791="Lost",1,0),0)</f>
        <v>0</v>
      </c>
      <c r="S791" t="n">
        <v>2</v>
      </c>
      <c r="T791" t="n">
        <v>0</v>
      </c>
      <c r="U791" t="n">
        <v>0</v>
      </c>
      <c r="V791" t="n">
        <v>0</v>
      </c>
      <c r="W791" t="n">
        <v>0</v>
      </c>
      <c r="X791" t="n">
        <v>0</v>
      </c>
      <c r="Y791">
        <f>IF(AND(A791="Lead",COUNTIF(MetaCamps,C791)&gt;0),1,0)</f>
        <v>1</v>
      </c>
      <c r="Z791">
        <f>IF(Y791=1,P791,0)</f>
        <v>0</v>
      </c>
    </row>
    <row r="792">
      <c r="A792" t="inlineStr">
        <is>
          <t>Lead</t>
        </is>
      </c>
      <c r="B792" s="39" t="str">
        <f>IFERROR(INDEX(CampTypes,MATCH(C792,CampList,0)),"Unattributed")</f>
        <v>New</v>
      </c>
      <c r="C792" t="inlineStr">
        <is>
          <t>ABO | Natuf | Leads | Unit Franchise | India | Oct26 | V1</t>
        </is>
      </c>
      <c r="D792" t="inlineStr">
        <is>
          <t>Natuf | Investors | Tier1 + Growth Cities | Oct26 | V1</t>
        </is>
      </c>
      <c r="E792" t="inlineStr">
        <is>
          <t>Natuf | Reel | Brand Ambassador | Heard Of Owning A Cafe | V1</t>
        </is>
      </c>
      <c r="F792" t="inlineStr">
        <is>
          <t>In House Natuf</t>
        </is>
      </c>
      <c r="G792" t="inlineStr">
        <is>
          <t>Attempt 1</t>
        </is>
      </c>
      <c r="H792" s="39" t="str">
        <f>IF(ISNUMBER(MATCH(G792,QualityStatuses,0)),"Quality Lead","Non-Quality Lead")</f>
        <v>Non-Quality Lead</v>
      </c>
      <c r="I792" t="inlineStr">
        <is>
          <t>2026-10</t>
        </is>
      </c>
      <c r="J792" t="inlineStr">
        <is>
          <t>Wk of 2026-10-19</t>
        </is>
      </c>
      <c r="K792" t="inlineStr">
        <is>
          <t>Omkar Navge</t>
        </is>
      </c>
      <c r="L792" t="inlineStr">
        <is>
          <t>Facebook</t>
        </is>
      </c>
      <c r="M792" t="inlineStr">
        <is>
          <t>Direct (campaign tagged in CRM)</t>
        </is>
      </c>
      <c r="N792" t="inlineStr">
        <is>
          <t>6adc230f8d90871fc5ebeea3</t>
        </is>
      </c>
      <c r="O792" t="n">
        <v>1</v>
      </c>
      <c r="P792" s="40">
        <f>IF(A792="Lead",IF(ISNUMBER(MATCH(G792,QualityStatuses,0)),1,0),0)</f>
        <v>0</v>
      </c>
      <c r="Q792" s="40">
        <f>IF(A792="Lead",IF(G792="New Lead",0,1),0)</f>
        <v>1</v>
      </c>
      <c r="R792" s="40">
        <f>IF(A792="Lead",IF(G792="Lost",1,0),0)</f>
        <v>0</v>
      </c>
      <c r="S792" t="n">
        <v>2</v>
      </c>
      <c r="T792" t="n">
        <v>0</v>
      </c>
      <c r="U792" t="n">
        <v>0</v>
      </c>
      <c r="V792" t="n">
        <v>0</v>
      </c>
      <c r="W792" t="n">
        <v>0</v>
      </c>
      <c r="X792" t="n">
        <v>0</v>
      </c>
      <c r="Y792">
        <f>IF(AND(A792="Lead",COUNTIF(MetaCamps,C792)&gt;0),1,0)</f>
        <v>1</v>
      </c>
      <c r="Z792">
        <f>IF(Y792=1,P792,0)</f>
        <v>0</v>
      </c>
    </row>
    <row r="793">
      <c r="A793" t="inlineStr">
        <is>
          <t>Lead</t>
        </is>
      </c>
      <c r="B793" s="39" t="str">
        <f>IFERROR(INDEX(CampTypes,MATCH(C793,CampList,0)),"Unattributed")</f>
        <v>New</v>
      </c>
      <c r="C793" t="inlineStr">
        <is>
          <t>ABO | Natuf | Leads | Unit Franchise | India | Oct26 | V1</t>
        </is>
      </c>
      <c r="D793" t="inlineStr">
        <is>
          <t>Natuf | Broad | Tier1 + Growth Cities | Oct26 | V1</t>
        </is>
      </c>
      <c r="E793" t="inlineStr">
        <is>
          <t>Natuf | Reel | Brand Ambassador | Heard Of Owning A Cafe | V1</t>
        </is>
      </c>
      <c r="F793" t="inlineStr">
        <is>
          <t>In House Natuf</t>
        </is>
      </c>
      <c r="G793" t="inlineStr">
        <is>
          <t>Attempt 3</t>
        </is>
      </c>
      <c r="H793" s="39" t="str">
        <f>IF(ISNUMBER(MATCH(G793,QualityStatuses,0)),"Quality Lead","Non-Quality Lead")</f>
        <v>Non-Quality Lead</v>
      </c>
      <c r="I793" t="inlineStr">
        <is>
          <t>2026-10</t>
        </is>
      </c>
      <c r="J793" t="inlineStr">
        <is>
          <t>Wk of 2026-10-19</t>
        </is>
      </c>
      <c r="K793" t="inlineStr">
        <is>
          <t>Vikas Pathak</t>
        </is>
      </c>
      <c r="L793" t="inlineStr">
        <is>
          <t>Facebook</t>
        </is>
      </c>
      <c r="M793" t="inlineStr">
        <is>
          <t>Direct (campaign tagged in CRM)</t>
        </is>
      </c>
      <c r="N793" t="inlineStr">
        <is>
          <t>6adc1f3189efb397122dd112</t>
        </is>
      </c>
      <c r="O793" t="n">
        <v>1</v>
      </c>
      <c r="P793" s="40">
        <f>IF(A793="Lead",IF(ISNUMBER(MATCH(G793,QualityStatuses,0)),1,0),0)</f>
        <v>0</v>
      </c>
      <c r="Q793" s="40">
        <f>IF(A793="Lead",IF(G793="New Lead",0,1),0)</f>
        <v>1</v>
      </c>
      <c r="R793" s="40">
        <f>IF(A793="Lead",IF(G793="Lost",1,0),0)</f>
        <v>0</v>
      </c>
      <c r="S793" t="n">
        <v>4</v>
      </c>
      <c r="T793" t="n">
        <v>0</v>
      </c>
      <c r="U793" t="n">
        <v>0</v>
      </c>
      <c r="V793" t="n">
        <v>0</v>
      </c>
      <c r="W793" t="n">
        <v>0</v>
      </c>
      <c r="X793" t="n">
        <v>0</v>
      </c>
      <c r="Y793">
        <f>IF(AND(A793="Lead",COUNTIF(MetaCamps,C793)&gt;0),1,0)</f>
        <v>1</v>
      </c>
      <c r="Z793">
        <f>IF(Y793=1,P793,0)</f>
        <v>0</v>
      </c>
    </row>
    <row r="794">
      <c r="A794" t="inlineStr">
        <is>
          <t>Lead</t>
        </is>
      </c>
      <c r="B794" s="39" t="str">
        <f>IFERROR(INDEX(CampTypes,MATCH(C794,CampList,0)),"Unattributed")</f>
        <v>New</v>
      </c>
      <c r="C794" t="inlineStr">
        <is>
          <t>ABO | Natuf | Leads | Master Franchise | India | Oct26 | V1</t>
        </is>
      </c>
      <c r="D794" t="inlineStr">
        <is>
          <t>Natuf | LAL 1% | India | Jul26 | V1</t>
        </is>
      </c>
      <c r="E794" t="inlineStr">
        <is>
          <t>Natuf | Static | Become A Levantine Food | V1</t>
        </is>
      </c>
      <c r="F794" t="inlineStr">
        <is>
          <t>Natuf_MF</t>
        </is>
      </c>
      <c r="G794" t="inlineStr">
        <is>
          <t>Attempt 1</t>
        </is>
      </c>
      <c r="H794" s="39" t="str">
        <f>IF(ISNUMBER(MATCH(G794,QualityStatuses,0)),"Quality Lead","Non-Quality Lead")</f>
        <v>Non-Quality Lead</v>
      </c>
      <c r="I794" t="inlineStr">
        <is>
          <t>2026-10</t>
        </is>
      </c>
      <c r="J794" t="inlineStr">
        <is>
          <t>Wk of 2026-10-19</t>
        </is>
      </c>
      <c r="K794" t="inlineStr">
        <is>
          <t>Tejaswini Tarigopula</t>
        </is>
      </c>
      <c r="L794" t="inlineStr">
        <is>
          <t>Facebook</t>
        </is>
      </c>
      <c r="M794" t="inlineStr">
        <is>
          <t>Direct (campaign tagged in CRM)</t>
        </is>
      </c>
      <c r="N794" t="inlineStr">
        <is>
          <t>6adc1f1a6a1766f953024c44</t>
        </is>
      </c>
      <c r="O794" t="n">
        <v>1</v>
      </c>
      <c r="P794" s="40">
        <f>IF(A794="Lead",IF(ISNUMBER(MATCH(G794,QualityStatuses,0)),1,0),0)</f>
        <v>0</v>
      </c>
      <c r="Q794" s="40">
        <f>IF(A794="Lead",IF(G794="New Lead",0,1),0)</f>
        <v>1</v>
      </c>
      <c r="R794" s="40">
        <f>IF(A794="Lead",IF(G794="Lost",1,0),0)</f>
        <v>0</v>
      </c>
      <c r="S794" t="n">
        <v>1</v>
      </c>
      <c r="T794" t="n">
        <v>0</v>
      </c>
      <c r="U794" t="n">
        <v>0</v>
      </c>
      <c r="V794" t="n">
        <v>0</v>
      </c>
      <c r="W794" t="n">
        <v>0</v>
      </c>
      <c r="X794" t="n">
        <v>0</v>
      </c>
      <c r="Y794">
        <f>IF(AND(A794="Lead",COUNTIF(MetaCamps,C794)&gt;0),1,0)</f>
        <v>1</v>
      </c>
      <c r="Z794">
        <f>IF(Y794=1,P794,0)</f>
        <v>0</v>
      </c>
    </row>
    <row r="795">
      <c r="A795" t="inlineStr">
        <is>
          <t>Lead</t>
        </is>
      </c>
      <c r="B795" s="39" t="str">
        <f>IFERROR(INDEX(CampTypes,MATCH(C795,CampList,0)),"Unattributed")</f>
        <v>New</v>
      </c>
      <c r="C795" t="inlineStr">
        <is>
          <t>ABO | Natuf | Leads | Unit Franchise | India | Oct26 | V1</t>
        </is>
      </c>
      <c r="D795" t="inlineStr">
        <is>
          <t>Natuf | Broad | Tier1 + Growth Cities | Oct26 | V1</t>
        </is>
      </c>
      <c r="E795" t="inlineStr">
        <is>
          <t>Natuf | Reel | Brand Ambassador | Heard Of Owning A Cafe | V1</t>
        </is>
      </c>
      <c r="F795" t="inlineStr">
        <is>
          <t>In House Natuf</t>
        </is>
      </c>
      <c r="G795" t="inlineStr">
        <is>
          <t>Details Shared</t>
        </is>
      </c>
      <c r="H795" s="39" t="str">
        <f>IF(ISNUMBER(MATCH(G795,QualityStatuses,0)),"Quality Lead","Non-Quality Lead")</f>
        <v>Quality Lead</v>
      </c>
      <c r="I795" t="inlineStr">
        <is>
          <t>2026-10</t>
        </is>
      </c>
      <c r="J795" t="inlineStr">
        <is>
          <t>Wk of 2026-10-19</t>
        </is>
      </c>
      <c r="K795" t="inlineStr">
        <is>
          <t>Omkar Navge</t>
        </is>
      </c>
      <c r="L795" t="inlineStr">
        <is>
          <t>Facebook</t>
        </is>
      </c>
      <c r="M795" t="inlineStr">
        <is>
          <t>Direct (campaign tagged in CRM)</t>
        </is>
      </c>
      <c r="N795" t="inlineStr">
        <is>
          <t>6adc190fe3b803d0236f2f9b</t>
        </is>
      </c>
      <c r="O795" t="n">
        <v>1</v>
      </c>
      <c r="P795" s="40">
        <f>IF(A795="Lead",IF(ISNUMBER(MATCH(G795,QualityStatuses,0)),1,0),0)</f>
        <v>1</v>
      </c>
      <c r="Q795" s="40">
        <f>IF(A795="Lead",IF(G795="New Lead",0,1),0)</f>
        <v>1</v>
      </c>
      <c r="R795" s="40">
        <f>IF(A795="Lead",IF(G795="Lost",1,0),0)</f>
        <v>0</v>
      </c>
      <c r="S795" t="n">
        <v>1</v>
      </c>
      <c r="T795" t="n">
        <v>1</v>
      </c>
      <c r="U795" t="n">
        <v>0</v>
      </c>
      <c r="V795" t="n">
        <v>0</v>
      </c>
      <c r="W795" t="n">
        <v>0</v>
      </c>
      <c r="X795" t="n">
        <v>0</v>
      </c>
      <c r="Y795">
        <f>IF(AND(A795="Lead",COUNTIF(MetaCamps,C795)&gt;0),1,0)</f>
        <v>1</v>
      </c>
      <c r="Z795">
        <f>IF(Y795=1,P795,0)</f>
        <v>1</v>
      </c>
    </row>
    <row r="796">
      <c r="A796" t="inlineStr">
        <is>
          <t>Lead</t>
        </is>
      </c>
      <c r="B796" s="39" t="str">
        <f>IFERROR(INDEX(CampTypes,MATCH(C796,CampList,0)),"Unattributed")</f>
        <v>Old</v>
      </c>
      <c r="C796" t="inlineStr">
        <is>
          <t>E_Karan_Natuf_Kiosk_07072026</t>
        </is>
      </c>
      <c r="D796" t="inlineStr">
        <is>
          <t>E_Karan_Natuf_Kiosk_15102026_Adset 7</t>
        </is>
      </c>
      <c r="E796" t="inlineStr">
        <is>
          <t>E_Karan_Natuf_Kiosk_07072026_Adset5_ad3 – Copy</t>
        </is>
      </c>
      <c r="F796" t="inlineStr">
        <is>
          <t>Natuf</t>
        </is>
      </c>
      <c r="G796" t="inlineStr">
        <is>
          <t>Connected</t>
        </is>
      </c>
      <c r="H796" s="39" t="str">
        <f>IF(ISNUMBER(MATCH(G796,QualityStatuses,0)),"Quality Lead","Non-Quality Lead")</f>
        <v>Non-Quality Lead</v>
      </c>
      <c r="I796" t="inlineStr">
        <is>
          <t>2026-10</t>
        </is>
      </c>
      <c r="J796" t="inlineStr">
        <is>
          <t>Wk of 2026-10-19</t>
        </is>
      </c>
      <c r="K796" t="inlineStr">
        <is>
          <t>Tejaswini Tarigopula</t>
        </is>
      </c>
      <c r="L796" t="inlineStr">
        <is>
          <t>Facebook</t>
        </is>
      </c>
      <c r="M796" t="inlineStr">
        <is>
          <t>Direct (campaign tagged in CRM)</t>
        </is>
      </c>
      <c r="N796" t="inlineStr">
        <is>
          <t>6adc15dea1e3d6d287e23f15</t>
        </is>
      </c>
      <c r="O796" t="n">
        <v>1</v>
      </c>
      <c r="P796" s="40">
        <f>IF(A796="Lead",IF(ISNUMBER(MATCH(G796,QualityStatuses,0)),1,0),0)</f>
        <v>0</v>
      </c>
      <c r="Q796" s="40">
        <f>IF(A796="Lead",IF(G796="New Lead",0,1),0)</f>
        <v>1</v>
      </c>
      <c r="R796" s="40">
        <f>IF(A796="Lead",IF(G796="Lost",1,0),0)</f>
        <v>0</v>
      </c>
      <c r="S796" t="n">
        <v>2</v>
      </c>
      <c r="T796" t="n">
        <v>1</v>
      </c>
      <c r="U796" t="n">
        <v>0</v>
      </c>
      <c r="V796" t="n">
        <v>0</v>
      </c>
      <c r="W796" t="n">
        <v>0</v>
      </c>
      <c r="X796" t="n">
        <v>0</v>
      </c>
      <c r="Y796">
        <f>IF(AND(A796="Lead",COUNTIF(MetaCamps,C796)&gt;0),1,0)</f>
        <v>1</v>
      </c>
      <c r="Z796">
        <f>IF(Y796=1,P796,0)</f>
        <v>0</v>
      </c>
    </row>
    <row r="797">
      <c r="A797" t="inlineStr">
        <is>
          <t>Lead</t>
        </is>
      </c>
      <c r="B797" s="39" t="str">
        <f>IFERROR(INDEX(CampTypes,MATCH(C797,CampList,0)),"Unattributed")</f>
        <v>Old</v>
      </c>
      <c r="C797" t="inlineStr">
        <is>
          <t>E_Karan_Natuf_All_07072026</t>
        </is>
      </c>
      <c r="D797" t="inlineStr">
        <is>
          <t>E_Karan_Natuf_Sign_07072026_Adset3</t>
        </is>
      </c>
      <c r="E797" t="inlineStr">
        <is>
          <t>E_Karan_Natuf_Sign_07072026_Adset2_Ad1</t>
        </is>
      </c>
      <c r="F797" t="inlineStr">
        <is>
          <t>Natuf</t>
        </is>
      </c>
      <c r="G797" t="inlineStr">
        <is>
          <t>Attempt 1</t>
        </is>
      </c>
      <c r="H797" s="39" t="str">
        <f>IF(ISNUMBER(MATCH(G797,QualityStatuses,0)),"Quality Lead","Non-Quality Lead")</f>
        <v>Non-Quality Lead</v>
      </c>
      <c r="I797" t="inlineStr">
        <is>
          <t>2026-10</t>
        </is>
      </c>
      <c r="J797" t="inlineStr">
        <is>
          <t>Wk of 2026-10-19</t>
        </is>
      </c>
      <c r="K797" t="inlineStr">
        <is>
          <t>Omkar Navge</t>
        </is>
      </c>
      <c r="L797" t="inlineStr">
        <is>
          <t>Facebook</t>
        </is>
      </c>
      <c r="M797" t="inlineStr">
        <is>
          <t>Direct (campaign tagged in CRM)</t>
        </is>
      </c>
      <c r="N797" t="inlineStr">
        <is>
          <t>6adc0ee80ed855851a4a5077</t>
        </is>
      </c>
      <c r="O797" t="n">
        <v>1</v>
      </c>
      <c r="P797" s="40">
        <f>IF(A797="Lead",IF(ISNUMBER(MATCH(G797,QualityStatuses,0)),1,0),0)</f>
        <v>0</v>
      </c>
      <c r="Q797" s="40">
        <f>IF(A797="Lead",IF(G797="New Lead",0,1),0)</f>
        <v>1</v>
      </c>
      <c r="R797" s="40">
        <f>IF(A797="Lead",IF(G797="Lost",1,0),0)</f>
        <v>0</v>
      </c>
      <c r="S797" t="n">
        <v>1</v>
      </c>
      <c r="T797" t="n">
        <v>0</v>
      </c>
      <c r="U797" t="n">
        <v>0</v>
      </c>
      <c r="V797" t="n">
        <v>0</v>
      </c>
      <c r="W797" t="n">
        <v>0</v>
      </c>
      <c r="X797" t="n">
        <v>0</v>
      </c>
      <c r="Y797">
        <f>IF(AND(A797="Lead",COUNTIF(MetaCamps,C797)&gt;0),1,0)</f>
        <v>1</v>
      </c>
      <c r="Z797">
        <f>IF(Y797=1,P797,0)</f>
        <v>0</v>
      </c>
    </row>
    <row r="798">
      <c r="A798" t="inlineStr">
        <is>
          <t>Lead</t>
        </is>
      </c>
      <c r="B798" s="39" t="str">
        <f>IFERROR(INDEX(CampTypes,MATCH(C798,CampList,0)),"Unattributed")</f>
        <v>Old</v>
      </c>
      <c r="C798" t="inlineStr">
        <is>
          <t>natuf_Kiosk_14072026_Hindi</t>
        </is>
      </c>
      <c r="D798" t="inlineStr">
        <is>
          <t>natuf_Kiosk_09102026</t>
        </is>
      </c>
      <c r="E798" t="inlineStr">
        <is>
          <t>natuf_Kiosk_14072026_ad set_ad1</t>
        </is>
      </c>
      <c r="F798" t="inlineStr">
        <is>
          <t>Natuf</t>
        </is>
      </c>
      <c r="G798" t="inlineStr">
        <is>
          <t>Lost</t>
        </is>
      </c>
      <c r="H798" s="39" t="str">
        <f>IF(ISNUMBER(MATCH(G798,QualityStatuses,0)),"Quality Lead","Non-Quality Lead")</f>
        <v>Non-Quality Lead</v>
      </c>
      <c r="I798" t="inlineStr">
        <is>
          <t>2026-10</t>
        </is>
      </c>
      <c r="J798" t="inlineStr">
        <is>
          <t>Wk of 2026-10-19</t>
        </is>
      </c>
      <c r="K798" t="inlineStr">
        <is>
          <t>Omkar Navge</t>
        </is>
      </c>
      <c r="L798" t="inlineStr">
        <is>
          <t>Facebook</t>
        </is>
      </c>
      <c r="M798" t="inlineStr">
        <is>
          <t>Direct (campaign tagged in CRM)</t>
        </is>
      </c>
      <c r="N798" t="inlineStr">
        <is>
          <t>6adc0a44a1e3d6d287e2329f</t>
        </is>
      </c>
      <c r="O798" t="n">
        <v>1</v>
      </c>
      <c r="P798" s="40">
        <f>IF(A798="Lead",IF(ISNUMBER(MATCH(G798,QualityStatuses,0)),1,0),0)</f>
        <v>0</v>
      </c>
      <c r="Q798" s="40">
        <f>IF(A798="Lead",IF(G798="New Lead",0,1),0)</f>
        <v>1</v>
      </c>
      <c r="R798" s="40">
        <f>IF(A798="Lead",IF(G798="Lost",1,0),0)</f>
        <v>1</v>
      </c>
      <c r="S798" t="n">
        <v>0</v>
      </c>
      <c r="T798" t="n">
        <v>0</v>
      </c>
      <c r="U798" t="n">
        <v>0</v>
      </c>
      <c r="V798" t="n">
        <v>0</v>
      </c>
      <c r="W798" t="n">
        <v>0</v>
      </c>
      <c r="X798" t="n">
        <v>0</v>
      </c>
      <c r="Y798">
        <f>IF(AND(A798="Lead",COUNTIF(MetaCamps,C798)&gt;0),1,0)</f>
        <v>1</v>
      </c>
      <c r="Z798">
        <f>IF(Y798=1,P798,0)</f>
        <v>0</v>
      </c>
    </row>
    <row r="799">
      <c r="A799" t="inlineStr">
        <is>
          <t>Lead</t>
        </is>
      </c>
      <c r="B799" s="39" t="str">
        <f>IFERROR(INDEX(CampTypes,MATCH(C799,CampList,0)),"Unattributed")</f>
        <v>New</v>
      </c>
      <c r="C799" t="inlineStr">
        <is>
          <t>ABO | Natuf | Leads | Unit Franchise | India | Oct26 | V1</t>
        </is>
      </c>
      <c r="D799" t="inlineStr">
        <is>
          <t>Natuf | Investors | Tier1 + Growth Cities | Oct26 | V1</t>
        </is>
      </c>
      <c r="E799" t="inlineStr">
        <is>
          <t>Natuf | Reel | Brand Ambassador | Heard Of Owning A Cafe | V1</t>
        </is>
      </c>
      <c r="F799" t="inlineStr">
        <is>
          <t>In House Natuf</t>
        </is>
      </c>
      <c r="G799" t="inlineStr">
        <is>
          <t>Lost</t>
        </is>
      </c>
      <c r="H799" s="39" t="str">
        <f>IF(ISNUMBER(MATCH(G799,QualityStatuses,0)),"Quality Lead","Non-Quality Lead")</f>
        <v>Non-Quality Lead</v>
      </c>
      <c r="I799" t="inlineStr">
        <is>
          <t>2026-10</t>
        </is>
      </c>
      <c r="J799" t="inlineStr">
        <is>
          <t>Wk of 2026-10-19</t>
        </is>
      </c>
      <c r="K799" t="inlineStr">
        <is>
          <t>Tejaswini Tarigopula</t>
        </is>
      </c>
      <c r="L799" t="inlineStr">
        <is>
          <t>Facebook</t>
        </is>
      </c>
      <c r="M799" t="inlineStr">
        <is>
          <t>Direct (campaign tagged in CRM)</t>
        </is>
      </c>
      <c r="N799" t="inlineStr">
        <is>
          <t>6adc0654d017ebeacea9ad52</t>
        </is>
      </c>
      <c r="O799" t="n">
        <v>1</v>
      </c>
      <c r="P799" s="40">
        <f>IF(A799="Lead",IF(ISNUMBER(MATCH(G799,QualityStatuses,0)),1,0),0)</f>
        <v>0</v>
      </c>
      <c r="Q799" s="40">
        <f>IF(A799="Lead",IF(G799="New Lead",0,1),0)</f>
        <v>1</v>
      </c>
      <c r="R799" s="40">
        <f>IF(A799="Lead",IF(G799="Lost",1,0),0)</f>
        <v>1</v>
      </c>
      <c r="S799" t="n">
        <v>1</v>
      </c>
      <c r="T799" t="n">
        <v>1</v>
      </c>
      <c r="U799" t="n">
        <v>0</v>
      </c>
      <c r="V799" t="n">
        <v>0</v>
      </c>
      <c r="W799" t="n">
        <v>0</v>
      </c>
      <c r="X799" t="n">
        <v>0</v>
      </c>
      <c r="Y799">
        <f>IF(AND(A799="Lead",COUNTIF(MetaCamps,C799)&gt;0),1,0)</f>
        <v>1</v>
      </c>
      <c r="Z799">
        <f>IF(Y799=1,P799,0)</f>
        <v>0</v>
      </c>
    </row>
    <row r="800">
      <c r="A800" t="inlineStr">
        <is>
          <t>Lead</t>
        </is>
      </c>
      <c r="B800" s="39" t="str">
        <f>IFERROR(INDEX(CampTypes,MATCH(C800,CampList,0)),"Unattributed")</f>
        <v>New</v>
      </c>
      <c r="C800" t="inlineStr">
        <is>
          <t>ABO | Natuf | Leads | Master Franchise | India | Oct26 | V1</t>
        </is>
      </c>
      <c r="D800" t="inlineStr">
        <is>
          <t>Natuf | Business Owners | Tier1 + Growth Cities | Oct26 | V1</t>
        </is>
      </c>
      <c r="E800" t="inlineStr">
        <is>
          <t>Natuf | Static | Become A Levantine Food | V1</t>
        </is>
      </c>
      <c r="F800" t="inlineStr">
        <is>
          <t>Natuf_MF</t>
        </is>
      </c>
      <c r="G800" t="inlineStr">
        <is>
          <t>Lost</t>
        </is>
      </c>
      <c r="H800" s="39" t="str">
        <f>IF(ISNUMBER(MATCH(G800,QualityStatuses,0)),"Quality Lead","Non-Quality Lead")</f>
        <v>Non-Quality Lead</v>
      </c>
      <c r="I800" t="inlineStr">
        <is>
          <t>2026-10</t>
        </is>
      </c>
      <c r="J800" t="inlineStr">
        <is>
          <t>Wk of 2026-10-19</t>
        </is>
      </c>
      <c r="K800" t="inlineStr">
        <is>
          <t>Tejaswini Tarigopula</t>
        </is>
      </c>
      <c r="L800" t="inlineStr">
        <is>
          <t>Facebook</t>
        </is>
      </c>
      <c r="M800" t="inlineStr">
        <is>
          <t>Direct (campaign tagged in CRM)</t>
        </is>
      </c>
      <c r="N800" t="inlineStr">
        <is>
          <t>6adc01ae6730f0cefd564658</t>
        </is>
      </c>
      <c r="O800" t="n">
        <v>1</v>
      </c>
      <c r="P800" s="40">
        <f>IF(A800="Lead",IF(ISNUMBER(MATCH(G800,QualityStatuses,0)),1,0),0)</f>
        <v>0</v>
      </c>
      <c r="Q800" s="40">
        <f>IF(A800="Lead",IF(G800="New Lead",0,1),0)</f>
        <v>1</v>
      </c>
      <c r="R800" s="40">
        <f>IF(A800="Lead",IF(G800="Lost",1,0),0)</f>
        <v>1</v>
      </c>
      <c r="S800" t="n">
        <v>1</v>
      </c>
      <c r="T800" t="n">
        <v>1</v>
      </c>
      <c r="U800" t="n">
        <v>0</v>
      </c>
      <c r="V800" t="n">
        <v>0</v>
      </c>
      <c r="W800" t="n">
        <v>0</v>
      </c>
      <c r="X800" t="n">
        <v>0</v>
      </c>
      <c r="Y800">
        <f>IF(AND(A800="Lead",COUNTIF(MetaCamps,C800)&gt;0),1,0)</f>
        <v>1</v>
      </c>
      <c r="Z800">
        <f>IF(Y800=1,P800,0)</f>
        <v>0</v>
      </c>
    </row>
    <row r="801">
      <c r="A801" t="inlineStr">
        <is>
          <t>Lead</t>
        </is>
      </c>
      <c r="B801" s="39" t="str">
        <f>IFERROR(INDEX(CampTypes,MATCH(C801,CampList,0)),"Unattributed")</f>
        <v>New</v>
      </c>
      <c r="C801" t="inlineStr">
        <is>
          <t>ABO | Natuf | Leads | Unit Franchise | India | Oct26 | V1</t>
        </is>
      </c>
      <c r="D801" t="inlineStr">
        <is>
          <t>Natuf | LAL 1% | India | Jul26 | V1</t>
        </is>
      </c>
      <c r="E801" t="inlineStr">
        <is>
          <t>Natuf | Reel | Brand Ambassador | Heard Of Owning A Cafe | V1</t>
        </is>
      </c>
      <c r="F801" t="inlineStr">
        <is>
          <t>In House Natuf</t>
        </is>
      </c>
      <c r="G801" t="inlineStr">
        <is>
          <t>Attempt 1</t>
        </is>
      </c>
      <c r="H801" s="39" t="str">
        <f>IF(ISNUMBER(MATCH(G801,QualityStatuses,0)),"Quality Lead","Non-Quality Lead")</f>
        <v>Non-Quality Lead</v>
      </c>
      <c r="I801" t="inlineStr">
        <is>
          <t>2026-10</t>
        </is>
      </c>
      <c r="J801" t="inlineStr">
        <is>
          <t>Wk of 2026-10-19</t>
        </is>
      </c>
      <c r="K801" t="inlineStr">
        <is>
          <t>Omkar Navge</t>
        </is>
      </c>
      <c r="L801" t="inlineStr">
        <is>
          <t>Facebook</t>
        </is>
      </c>
      <c r="M801" t="inlineStr">
        <is>
          <t>Direct (campaign tagged in CRM)</t>
        </is>
      </c>
      <c r="N801" t="inlineStr">
        <is>
          <t>6adc01a96730f0cefd564653</t>
        </is>
      </c>
      <c r="O801" t="n">
        <v>1</v>
      </c>
      <c r="P801" s="40">
        <f>IF(A801="Lead",IF(ISNUMBER(MATCH(G801,QualityStatuses,0)),1,0),0)</f>
        <v>0</v>
      </c>
      <c r="Q801" s="40">
        <f>IF(A801="Lead",IF(G801="New Lead",0,1),0)</f>
        <v>1</v>
      </c>
      <c r="R801" s="40">
        <f>IF(A801="Lead",IF(G801="Lost",1,0),0)</f>
        <v>0</v>
      </c>
      <c r="S801" t="n">
        <v>1</v>
      </c>
      <c r="T801" t="n">
        <v>2</v>
      </c>
      <c r="U801" t="n">
        <v>0</v>
      </c>
      <c r="V801" t="n">
        <v>0</v>
      </c>
      <c r="W801" t="n">
        <v>0</v>
      </c>
      <c r="X801" t="n">
        <v>0</v>
      </c>
      <c r="Y801">
        <f>IF(AND(A801="Lead",COUNTIF(MetaCamps,C801)&gt;0),1,0)</f>
        <v>1</v>
      </c>
      <c r="Z801">
        <f>IF(Y801=1,P801,0)</f>
        <v>0</v>
      </c>
    </row>
    <row r="802">
      <c r="A802" t="inlineStr">
        <is>
          <t>Lead</t>
        </is>
      </c>
      <c r="B802" s="39" t="str">
        <f>IFERROR(INDEX(CampTypes,MATCH(C802,CampList,0)),"Unattributed")</f>
        <v>Old</v>
      </c>
      <c r="C802" t="inlineStr">
        <is>
          <t>E_Natuf_Generic_13082026</t>
        </is>
      </c>
      <c r="D802" t="inlineStr">
        <is>
          <t>E_Natuf_Generic_13082026_Adset1</t>
        </is>
      </c>
      <c r="E802" t="inlineStr">
        <is>
          <t>E_Natuf_Generic_13082026_Adset1_Ad1</t>
        </is>
      </c>
      <c r="F802" t="inlineStr">
        <is>
          <t>Natuf</t>
        </is>
      </c>
      <c r="G802" t="inlineStr">
        <is>
          <t>Lost</t>
        </is>
      </c>
      <c r="H802" s="39" t="str">
        <f>IF(ISNUMBER(MATCH(G802,QualityStatuses,0)),"Quality Lead","Non-Quality Lead")</f>
        <v>Non-Quality Lead</v>
      </c>
      <c r="I802" t="inlineStr">
        <is>
          <t>2026-10</t>
        </is>
      </c>
      <c r="J802" t="inlineStr">
        <is>
          <t>Wk of 2026-10-19</t>
        </is>
      </c>
      <c r="K802" t="inlineStr">
        <is>
          <t>Tejaswini Tarigopula</t>
        </is>
      </c>
      <c r="L802" t="inlineStr">
        <is>
          <t>Facebook</t>
        </is>
      </c>
      <c r="M802" t="inlineStr">
        <is>
          <t>Direct (campaign tagged in CRM)</t>
        </is>
      </c>
      <c r="N802" t="inlineStr">
        <is>
          <t>6adc015e7a9e95a8404795d5</t>
        </is>
      </c>
      <c r="O802" t="n">
        <v>1</v>
      </c>
      <c r="P802" s="40">
        <f>IF(A802="Lead",IF(ISNUMBER(MATCH(G802,QualityStatuses,0)),1,0),0)</f>
        <v>0</v>
      </c>
      <c r="Q802" s="40">
        <f>IF(A802="Lead",IF(G802="New Lead",0,1),0)</f>
        <v>1</v>
      </c>
      <c r="R802" s="40">
        <f>IF(A802="Lead",IF(G802="Lost",1,0),0)</f>
        <v>1</v>
      </c>
      <c r="S802" t="n">
        <v>4</v>
      </c>
      <c r="T802" t="n">
        <v>2</v>
      </c>
      <c r="U802" t="n">
        <v>0</v>
      </c>
      <c r="V802" t="n">
        <v>0</v>
      </c>
      <c r="W802" t="n">
        <v>0</v>
      </c>
      <c r="X802" t="n">
        <v>0</v>
      </c>
      <c r="Y802">
        <f>IF(AND(A802="Lead",COUNTIF(MetaCamps,C802)&gt;0),1,0)</f>
        <v>1</v>
      </c>
      <c r="Z802">
        <f>IF(Y802=1,P802,0)</f>
        <v>0</v>
      </c>
    </row>
    <row r="803">
      <c r="A803" t="inlineStr">
        <is>
          <t>Lead</t>
        </is>
      </c>
      <c r="B803" s="39" t="str">
        <f>IFERROR(INDEX(CampTypes,MATCH(C803,CampList,0)),"Unattributed")</f>
        <v>Old</v>
      </c>
      <c r="C803" t="inlineStr">
        <is>
          <t>E_Suresh_Natuf_Kiosk_07072026</t>
        </is>
      </c>
      <c r="D803" t="inlineStr">
        <is>
          <t>E_Suresh_Natuf_Kiosk_07072026_Adset5</t>
        </is>
      </c>
      <c r="E803" t="inlineStr">
        <is>
          <t>E_Hindi_Suresh_Natuf_Kiosk_07072026_Adset5_ad3 – Copy 2</t>
        </is>
      </c>
      <c r="F803" t="inlineStr">
        <is>
          <t>Natuf</t>
        </is>
      </c>
      <c r="G803" t="inlineStr">
        <is>
          <t>Attempt 1</t>
        </is>
      </c>
      <c r="H803" s="39" t="str">
        <f>IF(ISNUMBER(MATCH(G803,QualityStatuses,0)),"Quality Lead","Non-Quality Lead")</f>
        <v>Non-Quality Lead</v>
      </c>
      <c r="I803" t="inlineStr">
        <is>
          <t>2026-10</t>
        </is>
      </c>
      <c r="J803" t="inlineStr">
        <is>
          <t>Wk of 2026-10-19</t>
        </is>
      </c>
      <c r="K803" t="inlineStr">
        <is>
          <t>Omkar Navge</t>
        </is>
      </c>
      <c r="L803" t="inlineStr">
        <is>
          <t>Facebook</t>
        </is>
      </c>
      <c r="M803" t="inlineStr">
        <is>
          <t>Direct (campaign tagged in CRM)</t>
        </is>
      </c>
      <c r="N803" t="inlineStr">
        <is>
          <t>6adc00756d65a578b5da7201</t>
        </is>
      </c>
      <c r="O803" t="n">
        <v>1</v>
      </c>
      <c r="P803" s="40">
        <f>IF(A803="Lead",IF(ISNUMBER(MATCH(G803,QualityStatuses,0)),1,0),0)</f>
        <v>0</v>
      </c>
      <c r="Q803" s="40">
        <f>IF(A803="Lead",IF(G803="New Lead",0,1),0)</f>
        <v>1</v>
      </c>
      <c r="R803" s="40">
        <f>IF(A803="Lead",IF(G803="Lost",1,0),0)</f>
        <v>0</v>
      </c>
      <c r="S803" t="n">
        <v>1</v>
      </c>
      <c r="T803" t="n">
        <v>0</v>
      </c>
      <c r="U803" t="n">
        <v>0</v>
      </c>
      <c r="V803" t="n">
        <v>0</v>
      </c>
      <c r="W803" t="n">
        <v>0</v>
      </c>
      <c r="X803" t="n">
        <v>0</v>
      </c>
      <c r="Y803">
        <f>IF(AND(A803="Lead",COUNTIF(MetaCamps,C803)&gt;0),1,0)</f>
        <v>1</v>
      </c>
      <c r="Z803">
        <f>IF(Y803=1,P803,0)</f>
        <v>0</v>
      </c>
    </row>
    <row r="804">
      <c r="A804" t="inlineStr">
        <is>
          <t>Lead</t>
        </is>
      </c>
      <c r="B804" s="39" t="str">
        <f>IFERROR(INDEX(CampTypes,MATCH(C804,CampList,0)),"Unattributed")</f>
        <v>New</v>
      </c>
      <c r="C804" t="inlineStr">
        <is>
          <t>ABO | Natuf | Leads | Unit Franchise | India | Oct26 | V1</t>
        </is>
      </c>
      <c r="D804" t="inlineStr">
        <is>
          <t>Natuf | Investors | Tier1 + Growth Cities | Oct26 | V1</t>
        </is>
      </c>
      <c r="E804" t="inlineStr">
        <is>
          <t>Natuf | Reel | Brand Ambassador | Heard Of Owning A Cafe | V1</t>
        </is>
      </c>
      <c r="F804" t="inlineStr">
        <is>
          <t>In House Natuf</t>
        </is>
      </c>
      <c r="G804" t="inlineStr">
        <is>
          <t>Attempt 1</t>
        </is>
      </c>
      <c r="H804" s="39" t="str">
        <f>IF(ISNUMBER(MATCH(G804,QualityStatuses,0)),"Quality Lead","Non-Quality Lead")</f>
        <v>Non-Quality Lead</v>
      </c>
      <c r="I804" t="inlineStr">
        <is>
          <t>2026-10</t>
        </is>
      </c>
      <c r="J804" t="inlineStr">
        <is>
          <t>Wk of 2026-10-19</t>
        </is>
      </c>
      <c r="K804" t="inlineStr">
        <is>
          <t>Omkar Navge</t>
        </is>
      </c>
      <c r="L804" t="inlineStr">
        <is>
          <t>Facebook</t>
        </is>
      </c>
      <c r="M804" t="inlineStr">
        <is>
          <t>Direct (campaign tagged in CRM)</t>
        </is>
      </c>
      <c r="N804" t="inlineStr">
        <is>
          <t>6adbecfb9ca328cde7b0cacb</t>
        </is>
      </c>
      <c r="O804" t="n">
        <v>1</v>
      </c>
      <c r="P804" s="40">
        <f>IF(A804="Lead",IF(ISNUMBER(MATCH(G804,QualityStatuses,0)),1,0),0)</f>
        <v>0</v>
      </c>
      <c r="Q804" s="40">
        <f>IF(A804="Lead",IF(G804="New Lead",0,1),0)</f>
        <v>1</v>
      </c>
      <c r="R804" s="40">
        <f>IF(A804="Lead",IF(G804="Lost",1,0),0)</f>
        <v>0</v>
      </c>
      <c r="S804" t="n">
        <v>1</v>
      </c>
      <c r="T804" t="n">
        <v>1</v>
      </c>
      <c r="U804" t="n">
        <v>0</v>
      </c>
      <c r="V804" t="n">
        <v>0</v>
      </c>
      <c r="W804" t="n">
        <v>0</v>
      </c>
      <c r="X804" t="n">
        <v>0</v>
      </c>
      <c r="Y804">
        <f>IF(AND(A804="Lead",COUNTIF(MetaCamps,C804)&gt;0),1,0)</f>
        <v>1</v>
      </c>
      <c r="Z804">
        <f>IF(Y804=1,P804,0)</f>
        <v>0</v>
      </c>
    </row>
    <row r="805">
      <c r="A805" t="inlineStr">
        <is>
          <t>Lead</t>
        </is>
      </c>
      <c r="B805" s="39" t="str">
        <f>IFERROR(INDEX(CampTypes,MATCH(C805,CampList,0)),"Unattributed")</f>
        <v>Old</v>
      </c>
      <c r="C805" t="inlineStr">
        <is>
          <t>E_Karan_Natuf_All_07072026</t>
        </is>
      </c>
      <c r="D805" t="inlineStr">
        <is>
          <t>E_Karan_Natuf_Sign_07072026_Adset3</t>
        </is>
      </c>
      <c r="E805" t="inlineStr">
        <is>
          <t>E_Karan_Natuf_Sign_07072026_Adset2_Ad1</t>
        </is>
      </c>
      <c r="F805" t="inlineStr">
        <is>
          <t>Natuf</t>
        </is>
      </c>
      <c r="G805" t="inlineStr">
        <is>
          <t>Lost</t>
        </is>
      </c>
      <c r="H805" s="39" t="str">
        <f>IF(ISNUMBER(MATCH(G805,QualityStatuses,0)),"Quality Lead","Non-Quality Lead")</f>
        <v>Non-Quality Lead</v>
      </c>
      <c r="I805" t="inlineStr">
        <is>
          <t>2026-10</t>
        </is>
      </c>
      <c r="J805" t="inlineStr">
        <is>
          <t>Wk of 2026-10-19</t>
        </is>
      </c>
      <c r="K805" t="inlineStr">
        <is>
          <t>Tejaswini Tarigopula</t>
        </is>
      </c>
      <c r="L805" t="inlineStr">
        <is>
          <t>Facebook</t>
        </is>
      </c>
      <c r="M805" t="inlineStr">
        <is>
          <t>Direct (campaign tagged in CRM)</t>
        </is>
      </c>
      <c r="N805" t="inlineStr">
        <is>
          <t>6adbeb533d6ff264d155dbb9</t>
        </is>
      </c>
      <c r="O805" t="n">
        <v>1</v>
      </c>
      <c r="P805" s="40">
        <f>IF(A805="Lead",IF(ISNUMBER(MATCH(G805,QualityStatuses,0)),1,0),0)</f>
        <v>0</v>
      </c>
      <c r="Q805" s="40">
        <f>IF(A805="Lead",IF(G805="New Lead",0,1),0)</f>
        <v>1</v>
      </c>
      <c r="R805" s="40">
        <f>IF(A805="Lead",IF(G805="Lost",1,0),0)</f>
        <v>1</v>
      </c>
      <c r="S805" t="n">
        <v>1</v>
      </c>
      <c r="T805" t="n">
        <v>1</v>
      </c>
      <c r="U805" t="n">
        <v>0</v>
      </c>
      <c r="V805" t="n">
        <v>0</v>
      </c>
      <c r="W805" t="n">
        <v>0</v>
      </c>
      <c r="X805" t="n">
        <v>0</v>
      </c>
      <c r="Y805">
        <f>IF(AND(A805="Lead",COUNTIF(MetaCamps,C805)&gt;0),1,0)</f>
        <v>1</v>
      </c>
      <c r="Z805">
        <f>IF(Y805=1,P805,0)</f>
        <v>0</v>
      </c>
    </row>
    <row r="806">
      <c r="A806" t="inlineStr">
        <is>
          <t>Lead</t>
        </is>
      </c>
      <c r="B806" s="39" t="str">
        <f>IFERROR(INDEX(CampTypes,MATCH(C806,CampList,0)),"Unattributed")</f>
        <v>Old</v>
      </c>
      <c r="C806" t="inlineStr">
        <is>
          <t>E_Suresh_Natuf_Kiosk_07072026</t>
        </is>
      </c>
      <c r="D806" t="inlineStr">
        <is>
          <t>E_Suresh_Natuf_Kiosk_07072026_Adset5</t>
        </is>
      </c>
      <c r="E806" t="inlineStr">
        <is>
          <t>E_Hindi_Suresh_Natuf_Kiosk_07072026_Adset5_ad3 – Copy 2</t>
        </is>
      </c>
      <c r="F806" t="inlineStr">
        <is>
          <t>Natuf</t>
        </is>
      </c>
      <c r="G806" t="inlineStr">
        <is>
          <t>Attempt 1</t>
        </is>
      </c>
      <c r="H806" s="39" t="str">
        <f>IF(ISNUMBER(MATCH(G806,QualityStatuses,0)),"Quality Lead","Non-Quality Lead")</f>
        <v>Non-Quality Lead</v>
      </c>
      <c r="I806" t="inlineStr">
        <is>
          <t>2026-10</t>
        </is>
      </c>
      <c r="J806" t="inlineStr">
        <is>
          <t>Wk of 2026-10-19</t>
        </is>
      </c>
      <c r="K806" t="inlineStr">
        <is>
          <t>Omkar Navge</t>
        </is>
      </c>
      <c r="L806" t="inlineStr">
        <is>
          <t>Facebook</t>
        </is>
      </c>
      <c r="M806" t="inlineStr">
        <is>
          <t>Direct (campaign tagged in CRM)</t>
        </is>
      </c>
      <c r="N806" t="inlineStr">
        <is>
          <t>6adbe6dc9ca328cde7b0c8a7</t>
        </is>
      </c>
      <c r="O806" t="n">
        <v>1</v>
      </c>
      <c r="P806" s="40">
        <f>IF(A806="Lead",IF(ISNUMBER(MATCH(G806,QualityStatuses,0)),1,0),0)</f>
        <v>0</v>
      </c>
      <c r="Q806" s="40">
        <f>IF(A806="Lead",IF(G806="New Lead",0,1),0)</f>
        <v>1</v>
      </c>
      <c r="R806" s="40">
        <f>IF(A806="Lead",IF(G806="Lost",1,0),0)</f>
        <v>0</v>
      </c>
      <c r="S806" t="n">
        <v>1</v>
      </c>
      <c r="T806" t="n">
        <v>0</v>
      </c>
      <c r="U806" t="n">
        <v>0</v>
      </c>
      <c r="V806" t="n">
        <v>0</v>
      </c>
      <c r="W806" t="n">
        <v>0</v>
      </c>
      <c r="X806" t="n">
        <v>0</v>
      </c>
      <c r="Y806">
        <f>IF(AND(A806="Lead",COUNTIF(MetaCamps,C806)&gt;0),1,0)</f>
        <v>1</v>
      </c>
      <c r="Z806">
        <f>IF(Y806=1,P806,0)</f>
        <v>0</v>
      </c>
    </row>
    <row r="807">
      <c r="A807" t="inlineStr">
        <is>
          <t>Lead</t>
        </is>
      </c>
      <c r="B807" s="39" t="str">
        <f>IFERROR(INDEX(CampTypes,MATCH(C807,CampList,0)),"Unattributed")</f>
        <v>New</v>
      </c>
      <c r="C807" t="inlineStr">
        <is>
          <t>ABO | Natuf | Leads | Unit Franchise | India | Oct26 | V1</t>
        </is>
      </c>
      <c r="D807" t="inlineStr">
        <is>
          <t>Natuf | Investors | Tier1 + Growth Cities | Oct26 | V1</t>
        </is>
      </c>
      <c r="E807" t="inlineStr">
        <is>
          <t>Natuf | Reel | Brand Ambassador | Heard Of Owning A Cafe | V1</t>
        </is>
      </c>
      <c r="F807" t="inlineStr">
        <is>
          <t>In House Natuf</t>
        </is>
      </c>
      <c r="G807" t="inlineStr">
        <is>
          <t>Attempt 3</t>
        </is>
      </c>
      <c r="H807" s="39" t="str">
        <f>IF(ISNUMBER(MATCH(G807,QualityStatuses,0)),"Quality Lead","Non-Quality Lead")</f>
        <v>Non-Quality Lead</v>
      </c>
      <c r="I807" t="inlineStr">
        <is>
          <t>2026-10</t>
        </is>
      </c>
      <c r="J807" t="inlineStr">
        <is>
          <t>Wk of 2026-10-19</t>
        </is>
      </c>
      <c r="K807" t="inlineStr">
        <is>
          <t>Vikas Pathak</t>
        </is>
      </c>
      <c r="L807" t="inlineStr">
        <is>
          <t>Facebook</t>
        </is>
      </c>
      <c r="M807" t="inlineStr">
        <is>
          <t>Direct (campaign tagged in CRM)</t>
        </is>
      </c>
      <c r="N807" t="inlineStr">
        <is>
          <t>6adbdb6bd93e222073cb4c4a</t>
        </is>
      </c>
      <c r="O807" t="n">
        <v>1</v>
      </c>
      <c r="P807" s="40">
        <f>IF(A807="Lead",IF(ISNUMBER(MATCH(G807,QualityStatuses,0)),1,0),0)</f>
        <v>0</v>
      </c>
      <c r="Q807" s="40">
        <f>IF(A807="Lead",IF(G807="New Lead",0,1),0)</f>
        <v>1</v>
      </c>
      <c r="R807" s="40">
        <f>IF(A807="Lead",IF(G807="Lost",1,0),0)</f>
        <v>0</v>
      </c>
      <c r="S807" t="n">
        <v>4</v>
      </c>
      <c r="T807" t="n">
        <v>3</v>
      </c>
      <c r="U807" t="n">
        <v>0</v>
      </c>
      <c r="V807" t="n">
        <v>0</v>
      </c>
      <c r="W807" t="n">
        <v>0</v>
      </c>
      <c r="X807" t="n">
        <v>0</v>
      </c>
      <c r="Y807">
        <f>IF(AND(A807="Lead",COUNTIF(MetaCamps,C807)&gt;0),1,0)</f>
        <v>1</v>
      </c>
      <c r="Z807">
        <f>IF(Y807=1,P807,0)</f>
        <v>0</v>
      </c>
    </row>
    <row r="808">
      <c r="A808" t="inlineStr">
        <is>
          <t>Lead</t>
        </is>
      </c>
      <c r="B808" s="39" t="str">
        <f>IFERROR(INDEX(CampTypes,MATCH(C808,CampList,0)),"Unattributed")</f>
        <v>Old</v>
      </c>
      <c r="C808" t="inlineStr">
        <is>
          <t>E_Karan_Natuf_All_07072026</t>
        </is>
      </c>
      <c r="D808" t="inlineStr">
        <is>
          <t>E_Karan_Natuf_Sign_07072026_Adset3</t>
        </is>
      </c>
      <c r="E808" t="inlineStr">
        <is>
          <t>E_Karan_Natuf_Sign_07072026_Adset2_Ad1 – Copy</t>
        </is>
      </c>
      <c r="F808" t="inlineStr">
        <is>
          <t>Natuf</t>
        </is>
      </c>
      <c r="G808" t="inlineStr">
        <is>
          <t>Connected</t>
        </is>
      </c>
      <c r="H808" s="39" t="str">
        <f>IF(ISNUMBER(MATCH(G808,QualityStatuses,0)),"Quality Lead","Non-Quality Lead")</f>
        <v>Non-Quality Lead</v>
      </c>
      <c r="I808" t="inlineStr">
        <is>
          <t>2026-10</t>
        </is>
      </c>
      <c r="J808" t="inlineStr">
        <is>
          <t>Wk of 2026-10-19</t>
        </is>
      </c>
      <c r="K808" t="inlineStr">
        <is>
          <t>Omkar Navge</t>
        </is>
      </c>
      <c r="L808" t="inlineStr">
        <is>
          <t>Facebook</t>
        </is>
      </c>
      <c r="M808" t="inlineStr">
        <is>
          <t>Direct (campaign tagged in CRM)</t>
        </is>
      </c>
      <c r="N808" t="inlineStr">
        <is>
          <t>6adbda1389c6264f048e7196</t>
        </is>
      </c>
      <c r="O808" t="n">
        <v>1</v>
      </c>
      <c r="P808" s="40">
        <f>IF(A808="Lead",IF(ISNUMBER(MATCH(G808,QualityStatuses,0)),1,0),0)</f>
        <v>0</v>
      </c>
      <c r="Q808" s="40">
        <f>IF(A808="Lead",IF(G808="New Lead",0,1),0)</f>
        <v>1</v>
      </c>
      <c r="R808" s="40">
        <f>IF(A808="Lead",IF(G808="Lost",1,0),0)</f>
        <v>0</v>
      </c>
      <c r="S808" t="n">
        <v>1</v>
      </c>
      <c r="T808" t="n">
        <v>1</v>
      </c>
      <c r="U808" t="n">
        <v>0</v>
      </c>
      <c r="V808" t="n">
        <v>0</v>
      </c>
      <c r="W808" t="n">
        <v>0</v>
      </c>
      <c r="X808" t="n">
        <v>0</v>
      </c>
      <c r="Y808">
        <f>IF(AND(A808="Lead",COUNTIF(MetaCamps,C808)&gt;0),1,0)</f>
        <v>1</v>
      </c>
      <c r="Z808">
        <f>IF(Y808=1,P808,0)</f>
        <v>0</v>
      </c>
    </row>
    <row r="809">
      <c r="A809" t="inlineStr">
        <is>
          <t>Lead</t>
        </is>
      </c>
      <c r="B809" s="39" t="str">
        <f>IFERROR(INDEX(CampTypes,MATCH(C809,CampList,0)),"Unattributed")</f>
        <v>New</v>
      </c>
      <c r="C809" t="inlineStr">
        <is>
          <t>ABO | Natuf | Leads | Unit Franchise | India | Oct26 | V1</t>
        </is>
      </c>
      <c r="D809" t="inlineStr">
        <is>
          <t>Natuf | Investors | Tier1 + Growth Cities | Oct26 | V1</t>
        </is>
      </c>
      <c r="E809" t="inlineStr">
        <is>
          <t>Natuf | Reel | Brand Ambassador | Heard Of Owning A Cafe | V1</t>
        </is>
      </c>
      <c r="F809" t="inlineStr">
        <is>
          <t>In House Natuf</t>
        </is>
      </c>
      <c r="G809" t="inlineStr">
        <is>
          <t>Details Shared</t>
        </is>
      </c>
      <c r="H809" s="39" t="str">
        <f>IF(ISNUMBER(MATCH(G809,QualityStatuses,0)),"Quality Lead","Non-Quality Lead")</f>
        <v>Quality Lead</v>
      </c>
      <c r="I809" t="inlineStr">
        <is>
          <t>2026-10</t>
        </is>
      </c>
      <c r="J809" t="inlineStr">
        <is>
          <t>Wk of 2026-10-19</t>
        </is>
      </c>
      <c r="K809" t="inlineStr">
        <is>
          <t>Omkar Navge</t>
        </is>
      </c>
      <c r="L809" t="inlineStr">
        <is>
          <t>Facebook</t>
        </is>
      </c>
      <c r="M809" t="inlineStr">
        <is>
          <t>Direct (campaign tagged in CRM)</t>
        </is>
      </c>
      <c r="N809" t="inlineStr">
        <is>
          <t>6adbc928105c16ee5a696991</t>
        </is>
      </c>
      <c r="O809" t="n">
        <v>1</v>
      </c>
      <c r="P809" s="40">
        <f>IF(A809="Lead",IF(ISNUMBER(MATCH(G809,QualityStatuses,0)),1,0),0)</f>
        <v>1</v>
      </c>
      <c r="Q809" s="40">
        <f>IF(A809="Lead",IF(G809="New Lead",0,1),0)</f>
        <v>1</v>
      </c>
      <c r="R809" s="40">
        <f>IF(A809="Lead",IF(G809="Lost",1,0),0)</f>
        <v>0</v>
      </c>
      <c r="S809" t="n">
        <v>1</v>
      </c>
      <c r="T809" t="n">
        <v>1</v>
      </c>
      <c r="U809" t="n">
        <v>0</v>
      </c>
      <c r="V809" t="n">
        <v>0</v>
      </c>
      <c r="W809" t="n">
        <v>0</v>
      </c>
      <c r="X809" t="n">
        <v>0</v>
      </c>
      <c r="Y809">
        <f>IF(AND(A809="Lead",COUNTIF(MetaCamps,C809)&gt;0),1,0)</f>
        <v>1</v>
      </c>
      <c r="Z809">
        <f>IF(Y809=1,P809,0)</f>
        <v>1</v>
      </c>
    </row>
    <row r="810">
      <c r="A810" t="inlineStr">
        <is>
          <t>Lead</t>
        </is>
      </c>
      <c r="B810" s="39" t="str">
        <f>IFERROR(INDEX(CampTypes,MATCH(C810,CampList,0)),"Unattributed")</f>
        <v>New</v>
      </c>
      <c r="C810" t="inlineStr">
        <is>
          <t>ABO | Natuf | Leads | Unit Franchise | India | Oct26 | V1</t>
        </is>
      </c>
      <c r="D810" t="inlineStr">
        <is>
          <t>Natuf | Investors | Tier1 + Growth Cities | Oct26 | V1</t>
        </is>
      </c>
      <c r="E810" t="inlineStr">
        <is>
          <t>Natuf | Reel | Brand Ambassador | Heard Of Owning A Cafe | V1</t>
        </is>
      </c>
      <c r="F810" t="inlineStr">
        <is>
          <t>In House Natuf</t>
        </is>
      </c>
      <c r="G810" t="inlineStr">
        <is>
          <t>Attempt 2</t>
        </is>
      </c>
      <c r="H810" s="39" t="str">
        <f>IF(ISNUMBER(MATCH(G810,QualityStatuses,0)),"Quality Lead","Non-Quality Lead")</f>
        <v>Non-Quality Lead</v>
      </c>
      <c r="I810" t="inlineStr">
        <is>
          <t>2026-10</t>
        </is>
      </c>
      <c r="J810" t="inlineStr">
        <is>
          <t>Wk of 2026-10-19</t>
        </is>
      </c>
      <c r="K810" t="inlineStr">
        <is>
          <t>Vikas Pathak</t>
        </is>
      </c>
      <c r="L810" t="inlineStr">
        <is>
          <t>Facebook</t>
        </is>
      </c>
      <c r="M810" t="inlineStr">
        <is>
          <t>Direct (campaign tagged in CRM)</t>
        </is>
      </c>
      <c r="N810" t="inlineStr">
        <is>
          <t>6adbc4e00717d4e22044be0a</t>
        </is>
      </c>
      <c r="O810" t="n">
        <v>1</v>
      </c>
      <c r="P810" s="40">
        <f>IF(A810="Lead",IF(ISNUMBER(MATCH(G810,QualityStatuses,0)),1,0),0)</f>
        <v>0</v>
      </c>
      <c r="Q810" s="40">
        <f>IF(A810="Lead",IF(G810="New Lead",0,1),0)</f>
        <v>1</v>
      </c>
      <c r="R810" s="40">
        <f>IF(A810="Lead",IF(G810="Lost",1,0),0)</f>
        <v>0</v>
      </c>
      <c r="S810" t="n">
        <v>2</v>
      </c>
      <c r="T810" t="n">
        <v>1</v>
      </c>
      <c r="U810" t="n">
        <v>0</v>
      </c>
      <c r="V810" t="n">
        <v>0</v>
      </c>
      <c r="W810" t="n">
        <v>0</v>
      </c>
      <c r="X810" t="n">
        <v>0</v>
      </c>
      <c r="Y810">
        <f>IF(AND(A810="Lead",COUNTIF(MetaCamps,C810)&gt;0),1,0)</f>
        <v>1</v>
      </c>
      <c r="Z810">
        <f>IF(Y810=1,P810,0)</f>
        <v>0</v>
      </c>
    </row>
    <row r="811">
      <c r="A811" t="inlineStr">
        <is>
          <t>Lead</t>
        </is>
      </c>
      <c r="B811" s="39" t="str">
        <f>IFERROR(INDEX(CampTypes,MATCH(C811,CampList,0)),"Unattributed")</f>
        <v>New</v>
      </c>
      <c r="C811" t="inlineStr">
        <is>
          <t>ABO | Natuf | Leads | Unit Franchise | India | Oct26 | V1</t>
        </is>
      </c>
      <c r="D811" t="inlineStr">
        <is>
          <t>Natuf | Business Owners | Tier1 + Growth Cities | Oct26 | V1</t>
        </is>
      </c>
      <c r="E811" t="inlineStr">
        <is>
          <t>Natuf | Reel | Brand Ambassador | Heard Of Owning A Cafe | V1</t>
        </is>
      </c>
      <c r="F811" t="inlineStr">
        <is>
          <t>In House Natuf</t>
        </is>
      </c>
      <c r="G811" t="inlineStr">
        <is>
          <t>New Lead</t>
        </is>
      </c>
      <c r="H811" s="39" t="str">
        <f>IF(ISNUMBER(MATCH(G811,QualityStatuses,0)),"Quality Lead","Non-Quality Lead")</f>
        <v>Non-Quality Lead</v>
      </c>
      <c r="I811" t="inlineStr">
        <is>
          <t>2026-10</t>
        </is>
      </c>
      <c r="J811" t="inlineStr">
        <is>
          <t>Wk of 2026-10-19</t>
        </is>
      </c>
      <c r="K811" t="inlineStr">
        <is>
          <t>(Unassigned)</t>
        </is>
      </c>
      <c r="L811" t="inlineStr">
        <is>
          <t>Facebook</t>
        </is>
      </c>
      <c r="M811" t="inlineStr">
        <is>
          <t>Direct (campaign tagged in CRM)</t>
        </is>
      </c>
      <c r="N811" t="inlineStr">
        <is>
          <t>6adbc2c2d790d720e5b3753b</t>
        </is>
      </c>
      <c r="O811" t="n">
        <v>1</v>
      </c>
      <c r="P811" s="40">
        <f>IF(A811="Lead",IF(ISNUMBER(MATCH(G811,QualityStatuses,0)),1,0),0)</f>
        <v>0</v>
      </c>
      <c r="Q811" s="40">
        <f>IF(A811="Lead",IF(G811="New Lead",0,1),0)</f>
        <v>0</v>
      </c>
      <c r="R811" s="40">
        <f>IF(A811="Lead",IF(G811="Lost",1,0),0)</f>
        <v>0</v>
      </c>
      <c r="S811" t="n">
        <v>0</v>
      </c>
      <c r="T811" t="n">
        <v>0</v>
      </c>
      <c r="U811" t="n">
        <v>0</v>
      </c>
      <c r="V811" t="n">
        <v>0</v>
      </c>
      <c r="W811" t="n">
        <v>0</v>
      </c>
      <c r="X811" t="n">
        <v>0</v>
      </c>
      <c r="Y811">
        <f>IF(AND(A811="Lead",COUNTIF(MetaCamps,C811)&gt;0),1,0)</f>
        <v>1</v>
      </c>
      <c r="Z811">
        <f>IF(Y811=1,P811,0)</f>
        <v>0</v>
      </c>
    </row>
    <row r="812">
      <c r="A812" t="inlineStr">
        <is>
          <t>Lead</t>
        </is>
      </c>
      <c r="B812" s="39" t="str">
        <f>IFERROR(INDEX(CampTypes,MATCH(C812,CampList,0)),"Unattributed")</f>
        <v>New</v>
      </c>
      <c r="C812" t="inlineStr">
        <is>
          <t>ABO | Natuf | Leads | Unit Franchise | India | Oct26 | V1</t>
        </is>
      </c>
      <c r="D812" t="inlineStr">
        <is>
          <t>Natuf | Business Owners | Tier1 + Growth Cities | Oct26 | V1</t>
        </is>
      </c>
      <c r="E812" t="inlineStr">
        <is>
          <t>Natuf | Reel | Brand Ambassador | Heard Of Owning A Cafe | V1</t>
        </is>
      </c>
      <c r="F812" t="inlineStr">
        <is>
          <t>In House Natuf</t>
        </is>
      </c>
      <c r="G812" t="inlineStr">
        <is>
          <t>Attempt 3</t>
        </is>
      </c>
      <c r="H812" s="39" t="str">
        <f>IF(ISNUMBER(MATCH(G812,QualityStatuses,0)),"Quality Lead","Non-Quality Lead")</f>
        <v>Non-Quality Lead</v>
      </c>
      <c r="I812" t="inlineStr">
        <is>
          <t>2026-10</t>
        </is>
      </c>
      <c r="J812" t="inlineStr">
        <is>
          <t>Wk of 2026-10-19</t>
        </is>
      </c>
      <c r="K812" t="inlineStr">
        <is>
          <t>Vikas Pathak</t>
        </is>
      </c>
      <c r="L812" t="inlineStr">
        <is>
          <t>Facebook</t>
        </is>
      </c>
      <c r="M812" t="inlineStr">
        <is>
          <t>Direct (campaign tagged in CRM)</t>
        </is>
      </c>
      <c r="N812" t="inlineStr">
        <is>
          <t>6adbbe8c2ade5838142805a8</t>
        </is>
      </c>
      <c r="O812" t="n">
        <v>1</v>
      </c>
      <c r="P812" s="40">
        <f>IF(A812="Lead",IF(ISNUMBER(MATCH(G812,QualityStatuses,0)),1,0),0)</f>
        <v>0</v>
      </c>
      <c r="Q812" s="40">
        <f>IF(A812="Lead",IF(G812="New Lead",0,1),0)</f>
        <v>1</v>
      </c>
      <c r="R812" s="40">
        <f>IF(A812="Lead",IF(G812="Lost",1,0),0)</f>
        <v>0</v>
      </c>
      <c r="S812" t="n">
        <v>2</v>
      </c>
      <c r="T812" t="n">
        <v>0</v>
      </c>
      <c r="U812" t="n">
        <v>0</v>
      </c>
      <c r="V812" t="n">
        <v>0</v>
      </c>
      <c r="W812" t="n">
        <v>0</v>
      </c>
      <c r="X812" t="n">
        <v>0</v>
      </c>
      <c r="Y812">
        <f>IF(AND(A812="Lead",COUNTIF(MetaCamps,C812)&gt;0),1,0)</f>
        <v>1</v>
      </c>
      <c r="Z812">
        <f>IF(Y812=1,P812,0)</f>
        <v>0</v>
      </c>
    </row>
    <row r="813">
      <c r="A813" t="inlineStr">
        <is>
          <t>Lead</t>
        </is>
      </c>
      <c r="B813" s="39" t="str">
        <f>IFERROR(INDEX(CampTypes,MATCH(C813,CampList,0)),"Unattributed")</f>
        <v>New</v>
      </c>
      <c r="C813" t="inlineStr">
        <is>
          <t>ABO | Natuf | Leads | Unit Franchise | India | Oct26 | V1</t>
        </is>
      </c>
      <c r="D813" t="inlineStr">
        <is>
          <t>Natuf | Investors | Tier1 + Growth Cities | Oct26 | V1</t>
        </is>
      </c>
      <c r="E813" t="inlineStr">
        <is>
          <t>Natuf | Reel | Brand Ambassador | Heard Of Owning A Cafe | V1</t>
        </is>
      </c>
      <c r="F813" t="inlineStr">
        <is>
          <t>In House Natuf</t>
        </is>
      </c>
      <c r="G813" t="inlineStr">
        <is>
          <t>Lost</t>
        </is>
      </c>
      <c r="H813" s="39" t="str">
        <f>IF(ISNUMBER(MATCH(G813,QualityStatuses,0)),"Quality Lead","Non-Quality Lead")</f>
        <v>Non-Quality Lead</v>
      </c>
      <c r="I813" t="inlineStr">
        <is>
          <t>2026-10</t>
        </is>
      </c>
      <c r="J813" t="inlineStr">
        <is>
          <t>Wk of 2026-10-19</t>
        </is>
      </c>
      <c r="K813" t="inlineStr">
        <is>
          <t>Deepak Rai</t>
        </is>
      </c>
      <c r="L813" t="inlineStr">
        <is>
          <t>Facebook</t>
        </is>
      </c>
      <c r="M813" t="inlineStr">
        <is>
          <t>Direct (campaign tagged in CRM)</t>
        </is>
      </c>
      <c r="N813" t="inlineStr">
        <is>
          <t>6adbb0d68e90ee17da1d2bbf</t>
        </is>
      </c>
      <c r="O813" t="n">
        <v>1</v>
      </c>
      <c r="P813" s="40">
        <f>IF(A813="Lead",IF(ISNUMBER(MATCH(G813,QualityStatuses,0)),1,0),0)</f>
        <v>0</v>
      </c>
      <c r="Q813" s="40">
        <f>IF(A813="Lead",IF(G813="New Lead",0,1),0)</f>
        <v>1</v>
      </c>
      <c r="R813" s="40">
        <f>IF(A813="Lead",IF(G813="Lost",1,0),0)</f>
        <v>1</v>
      </c>
      <c r="S813" t="n">
        <v>2</v>
      </c>
      <c r="T813" t="n">
        <v>1</v>
      </c>
      <c r="U813" t="n">
        <v>0</v>
      </c>
      <c r="V813" t="n">
        <v>0</v>
      </c>
      <c r="W813" t="n">
        <v>0</v>
      </c>
      <c r="X813" t="n">
        <v>0</v>
      </c>
      <c r="Y813">
        <f>IF(AND(A813="Lead",COUNTIF(MetaCamps,C813)&gt;0),1,0)</f>
        <v>1</v>
      </c>
      <c r="Z813">
        <f>IF(Y813=1,P813,0)</f>
        <v>0</v>
      </c>
    </row>
    <row r="814">
      <c r="A814" t="inlineStr">
        <is>
          <t>Lead</t>
        </is>
      </c>
      <c r="B814" s="39" t="str">
        <f>IFERROR(INDEX(CampTypes,MATCH(C814,CampList,0)),"Unattributed")</f>
        <v>New</v>
      </c>
      <c r="C814" t="inlineStr">
        <is>
          <t>ABO | Natuf | Leads | Unit Franchise | India | Oct26 | V1</t>
        </is>
      </c>
      <c r="D814" t="inlineStr">
        <is>
          <t>Natuf | Broad | Tier1 + Growth Cities | Oct26 | V1</t>
        </is>
      </c>
      <c r="E814" t="inlineStr">
        <is>
          <t>Natuf | Reel | Brand Ambassador | Heard Of Owning A Cafe | V1</t>
        </is>
      </c>
      <c r="F814" t="inlineStr">
        <is>
          <t>In House Natuf</t>
        </is>
      </c>
      <c r="G814" t="inlineStr">
        <is>
          <t>New Lead</t>
        </is>
      </c>
      <c r="H814" s="39" t="str">
        <f>IF(ISNUMBER(MATCH(G814,QualityStatuses,0)),"Quality Lead","Non-Quality Lead")</f>
        <v>Non-Quality Lead</v>
      </c>
      <c r="I814" t="inlineStr">
        <is>
          <t>2026-10</t>
        </is>
      </c>
      <c r="J814" t="inlineStr">
        <is>
          <t>Wk of 2026-10-19</t>
        </is>
      </c>
      <c r="K814" t="inlineStr">
        <is>
          <t>(Unassigned)</t>
        </is>
      </c>
      <c r="L814" t="inlineStr">
        <is>
          <t>Facebook</t>
        </is>
      </c>
      <c r="M814" t="inlineStr">
        <is>
          <t>Direct (campaign tagged in CRM)</t>
        </is>
      </c>
      <c r="N814" t="inlineStr">
        <is>
          <t>6adbb020b6dedb5f34c7e02e</t>
        </is>
      </c>
      <c r="O814" t="n">
        <v>1</v>
      </c>
      <c r="P814" s="40">
        <f>IF(A814="Lead",IF(ISNUMBER(MATCH(G814,QualityStatuses,0)),1,0),0)</f>
        <v>0</v>
      </c>
      <c r="Q814" s="40">
        <f>IF(A814="Lead",IF(G814="New Lead",0,1),0)</f>
        <v>0</v>
      </c>
      <c r="R814" s="40">
        <f>IF(A814="Lead",IF(G814="Lost",1,0),0)</f>
        <v>0</v>
      </c>
      <c r="S814" t="n">
        <v>0</v>
      </c>
      <c r="T814" t="n">
        <v>0</v>
      </c>
      <c r="U814" t="n">
        <v>0</v>
      </c>
      <c r="V814" t="n">
        <v>0</v>
      </c>
      <c r="W814" t="n">
        <v>0</v>
      </c>
      <c r="X814" t="n">
        <v>0</v>
      </c>
      <c r="Y814">
        <f>IF(AND(A814="Lead",COUNTIF(MetaCamps,C814)&gt;0),1,0)</f>
        <v>1</v>
      </c>
      <c r="Z814">
        <f>IF(Y814=1,P814,0)</f>
        <v>0</v>
      </c>
    </row>
    <row r="815">
      <c r="A815" t="inlineStr">
        <is>
          <t>Lead</t>
        </is>
      </c>
      <c r="B815" s="39" t="str">
        <f>IFERROR(INDEX(CampTypes,MATCH(C815,CampList,0)),"Unattributed")</f>
        <v>New</v>
      </c>
      <c r="C815" t="inlineStr">
        <is>
          <t>ABO | Natuf | Leads | Unit Franchise | India | Oct26 | V1</t>
        </is>
      </c>
      <c r="D815" t="inlineStr">
        <is>
          <t>Natuf | Broad | Tier1 + Growth Cities | Oct26 | V1</t>
        </is>
      </c>
      <c r="E815" t="inlineStr">
        <is>
          <t>Natuf | Reel | Brand Ambassador | Heard Of Owning A Cafe | V1</t>
        </is>
      </c>
      <c r="F815" t="inlineStr">
        <is>
          <t>In House Natuf</t>
        </is>
      </c>
      <c r="G815" t="inlineStr">
        <is>
          <t>Connected</t>
        </is>
      </c>
      <c r="H815" s="39" t="str">
        <f>IF(ISNUMBER(MATCH(G815,QualityStatuses,0)),"Quality Lead","Non-Quality Lead")</f>
        <v>Non-Quality Lead</v>
      </c>
      <c r="I815" t="inlineStr">
        <is>
          <t>2026-10</t>
        </is>
      </c>
      <c r="J815" t="inlineStr">
        <is>
          <t>Wk of 2026-10-19</t>
        </is>
      </c>
      <c r="K815" t="inlineStr">
        <is>
          <t>Tejaswini Tarigopula</t>
        </is>
      </c>
      <c r="L815" t="inlineStr">
        <is>
          <t>Facebook</t>
        </is>
      </c>
      <c r="M815" t="inlineStr">
        <is>
          <t>Direct (campaign tagged in CRM)</t>
        </is>
      </c>
      <c r="N815" t="inlineStr">
        <is>
          <t>6adbae3c0ac91e3e91b9c4b2</t>
        </is>
      </c>
      <c r="O815" t="n">
        <v>1</v>
      </c>
      <c r="P815" s="40">
        <f>IF(A815="Lead",IF(ISNUMBER(MATCH(G815,QualityStatuses,0)),1,0),0)</f>
        <v>0</v>
      </c>
      <c r="Q815" s="40">
        <f>IF(A815="Lead",IF(G815="New Lead",0,1),0)</f>
        <v>1</v>
      </c>
      <c r="R815" s="40">
        <f>IF(A815="Lead",IF(G815="Lost",1,0),0)</f>
        <v>0</v>
      </c>
      <c r="S815" t="n">
        <v>2</v>
      </c>
      <c r="T815" t="n">
        <v>1</v>
      </c>
      <c r="U815" t="n">
        <v>0</v>
      </c>
      <c r="V815" t="n">
        <v>0</v>
      </c>
      <c r="W815" t="n">
        <v>0</v>
      </c>
      <c r="X815" t="n">
        <v>0</v>
      </c>
      <c r="Y815">
        <f>IF(AND(A815="Lead",COUNTIF(MetaCamps,C815)&gt;0),1,0)</f>
        <v>1</v>
      </c>
      <c r="Z815">
        <f>IF(Y815=1,P815,0)</f>
        <v>0</v>
      </c>
    </row>
    <row r="816">
      <c r="A816" t="inlineStr">
        <is>
          <t>Lead</t>
        </is>
      </c>
      <c r="B816" s="39" t="str">
        <f>IFERROR(INDEX(CampTypes,MATCH(C816,CampList,0)),"Unattributed")</f>
        <v>Old</v>
      </c>
      <c r="C816" t="inlineStr">
        <is>
          <t>E_Suresh_Natuf_Kiosk_07072026</t>
        </is>
      </c>
      <c r="D816" t="inlineStr">
        <is>
          <t>E_Suresh_Natuf_Kiosk_07072026_Adset5</t>
        </is>
      </c>
      <c r="E816" t="inlineStr">
        <is>
          <t>E_Hindi_Suresh_Natuf_Kiosk_07072026_Adset5_ad3 – Copy 2</t>
        </is>
      </c>
      <c r="F816" t="inlineStr">
        <is>
          <t>Natuf</t>
        </is>
      </c>
      <c r="G816" t="inlineStr">
        <is>
          <t>Attempt 2</t>
        </is>
      </c>
      <c r="H816" s="39" t="str">
        <f>IF(ISNUMBER(MATCH(G816,QualityStatuses,0)),"Quality Lead","Non-Quality Lead")</f>
        <v>Non-Quality Lead</v>
      </c>
      <c r="I816" t="inlineStr">
        <is>
          <t>2026-10</t>
        </is>
      </c>
      <c r="J816" t="inlineStr">
        <is>
          <t>Wk of 2026-10-19</t>
        </is>
      </c>
      <c r="K816" t="inlineStr">
        <is>
          <t>Tejaswini Tarigopula</t>
        </is>
      </c>
      <c r="L816" t="inlineStr">
        <is>
          <t>Facebook</t>
        </is>
      </c>
      <c r="M816" t="inlineStr">
        <is>
          <t>Direct (campaign tagged in CRM)</t>
        </is>
      </c>
      <c r="N816" t="inlineStr">
        <is>
          <t>6adbab4c31090e3d6a757b96</t>
        </is>
      </c>
      <c r="O816" t="n">
        <v>1</v>
      </c>
      <c r="P816" s="40">
        <f>IF(A816="Lead",IF(ISNUMBER(MATCH(G816,QualityStatuses,0)),1,0),0)</f>
        <v>0</v>
      </c>
      <c r="Q816" s="40">
        <f>IF(A816="Lead",IF(G816="New Lead",0,1),0)</f>
        <v>1</v>
      </c>
      <c r="R816" s="40">
        <f>IF(A816="Lead",IF(G816="Lost",1,0),0)</f>
        <v>0</v>
      </c>
      <c r="S816" t="n">
        <v>4</v>
      </c>
      <c r="T816" t="n">
        <v>4</v>
      </c>
      <c r="U816" t="n">
        <v>0</v>
      </c>
      <c r="V816" t="n">
        <v>0</v>
      </c>
      <c r="W816" t="n">
        <v>0</v>
      </c>
      <c r="X816" t="n">
        <v>0</v>
      </c>
      <c r="Y816">
        <f>IF(AND(A816="Lead",COUNTIF(MetaCamps,C816)&gt;0),1,0)</f>
        <v>1</v>
      </c>
      <c r="Z816">
        <f>IF(Y816=1,P816,0)</f>
        <v>0</v>
      </c>
    </row>
    <row r="817">
      <c r="A817" t="inlineStr">
        <is>
          <t>Lead</t>
        </is>
      </c>
      <c r="B817" s="39" t="str">
        <f>IFERROR(INDEX(CampTypes,MATCH(C817,CampList,0)),"Unattributed")</f>
        <v>New</v>
      </c>
      <c r="C817" t="inlineStr">
        <is>
          <t>ABO | Natuf | Leads | Unit Franchise | India | Oct26 | V1</t>
        </is>
      </c>
      <c r="D817" t="inlineStr">
        <is>
          <t>Natuf | LAL 1% | India | Jul26 | V1</t>
        </is>
      </c>
      <c r="E817" t="inlineStr">
        <is>
          <t>Natuf | Reel | Brand Ambassador | Heard Of Owning A Cafe | V1</t>
        </is>
      </c>
      <c r="F817" t="inlineStr">
        <is>
          <t>In House Natuf</t>
        </is>
      </c>
      <c r="G817" t="inlineStr">
        <is>
          <t>New Lead</t>
        </is>
      </c>
      <c r="H817" s="39" t="str">
        <f>IF(ISNUMBER(MATCH(G817,QualityStatuses,0)),"Quality Lead","Non-Quality Lead")</f>
        <v>Non-Quality Lead</v>
      </c>
      <c r="I817" t="inlineStr">
        <is>
          <t>2026-10</t>
        </is>
      </c>
      <c r="J817" t="inlineStr">
        <is>
          <t>Wk of 2026-10-19</t>
        </is>
      </c>
      <c r="K817" t="inlineStr">
        <is>
          <t>(Unassigned)</t>
        </is>
      </c>
      <c r="L817" t="inlineStr">
        <is>
          <t>Facebook</t>
        </is>
      </c>
      <c r="M817" t="inlineStr">
        <is>
          <t>Direct (campaign tagged in CRM)</t>
        </is>
      </c>
      <c r="N817" t="inlineStr">
        <is>
          <t>6adbaa78d72408654c9e86b2</t>
        </is>
      </c>
      <c r="O817" t="n">
        <v>1</v>
      </c>
      <c r="P817" s="40">
        <f>IF(A817="Lead",IF(ISNUMBER(MATCH(G817,QualityStatuses,0)),1,0),0)</f>
        <v>0</v>
      </c>
      <c r="Q817" s="40">
        <f>IF(A817="Lead",IF(G817="New Lead",0,1),0)</f>
        <v>0</v>
      </c>
      <c r="R817" s="40">
        <f>IF(A817="Lead",IF(G817="Lost",1,0),0)</f>
        <v>0</v>
      </c>
      <c r="S817" t="n">
        <v>0</v>
      </c>
      <c r="T817" t="n">
        <v>0</v>
      </c>
      <c r="U817" t="n">
        <v>0</v>
      </c>
      <c r="V817" t="n">
        <v>0</v>
      </c>
      <c r="W817" t="n">
        <v>0</v>
      </c>
      <c r="X817" t="n">
        <v>0</v>
      </c>
      <c r="Y817">
        <f>IF(AND(A817="Lead",COUNTIF(MetaCamps,C817)&gt;0),1,0)</f>
        <v>1</v>
      </c>
      <c r="Z817">
        <f>IF(Y817=1,P817,0)</f>
        <v>0</v>
      </c>
    </row>
    <row r="818">
      <c r="A818" t="inlineStr">
        <is>
          <t>Lead</t>
        </is>
      </c>
      <c r="B818" s="39" t="str">
        <f>IFERROR(INDEX(CampTypes,MATCH(C818,CampList,0)),"Unattributed")</f>
        <v>New</v>
      </c>
      <c r="C818" t="inlineStr">
        <is>
          <t>ABO | Natuf | Leads | Unit Franchise | India | Oct26 | V1</t>
        </is>
      </c>
      <c r="D818" t="inlineStr">
        <is>
          <t>Natuf | Business Owners | Tier1 + Growth Cities | Oct26 | V1</t>
        </is>
      </c>
      <c r="E818" t="inlineStr">
        <is>
          <t>Natuf | Reel | Brand Ambassador | Heard Of Owning A Cafe | V1</t>
        </is>
      </c>
      <c r="F818" t="inlineStr">
        <is>
          <t>In House Natuf</t>
        </is>
      </c>
      <c r="G818" t="inlineStr">
        <is>
          <t>Attempt 1</t>
        </is>
      </c>
      <c r="H818" s="39" t="str">
        <f>IF(ISNUMBER(MATCH(G818,QualityStatuses,0)),"Quality Lead","Non-Quality Lead")</f>
        <v>Non-Quality Lead</v>
      </c>
      <c r="I818" t="inlineStr">
        <is>
          <t>2026-10</t>
        </is>
      </c>
      <c r="J818" t="inlineStr">
        <is>
          <t>Wk of 2026-10-19</t>
        </is>
      </c>
      <c r="K818" t="inlineStr">
        <is>
          <t>Tejaswini Tarigopula</t>
        </is>
      </c>
      <c r="L818" t="inlineStr">
        <is>
          <t>Facebook</t>
        </is>
      </c>
      <c r="M818" t="inlineStr">
        <is>
          <t>Direct (campaign tagged in CRM)</t>
        </is>
      </c>
      <c r="N818" t="inlineStr">
        <is>
          <t>6adba9ff31090e3d6a7578fe</t>
        </is>
      </c>
      <c r="O818" t="n">
        <v>1</v>
      </c>
      <c r="P818" s="40">
        <f>IF(A818="Lead",IF(ISNUMBER(MATCH(G818,QualityStatuses,0)),1,0),0)</f>
        <v>0</v>
      </c>
      <c r="Q818" s="40">
        <f>IF(A818="Lead",IF(G818="New Lead",0,1),0)</f>
        <v>1</v>
      </c>
      <c r="R818" s="40">
        <f>IF(A818="Lead",IF(G818="Lost",1,0),0)</f>
        <v>0</v>
      </c>
      <c r="S818" t="n">
        <v>1</v>
      </c>
      <c r="T818" t="n">
        <v>0</v>
      </c>
      <c r="U818" t="n">
        <v>0</v>
      </c>
      <c r="V818" t="n">
        <v>0</v>
      </c>
      <c r="W818" t="n">
        <v>0</v>
      </c>
      <c r="X818" t="n">
        <v>0</v>
      </c>
      <c r="Y818">
        <f>IF(AND(A818="Lead",COUNTIF(MetaCamps,C818)&gt;0),1,0)</f>
        <v>1</v>
      </c>
      <c r="Z818">
        <f>IF(Y818=1,P818,0)</f>
        <v>0</v>
      </c>
    </row>
    <row r="819">
      <c r="A819" t="inlineStr">
        <is>
          <t>Lead</t>
        </is>
      </c>
      <c r="B819" s="39" t="str">
        <f>IFERROR(INDEX(CampTypes,MATCH(C819,CampList,0)),"Unattributed")</f>
        <v>Old</v>
      </c>
      <c r="C819" t="inlineStr">
        <is>
          <t>E_Karan_Natuf_All_07072026</t>
        </is>
      </c>
      <c r="D819" t="inlineStr">
        <is>
          <t>E_Karan_Natuf_Sign_07072026_Adset3</t>
        </is>
      </c>
      <c r="E819" t="inlineStr">
        <is>
          <t>E_Karan_Natuf_Sign_07072026_Adset2_Ad1</t>
        </is>
      </c>
      <c r="F819" t="inlineStr">
        <is>
          <t>Natuf</t>
        </is>
      </c>
      <c r="G819" t="inlineStr">
        <is>
          <t>New Lead</t>
        </is>
      </c>
      <c r="H819" s="39" t="str">
        <f>IF(ISNUMBER(MATCH(G819,QualityStatuses,0)),"Quality Lead","Non-Quality Lead")</f>
        <v>Non-Quality Lead</v>
      </c>
      <c r="I819" t="inlineStr">
        <is>
          <t>2026-10</t>
        </is>
      </c>
      <c r="J819" t="inlineStr">
        <is>
          <t>Wk of 2026-10-19</t>
        </is>
      </c>
      <c r="K819" t="inlineStr">
        <is>
          <t>(Unassigned)</t>
        </is>
      </c>
      <c r="L819" t="inlineStr">
        <is>
          <t>Facebook</t>
        </is>
      </c>
      <c r="M819" t="inlineStr">
        <is>
          <t>Direct (campaign tagged in CRM)</t>
        </is>
      </c>
      <c r="N819" t="inlineStr">
        <is>
          <t>6adba97861285933f02241dd</t>
        </is>
      </c>
      <c r="O819" t="n">
        <v>1</v>
      </c>
      <c r="P819" s="40">
        <f>IF(A819="Lead",IF(ISNUMBER(MATCH(G819,QualityStatuses,0)),1,0),0)</f>
        <v>0</v>
      </c>
      <c r="Q819" s="40">
        <f>IF(A819="Lead",IF(G819="New Lead",0,1),0)</f>
        <v>0</v>
      </c>
      <c r="R819" s="40">
        <f>IF(A819="Lead",IF(G819="Lost",1,0),0)</f>
        <v>0</v>
      </c>
      <c r="S819" t="n">
        <v>0</v>
      </c>
      <c r="T819" t="n">
        <v>0</v>
      </c>
      <c r="U819" t="n">
        <v>0</v>
      </c>
      <c r="V819" t="n">
        <v>0</v>
      </c>
      <c r="W819" t="n">
        <v>0</v>
      </c>
      <c r="X819" t="n">
        <v>0</v>
      </c>
      <c r="Y819">
        <f>IF(AND(A819="Lead",COUNTIF(MetaCamps,C819)&gt;0),1,0)</f>
        <v>1</v>
      </c>
      <c r="Z819">
        <f>IF(Y819=1,P819,0)</f>
        <v>0</v>
      </c>
    </row>
    <row r="820">
      <c r="A820" t="inlineStr">
        <is>
          <t>Lead</t>
        </is>
      </c>
      <c r="B820" s="39" t="str">
        <f>IFERROR(INDEX(CampTypes,MATCH(C820,CampList,0)),"Unattributed")</f>
        <v>Old</v>
      </c>
      <c r="C820" t="inlineStr">
        <is>
          <t>E_Suresh_Natuf_Kiosk_07072026</t>
        </is>
      </c>
      <c r="D820" t="inlineStr">
        <is>
          <t>E_Suresh_Natuf_Kiosk_07072026_Adset5</t>
        </is>
      </c>
      <c r="E820" t="inlineStr">
        <is>
          <t>E_Hindi_Suresh_Natuf_Kiosk_07072026_Adset5_ad3 – Copy 2</t>
        </is>
      </c>
      <c r="F820" t="inlineStr">
        <is>
          <t>Natuf</t>
        </is>
      </c>
      <c r="G820" t="inlineStr">
        <is>
          <t>New Lead</t>
        </is>
      </c>
      <c r="H820" s="39" t="str">
        <f>IF(ISNUMBER(MATCH(G820,QualityStatuses,0)),"Quality Lead","Non-Quality Lead")</f>
        <v>Non-Quality Lead</v>
      </c>
      <c r="I820" t="inlineStr">
        <is>
          <t>2026-10</t>
        </is>
      </c>
      <c r="J820" t="inlineStr">
        <is>
          <t>Wk of 2026-10-19</t>
        </is>
      </c>
      <c r="K820" t="inlineStr">
        <is>
          <t>(Unassigned)</t>
        </is>
      </c>
      <c r="L820" t="inlineStr">
        <is>
          <t>Facebook</t>
        </is>
      </c>
      <c r="M820" t="inlineStr">
        <is>
          <t>Direct (campaign tagged in CRM)</t>
        </is>
      </c>
      <c r="N820" t="inlineStr">
        <is>
          <t>6adba631c449b694c0bbbc52</t>
        </is>
      </c>
      <c r="O820" t="n">
        <v>1</v>
      </c>
      <c r="P820" s="40">
        <f>IF(A820="Lead",IF(ISNUMBER(MATCH(G820,QualityStatuses,0)),1,0),0)</f>
        <v>0</v>
      </c>
      <c r="Q820" s="40">
        <f>IF(A820="Lead",IF(G820="New Lead",0,1),0)</f>
        <v>0</v>
      </c>
      <c r="R820" s="40">
        <f>IF(A820="Lead",IF(G820="Lost",1,0),0)</f>
        <v>0</v>
      </c>
      <c r="S820" t="n">
        <v>0</v>
      </c>
      <c r="T820" t="n">
        <v>0</v>
      </c>
      <c r="U820" t="n">
        <v>0</v>
      </c>
      <c r="V820" t="n">
        <v>0</v>
      </c>
      <c r="W820" t="n">
        <v>0</v>
      </c>
      <c r="X820" t="n">
        <v>0</v>
      </c>
      <c r="Y820">
        <f>IF(AND(A820="Lead",COUNTIF(MetaCamps,C820)&gt;0),1,0)</f>
        <v>1</v>
      </c>
      <c r="Z820">
        <f>IF(Y820=1,P820,0)</f>
        <v>0</v>
      </c>
    </row>
    <row r="821">
      <c r="A821" t="inlineStr">
        <is>
          <t>Lead</t>
        </is>
      </c>
      <c r="B821" s="39" t="str">
        <f>IFERROR(INDEX(CampTypes,MATCH(C821,CampList,0)),"Unattributed")</f>
        <v>New</v>
      </c>
      <c r="C821" t="inlineStr">
        <is>
          <t>ABO | Natuf | Leads | Unit Franchise | India | Oct26 | V1</t>
        </is>
      </c>
      <c r="D821" t="inlineStr">
        <is>
          <t>Natuf | Broad | Tier1 + Growth Cities | Oct26 | V1</t>
        </is>
      </c>
      <c r="E821" t="inlineStr">
        <is>
          <t>Natuf | Reel | Brand Ambassador | Heard Of Owning A Cafe | V1</t>
        </is>
      </c>
      <c r="F821" t="inlineStr">
        <is>
          <t>In House Natuf</t>
        </is>
      </c>
      <c r="G821" t="inlineStr">
        <is>
          <t>New Lead</t>
        </is>
      </c>
      <c r="H821" s="39" t="str">
        <f>IF(ISNUMBER(MATCH(G821,QualityStatuses,0)),"Quality Lead","Non-Quality Lead")</f>
        <v>Non-Quality Lead</v>
      </c>
      <c r="I821" t="inlineStr">
        <is>
          <t>2026-10</t>
        </is>
      </c>
      <c r="J821" t="inlineStr">
        <is>
          <t>Wk of 2026-10-19</t>
        </is>
      </c>
      <c r="K821" t="inlineStr">
        <is>
          <t>Omkar Navge</t>
        </is>
      </c>
      <c r="L821" t="inlineStr">
        <is>
          <t>Facebook</t>
        </is>
      </c>
      <c r="M821" t="inlineStr">
        <is>
          <t>Direct (campaign tagged in CRM)</t>
        </is>
      </c>
      <c r="N821" t="inlineStr">
        <is>
          <t>6adba59d9a58c32c21b8eb73</t>
        </is>
      </c>
      <c r="O821" t="n">
        <v>1</v>
      </c>
      <c r="P821" s="40">
        <f>IF(A821="Lead",IF(ISNUMBER(MATCH(G821,QualityStatuses,0)),1,0),0)</f>
        <v>0</v>
      </c>
      <c r="Q821" s="40">
        <f>IF(A821="Lead",IF(G821="New Lead",0,1),0)</f>
        <v>0</v>
      </c>
      <c r="R821" s="40">
        <f>IF(A821="Lead",IF(G821="Lost",1,0),0)</f>
        <v>0</v>
      </c>
      <c r="S821" t="n">
        <v>0</v>
      </c>
      <c r="T821" t="n">
        <v>0</v>
      </c>
      <c r="U821" t="n">
        <v>0</v>
      </c>
      <c r="V821" t="n">
        <v>0</v>
      </c>
      <c r="W821" t="n">
        <v>0</v>
      </c>
      <c r="X821" t="n">
        <v>0</v>
      </c>
      <c r="Y821">
        <f>IF(AND(A821="Lead",COUNTIF(MetaCamps,C821)&gt;0),1,0)</f>
        <v>1</v>
      </c>
      <c r="Z821">
        <f>IF(Y821=1,P821,0)</f>
        <v>0</v>
      </c>
    </row>
    <row r="822">
      <c r="A822" t="inlineStr">
        <is>
          <t>Lead</t>
        </is>
      </c>
      <c r="B822" s="39" t="str">
        <f>IFERROR(INDEX(CampTypes,MATCH(C822,CampList,0)),"Unattributed")</f>
        <v>Old</v>
      </c>
      <c r="C822" t="inlineStr">
        <is>
          <t>E_Karan_Natuf_All_07072026</t>
        </is>
      </c>
      <c r="D822" t="inlineStr">
        <is>
          <t>E_Karan_Natuf_Sign_07072026_Adset3</t>
        </is>
      </c>
      <c r="E822" t="inlineStr">
        <is>
          <t>E_Karan_Natuf_Sign_07072026_Adset2_Ad1 – Copy</t>
        </is>
      </c>
      <c r="F822" t="inlineStr">
        <is>
          <t>Natuf</t>
        </is>
      </c>
      <c r="G822" t="inlineStr">
        <is>
          <t>New Lead</t>
        </is>
      </c>
      <c r="H822" s="39" t="str">
        <f>IF(ISNUMBER(MATCH(G822,QualityStatuses,0)),"Quality Lead","Non-Quality Lead")</f>
        <v>Non-Quality Lead</v>
      </c>
      <c r="I822" t="inlineStr">
        <is>
          <t>2026-10</t>
        </is>
      </c>
      <c r="J822" t="inlineStr">
        <is>
          <t>Wk of 2026-10-19</t>
        </is>
      </c>
      <c r="K822" t="inlineStr">
        <is>
          <t>Omkar Navge</t>
        </is>
      </c>
      <c r="L822" t="inlineStr">
        <is>
          <t>Facebook</t>
        </is>
      </c>
      <c r="M822" t="inlineStr">
        <is>
          <t>Direct (campaign tagged in CRM)</t>
        </is>
      </c>
      <c r="N822" t="inlineStr">
        <is>
          <t>6adba52ebae47017b1040adb</t>
        </is>
      </c>
      <c r="O822" t="n">
        <v>1</v>
      </c>
      <c r="P822" s="40">
        <f>IF(A822="Lead",IF(ISNUMBER(MATCH(G822,QualityStatuses,0)),1,0),0)</f>
        <v>0</v>
      </c>
      <c r="Q822" s="40">
        <f>IF(A822="Lead",IF(G822="New Lead",0,1),0)</f>
        <v>0</v>
      </c>
      <c r="R822" s="40">
        <f>IF(A822="Lead",IF(G822="Lost",1,0),0)</f>
        <v>0</v>
      </c>
      <c r="S822" t="n">
        <v>0</v>
      </c>
      <c r="T822" t="n">
        <v>0</v>
      </c>
      <c r="U822" t="n">
        <v>0</v>
      </c>
      <c r="V822" t="n">
        <v>0</v>
      </c>
      <c r="W822" t="n">
        <v>0</v>
      </c>
      <c r="X822" t="n">
        <v>0</v>
      </c>
      <c r="Y822">
        <f>IF(AND(A822="Lead",COUNTIF(MetaCamps,C822)&gt;0),1,0)</f>
        <v>1</v>
      </c>
      <c r="Z822">
        <f>IF(Y822=1,P822,0)</f>
        <v>0</v>
      </c>
    </row>
    <row r="823">
      <c r="A823" t="inlineStr">
        <is>
          <t>Lead</t>
        </is>
      </c>
      <c r="B823" s="39" t="str">
        <f>IFERROR(INDEX(CampTypes,MATCH(C823,CampList,0)),"Unattributed")</f>
        <v>New</v>
      </c>
      <c r="C823" t="inlineStr">
        <is>
          <t>ABO | Natuf | Leads | Unit Franchise | India | Oct26 | V1</t>
        </is>
      </c>
      <c r="D823" t="inlineStr">
        <is>
          <t>Natuf | Broad | Tier1 + Growth Cities | Oct26 | V1</t>
        </is>
      </c>
      <c r="E823" t="inlineStr">
        <is>
          <t>Natuf | Reel | Brand Ambassador | Heard Of Owning A Cafe | V1</t>
        </is>
      </c>
      <c r="F823" t="inlineStr">
        <is>
          <t>In House Natuf</t>
        </is>
      </c>
      <c r="G823" t="inlineStr">
        <is>
          <t>Attempt 2</t>
        </is>
      </c>
      <c r="H823" s="39" t="str">
        <f>IF(ISNUMBER(MATCH(G823,QualityStatuses,0)),"Quality Lead","Non-Quality Lead")</f>
        <v>Non-Quality Lead</v>
      </c>
      <c r="I823" t="inlineStr">
        <is>
          <t>2026-10</t>
        </is>
      </c>
      <c r="J823" t="inlineStr">
        <is>
          <t>Wk of 2026-10-19</t>
        </is>
      </c>
      <c r="K823" t="inlineStr">
        <is>
          <t>Tejaswini Tarigopula</t>
        </is>
      </c>
      <c r="L823" t="inlineStr">
        <is>
          <t>Facebook</t>
        </is>
      </c>
      <c r="M823" t="inlineStr">
        <is>
          <t>Direct (campaign tagged in CRM)</t>
        </is>
      </c>
      <c r="N823" t="inlineStr">
        <is>
          <t>6adba406a8eff65e34fec0dd</t>
        </is>
      </c>
      <c r="O823" t="n">
        <v>1</v>
      </c>
      <c r="P823" s="40">
        <f>IF(A823="Lead",IF(ISNUMBER(MATCH(G823,QualityStatuses,0)),1,0),0)</f>
        <v>0</v>
      </c>
      <c r="Q823" s="40">
        <f>IF(A823="Lead",IF(G823="New Lead",0,1),0)</f>
        <v>1</v>
      </c>
      <c r="R823" s="40">
        <f>IF(A823="Lead",IF(G823="Lost",1,0),0)</f>
        <v>0</v>
      </c>
      <c r="S823" t="n">
        <v>4</v>
      </c>
      <c r="T823" t="n">
        <v>0</v>
      </c>
      <c r="U823" t="n">
        <v>0</v>
      </c>
      <c r="V823" t="n">
        <v>0</v>
      </c>
      <c r="W823" t="n">
        <v>0</v>
      </c>
      <c r="X823" t="n">
        <v>0</v>
      </c>
      <c r="Y823">
        <f>IF(AND(A823="Lead",COUNTIF(MetaCamps,C823)&gt;0),1,0)</f>
        <v>1</v>
      </c>
      <c r="Z823">
        <f>IF(Y823=1,P823,0)</f>
        <v>0</v>
      </c>
    </row>
    <row r="824">
      <c r="A824" t="inlineStr">
        <is>
          <t>Lead</t>
        </is>
      </c>
      <c r="B824" s="39" t="str">
        <f>IFERROR(INDEX(CampTypes,MATCH(C824,CampList,0)),"Unattributed")</f>
        <v>Old</v>
      </c>
      <c r="C824" t="inlineStr">
        <is>
          <t>E_Suresh_Natuf_Kiosk_07072026</t>
        </is>
      </c>
      <c r="D824" t="inlineStr">
        <is>
          <t>E_Suresh_Natuf_Kiosk_07072026_Adset5</t>
        </is>
      </c>
      <c r="E824" t="inlineStr">
        <is>
          <t>E_Hindi_Suresh_Natuf_Kiosk_07072026_Adset5_ad3 – Copy 2</t>
        </is>
      </c>
      <c r="F824" t="inlineStr">
        <is>
          <t>Natuf</t>
        </is>
      </c>
      <c r="G824" t="inlineStr">
        <is>
          <t>Details Shared</t>
        </is>
      </c>
      <c r="H824" s="39" t="str">
        <f>IF(ISNUMBER(MATCH(G824,QualityStatuses,0)),"Quality Lead","Non-Quality Lead")</f>
        <v>Quality Lead</v>
      </c>
      <c r="I824" t="inlineStr">
        <is>
          <t>2026-10</t>
        </is>
      </c>
      <c r="J824" t="inlineStr">
        <is>
          <t>Wk of 2026-10-19</t>
        </is>
      </c>
      <c r="K824" t="inlineStr">
        <is>
          <t>Tejaswini Tarigopula</t>
        </is>
      </c>
      <c r="L824" t="inlineStr">
        <is>
          <t>Facebook</t>
        </is>
      </c>
      <c r="M824" t="inlineStr">
        <is>
          <t>Direct (campaign tagged in CRM)</t>
        </is>
      </c>
      <c r="N824" t="inlineStr">
        <is>
          <t>6adba0fda8eff65e34febcea</t>
        </is>
      </c>
      <c r="O824" t="n">
        <v>1</v>
      </c>
      <c r="P824" s="40">
        <f>IF(A824="Lead",IF(ISNUMBER(MATCH(G824,QualityStatuses,0)),1,0),0)</f>
        <v>1</v>
      </c>
      <c r="Q824" s="40">
        <f>IF(A824="Lead",IF(G824="New Lead",0,1),0)</f>
        <v>1</v>
      </c>
      <c r="R824" s="40">
        <f>IF(A824="Lead",IF(G824="Lost",1,0),0)</f>
        <v>0</v>
      </c>
      <c r="S824" t="n">
        <v>1</v>
      </c>
      <c r="T824" t="n">
        <v>1</v>
      </c>
      <c r="U824" t="n">
        <v>0</v>
      </c>
      <c r="V824" t="n">
        <v>0</v>
      </c>
      <c r="W824" t="n">
        <v>0</v>
      </c>
      <c r="X824" t="n">
        <v>0</v>
      </c>
      <c r="Y824">
        <f>IF(AND(A824="Lead",COUNTIF(MetaCamps,C824)&gt;0),1,0)</f>
        <v>1</v>
      </c>
      <c r="Z824">
        <f>IF(Y824=1,P824,0)</f>
        <v>1</v>
      </c>
    </row>
    <row r="825">
      <c r="A825" t="inlineStr">
        <is>
          <t>Lead</t>
        </is>
      </c>
      <c r="B825" s="39" t="str">
        <f>IFERROR(INDEX(CampTypes,MATCH(C825,CampList,0)),"Unattributed")</f>
        <v>New</v>
      </c>
      <c r="C825" t="inlineStr">
        <is>
          <t>ABO | Natuf | Leads | Unit Franchise | India | Oct26 | V1</t>
        </is>
      </c>
      <c r="D825" t="inlineStr">
        <is>
          <t>Natuf | Investors | Tier1 + Growth Cities | Oct26 | V1</t>
        </is>
      </c>
      <c r="E825" t="inlineStr">
        <is>
          <t>Natuf | Reel | Brand Ambassador | Heard Of Owning A Cafe | V1</t>
        </is>
      </c>
      <c r="F825" t="inlineStr">
        <is>
          <t>In House Natuf</t>
        </is>
      </c>
      <c r="G825" t="inlineStr">
        <is>
          <t>New Lead</t>
        </is>
      </c>
      <c r="H825" s="39" t="str">
        <f>IF(ISNUMBER(MATCH(G825,QualityStatuses,0)),"Quality Lead","Non-Quality Lead")</f>
        <v>Non-Quality Lead</v>
      </c>
      <c r="I825" t="inlineStr">
        <is>
          <t>2026-10</t>
        </is>
      </c>
      <c r="J825" t="inlineStr">
        <is>
          <t>Wk of 2026-10-19</t>
        </is>
      </c>
      <c r="K825" t="inlineStr">
        <is>
          <t>Omkar Navge</t>
        </is>
      </c>
      <c r="L825" t="inlineStr">
        <is>
          <t>Facebook</t>
        </is>
      </c>
      <c r="M825" t="inlineStr">
        <is>
          <t>Direct (campaign tagged in CRM)</t>
        </is>
      </c>
      <c r="N825" t="inlineStr">
        <is>
          <t>6adb9f787d28ca72d40164ae</t>
        </is>
      </c>
      <c r="O825" t="n">
        <v>1</v>
      </c>
      <c r="P825" s="40">
        <f>IF(A825="Lead",IF(ISNUMBER(MATCH(G825,QualityStatuses,0)),1,0),0)</f>
        <v>0</v>
      </c>
      <c r="Q825" s="40">
        <f>IF(A825="Lead",IF(G825="New Lead",0,1),0)</f>
        <v>0</v>
      </c>
      <c r="R825" s="40">
        <f>IF(A825="Lead",IF(G825="Lost",1,0),0)</f>
        <v>0</v>
      </c>
      <c r="S825" t="n">
        <v>0</v>
      </c>
      <c r="T825" t="n">
        <v>0</v>
      </c>
      <c r="U825" t="n">
        <v>0</v>
      </c>
      <c r="V825" t="n">
        <v>0</v>
      </c>
      <c r="W825" t="n">
        <v>0</v>
      </c>
      <c r="X825" t="n">
        <v>0</v>
      </c>
      <c r="Y825">
        <f>IF(AND(A825="Lead",COUNTIF(MetaCamps,C825)&gt;0),1,0)</f>
        <v>1</v>
      </c>
      <c r="Z825">
        <f>IF(Y825=1,P825,0)</f>
        <v>0</v>
      </c>
    </row>
    <row r="826">
      <c r="A826" t="inlineStr">
        <is>
          <t>Lead</t>
        </is>
      </c>
      <c r="B826" s="39" t="str">
        <f>IFERROR(INDEX(CampTypes,MATCH(C826,CampList,0)),"Unattributed")</f>
        <v>Old</v>
      </c>
      <c r="C826" t="inlineStr">
        <is>
          <t>E_Suresh_Natuf_Kiosk_07072026</t>
        </is>
      </c>
      <c r="D826" t="inlineStr">
        <is>
          <t>E_Suresh_Natuf_Kiosk_07072026_Adset5</t>
        </is>
      </c>
      <c r="E826" t="inlineStr">
        <is>
          <t>E_Hindi_Suresh_Natuf_Kiosk_07072026_Adset5_ad3 – Copy 2</t>
        </is>
      </c>
      <c r="F826" t="inlineStr">
        <is>
          <t>Natuf</t>
        </is>
      </c>
      <c r="G826" t="inlineStr">
        <is>
          <t>New Lead</t>
        </is>
      </c>
      <c r="H826" s="39" t="str">
        <f>IF(ISNUMBER(MATCH(G826,QualityStatuses,0)),"Quality Lead","Non-Quality Lead")</f>
        <v>Non-Quality Lead</v>
      </c>
      <c r="I826" t="inlineStr">
        <is>
          <t>2026-10</t>
        </is>
      </c>
      <c r="J826" t="inlineStr">
        <is>
          <t>Wk of 2026-10-19</t>
        </is>
      </c>
      <c r="K826" t="inlineStr">
        <is>
          <t>Omkar Navge</t>
        </is>
      </c>
      <c r="L826" t="inlineStr">
        <is>
          <t>Facebook</t>
        </is>
      </c>
      <c r="M826" t="inlineStr">
        <is>
          <t>Direct (campaign tagged in CRM)</t>
        </is>
      </c>
      <c r="N826" t="inlineStr">
        <is>
          <t>6adb9d9a8ff63f39c62197c5</t>
        </is>
      </c>
      <c r="O826" t="n">
        <v>1</v>
      </c>
      <c r="P826" s="40">
        <f>IF(A826="Lead",IF(ISNUMBER(MATCH(G826,QualityStatuses,0)),1,0),0)</f>
        <v>0</v>
      </c>
      <c r="Q826" s="40">
        <f>IF(A826="Lead",IF(G826="New Lead",0,1),0)</f>
        <v>0</v>
      </c>
      <c r="R826" s="40">
        <f>IF(A826="Lead",IF(G826="Lost",1,0),0)</f>
        <v>0</v>
      </c>
      <c r="S826" t="n">
        <v>0</v>
      </c>
      <c r="T826" t="n">
        <v>0</v>
      </c>
      <c r="U826" t="n">
        <v>0</v>
      </c>
      <c r="V826" t="n">
        <v>0</v>
      </c>
      <c r="W826" t="n">
        <v>0</v>
      </c>
      <c r="X826" t="n">
        <v>0</v>
      </c>
      <c r="Y826">
        <f>IF(AND(A826="Lead",COUNTIF(MetaCamps,C826)&gt;0),1,0)</f>
        <v>1</v>
      </c>
      <c r="Z826">
        <f>IF(Y826=1,P826,0)</f>
        <v>0</v>
      </c>
    </row>
    <row r="827">
      <c r="A827" t="inlineStr">
        <is>
          <t>Lead</t>
        </is>
      </c>
      <c r="B827" s="39" t="str">
        <f>IFERROR(INDEX(CampTypes,MATCH(C827,CampList,0)),"Unattributed")</f>
        <v>New</v>
      </c>
      <c r="C827" t="inlineStr">
        <is>
          <t>ABO | Natuf | Leads | Unit Franchise | India | Oct26 | V1</t>
        </is>
      </c>
      <c r="D827" t="inlineStr">
        <is>
          <t>Natuf | Business Owners | Tier1 + Growth Cities | Oct26 | V1</t>
        </is>
      </c>
      <c r="E827" t="inlineStr">
        <is>
          <t>Natuf | Reel | Brand Ambassador | Heard Of Owning A Cafe | V1</t>
        </is>
      </c>
      <c r="F827" t="inlineStr">
        <is>
          <t>In House Natuf</t>
        </is>
      </c>
      <c r="G827" t="inlineStr">
        <is>
          <t>Details Shared</t>
        </is>
      </c>
      <c r="H827" s="39" t="str">
        <f>IF(ISNUMBER(MATCH(G827,QualityStatuses,0)),"Quality Lead","Non-Quality Lead")</f>
        <v>Quality Lead</v>
      </c>
      <c r="I827" t="inlineStr">
        <is>
          <t>2026-10</t>
        </is>
      </c>
      <c r="J827" t="inlineStr">
        <is>
          <t>Wk of 2026-10-19</t>
        </is>
      </c>
      <c r="K827" t="inlineStr">
        <is>
          <t>Tejaswini Tarigopula</t>
        </is>
      </c>
      <c r="L827" t="inlineStr">
        <is>
          <t>Facebook</t>
        </is>
      </c>
      <c r="M827" t="inlineStr">
        <is>
          <t>Direct (campaign tagged in CRM)</t>
        </is>
      </c>
      <c r="N827" t="inlineStr">
        <is>
          <t>6adb9d3126d5695a9412492d</t>
        </is>
      </c>
      <c r="O827" t="n">
        <v>1</v>
      </c>
      <c r="P827" s="40">
        <f>IF(A827="Lead",IF(ISNUMBER(MATCH(G827,QualityStatuses,0)),1,0),0)</f>
        <v>1</v>
      </c>
      <c r="Q827" s="40">
        <f>IF(A827="Lead",IF(G827="New Lead",0,1),0)</f>
        <v>1</v>
      </c>
      <c r="R827" s="40">
        <f>IF(A827="Lead",IF(G827="Lost",1,0),0)</f>
        <v>0</v>
      </c>
      <c r="S827" t="n">
        <v>2</v>
      </c>
      <c r="T827" t="n">
        <v>2</v>
      </c>
      <c r="U827" t="n">
        <v>0</v>
      </c>
      <c r="V827" t="n">
        <v>0</v>
      </c>
      <c r="W827" t="n">
        <v>0</v>
      </c>
      <c r="X827" t="n">
        <v>0</v>
      </c>
      <c r="Y827">
        <f>IF(AND(A827="Lead",COUNTIF(MetaCamps,C827)&gt;0),1,0)</f>
        <v>1</v>
      </c>
      <c r="Z827">
        <f>IF(Y827=1,P827,0)</f>
        <v>1</v>
      </c>
    </row>
    <row r="828">
      <c r="A828" t="inlineStr">
        <is>
          <t>Lead</t>
        </is>
      </c>
      <c r="B828" s="39" t="str">
        <f>IFERROR(INDEX(CampTypes,MATCH(C828,CampList,0)),"Unattributed")</f>
        <v>New</v>
      </c>
      <c r="C828" t="inlineStr">
        <is>
          <t>ABO | Natuf | Leads | Unit Franchise | India | Oct26 | V1</t>
        </is>
      </c>
      <c r="D828" t="inlineStr">
        <is>
          <t>Natuf | LAL 1% | India | Jul26 | V1</t>
        </is>
      </c>
      <c r="E828" t="inlineStr">
        <is>
          <t>Natuf | Reel | Brand Ambassador | Heard Of Owning A Cafe | V1</t>
        </is>
      </c>
      <c r="F828" t="inlineStr">
        <is>
          <t>In House Natuf</t>
        </is>
      </c>
      <c r="G828" t="inlineStr">
        <is>
          <t>New Lead</t>
        </is>
      </c>
      <c r="H828" s="39" t="str">
        <f>IF(ISNUMBER(MATCH(G828,QualityStatuses,0)),"Quality Lead","Non-Quality Lead")</f>
        <v>Non-Quality Lead</v>
      </c>
      <c r="I828" t="inlineStr">
        <is>
          <t>2026-10</t>
        </is>
      </c>
      <c r="J828" t="inlineStr">
        <is>
          <t>Wk of 2026-10-19</t>
        </is>
      </c>
      <c r="K828" t="inlineStr">
        <is>
          <t>Omkar Navge</t>
        </is>
      </c>
      <c r="L828" t="inlineStr">
        <is>
          <t>Facebook</t>
        </is>
      </c>
      <c r="M828" t="inlineStr">
        <is>
          <t>Direct (campaign tagged in CRM)</t>
        </is>
      </c>
      <c r="N828" t="inlineStr">
        <is>
          <t>6adb9ceeee9b15a0df526d8f</t>
        </is>
      </c>
      <c r="O828" t="n">
        <v>1</v>
      </c>
      <c r="P828" s="40">
        <f>IF(A828="Lead",IF(ISNUMBER(MATCH(G828,QualityStatuses,0)),1,0),0)</f>
        <v>0</v>
      </c>
      <c r="Q828" s="40">
        <f>IF(A828="Lead",IF(G828="New Lead",0,1),0)</f>
        <v>0</v>
      </c>
      <c r="R828" s="40">
        <f>IF(A828="Lead",IF(G828="Lost",1,0),0)</f>
        <v>0</v>
      </c>
      <c r="S828" t="n">
        <v>0</v>
      </c>
      <c r="T828" t="n">
        <v>0</v>
      </c>
      <c r="U828" t="n">
        <v>0</v>
      </c>
      <c r="V828" t="n">
        <v>0</v>
      </c>
      <c r="W828" t="n">
        <v>0</v>
      </c>
      <c r="X828" t="n">
        <v>0</v>
      </c>
      <c r="Y828">
        <f>IF(AND(A828="Lead",COUNTIF(MetaCamps,C828)&gt;0),1,0)</f>
        <v>1</v>
      </c>
      <c r="Z828">
        <f>IF(Y828=1,P828,0)</f>
        <v>0</v>
      </c>
    </row>
    <row r="829">
      <c r="A829" t="inlineStr">
        <is>
          <t>Lead</t>
        </is>
      </c>
      <c r="B829" s="39" t="str">
        <f>IFERROR(INDEX(CampTypes,MATCH(C829,CampList,0)),"Unattributed")</f>
        <v>Old</v>
      </c>
      <c r="C829" t="inlineStr">
        <is>
          <t>E_Karan_Natuf_All_07072026</t>
        </is>
      </c>
      <c r="D829" t="inlineStr">
        <is>
          <t>E_Karan_Natuf_Sign_07072026_Adset3</t>
        </is>
      </c>
      <c r="E829" t="inlineStr">
        <is>
          <t>E_Karan_Natuf_Sign_07072026_Adset2_Ad1 – Copy</t>
        </is>
      </c>
      <c r="F829" t="inlineStr">
        <is>
          <t>Natuf</t>
        </is>
      </c>
      <c r="G829" t="inlineStr">
        <is>
          <t>New Lead</t>
        </is>
      </c>
      <c r="H829" s="39" t="str">
        <f>IF(ISNUMBER(MATCH(G829,QualityStatuses,0)),"Quality Lead","Non-Quality Lead")</f>
        <v>Non-Quality Lead</v>
      </c>
      <c r="I829" t="inlineStr">
        <is>
          <t>2026-10</t>
        </is>
      </c>
      <c r="J829" t="inlineStr">
        <is>
          <t>Wk of 2026-10-19</t>
        </is>
      </c>
      <c r="K829" t="inlineStr">
        <is>
          <t>Omkar Navge</t>
        </is>
      </c>
      <c r="L829" t="inlineStr">
        <is>
          <t>Facebook</t>
        </is>
      </c>
      <c r="M829" t="inlineStr">
        <is>
          <t>Direct (campaign tagged in CRM)</t>
        </is>
      </c>
      <c r="N829" t="inlineStr">
        <is>
          <t>6adb9b0fee9b15a0df526ae3</t>
        </is>
      </c>
      <c r="O829" t="n">
        <v>1</v>
      </c>
      <c r="P829" s="40">
        <f>IF(A829="Lead",IF(ISNUMBER(MATCH(G829,QualityStatuses,0)),1,0),0)</f>
        <v>0</v>
      </c>
      <c r="Q829" s="40">
        <f>IF(A829="Lead",IF(G829="New Lead",0,1),0)</f>
        <v>0</v>
      </c>
      <c r="R829" s="40">
        <f>IF(A829="Lead",IF(G829="Lost",1,0),0)</f>
        <v>0</v>
      </c>
      <c r="S829" t="n">
        <v>0</v>
      </c>
      <c r="T829" t="n">
        <v>0</v>
      </c>
      <c r="U829" t="n">
        <v>0</v>
      </c>
      <c r="V829" t="n">
        <v>0</v>
      </c>
      <c r="W829" t="n">
        <v>0</v>
      </c>
      <c r="X829" t="n">
        <v>0</v>
      </c>
      <c r="Y829">
        <f>IF(AND(A829="Lead",COUNTIF(MetaCamps,C829)&gt;0),1,0)</f>
        <v>1</v>
      </c>
      <c r="Z829">
        <f>IF(Y829=1,P829,0)</f>
        <v>0</v>
      </c>
    </row>
    <row r="830">
      <c r="A830" t="inlineStr">
        <is>
          <t>Lead</t>
        </is>
      </c>
      <c r="B830" s="39" t="str">
        <f>IFERROR(INDEX(CampTypes,MATCH(C830,CampList,0)),"Unattributed")</f>
        <v>New</v>
      </c>
      <c r="C830" t="inlineStr">
        <is>
          <t>ABO | Natuf | Leads | Unit Franchise | India | Oct26 | V1</t>
        </is>
      </c>
      <c r="D830" t="inlineStr">
        <is>
          <t>Natuf | Business Owners | Tier1 + Growth Cities | Oct26 | V1</t>
        </is>
      </c>
      <c r="E830" t="inlineStr">
        <is>
          <t>Natuf | Reel | Brand Ambassador | Heard Of Owning A Cafe | V1</t>
        </is>
      </c>
      <c r="F830" t="inlineStr">
        <is>
          <t>In House Natuf</t>
        </is>
      </c>
      <c r="G830" t="inlineStr">
        <is>
          <t>Connected</t>
        </is>
      </c>
      <c r="H830" s="39" t="str">
        <f>IF(ISNUMBER(MATCH(G830,QualityStatuses,0)),"Quality Lead","Non-Quality Lead")</f>
        <v>Non-Quality Lead</v>
      </c>
      <c r="I830" t="inlineStr">
        <is>
          <t>2026-10</t>
        </is>
      </c>
      <c r="J830" t="inlineStr">
        <is>
          <t>Wk of 2026-10-19</t>
        </is>
      </c>
      <c r="K830" t="inlineStr">
        <is>
          <t>Tejaswini Tarigopula</t>
        </is>
      </c>
      <c r="L830" t="inlineStr">
        <is>
          <t>Facebook</t>
        </is>
      </c>
      <c r="M830" t="inlineStr">
        <is>
          <t>Direct (campaign tagged in CRM)</t>
        </is>
      </c>
      <c r="N830" t="inlineStr">
        <is>
          <t>6adb9a81a4e61054925a8861</t>
        </is>
      </c>
      <c r="O830" t="n">
        <v>1</v>
      </c>
      <c r="P830" s="40">
        <f>IF(A830="Lead",IF(ISNUMBER(MATCH(G830,QualityStatuses,0)),1,0),0)</f>
        <v>0</v>
      </c>
      <c r="Q830" s="40">
        <f>IF(A830="Lead",IF(G830="New Lead",0,1),0)</f>
        <v>1</v>
      </c>
      <c r="R830" s="40">
        <f>IF(A830="Lead",IF(G830="Lost",1,0),0)</f>
        <v>0</v>
      </c>
      <c r="S830" t="n">
        <v>2</v>
      </c>
      <c r="T830" t="n">
        <v>2</v>
      </c>
      <c r="U830" t="n">
        <v>0</v>
      </c>
      <c r="V830" t="n">
        <v>0</v>
      </c>
      <c r="W830" t="n">
        <v>0</v>
      </c>
      <c r="X830" t="n">
        <v>0</v>
      </c>
      <c r="Y830">
        <f>IF(AND(A830="Lead",COUNTIF(MetaCamps,C830)&gt;0),1,0)</f>
        <v>1</v>
      </c>
      <c r="Z830">
        <f>IF(Y830=1,P830,0)</f>
        <v>0</v>
      </c>
    </row>
    <row r="831">
      <c r="A831" t="inlineStr">
        <is>
          <t>Lead</t>
        </is>
      </c>
      <c r="B831" s="39" t="str">
        <f>IFERROR(INDEX(CampTypes,MATCH(C831,CampList,0)),"Unattributed")</f>
        <v>Old</v>
      </c>
      <c r="C831" t="inlineStr">
        <is>
          <t>E_Karan_Natuf_All_07072026</t>
        </is>
      </c>
      <c r="D831" t="inlineStr">
        <is>
          <t>E_Karan_Natuf_Sign_07072026_Adset3</t>
        </is>
      </c>
      <c r="E831" t="inlineStr">
        <is>
          <t>E_Karan_Natuf_Sign_07072026_Adset2_Ad1</t>
        </is>
      </c>
      <c r="F831" t="inlineStr">
        <is>
          <t>Natuf</t>
        </is>
      </c>
      <c r="G831" t="inlineStr">
        <is>
          <t>Lost</t>
        </is>
      </c>
      <c r="H831" s="39" t="str">
        <f>IF(ISNUMBER(MATCH(G831,QualityStatuses,0)),"Quality Lead","Non-Quality Lead")</f>
        <v>Non-Quality Lead</v>
      </c>
      <c r="I831" t="inlineStr">
        <is>
          <t>2026-10</t>
        </is>
      </c>
      <c r="J831" t="inlineStr">
        <is>
          <t>Wk of 2026-10-19</t>
        </is>
      </c>
      <c r="K831" t="inlineStr">
        <is>
          <t>Tejaswini Tarigopula</t>
        </is>
      </c>
      <c r="L831" t="inlineStr">
        <is>
          <t>Facebook</t>
        </is>
      </c>
      <c r="M831" t="inlineStr">
        <is>
          <t>Direct (campaign tagged in CRM)</t>
        </is>
      </c>
      <c r="N831" t="inlineStr">
        <is>
          <t>6adb9a2014bea97dd869f51e</t>
        </is>
      </c>
      <c r="O831" t="n">
        <v>1</v>
      </c>
      <c r="P831" s="40">
        <f>IF(A831="Lead",IF(ISNUMBER(MATCH(G831,QualityStatuses,0)),1,0),0)</f>
        <v>0</v>
      </c>
      <c r="Q831" s="40">
        <f>IF(A831="Lead",IF(G831="New Lead",0,1),0)</f>
        <v>1</v>
      </c>
      <c r="R831" s="40">
        <f>IF(A831="Lead",IF(G831="Lost",1,0),0)</f>
        <v>1</v>
      </c>
      <c r="S831" t="n">
        <v>2</v>
      </c>
      <c r="T831" t="n">
        <v>1</v>
      </c>
      <c r="U831" t="n">
        <v>0</v>
      </c>
      <c r="V831" t="n">
        <v>0</v>
      </c>
      <c r="W831" t="n">
        <v>0</v>
      </c>
      <c r="X831" t="n">
        <v>0</v>
      </c>
      <c r="Y831">
        <f>IF(AND(A831="Lead",COUNTIF(MetaCamps,C831)&gt;0),1,0)</f>
        <v>1</v>
      </c>
      <c r="Z831">
        <f>IF(Y831=1,P831,0)</f>
        <v>0</v>
      </c>
    </row>
    <row r="832">
      <c r="A832" t="inlineStr">
        <is>
          <t>Lead</t>
        </is>
      </c>
      <c r="B832" s="39" t="str">
        <f>IFERROR(INDEX(CampTypes,MATCH(C832,CampList,0)),"Unattributed")</f>
        <v>Old</v>
      </c>
      <c r="C832" t="inlineStr">
        <is>
          <t>E_Suresh_Natuf_Kiosk_07072026</t>
        </is>
      </c>
      <c r="D832" t="inlineStr">
        <is>
          <t>E_Suresh_Natuf_Kiosk_07072026_Adset5</t>
        </is>
      </c>
      <c r="E832" t="inlineStr">
        <is>
          <t>E_Hindi_Suresh_Natuf_Kiosk_07072026_Adset5_ad3 – Copy 2</t>
        </is>
      </c>
      <c r="F832" t="inlineStr">
        <is>
          <t>Natuf</t>
        </is>
      </c>
      <c r="G832" t="inlineStr">
        <is>
          <t>New Lead</t>
        </is>
      </c>
      <c r="H832" s="39" t="str">
        <f>IF(ISNUMBER(MATCH(G832,QualityStatuses,0)),"Quality Lead","Non-Quality Lead")</f>
        <v>Non-Quality Lead</v>
      </c>
      <c r="I832" t="inlineStr">
        <is>
          <t>2026-10</t>
        </is>
      </c>
      <c r="J832" t="inlineStr">
        <is>
          <t>Wk of 2026-10-19</t>
        </is>
      </c>
      <c r="K832" t="inlineStr">
        <is>
          <t>Omkar Navge</t>
        </is>
      </c>
      <c r="L832" t="inlineStr">
        <is>
          <t>Facebook</t>
        </is>
      </c>
      <c r="M832" t="inlineStr">
        <is>
          <t>Direct (campaign tagged in CRM)</t>
        </is>
      </c>
      <c r="N832" t="inlineStr">
        <is>
          <t>6adb98b49a58c32c21b8e358</t>
        </is>
      </c>
      <c r="O832" t="n">
        <v>1</v>
      </c>
      <c r="P832" s="40">
        <f>IF(A832="Lead",IF(ISNUMBER(MATCH(G832,QualityStatuses,0)),1,0),0)</f>
        <v>0</v>
      </c>
      <c r="Q832" s="40">
        <f>IF(A832="Lead",IF(G832="New Lead",0,1),0)</f>
        <v>0</v>
      </c>
      <c r="R832" s="40">
        <f>IF(A832="Lead",IF(G832="Lost",1,0),0)</f>
        <v>0</v>
      </c>
      <c r="S832" t="n">
        <v>0</v>
      </c>
      <c r="T832" t="n">
        <v>0</v>
      </c>
      <c r="U832" t="n">
        <v>0</v>
      </c>
      <c r="V832" t="n">
        <v>0</v>
      </c>
      <c r="W832" t="n">
        <v>0</v>
      </c>
      <c r="X832" t="n">
        <v>0</v>
      </c>
      <c r="Y832">
        <f>IF(AND(A832="Lead",COUNTIF(MetaCamps,C832)&gt;0),1,0)</f>
        <v>1</v>
      </c>
      <c r="Z832">
        <f>IF(Y832=1,P832,0)</f>
        <v>0</v>
      </c>
    </row>
    <row r="833">
      <c r="A833" t="inlineStr">
        <is>
          <t>Lead</t>
        </is>
      </c>
      <c r="B833" s="39" t="str">
        <f>IFERROR(INDEX(CampTypes,MATCH(C833,CampList,0)),"Unattributed")</f>
        <v>New</v>
      </c>
      <c r="C833" t="inlineStr">
        <is>
          <t>ABO | Natuf | Leads | Unit Franchise | India | Oct26 | V1</t>
        </is>
      </c>
      <c r="D833" t="inlineStr">
        <is>
          <t>Natuf | Business Owners | Tier1 + Growth Cities | Oct26 | V1</t>
        </is>
      </c>
      <c r="E833" t="inlineStr">
        <is>
          <t>Natuf | Reel | Brand Ambassador | Heard Of Owning A Cafe | V1</t>
        </is>
      </c>
      <c r="F833" t="inlineStr">
        <is>
          <t>In House Natuf</t>
        </is>
      </c>
      <c r="G833" t="inlineStr">
        <is>
          <t>New Lead</t>
        </is>
      </c>
      <c r="H833" s="39" t="str">
        <f>IF(ISNUMBER(MATCH(G833,QualityStatuses,0)),"Quality Lead","Non-Quality Lead")</f>
        <v>Non-Quality Lead</v>
      </c>
      <c r="I833" t="inlineStr">
        <is>
          <t>2026-10</t>
        </is>
      </c>
      <c r="J833" t="inlineStr">
        <is>
          <t>Wk of 2026-10-19</t>
        </is>
      </c>
      <c r="K833" t="inlineStr">
        <is>
          <t>Omkar Navge</t>
        </is>
      </c>
      <c r="L833" t="inlineStr">
        <is>
          <t>Facebook</t>
        </is>
      </c>
      <c r="M833" t="inlineStr">
        <is>
          <t>Direct (campaign tagged in CRM)</t>
        </is>
      </c>
      <c r="N833" t="inlineStr">
        <is>
          <t>6adb95b89eae4854a741a2d3</t>
        </is>
      </c>
      <c r="O833" t="n">
        <v>1</v>
      </c>
      <c r="P833" s="40">
        <f>IF(A833="Lead",IF(ISNUMBER(MATCH(G833,QualityStatuses,0)),1,0),0)</f>
        <v>0</v>
      </c>
      <c r="Q833" s="40">
        <f>IF(A833="Lead",IF(G833="New Lead",0,1),0)</f>
        <v>0</v>
      </c>
      <c r="R833" s="40">
        <f>IF(A833="Lead",IF(G833="Lost",1,0),0)</f>
        <v>0</v>
      </c>
      <c r="S833" t="n">
        <v>0</v>
      </c>
      <c r="T833" t="n">
        <v>0</v>
      </c>
      <c r="U833" t="n">
        <v>0</v>
      </c>
      <c r="V833" t="n">
        <v>0</v>
      </c>
      <c r="W833" t="n">
        <v>0</v>
      </c>
      <c r="X833" t="n">
        <v>0</v>
      </c>
      <c r="Y833">
        <f>IF(AND(A833="Lead",COUNTIF(MetaCamps,C833)&gt;0),1,0)</f>
        <v>1</v>
      </c>
      <c r="Z833">
        <f>IF(Y833=1,P833,0)</f>
        <v>0</v>
      </c>
    </row>
    <row r="834">
      <c r="A834" t="inlineStr">
        <is>
          <t>Lead</t>
        </is>
      </c>
      <c r="B834" s="39" t="str">
        <f>IFERROR(INDEX(CampTypes,MATCH(C834,CampList,0)),"Unattributed")</f>
        <v>Old</v>
      </c>
      <c r="C834" t="inlineStr">
        <is>
          <t>natuf_Kiosk_14072026_Hindi</t>
        </is>
      </c>
      <c r="D834" t="inlineStr">
        <is>
          <t>natuf_Kiosk_09102026</t>
        </is>
      </c>
      <c r="E834" t="inlineStr">
        <is>
          <t>natuf_Kiosk_14072026_ad set_ad1</t>
        </is>
      </c>
      <c r="F834" t="inlineStr">
        <is>
          <t>Natuf</t>
        </is>
      </c>
      <c r="G834" t="inlineStr">
        <is>
          <t>New Lead</t>
        </is>
      </c>
      <c r="H834" s="39" t="str">
        <f>IF(ISNUMBER(MATCH(G834,QualityStatuses,0)),"Quality Lead","Non-Quality Lead")</f>
        <v>Non-Quality Lead</v>
      </c>
      <c r="I834" t="inlineStr">
        <is>
          <t>2026-10</t>
        </is>
      </c>
      <c r="J834" t="inlineStr">
        <is>
          <t>Wk of 2026-10-19</t>
        </is>
      </c>
      <c r="K834" t="inlineStr">
        <is>
          <t>Omkar Navge</t>
        </is>
      </c>
      <c r="L834" t="inlineStr">
        <is>
          <t>Facebook</t>
        </is>
      </c>
      <c r="M834" t="inlineStr">
        <is>
          <t>Direct (campaign tagged in CRM)</t>
        </is>
      </c>
      <c r="N834" t="inlineStr">
        <is>
          <t>6adb959d6fe951bed8c4c06d</t>
        </is>
      </c>
      <c r="O834" t="n">
        <v>1</v>
      </c>
      <c r="P834" s="40">
        <f>IF(A834="Lead",IF(ISNUMBER(MATCH(G834,QualityStatuses,0)),1,0),0)</f>
        <v>0</v>
      </c>
      <c r="Q834" s="40">
        <f>IF(A834="Lead",IF(G834="New Lead",0,1),0)</f>
        <v>0</v>
      </c>
      <c r="R834" s="40">
        <f>IF(A834="Lead",IF(G834="Lost",1,0),0)</f>
        <v>0</v>
      </c>
      <c r="S834" t="n">
        <v>0</v>
      </c>
      <c r="T834" t="n">
        <v>0</v>
      </c>
      <c r="U834" t="n">
        <v>0</v>
      </c>
      <c r="V834" t="n">
        <v>0</v>
      </c>
      <c r="W834" t="n">
        <v>0</v>
      </c>
      <c r="X834" t="n">
        <v>0</v>
      </c>
      <c r="Y834">
        <f>IF(AND(A834="Lead",COUNTIF(MetaCamps,C834)&gt;0),1,0)</f>
        <v>1</v>
      </c>
      <c r="Z834">
        <f>IF(Y834=1,P834,0)</f>
        <v>0</v>
      </c>
    </row>
    <row r="835">
      <c r="A835" t="inlineStr">
        <is>
          <t>Lead</t>
        </is>
      </c>
      <c r="B835" s="39" t="str">
        <f>IFERROR(INDEX(CampTypes,MATCH(C835,CampList,0)),"Unattributed")</f>
        <v>New</v>
      </c>
      <c r="C835" t="inlineStr">
        <is>
          <t>ABO | Natuf | Leads | Unit Franchise | India | Oct26 | V1</t>
        </is>
      </c>
      <c r="D835" t="inlineStr">
        <is>
          <t>Natuf | Investors | Tier1 + Growth Cities | Oct26 | V1</t>
        </is>
      </c>
      <c r="E835" t="inlineStr">
        <is>
          <t>Natuf | Reel | Brand Ambassador | Heard Of Owning A Cafe | V1</t>
        </is>
      </c>
      <c r="F835" t="inlineStr">
        <is>
          <t>In House Natuf</t>
        </is>
      </c>
      <c r="G835" t="inlineStr">
        <is>
          <t>New Lead</t>
        </is>
      </c>
      <c r="H835" s="39" t="str">
        <f>IF(ISNUMBER(MATCH(G835,QualityStatuses,0)),"Quality Lead","Non-Quality Lead")</f>
        <v>Non-Quality Lead</v>
      </c>
      <c r="I835" t="inlineStr">
        <is>
          <t>2026-10</t>
        </is>
      </c>
      <c r="J835" t="inlineStr">
        <is>
          <t>Wk of 2026-10-19</t>
        </is>
      </c>
      <c r="K835" t="inlineStr">
        <is>
          <t>Omkar Navge</t>
        </is>
      </c>
      <c r="L835" t="inlineStr">
        <is>
          <t>Facebook</t>
        </is>
      </c>
      <c r="M835" t="inlineStr">
        <is>
          <t>Direct (campaign tagged in CRM)</t>
        </is>
      </c>
      <c r="N835" t="inlineStr">
        <is>
          <t>6adb9519aa33c0f0acd00ed0</t>
        </is>
      </c>
      <c r="O835" t="n">
        <v>1</v>
      </c>
      <c r="P835" s="40">
        <f>IF(A835="Lead",IF(ISNUMBER(MATCH(G835,QualityStatuses,0)),1,0),0)</f>
        <v>0</v>
      </c>
      <c r="Q835" s="40">
        <f>IF(A835="Lead",IF(G835="New Lead",0,1),0)</f>
        <v>0</v>
      </c>
      <c r="R835" s="40">
        <f>IF(A835="Lead",IF(G835="Lost",1,0),0)</f>
        <v>0</v>
      </c>
      <c r="S835" t="n">
        <v>0</v>
      </c>
      <c r="T835" t="n">
        <v>0</v>
      </c>
      <c r="U835" t="n">
        <v>0</v>
      </c>
      <c r="V835" t="n">
        <v>0</v>
      </c>
      <c r="W835" t="n">
        <v>0</v>
      </c>
      <c r="X835" t="n">
        <v>0</v>
      </c>
      <c r="Y835">
        <f>IF(AND(A835="Lead",COUNTIF(MetaCamps,C835)&gt;0),1,0)</f>
        <v>1</v>
      </c>
      <c r="Z835">
        <f>IF(Y835=1,P835,0)</f>
        <v>0</v>
      </c>
    </row>
    <row r="836">
      <c r="A836" t="inlineStr">
        <is>
          <t>Lead</t>
        </is>
      </c>
      <c r="B836" s="39" t="str">
        <f>IFERROR(INDEX(CampTypes,MATCH(C836,CampList,0)),"Unattributed")</f>
        <v>New</v>
      </c>
      <c r="C836" t="inlineStr">
        <is>
          <t>ABO | Natuf | Leads | Master Franchise | India | Oct26 | V1</t>
        </is>
      </c>
      <c r="D836" t="inlineStr">
        <is>
          <t>Natuf | LAL 1% | India | Jul26 | V1</t>
        </is>
      </c>
      <c r="E836" t="inlineStr">
        <is>
          <t>Natuf | Static | Become A Levantine Food | V1</t>
        </is>
      </c>
      <c r="F836" t="inlineStr">
        <is>
          <t>Natuf_MF</t>
        </is>
      </c>
      <c r="G836" t="inlineStr">
        <is>
          <t>Attempt 1</t>
        </is>
      </c>
      <c r="H836" s="39" t="str">
        <f>IF(ISNUMBER(MATCH(G836,QualityStatuses,0)),"Quality Lead","Non-Quality Lead")</f>
        <v>Non-Quality Lead</v>
      </c>
      <c r="I836" t="inlineStr">
        <is>
          <t>2026-10</t>
        </is>
      </c>
      <c r="J836" t="inlineStr">
        <is>
          <t>Wk of 2026-10-19</t>
        </is>
      </c>
      <c r="K836" t="inlineStr">
        <is>
          <t>Tejaswini Tarigopula</t>
        </is>
      </c>
      <c r="L836" t="inlineStr">
        <is>
          <t>Facebook</t>
        </is>
      </c>
      <c r="M836" t="inlineStr">
        <is>
          <t>Direct (campaign tagged in CRM)</t>
        </is>
      </c>
      <c r="N836" t="inlineStr">
        <is>
          <t>6adb94f79209cadac358a09d</t>
        </is>
      </c>
      <c r="O836" t="n">
        <v>1</v>
      </c>
      <c r="P836" s="40">
        <f>IF(A836="Lead",IF(ISNUMBER(MATCH(G836,QualityStatuses,0)),1,0),0)</f>
        <v>0</v>
      </c>
      <c r="Q836" s="40">
        <f>IF(A836="Lead",IF(G836="New Lead",0,1),0)</f>
        <v>1</v>
      </c>
      <c r="R836" s="40">
        <f>IF(A836="Lead",IF(G836="Lost",1,0),0)</f>
        <v>0</v>
      </c>
      <c r="S836" t="n">
        <v>1</v>
      </c>
      <c r="T836" t="n">
        <v>0</v>
      </c>
      <c r="U836" t="n">
        <v>0</v>
      </c>
      <c r="V836" t="n">
        <v>0</v>
      </c>
      <c r="W836" t="n">
        <v>0</v>
      </c>
      <c r="X836" t="n">
        <v>0</v>
      </c>
      <c r="Y836">
        <f>IF(AND(A836="Lead",COUNTIF(MetaCamps,C836)&gt;0),1,0)</f>
        <v>1</v>
      </c>
      <c r="Z836">
        <f>IF(Y836=1,P836,0)</f>
        <v>0</v>
      </c>
    </row>
    <row r="837">
      <c r="A837" t="inlineStr">
        <is>
          <t>Lead</t>
        </is>
      </c>
      <c r="B837" s="39" t="str">
        <f>IFERROR(INDEX(CampTypes,MATCH(C837,CampList,0)),"Unattributed")</f>
        <v>New</v>
      </c>
      <c r="C837" t="inlineStr">
        <is>
          <t>ABO | Natuf | Leads | Unit Franchise | India | Oct26 | V1</t>
        </is>
      </c>
      <c r="D837" t="inlineStr">
        <is>
          <t>Natuf | LAL 1% | India | Jul26 | V1</t>
        </is>
      </c>
      <c r="E837" t="inlineStr">
        <is>
          <t>Natuf | Reel | Brand Ambassador | Heard Of Owning A Cafe | V1</t>
        </is>
      </c>
      <c r="F837" t="inlineStr">
        <is>
          <t>In House Natuf</t>
        </is>
      </c>
      <c r="G837" t="inlineStr">
        <is>
          <t>Lost</t>
        </is>
      </c>
      <c r="H837" s="39" t="str">
        <f>IF(ISNUMBER(MATCH(G837,QualityStatuses,0)),"Quality Lead","Non-Quality Lead")</f>
        <v>Non-Quality Lead</v>
      </c>
      <c r="I837" t="inlineStr">
        <is>
          <t>2026-10</t>
        </is>
      </c>
      <c r="J837" t="inlineStr">
        <is>
          <t>Wk of 2026-10-19</t>
        </is>
      </c>
      <c r="K837" t="inlineStr">
        <is>
          <t>Vikas Pathak</t>
        </is>
      </c>
      <c r="L837" t="inlineStr">
        <is>
          <t>Facebook</t>
        </is>
      </c>
      <c r="M837" t="inlineStr">
        <is>
          <t>Direct (campaign tagged in CRM)</t>
        </is>
      </c>
      <c r="N837" t="inlineStr">
        <is>
          <t>6adb93c539384669d72f9020</t>
        </is>
      </c>
      <c r="O837" t="n">
        <v>1</v>
      </c>
      <c r="P837" s="40">
        <f>IF(A837="Lead",IF(ISNUMBER(MATCH(G837,QualityStatuses,0)),1,0),0)</f>
        <v>0</v>
      </c>
      <c r="Q837" s="40">
        <f>IF(A837="Lead",IF(G837="New Lead",0,1),0)</f>
        <v>1</v>
      </c>
      <c r="R837" s="40">
        <f>IF(A837="Lead",IF(G837="Lost",1,0),0)</f>
        <v>1</v>
      </c>
      <c r="S837" t="n">
        <v>1</v>
      </c>
      <c r="T837" t="n">
        <v>0</v>
      </c>
      <c r="U837" t="n">
        <v>0</v>
      </c>
      <c r="V837" t="n">
        <v>0</v>
      </c>
      <c r="W837" t="n">
        <v>0</v>
      </c>
      <c r="X837" t="n">
        <v>0</v>
      </c>
      <c r="Y837">
        <f>IF(AND(A837="Lead",COUNTIF(MetaCamps,C837)&gt;0),1,0)</f>
        <v>1</v>
      </c>
      <c r="Z837">
        <f>IF(Y837=1,P837,0)</f>
        <v>0</v>
      </c>
    </row>
    <row r="838">
      <c r="A838" t="inlineStr">
        <is>
          <t>Lead</t>
        </is>
      </c>
      <c r="B838" s="39" t="str">
        <f>IFERROR(INDEX(CampTypes,MATCH(C838,CampList,0)),"Unattributed")</f>
        <v>New</v>
      </c>
      <c r="C838" t="inlineStr">
        <is>
          <t>ABO | Natuf | Leads | Unit Franchise | India | Oct26 | V1</t>
        </is>
      </c>
      <c r="D838" t="inlineStr">
        <is>
          <t>Natuf | LAL 1% | India | Jul26 | V1</t>
        </is>
      </c>
      <c r="E838" t="inlineStr">
        <is>
          <t>Natuf | Reel | Brand Ambassador | Heard Of Owning A Cafe | V1</t>
        </is>
      </c>
      <c r="F838" t="inlineStr">
        <is>
          <t>In House Natuf</t>
        </is>
      </c>
      <c r="G838" t="inlineStr">
        <is>
          <t>Details Shared</t>
        </is>
      </c>
      <c r="H838" s="39" t="str">
        <f>IF(ISNUMBER(MATCH(G838,QualityStatuses,0)),"Quality Lead","Non-Quality Lead")</f>
        <v>Quality Lead</v>
      </c>
      <c r="I838" t="inlineStr">
        <is>
          <t>2026-10</t>
        </is>
      </c>
      <c r="J838" t="inlineStr">
        <is>
          <t>Wk of 2026-10-19</t>
        </is>
      </c>
      <c r="K838" t="inlineStr">
        <is>
          <t>Vikas Pathak</t>
        </is>
      </c>
      <c r="L838" t="inlineStr">
        <is>
          <t>Facebook</t>
        </is>
      </c>
      <c r="M838" t="inlineStr">
        <is>
          <t>Direct (campaign tagged in CRM)</t>
        </is>
      </c>
      <c r="N838" t="inlineStr">
        <is>
          <t>6adb92db9eae4854a7419d06</t>
        </is>
      </c>
      <c r="O838" t="n">
        <v>1</v>
      </c>
      <c r="P838" s="40">
        <f>IF(A838="Lead",IF(ISNUMBER(MATCH(G838,QualityStatuses,0)),1,0),0)</f>
        <v>1</v>
      </c>
      <c r="Q838" s="40">
        <f>IF(A838="Lead",IF(G838="New Lead",0,1),0)</f>
        <v>1</v>
      </c>
      <c r="R838" s="40">
        <f>IF(A838="Lead",IF(G838="Lost",1,0),0)</f>
        <v>0</v>
      </c>
      <c r="S838" t="n">
        <v>1</v>
      </c>
      <c r="T838" t="n">
        <v>1</v>
      </c>
      <c r="U838" t="n">
        <v>0</v>
      </c>
      <c r="V838" t="n">
        <v>0</v>
      </c>
      <c r="W838" t="n">
        <v>0</v>
      </c>
      <c r="X838" t="n">
        <v>0</v>
      </c>
      <c r="Y838">
        <f>IF(AND(A838="Lead",COUNTIF(MetaCamps,C838)&gt;0),1,0)</f>
        <v>1</v>
      </c>
      <c r="Z838">
        <f>IF(Y838=1,P838,0)</f>
        <v>1</v>
      </c>
    </row>
    <row r="839">
      <c r="A839" t="inlineStr">
        <is>
          <t>Lead</t>
        </is>
      </c>
      <c r="B839" s="39" t="str">
        <f>IFERROR(INDEX(CampTypes,MATCH(C839,CampList,0)),"Unattributed")</f>
        <v>Old</v>
      </c>
      <c r="C839" t="inlineStr">
        <is>
          <t>E_Suresh_Natuf_Kiosk_07072026</t>
        </is>
      </c>
      <c r="D839" t="inlineStr">
        <is>
          <t>E_Suresh_Natuf_Kiosk_07072026_Adset5</t>
        </is>
      </c>
      <c r="E839" t="inlineStr">
        <is>
          <t>E_Hindi_Suresh_Natuf_Kiosk_07072026_Adset5_ad3 – Copy 2</t>
        </is>
      </c>
      <c r="F839" t="inlineStr">
        <is>
          <t>Natuf</t>
        </is>
      </c>
      <c r="G839" t="inlineStr">
        <is>
          <t>Connected</t>
        </is>
      </c>
      <c r="H839" s="39" t="str">
        <f>IF(ISNUMBER(MATCH(G839,QualityStatuses,0)),"Quality Lead","Non-Quality Lead")</f>
        <v>Non-Quality Lead</v>
      </c>
      <c r="I839" t="inlineStr">
        <is>
          <t>2026-10</t>
        </is>
      </c>
      <c r="J839" t="inlineStr">
        <is>
          <t>Wk of 2026-10-19</t>
        </is>
      </c>
      <c r="K839" t="inlineStr">
        <is>
          <t>Tejaswini Tarigopula</t>
        </is>
      </c>
      <c r="L839" t="inlineStr">
        <is>
          <t>Facebook</t>
        </is>
      </c>
      <c r="M839" t="inlineStr">
        <is>
          <t>Direct (campaign tagged in CRM)</t>
        </is>
      </c>
      <c r="N839" t="inlineStr">
        <is>
          <t>6adb9266cbbfed5eed0c5a4e</t>
        </is>
      </c>
      <c r="O839" t="n">
        <v>1</v>
      </c>
      <c r="P839" s="40">
        <f>IF(A839="Lead",IF(ISNUMBER(MATCH(G839,QualityStatuses,0)),1,0),0)</f>
        <v>0</v>
      </c>
      <c r="Q839" s="40">
        <f>IF(A839="Lead",IF(G839="New Lead",0,1),0)</f>
        <v>1</v>
      </c>
      <c r="R839" s="40">
        <f>IF(A839="Lead",IF(G839="Lost",1,0),0)</f>
        <v>0</v>
      </c>
      <c r="S839" t="n">
        <v>2</v>
      </c>
      <c r="T839" t="n">
        <v>2</v>
      </c>
      <c r="U839" t="n">
        <v>0</v>
      </c>
      <c r="V839" t="n">
        <v>0</v>
      </c>
      <c r="W839" t="n">
        <v>0</v>
      </c>
      <c r="X839" t="n">
        <v>0</v>
      </c>
      <c r="Y839">
        <f>IF(AND(A839="Lead",COUNTIF(MetaCamps,C839)&gt;0),1,0)</f>
        <v>1</v>
      </c>
      <c r="Z839">
        <f>IF(Y839=1,P839,0)</f>
        <v>0</v>
      </c>
    </row>
    <row r="840">
      <c r="A840" t="inlineStr">
        <is>
          <t>Lead</t>
        </is>
      </c>
      <c r="B840" s="39" t="str">
        <f>IFERROR(INDEX(CampTypes,MATCH(C840,CampList,0)),"Unattributed")</f>
        <v>Old</v>
      </c>
      <c r="C840" t="inlineStr">
        <is>
          <t>natuf_Kiosk_14072026_Hindi</t>
        </is>
      </c>
      <c r="D840" t="inlineStr">
        <is>
          <t>natuf_Kiosk_23092026_ad set3</t>
        </is>
      </c>
      <c r="E840" t="inlineStr">
        <is>
          <t>natuf_Kiosk_23092026_ad set3_ad1</t>
        </is>
      </c>
      <c r="F840" t="inlineStr">
        <is>
          <t>Natuf</t>
        </is>
      </c>
      <c r="G840" t="inlineStr">
        <is>
          <t>New Lead</t>
        </is>
      </c>
      <c r="H840" s="39" t="str">
        <f>IF(ISNUMBER(MATCH(G840,QualityStatuses,0)),"Quality Lead","Non-Quality Lead")</f>
        <v>Non-Quality Lead</v>
      </c>
      <c r="I840" t="inlineStr">
        <is>
          <t>2026-10</t>
        </is>
      </c>
      <c r="J840" t="inlineStr">
        <is>
          <t>Wk of 2026-10-19</t>
        </is>
      </c>
      <c r="K840" t="inlineStr">
        <is>
          <t>(Unassigned)</t>
        </is>
      </c>
      <c r="L840" t="inlineStr">
        <is>
          <t>Facebook</t>
        </is>
      </c>
      <c r="M840" t="inlineStr">
        <is>
          <t>Direct (campaign tagged in CRM)</t>
        </is>
      </c>
      <c r="N840" t="inlineStr">
        <is>
          <t>6adb92554fd2b5cc05e7d732</t>
        </is>
      </c>
      <c r="O840" t="n">
        <v>1</v>
      </c>
      <c r="P840" s="40">
        <f>IF(A840="Lead",IF(ISNUMBER(MATCH(G840,QualityStatuses,0)),1,0),0)</f>
        <v>0</v>
      </c>
      <c r="Q840" s="40">
        <f>IF(A840="Lead",IF(G840="New Lead",0,1),0)</f>
        <v>0</v>
      </c>
      <c r="R840" s="40">
        <f>IF(A840="Lead",IF(G840="Lost",1,0),0)</f>
        <v>0</v>
      </c>
      <c r="S840" t="n">
        <v>0</v>
      </c>
      <c r="T840" t="n">
        <v>0</v>
      </c>
      <c r="U840" t="n">
        <v>0</v>
      </c>
      <c r="V840" t="n">
        <v>0</v>
      </c>
      <c r="W840" t="n">
        <v>0</v>
      </c>
      <c r="X840" t="n">
        <v>0</v>
      </c>
      <c r="Y840">
        <f>IF(AND(A840="Lead",COUNTIF(MetaCamps,C840)&gt;0),1,0)</f>
        <v>1</v>
      </c>
      <c r="Z840">
        <f>IF(Y840=1,P840,0)</f>
        <v>0</v>
      </c>
    </row>
    <row r="841">
      <c r="A841" t="inlineStr">
        <is>
          <t>Lead</t>
        </is>
      </c>
      <c r="B841" s="39" t="str">
        <f>IFERROR(INDEX(CampTypes,MATCH(C841,CampList,0)),"Unattributed")</f>
        <v>Old</v>
      </c>
      <c r="C841" t="inlineStr">
        <is>
          <t>natuf_Kiosk_14072026_Hindi</t>
        </is>
      </c>
      <c r="D841" t="inlineStr">
        <is>
          <t>natuf_Kiosk_14072026_Highest-converting industries</t>
        </is>
      </c>
      <c r="E841" t="inlineStr">
        <is>
          <t>natuf_Kiosk_14072026_ad set_ad1</t>
        </is>
      </c>
      <c r="F841" t="inlineStr">
        <is>
          <t>Natuf</t>
        </is>
      </c>
      <c r="G841" t="inlineStr">
        <is>
          <t>Attempt 1</t>
        </is>
      </c>
      <c r="H841" s="39" t="str">
        <f>IF(ISNUMBER(MATCH(G841,QualityStatuses,0)),"Quality Lead","Non-Quality Lead")</f>
        <v>Non-Quality Lead</v>
      </c>
      <c r="I841" t="inlineStr">
        <is>
          <t>2026-10</t>
        </is>
      </c>
      <c r="J841" t="inlineStr">
        <is>
          <t>Wk of 2026-10-19</t>
        </is>
      </c>
      <c r="K841" t="inlineStr">
        <is>
          <t>Tejaswini Tarigopula</t>
        </is>
      </c>
      <c r="L841" t="inlineStr">
        <is>
          <t>Facebook</t>
        </is>
      </c>
      <c r="M841" t="inlineStr">
        <is>
          <t>Direct (campaign tagged in CRM)</t>
        </is>
      </c>
      <c r="N841" t="inlineStr">
        <is>
          <t>6adb92388ff63f39c6219030</t>
        </is>
      </c>
      <c r="O841" t="n">
        <v>1</v>
      </c>
      <c r="P841" s="40">
        <f>IF(A841="Lead",IF(ISNUMBER(MATCH(G841,QualityStatuses,0)),1,0),0)</f>
        <v>0</v>
      </c>
      <c r="Q841" s="40">
        <f>IF(A841="Lead",IF(G841="New Lead",0,1),0)</f>
        <v>1</v>
      </c>
      <c r="R841" s="40">
        <f>IF(A841="Lead",IF(G841="Lost",1,0),0)</f>
        <v>0</v>
      </c>
      <c r="S841" t="n">
        <v>1</v>
      </c>
      <c r="T841" t="n">
        <v>0</v>
      </c>
      <c r="U841" t="n">
        <v>0</v>
      </c>
      <c r="V841" t="n">
        <v>0</v>
      </c>
      <c r="W841" t="n">
        <v>0</v>
      </c>
      <c r="X841" t="n">
        <v>0</v>
      </c>
      <c r="Y841">
        <f>IF(AND(A841="Lead",COUNTIF(MetaCamps,C841)&gt;0),1,0)</f>
        <v>1</v>
      </c>
      <c r="Z841">
        <f>IF(Y841=1,P841,0)</f>
        <v>0</v>
      </c>
    </row>
    <row r="842">
      <c r="A842" t="inlineStr">
        <is>
          <t>Lead</t>
        </is>
      </c>
      <c r="B842" s="39" t="str">
        <f>IFERROR(INDEX(CampTypes,MATCH(C842,CampList,0)),"Unattributed")</f>
        <v>New</v>
      </c>
      <c r="C842" t="inlineStr">
        <is>
          <t>ABO | Natuf | Leads | Unit Franchise | India | Oct26 | V1</t>
        </is>
      </c>
      <c r="D842" t="inlineStr">
        <is>
          <t>Natuf | Broad | Tier1 + Growth Cities | Oct26 | V1</t>
        </is>
      </c>
      <c r="E842" t="inlineStr">
        <is>
          <t>Natuf | Reel | Brand Ambassador | Heard Of Owning A Cafe | V1</t>
        </is>
      </c>
      <c r="F842" t="inlineStr">
        <is>
          <t>In House Natuf</t>
        </is>
      </c>
      <c r="G842" t="inlineStr">
        <is>
          <t>New Lead</t>
        </is>
      </c>
      <c r="H842" s="39" t="str">
        <f>IF(ISNUMBER(MATCH(G842,QualityStatuses,0)),"Quality Lead","Non-Quality Lead")</f>
        <v>Non-Quality Lead</v>
      </c>
      <c r="I842" t="inlineStr">
        <is>
          <t>2026-10</t>
        </is>
      </c>
      <c r="J842" t="inlineStr">
        <is>
          <t>Wk of 2026-10-19</t>
        </is>
      </c>
      <c r="K842" t="inlineStr">
        <is>
          <t>(Unassigned)</t>
        </is>
      </c>
      <c r="L842" t="inlineStr">
        <is>
          <t>Facebook</t>
        </is>
      </c>
      <c r="M842" t="inlineStr">
        <is>
          <t>Direct (campaign tagged in CRM)</t>
        </is>
      </c>
      <c r="N842" t="inlineStr">
        <is>
          <t>6adb90c12562b96666c988a3</t>
        </is>
      </c>
      <c r="O842" t="n">
        <v>1</v>
      </c>
      <c r="P842" s="40">
        <f>IF(A842="Lead",IF(ISNUMBER(MATCH(G842,QualityStatuses,0)),1,0),0)</f>
        <v>0</v>
      </c>
      <c r="Q842" s="40">
        <f>IF(A842="Lead",IF(G842="New Lead",0,1),0)</f>
        <v>0</v>
      </c>
      <c r="R842" s="40">
        <f>IF(A842="Lead",IF(G842="Lost",1,0),0)</f>
        <v>0</v>
      </c>
      <c r="S842" t="n">
        <v>0</v>
      </c>
      <c r="T842" t="n">
        <v>0</v>
      </c>
      <c r="U842" t="n">
        <v>0</v>
      </c>
      <c r="V842" t="n">
        <v>0</v>
      </c>
      <c r="W842" t="n">
        <v>0</v>
      </c>
      <c r="X842" t="n">
        <v>0</v>
      </c>
      <c r="Y842">
        <f>IF(AND(A842="Lead",COUNTIF(MetaCamps,C842)&gt;0),1,0)</f>
        <v>1</v>
      </c>
      <c r="Z842">
        <f>IF(Y842=1,P842,0)</f>
        <v>0</v>
      </c>
    </row>
    <row r="843">
      <c r="A843" t="inlineStr">
        <is>
          <t>Lead</t>
        </is>
      </c>
      <c r="B843" s="39" t="str">
        <f>IFERROR(INDEX(CampTypes,MATCH(C843,CampList,0)),"Unattributed")</f>
        <v>Old</v>
      </c>
      <c r="C843" t="inlineStr">
        <is>
          <t>natuf_Kiosk_14072026_Hindi</t>
        </is>
      </c>
      <c r="D843" t="inlineStr">
        <is>
          <t>natuf_Kiosk_09102026</t>
        </is>
      </c>
      <c r="E843" t="inlineStr">
        <is>
          <t>natuf_Kiosk_14072026_ad set_ad1</t>
        </is>
      </c>
      <c r="F843" t="inlineStr">
        <is>
          <t>Natuf</t>
        </is>
      </c>
      <c r="G843" t="inlineStr">
        <is>
          <t>New Lead</t>
        </is>
      </c>
      <c r="H843" s="39" t="str">
        <f>IF(ISNUMBER(MATCH(G843,QualityStatuses,0)),"Quality Lead","Non-Quality Lead")</f>
        <v>Non-Quality Lead</v>
      </c>
      <c r="I843" t="inlineStr">
        <is>
          <t>2026-10</t>
        </is>
      </c>
      <c r="J843" t="inlineStr">
        <is>
          <t>Wk of 2026-10-19</t>
        </is>
      </c>
      <c r="K843" t="inlineStr">
        <is>
          <t>(Unassigned)</t>
        </is>
      </c>
      <c r="L843" t="inlineStr">
        <is>
          <t>Facebook</t>
        </is>
      </c>
      <c r="M843" t="inlineStr">
        <is>
          <t>Direct (campaign tagged in CRM)</t>
        </is>
      </c>
      <c r="N843" t="inlineStr">
        <is>
          <t>6adb90a6b2a20f7579d18d31</t>
        </is>
      </c>
      <c r="O843" t="n">
        <v>1</v>
      </c>
      <c r="P843" s="40">
        <f>IF(A843="Lead",IF(ISNUMBER(MATCH(G843,QualityStatuses,0)),1,0),0)</f>
        <v>0</v>
      </c>
      <c r="Q843" s="40">
        <f>IF(A843="Lead",IF(G843="New Lead",0,1),0)</f>
        <v>0</v>
      </c>
      <c r="R843" s="40">
        <f>IF(A843="Lead",IF(G843="Lost",1,0),0)</f>
        <v>0</v>
      </c>
      <c r="S843" t="n">
        <v>0</v>
      </c>
      <c r="T843" t="n">
        <v>0</v>
      </c>
      <c r="U843" t="n">
        <v>0</v>
      </c>
      <c r="V843" t="n">
        <v>0</v>
      </c>
      <c r="W843" t="n">
        <v>0</v>
      </c>
      <c r="X843" t="n">
        <v>0</v>
      </c>
      <c r="Y843">
        <f>IF(AND(A843="Lead",COUNTIF(MetaCamps,C843)&gt;0),1,0)</f>
        <v>1</v>
      </c>
      <c r="Z843">
        <f>IF(Y843=1,P843,0)</f>
        <v>0</v>
      </c>
    </row>
    <row r="844">
      <c r="A844" t="inlineStr">
        <is>
          <t>Lead</t>
        </is>
      </c>
      <c r="B844" s="39" t="str">
        <f>IFERROR(INDEX(CampTypes,MATCH(C844,CampList,0)),"Unattributed")</f>
        <v>Old</v>
      </c>
      <c r="C844" t="inlineStr">
        <is>
          <t>E_Suresh_Natuf_Kiosk_07072026</t>
        </is>
      </c>
      <c r="D844" t="inlineStr">
        <is>
          <t>E_Suresh_Natuf_Kiosk_07072026_Adset5</t>
        </is>
      </c>
      <c r="E844" t="inlineStr">
        <is>
          <t>E_Hindi_Suresh_Natuf_Kiosk_07072026_Adset5_ad3 – Copy 2</t>
        </is>
      </c>
      <c r="F844" t="inlineStr">
        <is>
          <t>Natuf</t>
        </is>
      </c>
      <c r="G844" t="inlineStr">
        <is>
          <t>New Lead</t>
        </is>
      </c>
      <c r="H844" s="39" t="str">
        <f>IF(ISNUMBER(MATCH(G844,QualityStatuses,0)),"Quality Lead","Non-Quality Lead")</f>
        <v>Non-Quality Lead</v>
      </c>
      <c r="I844" t="inlineStr">
        <is>
          <t>2026-10</t>
        </is>
      </c>
      <c r="J844" t="inlineStr">
        <is>
          <t>Wk of 2026-10-19</t>
        </is>
      </c>
      <c r="K844" t="inlineStr">
        <is>
          <t>(Unassigned)</t>
        </is>
      </c>
      <c r="L844" t="inlineStr">
        <is>
          <t>Facebook</t>
        </is>
      </c>
      <c r="M844" t="inlineStr">
        <is>
          <t>Direct (campaign tagged in CRM)</t>
        </is>
      </c>
      <c r="N844" t="inlineStr">
        <is>
          <t>6adb8f444fd2b5cc05e7d555</t>
        </is>
      </c>
      <c r="O844" t="n">
        <v>1</v>
      </c>
      <c r="P844" s="40">
        <f>IF(A844="Lead",IF(ISNUMBER(MATCH(G844,QualityStatuses,0)),1,0),0)</f>
        <v>0</v>
      </c>
      <c r="Q844" s="40">
        <f>IF(A844="Lead",IF(G844="New Lead",0,1),0)</f>
        <v>0</v>
      </c>
      <c r="R844" s="40">
        <f>IF(A844="Lead",IF(G844="Lost",1,0),0)</f>
        <v>0</v>
      </c>
      <c r="S844" t="n">
        <v>0</v>
      </c>
      <c r="T844" t="n">
        <v>0</v>
      </c>
      <c r="U844" t="n">
        <v>0</v>
      </c>
      <c r="V844" t="n">
        <v>0</v>
      </c>
      <c r="W844" t="n">
        <v>0</v>
      </c>
      <c r="X844" t="n">
        <v>0</v>
      </c>
      <c r="Y844">
        <f>IF(AND(A844="Lead",COUNTIF(MetaCamps,C844)&gt;0),1,0)</f>
        <v>1</v>
      </c>
      <c r="Z844">
        <f>IF(Y844=1,P844,0)</f>
        <v>0</v>
      </c>
    </row>
    <row r="845">
      <c r="A845" t="inlineStr">
        <is>
          <t>Lead</t>
        </is>
      </c>
      <c r="B845" s="39" t="str">
        <f>IFERROR(INDEX(CampTypes,MATCH(C845,CampList,0)),"Unattributed")</f>
        <v>New</v>
      </c>
      <c r="C845" t="inlineStr">
        <is>
          <t>ABO | Natuf | Leads | Unit Franchise | India | Oct26 | V1</t>
        </is>
      </c>
      <c r="D845" t="inlineStr">
        <is>
          <t>Natuf | Investors | Tier1 + Growth Cities | Oct26 | V1</t>
        </is>
      </c>
      <c r="E845" t="inlineStr">
        <is>
          <t>Natuf | Reel | Brand Ambassador | Heard Of Owning A Cafe | V1</t>
        </is>
      </c>
      <c r="F845" t="inlineStr">
        <is>
          <t>In House Natuf</t>
        </is>
      </c>
      <c r="G845" t="inlineStr">
        <is>
          <t>Lost</t>
        </is>
      </c>
      <c r="H845" s="39" t="str">
        <f>IF(ISNUMBER(MATCH(G845,QualityStatuses,0)),"Quality Lead","Non-Quality Lead")</f>
        <v>Non-Quality Lead</v>
      </c>
      <c r="I845" t="inlineStr">
        <is>
          <t>2026-10</t>
        </is>
      </c>
      <c r="J845" t="inlineStr">
        <is>
          <t>Wk of 2026-10-19</t>
        </is>
      </c>
      <c r="K845" t="inlineStr">
        <is>
          <t>Vikas Pathak</t>
        </is>
      </c>
      <c r="L845" t="inlineStr">
        <is>
          <t>Facebook</t>
        </is>
      </c>
      <c r="M845" t="inlineStr">
        <is>
          <t>Direct (campaign tagged in CRM)</t>
        </is>
      </c>
      <c r="N845" t="inlineStr">
        <is>
          <t>6adb8ae2d772dda0ef37c7d0</t>
        </is>
      </c>
      <c r="O845" t="n">
        <v>1</v>
      </c>
      <c r="P845" s="40">
        <f>IF(A845="Lead",IF(ISNUMBER(MATCH(G845,QualityStatuses,0)),1,0),0)</f>
        <v>0</v>
      </c>
      <c r="Q845" s="40">
        <f>IF(A845="Lead",IF(G845="New Lead",0,1),0)</f>
        <v>1</v>
      </c>
      <c r="R845" s="40">
        <f>IF(A845="Lead",IF(G845="Lost",1,0),0)</f>
        <v>1</v>
      </c>
      <c r="S845" t="n">
        <v>3</v>
      </c>
      <c r="T845" t="n">
        <v>1</v>
      </c>
      <c r="U845" t="n">
        <v>0</v>
      </c>
      <c r="V845" t="n">
        <v>0</v>
      </c>
      <c r="W845" t="n">
        <v>0</v>
      </c>
      <c r="X845" t="n">
        <v>0</v>
      </c>
      <c r="Y845">
        <f>IF(AND(A845="Lead",COUNTIF(MetaCamps,C845)&gt;0),1,0)</f>
        <v>1</v>
      </c>
      <c r="Z845">
        <f>IF(Y845=1,P845,0)</f>
        <v>0</v>
      </c>
    </row>
    <row r="846">
      <c r="A846" t="inlineStr">
        <is>
          <t>Lead</t>
        </is>
      </c>
      <c r="B846" s="39" t="str">
        <f>IFERROR(INDEX(CampTypes,MATCH(C846,CampList,0)),"Unattributed")</f>
        <v>Old</v>
      </c>
      <c r="C846" t="inlineStr">
        <is>
          <t>E_Natuf_Generic_13082026</t>
        </is>
      </c>
      <c r="D846" t="inlineStr">
        <is>
          <t>E_Natuf_Generic_13082026_Adset1</t>
        </is>
      </c>
      <c r="E846" t="inlineStr">
        <is>
          <t>E_Natuf_Generic_13082026_Adset1_Ad1</t>
        </is>
      </c>
      <c r="F846" t="inlineStr">
        <is>
          <t>Natuf</t>
        </is>
      </c>
      <c r="G846" t="inlineStr">
        <is>
          <t>Connected</t>
        </is>
      </c>
      <c r="H846" s="39" t="str">
        <f>IF(ISNUMBER(MATCH(G846,QualityStatuses,0)),"Quality Lead","Non-Quality Lead")</f>
        <v>Non-Quality Lead</v>
      </c>
      <c r="I846" t="inlineStr">
        <is>
          <t>2026-10</t>
        </is>
      </c>
      <c r="J846" t="inlineStr">
        <is>
          <t>Wk of 2026-10-19</t>
        </is>
      </c>
      <c r="K846" t="inlineStr">
        <is>
          <t>Tejaswini Tarigopula</t>
        </is>
      </c>
      <c r="L846" t="inlineStr">
        <is>
          <t>Facebook</t>
        </is>
      </c>
      <c r="M846" t="inlineStr">
        <is>
          <t>Direct (campaign tagged in CRM)</t>
        </is>
      </c>
      <c r="N846" t="inlineStr">
        <is>
          <t>6adb899572df1f0866e2e402</t>
        </is>
      </c>
      <c r="O846" t="n">
        <v>1</v>
      </c>
      <c r="P846" s="40">
        <f>IF(A846="Lead",IF(ISNUMBER(MATCH(G846,QualityStatuses,0)),1,0),0)</f>
        <v>0</v>
      </c>
      <c r="Q846" s="40">
        <f>IF(A846="Lead",IF(G846="New Lead",0,1),0)</f>
        <v>1</v>
      </c>
      <c r="R846" s="40">
        <f>IF(A846="Lead",IF(G846="Lost",1,0),0)</f>
        <v>0</v>
      </c>
      <c r="S846" t="n">
        <v>5</v>
      </c>
      <c r="T846" t="n">
        <v>2</v>
      </c>
      <c r="U846" t="n">
        <v>0</v>
      </c>
      <c r="V846" t="n">
        <v>0</v>
      </c>
      <c r="W846" t="n">
        <v>0</v>
      </c>
      <c r="X846" t="n">
        <v>0</v>
      </c>
      <c r="Y846">
        <f>IF(AND(A846="Lead",COUNTIF(MetaCamps,C846)&gt;0),1,0)</f>
        <v>1</v>
      </c>
      <c r="Z846">
        <f>IF(Y846=1,P846,0)</f>
        <v>0</v>
      </c>
    </row>
    <row r="847">
      <c r="A847" t="inlineStr">
        <is>
          <t>Lead</t>
        </is>
      </c>
      <c r="B847" s="39" t="str">
        <f>IFERROR(INDEX(CampTypes,MATCH(C847,CampList,0)),"Unattributed")</f>
        <v>Old</v>
      </c>
      <c r="C847" t="inlineStr">
        <is>
          <t>E_Suresh_Natuf_Kiosk_07072026</t>
        </is>
      </c>
      <c r="D847" t="inlineStr">
        <is>
          <t>E_Suresh_Natuf_Kiosk_07072026_Adset5</t>
        </is>
      </c>
      <c r="E847" t="inlineStr">
        <is>
          <t>E_Hindi_Suresh_Natuf_Kiosk_07072026_Adset5_ad3 – Copy 2</t>
        </is>
      </c>
      <c r="F847" t="inlineStr">
        <is>
          <t>Natuf</t>
        </is>
      </c>
      <c r="G847" t="inlineStr">
        <is>
          <t>New Lead</t>
        </is>
      </c>
      <c r="H847" s="39" t="str">
        <f>IF(ISNUMBER(MATCH(G847,QualityStatuses,0)),"Quality Lead","Non-Quality Lead")</f>
        <v>Non-Quality Lead</v>
      </c>
      <c r="I847" t="inlineStr">
        <is>
          <t>2026-10</t>
        </is>
      </c>
      <c r="J847" t="inlineStr">
        <is>
          <t>Wk of 2026-10-19</t>
        </is>
      </c>
      <c r="K847" t="inlineStr">
        <is>
          <t>(Unassigned)</t>
        </is>
      </c>
      <c r="L847" t="inlineStr">
        <is>
          <t>Facebook</t>
        </is>
      </c>
      <c r="M847" t="inlineStr">
        <is>
          <t>Direct (campaign tagged in CRM)</t>
        </is>
      </c>
      <c r="N847" t="inlineStr">
        <is>
          <t>6adb894dd772dda0ef37c4b3</t>
        </is>
      </c>
      <c r="O847" t="n">
        <v>1</v>
      </c>
      <c r="P847" s="40">
        <f>IF(A847="Lead",IF(ISNUMBER(MATCH(G847,QualityStatuses,0)),1,0),0)</f>
        <v>0</v>
      </c>
      <c r="Q847" s="40">
        <f>IF(A847="Lead",IF(G847="New Lead",0,1),0)</f>
        <v>0</v>
      </c>
      <c r="R847" s="40">
        <f>IF(A847="Lead",IF(G847="Lost",1,0),0)</f>
        <v>0</v>
      </c>
      <c r="S847" t="n">
        <v>0</v>
      </c>
      <c r="T847" t="n">
        <v>0</v>
      </c>
      <c r="U847" t="n">
        <v>0</v>
      </c>
      <c r="V847" t="n">
        <v>0</v>
      </c>
      <c r="W847" t="n">
        <v>0</v>
      </c>
      <c r="X847" t="n">
        <v>0</v>
      </c>
      <c r="Y847">
        <f>IF(AND(A847="Lead",COUNTIF(MetaCamps,C847)&gt;0),1,0)</f>
        <v>1</v>
      </c>
      <c r="Z847">
        <f>IF(Y847=1,P847,0)</f>
        <v>0</v>
      </c>
    </row>
    <row r="848">
      <c r="A848" t="inlineStr">
        <is>
          <t>Lead</t>
        </is>
      </c>
      <c r="B848" s="39" t="str">
        <f>IFERROR(INDEX(CampTypes,MATCH(C848,CampList,0)),"Unattributed")</f>
        <v>New</v>
      </c>
      <c r="C848" t="inlineStr">
        <is>
          <t>ABO | Natuf | Leads | Unit Franchise | India | Oct26 | V1</t>
        </is>
      </c>
      <c r="D848" t="inlineStr">
        <is>
          <t>Natuf | Business Owners | Tier1 + Growth Cities | Oct26 | V1</t>
        </is>
      </c>
      <c r="E848" t="inlineStr">
        <is>
          <t>Natuf | Reel | Brand Ambassador | Heard Of Owning A Cafe | V1</t>
        </is>
      </c>
      <c r="F848" t="inlineStr">
        <is>
          <t>In House Natuf</t>
        </is>
      </c>
      <c r="G848" t="inlineStr">
        <is>
          <t>New Lead</t>
        </is>
      </c>
      <c r="H848" s="39" t="str">
        <f>IF(ISNUMBER(MATCH(G848,QualityStatuses,0)),"Quality Lead","Non-Quality Lead")</f>
        <v>Non-Quality Lead</v>
      </c>
      <c r="I848" t="inlineStr">
        <is>
          <t>2026-10</t>
        </is>
      </c>
      <c r="J848" t="inlineStr">
        <is>
          <t>Wk of 2026-10-19</t>
        </is>
      </c>
      <c r="K848" t="inlineStr">
        <is>
          <t>(Unassigned)</t>
        </is>
      </c>
      <c r="L848" t="inlineStr">
        <is>
          <t>Facebook</t>
        </is>
      </c>
      <c r="M848" t="inlineStr">
        <is>
          <t>Direct (campaign tagged in CRM)</t>
        </is>
      </c>
      <c r="N848" t="inlineStr">
        <is>
          <t>6adb875564d452a031c86ea9</t>
        </is>
      </c>
      <c r="O848" t="n">
        <v>1</v>
      </c>
      <c r="P848" s="40">
        <f>IF(A848="Lead",IF(ISNUMBER(MATCH(G848,QualityStatuses,0)),1,0),0)</f>
        <v>0</v>
      </c>
      <c r="Q848" s="40">
        <f>IF(A848="Lead",IF(G848="New Lead",0,1),0)</f>
        <v>0</v>
      </c>
      <c r="R848" s="40">
        <f>IF(A848="Lead",IF(G848="Lost",1,0),0)</f>
        <v>0</v>
      </c>
      <c r="S848" t="n">
        <v>0</v>
      </c>
      <c r="T848" t="n">
        <v>0</v>
      </c>
      <c r="U848" t="n">
        <v>0</v>
      </c>
      <c r="V848" t="n">
        <v>0</v>
      </c>
      <c r="W848" t="n">
        <v>0</v>
      </c>
      <c r="X848" t="n">
        <v>0</v>
      </c>
      <c r="Y848">
        <f>IF(AND(A848="Lead",COUNTIF(MetaCamps,C848)&gt;0),1,0)</f>
        <v>1</v>
      </c>
      <c r="Z848">
        <f>IF(Y848=1,P848,0)</f>
        <v>0</v>
      </c>
    </row>
    <row r="849">
      <c r="A849" t="inlineStr">
        <is>
          <t>Lead</t>
        </is>
      </c>
      <c r="B849" s="39" t="str">
        <f>IFERROR(INDEX(CampTypes,MATCH(C849,CampList,0)),"Unattributed")</f>
        <v>New</v>
      </c>
      <c r="C849" t="inlineStr">
        <is>
          <t>ABO | Natuf | Leads | Unit Franchise | India | Oct26 | V1</t>
        </is>
      </c>
      <c r="D849" t="inlineStr">
        <is>
          <t>Natuf | Investors | Tier1 + Growth Cities | Oct26 | V1</t>
        </is>
      </c>
      <c r="E849" t="inlineStr">
        <is>
          <t>Natuf | Reel | Brand Ambassador | Heard Of Owning A Cafe | V1</t>
        </is>
      </c>
      <c r="F849" t="inlineStr">
        <is>
          <t>In House Natuf</t>
        </is>
      </c>
      <c r="G849" t="inlineStr">
        <is>
          <t>Attempt 1</t>
        </is>
      </c>
      <c r="H849" s="39" t="str">
        <f>IF(ISNUMBER(MATCH(G849,QualityStatuses,0)),"Quality Lead","Non-Quality Lead")</f>
        <v>Non-Quality Lead</v>
      </c>
      <c r="I849" t="inlineStr">
        <is>
          <t>2026-10</t>
        </is>
      </c>
      <c r="J849" t="inlineStr">
        <is>
          <t>Wk of 2026-10-19</t>
        </is>
      </c>
      <c r="K849" t="inlineStr">
        <is>
          <t>Deepak Rai</t>
        </is>
      </c>
      <c r="L849" t="inlineStr">
        <is>
          <t>Facebook</t>
        </is>
      </c>
      <c r="M849" t="inlineStr">
        <is>
          <t>Direct (campaign tagged in CRM)</t>
        </is>
      </c>
      <c r="N849" t="inlineStr">
        <is>
          <t>6adb87495a22d970cca9f52f</t>
        </is>
      </c>
      <c r="O849" t="n">
        <v>1</v>
      </c>
      <c r="P849" s="40">
        <f>IF(A849="Lead",IF(ISNUMBER(MATCH(G849,QualityStatuses,0)),1,0),0)</f>
        <v>0</v>
      </c>
      <c r="Q849" s="40">
        <f>IF(A849="Lead",IF(G849="New Lead",0,1),0)</f>
        <v>1</v>
      </c>
      <c r="R849" s="40">
        <f>IF(A849="Lead",IF(G849="Lost",1,0),0)</f>
        <v>0</v>
      </c>
      <c r="S849" t="n">
        <v>1</v>
      </c>
      <c r="T849" t="n">
        <v>0</v>
      </c>
      <c r="U849" t="n">
        <v>0</v>
      </c>
      <c r="V849" t="n">
        <v>0</v>
      </c>
      <c r="W849" t="n">
        <v>0</v>
      </c>
      <c r="X849" t="n">
        <v>0</v>
      </c>
      <c r="Y849">
        <f>IF(AND(A849="Lead",COUNTIF(MetaCamps,C849)&gt;0),1,0)</f>
        <v>1</v>
      </c>
      <c r="Z849">
        <f>IF(Y849=1,P849,0)</f>
        <v>0</v>
      </c>
    </row>
    <row r="850">
      <c r="A850" t="inlineStr">
        <is>
          <t>Lead</t>
        </is>
      </c>
      <c r="B850" s="39" t="str">
        <f>IFERROR(INDEX(CampTypes,MATCH(C850,CampList,0)),"Unattributed")</f>
        <v>New</v>
      </c>
      <c r="C850" t="inlineStr">
        <is>
          <t>ABO | Natuf | Leads | Unit Franchise | India | Oct26 | V1</t>
        </is>
      </c>
      <c r="D850" t="inlineStr">
        <is>
          <t>Natuf | Business Owners | Tier1 + Growth Cities | Oct26 | V1</t>
        </is>
      </c>
      <c r="E850" t="inlineStr">
        <is>
          <t>Natuf | Reel | Brand Ambassador | Heard Of Owning A Cafe | V1</t>
        </is>
      </c>
      <c r="F850" t="inlineStr">
        <is>
          <t>In House Natuf</t>
        </is>
      </c>
      <c r="G850" t="inlineStr">
        <is>
          <t>New Lead</t>
        </is>
      </c>
      <c r="H850" s="39" t="str">
        <f>IF(ISNUMBER(MATCH(G850,QualityStatuses,0)),"Quality Lead","Non-Quality Lead")</f>
        <v>Non-Quality Lead</v>
      </c>
      <c r="I850" t="inlineStr">
        <is>
          <t>2026-10</t>
        </is>
      </c>
      <c r="J850" t="inlineStr">
        <is>
          <t>Wk of 2026-10-19</t>
        </is>
      </c>
      <c r="K850" t="inlineStr">
        <is>
          <t>(Unassigned)</t>
        </is>
      </c>
      <c r="L850" t="inlineStr">
        <is>
          <t>Facebook</t>
        </is>
      </c>
      <c r="M850" t="inlineStr">
        <is>
          <t>Direct (campaign tagged in CRM)</t>
        </is>
      </c>
      <c r="N850" t="inlineStr">
        <is>
          <t>6adb86ce808831370aeada8d</t>
        </is>
      </c>
      <c r="O850" t="n">
        <v>1</v>
      </c>
      <c r="P850" s="40">
        <f>IF(A850="Lead",IF(ISNUMBER(MATCH(G850,QualityStatuses,0)),1,0),0)</f>
        <v>0</v>
      </c>
      <c r="Q850" s="40">
        <f>IF(A850="Lead",IF(G850="New Lead",0,1),0)</f>
        <v>0</v>
      </c>
      <c r="R850" s="40">
        <f>IF(A850="Lead",IF(G850="Lost",1,0),0)</f>
        <v>0</v>
      </c>
      <c r="S850" t="n">
        <v>0</v>
      </c>
      <c r="T850" t="n">
        <v>0</v>
      </c>
      <c r="U850" t="n">
        <v>0</v>
      </c>
      <c r="V850" t="n">
        <v>0</v>
      </c>
      <c r="W850" t="n">
        <v>0</v>
      </c>
      <c r="X850" t="n">
        <v>0</v>
      </c>
      <c r="Y850">
        <f>IF(AND(A850="Lead",COUNTIF(MetaCamps,C850)&gt;0),1,0)</f>
        <v>1</v>
      </c>
      <c r="Z850">
        <f>IF(Y850=1,P850,0)</f>
        <v>0</v>
      </c>
    </row>
    <row r="851">
      <c r="A851" t="inlineStr">
        <is>
          <t>Lead</t>
        </is>
      </c>
      <c r="B851" s="39" t="str">
        <f>IFERROR(INDEX(CampTypes,MATCH(C851,CampList,0)),"Unattributed")</f>
        <v>New</v>
      </c>
      <c r="C851" t="inlineStr">
        <is>
          <t>ABO | Natuf | Leads | Unit Franchise | India | Oct26 | V1</t>
        </is>
      </c>
      <c r="D851" t="inlineStr">
        <is>
          <t>Natuf | Investors | Tier1 + Growth Cities | Oct26 | V1</t>
        </is>
      </c>
      <c r="E851" t="inlineStr">
        <is>
          <t>Natuf | Reel | Brand Ambassador | Heard Of Owning A Cafe | V1</t>
        </is>
      </c>
      <c r="F851" t="inlineStr">
        <is>
          <t>In House Natuf</t>
        </is>
      </c>
      <c r="G851" t="inlineStr">
        <is>
          <t>New Lead</t>
        </is>
      </c>
      <c r="H851" s="39" t="str">
        <f>IF(ISNUMBER(MATCH(G851,QualityStatuses,0)),"Quality Lead","Non-Quality Lead")</f>
        <v>Non-Quality Lead</v>
      </c>
      <c r="I851" t="inlineStr">
        <is>
          <t>2026-10</t>
        </is>
      </c>
      <c r="J851" t="inlineStr">
        <is>
          <t>Wk of 2026-10-19</t>
        </is>
      </c>
      <c r="K851" t="inlineStr">
        <is>
          <t>(Unassigned)</t>
        </is>
      </c>
      <c r="L851" t="inlineStr">
        <is>
          <t>Facebook</t>
        </is>
      </c>
      <c r="M851" t="inlineStr">
        <is>
          <t>Direct (campaign tagged in CRM)</t>
        </is>
      </c>
      <c r="N851" t="inlineStr">
        <is>
          <t>6adb82a178194504623781ee</t>
        </is>
      </c>
      <c r="O851" t="n">
        <v>1</v>
      </c>
      <c r="P851" s="40">
        <f>IF(A851="Lead",IF(ISNUMBER(MATCH(G851,QualityStatuses,0)),1,0),0)</f>
        <v>0</v>
      </c>
      <c r="Q851" s="40">
        <f>IF(A851="Lead",IF(G851="New Lead",0,1),0)</f>
        <v>0</v>
      </c>
      <c r="R851" s="40">
        <f>IF(A851="Lead",IF(G851="Lost",1,0),0)</f>
        <v>0</v>
      </c>
      <c r="S851" t="n">
        <v>0</v>
      </c>
      <c r="T851" t="n">
        <v>0</v>
      </c>
      <c r="U851" t="n">
        <v>0</v>
      </c>
      <c r="V851" t="n">
        <v>0</v>
      </c>
      <c r="W851" t="n">
        <v>0</v>
      </c>
      <c r="X851" t="n">
        <v>0</v>
      </c>
      <c r="Y851">
        <f>IF(AND(A851="Lead",COUNTIF(MetaCamps,C851)&gt;0),1,0)</f>
        <v>1</v>
      </c>
      <c r="Z851">
        <f>IF(Y851=1,P851,0)</f>
        <v>0</v>
      </c>
    </row>
    <row r="852">
      <c r="A852" t="inlineStr">
        <is>
          <t>Lead</t>
        </is>
      </c>
      <c r="B852" s="39" t="str">
        <f>IFERROR(INDEX(CampTypes,MATCH(C852,CampList,0)),"Unattributed")</f>
        <v>Old</v>
      </c>
      <c r="C852" t="inlineStr">
        <is>
          <t>E_Suresh_Natuf_Kiosk_07072026</t>
        </is>
      </c>
      <c r="D852" t="inlineStr">
        <is>
          <t>E_Suresh_Natuf_Kiosk_07072026_Adset5</t>
        </is>
      </c>
      <c r="E852" t="inlineStr">
        <is>
          <t>E_Hindi_Suresh_Natuf_Kiosk_07072026_Adset5_ad3 – Copy 2</t>
        </is>
      </c>
      <c r="F852" t="inlineStr">
        <is>
          <t>Natuf</t>
        </is>
      </c>
      <c r="G852" t="inlineStr">
        <is>
          <t>Connected</t>
        </is>
      </c>
      <c r="H852" s="39" t="str">
        <f>IF(ISNUMBER(MATCH(G852,QualityStatuses,0)),"Quality Lead","Non-Quality Lead")</f>
        <v>Non-Quality Lead</v>
      </c>
      <c r="I852" t="inlineStr">
        <is>
          <t>2026-10</t>
        </is>
      </c>
      <c r="J852" t="inlineStr">
        <is>
          <t>Wk of 2026-10-19</t>
        </is>
      </c>
      <c r="K852" t="inlineStr">
        <is>
          <t>Tejaswini Tarigopula</t>
        </is>
      </c>
      <c r="L852" t="inlineStr">
        <is>
          <t>Facebook</t>
        </is>
      </c>
      <c r="M852" t="inlineStr">
        <is>
          <t>Direct (campaign tagged in CRM)</t>
        </is>
      </c>
      <c r="N852" t="inlineStr">
        <is>
          <t>6adb805e30b2eb5270bf4949</t>
        </is>
      </c>
      <c r="O852" t="n">
        <v>1</v>
      </c>
      <c r="P852" s="40">
        <f>IF(A852="Lead",IF(ISNUMBER(MATCH(G852,QualityStatuses,0)),1,0),0)</f>
        <v>0</v>
      </c>
      <c r="Q852" s="40">
        <f>IF(A852="Lead",IF(G852="New Lead",0,1),0)</f>
        <v>1</v>
      </c>
      <c r="R852" s="40">
        <f>IF(A852="Lead",IF(G852="Lost",1,0),0)</f>
        <v>0</v>
      </c>
      <c r="S852" t="n">
        <v>4</v>
      </c>
      <c r="T852" t="n">
        <v>2</v>
      </c>
      <c r="U852" t="n">
        <v>0</v>
      </c>
      <c r="V852" t="n">
        <v>0</v>
      </c>
      <c r="W852" t="n">
        <v>0</v>
      </c>
      <c r="X852" t="n">
        <v>0</v>
      </c>
      <c r="Y852">
        <f>IF(AND(A852="Lead",COUNTIF(MetaCamps,C852)&gt;0),1,0)</f>
        <v>1</v>
      </c>
      <c r="Z852">
        <f>IF(Y852=1,P852,0)</f>
        <v>0</v>
      </c>
    </row>
    <row r="853">
      <c r="A853" t="inlineStr">
        <is>
          <t>Lead</t>
        </is>
      </c>
      <c r="B853" s="39" t="str">
        <f>IFERROR(INDEX(CampTypes,MATCH(C853,CampList,0)),"Unattributed")</f>
        <v>Old</v>
      </c>
      <c r="C853" t="inlineStr">
        <is>
          <t>E_Karan_Natuf_All_07072026</t>
        </is>
      </c>
      <c r="D853" t="inlineStr">
        <is>
          <t>E_Karan_Natuf_Sign_07072026_Adset3</t>
        </is>
      </c>
      <c r="E853" t="inlineStr">
        <is>
          <t>E_Karan_Natuf_Sign_07072026_Adset2_Ad1</t>
        </is>
      </c>
      <c r="F853" t="inlineStr">
        <is>
          <t>Natuf</t>
        </is>
      </c>
      <c r="G853" t="inlineStr">
        <is>
          <t>New Lead</t>
        </is>
      </c>
      <c r="H853" s="39" t="str">
        <f>IF(ISNUMBER(MATCH(G853,QualityStatuses,0)),"Quality Lead","Non-Quality Lead")</f>
        <v>Non-Quality Lead</v>
      </c>
      <c r="I853" t="inlineStr">
        <is>
          <t>2026-10</t>
        </is>
      </c>
      <c r="J853" t="inlineStr">
        <is>
          <t>Wk of 2026-10-19</t>
        </is>
      </c>
      <c r="K853" t="inlineStr">
        <is>
          <t>(Unassigned)</t>
        </is>
      </c>
      <c r="L853" t="inlineStr">
        <is>
          <t>Facebook</t>
        </is>
      </c>
      <c r="M853" t="inlineStr">
        <is>
          <t>Direct (campaign tagged in CRM)</t>
        </is>
      </c>
      <c r="N853" t="inlineStr">
        <is>
          <t>6adb7f55278be282e096f5e9</t>
        </is>
      </c>
      <c r="O853" t="n">
        <v>1</v>
      </c>
      <c r="P853" s="40">
        <f>IF(A853="Lead",IF(ISNUMBER(MATCH(G853,QualityStatuses,0)),1,0),0)</f>
        <v>0</v>
      </c>
      <c r="Q853" s="40">
        <f>IF(A853="Lead",IF(G853="New Lead",0,1),0)</f>
        <v>0</v>
      </c>
      <c r="R853" s="40">
        <f>IF(A853="Lead",IF(G853="Lost",1,0),0)</f>
        <v>0</v>
      </c>
      <c r="S853" t="n">
        <v>0</v>
      </c>
      <c r="T853" t="n">
        <v>0</v>
      </c>
      <c r="U853" t="n">
        <v>0</v>
      </c>
      <c r="V853" t="n">
        <v>0</v>
      </c>
      <c r="W853" t="n">
        <v>0</v>
      </c>
      <c r="X853" t="n">
        <v>0</v>
      </c>
      <c r="Y853">
        <f>IF(AND(A853="Lead",COUNTIF(MetaCamps,C853)&gt;0),1,0)</f>
        <v>1</v>
      </c>
      <c r="Z853">
        <f>IF(Y853=1,P853,0)</f>
        <v>0</v>
      </c>
    </row>
    <row r="854">
      <c r="A854" t="inlineStr">
        <is>
          <t>Lead</t>
        </is>
      </c>
      <c r="B854" s="39" t="str">
        <f>IFERROR(INDEX(CampTypes,MATCH(C854,CampList,0)),"Unattributed")</f>
        <v>New</v>
      </c>
      <c r="C854" t="inlineStr">
        <is>
          <t>ABO | Natuf | Leads | Unit Franchise | India | Oct26 | V1</t>
        </is>
      </c>
      <c r="D854" t="inlineStr">
        <is>
          <t>Natuf | LAL 1% | India | Jul26 | V1</t>
        </is>
      </c>
      <c r="E854" t="inlineStr">
        <is>
          <t>Natuf | Reel | Brand Ambassador | Heard Of Owning A Cafe | V1</t>
        </is>
      </c>
      <c r="F854" t="inlineStr">
        <is>
          <t>In House Natuf</t>
        </is>
      </c>
      <c r="G854" t="inlineStr">
        <is>
          <t>Lost</t>
        </is>
      </c>
      <c r="H854" s="39" t="str">
        <f>IF(ISNUMBER(MATCH(G854,QualityStatuses,0)),"Quality Lead","Non-Quality Lead")</f>
        <v>Non-Quality Lead</v>
      </c>
      <c r="I854" t="inlineStr">
        <is>
          <t>2026-10</t>
        </is>
      </c>
      <c r="J854" t="inlineStr">
        <is>
          <t>Wk of 2026-10-19</t>
        </is>
      </c>
      <c r="K854" t="inlineStr">
        <is>
          <t>Vikas Pathak</t>
        </is>
      </c>
      <c r="L854" t="inlineStr">
        <is>
          <t>Facebook</t>
        </is>
      </c>
      <c r="M854" t="inlineStr">
        <is>
          <t>Direct (campaign tagged in CRM)</t>
        </is>
      </c>
      <c r="N854" t="inlineStr">
        <is>
          <t>6adb7eb3db1895d6fa97614b</t>
        </is>
      </c>
      <c r="O854" t="n">
        <v>1</v>
      </c>
      <c r="P854" s="40">
        <f>IF(A854="Lead",IF(ISNUMBER(MATCH(G854,QualityStatuses,0)),1,0),0)</f>
        <v>0</v>
      </c>
      <c r="Q854" s="40">
        <f>IF(A854="Lead",IF(G854="New Lead",0,1),0)</f>
        <v>1</v>
      </c>
      <c r="R854" s="40">
        <f>IF(A854="Lead",IF(G854="Lost",1,0),0)</f>
        <v>1</v>
      </c>
      <c r="S854" t="n">
        <v>1</v>
      </c>
      <c r="T854" t="n">
        <v>1</v>
      </c>
      <c r="U854" t="n">
        <v>0</v>
      </c>
      <c r="V854" t="n">
        <v>0</v>
      </c>
      <c r="W854" t="n">
        <v>0</v>
      </c>
      <c r="X854" t="n">
        <v>0</v>
      </c>
      <c r="Y854">
        <f>IF(AND(A854="Lead",COUNTIF(MetaCamps,C854)&gt;0),1,0)</f>
        <v>1</v>
      </c>
      <c r="Z854">
        <f>IF(Y854=1,P854,0)</f>
        <v>0</v>
      </c>
    </row>
    <row r="855">
      <c r="A855" t="inlineStr">
        <is>
          <t>Lead</t>
        </is>
      </c>
      <c r="B855" s="39" t="str">
        <f>IFERROR(INDEX(CampTypes,MATCH(C855,CampList,0)),"Unattributed")</f>
        <v>New</v>
      </c>
      <c r="C855" t="inlineStr">
        <is>
          <t>ABO | Natuf | Leads | Unit Franchise | India | Oct26 | V1</t>
        </is>
      </c>
      <c r="D855" t="inlineStr">
        <is>
          <t>Natuf | Business Owners | Tier1 + Growth Cities | Oct26 | V1</t>
        </is>
      </c>
      <c r="E855" t="inlineStr">
        <is>
          <t>Natuf | Reel | Brand Ambassador | Heard Of Owning A Cafe | V1</t>
        </is>
      </c>
      <c r="F855" t="inlineStr">
        <is>
          <t>In House Natuf</t>
        </is>
      </c>
      <c r="G855" t="inlineStr">
        <is>
          <t>New Lead</t>
        </is>
      </c>
      <c r="H855" s="39" t="str">
        <f>IF(ISNUMBER(MATCH(G855,QualityStatuses,0)),"Quality Lead","Non-Quality Lead")</f>
        <v>Non-Quality Lead</v>
      </c>
      <c r="I855" t="inlineStr">
        <is>
          <t>2026-10</t>
        </is>
      </c>
      <c r="J855" t="inlineStr">
        <is>
          <t>Wk of 2026-10-19</t>
        </is>
      </c>
      <c r="K855" t="inlineStr">
        <is>
          <t>(Unassigned)</t>
        </is>
      </c>
      <c r="L855" t="inlineStr">
        <is>
          <t>Facebook</t>
        </is>
      </c>
      <c r="M855" t="inlineStr">
        <is>
          <t>Direct (campaign tagged in CRM)</t>
        </is>
      </c>
      <c r="N855" t="inlineStr">
        <is>
          <t>6adb7e2241977532f1603ca1</t>
        </is>
      </c>
      <c r="O855" t="n">
        <v>1</v>
      </c>
      <c r="P855" s="40">
        <f>IF(A855="Lead",IF(ISNUMBER(MATCH(G855,QualityStatuses,0)),1,0),0)</f>
        <v>0</v>
      </c>
      <c r="Q855" s="40">
        <f>IF(A855="Lead",IF(G855="New Lead",0,1),0)</f>
        <v>0</v>
      </c>
      <c r="R855" s="40">
        <f>IF(A855="Lead",IF(G855="Lost",1,0),0)</f>
        <v>0</v>
      </c>
      <c r="S855" t="n">
        <v>0</v>
      </c>
      <c r="T855" t="n">
        <v>0</v>
      </c>
      <c r="U855" t="n">
        <v>0</v>
      </c>
      <c r="V855" t="n">
        <v>0</v>
      </c>
      <c r="W855" t="n">
        <v>0</v>
      </c>
      <c r="X855" t="n">
        <v>0</v>
      </c>
      <c r="Y855">
        <f>IF(AND(A855="Lead",COUNTIF(MetaCamps,C855)&gt;0),1,0)</f>
        <v>1</v>
      </c>
      <c r="Z855">
        <f>IF(Y855=1,P855,0)</f>
        <v>0</v>
      </c>
    </row>
    <row r="856">
      <c r="A856" t="inlineStr">
        <is>
          <t>Lead</t>
        </is>
      </c>
      <c r="B856" s="39" t="str">
        <f>IFERROR(INDEX(CampTypes,MATCH(C856,CampList,0)),"Unattributed")</f>
        <v>New</v>
      </c>
      <c r="C856" t="inlineStr">
        <is>
          <t>ABO | Natuf | Leads | Unit Franchise | India | Oct26 | V1</t>
        </is>
      </c>
      <c r="D856" t="inlineStr">
        <is>
          <t>Natuf | Investors | Tier1 + Growth Cities | Oct26 | V1</t>
        </is>
      </c>
      <c r="E856" t="inlineStr">
        <is>
          <t>Natuf | Reel | Brand Ambassador | Heard Of Owning A Cafe | V1</t>
        </is>
      </c>
      <c r="F856" t="inlineStr">
        <is>
          <t>In House Natuf</t>
        </is>
      </c>
      <c r="G856" t="inlineStr">
        <is>
          <t>Attempt 2</t>
        </is>
      </c>
      <c r="H856" s="39" t="str">
        <f>IF(ISNUMBER(MATCH(G856,QualityStatuses,0)),"Quality Lead","Non-Quality Lead")</f>
        <v>Non-Quality Lead</v>
      </c>
      <c r="I856" t="inlineStr">
        <is>
          <t>2026-10</t>
        </is>
      </c>
      <c r="J856" t="inlineStr">
        <is>
          <t>Wk of 2026-10-19</t>
        </is>
      </c>
      <c r="K856" t="inlineStr">
        <is>
          <t>Vikas Pathak</t>
        </is>
      </c>
      <c r="L856" t="inlineStr">
        <is>
          <t>Facebook</t>
        </is>
      </c>
      <c r="M856" t="inlineStr">
        <is>
          <t>Direct (campaign tagged in CRM)</t>
        </is>
      </c>
      <c r="N856" t="inlineStr">
        <is>
          <t>6adb7d0430b2eb5270bf4708</t>
        </is>
      </c>
      <c r="O856" t="n">
        <v>1</v>
      </c>
      <c r="P856" s="40">
        <f>IF(A856="Lead",IF(ISNUMBER(MATCH(G856,QualityStatuses,0)),1,0),0)</f>
        <v>0</v>
      </c>
      <c r="Q856" s="40">
        <f>IF(A856="Lead",IF(G856="New Lead",0,1),0)</f>
        <v>1</v>
      </c>
      <c r="R856" s="40">
        <f>IF(A856="Lead",IF(G856="Lost",1,0),0)</f>
        <v>0</v>
      </c>
      <c r="S856" t="n">
        <v>3</v>
      </c>
      <c r="T856" t="n">
        <v>1</v>
      </c>
      <c r="U856" t="n">
        <v>0</v>
      </c>
      <c r="V856" t="n">
        <v>0</v>
      </c>
      <c r="W856" t="n">
        <v>0</v>
      </c>
      <c r="X856" t="n">
        <v>0</v>
      </c>
      <c r="Y856">
        <f>IF(AND(A856="Lead",COUNTIF(MetaCamps,C856)&gt;0),1,0)</f>
        <v>1</v>
      </c>
      <c r="Z856">
        <f>IF(Y856=1,P856,0)</f>
        <v>0</v>
      </c>
    </row>
    <row r="857">
      <c r="A857" t="inlineStr">
        <is>
          <t>Lead</t>
        </is>
      </c>
      <c r="B857" s="39" t="str">
        <f>IFERROR(INDEX(CampTypes,MATCH(C857,CampList,0)),"Unattributed")</f>
        <v>Old</v>
      </c>
      <c r="C857" t="inlineStr">
        <is>
          <t>E_Natuf_Generic_13082026</t>
        </is>
      </c>
      <c r="D857" t="inlineStr">
        <is>
          <t>E_Natuf_Generic_13082026_Adset1</t>
        </is>
      </c>
      <c r="E857" t="inlineStr">
        <is>
          <t>E_Natuf_Generic_13082026_Adset1_Ad1</t>
        </is>
      </c>
      <c r="F857" t="inlineStr">
        <is>
          <t>Natuf</t>
        </is>
      </c>
      <c r="G857" t="inlineStr">
        <is>
          <t>New Lead</t>
        </is>
      </c>
      <c r="H857" s="39" t="str">
        <f>IF(ISNUMBER(MATCH(G857,QualityStatuses,0)),"Quality Lead","Non-Quality Lead")</f>
        <v>Non-Quality Lead</v>
      </c>
      <c r="I857" t="inlineStr">
        <is>
          <t>2026-10</t>
        </is>
      </c>
      <c r="J857" t="inlineStr">
        <is>
          <t>Wk of 2026-10-19</t>
        </is>
      </c>
      <c r="K857" t="inlineStr">
        <is>
          <t>(Unassigned)</t>
        </is>
      </c>
      <c r="L857" t="inlineStr">
        <is>
          <t>Facebook</t>
        </is>
      </c>
      <c r="M857" t="inlineStr">
        <is>
          <t>Direct (campaign tagged in CRM)</t>
        </is>
      </c>
      <c r="N857" t="inlineStr">
        <is>
          <t>6adb7ce0b056cca588fe964e</t>
        </is>
      </c>
      <c r="O857" t="n">
        <v>1</v>
      </c>
      <c r="P857" s="40">
        <f>IF(A857="Lead",IF(ISNUMBER(MATCH(G857,QualityStatuses,0)),1,0),0)</f>
        <v>0</v>
      </c>
      <c r="Q857" s="40">
        <f>IF(A857="Lead",IF(G857="New Lead",0,1),0)</f>
        <v>0</v>
      </c>
      <c r="R857" s="40">
        <f>IF(A857="Lead",IF(G857="Lost",1,0),0)</f>
        <v>0</v>
      </c>
      <c r="S857" t="n">
        <v>0</v>
      </c>
      <c r="T857" t="n">
        <v>0</v>
      </c>
      <c r="U857" t="n">
        <v>0</v>
      </c>
      <c r="V857" t="n">
        <v>0</v>
      </c>
      <c r="W857" t="n">
        <v>0</v>
      </c>
      <c r="X857" t="n">
        <v>0</v>
      </c>
      <c r="Y857">
        <f>IF(AND(A857="Lead",COUNTIF(MetaCamps,C857)&gt;0),1,0)</f>
        <v>1</v>
      </c>
      <c r="Z857">
        <f>IF(Y857=1,P857,0)</f>
        <v>0</v>
      </c>
    </row>
    <row r="858">
      <c r="A858" t="inlineStr">
        <is>
          <t>Lead</t>
        </is>
      </c>
      <c r="B858" s="39" t="str">
        <f>IFERROR(INDEX(CampTypes,MATCH(C858,CampList,0)),"Unattributed")</f>
        <v>New</v>
      </c>
      <c r="C858" t="inlineStr">
        <is>
          <t>ABO | Natuf | Leads | Unit Franchise | India | Oct26 | V1</t>
        </is>
      </c>
      <c r="D858" t="inlineStr">
        <is>
          <t>Natuf | Broad | Tier1 + Growth Cities | Oct26 | V1</t>
        </is>
      </c>
      <c r="E858" t="inlineStr">
        <is>
          <t>Natuf | Reel | Brand Ambassador | Heard Of Owning A Cafe | V1</t>
        </is>
      </c>
      <c r="F858" t="inlineStr">
        <is>
          <t>In House Natuf</t>
        </is>
      </c>
      <c r="G858" t="inlineStr">
        <is>
          <t>New Lead</t>
        </is>
      </c>
      <c r="H858" s="39" t="str">
        <f>IF(ISNUMBER(MATCH(G858,QualityStatuses,0)),"Quality Lead","Non-Quality Lead")</f>
        <v>Non-Quality Lead</v>
      </c>
      <c r="I858" t="inlineStr">
        <is>
          <t>2026-10</t>
        </is>
      </c>
      <c r="J858" t="inlineStr">
        <is>
          <t>Wk of 2026-10-19</t>
        </is>
      </c>
      <c r="K858" t="inlineStr">
        <is>
          <t>(Unassigned)</t>
        </is>
      </c>
      <c r="L858" t="inlineStr">
        <is>
          <t>Facebook</t>
        </is>
      </c>
      <c r="M858" t="inlineStr">
        <is>
          <t>Direct (campaign tagged in CRM)</t>
        </is>
      </c>
      <c r="N858" t="inlineStr">
        <is>
          <t>6adb7c8f4ff3ea4ba8596eac</t>
        </is>
      </c>
      <c r="O858" t="n">
        <v>1</v>
      </c>
      <c r="P858" s="40">
        <f>IF(A858="Lead",IF(ISNUMBER(MATCH(G858,QualityStatuses,0)),1,0),0)</f>
        <v>0</v>
      </c>
      <c r="Q858" s="40">
        <f>IF(A858="Lead",IF(G858="New Lead",0,1),0)</f>
        <v>0</v>
      </c>
      <c r="R858" s="40">
        <f>IF(A858="Lead",IF(G858="Lost",1,0),0)</f>
        <v>0</v>
      </c>
      <c r="S858" t="n">
        <v>0</v>
      </c>
      <c r="T858" t="n">
        <v>0</v>
      </c>
      <c r="U858" t="n">
        <v>0</v>
      </c>
      <c r="V858" t="n">
        <v>0</v>
      </c>
      <c r="W858" t="n">
        <v>0</v>
      </c>
      <c r="X858" t="n">
        <v>0</v>
      </c>
      <c r="Y858">
        <f>IF(AND(A858="Lead",COUNTIF(MetaCamps,C858)&gt;0),1,0)</f>
        <v>1</v>
      </c>
      <c r="Z858">
        <f>IF(Y858=1,P858,0)</f>
        <v>0</v>
      </c>
    </row>
    <row r="859">
      <c r="A859" t="inlineStr">
        <is>
          <t>Lead</t>
        </is>
      </c>
      <c r="B859" s="39" t="str">
        <f>IFERROR(INDEX(CampTypes,MATCH(C859,CampList,0)),"Unattributed")</f>
        <v>Old</v>
      </c>
      <c r="C859" t="inlineStr">
        <is>
          <t>E_Natuf_Generic_13082026</t>
        </is>
      </c>
      <c r="D859" t="inlineStr">
        <is>
          <t>E_Natuf_Generic_13082026_Adset1</t>
        </is>
      </c>
      <c r="E859" t="inlineStr">
        <is>
          <t>E_Natuf_Generic_13082026_Adset1_Ad1</t>
        </is>
      </c>
      <c r="F859" t="inlineStr">
        <is>
          <t>Natuf</t>
        </is>
      </c>
      <c r="G859" t="inlineStr">
        <is>
          <t>Attempt 2</t>
        </is>
      </c>
      <c r="H859" s="39" t="str">
        <f>IF(ISNUMBER(MATCH(G859,QualityStatuses,0)),"Quality Lead","Non-Quality Lead")</f>
        <v>Non-Quality Lead</v>
      </c>
      <c r="I859" t="inlineStr">
        <is>
          <t>2026-10</t>
        </is>
      </c>
      <c r="J859" t="inlineStr">
        <is>
          <t>Wk of 2026-10-19</t>
        </is>
      </c>
      <c r="K859" t="inlineStr">
        <is>
          <t>Tejaswini Tarigopula</t>
        </is>
      </c>
      <c r="L859" t="inlineStr">
        <is>
          <t>Facebook</t>
        </is>
      </c>
      <c r="M859" t="inlineStr">
        <is>
          <t>Direct (campaign tagged in CRM)</t>
        </is>
      </c>
      <c r="N859" t="inlineStr">
        <is>
          <t>6adb79f0280feb4c19a76c96</t>
        </is>
      </c>
      <c r="O859" t="n">
        <v>1</v>
      </c>
      <c r="P859" s="40">
        <f>IF(A859="Lead",IF(ISNUMBER(MATCH(G859,QualityStatuses,0)),1,0),0)</f>
        <v>0</v>
      </c>
      <c r="Q859" s="40">
        <f>IF(A859="Lead",IF(G859="New Lead",0,1),0)</f>
        <v>1</v>
      </c>
      <c r="R859" s="40">
        <f>IF(A859="Lead",IF(G859="Lost",1,0),0)</f>
        <v>0</v>
      </c>
      <c r="S859" t="n">
        <v>3</v>
      </c>
      <c r="T859" t="n">
        <v>0</v>
      </c>
      <c r="U859" t="n">
        <v>0</v>
      </c>
      <c r="V859" t="n">
        <v>0</v>
      </c>
      <c r="W859" t="n">
        <v>0</v>
      </c>
      <c r="X859" t="n">
        <v>0</v>
      </c>
      <c r="Y859">
        <f>IF(AND(A859="Lead",COUNTIF(MetaCamps,C859)&gt;0),1,0)</f>
        <v>1</v>
      </c>
      <c r="Z859">
        <f>IF(Y859=1,P859,0)</f>
        <v>0</v>
      </c>
    </row>
    <row r="860">
      <c r="A860" t="inlineStr">
        <is>
          <t>Lead</t>
        </is>
      </c>
      <c r="B860" s="39" t="str">
        <f>IFERROR(INDEX(CampTypes,MATCH(C860,CampList,0)),"Unattributed")</f>
        <v>New</v>
      </c>
      <c r="C860" t="inlineStr">
        <is>
          <t>ABO | Natuf | Leads | Unit Franchise | India | Oct26 | V1</t>
        </is>
      </c>
      <c r="D860" t="inlineStr">
        <is>
          <t>Natuf | Broad | Tier1 + Growth Cities | Oct26 | V1</t>
        </is>
      </c>
      <c r="E860" t="inlineStr">
        <is>
          <t>Natuf | Reel | Brand Ambassador | Heard Of Owning A Cafe | V1</t>
        </is>
      </c>
      <c r="F860" t="inlineStr">
        <is>
          <t>In House Natuf</t>
        </is>
      </c>
      <c r="G860" t="inlineStr">
        <is>
          <t>Details Shared</t>
        </is>
      </c>
      <c r="H860" s="39" t="str">
        <f>IF(ISNUMBER(MATCH(G860,QualityStatuses,0)),"Quality Lead","Non-Quality Lead")</f>
        <v>Quality Lead</v>
      </c>
      <c r="I860" t="inlineStr">
        <is>
          <t>2026-10</t>
        </is>
      </c>
      <c r="J860" t="inlineStr">
        <is>
          <t>Wk of 2026-10-19</t>
        </is>
      </c>
      <c r="K860" t="inlineStr">
        <is>
          <t>Vikas Pathak</t>
        </is>
      </c>
      <c r="L860" t="inlineStr">
        <is>
          <t>Facebook</t>
        </is>
      </c>
      <c r="M860" t="inlineStr">
        <is>
          <t>Direct (campaign tagged in CRM)</t>
        </is>
      </c>
      <c r="N860" t="inlineStr">
        <is>
          <t>6adb79ed4ff3ea4ba8596bd2</t>
        </is>
      </c>
      <c r="O860" t="n">
        <v>1</v>
      </c>
      <c r="P860" s="40">
        <f>IF(A860="Lead",IF(ISNUMBER(MATCH(G860,QualityStatuses,0)),1,0),0)</f>
        <v>1</v>
      </c>
      <c r="Q860" s="40">
        <f>IF(A860="Lead",IF(G860="New Lead",0,1),0)</f>
        <v>1</v>
      </c>
      <c r="R860" s="40">
        <f>IF(A860="Lead",IF(G860="Lost",1,0),0)</f>
        <v>0</v>
      </c>
      <c r="S860" t="n">
        <v>6</v>
      </c>
      <c r="T860" t="n">
        <v>1</v>
      </c>
      <c r="U860" t="n">
        <v>0</v>
      </c>
      <c r="V860" t="n">
        <v>0</v>
      </c>
      <c r="W860" t="n">
        <v>0</v>
      </c>
      <c r="X860" t="n">
        <v>0</v>
      </c>
      <c r="Y860">
        <f>IF(AND(A860="Lead",COUNTIF(MetaCamps,C860)&gt;0),1,0)</f>
        <v>1</v>
      </c>
      <c r="Z860">
        <f>IF(Y860=1,P860,0)</f>
        <v>1</v>
      </c>
    </row>
    <row r="861">
      <c r="A861" t="inlineStr">
        <is>
          <t>Lead</t>
        </is>
      </c>
      <c r="B861" s="39" t="str">
        <f>IFERROR(INDEX(CampTypes,MATCH(C861,CampList,0)),"Unattributed")</f>
        <v>New</v>
      </c>
      <c r="C861" t="inlineStr">
        <is>
          <t>ABO | Natuf | Leads | Unit Franchise | India | Oct26 | V1</t>
        </is>
      </c>
      <c r="D861" t="inlineStr">
        <is>
          <t>Natuf | Broad | Tier1 + Growth Cities | Oct26 | V1</t>
        </is>
      </c>
      <c r="E861" t="inlineStr">
        <is>
          <t>Natuf | Reel | Brand Ambassador | Heard Of Owning A Cafe | V1</t>
        </is>
      </c>
      <c r="F861" t="inlineStr">
        <is>
          <t>In House Natuf</t>
        </is>
      </c>
      <c r="G861" t="inlineStr">
        <is>
          <t>Attempt 1</t>
        </is>
      </c>
      <c r="H861" s="39" t="str">
        <f>IF(ISNUMBER(MATCH(G861,QualityStatuses,0)),"Quality Lead","Non-Quality Lead")</f>
        <v>Non-Quality Lead</v>
      </c>
      <c r="I861" t="inlineStr">
        <is>
          <t>2026-10</t>
        </is>
      </c>
      <c r="J861" t="inlineStr">
        <is>
          <t>Wk of 2026-10-19</t>
        </is>
      </c>
      <c r="K861" t="inlineStr">
        <is>
          <t>Tejaswini Tarigopula</t>
        </is>
      </c>
      <c r="L861" t="inlineStr">
        <is>
          <t>Facebook</t>
        </is>
      </c>
      <c r="M861" t="inlineStr">
        <is>
          <t>Direct (campaign tagged in CRM)</t>
        </is>
      </c>
      <c r="N861" t="inlineStr">
        <is>
          <t>6adb7786e2e6b2734d0ab523</t>
        </is>
      </c>
      <c r="O861" t="n">
        <v>1</v>
      </c>
      <c r="P861" s="40">
        <f>IF(A861="Lead",IF(ISNUMBER(MATCH(G861,QualityStatuses,0)),1,0),0)</f>
        <v>0</v>
      </c>
      <c r="Q861" s="40">
        <f>IF(A861="Lead",IF(G861="New Lead",0,1),0)</f>
        <v>1</v>
      </c>
      <c r="R861" s="40">
        <f>IF(A861="Lead",IF(G861="Lost",1,0),0)</f>
        <v>0</v>
      </c>
      <c r="S861" t="n">
        <v>1</v>
      </c>
      <c r="T861" t="n">
        <v>0</v>
      </c>
      <c r="U861" t="n">
        <v>0</v>
      </c>
      <c r="V861" t="n">
        <v>0</v>
      </c>
      <c r="W861" t="n">
        <v>0</v>
      </c>
      <c r="X861" t="n">
        <v>0</v>
      </c>
      <c r="Y861">
        <f>IF(AND(A861="Lead",COUNTIF(MetaCamps,C861)&gt;0),1,0)</f>
        <v>1</v>
      </c>
      <c r="Z861">
        <f>IF(Y861=1,P861,0)</f>
        <v>0</v>
      </c>
    </row>
    <row r="862">
      <c r="A862" t="inlineStr">
        <is>
          <t>Lead</t>
        </is>
      </c>
      <c r="B862" s="39" t="str">
        <f>IFERROR(INDEX(CampTypes,MATCH(C862,CampList,0)),"Unattributed")</f>
        <v>New</v>
      </c>
      <c r="C862" t="inlineStr">
        <is>
          <t>ABO | Natuf | Leads | Unit Franchise | India | Oct26 | V1</t>
        </is>
      </c>
      <c r="D862" t="inlineStr">
        <is>
          <t>Natuf | Business Owners | Tier1 + Growth Cities | Oct26 | V1</t>
        </is>
      </c>
      <c r="E862" t="inlineStr">
        <is>
          <t>Natuf | Reel | Brand Ambassador | Heard Of Owning A Cafe | V1</t>
        </is>
      </c>
      <c r="F862" t="inlineStr">
        <is>
          <t>In House Natuf</t>
        </is>
      </c>
      <c r="G862" t="inlineStr">
        <is>
          <t>New Lead</t>
        </is>
      </c>
      <c r="H862" s="39" t="str">
        <f>IF(ISNUMBER(MATCH(G862,QualityStatuses,0)),"Quality Lead","Non-Quality Lead")</f>
        <v>Non-Quality Lead</v>
      </c>
      <c r="I862" t="inlineStr">
        <is>
          <t>2026-10</t>
        </is>
      </c>
      <c r="J862" t="inlineStr">
        <is>
          <t>Wk of 2026-10-19</t>
        </is>
      </c>
      <c r="K862" t="inlineStr">
        <is>
          <t>(Unassigned)</t>
        </is>
      </c>
      <c r="L862" t="inlineStr">
        <is>
          <t>Facebook</t>
        </is>
      </c>
      <c r="M862" t="inlineStr">
        <is>
          <t>Direct (campaign tagged in CRM)</t>
        </is>
      </c>
      <c r="N862" t="inlineStr">
        <is>
          <t>6adb767f9a1de2887534177f</t>
        </is>
      </c>
      <c r="O862" t="n">
        <v>1</v>
      </c>
      <c r="P862" s="40">
        <f>IF(A862="Lead",IF(ISNUMBER(MATCH(G862,QualityStatuses,0)),1,0),0)</f>
        <v>0</v>
      </c>
      <c r="Q862" s="40">
        <f>IF(A862="Lead",IF(G862="New Lead",0,1),0)</f>
        <v>0</v>
      </c>
      <c r="R862" s="40">
        <f>IF(A862="Lead",IF(G862="Lost",1,0),0)</f>
        <v>0</v>
      </c>
      <c r="S862" t="n">
        <v>0</v>
      </c>
      <c r="T862" t="n">
        <v>0</v>
      </c>
      <c r="U862" t="n">
        <v>0</v>
      </c>
      <c r="V862" t="n">
        <v>0</v>
      </c>
      <c r="W862" t="n">
        <v>0</v>
      </c>
      <c r="X862" t="n">
        <v>0</v>
      </c>
      <c r="Y862">
        <f>IF(AND(A862="Lead",COUNTIF(MetaCamps,C862)&gt;0),1,0)</f>
        <v>1</v>
      </c>
      <c r="Z862">
        <f>IF(Y862=1,P862,0)</f>
        <v>0</v>
      </c>
    </row>
    <row r="863">
      <c r="A863" t="inlineStr">
        <is>
          <t>Lead</t>
        </is>
      </c>
      <c r="B863" s="39" t="str">
        <f>IFERROR(INDEX(CampTypes,MATCH(C863,CampList,0)),"Unattributed")</f>
        <v>New</v>
      </c>
      <c r="C863" t="inlineStr">
        <is>
          <t>ABO | Natuf | Leads | Unit Franchise | India | Oct26 | V1</t>
        </is>
      </c>
      <c r="D863" t="inlineStr">
        <is>
          <t>Natuf | Broad | Tier1 + Growth Cities | Oct26 | V1</t>
        </is>
      </c>
      <c r="E863" t="inlineStr">
        <is>
          <t>Natuf | Reel | Brand Ambassador | Heard Of Owning A Cafe | V1</t>
        </is>
      </c>
      <c r="F863" t="inlineStr">
        <is>
          <t>In House Natuf</t>
        </is>
      </c>
      <c r="G863" t="inlineStr">
        <is>
          <t>Attempt 1</t>
        </is>
      </c>
      <c r="H863" s="39" t="str">
        <f>IF(ISNUMBER(MATCH(G863,QualityStatuses,0)),"Quality Lead","Non-Quality Lead")</f>
        <v>Non-Quality Lead</v>
      </c>
      <c r="I863" t="inlineStr">
        <is>
          <t>2026-10</t>
        </is>
      </c>
      <c r="J863" t="inlineStr">
        <is>
          <t>Wk of 2026-10-19</t>
        </is>
      </c>
      <c r="K863" t="inlineStr">
        <is>
          <t>Tejaswini Tarigopula</t>
        </is>
      </c>
      <c r="L863" t="inlineStr">
        <is>
          <t>Facebook</t>
        </is>
      </c>
      <c r="M863" t="inlineStr">
        <is>
          <t>Direct (campaign tagged in CRM)</t>
        </is>
      </c>
      <c r="N863" t="inlineStr">
        <is>
          <t>6adb7562fbf79fd239c1bdc8</t>
        </is>
      </c>
      <c r="O863" t="n">
        <v>1</v>
      </c>
      <c r="P863" s="40">
        <f>IF(A863="Lead",IF(ISNUMBER(MATCH(G863,QualityStatuses,0)),1,0),0)</f>
        <v>0</v>
      </c>
      <c r="Q863" s="40">
        <f>IF(A863="Lead",IF(G863="New Lead",0,1),0)</f>
        <v>1</v>
      </c>
      <c r="R863" s="40">
        <f>IF(A863="Lead",IF(G863="Lost",1,0),0)</f>
        <v>0</v>
      </c>
      <c r="S863" t="n">
        <v>1</v>
      </c>
      <c r="T863" t="n">
        <v>0</v>
      </c>
      <c r="U863" t="n">
        <v>0</v>
      </c>
      <c r="V863" t="n">
        <v>0</v>
      </c>
      <c r="W863" t="n">
        <v>0</v>
      </c>
      <c r="X863" t="n">
        <v>0</v>
      </c>
      <c r="Y863">
        <f>IF(AND(A863="Lead",COUNTIF(MetaCamps,C863)&gt;0),1,0)</f>
        <v>1</v>
      </c>
      <c r="Z863">
        <f>IF(Y863=1,P863,0)</f>
        <v>0</v>
      </c>
    </row>
    <row r="864">
      <c r="A864" t="inlineStr">
        <is>
          <t>Lead</t>
        </is>
      </c>
      <c r="B864" s="39" t="str">
        <f>IFERROR(INDEX(CampTypes,MATCH(C864,CampList,0)),"Unattributed")</f>
        <v>New</v>
      </c>
      <c r="C864" t="inlineStr">
        <is>
          <t>ABO | Natuf | Leads | Unit Franchise | India | Oct26 | V1</t>
        </is>
      </c>
      <c r="D864" t="inlineStr">
        <is>
          <t>Natuf | Investors | Tier1 + Growth Cities | Oct26 | V1</t>
        </is>
      </c>
      <c r="E864" t="inlineStr">
        <is>
          <t>Natuf | Reel | Brand Ambassador | Heard Of Owning A Cafe | V1</t>
        </is>
      </c>
      <c r="F864" t="inlineStr">
        <is>
          <t>In House Natuf</t>
        </is>
      </c>
      <c r="G864" t="inlineStr">
        <is>
          <t>New Lead</t>
        </is>
      </c>
      <c r="H864" s="39" t="str">
        <f>IF(ISNUMBER(MATCH(G864,QualityStatuses,0)),"Quality Lead","Non-Quality Lead")</f>
        <v>Non-Quality Lead</v>
      </c>
      <c r="I864" t="inlineStr">
        <is>
          <t>2026-10</t>
        </is>
      </c>
      <c r="J864" t="inlineStr">
        <is>
          <t>Wk of 2026-10-19</t>
        </is>
      </c>
      <c r="K864" t="inlineStr">
        <is>
          <t>(Unassigned)</t>
        </is>
      </c>
      <c r="L864" t="inlineStr">
        <is>
          <t>Facebook</t>
        </is>
      </c>
      <c r="M864" t="inlineStr">
        <is>
          <t>Direct (campaign tagged in CRM)</t>
        </is>
      </c>
      <c r="N864" t="inlineStr">
        <is>
          <t>6adb74cb0f63874ae543b9da</t>
        </is>
      </c>
      <c r="O864" t="n">
        <v>1</v>
      </c>
      <c r="P864" s="40">
        <f>IF(A864="Lead",IF(ISNUMBER(MATCH(G864,QualityStatuses,0)),1,0),0)</f>
        <v>0</v>
      </c>
      <c r="Q864" s="40">
        <f>IF(A864="Lead",IF(G864="New Lead",0,1),0)</f>
        <v>0</v>
      </c>
      <c r="R864" s="40">
        <f>IF(A864="Lead",IF(G864="Lost",1,0),0)</f>
        <v>0</v>
      </c>
      <c r="S864" t="n">
        <v>0</v>
      </c>
      <c r="T864" t="n">
        <v>0</v>
      </c>
      <c r="U864" t="n">
        <v>0</v>
      </c>
      <c r="V864" t="n">
        <v>0</v>
      </c>
      <c r="W864" t="n">
        <v>0</v>
      </c>
      <c r="X864" t="n">
        <v>0</v>
      </c>
      <c r="Y864">
        <f>IF(AND(A864="Lead",COUNTIF(MetaCamps,C864)&gt;0),1,0)</f>
        <v>1</v>
      </c>
      <c r="Z864">
        <f>IF(Y864=1,P864,0)</f>
        <v>0</v>
      </c>
    </row>
    <row r="865">
      <c r="A865" t="inlineStr">
        <is>
          <t>Lead</t>
        </is>
      </c>
      <c r="B865" s="39" t="str">
        <f>IFERROR(INDEX(CampTypes,MATCH(C865,CampList,0)),"Unattributed")</f>
        <v>New</v>
      </c>
      <c r="C865" t="inlineStr">
        <is>
          <t>ABO | Natuf | Leads | Unit Franchise | India | Oct26 | V1</t>
        </is>
      </c>
      <c r="D865" t="inlineStr">
        <is>
          <t>Natuf | Business Owners | Tier1 + Growth Cities | Oct26 | V1</t>
        </is>
      </c>
      <c r="E865" t="inlineStr">
        <is>
          <t>Natuf | Reel | Brand Ambassador | Heard Of Owning A Cafe | V1</t>
        </is>
      </c>
      <c r="F865" t="inlineStr">
        <is>
          <t>In House Natuf</t>
        </is>
      </c>
      <c r="G865" t="inlineStr">
        <is>
          <t>Attempt 3</t>
        </is>
      </c>
      <c r="H865" s="39" t="str">
        <f>IF(ISNUMBER(MATCH(G865,QualityStatuses,0)),"Quality Lead","Non-Quality Lead")</f>
        <v>Non-Quality Lead</v>
      </c>
      <c r="I865" t="inlineStr">
        <is>
          <t>2026-10</t>
        </is>
      </c>
      <c r="J865" t="inlineStr">
        <is>
          <t>Wk of 2026-10-19</t>
        </is>
      </c>
      <c r="K865" t="inlineStr">
        <is>
          <t>Tejaswini Tarigopula</t>
        </is>
      </c>
      <c r="L865" t="inlineStr">
        <is>
          <t>Facebook</t>
        </is>
      </c>
      <c r="M865" t="inlineStr">
        <is>
          <t>Direct (campaign tagged in CRM)</t>
        </is>
      </c>
      <c r="N865" t="inlineStr">
        <is>
          <t>6adb71146775edc566a9d7ba</t>
        </is>
      </c>
      <c r="O865" t="n">
        <v>1</v>
      </c>
      <c r="P865" s="40">
        <f>IF(A865="Lead",IF(ISNUMBER(MATCH(G865,QualityStatuses,0)),1,0),0)</f>
        <v>0</v>
      </c>
      <c r="Q865" s="40">
        <f>IF(A865="Lead",IF(G865="New Lead",0,1),0)</f>
        <v>1</v>
      </c>
      <c r="R865" s="40">
        <f>IF(A865="Lead",IF(G865="Lost",1,0),0)</f>
        <v>0</v>
      </c>
      <c r="S865" t="n">
        <v>3</v>
      </c>
      <c r="T865" t="n">
        <v>3</v>
      </c>
      <c r="U865" t="n">
        <v>0</v>
      </c>
      <c r="V865" t="n">
        <v>0</v>
      </c>
      <c r="W865" t="n">
        <v>0</v>
      </c>
      <c r="X865" t="n">
        <v>0</v>
      </c>
      <c r="Y865">
        <f>IF(AND(A865="Lead",COUNTIF(MetaCamps,C865)&gt;0),1,0)</f>
        <v>1</v>
      </c>
      <c r="Z865">
        <f>IF(Y865=1,P865,0)</f>
        <v>0</v>
      </c>
    </row>
    <row r="866">
      <c r="A866" t="inlineStr">
        <is>
          <t>Lead</t>
        </is>
      </c>
      <c r="B866" s="39" t="str">
        <f>IFERROR(INDEX(CampTypes,MATCH(C866,CampList,0)),"Unattributed")</f>
        <v>New</v>
      </c>
      <c r="C866" t="inlineStr">
        <is>
          <t>ABO | Natuf | Leads | Unit Franchise | India | Oct26 | V1</t>
        </is>
      </c>
      <c r="D866" t="inlineStr">
        <is>
          <t>Natuf | LAL 1% | India | Jul26 | V1</t>
        </is>
      </c>
      <c r="E866" t="inlineStr">
        <is>
          <t>Natuf | Reel | Brand Ambassador | Heard Of Owning A Cafe | V1</t>
        </is>
      </c>
      <c r="F866" t="inlineStr">
        <is>
          <t>In House Natuf</t>
        </is>
      </c>
      <c r="G866" t="inlineStr">
        <is>
          <t>New Lead</t>
        </is>
      </c>
      <c r="H866" s="39" t="str">
        <f>IF(ISNUMBER(MATCH(G866,QualityStatuses,0)),"Quality Lead","Non-Quality Lead")</f>
        <v>Non-Quality Lead</v>
      </c>
      <c r="I866" t="inlineStr">
        <is>
          <t>2026-10</t>
        </is>
      </c>
      <c r="J866" t="inlineStr">
        <is>
          <t>Wk of 2026-10-19</t>
        </is>
      </c>
      <c r="K866" t="inlineStr">
        <is>
          <t>(Unassigned)</t>
        </is>
      </c>
      <c r="L866" t="inlineStr">
        <is>
          <t>Facebook</t>
        </is>
      </c>
      <c r="M866" t="inlineStr">
        <is>
          <t>Direct (campaign tagged in CRM)</t>
        </is>
      </c>
      <c r="N866" t="inlineStr">
        <is>
          <t>6adb6db8f5b5a25241addc61</t>
        </is>
      </c>
      <c r="O866" t="n">
        <v>1</v>
      </c>
      <c r="P866" s="40">
        <f>IF(A866="Lead",IF(ISNUMBER(MATCH(G866,QualityStatuses,0)),1,0),0)</f>
        <v>0</v>
      </c>
      <c r="Q866" s="40">
        <f>IF(A866="Lead",IF(G866="New Lead",0,1),0)</f>
        <v>0</v>
      </c>
      <c r="R866" s="40">
        <f>IF(A866="Lead",IF(G866="Lost",1,0),0)</f>
        <v>0</v>
      </c>
      <c r="S866" t="n">
        <v>0</v>
      </c>
      <c r="T866" t="n">
        <v>0</v>
      </c>
      <c r="U866" t="n">
        <v>0</v>
      </c>
      <c r="V866" t="n">
        <v>0</v>
      </c>
      <c r="W866" t="n">
        <v>0</v>
      </c>
      <c r="X866" t="n">
        <v>0</v>
      </c>
      <c r="Y866">
        <f>IF(AND(A866="Lead",COUNTIF(MetaCamps,C866)&gt;0),1,0)</f>
        <v>1</v>
      </c>
      <c r="Z866">
        <f>IF(Y866=1,P866,0)</f>
        <v>0</v>
      </c>
    </row>
    <row r="867">
      <c r="A867" t="inlineStr">
        <is>
          <t>Lead</t>
        </is>
      </c>
      <c r="B867" s="39" t="str">
        <f>IFERROR(INDEX(CampTypes,MATCH(C867,CampList,0)),"Unattributed")</f>
        <v>New</v>
      </c>
      <c r="C867" t="inlineStr">
        <is>
          <t>ABO | Natuf | Leads | Unit Franchise | India | Oct26 | V1</t>
        </is>
      </c>
      <c r="D867" t="inlineStr">
        <is>
          <t>Natuf | Broad | Tier1 + Growth Cities | Oct26 | V1</t>
        </is>
      </c>
      <c r="E867" t="inlineStr">
        <is>
          <t>Natuf | Reel | Brand Ambassador | Heard Of Owning A Cafe | V1</t>
        </is>
      </c>
      <c r="F867" t="inlineStr">
        <is>
          <t>In House Natuf</t>
        </is>
      </c>
      <c r="G867" t="inlineStr">
        <is>
          <t>Connected</t>
        </is>
      </c>
      <c r="H867" s="39" t="str">
        <f>IF(ISNUMBER(MATCH(G867,QualityStatuses,0)),"Quality Lead","Non-Quality Lead")</f>
        <v>Non-Quality Lead</v>
      </c>
      <c r="I867" t="inlineStr">
        <is>
          <t>2026-10</t>
        </is>
      </c>
      <c r="J867" t="inlineStr">
        <is>
          <t>Wk of 2026-10-19</t>
        </is>
      </c>
      <c r="K867" t="inlineStr">
        <is>
          <t>Tejaswini Tarigopula</t>
        </is>
      </c>
      <c r="L867" t="inlineStr">
        <is>
          <t>Facebook</t>
        </is>
      </c>
      <c r="M867" t="inlineStr">
        <is>
          <t>Direct (campaign tagged in CRM)</t>
        </is>
      </c>
      <c r="N867" t="inlineStr">
        <is>
          <t>6adb69eb16ae0b5376905871</t>
        </is>
      </c>
      <c r="O867" t="n">
        <v>1</v>
      </c>
      <c r="P867" s="40">
        <f>IF(A867="Lead",IF(ISNUMBER(MATCH(G867,QualityStatuses,0)),1,0),0)</f>
        <v>0</v>
      </c>
      <c r="Q867" s="40">
        <f>IF(A867="Lead",IF(G867="New Lead",0,1),0)</f>
        <v>1</v>
      </c>
      <c r="R867" s="40">
        <f>IF(A867="Lead",IF(G867="Lost",1,0),0)</f>
        <v>0</v>
      </c>
      <c r="S867" t="n">
        <v>2</v>
      </c>
      <c r="T867" t="n">
        <v>1</v>
      </c>
      <c r="U867" t="n">
        <v>0</v>
      </c>
      <c r="V867" t="n">
        <v>0</v>
      </c>
      <c r="W867" t="n">
        <v>0</v>
      </c>
      <c r="X867" t="n">
        <v>0</v>
      </c>
      <c r="Y867">
        <f>IF(AND(A867="Lead",COUNTIF(MetaCamps,C867)&gt;0),1,0)</f>
        <v>1</v>
      </c>
      <c r="Z867">
        <f>IF(Y867=1,P867,0)</f>
        <v>0</v>
      </c>
    </row>
    <row r="868">
      <c r="A868" t="inlineStr">
        <is>
          <t>Lead</t>
        </is>
      </c>
      <c r="B868" s="39" t="str">
        <f>IFERROR(INDEX(CampTypes,MATCH(C868,CampList,0)),"Unattributed")</f>
        <v>New</v>
      </c>
      <c r="C868" t="inlineStr">
        <is>
          <t>ABO | Natuf | Leads | Unit Franchise | India | Oct26 | V1</t>
        </is>
      </c>
      <c r="D868" t="inlineStr">
        <is>
          <t>Natuf | LAL 1% | India | Jul26 | V1</t>
        </is>
      </c>
      <c r="E868" t="inlineStr">
        <is>
          <t>Natuf | Reel | Brand Ambassador | Heard Of Owning A Cafe | V1</t>
        </is>
      </c>
      <c r="F868" t="inlineStr">
        <is>
          <t>In House Natuf</t>
        </is>
      </c>
      <c r="G868" t="inlineStr">
        <is>
          <t>New Lead</t>
        </is>
      </c>
      <c r="H868" s="39" t="str">
        <f>IF(ISNUMBER(MATCH(G868,QualityStatuses,0)),"Quality Lead","Non-Quality Lead")</f>
        <v>Non-Quality Lead</v>
      </c>
      <c r="I868" t="inlineStr">
        <is>
          <t>2026-10</t>
        </is>
      </c>
      <c r="J868" t="inlineStr">
        <is>
          <t>Wk of 2026-10-19</t>
        </is>
      </c>
      <c r="K868" t="inlineStr">
        <is>
          <t>(Unassigned)</t>
        </is>
      </c>
      <c r="L868" t="inlineStr">
        <is>
          <t>Facebook</t>
        </is>
      </c>
      <c r="M868" t="inlineStr">
        <is>
          <t>Direct (campaign tagged in CRM)</t>
        </is>
      </c>
      <c r="N868" t="inlineStr">
        <is>
          <t>6adb69889c789a9080644d80</t>
        </is>
      </c>
      <c r="O868" t="n">
        <v>1</v>
      </c>
      <c r="P868" s="40">
        <f>IF(A868="Lead",IF(ISNUMBER(MATCH(G868,QualityStatuses,0)),1,0),0)</f>
        <v>0</v>
      </c>
      <c r="Q868" s="40">
        <f>IF(A868="Lead",IF(G868="New Lead",0,1),0)</f>
        <v>0</v>
      </c>
      <c r="R868" s="40">
        <f>IF(A868="Lead",IF(G868="Lost",1,0),0)</f>
        <v>0</v>
      </c>
      <c r="S868" t="n">
        <v>0</v>
      </c>
      <c r="T868" t="n">
        <v>0</v>
      </c>
      <c r="U868" t="n">
        <v>0</v>
      </c>
      <c r="V868" t="n">
        <v>0</v>
      </c>
      <c r="W868" t="n">
        <v>0</v>
      </c>
      <c r="X868" t="n">
        <v>0</v>
      </c>
      <c r="Y868">
        <f>IF(AND(A868="Lead",COUNTIF(MetaCamps,C868)&gt;0),1,0)</f>
        <v>1</v>
      </c>
      <c r="Z868">
        <f>IF(Y868=1,P868,0)</f>
        <v>0</v>
      </c>
    </row>
    <row r="869">
      <c r="A869" t="inlineStr">
        <is>
          <t>Lead</t>
        </is>
      </c>
      <c r="B869" s="39" t="str">
        <f>IFERROR(INDEX(CampTypes,MATCH(C869,CampList,0)),"Unattributed")</f>
        <v>New</v>
      </c>
      <c r="C869" t="inlineStr">
        <is>
          <t>ABO | Natuf | Leads | Unit Franchise | India | Oct26 | V1</t>
        </is>
      </c>
      <c r="D869" t="inlineStr">
        <is>
          <t>Natuf | Broad | Tier1 + Growth Cities | Oct26 | V1</t>
        </is>
      </c>
      <c r="E869" t="inlineStr">
        <is>
          <t>Natuf | Reel | Brand Ambassador | Heard Of Owning A Cafe | V1</t>
        </is>
      </c>
      <c r="F869" t="inlineStr">
        <is>
          <t>In House Natuf</t>
        </is>
      </c>
      <c r="G869" t="inlineStr">
        <is>
          <t>Connected</t>
        </is>
      </c>
      <c r="H869" s="39" t="str">
        <f>IF(ISNUMBER(MATCH(G869,QualityStatuses,0)),"Quality Lead","Non-Quality Lead")</f>
        <v>Non-Quality Lead</v>
      </c>
      <c r="I869" t="inlineStr">
        <is>
          <t>2026-10</t>
        </is>
      </c>
      <c r="J869" t="inlineStr">
        <is>
          <t>Wk of 2026-10-19</t>
        </is>
      </c>
      <c r="K869" t="inlineStr">
        <is>
          <t>Tejaswini Tarigopula</t>
        </is>
      </c>
      <c r="L869" t="inlineStr">
        <is>
          <t>Facebook</t>
        </is>
      </c>
      <c r="M869" t="inlineStr">
        <is>
          <t>Direct (campaign tagged in CRM)</t>
        </is>
      </c>
      <c r="N869" t="inlineStr">
        <is>
          <t>6adb68f741fffdc87686e30d</t>
        </is>
      </c>
      <c r="O869" t="n">
        <v>1</v>
      </c>
      <c r="P869" s="40">
        <f>IF(A869="Lead",IF(ISNUMBER(MATCH(G869,QualityStatuses,0)),1,0),0)</f>
        <v>0</v>
      </c>
      <c r="Q869" s="40">
        <f>IF(A869="Lead",IF(G869="New Lead",0,1),0)</f>
        <v>1</v>
      </c>
      <c r="R869" s="40">
        <f>IF(A869="Lead",IF(G869="Lost",1,0),0)</f>
        <v>0</v>
      </c>
      <c r="S869" t="n">
        <v>2</v>
      </c>
      <c r="T869" t="n">
        <v>1</v>
      </c>
      <c r="U869" t="n">
        <v>0</v>
      </c>
      <c r="V869" t="n">
        <v>0</v>
      </c>
      <c r="W869" t="n">
        <v>0</v>
      </c>
      <c r="X869" t="n">
        <v>0</v>
      </c>
      <c r="Y869">
        <f>IF(AND(A869="Lead",COUNTIF(MetaCamps,C869)&gt;0),1,0)</f>
        <v>1</v>
      </c>
      <c r="Z869">
        <f>IF(Y869=1,P869,0)</f>
        <v>0</v>
      </c>
    </row>
    <row r="870">
      <c r="A870" t="inlineStr">
        <is>
          <t>Lead</t>
        </is>
      </c>
      <c r="B870" s="39" t="str">
        <f>IFERROR(INDEX(CampTypes,MATCH(C870,CampList,0)),"Unattributed")</f>
        <v>New</v>
      </c>
      <c r="C870" t="inlineStr">
        <is>
          <t>ABO | Natuf | Leads | Unit Franchise | India | Oct26 | V1</t>
        </is>
      </c>
      <c r="D870" t="inlineStr">
        <is>
          <t>Natuf | LAL 1% | India | Jul26 | V1</t>
        </is>
      </c>
      <c r="E870" t="inlineStr">
        <is>
          <t>Natuf | Reel | Brand Ambassador | Heard Of Owning A Cafe | V1</t>
        </is>
      </c>
      <c r="F870" t="inlineStr">
        <is>
          <t>In House Natuf</t>
        </is>
      </c>
      <c r="G870" t="inlineStr">
        <is>
          <t>New Lead</t>
        </is>
      </c>
      <c r="H870" s="39" t="str">
        <f>IF(ISNUMBER(MATCH(G870,QualityStatuses,0)),"Quality Lead","Non-Quality Lead")</f>
        <v>Non-Quality Lead</v>
      </c>
      <c r="I870" t="inlineStr">
        <is>
          <t>2026-10</t>
        </is>
      </c>
      <c r="J870" t="inlineStr">
        <is>
          <t>Wk of 2026-10-19</t>
        </is>
      </c>
      <c r="K870" t="inlineStr">
        <is>
          <t>(Unassigned)</t>
        </is>
      </c>
      <c r="L870" t="inlineStr">
        <is>
          <t>Facebook</t>
        </is>
      </c>
      <c r="M870" t="inlineStr">
        <is>
          <t>Direct (campaign tagged in CRM)</t>
        </is>
      </c>
      <c r="N870" t="inlineStr">
        <is>
          <t>6adb687fa87210d6b7b388ce</t>
        </is>
      </c>
      <c r="O870" t="n">
        <v>1</v>
      </c>
      <c r="P870" s="40">
        <f>IF(A870="Lead",IF(ISNUMBER(MATCH(G870,QualityStatuses,0)),1,0),0)</f>
        <v>0</v>
      </c>
      <c r="Q870" s="40">
        <f>IF(A870="Lead",IF(G870="New Lead",0,1),0)</f>
        <v>0</v>
      </c>
      <c r="R870" s="40">
        <f>IF(A870="Lead",IF(G870="Lost",1,0),0)</f>
        <v>0</v>
      </c>
      <c r="S870" t="n">
        <v>0</v>
      </c>
      <c r="T870" t="n">
        <v>0</v>
      </c>
      <c r="U870" t="n">
        <v>0</v>
      </c>
      <c r="V870" t="n">
        <v>0</v>
      </c>
      <c r="W870" t="n">
        <v>0</v>
      </c>
      <c r="X870" t="n">
        <v>0</v>
      </c>
      <c r="Y870">
        <f>IF(AND(A870="Lead",COUNTIF(MetaCamps,C870)&gt;0),1,0)</f>
        <v>1</v>
      </c>
      <c r="Z870">
        <f>IF(Y870=1,P870,0)</f>
        <v>0</v>
      </c>
    </row>
    <row r="871">
      <c r="A871" t="inlineStr">
        <is>
          <t>Lead</t>
        </is>
      </c>
      <c r="B871" s="39" t="str">
        <f>IFERROR(INDEX(CampTypes,MATCH(C871,CampList,0)),"Unattributed")</f>
        <v>New</v>
      </c>
      <c r="C871" t="inlineStr">
        <is>
          <t>ABO | Natuf | Leads | Master Franchise | India | Oct26 | V1</t>
        </is>
      </c>
      <c r="D871" t="inlineStr">
        <is>
          <t>Natuf | Investors | Tier1 + Growth Cities | Oct26 | V1</t>
        </is>
      </c>
      <c r="E871" t="inlineStr">
        <is>
          <t>Natuf | Static | Become A Levantine Food | V1</t>
        </is>
      </c>
      <c r="F871" t="inlineStr">
        <is>
          <t>Natuf_MF</t>
        </is>
      </c>
      <c r="G871" t="inlineStr">
        <is>
          <t>Attempt 1</t>
        </is>
      </c>
      <c r="H871" s="39" t="str">
        <f>IF(ISNUMBER(MATCH(G871,QualityStatuses,0)),"Quality Lead","Non-Quality Lead")</f>
        <v>Non-Quality Lead</v>
      </c>
      <c r="I871" t="inlineStr">
        <is>
          <t>2026-10</t>
        </is>
      </c>
      <c r="J871" t="inlineStr">
        <is>
          <t>Wk of 2026-10-19</t>
        </is>
      </c>
      <c r="K871" t="inlineStr">
        <is>
          <t>Tejaswini Tarigopula</t>
        </is>
      </c>
      <c r="L871" t="inlineStr">
        <is>
          <t>Facebook</t>
        </is>
      </c>
      <c r="M871" t="inlineStr">
        <is>
          <t>Direct (campaign tagged in CRM)</t>
        </is>
      </c>
      <c r="N871" t="inlineStr">
        <is>
          <t>6adb67d09c789a9080644c36</t>
        </is>
      </c>
      <c r="O871" t="n">
        <v>1</v>
      </c>
      <c r="P871" s="40">
        <f>IF(A871="Lead",IF(ISNUMBER(MATCH(G871,QualityStatuses,0)),1,0),0)</f>
        <v>0</v>
      </c>
      <c r="Q871" s="40">
        <f>IF(A871="Lead",IF(G871="New Lead",0,1),0)</f>
        <v>1</v>
      </c>
      <c r="R871" s="40">
        <f>IF(A871="Lead",IF(G871="Lost",1,0),0)</f>
        <v>0</v>
      </c>
      <c r="S871" t="n">
        <v>1</v>
      </c>
      <c r="T871" t="n">
        <v>0</v>
      </c>
      <c r="U871" t="n">
        <v>0</v>
      </c>
      <c r="V871" t="n">
        <v>0</v>
      </c>
      <c r="W871" t="n">
        <v>0</v>
      </c>
      <c r="X871" t="n">
        <v>0</v>
      </c>
      <c r="Y871">
        <f>IF(AND(A871="Lead",COUNTIF(MetaCamps,C871)&gt;0),1,0)</f>
        <v>1</v>
      </c>
      <c r="Z871">
        <f>IF(Y871=1,P871,0)</f>
        <v>0</v>
      </c>
    </row>
    <row r="872">
      <c r="A872" t="inlineStr">
        <is>
          <t>Lead</t>
        </is>
      </c>
      <c r="B872" s="39" t="str">
        <f>IFERROR(INDEX(CampTypes,MATCH(C872,CampList,0)),"Unattributed")</f>
        <v>New</v>
      </c>
      <c r="C872" t="inlineStr">
        <is>
          <t>ABO | Natuf | Leads | Unit Franchise | India | Oct26 | V1</t>
        </is>
      </c>
      <c r="D872" t="inlineStr">
        <is>
          <t>Natuf | Broad | Tier1 + Growth Cities | Oct26 | V1</t>
        </is>
      </c>
      <c r="E872" t="inlineStr">
        <is>
          <t>Natuf | Reel | Brand Ambassador | Heard Of Owning A Cafe | V1</t>
        </is>
      </c>
      <c r="F872" t="inlineStr">
        <is>
          <t>In House Natuf</t>
        </is>
      </c>
      <c r="G872" t="inlineStr">
        <is>
          <t>Meeting Scheduled</t>
        </is>
      </c>
      <c r="H872" s="39" t="str">
        <f>IF(ISNUMBER(MATCH(G872,QualityStatuses,0)),"Quality Lead","Non-Quality Lead")</f>
        <v>Quality Lead</v>
      </c>
      <c r="I872" t="inlineStr">
        <is>
          <t>2026-10</t>
        </is>
      </c>
      <c r="J872" t="inlineStr">
        <is>
          <t>Wk of 2026-10-19</t>
        </is>
      </c>
      <c r="K872" t="inlineStr">
        <is>
          <t>Tejaswini Tarigopula</t>
        </is>
      </c>
      <c r="L872" t="inlineStr">
        <is>
          <t>Facebook</t>
        </is>
      </c>
      <c r="M872" t="inlineStr">
        <is>
          <t>Direct (campaign tagged in CRM)</t>
        </is>
      </c>
      <c r="N872" t="inlineStr">
        <is>
          <t>6adb63d16f2594ac850d7afe</t>
        </is>
      </c>
      <c r="O872" t="n">
        <v>1</v>
      </c>
      <c r="P872" s="40">
        <f>IF(A872="Lead",IF(ISNUMBER(MATCH(G872,QualityStatuses,0)),1,0),0)</f>
        <v>1</v>
      </c>
      <c r="Q872" s="40">
        <f>IF(A872="Lead",IF(G872="New Lead",0,1),0)</f>
        <v>1</v>
      </c>
      <c r="R872" s="40">
        <f>IF(A872="Lead",IF(G872="Lost",1,0),0)</f>
        <v>0</v>
      </c>
      <c r="S872" t="n">
        <v>2</v>
      </c>
      <c r="T872" t="n">
        <v>2</v>
      </c>
      <c r="U872" t="n">
        <v>0</v>
      </c>
      <c r="V872" t="n">
        <v>0</v>
      </c>
      <c r="W872" t="n">
        <v>0</v>
      </c>
      <c r="X872" t="n">
        <v>0</v>
      </c>
      <c r="Y872">
        <f>IF(AND(A872="Lead",COUNTIF(MetaCamps,C872)&gt;0),1,0)</f>
        <v>1</v>
      </c>
      <c r="Z872">
        <f>IF(Y872=1,P872,0)</f>
        <v>1</v>
      </c>
    </row>
    <row r="873">
      <c r="A873" t="inlineStr">
        <is>
          <t>Lead</t>
        </is>
      </c>
      <c r="B873" s="39" t="str">
        <f>IFERROR(INDEX(CampTypes,MATCH(C873,CampList,0)),"Unattributed")</f>
        <v>New</v>
      </c>
      <c r="C873" t="inlineStr">
        <is>
          <t>ABO | Natuf | Leads | Unit Franchise | India | Oct26 | V1</t>
        </is>
      </c>
      <c r="D873" t="inlineStr">
        <is>
          <t>Natuf | Investors | Tier1 + Growth Cities | Oct26 | V1</t>
        </is>
      </c>
      <c r="E873" t="inlineStr">
        <is>
          <t>Natuf | Reel | Brand Ambassador | Heard Of Owning A Cafe | V1</t>
        </is>
      </c>
      <c r="F873" t="inlineStr">
        <is>
          <t>In House Natuf</t>
        </is>
      </c>
      <c r="G873" t="inlineStr">
        <is>
          <t>New Lead</t>
        </is>
      </c>
      <c r="H873" s="39" t="str">
        <f>IF(ISNUMBER(MATCH(G873,QualityStatuses,0)),"Quality Lead","Non-Quality Lead")</f>
        <v>Non-Quality Lead</v>
      </c>
      <c r="I873" t="inlineStr">
        <is>
          <t>2026-10</t>
        </is>
      </c>
      <c r="J873" t="inlineStr">
        <is>
          <t>Wk of 2026-10-19</t>
        </is>
      </c>
      <c r="K873" t="inlineStr">
        <is>
          <t>(Unassigned)</t>
        </is>
      </c>
      <c r="L873" t="inlineStr">
        <is>
          <t>Facebook</t>
        </is>
      </c>
      <c r="M873" t="inlineStr">
        <is>
          <t>Direct (campaign tagged in CRM)</t>
        </is>
      </c>
      <c r="N873" t="inlineStr">
        <is>
          <t>6adb620a168d2ad5c8ae7f5b</t>
        </is>
      </c>
      <c r="O873" t="n">
        <v>1</v>
      </c>
      <c r="P873" s="40">
        <f>IF(A873="Lead",IF(ISNUMBER(MATCH(G873,QualityStatuses,0)),1,0),0)</f>
        <v>0</v>
      </c>
      <c r="Q873" s="40">
        <f>IF(A873="Lead",IF(G873="New Lead",0,1),0)</f>
        <v>0</v>
      </c>
      <c r="R873" s="40">
        <f>IF(A873="Lead",IF(G873="Lost",1,0),0)</f>
        <v>0</v>
      </c>
      <c r="S873" t="n">
        <v>0</v>
      </c>
      <c r="T873" t="n">
        <v>0</v>
      </c>
      <c r="U873" t="n">
        <v>0</v>
      </c>
      <c r="V873" t="n">
        <v>0</v>
      </c>
      <c r="W873" t="n">
        <v>0</v>
      </c>
      <c r="X873" t="n">
        <v>0</v>
      </c>
      <c r="Y873">
        <f>IF(AND(A873="Lead",COUNTIF(MetaCamps,C873)&gt;0),1,0)</f>
        <v>1</v>
      </c>
      <c r="Z873">
        <f>IF(Y873=1,P873,0)</f>
        <v>0</v>
      </c>
    </row>
    <row r="874">
      <c r="A874" t="inlineStr">
        <is>
          <t>Lead</t>
        </is>
      </c>
      <c r="B874" s="39" t="str">
        <f>IFERROR(INDEX(CampTypes,MATCH(C874,CampList,0)),"Unattributed")</f>
        <v>New</v>
      </c>
      <c r="C874" t="inlineStr">
        <is>
          <t>ABO | Natuf | Leads | Unit Franchise | India | Oct26 | V1</t>
        </is>
      </c>
      <c r="D874" t="inlineStr">
        <is>
          <t>Natuf | Investors | Tier1 + Growth Cities | Oct26 | V1</t>
        </is>
      </c>
      <c r="E874" t="inlineStr">
        <is>
          <t>Natuf | Reel | Brand Ambassador | Heard Of Owning A Cafe | V1</t>
        </is>
      </c>
      <c r="F874" t="inlineStr">
        <is>
          <t>In House Natuf</t>
        </is>
      </c>
      <c r="G874" t="inlineStr">
        <is>
          <t>New Lead</t>
        </is>
      </c>
      <c r="H874" s="39" t="str">
        <f>IF(ISNUMBER(MATCH(G874,QualityStatuses,0)),"Quality Lead","Non-Quality Lead")</f>
        <v>Non-Quality Lead</v>
      </c>
      <c r="I874" t="inlineStr">
        <is>
          <t>2026-10</t>
        </is>
      </c>
      <c r="J874" t="inlineStr">
        <is>
          <t>Wk of 2026-10-19</t>
        </is>
      </c>
      <c r="K874" t="inlineStr">
        <is>
          <t>(Unassigned)</t>
        </is>
      </c>
      <c r="L874" t="inlineStr">
        <is>
          <t>Facebook</t>
        </is>
      </c>
      <c r="M874" t="inlineStr">
        <is>
          <t>Direct (campaign tagged in CRM)</t>
        </is>
      </c>
      <c r="N874" t="inlineStr">
        <is>
          <t>6adb6165395f178a56c5d924</t>
        </is>
      </c>
      <c r="O874" t="n">
        <v>1</v>
      </c>
      <c r="P874" s="40">
        <f>IF(A874="Lead",IF(ISNUMBER(MATCH(G874,QualityStatuses,0)),1,0),0)</f>
        <v>0</v>
      </c>
      <c r="Q874" s="40">
        <f>IF(A874="Lead",IF(G874="New Lead",0,1),0)</f>
        <v>0</v>
      </c>
      <c r="R874" s="40">
        <f>IF(A874="Lead",IF(G874="Lost",1,0),0)</f>
        <v>0</v>
      </c>
      <c r="S874" t="n">
        <v>0</v>
      </c>
      <c r="T874" t="n">
        <v>0</v>
      </c>
      <c r="U874" t="n">
        <v>0</v>
      </c>
      <c r="V874" t="n">
        <v>0</v>
      </c>
      <c r="W874" t="n">
        <v>0</v>
      </c>
      <c r="X874" t="n">
        <v>0</v>
      </c>
      <c r="Y874">
        <f>IF(AND(A874="Lead",COUNTIF(MetaCamps,C874)&gt;0),1,0)</f>
        <v>1</v>
      </c>
      <c r="Z874">
        <f>IF(Y874=1,P874,0)</f>
        <v>0</v>
      </c>
    </row>
    <row r="875">
      <c r="A875" t="inlineStr">
        <is>
          <t>Lead</t>
        </is>
      </c>
      <c r="B875" s="39" t="str">
        <f>IFERROR(INDEX(CampTypes,MATCH(C875,CampList,0)),"Unattributed")</f>
        <v>New</v>
      </c>
      <c r="C875" t="inlineStr">
        <is>
          <t>ABO | Natuf | Leads | Unit Franchise | India | Oct26 | V1</t>
        </is>
      </c>
      <c r="D875" t="inlineStr">
        <is>
          <t>Natuf | Investors | Tier1 + Growth Cities | Oct26 | V1</t>
        </is>
      </c>
      <c r="E875" t="inlineStr">
        <is>
          <t>Natuf | Reel | Brand Ambassador | Heard Of Owning A Cafe | V1</t>
        </is>
      </c>
      <c r="F875" t="inlineStr">
        <is>
          <t>In House Natuf</t>
        </is>
      </c>
      <c r="G875" t="inlineStr">
        <is>
          <t>Details Shared</t>
        </is>
      </c>
      <c r="H875" s="39" t="str">
        <f>IF(ISNUMBER(MATCH(G875,QualityStatuses,0)),"Quality Lead","Non-Quality Lead")</f>
        <v>Quality Lead</v>
      </c>
      <c r="I875" t="inlineStr">
        <is>
          <t>2026-10</t>
        </is>
      </c>
      <c r="J875" t="inlineStr">
        <is>
          <t>Wk of 2026-10-19</t>
        </is>
      </c>
      <c r="K875" t="inlineStr">
        <is>
          <t>Vikas Pathak</t>
        </is>
      </c>
      <c r="L875" t="inlineStr">
        <is>
          <t>Facebook</t>
        </is>
      </c>
      <c r="M875" t="inlineStr">
        <is>
          <t>Direct (campaign tagged in CRM)</t>
        </is>
      </c>
      <c r="N875" t="inlineStr">
        <is>
          <t>6adb6033c21ce3e93eab3e18</t>
        </is>
      </c>
      <c r="O875" t="n">
        <v>1</v>
      </c>
      <c r="P875" s="40">
        <f>IF(A875="Lead",IF(ISNUMBER(MATCH(G875,QualityStatuses,0)),1,0),0)</f>
        <v>1</v>
      </c>
      <c r="Q875" s="40">
        <f>IF(A875="Lead",IF(G875="New Lead",0,1),0)</f>
        <v>1</v>
      </c>
      <c r="R875" s="40">
        <f>IF(A875="Lead",IF(G875="Lost",1,0),0)</f>
        <v>0</v>
      </c>
      <c r="S875" t="n">
        <v>1</v>
      </c>
      <c r="T875" t="n">
        <v>1</v>
      </c>
      <c r="U875" t="n">
        <v>0</v>
      </c>
      <c r="V875" t="n">
        <v>0</v>
      </c>
      <c r="W875" t="n">
        <v>0</v>
      </c>
      <c r="X875" t="n">
        <v>0</v>
      </c>
      <c r="Y875">
        <f>IF(AND(A875="Lead",COUNTIF(MetaCamps,C875)&gt;0),1,0)</f>
        <v>1</v>
      </c>
      <c r="Z875">
        <f>IF(Y875=1,P875,0)</f>
        <v>1</v>
      </c>
    </row>
    <row r="876">
      <c r="A876" t="inlineStr">
        <is>
          <t>Lead</t>
        </is>
      </c>
      <c r="B876" s="39" t="str">
        <f>IFERROR(INDEX(CampTypes,MATCH(C876,CampList,0)),"Unattributed")</f>
        <v>New</v>
      </c>
      <c r="C876" t="inlineStr">
        <is>
          <t>ABO | Natuf | Leads | Unit Franchise | India | Oct26 | V1</t>
        </is>
      </c>
      <c r="D876" t="inlineStr">
        <is>
          <t>Natuf | Investors | Tier1 + Growth Cities | Oct26 | V1</t>
        </is>
      </c>
      <c r="E876" t="inlineStr">
        <is>
          <t>Natuf | Reel | Brand Ambassador | Heard Of Owning A Cafe | V1</t>
        </is>
      </c>
      <c r="F876" t="inlineStr">
        <is>
          <t>In House Natuf</t>
        </is>
      </c>
      <c r="G876" t="inlineStr">
        <is>
          <t>Details Shared</t>
        </is>
      </c>
      <c r="H876" s="39" t="str">
        <f>IF(ISNUMBER(MATCH(G876,QualityStatuses,0)),"Quality Lead","Non-Quality Lead")</f>
        <v>Quality Lead</v>
      </c>
      <c r="I876" t="inlineStr">
        <is>
          <t>2026-10</t>
        </is>
      </c>
      <c r="J876" t="inlineStr">
        <is>
          <t>Wk of 2026-10-19</t>
        </is>
      </c>
      <c r="K876" t="inlineStr">
        <is>
          <t>Vikas Pathak</t>
        </is>
      </c>
      <c r="L876" t="inlineStr">
        <is>
          <t>Facebook</t>
        </is>
      </c>
      <c r="M876" t="inlineStr">
        <is>
          <t>Direct (campaign tagged in CRM)</t>
        </is>
      </c>
      <c r="N876" t="inlineStr">
        <is>
          <t>6adb5f30ada8dc31dfc8fac0</t>
        </is>
      </c>
      <c r="O876" t="n">
        <v>1</v>
      </c>
      <c r="P876" s="40">
        <f>IF(A876="Lead",IF(ISNUMBER(MATCH(G876,QualityStatuses,0)),1,0),0)</f>
        <v>1</v>
      </c>
      <c r="Q876" s="40">
        <f>IF(A876="Lead",IF(G876="New Lead",0,1),0)</f>
        <v>1</v>
      </c>
      <c r="R876" s="40">
        <f>IF(A876="Lead",IF(G876="Lost",1,0),0)</f>
        <v>0</v>
      </c>
      <c r="S876" t="n">
        <v>5</v>
      </c>
      <c r="T876" t="n">
        <v>1</v>
      </c>
      <c r="U876" t="n">
        <v>0</v>
      </c>
      <c r="V876" t="n">
        <v>0</v>
      </c>
      <c r="W876" t="n">
        <v>0</v>
      </c>
      <c r="X876" t="n">
        <v>0</v>
      </c>
      <c r="Y876">
        <f>IF(AND(A876="Lead",COUNTIF(MetaCamps,C876)&gt;0),1,0)</f>
        <v>1</v>
      </c>
      <c r="Z876">
        <f>IF(Y876=1,P876,0)</f>
        <v>1</v>
      </c>
    </row>
    <row r="877">
      <c r="A877" t="inlineStr">
        <is>
          <t>Lead</t>
        </is>
      </c>
      <c r="B877" s="39" t="str">
        <f>IFERROR(INDEX(CampTypes,MATCH(C877,CampList,0)),"Unattributed")</f>
        <v>New</v>
      </c>
      <c r="C877" t="inlineStr">
        <is>
          <t>ABO | Natuf | Leads | Master Franchise | India | Oct26 | V1</t>
        </is>
      </c>
      <c r="D877" t="inlineStr">
        <is>
          <t>Natuf | Investors | Tier1 + Growth Cities | Oct26 | V1</t>
        </is>
      </c>
      <c r="E877" t="inlineStr">
        <is>
          <t>Natuf | Static | Become A Levantine Food | V1</t>
        </is>
      </c>
      <c r="F877" t="inlineStr">
        <is>
          <t>Natuf_MF</t>
        </is>
      </c>
      <c r="G877" t="inlineStr">
        <is>
          <t>Lost</t>
        </is>
      </c>
      <c r="H877" s="39" t="str">
        <f>IF(ISNUMBER(MATCH(G877,QualityStatuses,0)),"Quality Lead","Non-Quality Lead")</f>
        <v>Non-Quality Lead</v>
      </c>
      <c r="I877" t="inlineStr">
        <is>
          <t>2026-10</t>
        </is>
      </c>
      <c r="J877" t="inlineStr">
        <is>
          <t>Wk of 2026-10-19</t>
        </is>
      </c>
      <c r="K877" t="inlineStr">
        <is>
          <t>Tejaswini Tarigopula</t>
        </is>
      </c>
      <c r="L877" t="inlineStr">
        <is>
          <t>Facebook</t>
        </is>
      </c>
      <c r="M877" t="inlineStr">
        <is>
          <t>Direct (campaign tagged in CRM)</t>
        </is>
      </c>
      <c r="N877" t="inlineStr">
        <is>
          <t>6adb5d90ea53ca2b93b0ee48</t>
        </is>
      </c>
      <c r="O877" t="n">
        <v>1</v>
      </c>
      <c r="P877" s="40">
        <f>IF(A877="Lead",IF(ISNUMBER(MATCH(G877,QualityStatuses,0)),1,0),0)</f>
        <v>0</v>
      </c>
      <c r="Q877" s="40">
        <f>IF(A877="Lead",IF(G877="New Lead",0,1),0)</f>
        <v>1</v>
      </c>
      <c r="R877" s="40">
        <f>IF(A877="Lead",IF(G877="Lost",1,0),0)</f>
        <v>1</v>
      </c>
      <c r="S877" t="n">
        <v>1</v>
      </c>
      <c r="T877" t="n">
        <v>1</v>
      </c>
      <c r="U877" t="n">
        <v>0</v>
      </c>
      <c r="V877" t="n">
        <v>0</v>
      </c>
      <c r="W877" t="n">
        <v>0</v>
      </c>
      <c r="X877" t="n">
        <v>0</v>
      </c>
      <c r="Y877">
        <f>IF(AND(A877="Lead",COUNTIF(MetaCamps,C877)&gt;0),1,0)</f>
        <v>1</v>
      </c>
      <c r="Z877">
        <f>IF(Y877=1,P877,0)</f>
        <v>0</v>
      </c>
    </row>
    <row r="878">
      <c r="A878" t="inlineStr">
        <is>
          <t>Lead</t>
        </is>
      </c>
      <c r="B878" s="39" t="str">
        <f>IFERROR(INDEX(CampTypes,MATCH(C878,CampList,0)),"Unattributed")</f>
        <v>Old</v>
      </c>
      <c r="C878" t="inlineStr">
        <is>
          <t>natuf_Kiosk_14072026_Hindi</t>
        </is>
      </c>
      <c r="D878" t="inlineStr">
        <is>
          <t>natuf_Kiosk_09102026</t>
        </is>
      </c>
      <c r="E878" t="inlineStr">
        <is>
          <t>natuf_Kiosk_14072026_ad set_ad1</t>
        </is>
      </c>
      <c r="F878" t="inlineStr">
        <is>
          <t>Natuf</t>
        </is>
      </c>
      <c r="G878" t="inlineStr">
        <is>
          <t>New Lead</t>
        </is>
      </c>
      <c r="H878" s="39" t="str">
        <f>IF(ISNUMBER(MATCH(G878,QualityStatuses,0)),"Quality Lead","Non-Quality Lead")</f>
        <v>Non-Quality Lead</v>
      </c>
      <c r="I878" t="inlineStr">
        <is>
          <t>2026-10</t>
        </is>
      </c>
      <c r="J878" t="inlineStr">
        <is>
          <t>Wk of 2026-10-19</t>
        </is>
      </c>
      <c r="K878" t="inlineStr">
        <is>
          <t>(Unassigned)</t>
        </is>
      </c>
      <c r="L878" t="inlineStr">
        <is>
          <t>Facebook</t>
        </is>
      </c>
      <c r="M878" t="inlineStr">
        <is>
          <t>Direct (campaign tagged in CRM)</t>
        </is>
      </c>
      <c r="N878" t="inlineStr">
        <is>
          <t>6adb5ce9fcc90399793dd671</t>
        </is>
      </c>
      <c r="O878" t="n">
        <v>1</v>
      </c>
      <c r="P878" s="40">
        <f>IF(A878="Lead",IF(ISNUMBER(MATCH(G878,QualityStatuses,0)),1,0),0)</f>
        <v>0</v>
      </c>
      <c r="Q878" s="40">
        <f>IF(A878="Lead",IF(G878="New Lead",0,1),0)</f>
        <v>0</v>
      </c>
      <c r="R878" s="40">
        <f>IF(A878="Lead",IF(G878="Lost",1,0),0)</f>
        <v>0</v>
      </c>
      <c r="S878" t="n">
        <v>0</v>
      </c>
      <c r="T878" t="n">
        <v>0</v>
      </c>
      <c r="U878" t="n">
        <v>0</v>
      </c>
      <c r="V878" t="n">
        <v>0</v>
      </c>
      <c r="W878" t="n">
        <v>0</v>
      </c>
      <c r="X878" t="n">
        <v>0</v>
      </c>
      <c r="Y878">
        <f>IF(AND(A878="Lead",COUNTIF(MetaCamps,C878)&gt;0),1,0)</f>
        <v>1</v>
      </c>
      <c r="Z878">
        <f>IF(Y878=1,P878,0)</f>
        <v>0</v>
      </c>
    </row>
    <row r="879">
      <c r="A879" t="inlineStr">
        <is>
          <t>Lead</t>
        </is>
      </c>
      <c r="B879" s="39" t="str">
        <f>IFERROR(INDEX(CampTypes,MATCH(C879,CampList,0)),"Unattributed")</f>
        <v>Old</v>
      </c>
      <c r="C879" t="inlineStr">
        <is>
          <t>E_Natuf_Generic_13082026</t>
        </is>
      </c>
      <c r="D879" t="inlineStr">
        <is>
          <t>E_Natuf_Generic_13082026_Adset1</t>
        </is>
      </c>
      <c r="E879" t="inlineStr">
        <is>
          <t>E_Natuf_Generic_13082026_Adset1_Ad1</t>
        </is>
      </c>
      <c r="F879" t="inlineStr">
        <is>
          <t>Natuf</t>
        </is>
      </c>
      <c r="G879" t="inlineStr">
        <is>
          <t>New Lead</t>
        </is>
      </c>
      <c r="H879" s="39" t="str">
        <f>IF(ISNUMBER(MATCH(G879,QualityStatuses,0)),"Quality Lead","Non-Quality Lead")</f>
        <v>Non-Quality Lead</v>
      </c>
      <c r="I879" t="inlineStr">
        <is>
          <t>2026-10</t>
        </is>
      </c>
      <c r="J879" t="inlineStr">
        <is>
          <t>Wk of 2026-10-19</t>
        </is>
      </c>
      <c r="K879" t="inlineStr">
        <is>
          <t>(Unassigned)</t>
        </is>
      </c>
      <c r="L879" t="inlineStr">
        <is>
          <t>Facebook</t>
        </is>
      </c>
      <c r="M879" t="inlineStr">
        <is>
          <t>Direct (campaign tagged in CRM)</t>
        </is>
      </c>
      <c r="N879" t="inlineStr">
        <is>
          <t>6adb5ac0be71f0466b9da52e</t>
        </is>
      </c>
      <c r="O879" t="n">
        <v>1</v>
      </c>
      <c r="P879" s="40">
        <f>IF(A879="Lead",IF(ISNUMBER(MATCH(G879,QualityStatuses,0)),1,0),0)</f>
        <v>0</v>
      </c>
      <c r="Q879" s="40">
        <f>IF(A879="Lead",IF(G879="New Lead",0,1),0)</f>
        <v>0</v>
      </c>
      <c r="R879" s="40">
        <f>IF(A879="Lead",IF(G879="Lost",1,0),0)</f>
        <v>0</v>
      </c>
      <c r="S879" t="n">
        <v>0</v>
      </c>
      <c r="T879" t="n">
        <v>0</v>
      </c>
      <c r="U879" t="n">
        <v>0</v>
      </c>
      <c r="V879" t="n">
        <v>0</v>
      </c>
      <c r="W879" t="n">
        <v>0</v>
      </c>
      <c r="X879" t="n">
        <v>0</v>
      </c>
      <c r="Y879">
        <f>IF(AND(A879="Lead",COUNTIF(MetaCamps,C879)&gt;0),1,0)</f>
        <v>1</v>
      </c>
      <c r="Z879">
        <f>IF(Y879=1,P879,0)</f>
        <v>0</v>
      </c>
    </row>
    <row r="880">
      <c r="A880" t="inlineStr">
        <is>
          <t>Lead</t>
        </is>
      </c>
      <c r="B880" s="39" t="str">
        <f>IFERROR(INDEX(CampTypes,MATCH(C880,CampList,0)),"Unattributed")</f>
        <v>New</v>
      </c>
      <c r="C880" t="inlineStr">
        <is>
          <t>ABO | Natuf | Leads | Unit Franchise | India | Oct26 | V1</t>
        </is>
      </c>
      <c r="D880" t="inlineStr">
        <is>
          <t>Natuf | Business Owners | Tier1 + Growth Cities | Oct26 | V1</t>
        </is>
      </c>
      <c r="E880" t="inlineStr">
        <is>
          <t>Natuf | Reel | Brand Ambassador | Heard Of Owning A Cafe | V1</t>
        </is>
      </c>
      <c r="F880" t="inlineStr">
        <is>
          <t>In House Natuf</t>
        </is>
      </c>
      <c r="G880" t="inlineStr">
        <is>
          <t>New Lead</t>
        </is>
      </c>
      <c r="H880" s="39" t="str">
        <f>IF(ISNUMBER(MATCH(G880,QualityStatuses,0)),"Quality Lead","Non-Quality Lead")</f>
        <v>Non-Quality Lead</v>
      </c>
      <c r="I880" t="inlineStr">
        <is>
          <t>2026-10</t>
        </is>
      </c>
      <c r="J880" t="inlineStr">
        <is>
          <t>Wk of 2026-10-19</t>
        </is>
      </c>
      <c r="K880" t="inlineStr">
        <is>
          <t>(Unassigned)</t>
        </is>
      </c>
      <c r="L880" t="inlineStr">
        <is>
          <t>Facebook</t>
        </is>
      </c>
      <c r="M880" t="inlineStr">
        <is>
          <t>Direct (campaign tagged in CRM)</t>
        </is>
      </c>
      <c r="N880" t="inlineStr">
        <is>
          <t>6adb5a5b3c4f921d0dce46fb</t>
        </is>
      </c>
      <c r="O880" t="n">
        <v>1</v>
      </c>
      <c r="P880" s="40">
        <f>IF(A880="Lead",IF(ISNUMBER(MATCH(G880,QualityStatuses,0)),1,0),0)</f>
        <v>0</v>
      </c>
      <c r="Q880" s="40">
        <f>IF(A880="Lead",IF(G880="New Lead",0,1),0)</f>
        <v>0</v>
      </c>
      <c r="R880" s="40">
        <f>IF(A880="Lead",IF(G880="Lost",1,0),0)</f>
        <v>0</v>
      </c>
      <c r="S880" t="n">
        <v>0</v>
      </c>
      <c r="T880" t="n">
        <v>0</v>
      </c>
      <c r="U880" t="n">
        <v>0</v>
      </c>
      <c r="V880" t="n">
        <v>0</v>
      </c>
      <c r="W880" t="n">
        <v>0</v>
      </c>
      <c r="X880" t="n">
        <v>0</v>
      </c>
      <c r="Y880">
        <f>IF(AND(A880="Lead",COUNTIF(MetaCamps,C880)&gt;0),1,0)</f>
        <v>1</v>
      </c>
      <c r="Z880">
        <f>IF(Y880=1,P880,0)</f>
        <v>0</v>
      </c>
    </row>
    <row r="881">
      <c r="A881" t="inlineStr">
        <is>
          <t>Lead</t>
        </is>
      </c>
      <c r="B881" s="39" t="str">
        <f>IFERROR(INDEX(CampTypes,MATCH(C881,CampList,0)),"Unattributed")</f>
        <v>New</v>
      </c>
      <c r="C881" t="inlineStr">
        <is>
          <t>ABO | Natuf | Leads | Unit Franchise | India | Oct26 | V1</t>
        </is>
      </c>
      <c r="D881" t="inlineStr">
        <is>
          <t>Natuf | LAL 1% | India | Jul26 | V1</t>
        </is>
      </c>
      <c r="E881" t="inlineStr">
        <is>
          <t>Natuf | Reel | Brand Ambassador | Heard Of Owning A Cafe | V1</t>
        </is>
      </c>
      <c r="F881" t="inlineStr">
        <is>
          <t>In House Natuf</t>
        </is>
      </c>
      <c r="G881" t="inlineStr">
        <is>
          <t>Attempt 3</t>
        </is>
      </c>
      <c r="H881" s="39" t="str">
        <f>IF(ISNUMBER(MATCH(G881,QualityStatuses,0)),"Quality Lead","Non-Quality Lead")</f>
        <v>Non-Quality Lead</v>
      </c>
      <c r="I881" t="inlineStr">
        <is>
          <t>2026-10</t>
        </is>
      </c>
      <c r="J881" t="inlineStr">
        <is>
          <t>Wk of 2026-10-19</t>
        </is>
      </c>
      <c r="K881" t="inlineStr">
        <is>
          <t>Vikas Pathak</t>
        </is>
      </c>
      <c r="L881" t="inlineStr">
        <is>
          <t>Facebook</t>
        </is>
      </c>
      <c r="M881" t="inlineStr">
        <is>
          <t>Direct (campaign tagged in CRM)</t>
        </is>
      </c>
      <c r="N881" t="inlineStr">
        <is>
          <t>6adb5726f8539b881d845519</t>
        </is>
      </c>
      <c r="O881" t="n">
        <v>1</v>
      </c>
      <c r="P881" s="40">
        <f>IF(A881="Lead",IF(ISNUMBER(MATCH(G881,QualityStatuses,0)),1,0),0)</f>
        <v>0</v>
      </c>
      <c r="Q881" s="40">
        <f>IF(A881="Lead",IF(G881="New Lead",0,1),0)</f>
        <v>1</v>
      </c>
      <c r="R881" s="40">
        <f>IF(A881="Lead",IF(G881="Lost",1,0),0)</f>
        <v>0</v>
      </c>
      <c r="S881" t="n">
        <v>3</v>
      </c>
      <c r="T881" t="n">
        <v>0</v>
      </c>
      <c r="U881" t="n">
        <v>0</v>
      </c>
      <c r="V881" t="n">
        <v>0</v>
      </c>
      <c r="W881" t="n">
        <v>0</v>
      </c>
      <c r="X881" t="n">
        <v>0</v>
      </c>
      <c r="Y881">
        <f>IF(AND(A881="Lead",COUNTIF(MetaCamps,C881)&gt;0),1,0)</f>
        <v>1</v>
      </c>
      <c r="Z881">
        <f>IF(Y881=1,P881,0)</f>
        <v>0</v>
      </c>
    </row>
    <row r="882">
      <c r="A882" t="inlineStr">
        <is>
          <t>Lead</t>
        </is>
      </c>
      <c r="B882" s="39" t="str">
        <f>IFERROR(INDEX(CampTypes,MATCH(C882,CampList,0)),"Unattributed")</f>
        <v>New</v>
      </c>
      <c r="C882" t="inlineStr">
        <is>
          <t>ABO | Natuf | Leads | Unit Franchise | India | Oct26 | V1</t>
        </is>
      </c>
      <c r="D882" t="inlineStr">
        <is>
          <t>Natuf | LAL 1% | India | Jul26 | V1</t>
        </is>
      </c>
      <c r="E882" t="inlineStr">
        <is>
          <t>Natuf | Reel | Brand Ambassador | Heard Of Owning A Cafe | V1</t>
        </is>
      </c>
      <c r="F882" t="inlineStr">
        <is>
          <t>In House Natuf</t>
        </is>
      </c>
      <c r="G882" t="inlineStr">
        <is>
          <t>New Lead</t>
        </is>
      </c>
      <c r="H882" s="39" t="str">
        <f>IF(ISNUMBER(MATCH(G882,QualityStatuses,0)),"Quality Lead","Non-Quality Lead")</f>
        <v>Non-Quality Lead</v>
      </c>
      <c r="I882" t="inlineStr">
        <is>
          <t>2026-10</t>
        </is>
      </c>
      <c r="J882" t="inlineStr">
        <is>
          <t>Wk of 2026-10-19</t>
        </is>
      </c>
      <c r="K882" t="inlineStr">
        <is>
          <t>(Unassigned)</t>
        </is>
      </c>
      <c r="L882" t="inlineStr">
        <is>
          <t>Facebook</t>
        </is>
      </c>
      <c r="M882" t="inlineStr">
        <is>
          <t>Direct (campaign tagged in CRM)</t>
        </is>
      </c>
      <c r="N882" t="inlineStr">
        <is>
          <t>6adb56299940c0f7c5feda4e</t>
        </is>
      </c>
      <c r="O882" t="n">
        <v>1</v>
      </c>
      <c r="P882" s="40">
        <f>IF(A882="Lead",IF(ISNUMBER(MATCH(G882,QualityStatuses,0)),1,0),0)</f>
        <v>0</v>
      </c>
      <c r="Q882" s="40">
        <f>IF(A882="Lead",IF(G882="New Lead",0,1),0)</f>
        <v>0</v>
      </c>
      <c r="R882" s="40">
        <f>IF(A882="Lead",IF(G882="Lost",1,0),0)</f>
        <v>0</v>
      </c>
      <c r="S882" t="n">
        <v>0</v>
      </c>
      <c r="T882" t="n">
        <v>0</v>
      </c>
      <c r="U882" t="n">
        <v>0</v>
      </c>
      <c r="V882" t="n">
        <v>0</v>
      </c>
      <c r="W882" t="n">
        <v>0</v>
      </c>
      <c r="X882" t="n">
        <v>0</v>
      </c>
      <c r="Y882">
        <f>IF(AND(A882="Lead",COUNTIF(MetaCamps,C882)&gt;0),1,0)</f>
        <v>1</v>
      </c>
      <c r="Z882">
        <f>IF(Y882=1,P882,0)</f>
        <v>0</v>
      </c>
    </row>
    <row r="883">
      <c r="A883" t="inlineStr">
        <is>
          <t>Lead</t>
        </is>
      </c>
      <c r="B883" s="39" t="str">
        <f>IFERROR(INDEX(CampTypes,MATCH(C883,CampList,0)),"Unattributed")</f>
        <v>New</v>
      </c>
      <c r="C883" t="inlineStr">
        <is>
          <t>ABO | Natuf | Leads | Unit Franchise | India | Oct26 | V1</t>
        </is>
      </c>
      <c r="D883" t="inlineStr">
        <is>
          <t>Natuf | LAL 1% | India | Jul26 | V1</t>
        </is>
      </c>
      <c r="E883" t="inlineStr">
        <is>
          <t>Natuf | Reel | Brand Ambassador | Heard Of Owning A Cafe | V1</t>
        </is>
      </c>
      <c r="F883" t="inlineStr">
        <is>
          <t>In House Natuf</t>
        </is>
      </c>
      <c r="G883" t="inlineStr">
        <is>
          <t>Attempt 2</t>
        </is>
      </c>
      <c r="H883" s="39" t="str">
        <f>IF(ISNUMBER(MATCH(G883,QualityStatuses,0)),"Quality Lead","Non-Quality Lead")</f>
        <v>Non-Quality Lead</v>
      </c>
      <c r="I883" t="inlineStr">
        <is>
          <t>2026-10</t>
        </is>
      </c>
      <c r="J883" t="inlineStr">
        <is>
          <t>Wk of 2026-10-19</t>
        </is>
      </c>
      <c r="K883" t="inlineStr">
        <is>
          <t>Deepak Rai</t>
        </is>
      </c>
      <c r="L883" t="inlineStr">
        <is>
          <t>Facebook</t>
        </is>
      </c>
      <c r="M883" t="inlineStr">
        <is>
          <t>Direct (campaign tagged in CRM)</t>
        </is>
      </c>
      <c r="N883" t="inlineStr">
        <is>
          <t>6adb5622d18c4e8f336610ce</t>
        </is>
      </c>
      <c r="O883" t="n">
        <v>1</v>
      </c>
      <c r="P883" s="40">
        <f>IF(A883="Lead",IF(ISNUMBER(MATCH(G883,QualityStatuses,0)),1,0),0)</f>
        <v>0</v>
      </c>
      <c r="Q883" s="40">
        <f>IF(A883="Lead",IF(G883="New Lead",0,1),0)</f>
        <v>1</v>
      </c>
      <c r="R883" s="40">
        <f>IF(A883="Lead",IF(G883="Lost",1,0),0)</f>
        <v>0</v>
      </c>
      <c r="S883" t="n">
        <v>1</v>
      </c>
      <c r="T883" t="n">
        <v>0</v>
      </c>
      <c r="U883" t="n">
        <v>0</v>
      </c>
      <c r="V883" t="n">
        <v>0</v>
      </c>
      <c r="W883" t="n">
        <v>0</v>
      </c>
      <c r="X883" t="n">
        <v>0</v>
      </c>
      <c r="Y883">
        <f>IF(AND(A883="Lead",COUNTIF(MetaCamps,C883)&gt;0),1,0)</f>
        <v>1</v>
      </c>
      <c r="Z883">
        <f>IF(Y883=1,P883,0)</f>
        <v>0</v>
      </c>
    </row>
    <row r="884">
      <c r="A884" t="inlineStr">
        <is>
          <t>Lead</t>
        </is>
      </c>
      <c r="B884" s="39" t="str">
        <f>IFERROR(INDEX(CampTypes,MATCH(C884,CampList,0)),"Unattributed")</f>
        <v>Old</v>
      </c>
      <c r="C884" t="inlineStr">
        <is>
          <t>natuf_Kiosk_14072026_Hindi</t>
        </is>
      </c>
      <c r="D884" t="inlineStr">
        <is>
          <t>natuf_Kiosk_09102026</t>
        </is>
      </c>
      <c r="E884" t="inlineStr">
        <is>
          <t>natuf_Kiosk_14072026_ad set_ad1</t>
        </is>
      </c>
      <c r="F884" t="inlineStr">
        <is>
          <t>Natuf</t>
        </is>
      </c>
      <c r="G884" t="inlineStr">
        <is>
          <t>New Lead</t>
        </is>
      </c>
      <c r="H884" s="39" t="str">
        <f>IF(ISNUMBER(MATCH(G884,QualityStatuses,0)),"Quality Lead","Non-Quality Lead")</f>
        <v>Non-Quality Lead</v>
      </c>
      <c r="I884" t="inlineStr">
        <is>
          <t>2026-10</t>
        </is>
      </c>
      <c r="J884" t="inlineStr">
        <is>
          <t>Wk of 2026-10-19</t>
        </is>
      </c>
      <c r="K884" t="inlineStr">
        <is>
          <t>(Unassigned)</t>
        </is>
      </c>
      <c r="L884" t="inlineStr">
        <is>
          <t>Whatsapp Cloud API</t>
        </is>
      </c>
      <c r="M884" t="inlineStr">
        <is>
          <t>Direct (campaign tagged in CRM)</t>
        </is>
      </c>
      <c r="N884" t="inlineStr">
        <is>
          <t>6adb54fed635231d380d6085</t>
        </is>
      </c>
      <c r="O884" t="n">
        <v>1</v>
      </c>
      <c r="P884" s="40">
        <f>IF(A884="Lead",IF(ISNUMBER(MATCH(G884,QualityStatuses,0)),1,0),0)</f>
        <v>0</v>
      </c>
      <c r="Q884" s="40">
        <f>IF(A884="Lead",IF(G884="New Lead",0,1),0)</f>
        <v>0</v>
      </c>
      <c r="R884" s="40">
        <f>IF(A884="Lead",IF(G884="Lost",1,0),0)</f>
        <v>0</v>
      </c>
      <c r="S884" t="n">
        <v>0</v>
      </c>
      <c r="T884" t="n">
        <v>0</v>
      </c>
      <c r="U884" t="n">
        <v>0</v>
      </c>
      <c r="V884" t="n">
        <v>0</v>
      </c>
      <c r="W884" t="n">
        <v>0</v>
      </c>
      <c r="X884" t="n">
        <v>0</v>
      </c>
      <c r="Y884">
        <f>IF(AND(A884="Lead",COUNTIF(MetaCamps,C884)&gt;0),1,0)</f>
        <v>1</v>
      </c>
      <c r="Z884">
        <f>IF(Y884=1,P884,0)</f>
        <v>0</v>
      </c>
    </row>
    <row r="885">
      <c r="A885" t="inlineStr">
        <is>
          <t>Lead</t>
        </is>
      </c>
      <c r="B885" s="39" t="str">
        <f>IFERROR(INDEX(CampTypes,MATCH(C885,CampList,0)),"Unattributed")</f>
        <v>Old</v>
      </c>
      <c r="C885" t="inlineStr">
        <is>
          <t>E_Suresh_Natuf_Kiosk_07072026</t>
        </is>
      </c>
      <c r="D885" t="inlineStr">
        <is>
          <t>E_Suresh_Natuf_Kiosk_07072026_Adset5</t>
        </is>
      </c>
      <c r="E885" t="inlineStr">
        <is>
          <t>E_Hindi_Suresh_Natuf_Kiosk_07072026_Adset5_ad3 – Copy 2</t>
        </is>
      </c>
      <c r="F885" t="inlineStr">
        <is>
          <t>Natuf</t>
        </is>
      </c>
      <c r="G885" t="inlineStr">
        <is>
          <t>Attempt 2</t>
        </is>
      </c>
      <c r="H885" s="39" t="str">
        <f>IF(ISNUMBER(MATCH(G885,QualityStatuses,0)),"Quality Lead","Non-Quality Lead")</f>
        <v>Non-Quality Lead</v>
      </c>
      <c r="I885" t="inlineStr">
        <is>
          <t>2026-10</t>
        </is>
      </c>
      <c r="J885" t="inlineStr">
        <is>
          <t>Wk of 2026-10-19</t>
        </is>
      </c>
      <c r="K885" t="inlineStr">
        <is>
          <t>Tejaswini Tarigopula</t>
        </is>
      </c>
      <c r="L885" t="inlineStr">
        <is>
          <t>Facebook</t>
        </is>
      </c>
      <c r="M885" t="inlineStr">
        <is>
          <t>Direct (campaign tagged in CRM)</t>
        </is>
      </c>
      <c r="N885" t="inlineStr">
        <is>
          <t>6adb54e6bf568781a41a0bf6</t>
        </is>
      </c>
      <c r="O885" t="n">
        <v>1</v>
      </c>
      <c r="P885" s="40">
        <f>IF(A885="Lead",IF(ISNUMBER(MATCH(G885,QualityStatuses,0)),1,0),0)</f>
        <v>0</v>
      </c>
      <c r="Q885" s="40">
        <f>IF(A885="Lead",IF(G885="New Lead",0,1),0)</f>
        <v>1</v>
      </c>
      <c r="R885" s="40">
        <f>IF(A885="Lead",IF(G885="Lost",1,0),0)</f>
        <v>0</v>
      </c>
      <c r="S885" t="n">
        <v>2</v>
      </c>
      <c r="T885" t="n">
        <v>1</v>
      </c>
      <c r="U885" t="n">
        <v>0</v>
      </c>
      <c r="V885" t="n">
        <v>0</v>
      </c>
      <c r="W885" t="n">
        <v>0</v>
      </c>
      <c r="X885" t="n">
        <v>0</v>
      </c>
      <c r="Y885">
        <f>IF(AND(A885="Lead",COUNTIF(MetaCamps,C885)&gt;0),1,0)</f>
        <v>1</v>
      </c>
      <c r="Z885">
        <f>IF(Y885=1,P885,0)</f>
        <v>0</v>
      </c>
    </row>
    <row r="886">
      <c r="A886" t="inlineStr">
        <is>
          <t>Lead</t>
        </is>
      </c>
      <c r="B886" s="39" t="str">
        <f>IFERROR(INDEX(CampTypes,MATCH(C886,CampList,0)),"Unattributed")</f>
        <v>New</v>
      </c>
      <c r="C886" t="inlineStr">
        <is>
          <t>ABO | Natuf | Leads | Unit Franchise | India | Oct26 | V1</t>
        </is>
      </c>
      <c r="D886" t="inlineStr">
        <is>
          <t>Natuf | LAL 1% | India | Jul26 | V1</t>
        </is>
      </c>
      <c r="E886" t="inlineStr">
        <is>
          <t>Natuf | Reel | Brand Ambassador | Heard Of Owning A Cafe | V1</t>
        </is>
      </c>
      <c r="F886" t="inlineStr">
        <is>
          <t>In House Natuf</t>
        </is>
      </c>
      <c r="G886" t="inlineStr">
        <is>
          <t>New Lead</t>
        </is>
      </c>
      <c r="H886" s="39" t="str">
        <f>IF(ISNUMBER(MATCH(G886,QualityStatuses,0)),"Quality Lead","Non-Quality Lead")</f>
        <v>Non-Quality Lead</v>
      </c>
      <c r="I886" t="inlineStr">
        <is>
          <t>2026-10</t>
        </is>
      </c>
      <c r="J886" t="inlineStr">
        <is>
          <t>Wk of 2026-10-19</t>
        </is>
      </c>
      <c r="K886" t="inlineStr">
        <is>
          <t>(Unassigned)</t>
        </is>
      </c>
      <c r="L886" t="inlineStr">
        <is>
          <t>Facebook</t>
        </is>
      </c>
      <c r="M886" t="inlineStr">
        <is>
          <t>Direct (campaign tagged in CRM)</t>
        </is>
      </c>
      <c r="N886" t="inlineStr">
        <is>
          <t>6adb52dce00d11512cddafb0</t>
        </is>
      </c>
      <c r="O886" t="n">
        <v>1</v>
      </c>
      <c r="P886" s="40">
        <f>IF(A886="Lead",IF(ISNUMBER(MATCH(G886,QualityStatuses,0)),1,0),0)</f>
        <v>0</v>
      </c>
      <c r="Q886" s="40">
        <f>IF(A886="Lead",IF(G886="New Lead",0,1),0)</f>
        <v>0</v>
      </c>
      <c r="R886" s="40">
        <f>IF(A886="Lead",IF(G886="Lost",1,0),0)</f>
        <v>0</v>
      </c>
      <c r="S886" t="n">
        <v>0</v>
      </c>
      <c r="T886" t="n">
        <v>0</v>
      </c>
      <c r="U886" t="n">
        <v>0</v>
      </c>
      <c r="V886" t="n">
        <v>0</v>
      </c>
      <c r="W886" t="n">
        <v>0</v>
      </c>
      <c r="X886" t="n">
        <v>0</v>
      </c>
      <c r="Y886">
        <f>IF(AND(A886="Lead",COUNTIF(MetaCamps,C886)&gt;0),1,0)</f>
        <v>1</v>
      </c>
      <c r="Z886">
        <f>IF(Y886=1,P886,0)</f>
        <v>0</v>
      </c>
    </row>
    <row r="887">
      <c r="A887" t="inlineStr">
        <is>
          <t>Lead</t>
        </is>
      </c>
      <c r="B887" s="39" t="str">
        <f>IFERROR(INDEX(CampTypes,MATCH(C887,CampList,0)),"Unattributed")</f>
        <v>New</v>
      </c>
      <c r="C887" t="inlineStr">
        <is>
          <t>ABO | Natuf | Leads | Unit Franchise | India | Oct26 | V1</t>
        </is>
      </c>
      <c r="D887" t="inlineStr">
        <is>
          <t>Natuf | Business Owners | Tier1 + Growth Cities | Oct26 | V1</t>
        </is>
      </c>
      <c r="E887" t="inlineStr">
        <is>
          <t>Natuf | Reel | Brand Ambassador | Heard Of Owning A Cafe | V1</t>
        </is>
      </c>
      <c r="F887" t="inlineStr">
        <is>
          <t>In House Natuf</t>
        </is>
      </c>
      <c r="G887" t="inlineStr">
        <is>
          <t>New Lead</t>
        </is>
      </c>
      <c r="H887" s="39" t="str">
        <f>IF(ISNUMBER(MATCH(G887,QualityStatuses,0)),"Quality Lead","Non-Quality Lead")</f>
        <v>Non-Quality Lead</v>
      </c>
      <c r="I887" t="inlineStr">
        <is>
          <t>2026-10</t>
        </is>
      </c>
      <c r="J887" t="inlineStr">
        <is>
          <t>Wk of 2026-10-19</t>
        </is>
      </c>
      <c r="K887" t="inlineStr">
        <is>
          <t>(Unassigned)</t>
        </is>
      </c>
      <c r="L887" t="inlineStr">
        <is>
          <t>Facebook</t>
        </is>
      </c>
      <c r="M887" t="inlineStr">
        <is>
          <t>Direct (campaign tagged in CRM)</t>
        </is>
      </c>
      <c r="N887" t="inlineStr">
        <is>
          <t>6adb513e83db0d52459840f2</t>
        </is>
      </c>
      <c r="O887" t="n">
        <v>1</v>
      </c>
      <c r="P887" s="40">
        <f>IF(A887="Lead",IF(ISNUMBER(MATCH(G887,QualityStatuses,0)),1,0),0)</f>
        <v>0</v>
      </c>
      <c r="Q887" s="40">
        <f>IF(A887="Lead",IF(G887="New Lead",0,1),0)</f>
        <v>0</v>
      </c>
      <c r="R887" s="40">
        <f>IF(A887="Lead",IF(G887="Lost",1,0),0)</f>
        <v>0</v>
      </c>
      <c r="S887" t="n">
        <v>0</v>
      </c>
      <c r="T887" t="n">
        <v>0</v>
      </c>
      <c r="U887" t="n">
        <v>0</v>
      </c>
      <c r="V887" t="n">
        <v>0</v>
      </c>
      <c r="W887" t="n">
        <v>0</v>
      </c>
      <c r="X887" t="n">
        <v>0</v>
      </c>
      <c r="Y887">
        <f>IF(AND(A887="Lead",COUNTIF(MetaCamps,C887)&gt;0),1,0)</f>
        <v>1</v>
      </c>
      <c r="Z887">
        <f>IF(Y887=1,P887,0)</f>
        <v>0</v>
      </c>
    </row>
    <row r="888">
      <c r="A888" t="inlineStr">
        <is>
          <t>Lead</t>
        </is>
      </c>
      <c r="B888" s="39" t="str">
        <f>IFERROR(INDEX(CampTypes,MATCH(C888,CampList,0)),"Unattributed")</f>
        <v>New</v>
      </c>
      <c r="C888" t="inlineStr">
        <is>
          <t>ABO | Natuf | Leads | Master Franchise | India | Oct26 | V1</t>
        </is>
      </c>
      <c r="D888" t="inlineStr">
        <is>
          <t>Natuf | Investors | Tier1 + Growth Cities | Oct26 | V1</t>
        </is>
      </c>
      <c r="E888" t="inlineStr">
        <is>
          <t>Natuf | Static | Lead Your State With | V1</t>
        </is>
      </c>
      <c r="F888" t="inlineStr">
        <is>
          <t>Natuf_MF</t>
        </is>
      </c>
      <c r="G888" t="inlineStr">
        <is>
          <t>Connected</t>
        </is>
      </c>
      <c r="H888" s="39" t="str">
        <f>IF(ISNUMBER(MATCH(G888,QualityStatuses,0)),"Quality Lead","Non-Quality Lead")</f>
        <v>Non-Quality Lead</v>
      </c>
      <c r="I888" t="inlineStr">
        <is>
          <t>2026-10</t>
        </is>
      </c>
      <c r="J888" t="inlineStr">
        <is>
          <t>Wk of 2026-10-19</t>
        </is>
      </c>
      <c r="K888" t="inlineStr">
        <is>
          <t>Tejaswini Tarigopula</t>
        </is>
      </c>
      <c r="L888" t="inlineStr">
        <is>
          <t>Facebook</t>
        </is>
      </c>
      <c r="M888" t="inlineStr">
        <is>
          <t>Direct (campaign tagged in CRM)</t>
        </is>
      </c>
      <c r="N888" t="inlineStr">
        <is>
          <t>6adb513a83db0d52459840eb</t>
        </is>
      </c>
      <c r="O888" t="n">
        <v>1</v>
      </c>
      <c r="P888" s="40">
        <f>IF(A888="Lead",IF(ISNUMBER(MATCH(G888,QualityStatuses,0)),1,0),0)</f>
        <v>0</v>
      </c>
      <c r="Q888" s="40">
        <f>IF(A888="Lead",IF(G888="New Lead",0,1),0)</f>
        <v>1</v>
      </c>
      <c r="R888" s="40">
        <f>IF(A888="Lead",IF(G888="Lost",1,0),0)</f>
        <v>0</v>
      </c>
      <c r="S888" t="n">
        <v>2</v>
      </c>
      <c r="T888" t="n">
        <v>1</v>
      </c>
      <c r="U888" t="n">
        <v>0</v>
      </c>
      <c r="V888" t="n">
        <v>0</v>
      </c>
      <c r="W888" t="n">
        <v>0</v>
      </c>
      <c r="X888" t="n">
        <v>0</v>
      </c>
      <c r="Y888">
        <f>IF(AND(A888="Lead",COUNTIF(MetaCamps,C888)&gt;0),1,0)</f>
        <v>1</v>
      </c>
      <c r="Z888">
        <f>IF(Y888=1,P888,0)</f>
        <v>0</v>
      </c>
    </row>
    <row r="889">
      <c r="A889" t="inlineStr">
        <is>
          <t>Lead</t>
        </is>
      </c>
      <c r="B889" s="39" t="str">
        <f>IFERROR(INDEX(CampTypes,MATCH(C889,CampList,0)),"Unattributed")</f>
        <v>New</v>
      </c>
      <c r="C889" t="inlineStr">
        <is>
          <t>ABO | Natuf | Leads | Unit Franchise | India | Oct26 | V1</t>
        </is>
      </c>
      <c r="D889" t="inlineStr">
        <is>
          <t>Natuf | Investors | Tier1 + Growth Cities | Oct26 | V1</t>
        </is>
      </c>
      <c r="E889" t="inlineStr">
        <is>
          <t>Natuf | Reel | Brand Ambassador | Heard Of Owning A Cafe | V1</t>
        </is>
      </c>
      <c r="F889" t="inlineStr">
        <is>
          <t>In House Natuf</t>
        </is>
      </c>
      <c r="G889" t="inlineStr">
        <is>
          <t>Lost</t>
        </is>
      </c>
      <c r="H889" s="39" t="str">
        <f>IF(ISNUMBER(MATCH(G889,QualityStatuses,0)),"Quality Lead","Non-Quality Lead")</f>
        <v>Non-Quality Lead</v>
      </c>
      <c r="I889" t="inlineStr">
        <is>
          <t>2026-10</t>
        </is>
      </c>
      <c r="J889" t="inlineStr">
        <is>
          <t>Wk of 2026-10-19</t>
        </is>
      </c>
      <c r="K889" t="inlineStr">
        <is>
          <t>Tejaswini Tarigopula</t>
        </is>
      </c>
      <c r="L889" t="inlineStr">
        <is>
          <t>Facebook</t>
        </is>
      </c>
      <c r="M889" t="inlineStr">
        <is>
          <t>Direct (campaign tagged in CRM)</t>
        </is>
      </c>
      <c r="N889" t="inlineStr">
        <is>
          <t>6adb5122dc6b214863bb73b3</t>
        </is>
      </c>
      <c r="O889" t="n">
        <v>1</v>
      </c>
      <c r="P889" s="40">
        <f>IF(A889="Lead",IF(ISNUMBER(MATCH(G889,QualityStatuses,0)),1,0),0)</f>
        <v>0</v>
      </c>
      <c r="Q889" s="40">
        <f>IF(A889="Lead",IF(G889="New Lead",0,1),0)</f>
        <v>1</v>
      </c>
      <c r="R889" s="40">
        <f>IF(A889="Lead",IF(G889="Lost",1,0),0)</f>
        <v>1</v>
      </c>
      <c r="S889" t="n">
        <v>2</v>
      </c>
      <c r="T889" t="n">
        <v>2</v>
      </c>
      <c r="U889" t="n">
        <v>0</v>
      </c>
      <c r="V889" t="n">
        <v>0</v>
      </c>
      <c r="W889" t="n">
        <v>0</v>
      </c>
      <c r="X889" t="n">
        <v>0</v>
      </c>
      <c r="Y889">
        <f>IF(AND(A889="Lead",COUNTIF(MetaCamps,C889)&gt;0),1,0)</f>
        <v>1</v>
      </c>
      <c r="Z889">
        <f>IF(Y889=1,P889,0)</f>
        <v>0</v>
      </c>
    </row>
    <row r="890">
      <c r="A890" t="inlineStr">
        <is>
          <t>Lead</t>
        </is>
      </c>
      <c r="B890" s="39" t="str">
        <f>IFERROR(INDEX(CampTypes,MATCH(C890,CampList,0)),"Unattributed")</f>
        <v>Old</v>
      </c>
      <c r="C890" t="inlineStr">
        <is>
          <t>natuf_Kiosk_14072026_Hindi</t>
        </is>
      </c>
      <c r="D890" t="inlineStr">
        <is>
          <t>natuf_Kiosk_14072026_Highest-converting industries</t>
        </is>
      </c>
      <c r="E890" t="inlineStr">
        <is>
          <t>natuf_Kiosk_14072026_ad set_ad1</t>
        </is>
      </c>
      <c r="F890" t="inlineStr">
        <is>
          <t>Natuf</t>
        </is>
      </c>
      <c r="G890" t="inlineStr">
        <is>
          <t>New Lead</t>
        </is>
      </c>
      <c r="H890" s="39" t="str">
        <f>IF(ISNUMBER(MATCH(G890,QualityStatuses,0)),"Quality Lead","Non-Quality Lead")</f>
        <v>Non-Quality Lead</v>
      </c>
      <c r="I890" t="inlineStr">
        <is>
          <t>2026-10</t>
        </is>
      </c>
      <c r="J890" t="inlineStr">
        <is>
          <t>Wk of 2026-10-19</t>
        </is>
      </c>
      <c r="K890" t="inlineStr">
        <is>
          <t>(Unassigned)</t>
        </is>
      </c>
      <c r="L890" t="inlineStr">
        <is>
          <t>Facebook</t>
        </is>
      </c>
      <c r="M890" t="inlineStr">
        <is>
          <t>Direct (campaign tagged in CRM)</t>
        </is>
      </c>
      <c r="N890" t="inlineStr">
        <is>
          <t>6adb511ca886d88ea4bac403</t>
        </is>
      </c>
      <c r="O890" t="n">
        <v>1</v>
      </c>
      <c r="P890" s="40">
        <f>IF(A890="Lead",IF(ISNUMBER(MATCH(G890,QualityStatuses,0)),1,0),0)</f>
        <v>0</v>
      </c>
      <c r="Q890" s="40">
        <f>IF(A890="Lead",IF(G890="New Lead",0,1),0)</f>
        <v>0</v>
      </c>
      <c r="R890" s="40">
        <f>IF(A890="Lead",IF(G890="Lost",1,0),0)</f>
        <v>0</v>
      </c>
      <c r="S890" t="n">
        <v>0</v>
      </c>
      <c r="T890" t="n">
        <v>0</v>
      </c>
      <c r="U890" t="n">
        <v>0</v>
      </c>
      <c r="V890" t="n">
        <v>0</v>
      </c>
      <c r="W890" t="n">
        <v>0</v>
      </c>
      <c r="X890" t="n">
        <v>0</v>
      </c>
      <c r="Y890">
        <f>IF(AND(A890="Lead",COUNTIF(MetaCamps,C890)&gt;0),1,0)</f>
        <v>1</v>
      </c>
      <c r="Z890">
        <f>IF(Y890=1,P890,0)</f>
        <v>0</v>
      </c>
    </row>
    <row r="891">
      <c r="A891" t="inlineStr">
        <is>
          <t>Lead</t>
        </is>
      </c>
      <c r="B891" s="39" t="str">
        <f>IFERROR(INDEX(CampTypes,MATCH(C891,CampList,0)),"Unattributed")</f>
        <v>New</v>
      </c>
      <c r="C891" t="inlineStr">
        <is>
          <t>ABO | Natuf | Leads | Master Franchise | India | Oct26 | V1</t>
        </is>
      </c>
      <c r="D891" t="inlineStr">
        <is>
          <t>Natuf | LAL 1% | India | Jul26 | V1</t>
        </is>
      </c>
      <c r="E891" t="inlineStr">
        <is>
          <t>Natuf | Static | Become A Levantine Food | V1</t>
        </is>
      </c>
      <c r="F891" t="inlineStr">
        <is>
          <t>Natuf_MF</t>
        </is>
      </c>
      <c r="G891" t="inlineStr">
        <is>
          <t>Lost</t>
        </is>
      </c>
      <c r="H891" s="39" t="str">
        <f>IF(ISNUMBER(MATCH(G891,QualityStatuses,0)),"Quality Lead","Non-Quality Lead")</f>
        <v>Non-Quality Lead</v>
      </c>
      <c r="I891" t="inlineStr">
        <is>
          <t>2026-10</t>
        </is>
      </c>
      <c r="J891" t="inlineStr">
        <is>
          <t>Wk of 2026-10-19</t>
        </is>
      </c>
      <c r="K891" t="inlineStr">
        <is>
          <t>Tejaswini Tarigopula</t>
        </is>
      </c>
      <c r="L891" t="inlineStr">
        <is>
          <t>Facebook</t>
        </is>
      </c>
      <c r="M891" t="inlineStr">
        <is>
          <t>Direct (campaign tagged in CRM)</t>
        </is>
      </c>
      <c r="N891" t="inlineStr">
        <is>
          <t>6adb4d121a02657f2f62bf6d</t>
        </is>
      </c>
      <c r="O891" t="n">
        <v>1</v>
      </c>
      <c r="P891" s="40">
        <f>IF(A891="Lead",IF(ISNUMBER(MATCH(G891,QualityStatuses,0)),1,0),0)</f>
        <v>0</v>
      </c>
      <c r="Q891" s="40">
        <f>IF(A891="Lead",IF(G891="New Lead",0,1),0)</f>
        <v>1</v>
      </c>
      <c r="R891" s="40">
        <f>IF(A891="Lead",IF(G891="Lost",1,0),0)</f>
        <v>1</v>
      </c>
      <c r="S891" t="n">
        <v>2</v>
      </c>
      <c r="T891" t="n">
        <v>1</v>
      </c>
      <c r="U891" t="n">
        <v>0</v>
      </c>
      <c r="V891" t="n">
        <v>0</v>
      </c>
      <c r="W891" t="n">
        <v>0</v>
      </c>
      <c r="X891" t="n">
        <v>0</v>
      </c>
      <c r="Y891">
        <f>IF(AND(A891="Lead",COUNTIF(MetaCamps,C891)&gt;0),1,0)</f>
        <v>1</v>
      </c>
      <c r="Z891">
        <f>IF(Y891=1,P891,0)</f>
        <v>0</v>
      </c>
    </row>
    <row r="892">
      <c r="A892" t="inlineStr">
        <is>
          <t>Lead</t>
        </is>
      </c>
      <c r="B892" s="39" t="str">
        <f>IFERROR(INDEX(CampTypes,MATCH(C892,CampList,0)),"Unattributed")</f>
        <v>New</v>
      </c>
      <c r="C892" t="inlineStr">
        <is>
          <t>ABO | Natuf | Leads | Unit Franchise | India | Oct26 | V1</t>
        </is>
      </c>
      <c r="D892" t="inlineStr">
        <is>
          <t>Natuf | LAL 1% | India | Jul26 | V1</t>
        </is>
      </c>
      <c r="E892" t="inlineStr">
        <is>
          <t>Natuf | Reel | Brand Ambassador | Heard Of Owning A Cafe | V1</t>
        </is>
      </c>
      <c r="F892" t="inlineStr">
        <is>
          <t>In House Natuf</t>
        </is>
      </c>
      <c r="G892" t="inlineStr">
        <is>
          <t>New Lead</t>
        </is>
      </c>
      <c r="H892" s="39" t="str">
        <f>IF(ISNUMBER(MATCH(G892,QualityStatuses,0)),"Quality Lead","Non-Quality Lead")</f>
        <v>Non-Quality Lead</v>
      </c>
      <c r="I892" t="inlineStr">
        <is>
          <t>2026-10</t>
        </is>
      </c>
      <c r="J892" t="inlineStr">
        <is>
          <t>Wk of 2026-10-19</t>
        </is>
      </c>
      <c r="K892" t="inlineStr">
        <is>
          <t>(Unassigned)</t>
        </is>
      </c>
      <c r="L892" t="inlineStr">
        <is>
          <t>Facebook</t>
        </is>
      </c>
      <c r="M892" t="inlineStr">
        <is>
          <t>Direct (campaign tagged in CRM)</t>
        </is>
      </c>
      <c r="N892" t="inlineStr">
        <is>
          <t>6adb4cffb3d62d3c4baed1dc</t>
        </is>
      </c>
      <c r="O892" t="n">
        <v>1</v>
      </c>
      <c r="P892" s="40">
        <f>IF(A892="Lead",IF(ISNUMBER(MATCH(G892,QualityStatuses,0)),1,0),0)</f>
        <v>0</v>
      </c>
      <c r="Q892" s="40">
        <f>IF(A892="Lead",IF(G892="New Lead",0,1),0)</f>
        <v>0</v>
      </c>
      <c r="R892" s="40">
        <f>IF(A892="Lead",IF(G892="Lost",1,0),0)</f>
        <v>0</v>
      </c>
      <c r="S892" t="n">
        <v>0</v>
      </c>
      <c r="T892" t="n">
        <v>0</v>
      </c>
      <c r="U892" t="n">
        <v>0</v>
      </c>
      <c r="V892" t="n">
        <v>0</v>
      </c>
      <c r="W892" t="n">
        <v>0</v>
      </c>
      <c r="X892" t="n">
        <v>0</v>
      </c>
      <c r="Y892">
        <f>IF(AND(A892="Lead",COUNTIF(MetaCamps,C892)&gt;0),1,0)</f>
        <v>1</v>
      </c>
      <c r="Z892">
        <f>IF(Y892=1,P892,0)</f>
        <v>0</v>
      </c>
    </row>
    <row r="893">
      <c r="A893" t="inlineStr">
        <is>
          <t>Lead</t>
        </is>
      </c>
      <c r="B893" s="39" t="str">
        <f>IFERROR(INDEX(CampTypes,MATCH(C893,CampList,0)),"Unattributed")</f>
        <v>Old</v>
      </c>
      <c r="C893" t="inlineStr">
        <is>
          <t>E_Karan_Natuf_All_07072026</t>
        </is>
      </c>
      <c r="D893" t="inlineStr">
        <is>
          <t>E_Karan_Natuf_Sign_07072026_Adset3</t>
        </is>
      </c>
      <c r="E893" t="inlineStr">
        <is>
          <t>E_Karan_Natuf_Sign_07072026_Adset2_Ad1 – Copy</t>
        </is>
      </c>
      <c r="F893" t="inlineStr">
        <is>
          <t>Natuf</t>
        </is>
      </c>
      <c r="G893" t="inlineStr">
        <is>
          <t>New Lead</t>
        </is>
      </c>
      <c r="H893" s="39" t="str">
        <f>IF(ISNUMBER(MATCH(G893,QualityStatuses,0)),"Quality Lead","Non-Quality Lead")</f>
        <v>Non-Quality Lead</v>
      </c>
      <c r="I893" t="inlineStr">
        <is>
          <t>2026-10</t>
        </is>
      </c>
      <c r="J893" t="inlineStr">
        <is>
          <t>Wk of 2026-10-19</t>
        </is>
      </c>
      <c r="K893" t="inlineStr">
        <is>
          <t>(Unassigned)</t>
        </is>
      </c>
      <c r="L893" t="inlineStr">
        <is>
          <t>Facebook</t>
        </is>
      </c>
      <c r="M893" t="inlineStr">
        <is>
          <t>Direct (campaign tagged in CRM)</t>
        </is>
      </c>
      <c r="N893" t="inlineStr">
        <is>
          <t>6adb4c2bf67133759cd6b4e3</t>
        </is>
      </c>
      <c r="O893" t="n">
        <v>1</v>
      </c>
      <c r="P893" s="40">
        <f>IF(A893="Lead",IF(ISNUMBER(MATCH(G893,QualityStatuses,0)),1,0),0)</f>
        <v>0</v>
      </c>
      <c r="Q893" s="40">
        <f>IF(A893="Lead",IF(G893="New Lead",0,1),0)</f>
        <v>0</v>
      </c>
      <c r="R893" s="40">
        <f>IF(A893="Lead",IF(G893="Lost",1,0),0)</f>
        <v>0</v>
      </c>
      <c r="S893" t="n">
        <v>0</v>
      </c>
      <c r="T893" t="n">
        <v>0</v>
      </c>
      <c r="U893" t="n">
        <v>0</v>
      </c>
      <c r="V893" t="n">
        <v>0</v>
      </c>
      <c r="W893" t="n">
        <v>0</v>
      </c>
      <c r="X893" t="n">
        <v>0</v>
      </c>
      <c r="Y893">
        <f>IF(AND(A893="Lead",COUNTIF(MetaCamps,C893)&gt;0),1,0)</f>
        <v>1</v>
      </c>
      <c r="Z893">
        <f>IF(Y893=1,P893,0)</f>
        <v>0</v>
      </c>
    </row>
    <row r="894">
      <c r="A894" t="inlineStr">
        <is>
          <t>Lead</t>
        </is>
      </c>
      <c r="B894" s="39" t="str">
        <f>IFERROR(INDEX(CampTypes,MATCH(C894,CampList,0)),"Unattributed")</f>
        <v>Old</v>
      </c>
      <c r="C894" t="inlineStr">
        <is>
          <t>E_Karan_Natuf_All_07072026</t>
        </is>
      </c>
      <c r="D894" t="inlineStr">
        <is>
          <t>E_Karan_Natuf_Sign_07072026_Adset3</t>
        </is>
      </c>
      <c r="E894" t="inlineStr">
        <is>
          <t>E_Karan_Natuf_Sign_07072026_Adset2_Ad1</t>
        </is>
      </c>
      <c r="F894" t="inlineStr">
        <is>
          <t>Natuf</t>
        </is>
      </c>
      <c r="G894" t="inlineStr">
        <is>
          <t>Lost</t>
        </is>
      </c>
      <c r="H894" s="39" t="str">
        <f>IF(ISNUMBER(MATCH(G894,QualityStatuses,0)),"Quality Lead","Non-Quality Lead")</f>
        <v>Non-Quality Lead</v>
      </c>
      <c r="I894" t="inlineStr">
        <is>
          <t>2026-10</t>
        </is>
      </c>
      <c r="J894" t="inlineStr">
        <is>
          <t>Wk of 2026-10-19</t>
        </is>
      </c>
      <c r="K894" t="inlineStr">
        <is>
          <t>Tejaswini Tarigopula</t>
        </is>
      </c>
      <c r="L894" t="inlineStr">
        <is>
          <t>Facebook</t>
        </is>
      </c>
      <c r="M894" t="inlineStr">
        <is>
          <t>Direct (campaign tagged in CRM)</t>
        </is>
      </c>
      <c r="N894" t="inlineStr">
        <is>
          <t>6adb4a7cda388c1946328f41</t>
        </is>
      </c>
      <c r="O894" t="n">
        <v>1</v>
      </c>
      <c r="P894" s="40">
        <f>IF(A894="Lead",IF(ISNUMBER(MATCH(G894,QualityStatuses,0)),1,0),0)</f>
        <v>0</v>
      </c>
      <c r="Q894" s="40">
        <f>IF(A894="Lead",IF(G894="New Lead",0,1),0)</f>
        <v>1</v>
      </c>
      <c r="R894" s="40">
        <f>IF(A894="Lead",IF(G894="Lost",1,0),0)</f>
        <v>1</v>
      </c>
      <c r="S894" t="n">
        <v>2</v>
      </c>
      <c r="T894" t="n">
        <v>0</v>
      </c>
      <c r="U894" t="n">
        <v>0</v>
      </c>
      <c r="V894" t="n">
        <v>0</v>
      </c>
      <c r="W894" t="n">
        <v>0</v>
      </c>
      <c r="X894" t="n">
        <v>0</v>
      </c>
      <c r="Y894">
        <f>IF(AND(A894="Lead",COUNTIF(MetaCamps,C894)&gt;0),1,0)</f>
        <v>1</v>
      </c>
      <c r="Z894">
        <f>IF(Y894=1,P894,0)</f>
        <v>0</v>
      </c>
    </row>
    <row r="895">
      <c r="A895" t="inlineStr">
        <is>
          <t>Lead</t>
        </is>
      </c>
      <c r="B895" s="39" t="str">
        <f>IFERROR(INDEX(CampTypes,MATCH(C895,CampList,0)),"Unattributed")</f>
        <v>New</v>
      </c>
      <c r="C895" t="inlineStr">
        <is>
          <t>ABO | Natuf | Leads | Unit Franchise | India | Oct26 | V1</t>
        </is>
      </c>
      <c r="D895" t="inlineStr">
        <is>
          <t>Natuf | Investors | Tier1 + Growth Cities | Oct26 | V1</t>
        </is>
      </c>
      <c r="E895" t="inlineStr">
        <is>
          <t>Natuf | Reel | Brand Ambassador | Heard Of Owning A Cafe | V1</t>
        </is>
      </c>
      <c r="F895" t="inlineStr">
        <is>
          <t>In House Natuf</t>
        </is>
      </c>
      <c r="G895" t="inlineStr">
        <is>
          <t>Details Shared</t>
        </is>
      </c>
      <c r="H895" s="39" t="str">
        <f>IF(ISNUMBER(MATCH(G895,QualityStatuses,0)),"Quality Lead","Non-Quality Lead")</f>
        <v>Quality Lead</v>
      </c>
      <c r="I895" t="inlineStr">
        <is>
          <t>2026-10</t>
        </is>
      </c>
      <c r="J895" t="inlineStr">
        <is>
          <t>Wk of 2026-10-19</t>
        </is>
      </c>
      <c r="K895" t="inlineStr">
        <is>
          <t>Vikas Pathak</t>
        </is>
      </c>
      <c r="L895" t="inlineStr">
        <is>
          <t>Facebook</t>
        </is>
      </c>
      <c r="M895" t="inlineStr">
        <is>
          <t>Direct (campaign tagged in CRM)</t>
        </is>
      </c>
      <c r="N895" t="inlineStr">
        <is>
          <t>6adb4782120f577768eed7c2</t>
        </is>
      </c>
      <c r="O895" t="n">
        <v>1</v>
      </c>
      <c r="P895" s="40">
        <f>IF(A895="Lead",IF(ISNUMBER(MATCH(G895,QualityStatuses,0)),1,0),0)</f>
        <v>1</v>
      </c>
      <c r="Q895" s="40">
        <f>IF(A895="Lead",IF(G895="New Lead",0,1),0)</f>
        <v>1</v>
      </c>
      <c r="R895" s="40">
        <f>IF(A895="Lead",IF(G895="Lost",1,0),0)</f>
        <v>0</v>
      </c>
      <c r="S895" t="n">
        <v>1</v>
      </c>
      <c r="T895" t="n">
        <v>1</v>
      </c>
      <c r="U895" t="n">
        <v>0</v>
      </c>
      <c r="V895" t="n">
        <v>0</v>
      </c>
      <c r="W895" t="n">
        <v>0</v>
      </c>
      <c r="X895" t="n">
        <v>0</v>
      </c>
      <c r="Y895">
        <f>IF(AND(A895="Lead",COUNTIF(MetaCamps,C895)&gt;0),1,0)</f>
        <v>1</v>
      </c>
      <c r="Z895">
        <f>IF(Y895=1,P895,0)</f>
        <v>1</v>
      </c>
    </row>
    <row r="896">
      <c r="A896" t="inlineStr">
        <is>
          <t>Lead</t>
        </is>
      </c>
      <c r="B896" s="39" t="str">
        <f>IFERROR(INDEX(CampTypes,MATCH(C896,CampList,0)),"Unattributed")</f>
        <v>Old</v>
      </c>
      <c r="C896" t="inlineStr">
        <is>
          <t>natuf_Kiosk_14072026_Hindi</t>
        </is>
      </c>
      <c r="D896" t="inlineStr">
        <is>
          <t>natuf_Kiosk_09102026</t>
        </is>
      </c>
      <c r="E896" t="inlineStr">
        <is>
          <t>natuf_Kiosk_14072026_ad set_ad1</t>
        </is>
      </c>
      <c r="F896" t="inlineStr">
        <is>
          <t>Natuf</t>
        </is>
      </c>
      <c r="G896" t="inlineStr">
        <is>
          <t>New Lead</t>
        </is>
      </c>
      <c r="H896" s="39" t="str">
        <f>IF(ISNUMBER(MATCH(G896,QualityStatuses,0)),"Quality Lead","Non-Quality Lead")</f>
        <v>Non-Quality Lead</v>
      </c>
      <c r="I896" t="inlineStr">
        <is>
          <t>2026-10</t>
        </is>
      </c>
      <c r="J896" t="inlineStr">
        <is>
          <t>Wk of 2026-10-19</t>
        </is>
      </c>
      <c r="K896" t="inlineStr">
        <is>
          <t>(Unassigned)</t>
        </is>
      </c>
      <c r="L896" t="inlineStr">
        <is>
          <t>Facebook</t>
        </is>
      </c>
      <c r="M896" t="inlineStr">
        <is>
          <t>Direct (campaign tagged in CRM)</t>
        </is>
      </c>
      <c r="N896" t="inlineStr">
        <is>
          <t>6adb461bea53ca2b93b0d794</t>
        </is>
      </c>
      <c r="O896" t="n">
        <v>1</v>
      </c>
      <c r="P896" s="40">
        <f>IF(A896="Lead",IF(ISNUMBER(MATCH(G896,QualityStatuses,0)),1,0),0)</f>
        <v>0</v>
      </c>
      <c r="Q896" s="40">
        <f>IF(A896="Lead",IF(G896="New Lead",0,1),0)</f>
        <v>0</v>
      </c>
      <c r="R896" s="40">
        <f>IF(A896="Lead",IF(G896="Lost",1,0),0)</f>
        <v>0</v>
      </c>
      <c r="S896" t="n">
        <v>0</v>
      </c>
      <c r="T896" t="n">
        <v>0</v>
      </c>
      <c r="U896" t="n">
        <v>0</v>
      </c>
      <c r="V896" t="n">
        <v>0</v>
      </c>
      <c r="W896" t="n">
        <v>0</v>
      </c>
      <c r="X896" t="n">
        <v>0</v>
      </c>
      <c r="Y896">
        <f>IF(AND(A896="Lead",COUNTIF(MetaCamps,C896)&gt;0),1,0)</f>
        <v>1</v>
      </c>
      <c r="Z896">
        <f>IF(Y896=1,P896,0)</f>
        <v>0</v>
      </c>
    </row>
    <row r="897">
      <c r="A897" t="inlineStr">
        <is>
          <t>Lead</t>
        </is>
      </c>
      <c r="B897" s="39" t="str">
        <f>IFERROR(INDEX(CampTypes,MATCH(C897,CampList,0)),"Unattributed")</f>
        <v>New</v>
      </c>
      <c r="C897" t="inlineStr">
        <is>
          <t>ABO | Natuf | Leads | Unit Franchise | India | Oct26 | V1</t>
        </is>
      </c>
      <c r="D897" t="inlineStr">
        <is>
          <t>Natuf | Business Owners | Tier1 + Growth Cities | Oct26 | V1</t>
        </is>
      </c>
      <c r="E897" t="inlineStr">
        <is>
          <t>Natuf | Reel | Brand Ambassador | Heard Of Owning A Cafe | V1</t>
        </is>
      </c>
      <c r="F897" t="inlineStr">
        <is>
          <t>In House Natuf</t>
        </is>
      </c>
      <c r="G897" t="inlineStr">
        <is>
          <t>New Lead</t>
        </is>
      </c>
      <c r="H897" s="39" t="str">
        <f>IF(ISNUMBER(MATCH(G897,QualityStatuses,0)),"Quality Lead","Non-Quality Lead")</f>
        <v>Non-Quality Lead</v>
      </c>
      <c r="I897" t="inlineStr">
        <is>
          <t>2026-10</t>
        </is>
      </c>
      <c r="J897" t="inlineStr">
        <is>
          <t>Wk of 2026-10-19</t>
        </is>
      </c>
      <c r="K897" t="inlineStr">
        <is>
          <t>(Unassigned)</t>
        </is>
      </c>
      <c r="L897" t="inlineStr">
        <is>
          <t>Facebook</t>
        </is>
      </c>
      <c r="M897" t="inlineStr">
        <is>
          <t>Direct (campaign tagged in CRM)</t>
        </is>
      </c>
      <c r="N897" t="inlineStr">
        <is>
          <t>6adb42247849f28dee576bd2</t>
        </is>
      </c>
      <c r="O897" t="n">
        <v>1</v>
      </c>
      <c r="P897" s="40">
        <f>IF(A897="Lead",IF(ISNUMBER(MATCH(G897,QualityStatuses,0)),1,0),0)</f>
        <v>0</v>
      </c>
      <c r="Q897" s="40">
        <f>IF(A897="Lead",IF(G897="New Lead",0,1),0)</f>
        <v>0</v>
      </c>
      <c r="R897" s="40">
        <f>IF(A897="Lead",IF(G897="Lost",1,0),0)</f>
        <v>0</v>
      </c>
      <c r="S897" t="n">
        <v>0</v>
      </c>
      <c r="T897" t="n">
        <v>0</v>
      </c>
      <c r="U897" t="n">
        <v>0</v>
      </c>
      <c r="V897" t="n">
        <v>0</v>
      </c>
      <c r="W897" t="n">
        <v>0</v>
      </c>
      <c r="X897" t="n">
        <v>0</v>
      </c>
      <c r="Y897">
        <f>IF(AND(A897="Lead",COUNTIF(MetaCamps,C897)&gt;0),1,0)</f>
        <v>1</v>
      </c>
      <c r="Z897">
        <f>IF(Y897=1,P897,0)</f>
        <v>0</v>
      </c>
    </row>
    <row r="898">
      <c r="A898" t="inlineStr">
        <is>
          <t>Lead</t>
        </is>
      </c>
      <c r="B898" s="39" t="str">
        <f>IFERROR(INDEX(CampTypes,MATCH(C898,CampList,0)),"Unattributed")</f>
        <v>New</v>
      </c>
      <c r="C898" t="inlineStr">
        <is>
          <t>ABO | Natuf | Leads | Unit Franchise | India | Oct26 | V1</t>
        </is>
      </c>
      <c r="D898" t="inlineStr">
        <is>
          <t>Natuf | LAL 1% | India | Jul26 | V1</t>
        </is>
      </c>
      <c r="E898" t="inlineStr">
        <is>
          <t>Natuf | Reel | Brand Ambassador | Heard Of Owning A Cafe | V1</t>
        </is>
      </c>
      <c r="F898" t="inlineStr">
        <is>
          <t>In House Natuf</t>
        </is>
      </c>
      <c r="G898" t="inlineStr">
        <is>
          <t>Attempt 2</t>
        </is>
      </c>
      <c r="H898" s="39" t="str">
        <f>IF(ISNUMBER(MATCH(G898,QualityStatuses,0)),"Quality Lead","Non-Quality Lead")</f>
        <v>Non-Quality Lead</v>
      </c>
      <c r="I898" t="inlineStr">
        <is>
          <t>2026-10</t>
        </is>
      </c>
      <c r="J898" t="inlineStr">
        <is>
          <t>Wk of 2026-10-19</t>
        </is>
      </c>
      <c r="K898" t="inlineStr">
        <is>
          <t>Vikas Pathak</t>
        </is>
      </c>
      <c r="L898" t="inlineStr">
        <is>
          <t>Facebook</t>
        </is>
      </c>
      <c r="M898" t="inlineStr">
        <is>
          <t>Direct (campaign tagged in CRM)</t>
        </is>
      </c>
      <c r="N898" t="inlineStr">
        <is>
          <t>6adb41e2120f577768eed03a</t>
        </is>
      </c>
      <c r="O898" t="n">
        <v>1</v>
      </c>
      <c r="P898" s="40">
        <f>IF(A898="Lead",IF(ISNUMBER(MATCH(G898,QualityStatuses,0)),1,0),0)</f>
        <v>0</v>
      </c>
      <c r="Q898" s="40">
        <f>IF(A898="Lead",IF(G898="New Lead",0,1),0)</f>
        <v>1</v>
      </c>
      <c r="R898" s="40">
        <f>IF(A898="Lead",IF(G898="Lost",1,0),0)</f>
        <v>0</v>
      </c>
      <c r="S898" t="n">
        <v>4</v>
      </c>
      <c r="T898" t="n">
        <v>0</v>
      </c>
      <c r="U898" t="n">
        <v>0</v>
      </c>
      <c r="V898" t="n">
        <v>0</v>
      </c>
      <c r="W898" t="n">
        <v>0</v>
      </c>
      <c r="X898" t="n">
        <v>0</v>
      </c>
      <c r="Y898">
        <f>IF(AND(A898="Lead",COUNTIF(MetaCamps,C898)&gt;0),1,0)</f>
        <v>1</v>
      </c>
      <c r="Z898">
        <f>IF(Y898=1,P898,0)</f>
        <v>0</v>
      </c>
    </row>
    <row r="899">
      <c r="A899" t="inlineStr">
        <is>
          <t>Lead</t>
        </is>
      </c>
      <c r="B899" s="39" t="str">
        <f>IFERROR(INDEX(CampTypes,MATCH(C899,CampList,0)),"Unattributed")</f>
        <v>New</v>
      </c>
      <c r="C899" t="inlineStr">
        <is>
          <t>ABO | Natuf | Leads | Master Franchise | India | Oct26 | V1</t>
        </is>
      </c>
      <c r="D899" t="inlineStr">
        <is>
          <t>Natuf | Investors | Tier1 + Growth Cities | Oct26 | V1</t>
        </is>
      </c>
      <c r="E899" t="inlineStr">
        <is>
          <t>Natuf | Static | Become A Levantine Food | V1</t>
        </is>
      </c>
      <c r="F899" t="inlineStr">
        <is>
          <t>Natuf_MF</t>
        </is>
      </c>
      <c r="G899" t="inlineStr">
        <is>
          <t>Lost</t>
        </is>
      </c>
      <c r="H899" s="39" t="str">
        <f>IF(ISNUMBER(MATCH(G899,QualityStatuses,0)),"Quality Lead","Non-Quality Lead")</f>
        <v>Non-Quality Lead</v>
      </c>
      <c r="I899" t="inlineStr">
        <is>
          <t>2026-10</t>
        </is>
      </c>
      <c r="J899" t="inlineStr">
        <is>
          <t>Wk of 2026-10-19</t>
        </is>
      </c>
      <c r="K899" t="inlineStr">
        <is>
          <t>Tejaswini Tarigopula</t>
        </is>
      </c>
      <c r="L899" t="inlineStr">
        <is>
          <t>Facebook</t>
        </is>
      </c>
      <c r="M899" t="inlineStr">
        <is>
          <t>Direct (campaign tagged in CRM)</t>
        </is>
      </c>
      <c r="N899" t="inlineStr">
        <is>
          <t>6adb4102a97abcf5b25ae6de</t>
        </is>
      </c>
      <c r="O899" t="n">
        <v>1</v>
      </c>
      <c r="P899" s="40">
        <f>IF(A899="Lead",IF(ISNUMBER(MATCH(G899,QualityStatuses,0)),1,0),0)</f>
        <v>0</v>
      </c>
      <c r="Q899" s="40">
        <f>IF(A899="Lead",IF(G899="New Lead",0,1),0)</f>
        <v>1</v>
      </c>
      <c r="R899" s="40">
        <f>IF(A899="Lead",IF(G899="Lost",1,0),0)</f>
        <v>1</v>
      </c>
      <c r="S899" t="n">
        <v>2</v>
      </c>
      <c r="T899" t="n">
        <v>1</v>
      </c>
      <c r="U899" t="n">
        <v>0</v>
      </c>
      <c r="V899" t="n">
        <v>0</v>
      </c>
      <c r="W899" t="n">
        <v>0</v>
      </c>
      <c r="X899" t="n">
        <v>0</v>
      </c>
      <c r="Y899">
        <f>IF(AND(A899="Lead",COUNTIF(MetaCamps,C899)&gt;0),1,0)</f>
        <v>1</v>
      </c>
      <c r="Z899">
        <f>IF(Y899=1,P899,0)</f>
        <v>0</v>
      </c>
    </row>
    <row r="900">
      <c r="A900" t="inlineStr">
        <is>
          <t>Lead</t>
        </is>
      </c>
      <c r="B900" s="39" t="str">
        <f>IFERROR(INDEX(CampTypes,MATCH(C900,CampList,0)),"Unattributed")</f>
        <v>Old</v>
      </c>
      <c r="C900" t="inlineStr">
        <is>
          <t>E_Karan_Natuf_All_07072026</t>
        </is>
      </c>
      <c r="D900" t="inlineStr">
        <is>
          <t>E_Karan_Natuf_Sign_07072026_Adset3</t>
        </is>
      </c>
      <c r="E900" t="inlineStr">
        <is>
          <t>E_Karan_Natuf_Sign_07072026_Adset2_Ad1</t>
        </is>
      </c>
      <c r="F900" t="inlineStr">
        <is>
          <t>Natuf</t>
        </is>
      </c>
      <c r="G900" t="inlineStr">
        <is>
          <t>New Lead</t>
        </is>
      </c>
      <c r="H900" s="39" t="str">
        <f>IF(ISNUMBER(MATCH(G900,QualityStatuses,0)),"Quality Lead","Non-Quality Lead")</f>
        <v>Non-Quality Lead</v>
      </c>
      <c r="I900" t="inlineStr">
        <is>
          <t>2026-10</t>
        </is>
      </c>
      <c r="J900" t="inlineStr">
        <is>
          <t>Wk of 2026-10-19</t>
        </is>
      </c>
      <c r="K900" t="inlineStr">
        <is>
          <t>(Unassigned)</t>
        </is>
      </c>
      <c r="L900" t="inlineStr">
        <is>
          <t>Facebook</t>
        </is>
      </c>
      <c r="M900" t="inlineStr">
        <is>
          <t>Direct (campaign tagged in CRM)</t>
        </is>
      </c>
      <c r="N900" t="inlineStr">
        <is>
          <t>6adb4091807e547a2097f503</t>
        </is>
      </c>
      <c r="O900" t="n">
        <v>1</v>
      </c>
      <c r="P900" s="40">
        <f>IF(A900="Lead",IF(ISNUMBER(MATCH(G900,QualityStatuses,0)),1,0),0)</f>
        <v>0</v>
      </c>
      <c r="Q900" s="40">
        <f>IF(A900="Lead",IF(G900="New Lead",0,1),0)</f>
        <v>0</v>
      </c>
      <c r="R900" s="40">
        <f>IF(A900="Lead",IF(G900="Lost",1,0),0)</f>
        <v>0</v>
      </c>
      <c r="S900" t="n">
        <v>0</v>
      </c>
      <c r="T900" t="n">
        <v>0</v>
      </c>
      <c r="U900" t="n">
        <v>0</v>
      </c>
      <c r="V900" t="n">
        <v>0</v>
      </c>
      <c r="W900" t="n">
        <v>0</v>
      </c>
      <c r="X900" t="n">
        <v>0</v>
      </c>
      <c r="Y900">
        <f>IF(AND(A900="Lead",COUNTIF(MetaCamps,C900)&gt;0),1,0)</f>
        <v>1</v>
      </c>
      <c r="Z900">
        <f>IF(Y900=1,P900,0)</f>
        <v>0</v>
      </c>
    </row>
    <row r="901">
      <c r="A901" t="inlineStr">
        <is>
          <t>Lead</t>
        </is>
      </c>
      <c r="B901" s="39" t="str">
        <f>IFERROR(INDEX(CampTypes,MATCH(C901,CampList,0)),"Unattributed")</f>
        <v>New</v>
      </c>
      <c r="C901" t="inlineStr">
        <is>
          <t>ABO | Natuf | Leads | Unit Franchise | India | Oct26 | V1</t>
        </is>
      </c>
      <c r="D901" t="inlineStr">
        <is>
          <t>Natuf | LAL 1% | India | Jul26 | V1</t>
        </is>
      </c>
      <c r="E901" t="inlineStr">
        <is>
          <t>Natuf | Reel | Brand Ambassador | Heard Of Owning A Cafe | V1</t>
        </is>
      </c>
      <c r="F901" t="inlineStr">
        <is>
          <t>In House Natuf</t>
        </is>
      </c>
      <c r="G901" t="inlineStr">
        <is>
          <t>New Lead</t>
        </is>
      </c>
      <c r="H901" s="39" t="str">
        <f>IF(ISNUMBER(MATCH(G901,QualityStatuses,0)),"Quality Lead","Non-Quality Lead")</f>
        <v>Non-Quality Lead</v>
      </c>
      <c r="I901" t="inlineStr">
        <is>
          <t>2026-10</t>
        </is>
      </c>
      <c r="J901" t="inlineStr">
        <is>
          <t>Wk of 2026-10-19</t>
        </is>
      </c>
      <c r="K901" t="inlineStr">
        <is>
          <t>(Unassigned)</t>
        </is>
      </c>
      <c r="L901" t="inlineStr">
        <is>
          <t>Facebook</t>
        </is>
      </c>
      <c r="M901" t="inlineStr">
        <is>
          <t>Direct (campaign tagged in CRM)</t>
        </is>
      </c>
      <c r="N901" t="inlineStr">
        <is>
          <t>6adb4087900650d78853ed64</t>
        </is>
      </c>
      <c r="O901" t="n">
        <v>1</v>
      </c>
      <c r="P901" s="40">
        <f>IF(A901="Lead",IF(ISNUMBER(MATCH(G901,QualityStatuses,0)),1,0),0)</f>
        <v>0</v>
      </c>
      <c r="Q901" s="40">
        <f>IF(A901="Lead",IF(G901="New Lead",0,1),0)</f>
        <v>0</v>
      </c>
      <c r="R901" s="40">
        <f>IF(A901="Lead",IF(G901="Lost",1,0),0)</f>
        <v>0</v>
      </c>
      <c r="S901" t="n">
        <v>0</v>
      </c>
      <c r="T901" t="n">
        <v>0</v>
      </c>
      <c r="U901" t="n">
        <v>0</v>
      </c>
      <c r="V901" t="n">
        <v>0</v>
      </c>
      <c r="W901" t="n">
        <v>0</v>
      </c>
      <c r="X901" t="n">
        <v>0</v>
      </c>
      <c r="Y901">
        <f>IF(AND(A901="Lead",COUNTIF(MetaCamps,C901)&gt;0),1,0)</f>
        <v>1</v>
      </c>
      <c r="Z901">
        <f>IF(Y901=1,P901,0)</f>
        <v>0</v>
      </c>
    </row>
    <row r="902">
      <c r="A902" t="inlineStr">
        <is>
          <t>Lead</t>
        </is>
      </c>
      <c r="B902" s="39" t="str">
        <f>IFERROR(INDEX(CampTypes,MATCH(C902,CampList,0)),"Unattributed")</f>
        <v>New</v>
      </c>
      <c r="C902" t="inlineStr">
        <is>
          <t>ABO | Natuf | Leads | Unit Franchise | India | Oct26 | V1</t>
        </is>
      </c>
      <c r="D902" t="inlineStr">
        <is>
          <t>Natuf | Investors | Tier1 + Growth Cities | Oct26 | V1</t>
        </is>
      </c>
      <c r="E902" t="inlineStr">
        <is>
          <t>Natuf | Reel | Brand Ambassador | Heard Of Owning A Cafe | V1</t>
        </is>
      </c>
      <c r="F902" t="inlineStr">
        <is>
          <t>In House Natuf</t>
        </is>
      </c>
      <c r="G902" t="inlineStr">
        <is>
          <t>Attempt 3</t>
        </is>
      </c>
      <c r="H902" s="39" t="str">
        <f>IF(ISNUMBER(MATCH(G902,QualityStatuses,0)),"Quality Lead","Non-Quality Lead")</f>
        <v>Non-Quality Lead</v>
      </c>
      <c r="I902" t="inlineStr">
        <is>
          <t>2026-10</t>
        </is>
      </c>
      <c r="J902" t="inlineStr">
        <is>
          <t>Wk of 2026-10-19</t>
        </is>
      </c>
      <c r="K902" t="inlineStr">
        <is>
          <t>Vikas Pathak</t>
        </is>
      </c>
      <c r="L902" t="inlineStr">
        <is>
          <t>Facebook</t>
        </is>
      </c>
      <c r="M902" t="inlineStr">
        <is>
          <t>Direct (campaign tagged in CRM)</t>
        </is>
      </c>
      <c r="N902" t="inlineStr">
        <is>
          <t>6adb40502cf0b1805f5543a9</t>
        </is>
      </c>
      <c r="O902" t="n">
        <v>1</v>
      </c>
      <c r="P902" s="40">
        <f>IF(A902="Lead",IF(ISNUMBER(MATCH(G902,QualityStatuses,0)),1,0),0)</f>
        <v>0</v>
      </c>
      <c r="Q902" s="40">
        <f>IF(A902="Lead",IF(G902="New Lead",0,1),0)</f>
        <v>1</v>
      </c>
      <c r="R902" s="40">
        <f>IF(A902="Lead",IF(G902="Lost",1,0),0)</f>
        <v>0</v>
      </c>
      <c r="S902" t="n">
        <v>3</v>
      </c>
      <c r="T902" t="n">
        <v>2</v>
      </c>
      <c r="U902" t="n">
        <v>0</v>
      </c>
      <c r="V902" t="n">
        <v>0</v>
      </c>
      <c r="W902" t="n">
        <v>0</v>
      </c>
      <c r="X902" t="n">
        <v>0</v>
      </c>
      <c r="Y902">
        <f>IF(AND(A902="Lead",COUNTIF(MetaCamps,C902)&gt;0),1,0)</f>
        <v>1</v>
      </c>
      <c r="Z902">
        <f>IF(Y902=1,P902,0)</f>
        <v>0</v>
      </c>
    </row>
    <row r="903">
      <c r="A903" t="inlineStr">
        <is>
          <t>Lead</t>
        </is>
      </c>
      <c r="B903" s="39" t="str">
        <f>IFERROR(INDEX(CampTypes,MATCH(C903,CampList,0)),"Unattributed")</f>
        <v>Old</v>
      </c>
      <c r="C903" t="inlineStr">
        <is>
          <t>E_Suresh_Natuf_Kiosk_07072026</t>
        </is>
      </c>
      <c r="D903" t="inlineStr">
        <is>
          <t>E_Suresh_Natuf_Kiosk_07072026_Adset5</t>
        </is>
      </c>
      <c r="E903" t="inlineStr">
        <is>
          <t>E_Hindi_Suresh_Natuf_Kiosk_07072026_Adset5_ad3 – Copy 2</t>
        </is>
      </c>
      <c r="F903" t="inlineStr">
        <is>
          <t>Natuf</t>
        </is>
      </c>
      <c r="G903" t="inlineStr">
        <is>
          <t>Qualified</t>
        </is>
      </c>
      <c r="H903" s="39" t="str">
        <f>IF(ISNUMBER(MATCH(G903,QualityStatuses,0)),"Quality Lead","Non-Quality Lead")</f>
        <v>Quality Lead</v>
      </c>
      <c r="I903" t="inlineStr">
        <is>
          <t>2026-10</t>
        </is>
      </c>
      <c r="J903" t="inlineStr">
        <is>
          <t>Wk of 2026-10-19</t>
        </is>
      </c>
      <c r="K903" t="inlineStr">
        <is>
          <t>Tejaswini Tarigopula</t>
        </is>
      </c>
      <c r="L903" t="inlineStr">
        <is>
          <t>Facebook</t>
        </is>
      </c>
      <c r="M903" t="inlineStr">
        <is>
          <t>Direct (campaign tagged in CRM)</t>
        </is>
      </c>
      <c r="N903" t="inlineStr">
        <is>
          <t>6adb3f4982fe398224c44fe9</t>
        </is>
      </c>
      <c r="O903" t="n">
        <v>1</v>
      </c>
      <c r="P903" s="40">
        <f>IF(A903="Lead",IF(ISNUMBER(MATCH(G903,QualityStatuses,0)),1,0),0)</f>
        <v>1</v>
      </c>
      <c r="Q903" s="40">
        <f>IF(A903="Lead",IF(G903="New Lead",0,1),0)</f>
        <v>1</v>
      </c>
      <c r="R903" s="40">
        <f>IF(A903="Lead",IF(G903="Lost",1,0),0)</f>
        <v>0</v>
      </c>
      <c r="S903" t="n">
        <v>5</v>
      </c>
      <c r="T903" t="n">
        <v>3</v>
      </c>
      <c r="U903" t="n">
        <v>0</v>
      </c>
      <c r="V903" t="n">
        <v>0</v>
      </c>
      <c r="W903" t="n">
        <v>0</v>
      </c>
      <c r="X903" t="n">
        <v>0</v>
      </c>
      <c r="Y903">
        <f>IF(AND(A903="Lead",COUNTIF(MetaCamps,C903)&gt;0),1,0)</f>
        <v>1</v>
      </c>
      <c r="Z903">
        <f>IF(Y903=1,P903,0)</f>
        <v>1</v>
      </c>
    </row>
    <row r="904">
      <c r="A904" t="inlineStr">
        <is>
          <t>Lead</t>
        </is>
      </c>
      <c r="B904" s="39" t="str">
        <f>IFERROR(INDEX(CampTypes,MATCH(C904,CampList,0)),"Unattributed")</f>
        <v>New</v>
      </c>
      <c r="C904" t="inlineStr">
        <is>
          <t>ABO | Natuf | Leads | Unit Franchise | India | Oct26 | V1</t>
        </is>
      </c>
      <c r="D904" t="inlineStr">
        <is>
          <t>Natuf | Business Owners | Tier1 + Growth Cities | Oct26 | V1</t>
        </is>
      </c>
      <c r="E904" t="inlineStr">
        <is>
          <t>Natuf | Reel | Brand Ambassador | Heard Of Owning A Cafe | V1</t>
        </is>
      </c>
      <c r="F904" t="inlineStr">
        <is>
          <t>In House Natuf</t>
        </is>
      </c>
      <c r="G904" t="inlineStr">
        <is>
          <t>Attempt 2</t>
        </is>
      </c>
      <c r="H904" s="39" t="str">
        <f>IF(ISNUMBER(MATCH(G904,QualityStatuses,0)),"Quality Lead","Non-Quality Lead")</f>
        <v>Non-Quality Lead</v>
      </c>
      <c r="I904" t="inlineStr">
        <is>
          <t>2026-10</t>
        </is>
      </c>
      <c r="J904" t="inlineStr">
        <is>
          <t>Wk of 2026-10-19</t>
        </is>
      </c>
      <c r="K904" t="inlineStr">
        <is>
          <t>Tejaswini Tarigopula</t>
        </is>
      </c>
      <c r="L904" t="inlineStr">
        <is>
          <t>Facebook</t>
        </is>
      </c>
      <c r="M904" t="inlineStr">
        <is>
          <t>Direct (campaign tagged in CRM)</t>
        </is>
      </c>
      <c r="N904" t="inlineStr">
        <is>
          <t>6adb3e14807e547a2097f11c</t>
        </is>
      </c>
      <c r="O904" t="n">
        <v>1</v>
      </c>
      <c r="P904" s="40">
        <f>IF(A904="Lead",IF(ISNUMBER(MATCH(G904,QualityStatuses,0)),1,0),0)</f>
        <v>0</v>
      </c>
      <c r="Q904" s="40">
        <f>IF(A904="Lead",IF(G904="New Lead",0,1),0)</f>
        <v>1</v>
      </c>
      <c r="R904" s="40">
        <f>IF(A904="Lead",IF(G904="Lost",1,0),0)</f>
        <v>0</v>
      </c>
      <c r="S904" t="n">
        <v>2</v>
      </c>
      <c r="T904" t="n">
        <v>0</v>
      </c>
      <c r="U904" t="n">
        <v>0</v>
      </c>
      <c r="V904" t="n">
        <v>0</v>
      </c>
      <c r="W904" t="n">
        <v>0</v>
      </c>
      <c r="X904" t="n">
        <v>0</v>
      </c>
      <c r="Y904">
        <f>IF(AND(A904="Lead",COUNTIF(MetaCamps,C904)&gt;0),1,0)</f>
        <v>1</v>
      </c>
      <c r="Z904">
        <f>IF(Y904=1,P904,0)</f>
        <v>0</v>
      </c>
    </row>
    <row r="905">
      <c r="A905" t="inlineStr">
        <is>
          <t>Lead</t>
        </is>
      </c>
      <c r="B905" s="39" t="str">
        <f>IFERROR(INDEX(CampTypes,MATCH(C905,CampList,0)),"Unattributed")</f>
        <v>New</v>
      </c>
      <c r="C905" t="inlineStr">
        <is>
          <t>ABO | Natuf | Leads | Unit Franchise | India | Oct26 | V1</t>
        </is>
      </c>
      <c r="D905" t="inlineStr">
        <is>
          <t>Natuf | Broad | Tier1 + Growth Cities | Oct26 | V1</t>
        </is>
      </c>
      <c r="E905" t="inlineStr">
        <is>
          <t>Natuf | Reel | Brand Ambassador | Heard Of Owning A Cafe | V1</t>
        </is>
      </c>
      <c r="F905" t="inlineStr">
        <is>
          <t>In House Natuf</t>
        </is>
      </c>
      <c r="G905" t="inlineStr">
        <is>
          <t>New Lead</t>
        </is>
      </c>
      <c r="H905" s="39" t="str">
        <f>IF(ISNUMBER(MATCH(G905,QualityStatuses,0)),"Quality Lead","Non-Quality Lead")</f>
        <v>Non-Quality Lead</v>
      </c>
      <c r="I905" t="inlineStr">
        <is>
          <t>2026-10</t>
        </is>
      </c>
      <c r="J905" t="inlineStr">
        <is>
          <t>Wk of 2026-10-19</t>
        </is>
      </c>
      <c r="K905" t="inlineStr">
        <is>
          <t>(Unassigned)</t>
        </is>
      </c>
      <c r="L905" t="inlineStr">
        <is>
          <t>Facebook</t>
        </is>
      </c>
      <c r="M905" t="inlineStr">
        <is>
          <t>Direct (campaign tagged in CRM)</t>
        </is>
      </c>
      <c r="N905" t="inlineStr">
        <is>
          <t>6adb3ad2c677afef49eb9d96</t>
        </is>
      </c>
      <c r="O905" t="n">
        <v>1</v>
      </c>
      <c r="P905" s="40">
        <f>IF(A905="Lead",IF(ISNUMBER(MATCH(G905,QualityStatuses,0)),1,0),0)</f>
        <v>0</v>
      </c>
      <c r="Q905" s="40">
        <f>IF(A905="Lead",IF(G905="New Lead",0,1),0)</f>
        <v>0</v>
      </c>
      <c r="R905" s="40">
        <f>IF(A905="Lead",IF(G905="Lost",1,0),0)</f>
        <v>0</v>
      </c>
      <c r="S905" t="n">
        <v>0</v>
      </c>
      <c r="T905" t="n">
        <v>0</v>
      </c>
      <c r="U905" t="n">
        <v>0</v>
      </c>
      <c r="V905" t="n">
        <v>0</v>
      </c>
      <c r="W905" t="n">
        <v>0</v>
      </c>
      <c r="X905" t="n">
        <v>0</v>
      </c>
      <c r="Y905">
        <f>IF(AND(A905="Lead",COUNTIF(MetaCamps,C905)&gt;0),1,0)</f>
        <v>1</v>
      </c>
      <c r="Z905">
        <f>IF(Y905=1,P905,0)</f>
        <v>0</v>
      </c>
    </row>
    <row r="906">
      <c r="A906" t="inlineStr">
        <is>
          <t>Lead</t>
        </is>
      </c>
      <c r="B906" s="39" t="str">
        <f>IFERROR(INDEX(CampTypes,MATCH(C906,CampList,0)),"Unattributed")</f>
        <v>New</v>
      </c>
      <c r="C906" t="inlineStr">
        <is>
          <t>ABO | Natuf | Leads | Unit Franchise | India | Oct26 | V1</t>
        </is>
      </c>
      <c r="D906" t="inlineStr">
        <is>
          <t>Natuf | Investors | Tier1 + Growth Cities | Oct26 | V1</t>
        </is>
      </c>
      <c r="E906" t="inlineStr">
        <is>
          <t>Natuf | Reel | Brand Ambassador | Heard Of Owning A Cafe | V1</t>
        </is>
      </c>
      <c r="F906" t="inlineStr">
        <is>
          <t>In House Natuf</t>
        </is>
      </c>
      <c r="G906" t="inlineStr">
        <is>
          <t>Attempt 1</t>
        </is>
      </c>
      <c r="H906" s="39" t="str">
        <f>IF(ISNUMBER(MATCH(G906,QualityStatuses,0)),"Quality Lead","Non-Quality Lead")</f>
        <v>Non-Quality Lead</v>
      </c>
      <c r="I906" t="inlineStr">
        <is>
          <t>2026-10</t>
        </is>
      </c>
      <c r="J906" t="inlineStr">
        <is>
          <t>Wk of 2026-10-19</t>
        </is>
      </c>
      <c r="K906" t="inlineStr">
        <is>
          <t>Tejaswini Tarigopula</t>
        </is>
      </c>
      <c r="L906" t="inlineStr">
        <is>
          <t>Facebook</t>
        </is>
      </c>
      <c r="M906" t="inlineStr">
        <is>
          <t>Direct (campaign tagged in CRM)</t>
        </is>
      </c>
      <c r="N906" t="inlineStr">
        <is>
          <t>6adb3a8cc23ffac8db0e1a8e</t>
        </is>
      </c>
      <c r="O906" t="n">
        <v>1</v>
      </c>
      <c r="P906" s="40">
        <f>IF(A906="Lead",IF(ISNUMBER(MATCH(G906,QualityStatuses,0)),1,0),0)</f>
        <v>0</v>
      </c>
      <c r="Q906" s="40">
        <f>IF(A906="Lead",IF(G906="New Lead",0,1),0)</f>
        <v>1</v>
      </c>
      <c r="R906" s="40">
        <f>IF(A906="Lead",IF(G906="Lost",1,0),0)</f>
        <v>0</v>
      </c>
      <c r="S906" t="n">
        <v>2</v>
      </c>
      <c r="T906" t="n">
        <v>0</v>
      </c>
      <c r="U906" t="n">
        <v>0</v>
      </c>
      <c r="V906" t="n">
        <v>0</v>
      </c>
      <c r="W906" t="n">
        <v>0</v>
      </c>
      <c r="X906" t="n">
        <v>0</v>
      </c>
      <c r="Y906">
        <f>IF(AND(A906="Lead",COUNTIF(MetaCamps,C906)&gt;0),1,0)</f>
        <v>1</v>
      </c>
      <c r="Z906">
        <f>IF(Y906=1,P906,0)</f>
        <v>0</v>
      </c>
    </row>
    <row r="907">
      <c r="A907" t="inlineStr">
        <is>
          <t>Lead</t>
        </is>
      </c>
      <c r="B907" s="39" t="str">
        <f>IFERROR(INDEX(CampTypes,MATCH(C907,CampList,0)),"Unattributed")</f>
        <v>New</v>
      </c>
      <c r="C907" t="inlineStr">
        <is>
          <t>ABO | Natuf | Leads | Unit Franchise | India | Oct26 | V1</t>
        </is>
      </c>
      <c r="D907" t="inlineStr">
        <is>
          <t>Natuf | Investors | Tier1 + Growth Cities | Oct26 | V1</t>
        </is>
      </c>
      <c r="E907" t="inlineStr">
        <is>
          <t>Natuf | Reel | Brand Ambassador | Heard Of Owning A Cafe | V1</t>
        </is>
      </c>
      <c r="F907" t="inlineStr">
        <is>
          <t>In House Natuf</t>
        </is>
      </c>
      <c r="G907" t="inlineStr">
        <is>
          <t>New Lead</t>
        </is>
      </c>
      <c r="H907" s="39" t="str">
        <f>IF(ISNUMBER(MATCH(G907,QualityStatuses,0)),"Quality Lead","Non-Quality Lead")</f>
        <v>Non-Quality Lead</v>
      </c>
      <c r="I907" t="inlineStr">
        <is>
          <t>2026-10</t>
        </is>
      </c>
      <c r="J907" t="inlineStr">
        <is>
          <t>Wk of 2026-10-19</t>
        </is>
      </c>
      <c r="K907" t="inlineStr">
        <is>
          <t>(Unassigned)</t>
        </is>
      </c>
      <c r="L907" t="inlineStr">
        <is>
          <t>Facebook</t>
        </is>
      </c>
      <c r="M907" t="inlineStr">
        <is>
          <t>Direct (campaign tagged in CRM)</t>
        </is>
      </c>
      <c r="N907" t="inlineStr">
        <is>
          <t>6adb3a78907ff191fd86249b</t>
        </is>
      </c>
      <c r="O907" t="n">
        <v>1</v>
      </c>
      <c r="P907" s="40">
        <f>IF(A907="Lead",IF(ISNUMBER(MATCH(G907,QualityStatuses,0)),1,0),0)</f>
        <v>0</v>
      </c>
      <c r="Q907" s="40">
        <f>IF(A907="Lead",IF(G907="New Lead",0,1),0)</f>
        <v>0</v>
      </c>
      <c r="R907" s="40">
        <f>IF(A907="Lead",IF(G907="Lost",1,0),0)</f>
        <v>0</v>
      </c>
      <c r="S907" t="n">
        <v>0</v>
      </c>
      <c r="T907" t="n">
        <v>0</v>
      </c>
      <c r="U907" t="n">
        <v>0</v>
      </c>
      <c r="V907" t="n">
        <v>0</v>
      </c>
      <c r="W907" t="n">
        <v>0</v>
      </c>
      <c r="X907" t="n">
        <v>0</v>
      </c>
      <c r="Y907">
        <f>IF(AND(A907="Lead",COUNTIF(MetaCamps,C907)&gt;0),1,0)</f>
        <v>1</v>
      </c>
      <c r="Z907">
        <f>IF(Y907=1,P907,0)</f>
        <v>0</v>
      </c>
    </row>
    <row r="908">
      <c r="A908" t="inlineStr">
        <is>
          <t>Lead</t>
        </is>
      </c>
      <c r="B908" s="39" t="str">
        <f>IFERROR(INDEX(CampTypes,MATCH(C908,CampList,0)),"Unattributed")</f>
        <v>Old</v>
      </c>
      <c r="C908" t="inlineStr">
        <is>
          <t>E_Karan_Natuf_All_07072026</t>
        </is>
      </c>
      <c r="D908" t="inlineStr">
        <is>
          <t>E_Karan_Natuf_Sign_07072026_Adset3</t>
        </is>
      </c>
      <c r="E908" t="inlineStr">
        <is>
          <t>E_Karan_Natuf_Sign_07072026_Adset2_Ad1</t>
        </is>
      </c>
      <c r="F908" t="inlineStr">
        <is>
          <t>Natuf</t>
        </is>
      </c>
      <c r="G908" t="inlineStr">
        <is>
          <t>New Lead</t>
        </is>
      </c>
      <c r="H908" s="39" t="str">
        <f>IF(ISNUMBER(MATCH(G908,QualityStatuses,0)),"Quality Lead","Non-Quality Lead")</f>
        <v>Non-Quality Lead</v>
      </c>
      <c r="I908" t="inlineStr">
        <is>
          <t>2026-10</t>
        </is>
      </c>
      <c r="J908" t="inlineStr">
        <is>
          <t>Wk of 2026-10-19</t>
        </is>
      </c>
      <c r="K908" t="inlineStr">
        <is>
          <t>(Unassigned)</t>
        </is>
      </c>
      <c r="L908" t="inlineStr">
        <is>
          <t>Facebook</t>
        </is>
      </c>
      <c r="M908" t="inlineStr">
        <is>
          <t>Direct (campaign tagged in CRM)</t>
        </is>
      </c>
      <c r="N908" t="inlineStr">
        <is>
          <t>6adb3a5715e0af88173a427f</t>
        </is>
      </c>
      <c r="O908" t="n">
        <v>1</v>
      </c>
      <c r="P908" s="40">
        <f>IF(A908="Lead",IF(ISNUMBER(MATCH(G908,QualityStatuses,0)),1,0),0)</f>
        <v>0</v>
      </c>
      <c r="Q908" s="40">
        <f>IF(A908="Lead",IF(G908="New Lead",0,1),0)</f>
        <v>0</v>
      </c>
      <c r="R908" s="40">
        <f>IF(A908="Lead",IF(G908="Lost",1,0),0)</f>
        <v>0</v>
      </c>
      <c r="S908" t="n">
        <v>0</v>
      </c>
      <c r="T908" t="n">
        <v>0</v>
      </c>
      <c r="U908" t="n">
        <v>0</v>
      </c>
      <c r="V908" t="n">
        <v>0</v>
      </c>
      <c r="W908" t="n">
        <v>0</v>
      </c>
      <c r="X908" t="n">
        <v>0</v>
      </c>
      <c r="Y908">
        <f>IF(AND(A908="Lead",COUNTIF(MetaCamps,C908)&gt;0),1,0)</f>
        <v>1</v>
      </c>
      <c r="Z908">
        <f>IF(Y908=1,P908,0)</f>
        <v>0</v>
      </c>
    </row>
    <row r="909">
      <c r="A909" t="inlineStr">
        <is>
          <t>Lead</t>
        </is>
      </c>
      <c r="B909" s="39" t="str">
        <f>IFERROR(INDEX(CampTypes,MATCH(C909,CampList,0)),"Unattributed")</f>
        <v>New</v>
      </c>
      <c r="C909" t="inlineStr">
        <is>
          <t>ABO | Natuf | Leads | Unit Franchise | India | Oct26 | V1</t>
        </is>
      </c>
      <c r="D909" t="inlineStr">
        <is>
          <t>Natuf | Broad | Tier1 + Growth Cities | Oct26 | V1</t>
        </is>
      </c>
      <c r="E909" t="inlineStr">
        <is>
          <t>Natuf | Reel | Brand Ambassador | Heard Of Owning A Cafe | V1</t>
        </is>
      </c>
      <c r="F909" t="inlineStr">
        <is>
          <t>In House Natuf</t>
        </is>
      </c>
      <c r="G909" t="inlineStr">
        <is>
          <t>Attempt 2</t>
        </is>
      </c>
      <c r="H909" s="39" t="str">
        <f>IF(ISNUMBER(MATCH(G909,QualityStatuses,0)),"Quality Lead","Non-Quality Lead")</f>
        <v>Non-Quality Lead</v>
      </c>
      <c r="I909" t="inlineStr">
        <is>
          <t>2026-10</t>
        </is>
      </c>
      <c r="J909" t="inlineStr">
        <is>
          <t>Wk of 2026-10-19</t>
        </is>
      </c>
      <c r="K909" t="inlineStr">
        <is>
          <t>Tejaswini Tarigopula</t>
        </is>
      </c>
      <c r="L909" t="inlineStr">
        <is>
          <t>Facebook</t>
        </is>
      </c>
      <c r="M909" t="inlineStr">
        <is>
          <t>Direct (campaign tagged in CRM)</t>
        </is>
      </c>
      <c r="N909" t="inlineStr">
        <is>
          <t>6adb395d555847556160b198</t>
        </is>
      </c>
      <c r="O909" t="n">
        <v>1</v>
      </c>
      <c r="P909" s="40">
        <f>IF(A909="Lead",IF(ISNUMBER(MATCH(G909,QualityStatuses,0)),1,0),0)</f>
        <v>0</v>
      </c>
      <c r="Q909" s="40">
        <f>IF(A909="Lead",IF(G909="New Lead",0,1),0)</f>
        <v>1</v>
      </c>
      <c r="R909" s="40">
        <f>IF(A909="Lead",IF(G909="Lost",1,0),0)</f>
        <v>0</v>
      </c>
      <c r="S909" t="n">
        <v>2</v>
      </c>
      <c r="T909" t="n">
        <v>0</v>
      </c>
      <c r="U909" t="n">
        <v>0</v>
      </c>
      <c r="V909" t="n">
        <v>0</v>
      </c>
      <c r="W909" t="n">
        <v>0</v>
      </c>
      <c r="X909" t="n">
        <v>0</v>
      </c>
      <c r="Y909">
        <f>IF(AND(A909="Lead",COUNTIF(MetaCamps,C909)&gt;0),1,0)</f>
        <v>1</v>
      </c>
      <c r="Z909">
        <f>IF(Y909=1,P909,0)</f>
        <v>0</v>
      </c>
    </row>
    <row r="910">
      <c r="A910" t="inlineStr">
        <is>
          <t>Lead</t>
        </is>
      </c>
      <c r="B910" s="39" t="str">
        <f>IFERROR(INDEX(CampTypes,MATCH(C910,CampList,0)),"Unattributed")</f>
        <v>New</v>
      </c>
      <c r="C910" t="inlineStr">
        <is>
          <t>ABO | Natuf | Leads | Unit Franchise | India | Oct26 | V1</t>
        </is>
      </c>
      <c r="D910" t="inlineStr">
        <is>
          <t>Natuf | Broad | Tier1 + Growth Cities | Oct26 | V1</t>
        </is>
      </c>
      <c r="E910" t="inlineStr">
        <is>
          <t>Natuf | Reel | Brand Ambassador | Heard Of Owning A Cafe | V1</t>
        </is>
      </c>
      <c r="F910" t="inlineStr">
        <is>
          <t>In House Natuf</t>
        </is>
      </c>
      <c r="G910" t="inlineStr">
        <is>
          <t>New Lead</t>
        </is>
      </c>
      <c r="H910" s="39" t="str">
        <f>IF(ISNUMBER(MATCH(G910,QualityStatuses,0)),"Quality Lead","Non-Quality Lead")</f>
        <v>Non-Quality Lead</v>
      </c>
      <c r="I910" t="inlineStr">
        <is>
          <t>2026-10</t>
        </is>
      </c>
      <c r="J910" t="inlineStr">
        <is>
          <t>Wk of 2026-10-19</t>
        </is>
      </c>
      <c r="K910" t="inlineStr">
        <is>
          <t>(Unassigned)</t>
        </is>
      </c>
      <c r="L910" t="inlineStr">
        <is>
          <t>Facebook</t>
        </is>
      </c>
      <c r="M910" t="inlineStr">
        <is>
          <t>Direct (campaign tagged in CRM)</t>
        </is>
      </c>
      <c r="N910" t="inlineStr">
        <is>
          <t>6adb3900b5dd5eb22dee42c9</t>
        </is>
      </c>
      <c r="O910" t="n">
        <v>1</v>
      </c>
      <c r="P910" s="40">
        <f>IF(A910="Lead",IF(ISNUMBER(MATCH(G910,QualityStatuses,0)),1,0),0)</f>
        <v>0</v>
      </c>
      <c r="Q910" s="40">
        <f>IF(A910="Lead",IF(G910="New Lead",0,1),0)</f>
        <v>0</v>
      </c>
      <c r="R910" s="40">
        <f>IF(A910="Lead",IF(G910="Lost",1,0),0)</f>
        <v>0</v>
      </c>
      <c r="S910" t="n">
        <v>0</v>
      </c>
      <c r="T910" t="n">
        <v>0</v>
      </c>
      <c r="U910" t="n">
        <v>0</v>
      </c>
      <c r="V910" t="n">
        <v>0</v>
      </c>
      <c r="W910" t="n">
        <v>0</v>
      </c>
      <c r="X910" t="n">
        <v>0</v>
      </c>
      <c r="Y910">
        <f>IF(AND(A910="Lead",COUNTIF(MetaCamps,C910)&gt;0),1,0)</f>
        <v>1</v>
      </c>
      <c r="Z910">
        <f>IF(Y910=1,P910,0)</f>
        <v>0</v>
      </c>
    </row>
    <row r="911">
      <c r="A911" t="inlineStr">
        <is>
          <t>Lead</t>
        </is>
      </c>
      <c r="B911" s="39" t="str">
        <f>IFERROR(INDEX(CampTypes,MATCH(C911,CampList,0)),"Unattributed")</f>
        <v>New</v>
      </c>
      <c r="C911" t="inlineStr">
        <is>
          <t>ABO | Natuf | Leads | Master Franchise | India | Oct26 | V1</t>
        </is>
      </c>
      <c r="D911" t="inlineStr">
        <is>
          <t>Natuf | Broad | Tier1 + Growth Cities | Oct26 | V1</t>
        </is>
      </c>
      <c r="E911" t="inlineStr">
        <is>
          <t>Natuf | Static | Become A Levantine Food | V1</t>
        </is>
      </c>
      <c r="F911" t="inlineStr">
        <is>
          <t>Natuf_MF</t>
        </is>
      </c>
      <c r="G911" t="inlineStr">
        <is>
          <t>Lost</t>
        </is>
      </c>
      <c r="H911" s="39" t="str">
        <f>IF(ISNUMBER(MATCH(G911,QualityStatuses,0)),"Quality Lead","Non-Quality Lead")</f>
        <v>Non-Quality Lead</v>
      </c>
      <c r="I911" t="inlineStr">
        <is>
          <t>2026-10</t>
        </is>
      </c>
      <c r="J911" t="inlineStr">
        <is>
          <t>Wk of 2026-10-19</t>
        </is>
      </c>
      <c r="K911" t="inlineStr">
        <is>
          <t>Tejaswini Tarigopula</t>
        </is>
      </c>
      <c r="L911" t="inlineStr">
        <is>
          <t>Facebook</t>
        </is>
      </c>
      <c r="M911" t="inlineStr">
        <is>
          <t>Direct (campaign tagged in CRM)</t>
        </is>
      </c>
      <c r="N911" t="inlineStr">
        <is>
          <t>6adb3628f3bbd30b86d10a5d</t>
        </is>
      </c>
      <c r="O911" t="n">
        <v>1</v>
      </c>
      <c r="P911" s="40">
        <f>IF(A911="Lead",IF(ISNUMBER(MATCH(G911,QualityStatuses,0)),1,0),0)</f>
        <v>0</v>
      </c>
      <c r="Q911" s="40">
        <f>IF(A911="Lead",IF(G911="New Lead",0,1),0)</f>
        <v>1</v>
      </c>
      <c r="R911" s="40">
        <f>IF(A911="Lead",IF(G911="Lost",1,0),0)</f>
        <v>1</v>
      </c>
      <c r="S911" t="n">
        <v>1</v>
      </c>
      <c r="T911" t="n">
        <v>1</v>
      </c>
      <c r="U911" t="n">
        <v>0</v>
      </c>
      <c r="V911" t="n">
        <v>0</v>
      </c>
      <c r="W911" t="n">
        <v>0</v>
      </c>
      <c r="X911" t="n">
        <v>0</v>
      </c>
      <c r="Y911">
        <f>IF(AND(A911="Lead",COUNTIF(MetaCamps,C911)&gt;0),1,0)</f>
        <v>1</v>
      </c>
      <c r="Z911">
        <f>IF(Y911=1,P911,0)</f>
        <v>0</v>
      </c>
    </row>
    <row r="912">
      <c r="A912" t="inlineStr">
        <is>
          <t>Lead</t>
        </is>
      </c>
      <c r="B912" s="39" t="str">
        <f>IFERROR(INDEX(CampTypes,MATCH(C912,CampList,0)),"Unattributed")</f>
        <v>Old</v>
      </c>
      <c r="C912" t="inlineStr">
        <is>
          <t>E_Karan_Natuf_All_07072026</t>
        </is>
      </c>
      <c r="D912" t="inlineStr">
        <is>
          <t>E_Karan_Natuf_Sign_07072026_Adset3</t>
        </is>
      </c>
      <c r="E912" t="inlineStr">
        <is>
          <t>E_Karan_Natuf_Sign_07072026_Adset2_Ad1 – Copy</t>
        </is>
      </c>
      <c r="F912" t="inlineStr">
        <is>
          <t>Natuf</t>
        </is>
      </c>
      <c r="G912" t="inlineStr">
        <is>
          <t>Lost</t>
        </is>
      </c>
      <c r="H912" s="39" t="str">
        <f>IF(ISNUMBER(MATCH(G912,QualityStatuses,0)),"Quality Lead","Non-Quality Lead")</f>
        <v>Non-Quality Lead</v>
      </c>
      <c r="I912" t="inlineStr">
        <is>
          <t>2026-10</t>
        </is>
      </c>
      <c r="J912" t="inlineStr">
        <is>
          <t>Wk of 2026-10-19</t>
        </is>
      </c>
      <c r="K912" t="inlineStr">
        <is>
          <t>Tejaswini Tarigopula</t>
        </is>
      </c>
      <c r="L912" t="inlineStr">
        <is>
          <t>Facebook</t>
        </is>
      </c>
      <c r="M912" t="inlineStr">
        <is>
          <t>Direct (campaign tagged in CRM)</t>
        </is>
      </c>
      <c r="N912" t="inlineStr">
        <is>
          <t>6adb345a62521a3e1c61bfe7</t>
        </is>
      </c>
      <c r="O912" t="n">
        <v>1</v>
      </c>
      <c r="P912" s="40">
        <f>IF(A912="Lead",IF(ISNUMBER(MATCH(G912,QualityStatuses,0)),1,0),0)</f>
        <v>0</v>
      </c>
      <c r="Q912" s="40">
        <f>IF(A912="Lead",IF(G912="New Lead",0,1),0)</f>
        <v>1</v>
      </c>
      <c r="R912" s="40">
        <f>IF(A912="Lead",IF(G912="Lost",1,0),0)</f>
        <v>1</v>
      </c>
      <c r="S912" t="n">
        <v>1</v>
      </c>
      <c r="T912" t="n">
        <v>1</v>
      </c>
      <c r="U912" t="n">
        <v>0</v>
      </c>
      <c r="V912" t="n">
        <v>0</v>
      </c>
      <c r="W912" t="n">
        <v>0</v>
      </c>
      <c r="X912" t="n">
        <v>0</v>
      </c>
      <c r="Y912">
        <f>IF(AND(A912="Lead",COUNTIF(MetaCamps,C912)&gt;0),1,0)</f>
        <v>1</v>
      </c>
      <c r="Z912">
        <f>IF(Y912=1,P912,0)</f>
        <v>0</v>
      </c>
    </row>
    <row r="913">
      <c r="A913" t="inlineStr">
        <is>
          <t>Lead</t>
        </is>
      </c>
      <c r="B913" s="39" t="str">
        <f>IFERROR(INDEX(CampTypes,MATCH(C913,CampList,0)),"Unattributed")</f>
        <v>Old</v>
      </c>
      <c r="C913" t="inlineStr">
        <is>
          <t>E_Karan_Natuf_All_07072026</t>
        </is>
      </c>
      <c r="D913" t="inlineStr">
        <is>
          <t>E_Karan_Natuf_Sign_07072026_Adset3</t>
        </is>
      </c>
      <c r="E913" t="inlineStr">
        <is>
          <t>E_Karan_Natuf_Sign_07072026_Adset2_Ad1 – Copy</t>
        </is>
      </c>
      <c r="F913" t="inlineStr">
        <is>
          <t>Natuf</t>
        </is>
      </c>
      <c r="G913" t="inlineStr">
        <is>
          <t>New Lead</t>
        </is>
      </c>
      <c r="H913" s="39" t="str">
        <f>IF(ISNUMBER(MATCH(G913,QualityStatuses,0)),"Quality Lead","Non-Quality Lead")</f>
        <v>Non-Quality Lead</v>
      </c>
      <c r="I913" t="inlineStr">
        <is>
          <t>2026-10</t>
        </is>
      </c>
      <c r="J913" t="inlineStr">
        <is>
          <t>Wk of 2026-10-19</t>
        </is>
      </c>
      <c r="K913" t="inlineStr">
        <is>
          <t>(Unassigned)</t>
        </is>
      </c>
      <c r="L913" t="inlineStr">
        <is>
          <t>Facebook</t>
        </is>
      </c>
      <c r="M913" t="inlineStr">
        <is>
          <t>Direct (campaign tagged in CRM)</t>
        </is>
      </c>
      <c r="N913" t="inlineStr">
        <is>
          <t>6adb33d9b05ee20124a00fcd</t>
        </is>
      </c>
      <c r="O913" t="n">
        <v>1</v>
      </c>
      <c r="P913" s="40">
        <f>IF(A913="Lead",IF(ISNUMBER(MATCH(G913,QualityStatuses,0)),1,0),0)</f>
        <v>0</v>
      </c>
      <c r="Q913" s="40">
        <f>IF(A913="Lead",IF(G913="New Lead",0,1),0)</f>
        <v>0</v>
      </c>
      <c r="R913" s="40">
        <f>IF(A913="Lead",IF(G913="Lost",1,0),0)</f>
        <v>0</v>
      </c>
      <c r="S913" t="n">
        <v>0</v>
      </c>
      <c r="T913" t="n">
        <v>0</v>
      </c>
      <c r="U913" t="n">
        <v>0</v>
      </c>
      <c r="V913" t="n">
        <v>0</v>
      </c>
      <c r="W913" t="n">
        <v>0</v>
      </c>
      <c r="X913" t="n">
        <v>0</v>
      </c>
      <c r="Y913">
        <f>IF(AND(A913="Lead",COUNTIF(MetaCamps,C913)&gt;0),1,0)</f>
        <v>1</v>
      </c>
      <c r="Z913">
        <f>IF(Y913=1,P913,0)</f>
        <v>0</v>
      </c>
    </row>
    <row r="914">
      <c r="A914" t="inlineStr">
        <is>
          <t>Lead</t>
        </is>
      </c>
      <c r="B914" s="39" t="str">
        <f>IFERROR(INDEX(CampTypes,MATCH(C914,CampList,0)),"Unattributed")</f>
        <v>New</v>
      </c>
      <c r="C914" t="inlineStr">
        <is>
          <t>ABO | Natuf | Leads | Unit Franchise | India | Oct26 | V1</t>
        </is>
      </c>
      <c r="D914" t="inlineStr">
        <is>
          <t>Natuf | Investors | Tier1 + Growth Cities | Oct26 | V1</t>
        </is>
      </c>
      <c r="E914" t="inlineStr">
        <is>
          <t>Natuf | Reel | Brand Ambassador | Heard Of Owning A Cafe | V1</t>
        </is>
      </c>
      <c r="F914" t="inlineStr">
        <is>
          <t>In House Natuf</t>
        </is>
      </c>
      <c r="G914" t="inlineStr">
        <is>
          <t>Attempt 1</t>
        </is>
      </c>
      <c r="H914" s="39" t="str">
        <f>IF(ISNUMBER(MATCH(G914,QualityStatuses,0)),"Quality Lead","Non-Quality Lead")</f>
        <v>Non-Quality Lead</v>
      </c>
      <c r="I914" t="inlineStr">
        <is>
          <t>2026-10</t>
        </is>
      </c>
      <c r="J914" t="inlineStr">
        <is>
          <t>Wk of 2026-10-19</t>
        </is>
      </c>
      <c r="K914" t="inlineStr">
        <is>
          <t>Tejaswini Tarigopula</t>
        </is>
      </c>
      <c r="L914" t="inlineStr">
        <is>
          <t>Facebook</t>
        </is>
      </c>
      <c r="M914" t="inlineStr">
        <is>
          <t>Direct (campaign tagged in CRM)</t>
        </is>
      </c>
      <c r="N914" t="inlineStr">
        <is>
          <t>6adb33bab05ee20124a00fa9</t>
        </is>
      </c>
      <c r="O914" t="n">
        <v>1</v>
      </c>
      <c r="P914" s="40">
        <f>IF(A914="Lead",IF(ISNUMBER(MATCH(G914,QualityStatuses,0)),1,0),0)</f>
        <v>0</v>
      </c>
      <c r="Q914" s="40">
        <f>IF(A914="Lead",IF(G914="New Lead",0,1),0)</f>
        <v>1</v>
      </c>
      <c r="R914" s="40">
        <f>IF(A914="Lead",IF(G914="Lost",1,0),0)</f>
        <v>0</v>
      </c>
      <c r="S914" t="n">
        <v>2</v>
      </c>
      <c r="T914" t="n">
        <v>2</v>
      </c>
      <c r="U914" t="n">
        <v>0</v>
      </c>
      <c r="V914" t="n">
        <v>0</v>
      </c>
      <c r="W914" t="n">
        <v>0</v>
      </c>
      <c r="X914" t="n">
        <v>0</v>
      </c>
      <c r="Y914">
        <f>IF(AND(A914="Lead",COUNTIF(MetaCamps,C914)&gt;0),1,0)</f>
        <v>1</v>
      </c>
      <c r="Z914">
        <f>IF(Y914=1,P914,0)</f>
        <v>0</v>
      </c>
    </row>
    <row r="915">
      <c r="A915" t="inlineStr">
        <is>
          <t>Lead</t>
        </is>
      </c>
      <c r="B915" s="39" t="str">
        <f>IFERROR(INDEX(CampTypes,MATCH(C915,CampList,0)),"Unattributed")</f>
        <v>New</v>
      </c>
      <c r="C915" t="inlineStr">
        <is>
          <t>ABO | Natuf | Leads | Unit Franchise | India | Oct26 | V1</t>
        </is>
      </c>
      <c r="D915" t="inlineStr">
        <is>
          <t>Natuf | Broad | Tier1 + Growth Cities | Oct26 | V1</t>
        </is>
      </c>
      <c r="E915" t="inlineStr">
        <is>
          <t>Natuf | Reel | Brand Ambassador | Heard Of Owning A Cafe | V1</t>
        </is>
      </c>
      <c r="F915" t="inlineStr">
        <is>
          <t>In House Natuf</t>
        </is>
      </c>
      <c r="G915" t="inlineStr">
        <is>
          <t>New Lead</t>
        </is>
      </c>
      <c r="H915" s="39" t="str">
        <f>IF(ISNUMBER(MATCH(G915,QualityStatuses,0)),"Quality Lead","Non-Quality Lead")</f>
        <v>Non-Quality Lead</v>
      </c>
      <c r="I915" t="inlineStr">
        <is>
          <t>2026-10</t>
        </is>
      </c>
      <c r="J915" t="inlineStr">
        <is>
          <t>Wk of 2026-10-19</t>
        </is>
      </c>
      <c r="K915" t="inlineStr">
        <is>
          <t>(Unassigned)</t>
        </is>
      </c>
      <c r="L915" t="inlineStr">
        <is>
          <t>Facebook</t>
        </is>
      </c>
      <c r="M915" t="inlineStr">
        <is>
          <t>Direct (campaign tagged in CRM)</t>
        </is>
      </c>
      <c r="N915" t="inlineStr">
        <is>
          <t>6adb30e488f57c42a8998ba4</t>
        </is>
      </c>
      <c r="O915" t="n">
        <v>1</v>
      </c>
      <c r="P915" s="40">
        <f>IF(A915="Lead",IF(ISNUMBER(MATCH(G915,QualityStatuses,0)),1,0),0)</f>
        <v>0</v>
      </c>
      <c r="Q915" s="40">
        <f>IF(A915="Lead",IF(G915="New Lead",0,1),0)</f>
        <v>0</v>
      </c>
      <c r="R915" s="40">
        <f>IF(A915="Lead",IF(G915="Lost",1,0),0)</f>
        <v>0</v>
      </c>
      <c r="S915" t="n">
        <v>0</v>
      </c>
      <c r="T915" t="n">
        <v>0</v>
      </c>
      <c r="U915" t="n">
        <v>0</v>
      </c>
      <c r="V915" t="n">
        <v>0</v>
      </c>
      <c r="W915" t="n">
        <v>0</v>
      </c>
      <c r="X915" t="n">
        <v>0</v>
      </c>
      <c r="Y915">
        <f>IF(AND(A915="Lead",COUNTIF(MetaCamps,C915)&gt;0),1,0)</f>
        <v>1</v>
      </c>
      <c r="Z915">
        <f>IF(Y915=1,P915,0)</f>
        <v>0</v>
      </c>
    </row>
    <row r="916">
      <c r="A916" t="inlineStr">
        <is>
          <t>Lead</t>
        </is>
      </c>
      <c r="B916" s="39" t="str">
        <f>IFERROR(INDEX(CampTypes,MATCH(C916,CampList,0)),"Unattributed")</f>
        <v>New</v>
      </c>
      <c r="C916" t="inlineStr">
        <is>
          <t>ABO | Natuf | Leads | Unit Franchise | India | Oct26 | V1</t>
        </is>
      </c>
      <c r="D916" t="inlineStr">
        <is>
          <t>Natuf | Broad | Tier1 + Growth Cities | Oct26 | V1</t>
        </is>
      </c>
      <c r="E916" t="inlineStr">
        <is>
          <t>Natuf | Reel | Brand Ambassador | Heard Of Owning A Cafe | V1</t>
        </is>
      </c>
      <c r="F916" t="inlineStr">
        <is>
          <t>In House Natuf</t>
        </is>
      </c>
      <c r="G916" t="inlineStr">
        <is>
          <t>Connected</t>
        </is>
      </c>
      <c r="H916" s="39" t="str">
        <f>IF(ISNUMBER(MATCH(G916,QualityStatuses,0)),"Quality Lead","Non-Quality Lead")</f>
        <v>Non-Quality Lead</v>
      </c>
      <c r="I916" t="inlineStr">
        <is>
          <t>2026-10</t>
        </is>
      </c>
      <c r="J916" t="inlineStr">
        <is>
          <t>Wk of 2026-10-19</t>
        </is>
      </c>
      <c r="K916" t="inlineStr">
        <is>
          <t>Tejaswini Tarigopula</t>
        </is>
      </c>
      <c r="L916" t="inlineStr">
        <is>
          <t>Facebook</t>
        </is>
      </c>
      <c r="M916" t="inlineStr">
        <is>
          <t>Direct (campaign tagged in CRM)</t>
        </is>
      </c>
      <c r="N916" t="inlineStr">
        <is>
          <t>6adb30b60915fabaac47d6d8</t>
        </is>
      </c>
      <c r="O916" t="n">
        <v>1</v>
      </c>
      <c r="P916" s="40">
        <f>IF(A916="Lead",IF(ISNUMBER(MATCH(G916,QualityStatuses,0)),1,0),0)</f>
        <v>0</v>
      </c>
      <c r="Q916" s="40">
        <f>IF(A916="Lead",IF(G916="New Lead",0,1),0)</f>
        <v>1</v>
      </c>
      <c r="R916" s="40">
        <f>IF(A916="Lead",IF(G916="Lost",1,0),0)</f>
        <v>0</v>
      </c>
      <c r="S916" t="n">
        <v>1</v>
      </c>
      <c r="T916" t="n">
        <v>1</v>
      </c>
      <c r="U916" t="n">
        <v>0</v>
      </c>
      <c r="V916" t="n">
        <v>0</v>
      </c>
      <c r="W916" t="n">
        <v>0</v>
      </c>
      <c r="X916" t="n">
        <v>0</v>
      </c>
      <c r="Y916">
        <f>IF(AND(A916="Lead",COUNTIF(MetaCamps,C916)&gt;0),1,0)</f>
        <v>1</v>
      </c>
      <c r="Z916">
        <f>IF(Y916=1,P916,0)</f>
        <v>0</v>
      </c>
    </row>
    <row r="917">
      <c r="A917" t="inlineStr">
        <is>
          <t>Lead</t>
        </is>
      </c>
      <c r="B917" s="39" t="str">
        <f>IFERROR(INDEX(CampTypes,MATCH(C917,CampList,0)),"Unattributed")</f>
        <v>Old</v>
      </c>
      <c r="C917" t="inlineStr">
        <is>
          <t>natuf_Kiosk_14072026_Hindi</t>
        </is>
      </c>
      <c r="D917" t="inlineStr">
        <is>
          <t>natuf_Kiosk_09102026</t>
        </is>
      </c>
      <c r="E917" t="inlineStr">
        <is>
          <t>natuf_Kiosk_14072026_ad set_ad1</t>
        </is>
      </c>
      <c r="F917" t="inlineStr">
        <is>
          <t>Natuf</t>
        </is>
      </c>
      <c r="G917" t="inlineStr">
        <is>
          <t>New Lead</t>
        </is>
      </c>
      <c r="H917" s="39" t="str">
        <f>IF(ISNUMBER(MATCH(G917,QualityStatuses,0)),"Quality Lead","Non-Quality Lead")</f>
        <v>Non-Quality Lead</v>
      </c>
      <c r="I917" t="inlineStr">
        <is>
          <t>2026-10</t>
        </is>
      </c>
      <c r="J917" t="inlineStr">
        <is>
          <t>Wk of 2026-10-19</t>
        </is>
      </c>
      <c r="K917" t="inlineStr">
        <is>
          <t>(Unassigned)</t>
        </is>
      </c>
      <c r="L917" t="inlineStr">
        <is>
          <t>Facebook</t>
        </is>
      </c>
      <c r="M917" t="inlineStr">
        <is>
          <t>Direct (campaign tagged in CRM)</t>
        </is>
      </c>
      <c r="N917" t="inlineStr">
        <is>
          <t>6adb300ab46f01080d0ca888</t>
        </is>
      </c>
      <c r="O917" t="n">
        <v>1</v>
      </c>
      <c r="P917" s="40">
        <f>IF(A917="Lead",IF(ISNUMBER(MATCH(G917,QualityStatuses,0)),1,0),0)</f>
        <v>0</v>
      </c>
      <c r="Q917" s="40">
        <f>IF(A917="Lead",IF(G917="New Lead",0,1),0)</f>
        <v>0</v>
      </c>
      <c r="R917" s="40">
        <f>IF(A917="Lead",IF(G917="Lost",1,0),0)</f>
        <v>0</v>
      </c>
      <c r="S917" t="n">
        <v>0</v>
      </c>
      <c r="T917" t="n">
        <v>0</v>
      </c>
      <c r="U917" t="n">
        <v>0</v>
      </c>
      <c r="V917" t="n">
        <v>0</v>
      </c>
      <c r="W917" t="n">
        <v>0</v>
      </c>
      <c r="X917" t="n">
        <v>0</v>
      </c>
      <c r="Y917">
        <f>IF(AND(A917="Lead",COUNTIF(MetaCamps,C917)&gt;0),1,0)</f>
        <v>1</v>
      </c>
      <c r="Z917">
        <f>IF(Y917=1,P917,0)</f>
        <v>0</v>
      </c>
    </row>
    <row r="918">
      <c r="A918" t="inlineStr">
        <is>
          <t>Lead</t>
        </is>
      </c>
      <c r="B918" s="39" t="str">
        <f>IFERROR(INDEX(CampTypes,MATCH(C918,CampList,0)),"Unattributed")</f>
        <v>Old</v>
      </c>
      <c r="C918" t="inlineStr">
        <is>
          <t>E_Karan_Natuf_All_07072026</t>
        </is>
      </c>
      <c r="D918" t="inlineStr">
        <is>
          <t>E_Karan_Natuf_Sign_07072026_Adset3</t>
        </is>
      </c>
      <c r="E918" t="inlineStr">
        <is>
          <t>E_Karan_Natuf_Sign_07072026_Adset2_Ad1</t>
        </is>
      </c>
      <c r="F918" t="inlineStr">
        <is>
          <t>Natuf</t>
        </is>
      </c>
      <c r="G918" t="inlineStr">
        <is>
          <t>Lost</t>
        </is>
      </c>
      <c r="H918" s="39" t="str">
        <f>IF(ISNUMBER(MATCH(G918,QualityStatuses,0)),"Quality Lead","Non-Quality Lead")</f>
        <v>Non-Quality Lead</v>
      </c>
      <c r="I918" t="inlineStr">
        <is>
          <t>2026-10</t>
        </is>
      </c>
      <c r="J918" t="inlineStr">
        <is>
          <t>Wk of 2026-10-19</t>
        </is>
      </c>
      <c r="K918" t="inlineStr">
        <is>
          <t>Tejaswini Tarigopula</t>
        </is>
      </c>
      <c r="L918" t="inlineStr">
        <is>
          <t>Facebook</t>
        </is>
      </c>
      <c r="M918" t="inlineStr">
        <is>
          <t>Direct (campaign tagged in CRM)</t>
        </is>
      </c>
      <c r="N918" t="inlineStr">
        <is>
          <t>6adb2cdd36d371ea763a5bba</t>
        </is>
      </c>
      <c r="O918" t="n">
        <v>1</v>
      </c>
      <c r="P918" s="40">
        <f>IF(A918="Lead",IF(ISNUMBER(MATCH(G918,QualityStatuses,0)),1,0),0)</f>
        <v>0</v>
      </c>
      <c r="Q918" s="40">
        <f>IF(A918="Lead",IF(G918="New Lead",0,1),0)</f>
        <v>1</v>
      </c>
      <c r="R918" s="40">
        <f>IF(A918="Lead",IF(G918="Lost",1,0),0)</f>
        <v>1</v>
      </c>
      <c r="S918" t="n">
        <v>3</v>
      </c>
      <c r="T918" t="n">
        <v>1</v>
      </c>
      <c r="U918" t="n">
        <v>0</v>
      </c>
      <c r="V918" t="n">
        <v>0</v>
      </c>
      <c r="W918" t="n">
        <v>0</v>
      </c>
      <c r="X918" t="n">
        <v>0</v>
      </c>
      <c r="Y918">
        <f>IF(AND(A918="Lead",COUNTIF(MetaCamps,C918)&gt;0),1,0)</f>
        <v>1</v>
      </c>
      <c r="Z918">
        <f>IF(Y918=1,P918,0)</f>
        <v>0</v>
      </c>
    </row>
    <row r="919">
      <c r="A919" t="inlineStr">
        <is>
          <t>Lead</t>
        </is>
      </c>
      <c r="B919" s="39" t="str">
        <f>IFERROR(INDEX(CampTypes,MATCH(C919,CampList,0)),"Unattributed")</f>
        <v>New</v>
      </c>
      <c r="C919" t="inlineStr">
        <is>
          <t>ABO | Natuf | Leads | Master Franchise | India | Oct26 | V1</t>
        </is>
      </c>
      <c r="D919" t="inlineStr">
        <is>
          <t>Natuf | LAL 1% | India | Jul26 | V1</t>
        </is>
      </c>
      <c r="E919" t="inlineStr">
        <is>
          <t>Natuf | Static | Become A Levantine Food | V1</t>
        </is>
      </c>
      <c r="F919" t="inlineStr">
        <is>
          <t>Natuf_MF</t>
        </is>
      </c>
      <c r="G919" t="inlineStr">
        <is>
          <t>Lost</t>
        </is>
      </c>
      <c r="H919" s="39" t="str">
        <f>IF(ISNUMBER(MATCH(G919,QualityStatuses,0)),"Quality Lead","Non-Quality Lead")</f>
        <v>Non-Quality Lead</v>
      </c>
      <c r="I919" t="inlineStr">
        <is>
          <t>2026-10</t>
        </is>
      </c>
      <c r="J919" t="inlineStr">
        <is>
          <t>Wk of 2026-10-19</t>
        </is>
      </c>
      <c r="K919" t="inlineStr">
        <is>
          <t>Tejaswini Tarigopula</t>
        </is>
      </c>
      <c r="L919" t="inlineStr">
        <is>
          <t>Facebook</t>
        </is>
      </c>
      <c r="M919" t="inlineStr">
        <is>
          <t>Direct (campaign tagged in CRM)</t>
        </is>
      </c>
      <c r="N919" t="inlineStr">
        <is>
          <t>6adb2c648c1d92ec8c5d6226</t>
        </is>
      </c>
      <c r="O919" t="n">
        <v>1</v>
      </c>
      <c r="P919" s="40">
        <f>IF(A919="Lead",IF(ISNUMBER(MATCH(G919,QualityStatuses,0)),1,0),0)</f>
        <v>0</v>
      </c>
      <c r="Q919" s="40">
        <f>IF(A919="Lead",IF(G919="New Lead",0,1),0)</f>
        <v>1</v>
      </c>
      <c r="R919" s="40">
        <f>IF(A919="Lead",IF(G919="Lost",1,0),0)</f>
        <v>1</v>
      </c>
      <c r="S919" t="n">
        <v>1</v>
      </c>
      <c r="T919" t="n">
        <v>1</v>
      </c>
      <c r="U919" t="n">
        <v>0</v>
      </c>
      <c r="V919" t="n">
        <v>0</v>
      </c>
      <c r="W919" t="n">
        <v>0</v>
      </c>
      <c r="X919" t="n">
        <v>0</v>
      </c>
      <c r="Y919">
        <f>IF(AND(A919="Lead",COUNTIF(MetaCamps,C919)&gt;0),1,0)</f>
        <v>1</v>
      </c>
      <c r="Z919">
        <f>IF(Y919=1,P919,0)</f>
        <v>0</v>
      </c>
    </row>
    <row r="920">
      <c r="A920" t="inlineStr">
        <is>
          <t>Lead</t>
        </is>
      </c>
      <c r="B920" s="39" t="str">
        <f>IFERROR(INDEX(CampTypes,MATCH(C920,CampList,0)),"Unattributed")</f>
        <v>New</v>
      </c>
      <c r="C920" t="inlineStr">
        <is>
          <t>ABO | Natuf | Leads | Master Franchise | India | Oct26 | V1</t>
        </is>
      </c>
      <c r="D920" t="inlineStr">
        <is>
          <t>Natuf | LAL 1% | India | Jul26 | V1</t>
        </is>
      </c>
      <c r="E920" t="inlineStr">
        <is>
          <t>Natuf | Static | Become A Levantine Food | V1</t>
        </is>
      </c>
      <c r="F920" t="inlineStr">
        <is>
          <t>Natuf_MF</t>
        </is>
      </c>
      <c r="G920" t="inlineStr">
        <is>
          <t>Attempt 1</t>
        </is>
      </c>
      <c r="H920" s="39" t="str">
        <f>IF(ISNUMBER(MATCH(G920,QualityStatuses,0)),"Quality Lead","Non-Quality Lead")</f>
        <v>Non-Quality Lead</v>
      </c>
      <c r="I920" t="inlineStr">
        <is>
          <t>2026-10</t>
        </is>
      </c>
      <c r="J920" t="inlineStr">
        <is>
          <t>Wk of 2026-10-19</t>
        </is>
      </c>
      <c r="K920" t="inlineStr">
        <is>
          <t>Tejaswini Tarigopula</t>
        </is>
      </c>
      <c r="L920" t="inlineStr">
        <is>
          <t>Facebook</t>
        </is>
      </c>
      <c r="M920" t="inlineStr">
        <is>
          <t>Direct (campaign tagged in CRM)</t>
        </is>
      </c>
      <c r="N920" t="inlineStr">
        <is>
          <t>6adb2987fbb35d959ea6b5e3</t>
        </is>
      </c>
      <c r="O920" t="n">
        <v>1</v>
      </c>
      <c r="P920" s="40">
        <f>IF(A920="Lead",IF(ISNUMBER(MATCH(G920,QualityStatuses,0)),1,0),0)</f>
        <v>0</v>
      </c>
      <c r="Q920" s="40">
        <f>IF(A920="Lead",IF(G920="New Lead",0,1),0)</f>
        <v>1</v>
      </c>
      <c r="R920" s="40">
        <f>IF(A920="Lead",IF(G920="Lost",1,0),0)</f>
        <v>0</v>
      </c>
      <c r="S920" t="n">
        <v>2</v>
      </c>
      <c r="T920" t="n">
        <v>0</v>
      </c>
      <c r="U920" t="n">
        <v>0</v>
      </c>
      <c r="V920" t="n">
        <v>0</v>
      </c>
      <c r="W920" t="n">
        <v>0</v>
      </c>
      <c r="X920" t="n">
        <v>0</v>
      </c>
      <c r="Y920">
        <f>IF(AND(A920="Lead",COUNTIF(MetaCamps,C920)&gt;0),1,0)</f>
        <v>1</v>
      </c>
      <c r="Z920">
        <f>IF(Y920=1,P920,0)</f>
        <v>0</v>
      </c>
    </row>
    <row r="921">
      <c r="A921" t="inlineStr">
        <is>
          <t>Lead</t>
        </is>
      </c>
      <c r="B921" s="39" t="str">
        <f>IFERROR(INDEX(CampTypes,MATCH(C921,CampList,0)),"Unattributed")</f>
        <v>Old</v>
      </c>
      <c r="C921" t="inlineStr">
        <is>
          <t>E_Suresh_Natuf_Kiosk_07072026</t>
        </is>
      </c>
      <c r="D921" t="inlineStr">
        <is>
          <t>E_Suresh_Natuf_Kiosk_07072026_Adset5</t>
        </is>
      </c>
      <c r="E921" t="inlineStr">
        <is>
          <t>E_Hindi_Suresh_Natuf_Kiosk_07072026_Adset5_ad3 – Copy 2</t>
        </is>
      </c>
      <c r="F921" t="inlineStr">
        <is>
          <t>Natuf</t>
        </is>
      </c>
      <c r="G921" t="inlineStr">
        <is>
          <t>New Lead</t>
        </is>
      </c>
      <c r="H921" s="39" t="str">
        <f>IF(ISNUMBER(MATCH(G921,QualityStatuses,0)),"Quality Lead","Non-Quality Lead")</f>
        <v>Non-Quality Lead</v>
      </c>
      <c r="I921" t="inlineStr">
        <is>
          <t>2026-10</t>
        </is>
      </c>
      <c r="J921" t="inlineStr">
        <is>
          <t>Wk of 2026-10-19</t>
        </is>
      </c>
      <c r="K921" t="inlineStr">
        <is>
          <t>(Unassigned)</t>
        </is>
      </c>
      <c r="L921" t="inlineStr">
        <is>
          <t>Facebook</t>
        </is>
      </c>
      <c r="M921" t="inlineStr">
        <is>
          <t>Direct (campaign tagged in CRM)</t>
        </is>
      </c>
      <c r="N921" t="inlineStr">
        <is>
          <t>6adb290e6a0d36e64d349094</t>
        </is>
      </c>
      <c r="O921" t="n">
        <v>1</v>
      </c>
      <c r="P921" s="40">
        <f>IF(A921="Lead",IF(ISNUMBER(MATCH(G921,QualityStatuses,0)),1,0),0)</f>
        <v>0</v>
      </c>
      <c r="Q921" s="40">
        <f>IF(A921="Lead",IF(G921="New Lead",0,1),0)</f>
        <v>0</v>
      </c>
      <c r="R921" s="40">
        <f>IF(A921="Lead",IF(G921="Lost",1,0),0)</f>
        <v>0</v>
      </c>
      <c r="S921" t="n">
        <v>0</v>
      </c>
      <c r="T921" t="n">
        <v>0</v>
      </c>
      <c r="U921" t="n">
        <v>0</v>
      </c>
      <c r="V921" t="n">
        <v>0</v>
      </c>
      <c r="W921" t="n">
        <v>0</v>
      </c>
      <c r="X921" t="n">
        <v>0</v>
      </c>
      <c r="Y921">
        <f>IF(AND(A921="Lead",COUNTIF(MetaCamps,C921)&gt;0),1,0)</f>
        <v>1</v>
      </c>
      <c r="Z921">
        <f>IF(Y921=1,P921,0)</f>
        <v>0</v>
      </c>
    </row>
    <row r="922">
      <c r="A922" t="inlineStr">
        <is>
          <t>Lead</t>
        </is>
      </c>
      <c r="B922" s="39" t="str">
        <f>IFERROR(INDEX(CampTypes,MATCH(C922,CampList,0)),"Unattributed")</f>
        <v>New</v>
      </c>
      <c r="C922" t="inlineStr">
        <is>
          <t>ABO | Natuf | Leads | Unit Franchise | India | Oct26 | V1</t>
        </is>
      </c>
      <c r="D922" t="inlineStr">
        <is>
          <t>Natuf | Investors | Tier1 + Growth Cities | Oct26 | V1</t>
        </is>
      </c>
      <c r="E922" t="inlineStr">
        <is>
          <t>Natuf | Reel | Brand Ambassador | Heard Of Owning A Cafe | V1</t>
        </is>
      </c>
      <c r="F922" t="inlineStr">
        <is>
          <t>In House Natuf</t>
        </is>
      </c>
      <c r="G922" t="inlineStr">
        <is>
          <t>New Lead</t>
        </is>
      </c>
      <c r="H922" s="39" t="str">
        <f>IF(ISNUMBER(MATCH(G922,QualityStatuses,0)),"Quality Lead","Non-Quality Lead")</f>
        <v>Non-Quality Lead</v>
      </c>
      <c r="I922" t="inlineStr">
        <is>
          <t>2026-10</t>
        </is>
      </c>
      <c r="J922" t="inlineStr">
        <is>
          <t>Wk of 2026-10-19</t>
        </is>
      </c>
      <c r="K922" t="inlineStr">
        <is>
          <t>(Unassigned)</t>
        </is>
      </c>
      <c r="L922" t="inlineStr">
        <is>
          <t>Facebook</t>
        </is>
      </c>
      <c r="M922" t="inlineStr">
        <is>
          <t>Direct (campaign tagged in CRM)</t>
        </is>
      </c>
      <c r="N922" t="inlineStr">
        <is>
          <t>6adb285e7a0fbb20775dce4e</t>
        </is>
      </c>
      <c r="O922" t="n">
        <v>1</v>
      </c>
      <c r="P922" s="40">
        <f>IF(A922="Lead",IF(ISNUMBER(MATCH(G922,QualityStatuses,0)),1,0),0)</f>
        <v>0</v>
      </c>
      <c r="Q922" s="40">
        <f>IF(A922="Lead",IF(G922="New Lead",0,1),0)</f>
        <v>0</v>
      </c>
      <c r="R922" s="40">
        <f>IF(A922="Lead",IF(G922="Lost",1,0),0)</f>
        <v>0</v>
      </c>
      <c r="S922" t="n">
        <v>0</v>
      </c>
      <c r="T922" t="n">
        <v>0</v>
      </c>
      <c r="U922" t="n">
        <v>0</v>
      </c>
      <c r="V922" t="n">
        <v>0</v>
      </c>
      <c r="W922" t="n">
        <v>0</v>
      </c>
      <c r="X922" t="n">
        <v>0</v>
      </c>
      <c r="Y922">
        <f>IF(AND(A922="Lead",COUNTIF(MetaCamps,C922)&gt;0),1,0)</f>
        <v>1</v>
      </c>
      <c r="Z922">
        <f>IF(Y922=1,P922,0)</f>
        <v>0</v>
      </c>
    </row>
    <row r="923">
      <c r="A923" t="inlineStr">
        <is>
          <t>Lead</t>
        </is>
      </c>
      <c r="B923" s="39" t="str">
        <f>IFERROR(INDEX(CampTypes,MATCH(C923,CampList,0)),"Unattributed")</f>
        <v>New</v>
      </c>
      <c r="C923" t="inlineStr">
        <is>
          <t>ABO | Natuf | Leads | Unit Franchise | India | Oct26 | V1</t>
        </is>
      </c>
      <c r="D923" t="inlineStr">
        <is>
          <t>Natuf | LAL 1% | India | Jul26 | V1</t>
        </is>
      </c>
      <c r="E923" t="inlineStr">
        <is>
          <t>Natuf | Reel | Brand Ambassador | Heard Of Owning A Cafe | V1</t>
        </is>
      </c>
      <c r="F923" t="inlineStr">
        <is>
          <t>In House Natuf</t>
        </is>
      </c>
      <c r="G923" t="inlineStr">
        <is>
          <t>New Lead</t>
        </is>
      </c>
      <c r="H923" s="39" t="str">
        <f>IF(ISNUMBER(MATCH(G923,QualityStatuses,0)),"Quality Lead","Non-Quality Lead")</f>
        <v>Non-Quality Lead</v>
      </c>
      <c r="I923" t="inlineStr">
        <is>
          <t>2026-10</t>
        </is>
      </c>
      <c r="J923" t="inlineStr">
        <is>
          <t>Wk of 2026-10-19</t>
        </is>
      </c>
      <c r="K923" t="inlineStr">
        <is>
          <t>(Unassigned)</t>
        </is>
      </c>
      <c r="L923" t="inlineStr">
        <is>
          <t>Facebook</t>
        </is>
      </c>
      <c r="M923" t="inlineStr">
        <is>
          <t>Direct (campaign tagged in CRM)</t>
        </is>
      </c>
      <c r="N923" t="inlineStr">
        <is>
          <t>6adb26fbccab992fd4db773e</t>
        </is>
      </c>
      <c r="O923" t="n">
        <v>1</v>
      </c>
      <c r="P923" s="40">
        <f>IF(A923="Lead",IF(ISNUMBER(MATCH(G923,QualityStatuses,0)),1,0),0)</f>
        <v>0</v>
      </c>
      <c r="Q923" s="40">
        <f>IF(A923="Lead",IF(G923="New Lead",0,1),0)</f>
        <v>0</v>
      </c>
      <c r="R923" s="40">
        <f>IF(A923="Lead",IF(G923="Lost",1,0),0)</f>
        <v>0</v>
      </c>
      <c r="S923" t="n">
        <v>0</v>
      </c>
      <c r="T923" t="n">
        <v>0</v>
      </c>
      <c r="U923" t="n">
        <v>0</v>
      </c>
      <c r="V923" t="n">
        <v>0</v>
      </c>
      <c r="W923" t="n">
        <v>0</v>
      </c>
      <c r="X923" t="n">
        <v>0</v>
      </c>
      <c r="Y923">
        <f>IF(AND(A923="Lead",COUNTIF(MetaCamps,C923)&gt;0),1,0)</f>
        <v>1</v>
      </c>
      <c r="Z923">
        <f>IF(Y923=1,P923,0)</f>
        <v>0</v>
      </c>
    </row>
    <row r="924">
      <c r="A924" t="inlineStr">
        <is>
          <t>Lead</t>
        </is>
      </c>
      <c r="B924" s="39" t="str">
        <f>IFERROR(INDEX(CampTypes,MATCH(C924,CampList,0)),"Unattributed")</f>
        <v>New</v>
      </c>
      <c r="C924" t="inlineStr">
        <is>
          <t>ABO | Natuf | Leads | Unit Franchise | India | Oct26 | V1</t>
        </is>
      </c>
      <c r="D924" t="inlineStr">
        <is>
          <t>Natuf | Investors | Tier1 + Growth Cities | Oct26 | V1</t>
        </is>
      </c>
      <c r="E924" t="inlineStr">
        <is>
          <t>Natuf | Reel | Brand Ambassador | Heard Of Owning A Cafe | V1</t>
        </is>
      </c>
      <c r="F924" t="inlineStr">
        <is>
          <t>In House Natuf</t>
        </is>
      </c>
      <c r="G924" t="inlineStr">
        <is>
          <t>Details Shared</t>
        </is>
      </c>
      <c r="H924" s="39" t="str">
        <f>IF(ISNUMBER(MATCH(G924,QualityStatuses,0)),"Quality Lead","Non-Quality Lead")</f>
        <v>Quality Lead</v>
      </c>
      <c r="I924" t="inlineStr">
        <is>
          <t>2026-10</t>
        </is>
      </c>
      <c r="J924" t="inlineStr">
        <is>
          <t>Wk of 2026-10-19</t>
        </is>
      </c>
      <c r="K924" t="inlineStr">
        <is>
          <t>Vikas Pathak</t>
        </is>
      </c>
      <c r="L924" t="inlineStr">
        <is>
          <t>Facebook</t>
        </is>
      </c>
      <c r="M924" t="inlineStr">
        <is>
          <t>Direct (campaign tagged in CRM)</t>
        </is>
      </c>
      <c r="N924" t="inlineStr">
        <is>
          <t>6adb23cde8cd36a7d7df94f2</t>
        </is>
      </c>
      <c r="O924" t="n">
        <v>1</v>
      </c>
      <c r="P924" s="40">
        <f>IF(A924="Lead",IF(ISNUMBER(MATCH(G924,QualityStatuses,0)),1,0),0)</f>
        <v>1</v>
      </c>
      <c r="Q924" s="40">
        <f>IF(A924="Lead",IF(G924="New Lead",0,1),0)</f>
        <v>1</v>
      </c>
      <c r="R924" s="40">
        <f>IF(A924="Lead",IF(G924="Lost",1,0),0)</f>
        <v>0</v>
      </c>
      <c r="S924" t="n">
        <v>1</v>
      </c>
      <c r="T924" t="n">
        <v>0</v>
      </c>
      <c r="U924" t="n">
        <v>0</v>
      </c>
      <c r="V924" t="n">
        <v>0</v>
      </c>
      <c r="W924" t="n">
        <v>0</v>
      </c>
      <c r="X924" t="n">
        <v>0</v>
      </c>
      <c r="Y924">
        <f>IF(AND(A924="Lead",COUNTIF(MetaCamps,C924)&gt;0),1,0)</f>
        <v>1</v>
      </c>
      <c r="Z924">
        <f>IF(Y924=1,P924,0)</f>
        <v>1</v>
      </c>
    </row>
    <row r="925">
      <c r="A925" t="inlineStr">
        <is>
          <t>Lead</t>
        </is>
      </c>
      <c r="B925" s="39" t="str">
        <f>IFERROR(INDEX(CampTypes,MATCH(C925,CampList,0)),"Unattributed")</f>
        <v>New</v>
      </c>
      <c r="C925" t="inlineStr">
        <is>
          <t>ABO | Natuf | Leads | Unit Franchise | India | Oct26 | V1</t>
        </is>
      </c>
      <c r="D925" t="inlineStr">
        <is>
          <t>Natuf | Investors | Tier1 + Growth Cities | Oct26 | V1</t>
        </is>
      </c>
      <c r="E925" t="inlineStr">
        <is>
          <t>Natuf | Reel | Brand Ambassador | Heard Of Owning A Cafe | V1</t>
        </is>
      </c>
      <c r="F925" t="inlineStr">
        <is>
          <t>In House Natuf</t>
        </is>
      </c>
      <c r="G925" t="inlineStr">
        <is>
          <t>Details Shared</t>
        </is>
      </c>
      <c r="H925" s="39" t="str">
        <f>IF(ISNUMBER(MATCH(G925,QualityStatuses,0)),"Quality Lead","Non-Quality Lead")</f>
        <v>Quality Lead</v>
      </c>
      <c r="I925" t="inlineStr">
        <is>
          <t>2026-10</t>
        </is>
      </c>
      <c r="J925" t="inlineStr">
        <is>
          <t>Wk of 2026-10-19</t>
        </is>
      </c>
      <c r="K925" t="inlineStr">
        <is>
          <t>Vikas Pathak</t>
        </is>
      </c>
      <c r="L925" t="inlineStr">
        <is>
          <t>Facebook</t>
        </is>
      </c>
      <c r="M925" t="inlineStr">
        <is>
          <t>Direct (campaign tagged in CRM)</t>
        </is>
      </c>
      <c r="N925" t="inlineStr">
        <is>
          <t>6adb210cb48be78fbda98aa1</t>
        </is>
      </c>
      <c r="O925" t="n">
        <v>1</v>
      </c>
      <c r="P925" s="40">
        <f>IF(A925="Lead",IF(ISNUMBER(MATCH(G925,QualityStatuses,0)),1,0),0)</f>
        <v>1</v>
      </c>
      <c r="Q925" s="40">
        <f>IF(A925="Lead",IF(G925="New Lead",0,1),0)</f>
        <v>1</v>
      </c>
      <c r="R925" s="40">
        <f>IF(A925="Lead",IF(G925="Lost",1,0),0)</f>
        <v>0</v>
      </c>
      <c r="S925" t="n">
        <v>1</v>
      </c>
      <c r="T925" t="n">
        <v>1</v>
      </c>
      <c r="U925" t="n">
        <v>0</v>
      </c>
      <c r="V925" t="n">
        <v>0</v>
      </c>
      <c r="W925" t="n">
        <v>0</v>
      </c>
      <c r="X925" t="n">
        <v>0</v>
      </c>
      <c r="Y925">
        <f>IF(AND(A925="Lead",COUNTIF(MetaCamps,C925)&gt;0),1,0)</f>
        <v>1</v>
      </c>
      <c r="Z925">
        <f>IF(Y925=1,P925,0)</f>
        <v>1</v>
      </c>
    </row>
    <row r="926">
      <c r="A926" t="inlineStr">
        <is>
          <t>Lead</t>
        </is>
      </c>
      <c r="B926" s="39" t="str">
        <f>IFERROR(INDEX(CampTypes,MATCH(C926,CampList,0)),"Unattributed")</f>
        <v>New</v>
      </c>
      <c r="C926" t="inlineStr">
        <is>
          <t>ABO | Natuf | Leads | Master Franchise | India | Oct26 | V1</t>
        </is>
      </c>
      <c r="D926" t="inlineStr">
        <is>
          <t>Natuf | Business Owners | Tier1 + Growth Cities | Oct26 | V1</t>
        </is>
      </c>
      <c r="E926" t="inlineStr">
        <is>
          <t>Natuf | Static | Explore Levantine Food | V1</t>
        </is>
      </c>
      <c r="F926" t="inlineStr">
        <is>
          <t>Natuf_MF</t>
        </is>
      </c>
      <c r="G926" t="inlineStr">
        <is>
          <t>Attempt 2</t>
        </is>
      </c>
      <c r="H926" s="39" t="str">
        <f>IF(ISNUMBER(MATCH(G926,QualityStatuses,0)),"Quality Lead","Non-Quality Lead")</f>
        <v>Non-Quality Lead</v>
      </c>
      <c r="I926" t="inlineStr">
        <is>
          <t>2026-10</t>
        </is>
      </c>
      <c r="J926" t="inlineStr">
        <is>
          <t>Wk of 2026-10-19</t>
        </is>
      </c>
      <c r="K926" t="inlineStr">
        <is>
          <t>Tejaswini Tarigopula</t>
        </is>
      </c>
      <c r="L926" t="inlineStr">
        <is>
          <t>Facebook</t>
        </is>
      </c>
      <c r="M926" t="inlineStr">
        <is>
          <t>Direct (campaign tagged in CRM)</t>
        </is>
      </c>
      <c r="N926" t="inlineStr">
        <is>
          <t>6adb1f6529fb37d59b3e2ff7</t>
        </is>
      </c>
      <c r="O926" t="n">
        <v>1</v>
      </c>
      <c r="P926" s="40">
        <f>IF(A926="Lead",IF(ISNUMBER(MATCH(G926,QualityStatuses,0)),1,0),0)</f>
        <v>0</v>
      </c>
      <c r="Q926" s="40">
        <f>IF(A926="Lead",IF(G926="New Lead",0,1),0)</f>
        <v>1</v>
      </c>
      <c r="R926" s="40">
        <f>IF(A926="Lead",IF(G926="Lost",1,0),0)</f>
        <v>0</v>
      </c>
      <c r="S926" t="n">
        <v>2</v>
      </c>
      <c r="T926" t="n">
        <v>0</v>
      </c>
      <c r="U926" t="n">
        <v>0</v>
      </c>
      <c r="V926" t="n">
        <v>0</v>
      </c>
      <c r="W926" t="n">
        <v>0</v>
      </c>
      <c r="X926" t="n">
        <v>0</v>
      </c>
      <c r="Y926">
        <f>IF(AND(A926="Lead",COUNTIF(MetaCamps,C926)&gt;0),1,0)</f>
        <v>1</v>
      </c>
      <c r="Z926">
        <f>IF(Y926=1,P926,0)</f>
        <v>0</v>
      </c>
    </row>
    <row r="927">
      <c r="A927" t="inlineStr">
        <is>
          <t>Lead</t>
        </is>
      </c>
      <c r="B927" s="39" t="str">
        <f>IFERROR(INDEX(CampTypes,MATCH(C927,CampList,0)),"Unattributed")</f>
        <v>Old</v>
      </c>
      <c r="C927" t="inlineStr">
        <is>
          <t>natuf_Kiosk_14072026_Hindi</t>
        </is>
      </c>
      <c r="D927" t="inlineStr">
        <is>
          <t>natuf_Kiosk_09102026</t>
        </is>
      </c>
      <c r="E927" t="inlineStr">
        <is>
          <t>natuf_Kiosk_14072026_ad set_ad1</t>
        </is>
      </c>
      <c r="F927" t="inlineStr">
        <is>
          <t>Natuf</t>
        </is>
      </c>
      <c r="G927" t="inlineStr">
        <is>
          <t>Attempt 2</t>
        </is>
      </c>
      <c r="H927" s="39" t="str">
        <f>IF(ISNUMBER(MATCH(G927,QualityStatuses,0)),"Quality Lead","Non-Quality Lead")</f>
        <v>Non-Quality Lead</v>
      </c>
      <c r="I927" t="inlineStr">
        <is>
          <t>2026-10</t>
        </is>
      </c>
      <c r="J927" t="inlineStr">
        <is>
          <t>Wk of 2026-10-19</t>
        </is>
      </c>
      <c r="K927" t="inlineStr">
        <is>
          <t>Tejaswini Tarigopula</t>
        </is>
      </c>
      <c r="L927" t="inlineStr">
        <is>
          <t>Facebook</t>
        </is>
      </c>
      <c r="M927" t="inlineStr">
        <is>
          <t>Direct (campaign tagged in CRM)</t>
        </is>
      </c>
      <c r="N927" t="inlineStr">
        <is>
          <t>6adb1eac0c38f7a92d2d0f57</t>
        </is>
      </c>
      <c r="O927" t="n">
        <v>1</v>
      </c>
      <c r="P927" s="40">
        <f>IF(A927="Lead",IF(ISNUMBER(MATCH(G927,QualityStatuses,0)),1,0),0)</f>
        <v>0</v>
      </c>
      <c r="Q927" s="40">
        <f>IF(A927="Lead",IF(G927="New Lead",0,1),0)</f>
        <v>1</v>
      </c>
      <c r="R927" s="40">
        <f>IF(A927="Lead",IF(G927="Lost",1,0),0)</f>
        <v>0</v>
      </c>
      <c r="S927" t="n">
        <v>2</v>
      </c>
      <c r="T927" t="n">
        <v>0</v>
      </c>
      <c r="U927" t="n">
        <v>0</v>
      </c>
      <c r="V927" t="n">
        <v>0</v>
      </c>
      <c r="W927" t="n">
        <v>0</v>
      </c>
      <c r="X927" t="n">
        <v>0</v>
      </c>
      <c r="Y927">
        <f>IF(AND(A927="Lead",COUNTIF(MetaCamps,C927)&gt;0),1,0)</f>
        <v>1</v>
      </c>
      <c r="Z927">
        <f>IF(Y927=1,P927,0)</f>
        <v>0</v>
      </c>
    </row>
    <row r="928">
      <c r="A928" t="inlineStr">
        <is>
          <t>Lead</t>
        </is>
      </c>
      <c r="B928" s="39" t="str">
        <f>IFERROR(INDEX(CampTypes,MATCH(C928,CampList,0)),"Unattributed")</f>
        <v>New</v>
      </c>
      <c r="C928" t="inlineStr">
        <is>
          <t>ABO | Natuf | Leads | Unit Franchise | India | Oct26 | V1</t>
        </is>
      </c>
      <c r="D928" t="inlineStr">
        <is>
          <t>Natuf | Business Owners | Tier1 + Growth Cities | Oct26 | V1</t>
        </is>
      </c>
      <c r="E928" t="inlineStr">
        <is>
          <t>Natuf | Reel | Brand Ambassador | Heard Of Owning A Cafe | V1</t>
        </is>
      </c>
      <c r="F928" t="inlineStr">
        <is>
          <t>In House Natuf</t>
        </is>
      </c>
      <c r="G928" t="inlineStr">
        <is>
          <t>New Lead</t>
        </is>
      </c>
      <c r="H928" s="39" t="str">
        <f>IF(ISNUMBER(MATCH(G928,QualityStatuses,0)),"Quality Lead","Non-Quality Lead")</f>
        <v>Non-Quality Lead</v>
      </c>
      <c r="I928" t="inlineStr">
        <is>
          <t>2026-10</t>
        </is>
      </c>
      <c r="J928" t="inlineStr">
        <is>
          <t>Wk of 2026-10-19</t>
        </is>
      </c>
      <c r="K928" t="inlineStr">
        <is>
          <t>(Unassigned)</t>
        </is>
      </c>
      <c r="L928" t="inlineStr">
        <is>
          <t>Facebook</t>
        </is>
      </c>
      <c r="M928" t="inlineStr">
        <is>
          <t>Direct (campaign tagged in CRM)</t>
        </is>
      </c>
      <c r="N928" t="inlineStr">
        <is>
          <t>6adb1e1e2cf0621107f26836</t>
        </is>
      </c>
      <c r="O928" t="n">
        <v>1</v>
      </c>
      <c r="P928" s="40">
        <f>IF(A928="Lead",IF(ISNUMBER(MATCH(G928,QualityStatuses,0)),1,0),0)</f>
        <v>0</v>
      </c>
      <c r="Q928" s="40">
        <f>IF(A928="Lead",IF(G928="New Lead",0,1),0)</f>
        <v>0</v>
      </c>
      <c r="R928" s="40">
        <f>IF(A928="Lead",IF(G928="Lost",1,0),0)</f>
        <v>0</v>
      </c>
      <c r="S928" t="n">
        <v>0</v>
      </c>
      <c r="T928" t="n">
        <v>0</v>
      </c>
      <c r="U928" t="n">
        <v>0</v>
      </c>
      <c r="V928" t="n">
        <v>0</v>
      </c>
      <c r="W928" t="n">
        <v>0</v>
      </c>
      <c r="X928" t="n">
        <v>0</v>
      </c>
      <c r="Y928">
        <f>IF(AND(A928="Lead",COUNTIF(MetaCamps,C928)&gt;0),1,0)</f>
        <v>1</v>
      </c>
      <c r="Z928">
        <f>IF(Y928=1,P928,0)</f>
        <v>0</v>
      </c>
    </row>
    <row r="929">
      <c r="A929" t="inlineStr">
        <is>
          <t>Lead</t>
        </is>
      </c>
      <c r="B929" s="39" t="str">
        <f>IFERROR(INDEX(CampTypes,MATCH(C929,CampList,0)),"Unattributed")</f>
        <v>New</v>
      </c>
      <c r="C929" t="inlineStr">
        <is>
          <t>ABO | Natuf | Leads | Unit Franchise | India | Oct26 | V1</t>
        </is>
      </c>
      <c r="D929" t="inlineStr">
        <is>
          <t>Natuf | Business Owners | Tier1 + Growth Cities | Oct26 | V1</t>
        </is>
      </c>
      <c r="E929" t="inlineStr">
        <is>
          <t>Natuf | Reel | Brand Ambassador | Heard Of Owning A Cafe | V1</t>
        </is>
      </c>
      <c r="F929" t="inlineStr">
        <is>
          <t>In House Natuf</t>
        </is>
      </c>
      <c r="G929" t="inlineStr">
        <is>
          <t>Attempt 3</t>
        </is>
      </c>
      <c r="H929" s="39" t="str">
        <f>IF(ISNUMBER(MATCH(G929,QualityStatuses,0)),"Quality Lead","Non-Quality Lead")</f>
        <v>Non-Quality Lead</v>
      </c>
      <c r="I929" t="inlineStr">
        <is>
          <t>2026-10</t>
        </is>
      </c>
      <c r="J929" t="inlineStr">
        <is>
          <t>Wk of 2026-10-19</t>
        </is>
      </c>
      <c r="K929" t="inlineStr">
        <is>
          <t>Vikas Pathak</t>
        </is>
      </c>
      <c r="L929" t="inlineStr">
        <is>
          <t>Facebook</t>
        </is>
      </c>
      <c r="M929" t="inlineStr">
        <is>
          <t>Direct (campaign tagged in CRM)</t>
        </is>
      </c>
      <c r="N929" t="inlineStr">
        <is>
          <t>6adb1d63c6ff3600b775bdd9</t>
        </is>
      </c>
      <c r="O929" t="n">
        <v>1</v>
      </c>
      <c r="P929" s="40">
        <f>IF(A929="Lead",IF(ISNUMBER(MATCH(G929,QualityStatuses,0)),1,0),0)</f>
        <v>0</v>
      </c>
      <c r="Q929" s="40">
        <f>IF(A929="Lead",IF(G929="New Lead",0,1),0)</f>
        <v>1</v>
      </c>
      <c r="R929" s="40">
        <f>IF(A929="Lead",IF(G929="Lost",1,0),0)</f>
        <v>0</v>
      </c>
      <c r="S929" t="n">
        <v>3</v>
      </c>
      <c r="T929" t="n">
        <v>0</v>
      </c>
      <c r="U929" t="n">
        <v>0</v>
      </c>
      <c r="V929" t="n">
        <v>0</v>
      </c>
      <c r="W929" t="n">
        <v>0</v>
      </c>
      <c r="X929" t="n">
        <v>0</v>
      </c>
      <c r="Y929">
        <f>IF(AND(A929="Lead",COUNTIF(MetaCamps,C929)&gt;0),1,0)</f>
        <v>1</v>
      </c>
      <c r="Z929">
        <f>IF(Y929=1,P929,0)</f>
        <v>0</v>
      </c>
    </row>
    <row r="930">
      <c r="A930" t="inlineStr">
        <is>
          <t>Lead</t>
        </is>
      </c>
      <c r="B930" s="39" t="str">
        <f>IFERROR(INDEX(CampTypes,MATCH(C930,CampList,0)),"Unattributed")</f>
        <v>Old</v>
      </c>
      <c r="C930" t="inlineStr">
        <is>
          <t>E_Karan_Natuf_All_07072026</t>
        </is>
      </c>
      <c r="D930" t="inlineStr">
        <is>
          <t>E_Karan_Natuf_Sign_07072026_Adset3</t>
        </is>
      </c>
      <c r="E930" t="inlineStr">
        <is>
          <t>E_Karan_Natuf_Sign_07072026_Adset2_Ad1</t>
        </is>
      </c>
      <c r="F930" t="inlineStr">
        <is>
          <t>Natuf</t>
        </is>
      </c>
      <c r="G930" t="inlineStr">
        <is>
          <t>New Lead</t>
        </is>
      </c>
      <c r="H930" s="39" t="str">
        <f>IF(ISNUMBER(MATCH(G930,QualityStatuses,0)),"Quality Lead","Non-Quality Lead")</f>
        <v>Non-Quality Lead</v>
      </c>
      <c r="I930" t="inlineStr">
        <is>
          <t>2026-10</t>
        </is>
      </c>
      <c r="J930" t="inlineStr">
        <is>
          <t>Wk of 2026-10-19</t>
        </is>
      </c>
      <c r="K930" t="inlineStr">
        <is>
          <t>(Unassigned)</t>
        </is>
      </c>
      <c r="L930" t="inlineStr">
        <is>
          <t>Facebook</t>
        </is>
      </c>
      <c r="M930" t="inlineStr">
        <is>
          <t>Direct (campaign tagged in CRM)</t>
        </is>
      </c>
      <c r="N930" t="inlineStr">
        <is>
          <t>6adb1cddfe47ce5bc5402599</t>
        </is>
      </c>
      <c r="O930" t="n">
        <v>1</v>
      </c>
      <c r="P930" s="40">
        <f>IF(A930="Lead",IF(ISNUMBER(MATCH(G930,QualityStatuses,0)),1,0),0)</f>
        <v>0</v>
      </c>
      <c r="Q930" s="40">
        <f>IF(A930="Lead",IF(G930="New Lead",0,1),0)</f>
        <v>0</v>
      </c>
      <c r="R930" s="40">
        <f>IF(A930="Lead",IF(G930="Lost",1,0),0)</f>
        <v>0</v>
      </c>
      <c r="S930" t="n">
        <v>0</v>
      </c>
      <c r="T930" t="n">
        <v>0</v>
      </c>
      <c r="U930" t="n">
        <v>0</v>
      </c>
      <c r="V930" t="n">
        <v>0</v>
      </c>
      <c r="W930" t="n">
        <v>0</v>
      </c>
      <c r="X930" t="n">
        <v>0</v>
      </c>
      <c r="Y930">
        <f>IF(AND(A930="Lead",COUNTIF(MetaCamps,C930)&gt;0),1,0)</f>
        <v>1</v>
      </c>
      <c r="Z930">
        <f>IF(Y930=1,P930,0)</f>
        <v>0</v>
      </c>
    </row>
    <row r="931">
      <c r="A931" t="inlineStr">
        <is>
          <t>Lead</t>
        </is>
      </c>
      <c r="B931" s="39" t="str">
        <f>IFERROR(INDEX(CampTypes,MATCH(C931,CampList,0)),"Unattributed")</f>
        <v>New</v>
      </c>
      <c r="C931" t="inlineStr">
        <is>
          <t>ABO | Natuf | Leads | Unit Franchise | India | Oct26 | V1</t>
        </is>
      </c>
      <c r="D931" t="inlineStr">
        <is>
          <t>Natuf | Investors | Tier1 + Growth Cities | Oct26 | V1</t>
        </is>
      </c>
      <c r="E931" t="inlineStr">
        <is>
          <t>Natuf | Reel | Brand Ambassador | Heard Of Owning A Cafe | V1</t>
        </is>
      </c>
      <c r="F931" t="inlineStr">
        <is>
          <t>In House Natuf</t>
        </is>
      </c>
      <c r="G931" t="inlineStr">
        <is>
          <t>New Lead</t>
        </is>
      </c>
      <c r="H931" s="39" t="str">
        <f>IF(ISNUMBER(MATCH(G931,QualityStatuses,0)),"Quality Lead","Non-Quality Lead")</f>
        <v>Non-Quality Lead</v>
      </c>
      <c r="I931" t="inlineStr">
        <is>
          <t>2026-10</t>
        </is>
      </c>
      <c r="J931" t="inlineStr">
        <is>
          <t>Wk of 2026-10-19</t>
        </is>
      </c>
      <c r="K931" t="inlineStr">
        <is>
          <t>(Unassigned)</t>
        </is>
      </c>
      <c r="L931" t="inlineStr">
        <is>
          <t>Facebook</t>
        </is>
      </c>
      <c r="M931" t="inlineStr">
        <is>
          <t>Direct (campaign tagged in CRM)</t>
        </is>
      </c>
      <c r="N931" t="inlineStr">
        <is>
          <t>6adb1a922cf0621107f262b6</t>
        </is>
      </c>
      <c r="O931" t="n">
        <v>1</v>
      </c>
      <c r="P931" s="40">
        <f>IF(A931="Lead",IF(ISNUMBER(MATCH(G931,QualityStatuses,0)),1,0),0)</f>
        <v>0</v>
      </c>
      <c r="Q931" s="40">
        <f>IF(A931="Lead",IF(G931="New Lead",0,1),0)</f>
        <v>0</v>
      </c>
      <c r="R931" s="40">
        <f>IF(A931="Lead",IF(G931="Lost",1,0),0)</f>
        <v>0</v>
      </c>
      <c r="S931" t="n">
        <v>0</v>
      </c>
      <c r="T931" t="n">
        <v>0</v>
      </c>
      <c r="U931" t="n">
        <v>0</v>
      </c>
      <c r="V931" t="n">
        <v>0</v>
      </c>
      <c r="W931" t="n">
        <v>0</v>
      </c>
      <c r="X931" t="n">
        <v>0</v>
      </c>
      <c r="Y931">
        <f>IF(AND(A931="Lead",COUNTIF(MetaCamps,C931)&gt;0),1,0)</f>
        <v>1</v>
      </c>
      <c r="Z931">
        <f>IF(Y931=1,P931,0)</f>
        <v>0</v>
      </c>
    </row>
    <row r="932">
      <c r="A932" t="inlineStr">
        <is>
          <t>Lead</t>
        </is>
      </c>
      <c r="B932" s="39" t="str">
        <f>IFERROR(INDEX(CampTypes,MATCH(C932,CampList,0)),"Unattributed")</f>
        <v>Old</v>
      </c>
      <c r="C932" t="inlineStr">
        <is>
          <t>natuf_Kiosk_14072026_Hindi</t>
        </is>
      </c>
      <c r="D932" t="inlineStr">
        <is>
          <t>natuf_Kiosk_09102026</t>
        </is>
      </c>
      <c r="E932" t="inlineStr">
        <is>
          <t>natuf_Kiosk_14072026_ad set_ad1</t>
        </is>
      </c>
      <c r="F932" t="inlineStr">
        <is>
          <t>Natuf</t>
        </is>
      </c>
      <c r="G932" t="inlineStr">
        <is>
          <t>New Lead</t>
        </is>
      </c>
      <c r="H932" s="39" t="str">
        <f>IF(ISNUMBER(MATCH(G932,QualityStatuses,0)),"Quality Lead","Non-Quality Lead")</f>
        <v>Non-Quality Lead</v>
      </c>
      <c r="I932" t="inlineStr">
        <is>
          <t>2026-10</t>
        </is>
      </c>
      <c r="J932" t="inlineStr">
        <is>
          <t>Wk of 2026-10-19</t>
        </is>
      </c>
      <c r="K932" t="inlineStr">
        <is>
          <t>(Unassigned)</t>
        </is>
      </c>
      <c r="L932" t="inlineStr">
        <is>
          <t>Facebook</t>
        </is>
      </c>
      <c r="M932" t="inlineStr">
        <is>
          <t>Direct (campaign tagged in CRM)</t>
        </is>
      </c>
      <c r="N932" t="inlineStr">
        <is>
          <t>6adb15a9cb31fc791c817a9b</t>
        </is>
      </c>
      <c r="O932" t="n">
        <v>1</v>
      </c>
      <c r="P932" s="40">
        <f>IF(A932="Lead",IF(ISNUMBER(MATCH(G932,QualityStatuses,0)),1,0),0)</f>
        <v>0</v>
      </c>
      <c r="Q932" s="40">
        <f>IF(A932="Lead",IF(G932="New Lead",0,1),0)</f>
        <v>0</v>
      </c>
      <c r="R932" s="40">
        <f>IF(A932="Lead",IF(G932="Lost",1,0),0)</f>
        <v>0</v>
      </c>
      <c r="S932" t="n">
        <v>0</v>
      </c>
      <c r="T932" t="n">
        <v>0</v>
      </c>
      <c r="U932" t="n">
        <v>0</v>
      </c>
      <c r="V932" t="n">
        <v>0</v>
      </c>
      <c r="W932" t="n">
        <v>0</v>
      </c>
      <c r="X932" t="n">
        <v>0</v>
      </c>
      <c r="Y932">
        <f>IF(AND(A932="Lead",COUNTIF(MetaCamps,C932)&gt;0),1,0)</f>
        <v>1</v>
      </c>
      <c r="Z932">
        <f>IF(Y932=1,P932,0)</f>
        <v>0</v>
      </c>
    </row>
    <row r="933">
      <c r="A933" t="inlineStr">
        <is>
          <t>Lead</t>
        </is>
      </c>
      <c r="B933" s="39" t="str">
        <f>IFERROR(INDEX(CampTypes,MATCH(C933,CampList,0)),"Unattributed")</f>
        <v>New</v>
      </c>
      <c r="C933" t="inlineStr">
        <is>
          <t>ABO | Natuf | Leads | Unit Franchise | India | Oct26 | V1</t>
        </is>
      </c>
      <c r="D933" t="inlineStr">
        <is>
          <t>Natuf | Broad | Tier1 + Growth Cities | Oct26 | V1</t>
        </is>
      </c>
      <c r="E933" t="inlineStr">
        <is>
          <t>Natuf | Reel | Brand Ambassador | Heard Of Owning A Cafe | V1</t>
        </is>
      </c>
      <c r="F933" t="inlineStr">
        <is>
          <t>In House Natuf</t>
        </is>
      </c>
      <c r="G933" t="inlineStr">
        <is>
          <t>Connected</t>
        </is>
      </c>
      <c r="H933" s="39" t="str">
        <f>IF(ISNUMBER(MATCH(G933,QualityStatuses,0)),"Quality Lead","Non-Quality Lead")</f>
        <v>Non-Quality Lead</v>
      </c>
      <c r="I933" t="inlineStr">
        <is>
          <t>2026-10</t>
        </is>
      </c>
      <c r="J933" t="inlineStr">
        <is>
          <t>Wk of 2026-10-19</t>
        </is>
      </c>
      <c r="K933" t="inlineStr">
        <is>
          <t>Tejaswini Tarigopula</t>
        </is>
      </c>
      <c r="L933" t="inlineStr">
        <is>
          <t>Facebook</t>
        </is>
      </c>
      <c r="M933" t="inlineStr">
        <is>
          <t>Direct (campaign tagged in CRM)</t>
        </is>
      </c>
      <c r="N933" t="inlineStr">
        <is>
          <t>6adb13ef626db9b55cf5f468</t>
        </is>
      </c>
      <c r="O933" t="n">
        <v>1</v>
      </c>
      <c r="P933" s="40">
        <f>IF(A933="Lead",IF(ISNUMBER(MATCH(G933,QualityStatuses,0)),1,0),0)</f>
        <v>0</v>
      </c>
      <c r="Q933" s="40">
        <f>IF(A933="Lead",IF(G933="New Lead",0,1),0)</f>
        <v>1</v>
      </c>
      <c r="R933" s="40">
        <f>IF(A933="Lead",IF(G933="Lost",1,0),0)</f>
        <v>0</v>
      </c>
      <c r="S933" t="n">
        <v>4</v>
      </c>
      <c r="T933" t="n">
        <v>1</v>
      </c>
      <c r="U933" t="n">
        <v>0</v>
      </c>
      <c r="V933" t="n">
        <v>0</v>
      </c>
      <c r="W933" t="n">
        <v>0</v>
      </c>
      <c r="X933" t="n">
        <v>0</v>
      </c>
      <c r="Y933">
        <f>IF(AND(A933="Lead",COUNTIF(MetaCamps,C933)&gt;0),1,0)</f>
        <v>1</v>
      </c>
      <c r="Z933">
        <f>IF(Y933=1,P933,0)</f>
        <v>0</v>
      </c>
    </row>
    <row r="934">
      <c r="A934" t="inlineStr">
        <is>
          <t>Lead</t>
        </is>
      </c>
      <c r="B934" s="39" t="str">
        <f>IFERROR(INDEX(CampTypes,MATCH(C934,CampList,0)),"Unattributed")</f>
        <v>New</v>
      </c>
      <c r="C934" t="inlineStr">
        <is>
          <t>ABO | Natuf | Leads | Unit Franchise | India | Oct26 | V1</t>
        </is>
      </c>
      <c r="D934" t="inlineStr">
        <is>
          <t>Natuf | Broad | Tier1 + Growth Cities | Oct26 | V1</t>
        </is>
      </c>
      <c r="E934" t="inlineStr">
        <is>
          <t>Natuf | Reel | Brand Ambassador | Heard Of Owning A Cafe | V1</t>
        </is>
      </c>
      <c r="F934" t="inlineStr">
        <is>
          <t>In House Natuf</t>
        </is>
      </c>
      <c r="G934" t="inlineStr">
        <is>
          <t>New Lead</t>
        </is>
      </c>
      <c r="H934" s="39" t="str">
        <f>IF(ISNUMBER(MATCH(G934,QualityStatuses,0)),"Quality Lead","Non-Quality Lead")</f>
        <v>Non-Quality Lead</v>
      </c>
      <c r="I934" t="inlineStr">
        <is>
          <t>2026-10</t>
        </is>
      </c>
      <c r="J934" t="inlineStr">
        <is>
          <t>Wk of 2026-10-19</t>
        </is>
      </c>
      <c r="K934" t="inlineStr">
        <is>
          <t>(Unassigned)</t>
        </is>
      </c>
      <c r="L934" t="inlineStr">
        <is>
          <t>Facebook</t>
        </is>
      </c>
      <c r="M934" t="inlineStr">
        <is>
          <t>Direct (campaign tagged in CRM)</t>
        </is>
      </c>
      <c r="N934" t="inlineStr">
        <is>
          <t>6adb1320f5ac107f38659335</t>
        </is>
      </c>
      <c r="O934" t="n">
        <v>1</v>
      </c>
      <c r="P934" s="40">
        <f>IF(A934="Lead",IF(ISNUMBER(MATCH(G934,QualityStatuses,0)),1,0),0)</f>
        <v>0</v>
      </c>
      <c r="Q934" s="40">
        <f>IF(A934="Lead",IF(G934="New Lead",0,1),0)</f>
        <v>0</v>
      </c>
      <c r="R934" s="40">
        <f>IF(A934="Lead",IF(G934="Lost",1,0),0)</f>
        <v>0</v>
      </c>
      <c r="S934" t="n">
        <v>0</v>
      </c>
      <c r="T934" t="n">
        <v>0</v>
      </c>
      <c r="U934" t="n">
        <v>0</v>
      </c>
      <c r="V934" t="n">
        <v>0</v>
      </c>
      <c r="W934" t="n">
        <v>0</v>
      </c>
      <c r="X934" t="n">
        <v>0</v>
      </c>
      <c r="Y934">
        <f>IF(AND(A934="Lead",COUNTIF(MetaCamps,C934)&gt;0),1,0)</f>
        <v>1</v>
      </c>
      <c r="Z934">
        <f>IF(Y934=1,P934,0)</f>
        <v>0</v>
      </c>
    </row>
    <row r="935">
      <c r="A935" t="inlineStr">
        <is>
          <t>Lead</t>
        </is>
      </c>
      <c r="B935" s="39" t="str">
        <f>IFERROR(INDEX(CampTypes,MATCH(C935,CampList,0)),"Unattributed")</f>
        <v>New</v>
      </c>
      <c r="C935" t="inlineStr">
        <is>
          <t>ABO | Natuf | Leads | Unit Franchise | India | Oct26 | V1</t>
        </is>
      </c>
      <c r="D935" t="inlineStr">
        <is>
          <t>Natuf | LAL 1% | India | Jul26 | V1</t>
        </is>
      </c>
      <c r="E935" t="inlineStr">
        <is>
          <t>Natuf | Reel | Brand Ambassador | Heard Of Owning A Cafe | V1</t>
        </is>
      </c>
      <c r="F935" t="inlineStr">
        <is>
          <t>In House Natuf</t>
        </is>
      </c>
      <c r="G935" t="inlineStr">
        <is>
          <t>New Lead</t>
        </is>
      </c>
      <c r="H935" s="39" t="str">
        <f>IF(ISNUMBER(MATCH(G935,QualityStatuses,0)),"Quality Lead","Non-Quality Lead")</f>
        <v>Non-Quality Lead</v>
      </c>
      <c r="I935" t="inlineStr">
        <is>
          <t>2026-10</t>
        </is>
      </c>
      <c r="J935" t="inlineStr">
        <is>
          <t>Wk of 2026-10-19</t>
        </is>
      </c>
      <c r="K935" t="inlineStr">
        <is>
          <t>(Unassigned)</t>
        </is>
      </c>
      <c r="L935" t="inlineStr">
        <is>
          <t>Facebook</t>
        </is>
      </c>
      <c r="M935" t="inlineStr">
        <is>
          <t>Direct (campaign tagged in CRM)</t>
        </is>
      </c>
      <c r="N935" t="inlineStr">
        <is>
          <t>6adb10063d9beb3b64966ab8</t>
        </is>
      </c>
      <c r="O935" t="n">
        <v>1</v>
      </c>
      <c r="P935" s="40">
        <f>IF(A935="Lead",IF(ISNUMBER(MATCH(G935,QualityStatuses,0)),1,0),0)</f>
        <v>0</v>
      </c>
      <c r="Q935" s="40">
        <f>IF(A935="Lead",IF(G935="New Lead",0,1),0)</f>
        <v>0</v>
      </c>
      <c r="R935" s="40">
        <f>IF(A935="Lead",IF(G935="Lost",1,0),0)</f>
        <v>0</v>
      </c>
      <c r="S935" t="n">
        <v>0</v>
      </c>
      <c r="T935" t="n">
        <v>0</v>
      </c>
      <c r="U935" t="n">
        <v>0</v>
      </c>
      <c r="V935" t="n">
        <v>0</v>
      </c>
      <c r="W935" t="n">
        <v>0</v>
      </c>
      <c r="X935" t="n">
        <v>0</v>
      </c>
      <c r="Y935">
        <f>IF(AND(A935="Lead",COUNTIF(MetaCamps,C935)&gt;0),1,0)</f>
        <v>1</v>
      </c>
      <c r="Z935">
        <f>IF(Y935=1,P935,0)</f>
        <v>0</v>
      </c>
    </row>
    <row r="936">
      <c r="A936" t="inlineStr">
        <is>
          <t>Lead</t>
        </is>
      </c>
      <c r="B936" s="39" t="str">
        <f>IFERROR(INDEX(CampTypes,MATCH(C936,CampList,0)),"Unattributed")</f>
        <v>Old</v>
      </c>
      <c r="C936" t="inlineStr">
        <is>
          <t>natuf_Kiosk_14072026_Hindi</t>
        </is>
      </c>
      <c r="D936" t="inlineStr">
        <is>
          <t>natuf_Kiosk_09102026</t>
        </is>
      </c>
      <c r="E936" t="inlineStr">
        <is>
          <t>natuf_Kiosk_14072026_ad set_ad1</t>
        </is>
      </c>
      <c r="F936" t="inlineStr">
        <is>
          <t>Natuf</t>
        </is>
      </c>
      <c r="G936" t="inlineStr">
        <is>
          <t>Connected</t>
        </is>
      </c>
      <c r="H936" s="39" t="str">
        <f>IF(ISNUMBER(MATCH(G936,QualityStatuses,0)),"Quality Lead","Non-Quality Lead")</f>
        <v>Non-Quality Lead</v>
      </c>
      <c r="I936" t="inlineStr">
        <is>
          <t>2026-10</t>
        </is>
      </c>
      <c r="J936" t="inlineStr">
        <is>
          <t>Wk of 2026-10-19</t>
        </is>
      </c>
      <c r="K936" t="inlineStr">
        <is>
          <t>Tejaswini Tarigopula</t>
        </is>
      </c>
      <c r="L936" t="inlineStr">
        <is>
          <t>Facebook</t>
        </is>
      </c>
      <c r="M936" t="inlineStr">
        <is>
          <t>Direct (campaign tagged in CRM)</t>
        </is>
      </c>
      <c r="N936" t="inlineStr">
        <is>
          <t>6adb0ff58ede88a261a2f59e</t>
        </is>
      </c>
      <c r="O936" t="n">
        <v>1</v>
      </c>
      <c r="P936" s="40">
        <f>IF(A936="Lead",IF(ISNUMBER(MATCH(G936,QualityStatuses,0)),1,0),0)</f>
        <v>0</v>
      </c>
      <c r="Q936" s="40">
        <f>IF(A936="Lead",IF(G936="New Lead",0,1),0)</f>
        <v>1</v>
      </c>
      <c r="R936" s="40">
        <f>IF(A936="Lead",IF(G936="Lost",1,0),0)</f>
        <v>0</v>
      </c>
      <c r="S936" t="n">
        <v>4</v>
      </c>
      <c r="T936" t="n">
        <v>4</v>
      </c>
      <c r="U936" t="n">
        <v>0</v>
      </c>
      <c r="V936" t="n">
        <v>0</v>
      </c>
      <c r="W936" t="n">
        <v>0</v>
      </c>
      <c r="X936" t="n">
        <v>0</v>
      </c>
      <c r="Y936">
        <f>IF(AND(A936="Lead",COUNTIF(MetaCamps,C936)&gt;0),1,0)</f>
        <v>1</v>
      </c>
      <c r="Z936">
        <f>IF(Y936=1,P936,0)</f>
        <v>0</v>
      </c>
    </row>
    <row r="937">
      <c r="A937" t="inlineStr">
        <is>
          <t>Lead</t>
        </is>
      </c>
      <c r="B937" s="39" t="str">
        <f>IFERROR(INDEX(CampTypes,MATCH(C937,CampList,0)),"Unattributed")</f>
        <v>Old</v>
      </c>
      <c r="C937" t="inlineStr">
        <is>
          <t>E_Karan_Natuf_All_07072026</t>
        </is>
      </c>
      <c r="D937" t="inlineStr">
        <is>
          <t>E_Karan_Natuf_Sign_07072026_Adset3</t>
        </is>
      </c>
      <c r="E937" t="inlineStr">
        <is>
          <t>E_Karan_Natuf_Sign_07072026_Adset2_Ad1 – Copy</t>
        </is>
      </c>
      <c r="F937" t="inlineStr">
        <is>
          <t>Natuf</t>
        </is>
      </c>
      <c r="G937" t="inlineStr">
        <is>
          <t>New Lead</t>
        </is>
      </c>
      <c r="H937" s="39" t="str">
        <f>IF(ISNUMBER(MATCH(G937,QualityStatuses,0)),"Quality Lead","Non-Quality Lead")</f>
        <v>Non-Quality Lead</v>
      </c>
      <c r="I937" t="inlineStr">
        <is>
          <t>2026-10</t>
        </is>
      </c>
      <c r="J937" t="inlineStr">
        <is>
          <t>Wk of 2026-10-19</t>
        </is>
      </c>
      <c r="K937" t="inlineStr">
        <is>
          <t>(Unassigned)</t>
        </is>
      </c>
      <c r="L937" t="inlineStr">
        <is>
          <t>Facebook</t>
        </is>
      </c>
      <c r="M937" t="inlineStr">
        <is>
          <t>Direct (campaign tagged in CRM)</t>
        </is>
      </c>
      <c r="N937" t="inlineStr">
        <is>
          <t>6adb0e73ef598c110992fb54</t>
        </is>
      </c>
      <c r="O937" t="n">
        <v>1</v>
      </c>
      <c r="P937" s="40">
        <f>IF(A937="Lead",IF(ISNUMBER(MATCH(G937,QualityStatuses,0)),1,0),0)</f>
        <v>0</v>
      </c>
      <c r="Q937" s="40">
        <f>IF(A937="Lead",IF(G937="New Lead",0,1),0)</f>
        <v>0</v>
      </c>
      <c r="R937" s="40">
        <f>IF(A937="Lead",IF(G937="Lost",1,0),0)</f>
        <v>0</v>
      </c>
      <c r="S937" t="n">
        <v>0</v>
      </c>
      <c r="T937" t="n">
        <v>0</v>
      </c>
      <c r="U937" t="n">
        <v>0</v>
      </c>
      <c r="V937" t="n">
        <v>0</v>
      </c>
      <c r="W937" t="n">
        <v>0</v>
      </c>
      <c r="X937" t="n">
        <v>0</v>
      </c>
      <c r="Y937">
        <f>IF(AND(A937="Lead",COUNTIF(MetaCamps,C937)&gt;0),1,0)</f>
        <v>1</v>
      </c>
      <c r="Z937">
        <f>IF(Y937=1,P937,0)</f>
        <v>0</v>
      </c>
    </row>
    <row r="938">
      <c r="A938" t="inlineStr">
        <is>
          <t>Lead</t>
        </is>
      </c>
      <c r="B938" s="39" t="str">
        <f>IFERROR(INDEX(CampTypes,MATCH(C938,CampList,0)),"Unattributed")</f>
        <v>New</v>
      </c>
      <c r="C938" t="inlineStr">
        <is>
          <t>ABO | Natuf | Leads | Unit Franchise | India | Oct26 | V1</t>
        </is>
      </c>
      <c r="D938" t="inlineStr">
        <is>
          <t>Natuf | LAL 1% | India | Jul26 | V1</t>
        </is>
      </c>
      <c r="E938" t="inlineStr">
        <is>
          <t>Natuf | Reel | Brand Ambassador | Heard Of Owning A Cafe | V1</t>
        </is>
      </c>
      <c r="F938" t="inlineStr">
        <is>
          <t>In House Natuf</t>
        </is>
      </c>
      <c r="G938" t="inlineStr">
        <is>
          <t>Connected</t>
        </is>
      </c>
      <c r="H938" s="39" t="str">
        <f>IF(ISNUMBER(MATCH(G938,QualityStatuses,0)),"Quality Lead","Non-Quality Lead")</f>
        <v>Non-Quality Lead</v>
      </c>
      <c r="I938" t="inlineStr">
        <is>
          <t>2026-10</t>
        </is>
      </c>
      <c r="J938" t="inlineStr">
        <is>
          <t>Wk of 2026-10-19</t>
        </is>
      </c>
      <c r="K938" t="inlineStr">
        <is>
          <t>Tejaswini Tarigopula</t>
        </is>
      </c>
      <c r="L938" t="inlineStr">
        <is>
          <t>Facebook</t>
        </is>
      </c>
      <c r="M938" t="inlineStr">
        <is>
          <t>Direct (campaign tagged in CRM)</t>
        </is>
      </c>
      <c r="N938" t="inlineStr">
        <is>
          <t>6adb0e0465496e46ea2d06b5</t>
        </is>
      </c>
      <c r="O938" t="n">
        <v>1</v>
      </c>
      <c r="P938" s="40">
        <f>IF(A938="Lead",IF(ISNUMBER(MATCH(G938,QualityStatuses,0)),1,0),0)</f>
        <v>0</v>
      </c>
      <c r="Q938" s="40">
        <f>IF(A938="Lead",IF(G938="New Lead",0,1),0)</f>
        <v>1</v>
      </c>
      <c r="R938" s="40">
        <f>IF(A938="Lead",IF(G938="Lost",1,0),0)</f>
        <v>0</v>
      </c>
      <c r="S938" t="n">
        <v>4</v>
      </c>
      <c r="T938" t="n">
        <v>3</v>
      </c>
      <c r="U938" t="n">
        <v>0</v>
      </c>
      <c r="V938" t="n">
        <v>0</v>
      </c>
      <c r="W938" t="n">
        <v>0</v>
      </c>
      <c r="X938" t="n">
        <v>0</v>
      </c>
      <c r="Y938">
        <f>IF(AND(A938="Lead",COUNTIF(MetaCamps,C938)&gt;0),1,0)</f>
        <v>1</v>
      </c>
      <c r="Z938">
        <f>IF(Y938=1,P938,0)</f>
        <v>0</v>
      </c>
    </row>
    <row r="939">
      <c r="A939" t="inlineStr">
        <is>
          <t>Lead</t>
        </is>
      </c>
      <c r="B939" s="39" t="str">
        <f>IFERROR(INDEX(CampTypes,MATCH(C939,CampList,0)),"Unattributed")</f>
        <v>Old</v>
      </c>
      <c r="C939" t="inlineStr">
        <is>
          <t>E_Natuf_Generic_13082026</t>
        </is>
      </c>
      <c r="D939" t="inlineStr">
        <is>
          <t>E_Natuf_Generic_13082026_Adset1</t>
        </is>
      </c>
      <c r="E939" t="inlineStr">
        <is>
          <t>E_Natuf_Generic_13082026_Adset1_Ad1</t>
        </is>
      </c>
      <c r="F939" t="inlineStr">
        <is>
          <t>Natuf</t>
        </is>
      </c>
      <c r="G939" t="inlineStr">
        <is>
          <t>Meeting Conducted</t>
        </is>
      </c>
      <c r="H939" s="39" t="str">
        <f>IF(ISNUMBER(MATCH(G939,QualityStatuses,0)),"Quality Lead","Non-Quality Lead")</f>
        <v>Quality Lead</v>
      </c>
      <c r="I939" t="inlineStr">
        <is>
          <t>2026-10</t>
        </is>
      </c>
      <c r="J939" t="inlineStr">
        <is>
          <t>Wk of 2026-10-19</t>
        </is>
      </c>
      <c r="K939" t="inlineStr">
        <is>
          <t>Tejaswini Tarigopula</t>
        </is>
      </c>
      <c r="L939" t="inlineStr">
        <is>
          <t>Facebook</t>
        </is>
      </c>
      <c r="M939" t="inlineStr">
        <is>
          <t>Direct (campaign tagged in CRM)</t>
        </is>
      </c>
      <c r="N939" t="inlineStr">
        <is>
          <t>6adb0b7d9a3037fd1ab64525</t>
        </is>
      </c>
      <c r="O939" t="n">
        <v>1</v>
      </c>
      <c r="P939" s="40">
        <f>IF(A939="Lead",IF(ISNUMBER(MATCH(G939,QualityStatuses,0)),1,0),0)</f>
        <v>1</v>
      </c>
      <c r="Q939" s="40">
        <f>IF(A939="Lead",IF(G939="New Lead",0,1),0)</f>
        <v>1</v>
      </c>
      <c r="R939" s="40">
        <f>IF(A939="Lead",IF(G939="Lost",1,0),0)</f>
        <v>0</v>
      </c>
      <c r="S939" t="n">
        <v>2</v>
      </c>
      <c r="T939" t="n">
        <v>1</v>
      </c>
      <c r="U939" t="n">
        <v>0</v>
      </c>
      <c r="V939" t="n">
        <v>0</v>
      </c>
      <c r="W939" t="n">
        <v>0</v>
      </c>
      <c r="X939" t="n">
        <v>0</v>
      </c>
      <c r="Y939">
        <f>IF(AND(A939="Lead",COUNTIF(MetaCamps,C939)&gt;0),1,0)</f>
        <v>1</v>
      </c>
      <c r="Z939">
        <f>IF(Y939=1,P939,0)</f>
        <v>1</v>
      </c>
    </row>
    <row r="940">
      <c r="A940" t="inlineStr">
        <is>
          <t>Lead</t>
        </is>
      </c>
      <c r="B940" s="39" t="str">
        <f>IFERROR(INDEX(CampTypes,MATCH(C940,CampList,0)),"Unattributed")</f>
        <v>New</v>
      </c>
      <c r="C940" t="inlineStr">
        <is>
          <t>ABO | Natuf | Leads | Unit Franchise | India | Oct26 | V1</t>
        </is>
      </c>
      <c r="D940" t="inlineStr">
        <is>
          <t>Natuf | LAL 1% | India | Jul26 | V1</t>
        </is>
      </c>
      <c r="E940" t="inlineStr">
        <is>
          <t>Natuf | Reel | Brand Ambassador | Heard Of Owning A Cafe | V1</t>
        </is>
      </c>
      <c r="F940" t="inlineStr">
        <is>
          <t>In House Natuf</t>
        </is>
      </c>
      <c r="G940" t="inlineStr">
        <is>
          <t>New Lead</t>
        </is>
      </c>
      <c r="H940" s="39" t="str">
        <f>IF(ISNUMBER(MATCH(G940,QualityStatuses,0)),"Quality Lead","Non-Quality Lead")</f>
        <v>Non-Quality Lead</v>
      </c>
      <c r="I940" t="inlineStr">
        <is>
          <t>2026-10</t>
        </is>
      </c>
      <c r="J940" t="inlineStr">
        <is>
          <t>Wk of 2026-10-19</t>
        </is>
      </c>
      <c r="K940" t="inlineStr">
        <is>
          <t>(Unassigned)</t>
        </is>
      </c>
      <c r="L940" t="inlineStr">
        <is>
          <t>Facebook</t>
        </is>
      </c>
      <c r="M940" t="inlineStr">
        <is>
          <t>Direct (campaign tagged in CRM)</t>
        </is>
      </c>
      <c r="N940" t="inlineStr">
        <is>
          <t>6adb0b72120e676b8aa5f5c8</t>
        </is>
      </c>
      <c r="O940" t="n">
        <v>1</v>
      </c>
      <c r="P940" s="40">
        <f>IF(A940="Lead",IF(ISNUMBER(MATCH(G940,QualityStatuses,0)),1,0),0)</f>
        <v>0</v>
      </c>
      <c r="Q940" s="40">
        <f>IF(A940="Lead",IF(G940="New Lead",0,1),0)</f>
        <v>0</v>
      </c>
      <c r="R940" s="40">
        <f>IF(A940="Lead",IF(G940="Lost",1,0),0)</f>
        <v>0</v>
      </c>
      <c r="S940" t="n">
        <v>0</v>
      </c>
      <c r="T940" t="n">
        <v>0</v>
      </c>
      <c r="U940" t="n">
        <v>0</v>
      </c>
      <c r="V940" t="n">
        <v>0</v>
      </c>
      <c r="W940" t="n">
        <v>0</v>
      </c>
      <c r="X940" t="n">
        <v>0</v>
      </c>
      <c r="Y940">
        <f>IF(AND(A940="Lead",COUNTIF(MetaCamps,C940)&gt;0),1,0)</f>
        <v>1</v>
      </c>
      <c r="Z940">
        <f>IF(Y940=1,P940,0)</f>
        <v>0</v>
      </c>
    </row>
    <row r="941">
      <c r="A941" t="inlineStr">
        <is>
          <t>Lead</t>
        </is>
      </c>
      <c r="B941" s="39" t="str">
        <f>IFERROR(INDEX(CampTypes,MATCH(C941,CampList,0)),"Unattributed")</f>
        <v>New</v>
      </c>
      <c r="C941" t="inlineStr">
        <is>
          <t>ABO | Natuf | Leads | Unit Franchise | India | Oct26 | V1</t>
        </is>
      </c>
      <c r="D941" t="inlineStr">
        <is>
          <t>Natuf | Investors | Tier1 + Growth Cities | Oct26 | V1</t>
        </is>
      </c>
      <c r="E941" t="inlineStr">
        <is>
          <t>Natuf | Reel | Brand Ambassador | Heard Of Owning A Cafe | V1</t>
        </is>
      </c>
      <c r="F941" t="inlineStr">
        <is>
          <t>In House Natuf</t>
        </is>
      </c>
      <c r="G941" t="inlineStr">
        <is>
          <t>Attempt 3</t>
        </is>
      </c>
      <c r="H941" s="39" t="str">
        <f>IF(ISNUMBER(MATCH(G941,QualityStatuses,0)),"Quality Lead","Non-Quality Lead")</f>
        <v>Non-Quality Lead</v>
      </c>
      <c r="I941" t="inlineStr">
        <is>
          <t>2026-10</t>
        </is>
      </c>
      <c r="J941" t="inlineStr">
        <is>
          <t>Wk of 2026-10-19</t>
        </is>
      </c>
      <c r="K941" t="inlineStr">
        <is>
          <t>Tejaswini Tarigopula</t>
        </is>
      </c>
      <c r="L941" t="inlineStr">
        <is>
          <t>Facebook</t>
        </is>
      </c>
      <c r="M941" t="inlineStr">
        <is>
          <t>Direct (campaign tagged in CRM)</t>
        </is>
      </c>
      <c r="N941" t="inlineStr">
        <is>
          <t>6adb0b6c06b14b78ad314ed3</t>
        </is>
      </c>
      <c r="O941" t="n">
        <v>1</v>
      </c>
      <c r="P941" s="40">
        <f>IF(A941="Lead",IF(ISNUMBER(MATCH(G941,QualityStatuses,0)),1,0),0)</f>
        <v>0</v>
      </c>
      <c r="Q941" s="40">
        <f>IF(A941="Lead",IF(G941="New Lead",0,1),0)</f>
        <v>1</v>
      </c>
      <c r="R941" s="40">
        <f>IF(A941="Lead",IF(G941="Lost",1,0),0)</f>
        <v>0</v>
      </c>
      <c r="S941" t="n">
        <v>3</v>
      </c>
      <c r="T941" t="n">
        <v>3</v>
      </c>
      <c r="U941" t="n">
        <v>0</v>
      </c>
      <c r="V941" t="n">
        <v>0</v>
      </c>
      <c r="W941" t="n">
        <v>0</v>
      </c>
      <c r="X941" t="n">
        <v>0</v>
      </c>
      <c r="Y941">
        <f>IF(AND(A941="Lead",COUNTIF(MetaCamps,C941)&gt;0),1,0)</f>
        <v>1</v>
      </c>
      <c r="Z941">
        <f>IF(Y941=1,P941,0)</f>
        <v>0</v>
      </c>
    </row>
    <row r="942">
      <c r="A942" t="inlineStr">
        <is>
          <t>Lead</t>
        </is>
      </c>
      <c r="B942" s="39" t="str">
        <f>IFERROR(INDEX(CampTypes,MATCH(C942,CampList,0)),"Unattributed")</f>
        <v>New</v>
      </c>
      <c r="C942" t="inlineStr">
        <is>
          <t>ABO | Natuf | Leads | Unit Franchise | India | Oct26 | V1</t>
        </is>
      </c>
      <c r="D942" t="inlineStr">
        <is>
          <t>Natuf | Business Owners | Tier1 + Growth Cities | Oct26 | V1</t>
        </is>
      </c>
      <c r="E942" t="inlineStr">
        <is>
          <t>Natuf | Reel | Brand Ambassador | Heard Of Owning A Cafe | V1</t>
        </is>
      </c>
      <c r="F942" t="inlineStr">
        <is>
          <t>In House Natuf</t>
        </is>
      </c>
      <c r="G942" t="inlineStr">
        <is>
          <t>New Lead</t>
        </is>
      </c>
      <c r="H942" s="39" t="str">
        <f>IF(ISNUMBER(MATCH(G942,QualityStatuses,0)),"Quality Lead","Non-Quality Lead")</f>
        <v>Non-Quality Lead</v>
      </c>
      <c r="I942" t="inlineStr">
        <is>
          <t>2026-10</t>
        </is>
      </c>
      <c r="J942" t="inlineStr">
        <is>
          <t>Wk of 2026-10-19</t>
        </is>
      </c>
      <c r="K942" t="inlineStr">
        <is>
          <t>(Unassigned)</t>
        </is>
      </c>
      <c r="L942" t="inlineStr">
        <is>
          <t>Facebook</t>
        </is>
      </c>
      <c r="M942" t="inlineStr">
        <is>
          <t>Direct (campaign tagged in CRM)</t>
        </is>
      </c>
      <c r="N942" t="inlineStr">
        <is>
          <t>6adb09e039ee688579228876</t>
        </is>
      </c>
      <c r="O942" t="n">
        <v>1</v>
      </c>
      <c r="P942" s="40">
        <f>IF(A942="Lead",IF(ISNUMBER(MATCH(G942,QualityStatuses,0)),1,0),0)</f>
        <v>0</v>
      </c>
      <c r="Q942" s="40">
        <f>IF(A942="Lead",IF(G942="New Lead",0,1),0)</f>
        <v>0</v>
      </c>
      <c r="R942" s="40">
        <f>IF(A942="Lead",IF(G942="Lost",1,0),0)</f>
        <v>0</v>
      </c>
      <c r="S942" t="n">
        <v>0</v>
      </c>
      <c r="T942" t="n">
        <v>0</v>
      </c>
      <c r="U942" t="n">
        <v>0</v>
      </c>
      <c r="V942" t="n">
        <v>0</v>
      </c>
      <c r="W942" t="n">
        <v>0</v>
      </c>
      <c r="X942" t="n">
        <v>0</v>
      </c>
      <c r="Y942">
        <f>IF(AND(A942="Lead",COUNTIF(MetaCamps,C942)&gt;0),1,0)</f>
        <v>1</v>
      </c>
      <c r="Z942">
        <f>IF(Y942=1,P942,0)</f>
        <v>0</v>
      </c>
    </row>
    <row r="943">
      <c r="A943" t="inlineStr">
        <is>
          <t>Lead</t>
        </is>
      </c>
      <c r="B943" s="39" t="str">
        <f>IFERROR(INDEX(CampTypes,MATCH(C943,CampList,0)),"Unattributed")</f>
        <v>Old</v>
      </c>
      <c r="C943" t="inlineStr">
        <is>
          <t>E_Natuf_Generic_13082026</t>
        </is>
      </c>
      <c r="D943" t="inlineStr">
        <is>
          <t>E_Natuf_Generic_13082026_Adset1</t>
        </is>
      </c>
      <c r="E943" t="inlineStr">
        <is>
          <t>E_Natuf_Generic_13082026_Adset1_Ad1</t>
        </is>
      </c>
      <c r="F943" t="inlineStr">
        <is>
          <t>Natuf</t>
        </is>
      </c>
      <c r="G943" t="inlineStr">
        <is>
          <t>New Lead</t>
        </is>
      </c>
      <c r="H943" s="39" t="str">
        <f>IF(ISNUMBER(MATCH(G943,QualityStatuses,0)),"Quality Lead","Non-Quality Lead")</f>
        <v>Non-Quality Lead</v>
      </c>
      <c r="I943" t="inlineStr">
        <is>
          <t>2026-10</t>
        </is>
      </c>
      <c r="J943" t="inlineStr">
        <is>
          <t>Wk of 2026-10-19</t>
        </is>
      </c>
      <c r="K943" t="inlineStr">
        <is>
          <t>(Unassigned)</t>
        </is>
      </c>
      <c r="L943" t="inlineStr">
        <is>
          <t>Facebook</t>
        </is>
      </c>
      <c r="M943" t="inlineStr">
        <is>
          <t>Direct (campaign tagged in CRM)</t>
        </is>
      </c>
      <c r="N943" t="inlineStr">
        <is>
          <t>6adb08e006b14b78ad314b67</t>
        </is>
      </c>
      <c r="O943" t="n">
        <v>1</v>
      </c>
      <c r="P943" s="40">
        <f>IF(A943="Lead",IF(ISNUMBER(MATCH(G943,QualityStatuses,0)),1,0),0)</f>
        <v>0</v>
      </c>
      <c r="Q943" s="40">
        <f>IF(A943="Lead",IF(G943="New Lead",0,1),0)</f>
        <v>0</v>
      </c>
      <c r="R943" s="40">
        <f>IF(A943="Lead",IF(G943="Lost",1,0),0)</f>
        <v>0</v>
      </c>
      <c r="S943" t="n">
        <v>0</v>
      </c>
      <c r="T943" t="n">
        <v>0</v>
      </c>
      <c r="U943" t="n">
        <v>0</v>
      </c>
      <c r="V943" t="n">
        <v>0</v>
      </c>
      <c r="W943" t="n">
        <v>0</v>
      </c>
      <c r="X943" t="n">
        <v>0</v>
      </c>
      <c r="Y943">
        <f>IF(AND(A943="Lead",COUNTIF(MetaCamps,C943)&gt;0),1,0)</f>
        <v>1</v>
      </c>
      <c r="Z943">
        <f>IF(Y943=1,P943,0)</f>
        <v>0</v>
      </c>
    </row>
    <row r="944">
      <c r="A944" t="inlineStr">
        <is>
          <t>Lead</t>
        </is>
      </c>
      <c r="B944" s="39" t="str">
        <f>IFERROR(INDEX(CampTypes,MATCH(C944,CampList,0)),"Unattributed")</f>
        <v>Old</v>
      </c>
      <c r="C944" t="inlineStr">
        <is>
          <t>E_Karan_Natuf_Kiosk_07072026</t>
        </is>
      </c>
      <c r="D944" t="inlineStr">
        <is>
          <t>E_Karan_Natuf_Kiosk_15102026_Adset6</t>
        </is>
      </c>
      <c r="E944" t="inlineStr">
        <is>
          <t>E_Hindi_Karan_Natuf_Kiosk_07072026_Adset5_ad3 – Copy 3</t>
        </is>
      </c>
      <c r="F944" t="inlineStr">
        <is>
          <t>Natuf</t>
        </is>
      </c>
      <c r="G944" t="inlineStr">
        <is>
          <t>Connected</t>
        </is>
      </c>
      <c r="H944" s="39" t="str">
        <f>IF(ISNUMBER(MATCH(G944,QualityStatuses,0)),"Quality Lead","Non-Quality Lead")</f>
        <v>Non-Quality Lead</v>
      </c>
      <c r="I944" t="inlineStr">
        <is>
          <t>2026-10</t>
        </is>
      </c>
      <c r="J944" t="inlineStr">
        <is>
          <t>Wk of 2026-10-19</t>
        </is>
      </c>
      <c r="K944" t="inlineStr">
        <is>
          <t>Tejaswini Tarigopula</t>
        </is>
      </c>
      <c r="L944" t="inlineStr">
        <is>
          <t>Facebook</t>
        </is>
      </c>
      <c r="M944" t="inlineStr">
        <is>
          <t>Direct (campaign tagged in CRM)</t>
        </is>
      </c>
      <c r="N944" t="inlineStr">
        <is>
          <t>6adb0737ba3f94dcbcd47685</t>
        </is>
      </c>
      <c r="O944" t="n">
        <v>1</v>
      </c>
      <c r="P944" s="40">
        <f>IF(A944="Lead",IF(ISNUMBER(MATCH(G944,QualityStatuses,0)),1,0),0)</f>
        <v>0</v>
      </c>
      <c r="Q944" s="40">
        <f>IF(A944="Lead",IF(G944="New Lead",0,1),0)</f>
        <v>1</v>
      </c>
      <c r="R944" s="40">
        <f>IF(A944="Lead",IF(G944="Lost",1,0),0)</f>
        <v>0</v>
      </c>
      <c r="S944" t="n">
        <v>2</v>
      </c>
      <c r="T944" t="n">
        <v>2</v>
      </c>
      <c r="U944" t="n">
        <v>0</v>
      </c>
      <c r="V944" t="n">
        <v>0</v>
      </c>
      <c r="W944" t="n">
        <v>0</v>
      </c>
      <c r="X944" t="n">
        <v>0</v>
      </c>
      <c r="Y944">
        <f>IF(AND(A944="Lead",COUNTIF(MetaCamps,C944)&gt;0),1,0)</f>
        <v>1</v>
      </c>
      <c r="Z944">
        <f>IF(Y944=1,P944,0)</f>
        <v>0</v>
      </c>
    </row>
    <row r="945">
      <c r="A945" t="inlineStr">
        <is>
          <t>Lead</t>
        </is>
      </c>
      <c r="B945" s="39" t="str">
        <f>IFERROR(INDEX(CampTypes,MATCH(C945,CampList,0)),"Unattributed")</f>
        <v>New</v>
      </c>
      <c r="C945" t="inlineStr">
        <is>
          <t>ABO | Natuf | Leads | Unit Franchise | India | Oct26 | V1</t>
        </is>
      </c>
      <c r="D945" t="inlineStr">
        <is>
          <t>Natuf | Business Owners | Tier1 + Growth Cities | Oct26 | V1</t>
        </is>
      </c>
      <c r="E945" t="inlineStr">
        <is>
          <t>Natuf | Reel | Brand Ambassador | Heard Of Owning A Cafe | V1</t>
        </is>
      </c>
      <c r="F945" t="inlineStr">
        <is>
          <t>In House Natuf</t>
        </is>
      </c>
      <c r="G945" t="inlineStr">
        <is>
          <t>Details Shared</t>
        </is>
      </c>
      <c r="H945" s="39" t="str">
        <f>IF(ISNUMBER(MATCH(G945,QualityStatuses,0)),"Quality Lead","Non-Quality Lead")</f>
        <v>Quality Lead</v>
      </c>
      <c r="I945" t="inlineStr">
        <is>
          <t>2026-10</t>
        </is>
      </c>
      <c r="J945" t="inlineStr">
        <is>
          <t>Wk of 2026-10-19</t>
        </is>
      </c>
      <c r="K945" t="inlineStr">
        <is>
          <t>Vikas Pathak</t>
        </is>
      </c>
      <c r="L945" t="inlineStr">
        <is>
          <t>Facebook</t>
        </is>
      </c>
      <c r="M945" t="inlineStr">
        <is>
          <t>Direct (campaign tagged in CRM)</t>
        </is>
      </c>
      <c r="N945" t="inlineStr">
        <is>
          <t>6adb072c01629896104d64ff</t>
        </is>
      </c>
      <c r="O945" t="n">
        <v>1</v>
      </c>
      <c r="P945" s="40">
        <f>IF(A945="Lead",IF(ISNUMBER(MATCH(G945,QualityStatuses,0)),1,0),0)</f>
        <v>1</v>
      </c>
      <c r="Q945" s="40">
        <f>IF(A945="Lead",IF(G945="New Lead",0,1),0)</f>
        <v>1</v>
      </c>
      <c r="R945" s="40">
        <f>IF(A945="Lead",IF(G945="Lost",1,0),0)</f>
        <v>0</v>
      </c>
      <c r="S945" t="n">
        <v>1</v>
      </c>
      <c r="T945" t="n">
        <v>0</v>
      </c>
      <c r="U945" t="n">
        <v>0</v>
      </c>
      <c r="V945" t="n">
        <v>0</v>
      </c>
      <c r="W945" t="n">
        <v>0</v>
      </c>
      <c r="X945" t="n">
        <v>0</v>
      </c>
      <c r="Y945">
        <f>IF(AND(A945="Lead",COUNTIF(MetaCamps,C945)&gt;0),1,0)</f>
        <v>1</v>
      </c>
      <c r="Z945">
        <f>IF(Y945=1,P945,0)</f>
        <v>1</v>
      </c>
    </row>
    <row r="946">
      <c r="A946" t="inlineStr">
        <is>
          <t>Lead</t>
        </is>
      </c>
      <c r="B946" s="39" t="str">
        <f>IFERROR(INDEX(CampTypes,MATCH(C946,CampList,0)),"Unattributed")</f>
        <v>New</v>
      </c>
      <c r="C946" t="inlineStr">
        <is>
          <t>ABO | Natuf | Leads | Unit Franchise | India | Oct26 | V1</t>
        </is>
      </c>
      <c r="D946" t="inlineStr">
        <is>
          <t>Natuf | Investors | Tier1 + Growth Cities | Oct26 | V1</t>
        </is>
      </c>
      <c r="E946" t="inlineStr">
        <is>
          <t>Natuf | Reel | Brand Ambassador | Heard Of Owning A Cafe | V1</t>
        </is>
      </c>
      <c r="F946" t="inlineStr">
        <is>
          <t>In House Natuf</t>
        </is>
      </c>
      <c r="G946" t="inlineStr">
        <is>
          <t>New Lead</t>
        </is>
      </c>
      <c r="H946" s="39" t="str">
        <f>IF(ISNUMBER(MATCH(G946,QualityStatuses,0)),"Quality Lead","Non-Quality Lead")</f>
        <v>Non-Quality Lead</v>
      </c>
      <c r="I946" t="inlineStr">
        <is>
          <t>2026-10</t>
        </is>
      </c>
      <c r="J946" t="inlineStr">
        <is>
          <t>Wk of 2026-10-19</t>
        </is>
      </c>
      <c r="K946" t="inlineStr">
        <is>
          <t>(Unassigned)</t>
        </is>
      </c>
      <c r="L946" t="inlineStr">
        <is>
          <t>Facebook</t>
        </is>
      </c>
      <c r="M946" t="inlineStr">
        <is>
          <t>Direct (campaign tagged in CRM)</t>
        </is>
      </c>
      <c r="N946" t="inlineStr">
        <is>
          <t>6adb046350d1a0f6417d8f19</t>
        </is>
      </c>
      <c r="O946" t="n">
        <v>1</v>
      </c>
      <c r="P946" s="40">
        <f>IF(A946="Lead",IF(ISNUMBER(MATCH(G946,QualityStatuses,0)),1,0),0)</f>
        <v>0</v>
      </c>
      <c r="Q946" s="40">
        <f>IF(A946="Lead",IF(G946="New Lead",0,1),0)</f>
        <v>0</v>
      </c>
      <c r="R946" s="40">
        <f>IF(A946="Lead",IF(G946="Lost",1,0),0)</f>
        <v>0</v>
      </c>
      <c r="S946" t="n">
        <v>0</v>
      </c>
      <c r="T946" t="n">
        <v>0</v>
      </c>
      <c r="U946" t="n">
        <v>0</v>
      </c>
      <c r="V946" t="n">
        <v>0</v>
      </c>
      <c r="W946" t="n">
        <v>0</v>
      </c>
      <c r="X946" t="n">
        <v>0</v>
      </c>
      <c r="Y946">
        <f>IF(AND(A946="Lead",COUNTIF(MetaCamps,C946)&gt;0),1,0)</f>
        <v>1</v>
      </c>
      <c r="Z946">
        <f>IF(Y946=1,P946,0)</f>
        <v>0</v>
      </c>
    </row>
    <row r="947">
      <c r="A947" t="inlineStr">
        <is>
          <t>Lead</t>
        </is>
      </c>
      <c r="B947" s="39" t="str">
        <f>IFERROR(INDEX(CampTypes,MATCH(C947,CampList,0)),"Unattributed")</f>
        <v>New</v>
      </c>
      <c r="C947" t="inlineStr">
        <is>
          <t>ABO | Natuf | Leads | Unit Franchise | India | Oct26 | V1</t>
        </is>
      </c>
      <c r="D947" t="inlineStr">
        <is>
          <t>Natuf | Broad | Tier1 + Growth Cities | Oct26 | V1</t>
        </is>
      </c>
      <c r="E947" t="inlineStr">
        <is>
          <t>Natuf | Reel | Brand Ambassador | Heard Of Owning A Cafe | V1</t>
        </is>
      </c>
      <c r="F947" t="inlineStr">
        <is>
          <t>In House Natuf</t>
        </is>
      </c>
      <c r="G947" t="inlineStr">
        <is>
          <t>Lost</t>
        </is>
      </c>
      <c r="H947" s="39" t="str">
        <f>IF(ISNUMBER(MATCH(G947,QualityStatuses,0)),"Quality Lead","Non-Quality Lead")</f>
        <v>Non-Quality Lead</v>
      </c>
      <c r="I947" t="inlineStr">
        <is>
          <t>2026-10</t>
        </is>
      </c>
      <c r="J947" t="inlineStr">
        <is>
          <t>Wk of 2026-10-19</t>
        </is>
      </c>
      <c r="K947" t="inlineStr">
        <is>
          <t>Vikas Pathak</t>
        </is>
      </c>
      <c r="L947" t="inlineStr">
        <is>
          <t>Facebook</t>
        </is>
      </c>
      <c r="M947" t="inlineStr">
        <is>
          <t>Direct (campaign tagged in CRM)</t>
        </is>
      </c>
      <c r="N947" t="inlineStr">
        <is>
          <t>6adaffa692e8f002e10f2828</t>
        </is>
      </c>
      <c r="O947" t="n">
        <v>1</v>
      </c>
      <c r="P947" s="40">
        <f>IF(A947="Lead",IF(ISNUMBER(MATCH(G947,QualityStatuses,0)),1,0),0)</f>
        <v>0</v>
      </c>
      <c r="Q947" s="40">
        <f>IF(A947="Lead",IF(G947="New Lead",0,1),0)</f>
        <v>1</v>
      </c>
      <c r="R947" s="40">
        <f>IF(A947="Lead",IF(G947="Lost",1,0),0)</f>
        <v>1</v>
      </c>
      <c r="S947" t="n">
        <v>2</v>
      </c>
      <c r="T947" t="n">
        <v>2</v>
      </c>
      <c r="U947" t="n">
        <v>0</v>
      </c>
      <c r="V947" t="n">
        <v>0</v>
      </c>
      <c r="W947" t="n">
        <v>0</v>
      </c>
      <c r="X947" t="n">
        <v>0</v>
      </c>
      <c r="Y947">
        <f>IF(AND(A947="Lead",COUNTIF(MetaCamps,C947)&gt;0),1,0)</f>
        <v>1</v>
      </c>
      <c r="Z947">
        <f>IF(Y947=1,P947,0)</f>
        <v>0</v>
      </c>
    </row>
    <row r="948">
      <c r="A948" t="inlineStr">
        <is>
          <t>Lead</t>
        </is>
      </c>
      <c r="B948" s="39" t="str">
        <f>IFERROR(INDEX(CampTypes,MATCH(C948,CampList,0)),"Unattributed")</f>
        <v>New</v>
      </c>
      <c r="C948" t="inlineStr">
        <is>
          <t>ABO | Natuf | Leads | Unit Franchise | India | Oct26 | V1</t>
        </is>
      </c>
      <c r="D948" t="inlineStr">
        <is>
          <t>Natuf | LAL 1% | India | Jul26 | V1</t>
        </is>
      </c>
      <c r="E948" t="inlineStr">
        <is>
          <t>Natuf | Reel | Brand Ambassador | Heard Of Owning A Cafe | V1</t>
        </is>
      </c>
      <c r="F948" t="inlineStr">
        <is>
          <t>In House Natuf</t>
        </is>
      </c>
      <c r="G948" t="inlineStr">
        <is>
          <t>Details Shared</t>
        </is>
      </c>
      <c r="H948" s="39" t="str">
        <f>IF(ISNUMBER(MATCH(G948,QualityStatuses,0)),"Quality Lead","Non-Quality Lead")</f>
        <v>Quality Lead</v>
      </c>
      <c r="I948" t="inlineStr">
        <is>
          <t>2026-10</t>
        </is>
      </c>
      <c r="J948" t="inlineStr">
        <is>
          <t>Wk of 2026-10-19</t>
        </is>
      </c>
      <c r="K948" t="inlineStr">
        <is>
          <t>Vikas Pathak</t>
        </is>
      </c>
      <c r="L948" t="inlineStr">
        <is>
          <t>Facebook</t>
        </is>
      </c>
      <c r="M948" t="inlineStr">
        <is>
          <t>Direct (campaign tagged in CRM)</t>
        </is>
      </c>
      <c r="N948" t="inlineStr">
        <is>
          <t>6adafc17b35c50e1b628591c</t>
        </is>
      </c>
      <c r="O948" t="n">
        <v>1</v>
      </c>
      <c r="P948" s="40">
        <f>IF(A948="Lead",IF(ISNUMBER(MATCH(G948,QualityStatuses,0)),1,0),0)</f>
        <v>1</v>
      </c>
      <c r="Q948" s="40">
        <f>IF(A948="Lead",IF(G948="New Lead",0,1),0)</f>
        <v>1</v>
      </c>
      <c r="R948" s="40">
        <f>IF(A948="Lead",IF(G948="Lost",1,0),0)</f>
        <v>0</v>
      </c>
      <c r="S948" t="n">
        <v>3</v>
      </c>
      <c r="T948" t="n">
        <v>3</v>
      </c>
      <c r="U948" t="n">
        <v>0</v>
      </c>
      <c r="V948" t="n">
        <v>0</v>
      </c>
      <c r="W948" t="n">
        <v>0</v>
      </c>
      <c r="X948" t="n">
        <v>0</v>
      </c>
      <c r="Y948">
        <f>IF(AND(A948="Lead",COUNTIF(MetaCamps,C948)&gt;0),1,0)</f>
        <v>1</v>
      </c>
      <c r="Z948">
        <f>IF(Y948=1,P948,0)</f>
        <v>1</v>
      </c>
    </row>
    <row r="949">
      <c r="A949" t="inlineStr">
        <is>
          <t>Lead</t>
        </is>
      </c>
      <c r="B949" s="39" t="str">
        <f>IFERROR(INDEX(CampTypes,MATCH(C949,CampList,0)),"Unattributed")</f>
        <v>Old</v>
      </c>
      <c r="C949" t="inlineStr">
        <is>
          <t>E_Suresh_Natuf_Kiosk_07072026</t>
        </is>
      </c>
      <c r="D949" t="inlineStr">
        <is>
          <t>E_Suresh_Natuf_Kiosk_07072026_Adset5</t>
        </is>
      </c>
      <c r="E949" t="inlineStr">
        <is>
          <t>E_Hindi_Suresh_Natuf_Kiosk_07072026_Adset5_ad3 – Copy 2</t>
        </is>
      </c>
      <c r="F949" t="inlineStr">
        <is>
          <t>Natuf</t>
        </is>
      </c>
      <c r="G949" t="inlineStr">
        <is>
          <t>New Lead</t>
        </is>
      </c>
      <c r="H949" s="39" t="str">
        <f>IF(ISNUMBER(MATCH(G949,QualityStatuses,0)),"Quality Lead","Non-Quality Lead")</f>
        <v>Non-Quality Lead</v>
      </c>
      <c r="I949" t="inlineStr">
        <is>
          <t>2026-10</t>
        </is>
      </c>
      <c r="J949" t="inlineStr">
        <is>
          <t>Wk of 2026-10-19</t>
        </is>
      </c>
      <c r="K949" t="inlineStr">
        <is>
          <t>(Unassigned)</t>
        </is>
      </c>
      <c r="L949" t="inlineStr">
        <is>
          <t>Facebook</t>
        </is>
      </c>
      <c r="M949" t="inlineStr">
        <is>
          <t>Direct (campaign tagged in CRM)</t>
        </is>
      </c>
      <c r="N949" t="inlineStr">
        <is>
          <t>6adaf9e0b35c50e1b62854a5</t>
        </is>
      </c>
      <c r="O949" t="n">
        <v>1</v>
      </c>
      <c r="P949" s="40">
        <f>IF(A949="Lead",IF(ISNUMBER(MATCH(G949,QualityStatuses,0)),1,0),0)</f>
        <v>0</v>
      </c>
      <c r="Q949" s="40">
        <f>IF(A949="Lead",IF(G949="New Lead",0,1),0)</f>
        <v>0</v>
      </c>
      <c r="R949" s="40">
        <f>IF(A949="Lead",IF(G949="Lost",1,0),0)</f>
        <v>0</v>
      </c>
      <c r="S949" t="n">
        <v>0</v>
      </c>
      <c r="T949" t="n">
        <v>0</v>
      </c>
      <c r="U949" t="n">
        <v>0</v>
      </c>
      <c r="V949" t="n">
        <v>0</v>
      </c>
      <c r="W949" t="n">
        <v>0</v>
      </c>
      <c r="X949" t="n">
        <v>0</v>
      </c>
      <c r="Y949">
        <f>IF(AND(A949="Lead",COUNTIF(MetaCamps,C949)&gt;0),1,0)</f>
        <v>1</v>
      </c>
      <c r="Z949">
        <f>IF(Y949=1,P949,0)</f>
        <v>0</v>
      </c>
    </row>
    <row r="950">
      <c r="A950" t="inlineStr">
        <is>
          <t>Lead</t>
        </is>
      </c>
      <c r="B950" s="39" t="str">
        <f>IFERROR(INDEX(CampTypes,MATCH(C950,CampList,0)),"Unattributed")</f>
        <v>New</v>
      </c>
      <c r="C950" t="inlineStr">
        <is>
          <t>ABO | Natuf | Leads | Unit Franchise | India | Oct26 | V1</t>
        </is>
      </c>
      <c r="D950" t="inlineStr">
        <is>
          <t>Natuf | LAL 1% | India | Jul26 | V1</t>
        </is>
      </c>
      <c r="E950" t="inlineStr">
        <is>
          <t>Natuf | Reel | Brand Ambassador | Heard Of Owning A Cafe | V1</t>
        </is>
      </c>
      <c r="F950" t="inlineStr">
        <is>
          <t>In House Natuf</t>
        </is>
      </c>
      <c r="G950" t="inlineStr">
        <is>
          <t>New Lead</t>
        </is>
      </c>
      <c r="H950" s="39" t="str">
        <f>IF(ISNUMBER(MATCH(G950,QualityStatuses,0)),"Quality Lead","Non-Quality Lead")</f>
        <v>Non-Quality Lead</v>
      </c>
      <c r="I950" t="inlineStr">
        <is>
          <t>2026-10</t>
        </is>
      </c>
      <c r="J950" t="inlineStr">
        <is>
          <t>Wk of 2026-10-19</t>
        </is>
      </c>
      <c r="K950" t="inlineStr">
        <is>
          <t>(Unassigned)</t>
        </is>
      </c>
      <c r="L950" t="inlineStr">
        <is>
          <t>Facebook</t>
        </is>
      </c>
      <c r="M950" t="inlineStr">
        <is>
          <t>Direct (campaign tagged in CRM)</t>
        </is>
      </c>
      <c r="N950" t="inlineStr">
        <is>
          <t>6adaf8c9d6d7890ddef9a95f</t>
        </is>
      </c>
      <c r="O950" t="n">
        <v>1</v>
      </c>
      <c r="P950" s="40">
        <f>IF(A950="Lead",IF(ISNUMBER(MATCH(G950,QualityStatuses,0)),1,0),0)</f>
        <v>0</v>
      </c>
      <c r="Q950" s="40">
        <f>IF(A950="Lead",IF(G950="New Lead",0,1),0)</f>
        <v>0</v>
      </c>
      <c r="R950" s="40">
        <f>IF(A950="Lead",IF(G950="Lost",1,0),0)</f>
        <v>0</v>
      </c>
      <c r="S950" t="n">
        <v>0</v>
      </c>
      <c r="T950" t="n">
        <v>0</v>
      </c>
      <c r="U950" t="n">
        <v>0</v>
      </c>
      <c r="V950" t="n">
        <v>0</v>
      </c>
      <c r="W950" t="n">
        <v>0</v>
      </c>
      <c r="X950" t="n">
        <v>0</v>
      </c>
      <c r="Y950">
        <f>IF(AND(A950="Lead",COUNTIF(MetaCamps,C950)&gt;0),1,0)</f>
        <v>1</v>
      </c>
      <c r="Z950">
        <f>IF(Y950=1,P950,0)</f>
        <v>0</v>
      </c>
    </row>
    <row r="951">
      <c r="A951" t="inlineStr">
        <is>
          <t>Lead</t>
        </is>
      </c>
      <c r="B951" s="39" t="str">
        <f>IFERROR(INDEX(CampTypes,MATCH(C951,CampList,0)),"Unattributed")</f>
        <v>Old</v>
      </c>
      <c r="C951" t="inlineStr">
        <is>
          <t>E_Suresh_Natuf_Kiosk_07072026</t>
        </is>
      </c>
      <c r="D951" t="inlineStr">
        <is>
          <t>E_Suresh_Natuf_Kiosk_07072026_Adset5</t>
        </is>
      </c>
      <c r="E951" t="inlineStr">
        <is>
          <t>E_Hindi_Suresh_Natuf_Kiosk_07072026_Adset5_ad3 – Copy 2</t>
        </is>
      </c>
      <c r="F951" t="inlineStr">
        <is>
          <t>Natuf</t>
        </is>
      </c>
      <c r="G951" t="inlineStr">
        <is>
          <t>New Lead</t>
        </is>
      </c>
      <c r="H951" s="39" t="str">
        <f>IF(ISNUMBER(MATCH(G951,QualityStatuses,0)),"Quality Lead","Non-Quality Lead")</f>
        <v>Non-Quality Lead</v>
      </c>
      <c r="I951" t="inlineStr">
        <is>
          <t>2026-10</t>
        </is>
      </c>
      <c r="J951" t="inlineStr">
        <is>
          <t>Wk of 2026-10-19</t>
        </is>
      </c>
      <c r="K951" t="inlineStr">
        <is>
          <t>(Unassigned)</t>
        </is>
      </c>
      <c r="L951" t="inlineStr">
        <is>
          <t>Facebook</t>
        </is>
      </c>
      <c r="M951" t="inlineStr">
        <is>
          <t>Direct (campaign tagged in CRM)</t>
        </is>
      </c>
      <c r="N951" t="inlineStr">
        <is>
          <t>6adaeeb79b5b4feb63953a13</t>
        </is>
      </c>
      <c r="O951" t="n">
        <v>1</v>
      </c>
      <c r="P951" s="40">
        <f>IF(A951="Lead",IF(ISNUMBER(MATCH(G951,QualityStatuses,0)),1,0),0)</f>
        <v>0</v>
      </c>
      <c r="Q951" s="40">
        <f>IF(A951="Lead",IF(G951="New Lead",0,1),0)</f>
        <v>0</v>
      </c>
      <c r="R951" s="40">
        <f>IF(A951="Lead",IF(G951="Lost",1,0),0)</f>
        <v>0</v>
      </c>
      <c r="S951" t="n">
        <v>0</v>
      </c>
      <c r="T951" t="n">
        <v>0</v>
      </c>
      <c r="U951" t="n">
        <v>0</v>
      </c>
      <c r="V951" t="n">
        <v>0</v>
      </c>
      <c r="W951" t="n">
        <v>0</v>
      </c>
      <c r="X951" t="n">
        <v>0</v>
      </c>
      <c r="Y951">
        <f>IF(AND(A951="Lead",COUNTIF(MetaCamps,C951)&gt;0),1,0)</f>
        <v>1</v>
      </c>
      <c r="Z951">
        <f>IF(Y951=1,P951,0)</f>
        <v>0</v>
      </c>
    </row>
    <row r="952">
      <c r="A952" t="inlineStr">
        <is>
          <t>Lead</t>
        </is>
      </c>
      <c r="B952" s="39" t="str">
        <f>IFERROR(INDEX(CampTypes,MATCH(C952,CampList,0)),"Unattributed")</f>
        <v>Old</v>
      </c>
      <c r="C952" t="inlineStr">
        <is>
          <t>E_Natuf_Generic_13082026</t>
        </is>
      </c>
      <c r="D952" t="inlineStr">
        <is>
          <t>E_Natuf_Generic_13082026_Adset1</t>
        </is>
      </c>
      <c r="E952" t="inlineStr">
        <is>
          <t>E_Natuf_Generic_13082026_Adset1_Ad1</t>
        </is>
      </c>
      <c r="F952" t="inlineStr">
        <is>
          <t>Natuf</t>
        </is>
      </c>
      <c r="G952" t="inlineStr">
        <is>
          <t>Lost</t>
        </is>
      </c>
      <c r="H952" s="39" t="str">
        <f>IF(ISNUMBER(MATCH(G952,QualityStatuses,0)),"Quality Lead","Non-Quality Lead")</f>
        <v>Non-Quality Lead</v>
      </c>
      <c r="I952" t="inlineStr">
        <is>
          <t>2026-10</t>
        </is>
      </c>
      <c r="J952" t="inlineStr">
        <is>
          <t>Wk of 2026-10-19</t>
        </is>
      </c>
      <c r="K952" t="inlineStr">
        <is>
          <t>Deepak Rai</t>
        </is>
      </c>
      <c r="L952" t="inlineStr">
        <is>
          <t>Facebook</t>
        </is>
      </c>
      <c r="M952" t="inlineStr">
        <is>
          <t>Direct (campaign tagged in CRM)</t>
        </is>
      </c>
      <c r="N952" t="inlineStr">
        <is>
          <t>6adaed7d201fa958dded0b58</t>
        </is>
      </c>
      <c r="O952" t="n">
        <v>1</v>
      </c>
      <c r="P952" s="40">
        <f>IF(A952="Lead",IF(ISNUMBER(MATCH(G952,QualityStatuses,0)),1,0),0)</f>
        <v>0</v>
      </c>
      <c r="Q952" s="40">
        <f>IF(A952="Lead",IF(G952="New Lead",0,1),0)</f>
        <v>1</v>
      </c>
      <c r="R952" s="40">
        <f>IF(A952="Lead",IF(G952="Lost",1,0),0)</f>
        <v>1</v>
      </c>
      <c r="S952" t="n">
        <v>1</v>
      </c>
      <c r="T952" t="n">
        <v>1</v>
      </c>
      <c r="U952" t="n">
        <v>0</v>
      </c>
      <c r="V952" t="n">
        <v>0</v>
      </c>
      <c r="W952" t="n">
        <v>0</v>
      </c>
      <c r="X952" t="n">
        <v>0</v>
      </c>
      <c r="Y952">
        <f>IF(AND(A952="Lead",COUNTIF(MetaCamps,C952)&gt;0),1,0)</f>
        <v>1</v>
      </c>
      <c r="Z952">
        <f>IF(Y952=1,P952,0)</f>
        <v>0</v>
      </c>
    </row>
    <row r="953">
      <c r="A953" t="inlineStr">
        <is>
          <t>Lead</t>
        </is>
      </c>
      <c r="B953" s="39" t="str">
        <f>IFERROR(INDEX(CampTypes,MATCH(C953,CampList,0)),"Unattributed")</f>
        <v>New</v>
      </c>
      <c r="C953" t="inlineStr">
        <is>
          <t>ABO | Natuf | Leads | Unit Franchise | India | Oct26 | V1</t>
        </is>
      </c>
      <c r="D953" t="inlineStr">
        <is>
          <t>Natuf | Business Owners | Tier1 + Growth Cities | Oct26 | V1</t>
        </is>
      </c>
      <c r="E953" t="inlineStr">
        <is>
          <t>Natuf | Reel | Brand Ambassador | Heard Of Owning A Cafe | V1</t>
        </is>
      </c>
      <c r="F953" t="inlineStr">
        <is>
          <t>In House Natuf</t>
        </is>
      </c>
      <c r="G953" t="inlineStr">
        <is>
          <t>Attempt 2</t>
        </is>
      </c>
      <c r="H953" s="39" t="str">
        <f>IF(ISNUMBER(MATCH(G953,QualityStatuses,0)),"Quality Lead","Non-Quality Lead")</f>
        <v>Non-Quality Lead</v>
      </c>
      <c r="I953" t="inlineStr">
        <is>
          <t>2026-10</t>
        </is>
      </c>
      <c r="J953" t="inlineStr">
        <is>
          <t>Wk of 2026-10-19</t>
        </is>
      </c>
      <c r="K953" t="inlineStr">
        <is>
          <t>Deepak Rai</t>
        </is>
      </c>
      <c r="L953" t="inlineStr">
        <is>
          <t>Facebook</t>
        </is>
      </c>
      <c r="M953" t="inlineStr">
        <is>
          <t>Direct (campaign tagged in CRM)</t>
        </is>
      </c>
      <c r="N953" t="inlineStr">
        <is>
          <t>6adaeca0b4bc2a62db5f0ada</t>
        </is>
      </c>
      <c r="O953" t="n">
        <v>1</v>
      </c>
      <c r="P953" s="40">
        <f>IF(A953="Lead",IF(ISNUMBER(MATCH(G953,QualityStatuses,0)),1,0),0)</f>
        <v>0</v>
      </c>
      <c r="Q953" s="40">
        <f>IF(A953="Lead",IF(G953="New Lead",0,1),0)</f>
        <v>1</v>
      </c>
      <c r="R953" s="40">
        <f>IF(A953="Lead",IF(G953="Lost",1,0),0)</f>
        <v>0</v>
      </c>
      <c r="S953" t="n">
        <v>2</v>
      </c>
      <c r="T953" t="n">
        <v>1</v>
      </c>
      <c r="U953" t="n">
        <v>0</v>
      </c>
      <c r="V953" t="n">
        <v>0</v>
      </c>
      <c r="W953" t="n">
        <v>0</v>
      </c>
      <c r="X953" t="n">
        <v>0</v>
      </c>
      <c r="Y953">
        <f>IF(AND(A953="Lead",COUNTIF(MetaCamps,C953)&gt;0),1,0)</f>
        <v>1</v>
      </c>
      <c r="Z953">
        <f>IF(Y953=1,P953,0)</f>
        <v>0</v>
      </c>
    </row>
    <row r="954">
      <c r="A954" t="inlineStr">
        <is>
          <t>Lead</t>
        </is>
      </c>
      <c r="B954" s="39" t="str">
        <f>IFERROR(INDEX(CampTypes,MATCH(C954,CampList,0)),"Unattributed")</f>
        <v>New</v>
      </c>
      <c r="C954" t="inlineStr">
        <is>
          <t>ABO | Natuf | Leads | Master Franchise | India | Oct26 | V1</t>
        </is>
      </c>
      <c r="D954" t="inlineStr">
        <is>
          <t>Natuf | Business Owners | Tier1 + Growth Cities | Oct26 | V1</t>
        </is>
      </c>
      <c r="E954" t="inlineStr">
        <is>
          <t>Natuf | Static | Become A Levantine Food | V1</t>
        </is>
      </c>
      <c r="F954" t="inlineStr">
        <is>
          <t>Natuf_MF</t>
        </is>
      </c>
      <c r="G954" t="inlineStr">
        <is>
          <t>Lost</t>
        </is>
      </c>
      <c r="H954" s="39" t="str">
        <f>IF(ISNUMBER(MATCH(G954,QualityStatuses,0)),"Quality Lead","Non-Quality Lead")</f>
        <v>Non-Quality Lead</v>
      </c>
      <c r="I954" t="inlineStr">
        <is>
          <t>2026-10</t>
        </is>
      </c>
      <c r="J954" t="inlineStr">
        <is>
          <t>Wk of 2026-10-19</t>
        </is>
      </c>
      <c r="K954" t="inlineStr">
        <is>
          <t>Tejaswini Tarigopula</t>
        </is>
      </c>
      <c r="L954" t="inlineStr">
        <is>
          <t>Facebook</t>
        </is>
      </c>
      <c r="M954" t="inlineStr">
        <is>
          <t>Direct (campaign tagged in CRM)</t>
        </is>
      </c>
      <c r="N954" t="inlineStr">
        <is>
          <t>6adaea58637a2f097aa38a26</t>
        </is>
      </c>
      <c r="O954" t="n">
        <v>1</v>
      </c>
      <c r="P954" s="40">
        <f>IF(A954="Lead",IF(ISNUMBER(MATCH(G954,QualityStatuses,0)),1,0),0)</f>
        <v>0</v>
      </c>
      <c r="Q954" s="40">
        <f>IF(A954="Lead",IF(G954="New Lead",0,1),0)</f>
        <v>1</v>
      </c>
      <c r="R954" s="40">
        <f>IF(A954="Lead",IF(G954="Lost",1,0),0)</f>
        <v>1</v>
      </c>
      <c r="S954" t="n">
        <v>1</v>
      </c>
      <c r="T954" t="n">
        <v>0</v>
      </c>
      <c r="U954" t="n">
        <v>0</v>
      </c>
      <c r="V954" t="n">
        <v>0</v>
      </c>
      <c r="W954" t="n">
        <v>0</v>
      </c>
      <c r="X954" t="n">
        <v>0</v>
      </c>
      <c r="Y954">
        <f>IF(AND(A954="Lead",COUNTIF(MetaCamps,C954)&gt;0),1,0)</f>
        <v>1</v>
      </c>
      <c r="Z954">
        <f>IF(Y954=1,P954,0)</f>
        <v>0</v>
      </c>
    </row>
    <row r="955">
      <c r="A955" t="inlineStr">
        <is>
          <t>Lead</t>
        </is>
      </c>
      <c r="B955" s="39" t="str">
        <f>IFERROR(INDEX(CampTypes,MATCH(C955,CampList,0)),"Unattributed")</f>
        <v>New</v>
      </c>
      <c r="C955" t="inlineStr">
        <is>
          <t>ABO | Natuf | Leads | Unit Franchise | India | Oct26 | V1</t>
        </is>
      </c>
      <c r="D955" t="inlineStr">
        <is>
          <t>Natuf | Investors | Tier1 + Growth Cities | Oct26 | V1</t>
        </is>
      </c>
      <c r="E955" t="inlineStr">
        <is>
          <t>Natuf | Reel | Brand Ambassador | Heard Of Owning A Cafe | V1</t>
        </is>
      </c>
      <c r="F955" t="inlineStr">
        <is>
          <t>In House Natuf</t>
        </is>
      </c>
      <c r="G955" t="inlineStr">
        <is>
          <t>Attempt 1</t>
        </is>
      </c>
      <c r="H955" s="39" t="str">
        <f>IF(ISNUMBER(MATCH(G955,QualityStatuses,0)),"Quality Lead","Non-Quality Lead")</f>
        <v>Non-Quality Lead</v>
      </c>
      <c r="I955" t="inlineStr">
        <is>
          <t>2026-10</t>
        </is>
      </c>
      <c r="J955" t="inlineStr">
        <is>
          <t>Wk of 2026-10-19</t>
        </is>
      </c>
      <c r="K955" t="inlineStr">
        <is>
          <t>Omkar Navge</t>
        </is>
      </c>
      <c r="L955" t="inlineStr">
        <is>
          <t>Facebook</t>
        </is>
      </c>
      <c r="M955" t="inlineStr">
        <is>
          <t>Direct (campaign tagged in CRM)</t>
        </is>
      </c>
      <c r="N955" t="inlineStr">
        <is>
          <t>6adae892d2c3e567ef5f5728</t>
        </is>
      </c>
      <c r="O955" t="n">
        <v>1</v>
      </c>
      <c r="P955" s="40">
        <f>IF(A955="Lead",IF(ISNUMBER(MATCH(G955,QualityStatuses,0)),1,0),0)</f>
        <v>0</v>
      </c>
      <c r="Q955" s="40">
        <f>IF(A955="Lead",IF(G955="New Lead",0,1),0)</f>
        <v>1</v>
      </c>
      <c r="R955" s="40">
        <f>IF(A955="Lead",IF(G955="Lost",1,0),0)</f>
        <v>0</v>
      </c>
      <c r="S955" t="n">
        <v>1</v>
      </c>
      <c r="T955" t="n">
        <v>0</v>
      </c>
      <c r="U955" t="n">
        <v>0</v>
      </c>
      <c r="V955" t="n">
        <v>0</v>
      </c>
      <c r="W955" t="n">
        <v>0</v>
      </c>
      <c r="X955" t="n">
        <v>0</v>
      </c>
      <c r="Y955">
        <f>IF(AND(A955="Lead",COUNTIF(MetaCamps,C955)&gt;0),1,0)</f>
        <v>1</v>
      </c>
      <c r="Z955">
        <f>IF(Y955=1,P955,0)</f>
        <v>0</v>
      </c>
    </row>
    <row r="956">
      <c r="A956" t="inlineStr">
        <is>
          <t>Lead</t>
        </is>
      </c>
      <c r="B956" s="39" t="str">
        <f>IFERROR(INDEX(CampTypes,MATCH(C956,CampList,0)),"Unattributed")</f>
        <v>New</v>
      </c>
      <c r="C956" t="inlineStr">
        <is>
          <t>ABO | Natuf | Leads | Master Franchise | India | Oct26 | V1</t>
        </is>
      </c>
      <c r="D956" t="inlineStr">
        <is>
          <t>Natuf | Investors | Tier1 + Growth Cities | Oct26 | V1</t>
        </is>
      </c>
      <c r="E956" t="inlineStr">
        <is>
          <t>Natuf | Static | Become A Levantine Food | V1</t>
        </is>
      </c>
      <c r="F956" t="inlineStr">
        <is>
          <t>Natuf_MF</t>
        </is>
      </c>
      <c r="G956" t="inlineStr">
        <is>
          <t>Attempt 1</t>
        </is>
      </c>
      <c r="H956" s="39" t="str">
        <f>IF(ISNUMBER(MATCH(G956,QualityStatuses,0)),"Quality Lead","Non-Quality Lead")</f>
        <v>Non-Quality Lead</v>
      </c>
      <c r="I956" t="inlineStr">
        <is>
          <t>2026-10</t>
        </is>
      </c>
      <c r="J956" t="inlineStr">
        <is>
          <t>Wk of 2026-10-19</t>
        </is>
      </c>
      <c r="K956" t="inlineStr">
        <is>
          <t>Tejaswini Tarigopula</t>
        </is>
      </c>
      <c r="L956" t="inlineStr">
        <is>
          <t>Facebook</t>
        </is>
      </c>
      <c r="M956" t="inlineStr">
        <is>
          <t>Direct (campaign tagged in CRM)</t>
        </is>
      </c>
      <c r="N956" t="inlineStr">
        <is>
          <t>6adae856d8acf4ab61662c1d</t>
        </is>
      </c>
      <c r="O956" t="n">
        <v>1</v>
      </c>
      <c r="P956" s="40">
        <f>IF(A956="Lead",IF(ISNUMBER(MATCH(G956,QualityStatuses,0)),1,0),0)</f>
        <v>0</v>
      </c>
      <c r="Q956" s="40">
        <f>IF(A956="Lead",IF(G956="New Lead",0,1),0)</f>
        <v>1</v>
      </c>
      <c r="R956" s="40">
        <f>IF(A956="Lead",IF(G956="Lost",1,0),0)</f>
        <v>0</v>
      </c>
      <c r="S956" t="n">
        <v>2</v>
      </c>
      <c r="T956" t="n">
        <v>0</v>
      </c>
      <c r="U956" t="n">
        <v>0</v>
      </c>
      <c r="V956" t="n">
        <v>0</v>
      </c>
      <c r="W956" t="n">
        <v>0</v>
      </c>
      <c r="X956" t="n">
        <v>0</v>
      </c>
      <c r="Y956">
        <f>IF(AND(A956="Lead",COUNTIF(MetaCamps,C956)&gt;0),1,0)</f>
        <v>1</v>
      </c>
      <c r="Z956">
        <f>IF(Y956=1,P956,0)</f>
        <v>0</v>
      </c>
    </row>
    <row r="957">
      <c r="A957" t="inlineStr">
        <is>
          <t>Lead</t>
        </is>
      </c>
      <c r="B957" s="39" t="str">
        <f>IFERROR(INDEX(CampTypes,MATCH(C957,CampList,0)),"Unattributed")</f>
        <v>New</v>
      </c>
      <c r="C957" t="inlineStr">
        <is>
          <t>ABO | Natuf | Leads | Master Franchise | India | Oct26 | V1</t>
        </is>
      </c>
      <c r="D957" t="inlineStr">
        <is>
          <t>Natuf | Investors | Tier1 + Growth Cities | Oct26 | V1</t>
        </is>
      </c>
      <c r="E957" t="inlineStr">
        <is>
          <t>Natuf | Static | Become A Levantine Food | V1</t>
        </is>
      </c>
      <c r="F957" t="inlineStr">
        <is>
          <t>Natuf_MF</t>
        </is>
      </c>
      <c r="G957" t="inlineStr">
        <is>
          <t>Lost</t>
        </is>
      </c>
      <c r="H957" s="39" t="str">
        <f>IF(ISNUMBER(MATCH(G957,QualityStatuses,0)),"Quality Lead","Non-Quality Lead")</f>
        <v>Non-Quality Lead</v>
      </c>
      <c r="I957" t="inlineStr">
        <is>
          <t>2026-10</t>
        </is>
      </c>
      <c r="J957" t="inlineStr">
        <is>
          <t>Wk of 2026-10-19</t>
        </is>
      </c>
      <c r="K957" t="inlineStr">
        <is>
          <t>Tejaswini Tarigopula</t>
        </is>
      </c>
      <c r="L957" t="inlineStr">
        <is>
          <t>Facebook</t>
        </is>
      </c>
      <c r="M957" t="inlineStr">
        <is>
          <t>Direct (campaign tagged in CRM)</t>
        </is>
      </c>
      <c r="N957" t="inlineStr">
        <is>
          <t>6adae47cab5ab881bdd3ebdc</t>
        </is>
      </c>
      <c r="O957" t="n">
        <v>1</v>
      </c>
      <c r="P957" s="40">
        <f>IF(A957="Lead",IF(ISNUMBER(MATCH(G957,QualityStatuses,0)),1,0),0)</f>
        <v>0</v>
      </c>
      <c r="Q957" s="40">
        <f>IF(A957="Lead",IF(G957="New Lead",0,1),0)</f>
        <v>1</v>
      </c>
      <c r="R957" s="40">
        <f>IF(A957="Lead",IF(G957="Lost",1,0),0)</f>
        <v>1</v>
      </c>
      <c r="S957" t="n">
        <v>1</v>
      </c>
      <c r="T957" t="n">
        <v>0</v>
      </c>
      <c r="U957" t="n">
        <v>0</v>
      </c>
      <c r="V957" t="n">
        <v>0</v>
      </c>
      <c r="W957" t="n">
        <v>0</v>
      </c>
      <c r="X957" t="n">
        <v>0</v>
      </c>
      <c r="Y957">
        <f>IF(AND(A957="Lead",COUNTIF(MetaCamps,C957)&gt;0),1,0)</f>
        <v>1</v>
      </c>
      <c r="Z957">
        <f>IF(Y957=1,P957,0)</f>
        <v>0</v>
      </c>
    </row>
    <row r="958">
      <c r="A958" t="inlineStr">
        <is>
          <t>Lead</t>
        </is>
      </c>
      <c r="B958" s="39" t="str">
        <f>IFERROR(INDEX(CampTypes,MATCH(C958,CampList,0)),"Unattributed")</f>
        <v>New</v>
      </c>
      <c r="C958" t="inlineStr">
        <is>
          <t>ABO | Natuf | Leads | Unit Franchise | India | Oct26 | V1</t>
        </is>
      </c>
      <c r="D958" t="inlineStr">
        <is>
          <t>Natuf | Business Owners | Tier1 + Growth Cities | Oct26 | V1</t>
        </is>
      </c>
      <c r="E958" t="inlineStr">
        <is>
          <t>Natuf | Reel | Brand Ambassador | Heard Of Owning A Cafe | V1</t>
        </is>
      </c>
      <c r="F958" t="inlineStr">
        <is>
          <t>In House Natuf</t>
        </is>
      </c>
      <c r="G958" t="inlineStr">
        <is>
          <t>Attempt 1</t>
        </is>
      </c>
      <c r="H958" s="39" t="str">
        <f>IF(ISNUMBER(MATCH(G958,QualityStatuses,0)),"Quality Lead","Non-Quality Lead")</f>
        <v>Non-Quality Lead</v>
      </c>
      <c r="I958" t="inlineStr">
        <is>
          <t>2026-10</t>
        </is>
      </c>
      <c r="J958" t="inlineStr">
        <is>
          <t>Wk of 2026-10-19</t>
        </is>
      </c>
      <c r="K958" t="inlineStr">
        <is>
          <t>Tejaswini Tarigopula</t>
        </is>
      </c>
      <c r="L958" t="inlineStr">
        <is>
          <t>Facebook</t>
        </is>
      </c>
      <c r="M958" t="inlineStr">
        <is>
          <t>Direct (campaign tagged in CRM)</t>
        </is>
      </c>
      <c r="N958" t="inlineStr">
        <is>
          <t>6adae379944c99c7ba101103</t>
        </is>
      </c>
      <c r="O958" t="n">
        <v>1</v>
      </c>
      <c r="P958" s="40">
        <f>IF(A958="Lead",IF(ISNUMBER(MATCH(G958,QualityStatuses,0)),1,0),0)</f>
        <v>0</v>
      </c>
      <c r="Q958" s="40">
        <f>IF(A958="Lead",IF(G958="New Lead",0,1),0)</f>
        <v>1</v>
      </c>
      <c r="R958" s="40">
        <f>IF(A958="Lead",IF(G958="Lost",1,0),0)</f>
        <v>0</v>
      </c>
      <c r="S958" t="n">
        <v>1</v>
      </c>
      <c r="T958" t="n">
        <v>0</v>
      </c>
      <c r="U958" t="n">
        <v>0</v>
      </c>
      <c r="V958" t="n">
        <v>0</v>
      </c>
      <c r="W958" t="n">
        <v>0</v>
      </c>
      <c r="X958" t="n">
        <v>0</v>
      </c>
      <c r="Y958">
        <f>IF(AND(A958="Lead",COUNTIF(MetaCamps,C958)&gt;0),1,0)</f>
        <v>1</v>
      </c>
      <c r="Z958">
        <f>IF(Y958=1,P958,0)</f>
        <v>0</v>
      </c>
    </row>
    <row r="959">
      <c r="A959" t="inlineStr">
        <is>
          <t>Lead</t>
        </is>
      </c>
      <c r="B959" s="39" t="str">
        <f>IFERROR(INDEX(CampTypes,MATCH(C959,CampList,0)),"Unattributed")</f>
        <v>Old</v>
      </c>
      <c r="C959" t="inlineStr">
        <is>
          <t>E_Suresh_Natuf_Kiosk_07072026</t>
        </is>
      </c>
      <c r="D959" t="inlineStr">
        <is>
          <t>E_Suresh_Natuf_Kiosk_07072026_Adset5</t>
        </is>
      </c>
      <c r="E959" t="inlineStr">
        <is>
          <t>E_Hindi_Suresh_Natuf_Kiosk_07072026_Adset5_ad3 – Copy 2</t>
        </is>
      </c>
      <c r="F959" t="inlineStr">
        <is>
          <t>Natuf</t>
        </is>
      </c>
      <c r="G959" t="inlineStr">
        <is>
          <t>Attempt 1</t>
        </is>
      </c>
      <c r="H959" s="39" t="str">
        <f>IF(ISNUMBER(MATCH(G959,QualityStatuses,0)),"Quality Lead","Non-Quality Lead")</f>
        <v>Non-Quality Lead</v>
      </c>
      <c r="I959" t="inlineStr">
        <is>
          <t>2026-10</t>
        </is>
      </c>
      <c r="J959" t="inlineStr">
        <is>
          <t>Wk of 2026-10-19</t>
        </is>
      </c>
      <c r="K959" t="inlineStr">
        <is>
          <t>Omkar Navge</t>
        </is>
      </c>
      <c r="L959" t="inlineStr">
        <is>
          <t>Facebook</t>
        </is>
      </c>
      <c r="M959" t="inlineStr">
        <is>
          <t>Direct (campaign tagged in CRM)</t>
        </is>
      </c>
      <c r="N959" t="inlineStr">
        <is>
          <t>6adae14291b040be16731e5c</t>
        </is>
      </c>
      <c r="O959" t="n">
        <v>1</v>
      </c>
      <c r="P959" s="40">
        <f>IF(A959="Lead",IF(ISNUMBER(MATCH(G959,QualityStatuses,0)),1,0),0)</f>
        <v>0</v>
      </c>
      <c r="Q959" s="40">
        <f>IF(A959="Lead",IF(G959="New Lead",0,1),0)</f>
        <v>1</v>
      </c>
      <c r="R959" s="40">
        <f>IF(A959="Lead",IF(G959="Lost",1,0),0)</f>
        <v>0</v>
      </c>
      <c r="S959" t="n">
        <v>1</v>
      </c>
      <c r="T959" t="n">
        <v>0</v>
      </c>
      <c r="U959" t="n">
        <v>0</v>
      </c>
      <c r="V959" t="n">
        <v>0</v>
      </c>
      <c r="W959" t="n">
        <v>0</v>
      </c>
      <c r="X959" t="n">
        <v>0</v>
      </c>
      <c r="Y959">
        <f>IF(AND(A959="Lead",COUNTIF(MetaCamps,C959)&gt;0),1,0)</f>
        <v>1</v>
      </c>
      <c r="Z959">
        <f>IF(Y959=1,P959,0)</f>
        <v>0</v>
      </c>
    </row>
    <row r="960">
      <c r="A960" t="inlineStr">
        <is>
          <t>Lead</t>
        </is>
      </c>
      <c r="B960" s="39" t="str">
        <f>IFERROR(INDEX(CampTypes,MATCH(C960,CampList,0)),"Unattributed")</f>
        <v>New</v>
      </c>
      <c r="C960" t="inlineStr">
        <is>
          <t>ABO | Natuf | Leads | Unit Franchise | India | Oct26 | V1</t>
        </is>
      </c>
      <c r="D960" t="inlineStr">
        <is>
          <t>Natuf | Broad | Tier1 + Growth Cities | Oct26 | V1</t>
        </is>
      </c>
      <c r="E960" t="inlineStr">
        <is>
          <t>Natuf | Reel | Brand Ambassador | Heard Of Owning A Cafe | V1</t>
        </is>
      </c>
      <c r="F960" t="inlineStr">
        <is>
          <t>In House Natuf</t>
        </is>
      </c>
      <c r="G960" t="inlineStr">
        <is>
          <t>Attempt 1</t>
        </is>
      </c>
      <c r="H960" s="39" t="str">
        <f>IF(ISNUMBER(MATCH(G960,QualityStatuses,0)),"Quality Lead","Non-Quality Lead")</f>
        <v>Non-Quality Lead</v>
      </c>
      <c r="I960" t="inlineStr">
        <is>
          <t>2026-10</t>
        </is>
      </c>
      <c r="J960" t="inlineStr">
        <is>
          <t>Wk of 2026-10-19</t>
        </is>
      </c>
      <c r="K960" t="inlineStr">
        <is>
          <t>Omkar Navge</t>
        </is>
      </c>
      <c r="L960" t="inlineStr">
        <is>
          <t>Facebook</t>
        </is>
      </c>
      <c r="M960" t="inlineStr">
        <is>
          <t>Direct (campaign tagged in CRM)</t>
        </is>
      </c>
      <c r="N960" t="inlineStr">
        <is>
          <t>6adadd9e53f9ed7bfef7b630</t>
        </is>
      </c>
      <c r="O960" t="n">
        <v>1</v>
      </c>
      <c r="P960" s="40">
        <f>IF(A960="Lead",IF(ISNUMBER(MATCH(G960,QualityStatuses,0)),1,0),0)</f>
        <v>0</v>
      </c>
      <c r="Q960" s="40">
        <f>IF(A960="Lead",IF(G960="New Lead",0,1),0)</f>
        <v>1</v>
      </c>
      <c r="R960" s="40">
        <f>IF(A960="Lead",IF(G960="Lost",1,0),0)</f>
        <v>0</v>
      </c>
      <c r="S960" t="n">
        <v>1</v>
      </c>
      <c r="T960" t="n">
        <v>0</v>
      </c>
      <c r="U960" t="n">
        <v>0</v>
      </c>
      <c r="V960" t="n">
        <v>0</v>
      </c>
      <c r="W960" t="n">
        <v>0</v>
      </c>
      <c r="X960" t="n">
        <v>0</v>
      </c>
      <c r="Y960">
        <f>IF(AND(A960="Lead",COUNTIF(MetaCamps,C960)&gt;0),1,0)</f>
        <v>1</v>
      </c>
      <c r="Z960">
        <f>IF(Y960=1,P960,0)</f>
        <v>0</v>
      </c>
    </row>
    <row r="961">
      <c r="A961" t="inlineStr">
        <is>
          <t>Lead</t>
        </is>
      </c>
      <c r="B961" s="39" t="str">
        <f>IFERROR(INDEX(CampTypes,MATCH(C961,CampList,0)),"Unattributed")</f>
        <v>Old</v>
      </c>
      <c r="C961" t="inlineStr">
        <is>
          <t>natuf_Kiosk_14072026_Hindi</t>
        </is>
      </c>
      <c r="D961" t="inlineStr">
        <is>
          <t>natuf_Kiosk_09102026</t>
        </is>
      </c>
      <c r="E961" t="inlineStr">
        <is>
          <t>natuf_Kiosk_14072026_ad set_ad1</t>
        </is>
      </c>
      <c r="F961" t="inlineStr">
        <is>
          <t>Natuf</t>
        </is>
      </c>
      <c r="G961" t="inlineStr">
        <is>
          <t>Connected</t>
        </is>
      </c>
      <c r="H961" s="39" t="str">
        <f>IF(ISNUMBER(MATCH(G961,QualityStatuses,0)),"Quality Lead","Non-Quality Lead")</f>
        <v>Non-Quality Lead</v>
      </c>
      <c r="I961" t="inlineStr">
        <is>
          <t>2026-10</t>
        </is>
      </c>
      <c r="J961" t="inlineStr">
        <is>
          <t>Wk of 2026-10-19</t>
        </is>
      </c>
      <c r="K961" t="inlineStr">
        <is>
          <t>Tejaswini Tarigopula</t>
        </is>
      </c>
      <c r="L961" t="inlineStr">
        <is>
          <t>Facebook</t>
        </is>
      </c>
      <c r="M961" t="inlineStr">
        <is>
          <t>Direct (campaign tagged in CRM)</t>
        </is>
      </c>
      <c r="N961" t="inlineStr">
        <is>
          <t>6adad7dd45889c2d202a4f08</t>
        </is>
      </c>
      <c r="O961" t="n">
        <v>1</v>
      </c>
      <c r="P961" s="40">
        <f>IF(A961="Lead",IF(ISNUMBER(MATCH(G961,QualityStatuses,0)),1,0),0)</f>
        <v>0</v>
      </c>
      <c r="Q961" s="40">
        <f>IF(A961="Lead",IF(G961="New Lead",0,1),0)</f>
        <v>1</v>
      </c>
      <c r="R961" s="40">
        <f>IF(A961="Lead",IF(G961="Lost",1,0),0)</f>
        <v>0</v>
      </c>
      <c r="S961" t="n">
        <v>2</v>
      </c>
      <c r="T961" t="n">
        <v>2</v>
      </c>
      <c r="U961" t="n">
        <v>0</v>
      </c>
      <c r="V961" t="n">
        <v>0</v>
      </c>
      <c r="W961" t="n">
        <v>0</v>
      </c>
      <c r="X961" t="n">
        <v>0</v>
      </c>
      <c r="Y961">
        <f>IF(AND(A961="Lead",COUNTIF(MetaCamps,C961)&gt;0),1,0)</f>
        <v>1</v>
      </c>
      <c r="Z961">
        <f>IF(Y961=1,P961,0)</f>
        <v>0</v>
      </c>
    </row>
    <row r="962">
      <c r="A962" t="inlineStr">
        <is>
          <t>Lead</t>
        </is>
      </c>
      <c r="B962" s="39" t="str">
        <f>IFERROR(INDEX(CampTypes,MATCH(C962,CampList,0)),"Unattributed")</f>
        <v>New</v>
      </c>
      <c r="C962" t="inlineStr">
        <is>
          <t>ABO | Natuf | Leads | Unit Franchise | India | Oct26 | V1</t>
        </is>
      </c>
      <c r="D962" t="inlineStr">
        <is>
          <t>Natuf | Broad | Tier1 + Growth Cities | Oct26 | V1</t>
        </is>
      </c>
      <c r="E962" t="inlineStr">
        <is>
          <t>Natuf | Reel | Brand Ambassador | Heard Of Owning A Cafe | V1</t>
        </is>
      </c>
      <c r="F962" t="inlineStr">
        <is>
          <t>In House Natuf</t>
        </is>
      </c>
      <c r="G962" t="inlineStr">
        <is>
          <t>Attempt 2</t>
        </is>
      </c>
      <c r="H962" s="39" t="str">
        <f>IF(ISNUMBER(MATCH(G962,QualityStatuses,0)),"Quality Lead","Non-Quality Lead")</f>
        <v>Non-Quality Lead</v>
      </c>
      <c r="I962" t="inlineStr">
        <is>
          <t>2026-10</t>
        </is>
      </c>
      <c r="J962" t="inlineStr">
        <is>
          <t>Wk of 2026-10-19</t>
        </is>
      </c>
      <c r="K962" t="inlineStr">
        <is>
          <t>Tejaswini Tarigopula</t>
        </is>
      </c>
      <c r="L962" t="inlineStr">
        <is>
          <t>Facebook</t>
        </is>
      </c>
      <c r="M962" t="inlineStr">
        <is>
          <t>Direct (campaign tagged in CRM)</t>
        </is>
      </c>
      <c r="N962" t="inlineStr">
        <is>
          <t>6adad2f697c9d4355824d35a</t>
        </is>
      </c>
      <c r="O962" t="n">
        <v>1</v>
      </c>
      <c r="P962" s="40">
        <f>IF(A962="Lead",IF(ISNUMBER(MATCH(G962,QualityStatuses,0)),1,0),0)</f>
        <v>0</v>
      </c>
      <c r="Q962" s="40">
        <f>IF(A962="Lead",IF(G962="New Lead",0,1),0)</f>
        <v>1</v>
      </c>
      <c r="R962" s="40">
        <f>IF(A962="Lead",IF(G962="Lost",1,0),0)</f>
        <v>0</v>
      </c>
      <c r="S962" t="n">
        <v>2</v>
      </c>
      <c r="T962" t="n">
        <v>0</v>
      </c>
      <c r="U962" t="n">
        <v>0</v>
      </c>
      <c r="V962" t="n">
        <v>0</v>
      </c>
      <c r="W962" t="n">
        <v>0</v>
      </c>
      <c r="X962" t="n">
        <v>0</v>
      </c>
      <c r="Y962">
        <f>IF(AND(A962="Lead",COUNTIF(MetaCamps,C962)&gt;0),1,0)</f>
        <v>1</v>
      </c>
      <c r="Z962">
        <f>IF(Y962=1,P962,0)</f>
        <v>0</v>
      </c>
    </row>
    <row r="963">
      <c r="A963" t="inlineStr">
        <is>
          <t>Lead</t>
        </is>
      </c>
      <c r="B963" s="39" t="str">
        <f>IFERROR(INDEX(CampTypes,MATCH(C963,CampList,0)),"Unattributed")</f>
        <v>Old</v>
      </c>
      <c r="C963" t="inlineStr">
        <is>
          <t>E_Karan_Natuf_All_07072026</t>
        </is>
      </c>
      <c r="D963" t="inlineStr">
        <is>
          <t>E_Karan_Natuf_Sign_07072026_Adset3</t>
        </is>
      </c>
      <c r="E963" t="inlineStr">
        <is>
          <t>E_Karan_Natuf_Sign_07072026_Adset2_Ad1 – Copy</t>
        </is>
      </c>
      <c r="F963" t="inlineStr">
        <is>
          <t>Natuf</t>
        </is>
      </c>
      <c r="G963" t="inlineStr">
        <is>
          <t>Attempt 1</t>
        </is>
      </c>
      <c r="H963" s="39" t="str">
        <f>IF(ISNUMBER(MATCH(G963,QualityStatuses,0)),"Quality Lead","Non-Quality Lead")</f>
        <v>Non-Quality Lead</v>
      </c>
      <c r="I963" t="inlineStr">
        <is>
          <t>2026-10</t>
        </is>
      </c>
      <c r="J963" t="inlineStr">
        <is>
          <t>Wk of 2026-10-19</t>
        </is>
      </c>
      <c r="K963" t="inlineStr">
        <is>
          <t>Omkar Navge</t>
        </is>
      </c>
      <c r="L963" t="inlineStr">
        <is>
          <t>Facebook</t>
        </is>
      </c>
      <c r="M963" t="inlineStr">
        <is>
          <t>Direct (campaign tagged in CRM)</t>
        </is>
      </c>
      <c r="N963" t="inlineStr">
        <is>
          <t>6adad23c7ec65d35ca8c7f59</t>
        </is>
      </c>
      <c r="O963" t="n">
        <v>1</v>
      </c>
      <c r="P963" s="40">
        <f>IF(A963="Lead",IF(ISNUMBER(MATCH(G963,QualityStatuses,0)),1,0),0)</f>
        <v>0</v>
      </c>
      <c r="Q963" s="40">
        <f>IF(A963="Lead",IF(G963="New Lead",0,1),0)</f>
        <v>1</v>
      </c>
      <c r="R963" s="40">
        <f>IF(A963="Lead",IF(G963="Lost",1,0),0)</f>
        <v>0</v>
      </c>
      <c r="S963" t="n">
        <v>2</v>
      </c>
      <c r="T963" t="n">
        <v>1</v>
      </c>
      <c r="U963" t="n">
        <v>0</v>
      </c>
      <c r="V963" t="n">
        <v>0</v>
      </c>
      <c r="W963" t="n">
        <v>0</v>
      </c>
      <c r="X963" t="n">
        <v>0</v>
      </c>
      <c r="Y963">
        <f>IF(AND(A963="Lead",COUNTIF(MetaCamps,C963)&gt;0),1,0)</f>
        <v>1</v>
      </c>
      <c r="Z963">
        <f>IF(Y963=1,P963,0)</f>
        <v>0</v>
      </c>
    </row>
    <row r="964">
      <c r="A964" t="inlineStr">
        <is>
          <t>Lead</t>
        </is>
      </c>
      <c r="B964" s="39" t="str">
        <f>IFERROR(INDEX(CampTypes,MATCH(C964,CampList,0)),"Unattributed")</f>
        <v>New</v>
      </c>
      <c r="C964" t="inlineStr">
        <is>
          <t>ABO | Natuf | Leads | Unit Franchise | India | Oct26 | V1</t>
        </is>
      </c>
      <c r="D964" t="inlineStr">
        <is>
          <t>Natuf | Investors | Tier1 + Growth Cities | Oct26 | V1</t>
        </is>
      </c>
      <c r="E964" t="inlineStr">
        <is>
          <t>Natuf | Reel | Brand Ambassador | Heard Of Owning A Cafe | V1</t>
        </is>
      </c>
      <c r="F964" t="inlineStr">
        <is>
          <t>In House Natuf</t>
        </is>
      </c>
      <c r="G964" t="inlineStr">
        <is>
          <t>Attempt 1</t>
        </is>
      </c>
      <c r="H964" s="39" t="str">
        <f>IF(ISNUMBER(MATCH(G964,QualityStatuses,0)),"Quality Lead","Non-Quality Lead")</f>
        <v>Non-Quality Lead</v>
      </c>
      <c r="I964" t="inlineStr">
        <is>
          <t>2026-10</t>
        </is>
      </c>
      <c r="J964" t="inlineStr">
        <is>
          <t>Wk of 2026-10-19</t>
        </is>
      </c>
      <c r="K964" t="inlineStr">
        <is>
          <t>Omkar Navge</t>
        </is>
      </c>
      <c r="L964" t="inlineStr">
        <is>
          <t>Facebook</t>
        </is>
      </c>
      <c r="M964" t="inlineStr">
        <is>
          <t>Direct (campaign tagged in CRM)</t>
        </is>
      </c>
      <c r="N964" t="inlineStr">
        <is>
          <t>6adad2116fb395c287832197</t>
        </is>
      </c>
      <c r="O964" t="n">
        <v>1</v>
      </c>
      <c r="P964" s="40">
        <f>IF(A964="Lead",IF(ISNUMBER(MATCH(G964,QualityStatuses,0)),1,0),0)</f>
        <v>0</v>
      </c>
      <c r="Q964" s="40">
        <f>IF(A964="Lead",IF(G964="New Lead",0,1),0)</f>
        <v>1</v>
      </c>
      <c r="R964" s="40">
        <f>IF(A964="Lead",IF(G964="Lost",1,0),0)</f>
        <v>0</v>
      </c>
      <c r="S964" t="n">
        <v>1</v>
      </c>
      <c r="T964" t="n">
        <v>0</v>
      </c>
      <c r="U964" t="n">
        <v>0</v>
      </c>
      <c r="V964" t="n">
        <v>0</v>
      </c>
      <c r="W964" t="n">
        <v>0</v>
      </c>
      <c r="X964" t="n">
        <v>0</v>
      </c>
      <c r="Y964">
        <f>IF(AND(A964="Lead",COUNTIF(MetaCamps,C964)&gt;0),1,0)</f>
        <v>1</v>
      </c>
      <c r="Z964">
        <f>IF(Y964=1,P964,0)</f>
        <v>0</v>
      </c>
    </row>
    <row r="965">
      <c r="A965" t="inlineStr">
        <is>
          <t>Lead</t>
        </is>
      </c>
      <c r="B965" s="39" t="str">
        <f>IFERROR(INDEX(CampTypes,MATCH(C965,CampList,0)),"Unattributed")</f>
        <v>Old</v>
      </c>
      <c r="C965" t="inlineStr">
        <is>
          <t>natuf_Kiosk_14072026_Hindi</t>
        </is>
      </c>
      <c r="D965" t="inlineStr">
        <is>
          <t>natuf_Kiosk_09102026</t>
        </is>
      </c>
      <c r="E965" t="inlineStr">
        <is>
          <t>natuf_Kiosk_14072026_ad set_ad1</t>
        </is>
      </c>
      <c r="F965" t="inlineStr">
        <is>
          <t>Natuf</t>
        </is>
      </c>
      <c r="G965" t="inlineStr">
        <is>
          <t>Attempt 1</t>
        </is>
      </c>
      <c r="H965" s="39" t="str">
        <f>IF(ISNUMBER(MATCH(G965,QualityStatuses,0)),"Quality Lead","Non-Quality Lead")</f>
        <v>Non-Quality Lead</v>
      </c>
      <c r="I965" t="inlineStr">
        <is>
          <t>2026-10</t>
        </is>
      </c>
      <c r="J965" t="inlineStr">
        <is>
          <t>Wk of 2026-10-19</t>
        </is>
      </c>
      <c r="K965" t="inlineStr">
        <is>
          <t>Tejaswini Tarigopula</t>
        </is>
      </c>
      <c r="L965" t="inlineStr">
        <is>
          <t>Facebook</t>
        </is>
      </c>
      <c r="M965" t="inlineStr">
        <is>
          <t>Direct (campaign tagged in CRM)</t>
        </is>
      </c>
      <c r="N965" t="inlineStr">
        <is>
          <t>6adacc74befe189015b1935a</t>
        </is>
      </c>
      <c r="O965" t="n">
        <v>1</v>
      </c>
      <c r="P965" s="40">
        <f>IF(A965="Lead",IF(ISNUMBER(MATCH(G965,QualityStatuses,0)),1,0),0)</f>
        <v>0</v>
      </c>
      <c r="Q965" s="40">
        <f>IF(A965="Lead",IF(G965="New Lead",0,1),0)</f>
        <v>1</v>
      </c>
      <c r="R965" s="40">
        <f>IF(A965="Lead",IF(G965="Lost",1,0),0)</f>
        <v>0</v>
      </c>
      <c r="S965" t="n">
        <v>1</v>
      </c>
      <c r="T965" t="n">
        <v>0</v>
      </c>
      <c r="U965" t="n">
        <v>0</v>
      </c>
      <c r="V965" t="n">
        <v>0</v>
      </c>
      <c r="W965" t="n">
        <v>0</v>
      </c>
      <c r="X965" t="n">
        <v>0</v>
      </c>
      <c r="Y965">
        <f>IF(AND(A965="Lead",COUNTIF(MetaCamps,C965)&gt;0),1,0)</f>
        <v>1</v>
      </c>
      <c r="Z965">
        <f>IF(Y965=1,P965,0)</f>
        <v>0</v>
      </c>
    </row>
    <row r="966">
      <c r="A966" t="inlineStr">
        <is>
          <t>Lead</t>
        </is>
      </c>
      <c r="B966" s="39" t="str">
        <f>IFERROR(INDEX(CampTypes,MATCH(C966,CampList,0)),"Unattributed")</f>
        <v>Old</v>
      </c>
      <c r="C966" t="inlineStr">
        <is>
          <t>E_Natuf_Generic_13082026</t>
        </is>
      </c>
      <c r="D966" t="inlineStr">
        <is>
          <t>E_Natuf_Generic_13082026_Adset1</t>
        </is>
      </c>
      <c r="E966" t="inlineStr">
        <is>
          <t>E_Natuf_Generic_13082026_Adset1_Ad1</t>
        </is>
      </c>
      <c r="F966" t="inlineStr">
        <is>
          <t>Natuf</t>
        </is>
      </c>
      <c r="G966" t="inlineStr">
        <is>
          <t>Details Shared</t>
        </is>
      </c>
      <c r="H966" s="39" t="str">
        <f>IF(ISNUMBER(MATCH(G966,QualityStatuses,0)),"Quality Lead","Non-Quality Lead")</f>
        <v>Quality Lead</v>
      </c>
      <c r="I966" t="inlineStr">
        <is>
          <t>2026-10</t>
        </is>
      </c>
      <c r="J966" t="inlineStr">
        <is>
          <t>Wk of 2026-10-19</t>
        </is>
      </c>
      <c r="K966" t="inlineStr">
        <is>
          <t>Tejaswini Tarigopula</t>
        </is>
      </c>
      <c r="L966" t="inlineStr">
        <is>
          <t>Facebook</t>
        </is>
      </c>
      <c r="M966" t="inlineStr">
        <is>
          <t>Direct (campaign tagged in CRM)</t>
        </is>
      </c>
      <c r="N966" t="inlineStr">
        <is>
          <t>6adac8d2e29ce3edbec6cb31</t>
        </is>
      </c>
      <c r="O966" t="n">
        <v>1</v>
      </c>
      <c r="P966" s="40">
        <f>IF(A966="Lead",IF(ISNUMBER(MATCH(G966,QualityStatuses,0)),1,0),0)</f>
        <v>1</v>
      </c>
      <c r="Q966" s="40">
        <f>IF(A966="Lead",IF(G966="New Lead",0,1),0)</f>
        <v>1</v>
      </c>
      <c r="R966" s="40">
        <f>IF(A966="Lead",IF(G966="Lost",1,0),0)</f>
        <v>0</v>
      </c>
      <c r="S966" t="n">
        <v>1</v>
      </c>
      <c r="T966" t="n">
        <v>1</v>
      </c>
      <c r="U966" t="n">
        <v>0</v>
      </c>
      <c r="V966" t="n">
        <v>0</v>
      </c>
      <c r="W966" t="n">
        <v>0</v>
      </c>
      <c r="X966" t="n">
        <v>0</v>
      </c>
      <c r="Y966">
        <f>IF(AND(A966="Lead",COUNTIF(MetaCamps,C966)&gt;0),1,0)</f>
        <v>1</v>
      </c>
      <c r="Z966">
        <f>IF(Y966=1,P966,0)</f>
        <v>1</v>
      </c>
    </row>
    <row r="967">
      <c r="A967" t="inlineStr">
        <is>
          <t>Lead</t>
        </is>
      </c>
      <c r="B967" s="39" t="str">
        <f>IFERROR(INDEX(CampTypes,MATCH(C967,CampList,0)),"Unattributed")</f>
        <v>New</v>
      </c>
      <c r="C967" t="inlineStr">
        <is>
          <t>ABO | Natuf | Leads | Unit Franchise | India | Oct26 | V1</t>
        </is>
      </c>
      <c r="D967" t="inlineStr">
        <is>
          <t>Natuf | Business Owners | Tier1 + Growth Cities | Oct26 | V1</t>
        </is>
      </c>
      <c r="E967" t="inlineStr">
        <is>
          <t>Natuf | Reel | Brand Ambassador | Heard Of Owning A Cafe | V1</t>
        </is>
      </c>
      <c r="F967" t="inlineStr">
        <is>
          <t>In House Natuf</t>
        </is>
      </c>
      <c r="G967" t="inlineStr">
        <is>
          <t>Connected</t>
        </is>
      </c>
      <c r="H967" s="39" t="str">
        <f>IF(ISNUMBER(MATCH(G967,QualityStatuses,0)),"Quality Lead","Non-Quality Lead")</f>
        <v>Non-Quality Lead</v>
      </c>
      <c r="I967" t="inlineStr">
        <is>
          <t>2026-10</t>
        </is>
      </c>
      <c r="J967" t="inlineStr">
        <is>
          <t>Wk of 2026-10-19</t>
        </is>
      </c>
      <c r="K967" t="inlineStr">
        <is>
          <t>Tejaswini Tarigopula</t>
        </is>
      </c>
      <c r="L967" t="inlineStr">
        <is>
          <t>Facebook</t>
        </is>
      </c>
      <c r="M967" t="inlineStr">
        <is>
          <t>Direct (campaign tagged in CRM)</t>
        </is>
      </c>
      <c r="N967" t="inlineStr">
        <is>
          <t>6adac6f44a6eb72d9a73ff05</t>
        </is>
      </c>
      <c r="O967" t="n">
        <v>1</v>
      </c>
      <c r="P967" s="40">
        <f>IF(A967="Lead",IF(ISNUMBER(MATCH(G967,QualityStatuses,0)),1,0),0)</f>
        <v>0</v>
      </c>
      <c r="Q967" s="40">
        <f>IF(A967="Lead",IF(G967="New Lead",0,1),0)</f>
        <v>1</v>
      </c>
      <c r="R967" s="40">
        <f>IF(A967="Lead",IF(G967="Lost",1,0),0)</f>
        <v>0</v>
      </c>
      <c r="S967" t="n">
        <v>4</v>
      </c>
      <c r="T967" t="n">
        <v>3</v>
      </c>
      <c r="U967" t="n">
        <v>0</v>
      </c>
      <c r="V967" t="n">
        <v>0</v>
      </c>
      <c r="W967" t="n">
        <v>0</v>
      </c>
      <c r="X967" t="n">
        <v>0</v>
      </c>
      <c r="Y967">
        <f>IF(AND(A967="Lead",COUNTIF(MetaCamps,C967)&gt;0),1,0)</f>
        <v>1</v>
      </c>
      <c r="Z967">
        <f>IF(Y967=1,P967,0)</f>
        <v>0</v>
      </c>
    </row>
    <row r="968">
      <c r="A968" t="inlineStr">
        <is>
          <t>Lead</t>
        </is>
      </c>
      <c r="B968" s="39" t="str">
        <f>IFERROR(INDEX(CampTypes,MATCH(C968,CampList,0)),"Unattributed")</f>
        <v>New</v>
      </c>
      <c r="C968" t="inlineStr">
        <is>
          <t>ABO | Natuf | Leads | Unit Franchise | India | Oct26 | V1</t>
        </is>
      </c>
      <c r="D968" t="inlineStr">
        <is>
          <t>Natuf | Business Owners | Tier1 + Growth Cities | Oct26 | V1</t>
        </is>
      </c>
      <c r="E968" t="inlineStr">
        <is>
          <t>Natuf | Reel | Brand Ambassador | Heard Of Owning A Cafe | V1</t>
        </is>
      </c>
      <c r="F968" t="inlineStr">
        <is>
          <t>In House Natuf</t>
        </is>
      </c>
      <c r="G968" t="inlineStr">
        <is>
          <t>Lost</t>
        </is>
      </c>
      <c r="H968" s="39" t="str">
        <f>IF(ISNUMBER(MATCH(G968,QualityStatuses,0)),"Quality Lead","Non-Quality Lead")</f>
        <v>Non-Quality Lead</v>
      </c>
      <c r="I968" t="inlineStr">
        <is>
          <t>2026-10</t>
        </is>
      </c>
      <c r="J968" t="inlineStr">
        <is>
          <t>Wk of 2026-10-19</t>
        </is>
      </c>
      <c r="K968" t="inlineStr">
        <is>
          <t>Omkar Navge</t>
        </is>
      </c>
      <c r="L968" t="inlineStr">
        <is>
          <t>Facebook</t>
        </is>
      </c>
      <c r="M968" t="inlineStr">
        <is>
          <t>Direct (campaign tagged in CRM)</t>
        </is>
      </c>
      <c r="N968" t="inlineStr">
        <is>
          <t>6adab8b51a228ba6a5af3fe0</t>
        </is>
      </c>
      <c r="O968" t="n">
        <v>1</v>
      </c>
      <c r="P968" s="40">
        <f>IF(A968="Lead",IF(ISNUMBER(MATCH(G968,QualityStatuses,0)),1,0),0)</f>
        <v>0</v>
      </c>
      <c r="Q968" s="40">
        <f>IF(A968="Lead",IF(G968="New Lead",0,1),0)</f>
        <v>1</v>
      </c>
      <c r="R968" s="40">
        <f>IF(A968="Lead",IF(G968="Lost",1,0),0)</f>
        <v>1</v>
      </c>
      <c r="S968" t="n">
        <v>1</v>
      </c>
      <c r="T968" t="n">
        <v>0</v>
      </c>
      <c r="U968" t="n">
        <v>0</v>
      </c>
      <c r="V968" t="n">
        <v>0</v>
      </c>
      <c r="W968" t="n">
        <v>0</v>
      </c>
      <c r="X968" t="n">
        <v>0</v>
      </c>
      <c r="Y968">
        <f>IF(AND(A968="Lead",COUNTIF(MetaCamps,C968)&gt;0),1,0)</f>
        <v>1</v>
      </c>
      <c r="Z968">
        <f>IF(Y968=1,P968,0)</f>
        <v>0</v>
      </c>
    </row>
    <row r="969">
      <c r="A969" t="inlineStr">
        <is>
          <t>Lead</t>
        </is>
      </c>
      <c r="B969" s="39" t="str">
        <f>IFERROR(INDEX(CampTypes,MATCH(C969,CampList,0)),"Unattributed")</f>
        <v>Old</v>
      </c>
      <c r="C969" t="inlineStr">
        <is>
          <t>E_Karan_Natuf_All_07072026</t>
        </is>
      </c>
      <c r="D969" t="inlineStr">
        <is>
          <t>E_Karan_Natuf_Sign_07072026_Adset3</t>
        </is>
      </c>
      <c r="E969" t="inlineStr">
        <is>
          <t>E_Karan_Natuf_Sign_07072026_Adset2_Ad1</t>
        </is>
      </c>
      <c r="F969" t="inlineStr">
        <is>
          <t>Natuf</t>
        </is>
      </c>
      <c r="G969" t="inlineStr">
        <is>
          <t>Attempt 1</t>
        </is>
      </c>
      <c r="H969" s="39" t="str">
        <f>IF(ISNUMBER(MATCH(G969,QualityStatuses,0)),"Quality Lead","Non-Quality Lead")</f>
        <v>Non-Quality Lead</v>
      </c>
      <c r="I969" t="inlineStr">
        <is>
          <t>2026-10</t>
        </is>
      </c>
      <c r="J969" t="inlineStr">
        <is>
          <t>Wk of 2026-10-19</t>
        </is>
      </c>
      <c r="K969" t="inlineStr">
        <is>
          <t>Omkar Navge</t>
        </is>
      </c>
      <c r="L969" t="inlineStr">
        <is>
          <t>Facebook</t>
        </is>
      </c>
      <c r="M969" t="inlineStr">
        <is>
          <t>Direct (campaign tagged in CRM)</t>
        </is>
      </c>
      <c r="N969" t="inlineStr">
        <is>
          <t>6adaaa0de9422974a15e791a</t>
        </is>
      </c>
      <c r="O969" t="n">
        <v>1</v>
      </c>
      <c r="P969" s="40">
        <f>IF(A969="Lead",IF(ISNUMBER(MATCH(G969,QualityStatuses,0)),1,0),0)</f>
        <v>0</v>
      </c>
      <c r="Q969" s="40">
        <f>IF(A969="Lead",IF(G969="New Lead",0,1),0)</f>
        <v>1</v>
      </c>
      <c r="R969" s="40">
        <f>IF(A969="Lead",IF(G969="Lost",1,0),0)</f>
        <v>0</v>
      </c>
      <c r="S969" t="n">
        <v>1</v>
      </c>
      <c r="T969" t="n">
        <v>0</v>
      </c>
      <c r="U969" t="n">
        <v>0</v>
      </c>
      <c r="V969" t="n">
        <v>0</v>
      </c>
      <c r="W969" t="n">
        <v>0</v>
      </c>
      <c r="X969" t="n">
        <v>0</v>
      </c>
      <c r="Y969">
        <f>IF(AND(A969="Lead",COUNTIF(MetaCamps,C969)&gt;0),1,0)</f>
        <v>1</v>
      </c>
      <c r="Z969">
        <f>IF(Y969=1,P969,0)</f>
        <v>0</v>
      </c>
    </row>
    <row r="970">
      <c r="A970" t="inlineStr">
        <is>
          <t>Lead</t>
        </is>
      </c>
      <c r="B970" s="39" t="str">
        <f>IFERROR(INDEX(CampTypes,MATCH(C970,CampList,0)),"Unattributed")</f>
        <v>Old</v>
      </c>
      <c r="C970" t="inlineStr">
        <is>
          <t>E_Natuf_Generic_13082026</t>
        </is>
      </c>
      <c r="D970" t="inlineStr">
        <is>
          <t>E_Natuf_Generic_13082026_Adset1</t>
        </is>
      </c>
      <c r="E970" t="inlineStr">
        <is>
          <t>E_Natuf_Generic_13082026_Adset1_Ad1</t>
        </is>
      </c>
      <c r="F970" t="inlineStr">
        <is>
          <t>Natuf</t>
        </is>
      </c>
      <c r="G970" t="inlineStr">
        <is>
          <t>Meeting Conducted</t>
        </is>
      </c>
      <c r="H970" s="39" t="str">
        <f>IF(ISNUMBER(MATCH(G970,QualityStatuses,0)),"Quality Lead","Non-Quality Lead")</f>
        <v>Quality Lead</v>
      </c>
      <c r="I970" t="inlineStr">
        <is>
          <t>2026-10</t>
        </is>
      </c>
      <c r="J970" t="inlineStr">
        <is>
          <t>Wk of 2026-10-19</t>
        </is>
      </c>
      <c r="K970" t="inlineStr">
        <is>
          <t>Tejaswini Tarigopula</t>
        </is>
      </c>
      <c r="L970" t="inlineStr">
        <is>
          <t>Facebook</t>
        </is>
      </c>
      <c r="M970" t="inlineStr">
        <is>
          <t>Direct (campaign tagged in CRM)</t>
        </is>
      </c>
      <c r="N970" t="inlineStr">
        <is>
          <t>6adaa65ded0d9aa7b52af674</t>
        </is>
      </c>
      <c r="O970" t="n">
        <v>1</v>
      </c>
      <c r="P970" s="40">
        <f>IF(A970="Lead",IF(ISNUMBER(MATCH(G970,QualityStatuses,0)),1,0),0)</f>
        <v>1</v>
      </c>
      <c r="Q970" s="40">
        <f>IF(A970="Lead",IF(G970="New Lead",0,1),0)</f>
        <v>1</v>
      </c>
      <c r="R970" s="40">
        <f>IF(A970="Lead",IF(G970="Lost",1,0),0)</f>
        <v>0</v>
      </c>
      <c r="S970" t="n">
        <v>6</v>
      </c>
      <c r="T970" t="n">
        <v>4</v>
      </c>
      <c r="U970" t="n">
        <v>0</v>
      </c>
      <c r="V970" t="n">
        <v>0</v>
      </c>
      <c r="W970" t="n">
        <v>0</v>
      </c>
      <c r="X970" t="n">
        <v>0</v>
      </c>
      <c r="Y970">
        <f>IF(AND(A970="Lead",COUNTIF(MetaCamps,C970)&gt;0),1,0)</f>
        <v>1</v>
      </c>
      <c r="Z970">
        <f>IF(Y970=1,P970,0)</f>
        <v>1</v>
      </c>
    </row>
    <row r="971">
      <c r="A971" t="inlineStr">
        <is>
          <t>Lead</t>
        </is>
      </c>
      <c r="B971" s="39" t="str">
        <f>IFERROR(INDEX(CampTypes,MATCH(C971,CampList,0)),"Unattributed")</f>
        <v>New</v>
      </c>
      <c r="C971" t="inlineStr">
        <is>
          <t>ABO | Natuf | Leads | Unit Franchise | India | Oct26 | V1</t>
        </is>
      </c>
      <c r="D971" t="inlineStr">
        <is>
          <t>Natuf | Investors | Tier1 + Growth Cities | Oct26 | V1</t>
        </is>
      </c>
      <c r="E971" t="inlineStr">
        <is>
          <t>Natuf | Reel | Brand Ambassador | Heard Of Owning A Cafe | V1</t>
        </is>
      </c>
      <c r="F971" t="inlineStr">
        <is>
          <t>In House Natuf</t>
        </is>
      </c>
      <c r="G971" t="inlineStr">
        <is>
          <t>Details Shared</t>
        </is>
      </c>
      <c r="H971" s="39" t="str">
        <f>IF(ISNUMBER(MATCH(G971,QualityStatuses,0)),"Quality Lead","Non-Quality Lead")</f>
        <v>Quality Lead</v>
      </c>
      <c r="I971" t="inlineStr">
        <is>
          <t>2026-10</t>
        </is>
      </c>
      <c r="J971" t="inlineStr">
        <is>
          <t>Wk of 2026-10-19</t>
        </is>
      </c>
      <c r="K971" t="inlineStr">
        <is>
          <t>Omkar Navge</t>
        </is>
      </c>
      <c r="L971" t="inlineStr">
        <is>
          <t>Facebook</t>
        </is>
      </c>
      <c r="M971" t="inlineStr">
        <is>
          <t>Direct (campaign tagged in CRM)</t>
        </is>
      </c>
      <c r="N971" t="inlineStr">
        <is>
          <t>6ada983bc3fc7ba78e4063a0</t>
        </is>
      </c>
      <c r="O971" t="n">
        <v>1</v>
      </c>
      <c r="P971" s="40">
        <f>IF(A971="Lead",IF(ISNUMBER(MATCH(G971,QualityStatuses,0)),1,0),0)</f>
        <v>1</v>
      </c>
      <c r="Q971" s="40">
        <f>IF(A971="Lead",IF(G971="New Lead",0,1),0)</f>
        <v>1</v>
      </c>
      <c r="R971" s="40">
        <f>IF(A971="Lead",IF(G971="Lost",1,0),0)</f>
        <v>0</v>
      </c>
      <c r="S971" t="n">
        <v>1</v>
      </c>
      <c r="T971" t="n">
        <v>1</v>
      </c>
      <c r="U971" t="n">
        <v>0</v>
      </c>
      <c r="V971" t="n">
        <v>0</v>
      </c>
      <c r="W971" t="n">
        <v>0</v>
      </c>
      <c r="X971" t="n">
        <v>0</v>
      </c>
      <c r="Y971">
        <f>IF(AND(A971="Lead",COUNTIF(MetaCamps,C971)&gt;0),1,0)</f>
        <v>1</v>
      </c>
      <c r="Z971">
        <f>IF(Y971=1,P971,0)</f>
        <v>1</v>
      </c>
    </row>
    <row r="972">
      <c r="A972" t="inlineStr">
        <is>
          <t>Lead</t>
        </is>
      </c>
      <c r="B972" s="39" t="str">
        <f>IFERROR(INDEX(CampTypes,MATCH(C972,CampList,0)),"Unattributed")</f>
        <v>New</v>
      </c>
      <c r="C972" t="inlineStr">
        <is>
          <t>ABO | Natuf | Leads | Unit Franchise | India | Oct26 | V1</t>
        </is>
      </c>
      <c r="D972" t="inlineStr">
        <is>
          <t>Natuf | Investors | Tier1 + Growth Cities | Oct26 | V1</t>
        </is>
      </c>
      <c r="E972" t="inlineStr">
        <is>
          <t>Natuf | Reel | Brand Ambassador | Heard Of Owning A Cafe | V1</t>
        </is>
      </c>
      <c r="F972" t="inlineStr">
        <is>
          <t>In House Natuf</t>
        </is>
      </c>
      <c r="G972" t="inlineStr">
        <is>
          <t>Details Shared</t>
        </is>
      </c>
      <c r="H972" s="39" t="str">
        <f>IF(ISNUMBER(MATCH(G972,QualityStatuses,0)),"Quality Lead","Non-Quality Lead")</f>
        <v>Quality Lead</v>
      </c>
      <c r="I972" t="inlineStr">
        <is>
          <t>2026-10</t>
        </is>
      </c>
      <c r="J972" t="inlineStr">
        <is>
          <t>Wk of 2026-10-19</t>
        </is>
      </c>
      <c r="K972" t="inlineStr">
        <is>
          <t>Vikas Pathak</t>
        </is>
      </c>
      <c r="L972" t="inlineStr">
        <is>
          <t>Facebook</t>
        </is>
      </c>
      <c r="M972" t="inlineStr">
        <is>
          <t>Direct (campaign tagged in CRM)</t>
        </is>
      </c>
      <c r="N972" t="inlineStr">
        <is>
          <t>6ada8fbda0d29fa5e5856c97</t>
        </is>
      </c>
      <c r="O972" t="n">
        <v>1</v>
      </c>
      <c r="P972" s="40">
        <f>IF(A972="Lead",IF(ISNUMBER(MATCH(G972,QualityStatuses,0)),1,0),0)</f>
        <v>1</v>
      </c>
      <c r="Q972" s="40">
        <f>IF(A972="Lead",IF(G972="New Lead",0,1),0)</f>
        <v>1</v>
      </c>
      <c r="R972" s="40">
        <f>IF(A972="Lead",IF(G972="Lost",1,0),0)</f>
        <v>0</v>
      </c>
      <c r="S972" t="n">
        <v>1</v>
      </c>
      <c r="T972" t="n">
        <v>1</v>
      </c>
      <c r="U972" t="n">
        <v>0</v>
      </c>
      <c r="V972" t="n">
        <v>0</v>
      </c>
      <c r="W972" t="n">
        <v>0</v>
      </c>
      <c r="X972" t="n">
        <v>0</v>
      </c>
      <c r="Y972">
        <f>IF(AND(A972="Lead",COUNTIF(MetaCamps,C972)&gt;0),1,0)</f>
        <v>1</v>
      </c>
      <c r="Z972">
        <f>IF(Y972=1,P972,0)</f>
        <v>1</v>
      </c>
    </row>
    <row r="973">
      <c r="A973" t="inlineStr">
        <is>
          <t>Lead</t>
        </is>
      </c>
      <c r="B973" s="39" t="str">
        <f>IFERROR(INDEX(CampTypes,MATCH(C973,CampList,0)),"Unattributed")</f>
        <v>Old</v>
      </c>
      <c r="C973" t="inlineStr">
        <is>
          <t>E_Suresh_Natuf_Kiosk_07072026</t>
        </is>
      </c>
      <c r="D973" t="inlineStr">
        <is>
          <t>E_Suresh_Natuf_Kiosk_07072026_Adset5</t>
        </is>
      </c>
      <c r="E973" t="inlineStr">
        <is>
          <t>E_Hindi_Suresh_Natuf_Kiosk_07072026_Adset5_ad3 – Copy 2</t>
        </is>
      </c>
      <c r="F973" t="inlineStr">
        <is>
          <t>Natuf</t>
        </is>
      </c>
      <c r="G973" t="inlineStr">
        <is>
          <t>Attempt 1</t>
        </is>
      </c>
      <c r="H973" s="39" t="str">
        <f>IF(ISNUMBER(MATCH(G973,QualityStatuses,0)),"Quality Lead","Non-Quality Lead")</f>
        <v>Non-Quality Lead</v>
      </c>
      <c r="I973" t="inlineStr">
        <is>
          <t>2026-10</t>
        </is>
      </c>
      <c r="J973" t="inlineStr">
        <is>
          <t>Wk of 2026-10-19</t>
        </is>
      </c>
      <c r="K973" t="inlineStr">
        <is>
          <t>Omkar Navge</t>
        </is>
      </c>
      <c r="L973" t="inlineStr">
        <is>
          <t>Facebook</t>
        </is>
      </c>
      <c r="M973" t="inlineStr">
        <is>
          <t>Direct (campaign tagged in CRM)</t>
        </is>
      </c>
      <c r="N973" t="inlineStr">
        <is>
          <t>6ada8b28dd345f867733f96d</t>
        </is>
      </c>
      <c r="O973" t="n">
        <v>1</v>
      </c>
      <c r="P973" s="40">
        <f>IF(A973="Lead",IF(ISNUMBER(MATCH(G973,QualityStatuses,0)),1,0),0)</f>
        <v>0</v>
      </c>
      <c r="Q973" s="40">
        <f>IF(A973="Lead",IF(G973="New Lead",0,1),0)</f>
        <v>1</v>
      </c>
      <c r="R973" s="40">
        <f>IF(A973="Lead",IF(G973="Lost",1,0),0)</f>
        <v>0</v>
      </c>
      <c r="S973" t="n">
        <v>1</v>
      </c>
      <c r="T973" t="n">
        <v>1</v>
      </c>
      <c r="U973" t="n">
        <v>0</v>
      </c>
      <c r="V973" t="n">
        <v>0</v>
      </c>
      <c r="W973" t="n">
        <v>0</v>
      </c>
      <c r="X973" t="n">
        <v>0</v>
      </c>
      <c r="Y973">
        <f>IF(AND(A973="Lead",COUNTIF(MetaCamps,C973)&gt;0),1,0)</f>
        <v>1</v>
      </c>
      <c r="Z973">
        <f>IF(Y973=1,P973,0)</f>
        <v>0</v>
      </c>
    </row>
    <row r="974">
      <c r="A974" t="inlineStr">
        <is>
          <t>Lead</t>
        </is>
      </c>
      <c r="B974" s="39" t="str">
        <f>IFERROR(INDEX(CampTypes,MATCH(C974,CampList,0)),"Unattributed")</f>
        <v>New</v>
      </c>
      <c r="C974" t="inlineStr">
        <is>
          <t>ABO | Natuf | Leads | Unit Franchise | India | Oct26 | V1</t>
        </is>
      </c>
      <c r="D974" t="inlineStr">
        <is>
          <t>Natuf | LAL 1% | India | Jul26 | V1</t>
        </is>
      </c>
      <c r="E974" t="inlineStr">
        <is>
          <t>Natuf | Reel | Brand Ambassador | Heard Of Owning A Cafe | V1</t>
        </is>
      </c>
      <c r="F974" t="inlineStr">
        <is>
          <t>In House Natuf</t>
        </is>
      </c>
      <c r="G974" t="inlineStr">
        <is>
          <t>Details Shared</t>
        </is>
      </c>
      <c r="H974" s="39" t="str">
        <f>IF(ISNUMBER(MATCH(G974,QualityStatuses,0)),"Quality Lead","Non-Quality Lead")</f>
        <v>Quality Lead</v>
      </c>
      <c r="I974" t="inlineStr">
        <is>
          <t>2026-10</t>
        </is>
      </c>
      <c r="J974" t="inlineStr">
        <is>
          <t>Wk of 2026-10-19</t>
        </is>
      </c>
      <c r="K974" t="inlineStr">
        <is>
          <t>Omkar Navge</t>
        </is>
      </c>
      <c r="L974" t="inlineStr">
        <is>
          <t>Facebook</t>
        </is>
      </c>
      <c r="M974" t="inlineStr">
        <is>
          <t>Direct (campaign tagged in CRM)</t>
        </is>
      </c>
      <c r="N974" t="inlineStr">
        <is>
          <t>6ada887add345f867733f81a</t>
        </is>
      </c>
      <c r="O974" t="n">
        <v>1</v>
      </c>
      <c r="P974" s="40">
        <f>IF(A974="Lead",IF(ISNUMBER(MATCH(G974,QualityStatuses,0)),1,0),0)</f>
        <v>1</v>
      </c>
      <c r="Q974" s="40">
        <f>IF(A974="Lead",IF(G974="New Lead",0,1),0)</f>
        <v>1</v>
      </c>
      <c r="R974" s="40">
        <f>IF(A974="Lead",IF(G974="Lost",1,0),0)</f>
        <v>0</v>
      </c>
      <c r="S974" t="n">
        <v>1</v>
      </c>
      <c r="T974" t="n">
        <v>1</v>
      </c>
      <c r="U974" t="n">
        <v>0</v>
      </c>
      <c r="V974" t="n">
        <v>0</v>
      </c>
      <c r="W974" t="n">
        <v>0</v>
      </c>
      <c r="X974" t="n">
        <v>0</v>
      </c>
      <c r="Y974">
        <f>IF(AND(A974="Lead",COUNTIF(MetaCamps,C974)&gt;0),1,0)</f>
        <v>1</v>
      </c>
      <c r="Z974">
        <f>IF(Y974=1,P974,0)</f>
        <v>1</v>
      </c>
    </row>
    <row r="975">
      <c r="A975" t="inlineStr">
        <is>
          <t>Lead</t>
        </is>
      </c>
      <c r="B975" s="39" t="str">
        <f>IFERROR(INDEX(CampTypes,MATCH(C975,CampList,0)),"Unattributed")</f>
        <v>New</v>
      </c>
      <c r="C975" t="inlineStr">
        <is>
          <t>ABO | Natuf | Leads | Unit Franchise | India | Oct26 | V1</t>
        </is>
      </c>
      <c r="D975" t="inlineStr">
        <is>
          <t>Natuf | Investors | Tier1 + Growth Cities | Oct26 | V1</t>
        </is>
      </c>
      <c r="E975" t="inlineStr">
        <is>
          <t>Natuf | Reel | Brand Ambassador | Heard Of Owning A Cafe | V1</t>
        </is>
      </c>
      <c r="F975" t="inlineStr">
        <is>
          <t>In House Natuf</t>
        </is>
      </c>
      <c r="G975" t="inlineStr">
        <is>
          <t>Attempt 2</t>
        </is>
      </c>
      <c r="H975" s="39" t="str">
        <f>IF(ISNUMBER(MATCH(G975,QualityStatuses,0)),"Quality Lead","Non-Quality Lead")</f>
        <v>Non-Quality Lead</v>
      </c>
      <c r="I975" t="inlineStr">
        <is>
          <t>2026-10</t>
        </is>
      </c>
      <c r="J975" t="inlineStr">
        <is>
          <t>Wk of 2026-10-19</t>
        </is>
      </c>
      <c r="K975" t="inlineStr">
        <is>
          <t>Vikas Pathak</t>
        </is>
      </c>
      <c r="L975" t="inlineStr">
        <is>
          <t>Facebook</t>
        </is>
      </c>
      <c r="M975" t="inlineStr">
        <is>
          <t>Direct (campaign tagged in CRM)</t>
        </is>
      </c>
      <c r="N975" t="inlineStr">
        <is>
          <t>6ada8339bd550b44d4ca4dff</t>
        </is>
      </c>
      <c r="O975" t="n">
        <v>1</v>
      </c>
      <c r="P975" s="40">
        <f>IF(A975="Lead",IF(ISNUMBER(MATCH(G975,QualityStatuses,0)),1,0),0)</f>
        <v>0</v>
      </c>
      <c r="Q975" s="40">
        <f>IF(A975="Lead",IF(G975="New Lead",0,1),0)</f>
        <v>1</v>
      </c>
      <c r="R975" s="40">
        <f>IF(A975="Lead",IF(G975="Lost",1,0),0)</f>
        <v>0</v>
      </c>
      <c r="S975" t="n">
        <v>4</v>
      </c>
      <c r="T975" t="n">
        <v>3</v>
      </c>
      <c r="U975" t="n">
        <v>0</v>
      </c>
      <c r="V975" t="n">
        <v>0</v>
      </c>
      <c r="W975" t="n">
        <v>0</v>
      </c>
      <c r="X975" t="n">
        <v>0</v>
      </c>
      <c r="Y975">
        <f>IF(AND(A975="Lead",COUNTIF(MetaCamps,C975)&gt;0),1,0)</f>
        <v>1</v>
      </c>
      <c r="Z975">
        <f>IF(Y975=1,P975,0)</f>
        <v>0</v>
      </c>
    </row>
    <row r="976">
      <c r="A976" t="inlineStr">
        <is>
          <t>Lead</t>
        </is>
      </c>
      <c r="B976" s="39" t="str">
        <f>IFERROR(INDEX(CampTypes,MATCH(C976,CampList,0)),"Unattributed")</f>
        <v>Old</v>
      </c>
      <c r="C976" t="inlineStr">
        <is>
          <t>E_Suresh_Natuf_Kiosk_07072026</t>
        </is>
      </c>
      <c r="D976" t="inlineStr">
        <is>
          <t>E_Suresh_Natuf_Kiosk_07072026_Adset5</t>
        </is>
      </c>
      <c r="E976" t="inlineStr">
        <is>
          <t>E_Hindi_Suresh_Natuf_Kiosk_07072026_Adset5_ad3 – Copy 2</t>
        </is>
      </c>
      <c r="F976" t="inlineStr">
        <is>
          <t>Natuf</t>
        </is>
      </c>
      <c r="G976" t="inlineStr">
        <is>
          <t>Attempt 2</t>
        </is>
      </c>
      <c r="H976" s="39" t="str">
        <f>IF(ISNUMBER(MATCH(G976,QualityStatuses,0)),"Quality Lead","Non-Quality Lead")</f>
        <v>Non-Quality Lead</v>
      </c>
      <c r="I976" t="inlineStr">
        <is>
          <t>2026-10</t>
        </is>
      </c>
      <c r="J976" t="inlineStr">
        <is>
          <t>Wk of 2026-10-19</t>
        </is>
      </c>
      <c r="K976" t="inlineStr">
        <is>
          <t>Tejaswini Tarigopula</t>
        </is>
      </c>
      <c r="L976" t="inlineStr">
        <is>
          <t>Facebook</t>
        </is>
      </c>
      <c r="M976" t="inlineStr">
        <is>
          <t>Direct (campaign tagged in CRM)</t>
        </is>
      </c>
      <c r="N976" t="inlineStr">
        <is>
          <t>6ada829b53401dbd94a185d1</t>
        </is>
      </c>
      <c r="O976" t="n">
        <v>1</v>
      </c>
      <c r="P976" s="40">
        <f>IF(A976="Lead",IF(ISNUMBER(MATCH(G976,QualityStatuses,0)),1,0),0)</f>
        <v>0</v>
      </c>
      <c r="Q976" s="40">
        <f>IF(A976="Lead",IF(G976="New Lead",0,1),0)</f>
        <v>1</v>
      </c>
      <c r="R976" s="40">
        <f>IF(A976="Lead",IF(G976="Lost",1,0),0)</f>
        <v>0</v>
      </c>
      <c r="S976" t="n">
        <v>2</v>
      </c>
      <c r="T976" t="n">
        <v>0</v>
      </c>
      <c r="U976" t="n">
        <v>0</v>
      </c>
      <c r="V976" t="n">
        <v>0</v>
      </c>
      <c r="W976" t="n">
        <v>0</v>
      </c>
      <c r="X976" t="n">
        <v>0</v>
      </c>
      <c r="Y976">
        <f>IF(AND(A976="Lead",COUNTIF(MetaCamps,C976)&gt;0),1,0)</f>
        <v>1</v>
      </c>
      <c r="Z976">
        <f>IF(Y976=1,P976,0)</f>
        <v>0</v>
      </c>
    </row>
    <row r="977">
      <c r="A977" t="inlineStr">
        <is>
          <t>Lead</t>
        </is>
      </c>
      <c r="B977" s="39" t="str">
        <f>IFERROR(INDEX(CampTypes,MATCH(C977,CampList,0)),"Unattributed")</f>
        <v>New</v>
      </c>
      <c r="C977" t="inlineStr">
        <is>
          <t>ABO | Natuf | Leads | Unit Franchise | India | Oct26 | V1</t>
        </is>
      </c>
      <c r="D977" t="inlineStr">
        <is>
          <t>Natuf | Investors | Tier1 + Growth Cities | Oct26 | V1</t>
        </is>
      </c>
      <c r="E977" t="inlineStr">
        <is>
          <t>Natuf | Reel | Brand Ambassador | Heard Of Owning A Cafe | V1</t>
        </is>
      </c>
      <c r="F977" t="inlineStr">
        <is>
          <t>In House Natuf</t>
        </is>
      </c>
      <c r="G977" t="inlineStr">
        <is>
          <t>Attempt 3</t>
        </is>
      </c>
      <c r="H977" s="39" t="str">
        <f>IF(ISNUMBER(MATCH(G977,QualityStatuses,0)),"Quality Lead","Non-Quality Lead")</f>
        <v>Non-Quality Lead</v>
      </c>
      <c r="I977" t="inlineStr">
        <is>
          <t>2026-10</t>
        </is>
      </c>
      <c r="J977" t="inlineStr">
        <is>
          <t>Wk of 2026-10-19</t>
        </is>
      </c>
      <c r="K977" t="inlineStr">
        <is>
          <t>Vikas Pathak</t>
        </is>
      </c>
      <c r="L977" t="inlineStr">
        <is>
          <t>Facebook</t>
        </is>
      </c>
      <c r="M977" t="inlineStr">
        <is>
          <t>Direct (campaign tagged in CRM)</t>
        </is>
      </c>
      <c r="N977" t="inlineStr">
        <is>
          <t>6ada82161f5a7b32554a06ce</t>
        </is>
      </c>
      <c r="O977" t="n">
        <v>1</v>
      </c>
      <c r="P977" s="40">
        <f>IF(A977="Lead",IF(ISNUMBER(MATCH(G977,QualityStatuses,0)),1,0),0)</f>
        <v>0</v>
      </c>
      <c r="Q977" s="40">
        <f>IF(A977="Lead",IF(G977="New Lead",0,1),0)</f>
        <v>1</v>
      </c>
      <c r="R977" s="40">
        <f>IF(A977="Lead",IF(G977="Lost",1,0),0)</f>
        <v>0</v>
      </c>
      <c r="S977" t="n">
        <v>3</v>
      </c>
      <c r="T977" t="n">
        <v>0</v>
      </c>
      <c r="U977" t="n">
        <v>0</v>
      </c>
      <c r="V977" t="n">
        <v>0</v>
      </c>
      <c r="W977" t="n">
        <v>0</v>
      </c>
      <c r="X977" t="n">
        <v>0</v>
      </c>
      <c r="Y977">
        <f>IF(AND(A977="Lead",COUNTIF(MetaCamps,C977)&gt;0),1,0)</f>
        <v>1</v>
      </c>
      <c r="Z977">
        <f>IF(Y977=1,P977,0)</f>
        <v>0</v>
      </c>
    </row>
    <row r="978">
      <c r="A978" t="inlineStr">
        <is>
          <t>Lead</t>
        </is>
      </c>
      <c r="B978" s="39" t="str">
        <f>IFERROR(INDEX(CampTypes,MATCH(C978,CampList,0)),"Unattributed")</f>
        <v>New</v>
      </c>
      <c r="C978" t="inlineStr">
        <is>
          <t>ABO | Natuf | Leads | Unit Franchise | India | Oct26 | V1</t>
        </is>
      </c>
      <c r="D978" t="inlineStr">
        <is>
          <t>Natuf | LAL 1% | India | Jul26 | V1</t>
        </is>
      </c>
      <c r="E978" t="inlineStr">
        <is>
          <t>Natuf | Reel | Brand Ambassador | Heard Of Owning A Cafe | V1</t>
        </is>
      </c>
      <c r="F978" t="inlineStr">
        <is>
          <t>In House Natuf</t>
        </is>
      </c>
      <c r="G978" t="inlineStr">
        <is>
          <t>Details Shared</t>
        </is>
      </c>
      <c r="H978" s="39" t="str">
        <f>IF(ISNUMBER(MATCH(G978,QualityStatuses,0)),"Quality Lead","Non-Quality Lead")</f>
        <v>Quality Lead</v>
      </c>
      <c r="I978" t="inlineStr">
        <is>
          <t>2026-10</t>
        </is>
      </c>
      <c r="J978" t="inlineStr">
        <is>
          <t>Wk of 2026-10-19</t>
        </is>
      </c>
      <c r="K978" t="inlineStr">
        <is>
          <t>Omkar Navge</t>
        </is>
      </c>
      <c r="L978" t="inlineStr">
        <is>
          <t>Facebook</t>
        </is>
      </c>
      <c r="M978" t="inlineStr">
        <is>
          <t>Direct (campaign tagged in CRM)</t>
        </is>
      </c>
      <c r="N978" t="inlineStr">
        <is>
          <t>6ada7f76d8f775012e3c69ee</t>
        </is>
      </c>
      <c r="O978" t="n">
        <v>1</v>
      </c>
      <c r="P978" s="40">
        <f>IF(A978="Lead",IF(ISNUMBER(MATCH(G978,QualityStatuses,0)),1,0),0)</f>
        <v>1</v>
      </c>
      <c r="Q978" s="40">
        <f>IF(A978="Lead",IF(G978="New Lead",0,1),0)</f>
        <v>1</v>
      </c>
      <c r="R978" s="40">
        <f>IF(A978="Lead",IF(G978="Lost",1,0),0)</f>
        <v>0</v>
      </c>
      <c r="S978" t="n">
        <v>2</v>
      </c>
      <c r="T978" t="n">
        <v>2</v>
      </c>
      <c r="U978" t="n">
        <v>0</v>
      </c>
      <c r="V978" t="n">
        <v>0</v>
      </c>
      <c r="W978" t="n">
        <v>0</v>
      </c>
      <c r="X978" t="n">
        <v>0</v>
      </c>
      <c r="Y978">
        <f>IF(AND(A978="Lead",COUNTIF(MetaCamps,C978)&gt;0),1,0)</f>
        <v>1</v>
      </c>
      <c r="Z978">
        <f>IF(Y978=1,P978,0)</f>
        <v>1</v>
      </c>
    </row>
    <row r="979">
      <c r="A979" t="inlineStr">
        <is>
          <t>Lead</t>
        </is>
      </c>
      <c r="B979" s="39" t="str">
        <f>IFERROR(INDEX(CampTypes,MATCH(C979,CampList,0)),"Unattributed")</f>
        <v>Old</v>
      </c>
      <c r="C979" t="inlineStr">
        <is>
          <t>E_Karan_Natuf_All_07072026</t>
        </is>
      </c>
      <c r="D979" t="inlineStr">
        <is>
          <t>E_Karan_Natuf_Sign_07072026_Adset3</t>
        </is>
      </c>
      <c r="E979" t="inlineStr">
        <is>
          <t>E_Karan_Natuf_Sign_07072026_Adset2_Ad1</t>
        </is>
      </c>
      <c r="F979" t="inlineStr">
        <is>
          <t>Natuf</t>
        </is>
      </c>
      <c r="G979" t="inlineStr">
        <is>
          <t>Attempt 1</t>
        </is>
      </c>
      <c r="H979" s="39" t="str">
        <f>IF(ISNUMBER(MATCH(G979,QualityStatuses,0)),"Quality Lead","Non-Quality Lead")</f>
        <v>Non-Quality Lead</v>
      </c>
      <c r="I979" t="inlineStr">
        <is>
          <t>2026-10</t>
        </is>
      </c>
      <c r="J979" t="inlineStr">
        <is>
          <t>Wk of 2026-10-19</t>
        </is>
      </c>
      <c r="K979" t="inlineStr">
        <is>
          <t>Omkar Navge</t>
        </is>
      </c>
      <c r="L979" t="inlineStr">
        <is>
          <t>Facebook</t>
        </is>
      </c>
      <c r="M979" t="inlineStr">
        <is>
          <t>Direct (campaign tagged in CRM)</t>
        </is>
      </c>
      <c r="N979" t="inlineStr">
        <is>
          <t>6ada7c9954866ae46929d46f</t>
        </is>
      </c>
      <c r="O979" t="n">
        <v>1</v>
      </c>
      <c r="P979" s="40">
        <f>IF(A979="Lead",IF(ISNUMBER(MATCH(G979,QualityStatuses,0)),1,0),0)</f>
        <v>0</v>
      </c>
      <c r="Q979" s="40">
        <f>IF(A979="Lead",IF(G979="New Lead",0,1),0)</f>
        <v>1</v>
      </c>
      <c r="R979" s="40">
        <f>IF(A979="Lead",IF(G979="Lost",1,0),0)</f>
        <v>0</v>
      </c>
      <c r="S979" t="n">
        <v>1</v>
      </c>
      <c r="T979" t="n">
        <v>0</v>
      </c>
      <c r="U979" t="n">
        <v>0</v>
      </c>
      <c r="V979" t="n">
        <v>0</v>
      </c>
      <c r="W979" t="n">
        <v>0</v>
      </c>
      <c r="X979" t="n">
        <v>0</v>
      </c>
      <c r="Y979">
        <f>IF(AND(A979="Lead",COUNTIF(MetaCamps,C979)&gt;0),1,0)</f>
        <v>1</v>
      </c>
      <c r="Z979">
        <f>IF(Y979=1,P979,0)</f>
        <v>0</v>
      </c>
    </row>
    <row r="980">
      <c r="A980" t="inlineStr">
        <is>
          <t>Lead</t>
        </is>
      </c>
      <c r="B980" s="39" t="str">
        <f>IFERROR(INDEX(CampTypes,MATCH(C980,CampList,0)),"Unattributed")</f>
        <v>Old</v>
      </c>
      <c r="C980" t="inlineStr">
        <is>
          <t>natuf_Kiosk_14072026_Hindi</t>
        </is>
      </c>
      <c r="D980" t="inlineStr">
        <is>
          <t>natuf_Kiosk_09102026</t>
        </is>
      </c>
      <c r="E980" t="inlineStr">
        <is>
          <t>natuf_Kiosk_14072026_ad set_ad1</t>
        </is>
      </c>
      <c r="F980" t="inlineStr">
        <is>
          <t>Natuf</t>
        </is>
      </c>
      <c r="G980" t="inlineStr">
        <is>
          <t>Lost</t>
        </is>
      </c>
      <c r="H980" s="39" t="str">
        <f>IF(ISNUMBER(MATCH(G980,QualityStatuses,0)),"Quality Lead","Non-Quality Lead")</f>
        <v>Non-Quality Lead</v>
      </c>
      <c r="I980" t="inlineStr">
        <is>
          <t>2026-10</t>
        </is>
      </c>
      <c r="J980" t="inlineStr">
        <is>
          <t>Wk of 2026-10-19</t>
        </is>
      </c>
      <c r="K980" t="inlineStr">
        <is>
          <t>Tejaswini Tarigopula</t>
        </is>
      </c>
      <c r="L980" t="inlineStr">
        <is>
          <t>Facebook</t>
        </is>
      </c>
      <c r="M980" t="inlineStr">
        <is>
          <t>Direct (campaign tagged in CRM)</t>
        </is>
      </c>
      <c r="N980" t="inlineStr">
        <is>
          <t>6ada7ace8c86997a21ba6611</t>
        </is>
      </c>
      <c r="O980" t="n">
        <v>1</v>
      </c>
      <c r="P980" s="40">
        <f>IF(A980="Lead",IF(ISNUMBER(MATCH(G980,QualityStatuses,0)),1,0),0)</f>
        <v>0</v>
      </c>
      <c r="Q980" s="40">
        <f>IF(A980="Lead",IF(G980="New Lead",0,1),0)</f>
        <v>1</v>
      </c>
      <c r="R980" s="40">
        <f>IF(A980="Lead",IF(G980="Lost",1,0),0)</f>
        <v>1</v>
      </c>
      <c r="S980" t="n">
        <v>1</v>
      </c>
      <c r="T980" t="n">
        <v>1</v>
      </c>
      <c r="U980" t="n">
        <v>0</v>
      </c>
      <c r="V980" t="n">
        <v>0</v>
      </c>
      <c r="W980" t="n">
        <v>0</v>
      </c>
      <c r="X980" t="n">
        <v>0</v>
      </c>
      <c r="Y980">
        <f>IF(AND(A980="Lead",COUNTIF(MetaCamps,C980)&gt;0),1,0)</f>
        <v>1</v>
      </c>
      <c r="Z980">
        <f>IF(Y980=1,P980,0)</f>
        <v>0</v>
      </c>
    </row>
    <row r="981">
      <c r="A981" t="inlineStr">
        <is>
          <t>Lead</t>
        </is>
      </c>
      <c r="B981" s="39" t="str">
        <f>IFERROR(INDEX(CampTypes,MATCH(C981,CampList,0)),"Unattributed")</f>
        <v>New</v>
      </c>
      <c r="C981" t="inlineStr">
        <is>
          <t>ABO | Natuf | Leads | Unit Franchise | India | Oct26 | V1</t>
        </is>
      </c>
      <c r="D981" t="inlineStr">
        <is>
          <t>Natuf | LAL 1% | India | Jul26 | V1</t>
        </is>
      </c>
      <c r="E981" t="inlineStr">
        <is>
          <t>Natuf | Reel | Brand Ambassador | Heard Of Owning A Cafe | V1</t>
        </is>
      </c>
      <c r="F981" t="inlineStr">
        <is>
          <t>In House Natuf</t>
        </is>
      </c>
      <c r="G981" t="inlineStr">
        <is>
          <t>New Lead</t>
        </is>
      </c>
      <c r="H981" s="39" t="str">
        <f>IF(ISNUMBER(MATCH(G981,QualityStatuses,0)),"Quality Lead","Non-Quality Lead")</f>
        <v>Non-Quality Lead</v>
      </c>
      <c r="I981" t="inlineStr">
        <is>
          <t>2026-10</t>
        </is>
      </c>
      <c r="J981" t="inlineStr">
        <is>
          <t>Wk of 2026-10-19</t>
        </is>
      </c>
      <c r="K981" t="inlineStr">
        <is>
          <t>Tejaswini Tarigopula</t>
        </is>
      </c>
      <c r="L981" t="inlineStr">
        <is>
          <t>Facebook</t>
        </is>
      </c>
      <c r="M981" t="inlineStr">
        <is>
          <t>Direct (campaign tagged in CRM)</t>
        </is>
      </c>
      <c r="N981" t="inlineStr">
        <is>
          <t>6ada700f3a3664ebfb0cc614</t>
        </is>
      </c>
      <c r="O981" t="n">
        <v>1</v>
      </c>
      <c r="P981" s="40">
        <f>IF(A981="Lead",IF(ISNUMBER(MATCH(G981,QualityStatuses,0)),1,0),0)</f>
        <v>0</v>
      </c>
      <c r="Q981" s="40">
        <f>IF(A981="Lead",IF(G981="New Lead",0,1),0)</f>
        <v>0</v>
      </c>
      <c r="R981" s="40">
        <f>IF(A981="Lead",IF(G981="Lost",1,0),0)</f>
        <v>0</v>
      </c>
      <c r="S981" t="n">
        <v>0</v>
      </c>
      <c r="T981" t="n">
        <v>0</v>
      </c>
      <c r="U981" t="n">
        <v>0</v>
      </c>
      <c r="V981" t="n">
        <v>0</v>
      </c>
      <c r="W981" t="n">
        <v>0</v>
      </c>
      <c r="X981" t="n">
        <v>0</v>
      </c>
      <c r="Y981">
        <f>IF(AND(A981="Lead",COUNTIF(MetaCamps,C981)&gt;0),1,0)</f>
        <v>1</v>
      </c>
      <c r="Z981">
        <f>IF(Y981=1,P981,0)</f>
        <v>0</v>
      </c>
    </row>
    <row r="982">
      <c r="A982" t="inlineStr">
        <is>
          <t>Lead</t>
        </is>
      </c>
      <c r="B982" s="39" t="str">
        <f>IFERROR(INDEX(CampTypes,MATCH(C982,CampList,0)),"Unattributed")</f>
        <v>New</v>
      </c>
      <c r="C982" t="inlineStr">
        <is>
          <t>ABO | Natuf | Leads | Unit Franchise | India | Oct26 | V1</t>
        </is>
      </c>
      <c r="D982" t="inlineStr">
        <is>
          <t>Natuf | LAL 1% | India | Jul26 | V1</t>
        </is>
      </c>
      <c r="E982" t="inlineStr">
        <is>
          <t>Natuf | Reel | Brand Ambassador | Heard Of Owning A Cafe | V1</t>
        </is>
      </c>
      <c r="F982" t="inlineStr">
        <is>
          <t>In House Natuf</t>
        </is>
      </c>
      <c r="G982" t="inlineStr">
        <is>
          <t>Attempt 1</t>
        </is>
      </c>
      <c r="H982" s="39" t="str">
        <f>IF(ISNUMBER(MATCH(G982,QualityStatuses,0)),"Quality Lead","Non-Quality Lead")</f>
        <v>Non-Quality Lead</v>
      </c>
      <c r="I982" t="inlineStr">
        <is>
          <t>2026-10</t>
        </is>
      </c>
      <c r="J982" t="inlineStr">
        <is>
          <t>Wk of 2026-10-19</t>
        </is>
      </c>
      <c r="K982" t="inlineStr">
        <is>
          <t>Omkar Navge</t>
        </is>
      </c>
      <c r="L982" t="inlineStr">
        <is>
          <t>Facebook</t>
        </is>
      </c>
      <c r="M982" t="inlineStr">
        <is>
          <t>Direct (campaign tagged in CRM)</t>
        </is>
      </c>
      <c r="N982" t="inlineStr">
        <is>
          <t>6ada6de68ef255f4d240111d</t>
        </is>
      </c>
      <c r="O982" t="n">
        <v>1</v>
      </c>
      <c r="P982" s="40">
        <f>IF(A982="Lead",IF(ISNUMBER(MATCH(G982,QualityStatuses,0)),1,0),0)</f>
        <v>0</v>
      </c>
      <c r="Q982" s="40">
        <f>IF(A982="Lead",IF(G982="New Lead",0,1),0)</f>
        <v>1</v>
      </c>
      <c r="R982" s="40">
        <f>IF(A982="Lead",IF(G982="Lost",1,0),0)</f>
        <v>0</v>
      </c>
      <c r="S982" t="n">
        <v>2</v>
      </c>
      <c r="T982" t="n">
        <v>0</v>
      </c>
      <c r="U982" t="n">
        <v>0</v>
      </c>
      <c r="V982" t="n">
        <v>0</v>
      </c>
      <c r="W982" t="n">
        <v>0</v>
      </c>
      <c r="X982" t="n">
        <v>0</v>
      </c>
      <c r="Y982">
        <f>IF(AND(A982="Lead",COUNTIF(MetaCamps,C982)&gt;0),1,0)</f>
        <v>1</v>
      </c>
      <c r="Z982">
        <f>IF(Y982=1,P982,0)</f>
        <v>0</v>
      </c>
    </row>
    <row r="983">
      <c r="A983" t="inlineStr">
        <is>
          <t>Lead</t>
        </is>
      </c>
      <c r="B983" s="39" t="str">
        <f>IFERROR(INDEX(CampTypes,MATCH(C983,CampList,0)),"Unattributed")</f>
        <v>New</v>
      </c>
      <c r="C983" t="inlineStr">
        <is>
          <t>ABO | Natuf | Leads | Unit Franchise | India | Oct26 | V1</t>
        </is>
      </c>
      <c r="D983" t="inlineStr">
        <is>
          <t>Natuf | Broad | Tier1 + Growth Cities | Oct26 | V1</t>
        </is>
      </c>
      <c r="E983" t="inlineStr">
        <is>
          <t>Natuf | Reel | Brand Ambassador | Heard Of Owning A Cafe | V1</t>
        </is>
      </c>
      <c r="F983" t="inlineStr">
        <is>
          <t>In House Natuf</t>
        </is>
      </c>
      <c r="G983" t="inlineStr">
        <is>
          <t>Attempt 1</t>
        </is>
      </c>
      <c r="H983" s="39" t="str">
        <f>IF(ISNUMBER(MATCH(G983,QualityStatuses,0)),"Quality Lead","Non-Quality Lead")</f>
        <v>Non-Quality Lead</v>
      </c>
      <c r="I983" t="inlineStr">
        <is>
          <t>2026-10</t>
        </is>
      </c>
      <c r="J983" t="inlineStr">
        <is>
          <t>Wk of 2026-10-19</t>
        </is>
      </c>
      <c r="K983" t="inlineStr">
        <is>
          <t>Omkar Navge</t>
        </is>
      </c>
      <c r="L983" t="inlineStr">
        <is>
          <t>Facebook</t>
        </is>
      </c>
      <c r="M983" t="inlineStr">
        <is>
          <t>Direct (campaign tagged in CRM)</t>
        </is>
      </c>
      <c r="N983" t="inlineStr">
        <is>
          <t>6ada6c82ab232c2a43eecb3e</t>
        </is>
      </c>
      <c r="O983" t="n">
        <v>1</v>
      </c>
      <c r="P983" s="40">
        <f>IF(A983="Lead",IF(ISNUMBER(MATCH(G983,QualityStatuses,0)),1,0),0)</f>
        <v>0</v>
      </c>
      <c r="Q983" s="40">
        <f>IF(A983="Lead",IF(G983="New Lead",0,1),0)</f>
        <v>1</v>
      </c>
      <c r="R983" s="40">
        <f>IF(A983="Lead",IF(G983="Lost",1,0),0)</f>
        <v>0</v>
      </c>
      <c r="S983" t="n">
        <v>1</v>
      </c>
      <c r="T983" t="n">
        <v>0</v>
      </c>
      <c r="U983" t="n">
        <v>0</v>
      </c>
      <c r="V983" t="n">
        <v>0</v>
      </c>
      <c r="W983" t="n">
        <v>0</v>
      </c>
      <c r="X983" t="n">
        <v>0</v>
      </c>
      <c r="Y983">
        <f>IF(AND(A983="Lead",COUNTIF(MetaCamps,C983)&gt;0),1,0)</f>
        <v>1</v>
      </c>
      <c r="Z983">
        <f>IF(Y983=1,P983,0)</f>
        <v>0</v>
      </c>
    </row>
    <row r="984">
      <c r="A984" t="inlineStr">
        <is>
          <t>Lead</t>
        </is>
      </c>
      <c r="B984" s="39" t="str">
        <f>IFERROR(INDEX(CampTypes,MATCH(C984,CampList,0)),"Unattributed")</f>
        <v>New</v>
      </c>
      <c r="C984" t="inlineStr">
        <is>
          <t>ABO | Natuf | Leads | Unit Franchise | India | Oct26 | V1</t>
        </is>
      </c>
      <c r="D984" t="inlineStr">
        <is>
          <t>Natuf | Business Owners | Tier1 + Growth Cities | Oct26 | V1</t>
        </is>
      </c>
      <c r="E984" t="inlineStr">
        <is>
          <t>Natuf | Reel | Brand Ambassador | Heard Of Owning A Cafe | V1</t>
        </is>
      </c>
      <c r="F984" t="inlineStr">
        <is>
          <t>In House Natuf</t>
        </is>
      </c>
      <c r="G984" t="inlineStr">
        <is>
          <t>Attempt 1</t>
        </is>
      </c>
      <c r="H984" s="39" t="str">
        <f>IF(ISNUMBER(MATCH(G984,QualityStatuses,0)),"Quality Lead","Non-Quality Lead")</f>
        <v>Non-Quality Lead</v>
      </c>
      <c r="I984" t="inlineStr">
        <is>
          <t>2026-10</t>
        </is>
      </c>
      <c r="J984" t="inlineStr">
        <is>
          <t>Wk of 2026-10-19</t>
        </is>
      </c>
      <c r="K984" t="inlineStr">
        <is>
          <t>Tejaswini Tarigopula</t>
        </is>
      </c>
      <c r="L984" t="inlineStr">
        <is>
          <t>Facebook</t>
        </is>
      </c>
      <c r="M984" t="inlineStr">
        <is>
          <t>Direct (campaign tagged in CRM)</t>
        </is>
      </c>
      <c r="N984" t="inlineStr">
        <is>
          <t>6ada676471ba493b342c0e74</t>
        </is>
      </c>
      <c r="O984" t="n">
        <v>1</v>
      </c>
      <c r="P984" s="40">
        <f>IF(A984="Lead",IF(ISNUMBER(MATCH(G984,QualityStatuses,0)),1,0),0)</f>
        <v>0</v>
      </c>
      <c r="Q984" s="40">
        <f>IF(A984="Lead",IF(G984="New Lead",0,1),0)</f>
        <v>1</v>
      </c>
      <c r="R984" s="40">
        <f>IF(A984="Lead",IF(G984="Lost",1,0),0)</f>
        <v>0</v>
      </c>
      <c r="S984" t="n">
        <v>1</v>
      </c>
      <c r="T984" t="n">
        <v>1</v>
      </c>
      <c r="U984" t="n">
        <v>0</v>
      </c>
      <c r="V984" t="n">
        <v>0</v>
      </c>
      <c r="W984" t="n">
        <v>0</v>
      </c>
      <c r="X984" t="n">
        <v>0</v>
      </c>
      <c r="Y984">
        <f>IF(AND(A984="Lead",COUNTIF(MetaCamps,C984)&gt;0),1,0)</f>
        <v>1</v>
      </c>
      <c r="Z984">
        <f>IF(Y984=1,P984,0)</f>
        <v>0</v>
      </c>
    </row>
    <row r="985">
      <c r="A985" t="inlineStr">
        <is>
          <t>Lead</t>
        </is>
      </c>
      <c r="B985" s="39" t="str">
        <f>IFERROR(INDEX(CampTypes,MATCH(C985,CampList,0)),"Unattributed")</f>
        <v>New</v>
      </c>
      <c r="C985" t="inlineStr">
        <is>
          <t>ABO | Natuf | Leads | Unit Franchise | India | Oct26 | V1</t>
        </is>
      </c>
      <c r="D985" t="inlineStr">
        <is>
          <t>Natuf | Business Owners | Tier1 + Growth Cities | Oct26 | V1</t>
        </is>
      </c>
      <c r="E985" t="inlineStr">
        <is>
          <t>Natuf | Reel | Brand Ambassador | Heard Of Owning A Cafe | V1</t>
        </is>
      </c>
      <c r="F985" t="inlineStr">
        <is>
          <t>In House Natuf</t>
        </is>
      </c>
      <c r="G985" t="inlineStr">
        <is>
          <t>Attempt 1</t>
        </is>
      </c>
      <c r="H985" s="39" t="str">
        <f>IF(ISNUMBER(MATCH(G985,QualityStatuses,0)),"Quality Lead","Non-Quality Lead")</f>
        <v>Non-Quality Lead</v>
      </c>
      <c r="I985" t="inlineStr">
        <is>
          <t>2026-10</t>
        </is>
      </c>
      <c r="J985" t="inlineStr">
        <is>
          <t>Wk of 2026-10-19</t>
        </is>
      </c>
      <c r="K985" t="inlineStr">
        <is>
          <t>Omkar Navge</t>
        </is>
      </c>
      <c r="L985" t="inlineStr">
        <is>
          <t>Facebook</t>
        </is>
      </c>
      <c r="M985" t="inlineStr">
        <is>
          <t>Direct (campaign tagged in CRM)</t>
        </is>
      </c>
      <c r="N985" t="inlineStr">
        <is>
          <t>6ada65829f4859d779779cd7</t>
        </is>
      </c>
      <c r="O985" t="n">
        <v>1</v>
      </c>
      <c r="P985" s="40">
        <f>IF(A985="Lead",IF(ISNUMBER(MATCH(G985,QualityStatuses,0)),1,0),0)</f>
        <v>0</v>
      </c>
      <c r="Q985" s="40">
        <f>IF(A985="Lead",IF(G985="New Lead",0,1),0)</f>
        <v>1</v>
      </c>
      <c r="R985" s="40">
        <f>IF(A985="Lead",IF(G985="Lost",1,0),0)</f>
        <v>0</v>
      </c>
      <c r="S985" t="n">
        <v>1</v>
      </c>
      <c r="T985" t="n">
        <v>0</v>
      </c>
      <c r="U985" t="n">
        <v>0</v>
      </c>
      <c r="V985" t="n">
        <v>0</v>
      </c>
      <c r="W985" t="n">
        <v>0</v>
      </c>
      <c r="X985" t="n">
        <v>0</v>
      </c>
      <c r="Y985">
        <f>IF(AND(A985="Lead",COUNTIF(MetaCamps,C985)&gt;0),1,0)</f>
        <v>1</v>
      </c>
      <c r="Z985">
        <f>IF(Y985=1,P985,0)</f>
        <v>0</v>
      </c>
    </row>
    <row r="986">
      <c r="A986" t="inlineStr">
        <is>
          <t>Lead</t>
        </is>
      </c>
      <c r="B986" s="39" t="str">
        <f>IFERROR(INDEX(CampTypes,MATCH(C986,CampList,0)),"Unattributed")</f>
        <v>New</v>
      </c>
      <c r="C986" t="inlineStr">
        <is>
          <t>ABO | Natuf | Leads | Unit Franchise | India | Oct26 | V1</t>
        </is>
      </c>
      <c r="D986" t="inlineStr">
        <is>
          <t>Natuf | LAL 1% | India | Jul26 | V1</t>
        </is>
      </c>
      <c r="E986" t="inlineStr">
        <is>
          <t>Natuf | Reel | Brand Ambassador | Heard Of Owning A Cafe | V1</t>
        </is>
      </c>
      <c r="F986" t="inlineStr">
        <is>
          <t>In House Natuf</t>
        </is>
      </c>
      <c r="G986" t="inlineStr">
        <is>
          <t>Attempt 1</t>
        </is>
      </c>
      <c r="H986" s="39" t="str">
        <f>IF(ISNUMBER(MATCH(G986,QualityStatuses,0)),"Quality Lead","Non-Quality Lead")</f>
        <v>Non-Quality Lead</v>
      </c>
      <c r="I986" t="inlineStr">
        <is>
          <t>2026-10</t>
        </is>
      </c>
      <c r="J986" t="inlineStr">
        <is>
          <t>Wk of 2026-10-19</t>
        </is>
      </c>
      <c r="K986" t="inlineStr">
        <is>
          <t>Tejaswini Tarigopula</t>
        </is>
      </c>
      <c r="L986" t="inlineStr">
        <is>
          <t>Facebook</t>
        </is>
      </c>
      <c r="M986" t="inlineStr">
        <is>
          <t>Direct (campaign tagged in CRM)</t>
        </is>
      </c>
      <c r="N986" t="inlineStr">
        <is>
          <t>6ada63ca2fdeee4402310ee6</t>
        </is>
      </c>
      <c r="O986" t="n">
        <v>1</v>
      </c>
      <c r="P986" s="40">
        <f>IF(A986="Lead",IF(ISNUMBER(MATCH(G986,QualityStatuses,0)),1,0),0)</f>
        <v>0</v>
      </c>
      <c r="Q986" s="40">
        <f>IF(A986="Lead",IF(G986="New Lead",0,1),0)</f>
        <v>1</v>
      </c>
      <c r="R986" s="40">
        <f>IF(A986="Lead",IF(G986="Lost",1,0),0)</f>
        <v>0</v>
      </c>
      <c r="S986" t="n">
        <v>1</v>
      </c>
      <c r="T986" t="n">
        <v>0</v>
      </c>
      <c r="U986" t="n">
        <v>0</v>
      </c>
      <c r="V986" t="n">
        <v>0</v>
      </c>
      <c r="W986" t="n">
        <v>0</v>
      </c>
      <c r="X986" t="n">
        <v>0</v>
      </c>
      <c r="Y986">
        <f>IF(AND(A986="Lead",COUNTIF(MetaCamps,C986)&gt;0),1,0)</f>
        <v>1</v>
      </c>
      <c r="Z986">
        <f>IF(Y986=1,P986,0)</f>
        <v>0</v>
      </c>
    </row>
    <row r="987">
      <c r="A987" t="inlineStr">
        <is>
          <t>Lead</t>
        </is>
      </c>
      <c r="B987" s="39" t="str">
        <f>IFERROR(INDEX(CampTypes,MATCH(C987,CampList,0)),"Unattributed")</f>
        <v>New</v>
      </c>
      <c r="C987" t="inlineStr">
        <is>
          <t>ABO | Natuf | Leads | Unit Franchise | India | Oct26 | V1</t>
        </is>
      </c>
      <c r="D987" t="inlineStr">
        <is>
          <t>Natuf | LAL 1% | India | Jul26 | V1</t>
        </is>
      </c>
      <c r="E987" t="inlineStr">
        <is>
          <t>Natuf | Reel | Brand Ambassador | Heard Of Owning A Cafe | V1</t>
        </is>
      </c>
      <c r="F987" t="inlineStr">
        <is>
          <t>In House Natuf</t>
        </is>
      </c>
      <c r="G987" t="inlineStr">
        <is>
          <t>Attempt 2</t>
        </is>
      </c>
      <c r="H987" s="39" t="str">
        <f>IF(ISNUMBER(MATCH(G987,QualityStatuses,0)),"Quality Lead","Non-Quality Lead")</f>
        <v>Non-Quality Lead</v>
      </c>
      <c r="I987" t="inlineStr">
        <is>
          <t>2026-10</t>
        </is>
      </c>
      <c r="J987" t="inlineStr">
        <is>
          <t>Wk of 2026-10-19</t>
        </is>
      </c>
      <c r="K987" t="inlineStr">
        <is>
          <t>Tejaswini Tarigopula</t>
        </is>
      </c>
      <c r="L987" t="inlineStr">
        <is>
          <t>Facebook</t>
        </is>
      </c>
      <c r="M987" t="inlineStr">
        <is>
          <t>Direct (campaign tagged in CRM)</t>
        </is>
      </c>
      <c r="N987" t="inlineStr">
        <is>
          <t>6ada6250a1f31286ff4e6057</t>
        </is>
      </c>
      <c r="O987" t="n">
        <v>1</v>
      </c>
      <c r="P987" s="40">
        <f>IF(A987="Lead",IF(ISNUMBER(MATCH(G987,QualityStatuses,0)),1,0),0)</f>
        <v>0</v>
      </c>
      <c r="Q987" s="40">
        <f>IF(A987="Lead",IF(G987="New Lead",0,1),0)</f>
        <v>1</v>
      </c>
      <c r="R987" s="40">
        <f>IF(A987="Lead",IF(G987="Lost",1,0),0)</f>
        <v>0</v>
      </c>
      <c r="S987" t="n">
        <v>2</v>
      </c>
      <c r="T987" t="n">
        <v>1</v>
      </c>
      <c r="U987" t="n">
        <v>0</v>
      </c>
      <c r="V987" t="n">
        <v>0</v>
      </c>
      <c r="W987" t="n">
        <v>0</v>
      </c>
      <c r="X987" t="n">
        <v>0</v>
      </c>
      <c r="Y987">
        <f>IF(AND(A987="Lead",COUNTIF(MetaCamps,C987)&gt;0),1,0)</f>
        <v>1</v>
      </c>
      <c r="Z987">
        <f>IF(Y987=1,P987,0)</f>
        <v>0</v>
      </c>
    </row>
    <row r="988">
      <c r="A988" t="inlineStr">
        <is>
          <t>Lead</t>
        </is>
      </c>
      <c r="B988" s="39" t="str">
        <f>IFERROR(INDEX(CampTypes,MATCH(C988,CampList,0)),"Unattributed")</f>
        <v>Old</v>
      </c>
      <c r="C988" t="inlineStr">
        <is>
          <t>E_Natuf_Generic_13082026</t>
        </is>
      </c>
      <c r="D988" t="inlineStr">
        <is>
          <t>E_Natuf_Generic_13082026_Adset1</t>
        </is>
      </c>
      <c r="E988" t="inlineStr">
        <is>
          <t>E_Natuf_Generic_13082026_Adset1_Ad1</t>
        </is>
      </c>
      <c r="F988" t="inlineStr">
        <is>
          <t>Natuf</t>
        </is>
      </c>
      <c r="G988" t="inlineStr">
        <is>
          <t>New Lead</t>
        </is>
      </c>
      <c r="H988" s="39" t="str">
        <f>IF(ISNUMBER(MATCH(G988,QualityStatuses,0)),"Quality Lead","Non-Quality Lead")</f>
        <v>Non-Quality Lead</v>
      </c>
      <c r="I988" t="inlineStr">
        <is>
          <t>2026-10</t>
        </is>
      </c>
      <c r="J988" t="inlineStr">
        <is>
          <t>Wk of 2026-10-19</t>
        </is>
      </c>
      <c r="K988" t="inlineStr">
        <is>
          <t>(Unassigned)</t>
        </is>
      </c>
      <c r="L988" t="inlineStr">
        <is>
          <t>Facebook</t>
        </is>
      </c>
      <c r="M988" t="inlineStr">
        <is>
          <t>Direct (campaign tagged in CRM)</t>
        </is>
      </c>
      <c r="N988" t="inlineStr">
        <is>
          <t>6ada614d2d2e831a8e2f309a</t>
        </is>
      </c>
      <c r="O988" t="n">
        <v>1</v>
      </c>
      <c r="P988" s="40">
        <f>IF(A988="Lead",IF(ISNUMBER(MATCH(G988,QualityStatuses,0)),1,0),0)</f>
        <v>0</v>
      </c>
      <c r="Q988" s="40">
        <f>IF(A988="Lead",IF(G988="New Lead",0,1),0)</f>
        <v>0</v>
      </c>
      <c r="R988" s="40">
        <f>IF(A988="Lead",IF(G988="Lost",1,0),0)</f>
        <v>0</v>
      </c>
      <c r="S988" t="n">
        <v>0</v>
      </c>
      <c r="T988" t="n">
        <v>0</v>
      </c>
      <c r="U988" t="n">
        <v>0</v>
      </c>
      <c r="V988" t="n">
        <v>0</v>
      </c>
      <c r="W988" t="n">
        <v>0</v>
      </c>
      <c r="X988" t="n">
        <v>0</v>
      </c>
      <c r="Y988">
        <f>IF(AND(A988="Lead",COUNTIF(MetaCamps,C988)&gt;0),1,0)</f>
        <v>1</v>
      </c>
      <c r="Z988">
        <f>IF(Y988=1,P988,0)</f>
        <v>0</v>
      </c>
    </row>
    <row r="989">
      <c r="A989" t="inlineStr">
        <is>
          <t>Lead</t>
        </is>
      </c>
      <c r="B989" s="39" t="str">
        <f>IFERROR(INDEX(CampTypes,MATCH(C989,CampList,0)),"Unattributed")</f>
        <v>New</v>
      </c>
      <c r="C989" t="inlineStr">
        <is>
          <t>ABO | Natuf | Leads | Unit Franchise | India | Oct26 | V1</t>
        </is>
      </c>
      <c r="D989" t="inlineStr">
        <is>
          <t>Natuf | Broad | Tier1 + Growth Cities | Oct26 | V1</t>
        </is>
      </c>
      <c r="E989" t="inlineStr">
        <is>
          <t>Natuf | Reel | Brand Ambassador | Heard Of Owning A Cafe | V1</t>
        </is>
      </c>
      <c r="F989" t="inlineStr">
        <is>
          <t>In House Natuf</t>
        </is>
      </c>
      <c r="G989" t="inlineStr">
        <is>
          <t>New Lead</t>
        </is>
      </c>
      <c r="H989" s="39" t="str">
        <f>IF(ISNUMBER(MATCH(G989,QualityStatuses,0)),"Quality Lead","Non-Quality Lead")</f>
        <v>Non-Quality Lead</v>
      </c>
      <c r="I989" t="inlineStr">
        <is>
          <t>2026-10</t>
        </is>
      </c>
      <c r="J989" t="inlineStr">
        <is>
          <t>Wk of 2026-10-19</t>
        </is>
      </c>
      <c r="K989" t="inlineStr">
        <is>
          <t>(Unassigned)</t>
        </is>
      </c>
      <c r="L989" t="inlineStr">
        <is>
          <t>Facebook</t>
        </is>
      </c>
      <c r="M989" t="inlineStr">
        <is>
          <t>Direct (campaign tagged in CRM)</t>
        </is>
      </c>
      <c r="N989" t="inlineStr">
        <is>
          <t>6ada60726a58abbc3584351c</t>
        </is>
      </c>
      <c r="O989" t="n">
        <v>1</v>
      </c>
      <c r="P989" s="40">
        <f>IF(A989="Lead",IF(ISNUMBER(MATCH(G989,QualityStatuses,0)),1,0),0)</f>
        <v>0</v>
      </c>
      <c r="Q989" s="40">
        <f>IF(A989="Lead",IF(G989="New Lead",0,1),0)</f>
        <v>0</v>
      </c>
      <c r="R989" s="40">
        <f>IF(A989="Lead",IF(G989="Lost",1,0),0)</f>
        <v>0</v>
      </c>
      <c r="S989" t="n">
        <v>0</v>
      </c>
      <c r="T989" t="n">
        <v>0</v>
      </c>
      <c r="U989" t="n">
        <v>0</v>
      </c>
      <c r="V989" t="n">
        <v>0</v>
      </c>
      <c r="W989" t="n">
        <v>0</v>
      </c>
      <c r="X989" t="n">
        <v>0</v>
      </c>
      <c r="Y989">
        <f>IF(AND(A989="Lead",COUNTIF(MetaCamps,C989)&gt;0),1,0)</f>
        <v>1</v>
      </c>
      <c r="Z989">
        <f>IF(Y989=1,P989,0)</f>
        <v>0</v>
      </c>
    </row>
    <row r="990">
      <c r="A990" t="inlineStr">
        <is>
          <t>Lead</t>
        </is>
      </c>
      <c r="B990" s="39" t="str">
        <f>IFERROR(INDEX(CampTypes,MATCH(C990,CampList,0)),"Unattributed")</f>
        <v>New</v>
      </c>
      <c r="C990" t="inlineStr">
        <is>
          <t>ABO | Natuf | Leads | Unit Franchise | India | Oct26 | V1</t>
        </is>
      </c>
      <c r="D990" t="inlineStr">
        <is>
          <t>Natuf | Investors | Tier1 + Growth Cities | Oct26 | V1</t>
        </is>
      </c>
      <c r="E990" t="inlineStr">
        <is>
          <t>Natuf | Reel | Brand Ambassador | Heard Of Owning A Cafe | V1</t>
        </is>
      </c>
      <c r="F990" t="inlineStr">
        <is>
          <t>In House Natuf</t>
        </is>
      </c>
      <c r="G990" t="inlineStr">
        <is>
          <t>New Lead</t>
        </is>
      </c>
      <c r="H990" s="39" t="str">
        <f>IF(ISNUMBER(MATCH(G990,QualityStatuses,0)),"Quality Lead","Non-Quality Lead")</f>
        <v>Non-Quality Lead</v>
      </c>
      <c r="I990" t="inlineStr">
        <is>
          <t>2026-10</t>
        </is>
      </c>
      <c r="J990" t="inlineStr">
        <is>
          <t>Wk of 2026-10-19</t>
        </is>
      </c>
      <c r="K990" t="inlineStr">
        <is>
          <t>(Unassigned)</t>
        </is>
      </c>
      <c r="L990" t="inlineStr">
        <is>
          <t>Facebook</t>
        </is>
      </c>
      <c r="M990" t="inlineStr">
        <is>
          <t>Direct (campaign tagged in CRM)</t>
        </is>
      </c>
      <c r="N990" t="inlineStr">
        <is>
          <t>6ada5e11927059218f6ef0de</t>
        </is>
      </c>
      <c r="O990" t="n">
        <v>1</v>
      </c>
      <c r="P990" s="40">
        <f>IF(A990="Lead",IF(ISNUMBER(MATCH(G990,QualityStatuses,0)),1,0),0)</f>
        <v>0</v>
      </c>
      <c r="Q990" s="40">
        <f>IF(A990="Lead",IF(G990="New Lead",0,1),0)</f>
        <v>0</v>
      </c>
      <c r="R990" s="40">
        <f>IF(A990="Lead",IF(G990="Lost",1,0),0)</f>
        <v>0</v>
      </c>
      <c r="S990" t="n">
        <v>0</v>
      </c>
      <c r="T990" t="n">
        <v>0</v>
      </c>
      <c r="U990" t="n">
        <v>0</v>
      </c>
      <c r="V990" t="n">
        <v>0</v>
      </c>
      <c r="W990" t="n">
        <v>0</v>
      </c>
      <c r="X990" t="n">
        <v>0</v>
      </c>
      <c r="Y990">
        <f>IF(AND(A990="Lead",COUNTIF(MetaCamps,C990)&gt;0),1,0)</f>
        <v>1</v>
      </c>
      <c r="Z990">
        <f>IF(Y990=1,P990,0)</f>
        <v>0</v>
      </c>
    </row>
    <row r="991">
      <c r="A991" t="inlineStr">
        <is>
          <t>Lead</t>
        </is>
      </c>
      <c r="B991" s="39" t="str">
        <f>IFERROR(INDEX(CampTypes,MATCH(C991,CampList,0)),"Unattributed")</f>
        <v>New</v>
      </c>
      <c r="C991" t="inlineStr">
        <is>
          <t>ABO | Natuf | Leads | Master Franchise | India | Oct26 | V1</t>
        </is>
      </c>
      <c r="D991" t="inlineStr">
        <is>
          <t>Natuf | Broad | Tier1 + Growth Cities | Oct26 | V1</t>
        </is>
      </c>
      <c r="E991" t="inlineStr">
        <is>
          <t>Natuf | Static | Become A Levantine Food | V1</t>
        </is>
      </c>
      <c r="F991" t="inlineStr">
        <is>
          <t>Natuf_MF</t>
        </is>
      </c>
      <c r="G991" t="inlineStr">
        <is>
          <t>Lost</t>
        </is>
      </c>
      <c r="H991" s="39" t="str">
        <f>IF(ISNUMBER(MATCH(G991,QualityStatuses,0)),"Quality Lead","Non-Quality Lead")</f>
        <v>Non-Quality Lead</v>
      </c>
      <c r="I991" t="inlineStr">
        <is>
          <t>2026-10</t>
        </is>
      </c>
      <c r="J991" t="inlineStr">
        <is>
          <t>Wk of 2026-10-19</t>
        </is>
      </c>
      <c r="K991" t="inlineStr">
        <is>
          <t>Tejaswini Tarigopula</t>
        </is>
      </c>
      <c r="L991" t="inlineStr">
        <is>
          <t>Facebook</t>
        </is>
      </c>
      <c r="M991" t="inlineStr">
        <is>
          <t>Direct (campaign tagged in CRM)</t>
        </is>
      </c>
      <c r="N991" t="inlineStr">
        <is>
          <t>6ada5ce0214caaa4655a9318</t>
        </is>
      </c>
      <c r="O991" t="n">
        <v>1</v>
      </c>
      <c r="P991" s="40">
        <f>IF(A991="Lead",IF(ISNUMBER(MATCH(G991,QualityStatuses,0)),1,0),0)</f>
        <v>0</v>
      </c>
      <c r="Q991" s="40">
        <f>IF(A991="Lead",IF(G991="New Lead",0,1),0)</f>
        <v>1</v>
      </c>
      <c r="R991" s="40">
        <f>IF(A991="Lead",IF(G991="Lost",1,0),0)</f>
        <v>1</v>
      </c>
      <c r="S991" t="n">
        <v>1</v>
      </c>
      <c r="T991" t="n">
        <v>1</v>
      </c>
      <c r="U991" t="n">
        <v>0</v>
      </c>
      <c r="V991" t="n">
        <v>0</v>
      </c>
      <c r="W991" t="n">
        <v>0</v>
      </c>
      <c r="X991" t="n">
        <v>0</v>
      </c>
      <c r="Y991">
        <f>IF(AND(A991="Lead",COUNTIF(MetaCamps,C991)&gt;0),1,0)</f>
        <v>1</v>
      </c>
      <c r="Z991">
        <f>IF(Y991=1,P991,0)</f>
        <v>0</v>
      </c>
    </row>
    <row r="992">
      <c r="A992" t="inlineStr">
        <is>
          <t>Lead</t>
        </is>
      </c>
      <c r="B992" s="39" t="str">
        <f>IFERROR(INDEX(CampTypes,MATCH(C992,CampList,0)),"Unattributed")</f>
        <v>Old</v>
      </c>
      <c r="C992" t="inlineStr">
        <is>
          <t>E_Suresh_Natuf_Kiosk_07072026</t>
        </is>
      </c>
      <c r="D992" t="inlineStr">
        <is>
          <t>E_Suresh_Natuf_Kiosk_07072026_Adset5</t>
        </is>
      </c>
      <c r="E992" t="inlineStr">
        <is>
          <t>E_Hindi_Suresh_Natuf_Kiosk_07072026_Adset5_ad3 – Copy 2</t>
        </is>
      </c>
      <c r="F992" t="inlineStr">
        <is>
          <t>Natuf</t>
        </is>
      </c>
      <c r="G992" t="inlineStr">
        <is>
          <t>Attempt 2</t>
        </is>
      </c>
      <c r="H992" s="39" t="str">
        <f>IF(ISNUMBER(MATCH(G992,QualityStatuses,0)),"Quality Lead","Non-Quality Lead")</f>
        <v>Non-Quality Lead</v>
      </c>
      <c r="I992" t="inlineStr">
        <is>
          <t>2026-10</t>
        </is>
      </c>
      <c r="J992" t="inlineStr">
        <is>
          <t>Wk of 2026-10-19</t>
        </is>
      </c>
      <c r="K992" t="inlineStr">
        <is>
          <t>Tejaswini Tarigopula</t>
        </is>
      </c>
      <c r="L992" t="inlineStr">
        <is>
          <t>Facebook</t>
        </is>
      </c>
      <c r="M992" t="inlineStr">
        <is>
          <t>Direct (campaign tagged in CRM)</t>
        </is>
      </c>
      <c r="N992" t="inlineStr">
        <is>
          <t>6ada59038e992598af17647c</t>
        </is>
      </c>
      <c r="O992" t="n">
        <v>1</v>
      </c>
      <c r="P992" s="40">
        <f>IF(A992="Lead",IF(ISNUMBER(MATCH(G992,QualityStatuses,0)),1,0),0)</f>
        <v>0</v>
      </c>
      <c r="Q992" s="40">
        <f>IF(A992="Lead",IF(G992="New Lead",0,1),0)</f>
        <v>1</v>
      </c>
      <c r="R992" s="40">
        <f>IF(A992="Lead",IF(G992="Lost",1,0),0)</f>
        <v>0</v>
      </c>
      <c r="S992" t="n">
        <v>2</v>
      </c>
      <c r="T992" t="n">
        <v>0</v>
      </c>
      <c r="U992" t="n">
        <v>0</v>
      </c>
      <c r="V992" t="n">
        <v>0</v>
      </c>
      <c r="W992" t="n">
        <v>0</v>
      </c>
      <c r="X992" t="n">
        <v>0</v>
      </c>
      <c r="Y992">
        <f>IF(AND(A992="Lead",COUNTIF(MetaCamps,C992)&gt;0),1,0)</f>
        <v>1</v>
      </c>
      <c r="Z992">
        <f>IF(Y992=1,P992,0)</f>
        <v>0</v>
      </c>
    </row>
    <row r="993">
      <c r="A993" t="inlineStr">
        <is>
          <t>Lead</t>
        </is>
      </c>
      <c r="B993" s="39" t="str">
        <f>IFERROR(INDEX(CampTypes,MATCH(C993,CampList,0)),"Unattributed")</f>
        <v>Old</v>
      </c>
      <c r="C993" t="inlineStr">
        <is>
          <t>E_Suresh_Natuf_Kiosk_07072026</t>
        </is>
      </c>
      <c r="D993" t="inlineStr">
        <is>
          <t>E_Suresh_Natuf_Kiosk_07072026_Adset5</t>
        </is>
      </c>
      <c r="E993" t="inlineStr">
        <is>
          <t>E_Hindi_Suresh_Natuf_Kiosk_07072026_Adset5_ad3 – Copy 2</t>
        </is>
      </c>
      <c r="F993" t="inlineStr">
        <is>
          <t>Natuf</t>
        </is>
      </c>
      <c r="G993" t="inlineStr">
        <is>
          <t>New Lead</t>
        </is>
      </c>
      <c r="H993" s="39" t="str">
        <f>IF(ISNUMBER(MATCH(G993,QualityStatuses,0)),"Quality Lead","Non-Quality Lead")</f>
        <v>Non-Quality Lead</v>
      </c>
      <c r="I993" t="inlineStr">
        <is>
          <t>2026-10</t>
        </is>
      </c>
      <c r="J993" t="inlineStr">
        <is>
          <t>Wk of 2026-10-19</t>
        </is>
      </c>
      <c r="K993" t="inlineStr">
        <is>
          <t>(Unassigned)</t>
        </is>
      </c>
      <c r="L993" t="inlineStr">
        <is>
          <t>Facebook</t>
        </is>
      </c>
      <c r="M993" t="inlineStr">
        <is>
          <t>Direct (campaign tagged in CRM)</t>
        </is>
      </c>
      <c r="N993" t="inlineStr">
        <is>
          <t>6ada5675a0199b5c4a8e7c6c</t>
        </is>
      </c>
      <c r="O993" t="n">
        <v>1</v>
      </c>
      <c r="P993" s="40">
        <f>IF(A993="Lead",IF(ISNUMBER(MATCH(G993,QualityStatuses,0)),1,0),0)</f>
        <v>0</v>
      </c>
      <c r="Q993" s="40">
        <f>IF(A993="Lead",IF(G993="New Lead",0,1),0)</f>
        <v>0</v>
      </c>
      <c r="R993" s="40">
        <f>IF(A993="Lead",IF(G993="Lost",1,0),0)</f>
        <v>0</v>
      </c>
      <c r="S993" t="n">
        <v>0</v>
      </c>
      <c r="T993" t="n">
        <v>0</v>
      </c>
      <c r="U993" t="n">
        <v>0</v>
      </c>
      <c r="V993" t="n">
        <v>0</v>
      </c>
      <c r="W993" t="n">
        <v>0</v>
      </c>
      <c r="X993" t="n">
        <v>0</v>
      </c>
      <c r="Y993">
        <f>IF(AND(A993="Lead",COUNTIF(MetaCamps,C993)&gt;0),1,0)</f>
        <v>1</v>
      </c>
      <c r="Z993">
        <f>IF(Y993=1,P993,0)</f>
        <v>0</v>
      </c>
    </row>
    <row r="994">
      <c r="A994" t="inlineStr">
        <is>
          <t>Lead</t>
        </is>
      </c>
      <c r="B994" s="39" t="str">
        <f>IFERROR(INDEX(CampTypes,MATCH(C994,CampList,0)),"Unattributed")</f>
        <v>New</v>
      </c>
      <c r="C994" t="inlineStr">
        <is>
          <t>ABO | Natuf | Leads | Unit Franchise | India | Oct26 | V1</t>
        </is>
      </c>
      <c r="D994" t="inlineStr">
        <is>
          <t>Natuf | Investors | Tier1 + Growth Cities | Oct26 | V1</t>
        </is>
      </c>
      <c r="E994" t="inlineStr">
        <is>
          <t>Natuf | Reel | Brand Ambassador | Heard Of Owning A Cafe | V1</t>
        </is>
      </c>
      <c r="F994" t="inlineStr">
        <is>
          <t>In House Natuf</t>
        </is>
      </c>
      <c r="G994" t="inlineStr">
        <is>
          <t>Details Shared</t>
        </is>
      </c>
      <c r="H994" s="39" t="str">
        <f>IF(ISNUMBER(MATCH(G994,QualityStatuses,0)),"Quality Lead","Non-Quality Lead")</f>
        <v>Quality Lead</v>
      </c>
      <c r="I994" t="inlineStr">
        <is>
          <t>2026-10</t>
        </is>
      </c>
      <c r="J994" t="inlineStr">
        <is>
          <t>Wk of 2026-10-19</t>
        </is>
      </c>
      <c r="K994" t="inlineStr">
        <is>
          <t>Vikas Pathak</t>
        </is>
      </c>
      <c r="L994" t="inlineStr">
        <is>
          <t>Facebook</t>
        </is>
      </c>
      <c r="M994" t="inlineStr">
        <is>
          <t>Direct (campaign tagged in CRM)</t>
        </is>
      </c>
      <c r="N994" t="inlineStr">
        <is>
          <t>6ada539a5310e4e8bac7302d</t>
        </is>
      </c>
      <c r="O994" t="n">
        <v>1</v>
      </c>
      <c r="P994" s="40">
        <f>IF(A994="Lead",IF(ISNUMBER(MATCH(G994,QualityStatuses,0)),1,0),0)</f>
        <v>1</v>
      </c>
      <c r="Q994" s="40">
        <f>IF(A994="Lead",IF(G994="New Lead",0,1),0)</f>
        <v>1</v>
      </c>
      <c r="R994" s="40">
        <f>IF(A994="Lead",IF(G994="Lost",1,0),0)</f>
        <v>0</v>
      </c>
      <c r="S994" t="n">
        <v>1</v>
      </c>
      <c r="T994" t="n">
        <v>1</v>
      </c>
      <c r="U994" t="n">
        <v>0</v>
      </c>
      <c r="V994" t="n">
        <v>0</v>
      </c>
      <c r="W994" t="n">
        <v>0</v>
      </c>
      <c r="X994" t="n">
        <v>0</v>
      </c>
      <c r="Y994">
        <f>IF(AND(A994="Lead",COUNTIF(MetaCamps,C994)&gt;0),1,0)</f>
        <v>1</v>
      </c>
      <c r="Z994">
        <f>IF(Y994=1,P994,0)</f>
        <v>1</v>
      </c>
    </row>
    <row r="995">
      <c r="A995" t="inlineStr">
        <is>
          <t>Lead</t>
        </is>
      </c>
      <c r="B995" s="39" t="str">
        <f>IFERROR(INDEX(CampTypes,MATCH(C995,CampList,0)),"Unattributed")</f>
        <v>Old</v>
      </c>
      <c r="C995" t="inlineStr">
        <is>
          <t>E_Suresh_Natuf_Kiosk_07072026</t>
        </is>
      </c>
      <c r="D995" t="inlineStr">
        <is>
          <t>E_Suresh_Natuf_Kiosk_07072026_Adset5</t>
        </is>
      </c>
      <c r="E995" t="inlineStr">
        <is>
          <t>E_Hindi_Suresh_Natuf_Kiosk_07072026_Adset5_ad3 – Copy 2</t>
        </is>
      </c>
      <c r="F995" t="inlineStr">
        <is>
          <t>Natuf</t>
        </is>
      </c>
      <c r="G995" t="inlineStr">
        <is>
          <t>New Lead</t>
        </is>
      </c>
      <c r="H995" s="39" t="str">
        <f>IF(ISNUMBER(MATCH(G995,QualityStatuses,0)),"Quality Lead","Non-Quality Lead")</f>
        <v>Non-Quality Lead</v>
      </c>
      <c r="I995" t="inlineStr">
        <is>
          <t>2026-10</t>
        </is>
      </c>
      <c r="J995" t="inlineStr">
        <is>
          <t>Wk of 2026-10-19</t>
        </is>
      </c>
      <c r="K995" t="inlineStr">
        <is>
          <t>(Unassigned)</t>
        </is>
      </c>
      <c r="L995" t="inlineStr">
        <is>
          <t>Facebook</t>
        </is>
      </c>
      <c r="M995" t="inlineStr">
        <is>
          <t>Direct (campaign tagged in CRM)</t>
        </is>
      </c>
      <c r="N995" t="inlineStr">
        <is>
          <t>6ada50e14b158e892ad44884</t>
        </is>
      </c>
      <c r="O995" t="n">
        <v>1</v>
      </c>
      <c r="P995" s="40">
        <f>IF(A995="Lead",IF(ISNUMBER(MATCH(G995,QualityStatuses,0)),1,0),0)</f>
        <v>0</v>
      </c>
      <c r="Q995" s="40">
        <f>IF(A995="Lead",IF(G995="New Lead",0,1),0)</f>
        <v>0</v>
      </c>
      <c r="R995" s="40">
        <f>IF(A995="Lead",IF(G995="Lost",1,0),0)</f>
        <v>0</v>
      </c>
      <c r="S995" t="n">
        <v>0</v>
      </c>
      <c r="T995" t="n">
        <v>0</v>
      </c>
      <c r="U995" t="n">
        <v>0</v>
      </c>
      <c r="V995" t="n">
        <v>0</v>
      </c>
      <c r="W995" t="n">
        <v>0</v>
      </c>
      <c r="X995" t="n">
        <v>0</v>
      </c>
      <c r="Y995">
        <f>IF(AND(A995="Lead",COUNTIF(MetaCamps,C995)&gt;0),1,0)</f>
        <v>1</v>
      </c>
      <c r="Z995">
        <f>IF(Y995=1,P995,0)</f>
        <v>0</v>
      </c>
    </row>
    <row r="996">
      <c r="A996" t="inlineStr">
        <is>
          <t>Lead</t>
        </is>
      </c>
      <c r="B996" s="39" t="str">
        <f>IFERROR(INDEX(CampTypes,MATCH(C996,CampList,0)),"Unattributed")</f>
        <v>Old</v>
      </c>
      <c r="C996" t="inlineStr">
        <is>
          <t>E_Karan_Natuf_All_07072026</t>
        </is>
      </c>
      <c r="D996" t="inlineStr">
        <is>
          <t>E_Karan_Natuf_Sign_07072026_Adset3</t>
        </is>
      </c>
      <c r="E996" t="inlineStr">
        <is>
          <t>E_Karan_Natuf_Sign_07072026_Adset2_Ad1</t>
        </is>
      </c>
      <c r="F996" t="inlineStr">
        <is>
          <t>Natuf</t>
        </is>
      </c>
      <c r="G996" t="inlineStr">
        <is>
          <t>Attempt 2</t>
        </is>
      </c>
      <c r="H996" s="39" t="str">
        <f>IF(ISNUMBER(MATCH(G996,QualityStatuses,0)),"Quality Lead","Non-Quality Lead")</f>
        <v>Non-Quality Lead</v>
      </c>
      <c r="I996" t="inlineStr">
        <is>
          <t>2026-10</t>
        </is>
      </c>
      <c r="J996" t="inlineStr">
        <is>
          <t>Wk of 2026-10-19</t>
        </is>
      </c>
      <c r="K996" t="inlineStr">
        <is>
          <t>Tejaswini Tarigopula</t>
        </is>
      </c>
      <c r="L996" t="inlineStr">
        <is>
          <t>Facebook</t>
        </is>
      </c>
      <c r="M996" t="inlineStr">
        <is>
          <t>Direct (campaign tagged in CRM)</t>
        </is>
      </c>
      <c r="N996" t="inlineStr">
        <is>
          <t>6ada4ffa4b74abb91efdc3bc</t>
        </is>
      </c>
      <c r="O996" t="n">
        <v>1</v>
      </c>
      <c r="P996" s="40">
        <f>IF(A996="Lead",IF(ISNUMBER(MATCH(G996,QualityStatuses,0)),1,0),0)</f>
        <v>0</v>
      </c>
      <c r="Q996" s="40">
        <f>IF(A996="Lead",IF(G996="New Lead",0,1),0)</f>
        <v>1</v>
      </c>
      <c r="R996" s="40">
        <f>IF(A996="Lead",IF(G996="Lost",1,0),0)</f>
        <v>0</v>
      </c>
      <c r="S996" t="n">
        <v>2</v>
      </c>
      <c r="T996" t="n">
        <v>0</v>
      </c>
      <c r="U996" t="n">
        <v>0</v>
      </c>
      <c r="V996" t="n">
        <v>0</v>
      </c>
      <c r="W996" t="n">
        <v>0</v>
      </c>
      <c r="X996" t="n">
        <v>0</v>
      </c>
      <c r="Y996">
        <f>IF(AND(A996="Lead",COUNTIF(MetaCamps,C996)&gt;0),1,0)</f>
        <v>1</v>
      </c>
      <c r="Z996">
        <f>IF(Y996=1,P996,0)</f>
        <v>0</v>
      </c>
    </row>
    <row r="997">
      <c r="A997" t="inlineStr">
        <is>
          <t>Lead</t>
        </is>
      </c>
      <c r="B997" s="39" t="str">
        <f>IFERROR(INDEX(CampTypes,MATCH(C997,CampList,0)),"Unattributed")</f>
        <v>New</v>
      </c>
      <c r="C997" t="inlineStr">
        <is>
          <t>ABO | Natuf | Leads | Unit Franchise | India | Oct26 | V1</t>
        </is>
      </c>
      <c r="D997" t="inlineStr">
        <is>
          <t>Natuf | Broad | Tier1 + Growth Cities | Oct26 | V1</t>
        </is>
      </c>
      <c r="E997" t="inlineStr">
        <is>
          <t>Natuf | Reel | Brand Ambassador | Heard Of Owning A Cafe | V1</t>
        </is>
      </c>
      <c r="F997" t="inlineStr">
        <is>
          <t>In House Natuf</t>
        </is>
      </c>
      <c r="G997" t="inlineStr">
        <is>
          <t>Connected</t>
        </is>
      </c>
      <c r="H997" s="39" t="str">
        <f>IF(ISNUMBER(MATCH(G997,QualityStatuses,0)),"Quality Lead","Non-Quality Lead")</f>
        <v>Non-Quality Lead</v>
      </c>
      <c r="I997" t="inlineStr">
        <is>
          <t>2026-10</t>
        </is>
      </c>
      <c r="J997" t="inlineStr">
        <is>
          <t>Wk of 2026-10-19</t>
        </is>
      </c>
      <c r="K997" t="inlineStr">
        <is>
          <t>Vikas Pathak</t>
        </is>
      </c>
      <c r="L997" t="inlineStr">
        <is>
          <t>Facebook</t>
        </is>
      </c>
      <c r="M997" t="inlineStr">
        <is>
          <t>Direct (campaign tagged in CRM)</t>
        </is>
      </c>
      <c r="N997" t="inlineStr">
        <is>
          <t>6ada4fd18e2fe53d8d9c8bc2</t>
        </is>
      </c>
      <c r="O997" t="n">
        <v>1</v>
      </c>
      <c r="P997" s="40">
        <f>IF(A997="Lead",IF(ISNUMBER(MATCH(G997,QualityStatuses,0)),1,0),0)</f>
        <v>0</v>
      </c>
      <c r="Q997" s="40">
        <f>IF(A997="Lead",IF(G997="New Lead",0,1),0)</f>
        <v>1</v>
      </c>
      <c r="R997" s="40">
        <f>IF(A997="Lead",IF(G997="Lost",1,0),0)</f>
        <v>0</v>
      </c>
      <c r="S997" t="n">
        <v>1</v>
      </c>
      <c r="T997" t="n">
        <v>1</v>
      </c>
      <c r="U997" t="n">
        <v>0</v>
      </c>
      <c r="V997" t="n">
        <v>0</v>
      </c>
      <c r="W997" t="n">
        <v>0</v>
      </c>
      <c r="X997" t="n">
        <v>0</v>
      </c>
      <c r="Y997">
        <f>IF(AND(A997="Lead",COUNTIF(MetaCamps,C997)&gt;0),1,0)</f>
        <v>1</v>
      </c>
      <c r="Z997">
        <f>IF(Y997=1,P997,0)</f>
        <v>0</v>
      </c>
    </row>
    <row r="998">
      <c r="A998" t="inlineStr">
        <is>
          <t>Lead</t>
        </is>
      </c>
      <c r="B998" s="39" t="str">
        <f>IFERROR(INDEX(CampTypes,MATCH(C998,CampList,0)),"Unattributed")</f>
        <v>Old</v>
      </c>
      <c r="C998" t="inlineStr">
        <is>
          <t>E_Karan_Natuf_All_07072026</t>
        </is>
      </c>
      <c r="D998" t="inlineStr">
        <is>
          <t>E_Karan_Natuf_Sign_07072026_Adset3</t>
        </is>
      </c>
      <c r="E998" t="inlineStr">
        <is>
          <t>E_Karan_Natuf_Sign_07072026_Adset2_Ad1</t>
        </is>
      </c>
      <c r="F998" t="inlineStr">
        <is>
          <t>Natuf</t>
        </is>
      </c>
      <c r="G998" t="inlineStr">
        <is>
          <t>New Lead</t>
        </is>
      </c>
      <c r="H998" s="39" t="str">
        <f>IF(ISNUMBER(MATCH(G998,QualityStatuses,0)),"Quality Lead","Non-Quality Lead")</f>
        <v>Non-Quality Lead</v>
      </c>
      <c r="I998" t="inlineStr">
        <is>
          <t>2026-10</t>
        </is>
      </c>
      <c r="J998" t="inlineStr">
        <is>
          <t>Wk of 2026-10-19</t>
        </is>
      </c>
      <c r="K998" t="inlineStr">
        <is>
          <t>(Unassigned)</t>
        </is>
      </c>
      <c r="L998" t="inlineStr">
        <is>
          <t>Facebook</t>
        </is>
      </c>
      <c r="M998" t="inlineStr">
        <is>
          <t>Direct (campaign tagged in CRM)</t>
        </is>
      </c>
      <c r="N998" t="inlineStr">
        <is>
          <t>6ada4f4ec2cd998c9226ac0c</t>
        </is>
      </c>
      <c r="O998" t="n">
        <v>1</v>
      </c>
      <c r="P998" s="40">
        <f>IF(A998="Lead",IF(ISNUMBER(MATCH(G998,QualityStatuses,0)),1,0),0)</f>
        <v>0</v>
      </c>
      <c r="Q998" s="40">
        <f>IF(A998="Lead",IF(G998="New Lead",0,1),0)</f>
        <v>0</v>
      </c>
      <c r="R998" s="40">
        <f>IF(A998="Lead",IF(G998="Lost",1,0),0)</f>
        <v>0</v>
      </c>
      <c r="S998" t="n">
        <v>0</v>
      </c>
      <c r="T998" t="n">
        <v>0</v>
      </c>
      <c r="U998" t="n">
        <v>0</v>
      </c>
      <c r="V998" t="n">
        <v>0</v>
      </c>
      <c r="W998" t="n">
        <v>0</v>
      </c>
      <c r="X998" t="n">
        <v>0</v>
      </c>
      <c r="Y998">
        <f>IF(AND(A998="Lead",COUNTIF(MetaCamps,C998)&gt;0),1,0)</f>
        <v>1</v>
      </c>
      <c r="Z998">
        <f>IF(Y998=1,P998,0)</f>
        <v>0</v>
      </c>
    </row>
    <row r="999">
      <c r="A999" t="inlineStr">
        <is>
          <t>Lead</t>
        </is>
      </c>
      <c r="B999" s="39" t="str">
        <f>IFERROR(INDEX(CampTypes,MATCH(C999,CampList,0)),"Unattributed")</f>
        <v>New</v>
      </c>
      <c r="C999" t="inlineStr">
        <is>
          <t>ABO | Natuf | Leads | Unit Franchise | India | Oct26 | V1</t>
        </is>
      </c>
      <c r="D999" t="inlineStr">
        <is>
          <t>Natuf | Business Owners | Tier1 + Growth Cities | Oct26 | V1</t>
        </is>
      </c>
      <c r="E999" t="inlineStr">
        <is>
          <t>Natuf | Reel | Brand Ambassador | Heard Of Owning A Cafe | V1</t>
        </is>
      </c>
      <c r="F999" t="inlineStr">
        <is>
          <t>In House Natuf</t>
        </is>
      </c>
      <c r="G999" t="inlineStr">
        <is>
          <t>New Lead</t>
        </is>
      </c>
      <c r="H999" s="39" t="str">
        <f>IF(ISNUMBER(MATCH(G999,QualityStatuses,0)),"Quality Lead","Non-Quality Lead")</f>
        <v>Non-Quality Lead</v>
      </c>
      <c r="I999" t="inlineStr">
        <is>
          <t>2026-10</t>
        </is>
      </c>
      <c r="J999" t="inlineStr">
        <is>
          <t>Wk of 2026-10-19</t>
        </is>
      </c>
      <c r="K999" t="inlineStr">
        <is>
          <t>(Unassigned)</t>
        </is>
      </c>
      <c r="L999" t="inlineStr">
        <is>
          <t>Facebook</t>
        </is>
      </c>
      <c r="M999" t="inlineStr">
        <is>
          <t>Direct (campaign tagged in CRM)</t>
        </is>
      </c>
      <c r="N999" t="inlineStr">
        <is>
          <t>6ada4eb33945eaefb67a0dc7</t>
        </is>
      </c>
      <c r="O999" t="n">
        <v>1</v>
      </c>
      <c r="P999" s="40">
        <f>IF(A999="Lead",IF(ISNUMBER(MATCH(G999,QualityStatuses,0)),1,0),0)</f>
        <v>0</v>
      </c>
      <c r="Q999" s="40">
        <f>IF(A999="Lead",IF(G999="New Lead",0,1),0)</f>
        <v>0</v>
      </c>
      <c r="R999" s="40">
        <f>IF(A999="Lead",IF(G999="Lost",1,0),0)</f>
        <v>0</v>
      </c>
      <c r="S999" t="n">
        <v>0</v>
      </c>
      <c r="T999" t="n">
        <v>0</v>
      </c>
      <c r="U999" t="n">
        <v>0</v>
      </c>
      <c r="V999" t="n">
        <v>0</v>
      </c>
      <c r="W999" t="n">
        <v>0</v>
      </c>
      <c r="X999" t="n">
        <v>0</v>
      </c>
      <c r="Y999">
        <f>IF(AND(A999="Lead",COUNTIF(MetaCamps,C999)&gt;0),1,0)</f>
        <v>1</v>
      </c>
      <c r="Z999">
        <f>IF(Y999=1,P999,0)</f>
        <v>0</v>
      </c>
    </row>
    <row r="1000">
      <c r="A1000" t="inlineStr">
        <is>
          <t>Lead</t>
        </is>
      </c>
      <c r="B1000" s="39" t="str">
        <f>IFERROR(INDEX(CampTypes,MATCH(C1000,CampList,0)),"Unattributed")</f>
        <v>Old</v>
      </c>
      <c r="C1000" t="inlineStr">
        <is>
          <t>E_Natuf_Generic_13082026</t>
        </is>
      </c>
      <c r="D1000" t="inlineStr">
        <is>
          <t>E_Natuf_Generic_13082026_Adset1</t>
        </is>
      </c>
      <c r="E1000" t="inlineStr">
        <is>
          <t>E_Natuf_Generic_13082026_Adset1_Ad1</t>
        </is>
      </c>
      <c r="F1000" t="inlineStr">
        <is>
          <t>Natuf</t>
        </is>
      </c>
      <c r="G1000" t="inlineStr">
        <is>
          <t>New Lead</t>
        </is>
      </c>
      <c r="H1000" s="39" t="str">
        <f>IF(ISNUMBER(MATCH(G1000,QualityStatuses,0)),"Quality Lead","Non-Quality Lead")</f>
        <v>Non-Quality Lead</v>
      </c>
      <c r="I1000" t="inlineStr">
        <is>
          <t>2026-10</t>
        </is>
      </c>
      <c r="J1000" t="inlineStr">
        <is>
          <t>Wk of 2026-10-19</t>
        </is>
      </c>
      <c r="K1000" t="inlineStr">
        <is>
          <t>(Unassigned)</t>
        </is>
      </c>
      <c r="L1000" t="inlineStr">
        <is>
          <t>Facebook</t>
        </is>
      </c>
      <c r="M1000" t="inlineStr">
        <is>
          <t>Direct (campaign tagged in CRM)</t>
        </is>
      </c>
      <c r="N1000" t="inlineStr">
        <is>
          <t>6ada4e764e8654b0798993f0</t>
        </is>
      </c>
      <c r="O1000" t="n">
        <v>1</v>
      </c>
      <c r="P1000" s="40">
        <f>IF(A1000="Lead",IF(ISNUMBER(MATCH(G1000,QualityStatuses,0)),1,0),0)</f>
        <v>0</v>
      </c>
      <c r="Q1000" s="40">
        <f>IF(A1000="Lead",IF(G1000="New Lead",0,1),0)</f>
        <v>0</v>
      </c>
      <c r="R1000" s="40">
        <f>IF(A1000="Lead",IF(G1000="Lost",1,0),0)</f>
        <v>0</v>
      </c>
      <c r="S1000" t="n">
        <v>0</v>
      </c>
      <c r="T1000" t="n">
        <v>0</v>
      </c>
      <c r="U1000" t="n">
        <v>0</v>
      </c>
      <c r="V1000" t="n">
        <v>0</v>
      </c>
      <c r="W1000" t="n">
        <v>0</v>
      </c>
      <c r="X1000" t="n">
        <v>0</v>
      </c>
      <c r="Y1000">
        <f>IF(AND(A1000="Lead",COUNTIF(MetaCamps,C1000)&gt;0),1,0)</f>
        <v>1</v>
      </c>
      <c r="Z1000">
        <f>IF(Y1000=1,P1000,0)</f>
        <v>0</v>
      </c>
    </row>
    <row r="1001">
      <c r="A1001" t="inlineStr">
        <is>
          <t>Lead</t>
        </is>
      </c>
      <c r="B1001" s="39" t="str">
        <f>IFERROR(INDEX(CampTypes,MATCH(C1001,CampList,0)),"Unattributed")</f>
        <v>New</v>
      </c>
      <c r="C1001" t="inlineStr">
        <is>
          <t>ABO | Natuf | Leads | Master Franchise | India | Oct26 | V1</t>
        </is>
      </c>
      <c r="D1001" t="inlineStr">
        <is>
          <t>Natuf | Business Owners | Tier1 + Growth Cities | Oct26 | V1</t>
        </is>
      </c>
      <c r="E1001" t="inlineStr">
        <is>
          <t>Natuf | Static | Become A Levantine Food | V1</t>
        </is>
      </c>
      <c r="F1001" t="inlineStr">
        <is>
          <t>Natuf_MF</t>
        </is>
      </c>
      <c r="G1001" t="inlineStr">
        <is>
          <t>Lost</t>
        </is>
      </c>
      <c r="H1001" s="39" t="str">
        <f>IF(ISNUMBER(MATCH(G1001,QualityStatuses,0)),"Quality Lead","Non-Quality Lead")</f>
        <v>Non-Quality Lead</v>
      </c>
      <c r="I1001" t="inlineStr">
        <is>
          <t>2026-10</t>
        </is>
      </c>
      <c r="J1001" t="inlineStr">
        <is>
          <t>Wk of 2026-10-19</t>
        </is>
      </c>
      <c r="K1001" t="inlineStr">
        <is>
          <t>Tejaswini Tarigopula</t>
        </is>
      </c>
      <c r="L1001" t="inlineStr">
        <is>
          <t>Facebook</t>
        </is>
      </c>
      <c r="M1001" t="inlineStr">
        <is>
          <t>Direct (campaign tagged in CRM)</t>
        </is>
      </c>
      <c r="N1001" t="inlineStr">
        <is>
          <t>6ada4dc8498030a0e92193f8</t>
        </is>
      </c>
      <c r="O1001" t="n">
        <v>1</v>
      </c>
      <c r="P1001" s="40">
        <f>IF(A1001="Lead",IF(ISNUMBER(MATCH(G1001,QualityStatuses,0)),1,0),0)</f>
        <v>0</v>
      </c>
      <c r="Q1001" s="40">
        <f>IF(A1001="Lead",IF(G1001="New Lead",0,1),0)</f>
        <v>1</v>
      </c>
      <c r="R1001" s="40">
        <f>IF(A1001="Lead",IF(G1001="Lost",1,0),0)</f>
        <v>1</v>
      </c>
      <c r="S1001" t="n">
        <v>2</v>
      </c>
      <c r="T1001" t="n">
        <v>1</v>
      </c>
      <c r="U1001" t="n">
        <v>0</v>
      </c>
      <c r="V1001" t="n">
        <v>0</v>
      </c>
      <c r="W1001" t="n">
        <v>0</v>
      </c>
      <c r="X1001" t="n">
        <v>0</v>
      </c>
      <c r="Y1001">
        <f>IF(AND(A1001="Lead",COUNTIF(MetaCamps,C1001)&gt;0),1,0)</f>
        <v>1</v>
      </c>
      <c r="Z1001">
        <f>IF(Y1001=1,P1001,0)</f>
        <v>0</v>
      </c>
    </row>
    <row r="1002">
      <c r="A1002" t="inlineStr">
        <is>
          <t>Lead</t>
        </is>
      </c>
      <c r="B1002" s="39" t="str">
        <f>IFERROR(INDEX(CampTypes,MATCH(C1002,CampList,0)),"Unattributed")</f>
        <v>New</v>
      </c>
      <c r="C1002" t="inlineStr">
        <is>
          <t>ABO | Natuf | Leads | Unit Franchise | India | Oct26 | V1</t>
        </is>
      </c>
      <c r="D1002" t="inlineStr">
        <is>
          <t>Natuf | LAL 1% | India | Jul26 | V1</t>
        </is>
      </c>
      <c r="E1002" t="inlineStr">
        <is>
          <t>Natuf | Reel | Brand Ambassador | Heard Of Owning A Cafe | V1</t>
        </is>
      </c>
      <c r="F1002" t="inlineStr">
        <is>
          <t>In House Natuf</t>
        </is>
      </c>
      <c r="G1002" t="inlineStr">
        <is>
          <t>Lost</t>
        </is>
      </c>
      <c r="H1002" s="39" t="str">
        <f>IF(ISNUMBER(MATCH(G1002,QualityStatuses,0)),"Quality Lead","Non-Quality Lead")</f>
        <v>Non-Quality Lead</v>
      </c>
      <c r="I1002" t="inlineStr">
        <is>
          <t>2026-10</t>
        </is>
      </c>
      <c r="J1002" t="inlineStr">
        <is>
          <t>Wk of 2026-10-19</t>
        </is>
      </c>
      <c r="K1002" t="inlineStr">
        <is>
          <t>Vikas Pathak</t>
        </is>
      </c>
      <c r="L1002" t="inlineStr">
        <is>
          <t>Facebook</t>
        </is>
      </c>
      <c r="M1002" t="inlineStr">
        <is>
          <t>Direct (campaign tagged in CRM)</t>
        </is>
      </c>
      <c r="N1002" t="inlineStr">
        <is>
          <t>6ada4db84e8654b0798992c2</t>
        </is>
      </c>
      <c r="O1002" t="n">
        <v>1</v>
      </c>
      <c r="P1002" s="40">
        <f>IF(A1002="Lead",IF(ISNUMBER(MATCH(G1002,QualityStatuses,0)),1,0),0)</f>
        <v>0</v>
      </c>
      <c r="Q1002" s="40">
        <f>IF(A1002="Lead",IF(G1002="New Lead",0,1),0)</f>
        <v>1</v>
      </c>
      <c r="R1002" s="40">
        <f>IF(A1002="Lead",IF(G1002="Lost",1,0),0)</f>
        <v>1</v>
      </c>
      <c r="S1002" t="n">
        <v>2</v>
      </c>
      <c r="T1002" t="n">
        <v>1</v>
      </c>
      <c r="U1002" t="n">
        <v>0</v>
      </c>
      <c r="V1002" t="n">
        <v>0</v>
      </c>
      <c r="W1002" t="n">
        <v>0</v>
      </c>
      <c r="X1002" t="n">
        <v>0</v>
      </c>
      <c r="Y1002">
        <f>IF(AND(A1002="Lead",COUNTIF(MetaCamps,C1002)&gt;0),1,0)</f>
        <v>1</v>
      </c>
      <c r="Z1002">
        <f>IF(Y1002=1,P1002,0)</f>
        <v>0</v>
      </c>
    </row>
    <row r="1003">
      <c r="A1003" t="inlineStr">
        <is>
          <t>Lead</t>
        </is>
      </c>
      <c r="B1003" s="39" t="str">
        <f>IFERROR(INDEX(CampTypes,MATCH(C1003,CampList,0)),"Unattributed")</f>
        <v>New</v>
      </c>
      <c r="C1003" t="inlineStr">
        <is>
          <t>ABO | Natuf | Leads | Unit Franchise | India | Oct26 | V1</t>
        </is>
      </c>
      <c r="D1003" t="inlineStr">
        <is>
          <t>Natuf | Broad | Tier1 + Growth Cities | Oct26 | V1</t>
        </is>
      </c>
      <c r="E1003" t="inlineStr">
        <is>
          <t>Natuf | Reel | Brand Ambassador | Heard Of Owning A Cafe | V1</t>
        </is>
      </c>
      <c r="F1003" t="inlineStr">
        <is>
          <t>In House Natuf</t>
        </is>
      </c>
      <c r="G1003" t="inlineStr">
        <is>
          <t>New Lead</t>
        </is>
      </c>
      <c r="H1003" s="39" t="str">
        <f>IF(ISNUMBER(MATCH(G1003,QualityStatuses,0)),"Quality Lead","Non-Quality Lead")</f>
        <v>Non-Quality Lead</v>
      </c>
      <c r="I1003" t="inlineStr">
        <is>
          <t>2026-10</t>
        </is>
      </c>
      <c r="J1003" t="inlineStr">
        <is>
          <t>Wk of 2026-10-19</t>
        </is>
      </c>
      <c r="K1003" t="inlineStr">
        <is>
          <t>(Unassigned)</t>
        </is>
      </c>
      <c r="L1003" t="inlineStr">
        <is>
          <t>Facebook</t>
        </is>
      </c>
      <c r="M1003" t="inlineStr">
        <is>
          <t>Direct (campaign tagged in CRM)</t>
        </is>
      </c>
      <c r="N1003" t="inlineStr">
        <is>
          <t>6ada4b449aeaa1ce3fa0ef8e</t>
        </is>
      </c>
      <c r="O1003" t="n">
        <v>1</v>
      </c>
      <c r="P1003" s="40">
        <f>IF(A1003="Lead",IF(ISNUMBER(MATCH(G1003,QualityStatuses,0)),1,0),0)</f>
        <v>0</v>
      </c>
      <c r="Q1003" s="40">
        <f>IF(A1003="Lead",IF(G1003="New Lead",0,1),0)</f>
        <v>0</v>
      </c>
      <c r="R1003" s="40">
        <f>IF(A1003="Lead",IF(G1003="Lost",1,0),0)</f>
        <v>0</v>
      </c>
      <c r="S1003" t="n">
        <v>0</v>
      </c>
      <c r="T1003" t="n">
        <v>0</v>
      </c>
      <c r="U1003" t="n">
        <v>0</v>
      </c>
      <c r="V1003" t="n">
        <v>0</v>
      </c>
      <c r="W1003" t="n">
        <v>0</v>
      </c>
      <c r="X1003" t="n">
        <v>0</v>
      </c>
      <c r="Y1003">
        <f>IF(AND(A1003="Lead",COUNTIF(MetaCamps,C1003)&gt;0),1,0)</f>
        <v>1</v>
      </c>
      <c r="Z1003">
        <f>IF(Y1003=1,P1003,0)</f>
        <v>0</v>
      </c>
    </row>
    <row r="1004">
      <c r="A1004" t="inlineStr">
        <is>
          <t>Lead</t>
        </is>
      </c>
      <c r="B1004" s="39" t="str">
        <f>IFERROR(INDEX(CampTypes,MATCH(C1004,CampList,0)),"Unattributed")</f>
        <v>New</v>
      </c>
      <c r="C1004" t="inlineStr">
        <is>
          <t>ABO | Natuf | Leads | Unit Franchise | India | Oct26 | V1</t>
        </is>
      </c>
      <c r="D1004" t="inlineStr">
        <is>
          <t>Natuf | Broad | Tier1 + Growth Cities | Oct26 | V1</t>
        </is>
      </c>
      <c r="E1004" t="inlineStr">
        <is>
          <t>Natuf | Reel | Brand Ambassador | Heard Of Owning A Cafe | V1</t>
        </is>
      </c>
      <c r="F1004" t="inlineStr">
        <is>
          <t>In House Natuf</t>
        </is>
      </c>
      <c r="G1004" t="inlineStr">
        <is>
          <t>Details Shared</t>
        </is>
      </c>
      <c r="H1004" s="39" t="str">
        <f>IF(ISNUMBER(MATCH(G1004,QualityStatuses,0)),"Quality Lead","Non-Quality Lead")</f>
        <v>Quality Lead</v>
      </c>
      <c r="I1004" t="inlineStr">
        <is>
          <t>2026-10</t>
        </is>
      </c>
      <c r="J1004" t="inlineStr">
        <is>
          <t>Wk of 2026-10-19</t>
        </is>
      </c>
      <c r="K1004" t="inlineStr">
        <is>
          <t>Tejaswini Tarigopula</t>
        </is>
      </c>
      <c r="L1004" t="inlineStr">
        <is>
          <t>Facebook</t>
        </is>
      </c>
      <c r="M1004" t="inlineStr">
        <is>
          <t>Direct (campaign tagged in CRM)</t>
        </is>
      </c>
      <c r="N1004" t="inlineStr">
        <is>
          <t>6ada4ab7576fc944307cc5c9</t>
        </is>
      </c>
      <c r="O1004" t="n">
        <v>1</v>
      </c>
      <c r="P1004" s="40">
        <f>IF(A1004="Lead",IF(ISNUMBER(MATCH(G1004,QualityStatuses,0)),1,0),0)</f>
        <v>1</v>
      </c>
      <c r="Q1004" s="40">
        <f>IF(A1004="Lead",IF(G1004="New Lead",0,1),0)</f>
        <v>1</v>
      </c>
      <c r="R1004" s="40">
        <f>IF(A1004="Lead",IF(G1004="Lost",1,0),0)</f>
        <v>0</v>
      </c>
      <c r="S1004" t="n">
        <v>3</v>
      </c>
      <c r="T1004" t="n">
        <v>3</v>
      </c>
      <c r="U1004" t="n">
        <v>0</v>
      </c>
      <c r="V1004" t="n">
        <v>0</v>
      </c>
      <c r="W1004" t="n">
        <v>0</v>
      </c>
      <c r="X1004" t="n">
        <v>0</v>
      </c>
      <c r="Y1004">
        <f>IF(AND(A1004="Lead",COUNTIF(MetaCamps,C1004)&gt;0),1,0)</f>
        <v>1</v>
      </c>
      <c r="Z1004">
        <f>IF(Y1004=1,P1004,0)</f>
        <v>1</v>
      </c>
    </row>
    <row r="1005">
      <c r="A1005" t="inlineStr">
        <is>
          <t>Lead</t>
        </is>
      </c>
      <c r="B1005" s="39" t="str">
        <f>IFERROR(INDEX(CampTypes,MATCH(C1005,CampList,0)),"Unattributed")</f>
        <v>Old</v>
      </c>
      <c r="C1005" t="inlineStr">
        <is>
          <t>natuf_Kiosk_14072026_Hindi</t>
        </is>
      </c>
      <c r="D1005" t="inlineStr">
        <is>
          <t>natuf_Kiosk_14072026_Highest-converting industries</t>
        </is>
      </c>
      <c r="E1005" t="inlineStr">
        <is>
          <t>natuf_Kiosk_14072026_ad set_ad1</t>
        </is>
      </c>
      <c r="F1005" t="inlineStr">
        <is>
          <t>Natuf</t>
        </is>
      </c>
      <c r="G1005" t="inlineStr">
        <is>
          <t>Lost</t>
        </is>
      </c>
      <c r="H1005" s="39" t="str">
        <f>IF(ISNUMBER(MATCH(G1005,QualityStatuses,0)),"Quality Lead","Non-Quality Lead")</f>
        <v>Non-Quality Lead</v>
      </c>
      <c r="I1005" t="inlineStr">
        <is>
          <t>2026-10</t>
        </is>
      </c>
      <c r="J1005" t="inlineStr">
        <is>
          <t>Wk of 2026-10-19</t>
        </is>
      </c>
      <c r="K1005" t="inlineStr">
        <is>
          <t>Tejaswini Tarigopula</t>
        </is>
      </c>
      <c r="L1005" t="inlineStr">
        <is>
          <t>Facebook</t>
        </is>
      </c>
      <c r="M1005" t="inlineStr">
        <is>
          <t>Direct (campaign tagged in CRM)</t>
        </is>
      </c>
      <c r="N1005" t="inlineStr">
        <is>
          <t>6ada4a843d253fa1391a7774</t>
        </is>
      </c>
      <c r="O1005" t="n">
        <v>1</v>
      </c>
      <c r="P1005" s="40">
        <f>IF(A1005="Lead",IF(ISNUMBER(MATCH(G1005,QualityStatuses,0)),1,0),0)</f>
        <v>0</v>
      </c>
      <c r="Q1005" s="40">
        <f>IF(A1005="Lead",IF(G1005="New Lead",0,1),0)</f>
        <v>1</v>
      </c>
      <c r="R1005" s="40">
        <f>IF(A1005="Lead",IF(G1005="Lost",1,0),0)</f>
        <v>1</v>
      </c>
      <c r="S1005" t="n">
        <v>1</v>
      </c>
      <c r="T1005" t="n">
        <v>1</v>
      </c>
      <c r="U1005" t="n">
        <v>0</v>
      </c>
      <c r="V1005" t="n">
        <v>0</v>
      </c>
      <c r="W1005" t="n">
        <v>0</v>
      </c>
      <c r="X1005" t="n">
        <v>0</v>
      </c>
      <c r="Y1005">
        <f>IF(AND(A1005="Lead",COUNTIF(MetaCamps,C1005)&gt;0),1,0)</f>
        <v>1</v>
      </c>
      <c r="Z1005">
        <f>IF(Y1005=1,P1005,0)</f>
        <v>0</v>
      </c>
    </row>
    <row r="1006">
      <c r="A1006" t="inlineStr">
        <is>
          <t>Lead</t>
        </is>
      </c>
      <c r="B1006" s="39" t="str">
        <f>IFERROR(INDEX(CampTypes,MATCH(C1006,CampList,0)),"Unattributed")</f>
        <v>New</v>
      </c>
      <c r="C1006" t="inlineStr">
        <is>
          <t>ABO | Natuf | Leads | Unit Franchise | India | Oct26 | V1</t>
        </is>
      </c>
      <c r="D1006" t="inlineStr">
        <is>
          <t>Natuf | Broad | Tier1 + Growth Cities | Oct26 | V1</t>
        </is>
      </c>
      <c r="E1006" t="inlineStr">
        <is>
          <t>Natuf | Reel | Brand Ambassador | Heard Of Owning A Cafe | V1</t>
        </is>
      </c>
      <c r="F1006" t="inlineStr">
        <is>
          <t>In House Natuf</t>
        </is>
      </c>
      <c r="G1006" t="inlineStr">
        <is>
          <t>New Lead</t>
        </is>
      </c>
      <c r="H1006" s="39" t="str">
        <f>IF(ISNUMBER(MATCH(G1006,QualityStatuses,0)),"Quality Lead","Non-Quality Lead")</f>
        <v>Non-Quality Lead</v>
      </c>
      <c r="I1006" t="inlineStr">
        <is>
          <t>2026-10</t>
        </is>
      </c>
      <c r="J1006" t="inlineStr">
        <is>
          <t>Wk of 2026-10-19</t>
        </is>
      </c>
      <c r="K1006" t="inlineStr">
        <is>
          <t>(Unassigned)</t>
        </is>
      </c>
      <c r="L1006" t="inlineStr">
        <is>
          <t>Facebook</t>
        </is>
      </c>
      <c r="M1006" t="inlineStr">
        <is>
          <t>Direct (campaign tagged in CRM)</t>
        </is>
      </c>
      <c r="N1006" t="inlineStr">
        <is>
          <t>6ada4a3cd016abfca237376f</t>
        </is>
      </c>
      <c r="O1006" t="n">
        <v>1</v>
      </c>
      <c r="P1006" s="40">
        <f>IF(A1006="Lead",IF(ISNUMBER(MATCH(G1006,QualityStatuses,0)),1,0),0)</f>
        <v>0</v>
      </c>
      <c r="Q1006" s="40">
        <f>IF(A1006="Lead",IF(G1006="New Lead",0,1),0)</f>
        <v>0</v>
      </c>
      <c r="R1006" s="40">
        <f>IF(A1006="Lead",IF(G1006="Lost",1,0),0)</f>
        <v>0</v>
      </c>
      <c r="S1006" t="n">
        <v>0</v>
      </c>
      <c r="T1006" t="n">
        <v>0</v>
      </c>
      <c r="U1006" t="n">
        <v>0</v>
      </c>
      <c r="V1006" t="n">
        <v>0</v>
      </c>
      <c r="W1006" t="n">
        <v>0</v>
      </c>
      <c r="X1006" t="n">
        <v>0</v>
      </c>
      <c r="Y1006">
        <f>IF(AND(A1006="Lead",COUNTIF(MetaCamps,C1006)&gt;0),1,0)</f>
        <v>1</v>
      </c>
      <c r="Z1006">
        <f>IF(Y1006=1,P1006,0)</f>
        <v>0</v>
      </c>
    </row>
    <row r="1007">
      <c r="A1007" t="inlineStr">
        <is>
          <t>Lead</t>
        </is>
      </c>
      <c r="B1007" s="39" t="str">
        <f>IFERROR(INDEX(CampTypes,MATCH(C1007,CampList,0)),"Unattributed")</f>
        <v>New</v>
      </c>
      <c r="C1007" t="inlineStr">
        <is>
          <t>ABO | Natuf | Leads | Unit Franchise | India | Oct26 | V1</t>
        </is>
      </c>
      <c r="D1007" t="inlineStr">
        <is>
          <t>Natuf | Business Owners | Tier1 + Growth Cities | Oct26 | V1</t>
        </is>
      </c>
      <c r="E1007" t="inlineStr">
        <is>
          <t>Natuf | Reel | Brand Ambassador | Heard Of Owning A Cafe | V1</t>
        </is>
      </c>
      <c r="F1007" t="inlineStr">
        <is>
          <t>In House Natuf</t>
        </is>
      </c>
      <c r="G1007" t="inlineStr">
        <is>
          <t>Connected</t>
        </is>
      </c>
      <c r="H1007" s="39" t="str">
        <f>IF(ISNUMBER(MATCH(G1007,QualityStatuses,0)),"Quality Lead","Non-Quality Lead")</f>
        <v>Non-Quality Lead</v>
      </c>
      <c r="I1007" t="inlineStr">
        <is>
          <t>2026-10</t>
        </is>
      </c>
      <c r="J1007" t="inlineStr">
        <is>
          <t>Wk of 2026-10-19</t>
        </is>
      </c>
      <c r="K1007" t="inlineStr">
        <is>
          <t>Tejaswini Tarigopula</t>
        </is>
      </c>
      <c r="L1007" t="inlineStr">
        <is>
          <t>Facebook</t>
        </is>
      </c>
      <c r="M1007" t="inlineStr">
        <is>
          <t>Direct (campaign tagged in CRM)</t>
        </is>
      </c>
      <c r="N1007" t="inlineStr">
        <is>
          <t>6ada4a383af4e4a7498375fc</t>
        </is>
      </c>
      <c r="O1007" t="n">
        <v>1</v>
      </c>
      <c r="P1007" s="40">
        <f>IF(A1007="Lead",IF(ISNUMBER(MATCH(G1007,QualityStatuses,0)),1,0),0)</f>
        <v>0</v>
      </c>
      <c r="Q1007" s="40">
        <f>IF(A1007="Lead",IF(G1007="New Lead",0,1),0)</f>
        <v>1</v>
      </c>
      <c r="R1007" s="40">
        <f>IF(A1007="Lead",IF(G1007="Lost",1,0),0)</f>
        <v>0</v>
      </c>
      <c r="S1007" t="n">
        <v>2</v>
      </c>
      <c r="T1007" t="n">
        <v>1</v>
      </c>
      <c r="U1007" t="n">
        <v>0</v>
      </c>
      <c r="V1007" t="n">
        <v>0</v>
      </c>
      <c r="W1007" t="n">
        <v>0</v>
      </c>
      <c r="X1007" t="n">
        <v>0</v>
      </c>
      <c r="Y1007">
        <f>IF(AND(A1007="Lead",COUNTIF(MetaCamps,C1007)&gt;0),1,0)</f>
        <v>1</v>
      </c>
      <c r="Z1007">
        <f>IF(Y1007=1,P1007,0)</f>
        <v>0</v>
      </c>
    </row>
    <row r="1008">
      <c r="A1008" t="inlineStr">
        <is>
          <t>Lead</t>
        </is>
      </c>
      <c r="B1008" s="39" t="str">
        <f>IFERROR(INDEX(CampTypes,MATCH(C1008,CampList,0)),"Unattributed")</f>
        <v>New</v>
      </c>
      <c r="C1008" t="inlineStr">
        <is>
          <t>ABO | Natuf | Leads | Unit Franchise | India | Oct26 | V1</t>
        </is>
      </c>
      <c r="D1008" t="inlineStr">
        <is>
          <t>Natuf | LAL 1% | India | Jul26 | V1</t>
        </is>
      </c>
      <c r="E1008" t="inlineStr">
        <is>
          <t>Natuf | Reel | Brand Ambassador | Heard Of Owning A Cafe | V1</t>
        </is>
      </c>
      <c r="F1008" t="inlineStr">
        <is>
          <t>In House Natuf</t>
        </is>
      </c>
      <c r="G1008" t="inlineStr">
        <is>
          <t>New Lead</t>
        </is>
      </c>
      <c r="H1008" s="39" t="str">
        <f>IF(ISNUMBER(MATCH(G1008,QualityStatuses,0)),"Quality Lead","Non-Quality Lead")</f>
        <v>Non-Quality Lead</v>
      </c>
      <c r="I1008" t="inlineStr">
        <is>
          <t>2026-10</t>
        </is>
      </c>
      <c r="J1008" t="inlineStr">
        <is>
          <t>Wk of 2026-10-19</t>
        </is>
      </c>
      <c r="K1008" t="inlineStr">
        <is>
          <t>(Unassigned)</t>
        </is>
      </c>
      <c r="L1008" t="inlineStr">
        <is>
          <t>Facebook</t>
        </is>
      </c>
      <c r="M1008" t="inlineStr">
        <is>
          <t>Direct (campaign tagged in CRM)</t>
        </is>
      </c>
      <c r="N1008" t="inlineStr">
        <is>
          <t>6ada48a6f65a35c5b1f333dd</t>
        </is>
      </c>
      <c r="O1008" t="n">
        <v>1</v>
      </c>
      <c r="P1008" s="40">
        <f>IF(A1008="Lead",IF(ISNUMBER(MATCH(G1008,QualityStatuses,0)),1,0),0)</f>
        <v>0</v>
      </c>
      <c r="Q1008" s="40">
        <f>IF(A1008="Lead",IF(G1008="New Lead",0,1),0)</f>
        <v>0</v>
      </c>
      <c r="R1008" s="40">
        <f>IF(A1008="Lead",IF(G1008="Lost",1,0),0)</f>
        <v>0</v>
      </c>
      <c r="S1008" t="n">
        <v>0</v>
      </c>
      <c r="T1008" t="n">
        <v>0</v>
      </c>
      <c r="U1008" t="n">
        <v>0</v>
      </c>
      <c r="V1008" t="n">
        <v>0</v>
      </c>
      <c r="W1008" t="n">
        <v>0</v>
      </c>
      <c r="X1008" t="n">
        <v>0</v>
      </c>
      <c r="Y1008">
        <f>IF(AND(A1008="Lead",COUNTIF(MetaCamps,C1008)&gt;0),1,0)</f>
        <v>1</v>
      </c>
      <c r="Z1008">
        <f>IF(Y1008=1,P1008,0)</f>
        <v>0</v>
      </c>
    </row>
    <row r="1009">
      <c r="A1009" t="inlineStr">
        <is>
          <t>Lead</t>
        </is>
      </c>
      <c r="B1009" s="39" t="str">
        <f>IFERROR(INDEX(CampTypes,MATCH(C1009,CampList,0)),"Unattributed")</f>
        <v>Old</v>
      </c>
      <c r="C1009" t="inlineStr">
        <is>
          <t>natuf_Kiosk_14072026_Hindi</t>
        </is>
      </c>
      <c r="D1009" t="inlineStr">
        <is>
          <t>natuf_Kiosk_09102026</t>
        </is>
      </c>
      <c r="E1009" t="inlineStr">
        <is>
          <t>natuf_Kiosk_14072026_ad set_ad1</t>
        </is>
      </c>
      <c r="F1009" t="inlineStr">
        <is>
          <t>Natuf</t>
        </is>
      </c>
      <c r="G1009" t="inlineStr">
        <is>
          <t>New Lead</t>
        </is>
      </c>
      <c r="H1009" s="39" t="str">
        <f>IF(ISNUMBER(MATCH(G1009,QualityStatuses,0)),"Quality Lead","Non-Quality Lead")</f>
        <v>Non-Quality Lead</v>
      </c>
      <c r="I1009" t="inlineStr">
        <is>
          <t>2026-10</t>
        </is>
      </c>
      <c r="J1009" t="inlineStr">
        <is>
          <t>Wk of 2026-10-19</t>
        </is>
      </c>
      <c r="K1009" t="inlineStr">
        <is>
          <t>(Unassigned)</t>
        </is>
      </c>
      <c r="L1009" t="inlineStr">
        <is>
          <t>Facebook</t>
        </is>
      </c>
      <c r="M1009" t="inlineStr">
        <is>
          <t>Direct (campaign tagged in CRM)</t>
        </is>
      </c>
      <c r="N1009" t="inlineStr">
        <is>
          <t>6ada489a8ef2f93c8b1fa81f</t>
        </is>
      </c>
      <c r="O1009" t="n">
        <v>1</v>
      </c>
      <c r="P1009" s="40">
        <f>IF(A1009="Lead",IF(ISNUMBER(MATCH(G1009,QualityStatuses,0)),1,0),0)</f>
        <v>0</v>
      </c>
      <c r="Q1009" s="40">
        <f>IF(A1009="Lead",IF(G1009="New Lead",0,1),0)</f>
        <v>0</v>
      </c>
      <c r="R1009" s="40">
        <f>IF(A1009="Lead",IF(G1009="Lost",1,0),0)</f>
        <v>0</v>
      </c>
      <c r="S1009" t="n">
        <v>0</v>
      </c>
      <c r="T1009" t="n">
        <v>0</v>
      </c>
      <c r="U1009" t="n">
        <v>0</v>
      </c>
      <c r="V1009" t="n">
        <v>0</v>
      </c>
      <c r="W1009" t="n">
        <v>0</v>
      </c>
      <c r="X1009" t="n">
        <v>0</v>
      </c>
      <c r="Y1009">
        <f>IF(AND(A1009="Lead",COUNTIF(MetaCamps,C1009)&gt;0),1,0)</f>
        <v>1</v>
      </c>
      <c r="Z1009">
        <f>IF(Y1009=1,P1009,0)</f>
        <v>0</v>
      </c>
    </row>
    <row r="1010">
      <c r="A1010" t="inlineStr">
        <is>
          <t>Lead</t>
        </is>
      </c>
      <c r="B1010" s="39" t="str">
        <f>IFERROR(INDEX(CampTypes,MATCH(C1010,CampList,0)),"Unattributed")</f>
        <v>Old</v>
      </c>
      <c r="C1010" t="inlineStr">
        <is>
          <t>E_Karan_Natuf_All_07072026</t>
        </is>
      </c>
      <c r="D1010" t="inlineStr">
        <is>
          <t>E_Karan_Natuf_Sign_07072026_Adset3</t>
        </is>
      </c>
      <c r="E1010" t="inlineStr">
        <is>
          <t>E_Karan_Natuf_Sign_07072026_Adset2_Ad1</t>
        </is>
      </c>
      <c r="F1010" t="inlineStr">
        <is>
          <t>Natuf</t>
        </is>
      </c>
      <c r="G1010" t="inlineStr">
        <is>
          <t>Lost</t>
        </is>
      </c>
      <c r="H1010" s="39" t="str">
        <f>IF(ISNUMBER(MATCH(G1010,QualityStatuses,0)),"Quality Lead","Non-Quality Lead")</f>
        <v>Non-Quality Lead</v>
      </c>
      <c r="I1010" t="inlineStr">
        <is>
          <t>2026-10</t>
        </is>
      </c>
      <c r="J1010" t="inlineStr">
        <is>
          <t>Wk of 2026-10-19</t>
        </is>
      </c>
      <c r="K1010" t="inlineStr">
        <is>
          <t>Tejaswini Tarigopula</t>
        </is>
      </c>
      <c r="L1010" t="inlineStr">
        <is>
          <t>Facebook</t>
        </is>
      </c>
      <c r="M1010" t="inlineStr">
        <is>
          <t>Direct (campaign tagged in CRM)</t>
        </is>
      </c>
      <c r="N1010" t="inlineStr">
        <is>
          <t>6ada48913d253fa1391a76a1</t>
        </is>
      </c>
      <c r="O1010" t="n">
        <v>1</v>
      </c>
      <c r="P1010" s="40">
        <f>IF(A1010="Lead",IF(ISNUMBER(MATCH(G1010,QualityStatuses,0)),1,0),0)</f>
        <v>0</v>
      </c>
      <c r="Q1010" s="40">
        <f>IF(A1010="Lead",IF(G1010="New Lead",0,1),0)</f>
        <v>1</v>
      </c>
      <c r="R1010" s="40">
        <f>IF(A1010="Lead",IF(G1010="Lost",1,0),0)</f>
        <v>1</v>
      </c>
      <c r="S1010" t="n">
        <v>1</v>
      </c>
      <c r="T1010" t="n">
        <v>1</v>
      </c>
      <c r="U1010" t="n">
        <v>0</v>
      </c>
      <c r="V1010" t="n">
        <v>0</v>
      </c>
      <c r="W1010" t="n">
        <v>0</v>
      </c>
      <c r="X1010" t="n">
        <v>0</v>
      </c>
      <c r="Y1010">
        <f>IF(AND(A1010="Lead",COUNTIF(MetaCamps,C1010)&gt;0),1,0)</f>
        <v>1</v>
      </c>
      <c r="Z1010">
        <f>IF(Y1010=1,P1010,0)</f>
        <v>0</v>
      </c>
    </row>
    <row r="1011">
      <c r="A1011" t="inlineStr">
        <is>
          <t>Lead</t>
        </is>
      </c>
      <c r="B1011" s="39" t="str">
        <f>IFERROR(INDEX(CampTypes,MATCH(C1011,CampList,0)),"Unattributed")</f>
        <v>Old</v>
      </c>
      <c r="C1011" t="inlineStr">
        <is>
          <t>E_Suresh_Natuf_Kiosk_07072026</t>
        </is>
      </c>
      <c r="D1011" t="inlineStr">
        <is>
          <t>E_Suresh_Natuf_Kiosk_07072026_Adset5</t>
        </is>
      </c>
      <c r="E1011" t="inlineStr">
        <is>
          <t>E_Hindi_Suresh_Natuf_Kiosk_07072026_Adset5_ad3 – Copy 2</t>
        </is>
      </c>
      <c r="F1011" t="inlineStr">
        <is>
          <t>Natuf</t>
        </is>
      </c>
      <c r="G1011" t="inlineStr">
        <is>
          <t>New Lead</t>
        </is>
      </c>
      <c r="H1011" s="39" t="str">
        <f>IF(ISNUMBER(MATCH(G1011,QualityStatuses,0)),"Quality Lead","Non-Quality Lead")</f>
        <v>Non-Quality Lead</v>
      </c>
      <c r="I1011" t="inlineStr">
        <is>
          <t>2026-10</t>
        </is>
      </c>
      <c r="J1011" t="inlineStr">
        <is>
          <t>Wk of 2026-10-19</t>
        </is>
      </c>
      <c r="K1011" t="inlineStr">
        <is>
          <t>(Unassigned)</t>
        </is>
      </c>
      <c r="L1011" t="inlineStr">
        <is>
          <t>Facebook</t>
        </is>
      </c>
      <c r="M1011" t="inlineStr">
        <is>
          <t>Direct (campaign tagged in CRM)</t>
        </is>
      </c>
      <c r="N1011" t="inlineStr">
        <is>
          <t>6ada48380365f70faf34c186</t>
        </is>
      </c>
      <c r="O1011" t="n">
        <v>1</v>
      </c>
      <c r="P1011" s="40">
        <f>IF(A1011="Lead",IF(ISNUMBER(MATCH(G1011,QualityStatuses,0)),1,0),0)</f>
        <v>0</v>
      </c>
      <c r="Q1011" s="40">
        <f>IF(A1011="Lead",IF(G1011="New Lead",0,1),0)</f>
        <v>0</v>
      </c>
      <c r="R1011" s="40">
        <f>IF(A1011="Lead",IF(G1011="Lost",1,0),0)</f>
        <v>0</v>
      </c>
      <c r="S1011" t="n">
        <v>0</v>
      </c>
      <c r="T1011" t="n">
        <v>0</v>
      </c>
      <c r="U1011" t="n">
        <v>0</v>
      </c>
      <c r="V1011" t="n">
        <v>0</v>
      </c>
      <c r="W1011" t="n">
        <v>0</v>
      </c>
      <c r="X1011" t="n">
        <v>0</v>
      </c>
      <c r="Y1011">
        <f>IF(AND(A1011="Lead",COUNTIF(MetaCamps,C1011)&gt;0),1,0)</f>
        <v>1</v>
      </c>
      <c r="Z1011">
        <f>IF(Y1011=1,P1011,0)</f>
        <v>0</v>
      </c>
    </row>
    <row r="1012">
      <c r="A1012" t="inlineStr">
        <is>
          <t>Lead</t>
        </is>
      </c>
      <c r="B1012" s="39" t="str">
        <f>IFERROR(INDEX(CampTypes,MATCH(C1012,CampList,0)),"Unattributed")</f>
        <v>Old</v>
      </c>
      <c r="C1012" t="inlineStr">
        <is>
          <t>natuf_Kiosk_14072026_Hindi</t>
        </is>
      </c>
      <c r="D1012" t="inlineStr">
        <is>
          <t>natuf_Kiosk_09102026</t>
        </is>
      </c>
      <c r="E1012" t="inlineStr">
        <is>
          <t>natuf_Kiosk_14072026_ad set_ad1</t>
        </is>
      </c>
      <c r="F1012" t="inlineStr">
        <is>
          <t>Natuf</t>
        </is>
      </c>
      <c r="G1012" t="inlineStr">
        <is>
          <t>Lost</t>
        </is>
      </c>
      <c r="H1012" s="39" t="str">
        <f>IF(ISNUMBER(MATCH(G1012,QualityStatuses,0)),"Quality Lead","Non-Quality Lead")</f>
        <v>Non-Quality Lead</v>
      </c>
      <c r="I1012" t="inlineStr">
        <is>
          <t>2026-10</t>
        </is>
      </c>
      <c r="J1012" t="inlineStr">
        <is>
          <t>Wk of 2026-10-19</t>
        </is>
      </c>
      <c r="K1012" t="inlineStr">
        <is>
          <t>Tejaswini Tarigopula</t>
        </is>
      </c>
      <c r="L1012" t="inlineStr">
        <is>
          <t>Facebook</t>
        </is>
      </c>
      <c r="M1012" t="inlineStr">
        <is>
          <t>Direct (campaign tagged in CRM)</t>
        </is>
      </c>
      <c r="N1012" t="inlineStr">
        <is>
          <t>6ada478bc71798eedd21e07b</t>
        </is>
      </c>
      <c r="O1012" t="n">
        <v>1</v>
      </c>
      <c r="P1012" s="40">
        <f>IF(A1012="Lead",IF(ISNUMBER(MATCH(G1012,QualityStatuses,0)),1,0),0)</f>
        <v>0</v>
      </c>
      <c r="Q1012" s="40">
        <f>IF(A1012="Lead",IF(G1012="New Lead",0,1),0)</f>
        <v>1</v>
      </c>
      <c r="R1012" s="40">
        <f>IF(A1012="Lead",IF(G1012="Lost",1,0),0)</f>
        <v>1</v>
      </c>
      <c r="S1012" t="n">
        <v>1</v>
      </c>
      <c r="T1012" t="n">
        <v>0</v>
      </c>
      <c r="U1012" t="n">
        <v>0</v>
      </c>
      <c r="V1012" t="n">
        <v>0</v>
      </c>
      <c r="W1012" t="n">
        <v>0</v>
      </c>
      <c r="X1012" t="n">
        <v>0</v>
      </c>
      <c r="Y1012">
        <f>IF(AND(A1012="Lead",COUNTIF(MetaCamps,C1012)&gt;0),1,0)</f>
        <v>1</v>
      </c>
      <c r="Z1012">
        <f>IF(Y1012=1,P1012,0)</f>
        <v>0</v>
      </c>
    </row>
    <row r="1013">
      <c r="A1013" t="inlineStr">
        <is>
          <t>Lead</t>
        </is>
      </c>
      <c r="B1013" s="39" t="str">
        <f>IFERROR(INDEX(CampTypes,MATCH(C1013,CampList,0)),"Unattributed")</f>
        <v>Old</v>
      </c>
      <c r="C1013" t="inlineStr">
        <is>
          <t>E_Natuf_Generic_13082026</t>
        </is>
      </c>
      <c r="D1013" t="inlineStr">
        <is>
          <t>E_Natuf_Generic_13082026_Adset1</t>
        </is>
      </c>
      <c r="E1013" t="inlineStr">
        <is>
          <t>E_Natuf_Generic_13082026_Adset1_Ad1</t>
        </is>
      </c>
      <c r="F1013" t="inlineStr">
        <is>
          <t>Natuf</t>
        </is>
      </c>
      <c r="G1013" t="inlineStr">
        <is>
          <t>Follow-Up</t>
        </is>
      </c>
      <c r="H1013" s="39" t="str">
        <f>IF(ISNUMBER(MATCH(G1013,QualityStatuses,0)),"Quality Lead","Non-Quality Lead")</f>
        <v>Quality Lead</v>
      </c>
      <c r="I1013" t="inlineStr">
        <is>
          <t>2026-10</t>
        </is>
      </c>
      <c r="J1013" t="inlineStr">
        <is>
          <t>Wk of 2026-10-19</t>
        </is>
      </c>
      <c r="K1013" t="inlineStr">
        <is>
          <t>Deepak Rai</t>
        </is>
      </c>
      <c r="L1013" t="inlineStr">
        <is>
          <t>Facebook</t>
        </is>
      </c>
      <c r="M1013" t="inlineStr">
        <is>
          <t>Direct (campaign tagged in CRM)</t>
        </is>
      </c>
      <c r="N1013" t="inlineStr">
        <is>
          <t>6ada4616186d352f7ecd5a57</t>
        </is>
      </c>
      <c r="O1013" t="n">
        <v>1</v>
      </c>
      <c r="P1013" s="40">
        <f>IF(A1013="Lead",IF(ISNUMBER(MATCH(G1013,QualityStatuses,0)),1,0),0)</f>
        <v>1</v>
      </c>
      <c r="Q1013" s="40">
        <f>IF(A1013="Lead",IF(G1013="New Lead",0,1),0)</f>
        <v>1</v>
      </c>
      <c r="R1013" s="40">
        <f>IF(A1013="Lead",IF(G1013="Lost",1,0),0)</f>
        <v>0</v>
      </c>
      <c r="S1013" t="n">
        <v>1</v>
      </c>
      <c r="T1013" t="n">
        <v>1</v>
      </c>
      <c r="U1013" t="n">
        <v>0</v>
      </c>
      <c r="V1013" t="n">
        <v>0</v>
      </c>
      <c r="W1013" t="n">
        <v>0</v>
      </c>
      <c r="X1013" t="n">
        <v>0</v>
      </c>
      <c r="Y1013">
        <f>IF(AND(A1013="Lead",COUNTIF(MetaCamps,C1013)&gt;0),1,0)</f>
        <v>1</v>
      </c>
      <c r="Z1013">
        <f>IF(Y1013=1,P1013,0)</f>
        <v>1</v>
      </c>
    </row>
    <row r="1014">
      <c r="A1014" t="inlineStr">
        <is>
          <t>Lead</t>
        </is>
      </c>
      <c r="B1014" s="39" t="str">
        <f>IFERROR(INDEX(CampTypes,MATCH(C1014,CampList,0)),"Unattributed")</f>
        <v>New</v>
      </c>
      <c r="C1014" t="inlineStr">
        <is>
          <t>ABO | Natuf | Leads | Unit Franchise | India | Oct26 | V1</t>
        </is>
      </c>
      <c r="D1014" t="inlineStr">
        <is>
          <t>Natuf | Business Owners | Tier1 + Growth Cities | Oct26 | V1</t>
        </is>
      </c>
      <c r="E1014" t="inlineStr">
        <is>
          <t>Natuf | Reel | Brand Ambassador | Heard Of Owning A Cafe | V1</t>
        </is>
      </c>
      <c r="F1014" t="inlineStr">
        <is>
          <t>In House Natuf</t>
        </is>
      </c>
      <c r="G1014" t="inlineStr">
        <is>
          <t>Connected</t>
        </is>
      </c>
      <c r="H1014" s="39" t="str">
        <f>IF(ISNUMBER(MATCH(G1014,QualityStatuses,0)),"Quality Lead","Non-Quality Lead")</f>
        <v>Non-Quality Lead</v>
      </c>
      <c r="I1014" t="inlineStr">
        <is>
          <t>2026-10</t>
        </is>
      </c>
      <c r="J1014" t="inlineStr">
        <is>
          <t>Wk of 2026-10-19</t>
        </is>
      </c>
      <c r="K1014" t="inlineStr">
        <is>
          <t>Tejaswini Tarigopula</t>
        </is>
      </c>
      <c r="L1014" t="inlineStr">
        <is>
          <t>Facebook</t>
        </is>
      </c>
      <c r="M1014" t="inlineStr">
        <is>
          <t>Direct (campaign tagged in CRM)</t>
        </is>
      </c>
      <c r="N1014" t="inlineStr">
        <is>
          <t>6ada45153af4e4a7498371d0</t>
        </is>
      </c>
      <c r="O1014" t="n">
        <v>1</v>
      </c>
      <c r="P1014" s="40">
        <f>IF(A1014="Lead",IF(ISNUMBER(MATCH(G1014,QualityStatuses,0)),1,0),0)</f>
        <v>0</v>
      </c>
      <c r="Q1014" s="40">
        <f>IF(A1014="Lead",IF(G1014="New Lead",0,1),0)</f>
        <v>1</v>
      </c>
      <c r="R1014" s="40">
        <f>IF(A1014="Lead",IF(G1014="Lost",1,0),0)</f>
        <v>0</v>
      </c>
      <c r="S1014" t="n">
        <v>2</v>
      </c>
      <c r="T1014" t="n">
        <v>2</v>
      </c>
      <c r="U1014" t="n">
        <v>0</v>
      </c>
      <c r="V1014" t="n">
        <v>0</v>
      </c>
      <c r="W1014" t="n">
        <v>0</v>
      </c>
      <c r="X1014" t="n">
        <v>0</v>
      </c>
      <c r="Y1014">
        <f>IF(AND(A1014="Lead",COUNTIF(MetaCamps,C1014)&gt;0),1,0)</f>
        <v>1</v>
      </c>
      <c r="Z1014">
        <f>IF(Y1014=1,P1014,0)</f>
        <v>0</v>
      </c>
    </row>
    <row r="1015">
      <c r="A1015" t="inlineStr">
        <is>
          <t>Lead</t>
        </is>
      </c>
      <c r="B1015" s="39" t="str">
        <f>IFERROR(INDEX(CampTypes,MATCH(C1015,CampList,0)),"Unattributed")</f>
        <v>Old</v>
      </c>
      <c r="C1015" t="inlineStr">
        <is>
          <t>E_Suresh_Natuf_Kiosk_07072026</t>
        </is>
      </c>
      <c r="D1015" t="inlineStr">
        <is>
          <t>E_Suresh_Natuf_Kiosk_07072026_Adset5</t>
        </is>
      </c>
      <c r="E1015" t="inlineStr">
        <is>
          <t>E_Hindi_Suresh_Natuf_Kiosk_07072026_Adset5_ad3 – Copy 2</t>
        </is>
      </c>
      <c r="F1015" t="inlineStr">
        <is>
          <t>Natuf</t>
        </is>
      </c>
      <c r="G1015" t="inlineStr">
        <is>
          <t>New Lead</t>
        </is>
      </c>
      <c r="H1015" s="39" t="str">
        <f>IF(ISNUMBER(MATCH(G1015,QualityStatuses,0)),"Quality Lead","Non-Quality Lead")</f>
        <v>Non-Quality Lead</v>
      </c>
      <c r="I1015" t="inlineStr">
        <is>
          <t>2026-10</t>
        </is>
      </c>
      <c r="J1015" t="inlineStr">
        <is>
          <t>Wk of 2026-10-19</t>
        </is>
      </c>
      <c r="K1015" t="inlineStr">
        <is>
          <t>(Unassigned)</t>
        </is>
      </c>
      <c r="L1015" t="inlineStr">
        <is>
          <t>Facebook</t>
        </is>
      </c>
      <c r="M1015" t="inlineStr">
        <is>
          <t>Direct (campaign tagged in CRM)</t>
        </is>
      </c>
      <c r="N1015" t="inlineStr">
        <is>
          <t>6ada44ecd8bf9c3e47ae6e4c</t>
        </is>
      </c>
      <c r="O1015" t="n">
        <v>1</v>
      </c>
      <c r="P1015" s="40">
        <f>IF(A1015="Lead",IF(ISNUMBER(MATCH(G1015,QualityStatuses,0)),1,0),0)</f>
        <v>0</v>
      </c>
      <c r="Q1015" s="40">
        <f>IF(A1015="Lead",IF(G1015="New Lead",0,1),0)</f>
        <v>0</v>
      </c>
      <c r="R1015" s="40">
        <f>IF(A1015="Lead",IF(G1015="Lost",1,0),0)</f>
        <v>0</v>
      </c>
      <c r="S1015" t="n">
        <v>0</v>
      </c>
      <c r="T1015" t="n">
        <v>0</v>
      </c>
      <c r="U1015" t="n">
        <v>0</v>
      </c>
      <c r="V1015" t="n">
        <v>0</v>
      </c>
      <c r="W1015" t="n">
        <v>0</v>
      </c>
      <c r="X1015" t="n">
        <v>0</v>
      </c>
      <c r="Y1015">
        <f>IF(AND(A1015="Lead",COUNTIF(MetaCamps,C1015)&gt;0),1,0)</f>
        <v>1</v>
      </c>
      <c r="Z1015">
        <f>IF(Y1015=1,P1015,0)</f>
        <v>0</v>
      </c>
    </row>
    <row r="1016">
      <c r="A1016" t="inlineStr">
        <is>
          <t>Lead</t>
        </is>
      </c>
      <c r="B1016" s="39" t="str">
        <f>IFERROR(INDEX(CampTypes,MATCH(C1016,CampList,0)),"Unattributed")</f>
        <v>Old</v>
      </c>
      <c r="C1016" t="inlineStr">
        <is>
          <t>E_Suresh_Natuf_Kiosk_07072026</t>
        </is>
      </c>
      <c r="D1016" t="inlineStr">
        <is>
          <t>E_Suresh_Natuf_Kiosk_07072026_Adset5</t>
        </is>
      </c>
      <c r="E1016" t="inlineStr">
        <is>
          <t>E_Hindi_Suresh_Natuf_Kiosk_07072026_Adset5_ad3 – Copy 2</t>
        </is>
      </c>
      <c r="F1016" t="inlineStr">
        <is>
          <t>Natuf</t>
        </is>
      </c>
      <c r="G1016" t="inlineStr">
        <is>
          <t>Meeting Scheduled</t>
        </is>
      </c>
      <c r="H1016" s="39" t="str">
        <f>IF(ISNUMBER(MATCH(G1016,QualityStatuses,0)),"Quality Lead","Non-Quality Lead")</f>
        <v>Quality Lead</v>
      </c>
      <c r="I1016" t="inlineStr">
        <is>
          <t>2026-10</t>
        </is>
      </c>
      <c r="J1016" t="inlineStr">
        <is>
          <t>Wk of 2026-10-19</t>
        </is>
      </c>
      <c r="K1016" t="inlineStr">
        <is>
          <t>Tejaswini Tarigopula</t>
        </is>
      </c>
      <c r="L1016" t="inlineStr">
        <is>
          <t>Facebook</t>
        </is>
      </c>
      <c r="M1016" t="inlineStr">
        <is>
          <t>Direct (campaign tagged in CRM)</t>
        </is>
      </c>
      <c r="N1016" t="inlineStr">
        <is>
          <t>6ada445a7e57040701b38484</t>
        </is>
      </c>
      <c r="O1016" t="n">
        <v>1</v>
      </c>
      <c r="P1016" s="40">
        <f>IF(A1016="Lead",IF(ISNUMBER(MATCH(G1016,QualityStatuses,0)),1,0),0)</f>
        <v>1</v>
      </c>
      <c r="Q1016" s="40">
        <f>IF(A1016="Lead",IF(G1016="New Lead",0,1),0)</f>
        <v>1</v>
      </c>
      <c r="R1016" s="40">
        <f>IF(A1016="Lead",IF(G1016="Lost",1,0),0)</f>
        <v>0</v>
      </c>
      <c r="S1016" t="n">
        <v>7</v>
      </c>
      <c r="T1016" t="n">
        <v>3</v>
      </c>
      <c r="U1016" t="n">
        <v>0</v>
      </c>
      <c r="V1016" t="n">
        <v>0</v>
      </c>
      <c r="W1016" t="n">
        <v>0</v>
      </c>
      <c r="X1016" t="n">
        <v>0</v>
      </c>
      <c r="Y1016">
        <f>IF(AND(A1016="Lead",COUNTIF(MetaCamps,C1016)&gt;0),1,0)</f>
        <v>1</v>
      </c>
      <c r="Z1016">
        <f>IF(Y1016=1,P1016,0)</f>
        <v>1</v>
      </c>
    </row>
    <row r="1017">
      <c r="A1017" t="inlineStr">
        <is>
          <t>Lead</t>
        </is>
      </c>
      <c r="B1017" s="39" t="str">
        <f>IFERROR(INDEX(CampTypes,MATCH(C1017,CampList,0)),"Unattributed")</f>
        <v>New</v>
      </c>
      <c r="C1017" t="inlineStr">
        <is>
          <t>ABO | Natuf | Leads | Unit Franchise | India | Oct26 | V1</t>
        </is>
      </c>
      <c r="D1017" t="inlineStr">
        <is>
          <t>Natuf | Investors | Tier1 + Growth Cities | Oct26 | V1</t>
        </is>
      </c>
      <c r="E1017" t="inlineStr">
        <is>
          <t>Natuf | Reel | Brand Ambassador | Heard Of Owning A Cafe | V1</t>
        </is>
      </c>
      <c r="F1017" t="inlineStr">
        <is>
          <t>In House Natuf</t>
        </is>
      </c>
      <c r="G1017" t="inlineStr">
        <is>
          <t>New Lead</t>
        </is>
      </c>
      <c r="H1017" s="39" t="str">
        <f>IF(ISNUMBER(MATCH(G1017,QualityStatuses,0)),"Quality Lead","Non-Quality Lead")</f>
        <v>Non-Quality Lead</v>
      </c>
      <c r="I1017" t="inlineStr">
        <is>
          <t>2026-10</t>
        </is>
      </c>
      <c r="J1017" t="inlineStr">
        <is>
          <t>Wk of 2026-10-19</t>
        </is>
      </c>
      <c r="K1017" t="inlineStr">
        <is>
          <t>(Unassigned)</t>
        </is>
      </c>
      <c r="L1017" t="inlineStr">
        <is>
          <t>Facebook</t>
        </is>
      </c>
      <c r="M1017" t="inlineStr">
        <is>
          <t>Direct (campaign tagged in CRM)</t>
        </is>
      </c>
      <c r="N1017" t="inlineStr">
        <is>
          <t>6ada4424792dbbe4911750dd</t>
        </is>
      </c>
      <c r="O1017" t="n">
        <v>1</v>
      </c>
      <c r="P1017" s="40">
        <f>IF(A1017="Lead",IF(ISNUMBER(MATCH(G1017,QualityStatuses,0)),1,0),0)</f>
        <v>0</v>
      </c>
      <c r="Q1017" s="40">
        <f>IF(A1017="Lead",IF(G1017="New Lead",0,1),0)</f>
        <v>0</v>
      </c>
      <c r="R1017" s="40">
        <f>IF(A1017="Lead",IF(G1017="Lost",1,0),0)</f>
        <v>0</v>
      </c>
      <c r="S1017" t="n">
        <v>0</v>
      </c>
      <c r="T1017" t="n">
        <v>0</v>
      </c>
      <c r="U1017" t="n">
        <v>0</v>
      </c>
      <c r="V1017" t="n">
        <v>0</v>
      </c>
      <c r="W1017" t="n">
        <v>0</v>
      </c>
      <c r="X1017" t="n">
        <v>0</v>
      </c>
      <c r="Y1017">
        <f>IF(AND(A1017="Lead",COUNTIF(MetaCamps,C1017)&gt;0),1,0)</f>
        <v>1</v>
      </c>
      <c r="Z1017">
        <f>IF(Y1017=1,P1017,0)</f>
        <v>0</v>
      </c>
    </row>
    <row r="1018">
      <c r="A1018" t="inlineStr">
        <is>
          <t>Lead</t>
        </is>
      </c>
      <c r="B1018" s="39" t="str">
        <f>IFERROR(INDEX(CampTypes,MATCH(C1018,CampList,0)),"Unattributed")</f>
        <v>New</v>
      </c>
      <c r="C1018" t="inlineStr">
        <is>
          <t>ABO | Natuf | Leads | Unit Franchise | India | Oct26 | V1</t>
        </is>
      </c>
      <c r="D1018" t="inlineStr">
        <is>
          <t>Natuf | Business Owners | Tier1 + Growth Cities | Oct26 | V1</t>
        </is>
      </c>
      <c r="E1018" t="inlineStr">
        <is>
          <t>Natuf | Reel | Brand Ambassador | Heard Of Owning A Cafe | V1</t>
        </is>
      </c>
      <c r="F1018" t="inlineStr">
        <is>
          <t>In House Natuf</t>
        </is>
      </c>
      <c r="G1018" t="inlineStr">
        <is>
          <t>New Lead</t>
        </is>
      </c>
      <c r="H1018" s="39" t="str">
        <f>IF(ISNUMBER(MATCH(G1018,QualityStatuses,0)),"Quality Lead","Non-Quality Lead")</f>
        <v>Non-Quality Lead</v>
      </c>
      <c r="I1018" t="inlineStr">
        <is>
          <t>2026-10</t>
        </is>
      </c>
      <c r="J1018" t="inlineStr">
        <is>
          <t>Wk of 2026-10-19</t>
        </is>
      </c>
      <c r="K1018" t="inlineStr">
        <is>
          <t>(Unassigned)</t>
        </is>
      </c>
      <c r="L1018" t="inlineStr">
        <is>
          <t>Facebook</t>
        </is>
      </c>
      <c r="M1018" t="inlineStr">
        <is>
          <t>Direct (campaign tagged in CRM)</t>
        </is>
      </c>
      <c r="N1018" t="inlineStr">
        <is>
          <t>6ada43c08fe5cbe4031a2f17</t>
        </is>
      </c>
      <c r="O1018" t="n">
        <v>1</v>
      </c>
      <c r="P1018" s="40">
        <f>IF(A1018="Lead",IF(ISNUMBER(MATCH(G1018,QualityStatuses,0)),1,0),0)</f>
        <v>0</v>
      </c>
      <c r="Q1018" s="40">
        <f>IF(A1018="Lead",IF(G1018="New Lead",0,1),0)</f>
        <v>0</v>
      </c>
      <c r="R1018" s="40">
        <f>IF(A1018="Lead",IF(G1018="Lost",1,0),0)</f>
        <v>0</v>
      </c>
      <c r="S1018" t="n">
        <v>0</v>
      </c>
      <c r="T1018" t="n">
        <v>0</v>
      </c>
      <c r="U1018" t="n">
        <v>0</v>
      </c>
      <c r="V1018" t="n">
        <v>0</v>
      </c>
      <c r="W1018" t="n">
        <v>0</v>
      </c>
      <c r="X1018" t="n">
        <v>0</v>
      </c>
      <c r="Y1018">
        <f>IF(AND(A1018="Lead",COUNTIF(MetaCamps,C1018)&gt;0),1,0)</f>
        <v>1</v>
      </c>
      <c r="Z1018">
        <f>IF(Y1018=1,P1018,0)</f>
        <v>0</v>
      </c>
    </row>
    <row r="1019">
      <c r="A1019" t="inlineStr">
        <is>
          <t>Lead</t>
        </is>
      </c>
      <c r="B1019" s="39" t="str">
        <f>IFERROR(INDEX(CampTypes,MATCH(C1019,CampList,0)),"Unattributed")</f>
        <v>Old</v>
      </c>
      <c r="C1019" t="inlineStr">
        <is>
          <t>E_Karan_Natuf_Kiosk_07072026</t>
        </is>
      </c>
      <c r="D1019" t="inlineStr">
        <is>
          <t>E_Karan_Natuf_Kiosk_15102026_Adset 7</t>
        </is>
      </c>
      <c r="E1019" t="inlineStr">
        <is>
          <t>E_Karan_Natuf_Kiosk_07072026_Adset5_ad3 – Copy</t>
        </is>
      </c>
      <c r="F1019" t="inlineStr">
        <is>
          <t>Natuf</t>
        </is>
      </c>
      <c r="G1019" t="inlineStr">
        <is>
          <t>New Lead</t>
        </is>
      </c>
      <c r="H1019" s="39" t="str">
        <f>IF(ISNUMBER(MATCH(G1019,QualityStatuses,0)),"Quality Lead","Non-Quality Lead")</f>
        <v>Non-Quality Lead</v>
      </c>
      <c r="I1019" t="inlineStr">
        <is>
          <t>2026-10</t>
        </is>
      </c>
      <c r="J1019" t="inlineStr">
        <is>
          <t>Wk of 2026-10-19</t>
        </is>
      </c>
      <c r="K1019" t="inlineStr">
        <is>
          <t>(Unassigned)</t>
        </is>
      </c>
      <c r="L1019" t="inlineStr">
        <is>
          <t>Facebook</t>
        </is>
      </c>
      <c r="M1019" t="inlineStr">
        <is>
          <t>Direct (campaign tagged in CRM)</t>
        </is>
      </c>
      <c r="N1019" t="inlineStr">
        <is>
          <t>6ada42c036f86db41a0b0473</t>
        </is>
      </c>
      <c r="O1019" t="n">
        <v>1</v>
      </c>
      <c r="P1019" s="40">
        <f>IF(A1019="Lead",IF(ISNUMBER(MATCH(G1019,QualityStatuses,0)),1,0),0)</f>
        <v>0</v>
      </c>
      <c r="Q1019" s="40">
        <f>IF(A1019="Lead",IF(G1019="New Lead",0,1),0)</f>
        <v>0</v>
      </c>
      <c r="R1019" s="40">
        <f>IF(A1019="Lead",IF(G1019="Lost",1,0),0)</f>
        <v>0</v>
      </c>
      <c r="S1019" t="n">
        <v>0</v>
      </c>
      <c r="T1019" t="n">
        <v>0</v>
      </c>
      <c r="U1019" t="n">
        <v>0</v>
      </c>
      <c r="V1019" t="n">
        <v>0</v>
      </c>
      <c r="W1019" t="n">
        <v>0</v>
      </c>
      <c r="X1019" t="n">
        <v>0</v>
      </c>
      <c r="Y1019">
        <f>IF(AND(A1019="Lead",COUNTIF(MetaCamps,C1019)&gt;0),1,0)</f>
        <v>1</v>
      </c>
      <c r="Z1019">
        <f>IF(Y1019=1,P1019,0)</f>
        <v>0</v>
      </c>
    </row>
    <row r="1020">
      <c r="A1020" t="inlineStr">
        <is>
          <t>Lead</t>
        </is>
      </c>
      <c r="B1020" s="39" t="str">
        <f>IFERROR(INDEX(CampTypes,MATCH(C1020,CampList,0)),"Unattributed")</f>
        <v>Old</v>
      </c>
      <c r="C1020" t="inlineStr">
        <is>
          <t>E_Natuf_Generic_13082026</t>
        </is>
      </c>
      <c r="D1020" t="inlineStr">
        <is>
          <t>E_Natuf_Generic_13082026_Adset1</t>
        </is>
      </c>
      <c r="E1020" t="inlineStr">
        <is>
          <t>E_Natuf_Generic_13082026_Adset1_Ad1</t>
        </is>
      </c>
      <c r="F1020" t="inlineStr">
        <is>
          <t>Natuf</t>
        </is>
      </c>
      <c r="G1020" t="inlineStr">
        <is>
          <t>Meeting Conducted</t>
        </is>
      </c>
      <c r="H1020" s="39" t="str">
        <f>IF(ISNUMBER(MATCH(G1020,QualityStatuses,0)),"Quality Lead","Non-Quality Lead")</f>
        <v>Quality Lead</v>
      </c>
      <c r="I1020" t="inlineStr">
        <is>
          <t>2026-10</t>
        </is>
      </c>
      <c r="J1020" t="inlineStr">
        <is>
          <t>Wk of 2026-10-19</t>
        </is>
      </c>
      <c r="K1020" t="inlineStr">
        <is>
          <t>Tejaswini Tarigopula</t>
        </is>
      </c>
      <c r="L1020" t="inlineStr">
        <is>
          <t>Facebook</t>
        </is>
      </c>
      <c r="M1020" t="inlineStr">
        <is>
          <t>Direct (campaign tagged in CRM)</t>
        </is>
      </c>
      <c r="N1020" t="inlineStr">
        <is>
          <t>6ada42b91c21666883b41bee</t>
        </is>
      </c>
      <c r="O1020" t="n">
        <v>1</v>
      </c>
      <c r="P1020" s="40">
        <f>IF(A1020="Lead",IF(ISNUMBER(MATCH(G1020,QualityStatuses,0)),1,0),0)</f>
        <v>1</v>
      </c>
      <c r="Q1020" s="40">
        <f>IF(A1020="Lead",IF(G1020="New Lead",0,1),0)</f>
        <v>1</v>
      </c>
      <c r="R1020" s="40">
        <f>IF(A1020="Lead",IF(G1020="Lost",1,0),0)</f>
        <v>0</v>
      </c>
      <c r="S1020" t="n">
        <v>8</v>
      </c>
      <c r="T1020" t="n">
        <v>4</v>
      </c>
      <c r="U1020" t="n">
        <v>0</v>
      </c>
      <c r="V1020" t="n">
        <v>0</v>
      </c>
      <c r="W1020" t="n">
        <v>0</v>
      </c>
      <c r="X1020" t="n">
        <v>0</v>
      </c>
      <c r="Y1020">
        <f>IF(AND(A1020="Lead",COUNTIF(MetaCamps,C1020)&gt;0),1,0)</f>
        <v>1</v>
      </c>
      <c r="Z1020">
        <f>IF(Y1020=1,P1020,0)</f>
        <v>1</v>
      </c>
    </row>
    <row r="1021">
      <c r="A1021" t="inlineStr">
        <is>
          <t>Lead</t>
        </is>
      </c>
      <c r="B1021" s="39" t="str">
        <f>IFERROR(INDEX(CampTypes,MATCH(C1021,CampList,0)),"Unattributed")</f>
        <v>New</v>
      </c>
      <c r="C1021" t="inlineStr">
        <is>
          <t>ABO | Natuf | Leads | Unit Franchise | India | Oct26 | V1</t>
        </is>
      </c>
      <c r="D1021" t="inlineStr">
        <is>
          <t>Natuf | Broad | Tier1 + Growth Cities | Oct26 | V1</t>
        </is>
      </c>
      <c r="E1021" t="inlineStr">
        <is>
          <t>Natuf | Reel | Brand Ambassador | Heard Of Owning A Cafe | V1</t>
        </is>
      </c>
      <c r="F1021" t="inlineStr">
        <is>
          <t>In House Natuf</t>
        </is>
      </c>
      <c r="G1021" t="inlineStr">
        <is>
          <t>Details Shared</t>
        </is>
      </c>
      <c r="H1021" s="39" t="str">
        <f>IF(ISNUMBER(MATCH(G1021,QualityStatuses,0)),"Quality Lead","Non-Quality Lead")</f>
        <v>Quality Lead</v>
      </c>
      <c r="I1021" t="inlineStr">
        <is>
          <t>2026-10</t>
        </is>
      </c>
      <c r="J1021" t="inlineStr">
        <is>
          <t>Wk of 2026-10-19</t>
        </is>
      </c>
      <c r="K1021" t="inlineStr">
        <is>
          <t>Vikas Pathak</t>
        </is>
      </c>
      <c r="L1021" t="inlineStr">
        <is>
          <t>Facebook</t>
        </is>
      </c>
      <c r="M1021" t="inlineStr">
        <is>
          <t>Direct (campaign tagged in CRM)</t>
        </is>
      </c>
      <c r="N1021" t="inlineStr">
        <is>
          <t>6ada428dc3b8223dd5417b25</t>
        </is>
      </c>
      <c r="O1021" t="n">
        <v>1</v>
      </c>
      <c r="P1021" s="40">
        <f>IF(A1021="Lead",IF(ISNUMBER(MATCH(G1021,QualityStatuses,0)),1,0),0)</f>
        <v>1</v>
      </c>
      <c r="Q1021" s="40">
        <f>IF(A1021="Lead",IF(G1021="New Lead",0,1),0)</f>
        <v>1</v>
      </c>
      <c r="R1021" s="40">
        <f>IF(A1021="Lead",IF(G1021="Lost",1,0),0)</f>
        <v>0</v>
      </c>
      <c r="S1021" t="n">
        <v>1</v>
      </c>
      <c r="T1021" t="n">
        <v>1</v>
      </c>
      <c r="U1021" t="n">
        <v>0</v>
      </c>
      <c r="V1021" t="n">
        <v>0</v>
      </c>
      <c r="W1021" t="n">
        <v>0</v>
      </c>
      <c r="X1021" t="n">
        <v>0</v>
      </c>
      <c r="Y1021">
        <f>IF(AND(A1021="Lead",COUNTIF(MetaCamps,C1021)&gt;0),1,0)</f>
        <v>1</v>
      </c>
      <c r="Z1021">
        <f>IF(Y1021=1,P1021,0)</f>
        <v>1</v>
      </c>
    </row>
    <row r="1022">
      <c r="A1022" t="inlineStr">
        <is>
          <t>Lead</t>
        </is>
      </c>
      <c r="B1022" s="39" t="str">
        <f>IFERROR(INDEX(CampTypes,MATCH(C1022,CampList,0)),"Unattributed")</f>
        <v>Old</v>
      </c>
      <c r="C1022" t="inlineStr">
        <is>
          <t>E_Suresh_Natuf_Kiosk_07072026</t>
        </is>
      </c>
      <c r="D1022" t="inlineStr">
        <is>
          <t>E_Suresh_Natuf_Kiosk_07072026_Adset5</t>
        </is>
      </c>
      <c r="E1022" t="inlineStr">
        <is>
          <t>E_Hindi_Suresh_Natuf_Kiosk_07072026_Adset5_ad3 – Copy 2</t>
        </is>
      </c>
      <c r="F1022" t="inlineStr">
        <is>
          <t>Natuf</t>
        </is>
      </c>
      <c r="G1022" t="inlineStr">
        <is>
          <t>New Lead</t>
        </is>
      </c>
      <c r="H1022" s="39" t="str">
        <f>IF(ISNUMBER(MATCH(G1022,QualityStatuses,0)),"Quality Lead","Non-Quality Lead")</f>
        <v>Non-Quality Lead</v>
      </c>
      <c r="I1022" t="inlineStr">
        <is>
          <t>2026-10</t>
        </is>
      </c>
      <c r="J1022" t="inlineStr">
        <is>
          <t>Wk of 2026-10-19</t>
        </is>
      </c>
      <c r="K1022" t="inlineStr">
        <is>
          <t>(Unassigned)</t>
        </is>
      </c>
      <c r="L1022" t="inlineStr">
        <is>
          <t>Facebook</t>
        </is>
      </c>
      <c r="M1022" t="inlineStr">
        <is>
          <t>Direct (campaign tagged in CRM)</t>
        </is>
      </c>
      <c r="N1022" t="inlineStr">
        <is>
          <t>6ada413a44185a1e9076a81c</t>
        </is>
      </c>
      <c r="O1022" t="n">
        <v>1</v>
      </c>
      <c r="P1022" s="40">
        <f>IF(A1022="Lead",IF(ISNUMBER(MATCH(G1022,QualityStatuses,0)),1,0),0)</f>
        <v>0</v>
      </c>
      <c r="Q1022" s="40">
        <f>IF(A1022="Lead",IF(G1022="New Lead",0,1),0)</f>
        <v>0</v>
      </c>
      <c r="R1022" s="40">
        <f>IF(A1022="Lead",IF(G1022="Lost",1,0),0)</f>
        <v>0</v>
      </c>
      <c r="S1022" t="n">
        <v>0</v>
      </c>
      <c r="T1022" t="n">
        <v>0</v>
      </c>
      <c r="U1022" t="n">
        <v>0</v>
      </c>
      <c r="V1022" t="n">
        <v>0</v>
      </c>
      <c r="W1022" t="n">
        <v>0</v>
      </c>
      <c r="X1022" t="n">
        <v>0</v>
      </c>
      <c r="Y1022">
        <f>IF(AND(A1022="Lead",COUNTIF(MetaCamps,C1022)&gt;0),1,0)</f>
        <v>1</v>
      </c>
      <c r="Z1022">
        <f>IF(Y1022=1,P1022,0)</f>
        <v>0</v>
      </c>
    </row>
    <row r="1023">
      <c r="A1023" t="inlineStr">
        <is>
          <t>Lead</t>
        </is>
      </c>
      <c r="B1023" s="39" t="str">
        <f>IFERROR(INDEX(CampTypes,MATCH(C1023,CampList,0)),"Unattributed")</f>
        <v>New</v>
      </c>
      <c r="C1023" t="inlineStr">
        <is>
          <t>ABO | Natuf | Leads | Unit Franchise | India | Oct26 | V1</t>
        </is>
      </c>
      <c r="D1023" t="inlineStr">
        <is>
          <t>Natuf | Broad | Tier1 + Growth Cities | Oct26 | V1</t>
        </is>
      </c>
      <c r="E1023" t="inlineStr">
        <is>
          <t>Natuf | Reel | Brand Ambassador | Heard Of Owning A Cafe | V1</t>
        </is>
      </c>
      <c r="F1023" t="inlineStr">
        <is>
          <t>In House Natuf</t>
        </is>
      </c>
      <c r="G1023" t="inlineStr">
        <is>
          <t>New Lead</t>
        </is>
      </c>
      <c r="H1023" s="39" t="str">
        <f>IF(ISNUMBER(MATCH(G1023,QualityStatuses,0)),"Quality Lead","Non-Quality Lead")</f>
        <v>Non-Quality Lead</v>
      </c>
      <c r="I1023" t="inlineStr">
        <is>
          <t>2026-10</t>
        </is>
      </c>
      <c r="J1023" t="inlineStr">
        <is>
          <t>Wk of 2026-10-19</t>
        </is>
      </c>
      <c r="K1023" t="inlineStr">
        <is>
          <t>(Unassigned)</t>
        </is>
      </c>
      <c r="L1023" t="inlineStr">
        <is>
          <t>Facebook</t>
        </is>
      </c>
      <c r="M1023" t="inlineStr">
        <is>
          <t>Direct (campaign tagged in CRM)</t>
        </is>
      </c>
      <c r="N1023" t="inlineStr">
        <is>
          <t>6ada3fa09fe376174646c9ac</t>
        </is>
      </c>
      <c r="O1023" t="n">
        <v>1</v>
      </c>
      <c r="P1023" s="40">
        <f>IF(A1023="Lead",IF(ISNUMBER(MATCH(G1023,QualityStatuses,0)),1,0),0)</f>
        <v>0</v>
      </c>
      <c r="Q1023" s="40">
        <f>IF(A1023="Lead",IF(G1023="New Lead",0,1),0)</f>
        <v>0</v>
      </c>
      <c r="R1023" s="40">
        <f>IF(A1023="Lead",IF(G1023="Lost",1,0),0)</f>
        <v>0</v>
      </c>
      <c r="S1023" t="n">
        <v>0</v>
      </c>
      <c r="T1023" t="n">
        <v>0</v>
      </c>
      <c r="U1023" t="n">
        <v>0</v>
      </c>
      <c r="V1023" t="n">
        <v>0</v>
      </c>
      <c r="W1023" t="n">
        <v>0</v>
      </c>
      <c r="X1023" t="n">
        <v>0</v>
      </c>
      <c r="Y1023">
        <f>IF(AND(A1023="Lead",COUNTIF(MetaCamps,C1023)&gt;0),1,0)</f>
        <v>1</v>
      </c>
      <c r="Z1023">
        <f>IF(Y1023=1,P1023,0)</f>
        <v>0</v>
      </c>
    </row>
    <row r="1024">
      <c r="A1024" t="inlineStr">
        <is>
          <t>Lead</t>
        </is>
      </c>
      <c r="B1024" s="39" t="str">
        <f>IFERROR(INDEX(CampTypes,MATCH(C1024,CampList,0)),"Unattributed")</f>
        <v>Old</v>
      </c>
      <c r="C1024" t="inlineStr">
        <is>
          <t>E_Natuf_Generic_13082026</t>
        </is>
      </c>
      <c r="D1024" t="inlineStr">
        <is>
          <t>E_Natuf_Generic_13082026_Adset1</t>
        </is>
      </c>
      <c r="E1024" t="inlineStr">
        <is>
          <t>E_Natuf_Generic_13082026_Adset1_Ad1</t>
        </is>
      </c>
      <c r="F1024" t="inlineStr">
        <is>
          <t>Natuf</t>
        </is>
      </c>
      <c r="G1024" t="inlineStr">
        <is>
          <t>Lost</t>
        </is>
      </c>
      <c r="H1024" s="39" t="str">
        <f>IF(ISNUMBER(MATCH(G1024,QualityStatuses,0)),"Quality Lead","Non-Quality Lead")</f>
        <v>Non-Quality Lead</v>
      </c>
      <c r="I1024" t="inlineStr">
        <is>
          <t>2026-10</t>
        </is>
      </c>
      <c r="J1024" t="inlineStr">
        <is>
          <t>Wk of 2026-10-19</t>
        </is>
      </c>
      <c r="K1024" t="inlineStr">
        <is>
          <t>Tejaswini Tarigopula</t>
        </is>
      </c>
      <c r="L1024" t="inlineStr">
        <is>
          <t>Facebook</t>
        </is>
      </c>
      <c r="M1024" t="inlineStr">
        <is>
          <t>Direct (campaign tagged in CRM)</t>
        </is>
      </c>
      <c r="N1024" t="inlineStr">
        <is>
          <t>6ada3df1e622ee853ac93eb1</t>
        </is>
      </c>
      <c r="O1024" t="n">
        <v>1</v>
      </c>
      <c r="P1024" s="40">
        <f>IF(A1024="Lead",IF(ISNUMBER(MATCH(G1024,QualityStatuses,0)),1,0),0)</f>
        <v>0</v>
      </c>
      <c r="Q1024" s="40">
        <f>IF(A1024="Lead",IF(G1024="New Lead",0,1),0)</f>
        <v>1</v>
      </c>
      <c r="R1024" s="40">
        <f>IF(A1024="Lead",IF(G1024="Lost",1,0),0)</f>
        <v>1</v>
      </c>
      <c r="S1024" t="n">
        <v>1</v>
      </c>
      <c r="T1024" t="n">
        <v>1</v>
      </c>
      <c r="U1024" t="n">
        <v>0</v>
      </c>
      <c r="V1024" t="n">
        <v>0</v>
      </c>
      <c r="W1024" t="n">
        <v>0</v>
      </c>
      <c r="X1024" t="n">
        <v>0</v>
      </c>
      <c r="Y1024">
        <f>IF(AND(A1024="Lead",COUNTIF(MetaCamps,C1024)&gt;0),1,0)</f>
        <v>1</v>
      </c>
      <c r="Z1024">
        <f>IF(Y1024=1,P1024,0)</f>
        <v>0</v>
      </c>
    </row>
    <row r="1025">
      <c r="A1025" t="inlineStr">
        <is>
          <t>Lead</t>
        </is>
      </c>
      <c r="B1025" s="39" t="str">
        <f>IFERROR(INDEX(CampTypes,MATCH(C1025,CampList,0)),"Unattributed")</f>
        <v>New</v>
      </c>
      <c r="C1025" t="inlineStr">
        <is>
          <t>ABO | Natuf | Leads | Unit Franchise | India | Oct26 | V1</t>
        </is>
      </c>
      <c r="D1025" t="inlineStr">
        <is>
          <t>Natuf | LAL 1% | India | Jul26 | V1</t>
        </is>
      </c>
      <c r="E1025" t="inlineStr">
        <is>
          <t>Natuf | Reel | Brand Ambassador | Heard Of Owning A Cafe | V1</t>
        </is>
      </c>
      <c r="F1025" t="inlineStr">
        <is>
          <t>In House Natuf</t>
        </is>
      </c>
      <c r="G1025" t="inlineStr">
        <is>
          <t>Details Shared</t>
        </is>
      </c>
      <c r="H1025" s="39" t="str">
        <f>IF(ISNUMBER(MATCH(G1025,QualityStatuses,0)),"Quality Lead","Non-Quality Lead")</f>
        <v>Quality Lead</v>
      </c>
      <c r="I1025" t="inlineStr">
        <is>
          <t>2026-10</t>
        </is>
      </c>
      <c r="J1025" t="inlineStr">
        <is>
          <t>Wk of 2026-10-19</t>
        </is>
      </c>
      <c r="K1025" t="inlineStr">
        <is>
          <t>Vikas Pathak</t>
        </is>
      </c>
      <c r="L1025" t="inlineStr">
        <is>
          <t>Facebook</t>
        </is>
      </c>
      <c r="M1025" t="inlineStr">
        <is>
          <t>Direct (campaign tagged in CRM)</t>
        </is>
      </c>
      <c r="N1025" t="inlineStr">
        <is>
          <t>6ada39955248bdf13fa15f65</t>
        </is>
      </c>
      <c r="O1025" t="n">
        <v>1</v>
      </c>
      <c r="P1025" s="40">
        <f>IF(A1025="Lead",IF(ISNUMBER(MATCH(G1025,QualityStatuses,0)),1,0),0)</f>
        <v>1</v>
      </c>
      <c r="Q1025" s="40">
        <f>IF(A1025="Lead",IF(G1025="New Lead",0,1),0)</f>
        <v>1</v>
      </c>
      <c r="R1025" s="40">
        <f>IF(A1025="Lead",IF(G1025="Lost",1,0),0)</f>
        <v>0</v>
      </c>
      <c r="S1025" t="n">
        <v>1</v>
      </c>
      <c r="T1025" t="n">
        <v>1</v>
      </c>
      <c r="U1025" t="n">
        <v>0</v>
      </c>
      <c r="V1025" t="n">
        <v>0</v>
      </c>
      <c r="W1025" t="n">
        <v>0</v>
      </c>
      <c r="X1025" t="n">
        <v>0</v>
      </c>
      <c r="Y1025">
        <f>IF(AND(A1025="Lead",COUNTIF(MetaCamps,C1025)&gt;0),1,0)</f>
        <v>1</v>
      </c>
      <c r="Z1025">
        <f>IF(Y1025=1,P1025,0)</f>
        <v>1</v>
      </c>
    </row>
    <row r="1026">
      <c r="A1026" t="inlineStr">
        <is>
          <t>Lead</t>
        </is>
      </c>
      <c r="B1026" s="39" t="str">
        <f>IFERROR(INDEX(CampTypes,MATCH(C1026,CampList,0)),"Unattributed")</f>
        <v>New</v>
      </c>
      <c r="C1026" t="inlineStr">
        <is>
          <t>ABO | Natuf | Leads | Unit Franchise | India | Oct26 | V1</t>
        </is>
      </c>
      <c r="D1026" t="inlineStr">
        <is>
          <t>Natuf | Investors | Tier1 + Growth Cities | Oct26 | V1</t>
        </is>
      </c>
      <c r="E1026" t="inlineStr">
        <is>
          <t>Natuf | Reel | Brand Ambassador | Heard Of Owning A Cafe | V1</t>
        </is>
      </c>
      <c r="F1026" t="inlineStr">
        <is>
          <t>In House Natuf</t>
        </is>
      </c>
      <c r="G1026" t="inlineStr">
        <is>
          <t>Lost</t>
        </is>
      </c>
      <c r="H1026" s="39" t="str">
        <f>IF(ISNUMBER(MATCH(G1026,QualityStatuses,0)),"Quality Lead","Non-Quality Lead")</f>
        <v>Non-Quality Lead</v>
      </c>
      <c r="I1026" t="inlineStr">
        <is>
          <t>2026-10</t>
        </is>
      </c>
      <c r="J1026" t="inlineStr">
        <is>
          <t>Wk of 2026-10-19</t>
        </is>
      </c>
      <c r="K1026" t="inlineStr">
        <is>
          <t>Vikas Pathak</t>
        </is>
      </c>
      <c r="L1026" t="inlineStr">
        <is>
          <t>Facebook</t>
        </is>
      </c>
      <c r="M1026" t="inlineStr">
        <is>
          <t>Direct (campaign tagged in CRM)</t>
        </is>
      </c>
      <c r="N1026" t="inlineStr">
        <is>
          <t>6ada39615248bdf13fa15eca</t>
        </is>
      </c>
      <c r="O1026" t="n">
        <v>1</v>
      </c>
      <c r="P1026" s="40">
        <f>IF(A1026="Lead",IF(ISNUMBER(MATCH(G1026,QualityStatuses,0)),1,0),0)</f>
        <v>0</v>
      </c>
      <c r="Q1026" s="40">
        <f>IF(A1026="Lead",IF(G1026="New Lead",0,1),0)</f>
        <v>1</v>
      </c>
      <c r="R1026" s="40">
        <f>IF(A1026="Lead",IF(G1026="Lost",1,0),0)</f>
        <v>1</v>
      </c>
      <c r="S1026" t="n">
        <v>4</v>
      </c>
      <c r="T1026" t="n">
        <v>3</v>
      </c>
      <c r="U1026" t="n">
        <v>0</v>
      </c>
      <c r="V1026" t="n">
        <v>0</v>
      </c>
      <c r="W1026" t="n">
        <v>0</v>
      </c>
      <c r="X1026" t="n">
        <v>0</v>
      </c>
      <c r="Y1026">
        <f>IF(AND(A1026="Lead",COUNTIF(MetaCamps,C1026)&gt;0),1,0)</f>
        <v>1</v>
      </c>
      <c r="Z1026">
        <f>IF(Y1026=1,P1026,0)</f>
        <v>0</v>
      </c>
    </row>
    <row r="1027">
      <c r="A1027" t="inlineStr">
        <is>
          <t>Lead</t>
        </is>
      </c>
      <c r="B1027" s="39" t="str">
        <f>IFERROR(INDEX(CampTypes,MATCH(C1027,CampList,0)),"Unattributed")</f>
        <v>New</v>
      </c>
      <c r="C1027" t="inlineStr">
        <is>
          <t>ABO | Natuf | Leads | Unit Franchise | India | Oct26 | V1</t>
        </is>
      </c>
      <c r="D1027" t="inlineStr">
        <is>
          <t>Natuf | LAL 1% | India | Jul26 | V1</t>
        </is>
      </c>
      <c r="E1027" t="inlineStr">
        <is>
          <t>Natuf | Reel | Brand Ambassador | Heard Of Owning A Cafe | V1</t>
        </is>
      </c>
      <c r="F1027" t="inlineStr">
        <is>
          <t>In House Natuf</t>
        </is>
      </c>
      <c r="G1027" t="inlineStr">
        <is>
          <t>New Lead</t>
        </is>
      </c>
      <c r="H1027" s="39" t="str">
        <f>IF(ISNUMBER(MATCH(G1027,QualityStatuses,0)),"Quality Lead","Non-Quality Lead")</f>
        <v>Non-Quality Lead</v>
      </c>
      <c r="I1027" t="inlineStr">
        <is>
          <t>2026-10</t>
        </is>
      </c>
      <c r="J1027" t="inlineStr">
        <is>
          <t>Wk of 2026-10-19</t>
        </is>
      </c>
      <c r="K1027" t="inlineStr">
        <is>
          <t>(Unassigned)</t>
        </is>
      </c>
      <c r="L1027" t="inlineStr">
        <is>
          <t>Facebook</t>
        </is>
      </c>
      <c r="M1027" t="inlineStr">
        <is>
          <t>Direct (campaign tagged in CRM)</t>
        </is>
      </c>
      <c r="N1027" t="inlineStr">
        <is>
          <t>6ada390cfbc3f26d14bfc848</t>
        </is>
      </c>
      <c r="O1027" t="n">
        <v>1</v>
      </c>
      <c r="P1027" s="40">
        <f>IF(A1027="Lead",IF(ISNUMBER(MATCH(G1027,QualityStatuses,0)),1,0),0)</f>
        <v>0</v>
      </c>
      <c r="Q1027" s="40">
        <f>IF(A1027="Lead",IF(G1027="New Lead",0,1),0)</f>
        <v>0</v>
      </c>
      <c r="R1027" s="40">
        <f>IF(A1027="Lead",IF(G1027="Lost",1,0),0)</f>
        <v>0</v>
      </c>
      <c r="S1027" t="n">
        <v>0</v>
      </c>
      <c r="T1027" t="n">
        <v>0</v>
      </c>
      <c r="U1027" t="n">
        <v>0</v>
      </c>
      <c r="V1027" t="n">
        <v>0</v>
      </c>
      <c r="W1027" t="n">
        <v>0</v>
      </c>
      <c r="X1027" t="n">
        <v>0</v>
      </c>
      <c r="Y1027">
        <f>IF(AND(A1027="Lead",COUNTIF(MetaCamps,C1027)&gt;0),1,0)</f>
        <v>1</v>
      </c>
      <c r="Z1027">
        <f>IF(Y1027=1,P1027,0)</f>
        <v>0</v>
      </c>
    </row>
    <row r="1028">
      <c r="A1028" t="inlineStr">
        <is>
          <t>Lead</t>
        </is>
      </c>
      <c r="B1028" s="39" t="str">
        <f>IFERROR(INDEX(CampTypes,MATCH(C1028,CampList,0)),"Unattributed")</f>
        <v>Old</v>
      </c>
      <c r="C1028" t="inlineStr">
        <is>
          <t>natuf_Kiosk_14072026_Hindi</t>
        </is>
      </c>
      <c r="D1028" t="inlineStr">
        <is>
          <t>natuf_Kiosk_14072026_Highest-converting industries</t>
        </is>
      </c>
      <c r="E1028" t="inlineStr">
        <is>
          <t>natuf_Kiosk_14072026_ad set_ad1</t>
        </is>
      </c>
      <c r="F1028" t="inlineStr">
        <is>
          <t>Natuf</t>
        </is>
      </c>
      <c r="G1028" t="inlineStr">
        <is>
          <t>New Lead</t>
        </is>
      </c>
      <c r="H1028" s="39" t="str">
        <f>IF(ISNUMBER(MATCH(G1028,QualityStatuses,0)),"Quality Lead","Non-Quality Lead")</f>
        <v>Non-Quality Lead</v>
      </c>
      <c r="I1028" t="inlineStr">
        <is>
          <t>2026-10</t>
        </is>
      </c>
      <c r="J1028" t="inlineStr">
        <is>
          <t>Wk of 2026-10-19</t>
        </is>
      </c>
      <c r="K1028" t="inlineStr">
        <is>
          <t>(Unassigned)</t>
        </is>
      </c>
      <c r="L1028" t="inlineStr">
        <is>
          <t>Facebook</t>
        </is>
      </c>
      <c r="M1028" t="inlineStr">
        <is>
          <t>Direct (campaign tagged in CRM)</t>
        </is>
      </c>
      <c r="N1028" t="inlineStr">
        <is>
          <t>6ada38e0e7a3bc8a84eb4bc3</t>
        </is>
      </c>
      <c r="O1028" t="n">
        <v>1</v>
      </c>
      <c r="P1028" s="40">
        <f>IF(A1028="Lead",IF(ISNUMBER(MATCH(G1028,QualityStatuses,0)),1,0),0)</f>
        <v>0</v>
      </c>
      <c r="Q1028" s="40">
        <f>IF(A1028="Lead",IF(G1028="New Lead",0,1),0)</f>
        <v>0</v>
      </c>
      <c r="R1028" s="40">
        <f>IF(A1028="Lead",IF(G1028="Lost",1,0),0)</f>
        <v>0</v>
      </c>
      <c r="S1028" t="n">
        <v>0</v>
      </c>
      <c r="T1028" t="n">
        <v>0</v>
      </c>
      <c r="U1028" t="n">
        <v>0</v>
      </c>
      <c r="V1028" t="n">
        <v>0</v>
      </c>
      <c r="W1028" t="n">
        <v>0</v>
      </c>
      <c r="X1028" t="n">
        <v>0</v>
      </c>
      <c r="Y1028">
        <f>IF(AND(A1028="Lead",COUNTIF(MetaCamps,C1028)&gt;0),1,0)</f>
        <v>1</v>
      </c>
      <c r="Z1028">
        <f>IF(Y1028=1,P1028,0)</f>
        <v>0</v>
      </c>
    </row>
    <row r="1029">
      <c r="A1029" t="inlineStr">
        <is>
          <t>Lead</t>
        </is>
      </c>
      <c r="B1029" s="39" t="str">
        <f>IFERROR(INDEX(CampTypes,MATCH(C1029,CampList,0)),"Unattributed")</f>
        <v>New</v>
      </c>
      <c r="C1029" t="inlineStr">
        <is>
          <t>ABO | Natuf | Leads | Unit Franchise | India | Oct26 | V1</t>
        </is>
      </c>
      <c r="D1029" t="inlineStr">
        <is>
          <t>Natuf | Investors | Tier1 + Growth Cities | Oct26 | V1</t>
        </is>
      </c>
      <c r="E1029" t="inlineStr">
        <is>
          <t>Natuf | Reel | Brand Ambassador | Heard Of Owning A Cafe | V1</t>
        </is>
      </c>
      <c r="F1029" t="inlineStr">
        <is>
          <t>In House Natuf</t>
        </is>
      </c>
      <c r="G1029" t="inlineStr">
        <is>
          <t>Connected</t>
        </is>
      </c>
      <c r="H1029" s="39" t="str">
        <f>IF(ISNUMBER(MATCH(G1029,QualityStatuses,0)),"Quality Lead","Non-Quality Lead")</f>
        <v>Non-Quality Lead</v>
      </c>
      <c r="I1029" t="inlineStr">
        <is>
          <t>2026-10</t>
        </is>
      </c>
      <c r="J1029" t="inlineStr">
        <is>
          <t>Wk of 2026-10-19</t>
        </is>
      </c>
      <c r="K1029" t="inlineStr">
        <is>
          <t>Tejaswini Tarigopula</t>
        </is>
      </c>
      <c r="L1029" t="inlineStr">
        <is>
          <t>Facebook</t>
        </is>
      </c>
      <c r="M1029" t="inlineStr">
        <is>
          <t>Direct (campaign tagged in CRM)</t>
        </is>
      </c>
      <c r="N1029" t="inlineStr">
        <is>
          <t>6ada3752d991d1dd34caff5c</t>
        </is>
      </c>
      <c r="O1029" t="n">
        <v>1</v>
      </c>
      <c r="P1029" s="40">
        <f>IF(A1029="Lead",IF(ISNUMBER(MATCH(G1029,QualityStatuses,0)),1,0),0)</f>
        <v>0</v>
      </c>
      <c r="Q1029" s="40">
        <f>IF(A1029="Lead",IF(G1029="New Lead",0,1),0)</f>
        <v>1</v>
      </c>
      <c r="R1029" s="40">
        <f>IF(A1029="Lead",IF(G1029="Lost",1,0),0)</f>
        <v>0</v>
      </c>
      <c r="S1029" t="n">
        <v>1</v>
      </c>
      <c r="T1029" t="n">
        <v>1</v>
      </c>
      <c r="U1029" t="n">
        <v>0</v>
      </c>
      <c r="V1029" t="n">
        <v>0</v>
      </c>
      <c r="W1029" t="n">
        <v>0</v>
      </c>
      <c r="X1029" t="n">
        <v>0</v>
      </c>
      <c r="Y1029">
        <f>IF(AND(A1029="Lead",COUNTIF(MetaCamps,C1029)&gt;0),1,0)</f>
        <v>1</v>
      </c>
      <c r="Z1029">
        <f>IF(Y1029=1,P1029,0)</f>
        <v>0</v>
      </c>
    </row>
    <row r="1030">
      <c r="A1030" t="inlineStr">
        <is>
          <t>Lead</t>
        </is>
      </c>
      <c r="B1030" s="39" t="str">
        <f>IFERROR(INDEX(CampTypes,MATCH(C1030,CampList,0)),"Unattributed")</f>
        <v>New</v>
      </c>
      <c r="C1030" t="inlineStr">
        <is>
          <t>ABO | Natuf | Leads | Unit Franchise | India | Oct26 | V1</t>
        </is>
      </c>
      <c r="D1030" t="inlineStr">
        <is>
          <t>Natuf | Broad | Tier1 + Growth Cities | Oct26 | V1</t>
        </is>
      </c>
      <c r="E1030" t="inlineStr">
        <is>
          <t>Natuf | Reel | Brand Ambassador | Heard Of Owning A Cafe | V1</t>
        </is>
      </c>
      <c r="F1030" t="inlineStr">
        <is>
          <t>In House Natuf</t>
        </is>
      </c>
      <c r="G1030" t="inlineStr">
        <is>
          <t>New Lead</t>
        </is>
      </c>
      <c r="H1030" s="39" t="str">
        <f>IF(ISNUMBER(MATCH(G1030,QualityStatuses,0)),"Quality Lead","Non-Quality Lead")</f>
        <v>Non-Quality Lead</v>
      </c>
      <c r="I1030" t="inlineStr">
        <is>
          <t>2026-10</t>
        </is>
      </c>
      <c r="J1030" t="inlineStr">
        <is>
          <t>Wk of 2026-10-19</t>
        </is>
      </c>
      <c r="K1030" t="inlineStr">
        <is>
          <t>(Unassigned)</t>
        </is>
      </c>
      <c r="L1030" t="inlineStr">
        <is>
          <t>Facebook</t>
        </is>
      </c>
      <c r="M1030" t="inlineStr">
        <is>
          <t>Direct (campaign tagged in CRM)</t>
        </is>
      </c>
      <c r="N1030" t="inlineStr">
        <is>
          <t>6ada3603e55dc6a4c1878fc3</t>
        </is>
      </c>
      <c r="O1030" t="n">
        <v>1</v>
      </c>
      <c r="P1030" s="40">
        <f>IF(A1030="Lead",IF(ISNUMBER(MATCH(G1030,QualityStatuses,0)),1,0),0)</f>
        <v>0</v>
      </c>
      <c r="Q1030" s="40">
        <f>IF(A1030="Lead",IF(G1030="New Lead",0,1),0)</f>
        <v>0</v>
      </c>
      <c r="R1030" s="40">
        <f>IF(A1030="Lead",IF(G1030="Lost",1,0),0)</f>
        <v>0</v>
      </c>
      <c r="S1030" t="n">
        <v>0</v>
      </c>
      <c r="T1030" t="n">
        <v>0</v>
      </c>
      <c r="U1030" t="n">
        <v>0</v>
      </c>
      <c r="V1030" t="n">
        <v>0</v>
      </c>
      <c r="W1030" t="n">
        <v>0</v>
      </c>
      <c r="X1030" t="n">
        <v>0</v>
      </c>
      <c r="Y1030">
        <f>IF(AND(A1030="Lead",COUNTIF(MetaCamps,C1030)&gt;0),1,0)</f>
        <v>1</v>
      </c>
      <c r="Z1030">
        <f>IF(Y1030=1,P1030,0)</f>
        <v>0</v>
      </c>
    </row>
    <row r="1031">
      <c r="A1031" t="inlineStr">
        <is>
          <t>Lead</t>
        </is>
      </c>
      <c r="B1031" s="39" t="str">
        <f>IFERROR(INDEX(CampTypes,MATCH(C1031,CampList,0)),"Unattributed")</f>
        <v>New</v>
      </c>
      <c r="C1031" t="inlineStr">
        <is>
          <t>ABO | Natuf | Leads | Unit Franchise | India | Oct26 | V1</t>
        </is>
      </c>
      <c r="D1031" t="inlineStr">
        <is>
          <t>Natuf | LAL 1% | India | Jul26 | V1</t>
        </is>
      </c>
      <c r="E1031" t="inlineStr">
        <is>
          <t>Natuf | Reel | Brand Ambassador | Heard Of Owning A Cafe | V1</t>
        </is>
      </c>
      <c r="F1031" t="inlineStr">
        <is>
          <t>In House Natuf</t>
        </is>
      </c>
      <c r="G1031" t="inlineStr">
        <is>
          <t>New Lead</t>
        </is>
      </c>
      <c r="H1031" s="39" t="str">
        <f>IF(ISNUMBER(MATCH(G1031,QualityStatuses,0)),"Quality Lead","Non-Quality Lead")</f>
        <v>Non-Quality Lead</v>
      </c>
      <c r="I1031" t="inlineStr">
        <is>
          <t>2026-10</t>
        </is>
      </c>
      <c r="J1031" t="inlineStr">
        <is>
          <t>Wk of 2026-10-19</t>
        </is>
      </c>
      <c r="K1031" t="inlineStr">
        <is>
          <t>(Unassigned)</t>
        </is>
      </c>
      <c r="L1031" t="inlineStr">
        <is>
          <t>Facebook</t>
        </is>
      </c>
      <c r="M1031" t="inlineStr">
        <is>
          <t>Direct (campaign tagged in CRM)</t>
        </is>
      </c>
      <c r="N1031" t="inlineStr">
        <is>
          <t>6ada35d13af4e4a749836159</t>
        </is>
      </c>
      <c r="O1031" t="n">
        <v>1</v>
      </c>
      <c r="P1031" s="40">
        <f>IF(A1031="Lead",IF(ISNUMBER(MATCH(G1031,QualityStatuses,0)),1,0),0)</f>
        <v>0</v>
      </c>
      <c r="Q1031" s="40">
        <f>IF(A1031="Lead",IF(G1031="New Lead",0,1),0)</f>
        <v>0</v>
      </c>
      <c r="R1031" s="40">
        <f>IF(A1031="Lead",IF(G1031="Lost",1,0),0)</f>
        <v>0</v>
      </c>
      <c r="S1031" t="n">
        <v>0</v>
      </c>
      <c r="T1031" t="n">
        <v>0</v>
      </c>
      <c r="U1031" t="n">
        <v>0</v>
      </c>
      <c r="V1031" t="n">
        <v>0</v>
      </c>
      <c r="W1031" t="n">
        <v>0</v>
      </c>
      <c r="X1031" t="n">
        <v>0</v>
      </c>
      <c r="Y1031">
        <f>IF(AND(A1031="Lead",COUNTIF(MetaCamps,C1031)&gt;0),1,0)</f>
        <v>1</v>
      </c>
      <c r="Z1031">
        <f>IF(Y1031=1,P1031,0)</f>
        <v>0</v>
      </c>
    </row>
    <row r="1032">
      <c r="A1032" t="inlineStr">
        <is>
          <t>Lead</t>
        </is>
      </c>
      <c r="B1032" s="39" t="str">
        <f>IFERROR(INDEX(CampTypes,MATCH(C1032,CampList,0)),"Unattributed")</f>
        <v>New</v>
      </c>
      <c r="C1032" t="inlineStr">
        <is>
          <t>ABO | Natuf | Leads | Unit Franchise | India | Oct26 | V1</t>
        </is>
      </c>
      <c r="D1032" t="inlineStr">
        <is>
          <t>Natuf | Investors | Tier1 + Growth Cities | Oct26 | V1</t>
        </is>
      </c>
      <c r="E1032" t="inlineStr">
        <is>
          <t>Natuf | Reel | Brand Ambassador | Heard Of Owning A Cafe | V1</t>
        </is>
      </c>
      <c r="F1032" t="inlineStr">
        <is>
          <t>In House Natuf</t>
        </is>
      </c>
      <c r="G1032" t="inlineStr">
        <is>
          <t>Attempt 1</t>
        </is>
      </c>
      <c r="H1032" s="39" t="str">
        <f>IF(ISNUMBER(MATCH(G1032,QualityStatuses,0)),"Quality Lead","Non-Quality Lead")</f>
        <v>Non-Quality Lead</v>
      </c>
      <c r="I1032" t="inlineStr">
        <is>
          <t>2026-10</t>
        </is>
      </c>
      <c r="J1032" t="inlineStr">
        <is>
          <t>Wk of 2026-10-19</t>
        </is>
      </c>
      <c r="K1032" t="inlineStr">
        <is>
          <t>Tejaswini Tarigopula</t>
        </is>
      </c>
      <c r="L1032" t="inlineStr">
        <is>
          <t>Facebook</t>
        </is>
      </c>
      <c r="M1032" t="inlineStr">
        <is>
          <t>Direct (campaign tagged in CRM)</t>
        </is>
      </c>
      <c r="N1032" t="inlineStr">
        <is>
          <t>6ada3462e622ee853ac936bf</t>
        </is>
      </c>
      <c r="O1032" t="n">
        <v>1</v>
      </c>
      <c r="P1032" s="40">
        <f>IF(A1032="Lead",IF(ISNUMBER(MATCH(G1032,QualityStatuses,0)),1,0),0)</f>
        <v>0</v>
      </c>
      <c r="Q1032" s="40">
        <f>IF(A1032="Lead",IF(G1032="New Lead",0,1),0)</f>
        <v>1</v>
      </c>
      <c r="R1032" s="40">
        <f>IF(A1032="Lead",IF(G1032="Lost",1,0),0)</f>
        <v>0</v>
      </c>
      <c r="S1032" t="n">
        <v>2</v>
      </c>
      <c r="T1032" t="n">
        <v>1</v>
      </c>
      <c r="U1032" t="n">
        <v>0</v>
      </c>
      <c r="V1032" t="n">
        <v>0</v>
      </c>
      <c r="W1032" t="n">
        <v>0</v>
      </c>
      <c r="X1032" t="n">
        <v>0</v>
      </c>
      <c r="Y1032">
        <f>IF(AND(A1032="Lead",COUNTIF(MetaCamps,C1032)&gt;0),1,0)</f>
        <v>1</v>
      </c>
      <c r="Z1032">
        <f>IF(Y1032=1,P1032,0)</f>
        <v>0</v>
      </c>
    </row>
    <row r="1033">
      <c r="A1033" t="inlineStr">
        <is>
          <t>Lead</t>
        </is>
      </c>
      <c r="B1033" s="39" t="str">
        <f>IFERROR(INDEX(CampTypes,MATCH(C1033,CampList,0)),"Unattributed")</f>
        <v>New</v>
      </c>
      <c r="C1033" t="inlineStr">
        <is>
          <t>ABO | Natuf | Leads | Unit Franchise | India | Oct26 | V1</t>
        </is>
      </c>
      <c r="D1033" t="inlineStr">
        <is>
          <t>Natuf | Investors | Tier1 + Growth Cities | Oct26 | V1</t>
        </is>
      </c>
      <c r="E1033" t="inlineStr">
        <is>
          <t>Natuf | Reel | Brand Ambassador | Heard Of Owning A Cafe | V1</t>
        </is>
      </c>
      <c r="F1033" t="inlineStr">
        <is>
          <t>In House Natuf</t>
        </is>
      </c>
      <c r="G1033" t="inlineStr">
        <is>
          <t>New Lead</t>
        </is>
      </c>
      <c r="H1033" s="39" t="str">
        <f>IF(ISNUMBER(MATCH(G1033,QualityStatuses,0)),"Quality Lead","Non-Quality Lead")</f>
        <v>Non-Quality Lead</v>
      </c>
      <c r="I1033" t="inlineStr">
        <is>
          <t>2026-10</t>
        </is>
      </c>
      <c r="J1033" t="inlineStr">
        <is>
          <t>Wk of 2026-10-19</t>
        </is>
      </c>
      <c r="K1033" t="inlineStr">
        <is>
          <t>(Unassigned)</t>
        </is>
      </c>
      <c r="L1033" t="inlineStr">
        <is>
          <t>Facebook</t>
        </is>
      </c>
      <c r="M1033" t="inlineStr">
        <is>
          <t>Direct (campaign tagged in CRM)</t>
        </is>
      </c>
      <c r="N1033" t="inlineStr">
        <is>
          <t>6ada342c9977a7c0905f3bbf</t>
        </is>
      </c>
      <c r="O1033" t="n">
        <v>1</v>
      </c>
      <c r="P1033" s="40">
        <f>IF(A1033="Lead",IF(ISNUMBER(MATCH(G1033,QualityStatuses,0)),1,0),0)</f>
        <v>0</v>
      </c>
      <c r="Q1033" s="40">
        <f>IF(A1033="Lead",IF(G1033="New Lead",0,1),0)</f>
        <v>0</v>
      </c>
      <c r="R1033" s="40">
        <f>IF(A1033="Lead",IF(G1033="Lost",1,0),0)</f>
        <v>0</v>
      </c>
      <c r="S1033" t="n">
        <v>0</v>
      </c>
      <c r="T1033" t="n">
        <v>0</v>
      </c>
      <c r="U1033" t="n">
        <v>0</v>
      </c>
      <c r="V1033" t="n">
        <v>0</v>
      </c>
      <c r="W1033" t="n">
        <v>0</v>
      </c>
      <c r="X1033" t="n">
        <v>0</v>
      </c>
      <c r="Y1033">
        <f>IF(AND(A1033="Lead",COUNTIF(MetaCamps,C1033)&gt;0),1,0)</f>
        <v>1</v>
      </c>
      <c r="Z1033">
        <f>IF(Y1033=1,P1033,0)</f>
        <v>0</v>
      </c>
    </row>
    <row r="1034">
      <c r="A1034" t="inlineStr">
        <is>
          <t>Lead</t>
        </is>
      </c>
      <c r="B1034" s="39" t="str">
        <f>IFERROR(INDEX(CampTypes,MATCH(C1034,CampList,0)),"Unattributed")</f>
        <v>New</v>
      </c>
      <c r="C1034" t="inlineStr">
        <is>
          <t>ABO | Natuf | Leads | Unit Franchise | India | Oct26 | V1</t>
        </is>
      </c>
      <c r="D1034" t="inlineStr">
        <is>
          <t>Natuf | LAL 1% | India | Jul26 | V1</t>
        </is>
      </c>
      <c r="E1034" t="inlineStr">
        <is>
          <t>Natuf | Reel | Brand Ambassador | Heard Of Owning A Cafe | V1</t>
        </is>
      </c>
      <c r="F1034" t="inlineStr">
        <is>
          <t>In House Natuf</t>
        </is>
      </c>
      <c r="G1034" t="inlineStr">
        <is>
          <t>Attempt 1</t>
        </is>
      </c>
      <c r="H1034" s="39" t="str">
        <f>IF(ISNUMBER(MATCH(G1034,QualityStatuses,0)),"Quality Lead","Non-Quality Lead")</f>
        <v>Non-Quality Lead</v>
      </c>
      <c r="I1034" t="inlineStr">
        <is>
          <t>2026-10</t>
        </is>
      </c>
      <c r="J1034" t="inlineStr">
        <is>
          <t>Wk of 2026-10-19</t>
        </is>
      </c>
      <c r="K1034" t="inlineStr">
        <is>
          <t>Tejaswini Tarigopula</t>
        </is>
      </c>
      <c r="L1034" t="inlineStr">
        <is>
          <t>Facebook</t>
        </is>
      </c>
      <c r="M1034" t="inlineStr">
        <is>
          <t>Direct (campaign tagged in CRM)</t>
        </is>
      </c>
      <c r="N1034" t="inlineStr">
        <is>
          <t>6ada323b9f25d3827297dd68</t>
        </is>
      </c>
      <c r="O1034" t="n">
        <v>1</v>
      </c>
      <c r="P1034" s="40">
        <f>IF(A1034="Lead",IF(ISNUMBER(MATCH(G1034,QualityStatuses,0)),1,0),0)</f>
        <v>0</v>
      </c>
      <c r="Q1034" s="40">
        <f>IF(A1034="Lead",IF(G1034="New Lead",0,1),0)</f>
        <v>1</v>
      </c>
      <c r="R1034" s="40">
        <f>IF(A1034="Lead",IF(G1034="Lost",1,0),0)</f>
        <v>0</v>
      </c>
      <c r="S1034" t="n">
        <v>4</v>
      </c>
      <c r="T1034" t="n">
        <v>1</v>
      </c>
      <c r="U1034" t="n">
        <v>0</v>
      </c>
      <c r="V1034" t="n">
        <v>0</v>
      </c>
      <c r="W1034" t="n">
        <v>0</v>
      </c>
      <c r="X1034" t="n">
        <v>0</v>
      </c>
      <c r="Y1034">
        <f>IF(AND(A1034="Lead",COUNTIF(MetaCamps,C1034)&gt;0),1,0)</f>
        <v>1</v>
      </c>
      <c r="Z1034">
        <f>IF(Y1034=1,P1034,0)</f>
        <v>0</v>
      </c>
    </row>
    <row r="1035">
      <c r="A1035" t="inlineStr">
        <is>
          <t>Lead</t>
        </is>
      </c>
      <c r="B1035" s="39" t="str">
        <f>IFERROR(INDEX(CampTypes,MATCH(C1035,CampList,0)),"Unattributed")</f>
        <v>Old</v>
      </c>
      <c r="C1035" t="inlineStr">
        <is>
          <t>E_Natuf_Generic_13082026</t>
        </is>
      </c>
      <c r="D1035" t="inlineStr">
        <is>
          <t>E_Natuf_Generic_13082026_Adset1</t>
        </is>
      </c>
      <c r="E1035" t="inlineStr">
        <is>
          <t>E_Natuf_Generic_13082026_Adset1_Ad1</t>
        </is>
      </c>
      <c r="F1035" t="inlineStr">
        <is>
          <t>Natuf</t>
        </is>
      </c>
      <c r="G1035" t="inlineStr">
        <is>
          <t>Attempt 2</t>
        </is>
      </c>
      <c r="H1035" s="39" t="str">
        <f>IF(ISNUMBER(MATCH(G1035,QualityStatuses,0)),"Quality Lead","Non-Quality Lead")</f>
        <v>Non-Quality Lead</v>
      </c>
      <c r="I1035" t="inlineStr">
        <is>
          <t>2026-10</t>
        </is>
      </c>
      <c r="J1035" t="inlineStr">
        <is>
          <t>Wk of 2026-10-19</t>
        </is>
      </c>
      <c r="K1035" t="inlineStr">
        <is>
          <t>Tejaswini Tarigopula</t>
        </is>
      </c>
      <c r="L1035" t="inlineStr">
        <is>
          <t>Whatsapp Cloud API</t>
        </is>
      </c>
      <c r="M1035" t="inlineStr">
        <is>
          <t>Direct (campaign tagged in CRM)</t>
        </is>
      </c>
      <c r="N1035" t="inlineStr">
        <is>
          <t>6ada31b260ce5a120c109398</t>
        </is>
      </c>
      <c r="O1035" t="n">
        <v>1</v>
      </c>
      <c r="P1035" s="40">
        <f>IF(A1035="Lead",IF(ISNUMBER(MATCH(G1035,QualityStatuses,0)),1,0),0)</f>
        <v>0</v>
      </c>
      <c r="Q1035" s="40">
        <f>IF(A1035="Lead",IF(G1035="New Lead",0,1),0)</f>
        <v>1</v>
      </c>
      <c r="R1035" s="40">
        <f>IF(A1035="Lead",IF(G1035="Lost",1,0),0)</f>
        <v>0</v>
      </c>
      <c r="S1035" t="n">
        <v>2</v>
      </c>
      <c r="T1035" t="n">
        <v>0</v>
      </c>
      <c r="U1035" t="n">
        <v>0</v>
      </c>
      <c r="V1035" t="n">
        <v>0</v>
      </c>
      <c r="W1035" t="n">
        <v>0</v>
      </c>
      <c r="X1035" t="n">
        <v>0</v>
      </c>
      <c r="Y1035">
        <f>IF(AND(A1035="Lead",COUNTIF(MetaCamps,C1035)&gt;0),1,0)</f>
        <v>1</v>
      </c>
      <c r="Z1035">
        <f>IF(Y1035=1,P1035,0)</f>
        <v>0</v>
      </c>
    </row>
    <row r="1036">
      <c r="A1036" t="inlineStr">
        <is>
          <t>Lead</t>
        </is>
      </c>
      <c r="B1036" s="39" t="str">
        <f>IFERROR(INDEX(CampTypes,MATCH(C1036,CampList,0)),"Unattributed")</f>
        <v>New</v>
      </c>
      <c r="C1036" t="inlineStr">
        <is>
          <t>ABO | Natuf | Leads | Unit Franchise | India | Oct26 | V1</t>
        </is>
      </c>
      <c r="D1036" t="inlineStr">
        <is>
          <t>Natuf | LAL 1% | India | Jul26 | V1</t>
        </is>
      </c>
      <c r="E1036" t="inlineStr">
        <is>
          <t>Natuf | Reel | Brand Ambassador | Heard Of Owning A Cafe | V1</t>
        </is>
      </c>
      <c r="F1036" t="inlineStr">
        <is>
          <t>In House Natuf</t>
        </is>
      </c>
      <c r="G1036" t="inlineStr">
        <is>
          <t>Connected</t>
        </is>
      </c>
      <c r="H1036" s="39" t="str">
        <f>IF(ISNUMBER(MATCH(G1036,QualityStatuses,0)),"Quality Lead","Non-Quality Lead")</f>
        <v>Non-Quality Lead</v>
      </c>
      <c r="I1036" t="inlineStr">
        <is>
          <t>2026-10</t>
        </is>
      </c>
      <c r="J1036" t="inlineStr">
        <is>
          <t>Wk of 2026-10-19</t>
        </is>
      </c>
      <c r="K1036" t="inlineStr">
        <is>
          <t>Tejaswini Tarigopula</t>
        </is>
      </c>
      <c r="L1036" t="inlineStr">
        <is>
          <t>Facebook</t>
        </is>
      </c>
      <c r="M1036" t="inlineStr">
        <is>
          <t>Direct (campaign tagged in CRM)</t>
        </is>
      </c>
      <c r="N1036" t="inlineStr">
        <is>
          <t>6ada2fcf53956a0c038ef18e</t>
        </is>
      </c>
      <c r="O1036" t="n">
        <v>1</v>
      </c>
      <c r="P1036" s="40">
        <f>IF(A1036="Lead",IF(ISNUMBER(MATCH(G1036,QualityStatuses,0)),1,0),0)</f>
        <v>0</v>
      </c>
      <c r="Q1036" s="40">
        <f>IF(A1036="Lead",IF(G1036="New Lead",0,1),0)</f>
        <v>1</v>
      </c>
      <c r="R1036" s="40">
        <f>IF(A1036="Lead",IF(G1036="Lost",1,0),0)</f>
        <v>0</v>
      </c>
      <c r="S1036" t="n">
        <v>2</v>
      </c>
      <c r="T1036" t="n">
        <v>2</v>
      </c>
      <c r="U1036" t="n">
        <v>0</v>
      </c>
      <c r="V1036" t="n">
        <v>0</v>
      </c>
      <c r="W1036" t="n">
        <v>0</v>
      </c>
      <c r="X1036" t="n">
        <v>0</v>
      </c>
      <c r="Y1036">
        <f>IF(AND(A1036="Lead",COUNTIF(MetaCamps,C1036)&gt;0),1,0)</f>
        <v>1</v>
      </c>
      <c r="Z1036">
        <f>IF(Y1036=1,P1036,0)</f>
        <v>0</v>
      </c>
    </row>
    <row r="1037">
      <c r="A1037" t="inlineStr">
        <is>
          <t>Lead</t>
        </is>
      </c>
      <c r="B1037" s="39" t="str">
        <f>IFERROR(INDEX(CampTypes,MATCH(C1037,CampList,0)),"Unattributed")</f>
        <v>New</v>
      </c>
      <c r="C1037" t="inlineStr">
        <is>
          <t>ABO | Natuf | Leads | Unit Franchise | India | Oct26 | V1</t>
        </is>
      </c>
      <c r="D1037" t="inlineStr">
        <is>
          <t>Natuf | Broad | Tier1 + Growth Cities | Oct26 | V1</t>
        </is>
      </c>
      <c r="E1037" t="inlineStr">
        <is>
          <t>Natuf | Reel | Brand Ambassador | Heard Of Owning A Cafe | V1</t>
        </is>
      </c>
      <c r="F1037" t="inlineStr">
        <is>
          <t>In House Natuf</t>
        </is>
      </c>
      <c r="G1037" t="inlineStr">
        <is>
          <t>New Lead</t>
        </is>
      </c>
      <c r="H1037" s="39" t="str">
        <f>IF(ISNUMBER(MATCH(G1037,QualityStatuses,0)),"Quality Lead","Non-Quality Lead")</f>
        <v>Non-Quality Lead</v>
      </c>
      <c r="I1037" t="inlineStr">
        <is>
          <t>2026-10</t>
        </is>
      </c>
      <c r="J1037" t="inlineStr">
        <is>
          <t>Wk of 2026-10-19</t>
        </is>
      </c>
      <c r="K1037" t="inlineStr">
        <is>
          <t>(Unassigned)</t>
        </is>
      </c>
      <c r="L1037" t="inlineStr">
        <is>
          <t>Facebook</t>
        </is>
      </c>
      <c r="M1037" t="inlineStr">
        <is>
          <t>Direct (campaign tagged in CRM)</t>
        </is>
      </c>
      <c r="N1037" t="inlineStr">
        <is>
          <t>6ada2ab25cff2861e17b7586</t>
        </is>
      </c>
      <c r="O1037" t="n">
        <v>1</v>
      </c>
      <c r="P1037" s="40">
        <f>IF(A1037="Lead",IF(ISNUMBER(MATCH(G1037,QualityStatuses,0)),1,0),0)</f>
        <v>0</v>
      </c>
      <c r="Q1037" s="40">
        <f>IF(A1037="Lead",IF(G1037="New Lead",0,1),0)</f>
        <v>0</v>
      </c>
      <c r="R1037" s="40">
        <f>IF(A1037="Lead",IF(G1037="Lost",1,0),0)</f>
        <v>0</v>
      </c>
      <c r="S1037" t="n">
        <v>0</v>
      </c>
      <c r="T1037" t="n">
        <v>0</v>
      </c>
      <c r="U1037" t="n">
        <v>0</v>
      </c>
      <c r="V1037" t="n">
        <v>0</v>
      </c>
      <c r="W1037" t="n">
        <v>0</v>
      </c>
      <c r="X1037" t="n">
        <v>0</v>
      </c>
      <c r="Y1037">
        <f>IF(AND(A1037="Lead",COUNTIF(MetaCamps,C1037)&gt;0),1,0)</f>
        <v>1</v>
      </c>
      <c r="Z1037">
        <f>IF(Y1037=1,P1037,0)</f>
        <v>0</v>
      </c>
    </row>
    <row r="1038">
      <c r="A1038" t="inlineStr">
        <is>
          <t>Lead</t>
        </is>
      </c>
      <c r="B1038" s="39" t="str">
        <f>IFERROR(INDEX(CampTypes,MATCH(C1038,CampList,0)),"Unattributed")</f>
        <v>New</v>
      </c>
      <c r="C1038" t="inlineStr">
        <is>
          <t>ABO | Natuf | Leads | Master Franchise | India | Oct26 | V1</t>
        </is>
      </c>
      <c r="D1038" t="inlineStr">
        <is>
          <t>Natuf | Business Owners | Tier1 + Growth Cities | Oct26 | V1</t>
        </is>
      </c>
      <c r="E1038" t="inlineStr">
        <is>
          <t>Natuf | Static | Become A Levantine Food | V1</t>
        </is>
      </c>
      <c r="F1038" t="inlineStr">
        <is>
          <t>Natuf_MF</t>
        </is>
      </c>
      <c r="G1038" t="inlineStr">
        <is>
          <t>Attempt 1</t>
        </is>
      </c>
      <c r="H1038" s="39" t="str">
        <f>IF(ISNUMBER(MATCH(G1038,QualityStatuses,0)),"Quality Lead","Non-Quality Lead")</f>
        <v>Non-Quality Lead</v>
      </c>
      <c r="I1038" t="inlineStr">
        <is>
          <t>2026-10</t>
        </is>
      </c>
      <c r="J1038" t="inlineStr">
        <is>
          <t>Wk of 2026-10-19</t>
        </is>
      </c>
      <c r="K1038" t="inlineStr">
        <is>
          <t>Tejaswini Tarigopula</t>
        </is>
      </c>
      <c r="L1038" t="inlineStr">
        <is>
          <t>Facebook</t>
        </is>
      </c>
      <c r="M1038" t="inlineStr">
        <is>
          <t>Direct (campaign tagged in CRM)</t>
        </is>
      </c>
      <c r="N1038" t="inlineStr">
        <is>
          <t>6ada29c42ed7b5b4767c3501</t>
        </is>
      </c>
      <c r="O1038" t="n">
        <v>1</v>
      </c>
      <c r="P1038" s="40">
        <f>IF(A1038="Lead",IF(ISNUMBER(MATCH(G1038,QualityStatuses,0)),1,0),0)</f>
        <v>0</v>
      </c>
      <c r="Q1038" s="40">
        <f>IF(A1038="Lead",IF(G1038="New Lead",0,1),0)</f>
        <v>1</v>
      </c>
      <c r="R1038" s="40">
        <f>IF(A1038="Lead",IF(G1038="Lost",1,0),0)</f>
        <v>0</v>
      </c>
      <c r="S1038" t="n">
        <v>3</v>
      </c>
      <c r="T1038" t="n">
        <v>1</v>
      </c>
      <c r="U1038" t="n">
        <v>0</v>
      </c>
      <c r="V1038" t="n">
        <v>0</v>
      </c>
      <c r="W1038" t="n">
        <v>0</v>
      </c>
      <c r="X1038" t="n">
        <v>0</v>
      </c>
      <c r="Y1038">
        <f>IF(AND(A1038="Lead",COUNTIF(MetaCamps,C1038)&gt;0),1,0)</f>
        <v>1</v>
      </c>
      <c r="Z1038">
        <f>IF(Y1038=1,P1038,0)</f>
        <v>0</v>
      </c>
    </row>
    <row r="1039">
      <c r="A1039" t="inlineStr">
        <is>
          <t>Lead</t>
        </is>
      </c>
      <c r="B1039" s="39" t="str">
        <f>IFERROR(INDEX(CampTypes,MATCH(C1039,CampList,0)),"Unattributed")</f>
        <v>New</v>
      </c>
      <c r="C1039" t="inlineStr">
        <is>
          <t>Natuf | In House | ABO |  | WhatsApp | Unit Franchise | India | Oct26 | V1</t>
        </is>
      </c>
      <c r="D1039" t="inlineStr">
        <is>
          <t>Natuf | Investors | Tier1 + Growth Cities | Oct26 | V1</t>
        </is>
      </c>
      <c r="E1039" t="inlineStr">
        <is>
          <t>Natuf | Reel | Brand Ambassador | Heard Of Owning A Cafe | V1</t>
        </is>
      </c>
      <c r="F1039" t="inlineStr">
        <is>
          <t>In House Natuf</t>
        </is>
      </c>
      <c r="G1039" t="inlineStr">
        <is>
          <t>Details Shared</t>
        </is>
      </c>
      <c r="H1039" s="39" t="str">
        <f>IF(ISNUMBER(MATCH(G1039,QualityStatuses,0)),"Quality Lead","Non-Quality Lead")</f>
        <v>Quality Lead</v>
      </c>
      <c r="I1039" t="inlineStr">
        <is>
          <t>2026-10</t>
        </is>
      </c>
      <c r="J1039" t="inlineStr">
        <is>
          <t>Wk of 2026-10-19</t>
        </is>
      </c>
      <c r="K1039" t="inlineStr">
        <is>
          <t>Tejaswini Tarigopula</t>
        </is>
      </c>
      <c r="L1039" t="inlineStr">
        <is>
          <t>Facebook</t>
        </is>
      </c>
      <c r="M1039" t="inlineStr">
        <is>
          <t>Direct (campaign tagged in CRM)</t>
        </is>
      </c>
      <c r="N1039" t="inlineStr">
        <is>
          <t>6ada276558efdaed45a39cb5</t>
        </is>
      </c>
      <c r="O1039" t="n">
        <v>1</v>
      </c>
      <c r="P1039" s="40">
        <f>IF(A1039="Lead",IF(ISNUMBER(MATCH(G1039,QualityStatuses,0)),1,0),0)</f>
        <v>1</v>
      </c>
      <c r="Q1039" s="40">
        <f>IF(A1039="Lead",IF(G1039="New Lead",0,1),0)</f>
        <v>1</v>
      </c>
      <c r="R1039" s="40">
        <f>IF(A1039="Lead",IF(G1039="Lost",1,0),0)</f>
        <v>0</v>
      </c>
      <c r="S1039" t="n">
        <v>2</v>
      </c>
      <c r="T1039" t="n">
        <v>2</v>
      </c>
      <c r="U1039" t="n">
        <v>0</v>
      </c>
      <c r="V1039" t="n">
        <v>0</v>
      </c>
      <c r="W1039" t="n">
        <v>0</v>
      </c>
      <c r="X1039" t="n">
        <v>0</v>
      </c>
      <c r="Y1039">
        <f>IF(AND(A1039="Lead",COUNTIF(MetaCamps,C1039)&gt;0),1,0)</f>
        <v>0</v>
      </c>
      <c r="Z1039">
        <f>IF(Y1039=1,P1039,0)</f>
        <v>0</v>
      </c>
    </row>
    <row r="1040">
      <c r="A1040" t="inlineStr">
        <is>
          <t>Lead</t>
        </is>
      </c>
      <c r="B1040" s="39" t="str">
        <f>IFERROR(INDEX(CampTypes,MATCH(C1040,CampList,0)),"Unattributed")</f>
        <v>New</v>
      </c>
      <c r="C1040" t="inlineStr">
        <is>
          <t>ABO | Natuf | Leads | Unit Franchise | India | Oct26 | V1</t>
        </is>
      </c>
      <c r="D1040" t="inlineStr">
        <is>
          <t>Natuf | LAL 1% | India | Jul26 | V1</t>
        </is>
      </c>
      <c r="E1040" t="inlineStr">
        <is>
          <t>Natuf | Reel | Brand Ambassador | Heard Of Owning A Cafe | V1</t>
        </is>
      </c>
      <c r="F1040" t="inlineStr">
        <is>
          <t>In House Natuf</t>
        </is>
      </c>
      <c r="G1040" t="inlineStr">
        <is>
          <t>New Lead</t>
        </is>
      </c>
      <c r="H1040" s="39" t="str">
        <f>IF(ISNUMBER(MATCH(G1040,QualityStatuses,0)),"Quality Lead","Non-Quality Lead")</f>
        <v>Non-Quality Lead</v>
      </c>
      <c r="I1040" t="inlineStr">
        <is>
          <t>2026-10</t>
        </is>
      </c>
      <c r="J1040" t="inlineStr">
        <is>
          <t>Wk of 2026-10-19</t>
        </is>
      </c>
      <c r="K1040" t="inlineStr">
        <is>
          <t>(Unassigned)</t>
        </is>
      </c>
      <c r="L1040" t="inlineStr">
        <is>
          <t>Facebook</t>
        </is>
      </c>
      <c r="M1040" t="inlineStr">
        <is>
          <t>Direct (campaign tagged in CRM)</t>
        </is>
      </c>
      <c r="N1040" t="inlineStr">
        <is>
          <t>6ada26b7c996cd68eeddd410</t>
        </is>
      </c>
      <c r="O1040" t="n">
        <v>1</v>
      </c>
      <c r="P1040" s="40">
        <f>IF(A1040="Lead",IF(ISNUMBER(MATCH(G1040,QualityStatuses,0)),1,0),0)</f>
        <v>0</v>
      </c>
      <c r="Q1040" s="40">
        <f>IF(A1040="Lead",IF(G1040="New Lead",0,1),0)</f>
        <v>0</v>
      </c>
      <c r="R1040" s="40">
        <f>IF(A1040="Lead",IF(G1040="Lost",1,0),0)</f>
        <v>0</v>
      </c>
      <c r="S1040" t="n">
        <v>0</v>
      </c>
      <c r="T1040" t="n">
        <v>0</v>
      </c>
      <c r="U1040" t="n">
        <v>0</v>
      </c>
      <c r="V1040" t="n">
        <v>0</v>
      </c>
      <c r="W1040" t="n">
        <v>0</v>
      </c>
      <c r="X1040" t="n">
        <v>0</v>
      </c>
      <c r="Y1040">
        <f>IF(AND(A1040="Lead",COUNTIF(MetaCamps,C1040)&gt;0),1,0)</f>
        <v>1</v>
      </c>
      <c r="Z1040">
        <f>IF(Y1040=1,P1040,0)</f>
        <v>0</v>
      </c>
    </row>
    <row r="1041">
      <c r="A1041" t="inlineStr">
        <is>
          <t>Lead</t>
        </is>
      </c>
      <c r="B1041" s="39" t="str">
        <f>IFERROR(INDEX(CampTypes,MATCH(C1041,CampList,0)),"Unattributed")</f>
        <v>Old</v>
      </c>
      <c r="C1041" t="inlineStr">
        <is>
          <t>natuf_Kiosk_14072026_Hindi</t>
        </is>
      </c>
      <c r="D1041" t="inlineStr">
        <is>
          <t>natuf_Kiosk_14072026_Highest-converting industries</t>
        </is>
      </c>
      <c r="E1041" t="inlineStr">
        <is>
          <t>natuf_Kiosk_14072026_ad set_ad1</t>
        </is>
      </c>
      <c r="F1041" t="inlineStr">
        <is>
          <t>Natuf</t>
        </is>
      </c>
      <c r="G1041" t="inlineStr">
        <is>
          <t>New Lead</t>
        </is>
      </c>
      <c r="H1041" s="39" t="str">
        <f>IF(ISNUMBER(MATCH(G1041,QualityStatuses,0)),"Quality Lead","Non-Quality Lead")</f>
        <v>Non-Quality Lead</v>
      </c>
      <c r="I1041" t="inlineStr">
        <is>
          <t>2026-10</t>
        </is>
      </c>
      <c r="J1041" t="inlineStr">
        <is>
          <t>Wk of 2026-10-19</t>
        </is>
      </c>
      <c r="K1041" t="inlineStr">
        <is>
          <t>(Unassigned)</t>
        </is>
      </c>
      <c r="L1041" t="inlineStr">
        <is>
          <t>Facebook</t>
        </is>
      </c>
      <c r="M1041" t="inlineStr">
        <is>
          <t>Direct (campaign tagged in CRM)</t>
        </is>
      </c>
      <c r="N1041" t="inlineStr">
        <is>
          <t>6ada25faa1376e35e6d45ea2</t>
        </is>
      </c>
      <c r="O1041" t="n">
        <v>1</v>
      </c>
      <c r="P1041" s="40">
        <f>IF(A1041="Lead",IF(ISNUMBER(MATCH(G1041,QualityStatuses,0)),1,0),0)</f>
        <v>0</v>
      </c>
      <c r="Q1041" s="40">
        <f>IF(A1041="Lead",IF(G1041="New Lead",0,1),0)</f>
        <v>0</v>
      </c>
      <c r="R1041" s="40">
        <f>IF(A1041="Lead",IF(G1041="Lost",1,0),0)</f>
        <v>0</v>
      </c>
      <c r="S1041" t="n">
        <v>0</v>
      </c>
      <c r="T1041" t="n">
        <v>0</v>
      </c>
      <c r="U1041" t="n">
        <v>0</v>
      </c>
      <c r="V1041" t="n">
        <v>0</v>
      </c>
      <c r="W1041" t="n">
        <v>0</v>
      </c>
      <c r="X1041" t="n">
        <v>0</v>
      </c>
      <c r="Y1041">
        <f>IF(AND(A1041="Lead",COUNTIF(MetaCamps,C1041)&gt;0),1,0)</f>
        <v>1</v>
      </c>
      <c r="Z1041">
        <f>IF(Y1041=1,P1041,0)</f>
        <v>0</v>
      </c>
    </row>
    <row r="1042">
      <c r="A1042" t="inlineStr">
        <is>
          <t>Lead</t>
        </is>
      </c>
      <c r="B1042" s="39" t="str">
        <f>IFERROR(INDEX(CampTypes,MATCH(C1042,CampList,0)),"Unattributed")</f>
        <v>Old</v>
      </c>
      <c r="C1042" t="inlineStr">
        <is>
          <t>natuf_Kiosk_14072026_Hindi</t>
        </is>
      </c>
      <c r="D1042" t="inlineStr">
        <is>
          <t>natuf_Kiosk_14072026_Highest-converting industries</t>
        </is>
      </c>
      <c r="E1042" t="inlineStr">
        <is>
          <t>natuf_Kiosk_14072026_ad set_ad1</t>
        </is>
      </c>
      <c r="F1042" t="inlineStr">
        <is>
          <t>Natuf</t>
        </is>
      </c>
      <c r="G1042" t="inlineStr">
        <is>
          <t>New Lead</t>
        </is>
      </c>
      <c r="H1042" s="39" t="str">
        <f>IF(ISNUMBER(MATCH(G1042,QualityStatuses,0)),"Quality Lead","Non-Quality Lead")</f>
        <v>Non-Quality Lead</v>
      </c>
      <c r="I1042" t="inlineStr">
        <is>
          <t>2026-10</t>
        </is>
      </c>
      <c r="J1042" t="inlineStr">
        <is>
          <t>Wk of 2026-10-19</t>
        </is>
      </c>
      <c r="K1042" t="inlineStr">
        <is>
          <t>(Unassigned)</t>
        </is>
      </c>
      <c r="L1042" t="inlineStr">
        <is>
          <t>Facebook</t>
        </is>
      </c>
      <c r="M1042" t="inlineStr">
        <is>
          <t>Direct (campaign tagged in CRM)</t>
        </is>
      </c>
      <c r="N1042" t="inlineStr">
        <is>
          <t>6ada250257fb63381a015915</t>
        </is>
      </c>
      <c r="O1042" t="n">
        <v>1</v>
      </c>
      <c r="P1042" s="40">
        <f>IF(A1042="Lead",IF(ISNUMBER(MATCH(G1042,QualityStatuses,0)),1,0),0)</f>
        <v>0</v>
      </c>
      <c r="Q1042" s="40">
        <f>IF(A1042="Lead",IF(G1042="New Lead",0,1),0)</f>
        <v>0</v>
      </c>
      <c r="R1042" s="40">
        <f>IF(A1042="Lead",IF(G1042="Lost",1,0),0)</f>
        <v>0</v>
      </c>
      <c r="S1042" t="n">
        <v>0</v>
      </c>
      <c r="T1042" t="n">
        <v>0</v>
      </c>
      <c r="U1042" t="n">
        <v>0</v>
      </c>
      <c r="V1042" t="n">
        <v>0</v>
      </c>
      <c r="W1042" t="n">
        <v>0</v>
      </c>
      <c r="X1042" t="n">
        <v>0</v>
      </c>
      <c r="Y1042">
        <f>IF(AND(A1042="Lead",COUNTIF(MetaCamps,C1042)&gt;0),1,0)</f>
        <v>1</v>
      </c>
      <c r="Z1042">
        <f>IF(Y1042=1,P1042,0)</f>
        <v>0</v>
      </c>
    </row>
    <row r="1043">
      <c r="A1043" t="inlineStr">
        <is>
          <t>Lead</t>
        </is>
      </c>
      <c r="B1043" s="39" t="str">
        <f>IFERROR(INDEX(CampTypes,MATCH(C1043,CampList,0)),"Unattributed")</f>
        <v>New</v>
      </c>
      <c r="C1043" t="inlineStr">
        <is>
          <t>ABO | Natuf | Leads | Unit Franchise | India | Oct26 | V1</t>
        </is>
      </c>
      <c r="D1043" t="inlineStr">
        <is>
          <t>Natuf | Investors | Tier1 + Growth Cities | Oct26 | V1</t>
        </is>
      </c>
      <c r="E1043" t="inlineStr">
        <is>
          <t>Natuf | Reel | Brand Ambassador | Heard Of Owning A Cafe | V1</t>
        </is>
      </c>
      <c r="F1043" t="inlineStr">
        <is>
          <t>In House Natuf</t>
        </is>
      </c>
      <c r="G1043" t="inlineStr">
        <is>
          <t>New Lead</t>
        </is>
      </c>
      <c r="H1043" s="39" t="str">
        <f>IF(ISNUMBER(MATCH(G1043,QualityStatuses,0)),"Quality Lead","Non-Quality Lead")</f>
        <v>Non-Quality Lead</v>
      </c>
      <c r="I1043" t="inlineStr">
        <is>
          <t>2026-10</t>
        </is>
      </c>
      <c r="J1043" t="inlineStr">
        <is>
          <t>Wk of 2026-10-19</t>
        </is>
      </c>
      <c r="K1043" t="inlineStr">
        <is>
          <t>(Unassigned)</t>
        </is>
      </c>
      <c r="L1043" t="inlineStr">
        <is>
          <t>Facebook</t>
        </is>
      </c>
      <c r="M1043" t="inlineStr">
        <is>
          <t>Direct (campaign tagged in CRM)</t>
        </is>
      </c>
      <c r="N1043" t="inlineStr">
        <is>
          <t>6ada24bcf9d4c51da3a9b7f4</t>
        </is>
      </c>
      <c r="O1043" t="n">
        <v>1</v>
      </c>
      <c r="P1043" s="40">
        <f>IF(A1043="Lead",IF(ISNUMBER(MATCH(G1043,QualityStatuses,0)),1,0),0)</f>
        <v>0</v>
      </c>
      <c r="Q1043" s="40">
        <f>IF(A1043="Lead",IF(G1043="New Lead",0,1),0)</f>
        <v>0</v>
      </c>
      <c r="R1043" s="40">
        <f>IF(A1043="Lead",IF(G1043="Lost",1,0),0)</f>
        <v>0</v>
      </c>
      <c r="S1043" t="n">
        <v>0</v>
      </c>
      <c r="T1043" t="n">
        <v>0</v>
      </c>
      <c r="U1043" t="n">
        <v>0</v>
      </c>
      <c r="V1043" t="n">
        <v>0</v>
      </c>
      <c r="W1043" t="n">
        <v>0</v>
      </c>
      <c r="X1043" t="n">
        <v>0</v>
      </c>
      <c r="Y1043">
        <f>IF(AND(A1043="Lead",COUNTIF(MetaCamps,C1043)&gt;0),1,0)</f>
        <v>1</v>
      </c>
      <c r="Z1043">
        <f>IF(Y1043=1,P1043,0)</f>
        <v>0</v>
      </c>
    </row>
    <row r="1044">
      <c r="A1044" t="inlineStr">
        <is>
          <t>Lead</t>
        </is>
      </c>
      <c r="B1044" s="39" t="str">
        <f>IFERROR(INDEX(CampTypes,MATCH(C1044,CampList,0)),"Unattributed")</f>
        <v>Old</v>
      </c>
      <c r="C1044" t="inlineStr">
        <is>
          <t>natuf_Kiosk_14072026_Hindi</t>
        </is>
      </c>
      <c r="D1044" t="inlineStr">
        <is>
          <t>natuf_Kiosk_14072026_Highest-converting industries</t>
        </is>
      </c>
      <c r="E1044" t="inlineStr">
        <is>
          <t>natuf_Kiosk_14072026_ad set_ad1</t>
        </is>
      </c>
      <c r="F1044" t="inlineStr">
        <is>
          <t>Natuf</t>
        </is>
      </c>
      <c r="G1044" t="inlineStr">
        <is>
          <t>Details Shared</t>
        </is>
      </c>
      <c r="H1044" s="39" t="str">
        <f>IF(ISNUMBER(MATCH(G1044,QualityStatuses,0)),"Quality Lead","Non-Quality Lead")</f>
        <v>Quality Lead</v>
      </c>
      <c r="I1044" t="inlineStr">
        <is>
          <t>2026-10</t>
        </is>
      </c>
      <c r="J1044" t="inlineStr">
        <is>
          <t>Wk of 2026-10-19</t>
        </is>
      </c>
      <c r="K1044" t="inlineStr">
        <is>
          <t>Tejaswini Tarigopula</t>
        </is>
      </c>
      <c r="L1044" t="inlineStr">
        <is>
          <t>Facebook</t>
        </is>
      </c>
      <c r="M1044" t="inlineStr">
        <is>
          <t>Direct (campaign tagged in CRM)</t>
        </is>
      </c>
      <c r="N1044" t="inlineStr">
        <is>
          <t>6ada247d60976c8d4eed0bbf</t>
        </is>
      </c>
      <c r="O1044" t="n">
        <v>1</v>
      </c>
      <c r="P1044" s="40">
        <f>IF(A1044="Lead",IF(ISNUMBER(MATCH(G1044,QualityStatuses,0)),1,0),0)</f>
        <v>1</v>
      </c>
      <c r="Q1044" s="40">
        <f>IF(A1044="Lead",IF(G1044="New Lead",0,1),0)</f>
        <v>1</v>
      </c>
      <c r="R1044" s="40">
        <f>IF(A1044="Lead",IF(G1044="Lost",1,0),0)</f>
        <v>0</v>
      </c>
      <c r="S1044" t="n">
        <v>2</v>
      </c>
      <c r="T1044" t="n">
        <v>1</v>
      </c>
      <c r="U1044" t="n">
        <v>0</v>
      </c>
      <c r="V1044" t="n">
        <v>0</v>
      </c>
      <c r="W1044" t="n">
        <v>0</v>
      </c>
      <c r="X1044" t="n">
        <v>0</v>
      </c>
      <c r="Y1044">
        <f>IF(AND(A1044="Lead",COUNTIF(MetaCamps,C1044)&gt;0),1,0)</f>
        <v>1</v>
      </c>
      <c r="Z1044">
        <f>IF(Y1044=1,P1044,0)</f>
        <v>1</v>
      </c>
    </row>
    <row r="1045">
      <c r="A1045" t="inlineStr">
        <is>
          <t>Lead</t>
        </is>
      </c>
      <c r="B1045" s="39" t="str">
        <f>IFERROR(INDEX(CampTypes,MATCH(C1045,CampList,0)),"Unattributed")</f>
        <v>New</v>
      </c>
      <c r="C1045" t="inlineStr">
        <is>
          <t>ABO | Natuf | Leads | Unit Franchise | India | Oct26 | V1</t>
        </is>
      </c>
      <c r="D1045" t="inlineStr">
        <is>
          <t>Natuf | Business Owners | Tier1 + Growth Cities | Oct26 | V1</t>
        </is>
      </c>
      <c r="E1045" t="inlineStr">
        <is>
          <t>Natuf | Reel | Brand Ambassador | Heard Of Owning A Cafe | V1</t>
        </is>
      </c>
      <c r="F1045" t="inlineStr">
        <is>
          <t>In House Natuf</t>
        </is>
      </c>
      <c r="G1045" t="inlineStr">
        <is>
          <t>Details Shared</t>
        </is>
      </c>
      <c r="H1045" s="39" t="str">
        <f>IF(ISNUMBER(MATCH(G1045,QualityStatuses,0)),"Quality Lead","Non-Quality Lead")</f>
        <v>Quality Lead</v>
      </c>
      <c r="I1045" t="inlineStr">
        <is>
          <t>2026-10</t>
        </is>
      </c>
      <c r="J1045" t="inlineStr">
        <is>
          <t>Wk of 2026-10-19</t>
        </is>
      </c>
      <c r="K1045" t="inlineStr">
        <is>
          <t>Vikas Pathak</t>
        </is>
      </c>
      <c r="L1045" t="inlineStr">
        <is>
          <t>Facebook</t>
        </is>
      </c>
      <c r="M1045" t="inlineStr">
        <is>
          <t>Direct (campaign tagged in CRM)</t>
        </is>
      </c>
      <c r="N1045" t="inlineStr">
        <is>
          <t>6ada220bcf279d67072134d8</t>
        </is>
      </c>
      <c r="O1045" t="n">
        <v>1</v>
      </c>
      <c r="P1045" s="40">
        <f>IF(A1045="Lead",IF(ISNUMBER(MATCH(G1045,QualityStatuses,0)),1,0),0)</f>
        <v>1</v>
      </c>
      <c r="Q1045" s="40">
        <f>IF(A1045="Lead",IF(G1045="New Lead",0,1),0)</f>
        <v>1</v>
      </c>
      <c r="R1045" s="40">
        <f>IF(A1045="Lead",IF(G1045="Lost",1,0),0)</f>
        <v>0</v>
      </c>
      <c r="S1045" t="n">
        <v>2</v>
      </c>
      <c r="T1045" t="n">
        <v>1</v>
      </c>
      <c r="U1045" t="n">
        <v>0</v>
      </c>
      <c r="V1045" t="n">
        <v>0</v>
      </c>
      <c r="W1045" t="n">
        <v>0</v>
      </c>
      <c r="X1045" t="n">
        <v>0</v>
      </c>
      <c r="Y1045">
        <f>IF(AND(A1045="Lead",COUNTIF(MetaCamps,C1045)&gt;0),1,0)</f>
        <v>1</v>
      </c>
      <c r="Z1045">
        <f>IF(Y1045=1,P1045,0)</f>
        <v>1</v>
      </c>
    </row>
    <row r="1046">
      <c r="A1046" t="inlineStr">
        <is>
          <t>Lead</t>
        </is>
      </c>
      <c r="B1046" s="39" t="str">
        <f>IFERROR(INDEX(CampTypes,MATCH(C1046,CampList,0)),"Unattributed")</f>
        <v>Old</v>
      </c>
      <c r="C1046" t="inlineStr">
        <is>
          <t>natuf_Kiosk_14072026_Hindi</t>
        </is>
      </c>
      <c r="D1046" t="inlineStr">
        <is>
          <t>natuf_Kiosk_14072026_Highest-converting industries</t>
        </is>
      </c>
      <c r="E1046" t="inlineStr">
        <is>
          <t>natuf_Kiosk_14072026_ad set_ad1</t>
        </is>
      </c>
      <c r="F1046" t="inlineStr">
        <is>
          <t>Natuf</t>
        </is>
      </c>
      <c r="G1046" t="inlineStr">
        <is>
          <t>New Lead</t>
        </is>
      </c>
      <c r="H1046" s="39" t="str">
        <f>IF(ISNUMBER(MATCH(G1046,QualityStatuses,0)),"Quality Lead","Non-Quality Lead")</f>
        <v>Non-Quality Lead</v>
      </c>
      <c r="I1046" t="inlineStr">
        <is>
          <t>2026-10</t>
        </is>
      </c>
      <c r="J1046" t="inlineStr">
        <is>
          <t>Wk of 2026-10-19</t>
        </is>
      </c>
      <c r="K1046" t="inlineStr">
        <is>
          <t>(Unassigned)</t>
        </is>
      </c>
      <c r="L1046" t="inlineStr">
        <is>
          <t>Facebook</t>
        </is>
      </c>
      <c r="M1046" t="inlineStr">
        <is>
          <t>Direct (campaign tagged in CRM)</t>
        </is>
      </c>
      <c r="N1046" t="inlineStr">
        <is>
          <t>6ada2024f963f8ea2bb76649</t>
        </is>
      </c>
      <c r="O1046" t="n">
        <v>1</v>
      </c>
      <c r="P1046" s="40">
        <f>IF(A1046="Lead",IF(ISNUMBER(MATCH(G1046,QualityStatuses,0)),1,0),0)</f>
        <v>0</v>
      </c>
      <c r="Q1046" s="40">
        <f>IF(A1046="Lead",IF(G1046="New Lead",0,1),0)</f>
        <v>0</v>
      </c>
      <c r="R1046" s="40">
        <f>IF(A1046="Lead",IF(G1046="Lost",1,0),0)</f>
        <v>0</v>
      </c>
      <c r="S1046" t="n">
        <v>0</v>
      </c>
      <c r="T1046" t="n">
        <v>0</v>
      </c>
      <c r="U1046" t="n">
        <v>0</v>
      </c>
      <c r="V1046" t="n">
        <v>0</v>
      </c>
      <c r="W1046" t="n">
        <v>0</v>
      </c>
      <c r="X1046" t="n">
        <v>0</v>
      </c>
      <c r="Y1046">
        <f>IF(AND(A1046="Lead",COUNTIF(MetaCamps,C1046)&gt;0),1,0)</f>
        <v>1</v>
      </c>
      <c r="Z1046">
        <f>IF(Y1046=1,P1046,0)</f>
        <v>0</v>
      </c>
    </row>
    <row r="1047">
      <c r="A1047" t="inlineStr">
        <is>
          <t>Lead</t>
        </is>
      </c>
      <c r="B1047" s="39" t="str">
        <f>IFERROR(INDEX(CampTypes,MATCH(C1047,CampList,0)),"Unattributed")</f>
        <v>New</v>
      </c>
      <c r="C1047" t="inlineStr">
        <is>
          <t>ABO | Natuf | Leads | Unit Franchise | India | Oct26 | V1</t>
        </is>
      </c>
      <c r="D1047" t="inlineStr">
        <is>
          <t>Natuf | Broad | Tier1 + Growth Cities | Oct26 | V1</t>
        </is>
      </c>
      <c r="E1047" t="inlineStr">
        <is>
          <t>Natuf | Reel | Brand Ambassador | Heard Of Owning A Cafe | V1</t>
        </is>
      </c>
      <c r="F1047" t="inlineStr">
        <is>
          <t>In House Natuf</t>
        </is>
      </c>
      <c r="G1047" t="inlineStr">
        <is>
          <t>Details Shared</t>
        </is>
      </c>
      <c r="H1047" s="39" t="str">
        <f>IF(ISNUMBER(MATCH(G1047,QualityStatuses,0)),"Quality Lead","Non-Quality Lead")</f>
        <v>Quality Lead</v>
      </c>
      <c r="I1047" t="inlineStr">
        <is>
          <t>2026-10</t>
        </is>
      </c>
      <c r="J1047" t="inlineStr">
        <is>
          <t>Wk of 2026-10-19</t>
        </is>
      </c>
      <c r="K1047" t="inlineStr">
        <is>
          <t>Vikas Pathak</t>
        </is>
      </c>
      <c r="L1047" t="inlineStr">
        <is>
          <t>Facebook</t>
        </is>
      </c>
      <c r="M1047" t="inlineStr">
        <is>
          <t>Direct (campaign tagged in CRM)</t>
        </is>
      </c>
      <c r="N1047" t="inlineStr">
        <is>
          <t>6ada202058efdaed45a3964a</t>
        </is>
      </c>
      <c r="O1047" t="n">
        <v>1</v>
      </c>
      <c r="P1047" s="40">
        <f>IF(A1047="Lead",IF(ISNUMBER(MATCH(G1047,QualityStatuses,0)),1,0),0)</f>
        <v>1</v>
      </c>
      <c r="Q1047" s="40">
        <f>IF(A1047="Lead",IF(G1047="New Lead",0,1),0)</f>
        <v>1</v>
      </c>
      <c r="R1047" s="40">
        <f>IF(A1047="Lead",IF(G1047="Lost",1,0),0)</f>
        <v>0</v>
      </c>
      <c r="S1047" t="n">
        <v>9</v>
      </c>
      <c r="T1047" t="n">
        <v>4</v>
      </c>
      <c r="U1047" t="n">
        <v>0</v>
      </c>
      <c r="V1047" t="n">
        <v>0</v>
      </c>
      <c r="W1047" t="n">
        <v>0</v>
      </c>
      <c r="X1047" t="n">
        <v>0</v>
      </c>
      <c r="Y1047">
        <f>IF(AND(A1047="Lead",COUNTIF(MetaCamps,C1047)&gt;0),1,0)</f>
        <v>1</v>
      </c>
      <c r="Z1047">
        <f>IF(Y1047=1,P1047,0)</f>
        <v>1</v>
      </c>
    </row>
    <row r="1048">
      <c r="A1048" t="inlineStr">
        <is>
          <t>Lead</t>
        </is>
      </c>
      <c r="B1048" s="39" t="str">
        <f>IFERROR(INDEX(CampTypes,MATCH(C1048,CampList,0)),"Unattributed")</f>
        <v>Old</v>
      </c>
      <c r="C1048" t="inlineStr">
        <is>
          <t>natuf_Kiosk_14072026_Hindi</t>
        </is>
      </c>
      <c r="D1048" t="inlineStr">
        <is>
          <t>natuf_Kiosk_09102026</t>
        </is>
      </c>
      <c r="E1048" t="inlineStr">
        <is>
          <t>natuf_Kiosk_14072026_ad set_ad1</t>
        </is>
      </c>
      <c r="F1048" t="inlineStr">
        <is>
          <t>Natuf</t>
        </is>
      </c>
      <c r="G1048" t="inlineStr">
        <is>
          <t>New Lead</t>
        </is>
      </c>
      <c r="H1048" s="39" t="str">
        <f>IF(ISNUMBER(MATCH(G1048,QualityStatuses,0)),"Quality Lead","Non-Quality Lead")</f>
        <v>Non-Quality Lead</v>
      </c>
      <c r="I1048" t="inlineStr">
        <is>
          <t>2026-10</t>
        </is>
      </c>
      <c r="J1048" t="inlineStr">
        <is>
          <t>Wk of 2026-10-19</t>
        </is>
      </c>
      <c r="K1048" t="inlineStr">
        <is>
          <t>(Unassigned)</t>
        </is>
      </c>
      <c r="L1048" t="inlineStr">
        <is>
          <t>Facebook</t>
        </is>
      </c>
      <c r="M1048" t="inlineStr">
        <is>
          <t>Direct (campaign tagged in CRM)</t>
        </is>
      </c>
      <c r="N1048" t="inlineStr">
        <is>
          <t>6ada1f5c88e73d6cfca53ac9</t>
        </is>
      </c>
      <c r="O1048" t="n">
        <v>1</v>
      </c>
      <c r="P1048" s="40">
        <f>IF(A1048="Lead",IF(ISNUMBER(MATCH(G1048,QualityStatuses,0)),1,0),0)</f>
        <v>0</v>
      </c>
      <c r="Q1048" s="40">
        <f>IF(A1048="Lead",IF(G1048="New Lead",0,1),0)</f>
        <v>0</v>
      </c>
      <c r="R1048" s="40">
        <f>IF(A1048="Lead",IF(G1048="Lost",1,0),0)</f>
        <v>0</v>
      </c>
      <c r="S1048" t="n">
        <v>0</v>
      </c>
      <c r="T1048" t="n">
        <v>0</v>
      </c>
      <c r="U1048" t="n">
        <v>0</v>
      </c>
      <c r="V1048" t="n">
        <v>0</v>
      </c>
      <c r="W1048" t="n">
        <v>0</v>
      </c>
      <c r="X1048" t="n">
        <v>0</v>
      </c>
      <c r="Y1048">
        <f>IF(AND(A1048="Lead",COUNTIF(MetaCamps,C1048)&gt;0),1,0)</f>
        <v>1</v>
      </c>
      <c r="Z1048">
        <f>IF(Y1048=1,P1048,0)</f>
        <v>0</v>
      </c>
    </row>
    <row r="1049">
      <c r="A1049" t="inlineStr">
        <is>
          <t>Lead</t>
        </is>
      </c>
      <c r="B1049" s="39" t="str">
        <f>IFERROR(INDEX(CampTypes,MATCH(C1049,CampList,0)),"Unattributed")</f>
        <v>New</v>
      </c>
      <c r="C1049" t="inlineStr">
        <is>
          <t>ABO | Natuf | Leads | Unit Franchise | India | Oct26 | V1</t>
        </is>
      </c>
      <c r="D1049" t="inlineStr">
        <is>
          <t>Natuf | Investors | Tier1 + Growth Cities | Oct26 | V1</t>
        </is>
      </c>
      <c r="E1049" t="inlineStr">
        <is>
          <t>Natuf | Reel | Brand Ambassador | Heard Of Owning A Cafe | V1</t>
        </is>
      </c>
      <c r="F1049" t="inlineStr">
        <is>
          <t>In House Natuf</t>
        </is>
      </c>
      <c r="G1049" t="inlineStr">
        <is>
          <t>New Lead</t>
        </is>
      </c>
      <c r="H1049" s="39" t="str">
        <f>IF(ISNUMBER(MATCH(G1049,QualityStatuses,0)),"Quality Lead","Non-Quality Lead")</f>
        <v>Non-Quality Lead</v>
      </c>
      <c r="I1049" t="inlineStr">
        <is>
          <t>2026-10</t>
        </is>
      </c>
      <c r="J1049" t="inlineStr">
        <is>
          <t>Wk of 2026-10-19</t>
        </is>
      </c>
      <c r="K1049" t="inlineStr">
        <is>
          <t>(Unassigned)</t>
        </is>
      </c>
      <c r="L1049" t="inlineStr">
        <is>
          <t>Facebook</t>
        </is>
      </c>
      <c r="M1049" t="inlineStr">
        <is>
          <t>Direct (campaign tagged in CRM)</t>
        </is>
      </c>
      <c r="N1049" t="inlineStr">
        <is>
          <t>6ada1f5a551b69950056d654</t>
        </is>
      </c>
      <c r="O1049" t="n">
        <v>1</v>
      </c>
      <c r="P1049" s="40">
        <f>IF(A1049="Lead",IF(ISNUMBER(MATCH(G1049,QualityStatuses,0)),1,0),0)</f>
        <v>0</v>
      </c>
      <c r="Q1049" s="40">
        <f>IF(A1049="Lead",IF(G1049="New Lead",0,1),0)</f>
        <v>0</v>
      </c>
      <c r="R1049" s="40">
        <f>IF(A1049="Lead",IF(G1049="Lost",1,0),0)</f>
        <v>0</v>
      </c>
      <c r="S1049" t="n">
        <v>0</v>
      </c>
      <c r="T1049" t="n">
        <v>0</v>
      </c>
      <c r="U1049" t="n">
        <v>0</v>
      </c>
      <c r="V1049" t="n">
        <v>0</v>
      </c>
      <c r="W1049" t="n">
        <v>0</v>
      </c>
      <c r="X1049" t="n">
        <v>0</v>
      </c>
      <c r="Y1049">
        <f>IF(AND(A1049="Lead",COUNTIF(MetaCamps,C1049)&gt;0),1,0)</f>
        <v>1</v>
      </c>
      <c r="Z1049">
        <f>IF(Y1049=1,P1049,0)</f>
        <v>0</v>
      </c>
    </row>
    <row r="1050">
      <c r="A1050" t="inlineStr">
        <is>
          <t>Lead</t>
        </is>
      </c>
      <c r="B1050" s="39" t="str">
        <f>IFERROR(INDEX(CampTypes,MATCH(C1050,CampList,0)),"Unattributed")</f>
        <v>Old</v>
      </c>
      <c r="C1050" t="inlineStr">
        <is>
          <t>E_Karan_Natuf_All_07072026</t>
        </is>
      </c>
      <c r="D1050" t="inlineStr">
        <is>
          <t>E_Karan_Natuf_Sign_07072026_Adset3</t>
        </is>
      </c>
      <c r="E1050" t="inlineStr">
        <is>
          <t>E_Karan_Natuf_Sign_07072026_Adset2_Ad1</t>
        </is>
      </c>
      <c r="F1050" t="inlineStr">
        <is>
          <t>Natuf</t>
        </is>
      </c>
      <c r="G1050" t="inlineStr">
        <is>
          <t>Lost</t>
        </is>
      </c>
      <c r="H1050" s="39" t="str">
        <f>IF(ISNUMBER(MATCH(G1050,QualityStatuses,0)),"Quality Lead","Non-Quality Lead")</f>
        <v>Non-Quality Lead</v>
      </c>
      <c r="I1050" t="inlineStr">
        <is>
          <t>2026-10</t>
        </is>
      </c>
      <c r="J1050" t="inlineStr">
        <is>
          <t>Wk of 2026-10-19</t>
        </is>
      </c>
      <c r="K1050" t="inlineStr">
        <is>
          <t>Tejaswini Tarigopula</t>
        </is>
      </c>
      <c r="L1050" t="inlineStr">
        <is>
          <t>Facebook</t>
        </is>
      </c>
      <c r="M1050" t="inlineStr">
        <is>
          <t>Direct (campaign tagged in CRM)</t>
        </is>
      </c>
      <c r="N1050" t="inlineStr">
        <is>
          <t>6ada1e2debf309c85f1b0eab</t>
        </is>
      </c>
      <c r="O1050" t="n">
        <v>1</v>
      </c>
      <c r="P1050" s="40">
        <f>IF(A1050="Lead",IF(ISNUMBER(MATCH(G1050,QualityStatuses,0)),1,0),0)</f>
        <v>0</v>
      </c>
      <c r="Q1050" s="40">
        <f>IF(A1050="Lead",IF(G1050="New Lead",0,1),0)</f>
        <v>1</v>
      </c>
      <c r="R1050" s="40">
        <f>IF(A1050="Lead",IF(G1050="Lost",1,0),0)</f>
        <v>1</v>
      </c>
      <c r="S1050" t="n">
        <v>2</v>
      </c>
      <c r="T1050" t="n">
        <v>1</v>
      </c>
      <c r="U1050" t="n">
        <v>0</v>
      </c>
      <c r="V1050" t="n">
        <v>0</v>
      </c>
      <c r="W1050" t="n">
        <v>0</v>
      </c>
      <c r="X1050" t="n">
        <v>0</v>
      </c>
      <c r="Y1050">
        <f>IF(AND(A1050="Lead",COUNTIF(MetaCamps,C1050)&gt;0),1,0)</f>
        <v>1</v>
      </c>
      <c r="Z1050">
        <f>IF(Y1050=1,P1050,0)</f>
        <v>0</v>
      </c>
    </row>
    <row r="1051">
      <c r="A1051" t="inlineStr">
        <is>
          <t>Lead</t>
        </is>
      </c>
      <c r="B1051" s="39" t="str">
        <f>IFERROR(INDEX(CampTypes,MATCH(C1051,CampList,0)),"Unattributed")</f>
        <v>Old</v>
      </c>
      <c r="C1051" t="inlineStr">
        <is>
          <t>E_Suresh_Natuf_Kiosk_07072026</t>
        </is>
      </c>
      <c r="D1051" t="inlineStr">
        <is>
          <t>E_Suresh_Natuf_Kiosk_07072026_Adset5</t>
        </is>
      </c>
      <c r="E1051" t="inlineStr">
        <is>
          <t>E_Hindi_Suresh_Natuf_Kiosk_07072026_Adset5_ad3 – Copy 2</t>
        </is>
      </c>
      <c r="F1051" t="inlineStr">
        <is>
          <t>Natuf</t>
        </is>
      </c>
      <c r="G1051" t="inlineStr">
        <is>
          <t>New Lead</t>
        </is>
      </c>
      <c r="H1051" s="39" t="str">
        <f>IF(ISNUMBER(MATCH(G1051,QualityStatuses,0)),"Quality Lead","Non-Quality Lead")</f>
        <v>Non-Quality Lead</v>
      </c>
      <c r="I1051" t="inlineStr">
        <is>
          <t>2026-10</t>
        </is>
      </c>
      <c r="J1051" t="inlineStr">
        <is>
          <t>Wk of 2026-10-19</t>
        </is>
      </c>
      <c r="K1051" t="inlineStr">
        <is>
          <t>(Unassigned)</t>
        </is>
      </c>
      <c r="L1051" t="inlineStr">
        <is>
          <t>Facebook</t>
        </is>
      </c>
      <c r="M1051" t="inlineStr">
        <is>
          <t>Direct (campaign tagged in CRM)</t>
        </is>
      </c>
      <c r="N1051" t="inlineStr">
        <is>
          <t>6ada1d62d782fa68a6983a18</t>
        </is>
      </c>
      <c r="O1051" t="n">
        <v>1</v>
      </c>
      <c r="P1051" s="40">
        <f>IF(A1051="Lead",IF(ISNUMBER(MATCH(G1051,QualityStatuses,0)),1,0),0)</f>
        <v>0</v>
      </c>
      <c r="Q1051" s="40">
        <f>IF(A1051="Lead",IF(G1051="New Lead",0,1),0)</f>
        <v>0</v>
      </c>
      <c r="R1051" s="40">
        <f>IF(A1051="Lead",IF(G1051="Lost",1,0),0)</f>
        <v>0</v>
      </c>
      <c r="S1051" t="n">
        <v>0</v>
      </c>
      <c r="T1051" t="n">
        <v>0</v>
      </c>
      <c r="U1051" t="n">
        <v>0</v>
      </c>
      <c r="V1051" t="n">
        <v>0</v>
      </c>
      <c r="W1051" t="n">
        <v>0</v>
      </c>
      <c r="X1051" t="n">
        <v>0</v>
      </c>
      <c r="Y1051">
        <f>IF(AND(A1051="Lead",COUNTIF(MetaCamps,C1051)&gt;0),1,0)</f>
        <v>1</v>
      </c>
      <c r="Z1051">
        <f>IF(Y1051=1,P1051,0)</f>
        <v>0</v>
      </c>
    </row>
    <row r="1052">
      <c r="A1052" t="inlineStr">
        <is>
          <t>Lead</t>
        </is>
      </c>
      <c r="B1052" s="39" t="str">
        <f>IFERROR(INDEX(CampTypes,MATCH(C1052,CampList,0)),"Unattributed")</f>
        <v>New</v>
      </c>
      <c r="C1052" t="inlineStr">
        <is>
          <t>ABO | Natuf | Leads | Unit Franchise | India | Oct26 | V1</t>
        </is>
      </c>
      <c r="D1052" t="inlineStr">
        <is>
          <t>Natuf | LAL 1% | India | Jul26 | V1</t>
        </is>
      </c>
      <c r="E1052" t="inlineStr">
        <is>
          <t>Natuf | Reel | Brand Ambassador | Heard Of Owning A Cafe | V1</t>
        </is>
      </c>
      <c r="F1052" t="inlineStr">
        <is>
          <t>In House Natuf</t>
        </is>
      </c>
      <c r="G1052" t="inlineStr">
        <is>
          <t>Attempt 3</t>
        </is>
      </c>
      <c r="H1052" s="39" t="str">
        <f>IF(ISNUMBER(MATCH(G1052,QualityStatuses,0)),"Quality Lead","Non-Quality Lead")</f>
        <v>Non-Quality Lead</v>
      </c>
      <c r="I1052" t="inlineStr">
        <is>
          <t>2026-10</t>
        </is>
      </c>
      <c r="J1052" t="inlineStr">
        <is>
          <t>Wk of 2026-10-19</t>
        </is>
      </c>
      <c r="K1052" t="inlineStr">
        <is>
          <t>Vikas Pathak</t>
        </is>
      </c>
      <c r="L1052" t="inlineStr">
        <is>
          <t>Facebook</t>
        </is>
      </c>
      <c r="M1052" t="inlineStr">
        <is>
          <t>Direct (campaign tagged in CRM)</t>
        </is>
      </c>
      <c r="N1052" t="inlineStr">
        <is>
          <t>6ada1a26f83c83efbe7f483e</t>
        </is>
      </c>
      <c r="O1052" t="n">
        <v>1</v>
      </c>
      <c r="P1052" s="40">
        <f>IF(A1052="Lead",IF(ISNUMBER(MATCH(G1052,QualityStatuses,0)),1,0),0)</f>
        <v>0</v>
      </c>
      <c r="Q1052" s="40">
        <f>IF(A1052="Lead",IF(G1052="New Lead",0,1),0)</f>
        <v>1</v>
      </c>
      <c r="R1052" s="40">
        <f>IF(A1052="Lead",IF(G1052="Lost",1,0),0)</f>
        <v>0</v>
      </c>
      <c r="S1052" t="n">
        <v>3</v>
      </c>
      <c r="T1052" t="n">
        <v>0</v>
      </c>
      <c r="U1052" t="n">
        <v>0</v>
      </c>
      <c r="V1052" t="n">
        <v>0</v>
      </c>
      <c r="W1052" t="n">
        <v>0</v>
      </c>
      <c r="X1052" t="n">
        <v>0</v>
      </c>
      <c r="Y1052">
        <f>IF(AND(A1052="Lead",COUNTIF(MetaCamps,C1052)&gt;0),1,0)</f>
        <v>1</v>
      </c>
      <c r="Z1052">
        <f>IF(Y1052=1,P1052,0)</f>
        <v>0</v>
      </c>
    </row>
    <row r="1053">
      <c r="A1053" t="inlineStr">
        <is>
          <t>Lead</t>
        </is>
      </c>
      <c r="B1053" s="39" t="str">
        <f>IFERROR(INDEX(CampTypes,MATCH(C1053,CampList,0)),"Unattributed")</f>
        <v>New</v>
      </c>
      <c r="C1053" t="inlineStr">
        <is>
          <t>ABO | Natuf | Leads | Master Franchise | India | Oct26 | V1</t>
        </is>
      </c>
      <c r="D1053" t="inlineStr">
        <is>
          <t>Natuf | Business Owners | Tier1 + Growth Cities | Oct26 | V1</t>
        </is>
      </c>
      <c r="E1053" t="inlineStr">
        <is>
          <t>Natuf | Static | Become A Levantine Food | V1</t>
        </is>
      </c>
      <c r="F1053" t="inlineStr">
        <is>
          <t>Natuf_MF</t>
        </is>
      </c>
      <c r="G1053" t="inlineStr">
        <is>
          <t>Attempt 2</t>
        </is>
      </c>
      <c r="H1053" s="39" t="str">
        <f>IF(ISNUMBER(MATCH(G1053,QualityStatuses,0)),"Quality Lead","Non-Quality Lead")</f>
        <v>Non-Quality Lead</v>
      </c>
      <c r="I1053" t="inlineStr">
        <is>
          <t>2026-10</t>
        </is>
      </c>
      <c r="J1053" t="inlineStr">
        <is>
          <t>Wk of 2026-10-19</t>
        </is>
      </c>
      <c r="K1053" t="inlineStr">
        <is>
          <t>Deepak Rai</t>
        </is>
      </c>
      <c r="L1053" t="inlineStr">
        <is>
          <t>Facebook</t>
        </is>
      </c>
      <c r="M1053" t="inlineStr">
        <is>
          <t>Direct (campaign tagged in CRM)</t>
        </is>
      </c>
      <c r="N1053" t="inlineStr">
        <is>
          <t>6ada189e949a80b1fe586c0d</t>
        </is>
      </c>
      <c r="O1053" t="n">
        <v>1</v>
      </c>
      <c r="P1053" s="40">
        <f>IF(A1053="Lead",IF(ISNUMBER(MATCH(G1053,QualityStatuses,0)),1,0),0)</f>
        <v>0</v>
      </c>
      <c r="Q1053" s="40">
        <f>IF(A1053="Lead",IF(G1053="New Lead",0,1),0)</f>
        <v>1</v>
      </c>
      <c r="R1053" s="40">
        <f>IF(A1053="Lead",IF(G1053="Lost",1,0),0)</f>
        <v>0</v>
      </c>
      <c r="S1053" t="n">
        <v>2</v>
      </c>
      <c r="T1053" t="n">
        <v>1</v>
      </c>
      <c r="U1053" t="n">
        <v>0</v>
      </c>
      <c r="V1053" t="n">
        <v>0</v>
      </c>
      <c r="W1053" t="n">
        <v>0</v>
      </c>
      <c r="X1053" t="n">
        <v>0</v>
      </c>
      <c r="Y1053">
        <f>IF(AND(A1053="Lead",COUNTIF(MetaCamps,C1053)&gt;0),1,0)</f>
        <v>1</v>
      </c>
      <c r="Z1053">
        <f>IF(Y1053=1,P1053,0)</f>
        <v>0</v>
      </c>
    </row>
    <row r="1054">
      <c r="A1054" t="inlineStr">
        <is>
          <t>Lead</t>
        </is>
      </c>
      <c r="B1054" s="39" t="str">
        <f>IFERROR(INDEX(CampTypes,MATCH(C1054,CampList,0)),"Unattributed")</f>
        <v>Old</v>
      </c>
      <c r="C1054" t="inlineStr">
        <is>
          <t>E_Karan_Natuf_Kiosk_07072026</t>
        </is>
      </c>
      <c r="D1054" t="inlineStr">
        <is>
          <t>E_Karan_Natuf_Kiosk_15102026_Adset6</t>
        </is>
      </c>
      <c r="E1054" t="inlineStr">
        <is>
          <t>E_Hindi_Karan_Natuf_Kiosk_07072026_Adset5_ad3 – Copy 3</t>
        </is>
      </c>
      <c r="F1054" t="inlineStr">
        <is>
          <t>Natuf</t>
        </is>
      </c>
      <c r="G1054" t="inlineStr">
        <is>
          <t>Details Shared</t>
        </is>
      </c>
      <c r="H1054" s="39" t="str">
        <f>IF(ISNUMBER(MATCH(G1054,QualityStatuses,0)),"Quality Lead","Non-Quality Lead")</f>
        <v>Quality Lead</v>
      </c>
      <c r="I1054" t="inlineStr">
        <is>
          <t>2026-10</t>
        </is>
      </c>
      <c r="J1054" t="inlineStr">
        <is>
          <t>Wk of 2026-10-19</t>
        </is>
      </c>
      <c r="K1054" t="inlineStr">
        <is>
          <t>Tejaswini Tarigopula</t>
        </is>
      </c>
      <c r="L1054" t="inlineStr">
        <is>
          <t>Facebook</t>
        </is>
      </c>
      <c r="M1054" t="inlineStr">
        <is>
          <t>Direct (campaign tagged in CRM)</t>
        </is>
      </c>
      <c r="N1054" t="inlineStr">
        <is>
          <t>6ada183c089642cda447d266</t>
        </is>
      </c>
      <c r="O1054" t="n">
        <v>1</v>
      </c>
      <c r="P1054" s="40">
        <f>IF(A1054="Lead",IF(ISNUMBER(MATCH(G1054,QualityStatuses,0)),1,0),0)</f>
        <v>1</v>
      </c>
      <c r="Q1054" s="40">
        <f>IF(A1054="Lead",IF(G1054="New Lead",0,1),0)</f>
        <v>1</v>
      </c>
      <c r="R1054" s="40">
        <f>IF(A1054="Lead",IF(G1054="Lost",1,0),0)</f>
        <v>0</v>
      </c>
      <c r="S1054" t="n">
        <v>2</v>
      </c>
      <c r="T1054" t="n">
        <v>1</v>
      </c>
      <c r="U1054" t="n">
        <v>0</v>
      </c>
      <c r="V1054" t="n">
        <v>0</v>
      </c>
      <c r="W1054" t="n">
        <v>0</v>
      </c>
      <c r="X1054" t="n">
        <v>0</v>
      </c>
      <c r="Y1054">
        <f>IF(AND(A1054="Lead",COUNTIF(MetaCamps,C1054)&gt;0),1,0)</f>
        <v>1</v>
      </c>
      <c r="Z1054">
        <f>IF(Y1054=1,P1054,0)</f>
        <v>1</v>
      </c>
    </row>
    <row r="1055">
      <c r="A1055" t="inlineStr">
        <is>
          <t>Lead</t>
        </is>
      </c>
      <c r="B1055" s="39" t="str">
        <f>IFERROR(INDEX(CampTypes,MATCH(C1055,CampList,0)),"Unattributed")</f>
        <v>Old</v>
      </c>
      <c r="C1055" t="inlineStr">
        <is>
          <t>natuf_Kiosk_14072026_Hindi</t>
        </is>
      </c>
      <c r="D1055" t="inlineStr">
        <is>
          <t>natuf_Kiosk_09102026</t>
        </is>
      </c>
      <c r="E1055" t="inlineStr">
        <is>
          <t>natuf_Kiosk_14072026_ad set_ad1</t>
        </is>
      </c>
      <c r="F1055" t="inlineStr">
        <is>
          <t>Natuf</t>
        </is>
      </c>
      <c r="G1055" t="inlineStr">
        <is>
          <t>New Lead</t>
        </is>
      </c>
      <c r="H1055" s="39" t="str">
        <f>IF(ISNUMBER(MATCH(G1055,QualityStatuses,0)),"Quality Lead","Non-Quality Lead")</f>
        <v>Non-Quality Lead</v>
      </c>
      <c r="I1055" t="inlineStr">
        <is>
          <t>2026-10</t>
        </is>
      </c>
      <c r="J1055" t="inlineStr">
        <is>
          <t>Wk of 2026-10-19</t>
        </is>
      </c>
      <c r="K1055" t="inlineStr">
        <is>
          <t>(Unassigned)</t>
        </is>
      </c>
      <c r="L1055" t="inlineStr">
        <is>
          <t>Facebook</t>
        </is>
      </c>
      <c r="M1055" t="inlineStr">
        <is>
          <t>Direct (campaign tagged in CRM)</t>
        </is>
      </c>
      <c r="N1055" t="inlineStr">
        <is>
          <t>6ada144d087e82b9190272b6</t>
        </is>
      </c>
      <c r="O1055" t="n">
        <v>1</v>
      </c>
      <c r="P1055" s="40">
        <f>IF(A1055="Lead",IF(ISNUMBER(MATCH(G1055,QualityStatuses,0)),1,0),0)</f>
        <v>0</v>
      </c>
      <c r="Q1055" s="40">
        <f>IF(A1055="Lead",IF(G1055="New Lead",0,1),0)</f>
        <v>0</v>
      </c>
      <c r="R1055" s="40">
        <f>IF(A1055="Lead",IF(G1055="Lost",1,0),0)</f>
        <v>0</v>
      </c>
      <c r="S1055" t="n">
        <v>0</v>
      </c>
      <c r="T1055" t="n">
        <v>0</v>
      </c>
      <c r="U1055" t="n">
        <v>0</v>
      </c>
      <c r="V1055" t="n">
        <v>0</v>
      </c>
      <c r="W1055" t="n">
        <v>0</v>
      </c>
      <c r="X1055" t="n">
        <v>0</v>
      </c>
      <c r="Y1055">
        <f>IF(AND(A1055="Lead",COUNTIF(MetaCamps,C1055)&gt;0),1,0)</f>
        <v>1</v>
      </c>
      <c r="Z1055">
        <f>IF(Y1055=1,P1055,0)</f>
        <v>0</v>
      </c>
    </row>
    <row r="1056">
      <c r="A1056" t="inlineStr">
        <is>
          <t>Lead</t>
        </is>
      </c>
      <c r="B1056" s="39" t="str">
        <f>IFERROR(INDEX(CampTypes,MATCH(C1056,CampList,0)),"Unattributed")</f>
        <v>New</v>
      </c>
      <c r="C1056" t="inlineStr">
        <is>
          <t>ABO | Natuf | Leads | Unit Franchise | India | Oct26 | V1</t>
        </is>
      </c>
      <c r="D1056" t="inlineStr">
        <is>
          <t>Natuf | Broad | Tier1 + Growth Cities | Oct26 | V1</t>
        </is>
      </c>
      <c r="E1056" t="inlineStr">
        <is>
          <t>Natuf | Reel | Brand Ambassador | Heard Of Owning A Cafe | V1</t>
        </is>
      </c>
      <c r="F1056" t="inlineStr">
        <is>
          <t>In House Natuf</t>
        </is>
      </c>
      <c r="G1056" t="inlineStr">
        <is>
          <t>New Lead</t>
        </is>
      </c>
      <c r="H1056" s="39" t="str">
        <f>IF(ISNUMBER(MATCH(G1056,QualityStatuses,0)),"Quality Lead","Non-Quality Lead")</f>
        <v>Non-Quality Lead</v>
      </c>
      <c r="I1056" t="inlineStr">
        <is>
          <t>2026-10</t>
        </is>
      </c>
      <c r="J1056" t="inlineStr">
        <is>
          <t>Wk of 2026-10-19</t>
        </is>
      </c>
      <c r="K1056" t="inlineStr">
        <is>
          <t>(Unassigned)</t>
        </is>
      </c>
      <c r="L1056" t="inlineStr">
        <is>
          <t>Facebook</t>
        </is>
      </c>
      <c r="M1056" t="inlineStr">
        <is>
          <t>Direct (campaign tagged in CRM)</t>
        </is>
      </c>
      <c r="N1056" t="inlineStr">
        <is>
          <t>6ada1449df666378ee664876</t>
        </is>
      </c>
      <c r="O1056" t="n">
        <v>1</v>
      </c>
      <c r="P1056" s="40">
        <f>IF(A1056="Lead",IF(ISNUMBER(MATCH(G1056,QualityStatuses,0)),1,0),0)</f>
        <v>0</v>
      </c>
      <c r="Q1056" s="40">
        <f>IF(A1056="Lead",IF(G1056="New Lead",0,1),0)</f>
        <v>0</v>
      </c>
      <c r="R1056" s="40">
        <f>IF(A1056="Lead",IF(G1056="Lost",1,0),0)</f>
        <v>0</v>
      </c>
      <c r="S1056" t="n">
        <v>0</v>
      </c>
      <c r="T1056" t="n">
        <v>0</v>
      </c>
      <c r="U1056" t="n">
        <v>0</v>
      </c>
      <c r="V1056" t="n">
        <v>0</v>
      </c>
      <c r="W1056" t="n">
        <v>0</v>
      </c>
      <c r="X1056" t="n">
        <v>0</v>
      </c>
      <c r="Y1056">
        <f>IF(AND(A1056="Lead",COUNTIF(MetaCamps,C1056)&gt;0),1,0)</f>
        <v>1</v>
      </c>
      <c r="Z1056">
        <f>IF(Y1056=1,P1056,0)</f>
        <v>0</v>
      </c>
    </row>
    <row r="1057">
      <c r="A1057" t="inlineStr">
        <is>
          <t>Lead</t>
        </is>
      </c>
      <c r="B1057" s="39" t="str">
        <f>IFERROR(INDEX(CampTypes,MATCH(C1057,CampList,0)),"Unattributed")</f>
        <v>Old</v>
      </c>
      <c r="C1057" t="inlineStr">
        <is>
          <t>E_Suresh_Natuf_Kiosk_07072026</t>
        </is>
      </c>
      <c r="D1057" t="inlineStr">
        <is>
          <t>E_Suresh_Natuf_Kiosk_07072026_Adset5</t>
        </is>
      </c>
      <c r="E1057" t="inlineStr">
        <is>
          <t>E_Hindi_Suresh_Natuf_Kiosk_07072026_Adset5_ad3 – Copy 2</t>
        </is>
      </c>
      <c r="F1057" t="inlineStr">
        <is>
          <t>Natuf</t>
        </is>
      </c>
      <c r="G1057" t="inlineStr">
        <is>
          <t>Connected</t>
        </is>
      </c>
      <c r="H1057" s="39" t="str">
        <f>IF(ISNUMBER(MATCH(G1057,QualityStatuses,0)),"Quality Lead","Non-Quality Lead")</f>
        <v>Non-Quality Lead</v>
      </c>
      <c r="I1057" t="inlineStr">
        <is>
          <t>2026-10</t>
        </is>
      </c>
      <c r="J1057" t="inlineStr">
        <is>
          <t>Wk of 2026-10-19</t>
        </is>
      </c>
      <c r="K1057" t="inlineStr">
        <is>
          <t>Tejaswini Tarigopula</t>
        </is>
      </c>
      <c r="L1057" t="inlineStr">
        <is>
          <t>Facebook</t>
        </is>
      </c>
      <c r="M1057" t="inlineStr">
        <is>
          <t>Direct (campaign tagged in CRM)</t>
        </is>
      </c>
      <c r="N1057" t="inlineStr">
        <is>
          <t>6ada12d666eef7a42fdf987f</t>
        </is>
      </c>
      <c r="O1057" t="n">
        <v>1</v>
      </c>
      <c r="P1057" s="40">
        <f>IF(A1057="Lead",IF(ISNUMBER(MATCH(G1057,QualityStatuses,0)),1,0),0)</f>
        <v>0</v>
      </c>
      <c r="Q1057" s="40">
        <f>IF(A1057="Lead",IF(G1057="New Lead",0,1),0)</f>
        <v>1</v>
      </c>
      <c r="R1057" s="40">
        <f>IF(A1057="Lead",IF(G1057="Lost",1,0),0)</f>
        <v>0</v>
      </c>
      <c r="S1057" t="n">
        <v>4</v>
      </c>
      <c r="T1057" t="n">
        <v>4</v>
      </c>
      <c r="U1057" t="n">
        <v>0</v>
      </c>
      <c r="V1057" t="n">
        <v>0</v>
      </c>
      <c r="W1057" t="n">
        <v>0</v>
      </c>
      <c r="X1057" t="n">
        <v>0</v>
      </c>
      <c r="Y1057">
        <f>IF(AND(A1057="Lead",COUNTIF(MetaCamps,C1057)&gt;0),1,0)</f>
        <v>1</v>
      </c>
      <c r="Z1057">
        <f>IF(Y1057=1,P1057,0)</f>
        <v>0</v>
      </c>
    </row>
    <row r="1058">
      <c r="A1058" t="inlineStr">
        <is>
          <t>Lead</t>
        </is>
      </c>
      <c r="B1058" s="39" t="str">
        <f>IFERROR(INDEX(CampTypes,MATCH(C1058,CampList,0)),"Unattributed")</f>
        <v>New</v>
      </c>
      <c r="C1058" t="inlineStr">
        <is>
          <t>ABO | Natuf | Leads | Unit Franchise | India | Oct26 | V1</t>
        </is>
      </c>
      <c r="D1058" t="inlineStr">
        <is>
          <t>Natuf | LAL 1% | India | Jul26 | V1</t>
        </is>
      </c>
      <c r="E1058" t="inlineStr">
        <is>
          <t>Natuf | Reel | Brand Ambassador | Heard Of Owning A Cafe | V1</t>
        </is>
      </c>
      <c r="F1058" t="inlineStr">
        <is>
          <t>In House Natuf</t>
        </is>
      </c>
      <c r="G1058" t="inlineStr">
        <is>
          <t>Attempt 2</t>
        </is>
      </c>
      <c r="H1058" s="39" t="str">
        <f>IF(ISNUMBER(MATCH(G1058,QualityStatuses,0)),"Quality Lead","Non-Quality Lead")</f>
        <v>Non-Quality Lead</v>
      </c>
      <c r="I1058" t="inlineStr">
        <is>
          <t>2026-10</t>
        </is>
      </c>
      <c r="J1058" t="inlineStr">
        <is>
          <t>Wk of 2026-10-19</t>
        </is>
      </c>
      <c r="K1058" t="inlineStr">
        <is>
          <t>Deepak Rai</t>
        </is>
      </c>
      <c r="L1058" t="inlineStr">
        <is>
          <t>Facebook</t>
        </is>
      </c>
      <c r="M1058" t="inlineStr">
        <is>
          <t>Direct (campaign tagged in CRM)</t>
        </is>
      </c>
      <c r="N1058" t="inlineStr">
        <is>
          <t>6ada10e908bd8f23b6f40b0a</t>
        </is>
      </c>
      <c r="O1058" t="n">
        <v>1</v>
      </c>
      <c r="P1058" s="40">
        <f>IF(A1058="Lead",IF(ISNUMBER(MATCH(G1058,QualityStatuses,0)),1,0),0)</f>
        <v>0</v>
      </c>
      <c r="Q1058" s="40">
        <f>IF(A1058="Lead",IF(G1058="New Lead",0,1),0)</f>
        <v>1</v>
      </c>
      <c r="R1058" s="40">
        <f>IF(A1058="Lead",IF(G1058="Lost",1,0),0)</f>
        <v>0</v>
      </c>
      <c r="S1058" t="n">
        <v>2</v>
      </c>
      <c r="T1058" t="n">
        <v>0</v>
      </c>
      <c r="U1058" t="n">
        <v>0</v>
      </c>
      <c r="V1058" t="n">
        <v>0</v>
      </c>
      <c r="W1058" t="n">
        <v>0</v>
      </c>
      <c r="X1058" t="n">
        <v>0</v>
      </c>
      <c r="Y1058">
        <f>IF(AND(A1058="Lead",COUNTIF(MetaCamps,C1058)&gt;0),1,0)</f>
        <v>1</v>
      </c>
      <c r="Z1058">
        <f>IF(Y1058=1,P1058,0)</f>
        <v>0</v>
      </c>
    </row>
    <row r="1059">
      <c r="A1059" t="inlineStr">
        <is>
          <t>Lead</t>
        </is>
      </c>
      <c r="B1059" s="39" t="str">
        <f>IFERROR(INDEX(CampTypes,MATCH(C1059,CampList,0)),"Unattributed")</f>
        <v>Old</v>
      </c>
      <c r="C1059" t="inlineStr">
        <is>
          <t>E_Natuf_Generic_13082026</t>
        </is>
      </c>
      <c r="D1059" t="inlineStr">
        <is>
          <t>E_Natuf_Generic_13082026_Adset1</t>
        </is>
      </c>
      <c r="E1059" t="inlineStr">
        <is>
          <t>E_Natuf_Generic_13082026_Adset1_Ad1</t>
        </is>
      </c>
      <c r="F1059" t="inlineStr">
        <is>
          <t>Natuf</t>
        </is>
      </c>
      <c r="G1059" t="inlineStr">
        <is>
          <t>Connected</t>
        </is>
      </c>
      <c r="H1059" s="39" t="str">
        <f>IF(ISNUMBER(MATCH(G1059,QualityStatuses,0)),"Quality Lead","Non-Quality Lead")</f>
        <v>Non-Quality Lead</v>
      </c>
      <c r="I1059" t="inlineStr">
        <is>
          <t>2026-10</t>
        </is>
      </c>
      <c r="J1059" t="inlineStr">
        <is>
          <t>Wk of 2026-10-19</t>
        </is>
      </c>
      <c r="K1059" t="inlineStr">
        <is>
          <t>Deepak Rai</t>
        </is>
      </c>
      <c r="L1059" t="inlineStr">
        <is>
          <t>Facebook</t>
        </is>
      </c>
      <c r="M1059" t="inlineStr">
        <is>
          <t>Direct (campaign tagged in CRM)</t>
        </is>
      </c>
      <c r="N1059" t="inlineStr">
        <is>
          <t>6ada0b0b4bc79f359dce5b62</t>
        </is>
      </c>
      <c r="O1059" t="n">
        <v>1</v>
      </c>
      <c r="P1059" s="40">
        <f>IF(A1059="Lead",IF(ISNUMBER(MATCH(G1059,QualityStatuses,0)),1,0),0)</f>
        <v>0</v>
      </c>
      <c r="Q1059" s="40">
        <f>IF(A1059="Lead",IF(G1059="New Lead",0,1),0)</f>
        <v>1</v>
      </c>
      <c r="R1059" s="40">
        <f>IF(A1059="Lead",IF(G1059="Lost",1,0),0)</f>
        <v>0</v>
      </c>
      <c r="S1059" t="n">
        <v>2</v>
      </c>
      <c r="T1059" t="n">
        <v>1</v>
      </c>
      <c r="U1059" t="n">
        <v>0</v>
      </c>
      <c r="V1059" t="n">
        <v>0</v>
      </c>
      <c r="W1059" t="n">
        <v>0</v>
      </c>
      <c r="X1059" t="n">
        <v>0</v>
      </c>
      <c r="Y1059">
        <f>IF(AND(A1059="Lead",COUNTIF(MetaCamps,C1059)&gt;0),1,0)</f>
        <v>1</v>
      </c>
      <c r="Z1059">
        <f>IF(Y1059=1,P1059,0)</f>
        <v>0</v>
      </c>
    </row>
    <row r="1060">
      <c r="A1060" t="inlineStr">
        <is>
          <t>Lead</t>
        </is>
      </c>
      <c r="B1060" s="39" t="str">
        <f>IFERROR(INDEX(CampTypes,MATCH(C1060,CampList,0)),"Unattributed")</f>
        <v>New</v>
      </c>
      <c r="C1060" t="inlineStr">
        <is>
          <t>ABO | Natuf | Leads | Unit Franchise | India | Oct26 | V1</t>
        </is>
      </c>
      <c r="D1060" t="inlineStr">
        <is>
          <t>Natuf | Broad | Tier1 + Growth Cities | Oct26 | V1</t>
        </is>
      </c>
      <c r="E1060" t="inlineStr">
        <is>
          <t>Natuf | Reel | Brand Ambassador | Heard Of Owning A Cafe | V1</t>
        </is>
      </c>
      <c r="F1060" t="inlineStr">
        <is>
          <t>In House Natuf</t>
        </is>
      </c>
      <c r="G1060" t="inlineStr">
        <is>
          <t>New Lead</t>
        </is>
      </c>
      <c r="H1060" s="39" t="str">
        <f>IF(ISNUMBER(MATCH(G1060,QualityStatuses,0)),"Quality Lead","Non-Quality Lead")</f>
        <v>Non-Quality Lead</v>
      </c>
      <c r="I1060" t="inlineStr">
        <is>
          <t>2026-10</t>
        </is>
      </c>
      <c r="J1060" t="inlineStr">
        <is>
          <t>Wk of 2026-10-19</t>
        </is>
      </c>
      <c r="K1060" t="inlineStr">
        <is>
          <t>(Unassigned)</t>
        </is>
      </c>
      <c r="L1060" t="inlineStr">
        <is>
          <t>Facebook</t>
        </is>
      </c>
      <c r="M1060" t="inlineStr">
        <is>
          <t>Direct (campaign tagged in CRM)</t>
        </is>
      </c>
      <c r="N1060" t="inlineStr">
        <is>
          <t>6ada0abe05bafa0632f75dcc</t>
        </is>
      </c>
      <c r="O1060" t="n">
        <v>1</v>
      </c>
      <c r="P1060" s="40">
        <f>IF(A1060="Lead",IF(ISNUMBER(MATCH(G1060,QualityStatuses,0)),1,0),0)</f>
        <v>0</v>
      </c>
      <c r="Q1060" s="40">
        <f>IF(A1060="Lead",IF(G1060="New Lead",0,1),0)</f>
        <v>0</v>
      </c>
      <c r="R1060" s="40">
        <f>IF(A1060="Lead",IF(G1060="Lost",1,0),0)</f>
        <v>0</v>
      </c>
      <c r="S1060" t="n">
        <v>0</v>
      </c>
      <c r="T1060" t="n">
        <v>0</v>
      </c>
      <c r="U1060" t="n">
        <v>0</v>
      </c>
      <c r="V1060" t="n">
        <v>0</v>
      </c>
      <c r="W1060" t="n">
        <v>0</v>
      </c>
      <c r="X1060" t="n">
        <v>0</v>
      </c>
      <c r="Y1060">
        <f>IF(AND(A1060="Lead",COUNTIF(MetaCamps,C1060)&gt;0),1,0)</f>
        <v>1</v>
      </c>
      <c r="Z1060">
        <f>IF(Y1060=1,P1060,0)</f>
        <v>0</v>
      </c>
    </row>
    <row r="1061">
      <c r="A1061" t="inlineStr">
        <is>
          <t>Lead</t>
        </is>
      </c>
      <c r="B1061" s="39" t="str">
        <f>IFERROR(INDEX(CampTypes,MATCH(C1061,CampList,0)),"Unattributed")</f>
        <v>Old</v>
      </c>
      <c r="C1061" t="inlineStr">
        <is>
          <t>E_Suresh_Natuf_Kiosk_07072026</t>
        </is>
      </c>
      <c r="D1061" t="inlineStr">
        <is>
          <t>E_Suresh_Natuf_Kiosk_07072026_Adset5</t>
        </is>
      </c>
      <c r="E1061" t="inlineStr">
        <is>
          <t>E_Hindi_Suresh_Natuf_Kiosk_07072026_Adset5_ad3 – Copy 2</t>
        </is>
      </c>
      <c r="F1061" t="inlineStr">
        <is>
          <t>Natuf</t>
        </is>
      </c>
      <c r="G1061" t="inlineStr">
        <is>
          <t>New Lead</t>
        </is>
      </c>
      <c r="H1061" s="39" t="str">
        <f>IF(ISNUMBER(MATCH(G1061,QualityStatuses,0)),"Quality Lead","Non-Quality Lead")</f>
        <v>Non-Quality Lead</v>
      </c>
      <c r="I1061" t="inlineStr">
        <is>
          <t>2026-10</t>
        </is>
      </c>
      <c r="J1061" t="inlineStr">
        <is>
          <t>Wk of 2026-10-19</t>
        </is>
      </c>
      <c r="K1061" t="inlineStr">
        <is>
          <t>(Unassigned)</t>
        </is>
      </c>
      <c r="L1061" t="inlineStr">
        <is>
          <t>Facebook</t>
        </is>
      </c>
      <c r="M1061" t="inlineStr">
        <is>
          <t>Direct (campaign tagged in CRM)</t>
        </is>
      </c>
      <c r="N1061" t="inlineStr">
        <is>
          <t>6ada0992cee2710b84d5dff9</t>
        </is>
      </c>
      <c r="O1061" t="n">
        <v>1</v>
      </c>
      <c r="P1061" s="40">
        <f>IF(A1061="Lead",IF(ISNUMBER(MATCH(G1061,QualityStatuses,0)),1,0),0)</f>
        <v>0</v>
      </c>
      <c r="Q1061" s="40">
        <f>IF(A1061="Lead",IF(G1061="New Lead",0,1),0)</f>
        <v>0</v>
      </c>
      <c r="R1061" s="40">
        <f>IF(A1061="Lead",IF(G1061="Lost",1,0),0)</f>
        <v>0</v>
      </c>
      <c r="S1061" t="n">
        <v>0</v>
      </c>
      <c r="T1061" t="n">
        <v>0</v>
      </c>
      <c r="U1061" t="n">
        <v>0</v>
      </c>
      <c r="V1061" t="n">
        <v>0</v>
      </c>
      <c r="W1061" t="n">
        <v>0</v>
      </c>
      <c r="X1061" t="n">
        <v>0</v>
      </c>
      <c r="Y1061">
        <f>IF(AND(A1061="Lead",COUNTIF(MetaCamps,C1061)&gt;0),1,0)</f>
        <v>1</v>
      </c>
      <c r="Z1061">
        <f>IF(Y1061=1,P1061,0)</f>
        <v>0</v>
      </c>
    </row>
    <row r="1062">
      <c r="A1062" t="inlineStr">
        <is>
          <t>Lead</t>
        </is>
      </c>
      <c r="B1062" s="39" t="str">
        <f>IFERROR(INDEX(CampTypes,MATCH(C1062,CampList,0)),"Unattributed")</f>
        <v>New</v>
      </c>
      <c r="C1062" t="inlineStr">
        <is>
          <t>ABO | Natuf | Leads | Master Franchise | India | Oct26 | V1</t>
        </is>
      </c>
      <c r="D1062" t="inlineStr">
        <is>
          <t>Natuf | Business Owners | Tier1 + Growth Cities | Oct26 | V1</t>
        </is>
      </c>
      <c r="E1062" t="inlineStr">
        <is>
          <t>Natuf | Static | Become A Levantine Food | V1</t>
        </is>
      </c>
      <c r="F1062" t="inlineStr">
        <is>
          <t>Natuf_MF</t>
        </is>
      </c>
      <c r="G1062" t="inlineStr">
        <is>
          <t>Attempt 3</t>
        </is>
      </c>
      <c r="H1062" s="39" t="str">
        <f>IF(ISNUMBER(MATCH(G1062,QualityStatuses,0)),"Quality Lead","Non-Quality Lead")</f>
        <v>Non-Quality Lead</v>
      </c>
      <c r="I1062" t="inlineStr">
        <is>
          <t>2026-10</t>
        </is>
      </c>
      <c r="J1062" t="inlineStr">
        <is>
          <t>Wk of 2026-10-19</t>
        </is>
      </c>
      <c r="K1062" t="inlineStr">
        <is>
          <t>Tejaswini Tarigopula</t>
        </is>
      </c>
      <c r="L1062" t="inlineStr">
        <is>
          <t>Facebook</t>
        </is>
      </c>
      <c r="M1062" t="inlineStr">
        <is>
          <t>Direct (campaign tagged in CRM)</t>
        </is>
      </c>
      <c r="N1062" t="inlineStr">
        <is>
          <t>6ada06ffe30b6c1ec0622e21</t>
        </is>
      </c>
      <c r="O1062" t="n">
        <v>1</v>
      </c>
      <c r="P1062" s="40">
        <f>IF(A1062="Lead",IF(ISNUMBER(MATCH(G1062,QualityStatuses,0)),1,0),0)</f>
        <v>0</v>
      </c>
      <c r="Q1062" s="40">
        <f>IF(A1062="Lead",IF(G1062="New Lead",0,1),0)</f>
        <v>1</v>
      </c>
      <c r="R1062" s="40">
        <f>IF(A1062="Lead",IF(G1062="Lost",1,0),0)</f>
        <v>0</v>
      </c>
      <c r="S1062" t="n">
        <v>6</v>
      </c>
      <c r="T1062" t="n">
        <v>1</v>
      </c>
      <c r="U1062" t="n">
        <v>0</v>
      </c>
      <c r="V1062" t="n">
        <v>0</v>
      </c>
      <c r="W1062" t="n">
        <v>0</v>
      </c>
      <c r="X1062" t="n">
        <v>0</v>
      </c>
      <c r="Y1062">
        <f>IF(AND(A1062="Lead",COUNTIF(MetaCamps,C1062)&gt;0),1,0)</f>
        <v>1</v>
      </c>
      <c r="Z1062">
        <f>IF(Y1062=1,P1062,0)</f>
        <v>0</v>
      </c>
    </row>
    <row r="1063">
      <c r="A1063" t="inlineStr">
        <is>
          <t>Lead</t>
        </is>
      </c>
      <c r="B1063" s="39" t="str">
        <f>IFERROR(INDEX(CampTypes,MATCH(C1063,CampList,0)),"Unattributed")</f>
        <v>New</v>
      </c>
      <c r="C1063" t="inlineStr">
        <is>
          <t>ABO | Natuf | Leads | Unit Franchise | India | Oct26 | V1</t>
        </is>
      </c>
      <c r="D1063" t="inlineStr">
        <is>
          <t>Natuf | Investors | Tier1 + Growth Cities | Oct26 | V1</t>
        </is>
      </c>
      <c r="E1063" t="inlineStr">
        <is>
          <t>Natuf | Reel | Brand Ambassador | Heard Of Owning A Cafe | V1</t>
        </is>
      </c>
      <c r="F1063" t="inlineStr">
        <is>
          <t>In House Natuf</t>
        </is>
      </c>
      <c r="G1063" t="inlineStr">
        <is>
          <t>Lost</t>
        </is>
      </c>
      <c r="H1063" s="39" t="str">
        <f>IF(ISNUMBER(MATCH(G1063,QualityStatuses,0)),"Quality Lead","Non-Quality Lead")</f>
        <v>Non-Quality Lead</v>
      </c>
      <c r="I1063" t="inlineStr">
        <is>
          <t>2026-10</t>
        </is>
      </c>
      <c r="J1063" t="inlineStr">
        <is>
          <t>Wk of 2026-10-19</t>
        </is>
      </c>
      <c r="K1063" t="inlineStr">
        <is>
          <t>Tejaswini Tarigopula</t>
        </is>
      </c>
      <c r="L1063" t="inlineStr">
        <is>
          <t>Facebook</t>
        </is>
      </c>
      <c r="M1063" t="inlineStr">
        <is>
          <t>Direct (campaign tagged in CRM)</t>
        </is>
      </c>
      <c r="N1063" t="inlineStr">
        <is>
          <t>6ada0678949a80b1fe585e63</t>
        </is>
      </c>
      <c r="O1063" t="n">
        <v>1</v>
      </c>
      <c r="P1063" s="40">
        <f>IF(A1063="Lead",IF(ISNUMBER(MATCH(G1063,QualityStatuses,0)),1,0),0)</f>
        <v>0</v>
      </c>
      <c r="Q1063" s="40">
        <f>IF(A1063="Lead",IF(G1063="New Lead",0,1),0)</f>
        <v>1</v>
      </c>
      <c r="R1063" s="40">
        <f>IF(A1063="Lead",IF(G1063="Lost",1,0),0)</f>
        <v>1</v>
      </c>
      <c r="S1063" t="n">
        <v>1</v>
      </c>
      <c r="T1063" t="n">
        <v>1</v>
      </c>
      <c r="U1063" t="n">
        <v>0</v>
      </c>
      <c r="V1063" t="n">
        <v>0</v>
      </c>
      <c r="W1063" t="n">
        <v>0</v>
      </c>
      <c r="X1063" t="n">
        <v>0</v>
      </c>
      <c r="Y1063">
        <f>IF(AND(A1063="Lead",COUNTIF(MetaCamps,C1063)&gt;0),1,0)</f>
        <v>1</v>
      </c>
      <c r="Z1063">
        <f>IF(Y1063=1,P1063,0)</f>
        <v>0</v>
      </c>
    </row>
    <row r="1064">
      <c r="A1064" t="inlineStr">
        <is>
          <t>Lead</t>
        </is>
      </c>
      <c r="B1064" s="39" t="str">
        <f>IFERROR(INDEX(CampTypes,MATCH(C1064,CampList,0)),"Unattributed")</f>
        <v>New</v>
      </c>
      <c r="C1064" t="inlineStr">
        <is>
          <t>ABO | Natuf | Leads | Master Franchise | India | Oct26 | V1</t>
        </is>
      </c>
      <c r="D1064" t="inlineStr">
        <is>
          <t>Natuf | Investors | Tier1 + Growth Cities | Oct26 | V1</t>
        </is>
      </c>
      <c r="E1064" t="inlineStr">
        <is>
          <t>Natuf | Static | Become A Levantine Food | V1</t>
        </is>
      </c>
      <c r="F1064" t="inlineStr">
        <is>
          <t>Natuf_MF</t>
        </is>
      </c>
      <c r="G1064" t="inlineStr">
        <is>
          <t>Lost</t>
        </is>
      </c>
      <c r="H1064" s="39" t="str">
        <f>IF(ISNUMBER(MATCH(G1064,QualityStatuses,0)),"Quality Lead","Non-Quality Lead")</f>
        <v>Non-Quality Lead</v>
      </c>
      <c r="I1064" t="inlineStr">
        <is>
          <t>2026-10</t>
        </is>
      </c>
      <c r="J1064" t="inlineStr">
        <is>
          <t>Wk of 2026-10-19</t>
        </is>
      </c>
      <c r="K1064" t="inlineStr">
        <is>
          <t>Tejaswini Tarigopula</t>
        </is>
      </c>
      <c r="L1064" t="inlineStr">
        <is>
          <t>Facebook</t>
        </is>
      </c>
      <c r="M1064" t="inlineStr">
        <is>
          <t>Direct (campaign tagged in CRM)</t>
        </is>
      </c>
      <c r="N1064" t="inlineStr">
        <is>
          <t>6ada056c4a72fb7d61d31847</t>
        </is>
      </c>
      <c r="O1064" t="n">
        <v>1</v>
      </c>
      <c r="P1064" s="40">
        <f>IF(A1064="Lead",IF(ISNUMBER(MATCH(G1064,QualityStatuses,0)),1,0),0)</f>
        <v>0</v>
      </c>
      <c r="Q1064" s="40">
        <f>IF(A1064="Lead",IF(G1064="New Lead",0,1),0)</f>
        <v>1</v>
      </c>
      <c r="R1064" s="40">
        <f>IF(A1064="Lead",IF(G1064="Lost",1,0),0)</f>
        <v>1</v>
      </c>
      <c r="S1064" t="n">
        <v>1</v>
      </c>
      <c r="T1064" t="n">
        <v>0</v>
      </c>
      <c r="U1064" t="n">
        <v>0</v>
      </c>
      <c r="V1064" t="n">
        <v>0</v>
      </c>
      <c r="W1064" t="n">
        <v>0</v>
      </c>
      <c r="X1064" t="n">
        <v>0</v>
      </c>
      <c r="Y1064">
        <f>IF(AND(A1064="Lead",COUNTIF(MetaCamps,C1064)&gt;0),1,0)</f>
        <v>1</v>
      </c>
      <c r="Z1064">
        <f>IF(Y1064=1,P1064,0)</f>
        <v>0</v>
      </c>
    </row>
    <row r="1065">
      <c r="A1065" t="inlineStr">
        <is>
          <t>Lead</t>
        </is>
      </c>
      <c r="B1065" s="39" t="str">
        <f>IFERROR(INDEX(CampTypes,MATCH(C1065,CampList,0)),"Unattributed")</f>
        <v>Old</v>
      </c>
      <c r="C1065" t="inlineStr">
        <is>
          <t>E_Suresh_Natuf_Kiosk_07072026</t>
        </is>
      </c>
      <c r="D1065" t="inlineStr">
        <is>
          <t>E_Suresh_Natuf_Kiosk_07072026_Adset5</t>
        </is>
      </c>
      <c r="E1065" t="inlineStr">
        <is>
          <t>E_Hindi_Suresh_Natuf_Kiosk_07072026_Adset5_ad3 – Copy 2</t>
        </is>
      </c>
      <c r="F1065" t="inlineStr">
        <is>
          <t>Natuf</t>
        </is>
      </c>
      <c r="G1065" t="inlineStr">
        <is>
          <t>Details Shared</t>
        </is>
      </c>
      <c r="H1065" s="39" t="str">
        <f>IF(ISNUMBER(MATCH(G1065,QualityStatuses,0)),"Quality Lead","Non-Quality Lead")</f>
        <v>Quality Lead</v>
      </c>
      <c r="I1065" t="inlineStr">
        <is>
          <t>2026-10</t>
        </is>
      </c>
      <c r="J1065" t="inlineStr">
        <is>
          <t>Wk of 2026-10-19</t>
        </is>
      </c>
      <c r="K1065" t="inlineStr">
        <is>
          <t>Tejaswini Tarigopula</t>
        </is>
      </c>
      <c r="L1065" t="inlineStr">
        <is>
          <t>Facebook</t>
        </is>
      </c>
      <c r="M1065" t="inlineStr">
        <is>
          <t>Direct (campaign tagged in CRM)</t>
        </is>
      </c>
      <c r="N1065" t="inlineStr">
        <is>
          <t>6ada025d34aa90fdcd339251</t>
        </is>
      </c>
      <c r="O1065" t="n">
        <v>1</v>
      </c>
      <c r="P1065" s="40">
        <f>IF(A1065="Lead",IF(ISNUMBER(MATCH(G1065,QualityStatuses,0)),1,0),0)</f>
        <v>1</v>
      </c>
      <c r="Q1065" s="40">
        <f>IF(A1065="Lead",IF(G1065="New Lead",0,1),0)</f>
        <v>1</v>
      </c>
      <c r="R1065" s="40">
        <f>IF(A1065="Lead",IF(G1065="Lost",1,0),0)</f>
        <v>0</v>
      </c>
      <c r="S1065" t="n">
        <v>7</v>
      </c>
      <c r="T1065" t="n">
        <v>4</v>
      </c>
      <c r="U1065" t="n">
        <v>0</v>
      </c>
      <c r="V1065" t="n">
        <v>0</v>
      </c>
      <c r="W1065" t="n">
        <v>0</v>
      </c>
      <c r="X1065" t="n">
        <v>0</v>
      </c>
      <c r="Y1065">
        <f>IF(AND(A1065="Lead",COUNTIF(MetaCamps,C1065)&gt;0),1,0)</f>
        <v>1</v>
      </c>
      <c r="Z1065">
        <f>IF(Y1065=1,P1065,0)</f>
        <v>1</v>
      </c>
    </row>
    <row r="1066">
      <c r="A1066" t="inlineStr">
        <is>
          <t>Lead</t>
        </is>
      </c>
      <c r="B1066" s="39" t="str">
        <f>IFERROR(INDEX(CampTypes,MATCH(C1066,CampList,0)),"Unattributed")</f>
        <v>Old</v>
      </c>
      <c r="C1066" t="inlineStr">
        <is>
          <t>E_Suresh_Natuf_Kiosk_07072026</t>
        </is>
      </c>
      <c r="D1066" t="inlineStr">
        <is>
          <t>E_Suresh_Natuf_Kiosk_07072026_Adset5</t>
        </is>
      </c>
      <c r="E1066" t="inlineStr">
        <is>
          <t>E_Hindi_Suresh_Natuf_Kiosk_07072026_Adset5_ad3 – Copy 2</t>
        </is>
      </c>
      <c r="F1066" t="inlineStr">
        <is>
          <t>Natuf</t>
        </is>
      </c>
      <c r="G1066" t="inlineStr">
        <is>
          <t>New Lead</t>
        </is>
      </c>
      <c r="H1066" s="39" t="str">
        <f>IF(ISNUMBER(MATCH(G1066,QualityStatuses,0)),"Quality Lead","Non-Quality Lead")</f>
        <v>Non-Quality Lead</v>
      </c>
      <c r="I1066" t="inlineStr">
        <is>
          <t>2026-10</t>
        </is>
      </c>
      <c r="J1066" t="inlineStr">
        <is>
          <t>Wk of 2026-10-19</t>
        </is>
      </c>
      <c r="K1066" t="inlineStr">
        <is>
          <t>(Unassigned)</t>
        </is>
      </c>
      <c r="L1066" t="inlineStr">
        <is>
          <t>Facebook</t>
        </is>
      </c>
      <c r="M1066" t="inlineStr">
        <is>
          <t>Direct (campaign tagged in CRM)</t>
        </is>
      </c>
      <c r="N1066" t="inlineStr">
        <is>
          <t>6ada01044a72fb7d61d311cc</t>
        </is>
      </c>
      <c r="O1066" t="n">
        <v>1</v>
      </c>
      <c r="P1066" s="40">
        <f>IF(A1066="Lead",IF(ISNUMBER(MATCH(G1066,QualityStatuses,0)),1,0),0)</f>
        <v>0</v>
      </c>
      <c r="Q1066" s="40">
        <f>IF(A1066="Lead",IF(G1066="New Lead",0,1),0)</f>
        <v>0</v>
      </c>
      <c r="R1066" s="40">
        <f>IF(A1066="Lead",IF(G1066="Lost",1,0),0)</f>
        <v>0</v>
      </c>
      <c r="S1066" t="n">
        <v>0</v>
      </c>
      <c r="T1066" t="n">
        <v>0</v>
      </c>
      <c r="U1066" t="n">
        <v>0</v>
      </c>
      <c r="V1066" t="n">
        <v>0</v>
      </c>
      <c r="W1066" t="n">
        <v>0</v>
      </c>
      <c r="X1066" t="n">
        <v>0</v>
      </c>
      <c r="Y1066">
        <f>IF(AND(A1066="Lead",COUNTIF(MetaCamps,C1066)&gt;0),1,0)</f>
        <v>1</v>
      </c>
      <c r="Z1066">
        <f>IF(Y1066=1,P1066,0)</f>
        <v>0</v>
      </c>
    </row>
    <row r="1067">
      <c r="A1067" t="inlineStr">
        <is>
          <t>Lead</t>
        </is>
      </c>
      <c r="B1067" s="39" t="str">
        <f>IFERROR(INDEX(CampTypes,MATCH(C1067,CampList,0)),"Unattributed")</f>
        <v>Old</v>
      </c>
      <c r="C1067" t="inlineStr">
        <is>
          <t>E_Karan_Natuf_All_07072026</t>
        </is>
      </c>
      <c r="D1067" t="inlineStr">
        <is>
          <t>E_Karan_Natuf_Sign_07072026_Adset3</t>
        </is>
      </c>
      <c r="E1067" t="inlineStr">
        <is>
          <t>E_Karan_Natuf_Sign_07072026_Adset2_Ad1</t>
        </is>
      </c>
      <c r="F1067" t="inlineStr">
        <is>
          <t>Natuf</t>
        </is>
      </c>
      <c r="G1067" t="inlineStr">
        <is>
          <t>Lost</t>
        </is>
      </c>
      <c r="H1067" s="39" t="str">
        <f>IF(ISNUMBER(MATCH(G1067,QualityStatuses,0)),"Quality Lead","Non-Quality Lead")</f>
        <v>Non-Quality Lead</v>
      </c>
      <c r="I1067" t="inlineStr">
        <is>
          <t>2026-10</t>
        </is>
      </c>
      <c r="J1067" t="inlineStr">
        <is>
          <t>Wk of 2026-10-19</t>
        </is>
      </c>
      <c r="K1067" t="inlineStr">
        <is>
          <t>Tejaswini Tarigopula</t>
        </is>
      </c>
      <c r="L1067" t="inlineStr">
        <is>
          <t>Facebook</t>
        </is>
      </c>
      <c r="M1067" t="inlineStr">
        <is>
          <t>Direct (campaign tagged in CRM)</t>
        </is>
      </c>
      <c r="N1067" t="inlineStr">
        <is>
          <t>6ad9fa7805c66549ee5ff6a1</t>
        </is>
      </c>
      <c r="O1067" t="n">
        <v>1</v>
      </c>
      <c r="P1067" s="40">
        <f>IF(A1067="Lead",IF(ISNUMBER(MATCH(G1067,QualityStatuses,0)),1,0),0)</f>
        <v>0</v>
      </c>
      <c r="Q1067" s="40">
        <f>IF(A1067="Lead",IF(G1067="New Lead",0,1),0)</f>
        <v>1</v>
      </c>
      <c r="R1067" s="40">
        <f>IF(A1067="Lead",IF(G1067="Lost",1,0),0)</f>
        <v>1</v>
      </c>
      <c r="S1067" t="n">
        <v>3</v>
      </c>
      <c r="T1067" t="n">
        <v>1</v>
      </c>
      <c r="U1067" t="n">
        <v>0</v>
      </c>
      <c r="V1067" t="n">
        <v>0</v>
      </c>
      <c r="W1067" t="n">
        <v>0</v>
      </c>
      <c r="X1067" t="n">
        <v>0</v>
      </c>
      <c r="Y1067">
        <f>IF(AND(A1067="Lead",COUNTIF(MetaCamps,C1067)&gt;0),1,0)</f>
        <v>1</v>
      </c>
      <c r="Z1067">
        <f>IF(Y1067=1,P1067,0)</f>
        <v>0</v>
      </c>
    </row>
    <row r="1068">
      <c r="A1068" t="inlineStr">
        <is>
          <t>Lead</t>
        </is>
      </c>
      <c r="B1068" s="39" t="str">
        <f>IFERROR(INDEX(CampTypes,MATCH(C1068,CampList,0)),"Unattributed")</f>
        <v>New</v>
      </c>
      <c r="C1068" t="inlineStr">
        <is>
          <t>ABO | Natuf | Leads | Unit Franchise | India | Oct26 | V1</t>
        </is>
      </c>
      <c r="D1068" t="inlineStr">
        <is>
          <t>Natuf | Business Owners | Tier1 + Growth Cities | Oct26 | V1</t>
        </is>
      </c>
      <c r="E1068" t="inlineStr">
        <is>
          <t>Natuf | Reel | Brand Ambassador | Heard Of Owning A Cafe | V1</t>
        </is>
      </c>
      <c r="F1068" t="inlineStr">
        <is>
          <t>In House Natuf</t>
        </is>
      </c>
      <c r="G1068" t="inlineStr">
        <is>
          <t>Meeting Conducted</t>
        </is>
      </c>
      <c r="H1068" s="39" t="str">
        <f>IF(ISNUMBER(MATCH(G1068,QualityStatuses,0)),"Quality Lead","Non-Quality Lead")</f>
        <v>Quality Lead</v>
      </c>
      <c r="I1068" t="inlineStr">
        <is>
          <t>2026-10</t>
        </is>
      </c>
      <c r="J1068" t="inlineStr">
        <is>
          <t>Wk of 2026-10-19</t>
        </is>
      </c>
      <c r="K1068" t="inlineStr">
        <is>
          <t>Tejaswini Tarigopula</t>
        </is>
      </c>
      <c r="L1068" t="inlineStr">
        <is>
          <t>Facebook</t>
        </is>
      </c>
      <c r="M1068" t="inlineStr">
        <is>
          <t>Direct (campaign tagged in CRM)</t>
        </is>
      </c>
      <c r="N1068" t="inlineStr">
        <is>
          <t>6ad9f5afc9554d19f586561b</t>
        </is>
      </c>
      <c r="O1068" t="n">
        <v>1</v>
      </c>
      <c r="P1068" s="40">
        <f>IF(A1068="Lead",IF(ISNUMBER(MATCH(G1068,QualityStatuses,0)),1,0),0)</f>
        <v>1</v>
      </c>
      <c r="Q1068" s="40">
        <f>IF(A1068="Lead",IF(G1068="New Lead",0,1),0)</f>
        <v>1</v>
      </c>
      <c r="R1068" s="40">
        <f>IF(A1068="Lead",IF(G1068="Lost",1,0),0)</f>
        <v>0</v>
      </c>
      <c r="S1068" t="n">
        <v>4</v>
      </c>
      <c r="T1068" t="n">
        <v>2</v>
      </c>
      <c r="U1068" t="n">
        <v>0</v>
      </c>
      <c r="V1068" t="n">
        <v>0</v>
      </c>
      <c r="W1068" t="n">
        <v>0</v>
      </c>
      <c r="X1068" t="n">
        <v>0</v>
      </c>
      <c r="Y1068">
        <f>IF(AND(A1068="Lead",COUNTIF(MetaCamps,C1068)&gt;0),1,0)</f>
        <v>1</v>
      </c>
      <c r="Z1068">
        <f>IF(Y1068=1,P1068,0)</f>
        <v>1</v>
      </c>
    </row>
    <row r="1069">
      <c r="A1069" t="inlineStr">
        <is>
          <t>Lead</t>
        </is>
      </c>
      <c r="B1069" s="39" t="str">
        <f>IFERROR(INDEX(CampTypes,MATCH(C1069,CampList,0)),"Unattributed")</f>
        <v>Old</v>
      </c>
      <c r="C1069" t="inlineStr">
        <is>
          <t>natuf_Kiosk_14072026_Hindi</t>
        </is>
      </c>
      <c r="D1069" t="inlineStr">
        <is>
          <t>natuf_Kiosk_09102026</t>
        </is>
      </c>
      <c r="E1069" t="inlineStr">
        <is>
          <t>natuf_Kiosk_14072026_ad set_ad1</t>
        </is>
      </c>
      <c r="F1069" t="inlineStr">
        <is>
          <t>Natuf</t>
        </is>
      </c>
      <c r="G1069" t="inlineStr">
        <is>
          <t>New Lead</t>
        </is>
      </c>
      <c r="H1069" s="39" t="str">
        <f>IF(ISNUMBER(MATCH(G1069,QualityStatuses,0)),"Quality Lead","Non-Quality Lead")</f>
        <v>Non-Quality Lead</v>
      </c>
      <c r="I1069" t="inlineStr">
        <is>
          <t>2026-10</t>
        </is>
      </c>
      <c r="J1069" t="inlineStr">
        <is>
          <t>Wk of 2026-10-19</t>
        </is>
      </c>
      <c r="K1069" t="inlineStr">
        <is>
          <t>(Unassigned)</t>
        </is>
      </c>
      <c r="L1069" t="inlineStr">
        <is>
          <t>Facebook</t>
        </is>
      </c>
      <c r="M1069" t="inlineStr">
        <is>
          <t>Direct (campaign tagged in CRM)</t>
        </is>
      </c>
      <c r="N1069" t="inlineStr">
        <is>
          <t>6ad9f3f5ca59dc46ff2c39e9</t>
        </is>
      </c>
      <c r="O1069" t="n">
        <v>1</v>
      </c>
      <c r="P1069" s="40">
        <f>IF(A1069="Lead",IF(ISNUMBER(MATCH(G1069,QualityStatuses,0)),1,0),0)</f>
        <v>0</v>
      </c>
      <c r="Q1069" s="40">
        <f>IF(A1069="Lead",IF(G1069="New Lead",0,1),0)</f>
        <v>0</v>
      </c>
      <c r="R1069" s="40">
        <f>IF(A1069="Lead",IF(G1069="Lost",1,0),0)</f>
        <v>0</v>
      </c>
      <c r="S1069" t="n">
        <v>0</v>
      </c>
      <c r="T1069" t="n">
        <v>0</v>
      </c>
      <c r="U1069" t="n">
        <v>0</v>
      </c>
      <c r="V1069" t="n">
        <v>0</v>
      </c>
      <c r="W1069" t="n">
        <v>0</v>
      </c>
      <c r="X1069" t="n">
        <v>0</v>
      </c>
      <c r="Y1069">
        <f>IF(AND(A1069="Lead",COUNTIF(MetaCamps,C1069)&gt;0),1,0)</f>
        <v>1</v>
      </c>
      <c r="Z1069">
        <f>IF(Y1069=1,P1069,0)</f>
        <v>0</v>
      </c>
    </row>
    <row r="1070">
      <c r="A1070" t="inlineStr">
        <is>
          <t>Lead</t>
        </is>
      </c>
      <c r="B1070" s="39" t="str">
        <f>IFERROR(INDEX(CampTypes,MATCH(C1070,CampList,0)),"Unattributed")</f>
        <v>Old</v>
      </c>
      <c r="C1070" t="inlineStr">
        <is>
          <t>E_Karan_Natuf_All_07072026</t>
        </is>
      </c>
      <c r="D1070" t="inlineStr">
        <is>
          <t>E_Karan_Natuf_Sign_07072026_Adset3</t>
        </is>
      </c>
      <c r="E1070" t="inlineStr">
        <is>
          <t>E_Karan_Natuf_Sign_07072026_Adset2_Ad1</t>
        </is>
      </c>
      <c r="F1070" t="inlineStr">
        <is>
          <t>Natuf</t>
        </is>
      </c>
      <c r="G1070" t="inlineStr">
        <is>
          <t>Lost</t>
        </is>
      </c>
      <c r="H1070" s="39" t="str">
        <f>IF(ISNUMBER(MATCH(G1070,QualityStatuses,0)),"Quality Lead","Non-Quality Lead")</f>
        <v>Non-Quality Lead</v>
      </c>
      <c r="I1070" t="inlineStr">
        <is>
          <t>2026-10</t>
        </is>
      </c>
      <c r="J1070" t="inlineStr">
        <is>
          <t>Wk of 2026-10-19</t>
        </is>
      </c>
      <c r="K1070" t="inlineStr">
        <is>
          <t>Tejaswini Tarigopula</t>
        </is>
      </c>
      <c r="L1070" t="inlineStr">
        <is>
          <t>Facebook</t>
        </is>
      </c>
      <c r="M1070" t="inlineStr">
        <is>
          <t>Direct (campaign tagged in CRM)</t>
        </is>
      </c>
      <c r="N1070" t="inlineStr">
        <is>
          <t>6ad9f315b3f531ced18a620a</t>
        </is>
      </c>
      <c r="O1070" t="n">
        <v>1</v>
      </c>
      <c r="P1070" s="40">
        <f>IF(A1070="Lead",IF(ISNUMBER(MATCH(G1070,QualityStatuses,0)),1,0),0)</f>
        <v>0</v>
      </c>
      <c r="Q1070" s="40">
        <f>IF(A1070="Lead",IF(G1070="New Lead",0,1),0)</f>
        <v>1</v>
      </c>
      <c r="R1070" s="40">
        <f>IF(A1070="Lead",IF(G1070="Lost",1,0),0)</f>
        <v>1</v>
      </c>
      <c r="S1070" t="n">
        <v>6</v>
      </c>
      <c r="T1070" t="n">
        <v>1</v>
      </c>
      <c r="U1070" t="n">
        <v>0</v>
      </c>
      <c r="V1070" t="n">
        <v>0</v>
      </c>
      <c r="W1070" t="n">
        <v>0</v>
      </c>
      <c r="X1070" t="n">
        <v>0</v>
      </c>
      <c r="Y1070">
        <f>IF(AND(A1070="Lead",COUNTIF(MetaCamps,C1070)&gt;0),1,0)</f>
        <v>1</v>
      </c>
      <c r="Z1070">
        <f>IF(Y1070=1,P1070,0)</f>
        <v>0</v>
      </c>
    </row>
    <row r="1071">
      <c r="A1071" t="inlineStr">
        <is>
          <t>Lead</t>
        </is>
      </c>
      <c r="B1071" s="39" t="str">
        <f>IFERROR(INDEX(CampTypes,MATCH(C1071,CampList,0)),"Unattributed")</f>
        <v>New</v>
      </c>
      <c r="C1071" t="inlineStr">
        <is>
          <t>ABO | Natuf | Leads | Master Franchise | India | Oct26 | V1</t>
        </is>
      </c>
      <c r="D1071" t="inlineStr">
        <is>
          <t>Natuf | Business Owners | Tier1 + Growth Cities | Oct26 | V1</t>
        </is>
      </c>
      <c r="E1071" t="inlineStr">
        <is>
          <t>Natuf | Static | Become A Levantine Food | V1</t>
        </is>
      </c>
      <c r="F1071" t="inlineStr">
        <is>
          <t>Natuf_MF</t>
        </is>
      </c>
      <c r="G1071" t="inlineStr">
        <is>
          <t>Attempt 2</t>
        </is>
      </c>
      <c r="H1071" s="39" t="str">
        <f>IF(ISNUMBER(MATCH(G1071,QualityStatuses,0)),"Quality Lead","Non-Quality Lead")</f>
        <v>Non-Quality Lead</v>
      </c>
      <c r="I1071" t="inlineStr">
        <is>
          <t>2026-10</t>
        </is>
      </c>
      <c r="J1071" t="inlineStr">
        <is>
          <t>Wk of 2026-10-19</t>
        </is>
      </c>
      <c r="K1071" t="inlineStr">
        <is>
          <t>Tejaswini Tarigopula</t>
        </is>
      </c>
      <c r="L1071" t="inlineStr">
        <is>
          <t>Facebook</t>
        </is>
      </c>
      <c r="M1071" t="inlineStr">
        <is>
          <t>Direct (campaign tagged in CRM)</t>
        </is>
      </c>
      <c r="N1071" t="inlineStr">
        <is>
          <t>6ad9f30758985b6dcc401162</t>
        </is>
      </c>
      <c r="O1071" t="n">
        <v>1</v>
      </c>
      <c r="P1071" s="40">
        <f>IF(A1071="Lead",IF(ISNUMBER(MATCH(G1071,QualityStatuses,0)),1,0),0)</f>
        <v>0</v>
      </c>
      <c r="Q1071" s="40">
        <f>IF(A1071="Lead",IF(G1071="New Lead",0,1),0)</f>
        <v>1</v>
      </c>
      <c r="R1071" s="40">
        <f>IF(A1071="Lead",IF(G1071="Lost",1,0),0)</f>
        <v>0</v>
      </c>
      <c r="S1071" t="n">
        <v>2</v>
      </c>
      <c r="T1071" t="n">
        <v>0</v>
      </c>
      <c r="U1071" t="n">
        <v>0</v>
      </c>
      <c r="V1071" t="n">
        <v>0</v>
      </c>
      <c r="W1071" t="n">
        <v>0</v>
      </c>
      <c r="X1071" t="n">
        <v>0</v>
      </c>
      <c r="Y1071">
        <f>IF(AND(A1071="Lead",COUNTIF(MetaCamps,C1071)&gt;0),1,0)</f>
        <v>1</v>
      </c>
      <c r="Z1071">
        <f>IF(Y1071=1,P1071,0)</f>
        <v>0</v>
      </c>
    </row>
    <row r="1072">
      <c r="A1072" t="inlineStr">
        <is>
          <t>Lead</t>
        </is>
      </c>
      <c r="B1072" s="39" t="str">
        <f>IFERROR(INDEX(CampTypes,MATCH(C1072,CampList,0)),"Unattributed")</f>
        <v>New</v>
      </c>
      <c r="C1072" t="inlineStr">
        <is>
          <t>ABO | Natuf | Leads | Unit Franchise | India | Oct26 | V1</t>
        </is>
      </c>
      <c r="D1072" t="inlineStr">
        <is>
          <t>Natuf | Broad | Tier1 + Growth Cities | Oct26 | V1</t>
        </is>
      </c>
      <c r="E1072" t="inlineStr">
        <is>
          <t>Natuf | Reel | Brand Ambassador | Heard Of Owning A Cafe | V1</t>
        </is>
      </c>
      <c r="F1072" t="inlineStr">
        <is>
          <t>In House Natuf</t>
        </is>
      </c>
      <c r="G1072" t="inlineStr">
        <is>
          <t>Lost</t>
        </is>
      </c>
      <c r="H1072" s="39" t="str">
        <f>IF(ISNUMBER(MATCH(G1072,QualityStatuses,0)),"Quality Lead","Non-Quality Lead")</f>
        <v>Non-Quality Lead</v>
      </c>
      <c r="I1072" t="inlineStr">
        <is>
          <t>2026-10</t>
        </is>
      </c>
      <c r="J1072" t="inlineStr">
        <is>
          <t>Wk of 2026-10-19</t>
        </is>
      </c>
      <c r="K1072" t="inlineStr">
        <is>
          <t>Tejaswini Tarigopula</t>
        </is>
      </c>
      <c r="L1072" t="inlineStr">
        <is>
          <t>Facebook</t>
        </is>
      </c>
      <c r="M1072" t="inlineStr">
        <is>
          <t>Direct (campaign tagged in CRM)</t>
        </is>
      </c>
      <c r="N1072" t="inlineStr">
        <is>
          <t>6ad9f1c39e72ee9080aca419</t>
        </is>
      </c>
      <c r="O1072" t="n">
        <v>1</v>
      </c>
      <c r="P1072" s="40">
        <f>IF(A1072="Lead",IF(ISNUMBER(MATCH(G1072,QualityStatuses,0)),1,0),0)</f>
        <v>0</v>
      </c>
      <c r="Q1072" s="40">
        <f>IF(A1072="Lead",IF(G1072="New Lead",0,1),0)</f>
        <v>1</v>
      </c>
      <c r="R1072" s="40">
        <f>IF(A1072="Lead",IF(G1072="Lost",1,0),0)</f>
        <v>1</v>
      </c>
      <c r="S1072" t="n">
        <v>1</v>
      </c>
      <c r="T1072" t="n">
        <v>1</v>
      </c>
      <c r="U1072" t="n">
        <v>0</v>
      </c>
      <c r="V1072" t="n">
        <v>0</v>
      </c>
      <c r="W1072" t="n">
        <v>0</v>
      </c>
      <c r="X1072" t="n">
        <v>0</v>
      </c>
      <c r="Y1072">
        <f>IF(AND(A1072="Lead",COUNTIF(MetaCamps,C1072)&gt;0),1,0)</f>
        <v>1</v>
      </c>
      <c r="Z1072">
        <f>IF(Y1072=1,P1072,0)</f>
        <v>0</v>
      </c>
    </row>
    <row r="1073">
      <c r="A1073" t="inlineStr">
        <is>
          <t>Lead</t>
        </is>
      </c>
      <c r="B1073" s="39" t="str">
        <f>IFERROR(INDEX(CampTypes,MATCH(C1073,CampList,0)),"Unattributed")</f>
        <v>New</v>
      </c>
      <c r="C1073" t="inlineStr">
        <is>
          <t>ABO | Natuf | Leads | Unit Franchise | India | Oct26 | V1</t>
        </is>
      </c>
      <c r="D1073" t="inlineStr">
        <is>
          <t>Natuf | Broad | Tier1 + Growth Cities | Oct26 | V1</t>
        </is>
      </c>
      <c r="E1073" t="inlineStr">
        <is>
          <t>Natuf | Reel | Brand Ambassador | Heard Of Owning A Cafe | V1</t>
        </is>
      </c>
      <c r="F1073" t="inlineStr">
        <is>
          <t>In House Natuf</t>
        </is>
      </c>
      <c r="G1073" t="inlineStr">
        <is>
          <t>Attempt 2</t>
        </is>
      </c>
      <c r="H1073" s="39" t="str">
        <f>IF(ISNUMBER(MATCH(G1073,QualityStatuses,0)),"Quality Lead","Non-Quality Lead")</f>
        <v>Non-Quality Lead</v>
      </c>
      <c r="I1073" t="inlineStr">
        <is>
          <t>2026-10</t>
        </is>
      </c>
      <c r="J1073" t="inlineStr">
        <is>
          <t>Wk of 2026-10-19</t>
        </is>
      </c>
      <c r="K1073" t="inlineStr">
        <is>
          <t>Tejaswini Tarigopula</t>
        </is>
      </c>
      <c r="L1073" t="inlineStr">
        <is>
          <t>Facebook</t>
        </is>
      </c>
      <c r="M1073" t="inlineStr">
        <is>
          <t>Direct (campaign tagged in CRM)</t>
        </is>
      </c>
      <c r="N1073" t="inlineStr">
        <is>
          <t>6ad9f0b7d07d6a6f7619d10c</t>
        </is>
      </c>
      <c r="O1073" t="n">
        <v>1</v>
      </c>
      <c r="P1073" s="40">
        <f>IF(A1073="Lead",IF(ISNUMBER(MATCH(G1073,QualityStatuses,0)),1,0),0)</f>
        <v>0</v>
      </c>
      <c r="Q1073" s="40">
        <f>IF(A1073="Lead",IF(G1073="New Lead",0,1),0)</f>
        <v>1</v>
      </c>
      <c r="R1073" s="40">
        <f>IF(A1073="Lead",IF(G1073="Lost",1,0),0)</f>
        <v>0</v>
      </c>
      <c r="S1073" t="n">
        <v>2</v>
      </c>
      <c r="T1073" t="n">
        <v>2</v>
      </c>
      <c r="U1073" t="n">
        <v>0</v>
      </c>
      <c r="V1073" t="n">
        <v>0</v>
      </c>
      <c r="W1073" t="n">
        <v>0</v>
      </c>
      <c r="X1073" t="n">
        <v>0</v>
      </c>
      <c r="Y1073">
        <f>IF(AND(A1073="Lead",COUNTIF(MetaCamps,C1073)&gt;0),1,0)</f>
        <v>1</v>
      </c>
      <c r="Z1073">
        <f>IF(Y1073=1,P1073,0)</f>
        <v>0</v>
      </c>
    </row>
    <row r="1074">
      <c r="A1074" t="inlineStr">
        <is>
          <t>Lead</t>
        </is>
      </c>
      <c r="B1074" s="39" t="str">
        <f>IFERROR(INDEX(CampTypes,MATCH(C1074,CampList,0)),"Unattributed")</f>
        <v>New</v>
      </c>
      <c r="C1074" t="inlineStr">
        <is>
          <t>ABO | Natuf | Leads | Unit Franchise | India | Oct26 | V1</t>
        </is>
      </c>
      <c r="D1074" t="inlineStr">
        <is>
          <t>Natuf | Broad | Tier1 + Growth Cities | Oct26 | V1</t>
        </is>
      </c>
      <c r="E1074" t="inlineStr">
        <is>
          <t>Natuf | Reel | Brand Ambassador | Heard Of Owning A Cafe | V1</t>
        </is>
      </c>
      <c r="F1074" t="inlineStr">
        <is>
          <t>In House Natuf</t>
        </is>
      </c>
      <c r="G1074" t="inlineStr">
        <is>
          <t>Attempt 1</t>
        </is>
      </c>
      <c r="H1074" s="39" t="str">
        <f>IF(ISNUMBER(MATCH(G1074,QualityStatuses,0)),"Quality Lead","Non-Quality Lead")</f>
        <v>Non-Quality Lead</v>
      </c>
      <c r="I1074" t="inlineStr">
        <is>
          <t>2026-10</t>
        </is>
      </c>
      <c r="J1074" t="inlineStr">
        <is>
          <t>Wk of 2026-10-19</t>
        </is>
      </c>
      <c r="K1074" t="inlineStr">
        <is>
          <t>Tejaswini Tarigopula</t>
        </is>
      </c>
      <c r="L1074" t="inlineStr">
        <is>
          <t>Facebook</t>
        </is>
      </c>
      <c r="M1074" t="inlineStr">
        <is>
          <t>Direct (campaign tagged in CRM)</t>
        </is>
      </c>
      <c r="N1074" t="inlineStr">
        <is>
          <t>6ad9f044d38b4ec38c729fe4</t>
        </is>
      </c>
      <c r="O1074" t="n">
        <v>1</v>
      </c>
      <c r="P1074" s="40">
        <f>IF(A1074="Lead",IF(ISNUMBER(MATCH(G1074,QualityStatuses,0)),1,0),0)</f>
        <v>0</v>
      </c>
      <c r="Q1074" s="40">
        <f>IF(A1074="Lead",IF(G1074="New Lead",0,1),0)</f>
        <v>1</v>
      </c>
      <c r="R1074" s="40">
        <f>IF(A1074="Lead",IF(G1074="Lost",1,0),0)</f>
        <v>0</v>
      </c>
      <c r="S1074" t="n">
        <v>1</v>
      </c>
      <c r="T1074" t="n">
        <v>0</v>
      </c>
      <c r="U1074" t="n">
        <v>0</v>
      </c>
      <c r="V1074" t="n">
        <v>0</v>
      </c>
      <c r="W1074" t="n">
        <v>0</v>
      </c>
      <c r="X1074" t="n">
        <v>0</v>
      </c>
      <c r="Y1074">
        <f>IF(AND(A1074="Lead",COUNTIF(MetaCamps,C1074)&gt;0),1,0)</f>
        <v>1</v>
      </c>
      <c r="Z1074">
        <f>IF(Y1074=1,P1074,0)</f>
        <v>0</v>
      </c>
    </row>
    <row r="1075">
      <c r="A1075" t="inlineStr">
        <is>
          <t>Lead</t>
        </is>
      </c>
      <c r="B1075" s="39" t="str">
        <f>IFERROR(INDEX(CampTypes,MATCH(C1075,CampList,0)),"Unattributed")</f>
        <v>Old</v>
      </c>
      <c r="C1075" t="inlineStr">
        <is>
          <t>natuf_Kiosk_14072026_Hindi</t>
        </is>
      </c>
      <c r="D1075" t="inlineStr">
        <is>
          <t>natuf_Kiosk_09102026</t>
        </is>
      </c>
      <c r="E1075" t="inlineStr">
        <is>
          <t>natuf_Kiosk_14072026_ad set_ad1</t>
        </is>
      </c>
      <c r="F1075" t="inlineStr">
        <is>
          <t>Natuf</t>
        </is>
      </c>
      <c r="G1075" t="inlineStr">
        <is>
          <t>New Lead</t>
        </is>
      </c>
      <c r="H1075" s="39" t="str">
        <f>IF(ISNUMBER(MATCH(G1075,QualityStatuses,0)),"Quality Lead","Non-Quality Lead")</f>
        <v>Non-Quality Lead</v>
      </c>
      <c r="I1075" t="inlineStr">
        <is>
          <t>2026-10</t>
        </is>
      </c>
      <c r="J1075" t="inlineStr">
        <is>
          <t>Wk of 2026-10-19</t>
        </is>
      </c>
      <c r="K1075" t="inlineStr">
        <is>
          <t>(Unassigned)</t>
        </is>
      </c>
      <c r="L1075" t="inlineStr">
        <is>
          <t>Facebook</t>
        </is>
      </c>
      <c r="M1075" t="inlineStr">
        <is>
          <t>Direct (campaign tagged in CRM)</t>
        </is>
      </c>
      <c r="N1075" t="inlineStr">
        <is>
          <t>6ad9ef45162c19c903d97715</t>
        </is>
      </c>
      <c r="O1075" t="n">
        <v>1</v>
      </c>
      <c r="P1075" s="40">
        <f>IF(A1075="Lead",IF(ISNUMBER(MATCH(G1075,QualityStatuses,0)),1,0),0)</f>
        <v>0</v>
      </c>
      <c r="Q1075" s="40">
        <f>IF(A1075="Lead",IF(G1075="New Lead",0,1),0)</f>
        <v>0</v>
      </c>
      <c r="R1075" s="40">
        <f>IF(A1075="Lead",IF(G1075="Lost",1,0),0)</f>
        <v>0</v>
      </c>
      <c r="S1075" t="n">
        <v>0</v>
      </c>
      <c r="T1075" t="n">
        <v>0</v>
      </c>
      <c r="U1075" t="n">
        <v>0</v>
      </c>
      <c r="V1075" t="n">
        <v>0</v>
      </c>
      <c r="W1075" t="n">
        <v>0</v>
      </c>
      <c r="X1075" t="n">
        <v>0</v>
      </c>
      <c r="Y1075">
        <f>IF(AND(A1075="Lead",COUNTIF(MetaCamps,C1075)&gt;0),1,0)</f>
        <v>1</v>
      </c>
      <c r="Z1075">
        <f>IF(Y1075=1,P1075,0)</f>
        <v>0</v>
      </c>
    </row>
    <row r="1076">
      <c r="A1076" t="inlineStr">
        <is>
          <t>Lead</t>
        </is>
      </c>
      <c r="B1076" s="39" t="str">
        <f>IFERROR(INDEX(CampTypes,MATCH(C1076,CampList,0)),"Unattributed")</f>
        <v>Old</v>
      </c>
      <c r="C1076" t="inlineStr">
        <is>
          <t>E_Karan_Natuf_All_07072026</t>
        </is>
      </c>
      <c r="D1076" t="inlineStr">
        <is>
          <t>E_Karan_Natuf_Sign_07072026_Adset3</t>
        </is>
      </c>
      <c r="E1076" t="inlineStr">
        <is>
          <t>E_Karan_Natuf_Sign_07072026_Adset2_Ad1</t>
        </is>
      </c>
      <c r="F1076" t="inlineStr">
        <is>
          <t>Natuf</t>
        </is>
      </c>
      <c r="G1076" t="inlineStr">
        <is>
          <t>Attempt 2</t>
        </is>
      </c>
      <c r="H1076" s="39" t="str">
        <f>IF(ISNUMBER(MATCH(G1076,QualityStatuses,0)),"Quality Lead","Non-Quality Lead")</f>
        <v>Non-Quality Lead</v>
      </c>
      <c r="I1076" t="inlineStr">
        <is>
          <t>2026-10</t>
        </is>
      </c>
      <c r="J1076" t="inlineStr">
        <is>
          <t>Wk of 2026-10-19</t>
        </is>
      </c>
      <c r="K1076" t="inlineStr">
        <is>
          <t>Tejaswini Tarigopula</t>
        </is>
      </c>
      <c r="L1076" t="inlineStr">
        <is>
          <t>Facebook</t>
        </is>
      </c>
      <c r="M1076" t="inlineStr">
        <is>
          <t>Direct (campaign tagged in CRM)</t>
        </is>
      </c>
      <c r="N1076" t="inlineStr">
        <is>
          <t>6ad9ed6ebeaaf82300b1362b</t>
        </is>
      </c>
      <c r="O1076" t="n">
        <v>1</v>
      </c>
      <c r="P1076" s="40">
        <f>IF(A1076="Lead",IF(ISNUMBER(MATCH(G1076,QualityStatuses,0)),1,0),0)</f>
        <v>0</v>
      </c>
      <c r="Q1076" s="40">
        <f>IF(A1076="Lead",IF(G1076="New Lead",0,1),0)</f>
        <v>1</v>
      </c>
      <c r="R1076" s="40">
        <f>IF(A1076="Lead",IF(G1076="Lost",1,0),0)</f>
        <v>0</v>
      </c>
      <c r="S1076" t="n">
        <v>2</v>
      </c>
      <c r="T1076" t="n">
        <v>0</v>
      </c>
      <c r="U1076" t="n">
        <v>0</v>
      </c>
      <c r="V1076" t="n">
        <v>0</v>
      </c>
      <c r="W1076" t="n">
        <v>0</v>
      </c>
      <c r="X1076" t="n">
        <v>0</v>
      </c>
      <c r="Y1076">
        <f>IF(AND(A1076="Lead",COUNTIF(MetaCamps,C1076)&gt;0),1,0)</f>
        <v>1</v>
      </c>
      <c r="Z1076">
        <f>IF(Y1076=1,P1076,0)</f>
        <v>0</v>
      </c>
    </row>
    <row r="1077">
      <c r="A1077" t="inlineStr">
        <is>
          <t>Lead</t>
        </is>
      </c>
      <c r="B1077" s="39" t="str">
        <f>IFERROR(INDEX(CampTypes,MATCH(C1077,CampList,0)),"Unattributed")</f>
        <v>New</v>
      </c>
      <c r="C1077" t="inlineStr">
        <is>
          <t>ABO | Natuf | Leads | Unit Franchise | India | Oct26 | V1</t>
        </is>
      </c>
      <c r="D1077" t="inlineStr">
        <is>
          <t>Natuf | LAL 1% | India | Jul26 | V1</t>
        </is>
      </c>
      <c r="E1077" t="inlineStr">
        <is>
          <t>Natuf | Reel | Brand Ambassador | Heard Of Owning A Cafe | V1</t>
        </is>
      </c>
      <c r="F1077" t="inlineStr">
        <is>
          <t>In House Natuf</t>
        </is>
      </c>
      <c r="G1077" t="inlineStr">
        <is>
          <t>Attempt 1</t>
        </is>
      </c>
      <c r="H1077" s="39" t="str">
        <f>IF(ISNUMBER(MATCH(G1077,QualityStatuses,0)),"Quality Lead","Non-Quality Lead")</f>
        <v>Non-Quality Lead</v>
      </c>
      <c r="I1077" t="inlineStr">
        <is>
          <t>2026-10</t>
        </is>
      </c>
      <c r="J1077" t="inlineStr">
        <is>
          <t>Wk of 2026-10-19</t>
        </is>
      </c>
      <c r="K1077" t="inlineStr">
        <is>
          <t>Tejaswini Tarigopula</t>
        </is>
      </c>
      <c r="L1077" t="inlineStr">
        <is>
          <t>Facebook</t>
        </is>
      </c>
      <c r="M1077" t="inlineStr">
        <is>
          <t>Direct (campaign tagged in CRM)</t>
        </is>
      </c>
      <c r="N1077" t="inlineStr">
        <is>
          <t>6ad9ed448541df66ea611233</t>
        </is>
      </c>
      <c r="O1077" t="n">
        <v>1</v>
      </c>
      <c r="P1077" s="40">
        <f>IF(A1077="Lead",IF(ISNUMBER(MATCH(G1077,QualityStatuses,0)),1,0),0)</f>
        <v>0</v>
      </c>
      <c r="Q1077" s="40">
        <f>IF(A1077="Lead",IF(G1077="New Lead",0,1),0)</f>
        <v>1</v>
      </c>
      <c r="R1077" s="40">
        <f>IF(A1077="Lead",IF(G1077="Lost",1,0),0)</f>
        <v>0</v>
      </c>
      <c r="S1077" t="n">
        <v>1</v>
      </c>
      <c r="T1077" t="n">
        <v>0</v>
      </c>
      <c r="U1077" t="n">
        <v>0</v>
      </c>
      <c r="V1077" t="n">
        <v>0</v>
      </c>
      <c r="W1077" t="n">
        <v>0</v>
      </c>
      <c r="X1077" t="n">
        <v>0</v>
      </c>
      <c r="Y1077">
        <f>IF(AND(A1077="Lead",COUNTIF(MetaCamps,C1077)&gt;0),1,0)</f>
        <v>1</v>
      </c>
      <c r="Z1077">
        <f>IF(Y1077=1,P1077,0)</f>
        <v>0</v>
      </c>
    </row>
    <row r="1078">
      <c r="A1078" t="inlineStr">
        <is>
          <t>Lead</t>
        </is>
      </c>
      <c r="B1078" s="39" t="str">
        <f>IFERROR(INDEX(CampTypes,MATCH(C1078,CampList,0)),"Unattributed")</f>
        <v>New</v>
      </c>
      <c r="C1078" t="inlineStr">
        <is>
          <t>ABO | Natuf | Leads | Unit Franchise | India | Oct26 | V1</t>
        </is>
      </c>
      <c r="D1078" t="inlineStr">
        <is>
          <t>Natuf | Business Owners | Tier1 + Growth Cities | Oct26 | V1</t>
        </is>
      </c>
      <c r="E1078" t="inlineStr">
        <is>
          <t>Natuf | Reel | Brand Ambassador | Heard Of Owning A Cafe | V1</t>
        </is>
      </c>
      <c r="F1078" t="inlineStr">
        <is>
          <t>In House Natuf</t>
        </is>
      </c>
      <c r="G1078" t="inlineStr">
        <is>
          <t>Meeting Conducted</t>
        </is>
      </c>
      <c r="H1078" s="39" t="str">
        <f>IF(ISNUMBER(MATCH(G1078,QualityStatuses,0)),"Quality Lead","Non-Quality Lead")</f>
        <v>Quality Lead</v>
      </c>
      <c r="I1078" t="inlineStr">
        <is>
          <t>2026-10</t>
        </is>
      </c>
      <c r="J1078" t="inlineStr">
        <is>
          <t>Wk of 2026-10-19</t>
        </is>
      </c>
      <c r="K1078" t="inlineStr">
        <is>
          <t>Tejaswini Tarigopula</t>
        </is>
      </c>
      <c r="L1078" t="inlineStr">
        <is>
          <t>Facebook</t>
        </is>
      </c>
      <c r="M1078" t="inlineStr">
        <is>
          <t>Direct (campaign tagged in CRM)</t>
        </is>
      </c>
      <c r="N1078" t="inlineStr">
        <is>
          <t>6ad9e9e7fab6538ba637b809</t>
        </is>
      </c>
      <c r="O1078" t="n">
        <v>1</v>
      </c>
      <c r="P1078" s="40">
        <f>IF(A1078="Lead",IF(ISNUMBER(MATCH(G1078,QualityStatuses,0)),1,0),0)</f>
        <v>1</v>
      </c>
      <c r="Q1078" s="40">
        <f>IF(A1078="Lead",IF(G1078="New Lead",0,1),0)</f>
        <v>1</v>
      </c>
      <c r="R1078" s="40">
        <f>IF(A1078="Lead",IF(G1078="Lost",1,0),0)</f>
        <v>0</v>
      </c>
      <c r="S1078" t="n">
        <v>5</v>
      </c>
      <c r="T1078" t="n">
        <v>4</v>
      </c>
      <c r="U1078" t="n">
        <v>0</v>
      </c>
      <c r="V1078" t="n">
        <v>0</v>
      </c>
      <c r="W1078" t="n">
        <v>0</v>
      </c>
      <c r="X1078" t="n">
        <v>0</v>
      </c>
      <c r="Y1078">
        <f>IF(AND(A1078="Lead",COUNTIF(MetaCamps,C1078)&gt;0),1,0)</f>
        <v>1</v>
      </c>
      <c r="Z1078">
        <f>IF(Y1078=1,P1078,0)</f>
        <v>1</v>
      </c>
    </row>
    <row r="1079">
      <c r="A1079" t="inlineStr">
        <is>
          <t>Lead</t>
        </is>
      </c>
      <c r="B1079" s="39" t="str">
        <f>IFERROR(INDEX(CampTypes,MATCH(C1079,CampList,0)),"Unattributed")</f>
        <v>Old</v>
      </c>
      <c r="C1079" t="inlineStr">
        <is>
          <t>E_Karan_Natuf_All_07072026</t>
        </is>
      </c>
      <c r="D1079" t="inlineStr">
        <is>
          <t>E_Karan_Natuf_Sign_07072026_Adset3</t>
        </is>
      </c>
      <c r="E1079" t="inlineStr">
        <is>
          <t>E_Karan_Natuf_Sign_07072026_Adset2_Ad1</t>
        </is>
      </c>
      <c r="F1079" t="inlineStr">
        <is>
          <t>Natuf</t>
        </is>
      </c>
      <c r="G1079" t="inlineStr">
        <is>
          <t>New Lead</t>
        </is>
      </c>
      <c r="H1079" s="39" t="str">
        <f>IF(ISNUMBER(MATCH(G1079,QualityStatuses,0)),"Quality Lead","Non-Quality Lead")</f>
        <v>Non-Quality Lead</v>
      </c>
      <c r="I1079" t="inlineStr">
        <is>
          <t>2026-10</t>
        </is>
      </c>
      <c r="J1079" t="inlineStr">
        <is>
          <t>Wk of 2026-10-19</t>
        </is>
      </c>
      <c r="K1079" t="inlineStr">
        <is>
          <t>(Unassigned)</t>
        </is>
      </c>
      <c r="L1079" t="inlineStr">
        <is>
          <t>Facebook</t>
        </is>
      </c>
      <c r="M1079" t="inlineStr">
        <is>
          <t>Direct (campaign tagged in CRM)</t>
        </is>
      </c>
      <c r="N1079" t="inlineStr">
        <is>
          <t>6ad9e5ff9c1e69cfea1d6a2a</t>
        </is>
      </c>
      <c r="O1079" t="n">
        <v>1</v>
      </c>
      <c r="P1079" s="40">
        <f>IF(A1079="Lead",IF(ISNUMBER(MATCH(G1079,QualityStatuses,0)),1,0),0)</f>
        <v>0</v>
      </c>
      <c r="Q1079" s="40">
        <f>IF(A1079="Lead",IF(G1079="New Lead",0,1),0)</f>
        <v>0</v>
      </c>
      <c r="R1079" s="40">
        <f>IF(A1079="Lead",IF(G1079="Lost",1,0),0)</f>
        <v>0</v>
      </c>
      <c r="S1079" t="n">
        <v>0</v>
      </c>
      <c r="T1079" t="n">
        <v>0</v>
      </c>
      <c r="U1079" t="n">
        <v>0</v>
      </c>
      <c r="V1079" t="n">
        <v>0</v>
      </c>
      <c r="W1079" t="n">
        <v>0</v>
      </c>
      <c r="X1079" t="n">
        <v>0</v>
      </c>
      <c r="Y1079">
        <f>IF(AND(A1079="Lead",COUNTIF(MetaCamps,C1079)&gt;0),1,0)</f>
        <v>1</v>
      </c>
      <c r="Z1079">
        <f>IF(Y1079=1,P1079,0)</f>
        <v>0</v>
      </c>
    </row>
    <row r="1080">
      <c r="A1080" t="inlineStr">
        <is>
          <t>Lead</t>
        </is>
      </c>
      <c r="B1080" s="39" t="str">
        <f>IFERROR(INDEX(CampTypes,MATCH(C1080,CampList,0)),"Unattributed")</f>
        <v>Old</v>
      </c>
      <c r="C1080" t="inlineStr">
        <is>
          <t>natuf_Kiosk_14072026_Hindi</t>
        </is>
      </c>
      <c r="D1080" t="inlineStr">
        <is>
          <t>natuf_Kiosk_14072026_Highest-converting industries</t>
        </is>
      </c>
      <c r="E1080" t="inlineStr">
        <is>
          <t>natuf_Kiosk_14072026_ad set_ad1</t>
        </is>
      </c>
      <c r="F1080" t="inlineStr">
        <is>
          <t>Natuf</t>
        </is>
      </c>
      <c r="G1080" t="inlineStr">
        <is>
          <t>New Lead</t>
        </is>
      </c>
      <c r="H1080" s="39" t="str">
        <f>IF(ISNUMBER(MATCH(G1080,QualityStatuses,0)),"Quality Lead","Non-Quality Lead")</f>
        <v>Non-Quality Lead</v>
      </c>
      <c r="I1080" t="inlineStr">
        <is>
          <t>2026-10</t>
        </is>
      </c>
      <c r="J1080" t="inlineStr">
        <is>
          <t>Wk of 2026-10-19</t>
        </is>
      </c>
      <c r="K1080" t="inlineStr">
        <is>
          <t>(Unassigned)</t>
        </is>
      </c>
      <c r="L1080" t="inlineStr">
        <is>
          <t>Facebook</t>
        </is>
      </c>
      <c r="M1080" t="inlineStr">
        <is>
          <t>Direct (campaign tagged in CRM)</t>
        </is>
      </c>
      <c r="N1080" t="inlineStr">
        <is>
          <t>6ad9e57426a6e22eaac02b65</t>
        </is>
      </c>
      <c r="O1080" t="n">
        <v>1</v>
      </c>
      <c r="P1080" s="40">
        <f>IF(A1080="Lead",IF(ISNUMBER(MATCH(G1080,QualityStatuses,0)),1,0),0)</f>
        <v>0</v>
      </c>
      <c r="Q1080" s="40">
        <f>IF(A1080="Lead",IF(G1080="New Lead",0,1),0)</f>
        <v>0</v>
      </c>
      <c r="R1080" s="40">
        <f>IF(A1080="Lead",IF(G1080="Lost",1,0),0)</f>
        <v>0</v>
      </c>
      <c r="S1080" t="n">
        <v>0</v>
      </c>
      <c r="T1080" t="n">
        <v>0</v>
      </c>
      <c r="U1080" t="n">
        <v>0</v>
      </c>
      <c r="V1080" t="n">
        <v>0</v>
      </c>
      <c r="W1080" t="n">
        <v>0</v>
      </c>
      <c r="X1080" t="n">
        <v>0</v>
      </c>
      <c r="Y1080">
        <f>IF(AND(A1080="Lead",COUNTIF(MetaCamps,C1080)&gt;0),1,0)</f>
        <v>1</v>
      </c>
      <c r="Z1080">
        <f>IF(Y1080=1,P1080,0)</f>
        <v>0</v>
      </c>
    </row>
    <row r="1081">
      <c r="A1081" t="inlineStr">
        <is>
          <t>Lead</t>
        </is>
      </c>
      <c r="B1081" s="39" t="str">
        <f>IFERROR(INDEX(CampTypes,MATCH(C1081,CampList,0)),"Unattributed")</f>
        <v>Old</v>
      </c>
      <c r="C1081" t="inlineStr">
        <is>
          <t>E_Suresh_Natuf_Kiosk_07072026</t>
        </is>
      </c>
      <c r="D1081" t="inlineStr">
        <is>
          <t>E_Suresh_Natuf_Kiosk_07072026_Adset5</t>
        </is>
      </c>
      <c r="E1081" t="inlineStr">
        <is>
          <t>E_Hindi_Suresh_Natuf_Kiosk_07072026_Adset5_ad3 – Copy 2</t>
        </is>
      </c>
      <c r="F1081" t="inlineStr">
        <is>
          <t>Natuf</t>
        </is>
      </c>
      <c r="G1081" t="inlineStr">
        <is>
          <t>Lost</t>
        </is>
      </c>
      <c r="H1081" s="39" t="str">
        <f>IF(ISNUMBER(MATCH(G1081,QualityStatuses,0)),"Quality Lead","Non-Quality Lead")</f>
        <v>Non-Quality Lead</v>
      </c>
      <c r="I1081" t="inlineStr">
        <is>
          <t>2026-10</t>
        </is>
      </c>
      <c r="J1081" t="inlineStr">
        <is>
          <t>Wk of 2026-10-19</t>
        </is>
      </c>
      <c r="K1081" t="inlineStr">
        <is>
          <t>Tejaswini Tarigopula</t>
        </is>
      </c>
      <c r="L1081" t="inlineStr">
        <is>
          <t>Facebook</t>
        </is>
      </c>
      <c r="M1081" t="inlineStr">
        <is>
          <t>Direct (campaign tagged in CRM)</t>
        </is>
      </c>
      <c r="N1081" t="inlineStr">
        <is>
          <t>6ad9e4a943a9fc906e0ce699</t>
        </is>
      </c>
      <c r="O1081" t="n">
        <v>1</v>
      </c>
      <c r="P1081" s="40">
        <f>IF(A1081="Lead",IF(ISNUMBER(MATCH(G1081,QualityStatuses,0)),1,0),0)</f>
        <v>0</v>
      </c>
      <c r="Q1081" s="40">
        <f>IF(A1081="Lead",IF(G1081="New Lead",0,1),0)</f>
        <v>1</v>
      </c>
      <c r="R1081" s="40">
        <f>IF(A1081="Lead",IF(G1081="Lost",1,0),0)</f>
        <v>1</v>
      </c>
      <c r="S1081" t="n">
        <v>2</v>
      </c>
      <c r="T1081" t="n">
        <v>1</v>
      </c>
      <c r="U1081" t="n">
        <v>0</v>
      </c>
      <c r="V1081" t="n">
        <v>0</v>
      </c>
      <c r="W1081" t="n">
        <v>0</v>
      </c>
      <c r="X1081" t="n">
        <v>0</v>
      </c>
      <c r="Y1081">
        <f>IF(AND(A1081="Lead",COUNTIF(MetaCamps,C1081)&gt;0),1,0)</f>
        <v>1</v>
      </c>
      <c r="Z1081">
        <f>IF(Y1081=1,P1081,0)</f>
        <v>0</v>
      </c>
    </row>
    <row r="1082">
      <c r="A1082" t="inlineStr">
        <is>
          <t>Lead</t>
        </is>
      </c>
      <c r="B1082" s="39" t="str">
        <f>IFERROR(INDEX(CampTypes,MATCH(C1082,CampList,0)),"Unattributed")</f>
        <v>New</v>
      </c>
      <c r="C1082" t="inlineStr">
        <is>
          <t>ABO | Natuf | Leads | Unit Franchise | India | Oct26 | V1</t>
        </is>
      </c>
      <c r="D1082" t="inlineStr">
        <is>
          <t>Natuf | Broad | Tier1 + Growth Cities | Oct26 | V1</t>
        </is>
      </c>
      <c r="E1082" t="inlineStr">
        <is>
          <t>Natuf | Reel | Brand Ambassador | Heard Of Owning A Cafe | V1</t>
        </is>
      </c>
      <c r="F1082" t="inlineStr">
        <is>
          <t>In House Natuf</t>
        </is>
      </c>
      <c r="G1082" t="inlineStr">
        <is>
          <t>Connected</t>
        </is>
      </c>
      <c r="H1082" s="39" t="str">
        <f>IF(ISNUMBER(MATCH(G1082,QualityStatuses,0)),"Quality Lead","Non-Quality Lead")</f>
        <v>Non-Quality Lead</v>
      </c>
      <c r="I1082" t="inlineStr">
        <is>
          <t>2026-10</t>
        </is>
      </c>
      <c r="J1082" t="inlineStr">
        <is>
          <t>Wk of 2026-10-19</t>
        </is>
      </c>
      <c r="K1082" t="inlineStr">
        <is>
          <t>Tejaswini Tarigopula</t>
        </is>
      </c>
      <c r="L1082" t="inlineStr">
        <is>
          <t>Facebook</t>
        </is>
      </c>
      <c r="M1082" t="inlineStr">
        <is>
          <t>Direct (campaign tagged in CRM)</t>
        </is>
      </c>
      <c r="N1082" t="inlineStr">
        <is>
          <t>6ad9e44c268920a2c6988173</t>
        </is>
      </c>
      <c r="O1082" t="n">
        <v>1</v>
      </c>
      <c r="P1082" s="40">
        <f>IF(A1082="Lead",IF(ISNUMBER(MATCH(G1082,QualityStatuses,0)),1,0),0)</f>
        <v>0</v>
      </c>
      <c r="Q1082" s="40">
        <f>IF(A1082="Lead",IF(G1082="New Lead",0,1),0)</f>
        <v>1</v>
      </c>
      <c r="R1082" s="40">
        <f>IF(A1082="Lead",IF(G1082="Lost",1,0),0)</f>
        <v>0</v>
      </c>
      <c r="S1082" t="n">
        <v>1</v>
      </c>
      <c r="T1082" t="n">
        <v>1</v>
      </c>
      <c r="U1082" t="n">
        <v>0</v>
      </c>
      <c r="V1082" t="n">
        <v>0</v>
      </c>
      <c r="W1082" t="n">
        <v>0</v>
      </c>
      <c r="X1082" t="n">
        <v>0</v>
      </c>
      <c r="Y1082">
        <f>IF(AND(A1082="Lead",COUNTIF(MetaCamps,C1082)&gt;0),1,0)</f>
        <v>1</v>
      </c>
      <c r="Z1082">
        <f>IF(Y1082=1,P1082,0)</f>
        <v>0</v>
      </c>
    </row>
    <row r="1083">
      <c r="A1083" t="inlineStr">
        <is>
          <t>Lead</t>
        </is>
      </c>
      <c r="B1083" s="39" t="str">
        <f>IFERROR(INDEX(CampTypes,MATCH(C1083,CampList,0)),"Unattributed")</f>
        <v>New</v>
      </c>
      <c r="C1083" t="inlineStr">
        <is>
          <t>ABO | Natuf | Leads | Unit Franchise | India | Oct26 | V1</t>
        </is>
      </c>
      <c r="D1083" t="inlineStr">
        <is>
          <t>Natuf | Broad | Tier1 + Growth Cities | Oct26 | V1</t>
        </is>
      </c>
      <c r="E1083" t="inlineStr">
        <is>
          <t>Natuf | Reel | Brand Ambassador | Heard Of Owning A Cafe | V1</t>
        </is>
      </c>
      <c r="F1083" t="inlineStr">
        <is>
          <t>In House Natuf</t>
        </is>
      </c>
      <c r="G1083" t="inlineStr">
        <is>
          <t>Lost</t>
        </is>
      </c>
      <c r="H1083" s="39" t="str">
        <f>IF(ISNUMBER(MATCH(G1083,QualityStatuses,0)),"Quality Lead","Non-Quality Lead")</f>
        <v>Non-Quality Lead</v>
      </c>
      <c r="I1083" t="inlineStr">
        <is>
          <t>2026-10</t>
        </is>
      </c>
      <c r="J1083" t="inlineStr">
        <is>
          <t>Wk of 2026-10-19</t>
        </is>
      </c>
      <c r="K1083" t="inlineStr">
        <is>
          <t>Tejaswini Tarigopula</t>
        </is>
      </c>
      <c r="L1083" t="inlineStr">
        <is>
          <t>Facebook</t>
        </is>
      </c>
      <c r="M1083" t="inlineStr">
        <is>
          <t>Direct (campaign tagged in CRM)</t>
        </is>
      </c>
      <c r="N1083" t="inlineStr">
        <is>
          <t>6ad9e3fe26a6e22eaac0281f</t>
        </is>
      </c>
      <c r="O1083" t="n">
        <v>1</v>
      </c>
      <c r="P1083" s="40">
        <f>IF(A1083="Lead",IF(ISNUMBER(MATCH(G1083,QualityStatuses,0)),1,0),0)</f>
        <v>0</v>
      </c>
      <c r="Q1083" s="40">
        <f>IF(A1083="Lead",IF(G1083="New Lead",0,1),0)</f>
        <v>1</v>
      </c>
      <c r="R1083" s="40">
        <f>IF(A1083="Lead",IF(G1083="Lost",1,0),0)</f>
        <v>1</v>
      </c>
      <c r="S1083" t="n">
        <v>6</v>
      </c>
      <c r="T1083" t="n">
        <v>4</v>
      </c>
      <c r="U1083" t="n">
        <v>0</v>
      </c>
      <c r="V1083" t="n">
        <v>0</v>
      </c>
      <c r="W1083" t="n">
        <v>0</v>
      </c>
      <c r="X1083" t="n">
        <v>0</v>
      </c>
      <c r="Y1083">
        <f>IF(AND(A1083="Lead",COUNTIF(MetaCamps,C1083)&gt;0),1,0)</f>
        <v>1</v>
      </c>
      <c r="Z1083">
        <f>IF(Y1083=1,P1083,0)</f>
        <v>0</v>
      </c>
    </row>
    <row r="1084">
      <c r="A1084" t="inlineStr">
        <is>
          <t>Lead</t>
        </is>
      </c>
      <c r="B1084" s="39" t="str">
        <f>IFERROR(INDEX(CampTypes,MATCH(C1084,CampList,0)),"Unattributed")</f>
        <v>New</v>
      </c>
      <c r="C1084" t="inlineStr">
        <is>
          <t>ABO | Natuf | Leads | Unit Franchise | India | Oct26 | V1</t>
        </is>
      </c>
      <c r="D1084" t="inlineStr">
        <is>
          <t>Natuf | LAL 1% | India | Jul26 | V1</t>
        </is>
      </c>
      <c r="E1084" t="inlineStr">
        <is>
          <t>Natuf | Reel | Brand Ambassador | Heard Of Owning A Cafe | V1</t>
        </is>
      </c>
      <c r="F1084" t="inlineStr">
        <is>
          <t>In House Natuf</t>
        </is>
      </c>
      <c r="G1084" t="inlineStr">
        <is>
          <t>Meeting Conducted</t>
        </is>
      </c>
      <c r="H1084" s="39" t="str">
        <f>IF(ISNUMBER(MATCH(G1084,QualityStatuses,0)),"Quality Lead","Non-Quality Lead")</f>
        <v>Quality Lead</v>
      </c>
      <c r="I1084" t="inlineStr">
        <is>
          <t>2026-10</t>
        </is>
      </c>
      <c r="J1084" t="inlineStr">
        <is>
          <t>Wk of 2026-10-19</t>
        </is>
      </c>
      <c r="K1084" t="inlineStr">
        <is>
          <t>Tejaswini Tarigopula</t>
        </is>
      </c>
      <c r="L1084" t="inlineStr">
        <is>
          <t>Facebook</t>
        </is>
      </c>
      <c r="M1084" t="inlineStr">
        <is>
          <t>Direct (campaign tagged in CRM)</t>
        </is>
      </c>
      <c r="N1084" t="inlineStr">
        <is>
          <t>6ad9e371f4bca88fa60ee898</t>
        </is>
      </c>
      <c r="O1084" t="n">
        <v>1</v>
      </c>
      <c r="P1084" s="40">
        <f>IF(A1084="Lead",IF(ISNUMBER(MATCH(G1084,QualityStatuses,0)),1,0),0)</f>
        <v>1</v>
      </c>
      <c r="Q1084" s="40">
        <f>IF(A1084="Lead",IF(G1084="New Lead",0,1),0)</f>
        <v>1</v>
      </c>
      <c r="R1084" s="40">
        <f>IF(A1084="Lead",IF(G1084="Lost",1,0),0)</f>
        <v>0</v>
      </c>
      <c r="S1084" t="n">
        <v>6</v>
      </c>
      <c r="T1084" t="n">
        <v>5</v>
      </c>
      <c r="U1084" t="n">
        <v>0</v>
      </c>
      <c r="V1084" t="n">
        <v>0</v>
      </c>
      <c r="W1084" t="n">
        <v>0</v>
      </c>
      <c r="X1084" t="n">
        <v>0</v>
      </c>
      <c r="Y1084">
        <f>IF(AND(A1084="Lead",COUNTIF(MetaCamps,C1084)&gt;0),1,0)</f>
        <v>1</v>
      </c>
      <c r="Z1084">
        <f>IF(Y1084=1,P1084,0)</f>
        <v>1</v>
      </c>
    </row>
    <row r="1085">
      <c r="A1085" t="inlineStr">
        <is>
          <t>Lead</t>
        </is>
      </c>
      <c r="B1085" s="39" t="str">
        <f>IFERROR(INDEX(CampTypes,MATCH(C1085,CampList,0)),"Unattributed")</f>
        <v>New</v>
      </c>
      <c r="C1085" t="inlineStr">
        <is>
          <t>ABO | Natuf | Leads | Master Franchise | India | Oct26 | V1</t>
        </is>
      </c>
      <c r="D1085" t="inlineStr">
        <is>
          <t>Natuf | Business Owners | Tier1 + Growth Cities | Oct26 | V1</t>
        </is>
      </c>
      <c r="E1085" t="inlineStr">
        <is>
          <t>Natuf | Static | Become A Levantine Food | V1</t>
        </is>
      </c>
      <c r="F1085" t="inlineStr">
        <is>
          <t>Natuf_MF</t>
        </is>
      </c>
      <c r="G1085" t="inlineStr">
        <is>
          <t>Lost</t>
        </is>
      </c>
      <c r="H1085" s="39" t="str">
        <f>IF(ISNUMBER(MATCH(G1085,QualityStatuses,0)),"Quality Lead","Non-Quality Lead")</f>
        <v>Non-Quality Lead</v>
      </c>
      <c r="I1085" t="inlineStr">
        <is>
          <t>2026-10</t>
        </is>
      </c>
      <c r="J1085" t="inlineStr">
        <is>
          <t>Wk of 2026-10-19</t>
        </is>
      </c>
      <c r="K1085" t="inlineStr">
        <is>
          <t>Tejaswini Tarigopula</t>
        </is>
      </c>
      <c r="L1085" t="inlineStr">
        <is>
          <t>Facebook</t>
        </is>
      </c>
      <c r="M1085" t="inlineStr">
        <is>
          <t>Direct (campaign tagged in CRM)</t>
        </is>
      </c>
      <c r="N1085" t="inlineStr">
        <is>
          <t>6ad9e3697eab295234f1794b</t>
        </is>
      </c>
      <c r="O1085" t="n">
        <v>1</v>
      </c>
      <c r="P1085" s="40">
        <f>IF(A1085="Lead",IF(ISNUMBER(MATCH(G1085,QualityStatuses,0)),1,0),0)</f>
        <v>0</v>
      </c>
      <c r="Q1085" s="40">
        <f>IF(A1085="Lead",IF(G1085="New Lead",0,1),0)</f>
        <v>1</v>
      </c>
      <c r="R1085" s="40">
        <f>IF(A1085="Lead",IF(G1085="Lost",1,0),0)</f>
        <v>1</v>
      </c>
      <c r="S1085" t="n">
        <v>1</v>
      </c>
      <c r="T1085" t="n">
        <v>1</v>
      </c>
      <c r="U1085" t="n">
        <v>0</v>
      </c>
      <c r="V1085" t="n">
        <v>0</v>
      </c>
      <c r="W1085" t="n">
        <v>0</v>
      </c>
      <c r="X1085" t="n">
        <v>0</v>
      </c>
      <c r="Y1085">
        <f>IF(AND(A1085="Lead",COUNTIF(MetaCamps,C1085)&gt;0),1,0)</f>
        <v>1</v>
      </c>
      <c r="Z1085">
        <f>IF(Y1085=1,P1085,0)</f>
        <v>0</v>
      </c>
    </row>
    <row r="1086">
      <c r="A1086" t="inlineStr">
        <is>
          <t>Lead</t>
        </is>
      </c>
      <c r="B1086" s="39" t="str">
        <f>IFERROR(INDEX(CampTypes,MATCH(C1086,CampList,0)),"Unattributed")</f>
        <v>New</v>
      </c>
      <c r="C1086" t="inlineStr">
        <is>
          <t>ABO | Natuf | Leads | Master Franchise | India | Oct26 | V1</t>
        </is>
      </c>
      <c r="D1086" t="inlineStr">
        <is>
          <t>Natuf | Business Owners | Tier1 + Growth Cities | Oct26 | V1</t>
        </is>
      </c>
      <c r="E1086" t="inlineStr">
        <is>
          <t>Natuf | Static | Become A Levantine Food | V1</t>
        </is>
      </c>
      <c r="F1086" t="inlineStr">
        <is>
          <t>Natuf_MF</t>
        </is>
      </c>
      <c r="G1086" t="inlineStr">
        <is>
          <t>Attempt 2</t>
        </is>
      </c>
      <c r="H1086" s="39" t="str">
        <f>IF(ISNUMBER(MATCH(G1086,QualityStatuses,0)),"Quality Lead","Non-Quality Lead")</f>
        <v>Non-Quality Lead</v>
      </c>
      <c r="I1086" t="inlineStr">
        <is>
          <t>2026-10</t>
        </is>
      </c>
      <c r="J1086" t="inlineStr">
        <is>
          <t>Wk of 2026-10-19</t>
        </is>
      </c>
      <c r="K1086" t="inlineStr">
        <is>
          <t>Tejaswini Tarigopula</t>
        </is>
      </c>
      <c r="L1086" t="inlineStr">
        <is>
          <t>Facebook</t>
        </is>
      </c>
      <c r="M1086" t="inlineStr">
        <is>
          <t>Direct (campaign tagged in CRM)</t>
        </is>
      </c>
      <c r="N1086" t="inlineStr">
        <is>
          <t>6ad9e1d7d889cf392d1d0980</t>
        </is>
      </c>
      <c r="O1086" t="n">
        <v>1</v>
      </c>
      <c r="P1086" s="40">
        <f>IF(A1086="Lead",IF(ISNUMBER(MATCH(G1086,QualityStatuses,0)),1,0),0)</f>
        <v>0</v>
      </c>
      <c r="Q1086" s="40">
        <f>IF(A1086="Lead",IF(G1086="New Lead",0,1),0)</f>
        <v>1</v>
      </c>
      <c r="R1086" s="40">
        <f>IF(A1086="Lead",IF(G1086="Lost",1,0),0)</f>
        <v>0</v>
      </c>
      <c r="S1086" t="n">
        <v>3</v>
      </c>
      <c r="T1086" t="n">
        <v>2</v>
      </c>
      <c r="U1086" t="n">
        <v>0</v>
      </c>
      <c r="V1086" t="n">
        <v>0</v>
      </c>
      <c r="W1086" t="n">
        <v>0</v>
      </c>
      <c r="X1086" t="n">
        <v>0</v>
      </c>
      <c r="Y1086">
        <f>IF(AND(A1086="Lead",COUNTIF(MetaCamps,C1086)&gt;0),1,0)</f>
        <v>1</v>
      </c>
      <c r="Z1086">
        <f>IF(Y1086=1,P1086,0)</f>
        <v>0</v>
      </c>
    </row>
    <row r="1087">
      <c r="A1087" t="inlineStr">
        <is>
          <t>Lead</t>
        </is>
      </c>
      <c r="B1087" s="39" t="str">
        <f>IFERROR(INDEX(CampTypes,MATCH(C1087,CampList,0)),"Unattributed")</f>
        <v>New</v>
      </c>
      <c r="C1087" t="inlineStr">
        <is>
          <t>ABO | Natuf | Leads | Unit Franchise | India | Oct26 | V1</t>
        </is>
      </c>
      <c r="D1087" t="inlineStr">
        <is>
          <t>Natuf | Investors | Tier1 + Growth Cities | Oct26 | V1</t>
        </is>
      </c>
      <c r="E1087" t="inlineStr">
        <is>
          <t>Natuf | Reel | Brand Ambassador | Heard Of Owning A Cafe | V1</t>
        </is>
      </c>
      <c r="F1087" t="inlineStr">
        <is>
          <t>In House Natuf</t>
        </is>
      </c>
      <c r="G1087" t="inlineStr">
        <is>
          <t>Attempt 1</t>
        </is>
      </c>
      <c r="H1087" s="39" t="str">
        <f>IF(ISNUMBER(MATCH(G1087,QualityStatuses,0)),"Quality Lead","Non-Quality Lead")</f>
        <v>Non-Quality Lead</v>
      </c>
      <c r="I1087" t="inlineStr">
        <is>
          <t>2026-10</t>
        </is>
      </c>
      <c r="J1087" t="inlineStr">
        <is>
          <t>Wk of 2026-10-19</t>
        </is>
      </c>
      <c r="K1087" t="inlineStr">
        <is>
          <t>Tejaswini Tarigopula</t>
        </is>
      </c>
      <c r="L1087" t="inlineStr">
        <is>
          <t>Facebook</t>
        </is>
      </c>
      <c r="M1087" t="inlineStr">
        <is>
          <t>Direct (campaign tagged in CRM)</t>
        </is>
      </c>
      <c r="N1087" t="inlineStr">
        <is>
          <t>6ad9e038d889cf392d1d075a</t>
        </is>
      </c>
      <c r="O1087" t="n">
        <v>1</v>
      </c>
      <c r="P1087" s="40">
        <f>IF(A1087="Lead",IF(ISNUMBER(MATCH(G1087,QualityStatuses,0)),1,0),0)</f>
        <v>0</v>
      </c>
      <c r="Q1087" s="40">
        <f>IF(A1087="Lead",IF(G1087="New Lead",0,1),0)</f>
        <v>1</v>
      </c>
      <c r="R1087" s="40">
        <f>IF(A1087="Lead",IF(G1087="Lost",1,0),0)</f>
        <v>0</v>
      </c>
      <c r="S1087" t="n">
        <v>1</v>
      </c>
      <c r="T1087" t="n">
        <v>0</v>
      </c>
      <c r="U1087" t="n">
        <v>0</v>
      </c>
      <c r="V1087" t="n">
        <v>0</v>
      </c>
      <c r="W1087" t="n">
        <v>0</v>
      </c>
      <c r="X1087" t="n">
        <v>0</v>
      </c>
      <c r="Y1087">
        <f>IF(AND(A1087="Lead",COUNTIF(MetaCamps,C1087)&gt;0),1,0)</f>
        <v>1</v>
      </c>
      <c r="Z1087">
        <f>IF(Y1087=1,P1087,0)</f>
        <v>0</v>
      </c>
    </row>
    <row r="1088">
      <c r="A1088" t="inlineStr">
        <is>
          <t>Lead</t>
        </is>
      </c>
      <c r="B1088" s="39" t="str">
        <f>IFERROR(INDEX(CampTypes,MATCH(C1088,CampList,0)),"Unattributed")</f>
        <v>Old</v>
      </c>
      <c r="C1088" t="inlineStr">
        <is>
          <t>natuf_Kiosk_14072026_Hindi</t>
        </is>
      </c>
      <c r="D1088" t="inlineStr">
        <is>
          <t>natuf_Kiosk_14072026_Highest-converting industries</t>
        </is>
      </c>
      <c r="E1088" t="inlineStr">
        <is>
          <t>natuf_Kiosk_14072026_ad set_ad1</t>
        </is>
      </c>
      <c r="F1088" t="inlineStr">
        <is>
          <t>Natuf</t>
        </is>
      </c>
      <c r="G1088" t="inlineStr">
        <is>
          <t>New Lead</t>
        </is>
      </c>
      <c r="H1088" s="39" t="str">
        <f>IF(ISNUMBER(MATCH(G1088,QualityStatuses,0)),"Quality Lead","Non-Quality Lead")</f>
        <v>Non-Quality Lead</v>
      </c>
      <c r="I1088" t="inlineStr">
        <is>
          <t>2026-10</t>
        </is>
      </c>
      <c r="J1088" t="inlineStr">
        <is>
          <t>Wk of 2026-10-19</t>
        </is>
      </c>
      <c r="K1088" t="inlineStr">
        <is>
          <t>(Unassigned)</t>
        </is>
      </c>
      <c r="L1088" t="inlineStr">
        <is>
          <t>Facebook</t>
        </is>
      </c>
      <c r="M1088" t="inlineStr">
        <is>
          <t>Direct (campaign tagged in CRM)</t>
        </is>
      </c>
      <c r="N1088" t="inlineStr">
        <is>
          <t>6ad9ded68a1c56b9b875d647</t>
        </is>
      </c>
      <c r="O1088" t="n">
        <v>1</v>
      </c>
      <c r="P1088" s="40">
        <f>IF(A1088="Lead",IF(ISNUMBER(MATCH(G1088,QualityStatuses,0)),1,0),0)</f>
        <v>0</v>
      </c>
      <c r="Q1088" s="40">
        <f>IF(A1088="Lead",IF(G1088="New Lead",0,1),0)</f>
        <v>0</v>
      </c>
      <c r="R1088" s="40">
        <f>IF(A1088="Lead",IF(G1088="Lost",1,0),0)</f>
        <v>0</v>
      </c>
      <c r="S1088" t="n">
        <v>0</v>
      </c>
      <c r="T1088" t="n">
        <v>0</v>
      </c>
      <c r="U1088" t="n">
        <v>0</v>
      </c>
      <c r="V1088" t="n">
        <v>0</v>
      </c>
      <c r="W1088" t="n">
        <v>0</v>
      </c>
      <c r="X1088" t="n">
        <v>0</v>
      </c>
      <c r="Y1088">
        <f>IF(AND(A1088="Lead",COUNTIF(MetaCamps,C1088)&gt;0),1,0)</f>
        <v>1</v>
      </c>
      <c r="Z1088">
        <f>IF(Y1088=1,P1088,0)</f>
        <v>0</v>
      </c>
    </row>
    <row r="1089">
      <c r="A1089" t="inlineStr">
        <is>
          <t>Lead</t>
        </is>
      </c>
      <c r="B1089" s="39" t="str">
        <f>IFERROR(INDEX(CampTypes,MATCH(C1089,CampList,0)),"Unattributed")</f>
        <v>New</v>
      </c>
      <c r="C1089" t="inlineStr">
        <is>
          <t>ABO | Natuf | Leads | Unit Franchise | India | Oct26 | V1</t>
        </is>
      </c>
      <c r="D1089" t="inlineStr">
        <is>
          <t>Natuf | Investors | Tier1 + Growth Cities | Oct26 | V1</t>
        </is>
      </c>
      <c r="E1089" t="inlineStr">
        <is>
          <t>Natuf | Reel | Brand Ambassador | Heard Of Owning A Cafe | V1</t>
        </is>
      </c>
      <c r="F1089" t="inlineStr">
        <is>
          <t>In House Natuf</t>
        </is>
      </c>
      <c r="G1089" t="inlineStr">
        <is>
          <t>Attempt 1</t>
        </is>
      </c>
      <c r="H1089" s="39" t="str">
        <f>IF(ISNUMBER(MATCH(G1089,QualityStatuses,0)),"Quality Lead","Non-Quality Lead")</f>
        <v>Non-Quality Lead</v>
      </c>
      <c r="I1089" t="inlineStr">
        <is>
          <t>2026-10</t>
        </is>
      </c>
      <c r="J1089" t="inlineStr">
        <is>
          <t>Wk of 2026-10-19</t>
        </is>
      </c>
      <c r="K1089" t="inlineStr">
        <is>
          <t>Tejaswini Tarigopula</t>
        </is>
      </c>
      <c r="L1089" t="inlineStr">
        <is>
          <t>Facebook</t>
        </is>
      </c>
      <c r="M1089" t="inlineStr">
        <is>
          <t>Direct (campaign tagged in CRM)</t>
        </is>
      </c>
      <c r="N1089" t="inlineStr">
        <is>
          <t>6ad9ddab7286012b308e158a</t>
        </is>
      </c>
      <c r="O1089" t="n">
        <v>1</v>
      </c>
      <c r="P1089" s="40">
        <f>IF(A1089="Lead",IF(ISNUMBER(MATCH(G1089,QualityStatuses,0)),1,0),0)</f>
        <v>0</v>
      </c>
      <c r="Q1089" s="40">
        <f>IF(A1089="Lead",IF(G1089="New Lead",0,1),0)</f>
        <v>1</v>
      </c>
      <c r="R1089" s="40">
        <f>IF(A1089="Lead",IF(G1089="Lost",1,0),0)</f>
        <v>0</v>
      </c>
      <c r="S1089" t="n">
        <v>1</v>
      </c>
      <c r="T1089" t="n">
        <v>1</v>
      </c>
      <c r="U1089" t="n">
        <v>0</v>
      </c>
      <c r="V1089" t="n">
        <v>0</v>
      </c>
      <c r="W1089" t="n">
        <v>0</v>
      </c>
      <c r="X1089" t="n">
        <v>0</v>
      </c>
      <c r="Y1089">
        <f>IF(AND(A1089="Lead",COUNTIF(MetaCamps,C1089)&gt;0),1,0)</f>
        <v>1</v>
      </c>
      <c r="Z1089">
        <f>IF(Y1089=1,P1089,0)</f>
        <v>0</v>
      </c>
    </row>
    <row r="1090">
      <c r="A1090" t="inlineStr">
        <is>
          <t>Lead</t>
        </is>
      </c>
      <c r="B1090" s="39" t="str">
        <f>IFERROR(INDEX(CampTypes,MATCH(C1090,CampList,0)),"Unattributed")</f>
        <v>New</v>
      </c>
      <c r="C1090" t="inlineStr">
        <is>
          <t>ABO | Natuf | Leads | Master Franchise | India | Oct26 | V1</t>
        </is>
      </c>
      <c r="D1090" t="inlineStr">
        <is>
          <t>Natuf | LAL 1% | India | Jul26 | V1</t>
        </is>
      </c>
      <c r="E1090" t="inlineStr">
        <is>
          <t>Natuf | Static | Become A Levantine Food | V1</t>
        </is>
      </c>
      <c r="F1090" t="inlineStr">
        <is>
          <t>Natuf_MF</t>
        </is>
      </c>
      <c r="G1090" t="inlineStr">
        <is>
          <t>Attempt 2</t>
        </is>
      </c>
      <c r="H1090" s="39" t="str">
        <f>IF(ISNUMBER(MATCH(G1090,QualityStatuses,0)),"Quality Lead","Non-Quality Lead")</f>
        <v>Non-Quality Lead</v>
      </c>
      <c r="I1090" t="inlineStr">
        <is>
          <t>2026-10</t>
        </is>
      </c>
      <c r="J1090" t="inlineStr">
        <is>
          <t>Wk of 2026-10-19</t>
        </is>
      </c>
      <c r="K1090" t="inlineStr">
        <is>
          <t>Tejaswini Tarigopula</t>
        </is>
      </c>
      <c r="L1090" t="inlineStr">
        <is>
          <t>Facebook</t>
        </is>
      </c>
      <c r="M1090" t="inlineStr">
        <is>
          <t>Direct (campaign tagged in CRM)</t>
        </is>
      </c>
      <c r="N1090" t="inlineStr">
        <is>
          <t>6ad9dd1bbe74001669134c35</t>
        </is>
      </c>
      <c r="O1090" t="n">
        <v>1</v>
      </c>
      <c r="P1090" s="40">
        <f>IF(A1090="Lead",IF(ISNUMBER(MATCH(G1090,QualityStatuses,0)),1,0),0)</f>
        <v>0</v>
      </c>
      <c r="Q1090" s="40">
        <f>IF(A1090="Lead",IF(G1090="New Lead",0,1),0)</f>
        <v>1</v>
      </c>
      <c r="R1090" s="40">
        <f>IF(A1090="Lead",IF(G1090="Lost",1,0),0)</f>
        <v>0</v>
      </c>
      <c r="S1090" t="n">
        <v>2</v>
      </c>
      <c r="T1090" t="n">
        <v>2</v>
      </c>
      <c r="U1090" t="n">
        <v>0</v>
      </c>
      <c r="V1090" t="n">
        <v>0</v>
      </c>
      <c r="W1090" t="n">
        <v>0</v>
      </c>
      <c r="X1090" t="n">
        <v>0</v>
      </c>
      <c r="Y1090">
        <f>IF(AND(A1090="Lead",COUNTIF(MetaCamps,C1090)&gt;0),1,0)</f>
        <v>1</v>
      </c>
      <c r="Z1090">
        <f>IF(Y1090=1,P1090,0)</f>
        <v>0</v>
      </c>
    </row>
    <row r="1091">
      <c r="A1091" t="inlineStr">
        <is>
          <t>Lead</t>
        </is>
      </c>
      <c r="B1091" s="39" t="str">
        <f>IFERROR(INDEX(CampTypes,MATCH(C1091,CampList,0)),"Unattributed")</f>
        <v>Old</v>
      </c>
      <c r="C1091" t="inlineStr">
        <is>
          <t>E_Suresh_Natuf_Kiosk_07072026</t>
        </is>
      </c>
      <c r="D1091" t="inlineStr">
        <is>
          <t>E_Suresh_Natuf_Kiosk_07072026_Adset5</t>
        </is>
      </c>
      <c r="E1091" t="inlineStr">
        <is>
          <t>E_Hindi_Suresh_Natuf_Kiosk_07072026_Adset5_ad3 – Copy 2</t>
        </is>
      </c>
      <c r="F1091" t="inlineStr">
        <is>
          <t>Natuf</t>
        </is>
      </c>
      <c r="G1091" t="inlineStr">
        <is>
          <t>New Lead</t>
        </is>
      </c>
      <c r="H1091" s="39" t="str">
        <f>IF(ISNUMBER(MATCH(G1091,QualityStatuses,0)),"Quality Lead","Non-Quality Lead")</f>
        <v>Non-Quality Lead</v>
      </c>
      <c r="I1091" t="inlineStr">
        <is>
          <t>2026-10</t>
        </is>
      </c>
      <c r="J1091" t="inlineStr">
        <is>
          <t>Wk of 2026-10-19</t>
        </is>
      </c>
      <c r="K1091" t="inlineStr">
        <is>
          <t>(Unassigned)</t>
        </is>
      </c>
      <c r="L1091" t="inlineStr">
        <is>
          <t>Facebook</t>
        </is>
      </c>
      <c r="M1091" t="inlineStr">
        <is>
          <t>Direct (campaign tagged in CRM)</t>
        </is>
      </c>
      <c r="N1091" t="inlineStr">
        <is>
          <t>6ad9dbb01356cf750a824bc5</t>
        </is>
      </c>
      <c r="O1091" t="n">
        <v>1</v>
      </c>
      <c r="P1091" s="40">
        <f>IF(A1091="Lead",IF(ISNUMBER(MATCH(G1091,QualityStatuses,0)),1,0),0)</f>
        <v>0</v>
      </c>
      <c r="Q1091" s="40">
        <f>IF(A1091="Lead",IF(G1091="New Lead",0,1),0)</f>
        <v>0</v>
      </c>
      <c r="R1091" s="40">
        <f>IF(A1091="Lead",IF(G1091="Lost",1,0),0)</f>
        <v>0</v>
      </c>
      <c r="S1091" t="n">
        <v>0</v>
      </c>
      <c r="T1091" t="n">
        <v>0</v>
      </c>
      <c r="U1091" t="n">
        <v>0</v>
      </c>
      <c r="V1091" t="n">
        <v>0</v>
      </c>
      <c r="W1091" t="n">
        <v>0</v>
      </c>
      <c r="X1091" t="n">
        <v>0</v>
      </c>
      <c r="Y1091">
        <f>IF(AND(A1091="Lead",COUNTIF(MetaCamps,C1091)&gt;0),1,0)</f>
        <v>1</v>
      </c>
      <c r="Z1091">
        <f>IF(Y1091=1,P1091,0)</f>
        <v>0</v>
      </c>
    </row>
    <row r="1092">
      <c r="A1092" t="inlineStr">
        <is>
          <t>Lead</t>
        </is>
      </c>
      <c r="B1092" s="39" t="str">
        <f>IFERROR(INDEX(CampTypes,MATCH(C1092,CampList,0)),"Unattributed")</f>
        <v>New</v>
      </c>
      <c r="C1092" t="inlineStr">
        <is>
          <t>ABO | Natuf | Leads | Unit Franchise | India | Oct26 | V1</t>
        </is>
      </c>
      <c r="D1092" t="inlineStr">
        <is>
          <t>Natuf | Broad | Tier1 + Growth Cities | Oct26 | V1</t>
        </is>
      </c>
      <c r="E1092" t="inlineStr">
        <is>
          <t>Natuf | Reel | Brand Ambassador | Heard Of Owning A Cafe | V1</t>
        </is>
      </c>
      <c r="F1092" t="inlineStr">
        <is>
          <t>In House Natuf</t>
        </is>
      </c>
      <c r="G1092" t="inlineStr">
        <is>
          <t>Attempt 2</t>
        </is>
      </c>
      <c r="H1092" s="39" t="str">
        <f>IF(ISNUMBER(MATCH(G1092,QualityStatuses,0)),"Quality Lead","Non-Quality Lead")</f>
        <v>Non-Quality Lead</v>
      </c>
      <c r="I1092" t="inlineStr">
        <is>
          <t>2026-10</t>
        </is>
      </c>
      <c r="J1092" t="inlineStr">
        <is>
          <t>Wk of 2026-10-19</t>
        </is>
      </c>
      <c r="K1092" t="inlineStr">
        <is>
          <t>Tejaswini Tarigopula</t>
        </is>
      </c>
      <c r="L1092" t="inlineStr">
        <is>
          <t>Facebook</t>
        </is>
      </c>
      <c r="M1092" t="inlineStr">
        <is>
          <t>Direct (campaign tagged in CRM)</t>
        </is>
      </c>
      <c r="N1092" t="inlineStr">
        <is>
          <t>6ad9d9c47c83c0dfc93b35c5</t>
        </is>
      </c>
      <c r="O1092" t="n">
        <v>1</v>
      </c>
      <c r="P1092" s="40">
        <f>IF(A1092="Lead",IF(ISNUMBER(MATCH(G1092,QualityStatuses,0)),1,0),0)</f>
        <v>0</v>
      </c>
      <c r="Q1092" s="40">
        <f>IF(A1092="Lead",IF(G1092="New Lead",0,1),0)</f>
        <v>1</v>
      </c>
      <c r="R1092" s="40">
        <f>IF(A1092="Lead",IF(G1092="Lost",1,0),0)</f>
        <v>0</v>
      </c>
      <c r="S1092" t="n">
        <v>2</v>
      </c>
      <c r="T1092" t="n">
        <v>0</v>
      </c>
      <c r="U1092" t="n">
        <v>0</v>
      </c>
      <c r="V1092" t="n">
        <v>0</v>
      </c>
      <c r="W1092" t="n">
        <v>0</v>
      </c>
      <c r="X1092" t="n">
        <v>0</v>
      </c>
      <c r="Y1092">
        <f>IF(AND(A1092="Lead",COUNTIF(MetaCamps,C1092)&gt;0),1,0)</f>
        <v>1</v>
      </c>
      <c r="Z1092">
        <f>IF(Y1092=1,P1092,0)</f>
        <v>0</v>
      </c>
    </row>
    <row r="1093">
      <c r="A1093" t="inlineStr">
        <is>
          <t>Lead</t>
        </is>
      </c>
      <c r="B1093" s="39" t="str">
        <f>IFERROR(INDEX(CampTypes,MATCH(C1093,CampList,0)),"Unattributed")</f>
        <v>New</v>
      </c>
      <c r="C1093" t="inlineStr">
        <is>
          <t>ABO | Natuf | Leads | Unit Franchise | India | Oct26 | V1</t>
        </is>
      </c>
      <c r="D1093" t="inlineStr">
        <is>
          <t>Natuf | Investors | Tier1 + Growth Cities | Oct26 | V1</t>
        </is>
      </c>
      <c r="E1093" t="inlineStr">
        <is>
          <t>Natuf | Reel | Brand Ambassador | Heard Of Owning A Cafe | V1</t>
        </is>
      </c>
      <c r="F1093" t="inlineStr">
        <is>
          <t>In House Natuf</t>
        </is>
      </c>
      <c r="G1093" t="inlineStr">
        <is>
          <t>Attempt 1</t>
        </is>
      </c>
      <c r="H1093" s="39" t="str">
        <f>IF(ISNUMBER(MATCH(G1093,QualityStatuses,0)),"Quality Lead","Non-Quality Lead")</f>
        <v>Non-Quality Lead</v>
      </c>
      <c r="I1093" t="inlineStr">
        <is>
          <t>2026-10</t>
        </is>
      </c>
      <c r="J1093" t="inlineStr">
        <is>
          <t>Wk of 2026-10-19</t>
        </is>
      </c>
      <c r="K1093" t="inlineStr">
        <is>
          <t>Tejaswini Tarigopula</t>
        </is>
      </c>
      <c r="L1093" t="inlineStr">
        <is>
          <t>Facebook</t>
        </is>
      </c>
      <c r="M1093" t="inlineStr">
        <is>
          <t>Direct (campaign tagged in CRM)</t>
        </is>
      </c>
      <c r="N1093" t="inlineStr">
        <is>
          <t>6ad9d938c6b48e19aa4b6031</t>
        </is>
      </c>
      <c r="O1093" t="n">
        <v>1</v>
      </c>
      <c r="P1093" s="40">
        <f>IF(A1093="Lead",IF(ISNUMBER(MATCH(G1093,QualityStatuses,0)),1,0),0)</f>
        <v>0</v>
      </c>
      <c r="Q1093" s="40">
        <f>IF(A1093="Lead",IF(G1093="New Lead",0,1),0)</f>
        <v>1</v>
      </c>
      <c r="R1093" s="40">
        <f>IF(A1093="Lead",IF(G1093="Lost",1,0),0)</f>
        <v>0</v>
      </c>
      <c r="S1093" t="n">
        <v>1</v>
      </c>
      <c r="T1093" t="n">
        <v>0</v>
      </c>
      <c r="U1093" t="n">
        <v>0</v>
      </c>
      <c r="V1093" t="n">
        <v>0</v>
      </c>
      <c r="W1093" t="n">
        <v>0</v>
      </c>
      <c r="X1093" t="n">
        <v>0</v>
      </c>
      <c r="Y1093">
        <f>IF(AND(A1093="Lead",COUNTIF(MetaCamps,C1093)&gt;0),1,0)</f>
        <v>1</v>
      </c>
      <c r="Z1093">
        <f>IF(Y1093=1,P1093,0)</f>
        <v>0</v>
      </c>
    </row>
    <row r="1094">
      <c r="A1094" t="inlineStr">
        <is>
          <t>Lead</t>
        </is>
      </c>
      <c r="B1094" s="39" t="str">
        <f>IFERROR(INDEX(CampTypes,MATCH(C1094,CampList,0)),"Unattributed")</f>
        <v>New</v>
      </c>
      <c r="C1094" t="inlineStr">
        <is>
          <t>ABO | Natuf | Leads | Unit Franchise | India | Oct26 | V1</t>
        </is>
      </c>
      <c r="D1094" t="inlineStr">
        <is>
          <t>Natuf | Broad | Tier1 + Growth Cities | Oct26 | V1</t>
        </is>
      </c>
      <c r="E1094" t="inlineStr">
        <is>
          <t>Natuf | Reel | Brand Ambassador | Heard Of Owning A Cafe | V1</t>
        </is>
      </c>
      <c r="F1094" t="inlineStr">
        <is>
          <t>In House Natuf</t>
        </is>
      </c>
      <c r="G1094" t="inlineStr">
        <is>
          <t>Connected</t>
        </is>
      </c>
      <c r="H1094" s="39" t="str">
        <f>IF(ISNUMBER(MATCH(G1094,QualityStatuses,0)),"Quality Lead","Non-Quality Lead")</f>
        <v>Non-Quality Lead</v>
      </c>
      <c r="I1094" t="inlineStr">
        <is>
          <t>2026-10</t>
        </is>
      </c>
      <c r="J1094" t="inlineStr">
        <is>
          <t>Wk of 2026-10-19</t>
        </is>
      </c>
      <c r="K1094" t="inlineStr">
        <is>
          <t>Tejaswini Tarigopula</t>
        </is>
      </c>
      <c r="L1094" t="inlineStr">
        <is>
          <t>Facebook</t>
        </is>
      </c>
      <c r="M1094" t="inlineStr">
        <is>
          <t>Direct (campaign tagged in CRM)</t>
        </is>
      </c>
      <c r="N1094" t="inlineStr">
        <is>
          <t>6ad9d70cd3f6cd2695cc9829</t>
        </is>
      </c>
      <c r="O1094" t="n">
        <v>1</v>
      </c>
      <c r="P1094" s="40">
        <f>IF(A1094="Lead",IF(ISNUMBER(MATCH(G1094,QualityStatuses,0)),1,0),0)</f>
        <v>0</v>
      </c>
      <c r="Q1094" s="40">
        <f>IF(A1094="Lead",IF(G1094="New Lead",0,1),0)</f>
        <v>1</v>
      </c>
      <c r="R1094" s="40">
        <f>IF(A1094="Lead",IF(G1094="Lost",1,0),0)</f>
        <v>0</v>
      </c>
      <c r="S1094" t="n">
        <v>1</v>
      </c>
      <c r="T1094" t="n">
        <v>1</v>
      </c>
      <c r="U1094" t="n">
        <v>0</v>
      </c>
      <c r="V1094" t="n">
        <v>0</v>
      </c>
      <c r="W1094" t="n">
        <v>0</v>
      </c>
      <c r="X1094" t="n">
        <v>0</v>
      </c>
      <c r="Y1094">
        <f>IF(AND(A1094="Lead",COUNTIF(MetaCamps,C1094)&gt;0),1,0)</f>
        <v>1</v>
      </c>
      <c r="Z1094">
        <f>IF(Y1094=1,P1094,0)</f>
        <v>0</v>
      </c>
    </row>
    <row r="1095">
      <c r="A1095" t="inlineStr">
        <is>
          <t>Lead</t>
        </is>
      </c>
      <c r="B1095" s="39" t="str">
        <f>IFERROR(INDEX(CampTypes,MATCH(C1095,CampList,0)),"Unattributed")</f>
        <v>New</v>
      </c>
      <c r="C1095" t="inlineStr">
        <is>
          <t>ABO | Natuf | Leads | Master Franchise | India | Oct26 | V1</t>
        </is>
      </c>
      <c r="D1095" t="inlineStr">
        <is>
          <t>Natuf | Investors | Tier1 + Growth Cities | Oct26 | V1</t>
        </is>
      </c>
      <c r="E1095" t="inlineStr">
        <is>
          <t>Natuf | Static | Become A Levantine Food | V1</t>
        </is>
      </c>
      <c r="F1095" t="inlineStr">
        <is>
          <t>Natuf_MF</t>
        </is>
      </c>
      <c r="G1095" t="inlineStr">
        <is>
          <t>Lost</t>
        </is>
      </c>
      <c r="H1095" s="39" t="str">
        <f>IF(ISNUMBER(MATCH(G1095,QualityStatuses,0)),"Quality Lead","Non-Quality Lead")</f>
        <v>Non-Quality Lead</v>
      </c>
      <c r="I1095" t="inlineStr">
        <is>
          <t>2026-10</t>
        </is>
      </c>
      <c r="J1095" t="inlineStr">
        <is>
          <t>Wk of 2026-10-19</t>
        </is>
      </c>
      <c r="K1095" t="inlineStr">
        <is>
          <t>Tejaswini Tarigopula</t>
        </is>
      </c>
      <c r="L1095" t="inlineStr">
        <is>
          <t>Facebook</t>
        </is>
      </c>
      <c r="M1095" t="inlineStr">
        <is>
          <t>Direct (campaign tagged in CRM)</t>
        </is>
      </c>
      <c r="N1095" t="inlineStr">
        <is>
          <t>6ad9d37c4f3fd6bf5f5163ff</t>
        </is>
      </c>
      <c r="O1095" t="n">
        <v>1</v>
      </c>
      <c r="P1095" s="40">
        <f>IF(A1095="Lead",IF(ISNUMBER(MATCH(G1095,QualityStatuses,0)),1,0),0)</f>
        <v>0</v>
      </c>
      <c r="Q1095" s="40">
        <f>IF(A1095="Lead",IF(G1095="New Lead",0,1),0)</f>
        <v>1</v>
      </c>
      <c r="R1095" s="40">
        <f>IF(A1095="Lead",IF(G1095="Lost",1,0),0)</f>
        <v>1</v>
      </c>
      <c r="S1095" t="n">
        <v>1</v>
      </c>
      <c r="T1095" t="n">
        <v>1</v>
      </c>
      <c r="U1095" t="n">
        <v>0</v>
      </c>
      <c r="V1095" t="n">
        <v>0</v>
      </c>
      <c r="W1095" t="n">
        <v>0</v>
      </c>
      <c r="X1095" t="n">
        <v>0</v>
      </c>
      <c r="Y1095">
        <f>IF(AND(A1095="Lead",COUNTIF(MetaCamps,C1095)&gt;0),1,0)</f>
        <v>1</v>
      </c>
      <c r="Z1095">
        <f>IF(Y1095=1,P1095,0)</f>
        <v>0</v>
      </c>
    </row>
    <row r="1096">
      <c r="A1096" t="inlineStr">
        <is>
          <t>Lead</t>
        </is>
      </c>
      <c r="B1096" s="39" t="str">
        <f>IFERROR(INDEX(CampTypes,MATCH(C1096,CampList,0)),"Unattributed")</f>
        <v>Old</v>
      </c>
      <c r="C1096" t="inlineStr">
        <is>
          <t>E_Suresh_Natuf_Kiosk_07072026</t>
        </is>
      </c>
      <c r="D1096" t="inlineStr">
        <is>
          <t>E_Suresh_Natuf_Kiosk_07072026_Adset5</t>
        </is>
      </c>
      <c r="E1096" t="inlineStr">
        <is>
          <t>E_Hindi_Suresh_Natuf_Kiosk_07072026_Adset5_ad3 – Copy 2</t>
        </is>
      </c>
      <c r="F1096" t="inlineStr">
        <is>
          <t>Natuf</t>
        </is>
      </c>
      <c r="G1096" t="inlineStr">
        <is>
          <t>Connected</t>
        </is>
      </c>
      <c r="H1096" s="39" t="str">
        <f>IF(ISNUMBER(MATCH(G1096,QualityStatuses,0)),"Quality Lead","Non-Quality Lead")</f>
        <v>Non-Quality Lead</v>
      </c>
      <c r="I1096" t="inlineStr">
        <is>
          <t>2026-10</t>
        </is>
      </c>
      <c r="J1096" t="inlineStr">
        <is>
          <t>Wk of 2026-10-19</t>
        </is>
      </c>
      <c r="K1096" t="inlineStr">
        <is>
          <t>Tejaswini Tarigopula</t>
        </is>
      </c>
      <c r="L1096" t="inlineStr">
        <is>
          <t>Facebook</t>
        </is>
      </c>
      <c r="M1096" t="inlineStr">
        <is>
          <t>Direct (campaign tagged in CRM)</t>
        </is>
      </c>
      <c r="N1096" t="inlineStr">
        <is>
          <t>6ad9d336addd12ccd2e8ec12</t>
        </is>
      </c>
      <c r="O1096" t="n">
        <v>1</v>
      </c>
      <c r="P1096" s="40">
        <f>IF(A1096="Lead",IF(ISNUMBER(MATCH(G1096,QualityStatuses,0)),1,0),0)</f>
        <v>0</v>
      </c>
      <c r="Q1096" s="40">
        <f>IF(A1096="Lead",IF(G1096="New Lead",0,1),0)</f>
        <v>1</v>
      </c>
      <c r="R1096" s="40">
        <f>IF(A1096="Lead",IF(G1096="Lost",1,0),0)</f>
        <v>0</v>
      </c>
      <c r="S1096" t="n">
        <v>6</v>
      </c>
      <c r="T1096" t="n">
        <v>2</v>
      </c>
      <c r="U1096" t="n">
        <v>0</v>
      </c>
      <c r="V1096" t="n">
        <v>0</v>
      </c>
      <c r="W1096" t="n">
        <v>0</v>
      </c>
      <c r="X1096" t="n">
        <v>0</v>
      </c>
      <c r="Y1096">
        <f>IF(AND(A1096="Lead",COUNTIF(MetaCamps,C1096)&gt;0),1,0)</f>
        <v>1</v>
      </c>
      <c r="Z1096">
        <f>IF(Y1096=1,P1096,0)</f>
        <v>0</v>
      </c>
    </row>
    <row r="1097">
      <c r="A1097" t="inlineStr">
        <is>
          <t>Lead</t>
        </is>
      </c>
      <c r="B1097" s="39" t="str">
        <f>IFERROR(INDEX(CampTypes,MATCH(C1097,CampList,0)),"Unattributed")</f>
        <v>New</v>
      </c>
      <c r="C1097" t="inlineStr">
        <is>
          <t>ABO | Natuf | Leads | Unit Franchise | India | Oct26 | V1</t>
        </is>
      </c>
      <c r="D1097" t="inlineStr">
        <is>
          <t>Natuf | LAL 1% | India | Jul26 | V1</t>
        </is>
      </c>
      <c r="E1097" t="inlineStr">
        <is>
          <t>Natuf | Reel | Brand Ambassador | Heard Of Owning A Cafe | V1</t>
        </is>
      </c>
      <c r="F1097" t="inlineStr">
        <is>
          <t>In House Natuf</t>
        </is>
      </c>
      <c r="G1097" t="inlineStr">
        <is>
          <t>Attempt 2</t>
        </is>
      </c>
      <c r="H1097" s="39" t="str">
        <f>IF(ISNUMBER(MATCH(G1097,QualityStatuses,0)),"Quality Lead","Non-Quality Lead")</f>
        <v>Non-Quality Lead</v>
      </c>
      <c r="I1097" t="inlineStr">
        <is>
          <t>2026-10</t>
        </is>
      </c>
      <c r="J1097" t="inlineStr">
        <is>
          <t>Wk of 2026-10-19</t>
        </is>
      </c>
      <c r="K1097" t="inlineStr">
        <is>
          <t>Tejaswini Tarigopula</t>
        </is>
      </c>
      <c r="L1097" t="inlineStr">
        <is>
          <t>Facebook</t>
        </is>
      </c>
      <c r="M1097" t="inlineStr">
        <is>
          <t>Direct (campaign tagged in CRM)</t>
        </is>
      </c>
      <c r="N1097" t="inlineStr">
        <is>
          <t>6ad9d0e2a60521478c5bdb43</t>
        </is>
      </c>
      <c r="O1097" t="n">
        <v>1</v>
      </c>
      <c r="P1097" s="40">
        <f>IF(A1097="Lead",IF(ISNUMBER(MATCH(G1097,QualityStatuses,0)),1,0),0)</f>
        <v>0</v>
      </c>
      <c r="Q1097" s="40">
        <f>IF(A1097="Lead",IF(G1097="New Lead",0,1),0)</f>
        <v>1</v>
      </c>
      <c r="R1097" s="40">
        <f>IF(A1097="Lead",IF(G1097="Lost",1,0),0)</f>
        <v>0</v>
      </c>
      <c r="S1097" t="n">
        <v>2</v>
      </c>
      <c r="T1097" t="n">
        <v>0</v>
      </c>
      <c r="U1097" t="n">
        <v>0</v>
      </c>
      <c r="V1097" t="n">
        <v>0</v>
      </c>
      <c r="W1097" t="n">
        <v>0</v>
      </c>
      <c r="X1097" t="n">
        <v>0</v>
      </c>
      <c r="Y1097">
        <f>IF(AND(A1097="Lead",COUNTIF(MetaCamps,C1097)&gt;0),1,0)</f>
        <v>1</v>
      </c>
      <c r="Z1097">
        <f>IF(Y1097=1,P1097,0)</f>
        <v>0</v>
      </c>
    </row>
    <row r="1098">
      <c r="A1098" t="inlineStr">
        <is>
          <t>Lead</t>
        </is>
      </c>
      <c r="B1098" s="39" t="str">
        <f>IFERROR(INDEX(CampTypes,MATCH(C1098,CampList,0)),"Unattributed")</f>
        <v>New</v>
      </c>
      <c r="C1098" t="inlineStr">
        <is>
          <t>ABO | Natuf | Leads | Unit Franchise | India | Oct26 | V1</t>
        </is>
      </c>
      <c r="D1098" t="inlineStr">
        <is>
          <t>Natuf | Business Owners | Tier1 + Growth Cities | Oct26 | V1</t>
        </is>
      </c>
      <c r="E1098" t="inlineStr">
        <is>
          <t>Natuf | Reel | Brand Ambassador | Heard Of Owning A Cafe | V1</t>
        </is>
      </c>
      <c r="F1098" t="inlineStr">
        <is>
          <t>In House Natuf</t>
        </is>
      </c>
      <c r="G1098" t="inlineStr">
        <is>
          <t>Attempt 1</t>
        </is>
      </c>
      <c r="H1098" s="39" t="str">
        <f>IF(ISNUMBER(MATCH(G1098,QualityStatuses,0)),"Quality Lead","Non-Quality Lead")</f>
        <v>Non-Quality Lead</v>
      </c>
      <c r="I1098" t="inlineStr">
        <is>
          <t>2026-10</t>
        </is>
      </c>
      <c r="J1098" t="inlineStr">
        <is>
          <t>Wk of 2026-10-19</t>
        </is>
      </c>
      <c r="K1098" t="inlineStr">
        <is>
          <t>Tejaswini Tarigopula</t>
        </is>
      </c>
      <c r="L1098" t="inlineStr">
        <is>
          <t>Facebook</t>
        </is>
      </c>
      <c r="M1098" t="inlineStr">
        <is>
          <t>Direct (campaign tagged in CRM)</t>
        </is>
      </c>
      <c r="N1098" t="inlineStr">
        <is>
          <t>6ad9cfb293b9105358189c3f</t>
        </is>
      </c>
      <c r="O1098" t="n">
        <v>1</v>
      </c>
      <c r="P1098" s="40">
        <f>IF(A1098="Lead",IF(ISNUMBER(MATCH(G1098,QualityStatuses,0)),1,0),0)</f>
        <v>0</v>
      </c>
      <c r="Q1098" s="40">
        <f>IF(A1098="Lead",IF(G1098="New Lead",0,1),0)</f>
        <v>1</v>
      </c>
      <c r="R1098" s="40">
        <f>IF(A1098="Lead",IF(G1098="Lost",1,0),0)</f>
        <v>0</v>
      </c>
      <c r="S1098" t="n">
        <v>1</v>
      </c>
      <c r="T1098" t="n">
        <v>0</v>
      </c>
      <c r="U1098" t="n">
        <v>0</v>
      </c>
      <c r="V1098" t="n">
        <v>0</v>
      </c>
      <c r="W1098" t="n">
        <v>0</v>
      </c>
      <c r="X1098" t="n">
        <v>0</v>
      </c>
      <c r="Y1098">
        <f>IF(AND(A1098="Lead",COUNTIF(MetaCamps,C1098)&gt;0),1,0)</f>
        <v>1</v>
      </c>
      <c r="Z1098">
        <f>IF(Y1098=1,P1098,0)</f>
        <v>0</v>
      </c>
    </row>
    <row r="1099">
      <c r="A1099" t="inlineStr">
        <is>
          <t>Lead</t>
        </is>
      </c>
      <c r="B1099" s="39" t="str">
        <f>IFERROR(INDEX(CampTypes,MATCH(C1099,CampList,0)),"Unattributed")</f>
        <v>New</v>
      </c>
      <c r="C1099" t="inlineStr">
        <is>
          <t>ABO | Natuf | Leads | Unit Franchise | India | Oct26 | V1</t>
        </is>
      </c>
      <c r="D1099" t="inlineStr">
        <is>
          <t>Natuf | Broad | Tier1 + Growth Cities | Oct26 | V1</t>
        </is>
      </c>
      <c r="E1099" t="inlineStr">
        <is>
          <t>Natuf | Reel | Brand Ambassador | Heard Of Owning A Cafe | V1</t>
        </is>
      </c>
      <c r="F1099" t="inlineStr">
        <is>
          <t>In House Natuf</t>
        </is>
      </c>
      <c r="G1099" t="inlineStr">
        <is>
          <t>Attempt 2</t>
        </is>
      </c>
      <c r="H1099" s="39" t="str">
        <f>IF(ISNUMBER(MATCH(G1099,QualityStatuses,0)),"Quality Lead","Non-Quality Lead")</f>
        <v>Non-Quality Lead</v>
      </c>
      <c r="I1099" t="inlineStr">
        <is>
          <t>2026-10</t>
        </is>
      </c>
      <c r="J1099" t="inlineStr">
        <is>
          <t>Wk of 2026-10-19</t>
        </is>
      </c>
      <c r="K1099" t="inlineStr">
        <is>
          <t>Tejaswini Tarigopula</t>
        </is>
      </c>
      <c r="L1099" t="inlineStr">
        <is>
          <t>Facebook</t>
        </is>
      </c>
      <c r="M1099" t="inlineStr">
        <is>
          <t>Direct (campaign tagged in CRM)</t>
        </is>
      </c>
      <c r="N1099" t="inlineStr">
        <is>
          <t>6ad9c5ce35f8f28e5fc6e0ba</t>
        </is>
      </c>
      <c r="O1099" t="n">
        <v>1</v>
      </c>
      <c r="P1099" s="40">
        <f>IF(A1099="Lead",IF(ISNUMBER(MATCH(G1099,QualityStatuses,0)),1,0),0)</f>
        <v>0</v>
      </c>
      <c r="Q1099" s="40">
        <f>IF(A1099="Lead",IF(G1099="New Lead",0,1),0)</f>
        <v>1</v>
      </c>
      <c r="R1099" s="40">
        <f>IF(A1099="Lead",IF(G1099="Lost",1,0),0)</f>
        <v>0</v>
      </c>
      <c r="S1099" t="n">
        <v>2</v>
      </c>
      <c r="T1099" t="n">
        <v>0</v>
      </c>
      <c r="U1099" t="n">
        <v>0</v>
      </c>
      <c r="V1099" t="n">
        <v>0</v>
      </c>
      <c r="W1099" t="n">
        <v>0</v>
      </c>
      <c r="X1099" t="n">
        <v>0</v>
      </c>
      <c r="Y1099">
        <f>IF(AND(A1099="Lead",COUNTIF(MetaCamps,C1099)&gt;0),1,0)</f>
        <v>1</v>
      </c>
      <c r="Z1099">
        <f>IF(Y1099=1,P1099,0)</f>
        <v>0</v>
      </c>
    </row>
    <row r="1100">
      <c r="A1100" t="inlineStr">
        <is>
          <t>Lead</t>
        </is>
      </c>
      <c r="B1100" s="39" t="str">
        <f>IFERROR(INDEX(CampTypes,MATCH(C1100,CampList,0)),"Unattributed")</f>
        <v>New</v>
      </c>
      <c r="C1100" t="inlineStr">
        <is>
          <t>ABO | Natuf | Leads | Unit Franchise | India | Oct26 | V1</t>
        </is>
      </c>
      <c r="D1100" t="inlineStr">
        <is>
          <t>Natuf | Business Owners | Tier1 + Growth Cities | Oct26 | V1</t>
        </is>
      </c>
      <c r="E1100" t="inlineStr">
        <is>
          <t>Natuf | Reel | Brand Ambassador | Heard Of Owning A Cafe | V1</t>
        </is>
      </c>
      <c r="F1100" t="inlineStr">
        <is>
          <t>In House Natuf</t>
        </is>
      </c>
      <c r="G1100" t="inlineStr">
        <is>
          <t>Attempt 2</t>
        </is>
      </c>
      <c r="H1100" s="39" t="str">
        <f>IF(ISNUMBER(MATCH(G1100,QualityStatuses,0)),"Quality Lead","Non-Quality Lead")</f>
        <v>Non-Quality Lead</v>
      </c>
      <c r="I1100" t="inlineStr">
        <is>
          <t>2026-10</t>
        </is>
      </c>
      <c r="J1100" t="inlineStr">
        <is>
          <t>Wk of 2026-10-19</t>
        </is>
      </c>
      <c r="K1100" t="inlineStr">
        <is>
          <t>Tejaswini Tarigopula</t>
        </is>
      </c>
      <c r="L1100" t="inlineStr">
        <is>
          <t>Facebook</t>
        </is>
      </c>
      <c r="M1100" t="inlineStr">
        <is>
          <t>Direct (campaign tagged in CRM)</t>
        </is>
      </c>
      <c r="N1100" t="inlineStr">
        <is>
          <t>6ad9c3b0ac47fd31af308432</t>
        </is>
      </c>
      <c r="O1100" t="n">
        <v>1</v>
      </c>
      <c r="P1100" s="40">
        <f>IF(A1100="Lead",IF(ISNUMBER(MATCH(G1100,QualityStatuses,0)),1,0),0)</f>
        <v>0</v>
      </c>
      <c r="Q1100" s="40">
        <f>IF(A1100="Lead",IF(G1100="New Lead",0,1),0)</f>
        <v>1</v>
      </c>
      <c r="R1100" s="40">
        <f>IF(A1100="Lead",IF(G1100="Lost",1,0),0)</f>
        <v>0</v>
      </c>
      <c r="S1100" t="n">
        <v>2</v>
      </c>
      <c r="T1100" t="n">
        <v>0</v>
      </c>
      <c r="U1100" t="n">
        <v>0</v>
      </c>
      <c r="V1100" t="n">
        <v>0</v>
      </c>
      <c r="W1100" t="n">
        <v>0</v>
      </c>
      <c r="X1100" t="n">
        <v>0</v>
      </c>
      <c r="Y1100">
        <f>IF(AND(A1100="Lead",COUNTIF(MetaCamps,C1100)&gt;0),1,0)</f>
        <v>1</v>
      </c>
      <c r="Z1100">
        <f>IF(Y1100=1,P1100,0)</f>
        <v>0</v>
      </c>
    </row>
    <row r="1101">
      <c r="A1101" t="inlineStr">
        <is>
          <t>Lead</t>
        </is>
      </c>
      <c r="B1101" s="39" t="str">
        <f>IFERROR(INDEX(CampTypes,MATCH(C1101,CampList,0)),"Unattributed")</f>
        <v>New</v>
      </c>
      <c r="C1101" t="inlineStr">
        <is>
          <t>ABO | Natuf | Leads | Unit Franchise | India | Oct26 | V1</t>
        </is>
      </c>
      <c r="D1101" t="inlineStr">
        <is>
          <t>Natuf | LAL 1% | India | Jul26 | V1</t>
        </is>
      </c>
      <c r="E1101" t="inlineStr">
        <is>
          <t>Natuf | Reel | Brand Ambassador | Heard Of Owning A Cafe | V1</t>
        </is>
      </c>
      <c r="F1101" t="inlineStr">
        <is>
          <t>In House Natuf</t>
        </is>
      </c>
      <c r="G1101" t="inlineStr">
        <is>
          <t>Attempt 1</t>
        </is>
      </c>
      <c r="H1101" s="39" t="str">
        <f>IF(ISNUMBER(MATCH(G1101,QualityStatuses,0)),"Quality Lead","Non-Quality Lead")</f>
        <v>Non-Quality Lead</v>
      </c>
      <c r="I1101" t="inlineStr">
        <is>
          <t>2026-10</t>
        </is>
      </c>
      <c r="J1101" t="inlineStr">
        <is>
          <t>Wk of 2026-10-19</t>
        </is>
      </c>
      <c r="K1101" t="inlineStr">
        <is>
          <t>Tejaswini Tarigopula</t>
        </is>
      </c>
      <c r="L1101" t="inlineStr">
        <is>
          <t>Facebook</t>
        </is>
      </c>
      <c r="M1101" t="inlineStr">
        <is>
          <t>Direct (campaign tagged in CRM)</t>
        </is>
      </c>
      <c r="N1101" t="inlineStr">
        <is>
          <t>6ad9c3383becc4e16b21dc39</t>
        </is>
      </c>
      <c r="O1101" t="n">
        <v>1</v>
      </c>
      <c r="P1101" s="40">
        <f>IF(A1101="Lead",IF(ISNUMBER(MATCH(G1101,QualityStatuses,0)),1,0),0)</f>
        <v>0</v>
      </c>
      <c r="Q1101" s="40">
        <f>IF(A1101="Lead",IF(G1101="New Lead",0,1),0)</f>
        <v>1</v>
      </c>
      <c r="R1101" s="40">
        <f>IF(A1101="Lead",IF(G1101="Lost",1,0),0)</f>
        <v>0</v>
      </c>
      <c r="S1101" t="n">
        <v>1</v>
      </c>
      <c r="T1101" t="n">
        <v>0</v>
      </c>
      <c r="U1101" t="n">
        <v>0</v>
      </c>
      <c r="V1101" t="n">
        <v>0</v>
      </c>
      <c r="W1101" t="n">
        <v>0</v>
      </c>
      <c r="X1101" t="n">
        <v>0</v>
      </c>
      <c r="Y1101">
        <f>IF(AND(A1101="Lead",COUNTIF(MetaCamps,C1101)&gt;0),1,0)</f>
        <v>1</v>
      </c>
      <c r="Z1101">
        <f>IF(Y1101=1,P1101,0)</f>
        <v>0</v>
      </c>
    </row>
    <row r="1102">
      <c r="A1102" t="inlineStr">
        <is>
          <t>Lead</t>
        </is>
      </c>
      <c r="B1102" s="39" t="str">
        <f>IFERROR(INDEX(CampTypes,MATCH(C1102,CampList,0)),"Unattributed")</f>
        <v>Old</v>
      </c>
      <c r="C1102" t="inlineStr">
        <is>
          <t>E_Suresh_Natuf_Kiosk_07072026</t>
        </is>
      </c>
      <c r="D1102" t="inlineStr">
        <is>
          <t>E_Suresh_Natuf_Kiosk_07072026_Adset5</t>
        </is>
      </c>
      <c r="E1102" t="inlineStr">
        <is>
          <t>E_Hindi_Suresh_Natuf_Kiosk_07072026_Adset5_ad3 – Copy 2</t>
        </is>
      </c>
      <c r="F1102" t="inlineStr">
        <is>
          <t>Natuf</t>
        </is>
      </c>
      <c r="G1102" t="inlineStr">
        <is>
          <t>New Lead</t>
        </is>
      </c>
      <c r="H1102" s="39" t="str">
        <f>IF(ISNUMBER(MATCH(G1102,QualityStatuses,0)),"Quality Lead","Non-Quality Lead")</f>
        <v>Non-Quality Lead</v>
      </c>
      <c r="I1102" t="inlineStr">
        <is>
          <t>2026-10</t>
        </is>
      </c>
      <c r="J1102" t="inlineStr">
        <is>
          <t>Wk of 2026-10-19</t>
        </is>
      </c>
      <c r="K1102" t="inlineStr">
        <is>
          <t>(Unassigned)</t>
        </is>
      </c>
      <c r="L1102" t="inlineStr">
        <is>
          <t>Facebook</t>
        </is>
      </c>
      <c r="M1102" t="inlineStr">
        <is>
          <t>Direct (campaign tagged in CRM)</t>
        </is>
      </c>
      <c r="N1102" t="inlineStr">
        <is>
          <t>6ad9c2228613ede9193062ed</t>
        </is>
      </c>
      <c r="O1102" t="n">
        <v>1</v>
      </c>
      <c r="P1102" s="40">
        <f>IF(A1102="Lead",IF(ISNUMBER(MATCH(G1102,QualityStatuses,0)),1,0),0)</f>
        <v>0</v>
      </c>
      <c r="Q1102" s="40">
        <f>IF(A1102="Lead",IF(G1102="New Lead",0,1),0)</f>
        <v>0</v>
      </c>
      <c r="R1102" s="40">
        <f>IF(A1102="Lead",IF(G1102="Lost",1,0),0)</f>
        <v>0</v>
      </c>
      <c r="S1102" t="n">
        <v>0</v>
      </c>
      <c r="T1102" t="n">
        <v>0</v>
      </c>
      <c r="U1102" t="n">
        <v>0</v>
      </c>
      <c r="V1102" t="n">
        <v>0</v>
      </c>
      <c r="W1102" t="n">
        <v>0</v>
      </c>
      <c r="X1102" t="n">
        <v>0</v>
      </c>
      <c r="Y1102">
        <f>IF(AND(A1102="Lead",COUNTIF(MetaCamps,C1102)&gt;0),1,0)</f>
        <v>1</v>
      </c>
      <c r="Z1102">
        <f>IF(Y1102=1,P1102,0)</f>
        <v>0</v>
      </c>
    </row>
    <row r="1103">
      <c r="A1103" t="inlineStr">
        <is>
          <t>Lead</t>
        </is>
      </c>
      <c r="B1103" s="39" t="str">
        <f>IFERROR(INDEX(CampTypes,MATCH(C1103,CampList,0)),"Unattributed")</f>
        <v>Old</v>
      </c>
      <c r="C1103" t="inlineStr">
        <is>
          <t>natuf_Kiosk_14072026_Hindi</t>
        </is>
      </c>
      <c r="D1103" t="inlineStr">
        <is>
          <t>natuf_Kiosk_09102026</t>
        </is>
      </c>
      <c r="E1103" t="inlineStr">
        <is>
          <t>natuf_Kiosk_14072026_ad set_ad1</t>
        </is>
      </c>
      <c r="F1103" t="inlineStr">
        <is>
          <t>Natuf</t>
        </is>
      </c>
      <c r="G1103" t="inlineStr">
        <is>
          <t>Attempt 2</t>
        </is>
      </c>
      <c r="H1103" s="39" t="str">
        <f>IF(ISNUMBER(MATCH(G1103,QualityStatuses,0)),"Quality Lead","Non-Quality Lead")</f>
        <v>Non-Quality Lead</v>
      </c>
      <c r="I1103" t="inlineStr">
        <is>
          <t>2026-10</t>
        </is>
      </c>
      <c r="J1103" t="inlineStr">
        <is>
          <t>Wk of 2026-10-19</t>
        </is>
      </c>
      <c r="K1103" t="inlineStr">
        <is>
          <t>Tejaswini Tarigopula</t>
        </is>
      </c>
      <c r="L1103" t="inlineStr">
        <is>
          <t>Facebook</t>
        </is>
      </c>
      <c r="M1103" t="inlineStr">
        <is>
          <t>Direct (campaign tagged in CRM)</t>
        </is>
      </c>
      <c r="N1103" t="inlineStr">
        <is>
          <t>6ad9c12ffaf2e5fd1edd1369</t>
        </is>
      </c>
      <c r="O1103" t="n">
        <v>1</v>
      </c>
      <c r="P1103" s="40">
        <f>IF(A1103="Lead",IF(ISNUMBER(MATCH(G1103,QualityStatuses,0)),1,0),0)</f>
        <v>0</v>
      </c>
      <c r="Q1103" s="40">
        <f>IF(A1103="Lead",IF(G1103="New Lead",0,1),0)</f>
        <v>1</v>
      </c>
      <c r="R1103" s="40">
        <f>IF(A1103="Lead",IF(G1103="Lost",1,0),0)</f>
        <v>0</v>
      </c>
      <c r="S1103" t="n">
        <v>2</v>
      </c>
      <c r="T1103" t="n">
        <v>0</v>
      </c>
      <c r="U1103" t="n">
        <v>0</v>
      </c>
      <c r="V1103" t="n">
        <v>0</v>
      </c>
      <c r="W1103" t="n">
        <v>0</v>
      </c>
      <c r="X1103" t="n">
        <v>0</v>
      </c>
      <c r="Y1103">
        <f>IF(AND(A1103="Lead",COUNTIF(MetaCamps,C1103)&gt;0),1,0)</f>
        <v>1</v>
      </c>
      <c r="Z1103">
        <f>IF(Y1103=1,P1103,0)</f>
        <v>0</v>
      </c>
    </row>
    <row r="1104">
      <c r="A1104" t="inlineStr">
        <is>
          <t>Lead</t>
        </is>
      </c>
      <c r="B1104" s="39" t="str">
        <f>IFERROR(INDEX(CampTypes,MATCH(C1104,CampList,0)),"Unattributed")</f>
        <v>New</v>
      </c>
      <c r="C1104" t="inlineStr">
        <is>
          <t>EBG - In House | ABO | Natuf | Leads | Unit Franchise | India | Oct26 | V1</t>
        </is>
      </c>
      <c r="D1104" t="inlineStr">
        <is>
          <t>Natuf | Business Owners | Tier1 + Growth Cities | Oct26 | V1</t>
        </is>
      </c>
      <c r="E1104" t="inlineStr">
        <is>
          <t>Natuf | Reel | Brand Ambassador | Heard Of Owning A Cafe | V1</t>
        </is>
      </c>
      <c r="F1104" t="inlineStr">
        <is>
          <t>In House Natuf</t>
        </is>
      </c>
      <c r="G1104" t="inlineStr">
        <is>
          <t>Connected</t>
        </is>
      </c>
      <c r="H1104" s="39" t="str">
        <f>IF(ISNUMBER(MATCH(G1104,QualityStatuses,0)),"Quality Lead","Non-Quality Lead")</f>
        <v>Non-Quality Lead</v>
      </c>
      <c r="I1104" t="inlineStr">
        <is>
          <t>2026-10</t>
        </is>
      </c>
      <c r="J1104" t="inlineStr">
        <is>
          <t>Wk of 2026-10-19</t>
        </is>
      </c>
      <c r="K1104" t="inlineStr">
        <is>
          <t>Tejaswini Tarigopula</t>
        </is>
      </c>
      <c r="L1104" t="inlineStr">
        <is>
          <t>Facebook</t>
        </is>
      </c>
      <c r="M1104" t="inlineStr">
        <is>
          <t>Direct (campaign tagged in CRM)</t>
        </is>
      </c>
      <c r="N1104" t="inlineStr">
        <is>
          <t>6ad9c07daefd0a5471e44d34</t>
        </is>
      </c>
      <c r="O1104" t="n">
        <v>1</v>
      </c>
      <c r="P1104" s="40">
        <f>IF(A1104="Lead",IF(ISNUMBER(MATCH(G1104,QualityStatuses,0)),1,0),0)</f>
        <v>0</v>
      </c>
      <c r="Q1104" s="40">
        <f>IF(A1104="Lead",IF(G1104="New Lead",0,1),0)</f>
        <v>1</v>
      </c>
      <c r="R1104" s="40">
        <f>IF(A1104="Lead",IF(G1104="Lost",1,0),0)</f>
        <v>0</v>
      </c>
      <c r="S1104" t="n">
        <v>3</v>
      </c>
      <c r="T1104" t="n">
        <v>3</v>
      </c>
      <c r="U1104" t="n">
        <v>0</v>
      </c>
      <c r="V1104" t="n">
        <v>0</v>
      </c>
      <c r="W1104" t="n">
        <v>0</v>
      </c>
      <c r="X1104" t="n">
        <v>0</v>
      </c>
      <c r="Y1104">
        <f>IF(AND(A1104="Lead",COUNTIF(MetaCamps,C1104)&gt;0),1,0)</f>
        <v>0</v>
      </c>
      <c r="Z1104">
        <f>IF(Y1104=1,P1104,0)</f>
        <v>0</v>
      </c>
    </row>
    <row r="1105">
      <c r="A1105" t="inlineStr">
        <is>
          <t>Lead</t>
        </is>
      </c>
      <c r="B1105" s="39" t="str">
        <f>IFERROR(INDEX(CampTypes,MATCH(C1105,CampList,0)),"Unattributed")</f>
        <v>Old</v>
      </c>
      <c r="C1105" t="inlineStr">
        <is>
          <t>natuf_Kiosk_14072026_Hindi</t>
        </is>
      </c>
      <c r="D1105" t="inlineStr">
        <is>
          <t>natuf_Kiosk_09102026</t>
        </is>
      </c>
      <c r="E1105" t="inlineStr">
        <is>
          <t>natuf_Kiosk_14072026_ad set_ad1</t>
        </is>
      </c>
      <c r="F1105" t="inlineStr">
        <is>
          <t>Natuf</t>
        </is>
      </c>
      <c r="G1105" t="inlineStr">
        <is>
          <t>New Lead</t>
        </is>
      </c>
      <c r="H1105" s="39" t="str">
        <f>IF(ISNUMBER(MATCH(G1105,QualityStatuses,0)),"Quality Lead","Non-Quality Lead")</f>
        <v>Non-Quality Lead</v>
      </c>
      <c r="I1105" t="inlineStr">
        <is>
          <t>2026-10</t>
        </is>
      </c>
      <c r="J1105" t="inlineStr">
        <is>
          <t>Wk of 2026-10-19</t>
        </is>
      </c>
      <c r="K1105" t="inlineStr">
        <is>
          <t>(Unassigned)</t>
        </is>
      </c>
      <c r="L1105" t="inlineStr">
        <is>
          <t>Facebook</t>
        </is>
      </c>
      <c r="M1105" t="inlineStr">
        <is>
          <t>Direct (campaign tagged in CRM)</t>
        </is>
      </c>
      <c r="N1105" t="inlineStr">
        <is>
          <t>6ad9bff835f8f28e5fc6dc3a</t>
        </is>
      </c>
      <c r="O1105" t="n">
        <v>1</v>
      </c>
      <c r="P1105" s="40">
        <f>IF(A1105="Lead",IF(ISNUMBER(MATCH(G1105,QualityStatuses,0)),1,0),0)</f>
        <v>0</v>
      </c>
      <c r="Q1105" s="40">
        <f>IF(A1105="Lead",IF(G1105="New Lead",0,1),0)</f>
        <v>0</v>
      </c>
      <c r="R1105" s="40">
        <f>IF(A1105="Lead",IF(G1105="Lost",1,0),0)</f>
        <v>0</v>
      </c>
      <c r="S1105" t="n">
        <v>0</v>
      </c>
      <c r="T1105" t="n">
        <v>0</v>
      </c>
      <c r="U1105" t="n">
        <v>0</v>
      </c>
      <c r="V1105" t="n">
        <v>0</v>
      </c>
      <c r="W1105" t="n">
        <v>0</v>
      </c>
      <c r="X1105" t="n">
        <v>0</v>
      </c>
      <c r="Y1105">
        <f>IF(AND(A1105="Lead",COUNTIF(MetaCamps,C1105)&gt;0),1,0)</f>
        <v>1</v>
      </c>
      <c r="Z1105">
        <f>IF(Y1105=1,P1105,0)</f>
        <v>0</v>
      </c>
    </row>
    <row r="1106">
      <c r="A1106" t="inlineStr">
        <is>
          <t>Lead</t>
        </is>
      </c>
      <c r="B1106" s="39" t="str">
        <f>IFERROR(INDEX(CampTypes,MATCH(C1106,CampList,0)),"Unattributed")</f>
        <v>Old</v>
      </c>
      <c r="C1106" t="inlineStr">
        <is>
          <t>E_Karan_Natuf_All_07072026</t>
        </is>
      </c>
      <c r="D1106" t="inlineStr">
        <is>
          <t>E_Karan_Natuf_Sign_07072026_Adset3</t>
        </is>
      </c>
      <c r="E1106" t="inlineStr">
        <is>
          <t>E_Karan_Natuf_Sign_07072026_Adset2_Ad1 – Copy</t>
        </is>
      </c>
      <c r="F1106" t="inlineStr">
        <is>
          <t>Natuf</t>
        </is>
      </c>
      <c r="G1106" t="inlineStr">
        <is>
          <t>Lost</t>
        </is>
      </c>
      <c r="H1106" s="39" t="str">
        <f>IF(ISNUMBER(MATCH(G1106,QualityStatuses,0)),"Quality Lead","Non-Quality Lead")</f>
        <v>Non-Quality Lead</v>
      </c>
      <c r="I1106" t="inlineStr">
        <is>
          <t>2026-10</t>
        </is>
      </c>
      <c r="J1106" t="inlineStr">
        <is>
          <t>Wk of 2026-10-19</t>
        </is>
      </c>
      <c r="K1106" t="inlineStr">
        <is>
          <t>Tejaswini Tarigopula</t>
        </is>
      </c>
      <c r="L1106" t="inlineStr">
        <is>
          <t>Facebook</t>
        </is>
      </c>
      <c r="M1106" t="inlineStr">
        <is>
          <t>Direct (campaign tagged in CRM)</t>
        </is>
      </c>
      <c r="N1106" t="inlineStr">
        <is>
          <t>6ad9bf625359e9095c3459d0</t>
        </is>
      </c>
      <c r="O1106" t="n">
        <v>1</v>
      </c>
      <c r="P1106" s="40">
        <f>IF(A1106="Lead",IF(ISNUMBER(MATCH(G1106,QualityStatuses,0)),1,0),0)</f>
        <v>0</v>
      </c>
      <c r="Q1106" s="40">
        <f>IF(A1106="Lead",IF(G1106="New Lead",0,1),0)</f>
        <v>1</v>
      </c>
      <c r="R1106" s="40">
        <f>IF(A1106="Lead",IF(G1106="Lost",1,0),0)</f>
        <v>1</v>
      </c>
      <c r="S1106" t="n">
        <v>2</v>
      </c>
      <c r="T1106" t="n">
        <v>0</v>
      </c>
      <c r="U1106" t="n">
        <v>0</v>
      </c>
      <c r="V1106" t="n">
        <v>0</v>
      </c>
      <c r="W1106" t="n">
        <v>0</v>
      </c>
      <c r="X1106" t="n">
        <v>0</v>
      </c>
      <c r="Y1106">
        <f>IF(AND(A1106="Lead",COUNTIF(MetaCamps,C1106)&gt;0),1,0)</f>
        <v>1</v>
      </c>
      <c r="Z1106">
        <f>IF(Y1106=1,P1106,0)</f>
        <v>0</v>
      </c>
    </row>
    <row r="1107">
      <c r="A1107" t="inlineStr">
        <is>
          <t>Lead</t>
        </is>
      </c>
      <c r="B1107" s="39" t="str">
        <f>IFERROR(INDEX(CampTypes,MATCH(C1107,CampList,0)),"Unattributed")</f>
        <v>Old</v>
      </c>
      <c r="C1107" t="inlineStr">
        <is>
          <t>natuf_Kiosk_14072026_Hindi</t>
        </is>
      </c>
      <c r="D1107" t="inlineStr">
        <is>
          <t>natuf_Kiosk_14072026_Highest-converting industries</t>
        </is>
      </c>
      <c r="E1107" t="inlineStr">
        <is>
          <t>natuf_Kiosk_14072026_ad set_ad1</t>
        </is>
      </c>
      <c r="F1107" t="inlineStr">
        <is>
          <t>Natuf</t>
        </is>
      </c>
      <c r="G1107" t="inlineStr">
        <is>
          <t>Attempt 2</t>
        </is>
      </c>
      <c r="H1107" s="39" t="str">
        <f>IF(ISNUMBER(MATCH(G1107,QualityStatuses,0)),"Quality Lead","Non-Quality Lead")</f>
        <v>Non-Quality Lead</v>
      </c>
      <c r="I1107" t="inlineStr">
        <is>
          <t>2026-10</t>
        </is>
      </c>
      <c r="J1107" t="inlineStr">
        <is>
          <t>Wk of 2026-10-19</t>
        </is>
      </c>
      <c r="K1107" t="inlineStr">
        <is>
          <t>Tejaswini Tarigopula</t>
        </is>
      </c>
      <c r="L1107" t="inlineStr">
        <is>
          <t>Facebook</t>
        </is>
      </c>
      <c r="M1107" t="inlineStr">
        <is>
          <t>Direct (campaign tagged in CRM)</t>
        </is>
      </c>
      <c r="N1107" t="inlineStr">
        <is>
          <t>6ad9be5b3699f1600d19c96d</t>
        </is>
      </c>
      <c r="O1107" t="n">
        <v>1</v>
      </c>
      <c r="P1107" s="40">
        <f>IF(A1107="Lead",IF(ISNUMBER(MATCH(G1107,QualityStatuses,0)),1,0),0)</f>
        <v>0</v>
      </c>
      <c r="Q1107" s="40">
        <f>IF(A1107="Lead",IF(G1107="New Lead",0,1),0)</f>
        <v>1</v>
      </c>
      <c r="R1107" s="40">
        <f>IF(A1107="Lead",IF(G1107="Lost",1,0),0)</f>
        <v>0</v>
      </c>
      <c r="S1107" t="n">
        <v>2</v>
      </c>
      <c r="T1107" t="n">
        <v>0</v>
      </c>
      <c r="U1107" t="n">
        <v>0</v>
      </c>
      <c r="V1107" t="n">
        <v>0</v>
      </c>
      <c r="W1107" t="n">
        <v>0</v>
      </c>
      <c r="X1107" t="n">
        <v>0</v>
      </c>
      <c r="Y1107">
        <f>IF(AND(A1107="Lead",COUNTIF(MetaCamps,C1107)&gt;0),1,0)</f>
        <v>1</v>
      </c>
      <c r="Z1107">
        <f>IF(Y1107=1,P1107,0)</f>
        <v>0</v>
      </c>
    </row>
    <row r="1108">
      <c r="A1108" t="inlineStr">
        <is>
          <t>Lead</t>
        </is>
      </c>
      <c r="B1108" s="39" t="str">
        <f>IFERROR(INDEX(CampTypes,MATCH(C1108,CampList,0)),"Unattributed")</f>
        <v>New</v>
      </c>
      <c r="C1108" t="inlineStr">
        <is>
          <t>EBG - In House | ABO | Natuf | Leads | Unit Franchise | India | Oct26 | V1</t>
        </is>
      </c>
      <c r="D1108" t="inlineStr">
        <is>
          <t>Natuf | Investors | Tier1 + Growth Cities | Oct26 | V1</t>
        </is>
      </c>
      <c r="E1108" t="inlineStr">
        <is>
          <t>Natuf | Reel | Brand Ambassador | Heard Of Owning A Cafe | V1</t>
        </is>
      </c>
      <c r="F1108" t="inlineStr">
        <is>
          <t>In House Natuf</t>
        </is>
      </c>
      <c r="G1108" t="inlineStr">
        <is>
          <t>Details Shared</t>
        </is>
      </c>
      <c r="H1108" s="39" t="str">
        <f>IF(ISNUMBER(MATCH(G1108,QualityStatuses,0)),"Quality Lead","Non-Quality Lead")</f>
        <v>Quality Lead</v>
      </c>
      <c r="I1108" t="inlineStr">
        <is>
          <t>2026-10</t>
        </is>
      </c>
      <c r="J1108" t="inlineStr">
        <is>
          <t>Wk of 2026-10-19</t>
        </is>
      </c>
      <c r="K1108" t="inlineStr">
        <is>
          <t>Tejaswini Tarigopula</t>
        </is>
      </c>
      <c r="L1108" t="inlineStr">
        <is>
          <t>Facebook</t>
        </is>
      </c>
      <c r="M1108" t="inlineStr">
        <is>
          <t>Direct (campaign tagged in CRM)</t>
        </is>
      </c>
      <c r="N1108" t="inlineStr">
        <is>
          <t>6ad9ba3c294ca553fc810851</t>
        </is>
      </c>
      <c r="O1108" t="n">
        <v>1</v>
      </c>
      <c r="P1108" s="40">
        <f>IF(A1108="Lead",IF(ISNUMBER(MATCH(G1108,QualityStatuses,0)),1,0),0)</f>
        <v>1</v>
      </c>
      <c r="Q1108" s="40">
        <f>IF(A1108="Lead",IF(G1108="New Lead",0,1),0)</f>
        <v>1</v>
      </c>
      <c r="R1108" s="40">
        <f>IF(A1108="Lead",IF(G1108="Lost",1,0),0)</f>
        <v>0</v>
      </c>
      <c r="S1108" t="n">
        <v>1</v>
      </c>
      <c r="T1108" t="n">
        <v>1</v>
      </c>
      <c r="U1108" t="n">
        <v>0</v>
      </c>
      <c r="V1108" t="n">
        <v>0</v>
      </c>
      <c r="W1108" t="n">
        <v>0</v>
      </c>
      <c r="X1108" t="n">
        <v>0</v>
      </c>
      <c r="Y1108">
        <f>IF(AND(A1108="Lead",COUNTIF(MetaCamps,C1108)&gt;0),1,0)</f>
        <v>0</v>
      </c>
      <c r="Z1108">
        <f>IF(Y1108=1,P1108,0)</f>
        <v>0</v>
      </c>
    </row>
    <row r="1109">
      <c r="A1109" t="inlineStr">
        <is>
          <t>Lead</t>
        </is>
      </c>
      <c r="B1109" s="39" t="str">
        <f>IFERROR(INDEX(CampTypes,MATCH(C1109,CampList,0)),"Unattributed")</f>
        <v>Old</v>
      </c>
      <c r="C1109" t="inlineStr">
        <is>
          <t>E_Karan_Natuf_All_07072026</t>
        </is>
      </c>
      <c r="D1109" t="inlineStr">
        <is>
          <t>E_Karan_Natuf_Sign_07072026_Adset3</t>
        </is>
      </c>
      <c r="E1109" t="inlineStr">
        <is>
          <t>E_Karan_Natuf_Sign_07072026_Adset2_Ad1</t>
        </is>
      </c>
      <c r="F1109" t="inlineStr">
        <is>
          <t>Natuf</t>
        </is>
      </c>
      <c r="G1109" t="inlineStr">
        <is>
          <t>New Lead</t>
        </is>
      </c>
      <c r="H1109" s="39" t="str">
        <f>IF(ISNUMBER(MATCH(G1109,QualityStatuses,0)),"Quality Lead","Non-Quality Lead")</f>
        <v>Non-Quality Lead</v>
      </c>
      <c r="I1109" t="inlineStr">
        <is>
          <t>2026-10</t>
        </is>
      </c>
      <c r="J1109" t="inlineStr">
        <is>
          <t>Wk of 2026-10-19</t>
        </is>
      </c>
      <c r="K1109" t="inlineStr">
        <is>
          <t>(Unassigned)</t>
        </is>
      </c>
      <c r="L1109" t="inlineStr">
        <is>
          <t>Facebook</t>
        </is>
      </c>
      <c r="M1109" t="inlineStr">
        <is>
          <t>Direct (campaign tagged in CRM)</t>
        </is>
      </c>
      <c r="N1109" t="inlineStr">
        <is>
          <t>6ad9b700c9217f909d5626c0</t>
        </is>
      </c>
      <c r="O1109" t="n">
        <v>1</v>
      </c>
      <c r="P1109" s="40">
        <f>IF(A1109="Lead",IF(ISNUMBER(MATCH(G1109,QualityStatuses,0)),1,0),0)</f>
        <v>0</v>
      </c>
      <c r="Q1109" s="40">
        <f>IF(A1109="Lead",IF(G1109="New Lead",0,1),0)</f>
        <v>0</v>
      </c>
      <c r="R1109" s="40">
        <f>IF(A1109="Lead",IF(G1109="Lost",1,0),0)</f>
        <v>0</v>
      </c>
      <c r="S1109" t="n">
        <v>0</v>
      </c>
      <c r="T1109" t="n">
        <v>0</v>
      </c>
      <c r="U1109" t="n">
        <v>0</v>
      </c>
      <c r="V1109" t="n">
        <v>0</v>
      </c>
      <c r="W1109" t="n">
        <v>0</v>
      </c>
      <c r="X1109" t="n">
        <v>0</v>
      </c>
      <c r="Y1109">
        <f>IF(AND(A1109="Lead",COUNTIF(MetaCamps,C1109)&gt;0),1,0)</f>
        <v>1</v>
      </c>
      <c r="Z1109">
        <f>IF(Y1109=1,P1109,0)</f>
        <v>0</v>
      </c>
    </row>
    <row r="1110">
      <c r="A1110" t="inlineStr">
        <is>
          <t>Lead</t>
        </is>
      </c>
      <c r="B1110" s="39" t="str">
        <f>IFERROR(INDEX(CampTypes,MATCH(C1110,CampList,0)),"Unattributed")</f>
        <v>New</v>
      </c>
      <c r="C1110" t="inlineStr">
        <is>
          <t>EBG - In House | ABO | Natuf | Leads | Unit Franchise | India | Oct26 | V1</t>
        </is>
      </c>
      <c r="D1110" t="inlineStr">
        <is>
          <t>Natuf | Investors | Tier1 + Growth Cities | Oct26 | V1</t>
        </is>
      </c>
      <c r="E1110" t="inlineStr">
        <is>
          <t>Natuf | Reel | Brand Ambassador | Heard Of Owning A Cafe | V1</t>
        </is>
      </c>
      <c r="F1110" t="inlineStr">
        <is>
          <t>In House Natuf</t>
        </is>
      </c>
      <c r="G1110" t="inlineStr">
        <is>
          <t>Attempt 1</t>
        </is>
      </c>
      <c r="H1110" s="39" t="str">
        <f>IF(ISNUMBER(MATCH(G1110,QualityStatuses,0)),"Quality Lead","Non-Quality Lead")</f>
        <v>Non-Quality Lead</v>
      </c>
      <c r="I1110" t="inlineStr">
        <is>
          <t>2026-10</t>
        </is>
      </c>
      <c r="J1110" t="inlineStr">
        <is>
          <t>Wk of 2026-10-19</t>
        </is>
      </c>
      <c r="K1110" t="inlineStr">
        <is>
          <t>Tejaswini Tarigopula</t>
        </is>
      </c>
      <c r="L1110" t="inlineStr">
        <is>
          <t>Facebook</t>
        </is>
      </c>
      <c r="M1110" t="inlineStr">
        <is>
          <t>Direct (campaign tagged in CRM)</t>
        </is>
      </c>
      <c r="N1110" t="inlineStr">
        <is>
          <t>6ad9b227094ff406f10f449a</t>
        </is>
      </c>
      <c r="O1110" t="n">
        <v>1</v>
      </c>
      <c r="P1110" s="40">
        <f>IF(A1110="Lead",IF(ISNUMBER(MATCH(G1110,QualityStatuses,0)),1,0),0)</f>
        <v>0</v>
      </c>
      <c r="Q1110" s="40">
        <f>IF(A1110="Lead",IF(G1110="New Lead",0,1),0)</f>
        <v>1</v>
      </c>
      <c r="R1110" s="40">
        <f>IF(A1110="Lead",IF(G1110="Lost",1,0),0)</f>
        <v>0</v>
      </c>
      <c r="S1110" t="n">
        <v>1</v>
      </c>
      <c r="T1110" t="n">
        <v>0</v>
      </c>
      <c r="U1110" t="n">
        <v>0</v>
      </c>
      <c r="V1110" t="n">
        <v>0</v>
      </c>
      <c r="W1110" t="n">
        <v>0</v>
      </c>
      <c r="X1110" t="n">
        <v>0</v>
      </c>
      <c r="Y1110">
        <f>IF(AND(A1110="Lead",COUNTIF(MetaCamps,C1110)&gt;0),1,0)</f>
        <v>0</v>
      </c>
      <c r="Z1110">
        <f>IF(Y1110=1,P1110,0)</f>
        <v>0</v>
      </c>
    </row>
    <row r="1111">
      <c r="A1111" t="inlineStr">
        <is>
          <t>Lead</t>
        </is>
      </c>
      <c r="B1111" s="39" t="str">
        <f>IFERROR(INDEX(CampTypes,MATCH(C1111,CampList,0)),"Unattributed")</f>
        <v>New</v>
      </c>
      <c r="C1111" t="inlineStr">
        <is>
          <t>EBG - In House | ABO | Natuf | Leads | Unit Franchise | India | Oct26 | V1</t>
        </is>
      </c>
      <c r="D1111" t="inlineStr">
        <is>
          <t>Natuf | LAL 1% | India | Jul26 | V1</t>
        </is>
      </c>
      <c r="E1111" t="inlineStr">
        <is>
          <t>Natuf | Reel | Brand Ambassador | Heard Of Owning A Cafe | V1</t>
        </is>
      </c>
      <c r="F1111" t="inlineStr">
        <is>
          <t>In House Natuf</t>
        </is>
      </c>
      <c r="G1111" t="inlineStr">
        <is>
          <t>Attempt 1</t>
        </is>
      </c>
      <c r="H1111" s="39" t="str">
        <f>IF(ISNUMBER(MATCH(G1111,QualityStatuses,0)),"Quality Lead","Non-Quality Lead")</f>
        <v>Non-Quality Lead</v>
      </c>
      <c r="I1111" t="inlineStr">
        <is>
          <t>2026-10</t>
        </is>
      </c>
      <c r="J1111" t="inlineStr">
        <is>
          <t>Wk of 2026-10-19</t>
        </is>
      </c>
      <c r="K1111" t="inlineStr">
        <is>
          <t>Tejaswini Tarigopula</t>
        </is>
      </c>
      <c r="L1111" t="inlineStr">
        <is>
          <t>Facebook</t>
        </is>
      </c>
      <c r="M1111" t="inlineStr">
        <is>
          <t>Direct (campaign tagged in CRM)</t>
        </is>
      </c>
      <c r="N1111" t="inlineStr">
        <is>
          <t>6ad9b1f9132e679909616a09</t>
        </is>
      </c>
      <c r="O1111" t="n">
        <v>1</v>
      </c>
      <c r="P1111" s="40">
        <f>IF(A1111="Lead",IF(ISNUMBER(MATCH(G1111,QualityStatuses,0)),1,0),0)</f>
        <v>0</v>
      </c>
      <c r="Q1111" s="40">
        <f>IF(A1111="Lead",IF(G1111="New Lead",0,1),0)</f>
        <v>1</v>
      </c>
      <c r="R1111" s="40">
        <f>IF(A1111="Lead",IF(G1111="Lost",1,0),0)</f>
        <v>0</v>
      </c>
      <c r="S1111" t="n">
        <v>1</v>
      </c>
      <c r="T1111" t="n">
        <v>0</v>
      </c>
      <c r="U1111" t="n">
        <v>0</v>
      </c>
      <c r="V1111" t="n">
        <v>0</v>
      </c>
      <c r="W1111" t="n">
        <v>0</v>
      </c>
      <c r="X1111" t="n">
        <v>0</v>
      </c>
      <c r="Y1111">
        <f>IF(AND(A1111="Lead",COUNTIF(MetaCamps,C1111)&gt;0),1,0)</f>
        <v>0</v>
      </c>
      <c r="Z1111">
        <f>IF(Y1111=1,P1111,0)</f>
        <v>0</v>
      </c>
    </row>
    <row r="1112">
      <c r="A1112" t="inlineStr">
        <is>
          <t>Lead</t>
        </is>
      </c>
      <c r="B1112" s="39" t="str">
        <f>IFERROR(INDEX(CampTypes,MATCH(C1112,CampList,0)),"Unattributed")</f>
        <v>New</v>
      </c>
      <c r="C1112" t="inlineStr">
        <is>
          <t>EBG - In House | ABO | Natuf | Leads | Unit Franchise | India | Oct26 | V1</t>
        </is>
      </c>
      <c r="D1112" t="inlineStr">
        <is>
          <t>Natuf | Business Owners | Tier1 + Growth Cities | Oct26 | V1</t>
        </is>
      </c>
      <c r="E1112" t="inlineStr">
        <is>
          <t>Natuf | Reel | Brand Ambassador | Heard Of Owning A Cafe | V1</t>
        </is>
      </c>
      <c r="F1112" t="inlineStr">
        <is>
          <t>In House Natuf</t>
        </is>
      </c>
      <c r="G1112" t="inlineStr">
        <is>
          <t>Details Shared</t>
        </is>
      </c>
      <c r="H1112" s="39" t="str">
        <f>IF(ISNUMBER(MATCH(G1112,QualityStatuses,0)),"Quality Lead","Non-Quality Lead")</f>
        <v>Quality Lead</v>
      </c>
      <c r="I1112" t="inlineStr">
        <is>
          <t>2026-10</t>
        </is>
      </c>
      <c r="J1112" t="inlineStr">
        <is>
          <t>Wk of 2026-10-19</t>
        </is>
      </c>
      <c r="K1112" t="inlineStr">
        <is>
          <t>Tejaswini Tarigopula</t>
        </is>
      </c>
      <c r="L1112" t="inlineStr">
        <is>
          <t>Facebook</t>
        </is>
      </c>
      <c r="M1112" t="inlineStr">
        <is>
          <t>Direct (campaign tagged in CRM)</t>
        </is>
      </c>
      <c r="N1112" t="inlineStr">
        <is>
          <t>6ad9b1de4fe473b2f50223c5</t>
        </is>
      </c>
      <c r="O1112" t="n">
        <v>1</v>
      </c>
      <c r="P1112" s="40">
        <f>IF(A1112="Lead",IF(ISNUMBER(MATCH(G1112,QualityStatuses,0)),1,0),0)</f>
        <v>1</v>
      </c>
      <c r="Q1112" s="40">
        <f>IF(A1112="Lead",IF(G1112="New Lead",0,1),0)</f>
        <v>1</v>
      </c>
      <c r="R1112" s="40">
        <f>IF(A1112="Lead",IF(G1112="Lost",1,0),0)</f>
        <v>0</v>
      </c>
      <c r="S1112" t="n">
        <v>2</v>
      </c>
      <c r="T1112" t="n">
        <v>2</v>
      </c>
      <c r="U1112" t="n">
        <v>0</v>
      </c>
      <c r="V1112" t="n">
        <v>0</v>
      </c>
      <c r="W1112" t="n">
        <v>0</v>
      </c>
      <c r="X1112" t="n">
        <v>0</v>
      </c>
      <c r="Y1112">
        <f>IF(AND(A1112="Lead",COUNTIF(MetaCamps,C1112)&gt;0),1,0)</f>
        <v>0</v>
      </c>
      <c r="Z1112">
        <f>IF(Y1112=1,P1112,0)</f>
        <v>0</v>
      </c>
    </row>
    <row r="1113">
      <c r="A1113" t="inlineStr">
        <is>
          <t>Lead</t>
        </is>
      </c>
      <c r="B1113" s="39" t="str">
        <f>IFERROR(INDEX(CampTypes,MATCH(C1113,CampList,0)),"Unattributed")</f>
        <v>Old</v>
      </c>
      <c r="C1113" t="inlineStr">
        <is>
          <t>E_Karan_Natuf_All_07072026</t>
        </is>
      </c>
      <c r="D1113" t="inlineStr">
        <is>
          <t>E_Karan_Natuf_Sign_07072026_Adset3</t>
        </is>
      </c>
      <c r="E1113" t="inlineStr">
        <is>
          <t>E_Karan_Natuf_Sign_07072026_Adset2_Ad1</t>
        </is>
      </c>
      <c r="F1113" t="inlineStr">
        <is>
          <t>Natuf</t>
        </is>
      </c>
      <c r="G1113" t="inlineStr">
        <is>
          <t>Attempt 1</t>
        </is>
      </c>
      <c r="H1113" s="39" t="str">
        <f>IF(ISNUMBER(MATCH(G1113,QualityStatuses,0)),"Quality Lead","Non-Quality Lead")</f>
        <v>Non-Quality Lead</v>
      </c>
      <c r="I1113" t="inlineStr">
        <is>
          <t>2026-10</t>
        </is>
      </c>
      <c r="J1113" t="inlineStr">
        <is>
          <t>Wk of 2026-10-19</t>
        </is>
      </c>
      <c r="K1113" t="inlineStr">
        <is>
          <t>Tejaswini Tarigopula</t>
        </is>
      </c>
      <c r="L1113" t="inlineStr">
        <is>
          <t>Facebook</t>
        </is>
      </c>
      <c r="M1113" t="inlineStr">
        <is>
          <t>Direct (campaign tagged in CRM)</t>
        </is>
      </c>
      <c r="N1113" t="inlineStr">
        <is>
          <t>6ad9ae0969b89852f32621b9</t>
        </is>
      </c>
      <c r="O1113" t="n">
        <v>1</v>
      </c>
      <c r="P1113" s="40">
        <f>IF(A1113="Lead",IF(ISNUMBER(MATCH(G1113,QualityStatuses,0)),1,0),0)</f>
        <v>0</v>
      </c>
      <c r="Q1113" s="40">
        <f>IF(A1113="Lead",IF(G1113="New Lead",0,1),0)</f>
        <v>1</v>
      </c>
      <c r="R1113" s="40">
        <f>IF(A1113="Lead",IF(G1113="Lost",1,0),0)</f>
        <v>0</v>
      </c>
      <c r="S1113" t="n">
        <v>2</v>
      </c>
      <c r="T1113" t="n">
        <v>0</v>
      </c>
      <c r="U1113" t="n">
        <v>0</v>
      </c>
      <c r="V1113" t="n">
        <v>0</v>
      </c>
      <c r="W1113" t="n">
        <v>0</v>
      </c>
      <c r="X1113" t="n">
        <v>0</v>
      </c>
      <c r="Y1113">
        <f>IF(AND(A1113="Lead",COUNTIF(MetaCamps,C1113)&gt;0),1,0)</f>
        <v>1</v>
      </c>
      <c r="Z1113">
        <f>IF(Y1113=1,P1113,0)</f>
        <v>0</v>
      </c>
    </row>
    <row r="1114">
      <c r="A1114" t="inlineStr">
        <is>
          <t>Lead</t>
        </is>
      </c>
      <c r="B1114" s="39" t="str">
        <f>IFERROR(INDEX(CampTypes,MATCH(C1114,CampList,0)),"Unattributed")</f>
        <v>New</v>
      </c>
      <c r="C1114" t="inlineStr">
        <is>
          <t>EBG - In House | ABO | Natuf | Leads | Unit Franchise | India | Oct26 | V1</t>
        </is>
      </c>
      <c r="D1114" t="inlineStr">
        <is>
          <t>Natuf | Business Owners | Tier1 + Growth Cities | Oct26 | V1</t>
        </is>
      </c>
      <c r="E1114" t="inlineStr">
        <is>
          <t>Natuf | Reel | Brand Ambassador | Heard Of Owning A Cafe | V1</t>
        </is>
      </c>
      <c r="F1114" t="inlineStr">
        <is>
          <t>In House Natuf</t>
        </is>
      </c>
      <c r="G1114" t="inlineStr">
        <is>
          <t>Attempt 1</t>
        </is>
      </c>
      <c r="H1114" s="39" t="str">
        <f>IF(ISNUMBER(MATCH(G1114,QualityStatuses,0)),"Quality Lead","Non-Quality Lead")</f>
        <v>Non-Quality Lead</v>
      </c>
      <c r="I1114" t="inlineStr">
        <is>
          <t>2026-10</t>
        </is>
      </c>
      <c r="J1114" t="inlineStr">
        <is>
          <t>Wk of 2026-10-19</t>
        </is>
      </c>
      <c r="K1114" t="inlineStr">
        <is>
          <t>Tejaswini Tarigopula</t>
        </is>
      </c>
      <c r="L1114" t="inlineStr">
        <is>
          <t>Facebook</t>
        </is>
      </c>
      <c r="M1114" t="inlineStr">
        <is>
          <t>Direct (campaign tagged in CRM)</t>
        </is>
      </c>
      <c r="N1114" t="inlineStr">
        <is>
          <t>6ad9ac121b03e75c41b1c737</t>
        </is>
      </c>
      <c r="O1114" t="n">
        <v>1</v>
      </c>
      <c r="P1114" s="40">
        <f>IF(A1114="Lead",IF(ISNUMBER(MATCH(G1114,QualityStatuses,0)),1,0),0)</f>
        <v>0</v>
      </c>
      <c r="Q1114" s="40">
        <f>IF(A1114="Lead",IF(G1114="New Lead",0,1),0)</f>
        <v>1</v>
      </c>
      <c r="R1114" s="40">
        <f>IF(A1114="Lead",IF(G1114="Lost",1,0),0)</f>
        <v>0</v>
      </c>
      <c r="S1114" t="n">
        <v>1</v>
      </c>
      <c r="T1114" t="n">
        <v>0</v>
      </c>
      <c r="U1114" t="n">
        <v>0</v>
      </c>
      <c r="V1114" t="n">
        <v>0</v>
      </c>
      <c r="W1114" t="n">
        <v>0</v>
      </c>
      <c r="X1114" t="n">
        <v>0</v>
      </c>
      <c r="Y1114">
        <f>IF(AND(A1114="Lead",COUNTIF(MetaCamps,C1114)&gt;0),1,0)</f>
        <v>0</v>
      </c>
      <c r="Z1114">
        <f>IF(Y1114=1,P1114,0)</f>
        <v>0</v>
      </c>
    </row>
    <row r="1115">
      <c r="A1115" t="inlineStr">
        <is>
          <t>Lead</t>
        </is>
      </c>
      <c r="B1115" s="39" t="str">
        <f>IFERROR(INDEX(CampTypes,MATCH(C1115,CampList,0)),"Unattributed")</f>
        <v>Old</v>
      </c>
      <c r="C1115" t="inlineStr">
        <is>
          <t>natuf_Kiosk_14072026_Hindi</t>
        </is>
      </c>
      <c r="D1115" t="inlineStr">
        <is>
          <t>natuf_Kiosk_09102026</t>
        </is>
      </c>
      <c r="E1115" t="inlineStr">
        <is>
          <t>natuf_Kiosk_14072026_ad set_ad1</t>
        </is>
      </c>
      <c r="F1115" t="inlineStr">
        <is>
          <t>Natuf</t>
        </is>
      </c>
      <c r="G1115" t="inlineStr">
        <is>
          <t>Attempt 1</t>
        </is>
      </c>
      <c r="H1115" s="39" t="str">
        <f>IF(ISNUMBER(MATCH(G1115,QualityStatuses,0)),"Quality Lead","Non-Quality Lead")</f>
        <v>Non-Quality Lead</v>
      </c>
      <c r="I1115" t="inlineStr">
        <is>
          <t>2026-10</t>
        </is>
      </c>
      <c r="J1115" t="inlineStr">
        <is>
          <t>Wk of 2026-10-19</t>
        </is>
      </c>
      <c r="K1115" t="inlineStr">
        <is>
          <t>Omkar Navge</t>
        </is>
      </c>
      <c r="L1115" t="inlineStr">
        <is>
          <t>Facebook</t>
        </is>
      </c>
      <c r="M1115" t="inlineStr">
        <is>
          <t>Direct (campaign tagged in CRM)</t>
        </is>
      </c>
      <c r="N1115" t="inlineStr">
        <is>
          <t>6ad9ab5e5a561406fecf83a1</t>
        </is>
      </c>
      <c r="O1115" t="n">
        <v>1</v>
      </c>
      <c r="P1115" s="40">
        <f>IF(A1115="Lead",IF(ISNUMBER(MATCH(G1115,QualityStatuses,0)),1,0),0)</f>
        <v>0</v>
      </c>
      <c r="Q1115" s="40">
        <f>IF(A1115="Lead",IF(G1115="New Lead",0,1),0)</f>
        <v>1</v>
      </c>
      <c r="R1115" s="40">
        <f>IF(A1115="Lead",IF(G1115="Lost",1,0),0)</f>
        <v>0</v>
      </c>
      <c r="S1115" t="n">
        <v>1</v>
      </c>
      <c r="T1115" t="n">
        <v>0</v>
      </c>
      <c r="U1115" t="n">
        <v>0</v>
      </c>
      <c r="V1115" t="n">
        <v>0</v>
      </c>
      <c r="W1115" t="n">
        <v>0</v>
      </c>
      <c r="X1115" t="n">
        <v>0</v>
      </c>
      <c r="Y1115">
        <f>IF(AND(A1115="Lead",COUNTIF(MetaCamps,C1115)&gt;0),1,0)</f>
        <v>1</v>
      </c>
      <c r="Z1115">
        <f>IF(Y1115=1,P1115,0)</f>
        <v>0</v>
      </c>
    </row>
    <row r="1116">
      <c r="A1116" t="inlineStr">
        <is>
          <t>Lead</t>
        </is>
      </c>
      <c r="B1116" s="39" t="str">
        <f>IFERROR(INDEX(CampTypes,MATCH(C1116,CampList,0)),"Unattributed")</f>
        <v>New</v>
      </c>
      <c r="C1116" t="inlineStr">
        <is>
          <t>EBG - In House | ABO | Natuf | Leads | Unit Franchise | India | Oct26 | V1</t>
        </is>
      </c>
      <c r="D1116" t="inlineStr">
        <is>
          <t>Natuf | Business Owners | Tier1 + Growth Cities | Oct26 | V1</t>
        </is>
      </c>
      <c r="E1116" t="inlineStr">
        <is>
          <t>Natuf | Reel | Brand Ambassador | Heard Of Owning A Cafe | V1</t>
        </is>
      </c>
      <c r="F1116" t="inlineStr">
        <is>
          <t>In House Natuf</t>
        </is>
      </c>
      <c r="G1116" t="inlineStr">
        <is>
          <t>Connected</t>
        </is>
      </c>
      <c r="H1116" s="39" t="str">
        <f>IF(ISNUMBER(MATCH(G1116,QualityStatuses,0)),"Quality Lead","Non-Quality Lead")</f>
        <v>Non-Quality Lead</v>
      </c>
      <c r="I1116" t="inlineStr">
        <is>
          <t>2026-10</t>
        </is>
      </c>
      <c r="J1116" t="inlineStr">
        <is>
          <t>Wk of 2026-10-19</t>
        </is>
      </c>
      <c r="K1116" t="inlineStr">
        <is>
          <t>Tejaswini Tarigopula</t>
        </is>
      </c>
      <c r="L1116" t="inlineStr">
        <is>
          <t>Facebook</t>
        </is>
      </c>
      <c r="M1116" t="inlineStr">
        <is>
          <t>Direct (campaign tagged in CRM)</t>
        </is>
      </c>
      <c r="N1116" t="inlineStr">
        <is>
          <t>6ad9aa1fe44250b848c75335</t>
        </is>
      </c>
      <c r="O1116" t="n">
        <v>1</v>
      </c>
      <c r="P1116" s="40">
        <f>IF(A1116="Lead",IF(ISNUMBER(MATCH(G1116,QualityStatuses,0)),1,0),0)</f>
        <v>0</v>
      </c>
      <c r="Q1116" s="40">
        <f>IF(A1116="Lead",IF(G1116="New Lead",0,1),0)</f>
        <v>1</v>
      </c>
      <c r="R1116" s="40">
        <f>IF(A1116="Lead",IF(G1116="Lost",1,0),0)</f>
        <v>0</v>
      </c>
      <c r="S1116" t="n">
        <v>1</v>
      </c>
      <c r="T1116" t="n">
        <v>1</v>
      </c>
      <c r="U1116" t="n">
        <v>0</v>
      </c>
      <c r="V1116" t="n">
        <v>0</v>
      </c>
      <c r="W1116" t="n">
        <v>0</v>
      </c>
      <c r="X1116" t="n">
        <v>0</v>
      </c>
      <c r="Y1116">
        <f>IF(AND(A1116="Lead",COUNTIF(MetaCamps,C1116)&gt;0),1,0)</f>
        <v>0</v>
      </c>
      <c r="Z1116">
        <f>IF(Y1116=1,P1116,0)</f>
        <v>0</v>
      </c>
    </row>
    <row r="1117">
      <c r="A1117" t="inlineStr">
        <is>
          <t>Lead</t>
        </is>
      </c>
      <c r="B1117" s="39" t="str">
        <f>IFERROR(INDEX(CampTypes,MATCH(C1117,CampList,0)),"Unattributed")</f>
        <v>Old</v>
      </c>
      <c r="C1117" t="inlineStr">
        <is>
          <t>E_Suresh_Natuf_Kiosk_07072026</t>
        </is>
      </c>
      <c r="D1117" t="inlineStr">
        <is>
          <t>E_Suresh_Natuf_Kiosk_07072026_Adset5</t>
        </is>
      </c>
      <c r="E1117" t="inlineStr">
        <is>
          <t>E_Hindi_Suresh_Natuf_Kiosk_07072026_Adset5_ad3 – Copy 2</t>
        </is>
      </c>
      <c r="F1117" t="inlineStr">
        <is>
          <t>Natuf</t>
        </is>
      </c>
      <c r="G1117" t="inlineStr">
        <is>
          <t>Lost</t>
        </is>
      </c>
      <c r="H1117" s="39" t="str">
        <f>IF(ISNUMBER(MATCH(G1117,QualityStatuses,0)),"Quality Lead","Non-Quality Lead")</f>
        <v>Non-Quality Lead</v>
      </c>
      <c r="I1117" t="inlineStr">
        <is>
          <t>2026-10</t>
        </is>
      </c>
      <c r="J1117" t="inlineStr">
        <is>
          <t>Wk of 2026-10-19</t>
        </is>
      </c>
      <c r="K1117" t="inlineStr">
        <is>
          <t>Tejaswini Tarigopula</t>
        </is>
      </c>
      <c r="L1117" t="inlineStr">
        <is>
          <t>Facebook</t>
        </is>
      </c>
      <c r="M1117" t="inlineStr">
        <is>
          <t>Direct (campaign tagged in CRM)</t>
        </is>
      </c>
      <c r="N1117" t="inlineStr">
        <is>
          <t>6ad9a7e0aeec28ec1141cf98</t>
        </is>
      </c>
      <c r="O1117" t="n">
        <v>1</v>
      </c>
      <c r="P1117" s="40">
        <f>IF(A1117="Lead",IF(ISNUMBER(MATCH(G1117,QualityStatuses,0)),1,0),0)</f>
        <v>0</v>
      </c>
      <c r="Q1117" s="40">
        <f>IF(A1117="Lead",IF(G1117="New Lead",0,1),0)</f>
        <v>1</v>
      </c>
      <c r="R1117" s="40">
        <f>IF(A1117="Lead",IF(G1117="Lost",1,0),0)</f>
        <v>1</v>
      </c>
      <c r="S1117" t="n">
        <v>2</v>
      </c>
      <c r="T1117" t="n">
        <v>2</v>
      </c>
      <c r="U1117" t="n">
        <v>0</v>
      </c>
      <c r="V1117" t="n">
        <v>0</v>
      </c>
      <c r="W1117" t="n">
        <v>0</v>
      </c>
      <c r="X1117" t="n">
        <v>0</v>
      </c>
      <c r="Y1117">
        <f>IF(AND(A1117="Lead",COUNTIF(MetaCamps,C1117)&gt;0),1,0)</f>
        <v>1</v>
      </c>
      <c r="Z1117">
        <f>IF(Y1117=1,P1117,0)</f>
        <v>0</v>
      </c>
    </row>
    <row r="1118">
      <c r="A1118" t="inlineStr">
        <is>
          <t>Lead</t>
        </is>
      </c>
      <c r="B1118" s="39" t="str">
        <f>IFERROR(INDEX(CampTypes,MATCH(C1118,CampList,0)),"Unattributed")</f>
        <v>New</v>
      </c>
      <c r="C1118" t="inlineStr">
        <is>
          <t>EBG - In House | ABO | Natuf | Leads | Unit Franchise | India | Oct26 | V1</t>
        </is>
      </c>
      <c r="D1118" t="inlineStr">
        <is>
          <t>Natuf | LAL 1% | India | Jul26 | V1</t>
        </is>
      </c>
      <c r="E1118" t="inlineStr">
        <is>
          <t>Natuf | Reel | Brand Ambassador | Heard Of Owning A Cafe | V1</t>
        </is>
      </c>
      <c r="F1118" t="inlineStr">
        <is>
          <t>In House Natuf</t>
        </is>
      </c>
      <c r="G1118" t="inlineStr">
        <is>
          <t>Connected</t>
        </is>
      </c>
      <c r="H1118" s="39" t="str">
        <f>IF(ISNUMBER(MATCH(G1118,QualityStatuses,0)),"Quality Lead","Non-Quality Lead")</f>
        <v>Non-Quality Lead</v>
      </c>
      <c r="I1118" t="inlineStr">
        <is>
          <t>2026-10</t>
        </is>
      </c>
      <c r="J1118" t="inlineStr">
        <is>
          <t>Wk of 2026-10-19</t>
        </is>
      </c>
      <c r="K1118" t="inlineStr">
        <is>
          <t>Tejaswini Tarigopula</t>
        </is>
      </c>
      <c r="L1118" t="inlineStr">
        <is>
          <t>Facebook</t>
        </is>
      </c>
      <c r="M1118" t="inlineStr">
        <is>
          <t>Direct (campaign tagged in CRM)</t>
        </is>
      </c>
      <c r="N1118" t="inlineStr">
        <is>
          <t>6ad9a6e0993d7013ca72270d</t>
        </is>
      </c>
      <c r="O1118" t="n">
        <v>1</v>
      </c>
      <c r="P1118" s="40">
        <f>IF(A1118="Lead",IF(ISNUMBER(MATCH(G1118,QualityStatuses,0)),1,0),0)</f>
        <v>0</v>
      </c>
      <c r="Q1118" s="40">
        <f>IF(A1118="Lead",IF(G1118="New Lead",0,1),0)</f>
        <v>1</v>
      </c>
      <c r="R1118" s="40">
        <f>IF(A1118="Lead",IF(G1118="Lost",1,0),0)</f>
        <v>0</v>
      </c>
      <c r="S1118" t="n">
        <v>1</v>
      </c>
      <c r="T1118" t="n">
        <v>1</v>
      </c>
      <c r="U1118" t="n">
        <v>0</v>
      </c>
      <c r="V1118" t="n">
        <v>0</v>
      </c>
      <c r="W1118" t="n">
        <v>0</v>
      </c>
      <c r="X1118" t="n">
        <v>0</v>
      </c>
      <c r="Y1118">
        <f>IF(AND(A1118="Lead",COUNTIF(MetaCamps,C1118)&gt;0),1,0)</f>
        <v>0</v>
      </c>
      <c r="Z1118">
        <f>IF(Y1118=1,P1118,0)</f>
        <v>0</v>
      </c>
    </row>
    <row r="1119">
      <c r="A1119" t="inlineStr">
        <is>
          <t>Lead</t>
        </is>
      </c>
      <c r="B1119" s="39" t="str">
        <f>IFERROR(INDEX(CampTypes,MATCH(C1119,CampList,0)),"Unattributed")</f>
        <v>New</v>
      </c>
      <c r="C1119" t="inlineStr">
        <is>
          <t>EBG - In House | ABO | Natuf | Leads | Unit Franchise | India | Oct26 | V1</t>
        </is>
      </c>
      <c r="D1119" t="inlineStr">
        <is>
          <t>Natuf | Business Owners | Tier1 + Growth Cities | Oct26 | V1</t>
        </is>
      </c>
      <c r="E1119" t="inlineStr">
        <is>
          <t>Natuf | Reel | Brand Ambassador | Heard Of Owning A Cafe | V1</t>
        </is>
      </c>
      <c r="F1119" t="inlineStr">
        <is>
          <t>In House Natuf</t>
        </is>
      </c>
      <c r="G1119" t="inlineStr">
        <is>
          <t>Connected</t>
        </is>
      </c>
      <c r="H1119" s="39" t="str">
        <f>IF(ISNUMBER(MATCH(G1119,QualityStatuses,0)),"Quality Lead","Non-Quality Lead")</f>
        <v>Non-Quality Lead</v>
      </c>
      <c r="I1119" t="inlineStr">
        <is>
          <t>2026-10</t>
        </is>
      </c>
      <c r="J1119" t="inlineStr">
        <is>
          <t>Wk of 2026-10-19</t>
        </is>
      </c>
      <c r="K1119" t="inlineStr">
        <is>
          <t>Tejaswini Tarigopula</t>
        </is>
      </c>
      <c r="L1119" t="inlineStr">
        <is>
          <t>Facebook</t>
        </is>
      </c>
      <c r="M1119" t="inlineStr">
        <is>
          <t>Direct (campaign tagged in CRM)</t>
        </is>
      </c>
      <c r="N1119" t="inlineStr">
        <is>
          <t>6ad9a37a3770d77cc4bced2b</t>
        </is>
      </c>
      <c r="O1119" t="n">
        <v>1</v>
      </c>
      <c r="P1119" s="40">
        <f>IF(A1119="Lead",IF(ISNUMBER(MATCH(G1119,QualityStatuses,0)),1,0),0)</f>
        <v>0</v>
      </c>
      <c r="Q1119" s="40">
        <f>IF(A1119="Lead",IF(G1119="New Lead",0,1),0)</f>
        <v>1</v>
      </c>
      <c r="R1119" s="40">
        <f>IF(A1119="Lead",IF(G1119="Lost",1,0),0)</f>
        <v>0</v>
      </c>
      <c r="S1119" t="n">
        <v>4</v>
      </c>
      <c r="T1119" t="n">
        <v>1</v>
      </c>
      <c r="U1119" t="n">
        <v>0</v>
      </c>
      <c r="V1119" t="n">
        <v>0</v>
      </c>
      <c r="W1119" t="n">
        <v>0</v>
      </c>
      <c r="X1119" t="n">
        <v>0</v>
      </c>
      <c r="Y1119">
        <f>IF(AND(A1119="Lead",COUNTIF(MetaCamps,C1119)&gt;0),1,0)</f>
        <v>0</v>
      </c>
      <c r="Z1119">
        <f>IF(Y1119=1,P1119,0)</f>
        <v>0</v>
      </c>
    </row>
    <row r="1120">
      <c r="A1120" t="inlineStr">
        <is>
          <t>Lead</t>
        </is>
      </c>
      <c r="B1120" s="39" t="str">
        <f>IFERROR(INDEX(CampTypes,MATCH(C1120,CampList,0)),"Unattributed")</f>
        <v>New</v>
      </c>
      <c r="C1120" t="inlineStr">
        <is>
          <t>EBG - In House | ABO | Natuf | Leads | Master Franchise | India | Oct26 | V1</t>
        </is>
      </c>
      <c r="D1120" t="inlineStr">
        <is>
          <t>Natuf | Business Owners | Tier1 + Growth Cities | Oct26 | V1</t>
        </is>
      </c>
      <c r="E1120" t="inlineStr">
        <is>
          <t>Natuf | Static | Become A Levantine Food | V1</t>
        </is>
      </c>
      <c r="F1120" t="inlineStr">
        <is>
          <t>Natuf_MF</t>
        </is>
      </c>
      <c r="G1120" t="inlineStr">
        <is>
          <t>Lost</t>
        </is>
      </c>
      <c r="H1120" s="39" t="str">
        <f>IF(ISNUMBER(MATCH(G1120,QualityStatuses,0)),"Quality Lead","Non-Quality Lead")</f>
        <v>Non-Quality Lead</v>
      </c>
      <c r="I1120" t="inlineStr">
        <is>
          <t>2026-10</t>
        </is>
      </c>
      <c r="J1120" t="inlineStr">
        <is>
          <t>Wk of 2026-10-19</t>
        </is>
      </c>
      <c r="K1120" t="inlineStr">
        <is>
          <t>Tejaswini Tarigopula</t>
        </is>
      </c>
      <c r="L1120" t="inlineStr">
        <is>
          <t>Facebook</t>
        </is>
      </c>
      <c r="M1120" t="inlineStr">
        <is>
          <t>Direct (campaign tagged in CRM)</t>
        </is>
      </c>
      <c r="N1120" t="inlineStr">
        <is>
          <t>6ad9a08c3a080e606156b069</t>
        </is>
      </c>
      <c r="O1120" t="n">
        <v>1</v>
      </c>
      <c r="P1120" s="40">
        <f>IF(A1120="Lead",IF(ISNUMBER(MATCH(G1120,QualityStatuses,0)),1,0),0)</f>
        <v>0</v>
      </c>
      <c r="Q1120" s="40">
        <f>IF(A1120="Lead",IF(G1120="New Lead",0,1),0)</f>
        <v>1</v>
      </c>
      <c r="R1120" s="40">
        <f>IF(A1120="Lead",IF(G1120="Lost",1,0),0)</f>
        <v>1</v>
      </c>
      <c r="S1120" t="n">
        <v>1</v>
      </c>
      <c r="T1120" t="n">
        <v>1</v>
      </c>
      <c r="U1120" t="n">
        <v>0</v>
      </c>
      <c r="V1120" t="n">
        <v>0</v>
      </c>
      <c r="W1120" t="n">
        <v>0</v>
      </c>
      <c r="X1120" t="n">
        <v>0</v>
      </c>
      <c r="Y1120">
        <f>IF(AND(A1120="Lead",COUNTIF(MetaCamps,C1120)&gt;0),1,0)</f>
        <v>0</v>
      </c>
      <c r="Z1120">
        <f>IF(Y1120=1,P1120,0)</f>
        <v>0</v>
      </c>
    </row>
    <row r="1121">
      <c r="A1121" t="inlineStr">
        <is>
          <t>Lead</t>
        </is>
      </c>
      <c r="B1121" s="39" t="str">
        <f>IFERROR(INDEX(CampTypes,MATCH(C1121,CampList,0)),"Unattributed")</f>
        <v>New</v>
      </c>
      <c r="C1121" t="inlineStr">
        <is>
          <t>EBG - In House | ABO | Natuf | Leads | Unit Franchise | India | Oct26 | V1</t>
        </is>
      </c>
      <c r="D1121" t="inlineStr">
        <is>
          <t>Natuf | LAL 1% | India | Jul26 | V1</t>
        </is>
      </c>
      <c r="E1121" t="inlineStr">
        <is>
          <t>Natuf | Reel | Brand Ambassador | Heard Of Owning A Cafe | V1</t>
        </is>
      </c>
      <c r="F1121" t="inlineStr">
        <is>
          <t>In House Natuf</t>
        </is>
      </c>
      <c r="G1121" t="inlineStr">
        <is>
          <t>Attempt 1</t>
        </is>
      </c>
      <c r="H1121" s="39" t="str">
        <f>IF(ISNUMBER(MATCH(G1121,QualityStatuses,0)),"Quality Lead","Non-Quality Lead")</f>
        <v>Non-Quality Lead</v>
      </c>
      <c r="I1121" t="inlineStr">
        <is>
          <t>2026-10</t>
        </is>
      </c>
      <c r="J1121" t="inlineStr">
        <is>
          <t>Wk of 2026-10-19</t>
        </is>
      </c>
      <c r="K1121" t="inlineStr">
        <is>
          <t>Tejaswini Tarigopula</t>
        </is>
      </c>
      <c r="L1121" t="inlineStr">
        <is>
          <t>Facebook</t>
        </is>
      </c>
      <c r="M1121" t="inlineStr">
        <is>
          <t>Direct (campaign tagged in CRM)</t>
        </is>
      </c>
      <c r="N1121" t="inlineStr">
        <is>
          <t>6ad99dfb9f740ef6b2199031</t>
        </is>
      </c>
      <c r="O1121" t="n">
        <v>1</v>
      </c>
      <c r="P1121" s="40">
        <f>IF(A1121="Lead",IF(ISNUMBER(MATCH(G1121,QualityStatuses,0)),1,0),0)</f>
        <v>0</v>
      </c>
      <c r="Q1121" s="40">
        <f>IF(A1121="Lead",IF(G1121="New Lead",0,1),0)</f>
        <v>1</v>
      </c>
      <c r="R1121" s="40">
        <f>IF(A1121="Lead",IF(G1121="Lost",1,0),0)</f>
        <v>0</v>
      </c>
      <c r="S1121" t="n">
        <v>1</v>
      </c>
      <c r="T1121" t="n">
        <v>1</v>
      </c>
      <c r="U1121" t="n">
        <v>0</v>
      </c>
      <c r="V1121" t="n">
        <v>0</v>
      </c>
      <c r="W1121" t="n">
        <v>0</v>
      </c>
      <c r="X1121" t="n">
        <v>0</v>
      </c>
      <c r="Y1121">
        <f>IF(AND(A1121="Lead",COUNTIF(MetaCamps,C1121)&gt;0),1,0)</f>
        <v>0</v>
      </c>
      <c r="Z1121">
        <f>IF(Y1121=1,P1121,0)</f>
        <v>0</v>
      </c>
    </row>
    <row r="1122">
      <c r="A1122" t="inlineStr">
        <is>
          <t>Lead</t>
        </is>
      </c>
      <c r="B1122" s="39" t="str">
        <f>IFERROR(INDEX(CampTypes,MATCH(C1122,CampList,0)),"Unattributed")</f>
        <v>Old</v>
      </c>
      <c r="C1122" t="inlineStr">
        <is>
          <t>natuf_Kiosk_14072026_Hindi</t>
        </is>
      </c>
      <c r="D1122" t="inlineStr">
        <is>
          <t>natuf_Kiosk_09102026</t>
        </is>
      </c>
      <c r="E1122" t="inlineStr">
        <is>
          <t>natuf_Kiosk_14072026_ad set_ad1</t>
        </is>
      </c>
      <c r="F1122" t="inlineStr">
        <is>
          <t>Natuf</t>
        </is>
      </c>
      <c r="G1122" t="inlineStr">
        <is>
          <t>Details Shared</t>
        </is>
      </c>
      <c r="H1122" s="39" t="str">
        <f>IF(ISNUMBER(MATCH(G1122,QualityStatuses,0)),"Quality Lead","Non-Quality Lead")</f>
        <v>Quality Lead</v>
      </c>
      <c r="I1122" t="inlineStr">
        <is>
          <t>2026-10</t>
        </is>
      </c>
      <c r="J1122" t="inlineStr">
        <is>
          <t>Wk of 2026-10-19</t>
        </is>
      </c>
      <c r="K1122" t="inlineStr">
        <is>
          <t>Omkar Navge</t>
        </is>
      </c>
      <c r="L1122" t="inlineStr">
        <is>
          <t>Facebook</t>
        </is>
      </c>
      <c r="M1122" t="inlineStr">
        <is>
          <t>Direct (campaign tagged in CRM)</t>
        </is>
      </c>
      <c r="N1122" t="inlineStr">
        <is>
          <t>6ad99b4eda2009a69f8035c1</t>
        </is>
      </c>
      <c r="O1122" t="n">
        <v>1</v>
      </c>
      <c r="P1122" s="40">
        <f>IF(A1122="Lead",IF(ISNUMBER(MATCH(G1122,QualityStatuses,0)),1,0),0)</f>
        <v>1</v>
      </c>
      <c r="Q1122" s="40">
        <f>IF(A1122="Lead",IF(G1122="New Lead",0,1),0)</f>
        <v>1</v>
      </c>
      <c r="R1122" s="40">
        <f>IF(A1122="Lead",IF(G1122="Lost",1,0),0)</f>
        <v>0</v>
      </c>
      <c r="S1122" t="n">
        <v>4</v>
      </c>
      <c r="T1122" t="n">
        <v>1</v>
      </c>
      <c r="U1122" t="n">
        <v>0</v>
      </c>
      <c r="V1122" t="n">
        <v>0</v>
      </c>
      <c r="W1122" t="n">
        <v>0</v>
      </c>
      <c r="X1122" t="n">
        <v>0</v>
      </c>
      <c r="Y1122">
        <f>IF(AND(A1122="Lead",COUNTIF(MetaCamps,C1122)&gt;0),1,0)</f>
        <v>1</v>
      </c>
      <c r="Z1122">
        <f>IF(Y1122=1,P1122,0)</f>
        <v>1</v>
      </c>
    </row>
    <row r="1123">
      <c r="A1123" t="inlineStr">
        <is>
          <t>Lead</t>
        </is>
      </c>
      <c r="B1123" s="39" t="str">
        <f>IFERROR(INDEX(CampTypes,MATCH(C1123,CampList,0)),"Unattributed")</f>
        <v>New</v>
      </c>
      <c r="C1123" t="inlineStr">
        <is>
          <t>EBG - In House | ABO | Natuf | Leads | Unit Franchise | India | Oct26 | V1</t>
        </is>
      </c>
      <c r="D1123" t="inlineStr">
        <is>
          <t>Natuf | Broad | Tier1 + Growth Cities | Oct26 | V1</t>
        </is>
      </c>
      <c r="E1123" t="inlineStr">
        <is>
          <t>Natuf | Reel | Brand Ambassador | Heard Of Owning A Cafe | V1</t>
        </is>
      </c>
      <c r="F1123" t="inlineStr">
        <is>
          <t>In House Natuf</t>
        </is>
      </c>
      <c r="G1123" t="inlineStr">
        <is>
          <t>Details Shared</t>
        </is>
      </c>
      <c r="H1123" s="39" t="str">
        <f>IF(ISNUMBER(MATCH(G1123,QualityStatuses,0)),"Quality Lead","Non-Quality Lead")</f>
        <v>Quality Lead</v>
      </c>
      <c r="I1123" t="inlineStr">
        <is>
          <t>2026-10</t>
        </is>
      </c>
      <c r="J1123" t="inlineStr">
        <is>
          <t>Wk of 2026-10-19</t>
        </is>
      </c>
      <c r="K1123" t="inlineStr">
        <is>
          <t>Tejaswini Tarigopula</t>
        </is>
      </c>
      <c r="L1123" t="inlineStr">
        <is>
          <t>Facebook</t>
        </is>
      </c>
      <c r="M1123" t="inlineStr">
        <is>
          <t>Direct (campaign tagged in CRM)</t>
        </is>
      </c>
      <c r="N1123" t="inlineStr">
        <is>
          <t>6ad999d945047c5b75601dfa</t>
        </is>
      </c>
      <c r="O1123" t="n">
        <v>1</v>
      </c>
      <c r="P1123" s="40">
        <f>IF(A1123="Lead",IF(ISNUMBER(MATCH(G1123,QualityStatuses,0)),1,0),0)</f>
        <v>1</v>
      </c>
      <c r="Q1123" s="40">
        <f>IF(A1123="Lead",IF(G1123="New Lead",0,1),0)</f>
        <v>1</v>
      </c>
      <c r="R1123" s="40">
        <f>IF(A1123="Lead",IF(G1123="Lost",1,0),0)</f>
        <v>0</v>
      </c>
      <c r="S1123" t="n">
        <v>2</v>
      </c>
      <c r="T1123" t="n">
        <v>1</v>
      </c>
      <c r="U1123" t="n">
        <v>0</v>
      </c>
      <c r="V1123" t="n">
        <v>0</v>
      </c>
      <c r="W1123" t="n">
        <v>0</v>
      </c>
      <c r="X1123" t="n">
        <v>0</v>
      </c>
      <c r="Y1123">
        <f>IF(AND(A1123="Lead",COUNTIF(MetaCamps,C1123)&gt;0),1,0)</f>
        <v>0</v>
      </c>
      <c r="Z1123">
        <f>IF(Y1123=1,P1123,0)</f>
        <v>0</v>
      </c>
    </row>
    <row r="1124">
      <c r="A1124" t="inlineStr">
        <is>
          <t>Lead</t>
        </is>
      </c>
      <c r="B1124" s="39" t="str">
        <f>IFERROR(INDEX(CampTypes,MATCH(C1124,CampList,0)),"Unattributed")</f>
        <v>Old</v>
      </c>
      <c r="C1124" t="inlineStr">
        <is>
          <t>E_Karan_Natuf_All_07072026</t>
        </is>
      </c>
      <c r="D1124" t="inlineStr">
        <is>
          <t>E_Karan_Natuf_Sign_07072026_Adset3</t>
        </is>
      </c>
      <c r="E1124" t="inlineStr">
        <is>
          <t>E_Karan_Natuf_Sign_07072026_Adset2_Ad1</t>
        </is>
      </c>
      <c r="F1124" t="inlineStr">
        <is>
          <t>Natuf</t>
        </is>
      </c>
      <c r="G1124" t="inlineStr">
        <is>
          <t>Lost</t>
        </is>
      </c>
      <c r="H1124" s="39" t="str">
        <f>IF(ISNUMBER(MATCH(G1124,QualityStatuses,0)),"Quality Lead","Non-Quality Lead")</f>
        <v>Non-Quality Lead</v>
      </c>
      <c r="I1124" t="inlineStr">
        <is>
          <t>2026-10</t>
        </is>
      </c>
      <c r="J1124" t="inlineStr">
        <is>
          <t>Wk of 2026-10-19</t>
        </is>
      </c>
      <c r="K1124" t="inlineStr">
        <is>
          <t>Tejaswini Tarigopula</t>
        </is>
      </c>
      <c r="L1124" t="inlineStr">
        <is>
          <t>Facebook</t>
        </is>
      </c>
      <c r="M1124" t="inlineStr">
        <is>
          <t>Direct (campaign tagged in CRM)</t>
        </is>
      </c>
      <c r="N1124" t="inlineStr">
        <is>
          <t>6ad99428fbf7aeb97069d87c</t>
        </is>
      </c>
      <c r="O1124" t="n">
        <v>1</v>
      </c>
      <c r="P1124" s="40">
        <f>IF(A1124="Lead",IF(ISNUMBER(MATCH(G1124,QualityStatuses,0)),1,0),0)</f>
        <v>0</v>
      </c>
      <c r="Q1124" s="40">
        <f>IF(A1124="Lead",IF(G1124="New Lead",0,1),0)</f>
        <v>1</v>
      </c>
      <c r="R1124" s="40">
        <f>IF(A1124="Lead",IF(G1124="Lost",1,0),0)</f>
        <v>1</v>
      </c>
      <c r="S1124" t="n">
        <v>3</v>
      </c>
      <c r="T1124" t="n">
        <v>2</v>
      </c>
      <c r="U1124" t="n">
        <v>0</v>
      </c>
      <c r="V1124" t="n">
        <v>0</v>
      </c>
      <c r="W1124" t="n">
        <v>0</v>
      </c>
      <c r="X1124" t="n">
        <v>0</v>
      </c>
      <c r="Y1124">
        <f>IF(AND(A1124="Lead",COUNTIF(MetaCamps,C1124)&gt;0),1,0)</f>
        <v>1</v>
      </c>
      <c r="Z1124">
        <f>IF(Y1124=1,P1124,0)</f>
        <v>0</v>
      </c>
    </row>
    <row r="1125">
      <c r="A1125" t="inlineStr">
        <is>
          <t>Lead</t>
        </is>
      </c>
      <c r="B1125" s="39" t="str">
        <f>IFERROR(INDEX(CampTypes,MATCH(C1125,CampList,0)),"Unattributed")</f>
        <v>Old</v>
      </c>
      <c r="C1125" t="inlineStr">
        <is>
          <t>natuf_Kiosk_14072026_Hindi</t>
        </is>
      </c>
      <c r="D1125" t="inlineStr">
        <is>
          <t>natuf_Kiosk_14072026_Highest-converting industries</t>
        </is>
      </c>
      <c r="E1125" t="inlineStr">
        <is>
          <t>natuf_Kiosk_14072026_ad set_ad1</t>
        </is>
      </c>
      <c r="F1125" t="inlineStr">
        <is>
          <t>Natuf</t>
        </is>
      </c>
      <c r="G1125" t="inlineStr">
        <is>
          <t>Attempt 1</t>
        </is>
      </c>
      <c r="H1125" s="39" t="str">
        <f>IF(ISNUMBER(MATCH(G1125,QualityStatuses,0)),"Quality Lead","Non-Quality Lead")</f>
        <v>Non-Quality Lead</v>
      </c>
      <c r="I1125" t="inlineStr">
        <is>
          <t>2026-10</t>
        </is>
      </c>
      <c r="J1125" t="inlineStr">
        <is>
          <t>Wk of 2026-10-19</t>
        </is>
      </c>
      <c r="K1125" t="inlineStr">
        <is>
          <t>Omkar Navge</t>
        </is>
      </c>
      <c r="L1125" t="inlineStr">
        <is>
          <t>Facebook</t>
        </is>
      </c>
      <c r="M1125" t="inlineStr">
        <is>
          <t>Direct (campaign tagged in CRM)</t>
        </is>
      </c>
      <c r="N1125" t="inlineStr">
        <is>
          <t>6ad992988bcee229798cfed7</t>
        </is>
      </c>
      <c r="O1125" t="n">
        <v>1</v>
      </c>
      <c r="P1125" s="40">
        <f>IF(A1125="Lead",IF(ISNUMBER(MATCH(G1125,QualityStatuses,0)),1,0),0)</f>
        <v>0</v>
      </c>
      <c r="Q1125" s="40">
        <f>IF(A1125="Lead",IF(G1125="New Lead",0,1),0)</f>
        <v>1</v>
      </c>
      <c r="R1125" s="40">
        <f>IF(A1125="Lead",IF(G1125="Lost",1,0),0)</f>
        <v>0</v>
      </c>
      <c r="S1125" t="n">
        <v>2</v>
      </c>
      <c r="T1125" t="n">
        <v>3</v>
      </c>
      <c r="U1125" t="n">
        <v>0</v>
      </c>
      <c r="V1125" t="n">
        <v>0</v>
      </c>
      <c r="W1125" t="n">
        <v>0</v>
      </c>
      <c r="X1125" t="n">
        <v>0</v>
      </c>
      <c r="Y1125">
        <f>IF(AND(A1125="Lead",COUNTIF(MetaCamps,C1125)&gt;0),1,0)</f>
        <v>1</v>
      </c>
      <c r="Z1125">
        <f>IF(Y1125=1,P1125,0)</f>
        <v>0</v>
      </c>
    </row>
    <row r="1126">
      <c r="A1126" t="inlineStr">
        <is>
          <t>Lead</t>
        </is>
      </c>
      <c r="B1126" s="39" t="str">
        <f>IFERROR(INDEX(CampTypes,MATCH(C1126,CampList,0)),"Unattributed")</f>
        <v>New</v>
      </c>
      <c r="C1126" t="inlineStr">
        <is>
          <t>EBG - In House | ABO | Natuf | Leads | Unit Franchise | India | Oct26 | V1</t>
        </is>
      </c>
      <c r="D1126" t="inlineStr">
        <is>
          <t>Natuf | LAL 1% | India | Jul26 | V1</t>
        </is>
      </c>
      <c r="E1126" t="inlineStr">
        <is>
          <t>Natuf | Reel | Brand Ambassador | Heard Of Owning A Cafe | V1</t>
        </is>
      </c>
      <c r="F1126" t="inlineStr">
        <is>
          <t>In House Natuf</t>
        </is>
      </c>
      <c r="G1126" t="inlineStr">
        <is>
          <t>Attempt 1</t>
        </is>
      </c>
      <c r="H1126" s="39" t="str">
        <f>IF(ISNUMBER(MATCH(G1126,QualityStatuses,0)),"Quality Lead","Non-Quality Lead")</f>
        <v>Non-Quality Lead</v>
      </c>
      <c r="I1126" t="inlineStr">
        <is>
          <t>2026-10</t>
        </is>
      </c>
      <c r="J1126" t="inlineStr">
        <is>
          <t>Wk of 2026-10-19</t>
        </is>
      </c>
      <c r="K1126" t="inlineStr">
        <is>
          <t>Tejaswini Tarigopula</t>
        </is>
      </c>
      <c r="L1126" t="inlineStr">
        <is>
          <t>Facebook</t>
        </is>
      </c>
      <c r="M1126" t="inlineStr">
        <is>
          <t>Direct (campaign tagged in CRM)</t>
        </is>
      </c>
      <c r="N1126" t="inlineStr">
        <is>
          <t>6ad9921dab82c8687b8d9ec4</t>
        </is>
      </c>
      <c r="O1126" t="n">
        <v>1</v>
      </c>
      <c r="P1126" s="40">
        <f>IF(A1126="Lead",IF(ISNUMBER(MATCH(G1126,QualityStatuses,0)),1,0),0)</f>
        <v>0</v>
      </c>
      <c r="Q1126" s="40">
        <f>IF(A1126="Lead",IF(G1126="New Lead",0,1),0)</f>
        <v>1</v>
      </c>
      <c r="R1126" s="40">
        <f>IF(A1126="Lead",IF(G1126="Lost",1,0),0)</f>
        <v>0</v>
      </c>
      <c r="S1126" t="n">
        <v>1</v>
      </c>
      <c r="T1126" t="n">
        <v>0</v>
      </c>
      <c r="U1126" t="n">
        <v>0</v>
      </c>
      <c r="V1126" t="n">
        <v>0</v>
      </c>
      <c r="W1126" t="n">
        <v>0</v>
      </c>
      <c r="X1126" t="n">
        <v>0</v>
      </c>
      <c r="Y1126">
        <f>IF(AND(A1126="Lead",COUNTIF(MetaCamps,C1126)&gt;0),1,0)</f>
        <v>0</v>
      </c>
      <c r="Z1126">
        <f>IF(Y1126=1,P1126,0)</f>
        <v>0</v>
      </c>
    </row>
    <row r="1127">
      <c r="A1127" t="inlineStr">
        <is>
          <t>Lead</t>
        </is>
      </c>
      <c r="B1127" s="39" t="str">
        <f>IFERROR(INDEX(CampTypes,MATCH(C1127,CampList,0)),"Unattributed")</f>
        <v>Old</v>
      </c>
      <c r="C1127" t="inlineStr">
        <is>
          <t>natuf_Kiosk_14072026_Hindi</t>
        </is>
      </c>
      <c r="D1127" t="inlineStr">
        <is>
          <t>natuf_Kiosk_09102026</t>
        </is>
      </c>
      <c r="E1127" t="inlineStr">
        <is>
          <t>natuf_Kiosk_14072026_ad set_ad1</t>
        </is>
      </c>
      <c r="F1127" t="inlineStr">
        <is>
          <t>Natuf</t>
        </is>
      </c>
      <c r="G1127" t="inlineStr">
        <is>
          <t>Connected</t>
        </is>
      </c>
      <c r="H1127" s="39" t="str">
        <f>IF(ISNUMBER(MATCH(G1127,QualityStatuses,0)),"Quality Lead","Non-Quality Lead")</f>
        <v>Non-Quality Lead</v>
      </c>
      <c r="I1127" t="inlineStr">
        <is>
          <t>2026-10</t>
        </is>
      </c>
      <c r="J1127" t="inlineStr">
        <is>
          <t>Wk of 2026-10-19</t>
        </is>
      </c>
      <c r="K1127" t="inlineStr">
        <is>
          <t>Tejaswini Tarigopula</t>
        </is>
      </c>
      <c r="L1127" t="inlineStr">
        <is>
          <t>Facebook</t>
        </is>
      </c>
      <c r="M1127" t="inlineStr">
        <is>
          <t>Direct (campaign tagged in CRM)</t>
        </is>
      </c>
      <c r="N1127" t="inlineStr">
        <is>
          <t>6ad9908e970d5758473a3be5</t>
        </is>
      </c>
      <c r="O1127" t="n">
        <v>1</v>
      </c>
      <c r="P1127" s="40">
        <f>IF(A1127="Lead",IF(ISNUMBER(MATCH(G1127,QualityStatuses,0)),1,0),0)</f>
        <v>0</v>
      </c>
      <c r="Q1127" s="40">
        <f>IF(A1127="Lead",IF(G1127="New Lead",0,1),0)</f>
        <v>1</v>
      </c>
      <c r="R1127" s="40">
        <f>IF(A1127="Lead",IF(G1127="Lost",1,0),0)</f>
        <v>0</v>
      </c>
      <c r="S1127" t="n">
        <v>1</v>
      </c>
      <c r="T1127" t="n">
        <v>1</v>
      </c>
      <c r="U1127" t="n">
        <v>0</v>
      </c>
      <c r="V1127" t="n">
        <v>0</v>
      </c>
      <c r="W1127" t="n">
        <v>0</v>
      </c>
      <c r="X1127" t="n">
        <v>0</v>
      </c>
      <c r="Y1127">
        <f>IF(AND(A1127="Lead",COUNTIF(MetaCamps,C1127)&gt;0),1,0)</f>
        <v>1</v>
      </c>
      <c r="Z1127">
        <f>IF(Y1127=1,P1127,0)</f>
        <v>0</v>
      </c>
    </row>
    <row r="1128">
      <c r="A1128" t="inlineStr">
        <is>
          <t>Lead</t>
        </is>
      </c>
      <c r="B1128" s="39" t="str">
        <f>IFERROR(INDEX(CampTypes,MATCH(C1128,CampList,0)),"Unattributed")</f>
        <v>Old</v>
      </c>
      <c r="C1128" t="inlineStr">
        <is>
          <t>E_Karan_Natuf_All_07072026</t>
        </is>
      </c>
      <c r="D1128" t="inlineStr">
        <is>
          <t>E_Karan_Natuf_Sign_07072026_Adset3</t>
        </is>
      </c>
      <c r="E1128" t="inlineStr">
        <is>
          <t>E_Karan_Natuf_Sign_07072026_Adset2_Ad1</t>
        </is>
      </c>
      <c r="F1128" t="inlineStr">
        <is>
          <t>Natuf</t>
        </is>
      </c>
      <c r="G1128" t="inlineStr">
        <is>
          <t>Attempt 1</t>
        </is>
      </c>
      <c r="H1128" s="39" t="str">
        <f>IF(ISNUMBER(MATCH(G1128,QualityStatuses,0)),"Quality Lead","Non-Quality Lead")</f>
        <v>Non-Quality Lead</v>
      </c>
      <c r="I1128" t="inlineStr">
        <is>
          <t>2026-10</t>
        </is>
      </c>
      <c r="J1128" t="inlineStr">
        <is>
          <t>Wk of 2026-10-19</t>
        </is>
      </c>
      <c r="K1128" t="inlineStr">
        <is>
          <t>Omkar Navge</t>
        </is>
      </c>
      <c r="L1128" t="inlineStr">
        <is>
          <t>Facebook</t>
        </is>
      </c>
      <c r="M1128" t="inlineStr">
        <is>
          <t>Direct (campaign tagged in CRM)</t>
        </is>
      </c>
      <c r="N1128" t="inlineStr">
        <is>
          <t>6ad98e2be5625d705d72f1a5</t>
        </is>
      </c>
      <c r="O1128" t="n">
        <v>1</v>
      </c>
      <c r="P1128" s="40">
        <f>IF(A1128="Lead",IF(ISNUMBER(MATCH(G1128,QualityStatuses,0)),1,0),0)</f>
        <v>0</v>
      </c>
      <c r="Q1128" s="40">
        <f>IF(A1128="Lead",IF(G1128="New Lead",0,1),0)</f>
        <v>1</v>
      </c>
      <c r="R1128" s="40">
        <f>IF(A1128="Lead",IF(G1128="Lost",1,0),0)</f>
        <v>0</v>
      </c>
      <c r="S1128" t="n">
        <v>1</v>
      </c>
      <c r="T1128" t="n">
        <v>0</v>
      </c>
      <c r="U1128" t="n">
        <v>0</v>
      </c>
      <c r="V1128" t="n">
        <v>0</v>
      </c>
      <c r="W1128" t="n">
        <v>0</v>
      </c>
      <c r="X1128" t="n">
        <v>0</v>
      </c>
      <c r="Y1128">
        <f>IF(AND(A1128="Lead",COUNTIF(MetaCamps,C1128)&gt;0),1,0)</f>
        <v>1</v>
      </c>
      <c r="Z1128">
        <f>IF(Y1128=1,P1128,0)</f>
        <v>0</v>
      </c>
    </row>
    <row r="1129">
      <c r="A1129" t="inlineStr">
        <is>
          <t>Lead</t>
        </is>
      </c>
      <c r="B1129" s="39" t="str">
        <f>IFERROR(INDEX(CampTypes,MATCH(C1129,CampList,0)),"Unattributed")</f>
        <v>New</v>
      </c>
      <c r="C1129" t="inlineStr">
        <is>
          <t>EBG - In House | ABO | Natuf | Leads | Unit Franchise | India | Oct26 | V1</t>
        </is>
      </c>
      <c r="D1129" t="inlineStr">
        <is>
          <t>Natuf | Broad | Tier1 + Growth Cities | Oct26 | V1</t>
        </is>
      </c>
      <c r="E1129" t="inlineStr">
        <is>
          <t>Natuf | Reel | Brand Ambassador | Heard Of Owning A Cafe | V1</t>
        </is>
      </c>
      <c r="F1129" t="inlineStr">
        <is>
          <t>In House Natuf</t>
        </is>
      </c>
      <c r="G1129" t="inlineStr">
        <is>
          <t>Connected</t>
        </is>
      </c>
      <c r="H1129" s="39" t="str">
        <f>IF(ISNUMBER(MATCH(G1129,QualityStatuses,0)),"Quality Lead","Non-Quality Lead")</f>
        <v>Non-Quality Lead</v>
      </c>
      <c r="I1129" t="inlineStr">
        <is>
          <t>2026-10</t>
        </is>
      </c>
      <c r="J1129" t="inlineStr">
        <is>
          <t>Wk of 2026-10-19</t>
        </is>
      </c>
      <c r="K1129" t="inlineStr">
        <is>
          <t>Tejaswini Tarigopula</t>
        </is>
      </c>
      <c r="L1129" t="inlineStr">
        <is>
          <t>Facebook</t>
        </is>
      </c>
      <c r="M1129" t="inlineStr">
        <is>
          <t>Direct (campaign tagged in CRM)</t>
        </is>
      </c>
      <c r="N1129" t="inlineStr">
        <is>
          <t>6ad98d53e5625d705d72f0df</t>
        </is>
      </c>
      <c r="O1129" t="n">
        <v>1</v>
      </c>
      <c r="P1129" s="40">
        <f>IF(A1129="Lead",IF(ISNUMBER(MATCH(G1129,QualityStatuses,0)),1,0),0)</f>
        <v>0</v>
      </c>
      <c r="Q1129" s="40">
        <f>IF(A1129="Lead",IF(G1129="New Lead",0,1),0)</f>
        <v>1</v>
      </c>
      <c r="R1129" s="40">
        <f>IF(A1129="Lead",IF(G1129="Lost",1,0),0)</f>
        <v>0</v>
      </c>
      <c r="S1129" t="n">
        <v>1</v>
      </c>
      <c r="T1129" t="n">
        <v>1</v>
      </c>
      <c r="U1129" t="n">
        <v>0</v>
      </c>
      <c r="V1129" t="n">
        <v>0</v>
      </c>
      <c r="W1129" t="n">
        <v>0</v>
      </c>
      <c r="X1129" t="n">
        <v>0</v>
      </c>
      <c r="Y1129">
        <f>IF(AND(A1129="Lead",COUNTIF(MetaCamps,C1129)&gt;0),1,0)</f>
        <v>0</v>
      </c>
      <c r="Z1129">
        <f>IF(Y1129=1,P1129,0)</f>
        <v>0</v>
      </c>
    </row>
    <row r="1130">
      <c r="A1130" t="inlineStr">
        <is>
          <t>Lead</t>
        </is>
      </c>
      <c r="B1130" s="39" t="str">
        <f>IFERROR(INDEX(CampTypes,MATCH(C1130,CampList,0)),"Unattributed")</f>
        <v>New</v>
      </c>
      <c r="C1130" t="inlineStr">
        <is>
          <t>EBG - In House | ABO | Natuf | Leads | Unit Franchise | India | Oct26 | V1</t>
        </is>
      </c>
      <c r="D1130" t="inlineStr">
        <is>
          <t>Natuf | Investors | Tier1 + Growth Cities | Oct26 | V1</t>
        </is>
      </c>
      <c r="E1130" t="inlineStr">
        <is>
          <t>Natuf | Reel | Brand Ambassador | Heard Of Owning A Cafe | V1</t>
        </is>
      </c>
      <c r="F1130" t="inlineStr">
        <is>
          <t>In House Natuf</t>
        </is>
      </c>
      <c r="G1130" t="inlineStr">
        <is>
          <t>Lost</t>
        </is>
      </c>
      <c r="H1130" s="39" t="str">
        <f>IF(ISNUMBER(MATCH(G1130,QualityStatuses,0)),"Quality Lead","Non-Quality Lead")</f>
        <v>Non-Quality Lead</v>
      </c>
      <c r="I1130" t="inlineStr">
        <is>
          <t>2026-10</t>
        </is>
      </c>
      <c r="J1130" t="inlineStr">
        <is>
          <t>Wk of 2026-10-19</t>
        </is>
      </c>
      <c r="K1130" t="inlineStr">
        <is>
          <t>Tejaswini Tarigopula</t>
        </is>
      </c>
      <c r="L1130" t="inlineStr">
        <is>
          <t>Facebook</t>
        </is>
      </c>
      <c r="M1130" t="inlineStr">
        <is>
          <t>Direct (campaign tagged in CRM)</t>
        </is>
      </c>
      <c r="N1130" t="inlineStr">
        <is>
          <t>6ad98948152e46cbae329283</t>
        </is>
      </c>
      <c r="O1130" t="n">
        <v>1</v>
      </c>
      <c r="P1130" s="40">
        <f>IF(A1130="Lead",IF(ISNUMBER(MATCH(G1130,QualityStatuses,0)),1,0),0)</f>
        <v>0</v>
      </c>
      <c r="Q1130" s="40">
        <f>IF(A1130="Lead",IF(G1130="New Lead",0,1),0)</f>
        <v>1</v>
      </c>
      <c r="R1130" s="40">
        <f>IF(A1130="Lead",IF(G1130="Lost",1,0),0)</f>
        <v>1</v>
      </c>
      <c r="S1130" t="n">
        <v>1</v>
      </c>
      <c r="T1130" t="n">
        <v>1</v>
      </c>
      <c r="U1130" t="n">
        <v>0</v>
      </c>
      <c r="V1130" t="n">
        <v>0</v>
      </c>
      <c r="W1130" t="n">
        <v>0</v>
      </c>
      <c r="X1130" t="n">
        <v>0</v>
      </c>
      <c r="Y1130">
        <f>IF(AND(A1130="Lead",COUNTIF(MetaCamps,C1130)&gt;0),1,0)</f>
        <v>0</v>
      </c>
      <c r="Z1130">
        <f>IF(Y1130=1,P1130,0)</f>
        <v>0</v>
      </c>
    </row>
    <row r="1131">
      <c r="A1131" t="inlineStr">
        <is>
          <t>Lead</t>
        </is>
      </c>
      <c r="B1131" s="39" t="str">
        <f>IFERROR(INDEX(CampTypes,MATCH(C1131,CampList,0)),"Unattributed")</f>
        <v>New</v>
      </c>
      <c r="C1131" t="inlineStr">
        <is>
          <t>EBG - In House | ABO | Natuf | Leads | Unit Franchise | India | Oct26 | V1</t>
        </is>
      </c>
      <c r="D1131" t="inlineStr">
        <is>
          <t>Natuf | LAL 1% | India | Jul26 | V1</t>
        </is>
      </c>
      <c r="E1131" t="inlineStr">
        <is>
          <t>Natuf | Reel | Brand Ambassador | Heard Of Owning A Cafe | V1</t>
        </is>
      </c>
      <c r="F1131" t="inlineStr">
        <is>
          <t>In House Natuf</t>
        </is>
      </c>
      <c r="G1131" t="inlineStr">
        <is>
          <t>Attempt 1</t>
        </is>
      </c>
      <c r="H1131" s="39" t="str">
        <f>IF(ISNUMBER(MATCH(G1131,QualityStatuses,0)),"Quality Lead","Non-Quality Lead")</f>
        <v>Non-Quality Lead</v>
      </c>
      <c r="I1131" t="inlineStr">
        <is>
          <t>2026-10</t>
        </is>
      </c>
      <c r="J1131" t="inlineStr">
        <is>
          <t>Wk of 2026-10-19</t>
        </is>
      </c>
      <c r="K1131" t="inlineStr">
        <is>
          <t>Tejaswini Tarigopula</t>
        </is>
      </c>
      <c r="L1131" t="inlineStr">
        <is>
          <t>Facebook</t>
        </is>
      </c>
      <c r="M1131" t="inlineStr">
        <is>
          <t>Direct (campaign tagged in CRM)</t>
        </is>
      </c>
      <c r="N1131" t="inlineStr">
        <is>
          <t>6ad988f57e519ffa03847fe8</t>
        </is>
      </c>
      <c r="O1131" t="n">
        <v>1</v>
      </c>
      <c r="P1131" s="40">
        <f>IF(A1131="Lead",IF(ISNUMBER(MATCH(G1131,QualityStatuses,0)),1,0),0)</f>
        <v>0</v>
      </c>
      <c r="Q1131" s="40">
        <f>IF(A1131="Lead",IF(G1131="New Lead",0,1),0)</f>
        <v>1</v>
      </c>
      <c r="R1131" s="40">
        <f>IF(A1131="Lead",IF(G1131="Lost",1,0),0)</f>
        <v>0</v>
      </c>
      <c r="S1131" t="n">
        <v>1</v>
      </c>
      <c r="T1131" t="n">
        <v>0</v>
      </c>
      <c r="U1131" t="n">
        <v>0</v>
      </c>
      <c r="V1131" t="n">
        <v>0</v>
      </c>
      <c r="W1131" t="n">
        <v>0</v>
      </c>
      <c r="X1131" t="n">
        <v>0</v>
      </c>
      <c r="Y1131">
        <f>IF(AND(A1131="Lead",COUNTIF(MetaCamps,C1131)&gt;0),1,0)</f>
        <v>0</v>
      </c>
      <c r="Z1131">
        <f>IF(Y1131=1,P1131,0)</f>
        <v>0</v>
      </c>
    </row>
    <row r="1132">
      <c r="A1132" t="inlineStr">
        <is>
          <t>Lead</t>
        </is>
      </c>
      <c r="B1132" s="39" t="str">
        <f>IFERROR(INDEX(CampTypes,MATCH(C1132,CampList,0)),"Unattributed")</f>
        <v>New</v>
      </c>
      <c r="C1132" t="inlineStr">
        <is>
          <t>EBG - In House | ABO | Natuf | Leads | Unit Franchise | India | Oct26 | V1</t>
        </is>
      </c>
      <c r="D1132" t="inlineStr">
        <is>
          <t>Natuf | Business Owners | Tier1 + Growth Cities | Oct26 | V1</t>
        </is>
      </c>
      <c r="E1132" t="inlineStr">
        <is>
          <t>Natuf | Reel | Brand Ambassador | Heard Of Owning A Cafe | V1</t>
        </is>
      </c>
      <c r="F1132" t="inlineStr">
        <is>
          <t>In House Natuf</t>
        </is>
      </c>
      <c r="G1132" t="inlineStr">
        <is>
          <t>Details Shared</t>
        </is>
      </c>
      <c r="H1132" s="39" t="str">
        <f>IF(ISNUMBER(MATCH(G1132,QualityStatuses,0)),"Quality Lead","Non-Quality Lead")</f>
        <v>Quality Lead</v>
      </c>
      <c r="I1132" t="inlineStr">
        <is>
          <t>2026-10</t>
        </is>
      </c>
      <c r="J1132" t="inlineStr">
        <is>
          <t>Wk of 2026-10-19</t>
        </is>
      </c>
      <c r="K1132" t="inlineStr">
        <is>
          <t>Tejaswini Tarigopula</t>
        </is>
      </c>
      <c r="L1132" t="inlineStr">
        <is>
          <t>Facebook</t>
        </is>
      </c>
      <c r="M1132" t="inlineStr">
        <is>
          <t>Direct (campaign tagged in CRM)</t>
        </is>
      </c>
      <c r="N1132" t="inlineStr">
        <is>
          <t>6ad984f5db7603097bf1bde8</t>
        </is>
      </c>
      <c r="O1132" t="n">
        <v>1</v>
      </c>
      <c r="P1132" s="40">
        <f>IF(A1132="Lead",IF(ISNUMBER(MATCH(G1132,QualityStatuses,0)),1,0),0)</f>
        <v>1</v>
      </c>
      <c r="Q1132" s="40">
        <f>IF(A1132="Lead",IF(G1132="New Lead",0,1),0)</f>
        <v>1</v>
      </c>
      <c r="R1132" s="40">
        <f>IF(A1132="Lead",IF(G1132="Lost",1,0),0)</f>
        <v>0</v>
      </c>
      <c r="S1132" t="n">
        <v>7</v>
      </c>
      <c r="T1132" t="n">
        <v>4</v>
      </c>
      <c r="U1132" t="n">
        <v>0</v>
      </c>
      <c r="V1132" t="n">
        <v>0</v>
      </c>
      <c r="W1132" t="n">
        <v>0</v>
      </c>
      <c r="X1132" t="n">
        <v>0</v>
      </c>
      <c r="Y1132">
        <f>IF(AND(A1132="Lead",COUNTIF(MetaCamps,C1132)&gt;0),1,0)</f>
        <v>0</v>
      </c>
      <c r="Z1132">
        <f>IF(Y1132=1,P1132,0)</f>
        <v>0</v>
      </c>
    </row>
    <row r="1133">
      <c r="A1133" t="inlineStr">
        <is>
          <t>Lead</t>
        </is>
      </c>
      <c r="B1133" s="39" t="str">
        <f>IFERROR(INDEX(CampTypes,MATCH(C1133,CampList,0)),"Unattributed")</f>
        <v>New</v>
      </c>
      <c r="C1133" t="inlineStr">
        <is>
          <t>EBG - In House | ABO | Natuf | Leads | Master Franchise | India | Oct26 | V1</t>
        </is>
      </c>
      <c r="D1133" t="inlineStr">
        <is>
          <t>Natuf | Investors | Tier1 + Growth Cities | Oct26 | V1</t>
        </is>
      </c>
      <c r="E1133" t="inlineStr">
        <is>
          <t>Natuf | Static | Become A Levantine Food | V1</t>
        </is>
      </c>
      <c r="F1133" t="inlineStr">
        <is>
          <t>Natuf_MF</t>
        </is>
      </c>
      <c r="G1133" t="inlineStr">
        <is>
          <t>Attempt 2</t>
        </is>
      </c>
      <c r="H1133" s="39" t="str">
        <f>IF(ISNUMBER(MATCH(G1133,QualityStatuses,0)),"Quality Lead","Non-Quality Lead")</f>
        <v>Non-Quality Lead</v>
      </c>
      <c r="I1133" t="inlineStr">
        <is>
          <t>2026-10</t>
        </is>
      </c>
      <c r="J1133" t="inlineStr">
        <is>
          <t>Wk of 2026-10-19</t>
        </is>
      </c>
      <c r="K1133" t="inlineStr">
        <is>
          <t>Tejaswini Tarigopula</t>
        </is>
      </c>
      <c r="L1133" t="inlineStr">
        <is>
          <t>Facebook</t>
        </is>
      </c>
      <c r="M1133" t="inlineStr">
        <is>
          <t>Direct (campaign tagged in CRM)</t>
        </is>
      </c>
      <c r="N1133" t="inlineStr">
        <is>
          <t>6ad984b3b49e87d168c2fb75</t>
        </is>
      </c>
      <c r="O1133" t="n">
        <v>1</v>
      </c>
      <c r="P1133" s="40">
        <f>IF(A1133="Lead",IF(ISNUMBER(MATCH(G1133,QualityStatuses,0)),1,0),0)</f>
        <v>0</v>
      </c>
      <c r="Q1133" s="40">
        <f>IF(A1133="Lead",IF(G1133="New Lead",0,1),0)</f>
        <v>1</v>
      </c>
      <c r="R1133" s="40">
        <f>IF(A1133="Lead",IF(G1133="Lost",1,0),0)</f>
        <v>0</v>
      </c>
      <c r="S1133" t="n">
        <v>2</v>
      </c>
      <c r="T1133" t="n">
        <v>0</v>
      </c>
      <c r="U1133" t="n">
        <v>0</v>
      </c>
      <c r="V1133" t="n">
        <v>0</v>
      </c>
      <c r="W1133" t="n">
        <v>0</v>
      </c>
      <c r="X1133" t="n">
        <v>0</v>
      </c>
      <c r="Y1133">
        <f>IF(AND(A1133="Lead",COUNTIF(MetaCamps,C1133)&gt;0),1,0)</f>
        <v>0</v>
      </c>
      <c r="Z1133">
        <f>IF(Y1133=1,P1133,0)</f>
        <v>0</v>
      </c>
    </row>
    <row r="1134">
      <c r="A1134" t="inlineStr">
        <is>
          <t>Lead</t>
        </is>
      </c>
      <c r="B1134" s="39" t="str">
        <f>IFERROR(INDEX(CampTypes,MATCH(C1134,CampList,0)),"Unattributed")</f>
        <v>New</v>
      </c>
      <c r="C1134" t="inlineStr">
        <is>
          <t>EBG - In House | ABO | Natuf | Leads | Unit Franchise | India | Oct26 | V1</t>
        </is>
      </c>
      <c r="D1134" t="inlineStr">
        <is>
          <t>Natuf | LAL 1% | India | Jul26 | V1</t>
        </is>
      </c>
      <c r="E1134" t="inlineStr">
        <is>
          <t>Natuf | Reel | Brand Ambassador | Heard Of Owning A Cafe | V1</t>
        </is>
      </c>
      <c r="F1134" t="inlineStr">
        <is>
          <t>In House Natuf</t>
        </is>
      </c>
      <c r="G1134" t="inlineStr">
        <is>
          <t>Attempt 1</t>
        </is>
      </c>
      <c r="H1134" s="39" t="str">
        <f>IF(ISNUMBER(MATCH(G1134,QualityStatuses,0)),"Quality Lead","Non-Quality Lead")</f>
        <v>Non-Quality Lead</v>
      </c>
      <c r="I1134" t="inlineStr">
        <is>
          <t>2026-10</t>
        </is>
      </c>
      <c r="J1134" t="inlineStr">
        <is>
          <t>Wk of 2026-10-19</t>
        </is>
      </c>
      <c r="K1134" t="inlineStr">
        <is>
          <t>Tejaswini Tarigopula</t>
        </is>
      </c>
      <c r="L1134" t="inlineStr">
        <is>
          <t>Facebook</t>
        </is>
      </c>
      <c r="M1134" t="inlineStr">
        <is>
          <t>Direct (campaign tagged in CRM)</t>
        </is>
      </c>
      <c r="N1134" t="inlineStr">
        <is>
          <t>6ad9811559e9021b495d880b</t>
        </is>
      </c>
      <c r="O1134" t="n">
        <v>1</v>
      </c>
      <c r="P1134" s="40">
        <f>IF(A1134="Lead",IF(ISNUMBER(MATCH(G1134,QualityStatuses,0)),1,0),0)</f>
        <v>0</v>
      </c>
      <c r="Q1134" s="40">
        <f>IF(A1134="Lead",IF(G1134="New Lead",0,1),0)</f>
        <v>1</v>
      </c>
      <c r="R1134" s="40">
        <f>IF(A1134="Lead",IF(G1134="Lost",1,0),0)</f>
        <v>0</v>
      </c>
      <c r="S1134" t="n">
        <v>1</v>
      </c>
      <c r="T1134" t="n">
        <v>0</v>
      </c>
      <c r="U1134" t="n">
        <v>0</v>
      </c>
      <c r="V1134" t="n">
        <v>0</v>
      </c>
      <c r="W1134" t="n">
        <v>0</v>
      </c>
      <c r="X1134" t="n">
        <v>0</v>
      </c>
      <c r="Y1134">
        <f>IF(AND(A1134="Lead",COUNTIF(MetaCamps,C1134)&gt;0),1,0)</f>
        <v>0</v>
      </c>
      <c r="Z1134">
        <f>IF(Y1134=1,P1134,0)</f>
        <v>0</v>
      </c>
    </row>
    <row r="1135">
      <c r="A1135" t="inlineStr">
        <is>
          <t>Lead</t>
        </is>
      </c>
      <c r="B1135" s="39" t="str">
        <f>IFERROR(INDEX(CampTypes,MATCH(C1135,CampList,0)),"Unattributed")</f>
        <v>New</v>
      </c>
      <c r="C1135" t="inlineStr">
        <is>
          <t>EBG - In House | ABO | Natuf | Leads | Master Franchise | India | Oct26 | V1</t>
        </is>
      </c>
      <c r="D1135" t="inlineStr">
        <is>
          <t>Natuf | Investors | Tier1 + Growth Cities | Oct26 | V1</t>
        </is>
      </c>
      <c r="E1135" t="inlineStr">
        <is>
          <t>Natuf | Static | Become A Levantine Food | V1</t>
        </is>
      </c>
      <c r="F1135" t="inlineStr">
        <is>
          <t>Natuf_MF</t>
        </is>
      </c>
      <c r="G1135" t="inlineStr">
        <is>
          <t>Lost</t>
        </is>
      </c>
      <c r="H1135" s="39" t="str">
        <f>IF(ISNUMBER(MATCH(G1135,QualityStatuses,0)),"Quality Lead","Non-Quality Lead")</f>
        <v>Non-Quality Lead</v>
      </c>
      <c r="I1135" t="inlineStr">
        <is>
          <t>2026-10</t>
        </is>
      </c>
      <c r="J1135" t="inlineStr">
        <is>
          <t>Wk of 2026-10-19</t>
        </is>
      </c>
      <c r="K1135" t="inlineStr">
        <is>
          <t>Tejaswini Tarigopula</t>
        </is>
      </c>
      <c r="L1135" t="inlineStr">
        <is>
          <t>Facebook</t>
        </is>
      </c>
      <c r="M1135" t="inlineStr">
        <is>
          <t>Direct (campaign tagged in CRM)</t>
        </is>
      </c>
      <c r="N1135" t="inlineStr">
        <is>
          <t>6ad980a569af0e04bc59cde6</t>
        </is>
      </c>
      <c r="O1135" t="n">
        <v>1</v>
      </c>
      <c r="P1135" s="40">
        <f>IF(A1135="Lead",IF(ISNUMBER(MATCH(G1135,QualityStatuses,0)),1,0),0)</f>
        <v>0</v>
      </c>
      <c r="Q1135" s="40">
        <f>IF(A1135="Lead",IF(G1135="New Lead",0,1),0)</f>
        <v>1</v>
      </c>
      <c r="R1135" s="40">
        <f>IF(A1135="Lead",IF(G1135="Lost",1,0),0)</f>
        <v>1</v>
      </c>
      <c r="S1135" t="n">
        <v>2</v>
      </c>
      <c r="T1135" t="n">
        <v>1</v>
      </c>
      <c r="U1135" t="n">
        <v>0</v>
      </c>
      <c r="V1135" t="n">
        <v>0</v>
      </c>
      <c r="W1135" t="n">
        <v>0</v>
      </c>
      <c r="X1135" t="n">
        <v>0</v>
      </c>
      <c r="Y1135">
        <f>IF(AND(A1135="Lead",COUNTIF(MetaCamps,C1135)&gt;0),1,0)</f>
        <v>0</v>
      </c>
      <c r="Z1135">
        <f>IF(Y1135=1,P1135,0)</f>
        <v>0</v>
      </c>
    </row>
    <row r="1136">
      <c r="A1136" t="inlineStr">
        <is>
          <t>Lead</t>
        </is>
      </c>
      <c r="B1136" s="39" t="str">
        <f>IFERROR(INDEX(CampTypes,MATCH(C1136,CampList,0)),"Unattributed")</f>
        <v>New</v>
      </c>
      <c r="C1136" t="inlineStr">
        <is>
          <t>EBG - In House | ABO | Natuf | Leads | Unit Franchise | India | Oct26 | V1</t>
        </is>
      </c>
      <c r="D1136" t="inlineStr">
        <is>
          <t>Natuf | LAL 1% | India | Jul26 | V1</t>
        </is>
      </c>
      <c r="E1136" t="inlineStr">
        <is>
          <t>Natuf | Reel | Brand Ambassador | Heard Of Owning A Cafe | V1</t>
        </is>
      </c>
      <c r="F1136" t="inlineStr">
        <is>
          <t>In House Natuf</t>
        </is>
      </c>
      <c r="G1136" t="inlineStr">
        <is>
          <t>Connected</t>
        </is>
      </c>
      <c r="H1136" s="39" t="str">
        <f>IF(ISNUMBER(MATCH(G1136,QualityStatuses,0)),"Quality Lead","Non-Quality Lead")</f>
        <v>Non-Quality Lead</v>
      </c>
      <c r="I1136" t="inlineStr">
        <is>
          <t>2026-10</t>
        </is>
      </c>
      <c r="J1136" t="inlineStr">
        <is>
          <t>Wk of 2026-10-19</t>
        </is>
      </c>
      <c r="K1136" t="inlineStr">
        <is>
          <t>Tejaswini Tarigopula</t>
        </is>
      </c>
      <c r="L1136" t="inlineStr">
        <is>
          <t>Facebook</t>
        </is>
      </c>
      <c r="M1136" t="inlineStr">
        <is>
          <t>Direct (campaign tagged in CRM)</t>
        </is>
      </c>
      <c r="N1136" t="inlineStr">
        <is>
          <t>6ad97ec359e9021b495d857b</t>
        </is>
      </c>
      <c r="O1136" t="n">
        <v>1</v>
      </c>
      <c r="P1136" s="40">
        <f>IF(A1136="Lead",IF(ISNUMBER(MATCH(G1136,QualityStatuses,0)),1,0),0)</f>
        <v>0</v>
      </c>
      <c r="Q1136" s="40">
        <f>IF(A1136="Lead",IF(G1136="New Lead",0,1),0)</f>
        <v>1</v>
      </c>
      <c r="R1136" s="40">
        <f>IF(A1136="Lead",IF(G1136="Lost",1,0),0)</f>
        <v>0</v>
      </c>
      <c r="S1136" t="n">
        <v>3</v>
      </c>
      <c r="T1136" t="n">
        <v>3</v>
      </c>
      <c r="U1136" t="n">
        <v>0</v>
      </c>
      <c r="V1136" t="n">
        <v>0</v>
      </c>
      <c r="W1136" t="n">
        <v>0</v>
      </c>
      <c r="X1136" t="n">
        <v>0</v>
      </c>
      <c r="Y1136">
        <f>IF(AND(A1136="Lead",COUNTIF(MetaCamps,C1136)&gt;0),1,0)</f>
        <v>0</v>
      </c>
      <c r="Z1136">
        <f>IF(Y1136=1,P1136,0)</f>
        <v>0</v>
      </c>
    </row>
    <row r="1137">
      <c r="A1137" t="inlineStr">
        <is>
          <t>Lead</t>
        </is>
      </c>
      <c r="B1137" s="39" t="str">
        <f>IFERROR(INDEX(CampTypes,MATCH(C1137,CampList,0)),"Unattributed")</f>
        <v>Old</v>
      </c>
      <c r="C1137" t="inlineStr">
        <is>
          <t>E_Karan_Natuf_Kiosk_07072026</t>
        </is>
      </c>
      <c r="D1137" t="inlineStr">
        <is>
          <t>E_Karan_Natuf_Kiosk_07072026_Adset5</t>
        </is>
      </c>
      <c r="E1137" t="inlineStr">
        <is>
          <t>E_Hindi_Karan_Natuf_Kiosk_07072026_Adset5_ad3 – Copy 3</t>
        </is>
      </c>
      <c r="F1137" t="inlineStr">
        <is>
          <t>Natuf</t>
        </is>
      </c>
      <c r="G1137" t="inlineStr">
        <is>
          <t>Attempt 3</t>
        </is>
      </c>
      <c r="H1137" s="39" t="str">
        <f>IF(ISNUMBER(MATCH(G1137,QualityStatuses,0)),"Quality Lead","Non-Quality Lead")</f>
        <v>Non-Quality Lead</v>
      </c>
      <c r="I1137" t="inlineStr">
        <is>
          <t>2026-10</t>
        </is>
      </c>
      <c r="J1137" t="inlineStr">
        <is>
          <t>Wk of 2026-10-19</t>
        </is>
      </c>
      <c r="K1137" t="inlineStr">
        <is>
          <t>Tejaswini Tarigopula</t>
        </is>
      </c>
      <c r="L1137" t="inlineStr">
        <is>
          <t>Facebook</t>
        </is>
      </c>
      <c r="M1137" t="inlineStr">
        <is>
          <t>Direct (campaign tagged in CRM)</t>
        </is>
      </c>
      <c r="N1137" t="inlineStr">
        <is>
          <t>6ad97e9ef1a957a706601c2f</t>
        </is>
      </c>
      <c r="O1137" t="n">
        <v>1</v>
      </c>
      <c r="P1137" s="40">
        <f>IF(A1137="Lead",IF(ISNUMBER(MATCH(G1137,QualityStatuses,0)),1,0),0)</f>
        <v>0</v>
      </c>
      <c r="Q1137" s="40">
        <f>IF(A1137="Lead",IF(G1137="New Lead",0,1),0)</f>
        <v>1</v>
      </c>
      <c r="R1137" s="40">
        <f>IF(A1137="Lead",IF(G1137="Lost",1,0),0)</f>
        <v>0</v>
      </c>
      <c r="S1137" t="n">
        <v>3</v>
      </c>
      <c r="T1137" t="n">
        <v>0</v>
      </c>
      <c r="U1137" t="n">
        <v>0</v>
      </c>
      <c r="V1137" t="n">
        <v>0</v>
      </c>
      <c r="W1137" t="n">
        <v>0</v>
      </c>
      <c r="X1137" t="n">
        <v>0</v>
      </c>
      <c r="Y1137">
        <f>IF(AND(A1137="Lead",COUNTIF(MetaCamps,C1137)&gt;0),1,0)</f>
        <v>1</v>
      </c>
      <c r="Z1137">
        <f>IF(Y1137=1,P1137,0)</f>
        <v>0</v>
      </c>
    </row>
    <row r="1138">
      <c r="A1138" t="inlineStr">
        <is>
          <t>Lead</t>
        </is>
      </c>
      <c r="B1138" s="39" t="str">
        <f>IFERROR(INDEX(CampTypes,MATCH(C1138,CampList,0)),"Unattributed")</f>
        <v>New</v>
      </c>
      <c r="C1138" t="inlineStr">
        <is>
          <t>EBG - In House | ABO | Natuf | Leads | Master Franchise | India | Oct26 | V1</t>
        </is>
      </c>
      <c r="D1138" t="inlineStr">
        <is>
          <t>Natuf | Business Owners | Tier1 + Growth Cities | Oct26 | V1</t>
        </is>
      </c>
      <c r="E1138" t="inlineStr">
        <is>
          <t>Natuf | Static | Become A Levantine Food | V1</t>
        </is>
      </c>
      <c r="F1138" t="inlineStr">
        <is>
          <t>Natuf_MF</t>
        </is>
      </c>
      <c r="G1138" t="inlineStr">
        <is>
          <t>Attempt 2</t>
        </is>
      </c>
      <c r="H1138" s="39" t="str">
        <f>IF(ISNUMBER(MATCH(G1138,QualityStatuses,0)),"Quality Lead","Non-Quality Lead")</f>
        <v>Non-Quality Lead</v>
      </c>
      <c r="I1138" t="inlineStr">
        <is>
          <t>2026-10</t>
        </is>
      </c>
      <c r="J1138" t="inlineStr">
        <is>
          <t>Wk of 2026-10-19</t>
        </is>
      </c>
      <c r="K1138" t="inlineStr">
        <is>
          <t>Tejaswini Tarigopula</t>
        </is>
      </c>
      <c r="L1138" t="inlineStr">
        <is>
          <t>Facebook</t>
        </is>
      </c>
      <c r="M1138" t="inlineStr">
        <is>
          <t>Direct (campaign tagged in CRM)</t>
        </is>
      </c>
      <c r="N1138" t="inlineStr">
        <is>
          <t>6ad97ddc54979487cdca69ae</t>
        </is>
      </c>
      <c r="O1138" t="n">
        <v>1</v>
      </c>
      <c r="P1138" s="40">
        <f>IF(A1138="Lead",IF(ISNUMBER(MATCH(G1138,QualityStatuses,0)),1,0),0)</f>
        <v>0</v>
      </c>
      <c r="Q1138" s="40">
        <f>IF(A1138="Lead",IF(G1138="New Lead",0,1),0)</f>
        <v>1</v>
      </c>
      <c r="R1138" s="40">
        <f>IF(A1138="Lead",IF(G1138="Lost",1,0),0)</f>
        <v>0</v>
      </c>
      <c r="S1138" t="n">
        <v>3</v>
      </c>
      <c r="T1138" t="n">
        <v>1</v>
      </c>
      <c r="U1138" t="n">
        <v>0</v>
      </c>
      <c r="V1138" t="n">
        <v>0</v>
      </c>
      <c r="W1138" t="n">
        <v>0</v>
      </c>
      <c r="X1138" t="n">
        <v>0</v>
      </c>
      <c r="Y1138">
        <f>IF(AND(A1138="Lead",COUNTIF(MetaCamps,C1138)&gt;0),1,0)</f>
        <v>0</v>
      </c>
      <c r="Z1138">
        <f>IF(Y1138=1,P1138,0)</f>
        <v>0</v>
      </c>
    </row>
    <row r="1139">
      <c r="A1139" t="inlineStr">
        <is>
          <t>Lead</t>
        </is>
      </c>
      <c r="B1139" s="39" t="str">
        <f>IFERROR(INDEX(CampTypes,MATCH(C1139,CampList,0)),"Unattributed")</f>
        <v>Old</v>
      </c>
      <c r="C1139" t="inlineStr">
        <is>
          <t>E_Karan_Natuf_All_07072026</t>
        </is>
      </c>
      <c r="D1139" t="inlineStr">
        <is>
          <t>E_Karan_Natuf_Sign_07072026_Adset3</t>
        </is>
      </c>
      <c r="E1139" t="inlineStr">
        <is>
          <t>E_Karan_Natuf_Sign_07072026_Adset2_Ad1 – Copy</t>
        </is>
      </c>
      <c r="F1139" t="inlineStr">
        <is>
          <t>Natuf</t>
        </is>
      </c>
      <c r="G1139" t="inlineStr">
        <is>
          <t>Attempt 1</t>
        </is>
      </c>
      <c r="H1139" s="39" t="str">
        <f>IF(ISNUMBER(MATCH(G1139,QualityStatuses,0)),"Quality Lead","Non-Quality Lead")</f>
        <v>Non-Quality Lead</v>
      </c>
      <c r="I1139" t="inlineStr">
        <is>
          <t>2026-10</t>
        </is>
      </c>
      <c r="J1139" t="inlineStr">
        <is>
          <t>Wk of 2026-10-19</t>
        </is>
      </c>
      <c r="K1139" t="inlineStr">
        <is>
          <t>Tejaswini Tarigopula</t>
        </is>
      </c>
      <c r="L1139" t="inlineStr">
        <is>
          <t>Facebook</t>
        </is>
      </c>
      <c r="M1139" t="inlineStr">
        <is>
          <t>Direct (campaign tagged in CRM)</t>
        </is>
      </c>
      <c r="N1139" t="inlineStr">
        <is>
          <t>6ad97d9c8d7f36fd43c92927</t>
        </is>
      </c>
      <c r="O1139" t="n">
        <v>1</v>
      </c>
      <c r="P1139" s="40">
        <f>IF(A1139="Lead",IF(ISNUMBER(MATCH(G1139,QualityStatuses,0)),1,0),0)</f>
        <v>0</v>
      </c>
      <c r="Q1139" s="40">
        <f>IF(A1139="Lead",IF(G1139="New Lead",0,1),0)</f>
        <v>1</v>
      </c>
      <c r="R1139" s="40">
        <f>IF(A1139="Lead",IF(G1139="Lost",1,0),0)</f>
        <v>0</v>
      </c>
      <c r="S1139" t="n">
        <v>1</v>
      </c>
      <c r="T1139" t="n">
        <v>1</v>
      </c>
      <c r="U1139" t="n">
        <v>0</v>
      </c>
      <c r="V1139" t="n">
        <v>0</v>
      </c>
      <c r="W1139" t="n">
        <v>0</v>
      </c>
      <c r="X1139" t="n">
        <v>0</v>
      </c>
      <c r="Y1139">
        <f>IF(AND(A1139="Lead",COUNTIF(MetaCamps,C1139)&gt;0),1,0)</f>
        <v>1</v>
      </c>
      <c r="Z1139">
        <f>IF(Y1139=1,P1139,0)</f>
        <v>0</v>
      </c>
    </row>
    <row r="1140">
      <c r="A1140" t="inlineStr">
        <is>
          <t>Lead</t>
        </is>
      </c>
      <c r="B1140" s="39" t="str">
        <f>IFERROR(INDEX(CampTypes,MATCH(C1140,CampList,0)),"Unattributed")</f>
        <v>New</v>
      </c>
      <c r="C1140" t="inlineStr">
        <is>
          <t>EBG - In House | ABO | Natuf | Leads | Unit Franchise | India | Oct26 | V1</t>
        </is>
      </c>
      <c r="D1140" t="inlineStr">
        <is>
          <t>Natuf | Business Owners | Tier1 + Growth Cities | Oct26 | V1</t>
        </is>
      </c>
      <c r="E1140" t="inlineStr">
        <is>
          <t>Natuf | Reel | Brand Ambassador | Heard Of Owning A Cafe | V1</t>
        </is>
      </c>
      <c r="F1140" t="inlineStr">
        <is>
          <t>In House Natuf</t>
        </is>
      </c>
      <c r="G1140" t="inlineStr">
        <is>
          <t>Connected</t>
        </is>
      </c>
      <c r="H1140" s="39" t="str">
        <f>IF(ISNUMBER(MATCH(G1140,QualityStatuses,0)),"Quality Lead","Non-Quality Lead")</f>
        <v>Non-Quality Lead</v>
      </c>
      <c r="I1140" t="inlineStr">
        <is>
          <t>2026-10</t>
        </is>
      </c>
      <c r="J1140" t="inlineStr">
        <is>
          <t>Wk of 2026-10-19</t>
        </is>
      </c>
      <c r="K1140" t="inlineStr">
        <is>
          <t>Tejaswini Tarigopula</t>
        </is>
      </c>
      <c r="L1140" t="inlineStr">
        <is>
          <t>Facebook</t>
        </is>
      </c>
      <c r="M1140" t="inlineStr">
        <is>
          <t>Direct (campaign tagged in CRM)</t>
        </is>
      </c>
      <c r="N1140" t="inlineStr">
        <is>
          <t>6ad97d1769af0e04bc59caca</t>
        </is>
      </c>
      <c r="O1140" t="n">
        <v>1</v>
      </c>
      <c r="P1140" s="40">
        <f>IF(A1140="Lead",IF(ISNUMBER(MATCH(G1140,QualityStatuses,0)),1,0),0)</f>
        <v>0</v>
      </c>
      <c r="Q1140" s="40">
        <f>IF(A1140="Lead",IF(G1140="New Lead",0,1),0)</f>
        <v>1</v>
      </c>
      <c r="R1140" s="40">
        <f>IF(A1140="Lead",IF(G1140="Lost",1,0),0)</f>
        <v>0</v>
      </c>
      <c r="S1140" t="n">
        <v>3</v>
      </c>
      <c r="T1140" t="n">
        <v>2</v>
      </c>
      <c r="U1140" t="n">
        <v>0</v>
      </c>
      <c r="V1140" t="n">
        <v>0</v>
      </c>
      <c r="W1140" t="n">
        <v>0</v>
      </c>
      <c r="X1140" t="n">
        <v>0</v>
      </c>
      <c r="Y1140">
        <f>IF(AND(A1140="Lead",COUNTIF(MetaCamps,C1140)&gt;0),1,0)</f>
        <v>0</v>
      </c>
      <c r="Z1140">
        <f>IF(Y1140=1,P1140,0)</f>
        <v>0</v>
      </c>
    </row>
    <row r="1141">
      <c r="A1141" t="inlineStr">
        <is>
          <t>Lead</t>
        </is>
      </c>
      <c r="B1141" s="39" t="str">
        <f>IFERROR(INDEX(CampTypes,MATCH(C1141,CampList,0)),"Unattributed")</f>
        <v>New</v>
      </c>
      <c r="C1141" t="inlineStr">
        <is>
          <t>EBG - In House | ABO | Natuf | Leads | Master Franchise | India | Oct26 | V1</t>
        </is>
      </c>
      <c r="D1141" t="inlineStr">
        <is>
          <t>Natuf | Broad | Tier1 + Growth Cities | Oct26 | V1</t>
        </is>
      </c>
      <c r="E1141" t="inlineStr">
        <is>
          <t>Natuf | Static | Become A Levantine Food | V1</t>
        </is>
      </c>
      <c r="F1141" t="inlineStr">
        <is>
          <t>Natuf_MF</t>
        </is>
      </c>
      <c r="G1141" t="inlineStr">
        <is>
          <t>Attempt 1</t>
        </is>
      </c>
      <c r="H1141" s="39" t="str">
        <f>IF(ISNUMBER(MATCH(G1141,QualityStatuses,0)),"Quality Lead","Non-Quality Lead")</f>
        <v>Non-Quality Lead</v>
      </c>
      <c r="I1141" t="inlineStr">
        <is>
          <t>2026-10</t>
        </is>
      </c>
      <c r="J1141" t="inlineStr">
        <is>
          <t>Wk of 2026-10-19</t>
        </is>
      </c>
      <c r="K1141" t="inlineStr">
        <is>
          <t>Tejaswini Tarigopula</t>
        </is>
      </c>
      <c r="L1141" t="inlineStr">
        <is>
          <t>Facebook</t>
        </is>
      </c>
      <c r="M1141" t="inlineStr">
        <is>
          <t>Direct (campaign tagged in CRM)</t>
        </is>
      </c>
      <c r="N1141" t="inlineStr">
        <is>
          <t>6ad97d07be8bc6bb106858bb</t>
        </is>
      </c>
      <c r="O1141" t="n">
        <v>1</v>
      </c>
      <c r="P1141" s="40">
        <f>IF(A1141="Lead",IF(ISNUMBER(MATCH(G1141,QualityStatuses,0)),1,0),0)</f>
        <v>0</v>
      </c>
      <c r="Q1141" s="40">
        <f>IF(A1141="Lead",IF(G1141="New Lead",0,1),0)</f>
        <v>1</v>
      </c>
      <c r="R1141" s="40">
        <f>IF(A1141="Lead",IF(G1141="Lost",1,0),0)</f>
        <v>0</v>
      </c>
      <c r="S1141" t="n">
        <v>2</v>
      </c>
      <c r="T1141" t="n">
        <v>0</v>
      </c>
      <c r="U1141" t="n">
        <v>0</v>
      </c>
      <c r="V1141" t="n">
        <v>0</v>
      </c>
      <c r="W1141" t="n">
        <v>0</v>
      </c>
      <c r="X1141" t="n">
        <v>0</v>
      </c>
      <c r="Y1141">
        <f>IF(AND(A1141="Lead",COUNTIF(MetaCamps,C1141)&gt;0),1,0)</f>
        <v>0</v>
      </c>
      <c r="Z1141">
        <f>IF(Y1141=1,P1141,0)</f>
        <v>0</v>
      </c>
    </row>
    <row r="1142">
      <c r="A1142" t="inlineStr">
        <is>
          <t>Lead</t>
        </is>
      </c>
      <c r="B1142" s="39" t="str">
        <f>IFERROR(INDEX(CampTypes,MATCH(C1142,CampList,0)),"Unattributed")</f>
        <v>Old</v>
      </c>
      <c r="C1142" t="inlineStr">
        <is>
          <t>natuf_Kiosk_14072026_Hindi</t>
        </is>
      </c>
      <c r="D1142" t="inlineStr">
        <is>
          <t>natuf_Kiosk_14072026_Highest-converting industries</t>
        </is>
      </c>
      <c r="E1142" t="inlineStr">
        <is>
          <t>natuf_Kiosk_14072026_ad set_ad1</t>
        </is>
      </c>
      <c r="F1142" t="inlineStr">
        <is>
          <t>Natuf</t>
        </is>
      </c>
      <c r="G1142" t="inlineStr">
        <is>
          <t>Connected</t>
        </is>
      </c>
      <c r="H1142" s="39" t="str">
        <f>IF(ISNUMBER(MATCH(G1142,QualityStatuses,0)),"Quality Lead","Non-Quality Lead")</f>
        <v>Non-Quality Lead</v>
      </c>
      <c r="I1142" t="inlineStr">
        <is>
          <t>2026-10</t>
        </is>
      </c>
      <c r="J1142" t="inlineStr">
        <is>
          <t>Wk of 2026-10-19</t>
        </is>
      </c>
      <c r="K1142" t="inlineStr">
        <is>
          <t>Tejaswini Tarigopula</t>
        </is>
      </c>
      <c r="L1142" t="inlineStr">
        <is>
          <t>Facebook</t>
        </is>
      </c>
      <c r="M1142" t="inlineStr">
        <is>
          <t>Direct (campaign tagged in CRM)</t>
        </is>
      </c>
      <c r="N1142" t="inlineStr">
        <is>
          <t>6ad979dc34d68643a4dd5be6</t>
        </is>
      </c>
      <c r="O1142" t="n">
        <v>1</v>
      </c>
      <c r="P1142" s="40">
        <f>IF(A1142="Lead",IF(ISNUMBER(MATCH(G1142,QualityStatuses,0)),1,0),0)</f>
        <v>0</v>
      </c>
      <c r="Q1142" s="40">
        <f>IF(A1142="Lead",IF(G1142="New Lead",0,1),0)</f>
        <v>1</v>
      </c>
      <c r="R1142" s="40">
        <f>IF(A1142="Lead",IF(G1142="Lost",1,0),0)</f>
        <v>0</v>
      </c>
      <c r="S1142" t="n">
        <v>3</v>
      </c>
      <c r="T1142" t="n">
        <v>1</v>
      </c>
      <c r="U1142" t="n">
        <v>0</v>
      </c>
      <c r="V1142" t="n">
        <v>0</v>
      </c>
      <c r="W1142" t="n">
        <v>0</v>
      </c>
      <c r="X1142" t="n">
        <v>0</v>
      </c>
      <c r="Y1142">
        <f>IF(AND(A1142="Lead",COUNTIF(MetaCamps,C1142)&gt;0),1,0)</f>
        <v>1</v>
      </c>
      <c r="Z1142">
        <f>IF(Y1142=1,P1142,0)</f>
        <v>0</v>
      </c>
    </row>
    <row r="1143">
      <c r="A1143" t="inlineStr">
        <is>
          <t>Lead</t>
        </is>
      </c>
      <c r="B1143" s="39" t="str">
        <f>IFERROR(INDEX(CampTypes,MATCH(C1143,CampList,0)),"Unattributed")</f>
        <v>New</v>
      </c>
      <c r="C1143" t="inlineStr">
        <is>
          <t>EBG - In House | ABO | Natuf | Leads | Unit Franchise | India | Oct26 | V1</t>
        </is>
      </c>
      <c r="D1143" t="inlineStr">
        <is>
          <t>Natuf | Broad | Tier1 + Growth Cities | Oct26 | V1</t>
        </is>
      </c>
      <c r="E1143" t="inlineStr">
        <is>
          <t>Natuf | Reel | Brand Ambassador | Heard Of Owning A Cafe | V1</t>
        </is>
      </c>
      <c r="F1143" t="inlineStr">
        <is>
          <t>In House Natuf</t>
        </is>
      </c>
      <c r="G1143" t="inlineStr">
        <is>
          <t>Attempt 2</t>
        </is>
      </c>
      <c r="H1143" s="39" t="str">
        <f>IF(ISNUMBER(MATCH(G1143,QualityStatuses,0)),"Quality Lead","Non-Quality Lead")</f>
        <v>Non-Quality Lead</v>
      </c>
      <c r="I1143" t="inlineStr">
        <is>
          <t>2026-10</t>
        </is>
      </c>
      <c r="J1143" t="inlineStr">
        <is>
          <t>Wk of 2026-10-19</t>
        </is>
      </c>
      <c r="K1143" t="inlineStr">
        <is>
          <t>Tejaswini Tarigopula</t>
        </is>
      </c>
      <c r="L1143" t="inlineStr">
        <is>
          <t>Facebook</t>
        </is>
      </c>
      <c r="M1143" t="inlineStr">
        <is>
          <t>Direct (campaign tagged in CRM)</t>
        </is>
      </c>
      <c r="N1143" t="inlineStr">
        <is>
          <t>6ad9777945841945e3b328fa</t>
        </is>
      </c>
      <c r="O1143" t="n">
        <v>1</v>
      </c>
      <c r="P1143" s="40">
        <f>IF(A1143="Lead",IF(ISNUMBER(MATCH(G1143,QualityStatuses,0)),1,0),0)</f>
        <v>0</v>
      </c>
      <c r="Q1143" s="40">
        <f>IF(A1143="Lead",IF(G1143="New Lead",0,1),0)</f>
        <v>1</v>
      </c>
      <c r="R1143" s="40">
        <f>IF(A1143="Lead",IF(G1143="Lost",1,0),0)</f>
        <v>0</v>
      </c>
      <c r="S1143" t="n">
        <v>2</v>
      </c>
      <c r="T1143" t="n">
        <v>0</v>
      </c>
      <c r="U1143" t="n">
        <v>0</v>
      </c>
      <c r="V1143" t="n">
        <v>0</v>
      </c>
      <c r="W1143" t="n">
        <v>0</v>
      </c>
      <c r="X1143" t="n">
        <v>0</v>
      </c>
      <c r="Y1143">
        <f>IF(AND(A1143="Lead",COUNTIF(MetaCamps,C1143)&gt;0),1,0)</f>
        <v>0</v>
      </c>
      <c r="Z1143">
        <f>IF(Y1143=1,P1143,0)</f>
        <v>0</v>
      </c>
    </row>
    <row r="1144">
      <c r="A1144" t="inlineStr">
        <is>
          <t>Lead</t>
        </is>
      </c>
      <c r="B1144" s="39" t="str">
        <f>IFERROR(INDEX(CampTypes,MATCH(C1144,CampList,0)),"Unattributed")</f>
        <v>Old</v>
      </c>
      <c r="C1144" t="inlineStr">
        <is>
          <t>E_Suresh_Natuf_Kiosk_07072026</t>
        </is>
      </c>
      <c r="D1144" t="inlineStr">
        <is>
          <t>E_Suresh_Natuf_Kiosk_07072026_Adset5</t>
        </is>
      </c>
      <c r="E1144" t="inlineStr">
        <is>
          <t>E_Hindi_Suresh_Natuf_Kiosk_07072026_Adset5_ad3 – Copy 2</t>
        </is>
      </c>
      <c r="F1144" t="inlineStr">
        <is>
          <t>Natuf</t>
        </is>
      </c>
      <c r="G1144" t="inlineStr">
        <is>
          <t>Attempt 1</t>
        </is>
      </c>
      <c r="H1144" s="39" t="str">
        <f>IF(ISNUMBER(MATCH(G1144,QualityStatuses,0)),"Quality Lead","Non-Quality Lead")</f>
        <v>Non-Quality Lead</v>
      </c>
      <c r="I1144" t="inlineStr">
        <is>
          <t>2026-10</t>
        </is>
      </c>
      <c r="J1144" t="inlineStr">
        <is>
          <t>Wk of 2026-10-19</t>
        </is>
      </c>
      <c r="K1144" t="inlineStr">
        <is>
          <t>Deepak Rai</t>
        </is>
      </c>
      <c r="L1144" t="inlineStr">
        <is>
          <t>Facebook</t>
        </is>
      </c>
      <c r="M1144" t="inlineStr">
        <is>
          <t>Direct (campaign tagged in CRM)</t>
        </is>
      </c>
      <c r="N1144" t="inlineStr">
        <is>
          <t>6ad974c145841945e3b32554</t>
        </is>
      </c>
      <c r="O1144" t="n">
        <v>1</v>
      </c>
      <c r="P1144" s="40">
        <f>IF(A1144="Lead",IF(ISNUMBER(MATCH(G1144,QualityStatuses,0)),1,0),0)</f>
        <v>0</v>
      </c>
      <c r="Q1144" s="40">
        <f>IF(A1144="Lead",IF(G1144="New Lead",0,1),0)</f>
        <v>1</v>
      </c>
      <c r="R1144" s="40">
        <f>IF(A1144="Lead",IF(G1144="Lost",1,0),0)</f>
        <v>0</v>
      </c>
      <c r="S1144" t="n">
        <v>1</v>
      </c>
      <c r="T1144" t="n">
        <v>1</v>
      </c>
      <c r="U1144" t="n">
        <v>0</v>
      </c>
      <c r="V1144" t="n">
        <v>0</v>
      </c>
      <c r="W1144" t="n">
        <v>0</v>
      </c>
      <c r="X1144" t="n">
        <v>0</v>
      </c>
      <c r="Y1144">
        <f>IF(AND(A1144="Lead",COUNTIF(MetaCamps,C1144)&gt;0),1,0)</f>
        <v>1</v>
      </c>
      <c r="Z1144">
        <f>IF(Y1144=1,P1144,0)</f>
        <v>0</v>
      </c>
    </row>
    <row r="1145">
      <c r="A1145" t="inlineStr">
        <is>
          <t>Lead</t>
        </is>
      </c>
      <c r="B1145" s="39" t="str">
        <f>IFERROR(INDEX(CampTypes,MATCH(C1145,CampList,0)),"Unattributed")</f>
        <v>Old</v>
      </c>
      <c r="C1145" t="inlineStr">
        <is>
          <t>E_Suresh_Natuf_Kiosk_07072026</t>
        </is>
      </c>
      <c r="D1145" t="inlineStr">
        <is>
          <t>E_Suresh_Natuf_Kiosk_07072026_Adset5</t>
        </is>
      </c>
      <c r="E1145" t="inlineStr">
        <is>
          <t>E_Hindi_Suresh_Natuf_Kiosk_07072026_Adset5_ad3 – Copy 2</t>
        </is>
      </c>
      <c r="F1145" t="inlineStr">
        <is>
          <t>Natuf</t>
        </is>
      </c>
      <c r="G1145" t="inlineStr">
        <is>
          <t>Attempt 1</t>
        </is>
      </c>
      <c r="H1145" s="39" t="str">
        <f>IF(ISNUMBER(MATCH(G1145,QualityStatuses,0)),"Quality Lead","Non-Quality Lead")</f>
        <v>Non-Quality Lead</v>
      </c>
      <c r="I1145" t="inlineStr">
        <is>
          <t>2026-10</t>
        </is>
      </c>
      <c r="J1145" t="inlineStr">
        <is>
          <t>Wk of 2026-10-19</t>
        </is>
      </c>
      <c r="K1145" t="inlineStr">
        <is>
          <t>Omkar Navge</t>
        </is>
      </c>
      <c r="L1145" t="inlineStr">
        <is>
          <t>Facebook</t>
        </is>
      </c>
      <c r="M1145" t="inlineStr">
        <is>
          <t>Direct (campaign tagged in CRM)</t>
        </is>
      </c>
      <c r="N1145" t="inlineStr">
        <is>
          <t>6ad96d80a1d73ed534dbd7f6</t>
        </is>
      </c>
      <c r="O1145" t="n">
        <v>1</v>
      </c>
      <c r="P1145" s="40">
        <f>IF(A1145="Lead",IF(ISNUMBER(MATCH(G1145,QualityStatuses,0)),1,0),0)</f>
        <v>0</v>
      </c>
      <c r="Q1145" s="40">
        <f>IF(A1145="Lead",IF(G1145="New Lead",0,1),0)</f>
        <v>1</v>
      </c>
      <c r="R1145" s="40">
        <f>IF(A1145="Lead",IF(G1145="Lost",1,0),0)</f>
        <v>0</v>
      </c>
      <c r="S1145" t="n">
        <v>3</v>
      </c>
      <c r="T1145" t="n">
        <v>1</v>
      </c>
      <c r="U1145" t="n">
        <v>0</v>
      </c>
      <c r="V1145" t="n">
        <v>0</v>
      </c>
      <c r="W1145" t="n">
        <v>0</v>
      </c>
      <c r="X1145" t="n">
        <v>0</v>
      </c>
      <c r="Y1145">
        <f>IF(AND(A1145="Lead",COUNTIF(MetaCamps,C1145)&gt;0),1,0)</f>
        <v>1</v>
      </c>
      <c r="Z1145">
        <f>IF(Y1145=1,P1145,0)</f>
        <v>0</v>
      </c>
    </row>
    <row r="1146">
      <c r="A1146" t="inlineStr">
        <is>
          <t>Lead</t>
        </is>
      </c>
      <c r="B1146" s="39" t="str">
        <f>IFERROR(INDEX(CampTypes,MATCH(C1146,CampList,0)),"Unattributed")</f>
        <v>Old</v>
      </c>
      <c r="C1146" t="inlineStr">
        <is>
          <t>natuf_Kiosk_14072026_Hindi</t>
        </is>
      </c>
      <c r="D1146" t="inlineStr">
        <is>
          <t>natuf_Kiosk_09102026</t>
        </is>
      </c>
      <c r="E1146" t="inlineStr">
        <is>
          <t>natuf_Kiosk_14072026_ad set_ad1</t>
        </is>
      </c>
      <c r="F1146" t="inlineStr">
        <is>
          <t>Natuf</t>
        </is>
      </c>
      <c r="G1146" t="inlineStr">
        <is>
          <t>Attempt 2</t>
        </is>
      </c>
      <c r="H1146" s="39" t="str">
        <f>IF(ISNUMBER(MATCH(G1146,QualityStatuses,0)),"Quality Lead","Non-Quality Lead")</f>
        <v>Non-Quality Lead</v>
      </c>
      <c r="I1146" t="inlineStr">
        <is>
          <t>2026-10</t>
        </is>
      </c>
      <c r="J1146" t="inlineStr">
        <is>
          <t>Wk of 2026-10-19</t>
        </is>
      </c>
      <c r="K1146" t="inlineStr">
        <is>
          <t>Tejaswini Tarigopula</t>
        </is>
      </c>
      <c r="L1146" t="inlineStr">
        <is>
          <t>Facebook</t>
        </is>
      </c>
      <c r="M1146" t="inlineStr">
        <is>
          <t>Direct (campaign tagged in CRM)</t>
        </is>
      </c>
      <c r="N1146" t="inlineStr">
        <is>
          <t>6ad96b99bfc2ebd7227e51fe</t>
        </is>
      </c>
      <c r="O1146" t="n">
        <v>1</v>
      </c>
      <c r="P1146" s="40">
        <f>IF(A1146="Lead",IF(ISNUMBER(MATCH(G1146,QualityStatuses,0)),1,0),0)</f>
        <v>0</v>
      </c>
      <c r="Q1146" s="40">
        <f>IF(A1146="Lead",IF(G1146="New Lead",0,1),0)</f>
        <v>1</v>
      </c>
      <c r="R1146" s="40">
        <f>IF(A1146="Lead",IF(G1146="Lost",1,0),0)</f>
        <v>0</v>
      </c>
      <c r="S1146" t="n">
        <v>4</v>
      </c>
      <c r="T1146" t="n">
        <v>1</v>
      </c>
      <c r="U1146" t="n">
        <v>0</v>
      </c>
      <c r="V1146" t="n">
        <v>0</v>
      </c>
      <c r="W1146" t="n">
        <v>0</v>
      </c>
      <c r="X1146" t="n">
        <v>0</v>
      </c>
      <c r="Y1146">
        <f>IF(AND(A1146="Lead",COUNTIF(MetaCamps,C1146)&gt;0),1,0)</f>
        <v>1</v>
      </c>
      <c r="Z1146">
        <f>IF(Y1146=1,P1146,0)</f>
        <v>0</v>
      </c>
    </row>
    <row r="1147">
      <c r="A1147" t="inlineStr">
        <is>
          <t>Lead</t>
        </is>
      </c>
      <c r="B1147" s="39" t="str">
        <f>IFERROR(INDEX(CampTypes,MATCH(C1147,CampList,0)),"Unattributed")</f>
        <v>Old</v>
      </c>
      <c r="C1147" t="inlineStr">
        <is>
          <t>natuf_Kiosk_14072026_Hindi</t>
        </is>
      </c>
      <c r="D1147" t="inlineStr">
        <is>
          <t>natuf_Kiosk_14072026_Highest-converting industries</t>
        </is>
      </c>
      <c r="E1147" t="inlineStr">
        <is>
          <t>natuf_Kiosk_14072026_ad set_ad1</t>
        </is>
      </c>
      <c r="F1147" t="inlineStr">
        <is>
          <t>Natuf</t>
        </is>
      </c>
      <c r="G1147" t="inlineStr">
        <is>
          <t>Connected</t>
        </is>
      </c>
      <c r="H1147" s="39" t="str">
        <f>IF(ISNUMBER(MATCH(G1147,QualityStatuses,0)),"Quality Lead","Non-Quality Lead")</f>
        <v>Non-Quality Lead</v>
      </c>
      <c r="I1147" t="inlineStr">
        <is>
          <t>2026-10</t>
        </is>
      </c>
      <c r="J1147" t="inlineStr">
        <is>
          <t>Wk of 2026-10-19</t>
        </is>
      </c>
      <c r="K1147" t="inlineStr">
        <is>
          <t>Tejaswini Tarigopula</t>
        </is>
      </c>
      <c r="L1147" t="inlineStr">
        <is>
          <t>Facebook</t>
        </is>
      </c>
      <c r="M1147" t="inlineStr">
        <is>
          <t>Direct (campaign tagged in CRM)</t>
        </is>
      </c>
      <c r="N1147" t="inlineStr">
        <is>
          <t>6ad969b4c0007109dd4b4bef</t>
        </is>
      </c>
      <c r="O1147" t="n">
        <v>1</v>
      </c>
      <c r="P1147" s="40">
        <f>IF(A1147="Lead",IF(ISNUMBER(MATCH(G1147,QualityStatuses,0)),1,0),0)</f>
        <v>0</v>
      </c>
      <c r="Q1147" s="40">
        <f>IF(A1147="Lead",IF(G1147="New Lead",0,1),0)</f>
        <v>1</v>
      </c>
      <c r="R1147" s="40">
        <f>IF(A1147="Lead",IF(G1147="Lost",1,0),0)</f>
        <v>0</v>
      </c>
      <c r="S1147" t="n">
        <v>4</v>
      </c>
      <c r="T1147" t="n">
        <v>1</v>
      </c>
      <c r="U1147" t="n">
        <v>0</v>
      </c>
      <c r="V1147" t="n">
        <v>0</v>
      </c>
      <c r="W1147" t="n">
        <v>0</v>
      </c>
      <c r="X1147" t="n">
        <v>0</v>
      </c>
      <c r="Y1147">
        <f>IF(AND(A1147="Lead",COUNTIF(MetaCamps,C1147)&gt;0),1,0)</f>
        <v>1</v>
      </c>
      <c r="Z1147">
        <f>IF(Y1147=1,P1147,0)</f>
        <v>0</v>
      </c>
    </row>
    <row r="1148">
      <c r="A1148" t="inlineStr">
        <is>
          <t>Lead</t>
        </is>
      </c>
      <c r="B1148" s="39" t="str">
        <f>IFERROR(INDEX(CampTypes,MATCH(C1148,CampList,0)),"Unattributed")</f>
        <v>New</v>
      </c>
      <c r="C1148" t="inlineStr">
        <is>
          <t>EBG - In House | ABO | Natuf | Leads | Master Franchise | India | Oct26 | V1</t>
        </is>
      </c>
      <c r="D1148" t="inlineStr">
        <is>
          <t>Natuf | Investors | Tier1 + Growth Cities | Oct26 | V1</t>
        </is>
      </c>
      <c r="E1148" t="inlineStr">
        <is>
          <t>Natuf | Static | Become A Levantine Food | V1</t>
        </is>
      </c>
      <c r="F1148" t="inlineStr">
        <is>
          <t>Natuf_MF</t>
        </is>
      </c>
      <c r="G1148" t="inlineStr">
        <is>
          <t>Lost</t>
        </is>
      </c>
      <c r="H1148" s="39" t="str">
        <f>IF(ISNUMBER(MATCH(G1148,QualityStatuses,0)),"Quality Lead","Non-Quality Lead")</f>
        <v>Non-Quality Lead</v>
      </c>
      <c r="I1148" t="inlineStr">
        <is>
          <t>2026-10</t>
        </is>
      </c>
      <c r="J1148" t="inlineStr">
        <is>
          <t>Wk of 2026-10-19</t>
        </is>
      </c>
      <c r="K1148" t="inlineStr">
        <is>
          <t>Tejaswini Tarigopula</t>
        </is>
      </c>
      <c r="L1148" t="inlineStr">
        <is>
          <t>Facebook</t>
        </is>
      </c>
      <c r="M1148" t="inlineStr">
        <is>
          <t>Direct (campaign tagged in CRM)</t>
        </is>
      </c>
      <c r="N1148" t="inlineStr">
        <is>
          <t>6ad964d1aa2bf362eda1e4f7</t>
        </is>
      </c>
      <c r="O1148" t="n">
        <v>1</v>
      </c>
      <c r="P1148" s="40">
        <f>IF(A1148="Lead",IF(ISNUMBER(MATCH(G1148,QualityStatuses,0)),1,0),0)</f>
        <v>0</v>
      </c>
      <c r="Q1148" s="40">
        <f>IF(A1148="Lead",IF(G1148="New Lead",0,1),0)</f>
        <v>1</v>
      </c>
      <c r="R1148" s="40">
        <f>IF(A1148="Lead",IF(G1148="Lost",1,0),0)</f>
        <v>1</v>
      </c>
      <c r="S1148" t="n">
        <v>2</v>
      </c>
      <c r="T1148" t="n">
        <v>2</v>
      </c>
      <c r="U1148" t="n">
        <v>0</v>
      </c>
      <c r="V1148" t="n">
        <v>0</v>
      </c>
      <c r="W1148" t="n">
        <v>0</v>
      </c>
      <c r="X1148" t="n">
        <v>0</v>
      </c>
      <c r="Y1148">
        <f>IF(AND(A1148="Lead",COUNTIF(MetaCamps,C1148)&gt;0),1,0)</f>
        <v>0</v>
      </c>
      <c r="Z1148">
        <f>IF(Y1148=1,P1148,0)</f>
        <v>0</v>
      </c>
    </row>
    <row r="1149">
      <c r="A1149" t="inlineStr">
        <is>
          <t>Lead</t>
        </is>
      </c>
      <c r="B1149" s="39" t="str">
        <f>IFERROR(INDEX(CampTypes,MATCH(C1149,CampList,0)),"Unattributed")</f>
        <v>Old</v>
      </c>
      <c r="C1149" t="inlineStr">
        <is>
          <t>E_Natuf_Generic_13082026</t>
        </is>
      </c>
      <c r="D1149" t="inlineStr">
        <is>
          <t>E_Natuf_Generic_13082026_Adset1</t>
        </is>
      </c>
      <c r="E1149" t="inlineStr">
        <is>
          <t>E_Natuf_Generic_13082026_Adset1_Ad1</t>
        </is>
      </c>
      <c r="F1149" t="inlineStr">
        <is>
          <t>Natuf</t>
        </is>
      </c>
      <c r="G1149" t="inlineStr">
        <is>
          <t>Attempt 1</t>
        </is>
      </c>
      <c r="H1149" s="39" t="str">
        <f>IF(ISNUMBER(MATCH(G1149,QualityStatuses,0)),"Quality Lead","Non-Quality Lead")</f>
        <v>Non-Quality Lead</v>
      </c>
      <c r="I1149" t="inlineStr">
        <is>
          <t>2026-10</t>
        </is>
      </c>
      <c r="J1149" t="inlineStr">
        <is>
          <t>Wk of 2026-10-19</t>
        </is>
      </c>
      <c r="K1149" t="inlineStr">
        <is>
          <t>Omkar Navge</t>
        </is>
      </c>
      <c r="L1149" t="inlineStr">
        <is>
          <t>Facebook</t>
        </is>
      </c>
      <c r="M1149" t="inlineStr">
        <is>
          <t>Direct (campaign tagged in CRM)</t>
        </is>
      </c>
      <c r="N1149" t="inlineStr">
        <is>
          <t>6ad963a5b515edac5a312e26</t>
        </is>
      </c>
      <c r="O1149" t="n">
        <v>1</v>
      </c>
      <c r="P1149" s="40">
        <f>IF(A1149="Lead",IF(ISNUMBER(MATCH(G1149,QualityStatuses,0)),1,0),0)</f>
        <v>0</v>
      </c>
      <c r="Q1149" s="40">
        <f>IF(A1149="Lead",IF(G1149="New Lead",0,1),0)</f>
        <v>1</v>
      </c>
      <c r="R1149" s="40">
        <f>IF(A1149="Lead",IF(G1149="Lost",1,0),0)</f>
        <v>0</v>
      </c>
      <c r="S1149" t="n">
        <v>1</v>
      </c>
      <c r="T1149" t="n">
        <v>1</v>
      </c>
      <c r="U1149" t="n">
        <v>0</v>
      </c>
      <c r="V1149" t="n">
        <v>0</v>
      </c>
      <c r="W1149" t="n">
        <v>0</v>
      </c>
      <c r="X1149" t="n">
        <v>0</v>
      </c>
      <c r="Y1149">
        <f>IF(AND(A1149="Lead",COUNTIF(MetaCamps,C1149)&gt;0),1,0)</f>
        <v>1</v>
      </c>
      <c r="Z1149">
        <f>IF(Y1149=1,P1149,0)</f>
        <v>0</v>
      </c>
    </row>
    <row r="1150">
      <c r="A1150" t="inlineStr">
        <is>
          <t>Lead</t>
        </is>
      </c>
      <c r="B1150" s="39" t="str">
        <f>IFERROR(INDEX(CampTypes,MATCH(C1150,CampList,0)),"Unattributed")</f>
        <v>Old</v>
      </c>
      <c r="C1150" t="inlineStr">
        <is>
          <t>natuf_Kiosk_14072026_Hindi</t>
        </is>
      </c>
      <c r="D1150" t="inlineStr">
        <is>
          <t>natuf_Kiosk_09102026</t>
        </is>
      </c>
      <c r="E1150" t="inlineStr">
        <is>
          <t>natuf_Kiosk_14072026_ad set_ad1</t>
        </is>
      </c>
      <c r="F1150" t="inlineStr">
        <is>
          <t>Natuf</t>
        </is>
      </c>
      <c r="G1150" t="inlineStr">
        <is>
          <t>Details Shared</t>
        </is>
      </c>
      <c r="H1150" s="39" t="str">
        <f>IF(ISNUMBER(MATCH(G1150,QualityStatuses,0)),"Quality Lead","Non-Quality Lead")</f>
        <v>Quality Lead</v>
      </c>
      <c r="I1150" t="inlineStr">
        <is>
          <t>2026-10</t>
        </is>
      </c>
      <c r="J1150" t="inlineStr">
        <is>
          <t>Wk of 2026-10-19</t>
        </is>
      </c>
      <c r="K1150" t="inlineStr">
        <is>
          <t>Tejaswini Tarigopula</t>
        </is>
      </c>
      <c r="L1150" t="inlineStr">
        <is>
          <t>Facebook</t>
        </is>
      </c>
      <c r="M1150" t="inlineStr">
        <is>
          <t>Direct (campaign tagged in CRM)</t>
        </is>
      </c>
      <c r="N1150" t="inlineStr">
        <is>
          <t>6ad962b8a8ea497419b09e7e</t>
        </is>
      </c>
      <c r="O1150" t="n">
        <v>1</v>
      </c>
      <c r="P1150" s="40">
        <f>IF(A1150="Lead",IF(ISNUMBER(MATCH(G1150,QualityStatuses,0)),1,0),0)</f>
        <v>1</v>
      </c>
      <c r="Q1150" s="40">
        <f>IF(A1150="Lead",IF(G1150="New Lead",0,1),0)</f>
        <v>1</v>
      </c>
      <c r="R1150" s="40">
        <f>IF(A1150="Lead",IF(G1150="Lost",1,0),0)</f>
        <v>0</v>
      </c>
      <c r="S1150" t="n">
        <v>2</v>
      </c>
      <c r="T1150" t="n">
        <v>1</v>
      </c>
      <c r="U1150" t="n">
        <v>0</v>
      </c>
      <c r="V1150" t="n">
        <v>0</v>
      </c>
      <c r="W1150" t="n">
        <v>0</v>
      </c>
      <c r="X1150" t="n">
        <v>0</v>
      </c>
      <c r="Y1150">
        <f>IF(AND(A1150="Lead",COUNTIF(MetaCamps,C1150)&gt;0),1,0)</f>
        <v>1</v>
      </c>
      <c r="Z1150">
        <f>IF(Y1150=1,P1150,0)</f>
        <v>1</v>
      </c>
    </row>
    <row r="1151">
      <c r="A1151" t="inlineStr">
        <is>
          <t>Lead</t>
        </is>
      </c>
      <c r="B1151" s="39" t="str">
        <f>IFERROR(INDEX(CampTypes,MATCH(C1151,CampList,0)),"Unattributed")</f>
        <v>New</v>
      </c>
      <c r="C1151" t="inlineStr">
        <is>
          <t>EBG - In House | ABO | Natuf | Leads | Unit Franchise | India | Oct26 | V1</t>
        </is>
      </c>
      <c r="D1151" t="inlineStr">
        <is>
          <t>Natuf | Investors | Tier1 + Growth Cities | Oct26 | V1</t>
        </is>
      </c>
      <c r="E1151" t="inlineStr">
        <is>
          <t>Natuf | Reel | Brand Ambassador | Heard Of Owning A Cafe | V1</t>
        </is>
      </c>
      <c r="F1151" t="inlineStr">
        <is>
          <t>In House Natuf</t>
        </is>
      </c>
      <c r="G1151" t="inlineStr">
        <is>
          <t>Attempt 1</t>
        </is>
      </c>
      <c r="H1151" s="39" t="str">
        <f>IF(ISNUMBER(MATCH(G1151,QualityStatuses,0)),"Quality Lead","Non-Quality Lead")</f>
        <v>Non-Quality Lead</v>
      </c>
      <c r="I1151" t="inlineStr">
        <is>
          <t>2026-10</t>
        </is>
      </c>
      <c r="J1151" t="inlineStr">
        <is>
          <t>Wk of 2026-10-19</t>
        </is>
      </c>
      <c r="K1151" t="inlineStr">
        <is>
          <t>Tejaswini Tarigopula</t>
        </is>
      </c>
      <c r="L1151" t="inlineStr">
        <is>
          <t>Facebook</t>
        </is>
      </c>
      <c r="M1151" t="inlineStr">
        <is>
          <t>Direct (campaign tagged in CRM)</t>
        </is>
      </c>
      <c r="N1151" t="inlineStr">
        <is>
          <t>6ad9561819d44df40aa3d29b</t>
        </is>
      </c>
      <c r="O1151" t="n">
        <v>1</v>
      </c>
      <c r="P1151" s="40">
        <f>IF(A1151="Lead",IF(ISNUMBER(MATCH(G1151,QualityStatuses,0)),1,0),0)</f>
        <v>0</v>
      </c>
      <c r="Q1151" s="40">
        <f>IF(A1151="Lead",IF(G1151="New Lead",0,1),0)</f>
        <v>1</v>
      </c>
      <c r="R1151" s="40">
        <f>IF(A1151="Lead",IF(G1151="Lost",1,0),0)</f>
        <v>0</v>
      </c>
      <c r="S1151" t="n">
        <v>1</v>
      </c>
      <c r="T1151" t="n">
        <v>0</v>
      </c>
      <c r="U1151" t="n">
        <v>0</v>
      </c>
      <c r="V1151" t="n">
        <v>0</v>
      </c>
      <c r="W1151" t="n">
        <v>0</v>
      </c>
      <c r="X1151" t="n">
        <v>0</v>
      </c>
      <c r="Y1151">
        <f>IF(AND(A1151="Lead",COUNTIF(MetaCamps,C1151)&gt;0),1,0)</f>
        <v>0</v>
      </c>
      <c r="Z1151">
        <f>IF(Y1151=1,P1151,0)</f>
        <v>0</v>
      </c>
    </row>
    <row r="1152">
      <c r="A1152" t="inlineStr">
        <is>
          <t>Lead</t>
        </is>
      </c>
      <c r="B1152" s="39" t="str">
        <f>IFERROR(INDEX(CampTypes,MATCH(C1152,CampList,0)),"Unattributed")</f>
        <v>Old</v>
      </c>
      <c r="C1152" t="inlineStr">
        <is>
          <t>natuf_Kiosk_14072026_Hindi</t>
        </is>
      </c>
      <c r="D1152" t="inlineStr">
        <is>
          <t>natuf_Kiosk_14072026_Highest-converting industries</t>
        </is>
      </c>
      <c r="E1152" t="inlineStr">
        <is>
          <t>natuf_Kiosk_14072026_ad set_ad1</t>
        </is>
      </c>
      <c r="F1152" t="inlineStr">
        <is>
          <t>Natuf</t>
        </is>
      </c>
      <c r="G1152" t="inlineStr">
        <is>
          <t>Lost</t>
        </is>
      </c>
      <c r="H1152" s="39" t="str">
        <f>IF(ISNUMBER(MATCH(G1152,QualityStatuses,0)),"Quality Lead","Non-Quality Lead")</f>
        <v>Non-Quality Lead</v>
      </c>
      <c r="I1152" t="inlineStr">
        <is>
          <t>2026-10</t>
        </is>
      </c>
      <c r="J1152" t="inlineStr">
        <is>
          <t>Wk of 2026-10-19</t>
        </is>
      </c>
      <c r="K1152" t="inlineStr">
        <is>
          <t>Tejaswini Tarigopula</t>
        </is>
      </c>
      <c r="L1152" t="inlineStr">
        <is>
          <t>Facebook</t>
        </is>
      </c>
      <c r="M1152" t="inlineStr">
        <is>
          <t>Direct (campaign tagged in CRM)</t>
        </is>
      </c>
      <c r="N1152" t="inlineStr">
        <is>
          <t>6ad94dec05f0a6a5e9e6f86b</t>
        </is>
      </c>
      <c r="O1152" t="n">
        <v>1</v>
      </c>
      <c r="P1152" s="40">
        <f>IF(A1152="Lead",IF(ISNUMBER(MATCH(G1152,QualityStatuses,0)),1,0),0)</f>
        <v>0</v>
      </c>
      <c r="Q1152" s="40">
        <f>IF(A1152="Lead",IF(G1152="New Lead",0,1),0)</f>
        <v>1</v>
      </c>
      <c r="R1152" s="40">
        <f>IF(A1152="Lead",IF(G1152="Lost",1,0),0)</f>
        <v>1</v>
      </c>
      <c r="S1152" t="n">
        <v>2</v>
      </c>
      <c r="T1152" t="n">
        <v>2</v>
      </c>
      <c r="U1152" t="n">
        <v>0</v>
      </c>
      <c r="V1152" t="n">
        <v>0</v>
      </c>
      <c r="W1152" t="n">
        <v>0</v>
      </c>
      <c r="X1152" t="n">
        <v>0</v>
      </c>
      <c r="Y1152">
        <f>IF(AND(A1152="Lead",COUNTIF(MetaCamps,C1152)&gt;0),1,0)</f>
        <v>1</v>
      </c>
      <c r="Z1152">
        <f>IF(Y1152=1,P1152,0)</f>
        <v>0</v>
      </c>
    </row>
    <row r="1153">
      <c r="A1153" t="inlineStr">
        <is>
          <t>Lead</t>
        </is>
      </c>
      <c r="B1153" s="39" t="str">
        <f>IFERROR(INDEX(CampTypes,MATCH(C1153,CampList,0)),"Unattributed")</f>
        <v>New</v>
      </c>
      <c r="C1153" t="inlineStr">
        <is>
          <t>EBG - In House | ABO | Natuf | Leads | Unit Franchise | India | Oct26 | V1</t>
        </is>
      </c>
      <c r="D1153" t="inlineStr">
        <is>
          <t>Natuf | LAL 1% | India | Jul26 | V1</t>
        </is>
      </c>
      <c r="E1153" t="inlineStr">
        <is>
          <t>Natuf | Reel | Brand Ambassador | Heard Of Owning A Cafe | V1</t>
        </is>
      </c>
      <c r="F1153" t="inlineStr">
        <is>
          <t>In House Natuf</t>
        </is>
      </c>
      <c r="G1153" t="inlineStr">
        <is>
          <t>Attempt 1</t>
        </is>
      </c>
      <c r="H1153" s="39" t="str">
        <f>IF(ISNUMBER(MATCH(G1153,QualityStatuses,0)),"Quality Lead","Non-Quality Lead")</f>
        <v>Non-Quality Lead</v>
      </c>
      <c r="I1153" t="inlineStr">
        <is>
          <t>2026-10</t>
        </is>
      </c>
      <c r="J1153" t="inlineStr">
        <is>
          <t>Wk of 2026-10-19</t>
        </is>
      </c>
      <c r="K1153" t="inlineStr">
        <is>
          <t>Tejaswini Tarigopula</t>
        </is>
      </c>
      <c r="L1153" t="inlineStr">
        <is>
          <t>Facebook</t>
        </is>
      </c>
      <c r="M1153" t="inlineStr">
        <is>
          <t>Direct (campaign tagged in CRM)</t>
        </is>
      </c>
      <c r="N1153" t="inlineStr">
        <is>
          <t>6ad948acf904313285c0923e</t>
        </is>
      </c>
      <c r="O1153" t="n">
        <v>1</v>
      </c>
      <c r="P1153" s="40">
        <f>IF(A1153="Lead",IF(ISNUMBER(MATCH(G1153,QualityStatuses,0)),1,0),0)</f>
        <v>0</v>
      </c>
      <c r="Q1153" s="40">
        <f>IF(A1153="Lead",IF(G1153="New Lead",0,1),0)</f>
        <v>1</v>
      </c>
      <c r="R1153" s="40">
        <f>IF(A1153="Lead",IF(G1153="Lost",1,0),0)</f>
        <v>0</v>
      </c>
      <c r="S1153" t="n">
        <v>1</v>
      </c>
      <c r="T1153" t="n">
        <v>1</v>
      </c>
      <c r="U1153" t="n">
        <v>0</v>
      </c>
      <c r="V1153" t="n">
        <v>0</v>
      </c>
      <c r="W1153" t="n">
        <v>0</v>
      </c>
      <c r="X1153" t="n">
        <v>0</v>
      </c>
      <c r="Y1153">
        <f>IF(AND(A1153="Lead",COUNTIF(MetaCamps,C1153)&gt;0),1,0)</f>
        <v>0</v>
      </c>
      <c r="Z1153">
        <f>IF(Y1153=1,P1153,0)</f>
        <v>0</v>
      </c>
    </row>
    <row r="1154">
      <c r="A1154" t="inlineStr">
        <is>
          <t>Lead</t>
        </is>
      </c>
      <c r="B1154" s="39" t="str">
        <f>IFERROR(INDEX(CampTypes,MATCH(C1154,CampList,0)),"Unattributed")</f>
        <v>New</v>
      </c>
      <c r="C1154" t="inlineStr">
        <is>
          <t>EBG - In House | ABO | Natuf | Leads | Unit Franchise | India | Oct26 | V1</t>
        </is>
      </c>
      <c r="D1154" t="inlineStr">
        <is>
          <t>Natuf | Business Owners | Tier1 + Growth Cities | Oct26 | V1</t>
        </is>
      </c>
      <c r="E1154" t="inlineStr">
        <is>
          <t>Natuf | Reel | Brand Ambassador | Heard Of Owning A Cafe | V1</t>
        </is>
      </c>
      <c r="F1154" t="inlineStr">
        <is>
          <t>In House Natuf</t>
        </is>
      </c>
      <c r="G1154" t="inlineStr">
        <is>
          <t>Attempt 2</t>
        </is>
      </c>
      <c r="H1154" s="39" t="str">
        <f>IF(ISNUMBER(MATCH(G1154,QualityStatuses,0)),"Quality Lead","Non-Quality Lead")</f>
        <v>Non-Quality Lead</v>
      </c>
      <c r="I1154" t="inlineStr">
        <is>
          <t>2026-10</t>
        </is>
      </c>
      <c r="J1154" t="inlineStr">
        <is>
          <t>Wk of 2026-10-19</t>
        </is>
      </c>
      <c r="K1154" t="inlineStr">
        <is>
          <t>Tejaswini Tarigopula</t>
        </is>
      </c>
      <c r="L1154" t="inlineStr">
        <is>
          <t>Facebook</t>
        </is>
      </c>
      <c r="M1154" t="inlineStr">
        <is>
          <t>Direct (campaign tagged in CRM)</t>
        </is>
      </c>
      <c r="N1154" t="inlineStr">
        <is>
          <t>6ad940c41d97cc61b5b51dbc</t>
        </is>
      </c>
      <c r="O1154" t="n">
        <v>1</v>
      </c>
      <c r="P1154" s="40">
        <f>IF(A1154="Lead",IF(ISNUMBER(MATCH(G1154,QualityStatuses,0)),1,0),0)</f>
        <v>0</v>
      </c>
      <c r="Q1154" s="40">
        <f>IF(A1154="Lead",IF(G1154="New Lead",0,1),0)</f>
        <v>1</v>
      </c>
      <c r="R1154" s="40">
        <f>IF(A1154="Lead",IF(G1154="Lost",1,0),0)</f>
        <v>0</v>
      </c>
      <c r="S1154" t="n">
        <v>4</v>
      </c>
      <c r="T1154" t="n">
        <v>0</v>
      </c>
      <c r="U1154" t="n">
        <v>0</v>
      </c>
      <c r="V1154" t="n">
        <v>0</v>
      </c>
      <c r="W1154" t="n">
        <v>0</v>
      </c>
      <c r="X1154" t="n">
        <v>0</v>
      </c>
      <c r="Y1154">
        <f>IF(AND(A1154="Lead",COUNTIF(MetaCamps,C1154)&gt;0),1,0)</f>
        <v>0</v>
      </c>
      <c r="Z1154">
        <f>IF(Y1154=1,P1154,0)</f>
        <v>0</v>
      </c>
    </row>
    <row r="1155">
      <c r="A1155" t="inlineStr">
        <is>
          <t>Lead</t>
        </is>
      </c>
      <c r="B1155" s="39" t="str">
        <f>IFERROR(INDEX(CampTypes,MATCH(C1155,CampList,0)),"Unattributed")</f>
        <v>New</v>
      </c>
      <c r="C1155" t="inlineStr">
        <is>
          <t>EBG - In House | ABO | Natuf | Leads | Master Franchise | India | Oct26 | V1</t>
        </is>
      </c>
      <c r="D1155" t="inlineStr">
        <is>
          <t>Natuf | Broad | Tier1 + Growth Cities | Oct26 | V1</t>
        </is>
      </c>
      <c r="E1155" t="inlineStr">
        <is>
          <t>Natuf | Static | Become A Levantine Food | V1</t>
        </is>
      </c>
      <c r="F1155" t="inlineStr">
        <is>
          <t>Natuf_MF</t>
        </is>
      </c>
      <c r="G1155" t="inlineStr">
        <is>
          <t>Lost</t>
        </is>
      </c>
      <c r="H1155" s="39" t="str">
        <f>IF(ISNUMBER(MATCH(G1155,QualityStatuses,0)),"Quality Lead","Non-Quality Lead")</f>
        <v>Non-Quality Lead</v>
      </c>
      <c r="I1155" t="inlineStr">
        <is>
          <t>2026-10</t>
        </is>
      </c>
      <c r="J1155" t="inlineStr">
        <is>
          <t>Wk of 2026-10-19</t>
        </is>
      </c>
      <c r="K1155" t="inlineStr">
        <is>
          <t>Tejaswini Tarigopula</t>
        </is>
      </c>
      <c r="L1155" t="inlineStr">
        <is>
          <t>Facebook</t>
        </is>
      </c>
      <c r="M1155" t="inlineStr">
        <is>
          <t>Direct (campaign tagged in CRM)</t>
        </is>
      </c>
      <c r="N1155" t="inlineStr">
        <is>
          <t>6ad9341ad060b82401b51787</t>
        </is>
      </c>
      <c r="O1155" t="n">
        <v>1</v>
      </c>
      <c r="P1155" s="40">
        <f>IF(A1155="Lead",IF(ISNUMBER(MATCH(G1155,QualityStatuses,0)),1,0),0)</f>
        <v>0</v>
      </c>
      <c r="Q1155" s="40">
        <f>IF(A1155="Lead",IF(G1155="New Lead",0,1),0)</f>
        <v>1</v>
      </c>
      <c r="R1155" s="40">
        <f>IF(A1155="Lead",IF(G1155="Lost",1,0),0)</f>
        <v>1</v>
      </c>
      <c r="S1155" t="n">
        <v>2</v>
      </c>
      <c r="T1155" t="n">
        <v>2</v>
      </c>
      <c r="U1155" t="n">
        <v>0</v>
      </c>
      <c r="V1155" t="n">
        <v>0</v>
      </c>
      <c r="W1155" t="n">
        <v>0</v>
      </c>
      <c r="X1155" t="n">
        <v>0</v>
      </c>
      <c r="Y1155">
        <f>IF(AND(A1155="Lead",COUNTIF(MetaCamps,C1155)&gt;0),1,0)</f>
        <v>0</v>
      </c>
      <c r="Z1155">
        <f>IF(Y1155=1,P1155,0)</f>
        <v>0</v>
      </c>
    </row>
    <row r="1156">
      <c r="A1156" t="inlineStr">
        <is>
          <t>Lead</t>
        </is>
      </c>
      <c r="B1156" s="39" t="str">
        <f>IFERROR(INDEX(CampTypes,MATCH(C1156,CampList,0)),"Unattributed")</f>
        <v>New</v>
      </c>
      <c r="C1156" t="inlineStr">
        <is>
          <t>EBG - In House | ABO | Natuf | Leads | Unit Franchise | India | Oct26 | V1</t>
        </is>
      </c>
      <c r="D1156" t="inlineStr">
        <is>
          <t>Natuf | Business Owners | Tier1 + Growth Cities | Oct26 | V1</t>
        </is>
      </c>
      <c r="E1156" t="inlineStr">
        <is>
          <t>Natuf | Reel | Brand Ambassador | Heard Of Owning A Cafe | V1</t>
        </is>
      </c>
      <c r="F1156" t="inlineStr">
        <is>
          <t>In House Natuf</t>
        </is>
      </c>
      <c r="G1156" t="inlineStr">
        <is>
          <t>Connected</t>
        </is>
      </c>
      <c r="H1156" s="39" t="str">
        <f>IF(ISNUMBER(MATCH(G1156,QualityStatuses,0)),"Quality Lead","Non-Quality Lead")</f>
        <v>Non-Quality Lead</v>
      </c>
      <c r="I1156" t="inlineStr">
        <is>
          <t>2026-10</t>
        </is>
      </c>
      <c r="J1156" t="inlineStr">
        <is>
          <t>Wk of 2026-10-19</t>
        </is>
      </c>
      <c r="K1156" t="inlineStr">
        <is>
          <t>Tejaswini Tarigopula</t>
        </is>
      </c>
      <c r="L1156" t="inlineStr">
        <is>
          <t>Facebook</t>
        </is>
      </c>
      <c r="M1156" t="inlineStr">
        <is>
          <t>Direct (campaign tagged in CRM)</t>
        </is>
      </c>
      <c r="N1156" t="inlineStr">
        <is>
          <t>6ad932e8f5d9c88c8c3c2d8c</t>
        </is>
      </c>
      <c r="O1156" t="n">
        <v>1</v>
      </c>
      <c r="P1156" s="40">
        <f>IF(A1156="Lead",IF(ISNUMBER(MATCH(G1156,QualityStatuses,0)),1,0),0)</f>
        <v>0</v>
      </c>
      <c r="Q1156" s="40">
        <f>IF(A1156="Lead",IF(G1156="New Lead",0,1),0)</f>
        <v>1</v>
      </c>
      <c r="R1156" s="40">
        <f>IF(A1156="Lead",IF(G1156="Lost",1,0),0)</f>
        <v>0</v>
      </c>
      <c r="S1156" t="n">
        <v>2</v>
      </c>
      <c r="T1156" t="n">
        <v>1</v>
      </c>
      <c r="U1156" t="n">
        <v>0</v>
      </c>
      <c r="V1156" t="n">
        <v>0</v>
      </c>
      <c r="W1156" t="n">
        <v>0</v>
      </c>
      <c r="X1156" t="n">
        <v>0</v>
      </c>
      <c r="Y1156">
        <f>IF(AND(A1156="Lead",COUNTIF(MetaCamps,C1156)&gt;0),1,0)</f>
        <v>0</v>
      </c>
      <c r="Z1156">
        <f>IF(Y1156=1,P1156,0)</f>
        <v>0</v>
      </c>
    </row>
    <row r="1157">
      <c r="A1157" t="inlineStr">
        <is>
          <t>Lead</t>
        </is>
      </c>
      <c r="B1157" s="39" t="str">
        <f>IFERROR(INDEX(CampTypes,MATCH(C1157,CampList,0)),"Unattributed")</f>
        <v>New</v>
      </c>
      <c r="C1157" t="inlineStr">
        <is>
          <t>EBG - In House | ABO | Natuf | Leads | Unit Franchise | India | Oct26 | V1</t>
        </is>
      </c>
      <c r="D1157" t="inlineStr">
        <is>
          <t>Natuf | Investors | Tier1 + Growth Cities | Oct26 | V1</t>
        </is>
      </c>
      <c r="E1157" t="inlineStr">
        <is>
          <t>Natuf | Reel | Brand Ambassador | Heard Of Owning A Cafe | V1</t>
        </is>
      </c>
      <c r="F1157" t="inlineStr">
        <is>
          <t>In House Natuf</t>
        </is>
      </c>
      <c r="G1157" t="inlineStr">
        <is>
          <t>Lost</t>
        </is>
      </c>
      <c r="H1157" s="39" t="str">
        <f>IF(ISNUMBER(MATCH(G1157,QualityStatuses,0)),"Quality Lead","Non-Quality Lead")</f>
        <v>Non-Quality Lead</v>
      </c>
      <c r="I1157" t="inlineStr">
        <is>
          <t>2026-10</t>
        </is>
      </c>
      <c r="J1157" t="inlineStr">
        <is>
          <t>Wk of 2026-10-19</t>
        </is>
      </c>
      <c r="K1157" t="inlineStr">
        <is>
          <t>Tejaswini Tarigopula</t>
        </is>
      </c>
      <c r="L1157" t="inlineStr">
        <is>
          <t>Facebook</t>
        </is>
      </c>
      <c r="M1157" t="inlineStr">
        <is>
          <t>Direct (campaign tagged in CRM)</t>
        </is>
      </c>
      <c r="N1157" t="inlineStr">
        <is>
          <t>6ad92e0e5332e307a71fe05f</t>
        </is>
      </c>
      <c r="O1157" t="n">
        <v>1</v>
      </c>
      <c r="P1157" s="40">
        <f>IF(A1157="Lead",IF(ISNUMBER(MATCH(G1157,QualityStatuses,0)),1,0),0)</f>
        <v>0</v>
      </c>
      <c r="Q1157" s="40">
        <f>IF(A1157="Lead",IF(G1157="New Lead",0,1),0)</f>
        <v>1</v>
      </c>
      <c r="R1157" s="40">
        <f>IF(A1157="Lead",IF(G1157="Lost",1,0),0)</f>
        <v>1</v>
      </c>
      <c r="S1157" t="n">
        <v>2</v>
      </c>
      <c r="T1157" t="n">
        <v>1</v>
      </c>
      <c r="U1157" t="n">
        <v>0</v>
      </c>
      <c r="V1157" t="n">
        <v>0</v>
      </c>
      <c r="W1157" t="n">
        <v>0</v>
      </c>
      <c r="X1157" t="n">
        <v>0</v>
      </c>
      <c r="Y1157">
        <f>IF(AND(A1157="Lead",COUNTIF(MetaCamps,C1157)&gt;0),1,0)</f>
        <v>0</v>
      </c>
      <c r="Z1157">
        <f>IF(Y1157=1,P1157,0)</f>
        <v>0</v>
      </c>
    </row>
    <row r="1158">
      <c r="A1158" t="inlineStr">
        <is>
          <t>Lead</t>
        </is>
      </c>
      <c r="B1158" s="39" t="str">
        <f>IFERROR(INDEX(CampTypes,MATCH(C1158,CampList,0)),"Unattributed")</f>
        <v>New</v>
      </c>
      <c r="C1158" t="inlineStr">
        <is>
          <t>EBG - In House | ABO | Natuf | Leads | Unit Franchise | India | Oct26 | V1</t>
        </is>
      </c>
      <c r="D1158" t="inlineStr">
        <is>
          <t>Natuf | Business Owners | Tier1 + Growth Cities | Oct26 | V1</t>
        </is>
      </c>
      <c r="E1158" t="inlineStr">
        <is>
          <t>Natuf | Reel | Brand Ambassador | Heard Of Owning A Cafe | V1</t>
        </is>
      </c>
      <c r="F1158" t="inlineStr">
        <is>
          <t>In House Natuf</t>
        </is>
      </c>
      <c r="G1158" t="inlineStr">
        <is>
          <t>Connected</t>
        </is>
      </c>
      <c r="H1158" s="39" t="str">
        <f>IF(ISNUMBER(MATCH(G1158,QualityStatuses,0)),"Quality Lead","Non-Quality Lead")</f>
        <v>Non-Quality Lead</v>
      </c>
      <c r="I1158" t="inlineStr">
        <is>
          <t>2026-10</t>
        </is>
      </c>
      <c r="J1158" t="inlineStr">
        <is>
          <t>Wk of 2026-10-19</t>
        </is>
      </c>
      <c r="K1158" t="inlineStr">
        <is>
          <t>Tejaswini Tarigopula</t>
        </is>
      </c>
      <c r="L1158" t="inlineStr">
        <is>
          <t>Facebook</t>
        </is>
      </c>
      <c r="M1158" t="inlineStr">
        <is>
          <t>Direct (campaign tagged in CRM)</t>
        </is>
      </c>
      <c r="N1158" t="inlineStr">
        <is>
          <t>6ad92e062c807a7f11559d5d</t>
        </is>
      </c>
      <c r="O1158" t="n">
        <v>1</v>
      </c>
      <c r="P1158" s="40">
        <f>IF(A1158="Lead",IF(ISNUMBER(MATCH(G1158,QualityStatuses,0)),1,0),0)</f>
        <v>0</v>
      </c>
      <c r="Q1158" s="40">
        <f>IF(A1158="Lead",IF(G1158="New Lead",0,1),0)</f>
        <v>1</v>
      </c>
      <c r="R1158" s="40">
        <f>IF(A1158="Lead",IF(G1158="Lost",1,0),0)</f>
        <v>0</v>
      </c>
      <c r="S1158" t="n">
        <v>3</v>
      </c>
      <c r="T1158" t="n">
        <v>1</v>
      </c>
      <c r="U1158" t="n">
        <v>0</v>
      </c>
      <c r="V1158" t="n">
        <v>0</v>
      </c>
      <c r="W1158" t="n">
        <v>0</v>
      </c>
      <c r="X1158" t="n">
        <v>0</v>
      </c>
      <c r="Y1158">
        <f>IF(AND(A1158="Lead",COUNTIF(MetaCamps,C1158)&gt;0),1,0)</f>
        <v>0</v>
      </c>
      <c r="Z1158">
        <f>IF(Y1158=1,P1158,0)</f>
        <v>0</v>
      </c>
    </row>
    <row r="1159">
      <c r="A1159" t="inlineStr">
        <is>
          <t>Lead</t>
        </is>
      </c>
      <c r="B1159" s="39" t="str">
        <f>IFERROR(INDEX(CampTypes,MATCH(C1159,CampList,0)),"Unattributed")</f>
        <v>New</v>
      </c>
      <c r="C1159" t="inlineStr">
        <is>
          <t>EBG - In House | ABO | Natuf | Leads | Unit Franchise | India | Oct26 | V1</t>
        </is>
      </c>
      <c r="D1159" t="inlineStr">
        <is>
          <t>Natuf | Broad | Tier1 + Growth Cities | Oct26 | V1</t>
        </is>
      </c>
      <c r="E1159" t="inlineStr">
        <is>
          <t>Natuf | Reel | Brand Ambassador | Heard Of Owning A Cafe | V1</t>
        </is>
      </c>
      <c r="F1159" t="inlineStr">
        <is>
          <t>In House Natuf</t>
        </is>
      </c>
      <c r="G1159" t="inlineStr">
        <is>
          <t>Connected</t>
        </is>
      </c>
      <c r="H1159" s="39" t="str">
        <f>IF(ISNUMBER(MATCH(G1159,QualityStatuses,0)),"Quality Lead","Non-Quality Lead")</f>
        <v>Non-Quality Lead</v>
      </c>
      <c r="I1159" t="inlineStr">
        <is>
          <t>2026-10</t>
        </is>
      </c>
      <c r="J1159" t="inlineStr">
        <is>
          <t>Wk of 2026-10-19</t>
        </is>
      </c>
      <c r="K1159" t="inlineStr">
        <is>
          <t>Tejaswini Tarigopula</t>
        </is>
      </c>
      <c r="L1159" t="inlineStr">
        <is>
          <t>Facebook</t>
        </is>
      </c>
      <c r="M1159" t="inlineStr">
        <is>
          <t>Direct (campaign tagged in CRM)</t>
        </is>
      </c>
      <c r="N1159" t="inlineStr">
        <is>
          <t>6ad92d191dc87b6b64e51047</t>
        </is>
      </c>
      <c r="O1159" t="n">
        <v>1</v>
      </c>
      <c r="P1159" s="40">
        <f>IF(A1159="Lead",IF(ISNUMBER(MATCH(G1159,QualityStatuses,0)),1,0),0)</f>
        <v>0</v>
      </c>
      <c r="Q1159" s="40">
        <f>IF(A1159="Lead",IF(G1159="New Lead",0,1),0)</f>
        <v>1</v>
      </c>
      <c r="R1159" s="40">
        <f>IF(A1159="Lead",IF(G1159="Lost",1,0),0)</f>
        <v>0</v>
      </c>
      <c r="S1159" t="n">
        <v>14</v>
      </c>
      <c r="T1159" t="n">
        <v>6</v>
      </c>
      <c r="U1159" t="n">
        <v>0</v>
      </c>
      <c r="V1159" t="n">
        <v>0</v>
      </c>
      <c r="W1159" t="n">
        <v>0</v>
      </c>
      <c r="X1159" t="n">
        <v>0</v>
      </c>
      <c r="Y1159">
        <f>IF(AND(A1159="Lead",COUNTIF(MetaCamps,C1159)&gt;0),1,0)</f>
        <v>0</v>
      </c>
      <c r="Z1159">
        <f>IF(Y1159=1,P1159,0)</f>
        <v>0</v>
      </c>
    </row>
    <row r="1160">
      <c r="A1160" t="inlineStr">
        <is>
          <t>Lead</t>
        </is>
      </c>
      <c r="B1160" s="39" t="str">
        <f>IFERROR(INDEX(CampTypes,MATCH(C1160,CampList,0)),"Unattributed")</f>
        <v>New</v>
      </c>
      <c r="C1160" t="inlineStr">
        <is>
          <t>EBG - In House | ABO | Natuf | Leads | Unit Franchise | India | Oct26 | V1</t>
        </is>
      </c>
      <c r="D1160" t="inlineStr">
        <is>
          <t>Natuf | Investors | Tier1 + Growth Cities | Oct26 | V1</t>
        </is>
      </c>
      <c r="E1160" t="inlineStr">
        <is>
          <t>Natuf | Reel | Brand Ambassador | Heard Of Owning A Cafe | V1</t>
        </is>
      </c>
      <c r="F1160" t="inlineStr">
        <is>
          <t>In House Natuf</t>
        </is>
      </c>
      <c r="G1160" t="inlineStr">
        <is>
          <t>Attempt 1</t>
        </is>
      </c>
      <c r="H1160" s="39" t="str">
        <f>IF(ISNUMBER(MATCH(G1160,QualityStatuses,0)),"Quality Lead","Non-Quality Lead")</f>
        <v>Non-Quality Lead</v>
      </c>
      <c r="I1160" t="inlineStr">
        <is>
          <t>2026-10</t>
        </is>
      </c>
      <c r="J1160" t="inlineStr">
        <is>
          <t>Wk of 2026-10-19</t>
        </is>
      </c>
      <c r="K1160" t="inlineStr">
        <is>
          <t>Tejaswini Tarigopula</t>
        </is>
      </c>
      <c r="L1160" t="inlineStr">
        <is>
          <t>Facebook</t>
        </is>
      </c>
      <c r="M1160" t="inlineStr">
        <is>
          <t>Direct (campaign tagged in CRM)</t>
        </is>
      </c>
      <c r="N1160" t="inlineStr">
        <is>
          <t>6ad9234c0f7b306655f828c3</t>
        </is>
      </c>
      <c r="O1160" t="n">
        <v>1</v>
      </c>
      <c r="P1160" s="40">
        <f>IF(A1160="Lead",IF(ISNUMBER(MATCH(G1160,QualityStatuses,0)),1,0),0)</f>
        <v>0</v>
      </c>
      <c r="Q1160" s="40">
        <f>IF(A1160="Lead",IF(G1160="New Lead",0,1),0)</f>
        <v>1</v>
      </c>
      <c r="R1160" s="40">
        <f>IF(A1160="Lead",IF(G1160="Lost",1,0),0)</f>
        <v>0</v>
      </c>
      <c r="S1160" t="n">
        <v>2</v>
      </c>
      <c r="T1160" t="n">
        <v>2</v>
      </c>
      <c r="U1160" t="n">
        <v>0</v>
      </c>
      <c r="V1160" t="n">
        <v>0</v>
      </c>
      <c r="W1160" t="n">
        <v>0</v>
      </c>
      <c r="X1160" t="n">
        <v>0</v>
      </c>
      <c r="Y1160">
        <f>IF(AND(A1160="Lead",COUNTIF(MetaCamps,C1160)&gt;0),1,0)</f>
        <v>0</v>
      </c>
      <c r="Z1160">
        <f>IF(Y1160=1,P1160,0)</f>
        <v>0</v>
      </c>
    </row>
    <row r="1161">
      <c r="A1161" t="inlineStr">
        <is>
          <t>Lead</t>
        </is>
      </c>
      <c r="B1161" s="39" t="str">
        <f>IFERROR(INDEX(CampTypes,MATCH(C1161,CampList,0)),"Unattributed")</f>
        <v>New</v>
      </c>
      <c r="C1161" t="inlineStr">
        <is>
          <t>EBG - In House | ABO | Natuf | Leads | Unit Franchise | India | Oct26 | V1</t>
        </is>
      </c>
      <c r="D1161" t="inlineStr">
        <is>
          <t>Natuf | Business Owners | Tier1 + Growth Cities | Oct26 | V1</t>
        </is>
      </c>
      <c r="E1161" t="inlineStr">
        <is>
          <t>Natuf | Reel | Brand Ambassador | Heard Of Owning A Cafe | V1</t>
        </is>
      </c>
      <c r="F1161" t="inlineStr">
        <is>
          <t>In House Natuf</t>
        </is>
      </c>
      <c r="G1161" t="inlineStr">
        <is>
          <t>Attempt 1</t>
        </is>
      </c>
      <c r="H1161" s="39" t="str">
        <f>IF(ISNUMBER(MATCH(G1161,QualityStatuses,0)),"Quality Lead","Non-Quality Lead")</f>
        <v>Non-Quality Lead</v>
      </c>
      <c r="I1161" t="inlineStr">
        <is>
          <t>2026-10</t>
        </is>
      </c>
      <c r="J1161" t="inlineStr">
        <is>
          <t>Wk of 2026-10-19</t>
        </is>
      </c>
      <c r="K1161" t="inlineStr">
        <is>
          <t>Tejaswini Tarigopula</t>
        </is>
      </c>
      <c r="L1161" t="inlineStr">
        <is>
          <t>Facebook</t>
        </is>
      </c>
      <c r="M1161" t="inlineStr">
        <is>
          <t>Direct (campaign tagged in CRM)</t>
        </is>
      </c>
      <c r="N1161" t="inlineStr">
        <is>
          <t>6ad91e9cd1dfd00adb493aa1</t>
        </is>
      </c>
      <c r="O1161" t="n">
        <v>1</v>
      </c>
      <c r="P1161" s="40">
        <f>IF(A1161="Lead",IF(ISNUMBER(MATCH(G1161,QualityStatuses,0)),1,0),0)</f>
        <v>0</v>
      </c>
      <c r="Q1161" s="40">
        <f>IF(A1161="Lead",IF(G1161="New Lead",0,1),0)</f>
        <v>1</v>
      </c>
      <c r="R1161" s="40">
        <f>IF(A1161="Lead",IF(G1161="Lost",1,0),0)</f>
        <v>0</v>
      </c>
      <c r="S1161" t="n">
        <v>4</v>
      </c>
      <c r="T1161" t="n">
        <v>1</v>
      </c>
      <c r="U1161" t="n">
        <v>0</v>
      </c>
      <c r="V1161" t="n">
        <v>0</v>
      </c>
      <c r="W1161" t="n">
        <v>0</v>
      </c>
      <c r="X1161" t="n">
        <v>0</v>
      </c>
      <c r="Y1161">
        <f>IF(AND(A1161="Lead",COUNTIF(MetaCamps,C1161)&gt;0),1,0)</f>
        <v>0</v>
      </c>
      <c r="Z1161">
        <f>IF(Y1161=1,P1161,0)</f>
        <v>0</v>
      </c>
    </row>
    <row r="1162">
      <c r="A1162" t="inlineStr">
        <is>
          <t>Lead</t>
        </is>
      </c>
      <c r="B1162" s="39" t="str">
        <f>IFERROR(INDEX(CampTypes,MATCH(C1162,CampList,0)),"Unattributed")</f>
        <v>New</v>
      </c>
      <c r="C1162" t="inlineStr">
        <is>
          <t>EBG - In House | ABO | Natuf | Leads | Unit Franchise | India | Oct26 | V1</t>
        </is>
      </c>
      <c r="D1162" t="inlineStr">
        <is>
          <t>Natuf | Business Owners | Tier1 + Growth Cities | Oct26 | V1</t>
        </is>
      </c>
      <c r="E1162" t="inlineStr">
        <is>
          <t>Natuf | Reel | Brand Ambassador | Heard Of Owning A Cafe | V1</t>
        </is>
      </c>
      <c r="F1162" t="inlineStr">
        <is>
          <t>In House Natuf</t>
        </is>
      </c>
      <c r="G1162" t="inlineStr">
        <is>
          <t>Connected</t>
        </is>
      </c>
      <c r="H1162" s="39" t="str">
        <f>IF(ISNUMBER(MATCH(G1162,QualityStatuses,0)),"Quality Lead","Non-Quality Lead")</f>
        <v>Non-Quality Lead</v>
      </c>
      <c r="I1162" t="inlineStr">
        <is>
          <t>2026-10</t>
        </is>
      </c>
      <c r="J1162" t="inlineStr">
        <is>
          <t>Wk of 2026-10-19</t>
        </is>
      </c>
      <c r="K1162" t="inlineStr">
        <is>
          <t>Tejaswini Tarigopula</t>
        </is>
      </c>
      <c r="L1162" t="inlineStr">
        <is>
          <t>Facebook</t>
        </is>
      </c>
      <c r="M1162" t="inlineStr">
        <is>
          <t>Direct (campaign tagged in CRM)</t>
        </is>
      </c>
      <c r="N1162" t="inlineStr">
        <is>
          <t>6ad91e91c36a9c5828d6bc05</t>
        </is>
      </c>
      <c r="O1162" t="n">
        <v>1</v>
      </c>
      <c r="P1162" s="40">
        <f>IF(A1162="Lead",IF(ISNUMBER(MATCH(G1162,QualityStatuses,0)),1,0),0)</f>
        <v>0</v>
      </c>
      <c r="Q1162" s="40">
        <f>IF(A1162="Lead",IF(G1162="New Lead",0,1),0)</f>
        <v>1</v>
      </c>
      <c r="R1162" s="40">
        <f>IF(A1162="Lead",IF(G1162="Lost",1,0),0)</f>
        <v>0</v>
      </c>
      <c r="S1162" t="n">
        <v>2</v>
      </c>
      <c r="T1162" t="n">
        <v>1</v>
      </c>
      <c r="U1162" t="n">
        <v>0</v>
      </c>
      <c r="V1162" t="n">
        <v>0</v>
      </c>
      <c r="W1162" t="n">
        <v>0</v>
      </c>
      <c r="X1162" t="n">
        <v>0</v>
      </c>
      <c r="Y1162">
        <f>IF(AND(A1162="Lead",COUNTIF(MetaCamps,C1162)&gt;0),1,0)</f>
        <v>0</v>
      </c>
      <c r="Z1162">
        <f>IF(Y1162=1,P1162,0)</f>
        <v>0</v>
      </c>
    </row>
    <row r="1163">
      <c r="A1163" t="inlineStr">
        <is>
          <t>Lead</t>
        </is>
      </c>
      <c r="B1163" s="39" t="str">
        <f>IFERROR(INDEX(CampTypes,MATCH(C1163,CampList,0)),"Unattributed")</f>
        <v>New</v>
      </c>
      <c r="C1163" t="inlineStr">
        <is>
          <t>EBG - In House | ABO | Natuf | Leads | Unit Franchise | India | Oct26 | V1</t>
        </is>
      </c>
      <c r="D1163" t="inlineStr">
        <is>
          <t>Natuf | Investors | Tier1 + Growth Cities | Oct26 | V1</t>
        </is>
      </c>
      <c r="E1163" t="inlineStr">
        <is>
          <t>Natuf | Reel | Brand Ambassador | Heard Of Owning A Cafe | V1</t>
        </is>
      </c>
      <c r="F1163" t="inlineStr">
        <is>
          <t>In House Natuf</t>
        </is>
      </c>
      <c r="G1163" t="inlineStr">
        <is>
          <t>Attempt 5</t>
        </is>
      </c>
      <c r="H1163" s="39" t="str">
        <f>IF(ISNUMBER(MATCH(G1163,QualityStatuses,0)),"Quality Lead","Non-Quality Lead")</f>
        <v>Non-Quality Lead</v>
      </c>
      <c r="I1163" t="inlineStr">
        <is>
          <t>2026-10</t>
        </is>
      </c>
      <c r="J1163" t="inlineStr">
        <is>
          <t>Wk of 2026-10-19</t>
        </is>
      </c>
      <c r="K1163" t="inlineStr">
        <is>
          <t>Tejaswini Tarigopula</t>
        </is>
      </c>
      <c r="L1163" t="inlineStr">
        <is>
          <t>Facebook</t>
        </is>
      </c>
      <c r="M1163" t="inlineStr">
        <is>
          <t>Direct (campaign tagged in CRM)</t>
        </is>
      </c>
      <c r="N1163" t="inlineStr">
        <is>
          <t>6ad91e3437b5e9e87418f0ea</t>
        </is>
      </c>
      <c r="O1163" t="n">
        <v>1</v>
      </c>
      <c r="P1163" s="40">
        <f>IF(A1163="Lead",IF(ISNUMBER(MATCH(G1163,QualityStatuses,0)),1,0),0)</f>
        <v>0</v>
      </c>
      <c r="Q1163" s="40">
        <f>IF(A1163="Lead",IF(G1163="New Lead",0,1),0)</f>
        <v>1</v>
      </c>
      <c r="R1163" s="40">
        <f>IF(A1163="Lead",IF(G1163="Lost",1,0),0)</f>
        <v>0</v>
      </c>
      <c r="S1163" t="n">
        <v>5</v>
      </c>
      <c r="T1163" t="n">
        <v>1</v>
      </c>
      <c r="U1163" t="n">
        <v>0</v>
      </c>
      <c r="V1163" t="n">
        <v>0</v>
      </c>
      <c r="W1163" t="n">
        <v>0</v>
      </c>
      <c r="X1163" t="n">
        <v>0</v>
      </c>
      <c r="Y1163">
        <f>IF(AND(A1163="Lead",COUNTIF(MetaCamps,C1163)&gt;0),1,0)</f>
        <v>0</v>
      </c>
      <c r="Z1163">
        <f>IF(Y1163=1,P1163,0)</f>
        <v>0</v>
      </c>
    </row>
    <row r="1164">
      <c r="A1164" t="inlineStr">
        <is>
          <t>Lead</t>
        </is>
      </c>
      <c r="B1164" s="39" t="str">
        <f>IFERROR(INDEX(CampTypes,MATCH(C1164,CampList,0)),"Unattributed")</f>
        <v>New</v>
      </c>
      <c r="C1164" t="inlineStr">
        <is>
          <t>EBG - In House | ABO | Natuf | Leads | Unit Franchise | India | Oct26 | V1</t>
        </is>
      </c>
      <c r="D1164" t="inlineStr">
        <is>
          <t>Natuf | Business Owners | Tier1 + Growth Cities | Oct26 | V1</t>
        </is>
      </c>
      <c r="E1164" t="inlineStr">
        <is>
          <t>Natuf | Reel | Brand Ambassador | Heard Of Owning A Cafe | V1</t>
        </is>
      </c>
      <c r="F1164" t="inlineStr">
        <is>
          <t>In House Natuf</t>
        </is>
      </c>
      <c r="G1164" t="inlineStr">
        <is>
          <t>Attempt 2</t>
        </is>
      </c>
      <c r="H1164" s="39" t="str">
        <f>IF(ISNUMBER(MATCH(G1164,QualityStatuses,0)),"Quality Lead","Non-Quality Lead")</f>
        <v>Non-Quality Lead</v>
      </c>
      <c r="I1164" t="inlineStr">
        <is>
          <t>2026-10</t>
        </is>
      </c>
      <c r="J1164" t="inlineStr">
        <is>
          <t>Wk of 2026-10-19</t>
        </is>
      </c>
      <c r="K1164" t="inlineStr">
        <is>
          <t>Tejaswini Tarigopula</t>
        </is>
      </c>
      <c r="L1164" t="inlineStr">
        <is>
          <t>Facebook</t>
        </is>
      </c>
      <c r="M1164" t="inlineStr">
        <is>
          <t>Direct (campaign tagged in CRM)</t>
        </is>
      </c>
      <c r="N1164" t="inlineStr">
        <is>
          <t>6ad918cedeacdb1f62edeadb</t>
        </is>
      </c>
      <c r="O1164" t="n">
        <v>1</v>
      </c>
      <c r="P1164" s="40">
        <f>IF(A1164="Lead",IF(ISNUMBER(MATCH(G1164,QualityStatuses,0)),1,0),0)</f>
        <v>0</v>
      </c>
      <c r="Q1164" s="40">
        <f>IF(A1164="Lead",IF(G1164="New Lead",0,1),0)</f>
        <v>1</v>
      </c>
      <c r="R1164" s="40">
        <f>IF(A1164="Lead",IF(G1164="Lost",1,0),0)</f>
        <v>0</v>
      </c>
      <c r="S1164" t="n">
        <v>2</v>
      </c>
      <c r="T1164" t="n">
        <v>0</v>
      </c>
      <c r="U1164" t="n">
        <v>0</v>
      </c>
      <c r="V1164" t="n">
        <v>0</v>
      </c>
      <c r="W1164" t="n">
        <v>0</v>
      </c>
      <c r="X1164" t="n">
        <v>0</v>
      </c>
      <c r="Y1164">
        <f>IF(AND(A1164="Lead",COUNTIF(MetaCamps,C1164)&gt;0),1,0)</f>
        <v>0</v>
      </c>
      <c r="Z1164">
        <f>IF(Y1164=1,P1164,0)</f>
        <v>0</v>
      </c>
    </row>
    <row r="1165">
      <c r="A1165" t="inlineStr">
        <is>
          <t>Lead</t>
        </is>
      </c>
      <c r="B1165" s="39" t="str">
        <f>IFERROR(INDEX(CampTypes,MATCH(C1165,CampList,0)),"Unattributed")</f>
        <v>New</v>
      </c>
      <c r="C1165" t="inlineStr">
        <is>
          <t>EBG - In House | ABO | Natuf | Leads | Unit Franchise | India | Oct26 | V1</t>
        </is>
      </c>
      <c r="D1165" t="inlineStr">
        <is>
          <t>Natuf | LAL 1% | India | Jul26 | V1</t>
        </is>
      </c>
      <c r="E1165" t="inlineStr">
        <is>
          <t>Natuf | Reel | Brand Ambassador | Heard Of Owning A Cafe | V1</t>
        </is>
      </c>
      <c r="F1165" t="inlineStr">
        <is>
          <t>In House Natuf</t>
        </is>
      </c>
      <c r="G1165" t="inlineStr">
        <is>
          <t>Attempt 1</t>
        </is>
      </c>
      <c r="H1165" s="39" t="str">
        <f>IF(ISNUMBER(MATCH(G1165,QualityStatuses,0)),"Quality Lead","Non-Quality Lead")</f>
        <v>Non-Quality Lead</v>
      </c>
      <c r="I1165" t="inlineStr">
        <is>
          <t>2026-10</t>
        </is>
      </c>
      <c r="J1165" t="inlineStr">
        <is>
          <t>Wk of 2026-10-19</t>
        </is>
      </c>
      <c r="K1165" t="inlineStr">
        <is>
          <t>Tejaswini Tarigopula</t>
        </is>
      </c>
      <c r="L1165" t="inlineStr">
        <is>
          <t>Facebook</t>
        </is>
      </c>
      <c r="M1165" t="inlineStr">
        <is>
          <t>Direct (campaign tagged in CRM)</t>
        </is>
      </c>
      <c r="N1165" t="inlineStr">
        <is>
          <t>6ad91621972284d587e1aa15</t>
        </is>
      </c>
      <c r="O1165" t="n">
        <v>1</v>
      </c>
      <c r="P1165" s="40">
        <f>IF(A1165="Lead",IF(ISNUMBER(MATCH(G1165,QualityStatuses,0)),1,0),0)</f>
        <v>0</v>
      </c>
      <c r="Q1165" s="40">
        <f>IF(A1165="Lead",IF(G1165="New Lead",0,1),0)</f>
        <v>1</v>
      </c>
      <c r="R1165" s="40">
        <f>IF(A1165="Lead",IF(G1165="Lost",1,0),0)</f>
        <v>0</v>
      </c>
      <c r="S1165" t="n">
        <v>1</v>
      </c>
      <c r="T1165" t="n">
        <v>0</v>
      </c>
      <c r="U1165" t="n">
        <v>0</v>
      </c>
      <c r="V1165" t="n">
        <v>0</v>
      </c>
      <c r="W1165" t="n">
        <v>0</v>
      </c>
      <c r="X1165" t="n">
        <v>0</v>
      </c>
      <c r="Y1165">
        <f>IF(AND(A1165="Lead",COUNTIF(MetaCamps,C1165)&gt;0),1,0)</f>
        <v>0</v>
      </c>
      <c r="Z1165">
        <f>IF(Y1165=1,P1165,0)</f>
        <v>0</v>
      </c>
    </row>
    <row r="1166">
      <c r="A1166" t="inlineStr">
        <is>
          <t>Lead</t>
        </is>
      </c>
      <c r="B1166" s="39" t="str">
        <f>IFERROR(INDEX(CampTypes,MATCH(C1166,CampList,0)),"Unattributed")</f>
        <v>Old</v>
      </c>
      <c r="C1166" t="inlineStr">
        <is>
          <t>E_Karan_Natuf_All_07072026</t>
        </is>
      </c>
      <c r="D1166" t="inlineStr">
        <is>
          <t>E_Karan_Natuf_Sign_07072026_Adset3</t>
        </is>
      </c>
      <c r="E1166" t="inlineStr">
        <is>
          <t>E_Karan_Natuf_Sign_07072026_Adset2_Ad1 – Copy</t>
        </is>
      </c>
      <c r="F1166" t="inlineStr">
        <is>
          <t>Natuf</t>
        </is>
      </c>
      <c r="G1166" t="inlineStr">
        <is>
          <t>Lost</t>
        </is>
      </c>
      <c r="H1166" s="39" t="str">
        <f>IF(ISNUMBER(MATCH(G1166,QualityStatuses,0)),"Quality Lead","Non-Quality Lead")</f>
        <v>Non-Quality Lead</v>
      </c>
      <c r="I1166" t="inlineStr">
        <is>
          <t>2026-10</t>
        </is>
      </c>
      <c r="J1166" t="inlineStr">
        <is>
          <t>Wk of 2026-10-19</t>
        </is>
      </c>
      <c r="K1166" t="inlineStr">
        <is>
          <t>Tejaswini Tarigopula</t>
        </is>
      </c>
      <c r="L1166" t="inlineStr">
        <is>
          <t>Facebook</t>
        </is>
      </c>
      <c r="M1166" t="inlineStr">
        <is>
          <t>Direct (campaign tagged in CRM)</t>
        </is>
      </c>
      <c r="N1166" t="inlineStr">
        <is>
          <t>6ad9157274b428ff45f373dc</t>
        </is>
      </c>
      <c r="O1166" t="n">
        <v>1</v>
      </c>
      <c r="P1166" s="40">
        <f>IF(A1166="Lead",IF(ISNUMBER(MATCH(G1166,QualityStatuses,0)),1,0),0)</f>
        <v>0</v>
      </c>
      <c r="Q1166" s="40">
        <f>IF(A1166="Lead",IF(G1166="New Lead",0,1),0)</f>
        <v>1</v>
      </c>
      <c r="R1166" s="40">
        <f>IF(A1166="Lead",IF(G1166="Lost",1,0),0)</f>
        <v>1</v>
      </c>
      <c r="S1166" t="n">
        <v>2</v>
      </c>
      <c r="T1166" t="n">
        <v>2</v>
      </c>
      <c r="U1166" t="n">
        <v>0</v>
      </c>
      <c r="V1166" t="n">
        <v>0</v>
      </c>
      <c r="W1166" t="n">
        <v>0</v>
      </c>
      <c r="X1166" t="n">
        <v>0</v>
      </c>
      <c r="Y1166">
        <f>IF(AND(A1166="Lead",COUNTIF(MetaCamps,C1166)&gt;0),1,0)</f>
        <v>1</v>
      </c>
      <c r="Z1166">
        <f>IF(Y1166=1,P1166,0)</f>
        <v>0</v>
      </c>
    </row>
    <row r="1167">
      <c r="A1167" t="inlineStr">
        <is>
          <t>Lead</t>
        </is>
      </c>
      <c r="B1167" s="39" t="str">
        <f>IFERROR(INDEX(CampTypes,MATCH(C1167,CampList,0)),"Unattributed")</f>
        <v>Old</v>
      </c>
      <c r="C1167" t="inlineStr">
        <is>
          <t>E_Natuf_Generic_13082026</t>
        </is>
      </c>
      <c r="D1167" t="inlineStr">
        <is>
          <t>E_Natuf_Generic_13082026_Adset1</t>
        </is>
      </c>
      <c r="E1167" t="inlineStr">
        <is>
          <t>E_Natuf_Generic_13082026_Adset1_Ad1</t>
        </is>
      </c>
      <c r="F1167" t="inlineStr">
        <is>
          <t>Natuf</t>
        </is>
      </c>
      <c r="G1167" t="inlineStr">
        <is>
          <t>Connected</t>
        </is>
      </c>
      <c r="H1167" s="39" t="str">
        <f>IF(ISNUMBER(MATCH(G1167,QualityStatuses,0)),"Quality Lead","Non-Quality Lead")</f>
        <v>Non-Quality Lead</v>
      </c>
      <c r="I1167" t="inlineStr">
        <is>
          <t>2026-10</t>
        </is>
      </c>
      <c r="J1167" t="inlineStr">
        <is>
          <t>Wk of 2026-10-19</t>
        </is>
      </c>
      <c r="K1167" t="inlineStr">
        <is>
          <t>Tejaswini Tarigopula</t>
        </is>
      </c>
      <c r="L1167" t="inlineStr">
        <is>
          <t>Facebook</t>
        </is>
      </c>
      <c r="M1167" t="inlineStr">
        <is>
          <t>Direct (campaign tagged in CRM)</t>
        </is>
      </c>
      <c r="N1167" t="inlineStr">
        <is>
          <t>6ad914a7972284d587e1a8dc</t>
        </is>
      </c>
      <c r="O1167" t="n">
        <v>1</v>
      </c>
      <c r="P1167" s="40">
        <f>IF(A1167="Lead",IF(ISNUMBER(MATCH(G1167,QualityStatuses,0)),1,0),0)</f>
        <v>0</v>
      </c>
      <c r="Q1167" s="40">
        <f>IF(A1167="Lead",IF(G1167="New Lead",0,1),0)</f>
        <v>1</v>
      </c>
      <c r="R1167" s="40">
        <f>IF(A1167="Lead",IF(G1167="Lost",1,0),0)</f>
        <v>0</v>
      </c>
      <c r="S1167" t="n">
        <v>5</v>
      </c>
      <c r="T1167" t="n">
        <v>2</v>
      </c>
      <c r="U1167" t="n">
        <v>0</v>
      </c>
      <c r="V1167" t="n">
        <v>0</v>
      </c>
      <c r="W1167" t="n">
        <v>0</v>
      </c>
      <c r="X1167" t="n">
        <v>0</v>
      </c>
      <c r="Y1167">
        <f>IF(AND(A1167="Lead",COUNTIF(MetaCamps,C1167)&gt;0),1,0)</f>
        <v>1</v>
      </c>
      <c r="Z1167">
        <f>IF(Y1167=1,P1167,0)</f>
        <v>0</v>
      </c>
    </row>
    <row r="1168">
      <c r="A1168" t="inlineStr">
        <is>
          <t>Lead</t>
        </is>
      </c>
      <c r="B1168" s="39" t="str">
        <f>IFERROR(INDEX(CampTypes,MATCH(C1168,CampList,0)),"Unattributed")</f>
        <v>Old</v>
      </c>
      <c r="C1168" t="inlineStr">
        <is>
          <t>natuf_Kiosk_14072026_Hindi</t>
        </is>
      </c>
      <c r="D1168" t="inlineStr">
        <is>
          <t>natuf_Kiosk_09102026</t>
        </is>
      </c>
      <c r="E1168" t="inlineStr">
        <is>
          <t>natuf_Kiosk_14072026_ad set_ad1</t>
        </is>
      </c>
      <c r="F1168" t="inlineStr">
        <is>
          <t>Natuf</t>
        </is>
      </c>
      <c r="G1168" t="inlineStr">
        <is>
          <t>Connected</t>
        </is>
      </c>
      <c r="H1168" s="39" t="str">
        <f>IF(ISNUMBER(MATCH(G1168,QualityStatuses,0)),"Quality Lead","Non-Quality Lead")</f>
        <v>Non-Quality Lead</v>
      </c>
      <c r="I1168" t="inlineStr">
        <is>
          <t>2026-10</t>
        </is>
      </c>
      <c r="J1168" t="inlineStr">
        <is>
          <t>Wk of 2026-10-19</t>
        </is>
      </c>
      <c r="K1168" t="inlineStr">
        <is>
          <t>Tejaswini Tarigopula</t>
        </is>
      </c>
      <c r="L1168" t="inlineStr">
        <is>
          <t>Facebook</t>
        </is>
      </c>
      <c r="M1168" t="inlineStr">
        <is>
          <t>Direct (campaign tagged in CRM)</t>
        </is>
      </c>
      <c r="N1168" t="inlineStr">
        <is>
          <t>6ad912008eb3b70e9a0afec5</t>
        </is>
      </c>
      <c r="O1168" t="n">
        <v>1</v>
      </c>
      <c r="P1168" s="40">
        <f>IF(A1168="Lead",IF(ISNUMBER(MATCH(G1168,QualityStatuses,0)),1,0),0)</f>
        <v>0</v>
      </c>
      <c r="Q1168" s="40">
        <f>IF(A1168="Lead",IF(G1168="New Lead",0,1),0)</f>
        <v>1</v>
      </c>
      <c r="R1168" s="40">
        <f>IF(A1168="Lead",IF(G1168="Lost",1,0),0)</f>
        <v>0</v>
      </c>
      <c r="S1168" t="n">
        <v>1</v>
      </c>
      <c r="T1168" t="n">
        <v>1</v>
      </c>
      <c r="U1168" t="n">
        <v>0</v>
      </c>
      <c r="V1168" t="n">
        <v>0</v>
      </c>
      <c r="W1168" t="n">
        <v>0</v>
      </c>
      <c r="X1168" t="n">
        <v>0</v>
      </c>
      <c r="Y1168">
        <f>IF(AND(A1168="Lead",COUNTIF(MetaCamps,C1168)&gt;0),1,0)</f>
        <v>1</v>
      </c>
      <c r="Z1168">
        <f>IF(Y1168=1,P1168,0)</f>
        <v>0</v>
      </c>
    </row>
    <row r="1169">
      <c r="A1169" t="inlineStr">
        <is>
          <t>Lead</t>
        </is>
      </c>
      <c r="B1169" s="39" t="str">
        <f>IFERROR(INDEX(CampTypes,MATCH(C1169,CampList,0)),"Unattributed")</f>
        <v>New</v>
      </c>
      <c r="C1169" t="inlineStr">
        <is>
          <t>EBG - In House | ABO | Natuf | Leads | Unit Franchise | India | Oct26 | V1</t>
        </is>
      </c>
      <c r="D1169" t="inlineStr">
        <is>
          <t>Natuf | Business Owners | Tier1 + Growth Cities | Oct26 | V1</t>
        </is>
      </c>
      <c r="E1169" t="inlineStr">
        <is>
          <t>Natuf | Reel | Brand Ambassador | Heard Of Owning A Cafe | V1</t>
        </is>
      </c>
      <c r="F1169" t="inlineStr">
        <is>
          <t>In House Natuf</t>
        </is>
      </c>
      <c r="G1169" t="inlineStr">
        <is>
          <t>Details Shared</t>
        </is>
      </c>
      <c r="H1169" s="39" t="str">
        <f>IF(ISNUMBER(MATCH(G1169,QualityStatuses,0)),"Quality Lead","Non-Quality Lead")</f>
        <v>Quality Lead</v>
      </c>
      <c r="I1169" t="inlineStr">
        <is>
          <t>2026-10</t>
        </is>
      </c>
      <c r="J1169" t="inlineStr">
        <is>
          <t>Wk of 2026-10-19</t>
        </is>
      </c>
      <c r="K1169" t="inlineStr">
        <is>
          <t>Tejaswini Tarigopula</t>
        </is>
      </c>
      <c r="L1169" t="inlineStr">
        <is>
          <t>Facebook</t>
        </is>
      </c>
      <c r="M1169" t="inlineStr">
        <is>
          <t>Direct (campaign tagged in CRM)</t>
        </is>
      </c>
      <c r="N1169" t="inlineStr">
        <is>
          <t>6ad91137a00b536cbd1ea0a1</t>
        </is>
      </c>
      <c r="O1169" t="n">
        <v>1</v>
      </c>
      <c r="P1169" s="40">
        <f>IF(A1169="Lead",IF(ISNUMBER(MATCH(G1169,QualityStatuses,0)),1,0),0)</f>
        <v>1</v>
      </c>
      <c r="Q1169" s="40">
        <f>IF(A1169="Lead",IF(G1169="New Lead",0,1),0)</f>
        <v>1</v>
      </c>
      <c r="R1169" s="40">
        <f>IF(A1169="Lead",IF(G1169="Lost",1,0),0)</f>
        <v>0</v>
      </c>
      <c r="S1169" t="n">
        <v>4</v>
      </c>
      <c r="T1169" t="n">
        <v>4</v>
      </c>
      <c r="U1169" t="n">
        <v>0</v>
      </c>
      <c r="V1169" t="n">
        <v>0</v>
      </c>
      <c r="W1169" t="n">
        <v>0</v>
      </c>
      <c r="X1169" t="n">
        <v>0</v>
      </c>
      <c r="Y1169">
        <f>IF(AND(A1169="Lead",COUNTIF(MetaCamps,C1169)&gt;0),1,0)</f>
        <v>0</v>
      </c>
      <c r="Z1169">
        <f>IF(Y1169=1,P1169,0)</f>
        <v>0</v>
      </c>
    </row>
    <row r="1170">
      <c r="A1170" t="inlineStr">
        <is>
          <t>Lead</t>
        </is>
      </c>
      <c r="B1170" s="39" t="str">
        <f>IFERROR(INDEX(CampTypes,MATCH(C1170,CampList,0)),"Unattributed")</f>
        <v>New</v>
      </c>
      <c r="C1170" t="inlineStr">
        <is>
          <t>EBG - In House | ABO | Natuf | Leads | Unit Franchise | India | Oct26 | V1</t>
        </is>
      </c>
      <c r="D1170" t="inlineStr">
        <is>
          <t>Natuf | Investors | Tier1 + Growth Cities | Oct26 | V1</t>
        </is>
      </c>
      <c r="E1170" t="inlineStr">
        <is>
          <t>Natuf | Reel | Brand Ambassador | Heard Of Owning A Cafe | V1</t>
        </is>
      </c>
      <c r="F1170" t="inlineStr">
        <is>
          <t>In House Natuf</t>
        </is>
      </c>
      <c r="G1170" t="inlineStr">
        <is>
          <t>Details Shared</t>
        </is>
      </c>
      <c r="H1170" s="39" t="str">
        <f>IF(ISNUMBER(MATCH(G1170,QualityStatuses,0)),"Quality Lead","Non-Quality Lead")</f>
        <v>Quality Lead</v>
      </c>
      <c r="I1170" t="inlineStr">
        <is>
          <t>2026-10</t>
        </is>
      </c>
      <c r="J1170" t="inlineStr">
        <is>
          <t>Wk of 2026-10-19</t>
        </is>
      </c>
      <c r="K1170" t="inlineStr">
        <is>
          <t>Tejaswini Tarigopula</t>
        </is>
      </c>
      <c r="L1170" t="inlineStr">
        <is>
          <t>Facebook</t>
        </is>
      </c>
      <c r="M1170" t="inlineStr">
        <is>
          <t>Direct (campaign tagged in CRM)</t>
        </is>
      </c>
      <c r="N1170" t="inlineStr">
        <is>
          <t>6ad910554d1e3d7226f5e865</t>
        </is>
      </c>
      <c r="O1170" t="n">
        <v>1</v>
      </c>
      <c r="P1170" s="40">
        <f>IF(A1170="Lead",IF(ISNUMBER(MATCH(G1170,QualityStatuses,0)),1,0),0)</f>
        <v>1</v>
      </c>
      <c r="Q1170" s="40">
        <f>IF(A1170="Lead",IF(G1170="New Lead",0,1),0)</f>
        <v>1</v>
      </c>
      <c r="R1170" s="40">
        <f>IF(A1170="Lead",IF(G1170="Lost",1,0),0)</f>
        <v>0</v>
      </c>
      <c r="S1170" t="n">
        <v>2</v>
      </c>
      <c r="T1170" t="n">
        <v>2</v>
      </c>
      <c r="U1170" t="n">
        <v>0</v>
      </c>
      <c r="V1170" t="n">
        <v>0</v>
      </c>
      <c r="W1170" t="n">
        <v>0</v>
      </c>
      <c r="X1170" t="n">
        <v>0</v>
      </c>
      <c r="Y1170">
        <f>IF(AND(A1170="Lead",COUNTIF(MetaCamps,C1170)&gt;0),1,0)</f>
        <v>0</v>
      </c>
      <c r="Z1170">
        <f>IF(Y1170=1,P1170,0)</f>
        <v>0</v>
      </c>
    </row>
    <row r="1171">
      <c r="A1171" t="inlineStr">
        <is>
          <t>Lead</t>
        </is>
      </c>
      <c r="B1171" s="39" t="str">
        <f>IFERROR(INDEX(CampTypes,MATCH(C1171,CampList,0)),"Unattributed")</f>
        <v>New</v>
      </c>
      <c r="C1171" t="inlineStr">
        <is>
          <t>EBG - In House | ABO | Natuf | Leads | Master Franchise | India | Oct26 | V1</t>
        </is>
      </c>
      <c r="D1171" t="inlineStr">
        <is>
          <t>Natuf | Investors | Tier1 + Growth Cities | Oct26 | V1</t>
        </is>
      </c>
      <c r="E1171" t="inlineStr">
        <is>
          <t>Natuf | Static | Become A Levantine Food | V1</t>
        </is>
      </c>
      <c r="F1171" t="inlineStr">
        <is>
          <t>Natuf_MF</t>
        </is>
      </c>
      <c r="G1171" t="inlineStr">
        <is>
          <t>Lost</t>
        </is>
      </c>
      <c r="H1171" s="39" t="str">
        <f>IF(ISNUMBER(MATCH(G1171,QualityStatuses,0)),"Quality Lead","Non-Quality Lead")</f>
        <v>Non-Quality Lead</v>
      </c>
      <c r="I1171" t="inlineStr">
        <is>
          <t>2026-10</t>
        </is>
      </c>
      <c r="J1171" t="inlineStr">
        <is>
          <t>Wk of 2026-10-19</t>
        </is>
      </c>
      <c r="K1171" t="inlineStr">
        <is>
          <t>Tejaswini Tarigopula</t>
        </is>
      </c>
      <c r="L1171" t="inlineStr">
        <is>
          <t>Facebook</t>
        </is>
      </c>
      <c r="M1171" t="inlineStr">
        <is>
          <t>Direct (campaign tagged in CRM)</t>
        </is>
      </c>
      <c r="N1171" t="inlineStr">
        <is>
          <t>6ad90f84d070a10763f4d11b</t>
        </is>
      </c>
      <c r="O1171" t="n">
        <v>1</v>
      </c>
      <c r="P1171" s="40">
        <f>IF(A1171="Lead",IF(ISNUMBER(MATCH(G1171,QualityStatuses,0)),1,0),0)</f>
        <v>0</v>
      </c>
      <c r="Q1171" s="40">
        <f>IF(A1171="Lead",IF(G1171="New Lead",0,1),0)</f>
        <v>1</v>
      </c>
      <c r="R1171" s="40">
        <f>IF(A1171="Lead",IF(G1171="Lost",1,0),0)</f>
        <v>1</v>
      </c>
      <c r="S1171" t="n">
        <v>1</v>
      </c>
      <c r="T1171" t="n">
        <v>1</v>
      </c>
      <c r="U1171" t="n">
        <v>0</v>
      </c>
      <c r="V1171" t="n">
        <v>0</v>
      </c>
      <c r="W1171" t="n">
        <v>0</v>
      </c>
      <c r="X1171" t="n">
        <v>0</v>
      </c>
      <c r="Y1171">
        <f>IF(AND(A1171="Lead",COUNTIF(MetaCamps,C1171)&gt;0),1,0)</f>
        <v>0</v>
      </c>
      <c r="Z1171">
        <f>IF(Y1171=1,P1171,0)</f>
        <v>0</v>
      </c>
    </row>
    <row r="1172">
      <c r="A1172" t="inlineStr">
        <is>
          <t>Lead</t>
        </is>
      </c>
      <c r="B1172" s="39" t="str">
        <f>IFERROR(INDEX(CampTypes,MATCH(C1172,CampList,0)),"Unattributed")</f>
        <v>New</v>
      </c>
      <c r="C1172" t="inlineStr">
        <is>
          <t>EBG - In House | ABO | Natuf | Leads | Unit Franchise | India | Oct26 | V1</t>
        </is>
      </c>
      <c r="D1172" t="inlineStr">
        <is>
          <t>Natuf | Investors | Tier1 + Growth Cities | Oct26 | V1</t>
        </is>
      </c>
      <c r="E1172" t="inlineStr">
        <is>
          <t>Natuf | Reel | Brand Ambassador | Heard Of Owning A Cafe | V1</t>
        </is>
      </c>
      <c r="F1172" t="inlineStr">
        <is>
          <t>In House Natuf</t>
        </is>
      </c>
      <c r="G1172" t="inlineStr">
        <is>
          <t>Attempt 1</t>
        </is>
      </c>
      <c r="H1172" s="39" t="str">
        <f>IF(ISNUMBER(MATCH(G1172,QualityStatuses,0)),"Quality Lead","Non-Quality Lead")</f>
        <v>Non-Quality Lead</v>
      </c>
      <c r="I1172" t="inlineStr">
        <is>
          <t>2026-10</t>
        </is>
      </c>
      <c r="J1172" t="inlineStr">
        <is>
          <t>Wk of 2026-10-19</t>
        </is>
      </c>
      <c r="K1172" t="inlineStr">
        <is>
          <t>Tejaswini Tarigopula</t>
        </is>
      </c>
      <c r="L1172" t="inlineStr">
        <is>
          <t>Facebook</t>
        </is>
      </c>
      <c r="M1172" t="inlineStr">
        <is>
          <t>Direct (campaign tagged in CRM)</t>
        </is>
      </c>
      <c r="N1172" t="inlineStr">
        <is>
          <t>6ad90f026e541dee196e8841</t>
        </is>
      </c>
      <c r="O1172" t="n">
        <v>1</v>
      </c>
      <c r="P1172" s="40">
        <f>IF(A1172="Lead",IF(ISNUMBER(MATCH(G1172,QualityStatuses,0)),1,0),0)</f>
        <v>0</v>
      </c>
      <c r="Q1172" s="40">
        <f>IF(A1172="Lead",IF(G1172="New Lead",0,1),0)</f>
        <v>1</v>
      </c>
      <c r="R1172" s="40">
        <f>IF(A1172="Lead",IF(G1172="Lost",1,0),0)</f>
        <v>0</v>
      </c>
      <c r="S1172" t="n">
        <v>1</v>
      </c>
      <c r="T1172" t="n">
        <v>0</v>
      </c>
      <c r="U1172" t="n">
        <v>0</v>
      </c>
      <c r="V1172" t="n">
        <v>0</v>
      </c>
      <c r="W1172" t="n">
        <v>0</v>
      </c>
      <c r="X1172" t="n">
        <v>0</v>
      </c>
      <c r="Y1172">
        <f>IF(AND(A1172="Lead",COUNTIF(MetaCamps,C1172)&gt;0),1,0)</f>
        <v>0</v>
      </c>
      <c r="Z1172">
        <f>IF(Y1172=1,P1172,0)</f>
        <v>0</v>
      </c>
    </row>
    <row r="1173">
      <c r="A1173" t="inlineStr">
        <is>
          <t>Lead</t>
        </is>
      </c>
      <c r="B1173" s="39" t="str">
        <f>IFERROR(INDEX(CampTypes,MATCH(C1173,CampList,0)),"Unattributed")</f>
        <v>New</v>
      </c>
      <c r="C1173" t="inlineStr">
        <is>
          <t>EBG - In House | ABO | Natuf | Leads | Unit Franchise | India | Oct26 | V1</t>
        </is>
      </c>
      <c r="D1173" t="inlineStr">
        <is>
          <t>Natuf | Business Owners | Tier1 + Growth Cities | Oct26 | V1</t>
        </is>
      </c>
      <c r="E1173" t="inlineStr">
        <is>
          <t>Natuf | Reel | Brand Ambassador | Heard Of Owning A Cafe | V1</t>
        </is>
      </c>
      <c r="F1173" t="inlineStr">
        <is>
          <t>In House Natuf</t>
        </is>
      </c>
      <c r="G1173" t="inlineStr">
        <is>
          <t>Connected</t>
        </is>
      </c>
      <c r="H1173" s="39" t="str">
        <f>IF(ISNUMBER(MATCH(G1173,QualityStatuses,0)),"Quality Lead","Non-Quality Lead")</f>
        <v>Non-Quality Lead</v>
      </c>
      <c r="I1173" t="inlineStr">
        <is>
          <t>2026-10</t>
        </is>
      </c>
      <c r="J1173" t="inlineStr">
        <is>
          <t>Wk of 2026-10-19</t>
        </is>
      </c>
      <c r="K1173" t="inlineStr">
        <is>
          <t>Tejaswini Tarigopula</t>
        </is>
      </c>
      <c r="L1173" t="inlineStr">
        <is>
          <t>Facebook</t>
        </is>
      </c>
      <c r="M1173" t="inlineStr">
        <is>
          <t>Direct (campaign tagged in CRM)</t>
        </is>
      </c>
      <c r="N1173" t="inlineStr">
        <is>
          <t>6ad90a62931fe660d62688f6</t>
        </is>
      </c>
      <c r="O1173" t="n">
        <v>1</v>
      </c>
      <c r="P1173" s="40">
        <f>IF(A1173="Lead",IF(ISNUMBER(MATCH(G1173,QualityStatuses,0)),1,0),0)</f>
        <v>0</v>
      </c>
      <c r="Q1173" s="40">
        <f>IF(A1173="Lead",IF(G1173="New Lead",0,1),0)</f>
        <v>1</v>
      </c>
      <c r="R1173" s="40">
        <f>IF(A1173="Lead",IF(G1173="Lost",1,0),0)</f>
        <v>0</v>
      </c>
      <c r="S1173" t="n">
        <v>3</v>
      </c>
      <c r="T1173" t="n">
        <v>1</v>
      </c>
      <c r="U1173" t="n">
        <v>0</v>
      </c>
      <c r="V1173" t="n">
        <v>0</v>
      </c>
      <c r="W1173" t="n">
        <v>0</v>
      </c>
      <c r="X1173" t="n">
        <v>0</v>
      </c>
      <c r="Y1173">
        <f>IF(AND(A1173="Lead",COUNTIF(MetaCamps,C1173)&gt;0),1,0)</f>
        <v>0</v>
      </c>
      <c r="Z1173">
        <f>IF(Y1173=1,P1173,0)</f>
        <v>0</v>
      </c>
    </row>
    <row r="1174">
      <c r="A1174" t="inlineStr">
        <is>
          <t>Lead</t>
        </is>
      </c>
      <c r="B1174" s="39" t="str">
        <f>IFERROR(INDEX(CampTypes,MATCH(C1174,CampList,0)),"Unattributed")</f>
        <v>Old</v>
      </c>
      <c r="C1174" t="inlineStr">
        <is>
          <t>E_Suresh_Natuf_Kiosk_07072026</t>
        </is>
      </c>
      <c r="D1174" t="inlineStr">
        <is>
          <t>E_Suresh_Natuf_Kiosk_07072026_Adset5</t>
        </is>
      </c>
      <c r="E1174" t="inlineStr">
        <is>
          <t>E_Hindi_Suresh_Natuf_Kiosk_07072026_Adset5_ad3 – Copy 2</t>
        </is>
      </c>
      <c r="F1174" t="inlineStr">
        <is>
          <t>Natuf</t>
        </is>
      </c>
      <c r="G1174" t="inlineStr">
        <is>
          <t>Details Shared</t>
        </is>
      </c>
      <c r="H1174" s="39" t="str">
        <f>IF(ISNUMBER(MATCH(G1174,QualityStatuses,0)),"Quality Lead","Non-Quality Lead")</f>
        <v>Quality Lead</v>
      </c>
      <c r="I1174" t="inlineStr">
        <is>
          <t>2026-10</t>
        </is>
      </c>
      <c r="J1174" t="inlineStr">
        <is>
          <t>Wk of 2026-10-19</t>
        </is>
      </c>
      <c r="K1174" t="inlineStr">
        <is>
          <t>Tejaswini Tarigopula</t>
        </is>
      </c>
      <c r="L1174" t="inlineStr">
        <is>
          <t>Facebook</t>
        </is>
      </c>
      <c r="M1174" t="inlineStr">
        <is>
          <t>Direct (campaign tagged in CRM)</t>
        </is>
      </c>
      <c r="N1174" t="inlineStr">
        <is>
          <t>6ad9059db2866da134dffff1</t>
        </is>
      </c>
      <c r="O1174" t="n">
        <v>1</v>
      </c>
      <c r="P1174" s="40">
        <f>IF(A1174="Lead",IF(ISNUMBER(MATCH(G1174,QualityStatuses,0)),1,0),0)</f>
        <v>1</v>
      </c>
      <c r="Q1174" s="40">
        <f>IF(A1174="Lead",IF(G1174="New Lead",0,1),0)</f>
        <v>1</v>
      </c>
      <c r="R1174" s="40">
        <f>IF(A1174="Lead",IF(G1174="Lost",1,0),0)</f>
        <v>0</v>
      </c>
      <c r="S1174" t="n">
        <v>1</v>
      </c>
      <c r="T1174" t="n">
        <v>1</v>
      </c>
      <c r="U1174" t="n">
        <v>0</v>
      </c>
      <c r="V1174" t="n">
        <v>0</v>
      </c>
      <c r="W1174" t="n">
        <v>0</v>
      </c>
      <c r="X1174" t="n">
        <v>0</v>
      </c>
      <c r="Y1174">
        <f>IF(AND(A1174="Lead",COUNTIF(MetaCamps,C1174)&gt;0),1,0)</f>
        <v>1</v>
      </c>
      <c r="Z1174">
        <f>IF(Y1174=1,P1174,0)</f>
        <v>1</v>
      </c>
    </row>
    <row r="1175">
      <c r="A1175" t="inlineStr">
        <is>
          <t>Lead</t>
        </is>
      </c>
      <c r="B1175" s="39" t="str">
        <f>IFERROR(INDEX(CampTypes,MATCH(C1175,CampList,0)),"Unattributed")</f>
        <v>New</v>
      </c>
      <c r="C1175" t="inlineStr">
        <is>
          <t>EBG - In House | ABO | Natuf | Leads | Unit Franchise | India | Oct26 | V1</t>
        </is>
      </c>
      <c r="D1175" t="inlineStr">
        <is>
          <t>Natuf | LAL 1% | India | Jul26 | V1</t>
        </is>
      </c>
      <c r="E1175" t="inlineStr">
        <is>
          <t>Natuf | Reel | Brand Ambassador | Heard Of Owning A Cafe | V1</t>
        </is>
      </c>
      <c r="F1175" t="inlineStr">
        <is>
          <t>In House Natuf</t>
        </is>
      </c>
      <c r="G1175" t="inlineStr">
        <is>
          <t>Attempt 2</t>
        </is>
      </c>
      <c r="H1175" s="39" t="str">
        <f>IF(ISNUMBER(MATCH(G1175,QualityStatuses,0)),"Quality Lead","Non-Quality Lead")</f>
        <v>Non-Quality Lead</v>
      </c>
      <c r="I1175" t="inlineStr">
        <is>
          <t>2026-10</t>
        </is>
      </c>
      <c r="J1175" t="inlineStr">
        <is>
          <t>Wk of 2026-10-19</t>
        </is>
      </c>
      <c r="K1175" t="inlineStr">
        <is>
          <t>Tejaswini Tarigopula</t>
        </is>
      </c>
      <c r="L1175" t="inlineStr">
        <is>
          <t>Facebook</t>
        </is>
      </c>
      <c r="M1175" t="inlineStr">
        <is>
          <t>Direct (campaign tagged in CRM)</t>
        </is>
      </c>
      <c r="N1175" t="inlineStr">
        <is>
          <t>6ad900e2c6c1b9c3cf50a295</t>
        </is>
      </c>
      <c r="O1175" t="n">
        <v>1</v>
      </c>
      <c r="P1175" s="40">
        <f>IF(A1175="Lead",IF(ISNUMBER(MATCH(G1175,QualityStatuses,0)),1,0),0)</f>
        <v>0</v>
      </c>
      <c r="Q1175" s="40">
        <f>IF(A1175="Lead",IF(G1175="New Lead",0,1),0)</f>
        <v>1</v>
      </c>
      <c r="R1175" s="40">
        <f>IF(A1175="Lead",IF(G1175="Lost",1,0),0)</f>
        <v>0</v>
      </c>
      <c r="S1175" t="n">
        <v>2</v>
      </c>
      <c r="T1175" t="n">
        <v>0</v>
      </c>
      <c r="U1175" t="n">
        <v>0</v>
      </c>
      <c r="V1175" t="n">
        <v>0</v>
      </c>
      <c r="W1175" t="n">
        <v>0</v>
      </c>
      <c r="X1175" t="n">
        <v>0</v>
      </c>
      <c r="Y1175">
        <f>IF(AND(A1175="Lead",COUNTIF(MetaCamps,C1175)&gt;0),1,0)</f>
        <v>0</v>
      </c>
      <c r="Z1175">
        <f>IF(Y1175=1,P1175,0)</f>
        <v>0</v>
      </c>
    </row>
    <row r="1176">
      <c r="A1176" t="inlineStr">
        <is>
          <t>Lead</t>
        </is>
      </c>
      <c r="B1176" s="39" t="str">
        <f>IFERROR(INDEX(CampTypes,MATCH(C1176,CampList,0)),"Unattributed")</f>
        <v>Old</v>
      </c>
      <c r="C1176" t="inlineStr">
        <is>
          <t>natuf_Kiosk_14072026_Hindi</t>
        </is>
      </c>
      <c r="D1176" t="inlineStr">
        <is>
          <t>natuf_Kiosk_09102026</t>
        </is>
      </c>
      <c r="E1176" t="inlineStr">
        <is>
          <t>natuf_Kiosk_14072026_ad set_ad1</t>
        </is>
      </c>
      <c r="F1176" t="inlineStr">
        <is>
          <t>Natuf</t>
        </is>
      </c>
      <c r="G1176" t="inlineStr">
        <is>
          <t>Attempt 1</t>
        </is>
      </c>
      <c r="H1176" s="39" t="str">
        <f>IF(ISNUMBER(MATCH(G1176,QualityStatuses,0)),"Quality Lead","Non-Quality Lead")</f>
        <v>Non-Quality Lead</v>
      </c>
      <c r="I1176" t="inlineStr">
        <is>
          <t>2026-10</t>
        </is>
      </c>
      <c r="J1176" t="inlineStr">
        <is>
          <t>Wk of 2026-10-19</t>
        </is>
      </c>
      <c r="K1176" t="inlineStr">
        <is>
          <t>Omkar Navge</t>
        </is>
      </c>
      <c r="L1176" t="inlineStr">
        <is>
          <t>Facebook</t>
        </is>
      </c>
      <c r="M1176" t="inlineStr">
        <is>
          <t>Direct (campaign tagged in CRM)</t>
        </is>
      </c>
      <c r="N1176" t="inlineStr">
        <is>
          <t>6ad90018bbd1587928cb384c</t>
        </is>
      </c>
      <c r="O1176" t="n">
        <v>1</v>
      </c>
      <c r="P1176" s="40">
        <f>IF(A1176="Lead",IF(ISNUMBER(MATCH(G1176,QualityStatuses,0)),1,0),0)</f>
        <v>0</v>
      </c>
      <c r="Q1176" s="40">
        <f>IF(A1176="Lead",IF(G1176="New Lead",0,1),0)</f>
        <v>1</v>
      </c>
      <c r="R1176" s="40">
        <f>IF(A1176="Lead",IF(G1176="Lost",1,0),0)</f>
        <v>0</v>
      </c>
      <c r="S1176" t="n">
        <v>1</v>
      </c>
      <c r="T1176" t="n">
        <v>1</v>
      </c>
      <c r="U1176" t="n">
        <v>0</v>
      </c>
      <c r="V1176" t="n">
        <v>0</v>
      </c>
      <c r="W1176" t="n">
        <v>0</v>
      </c>
      <c r="X1176" t="n">
        <v>0</v>
      </c>
      <c r="Y1176">
        <f>IF(AND(A1176="Lead",COUNTIF(MetaCamps,C1176)&gt;0),1,0)</f>
        <v>1</v>
      </c>
      <c r="Z1176">
        <f>IF(Y1176=1,P1176,0)</f>
        <v>0</v>
      </c>
    </row>
    <row r="1177">
      <c r="A1177" t="inlineStr">
        <is>
          <t>Lead</t>
        </is>
      </c>
      <c r="B1177" s="39" t="str">
        <f>IFERROR(INDEX(CampTypes,MATCH(C1177,CampList,0)),"Unattributed")</f>
        <v>New</v>
      </c>
      <c r="C1177" t="inlineStr">
        <is>
          <t>EBG - In House | ABO | Natuf | Leads | Unit Franchise | India | Oct26 | V1</t>
        </is>
      </c>
      <c r="D1177" t="inlineStr">
        <is>
          <t>Natuf | Business Owners | Tier1 + Growth Cities | Oct26 | V1</t>
        </is>
      </c>
      <c r="E1177" t="inlineStr">
        <is>
          <t>Natuf | Reel | Brand Ambassador | Heard Of Owning A Cafe | V1</t>
        </is>
      </c>
      <c r="F1177" t="inlineStr">
        <is>
          <t>In House Natuf</t>
        </is>
      </c>
      <c r="G1177" t="inlineStr">
        <is>
          <t>Attempt 1</t>
        </is>
      </c>
      <c r="H1177" s="39" t="str">
        <f>IF(ISNUMBER(MATCH(G1177,QualityStatuses,0)),"Quality Lead","Non-Quality Lead")</f>
        <v>Non-Quality Lead</v>
      </c>
      <c r="I1177" t="inlineStr">
        <is>
          <t>2026-10</t>
        </is>
      </c>
      <c r="J1177" t="inlineStr">
        <is>
          <t>Wk of 2026-10-19</t>
        </is>
      </c>
      <c r="K1177" t="inlineStr">
        <is>
          <t>Tejaswini Tarigopula</t>
        </is>
      </c>
      <c r="L1177" t="inlineStr">
        <is>
          <t>Facebook</t>
        </is>
      </c>
      <c r="M1177" t="inlineStr">
        <is>
          <t>Direct (campaign tagged in CRM)</t>
        </is>
      </c>
      <c r="N1177" t="inlineStr">
        <is>
          <t>6ad8febebd84904d06a13f1d</t>
        </is>
      </c>
      <c r="O1177" t="n">
        <v>1</v>
      </c>
      <c r="P1177" s="40">
        <f>IF(A1177="Lead",IF(ISNUMBER(MATCH(G1177,QualityStatuses,0)),1,0),0)</f>
        <v>0</v>
      </c>
      <c r="Q1177" s="40">
        <f>IF(A1177="Lead",IF(G1177="New Lead",0,1),0)</f>
        <v>1</v>
      </c>
      <c r="R1177" s="40">
        <f>IF(A1177="Lead",IF(G1177="Lost",1,0),0)</f>
        <v>0</v>
      </c>
      <c r="S1177" t="n">
        <v>3</v>
      </c>
      <c r="T1177" t="n">
        <v>1</v>
      </c>
      <c r="U1177" t="n">
        <v>0</v>
      </c>
      <c r="V1177" t="n">
        <v>0</v>
      </c>
      <c r="W1177" t="n">
        <v>0</v>
      </c>
      <c r="X1177" t="n">
        <v>0</v>
      </c>
      <c r="Y1177">
        <f>IF(AND(A1177="Lead",COUNTIF(MetaCamps,C1177)&gt;0),1,0)</f>
        <v>0</v>
      </c>
      <c r="Z1177">
        <f>IF(Y1177=1,P1177,0)</f>
        <v>0</v>
      </c>
    </row>
    <row r="1178">
      <c r="A1178" t="inlineStr">
        <is>
          <t>Lead</t>
        </is>
      </c>
      <c r="B1178" s="39" t="str">
        <f>IFERROR(INDEX(CampTypes,MATCH(C1178,CampList,0)),"Unattributed")</f>
        <v>Old</v>
      </c>
      <c r="C1178" t="inlineStr">
        <is>
          <t>E_Karan_Natuf_All_07072026</t>
        </is>
      </c>
      <c r="D1178" t="inlineStr">
        <is>
          <t>E_Karan_Natuf_Sign_07072026_Adset3</t>
        </is>
      </c>
      <c r="E1178" t="inlineStr">
        <is>
          <t>E_Karan_Natuf_Sign_07072026_Adset2_Ad1</t>
        </is>
      </c>
      <c r="F1178" t="inlineStr">
        <is>
          <t>Natuf</t>
        </is>
      </c>
      <c r="G1178" t="inlineStr">
        <is>
          <t>Lost</t>
        </is>
      </c>
      <c r="H1178" s="39" t="str">
        <f>IF(ISNUMBER(MATCH(G1178,QualityStatuses,0)),"Quality Lead","Non-Quality Lead")</f>
        <v>Non-Quality Lead</v>
      </c>
      <c r="I1178" t="inlineStr">
        <is>
          <t>2026-10</t>
        </is>
      </c>
      <c r="J1178" t="inlineStr">
        <is>
          <t>Wk of 2026-10-19</t>
        </is>
      </c>
      <c r="K1178" t="inlineStr">
        <is>
          <t>Tejaswini Tarigopula</t>
        </is>
      </c>
      <c r="L1178" t="inlineStr">
        <is>
          <t>Facebook</t>
        </is>
      </c>
      <c r="M1178" t="inlineStr">
        <is>
          <t>Direct (campaign tagged in CRM)</t>
        </is>
      </c>
      <c r="N1178" t="inlineStr">
        <is>
          <t>6ad8fe582c76697a2f00ec6b</t>
        </is>
      </c>
      <c r="O1178" t="n">
        <v>1</v>
      </c>
      <c r="P1178" s="40">
        <f>IF(A1178="Lead",IF(ISNUMBER(MATCH(G1178,QualityStatuses,0)),1,0),0)</f>
        <v>0</v>
      </c>
      <c r="Q1178" s="40">
        <f>IF(A1178="Lead",IF(G1178="New Lead",0,1),0)</f>
        <v>1</v>
      </c>
      <c r="R1178" s="40">
        <f>IF(A1178="Lead",IF(G1178="Lost",1,0),0)</f>
        <v>1</v>
      </c>
      <c r="S1178" t="n">
        <v>5</v>
      </c>
      <c r="T1178" t="n">
        <v>3</v>
      </c>
      <c r="U1178" t="n">
        <v>0</v>
      </c>
      <c r="V1178" t="n">
        <v>0</v>
      </c>
      <c r="W1178" t="n">
        <v>0</v>
      </c>
      <c r="X1178" t="n">
        <v>0</v>
      </c>
      <c r="Y1178">
        <f>IF(AND(A1178="Lead",COUNTIF(MetaCamps,C1178)&gt;0),1,0)</f>
        <v>1</v>
      </c>
      <c r="Z1178">
        <f>IF(Y1178=1,P1178,0)</f>
        <v>0</v>
      </c>
    </row>
    <row r="1179">
      <c r="A1179" t="inlineStr">
        <is>
          <t>Lead</t>
        </is>
      </c>
      <c r="B1179" s="39" t="str">
        <f>IFERROR(INDEX(CampTypes,MATCH(C1179,CampList,0)),"Unattributed")</f>
        <v>New</v>
      </c>
      <c r="C1179" t="inlineStr">
        <is>
          <t>EBG - In House | ABO | Natuf | Leads | Unit Franchise | India | Oct26 | V1</t>
        </is>
      </c>
      <c r="D1179" t="inlineStr">
        <is>
          <t>Natuf | Investors | Tier1 + Growth Cities | Oct26 | V1</t>
        </is>
      </c>
      <c r="E1179" t="inlineStr">
        <is>
          <t>Natuf | Reel | Brand Ambassador | Heard Of Owning A Cafe | V1</t>
        </is>
      </c>
      <c r="F1179" t="inlineStr">
        <is>
          <t>In House Natuf</t>
        </is>
      </c>
      <c r="G1179" t="inlineStr">
        <is>
          <t>Attempt 2</t>
        </is>
      </c>
      <c r="H1179" s="39" t="str">
        <f>IF(ISNUMBER(MATCH(G1179,QualityStatuses,0)),"Quality Lead","Non-Quality Lead")</f>
        <v>Non-Quality Lead</v>
      </c>
      <c r="I1179" t="inlineStr">
        <is>
          <t>2026-10</t>
        </is>
      </c>
      <c r="J1179" t="inlineStr">
        <is>
          <t>Wk of 2026-10-19</t>
        </is>
      </c>
      <c r="K1179" t="inlineStr">
        <is>
          <t>Tejaswini Tarigopula</t>
        </is>
      </c>
      <c r="L1179" t="inlineStr">
        <is>
          <t>Facebook</t>
        </is>
      </c>
      <c r="M1179" t="inlineStr">
        <is>
          <t>Direct (campaign tagged in CRM)</t>
        </is>
      </c>
      <c r="N1179" t="inlineStr">
        <is>
          <t>6ad8fb6073036593880b2384</t>
        </is>
      </c>
      <c r="O1179" t="n">
        <v>1</v>
      </c>
      <c r="P1179" s="40">
        <f>IF(A1179="Lead",IF(ISNUMBER(MATCH(G1179,QualityStatuses,0)),1,0),0)</f>
        <v>0</v>
      </c>
      <c r="Q1179" s="40">
        <f>IF(A1179="Lead",IF(G1179="New Lead",0,1),0)</f>
        <v>1</v>
      </c>
      <c r="R1179" s="40">
        <f>IF(A1179="Lead",IF(G1179="Lost",1,0),0)</f>
        <v>0</v>
      </c>
      <c r="S1179" t="n">
        <v>2</v>
      </c>
      <c r="T1179" t="n">
        <v>2</v>
      </c>
      <c r="U1179" t="n">
        <v>0</v>
      </c>
      <c r="V1179" t="n">
        <v>0</v>
      </c>
      <c r="W1179" t="n">
        <v>0</v>
      </c>
      <c r="X1179" t="n">
        <v>0</v>
      </c>
      <c r="Y1179">
        <f>IF(AND(A1179="Lead",COUNTIF(MetaCamps,C1179)&gt;0),1,0)</f>
        <v>0</v>
      </c>
      <c r="Z1179">
        <f>IF(Y1179=1,P1179,0)</f>
        <v>0</v>
      </c>
    </row>
    <row r="1180">
      <c r="A1180" t="inlineStr">
        <is>
          <t>Lead</t>
        </is>
      </c>
      <c r="B1180" s="39" t="str">
        <f>IFERROR(INDEX(CampTypes,MATCH(C1180,CampList,0)),"Unattributed")</f>
        <v>Old</v>
      </c>
      <c r="C1180" t="inlineStr">
        <is>
          <t>E_Suresh_Natuf_Kiosk_07072026</t>
        </is>
      </c>
      <c r="D1180" t="inlineStr">
        <is>
          <t>E_Suresh_Natuf_Kiosk_07072026_Adset5</t>
        </is>
      </c>
      <c r="E1180" t="inlineStr">
        <is>
          <t>E_Hindi_Suresh_Natuf_Kiosk_07072026_Adset5_ad3 – Copy 2</t>
        </is>
      </c>
      <c r="F1180" t="inlineStr">
        <is>
          <t>Natuf</t>
        </is>
      </c>
      <c r="G1180" t="inlineStr">
        <is>
          <t>Attempt 2</t>
        </is>
      </c>
      <c r="H1180" s="39" t="str">
        <f>IF(ISNUMBER(MATCH(G1180,QualityStatuses,0)),"Quality Lead","Non-Quality Lead")</f>
        <v>Non-Quality Lead</v>
      </c>
      <c r="I1180" t="inlineStr">
        <is>
          <t>2026-10</t>
        </is>
      </c>
      <c r="J1180" t="inlineStr">
        <is>
          <t>Wk of 2026-10-19</t>
        </is>
      </c>
      <c r="K1180" t="inlineStr">
        <is>
          <t>Tejaswini Tarigopula</t>
        </is>
      </c>
      <c r="L1180" t="inlineStr">
        <is>
          <t>Facebook</t>
        </is>
      </c>
      <c r="M1180" t="inlineStr">
        <is>
          <t>Direct (campaign tagged in CRM)</t>
        </is>
      </c>
      <c r="N1180" t="inlineStr">
        <is>
          <t>6ad8fa617b2bbb790b03ebf6</t>
        </is>
      </c>
      <c r="O1180" t="n">
        <v>1</v>
      </c>
      <c r="P1180" s="40">
        <f>IF(A1180="Lead",IF(ISNUMBER(MATCH(G1180,QualityStatuses,0)),1,0),0)</f>
        <v>0</v>
      </c>
      <c r="Q1180" s="40">
        <f>IF(A1180="Lead",IF(G1180="New Lead",0,1),0)</f>
        <v>1</v>
      </c>
      <c r="R1180" s="40">
        <f>IF(A1180="Lead",IF(G1180="Lost",1,0),0)</f>
        <v>0</v>
      </c>
      <c r="S1180" t="n">
        <v>2</v>
      </c>
      <c r="T1180" t="n">
        <v>0</v>
      </c>
      <c r="U1180" t="n">
        <v>0</v>
      </c>
      <c r="V1180" t="n">
        <v>0</v>
      </c>
      <c r="W1180" t="n">
        <v>0</v>
      </c>
      <c r="X1180" t="n">
        <v>0</v>
      </c>
      <c r="Y1180">
        <f>IF(AND(A1180="Lead",COUNTIF(MetaCamps,C1180)&gt;0),1,0)</f>
        <v>1</v>
      </c>
      <c r="Z1180">
        <f>IF(Y1180=1,P1180,0)</f>
        <v>0</v>
      </c>
    </row>
    <row r="1181">
      <c r="A1181" t="inlineStr">
        <is>
          <t>Lead</t>
        </is>
      </c>
      <c r="B1181" s="39" t="str">
        <f>IFERROR(INDEX(CampTypes,MATCH(C1181,CampList,0)),"Unattributed")</f>
        <v>New</v>
      </c>
      <c r="C1181" t="inlineStr">
        <is>
          <t>EBG - In House | ABO | Natuf | Leads | Unit Franchise | India | Oct26 | V1</t>
        </is>
      </c>
      <c r="D1181" t="inlineStr">
        <is>
          <t>Natuf | Business Owners | Tier1 + Growth Cities | Oct26 | V1</t>
        </is>
      </c>
      <c r="E1181" t="inlineStr">
        <is>
          <t>Natuf | Reel | Brand Ambassador | Heard Of Owning A Cafe | V1</t>
        </is>
      </c>
      <c r="F1181" t="inlineStr">
        <is>
          <t>In House Natuf</t>
        </is>
      </c>
      <c r="G1181" t="inlineStr">
        <is>
          <t>Lost</t>
        </is>
      </c>
      <c r="H1181" s="39" t="str">
        <f>IF(ISNUMBER(MATCH(G1181,QualityStatuses,0)),"Quality Lead","Non-Quality Lead")</f>
        <v>Non-Quality Lead</v>
      </c>
      <c r="I1181" t="inlineStr">
        <is>
          <t>2026-10</t>
        </is>
      </c>
      <c r="J1181" t="inlineStr">
        <is>
          <t>Wk of 2026-10-19</t>
        </is>
      </c>
      <c r="K1181" t="inlineStr">
        <is>
          <t>Tejaswini Tarigopula</t>
        </is>
      </c>
      <c r="L1181" t="inlineStr">
        <is>
          <t>Facebook</t>
        </is>
      </c>
      <c r="M1181" t="inlineStr">
        <is>
          <t>Direct (campaign tagged in CRM)</t>
        </is>
      </c>
      <c r="N1181" t="inlineStr">
        <is>
          <t>6ad8f9c405d2984d54b0bd5b</t>
        </is>
      </c>
      <c r="O1181" t="n">
        <v>1</v>
      </c>
      <c r="P1181" s="40">
        <f>IF(A1181="Lead",IF(ISNUMBER(MATCH(G1181,QualityStatuses,0)),1,0),0)</f>
        <v>0</v>
      </c>
      <c r="Q1181" s="40">
        <f>IF(A1181="Lead",IF(G1181="New Lead",0,1),0)</f>
        <v>1</v>
      </c>
      <c r="R1181" s="40">
        <f>IF(A1181="Lead",IF(G1181="Lost",1,0),0)</f>
        <v>1</v>
      </c>
      <c r="S1181" t="n">
        <v>3</v>
      </c>
      <c r="T1181" t="n">
        <v>2</v>
      </c>
      <c r="U1181" t="n">
        <v>0</v>
      </c>
      <c r="V1181" t="n">
        <v>0</v>
      </c>
      <c r="W1181" t="n">
        <v>0</v>
      </c>
      <c r="X1181" t="n">
        <v>0</v>
      </c>
      <c r="Y1181">
        <f>IF(AND(A1181="Lead",COUNTIF(MetaCamps,C1181)&gt;0),1,0)</f>
        <v>0</v>
      </c>
      <c r="Z1181">
        <f>IF(Y1181=1,P1181,0)</f>
        <v>0</v>
      </c>
    </row>
    <row r="1182">
      <c r="A1182" t="inlineStr">
        <is>
          <t>Lead</t>
        </is>
      </c>
      <c r="B1182" s="39" t="str">
        <f>IFERROR(INDEX(CampTypes,MATCH(C1182,CampList,0)),"Unattributed")</f>
        <v>Old</v>
      </c>
      <c r="C1182" t="inlineStr">
        <is>
          <t>E_Karan_Natuf_All_07072026</t>
        </is>
      </c>
      <c r="D1182" t="inlineStr">
        <is>
          <t>E_Karan_Natuf_Sign_07072026_Adset3</t>
        </is>
      </c>
      <c r="E1182" t="inlineStr">
        <is>
          <t>E_Karan_Natuf_Sign_07072026_Adset2_Ad1</t>
        </is>
      </c>
      <c r="F1182" t="inlineStr">
        <is>
          <t>Natuf</t>
        </is>
      </c>
      <c r="G1182" t="inlineStr">
        <is>
          <t>Attempt 2</t>
        </is>
      </c>
      <c r="H1182" s="39" t="str">
        <f>IF(ISNUMBER(MATCH(G1182,QualityStatuses,0)),"Quality Lead","Non-Quality Lead")</f>
        <v>Non-Quality Lead</v>
      </c>
      <c r="I1182" t="inlineStr">
        <is>
          <t>2026-10</t>
        </is>
      </c>
      <c r="J1182" t="inlineStr">
        <is>
          <t>Wk of 2026-10-19</t>
        </is>
      </c>
      <c r="K1182" t="inlineStr">
        <is>
          <t>Tejaswini Tarigopula</t>
        </is>
      </c>
      <c r="L1182" t="inlineStr">
        <is>
          <t>Facebook</t>
        </is>
      </c>
      <c r="M1182" t="inlineStr">
        <is>
          <t>Direct (campaign tagged in CRM)</t>
        </is>
      </c>
      <c r="N1182" t="inlineStr">
        <is>
          <t>6ad8f97d73af36246fd81446</t>
        </is>
      </c>
      <c r="O1182" t="n">
        <v>1</v>
      </c>
      <c r="P1182" s="40">
        <f>IF(A1182="Lead",IF(ISNUMBER(MATCH(G1182,QualityStatuses,0)),1,0),0)</f>
        <v>0</v>
      </c>
      <c r="Q1182" s="40">
        <f>IF(A1182="Lead",IF(G1182="New Lead",0,1),0)</f>
        <v>1</v>
      </c>
      <c r="R1182" s="40">
        <f>IF(A1182="Lead",IF(G1182="Lost",1,0),0)</f>
        <v>0</v>
      </c>
      <c r="S1182" t="n">
        <v>2</v>
      </c>
      <c r="T1182" t="n">
        <v>0</v>
      </c>
      <c r="U1182" t="n">
        <v>0</v>
      </c>
      <c r="V1182" t="n">
        <v>0</v>
      </c>
      <c r="W1182" t="n">
        <v>0</v>
      </c>
      <c r="X1182" t="n">
        <v>0</v>
      </c>
      <c r="Y1182">
        <f>IF(AND(A1182="Lead",COUNTIF(MetaCamps,C1182)&gt;0),1,0)</f>
        <v>1</v>
      </c>
      <c r="Z1182">
        <f>IF(Y1182=1,P1182,0)</f>
        <v>0</v>
      </c>
    </row>
    <row r="1183">
      <c r="A1183" t="inlineStr">
        <is>
          <t>Lead</t>
        </is>
      </c>
      <c r="B1183" s="39" t="str">
        <f>IFERROR(INDEX(CampTypes,MATCH(C1183,CampList,0)),"Unattributed")</f>
        <v>Old</v>
      </c>
      <c r="C1183" t="inlineStr">
        <is>
          <t>E_Natuf_Generic_13082026</t>
        </is>
      </c>
      <c r="D1183" t="inlineStr">
        <is>
          <t>E_Natuf_Generic_13082026_Adset1</t>
        </is>
      </c>
      <c r="E1183" t="inlineStr">
        <is>
          <t>E_Natuf_Generic_13082026_Adset1_Ad1</t>
        </is>
      </c>
      <c r="F1183" t="inlineStr">
        <is>
          <t>Natuf</t>
        </is>
      </c>
      <c r="G1183" t="inlineStr">
        <is>
          <t>Details Shared</t>
        </is>
      </c>
      <c r="H1183" s="39" t="str">
        <f>IF(ISNUMBER(MATCH(G1183,QualityStatuses,0)),"Quality Lead","Non-Quality Lead")</f>
        <v>Quality Lead</v>
      </c>
      <c r="I1183" t="inlineStr">
        <is>
          <t>2026-10</t>
        </is>
      </c>
      <c r="J1183" t="inlineStr">
        <is>
          <t>Wk of 2026-10-19</t>
        </is>
      </c>
      <c r="K1183" t="inlineStr">
        <is>
          <t>Tejaswini Tarigopula</t>
        </is>
      </c>
      <c r="L1183" t="inlineStr">
        <is>
          <t>Facebook</t>
        </is>
      </c>
      <c r="M1183" t="inlineStr">
        <is>
          <t>Direct (campaign tagged in CRM)</t>
        </is>
      </c>
      <c r="N1183" t="inlineStr">
        <is>
          <t>6ad8f66ae39f949809e0eb5d</t>
        </is>
      </c>
      <c r="O1183" t="n">
        <v>1</v>
      </c>
      <c r="P1183" s="40">
        <f>IF(A1183="Lead",IF(ISNUMBER(MATCH(G1183,QualityStatuses,0)),1,0),0)</f>
        <v>1</v>
      </c>
      <c r="Q1183" s="40">
        <f>IF(A1183="Lead",IF(G1183="New Lead",0,1),0)</f>
        <v>1</v>
      </c>
      <c r="R1183" s="40">
        <f>IF(A1183="Lead",IF(G1183="Lost",1,0),0)</f>
        <v>0</v>
      </c>
      <c r="S1183" t="n">
        <v>4</v>
      </c>
      <c r="T1183" t="n">
        <v>3</v>
      </c>
      <c r="U1183" t="n">
        <v>0</v>
      </c>
      <c r="V1183" t="n">
        <v>0</v>
      </c>
      <c r="W1183" t="n">
        <v>0</v>
      </c>
      <c r="X1183" t="n">
        <v>0</v>
      </c>
      <c r="Y1183">
        <f>IF(AND(A1183="Lead",COUNTIF(MetaCamps,C1183)&gt;0),1,0)</f>
        <v>1</v>
      </c>
      <c r="Z1183">
        <f>IF(Y1183=1,P1183,0)</f>
        <v>1</v>
      </c>
    </row>
    <row r="1184">
      <c r="A1184" t="inlineStr">
        <is>
          <t>Lead</t>
        </is>
      </c>
      <c r="B1184" s="39" t="str">
        <f>IFERROR(INDEX(CampTypes,MATCH(C1184,CampList,0)),"Unattributed")</f>
        <v>Old</v>
      </c>
      <c r="C1184" t="inlineStr">
        <is>
          <t>natuf_Kiosk_14072026_Hindi</t>
        </is>
      </c>
      <c r="D1184" t="inlineStr">
        <is>
          <t>natuf_Kiosk_09102026</t>
        </is>
      </c>
      <c r="E1184" t="inlineStr">
        <is>
          <t>natuf_Kiosk_14072026_ad set_ad1</t>
        </is>
      </c>
      <c r="F1184" t="inlineStr">
        <is>
          <t>Natuf</t>
        </is>
      </c>
      <c r="G1184" t="inlineStr">
        <is>
          <t>Lost</t>
        </is>
      </c>
      <c r="H1184" s="39" t="str">
        <f>IF(ISNUMBER(MATCH(G1184,QualityStatuses,0)),"Quality Lead","Non-Quality Lead")</f>
        <v>Non-Quality Lead</v>
      </c>
      <c r="I1184" t="inlineStr">
        <is>
          <t>2026-10</t>
        </is>
      </c>
      <c r="J1184" t="inlineStr">
        <is>
          <t>Wk of 2026-10-19</t>
        </is>
      </c>
      <c r="K1184" t="inlineStr">
        <is>
          <t>Omkar Navge</t>
        </is>
      </c>
      <c r="L1184" t="inlineStr">
        <is>
          <t>Facebook</t>
        </is>
      </c>
      <c r="M1184" t="inlineStr">
        <is>
          <t>Direct (campaign tagged in CRM)</t>
        </is>
      </c>
      <c r="N1184" t="inlineStr">
        <is>
          <t>6ad8f08a65db7da3dee90d76</t>
        </is>
      </c>
      <c r="O1184" t="n">
        <v>1</v>
      </c>
      <c r="P1184" s="40">
        <f>IF(A1184="Lead",IF(ISNUMBER(MATCH(G1184,QualityStatuses,0)),1,0),0)</f>
        <v>0</v>
      </c>
      <c r="Q1184" s="40">
        <f>IF(A1184="Lead",IF(G1184="New Lead",0,1),0)</f>
        <v>1</v>
      </c>
      <c r="R1184" s="40">
        <f>IF(A1184="Lead",IF(G1184="Lost",1,0),0)</f>
        <v>1</v>
      </c>
      <c r="S1184" t="n">
        <v>1</v>
      </c>
      <c r="T1184" t="n">
        <v>1</v>
      </c>
      <c r="U1184" t="n">
        <v>0</v>
      </c>
      <c r="V1184" t="n">
        <v>0</v>
      </c>
      <c r="W1184" t="n">
        <v>0</v>
      </c>
      <c r="X1184" t="n">
        <v>0</v>
      </c>
      <c r="Y1184">
        <f>IF(AND(A1184="Lead",COUNTIF(MetaCamps,C1184)&gt;0),1,0)</f>
        <v>1</v>
      </c>
      <c r="Z1184">
        <f>IF(Y1184=1,P1184,0)</f>
        <v>0</v>
      </c>
    </row>
    <row r="1185">
      <c r="A1185" t="inlineStr">
        <is>
          <t>Lead</t>
        </is>
      </c>
      <c r="B1185" s="39" t="str">
        <f>IFERROR(INDEX(CampTypes,MATCH(C1185,CampList,0)),"Unattributed")</f>
        <v>New</v>
      </c>
      <c r="C1185" t="inlineStr">
        <is>
          <t>EBG - In House | ABO | Natuf | Leads | Master Franchise | India | Oct26 | V1</t>
        </is>
      </c>
      <c r="D1185" t="inlineStr">
        <is>
          <t>Natuf | LAL 1% | India | Jul26 | V1</t>
        </is>
      </c>
      <c r="E1185" t="inlineStr">
        <is>
          <t>Natuf | Static | Become A Levantine Food | V1</t>
        </is>
      </c>
      <c r="F1185" t="inlineStr">
        <is>
          <t>Natuf_MF</t>
        </is>
      </c>
      <c r="G1185" t="inlineStr">
        <is>
          <t>Attempt 2</t>
        </is>
      </c>
      <c r="H1185" s="39" t="str">
        <f>IF(ISNUMBER(MATCH(G1185,QualityStatuses,0)),"Quality Lead","Non-Quality Lead")</f>
        <v>Non-Quality Lead</v>
      </c>
      <c r="I1185" t="inlineStr">
        <is>
          <t>2026-10</t>
        </is>
      </c>
      <c r="J1185" t="inlineStr">
        <is>
          <t>Wk of 2026-10-19</t>
        </is>
      </c>
      <c r="K1185" t="inlineStr">
        <is>
          <t>Tejaswini Tarigopula</t>
        </is>
      </c>
      <c r="L1185" t="inlineStr">
        <is>
          <t>Facebook</t>
        </is>
      </c>
      <c r="M1185" t="inlineStr">
        <is>
          <t>Direct (campaign tagged in CRM)</t>
        </is>
      </c>
      <c r="N1185" t="inlineStr">
        <is>
          <t>6ad8f02dbc2a657a9a56f3a3</t>
        </is>
      </c>
      <c r="O1185" t="n">
        <v>1</v>
      </c>
      <c r="P1185" s="40">
        <f>IF(A1185="Lead",IF(ISNUMBER(MATCH(G1185,QualityStatuses,0)),1,0),0)</f>
        <v>0</v>
      </c>
      <c r="Q1185" s="40">
        <f>IF(A1185="Lead",IF(G1185="New Lead",0,1),0)</f>
        <v>1</v>
      </c>
      <c r="R1185" s="40">
        <f>IF(A1185="Lead",IF(G1185="Lost",1,0),0)</f>
        <v>0</v>
      </c>
      <c r="S1185" t="n">
        <v>4</v>
      </c>
      <c r="T1185" t="n">
        <v>2</v>
      </c>
      <c r="U1185" t="n">
        <v>0</v>
      </c>
      <c r="V1185" t="n">
        <v>0</v>
      </c>
      <c r="W1185" t="n">
        <v>0</v>
      </c>
      <c r="X1185" t="n">
        <v>0</v>
      </c>
      <c r="Y1185">
        <f>IF(AND(A1185="Lead",COUNTIF(MetaCamps,C1185)&gt;0),1,0)</f>
        <v>0</v>
      </c>
      <c r="Z1185">
        <f>IF(Y1185=1,P1185,0)</f>
        <v>0</v>
      </c>
    </row>
    <row r="1186">
      <c r="A1186" t="inlineStr">
        <is>
          <t>Lead</t>
        </is>
      </c>
      <c r="B1186" s="39" t="str">
        <f>IFERROR(INDEX(CampTypes,MATCH(C1186,CampList,0)),"Unattributed")</f>
        <v>Old</v>
      </c>
      <c r="C1186" t="inlineStr">
        <is>
          <t>natuf_Kiosk_14072026_Hindi</t>
        </is>
      </c>
      <c r="D1186" t="inlineStr">
        <is>
          <t>natuf_Kiosk_14072026_ad set</t>
        </is>
      </c>
      <c r="E1186" t="inlineStr">
        <is>
          <t>natuf_Kiosk_Fomo_14072026_ad set_ad1 – Copy</t>
        </is>
      </c>
      <c r="F1186" t="inlineStr">
        <is>
          <t>Natuf</t>
        </is>
      </c>
      <c r="G1186" t="inlineStr">
        <is>
          <t>Attempt 2</t>
        </is>
      </c>
      <c r="H1186" s="39" t="str">
        <f>IF(ISNUMBER(MATCH(G1186,QualityStatuses,0)),"Quality Lead","Non-Quality Lead")</f>
        <v>Non-Quality Lead</v>
      </c>
      <c r="I1186" t="inlineStr">
        <is>
          <t>2026-10</t>
        </is>
      </c>
      <c r="J1186" t="inlineStr">
        <is>
          <t>Wk of 2026-10-19</t>
        </is>
      </c>
      <c r="K1186" t="inlineStr">
        <is>
          <t>Tejaswini Tarigopula</t>
        </is>
      </c>
      <c r="L1186" t="inlineStr">
        <is>
          <t>Facebook</t>
        </is>
      </c>
      <c r="M1186" t="inlineStr">
        <is>
          <t>Direct (campaign tagged in CRM)</t>
        </is>
      </c>
      <c r="N1186" t="inlineStr">
        <is>
          <t>6ad8efa3900e13f42e3a9131</t>
        </is>
      </c>
      <c r="O1186" t="n">
        <v>1</v>
      </c>
      <c r="P1186" s="40">
        <f>IF(A1186="Lead",IF(ISNUMBER(MATCH(G1186,QualityStatuses,0)),1,0),0)</f>
        <v>0</v>
      </c>
      <c r="Q1186" s="40">
        <f>IF(A1186="Lead",IF(G1186="New Lead",0,1),0)</f>
        <v>1</v>
      </c>
      <c r="R1186" s="40">
        <f>IF(A1186="Lead",IF(G1186="Lost",1,0),0)</f>
        <v>0</v>
      </c>
      <c r="S1186" t="n">
        <v>2</v>
      </c>
      <c r="T1186" t="n">
        <v>0</v>
      </c>
      <c r="U1186" t="n">
        <v>0</v>
      </c>
      <c r="V1186" t="n">
        <v>0</v>
      </c>
      <c r="W1186" t="n">
        <v>0</v>
      </c>
      <c r="X1186" t="n">
        <v>0</v>
      </c>
      <c r="Y1186">
        <f>IF(AND(A1186="Lead",COUNTIF(MetaCamps,C1186)&gt;0),1,0)</f>
        <v>1</v>
      </c>
      <c r="Z1186">
        <f>IF(Y1186=1,P1186,0)</f>
        <v>0</v>
      </c>
    </row>
    <row r="1187">
      <c r="A1187" t="inlineStr">
        <is>
          <t>Lead</t>
        </is>
      </c>
      <c r="B1187" s="39" t="str">
        <f>IFERROR(INDEX(CampTypes,MATCH(C1187,CampList,0)),"Unattributed")</f>
        <v>Old</v>
      </c>
      <c r="C1187" t="inlineStr">
        <is>
          <t>E_Karan_Natuf_Kiosk_07072026</t>
        </is>
      </c>
      <c r="D1187" t="inlineStr">
        <is>
          <t>E_Karan_Natuf_Kiosk_07072026_Adset5</t>
        </is>
      </c>
      <c r="E1187" t="inlineStr">
        <is>
          <t>E_Hindi_Karan_Natuf_Kiosk_07072026_Adset5_ad3 – Copy 3</t>
        </is>
      </c>
      <c r="F1187" t="inlineStr">
        <is>
          <t>Natuf</t>
        </is>
      </c>
      <c r="G1187" t="inlineStr">
        <is>
          <t>Meeting Conducted</t>
        </is>
      </c>
      <c r="H1187" s="39" t="str">
        <f>IF(ISNUMBER(MATCH(G1187,QualityStatuses,0)),"Quality Lead","Non-Quality Lead")</f>
        <v>Quality Lead</v>
      </c>
      <c r="I1187" t="inlineStr">
        <is>
          <t>2026-10</t>
        </is>
      </c>
      <c r="J1187" t="inlineStr">
        <is>
          <t>Wk of 2026-10-19</t>
        </is>
      </c>
      <c r="K1187" t="inlineStr">
        <is>
          <t>Tejaswini Tarigopula</t>
        </is>
      </c>
      <c r="L1187" t="inlineStr">
        <is>
          <t>Facebook</t>
        </is>
      </c>
      <c r="M1187" t="inlineStr">
        <is>
          <t>Direct (campaign tagged in CRM)</t>
        </is>
      </c>
      <c r="N1187" t="inlineStr">
        <is>
          <t>6ad8ef82bbd1587928cb29a4</t>
        </is>
      </c>
      <c r="O1187" t="n">
        <v>1</v>
      </c>
      <c r="P1187" s="40">
        <f>IF(A1187="Lead",IF(ISNUMBER(MATCH(G1187,QualityStatuses,0)),1,0),0)</f>
        <v>1</v>
      </c>
      <c r="Q1187" s="40">
        <f>IF(A1187="Lead",IF(G1187="New Lead",0,1),0)</f>
        <v>1</v>
      </c>
      <c r="R1187" s="40">
        <f>IF(A1187="Lead",IF(G1187="Lost",1,0),0)</f>
        <v>0</v>
      </c>
      <c r="S1187" t="n">
        <v>4</v>
      </c>
      <c r="T1187" t="n">
        <v>3</v>
      </c>
      <c r="U1187" t="n">
        <v>0</v>
      </c>
      <c r="V1187" t="n">
        <v>0</v>
      </c>
      <c r="W1187" t="n">
        <v>0</v>
      </c>
      <c r="X1187" t="n">
        <v>0</v>
      </c>
      <c r="Y1187">
        <f>IF(AND(A1187="Lead",COUNTIF(MetaCamps,C1187)&gt;0),1,0)</f>
        <v>1</v>
      </c>
      <c r="Z1187">
        <f>IF(Y1187=1,P1187,0)</f>
        <v>1</v>
      </c>
    </row>
    <row r="1188">
      <c r="A1188" t="inlineStr">
        <is>
          <t>Lead</t>
        </is>
      </c>
      <c r="B1188" s="39" t="str">
        <f>IFERROR(INDEX(CampTypes,MATCH(C1188,CampList,0)),"Unattributed")</f>
        <v>Old</v>
      </c>
      <c r="C1188" t="inlineStr">
        <is>
          <t>E_Karan_Natuf_All_07072026</t>
        </is>
      </c>
      <c r="D1188" t="inlineStr">
        <is>
          <t>E_Karan_Natuf_Sign_07072026_Adset3</t>
        </is>
      </c>
      <c r="E1188" t="inlineStr">
        <is>
          <t>E_Karan_Natuf_Sign_07072026_Adset2_Ad1</t>
        </is>
      </c>
      <c r="F1188" t="inlineStr">
        <is>
          <t>Natuf</t>
        </is>
      </c>
      <c r="G1188" t="inlineStr">
        <is>
          <t>Connected</t>
        </is>
      </c>
      <c r="H1188" s="39" t="str">
        <f>IF(ISNUMBER(MATCH(G1188,QualityStatuses,0)),"Quality Lead","Non-Quality Lead")</f>
        <v>Non-Quality Lead</v>
      </c>
      <c r="I1188" t="inlineStr">
        <is>
          <t>2026-10</t>
        </is>
      </c>
      <c r="J1188" t="inlineStr">
        <is>
          <t>Wk of 2026-10-19</t>
        </is>
      </c>
      <c r="K1188" t="inlineStr">
        <is>
          <t>Tejaswini Tarigopula</t>
        </is>
      </c>
      <c r="L1188" t="inlineStr">
        <is>
          <t>Facebook</t>
        </is>
      </c>
      <c r="M1188" t="inlineStr">
        <is>
          <t>Direct (campaign tagged in CRM)</t>
        </is>
      </c>
      <c r="N1188" t="inlineStr">
        <is>
          <t>6ad8ef5e251ed6c91141417b</t>
        </is>
      </c>
      <c r="O1188" t="n">
        <v>1</v>
      </c>
      <c r="P1188" s="40">
        <f>IF(A1188="Lead",IF(ISNUMBER(MATCH(G1188,QualityStatuses,0)),1,0),0)</f>
        <v>0</v>
      </c>
      <c r="Q1188" s="40">
        <f>IF(A1188="Lead",IF(G1188="New Lead",0,1),0)</f>
        <v>1</v>
      </c>
      <c r="R1188" s="40">
        <f>IF(A1188="Lead",IF(G1188="Lost",1,0),0)</f>
        <v>0</v>
      </c>
      <c r="S1188" t="n">
        <v>5</v>
      </c>
      <c r="T1188" t="n">
        <v>2</v>
      </c>
      <c r="U1188" t="n">
        <v>0</v>
      </c>
      <c r="V1188" t="n">
        <v>0</v>
      </c>
      <c r="W1188" t="n">
        <v>0</v>
      </c>
      <c r="X1188" t="n">
        <v>0</v>
      </c>
      <c r="Y1188">
        <f>IF(AND(A1188="Lead",COUNTIF(MetaCamps,C1188)&gt;0),1,0)</f>
        <v>1</v>
      </c>
      <c r="Z1188">
        <f>IF(Y1188=1,P1188,0)</f>
        <v>0</v>
      </c>
    </row>
    <row r="1189">
      <c r="A1189" t="inlineStr">
        <is>
          <t>Lead</t>
        </is>
      </c>
      <c r="B1189" s="39" t="str">
        <f>IFERROR(INDEX(CampTypes,MATCH(C1189,CampList,0)),"Unattributed")</f>
        <v>New</v>
      </c>
      <c r="C1189" t="inlineStr">
        <is>
          <t>EBG - In House | ABO | Natuf | Leads | Unit Franchise | India | Oct26 | V1</t>
        </is>
      </c>
      <c r="D1189" t="inlineStr">
        <is>
          <t>Natuf | Business Owners | Tier1 + Growth Cities | Oct26 | V1</t>
        </is>
      </c>
      <c r="E1189" t="inlineStr">
        <is>
          <t>Natuf | Reel | Brand Ambassador | Heard Of Owning A Cafe | V1</t>
        </is>
      </c>
      <c r="F1189" t="inlineStr">
        <is>
          <t>In House Natuf</t>
        </is>
      </c>
      <c r="G1189" t="inlineStr">
        <is>
          <t>Details Shared</t>
        </is>
      </c>
      <c r="H1189" s="39" t="str">
        <f>IF(ISNUMBER(MATCH(G1189,QualityStatuses,0)),"Quality Lead","Non-Quality Lead")</f>
        <v>Quality Lead</v>
      </c>
      <c r="I1189" t="inlineStr">
        <is>
          <t>2026-10</t>
        </is>
      </c>
      <c r="J1189" t="inlineStr">
        <is>
          <t>Wk of 2026-10-19</t>
        </is>
      </c>
      <c r="K1189" t="inlineStr">
        <is>
          <t>Tejaswini Tarigopula</t>
        </is>
      </c>
      <c r="L1189" t="inlineStr">
        <is>
          <t>Facebook</t>
        </is>
      </c>
      <c r="M1189" t="inlineStr">
        <is>
          <t>Direct (campaign tagged in CRM)</t>
        </is>
      </c>
      <c r="N1189" t="inlineStr">
        <is>
          <t>6ad8ee9972fe0d63b9b7dd52</t>
        </is>
      </c>
      <c r="O1189" t="n">
        <v>1</v>
      </c>
      <c r="P1189" s="40">
        <f>IF(A1189="Lead",IF(ISNUMBER(MATCH(G1189,QualityStatuses,0)),1,0),0)</f>
        <v>1</v>
      </c>
      <c r="Q1189" s="40">
        <f>IF(A1189="Lead",IF(G1189="New Lead",0,1),0)</f>
        <v>1</v>
      </c>
      <c r="R1189" s="40">
        <f>IF(A1189="Lead",IF(G1189="Lost",1,0),0)</f>
        <v>0</v>
      </c>
      <c r="S1189" t="n">
        <v>1</v>
      </c>
      <c r="T1189" t="n">
        <v>1</v>
      </c>
      <c r="U1189" t="n">
        <v>0</v>
      </c>
      <c r="V1189" t="n">
        <v>0</v>
      </c>
      <c r="W1189" t="n">
        <v>0</v>
      </c>
      <c r="X1189" t="n">
        <v>0</v>
      </c>
      <c r="Y1189">
        <f>IF(AND(A1189="Lead",COUNTIF(MetaCamps,C1189)&gt;0),1,0)</f>
        <v>0</v>
      </c>
      <c r="Z1189">
        <f>IF(Y1189=1,P1189,0)</f>
        <v>0</v>
      </c>
    </row>
    <row r="1190">
      <c r="A1190" t="inlineStr">
        <is>
          <t>Lead</t>
        </is>
      </c>
      <c r="B1190" s="39" t="str">
        <f>IFERROR(INDEX(CampTypes,MATCH(C1190,CampList,0)),"Unattributed")</f>
        <v>Old</v>
      </c>
      <c r="C1190" t="inlineStr">
        <is>
          <t>natuf_Kiosk_14072026_Hindi</t>
        </is>
      </c>
      <c r="D1190" t="inlineStr">
        <is>
          <t>natuf_Kiosk_14072026_Highest-converting industries</t>
        </is>
      </c>
      <c r="E1190" t="inlineStr">
        <is>
          <t>natuf_Kiosk_14072026_ad set_ad1</t>
        </is>
      </c>
      <c r="F1190" t="inlineStr">
        <is>
          <t>Natuf</t>
        </is>
      </c>
      <c r="G1190" t="inlineStr">
        <is>
          <t>Lost</t>
        </is>
      </c>
      <c r="H1190" s="39" t="str">
        <f>IF(ISNUMBER(MATCH(G1190,QualityStatuses,0)),"Quality Lead","Non-Quality Lead")</f>
        <v>Non-Quality Lead</v>
      </c>
      <c r="I1190" t="inlineStr">
        <is>
          <t>2026-10</t>
        </is>
      </c>
      <c r="J1190" t="inlineStr">
        <is>
          <t>Wk of 2026-10-19</t>
        </is>
      </c>
      <c r="K1190" t="inlineStr">
        <is>
          <t>Tejaswini Tarigopula</t>
        </is>
      </c>
      <c r="L1190" t="inlineStr">
        <is>
          <t>Facebook</t>
        </is>
      </c>
      <c r="M1190" t="inlineStr">
        <is>
          <t>Direct (campaign tagged in CRM)</t>
        </is>
      </c>
      <c r="N1190" t="inlineStr">
        <is>
          <t>6ad8ee7872fe0d63b9b7dced</t>
        </is>
      </c>
      <c r="O1190" t="n">
        <v>1</v>
      </c>
      <c r="P1190" s="40">
        <f>IF(A1190="Lead",IF(ISNUMBER(MATCH(G1190,QualityStatuses,0)),1,0),0)</f>
        <v>0</v>
      </c>
      <c r="Q1190" s="40">
        <f>IF(A1190="Lead",IF(G1190="New Lead",0,1),0)</f>
        <v>1</v>
      </c>
      <c r="R1190" s="40">
        <f>IF(A1190="Lead",IF(G1190="Lost",1,0),0)</f>
        <v>1</v>
      </c>
      <c r="S1190" t="n">
        <v>1</v>
      </c>
      <c r="T1190" t="n">
        <v>1</v>
      </c>
      <c r="U1190" t="n">
        <v>0</v>
      </c>
      <c r="V1190" t="n">
        <v>0</v>
      </c>
      <c r="W1190" t="n">
        <v>0</v>
      </c>
      <c r="X1190" t="n">
        <v>0</v>
      </c>
      <c r="Y1190">
        <f>IF(AND(A1190="Lead",COUNTIF(MetaCamps,C1190)&gt;0),1,0)</f>
        <v>1</v>
      </c>
      <c r="Z1190">
        <f>IF(Y1190=1,P1190,0)</f>
        <v>0</v>
      </c>
    </row>
    <row r="1191">
      <c r="A1191" t="inlineStr">
        <is>
          <t>Lead</t>
        </is>
      </c>
      <c r="B1191" s="39" t="str">
        <f>IFERROR(INDEX(CampTypes,MATCH(C1191,CampList,0)),"Unattributed")</f>
        <v>New</v>
      </c>
      <c r="C1191" t="inlineStr">
        <is>
          <t>EBG - In House | ABO | Natuf | Leads | Master Franchise | India | Oct26 | V1</t>
        </is>
      </c>
      <c r="D1191" t="inlineStr">
        <is>
          <t>Natuf | Broad | Tier1 + Growth Cities | Oct26 | V1</t>
        </is>
      </c>
      <c r="E1191" t="inlineStr">
        <is>
          <t>Natuf | Static | Become A Levantine Food | V1</t>
        </is>
      </c>
      <c r="F1191" t="inlineStr">
        <is>
          <t>Natuf_MF</t>
        </is>
      </c>
      <c r="G1191" t="inlineStr">
        <is>
          <t>Attempt 2</t>
        </is>
      </c>
      <c r="H1191" s="39" t="str">
        <f>IF(ISNUMBER(MATCH(G1191,QualityStatuses,0)),"Quality Lead","Non-Quality Lead")</f>
        <v>Non-Quality Lead</v>
      </c>
      <c r="I1191" t="inlineStr">
        <is>
          <t>2026-10</t>
        </is>
      </c>
      <c r="J1191" t="inlineStr">
        <is>
          <t>Wk of 2026-10-19</t>
        </is>
      </c>
      <c r="K1191" t="inlineStr">
        <is>
          <t>Tejaswini Tarigopula</t>
        </is>
      </c>
      <c r="L1191" t="inlineStr">
        <is>
          <t>Facebook</t>
        </is>
      </c>
      <c r="M1191" t="inlineStr">
        <is>
          <t>Direct (campaign tagged in CRM)</t>
        </is>
      </c>
      <c r="N1191" t="inlineStr">
        <is>
          <t>6ad8ee18daeacc46d46aea7d</t>
        </is>
      </c>
      <c r="O1191" t="n">
        <v>1</v>
      </c>
      <c r="P1191" s="40">
        <f>IF(A1191="Lead",IF(ISNUMBER(MATCH(G1191,QualityStatuses,0)),1,0),0)</f>
        <v>0</v>
      </c>
      <c r="Q1191" s="40">
        <f>IF(A1191="Lead",IF(G1191="New Lead",0,1),0)</f>
        <v>1</v>
      </c>
      <c r="R1191" s="40">
        <f>IF(A1191="Lead",IF(G1191="Lost",1,0),0)</f>
        <v>0</v>
      </c>
      <c r="S1191" t="n">
        <v>2</v>
      </c>
      <c r="T1191" t="n">
        <v>1</v>
      </c>
      <c r="U1191" t="n">
        <v>0</v>
      </c>
      <c r="V1191" t="n">
        <v>0</v>
      </c>
      <c r="W1191" t="n">
        <v>0</v>
      </c>
      <c r="X1191" t="n">
        <v>0</v>
      </c>
      <c r="Y1191">
        <f>IF(AND(A1191="Lead",COUNTIF(MetaCamps,C1191)&gt;0),1,0)</f>
        <v>0</v>
      </c>
      <c r="Z1191">
        <f>IF(Y1191=1,P1191,0)</f>
        <v>0</v>
      </c>
    </row>
    <row r="1192">
      <c r="A1192" t="inlineStr">
        <is>
          <t>Lead</t>
        </is>
      </c>
      <c r="B1192" s="39" t="str">
        <f>IFERROR(INDEX(CampTypes,MATCH(C1192,CampList,0)),"Unattributed")</f>
        <v>Old</v>
      </c>
      <c r="C1192" t="inlineStr">
        <is>
          <t>E_Karan_Natuf_All_07072026</t>
        </is>
      </c>
      <c r="D1192" t="inlineStr">
        <is>
          <t>E_Karan_Natuf_Sign_07072026_Adset3</t>
        </is>
      </c>
      <c r="E1192" t="inlineStr">
        <is>
          <t>E_Karan_Natuf_Sign_07072026_Adset2_Ad1</t>
        </is>
      </c>
      <c r="F1192" t="inlineStr">
        <is>
          <t>Natuf</t>
        </is>
      </c>
      <c r="G1192" t="inlineStr">
        <is>
          <t>Attempt 1</t>
        </is>
      </c>
      <c r="H1192" s="39" t="str">
        <f>IF(ISNUMBER(MATCH(G1192,QualityStatuses,0)),"Quality Lead","Non-Quality Lead")</f>
        <v>Non-Quality Lead</v>
      </c>
      <c r="I1192" t="inlineStr">
        <is>
          <t>2026-10</t>
        </is>
      </c>
      <c r="J1192" t="inlineStr">
        <is>
          <t>Wk of 2026-10-19</t>
        </is>
      </c>
      <c r="K1192" t="inlineStr">
        <is>
          <t>Omkar Navge</t>
        </is>
      </c>
      <c r="L1192" t="inlineStr">
        <is>
          <t>Facebook</t>
        </is>
      </c>
      <c r="M1192" t="inlineStr">
        <is>
          <t>Direct (campaign tagged in CRM)</t>
        </is>
      </c>
      <c r="N1192" t="inlineStr">
        <is>
          <t>6ad8edfc7daa915c2f9ef2f9</t>
        </is>
      </c>
      <c r="O1192" t="n">
        <v>1</v>
      </c>
      <c r="P1192" s="40">
        <f>IF(A1192="Lead",IF(ISNUMBER(MATCH(G1192,QualityStatuses,0)),1,0),0)</f>
        <v>0</v>
      </c>
      <c r="Q1192" s="40">
        <f>IF(A1192="Lead",IF(G1192="New Lead",0,1),0)</f>
        <v>1</v>
      </c>
      <c r="R1192" s="40">
        <f>IF(A1192="Lead",IF(G1192="Lost",1,0),0)</f>
        <v>0</v>
      </c>
      <c r="S1192" t="n">
        <v>2</v>
      </c>
      <c r="T1192" t="n">
        <v>2</v>
      </c>
      <c r="U1192" t="n">
        <v>0</v>
      </c>
      <c r="V1192" t="n">
        <v>0</v>
      </c>
      <c r="W1192" t="n">
        <v>0</v>
      </c>
      <c r="X1192" t="n">
        <v>0</v>
      </c>
      <c r="Y1192">
        <f>IF(AND(A1192="Lead",COUNTIF(MetaCamps,C1192)&gt;0),1,0)</f>
        <v>1</v>
      </c>
      <c r="Z1192">
        <f>IF(Y1192=1,P1192,0)</f>
        <v>0</v>
      </c>
    </row>
    <row r="1193">
      <c r="A1193" t="inlineStr">
        <is>
          <t>Lead</t>
        </is>
      </c>
      <c r="B1193" s="39" t="str">
        <f>IFERROR(INDEX(CampTypes,MATCH(C1193,CampList,0)),"Unattributed")</f>
        <v>New</v>
      </c>
      <c r="C1193" t="inlineStr">
        <is>
          <t>EBG - In House | ABO | Natuf | Leads | Unit Franchise | India | Oct26 | V1</t>
        </is>
      </c>
      <c r="D1193" t="inlineStr">
        <is>
          <t>Natuf | Business Owners | Tier1 + Growth Cities | Oct26 | V1</t>
        </is>
      </c>
      <c r="E1193" t="inlineStr">
        <is>
          <t>Natuf | Reel | Brand Ambassador | Heard Of Owning A Cafe | V1</t>
        </is>
      </c>
      <c r="F1193" t="inlineStr">
        <is>
          <t>In House Natuf</t>
        </is>
      </c>
      <c r="G1193" t="inlineStr">
        <is>
          <t>Connected</t>
        </is>
      </c>
      <c r="H1193" s="39" t="str">
        <f>IF(ISNUMBER(MATCH(G1193,QualityStatuses,0)),"Quality Lead","Non-Quality Lead")</f>
        <v>Non-Quality Lead</v>
      </c>
      <c r="I1193" t="inlineStr">
        <is>
          <t>2026-10</t>
        </is>
      </c>
      <c r="J1193" t="inlineStr">
        <is>
          <t>Wk of 2026-10-19</t>
        </is>
      </c>
      <c r="K1193" t="inlineStr">
        <is>
          <t>Tejaswini Tarigopula</t>
        </is>
      </c>
      <c r="L1193" t="inlineStr">
        <is>
          <t>Facebook</t>
        </is>
      </c>
      <c r="M1193" t="inlineStr">
        <is>
          <t>Direct (campaign tagged in CRM)</t>
        </is>
      </c>
      <c r="N1193" t="inlineStr">
        <is>
          <t>6ad8edf473af36246fd80c35</t>
        </is>
      </c>
      <c r="O1193" t="n">
        <v>1</v>
      </c>
      <c r="P1193" s="40">
        <f>IF(A1193="Lead",IF(ISNUMBER(MATCH(G1193,QualityStatuses,0)),1,0),0)</f>
        <v>0</v>
      </c>
      <c r="Q1193" s="40">
        <f>IF(A1193="Lead",IF(G1193="New Lead",0,1),0)</f>
        <v>1</v>
      </c>
      <c r="R1193" s="40">
        <f>IF(A1193="Lead",IF(G1193="Lost",1,0),0)</f>
        <v>0</v>
      </c>
      <c r="S1193" t="n">
        <v>2</v>
      </c>
      <c r="T1193" t="n">
        <v>1</v>
      </c>
      <c r="U1193" t="n">
        <v>0</v>
      </c>
      <c r="V1193" t="n">
        <v>0</v>
      </c>
      <c r="W1193" t="n">
        <v>0</v>
      </c>
      <c r="X1193" t="n">
        <v>0</v>
      </c>
      <c r="Y1193">
        <f>IF(AND(A1193="Lead",COUNTIF(MetaCamps,C1193)&gt;0),1,0)</f>
        <v>0</v>
      </c>
      <c r="Z1193">
        <f>IF(Y1193=1,P1193,0)</f>
        <v>0</v>
      </c>
    </row>
    <row r="1194">
      <c r="A1194" t="inlineStr">
        <is>
          <t>Lead</t>
        </is>
      </c>
      <c r="B1194" s="39" t="str">
        <f>IFERROR(INDEX(CampTypes,MATCH(C1194,CampList,0)),"Unattributed")</f>
        <v>Old</v>
      </c>
      <c r="C1194" t="inlineStr">
        <is>
          <t>E_Natuf_Generic_13082026</t>
        </is>
      </c>
      <c r="D1194" t="inlineStr">
        <is>
          <t>E_Natuf_Generic_13082026_Adset1</t>
        </is>
      </c>
      <c r="E1194" t="inlineStr">
        <is>
          <t>E_Natuf_Generic_13082026_Adset1_Ad1</t>
        </is>
      </c>
      <c r="F1194" t="inlineStr">
        <is>
          <t>Natuf</t>
        </is>
      </c>
      <c r="G1194" t="inlineStr">
        <is>
          <t>Details Shared</t>
        </is>
      </c>
      <c r="H1194" s="39" t="str">
        <f>IF(ISNUMBER(MATCH(G1194,QualityStatuses,0)),"Quality Lead","Non-Quality Lead")</f>
        <v>Quality Lead</v>
      </c>
      <c r="I1194" t="inlineStr">
        <is>
          <t>2026-10</t>
        </is>
      </c>
      <c r="J1194" t="inlineStr">
        <is>
          <t>Wk of 2026-10-19</t>
        </is>
      </c>
      <c r="K1194" t="inlineStr">
        <is>
          <t>Tejaswini Tarigopula</t>
        </is>
      </c>
      <c r="L1194" t="inlineStr">
        <is>
          <t>Facebook</t>
        </is>
      </c>
      <c r="M1194" t="inlineStr">
        <is>
          <t>Direct (campaign tagged in CRM)</t>
        </is>
      </c>
      <c r="N1194" t="inlineStr">
        <is>
          <t>6ad8ede985405835255404c7</t>
        </is>
      </c>
      <c r="O1194" t="n">
        <v>1</v>
      </c>
      <c r="P1194" s="40">
        <f>IF(A1194="Lead",IF(ISNUMBER(MATCH(G1194,QualityStatuses,0)),1,0),0)</f>
        <v>1</v>
      </c>
      <c r="Q1194" s="40">
        <f>IF(A1194="Lead",IF(G1194="New Lead",0,1),0)</f>
        <v>1</v>
      </c>
      <c r="R1194" s="40">
        <f>IF(A1194="Lead",IF(G1194="Lost",1,0),0)</f>
        <v>0</v>
      </c>
      <c r="S1194" t="n">
        <v>3</v>
      </c>
      <c r="T1194" t="n">
        <v>2</v>
      </c>
      <c r="U1194" t="n">
        <v>0</v>
      </c>
      <c r="V1194" t="n">
        <v>0</v>
      </c>
      <c r="W1194" t="n">
        <v>0</v>
      </c>
      <c r="X1194" t="n">
        <v>0</v>
      </c>
      <c r="Y1194">
        <f>IF(AND(A1194="Lead",COUNTIF(MetaCamps,C1194)&gt;0),1,0)</f>
        <v>1</v>
      </c>
      <c r="Z1194">
        <f>IF(Y1194=1,P1194,0)</f>
        <v>1</v>
      </c>
    </row>
    <row r="1195">
      <c r="A1195" t="inlineStr">
        <is>
          <t>Lead</t>
        </is>
      </c>
      <c r="B1195" s="39" t="str">
        <f>IFERROR(INDEX(CampTypes,MATCH(C1195,CampList,0)),"Unattributed")</f>
        <v>Old</v>
      </c>
      <c r="C1195" t="inlineStr">
        <is>
          <t>natuf_Kiosk_14072026_Hindi</t>
        </is>
      </c>
      <c r="D1195" t="inlineStr">
        <is>
          <t>natuf_Kiosk_09102026</t>
        </is>
      </c>
      <c r="E1195" t="inlineStr">
        <is>
          <t>natuf_Kiosk_14072026_ad set_ad1</t>
        </is>
      </c>
      <c r="F1195" t="inlineStr">
        <is>
          <t>Natuf</t>
        </is>
      </c>
      <c r="G1195" t="inlineStr">
        <is>
          <t>Attempt 2</t>
        </is>
      </c>
      <c r="H1195" s="39" t="str">
        <f>IF(ISNUMBER(MATCH(G1195,QualityStatuses,0)),"Quality Lead","Non-Quality Lead")</f>
        <v>Non-Quality Lead</v>
      </c>
      <c r="I1195" t="inlineStr">
        <is>
          <t>2026-10</t>
        </is>
      </c>
      <c r="J1195" t="inlineStr">
        <is>
          <t>Wk of 2026-10-19</t>
        </is>
      </c>
      <c r="K1195" t="inlineStr">
        <is>
          <t>Tejaswini Tarigopula</t>
        </is>
      </c>
      <c r="L1195" t="inlineStr">
        <is>
          <t>Facebook</t>
        </is>
      </c>
      <c r="M1195" t="inlineStr">
        <is>
          <t>Direct (campaign tagged in CRM)</t>
        </is>
      </c>
      <c r="N1195" t="inlineStr">
        <is>
          <t>6ad8ed8edaeacc46d46ae961</t>
        </is>
      </c>
      <c r="O1195" t="n">
        <v>1</v>
      </c>
      <c r="P1195" s="40">
        <f>IF(A1195="Lead",IF(ISNUMBER(MATCH(G1195,QualityStatuses,0)),1,0),0)</f>
        <v>0</v>
      </c>
      <c r="Q1195" s="40">
        <f>IF(A1195="Lead",IF(G1195="New Lead",0,1),0)</f>
        <v>1</v>
      </c>
      <c r="R1195" s="40">
        <f>IF(A1195="Lead",IF(G1195="Lost",1,0),0)</f>
        <v>0</v>
      </c>
      <c r="S1195" t="n">
        <v>2</v>
      </c>
      <c r="T1195" t="n">
        <v>0</v>
      </c>
      <c r="U1195" t="n">
        <v>0</v>
      </c>
      <c r="V1195" t="n">
        <v>0</v>
      </c>
      <c r="W1195" t="n">
        <v>0</v>
      </c>
      <c r="X1195" t="n">
        <v>0</v>
      </c>
      <c r="Y1195">
        <f>IF(AND(A1195="Lead",COUNTIF(MetaCamps,C1195)&gt;0),1,0)</f>
        <v>1</v>
      </c>
      <c r="Z1195">
        <f>IF(Y1195=1,P1195,0)</f>
        <v>0</v>
      </c>
    </row>
    <row r="1196">
      <c r="A1196" t="inlineStr">
        <is>
          <t>Lead</t>
        </is>
      </c>
      <c r="B1196" s="39" t="str">
        <f>IFERROR(INDEX(CampTypes,MATCH(C1196,CampList,0)),"Unattributed")</f>
        <v>New</v>
      </c>
      <c r="C1196" t="inlineStr">
        <is>
          <t>EBG - In House | ABO | Natuf | Leads | Master Franchise | India | Oct26 | V1</t>
        </is>
      </c>
      <c r="D1196" t="inlineStr">
        <is>
          <t>Natuf | Investors | Tier1 + Growth Cities | Oct26 | V1</t>
        </is>
      </c>
      <c r="E1196" t="inlineStr">
        <is>
          <t>Natuf | Static | Become A Levantine Food | V1</t>
        </is>
      </c>
      <c r="F1196" t="inlineStr">
        <is>
          <t>Natuf_MF</t>
        </is>
      </c>
      <c r="G1196" t="inlineStr">
        <is>
          <t>Attempt 1</t>
        </is>
      </c>
      <c r="H1196" s="39" t="str">
        <f>IF(ISNUMBER(MATCH(G1196,QualityStatuses,0)),"Quality Lead","Non-Quality Lead")</f>
        <v>Non-Quality Lead</v>
      </c>
      <c r="I1196" t="inlineStr">
        <is>
          <t>2026-10</t>
        </is>
      </c>
      <c r="J1196" t="inlineStr">
        <is>
          <t>Wk of 2026-10-19</t>
        </is>
      </c>
      <c r="K1196" t="inlineStr">
        <is>
          <t>Tejaswini Tarigopula</t>
        </is>
      </c>
      <c r="L1196" t="inlineStr">
        <is>
          <t>Facebook</t>
        </is>
      </c>
      <c r="M1196" t="inlineStr">
        <is>
          <t>Direct (campaign tagged in CRM)</t>
        </is>
      </c>
      <c r="N1196" t="inlineStr">
        <is>
          <t>6ad8eb82f26a88dbd81b296a</t>
        </is>
      </c>
      <c r="O1196" t="n">
        <v>1</v>
      </c>
      <c r="P1196" s="40">
        <f>IF(A1196="Lead",IF(ISNUMBER(MATCH(G1196,QualityStatuses,0)),1,0),0)</f>
        <v>0</v>
      </c>
      <c r="Q1196" s="40">
        <f>IF(A1196="Lead",IF(G1196="New Lead",0,1),0)</f>
        <v>1</v>
      </c>
      <c r="R1196" s="40">
        <f>IF(A1196="Lead",IF(G1196="Lost",1,0),0)</f>
        <v>0</v>
      </c>
      <c r="S1196" t="n">
        <v>2</v>
      </c>
      <c r="T1196" t="n">
        <v>1</v>
      </c>
      <c r="U1196" t="n">
        <v>0</v>
      </c>
      <c r="V1196" t="n">
        <v>0</v>
      </c>
      <c r="W1196" t="n">
        <v>0</v>
      </c>
      <c r="X1196" t="n">
        <v>0</v>
      </c>
      <c r="Y1196">
        <f>IF(AND(A1196="Lead",COUNTIF(MetaCamps,C1196)&gt;0),1,0)</f>
        <v>0</v>
      </c>
      <c r="Z1196">
        <f>IF(Y1196=1,P1196,0)</f>
        <v>0</v>
      </c>
    </row>
    <row r="1197">
      <c r="A1197" t="inlineStr">
        <is>
          <t>Lead</t>
        </is>
      </c>
      <c r="B1197" s="39" t="str">
        <f>IFERROR(INDEX(CampTypes,MATCH(C1197,CampList,0)),"Unattributed")</f>
        <v>New</v>
      </c>
      <c r="C1197" t="inlineStr">
        <is>
          <t>EBG - In House | ABO | Natuf | Leads | Unit Franchise | India | Oct26 | V1</t>
        </is>
      </c>
      <c r="D1197" t="inlineStr">
        <is>
          <t>Natuf | LAL 1% | India | Jul26 | V1</t>
        </is>
      </c>
      <c r="E1197" t="inlineStr">
        <is>
          <t>Natuf | Reel | Brand Ambassador | Heard Of Owning A Cafe | V1</t>
        </is>
      </c>
      <c r="F1197" t="inlineStr">
        <is>
          <t>In House Natuf</t>
        </is>
      </c>
      <c r="G1197" t="inlineStr">
        <is>
          <t>Connected</t>
        </is>
      </c>
      <c r="H1197" s="39" t="str">
        <f>IF(ISNUMBER(MATCH(G1197,QualityStatuses,0)),"Quality Lead","Non-Quality Lead")</f>
        <v>Non-Quality Lead</v>
      </c>
      <c r="I1197" t="inlineStr">
        <is>
          <t>2026-10</t>
        </is>
      </c>
      <c r="J1197" t="inlineStr">
        <is>
          <t>Wk of 2026-10-19</t>
        </is>
      </c>
      <c r="K1197" t="inlineStr">
        <is>
          <t>Tejaswini Tarigopula</t>
        </is>
      </c>
      <c r="L1197" t="inlineStr">
        <is>
          <t>Facebook</t>
        </is>
      </c>
      <c r="M1197" t="inlineStr">
        <is>
          <t>Direct (campaign tagged in CRM)</t>
        </is>
      </c>
      <c r="N1197" t="inlineStr">
        <is>
          <t>6ad8e8a1ec55bf2d4a00d813</t>
        </is>
      </c>
      <c r="O1197" t="n">
        <v>1</v>
      </c>
      <c r="P1197" s="40">
        <f>IF(A1197="Lead",IF(ISNUMBER(MATCH(G1197,QualityStatuses,0)),1,0),0)</f>
        <v>0</v>
      </c>
      <c r="Q1197" s="40">
        <f>IF(A1197="Lead",IF(G1197="New Lead",0,1),0)</f>
        <v>1</v>
      </c>
      <c r="R1197" s="40">
        <f>IF(A1197="Lead",IF(G1197="Lost",1,0),0)</f>
        <v>0</v>
      </c>
      <c r="S1197" t="n">
        <v>4</v>
      </c>
      <c r="T1197" t="n">
        <v>3</v>
      </c>
      <c r="U1197" t="n">
        <v>0</v>
      </c>
      <c r="V1197" t="n">
        <v>0</v>
      </c>
      <c r="W1197" t="n">
        <v>0</v>
      </c>
      <c r="X1197" t="n">
        <v>0</v>
      </c>
      <c r="Y1197">
        <f>IF(AND(A1197="Lead",COUNTIF(MetaCamps,C1197)&gt;0),1,0)</f>
        <v>0</v>
      </c>
      <c r="Z1197">
        <f>IF(Y1197=1,P1197,0)</f>
        <v>0</v>
      </c>
    </row>
    <row r="1198">
      <c r="A1198" t="inlineStr">
        <is>
          <t>Lead</t>
        </is>
      </c>
      <c r="B1198" s="39" t="str">
        <f>IFERROR(INDEX(CampTypes,MATCH(C1198,CampList,0)),"Unattributed")</f>
        <v>Old</v>
      </c>
      <c r="C1198" t="inlineStr">
        <is>
          <t>natuf_Kiosk_14072026_Hindi</t>
        </is>
      </c>
      <c r="D1198" t="inlineStr">
        <is>
          <t>natuf_Kiosk_14072026_Highest-converting industries</t>
        </is>
      </c>
      <c r="E1198" t="inlineStr">
        <is>
          <t>natuf_Kiosk_14072026_ad set_ad1</t>
        </is>
      </c>
      <c r="F1198" t="inlineStr">
        <is>
          <t>Natuf</t>
        </is>
      </c>
      <c r="G1198" t="inlineStr">
        <is>
          <t>Attempt 2</t>
        </is>
      </c>
      <c r="H1198" s="39" t="str">
        <f>IF(ISNUMBER(MATCH(G1198,QualityStatuses,0)),"Quality Lead","Non-Quality Lead")</f>
        <v>Non-Quality Lead</v>
      </c>
      <c r="I1198" t="inlineStr">
        <is>
          <t>2026-10</t>
        </is>
      </c>
      <c r="J1198" t="inlineStr">
        <is>
          <t>Wk of 2026-10-19</t>
        </is>
      </c>
      <c r="K1198" t="inlineStr">
        <is>
          <t>Tejaswini Tarigopula</t>
        </is>
      </c>
      <c r="L1198" t="inlineStr">
        <is>
          <t>Facebook</t>
        </is>
      </c>
      <c r="M1198" t="inlineStr">
        <is>
          <t>Direct (campaign tagged in CRM)</t>
        </is>
      </c>
      <c r="N1198" t="inlineStr">
        <is>
          <t>6ad8e7fe8c7a375d42918d0b</t>
        </is>
      </c>
      <c r="O1198" t="n">
        <v>1</v>
      </c>
      <c r="P1198" s="40">
        <f>IF(A1198="Lead",IF(ISNUMBER(MATCH(G1198,QualityStatuses,0)),1,0),0)</f>
        <v>0</v>
      </c>
      <c r="Q1198" s="40">
        <f>IF(A1198="Lead",IF(G1198="New Lead",0,1),0)</f>
        <v>1</v>
      </c>
      <c r="R1198" s="40">
        <f>IF(A1198="Lead",IF(G1198="Lost",1,0),0)</f>
        <v>0</v>
      </c>
      <c r="S1198" t="n">
        <v>2</v>
      </c>
      <c r="T1198" t="n">
        <v>1</v>
      </c>
      <c r="U1198" t="n">
        <v>0</v>
      </c>
      <c r="V1198" t="n">
        <v>0</v>
      </c>
      <c r="W1198" t="n">
        <v>0</v>
      </c>
      <c r="X1198" t="n">
        <v>0</v>
      </c>
      <c r="Y1198">
        <f>IF(AND(A1198="Lead",COUNTIF(MetaCamps,C1198)&gt;0),1,0)</f>
        <v>1</v>
      </c>
      <c r="Z1198">
        <f>IF(Y1198=1,P1198,0)</f>
        <v>0</v>
      </c>
    </row>
    <row r="1199">
      <c r="A1199" t="inlineStr">
        <is>
          <t>Lead</t>
        </is>
      </c>
      <c r="B1199" s="39" t="str">
        <f>IFERROR(INDEX(CampTypes,MATCH(C1199,CampList,0)),"Unattributed")</f>
        <v>New</v>
      </c>
      <c r="C1199" t="inlineStr">
        <is>
          <t>EBG - In House | ABO | Natuf | Leads | Unit Franchise | India | Oct26 | V1</t>
        </is>
      </c>
      <c r="D1199" t="inlineStr">
        <is>
          <t>Natuf | Broad | Tier1 + Growth Cities | Oct26 | V1</t>
        </is>
      </c>
      <c r="E1199" t="inlineStr">
        <is>
          <t>Natuf | Reel | Brand Ambassador | Heard Of Owning A Cafe | V1</t>
        </is>
      </c>
      <c r="F1199" t="inlineStr">
        <is>
          <t>In House Natuf</t>
        </is>
      </c>
      <c r="G1199" t="inlineStr">
        <is>
          <t>Attempt 1</t>
        </is>
      </c>
      <c r="H1199" s="39" t="str">
        <f>IF(ISNUMBER(MATCH(G1199,QualityStatuses,0)),"Quality Lead","Non-Quality Lead")</f>
        <v>Non-Quality Lead</v>
      </c>
      <c r="I1199" t="inlineStr">
        <is>
          <t>2026-10</t>
        </is>
      </c>
      <c r="J1199" t="inlineStr">
        <is>
          <t>Wk of 2026-10-19</t>
        </is>
      </c>
      <c r="K1199" t="inlineStr">
        <is>
          <t>Tejaswini Tarigopula</t>
        </is>
      </c>
      <c r="L1199" t="inlineStr">
        <is>
          <t>Facebook</t>
        </is>
      </c>
      <c r="M1199" t="inlineStr">
        <is>
          <t>Direct (campaign tagged in CRM)</t>
        </is>
      </c>
      <c r="N1199" t="inlineStr">
        <is>
          <t>6ad8e7fca24d1e89519095c3</t>
        </is>
      </c>
      <c r="O1199" t="n">
        <v>1</v>
      </c>
      <c r="P1199" s="40">
        <f>IF(A1199="Lead",IF(ISNUMBER(MATCH(G1199,QualityStatuses,0)),1,0),0)</f>
        <v>0</v>
      </c>
      <c r="Q1199" s="40">
        <f>IF(A1199="Lead",IF(G1199="New Lead",0,1),0)</f>
        <v>1</v>
      </c>
      <c r="R1199" s="40">
        <f>IF(A1199="Lead",IF(G1199="Lost",1,0),0)</f>
        <v>0</v>
      </c>
      <c r="S1199" t="n">
        <v>2</v>
      </c>
      <c r="T1199" t="n">
        <v>2</v>
      </c>
      <c r="U1199" t="n">
        <v>0</v>
      </c>
      <c r="V1199" t="n">
        <v>0</v>
      </c>
      <c r="W1199" t="n">
        <v>0</v>
      </c>
      <c r="X1199" t="n">
        <v>0</v>
      </c>
      <c r="Y1199">
        <f>IF(AND(A1199="Lead",COUNTIF(MetaCamps,C1199)&gt;0),1,0)</f>
        <v>0</v>
      </c>
      <c r="Z1199">
        <f>IF(Y1199=1,P1199,0)</f>
        <v>0</v>
      </c>
    </row>
    <row r="1200">
      <c r="A1200" t="inlineStr">
        <is>
          <t>Lead</t>
        </is>
      </c>
      <c r="B1200" s="39" t="str">
        <f>IFERROR(INDEX(CampTypes,MATCH(C1200,CampList,0)),"Unattributed")</f>
        <v>New</v>
      </c>
      <c r="C1200" t="inlineStr">
        <is>
          <t>EBG - In House | ABO | Natuf | Leads | Unit Franchise | India | Oct26 | V1</t>
        </is>
      </c>
      <c r="D1200" t="inlineStr">
        <is>
          <t>Natuf | Broad | Tier1 + Growth Cities | Oct26 | V1</t>
        </is>
      </c>
      <c r="E1200" t="inlineStr">
        <is>
          <t>Natuf | Reel | Brand Ambassador | Heard Of Owning A Cafe | V1</t>
        </is>
      </c>
      <c r="F1200" t="inlineStr">
        <is>
          <t>In House Natuf</t>
        </is>
      </c>
      <c r="G1200" t="inlineStr">
        <is>
          <t>Meeting Scheduled</t>
        </is>
      </c>
      <c r="H1200" s="39" t="str">
        <f>IF(ISNUMBER(MATCH(G1200,QualityStatuses,0)),"Quality Lead","Non-Quality Lead")</f>
        <v>Quality Lead</v>
      </c>
      <c r="I1200" t="inlineStr">
        <is>
          <t>2026-10</t>
        </is>
      </c>
      <c r="J1200" t="inlineStr">
        <is>
          <t>Wk of 2026-10-19</t>
        </is>
      </c>
      <c r="K1200" t="inlineStr">
        <is>
          <t>Tejaswini Tarigopula</t>
        </is>
      </c>
      <c r="L1200" t="inlineStr">
        <is>
          <t>Facebook</t>
        </is>
      </c>
      <c r="M1200" t="inlineStr">
        <is>
          <t>Direct (campaign tagged in CRM)</t>
        </is>
      </c>
      <c r="N1200" t="inlineStr">
        <is>
          <t>6ad8e7c8bec4ec6433c8943f</t>
        </is>
      </c>
      <c r="O1200" t="n">
        <v>1</v>
      </c>
      <c r="P1200" s="40">
        <f>IF(A1200="Lead",IF(ISNUMBER(MATCH(G1200,QualityStatuses,0)),1,0),0)</f>
        <v>1</v>
      </c>
      <c r="Q1200" s="40">
        <f>IF(A1200="Lead",IF(G1200="New Lead",0,1),0)</f>
        <v>1</v>
      </c>
      <c r="R1200" s="40">
        <f>IF(A1200="Lead",IF(G1200="Lost",1,0),0)</f>
        <v>0</v>
      </c>
      <c r="S1200" t="n">
        <v>6</v>
      </c>
      <c r="T1200" t="n">
        <v>4</v>
      </c>
      <c r="U1200" t="n">
        <v>0</v>
      </c>
      <c r="V1200" t="n">
        <v>0</v>
      </c>
      <c r="W1200" t="n">
        <v>0</v>
      </c>
      <c r="X1200" t="n">
        <v>0</v>
      </c>
      <c r="Y1200">
        <f>IF(AND(A1200="Lead",COUNTIF(MetaCamps,C1200)&gt;0),1,0)</f>
        <v>0</v>
      </c>
      <c r="Z1200">
        <f>IF(Y1200=1,P1200,0)</f>
        <v>0</v>
      </c>
    </row>
    <row r="1201">
      <c r="A1201" t="inlineStr">
        <is>
          <t>Lead</t>
        </is>
      </c>
      <c r="B1201" s="39" t="str">
        <f>IFERROR(INDEX(CampTypes,MATCH(C1201,CampList,0)),"Unattributed")</f>
        <v>New</v>
      </c>
      <c r="C1201" t="inlineStr">
        <is>
          <t>EBG - In House | ABO | Natuf | Leads | Unit Franchise | India | Oct26 | V1</t>
        </is>
      </c>
      <c r="D1201" t="inlineStr">
        <is>
          <t>Natuf | Investors | Tier1 + Growth Cities | Oct26 | V1</t>
        </is>
      </c>
      <c r="E1201" t="inlineStr">
        <is>
          <t>Natuf | Reel | Brand Ambassador | Heard Of Owning A Cafe | V1</t>
        </is>
      </c>
      <c r="F1201" t="inlineStr">
        <is>
          <t>In House Natuf</t>
        </is>
      </c>
      <c r="G1201" t="inlineStr">
        <is>
          <t>Attempt 2</t>
        </is>
      </c>
      <c r="H1201" s="39" t="str">
        <f>IF(ISNUMBER(MATCH(G1201,QualityStatuses,0)),"Quality Lead","Non-Quality Lead")</f>
        <v>Non-Quality Lead</v>
      </c>
      <c r="I1201" t="inlineStr">
        <is>
          <t>2026-10</t>
        </is>
      </c>
      <c r="J1201" t="inlineStr">
        <is>
          <t>Wk of 2026-10-19</t>
        </is>
      </c>
      <c r="K1201" t="inlineStr">
        <is>
          <t>Tejaswini Tarigopula</t>
        </is>
      </c>
      <c r="L1201" t="inlineStr">
        <is>
          <t>Facebook</t>
        </is>
      </c>
      <c r="M1201" t="inlineStr">
        <is>
          <t>Direct (campaign tagged in CRM)</t>
        </is>
      </c>
      <c r="N1201" t="inlineStr">
        <is>
          <t>6ad8e73288f3c09e370d3c16</t>
        </is>
      </c>
      <c r="O1201" t="n">
        <v>1</v>
      </c>
      <c r="P1201" s="40">
        <f>IF(A1201="Lead",IF(ISNUMBER(MATCH(G1201,QualityStatuses,0)),1,0),0)</f>
        <v>0</v>
      </c>
      <c r="Q1201" s="40">
        <f>IF(A1201="Lead",IF(G1201="New Lead",0,1),0)</f>
        <v>1</v>
      </c>
      <c r="R1201" s="40">
        <f>IF(A1201="Lead",IF(G1201="Lost",1,0),0)</f>
        <v>0</v>
      </c>
      <c r="S1201" t="n">
        <v>3</v>
      </c>
      <c r="T1201" t="n">
        <v>3</v>
      </c>
      <c r="U1201" t="n">
        <v>0</v>
      </c>
      <c r="V1201" t="n">
        <v>0</v>
      </c>
      <c r="W1201" t="n">
        <v>0</v>
      </c>
      <c r="X1201" t="n">
        <v>0</v>
      </c>
      <c r="Y1201">
        <f>IF(AND(A1201="Lead",COUNTIF(MetaCamps,C1201)&gt;0),1,0)</f>
        <v>0</v>
      </c>
      <c r="Z1201">
        <f>IF(Y1201=1,P1201,0)</f>
        <v>0</v>
      </c>
    </row>
    <row r="1202">
      <c r="A1202" t="inlineStr">
        <is>
          <t>Lead</t>
        </is>
      </c>
      <c r="B1202" s="39" t="str">
        <f>IFERROR(INDEX(CampTypes,MATCH(C1202,CampList,0)),"Unattributed")</f>
        <v>Old</v>
      </c>
      <c r="C1202" t="inlineStr">
        <is>
          <t>E_Karan_Natuf_All_07072026</t>
        </is>
      </c>
      <c r="D1202" t="inlineStr">
        <is>
          <t>E_Karan_Natuf_Sign_07072026_Adset3</t>
        </is>
      </c>
      <c r="E1202" t="inlineStr">
        <is>
          <t>E_Karan_Natuf_Sign_07072026_Adset2_Ad1 – Copy</t>
        </is>
      </c>
      <c r="F1202" t="inlineStr">
        <is>
          <t>Natuf</t>
        </is>
      </c>
      <c r="G1202" t="inlineStr">
        <is>
          <t>Attempt 2</t>
        </is>
      </c>
      <c r="H1202" s="39" t="str">
        <f>IF(ISNUMBER(MATCH(G1202,QualityStatuses,0)),"Quality Lead","Non-Quality Lead")</f>
        <v>Non-Quality Lead</v>
      </c>
      <c r="I1202" t="inlineStr">
        <is>
          <t>2026-10</t>
        </is>
      </c>
      <c r="J1202" t="inlineStr">
        <is>
          <t>Wk of 2026-10-19</t>
        </is>
      </c>
      <c r="K1202" t="inlineStr">
        <is>
          <t>Tejaswini Tarigopula</t>
        </is>
      </c>
      <c r="L1202" t="inlineStr">
        <is>
          <t>Facebook</t>
        </is>
      </c>
      <c r="M1202" t="inlineStr">
        <is>
          <t>Direct (campaign tagged in CRM)</t>
        </is>
      </c>
      <c r="N1202" t="inlineStr">
        <is>
          <t>6ad8e685a110726c69e3ca99</t>
        </is>
      </c>
      <c r="O1202" t="n">
        <v>1</v>
      </c>
      <c r="P1202" s="40">
        <f>IF(A1202="Lead",IF(ISNUMBER(MATCH(G1202,QualityStatuses,0)),1,0),0)</f>
        <v>0</v>
      </c>
      <c r="Q1202" s="40">
        <f>IF(A1202="Lead",IF(G1202="New Lead",0,1),0)</f>
        <v>1</v>
      </c>
      <c r="R1202" s="40">
        <f>IF(A1202="Lead",IF(G1202="Lost",1,0),0)</f>
        <v>0</v>
      </c>
      <c r="S1202" t="n">
        <v>2</v>
      </c>
      <c r="T1202" t="n">
        <v>0</v>
      </c>
      <c r="U1202" t="n">
        <v>0</v>
      </c>
      <c r="V1202" t="n">
        <v>0</v>
      </c>
      <c r="W1202" t="n">
        <v>0</v>
      </c>
      <c r="X1202" t="n">
        <v>0</v>
      </c>
      <c r="Y1202">
        <f>IF(AND(A1202="Lead",COUNTIF(MetaCamps,C1202)&gt;0),1,0)</f>
        <v>1</v>
      </c>
      <c r="Z1202">
        <f>IF(Y1202=1,P1202,0)</f>
        <v>0</v>
      </c>
    </row>
    <row r="1203">
      <c r="A1203" t="inlineStr">
        <is>
          <t>Lead</t>
        </is>
      </c>
      <c r="B1203" s="39" t="str">
        <f>IFERROR(INDEX(CampTypes,MATCH(C1203,CampList,0)),"Unattributed")</f>
        <v>New</v>
      </c>
      <c r="C1203" t="inlineStr">
        <is>
          <t>EBG - In House | ABO | Natuf | Leads | Unit Franchise | India | Oct26 | V1</t>
        </is>
      </c>
      <c r="D1203" t="inlineStr">
        <is>
          <t>Natuf | LAL 1% | India | Jul26 | V1</t>
        </is>
      </c>
      <c r="E1203" t="inlineStr">
        <is>
          <t>Natuf | Reel | Brand Ambassador | Heard Of Owning A Cafe | V1</t>
        </is>
      </c>
      <c r="F1203" t="inlineStr">
        <is>
          <t>In House Natuf</t>
        </is>
      </c>
      <c r="G1203" t="inlineStr">
        <is>
          <t>Connected</t>
        </is>
      </c>
      <c r="H1203" s="39" t="str">
        <f>IF(ISNUMBER(MATCH(G1203,QualityStatuses,0)),"Quality Lead","Non-Quality Lead")</f>
        <v>Non-Quality Lead</v>
      </c>
      <c r="I1203" t="inlineStr">
        <is>
          <t>2026-10</t>
        </is>
      </c>
      <c r="J1203" t="inlineStr">
        <is>
          <t>Wk of 2026-10-19</t>
        </is>
      </c>
      <c r="K1203" t="inlineStr">
        <is>
          <t>Tejaswini Tarigopula</t>
        </is>
      </c>
      <c r="L1203" t="inlineStr">
        <is>
          <t>Facebook</t>
        </is>
      </c>
      <c r="M1203" t="inlineStr">
        <is>
          <t>Direct (campaign tagged in CRM)</t>
        </is>
      </c>
      <c r="N1203" t="inlineStr">
        <is>
          <t>6ad8e43c397fb68fc868ecf0</t>
        </is>
      </c>
      <c r="O1203" t="n">
        <v>1</v>
      </c>
      <c r="P1203" s="40">
        <f>IF(A1203="Lead",IF(ISNUMBER(MATCH(G1203,QualityStatuses,0)),1,0),0)</f>
        <v>0</v>
      </c>
      <c r="Q1203" s="40">
        <f>IF(A1203="Lead",IF(G1203="New Lead",0,1),0)</f>
        <v>1</v>
      </c>
      <c r="R1203" s="40">
        <f>IF(A1203="Lead",IF(G1203="Lost",1,0),0)</f>
        <v>0</v>
      </c>
      <c r="S1203" t="n">
        <v>2</v>
      </c>
      <c r="T1203" t="n">
        <v>2</v>
      </c>
      <c r="U1203" t="n">
        <v>0</v>
      </c>
      <c r="V1203" t="n">
        <v>0</v>
      </c>
      <c r="W1203" t="n">
        <v>0</v>
      </c>
      <c r="X1203" t="n">
        <v>0</v>
      </c>
      <c r="Y1203">
        <f>IF(AND(A1203="Lead",COUNTIF(MetaCamps,C1203)&gt;0),1,0)</f>
        <v>0</v>
      </c>
      <c r="Z1203">
        <f>IF(Y1203=1,P1203,0)</f>
        <v>0</v>
      </c>
    </row>
    <row r="1204">
      <c r="A1204" t="inlineStr">
        <is>
          <t>Lead</t>
        </is>
      </c>
      <c r="B1204" s="39" t="str">
        <f>IFERROR(INDEX(CampTypes,MATCH(C1204,CampList,0)),"Unattributed")</f>
        <v>Old</v>
      </c>
      <c r="C1204" t="inlineStr">
        <is>
          <t>natuf_Kiosk_14072026_Hindi</t>
        </is>
      </c>
      <c r="D1204" t="inlineStr">
        <is>
          <t>natuf_Kiosk_09102026</t>
        </is>
      </c>
      <c r="E1204" t="inlineStr">
        <is>
          <t>natuf_Kiosk_14072026_ad set_ad1</t>
        </is>
      </c>
      <c r="F1204" t="inlineStr">
        <is>
          <t>Natuf</t>
        </is>
      </c>
      <c r="G1204" t="inlineStr">
        <is>
          <t>Attempt 1</t>
        </is>
      </c>
      <c r="H1204" s="39" t="str">
        <f>IF(ISNUMBER(MATCH(G1204,QualityStatuses,0)),"Quality Lead","Non-Quality Lead")</f>
        <v>Non-Quality Lead</v>
      </c>
      <c r="I1204" t="inlineStr">
        <is>
          <t>2026-10</t>
        </is>
      </c>
      <c r="J1204" t="inlineStr">
        <is>
          <t>Wk of 2026-10-19</t>
        </is>
      </c>
      <c r="K1204" t="inlineStr">
        <is>
          <t>Omkar Navge</t>
        </is>
      </c>
      <c r="L1204" t="inlineStr">
        <is>
          <t>Facebook</t>
        </is>
      </c>
      <c r="M1204" t="inlineStr">
        <is>
          <t>Direct (campaign tagged in CRM)</t>
        </is>
      </c>
      <c r="N1204" t="inlineStr">
        <is>
          <t>6ad8e421ec0103e03efbf3ce</t>
        </is>
      </c>
      <c r="O1204" t="n">
        <v>1</v>
      </c>
      <c r="P1204" s="40">
        <f>IF(A1204="Lead",IF(ISNUMBER(MATCH(G1204,QualityStatuses,0)),1,0),0)</f>
        <v>0</v>
      </c>
      <c r="Q1204" s="40">
        <f>IF(A1204="Lead",IF(G1204="New Lead",0,1),0)</f>
        <v>1</v>
      </c>
      <c r="R1204" s="40">
        <f>IF(A1204="Lead",IF(G1204="Lost",1,0),0)</f>
        <v>0</v>
      </c>
      <c r="S1204" t="n">
        <v>1</v>
      </c>
      <c r="T1204" t="n">
        <v>1</v>
      </c>
      <c r="U1204" t="n">
        <v>0</v>
      </c>
      <c r="V1204" t="n">
        <v>0</v>
      </c>
      <c r="W1204" t="n">
        <v>0</v>
      </c>
      <c r="X1204" t="n">
        <v>0</v>
      </c>
      <c r="Y1204">
        <f>IF(AND(A1204="Lead",COUNTIF(MetaCamps,C1204)&gt;0),1,0)</f>
        <v>1</v>
      </c>
      <c r="Z1204">
        <f>IF(Y1204=1,P1204,0)</f>
        <v>0</v>
      </c>
    </row>
    <row r="1205">
      <c r="A1205" t="inlineStr">
        <is>
          <t>Lead</t>
        </is>
      </c>
      <c r="B1205" s="39" t="str">
        <f>IFERROR(INDEX(CampTypes,MATCH(C1205,CampList,0)),"Unattributed")</f>
        <v>New</v>
      </c>
      <c r="C1205" t="inlineStr">
        <is>
          <t>EBG - In House | ABO | Natuf | Leads | Master Franchise | India | Oct26 | V1</t>
        </is>
      </c>
      <c r="D1205" t="inlineStr">
        <is>
          <t>Natuf | LAL 1% | India | Jul26 | V1</t>
        </is>
      </c>
      <c r="E1205" t="inlineStr">
        <is>
          <t>Natuf | Static | Become A Levantine Food | V1</t>
        </is>
      </c>
      <c r="F1205" t="inlineStr">
        <is>
          <t>Natuf_MF</t>
        </is>
      </c>
      <c r="G1205" t="inlineStr">
        <is>
          <t>Connected</t>
        </is>
      </c>
      <c r="H1205" s="39" t="str">
        <f>IF(ISNUMBER(MATCH(G1205,QualityStatuses,0)),"Quality Lead","Non-Quality Lead")</f>
        <v>Non-Quality Lead</v>
      </c>
      <c r="I1205" t="inlineStr">
        <is>
          <t>2026-10</t>
        </is>
      </c>
      <c r="J1205" t="inlineStr">
        <is>
          <t>Wk of 2026-10-19</t>
        </is>
      </c>
      <c r="K1205" t="inlineStr">
        <is>
          <t>Tejaswini Tarigopula</t>
        </is>
      </c>
      <c r="L1205" t="inlineStr">
        <is>
          <t>Facebook</t>
        </is>
      </c>
      <c r="M1205" t="inlineStr">
        <is>
          <t>Direct (campaign tagged in CRM)</t>
        </is>
      </c>
      <c r="N1205" t="inlineStr">
        <is>
          <t>6ad8e39b3d32fa78baaf9bcb</t>
        </is>
      </c>
      <c r="O1205" t="n">
        <v>1</v>
      </c>
      <c r="P1205" s="40">
        <f>IF(A1205="Lead",IF(ISNUMBER(MATCH(G1205,QualityStatuses,0)),1,0),0)</f>
        <v>0</v>
      </c>
      <c r="Q1205" s="40">
        <f>IF(A1205="Lead",IF(G1205="New Lead",0,1),0)</f>
        <v>1</v>
      </c>
      <c r="R1205" s="40">
        <f>IF(A1205="Lead",IF(G1205="Lost",1,0),0)</f>
        <v>0</v>
      </c>
      <c r="S1205" t="n">
        <v>2</v>
      </c>
      <c r="T1205" t="n">
        <v>1</v>
      </c>
      <c r="U1205" t="n">
        <v>0</v>
      </c>
      <c r="V1205" t="n">
        <v>0</v>
      </c>
      <c r="W1205" t="n">
        <v>0</v>
      </c>
      <c r="X1205" t="n">
        <v>0</v>
      </c>
      <c r="Y1205">
        <f>IF(AND(A1205="Lead",COUNTIF(MetaCamps,C1205)&gt;0),1,0)</f>
        <v>0</v>
      </c>
      <c r="Z1205">
        <f>IF(Y1205=1,P1205,0)</f>
        <v>0</v>
      </c>
    </row>
    <row r="1206">
      <c r="A1206" t="inlineStr">
        <is>
          <t>Lead</t>
        </is>
      </c>
      <c r="B1206" s="39" t="str">
        <f>IFERROR(INDEX(CampTypes,MATCH(C1206,CampList,0)),"Unattributed")</f>
        <v>New</v>
      </c>
      <c r="C1206" t="inlineStr">
        <is>
          <t>EBG - In House | ABO | Natuf | Leads | Unit Franchise | India | Oct26 | V1</t>
        </is>
      </c>
      <c r="D1206" t="inlineStr">
        <is>
          <t>Natuf | Broad | Tier1 + Growth Cities | Oct26 | V1</t>
        </is>
      </c>
      <c r="E1206" t="inlineStr">
        <is>
          <t>Natuf | Reel | Brand Ambassador | Heard Of Owning A Cafe | V1</t>
        </is>
      </c>
      <c r="F1206" t="inlineStr">
        <is>
          <t>In House Natuf</t>
        </is>
      </c>
      <c r="G1206" t="inlineStr">
        <is>
          <t>Connected</t>
        </is>
      </c>
      <c r="H1206" s="39" t="str">
        <f>IF(ISNUMBER(MATCH(G1206,QualityStatuses,0)),"Quality Lead","Non-Quality Lead")</f>
        <v>Non-Quality Lead</v>
      </c>
      <c r="I1206" t="inlineStr">
        <is>
          <t>2026-10</t>
        </is>
      </c>
      <c r="J1206" t="inlineStr">
        <is>
          <t>Wk of 2026-10-19</t>
        </is>
      </c>
      <c r="K1206" t="inlineStr">
        <is>
          <t>Tejaswini Tarigopula</t>
        </is>
      </c>
      <c r="L1206" t="inlineStr">
        <is>
          <t>Facebook</t>
        </is>
      </c>
      <c r="M1206" t="inlineStr">
        <is>
          <t>Direct (campaign tagged in CRM)</t>
        </is>
      </c>
      <c r="N1206" t="inlineStr">
        <is>
          <t>6ad8e386970a4d962e024573</t>
        </is>
      </c>
      <c r="O1206" t="n">
        <v>1</v>
      </c>
      <c r="P1206" s="40">
        <f>IF(A1206="Lead",IF(ISNUMBER(MATCH(G1206,QualityStatuses,0)),1,0),0)</f>
        <v>0</v>
      </c>
      <c r="Q1206" s="40">
        <f>IF(A1206="Lead",IF(G1206="New Lead",0,1),0)</f>
        <v>1</v>
      </c>
      <c r="R1206" s="40">
        <f>IF(A1206="Lead",IF(G1206="Lost",1,0),0)</f>
        <v>0</v>
      </c>
      <c r="S1206" t="n">
        <v>1</v>
      </c>
      <c r="T1206" t="n">
        <v>1</v>
      </c>
      <c r="U1206" t="n">
        <v>0</v>
      </c>
      <c r="V1206" t="n">
        <v>0</v>
      </c>
      <c r="W1206" t="n">
        <v>0</v>
      </c>
      <c r="X1206" t="n">
        <v>0</v>
      </c>
      <c r="Y1206">
        <f>IF(AND(A1206="Lead",COUNTIF(MetaCamps,C1206)&gt;0),1,0)</f>
        <v>0</v>
      </c>
      <c r="Z1206">
        <f>IF(Y1206=1,P1206,0)</f>
        <v>0</v>
      </c>
    </row>
    <row r="1207">
      <c r="A1207" t="inlineStr">
        <is>
          <t>Lead</t>
        </is>
      </c>
      <c r="B1207" s="39" t="str">
        <f>IFERROR(INDEX(CampTypes,MATCH(C1207,CampList,0)),"Unattributed")</f>
        <v>New</v>
      </c>
      <c r="C1207" t="inlineStr">
        <is>
          <t>EBG - In House | ABO | Natuf | Leads | Unit Franchise | India | Oct26 | V1</t>
        </is>
      </c>
      <c r="D1207" t="inlineStr">
        <is>
          <t>Natuf | Investors | Tier1 + Growth Cities | Oct26 | V1</t>
        </is>
      </c>
      <c r="E1207" t="inlineStr">
        <is>
          <t>Natuf | Reel | Brand Ambassador | Heard Of Owning A Cafe | V1</t>
        </is>
      </c>
      <c r="F1207" t="inlineStr">
        <is>
          <t>In House Natuf</t>
        </is>
      </c>
      <c r="G1207" t="inlineStr">
        <is>
          <t>Attempt 2</t>
        </is>
      </c>
      <c r="H1207" s="39" t="str">
        <f>IF(ISNUMBER(MATCH(G1207,QualityStatuses,0)),"Quality Lead","Non-Quality Lead")</f>
        <v>Non-Quality Lead</v>
      </c>
      <c r="I1207" t="inlineStr">
        <is>
          <t>2026-10</t>
        </is>
      </c>
      <c r="J1207" t="inlineStr">
        <is>
          <t>Wk of 2026-10-19</t>
        </is>
      </c>
      <c r="K1207" t="inlineStr">
        <is>
          <t>Tejaswini Tarigopula</t>
        </is>
      </c>
      <c r="L1207" t="inlineStr">
        <is>
          <t>Facebook</t>
        </is>
      </c>
      <c r="M1207" t="inlineStr">
        <is>
          <t>Direct (campaign tagged in CRM)</t>
        </is>
      </c>
      <c r="N1207" t="inlineStr">
        <is>
          <t>6ad8e15c509322a937204ce0</t>
        </is>
      </c>
      <c r="O1207" t="n">
        <v>1</v>
      </c>
      <c r="P1207" s="40">
        <f>IF(A1207="Lead",IF(ISNUMBER(MATCH(G1207,QualityStatuses,0)),1,0),0)</f>
        <v>0</v>
      </c>
      <c r="Q1207" s="40">
        <f>IF(A1207="Lead",IF(G1207="New Lead",0,1),0)</f>
        <v>1</v>
      </c>
      <c r="R1207" s="40">
        <f>IF(A1207="Lead",IF(G1207="Lost",1,0),0)</f>
        <v>0</v>
      </c>
      <c r="S1207" t="n">
        <v>2</v>
      </c>
      <c r="T1207" t="n">
        <v>0</v>
      </c>
      <c r="U1207" t="n">
        <v>0</v>
      </c>
      <c r="V1207" t="n">
        <v>0</v>
      </c>
      <c r="W1207" t="n">
        <v>0</v>
      </c>
      <c r="X1207" t="n">
        <v>0</v>
      </c>
      <c r="Y1207">
        <f>IF(AND(A1207="Lead",COUNTIF(MetaCamps,C1207)&gt;0),1,0)</f>
        <v>0</v>
      </c>
      <c r="Z1207">
        <f>IF(Y1207=1,P1207,0)</f>
        <v>0</v>
      </c>
    </row>
    <row r="1208">
      <c r="A1208" t="inlineStr">
        <is>
          <t>Lead</t>
        </is>
      </c>
      <c r="B1208" s="39" t="str">
        <f>IFERROR(INDEX(CampTypes,MATCH(C1208,CampList,0)),"Unattributed")</f>
        <v>New</v>
      </c>
      <c r="C1208" t="inlineStr">
        <is>
          <t>EBG - In House | ABO | Natuf | Leads | Unit Franchise | India | Oct26 | V1</t>
        </is>
      </c>
      <c r="D1208" t="inlineStr">
        <is>
          <t>Natuf | Business Owners | Tier1 + Growth Cities | Oct26 | V1</t>
        </is>
      </c>
      <c r="E1208" t="inlineStr">
        <is>
          <t>Natuf | Reel | Brand Ambassador | Heard Of Owning A Cafe | V1</t>
        </is>
      </c>
      <c r="F1208" t="inlineStr">
        <is>
          <t>In House Natuf</t>
        </is>
      </c>
      <c r="G1208" t="inlineStr">
        <is>
          <t>Lost</t>
        </is>
      </c>
      <c r="H1208" s="39" t="str">
        <f>IF(ISNUMBER(MATCH(G1208,QualityStatuses,0)),"Quality Lead","Non-Quality Lead")</f>
        <v>Non-Quality Lead</v>
      </c>
      <c r="I1208" t="inlineStr">
        <is>
          <t>2026-10</t>
        </is>
      </c>
      <c r="J1208" t="inlineStr">
        <is>
          <t>Wk of 2026-10-19</t>
        </is>
      </c>
      <c r="K1208" t="inlineStr">
        <is>
          <t>Tejaswini Tarigopula</t>
        </is>
      </c>
      <c r="L1208" t="inlineStr">
        <is>
          <t>Facebook</t>
        </is>
      </c>
      <c r="M1208" t="inlineStr">
        <is>
          <t>Direct (campaign tagged in CRM)</t>
        </is>
      </c>
      <c r="N1208" t="inlineStr">
        <is>
          <t>6ad8e0afc666f87ce0ff0700</t>
        </is>
      </c>
      <c r="O1208" t="n">
        <v>1</v>
      </c>
      <c r="P1208" s="40">
        <f>IF(A1208="Lead",IF(ISNUMBER(MATCH(G1208,QualityStatuses,0)),1,0),0)</f>
        <v>0</v>
      </c>
      <c r="Q1208" s="40">
        <f>IF(A1208="Lead",IF(G1208="New Lead",0,1),0)</f>
        <v>1</v>
      </c>
      <c r="R1208" s="40">
        <f>IF(A1208="Lead",IF(G1208="Lost",1,0),0)</f>
        <v>1</v>
      </c>
      <c r="S1208" t="n">
        <v>1</v>
      </c>
      <c r="T1208" t="n">
        <v>1</v>
      </c>
      <c r="U1208" t="n">
        <v>0</v>
      </c>
      <c r="V1208" t="n">
        <v>0</v>
      </c>
      <c r="W1208" t="n">
        <v>0</v>
      </c>
      <c r="X1208" t="n">
        <v>0</v>
      </c>
      <c r="Y1208">
        <f>IF(AND(A1208="Lead",COUNTIF(MetaCamps,C1208)&gt;0),1,0)</f>
        <v>0</v>
      </c>
      <c r="Z1208">
        <f>IF(Y1208=1,P1208,0)</f>
        <v>0</v>
      </c>
    </row>
    <row r="1209">
      <c r="A1209" t="inlineStr">
        <is>
          <t>Lead</t>
        </is>
      </c>
      <c r="B1209" s="39" t="str">
        <f>IFERROR(INDEX(CampTypes,MATCH(C1209,CampList,0)),"Unattributed")</f>
        <v>Old</v>
      </c>
      <c r="C1209" t="inlineStr">
        <is>
          <t>E_Suresh_Natuf_Kiosk_07072026</t>
        </is>
      </c>
      <c r="D1209" t="inlineStr">
        <is>
          <t>E_Suresh_Natuf_Kiosk_07072026_Adset5</t>
        </is>
      </c>
      <c r="E1209" t="inlineStr">
        <is>
          <t>E_Hindi_Suresh_Natuf_Kiosk_07072026_Adset5_ad3 – Copy 2</t>
        </is>
      </c>
      <c r="F1209" t="inlineStr">
        <is>
          <t>Natuf</t>
        </is>
      </c>
      <c r="G1209" t="inlineStr">
        <is>
          <t>Connected</t>
        </is>
      </c>
      <c r="H1209" s="39" t="str">
        <f>IF(ISNUMBER(MATCH(G1209,QualityStatuses,0)),"Quality Lead","Non-Quality Lead")</f>
        <v>Non-Quality Lead</v>
      </c>
      <c r="I1209" t="inlineStr">
        <is>
          <t>2026-10</t>
        </is>
      </c>
      <c r="J1209" t="inlineStr">
        <is>
          <t>Wk of 2026-10-19</t>
        </is>
      </c>
      <c r="K1209" t="inlineStr">
        <is>
          <t>Tejaswini Tarigopula</t>
        </is>
      </c>
      <c r="L1209" t="inlineStr">
        <is>
          <t>Facebook</t>
        </is>
      </c>
      <c r="M1209" t="inlineStr">
        <is>
          <t>Direct (campaign tagged in CRM)</t>
        </is>
      </c>
      <c r="N1209" t="inlineStr">
        <is>
          <t>6ad8dfef4ff88a95840286c0</t>
        </is>
      </c>
      <c r="O1209" t="n">
        <v>1</v>
      </c>
      <c r="P1209" s="40">
        <f>IF(A1209="Lead",IF(ISNUMBER(MATCH(G1209,QualityStatuses,0)),1,0),0)</f>
        <v>0</v>
      </c>
      <c r="Q1209" s="40">
        <f>IF(A1209="Lead",IF(G1209="New Lead",0,1),0)</f>
        <v>1</v>
      </c>
      <c r="R1209" s="40">
        <f>IF(A1209="Lead",IF(G1209="Lost",1,0),0)</f>
        <v>0</v>
      </c>
      <c r="S1209" t="n">
        <v>5</v>
      </c>
      <c r="T1209" t="n">
        <v>1</v>
      </c>
      <c r="U1209" t="n">
        <v>0</v>
      </c>
      <c r="V1209" t="n">
        <v>0</v>
      </c>
      <c r="W1209" t="n">
        <v>0</v>
      </c>
      <c r="X1209" t="n">
        <v>0</v>
      </c>
      <c r="Y1209">
        <f>IF(AND(A1209="Lead",COUNTIF(MetaCamps,C1209)&gt;0),1,0)</f>
        <v>1</v>
      </c>
      <c r="Z1209">
        <f>IF(Y1209=1,P1209,0)</f>
        <v>0</v>
      </c>
    </row>
    <row r="1210">
      <c r="A1210" t="inlineStr">
        <is>
          <t>Lead</t>
        </is>
      </c>
      <c r="B1210" s="39" t="str">
        <f>IFERROR(INDEX(CampTypes,MATCH(C1210,CampList,0)),"Unattributed")</f>
        <v>New</v>
      </c>
      <c r="C1210" t="inlineStr">
        <is>
          <t>EBG - In House | ABO | Natuf | Leads | Unit Franchise | India | Oct26 | V1</t>
        </is>
      </c>
      <c r="D1210" t="inlineStr">
        <is>
          <t>Natuf | Investors | Tier1 + Growth Cities | Oct26 | V1</t>
        </is>
      </c>
      <c r="E1210" t="inlineStr">
        <is>
          <t>Natuf | Reel | Brand Ambassador | Heard Of Owning A Cafe | V1</t>
        </is>
      </c>
      <c r="F1210" t="inlineStr">
        <is>
          <t>In House Natuf</t>
        </is>
      </c>
      <c r="G1210" t="inlineStr">
        <is>
          <t>Connected</t>
        </is>
      </c>
      <c r="H1210" s="39" t="str">
        <f>IF(ISNUMBER(MATCH(G1210,QualityStatuses,0)),"Quality Lead","Non-Quality Lead")</f>
        <v>Non-Quality Lead</v>
      </c>
      <c r="I1210" t="inlineStr">
        <is>
          <t>2026-10</t>
        </is>
      </c>
      <c r="J1210" t="inlineStr">
        <is>
          <t>Wk of 2026-10-19</t>
        </is>
      </c>
      <c r="K1210" t="inlineStr">
        <is>
          <t>Tejaswini Tarigopula</t>
        </is>
      </c>
      <c r="L1210" t="inlineStr">
        <is>
          <t>Facebook</t>
        </is>
      </c>
      <c r="M1210" t="inlineStr">
        <is>
          <t>Direct (campaign tagged in CRM)</t>
        </is>
      </c>
      <c r="N1210" t="inlineStr">
        <is>
          <t>6ad8df8d09b2da212acb53a3</t>
        </is>
      </c>
      <c r="O1210" t="n">
        <v>1</v>
      </c>
      <c r="P1210" s="40">
        <f>IF(A1210="Lead",IF(ISNUMBER(MATCH(G1210,QualityStatuses,0)),1,0),0)</f>
        <v>0</v>
      </c>
      <c r="Q1210" s="40">
        <f>IF(A1210="Lead",IF(G1210="New Lead",0,1),0)</f>
        <v>1</v>
      </c>
      <c r="R1210" s="40">
        <f>IF(A1210="Lead",IF(G1210="Lost",1,0),0)</f>
        <v>0</v>
      </c>
      <c r="S1210" t="n">
        <v>5</v>
      </c>
      <c r="T1210" t="n">
        <v>2</v>
      </c>
      <c r="U1210" t="n">
        <v>0</v>
      </c>
      <c r="V1210" t="n">
        <v>0</v>
      </c>
      <c r="W1210" t="n">
        <v>0</v>
      </c>
      <c r="X1210" t="n">
        <v>0</v>
      </c>
      <c r="Y1210">
        <f>IF(AND(A1210="Lead",COUNTIF(MetaCamps,C1210)&gt;0),1,0)</f>
        <v>0</v>
      </c>
      <c r="Z1210">
        <f>IF(Y1210=1,P1210,0)</f>
        <v>0</v>
      </c>
    </row>
    <row r="1211">
      <c r="A1211" t="inlineStr">
        <is>
          <t>Lead</t>
        </is>
      </c>
      <c r="B1211" s="39" t="str">
        <f>IFERROR(INDEX(CampTypes,MATCH(C1211,CampList,0)),"Unattributed")</f>
        <v>Old</v>
      </c>
      <c r="C1211" t="inlineStr">
        <is>
          <t>E_Natuf_Generic_13082026</t>
        </is>
      </c>
      <c r="D1211" t="inlineStr">
        <is>
          <t>E_Natuf_Generic_13082026_Adset1</t>
        </is>
      </c>
      <c r="E1211" t="inlineStr">
        <is>
          <t>E_Natuf_Generic_13082026_Adset1_Ad1</t>
        </is>
      </c>
      <c r="F1211" t="inlineStr">
        <is>
          <t>Natuf</t>
        </is>
      </c>
      <c r="G1211" t="inlineStr">
        <is>
          <t>Connected</t>
        </is>
      </c>
      <c r="H1211" s="39" t="str">
        <f>IF(ISNUMBER(MATCH(G1211,QualityStatuses,0)),"Quality Lead","Non-Quality Lead")</f>
        <v>Non-Quality Lead</v>
      </c>
      <c r="I1211" t="inlineStr">
        <is>
          <t>2026-10</t>
        </is>
      </c>
      <c r="J1211" t="inlineStr">
        <is>
          <t>Wk of 2026-10-19</t>
        </is>
      </c>
      <c r="K1211" t="inlineStr">
        <is>
          <t>Tejaswini Tarigopula</t>
        </is>
      </c>
      <c r="L1211" t="inlineStr">
        <is>
          <t>Facebook</t>
        </is>
      </c>
      <c r="M1211" t="inlineStr">
        <is>
          <t>Direct (campaign tagged in CRM)</t>
        </is>
      </c>
      <c r="N1211" t="inlineStr">
        <is>
          <t>6ad8dcfc6204bec75fd09eb3</t>
        </is>
      </c>
      <c r="O1211" t="n">
        <v>1</v>
      </c>
      <c r="P1211" s="40">
        <f>IF(A1211="Lead",IF(ISNUMBER(MATCH(G1211,QualityStatuses,0)),1,0),0)</f>
        <v>0</v>
      </c>
      <c r="Q1211" s="40">
        <f>IF(A1211="Lead",IF(G1211="New Lead",0,1),0)</f>
        <v>1</v>
      </c>
      <c r="R1211" s="40">
        <f>IF(A1211="Lead",IF(G1211="Lost",1,0),0)</f>
        <v>0</v>
      </c>
      <c r="S1211" t="n">
        <v>2</v>
      </c>
      <c r="T1211" t="n">
        <v>2</v>
      </c>
      <c r="U1211" t="n">
        <v>0</v>
      </c>
      <c r="V1211" t="n">
        <v>0</v>
      </c>
      <c r="W1211" t="n">
        <v>0</v>
      </c>
      <c r="X1211" t="n">
        <v>0</v>
      </c>
      <c r="Y1211">
        <f>IF(AND(A1211="Lead",COUNTIF(MetaCamps,C1211)&gt;0),1,0)</f>
        <v>1</v>
      </c>
      <c r="Z1211">
        <f>IF(Y1211=1,P1211,0)</f>
        <v>0</v>
      </c>
    </row>
    <row r="1212">
      <c r="A1212" t="inlineStr">
        <is>
          <t>Lead</t>
        </is>
      </c>
      <c r="B1212" s="39" t="str">
        <f>IFERROR(INDEX(CampTypes,MATCH(C1212,CampList,0)),"Unattributed")</f>
        <v>New</v>
      </c>
      <c r="C1212" t="inlineStr">
        <is>
          <t>EBG - In House | ABO | Natuf | Leads | Unit Franchise | India | Oct26 | V1</t>
        </is>
      </c>
      <c r="D1212" t="inlineStr">
        <is>
          <t>Natuf | Broad | Tier1 + Growth Cities | Oct26 | V1</t>
        </is>
      </c>
      <c r="E1212" t="inlineStr">
        <is>
          <t>Natuf | Reel | Brand Ambassador | Heard Of Owning A Cafe | V1</t>
        </is>
      </c>
      <c r="F1212" t="inlineStr">
        <is>
          <t>In House Natuf</t>
        </is>
      </c>
      <c r="G1212" t="inlineStr">
        <is>
          <t>Attempt 1</t>
        </is>
      </c>
      <c r="H1212" s="39" t="str">
        <f>IF(ISNUMBER(MATCH(G1212,QualityStatuses,0)),"Quality Lead","Non-Quality Lead")</f>
        <v>Non-Quality Lead</v>
      </c>
      <c r="I1212" t="inlineStr">
        <is>
          <t>2026-10</t>
        </is>
      </c>
      <c r="J1212" t="inlineStr">
        <is>
          <t>Wk of 2026-10-19</t>
        </is>
      </c>
      <c r="K1212" t="inlineStr">
        <is>
          <t>Tejaswini Tarigopula</t>
        </is>
      </c>
      <c r="L1212" t="inlineStr">
        <is>
          <t>Facebook</t>
        </is>
      </c>
      <c r="M1212" t="inlineStr">
        <is>
          <t>Direct (campaign tagged in CRM)</t>
        </is>
      </c>
      <c r="N1212" t="inlineStr">
        <is>
          <t>6ad8da9c57464d2a0757710f</t>
        </is>
      </c>
      <c r="O1212" t="n">
        <v>1</v>
      </c>
      <c r="P1212" s="40">
        <f>IF(A1212="Lead",IF(ISNUMBER(MATCH(G1212,QualityStatuses,0)),1,0),0)</f>
        <v>0</v>
      </c>
      <c r="Q1212" s="40">
        <f>IF(A1212="Lead",IF(G1212="New Lead",0,1),0)</f>
        <v>1</v>
      </c>
      <c r="R1212" s="40">
        <f>IF(A1212="Lead",IF(G1212="Lost",1,0),0)</f>
        <v>0</v>
      </c>
      <c r="S1212" t="n">
        <v>1</v>
      </c>
      <c r="T1212" t="n">
        <v>0</v>
      </c>
      <c r="U1212" t="n">
        <v>0</v>
      </c>
      <c r="V1212" t="n">
        <v>0</v>
      </c>
      <c r="W1212" t="n">
        <v>0</v>
      </c>
      <c r="X1212" t="n">
        <v>0</v>
      </c>
      <c r="Y1212">
        <f>IF(AND(A1212="Lead",COUNTIF(MetaCamps,C1212)&gt;0),1,0)</f>
        <v>0</v>
      </c>
      <c r="Z1212">
        <f>IF(Y1212=1,P1212,0)</f>
        <v>0</v>
      </c>
    </row>
    <row r="1213">
      <c r="A1213" t="inlineStr">
        <is>
          <t>Lead</t>
        </is>
      </c>
      <c r="B1213" s="39" t="str">
        <f>IFERROR(INDEX(CampTypes,MATCH(C1213,CampList,0)),"Unattributed")</f>
        <v>New</v>
      </c>
      <c r="C1213" t="inlineStr">
        <is>
          <t>EBG - In House | ABO | Natuf | Leads | Unit Franchise | India | Oct26 | V1</t>
        </is>
      </c>
      <c r="D1213" t="inlineStr">
        <is>
          <t>Natuf | Broad | Tier1 + Growth Cities | Oct26 | V1</t>
        </is>
      </c>
      <c r="E1213" t="inlineStr">
        <is>
          <t>Natuf | Reel | Brand Ambassador | Heard Of Owning A Cafe | V1</t>
        </is>
      </c>
      <c r="F1213" t="inlineStr">
        <is>
          <t>In House Natuf</t>
        </is>
      </c>
      <c r="G1213" t="inlineStr">
        <is>
          <t>Attempt 1</t>
        </is>
      </c>
      <c r="H1213" s="39" t="str">
        <f>IF(ISNUMBER(MATCH(G1213,QualityStatuses,0)),"Quality Lead","Non-Quality Lead")</f>
        <v>Non-Quality Lead</v>
      </c>
      <c r="I1213" t="inlineStr">
        <is>
          <t>2026-10</t>
        </is>
      </c>
      <c r="J1213" t="inlineStr">
        <is>
          <t>Wk of 2026-10-19</t>
        </is>
      </c>
      <c r="K1213" t="inlineStr">
        <is>
          <t>Tejaswini Tarigopula</t>
        </is>
      </c>
      <c r="L1213" t="inlineStr">
        <is>
          <t>Facebook</t>
        </is>
      </c>
      <c r="M1213" t="inlineStr">
        <is>
          <t>Direct (campaign tagged in CRM)</t>
        </is>
      </c>
      <c r="N1213" t="inlineStr">
        <is>
          <t>6ad8da697393b026a1daf08d</t>
        </is>
      </c>
      <c r="O1213" t="n">
        <v>1</v>
      </c>
      <c r="P1213" s="40">
        <f>IF(A1213="Lead",IF(ISNUMBER(MATCH(G1213,QualityStatuses,0)),1,0),0)</f>
        <v>0</v>
      </c>
      <c r="Q1213" s="40">
        <f>IF(A1213="Lead",IF(G1213="New Lead",0,1),0)</f>
        <v>1</v>
      </c>
      <c r="R1213" s="40">
        <f>IF(A1213="Lead",IF(G1213="Lost",1,0),0)</f>
        <v>0</v>
      </c>
      <c r="S1213" t="n">
        <v>1</v>
      </c>
      <c r="T1213" t="n">
        <v>0</v>
      </c>
      <c r="U1213" t="n">
        <v>0</v>
      </c>
      <c r="V1213" t="n">
        <v>0</v>
      </c>
      <c r="W1213" t="n">
        <v>0</v>
      </c>
      <c r="X1213" t="n">
        <v>0</v>
      </c>
      <c r="Y1213">
        <f>IF(AND(A1213="Lead",COUNTIF(MetaCamps,C1213)&gt;0),1,0)</f>
        <v>0</v>
      </c>
      <c r="Z1213">
        <f>IF(Y1213=1,P1213,0)</f>
        <v>0</v>
      </c>
    </row>
    <row r="1214">
      <c r="A1214" t="inlineStr">
        <is>
          <t>Lead</t>
        </is>
      </c>
      <c r="B1214" s="39" t="str">
        <f>IFERROR(INDEX(CampTypes,MATCH(C1214,CampList,0)),"Unattributed")</f>
        <v>New</v>
      </c>
      <c r="C1214" t="inlineStr">
        <is>
          <t>EBG - In House | ABO | Natuf | Leads | Master Franchise | India | Oct26 | V1</t>
        </is>
      </c>
      <c r="D1214" t="inlineStr">
        <is>
          <t>Natuf | Investors | Tier1 + Growth Cities | Oct26 | V1</t>
        </is>
      </c>
      <c r="E1214" t="inlineStr">
        <is>
          <t>Natuf | Static | Become A Levantine Food | V1</t>
        </is>
      </c>
      <c r="F1214" t="inlineStr">
        <is>
          <t>Natuf_MF</t>
        </is>
      </c>
      <c r="G1214" t="inlineStr">
        <is>
          <t>Attempt 2</t>
        </is>
      </c>
      <c r="H1214" s="39" t="str">
        <f>IF(ISNUMBER(MATCH(G1214,QualityStatuses,0)),"Quality Lead","Non-Quality Lead")</f>
        <v>Non-Quality Lead</v>
      </c>
      <c r="I1214" t="inlineStr">
        <is>
          <t>2026-10</t>
        </is>
      </c>
      <c r="J1214" t="inlineStr">
        <is>
          <t>Wk of 2026-10-19</t>
        </is>
      </c>
      <c r="K1214" t="inlineStr">
        <is>
          <t>Tejaswini Tarigopula</t>
        </is>
      </c>
      <c r="L1214" t="inlineStr">
        <is>
          <t>Facebook</t>
        </is>
      </c>
      <c r="M1214" t="inlineStr">
        <is>
          <t>Direct (campaign tagged in CRM)</t>
        </is>
      </c>
      <c r="N1214" t="inlineStr">
        <is>
          <t>6ad8d7f430f89845dfd3dccd</t>
        </is>
      </c>
      <c r="O1214" t="n">
        <v>1</v>
      </c>
      <c r="P1214" s="40">
        <f>IF(A1214="Lead",IF(ISNUMBER(MATCH(G1214,QualityStatuses,0)),1,0),0)</f>
        <v>0</v>
      </c>
      <c r="Q1214" s="40">
        <f>IF(A1214="Lead",IF(G1214="New Lead",0,1),0)</f>
        <v>1</v>
      </c>
      <c r="R1214" s="40">
        <f>IF(A1214="Lead",IF(G1214="Lost",1,0),0)</f>
        <v>0</v>
      </c>
      <c r="S1214" t="n">
        <v>2</v>
      </c>
      <c r="T1214" t="n">
        <v>0</v>
      </c>
      <c r="U1214" t="n">
        <v>0</v>
      </c>
      <c r="V1214" t="n">
        <v>0</v>
      </c>
      <c r="W1214" t="n">
        <v>0</v>
      </c>
      <c r="X1214" t="n">
        <v>0</v>
      </c>
      <c r="Y1214">
        <f>IF(AND(A1214="Lead",COUNTIF(MetaCamps,C1214)&gt;0),1,0)</f>
        <v>0</v>
      </c>
      <c r="Z1214">
        <f>IF(Y1214=1,P1214,0)</f>
        <v>0</v>
      </c>
    </row>
    <row r="1215">
      <c r="A1215" t="inlineStr">
        <is>
          <t>Lead</t>
        </is>
      </c>
      <c r="B1215" s="39" t="str">
        <f>IFERROR(INDEX(CampTypes,MATCH(C1215,CampList,0)),"Unattributed")</f>
        <v>New</v>
      </c>
      <c r="C1215" t="inlineStr">
        <is>
          <t>EBG - In House | ABO | Natuf | Leads | Unit Franchise | India | Oct26 | V1</t>
        </is>
      </c>
      <c r="D1215" t="inlineStr">
        <is>
          <t>Natuf | LAL 1% | India | Jul26 | V1</t>
        </is>
      </c>
      <c r="E1215" t="inlineStr">
        <is>
          <t>Natuf | Reel | Brand Ambassador | Heard Of Owning A Cafe | V1</t>
        </is>
      </c>
      <c r="F1215" t="inlineStr">
        <is>
          <t>In House Natuf</t>
        </is>
      </c>
      <c r="G1215" t="inlineStr">
        <is>
          <t>Connected</t>
        </is>
      </c>
      <c r="H1215" s="39" t="str">
        <f>IF(ISNUMBER(MATCH(G1215,QualityStatuses,0)),"Quality Lead","Non-Quality Lead")</f>
        <v>Non-Quality Lead</v>
      </c>
      <c r="I1215" t="inlineStr">
        <is>
          <t>2026-10</t>
        </is>
      </c>
      <c r="J1215" t="inlineStr">
        <is>
          <t>Wk of 2026-10-19</t>
        </is>
      </c>
      <c r="K1215" t="inlineStr">
        <is>
          <t>Tejaswini Tarigopula</t>
        </is>
      </c>
      <c r="L1215" t="inlineStr">
        <is>
          <t>Facebook</t>
        </is>
      </c>
      <c r="M1215" t="inlineStr">
        <is>
          <t>Direct (campaign tagged in CRM)</t>
        </is>
      </c>
      <c r="N1215" t="inlineStr">
        <is>
          <t>6ad8d77eefa9ea0002ff15f4</t>
        </is>
      </c>
      <c r="O1215" t="n">
        <v>1</v>
      </c>
      <c r="P1215" s="40">
        <f>IF(A1215="Lead",IF(ISNUMBER(MATCH(G1215,QualityStatuses,0)),1,0),0)</f>
        <v>0</v>
      </c>
      <c r="Q1215" s="40">
        <f>IF(A1215="Lead",IF(G1215="New Lead",0,1),0)</f>
        <v>1</v>
      </c>
      <c r="R1215" s="40">
        <f>IF(A1215="Lead",IF(G1215="Lost",1,0),0)</f>
        <v>0</v>
      </c>
      <c r="S1215" t="n">
        <v>3</v>
      </c>
      <c r="T1215" t="n">
        <v>3</v>
      </c>
      <c r="U1215" t="n">
        <v>0</v>
      </c>
      <c r="V1215" t="n">
        <v>0</v>
      </c>
      <c r="W1215" t="n">
        <v>0</v>
      </c>
      <c r="X1215" t="n">
        <v>0</v>
      </c>
      <c r="Y1215">
        <f>IF(AND(A1215="Lead",COUNTIF(MetaCamps,C1215)&gt;0),1,0)</f>
        <v>0</v>
      </c>
      <c r="Z1215">
        <f>IF(Y1215=1,P1215,0)</f>
        <v>0</v>
      </c>
    </row>
    <row r="1216">
      <c r="A1216" t="inlineStr">
        <is>
          <t>Lead</t>
        </is>
      </c>
      <c r="B1216" s="39" t="str">
        <f>IFERROR(INDEX(CampTypes,MATCH(C1216,CampList,0)),"Unattributed")</f>
        <v>Old</v>
      </c>
      <c r="C1216" t="inlineStr">
        <is>
          <t>E_Karan_Natuf_All_07072026</t>
        </is>
      </c>
      <c r="D1216" t="inlineStr">
        <is>
          <t>E_Karan_Natuf_Sign_07072026_Adset3</t>
        </is>
      </c>
      <c r="E1216" t="inlineStr">
        <is>
          <t>E_Karan_Natuf_Sign_07072026_Adset2_Ad1</t>
        </is>
      </c>
      <c r="F1216" t="inlineStr">
        <is>
          <t>Natuf</t>
        </is>
      </c>
      <c r="G1216" t="inlineStr">
        <is>
          <t>Connected</t>
        </is>
      </c>
      <c r="H1216" s="39" t="str">
        <f>IF(ISNUMBER(MATCH(G1216,QualityStatuses,0)),"Quality Lead","Non-Quality Lead")</f>
        <v>Non-Quality Lead</v>
      </c>
      <c r="I1216" t="inlineStr">
        <is>
          <t>2026-10</t>
        </is>
      </c>
      <c r="J1216" t="inlineStr">
        <is>
          <t>Wk of 2026-10-19</t>
        </is>
      </c>
      <c r="K1216" t="inlineStr">
        <is>
          <t>Tejaswini Tarigopula</t>
        </is>
      </c>
      <c r="L1216" t="inlineStr">
        <is>
          <t>Facebook</t>
        </is>
      </c>
      <c r="M1216" t="inlineStr">
        <is>
          <t>Direct (campaign tagged in CRM)</t>
        </is>
      </c>
      <c r="N1216" t="inlineStr">
        <is>
          <t>6ad8d77b1f2db20f203e5c1c</t>
        </is>
      </c>
      <c r="O1216" t="n">
        <v>1</v>
      </c>
      <c r="P1216" s="40">
        <f>IF(A1216="Lead",IF(ISNUMBER(MATCH(G1216,QualityStatuses,0)),1,0),0)</f>
        <v>0</v>
      </c>
      <c r="Q1216" s="40">
        <f>IF(A1216="Lead",IF(G1216="New Lead",0,1),0)</f>
        <v>1</v>
      </c>
      <c r="R1216" s="40">
        <f>IF(A1216="Lead",IF(G1216="Lost",1,0),0)</f>
        <v>0</v>
      </c>
      <c r="S1216" t="n">
        <v>2</v>
      </c>
      <c r="T1216" t="n">
        <v>1</v>
      </c>
      <c r="U1216" t="n">
        <v>0</v>
      </c>
      <c r="V1216" t="n">
        <v>0</v>
      </c>
      <c r="W1216" t="n">
        <v>0</v>
      </c>
      <c r="X1216" t="n">
        <v>0</v>
      </c>
      <c r="Y1216">
        <f>IF(AND(A1216="Lead",COUNTIF(MetaCamps,C1216)&gt;0),1,0)</f>
        <v>1</v>
      </c>
      <c r="Z1216">
        <f>IF(Y1216=1,P1216,0)</f>
        <v>0</v>
      </c>
    </row>
    <row r="1217">
      <c r="A1217" t="inlineStr">
        <is>
          <t>Lead</t>
        </is>
      </c>
      <c r="B1217" s="39" t="str">
        <f>IFERROR(INDEX(CampTypes,MATCH(C1217,CampList,0)),"Unattributed")</f>
        <v>New</v>
      </c>
      <c r="C1217" t="inlineStr">
        <is>
          <t>EBG - In House | ABO | Natuf | Leads | Master Franchise | India | Oct26 | V1</t>
        </is>
      </c>
      <c r="D1217" t="inlineStr">
        <is>
          <t>Natuf | Investors | Tier1 + Growth Cities | Oct26 | V1</t>
        </is>
      </c>
      <c r="E1217" t="inlineStr">
        <is>
          <t>Natuf | Static | Become A Levantine Food | V1</t>
        </is>
      </c>
      <c r="F1217" t="inlineStr">
        <is>
          <t>Natuf_MF</t>
        </is>
      </c>
      <c r="G1217" t="inlineStr">
        <is>
          <t>Lost</t>
        </is>
      </c>
      <c r="H1217" s="39" t="str">
        <f>IF(ISNUMBER(MATCH(G1217,QualityStatuses,0)),"Quality Lead","Non-Quality Lead")</f>
        <v>Non-Quality Lead</v>
      </c>
      <c r="I1217" t="inlineStr">
        <is>
          <t>2026-10</t>
        </is>
      </c>
      <c r="J1217" t="inlineStr">
        <is>
          <t>Wk of 2026-10-19</t>
        </is>
      </c>
      <c r="K1217" t="inlineStr">
        <is>
          <t>Tejaswini Tarigopula</t>
        </is>
      </c>
      <c r="L1217" t="inlineStr">
        <is>
          <t>Facebook</t>
        </is>
      </c>
      <c r="M1217" t="inlineStr">
        <is>
          <t>Direct (campaign tagged in CRM)</t>
        </is>
      </c>
      <c r="N1217" t="inlineStr">
        <is>
          <t>6ad8d5575af7508451b5b4ae</t>
        </is>
      </c>
      <c r="O1217" t="n">
        <v>1</v>
      </c>
      <c r="P1217" s="40">
        <f>IF(A1217="Lead",IF(ISNUMBER(MATCH(G1217,QualityStatuses,0)),1,0),0)</f>
        <v>0</v>
      </c>
      <c r="Q1217" s="40">
        <f>IF(A1217="Lead",IF(G1217="New Lead",0,1),0)</f>
        <v>1</v>
      </c>
      <c r="R1217" s="40">
        <f>IF(A1217="Lead",IF(G1217="Lost",1,0),0)</f>
        <v>1</v>
      </c>
      <c r="S1217" t="n">
        <v>1</v>
      </c>
      <c r="T1217" t="n">
        <v>1</v>
      </c>
      <c r="U1217" t="n">
        <v>0</v>
      </c>
      <c r="V1217" t="n">
        <v>0</v>
      </c>
      <c r="W1217" t="n">
        <v>0</v>
      </c>
      <c r="X1217" t="n">
        <v>0</v>
      </c>
      <c r="Y1217">
        <f>IF(AND(A1217="Lead",COUNTIF(MetaCamps,C1217)&gt;0),1,0)</f>
        <v>0</v>
      </c>
      <c r="Z1217">
        <f>IF(Y1217=1,P1217,0)</f>
        <v>0</v>
      </c>
    </row>
    <row r="1218">
      <c r="A1218" t="inlineStr">
        <is>
          <t>Lead</t>
        </is>
      </c>
      <c r="B1218" s="39" t="str">
        <f>IFERROR(INDEX(CampTypes,MATCH(C1218,CampList,0)),"Unattributed")</f>
        <v>New</v>
      </c>
      <c r="C1218" t="inlineStr">
        <is>
          <t>EBG - In House | ABO | Natuf | Leads | Unit Franchise | India | Oct26 | V1</t>
        </is>
      </c>
      <c r="D1218" t="inlineStr">
        <is>
          <t>Natuf | Broad | Tier1 + Growth Cities | Oct26 | V1</t>
        </is>
      </c>
      <c r="E1218" t="inlineStr">
        <is>
          <t>Natuf | Reel | Brand Ambassador | Heard Of Owning A Cafe | V1</t>
        </is>
      </c>
      <c r="F1218" t="inlineStr">
        <is>
          <t>In House Natuf</t>
        </is>
      </c>
      <c r="G1218" t="inlineStr">
        <is>
          <t>Attempt 2</t>
        </is>
      </c>
      <c r="H1218" s="39" t="str">
        <f>IF(ISNUMBER(MATCH(G1218,QualityStatuses,0)),"Quality Lead","Non-Quality Lead")</f>
        <v>Non-Quality Lead</v>
      </c>
      <c r="I1218" t="inlineStr">
        <is>
          <t>2026-10</t>
        </is>
      </c>
      <c r="J1218" t="inlineStr">
        <is>
          <t>Wk of 2026-10-19</t>
        </is>
      </c>
      <c r="K1218" t="inlineStr">
        <is>
          <t>Tejaswini Tarigopula</t>
        </is>
      </c>
      <c r="L1218" t="inlineStr">
        <is>
          <t>Facebook</t>
        </is>
      </c>
      <c r="M1218" t="inlineStr">
        <is>
          <t>Direct (campaign tagged in CRM)</t>
        </is>
      </c>
      <c r="N1218" t="inlineStr">
        <is>
          <t>6ad8d499b4d6b78aafa96742</t>
        </is>
      </c>
      <c r="O1218" t="n">
        <v>1</v>
      </c>
      <c r="P1218" s="40">
        <f>IF(A1218="Lead",IF(ISNUMBER(MATCH(G1218,QualityStatuses,0)),1,0),0)</f>
        <v>0</v>
      </c>
      <c r="Q1218" s="40">
        <f>IF(A1218="Lead",IF(G1218="New Lead",0,1),0)</f>
        <v>1</v>
      </c>
      <c r="R1218" s="40">
        <f>IF(A1218="Lead",IF(G1218="Lost",1,0),0)</f>
        <v>0</v>
      </c>
      <c r="S1218" t="n">
        <v>2</v>
      </c>
      <c r="T1218" t="n">
        <v>2</v>
      </c>
      <c r="U1218" t="n">
        <v>0</v>
      </c>
      <c r="V1218" t="n">
        <v>0</v>
      </c>
      <c r="W1218" t="n">
        <v>0</v>
      </c>
      <c r="X1218" t="n">
        <v>0</v>
      </c>
      <c r="Y1218">
        <f>IF(AND(A1218="Lead",COUNTIF(MetaCamps,C1218)&gt;0),1,0)</f>
        <v>0</v>
      </c>
      <c r="Z1218">
        <f>IF(Y1218=1,P1218,0)</f>
        <v>0</v>
      </c>
    </row>
    <row r="1219">
      <c r="A1219" t="inlineStr">
        <is>
          <t>Lead</t>
        </is>
      </c>
      <c r="B1219" s="39" t="str">
        <f>IFERROR(INDEX(CampTypes,MATCH(C1219,CampList,0)),"Unattributed")</f>
        <v>New</v>
      </c>
      <c r="C1219" t="inlineStr">
        <is>
          <t>EBG - In House | ABO | Natuf | Leads | Unit Franchise | India | Oct26 | V1</t>
        </is>
      </c>
      <c r="D1219" t="inlineStr">
        <is>
          <t>Natuf | Investors | Tier1 + Growth Cities | Oct26 | V1</t>
        </is>
      </c>
      <c r="E1219" t="inlineStr">
        <is>
          <t>Natuf | Reel | Brand Ambassador | Heard Of Owning A Cafe | V1</t>
        </is>
      </c>
      <c r="F1219" t="inlineStr">
        <is>
          <t>In House Natuf</t>
        </is>
      </c>
      <c r="G1219" t="inlineStr">
        <is>
          <t>Connected</t>
        </is>
      </c>
      <c r="H1219" s="39" t="str">
        <f>IF(ISNUMBER(MATCH(G1219,QualityStatuses,0)),"Quality Lead","Non-Quality Lead")</f>
        <v>Non-Quality Lead</v>
      </c>
      <c r="I1219" t="inlineStr">
        <is>
          <t>2026-10</t>
        </is>
      </c>
      <c r="J1219" t="inlineStr">
        <is>
          <t>Wk of 2026-10-19</t>
        </is>
      </c>
      <c r="K1219" t="inlineStr">
        <is>
          <t>Tejaswini Tarigopula</t>
        </is>
      </c>
      <c r="L1219" t="inlineStr">
        <is>
          <t>Facebook</t>
        </is>
      </c>
      <c r="M1219" t="inlineStr">
        <is>
          <t>Direct (campaign tagged in CRM)</t>
        </is>
      </c>
      <c r="N1219" t="inlineStr">
        <is>
          <t>6ad8d42ab4d6b78aafa96627</t>
        </is>
      </c>
      <c r="O1219" t="n">
        <v>1</v>
      </c>
      <c r="P1219" s="40">
        <f>IF(A1219="Lead",IF(ISNUMBER(MATCH(G1219,QualityStatuses,0)),1,0),0)</f>
        <v>0</v>
      </c>
      <c r="Q1219" s="40">
        <f>IF(A1219="Lead",IF(G1219="New Lead",0,1),0)</f>
        <v>1</v>
      </c>
      <c r="R1219" s="40">
        <f>IF(A1219="Lead",IF(G1219="Lost",1,0),0)</f>
        <v>0</v>
      </c>
      <c r="S1219" t="n">
        <v>4</v>
      </c>
      <c r="T1219" t="n">
        <v>1</v>
      </c>
      <c r="U1219" t="n">
        <v>0</v>
      </c>
      <c r="V1219" t="n">
        <v>0</v>
      </c>
      <c r="W1219" t="n">
        <v>0</v>
      </c>
      <c r="X1219" t="n">
        <v>0</v>
      </c>
      <c r="Y1219">
        <f>IF(AND(A1219="Lead",COUNTIF(MetaCamps,C1219)&gt;0),1,0)</f>
        <v>0</v>
      </c>
      <c r="Z1219">
        <f>IF(Y1219=1,P1219,0)</f>
        <v>0</v>
      </c>
    </row>
    <row r="1220">
      <c r="A1220" t="inlineStr">
        <is>
          <t>Lead</t>
        </is>
      </c>
      <c r="B1220" s="39" t="str">
        <f>IFERROR(INDEX(CampTypes,MATCH(C1220,CampList,0)),"Unattributed")</f>
        <v>New</v>
      </c>
      <c r="C1220" t="inlineStr">
        <is>
          <t>EBG - In House | ABO | Natuf | Leads | Unit Franchise | India | Oct26 | V1</t>
        </is>
      </c>
      <c r="D1220" t="inlineStr">
        <is>
          <t>Natuf | Broad | Tier1 + Growth Cities | Oct26 | V1</t>
        </is>
      </c>
      <c r="E1220" t="inlineStr">
        <is>
          <t>Natuf | Reel | Brand Ambassador | Heard Of Owning A Cafe | V1</t>
        </is>
      </c>
      <c r="F1220" t="inlineStr">
        <is>
          <t>In House Natuf</t>
        </is>
      </c>
      <c r="G1220" t="inlineStr">
        <is>
          <t>New Lead</t>
        </is>
      </c>
      <c r="H1220" s="39" t="str">
        <f>IF(ISNUMBER(MATCH(G1220,QualityStatuses,0)),"Quality Lead","Non-Quality Lead")</f>
        <v>Non-Quality Lead</v>
      </c>
      <c r="I1220" t="inlineStr">
        <is>
          <t>2026-10</t>
        </is>
      </c>
      <c r="J1220" t="inlineStr">
        <is>
          <t>Wk of 2026-10-19</t>
        </is>
      </c>
      <c r="K1220" t="inlineStr">
        <is>
          <t>(Unassigned)</t>
        </is>
      </c>
      <c r="L1220" t="inlineStr">
        <is>
          <t>Facebook</t>
        </is>
      </c>
      <c r="M1220" t="inlineStr">
        <is>
          <t>Direct (campaign tagged in CRM)</t>
        </is>
      </c>
      <c r="N1220" t="inlineStr">
        <is>
          <t>6ad8d37db337622ad1b3b1f6</t>
        </is>
      </c>
      <c r="O1220" t="n">
        <v>1</v>
      </c>
      <c r="P1220" s="40">
        <f>IF(A1220="Lead",IF(ISNUMBER(MATCH(G1220,QualityStatuses,0)),1,0),0)</f>
        <v>0</v>
      </c>
      <c r="Q1220" s="40">
        <f>IF(A1220="Lead",IF(G1220="New Lead",0,1),0)</f>
        <v>0</v>
      </c>
      <c r="R1220" s="40">
        <f>IF(A1220="Lead",IF(G1220="Lost",1,0),0)</f>
        <v>0</v>
      </c>
      <c r="S1220" t="n">
        <v>0</v>
      </c>
      <c r="T1220" t="n">
        <v>0</v>
      </c>
      <c r="U1220" t="n">
        <v>0</v>
      </c>
      <c r="V1220" t="n">
        <v>0</v>
      </c>
      <c r="W1220" t="n">
        <v>0</v>
      </c>
      <c r="X1220" t="n">
        <v>0</v>
      </c>
      <c r="Y1220">
        <f>IF(AND(A1220="Lead",COUNTIF(MetaCamps,C1220)&gt;0),1,0)</f>
        <v>0</v>
      </c>
      <c r="Z1220">
        <f>IF(Y1220=1,P1220,0)</f>
        <v>0</v>
      </c>
    </row>
    <row r="1221">
      <c r="A1221" t="inlineStr">
        <is>
          <t>Lead</t>
        </is>
      </c>
      <c r="B1221" s="39" t="str">
        <f>IFERROR(INDEX(CampTypes,MATCH(C1221,CampList,0)),"Unattributed")</f>
        <v>New</v>
      </c>
      <c r="C1221" t="inlineStr">
        <is>
          <t>EBG - In House | ABO | Natuf | Leads | Unit Franchise | India | Oct26 | V1</t>
        </is>
      </c>
      <c r="D1221" t="inlineStr">
        <is>
          <t>Natuf | Broad | Tier1 + Growth Cities | Oct26 | V1</t>
        </is>
      </c>
      <c r="E1221" t="inlineStr">
        <is>
          <t>Natuf | Reel | Brand Ambassador | Heard Of Owning A Cafe | V1</t>
        </is>
      </c>
      <c r="F1221" t="inlineStr">
        <is>
          <t>In House Natuf</t>
        </is>
      </c>
      <c r="G1221" t="inlineStr">
        <is>
          <t>Meeting Scheduled</t>
        </is>
      </c>
      <c r="H1221" s="39" t="str">
        <f>IF(ISNUMBER(MATCH(G1221,QualityStatuses,0)),"Quality Lead","Non-Quality Lead")</f>
        <v>Quality Lead</v>
      </c>
      <c r="I1221" t="inlineStr">
        <is>
          <t>2026-10</t>
        </is>
      </c>
      <c r="J1221" t="inlineStr">
        <is>
          <t>Wk of 2026-10-19</t>
        </is>
      </c>
      <c r="K1221" t="inlineStr">
        <is>
          <t>Tejaswini Tarigopula</t>
        </is>
      </c>
      <c r="L1221" t="inlineStr">
        <is>
          <t>Facebook</t>
        </is>
      </c>
      <c r="M1221" t="inlineStr">
        <is>
          <t>Direct (campaign tagged in CRM)</t>
        </is>
      </c>
      <c r="N1221" t="inlineStr">
        <is>
          <t>6ad8d3241fe9a4bf8a3f38f5</t>
        </is>
      </c>
      <c r="O1221" t="n">
        <v>1</v>
      </c>
      <c r="P1221" s="40">
        <f>IF(A1221="Lead",IF(ISNUMBER(MATCH(G1221,QualityStatuses,0)),1,0),0)</f>
        <v>1</v>
      </c>
      <c r="Q1221" s="40">
        <f>IF(A1221="Lead",IF(G1221="New Lead",0,1),0)</f>
        <v>1</v>
      </c>
      <c r="R1221" s="40">
        <f>IF(A1221="Lead",IF(G1221="Lost",1,0),0)</f>
        <v>0</v>
      </c>
      <c r="S1221" t="n">
        <v>3</v>
      </c>
      <c r="T1221" t="n">
        <v>3</v>
      </c>
      <c r="U1221" t="n">
        <v>0</v>
      </c>
      <c r="V1221" t="n">
        <v>0</v>
      </c>
      <c r="W1221" t="n">
        <v>0</v>
      </c>
      <c r="X1221" t="n">
        <v>0</v>
      </c>
      <c r="Y1221">
        <f>IF(AND(A1221="Lead",COUNTIF(MetaCamps,C1221)&gt;0),1,0)</f>
        <v>0</v>
      </c>
      <c r="Z1221">
        <f>IF(Y1221=1,P1221,0)</f>
        <v>0</v>
      </c>
    </row>
    <row r="1222">
      <c r="A1222" t="inlineStr">
        <is>
          <t>Lead</t>
        </is>
      </c>
      <c r="B1222" s="39" t="str">
        <f>IFERROR(INDEX(CampTypes,MATCH(C1222,CampList,0)),"Unattributed")</f>
        <v>Old</v>
      </c>
      <c r="C1222" t="inlineStr">
        <is>
          <t>E_Natuf_Generic_13082026</t>
        </is>
      </c>
      <c r="D1222" t="inlineStr">
        <is>
          <t>E_Natuf_Generic_13082026_Adset1</t>
        </is>
      </c>
      <c r="E1222" t="inlineStr">
        <is>
          <t>E_Natuf_Generic_13082026_Adset1_Ad1</t>
        </is>
      </c>
      <c r="F1222" t="inlineStr">
        <is>
          <t>Natuf</t>
        </is>
      </c>
      <c r="G1222" t="inlineStr">
        <is>
          <t>Connected</t>
        </is>
      </c>
      <c r="H1222" s="39" t="str">
        <f>IF(ISNUMBER(MATCH(G1222,QualityStatuses,0)),"Quality Lead","Non-Quality Lead")</f>
        <v>Non-Quality Lead</v>
      </c>
      <c r="I1222" t="inlineStr">
        <is>
          <t>2026-10</t>
        </is>
      </c>
      <c r="J1222" t="inlineStr">
        <is>
          <t>Wk of 2026-10-19</t>
        </is>
      </c>
      <c r="K1222" t="inlineStr">
        <is>
          <t>Tejaswini Tarigopula</t>
        </is>
      </c>
      <c r="L1222" t="inlineStr">
        <is>
          <t>Whatsapp Cloud API</t>
        </is>
      </c>
      <c r="M1222" t="inlineStr">
        <is>
          <t>Direct (campaign tagged in CRM)</t>
        </is>
      </c>
      <c r="N1222" t="inlineStr">
        <is>
          <t>6ad8d2ae8f2cc1977a32c331</t>
        </is>
      </c>
      <c r="O1222" t="n">
        <v>1</v>
      </c>
      <c r="P1222" s="40">
        <f>IF(A1222="Lead",IF(ISNUMBER(MATCH(G1222,QualityStatuses,0)),1,0),0)</f>
        <v>0</v>
      </c>
      <c r="Q1222" s="40">
        <f>IF(A1222="Lead",IF(G1222="New Lead",0,1),0)</f>
        <v>1</v>
      </c>
      <c r="R1222" s="40">
        <f>IF(A1222="Lead",IF(G1222="Lost",1,0),0)</f>
        <v>0</v>
      </c>
      <c r="S1222" t="n">
        <v>5</v>
      </c>
      <c r="T1222" t="n">
        <v>1</v>
      </c>
      <c r="U1222" t="n">
        <v>0</v>
      </c>
      <c r="V1222" t="n">
        <v>0</v>
      </c>
      <c r="W1222" t="n">
        <v>0</v>
      </c>
      <c r="X1222" t="n">
        <v>0</v>
      </c>
      <c r="Y1222">
        <f>IF(AND(A1222="Lead",COUNTIF(MetaCamps,C1222)&gt;0),1,0)</f>
        <v>1</v>
      </c>
      <c r="Z1222">
        <f>IF(Y1222=1,P1222,0)</f>
        <v>0</v>
      </c>
    </row>
    <row r="1223">
      <c r="A1223" t="inlineStr">
        <is>
          <t>Lead</t>
        </is>
      </c>
      <c r="B1223" s="39" t="str">
        <f>IFERROR(INDEX(CampTypes,MATCH(C1223,CampList,0)),"Unattributed")</f>
        <v>New</v>
      </c>
      <c r="C1223" t="inlineStr">
        <is>
          <t>EBG - In House | ABO | Natuf | Leads | Unit Franchise | India | Oct26 | V1</t>
        </is>
      </c>
      <c r="D1223" t="inlineStr">
        <is>
          <t>Natuf | Broad | Tier1 + Growth Cities | Oct26 | V1</t>
        </is>
      </c>
      <c r="E1223" t="inlineStr">
        <is>
          <t>Natuf | Reel | Brand Ambassador | Heard Of Owning A Cafe | V1</t>
        </is>
      </c>
      <c r="F1223" t="inlineStr">
        <is>
          <t>In House Natuf</t>
        </is>
      </c>
      <c r="G1223" t="inlineStr">
        <is>
          <t>Details Shared</t>
        </is>
      </c>
      <c r="H1223" s="39" t="str">
        <f>IF(ISNUMBER(MATCH(G1223,QualityStatuses,0)),"Quality Lead","Non-Quality Lead")</f>
        <v>Quality Lead</v>
      </c>
      <c r="I1223" t="inlineStr">
        <is>
          <t>2026-10</t>
        </is>
      </c>
      <c r="J1223" t="inlineStr">
        <is>
          <t>Wk of 2026-10-19</t>
        </is>
      </c>
      <c r="K1223" t="inlineStr">
        <is>
          <t>Tejaswini Tarigopula</t>
        </is>
      </c>
      <c r="L1223" t="inlineStr">
        <is>
          <t>Facebook</t>
        </is>
      </c>
      <c r="M1223" t="inlineStr">
        <is>
          <t>Direct (campaign tagged in CRM)</t>
        </is>
      </c>
      <c r="N1223" t="inlineStr">
        <is>
          <t>6ad8d21cf4ed06628d9db6ac</t>
        </is>
      </c>
      <c r="O1223" t="n">
        <v>1</v>
      </c>
      <c r="P1223" s="40">
        <f>IF(A1223="Lead",IF(ISNUMBER(MATCH(G1223,QualityStatuses,0)),1,0),0)</f>
        <v>1</v>
      </c>
      <c r="Q1223" s="40">
        <f>IF(A1223="Lead",IF(G1223="New Lead",0,1),0)</f>
        <v>1</v>
      </c>
      <c r="R1223" s="40">
        <f>IF(A1223="Lead",IF(G1223="Lost",1,0),0)</f>
        <v>0</v>
      </c>
      <c r="S1223" t="n">
        <v>2</v>
      </c>
      <c r="T1223" t="n">
        <v>2</v>
      </c>
      <c r="U1223" t="n">
        <v>0</v>
      </c>
      <c r="V1223" t="n">
        <v>0</v>
      </c>
      <c r="W1223" t="n">
        <v>0</v>
      </c>
      <c r="X1223" t="n">
        <v>0</v>
      </c>
      <c r="Y1223">
        <f>IF(AND(A1223="Lead",COUNTIF(MetaCamps,C1223)&gt;0),1,0)</f>
        <v>0</v>
      </c>
      <c r="Z1223">
        <f>IF(Y1223=1,P1223,0)</f>
        <v>0</v>
      </c>
    </row>
    <row r="1224">
      <c r="A1224" t="inlineStr">
        <is>
          <t>Lead</t>
        </is>
      </c>
      <c r="B1224" s="39" t="str">
        <f>IFERROR(INDEX(CampTypes,MATCH(C1224,CampList,0)),"Unattributed")</f>
        <v>New</v>
      </c>
      <c r="C1224" t="inlineStr">
        <is>
          <t>EBG - In House | ABO | Natuf | Leads | Unit Franchise | India | Oct26 | V1</t>
        </is>
      </c>
      <c r="D1224" t="inlineStr">
        <is>
          <t>Natuf | LAL 1% | India | Jul26 | V1</t>
        </is>
      </c>
      <c r="E1224" t="inlineStr">
        <is>
          <t>Natuf | Reel | Brand Ambassador | Heard Of Owning A Cafe | V1</t>
        </is>
      </c>
      <c r="F1224" t="inlineStr">
        <is>
          <t>In House Natuf</t>
        </is>
      </c>
      <c r="G1224" t="inlineStr">
        <is>
          <t>Attempt 1</t>
        </is>
      </c>
      <c r="H1224" s="39" t="str">
        <f>IF(ISNUMBER(MATCH(G1224,QualityStatuses,0)),"Quality Lead","Non-Quality Lead")</f>
        <v>Non-Quality Lead</v>
      </c>
      <c r="I1224" t="inlineStr">
        <is>
          <t>2026-10</t>
        </is>
      </c>
      <c r="J1224" t="inlineStr">
        <is>
          <t>Wk of 2026-10-19</t>
        </is>
      </c>
      <c r="K1224" t="inlineStr">
        <is>
          <t>Tejaswini Tarigopula</t>
        </is>
      </c>
      <c r="L1224" t="inlineStr">
        <is>
          <t>Facebook</t>
        </is>
      </c>
      <c r="M1224" t="inlineStr">
        <is>
          <t>Direct (campaign tagged in CRM)</t>
        </is>
      </c>
      <c r="N1224" t="inlineStr">
        <is>
          <t>6ad8cbd6626a84fa8c3835bd</t>
        </is>
      </c>
      <c r="O1224" t="n">
        <v>1</v>
      </c>
      <c r="P1224" s="40">
        <f>IF(A1224="Lead",IF(ISNUMBER(MATCH(G1224,QualityStatuses,0)),1,0),0)</f>
        <v>0</v>
      </c>
      <c r="Q1224" s="40">
        <f>IF(A1224="Lead",IF(G1224="New Lead",0,1),0)</f>
        <v>1</v>
      </c>
      <c r="R1224" s="40">
        <f>IF(A1224="Lead",IF(G1224="Lost",1,0),0)</f>
        <v>0</v>
      </c>
      <c r="S1224" t="n">
        <v>1</v>
      </c>
      <c r="T1224" t="n">
        <v>0</v>
      </c>
      <c r="U1224" t="n">
        <v>0</v>
      </c>
      <c r="V1224" t="n">
        <v>0</v>
      </c>
      <c r="W1224" t="n">
        <v>0</v>
      </c>
      <c r="X1224" t="n">
        <v>0</v>
      </c>
      <c r="Y1224">
        <f>IF(AND(A1224="Lead",COUNTIF(MetaCamps,C1224)&gt;0),1,0)</f>
        <v>0</v>
      </c>
      <c r="Z1224">
        <f>IF(Y1224=1,P1224,0)</f>
        <v>0</v>
      </c>
    </row>
    <row r="1225">
      <c r="A1225" t="inlineStr">
        <is>
          <t>Lead</t>
        </is>
      </c>
      <c r="B1225" s="39" t="str">
        <f>IFERROR(INDEX(CampTypes,MATCH(C1225,CampList,0)),"Unattributed")</f>
        <v>New</v>
      </c>
      <c r="C1225" t="inlineStr">
        <is>
          <t>EBG - In House | ABO | Natuf | Leads | Unit Franchise | India | Oct26 | V1</t>
        </is>
      </c>
      <c r="D1225" t="inlineStr">
        <is>
          <t>Natuf | Investors | Tier1 + Growth Cities | Oct26 | V1</t>
        </is>
      </c>
      <c r="E1225" t="inlineStr">
        <is>
          <t>Natuf | Reel | Brand Ambassador | Heard Of Owning A Cafe | V1</t>
        </is>
      </c>
      <c r="F1225" t="inlineStr">
        <is>
          <t>In House Natuf</t>
        </is>
      </c>
      <c r="G1225" t="inlineStr">
        <is>
          <t>Lost</t>
        </is>
      </c>
      <c r="H1225" s="39" t="str">
        <f>IF(ISNUMBER(MATCH(G1225,QualityStatuses,0)),"Quality Lead","Non-Quality Lead")</f>
        <v>Non-Quality Lead</v>
      </c>
      <c r="I1225" t="inlineStr">
        <is>
          <t>2026-10</t>
        </is>
      </c>
      <c r="J1225" t="inlineStr">
        <is>
          <t>Wk of 2026-10-19</t>
        </is>
      </c>
      <c r="K1225" t="inlineStr">
        <is>
          <t>Tejaswini Tarigopula</t>
        </is>
      </c>
      <c r="L1225" t="inlineStr">
        <is>
          <t>Facebook</t>
        </is>
      </c>
      <c r="M1225" t="inlineStr">
        <is>
          <t>Direct (campaign tagged in CRM)</t>
        </is>
      </c>
      <c r="N1225" t="inlineStr">
        <is>
          <t>6ad8c9aeb1b3caf39517f78f</t>
        </is>
      </c>
      <c r="O1225" t="n">
        <v>1</v>
      </c>
      <c r="P1225" s="40">
        <f>IF(A1225="Lead",IF(ISNUMBER(MATCH(G1225,QualityStatuses,0)),1,0),0)</f>
        <v>0</v>
      </c>
      <c r="Q1225" s="40">
        <f>IF(A1225="Lead",IF(G1225="New Lead",0,1),0)</f>
        <v>1</v>
      </c>
      <c r="R1225" s="40">
        <f>IF(A1225="Lead",IF(G1225="Lost",1,0),0)</f>
        <v>1</v>
      </c>
      <c r="S1225" t="n">
        <v>3</v>
      </c>
      <c r="T1225" t="n">
        <v>2</v>
      </c>
      <c r="U1225" t="n">
        <v>0</v>
      </c>
      <c r="V1225" t="n">
        <v>0</v>
      </c>
      <c r="W1225" t="n">
        <v>0</v>
      </c>
      <c r="X1225" t="n">
        <v>0</v>
      </c>
      <c r="Y1225">
        <f>IF(AND(A1225="Lead",COUNTIF(MetaCamps,C1225)&gt;0),1,0)</f>
        <v>0</v>
      </c>
      <c r="Z1225">
        <f>IF(Y1225=1,P1225,0)</f>
        <v>0</v>
      </c>
    </row>
    <row r="1226">
      <c r="A1226" t="inlineStr">
        <is>
          <t>Lead</t>
        </is>
      </c>
      <c r="B1226" s="39" t="str">
        <f>IFERROR(INDEX(CampTypes,MATCH(C1226,CampList,0)),"Unattributed")</f>
        <v>New</v>
      </c>
      <c r="C1226" t="inlineStr">
        <is>
          <t>EBG - In House | ABO | Natuf | Leads | Unit Franchise | India | Oct26 | V1</t>
        </is>
      </c>
      <c r="D1226" t="inlineStr">
        <is>
          <t>Natuf | Investors | Tier1 + Growth Cities | Oct26 | V1</t>
        </is>
      </c>
      <c r="E1226" t="inlineStr">
        <is>
          <t>Natuf | Reel | Brand Ambassador | Heard Of Owning A Cafe | V1</t>
        </is>
      </c>
      <c r="F1226" t="inlineStr">
        <is>
          <t>In House Natuf</t>
        </is>
      </c>
      <c r="G1226" t="inlineStr">
        <is>
          <t>Lost</t>
        </is>
      </c>
      <c r="H1226" s="39" t="str">
        <f>IF(ISNUMBER(MATCH(G1226,QualityStatuses,0)),"Quality Lead","Non-Quality Lead")</f>
        <v>Non-Quality Lead</v>
      </c>
      <c r="I1226" t="inlineStr">
        <is>
          <t>2026-10</t>
        </is>
      </c>
      <c r="J1226" t="inlineStr">
        <is>
          <t>Wk of 2026-10-19</t>
        </is>
      </c>
      <c r="K1226" t="inlineStr">
        <is>
          <t>Tejaswini Tarigopula</t>
        </is>
      </c>
      <c r="L1226" t="inlineStr">
        <is>
          <t>Facebook</t>
        </is>
      </c>
      <c r="M1226" t="inlineStr">
        <is>
          <t>Direct (campaign tagged in CRM)</t>
        </is>
      </c>
      <c r="N1226" t="inlineStr">
        <is>
          <t>6ad8c5f2728cd8f5ef81fc5e</t>
        </is>
      </c>
      <c r="O1226" t="n">
        <v>1</v>
      </c>
      <c r="P1226" s="40">
        <f>IF(A1226="Lead",IF(ISNUMBER(MATCH(G1226,QualityStatuses,0)),1,0),0)</f>
        <v>0</v>
      </c>
      <c r="Q1226" s="40">
        <f>IF(A1226="Lead",IF(G1226="New Lead",0,1),0)</f>
        <v>1</v>
      </c>
      <c r="R1226" s="40">
        <f>IF(A1226="Lead",IF(G1226="Lost",1,0),0)</f>
        <v>1</v>
      </c>
      <c r="S1226" t="n">
        <v>2</v>
      </c>
      <c r="T1226" t="n">
        <v>1</v>
      </c>
      <c r="U1226" t="n">
        <v>0</v>
      </c>
      <c r="V1226" t="n">
        <v>0</v>
      </c>
      <c r="W1226" t="n">
        <v>0</v>
      </c>
      <c r="X1226" t="n">
        <v>0</v>
      </c>
      <c r="Y1226">
        <f>IF(AND(A1226="Lead",COUNTIF(MetaCamps,C1226)&gt;0),1,0)</f>
        <v>0</v>
      </c>
      <c r="Z1226">
        <f>IF(Y1226=1,P1226,0)</f>
        <v>0</v>
      </c>
    </row>
    <row r="1227">
      <c r="A1227" t="inlineStr">
        <is>
          <t>Lead</t>
        </is>
      </c>
      <c r="B1227" s="39" t="str">
        <f>IFERROR(INDEX(CampTypes,MATCH(C1227,CampList,0)),"Unattributed")</f>
        <v>Old</v>
      </c>
      <c r="C1227" t="inlineStr">
        <is>
          <t>natuf_Kiosk_14072026_Hindi</t>
        </is>
      </c>
      <c r="D1227" t="inlineStr">
        <is>
          <t>natuf_Kiosk_09102026</t>
        </is>
      </c>
      <c r="E1227" t="inlineStr">
        <is>
          <t>natuf_Kiosk_14072026_ad set_ad1</t>
        </is>
      </c>
      <c r="F1227" t="inlineStr">
        <is>
          <t>Natuf</t>
        </is>
      </c>
      <c r="G1227" t="inlineStr">
        <is>
          <t>Lost</t>
        </is>
      </c>
      <c r="H1227" s="39" t="str">
        <f>IF(ISNUMBER(MATCH(G1227,QualityStatuses,0)),"Quality Lead","Non-Quality Lead")</f>
        <v>Non-Quality Lead</v>
      </c>
      <c r="I1227" t="inlineStr">
        <is>
          <t>2026-10</t>
        </is>
      </c>
      <c r="J1227" t="inlineStr">
        <is>
          <t>Wk of 2026-10-19</t>
        </is>
      </c>
      <c r="K1227" t="inlineStr">
        <is>
          <t>Omkar Navge</t>
        </is>
      </c>
      <c r="L1227" t="inlineStr">
        <is>
          <t>Facebook</t>
        </is>
      </c>
      <c r="M1227" t="inlineStr">
        <is>
          <t>Direct (campaign tagged in CRM)</t>
        </is>
      </c>
      <c r="N1227" t="inlineStr">
        <is>
          <t>6ad8c0cbc883b442c9a499db</t>
        </is>
      </c>
      <c r="O1227" t="n">
        <v>1</v>
      </c>
      <c r="P1227" s="40">
        <f>IF(A1227="Lead",IF(ISNUMBER(MATCH(G1227,QualityStatuses,0)),1,0),0)</f>
        <v>0</v>
      </c>
      <c r="Q1227" s="40">
        <f>IF(A1227="Lead",IF(G1227="New Lead",0,1),0)</f>
        <v>1</v>
      </c>
      <c r="R1227" s="40">
        <f>IF(A1227="Lead",IF(G1227="Lost",1,0),0)</f>
        <v>1</v>
      </c>
      <c r="S1227" t="n">
        <v>1</v>
      </c>
      <c r="T1227" t="n">
        <v>1</v>
      </c>
      <c r="U1227" t="n">
        <v>0</v>
      </c>
      <c r="V1227" t="n">
        <v>0</v>
      </c>
      <c r="W1227" t="n">
        <v>0</v>
      </c>
      <c r="X1227" t="n">
        <v>0</v>
      </c>
      <c r="Y1227">
        <f>IF(AND(A1227="Lead",COUNTIF(MetaCamps,C1227)&gt;0),1,0)</f>
        <v>1</v>
      </c>
      <c r="Z1227">
        <f>IF(Y1227=1,P1227,0)</f>
        <v>0</v>
      </c>
    </row>
    <row r="1228">
      <c r="A1228" t="inlineStr">
        <is>
          <t>Lead</t>
        </is>
      </c>
      <c r="B1228" s="39" t="str">
        <f>IFERROR(INDEX(CampTypes,MATCH(C1228,CampList,0)),"Unattributed")</f>
        <v>Old</v>
      </c>
      <c r="C1228" t="inlineStr">
        <is>
          <t>natuf_Kiosk_14072026_Hindi</t>
        </is>
      </c>
      <c r="D1228" t="inlineStr">
        <is>
          <t>natuf_Kiosk_09102026</t>
        </is>
      </c>
      <c r="E1228" t="inlineStr">
        <is>
          <t>natuf_Kiosk_14072026_ad set_ad1</t>
        </is>
      </c>
      <c r="F1228" t="inlineStr">
        <is>
          <t>Natuf</t>
        </is>
      </c>
      <c r="G1228" t="inlineStr">
        <is>
          <t>Attempt 2</t>
        </is>
      </c>
      <c r="H1228" s="39" t="str">
        <f>IF(ISNUMBER(MATCH(G1228,QualityStatuses,0)),"Quality Lead","Non-Quality Lead")</f>
        <v>Non-Quality Lead</v>
      </c>
      <c r="I1228" t="inlineStr">
        <is>
          <t>2026-10</t>
        </is>
      </c>
      <c r="J1228" t="inlineStr">
        <is>
          <t>Wk of 2026-10-19</t>
        </is>
      </c>
      <c r="K1228" t="inlineStr">
        <is>
          <t>Tejaswini Tarigopula</t>
        </is>
      </c>
      <c r="L1228" t="inlineStr">
        <is>
          <t>Facebook</t>
        </is>
      </c>
      <c r="M1228" t="inlineStr">
        <is>
          <t>Direct (campaign tagged in CRM)</t>
        </is>
      </c>
      <c r="N1228" t="inlineStr">
        <is>
          <t>6ad8c09ff7fa547b427eae0b</t>
        </is>
      </c>
      <c r="O1228" t="n">
        <v>1</v>
      </c>
      <c r="P1228" s="40">
        <f>IF(A1228="Lead",IF(ISNUMBER(MATCH(G1228,QualityStatuses,0)),1,0),0)</f>
        <v>0</v>
      </c>
      <c r="Q1228" s="40">
        <f>IF(A1228="Lead",IF(G1228="New Lead",0,1),0)</f>
        <v>1</v>
      </c>
      <c r="R1228" s="40">
        <f>IF(A1228="Lead",IF(G1228="Lost",1,0),0)</f>
        <v>0</v>
      </c>
      <c r="S1228" t="n">
        <v>2</v>
      </c>
      <c r="T1228" t="n">
        <v>0</v>
      </c>
      <c r="U1228" t="n">
        <v>0</v>
      </c>
      <c r="V1228" t="n">
        <v>0</v>
      </c>
      <c r="W1228" t="n">
        <v>0</v>
      </c>
      <c r="X1228" t="n">
        <v>0</v>
      </c>
      <c r="Y1228">
        <f>IF(AND(A1228="Lead",COUNTIF(MetaCamps,C1228)&gt;0),1,0)</f>
        <v>1</v>
      </c>
      <c r="Z1228">
        <f>IF(Y1228=1,P1228,0)</f>
        <v>0</v>
      </c>
    </row>
    <row r="1229">
      <c r="A1229" t="inlineStr">
        <is>
          <t>Lead</t>
        </is>
      </c>
      <c r="B1229" s="39" t="str">
        <f>IFERROR(INDEX(CampTypes,MATCH(C1229,CampList,0)),"Unattributed")</f>
        <v>New</v>
      </c>
      <c r="C1229" t="inlineStr">
        <is>
          <t>EBG - In House | ABO | Natuf | Leads | Unit Franchise | India | Oct26 | V1</t>
        </is>
      </c>
      <c r="D1229" t="inlineStr">
        <is>
          <t>Natuf | Business Owners | Tier1 + Growth Cities | Oct26 | V1</t>
        </is>
      </c>
      <c r="E1229" t="inlineStr">
        <is>
          <t>Natuf | Reel | Brand Ambassador | Heard Of Owning A Cafe | V1</t>
        </is>
      </c>
      <c r="F1229" t="inlineStr">
        <is>
          <t>In House Natuf</t>
        </is>
      </c>
      <c r="G1229" t="inlineStr">
        <is>
          <t>Attempt 1</t>
        </is>
      </c>
      <c r="H1229" s="39" t="str">
        <f>IF(ISNUMBER(MATCH(G1229,QualityStatuses,0)),"Quality Lead","Non-Quality Lead")</f>
        <v>Non-Quality Lead</v>
      </c>
      <c r="I1229" t="inlineStr">
        <is>
          <t>2026-10</t>
        </is>
      </c>
      <c r="J1229" t="inlineStr">
        <is>
          <t>Wk of 2026-10-19</t>
        </is>
      </c>
      <c r="K1229" t="inlineStr">
        <is>
          <t>Tejaswini Tarigopula</t>
        </is>
      </c>
      <c r="L1229" t="inlineStr">
        <is>
          <t>Facebook</t>
        </is>
      </c>
      <c r="M1229" t="inlineStr">
        <is>
          <t>Direct (campaign tagged in CRM)</t>
        </is>
      </c>
      <c r="N1229" t="inlineStr">
        <is>
          <t>6ad8c06ac9130e43e72d8ecf</t>
        </is>
      </c>
      <c r="O1229" t="n">
        <v>1</v>
      </c>
      <c r="P1229" s="40">
        <f>IF(A1229="Lead",IF(ISNUMBER(MATCH(G1229,QualityStatuses,0)),1,0),0)</f>
        <v>0</v>
      </c>
      <c r="Q1229" s="40">
        <f>IF(A1229="Lead",IF(G1229="New Lead",0,1),0)</f>
        <v>1</v>
      </c>
      <c r="R1229" s="40">
        <f>IF(A1229="Lead",IF(G1229="Lost",1,0),0)</f>
        <v>0</v>
      </c>
      <c r="S1229" t="n">
        <v>1</v>
      </c>
      <c r="T1229" t="n">
        <v>0</v>
      </c>
      <c r="U1229" t="n">
        <v>0</v>
      </c>
      <c r="V1229" t="n">
        <v>0</v>
      </c>
      <c r="W1229" t="n">
        <v>0</v>
      </c>
      <c r="X1229" t="n">
        <v>0</v>
      </c>
      <c r="Y1229">
        <f>IF(AND(A1229="Lead",COUNTIF(MetaCamps,C1229)&gt;0),1,0)</f>
        <v>0</v>
      </c>
      <c r="Z1229">
        <f>IF(Y1229=1,P1229,0)</f>
        <v>0</v>
      </c>
    </row>
    <row r="1230">
      <c r="A1230" t="inlineStr">
        <is>
          <t>Lead</t>
        </is>
      </c>
      <c r="B1230" s="39" t="str">
        <f>IFERROR(INDEX(CampTypes,MATCH(C1230,CampList,0)),"Unattributed")</f>
        <v>Old</v>
      </c>
      <c r="C1230" t="inlineStr">
        <is>
          <t>E_Karan_Natuf_Kiosk_07072026</t>
        </is>
      </c>
      <c r="D1230" t="inlineStr">
        <is>
          <t>E_Karan_Natuf_Kiosk_15102026_Adset 7</t>
        </is>
      </c>
      <c r="E1230" t="inlineStr">
        <is>
          <t>E_Hindi_Karan_Natuf_Kiosk_07072026_Adset5_ad3 – Copy 3</t>
        </is>
      </c>
      <c r="F1230" t="inlineStr">
        <is>
          <t>Natuf</t>
        </is>
      </c>
      <c r="G1230" t="inlineStr">
        <is>
          <t>Qualified</t>
        </is>
      </c>
      <c r="H1230" s="39" t="str">
        <f>IF(ISNUMBER(MATCH(G1230,QualityStatuses,0)),"Quality Lead","Non-Quality Lead")</f>
        <v>Quality Lead</v>
      </c>
      <c r="I1230" t="inlineStr">
        <is>
          <t>2026-10</t>
        </is>
      </c>
      <c r="J1230" t="inlineStr">
        <is>
          <t>Wk of 2026-10-19</t>
        </is>
      </c>
      <c r="K1230" t="inlineStr">
        <is>
          <t>Tejaswini Tarigopula</t>
        </is>
      </c>
      <c r="L1230" t="inlineStr">
        <is>
          <t>Facebook</t>
        </is>
      </c>
      <c r="M1230" t="inlineStr">
        <is>
          <t>Direct (campaign tagged in CRM)</t>
        </is>
      </c>
      <c r="N1230" t="inlineStr">
        <is>
          <t>6ad8bd9b3ac3e8a8a230f37f</t>
        </is>
      </c>
      <c r="O1230" t="n">
        <v>1</v>
      </c>
      <c r="P1230" s="40">
        <f>IF(A1230="Lead",IF(ISNUMBER(MATCH(G1230,QualityStatuses,0)),1,0),0)</f>
        <v>1</v>
      </c>
      <c r="Q1230" s="40">
        <f>IF(A1230="Lead",IF(G1230="New Lead",0,1),0)</f>
        <v>1</v>
      </c>
      <c r="R1230" s="40">
        <f>IF(A1230="Lead",IF(G1230="Lost",1,0),0)</f>
        <v>0</v>
      </c>
      <c r="S1230" t="n">
        <v>4</v>
      </c>
      <c r="T1230" t="n">
        <v>4</v>
      </c>
      <c r="U1230" t="n">
        <v>0</v>
      </c>
      <c r="V1230" t="n">
        <v>0</v>
      </c>
      <c r="W1230" t="n">
        <v>0</v>
      </c>
      <c r="X1230" t="n">
        <v>0</v>
      </c>
      <c r="Y1230">
        <f>IF(AND(A1230="Lead",COUNTIF(MetaCamps,C1230)&gt;0),1,0)</f>
        <v>1</v>
      </c>
      <c r="Z1230">
        <f>IF(Y1230=1,P1230,0)</f>
        <v>1</v>
      </c>
    </row>
    <row r="1231">
      <c r="A1231" t="inlineStr">
        <is>
          <t>Lead</t>
        </is>
      </c>
      <c r="B1231" s="39" t="str">
        <f>IFERROR(INDEX(CampTypes,MATCH(C1231,CampList,0)),"Unattributed")</f>
        <v>Old</v>
      </c>
      <c r="C1231" t="inlineStr">
        <is>
          <t>E_Karan_Natuf_All_07072026</t>
        </is>
      </c>
      <c r="D1231" t="inlineStr">
        <is>
          <t>E_Karan_Natuf_Sign_07072026_Adset3</t>
        </is>
      </c>
      <c r="E1231" t="inlineStr">
        <is>
          <t>E_Karan_Natuf_Sign_07072026_Adset2_Ad1</t>
        </is>
      </c>
      <c r="F1231" t="inlineStr">
        <is>
          <t>Natuf</t>
        </is>
      </c>
      <c r="G1231" t="inlineStr">
        <is>
          <t>Lost</t>
        </is>
      </c>
      <c r="H1231" s="39" t="str">
        <f>IF(ISNUMBER(MATCH(G1231,QualityStatuses,0)),"Quality Lead","Non-Quality Lead")</f>
        <v>Non-Quality Lead</v>
      </c>
      <c r="I1231" t="inlineStr">
        <is>
          <t>2026-10</t>
        </is>
      </c>
      <c r="J1231" t="inlineStr">
        <is>
          <t>Wk of 2026-10-19</t>
        </is>
      </c>
      <c r="K1231" t="inlineStr">
        <is>
          <t>Tejaswini Tarigopula</t>
        </is>
      </c>
      <c r="L1231" t="inlineStr">
        <is>
          <t>Facebook</t>
        </is>
      </c>
      <c r="M1231" t="inlineStr">
        <is>
          <t>Direct (campaign tagged in CRM)</t>
        </is>
      </c>
      <c r="N1231" t="inlineStr">
        <is>
          <t>6ad8bcfa4b5a463acea800a6</t>
        </is>
      </c>
      <c r="O1231" t="n">
        <v>1</v>
      </c>
      <c r="P1231" s="40">
        <f>IF(A1231="Lead",IF(ISNUMBER(MATCH(G1231,QualityStatuses,0)),1,0),0)</f>
        <v>0</v>
      </c>
      <c r="Q1231" s="40">
        <f>IF(A1231="Lead",IF(G1231="New Lead",0,1),0)</f>
        <v>1</v>
      </c>
      <c r="R1231" s="40">
        <f>IF(A1231="Lead",IF(G1231="Lost",1,0),0)</f>
        <v>1</v>
      </c>
      <c r="S1231" t="n">
        <v>2</v>
      </c>
      <c r="T1231" t="n">
        <v>1</v>
      </c>
      <c r="U1231" t="n">
        <v>0</v>
      </c>
      <c r="V1231" t="n">
        <v>0</v>
      </c>
      <c r="W1231" t="n">
        <v>0</v>
      </c>
      <c r="X1231" t="n">
        <v>0</v>
      </c>
      <c r="Y1231">
        <f>IF(AND(A1231="Lead",COUNTIF(MetaCamps,C1231)&gt;0),1,0)</f>
        <v>1</v>
      </c>
      <c r="Z1231">
        <f>IF(Y1231=1,P1231,0)</f>
        <v>0</v>
      </c>
    </row>
    <row r="1232">
      <c r="A1232" t="inlineStr">
        <is>
          <t>Lead</t>
        </is>
      </c>
      <c r="B1232" s="39" t="str">
        <f>IFERROR(INDEX(CampTypes,MATCH(C1232,CampList,0)),"Unattributed")</f>
        <v>New</v>
      </c>
      <c r="C1232" t="inlineStr">
        <is>
          <t>EBG - In House | ABO | Natuf | Leads | Unit Franchise | India | Oct26 | V1</t>
        </is>
      </c>
      <c r="D1232" t="inlineStr">
        <is>
          <t>Natuf | Investors | Tier1 + Growth Cities | Oct26 | V1</t>
        </is>
      </c>
      <c r="E1232" t="inlineStr">
        <is>
          <t>Natuf | Reel | Brand Ambassador | Heard Of Owning A Cafe | V1</t>
        </is>
      </c>
      <c r="F1232" t="inlineStr">
        <is>
          <t>In House Natuf</t>
        </is>
      </c>
      <c r="G1232" t="inlineStr">
        <is>
          <t>Attempt 1</t>
        </is>
      </c>
      <c r="H1232" s="39" t="str">
        <f>IF(ISNUMBER(MATCH(G1232,QualityStatuses,0)),"Quality Lead","Non-Quality Lead")</f>
        <v>Non-Quality Lead</v>
      </c>
      <c r="I1232" t="inlineStr">
        <is>
          <t>2026-10</t>
        </is>
      </c>
      <c r="J1232" t="inlineStr">
        <is>
          <t>Wk of 2026-10-19</t>
        </is>
      </c>
      <c r="K1232" t="inlineStr">
        <is>
          <t>Tejaswini Tarigopula</t>
        </is>
      </c>
      <c r="L1232" t="inlineStr">
        <is>
          <t>Facebook</t>
        </is>
      </c>
      <c r="M1232" t="inlineStr">
        <is>
          <t>Direct (campaign tagged in CRM)</t>
        </is>
      </c>
      <c r="N1232" t="inlineStr">
        <is>
          <t>6ad8bab77f786d5df4069778</t>
        </is>
      </c>
      <c r="O1232" t="n">
        <v>1</v>
      </c>
      <c r="P1232" s="40">
        <f>IF(A1232="Lead",IF(ISNUMBER(MATCH(G1232,QualityStatuses,0)),1,0),0)</f>
        <v>0</v>
      </c>
      <c r="Q1232" s="40">
        <f>IF(A1232="Lead",IF(G1232="New Lead",0,1),0)</f>
        <v>1</v>
      </c>
      <c r="R1232" s="40">
        <f>IF(A1232="Lead",IF(G1232="Lost",1,0),0)</f>
        <v>0</v>
      </c>
      <c r="S1232" t="n">
        <v>1</v>
      </c>
      <c r="T1232" t="n">
        <v>1</v>
      </c>
      <c r="U1232" t="n">
        <v>0</v>
      </c>
      <c r="V1232" t="n">
        <v>0</v>
      </c>
      <c r="W1232" t="n">
        <v>0</v>
      </c>
      <c r="X1232" t="n">
        <v>0</v>
      </c>
      <c r="Y1232">
        <f>IF(AND(A1232="Lead",COUNTIF(MetaCamps,C1232)&gt;0),1,0)</f>
        <v>0</v>
      </c>
      <c r="Z1232">
        <f>IF(Y1232=1,P1232,0)</f>
        <v>0</v>
      </c>
    </row>
    <row r="1233">
      <c r="A1233" t="inlineStr">
        <is>
          <t>Lead</t>
        </is>
      </c>
      <c r="B1233" s="39" t="str">
        <f>IFERROR(INDEX(CampTypes,MATCH(C1233,CampList,0)),"Unattributed")</f>
        <v>New</v>
      </c>
      <c r="C1233" t="inlineStr">
        <is>
          <t>EBG - In House | ABO | Natuf | Leads | Master Franchise | India | Oct26 | V1</t>
        </is>
      </c>
      <c r="D1233" t="inlineStr">
        <is>
          <t>Natuf | LAL 1% | India | Jul26 | V1</t>
        </is>
      </c>
      <c r="E1233" t="inlineStr">
        <is>
          <t>Natuf | Static | Become A Levantine Food | V1</t>
        </is>
      </c>
      <c r="F1233" t="inlineStr">
        <is>
          <t>Natuf_MF</t>
        </is>
      </c>
      <c r="G1233" t="inlineStr">
        <is>
          <t>Connected</t>
        </is>
      </c>
      <c r="H1233" s="39" t="str">
        <f>IF(ISNUMBER(MATCH(G1233,QualityStatuses,0)),"Quality Lead","Non-Quality Lead")</f>
        <v>Non-Quality Lead</v>
      </c>
      <c r="I1233" t="inlineStr">
        <is>
          <t>2026-10</t>
        </is>
      </c>
      <c r="J1233" t="inlineStr">
        <is>
          <t>Wk of 2026-10-19</t>
        </is>
      </c>
      <c r="K1233" t="inlineStr">
        <is>
          <t>Tejaswini Tarigopula</t>
        </is>
      </c>
      <c r="L1233" t="inlineStr">
        <is>
          <t>Facebook</t>
        </is>
      </c>
      <c r="M1233" t="inlineStr">
        <is>
          <t>Direct (campaign tagged in CRM)</t>
        </is>
      </c>
      <c r="N1233" t="inlineStr">
        <is>
          <t>6ad8b97e2e3ec2de497dee9b</t>
        </is>
      </c>
      <c r="O1233" t="n">
        <v>1</v>
      </c>
      <c r="P1233" s="40">
        <f>IF(A1233="Lead",IF(ISNUMBER(MATCH(G1233,QualityStatuses,0)),1,0),0)</f>
        <v>0</v>
      </c>
      <c r="Q1233" s="40">
        <f>IF(A1233="Lead",IF(G1233="New Lead",0,1),0)</f>
        <v>1</v>
      </c>
      <c r="R1233" s="40">
        <f>IF(A1233="Lead",IF(G1233="Lost",1,0),0)</f>
        <v>0</v>
      </c>
      <c r="S1233" t="n">
        <v>2</v>
      </c>
      <c r="T1233" t="n">
        <v>1</v>
      </c>
      <c r="U1233" t="n">
        <v>0</v>
      </c>
      <c r="V1233" t="n">
        <v>0</v>
      </c>
      <c r="W1233" t="n">
        <v>0</v>
      </c>
      <c r="X1233" t="n">
        <v>0</v>
      </c>
      <c r="Y1233">
        <f>IF(AND(A1233="Lead",COUNTIF(MetaCamps,C1233)&gt;0),1,0)</f>
        <v>0</v>
      </c>
      <c r="Z1233">
        <f>IF(Y1233=1,P1233,0)</f>
        <v>0</v>
      </c>
    </row>
    <row r="1234">
      <c r="A1234" t="inlineStr">
        <is>
          <t>Lead</t>
        </is>
      </c>
      <c r="B1234" s="39" t="str">
        <f>IFERROR(INDEX(CampTypes,MATCH(C1234,CampList,0)),"Unattributed")</f>
        <v>New</v>
      </c>
      <c r="C1234" t="inlineStr">
        <is>
          <t>EBG - In House | ABO | Natuf | Leads | Unit Franchise | India | Oct26 | V1</t>
        </is>
      </c>
      <c r="D1234" t="inlineStr">
        <is>
          <t>Natuf | Business Owners | Tier1 + Growth Cities | Oct26 | V1</t>
        </is>
      </c>
      <c r="E1234" t="inlineStr">
        <is>
          <t>Natuf | Reel | Brand Ambassador | Heard Of Owning A Cafe | V1</t>
        </is>
      </c>
      <c r="F1234" t="inlineStr">
        <is>
          <t>In House Natuf</t>
        </is>
      </c>
      <c r="G1234" t="inlineStr">
        <is>
          <t>Lost</t>
        </is>
      </c>
      <c r="H1234" s="39" t="str">
        <f>IF(ISNUMBER(MATCH(G1234,QualityStatuses,0)),"Quality Lead","Non-Quality Lead")</f>
        <v>Non-Quality Lead</v>
      </c>
      <c r="I1234" t="inlineStr">
        <is>
          <t>2026-10</t>
        </is>
      </c>
      <c r="J1234" t="inlineStr">
        <is>
          <t>Wk of 2026-10-19</t>
        </is>
      </c>
      <c r="K1234" t="inlineStr">
        <is>
          <t>Tejaswini Tarigopula</t>
        </is>
      </c>
      <c r="L1234" t="inlineStr">
        <is>
          <t>Facebook</t>
        </is>
      </c>
      <c r="M1234" t="inlineStr">
        <is>
          <t>Direct (campaign tagged in CRM)</t>
        </is>
      </c>
      <c r="N1234" t="inlineStr">
        <is>
          <t>6ad8b6df4a3091d84ca37848</t>
        </is>
      </c>
      <c r="O1234" t="n">
        <v>1</v>
      </c>
      <c r="P1234" s="40">
        <f>IF(A1234="Lead",IF(ISNUMBER(MATCH(G1234,QualityStatuses,0)),1,0),0)</f>
        <v>0</v>
      </c>
      <c r="Q1234" s="40">
        <f>IF(A1234="Lead",IF(G1234="New Lead",0,1),0)</f>
        <v>1</v>
      </c>
      <c r="R1234" s="40">
        <f>IF(A1234="Lead",IF(G1234="Lost",1,0),0)</f>
        <v>1</v>
      </c>
      <c r="S1234" t="n">
        <v>2</v>
      </c>
      <c r="T1234" t="n">
        <v>3</v>
      </c>
      <c r="U1234" t="n">
        <v>0</v>
      </c>
      <c r="V1234" t="n">
        <v>0</v>
      </c>
      <c r="W1234" t="n">
        <v>0</v>
      </c>
      <c r="X1234" t="n">
        <v>0</v>
      </c>
      <c r="Y1234">
        <f>IF(AND(A1234="Lead",COUNTIF(MetaCamps,C1234)&gt;0),1,0)</f>
        <v>0</v>
      </c>
      <c r="Z1234">
        <f>IF(Y1234=1,P1234,0)</f>
        <v>0</v>
      </c>
    </row>
    <row r="1235">
      <c r="A1235" t="inlineStr">
        <is>
          <t>Lead</t>
        </is>
      </c>
      <c r="B1235" s="39" t="str">
        <f>IFERROR(INDEX(CampTypes,MATCH(C1235,CampList,0)),"Unattributed")</f>
        <v>New</v>
      </c>
      <c r="C1235" t="inlineStr">
        <is>
          <t>EBG - In House | ABO | Natuf | Leads | Unit Franchise | India | Oct26 | V1</t>
        </is>
      </c>
      <c r="D1235" t="inlineStr">
        <is>
          <t>Natuf | Business Owners | Tier1 + Growth Cities | Oct26 | V1</t>
        </is>
      </c>
      <c r="E1235" t="inlineStr">
        <is>
          <t>Natuf | Reel | Brand Ambassador | Heard Of Owning A Cafe | V1</t>
        </is>
      </c>
      <c r="F1235" t="inlineStr">
        <is>
          <t>In House Natuf</t>
        </is>
      </c>
      <c r="G1235" t="inlineStr">
        <is>
          <t>Lost</t>
        </is>
      </c>
      <c r="H1235" s="39" t="str">
        <f>IF(ISNUMBER(MATCH(G1235,QualityStatuses,0)),"Quality Lead","Non-Quality Lead")</f>
        <v>Non-Quality Lead</v>
      </c>
      <c r="I1235" t="inlineStr">
        <is>
          <t>2026-10</t>
        </is>
      </c>
      <c r="J1235" t="inlineStr">
        <is>
          <t>Wk of 2026-10-19</t>
        </is>
      </c>
      <c r="K1235" t="inlineStr">
        <is>
          <t>Tejaswini Tarigopula</t>
        </is>
      </c>
      <c r="L1235" t="inlineStr">
        <is>
          <t>Facebook</t>
        </is>
      </c>
      <c r="M1235" t="inlineStr">
        <is>
          <t>Direct (campaign tagged in CRM)</t>
        </is>
      </c>
      <c r="N1235" t="inlineStr">
        <is>
          <t>6ad8b5884a3091d84ca37632</t>
        </is>
      </c>
      <c r="O1235" t="n">
        <v>1</v>
      </c>
      <c r="P1235" s="40">
        <f>IF(A1235="Lead",IF(ISNUMBER(MATCH(G1235,QualityStatuses,0)),1,0),0)</f>
        <v>0</v>
      </c>
      <c r="Q1235" s="40">
        <f>IF(A1235="Lead",IF(G1235="New Lead",0,1),0)</f>
        <v>1</v>
      </c>
      <c r="R1235" s="40">
        <f>IF(A1235="Lead",IF(G1235="Lost",1,0),0)</f>
        <v>1</v>
      </c>
      <c r="S1235" t="n">
        <v>1</v>
      </c>
      <c r="T1235" t="n">
        <v>1</v>
      </c>
      <c r="U1235" t="n">
        <v>0</v>
      </c>
      <c r="V1235" t="n">
        <v>0</v>
      </c>
      <c r="W1235" t="n">
        <v>0</v>
      </c>
      <c r="X1235" t="n">
        <v>0</v>
      </c>
      <c r="Y1235">
        <f>IF(AND(A1235="Lead",COUNTIF(MetaCamps,C1235)&gt;0),1,0)</f>
        <v>0</v>
      </c>
      <c r="Z1235">
        <f>IF(Y1235=1,P1235,0)</f>
        <v>0</v>
      </c>
    </row>
    <row r="1236">
      <c r="A1236" t="inlineStr">
        <is>
          <t>Lead</t>
        </is>
      </c>
      <c r="B1236" s="39" t="str">
        <f>IFERROR(INDEX(CampTypes,MATCH(C1236,CampList,0)),"Unattributed")</f>
        <v>Old</v>
      </c>
      <c r="C1236" t="inlineStr">
        <is>
          <t>E_Natuf_Generic_13082026</t>
        </is>
      </c>
      <c r="D1236" t="inlineStr">
        <is>
          <t>E_Natuf_Generic_13082026_Adset1</t>
        </is>
      </c>
      <c r="E1236" t="inlineStr">
        <is>
          <t>E_Natuf_Generic_13082026_Adset1_Ad1</t>
        </is>
      </c>
      <c r="F1236" t="inlineStr">
        <is>
          <t>Natuf</t>
        </is>
      </c>
      <c r="G1236" t="inlineStr">
        <is>
          <t>Attempt 2</t>
        </is>
      </c>
      <c r="H1236" s="39" t="str">
        <f>IF(ISNUMBER(MATCH(G1236,QualityStatuses,0)),"Quality Lead","Non-Quality Lead")</f>
        <v>Non-Quality Lead</v>
      </c>
      <c r="I1236" t="inlineStr">
        <is>
          <t>2026-10</t>
        </is>
      </c>
      <c r="J1236" t="inlineStr">
        <is>
          <t>Wk of 2026-10-19</t>
        </is>
      </c>
      <c r="K1236" t="inlineStr">
        <is>
          <t>Deepak Rai</t>
        </is>
      </c>
      <c r="L1236" t="inlineStr">
        <is>
          <t>Facebook</t>
        </is>
      </c>
      <c r="M1236" t="inlineStr">
        <is>
          <t>Direct (campaign tagged in CRM)</t>
        </is>
      </c>
      <c r="N1236" t="inlineStr">
        <is>
          <t>6ad8b360b5fdfef4df7f6558</t>
        </is>
      </c>
      <c r="O1236" t="n">
        <v>1</v>
      </c>
      <c r="P1236" s="40">
        <f>IF(A1236="Lead",IF(ISNUMBER(MATCH(G1236,QualityStatuses,0)),1,0),0)</f>
        <v>0</v>
      </c>
      <c r="Q1236" s="40">
        <f>IF(A1236="Lead",IF(G1236="New Lead",0,1),0)</f>
        <v>1</v>
      </c>
      <c r="R1236" s="40">
        <f>IF(A1236="Lead",IF(G1236="Lost",1,0),0)</f>
        <v>0</v>
      </c>
      <c r="S1236" t="n">
        <v>1</v>
      </c>
      <c r="T1236" t="n">
        <v>0</v>
      </c>
      <c r="U1236" t="n">
        <v>0</v>
      </c>
      <c r="V1236" t="n">
        <v>0</v>
      </c>
      <c r="W1236" t="n">
        <v>0</v>
      </c>
      <c r="X1236" t="n">
        <v>0</v>
      </c>
      <c r="Y1236">
        <f>IF(AND(A1236="Lead",COUNTIF(MetaCamps,C1236)&gt;0),1,0)</f>
        <v>1</v>
      </c>
      <c r="Z1236">
        <f>IF(Y1236=1,P1236,0)</f>
        <v>0</v>
      </c>
    </row>
    <row r="1237">
      <c r="A1237" t="inlineStr">
        <is>
          <t>Lead</t>
        </is>
      </c>
      <c r="B1237" s="39" t="str">
        <f>IFERROR(INDEX(CampTypes,MATCH(C1237,CampList,0)),"Unattributed")</f>
        <v>Old</v>
      </c>
      <c r="C1237" t="inlineStr">
        <is>
          <t>natuf_Kiosk_14072026_Hindi</t>
        </is>
      </c>
      <c r="D1237" t="inlineStr">
        <is>
          <t>natuf_Kiosk_09102026</t>
        </is>
      </c>
      <c r="E1237" t="inlineStr">
        <is>
          <t>natuf_Kiosk_14072026_ad set_ad1</t>
        </is>
      </c>
      <c r="F1237" t="inlineStr">
        <is>
          <t>Natuf</t>
        </is>
      </c>
      <c r="G1237" t="inlineStr">
        <is>
          <t>Attempt 1</t>
        </is>
      </c>
      <c r="H1237" s="39" t="str">
        <f>IF(ISNUMBER(MATCH(G1237,QualityStatuses,0)),"Quality Lead","Non-Quality Lead")</f>
        <v>Non-Quality Lead</v>
      </c>
      <c r="I1237" t="inlineStr">
        <is>
          <t>2026-10</t>
        </is>
      </c>
      <c r="J1237" t="inlineStr">
        <is>
          <t>Wk of 2026-10-19</t>
        </is>
      </c>
      <c r="K1237" t="inlineStr">
        <is>
          <t>Omkar Navge</t>
        </is>
      </c>
      <c r="L1237" t="inlineStr">
        <is>
          <t>Facebook</t>
        </is>
      </c>
      <c r="M1237" t="inlineStr">
        <is>
          <t>Direct (campaign tagged in CRM)</t>
        </is>
      </c>
      <c r="N1237" t="inlineStr">
        <is>
          <t>6ad8b3344b06eee5103f5f29</t>
        </is>
      </c>
      <c r="O1237" t="n">
        <v>1</v>
      </c>
      <c r="P1237" s="40">
        <f>IF(A1237="Lead",IF(ISNUMBER(MATCH(G1237,QualityStatuses,0)),1,0),0)</f>
        <v>0</v>
      </c>
      <c r="Q1237" s="40">
        <f>IF(A1237="Lead",IF(G1237="New Lead",0,1),0)</f>
        <v>1</v>
      </c>
      <c r="R1237" s="40">
        <f>IF(A1237="Lead",IF(G1237="Lost",1,0),0)</f>
        <v>0</v>
      </c>
      <c r="S1237" t="n">
        <v>2</v>
      </c>
      <c r="T1237" t="n">
        <v>0</v>
      </c>
      <c r="U1237" t="n">
        <v>0</v>
      </c>
      <c r="V1237" t="n">
        <v>0</v>
      </c>
      <c r="W1237" t="n">
        <v>0</v>
      </c>
      <c r="X1237" t="n">
        <v>0</v>
      </c>
      <c r="Y1237">
        <f>IF(AND(A1237="Lead",COUNTIF(MetaCamps,C1237)&gt;0),1,0)</f>
        <v>1</v>
      </c>
      <c r="Z1237">
        <f>IF(Y1237=1,P1237,0)</f>
        <v>0</v>
      </c>
    </row>
    <row r="1238">
      <c r="A1238" t="inlineStr">
        <is>
          <t>Lead</t>
        </is>
      </c>
      <c r="B1238" s="39" t="str">
        <f>IFERROR(INDEX(CampTypes,MATCH(C1238,CampList,0)),"Unattributed")</f>
        <v>Old</v>
      </c>
      <c r="C1238" t="inlineStr">
        <is>
          <t>natuf_Kiosk_14072026_Hindi</t>
        </is>
      </c>
      <c r="D1238" t="inlineStr">
        <is>
          <t>natuf_Kiosk_09102026</t>
        </is>
      </c>
      <c r="E1238" t="inlineStr">
        <is>
          <t>natuf_Kiosk_14072026_ad set_ad1</t>
        </is>
      </c>
      <c r="F1238" t="inlineStr">
        <is>
          <t>Natuf</t>
        </is>
      </c>
      <c r="G1238" t="inlineStr">
        <is>
          <t>Meeting Conducted</t>
        </is>
      </c>
      <c r="H1238" s="39" t="str">
        <f>IF(ISNUMBER(MATCH(G1238,QualityStatuses,0)),"Quality Lead","Non-Quality Lead")</f>
        <v>Quality Lead</v>
      </c>
      <c r="I1238" t="inlineStr">
        <is>
          <t>2026-10</t>
        </is>
      </c>
      <c r="J1238" t="inlineStr">
        <is>
          <t>Wk of 2026-10-19</t>
        </is>
      </c>
      <c r="K1238" t="inlineStr">
        <is>
          <t>Tejaswini Tarigopula</t>
        </is>
      </c>
      <c r="L1238" t="inlineStr">
        <is>
          <t>Facebook</t>
        </is>
      </c>
      <c r="M1238" t="inlineStr">
        <is>
          <t>Direct (campaign tagged in CRM)</t>
        </is>
      </c>
      <c r="N1238" t="inlineStr">
        <is>
          <t>6ad8abb543829650ac41a8b8</t>
        </is>
      </c>
      <c r="O1238" t="n">
        <v>1</v>
      </c>
      <c r="P1238" s="40">
        <f>IF(A1238="Lead",IF(ISNUMBER(MATCH(G1238,QualityStatuses,0)),1,0),0)</f>
        <v>1</v>
      </c>
      <c r="Q1238" s="40">
        <f>IF(A1238="Lead",IF(G1238="New Lead",0,1),0)</f>
        <v>1</v>
      </c>
      <c r="R1238" s="40">
        <f>IF(A1238="Lead",IF(G1238="Lost",1,0),0)</f>
        <v>0</v>
      </c>
      <c r="S1238" t="n">
        <v>3</v>
      </c>
      <c r="T1238" t="n">
        <v>2</v>
      </c>
      <c r="U1238" t="n">
        <v>0</v>
      </c>
      <c r="V1238" t="n">
        <v>0</v>
      </c>
      <c r="W1238" t="n">
        <v>0</v>
      </c>
      <c r="X1238" t="n">
        <v>0</v>
      </c>
      <c r="Y1238">
        <f>IF(AND(A1238="Lead",COUNTIF(MetaCamps,C1238)&gt;0),1,0)</f>
        <v>1</v>
      </c>
      <c r="Z1238">
        <f>IF(Y1238=1,P1238,0)</f>
        <v>1</v>
      </c>
    </row>
    <row r="1239">
      <c r="A1239" t="inlineStr">
        <is>
          <t>Lead</t>
        </is>
      </c>
      <c r="B1239" s="39" t="str">
        <f>IFERROR(INDEX(CampTypes,MATCH(C1239,CampList,0)),"Unattributed")</f>
        <v>New</v>
      </c>
      <c r="C1239" t="inlineStr">
        <is>
          <t>EBG - In House | ABO | Natuf | Leads | Unit Franchise | India | Oct26 | V1</t>
        </is>
      </c>
      <c r="D1239" t="inlineStr">
        <is>
          <t>Natuf | Broad | Tier1 + Growth Cities | Oct26 | V1</t>
        </is>
      </c>
      <c r="E1239" t="inlineStr">
        <is>
          <t>Natuf | Reel | Brand Ambassador | Heard Of Owning A Cafe | V1</t>
        </is>
      </c>
      <c r="F1239" t="inlineStr">
        <is>
          <t>In House Natuf</t>
        </is>
      </c>
      <c r="G1239" t="inlineStr">
        <is>
          <t>Connected</t>
        </is>
      </c>
      <c r="H1239" s="39" t="str">
        <f>IF(ISNUMBER(MATCH(G1239,QualityStatuses,0)),"Quality Lead","Non-Quality Lead")</f>
        <v>Non-Quality Lead</v>
      </c>
      <c r="I1239" t="inlineStr">
        <is>
          <t>2026-10</t>
        </is>
      </c>
      <c r="J1239" t="inlineStr">
        <is>
          <t>Wk of 2026-10-19</t>
        </is>
      </c>
      <c r="K1239" t="inlineStr">
        <is>
          <t>Tejaswini Tarigopula</t>
        </is>
      </c>
      <c r="L1239" t="inlineStr">
        <is>
          <t>Facebook</t>
        </is>
      </c>
      <c r="M1239" t="inlineStr">
        <is>
          <t>Direct (campaign tagged in CRM)</t>
        </is>
      </c>
      <c r="N1239" t="inlineStr">
        <is>
          <t>6ad8ab5967a297bcf98ec401</t>
        </is>
      </c>
      <c r="O1239" t="n">
        <v>1</v>
      </c>
      <c r="P1239" s="40">
        <f>IF(A1239="Lead",IF(ISNUMBER(MATCH(G1239,QualityStatuses,0)),1,0),0)</f>
        <v>0</v>
      </c>
      <c r="Q1239" s="40">
        <f>IF(A1239="Lead",IF(G1239="New Lead",0,1),0)</f>
        <v>1</v>
      </c>
      <c r="R1239" s="40">
        <f>IF(A1239="Lead",IF(G1239="Lost",1,0),0)</f>
        <v>0</v>
      </c>
      <c r="S1239" t="n">
        <v>2</v>
      </c>
      <c r="T1239" t="n">
        <v>2</v>
      </c>
      <c r="U1239" t="n">
        <v>0</v>
      </c>
      <c r="V1239" t="n">
        <v>0</v>
      </c>
      <c r="W1239" t="n">
        <v>0</v>
      </c>
      <c r="X1239" t="n">
        <v>0</v>
      </c>
      <c r="Y1239">
        <f>IF(AND(A1239="Lead",COUNTIF(MetaCamps,C1239)&gt;0),1,0)</f>
        <v>0</v>
      </c>
      <c r="Z1239">
        <f>IF(Y1239=1,P1239,0)</f>
        <v>0</v>
      </c>
    </row>
    <row r="1240">
      <c r="A1240" t="inlineStr">
        <is>
          <t>Lead</t>
        </is>
      </c>
      <c r="B1240" s="39" t="str">
        <f>IFERROR(INDEX(CampTypes,MATCH(C1240,CampList,0)),"Unattributed")</f>
        <v>Old</v>
      </c>
      <c r="C1240" t="inlineStr">
        <is>
          <t>natuf_Kiosk_14072026_Hindi</t>
        </is>
      </c>
      <c r="D1240" t="inlineStr">
        <is>
          <t>natuf_Kiosk_09102026</t>
        </is>
      </c>
      <c r="E1240" t="inlineStr">
        <is>
          <t>natuf_Kiosk_14072026_ad set_ad1</t>
        </is>
      </c>
      <c r="F1240" t="inlineStr">
        <is>
          <t>Natuf</t>
        </is>
      </c>
      <c r="G1240" t="inlineStr">
        <is>
          <t>Qualified</t>
        </is>
      </c>
      <c r="H1240" s="39" t="str">
        <f>IF(ISNUMBER(MATCH(G1240,QualityStatuses,0)),"Quality Lead","Non-Quality Lead")</f>
        <v>Quality Lead</v>
      </c>
      <c r="I1240" t="inlineStr">
        <is>
          <t>2026-10</t>
        </is>
      </c>
      <c r="J1240" t="inlineStr">
        <is>
          <t>Wk of 2026-10-19</t>
        </is>
      </c>
      <c r="K1240" t="inlineStr">
        <is>
          <t>Tejaswini Tarigopula</t>
        </is>
      </c>
      <c r="L1240" t="inlineStr">
        <is>
          <t>Facebook</t>
        </is>
      </c>
      <c r="M1240" t="inlineStr">
        <is>
          <t>Direct (campaign tagged in CRM)</t>
        </is>
      </c>
      <c r="N1240" t="inlineStr">
        <is>
          <t>6ad8a9d3930e3bebca8014e4</t>
        </is>
      </c>
      <c r="O1240" t="n">
        <v>1</v>
      </c>
      <c r="P1240" s="40">
        <f>IF(A1240="Lead",IF(ISNUMBER(MATCH(G1240,QualityStatuses,0)),1,0),0)</f>
        <v>1</v>
      </c>
      <c r="Q1240" s="40">
        <f>IF(A1240="Lead",IF(G1240="New Lead",0,1),0)</f>
        <v>1</v>
      </c>
      <c r="R1240" s="40">
        <f>IF(A1240="Lead",IF(G1240="Lost",1,0),0)</f>
        <v>0</v>
      </c>
      <c r="S1240" t="n">
        <v>3</v>
      </c>
      <c r="T1240" t="n">
        <v>3</v>
      </c>
      <c r="U1240" t="n">
        <v>0</v>
      </c>
      <c r="V1240" t="n">
        <v>0</v>
      </c>
      <c r="W1240" t="n">
        <v>0</v>
      </c>
      <c r="X1240" t="n">
        <v>0</v>
      </c>
      <c r="Y1240">
        <f>IF(AND(A1240="Lead",COUNTIF(MetaCamps,C1240)&gt;0),1,0)</f>
        <v>1</v>
      </c>
      <c r="Z1240">
        <f>IF(Y1240=1,P1240,0)</f>
        <v>1</v>
      </c>
    </row>
    <row r="1241">
      <c r="A1241" t="inlineStr">
        <is>
          <t>Lead</t>
        </is>
      </c>
      <c r="B1241" s="39" t="str">
        <f>IFERROR(INDEX(CampTypes,MATCH(C1241,CampList,0)),"Unattributed")</f>
        <v>New</v>
      </c>
      <c r="C1241" t="inlineStr">
        <is>
          <t>EBG - In House | ABO | Natuf | Leads | Master Franchise | India | Oct26 | V1</t>
        </is>
      </c>
      <c r="D1241" t="inlineStr">
        <is>
          <t>Natuf | Investors | Tier1 + Growth Cities | Oct26 | V1</t>
        </is>
      </c>
      <c r="E1241" t="inlineStr">
        <is>
          <t>Natuf | Static | Lead Your State With | V1</t>
        </is>
      </c>
      <c r="F1241" t="inlineStr">
        <is>
          <t>Natuf_MF</t>
        </is>
      </c>
      <c r="G1241" t="inlineStr">
        <is>
          <t>Lost</t>
        </is>
      </c>
      <c r="H1241" s="39" t="str">
        <f>IF(ISNUMBER(MATCH(G1241,QualityStatuses,0)),"Quality Lead","Non-Quality Lead")</f>
        <v>Non-Quality Lead</v>
      </c>
      <c r="I1241" t="inlineStr">
        <is>
          <t>2026-10</t>
        </is>
      </c>
      <c r="J1241" t="inlineStr">
        <is>
          <t>Wk of 2026-10-19</t>
        </is>
      </c>
      <c r="K1241" t="inlineStr">
        <is>
          <t>Tejaswini Tarigopula</t>
        </is>
      </c>
      <c r="L1241" t="inlineStr">
        <is>
          <t>Facebook</t>
        </is>
      </c>
      <c r="M1241" t="inlineStr">
        <is>
          <t>Direct (campaign tagged in CRM)</t>
        </is>
      </c>
      <c r="N1241" t="inlineStr">
        <is>
          <t>6ad8a89412ca120fc194adbd</t>
        </is>
      </c>
      <c r="O1241" t="n">
        <v>1</v>
      </c>
      <c r="P1241" s="40">
        <f>IF(A1241="Lead",IF(ISNUMBER(MATCH(G1241,QualityStatuses,0)),1,0),0)</f>
        <v>0</v>
      </c>
      <c r="Q1241" s="40">
        <f>IF(A1241="Lead",IF(G1241="New Lead",0,1),0)</f>
        <v>1</v>
      </c>
      <c r="R1241" s="40">
        <f>IF(A1241="Lead",IF(G1241="Lost",1,0),0)</f>
        <v>1</v>
      </c>
      <c r="S1241" t="n">
        <v>0</v>
      </c>
      <c r="T1241" t="n">
        <v>0</v>
      </c>
      <c r="U1241" t="n">
        <v>0</v>
      </c>
      <c r="V1241" t="n">
        <v>0</v>
      </c>
      <c r="W1241" t="n">
        <v>0</v>
      </c>
      <c r="X1241" t="n">
        <v>0</v>
      </c>
      <c r="Y1241">
        <f>IF(AND(A1241="Lead",COUNTIF(MetaCamps,C1241)&gt;0),1,0)</f>
        <v>0</v>
      </c>
      <c r="Z1241">
        <f>IF(Y1241=1,P1241,0)</f>
        <v>0</v>
      </c>
    </row>
    <row r="1242">
      <c r="A1242" t="inlineStr">
        <is>
          <t>Lead</t>
        </is>
      </c>
      <c r="B1242" s="39" t="str">
        <f>IFERROR(INDEX(CampTypes,MATCH(C1242,CampList,0)),"Unattributed")</f>
        <v>Old</v>
      </c>
      <c r="C1242" t="inlineStr">
        <is>
          <t>natuf_Kiosk_14072026_Hindi</t>
        </is>
      </c>
      <c r="D1242" t="inlineStr">
        <is>
          <t>natuf_Kiosk_09102026</t>
        </is>
      </c>
      <c r="E1242" t="inlineStr">
        <is>
          <t>natuf_Kiosk_14072026_ad set_ad1</t>
        </is>
      </c>
      <c r="F1242" t="inlineStr">
        <is>
          <t>Natuf</t>
        </is>
      </c>
      <c r="G1242" t="inlineStr">
        <is>
          <t>Connected</t>
        </is>
      </c>
      <c r="H1242" s="39" t="str">
        <f>IF(ISNUMBER(MATCH(G1242,QualityStatuses,0)),"Quality Lead","Non-Quality Lead")</f>
        <v>Non-Quality Lead</v>
      </c>
      <c r="I1242" t="inlineStr">
        <is>
          <t>2026-10</t>
        </is>
      </c>
      <c r="J1242" t="inlineStr">
        <is>
          <t>Wk of 2026-10-19</t>
        </is>
      </c>
      <c r="K1242" t="inlineStr">
        <is>
          <t>Tejaswini Tarigopula</t>
        </is>
      </c>
      <c r="L1242" t="inlineStr">
        <is>
          <t>Facebook</t>
        </is>
      </c>
      <c r="M1242" t="inlineStr">
        <is>
          <t>Direct (campaign tagged in CRM)</t>
        </is>
      </c>
      <c r="N1242" t="inlineStr">
        <is>
          <t>6ad8a7e99ea7664dacd252f0</t>
        </is>
      </c>
      <c r="O1242" t="n">
        <v>1</v>
      </c>
      <c r="P1242" s="40">
        <f>IF(A1242="Lead",IF(ISNUMBER(MATCH(G1242,QualityStatuses,0)),1,0),0)</f>
        <v>0</v>
      </c>
      <c r="Q1242" s="40">
        <f>IF(A1242="Lead",IF(G1242="New Lead",0,1),0)</f>
        <v>1</v>
      </c>
      <c r="R1242" s="40">
        <f>IF(A1242="Lead",IF(G1242="Lost",1,0),0)</f>
        <v>0</v>
      </c>
      <c r="S1242" t="n">
        <v>4</v>
      </c>
      <c r="T1242" t="n">
        <v>2</v>
      </c>
      <c r="U1242" t="n">
        <v>0</v>
      </c>
      <c r="V1242" t="n">
        <v>0</v>
      </c>
      <c r="W1242" t="n">
        <v>0</v>
      </c>
      <c r="X1242" t="n">
        <v>0</v>
      </c>
      <c r="Y1242">
        <f>IF(AND(A1242="Lead",COUNTIF(MetaCamps,C1242)&gt;0),1,0)</f>
        <v>1</v>
      </c>
      <c r="Z1242">
        <f>IF(Y1242=1,P1242,0)</f>
        <v>0</v>
      </c>
    </row>
    <row r="1243">
      <c r="A1243" t="inlineStr">
        <is>
          <t>Lead</t>
        </is>
      </c>
      <c r="B1243" s="39" t="str">
        <f>IFERROR(INDEX(CampTypes,MATCH(C1243,CampList,0)),"Unattributed")</f>
        <v>New</v>
      </c>
      <c r="C1243" t="inlineStr">
        <is>
          <t>EBG - In House | ABO | Natuf | Leads | Unit Franchise | India | Oct26 | V1</t>
        </is>
      </c>
      <c r="D1243" t="inlineStr">
        <is>
          <t>Natuf | Business Owners | Tier1 + Growth Cities | Oct26 | V1</t>
        </is>
      </c>
      <c r="E1243" t="inlineStr">
        <is>
          <t>Natuf | Reel | Brand Ambassador | Heard Of Owning A Cafe | V1</t>
        </is>
      </c>
      <c r="F1243" t="inlineStr">
        <is>
          <t>In House Natuf</t>
        </is>
      </c>
      <c r="G1243" t="inlineStr">
        <is>
          <t>Attempt 1</t>
        </is>
      </c>
      <c r="H1243" s="39" t="str">
        <f>IF(ISNUMBER(MATCH(G1243,QualityStatuses,0)),"Quality Lead","Non-Quality Lead")</f>
        <v>Non-Quality Lead</v>
      </c>
      <c r="I1243" t="inlineStr">
        <is>
          <t>2026-10</t>
        </is>
      </c>
      <c r="J1243" t="inlineStr">
        <is>
          <t>Wk of 2026-10-19</t>
        </is>
      </c>
      <c r="K1243" t="inlineStr">
        <is>
          <t>Tejaswini Tarigopula</t>
        </is>
      </c>
      <c r="L1243" t="inlineStr">
        <is>
          <t>Facebook</t>
        </is>
      </c>
      <c r="M1243" t="inlineStr">
        <is>
          <t>Direct (campaign tagged in CRM)</t>
        </is>
      </c>
      <c r="N1243" t="inlineStr">
        <is>
          <t>6ad8a734ebf61ce374c81c68</t>
        </is>
      </c>
      <c r="O1243" t="n">
        <v>1</v>
      </c>
      <c r="P1243" s="40">
        <f>IF(A1243="Lead",IF(ISNUMBER(MATCH(G1243,QualityStatuses,0)),1,0),0)</f>
        <v>0</v>
      </c>
      <c r="Q1243" s="40">
        <f>IF(A1243="Lead",IF(G1243="New Lead",0,1),0)</f>
        <v>1</v>
      </c>
      <c r="R1243" s="40">
        <f>IF(A1243="Lead",IF(G1243="Lost",1,0),0)</f>
        <v>0</v>
      </c>
      <c r="S1243" t="n">
        <v>4</v>
      </c>
      <c r="T1243" t="n">
        <v>3</v>
      </c>
      <c r="U1243" t="n">
        <v>0</v>
      </c>
      <c r="V1243" t="n">
        <v>0</v>
      </c>
      <c r="W1243" t="n">
        <v>0</v>
      </c>
      <c r="X1243" t="n">
        <v>0</v>
      </c>
      <c r="Y1243">
        <f>IF(AND(A1243="Lead",COUNTIF(MetaCamps,C1243)&gt;0),1,0)</f>
        <v>0</v>
      </c>
      <c r="Z1243">
        <f>IF(Y1243=1,P1243,0)</f>
        <v>0</v>
      </c>
    </row>
    <row r="1244">
      <c r="A1244" t="inlineStr">
        <is>
          <t>Lead</t>
        </is>
      </c>
      <c r="B1244" s="39" t="str">
        <f>IFERROR(INDEX(CampTypes,MATCH(C1244,CampList,0)),"Unattributed")</f>
        <v>New</v>
      </c>
      <c r="C1244" t="inlineStr">
        <is>
          <t>EBG - In House | ABO | Natuf | Leads | Unit Franchise | India | Oct26 | V1</t>
        </is>
      </c>
      <c r="D1244" t="inlineStr">
        <is>
          <t>Natuf | Broad | Tier1 + Growth Cities | Oct26 | V1</t>
        </is>
      </c>
      <c r="E1244" t="inlineStr">
        <is>
          <t>Natuf | Reel | Brand Ambassador | Heard Of Owning A Cafe | V1</t>
        </is>
      </c>
      <c r="F1244" t="inlineStr">
        <is>
          <t>In House Natuf</t>
        </is>
      </c>
      <c r="G1244" t="inlineStr">
        <is>
          <t>Attempt 2</t>
        </is>
      </c>
      <c r="H1244" s="39" t="str">
        <f>IF(ISNUMBER(MATCH(G1244,QualityStatuses,0)),"Quality Lead","Non-Quality Lead")</f>
        <v>Non-Quality Lead</v>
      </c>
      <c r="I1244" t="inlineStr">
        <is>
          <t>2026-10</t>
        </is>
      </c>
      <c r="J1244" t="inlineStr">
        <is>
          <t>Wk of 2026-10-19</t>
        </is>
      </c>
      <c r="K1244" t="inlineStr">
        <is>
          <t>Tejaswini Tarigopula</t>
        </is>
      </c>
      <c r="L1244" t="inlineStr">
        <is>
          <t>Facebook</t>
        </is>
      </c>
      <c r="M1244" t="inlineStr">
        <is>
          <t>Direct (campaign tagged in CRM)</t>
        </is>
      </c>
      <c r="N1244" t="inlineStr">
        <is>
          <t>6ad8a2b76e2eb3d452dfe33b</t>
        </is>
      </c>
      <c r="O1244" t="n">
        <v>1</v>
      </c>
      <c r="P1244" s="40">
        <f>IF(A1244="Lead",IF(ISNUMBER(MATCH(G1244,QualityStatuses,0)),1,0),0)</f>
        <v>0</v>
      </c>
      <c r="Q1244" s="40">
        <f>IF(A1244="Lead",IF(G1244="New Lead",0,1),0)</f>
        <v>1</v>
      </c>
      <c r="R1244" s="40">
        <f>IF(A1244="Lead",IF(G1244="Lost",1,0),0)</f>
        <v>0</v>
      </c>
      <c r="S1244" t="n">
        <v>1</v>
      </c>
      <c r="T1244" t="n">
        <v>0</v>
      </c>
      <c r="U1244" t="n">
        <v>0</v>
      </c>
      <c r="V1244" t="n">
        <v>0</v>
      </c>
      <c r="W1244" t="n">
        <v>0</v>
      </c>
      <c r="X1244" t="n">
        <v>0</v>
      </c>
      <c r="Y1244">
        <f>IF(AND(A1244="Lead",COUNTIF(MetaCamps,C1244)&gt;0),1,0)</f>
        <v>0</v>
      </c>
      <c r="Z1244">
        <f>IF(Y1244=1,P1244,0)</f>
        <v>0</v>
      </c>
    </row>
    <row r="1245">
      <c r="A1245" t="inlineStr">
        <is>
          <t>Lead</t>
        </is>
      </c>
      <c r="B1245" s="39" t="str">
        <f>IFERROR(INDEX(CampTypes,MATCH(C1245,CampList,0)),"Unattributed")</f>
        <v>New</v>
      </c>
      <c r="C1245" t="inlineStr">
        <is>
          <t>EBG - In House | ABO | Natuf | Leads | Unit Franchise | India | Oct26 | V1</t>
        </is>
      </c>
      <c r="D1245" t="inlineStr">
        <is>
          <t>Natuf | Investors | Tier1 + Growth Cities | Oct26 | V1</t>
        </is>
      </c>
      <c r="E1245" t="inlineStr">
        <is>
          <t>Natuf | Reel | Brand Ambassador | Heard Of Owning A Cafe | V1</t>
        </is>
      </c>
      <c r="F1245" t="inlineStr">
        <is>
          <t>In House Natuf</t>
        </is>
      </c>
      <c r="G1245" t="inlineStr">
        <is>
          <t>Attempt 2</t>
        </is>
      </c>
      <c r="H1245" s="39" t="str">
        <f>IF(ISNUMBER(MATCH(G1245,QualityStatuses,0)),"Quality Lead","Non-Quality Lead")</f>
        <v>Non-Quality Lead</v>
      </c>
      <c r="I1245" t="inlineStr">
        <is>
          <t>2026-10</t>
        </is>
      </c>
      <c r="J1245" t="inlineStr">
        <is>
          <t>Wk of 2026-10-19</t>
        </is>
      </c>
      <c r="K1245" t="inlineStr">
        <is>
          <t>Tejaswini Tarigopula</t>
        </is>
      </c>
      <c r="L1245" t="inlineStr">
        <is>
          <t>Facebook</t>
        </is>
      </c>
      <c r="M1245" t="inlineStr">
        <is>
          <t>Direct (campaign tagged in CRM)</t>
        </is>
      </c>
      <c r="N1245" t="inlineStr">
        <is>
          <t>6ad8a2534a7d3cb68c7e6194</t>
        </is>
      </c>
      <c r="O1245" t="n">
        <v>1</v>
      </c>
      <c r="P1245" s="40">
        <f>IF(A1245="Lead",IF(ISNUMBER(MATCH(G1245,QualityStatuses,0)),1,0),0)</f>
        <v>0</v>
      </c>
      <c r="Q1245" s="40">
        <f>IF(A1245="Lead",IF(G1245="New Lead",0,1),0)</f>
        <v>1</v>
      </c>
      <c r="R1245" s="40">
        <f>IF(A1245="Lead",IF(G1245="Lost",1,0),0)</f>
        <v>0</v>
      </c>
      <c r="S1245" t="n">
        <v>3</v>
      </c>
      <c r="T1245" t="n">
        <v>1</v>
      </c>
      <c r="U1245" t="n">
        <v>0</v>
      </c>
      <c r="V1245" t="n">
        <v>0</v>
      </c>
      <c r="W1245" t="n">
        <v>0</v>
      </c>
      <c r="X1245" t="n">
        <v>0</v>
      </c>
      <c r="Y1245">
        <f>IF(AND(A1245="Lead",COUNTIF(MetaCamps,C1245)&gt;0),1,0)</f>
        <v>0</v>
      </c>
      <c r="Z1245">
        <f>IF(Y1245=1,P1245,0)</f>
        <v>0</v>
      </c>
    </row>
    <row r="1246">
      <c r="A1246" t="inlineStr">
        <is>
          <t>Lead</t>
        </is>
      </c>
      <c r="B1246" s="39" t="str">
        <f>IFERROR(INDEX(CampTypes,MATCH(C1246,CampList,0)),"Unattributed")</f>
        <v>New</v>
      </c>
      <c r="C1246" t="inlineStr">
        <is>
          <t>EBG - In House | ABO | Natuf | Leads | Unit Franchise | India | Oct26 | V1</t>
        </is>
      </c>
      <c r="D1246" t="inlineStr">
        <is>
          <t>Natuf | Investors | Tier1 + Growth Cities | Oct26 | V1</t>
        </is>
      </c>
      <c r="E1246" t="inlineStr">
        <is>
          <t>Natuf | Reel | Brand Ambassador | Heard Of Owning A Cafe | V1</t>
        </is>
      </c>
      <c r="F1246" t="inlineStr">
        <is>
          <t>In House Natuf</t>
        </is>
      </c>
      <c r="G1246" t="inlineStr">
        <is>
          <t>Details Shared</t>
        </is>
      </c>
      <c r="H1246" s="39" t="str">
        <f>IF(ISNUMBER(MATCH(G1246,QualityStatuses,0)),"Quality Lead","Non-Quality Lead")</f>
        <v>Quality Lead</v>
      </c>
      <c r="I1246" t="inlineStr">
        <is>
          <t>2026-10</t>
        </is>
      </c>
      <c r="J1246" t="inlineStr">
        <is>
          <t>Wk of 2026-10-19</t>
        </is>
      </c>
      <c r="K1246" t="inlineStr">
        <is>
          <t>Tejaswini Tarigopula</t>
        </is>
      </c>
      <c r="L1246" t="inlineStr">
        <is>
          <t>Facebook</t>
        </is>
      </c>
      <c r="M1246" t="inlineStr">
        <is>
          <t>Direct (campaign tagged in CRM)</t>
        </is>
      </c>
      <c r="N1246" t="inlineStr">
        <is>
          <t>6ad8a23270c7f8783df0b9ee</t>
        </is>
      </c>
      <c r="O1246" t="n">
        <v>1</v>
      </c>
      <c r="P1246" s="40">
        <f>IF(A1246="Lead",IF(ISNUMBER(MATCH(G1246,QualityStatuses,0)),1,0),0)</f>
        <v>1</v>
      </c>
      <c r="Q1246" s="40">
        <f>IF(A1246="Lead",IF(G1246="New Lead",0,1),0)</f>
        <v>1</v>
      </c>
      <c r="R1246" s="40">
        <f>IF(A1246="Lead",IF(G1246="Lost",1,0),0)</f>
        <v>0</v>
      </c>
      <c r="S1246" t="n">
        <v>2</v>
      </c>
      <c r="T1246" t="n">
        <v>2</v>
      </c>
      <c r="U1246" t="n">
        <v>0</v>
      </c>
      <c r="V1246" t="n">
        <v>0</v>
      </c>
      <c r="W1246" t="n">
        <v>0</v>
      </c>
      <c r="X1246" t="n">
        <v>0</v>
      </c>
      <c r="Y1246">
        <f>IF(AND(A1246="Lead",COUNTIF(MetaCamps,C1246)&gt;0),1,0)</f>
        <v>0</v>
      </c>
      <c r="Z1246">
        <f>IF(Y1246=1,P1246,0)</f>
        <v>0</v>
      </c>
    </row>
    <row r="1247">
      <c r="A1247" t="inlineStr">
        <is>
          <t>Lead</t>
        </is>
      </c>
      <c r="B1247" s="39" t="str">
        <f>IFERROR(INDEX(CampTypes,MATCH(C1247,CampList,0)),"Unattributed")</f>
        <v>Old</v>
      </c>
      <c r="C1247" t="inlineStr">
        <is>
          <t>natuf_Kiosk_14072026_Hindi</t>
        </is>
      </c>
      <c r="D1247" t="inlineStr">
        <is>
          <t>natuf_Kiosk_09102026</t>
        </is>
      </c>
      <c r="E1247" t="inlineStr">
        <is>
          <t>natuf_Kiosk_14072026_ad set_ad1</t>
        </is>
      </c>
      <c r="F1247" t="inlineStr">
        <is>
          <t>Natuf</t>
        </is>
      </c>
      <c r="G1247" t="inlineStr">
        <is>
          <t>Details Shared</t>
        </is>
      </c>
      <c r="H1247" s="39" t="str">
        <f>IF(ISNUMBER(MATCH(G1247,QualityStatuses,0)),"Quality Lead","Non-Quality Lead")</f>
        <v>Quality Lead</v>
      </c>
      <c r="I1247" t="inlineStr">
        <is>
          <t>2026-10</t>
        </is>
      </c>
      <c r="J1247" t="inlineStr">
        <is>
          <t>Wk of 2026-10-19</t>
        </is>
      </c>
      <c r="K1247" t="inlineStr">
        <is>
          <t>Tejaswini Tarigopula</t>
        </is>
      </c>
      <c r="L1247" t="inlineStr">
        <is>
          <t>Facebook</t>
        </is>
      </c>
      <c r="M1247" t="inlineStr">
        <is>
          <t>Direct (campaign tagged in CRM)</t>
        </is>
      </c>
      <c r="N1247" t="inlineStr">
        <is>
          <t>6ad89b549974f696e009a2a8</t>
        </is>
      </c>
      <c r="O1247" t="n">
        <v>1</v>
      </c>
      <c r="P1247" s="40">
        <f>IF(A1247="Lead",IF(ISNUMBER(MATCH(G1247,QualityStatuses,0)),1,0),0)</f>
        <v>1</v>
      </c>
      <c r="Q1247" s="40">
        <f>IF(A1247="Lead",IF(G1247="New Lead",0,1),0)</f>
        <v>1</v>
      </c>
      <c r="R1247" s="40">
        <f>IF(A1247="Lead",IF(G1247="Lost",1,0),0)</f>
        <v>0</v>
      </c>
      <c r="S1247" t="n">
        <v>2</v>
      </c>
      <c r="T1247" t="n">
        <v>2</v>
      </c>
      <c r="U1247" t="n">
        <v>0</v>
      </c>
      <c r="V1247" t="n">
        <v>0</v>
      </c>
      <c r="W1247" t="n">
        <v>0</v>
      </c>
      <c r="X1247" t="n">
        <v>0</v>
      </c>
      <c r="Y1247">
        <f>IF(AND(A1247="Lead",COUNTIF(MetaCamps,C1247)&gt;0),1,0)</f>
        <v>1</v>
      </c>
      <c r="Z1247">
        <f>IF(Y1247=1,P1247,0)</f>
        <v>1</v>
      </c>
    </row>
    <row r="1248">
      <c r="A1248" t="inlineStr">
        <is>
          <t>Lead</t>
        </is>
      </c>
      <c r="B1248" s="39" t="str">
        <f>IFERROR(INDEX(CampTypes,MATCH(C1248,CampList,0)),"Unattributed")</f>
        <v>Old</v>
      </c>
      <c r="C1248" t="inlineStr">
        <is>
          <t>E_Karan_Natuf_All_07072026</t>
        </is>
      </c>
      <c r="D1248" t="inlineStr">
        <is>
          <t>E_Karan_Natuf_Sign_07072026_Adset3</t>
        </is>
      </c>
      <c r="E1248" t="inlineStr">
        <is>
          <t>E_Karan_Natuf_Sign_07072026_Adset2_Ad1</t>
        </is>
      </c>
      <c r="F1248" t="inlineStr">
        <is>
          <t>Natuf</t>
        </is>
      </c>
      <c r="G1248" t="inlineStr">
        <is>
          <t>Attempt 1</t>
        </is>
      </c>
      <c r="H1248" s="39" t="str">
        <f>IF(ISNUMBER(MATCH(G1248,QualityStatuses,0)),"Quality Lead","Non-Quality Lead")</f>
        <v>Non-Quality Lead</v>
      </c>
      <c r="I1248" t="inlineStr">
        <is>
          <t>2026-10</t>
        </is>
      </c>
      <c r="J1248" t="inlineStr">
        <is>
          <t>Wk of 2026-10-19</t>
        </is>
      </c>
      <c r="K1248" t="inlineStr">
        <is>
          <t>Omkar Navge</t>
        </is>
      </c>
      <c r="L1248" t="inlineStr">
        <is>
          <t>Facebook</t>
        </is>
      </c>
      <c r="M1248" t="inlineStr">
        <is>
          <t>Direct (campaign tagged in CRM)</t>
        </is>
      </c>
      <c r="N1248" t="inlineStr">
        <is>
          <t>6ad897f2c12ff0a164edf638</t>
        </is>
      </c>
      <c r="O1248" t="n">
        <v>1</v>
      </c>
      <c r="P1248" s="40">
        <f>IF(A1248="Lead",IF(ISNUMBER(MATCH(G1248,QualityStatuses,0)),1,0),0)</f>
        <v>0</v>
      </c>
      <c r="Q1248" s="40">
        <f>IF(A1248="Lead",IF(G1248="New Lead",0,1),0)</f>
        <v>1</v>
      </c>
      <c r="R1248" s="40">
        <f>IF(A1248="Lead",IF(G1248="Lost",1,0),0)</f>
        <v>0</v>
      </c>
      <c r="S1248" t="n">
        <v>1</v>
      </c>
      <c r="T1248" t="n">
        <v>1</v>
      </c>
      <c r="U1248" t="n">
        <v>0</v>
      </c>
      <c r="V1248" t="n">
        <v>0</v>
      </c>
      <c r="W1248" t="n">
        <v>0</v>
      </c>
      <c r="X1248" t="n">
        <v>0</v>
      </c>
      <c r="Y1248">
        <f>IF(AND(A1248="Lead",COUNTIF(MetaCamps,C1248)&gt;0),1,0)</f>
        <v>1</v>
      </c>
      <c r="Z1248">
        <f>IF(Y1248=1,P1248,0)</f>
        <v>0</v>
      </c>
    </row>
    <row r="1249">
      <c r="A1249" t="inlineStr">
        <is>
          <t>Lead</t>
        </is>
      </c>
      <c r="B1249" s="39" t="str">
        <f>IFERROR(INDEX(CampTypes,MATCH(C1249,CampList,0)),"Unattributed")</f>
        <v>New</v>
      </c>
      <c r="C1249" t="inlineStr">
        <is>
          <t>EBG - In House | ABO | Natuf | Leads | Unit Franchise | India | Oct26 | V1</t>
        </is>
      </c>
      <c r="D1249" t="inlineStr">
        <is>
          <t>Natuf | Broad | Tier1 + Growth Cities | Oct26 | V1</t>
        </is>
      </c>
      <c r="E1249" t="inlineStr">
        <is>
          <t>Natuf | Reel | Brand Ambassador | Heard Of Owning A Cafe | V1</t>
        </is>
      </c>
      <c r="F1249" t="inlineStr">
        <is>
          <t>In House Natuf</t>
        </is>
      </c>
      <c r="G1249" t="inlineStr">
        <is>
          <t>Attempt 1</t>
        </is>
      </c>
      <c r="H1249" s="39" t="str">
        <f>IF(ISNUMBER(MATCH(G1249,QualityStatuses,0)),"Quality Lead","Non-Quality Lead")</f>
        <v>Non-Quality Lead</v>
      </c>
      <c r="I1249" t="inlineStr">
        <is>
          <t>2026-10</t>
        </is>
      </c>
      <c r="J1249" t="inlineStr">
        <is>
          <t>Wk of 2026-10-19</t>
        </is>
      </c>
      <c r="K1249" t="inlineStr">
        <is>
          <t>Tejaswini Tarigopula</t>
        </is>
      </c>
      <c r="L1249" t="inlineStr">
        <is>
          <t>Facebook</t>
        </is>
      </c>
      <c r="M1249" t="inlineStr">
        <is>
          <t>Direct (campaign tagged in CRM)</t>
        </is>
      </c>
      <c r="N1249" t="inlineStr">
        <is>
          <t>6ad8979a4361b8397be9913d</t>
        </is>
      </c>
      <c r="O1249" t="n">
        <v>1</v>
      </c>
      <c r="P1249" s="40">
        <f>IF(A1249="Lead",IF(ISNUMBER(MATCH(G1249,QualityStatuses,0)),1,0),0)</f>
        <v>0</v>
      </c>
      <c r="Q1249" s="40">
        <f>IF(A1249="Lead",IF(G1249="New Lead",0,1),0)</f>
        <v>1</v>
      </c>
      <c r="R1249" s="40">
        <f>IF(A1249="Lead",IF(G1249="Lost",1,0),0)</f>
        <v>0</v>
      </c>
      <c r="S1249" t="n">
        <v>3</v>
      </c>
      <c r="T1249" t="n">
        <v>0</v>
      </c>
      <c r="U1249" t="n">
        <v>0</v>
      </c>
      <c r="V1249" t="n">
        <v>0</v>
      </c>
      <c r="W1249" t="n">
        <v>0</v>
      </c>
      <c r="X1249" t="n">
        <v>0</v>
      </c>
      <c r="Y1249">
        <f>IF(AND(A1249="Lead",COUNTIF(MetaCamps,C1249)&gt;0),1,0)</f>
        <v>0</v>
      </c>
      <c r="Z1249">
        <f>IF(Y1249=1,P1249,0)</f>
        <v>0</v>
      </c>
    </row>
    <row r="1250">
      <c r="A1250" t="inlineStr">
        <is>
          <t>Lead</t>
        </is>
      </c>
      <c r="B1250" s="39" t="str">
        <f>IFERROR(INDEX(CampTypes,MATCH(C1250,CampList,0)),"Unattributed")</f>
        <v>Old</v>
      </c>
      <c r="C1250" t="inlineStr">
        <is>
          <t>natuf_Kiosk_14072026_Hindi</t>
        </is>
      </c>
      <c r="D1250" t="inlineStr">
        <is>
          <t>natuf_Kiosk_09102026</t>
        </is>
      </c>
      <c r="E1250" t="inlineStr">
        <is>
          <t>natuf_Kiosk_14072026_ad set_ad1</t>
        </is>
      </c>
      <c r="F1250" t="inlineStr">
        <is>
          <t>Natuf</t>
        </is>
      </c>
      <c r="G1250" t="inlineStr">
        <is>
          <t>Details Shared</t>
        </is>
      </c>
      <c r="H1250" s="39" t="str">
        <f>IF(ISNUMBER(MATCH(G1250,QualityStatuses,0)),"Quality Lead","Non-Quality Lead")</f>
        <v>Quality Lead</v>
      </c>
      <c r="I1250" t="inlineStr">
        <is>
          <t>2026-10</t>
        </is>
      </c>
      <c r="J1250" t="inlineStr">
        <is>
          <t>Wk of 2026-10-19</t>
        </is>
      </c>
      <c r="K1250" t="inlineStr">
        <is>
          <t>Tejaswini Tarigopula</t>
        </is>
      </c>
      <c r="L1250" t="inlineStr">
        <is>
          <t>Facebook</t>
        </is>
      </c>
      <c r="M1250" t="inlineStr">
        <is>
          <t>Direct (campaign tagged in CRM)</t>
        </is>
      </c>
      <c r="N1250" t="inlineStr">
        <is>
          <t>6ad8935ceaed2d2de61deee4</t>
        </is>
      </c>
      <c r="O1250" t="n">
        <v>1</v>
      </c>
      <c r="P1250" s="40">
        <f>IF(A1250="Lead",IF(ISNUMBER(MATCH(G1250,QualityStatuses,0)),1,0),0)</f>
        <v>1</v>
      </c>
      <c r="Q1250" s="40">
        <f>IF(A1250="Lead",IF(G1250="New Lead",0,1),0)</f>
        <v>1</v>
      </c>
      <c r="R1250" s="40">
        <f>IF(A1250="Lead",IF(G1250="Lost",1,0),0)</f>
        <v>0</v>
      </c>
      <c r="S1250" t="n">
        <v>2</v>
      </c>
      <c r="T1250" t="n">
        <v>2</v>
      </c>
      <c r="U1250" t="n">
        <v>0</v>
      </c>
      <c r="V1250" t="n">
        <v>0</v>
      </c>
      <c r="W1250" t="n">
        <v>0</v>
      </c>
      <c r="X1250" t="n">
        <v>0</v>
      </c>
      <c r="Y1250">
        <f>IF(AND(A1250="Lead",COUNTIF(MetaCamps,C1250)&gt;0),1,0)</f>
        <v>1</v>
      </c>
      <c r="Z1250">
        <f>IF(Y1250=1,P1250,0)</f>
        <v>1</v>
      </c>
    </row>
    <row r="1251">
      <c r="A1251" t="inlineStr">
        <is>
          <t>Lead</t>
        </is>
      </c>
      <c r="B1251" s="39" t="str">
        <f>IFERROR(INDEX(CampTypes,MATCH(C1251,CampList,0)),"Unattributed")</f>
        <v>Old</v>
      </c>
      <c r="C1251" t="inlineStr">
        <is>
          <t>E_Karan_Natuf_All_07072026</t>
        </is>
      </c>
      <c r="D1251" t="inlineStr">
        <is>
          <t>E_Karan_Natuf_Sign_07072026_Adset3</t>
        </is>
      </c>
      <c r="E1251" t="inlineStr">
        <is>
          <t>E_Karan_Natuf_Sign_07072026_Adset2_Ad1 – Copy</t>
        </is>
      </c>
      <c r="F1251" t="inlineStr">
        <is>
          <t>Natuf</t>
        </is>
      </c>
      <c r="G1251" t="inlineStr">
        <is>
          <t>Lost</t>
        </is>
      </c>
      <c r="H1251" s="39" t="str">
        <f>IF(ISNUMBER(MATCH(G1251,QualityStatuses,0)),"Quality Lead","Non-Quality Lead")</f>
        <v>Non-Quality Lead</v>
      </c>
      <c r="I1251" t="inlineStr">
        <is>
          <t>2026-10</t>
        </is>
      </c>
      <c r="J1251" t="inlineStr">
        <is>
          <t>Wk of 2026-10-19</t>
        </is>
      </c>
      <c r="K1251" t="inlineStr">
        <is>
          <t>Tejaswini Tarigopula</t>
        </is>
      </c>
      <c r="L1251" t="inlineStr">
        <is>
          <t>Facebook</t>
        </is>
      </c>
      <c r="M1251" t="inlineStr">
        <is>
          <t>Direct (campaign tagged in CRM)</t>
        </is>
      </c>
      <c r="N1251" t="inlineStr">
        <is>
          <t>6ad89086e51cd3e0cc099ac8</t>
        </is>
      </c>
      <c r="O1251" t="n">
        <v>1</v>
      </c>
      <c r="P1251" s="40">
        <f>IF(A1251="Lead",IF(ISNUMBER(MATCH(G1251,QualityStatuses,0)),1,0),0)</f>
        <v>0</v>
      </c>
      <c r="Q1251" s="40">
        <f>IF(A1251="Lead",IF(G1251="New Lead",0,1),0)</f>
        <v>1</v>
      </c>
      <c r="R1251" s="40">
        <f>IF(A1251="Lead",IF(G1251="Lost",1,0),0)</f>
        <v>1</v>
      </c>
      <c r="S1251" t="n">
        <v>1</v>
      </c>
      <c r="T1251" t="n">
        <v>1</v>
      </c>
      <c r="U1251" t="n">
        <v>0</v>
      </c>
      <c r="V1251" t="n">
        <v>0</v>
      </c>
      <c r="W1251" t="n">
        <v>0</v>
      </c>
      <c r="X1251" t="n">
        <v>0</v>
      </c>
      <c r="Y1251">
        <f>IF(AND(A1251="Lead",COUNTIF(MetaCamps,C1251)&gt;0),1,0)</f>
        <v>1</v>
      </c>
      <c r="Z1251">
        <f>IF(Y1251=1,P1251,0)</f>
        <v>0</v>
      </c>
    </row>
    <row r="1252">
      <c r="A1252" t="inlineStr">
        <is>
          <t>Lead</t>
        </is>
      </c>
      <c r="B1252" s="39" t="str">
        <f>IFERROR(INDEX(CampTypes,MATCH(C1252,CampList,0)),"Unattributed")</f>
        <v>Old</v>
      </c>
      <c r="C1252" t="inlineStr">
        <is>
          <t>E_Karan_Natuf_All_07072026</t>
        </is>
      </c>
      <c r="D1252" t="inlineStr">
        <is>
          <t>E_Karan_Natuf_Sign_07072026_Adset3</t>
        </is>
      </c>
      <c r="E1252" t="inlineStr">
        <is>
          <t>E_Karan_Natuf_Sign_07072026_Adset2_Ad1 – Copy</t>
        </is>
      </c>
      <c r="F1252" t="inlineStr">
        <is>
          <t>Natuf</t>
        </is>
      </c>
      <c r="G1252" t="inlineStr">
        <is>
          <t>Lost</t>
        </is>
      </c>
      <c r="H1252" s="39" t="str">
        <f>IF(ISNUMBER(MATCH(G1252,QualityStatuses,0)),"Quality Lead","Non-Quality Lead")</f>
        <v>Non-Quality Lead</v>
      </c>
      <c r="I1252" t="inlineStr">
        <is>
          <t>2026-10</t>
        </is>
      </c>
      <c r="J1252" t="inlineStr">
        <is>
          <t>Wk of 2026-10-19</t>
        </is>
      </c>
      <c r="K1252" t="inlineStr">
        <is>
          <t>Tejaswini Tarigopula</t>
        </is>
      </c>
      <c r="L1252" t="inlineStr">
        <is>
          <t>Facebook</t>
        </is>
      </c>
      <c r="M1252" t="inlineStr">
        <is>
          <t>Direct (campaign tagged in CRM)</t>
        </is>
      </c>
      <c r="N1252" t="inlineStr">
        <is>
          <t>6ad8905ddbde672ea33ffaab</t>
        </is>
      </c>
      <c r="O1252" t="n">
        <v>1</v>
      </c>
      <c r="P1252" s="40">
        <f>IF(A1252="Lead",IF(ISNUMBER(MATCH(G1252,QualityStatuses,0)),1,0),0)</f>
        <v>0</v>
      </c>
      <c r="Q1252" s="40">
        <f>IF(A1252="Lead",IF(G1252="New Lead",0,1),0)</f>
        <v>1</v>
      </c>
      <c r="R1252" s="40">
        <f>IF(A1252="Lead",IF(G1252="Lost",1,0),0)</f>
        <v>1</v>
      </c>
      <c r="S1252" t="n">
        <v>1</v>
      </c>
      <c r="T1252" t="n">
        <v>1</v>
      </c>
      <c r="U1252" t="n">
        <v>0</v>
      </c>
      <c r="V1252" t="n">
        <v>0</v>
      </c>
      <c r="W1252" t="n">
        <v>0</v>
      </c>
      <c r="X1252" t="n">
        <v>0</v>
      </c>
      <c r="Y1252">
        <f>IF(AND(A1252="Lead",COUNTIF(MetaCamps,C1252)&gt;0),1,0)</f>
        <v>1</v>
      </c>
      <c r="Z1252">
        <f>IF(Y1252=1,P1252,0)</f>
        <v>0</v>
      </c>
    </row>
    <row r="1253">
      <c r="A1253" t="inlineStr">
        <is>
          <t>Lead</t>
        </is>
      </c>
      <c r="B1253" s="39" t="str">
        <f>IFERROR(INDEX(CampTypes,MATCH(C1253,CampList,0)),"Unattributed")</f>
        <v>New</v>
      </c>
      <c r="C1253" t="inlineStr">
        <is>
          <t>EBG - In House | ABO | Natuf | Leads | Unit Franchise | India | Oct26 | V1</t>
        </is>
      </c>
      <c r="D1253" t="inlineStr">
        <is>
          <t>Natuf | Business Owners | Tier1 + Growth Cities | Oct26 | V1</t>
        </is>
      </c>
      <c r="E1253" t="inlineStr">
        <is>
          <t>Natuf | Reel | Brand Ambassador | Heard Of Owning A Cafe | V1</t>
        </is>
      </c>
      <c r="F1253" t="inlineStr">
        <is>
          <t>In House Natuf</t>
        </is>
      </c>
      <c r="G1253" t="inlineStr">
        <is>
          <t>Connected</t>
        </is>
      </c>
      <c r="H1253" s="39" t="str">
        <f>IF(ISNUMBER(MATCH(G1253,QualityStatuses,0)),"Quality Lead","Non-Quality Lead")</f>
        <v>Non-Quality Lead</v>
      </c>
      <c r="I1253" t="inlineStr">
        <is>
          <t>2026-10</t>
        </is>
      </c>
      <c r="J1253" t="inlineStr">
        <is>
          <t>Wk of 2026-10-19</t>
        </is>
      </c>
      <c r="K1253" t="inlineStr">
        <is>
          <t>Tejaswini Tarigopula</t>
        </is>
      </c>
      <c r="L1253" t="inlineStr">
        <is>
          <t>Facebook</t>
        </is>
      </c>
      <c r="M1253" t="inlineStr">
        <is>
          <t>Direct (campaign tagged in CRM)</t>
        </is>
      </c>
      <c r="N1253" t="inlineStr">
        <is>
          <t>6ad88f052e632ad1229674bd</t>
        </is>
      </c>
      <c r="O1253" t="n">
        <v>1</v>
      </c>
      <c r="P1253" s="40">
        <f>IF(A1253="Lead",IF(ISNUMBER(MATCH(G1253,QualityStatuses,0)),1,0),0)</f>
        <v>0</v>
      </c>
      <c r="Q1253" s="40">
        <f>IF(A1253="Lead",IF(G1253="New Lead",0,1),0)</f>
        <v>1</v>
      </c>
      <c r="R1253" s="40">
        <f>IF(A1253="Lead",IF(G1253="Lost",1,0),0)</f>
        <v>0</v>
      </c>
      <c r="S1253" t="n">
        <v>2</v>
      </c>
      <c r="T1253" t="n">
        <v>2</v>
      </c>
      <c r="U1253" t="n">
        <v>0</v>
      </c>
      <c r="V1253" t="n">
        <v>0</v>
      </c>
      <c r="W1253" t="n">
        <v>0</v>
      </c>
      <c r="X1253" t="n">
        <v>0</v>
      </c>
      <c r="Y1253">
        <f>IF(AND(A1253="Lead",COUNTIF(MetaCamps,C1253)&gt;0),1,0)</f>
        <v>0</v>
      </c>
      <c r="Z1253">
        <f>IF(Y1253=1,P1253,0)</f>
        <v>0</v>
      </c>
    </row>
    <row r="1254">
      <c r="A1254" t="inlineStr">
        <is>
          <t>Lead</t>
        </is>
      </c>
      <c r="B1254" s="39" t="str">
        <f>IFERROR(INDEX(CampTypes,MATCH(C1254,CampList,0)),"Unattributed")</f>
        <v>New</v>
      </c>
      <c r="C1254" t="inlineStr">
        <is>
          <t>EBG - In House | ABO | Natuf | Leads | Unit Franchise | India | Oct26 | V1</t>
        </is>
      </c>
      <c r="D1254" t="inlineStr">
        <is>
          <t>Natuf | Investors | Tier1 + Growth Cities | Oct26 | V1</t>
        </is>
      </c>
      <c r="E1254" t="inlineStr">
        <is>
          <t>Natuf | Reel | Brand Ambassador | Heard Of Owning A Cafe | V1</t>
        </is>
      </c>
      <c r="F1254" t="inlineStr">
        <is>
          <t>In House Natuf</t>
        </is>
      </c>
      <c r="G1254" t="inlineStr">
        <is>
          <t>Details Shared</t>
        </is>
      </c>
      <c r="H1254" s="39" t="str">
        <f>IF(ISNUMBER(MATCH(G1254,QualityStatuses,0)),"Quality Lead","Non-Quality Lead")</f>
        <v>Quality Lead</v>
      </c>
      <c r="I1254" t="inlineStr">
        <is>
          <t>2026-10</t>
        </is>
      </c>
      <c r="J1254" t="inlineStr">
        <is>
          <t>Wk of 2026-10-19</t>
        </is>
      </c>
      <c r="K1254" t="inlineStr">
        <is>
          <t>Tejaswini Tarigopula</t>
        </is>
      </c>
      <c r="L1254" t="inlineStr">
        <is>
          <t>Facebook</t>
        </is>
      </c>
      <c r="M1254" t="inlineStr">
        <is>
          <t>Direct (campaign tagged in CRM)</t>
        </is>
      </c>
      <c r="N1254" t="inlineStr">
        <is>
          <t>6ad88de02e632ad1229672a4</t>
        </is>
      </c>
      <c r="O1254" t="n">
        <v>1</v>
      </c>
      <c r="P1254" s="40">
        <f>IF(A1254="Lead",IF(ISNUMBER(MATCH(G1254,QualityStatuses,0)),1,0),0)</f>
        <v>1</v>
      </c>
      <c r="Q1254" s="40">
        <f>IF(A1254="Lead",IF(G1254="New Lead",0,1),0)</f>
        <v>1</v>
      </c>
      <c r="R1254" s="40">
        <f>IF(A1254="Lead",IF(G1254="Lost",1,0),0)</f>
        <v>0</v>
      </c>
      <c r="S1254" t="n">
        <v>1</v>
      </c>
      <c r="T1254" t="n">
        <v>1</v>
      </c>
      <c r="U1254" t="n">
        <v>0</v>
      </c>
      <c r="V1254" t="n">
        <v>0</v>
      </c>
      <c r="W1254" t="n">
        <v>0</v>
      </c>
      <c r="X1254" t="n">
        <v>0</v>
      </c>
      <c r="Y1254">
        <f>IF(AND(A1254="Lead",COUNTIF(MetaCamps,C1254)&gt;0),1,0)</f>
        <v>0</v>
      </c>
      <c r="Z1254">
        <f>IF(Y1254=1,P1254,0)</f>
        <v>0</v>
      </c>
    </row>
    <row r="1255">
      <c r="A1255" t="inlineStr">
        <is>
          <t>Lead</t>
        </is>
      </c>
      <c r="B1255" s="39" t="str">
        <f>IFERROR(INDEX(CampTypes,MATCH(C1255,CampList,0)),"Unattributed")</f>
        <v>Old</v>
      </c>
      <c r="C1255" t="inlineStr">
        <is>
          <t>E_Karan_Natuf_All_07072026</t>
        </is>
      </c>
      <c r="D1255" t="inlineStr">
        <is>
          <t>E_Karan_Natuf_Sign_07072026_Adset3</t>
        </is>
      </c>
      <c r="E1255" t="inlineStr">
        <is>
          <t>E_Karan_Natuf_Sign_07072026_Adset2_Ad1</t>
        </is>
      </c>
      <c r="F1255" t="inlineStr">
        <is>
          <t>Natuf</t>
        </is>
      </c>
      <c r="G1255" t="inlineStr">
        <is>
          <t>Attempt 1</t>
        </is>
      </c>
      <c r="H1255" s="39" t="str">
        <f>IF(ISNUMBER(MATCH(G1255,QualityStatuses,0)),"Quality Lead","Non-Quality Lead")</f>
        <v>Non-Quality Lead</v>
      </c>
      <c r="I1255" t="inlineStr">
        <is>
          <t>2026-10</t>
        </is>
      </c>
      <c r="J1255" t="inlineStr">
        <is>
          <t>Wk of 2026-10-19</t>
        </is>
      </c>
      <c r="K1255" t="inlineStr">
        <is>
          <t>Omkar Navge</t>
        </is>
      </c>
      <c r="L1255" t="inlineStr">
        <is>
          <t>Facebook</t>
        </is>
      </c>
      <c r="M1255" t="inlineStr">
        <is>
          <t>Direct (campaign tagged in CRM)</t>
        </is>
      </c>
      <c r="N1255" t="inlineStr">
        <is>
          <t>6ad88b81c18496ac6bb88f1a</t>
        </is>
      </c>
      <c r="O1255" t="n">
        <v>1</v>
      </c>
      <c r="P1255" s="40">
        <f>IF(A1255="Lead",IF(ISNUMBER(MATCH(G1255,QualityStatuses,0)),1,0),0)</f>
        <v>0</v>
      </c>
      <c r="Q1255" s="40">
        <f>IF(A1255="Lead",IF(G1255="New Lead",0,1),0)</f>
        <v>1</v>
      </c>
      <c r="R1255" s="40">
        <f>IF(A1255="Lead",IF(G1255="Lost",1,0),0)</f>
        <v>0</v>
      </c>
      <c r="S1255" t="n">
        <v>1</v>
      </c>
      <c r="T1255" t="n">
        <v>1</v>
      </c>
      <c r="U1255" t="n">
        <v>0</v>
      </c>
      <c r="V1255" t="n">
        <v>0</v>
      </c>
      <c r="W1255" t="n">
        <v>0</v>
      </c>
      <c r="X1255" t="n">
        <v>0</v>
      </c>
      <c r="Y1255">
        <f>IF(AND(A1255="Lead",COUNTIF(MetaCamps,C1255)&gt;0),1,0)</f>
        <v>1</v>
      </c>
      <c r="Z1255">
        <f>IF(Y1255=1,P1255,0)</f>
        <v>0</v>
      </c>
    </row>
    <row r="1256">
      <c r="A1256" t="inlineStr">
        <is>
          <t>Lead</t>
        </is>
      </c>
      <c r="B1256" s="39" t="str">
        <f>IFERROR(INDEX(CampTypes,MATCH(C1256,CampList,0)),"Unattributed")</f>
        <v>New</v>
      </c>
      <c r="C1256" t="inlineStr">
        <is>
          <t>EBG - In House | ABO | Natuf | Leads | Unit Franchise | India | Oct26 | V1</t>
        </is>
      </c>
      <c r="D1256" t="inlineStr">
        <is>
          <t>Natuf | Business Owners | Tier1 + Growth Cities | Oct26 | V1</t>
        </is>
      </c>
      <c r="E1256" t="inlineStr">
        <is>
          <t>Natuf | Reel | Brand Ambassador | Heard Of Owning A Cafe | V1</t>
        </is>
      </c>
      <c r="F1256" t="inlineStr">
        <is>
          <t>In House Natuf</t>
        </is>
      </c>
      <c r="G1256" t="inlineStr">
        <is>
          <t>Attempt 2</t>
        </is>
      </c>
      <c r="H1256" s="39" t="str">
        <f>IF(ISNUMBER(MATCH(G1256,QualityStatuses,0)),"Quality Lead","Non-Quality Lead")</f>
        <v>Non-Quality Lead</v>
      </c>
      <c r="I1256" t="inlineStr">
        <is>
          <t>2026-10</t>
        </is>
      </c>
      <c r="J1256" t="inlineStr">
        <is>
          <t>Wk of 2026-10-19</t>
        </is>
      </c>
      <c r="K1256" t="inlineStr">
        <is>
          <t>Tejaswini Tarigopula</t>
        </is>
      </c>
      <c r="L1256" t="inlineStr">
        <is>
          <t>Facebook</t>
        </is>
      </c>
      <c r="M1256" t="inlineStr">
        <is>
          <t>Direct (campaign tagged in CRM)</t>
        </is>
      </c>
      <c r="N1256" t="inlineStr">
        <is>
          <t>6ad88ad696d288faacdcb6c9</t>
        </is>
      </c>
      <c r="O1256" t="n">
        <v>1</v>
      </c>
      <c r="P1256" s="40">
        <f>IF(A1256="Lead",IF(ISNUMBER(MATCH(G1256,QualityStatuses,0)),1,0),0)</f>
        <v>0</v>
      </c>
      <c r="Q1256" s="40">
        <f>IF(A1256="Lead",IF(G1256="New Lead",0,1),0)</f>
        <v>1</v>
      </c>
      <c r="R1256" s="40">
        <f>IF(A1256="Lead",IF(G1256="Lost",1,0),0)</f>
        <v>0</v>
      </c>
      <c r="S1256" t="n">
        <v>1</v>
      </c>
      <c r="T1256" t="n">
        <v>0</v>
      </c>
      <c r="U1256" t="n">
        <v>0</v>
      </c>
      <c r="V1256" t="n">
        <v>0</v>
      </c>
      <c r="W1256" t="n">
        <v>0</v>
      </c>
      <c r="X1256" t="n">
        <v>0</v>
      </c>
      <c r="Y1256">
        <f>IF(AND(A1256="Lead",COUNTIF(MetaCamps,C1256)&gt;0),1,0)</f>
        <v>0</v>
      </c>
      <c r="Z1256">
        <f>IF(Y1256=1,P1256,0)</f>
        <v>0</v>
      </c>
    </row>
    <row r="1257">
      <c r="A1257" t="inlineStr">
        <is>
          <t>Lead</t>
        </is>
      </c>
      <c r="B1257" s="39" t="str">
        <f>IFERROR(INDEX(CampTypes,MATCH(C1257,CampList,0)),"Unattributed")</f>
        <v>New</v>
      </c>
      <c r="C1257" t="inlineStr">
        <is>
          <t>EBG - In House | ABO | Natuf | Leads | Unit Franchise | India | Oct26 | V1</t>
        </is>
      </c>
      <c r="D1257" t="inlineStr">
        <is>
          <t>Natuf | Investors | Tier1 + Growth Cities | Oct26 | V1</t>
        </is>
      </c>
      <c r="E1257" t="inlineStr">
        <is>
          <t>Natuf | Reel | Brand Ambassador | Heard Of Owning A Cafe | V1</t>
        </is>
      </c>
      <c r="F1257" t="inlineStr">
        <is>
          <t>In House Natuf</t>
        </is>
      </c>
      <c r="G1257" t="inlineStr">
        <is>
          <t>Details Shared</t>
        </is>
      </c>
      <c r="H1257" s="39" t="str">
        <f>IF(ISNUMBER(MATCH(G1257,QualityStatuses,0)),"Quality Lead","Non-Quality Lead")</f>
        <v>Quality Lead</v>
      </c>
      <c r="I1257" t="inlineStr">
        <is>
          <t>2026-10</t>
        </is>
      </c>
      <c r="J1257" t="inlineStr">
        <is>
          <t>Wk of 2026-10-19</t>
        </is>
      </c>
      <c r="K1257" t="inlineStr">
        <is>
          <t>Tejaswini Tarigopula</t>
        </is>
      </c>
      <c r="L1257" t="inlineStr">
        <is>
          <t>Facebook</t>
        </is>
      </c>
      <c r="M1257" t="inlineStr">
        <is>
          <t>Direct (campaign tagged in CRM)</t>
        </is>
      </c>
      <c r="N1257" t="inlineStr">
        <is>
          <t>6ad88a9f0651823456a11e2b</t>
        </is>
      </c>
      <c r="O1257" t="n">
        <v>1</v>
      </c>
      <c r="P1257" s="40">
        <f>IF(A1257="Lead",IF(ISNUMBER(MATCH(G1257,QualityStatuses,0)),1,0),0)</f>
        <v>1</v>
      </c>
      <c r="Q1257" s="40">
        <f>IF(A1257="Lead",IF(G1257="New Lead",0,1),0)</f>
        <v>1</v>
      </c>
      <c r="R1257" s="40">
        <f>IF(A1257="Lead",IF(G1257="Lost",1,0),0)</f>
        <v>0</v>
      </c>
      <c r="S1257" t="n">
        <v>1</v>
      </c>
      <c r="T1257" t="n">
        <v>1</v>
      </c>
      <c r="U1257" t="n">
        <v>0</v>
      </c>
      <c r="V1257" t="n">
        <v>0</v>
      </c>
      <c r="W1257" t="n">
        <v>0</v>
      </c>
      <c r="X1257" t="n">
        <v>0</v>
      </c>
      <c r="Y1257">
        <f>IF(AND(A1257="Lead",COUNTIF(MetaCamps,C1257)&gt;0),1,0)</f>
        <v>0</v>
      </c>
      <c r="Z1257">
        <f>IF(Y1257=1,P1257,0)</f>
        <v>0</v>
      </c>
    </row>
    <row r="1258">
      <c r="A1258" t="inlineStr">
        <is>
          <t>Lead</t>
        </is>
      </c>
      <c r="B1258" s="39" t="str">
        <f>IFERROR(INDEX(CampTypes,MATCH(C1258,CampList,0)),"Unattributed")</f>
        <v>New</v>
      </c>
      <c r="C1258" t="inlineStr">
        <is>
          <t>EBG - In House | ABO | Natuf | Leads | Unit Franchise | India | Oct26 | V1</t>
        </is>
      </c>
      <c r="D1258" t="inlineStr">
        <is>
          <t>Natuf | Broad | Tier1 + Growth Cities | Oct26 | V1</t>
        </is>
      </c>
      <c r="E1258" t="inlineStr">
        <is>
          <t>Natuf | Reel | Brand Ambassador | Heard Of Owning A Cafe | V1</t>
        </is>
      </c>
      <c r="F1258" t="inlineStr">
        <is>
          <t>In House Natuf</t>
        </is>
      </c>
      <c r="G1258" t="inlineStr">
        <is>
          <t>Attempt 2</t>
        </is>
      </c>
      <c r="H1258" s="39" t="str">
        <f>IF(ISNUMBER(MATCH(G1258,QualityStatuses,0)),"Quality Lead","Non-Quality Lead")</f>
        <v>Non-Quality Lead</v>
      </c>
      <c r="I1258" t="inlineStr">
        <is>
          <t>2026-10</t>
        </is>
      </c>
      <c r="J1258" t="inlineStr">
        <is>
          <t>Wk of 2026-10-19</t>
        </is>
      </c>
      <c r="K1258" t="inlineStr">
        <is>
          <t>Tejaswini Tarigopula</t>
        </is>
      </c>
      <c r="L1258" t="inlineStr">
        <is>
          <t>Facebook</t>
        </is>
      </c>
      <c r="M1258" t="inlineStr">
        <is>
          <t>Direct (campaign tagged in CRM)</t>
        </is>
      </c>
      <c r="N1258" t="inlineStr">
        <is>
          <t>6ad8884f81cbb4c29306b88c</t>
        </is>
      </c>
      <c r="O1258" t="n">
        <v>1</v>
      </c>
      <c r="P1258" s="40">
        <f>IF(A1258="Lead",IF(ISNUMBER(MATCH(G1258,QualityStatuses,0)),1,0),0)</f>
        <v>0</v>
      </c>
      <c r="Q1258" s="40">
        <f>IF(A1258="Lead",IF(G1258="New Lead",0,1),0)</f>
        <v>1</v>
      </c>
      <c r="R1258" s="40">
        <f>IF(A1258="Lead",IF(G1258="Lost",1,0),0)</f>
        <v>0</v>
      </c>
      <c r="S1258" t="n">
        <v>3</v>
      </c>
      <c r="T1258" t="n">
        <v>1</v>
      </c>
      <c r="U1258" t="n">
        <v>0</v>
      </c>
      <c r="V1258" t="n">
        <v>0</v>
      </c>
      <c r="W1258" t="n">
        <v>0</v>
      </c>
      <c r="X1258" t="n">
        <v>0</v>
      </c>
      <c r="Y1258">
        <f>IF(AND(A1258="Lead",COUNTIF(MetaCamps,C1258)&gt;0),1,0)</f>
        <v>0</v>
      </c>
      <c r="Z1258">
        <f>IF(Y1258=1,P1258,0)</f>
        <v>0</v>
      </c>
    </row>
    <row r="1259">
      <c r="A1259" t="inlineStr">
        <is>
          <t>Lead</t>
        </is>
      </c>
      <c r="B1259" s="39" t="str">
        <f>IFERROR(INDEX(CampTypes,MATCH(C1259,CampList,0)),"Unattributed")</f>
        <v>Old</v>
      </c>
      <c r="C1259" t="inlineStr">
        <is>
          <t>E_Suresh_Natuf_Kiosk_07072026</t>
        </is>
      </c>
      <c r="D1259" t="inlineStr">
        <is>
          <t>E_Suresh_Natuf_Kiosk_07072026_Adset5</t>
        </is>
      </c>
      <c r="E1259" t="inlineStr">
        <is>
          <t>E_Hindi_Suresh_Natuf_Kiosk_07072026_Adset5_ad3 – Copy 2</t>
        </is>
      </c>
      <c r="F1259" t="inlineStr">
        <is>
          <t>Natuf</t>
        </is>
      </c>
      <c r="G1259" t="inlineStr">
        <is>
          <t>Qualified</t>
        </is>
      </c>
      <c r="H1259" s="39" t="str">
        <f>IF(ISNUMBER(MATCH(G1259,QualityStatuses,0)),"Quality Lead","Non-Quality Lead")</f>
        <v>Quality Lead</v>
      </c>
      <c r="I1259" t="inlineStr">
        <is>
          <t>2026-10</t>
        </is>
      </c>
      <c r="J1259" t="inlineStr">
        <is>
          <t>Wk of 2026-10-19</t>
        </is>
      </c>
      <c r="K1259" t="inlineStr">
        <is>
          <t>Tejaswini Tarigopula</t>
        </is>
      </c>
      <c r="L1259" t="inlineStr">
        <is>
          <t>Facebook</t>
        </is>
      </c>
      <c r="M1259" t="inlineStr">
        <is>
          <t>Direct (campaign tagged in CRM)</t>
        </is>
      </c>
      <c r="N1259" t="inlineStr">
        <is>
          <t>6ad887ff64df026dc502a42c</t>
        </is>
      </c>
      <c r="O1259" t="n">
        <v>1</v>
      </c>
      <c r="P1259" s="40">
        <f>IF(A1259="Lead",IF(ISNUMBER(MATCH(G1259,QualityStatuses,0)),1,0),0)</f>
        <v>1</v>
      </c>
      <c r="Q1259" s="40">
        <f>IF(A1259="Lead",IF(G1259="New Lead",0,1),0)</f>
        <v>1</v>
      </c>
      <c r="R1259" s="40">
        <f>IF(A1259="Lead",IF(G1259="Lost",1,0),0)</f>
        <v>0</v>
      </c>
      <c r="S1259" t="n">
        <v>4</v>
      </c>
      <c r="T1259" t="n">
        <v>4</v>
      </c>
      <c r="U1259" t="n">
        <v>0</v>
      </c>
      <c r="V1259" t="n">
        <v>0</v>
      </c>
      <c r="W1259" t="n">
        <v>0</v>
      </c>
      <c r="X1259" t="n">
        <v>0</v>
      </c>
      <c r="Y1259">
        <f>IF(AND(A1259="Lead",COUNTIF(MetaCamps,C1259)&gt;0),1,0)</f>
        <v>1</v>
      </c>
      <c r="Z1259">
        <f>IF(Y1259=1,P1259,0)</f>
        <v>1</v>
      </c>
    </row>
    <row r="1260">
      <c r="A1260" t="inlineStr">
        <is>
          <t>Lead</t>
        </is>
      </c>
      <c r="B1260" s="39" t="str">
        <f>IFERROR(INDEX(CampTypes,MATCH(C1260,CampList,0)),"Unattributed")</f>
        <v>Old</v>
      </c>
      <c r="C1260" t="inlineStr">
        <is>
          <t>natuf_Kiosk_14072026_Hindi</t>
        </is>
      </c>
      <c r="D1260" t="inlineStr">
        <is>
          <t>natuf_Kiosk_09102026</t>
        </is>
      </c>
      <c r="E1260" t="inlineStr">
        <is>
          <t>natuf_Kiosk_14072026_ad set_ad1</t>
        </is>
      </c>
      <c r="F1260" t="inlineStr">
        <is>
          <t>Natuf</t>
        </is>
      </c>
      <c r="G1260" t="inlineStr">
        <is>
          <t>Attempt 2</t>
        </is>
      </c>
      <c r="H1260" s="39" t="str">
        <f>IF(ISNUMBER(MATCH(G1260,QualityStatuses,0)),"Quality Lead","Non-Quality Lead")</f>
        <v>Non-Quality Lead</v>
      </c>
      <c r="I1260" t="inlineStr">
        <is>
          <t>2026-10</t>
        </is>
      </c>
      <c r="J1260" t="inlineStr">
        <is>
          <t>Wk of 2026-10-19</t>
        </is>
      </c>
      <c r="K1260" t="inlineStr">
        <is>
          <t>Tejaswini Tarigopula</t>
        </is>
      </c>
      <c r="L1260" t="inlineStr">
        <is>
          <t>Facebook</t>
        </is>
      </c>
      <c r="M1260" t="inlineStr">
        <is>
          <t>Direct (campaign tagged in CRM)</t>
        </is>
      </c>
      <c r="N1260" t="inlineStr">
        <is>
          <t>6ad8854b31a771ad2c9449e8</t>
        </is>
      </c>
      <c r="O1260" t="n">
        <v>1</v>
      </c>
      <c r="P1260" s="40">
        <f>IF(A1260="Lead",IF(ISNUMBER(MATCH(G1260,QualityStatuses,0)),1,0),0)</f>
        <v>0</v>
      </c>
      <c r="Q1260" s="40">
        <f>IF(A1260="Lead",IF(G1260="New Lead",0,1),0)</f>
        <v>1</v>
      </c>
      <c r="R1260" s="40">
        <f>IF(A1260="Lead",IF(G1260="Lost",1,0),0)</f>
        <v>0</v>
      </c>
      <c r="S1260" t="n">
        <v>1</v>
      </c>
      <c r="T1260" t="n">
        <v>0</v>
      </c>
      <c r="U1260" t="n">
        <v>0</v>
      </c>
      <c r="V1260" t="n">
        <v>0</v>
      </c>
      <c r="W1260" t="n">
        <v>0</v>
      </c>
      <c r="X1260" t="n">
        <v>0</v>
      </c>
      <c r="Y1260">
        <f>IF(AND(A1260="Lead",COUNTIF(MetaCamps,C1260)&gt;0),1,0)</f>
        <v>1</v>
      </c>
      <c r="Z1260">
        <f>IF(Y1260=1,P1260,0)</f>
        <v>0</v>
      </c>
    </row>
    <row r="1261">
      <c r="A1261" t="inlineStr">
        <is>
          <t>Lead</t>
        </is>
      </c>
      <c r="B1261" s="39" t="str">
        <f>IFERROR(INDEX(CampTypes,MATCH(C1261,CampList,0)),"Unattributed")</f>
        <v>New</v>
      </c>
      <c r="C1261" t="inlineStr">
        <is>
          <t>EBG - In House | ABO | Natuf | Leads | Unit Franchise | India | Oct26 | V1</t>
        </is>
      </c>
      <c r="D1261" t="inlineStr">
        <is>
          <t>Natuf | Broad | Tier1 + Growth Cities | Oct26 | V1</t>
        </is>
      </c>
      <c r="E1261" t="inlineStr">
        <is>
          <t>Natuf | Reel | Brand Ambassador | Heard Of Owning A Cafe | V1</t>
        </is>
      </c>
      <c r="F1261" t="inlineStr">
        <is>
          <t>In House Natuf</t>
        </is>
      </c>
      <c r="G1261" t="inlineStr">
        <is>
          <t>Attempt 1</t>
        </is>
      </c>
      <c r="H1261" s="39" t="str">
        <f>IF(ISNUMBER(MATCH(G1261,QualityStatuses,0)),"Quality Lead","Non-Quality Lead")</f>
        <v>Non-Quality Lead</v>
      </c>
      <c r="I1261" t="inlineStr">
        <is>
          <t>2026-10</t>
        </is>
      </c>
      <c r="J1261" t="inlineStr">
        <is>
          <t>Wk of 2026-10-19</t>
        </is>
      </c>
      <c r="K1261" t="inlineStr">
        <is>
          <t>Tejaswini Tarigopula</t>
        </is>
      </c>
      <c r="L1261" t="inlineStr">
        <is>
          <t>Facebook</t>
        </is>
      </c>
      <c r="M1261" t="inlineStr">
        <is>
          <t>Direct (campaign tagged in CRM)</t>
        </is>
      </c>
      <c r="N1261" t="inlineStr">
        <is>
          <t>6ad884f1d132fe12ff40640a</t>
        </is>
      </c>
      <c r="O1261" t="n">
        <v>1</v>
      </c>
      <c r="P1261" s="40">
        <f>IF(A1261="Lead",IF(ISNUMBER(MATCH(G1261,QualityStatuses,0)),1,0),0)</f>
        <v>0</v>
      </c>
      <c r="Q1261" s="40">
        <f>IF(A1261="Lead",IF(G1261="New Lead",0,1),0)</f>
        <v>1</v>
      </c>
      <c r="R1261" s="40">
        <f>IF(A1261="Lead",IF(G1261="Lost",1,0),0)</f>
        <v>0</v>
      </c>
      <c r="S1261" t="n">
        <v>2</v>
      </c>
      <c r="T1261" t="n">
        <v>0</v>
      </c>
      <c r="U1261" t="n">
        <v>0</v>
      </c>
      <c r="V1261" t="n">
        <v>0</v>
      </c>
      <c r="W1261" t="n">
        <v>0</v>
      </c>
      <c r="X1261" t="n">
        <v>0</v>
      </c>
      <c r="Y1261">
        <f>IF(AND(A1261="Lead",COUNTIF(MetaCamps,C1261)&gt;0),1,0)</f>
        <v>0</v>
      </c>
      <c r="Z1261">
        <f>IF(Y1261=1,P1261,0)</f>
        <v>0</v>
      </c>
    </row>
    <row r="1262">
      <c r="A1262" t="inlineStr">
        <is>
          <t>Lead</t>
        </is>
      </c>
      <c r="B1262" s="39" t="str">
        <f>IFERROR(INDEX(CampTypes,MATCH(C1262,CampList,0)),"Unattributed")</f>
        <v>New</v>
      </c>
      <c r="C1262" t="inlineStr">
        <is>
          <t>EBG - In House | ABO | Natuf | Leads | Unit Franchise | India | Oct26 | V1</t>
        </is>
      </c>
      <c r="D1262" t="inlineStr">
        <is>
          <t>Natuf | Broad | Tier1 + Growth Cities | Oct26 | V1</t>
        </is>
      </c>
      <c r="E1262" t="inlineStr">
        <is>
          <t>Natuf | Reel | Brand Ambassador | Heard Of Owning A Cafe | V1</t>
        </is>
      </c>
      <c r="F1262" t="inlineStr">
        <is>
          <t>In House Natuf</t>
        </is>
      </c>
      <c r="G1262" t="inlineStr">
        <is>
          <t>Connected</t>
        </is>
      </c>
      <c r="H1262" s="39" t="str">
        <f>IF(ISNUMBER(MATCH(G1262,QualityStatuses,0)),"Quality Lead","Non-Quality Lead")</f>
        <v>Non-Quality Lead</v>
      </c>
      <c r="I1262" t="inlineStr">
        <is>
          <t>2026-10</t>
        </is>
      </c>
      <c r="J1262" t="inlineStr">
        <is>
          <t>Wk of 2026-10-19</t>
        </is>
      </c>
      <c r="K1262" t="inlineStr">
        <is>
          <t>Tejaswini Tarigopula</t>
        </is>
      </c>
      <c r="L1262" t="inlineStr">
        <is>
          <t>Facebook</t>
        </is>
      </c>
      <c r="M1262" t="inlineStr">
        <is>
          <t>Direct (campaign tagged in CRM)</t>
        </is>
      </c>
      <c r="N1262" t="inlineStr">
        <is>
          <t>6ad88438c8a6ae5adc7ac9ca</t>
        </is>
      </c>
      <c r="O1262" t="n">
        <v>1</v>
      </c>
      <c r="P1262" s="40">
        <f>IF(A1262="Lead",IF(ISNUMBER(MATCH(G1262,QualityStatuses,0)),1,0),0)</f>
        <v>0</v>
      </c>
      <c r="Q1262" s="40">
        <f>IF(A1262="Lead",IF(G1262="New Lead",0,1),0)</f>
        <v>1</v>
      </c>
      <c r="R1262" s="40">
        <f>IF(A1262="Lead",IF(G1262="Lost",1,0),0)</f>
        <v>0</v>
      </c>
      <c r="S1262" t="n">
        <v>7</v>
      </c>
      <c r="T1262" t="n">
        <v>1</v>
      </c>
      <c r="U1262" t="n">
        <v>0</v>
      </c>
      <c r="V1262" t="n">
        <v>0</v>
      </c>
      <c r="W1262" t="n">
        <v>0</v>
      </c>
      <c r="X1262" t="n">
        <v>0</v>
      </c>
      <c r="Y1262">
        <f>IF(AND(A1262="Lead",COUNTIF(MetaCamps,C1262)&gt;0),1,0)</f>
        <v>0</v>
      </c>
      <c r="Z1262">
        <f>IF(Y1262=1,P1262,0)</f>
        <v>0</v>
      </c>
    </row>
    <row r="1263">
      <c r="A1263" t="inlineStr">
        <is>
          <t>Lead</t>
        </is>
      </c>
      <c r="B1263" s="39" t="str">
        <f>IFERROR(INDEX(CampTypes,MATCH(C1263,CampList,0)),"Unattributed")</f>
        <v>Old</v>
      </c>
      <c r="C1263" t="inlineStr">
        <is>
          <t>natuf_Kiosk_14072026_Hindi</t>
        </is>
      </c>
      <c r="D1263" t="inlineStr">
        <is>
          <t>natuf_Kiosk_09102026</t>
        </is>
      </c>
      <c r="E1263" t="inlineStr">
        <is>
          <t>natuf_Kiosk_14072026_ad set_ad1</t>
        </is>
      </c>
      <c r="F1263" t="inlineStr">
        <is>
          <t>Natuf</t>
        </is>
      </c>
      <c r="G1263" t="inlineStr">
        <is>
          <t>Connected</t>
        </is>
      </c>
      <c r="H1263" s="39" t="str">
        <f>IF(ISNUMBER(MATCH(G1263,QualityStatuses,0)),"Quality Lead","Non-Quality Lead")</f>
        <v>Non-Quality Lead</v>
      </c>
      <c r="I1263" t="inlineStr">
        <is>
          <t>2026-10</t>
        </is>
      </c>
      <c r="J1263" t="inlineStr">
        <is>
          <t>Wk of 2026-10-19</t>
        </is>
      </c>
      <c r="K1263" t="inlineStr">
        <is>
          <t>Tejaswini Tarigopula</t>
        </is>
      </c>
      <c r="L1263" t="inlineStr">
        <is>
          <t>Facebook</t>
        </is>
      </c>
      <c r="M1263" t="inlineStr">
        <is>
          <t>Direct (campaign tagged in CRM)</t>
        </is>
      </c>
      <c r="N1263" t="inlineStr">
        <is>
          <t>6ad88194c8a6ae5adc7ac752</t>
        </is>
      </c>
      <c r="O1263" t="n">
        <v>1</v>
      </c>
      <c r="P1263" s="40">
        <f>IF(A1263="Lead",IF(ISNUMBER(MATCH(G1263,QualityStatuses,0)),1,0),0)</f>
        <v>0</v>
      </c>
      <c r="Q1263" s="40">
        <f>IF(A1263="Lead",IF(G1263="New Lead",0,1),0)</f>
        <v>1</v>
      </c>
      <c r="R1263" s="40">
        <f>IF(A1263="Lead",IF(G1263="Lost",1,0),0)</f>
        <v>0</v>
      </c>
      <c r="S1263" t="n">
        <v>2</v>
      </c>
      <c r="T1263" t="n">
        <v>2</v>
      </c>
      <c r="U1263" t="n">
        <v>0</v>
      </c>
      <c r="V1263" t="n">
        <v>0</v>
      </c>
      <c r="W1263" t="n">
        <v>0</v>
      </c>
      <c r="X1263" t="n">
        <v>0</v>
      </c>
      <c r="Y1263">
        <f>IF(AND(A1263="Lead",COUNTIF(MetaCamps,C1263)&gt;0),1,0)</f>
        <v>1</v>
      </c>
      <c r="Z1263">
        <f>IF(Y1263=1,P1263,0)</f>
        <v>0</v>
      </c>
    </row>
    <row r="1264">
      <c r="A1264" t="inlineStr">
        <is>
          <t>Lead</t>
        </is>
      </c>
      <c r="B1264" s="39" t="str">
        <f>IFERROR(INDEX(CampTypes,MATCH(C1264,CampList,0)),"Unattributed")</f>
        <v>Old</v>
      </c>
      <c r="C1264" t="inlineStr">
        <is>
          <t>E_Natuf_Generic_13082026</t>
        </is>
      </c>
      <c r="D1264" t="inlineStr">
        <is>
          <t>E_Natuf_Generic_13082026_Adset1</t>
        </is>
      </c>
      <c r="E1264" t="inlineStr">
        <is>
          <t>E_Natuf_Generic_13082026_Adset1_Ad1</t>
        </is>
      </c>
      <c r="F1264" t="inlineStr">
        <is>
          <t>Natuf</t>
        </is>
      </c>
      <c r="G1264" t="inlineStr">
        <is>
          <t>Details Shared</t>
        </is>
      </c>
      <c r="H1264" s="39" t="str">
        <f>IF(ISNUMBER(MATCH(G1264,QualityStatuses,0)),"Quality Lead","Non-Quality Lead")</f>
        <v>Quality Lead</v>
      </c>
      <c r="I1264" t="inlineStr">
        <is>
          <t>2026-10</t>
        </is>
      </c>
      <c r="J1264" t="inlineStr">
        <is>
          <t>Wk of 2026-10-19</t>
        </is>
      </c>
      <c r="K1264" t="inlineStr">
        <is>
          <t>Tejaswini Tarigopula</t>
        </is>
      </c>
      <c r="L1264" t="inlineStr">
        <is>
          <t>Facebook</t>
        </is>
      </c>
      <c r="M1264" t="inlineStr">
        <is>
          <t>Direct (campaign tagged in CRM)</t>
        </is>
      </c>
      <c r="N1264" t="inlineStr">
        <is>
          <t>6ad881314672105259b254b3</t>
        </is>
      </c>
      <c r="O1264" t="n">
        <v>1</v>
      </c>
      <c r="P1264" s="40">
        <f>IF(A1264="Lead",IF(ISNUMBER(MATCH(G1264,QualityStatuses,0)),1,0),0)</f>
        <v>1</v>
      </c>
      <c r="Q1264" s="40">
        <f>IF(A1264="Lead",IF(G1264="New Lead",0,1),0)</f>
        <v>1</v>
      </c>
      <c r="R1264" s="40">
        <f>IF(A1264="Lead",IF(G1264="Lost",1,0),0)</f>
        <v>0</v>
      </c>
      <c r="S1264" t="n">
        <v>3</v>
      </c>
      <c r="T1264" t="n">
        <v>4</v>
      </c>
      <c r="U1264" t="n">
        <v>0</v>
      </c>
      <c r="V1264" t="n">
        <v>0</v>
      </c>
      <c r="W1264" t="n">
        <v>0</v>
      </c>
      <c r="X1264" t="n">
        <v>0</v>
      </c>
      <c r="Y1264">
        <f>IF(AND(A1264="Lead",COUNTIF(MetaCamps,C1264)&gt;0),1,0)</f>
        <v>1</v>
      </c>
      <c r="Z1264">
        <f>IF(Y1264=1,P1264,0)</f>
        <v>1</v>
      </c>
    </row>
    <row r="1265">
      <c r="A1265" t="inlineStr">
        <is>
          <t>Lead</t>
        </is>
      </c>
      <c r="B1265" s="39" t="str">
        <f>IFERROR(INDEX(CampTypes,MATCH(C1265,CampList,0)),"Unattributed")</f>
        <v>New</v>
      </c>
      <c r="C1265" t="inlineStr">
        <is>
          <t>EBG - In House | ABO | Natuf | Leads | Unit Franchise | India | Oct26 | V1</t>
        </is>
      </c>
      <c r="D1265" t="inlineStr">
        <is>
          <t>Natuf | LAL 1% | India | Jul26 | V1</t>
        </is>
      </c>
      <c r="E1265" t="inlineStr">
        <is>
          <t>Natuf | Reel | Brand Ambassador | Heard Of Owning A Cafe | V1</t>
        </is>
      </c>
      <c r="F1265" t="inlineStr">
        <is>
          <t>In House Natuf</t>
        </is>
      </c>
      <c r="G1265" t="inlineStr">
        <is>
          <t>Connected</t>
        </is>
      </c>
      <c r="H1265" s="39" t="str">
        <f>IF(ISNUMBER(MATCH(G1265,QualityStatuses,0)),"Quality Lead","Non-Quality Lead")</f>
        <v>Non-Quality Lead</v>
      </c>
      <c r="I1265" t="inlineStr">
        <is>
          <t>2026-10</t>
        </is>
      </c>
      <c r="J1265" t="inlineStr">
        <is>
          <t>Wk of 2026-10-19</t>
        </is>
      </c>
      <c r="K1265" t="inlineStr">
        <is>
          <t>Tejaswini Tarigopula</t>
        </is>
      </c>
      <c r="L1265" t="inlineStr">
        <is>
          <t>Facebook</t>
        </is>
      </c>
      <c r="M1265" t="inlineStr">
        <is>
          <t>Direct (campaign tagged in CRM)</t>
        </is>
      </c>
      <c r="N1265" t="inlineStr">
        <is>
          <t>6ad87f86849fa00bff15c339</t>
        </is>
      </c>
      <c r="O1265" t="n">
        <v>1</v>
      </c>
      <c r="P1265" s="40">
        <f>IF(A1265="Lead",IF(ISNUMBER(MATCH(G1265,QualityStatuses,0)),1,0),0)</f>
        <v>0</v>
      </c>
      <c r="Q1265" s="40">
        <f>IF(A1265="Lead",IF(G1265="New Lead",0,1),0)</f>
        <v>1</v>
      </c>
      <c r="R1265" s="40">
        <f>IF(A1265="Lead",IF(G1265="Lost",1,0),0)</f>
        <v>0</v>
      </c>
      <c r="S1265" t="n">
        <v>17</v>
      </c>
      <c r="T1265" t="n">
        <v>4</v>
      </c>
      <c r="U1265" t="n">
        <v>0</v>
      </c>
      <c r="V1265" t="n">
        <v>0</v>
      </c>
      <c r="W1265" t="n">
        <v>0</v>
      </c>
      <c r="X1265" t="n">
        <v>0</v>
      </c>
      <c r="Y1265">
        <f>IF(AND(A1265="Lead",COUNTIF(MetaCamps,C1265)&gt;0),1,0)</f>
        <v>0</v>
      </c>
      <c r="Z1265">
        <f>IF(Y1265=1,P1265,0)</f>
        <v>0</v>
      </c>
    </row>
    <row r="1266">
      <c r="A1266" t="inlineStr">
        <is>
          <t>Lead</t>
        </is>
      </c>
      <c r="B1266" s="39" t="str">
        <f>IFERROR(INDEX(CampTypes,MATCH(C1266,CampList,0)),"Unattributed")</f>
        <v>New</v>
      </c>
      <c r="C1266" t="inlineStr">
        <is>
          <t>EBG - In House | ABO | Natuf | Leads | Unit Franchise | India | Oct26 | V1</t>
        </is>
      </c>
      <c r="D1266" t="inlineStr">
        <is>
          <t>Natuf | LAL 1% | India | Jul26 | V1</t>
        </is>
      </c>
      <c r="E1266" t="inlineStr">
        <is>
          <t>Natuf | Reel | Brand Ambassador | Heard Of Owning A Cafe | V1</t>
        </is>
      </c>
      <c r="F1266" t="inlineStr">
        <is>
          <t>In House Natuf</t>
        </is>
      </c>
      <c r="G1266" t="inlineStr">
        <is>
          <t>Attempt 2</t>
        </is>
      </c>
      <c r="H1266" s="39" t="str">
        <f>IF(ISNUMBER(MATCH(G1266,QualityStatuses,0)),"Quality Lead","Non-Quality Lead")</f>
        <v>Non-Quality Lead</v>
      </c>
      <c r="I1266" t="inlineStr">
        <is>
          <t>2026-10</t>
        </is>
      </c>
      <c r="J1266" t="inlineStr">
        <is>
          <t>Wk of 2026-10-19</t>
        </is>
      </c>
      <c r="K1266" t="inlineStr">
        <is>
          <t>Tejaswini Tarigopula</t>
        </is>
      </c>
      <c r="L1266" t="inlineStr">
        <is>
          <t>Facebook</t>
        </is>
      </c>
      <c r="M1266" t="inlineStr">
        <is>
          <t>Direct (campaign tagged in CRM)</t>
        </is>
      </c>
      <c r="N1266" t="inlineStr">
        <is>
          <t>6ad87b03efd184095c1a2d41</t>
        </is>
      </c>
      <c r="O1266" t="n">
        <v>1</v>
      </c>
      <c r="P1266" s="40">
        <f>IF(A1266="Lead",IF(ISNUMBER(MATCH(G1266,QualityStatuses,0)),1,0),0)</f>
        <v>0</v>
      </c>
      <c r="Q1266" s="40">
        <f>IF(A1266="Lead",IF(G1266="New Lead",0,1),0)</f>
        <v>1</v>
      </c>
      <c r="R1266" s="40">
        <f>IF(A1266="Lead",IF(G1266="Lost",1,0),0)</f>
        <v>0</v>
      </c>
      <c r="S1266" t="n">
        <v>2</v>
      </c>
      <c r="T1266" t="n">
        <v>0</v>
      </c>
      <c r="U1266" t="n">
        <v>0</v>
      </c>
      <c r="V1266" t="n">
        <v>0</v>
      </c>
      <c r="W1266" t="n">
        <v>0</v>
      </c>
      <c r="X1266" t="n">
        <v>0</v>
      </c>
      <c r="Y1266">
        <f>IF(AND(A1266="Lead",COUNTIF(MetaCamps,C1266)&gt;0),1,0)</f>
        <v>0</v>
      </c>
      <c r="Z1266">
        <f>IF(Y1266=1,P1266,0)</f>
        <v>0</v>
      </c>
    </row>
    <row r="1267">
      <c r="A1267" t="inlineStr">
        <is>
          <t>Lead</t>
        </is>
      </c>
      <c r="B1267" s="39" t="str">
        <f>IFERROR(INDEX(CampTypes,MATCH(C1267,CampList,0)),"Unattributed")</f>
        <v>New</v>
      </c>
      <c r="C1267" t="inlineStr">
        <is>
          <t>EBG - In House | ABO | Natuf | Leads | Unit Franchise | India | Oct26 | V1</t>
        </is>
      </c>
      <c r="D1267" t="inlineStr">
        <is>
          <t>Natuf | Broad | Tier1 + Growth Cities | Oct26 | V1</t>
        </is>
      </c>
      <c r="E1267" t="inlineStr">
        <is>
          <t>Natuf | Reel | Brand Ambassador | Heard Of Owning A Cafe | V1</t>
        </is>
      </c>
      <c r="F1267" t="inlineStr">
        <is>
          <t>In House Natuf</t>
        </is>
      </c>
      <c r="G1267" t="inlineStr">
        <is>
          <t>Attempt 1</t>
        </is>
      </c>
      <c r="H1267" s="39" t="str">
        <f>IF(ISNUMBER(MATCH(G1267,QualityStatuses,0)),"Quality Lead","Non-Quality Lead")</f>
        <v>Non-Quality Lead</v>
      </c>
      <c r="I1267" t="inlineStr">
        <is>
          <t>2026-10</t>
        </is>
      </c>
      <c r="J1267" t="inlineStr">
        <is>
          <t>Wk of 2026-10-19</t>
        </is>
      </c>
      <c r="K1267" t="inlineStr">
        <is>
          <t>Tejaswini Tarigopula</t>
        </is>
      </c>
      <c r="L1267" t="inlineStr">
        <is>
          <t>Facebook</t>
        </is>
      </c>
      <c r="M1267" t="inlineStr">
        <is>
          <t>Direct (campaign tagged in CRM)</t>
        </is>
      </c>
      <c r="N1267" t="inlineStr">
        <is>
          <t>6ad87a7040134f539b3d6caf</t>
        </is>
      </c>
      <c r="O1267" t="n">
        <v>1</v>
      </c>
      <c r="P1267" s="40">
        <f>IF(A1267="Lead",IF(ISNUMBER(MATCH(G1267,QualityStatuses,0)),1,0),0)</f>
        <v>0</v>
      </c>
      <c r="Q1267" s="40">
        <f>IF(A1267="Lead",IF(G1267="New Lead",0,1),0)</f>
        <v>1</v>
      </c>
      <c r="R1267" s="40">
        <f>IF(A1267="Lead",IF(G1267="Lost",1,0),0)</f>
        <v>0</v>
      </c>
      <c r="S1267" t="n">
        <v>1</v>
      </c>
      <c r="T1267" t="n">
        <v>0</v>
      </c>
      <c r="U1267" t="n">
        <v>0</v>
      </c>
      <c r="V1267" t="n">
        <v>0</v>
      </c>
      <c r="W1267" t="n">
        <v>0</v>
      </c>
      <c r="X1267" t="n">
        <v>0</v>
      </c>
      <c r="Y1267">
        <f>IF(AND(A1267="Lead",COUNTIF(MetaCamps,C1267)&gt;0),1,0)</f>
        <v>0</v>
      </c>
      <c r="Z1267">
        <f>IF(Y1267=1,P1267,0)</f>
        <v>0</v>
      </c>
    </row>
    <row r="1268">
      <c r="A1268" t="inlineStr">
        <is>
          <t>Lead</t>
        </is>
      </c>
      <c r="B1268" s="39" t="str">
        <f>IFERROR(INDEX(CampTypes,MATCH(C1268,CampList,0)),"Unattributed")</f>
        <v>New</v>
      </c>
      <c r="C1268" t="inlineStr">
        <is>
          <t>EBG - In House | ABO | Natuf | Leads | Unit Franchise | India | Oct26 | V1</t>
        </is>
      </c>
      <c r="D1268" t="inlineStr">
        <is>
          <t>Natuf | Broad | Tier1 + Growth Cities | Oct26 | V1</t>
        </is>
      </c>
      <c r="E1268" t="inlineStr">
        <is>
          <t>Natuf | Reel | Brand Ambassador | Heard Of Owning A Cafe | V1</t>
        </is>
      </c>
      <c r="F1268" t="inlineStr">
        <is>
          <t>In House Natuf</t>
        </is>
      </c>
      <c r="G1268" t="inlineStr">
        <is>
          <t>Details Shared</t>
        </is>
      </c>
      <c r="H1268" s="39" t="str">
        <f>IF(ISNUMBER(MATCH(G1268,QualityStatuses,0)),"Quality Lead","Non-Quality Lead")</f>
        <v>Quality Lead</v>
      </c>
      <c r="I1268" t="inlineStr">
        <is>
          <t>2026-10</t>
        </is>
      </c>
      <c r="J1268" t="inlineStr">
        <is>
          <t>Wk of 2026-10-19</t>
        </is>
      </c>
      <c r="K1268" t="inlineStr">
        <is>
          <t>Tejaswini Tarigopula</t>
        </is>
      </c>
      <c r="L1268" t="inlineStr">
        <is>
          <t>Facebook</t>
        </is>
      </c>
      <c r="M1268" t="inlineStr">
        <is>
          <t>Direct (campaign tagged in CRM)</t>
        </is>
      </c>
      <c r="N1268" t="inlineStr">
        <is>
          <t>6ad879961326d279b7cc65ed</t>
        </is>
      </c>
      <c r="O1268" t="n">
        <v>1</v>
      </c>
      <c r="P1268" s="40">
        <f>IF(A1268="Lead",IF(ISNUMBER(MATCH(G1268,QualityStatuses,0)),1,0),0)</f>
        <v>1</v>
      </c>
      <c r="Q1268" s="40">
        <f>IF(A1268="Lead",IF(G1268="New Lead",0,1),0)</f>
        <v>1</v>
      </c>
      <c r="R1268" s="40">
        <f>IF(A1268="Lead",IF(G1268="Lost",1,0),0)</f>
        <v>0</v>
      </c>
      <c r="S1268" t="n">
        <v>3</v>
      </c>
      <c r="T1268" t="n">
        <v>2</v>
      </c>
      <c r="U1268" t="n">
        <v>0</v>
      </c>
      <c r="V1268" t="n">
        <v>0</v>
      </c>
      <c r="W1268" t="n">
        <v>0</v>
      </c>
      <c r="X1268" t="n">
        <v>0</v>
      </c>
      <c r="Y1268">
        <f>IF(AND(A1268="Lead",COUNTIF(MetaCamps,C1268)&gt;0),1,0)</f>
        <v>0</v>
      </c>
      <c r="Z1268">
        <f>IF(Y1268=1,P1268,0)</f>
        <v>0</v>
      </c>
    </row>
    <row r="1269">
      <c r="A1269" t="inlineStr">
        <is>
          <t>Lead</t>
        </is>
      </c>
      <c r="B1269" s="39" t="str">
        <f>IFERROR(INDEX(CampTypes,MATCH(C1269,CampList,0)),"Unattributed")</f>
        <v>Old</v>
      </c>
      <c r="C1269" t="inlineStr">
        <is>
          <t>natuf_Kiosk_14072026_Hindi</t>
        </is>
      </c>
      <c r="D1269" t="inlineStr">
        <is>
          <t>natuf_Kiosk_09102026</t>
        </is>
      </c>
      <c r="E1269" t="inlineStr">
        <is>
          <t>natuf_Kiosk_14072026_ad set_ad1</t>
        </is>
      </c>
      <c r="F1269" t="inlineStr">
        <is>
          <t>Natuf</t>
        </is>
      </c>
      <c r="G1269" t="inlineStr">
        <is>
          <t>Lost</t>
        </is>
      </c>
      <c r="H1269" s="39" t="str">
        <f>IF(ISNUMBER(MATCH(G1269,QualityStatuses,0)),"Quality Lead","Non-Quality Lead")</f>
        <v>Non-Quality Lead</v>
      </c>
      <c r="I1269" t="inlineStr">
        <is>
          <t>2026-10</t>
        </is>
      </c>
      <c r="J1269" t="inlineStr">
        <is>
          <t>Wk of 2026-10-19</t>
        </is>
      </c>
      <c r="K1269" t="inlineStr">
        <is>
          <t>Omkar Navge</t>
        </is>
      </c>
      <c r="L1269" t="inlineStr">
        <is>
          <t>Facebook</t>
        </is>
      </c>
      <c r="M1269" t="inlineStr">
        <is>
          <t>Direct (campaign tagged in CRM)</t>
        </is>
      </c>
      <c r="N1269" t="inlineStr">
        <is>
          <t>6ad87610006c51f86119b671</t>
        </is>
      </c>
      <c r="O1269" t="n">
        <v>1</v>
      </c>
      <c r="P1269" s="40">
        <f>IF(A1269="Lead",IF(ISNUMBER(MATCH(G1269,QualityStatuses,0)),1,0),0)</f>
        <v>0</v>
      </c>
      <c r="Q1269" s="40">
        <f>IF(A1269="Lead",IF(G1269="New Lead",0,1),0)</f>
        <v>1</v>
      </c>
      <c r="R1269" s="40">
        <f>IF(A1269="Lead",IF(G1269="Lost",1,0),0)</f>
        <v>1</v>
      </c>
      <c r="S1269" t="n">
        <v>1</v>
      </c>
      <c r="T1269" t="n">
        <v>1</v>
      </c>
      <c r="U1269" t="n">
        <v>0</v>
      </c>
      <c r="V1269" t="n">
        <v>0</v>
      </c>
      <c r="W1269" t="n">
        <v>0</v>
      </c>
      <c r="X1269" t="n">
        <v>0</v>
      </c>
      <c r="Y1269">
        <f>IF(AND(A1269="Lead",COUNTIF(MetaCamps,C1269)&gt;0),1,0)</f>
        <v>1</v>
      </c>
      <c r="Z1269">
        <f>IF(Y1269=1,P1269,0)</f>
        <v>0</v>
      </c>
    </row>
    <row r="1270">
      <c r="A1270" t="inlineStr">
        <is>
          <t>Lead</t>
        </is>
      </c>
      <c r="B1270" s="39" t="str">
        <f>IFERROR(INDEX(CampTypes,MATCH(C1270,CampList,0)),"Unattributed")</f>
        <v>Old</v>
      </c>
      <c r="C1270" t="inlineStr">
        <is>
          <t>E_Suresh_Natuf_Kiosk_07072026</t>
        </is>
      </c>
      <c r="D1270" t="inlineStr">
        <is>
          <t>E_Suresh_Natuf_Kiosk_07072026_Adset5</t>
        </is>
      </c>
      <c r="E1270" t="inlineStr">
        <is>
          <t>E_Hindi_Suresh_Natuf_Kiosk_07072026_Adset5_ad3 – Copy 2</t>
        </is>
      </c>
      <c r="F1270" t="inlineStr">
        <is>
          <t>Natuf</t>
        </is>
      </c>
      <c r="G1270" t="inlineStr">
        <is>
          <t>Follow-Up</t>
        </is>
      </c>
      <c r="H1270" s="39" t="str">
        <f>IF(ISNUMBER(MATCH(G1270,QualityStatuses,0)),"Quality Lead","Non-Quality Lead")</f>
        <v>Quality Lead</v>
      </c>
      <c r="I1270" t="inlineStr">
        <is>
          <t>2026-10</t>
        </is>
      </c>
      <c r="J1270" t="inlineStr">
        <is>
          <t>Wk of 2026-10-19</t>
        </is>
      </c>
      <c r="K1270" t="inlineStr">
        <is>
          <t>Deepak Rai</t>
        </is>
      </c>
      <c r="L1270" t="inlineStr">
        <is>
          <t>Facebook</t>
        </is>
      </c>
      <c r="M1270" t="inlineStr">
        <is>
          <t>Direct (campaign tagged in CRM)</t>
        </is>
      </c>
      <c r="N1270" t="inlineStr">
        <is>
          <t>6ad875fdc0bb584b3bad89e3</t>
        </is>
      </c>
      <c r="O1270" t="n">
        <v>1</v>
      </c>
      <c r="P1270" s="40">
        <f>IF(A1270="Lead",IF(ISNUMBER(MATCH(G1270,QualityStatuses,0)),1,0),0)</f>
        <v>1</v>
      </c>
      <c r="Q1270" s="40">
        <f>IF(A1270="Lead",IF(G1270="New Lead",0,1),0)</f>
        <v>1</v>
      </c>
      <c r="R1270" s="40">
        <f>IF(A1270="Lead",IF(G1270="Lost",1,0),0)</f>
        <v>0</v>
      </c>
      <c r="S1270" t="n">
        <v>3</v>
      </c>
      <c r="T1270" t="n">
        <v>2</v>
      </c>
      <c r="U1270" t="n">
        <v>0</v>
      </c>
      <c r="V1270" t="n">
        <v>0</v>
      </c>
      <c r="W1270" t="n">
        <v>0</v>
      </c>
      <c r="X1270" t="n">
        <v>0</v>
      </c>
      <c r="Y1270">
        <f>IF(AND(A1270="Lead",COUNTIF(MetaCamps,C1270)&gt;0),1,0)</f>
        <v>1</v>
      </c>
      <c r="Z1270">
        <f>IF(Y1270=1,P1270,0)</f>
        <v>1</v>
      </c>
    </row>
    <row r="1271">
      <c r="A1271" t="inlineStr">
        <is>
          <t>Lead</t>
        </is>
      </c>
      <c r="B1271" s="39" t="str">
        <f>IFERROR(INDEX(CampTypes,MATCH(C1271,CampList,0)),"Unattributed")</f>
        <v>Old</v>
      </c>
      <c r="C1271" t="inlineStr">
        <is>
          <t>E_Karan_Natuf_All_07072026</t>
        </is>
      </c>
      <c r="D1271" t="inlineStr">
        <is>
          <t>E_Karan_Natuf_Sign_07072026_Adset3</t>
        </is>
      </c>
      <c r="E1271" t="inlineStr">
        <is>
          <t>E_Karan_Natuf_Sign_07072026_Adset2_Ad1</t>
        </is>
      </c>
      <c r="F1271" t="inlineStr">
        <is>
          <t>Natuf</t>
        </is>
      </c>
      <c r="G1271" t="inlineStr">
        <is>
          <t>Connected</t>
        </is>
      </c>
      <c r="H1271" s="39" t="str">
        <f>IF(ISNUMBER(MATCH(G1271,QualityStatuses,0)),"Quality Lead","Non-Quality Lead")</f>
        <v>Non-Quality Lead</v>
      </c>
      <c r="I1271" t="inlineStr">
        <is>
          <t>2026-10</t>
        </is>
      </c>
      <c r="J1271" t="inlineStr">
        <is>
          <t>Wk of 2026-10-19</t>
        </is>
      </c>
      <c r="K1271" t="inlineStr">
        <is>
          <t>Tejaswini Tarigopula</t>
        </is>
      </c>
      <c r="L1271" t="inlineStr">
        <is>
          <t>Facebook</t>
        </is>
      </c>
      <c r="M1271" t="inlineStr">
        <is>
          <t>Direct (campaign tagged in CRM)</t>
        </is>
      </c>
      <c r="N1271" t="inlineStr">
        <is>
          <t>6ad8754ed3c58224077aac45</t>
        </is>
      </c>
      <c r="O1271" t="n">
        <v>1</v>
      </c>
      <c r="P1271" s="40">
        <f>IF(A1271="Lead",IF(ISNUMBER(MATCH(G1271,QualityStatuses,0)),1,0),0)</f>
        <v>0</v>
      </c>
      <c r="Q1271" s="40">
        <f>IF(A1271="Lead",IF(G1271="New Lead",0,1),0)</f>
        <v>1</v>
      </c>
      <c r="R1271" s="40">
        <f>IF(A1271="Lead",IF(G1271="Lost",1,0),0)</f>
        <v>0</v>
      </c>
      <c r="S1271" t="n">
        <v>3</v>
      </c>
      <c r="T1271" t="n">
        <v>1</v>
      </c>
      <c r="U1271" t="n">
        <v>0</v>
      </c>
      <c r="V1271" t="n">
        <v>0</v>
      </c>
      <c r="W1271" t="n">
        <v>0</v>
      </c>
      <c r="X1271" t="n">
        <v>0</v>
      </c>
      <c r="Y1271">
        <f>IF(AND(A1271="Lead",COUNTIF(MetaCamps,C1271)&gt;0),1,0)</f>
        <v>1</v>
      </c>
      <c r="Z1271">
        <f>IF(Y1271=1,P1271,0)</f>
        <v>0</v>
      </c>
    </row>
    <row r="1272">
      <c r="A1272" t="inlineStr">
        <is>
          <t>Lead</t>
        </is>
      </c>
      <c r="B1272" s="39" t="str">
        <f>IFERROR(INDEX(CampTypes,MATCH(C1272,CampList,0)),"Unattributed")</f>
        <v>New</v>
      </c>
      <c r="C1272" t="inlineStr">
        <is>
          <t>EBG - In House | ABO | Natuf | Leads | Unit Franchise | India | Oct26 | V1</t>
        </is>
      </c>
      <c r="D1272" t="inlineStr">
        <is>
          <t>Natuf | LAL 1% | India | Jul26 | V1</t>
        </is>
      </c>
      <c r="E1272" t="inlineStr">
        <is>
          <t>Natuf | Reel | Brand Ambassador | Heard Of Owning A Cafe | V1</t>
        </is>
      </c>
      <c r="F1272" t="inlineStr">
        <is>
          <t>In House Natuf</t>
        </is>
      </c>
      <c r="G1272" t="inlineStr">
        <is>
          <t>Attempt 1</t>
        </is>
      </c>
      <c r="H1272" s="39" t="str">
        <f>IF(ISNUMBER(MATCH(G1272,QualityStatuses,0)),"Quality Lead","Non-Quality Lead")</f>
        <v>Non-Quality Lead</v>
      </c>
      <c r="I1272" t="inlineStr">
        <is>
          <t>2026-10</t>
        </is>
      </c>
      <c r="J1272" t="inlineStr">
        <is>
          <t>Wk of 2026-10-19</t>
        </is>
      </c>
      <c r="K1272" t="inlineStr">
        <is>
          <t>Tejaswini Tarigopula</t>
        </is>
      </c>
      <c r="L1272" t="inlineStr">
        <is>
          <t>Facebook</t>
        </is>
      </c>
      <c r="M1272" t="inlineStr">
        <is>
          <t>Direct (campaign tagged in CRM)</t>
        </is>
      </c>
      <c r="N1272" t="inlineStr">
        <is>
          <t>6ad87549f621b4677f03d751</t>
        </is>
      </c>
      <c r="O1272" t="n">
        <v>1</v>
      </c>
      <c r="P1272" s="40">
        <f>IF(A1272="Lead",IF(ISNUMBER(MATCH(G1272,QualityStatuses,0)),1,0),0)</f>
        <v>0</v>
      </c>
      <c r="Q1272" s="40">
        <f>IF(A1272="Lead",IF(G1272="New Lead",0,1),0)</f>
        <v>1</v>
      </c>
      <c r="R1272" s="40">
        <f>IF(A1272="Lead",IF(G1272="Lost",1,0),0)</f>
        <v>0</v>
      </c>
      <c r="S1272" t="n">
        <v>1</v>
      </c>
      <c r="T1272" t="n">
        <v>0</v>
      </c>
      <c r="U1272" t="n">
        <v>0</v>
      </c>
      <c r="V1272" t="n">
        <v>0</v>
      </c>
      <c r="W1272" t="n">
        <v>0</v>
      </c>
      <c r="X1272" t="n">
        <v>0</v>
      </c>
      <c r="Y1272">
        <f>IF(AND(A1272="Lead",COUNTIF(MetaCamps,C1272)&gt;0),1,0)</f>
        <v>0</v>
      </c>
      <c r="Z1272">
        <f>IF(Y1272=1,P1272,0)</f>
        <v>0</v>
      </c>
    </row>
    <row r="1273">
      <c r="A1273" t="inlineStr">
        <is>
          <t>Lead</t>
        </is>
      </c>
      <c r="B1273" s="39" t="str">
        <f>IFERROR(INDEX(CampTypes,MATCH(C1273,CampList,0)),"Unattributed")</f>
        <v>New</v>
      </c>
      <c r="C1273" t="inlineStr">
        <is>
          <t>EBG - In House | ABO | Natuf | Leads | Master Franchise | India | Oct26 | V1</t>
        </is>
      </c>
      <c r="D1273" t="inlineStr">
        <is>
          <t>Natuf | Broad | Tier1 + Growth Cities | Oct26 | V1</t>
        </is>
      </c>
      <c r="E1273" t="inlineStr">
        <is>
          <t>Natuf | Static | Become A Levantine Food | V1</t>
        </is>
      </c>
      <c r="F1273" t="inlineStr">
        <is>
          <t>Natuf_MF</t>
        </is>
      </c>
      <c r="G1273" t="inlineStr">
        <is>
          <t>Attempt 2</t>
        </is>
      </c>
      <c r="H1273" s="39" t="str">
        <f>IF(ISNUMBER(MATCH(G1273,QualityStatuses,0)),"Quality Lead","Non-Quality Lead")</f>
        <v>Non-Quality Lead</v>
      </c>
      <c r="I1273" t="inlineStr">
        <is>
          <t>2026-10</t>
        </is>
      </c>
      <c r="J1273" t="inlineStr">
        <is>
          <t>Wk of 2026-10-19</t>
        </is>
      </c>
      <c r="K1273" t="inlineStr">
        <is>
          <t>Tejaswini Tarigopula</t>
        </is>
      </c>
      <c r="L1273" t="inlineStr">
        <is>
          <t>Facebook</t>
        </is>
      </c>
      <c r="M1273" t="inlineStr">
        <is>
          <t>Direct (campaign tagged in CRM)</t>
        </is>
      </c>
      <c r="N1273" t="inlineStr">
        <is>
          <t>6ad873e51ee5a77759ae9cb3</t>
        </is>
      </c>
      <c r="O1273" t="n">
        <v>1</v>
      </c>
      <c r="P1273" s="40">
        <f>IF(A1273="Lead",IF(ISNUMBER(MATCH(G1273,QualityStatuses,0)),1,0),0)</f>
        <v>0</v>
      </c>
      <c r="Q1273" s="40">
        <f>IF(A1273="Lead",IF(G1273="New Lead",0,1),0)</f>
        <v>1</v>
      </c>
      <c r="R1273" s="40">
        <f>IF(A1273="Lead",IF(G1273="Lost",1,0),0)</f>
        <v>0</v>
      </c>
      <c r="S1273" t="n">
        <v>2</v>
      </c>
      <c r="T1273" t="n">
        <v>1</v>
      </c>
      <c r="U1273" t="n">
        <v>0</v>
      </c>
      <c r="V1273" t="n">
        <v>0</v>
      </c>
      <c r="W1273" t="n">
        <v>0</v>
      </c>
      <c r="X1273" t="n">
        <v>0</v>
      </c>
      <c r="Y1273">
        <f>IF(AND(A1273="Lead",COUNTIF(MetaCamps,C1273)&gt;0),1,0)</f>
        <v>0</v>
      </c>
      <c r="Z1273">
        <f>IF(Y1273=1,P1273,0)</f>
        <v>0</v>
      </c>
    </row>
    <row r="1274">
      <c r="A1274" t="inlineStr">
        <is>
          <t>Lead</t>
        </is>
      </c>
      <c r="B1274" s="39" t="str">
        <f>IFERROR(INDEX(CampTypes,MATCH(C1274,CampList,0)),"Unattributed")</f>
        <v>Old</v>
      </c>
      <c r="C1274" t="inlineStr">
        <is>
          <t>natuf_Kiosk_14072026_Hindi</t>
        </is>
      </c>
      <c r="D1274" t="inlineStr">
        <is>
          <t>natuf_Kiosk_09102026</t>
        </is>
      </c>
      <c r="E1274" t="inlineStr">
        <is>
          <t>natuf_Kiosk_14072026_ad set_ad1</t>
        </is>
      </c>
      <c r="F1274" t="inlineStr">
        <is>
          <t>Natuf</t>
        </is>
      </c>
      <c r="G1274" t="inlineStr">
        <is>
          <t>Meeting Scheduled</t>
        </is>
      </c>
      <c r="H1274" s="39" t="str">
        <f>IF(ISNUMBER(MATCH(G1274,QualityStatuses,0)),"Quality Lead","Non-Quality Lead")</f>
        <v>Quality Lead</v>
      </c>
      <c r="I1274" t="inlineStr">
        <is>
          <t>2026-10</t>
        </is>
      </c>
      <c r="J1274" t="inlineStr">
        <is>
          <t>Wk of 2026-10-19</t>
        </is>
      </c>
      <c r="K1274" t="inlineStr">
        <is>
          <t>Tejaswini Tarigopula</t>
        </is>
      </c>
      <c r="L1274" t="inlineStr">
        <is>
          <t>Facebook</t>
        </is>
      </c>
      <c r="M1274" t="inlineStr">
        <is>
          <t>Direct (campaign tagged in CRM)</t>
        </is>
      </c>
      <c r="N1274" t="inlineStr">
        <is>
          <t>6ad873d9a6bb20cea1d28235</t>
        </is>
      </c>
      <c r="O1274" t="n">
        <v>1</v>
      </c>
      <c r="P1274" s="40">
        <f>IF(A1274="Lead",IF(ISNUMBER(MATCH(G1274,QualityStatuses,0)),1,0),0)</f>
        <v>1</v>
      </c>
      <c r="Q1274" s="40">
        <f>IF(A1274="Lead",IF(G1274="New Lead",0,1),0)</f>
        <v>1</v>
      </c>
      <c r="R1274" s="40">
        <f>IF(A1274="Lead",IF(G1274="Lost",1,0),0)</f>
        <v>0</v>
      </c>
      <c r="S1274" t="n">
        <v>5</v>
      </c>
      <c r="T1274" t="n">
        <v>5</v>
      </c>
      <c r="U1274" t="n">
        <v>0</v>
      </c>
      <c r="V1274" t="n">
        <v>0</v>
      </c>
      <c r="W1274" t="n">
        <v>0</v>
      </c>
      <c r="X1274" t="n">
        <v>0</v>
      </c>
      <c r="Y1274">
        <f>IF(AND(A1274="Lead",COUNTIF(MetaCamps,C1274)&gt;0),1,0)</f>
        <v>1</v>
      </c>
      <c r="Z1274">
        <f>IF(Y1274=1,P1274,0)</f>
        <v>1</v>
      </c>
    </row>
    <row r="1275">
      <c r="A1275" t="inlineStr">
        <is>
          <t>Lead</t>
        </is>
      </c>
      <c r="B1275" s="39" t="str">
        <f>IFERROR(INDEX(CampTypes,MATCH(C1275,CampList,0)),"Unattributed")</f>
        <v>Old</v>
      </c>
      <c r="C1275" t="inlineStr">
        <is>
          <t>E_Karan_Natuf_All_07072026</t>
        </is>
      </c>
      <c r="D1275" t="inlineStr">
        <is>
          <t>E_Karan_Natuf_Sign_07072026_Adset3</t>
        </is>
      </c>
      <c r="E1275" t="inlineStr">
        <is>
          <t>E_Karan_Natuf_Sign_07072026_Adset2_Ad1</t>
        </is>
      </c>
      <c r="F1275" t="inlineStr">
        <is>
          <t>Natuf</t>
        </is>
      </c>
      <c r="G1275" t="inlineStr">
        <is>
          <t>Attempt 2</t>
        </is>
      </c>
      <c r="H1275" s="39" t="str">
        <f>IF(ISNUMBER(MATCH(G1275,QualityStatuses,0)),"Quality Lead","Non-Quality Lead")</f>
        <v>Non-Quality Lead</v>
      </c>
      <c r="I1275" t="inlineStr">
        <is>
          <t>2026-10</t>
        </is>
      </c>
      <c r="J1275" t="inlineStr">
        <is>
          <t>Wk of 2026-10-19</t>
        </is>
      </c>
      <c r="K1275" t="inlineStr">
        <is>
          <t>Tejaswini Tarigopula</t>
        </is>
      </c>
      <c r="L1275" t="inlineStr">
        <is>
          <t>Facebook</t>
        </is>
      </c>
      <c r="M1275" t="inlineStr">
        <is>
          <t>Direct (campaign tagged in CRM)</t>
        </is>
      </c>
      <c r="N1275" t="inlineStr">
        <is>
          <t>6ad873d5c0bb584b3bad8525</t>
        </is>
      </c>
      <c r="O1275" t="n">
        <v>1</v>
      </c>
      <c r="P1275" s="40">
        <f>IF(A1275="Lead",IF(ISNUMBER(MATCH(G1275,QualityStatuses,0)),1,0),0)</f>
        <v>0</v>
      </c>
      <c r="Q1275" s="40">
        <f>IF(A1275="Lead",IF(G1275="New Lead",0,1),0)</f>
        <v>1</v>
      </c>
      <c r="R1275" s="40">
        <f>IF(A1275="Lead",IF(G1275="Lost",1,0),0)</f>
        <v>0</v>
      </c>
      <c r="S1275" t="n">
        <v>2</v>
      </c>
      <c r="T1275" t="n">
        <v>1</v>
      </c>
      <c r="U1275" t="n">
        <v>0</v>
      </c>
      <c r="V1275" t="n">
        <v>0</v>
      </c>
      <c r="W1275" t="n">
        <v>0</v>
      </c>
      <c r="X1275" t="n">
        <v>0</v>
      </c>
      <c r="Y1275">
        <f>IF(AND(A1275="Lead",COUNTIF(MetaCamps,C1275)&gt;0),1,0)</f>
        <v>1</v>
      </c>
      <c r="Z1275">
        <f>IF(Y1275=1,P1275,0)</f>
        <v>0</v>
      </c>
    </row>
    <row r="1276">
      <c r="A1276" t="inlineStr">
        <is>
          <t>Lead</t>
        </is>
      </c>
      <c r="B1276" s="39" t="str">
        <f>IFERROR(INDEX(CampTypes,MATCH(C1276,CampList,0)),"Unattributed")</f>
        <v>New</v>
      </c>
      <c r="C1276" t="inlineStr">
        <is>
          <t>EBG - In House | ABO | Natuf | Leads | Unit Franchise | India | Oct26 | V1</t>
        </is>
      </c>
      <c r="D1276" t="inlineStr">
        <is>
          <t>Natuf | Business Owners | Tier1 + Growth Cities | Oct26 | V1</t>
        </is>
      </c>
      <c r="E1276" t="inlineStr">
        <is>
          <t>Natuf | Reel | Brand Ambassador | Heard Of Owning A Cafe | V1</t>
        </is>
      </c>
      <c r="F1276" t="inlineStr">
        <is>
          <t>In House Natuf</t>
        </is>
      </c>
      <c r="G1276" t="inlineStr">
        <is>
          <t>Connected</t>
        </is>
      </c>
      <c r="H1276" s="39" t="str">
        <f>IF(ISNUMBER(MATCH(G1276,QualityStatuses,0)),"Quality Lead","Non-Quality Lead")</f>
        <v>Non-Quality Lead</v>
      </c>
      <c r="I1276" t="inlineStr">
        <is>
          <t>2026-10</t>
        </is>
      </c>
      <c r="J1276" t="inlineStr">
        <is>
          <t>Wk of 2026-10-19</t>
        </is>
      </c>
      <c r="K1276" t="inlineStr">
        <is>
          <t>Tejaswini Tarigopula</t>
        </is>
      </c>
      <c r="L1276" t="inlineStr">
        <is>
          <t>Facebook</t>
        </is>
      </c>
      <c r="M1276" t="inlineStr">
        <is>
          <t>Direct (campaign tagged in CRM)</t>
        </is>
      </c>
      <c r="N1276" t="inlineStr">
        <is>
          <t>6ad8738faf9aaa0a5883393f</t>
        </is>
      </c>
      <c r="O1276" t="n">
        <v>1</v>
      </c>
      <c r="P1276" s="40">
        <f>IF(A1276="Lead",IF(ISNUMBER(MATCH(G1276,QualityStatuses,0)),1,0),0)</f>
        <v>0</v>
      </c>
      <c r="Q1276" s="40">
        <f>IF(A1276="Lead",IF(G1276="New Lead",0,1),0)</f>
        <v>1</v>
      </c>
      <c r="R1276" s="40">
        <f>IF(A1276="Lead",IF(G1276="Lost",1,0),0)</f>
        <v>0</v>
      </c>
      <c r="S1276" t="n">
        <v>1</v>
      </c>
      <c r="T1276" t="n">
        <v>1</v>
      </c>
      <c r="U1276" t="n">
        <v>0</v>
      </c>
      <c r="V1276" t="n">
        <v>0</v>
      </c>
      <c r="W1276" t="n">
        <v>0</v>
      </c>
      <c r="X1276" t="n">
        <v>0</v>
      </c>
      <c r="Y1276">
        <f>IF(AND(A1276="Lead",COUNTIF(MetaCamps,C1276)&gt;0),1,0)</f>
        <v>0</v>
      </c>
      <c r="Z1276">
        <f>IF(Y1276=1,P1276,0)</f>
        <v>0</v>
      </c>
    </row>
    <row r="1277">
      <c r="A1277" t="inlineStr">
        <is>
          <t>Lead</t>
        </is>
      </c>
      <c r="B1277" s="39" t="str">
        <f>IFERROR(INDEX(CampTypes,MATCH(C1277,CampList,0)),"Unattributed")</f>
        <v>Old</v>
      </c>
      <c r="C1277" t="inlineStr">
        <is>
          <t>E_Karan_Natuf_All_07072026</t>
        </is>
      </c>
      <c r="D1277" t="inlineStr">
        <is>
          <t>E_Karan_Natuf_Sign_07072026_Adset3</t>
        </is>
      </c>
      <c r="E1277" t="inlineStr">
        <is>
          <t>E_Karan_Natuf_Sign_07072026_Adset2_Ad1</t>
        </is>
      </c>
      <c r="F1277" t="inlineStr">
        <is>
          <t>Natuf</t>
        </is>
      </c>
      <c r="G1277" t="inlineStr">
        <is>
          <t>Lost</t>
        </is>
      </c>
      <c r="H1277" s="39" t="str">
        <f>IF(ISNUMBER(MATCH(G1277,QualityStatuses,0)),"Quality Lead","Non-Quality Lead")</f>
        <v>Non-Quality Lead</v>
      </c>
      <c r="I1277" t="inlineStr">
        <is>
          <t>2026-10</t>
        </is>
      </c>
      <c r="J1277" t="inlineStr">
        <is>
          <t>Wk of 2026-10-19</t>
        </is>
      </c>
      <c r="K1277" t="inlineStr">
        <is>
          <t>Omkar Navge</t>
        </is>
      </c>
      <c r="L1277" t="inlineStr">
        <is>
          <t>Facebook</t>
        </is>
      </c>
      <c r="M1277" t="inlineStr">
        <is>
          <t>Direct (campaign tagged in CRM)</t>
        </is>
      </c>
      <c r="N1277" t="inlineStr">
        <is>
          <t>6ad8716258926dbab2e5613d</t>
        </is>
      </c>
      <c r="O1277" t="n">
        <v>1</v>
      </c>
      <c r="P1277" s="40">
        <f>IF(A1277="Lead",IF(ISNUMBER(MATCH(G1277,QualityStatuses,0)),1,0),0)</f>
        <v>0</v>
      </c>
      <c r="Q1277" s="40">
        <f>IF(A1277="Lead",IF(G1277="New Lead",0,1),0)</f>
        <v>1</v>
      </c>
      <c r="R1277" s="40">
        <f>IF(A1277="Lead",IF(G1277="Lost",1,0),0)</f>
        <v>1</v>
      </c>
      <c r="S1277" t="n">
        <v>1</v>
      </c>
      <c r="T1277" t="n">
        <v>1</v>
      </c>
      <c r="U1277" t="n">
        <v>0</v>
      </c>
      <c r="V1277" t="n">
        <v>0</v>
      </c>
      <c r="W1277" t="n">
        <v>0</v>
      </c>
      <c r="X1277" t="n">
        <v>0</v>
      </c>
      <c r="Y1277">
        <f>IF(AND(A1277="Lead",COUNTIF(MetaCamps,C1277)&gt;0),1,0)</f>
        <v>1</v>
      </c>
      <c r="Z1277">
        <f>IF(Y1277=1,P1277,0)</f>
        <v>0</v>
      </c>
    </row>
    <row r="1278">
      <c r="A1278" t="inlineStr">
        <is>
          <t>Lead</t>
        </is>
      </c>
      <c r="B1278" s="39" t="str">
        <f>IFERROR(INDEX(CampTypes,MATCH(C1278,CampList,0)),"Unattributed")</f>
        <v>Old</v>
      </c>
      <c r="C1278" t="inlineStr">
        <is>
          <t>natuf_Kiosk_14072026_Hindi</t>
        </is>
      </c>
      <c r="D1278" t="inlineStr">
        <is>
          <t>natuf_Kiosk_09102026</t>
        </is>
      </c>
      <c r="E1278" t="inlineStr">
        <is>
          <t>natuf_Kiosk_14072026_ad set_ad1</t>
        </is>
      </c>
      <c r="F1278" t="inlineStr">
        <is>
          <t>Natuf</t>
        </is>
      </c>
      <c r="G1278" t="inlineStr">
        <is>
          <t>Attempt 2</t>
        </is>
      </c>
      <c r="H1278" s="39" t="str">
        <f>IF(ISNUMBER(MATCH(G1278,QualityStatuses,0)),"Quality Lead","Non-Quality Lead")</f>
        <v>Non-Quality Lead</v>
      </c>
      <c r="I1278" t="inlineStr">
        <is>
          <t>2026-10</t>
        </is>
      </c>
      <c r="J1278" t="inlineStr">
        <is>
          <t>Wk of 2026-10-19</t>
        </is>
      </c>
      <c r="K1278" t="inlineStr">
        <is>
          <t>Tejaswini Tarigopula</t>
        </is>
      </c>
      <c r="L1278" t="inlineStr">
        <is>
          <t>Facebook</t>
        </is>
      </c>
      <c r="M1278" t="inlineStr">
        <is>
          <t>Direct (campaign tagged in CRM)</t>
        </is>
      </c>
      <c r="N1278" t="inlineStr">
        <is>
          <t>6ad8711babbea75258c021b2</t>
        </is>
      </c>
      <c r="O1278" t="n">
        <v>1</v>
      </c>
      <c r="P1278" s="40">
        <f>IF(A1278="Lead",IF(ISNUMBER(MATCH(G1278,QualityStatuses,0)),1,0),0)</f>
        <v>0</v>
      </c>
      <c r="Q1278" s="40">
        <f>IF(A1278="Lead",IF(G1278="New Lead",0,1),0)</f>
        <v>1</v>
      </c>
      <c r="R1278" s="40">
        <f>IF(A1278="Lead",IF(G1278="Lost",1,0),0)</f>
        <v>0</v>
      </c>
      <c r="S1278" t="n">
        <v>2</v>
      </c>
      <c r="T1278" t="n">
        <v>0</v>
      </c>
      <c r="U1278" t="n">
        <v>0</v>
      </c>
      <c r="V1278" t="n">
        <v>0</v>
      </c>
      <c r="W1278" t="n">
        <v>0</v>
      </c>
      <c r="X1278" t="n">
        <v>0</v>
      </c>
      <c r="Y1278">
        <f>IF(AND(A1278="Lead",COUNTIF(MetaCamps,C1278)&gt;0),1,0)</f>
        <v>1</v>
      </c>
      <c r="Z1278">
        <f>IF(Y1278=1,P1278,0)</f>
        <v>0</v>
      </c>
    </row>
    <row r="1279">
      <c r="A1279" t="inlineStr">
        <is>
          <t>Lead</t>
        </is>
      </c>
      <c r="B1279" s="39" t="str">
        <f>IFERROR(INDEX(CampTypes,MATCH(C1279,CampList,0)),"Unattributed")</f>
        <v>New</v>
      </c>
      <c r="C1279" t="inlineStr">
        <is>
          <t>EBG - In House | ABO | Natuf | Leads | Unit Franchise | India | Oct26 | V1</t>
        </is>
      </c>
      <c r="D1279" t="inlineStr">
        <is>
          <t>Natuf | Investors | Tier1 + Growth Cities | Oct26 | V1</t>
        </is>
      </c>
      <c r="E1279" t="inlineStr">
        <is>
          <t>Natuf | Reel | Brand Ambassador | Heard Of Owning A Cafe | V1</t>
        </is>
      </c>
      <c r="F1279" t="inlineStr">
        <is>
          <t>In House Natuf</t>
        </is>
      </c>
      <c r="G1279" t="inlineStr">
        <is>
          <t>Lost</t>
        </is>
      </c>
      <c r="H1279" s="39" t="str">
        <f>IF(ISNUMBER(MATCH(G1279,QualityStatuses,0)),"Quality Lead","Non-Quality Lead")</f>
        <v>Non-Quality Lead</v>
      </c>
      <c r="I1279" t="inlineStr">
        <is>
          <t>2026-10</t>
        </is>
      </c>
      <c r="J1279" t="inlineStr">
        <is>
          <t>Wk of 2026-10-19</t>
        </is>
      </c>
      <c r="K1279" t="inlineStr">
        <is>
          <t>Deepak Rai</t>
        </is>
      </c>
      <c r="L1279" t="inlineStr">
        <is>
          <t>Facebook</t>
        </is>
      </c>
      <c r="M1279" t="inlineStr">
        <is>
          <t>Direct (campaign tagged in CRM)</t>
        </is>
      </c>
      <c r="N1279" t="inlineStr">
        <is>
          <t>6ad86f4cf1ccdea117777146</t>
        </is>
      </c>
      <c r="O1279" t="n">
        <v>1</v>
      </c>
      <c r="P1279" s="40">
        <f>IF(A1279="Lead",IF(ISNUMBER(MATCH(G1279,QualityStatuses,0)),1,0),0)</f>
        <v>0</v>
      </c>
      <c r="Q1279" s="40">
        <f>IF(A1279="Lead",IF(G1279="New Lead",0,1),0)</f>
        <v>1</v>
      </c>
      <c r="R1279" s="40">
        <f>IF(A1279="Lead",IF(G1279="Lost",1,0),0)</f>
        <v>1</v>
      </c>
      <c r="S1279" t="n">
        <v>2</v>
      </c>
      <c r="T1279" t="n">
        <v>1</v>
      </c>
      <c r="U1279" t="n">
        <v>0</v>
      </c>
      <c r="V1279" t="n">
        <v>0</v>
      </c>
      <c r="W1279" t="n">
        <v>0</v>
      </c>
      <c r="X1279" t="n">
        <v>0</v>
      </c>
      <c r="Y1279">
        <f>IF(AND(A1279="Lead",COUNTIF(MetaCamps,C1279)&gt;0),1,0)</f>
        <v>0</v>
      </c>
      <c r="Z1279">
        <f>IF(Y1279=1,P1279,0)</f>
        <v>0</v>
      </c>
    </row>
    <row r="1280">
      <c r="A1280" t="inlineStr">
        <is>
          <t>Lead</t>
        </is>
      </c>
      <c r="B1280" s="39" t="str">
        <f>IFERROR(INDEX(CampTypes,MATCH(C1280,CampList,0)),"Unattributed")</f>
        <v>New</v>
      </c>
      <c r="C1280" t="inlineStr">
        <is>
          <t>EBG - In House | ABO | Natuf | Leads | Unit Franchise | India | Oct26 | V1</t>
        </is>
      </c>
      <c r="D1280" t="inlineStr">
        <is>
          <t>Natuf | Business Owners | Tier1 + Growth Cities | Oct26 | V1</t>
        </is>
      </c>
      <c r="E1280" t="inlineStr">
        <is>
          <t>Natuf | Reel | Brand Ambassador | Heard Of Owning A Cafe | V1</t>
        </is>
      </c>
      <c r="F1280" t="inlineStr">
        <is>
          <t>In House Natuf</t>
        </is>
      </c>
      <c r="G1280" t="inlineStr">
        <is>
          <t>Attempt 2</t>
        </is>
      </c>
      <c r="H1280" s="39" t="str">
        <f>IF(ISNUMBER(MATCH(G1280,QualityStatuses,0)),"Quality Lead","Non-Quality Lead")</f>
        <v>Non-Quality Lead</v>
      </c>
      <c r="I1280" t="inlineStr">
        <is>
          <t>2026-10</t>
        </is>
      </c>
      <c r="J1280" t="inlineStr">
        <is>
          <t>Wk of 2026-10-19</t>
        </is>
      </c>
      <c r="K1280" t="inlineStr">
        <is>
          <t>Tejaswini Tarigopula</t>
        </is>
      </c>
      <c r="L1280" t="inlineStr">
        <is>
          <t>Facebook</t>
        </is>
      </c>
      <c r="M1280" t="inlineStr">
        <is>
          <t>Direct (campaign tagged in CRM)</t>
        </is>
      </c>
      <c r="N1280" t="inlineStr">
        <is>
          <t>6ad86eecabbea75258c01f5c</t>
        </is>
      </c>
      <c r="O1280" t="n">
        <v>1</v>
      </c>
      <c r="P1280" s="40">
        <f>IF(A1280="Lead",IF(ISNUMBER(MATCH(G1280,QualityStatuses,0)),1,0),0)</f>
        <v>0</v>
      </c>
      <c r="Q1280" s="40">
        <f>IF(A1280="Lead",IF(G1280="New Lead",0,1),0)</f>
        <v>1</v>
      </c>
      <c r="R1280" s="40">
        <f>IF(A1280="Lead",IF(G1280="Lost",1,0),0)</f>
        <v>0</v>
      </c>
      <c r="S1280" t="n">
        <v>1</v>
      </c>
      <c r="T1280" t="n">
        <v>0</v>
      </c>
      <c r="U1280" t="n">
        <v>0</v>
      </c>
      <c r="V1280" t="n">
        <v>0</v>
      </c>
      <c r="W1280" t="n">
        <v>0</v>
      </c>
      <c r="X1280" t="n">
        <v>0</v>
      </c>
      <c r="Y1280">
        <f>IF(AND(A1280="Lead",COUNTIF(MetaCamps,C1280)&gt;0),1,0)</f>
        <v>0</v>
      </c>
      <c r="Z1280">
        <f>IF(Y1280=1,P1280,0)</f>
        <v>0</v>
      </c>
    </row>
    <row r="1281">
      <c r="A1281" t="inlineStr">
        <is>
          <t>Lead</t>
        </is>
      </c>
      <c r="B1281" s="39" t="str">
        <f>IFERROR(INDEX(CampTypes,MATCH(C1281,CampList,0)),"Unattributed")</f>
        <v>New</v>
      </c>
      <c r="C1281" t="inlineStr">
        <is>
          <t>EBG - In House | ABO | Natuf | Leads | Unit Franchise | India | Oct26 | V1</t>
        </is>
      </c>
      <c r="D1281" t="inlineStr">
        <is>
          <t>Natuf | Investors | Tier1 + Growth Cities | Oct26 | V1</t>
        </is>
      </c>
      <c r="E1281" t="inlineStr">
        <is>
          <t>Natuf | Reel | Brand Ambassador | Heard Of Owning A Cafe | V1</t>
        </is>
      </c>
      <c r="F1281" t="inlineStr">
        <is>
          <t>In House Natuf</t>
        </is>
      </c>
      <c r="G1281" t="inlineStr">
        <is>
          <t>Attempt 1</t>
        </is>
      </c>
      <c r="H1281" s="39" t="str">
        <f>IF(ISNUMBER(MATCH(G1281,QualityStatuses,0)),"Quality Lead","Non-Quality Lead")</f>
        <v>Non-Quality Lead</v>
      </c>
      <c r="I1281" t="inlineStr">
        <is>
          <t>2026-10</t>
        </is>
      </c>
      <c r="J1281" t="inlineStr">
        <is>
          <t>Wk of 2026-10-19</t>
        </is>
      </c>
      <c r="K1281" t="inlineStr">
        <is>
          <t>Tejaswini Tarigopula</t>
        </is>
      </c>
      <c r="L1281" t="inlineStr">
        <is>
          <t>Facebook</t>
        </is>
      </c>
      <c r="M1281" t="inlineStr">
        <is>
          <t>Direct (campaign tagged in CRM)</t>
        </is>
      </c>
      <c r="N1281" t="inlineStr">
        <is>
          <t>6ad86ce2a6bb20cea1d27d97</t>
        </is>
      </c>
      <c r="O1281" t="n">
        <v>1</v>
      </c>
      <c r="P1281" s="40">
        <f>IF(A1281="Lead",IF(ISNUMBER(MATCH(G1281,QualityStatuses,0)),1,0),0)</f>
        <v>0</v>
      </c>
      <c r="Q1281" s="40">
        <f>IF(A1281="Lead",IF(G1281="New Lead",0,1),0)</f>
        <v>1</v>
      </c>
      <c r="R1281" s="40">
        <f>IF(A1281="Lead",IF(G1281="Lost",1,0),0)</f>
        <v>0</v>
      </c>
      <c r="S1281" t="n">
        <v>2</v>
      </c>
      <c r="T1281" t="n">
        <v>2</v>
      </c>
      <c r="U1281" t="n">
        <v>0</v>
      </c>
      <c r="V1281" t="n">
        <v>0</v>
      </c>
      <c r="W1281" t="n">
        <v>0</v>
      </c>
      <c r="X1281" t="n">
        <v>0</v>
      </c>
      <c r="Y1281">
        <f>IF(AND(A1281="Lead",COUNTIF(MetaCamps,C1281)&gt;0),1,0)</f>
        <v>0</v>
      </c>
      <c r="Z1281">
        <f>IF(Y1281=1,P1281,0)</f>
        <v>0</v>
      </c>
    </row>
    <row r="1282">
      <c r="A1282" t="inlineStr">
        <is>
          <t>Lead</t>
        </is>
      </c>
      <c r="B1282" s="39" t="str">
        <f>IFERROR(INDEX(CampTypes,MATCH(C1282,CampList,0)),"Unattributed")</f>
        <v>Old</v>
      </c>
      <c r="C1282" t="inlineStr">
        <is>
          <t>E_Natuf_Generic_13082026</t>
        </is>
      </c>
      <c r="D1282" t="inlineStr">
        <is>
          <t>E_Natuf_Generic_13082026_Adset1</t>
        </is>
      </c>
      <c r="E1282" t="inlineStr">
        <is>
          <t>E_Natuf_Generic_13082026_Adset1_Ad1</t>
        </is>
      </c>
      <c r="F1282" t="inlineStr">
        <is>
          <t>Natuf</t>
        </is>
      </c>
      <c r="G1282" t="inlineStr">
        <is>
          <t>Connected</t>
        </is>
      </c>
      <c r="H1282" s="39" t="str">
        <f>IF(ISNUMBER(MATCH(G1282,QualityStatuses,0)),"Quality Lead","Non-Quality Lead")</f>
        <v>Non-Quality Lead</v>
      </c>
      <c r="I1282" t="inlineStr">
        <is>
          <t>2026-10</t>
        </is>
      </c>
      <c r="J1282" t="inlineStr">
        <is>
          <t>Wk of 2026-10-19</t>
        </is>
      </c>
      <c r="K1282" t="inlineStr">
        <is>
          <t>Tejaswini Tarigopula</t>
        </is>
      </c>
      <c r="L1282" t="inlineStr">
        <is>
          <t>Facebook</t>
        </is>
      </c>
      <c r="M1282" t="inlineStr">
        <is>
          <t>Direct (campaign tagged in CRM)</t>
        </is>
      </c>
      <c r="N1282" t="inlineStr">
        <is>
          <t>6ad86cbd0cf780606551f63a</t>
        </is>
      </c>
      <c r="O1282" t="n">
        <v>1</v>
      </c>
      <c r="P1282" s="40">
        <f>IF(A1282="Lead",IF(ISNUMBER(MATCH(G1282,QualityStatuses,0)),1,0),0)</f>
        <v>0</v>
      </c>
      <c r="Q1282" s="40">
        <f>IF(A1282="Lead",IF(G1282="New Lead",0,1),0)</f>
        <v>1</v>
      </c>
      <c r="R1282" s="40">
        <f>IF(A1282="Lead",IF(G1282="Lost",1,0),0)</f>
        <v>0</v>
      </c>
      <c r="S1282" t="n">
        <v>0</v>
      </c>
      <c r="T1282" t="n">
        <v>0</v>
      </c>
      <c r="U1282" t="n">
        <v>0</v>
      </c>
      <c r="V1282" t="n">
        <v>0</v>
      </c>
      <c r="W1282" t="n">
        <v>0</v>
      </c>
      <c r="X1282" t="n">
        <v>0</v>
      </c>
      <c r="Y1282">
        <f>IF(AND(A1282="Lead",COUNTIF(MetaCamps,C1282)&gt;0),1,0)</f>
        <v>1</v>
      </c>
      <c r="Z1282">
        <f>IF(Y1282=1,P1282,0)</f>
        <v>0</v>
      </c>
    </row>
    <row r="1283">
      <c r="A1283" t="inlineStr">
        <is>
          <t>Lead</t>
        </is>
      </c>
      <c r="B1283" s="39" t="str">
        <f>IFERROR(INDEX(CampTypes,MATCH(C1283,CampList,0)),"Unattributed")</f>
        <v>Old</v>
      </c>
      <c r="C1283" t="inlineStr">
        <is>
          <t>E_Karan_Natuf_Kiosk_07072026</t>
        </is>
      </c>
      <c r="D1283" t="inlineStr">
        <is>
          <t>E_Karan_Natuf_Kiosk_07072026_Adset5</t>
        </is>
      </c>
      <c r="E1283" t="inlineStr">
        <is>
          <t>E_Hindi_Karan_Natuf_Kiosk_07072026_Adset5_ad3 – Copy 3</t>
        </is>
      </c>
      <c r="F1283" t="inlineStr">
        <is>
          <t>Natuf</t>
        </is>
      </c>
      <c r="G1283" t="inlineStr">
        <is>
          <t>Connected</t>
        </is>
      </c>
      <c r="H1283" s="39" t="str">
        <f>IF(ISNUMBER(MATCH(G1283,QualityStatuses,0)),"Quality Lead","Non-Quality Lead")</f>
        <v>Non-Quality Lead</v>
      </c>
      <c r="I1283" t="inlineStr">
        <is>
          <t>2026-10</t>
        </is>
      </c>
      <c r="J1283" t="inlineStr">
        <is>
          <t>Wk of 2026-10-19</t>
        </is>
      </c>
      <c r="K1283" t="inlineStr">
        <is>
          <t>Tejaswini Tarigopula</t>
        </is>
      </c>
      <c r="L1283" t="inlineStr">
        <is>
          <t>Facebook</t>
        </is>
      </c>
      <c r="M1283" t="inlineStr">
        <is>
          <t>Direct (campaign tagged in CRM)</t>
        </is>
      </c>
      <c r="N1283" t="inlineStr">
        <is>
          <t>6ad86c7a418ca5e4ed66b51a</t>
        </is>
      </c>
      <c r="O1283" t="n">
        <v>1</v>
      </c>
      <c r="P1283" s="40">
        <f>IF(A1283="Lead",IF(ISNUMBER(MATCH(G1283,QualityStatuses,0)),1,0),0)</f>
        <v>0</v>
      </c>
      <c r="Q1283" s="40">
        <f>IF(A1283="Lead",IF(G1283="New Lead",0,1),0)</f>
        <v>1</v>
      </c>
      <c r="R1283" s="40">
        <f>IF(A1283="Lead",IF(G1283="Lost",1,0),0)</f>
        <v>0</v>
      </c>
      <c r="S1283" t="n">
        <v>1</v>
      </c>
      <c r="T1283" t="n">
        <v>1</v>
      </c>
      <c r="U1283" t="n">
        <v>0</v>
      </c>
      <c r="V1283" t="n">
        <v>0</v>
      </c>
      <c r="W1283" t="n">
        <v>0</v>
      </c>
      <c r="X1283" t="n">
        <v>0</v>
      </c>
      <c r="Y1283">
        <f>IF(AND(A1283="Lead",COUNTIF(MetaCamps,C1283)&gt;0),1,0)</f>
        <v>1</v>
      </c>
      <c r="Z1283">
        <f>IF(Y1283=1,P1283,0)</f>
        <v>0</v>
      </c>
    </row>
    <row r="1284">
      <c r="A1284" t="inlineStr">
        <is>
          <t>Lead</t>
        </is>
      </c>
      <c r="B1284" s="39" t="str">
        <f>IFERROR(INDEX(CampTypes,MATCH(C1284,CampList,0)),"Unattributed")</f>
        <v>Old</v>
      </c>
      <c r="C1284" t="inlineStr">
        <is>
          <t>natuf_Kiosk_14072026_Hindi</t>
        </is>
      </c>
      <c r="D1284" t="inlineStr">
        <is>
          <t>natuf_Kiosk_14072026_Highest-converting industries</t>
        </is>
      </c>
      <c r="E1284" t="inlineStr">
        <is>
          <t>natuf_Kiosk_14072026_ad set_ad1</t>
        </is>
      </c>
      <c r="F1284" t="inlineStr">
        <is>
          <t>Natuf</t>
        </is>
      </c>
      <c r="G1284" t="inlineStr">
        <is>
          <t>Lost</t>
        </is>
      </c>
      <c r="H1284" s="39" t="str">
        <f>IF(ISNUMBER(MATCH(G1284,QualityStatuses,0)),"Quality Lead","Non-Quality Lead")</f>
        <v>Non-Quality Lead</v>
      </c>
      <c r="I1284" t="inlineStr">
        <is>
          <t>2026-10</t>
        </is>
      </c>
      <c r="J1284" t="inlineStr">
        <is>
          <t>Wk of 2026-10-19</t>
        </is>
      </c>
      <c r="K1284" t="inlineStr">
        <is>
          <t>Tejaswini Tarigopula</t>
        </is>
      </c>
      <c r="L1284" t="inlineStr">
        <is>
          <t>Facebook</t>
        </is>
      </c>
      <c r="M1284" t="inlineStr">
        <is>
          <t>Direct (campaign tagged in CRM)</t>
        </is>
      </c>
      <c r="N1284" t="inlineStr">
        <is>
          <t>6ad86c3ba467b07c490b3bb8</t>
        </is>
      </c>
      <c r="O1284" t="n">
        <v>1</v>
      </c>
      <c r="P1284" s="40">
        <f>IF(A1284="Lead",IF(ISNUMBER(MATCH(G1284,QualityStatuses,0)),1,0),0)</f>
        <v>0</v>
      </c>
      <c r="Q1284" s="40">
        <f>IF(A1284="Lead",IF(G1284="New Lead",0,1),0)</f>
        <v>1</v>
      </c>
      <c r="R1284" s="40">
        <f>IF(A1284="Lead",IF(G1284="Lost",1,0),0)</f>
        <v>1</v>
      </c>
      <c r="S1284" t="n">
        <v>1</v>
      </c>
      <c r="T1284" t="n">
        <v>2</v>
      </c>
      <c r="U1284" t="n">
        <v>0</v>
      </c>
      <c r="V1284" t="n">
        <v>0</v>
      </c>
      <c r="W1284" t="n">
        <v>0</v>
      </c>
      <c r="X1284" t="n">
        <v>0</v>
      </c>
      <c r="Y1284">
        <f>IF(AND(A1284="Lead",COUNTIF(MetaCamps,C1284)&gt;0),1,0)</f>
        <v>1</v>
      </c>
      <c r="Z1284">
        <f>IF(Y1284=1,P1284,0)</f>
        <v>0</v>
      </c>
    </row>
    <row r="1285">
      <c r="A1285" t="inlineStr">
        <is>
          <t>Lead</t>
        </is>
      </c>
      <c r="B1285" s="39" t="str">
        <f>IFERROR(INDEX(CampTypes,MATCH(C1285,CampList,0)),"Unattributed")</f>
        <v>New</v>
      </c>
      <c r="C1285" t="inlineStr">
        <is>
          <t>EBG - In House | ABO | Natuf | Leads | Unit Franchise | India | Oct26 | V1</t>
        </is>
      </c>
      <c r="D1285" t="inlineStr">
        <is>
          <t>Natuf | Business Owners | Tier1 + Growth Cities | Oct26 | V1</t>
        </is>
      </c>
      <c r="E1285" t="inlineStr">
        <is>
          <t>Natuf | Reel | Brand Ambassador | Heard Of Owning A Cafe | V1</t>
        </is>
      </c>
      <c r="F1285" t="inlineStr">
        <is>
          <t>In House Natuf</t>
        </is>
      </c>
      <c r="G1285" t="inlineStr">
        <is>
          <t>Attempt 1</t>
        </is>
      </c>
      <c r="H1285" s="39" t="str">
        <f>IF(ISNUMBER(MATCH(G1285,QualityStatuses,0)),"Quality Lead","Non-Quality Lead")</f>
        <v>Non-Quality Lead</v>
      </c>
      <c r="I1285" t="inlineStr">
        <is>
          <t>2026-10</t>
        </is>
      </c>
      <c r="J1285" t="inlineStr">
        <is>
          <t>Wk of 2026-10-19</t>
        </is>
      </c>
      <c r="K1285" t="inlineStr">
        <is>
          <t>Tejaswini Tarigopula</t>
        </is>
      </c>
      <c r="L1285" t="inlineStr">
        <is>
          <t>Facebook</t>
        </is>
      </c>
      <c r="M1285" t="inlineStr">
        <is>
          <t>Direct (campaign tagged in CRM)</t>
        </is>
      </c>
      <c r="N1285" t="inlineStr">
        <is>
          <t>6ad868e5e6c7b9bdce58dac8</t>
        </is>
      </c>
      <c r="O1285" t="n">
        <v>1</v>
      </c>
      <c r="P1285" s="40">
        <f>IF(A1285="Lead",IF(ISNUMBER(MATCH(G1285,QualityStatuses,0)),1,0),0)</f>
        <v>0</v>
      </c>
      <c r="Q1285" s="40">
        <f>IF(A1285="Lead",IF(G1285="New Lead",0,1),0)</f>
        <v>1</v>
      </c>
      <c r="R1285" s="40">
        <f>IF(A1285="Lead",IF(G1285="Lost",1,0),0)</f>
        <v>0</v>
      </c>
      <c r="S1285" t="n">
        <v>1</v>
      </c>
      <c r="T1285" t="n">
        <v>0</v>
      </c>
      <c r="U1285" t="n">
        <v>0</v>
      </c>
      <c r="V1285" t="n">
        <v>0</v>
      </c>
      <c r="W1285" t="n">
        <v>0</v>
      </c>
      <c r="X1285" t="n">
        <v>0</v>
      </c>
      <c r="Y1285">
        <f>IF(AND(A1285="Lead",COUNTIF(MetaCamps,C1285)&gt;0),1,0)</f>
        <v>0</v>
      </c>
      <c r="Z1285">
        <f>IF(Y1285=1,P1285,0)</f>
        <v>0</v>
      </c>
    </row>
    <row r="1286">
      <c r="A1286" t="inlineStr">
        <is>
          <t>Lead</t>
        </is>
      </c>
      <c r="B1286" s="39" t="str">
        <f>IFERROR(INDEX(CampTypes,MATCH(C1286,CampList,0)),"Unattributed")</f>
        <v>Old</v>
      </c>
      <c r="C1286" t="inlineStr">
        <is>
          <t>E_Suresh_Natuf_Kiosk_07072026</t>
        </is>
      </c>
      <c r="D1286" t="inlineStr">
        <is>
          <t>E_Suresh_Natuf_Kiosk_07072026_Adset5</t>
        </is>
      </c>
      <c r="E1286" t="inlineStr">
        <is>
          <t>E_Hindi_Suresh_Natuf_Kiosk_07072026_Adset5_ad3 – Copy 2</t>
        </is>
      </c>
      <c r="F1286" t="inlineStr">
        <is>
          <t>Natuf</t>
        </is>
      </c>
      <c r="G1286" t="inlineStr">
        <is>
          <t>Meeting Conducted</t>
        </is>
      </c>
      <c r="H1286" s="39" t="str">
        <f>IF(ISNUMBER(MATCH(G1286,QualityStatuses,0)),"Quality Lead","Non-Quality Lead")</f>
        <v>Quality Lead</v>
      </c>
      <c r="I1286" t="inlineStr">
        <is>
          <t>2026-10</t>
        </is>
      </c>
      <c r="J1286" t="inlineStr">
        <is>
          <t>Wk of 2026-10-19</t>
        </is>
      </c>
      <c r="K1286" t="inlineStr">
        <is>
          <t>Tejaswini Tarigopula</t>
        </is>
      </c>
      <c r="L1286" t="inlineStr">
        <is>
          <t>Facebook</t>
        </is>
      </c>
      <c r="M1286" t="inlineStr">
        <is>
          <t>Direct (campaign tagged in CRM)</t>
        </is>
      </c>
      <c r="N1286" t="inlineStr">
        <is>
          <t>6ad8685949b623f92a87aee6</t>
        </is>
      </c>
      <c r="O1286" t="n">
        <v>1</v>
      </c>
      <c r="P1286" s="40">
        <f>IF(A1286="Lead",IF(ISNUMBER(MATCH(G1286,QualityStatuses,0)),1,0),0)</f>
        <v>1</v>
      </c>
      <c r="Q1286" s="40">
        <f>IF(A1286="Lead",IF(G1286="New Lead",0,1),0)</f>
        <v>1</v>
      </c>
      <c r="R1286" s="40">
        <f>IF(A1286="Lead",IF(G1286="Lost",1,0),0)</f>
        <v>0</v>
      </c>
      <c r="S1286" t="n">
        <v>5</v>
      </c>
      <c r="T1286" t="n">
        <v>4</v>
      </c>
      <c r="U1286" t="n">
        <v>0</v>
      </c>
      <c r="V1286" t="n">
        <v>0</v>
      </c>
      <c r="W1286" t="n">
        <v>0</v>
      </c>
      <c r="X1286" t="n">
        <v>0</v>
      </c>
      <c r="Y1286">
        <f>IF(AND(A1286="Lead",COUNTIF(MetaCamps,C1286)&gt;0),1,0)</f>
        <v>1</v>
      </c>
      <c r="Z1286">
        <f>IF(Y1286=1,P1286,0)</f>
        <v>1</v>
      </c>
    </row>
    <row r="1287">
      <c r="A1287" t="inlineStr">
        <is>
          <t>Lead</t>
        </is>
      </c>
      <c r="B1287" s="39" t="str">
        <f>IFERROR(INDEX(CampTypes,MATCH(C1287,CampList,0)),"Unattributed")</f>
        <v>Old</v>
      </c>
      <c r="C1287" t="inlineStr">
        <is>
          <t>E_Karan_Natuf_All_07072026</t>
        </is>
      </c>
      <c r="D1287" t="inlineStr">
        <is>
          <t>E_Karan_Natuf_Sign_07072026_Adset3</t>
        </is>
      </c>
      <c r="E1287" t="inlineStr">
        <is>
          <t>E_Karan_Natuf_Sign_07072026_Adset2_Ad1 – Copy</t>
        </is>
      </c>
      <c r="F1287" t="inlineStr">
        <is>
          <t>Natuf</t>
        </is>
      </c>
      <c r="G1287" t="inlineStr">
        <is>
          <t>Attempt 1</t>
        </is>
      </c>
      <c r="H1287" s="39" t="str">
        <f>IF(ISNUMBER(MATCH(G1287,QualityStatuses,0)),"Quality Lead","Non-Quality Lead")</f>
        <v>Non-Quality Lead</v>
      </c>
      <c r="I1287" t="inlineStr">
        <is>
          <t>2026-10</t>
        </is>
      </c>
      <c r="J1287" t="inlineStr">
        <is>
          <t>Wk of 2026-10-19</t>
        </is>
      </c>
      <c r="K1287" t="inlineStr">
        <is>
          <t>Omkar Navge</t>
        </is>
      </c>
      <c r="L1287" t="inlineStr">
        <is>
          <t>Facebook</t>
        </is>
      </c>
      <c r="M1287" t="inlineStr">
        <is>
          <t>Direct (campaign tagged in CRM)</t>
        </is>
      </c>
      <c r="N1287" t="inlineStr">
        <is>
          <t>6ad86747c3e6f2b41fb6478b</t>
        </is>
      </c>
      <c r="O1287" t="n">
        <v>1</v>
      </c>
      <c r="P1287" s="40">
        <f>IF(A1287="Lead",IF(ISNUMBER(MATCH(G1287,QualityStatuses,0)),1,0),0)</f>
        <v>0</v>
      </c>
      <c r="Q1287" s="40">
        <f>IF(A1287="Lead",IF(G1287="New Lead",0,1),0)</f>
        <v>1</v>
      </c>
      <c r="R1287" s="40">
        <f>IF(A1287="Lead",IF(G1287="Lost",1,0),0)</f>
        <v>0</v>
      </c>
      <c r="S1287" t="n">
        <v>1</v>
      </c>
      <c r="T1287" t="n">
        <v>0</v>
      </c>
      <c r="U1287" t="n">
        <v>0</v>
      </c>
      <c r="V1287" t="n">
        <v>0</v>
      </c>
      <c r="W1287" t="n">
        <v>0</v>
      </c>
      <c r="X1287" t="n">
        <v>0</v>
      </c>
      <c r="Y1287">
        <f>IF(AND(A1287="Lead",COUNTIF(MetaCamps,C1287)&gt;0),1,0)</f>
        <v>1</v>
      </c>
      <c r="Z1287">
        <f>IF(Y1287=1,P1287,0)</f>
        <v>0</v>
      </c>
    </row>
    <row r="1288">
      <c r="A1288" t="inlineStr">
        <is>
          <t>Lead</t>
        </is>
      </c>
      <c r="B1288" s="39" t="str">
        <f>IFERROR(INDEX(CampTypes,MATCH(C1288,CampList,0)),"Unattributed")</f>
        <v>New</v>
      </c>
      <c r="C1288" t="inlineStr">
        <is>
          <t>EBG - In House | ABO | Natuf | Leads | Unit Franchise | India | Oct26 | V1</t>
        </is>
      </c>
      <c r="D1288" t="inlineStr">
        <is>
          <t>Natuf | Business Owners | Tier1 + Growth Cities | Oct26 | V1</t>
        </is>
      </c>
      <c r="E1288" t="inlineStr">
        <is>
          <t>Natuf | Reel | Brand Ambassador | Heard Of Owning A Cafe | V1</t>
        </is>
      </c>
      <c r="F1288" t="inlineStr">
        <is>
          <t>In House Natuf</t>
        </is>
      </c>
      <c r="G1288" t="inlineStr">
        <is>
          <t>Attempt 1</t>
        </is>
      </c>
      <c r="H1288" s="39" t="str">
        <f>IF(ISNUMBER(MATCH(G1288,QualityStatuses,0)),"Quality Lead","Non-Quality Lead")</f>
        <v>Non-Quality Lead</v>
      </c>
      <c r="I1288" t="inlineStr">
        <is>
          <t>2026-10</t>
        </is>
      </c>
      <c r="J1288" t="inlineStr">
        <is>
          <t>Wk of 2026-10-19</t>
        </is>
      </c>
      <c r="K1288" t="inlineStr">
        <is>
          <t>Tejaswini Tarigopula</t>
        </is>
      </c>
      <c r="L1288" t="inlineStr">
        <is>
          <t>Facebook</t>
        </is>
      </c>
      <c r="M1288" t="inlineStr">
        <is>
          <t>Direct (campaign tagged in CRM)</t>
        </is>
      </c>
      <c r="N1288" t="inlineStr">
        <is>
          <t>6ad8656bf3484db035a085a4</t>
        </is>
      </c>
      <c r="O1288" t="n">
        <v>1</v>
      </c>
      <c r="P1288" s="40">
        <f>IF(A1288="Lead",IF(ISNUMBER(MATCH(G1288,QualityStatuses,0)),1,0),0)</f>
        <v>0</v>
      </c>
      <c r="Q1288" s="40">
        <f>IF(A1288="Lead",IF(G1288="New Lead",0,1),0)</f>
        <v>1</v>
      </c>
      <c r="R1288" s="40">
        <f>IF(A1288="Lead",IF(G1288="Lost",1,0),0)</f>
        <v>0</v>
      </c>
      <c r="S1288" t="n">
        <v>1</v>
      </c>
      <c r="T1288" t="n">
        <v>1</v>
      </c>
      <c r="U1288" t="n">
        <v>0</v>
      </c>
      <c r="V1288" t="n">
        <v>0</v>
      </c>
      <c r="W1288" t="n">
        <v>0</v>
      </c>
      <c r="X1288" t="n">
        <v>0</v>
      </c>
      <c r="Y1288">
        <f>IF(AND(A1288="Lead",COUNTIF(MetaCamps,C1288)&gt;0),1,0)</f>
        <v>0</v>
      </c>
      <c r="Z1288">
        <f>IF(Y1288=1,P1288,0)</f>
        <v>0</v>
      </c>
    </row>
    <row r="1289">
      <c r="A1289" t="inlineStr">
        <is>
          <t>Lead</t>
        </is>
      </c>
      <c r="B1289" s="39" t="str">
        <f>IFERROR(INDEX(CampTypes,MATCH(C1289,CampList,0)),"Unattributed")</f>
        <v>Old</v>
      </c>
      <c r="C1289" t="inlineStr">
        <is>
          <t>E_Natuf_Generic_13082026</t>
        </is>
      </c>
      <c r="D1289" t="inlineStr">
        <is>
          <t>E_Natuf_Generic_13082026_Adset1</t>
        </is>
      </c>
      <c r="E1289" t="inlineStr">
        <is>
          <t>E_Natuf_Generic_13082026_Adset1_Ad1</t>
        </is>
      </c>
      <c r="F1289" t="inlineStr">
        <is>
          <t>Natuf</t>
        </is>
      </c>
      <c r="G1289" t="inlineStr">
        <is>
          <t>Lost</t>
        </is>
      </c>
      <c r="H1289" s="39" t="str">
        <f>IF(ISNUMBER(MATCH(G1289,QualityStatuses,0)),"Quality Lead","Non-Quality Lead")</f>
        <v>Non-Quality Lead</v>
      </c>
      <c r="I1289" t="inlineStr">
        <is>
          <t>2026-10</t>
        </is>
      </c>
      <c r="J1289" t="inlineStr">
        <is>
          <t>Wk of 2026-10-19</t>
        </is>
      </c>
      <c r="K1289" t="inlineStr">
        <is>
          <t>Deepak Rai</t>
        </is>
      </c>
      <c r="L1289" t="inlineStr">
        <is>
          <t>Facebook</t>
        </is>
      </c>
      <c r="M1289" t="inlineStr">
        <is>
          <t>Direct (campaign tagged in CRM)</t>
        </is>
      </c>
      <c r="N1289" t="inlineStr">
        <is>
          <t>6ad86558f1ccdea117776955</t>
        </is>
      </c>
      <c r="O1289" t="n">
        <v>1</v>
      </c>
      <c r="P1289" s="40">
        <f>IF(A1289="Lead",IF(ISNUMBER(MATCH(G1289,QualityStatuses,0)),1,0),0)</f>
        <v>0</v>
      </c>
      <c r="Q1289" s="40">
        <f>IF(A1289="Lead",IF(G1289="New Lead",0,1),0)</f>
        <v>1</v>
      </c>
      <c r="R1289" s="40">
        <f>IF(A1289="Lead",IF(G1289="Lost",1,0),0)</f>
        <v>1</v>
      </c>
      <c r="S1289" t="n">
        <v>6</v>
      </c>
      <c r="T1289" t="n">
        <v>3</v>
      </c>
      <c r="U1289" t="n">
        <v>0</v>
      </c>
      <c r="V1289" t="n">
        <v>0</v>
      </c>
      <c r="W1289" t="n">
        <v>0</v>
      </c>
      <c r="X1289" t="n">
        <v>0</v>
      </c>
      <c r="Y1289">
        <f>IF(AND(A1289="Lead",COUNTIF(MetaCamps,C1289)&gt;0),1,0)</f>
        <v>1</v>
      </c>
      <c r="Z1289">
        <f>IF(Y1289=1,P1289,0)</f>
        <v>0</v>
      </c>
    </row>
    <row r="1290">
      <c r="A1290" t="inlineStr">
        <is>
          <t>Lead</t>
        </is>
      </c>
      <c r="B1290" s="39" t="str">
        <f>IFERROR(INDEX(CampTypes,MATCH(C1290,CampList,0)),"Unattributed")</f>
        <v>New</v>
      </c>
      <c r="C1290" t="inlineStr">
        <is>
          <t>EBG - In House | ABO | Natuf | Leads | Unit Franchise | India | Oct26 | V1</t>
        </is>
      </c>
      <c r="D1290" t="inlineStr">
        <is>
          <t>Natuf | Business Owners | Tier1 + Growth Cities | Oct26 | V1</t>
        </is>
      </c>
      <c r="E1290" t="inlineStr">
        <is>
          <t>Natuf | Reel | Brand Ambassador | Heard Of Owning A Cafe | V1</t>
        </is>
      </c>
      <c r="F1290" t="inlineStr">
        <is>
          <t>In House Natuf</t>
        </is>
      </c>
      <c r="G1290" t="inlineStr">
        <is>
          <t>Connected</t>
        </is>
      </c>
      <c r="H1290" s="39" t="str">
        <f>IF(ISNUMBER(MATCH(G1290,QualityStatuses,0)),"Quality Lead","Non-Quality Lead")</f>
        <v>Non-Quality Lead</v>
      </c>
      <c r="I1290" t="inlineStr">
        <is>
          <t>2026-10</t>
        </is>
      </c>
      <c r="J1290" t="inlineStr">
        <is>
          <t>Wk of 2026-10-19</t>
        </is>
      </c>
      <c r="K1290" t="inlineStr">
        <is>
          <t>Tejaswini Tarigopula</t>
        </is>
      </c>
      <c r="L1290" t="inlineStr">
        <is>
          <t>Facebook</t>
        </is>
      </c>
      <c r="M1290" t="inlineStr">
        <is>
          <t>Direct (campaign tagged in CRM)</t>
        </is>
      </c>
      <c r="N1290" t="inlineStr">
        <is>
          <t>6ad86448f3484db035a08321</t>
        </is>
      </c>
      <c r="O1290" t="n">
        <v>1</v>
      </c>
      <c r="P1290" s="40">
        <f>IF(A1290="Lead",IF(ISNUMBER(MATCH(G1290,QualityStatuses,0)),1,0),0)</f>
        <v>0</v>
      </c>
      <c r="Q1290" s="40">
        <f>IF(A1290="Lead",IF(G1290="New Lead",0,1),0)</f>
        <v>1</v>
      </c>
      <c r="R1290" s="40">
        <f>IF(A1290="Lead",IF(G1290="Lost",1,0),0)</f>
        <v>0</v>
      </c>
      <c r="S1290" t="n">
        <v>2</v>
      </c>
      <c r="T1290" t="n">
        <v>2</v>
      </c>
      <c r="U1290" t="n">
        <v>0</v>
      </c>
      <c r="V1290" t="n">
        <v>0</v>
      </c>
      <c r="W1290" t="n">
        <v>0</v>
      </c>
      <c r="X1290" t="n">
        <v>0</v>
      </c>
      <c r="Y1290">
        <f>IF(AND(A1290="Lead",COUNTIF(MetaCamps,C1290)&gt;0),1,0)</f>
        <v>0</v>
      </c>
      <c r="Z1290">
        <f>IF(Y1290=1,P1290,0)</f>
        <v>0</v>
      </c>
    </row>
    <row r="1291">
      <c r="A1291" t="inlineStr">
        <is>
          <t>Lead</t>
        </is>
      </c>
      <c r="B1291" s="39" t="str">
        <f>IFERROR(INDEX(CampTypes,MATCH(C1291,CampList,0)),"Unattributed")</f>
        <v>New</v>
      </c>
      <c r="C1291" t="inlineStr">
        <is>
          <t>EBG - In House | ABO | Natuf | Leads | Unit Franchise | India | Oct26 | V1</t>
        </is>
      </c>
      <c r="D1291" t="inlineStr">
        <is>
          <t>Natuf | Broad | Tier1 + Growth Cities | Oct26 | V1</t>
        </is>
      </c>
      <c r="E1291" t="inlineStr">
        <is>
          <t>Natuf | Reel | Brand Ambassador | Heard Of Owning A Cafe | V1</t>
        </is>
      </c>
      <c r="F1291" t="inlineStr">
        <is>
          <t>In House Natuf</t>
        </is>
      </c>
      <c r="G1291" t="inlineStr">
        <is>
          <t>Follow-Up</t>
        </is>
      </c>
      <c r="H1291" s="39" t="str">
        <f>IF(ISNUMBER(MATCH(G1291,QualityStatuses,0)),"Quality Lead","Non-Quality Lead")</f>
        <v>Quality Lead</v>
      </c>
      <c r="I1291" t="inlineStr">
        <is>
          <t>2026-10</t>
        </is>
      </c>
      <c r="J1291" t="inlineStr">
        <is>
          <t>Wk of 2026-10-19</t>
        </is>
      </c>
      <c r="K1291" t="inlineStr">
        <is>
          <t>Deepak Rai</t>
        </is>
      </c>
      <c r="L1291" t="inlineStr">
        <is>
          <t>Facebook</t>
        </is>
      </c>
      <c r="M1291" t="inlineStr">
        <is>
          <t>Direct (campaign tagged in CRM)</t>
        </is>
      </c>
      <c r="N1291" t="inlineStr">
        <is>
          <t>6ad86250c3e6f2b41fb642ae</t>
        </is>
      </c>
      <c r="O1291" t="n">
        <v>1</v>
      </c>
      <c r="P1291" s="40">
        <f>IF(A1291="Lead",IF(ISNUMBER(MATCH(G1291,QualityStatuses,0)),1,0),0)</f>
        <v>1</v>
      </c>
      <c r="Q1291" s="40">
        <f>IF(A1291="Lead",IF(G1291="New Lead",0,1),0)</f>
        <v>1</v>
      </c>
      <c r="R1291" s="40">
        <f>IF(A1291="Lead",IF(G1291="Lost",1,0),0)</f>
        <v>0</v>
      </c>
      <c r="S1291" t="n">
        <v>4</v>
      </c>
      <c r="T1291" t="n">
        <v>2</v>
      </c>
      <c r="U1291" t="n">
        <v>0</v>
      </c>
      <c r="V1291" t="n">
        <v>0</v>
      </c>
      <c r="W1291" t="n">
        <v>0</v>
      </c>
      <c r="X1291" t="n">
        <v>0</v>
      </c>
      <c r="Y1291">
        <f>IF(AND(A1291="Lead",COUNTIF(MetaCamps,C1291)&gt;0),1,0)</f>
        <v>0</v>
      </c>
      <c r="Z1291">
        <f>IF(Y1291=1,P1291,0)</f>
        <v>0</v>
      </c>
    </row>
    <row r="1292">
      <c r="A1292" t="inlineStr">
        <is>
          <t>Lead</t>
        </is>
      </c>
      <c r="B1292" s="39" t="str">
        <f>IFERROR(INDEX(CampTypes,MATCH(C1292,CampList,0)),"Unattributed")</f>
        <v>New</v>
      </c>
      <c r="C1292" t="inlineStr">
        <is>
          <t>EBG - In House | ABO | Natuf | Leads | Unit Franchise | India | Oct26 | V1</t>
        </is>
      </c>
      <c r="D1292" t="inlineStr">
        <is>
          <t>Natuf | Investors | Tier1 + Growth Cities | Oct26 | V1</t>
        </is>
      </c>
      <c r="E1292" t="inlineStr">
        <is>
          <t>Natuf | Reel | Brand Ambassador | Heard Of Owning A Cafe | V1</t>
        </is>
      </c>
      <c r="F1292" t="inlineStr">
        <is>
          <t>In House Natuf</t>
        </is>
      </c>
      <c r="G1292" t="inlineStr">
        <is>
          <t>Attempt 1</t>
        </is>
      </c>
      <c r="H1292" s="39" t="str">
        <f>IF(ISNUMBER(MATCH(G1292,QualityStatuses,0)),"Quality Lead","Non-Quality Lead")</f>
        <v>Non-Quality Lead</v>
      </c>
      <c r="I1292" t="inlineStr">
        <is>
          <t>2026-10</t>
        </is>
      </c>
      <c r="J1292" t="inlineStr">
        <is>
          <t>Wk of 2026-10-19</t>
        </is>
      </c>
      <c r="K1292" t="inlineStr">
        <is>
          <t>Tejaswini Tarigopula</t>
        </is>
      </c>
      <c r="L1292" t="inlineStr">
        <is>
          <t>Facebook</t>
        </is>
      </c>
      <c r="M1292" t="inlineStr">
        <is>
          <t>Direct (campaign tagged in CRM)</t>
        </is>
      </c>
      <c r="N1292" t="inlineStr">
        <is>
          <t>6ad85fd6df8a8ca793d5dc4c</t>
        </is>
      </c>
      <c r="O1292" t="n">
        <v>1</v>
      </c>
      <c r="P1292" s="40">
        <f>IF(A1292="Lead",IF(ISNUMBER(MATCH(G1292,QualityStatuses,0)),1,0),0)</f>
        <v>0</v>
      </c>
      <c r="Q1292" s="40">
        <f>IF(A1292="Lead",IF(G1292="New Lead",0,1),0)</f>
        <v>1</v>
      </c>
      <c r="R1292" s="40">
        <f>IF(A1292="Lead",IF(G1292="Lost",1,0),0)</f>
        <v>0</v>
      </c>
      <c r="S1292" t="n">
        <v>2</v>
      </c>
      <c r="T1292" t="n">
        <v>0</v>
      </c>
      <c r="U1292" t="n">
        <v>0</v>
      </c>
      <c r="V1292" t="n">
        <v>0</v>
      </c>
      <c r="W1292" t="n">
        <v>0</v>
      </c>
      <c r="X1292" t="n">
        <v>0</v>
      </c>
      <c r="Y1292">
        <f>IF(AND(A1292="Lead",COUNTIF(MetaCamps,C1292)&gt;0),1,0)</f>
        <v>0</v>
      </c>
      <c r="Z1292">
        <f>IF(Y1292=1,P1292,0)</f>
        <v>0</v>
      </c>
    </row>
    <row r="1293">
      <c r="A1293" t="inlineStr">
        <is>
          <t>Lead</t>
        </is>
      </c>
      <c r="B1293" s="39" t="str">
        <f>IFERROR(INDEX(CampTypes,MATCH(C1293,CampList,0)),"Unattributed")</f>
        <v>Old</v>
      </c>
      <c r="C1293" t="inlineStr">
        <is>
          <t>E_Karan_Natuf_Kiosk_07072026</t>
        </is>
      </c>
      <c r="D1293" t="inlineStr">
        <is>
          <t>E_Karan_Natuf_Kiosk_07072026_Adset5</t>
        </is>
      </c>
      <c r="E1293" t="inlineStr">
        <is>
          <t>E_Hindi_Karan_Natuf_Kiosk_07072026_Adset5_ad3 – Copy 3</t>
        </is>
      </c>
      <c r="F1293" t="inlineStr">
        <is>
          <t>Natuf</t>
        </is>
      </c>
      <c r="G1293" t="inlineStr">
        <is>
          <t>Details Shared</t>
        </is>
      </c>
      <c r="H1293" s="39" t="str">
        <f>IF(ISNUMBER(MATCH(G1293,QualityStatuses,0)),"Quality Lead","Non-Quality Lead")</f>
        <v>Quality Lead</v>
      </c>
      <c r="I1293" t="inlineStr">
        <is>
          <t>2026-10</t>
        </is>
      </c>
      <c r="J1293" t="inlineStr">
        <is>
          <t>Wk of 2026-10-19</t>
        </is>
      </c>
      <c r="K1293" t="inlineStr">
        <is>
          <t>Tejaswini Tarigopula</t>
        </is>
      </c>
      <c r="L1293" t="inlineStr">
        <is>
          <t>Facebook</t>
        </is>
      </c>
      <c r="M1293" t="inlineStr">
        <is>
          <t>Direct (campaign tagged in CRM)</t>
        </is>
      </c>
      <c r="N1293" t="inlineStr">
        <is>
          <t>6ad85f95f28ffe36c76dabcf</t>
        </is>
      </c>
      <c r="O1293" t="n">
        <v>1</v>
      </c>
      <c r="P1293" s="40">
        <f>IF(A1293="Lead",IF(ISNUMBER(MATCH(G1293,QualityStatuses,0)),1,0),0)</f>
        <v>1</v>
      </c>
      <c r="Q1293" s="40">
        <f>IF(A1293="Lead",IF(G1293="New Lead",0,1),0)</f>
        <v>1</v>
      </c>
      <c r="R1293" s="40">
        <f>IF(A1293="Lead",IF(G1293="Lost",1,0),0)</f>
        <v>0</v>
      </c>
      <c r="S1293" t="n">
        <v>1</v>
      </c>
      <c r="T1293" t="n">
        <v>1</v>
      </c>
      <c r="U1293" t="n">
        <v>0</v>
      </c>
      <c r="V1293" t="n">
        <v>0</v>
      </c>
      <c r="W1293" t="n">
        <v>0</v>
      </c>
      <c r="X1293" t="n">
        <v>0</v>
      </c>
      <c r="Y1293">
        <f>IF(AND(A1293="Lead",COUNTIF(MetaCamps,C1293)&gt;0),1,0)</f>
        <v>1</v>
      </c>
      <c r="Z1293">
        <f>IF(Y1293=1,P1293,0)</f>
        <v>1</v>
      </c>
    </row>
    <row r="1294">
      <c r="A1294" t="inlineStr">
        <is>
          <t>Lead</t>
        </is>
      </c>
      <c r="B1294" s="39" t="str">
        <f>IFERROR(INDEX(CampTypes,MATCH(C1294,CampList,0)),"Unattributed")</f>
        <v>New</v>
      </c>
      <c r="C1294" t="inlineStr">
        <is>
          <t>EBG - In House | ABO | Natuf | Leads | Unit Franchise | India | Oct26 | V1</t>
        </is>
      </c>
      <c r="D1294" t="inlineStr">
        <is>
          <t>Natuf | LAL 1% | India | Jul26 | V1</t>
        </is>
      </c>
      <c r="E1294" t="inlineStr">
        <is>
          <t>Natuf | Reel | Brand Ambassador | Heard Of Owning A Cafe | V1</t>
        </is>
      </c>
      <c r="F1294" t="inlineStr">
        <is>
          <t>In House Natuf</t>
        </is>
      </c>
      <c r="G1294" t="inlineStr">
        <is>
          <t>Qualified</t>
        </is>
      </c>
      <c r="H1294" s="39" t="str">
        <f>IF(ISNUMBER(MATCH(G1294,QualityStatuses,0)),"Quality Lead","Non-Quality Lead")</f>
        <v>Quality Lead</v>
      </c>
      <c r="I1294" t="inlineStr">
        <is>
          <t>2026-10</t>
        </is>
      </c>
      <c r="J1294" t="inlineStr">
        <is>
          <t>Wk of 2026-10-19</t>
        </is>
      </c>
      <c r="K1294" t="inlineStr">
        <is>
          <t>Tejaswini Tarigopula</t>
        </is>
      </c>
      <c r="L1294" t="inlineStr">
        <is>
          <t>Facebook</t>
        </is>
      </c>
      <c r="M1294" t="inlineStr">
        <is>
          <t>Direct (campaign tagged in CRM)</t>
        </is>
      </c>
      <c r="N1294" t="inlineStr">
        <is>
          <t>6ad85d32a1f5af8df2c460c8</t>
        </is>
      </c>
      <c r="O1294" t="n">
        <v>1</v>
      </c>
      <c r="P1294" s="40">
        <f>IF(A1294="Lead",IF(ISNUMBER(MATCH(G1294,QualityStatuses,0)),1,0),0)</f>
        <v>1</v>
      </c>
      <c r="Q1294" s="40">
        <f>IF(A1294="Lead",IF(G1294="New Lead",0,1),0)</f>
        <v>1</v>
      </c>
      <c r="R1294" s="40">
        <f>IF(A1294="Lead",IF(G1294="Lost",1,0),0)</f>
        <v>0</v>
      </c>
      <c r="S1294" t="n">
        <v>2</v>
      </c>
      <c r="T1294" t="n">
        <v>2</v>
      </c>
      <c r="U1294" t="n">
        <v>0</v>
      </c>
      <c r="V1294" t="n">
        <v>0</v>
      </c>
      <c r="W1294" t="n">
        <v>0</v>
      </c>
      <c r="X1294" t="n">
        <v>0</v>
      </c>
      <c r="Y1294">
        <f>IF(AND(A1294="Lead",COUNTIF(MetaCamps,C1294)&gt;0),1,0)</f>
        <v>0</v>
      </c>
      <c r="Z1294">
        <f>IF(Y1294=1,P1294,0)</f>
        <v>0</v>
      </c>
    </row>
    <row r="1295">
      <c r="A1295" t="inlineStr">
        <is>
          <t>Lead</t>
        </is>
      </c>
      <c r="B1295" s="39" t="str">
        <f>IFERROR(INDEX(CampTypes,MATCH(C1295,CampList,0)),"Unattributed")</f>
        <v>New</v>
      </c>
      <c r="C1295" t="inlineStr">
        <is>
          <t>EBG - In House | ABO | Natuf | Leads | Unit Franchise | India | Oct26 | V1</t>
        </is>
      </c>
      <c r="D1295" t="inlineStr">
        <is>
          <t>Natuf | LAL 1% | India | Jul26 | V1</t>
        </is>
      </c>
      <c r="E1295" t="inlineStr">
        <is>
          <t>Natuf | Reel | Brand Ambassador | Heard Of Owning A Cafe | V1</t>
        </is>
      </c>
      <c r="F1295" t="inlineStr">
        <is>
          <t>In House Natuf</t>
        </is>
      </c>
      <c r="G1295" t="inlineStr">
        <is>
          <t>Attempt 1</t>
        </is>
      </c>
      <c r="H1295" s="39" t="str">
        <f>IF(ISNUMBER(MATCH(G1295,QualityStatuses,0)),"Quality Lead","Non-Quality Lead")</f>
        <v>Non-Quality Lead</v>
      </c>
      <c r="I1295" t="inlineStr">
        <is>
          <t>2026-10</t>
        </is>
      </c>
      <c r="J1295" t="inlineStr">
        <is>
          <t>Wk of 2026-10-19</t>
        </is>
      </c>
      <c r="K1295" t="inlineStr">
        <is>
          <t>Tejaswini Tarigopula</t>
        </is>
      </c>
      <c r="L1295" t="inlineStr">
        <is>
          <t>Facebook</t>
        </is>
      </c>
      <c r="M1295" t="inlineStr">
        <is>
          <t>Direct (campaign tagged in CRM)</t>
        </is>
      </c>
      <c r="N1295" t="inlineStr">
        <is>
          <t>6ad85bacd3b050519ead1ae4</t>
        </is>
      </c>
      <c r="O1295" t="n">
        <v>1</v>
      </c>
      <c r="P1295" s="40">
        <f>IF(A1295="Lead",IF(ISNUMBER(MATCH(G1295,QualityStatuses,0)),1,0),0)</f>
        <v>0</v>
      </c>
      <c r="Q1295" s="40">
        <f>IF(A1295="Lead",IF(G1295="New Lead",0,1),0)</f>
        <v>1</v>
      </c>
      <c r="R1295" s="40">
        <f>IF(A1295="Lead",IF(G1295="Lost",1,0),0)</f>
        <v>0</v>
      </c>
      <c r="S1295" t="n">
        <v>1</v>
      </c>
      <c r="T1295" t="n">
        <v>0</v>
      </c>
      <c r="U1295" t="n">
        <v>0</v>
      </c>
      <c r="V1295" t="n">
        <v>0</v>
      </c>
      <c r="W1295" t="n">
        <v>0</v>
      </c>
      <c r="X1295" t="n">
        <v>0</v>
      </c>
      <c r="Y1295">
        <f>IF(AND(A1295="Lead",COUNTIF(MetaCamps,C1295)&gt;0),1,0)</f>
        <v>0</v>
      </c>
      <c r="Z1295">
        <f>IF(Y1295=1,P1295,0)</f>
        <v>0</v>
      </c>
    </row>
    <row r="1296">
      <c r="A1296" t="inlineStr">
        <is>
          <t>Lead</t>
        </is>
      </c>
      <c r="B1296" s="39" t="str">
        <f>IFERROR(INDEX(CampTypes,MATCH(C1296,CampList,0)),"Unattributed")</f>
        <v>New</v>
      </c>
      <c r="C1296" t="inlineStr">
        <is>
          <t>EBG - In House | ABO | Natuf | Leads | Master Franchise | India | Oct26 | V1</t>
        </is>
      </c>
      <c r="D1296" t="inlineStr">
        <is>
          <t>Natuf | Broad | Tier1 + Growth Cities | Oct26 | V1</t>
        </is>
      </c>
      <c r="E1296" t="inlineStr">
        <is>
          <t>Natuf | Static | Lead Your State With | V1</t>
        </is>
      </c>
      <c r="F1296" t="inlineStr">
        <is>
          <t>Natuf_MF</t>
        </is>
      </c>
      <c r="G1296" t="inlineStr">
        <is>
          <t>Lost</t>
        </is>
      </c>
      <c r="H1296" s="39" t="str">
        <f>IF(ISNUMBER(MATCH(G1296,QualityStatuses,0)),"Quality Lead","Non-Quality Lead")</f>
        <v>Non-Quality Lead</v>
      </c>
      <c r="I1296" t="inlineStr">
        <is>
          <t>2026-10</t>
        </is>
      </c>
      <c r="J1296" t="inlineStr">
        <is>
          <t>Wk of 2026-10-19</t>
        </is>
      </c>
      <c r="K1296" t="inlineStr">
        <is>
          <t>Tejaswini Tarigopula</t>
        </is>
      </c>
      <c r="L1296" t="inlineStr">
        <is>
          <t>Facebook</t>
        </is>
      </c>
      <c r="M1296" t="inlineStr">
        <is>
          <t>Direct (campaign tagged in CRM)</t>
        </is>
      </c>
      <c r="N1296" t="inlineStr">
        <is>
          <t>6ad8587a204ddbc657d8aa60</t>
        </is>
      </c>
      <c r="O1296" t="n">
        <v>1</v>
      </c>
      <c r="P1296" s="40">
        <f>IF(A1296="Lead",IF(ISNUMBER(MATCH(G1296,QualityStatuses,0)),1,0),0)</f>
        <v>0</v>
      </c>
      <c r="Q1296" s="40">
        <f>IF(A1296="Lead",IF(G1296="New Lead",0,1),0)</f>
        <v>1</v>
      </c>
      <c r="R1296" s="40">
        <f>IF(A1296="Lead",IF(G1296="Lost",1,0),0)</f>
        <v>1</v>
      </c>
      <c r="S1296" t="n">
        <v>1</v>
      </c>
      <c r="T1296" t="n">
        <v>1</v>
      </c>
      <c r="U1296" t="n">
        <v>0</v>
      </c>
      <c r="V1296" t="n">
        <v>0</v>
      </c>
      <c r="W1296" t="n">
        <v>0</v>
      </c>
      <c r="X1296" t="n">
        <v>0</v>
      </c>
      <c r="Y1296">
        <f>IF(AND(A1296="Lead",COUNTIF(MetaCamps,C1296)&gt;0),1,0)</f>
        <v>0</v>
      </c>
      <c r="Z1296">
        <f>IF(Y1296=1,P1296,0)</f>
        <v>0</v>
      </c>
    </row>
    <row r="1297">
      <c r="A1297" t="inlineStr">
        <is>
          <t>Lead</t>
        </is>
      </c>
      <c r="B1297" s="39" t="str">
        <f>IFERROR(INDEX(CampTypes,MATCH(C1297,CampList,0)),"Unattributed")</f>
        <v>New</v>
      </c>
      <c r="C1297" t="inlineStr">
        <is>
          <t>EBG - In House | ABO | Natuf | Leads | Unit Franchise | India | Oct26 | V1</t>
        </is>
      </c>
      <c r="D1297" t="inlineStr">
        <is>
          <t>Natuf | Investors | Tier1 + Growth Cities | Oct26 | V1</t>
        </is>
      </c>
      <c r="E1297" t="inlineStr">
        <is>
          <t>Natuf | Reel | Brand Ambassador | Heard Of Owning A Cafe | V1</t>
        </is>
      </c>
      <c r="F1297" t="inlineStr">
        <is>
          <t>In House Natuf</t>
        </is>
      </c>
      <c r="G1297" t="inlineStr">
        <is>
          <t>Details Shared</t>
        </is>
      </c>
      <c r="H1297" s="39" t="str">
        <f>IF(ISNUMBER(MATCH(G1297,QualityStatuses,0)),"Quality Lead","Non-Quality Lead")</f>
        <v>Quality Lead</v>
      </c>
      <c r="I1297" t="inlineStr">
        <is>
          <t>2026-10</t>
        </is>
      </c>
      <c r="J1297" t="inlineStr">
        <is>
          <t>Wk of 2026-10-19</t>
        </is>
      </c>
      <c r="K1297" t="inlineStr">
        <is>
          <t>Tejaswini Tarigopula</t>
        </is>
      </c>
      <c r="L1297" t="inlineStr">
        <is>
          <t>Facebook</t>
        </is>
      </c>
      <c r="M1297" t="inlineStr">
        <is>
          <t>Direct (campaign tagged in CRM)</t>
        </is>
      </c>
      <c r="N1297" t="inlineStr">
        <is>
          <t>6ad8574d3df1d470031240ad</t>
        </is>
      </c>
      <c r="O1297" t="n">
        <v>1</v>
      </c>
      <c r="P1297" s="40">
        <f>IF(A1297="Lead",IF(ISNUMBER(MATCH(G1297,QualityStatuses,0)),1,0),0)</f>
        <v>1</v>
      </c>
      <c r="Q1297" s="40">
        <f>IF(A1297="Lead",IF(G1297="New Lead",0,1),0)</f>
        <v>1</v>
      </c>
      <c r="R1297" s="40">
        <f>IF(A1297="Lead",IF(G1297="Lost",1,0),0)</f>
        <v>0</v>
      </c>
      <c r="S1297" t="n">
        <v>2</v>
      </c>
      <c r="T1297" t="n">
        <v>1</v>
      </c>
      <c r="U1297" t="n">
        <v>0</v>
      </c>
      <c r="V1297" t="n">
        <v>0</v>
      </c>
      <c r="W1297" t="n">
        <v>0</v>
      </c>
      <c r="X1297" t="n">
        <v>0</v>
      </c>
      <c r="Y1297">
        <f>IF(AND(A1297="Lead",COUNTIF(MetaCamps,C1297)&gt;0),1,0)</f>
        <v>0</v>
      </c>
      <c r="Z1297">
        <f>IF(Y1297=1,P1297,0)</f>
        <v>0</v>
      </c>
    </row>
    <row r="1298">
      <c r="A1298" t="inlineStr">
        <is>
          <t>Lead</t>
        </is>
      </c>
      <c r="B1298" s="39" t="str">
        <f>IFERROR(INDEX(CampTypes,MATCH(C1298,CampList,0)),"Unattributed")</f>
        <v>New</v>
      </c>
      <c r="C1298" t="inlineStr">
        <is>
          <t>EBG - In House | ABO | Natuf | Leads | Master Franchise | India | Oct26 | V1</t>
        </is>
      </c>
      <c r="D1298" t="inlineStr">
        <is>
          <t>Natuf | Business Owners | Tier1 + Growth Cities | Oct26 | V1</t>
        </is>
      </c>
      <c r="E1298" t="inlineStr">
        <is>
          <t>Natuf | Static | Become A Levantine Food | V1</t>
        </is>
      </c>
      <c r="F1298" t="inlineStr">
        <is>
          <t>Natuf_MF</t>
        </is>
      </c>
      <c r="G1298" t="inlineStr">
        <is>
          <t>Attempt 2</t>
        </is>
      </c>
      <c r="H1298" s="39" t="str">
        <f>IF(ISNUMBER(MATCH(G1298,QualityStatuses,0)),"Quality Lead","Non-Quality Lead")</f>
        <v>Non-Quality Lead</v>
      </c>
      <c r="I1298" t="inlineStr">
        <is>
          <t>2026-10</t>
        </is>
      </c>
      <c r="J1298" t="inlineStr">
        <is>
          <t>Wk of 2026-10-19</t>
        </is>
      </c>
      <c r="K1298" t="inlineStr">
        <is>
          <t>Tejaswini Tarigopula</t>
        </is>
      </c>
      <c r="L1298" t="inlineStr">
        <is>
          <t>Facebook</t>
        </is>
      </c>
      <c r="M1298" t="inlineStr">
        <is>
          <t>Direct (campaign tagged in CRM)</t>
        </is>
      </c>
      <c r="N1298" t="inlineStr">
        <is>
          <t>6ad850bc204ddbc657d8a5b0</t>
        </is>
      </c>
      <c r="O1298" t="n">
        <v>1</v>
      </c>
      <c r="P1298" s="40">
        <f>IF(A1298="Lead",IF(ISNUMBER(MATCH(G1298,QualityStatuses,0)),1,0),0)</f>
        <v>0</v>
      </c>
      <c r="Q1298" s="40">
        <f>IF(A1298="Lead",IF(G1298="New Lead",0,1),0)</f>
        <v>1</v>
      </c>
      <c r="R1298" s="40">
        <f>IF(A1298="Lead",IF(G1298="Lost",1,0),0)</f>
        <v>0</v>
      </c>
      <c r="S1298" t="n">
        <v>2</v>
      </c>
      <c r="T1298" t="n">
        <v>2</v>
      </c>
      <c r="U1298" t="n">
        <v>0</v>
      </c>
      <c r="V1298" t="n">
        <v>0</v>
      </c>
      <c r="W1298" t="n">
        <v>0</v>
      </c>
      <c r="X1298" t="n">
        <v>0</v>
      </c>
      <c r="Y1298">
        <f>IF(AND(A1298="Lead",COUNTIF(MetaCamps,C1298)&gt;0),1,0)</f>
        <v>0</v>
      </c>
      <c r="Z1298">
        <f>IF(Y1298=1,P1298,0)</f>
        <v>0</v>
      </c>
    </row>
    <row r="1299">
      <c r="A1299" t="inlineStr">
        <is>
          <t>Lead</t>
        </is>
      </c>
      <c r="B1299" s="39" t="str">
        <f>IFERROR(INDEX(CampTypes,MATCH(C1299,CampList,0)),"Unattributed")</f>
        <v>Old</v>
      </c>
      <c r="C1299" t="inlineStr">
        <is>
          <t>E_Karan_Natuf_All_07072026</t>
        </is>
      </c>
      <c r="D1299" t="inlineStr">
        <is>
          <t>E_Karan_Natuf_Sign_07072026_Adset3</t>
        </is>
      </c>
      <c r="E1299" t="inlineStr">
        <is>
          <t>E_Karan_Natuf_Sign_07072026_Adset2_Ad1</t>
        </is>
      </c>
      <c r="F1299" t="inlineStr">
        <is>
          <t>Natuf</t>
        </is>
      </c>
      <c r="G1299" t="inlineStr">
        <is>
          <t>Lost</t>
        </is>
      </c>
      <c r="H1299" s="39" t="str">
        <f>IF(ISNUMBER(MATCH(G1299,QualityStatuses,0)),"Quality Lead","Non-Quality Lead")</f>
        <v>Non-Quality Lead</v>
      </c>
      <c r="I1299" t="inlineStr">
        <is>
          <t>2026-10</t>
        </is>
      </c>
      <c r="J1299" t="inlineStr">
        <is>
          <t>Wk of 2026-10-19</t>
        </is>
      </c>
      <c r="K1299" t="inlineStr">
        <is>
          <t>Tejaswini Tarigopula</t>
        </is>
      </c>
      <c r="L1299" t="inlineStr">
        <is>
          <t>Facebook</t>
        </is>
      </c>
      <c r="M1299" t="inlineStr">
        <is>
          <t>Direct (campaign tagged in CRM)</t>
        </is>
      </c>
      <c r="N1299" t="inlineStr">
        <is>
          <t>6ad84f2019a961a51c1526d7</t>
        </is>
      </c>
      <c r="O1299" t="n">
        <v>1</v>
      </c>
      <c r="P1299" s="40">
        <f>IF(A1299="Lead",IF(ISNUMBER(MATCH(G1299,QualityStatuses,0)),1,0),0)</f>
        <v>0</v>
      </c>
      <c r="Q1299" s="40">
        <f>IF(A1299="Lead",IF(G1299="New Lead",0,1),0)</f>
        <v>1</v>
      </c>
      <c r="R1299" s="40">
        <f>IF(A1299="Lead",IF(G1299="Lost",1,0),0)</f>
        <v>1</v>
      </c>
      <c r="S1299" t="n">
        <v>1</v>
      </c>
      <c r="T1299" t="n">
        <v>1</v>
      </c>
      <c r="U1299" t="n">
        <v>0</v>
      </c>
      <c r="V1299" t="n">
        <v>0</v>
      </c>
      <c r="W1299" t="n">
        <v>0</v>
      </c>
      <c r="X1299" t="n">
        <v>0</v>
      </c>
      <c r="Y1299">
        <f>IF(AND(A1299="Lead",COUNTIF(MetaCamps,C1299)&gt;0),1,0)</f>
        <v>1</v>
      </c>
      <c r="Z1299">
        <f>IF(Y1299=1,P1299,0)</f>
        <v>0</v>
      </c>
    </row>
    <row r="1300">
      <c r="A1300" t="inlineStr">
        <is>
          <t>Lead</t>
        </is>
      </c>
      <c r="B1300" s="39" t="str">
        <f>IFERROR(INDEX(CampTypes,MATCH(C1300,CampList,0)),"Unattributed")</f>
        <v>Old</v>
      </c>
      <c r="C1300" t="inlineStr">
        <is>
          <t>E_Karan_Natuf_All_07072026</t>
        </is>
      </c>
      <c r="D1300" t="inlineStr">
        <is>
          <t>E_Karan_Natuf_Sign_07072026_Adset3</t>
        </is>
      </c>
      <c r="E1300" t="inlineStr">
        <is>
          <t>E_Karan_Natuf_Sign_07072026_Adset2_Ad1</t>
        </is>
      </c>
      <c r="F1300" t="inlineStr">
        <is>
          <t>Natuf</t>
        </is>
      </c>
      <c r="G1300" t="inlineStr">
        <is>
          <t>Lost</t>
        </is>
      </c>
      <c r="H1300" s="39" t="str">
        <f>IF(ISNUMBER(MATCH(G1300,QualityStatuses,0)),"Quality Lead","Non-Quality Lead")</f>
        <v>Non-Quality Lead</v>
      </c>
      <c r="I1300" t="inlineStr">
        <is>
          <t>2026-10</t>
        </is>
      </c>
      <c r="J1300" t="inlineStr">
        <is>
          <t>Wk of 2026-10-19</t>
        </is>
      </c>
      <c r="K1300" t="inlineStr">
        <is>
          <t>Omkar Navge</t>
        </is>
      </c>
      <c r="L1300" t="inlineStr">
        <is>
          <t>Facebook</t>
        </is>
      </c>
      <c r="M1300" t="inlineStr">
        <is>
          <t>Direct (campaign tagged in CRM)</t>
        </is>
      </c>
      <c r="N1300" t="inlineStr">
        <is>
          <t>6ad84f129c498c87d043687e</t>
        </is>
      </c>
      <c r="O1300" t="n">
        <v>1</v>
      </c>
      <c r="P1300" s="40">
        <f>IF(A1300="Lead",IF(ISNUMBER(MATCH(G1300,QualityStatuses,0)),1,0),0)</f>
        <v>0</v>
      </c>
      <c r="Q1300" s="40">
        <f>IF(A1300="Lead",IF(G1300="New Lead",0,1),0)</f>
        <v>1</v>
      </c>
      <c r="R1300" s="40">
        <f>IF(A1300="Lead",IF(G1300="Lost",1,0),0)</f>
        <v>1</v>
      </c>
      <c r="S1300" t="n">
        <v>1</v>
      </c>
      <c r="T1300" t="n">
        <v>1</v>
      </c>
      <c r="U1300" t="n">
        <v>0</v>
      </c>
      <c r="V1300" t="n">
        <v>0</v>
      </c>
      <c r="W1300" t="n">
        <v>0</v>
      </c>
      <c r="X1300" t="n">
        <v>0</v>
      </c>
      <c r="Y1300">
        <f>IF(AND(A1300="Lead",COUNTIF(MetaCamps,C1300)&gt;0),1,0)</f>
        <v>1</v>
      </c>
      <c r="Z1300">
        <f>IF(Y1300=1,P1300,0)</f>
        <v>0</v>
      </c>
    </row>
    <row r="1301">
      <c r="A1301" t="inlineStr">
        <is>
          <t>Lead</t>
        </is>
      </c>
      <c r="B1301" s="39" t="str">
        <f>IFERROR(INDEX(CampTypes,MATCH(C1301,CampList,0)),"Unattributed")</f>
        <v>New</v>
      </c>
      <c r="C1301" t="inlineStr">
        <is>
          <t>EBG - In House | ABO | Natuf | Leads | Unit Franchise | India | Oct26 | V1</t>
        </is>
      </c>
      <c r="D1301" t="inlineStr">
        <is>
          <t>Natuf | Broad | Tier1 + Growth Cities | Oct26 | V1</t>
        </is>
      </c>
      <c r="E1301" t="inlineStr">
        <is>
          <t>Natuf | Reel | Brand Ambassador | Heard Of Owning A Cafe | V1</t>
        </is>
      </c>
      <c r="F1301" t="inlineStr">
        <is>
          <t>In House Natuf</t>
        </is>
      </c>
      <c r="G1301" t="inlineStr">
        <is>
          <t>Lost</t>
        </is>
      </c>
      <c r="H1301" s="39" t="str">
        <f>IF(ISNUMBER(MATCH(G1301,QualityStatuses,0)),"Quality Lead","Non-Quality Lead")</f>
        <v>Non-Quality Lead</v>
      </c>
      <c r="I1301" t="inlineStr">
        <is>
          <t>2026-10</t>
        </is>
      </c>
      <c r="J1301" t="inlineStr">
        <is>
          <t>Wk of 2026-10-19</t>
        </is>
      </c>
      <c r="K1301" t="inlineStr">
        <is>
          <t>Tejaswini Tarigopula</t>
        </is>
      </c>
      <c r="L1301" t="inlineStr">
        <is>
          <t>Facebook</t>
        </is>
      </c>
      <c r="M1301" t="inlineStr">
        <is>
          <t>Direct (campaign tagged in CRM)</t>
        </is>
      </c>
      <c r="N1301" t="inlineStr">
        <is>
          <t>6ad84cf3a3e17fa1b5fd6f3f</t>
        </is>
      </c>
      <c r="O1301" t="n">
        <v>1</v>
      </c>
      <c r="P1301" s="40">
        <f>IF(A1301="Lead",IF(ISNUMBER(MATCH(G1301,QualityStatuses,0)),1,0),0)</f>
        <v>0</v>
      </c>
      <c r="Q1301" s="40">
        <f>IF(A1301="Lead",IF(G1301="New Lead",0,1),0)</f>
        <v>1</v>
      </c>
      <c r="R1301" s="40">
        <f>IF(A1301="Lead",IF(G1301="Lost",1,0),0)</f>
        <v>1</v>
      </c>
      <c r="S1301" t="n">
        <v>5</v>
      </c>
      <c r="T1301" t="n">
        <v>0</v>
      </c>
      <c r="U1301" t="n">
        <v>0</v>
      </c>
      <c r="V1301" t="n">
        <v>0</v>
      </c>
      <c r="W1301" t="n">
        <v>0</v>
      </c>
      <c r="X1301" t="n">
        <v>0</v>
      </c>
      <c r="Y1301">
        <f>IF(AND(A1301="Lead",COUNTIF(MetaCamps,C1301)&gt;0),1,0)</f>
        <v>0</v>
      </c>
      <c r="Z1301">
        <f>IF(Y1301=1,P1301,0)</f>
        <v>0</v>
      </c>
    </row>
    <row r="1302">
      <c r="A1302" t="inlineStr">
        <is>
          <t>Lead</t>
        </is>
      </c>
      <c r="B1302" s="39" t="str">
        <f>IFERROR(INDEX(CampTypes,MATCH(C1302,CampList,0)),"Unattributed")</f>
        <v>New</v>
      </c>
      <c r="C1302" t="inlineStr">
        <is>
          <t>EBG - In House | ABO | Natuf | Leads | Unit Franchise | India | Oct26 | V1</t>
        </is>
      </c>
      <c r="D1302" t="inlineStr">
        <is>
          <t>Natuf | Broad | Tier1 + Growth Cities | Oct26 | V1</t>
        </is>
      </c>
      <c r="E1302" t="inlineStr">
        <is>
          <t>Natuf | Reel | Brand Ambassador | Heard Of Owning A Cafe | V1</t>
        </is>
      </c>
      <c r="F1302" t="inlineStr">
        <is>
          <t>In House Natuf</t>
        </is>
      </c>
      <c r="G1302" t="inlineStr">
        <is>
          <t>Follow-Up</t>
        </is>
      </c>
      <c r="H1302" s="39" t="str">
        <f>IF(ISNUMBER(MATCH(G1302,QualityStatuses,0)),"Quality Lead","Non-Quality Lead")</f>
        <v>Quality Lead</v>
      </c>
      <c r="I1302" t="inlineStr">
        <is>
          <t>2026-10</t>
        </is>
      </c>
      <c r="J1302" t="inlineStr">
        <is>
          <t>Wk of 2026-10-19</t>
        </is>
      </c>
      <c r="K1302" t="inlineStr">
        <is>
          <t>Deepak Rai</t>
        </is>
      </c>
      <c r="L1302" t="inlineStr">
        <is>
          <t>Facebook</t>
        </is>
      </c>
      <c r="M1302" t="inlineStr">
        <is>
          <t>Direct (campaign tagged in CRM)</t>
        </is>
      </c>
      <c r="N1302" t="inlineStr">
        <is>
          <t>6ad84c9b1050493f288fbbd9</t>
        </is>
      </c>
      <c r="O1302" t="n">
        <v>1</v>
      </c>
      <c r="P1302" s="40">
        <f>IF(A1302="Lead",IF(ISNUMBER(MATCH(G1302,QualityStatuses,0)),1,0),0)</f>
        <v>1</v>
      </c>
      <c r="Q1302" s="40">
        <f>IF(A1302="Lead",IF(G1302="New Lead",0,1),0)</f>
        <v>1</v>
      </c>
      <c r="R1302" s="40">
        <f>IF(A1302="Lead",IF(G1302="Lost",1,0),0)</f>
        <v>0</v>
      </c>
      <c r="S1302" t="n">
        <v>4</v>
      </c>
      <c r="T1302" t="n">
        <v>2</v>
      </c>
      <c r="U1302" t="n">
        <v>0</v>
      </c>
      <c r="V1302" t="n">
        <v>0</v>
      </c>
      <c r="W1302" t="n">
        <v>0</v>
      </c>
      <c r="X1302" t="n">
        <v>0</v>
      </c>
      <c r="Y1302">
        <f>IF(AND(A1302="Lead",COUNTIF(MetaCamps,C1302)&gt;0),1,0)</f>
        <v>0</v>
      </c>
      <c r="Z1302">
        <f>IF(Y1302=1,P1302,0)</f>
        <v>0</v>
      </c>
    </row>
    <row r="1303">
      <c r="A1303" t="inlineStr">
        <is>
          <t>Lead</t>
        </is>
      </c>
      <c r="B1303" s="39" t="str">
        <f>IFERROR(INDEX(CampTypes,MATCH(C1303,CampList,0)),"Unattributed")</f>
        <v>Old</v>
      </c>
      <c r="C1303" t="inlineStr">
        <is>
          <t>natuf_Kiosk_14072026_Hindi</t>
        </is>
      </c>
      <c r="D1303" t="inlineStr">
        <is>
          <t>natuf_Kiosk_09102026</t>
        </is>
      </c>
      <c r="E1303" t="inlineStr">
        <is>
          <t>natuf_Kiosk_14072026_ad set_ad1</t>
        </is>
      </c>
      <c r="F1303" t="inlineStr">
        <is>
          <t>Natuf</t>
        </is>
      </c>
      <c r="G1303" t="inlineStr">
        <is>
          <t>Attempt 2</t>
        </is>
      </c>
      <c r="H1303" s="39" t="str">
        <f>IF(ISNUMBER(MATCH(G1303,QualityStatuses,0)),"Quality Lead","Non-Quality Lead")</f>
        <v>Non-Quality Lead</v>
      </c>
      <c r="I1303" t="inlineStr">
        <is>
          <t>2026-10</t>
        </is>
      </c>
      <c r="J1303" t="inlineStr">
        <is>
          <t>Wk of 2026-10-19</t>
        </is>
      </c>
      <c r="K1303" t="inlineStr">
        <is>
          <t>Tejaswini Tarigopula</t>
        </is>
      </c>
      <c r="L1303" t="inlineStr">
        <is>
          <t>Facebook</t>
        </is>
      </c>
      <c r="M1303" t="inlineStr">
        <is>
          <t>Direct (campaign tagged in CRM)</t>
        </is>
      </c>
      <c r="N1303" t="inlineStr">
        <is>
          <t>6ad84bf7121f559a8ee6ef8d</t>
        </is>
      </c>
      <c r="O1303" t="n">
        <v>1</v>
      </c>
      <c r="P1303" s="40">
        <f>IF(A1303="Lead",IF(ISNUMBER(MATCH(G1303,QualityStatuses,0)),1,0),0)</f>
        <v>0</v>
      </c>
      <c r="Q1303" s="40">
        <f>IF(A1303="Lead",IF(G1303="New Lead",0,1),0)</f>
        <v>1</v>
      </c>
      <c r="R1303" s="40">
        <f>IF(A1303="Lead",IF(G1303="Lost",1,0),0)</f>
        <v>0</v>
      </c>
      <c r="S1303" t="n">
        <v>2</v>
      </c>
      <c r="T1303" t="n">
        <v>0</v>
      </c>
      <c r="U1303" t="n">
        <v>0</v>
      </c>
      <c r="V1303" t="n">
        <v>0</v>
      </c>
      <c r="W1303" t="n">
        <v>0</v>
      </c>
      <c r="X1303" t="n">
        <v>0</v>
      </c>
      <c r="Y1303">
        <f>IF(AND(A1303="Lead",COUNTIF(MetaCamps,C1303)&gt;0),1,0)</f>
        <v>1</v>
      </c>
      <c r="Z1303">
        <f>IF(Y1303=1,P1303,0)</f>
        <v>0</v>
      </c>
    </row>
    <row r="1304">
      <c r="A1304" t="inlineStr">
        <is>
          <t>Lead</t>
        </is>
      </c>
      <c r="B1304" s="39" t="str">
        <f>IFERROR(INDEX(CampTypes,MATCH(C1304,CampList,0)),"Unattributed")</f>
        <v>New</v>
      </c>
      <c r="C1304" t="inlineStr">
        <is>
          <t>EBG - In House | ABO | Natuf | Leads | Master Franchise | India | Oct26 | V1</t>
        </is>
      </c>
      <c r="D1304" t="inlineStr">
        <is>
          <t>Natuf | Investors | Tier1 + Growth Cities | Oct26 | V1</t>
        </is>
      </c>
      <c r="E1304" t="inlineStr">
        <is>
          <t>Natuf | Static | Become A Levantine Food | V1</t>
        </is>
      </c>
      <c r="F1304" t="inlineStr">
        <is>
          <t>Natuf_MF</t>
        </is>
      </c>
      <c r="G1304" t="inlineStr">
        <is>
          <t>Attempt 2</t>
        </is>
      </c>
      <c r="H1304" s="39" t="str">
        <f>IF(ISNUMBER(MATCH(G1304,QualityStatuses,0)),"Quality Lead","Non-Quality Lead")</f>
        <v>Non-Quality Lead</v>
      </c>
      <c r="I1304" t="inlineStr">
        <is>
          <t>2026-10</t>
        </is>
      </c>
      <c r="J1304" t="inlineStr">
        <is>
          <t>Wk of 2026-10-19</t>
        </is>
      </c>
      <c r="K1304" t="inlineStr">
        <is>
          <t>Tejaswini Tarigopula</t>
        </is>
      </c>
      <c r="L1304" t="inlineStr">
        <is>
          <t>Facebook</t>
        </is>
      </c>
      <c r="M1304" t="inlineStr">
        <is>
          <t>Direct (campaign tagged in CRM)</t>
        </is>
      </c>
      <c r="N1304" t="inlineStr">
        <is>
          <t>6ad84b6f1b2d2692dd0c33ea</t>
        </is>
      </c>
      <c r="O1304" t="n">
        <v>1</v>
      </c>
      <c r="P1304" s="40">
        <f>IF(A1304="Lead",IF(ISNUMBER(MATCH(G1304,QualityStatuses,0)),1,0),0)</f>
        <v>0</v>
      </c>
      <c r="Q1304" s="40">
        <f>IF(A1304="Lead",IF(G1304="New Lead",0,1),0)</f>
        <v>1</v>
      </c>
      <c r="R1304" s="40">
        <f>IF(A1304="Lead",IF(G1304="Lost",1,0),0)</f>
        <v>0</v>
      </c>
      <c r="S1304" t="n">
        <v>2</v>
      </c>
      <c r="T1304" t="n">
        <v>0</v>
      </c>
      <c r="U1304" t="n">
        <v>0</v>
      </c>
      <c r="V1304" t="n">
        <v>0</v>
      </c>
      <c r="W1304" t="n">
        <v>0</v>
      </c>
      <c r="X1304" t="n">
        <v>0</v>
      </c>
      <c r="Y1304">
        <f>IF(AND(A1304="Lead",COUNTIF(MetaCamps,C1304)&gt;0),1,0)</f>
        <v>0</v>
      </c>
      <c r="Z1304">
        <f>IF(Y1304=1,P1304,0)</f>
        <v>0</v>
      </c>
    </row>
    <row r="1305">
      <c r="A1305" t="inlineStr">
        <is>
          <t>Lead</t>
        </is>
      </c>
      <c r="B1305" s="39" t="str">
        <f>IFERROR(INDEX(CampTypes,MATCH(C1305,CampList,0)),"Unattributed")</f>
        <v>Old</v>
      </c>
      <c r="C1305" t="inlineStr">
        <is>
          <t>natuf_Kiosk_14072026_Hindi</t>
        </is>
      </c>
      <c r="D1305" t="inlineStr">
        <is>
          <t>natuf_Kiosk_14072026_ad set</t>
        </is>
      </c>
      <c r="E1305" t="inlineStr">
        <is>
          <t>natuf_Kiosk_Fomo_14072026_ad set_ad1 – Copy</t>
        </is>
      </c>
      <c r="F1305" t="inlineStr">
        <is>
          <t>Natuf</t>
        </is>
      </c>
      <c r="G1305" t="inlineStr">
        <is>
          <t>Lost</t>
        </is>
      </c>
      <c r="H1305" s="39" t="str">
        <f>IF(ISNUMBER(MATCH(G1305,QualityStatuses,0)),"Quality Lead","Non-Quality Lead")</f>
        <v>Non-Quality Lead</v>
      </c>
      <c r="I1305" t="inlineStr">
        <is>
          <t>2026-10</t>
        </is>
      </c>
      <c r="J1305" t="inlineStr">
        <is>
          <t>Wk of 2026-10-19</t>
        </is>
      </c>
      <c r="K1305" t="inlineStr">
        <is>
          <t>Tejaswini Tarigopula</t>
        </is>
      </c>
      <c r="L1305" t="inlineStr">
        <is>
          <t>Facebook</t>
        </is>
      </c>
      <c r="M1305" t="inlineStr">
        <is>
          <t>Direct (campaign tagged in CRM)</t>
        </is>
      </c>
      <c r="N1305" t="inlineStr">
        <is>
          <t>6ad84b347fc8c9e67a736150</t>
        </is>
      </c>
      <c r="O1305" t="n">
        <v>1</v>
      </c>
      <c r="P1305" s="40">
        <f>IF(A1305="Lead",IF(ISNUMBER(MATCH(G1305,QualityStatuses,0)),1,0),0)</f>
        <v>0</v>
      </c>
      <c r="Q1305" s="40">
        <f>IF(A1305="Lead",IF(G1305="New Lead",0,1),0)</f>
        <v>1</v>
      </c>
      <c r="R1305" s="40">
        <f>IF(A1305="Lead",IF(G1305="Lost",1,0),0)</f>
        <v>1</v>
      </c>
      <c r="S1305" t="n">
        <v>1</v>
      </c>
      <c r="T1305" t="n">
        <v>1</v>
      </c>
      <c r="U1305" t="n">
        <v>0</v>
      </c>
      <c r="V1305" t="n">
        <v>0</v>
      </c>
      <c r="W1305" t="n">
        <v>0</v>
      </c>
      <c r="X1305" t="n">
        <v>0</v>
      </c>
      <c r="Y1305">
        <f>IF(AND(A1305="Lead",COUNTIF(MetaCamps,C1305)&gt;0),1,0)</f>
        <v>1</v>
      </c>
      <c r="Z1305">
        <f>IF(Y1305=1,P1305,0)</f>
        <v>0</v>
      </c>
    </row>
    <row r="1306">
      <c r="A1306" t="inlineStr">
        <is>
          <t>Lead</t>
        </is>
      </c>
      <c r="B1306" s="39" t="str">
        <f>IFERROR(INDEX(CampTypes,MATCH(C1306,CampList,0)),"Unattributed")</f>
        <v>New</v>
      </c>
      <c r="C1306" t="inlineStr">
        <is>
          <t>EBG - In House | ABO | Natuf | Leads | Unit Franchise | India | Oct26 | V1</t>
        </is>
      </c>
      <c r="D1306" t="inlineStr">
        <is>
          <t>Natuf | Investors | Tier1 + Growth Cities | Oct26 | V1</t>
        </is>
      </c>
      <c r="E1306" t="inlineStr">
        <is>
          <t>Natuf | Reel | Brand Ambassador | Heard Of Owning A Cafe | V1</t>
        </is>
      </c>
      <c r="F1306" t="inlineStr">
        <is>
          <t>In House Natuf</t>
        </is>
      </c>
      <c r="G1306" t="inlineStr">
        <is>
          <t>Connected</t>
        </is>
      </c>
      <c r="H1306" s="39" t="str">
        <f>IF(ISNUMBER(MATCH(G1306,QualityStatuses,0)),"Quality Lead","Non-Quality Lead")</f>
        <v>Non-Quality Lead</v>
      </c>
      <c r="I1306" t="inlineStr">
        <is>
          <t>2026-10</t>
        </is>
      </c>
      <c r="J1306" t="inlineStr">
        <is>
          <t>Wk of 2026-10-19</t>
        </is>
      </c>
      <c r="K1306" t="inlineStr">
        <is>
          <t>Tejaswini Tarigopula</t>
        </is>
      </c>
      <c r="L1306" t="inlineStr">
        <is>
          <t>Facebook</t>
        </is>
      </c>
      <c r="M1306" t="inlineStr">
        <is>
          <t>Direct (campaign tagged in CRM)</t>
        </is>
      </c>
      <c r="N1306" t="inlineStr">
        <is>
          <t>6ad84b0010ac45ea4d06a9fe</t>
        </is>
      </c>
      <c r="O1306" t="n">
        <v>1</v>
      </c>
      <c r="P1306" s="40">
        <f>IF(A1306="Lead",IF(ISNUMBER(MATCH(G1306,QualityStatuses,0)),1,0),0)</f>
        <v>0</v>
      </c>
      <c r="Q1306" s="40">
        <f>IF(A1306="Lead",IF(G1306="New Lead",0,1),0)</f>
        <v>1</v>
      </c>
      <c r="R1306" s="40">
        <f>IF(A1306="Lead",IF(G1306="Lost",1,0),0)</f>
        <v>0</v>
      </c>
      <c r="S1306" t="n">
        <v>6</v>
      </c>
      <c r="T1306" t="n">
        <v>0</v>
      </c>
      <c r="U1306" t="n">
        <v>0</v>
      </c>
      <c r="V1306" t="n">
        <v>0</v>
      </c>
      <c r="W1306" t="n">
        <v>0</v>
      </c>
      <c r="X1306" t="n">
        <v>0</v>
      </c>
      <c r="Y1306">
        <f>IF(AND(A1306="Lead",COUNTIF(MetaCamps,C1306)&gt;0),1,0)</f>
        <v>0</v>
      </c>
      <c r="Z1306">
        <f>IF(Y1306=1,P1306,0)</f>
        <v>0</v>
      </c>
    </row>
    <row r="1307">
      <c r="A1307" t="inlineStr">
        <is>
          <t>Lead</t>
        </is>
      </c>
      <c r="B1307" s="39" t="str">
        <f>IFERROR(INDEX(CampTypes,MATCH(C1307,CampList,0)),"Unattributed")</f>
        <v>New</v>
      </c>
      <c r="C1307" t="inlineStr">
        <is>
          <t>EBG - In House | ABO | Natuf | Leads | Unit Franchise | India | Oct26 | V1</t>
        </is>
      </c>
      <c r="D1307" t="inlineStr">
        <is>
          <t>Natuf | Business Owners | Tier1 + Growth Cities | Oct26 | V1</t>
        </is>
      </c>
      <c r="E1307" t="inlineStr">
        <is>
          <t>Natuf | Reel | Brand Ambassador | Heard Of Owning A Cafe | V1</t>
        </is>
      </c>
      <c r="F1307" t="inlineStr">
        <is>
          <t>In House Natuf</t>
        </is>
      </c>
      <c r="G1307" t="inlineStr">
        <is>
          <t>Attempt 2</t>
        </is>
      </c>
      <c r="H1307" s="39" t="str">
        <f>IF(ISNUMBER(MATCH(G1307,QualityStatuses,0)),"Quality Lead","Non-Quality Lead")</f>
        <v>Non-Quality Lead</v>
      </c>
      <c r="I1307" t="inlineStr">
        <is>
          <t>2026-10</t>
        </is>
      </c>
      <c r="J1307" t="inlineStr">
        <is>
          <t>Wk of 2026-10-19</t>
        </is>
      </c>
      <c r="K1307" t="inlineStr">
        <is>
          <t>Tejaswini Tarigopula</t>
        </is>
      </c>
      <c r="L1307" t="inlineStr">
        <is>
          <t>Facebook</t>
        </is>
      </c>
      <c r="M1307" t="inlineStr">
        <is>
          <t>Direct (campaign tagged in CRM)</t>
        </is>
      </c>
      <c r="N1307" t="inlineStr">
        <is>
          <t>6ad84a299c498c87d04361fb</t>
        </is>
      </c>
      <c r="O1307" t="n">
        <v>1</v>
      </c>
      <c r="P1307" s="40">
        <f>IF(A1307="Lead",IF(ISNUMBER(MATCH(G1307,QualityStatuses,0)),1,0),0)</f>
        <v>0</v>
      </c>
      <c r="Q1307" s="40">
        <f>IF(A1307="Lead",IF(G1307="New Lead",0,1),0)</f>
        <v>1</v>
      </c>
      <c r="R1307" s="40">
        <f>IF(A1307="Lead",IF(G1307="Lost",1,0),0)</f>
        <v>0</v>
      </c>
      <c r="S1307" t="n">
        <v>4</v>
      </c>
      <c r="T1307" t="n">
        <v>0</v>
      </c>
      <c r="U1307" t="n">
        <v>0</v>
      </c>
      <c r="V1307" t="n">
        <v>0</v>
      </c>
      <c r="W1307" t="n">
        <v>0</v>
      </c>
      <c r="X1307" t="n">
        <v>0</v>
      </c>
      <c r="Y1307">
        <f>IF(AND(A1307="Lead",COUNTIF(MetaCamps,C1307)&gt;0),1,0)</f>
        <v>0</v>
      </c>
      <c r="Z1307">
        <f>IF(Y1307=1,P1307,0)</f>
        <v>0</v>
      </c>
    </row>
    <row r="1308">
      <c r="A1308" t="inlineStr">
        <is>
          <t>Lead</t>
        </is>
      </c>
      <c r="B1308" s="39" t="str">
        <f>IFERROR(INDEX(CampTypes,MATCH(C1308,CampList,0)),"Unattributed")</f>
        <v>Old</v>
      </c>
      <c r="C1308" t="inlineStr">
        <is>
          <t>E_Suresh_Natuf_Kiosk_07072026</t>
        </is>
      </c>
      <c r="D1308" t="inlineStr">
        <is>
          <t>E_Suresh_Natuf_Kiosk_07072026_Adset5</t>
        </is>
      </c>
      <c r="E1308" t="inlineStr">
        <is>
          <t>E_Hindi_Suresh_Natuf_Kiosk_07072026_Adset5_ad3 – Copy 2</t>
        </is>
      </c>
      <c r="F1308" t="inlineStr">
        <is>
          <t>Natuf</t>
        </is>
      </c>
      <c r="G1308" t="inlineStr">
        <is>
          <t>Attempt 1</t>
        </is>
      </c>
      <c r="H1308" s="39" t="str">
        <f>IF(ISNUMBER(MATCH(G1308,QualityStatuses,0)),"Quality Lead","Non-Quality Lead")</f>
        <v>Non-Quality Lead</v>
      </c>
      <c r="I1308" t="inlineStr">
        <is>
          <t>2026-10</t>
        </is>
      </c>
      <c r="J1308" t="inlineStr">
        <is>
          <t>Wk of 2026-10-19</t>
        </is>
      </c>
      <c r="K1308" t="inlineStr">
        <is>
          <t>Tejaswini Tarigopula</t>
        </is>
      </c>
      <c r="L1308" t="inlineStr">
        <is>
          <t>Facebook</t>
        </is>
      </c>
      <c r="M1308" t="inlineStr">
        <is>
          <t>Direct (campaign tagged in CRM)</t>
        </is>
      </c>
      <c r="N1308" t="inlineStr">
        <is>
          <t>6ad84a03d3b050519ead0a45</t>
        </is>
      </c>
      <c r="O1308" t="n">
        <v>1</v>
      </c>
      <c r="P1308" s="40">
        <f>IF(A1308="Lead",IF(ISNUMBER(MATCH(G1308,QualityStatuses,0)),1,0),0)</f>
        <v>0</v>
      </c>
      <c r="Q1308" s="40">
        <f>IF(A1308="Lead",IF(G1308="New Lead",0,1),0)</f>
        <v>1</v>
      </c>
      <c r="R1308" s="40">
        <f>IF(A1308="Lead",IF(G1308="Lost",1,0),0)</f>
        <v>0</v>
      </c>
      <c r="S1308" t="n">
        <v>3</v>
      </c>
      <c r="T1308" t="n">
        <v>0</v>
      </c>
      <c r="U1308" t="n">
        <v>0</v>
      </c>
      <c r="V1308" t="n">
        <v>0</v>
      </c>
      <c r="W1308" t="n">
        <v>0</v>
      </c>
      <c r="X1308" t="n">
        <v>0</v>
      </c>
      <c r="Y1308">
        <f>IF(AND(A1308="Lead",COUNTIF(MetaCamps,C1308)&gt;0),1,0)</f>
        <v>1</v>
      </c>
      <c r="Z1308">
        <f>IF(Y1308=1,P1308,0)</f>
        <v>0</v>
      </c>
    </row>
    <row r="1309">
      <c r="A1309" t="inlineStr">
        <is>
          <t>Lead</t>
        </is>
      </c>
      <c r="B1309" s="39" t="str">
        <f>IFERROR(INDEX(CampTypes,MATCH(C1309,CampList,0)),"Unattributed")</f>
        <v>New</v>
      </c>
      <c r="C1309" t="inlineStr">
        <is>
          <t>EBG - In House | ABO | Natuf | Leads | Master Franchise | India | Oct26 | V1</t>
        </is>
      </c>
      <c r="D1309" t="inlineStr">
        <is>
          <t>Natuf | Business Owners | Tier1 + Growth Cities | Oct26 | V1</t>
        </is>
      </c>
      <c r="E1309" t="inlineStr">
        <is>
          <t>Natuf | Static | Become A Levantine Food | V1</t>
        </is>
      </c>
      <c r="F1309" t="inlineStr">
        <is>
          <t>Natuf_MF</t>
        </is>
      </c>
      <c r="G1309" t="inlineStr">
        <is>
          <t>Attempt 1</t>
        </is>
      </c>
      <c r="H1309" s="39" t="str">
        <f>IF(ISNUMBER(MATCH(G1309,QualityStatuses,0)),"Quality Lead","Non-Quality Lead")</f>
        <v>Non-Quality Lead</v>
      </c>
      <c r="I1309" t="inlineStr">
        <is>
          <t>2026-10</t>
        </is>
      </c>
      <c r="J1309" t="inlineStr">
        <is>
          <t>Wk of 2026-10-19</t>
        </is>
      </c>
      <c r="K1309" t="inlineStr">
        <is>
          <t>Deepak Rai</t>
        </is>
      </c>
      <c r="L1309" t="inlineStr">
        <is>
          <t>Facebook</t>
        </is>
      </c>
      <c r="M1309" t="inlineStr">
        <is>
          <t>Direct (campaign tagged in CRM)</t>
        </is>
      </c>
      <c r="N1309" t="inlineStr">
        <is>
          <t>6ad849ab10ac45ea4d06a7d5</t>
        </is>
      </c>
      <c r="O1309" t="n">
        <v>1</v>
      </c>
      <c r="P1309" s="40">
        <f>IF(A1309="Lead",IF(ISNUMBER(MATCH(G1309,QualityStatuses,0)),1,0),0)</f>
        <v>0</v>
      </c>
      <c r="Q1309" s="40">
        <f>IF(A1309="Lead",IF(G1309="New Lead",0,1),0)</f>
        <v>1</v>
      </c>
      <c r="R1309" s="40">
        <f>IF(A1309="Lead",IF(G1309="Lost",1,0),0)</f>
        <v>0</v>
      </c>
      <c r="S1309" t="n">
        <v>2</v>
      </c>
      <c r="T1309" t="n">
        <v>1</v>
      </c>
      <c r="U1309" t="n">
        <v>0</v>
      </c>
      <c r="V1309" t="n">
        <v>0</v>
      </c>
      <c r="W1309" t="n">
        <v>0</v>
      </c>
      <c r="X1309" t="n">
        <v>0</v>
      </c>
      <c r="Y1309">
        <f>IF(AND(A1309="Lead",COUNTIF(MetaCamps,C1309)&gt;0),1,0)</f>
        <v>0</v>
      </c>
      <c r="Z1309">
        <f>IF(Y1309=1,P1309,0)</f>
        <v>0</v>
      </c>
    </row>
    <row r="1310">
      <c r="A1310" t="inlineStr">
        <is>
          <t>Lead</t>
        </is>
      </c>
      <c r="B1310" s="39" t="str">
        <f>IFERROR(INDEX(CampTypes,MATCH(C1310,CampList,0)),"Unattributed")</f>
        <v>Old</v>
      </c>
      <c r="C1310" t="inlineStr">
        <is>
          <t>E_Suresh_Natuf_Kiosk_07072026</t>
        </is>
      </c>
      <c r="D1310" t="inlineStr">
        <is>
          <t>E_Suresh_Natuf_Kiosk_07072026_Adset5</t>
        </is>
      </c>
      <c r="E1310" t="inlineStr">
        <is>
          <t>E_Hindi_Suresh_Natuf_Kiosk_07072026_Adset5_ad3 – Copy 2</t>
        </is>
      </c>
      <c r="F1310" t="inlineStr">
        <is>
          <t>Natuf</t>
        </is>
      </c>
      <c r="G1310" t="inlineStr">
        <is>
          <t>Attempt 1</t>
        </is>
      </c>
      <c r="H1310" s="39" t="str">
        <f>IF(ISNUMBER(MATCH(G1310,QualityStatuses,0)),"Quality Lead","Non-Quality Lead")</f>
        <v>Non-Quality Lead</v>
      </c>
      <c r="I1310" t="inlineStr">
        <is>
          <t>2026-10</t>
        </is>
      </c>
      <c r="J1310" t="inlineStr">
        <is>
          <t>Wk of 2026-10-19</t>
        </is>
      </c>
      <c r="K1310" t="inlineStr">
        <is>
          <t>Tejaswini Tarigopula</t>
        </is>
      </c>
      <c r="L1310" t="inlineStr">
        <is>
          <t>Facebook</t>
        </is>
      </c>
      <c r="M1310" t="inlineStr">
        <is>
          <t>Direct (campaign tagged in CRM)</t>
        </is>
      </c>
      <c r="N1310" t="inlineStr">
        <is>
          <t>6ad84584b6bcf01cad7f9718</t>
        </is>
      </c>
      <c r="O1310" t="n">
        <v>1</v>
      </c>
      <c r="P1310" s="40">
        <f>IF(A1310="Lead",IF(ISNUMBER(MATCH(G1310,QualityStatuses,0)),1,0),0)</f>
        <v>0</v>
      </c>
      <c r="Q1310" s="40">
        <f>IF(A1310="Lead",IF(G1310="New Lead",0,1),0)</f>
        <v>1</v>
      </c>
      <c r="R1310" s="40">
        <f>IF(A1310="Lead",IF(G1310="Lost",1,0),0)</f>
        <v>0</v>
      </c>
      <c r="S1310" t="n">
        <v>2</v>
      </c>
      <c r="T1310" t="n">
        <v>0</v>
      </c>
      <c r="U1310" t="n">
        <v>0</v>
      </c>
      <c r="V1310" t="n">
        <v>0</v>
      </c>
      <c r="W1310" t="n">
        <v>0</v>
      </c>
      <c r="X1310" t="n">
        <v>0</v>
      </c>
      <c r="Y1310">
        <f>IF(AND(A1310="Lead",COUNTIF(MetaCamps,C1310)&gt;0),1,0)</f>
        <v>1</v>
      </c>
      <c r="Z1310">
        <f>IF(Y1310=1,P1310,0)</f>
        <v>0</v>
      </c>
    </row>
    <row r="1311">
      <c r="A1311" t="inlineStr">
        <is>
          <t>Lead</t>
        </is>
      </c>
      <c r="B1311" s="39" t="str">
        <f>IFERROR(INDEX(CampTypes,MATCH(C1311,CampList,0)),"Unattributed")</f>
        <v>Old</v>
      </c>
      <c r="C1311" t="inlineStr">
        <is>
          <t>E_Natuf_Generic_13082026</t>
        </is>
      </c>
      <c r="D1311" t="inlineStr">
        <is>
          <t>E_Natuf_Generic_13082026_Adset1</t>
        </is>
      </c>
      <c r="E1311" t="inlineStr">
        <is>
          <t>E_Natuf_Generic_13082026_Adset1_Ad1</t>
        </is>
      </c>
      <c r="F1311" t="inlineStr">
        <is>
          <t>Natuf</t>
        </is>
      </c>
      <c r="G1311" t="inlineStr">
        <is>
          <t>Lost</t>
        </is>
      </c>
      <c r="H1311" s="39" t="str">
        <f>IF(ISNUMBER(MATCH(G1311,QualityStatuses,0)),"Quality Lead","Non-Quality Lead")</f>
        <v>Non-Quality Lead</v>
      </c>
      <c r="I1311" t="inlineStr">
        <is>
          <t>2026-10</t>
        </is>
      </c>
      <c r="J1311" t="inlineStr">
        <is>
          <t>Wk of 2026-10-19</t>
        </is>
      </c>
      <c r="K1311" t="inlineStr">
        <is>
          <t>Omkar Navge</t>
        </is>
      </c>
      <c r="L1311" t="inlineStr">
        <is>
          <t>Facebook</t>
        </is>
      </c>
      <c r="M1311" t="inlineStr">
        <is>
          <t>Direct (campaign tagged in CRM)</t>
        </is>
      </c>
      <c r="N1311" t="inlineStr">
        <is>
          <t>6ad8445b1050493f288fb27f</t>
        </is>
      </c>
      <c r="O1311" t="n">
        <v>1</v>
      </c>
      <c r="P1311" s="40">
        <f>IF(A1311="Lead",IF(ISNUMBER(MATCH(G1311,QualityStatuses,0)),1,0),0)</f>
        <v>0</v>
      </c>
      <c r="Q1311" s="40">
        <f>IF(A1311="Lead",IF(G1311="New Lead",0,1),0)</f>
        <v>1</v>
      </c>
      <c r="R1311" s="40">
        <f>IF(A1311="Lead",IF(G1311="Lost",1,0),0)</f>
        <v>1</v>
      </c>
      <c r="S1311" t="n">
        <v>3</v>
      </c>
      <c r="T1311" t="n">
        <v>2</v>
      </c>
      <c r="U1311" t="n">
        <v>0</v>
      </c>
      <c r="V1311" t="n">
        <v>0</v>
      </c>
      <c r="W1311" t="n">
        <v>0</v>
      </c>
      <c r="X1311" t="n">
        <v>0</v>
      </c>
      <c r="Y1311">
        <f>IF(AND(A1311="Lead",COUNTIF(MetaCamps,C1311)&gt;0),1,0)</f>
        <v>1</v>
      </c>
      <c r="Z1311">
        <f>IF(Y1311=1,P1311,0)</f>
        <v>0</v>
      </c>
    </row>
    <row r="1312">
      <c r="A1312" t="inlineStr">
        <is>
          <t>Lead</t>
        </is>
      </c>
      <c r="B1312" s="39" t="str">
        <f>IFERROR(INDEX(CampTypes,MATCH(C1312,CampList,0)),"Unattributed")</f>
        <v>New</v>
      </c>
      <c r="C1312" t="inlineStr">
        <is>
          <t>EBG - In House | ABO | Natuf | Leads | Unit Franchise | India | Oct26 | V1</t>
        </is>
      </c>
      <c r="D1312" t="inlineStr">
        <is>
          <t>Natuf | LAL 1% | India | Jul26 | V1</t>
        </is>
      </c>
      <c r="E1312" t="inlineStr">
        <is>
          <t>Natuf | Reel | Brand Ambassador | Heard Of Owning A Cafe | V1</t>
        </is>
      </c>
      <c r="F1312" t="inlineStr">
        <is>
          <t>In House Natuf</t>
        </is>
      </c>
      <c r="G1312" t="inlineStr">
        <is>
          <t>Attempt 1</t>
        </is>
      </c>
      <c r="H1312" s="39" t="str">
        <f>IF(ISNUMBER(MATCH(G1312,QualityStatuses,0)),"Quality Lead","Non-Quality Lead")</f>
        <v>Non-Quality Lead</v>
      </c>
      <c r="I1312" t="inlineStr">
        <is>
          <t>2026-10</t>
        </is>
      </c>
      <c r="J1312" t="inlineStr">
        <is>
          <t>Wk of 2026-10-19</t>
        </is>
      </c>
      <c r="K1312" t="inlineStr">
        <is>
          <t>Tejaswini Tarigopula</t>
        </is>
      </c>
      <c r="L1312" t="inlineStr">
        <is>
          <t>Facebook</t>
        </is>
      </c>
      <c r="M1312" t="inlineStr">
        <is>
          <t>Direct (campaign tagged in CRM)</t>
        </is>
      </c>
      <c r="N1312" t="inlineStr">
        <is>
          <t>6ad844377fc8c9e67a7353e5</t>
        </is>
      </c>
      <c r="O1312" t="n">
        <v>1</v>
      </c>
      <c r="P1312" s="40">
        <f>IF(A1312="Lead",IF(ISNUMBER(MATCH(G1312,QualityStatuses,0)),1,0),0)</f>
        <v>0</v>
      </c>
      <c r="Q1312" s="40">
        <f>IF(A1312="Lead",IF(G1312="New Lead",0,1),0)</f>
        <v>1</v>
      </c>
      <c r="R1312" s="40">
        <f>IF(A1312="Lead",IF(G1312="Lost",1,0),0)</f>
        <v>0</v>
      </c>
      <c r="S1312" t="n">
        <v>1</v>
      </c>
      <c r="T1312" t="n">
        <v>0</v>
      </c>
      <c r="U1312" t="n">
        <v>0</v>
      </c>
      <c r="V1312" t="n">
        <v>0</v>
      </c>
      <c r="W1312" t="n">
        <v>0</v>
      </c>
      <c r="X1312" t="n">
        <v>0</v>
      </c>
      <c r="Y1312">
        <f>IF(AND(A1312="Lead",COUNTIF(MetaCamps,C1312)&gt;0),1,0)</f>
        <v>0</v>
      </c>
      <c r="Z1312">
        <f>IF(Y1312=1,P1312,0)</f>
        <v>0</v>
      </c>
    </row>
    <row r="1313">
      <c r="A1313" t="inlineStr">
        <is>
          <t>Lead</t>
        </is>
      </c>
      <c r="B1313" s="39" t="str">
        <f>IFERROR(INDEX(CampTypes,MATCH(C1313,CampList,0)),"Unattributed")</f>
        <v>Old</v>
      </c>
      <c r="C1313" t="inlineStr">
        <is>
          <t>E_Suresh_Natuf_Kiosk_07072026</t>
        </is>
      </c>
      <c r="D1313" t="inlineStr">
        <is>
          <t>E_Suresh_Natuf_Kiosk_07072026_Adset5</t>
        </is>
      </c>
      <c r="E1313" t="inlineStr">
        <is>
          <t>E_Hindi_Suresh_Natuf_Kiosk_07072026_Adset5_ad3 – Copy 2</t>
        </is>
      </c>
      <c r="F1313" t="inlineStr">
        <is>
          <t>Natuf</t>
        </is>
      </c>
      <c r="G1313" t="inlineStr">
        <is>
          <t>Connected</t>
        </is>
      </c>
      <c r="H1313" s="39" t="str">
        <f>IF(ISNUMBER(MATCH(G1313,QualityStatuses,0)),"Quality Lead","Non-Quality Lead")</f>
        <v>Non-Quality Lead</v>
      </c>
      <c r="I1313" t="inlineStr">
        <is>
          <t>2026-10</t>
        </is>
      </c>
      <c r="J1313" t="inlineStr">
        <is>
          <t>Wk of 2026-10-19</t>
        </is>
      </c>
      <c r="K1313" t="inlineStr">
        <is>
          <t>Tejaswini Tarigopula</t>
        </is>
      </c>
      <c r="L1313" t="inlineStr">
        <is>
          <t>Facebook</t>
        </is>
      </c>
      <c r="M1313" t="inlineStr">
        <is>
          <t>Direct (campaign tagged in CRM)</t>
        </is>
      </c>
      <c r="N1313" t="inlineStr">
        <is>
          <t>6ad84427b49623743e33bf6e</t>
        </is>
      </c>
      <c r="O1313" t="n">
        <v>1</v>
      </c>
      <c r="P1313" s="40">
        <f>IF(A1313="Lead",IF(ISNUMBER(MATCH(G1313,QualityStatuses,0)),1,0),0)</f>
        <v>0</v>
      </c>
      <c r="Q1313" s="40">
        <f>IF(A1313="Lead",IF(G1313="New Lead",0,1),0)</f>
        <v>1</v>
      </c>
      <c r="R1313" s="40">
        <f>IF(A1313="Lead",IF(G1313="Lost",1,0),0)</f>
        <v>0</v>
      </c>
      <c r="S1313" t="n">
        <v>3</v>
      </c>
      <c r="T1313" t="n">
        <v>2</v>
      </c>
      <c r="U1313" t="n">
        <v>0</v>
      </c>
      <c r="V1313" t="n">
        <v>0</v>
      </c>
      <c r="W1313" t="n">
        <v>0</v>
      </c>
      <c r="X1313" t="n">
        <v>0</v>
      </c>
      <c r="Y1313">
        <f>IF(AND(A1313="Lead",COUNTIF(MetaCamps,C1313)&gt;0),1,0)</f>
        <v>1</v>
      </c>
      <c r="Z1313">
        <f>IF(Y1313=1,P1313,0)</f>
        <v>0</v>
      </c>
    </row>
    <row r="1314">
      <c r="A1314" t="inlineStr">
        <is>
          <t>Lead</t>
        </is>
      </c>
      <c r="B1314" s="39" t="str">
        <f>IFERROR(INDEX(CampTypes,MATCH(C1314,CampList,0)),"Unattributed")</f>
        <v>New</v>
      </c>
      <c r="C1314" t="inlineStr">
        <is>
          <t>EBG - In House | ABO | Natuf | Leads | Unit Franchise | India | Oct26 | V1</t>
        </is>
      </c>
      <c r="D1314" t="inlineStr">
        <is>
          <t>Natuf | LAL 1% | India | Jul26 | V1</t>
        </is>
      </c>
      <c r="E1314" t="inlineStr">
        <is>
          <t>Natuf | Reel | Brand Ambassador | Heard Of Owning A Cafe | V1</t>
        </is>
      </c>
      <c r="F1314" t="inlineStr">
        <is>
          <t>In House Natuf</t>
        </is>
      </c>
      <c r="G1314" t="inlineStr">
        <is>
          <t>Details Shared</t>
        </is>
      </c>
      <c r="H1314" s="39" t="str">
        <f>IF(ISNUMBER(MATCH(G1314,QualityStatuses,0)),"Quality Lead","Non-Quality Lead")</f>
        <v>Quality Lead</v>
      </c>
      <c r="I1314" t="inlineStr">
        <is>
          <t>2026-10</t>
        </is>
      </c>
      <c r="J1314" t="inlineStr">
        <is>
          <t>Wk of 2026-10-19</t>
        </is>
      </c>
      <c r="K1314" t="inlineStr">
        <is>
          <t>Tejaswini Tarigopula</t>
        </is>
      </c>
      <c r="L1314" t="inlineStr">
        <is>
          <t>Facebook</t>
        </is>
      </c>
      <c r="M1314" t="inlineStr">
        <is>
          <t>Direct (campaign tagged in CRM)</t>
        </is>
      </c>
      <c r="N1314" t="inlineStr">
        <is>
          <t>6ad843f3b6bcf01cad7f9494</t>
        </is>
      </c>
      <c r="O1314" t="n">
        <v>1</v>
      </c>
      <c r="P1314" s="40">
        <f>IF(A1314="Lead",IF(ISNUMBER(MATCH(G1314,QualityStatuses,0)),1,0),0)</f>
        <v>1</v>
      </c>
      <c r="Q1314" s="40">
        <f>IF(A1314="Lead",IF(G1314="New Lead",0,1),0)</f>
        <v>1</v>
      </c>
      <c r="R1314" s="40">
        <f>IF(A1314="Lead",IF(G1314="Lost",1,0),0)</f>
        <v>0</v>
      </c>
      <c r="S1314" t="n">
        <v>3</v>
      </c>
      <c r="T1314" t="n">
        <v>3</v>
      </c>
      <c r="U1314" t="n">
        <v>0</v>
      </c>
      <c r="V1314" t="n">
        <v>0</v>
      </c>
      <c r="W1314" t="n">
        <v>0</v>
      </c>
      <c r="X1314" t="n">
        <v>0</v>
      </c>
      <c r="Y1314">
        <f>IF(AND(A1314="Lead",COUNTIF(MetaCamps,C1314)&gt;0),1,0)</f>
        <v>0</v>
      </c>
      <c r="Z1314">
        <f>IF(Y1314=1,P1314,0)</f>
        <v>0</v>
      </c>
    </row>
    <row r="1315">
      <c r="A1315" t="inlineStr">
        <is>
          <t>Lead</t>
        </is>
      </c>
      <c r="B1315" s="39" t="str">
        <f>IFERROR(INDEX(CampTypes,MATCH(C1315,CampList,0)),"Unattributed")</f>
        <v>New</v>
      </c>
      <c r="C1315" t="inlineStr">
        <is>
          <t>EBG - In House | ABO | Natuf | Leads | Unit Franchise | India | Oct26 | V1</t>
        </is>
      </c>
      <c r="D1315" t="inlineStr">
        <is>
          <t>Natuf | LAL 1% | India | Jul26 | V1</t>
        </is>
      </c>
      <c r="E1315" t="inlineStr">
        <is>
          <t>Natuf | Reel | Brand Ambassador | Heard Of Owning A Cafe | V1</t>
        </is>
      </c>
      <c r="F1315" t="inlineStr">
        <is>
          <t>In House Natuf</t>
        </is>
      </c>
      <c r="G1315" t="inlineStr">
        <is>
          <t>Lost</t>
        </is>
      </c>
      <c r="H1315" s="39" t="str">
        <f>IF(ISNUMBER(MATCH(G1315,QualityStatuses,0)),"Quality Lead","Non-Quality Lead")</f>
        <v>Non-Quality Lead</v>
      </c>
      <c r="I1315" t="inlineStr">
        <is>
          <t>2026-10</t>
        </is>
      </c>
      <c r="J1315" t="inlineStr">
        <is>
          <t>Wk of 2026-10-19</t>
        </is>
      </c>
      <c r="K1315" t="inlineStr">
        <is>
          <t>Tejaswini Tarigopula</t>
        </is>
      </c>
      <c r="L1315" t="inlineStr">
        <is>
          <t>Facebook</t>
        </is>
      </c>
      <c r="M1315" t="inlineStr">
        <is>
          <t>Direct (campaign tagged in CRM)</t>
        </is>
      </c>
      <c r="N1315" t="inlineStr">
        <is>
          <t>6ad83b6816cac927d8eb6fe7</t>
        </is>
      </c>
      <c r="O1315" t="n">
        <v>1</v>
      </c>
      <c r="P1315" s="40">
        <f>IF(A1315="Lead",IF(ISNUMBER(MATCH(G1315,QualityStatuses,0)),1,0),0)</f>
        <v>0</v>
      </c>
      <c r="Q1315" s="40">
        <f>IF(A1315="Lead",IF(G1315="New Lead",0,1),0)</f>
        <v>1</v>
      </c>
      <c r="R1315" s="40">
        <f>IF(A1315="Lead",IF(G1315="Lost",1,0),0)</f>
        <v>1</v>
      </c>
      <c r="S1315" t="n">
        <v>7</v>
      </c>
      <c r="T1315" t="n">
        <v>0</v>
      </c>
      <c r="U1315" t="n">
        <v>0</v>
      </c>
      <c r="V1315" t="n">
        <v>0</v>
      </c>
      <c r="W1315" t="n">
        <v>0</v>
      </c>
      <c r="X1315" t="n">
        <v>0</v>
      </c>
      <c r="Y1315">
        <f>IF(AND(A1315="Lead",COUNTIF(MetaCamps,C1315)&gt;0),1,0)</f>
        <v>0</v>
      </c>
      <c r="Z1315">
        <f>IF(Y1315=1,P1315,0)</f>
        <v>0</v>
      </c>
    </row>
    <row r="1316">
      <c r="A1316" t="inlineStr">
        <is>
          <t>Lead</t>
        </is>
      </c>
      <c r="B1316" s="39" t="str">
        <f>IFERROR(INDEX(CampTypes,MATCH(C1316,CampList,0)),"Unattributed")</f>
        <v>New</v>
      </c>
      <c r="C1316" t="inlineStr">
        <is>
          <t>EBG - In House | ABO | Natuf | Leads | Unit Franchise | India | Oct26 | V1</t>
        </is>
      </c>
      <c r="D1316" t="inlineStr">
        <is>
          <t>Natuf | Investors | Tier1 + Growth Cities | Oct26 | V1</t>
        </is>
      </c>
      <c r="E1316" t="inlineStr">
        <is>
          <t>Natuf | Reel | Brand Ambassador | Heard Of Owning A Cafe | V1</t>
        </is>
      </c>
      <c r="F1316" t="inlineStr">
        <is>
          <t>In House Natuf</t>
        </is>
      </c>
      <c r="G1316" t="inlineStr">
        <is>
          <t>Connected</t>
        </is>
      </c>
      <c r="H1316" s="39" t="str">
        <f>IF(ISNUMBER(MATCH(G1316,QualityStatuses,0)),"Quality Lead","Non-Quality Lead")</f>
        <v>Non-Quality Lead</v>
      </c>
      <c r="I1316" t="inlineStr">
        <is>
          <t>2026-10</t>
        </is>
      </c>
      <c r="J1316" t="inlineStr">
        <is>
          <t>Wk of 2026-10-19</t>
        </is>
      </c>
      <c r="K1316" t="inlineStr">
        <is>
          <t>Tejaswini Tarigopula</t>
        </is>
      </c>
      <c r="L1316" t="inlineStr">
        <is>
          <t>Facebook</t>
        </is>
      </c>
      <c r="M1316" t="inlineStr">
        <is>
          <t>Direct (campaign tagged in CRM)</t>
        </is>
      </c>
      <c r="N1316" t="inlineStr">
        <is>
          <t>6ad837e51c229167b451e1db</t>
        </is>
      </c>
      <c r="O1316" t="n">
        <v>1</v>
      </c>
      <c r="P1316" s="40">
        <f>IF(A1316="Lead",IF(ISNUMBER(MATCH(G1316,QualityStatuses,0)),1,0),0)</f>
        <v>0</v>
      </c>
      <c r="Q1316" s="40">
        <f>IF(A1316="Lead",IF(G1316="New Lead",0,1),0)</f>
        <v>1</v>
      </c>
      <c r="R1316" s="40">
        <f>IF(A1316="Lead",IF(G1316="Lost",1,0),0)</f>
        <v>0</v>
      </c>
      <c r="S1316" t="n">
        <v>2</v>
      </c>
      <c r="T1316" t="n">
        <v>1</v>
      </c>
      <c r="U1316" t="n">
        <v>0</v>
      </c>
      <c r="V1316" t="n">
        <v>0</v>
      </c>
      <c r="W1316" t="n">
        <v>0</v>
      </c>
      <c r="X1316" t="n">
        <v>0</v>
      </c>
      <c r="Y1316">
        <f>IF(AND(A1316="Lead",COUNTIF(MetaCamps,C1316)&gt;0),1,0)</f>
        <v>0</v>
      </c>
      <c r="Z1316">
        <f>IF(Y1316=1,P1316,0)</f>
        <v>0</v>
      </c>
    </row>
    <row r="1317">
      <c r="A1317" t="inlineStr">
        <is>
          <t>Lead</t>
        </is>
      </c>
      <c r="B1317" s="39" t="str">
        <f>IFERROR(INDEX(CampTypes,MATCH(C1317,CampList,0)),"Unattributed")</f>
        <v>Old</v>
      </c>
      <c r="C1317" t="inlineStr">
        <is>
          <t>natuf_Kiosk_14072026_Hindi</t>
        </is>
      </c>
      <c r="D1317" t="inlineStr">
        <is>
          <t>natuf_Kiosk_09102026</t>
        </is>
      </c>
      <c r="E1317" t="inlineStr">
        <is>
          <t>natuf_Kiosk_14072026_ad set_ad1</t>
        </is>
      </c>
      <c r="F1317" t="inlineStr">
        <is>
          <t>Natuf</t>
        </is>
      </c>
      <c r="G1317" t="inlineStr">
        <is>
          <t>Attempt 2</t>
        </is>
      </c>
      <c r="H1317" s="39" t="str">
        <f>IF(ISNUMBER(MATCH(G1317,QualityStatuses,0)),"Quality Lead","Non-Quality Lead")</f>
        <v>Non-Quality Lead</v>
      </c>
      <c r="I1317" t="inlineStr">
        <is>
          <t>2026-10</t>
        </is>
      </c>
      <c r="J1317" t="inlineStr">
        <is>
          <t>Wk of 2026-10-19</t>
        </is>
      </c>
      <c r="K1317" t="inlineStr">
        <is>
          <t>Tejaswini Tarigopula</t>
        </is>
      </c>
      <c r="L1317" t="inlineStr">
        <is>
          <t>Facebook</t>
        </is>
      </c>
      <c r="M1317" t="inlineStr">
        <is>
          <t>Direct (campaign tagged in CRM)</t>
        </is>
      </c>
      <c r="N1317" t="inlineStr">
        <is>
          <t>6ad837df1c229167b451e1c6</t>
        </is>
      </c>
      <c r="O1317" t="n">
        <v>1</v>
      </c>
      <c r="P1317" s="40">
        <f>IF(A1317="Lead",IF(ISNUMBER(MATCH(G1317,QualityStatuses,0)),1,0),0)</f>
        <v>0</v>
      </c>
      <c r="Q1317" s="40">
        <f>IF(A1317="Lead",IF(G1317="New Lead",0,1),0)</f>
        <v>1</v>
      </c>
      <c r="R1317" s="40">
        <f>IF(A1317="Lead",IF(G1317="Lost",1,0),0)</f>
        <v>0</v>
      </c>
      <c r="S1317" t="n">
        <v>2</v>
      </c>
      <c r="T1317" t="n">
        <v>0</v>
      </c>
      <c r="U1317" t="n">
        <v>0</v>
      </c>
      <c r="V1317" t="n">
        <v>0</v>
      </c>
      <c r="W1317" t="n">
        <v>0</v>
      </c>
      <c r="X1317" t="n">
        <v>0</v>
      </c>
      <c r="Y1317">
        <f>IF(AND(A1317="Lead",COUNTIF(MetaCamps,C1317)&gt;0),1,0)</f>
        <v>1</v>
      </c>
      <c r="Z1317">
        <f>IF(Y1317=1,P1317,0)</f>
        <v>0</v>
      </c>
    </row>
    <row r="1318">
      <c r="A1318" t="inlineStr">
        <is>
          <t>Lead</t>
        </is>
      </c>
      <c r="B1318" s="39" t="str">
        <f>IFERROR(INDEX(CampTypes,MATCH(C1318,CampList,0)),"Unattributed")</f>
        <v>New</v>
      </c>
      <c r="C1318" t="inlineStr">
        <is>
          <t>EBG - In House | ABO | Natuf | Leads | Unit Franchise | India | Oct26 | V1</t>
        </is>
      </c>
      <c r="D1318" t="inlineStr">
        <is>
          <t>Natuf | LAL 1% | India | Jul26 | V1</t>
        </is>
      </c>
      <c r="E1318" t="inlineStr">
        <is>
          <t>Natuf | Reel | Brand Ambassador | Heard Of Owning A Cafe | V1</t>
        </is>
      </c>
      <c r="F1318" t="inlineStr">
        <is>
          <t>In House Natuf</t>
        </is>
      </c>
      <c r="G1318" t="inlineStr">
        <is>
          <t>Attempt 1</t>
        </is>
      </c>
      <c r="H1318" s="39" t="str">
        <f>IF(ISNUMBER(MATCH(G1318,QualityStatuses,0)),"Quality Lead","Non-Quality Lead")</f>
        <v>Non-Quality Lead</v>
      </c>
      <c r="I1318" t="inlineStr">
        <is>
          <t>2026-10</t>
        </is>
      </c>
      <c r="J1318" t="inlineStr">
        <is>
          <t>Wk of 2026-10-19</t>
        </is>
      </c>
      <c r="K1318" t="inlineStr">
        <is>
          <t>Tejaswini Tarigopula</t>
        </is>
      </c>
      <c r="L1318" t="inlineStr">
        <is>
          <t>Facebook</t>
        </is>
      </c>
      <c r="M1318" t="inlineStr">
        <is>
          <t>Direct (campaign tagged in CRM)</t>
        </is>
      </c>
      <c r="N1318" t="inlineStr">
        <is>
          <t>6ad834b3d279a4e0b4f8fefc</t>
        </is>
      </c>
      <c r="O1318" t="n">
        <v>1</v>
      </c>
      <c r="P1318" s="40">
        <f>IF(A1318="Lead",IF(ISNUMBER(MATCH(G1318,QualityStatuses,0)),1,0),0)</f>
        <v>0</v>
      </c>
      <c r="Q1318" s="40">
        <f>IF(A1318="Lead",IF(G1318="New Lead",0,1),0)</f>
        <v>1</v>
      </c>
      <c r="R1318" s="40">
        <f>IF(A1318="Lead",IF(G1318="Lost",1,0),0)</f>
        <v>0</v>
      </c>
      <c r="S1318" t="n">
        <v>1</v>
      </c>
      <c r="T1318" t="n">
        <v>0</v>
      </c>
      <c r="U1318" t="n">
        <v>0</v>
      </c>
      <c r="V1318" t="n">
        <v>0</v>
      </c>
      <c r="W1318" t="n">
        <v>0</v>
      </c>
      <c r="X1318" t="n">
        <v>0</v>
      </c>
      <c r="Y1318">
        <f>IF(AND(A1318="Lead",COUNTIF(MetaCamps,C1318)&gt;0),1,0)</f>
        <v>0</v>
      </c>
      <c r="Z1318">
        <f>IF(Y1318=1,P1318,0)</f>
        <v>0</v>
      </c>
    </row>
    <row r="1319">
      <c r="A1319" t="inlineStr">
        <is>
          <t>Lead</t>
        </is>
      </c>
      <c r="B1319" s="39" t="str">
        <f>IFERROR(INDEX(CampTypes,MATCH(C1319,CampList,0)),"Unattributed")</f>
        <v>New</v>
      </c>
      <c r="C1319" t="inlineStr">
        <is>
          <t>EBG - In House | ABO | Natuf | Leads | Unit Franchise | India | Oct26 | V1</t>
        </is>
      </c>
      <c r="D1319" t="inlineStr">
        <is>
          <t>Natuf | Investors | Tier1 + Growth Cities | Oct26 | V1</t>
        </is>
      </c>
      <c r="E1319" t="inlineStr">
        <is>
          <t>Natuf | Reel | Brand Ambassador | Heard Of Owning A Cafe | V1</t>
        </is>
      </c>
      <c r="F1319" t="inlineStr">
        <is>
          <t>In House Natuf</t>
        </is>
      </c>
      <c r="G1319" t="inlineStr">
        <is>
          <t>Connected</t>
        </is>
      </c>
      <c r="H1319" s="39" t="str">
        <f>IF(ISNUMBER(MATCH(G1319,QualityStatuses,0)),"Quality Lead","Non-Quality Lead")</f>
        <v>Non-Quality Lead</v>
      </c>
      <c r="I1319" t="inlineStr">
        <is>
          <t>2026-10</t>
        </is>
      </c>
      <c r="J1319" t="inlineStr">
        <is>
          <t>Wk of 2026-10-19</t>
        </is>
      </c>
      <c r="K1319" t="inlineStr">
        <is>
          <t>Tejaswini Tarigopula</t>
        </is>
      </c>
      <c r="L1319" t="inlineStr">
        <is>
          <t>Facebook</t>
        </is>
      </c>
      <c r="M1319" t="inlineStr">
        <is>
          <t>Direct (campaign tagged in CRM)</t>
        </is>
      </c>
      <c r="N1319" t="inlineStr">
        <is>
          <t>6ad83445eedd524b691fa718</t>
        </is>
      </c>
      <c r="O1319" t="n">
        <v>1</v>
      </c>
      <c r="P1319" s="40">
        <f>IF(A1319="Lead",IF(ISNUMBER(MATCH(G1319,QualityStatuses,0)),1,0),0)</f>
        <v>0</v>
      </c>
      <c r="Q1319" s="40">
        <f>IF(A1319="Lead",IF(G1319="New Lead",0,1),0)</f>
        <v>1</v>
      </c>
      <c r="R1319" s="40">
        <f>IF(A1319="Lead",IF(G1319="Lost",1,0),0)</f>
        <v>0</v>
      </c>
      <c r="S1319" t="n">
        <v>5</v>
      </c>
      <c r="T1319" t="n">
        <v>1</v>
      </c>
      <c r="U1319" t="n">
        <v>0</v>
      </c>
      <c r="V1319" t="n">
        <v>0</v>
      </c>
      <c r="W1319" t="n">
        <v>0</v>
      </c>
      <c r="X1319" t="n">
        <v>0</v>
      </c>
      <c r="Y1319">
        <f>IF(AND(A1319="Lead",COUNTIF(MetaCamps,C1319)&gt;0),1,0)</f>
        <v>0</v>
      </c>
      <c r="Z1319">
        <f>IF(Y1319=1,P1319,0)</f>
        <v>0</v>
      </c>
    </row>
    <row r="1320">
      <c r="A1320" t="inlineStr">
        <is>
          <t>Lead</t>
        </is>
      </c>
      <c r="B1320" s="39" t="str">
        <f>IFERROR(INDEX(CampTypes,MATCH(C1320,CampList,0)),"Unattributed")</f>
        <v>Old</v>
      </c>
      <c r="C1320" t="inlineStr">
        <is>
          <t>E_Suresh_Natuf_Kiosk_07072026</t>
        </is>
      </c>
      <c r="D1320" t="inlineStr">
        <is>
          <t>E_Suresh_Natuf_Kiosk_07072026_Adset5</t>
        </is>
      </c>
      <c r="E1320" t="inlineStr">
        <is>
          <t>E_Hindi_Suresh_Natuf_Kiosk_07072026_Adset5_ad3 – Copy 2</t>
        </is>
      </c>
      <c r="F1320" t="inlineStr">
        <is>
          <t>Natuf</t>
        </is>
      </c>
      <c r="G1320" t="inlineStr">
        <is>
          <t>Attempt 1</t>
        </is>
      </c>
      <c r="H1320" s="39" t="str">
        <f>IF(ISNUMBER(MATCH(G1320,QualityStatuses,0)),"Quality Lead","Non-Quality Lead")</f>
        <v>Non-Quality Lead</v>
      </c>
      <c r="I1320" t="inlineStr">
        <is>
          <t>2026-10</t>
        </is>
      </c>
      <c r="J1320" t="inlineStr">
        <is>
          <t>Wk of 2026-10-19</t>
        </is>
      </c>
      <c r="K1320" t="inlineStr">
        <is>
          <t>Tejaswini Tarigopula</t>
        </is>
      </c>
      <c r="L1320" t="inlineStr">
        <is>
          <t>Facebook</t>
        </is>
      </c>
      <c r="M1320" t="inlineStr">
        <is>
          <t>Direct (campaign tagged in CRM)</t>
        </is>
      </c>
      <c r="N1320" t="inlineStr">
        <is>
          <t>6ad831d752dd8a8ef0e972dc</t>
        </is>
      </c>
      <c r="O1320" t="n">
        <v>1</v>
      </c>
      <c r="P1320" s="40">
        <f>IF(A1320="Lead",IF(ISNUMBER(MATCH(G1320,QualityStatuses,0)),1,0),0)</f>
        <v>0</v>
      </c>
      <c r="Q1320" s="40">
        <f>IF(A1320="Lead",IF(G1320="New Lead",0,1),0)</f>
        <v>1</v>
      </c>
      <c r="R1320" s="40">
        <f>IF(A1320="Lead",IF(G1320="Lost",1,0),0)</f>
        <v>0</v>
      </c>
      <c r="S1320" t="n">
        <v>1</v>
      </c>
      <c r="T1320" t="n">
        <v>0</v>
      </c>
      <c r="U1320" t="n">
        <v>0</v>
      </c>
      <c r="V1320" t="n">
        <v>0</v>
      </c>
      <c r="W1320" t="n">
        <v>0</v>
      </c>
      <c r="X1320" t="n">
        <v>0</v>
      </c>
      <c r="Y1320">
        <f>IF(AND(A1320="Lead",COUNTIF(MetaCamps,C1320)&gt;0),1,0)</f>
        <v>1</v>
      </c>
      <c r="Z1320">
        <f>IF(Y1320=1,P1320,0)</f>
        <v>0</v>
      </c>
    </row>
    <row r="1321">
      <c r="A1321" t="inlineStr">
        <is>
          <t>Lead</t>
        </is>
      </c>
      <c r="B1321" s="39" t="str">
        <f>IFERROR(INDEX(CampTypes,MATCH(C1321,CampList,0)),"Unattributed")</f>
        <v>Old</v>
      </c>
      <c r="C1321" t="inlineStr">
        <is>
          <t>natuf_Kiosk_14072026_Hindi</t>
        </is>
      </c>
      <c r="D1321" t="inlineStr">
        <is>
          <t>natuf_Kiosk_09102026</t>
        </is>
      </c>
      <c r="E1321" t="inlineStr">
        <is>
          <t>natuf_Kiosk_14072026_ad set_ad1</t>
        </is>
      </c>
      <c r="F1321" t="inlineStr">
        <is>
          <t>Natuf</t>
        </is>
      </c>
      <c r="G1321" t="inlineStr">
        <is>
          <t>Attempt 1</t>
        </is>
      </c>
      <c r="H1321" s="39" t="str">
        <f>IF(ISNUMBER(MATCH(G1321,QualityStatuses,0)),"Quality Lead","Non-Quality Lead")</f>
        <v>Non-Quality Lead</v>
      </c>
      <c r="I1321" t="inlineStr">
        <is>
          <t>2026-10</t>
        </is>
      </c>
      <c r="J1321" t="inlineStr">
        <is>
          <t>Wk of 2026-10-19</t>
        </is>
      </c>
      <c r="K1321" t="inlineStr">
        <is>
          <t>Omkar Navge</t>
        </is>
      </c>
      <c r="L1321" t="inlineStr">
        <is>
          <t>Facebook</t>
        </is>
      </c>
      <c r="M1321" t="inlineStr">
        <is>
          <t>Direct (campaign tagged in CRM)</t>
        </is>
      </c>
      <c r="N1321" t="inlineStr">
        <is>
          <t>6ad830737bbcdadc10768def</t>
        </is>
      </c>
      <c r="O1321" t="n">
        <v>1</v>
      </c>
      <c r="P1321" s="40">
        <f>IF(A1321="Lead",IF(ISNUMBER(MATCH(G1321,QualityStatuses,0)),1,0),0)</f>
        <v>0</v>
      </c>
      <c r="Q1321" s="40">
        <f>IF(A1321="Lead",IF(G1321="New Lead",0,1),0)</f>
        <v>1</v>
      </c>
      <c r="R1321" s="40">
        <f>IF(A1321="Lead",IF(G1321="Lost",1,0),0)</f>
        <v>0</v>
      </c>
      <c r="S1321" t="n">
        <v>1</v>
      </c>
      <c r="T1321" t="n">
        <v>0</v>
      </c>
      <c r="U1321" t="n">
        <v>0</v>
      </c>
      <c r="V1321" t="n">
        <v>0</v>
      </c>
      <c r="W1321" t="n">
        <v>0</v>
      </c>
      <c r="X1321" t="n">
        <v>0</v>
      </c>
      <c r="Y1321">
        <f>IF(AND(A1321="Lead",COUNTIF(MetaCamps,C1321)&gt;0),1,0)</f>
        <v>1</v>
      </c>
      <c r="Z1321">
        <f>IF(Y1321=1,P1321,0)</f>
        <v>0</v>
      </c>
    </row>
    <row r="1322">
      <c r="A1322" t="inlineStr">
        <is>
          <t>Lead</t>
        </is>
      </c>
      <c r="B1322" s="39" t="str">
        <f>IFERROR(INDEX(CampTypes,MATCH(C1322,CampList,0)),"Unattributed")</f>
        <v>Old</v>
      </c>
      <c r="C1322" t="inlineStr">
        <is>
          <t>E_Karan_Natuf_All_07072026</t>
        </is>
      </c>
      <c r="D1322" t="inlineStr">
        <is>
          <t>E_Karan_Natuf_Sign_07072026_Adset3</t>
        </is>
      </c>
      <c r="E1322" t="inlineStr">
        <is>
          <t>E_Karan_Natuf_Sign_07072026_Adset2_Ad1 – Copy</t>
        </is>
      </c>
      <c r="F1322" t="inlineStr">
        <is>
          <t>Natuf</t>
        </is>
      </c>
      <c r="G1322" t="inlineStr">
        <is>
          <t>Attempt 1</t>
        </is>
      </c>
      <c r="H1322" s="39" t="str">
        <f>IF(ISNUMBER(MATCH(G1322,QualityStatuses,0)),"Quality Lead","Non-Quality Lead")</f>
        <v>Non-Quality Lead</v>
      </c>
      <c r="I1322" t="inlineStr">
        <is>
          <t>2026-10</t>
        </is>
      </c>
      <c r="J1322" t="inlineStr">
        <is>
          <t>Wk of 2026-10-19</t>
        </is>
      </c>
      <c r="K1322" t="inlineStr">
        <is>
          <t>Tejaswini Tarigopula</t>
        </is>
      </c>
      <c r="L1322" t="inlineStr">
        <is>
          <t>Facebook</t>
        </is>
      </c>
      <c r="M1322" t="inlineStr">
        <is>
          <t>Direct (campaign tagged in CRM)</t>
        </is>
      </c>
      <c r="N1322" t="inlineStr">
        <is>
          <t>6ad8305ae4e14522a9aadd85</t>
        </is>
      </c>
      <c r="O1322" t="n">
        <v>1</v>
      </c>
      <c r="P1322" s="40">
        <f>IF(A1322="Lead",IF(ISNUMBER(MATCH(G1322,QualityStatuses,0)),1,0),0)</f>
        <v>0</v>
      </c>
      <c r="Q1322" s="40">
        <f>IF(A1322="Lead",IF(G1322="New Lead",0,1),0)</f>
        <v>1</v>
      </c>
      <c r="R1322" s="40">
        <f>IF(A1322="Lead",IF(G1322="Lost",1,0),0)</f>
        <v>0</v>
      </c>
      <c r="S1322" t="n">
        <v>1</v>
      </c>
      <c r="T1322" t="n">
        <v>1</v>
      </c>
      <c r="U1322" t="n">
        <v>0</v>
      </c>
      <c r="V1322" t="n">
        <v>0</v>
      </c>
      <c r="W1322" t="n">
        <v>0</v>
      </c>
      <c r="X1322" t="n">
        <v>0</v>
      </c>
      <c r="Y1322">
        <f>IF(AND(A1322="Lead",COUNTIF(MetaCamps,C1322)&gt;0),1,0)</f>
        <v>1</v>
      </c>
      <c r="Z1322">
        <f>IF(Y1322=1,P1322,0)</f>
        <v>0</v>
      </c>
    </row>
    <row r="1323">
      <c r="A1323" t="inlineStr">
        <is>
          <t>Lead</t>
        </is>
      </c>
      <c r="B1323" s="39" t="str">
        <f>IFERROR(INDEX(CampTypes,MATCH(C1323,CampList,0)),"Unattributed")</f>
        <v>Old</v>
      </c>
      <c r="C1323" t="inlineStr">
        <is>
          <t>natuf_Kiosk_14072026_Hindi</t>
        </is>
      </c>
      <c r="D1323" t="inlineStr">
        <is>
          <t>natuf_Kiosk_09102026</t>
        </is>
      </c>
      <c r="E1323" t="inlineStr">
        <is>
          <t>natuf_Kiosk_14072026_ad set_ad1</t>
        </is>
      </c>
      <c r="F1323" t="inlineStr">
        <is>
          <t>Natuf</t>
        </is>
      </c>
      <c r="G1323" t="inlineStr">
        <is>
          <t>Attempt 1</t>
        </is>
      </c>
      <c r="H1323" s="39" t="str">
        <f>IF(ISNUMBER(MATCH(G1323,QualityStatuses,0)),"Quality Lead","Non-Quality Lead")</f>
        <v>Non-Quality Lead</v>
      </c>
      <c r="I1323" t="inlineStr">
        <is>
          <t>2026-10</t>
        </is>
      </c>
      <c r="J1323" t="inlineStr">
        <is>
          <t>Wk of 2026-10-19</t>
        </is>
      </c>
      <c r="K1323" t="inlineStr">
        <is>
          <t>Omkar Navge</t>
        </is>
      </c>
      <c r="L1323" t="inlineStr">
        <is>
          <t>Facebook</t>
        </is>
      </c>
      <c r="M1323" t="inlineStr">
        <is>
          <t>Direct (campaign tagged in CRM)</t>
        </is>
      </c>
      <c r="N1323" t="inlineStr">
        <is>
          <t>6ad8303abb0693fcd9c33340</t>
        </is>
      </c>
      <c r="O1323" t="n">
        <v>1</v>
      </c>
      <c r="P1323" s="40">
        <f>IF(A1323="Lead",IF(ISNUMBER(MATCH(G1323,QualityStatuses,0)),1,0),0)</f>
        <v>0</v>
      </c>
      <c r="Q1323" s="40">
        <f>IF(A1323="Lead",IF(G1323="New Lead",0,1),0)</f>
        <v>1</v>
      </c>
      <c r="R1323" s="40">
        <f>IF(A1323="Lead",IF(G1323="Lost",1,0),0)</f>
        <v>0</v>
      </c>
      <c r="S1323" t="n">
        <v>2</v>
      </c>
      <c r="T1323" t="n">
        <v>0</v>
      </c>
      <c r="U1323" t="n">
        <v>0</v>
      </c>
      <c r="V1323" t="n">
        <v>0</v>
      </c>
      <c r="W1323" t="n">
        <v>0</v>
      </c>
      <c r="X1323" t="n">
        <v>0</v>
      </c>
      <c r="Y1323">
        <f>IF(AND(A1323="Lead",COUNTIF(MetaCamps,C1323)&gt;0),1,0)</f>
        <v>1</v>
      </c>
      <c r="Z1323">
        <f>IF(Y1323=1,P1323,0)</f>
        <v>0</v>
      </c>
    </row>
    <row r="1324">
      <c r="A1324" t="inlineStr">
        <is>
          <t>Lead</t>
        </is>
      </c>
      <c r="B1324" s="39" t="str">
        <f>IFERROR(INDEX(CampTypes,MATCH(C1324,CampList,0)),"Unattributed")</f>
        <v>New</v>
      </c>
      <c r="C1324" t="inlineStr">
        <is>
          <t>EBG - In House | ABO | Natuf | Leads | Unit Franchise | India | Oct26 | V1</t>
        </is>
      </c>
      <c r="D1324" t="inlineStr">
        <is>
          <t>Natuf | Business Owners | Tier1 + Growth Cities | Oct26 | V1</t>
        </is>
      </c>
      <c r="E1324" t="inlineStr">
        <is>
          <t>Natuf | Reel | Brand Ambassador | Heard Of Owning A Cafe | V1</t>
        </is>
      </c>
      <c r="F1324" t="inlineStr">
        <is>
          <t>In House Natuf</t>
        </is>
      </c>
      <c r="G1324" t="inlineStr">
        <is>
          <t>Connected</t>
        </is>
      </c>
      <c r="H1324" s="39" t="str">
        <f>IF(ISNUMBER(MATCH(G1324,QualityStatuses,0)),"Quality Lead","Non-Quality Lead")</f>
        <v>Non-Quality Lead</v>
      </c>
      <c r="I1324" t="inlineStr">
        <is>
          <t>2026-10</t>
        </is>
      </c>
      <c r="J1324" t="inlineStr">
        <is>
          <t>Wk of 2026-10-19</t>
        </is>
      </c>
      <c r="K1324" t="inlineStr">
        <is>
          <t>Tejaswini Tarigopula</t>
        </is>
      </c>
      <c r="L1324" t="inlineStr">
        <is>
          <t>Facebook</t>
        </is>
      </c>
      <c r="M1324" t="inlineStr">
        <is>
          <t>Direct (campaign tagged in CRM)</t>
        </is>
      </c>
      <c r="N1324" t="inlineStr">
        <is>
          <t>6ad82f03ddae55a7ea805551</t>
        </is>
      </c>
      <c r="O1324" t="n">
        <v>1</v>
      </c>
      <c r="P1324" s="40">
        <f>IF(A1324="Lead",IF(ISNUMBER(MATCH(G1324,QualityStatuses,0)),1,0),0)</f>
        <v>0</v>
      </c>
      <c r="Q1324" s="40">
        <f>IF(A1324="Lead",IF(G1324="New Lead",0,1),0)</f>
        <v>1</v>
      </c>
      <c r="R1324" s="40">
        <f>IF(A1324="Lead",IF(G1324="Lost",1,0),0)</f>
        <v>0</v>
      </c>
      <c r="S1324" t="n">
        <v>3</v>
      </c>
      <c r="T1324" t="n">
        <v>1</v>
      </c>
      <c r="U1324" t="n">
        <v>0</v>
      </c>
      <c r="V1324" t="n">
        <v>0</v>
      </c>
      <c r="W1324" t="n">
        <v>0</v>
      </c>
      <c r="X1324" t="n">
        <v>0</v>
      </c>
      <c r="Y1324">
        <f>IF(AND(A1324="Lead",COUNTIF(MetaCamps,C1324)&gt;0),1,0)</f>
        <v>0</v>
      </c>
      <c r="Z1324">
        <f>IF(Y1324=1,P1324,0)</f>
        <v>0</v>
      </c>
    </row>
    <row r="1325">
      <c r="A1325" t="inlineStr">
        <is>
          <t>Lead</t>
        </is>
      </c>
      <c r="B1325" s="39" t="str">
        <f>IFERROR(INDEX(CampTypes,MATCH(C1325,CampList,0)),"Unattributed")</f>
        <v>New</v>
      </c>
      <c r="C1325" t="inlineStr">
        <is>
          <t>EBG - In House | ABO | Natuf | Leads | Unit Franchise | India | Oct26 | V1</t>
        </is>
      </c>
      <c r="D1325" t="inlineStr">
        <is>
          <t>Natuf | Broad | Tier1 + Growth Cities | Oct26 | V1</t>
        </is>
      </c>
      <c r="E1325" t="inlineStr">
        <is>
          <t>Natuf | Reel | Brand Ambassador | Heard Of Owning A Cafe | V1</t>
        </is>
      </c>
      <c r="F1325" t="inlineStr">
        <is>
          <t>In House Natuf</t>
        </is>
      </c>
      <c r="G1325" t="inlineStr">
        <is>
          <t>Connected</t>
        </is>
      </c>
      <c r="H1325" s="39" t="str">
        <f>IF(ISNUMBER(MATCH(G1325,QualityStatuses,0)),"Quality Lead","Non-Quality Lead")</f>
        <v>Non-Quality Lead</v>
      </c>
      <c r="I1325" t="inlineStr">
        <is>
          <t>2026-10</t>
        </is>
      </c>
      <c r="J1325" t="inlineStr">
        <is>
          <t>Wk of 2026-10-19</t>
        </is>
      </c>
      <c r="K1325" t="inlineStr">
        <is>
          <t>Tejaswini Tarigopula</t>
        </is>
      </c>
      <c r="L1325" t="inlineStr">
        <is>
          <t>Facebook</t>
        </is>
      </c>
      <c r="M1325" t="inlineStr">
        <is>
          <t>Direct (campaign tagged in CRM)</t>
        </is>
      </c>
      <c r="N1325" t="inlineStr">
        <is>
          <t>6ad82e820df1348241f79c5f</t>
        </is>
      </c>
      <c r="O1325" t="n">
        <v>1</v>
      </c>
      <c r="P1325" s="40">
        <f>IF(A1325="Lead",IF(ISNUMBER(MATCH(G1325,QualityStatuses,0)),1,0),0)</f>
        <v>0</v>
      </c>
      <c r="Q1325" s="40">
        <f>IF(A1325="Lead",IF(G1325="New Lead",0,1),0)</f>
        <v>1</v>
      </c>
      <c r="R1325" s="40">
        <f>IF(A1325="Lead",IF(G1325="Lost",1,0),0)</f>
        <v>0</v>
      </c>
      <c r="S1325" t="n">
        <v>5</v>
      </c>
      <c r="T1325" t="n">
        <v>1</v>
      </c>
      <c r="U1325" t="n">
        <v>0</v>
      </c>
      <c r="V1325" t="n">
        <v>0</v>
      </c>
      <c r="W1325" t="n">
        <v>0</v>
      </c>
      <c r="X1325" t="n">
        <v>0</v>
      </c>
      <c r="Y1325">
        <f>IF(AND(A1325="Lead",COUNTIF(MetaCamps,C1325)&gt;0),1,0)</f>
        <v>0</v>
      </c>
      <c r="Z1325">
        <f>IF(Y1325=1,P1325,0)</f>
        <v>0</v>
      </c>
    </row>
    <row r="1326">
      <c r="A1326" t="inlineStr">
        <is>
          <t>Lead</t>
        </is>
      </c>
      <c r="B1326" s="39" t="str">
        <f>IFERROR(INDEX(CampTypes,MATCH(C1326,CampList,0)),"Unattributed")</f>
        <v>Old</v>
      </c>
      <c r="C1326" t="inlineStr">
        <is>
          <t>E_Karan_Natuf_All_07072026</t>
        </is>
      </c>
      <c r="D1326" t="inlineStr">
        <is>
          <t>E_Karan_Natuf_Sign_07072026_Adset3</t>
        </is>
      </c>
      <c r="E1326" t="inlineStr">
        <is>
          <t>E_Karan_Natuf_Sign_07072026_Adset2_Ad1</t>
        </is>
      </c>
      <c r="F1326" t="inlineStr">
        <is>
          <t>Natuf</t>
        </is>
      </c>
      <c r="G1326" t="inlineStr">
        <is>
          <t>Attempt 2</t>
        </is>
      </c>
      <c r="H1326" s="39" t="str">
        <f>IF(ISNUMBER(MATCH(G1326,QualityStatuses,0)),"Quality Lead","Non-Quality Lead")</f>
        <v>Non-Quality Lead</v>
      </c>
      <c r="I1326" t="inlineStr">
        <is>
          <t>2026-10</t>
        </is>
      </c>
      <c r="J1326" t="inlineStr">
        <is>
          <t>Wk of 2026-10-19</t>
        </is>
      </c>
      <c r="K1326" t="inlineStr">
        <is>
          <t>Tejaswini Tarigopula</t>
        </is>
      </c>
      <c r="L1326" t="inlineStr">
        <is>
          <t>Facebook</t>
        </is>
      </c>
      <c r="M1326" t="inlineStr">
        <is>
          <t>Direct (campaign tagged in CRM)</t>
        </is>
      </c>
      <c r="N1326" t="inlineStr">
        <is>
          <t>6ad82bffa3d1a3b68eb39134</t>
        </is>
      </c>
      <c r="O1326" t="n">
        <v>1</v>
      </c>
      <c r="P1326" s="40">
        <f>IF(A1326="Lead",IF(ISNUMBER(MATCH(G1326,QualityStatuses,0)),1,0),0)</f>
        <v>0</v>
      </c>
      <c r="Q1326" s="40">
        <f>IF(A1326="Lead",IF(G1326="New Lead",0,1),0)</f>
        <v>1</v>
      </c>
      <c r="R1326" s="40">
        <f>IF(A1326="Lead",IF(G1326="Lost",1,0),0)</f>
        <v>0</v>
      </c>
      <c r="S1326" t="n">
        <v>2</v>
      </c>
      <c r="T1326" t="n">
        <v>0</v>
      </c>
      <c r="U1326" t="n">
        <v>0</v>
      </c>
      <c r="V1326" t="n">
        <v>0</v>
      </c>
      <c r="W1326" t="n">
        <v>0</v>
      </c>
      <c r="X1326" t="n">
        <v>0</v>
      </c>
      <c r="Y1326">
        <f>IF(AND(A1326="Lead",COUNTIF(MetaCamps,C1326)&gt;0),1,0)</f>
        <v>1</v>
      </c>
      <c r="Z1326">
        <f>IF(Y1326=1,P1326,0)</f>
        <v>0</v>
      </c>
    </row>
    <row r="1327">
      <c r="A1327" t="inlineStr">
        <is>
          <t>Lead</t>
        </is>
      </c>
      <c r="B1327" s="39" t="str">
        <f>IFERROR(INDEX(CampTypes,MATCH(C1327,CampList,0)),"Unattributed")</f>
        <v>Old</v>
      </c>
      <c r="C1327" t="inlineStr">
        <is>
          <t>natuf_Kiosk_14072026_Hindi</t>
        </is>
      </c>
      <c r="D1327" t="inlineStr">
        <is>
          <t>natuf_Kiosk_09102026</t>
        </is>
      </c>
      <c r="E1327" t="inlineStr">
        <is>
          <t>natuf_Kiosk_14072026_ad set_ad1</t>
        </is>
      </c>
      <c r="F1327" t="inlineStr">
        <is>
          <t>Natuf</t>
        </is>
      </c>
      <c r="G1327" t="inlineStr">
        <is>
          <t>Connected</t>
        </is>
      </c>
      <c r="H1327" s="39" t="str">
        <f>IF(ISNUMBER(MATCH(G1327,QualityStatuses,0)),"Quality Lead","Non-Quality Lead")</f>
        <v>Non-Quality Lead</v>
      </c>
      <c r="I1327" t="inlineStr">
        <is>
          <t>2026-10</t>
        </is>
      </c>
      <c r="J1327" t="inlineStr">
        <is>
          <t>Wk of 2026-10-19</t>
        </is>
      </c>
      <c r="K1327" t="inlineStr">
        <is>
          <t>Tejaswini Tarigopula</t>
        </is>
      </c>
      <c r="L1327" t="inlineStr">
        <is>
          <t>Facebook</t>
        </is>
      </c>
      <c r="M1327" t="inlineStr">
        <is>
          <t>Direct (campaign tagged in CRM)</t>
        </is>
      </c>
      <c r="N1327" t="inlineStr">
        <is>
          <t>6ad82aa372ee00d9dda4d74b</t>
        </is>
      </c>
      <c r="O1327" t="n">
        <v>1</v>
      </c>
      <c r="P1327" s="40">
        <f>IF(A1327="Lead",IF(ISNUMBER(MATCH(G1327,QualityStatuses,0)),1,0),0)</f>
        <v>0</v>
      </c>
      <c r="Q1327" s="40">
        <f>IF(A1327="Lead",IF(G1327="New Lead",0,1),0)</f>
        <v>1</v>
      </c>
      <c r="R1327" s="40">
        <f>IF(A1327="Lead",IF(G1327="Lost",1,0),0)</f>
        <v>0</v>
      </c>
      <c r="S1327" t="n">
        <v>1</v>
      </c>
      <c r="T1327" t="n">
        <v>1</v>
      </c>
      <c r="U1327" t="n">
        <v>0</v>
      </c>
      <c r="V1327" t="n">
        <v>0</v>
      </c>
      <c r="W1327" t="n">
        <v>0</v>
      </c>
      <c r="X1327" t="n">
        <v>0</v>
      </c>
      <c r="Y1327">
        <f>IF(AND(A1327="Lead",COUNTIF(MetaCamps,C1327)&gt;0),1,0)</f>
        <v>1</v>
      </c>
      <c r="Z1327">
        <f>IF(Y1327=1,P1327,0)</f>
        <v>0</v>
      </c>
    </row>
    <row r="1328">
      <c r="A1328" t="inlineStr">
        <is>
          <t>Lead</t>
        </is>
      </c>
      <c r="B1328" s="39" t="str">
        <f>IFERROR(INDEX(CampTypes,MATCH(C1328,CampList,0)),"Unattributed")</f>
        <v>Old</v>
      </c>
      <c r="C1328" t="inlineStr">
        <is>
          <t>natuf_Kiosk_14072026_Hindi</t>
        </is>
      </c>
      <c r="D1328" t="inlineStr">
        <is>
          <t>natuf_Kiosk_09102026</t>
        </is>
      </c>
      <c r="E1328" t="inlineStr">
        <is>
          <t>natuf_Kiosk_14072026_ad set_ad1</t>
        </is>
      </c>
      <c r="F1328" t="inlineStr">
        <is>
          <t>Natuf</t>
        </is>
      </c>
      <c r="G1328" t="inlineStr">
        <is>
          <t>Details Shared</t>
        </is>
      </c>
      <c r="H1328" s="39" t="str">
        <f>IF(ISNUMBER(MATCH(G1328,QualityStatuses,0)),"Quality Lead","Non-Quality Lead")</f>
        <v>Quality Lead</v>
      </c>
      <c r="I1328" t="inlineStr">
        <is>
          <t>2026-10</t>
        </is>
      </c>
      <c r="J1328" t="inlineStr">
        <is>
          <t>Wk of 2026-10-19</t>
        </is>
      </c>
      <c r="K1328" t="inlineStr">
        <is>
          <t>Omkar Navge</t>
        </is>
      </c>
      <c r="L1328" t="inlineStr">
        <is>
          <t>Facebook</t>
        </is>
      </c>
      <c r="M1328" t="inlineStr">
        <is>
          <t>Direct (campaign tagged in CRM)</t>
        </is>
      </c>
      <c r="N1328" t="inlineStr">
        <is>
          <t>6ad82a65657dbddf1b527562</t>
        </is>
      </c>
      <c r="O1328" t="n">
        <v>1</v>
      </c>
      <c r="P1328" s="40">
        <f>IF(A1328="Lead",IF(ISNUMBER(MATCH(G1328,QualityStatuses,0)),1,0),0)</f>
        <v>1</v>
      </c>
      <c r="Q1328" s="40">
        <f>IF(A1328="Lead",IF(G1328="New Lead",0,1),0)</f>
        <v>1</v>
      </c>
      <c r="R1328" s="40">
        <f>IF(A1328="Lead",IF(G1328="Lost",1,0),0)</f>
        <v>0</v>
      </c>
      <c r="S1328" t="n">
        <v>8</v>
      </c>
      <c r="T1328" t="n">
        <v>4</v>
      </c>
      <c r="U1328" t="n">
        <v>0</v>
      </c>
      <c r="V1328" t="n">
        <v>0</v>
      </c>
      <c r="W1328" t="n">
        <v>0</v>
      </c>
      <c r="X1328" t="n">
        <v>0</v>
      </c>
      <c r="Y1328">
        <f>IF(AND(A1328="Lead",COUNTIF(MetaCamps,C1328)&gt;0),1,0)</f>
        <v>1</v>
      </c>
      <c r="Z1328">
        <f>IF(Y1328=1,P1328,0)</f>
        <v>1</v>
      </c>
    </row>
    <row r="1329">
      <c r="A1329" t="inlineStr">
        <is>
          <t>Lead</t>
        </is>
      </c>
      <c r="B1329" s="39" t="str">
        <f>IFERROR(INDEX(CampTypes,MATCH(C1329,CampList,0)),"Unattributed")</f>
        <v>New</v>
      </c>
      <c r="C1329" t="inlineStr">
        <is>
          <t>EBG - In House | ABO | Natuf | Leads | Unit Franchise | India | Oct26 | V1</t>
        </is>
      </c>
      <c r="D1329" t="inlineStr">
        <is>
          <t>Natuf | Investors | Tier1 + Growth Cities | Oct26 | V1</t>
        </is>
      </c>
      <c r="E1329" t="inlineStr">
        <is>
          <t>Natuf | Reel | Brand Ambassador | Heard Of Owning A Cafe | V1</t>
        </is>
      </c>
      <c r="F1329" t="inlineStr">
        <is>
          <t>In House Natuf</t>
        </is>
      </c>
      <c r="G1329" t="inlineStr">
        <is>
          <t>Connected</t>
        </is>
      </c>
      <c r="H1329" s="39" t="str">
        <f>IF(ISNUMBER(MATCH(G1329,QualityStatuses,0)),"Quality Lead","Non-Quality Lead")</f>
        <v>Non-Quality Lead</v>
      </c>
      <c r="I1329" t="inlineStr">
        <is>
          <t>2026-10</t>
        </is>
      </c>
      <c r="J1329" t="inlineStr">
        <is>
          <t>Wk of 2026-10-19</t>
        </is>
      </c>
      <c r="K1329" t="inlineStr">
        <is>
          <t>Tejaswini Tarigopula</t>
        </is>
      </c>
      <c r="L1329" t="inlineStr">
        <is>
          <t>Facebook</t>
        </is>
      </c>
      <c r="M1329" t="inlineStr">
        <is>
          <t>Direct (campaign tagged in CRM)</t>
        </is>
      </c>
      <c r="N1329" t="inlineStr">
        <is>
          <t>6ad828962bee008b0870058d</t>
        </is>
      </c>
      <c r="O1329" t="n">
        <v>1</v>
      </c>
      <c r="P1329" s="40">
        <f>IF(A1329="Lead",IF(ISNUMBER(MATCH(G1329,QualityStatuses,0)),1,0),0)</f>
        <v>0</v>
      </c>
      <c r="Q1329" s="40">
        <f>IF(A1329="Lead",IF(G1329="New Lead",0,1),0)</f>
        <v>1</v>
      </c>
      <c r="R1329" s="40">
        <f>IF(A1329="Lead",IF(G1329="Lost",1,0),0)</f>
        <v>0</v>
      </c>
      <c r="S1329" t="n">
        <v>2</v>
      </c>
      <c r="T1329" t="n">
        <v>1</v>
      </c>
      <c r="U1329" t="n">
        <v>0</v>
      </c>
      <c r="V1329" t="n">
        <v>0</v>
      </c>
      <c r="W1329" t="n">
        <v>0</v>
      </c>
      <c r="X1329" t="n">
        <v>0</v>
      </c>
      <c r="Y1329">
        <f>IF(AND(A1329="Lead",COUNTIF(MetaCamps,C1329)&gt;0),1,0)</f>
        <v>0</v>
      </c>
      <c r="Z1329">
        <f>IF(Y1329=1,P1329,0)</f>
        <v>0</v>
      </c>
    </row>
    <row r="1330">
      <c r="A1330" t="inlineStr">
        <is>
          <t>Lead</t>
        </is>
      </c>
      <c r="B1330" s="39" t="str">
        <f>IFERROR(INDEX(CampTypes,MATCH(C1330,CampList,0)),"Unattributed")</f>
        <v>New</v>
      </c>
      <c r="C1330" t="inlineStr">
        <is>
          <t>EBG - In House | ABO | Natuf | Leads | Unit Franchise | India | Oct26 | V1</t>
        </is>
      </c>
      <c r="D1330" t="inlineStr">
        <is>
          <t>Natuf | Business Owners | Tier1 + Growth Cities | Oct26 | V1</t>
        </is>
      </c>
      <c r="E1330" t="inlineStr">
        <is>
          <t>Natuf | Reel | Brand Ambassador | Heard Of Owning A Cafe | V1</t>
        </is>
      </c>
      <c r="F1330" t="inlineStr">
        <is>
          <t>In House Natuf</t>
        </is>
      </c>
      <c r="G1330" t="inlineStr">
        <is>
          <t>Attempt 1</t>
        </is>
      </c>
      <c r="H1330" s="39" t="str">
        <f>IF(ISNUMBER(MATCH(G1330,QualityStatuses,0)),"Quality Lead","Non-Quality Lead")</f>
        <v>Non-Quality Lead</v>
      </c>
      <c r="I1330" t="inlineStr">
        <is>
          <t>2026-10</t>
        </is>
      </c>
      <c r="J1330" t="inlineStr">
        <is>
          <t>Wk of 2026-10-19</t>
        </is>
      </c>
      <c r="K1330" t="inlineStr">
        <is>
          <t>Tejaswini Tarigopula</t>
        </is>
      </c>
      <c r="L1330" t="inlineStr">
        <is>
          <t>Facebook</t>
        </is>
      </c>
      <c r="M1330" t="inlineStr">
        <is>
          <t>Direct (campaign tagged in CRM)</t>
        </is>
      </c>
      <c r="N1330" t="inlineStr">
        <is>
          <t>6ad82889a55a9f44e3dfb8b8</t>
        </is>
      </c>
      <c r="O1330" t="n">
        <v>1</v>
      </c>
      <c r="P1330" s="40">
        <f>IF(A1330="Lead",IF(ISNUMBER(MATCH(G1330,QualityStatuses,0)),1,0),0)</f>
        <v>0</v>
      </c>
      <c r="Q1330" s="40">
        <f>IF(A1330="Lead",IF(G1330="New Lead",0,1),0)</f>
        <v>1</v>
      </c>
      <c r="R1330" s="40">
        <f>IF(A1330="Lead",IF(G1330="Lost",1,0),0)</f>
        <v>0</v>
      </c>
      <c r="S1330" t="n">
        <v>1</v>
      </c>
      <c r="T1330" t="n">
        <v>0</v>
      </c>
      <c r="U1330" t="n">
        <v>0</v>
      </c>
      <c r="V1330" t="n">
        <v>0</v>
      </c>
      <c r="W1330" t="n">
        <v>0</v>
      </c>
      <c r="X1330" t="n">
        <v>0</v>
      </c>
      <c r="Y1330">
        <f>IF(AND(A1330="Lead",COUNTIF(MetaCamps,C1330)&gt;0),1,0)</f>
        <v>0</v>
      </c>
      <c r="Z1330">
        <f>IF(Y1330=1,P1330,0)</f>
        <v>0</v>
      </c>
    </row>
    <row r="1331">
      <c r="A1331" t="inlineStr">
        <is>
          <t>Lead</t>
        </is>
      </c>
      <c r="B1331" s="39" t="str">
        <f>IFERROR(INDEX(CampTypes,MATCH(C1331,CampList,0)),"Unattributed")</f>
        <v>Old</v>
      </c>
      <c r="C1331" t="inlineStr">
        <is>
          <t>E_Natuf_Generic_13082026</t>
        </is>
      </c>
      <c r="D1331" t="inlineStr">
        <is>
          <t>E_Natuf_Generic_13082026_Adset1</t>
        </is>
      </c>
      <c r="E1331" t="inlineStr">
        <is>
          <t>E_Natuf_Generic_13082026_Adset1_Ad1</t>
        </is>
      </c>
      <c r="F1331" t="inlineStr">
        <is>
          <t>Natuf</t>
        </is>
      </c>
      <c r="G1331" t="inlineStr">
        <is>
          <t>Connected</t>
        </is>
      </c>
      <c r="H1331" s="39" t="str">
        <f>IF(ISNUMBER(MATCH(G1331,QualityStatuses,0)),"Quality Lead","Non-Quality Lead")</f>
        <v>Non-Quality Lead</v>
      </c>
      <c r="I1331" t="inlineStr">
        <is>
          <t>2026-10</t>
        </is>
      </c>
      <c r="J1331" t="inlineStr">
        <is>
          <t>Wk of 2026-10-19</t>
        </is>
      </c>
      <c r="K1331" t="inlineStr">
        <is>
          <t>Tejaswini Tarigopula</t>
        </is>
      </c>
      <c r="L1331" t="inlineStr">
        <is>
          <t>Facebook</t>
        </is>
      </c>
      <c r="M1331" t="inlineStr">
        <is>
          <t>Direct (campaign tagged in CRM)</t>
        </is>
      </c>
      <c r="N1331" t="inlineStr">
        <is>
          <t>6ad8247b2ba27a55f91532cd</t>
        </is>
      </c>
      <c r="O1331" t="n">
        <v>1</v>
      </c>
      <c r="P1331" s="40">
        <f>IF(A1331="Lead",IF(ISNUMBER(MATCH(G1331,QualityStatuses,0)),1,0),0)</f>
        <v>0</v>
      </c>
      <c r="Q1331" s="40">
        <f>IF(A1331="Lead",IF(G1331="New Lead",0,1),0)</f>
        <v>1</v>
      </c>
      <c r="R1331" s="40">
        <f>IF(A1331="Lead",IF(G1331="Lost",1,0),0)</f>
        <v>0</v>
      </c>
      <c r="S1331" t="n">
        <v>2</v>
      </c>
      <c r="T1331" t="n">
        <v>1</v>
      </c>
      <c r="U1331" t="n">
        <v>0</v>
      </c>
      <c r="V1331" t="n">
        <v>0</v>
      </c>
      <c r="W1331" t="n">
        <v>0</v>
      </c>
      <c r="X1331" t="n">
        <v>0</v>
      </c>
      <c r="Y1331">
        <f>IF(AND(A1331="Lead",COUNTIF(MetaCamps,C1331)&gt;0),1,0)</f>
        <v>1</v>
      </c>
      <c r="Z1331">
        <f>IF(Y1331=1,P1331,0)</f>
        <v>0</v>
      </c>
    </row>
    <row r="1332">
      <c r="A1332" t="inlineStr">
        <is>
          <t>Lead</t>
        </is>
      </c>
      <c r="B1332" s="39" t="str">
        <f>IFERROR(INDEX(CampTypes,MATCH(C1332,CampList,0)),"Unattributed")</f>
        <v>New</v>
      </c>
      <c r="C1332" t="inlineStr">
        <is>
          <t>EBG - In House | ABO | Natuf | Leads | Unit Franchise | India | Oct26 | V1</t>
        </is>
      </c>
      <c r="D1332" t="inlineStr">
        <is>
          <t>Natuf | LAL 1% | India | Jul26 | V1</t>
        </is>
      </c>
      <c r="E1332" t="inlineStr">
        <is>
          <t>Natuf | Reel | Brand Ambassador | Heard Of Owning A Cafe | V1</t>
        </is>
      </c>
      <c r="F1332" t="inlineStr">
        <is>
          <t>In House Natuf</t>
        </is>
      </c>
      <c r="G1332" t="inlineStr">
        <is>
          <t>Connected</t>
        </is>
      </c>
      <c r="H1332" s="39" t="str">
        <f>IF(ISNUMBER(MATCH(G1332,QualityStatuses,0)),"Quality Lead","Non-Quality Lead")</f>
        <v>Non-Quality Lead</v>
      </c>
      <c r="I1332" t="inlineStr">
        <is>
          <t>2026-10</t>
        </is>
      </c>
      <c r="J1332" t="inlineStr">
        <is>
          <t>Wk of 2026-10-19</t>
        </is>
      </c>
      <c r="K1332" t="inlineStr">
        <is>
          <t>Tejaswini Tarigopula</t>
        </is>
      </c>
      <c r="L1332" t="inlineStr">
        <is>
          <t>Facebook</t>
        </is>
      </c>
      <c r="M1332" t="inlineStr">
        <is>
          <t>Direct (campaign tagged in CRM)</t>
        </is>
      </c>
      <c r="N1332" t="inlineStr">
        <is>
          <t>6ad820133adf4cc56c2bccdc</t>
        </is>
      </c>
      <c r="O1332" t="n">
        <v>1</v>
      </c>
      <c r="P1332" s="40">
        <f>IF(A1332="Lead",IF(ISNUMBER(MATCH(G1332,QualityStatuses,0)),1,0),0)</f>
        <v>0</v>
      </c>
      <c r="Q1332" s="40">
        <f>IF(A1332="Lead",IF(G1332="New Lead",0,1),0)</f>
        <v>1</v>
      </c>
      <c r="R1332" s="40">
        <f>IF(A1332="Lead",IF(G1332="Lost",1,0),0)</f>
        <v>0</v>
      </c>
      <c r="S1332" t="n">
        <v>1</v>
      </c>
      <c r="T1332" t="n">
        <v>0</v>
      </c>
      <c r="U1332" t="n">
        <v>0</v>
      </c>
      <c r="V1332" t="n">
        <v>0</v>
      </c>
      <c r="W1332" t="n">
        <v>0</v>
      </c>
      <c r="X1332" t="n">
        <v>0</v>
      </c>
      <c r="Y1332">
        <f>IF(AND(A1332="Lead",COUNTIF(MetaCamps,C1332)&gt;0),1,0)</f>
        <v>0</v>
      </c>
      <c r="Z1332">
        <f>IF(Y1332=1,P1332,0)</f>
        <v>0</v>
      </c>
    </row>
    <row r="1333">
      <c r="A1333" t="inlineStr">
        <is>
          <t>Lead</t>
        </is>
      </c>
      <c r="B1333" s="39" t="str">
        <f>IFERROR(INDEX(CampTypes,MATCH(C1333,CampList,0)),"Unattributed")</f>
        <v>New</v>
      </c>
      <c r="C1333" t="inlineStr">
        <is>
          <t>EBG - In House | ABO | Natuf | Leads | Unit Franchise | India | Oct26 | V1</t>
        </is>
      </c>
      <c r="D1333" t="inlineStr">
        <is>
          <t>Natuf | Investors | Tier1 + Growth Cities | Oct26 | V1</t>
        </is>
      </c>
      <c r="E1333" t="inlineStr">
        <is>
          <t>Natuf | Reel | Brand Ambassador | Heard Of Owning A Cafe | V1</t>
        </is>
      </c>
      <c r="F1333" t="inlineStr">
        <is>
          <t>In House Natuf</t>
        </is>
      </c>
      <c r="G1333" t="inlineStr">
        <is>
          <t>Attempt 1</t>
        </is>
      </c>
      <c r="H1333" s="39" t="str">
        <f>IF(ISNUMBER(MATCH(G1333,QualityStatuses,0)),"Quality Lead","Non-Quality Lead")</f>
        <v>Non-Quality Lead</v>
      </c>
      <c r="I1333" t="inlineStr">
        <is>
          <t>2026-10</t>
        </is>
      </c>
      <c r="J1333" t="inlineStr">
        <is>
          <t>Wk of 2026-10-19</t>
        </is>
      </c>
      <c r="K1333" t="inlineStr">
        <is>
          <t>Tejaswini Tarigopula</t>
        </is>
      </c>
      <c r="L1333" t="inlineStr">
        <is>
          <t>Facebook</t>
        </is>
      </c>
      <c r="M1333" t="inlineStr">
        <is>
          <t>Direct (campaign tagged in CRM)</t>
        </is>
      </c>
      <c r="N1333" t="inlineStr">
        <is>
          <t>6ad81a925abbdd1923286760</t>
        </is>
      </c>
      <c r="O1333" t="n">
        <v>1</v>
      </c>
      <c r="P1333" s="40">
        <f>IF(A1333="Lead",IF(ISNUMBER(MATCH(G1333,QualityStatuses,0)),1,0),0)</f>
        <v>0</v>
      </c>
      <c r="Q1333" s="40">
        <f>IF(A1333="Lead",IF(G1333="New Lead",0,1),0)</f>
        <v>1</v>
      </c>
      <c r="R1333" s="40">
        <f>IF(A1333="Lead",IF(G1333="Lost",1,0),0)</f>
        <v>0</v>
      </c>
      <c r="S1333" t="n">
        <v>1</v>
      </c>
      <c r="T1333" t="n">
        <v>0</v>
      </c>
      <c r="U1333" t="n">
        <v>0</v>
      </c>
      <c r="V1333" t="n">
        <v>0</v>
      </c>
      <c r="W1333" t="n">
        <v>0</v>
      </c>
      <c r="X1333" t="n">
        <v>0</v>
      </c>
      <c r="Y1333">
        <f>IF(AND(A1333="Lead",COUNTIF(MetaCamps,C1333)&gt;0),1,0)</f>
        <v>0</v>
      </c>
      <c r="Z1333">
        <f>IF(Y1333=1,P1333,0)</f>
        <v>0</v>
      </c>
    </row>
    <row r="1334">
      <c r="A1334" t="inlineStr">
        <is>
          <t>Lead</t>
        </is>
      </c>
      <c r="B1334" s="39" t="str">
        <f>IFERROR(INDEX(CampTypes,MATCH(C1334,CampList,0)),"Unattributed")</f>
        <v>New</v>
      </c>
      <c r="C1334" t="inlineStr">
        <is>
          <t>EBG - In House | ABO | Natuf | Leads | Unit Franchise | India | Oct26 | V1</t>
        </is>
      </c>
      <c r="D1334" t="inlineStr">
        <is>
          <t>Natuf | LAL 1% | India | Jul26 | V1</t>
        </is>
      </c>
      <c r="E1334" t="inlineStr">
        <is>
          <t>Natuf | Reel | Brand Ambassador | Heard Of Owning A Cafe | V1</t>
        </is>
      </c>
      <c r="F1334" t="inlineStr">
        <is>
          <t>In House Natuf</t>
        </is>
      </c>
      <c r="G1334" t="inlineStr">
        <is>
          <t>Lost</t>
        </is>
      </c>
      <c r="H1334" s="39" t="str">
        <f>IF(ISNUMBER(MATCH(G1334,QualityStatuses,0)),"Quality Lead","Non-Quality Lead")</f>
        <v>Non-Quality Lead</v>
      </c>
      <c r="I1334" t="inlineStr">
        <is>
          <t>2026-10</t>
        </is>
      </c>
      <c r="J1334" t="inlineStr">
        <is>
          <t>Wk of 2026-10-19</t>
        </is>
      </c>
      <c r="K1334" t="inlineStr">
        <is>
          <t>Tejaswini Tarigopula</t>
        </is>
      </c>
      <c r="L1334" t="inlineStr">
        <is>
          <t>Facebook</t>
        </is>
      </c>
      <c r="M1334" t="inlineStr">
        <is>
          <t>Direct (campaign tagged in CRM)</t>
        </is>
      </c>
      <c r="N1334" t="inlineStr">
        <is>
          <t>6ad814cd2d97108b60c4de93</t>
        </is>
      </c>
      <c r="O1334" t="n">
        <v>1</v>
      </c>
      <c r="P1334" s="40">
        <f>IF(A1334="Lead",IF(ISNUMBER(MATCH(G1334,QualityStatuses,0)),1,0),0)</f>
        <v>0</v>
      </c>
      <c r="Q1334" s="40">
        <f>IF(A1334="Lead",IF(G1334="New Lead",0,1),0)</f>
        <v>1</v>
      </c>
      <c r="R1334" s="40">
        <f>IF(A1334="Lead",IF(G1334="Lost",1,0),0)</f>
        <v>1</v>
      </c>
      <c r="S1334" t="n">
        <v>3</v>
      </c>
      <c r="T1334" t="n">
        <v>2</v>
      </c>
      <c r="U1334" t="n">
        <v>0</v>
      </c>
      <c r="V1334" t="n">
        <v>0</v>
      </c>
      <c r="W1334" t="n">
        <v>0</v>
      </c>
      <c r="X1334" t="n">
        <v>0</v>
      </c>
      <c r="Y1334">
        <f>IF(AND(A1334="Lead",COUNTIF(MetaCamps,C1334)&gt;0),1,0)</f>
        <v>0</v>
      </c>
      <c r="Z1334">
        <f>IF(Y1334=1,P1334,0)</f>
        <v>0</v>
      </c>
    </row>
    <row r="1335">
      <c r="A1335" t="inlineStr">
        <is>
          <t>Lead</t>
        </is>
      </c>
      <c r="B1335" s="39" t="str">
        <f>IFERROR(INDEX(CampTypes,MATCH(C1335,CampList,0)),"Unattributed")</f>
        <v>Old</v>
      </c>
      <c r="C1335" t="inlineStr">
        <is>
          <t>natuf_Kiosk_14072026_Hindi</t>
        </is>
      </c>
      <c r="D1335" t="inlineStr">
        <is>
          <t>natuf_Kiosk_09102026</t>
        </is>
      </c>
      <c r="E1335" t="inlineStr">
        <is>
          <t>natuf_Kiosk_14072026_ad set_ad1</t>
        </is>
      </c>
      <c r="F1335" t="inlineStr">
        <is>
          <t>Natuf</t>
        </is>
      </c>
      <c r="G1335" t="inlineStr">
        <is>
          <t>Attempt 1</t>
        </is>
      </c>
      <c r="H1335" s="39" t="str">
        <f>IF(ISNUMBER(MATCH(G1335,QualityStatuses,0)),"Quality Lead","Non-Quality Lead")</f>
        <v>Non-Quality Lead</v>
      </c>
      <c r="I1335" t="inlineStr">
        <is>
          <t>2026-10</t>
        </is>
      </c>
      <c r="J1335" t="inlineStr">
        <is>
          <t>Wk of 2026-10-19</t>
        </is>
      </c>
      <c r="K1335" t="inlineStr">
        <is>
          <t>Omkar Navge</t>
        </is>
      </c>
      <c r="L1335" t="inlineStr">
        <is>
          <t>Facebook</t>
        </is>
      </c>
      <c r="M1335" t="inlineStr">
        <is>
          <t>Direct (campaign tagged in CRM)</t>
        </is>
      </c>
      <c r="N1335" t="inlineStr">
        <is>
          <t>6ad80f0eecf4149b295e59a3</t>
        </is>
      </c>
      <c r="O1335" t="n">
        <v>1</v>
      </c>
      <c r="P1335" s="40">
        <f>IF(A1335="Lead",IF(ISNUMBER(MATCH(G1335,QualityStatuses,0)),1,0),0)</f>
        <v>0</v>
      </c>
      <c r="Q1335" s="40">
        <f>IF(A1335="Lead",IF(G1335="New Lead",0,1),0)</f>
        <v>1</v>
      </c>
      <c r="R1335" s="40">
        <f>IF(A1335="Lead",IF(G1335="Lost",1,0),0)</f>
        <v>0</v>
      </c>
      <c r="S1335" t="n">
        <v>1</v>
      </c>
      <c r="T1335" t="n">
        <v>1</v>
      </c>
      <c r="U1335" t="n">
        <v>0</v>
      </c>
      <c r="V1335" t="n">
        <v>0</v>
      </c>
      <c r="W1335" t="n">
        <v>0</v>
      </c>
      <c r="X1335" t="n">
        <v>0</v>
      </c>
      <c r="Y1335">
        <f>IF(AND(A1335="Lead",COUNTIF(MetaCamps,C1335)&gt;0),1,0)</f>
        <v>1</v>
      </c>
      <c r="Z1335">
        <f>IF(Y1335=1,P1335,0)</f>
        <v>0</v>
      </c>
    </row>
    <row r="1336">
      <c r="A1336" t="inlineStr">
        <is>
          <t>Lead</t>
        </is>
      </c>
      <c r="B1336" s="39" t="str">
        <f>IFERROR(INDEX(CampTypes,MATCH(C1336,CampList,0)),"Unattributed")</f>
        <v>New</v>
      </c>
      <c r="C1336" t="inlineStr">
        <is>
          <t>EBG - In House | ABO | Natuf | Leads | Unit Franchise | India | Oct26 | V1</t>
        </is>
      </c>
      <c r="D1336" t="inlineStr">
        <is>
          <t>Natuf | Investors | Tier1 + Growth Cities | Oct26 | V1</t>
        </is>
      </c>
      <c r="E1336" t="inlineStr">
        <is>
          <t>Natuf | Reel | Brand Ambassador | Heard Of Owning A Cafe | V1</t>
        </is>
      </c>
      <c r="F1336" t="inlineStr">
        <is>
          <t>In House Natuf</t>
        </is>
      </c>
      <c r="G1336" t="inlineStr">
        <is>
          <t>Attempt 1</t>
        </is>
      </c>
      <c r="H1336" s="39" t="str">
        <f>IF(ISNUMBER(MATCH(G1336,QualityStatuses,0)),"Quality Lead","Non-Quality Lead")</f>
        <v>Non-Quality Lead</v>
      </c>
      <c r="I1336" t="inlineStr">
        <is>
          <t>2026-10</t>
        </is>
      </c>
      <c r="J1336" t="inlineStr">
        <is>
          <t>Wk of 2026-10-19</t>
        </is>
      </c>
      <c r="K1336" t="inlineStr">
        <is>
          <t>Tejaswini Tarigopula</t>
        </is>
      </c>
      <c r="L1336" t="inlineStr">
        <is>
          <t>Facebook</t>
        </is>
      </c>
      <c r="M1336" t="inlineStr">
        <is>
          <t>Direct (campaign tagged in CRM)</t>
        </is>
      </c>
      <c r="N1336" t="inlineStr">
        <is>
          <t>6ad8058824601369db751f55</t>
        </is>
      </c>
      <c r="O1336" t="n">
        <v>1</v>
      </c>
      <c r="P1336" s="40">
        <f>IF(A1336="Lead",IF(ISNUMBER(MATCH(G1336,QualityStatuses,0)),1,0),0)</f>
        <v>0</v>
      </c>
      <c r="Q1336" s="40">
        <f>IF(A1336="Lead",IF(G1336="New Lead",0,1),0)</f>
        <v>1</v>
      </c>
      <c r="R1336" s="40">
        <f>IF(A1336="Lead",IF(G1336="Lost",1,0),0)</f>
        <v>0</v>
      </c>
      <c r="S1336" t="n">
        <v>2</v>
      </c>
      <c r="T1336" t="n">
        <v>1</v>
      </c>
      <c r="U1336" t="n">
        <v>0</v>
      </c>
      <c r="V1336" t="n">
        <v>0</v>
      </c>
      <c r="W1336" t="n">
        <v>0</v>
      </c>
      <c r="X1336" t="n">
        <v>0</v>
      </c>
      <c r="Y1336">
        <f>IF(AND(A1336="Lead",COUNTIF(MetaCamps,C1336)&gt;0),1,0)</f>
        <v>0</v>
      </c>
      <c r="Z1336">
        <f>IF(Y1336=1,P1336,0)</f>
        <v>0</v>
      </c>
    </row>
    <row r="1337">
      <c r="A1337" t="inlineStr">
        <is>
          <t>Lead</t>
        </is>
      </c>
      <c r="B1337" s="39" t="str">
        <f>IFERROR(INDEX(CampTypes,MATCH(C1337,CampList,0)),"Unattributed")</f>
        <v>Old</v>
      </c>
      <c r="C1337" t="inlineStr">
        <is>
          <t>E_Karan_Natuf_All_07072026</t>
        </is>
      </c>
      <c r="D1337" t="inlineStr">
        <is>
          <t>E_Karan_Natuf_Sign_07072026_Adset3</t>
        </is>
      </c>
      <c r="E1337" t="inlineStr">
        <is>
          <t>E_Karan_Natuf_Sign_07072026_Adset2_Ad1</t>
        </is>
      </c>
      <c r="F1337" t="inlineStr">
        <is>
          <t>Natuf</t>
        </is>
      </c>
      <c r="G1337" t="inlineStr">
        <is>
          <t>Lost</t>
        </is>
      </c>
      <c r="H1337" s="39" t="str">
        <f>IF(ISNUMBER(MATCH(G1337,QualityStatuses,0)),"Quality Lead","Non-Quality Lead")</f>
        <v>Non-Quality Lead</v>
      </c>
      <c r="I1337" t="inlineStr">
        <is>
          <t>2026-10</t>
        </is>
      </c>
      <c r="J1337" t="inlineStr">
        <is>
          <t>Wk of 2026-10-19</t>
        </is>
      </c>
      <c r="K1337" t="inlineStr">
        <is>
          <t>Tejaswini Tarigopula</t>
        </is>
      </c>
      <c r="L1337" t="inlineStr">
        <is>
          <t>Facebook</t>
        </is>
      </c>
      <c r="M1337" t="inlineStr">
        <is>
          <t>Direct (campaign tagged in CRM)</t>
        </is>
      </c>
      <c r="N1337" t="inlineStr">
        <is>
          <t>6ad7feb6a50f9b3b9f44ce61</t>
        </is>
      </c>
      <c r="O1337" t="n">
        <v>1</v>
      </c>
      <c r="P1337" s="40">
        <f>IF(A1337="Lead",IF(ISNUMBER(MATCH(G1337,QualityStatuses,0)),1,0),0)</f>
        <v>0</v>
      </c>
      <c r="Q1337" s="40">
        <f>IF(A1337="Lead",IF(G1337="New Lead",0,1),0)</f>
        <v>1</v>
      </c>
      <c r="R1337" s="40">
        <f>IF(A1337="Lead",IF(G1337="Lost",1,0),0)</f>
        <v>1</v>
      </c>
      <c r="S1337" t="n">
        <v>2</v>
      </c>
      <c r="T1337" t="n">
        <v>1</v>
      </c>
      <c r="U1337" t="n">
        <v>0</v>
      </c>
      <c r="V1337" t="n">
        <v>0</v>
      </c>
      <c r="W1337" t="n">
        <v>0</v>
      </c>
      <c r="X1337" t="n">
        <v>0</v>
      </c>
      <c r="Y1337">
        <f>IF(AND(A1337="Lead",COUNTIF(MetaCamps,C1337)&gt;0),1,0)</f>
        <v>1</v>
      </c>
      <c r="Z1337">
        <f>IF(Y1337=1,P1337,0)</f>
        <v>0</v>
      </c>
    </row>
    <row r="1338">
      <c r="A1338" t="inlineStr">
        <is>
          <t>Lead</t>
        </is>
      </c>
      <c r="B1338" s="39" t="str">
        <f>IFERROR(INDEX(CampTypes,MATCH(C1338,CampList,0)),"Unattributed")</f>
        <v>New</v>
      </c>
      <c r="C1338" t="inlineStr">
        <is>
          <t>EBG - In House | ABO | Natuf | Leads | Master Franchise | India | Oct26 | V1</t>
        </is>
      </c>
      <c r="D1338" t="inlineStr">
        <is>
          <t>Natuf | Investors | Tier1 + Growth Cities | Oct26 | V1</t>
        </is>
      </c>
      <c r="E1338" t="inlineStr">
        <is>
          <t>Natuf | Static | Become A Levantine Food | V1</t>
        </is>
      </c>
      <c r="F1338" t="inlineStr">
        <is>
          <t>Natuf_MF</t>
        </is>
      </c>
      <c r="G1338" t="inlineStr">
        <is>
          <t>Attempt 1</t>
        </is>
      </c>
      <c r="H1338" s="39" t="str">
        <f>IF(ISNUMBER(MATCH(G1338,QualityStatuses,0)),"Quality Lead","Non-Quality Lead")</f>
        <v>Non-Quality Lead</v>
      </c>
      <c r="I1338" t="inlineStr">
        <is>
          <t>2026-10</t>
        </is>
      </c>
      <c r="J1338" t="inlineStr">
        <is>
          <t>Wk of 2026-10-19</t>
        </is>
      </c>
      <c r="K1338" t="inlineStr">
        <is>
          <t>Omkar Navge</t>
        </is>
      </c>
      <c r="L1338" t="inlineStr">
        <is>
          <t>Facebook</t>
        </is>
      </c>
      <c r="M1338" t="inlineStr">
        <is>
          <t>Direct (campaign tagged in CRM)</t>
        </is>
      </c>
      <c r="N1338" t="inlineStr">
        <is>
          <t>6ad7fcb1b415bdef01f13917</t>
        </is>
      </c>
      <c r="O1338" t="n">
        <v>1</v>
      </c>
      <c r="P1338" s="40">
        <f>IF(A1338="Lead",IF(ISNUMBER(MATCH(G1338,QualityStatuses,0)),1,0),0)</f>
        <v>0</v>
      </c>
      <c r="Q1338" s="40">
        <f>IF(A1338="Lead",IF(G1338="New Lead",0,1),0)</f>
        <v>1</v>
      </c>
      <c r="R1338" s="40">
        <f>IF(A1338="Lead",IF(G1338="Lost",1,0),0)</f>
        <v>0</v>
      </c>
      <c r="S1338" t="n">
        <v>1</v>
      </c>
      <c r="T1338" t="n">
        <v>0</v>
      </c>
      <c r="U1338" t="n">
        <v>0</v>
      </c>
      <c r="V1338" t="n">
        <v>0</v>
      </c>
      <c r="W1338" t="n">
        <v>0</v>
      </c>
      <c r="X1338" t="n">
        <v>0</v>
      </c>
      <c r="Y1338">
        <f>IF(AND(A1338="Lead",COUNTIF(MetaCamps,C1338)&gt;0),1,0)</f>
        <v>0</v>
      </c>
      <c r="Z1338">
        <f>IF(Y1338=1,P1338,0)</f>
        <v>0</v>
      </c>
    </row>
    <row r="1339">
      <c r="A1339" t="inlineStr">
        <is>
          <t>Lead</t>
        </is>
      </c>
      <c r="B1339" s="39" t="str">
        <f>IFERROR(INDEX(CampTypes,MATCH(C1339,CampList,0)),"Unattributed")</f>
        <v>New</v>
      </c>
      <c r="C1339" t="inlineStr">
        <is>
          <t>EBG - In House | ABO | Natuf | Leads | Master Franchise | India | Oct26 | V1</t>
        </is>
      </c>
      <c r="D1339" t="inlineStr">
        <is>
          <t>Natuf | Business Owners | Tier1 + Growth Cities | Oct26 | V1</t>
        </is>
      </c>
      <c r="E1339" t="inlineStr">
        <is>
          <t>Natuf | Static | Lead Your State With | V1</t>
        </is>
      </c>
      <c r="F1339" t="inlineStr">
        <is>
          <t>Natuf_MF</t>
        </is>
      </c>
      <c r="G1339" t="inlineStr">
        <is>
          <t>Attempt 1</t>
        </is>
      </c>
      <c r="H1339" s="39" t="str">
        <f>IF(ISNUMBER(MATCH(G1339,QualityStatuses,0)),"Quality Lead","Non-Quality Lead")</f>
        <v>Non-Quality Lead</v>
      </c>
      <c r="I1339" t="inlineStr">
        <is>
          <t>2026-10</t>
        </is>
      </c>
      <c r="J1339" t="inlineStr">
        <is>
          <t>Wk of 2026-10-19</t>
        </is>
      </c>
      <c r="K1339" t="inlineStr">
        <is>
          <t>Tejaswini Tarigopula</t>
        </is>
      </c>
      <c r="L1339" t="inlineStr">
        <is>
          <t>Facebook</t>
        </is>
      </c>
      <c r="M1339" t="inlineStr">
        <is>
          <t>Direct (campaign tagged in CRM)</t>
        </is>
      </c>
      <c r="N1339" t="inlineStr">
        <is>
          <t>6ad7f807999d880893da3d1b</t>
        </is>
      </c>
      <c r="O1339" t="n">
        <v>1</v>
      </c>
      <c r="P1339" s="40">
        <f>IF(A1339="Lead",IF(ISNUMBER(MATCH(G1339,QualityStatuses,0)),1,0),0)</f>
        <v>0</v>
      </c>
      <c r="Q1339" s="40">
        <f>IF(A1339="Lead",IF(G1339="New Lead",0,1),0)</f>
        <v>1</v>
      </c>
      <c r="R1339" s="40">
        <f>IF(A1339="Lead",IF(G1339="Lost",1,0),0)</f>
        <v>0</v>
      </c>
      <c r="S1339" t="n">
        <v>1</v>
      </c>
      <c r="T1339" t="n">
        <v>0</v>
      </c>
      <c r="U1339" t="n">
        <v>0</v>
      </c>
      <c r="V1339" t="n">
        <v>0</v>
      </c>
      <c r="W1339" t="n">
        <v>0</v>
      </c>
      <c r="X1339" t="n">
        <v>0</v>
      </c>
      <c r="Y1339">
        <f>IF(AND(A1339="Lead",COUNTIF(MetaCamps,C1339)&gt;0),1,0)</f>
        <v>0</v>
      </c>
      <c r="Z1339">
        <f>IF(Y1339=1,P1339,0)</f>
        <v>0</v>
      </c>
    </row>
    <row r="1340">
      <c r="A1340" t="inlineStr">
        <is>
          <t>Lead</t>
        </is>
      </c>
      <c r="B1340" s="39" t="str">
        <f>IFERROR(INDEX(CampTypes,MATCH(C1340,CampList,0)),"Unattributed")</f>
        <v>New</v>
      </c>
      <c r="C1340" t="inlineStr">
        <is>
          <t>EBG - In House | ABO | Natuf | Leads | Unit Franchise | India | Oct26 | V1</t>
        </is>
      </c>
      <c r="D1340" t="inlineStr">
        <is>
          <t>Natuf | LAL 1% | India | Jul26 | V1</t>
        </is>
      </c>
      <c r="E1340" t="inlineStr">
        <is>
          <t>Natuf | Reel | Brand Ambassador | Heard Of Owning A Cafe | V1</t>
        </is>
      </c>
      <c r="F1340" t="inlineStr">
        <is>
          <t>In House Natuf</t>
        </is>
      </c>
      <c r="G1340" t="inlineStr">
        <is>
          <t>Connected</t>
        </is>
      </c>
      <c r="H1340" s="39" t="str">
        <f>IF(ISNUMBER(MATCH(G1340,QualityStatuses,0)),"Quality Lead","Non-Quality Lead")</f>
        <v>Non-Quality Lead</v>
      </c>
      <c r="I1340" t="inlineStr">
        <is>
          <t>2026-10</t>
        </is>
      </c>
      <c r="J1340" t="inlineStr">
        <is>
          <t>Wk of 2026-10-19</t>
        </is>
      </c>
      <c r="K1340" t="inlineStr">
        <is>
          <t>Tejaswini Tarigopula</t>
        </is>
      </c>
      <c r="L1340" t="inlineStr">
        <is>
          <t>Facebook</t>
        </is>
      </c>
      <c r="M1340" t="inlineStr">
        <is>
          <t>Direct (campaign tagged in CRM)</t>
        </is>
      </c>
      <c r="N1340" t="inlineStr">
        <is>
          <t>6ad7f71f02adcacec90cb627</t>
        </is>
      </c>
      <c r="O1340" t="n">
        <v>1</v>
      </c>
      <c r="P1340" s="40">
        <f>IF(A1340="Lead",IF(ISNUMBER(MATCH(G1340,QualityStatuses,0)),1,0),0)</f>
        <v>0</v>
      </c>
      <c r="Q1340" s="40">
        <f>IF(A1340="Lead",IF(G1340="New Lead",0,1),0)</f>
        <v>1</v>
      </c>
      <c r="R1340" s="40">
        <f>IF(A1340="Lead",IF(G1340="Lost",1,0),0)</f>
        <v>0</v>
      </c>
      <c r="S1340" t="n">
        <v>4</v>
      </c>
      <c r="T1340" t="n">
        <v>1</v>
      </c>
      <c r="U1340" t="n">
        <v>0</v>
      </c>
      <c r="V1340" t="n">
        <v>0</v>
      </c>
      <c r="W1340" t="n">
        <v>0</v>
      </c>
      <c r="X1340" t="n">
        <v>0</v>
      </c>
      <c r="Y1340">
        <f>IF(AND(A1340="Lead",COUNTIF(MetaCamps,C1340)&gt;0),1,0)</f>
        <v>0</v>
      </c>
      <c r="Z1340">
        <f>IF(Y1340=1,P1340,0)</f>
        <v>0</v>
      </c>
    </row>
    <row r="1341">
      <c r="A1341" t="inlineStr">
        <is>
          <t>Lead</t>
        </is>
      </c>
      <c r="B1341" s="39" t="str">
        <f>IFERROR(INDEX(CampTypes,MATCH(C1341,CampList,0)),"Unattributed")</f>
        <v>Old</v>
      </c>
      <c r="C1341" t="inlineStr">
        <is>
          <t>natuf_Kiosk_14072026_Hindi</t>
        </is>
      </c>
      <c r="D1341" t="inlineStr">
        <is>
          <t>natuf_Kiosk_14072026_Highest-converting industries</t>
        </is>
      </c>
      <c r="E1341" t="inlineStr">
        <is>
          <t>natuf_Kiosk_14072026_ad set_ad1</t>
        </is>
      </c>
      <c r="F1341" t="inlineStr">
        <is>
          <t>Natuf</t>
        </is>
      </c>
      <c r="G1341" t="inlineStr">
        <is>
          <t>Attempt 1</t>
        </is>
      </c>
      <c r="H1341" s="39" t="str">
        <f>IF(ISNUMBER(MATCH(G1341,QualityStatuses,0)),"Quality Lead","Non-Quality Lead")</f>
        <v>Non-Quality Lead</v>
      </c>
      <c r="I1341" t="inlineStr">
        <is>
          <t>2026-10</t>
        </is>
      </c>
      <c r="J1341" t="inlineStr">
        <is>
          <t>Wk of 2026-10-19</t>
        </is>
      </c>
      <c r="K1341" t="inlineStr">
        <is>
          <t>Omkar Navge</t>
        </is>
      </c>
      <c r="L1341" t="inlineStr">
        <is>
          <t>Facebook</t>
        </is>
      </c>
      <c r="M1341" t="inlineStr">
        <is>
          <t>Direct (campaign tagged in CRM)</t>
        </is>
      </c>
      <c r="N1341" t="inlineStr">
        <is>
          <t>6ad7f2e0a00e67786c8237bc</t>
        </is>
      </c>
      <c r="O1341" t="n">
        <v>1</v>
      </c>
      <c r="P1341" s="40">
        <f>IF(A1341="Lead",IF(ISNUMBER(MATCH(G1341,QualityStatuses,0)),1,0),0)</f>
        <v>0</v>
      </c>
      <c r="Q1341" s="40">
        <f>IF(A1341="Lead",IF(G1341="New Lead",0,1),0)</f>
        <v>1</v>
      </c>
      <c r="R1341" s="40">
        <f>IF(A1341="Lead",IF(G1341="Lost",1,0),0)</f>
        <v>0</v>
      </c>
      <c r="S1341" t="n">
        <v>1</v>
      </c>
      <c r="T1341" t="n">
        <v>1</v>
      </c>
      <c r="U1341" t="n">
        <v>0</v>
      </c>
      <c r="V1341" t="n">
        <v>0</v>
      </c>
      <c r="W1341" t="n">
        <v>0</v>
      </c>
      <c r="X1341" t="n">
        <v>0</v>
      </c>
      <c r="Y1341">
        <f>IF(AND(A1341="Lead",COUNTIF(MetaCamps,C1341)&gt;0),1,0)</f>
        <v>1</v>
      </c>
      <c r="Z1341">
        <f>IF(Y1341=1,P1341,0)</f>
        <v>0</v>
      </c>
    </row>
    <row r="1342">
      <c r="A1342" t="inlineStr">
        <is>
          <t>Lead</t>
        </is>
      </c>
      <c r="B1342" s="39" t="str">
        <f>IFERROR(INDEX(CampTypes,MATCH(C1342,CampList,0)),"Unattributed")</f>
        <v>New</v>
      </c>
      <c r="C1342" t="inlineStr">
        <is>
          <t>EBG - In House | ABO | Natuf | Leads | Unit Franchise | India | Oct26 | V1</t>
        </is>
      </c>
      <c r="D1342" t="inlineStr">
        <is>
          <t>Natuf | Broad | Tier1 + Growth Cities | Oct26 | V1</t>
        </is>
      </c>
      <c r="E1342" t="inlineStr">
        <is>
          <t>Natuf | Reel | Brand Ambassador | Heard Of Owning A Cafe | V1</t>
        </is>
      </c>
      <c r="F1342" t="inlineStr">
        <is>
          <t>In House Natuf</t>
        </is>
      </c>
      <c r="G1342" t="inlineStr">
        <is>
          <t>Attempt 1</t>
        </is>
      </c>
      <c r="H1342" s="39" t="str">
        <f>IF(ISNUMBER(MATCH(G1342,QualityStatuses,0)),"Quality Lead","Non-Quality Lead")</f>
        <v>Non-Quality Lead</v>
      </c>
      <c r="I1342" t="inlineStr">
        <is>
          <t>2026-10</t>
        </is>
      </c>
      <c r="J1342" t="inlineStr">
        <is>
          <t>Wk of 2026-10-19</t>
        </is>
      </c>
      <c r="K1342" t="inlineStr">
        <is>
          <t>Tejaswini Tarigopula</t>
        </is>
      </c>
      <c r="L1342" t="inlineStr">
        <is>
          <t>Facebook</t>
        </is>
      </c>
      <c r="M1342" t="inlineStr">
        <is>
          <t>Direct (campaign tagged in CRM)</t>
        </is>
      </c>
      <c r="N1342" t="inlineStr">
        <is>
          <t>6ad7ef8beceadb55589bb921</t>
        </is>
      </c>
      <c r="O1342" t="n">
        <v>1</v>
      </c>
      <c r="P1342" s="40">
        <f>IF(A1342="Lead",IF(ISNUMBER(MATCH(G1342,QualityStatuses,0)),1,0),0)</f>
        <v>0</v>
      </c>
      <c r="Q1342" s="40">
        <f>IF(A1342="Lead",IF(G1342="New Lead",0,1),0)</f>
        <v>1</v>
      </c>
      <c r="R1342" s="40">
        <f>IF(A1342="Lead",IF(G1342="Lost",1,0),0)</f>
        <v>0</v>
      </c>
      <c r="S1342" t="n">
        <v>2</v>
      </c>
      <c r="T1342" t="n">
        <v>1</v>
      </c>
      <c r="U1342" t="n">
        <v>0</v>
      </c>
      <c r="V1342" t="n">
        <v>0</v>
      </c>
      <c r="W1342" t="n">
        <v>0</v>
      </c>
      <c r="X1342" t="n">
        <v>0</v>
      </c>
      <c r="Y1342">
        <f>IF(AND(A1342="Lead",COUNTIF(MetaCamps,C1342)&gt;0),1,0)</f>
        <v>0</v>
      </c>
      <c r="Z1342">
        <f>IF(Y1342=1,P1342,0)</f>
        <v>0</v>
      </c>
    </row>
    <row r="1343">
      <c r="A1343" t="inlineStr">
        <is>
          <t>Lead</t>
        </is>
      </c>
      <c r="B1343" s="39" t="str">
        <f>IFERROR(INDEX(CampTypes,MATCH(C1343,CampList,0)),"Unattributed")</f>
        <v>Old</v>
      </c>
      <c r="C1343" t="inlineStr">
        <is>
          <t>E_Karan_Natuf_All_07072026</t>
        </is>
      </c>
      <c r="D1343" t="inlineStr">
        <is>
          <t>E_Karan_Natuf_Sign_07072026_Adset3</t>
        </is>
      </c>
      <c r="E1343" t="inlineStr">
        <is>
          <t>E_Karan_Natuf_Sign_07072026_Adset2_Ad1 – Copy</t>
        </is>
      </c>
      <c r="F1343" t="inlineStr">
        <is>
          <t>Natuf</t>
        </is>
      </c>
      <c r="G1343" t="inlineStr">
        <is>
          <t>Attempt 1</t>
        </is>
      </c>
      <c r="H1343" s="39" t="str">
        <f>IF(ISNUMBER(MATCH(G1343,QualityStatuses,0)),"Quality Lead","Non-Quality Lead")</f>
        <v>Non-Quality Lead</v>
      </c>
      <c r="I1343" t="inlineStr">
        <is>
          <t>2026-10</t>
        </is>
      </c>
      <c r="J1343" t="inlineStr">
        <is>
          <t>Wk of 2026-10-19</t>
        </is>
      </c>
      <c r="K1343" t="inlineStr">
        <is>
          <t>Tejaswini Tarigopula</t>
        </is>
      </c>
      <c r="L1343" t="inlineStr">
        <is>
          <t>Facebook</t>
        </is>
      </c>
      <c r="M1343" t="inlineStr">
        <is>
          <t>Direct (campaign tagged in CRM)</t>
        </is>
      </c>
      <c r="N1343" t="inlineStr">
        <is>
          <t>6ad7e82e1da449802ed12cb0</t>
        </is>
      </c>
      <c r="O1343" t="n">
        <v>1</v>
      </c>
      <c r="P1343" s="40">
        <f>IF(A1343="Lead",IF(ISNUMBER(MATCH(G1343,QualityStatuses,0)),1,0),0)</f>
        <v>0</v>
      </c>
      <c r="Q1343" s="40">
        <f>IF(A1343="Lead",IF(G1343="New Lead",0,1),0)</f>
        <v>1</v>
      </c>
      <c r="R1343" s="40">
        <f>IF(A1343="Lead",IF(G1343="Lost",1,0),0)</f>
        <v>0</v>
      </c>
      <c r="S1343" t="n">
        <v>1</v>
      </c>
      <c r="T1343" t="n">
        <v>1</v>
      </c>
      <c r="U1343" t="n">
        <v>0</v>
      </c>
      <c r="V1343" t="n">
        <v>0</v>
      </c>
      <c r="W1343" t="n">
        <v>0</v>
      </c>
      <c r="X1343" t="n">
        <v>0</v>
      </c>
      <c r="Y1343">
        <f>IF(AND(A1343="Lead",COUNTIF(MetaCamps,C1343)&gt;0),1,0)</f>
        <v>1</v>
      </c>
      <c r="Z1343">
        <f>IF(Y1343=1,P1343,0)</f>
        <v>0</v>
      </c>
    </row>
    <row r="1344">
      <c r="A1344" t="inlineStr">
        <is>
          <t>Lead</t>
        </is>
      </c>
      <c r="B1344" s="39" t="str">
        <f>IFERROR(INDEX(CampTypes,MATCH(C1344,CampList,0)),"Unattributed")</f>
        <v>New</v>
      </c>
      <c r="C1344" t="inlineStr">
        <is>
          <t>EBG - In House | ABO | Natuf | Leads | Unit Franchise | India | Oct26 | V1</t>
        </is>
      </c>
      <c r="D1344" t="inlineStr">
        <is>
          <t>Natuf | Broad | Tier1 + Growth Cities | Oct26 | V1</t>
        </is>
      </c>
      <c r="E1344" t="inlineStr">
        <is>
          <t>Natuf | Reel | Brand Ambassador | Heard Of Owning A Cafe | V1</t>
        </is>
      </c>
      <c r="F1344" t="inlineStr">
        <is>
          <t>In House Natuf</t>
        </is>
      </c>
      <c r="G1344" t="inlineStr">
        <is>
          <t>Attempt 1</t>
        </is>
      </c>
      <c r="H1344" s="39" t="str">
        <f>IF(ISNUMBER(MATCH(G1344,QualityStatuses,0)),"Quality Lead","Non-Quality Lead")</f>
        <v>Non-Quality Lead</v>
      </c>
      <c r="I1344" t="inlineStr">
        <is>
          <t>2026-10</t>
        </is>
      </c>
      <c r="J1344" t="inlineStr">
        <is>
          <t>Wk of 2026-10-19</t>
        </is>
      </c>
      <c r="K1344" t="inlineStr">
        <is>
          <t>Tejaswini Tarigopula</t>
        </is>
      </c>
      <c r="L1344" t="inlineStr">
        <is>
          <t>Facebook</t>
        </is>
      </c>
      <c r="M1344" t="inlineStr">
        <is>
          <t>Direct (campaign tagged in CRM)</t>
        </is>
      </c>
      <c r="N1344" t="inlineStr">
        <is>
          <t>6ad7e568ed0e0ce1709f1e89</t>
        </is>
      </c>
      <c r="O1344" t="n">
        <v>1</v>
      </c>
      <c r="P1344" s="40">
        <f>IF(A1344="Lead",IF(ISNUMBER(MATCH(G1344,QualityStatuses,0)),1,0),0)</f>
        <v>0</v>
      </c>
      <c r="Q1344" s="40">
        <f>IF(A1344="Lead",IF(G1344="New Lead",0,1),0)</f>
        <v>1</v>
      </c>
      <c r="R1344" s="40">
        <f>IF(A1344="Lead",IF(G1344="Lost",1,0),0)</f>
        <v>0</v>
      </c>
      <c r="S1344" t="n">
        <v>1</v>
      </c>
      <c r="T1344" t="n">
        <v>0</v>
      </c>
      <c r="U1344" t="n">
        <v>0</v>
      </c>
      <c r="V1344" t="n">
        <v>0</v>
      </c>
      <c r="W1344" t="n">
        <v>0</v>
      </c>
      <c r="X1344" t="n">
        <v>0</v>
      </c>
      <c r="Y1344">
        <f>IF(AND(A1344="Lead",COUNTIF(MetaCamps,C1344)&gt;0),1,0)</f>
        <v>0</v>
      </c>
      <c r="Z1344">
        <f>IF(Y1344=1,P1344,0)</f>
        <v>0</v>
      </c>
    </row>
    <row r="1345">
      <c r="A1345" t="inlineStr">
        <is>
          <t>Lead</t>
        </is>
      </c>
      <c r="B1345" s="39" t="str">
        <f>IFERROR(INDEX(CampTypes,MATCH(C1345,CampList,0)),"Unattributed")</f>
        <v>New</v>
      </c>
      <c r="C1345" t="inlineStr">
        <is>
          <t>EBG - In House | ABO | Natuf | Leads | Unit Franchise | India | Oct26 | V1</t>
        </is>
      </c>
      <c r="D1345" t="inlineStr">
        <is>
          <t>Natuf | Broad | Tier1 + Growth Cities | Oct26 | V1</t>
        </is>
      </c>
      <c r="E1345" t="inlineStr">
        <is>
          <t>Natuf | Reel | Brand Ambassador | Heard Of Owning A Cafe | V1</t>
        </is>
      </c>
      <c r="F1345" t="inlineStr">
        <is>
          <t>In House Natuf</t>
        </is>
      </c>
      <c r="G1345" t="inlineStr">
        <is>
          <t>Attempt 1</t>
        </is>
      </c>
      <c r="H1345" s="39" t="str">
        <f>IF(ISNUMBER(MATCH(G1345,QualityStatuses,0)),"Quality Lead","Non-Quality Lead")</f>
        <v>Non-Quality Lead</v>
      </c>
      <c r="I1345" t="inlineStr">
        <is>
          <t>2026-10</t>
        </is>
      </c>
      <c r="J1345" t="inlineStr">
        <is>
          <t>Wk of 2026-10-19</t>
        </is>
      </c>
      <c r="K1345" t="inlineStr">
        <is>
          <t>Tejaswini Tarigopula</t>
        </is>
      </c>
      <c r="L1345" t="inlineStr">
        <is>
          <t>Facebook</t>
        </is>
      </c>
      <c r="M1345" t="inlineStr">
        <is>
          <t>Direct (campaign tagged in CRM)</t>
        </is>
      </c>
      <c r="N1345" t="inlineStr">
        <is>
          <t>6ad7e230d756ab41e783bd54</t>
        </is>
      </c>
      <c r="O1345" t="n">
        <v>1</v>
      </c>
      <c r="P1345" s="40">
        <f>IF(A1345="Lead",IF(ISNUMBER(MATCH(G1345,QualityStatuses,0)),1,0),0)</f>
        <v>0</v>
      </c>
      <c r="Q1345" s="40">
        <f>IF(A1345="Lead",IF(G1345="New Lead",0,1),0)</f>
        <v>1</v>
      </c>
      <c r="R1345" s="40">
        <f>IF(A1345="Lead",IF(G1345="Lost",1,0),0)</f>
        <v>0</v>
      </c>
      <c r="S1345" t="n">
        <v>4</v>
      </c>
      <c r="T1345" t="n">
        <v>2</v>
      </c>
      <c r="U1345" t="n">
        <v>0</v>
      </c>
      <c r="V1345" t="n">
        <v>0</v>
      </c>
      <c r="W1345" t="n">
        <v>0</v>
      </c>
      <c r="X1345" t="n">
        <v>0</v>
      </c>
      <c r="Y1345">
        <f>IF(AND(A1345="Lead",COUNTIF(MetaCamps,C1345)&gt;0),1,0)</f>
        <v>0</v>
      </c>
      <c r="Z1345">
        <f>IF(Y1345=1,P1345,0)</f>
        <v>0</v>
      </c>
    </row>
    <row r="1346">
      <c r="A1346" t="inlineStr">
        <is>
          <t>Lead</t>
        </is>
      </c>
      <c r="B1346" s="39" t="str">
        <f>IFERROR(INDEX(CampTypes,MATCH(C1346,CampList,0)),"Unattributed")</f>
        <v>Old</v>
      </c>
      <c r="C1346" t="inlineStr">
        <is>
          <t>E_Suresh_Natuf_Kiosk_07072026</t>
        </is>
      </c>
      <c r="D1346" t="inlineStr">
        <is>
          <t>E_Suresh_Natuf_Kiosk_07072026_Adset5</t>
        </is>
      </c>
      <c r="E1346" t="inlineStr">
        <is>
          <t>E_Hindi_Suresh_Natuf_Kiosk_07072026_Adset5_ad3 – Copy 2</t>
        </is>
      </c>
      <c r="F1346" t="inlineStr">
        <is>
          <t>Natuf</t>
        </is>
      </c>
      <c r="G1346" t="inlineStr">
        <is>
          <t>Attempt 1</t>
        </is>
      </c>
      <c r="H1346" s="39" t="str">
        <f>IF(ISNUMBER(MATCH(G1346,QualityStatuses,0)),"Quality Lead","Non-Quality Lead")</f>
        <v>Non-Quality Lead</v>
      </c>
      <c r="I1346" t="inlineStr">
        <is>
          <t>2026-10</t>
        </is>
      </c>
      <c r="J1346" t="inlineStr">
        <is>
          <t>Wk of 2026-10-19</t>
        </is>
      </c>
      <c r="K1346" t="inlineStr">
        <is>
          <t>Tejaswini Tarigopula</t>
        </is>
      </c>
      <c r="L1346" t="inlineStr">
        <is>
          <t>Facebook</t>
        </is>
      </c>
      <c r="M1346" t="inlineStr">
        <is>
          <t>Direct (campaign tagged in CRM)</t>
        </is>
      </c>
      <c r="N1346" t="inlineStr">
        <is>
          <t>6ad7de398bb2a0890b98b571</t>
        </is>
      </c>
      <c r="O1346" t="n">
        <v>1</v>
      </c>
      <c r="P1346" s="40">
        <f>IF(A1346="Lead",IF(ISNUMBER(MATCH(G1346,QualityStatuses,0)),1,0),0)</f>
        <v>0</v>
      </c>
      <c r="Q1346" s="40">
        <f>IF(A1346="Lead",IF(G1346="New Lead",0,1),0)</f>
        <v>1</v>
      </c>
      <c r="R1346" s="40">
        <f>IF(A1346="Lead",IF(G1346="Lost",1,0),0)</f>
        <v>0</v>
      </c>
      <c r="S1346" t="n">
        <v>1</v>
      </c>
      <c r="T1346" t="n">
        <v>0</v>
      </c>
      <c r="U1346" t="n">
        <v>0</v>
      </c>
      <c r="V1346" t="n">
        <v>0</v>
      </c>
      <c r="W1346" t="n">
        <v>0</v>
      </c>
      <c r="X1346" t="n">
        <v>0</v>
      </c>
      <c r="Y1346">
        <f>IF(AND(A1346="Lead",COUNTIF(MetaCamps,C1346)&gt;0),1,0)</f>
        <v>1</v>
      </c>
      <c r="Z1346">
        <f>IF(Y1346=1,P1346,0)</f>
        <v>0</v>
      </c>
    </row>
    <row r="1347">
      <c r="A1347" t="inlineStr">
        <is>
          <t>Lead</t>
        </is>
      </c>
      <c r="B1347" s="39" t="str">
        <f>IFERROR(INDEX(CampTypes,MATCH(C1347,CampList,0)),"Unattributed")</f>
        <v>Old</v>
      </c>
      <c r="C1347" t="inlineStr">
        <is>
          <t>E_Suresh_Natuf_Kiosk_07072026</t>
        </is>
      </c>
      <c r="D1347" t="inlineStr">
        <is>
          <t>E_Suresh_Natuf_Kiosk_07072026_Adset5</t>
        </is>
      </c>
      <c r="E1347" t="inlineStr">
        <is>
          <t>E_Hindi_Suresh_Natuf_Kiosk_07072026_Adset5_ad3 – Copy 2</t>
        </is>
      </c>
      <c r="F1347" t="inlineStr">
        <is>
          <t>Natuf</t>
        </is>
      </c>
      <c r="G1347" t="inlineStr">
        <is>
          <t>Lost</t>
        </is>
      </c>
      <c r="H1347" s="39" t="str">
        <f>IF(ISNUMBER(MATCH(G1347,QualityStatuses,0)),"Quality Lead","Non-Quality Lead")</f>
        <v>Non-Quality Lead</v>
      </c>
      <c r="I1347" t="inlineStr">
        <is>
          <t>2026-10</t>
        </is>
      </c>
      <c r="J1347" t="inlineStr">
        <is>
          <t>Wk of 2026-10-19</t>
        </is>
      </c>
      <c r="K1347" t="inlineStr">
        <is>
          <t>Omkar Navge</t>
        </is>
      </c>
      <c r="L1347" t="inlineStr">
        <is>
          <t>Facebook</t>
        </is>
      </c>
      <c r="M1347" t="inlineStr">
        <is>
          <t>Direct (campaign tagged in CRM)</t>
        </is>
      </c>
      <c r="N1347" t="inlineStr">
        <is>
          <t>6ad7daeebbfe1b5c15b02059</t>
        </is>
      </c>
      <c r="O1347" t="n">
        <v>1</v>
      </c>
      <c r="P1347" s="40">
        <f>IF(A1347="Lead",IF(ISNUMBER(MATCH(G1347,QualityStatuses,0)),1,0),0)</f>
        <v>0</v>
      </c>
      <c r="Q1347" s="40">
        <f>IF(A1347="Lead",IF(G1347="New Lead",0,1),0)</f>
        <v>1</v>
      </c>
      <c r="R1347" s="40">
        <f>IF(A1347="Lead",IF(G1347="Lost",1,0),0)</f>
        <v>1</v>
      </c>
      <c r="S1347" t="n">
        <v>5</v>
      </c>
      <c r="T1347" t="n">
        <v>3</v>
      </c>
      <c r="U1347" t="n">
        <v>0</v>
      </c>
      <c r="V1347" t="n">
        <v>0</v>
      </c>
      <c r="W1347" t="n">
        <v>0</v>
      </c>
      <c r="X1347" t="n">
        <v>0</v>
      </c>
      <c r="Y1347">
        <f>IF(AND(A1347="Lead",COUNTIF(MetaCamps,C1347)&gt;0),1,0)</f>
        <v>1</v>
      </c>
      <c r="Z1347">
        <f>IF(Y1347=1,P1347,0)</f>
        <v>0</v>
      </c>
    </row>
    <row r="1348">
      <c r="A1348" t="inlineStr">
        <is>
          <t>Lead</t>
        </is>
      </c>
      <c r="B1348" s="39" t="str">
        <f>IFERROR(INDEX(CampTypes,MATCH(C1348,CampList,0)),"Unattributed")</f>
        <v>New</v>
      </c>
      <c r="C1348" t="inlineStr">
        <is>
          <t>EBG - In House | ABO | Natuf | Leads | Unit Franchise | India | Oct26 | V1</t>
        </is>
      </c>
      <c r="D1348" t="inlineStr">
        <is>
          <t>Natuf | Broad | Tier1 + Growth Cities | Oct26 | V1</t>
        </is>
      </c>
      <c r="E1348" t="inlineStr">
        <is>
          <t>Natuf | Reel | Brand Ambassador | Heard Of Owning A Cafe | V1</t>
        </is>
      </c>
      <c r="F1348" t="inlineStr">
        <is>
          <t>In House Natuf</t>
        </is>
      </c>
      <c r="G1348" t="inlineStr">
        <is>
          <t>Connected</t>
        </is>
      </c>
      <c r="H1348" s="39" t="str">
        <f>IF(ISNUMBER(MATCH(G1348,QualityStatuses,0)),"Quality Lead","Non-Quality Lead")</f>
        <v>Non-Quality Lead</v>
      </c>
      <c r="I1348" t="inlineStr">
        <is>
          <t>2026-10</t>
        </is>
      </c>
      <c r="J1348" t="inlineStr">
        <is>
          <t>Wk of 2026-10-19</t>
        </is>
      </c>
      <c r="K1348" t="inlineStr">
        <is>
          <t>Tejaswini Tarigopula</t>
        </is>
      </c>
      <c r="L1348" t="inlineStr">
        <is>
          <t>Facebook</t>
        </is>
      </c>
      <c r="M1348" t="inlineStr">
        <is>
          <t>Direct (campaign tagged in CRM)</t>
        </is>
      </c>
      <c r="N1348" t="inlineStr">
        <is>
          <t>6ad7da314e8ef32690a228e3</t>
        </is>
      </c>
      <c r="O1348" t="n">
        <v>1</v>
      </c>
      <c r="P1348" s="40">
        <f>IF(A1348="Lead",IF(ISNUMBER(MATCH(G1348,QualityStatuses,0)),1,0),0)</f>
        <v>0</v>
      </c>
      <c r="Q1348" s="40">
        <f>IF(A1348="Lead",IF(G1348="New Lead",0,1),0)</f>
        <v>1</v>
      </c>
      <c r="R1348" s="40">
        <f>IF(A1348="Lead",IF(G1348="Lost",1,0),0)</f>
        <v>0</v>
      </c>
      <c r="S1348" t="n">
        <v>2</v>
      </c>
      <c r="T1348" t="n">
        <v>2</v>
      </c>
      <c r="U1348" t="n">
        <v>0</v>
      </c>
      <c r="V1348" t="n">
        <v>0</v>
      </c>
      <c r="W1348" t="n">
        <v>0</v>
      </c>
      <c r="X1348" t="n">
        <v>0</v>
      </c>
      <c r="Y1348">
        <f>IF(AND(A1348="Lead",COUNTIF(MetaCamps,C1348)&gt;0),1,0)</f>
        <v>0</v>
      </c>
      <c r="Z1348">
        <f>IF(Y1348=1,P1348,0)</f>
        <v>0</v>
      </c>
    </row>
    <row r="1349">
      <c r="A1349" t="inlineStr">
        <is>
          <t>Lead</t>
        </is>
      </c>
      <c r="B1349" s="39" t="str">
        <f>IFERROR(INDEX(CampTypes,MATCH(C1349,CampList,0)),"Unattributed")</f>
        <v>Old</v>
      </c>
      <c r="C1349" t="inlineStr">
        <is>
          <t>natuf_Kiosk_14072026_Hindi</t>
        </is>
      </c>
      <c r="D1349" t="inlineStr">
        <is>
          <t>natuf_Kiosk_14072026_Highest-converting industries</t>
        </is>
      </c>
      <c r="E1349" t="inlineStr">
        <is>
          <t>natuf_Kiosk_14072026_ad set_ad1</t>
        </is>
      </c>
      <c r="F1349" t="inlineStr">
        <is>
          <t>Natuf</t>
        </is>
      </c>
      <c r="G1349" t="inlineStr">
        <is>
          <t>Attempt 1</t>
        </is>
      </c>
      <c r="H1349" s="39" t="str">
        <f>IF(ISNUMBER(MATCH(G1349,QualityStatuses,0)),"Quality Lead","Non-Quality Lead")</f>
        <v>Non-Quality Lead</v>
      </c>
      <c r="I1349" t="inlineStr">
        <is>
          <t>2026-10</t>
        </is>
      </c>
      <c r="J1349" t="inlineStr">
        <is>
          <t>Wk of 2026-10-19</t>
        </is>
      </c>
      <c r="K1349" t="inlineStr">
        <is>
          <t>Tejaswini Tarigopula</t>
        </is>
      </c>
      <c r="L1349" t="inlineStr">
        <is>
          <t>Facebook</t>
        </is>
      </c>
      <c r="M1349" t="inlineStr">
        <is>
          <t>Direct (campaign tagged in CRM)</t>
        </is>
      </c>
      <c r="N1349" t="inlineStr">
        <is>
          <t>6ad7d84afbc1e5d588126f43</t>
        </is>
      </c>
      <c r="O1349" t="n">
        <v>1</v>
      </c>
      <c r="P1349" s="40">
        <f>IF(A1349="Lead",IF(ISNUMBER(MATCH(G1349,QualityStatuses,0)),1,0),0)</f>
        <v>0</v>
      </c>
      <c r="Q1349" s="40">
        <f>IF(A1349="Lead",IF(G1349="New Lead",0,1),0)</f>
        <v>1</v>
      </c>
      <c r="R1349" s="40">
        <f>IF(A1349="Lead",IF(G1349="Lost",1,0),0)</f>
        <v>0</v>
      </c>
      <c r="S1349" t="n">
        <v>2</v>
      </c>
      <c r="T1349" t="n">
        <v>1</v>
      </c>
      <c r="U1349" t="n">
        <v>0</v>
      </c>
      <c r="V1349" t="n">
        <v>0</v>
      </c>
      <c r="W1349" t="n">
        <v>0</v>
      </c>
      <c r="X1349" t="n">
        <v>0</v>
      </c>
      <c r="Y1349">
        <f>IF(AND(A1349="Lead",COUNTIF(MetaCamps,C1349)&gt;0),1,0)</f>
        <v>1</v>
      </c>
      <c r="Z1349">
        <f>IF(Y1349=1,P1349,0)</f>
        <v>0</v>
      </c>
    </row>
    <row r="1350">
      <c r="A1350" t="inlineStr">
        <is>
          <t>Lead</t>
        </is>
      </c>
      <c r="B1350" s="39" t="str">
        <f>IFERROR(INDEX(CampTypes,MATCH(C1350,CampList,0)),"Unattributed")</f>
        <v>Old</v>
      </c>
      <c r="C1350" t="inlineStr">
        <is>
          <t>natuf_Kiosk_14072026_Hindi</t>
        </is>
      </c>
      <c r="D1350" t="inlineStr">
        <is>
          <t>natuf_Kiosk_14072026_Highest-converting industries</t>
        </is>
      </c>
      <c r="E1350" t="inlineStr">
        <is>
          <t>natuf_Kiosk_14072026_ad set_ad1</t>
        </is>
      </c>
      <c r="F1350" t="inlineStr">
        <is>
          <t>Natuf</t>
        </is>
      </c>
      <c r="G1350" t="inlineStr">
        <is>
          <t>Attempt 1</t>
        </is>
      </c>
      <c r="H1350" s="39" t="str">
        <f>IF(ISNUMBER(MATCH(G1350,QualityStatuses,0)),"Quality Lead","Non-Quality Lead")</f>
        <v>Non-Quality Lead</v>
      </c>
      <c r="I1350" t="inlineStr">
        <is>
          <t>2026-10</t>
        </is>
      </c>
      <c r="J1350" t="inlineStr">
        <is>
          <t>Wk of 2026-10-19</t>
        </is>
      </c>
      <c r="K1350" t="inlineStr">
        <is>
          <t>Omkar Navge</t>
        </is>
      </c>
      <c r="L1350" t="inlineStr">
        <is>
          <t>Facebook</t>
        </is>
      </c>
      <c r="M1350" t="inlineStr">
        <is>
          <t>Direct (campaign tagged in CRM)</t>
        </is>
      </c>
      <c r="N1350" t="inlineStr">
        <is>
          <t>6ad7d3934be8aa02cde558e6</t>
        </is>
      </c>
      <c r="O1350" t="n">
        <v>1</v>
      </c>
      <c r="P1350" s="40">
        <f>IF(A1350="Lead",IF(ISNUMBER(MATCH(G1350,QualityStatuses,0)),1,0),0)</f>
        <v>0</v>
      </c>
      <c r="Q1350" s="40">
        <f>IF(A1350="Lead",IF(G1350="New Lead",0,1),0)</f>
        <v>1</v>
      </c>
      <c r="R1350" s="40">
        <f>IF(A1350="Lead",IF(G1350="Lost",1,0),0)</f>
        <v>0</v>
      </c>
      <c r="S1350" t="n">
        <v>1</v>
      </c>
      <c r="T1350" t="n">
        <v>0</v>
      </c>
      <c r="U1350" t="n">
        <v>0</v>
      </c>
      <c r="V1350" t="n">
        <v>0</v>
      </c>
      <c r="W1350" t="n">
        <v>0</v>
      </c>
      <c r="X1350" t="n">
        <v>0</v>
      </c>
      <c r="Y1350">
        <f>IF(AND(A1350="Lead",COUNTIF(MetaCamps,C1350)&gt;0),1,0)</f>
        <v>1</v>
      </c>
      <c r="Z1350">
        <f>IF(Y1350=1,P1350,0)</f>
        <v>0</v>
      </c>
    </row>
    <row r="1351">
      <c r="A1351" t="inlineStr">
        <is>
          <t>Lead</t>
        </is>
      </c>
      <c r="B1351" s="39" t="str">
        <f>IFERROR(INDEX(CampTypes,MATCH(C1351,CampList,0)),"Unattributed")</f>
        <v>Old</v>
      </c>
      <c r="C1351" t="inlineStr">
        <is>
          <t>E_Karan_Natuf_All_07072026</t>
        </is>
      </c>
      <c r="D1351" t="inlineStr">
        <is>
          <t>E_Karan_Natuf_Sign_07072026_Adset3</t>
        </is>
      </c>
      <c r="E1351" t="inlineStr">
        <is>
          <t>E_Karan_Natuf_Sign_07072026_Adset2_Ad1</t>
        </is>
      </c>
      <c r="F1351" t="inlineStr">
        <is>
          <t>Natuf</t>
        </is>
      </c>
      <c r="G1351" t="inlineStr">
        <is>
          <t>Attempt 2</t>
        </is>
      </c>
      <c r="H1351" s="39" t="str">
        <f>IF(ISNUMBER(MATCH(G1351,QualityStatuses,0)),"Quality Lead","Non-Quality Lead")</f>
        <v>Non-Quality Lead</v>
      </c>
      <c r="I1351" t="inlineStr">
        <is>
          <t>2026-10</t>
        </is>
      </c>
      <c r="J1351" t="inlineStr">
        <is>
          <t>Wk of 2026-10-19</t>
        </is>
      </c>
      <c r="K1351" t="inlineStr">
        <is>
          <t>Tejaswini Tarigopula</t>
        </is>
      </c>
      <c r="L1351" t="inlineStr">
        <is>
          <t>Facebook</t>
        </is>
      </c>
      <c r="M1351" t="inlineStr">
        <is>
          <t>Direct (campaign tagged in CRM)</t>
        </is>
      </c>
      <c r="N1351" t="inlineStr">
        <is>
          <t>6ad7ccfb8a52206818fdee2b</t>
        </is>
      </c>
      <c r="O1351" t="n">
        <v>1</v>
      </c>
      <c r="P1351" s="40">
        <f>IF(A1351="Lead",IF(ISNUMBER(MATCH(G1351,QualityStatuses,0)),1,0),0)</f>
        <v>0</v>
      </c>
      <c r="Q1351" s="40">
        <f>IF(A1351="Lead",IF(G1351="New Lead",0,1),0)</f>
        <v>1</v>
      </c>
      <c r="R1351" s="40">
        <f>IF(A1351="Lead",IF(G1351="Lost",1,0),0)</f>
        <v>0</v>
      </c>
      <c r="S1351" t="n">
        <v>2</v>
      </c>
      <c r="T1351" t="n">
        <v>0</v>
      </c>
      <c r="U1351" t="n">
        <v>0</v>
      </c>
      <c r="V1351" t="n">
        <v>0</v>
      </c>
      <c r="W1351" t="n">
        <v>0</v>
      </c>
      <c r="X1351" t="n">
        <v>0</v>
      </c>
      <c r="Y1351">
        <f>IF(AND(A1351="Lead",COUNTIF(MetaCamps,C1351)&gt;0),1,0)</f>
        <v>1</v>
      </c>
      <c r="Z1351">
        <f>IF(Y1351=1,P1351,0)</f>
        <v>0</v>
      </c>
    </row>
    <row r="1352">
      <c r="A1352" t="inlineStr">
        <is>
          <t>Lead</t>
        </is>
      </c>
      <c r="B1352" s="39" t="str">
        <f>IFERROR(INDEX(CampTypes,MATCH(C1352,CampList,0)),"Unattributed")</f>
        <v>Old</v>
      </c>
      <c r="C1352" t="inlineStr">
        <is>
          <t>E_Karan_Natuf_All_07072026</t>
        </is>
      </c>
      <c r="D1352" t="inlineStr">
        <is>
          <t>E_Karan_Natuf_Sign_07072026_Adset3</t>
        </is>
      </c>
      <c r="E1352" t="inlineStr">
        <is>
          <t>E_Karan_Natuf_Sign_07072026_Adset2_Ad1</t>
        </is>
      </c>
      <c r="F1352" t="inlineStr">
        <is>
          <t>Natuf</t>
        </is>
      </c>
      <c r="G1352" t="inlineStr">
        <is>
          <t>Lost</t>
        </is>
      </c>
      <c r="H1352" s="39" t="str">
        <f>IF(ISNUMBER(MATCH(G1352,QualityStatuses,0)),"Quality Lead","Non-Quality Lead")</f>
        <v>Non-Quality Lead</v>
      </c>
      <c r="I1352" t="inlineStr">
        <is>
          <t>2026-10</t>
        </is>
      </c>
      <c r="J1352" t="inlineStr">
        <is>
          <t>Wk of 2026-10-19</t>
        </is>
      </c>
      <c r="K1352" t="inlineStr">
        <is>
          <t>Omkar Navge</t>
        </is>
      </c>
      <c r="L1352" t="inlineStr">
        <is>
          <t>Facebook</t>
        </is>
      </c>
      <c r="M1352" t="inlineStr">
        <is>
          <t>Direct (campaign tagged in CRM)</t>
        </is>
      </c>
      <c r="N1352" t="inlineStr">
        <is>
          <t>6ad7cb09a68c52f9db2afc1e</t>
        </is>
      </c>
      <c r="O1352" t="n">
        <v>1</v>
      </c>
      <c r="P1352" s="40">
        <f>IF(A1352="Lead",IF(ISNUMBER(MATCH(G1352,QualityStatuses,0)),1,0),0)</f>
        <v>0</v>
      </c>
      <c r="Q1352" s="40">
        <f>IF(A1352="Lead",IF(G1352="New Lead",0,1),0)</f>
        <v>1</v>
      </c>
      <c r="R1352" s="40">
        <f>IF(A1352="Lead",IF(G1352="Lost",1,0),0)</f>
        <v>1</v>
      </c>
      <c r="S1352" t="n">
        <v>1</v>
      </c>
      <c r="T1352" t="n">
        <v>1</v>
      </c>
      <c r="U1352" t="n">
        <v>0</v>
      </c>
      <c r="V1352" t="n">
        <v>0</v>
      </c>
      <c r="W1352" t="n">
        <v>0</v>
      </c>
      <c r="X1352" t="n">
        <v>0</v>
      </c>
      <c r="Y1352">
        <f>IF(AND(A1352="Lead",COUNTIF(MetaCamps,C1352)&gt;0),1,0)</f>
        <v>1</v>
      </c>
      <c r="Z1352">
        <f>IF(Y1352=1,P1352,0)</f>
        <v>0</v>
      </c>
    </row>
    <row r="1353">
      <c r="A1353" t="inlineStr">
        <is>
          <t>Lead</t>
        </is>
      </c>
      <c r="B1353" s="39" t="str">
        <f>IFERROR(INDEX(CampTypes,MATCH(C1353,CampList,0)),"Unattributed")</f>
        <v>New</v>
      </c>
      <c r="C1353" t="inlineStr">
        <is>
          <t>EBG - In House | ABO | Natuf | Leads | Master Franchise | India | Oct26 | V1</t>
        </is>
      </c>
      <c r="D1353" t="inlineStr">
        <is>
          <t>Natuf | Investors | Tier1 + Growth Cities | Oct26 | V1</t>
        </is>
      </c>
      <c r="E1353" t="inlineStr">
        <is>
          <t>Natuf | Static | Become A Levantine Food | V1</t>
        </is>
      </c>
      <c r="F1353" t="inlineStr">
        <is>
          <t>Natuf_MF</t>
        </is>
      </c>
      <c r="G1353" t="inlineStr">
        <is>
          <t>Attempt 1</t>
        </is>
      </c>
      <c r="H1353" s="39" t="str">
        <f>IF(ISNUMBER(MATCH(G1353,QualityStatuses,0)),"Quality Lead","Non-Quality Lead")</f>
        <v>Non-Quality Lead</v>
      </c>
      <c r="I1353" t="inlineStr">
        <is>
          <t>2026-10</t>
        </is>
      </c>
      <c r="J1353" t="inlineStr">
        <is>
          <t>Wk of 2026-10-19</t>
        </is>
      </c>
      <c r="K1353" t="inlineStr">
        <is>
          <t>Omkar Navge</t>
        </is>
      </c>
      <c r="L1353" t="inlineStr">
        <is>
          <t>Facebook</t>
        </is>
      </c>
      <c r="M1353" t="inlineStr">
        <is>
          <t>Direct (campaign tagged in CRM)</t>
        </is>
      </c>
      <c r="N1353" t="inlineStr">
        <is>
          <t>6ad7c759903d5f9fe5b2319f</t>
        </is>
      </c>
      <c r="O1353" t="n">
        <v>1</v>
      </c>
      <c r="P1353" s="40">
        <f>IF(A1353="Lead",IF(ISNUMBER(MATCH(G1353,QualityStatuses,0)),1,0),0)</f>
        <v>0</v>
      </c>
      <c r="Q1353" s="40">
        <f>IF(A1353="Lead",IF(G1353="New Lead",0,1),0)</f>
        <v>1</v>
      </c>
      <c r="R1353" s="40">
        <f>IF(A1353="Lead",IF(G1353="Lost",1,0),0)</f>
        <v>0</v>
      </c>
      <c r="S1353" t="n">
        <v>1</v>
      </c>
      <c r="T1353" t="n">
        <v>0</v>
      </c>
      <c r="U1353" t="n">
        <v>0</v>
      </c>
      <c r="V1353" t="n">
        <v>0</v>
      </c>
      <c r="W1353" t="n">
        <v>0</v>
      </c>
      <c r="X1353" t="n">
        <v>0</v>
      </c>
      <c r="Y1353">
        <f>IF(AND(A1353="Lead",COUNTIF(MetaCamps,C1353)&gt;0),1,0)</f>
        <v>0</v>
      </c>
      <c r="Z1353">
        <f>IF(Y1353=1,P1353,0)</f>
        <v>0</v>
      </c>
    </row>
    <row r="1354">
      <c r="A1354" t="inlineStr">
        <is>
          <t>Lead</t>
        </is>
      </c>
      <c r="B1354" s="39" t="str">
        <f>IFERROR(INDEX(CampTypes,MATCH(C1354,CampList,0)),"Unattributed")</f>
        <v>New</v>
      </c>
      <c r="C1354" t="inlineStr">
        <is>
          <t>EBG - In House | ABO | Natuf | Leads | Master Franchise | India | Oct26 | V1</t>
        </is>
      </c>
      <c r="D1354" t="inlineStr">
        <is>
          <t>Natuf | Investors | Tier1 + Growth Cities | Oct26 | V1</t>
        </is>
      </c>
      <c r="E1354" t="inlineStr">
        <is>
          <t>Natuf | Static | Become A Levantine Food | V1</t>
        </is>
      </c>
      <c r="F1354" t="inlineStr">
        <is>
          <t>Natuf_MF</t>
        </is>
      </c>
      <c r="G1354" t="inlineStr">
        <is>
          <t>Attempt 1</t>
        </is>
      </c>
      <c r="H1354" s="39" t="str">
        <f>IF(ISNUMBER(MATCH(G1354,QualityStatuses,0)),"Quality Lead","Non-Quality Lead")</f>
        <v>Non-Quality Lead</v>
      </c>
      <c r="I1354" t="inlineStr">
        <is>
          <t>2026-10</t>
        </is>
      </c>
      <c r="J1354" t="inlineStr">
        <is>
          <t>Wk of 2026-10-19</t>
        </is>
      </c>
      <c r="K1354" t="inlineStr">
        <is>
          <t>Deepak Rai</t>
        </is>
      </c>
      <c r="L1354" t="inlineStr">
        <is>
          <t>Facebook</t>
        </is>
      </c>
      <c r="M1354" t="inlineStr">
        <is>
          <t>Direct (campaign tagged in CRM)</t>
        </is>
      </c>
      <c r="N1354" t="inlineStr">
        <is>
          <t>6ad7c725c107039dc2c75bda</t>
        </is>
      </c>
      <c r="O1354" t="n">
        <v>1</v>
      </c>
      <c r="P1354" s="40">
        <f>IF(A1354="Lead",IF(ISNUMBER(MATCH(G1354,QualityStatuses,0)),1,0),0)</f>
        <v>0</v>
      </c>
      <c r="Q1354" s="40">
        <f>IF(A1354="Lead",IF(G1354="New Lead",0,1),0)</f>
        <v>1</v>
      </c>
      <c r="R1354" s="40">
        <f>IF(A1354="Lead",IF(G1354="Lost",1,0),0)</f>
        <v>0</v>
      </c>
      <c r="S1354" t="n">
        <v>1</v>
      </c>
      <c r="T1354" t="n">
        <v>0</v>
      </c>
      <c r="U1354" t="n">
        <v>0</v>
      </c>
      <c r="V1354" t="n">
        <v>0</v>
      </c>
      <c r="W1354" t="n">
        <v>0</v>
      </c>
      <c r="X1354" t="n">
        <v>0</v>
      </c>
      <c r="Y1354">
        <f>IF(AND(A1354="Lead",COUNTIF(MetaCamps,C1354)&gt;0),1,0)</f>
        <v>0</v>
      </c>
      <c r="Z1354">
        <f>IF(Y1354=1,P1354,0)</f>
        <v>0</v>
      </c>
    </row>
    <row r="1355">
      <c r="A1355" t="inlineStr">
        <is>
          <t>Lead</t>
        </is>
      </c>
      <c r="B1355" s="39" t="str">
        <f>IFERROR(INDEX(CampTypes,MATCH(C1355,CampList,0)),"Unattributed")</f>
        <v>Old</v>
      </c>
      <c r="C1355" t="inlineStr">
        <is>
          <t>natuf_Kiosk_14072026_Hindi</t>
        </is>
      </c>
      <c r="D1355" t="inlineStr">
        <is>
          <t>natuf_Kiosk_09102026</t>
        </is>
      </c>
      <c r="E1355" t="inlineStr">
        <is>
          <t>natuf_Kiosk_14072026_ad set_ad1</t>
        </is>
      </c>
      <c r="F1355" t="inlineStr">
        <is>
          <t>Natuf</t>
        </is>
      </c>
      <c r="G1355" t="inlineStr">
        <is>
          <t>Attempt 1</t>
        </is>
      </c>
      <c r="H1355" s="39" t="str">
        <f>IF(ISNUMBER(MATCH(G1355,QualityStatuses,0)),"Quality Lead","Non-Quality Lead")</f>
        <v>Non-Quality Lead</v>
      </c>
      <c r="I1355" t="inlineStr">
        <is>
          <t>2026-10</t>
        </is>
      </c>
      <c r="J1355" t="inlineStr">
        <is>
          <t>Wk of 2026-10-19</t>
        </is>
      </c>
      <c r="K1355" t="inlineStr">
        <is>
          <t>Deepak Rai</t>
        </is>
      </c>
      <c r="L1355" t="inlineStr">
        <is>
          <t>Facebook</t>
        </is>
      </c>
      <c r="M1355" t="inlineStr">
        <is>
          <t>Direct (campaign tagged in CRM)</t>
        </is>
      </c>
      <c r="N1355" t="inlineStr">
        <is>
          <t>6ad7c4e3de2cef396d35ebc3</t>
        </is>
      </c>
      <c r="O1355" t="n">
        <v>1</v>
      </c>
      <c r="P1355" s="40">
        <f>IF(A1355="Lead",IF(ISNUMBER(MATCH(G1355,QualityStatuses,0)),1,0),0)</f>
        <v>0</v>
      </c>
      <c r="Q1355" s="40">
        <f>IF(A1355="Lead",IF(G1355="New Lead",0,1),0)</f>
        <v>1</v>
      </c>
      <c r="R1355" s="40">
        <f>IF(A1355="Lead",IF(G1355="Lost",1,0),0)</f>
        <v>0</v>
      </c>
      <c r="S1355" t="n">
        <v>2</v>
      </c>
      <c r="T1355" t="n">
        <v>1</v>
      </c>
      <c r="U1355" t="n">
        <v>0</v>
      </c>
      <c r="V1355" t="n">
        <v>0</v>
      </c>
      <c r="W1355" t="n">
        <v>0</v>
      </c>
      <c r="X1355" t="n">
        <v>0</v>
      </c>
      <c r="Y1355">
        <f>IF(AND(A1355="Lead",COUNTIF(MetaCamps,C1355)&gt;0),1,0)</f>
        <v>1</v>
      </c>
      <c r="Z1355">
        <f>IF(Y1355=1,P1355,0)</f>
        <v>0</v>
      </c>
    </row>
    <row r="1356">
      <c r="A1356" t="inlineStr">
        <is>
          <t>Lead</t>
        </is>
      </c>
      <c r="B1356" s="39" t="str">
        <f>IFERROR(INDEX(CampTypes,MATCH(C1356,CampList,0)),"Unattributed")</f>
        <v>New</v>
      </c>
      <c r="C1356" t="inlineStr">
        <is>
          <t>Natuf | In House | ABO |  | WhatsApp | Unit Franchise | India | Oct26 | V1</t>
        </is>
      </c>
      <c r="D1356" t="inlineStr">
        <is>
          <t>E_Suresh_Natuf_Kiosk_07072026_Adset5</t>
        </is>
      </c>
      <c r="E1356" t="inlineStr">
        <is>
          <t>E_Hindi_Suresh_Natuf_Kiosk_07072026_Adset5_ad3 – Copy 2</t>
        </is>
      </c>
      <c r="F1356" t="inlineStr">
        <is>
          <t>In House Natuf</t>
        </is>
      </c>
      <c r="G1356" t="inlineStr">
        <is>
          <t>Details Shared</t>
        </is>
      </c>
      <c r="H1356" s="39" t="str">
        <f>IF(ISNUMBER(MATCH(G1356,QualityStatuses,0)),"Quality Lead","Non-Quality Lead")</f>
        <v>Quality Lead</v>
      </c>
      <c r="I1356" t="inlineStr">
        <is>
          <t>2026-10</t>
        </is>
      </c>
      <c r="J1356" t="inlineStr">
        <is>
          <t>Wk of 2026-10-19</t>
        </is>
      </c>
      <c r="K1356" t="inlineStr">
        <is>
          <t>Omkar Navge</t>
        </is>
      </c>
      <c r="L1356" t="inlineStr">
        <is>
          <t>Facebook</t>
        </is>
      </c>
      <c r="M1356" t="inlineStr">
        <is>
          <t>Direct (campaign tagged in CRM)</t>
        </is>
      </c>
      <c r="N1356" t="inlineStr">
        <is>
          <t>6ad7c376f5d1e6ca09c33037</t>
        </is>
      </c>
      <c r="O1356" t="n">
        <v>1</v>
      </c>
      <c r="P1356" s="40">
        <f>IF(A1356="Lead",IF(ISNUMBER(MATCH(G1356,QualityStatuses,0)),1,0),0)</f>
        <v>1</v>
      </c>
      <c r="Q1356" s="40">
        <f>IF(A1356="Lead",IF(G1356="New Lead",0,1),0)</f>
        <v>1</v>
      </c>
      <c r="R1356" s="40">
        <f>IF(A1356="Lead",IF(G1356="Lost",1,0),0)</f>
        <v>0</v>
      </c>
      <c r="S1356" t="n">
        <v>1</v>
      </c>
      <c r="T1356" t="n">
        <v>1</v>
      </c>
      <c r="U1356" t="n">
        <v>0</v>
      </c>
      <c r="V1356" t="n">
        <v>0</v>
      </c>
      <c r="W1356" t="n">
        <v>0</v>
      </c>
      <c r="X1356" t="n">
        <v>0</v>
      </c>
      <c r="Y1356">
        <f>IF(AND(A1356="Lead",COUNTIF(MetaCamps,C1356)&gt;0),1,0)</f>
        <v>0</v>
      </c>
      <c r="Z1356">
        <f>IF(Y1356=1,P1356,0)</f>
        <v>0</v>
      </c>
    </row>
    <row r="1357">
      <c r="A1357" t="inlineStr">
        <is>
          <t>Lead</t>
        </is>
      </c>
      <c r="B1357" s="39" t="str">
        <f>IFERROR(INDEX(CampTypes,MATCH(C1357,CampList,0)),"Unattributed")</f>
        <v>New</v>
      </c>
      <c r="C1357" t="inlineStr">
        <is>
          <t>EBG - In House | ABO | Natuf | Leads | Unit Franchise | India | Oct26 | V1</t>
        </is>
      </c>
      <c r="D1357" t="inlineStr">
        <is>
          <t>Natuf | LAL 1% | India | Jul26 | V1</t>
        </is>
      </c>
      <c r="E1357" t="inlineStr">
        <is>
          <t>Natuf | Reel | Brand Ambassador | Heard Of Owning A Cafe | V1</t>
        </is>
      </c>
      <c r="F1357" t="inlineStr">
        <is>
          <t>In House Natuf</t>
        </is>
      </c>
      <c r="G1357" t="inlineStr">
        <is>
          <t>Attempt 1</t>
        </is>
      </c>
      <c r="H1357" s="39" t="str">
        <f>IF(ISNUMBER(MATCH(G1357,QualityStatuses,0)),"Quality Lead","Non-Quality Lead")</f>
        <v>Non-Quality Lead</v>
      </c>
      <c r="I1357" t="inlineStr">
        <is>
          <t>2026-10</t>
        </is>
      </c>
      <c r="J1357" t="inlineStr">
        <is>
          <t>Wk of 2026-10-19</t>
        </is>
      </c>
      <c r="K1357" t="inlineStr">
        <is>
          <t>Tejaswini Tarigopula</t>
        </is>
      </c>
      <c r="L1357" t="inlineStr">
        <is>
          <t>Facebook</t>
        </is>
      </c>
      <c r="M1357" t="inlineStr">
        <is>
          <t>Direct (campaign tagged in CRM)</t>
        </is>
      </c>
      <c r="N1357" t="inlineStr">
        <is>
          <t>6ad7c1ed7ce18af768c164c5</t>
        </is>
      </c>
      <c r="O1357" t="n">
        <v>1</v>
      </c>
      <c r="P1357" s="40">
        <f>IF(A1357="Lead",IF(ISNUMBER(MATCH(G1357,QualityStatuses,0)),1,0),0)</f>
        <v>0</v>
      </c>
      <c r="Q1357" s="40">
        <f>IF(A1357="Lead",IF(G1357="New Lead",0,1),0)</f>
        <v>1</v>
      </c>
      <c r="R1357" s="40">
        <f>IF(A1357="Lead",IF(G1357="Lost",1,0),0)</f>
        <v>0</v>
      </c>
      <c r="S1357" t="n">
        <v>2</v>
      </c>
      <c r="T1357" t="n">
        <v>1</v>
      </c>
      <c r="U1357" t="n">
        <v>0</v>
      </c>
      <c r="V1357" t="n">
        <v>0</v>
      </c>
      <c r="W1357" t="n">
        <v>0</v>
      </c>
      <c r="X1357" t="n">
        <v>0</v>
      </c>
      <c r="Y1357">
        <f>IF(AND(A1357="Lead",COUNTIF(MetaCamps,C1357)&gt;0),1,0)</f>
        <v>0</v>
      </c>
      <c r="Z1357">
        <f>IF(Y1357=1,P1357,0)</f>
        <v>0</v>
      </c>
    </row>
    <row r="1358">
      <c r="A1358" t="inlineStr">
        <is>
          <t>Lead</t>
        </is>
      </c>
      <c r="B1358" s="39" t="str">
        <f>IFERROR(INDEX(CampTypes,MATCH(C1358,CampList,0)),"Unattributed")</f>
        <v>New</v>
      </c>
      <c r="C1358" t="inlineStr">
        <is>
          <t>EBG - In House | ABO | Natuf | Leads | Unit Franchise | India | Oct26 | V1</t>
        </is>
      </c>
      <c r="D1358" t="inlineStr">
        <is>
          <t>Natuf | Investors | Tier1 + Growth Cities | Oct26 | V1</t>
        </is>
      </c>
      <c r="E1358" t="inlineStr">
        <is>
          <t>Natuf | Reel | Brand Ambassador | Heard Of Owning A Cafe | V1</t>
        </is>
      </c>
      <c r="F1358" t="inlineStr">
        <is>
          <t>In House Natuf</t>
        </is>
      </c>
      <c r="G1358" t="inlineStr">
        <is>
          <t>Lost</t>
        </is>
      </c>
      <c r="H1358" s="39" t="str">
        <f>IF(ISNUMBER(MATCH(G1358,QualityStatuses,0)),"Quality Lead","Non-Quality Lead")</f>
        <v>Non-Quality Lead</v>
      </c>
      <c r="I1358" t="inlineStr">
        <is>
          <t>2026-10</t>
        </is>
      </c>
      <c r="J1358" t="inlineStr">
        <is>
          <t>Wk of 2026-10-19</t>
        </is>
      </c>
      <c r="K1358" t="inlineStr">
        <is>
          <t>Tejaswini Tarigopula</t>
        </is>
      </c>
      <c r="L1358" t="inlineStr">
        <is>
          <t>Facebook</t>
        </is>
      </c>
      <c r="M1358" t="inlineStr">
        <is>
          <t>Direct (campaign tagged in CRM)</t>
        </is>
      </c>
      <c r="N1358" t="inlineStr">
        <is>
          <t>6ad7c0df7a03dafb110957ab</t>
        </is>
      </c>
      <c r="O1358" t="n">
        <v>1</v>
      </c>
      <c r="P1358" s="40">
        <f>IF(A1358="Lead",IF(ISNUMBER(MATCH(G1358,QualityStatuses,0)),1,0),0)</f>
        <v>0</v>
      </c>
      <c r="Q1358" s="40">
        <f>IF(A1358="Lead",IF(G1358="New Lead",0,1),0)</f>
        <v>1</v>
      </c>
      <c r="R1358" s="40">
        <f>IF(A1358="Lead",IF(G1358="Lost",1,0),0)</f>
        <v>1</v>
      </c>
      <c r="S1358" t="n">
        <v>2</v>
      </c>
      <c r="T1358" t="n">
        <v>1</v>
      </c>
      <c r="U1358" t="n">
        <v>0</v>
      </c>
      <c r="V1358" t="n">
        <v>0</v>
      </c>
      <c r="W1358" t="n">
        <v>0</v>
      </c>
      <c r="X1358" t="n">
        <v>0</v>
      </c>
      <c r="Y1358">
        <f>IF(AND(A1358="Lead",COUNTIF(MetaCamps,C1358)&gt;0),1,0)</f>
        <v>0</v>
      </c>
      <c r="Z1358">
        <f>IF(Y1358=1,P1358,0)</f>
        <v>0</v>
      </c>
    </row>
    <row r="1359">
      <c r="A1359" t="inlineStr">
        <is>
          <t>Lead</t>
        </is>
      </c>
      <c r="B1359" s="39" t="str">
        <f>IFERROR(INDEX(CampTypes,MATCH(C1359,CampList,0)),"Unattributed")</f>
        <v>New</v>
      </c>
      <c r="C1359" t="inlineStr">
        <is>
          <t>EBG - In House | ABO | Natuf | Leads | Unit Franchise | India | Oct26 | V1</t>
        </is>
      </c>
      <c r="D1359" t="inlineStr">
        <is>
          <t>Natuf | Investors | Tier1 + Growth Cities | Oct26 | V1</t>
        </is>
      </c>
      <c r="E1359" t="inlineStr">
        <is>
          <t>Natuf | Reel | Brand Ambassador | Heard Of Owning A Cafe | V1</t>
        </is>
      </c>
      <c r="F1359" t="inlineStr">
        <is>
          <t>In House Natuf</t>
        </is>
      </c>
      <c r="G1359" t="inlineStr">
        <is>
          <t>Attempt 1</t>
        </is>
      </c>
      <c r="H1359" s="39" t="str">
        <f>IF(ISNUMBER(MATCH(G1359,QualityStatuses,0)),"Quality Lead","Non-Quality Lead")</f>
        <v>Non-Quality Lead</v>
      </c>
      <c r="I1359" t="inlineStr">
        <is>
          <t>2026-10</t>
        </is>
      </c>
      <c r="J1359" t="inlineStr">
        <is>
          <t>Wk of 2026-10-19</t>
        </is>
      </c>
      <c r="K1359" t="inlineStr">
        <is>
          <t>Deepak Rai</t>
        </is>
      </c>
      <c r="L1359" t="inlineStr">
        <is>
          <t>Facebook</t>
        </is>
      </c>
      <c r="M1359" t="inlineStr">
        <is>
          <t>Direct (campaign tagged in CRM)</t>
        </is>
      </c>
      <c r="N1359" t="inlineStr">
        <is>
          <t>6ad7bc0af2e82106f290f849</t>
        </is>
      </c>
      <c r="O1359" t="n">
        <v>1</v>
      </c>
      <c r="P1359" s="40">
        <f>IF(A1359="Lead",IF(ISNUMBER(MATCH(G1359,QualityStatuses,0)),1,0),0)</f>
        <v>0</v>
      </c>
      <c r="Q1359" s="40">
        <f>IF(A1359="Lead",IF(G1359="New Lead",0,1),0)</f>
        <v>1</v>
      </c>
      <c r="R1359" s="40">
        <f>IF(A1359="Lead",IF(G1359="Lost",1,0),0)</f>
        <v>0</v>
      </c>
      <c r="S1359" t="n">
        <v>1</v>
      </c>
      <c r="T1359" t="n">
        <v>0</v>
      </c>
      <c r="U1359" t="n">
        <v>0</v>
      </c>
      <c r="V1359" t="n">
        <v>0</v>
      </c>
      <c r="W1359" t="n">
        <v>0</v>
      </c>
      <c r="X1359" t="n">
        <v>0</v>
      </c>
      <c r="Y1359">
        <f>IF(AND(A1359="Lead",COUNTIF(MetaCamps,C1359)&gt;0),1,0)</f>
        <v>0</v>
      </c>
      <c r="Z1359">
        <f>IF(Y1359=1,P1359,0)</f>
        <v>0</v>
      </c>
    </row>
    <row r="1360">
      <c r="A1360" t="inlineStr">
        <is>
          <t>Lead</t>
        </is>
      </c>
      <c r="B1360" s="39" t="str">
        <f>IFERROR(INDEX(CampTypes,MATCH(C1360,CampList,0)),"Unattributed")</f>
        <v>New</v>
      </c>
      <c r="C1360" t="inlineStr">
        <is>
          <t>EBG - In House | ABO | Natuf | Leads | Unit Franchise | India | Oct26 | V1</t>
        </is>
      </c>
      <c r="D1360" t="inlineStr">
        <is>
          <t>Natuf | LAL 1% | India | Jul26 | V1</t>
        </is>
      </c>
      <c r="E1360" t="inlineStr">
        <is>
          <t>Natuf | Reel | Brand Ambassador | Heard Of Owning A Cafe | V1</t>
        </is>
      </c>
      <c r="F1360" t="inlineStr">
        <is>
          <t>In House Natuf</t>
        </is>
      </c>
      <c r="G1360" t="inlineStr">
        <is>
          <t>Connected</t>
        </is>
      </c>
      <c r="H1360" s="39" t="str">
        <f>IF(ISNUMBER(MATCH(G1360,QualityStatuses,0)),"Quality Lead","Non-Quality Lead")</f>
        <v>Non-Quality Lead</v>
      </c>
      <c r="I1360" t="inlineStr">
        <is>
          <t>2026-10</t>
        </is>
      </c>
      <c r="J1360" t="inlineStr">
        <is>
          <t>Wk of 2026-10-19</t>
        </is>
      </c>
      <c r="K1360" t="inlineStr">
        <is>
          <t>Tejaswini Tarigopula</t>
        </is>
      </c>
      <c r="L1360" t="inlineStr">
        <is>
          <t>Facebook</t>
        </is>
      </c>
      <c r="M1360" t="inlineStr">
        <is>
          <t>Direct (campaign tagged in CRM)</t>
        </is>
      </c>
      <c r="N1360" t="inlineStr">
        <is>
          <t>6ad7bbd9ea372c9fa614cdba</t>
        </is>
      </c>
      <c r="O1360" t="n">
        <v>1</v>
      </c>
      <c r="P1360" s="40">
        <f>IF(A1360="Lead",IF(ISNUMBER(MATCH(G1360,QualityStatuses,0)),1,0),0)</f>
        <v>0</v>
      </c>
      <c r="Q1360" s="40">
        <f>IF(A1360="Lead",IF(G1360="New Lead",0,1),0)</f>
        <v>1</v>
      </c>
      <c r="R1360" s="40">
        <f>IF(A1360="Lead",IF(G1360="Lost",1,0),0)</f>
        <v>0</v>
      </c>
      <c r="S1360" t="n">
        <v>3</v>
      </c>
      <c r="T1360" t="n">
        <v>0</v>
      </c>
      <c r="U1360" t="n">
        <v>0</v>
      </c>
      <c r="V1360" t="n">
        <v>0</v>
      </c>
      <c r="W1360" t="n">
        <v>0</v>
      </c>
      <c r="X1360" t="n">
        <v>0</v>
      </c>
      <c r="Y1360">
        <f>IF(AND(A1360="Lead",COUNTIF(MetaCamps,C1360)&gt;0),1,0)</f>
        <v>0</v>
      </c>
      <c r="Z1360">
        <f>IF(Y1360=1,P1360,0)</f>
        <v>0</v>
      </c>
    </row>
    <row r="1361">
      <c r="A1361" t="inlineStr">
        <is>
          <t>Lead</t>
        </is>
      </c>
      <c r="B1361" s="39" t="str">
        <f>IFERROR(INDEX(CampTypes,MATCH(C1361,CampList,0)),"Unattributed")</f>
        <v>Old</v>
      </c>
      <c r="C1361" t="inlineStr">
        <is>
          <t>E_Karan_Natuf_All_07072026</t>
        </is>
      </c>
      <c r="D1361" t="inlineStr">
        <is>
          <t>E_Karan_Natuf_Sign_07072026_Adset3</t>
        </is>
      </c>
      <c r="E1361" t="inlineStr">
        <is>
          <t>E_Karan_Natuf_Sign_07072026_Adset2_Ad1 – Copy</t>
        </is>
      </c>
      <c r="F1361" t="inlineStr">
        <is>
          <t>Natuf</t>
        </is>
      </c>
      <c r="G1361" t="inlineStr">
        <is>
          <t>Lost</t>
        </is>
      </c>
      <c r="H1361" s="39" t="str">
        <f>IF(ISNUMBER(MATCH(G1361,QualityStatuses,0)),"Quality Lead","Non-Quality Lead")</f>
        <v>Non-Quality Lead</v>
      </c>
      <c r="I1361" t="inlineStr">
        <is>
          <t>2026-10</t>
        </is>
      </c>
      <c r="J1361" t="inlineStr">
        <is>
          <t>Wk of 2026-10-19</t>
        </is>
      </c>
      <c r="K1361" t="inlineStr">
        <is>
          <t>Tejaswini Tarigopula</t>
        </is>
      </c>
      <c r="L1361" t="inlineStr">
        <is>
          <t>Facebook</t>
        </is>
      </c>
      <c r="M1361" t="inlineStr">
        <is>
          <t>Direct (campaign tagged in CRM)</t>
        </is>
      </c>
      <c r="N1361" t="inlineStr">
        <is>
          <t>6ad7b985a23bad56ff305dab</t>
        </is>
      </c>
      <c r="O1361" t="n">
        <v>1</v>
      </c>
      <c r="P1361" s="40">
        <f>IF(A1361="Lead",IF(ISNUMBER(MATCH(G1361,QualityStatuses,0)),1,0),0)</f>
        <v>0</v>
      </c>
      <c r="Q1361" s="40">
        <f>IF(A1361="Lead",IF(G1361="New Lead",0,1),0)</f>
        <v>1</v>
      </c>
      <c r="R1361" s="40">
        <f>IF(A1361="Lead",IF(G1361="Lost",1,0),0)</f>
        <v>1</v>
      </c>
      <c r="S1361" t="n">
        <v>2</v>
      </c>
      <c r="T1361" t="n">
        <v>1</v>
      </c>
      <c r="U1361" t="n">
        <v>0</v>
      </c>
      <c r="V1361" t="n">
        <v>0</v>
      </c>
      <c r="W1361" t="n">
        <v>0</v>
      </c>
      <c r="X1361" t="n">
        <v>0</v>
      </c>
      <c r="Y1361">
        <f>IF(AND(A1361="Lead",COUNTIF(MetaCamps,C1361)&gt;0),1,0)</f>
        <v>1</v>
      </c>
      <c r="Z1361">
        <f>IF(Y1361=1,P1361,0)</f>
        <v>0</v>
      </c>
    </row>
    <row r="1362">
      <c r="A1362" t="inlineStr">
        <is>
          <t>Lead</t>
        </is>
      </c>
      <c r="B1362" s="39" t="str">
        <f>IFERROR(INDEX(CampTypes,MATCH(C1362,CampList,0)),"Unattributed")</f>
        <v>Old</v>
      </c>
      <c r="C1362" t="inlineStr">
        <is>
          <t>natuf_Kiosk_14072026_Hindi</t>
        </is>
      </c>
      <c r="D1362" t="inlineStr">
        <is>
          <t>natuf_Kiosk_09102026</t>
        </is>
      </c>
      <c r="E1362" t="inlineStr">
        <is>
          <t>natuf_Kiosk_14072026_ad set_ad1</t>
        </is>
      </c>
      <c r="F1362" t="inlineStr">
        <is>
          <t>Natuf</t>
        </is>
      </c>
      <c r="G1362" t="inlineStr">
        <is>
          <t>Attempt 1</t>
        </is>
      </c>
      <c r="H1362" s="39" t="str">
        <f>IF(ISNUMBER(MATCH(G1362,QualityStatuses,0)),"Quality Lead","Non-Quality Lead")</f>
        <v>Non-Quality Lead</v>
      </c>
      <c r="I1362" t="inlineStr">
        <is>
          <t>2026-10</t>
        </is>
      </c>
      <c r="J1362" t="inlineStr">
        <is>
          <t>Wk of 2026-10-19</t>
        </is>
      </c>
      <c r="K1362" t="inlineStr">
        <is>
          <t>Tejaswini Tarigopula</t>
        </is>
      </c>
      <c r="L1362" t="inlineStr">
        <is>
          <t>Facebook</t>
        </is>
      </c>
      <c r="M1362" t="inlineStr">
        <is>
          <t>Direct (campaign tagged in CRM)</t>
        </is>
      </c>
      <c r="N1362" t="inlineStr">
        <is>
          <t>6ad7b92a49e3539631faf63e</t>
        </is>
      </c>
      <c r="O1362" t="n">
        <v>1</v>
      </c>
      <c r="P1362" s="40">
        <f>IF(A1362="Lead",IF(ISNUMBER(MATCH(G1362,QualityStatuses,0)),1,0),0)</f>
        <v>0</v>
      </c>
      <c r="Q1362" s="40">
        <f>IF(A1362="Lead",IF(G1362="New Lead",0,1),0)</f>
        <v>1</v>
      </c>
      <c r="R1362" s="40">
        <f>IF(A1362="Lead",IF(G1362="Lost",1,0),0)</f>
        <v>0</v>
      </c>
      <c r="S1362" t="n">
        <v>2</v>
      </c>
      <c r="T1362" t="n">
        <v>1</v>
      </c>
      <c r="U1362" t="n">
        <v>0</v>
      </c>
      <c r="V1362" t="n">
        <v>0</v>
      </c>
      <c r="W1362" t="n">
        <v>0</v>
      </c>
      <c r="X1362" t="n">
        <v>0</v>
      </c>
      <c r="Y1362">
        <f>IF(AND(A1362="Lead",COUNTIF(MetaCamps,C1362)&gt;0),1,0)</f>
        <v>1</v>
      </c>
      <c r="Z1362">
        <f>IF(Y1362=1,P1362,0)</f>
        <v>0</v>
      </c>
    </row>
    <row r="1363">
      <c r="A1363" t="inlineStr">
        <is>
          <t>Lead</t>
        </is>
      </c>
      <c r="B1363" s="39" t="str">
        <f>IFERROR(INDEX(CampTypes,MATCH(C1363,CampList,0)),"Unattributed")</f>
        <v>Old</v>
      </c>
      <c r="C1363" t="inlineStr">
        <is>
          <t>natuf_Kiosk_14072026_Hindi</t>
        </is>
      </c>
      <c r="D1363" t="inlineStr">
        <is>
          <t>natuf_Kiosk_09102026</t>
        </is>
      </c>
      <c r="E1363" t="inlineStr">
        <is>
          <t>natuf_Kiosk_14072026_ad set_ad1</t>
        </is>
      </c>
      <c r="F1363" t="inlineStr">
        <is>
          <t>Natuf</t>
        </is>
      </c>
      <c r="G1363" t="inlineStr">
        <is>
          <t>Lost</t>
        </is>
      </c>
      <c r="H1363" s="39" t="str">
        <f>IF(ISNUMBER(MATCH(G1363,QualityStatuses,0)),"Quality Lead","Non-Quality Lead")</f>
        <v>Non-Quality Lead</v>
      </c>
      <c r="I1363" t="inlineStr">
        <is>
          <t>2026-10</t>
        </is>
      </c>
      <c r="J1363" t="inlineStr">
        <is>
          <t>Wk of 2026-10-19</t>
        </is>
      </c>
      <c r="K1363" t="inlineStr">
        <is>
          <t>Omkar Navge</t>
        </is>
      </c>
      <c r="L1363" t="inlineStr">
        <is>
          <t>Facebook</t>
        </is>
      </c>
      <c r="M1363" t="inlineStr">
        <is>
          <t>Direct (campaign tagged in CRM)</t>
        </is>
      </c>
      <c r="N1363" t="inlineStr">
        <is>
          <t>6ad7b842a23bad56ff305c41</t>
        </is>
      </c>
      <c r="O1363" t="n">
        <v>1</v>
      </c>
      <c r="P1363" s="40">
        <f>IF(A1363="Lead",IF(ISNUMBER(MATCH(G1363,QualityStatuses,0)),1,0),0)</f>
        <v>0</v>
      </c>
      <c r="Q1363" s="40">
        <f>IF(A1363="Lead",IF(G1363="New Lead",0,1),0)</f>
        <v>1</v>
      </c>
      <c r="R1363" s="40">
        <f>IF(A1363="Lead",IF(G1363="Lost",1,0),0)</f>
        <v>1</v>
      </c>
      <c r="S1363" t="n">
        <v>1</v>
      </c>
      <c r="T1363" t="n">
        <v>0</v>
      </c>
      <c r="U1363" t="n">
        <v>0</v>
      </c>
      <c r="V1363" t="n">
        <v>0</v>
      </c>
      <c r="W1363" t="n">
        <v>0</v>
      </c>
      <c r="X1363" t="n">
        <v>0</v>
      </c>
      <c r="Y1363">
        <f>IF(AND(A1363="Lead",COUNTIF(MetaCamps,C1363)&gt;0),1,0)</f>
        <v>1</v>
      </c>
      <c r="Z1363">
        <f>IF(Y1363=1,P1363,0)</f>
        <v>0</v>
      </c>
    </row>
    <row r="1364">
      <c r="A1364" t="inlineStr">
        <is>
          <t>Lead</t>
        </is>
      </c>
      <c r="B1364" s="39" t="str">
        <f>IFERROR(INDEX(CampTypes,MATCH(C1364,CampList,0)),"Unattributed")</f>
        <v>New</v>
      </c>
      <c r="C1364" t="inlineStr">
        <is>
          <t>EBG - In House | ABO | Natuf | Leads | Unit Franchise | India | Oct26 | V1</t>
        </is>
      </c>
      <c r="D1364" t="inlineStr">
        <is>
          <t>Natuf | Broad | Tier1 + Growth Cities | Oct26 | V1</t>
        </is>
      </c>
      <c r="E1364" t="inlineStr">
        <is>
          <t>Natuf | Reel | Brand Ambassador | Heard Of Owning A Cafe | V1</t>
        </is>
      </c>
      <c r="F1364" t="inlineStr">
        <is>
          <t>In House Natuf</t>
        </is>
      </c>
      <c r="G1364" t="inlineStr">
        <is>
          <t>Qualified</t>
        </is>
      </c>
      <c r="H1364" s="39" t="str">
        <f>IF(ISNUMBER(MATCH(G1364,QualityStatuses,0)),"Quality Lead","Non-Quality Lead")</f>
        <v>Quality Lead</v>
      </c>
      <c r="I1364" t="inlineStr">
        <is>
          <t>2026-10</t>
        </is>
      </c>
      <c r="J1364" t="inlineStr">
        <is>
          <t>Wk of 2026-10-19</t>
        </is>
      </c>
      <c r="K1364" t="inlineStr">
        <is>
          <t>Tejaswini Tarigopula</t>
        </is>
      </c>
      <c r="L1364" t="inlineStr">
        <is>
          <t>Facebook</t>
        </is>
      </c>
      <c r="M1364" t="inlineStr">
        <is>
          <t>Direct (campaign tagged in CRM)</t>
        </is>
      </c>
      <c r="N1364" t="inlineStr">
        <is>
          <t>6ad7b83fa23bad56ff305c38</t>
        </is>
      </c>
      <c r="O1364" t="n">
        <v>1</v>
      </c>
      <c r="P1364" s="40">
        <f>IF(A1364="Lead",IF(ISNUMBER(MATCH(G1364,QualityStatuses,0)),1,0),0)</f>
        <v>1</v>
      </c>
      <c r="Q1364" s="40">
        <f>IF(A1364="Lead",IF(G1364="New Lead",0,1),0)</f>
        <v>1</v>
      </c>
      <c r="R1364" s="40">
        <f>IF(A1364="Lead",IF(G1364="Lost",1,0),0)</f>
        <v>0</v>
      </c>
      <c r="S1364" t="n">
        <v>4</v>
      </c>
      <c r="T1364" t="n">
        <v>1</v>
      </c>
      <c r="U1364" t="n">
        <v>0</v>
      </c>
      <c r="V1364" t="n">
        <v>0</v>
      </c>
      <c r="W1364" t="n">
        <v>0</v>
      </c>
      <c r="X1364" t="n">
        <v>0</v>
      </c>
      <c r="Y1364">
        <f>IF(AND(A1364="Lead",COUNTIF(MetaCamps,C1364)&gt;0),1,0)</f>
        <v>0</v>
      </c>
      <c r="Z1364">
        <f>IF(Y1364=1,P1364,0)</f>
        <v>0</v>
      </c>
    </row>
    <row r="1365">
      <c r="A1365" t="inlineStr">
        <is>
          <t>Lead</t>
        </is>
      </c>
      <c r="B1365" s="39" t="str">
        <f>IFERROR(INDEX(CampTypes,MATCH(C1365,CampList,0)),"Unattributed")</f>
        <v>New</v>
      </c>
      <c r="C1365" t="inlineStr">
        <is>
          <t>EBG - In House | ABO | Natuf | Leads | Unit Franchise | India | Oct26 | V1</t>
        </is>
      </c>
      <c r="D1365" t="inlineStr">
        <is>
          <t>Natuf | Business Owners | Tier1 + Growth Cities | Oct26 | V1</t>
        </is>
      </c>
      <c r="E1365" t="inlineStr">
        <is>
          <t>Natuf | Reel | Brand Ambassador | Heard Of Owning A Cafe | V1</t>
        </is>
      </c>
      <c r="F1365" t="inlineStr">
        <is>
          <t>In House Natuf</t>
        </is>
      </c>
      <c r="G1365" t="inlineStr">
        <is>
          <t>Attempt 1</t>
        </is>
      </c>
      <c r="H1365" s="39" t="str">
        <f>IF(ISNUMBER(MATCH(G1365,QualityStatuses,0)),"Quality Lead","Non-Quality Lead")</f>
        <v>Non-Quality Lead</v>
      </c>
      <c r="I1365" t="inlineStr">
        <is>
          <t>2026-10</t>
        </is>
      </c>
      <c r="J1365" t="inlineStr">
        <is>
          <t>Wk of 2026-10-19</t>
        </is>
      </c>
      <c r="K1365" t="inlineStr">
        <is>
          <t>Tejaswini Tarigopula</t>
        </is>
      </c>
      <c r="L1365" t="inlineStr">
        <is>
          <t>Facebook</t>
        </is>
      </c>
      <c r="M1365" t="inlineStr">
        <is>
          <t>Direct (campaign tagged in CRM)</t>
        </is>
      </c>
      <c r="N1365" t="inlineStr">
        <is>
          <t>6ad7b7b05daeb7a3300204c6</t>
        </is>
      </c>
      <c r="O1365" t="n">
        <v>1</v>
      </c>
      <c r="P1365" s="40">
        <f>IF(A1365="Lead",IF(ISNUMBER(MATCH(G1365,QualityStatuses,0)),1,0),0)</f>
        <v>0</v>
      </c>
      <c r="Q1365" s="40">
        <f>IF(A1365="Lead",IF(G1365="New Lead",0,1),0)</f>
        <v>1</v>
      </c>
      <c r="R1365" s="40">
        <f>IF(A1365="Lead",IF(G1365="Lost",1,0),0)</f>
        <v>0</v>
      </c>
      <c r="S1365" t="n">
        <v>1</v>
      </c>
      <c r="T1365" t="n">
        <v>0</v>
      </c>
      <c r="U1365" t="n">
        <v>0</v>
      </c>
      <c r="V1365" t="n">
        <v>0</v>
      </c>
      <c r="W1365" t="n">
        <v>0</v>
      </c>
      <c r="X1365" t="n">
        <v>0</v>
      </c>
      <c r="Y1365">
        <f>IF(AND(A1365="Lead",COUNTIF(MetaCamps,C1365)&gt;0),1,0)</f>
        <v>0</v>
      </c>
      <c r="Z1365">
        <f>IF(Y1365=1,P1365,0)</f>
        <v>0</v>
      </c>
    </row>
    <row r="1366">
      <c r="A1366" t="inlineStr">
        <is>
          <t>Lead</t>
        </is>
      </c>
      <c r="B1366" s="39" t="str">
        <f>IFERROR(INDEX(CampTypes,MATCH(C1366,CampList,0)),"Unattributed")</f>
        <v>Old</v>
      </c>
      <c r="C1366" t="inlineStr">
        <is>
          <t>natuf_Kiosk_14072026_Hindi</t>
        </is>
      </c>
      <c r="D1366" t="inlineStr">
        <is>
          <t>natuf_Kiosk_09102026</t>
        </is>
      </c>
      <c r="E1366" t="inlineStr">
        <is>
          <t>natuf_Kiosk_14072026_ad set_ad1</t>
        </is>
      </c>
      <c r="F1366" t="inlineStr">
        <is>
          <t>Natuf</t>
        </is>
      </c>
      <c r="G1366" t="inlineStr">
        <is>
          <t>Details Shared</t>
        </is>
      </c>
      <c r="H1366" s="39" t="str">
        <f>IF(ISNUMBER(MATCH(G1366,QualityStatuses,0)),"Quality Lead","Non-Quality Lead")</f>
        <v>Quality Lead</v>
      </c>
      <c r="I1366" t="inlineStr">
        <is>
          <t>2026-10</t>
        </is>
      </c>
      <c r="J1366" t="inlineStr">
        <is>
          <t>Wk of 2026-10-19</t>
        </is>
      </c>
      <c r="K1366" t="inlineStr">
        <is>
          <t>Tejaswini Tarigopula</t>
        </is>
      </c>
      <c r="L1366" t="inlineStr">
        <is>
          <t>Facebook</t>
        </is>
      </c>
      <c r="M1366" t="inlineStr">
        <is>
          <t>Direct (campaign tagged in CRM)</t>
        </is>
      </c>
      <c r="N1366" t="inlineStr">
        <is>
          <t>6ad7b799506f1a5261bf0c29</t>
        </is>
      </c>
      <c r="O1366" t="n">
        <v>1</v>
      </c>
      <c r="P1366" s="40">
        <f>IF(A1366="Lead",IF(ISNUMBER(MATCH(G1366,QualityStatuses,0)),1,0),0)</f>
        <v>1</v>
      </c>
      <c r="Q1366" s="40">
        <f>IF(A1366="Lead",IF(G1366="New Lead",0,1),0)</f>
        <v>1</v>
      </c>
      <c r="R1366" s="40">
        <f>IF(A1366="Lead",IF(G1366="Lost",1,0),0)</f>
        <v>0</v>
      </c>
      <c r="S1366" t="n">
        <v>1</v>
      </c>
      <c r="T1366" t="n">
        <v>1</v>
      </c>
      <c r="U1366" t="n">
        <v>0</v>
      </c>
      <c r="V1366" t="n">
        <v>0</v>
      </c>
      <c r="W1366" t="n">
        <v>0</v>
      </c>
      <c r="X1366" t="n">
        <v>0</v>
      </c>
      <c r="Y1366">
        <f>IF(AND(A1366="Lead",COUNTIF(MetaCamps,C1366)&gt;0),1,0)</f>
        <v>1</v>
      </c>
      <c r="Z1366">
        <f>IF(Y1366=1,P1366,0)</f>
        <v>1</v>
      </c>
    </row>
    <row r="1367">
      <c r="A1367" t="inlineStr">
        <is>
          <t>Lead</t>
        </is>
      </c>
      <c r="B1367" s="39" t="str">
        <f>IFERROR(INDEX(CampTypes,MATCH(C1367,CampList,0)),"Unattributed")</f>
        <v>New</v>
      </c>
      <c r="C1367" t="inlineStr">
        <is>
          <t>EBG - In House | ABO | Natuf | Leads | Unit Franchise | India | Oct26 | V1</t>
        </is>
      </c>
      <c r="D1367" t="inlineStr">
        <is>
          <t>Natuf | LAL 1% | India | Jul26 | V1</t>
        </is>
      </c>
      <c r="E1367" t="inlineStr">
        <is>
          <t>Natuf | Reel | Brand Ambassador | Heard Of Owning A Cafe | V1</t>
        </is>
      </c>
      <c r="F1367" t="inlineStr">
        <is>
          <t>In House Natuf</t>
        </is>
      </c>
      <c r="G1367" t="inlineStr">
        <is>
          <t>Connected</t>
        </is>
      </c>
      <c r="H1367" s="39" t="str">
        <f>IF(ISNUMBER(MATCH(G1367,QualityStatuses,0)),"Quality Lead","Non-Quality Lead")</f>
        <v>Non-Quality Lead</v>
      </c>
      <c r="I1367" t="inlineStr">
        <is>
          <t>2026-10</t>
        </is>
      </c>
      <c r="J1367" t="inlineStr">
        <is>
          <t>Wk of 2026-10-19</t>
        </is>
      </c>
      <c r="K1367" t="inlineStr">
        <is>
          <t>Tejaswini Tarigopula</t>
        </is>
      </c>
      <c r="L1367" t="inlineStr">
        <is>
          <t>Facebook</t>
        </is>
      </c>
      <c r="M1367" t="inlineStr">
        <is>
          <t>Direct (campaign tagged in CRM)</t>
        </is>
      </c>
      <c r="N1367" t="inlineStr">
        <is>
          <t>6ad7b41a5daeb7a330020149</t>
        </is>
      </c>
      <c r="O1367" t="n">
        <v>1</v>
      </c>
      <c r="P1367" s="40">
        <f>IF(A1367="Lead",IF(ISNUMBER(MATCH(G1367,QualityStatuses,0)),1,0),0)</f>
        <v>0</v>
      </c>
      <c r="Q1367" s="40">
        <f>IF(A1367="Lead",IF(G1367="New Lead",0,1),0)</f>
        <v>1</v>
      </c>
      <c r="R1367" s="40">
        <f>IF(A1367="Lead",IF(G1367="Lost",1,0),0)</f>
        <v>0</v>
      </c>
      <c r="S1367" t="n">
        <v>2</v>
      </c>
      <c r="T1367" t="n">
        <v>2</v>
      </c>
      <c r="U1367" t="n">
        <v>0</v>
      </c>
      <c r="V1367" t="n">
        <v>0</v>
      </c>
      <c r="W1367" t="n">
        <v>0</v>
      </c>
      <c r="X1367" t="n">
        <v>0</v>
      </c>
      <c r="Y1367">
        <f>IF(AND(A1367="Lead",COUNTIF(MetaCamps,C1367)&gt;0),1,0)</f>
        <v>0</v>
      </c>
      <c r="Z1367">
        <f>IF(Y1367=1,P1367,0)</f>
        <v>0</v>
      </c>
    </row>
    <row r="1368">
      <c r="A1368" t="inlineStr">
        <is>
          <t>Lead</t>
        </is>
      </c>
      <c r="B1368" s="39" t="str">
        <f>IFERROR(INDEX(CampTypes,MATCH(C1368,CampList,0)),"Unattributed")</f>
        <v>New</v>
      </c>
      <c r="C1368" t="inlineStr">
        <is>
          <t>EBG - In House | ABO | Natuf | Leads | Unit Franchise | India | Oct26 | V1</t>
        </is>
      </c>
      <c r="D1368" t="inlineStr">
        <is>
          <t>Natuf | LAL 1% | India | Jul26 | V1</t>
        </is>
      </c>
      <c r="E1368" t="inlineStr">
        <is>
          <t>Natuf | Reel | Brand Ambassador | Heard Of Owning A Cafe | V1</t>
        </is>
      </c>
      <c r="F1368" t="inlineStr">
        <is>
          <t>In House Natuf</t>
        </is>
      </c>
      <c r="G1368" t="inlineStr">
        <is>
          <t>Connected</t>
        </is>
      </c>
      <c r="H1368" s="39" t="str">
        <f>IF(ISNUMBER(MATCH(G1368,QualityStatuses,0)),"Quality Lead","Non-Quality Lead")</f>
        <v>Non-Quality Lead</v>
      </c>
      <c r="I1368" t="inlineStr">
        <is>
          <t>2026-10</t>
        </is>
      </c>
      <c r="J1368" t="inlineStr">
        <is>
          <t>Wk of 2026-10-19</t>
        </is>
      </c>
      <c r="K1368" t="inlineStr">
        <is>
          <t>Tejaswini Tarigopula</t>
        </is>
      </c>
      <c r="L1368" t="inlineStr">
        <is>
          <t>Facebook</t>
        </is>
      </c>
      <c r="M1368" t="inlineStr">
        <is>
          <t>Direct (campaign tagged in CRM)</t>
        </is>
      </c>
      <c r="N1368" t="inlineStr">
        <is>
          <t>6ad7b03fc0ae799c8f0c1781</t>
        </is>
      </c>
      <c r="O1368" t="n">
        <v>1</v>
      </c>
      <c r="P1368" s="40">
        <f>IF(A1368="Lead",IF(ISNUMBER(MATCH(G1368,QualityStatuses,0)),1,0),0)</f>
        <v>0</v>
      </c>
      <c r="Q1368" s="40">
        <f>IF(A1368="Lead",IF(G1368="New Lead",0,1),0)</f>
        <v>1</v>
      </c>
      <c r="R1368" s="40">
        <f>IF(A1368="Lead",IF(G1368="Lost",1,0),0)</f>
        <v>0</v>
      </c>
      <c r="S1368" t="n">
        <v>5</v>
      </c>
      <c r="T1368" t="n">
        <v>1</v>
      </c>
      <c r="U1368" t="n">
        <v>0</v>
      </c>
      <c r="V1368" t="n">
        <v>0</v>
      </c>
      <c r="W1368" t="n">
        <v>0</v>
      </c>
      <c r="X1368" t="n">
        <v>0</v>
      </c>
      <c r="Y1368">
        <f>IF(AND(A1368="Lead",COUNTIF(MetaCamps,C1368)&gt;0),1,0)</f>
        <v>0</v>
      </c>
      <c r="Z1368">
        <f>IF(Y1368=1,P1368,0)</f>
        <v>0</v>
      </c>
    </row>
    <row r="1369">
      <c r="A1369" t="inlineStr">
        <is>
          <t>Lead</t>
        </is>
      </c>
      <c r="B1369" s="39" t="str">
        <f>IFERROR(INDEX(CampTypes,MATCH(C1369,CampList,0)),"Unattributed")</f>
        <v>Old</v>
      </c>
      <c r="C1369" t="inlineStr">
        <is>
          <t>natuf_Kiosk_14072026_Hindi</t>
        </is>
      </c>
      <c r="D1369" t="inlineStr">
        <is>
          <t>natuf_Kiosk_14072026_Highest-converting industries</t>
        </is>
      </c>
      <c r="E1369" t="inlineStr">
        <is>
          <t>natuf_Kiosk_14072026_ad set_ad1</t>
        </is>
      </c>
      <c r="F1369" t="inlineStr">
        <is>
          <t>Natuf</t>
        </is>
      </c>
      <c r="G1369" t="inlineStr">
        <is>
          <t>Attempt 1</t>
        </is>
      </c>
      <c r="H1369" s="39" t="str">
        <f>IF(ISNUMBER(MATCH(G1369,QualityStatuses,0)),"Quality Lead","Non-Quality Lead")</f>
        <v>Non-Quality Lead</v>
      </c>
      <c r="I1369" t="inlineStr">
        <is>
          <t>2026-10</t>
        </is>
      </c>
      <c r="J1369" t="inlineStr">
        <is>
          <t>Wk of 2026-10-19</t>
        </is>
      </c>
      <c r="K1369" t="inlineStr">
        <is>
          <t>Omkar Navge</t>
        </is>
      </c>
      <c r="L1369" t="inlineStr">
        <is>
          <t>Facebook</t>
        </is>
      </c>
      <c r="M1369" t="inlineStr">
        <is>
          <t>Direct (campaign tagged in CRM)</t>
        </is>
      </c>
      <c r="N1369" t="inlineStr">
        <is>
          <t>6ad7ae88fc2d5ff5ea9411ac</t>
        </is>
      </c>
      <c r="O1369" t="n">
        <v>1</v>
      </c>
      <c r="P1369" s="40">
        <f>IF(A1369="Lead",IF(ISNUMBER(MATCH(G1369,QualityStatuses,0)),1,0),0)</f>
        <v>0</v>
      </c>
      <c r="Q1369" s="40">
        <f>IF(A1369="Lead",IF(G1369="New Lead",0,1),0)</f>
        <v>1</v>
      </c>
      <c r="R1369" s="40">
        <f>IF(A1369="Lead",IF(G1369="Lost",1,0),0)</f>
        <v>0</v>
      </c>
      <c r="S1369" t="n">
        <v>2</v>
      </c>
      <c r="T1369" t="n">
        <v>0</v>
      </c>
      <c r="U1369" t="n">
        <v>0</v>
      </c>
      <c r="V1369" t="n">
        <v>0</v>
      </c>
      <c r="W1369" t="n">
        <v>0</v>
      </c>
      <c r="X1369" t="n">
        <v>0</v>
      </c>
      <c r="Y1369">
        <f>IF(AND(A1369="Lead",COUNTIF(MetaCamps,C1369)&gt;0),1,0)</f>
        <v>1</v>
      </c>
      <c r="Z1369">
        <f>IF(Y1369=1,P1369,0)</f>
        <v>0</v>
      </c>
    </row>
    <row r="1370">
      <c r="A1370" t="inlineStr">
        <is>
          <t>Lead</t>
        </is>
      </c>
      <c r="B1370" s="39" t="str">
        <f>IFERROR(INDEX(CampTypes,MATCH(C1370,CampList,0)),"Unattributed")</f>
        <v>Old</v>
      </c>
      <c r="C1370" t="inlineStr">
        <is>
          <t>E_Natuf_Generic_13082026</t>
        </is>
      </c>
      <c r="D1370" t="inlineStr">
        <is>
          <t>E_Natuf_Generic_13082026_Adset1</t>
        </is>
      </c>
      <c r="E1370" t="inlineStr">
        <is>
          <t>E_Natuf_Generic_13082026_Adset1_Ad1</t>
        </is>
      </c>
      <c r="F1370" t="inlineStr">
        <is>
          <t>Natuf</t>
        </is>
      </c>
      <c r="G1370" t="inlineStr">
        <is>
          <t>Connected</t>
        </is>
      </c>
      <c r="H1370" s="39" t="str">
        <f>IF(ISNUMBER(MATCH(G1370,QualityStatuses,0)),"Quality Lead","Non-Quality Lead")</f>
        <v>Non-Quality Lead</v>
      </c>
      <c r="I1370" t="inlineStr">
        <is>
          <t>2026-10</t>
        </is>
      </c>
      <c r="J1370" t="inlineStr">
        <is>
          <t>Wk of 2026-10-19</t>
        </is>
      </c>
      <c r="K1370" t="inlineStr">
        <is>
          <t>Tejaswini Tarigopula</t>
        </is>
      </c>
      <c r="L1370" t="inlineStr">
        <is>
          <t>Facebook</t>
        </is>
      </c>
      <c r="M1370" t="inlineStr">
        <is>
          <t>Direct (campaign tagged in CRM)</t>
        </is>
      </c>
      <c r="N1370" t="inlineStr">
        <is>
          <t>6ad7ad6a5902e06f6f964876</t>
        </is>
      </c>
      <c r="O1370" t="n">
        <v>1</v>
      </c>
      <c r="P1370" s="40">
        <f>IF(A1370="Lead",IF(ISNUMBER(MATCH(G1370,QualityStatuses,0)),1,0),0)</f>
        <v>0</v>
      </c>
      <c r="Q1370" s="40">
        <f>IF(A1370="Lead",IF(G1370="New Lead",0,1),0)</f>
        <v>1</v>
      </c>
      <c r="R1370" s="40">
        <f>IF(A1370="Lead",IF(G1370="Lost",1,0),0)</f>
        <v>0</v>
      </c>
      <c r="S1370" t="n">
        <v>2</v>
      </c>
      <c r="T1370" t="n">
        <v>1</v>
      </c>
      <c r="U1370" t="n">
        <v>0</v>
      </c>
      <c r="V1370" t="n">
        <v>0</v>
      </c>
      <c r="W1370" t="n">
        <v>0</v>
      </c>
      <c r="X1370" t="n">
        <v>0</v>
      </c>
      <c r="Y1370">
        <f>IF(AND(A1370="Lead",COUNTIF(MetaCamps,C1370)&gt;0),1,0)</f>
        <v>1</v>
      </c>
      <c r="Z1370">
        <f>IF(Y1370=1,P1370,0)</f>
        <v>0</v>
      </c>
    </row>
    <row r="1371">
      <c r="A1371" t="inlineStr">
        <is>
          <t>Lead</t>
        </is>
      </c>
      <c r="B1371" s="39" t="str">
        <f>IFERROR(INDEX(CampTypes,MATCH(C1371,CampList,0)),"Unattributed")</f>
        <v>New</v>
      </c>
      <c r="C1371" t="inlineStr">
        <is>
          <t>EBG - In House | ABO | Natuf | Leads | Unit Franchise | India | Oct26 | V1</t>
        </is>
      </c>
      <c r="D1371" t="inlineStr">
        <is>
          <t>Natuf | Investors | Tier1 + Growth Cities | Oct26 | V1</t>
        </is>
      </c>
      <c r="E1371" t="inlineStr">
        <is>
          <t>Natuf | Reel | Brand Ambassador | Heard Of Owning A Cafe | V1</t>
        </is>
      </c>
      <c r="F1371" t="inlineStr">
        <is>
          <t>In House Natuf</t>
        </is>
      </c>
      <c r="G1371" t="inlineStr">
        <is>
          <t>Attempt 1</t>
        </is>
      </c>
      <c r="H1371" s="39" t="str">
        <f>IF(ISNUMBER(MATCH(G1371,QualityStatuses,0)),"Quality Lead","Non-Quality Lead")</f>
        <v>Non-Quality Lead</v>
      </c>
      <c r="I1371" t="inlineStr">
        <is>
          <t>2026-10</t>
        </is>
      </c>
      <c r="J1371" t="inlineStr">
        <is>
          <t>Wk of 2026-10-19</t>
        </is>
      </c>
      <c r="K1371" t="inlineStr">
        <is>
          <t>Tejaswini Tarigopula</t>
        </is>
      </c>
      <c r="L1371" t="inlineStr">
        <is>
          <t>Facebook</t>
        </is>
      </c>
      <c r="M1371" t="inlineStr">
        <is>
          <t>Direct (campaign tagged in CRM)</t>
        </is>
      </c>
      <c r="N1371" t="inlineStr">
        <is>
          <t>6ad7acc15028cc84208ac299</t>
        </is>
      </c>
      <c r="O1371" t="n">
        <v>1</v>
      </c>
      <c r="P1371" s="40">
        <f>IF(A1371="Lead",IF(ISNUMBER(MATCH(G1371,QualityStatuses,0)),1,0),0)</f>
        <v>0</v>
      </c>
      <c r="Q1371" s="40">
        <f>IF(A1371="Lead",IF(G1371="New Lead",0,1),0)</f>
        <v>1</v>
      </c>
      <c r="R1371" s="40">
        <f>IF(A1371="Lead",IF(G1371="Lost",1,0),0)</f>
        <v>0</v>
      </c>
      <c r="S1371" t="n">
        <v>2</v>
      </c>
      <c r="T1371" t="n">
        <v>1</v>
      </c>
      <c r="U1371" t="n">
        <v>0</v>
      </c>
      <c r="V1371" t="n">
        <v>0</v>
      </c>
      <c r="W1371" t="n">
        <v>0</v>
      </c>
      <c r="X1371" t="n">
        <v>0</v>
      </c>
      <c r="Y1371">
        <f>IF(AND(A1371="Lead",COUNTIF(MetaCamps,C1371)&gt;0),1,0)</f>
        <v>0</v>
      </c>
      <c r="Z1371">
        <f>IF(Y1371=1,P1371,0)</f>
        <v>0</v>
      </c>
    </row>
    <row r="1372">
      <c r="A1372" t="inlineStr">
        <is>
          <t>Lead</t>
        </is>
      </c>
      <c r="B1372" s="39" t="str">
        <f>IFERROR(INDEX(CampTypes,MATCH(C1372,CampList,0)),"Unattributed")</f>
        <v>Old</v>
      </c>
      <c r="C1372" t="inlineStr">
        <is>
          <t>E_Natuf_MF_05092026</t>
        </is>
      </c>
      <c r="D1372" t="inlineStr">
        <is>
          <t>E_Natuf_MF_05092026_ Ad Set1</t>
        </is>
      </c>
      <c r="E1372" t="inlineStr">
        <is>
          <t>E_Natuf_MF_05092026_ Ad Set1_Ad1</t>
        </is>
      </c>
      <c r="F1372" t="inlineStr">
        <is>
          <t>Natuf_MF</t>
        </is>
      </c>
      <c r="G1372" t="inlineStr">
        <is>
          <t>Lost</t>
        </is>
      </c>
      <c r="H1372" s="39" t="str">
        <f>IF(ISNUMBER(MATCH(G1372,QualityStatuses,0)),"Quality Lead","Non-Quality Lead")</f>
        <v>Non-Quality Lead</v>
      </c>
      <c r="I1372" t="inlineStr">
        <is>
          <t>2026-10</t>
        </is>
      </c>
      <c r="J1372" t="inlineStr">
        <is>
          <t>Wk of 2026-10-19</t>
        </is>
      </c>
      <c r="K1372" t="inlineStr">
        <is>
          <t>Omkar Navge</t>
        </is>
      </c>
      <c r="L1372" t="inlineStr">
        <is>
          <t>Facebook</t>
        </is>
      </c>
      <c r="M1372" t="inlineStr">
        <is>
          <t>Direct (campaign tagged in CRM)</t>
        </is>
      </c>
      <c r="N1372" t="inlineStr">
        <is>
          <t>6ad7a86673ecd032b4a2428d</t>
        </is>
      </c>
      <c r="O1372" t="n">
        <v>1</v>
      </c>
      <c r="P1372" s="40">
        <f>IF(A1372="Lead",IF(ISNUMBER(MATCH(G1372,QualityStatuses,0)),1,0),0)</f>
        <v>0</v>
      </c>
      <c r="Q1372" s="40">
        <f>IF(A1372="Lead",IF(G1372="New Lead",0,1),0)</f>
        <v>1</v>
      </c>
      <c r="R1372" s="40">
        <f>IF(A1372="Lead",IF(G1372="Lost",1,0),0)</f>
        <v>1</v>
      </c>
      <c r="S1372" t="n">
        <v>1</v>
      </c>
      <c r="T1372" t="n">
        <v>1</v>
      </c>
      <c r="U1372" t="n">
        <v>0</v>
      </c>
      <c r="V1372" t="n">
        <v>0</v>
      </c>
      <c r="W1372" t="n">
        <v>0</v>
      </c>
      <c r="X1372" t="n">
        <v>0</v>
      </c>
      <c r="Y1372">
        <f>IF(AND(A1372="Lead",COUNTIF(MetaCamps,C1372)&gt;0),1,0)</f>
        <v>1</v>
      </c>
      <c r="Z1372">
        <f>IF(Y1372=1,P1372,0)</f>
        <v>0</v>
      </c>
    </row>
    <row r="1373">
      <c r="A1373" t="inlineStr">
        <is>
          <t>Lead</t>
        </is>
      </c>
      <c r="B1373" s="39" t="str">
        <f>IFERROR(INDEX(CampTypes,MATCH(C1373,CampList,0)),"Unattributed")</f>
        <v>Old</v>
      </c>
      <c r="C1373" t="inlineStr">
        <is>
          <t>E_Karan_Natuf_All_07072026</t>
        </is>
      </c>
      <c r="D1373" t="inlineStr">
        <is>
          <t>E_Karan_Natuf_Sign_07072026_Adset3</t>
        </is>
      </c>
      <c r="E1373" t="inlineStr">
        <is>
          <t>E_Karan_Natuf_Sign_07072026_Adset2_Ad1 – Copy</t>
        </is>
      </c>
      <c r="F1373" t="inlineStr">
        <is>
          <t>Natuf</t>
        </is>
      </c>
      <c r="G1373" t="inlineStr">
        <is>
          <t>Connected</t>
        </is>
      </c>
      <c r="H1373" s="39" t="str">
        <f>IF(ISNUMBER(MATCH(G1373,QualityStatuses,0)),"Quality Lead","Non-Quality Lead")</f>
        <v>Non-Quality Lead</v>
      </c>
      <c r="I1373" t="inlineStr">
        <is>
          <t>2026-10</t>
        </is>
      </c>
      <c r="J1373" t="inlineStr">
        <is>
          <t>Wk of 2026-10-19</t>
        </is>
      </c>
      <c r="K1373" t="inlineStr">
        <is>
          <t>Tejaswini Tarigopula</t>
        </is>
      </c>
      <c r="L1373" t="inlineStr">
        <is>
          <t>Facebook</t>
        </is>
      </c>
      <c r="M1373" t="inlineStr">
        <is>
          <t>Direct (campaign tagged in CRM)</t>
        </is>
      </c>
      <c r="N1373" t="inlineStr">
        <is>
          <t>6ad7a7e4ec3c3450fe8ad508</t>
        </is>
      </c>
      <c r="O1373" t="n">
        <v>1</v>
      </c>
      <c r="P1373" s="40">
        <f>IF(A1373="Lead",IF(ISNUMBER(MATCH(G1373,QualityStatuses,0)),1,0),0)</f>
        <v>0</v>
      </c>
      <c r="Q1373" s="40">
        <f>IF(A1373="Lead",IF(G1373="New Lead",0,1),0)</f>
        <v>1</v>
      </c>
      <c r="R1373" s="40">
        <f>IF(A1373="Lead",IF(G1373="Lost",1,0),0)</f>
        <v>0</v>
      </c>
      <c r="S1373" t="n">
        <v>1</v>
      </c>
      <c r="T1373" t="n">
        <v>1</v>
      </c>
      <c r="U1373" t="n">
        <v>0</v>
      </c>
      <c r="V1373" t="n">
        <v>0</v>
      </c>
      <c r="W1373" t="n">
        <v>0</v>
      </c>
      <c r="X1373" t="n">
        <v>0</v>
      </c>
      <c r="Y1373">
        <f>IF(AND(A1373="Lead",COUNTIF(MetaCamps,C1373)&gt;0),1,0)</f>
        <v>1</v>
      </c>
      <c r="Z1373">
        <f>IF(Y1373=1,P1373,0)</f>
        <v>0</v>
      </c>
    </row>
    <row r="1374">
      <c r="A1374" t="inlineStr">
        <is>
          <t>Lead</t>
        </is>
      </c>
      <c r="B1374" s="39" t="str">
        <f>IFERROR(INDEX(CampTypes,MATCH(C1374,CampList,0)),"Unattributed")</f>
        <v>New</v>
      </c>
      <c r="C1374" t="inlineStr">
        <is>
          <t>EBG - In House | ABO | Natuf | Leads | Unit Franchise | India | Oct26 | V1</t>
        </is>
      </c>
      <c r="D1374" t="inlineStr">
        <is>
          <t>Natuf | LAL 1% | India | Jul26 | V1</t>
        </is>
      </c>
      <c r="E1374" t="inlineStr">
        <is>
          <t>Natuf | Reel | Brand Ambassador | Heard Of Owning A Cafe | V1</t>
        </is>
      </c>
      <c r="F1374" t="inlineStr">
        <is>
          <t>In House Natuf</t>
        </is>
      </c>
      <c r="G1374" t="inlineStr">
        <is>
          <t>Attempt 1</t>
        </is>
      </c>
      <c r="H1374" s="39" t="str">
        <f>IF(ISNUMBER(MATCH(G1374,QualityStatuses,0)),"Quality Lead","Non-Quality Lead")</f>
        <v>Non-Quality Lead</v>
      </c>
      <c r="I1374" t="inlineStr">
        <is>
          <t>2026-10</t>
        </is>
      </c>
      <c r="J1374" t="inlineStr">
        <is>
          <t>Wk of 2026-10-19</t>
        </is>
      </c>
      <c r="K1374" t="inlineStr">
        <is>
          <t>Tejaswini Tarigopula</t>
        </is>
      </c>
      <c r="L1374" t="inlineStr">
        <is>
          <t>Facebook</t>
        </is>
      </c>
      <c r="M1374" t="inlineStr">
        <is>
          <t>Direct (campaign tagged in CRM)</t>
        </is>
      </c>
      <c r="N1374" t="inlineStr">
        <is>
          <t>6ad7a76ab10ec49d37d263fe</t>
        </is>
      </c>
      <c r="O1374" t="n">
        <v>1</v>
      </c>
      <c r="P1374" s="40">
        <f>IF(A1374="Lead",IF(ISNUMBER(MATCH(G1374,QualityStatuses,0)),1,0),0)</f>
        <v>0</v>
      </c>
      <c r="Q1374" s="40">
        <f>IF(A1374="Lead",IF(G1374="New Lead",0,1),0)</f>
        <v>1</v>
      </c>
      <c r="R1374" s="40">
        <f>IF(A1374="Lead",IF(G1374="Lost",1,0),0)</f>
        <v>0</v>
      </c>
      <c r="S1374" t="n">
        <v>1</v>
      </c>
      <c r="T1374" t="n">
        <v>0</v>
      </c>
      <c r="U1374" t="n">
        <v>0</v>
      </c>
      <c r="V1374" t="n">
        <v>0</v>
      </c>
      <c r="W1374" t="n">
        <v>0</v>
      </c>
      <c r="X1374" t="n">
        <v>0</v>
      </c>
      <c r="Y1374">
        <f>IF(AND(A1374="Lead",COUNTIF(MetaCamps,C1374)&gt;0),1,0)</f>
        <v>0</v>
      </c>
      <c r="Z1374">
        <f>IF(Y1374=1,P1374,0)</f>
        <v>0</v>
      </c>
    </row>
    <row r="1375">
      <c r="A1375" t="inlineStr">
        <is>
          <t>Lead</t>
        </is>
      </c>
      <c r="B1375" s="39" t="str">
        <f>IFERROR(INDEX(CampTypes,MATCH(C1375,CampList,0)),"Unattributed")</f>
        <v>New</v>
      </c>
      <c r="C1375" t="inlineStr">
        <is>
          <t>EBG - In House | ABO | Natuf | Leads | Unit Franchise | India | Oct26 | V1</t>
        </is>
      </c>
      <c r="D1375" t="inlineStr">
        <is>
          <t>Natuf | Business Owners | Tier1 + Growth Cities | Oct26 | V1</t>
        </is>
      </c>
      <c r="E1375" t="inlineStr">
        <is>
          <t>Natuf | Reel | Brand Ambassador | Heard Of Owning A Cafe | V1</t>
        </is>
      </c>
      <c r="F1375" t="inlineStr">
        <is>
          <t>In House Natuf</t>
        </is>
      </c>
      <c r="G1375" t="inlineStr">
        <is>
          <t>Attempt 1</t>
        </is>
      </c>
      <c r="H1375" s="39" t="str">
        <f>IF(ISNUMBER(MATCH(G1375,QualityStatuses,0)),"Quality Lead","Non-Quality Lead")</f>
        <v>Non-Quality Lead</v>
      </c>
      <c r="I1375" t="inlineStr">
        <is>
          <t>2026-10</t>
        </is>
      </c>
      <c r="J1375" t="inlineStr">
        <is>
          <t>Wk of 2026-10-19</t>
        </is>
      </c>
      <c r="K1375" t="inlineStr">
        <is>
          <t>Tejaswini Tarigopula</t>
        </is>
      </c>
      <c r="L1375" t="inlineStr">
        <is>
          <t>Facebook</t>
        </is>
      </c>
      <c r="M1375" t="inlineStr">
        <is>
          <t>Direct (campaign tagged in CRM)</t>
        </is>
      </c>
      <c r="N1375" t="inlineStr">
        <is>
          <t>6ad7a711c78f587a120335dc</t>
        </is>
      </c>
      <c r="O1375" t="n">
        <v>1</v>
      </c>
      <c r="P1375" s="40">
        <f>IF(A1375="Lead",IF(ISNUMBER(MATCH(G1375,QualityStatuses,0)),1,0),0)</f>
        <v>0</v>
      </c>
      <c r="Q1375" s="40">
        <f>IF(A1375="Lead",IF(G1375="New Lead",0,1),0)</f>
        <v>1</v>
      </c>
      <c r="R1375" s="40">
        <f>IF(A1375="Lead",IF(G1375="Lost",1,0),0)</f>
        <v>0</v>
      </c>
      <c r="S1375" t="n">
        <v>1</v>
      </c>
      <c r="T1375" t="n">
        <v>1</v>
      </c>
      <c r="U1375" t="n">
        <v>0</v>
      </c>
      <c r="V1375" t="n">
        <v>0</v>
      </c>
      <c r="W1375" t="n">
        <v>0</v>
      </c>
      <c r="X1375" t="n">
        <v>0</v>
      </c>
      <c r="Y1375">
        <f>IF(AND(A1375="Lead",COUNTIF(MetaCamps,C1375)&gt;0),1,0)</f>
        <v>0</v>
      </c>
      <c r="Z1375">
        <f>IF(Y1375=1,P1375,0)</f>
        <v>0</v>
      </c>
    </row>
    <row r="1376">
      <c r="A1376" t="inlineStr">
        <is>
          <t>Lead</t>
        </is>
      </c>
      <c r="B1376" s="39" t="str">
        <f>IFERROR(INDEX(CampTypes,MATCH(C1376,CampList,0)),"Unattributed")</f>
        <v>New</v>
      </c>
      <c r="C1376" t="inlineStr">
        <is>
          <t>EBG - In House | ABO | Natuf | Leads | Unit Franchise | India | Oct26 | V1</t>
        </is>
      </c>
      <c r="D1376" t="inlineStr">
        <is>
          <t>Natuf | Business Owners | Tier1 + Growth Cities | Oct26 | V1</t>
        </is>
      </c>
      <c r="E1376" t="inlineStr">
        <is>
          <t>Natuf | Reel | Brand Ambassador | Heard Of Owning A Cafe | V1</t>
        </is>
      </c>
      <c r="F1376" t="inlineStr">
        <is>
          <t>In House Natuf</t>
        </is>
      </c>
      <c r="G1376" t="inlineStr">
        <is>
          <t>Details Shared</t>
        </is>
      </c>
      <c r="H1376" s="39" t="str">
        <f>IF(ISNUMBER(MATCH(G1376,QualityStatuses,0)),"Quality Lead","Non-Quality Lead")</f>
        <v>Quality Lead</v>
      </c>
      <c r="I1376" t="inlineStr">
        <is>
          <t>2026-10</t>
        </is>
      </c>
      <c r="J1376" t="inlineStr">
        <is>
          <t>Wk of 2026-10-19</t>
        </is>
      </c>
      <c r="K1376" t="inlineStr">
        <is>
          <t>Tejaswini Tarigopula</t>
        </is>
      </c>
      <c r="L1376" t="inlineStr">
        <is>
          <t>Facebook</t>
        </is>
      </c>
      <c r="M1376" t="inlineStr">
        <is>
          <t>Direct (campaign tagged in CRM)</t>
        </is>
      </c>
      <c r="N1376" t="inlineStr">
        <is>
          <t>6ad7a67954d362c34a1e01d4</t>
        </is>
      </c>
      <c r="O1376" t="n">
        <v>1</v>
      </c>
      <c r="P1376" s="40">
        <f>IF(A1376="Lead",IF(ISNUMBER(MATCH(G1376,QualityStatuses,0)),1,0),0)</f>
        <v>1</v>
      </c>
      <c r="Q1376" s="40">
        <f>IF(A1376="Lead",IF(G1376="New Lead",0,1),0)</f>
        <v>1</v>
      </c>
      <c r="R1376" s="40">
        <f>IF(A1376="Lead",IF(G1376="Lost",1,0),0)</f>
        <v>0</v>
      </c>
      <c r="S1376" t="n">
        <v>1</v>
      </c>
      <c r="T1376" t="n">
        <v>1</v>
      </c>
      <c r="U1376" t="n">
        <v>0</v>
      </c>
      <c r="V1376" t="n">
        <v>0</v>
      </c>
      <c r="W1376" t="n">
        <v>0</v>
      </c>
      <c r="X1376" t="n">
        <v>0</v>
      </c>
      <c r="Y1376">
        <f>IF(AND(A1376="Lead",COUNTIF(MetaCamps,C1376)&gt;0),1,0)</f>
        <v>0</v>
      </c>
      <c r="Z1376">
        <f>IF(Y1376=1,P1376,0)</f>
        <v>0</v>
      </c>
    </row>
    <row r="1377">
      <c r="A1377" t="inlineStr">
        <is>
          <t>Lead</t>
        </is>
      </c>
      <c r="B1377" s="39" t="str">
        <f>IFERROR(INDEX(CampTypes,MATCH(C1377,CampList,0)),"Unattributed")</f>
        <v>New</v>
      </c>
      <c r="C1377" t="inlineStr">
        <is>
          <t>EBG - In House | ABO | Natuf | Leads | Unit Franchise | India | Oct26 | V1</t>
        </is>
      </c>
      <c r="D1377" t="inlineStr">
        <is>
          <t>Natuf | LAL 1% | India | Jul26 | V1</t>
        </is>
      </c>
      <c r="E1377" t="inlineStr">
        <is>
          <t>Natuf | Reel | Brand Ambassador | Heard Of Owning A Cafe | V1</t>
        </is>
      </c>
      <c r="F1377" t="inlineStr">
        <is>
          <t>In House Natuf</t>
        </is>
      </c>
      <c r="G1377" t="inlineStr">
        <is>
          <t>Connected</t>
        </is>
      </c>
      <c r="H1377" s="39" t="str">
        <f>IF(ISNUMBER(MATCH(G1377,QualityStatuses,0)),"Quality Lead","Non-Quality Lead")</f>
        <v>Non-Quality Lead</v>
      </c>
      <c r="I1377" t="inlineStr">
        <is>
          <t>2026-10</t>
        </is>
      </c>
      <c r="J1377" t="inlineStr">
        <is>
          <t>Wk of 2026-10-19</t>
        </is>
      </c>
      <c r="K1377" t="inlineStr">
        <is>
          <t>Tejaswini Tarigopula</t>
        </is>
      </c>
      <c r="L1377" t="inlineStr">
        <is>
          <t>Facebook</t>
        </is>
      </c>
      <c r="M1377" t="inlineStr">
        <is>
          <t>Direct (campaign tagged in CRM)</t>
        </is>
      </c>
      <c r="N1377" t="inlineStr">
        <is>
          <t>6ad7a4ff6ae5813b744edec2</t>
        </is>
      </c>
      <c r="O1377" t="n">
        <v>1</v>
      </c>
      <c r="P1377" s="40">
        <f>IF(A1377="Lead",IF(ISNUMBER(MATCH(G1377,QualityStatuses,0)),1,0),0)</f>
        <v>0</v>
      </c>
      <c r="Q1377" s="40">
        <f>IF(A1377="Lead",IF(G1377="New Lead",0,1),0)</f>
        <v>1</v>
      </c>
      <c r="R1377" s="40">
        <f>IF(A1377="Lead",IF(G1377="Lost",1,0),0)</f>
        <v>0</v>
      </c>
      <c r="S1377" t="n">
        <v>1</v>
      </c>
      <c r="T1377" t="n">
        <v>1</v>
      </c>
      <c r="U1377" t="n">
        <v>0</v>
      </c>
      <c r="V1377" t="n">
        <v>0</v>
      </c>
      <c r="W1377" t="n">
        <v>0</v>
      </c>
      <c r="X1377" t="n">
        <v>0</v>
      </c>
      <c r="Y1377">
        <f>IF(AND(A1377="Lead",COUNTIF(MetaCamps,C1377)&gt;0),1,0)</f>
        <v>0</v>
      </c>
      <c r="Z1377">
        <f>IF(Y1377=1,P1377,0)</f>
        <v>0</v>
      </c>
    </row>
    <row r="1378">
      <c r="A1378" t="inlineStr">
        <is>
          <t>Lead</t>
        </is>
      </c>
      <c r="B1378" s="39" t="str">
        <f>IFERROR(INDEX(CampTypes,MATCH(C1378,CampList,0)),"Unattributed")</f>
        <v>New</v>
      </c>
      <c r="C1378" t="inlineStr">
        <is>
          <t>EBG - In House | ABO | Natuf | Leads | Master Franchise | India | Oct26 | V1</t>
        </is>
      </c>
      <c r="D1378" t="inlineStr">
        <is>
          <t>Natuf | LAL 1% | India | Jul26 | V1</t>
        </is>
      </c>
      <c r="E1378" t="inlineStr">
        <is>
          <t>Natuf | Static | Become A Levantine Food | V1</t>
        </is>
      </c>
      <c r="F1378" t="inlineStr">
        <is>
          <t>Natuf_MF</t>
        </is>
      </c>
      <c r="G1378" t="inlineStr">
        <is>
          <t>Attempt 1</t>
        </is>
      </c>
      <c r="H1378" s="39" t="str">
        <f>IF(ISNUMBER(MATCH(G1378,QualityStatuses,0)),"Quality Lead","Non-Quality Lead")</f>
        <v>Non-Quality Lead</v>
      </c>
      <c r="I1378" t="inlineStr">
        <is>
          <t>2026-10</t>
        </is>
      </c>
      <c r="J1378" t="inlineStr">
        <is>
          <t>Wk of 2026-10-19</t>
        </is>
      </c>
      <c r="K1378" t="inlineStr">
        <is>
          <t>Tejaswini Tarigopula</t>
        </is>
      </c>
      <c r="L1378" t="inlineStr">
        <is>
          <t>Facebook</t>
        </is>
      </c>
      <c r="M1378" t="inlineStr">
        <is>
          <t>Direct (campaign tagged in CRM)</t>
        </is>
      </c>
      <c r="N1378" t="inlineStr">
        <is>
          <t>6ad7a269c9b649325b84b41a</t>
        </is>
      </c>
      <c r="O1378" t="n">
        <v>1</v>
      </c>
      <c r="P1378" s="40">
        <f>IF(A1378="Lead",IF(ISNUMBER(MATCH(G1378,QualityStatuses,0)),1,0),0)</f>
        <v>0</v>
      </c>
      <c r="Q1378" s="40">
        <f>IF(A1378="Lead",IF(G1378="New Lead",0,1),0)</f>
        <v>1</v>
      </c>
      <c r="R1378" s="40">
        <f>IF(A1378="Lead",IF(G1378="Lost",1,0),0)</f>
        <v>0</v>
      </c>
      <c r="S1378" t="n">
        <v>1</v>
      </c>
      <c r="T1378" t="n">
        <v>0</v>
      </c>
      <c r="U1378" t="n">
        <v>0</v>
      </c>
      <c r="V1378" t="n">
        <v>0</v>
      </c>
      <c r="W1378" t="n">
        <v>0</v>
      </c>
      <c r="X1378" t="n">
        <v>0</v>
      </c>
      <c r="Y1378">
        <f>IF(AND(A1378="Lead",COUNTIF(MetaCamps,C1378)&gt;0),1,0)</f>
        <v>0</v>
      </c>
      <c r="Z1378">
        <f>IF(Y1378=1,P1378,0)</f>
        <v>0</v>
      </c>
    </row>
    <row r="1379">
      <c r="A1379" t="inlineStr">
        <is>
          <t>Lead</t>
        </is>
      </c>
      <c r="B1379" s="39" t="str">
        <f>IFERROR(INDEX(CampTypes,MATCH(C1379,CampList,0)),"Unattributed")</f>
        <v>New</v>
      </c>
      <c r="C1379" t="inlineStr">
        <is>
          <t>EBG - In House | ABO | Natuf | Leads | Unit Franchise | India | Oct26 | V1</t>
        </is>
      </c>
      <c r="D1379" t="inlineStr">
        <is>
          <t>Natuf | Business Owners | Tier1 + Growth Cities | Oct26 | V1</t>
        </is>
      </c>
      <c r="E1379" t="inlineStr">
        <is>
          <t>Natuf | Reel | Brand Ambassador | Heard Of Owning A Cafe | V1</t>
        </is>
      </c>
      <c r="F1379" t="inlineStr">
        <is>
          <t>In House Natuf</t>
        </is>
      </c>
      <c r="G1379" t="inlineStr">
        <is>
          <t>Connected</t>
        </is>
      </c>
      <c r="H1379" s="39" t="str">
        <f>IF(ISNUMBER(MATCH(G1379,QualityStatuses,0)),"Quality Lead","Non-Quality Lead")</f>
        <v>Non-Quality Lead</v>
      </c>
      <c r="I1379" t="inlineStr">
        <is>
          <t>2026-10</t>
        </is>
      </c>
      <c r="J1379" t="inlineStr">
        <is>
          <t>Wk of 2026-10-19</t>
        </is>
      </c>
      <c r="K1379" t="inlineStr">
        <is>
          <t>Tejaswini Tarigopula</t>
        </is>
      </c>
      <c r="L1379" t="inlineStr">
        <is>
          <t>Facebook</t>
        </is>
      </c>
      <c r="M1379" t="inlineStr">
        <is>
          <t>Direct (campaign tagged in CRM)</t>
        </is>
      </c>
      <c r="N1379" t="inlineStr">
        <is>
          <t>6ad7a23f7b9e6e6a1f06fc25</t>
        </is>
      </c>
      <c r="O1379" t="n">
        <v>1</v>
      </c>
      <c r="P1379" s="40">
        <f>IF(A1379="Lead",IF(ISNUMBER(MATCH(G1379,QualityStatuses,0)),1,0),0)</f>
        <v>0</v>
      </c>
      <c r="Q1379" s="40">
        <f>IF(A1379="Lead",IF(G1379="New Lead",0,1),0)</f>
        <v>1</v>
      </c>
      <c r="R1379" s="40">
        <f>IF(A1379="Lead",IF(G1379="Lost",1,0),0)</f>
        <v>0</v>
      </c>
      <c r="S1379" t="n">
        <v>1</v>
      </c>
      <c r="T1379" t="n">
        <v>1</v>
      </c>
      <c r="U1379" t="n">
        <v>0</v>
      </c>
      <c r="V1379" t="n">
        <v>0</v>
      </c>
      <c r="W1379" t="n">
        <v>0</v>
      </c>
      <c r="X1379" t="n">
        <v>0</v>
      </c>
      <c r="Y1379">
        <f>IF(AND(A1379="Lead",COUNTIF(MetaCamps,C1379)&gt;0),1,0)</f>
        <v>0</v>
      </c>
      <c r="Z1379">
        <f>IF(Y1379=1,P1379,0)</f>
        <v>0</v>
      </c>
    </row>
    <row r="1380">
      <c r="A1380" t="inlineStr">
        <is>
          <t>Lead</t>
        </is>
      </c>
      <c r="B1380" s="39" t="str">
        <f>IFERROR(INDEX(CampTypes,MATCH(C1380,CampList,0)),"Unattributed")</f>
        <v>New</v>
      </c>
      <c r="C1380" t="inlineStr">
        <is>
          <t>EBG - In House | ABO | Natuf | Leads | Unit Franchise | India | Oct26 | V1</t>
        </is>
      </c>
      <c r="D1380" t="inlineStr">
        <is>
          <t>Natuf | Business Owners | Tier1 + Growth Cities | Oct26 | V1</t>
        </is>
      </c>
      <c r="E1380" t="inlineStr">
        <is>
          <t>Natuf | Reel | Brand Ambassador | Heard Of Owning A Cafe | V1</t>
        </is>
      </c>
      <c r="F1380" t="inlineStr">
        <is>
          <t>In House Natuf</t>
        </is>
      </c>
      <c r="G1380" t="inlineStr">
        <is>
          <t>Lost</t>
        </is>
      </c>
      <c r="H1380" s="39" t="str">
        <f>IF(ISNUMBER(MATCH(G1380,QualityStatuses,0)),"Quality Lead","Non-Quality Lead")</f>
        <v>Non-Quality Lead</v>
      </c>
      <c r="I1380" t="inlineStr">
        <is>
          <t>2026-10</t>
        </is>
      </c>
      <c r="J1380" t="inlineStr">
        <is>
          <t>Wk of 2026-10-19</t>
        </is>
      </c>
      <c r="K1380" t="inlineStr">
        <is>
          <t>Tejaswini Tarigopula</t>
        </is>
      </c>
      <c r="L1380" t="inlineStr">
        <is>
          <t>Facebook</t>
        </is>
      </c>
      <c r="M1380" t="inlineStr">
        <is>
          <t>Direct (campaign tagged in CRM)</t>
        </is>
      </c>
      <c r="N1380" t="inlineStr">
        <is>
          <t>6ad7a0ba12b5fdcedd913798</t>
        </is>
      </c>
      <c r="O1380" t="n">
        <v>1</v>
      </c>
      <c r="P1380" s="40">
        <f>IF(A1380="Lead",IF(ISNUMBER(MATCH(G1380,QualityStatuses,0)),1,0),0)</f>
        <v>0</v>
      </c>
      <c r="Q1380" s="40">
        <f>IF(A1380="Lead",IF(G1380="New Lead",0,1),0)</f>
        <v>1</v>
      </c>
      <c r="R1380" s="40">
        <f>IF(A1380="Lead",IF(G1380="Lost",1,0),0)</f>
        <v>1</v>
      </c>
      <c r="S1380" t="n">
        <v>1</v>
      </c>
      <c r="T1380" t="n">
        <v>1</v>
      </c>
      <c r="U1380" t="n">
        <v>0</v>
      </c>
      <c r="V1380" t="n">
        <v>0</v>
      </c>
      <c r="W1380" t="n">
        <v>0</v>
      </c>
      <c r="X1380" t="n">
        <v>0</v>
      </c>
      <c r="Y1380">
        <f>IF(AND(A1380="Lead",COUNTIF(MetaCamps,C1380)&gt;0),1,0)</f>
        <v>0</v>
      </c>
      <c r="Z1380">
        <f>IF(Y1380=1,P1380,0)</f>
        <v>0</v>
      </c>
    </row>
    <row r="1381">
      <c r="A1381" t="inlineStr">
        <is>
          <t>Lead</t>
        </is>
      </c>
      <c r="B1381" s="39" t="str">
        <f>IFERROR(INDEX(CampTypes,MATCH(C1381,CampList,0)),"Unattributed")</f>
        <v>New</v>
      </c>
      <c r="C1381" t="inlineStr">
        <is>
          <t>EBG - In House | ABO | Natuf | Leads | Unit Franchise | India | Oct26 | V1</t>
        </is>
      </c>
      <c r="D1381" t="inlineStr">
        <is>
          <t>Natuf | Investors | Tier1 + Growth Cities | Oct26 | V1</t>
        </is>
      </c>
      <c r="E1381" t="inlineStr">
        <is>
          <t>Natuf | Reel | Brand Ambassador | Heard Of Owning A Cafe | V1</t>
        </is>
      </c>
      <c r="F1381" t="inlineStr">
        <is>
          <t>In House Natuf</t>
        </is>
      </c>
      <c r="G1381" t="inlineStr">
        <is>
          <t>Connected</t>
        </is>
      </c>
      <c r="H1381" s="39" t="str">
        <f>IF(ISNUMBER(MATCH(G1381,QualityStatuses,0)),"Quality Lead","Non-Quality Lead")</f>
        <v>Non-Quality Lead</v>
      </c>
      <c r="I1381" t="inlineStr">
        <is>
          <t>2026-10</t>
        </is>
      </c>
      <c r="J1381" t="inlineStr">
        <is>
          <t>Wk of 2026-10-19</t>
        </is>
      </c>
      <c r="K1381" t="inlineStr">
        <is>
          <t>Tejaswini Tarigopula</t>
        </is>
      </c>
      <c r="L1381" t="inlineStr">
        <is>
          <t>Facebook</t>
        </is>
      </c>
      <c r="M1381" t="inlineStr">
        <is>
          <t>Direct (campaign tagged in CRM)</t>
        </is>
      </c>
      <c r="N1381" t="inlineStr">
        <is>
          <t>6ad7a05d6bffeb1dfe35967d</t>
        </is>
      </c>
      <c r="O1381" t="n">
        <v>1</v>
      </c>
      <c r="P1381" s="40">
        <f>IF(A1381="Lead",IF(ISNUMBER(MATCH(G1381,QualityStatuses,0)),1,0),0)</f>
        <v>0</v>
      </c>
      <c r="Q1381" s="40">
        <f>IF(A1381="Lead",IF(G1381="New Lead",0,1),0)</f>
        <v>1</v>
      </c>
      <c r="R1381" s="40">
        <f>IF(A1381="Lead",IF(G1381="Lost",1,0),0)</f>
        <v>0</v>
      </c>
      <c r="S1381" t="n">
        <v>6</v>
      </c>
      <c r="T1381" t="n">
        <v>2</v>
      </c>
      <c r="U1381" t="n">
        <v>0</v>
      </c>
      <c r="V1381" t="n">
        <v>0</v>
      </c>
      <c r="W1381" t="n">
        <v>0</v>
      </c>
      <c r="X1381" t="n">
        <v>0</v>
      </c>
      <c r="Y1381">
        <f>IF(AND(A1381="Lead",COUNTIF(MetaCamps,C1381)&gt;0),1,0)</f>
        <v>0</v>
      </c>
      <c r="Z1381">
        <f>IF(Y1381=1,P1381,0)</f>
        <v>0</v>
      </c>
    </row>
    <row r="1382">
      <c r="A1382" t="inlineStr">
        <is>
          <t>Lead</t>
        </is>
      </c>
      <c r="B1382" s="39" t="str">
        <f>IFERROR(INDEX(CampTypes,MATCH(C1382,CampList,0)),"Unattributed")</f>
        <v>Old</v>
      </c>
      <c r="C1382" t="inlineStr">
        <is>
          <t>E_Suresh_Natuf_Kiosk_07072026</t>
        </is>
      </c>
      <c r="D1382" t="inlineStr">
        <is>
          <t>E_Suresh_Natuf_Kiosk_07072026_Adset5</t>
        </is>
      </c>
      <c r="E1382" t="inlineStr">
        <is>
          <t>E_Hindi_Suresh_Natuf_Kiosk_07072026_Adset5_ad3 – Copy 2</t>
        </is>
      </c>
      <c r="F1382" t="inlineStr">
        <is>
          <t>Natuf</t>
        </is>
      </c>
      <c r="G1382" t="inlineStr">
        <is>
          <t>Attempt 1</t>
        </is>
      </c>
      <c r="H1382" s="39" t="str">
        <f>IF(ISNUMBER(MATCH(G1382,QualityStatuses,0)),"Quality Lead","Non-Quality Lead")</f>
        <v>Non-Quality Lead</v>
      </c>
      <c r="I1382" t="inlineStr">
        <is>
          <t>2026-10</t>
        </is>
      </c>
      <c r="J1382" t="inlineStr">
        <is>
          <t>Wk of 2026-10-19</t>
        </is>
      </c>
      <c r="K1382" t="inlineStr">
        <is>
          <t>Omkar Navge</t>
        </is>
      </c>
      <c r="L1382" t="inlineStr">
        <is>
          <t>Facebook</t>
        </is>
      </c>
      <c r="M1382" t="inlineStr">
        <is>
          <t>Direct (campaign tagged in CRM)</t>
        </is>
      </c>
      <c r="N1382" t="inlineStr">
        <is>
          <t>6ad79fbc160e37307b917f6d</t>
        </is>
      </c>
      <c r="O1382" t="n">
        <v>1</v>
      </c>
      <c r="P1382" s="40">
        <f>IF(A1382="Lead",IF(ISNUMBER(MATCH(G1382,QualityStatuses,0)),1,0),0)</f>
        <v>0</v>
      </c>
      <c r="Q1382" s="40">
        <f>IF(A1382="Lead",IF(G1382="New Lead",0,1),0)</f>
        <v>1</v>
      </c>
      <c r="R1382" s="40">
        <f>IF(A1382="Lead",IF(G1382="Lost",1,0),0)</f>
        <v>0</v>
      </c>
      <c r="S1382" t="n">
        <v>1</v>
      </c>
      <c r="T1382" t="n">
        <v>0</v>
      </c>
      <c r="U1382" t="n">
        <v>0</v>
      </c>
      <c r="V1382" t="n">
        <v>0</v>
      </c>
      <c r="W1382" t="n">
        <v>0</v>
      </c>
      <c r="X1382" t="n">
        <v>0</v>
      </c>
      <c r="Y1382">
        <f>IF(AND(A1382="Lead",COUNTIF(MetaCamps,C1382)&gt;0),1,0)</f>
        <v>1</v>
      </c>
      <c r="Z1382">
        <f>IF(Y1382=1,P1382,0)</f>
        <v>0</v>
      </c>
    </row>
    <row r="1383">
      <c r="A1383" t="inlineStr">
        <is>
          <t>Lead</t>
        </is>
      </c>
      <c r="B1383" s="39" t="str">
        <f>IFERROR(INDEX(CampTypes,MATCH(C1383,CampList,0)),"Unattributed")</f>
        <v>Old</v>
      </c>
      <c r="C1383" t="inlineStr">
        <is>
          <t>E_Karan_Natuf_Kiosk_07072026</t>
        </is>
      </c>
      <c r="D1383" t="inlineStr">
        <is>
          <t>E_Karan_Natuf_Kiosk_07072026_Adset5</t>
        </is>
      </c>
      <c r="E1383" t="inlineStr">
        <is>
          <t>E_Hindi_Karan_Natuf_Kiosk_07072026_Adset5_ad3 – Copy 3</t>
        </is>
      </c>
      <c r="F1383" t="inlineStr">
        <is>
          <t>Natuf</t>
        </is>
      </c>
      <c r="G1383" t="inlineStr">
        <is>
          <t>Attempt 2</t>
        </is>
      </c>
      <c r="H1383" s="39" t="str">
        <f>IF(ISNUMBER(MATCH(G1383,QualityStatuses,0)),"Quality Lead","Non-Quality Lead")</f>
        <v>Non-Quality Lead</v>
      </c>
      <c r="I1383" t="inlineStr">
        <is>
          <t>2026-10</t>
        </is>
      </c>
      <c r="J1383" t="inlineStr">
        <is>
          <t>Wk of 2026-10-19</t>
        </is>
      </c>
      <c r="K1383" t="inlineStr">
        <is>
          <t>Tejaswini Tarigopula</t>
        </is>
      </c>
      <c r="L1383" t="inlineStr">
        <is>
          <t>Facebook</t>
        </is>
      </c>
      <c r="M1383" t="inlineStr">
        <is>
          <t>Direct (campaign tagged in CRM)</t>
        </is>
      </c>
      <c r="N1383" t="inlineStr">
        <is>
          <t>6ad79dbdd9b631f764713452</t>
        </is>
      </c>
      <c r="O1383" t="n">
        <v>1</v>
      </c>
      <c r="P1383" s="40">
        <f>IF(A1383="Lead",IF(ISNUMBER(MATCH(G1383,QualityStatuses,0)),1,0),0)</f>
        <v>0</v>
      </c>
      <c r="Q1383" s="40">
        <f>IF(A1383="Lead",IF(G1383="New Lead",0,1),0)</f>
        <v>1</v>
      </c>
      <c r="R1383" s="40">
        <f>IF(A1383="Lead",IF(G1383="Lost",1,0),0)</f>
        <v>0</v>
      </c>
      <c r="S1383" t="n">
        <v>3</v>
      </c>
      <c r="T1383" t="n">
        <v>1</v>
      </c>
      <c r="U1383" t="n">
        <v>0</v>
      </c>
      <c r="V1383" t="n">
        <v>0</v>
      </c>
      <c r="W1383" t="n">
        <v>0</v>
      </c>
      <c r="X1383" t="n">
        <v>0</v>
      </c>
      <c r="Y1383">
        <f>IF(AND(A1383="Lead",COUNTIF(MetaCamps,C1383)&gt;0),1,0)</f>
        <v>1</v>
      </c>
      <c r="Z1383">
        <f>IF(Y1383=1,P1383,0)</f>
        <v>0</v>
      </c>
    </row>
    <row r="1384">
      <c r="A1384" t="inlineStr">
        <is>
          <t>Lead</t>
        </is>
      </c>
      <c r="B1384" s="39" t="str">
        <f>IFERROR(INDEX(CampTypes,MATCH(C1384,CampList,0)),"Unattributed")</f>
        <v>Old</v>
      </c>
      <c r="C1384" t="inlineStr">
        <is>
          <t>E_Karan_Natuf_All_07072026</t>
        </is>
      </c>
      <c r="D1384" t="inlineStr">
        <is>
          <t>E_Karan_Natuf_Sign_07072026_Adset3</t>
        </is>
      </c>
      <c r="E1384" t="inlineStr">
        <is>
          <t>E_Karan_Natuf_Sign_07072026_Adset2_Ad1</t>
        </is>
      </c>
      <c r="F1384" t="inlineStr">
        <is>
          <t>Natuf</t>
        </is>
      </c>
      <c r="G1384" t="inlineStr">
        <is>
          <t>Lost</t>
        </is>
      </c>
      <c r="H1384" s="39" t="str">
        <f>IF(ISNUMBER(MATCH(G1384,QualityStatuses,0)),"Quality Lead","Non-Quality Lead")</f>
        <v>Non-Quality Lead</v>
      </c>
      <c r="I1384" t="inlineStr">
        <is>
          <t>2026-10</t>
        </is>
      </c>
      <c r="J1384" t="inlineStr">
        <is>
          <t>Wk of 2026-10-19</t>
        </is>
      </c>
      <c r="K1384" t="inlineStr">
        <is>
          <t>Omkar Navge</t>
        </is>
      </c>
      <c r="L1384" t="inlineStr">
        <is>
          <t>Facebook</t>
        </is>
      </c>
      <c r="M1384" t="inlineStr">
        <is>
          <t>Direct (campaign tagged in CRM)</t>
        </is>
      </c>
      <c r="N1384" t="inlineStr">
        <is>
          <t>6ad79c688bba1c79faba066b</t>
        </is>
      </c>
      <c r="O1384" t="n">
        <v>1</v>
      </c>
      <c r="P1384" s="40">
        <f>IF(A1384="Lead",IF(ISNUMBER(MATCH(G1384,QualityStatuses,0)),1,0),0)</f>
        <v>0</v>
      </c>
      <c r="Q1384" s="40">
        <f>IF(A1384="Lead",IF(G1384="New Lead",0,1),0)</f>
        <v>1</v>
      </c>
      <c r="R1384" s="40">
        <f>IF(A1384="Lead",IF(G1384="Lost",1,0),0)</f>
        <v>1</v>
      </c>
      <c r="S1384" t="n">
        <v>1</v>
      </c>
      <c r="T1384" t="n">
        <v>1</v>
      </c>
      <c r="U1384" t="n">
        <v>0</v>
      </c>
      <c r="V1384" t="n">
        <v>0</v>
      </c>
      <c r="W1384" t="n">
        <v>0</v>
      </c>
      <c r="X1384" t="n">
        <v>0</v>
      </c>
      <c r="Y1384">
        <f>IF(AND(A1384="Lead",COUNTIF(MetaCamps,C1384)&gt;0),1,0)</f>
        <v>1</v>
      </c>
      <c r="Z1384">
        <f>IF(Y1384=1,P1384,0)</f>
        <v>0</v>
      </c>
    </row>
    <row r="1385">
      <c r="A1385" t="inlineStr">
        <is>
          <t>Lead</t>
        </is>
      </c>
      <c r="B1385" s="39" t="str">
        <f>IFERROR(INDEX(CampTypes,MATCH(C1385,CampList,0)),"Unattributed")</f>
        <v>Old</v>
      </c>
      <c r="C1385" t="inlineStr">
        <is>
          <t>natuf_Kiosk_14072026_Hindi</t>
        </is>
      </c>
      <c r="D1385" t="inlineStr">
        <is>
          <t>natuf_Kiosk_09102026</t>
        </is>
      </c>
      <c r="E1385" t="inlineStr">
        <is>
          <t>natuf_Kiosk_14072026_ad set_ad1</t>
        </is>
      </c>
      <c r="F1385" t="inlineStr">
        <is>
          <t>Natuf</t>
        </is>
      </c>
      <c r="G1385" t="inlineStr">
        <is>
          <t>Connected</t>
        </is>
      </c>
      <c r="H1385" s="39" t="str">
        <f>IF(ISNUMBER(MATCH(G1385,QualityStatuses,0)),"Quality Lead","Non-Quality Lead")</f>
        <v>Non-Quality Lead</v>
      </c>
      <c r="I1385" t="inlineStr">
        <is>
          <t>2026-10</t>
        </is>
      </c>
      <c r="J1385" t="inlineStr">
        <is>
          <t>Wk of 2026-10-19</t>
        </is>
      </c>
      <c r="K1385" t="inlineStr">
        <is>
          <t>Tejaswini Tarigopula</t>
        </is>
      </c>
      <c r="L1385" t="inlineStr">
        <is>
          <t>Facebook</t>
        </is>
      </c>
      <c r="M1385" t="inlineStr">
        <is>
          <t>Direct (campaign tagged in CRM)</t>
        </is>
      </c>
      <c r="N1385" t="inlineStr">
        <is>
          <t>6ad79bb02e8fbe8e2edd73a4</t>
        </is>
      </c>
      <c r="O1385" t="n">
        <v>1</v>
      </c>
      <c r="P1385" s="40">
        <f>IF(A1385="Lead",IF(ISNUMBER(MATCH(G1385,QualityStatuses,0)),1,0),0)</f>
        <v>0</v>
      </c>
      <c r="Q1385" s="40">
        <f>IF(A1385="Lead",IF(G1385="New Lead",0,1),0)</f>
        <v>1</v>
      </c>
      <c r="R1385" s="40">
        <f>IF(A1385="Lead",IF(G1385="Lost",1,0),0)</f>
        <v>0</v>
      </c>
      <c r="S1385" t="n">
        <v>1</v>
      </c>
      <c r="T1385" t="n">
        <v>1</v>
      </c>
      <c r="U1385" t="n">
        <v>0</v>
      </c>
      <c r="V1385" t="n">
        <v>0</v>
      </c>
      <c r="W1385" t="n">
        <v>0</v>
      </c>
      <c r="X1385" t="n">
        <v>0</v>
      </c>
      <c r="Y1385">
        <f>IF(AND(A1385="Lead",COUNTIF(MetaCamps,C1385)&gt;0),1,0)</f>
        <v>1</v>
      </c>
      <c r="Z1385">
        <f>IF(Y1385=1,P1385,0)</f>
        <v>0</v>
      </c>
    </row>
    <row r="1386">
      <c r="A1386" t="inlineStr">
        <is>
          <t>Lead</t>
        </is>
      </c>
      <c r="B1386" s="39" t="str">
        <f>IFERROR(INDEX(CampTypes,MATCH(C1386,CampList,0)),"Unattributed")</f>
        <v>New</v>
      </c>
      <c r="C1386" t="inlineStr">
        <is>
          <t>EBG - In House | ABO | Natuf | Leads | Unit Franchise | India | Oct26 | V1</t>
        </is>
      </c>
      <c r="D1386" t="inlineStr">
        <is>
          <t>Natuf | LAL 1% | India | Jul26 | V1</t>
        </is>
      </c>
      <c r="E1386" t="inlineStr">
        <is>
          <t>Natuf | Reel | Brand Ambassador | Heard Of Owning A Cafe | V1</t>
        </is>
      </c>
      <c r="F1386" t="inlineStr">
        <is>
          <t>In House Natuf</t>
        </is>
      </c>
      <c r="G1386" t="inlineStr">
        <is>
          <t>Attempt 1</t>
        </is>
      </c>
      <c r="H1386" s="39" t="str">
        <f>IF(ISNUMBER(MATCH(G1386,QualityStatuses,0)),"Quality Lead","Non-Quality Lead")</f>
        <v>Non-Quality Lead</v>
      </c>
      <c r="I1386" t="inlineStr">
        <is>
          <t>2026-10</t>
        </is>
      </c>
      <c r="J1386" t="inlineStr">
        <is>
          <t>Wk of 2026-10-19</t>
        </is>
      </c>
      <c r="K1386" t="inlineStr">
        <is>
          <t>Tejaswini Tarigopula</t>
        </is>
      </c>
      <c r="L1386" t="inlineStr">
        <is>
          <t>Facebook</t>
        </is>
      </c>
      <c r="M1386" t="inlineStr">
        <is>
          <t>Direct (campaign tagged in CRM)</t>
        </is>
      </c>
      <c r="N1386" t="inlineStr">
        <is>
          <t>6ad79a701abe23806b70b2e6</t>
        </is>
      </c>
      <c r="O1386" t="n">
        <v>1</v>
      </c>
      <c r="P1386" s="40">
        <f>IF(A1386="Lead",IF(ISNUMBER(MATCH(G1386,QualityStatuses,0)),1,0),0)</f>
        <v>0</v>
      </c>
      <c r="Q1386" s="40">
        <f>IF(A1386="Lead",IF(G1386="New Lead",0,1),0)</f>
        <v>1</v>
      </c>
      <c r="R1386" s="40">
        <f>IF(A1386="Lead",IF(G1386="Lost",1,0),0)</f>
        <v>0</v>
      </c>
      <c r="S1386" t="n">
        <v>1</v>
      </c>
      <c r="T1386" t="n">
        <v>1</v>
      </c>
      <c r="U1386" t="n">
        <v>0</v>
      </c>
      <c r="V1386" t="n">
        <v>0</v>
      </c>
      <c r="W1386" t="n">
        <v>0</v>
      </c>
      <c r="X1386" t="n">
        <v>0</v>
      </c>
      <c r="Y1386">
        <f>IF(AND(A1386="Lead",COUNTIF(MetaCamps,C1386)&gt;0),1,0)</f>
        <v>0</v>
      </c>
      <c r="Z1386">
        <f>IF(Y1386=1,P1386,0)</f>
        <v>0</v>
      </c>
    </row>
    <row r="1387">
      <c r="A1387" t="inlineStr">
        <is>
          <t>Lead</t>
        </is>
      </c>
      <c r="B1387" s="39" t="str">
        <f>IFERROR(INDEX(CampTypes,MATCH(C1387,CampList,0)),"Unattributed")</f>
        <v>Old</v>
      </c>
      <c r="C1387" t="inlineStr">
        <is>
          <t>E_Suresh_Natuf_Kiosk_07072026</t>
        </is>
      </c>
      <c r="D1387" t="inlineStr">
        <is>
          <t>E_Suresh_Natuf_Kiosk_07072026_Adset5</t>
        </is>
      </c>
      <c r="E1387" t="inlineStr">
        <is>
          <t>E_Hindi_Suresh_Natuf_Kiosk_07072026_Adset5_ad3 – Copy 2</t>
        </is>
      </c>
      <c r="F1387" t="inlineStr">
        <is>
          <t>Natuf</t>
        </is>
      </c>
      <c r="G1387" t="inlineStr">
        <is>
          <t>Attempt 1</t>
        </is>
      </c>
      <c r="H1387" s="39" t="str">
        <f>IF(ISNUMBER(MATCH(G1387,QualityStatuses,0)),"Quality Lead","Non-Quality Lead")</f>
        <v>Non-Quality Lead</v>
      </c>
      <c r="I1387" t="inlineStr">
        <is>
          <t>2026-10</t>
        </is>
      </c>
      <c r="J1387" t="inlineStr">
        <is>
          <t>Wk of 2026-10-19</t>
        </is>
      </c>
      <c r="K1387" t="inlineStr">
        <is>
          <t>Omkar Navge</t>
        </is>
      </c>
      <c r="L1387" t="inlineStr">
        <is>
          <t>Facebook</t>
        </is>
      </c>
      <c r="M1387" t="inlineStr">
        <is>
          <t>Direct (campaign tagged in CRM)</t>
        </is>
      </c>
      <c r="N1387" t="inlineStr">
        <is>
          <t>6ad79954b24716c22acd1bf8</t>
        </is>
      </c>
      <c r="O1387" t="n">
        <v>1</v>
      </c>
      <c r="P1387" s="40">
        <f>IF(A1387="Lead",IF(ISNUMBER(MATCH(G1387,QualityStatuses,0)),1,0),0)</f>
        <v>0</v>
      </c>
      <c r="Q1387" s="40">
        <f>IF(A1387="Lead",IF(G1387="New Lead",0,1),0)</f>
        <v>1</v>
      </c>
      <c r="R1387" s="40">
        <f>IF(A1387="Lead",IF(G1387="Lost",1,0),0)</f>
        <v>0</v>
      </c>
      <c r="S1387" t="n">
        <v>2</v>
      </c>
      <c r="T1387" t="n">
        <v>0</v>
      </c>
      <c r="U1387" t="n">
        <v>0</v>
      </c>
      <c r="V1387" t="n">
        <v>0</v>
      </c>
      <c r="W1387" t="n">
        <v>0</v>
      </c>
      <c r="X1387" t="n">
        <v>0</v>
      </c>
      <c r="Y1387">
        <f>IF(AND(A1387="Lead",COUNTIF(MetaCamps,C1387)&gt;0),1,0)</f>
        <v>1</v>
      </c>
      <c r="Z1387">
        <f>IF(Y1387=1,P1387,0)</f>
        <v>0</v>
      </c>
    </row>
    <row r="1388">
      <c r="A1388" t="inlineStr">
        <is>
          <t>Lead</t>
        </is>
      </c>
      <c r="B1388" s="39" t="str">
        <f>IFERROR(INDEX(CampTypes,MATCH(C1388,CampList,0)),"Unattributed")</f>
        <v>New</v>
      </c>
      <c r="C1388" t="inlineStr">
        <is>
          <t>EBG - In House | ABO | Natuf | Leads | Master Franchise | India | Oct26 | V1</t>
        </is>
      </c>
      <c r="D1388" t="inlineStr">
        <is>
          <t>Natuf | Business Owners | Tier1 + Growth Cities | Oct26 | V1</t>
        </is>
      </c>
      <c r="E1388" t="inlineStr">
        <is>
          <t>Natuf | Static | Become A Levantine Food | V1</t>
        </is>
      </c>
      <c r="F1388" t="inlineStr">
        <is>
          <t>Natuf_MF</t>
        </is>
      </c>
      <c r="G1388" t="inlineStr">
        <is>
          <t>Lost</t>
        </is>
      </c>
      <c r="H1388" s="39" t="str">
        <f>IF(ISNUMBER(MATCH(G1388,QualityStatuses,0)),"Quality Lead","Non-Quality Lead")</f>
        <v>Non-Quality Lead</v>
      </c>
      <c r="I1388" t="inlineStr">
        <is>
          <t>2026-10</t>
        </is>
      </c>
      <c r="J1388" t="inlineStr">
        <is>
          <t>Wk of 2026-10-19</t>
        </is>
      </c>
      <c r="K1388" t="inlineStr">
        <is>
          <t>Omkar Navge</t>
        </is>
      </c>
      <c r="L1388" t="inlineStr">
        <is>
          <t>Facebook</t>
        </is>
      </c>
      <c r="M1388" t="inlineStr">
        <is>
          <t>Direct (campaign tagged in CRM)</t>
        </is>
      </c>
      <c r="N1388" t="inlineStr">
        <is>
          <t>6ad7973faabde9b3b948a8a0</t>
        </is>
      </c>
      <c r="O1388" t="n">
        <v>1</v>
      </c>
      <c r="P1388" s="40">
        <f>IF(A1388="Lead",IF(ISNUMBER(MATCH(G1388,QualityStatuses,0)),1,0),0)</f>
        <v>0</v>
      </c>
      <c r="Q1388" s="40">
        <f>IF(A1388="Lead",IF(G1388="New Lead",0,1),0)</f>
        <v>1</v>
      </c>
      <c r="R1388" s="40">
        <f>IF(A1388="Lead",IF(G1388="Lost",1,0),0)</f>
        <v>1</v>
      </c>
      <c r="S1388" t="n">
        <v>1</v>
      </c>
      <c r="T1388" t="n">
        <v>1</v>
      </c>
      <c r="U1388" t="n">
        <v>0</v>
      </c>
      <c r="V1388" t="n">
        <v>0</v>
      </c>
      <c r="W1388" t="n">
        <v>0</v>
      </c>
      <c r="X1388" t="n">
        <v>0</v>
      </c>
      <c r="Y1388">
        <f>IF(AND(A1388="Lead",COUNTIF(MetaCamps,C1388)&gt;0),1,0)</f>
        <v>0</v>
      </c>
      <c r="Z1388">
        <f>IF(Y1388=1,P1388,0)</f>
        <v>0</v>
      </c>
    </row>
    <row r="1389">
      <c r="A1389" t="inlineStr">
        <is>
          <t>Lead</t>
        </is>
      </c>
      <c r="B1389" s="39" t="str">
        <f>IFERROR(INDEX(CampTypes,MATCH(C1389,CampList,0)),"Unattributed")</f>
        <v>New</v>
      </c>
      <c r="C1389" t="inlineStr">
        <is>
          <t>EBG - In House | ABO | Natuf | Leads | Unit Franchise | India | Oct26 | V1</t>
        </is>
      </c>
      <c r="D1389" t="inlineStr">
        <is>
          <t>Natuf | Business Owners | Tier1 + Growth Cities | Oct26 | V1</t>
        </is>
      </c>
      <c r="E1389" t="inlineStr">
        <is>
          <t>Natuf | Reel | Brand Ambassador | Heard Of Owning A Cafe | V1</t>
        </is>
      </c>
      <c r="F1389" t="inlineStr">
        <is>
          <t>In House Natuf</t>
        </is>
      </c>
      <c r="G1389" t="inlineStr">
        <is>
          <t>Attempt 1</t>
        </is>
      </c>
      <c r="H1389" s="39" t="str">
        <f>IF(ISNUMBER(MATCH(G1389,QualityStatuses,0)),"Quality Lead","Non-Quality Lead")</f>
        <v>Non-Quality Lead</v>
      </c>
      <c r="I1389" t="inlineStr">
        <is>
          <t>2026-10</t>
        </is>
      </c>
      <c r="J1389" t="inlineStr">
        <is>
          <t>Wk of 2026-10-19</t>
        </is>
      </c>
      <c r="K1389" t="inlineStr">
        <is>
          <t>Tejaswini Tarigopula</t>
        </is>
      </c>
      <c r="L1389" t="inlineStr">
        <is>
          <t>Facebook</t>
        </is>
      </c>
      <c r="M1389" t="inlineStr">
        <is>
          <t>Direct (campaign tagged in CRM)</t>
        </is>
      </c>
      <c r="N1389" t="inlineStr">
        <is>
          <t>6ad79729a39e2ed5bb18cd60</t>
        </is>
      </c>
      <c r="O1389" t="n">
        <v>1</v>
      </c>
      <c r="P1389" s="40">
        <f>IF(A1389="Lead",IF(ISNUMBER(MATCH(G1389,QualityStatuses,0)),1,0),0)</f>
        <v>0</v>
      </c>
      <c r="Q1389" s="40">
        <f>IF(A1389="Lead",IF(G1389="New Lead",0,1),0)</f>
        <v>1</v>
      </c>
      <c r="R1389" s="40">
        <f>IF(A1389="Lead",IF(G1389="Lost",1,0),0)</f>
        <v>0</v>
      </c>
      <c r="S1389" t="n">
        <v>1</v>
      </c>
      <c r="T1389" t="n">
        <v>0</v>
      </c>
      <c r="U1389" t="n">
        <v>0</v>
      </c>
      <c r="V1389" t="n">
        <v>0</v>
      </c>
      <c r="W1389" t="n">
        <v>0</v>
      </c>
      <c r="X1389" t="n">
        <v>0</v>
      </c>
      <c r="Y1389">
        <f>IF(AND(A1389="Lead",COUNTIF(MetaCamps,C1389)&gt;0),1,0)</f>
        <v>0</v>
      </c>
      <c r="Z1389">
        <f>IF(Y1389=1,P1389,0)</f>
        <v>0</v>
      </c>
    </row>
    <row r="1390">
      <c r="A1390" t="inlineStr">
        <is>
          <t>Lead</t>
        </is>
      </c>
      <c r="B1390" s="39" t="str">
        <f>IFERROR(INDEX(CampTypes,MATCH(C1390,CampList,0)),"Unattributed")</f>
        <v>Old</v>
      </c>
      <c r="C1390" t="inlineStr">
        <is>
          <t>E_Suresh_Natuf_Kiosk_07072026</t>
        </is>
      </c>
      <c r="D1390" t="inlineStr">
        <is>
          <t>E_Suresh_Natuf_Kiosk_07072026_Adset5</t>
        </is>
      </c>
      <c r="E1390" t="inlineStr">
        <is>
          <t>E_Hindi_Suresh_Natuf_Kiosk_07072026_Adset5_ad3 – Copy 2</t>
        </is>
      </c>
      <c r="F1390" t="inlineStr">
        <is>
          <t>Natuf</t>
        </is>
      </c>
      <c r="G1390" t="inlineStr">
        <is>
          <t>Attempt 1</t>
        </is>
      </c>
      <c r="H1390" s="39" t="str">
        <f>IF(ISNUMBER(MATCH(G1390,QualityStatuses,0)),"Quality Lead","Non-Quality Lead")</f>
        <v>Non-Quality Lead</v>
      </c>
      <c r="I1390" t="inlineStr">
        <is>
          <t>2026-10</t>
        </is>
      </c>
      <c r="J1390" t="inlineStr">
        <is>
          <t>Wk of 2026-10-19</t>
        </is>
      </c>
      <c r="K1390" t="inlineStr">
        <is>
          <t>Deepak Rai</t>
        </is>
      </c>
      <c r="L1390" t="inlineStr">
        <is>
          <t>Facebook</t>
        </is>
      </c>
      <c r="M1390" t="inlineStr">
        <is>
          <t>Direct (campaign tagged in CRM)</t>
        </is>
      </c>
      <c r="N1390" t="inlineStr">
        <is>
          <t>6ad796e2b89e8444dc10be58</t>
        </is>
      </c>
      <c r="O1390" t="n">
        <v>1</v>
      </c>
      <c r="P1390" s="40">
        <f>IF(A1390="Lead",IF(ISNUMBER(MATCH(G1390,QualityStatuses,0)),1,0),0)</f>
        <v>0</v>
      </c>
      <c r="Q1390" s="40">
        <f>IF(A1390="Lead",IF(G1390="New Lead",0,1),0)</f>
        <v>1</v>
      </c>
      <c r="R1390" s="40">
        <f>IF(A1390="Lead",IF(G1390="Lost",1,0),0)</f>
        <v>0</v>
      </c>
      <c r="S1390" t="n">
        <v>1</v>
      </c>
      <c r="T1390" t="n">
        <v>0</v>
      </c>
      <c r="U1390" t="n">
        <v>0</v>
      </c>
      <c r="V1390" t="n">
        <v>0</v>
      </c>
      <c r="W1390" t="n">
        <v>0</v>
      </c>
      <c r="X1390" t="n">
        <v>0</v>
      </c>
      <c r="Y1390">
        <f>IF(AND(A1390="Lead",COUNTIF(MetaCamps,C1390)&gt;0),1,0)</f>
        <v>1</v>
      </c>
      <c r="Z1390">
        <f>IF(Y1390=1,P1390,0)</f>
        <v>0</v>
      </c>
    </row>
    <row r="1391">
      <c r="A1391" t="inlineStr">
        <is>
          <t>Lead</t>
        </is>
      </c>
      <c r="B1391" s="39" t="str">
        <f>IFERROR(INDEX(CampTypes,MATCH(C1391,CampList,0)),"Unattributed")</f>
        <v>New</v>
      </c>
      <c r="C1391" t="inlineStr">
        <is>
          <t>EBG - In House | ABO | Natuf | Leads | Unit Franchise | India | Oct26 | V1</t>
        </is>
      </c>
      <c r="D1391" t="inlineStr">
        <is>
          <t>Natuf | LAL 1% | India | Jul26 | V1</t>
        </is>
      </c>
      <c r="E1391" t="inlineStr">
        <is>
          <t>Natuf | Reel | Brand Ambassador | Heard Of Owning A Cafe | V1</t>
        </is>
      </c>
      <c r="F1391" t="inlineStr">
        <is>
          <t>In House Natuf</t>
        </is>
      </c>
      <c r="G1391" t="inlineStr">
        <is>
          <t>Connected</t>
        </is>
      </c>
      <c r="H1391" s="39" t="str">
        <f>IF(ISNUMBER(MATCH(G1391,QualityStatuses,0)),"Quality Lead","Non-Quality Lead")</f>
        <v>Non-Quality Lead</v>
      </c>
      <c r="I1391" t="inlineStr">
        <is>
          <t>2026-10</t>
        </is>
      </c>
      <c r="J1391" t="inlineStr">
        <is>
          <t>Wk of 2026-10-19</t>
        </is>
      </c>
      <c r="K1391" t="inlineStr">
        <is>
          <t>Tejaswini Tarigopula</t>
        </is>
      </c>
      <c r="L1391" t="inlineStr">
        <is>
          <t>Facebook</t>
        </is>
      </c>
      <c r="M1391" t="inlineStr">
        <is>
          <t>Direct (campaign tagged in CRM)</t>
        </is>
      </c>
      <c r="N1391" t="inlineStr">
        <is>
          <t>6ad795cd8c2356410e5ab450</t>
        </is>
      </c>
      <c r="O1391" t="n">
        <v>1</v>
      </c>
      <c r="P1391" s="40">
        <f>IF(A1391="Lead",IF(ISNUMBER(MATCH(G1391,QualityStatuses,0)),1,0),0)</f>
        <v>0</v>
      </c>
      <c r="Q1391" s="40">
        <f>IF(A1391="Lead",IF(G1391="New Lead",0,1),0)</f>
        <v>1</v>
      </c>
      <c r="R1391" s="40">
        <f>IF(A1391="Lead",IF(G1391="Lost",1,0),0)</f>
        <v>0</v>
      </c>
      <c r="S1391" t="n">
        <v>1</v>
      </c>
      <c r="T1391" t="n">
        <v>1</v>
      </c>
      <c r="U1391" t="n">
        <v>0</v>
      </c>
      <c r="V1391" t="n">
        <v>0</v>
      </c>
      <c r="W1391" t="n">
        <v>0</v>
      </c>
      <c r="X1391" t="n">
        <v>0</v>
      </c>
      <c r="Y1391">
        <f>IF(AND(A1391="Lead",COUNTIF(MetaCamps,C1391)&gt;0),1,0)</f>
        <v>0</v>
      </c>
      <c r="Z1391">
        <f>IF(Y1391=1,P1391,0)</f>
        <v>0</v>
      </c>
    </row>
    <row r="1392">
      <c r="A1392" t="inlineStr">
        <is>
          <t>Lead</t>
        </is>
      </c>
      <c r="B1392" s="39" t="str">
        <f>IFERROR(INDEX(CampTypes,MATCH(C1392,CampList,0)),"Unattributed")</f>
        <v>Old</v>
      </c>
      <c r="C1392" t="inlineStr">
        <is>
          <t>E_Natuf_Generic_13082026</t>
        </is>
      </c>
      <c r="D1392" t="inlineStr">
        <is>
          <t>E_Natuf_Generic_13082026_Adset1</t>
        </is>
      </c>
      <c r="E1392" t="inlineStr">
        <is>
          <t>E_Natuf_Generic_13082026_Adset1_Ad1</t>
        </is>
      </c>
      <c r="F1392" t="inlineStr">
        <is>
          <t>Natuf</t>
        </is>
      </c>
      <c r="G1392" t="inlineStr">
        <is>
          <t>Attempt 1</t>
        </is>
      </c>
      <c r="H1392" s="39" t="str">
        <f>IF(ISNUMBER(MATCH(G1392,QualityStatuses,0)),"Quality Lead","Non-Quality Lead")</f>
        <v>Non-Quality Lead</v>
      </c>
      <c r="I1392" t="inlineStr">
        <is>
          <t>2026-10</t>
        </is>
      </c>
      <c r="J1392" t="inlineStr">
        <is>
          <t>Wk of 2026-10-19</t>
        </is>
      </c>
      <c r="K1392" t="inlineStr">
        <is>
          <t>Tejaswini Tarigopula</t>
        </is>
      </c>
      <c r="L1392" t="inlineStr">
        <is>
          <t>Facebook</t>
        </is>
      </c>
      <c r="M1392" t="inlineStr">
        <is>
          <t>Direct (campaign tagged in CRM)</t>
        </is>
      </c>
      <c r="N1392" t="inlineStr">
        <is>
          <t>6ad795b92d841e07ae5a6a47</t>
        </is>
      </c>
      <c r="O1392" t="n">
        <v>1</v>
      </c>
      <c r="P1392" s="40">
        <f>IF(A1392="Lead",IF(ISNUMBER(MATCH(G1392,QualityStatuses,0)),1,0),0)</f>
        <v>0</v>
      </c>
      <c r="Q1392" s="40">
        <f>IF(A1392="Lead",IF(G1392="New Lead",0,1),0)</f>
        <v>1</v>
      </c>
      <c r="R1392" s="40">
        <f>IF(A1392="Lead",IF(G1392="Lost",1,0),0)</f>
        <v>0</v>
      </c>
      <c r="S1392" t="n">
        <v>1</v>
      </c>
      <c r="T1392" t="n">
        <v>1</v>
      </c>
      <c r="U1392" t="n">
        <v>0</v>
      </c>
      <c r="V1392" t="n">
        <v>0</v>
      </c>
      <c r="W1392" t="n">
        <v>0</v>
      </c>
      <c r="X1392" t="n">
        <v>0</v>
      </c>
      <c r="Y1392">
        <f>IF(AND(A1392="Lead",COUNTIF(MetaCamps,C1392)&gt;0),1,0)</f>
        <v>1</v>
      </c>
      <c r="Z1392">
        <f>IF(Y1392=1,P1392,0)</f>
        <v>0</v>
      </c>
    </row>
    <row r="1393">
      <c r="A1393" t="inlineStr">
        <is>
          <t>Lead</t>
        </is>
      </c>
      <c r="B1393" s="39" t="str">
        <f>IFERROR(INDEX(CampTypes,MATCH(C1393,CampList,0)),"Unattributed")</f>
        <v>New</v>
      </c>
      <c r="C1393" t="inlineStr">
        <is>
          <t>EBG - In House | ABO | Natuf | Leads | Master Franchise | India | Oct26 | V1</t>
        </is>
      </c>
      <c r="D1393" t="inlineStr">
        <is>
          <t>Natuf | LAL 1% | India | Jul26 | V1</t>
        </is>
      </c>
      <c r="E1393" t="inlineStr">
        <is>
          <t>Natuf | Static | Become A Levantine Food | V1</t>
        </is>
      </c>
      <c r="F1393" t="inlineStr">
        <is>
          <t>Natuf_MF</t>
        </is>
      </c>
      <c r="G1393" t="inlineStr">
        <is>
          <t>Connected</t>
        </is>
      </c>
      <c r="H1393" s="39" t="str">
        <f>IF(ISNUMBER(MATCH(G1393,QualityStatuses,0)),"Quality Lead","Non-Quality Lead")</f>
        <v>Non-Quality Lead</v>
      </c>
      <c r="I1393" t="inlineStr">
        <is>
          <t>2026-10</t>
        </is>
      </c>
      <c r="J1393" t="inlineStr">
        <is>
          <t>Wk of 2026-10-19</t>
        </is>
      </c>
      <c r="K1393" t="inlineStr">
        <is>
          <t>Tejaswini Tarigopula</t>
        </is>
      </c>
      <c r="L1393" t="inlineStr">
        <is>
          <t>Facebook</t>
        </is>
      </c>
      <c r="M1393" t="inlineStr">
        <is>
          <t>Direct (campaign tagged in CRM)</t>
        </is>
      </c>
      <c r="N1393" t="inlineStr">
        <is>
          <t>6ad7959e8c2356410e5ab423</t>
        </is>
      </c>
      <c r="O1393" t="n">
        <v>1</v>
      </c>
      <c r="P1393" s="40">
        <f>IF(A1393="Lead",IF(ISNUMBER(MATCH(G1393,QualityStatuses,0)),1,0),0)</f>
        <v>0</v>
      </c>
      <c r="Q1393" s="40">
        <f>IF(A1393="Lead",IF(G1393="New Lead",0,1),0)</f>
        <v>1</v>
      </c>
      <c r="R1393" s="40">
        <f>IF(A1393="Lead",IF(G1393="Lost",1,0),0)</f>
        <v>0</v>
      </c>
      <c r="S1393" t="n">
        <v>3</v>
      </c>
      <c r="T1393" t="n">
        <v>1</v>
      </c>
      <c r="U1393" t="n">
        <v>0</v>
      </c>
      <c r="V1393" t="n">
        <v>0</v>
      </c>
      <c r="W1393" t="n">
        <v>0</v>
      </c>
      <c r="X1393" t="n">
        <v>0</v>
      </c>
      <c r="Y1393">
        <f>IF(AND(A1393="Lead",COUNTIF(MetaCamps,C1393)&gt;0),1,0)</f>
        <v>0</v>
      </c>
      <c r="Z1393">
        <f>IF(Y1393=1,P1393,0)</f>
        <v>0</v>
      </c>
    </row>
    <row r="1394">
      <c r="A1394" t="inlineStr">
        <is>
          <t>Lead</t>
        </is>
      </c>
      <c r="B1394" s="39" t="str">
        <f>IFERROR(INDEX(CampTypes,MATCH(C1394,CampList,0)),"Unattributed")</f>
        <v>New</v>
      </c>
      <c r="C1394" t="inlineStr">
        <is>
          <t>EBG - In House | ABO | Natuf | Leads | Unit Franchise | India | Oct26 | V1</t>
        </is>
      </c>
      <c r="D1394" t="inlineStr">
        <is>
          <t>Natuf | LAL 1% | India | Jul26 | V1</t>
        </is>
      </c>
      <c r="E1394" t="inlineStr">
        <is>
          <t>Natuf | Reel | Brand Ambassador | Heard Of Owning A Cafe | V1</t>
        </is>
      </c>
      <c r="F1394" t="inlineStr">
        <is>
          <t>In House Natuf</t>
        </is>
      </c>
      <c r="G1394" t="inlineStr">
        <is>
          <t>Connected</t>
        </is>
      </c>
      <c r="H1394" s="39" t="str">
        <f>IF(ISNUMBER(MATCH(G1394,QualityStatuses,0)),"Quality Lead","Non-Quality Lead")</f>
        <v>Non-Quality Lead</v>
      </c>
      <c r="I1394" t="inlineStr">
        <is>
          <t>2026-10</t>
        </is>
      </c>
      <c r="J1394" t="inlineStr">
        <is>
          <t>Wk of 2026-10-19</t>
        </is>
      </c>
      <c r="K1394" t="inlineStr">
        <is>
          <t>Tejaswini Tarigopula</t>
        </is>
      </c>
      <c r="L1394" t="inlineStr">
        <is>
          <t>Facebook</t>
        </is>
      </c>
      <c r="M1394" t="inlineStr">
        <is>
          <t>Direct (campaign tagged in CRM)</t>
        </is>
      </c>
      <c r="N1394" t="inlineStr">
        <is>
          <t>6ad795822d841e07ae5a69e5</t>
        </is>
      </c>
      <c r="O1394" t="n">
        <v>1</v>
      </c>
      <c r="P1394" s="40">
        <f>IF(A1394="Lead",IF(ISNUMBER(MATCH(G1394,QualityStatuses,0)),1,0),0)</f>
        <v>0</v>
      </c>
      <c r="Q1394" s="40">
        <f>IF(A1394="Lead",IF(G1394="New Lead",0,1),0)</f>
        <v>1</v>
      </c>
      <c r="R1394" s="40">
        <f>IF(A1394="Lead",IF(G1394="Lost",1,0),0)</f>
        <v>0</v>
      </c>
      <c r="S1394" t="n">
        <v>1</v>
      </c>
      <c r="T1394" t="n">
        <v>1</v>
      </c>
      <c r="U1394" t="n">
        <v>0</v>
      </c>
      <c r="V1394" t="n">
        <v>0</v>
      </c>
      <c r="W1394" t="n">
        <v>0</v>
      </c>
      <c r="X1394" t="n">
        <v>0</v>
      </c>
      <c r="Y1394">
        <f>IF(AND(A1394="Lead",COUNTIF(MetaCamps,C1394)&gt;0),1,0)</f>
        <v>0</v>
      </c>
      <c r="Z1394">
        <f>IF(Y1394=1,P1394,0)</f>
        <v>0</v>
      </c>
    </row>
    <row r="1395">
      <c r="A1395" t="inlineStr">
        <is>
          <t>Lead</t>
        </is>
      </c>
      <c r="B1395" s="39" t="str">
        <f>IFERROR(INDEX(CampTypes,MATCH(C1395,CampList,0)),"Unattributed")</f>
        <v>Old</v>
      </c>
      <c r="C1395" t="inlineStr">
        <is>
          <t>natuf_Kiosk_14072026_Hindi</t>
        </is>
      </c>
      <c r="D1395" t="inlineStr">
        <is>
          <t>natuf_Kiosk_09102026</t>
        </is>
      </c>
      <c r="E1395" t="inlineStr">
        <is>
          <t>natuf_Kiosk_14072026_ad set_ad1</t>
        </is>
      </c>
      <c r="F1395" t="inlineStr">
        <is>
          <t>Natuf</t>
        </is>
      </c>
      <c r="G1395" t="inlineStr">
        <is>
          <t>Connected</t>
        </is>
      </c>
      <c r="H1395" s="39" t="str">
        <f>IF(ISNUMBER(MATCH(G1395,QualityStatuses,0)),"Quality Lead","Non-Quality Lead")</f>
        <v>Non-Quality Lead</v>
      </c>
      <c r="I1395" t="inlineStr">
        <is>
          <t>2026-10</t>
        </is>
      </c>
      <c r="J1395" t="inlineStr">
        <is>
          <t>Wk of 2026-10-19</t>
        </is>
      </c>
      <c r="K1395" t="inlineStr">
        <is>
          <t>Omkar Navge</t>
        </is>
      </c>
      <c r="L1395" t="inlineStr">
        <is>
          <t>Facebook</t>
        </is>
      </c>
      <c r="M1395" t="inlineStr">
        <is>
          <t>Direct (campaign tagged in CRM)</t>
        </is>
      </c>
      <c r="N1395" t="inlineStr">
        <is>
          <t>6ad7954073ecd032b4a23f1d</t>
        </is>
      </c>
      <c r="O1395" t="n">
        <v>1</v>
      </c>
      <c r="P1395" s="40">
        <f>IF(A1395="Lead",IF(ISNUMBER(MATCH(G1395,QualityStatuses,0)),1,0),0)</f>
        <v>0</v>
      </c>
      <c r="Q1395" s="40">
        <f>IF(A1395="Lead",IF(G1395="New Lead",0,1),0)</f>
        <v>1</v>
      </c>
      <c r="R1395" s="40">
        <f>IF(A1395="Lead",IF(G1395="Lost",1,0),0)</f>
        <v>0</v>
      </c>
      <c r="S1395" t="n">
        <v>1</v>
      </c>
      <c r="T1395" t="n">
        <v>1</v>
      </c>
      <c r="U1395" t="n">
        <v>0</v>
      </c>
      <c r="V1395" t="n">
        <v>0</v>
      </c>
      <c r="W1395" t="n">
        <v>0</v>
      </c>
      <c r="X1395" t="n">
        <v>0</v>
      </c>
      <c r="Y1395">
        <f>IF(AND(A1395="Lead",COUNTIF(MetaCamps,C1395)&gt;0),1,0)</f>
        <v>1</v>
      </c>
      <c r="Z1395">
        <f>IF(Y1395=1,P1395,0)</f>
        <v>0</v>
      </c>
    </row>
    <row r="1396">
      <c r="A1396" t="inlineStr">
        <is>
          <t>Lead</t>
        </is>
      </c>
      <c r="B1396" s="39" t="str">
        <f>IFERROR(INDEX(CampTypes,MATCH(C1396,CampList,0)),"Unattributed")</f>
        <v>New</v>
      </c>
      <c r="C1396" t="inlineStr">
        <is>
          <t>EBG - In House | ABO | Natuf | Leads | Unit Franchise | India | Oct26 | V1</t>
        </is>
      </c>
      <c r="D1396" t="inlineStr">
        <is>
          <t>Natuf | Broad | Tier1 + Growth Cities | Oct26 | V1</t>
        </is>
      </c>
      <c r="E1396" t="inlineStr">
        <is>
          <t>Natuf | Reel | Brand Ambassador | Heard Of Owning A Cafe | V1</t>
        </is>
      </c>
      <c r="F1396" t="inlineStr">
        <is>
          <t>In House Natuf</t>
        </is>
      </c>
      <c r="G1396" t="inlineStr">
        <is>
          <t>Attempt 1</t>
        </is>
      </c>
      <c r="H1396" s="39" t="str">
        <f>IF(ISNUMBER(MATCH(G1396,QualityStatuses,0)),"Quality Lead","Non-Quality Lead")</f>
        <v>Non-Quality Lead</v>
      </c>
      <c r="I1396" t="inlineStr">
        <is>
          <t>2026-10</t>
        </is>
      </c>
      <c r="J1396" t="inlineStr">
        <is>
          <t>Wk of 2026-10-19</t>
        </is>
      </c>
      <c r="K1396" t="inlineStr">
        <is>
          <t>Deepak Rai</t>
        </is>
      </c>
      <c r="L1396" t="inlineStr">
        <is>
          <t>Facebook</t>
        </is>
      </c>
      <c r="M1396" t="inlineStr">
        <is>
          <t>Direct (campaign tagged in CRM)</t>
        </is>
      </c>
      <c r="N1396" t="inlineStr">
        <is>
          <t>6ad794978d0b6ac223dedafd</t>
        </is>
      </c>
      <c r="O1396" t="n">
        <v>1</v>
      </c>
      <c r="P1396" s="40">
        <f>IF(A1396="Lead",IF(ISNUMBER(MATCH(G1396,QualityStatuses,0)),1,0),0)</f>
        <v>0</v>
      </c>
      <c r="Q1396" s="40">
        <f>IF(A1396="Lead",IF(G1396="New Lead",0,1),0)</f>
        <v>1</v>
      </c>
      <c r="R1396" s="40">
        <f>IF(A1396="Lead",IF(G1396="Lost",1,0),0)</f>
        <v>0</v>
      </c>
      <c r="S1396" t="n">
        <v>1</v>
      </c>
      <c r="T1396" t="n">
        <v>0</v>
      </c>
      <c r="U1396" t="n">
        <v>0</v>
      </c>
      <c r="V1396" t="n">
        <v>0</v>
      </c>
      <c r="W1396" t="n">
        <v>0</v>
      </c>
      <c r="X1396" t="n">
        <v>0</v>
      </c>
      <c r="Y1396">
        <f>IF(AND(A1396="Lead",COUNTIF(MetaCamps,C1396)&gt;0),1,0)</f>
        <v>0</v>
      </c>
      <c r="Z1396">
        <f>IF(Y1396=1,P1396,0)</f>
        <v>0</v>
      </c>
    </row>
    <row r="1397">
      <c r="A1397" t="inlineStr">
        <is>
          <t>Lead</t>
        </is>
      </c>
      <c r="B1397" s="39" t="str">
        <f>IFERROR(INDEX(CampTypes,MATCH(C1397,CampList,0)),"Unattributed")</f>
        <v>New</v>
      </c>
      <c r="C1397" t="inlineStr">
        <is>
          <t>EBG - In House | ABO | Natuf | Leads | Unit Franchise | India | Oct26 | V1</t>
        </is>
      </c>
      <c r="D1397" t="inlineStr">
        <is>
          <t>Natuf | Broad | Tier1 + Growth Cities | Oct26 | V1</t>
        </is>
      </c>
      <c r="E1397" t="inlineStr">
        <is>
          <t>Natuf | Reel | Brand Ambassador | Heard Of Owning A Cafe | V1</t>
        </is>
      </c>
      <c r="F1397" t="inlineStr">
        <is>
          <t>In House Natuf</t>
        </is>
      </c>
      <c r="G1397" t="inlineStr">
        <is>
          <t>Attempt 1</t>
        </is>
      </c>
      <c r="H1397" s="39" t="str">
        <f>IF(ISNUMBER(MATCH(G1397,QualityStatuses,0)),"Quality Lead","Non-Quality Lead")</f>
        <v>Non-Quality Lead</v>
      </c>
      <c r="I1397" t="inlineStr">
        <is>
          <t>2026-10</t>
        </is>
      </c>
      <c r="J1397" t="inlineStr">
        <is>
          <t>Wk of 2026-10-19</t>
        </is>
      </c>
      <c r="K1397" t="inlineStr">
        <is>
          <t>Tejaswini Tarigopula</t>
        </is>
      </c>
      <c r="L1397" t="inlineStr">
        <is>
          <t>Facebook</t>
        </is>
      </c>
      <c r="M1397" t="inlineStr">
        <is>
          <t>Direct (campaign tagged in CRM)</t>
        </is>
      </c>
      <c r="N1397" t="inlineStr">
        <is>
          <t>6ad792aeeef90f3c00b80ce0</t>
        </is>
      </c>
      <c r="O1397" t="n">
        <v>1</v>
      </c>
      <c r="P1397" s="40">
        <f>IF(A1397="Lead",IF(ISNUMBER(MATCH(G1397,QualityStatuses,0)),1,0),0)</f>
        <v>0</v>
      </c>
      <c r="Q1397" s="40">
        <f>IF(A1397="Lead",IF(G1397="New Lead",0,1),0)</f>
        <v>1</v>
      </c>
      <c r="R1397" s="40">
        <f>IF(A1397="Lead",IF(G1397="Lost",1,0),0)</f>
        <v>0</v>
      </c>
      <c r="S1397" t="n">
        <v>1</v>
      </c>
      <c r="T1397" t="n">
        <v>0</v>
      </c>
      <c r="U1397" t="n">
        <v>0</v>
      </c>
      <c r="V1397" t="n">
        <v>0</v>
      </c>
      <c r="W1397" t="n">
        <v>0</v>
      </c>
      <c r="X1397" t="n">
        <v>0</v>
      </c>
      <c r="Y1397">
        <f>IF(AND(A1397="Lead",COUNTIF(MetaCamps,C1397)&gt;0),1,0)</f>
        <v>0</v>
      </c>
      <c r="Z1397">
        <f>IF(Y1397=1,P1397,0)</f>
        <v>0</v>
      </c>
    </row>
    <row r="1398">
      <c r="A1398" t="inlineStr">
        <is>
          <t>Lead</t>
        </is>
      </c>
      <c r="B1398" s="39" t="str">
        <f>IFERROR(INDEX(CampTypes,MATCH(C1398,CampList,0)),"Unattributed")</f>
        <v>New</v>
      </c>
      <c r="C1398" t="inlineStr">
        <is>
          <t>EBG - In House | ABO | Natuf | Leads | Unit Franchise | India | Oct26 | V1</t>
        </is>
      </c>
      <c r="D1398" t="inlineStr">
        <is>
          <t>Natuf | Investors | Tier1 + Growth Cities | Oct26 | V1</t>
        </is>
      </c>
      <c r="E1398" t="inlineStr">
        <is>
          <t>Natuf | Reel | Brand Ambassador | Heard Of Owning A Cafe | V1</t>
        </is>
      </c>
      <c r="F1398" t="inlineStr">
        <is>
          <t>In House Natuf</t>
        </is>
      </c>
      <c r="G1398" t="inlineStr">
        <is>
          <t>Attempt 1</t>
        </is>
      </c>
      <c r="H1398" s="39" t="str">
        <f>IF(ISNUMBER(MATCH(G1398,QualityStatuses,0)),"Quality Lead","Non-Quality Lead")</f>
        <v>Non-Quality Lead</v>
      </c>
      <c r="I1398" t="inlineStr">
        <is>
          <t>2026-10</t>
        </is>
      </c>
      <c r="J1398" t="inlineStr">
        <is>
          <t>Wk of 2026-10-19</t>
        </is>
      </c>
      <c r="K1398" t="inlineStr">
        <is>
          <t>Tejaswini Tarigopula</t>
        </is>
      </c>
      <c r="L1398" t="inlineStr">
        <is>
          <t>Facebook</t>
        </is>
      </c>
      <c r="M1398" t="inlineStr">
        <is>
          <t>Direct (campaign tagged in CRM)</t>
        </is>
      </c>
      <c r="N1398" t="inlineStr">
        <is>
          <t>6ad78fcb8d0b6ac223ded879</t>
        </is>
      </c>
      <c r="O1398" t="n">
        <v>1</v>
      </c>
      <c r="P1398" s="40">
        <f>IF(A1398="Lead",IF(ISNUMBER(MATCH(G1398,QualityStatuses,0)),1,0),0)</f>
        <v>0</v>
      </c>
      <c r="Q1398" s="40">
        <f>IF(A1398="Lead",IF(G1398="New Lead",0,1),0)</f>
        <v>1</v>
      </c>
      <c r="R1398" s="40">
        <f>IF(A1398="Lead",IF(G1398="Lost",1,0),0)</f>
        <v>0</v>
      </c>
      <c r="S1398" t="n">
        <v>1</v>
      </c>
      <c r="T1398" t="n">
        <v>1</v>
      </c>
      <c r="U1398" t="n">
        <v>0</v>
      </c>
      <c r="V1398" t="n">
        <v>0</v>
      </c>
      <c r="W1398" t="n">
        <v>0</v>
      </c>
      <c r="X1398" t="n">
        <v>0</v>
      </c>
      <c r="Y1398">
        <f>IF(AND(A1398="Lead",COUNTIF(MetaCamps,C1398)&gt;0),1,0)</f>
        <v>0</v>
      </c>
      <c r="Z1398">
        <f>IF(Y1398=1,P1398,0)</f>
        <v>0</v>
      </c>
    </row>
    <row r="1399">
      <c r="A1399" t="inlineStr">
        <is>
          <t>Lead</t>
        </is>
      </c>
      <c r="B1399" s="39" t="str">
        <f>IFERROR(INDEX(CampTypes,MATCH(C1399,CampList,0)),"Unattributed")</f>
        <v>New</v>
      </c>
      <c r="C1399" t="inlineStr">
        <is>
          <t>EBG - In House | ABO | Natuf | Leads | Master Franchise | India | Oct26 | V1</t>
        </is>
      </c>
      <c r="D1399" t="inlineStr">
        <is>
          <t>Natuf | LAL 1% | India | Jul26 | V1</t>
        </is>
      </c>
      <c r="E1399" t="inlineStr">
        <is>
          <t>Natuf | Static | Become A Levantine Food | V1</t>
        </is>
      </c>
      <c r="F1399" t="inlineStr">
        <is>
          <t>Natuf_MF</t>
        </is>
      </c>
      <c r="G1399" t="inlineStr">
        <is>
          <t>Attempt 1</t>
        </is>
      </c>
      <c r="H1399" s="39" t="str">
        <f>IF(ISNUMBER(MATCH(G1399,QualityStatuses,0)),"Quality Lead","Non-Quality Lead")</f>
        <v>Non-Quality Lead</v>
      </c>
      <c r="I1399" t="inlineStr">
        <is>
          <t>2026-10</t>
        </is>
      </c>
      <c r="J1399" t="inlineStr">
        <is>
          <t>Wk of 2026-10-19</t>
        </is>
      </c>
      <c r="K1399" t="inlineStr">
        <is>
          <t>Omkar Navge</t>
        </is>
      </c>
      <c r="L1399" t="inlineStr">
        <is>
          <t>Facebook</t>
        </is>
      </c>
      <c r="M1399" t="inlineStr">
        <is>
          <t>Direct (campaign tagged in CRM)</t>
        </is>
      </c>
      <c r="N1399" t="inlineStr">
        <is>
          <t>6ad78fa6cc1c54449d976a5c</t>
        </is>
      </c>
      <c r="O1399" t="n">
        <v>1</v>
      </c>
      <c r="P1399" s="40">
        <f>IF(A1399="Lead",IF(ISNUMBER(MATCH(G1399,QualityStatuses,0)),1,0),0)</f>
        <v>0</v>
      </c>
      <c r="Q1399" s="40">
        <f>IF(A1399="Lead",IF(G1399="New Lead",0,1),0)</f>
        <v>1</v>
      </c>
      <c r="R1399" s="40">
        <f>IF(A1399="Lead",IF(G1399="Lost",1,0),0)</f>
        <v>0</v>
      </c>
      <c r="S1399" t="n">
        <v>1</v>
      </c>
      <c r="T1399" t="n">
        <v>0</v>
      </c>
      <c r="U1399" t="n">
        <v>0</v>
      </c>
      <c r="V1399" t="n">
        <v>0</v>
      </c>
      <c r="W1399" t="n">
        <v>0</v>
      </c>
      <c r="X1399" t="n">
        <v>0</v>
      </c>
      <c r="Y1399">
        <f>IF(AND(A1399="Lead",COUNTIF(MetaCamps,C1399)&gt;0),1,0)</f>
        <v>0</v>
      </c>
      <c r="Z1399">
        <f>IF(Y1399=1,P1399,0)</f>
        <v>0</v>
      </c>
    </row>
    <row r="1400">
      <c r="A1400" t="inlineStr">
        <is>
          <t>Lead</t>
        </is>
      </c>
      <c r="B1400" s="39" t="str">
        <f>IFERROR(INDEX(CampTypes,MATCH(C1400,CampList,0)),"Unattributed")</f>
        <v>New</v>
      </c>
      <c r="C1400" t="inlineStr">
        <is>
          <t>EBG - In House | ABO | Natuf | Leads | Unit Franchise | India | Oct26 | V1</t>
        </is>
      </c>
      <c r="D1400" t="inlineStr">
        <is>
          <t>Natuf | Broad | Tier1 + Growth Cities | Oct26 | V1</t>
        </is>
      </c>
      <c r="E1400" t="inlineStr">
        <is>
          <t>Natuf | Reel | Brand Ambassador | Heard Of Owning A Cafe | V1</t>
        </is>
      </c>
      <c r="F1400" t="inlineStr">
        <is>
          <t>In House Natuf</t>
        </is>
      </c>
      <c r="G1400" t="inlineStr">
        <is>
          <t>Attempt 1</t>
        </is>
      </c>
      <c r="H1400" s="39" t="str">
        <f>IF(ISNUMBER(MATCH(G1400,QualityStatuses,0)),"Quality Lead","Non-Quality Lead")</f>
        <v>Non-Quality Lead</v>
      </c>
      <c r="I1400" t="inlineStr">
        <is>
          <t>2026-10</t>
        </is>
      </c>
      <c r="J1400" t="inlineStr">
        <is>
          <t>Wk of 2026-10-19</t>
        </is>
      </c>
      <c r="K1400" t="inlineStr">
        <is>
          <t>Tejaswini Tarigopula</t>
        </is>
      </c>
      <c r="L1400" t="inlineStr">
        <is>
          <t>Facebook</t>
        </is>
      </c>
      <c r="M1400" t="inlineStr">
        <is>
          <t>Direct (campaign tagged in CRM)</t>
        </is>
      </c>
      <c r="N1400" t="inlineStr">
        <is>
          <t>6ad78ef2b176a7e2f768d898</t>
        </is>
      </c>
      <c r="O1400" t="n">
        <v>1</v>
      </c>
      <c r="P1400" s="40">
        <f>IF(A1400="Lead",IF(ISNUMBER(MATCH(G1400,QualityStatuses,0)),1,0),0)</f>
        <v>0</v>
      </c>
      <c r="Q1400" s="40">
        <f>IF(A1400="Lead",IF(G1400="New Lead",0,1),0)</f>
        <v>1</v>
      </c>
      <c r="R1400" s="40">
        <f>IF(A1400="Lead",IF(G1400="Lost",1,0),0)</f>
        <v>0</v>
      </c>
      <c r="S1400" t="n">
        <v>1</v>
      </c>
      <c r="T1400" t="n">
        <v>0</v>
      </c>
      <c r="U1400" t="n">
        <v>0</v>
      </c>
      <c r="V1400" t="n">
        <v>0</v>
      </c>
      <c r="W1400" t="n">
        <v>0</v>
      </c>
      <c r="X1400" t="n">
        <v>0</v>
      </c>
      <c r="Y1400">
        <f>IF(AND(A1400="Lead",COUNTIF(MetaCamps,C1400)&gt;0),1,0)</f>
        <v>0</v>
      </c>
      <c r="Z1400">
        <f>IF(Y1400=1,P1400,0)</f>
        <v>0</v>
      </c>
    </row>
    <row r="1401">
      <c r="A1401" t="inlineStr">
        <is>
          <t>Lead</t>
        </is>
      </c>
      <c r="B1401" s="39" t="str">
        <f>IFERROR(INDEX(CampTypes,MATCH(C1401,CampList,0)),"Unattributed")</f>
        <v>New</v>
      </c>
      <c r="C1401" t="inlineStr">
        <is>
          <t>EBG - In House | ABO | Natuf | Leads | Unit Franchise | India | Oct26 | V1</t>
        </is>
      </c>
      <c r="D1401" t="inlineStr">
        <is>
          <t>Natuf | Investors | Tier1 + Growth Cities | Oct26 | V1</t>
        </is>
      </c>
      <c r="E1401" t="inlineStr">
        <is>
          <t>Natuf | Reel | Brand Ambassador | Heard Of Owning A Cafe | V1</t>
        </is>
      </c>
      <c r="F1401" t="inlineStr">
        <is>
          <t>In House Natuf</t>
        </is>
      </c>
      <c r="G1401" t="inlineStr">
        <is>
          <t>Connected</t>
        </is>
      </c>
      <c r="H1401" s="39" t="str">
        <f>IF(ISNUMBER(MATCH(G1401,QualityStatuses,0)),"Quality Lead","Non-Quality Lead")</f>
        <v>Non-Quality Lead</v>
      </c>
      <c r="I1401" t="inlineStr">
        <is>
          <t>2026-10</t>
        </is>
      </c>
      <c r="J1401" t="inlineStr">
        <is>
          <t>Wk of 2026-10-19</t>
        </is>
      </c>
      <c r="K1401" t="inlineStr">
        <is>
          <t>Tejaswini Tarigopula</t>
        </is>
      </c>
      <c r="L1401" t="inlineStr">
        <is>
          <t>Facebook</t>
        </is>
      </c>
      <c r="M1401" t="inlineStr">
        <is>
          <t>Direct (campaign tagged in CRM)</t>
        </is>
      </c>
      <c r="N1401" t="inlineStr">
        <is>
          <t>6ad78de216e34eb9c6e5468f</t>
        </is>
      </c>
      <c r="O1401" t="n">
        <v>1</v>
      </c>
      <c r="P1401" s="40">
        <f>IF(A1401="Lead",IF(ISNUMBER(MATCH(G1401,QualityStatuses,0)),1,0),0)</f>
        <v>0</v>
      </c>
      <c r="Q1401" s="40">
        <f>IF(A1401="Lead",IF(G1401="New Lead",0,1),0)</f>
        <v>1</v>
      </c>
      <c r="R1401" s="40">
        <f>IF(A1401="Lead",IF(G1401="Lost",1,0),0)</f>
        <v>0</v>
      </c>
      <c r="S1401" t="n">
        <v>1</v>
      </c>
      <c r="T1401" t="n">
        <v>1</v>
      </c>
      <c r="U1401" t="n">
        <v>0</v>
      </c>
      <c r="V1401" t="n">
        <v>0</v>
      </c>
      <c r="W1401" t="n">
        <v>0</v>
      </c>
      <c r="X1401" t="n">
        <v>0</v>
      </c>
      <c r="Y1401">
        <f>IF(AND(A1401="Lead",COUNTIF(MetaCamps,C1401)&gt;0),1,0)</f>
        <v>0</v>
      </c>
      <c r="Z1401">
        <f>IF(Y1401=1,P1401,0)</f>
        <v>0</v>
      </c>
    </row>
    <row r="1402">
      <c r="A1402" t="inlineStr">
        <is>
          <t>Lead</t>
        </is>
      </c>
      <c r="B1402" s="39" t="str">
        <f>IFERROR(INDEX(CampTypes,MATCH(C1402,CampList,0)),"Unattributed")</f>
        <v>New</v>
      </c>
      <c r="C1402" t="inlineStr">
        <is>
          <t>EBG - In House | ABO | Natuf | Leads | Unit Franchise | India | Oct26 | V1</t>
        </is>
      </c>
      <c r="D1402" t="inlineStr">
        <is>
          <t>Natuf | Broad | Tier1 + Growth Cities | Oct26 | V1</t>
        </is>
      </c>
      <c r="E1402" t="inlineStr">
        <is>
          <t>Natuf | Reel | Brand Ambassador | Heard Of Owning A Cafe | V1</t>
        </is>
      </c>
      <c r="F1402" t="inlineStr">
        <is>
          <t>In House Natuf</t>
        </is>
      </c>
      <c r="G1402" t="inlineStr">
        <is>
          <t>Connected</t>
        </is>
      </c>
      <c r="H1402" s="39" t="str">
        <f>IF(ISNUMBER(MATCH(G1402,QualityStatuses,0)),"Quality Lead","Non-Quality Lead")</f>
        <v>Non-Quality Lead</v>
      </c>
      <c r="I1402" t="inlineStr">
        <is>
          <t>2026-10</t>
        </is>
      </c>
      <c r="J1402" t="inlineStr">
        <is>
          <t>Wk of 2026-10-19</t>
        </is>
      </c>
      <c r="K1402" t="inlineStr">
        <is>
          <t>Tejaswini Tarigopula</t>
        </is>
      </c>
      <c r="L1402" t="inlineStr">
        <is>
          <t>Facebook</t>
        </is>
      </c>
      <c r="M1402" t="inlineStr">
        <is>
          <t>Direct (campaign tagged in CRM)</t>
        </is>
      </c>
      <c r="N1402" t="inlineStr">
        <is>
          <t>6ad789c4d2c9a2d6c7f691a1</t>
        </is>
      </c>
      <c r="O1402" t="n">
        <v>1</v>
      </c>
      <c r="P1402" s="40">
        <f>IF(A1402="Lead",IF(ISNUMBER(MATCH(G1402,QualityStatuses,0)),1,0),0)</f>
        <v>0</v>
      </c>
      <c r="Q1402" s="40">
        <f>IF(A1402="Lead",IF(G1402="New Lead",0,1),0)</f>
        <v>1</v>
      </c>
      <c r="R1402" s="40">
        <f>IF(A1402="Lead",IF(G1402="Lost",1,0),0)</f>
        <v>0</v>
      </c>
      <c r="S1402" t="n">
        <v>1</v>
      </c>
      <c r="T1402" t="n">
        <v>1</v>
      </c>
      <c r="U1402" t="n">
        <v>0</v>
      </c>
      <c r="V1402" t="n">
        <v>0</v>
      </c>
      <c r="W1402" t="n">
        <v>0</v>
      </c>
      <c r="X1402" t="n">
        <v>0</v>
      </c>
      <c r="Y1402">
        <f>IF(AND(A1402="Lead",COUNTIF(MetaCamps,C1402)&gt;0),1,0)</f>
        <v>0</v>
      </c>
      <c r="Z1402">
        <f>IF(Y1402=1,P1402,0)</f>
        <v>0</v>
      </c>
    </row>
    <row r="1403">
      <c r="A1403" t="inlineStr">
        <is>
          <t>Lead</t>
        </is>
      </c>
      <c r="B1403" s="39" t="str">
        <f>IFERROR(INDEX(CampTypes,MATCH(C1403,CampList,0)),"Unattributed")</f>
        <v>New</v>
      </c>
      <c r="C1403" t="inlineStr">
        <is>
          <t>EBG - In House | ABO | Natuf | Leads | Master Franchise | India | Oct26 | V1</t>
        </is>
      </c>
      <c r="D1403" t="inlineStr">
        <is>
          <t>Natuf | Business Owners | Tier1 + Growth Cities | Oct26 | V1</t>
        </is>
      </c>
      <c r="E1403" t="inlineStr">
        <is>
          <t>Natuf | Static | Become A Levantine Food | V1</t>
        </is>
      </c>
      <c r="F1403" t="inlineStr">
        <is>
          <t>Natuf_MF</t>
        </is>
      </c>
      <c r="G1403" t="inlineStr">
        <is>
          <t>Attempt 1</t>
        </is>
      </c>
      <c r="H1403" s="39" t="str">
        <f>IF(ISNUMBER(MATCH(G1403,QualityStatuses,0)),"Quality Lead","Non-Quality Lead")</f>
        <v>Non-Quality Lead</v>
      </c>
      <c r="I1403" t="inlineStr">
        <is>
          <t>2026-10</t>
        </is>
      </c>
      <c r="J1403" t="inlineStr">
        <is>
          <t>Wk of 2026-10-19</t>
        </is>
      </c>
      <c r="K1403" t="inlineStr">
        <is>
          <t>Tejaswini Tarigopula</t>
        </is>
      </c>
      <c r="L1403" t="inlineStr">
        <is>
          <t>Facebook</t>
        </is>
      </c>
      <c r="M1403" t="inlineStr">
        <is>
          <t>Direct (campaign tagged in CRM)</t>
        </is>
      </c>
      <c r="N1403" t="inlineStr">
        <is>
          <t>6ad786f23019ebaec91ffdcb</t>
        </is>
      </c>
      <c r="O1403" t="n">
        <v>1</v>
      </c>
      <c r="P1403" s="40">
        <f>IF(A1403="Lead",IF(ISNUMBER(MATCH(G1403,QualityStatuses,0)),1,0),0)</f>
        <v>0</v>
      </c>
      <c r="Q1403" s="40">
        <f>IF(A1403="Lead",IF(G1403="New Lead",0,1),0)</f>
        <v>1</v>
      </c>
      <c r="R1403" s="40">
        <f>IF(A1403="Lead",IF(G1403="Lost",1,0),0)</f>
        <v>0</v>
      </c>
      <c r="S1403" t="n">
        <v>1</v>
      </c>
      <c r="T1403" t="n">
        <v>0</v>
      </c>
      <c r="U1403" t="n">
        <v>0</v>
      </c>
      <c r="V1403" t="n">
        <v>0</v>
      </c>
      <c r="W1403" t="n">
        <v>0</v>
      </c>
      <c r="X1403" t="n">
        <v>0</v>
      </c>
      <c r="Y1403">
        <f>IF(AND(A1403="Lead",COUNTIF(MetaCamps,C1403)&gt;0),1,0)</f>
        <v>0</v>
      </c>
      <c r="Z1403">
        <f>IF(Y1403=1,P1403,0)</f>
        <v>0</v>
      </c>
    </row>
    <row r="1404">
      <c r="A1404" t="inlineStr">
        <is>
          <t>Lead</t>
        </is>
      </c>
      <c r="B1404" s="39" t="str">
        <f>IFERROR(INDEX(CampTypes,MATCH(C1404,CampList,0)),"Unattributed")</f>
        <v>New</v>
      </c>
      <c r="C1404" t="inlineStr">
        <is>
          <t>EBG - In House | ABO | Natuf | Leads | Unit Franchise | India | Oct26 | V1</t>
        </is>
      </c>
      <c r="D1404" t="inlineStr">
        <is>
          <t>Natuf | Business Owners | Tier1 + Growth Cities | Oct26 | V1</t>
        </is>
      </c>
      <c r="E1404" t="inlineStr">
        <is>
          <t>Natuf | Reel | Brand Ambassador | Heard Of Owning A Cafe | V1</t>
        </is>
      </c>
      <c r="F1404" t="inlineStr">
        <is>
          <t>In House Natuf</t>
        </is>
      </c>
      <c r="G1404" t="inlineStr">
        <is>
          <t>Attempt 1</t>
        </is>
      </c>
      <c r="H1404" s="39" t="str">
        <f>IF(ISNUMBER(MATCH(G1404,QualityStatuses,0)),"Quality Lead","Non-Quality Lead")</f>
        <v>Non-Quality Lead</v>
      </c>
      <c r="I1404" t="inlineStr">
        <is>
          <t>2026-10</t>
        </is>
      </c>
      <c r="J1404" t="inlineStr">
        <is>
          <t>Wk of 2026-10-19</t>
        </is>
      </c>
      <c r="K1404" t="inlineStr">
        <is>
          <t>Tejaswini Tarigopula</t>
        </is>
      </c>
      <c r="L1404" t="inlineStr">
        <is>
          <t>Facebook</t>
        </is>
      </c>
      <c r="M1404" t="inlineStr">
        <is>
          <t>Direct (campaign tagged in CRM)</t>
        </is>
      </c>
      <c r="N1404" t="inlineStr">
        <is>
          <t>6ad786163316fcaa6ccc72a9</t>
        </is>
      </c>
      <c r="O1404" t="n">
        <v>1</v>
      </c>
      <c r="P1404" s="40">
        <f>IF(A1404="Lead",IF(ISNUMBER(MATCH(G1404,QualityStatuses,0)),1,0),0)</f>
        <v>0</v>
      </c>
      <c r="Q1404" s="40">
        <f>IF(A1404="Lead",IF(G1404="New Lead",0,1),0)</f>
        <v>1</v>
      </c>
      <c r="R1404" s="40">
        <f>IF(A1404="Lead",IF(G1404="Lost",1,0),0)</f>
        <v>0</v>
      </c>
      <c r="S1404" t="n">
        <v>1</v>
      </c>
      <c r="T1404" t="n">
        <v>0</v>
      </c>
      <c r="U1404" t="n">
        <v>0</v>
      </c>
      <c r="V1404" t="n">
        <v>0</v>
      </c>
      <c r="W1404" t="n">
        <v>0</v>
      </c>
      <c r="X1404" t="n">
        <v>0</v>
      </c>
      <c r="Y1404">
        <f>IF(AND(A1404="Lead",COUNTIF(MetaCamps,C1404)&gt;0),1,0)</f>
        <v>0</v>
      </c>
      <c r="Z1404">
        <f>IF(Y1404=1,P1404,0)</f>
        <v>0</v>
      </c>
    </row>
    <row r="1405">
      <c r="A1405" t="inlineStr">
        <is>
          <t>Lead</t>
        </is>
      </c>
      <c r="B1405" s="39" t="str">
        <f>IFERROR(INDEX(CampTypes,MATCH(C1405,CampList,0)),"Unattributed")</f>
        <v>New</v>
      </c>
      <c r="C1405" t="inlineStr">
        <is>
          <t>EBG - In House | ABO | Natuf | Leads | Unit Franchise | India | Oct26 | V1</t>
        </is>
      </c>
      <c r="D1405" t="inlineStr">
        <is>
          <t>Natuf | Investors | Tier1 + Growth Cities | Oct26 | V1</t>
        </is>
      </c>
      <c r="E1405" t="inlineStr">
        <is>
          <t>Natuf | Reel | Brand Ambassador | Heard Of Owning A Cafe | V1</t>
        </is>
      </c>
      <c r="F1405" t="inlineStr">
        <is>
          <t>In House Natuf</t>
        </is>
      </c>
      <c r="G1405" t="inlineStr">
        <is>
          <t>Lost</t>
        </is>
      </c>
      <c r="H1405" s="39" t="str">
        <f>IF(ISNUMBER(MATCH(G1405,QualityStatuses,0)),"Quality Lead","Non-Quality Lead")</f>
        <v>Non-Quality Lead</v>
      </c>
      <c r="I1405" t="inlineStr">
        <is>
          <t>2026-10</t>
        </is>
      </c>
      <c r="J1405" t="inlineStr">
        <is>
          <t>Wk of 2026-10-19</t>
        </is>
      </c>
      <c r="K1405" t="inlineStr">
        <is>
          <t>Tejaswini Tarigopula</t>
        </is>
      </c>
      <c r="L1405" t="inlineStr">
        <is>
          <t>Facebook</t>
        </is>
      </c>
      <c r="M1405" t="inlineStr">
        <is>
          <t>Direct (campaign tagged in CRM)</t>
        </is>
      </c>
      <c r="N1405" t="inlineStr">
        <is>
          <t>6ad785ce589d59233b809f05</t>
        </is>
      </c>
      <c r="O1405" t="n">
        <v>1</v>
      </c>
      <c r="P1405" s="40">
        <f>IF(A1405="Lead",IF(ISNUMBER(MATCH(G1405,QualityStatuses,0)),1,0),0)</f>
        <v>0</v>
      </c>
      <c r="Q1405" s="40">
        <f>IF(A1405="Lead",IF(G1405="New Lead",0,1),0)</f>
        <v>1</v>
      </c>
      <c r="R1405" s="40">
        <f>IF(A1405="Lead",IF(G1405="Lost",1,0),0)</f>
        <v>1</v>
      </c>
      <c r="S1405" t="n">
        <v>9</v>
      </c>
      <c r="T1405" t="n">
        <v>4</v>
      </c>
      <c r="U1405" t="n">
        <v>0</v>
      </c>
      <c r="V1405" t="n">
        <v>0</v>
      </c>
      <c r="W1405" t="n">
        <v>0</v>
      </c>
      <c r="X1405" t="n">
        <v>0</v>
      </c>
      <c r="Y1405">
        <f>IF(AND(A1405="Lead",COUNTIF(MetaCamps,C1405)&gt;0),1,0)</f>
        <v>0</v>
      </c>
      <c r="Z1405">
        <f>IF(Y1405=1,P1405,0)</f>
        <v>0</v>
      </c>
    </row>
    <row r="1406">
      <c r="A1406" t="inlineStr">
        <is>
          <t>Lead</t>
        </is>
      </c>
      <c r="B1406" s="39" t="str">
        <f>IFERROR(INDEX(CampTypes,MATCH(C1406,CampList,0)),"Unattributed")</f>
        <v>Old</v>
      </c>
      <c r="C1406" t="inlineStr">
        <is>
          <t>E_Karan_Natuf_All_07072026</t>
        </is>
      </c>
      <c r="D1406" t="inlineStr">
        <is>
          <t>E_Karan_Natuf_Sign_07072026_Adset3</t>
        </is>
      </c>
      <c r="E1406" t="inlineStr">
        <is>
          <t>E_Karan_Natuf_Sign_07072026_Adset2_Ad1</t>
        </is>
      </c>
      <c r="F1406" t="inlineStr">
        <is>
          <t>Natuf</t>
        </is>
      </c>
      <c r="G1406" t="inlineStr">
        <is>
          <t>Attempt 1</t>
        </is>
      </c>
      <c r="H1406" s="39" t="str">
        <f>IF(ISNUMBER(MATCH(G1406,QualityStatuses,0)),"Quality Lead","Non-Quality Lead")</f>
        <v>Non-Quality Lead</v>
      </c>
      <c r="I1406" t="inlineStr">
        <is>
          <t>2026-10</t>
        </is>
      </c>
      <c r="J1406" t="inlineStr">
        <is>
          <t>Wk of 2026-10-19</t>
        </is>
      </c>
      <c r="K1406" t="inlineStr">
        <is>
          <t>Tejaswini Tarigopula</t>
        </is>
      </c>
      <c r="L1406" t="inlineStr">
        <is>
          <t>Facebook</t>
        </is>
      </c>
      <c r="M1406" t="inlineStr">
        <is>
          <t>Direct (campaign tagged in CRM)</t>
        </is>
      </c>
      <c r="N1406" t="inlineStr">
        <is>
          <t>6ad7811d95e262358657ff40</t>
        </is>
      </c>
      <c r="O1406" t="n">
        <v>1</v>
      </c>
      <c r="P1406" s="40">
        <f>IF(A1406="Lead",IF(ISNUMBER(MATCH(G1406,QualityStatuses,0)),1,0),0)</f>
        <v>0</v>
      </c>
      <c r="Q1406" s="40">
        <f>IF(A1406="Lead",IF(G1406="New Lead",0,1),0)</f>
        <v>1</v>
      </c>
      <c r="R1406" s="40">
        <f>IF(A1406="Lead",IF(G1406="Lost",1,0),0)</f>
        <v>0</v>
      </c>
      <c r="S1406" t="n">
        <v>2</v>
      </c>
      <c r="T1406" t="n">
        <v>1</v>
      </c>
      <c r="U1406" t="n">
        <v>0</v>
      </c>
      <c r="V1406" t="n">
        <v>0</v>
      </c>
      <c r="W1406" t="n">
        <v>0</v>
      </c>
      <c r="X1406" t="n">
        <v>0</v>
      </c>
      <c r="Y1406">
        <f>IF(AND(A1406="Lead",COUNTIF(MetaCamps,C1406)&gt;0),1,0)</f>
        <v>1</v>
      </c>
      <c r="Z1406">
        <f>IF(Y1406=1,P1406,0)</f>
        <v>0</v>
      </c>
    </row>
    <row r="1407">
      <c r="A1407" t="inlineStr">
        <is>
          <t>Lead</t>
        </is>
      </c>
      <c r="B1407" s="39" t="str">
        <f>IFERROR(INDEX(CampTypes,MATCH(C1407,CampList,0)),"Unattributed")</f>
        <v>Old</v>
      </c>
      <c r="C1407" t="inlineStr">
        <is>
          <t>natuf_Kiosk_14072026_Hindi</t>
        </is>
      </c>
      <c r="D1407" t="inlineStr">
        <is>
          <t>natuf_Kiosk_09102026</t>
        </is>
      </c>
      <c r="E1407" t="inlineStr">
        <is>
          <t>natuf_Kiosk_14072026_ad set_ad1</t>
        </is>
      </c>
      <c r="F1407" t="inlineStr">
        <is>
          <t>Natuf</t>
        </is>
      </c>
      <c r="G1407" t="inlineStr">
        <is>
          <t>Connected</t>
        </is>
      </c>
      <c r="H1407" s="39" t="str">
        <f>IF(ISNUMBER(MATCH(G1407,QualityStatuses,0)),"Quality Lead","Non-Quality Lead")</f>
        <v>Non-Quality Lead</v>
      </c>
      <c r="I1407" t="inlineStr">
        <is>
          <t>2026-10</t>
        </is>
      </c>
      <c r="J1407" t="inlineStr">
        <is>
          <t>Wk of 2026-10-19</t>
        </is>
      </c>
      <c r="K1407" t="inlineStr">
        <is>
          <t>Omkar Navge</t>
        </is>
      </c>
      <c r="L1407" t="inlineStr">
        <is>
          <t>Facebook</t>
        </is>
      </c>
      <c r="M1407" t="inlineStr">
        <is>
          <t>Direct (campaign tagged in CRM)</t>
        </is>
      </c>
      <c r="N1407" t="inlineStr">
        <is>
          <t>6ad7804f4313c59128785201</t>
        </is>
      </c>
      <c r="O1407" t="n">
        <v>1</v>
      </c>
      <c r="P1407" s="40">
        <f>IF(A1407="Lead",IF(ISNUMBER(MATCH(G1407,QualityStatuses,0)),1,0),0)</f>
        <v>0</v>
      </c>
      <c r="Q1407" s="40">
        <f>IF(A1407="Lead",IF(G1407="New Lead",0,1),0)</f>
        <v>1</v>
      </c>
      <c r="R1407" s="40">
        <f>IF(A1407="Lead",IF(G1407="Lost",1,0),0)</f>
        <v>0</v>
      </c>
      <c r="S1407" t="n">
        <v>1</v>
      </c>
      <c r="T1407" t="n">
        <v>1</v>
      </c>
      <c r="U1407" t="n">
        <v>0</v>
      </c>
      <c r="V1407" t="n">
        <v>0</v>
      </c>
      <c r="W1407" t="n">
        <v>0</v>
      </c>
      <c r="X1407" t="n">
        <v>0</v>
      </c>
      <c r="Y1407">
        <f>IF(AND(A1407="Lead",COUNTIF(MetaCamps,C1407)&gt;0),1,0)</f>
        <v>1</v>
      </c>
      <c r="Z1407">
        <f>IF(Y1407=1,P1407,0)</f>
        <v>0</v>
      </c>
    </row>
    <row r="1408">
      <c r="A1408" t="inlineStr">
        <is>
          <t>Lead</t>
        </is>
      </c>
      <c r="B1408" s="39" t="str">
        <f>IFERROR(INDEX(CampTypes,MATCH(C1408,CampList,0)),"Unattributed")</f>
        <v>New</v>
      </c>
      <c r="C1408" t="inlineStr">
        <is>
          <t>EBG - In House | ABO | Natuf | Leads | Unit Franchise | India | Oct26 | V1</t>
        </is>
      </c>
      <c r="D1408" t="inlineStr">
        <is>
          <t>Natuf | Business Owners | Tier1 + Growth Cities | Oct26 | V1</t>
        </is>
      </c>
      <c r="E1408" t="inlineStr">
        <is>
          <t>Natuf | Reel | Brand Ambassador | Heard Of Owning A Cafe | V1</t>
        </is>
      </c>
      <c r="F1408" t="inlineStr">
        <is>
          <t>In House Natuf</t>
        </is>
      </c>
      <c r="G1408" t="inlineStr">
        <is>
          <t>Meeting Conducted</t>
        </is>
      </c>
      <c r="H1408" s="39" t="str">
        <f>IF(ISNUMBER(MATCH(G1408,QualityStatuses,0)),"Quality Lead","Non-Quality Lead")</f>
        <v>Quality Lead</v>
      </c>
      <c r="I1408" t="inlineStr">
        <is>
          <t>2026-10</t>
        </is>
      </c>
      <c r="J1408" t="inlineStr">
        <is>
          <t>Wk of 2026-10-19</t>
        </is>
      </c>
      <c r="K1408" t="inlineStr">
        <is>
          <t>Tejaswini Tarigopula</t>
        </is>
      </c>
      <c r="L1408" t="inlineStr">
        <is>
          <t>Facebook</t>
        </is>
      </c>
      <c r="M1408" t="inlineStr">
        <is>
          <t>Direct (campaign tagged in CRM)</t>
        </is>
      </c>
      <c r="N1408" t="inlineStr">
        <is>
          <t>6ad77ffd3b94c71aba8e5e7e</t>
        </is>
      </c>
      <c r="O1408" t="n">
        <v>1</v>
      </c>
      <c r="P1408" s="40">
        <f>IF(A1408="Lead",IF(ISNUMBER(MATCH(G1408,QualityStatuses,0)),1,0),0)</f>
        <v>1</v>
      </c>
      <c r="Q1408" s="40">
        <f>IF(A1408="Lead",IF(G1408="New Lead",0,1),0)</f>
        <v>1</v>
      </c>
      <c r="R1408" s="40">
        <f>IF(A1408="Lead",IF(G1408="Lost",1,0),0)</f>
        <v>0</v>
      </c>
      <c r="S1408" t="n">
        <v>12</v>
      </c>
      <c r="T1408" t="n">
        <v>11</v>
      </c>
      <c r="U1408" t="n">
        <v>0</v>
      </c>
      <c r="V1408" t="n">
        <v>0</v>
      </c>
      <c r="W1408" t="n">
        <v>0</v>
      </c>
      <c r="X1408" t="n">
        <v>0</v>
      </c>
      <c r="Y1408">
        <f>IF(AND(A1408="Lead",COUNTIF(MetaCamps,C1408)&gt;0),1,0)</f>
        <v>0</v>
      </c>
      <c r="Z1408">
        <f>IF(Y1408=1,P1408,0)</f>
        <v>0</v>
      </c>
    </row>
    <row r="1409">
      <c r="A1409" t="inlineStr">
        <is>
          <t>Lead</t>
        </is>
      </c>
      <c r="B1409" s="39" t="str">
        <f>IFERROR(INDEX(CampTypes,MATCH(C1409,CampList,0)),"Unattributed")</f>
        <v>Old</v>
      </c>
      <c r="C1409" t="inlineStr">
        <is>
          <t>natuf_Kiosk_14072026_Hindi</t>
        </is>
      </c>
      <c r="D1409" t="inlineStr">
        <is>
          <t>natuf_Kiosk_09102026</t>
        </is>
      </c>
      <c r="E1409" t="inlineStr">
        <is>
          <t>natuf_Kiosk_14072026_ad set_ad1</t>
        </is>
      </c>
      <c r="F1409" t="inlineStr">
        <is>
          <t>Natuf</t>
        </is>
      </c>
      <c r="G1409" t="inlineStr">
        <is>
          <t>Connected</t>
        </is>
      </c>
      <c r="H1409" s="39" t="str">
        <f>IF(ISNUMBER(MATCH(G1409,QualityStatuses,0)),"Quality Lead","Non-Quality Lead")</f>
        <v>Non-Quality Lead</v>
      </c>
      <c r="I1409" t="inlineStr">
        <is>
          <t>2026-10</t>
        </is>
      </c>
      <c r="J1409" t="inlineStr">
        <is>
          <t>Wk of 2026-10-19</t>
        </is>
      </c>
      <c r="K1409" t="inlineStr">
        <is>
          <t>Tejaswini Tarigopula</t>
        </is>
      </c>
      <c r="L1409" t="inlineStr">
        <is>
          <t>Facebook</t>
        </is>
      </c>
      <c r="M1409" t="inlineStr">
        <is>
          <t>Direct (campaign tagged in CRM)</t>
        </is>
      </c>
      <c r="N1409" t="inlineStr">
        <is>
          <t>6ad77f1ab8aa19fa374a668f</t>
        </is>
      </c>
      <c r="O1409" t="n">
        <v>1</v>
      </c>
      <c r="P1409" s="40">
        <f>IF(A1409="Lead",IF(ISNUMBER(MATCH(G1409,QualityStatuses,0)),1,0),0)</f>
        <v>0</v>
      </c>
      <c r="Q1409" s="40">
        <f>IF(A1409="Lead",IF(G1409="New Lead",0,1),0)</f>
        <v>1</v>
      </c>
      <c r="R1409" s="40">
        <f>IF(A1409="Lead",IF(G1409="Lost",1,0),0)</f>
        <v>0</v>
      </c>
      <c r="S1409" t="n">
        <v>3</v>
      </c>
      <c r="T1409" t="n">
        <v>1</v>
      </c>
      <c r="U1409" t="n">
        <v>0</v>
      </c>
      <c r="V1409" t="n">
        <v>0</v>
      </c>
      <c r="W1409" t="n">
        <v>0</v>
      </c>
      <c r="X1409" t="n">
        <v>0</v>
      </c>
      <c r="Y1409">
        <f>IF(AND(A1409="Lead",COUNTIF(MetaCamps,C1409)&gt;0),1,0)</f>
        <v>1</v>
      </c>
      <c r="Z1409">
        <f>IF(Y1409=1,P1409,0)</f>
        <v>0</v>
      </c>
    </row>
    <row r="1410">
      <c r="A1410" t="inlineStr">
        <is>
          <t>Lead</t>
        </is>
      </c>
      <c r="B1410" s="39" t="str">
        <f>IFERROR(INDEX(CampTypes,MATCH(C1410,CampList,0)),"Unattributed")</f>
        <v>New</v>
      </c>
      <c r="C1410" t="inlineStr">
        <is>
          <t>EBG - In House | ABO | Natuf | Leads | Unit Franchise | India | Oct26 | V1</t>
        </is>
      </c>
      <c r="D1410" t="inlineStr">
        <is>
          <t>Natuf | Broad | Tier1 + Growth Cities | Oct26 | V1</t>
        </is>
      </c>
      <c r="E1410" t="inlineStr">
        <is>
          <t>Natuf | Reel | Brand Ambassador | Heard Of Owning A Cafe | V1</t>
        </is>
      </c>
      <c r="F1410" t="inlineStr">
        <is>
          <t>In House Natuf</t>
        </is>
      </c>
      <c r="G1410" t="inlineStr">
        <is>
          <t>Attempt 1</t>
        </is>
      </c>
      <c r="H1410" s="39" t="str">
        <f>IF(ISNUMBER(MATCH(G1410,QualityStatuses,0)),"Quality Lead","Non-Quality Lead")</f>
        <v>Non-Quality Lead</v>
      </c>
      <c r="I1410" t="inlineStr">
        <is>
          <t>2026-10</t>
        </is>
      </c>
      <c r="J1410" t="inlineStr">
        <is>
          <t>Wk of 2026-10-19</t>
        </is>
      </c>
      <c r="K1410" t="inlineStr">
        <is>
          <t>Tejaswini Tarigopula</t>
        </is>
      </c>
      <c r="L1410" t="inlineStr">
        <is>
          <t>Facebook</t>
        </is>
      </c>
      <c r="M1410" t="inlineStr">
        <is>
          <t>Direct (campaign tagged in CRM)</t>
        </is>
      </c>
      <c r="N1410" t="inlineStr">
        <is>
          <t>6ad77aa6ec0914e597040d1f</t>
        </is>
      </c>
      <c r="O1410" t="n">
        <v>1</v>
      </c>
      <c r="P1410" s="40">
        <f>IF(A1410="Lead",IF(ISNUMBER(MATCH(G1410,QualityStatuses,0)),1,0),0)</f>
        <v>0</v>
      </c>
      <c r="Q1410" s="40">
        <f>IF(A1410="Lead",IF(G1410="New Lead",0,1),0)</f>
        <v>1</v>
      </c>
      <c r="R1410" s="40">
        <f>IF(A1410="Lead",IF(G1410="Lost",1,0),0)</f>
        <v>0</v>
      </c>
      <c r="S1410" t="n">
        <v>1</v>
      </c>
      <c r="T1410" t="n">
        <v>0</v>
      </c>
      <c r="U1410" t="n">
        <v>0</v>
      </c>
      <c r="V1410" t="n">
        <v>0</v>
      </c>
      <c r="W1410" t="n">
        <v>0</v>
      </c>
      <c r="X1410" t="n">
        <v>0</v>
      </c>
      <c r="Y1410">
        <f>IF(AND(A1410="Lead",COUNTIF(MetaCamps,C1410)&gt;0),1,0)</f>
        <v>0</v>
      </c>
      <c r="Z1410">
        <f>IF(Y1410=1,P1410,0)</f>
        <v>0</v>
      </c>
    </row>
    <row r="1411">
      <c r="A1411" t="inlineStr">
        <is>
          <t>Lead</t>
        </is>
      </c>
      <c r="B1411" s="39" t="str">
        <f>IFERROR(INDEX(CampTypes,MATCH(C1411,CampList,0)),"Unattributed")</f>
        <v>New</v>
      </c>
      <c r="C1411" t="inlineStr">
        <is>
          <t>EBG - In House | ABO | Natuf | Leads | Unit Franchise | India | Oct26 | V1</t>
        </is>
      </c>
      <c r="D1411" t="inlineStr">
        <is>
          <t>Natuf | LAL 1% | India | Jul26 | V1</t>
        </is>
      </c>
      <c r="E1411" t="inlineStr">
        <is>
          <t>Natuf | Reel | Brand Ambassador | Heard Of Owning A Cafe | V1</t>
        </is>
      </c>
      <c r="F1411" t="inlineStr">
        <is>
          <t>In House Natuf</t>
        </is>
      </c>
      <c r="G1411" t="inlineStr">
        <is>
          <t>Details Shared</t>
        </is>
      </c>
      <c r="H1411" s="39" t="str">
        <f>IF(ISNUMBER(MATCH(G1411,QualityStatuses,0)),"Quality Lead","Non-Quality Lead")</f>
        <v>Quality Lead</v>
      </c>
      <c r="I1411" t="inlineStr">
        <is>
          <t>2026-10</t>
        </is>
      </c>
      <c r="J1411" t="inlineStr">
        <is>
          <t>Wk of 2026-10-19</t>
        </is>
      </c>
      <c r="K1411" t="inlineStr">
        <is>
          <t>Tejaswini Tarigopula</t>
        </is>
      </c>
      <c r="L1411" t="inlineStr">
        <is>
          <t>Facebook</t>
        </is>
      </c>
      <c r="M1411" t="inlineStr">
        <is>
          <t>Direct (campaign tagged in CRM)</t>
        </is>
      </c>
      <c r="N1411" t="inlineStr">
        <is>
          <t>6ad778e88d89104260adb1df</t>
        </is>
      </c>
      <c r="O1411" t="n">
        <v>1</v>
      </c>
      <c r="P1411" s="40">
        <f>IF(A1411="Lead",IF(ISNUMBER(MATCH(G1411,QualityStatuses,0)),1,0),0)</f>
        <v>1</v>
      </c>
      <c r="Q1411" s="40">
        <f>IF(A1411="Lead",IF(G1411="New Lead",0,1),0)</f>
        <v>1</v>
      </c>
      <c r="R1411" s="40">
        <f>IF(A1411="Lead",IF(G1411="Lost",1,0),0)</f>
        <v>0</v>
      </c>
      <c r="S1411" t="n">
        <v>7</v>
      </c>
      <c r="T1411" t="n">
        <v>4</v>
      </c>
      <c r="U1411" t="n">
        <v>0</v>
      </c>
      <c r="V1411" t="n">
        <v>0</v>
      </c>
      <c r="W1411" t="n">
        <v>0</v>
      </c>
      <c r="X1411" t="n">
        <v>0</v>
      </c>
      <c r="Y1411">
        <f>IF(AND(A1411="Lead",COUNTIF(MetaCamps,C1411)&gt;0),1,0)</f>
        <v>0</v>
      </c>
      <c r="Z1411">
        <f>IF(Y1411=1,P1411,0)</f>
        <v>0</v>
      </c>
    </row>
    <row r="1412">
      <c r="A1412" t="inlineStr">
        <is>
          <t>Lead</t>
        </is>
      </c>
      <c r="B1412" s="39" t="str">
        <f>IFERROR(INDEX(CampTypes,MATCH(C1412,CampList,0)),"Unattributed")</f>
        <v>Old</v>
      </c>
      <c r="C1412" t="inlineStr">
        <is>
          <t>E_Suresh_Natuf_Kiosk_07072026</t>
        </is>
      </c>
      <c r="D1412" t="inlineStr">
        <is>
          <t>E_Suresh_Natuf_Kiosk_07072026_Adset5</t>
        </is>
      </c>
      <c r="E1412" t="inlineStr">
        <is>
          <t>E_Hindi_Suresh_Natuf_Kiosk_07072026_Adset5_ad3 – Copy 2</t>
        </is>
      </c>
      <c r="F1412" t="inlineStr">
        <is>
          <t>Natuf</t>
        </is>
      </c>
      <c r="G1412" t="inlineStr">
        <is>
          <t>New Lead</t>
        </is>
      </c>
      <c r="H1412" s="39" t="str">
        <f>IF(ISNUMBER(MATCH(G1412,QualityStatuses,0)),"Quality Lead","Non-Quality Lead")</f>
        <v>Non-Quality Lead</v>
      </c>
      <c r="I1412" t="inlineStr">
        <is>
          <t>2026-10</t>
        </is>
      </c>
      <c r="J1412" t="inlineStr">
        <is>
          <t>Wk of 2026-10-19</t>
        </is>
      </c>
      <c r="K1412" t="inlineStr">
        <is>
          <t>(Unassigned)</t>
        </is>
      </c>
      <c r="L1412" t="inlineStr">
        <is>
          <t>Facebook</t>
        </is>
      </c>
      <c r="M1412" t="inlineStr">
        <is>
          <t>Direct (campaign tagged in CRM)</t>
        </is>
      </c>
      <c r="N1412" t="inlineStr">
        <is>
          <t>6ad778c2be0978e30cc7ac2d</t>
        </is>
      </c>
      <c r="O1412" t="n">
        <v>1</v>
      </c>
      <c r="P1412" s="40">
        <f>IF(A1412="Lead",IF(ISNUMBER(MATCH(G1412,QualityStatuses,0)),1,0),0)</f>
        <v>0</v>
      </c>
      <c r="Q1412" s="40">
        <f>IF(A1412="Lead",IF(G1412="New Lead",0,1),0)</f>
        <v>0</v>
      </c>
      <c r="R1412" s="40">
        <f>IF(A1412="Lead",IF(G1412="Lost",1,0),0)</f>
        <v>0</v>
      </c>
      <c r="S1412" t="n">
        <v>0</v>
      </c>
      <c r="T1412" t="n">
        <v>0</v>
      </c>
      <c r="U1412" t="n">
        <v>0</v>
      </c>
      <c r="V1412" t="n">
        <v>0</v>
      </c>
      <c r="W1412" t="n">
        <v>0</v>
      </c>
      <c r="X1412" t="n">
        <v>0</v>
      </c>
      <c r="Y1412">
        <f>IF(AND(A1412="Lead",COUNTIF(MetaCamps,C1412)&gt;0),1,0)</f>
        <v>1</v>
      </c>
      <c r="Z1412">
        <f>IF(Y1412=1,P1412,0)</f>
        <v>0</v>
      </c>
    </row>
    <row r="1413">
      <c r="A1413" t="inlineStr">
        <is>
          <t>Lead</t>
        </is>
      </c>
      <c r="B1413" s="39" t="str">
        <f>IFERROR(INDEX(CampTypes,MATCH(C1413,CampList,0)),"Unattributed")</f>
        <v>New</v>
      </c>
      <c r="C1413" t="inlineStr">
        <is>
          <t>EBG - In House | ABO | Natuf | Leads | Unit Franchise | India | Oct26 | V1</t>
        </is>
      </c>
      <c r="D1413" t="inlineStr">
        <is>
          <t>Natuf | Investors | Tier1 + Growth Cities | Oct26 | V1</t>
        </is>
      </c>
      <c r="E1413" t="inlineStr">
        <is>
          <t>Natuf | Reel | Brand Ambassador | Heard Of Owning A Cafe | V1</t>
        </is>
      </c>
      <c r="F1413" t="inlineStr">
        <is>
          <t>In House Natuf</t>
        </is>
      </c>
      <c r="G1413" t="inlineStr">
        <is>
          <t>Connected</t>
        </is>
      </c>
      <c r="H1413" s="39" t="str">
        <f>IF(ISNUMBER(MATCH(G1413,QualityStatuses,0)),"Quality Lead","Non-Quality Lead")</f>
        <v>Non-Quality Lead</v>
      </c>
      <c r="I1413" t="inlineStr">
        <is>
          <t>2026-10</t>
        </is>
      </c>
      <c r="J1413" t="inlineStr">
        <is>
          <t>Wk of 2026-10-19</t>
        </is>
      </c>
      <c r="K1413" t="inlineStr">
        <is>
          <t>Tejaswini Tarigopula</t>
        </is>
      </c>
      <c r="L1413" t="inlineStr">
        <is>
          <t>Facebook</t>
        </is>
      </c>
      <c r="M1413" t="inlineStr">
        <is>
          <t>Direct (campaign tagged in CRM)</t>
        </is>
      </c>
      <c r="N1413" t="inlineStr">
        <is>
          <t>6ad77771039ef94229bd2562</t>
        </is>
      </c>
      <c r="O1413" t="n">
        <v>1</v>
      </c>
      <c r="P1413" s="40">
        <f>IF(A1413="Lead",IF(ISNUMBER(MATCH(G1413,QualityStatuses,0)),1,0),0)</f>
        <v>0</v>
      </c>
      <c r="Q1413" s="40">
        <f>IF(A1413="Lead",IF(G1413="New Lead",0,1),0)</f>
        <v>1</v>
      </c>
      <c r="R1413" s="40">
        <f>IF(A1413="Lead",IF(G1413="Lost",1,0),0)</f>
        <v>0</v>
      </c>
      <c r="S1413" t="n">
        <v>4</v>
      </c>
      <c r="T1413" t="n">
        <v>2</v>
      </c>
      <c r="U1413" t="n">
        <v>0</v>
      </c>
      <c r="V1413" t="n">
        <v>0</v>
      </c>
      <c r="W1413" t="n">
        <v>0</v>
      </c>
      <c r="X1413" t="n">
        <v>0</v>
      </c>
      <c r="Y1413">
        <f>IF(AND(A1413="Lead",COUNTIF(MetaCamps,C1413)&gt;0),1,0)</f>
        <v>0</v>
      </c>
      <c r="Z1413">
        <f>IF(Y1413=1,P1413,0)</f>
        <v>0</v>
      </c>
    </row>
    <row r="1414">
      <c r="A1414" t="inlineStr">
        <is>
          <t>Lead</t>
        </is>
      </c>
      <c r="B1414" s="39" t="str">
        <f>IFERROR(INDEX(CampTypes,MATCH(C1414,CampList,0)),"Unattributed")</f>
        <v>New</v>
      </c>
      <c r="C1414" t="inlineStr">
        <is>
          <t>EBG - In House | ABO | Natuf | Leads | Unit Franchise | India | Oct26 | V1</t>
        </is>
      </c>
      <c r="D1414" t="inlineStr">
        <is>
          <t>Natuf | LAL 1% | India | Jul26 | V1</t>
        </is>
      </c>
      <c r="E1414" t="inlineStr">
        <is>
          <t>Natuf | Reel | Brand Ambassador | Heard Of Owning A Cafe | V1</t>
        </is>
      </c>
      <c r="F1414" t="inlineStr">
        <is>
          <t>In House Natuf</t>
        </is>
      </c>
      <c r="G1414" t="inlineStr">
        <is>
          <t>Attempt 1</t>
        </is>
      </c>
      <c r="H1414" s="39" t="str">
        <f>IF(ISNUMBER(MATCH(G1414,QualityStatuses,0)),"Quality Lead","Non-Quality Lead")</f>
        <v>Non-Quality Lead</v>
      </c>
      <c r="I1414" t="inlineStr">
        <is>
          <t>2026-10</t>
        </is>
      </c>
      <c r="J1414" t="inlineStr">
        <is>
          <t>Wk of 2026-10-19</t>
        </is>
      </c>
      <c r="K1414" t="inlineStr">
        <is>
          <t>Tejaswini Tarigopula</t>
        </is>
      </c>
      <c r="L1414" t="inlineStr">
        <is>
          <t>Facebook</t>
        </is>
      </c>
      <c r="M1414" t="inlineStr">
        <is>
          <t>Direct (campaign tagged in CRM)</t>
        </is>
      </c>
      <c r="N1414" t="inlineStr">
        <is>
          <t>6ad77423b2f1745fa268282d</t>
        </is>
      </c>
      <c r="O1414" t="n">
        <v>1</v>
      </c>
      <c r="P1414" s="40">
        <f>IF(A1414="Lead",IF(ISNUMBER(MATCH(G1414,QualityStatuses,0)),1,0),0)</f>
        <v>0</v>
      </c>
      <c r="Q1414" s="40">
        <f>IF(A1414="Lead",IF(G1414="New Lead",0,1),0)</f>
        <v>1</v>
      </c>
      <c r="R1414" s="40">
        <f>IF(A1414="Lead",IF(G1414="Lost",1,0),0)</f>
        <v>0</v>
      </c>
      <c r="S1414" t="n">
        <v>1</v>
      </c>
      <c r="T1414" t="n">
        <v>0</v>
      </c>
      <c r="U1414" t="n">
        <v>0</v>
      </c>
      <c r="V1414" t="n">
        <v>0</v>
      </c>
      <c r="W1414" t="n">
        <v>0</v>
      </c>
      <c r="X1414" t="n">
        <v>0</v>
      </c>
      <c r="Y1414">
        <f>IF(AND(A1414="Lead",COUNTIF(MetaCamps,C1414)&gt;0),1,0)</f>
        <v>0</v>
      </c>
      <c r="Z1414">
        <f>IF(Y1414=1,P1414,0)</f>
        <v>0</v>
      </c>
    </row>
    <row r="1415">
      <c r="A1415" t="inlineStr">
        <is>
          <t>Lead</t>
        </is>
      </c>
      <c r="B1415" s="39" t="str">
        <f>IFERROR(INDEX(CampTypes,MATCH(C1415,CampList,0)),"Unattributed")</f>
        <v>New</v>
      </c>
      <c r="C1415" t="inlineStr">
        <is>
          <t>EBG - In House | ABO | Natuf | Leads | Unit Franchise | India | Oct26 | V1</t>
        </is>
      </c>
      <c r="D1415" t="inlineStr">
        <is>
          <t>Natuf | LAL 1% | India | Jul26 | V1</t>
        </is>
      </c>
      <c r="E1415" t="inlineStr">
        <is>
          <t>Natuf | Reel | Brand Ambassador | Heard Of Owning A Cafe | V1</t>
        </is>
      </c>
      <c r="F1415" t="inlineStr">
        <is>
          <t>In House Natuf</t>
        </is>
      </c>
      <c r="G1415" t="inlineStr">
        <is>
          <t>Connected</t>
        </is>
      </c>
      <c r="H1415" s="39" t="str">
        <f>IF(ISNUMBER(MATCH(G1415,QualityStatuses,0)),"Quality Lead","Non-Quality Lead")</f>
        <v>Non-Quality Lead</v>
      </c>
      <c r="I1415" t="inlineStr">
        <is>
          <t>2026-10</t>
        </is>
      </c>
      <c r="J1415" t="inlineStr">
        <is>
          <t>Wk of 2026-10-19</t>
        </is>
      </c>
      <c r="K1415" t="inlineStr">
        <is>
          <t>Tejaswini Tarigopula</t>
        </is>
      </c>
      <c r="L1415" t="inlineStr">
        <is>
          <t>Facebook</t>
        </is>
      </c>
      <c r="M1415" t="inlineStr">
        <is>
          <t>Direct (campaign tagged in CRM)</t>
        </is>
      </c>
      <c r="N1415" t="inlineStr">
        <is>
          <t>6ad7738cb57f1198bdc5bb9e</t>
        </is>
      </c>
      <c r="O1415" t="n">
        <v>1</v>
      </c>
      <c r="P1415" s="40">
        <f>IF(A1415="Lead",IF(ISNUMBER(MATCH(G1415,QualityStatuses,0)),1,0),0)</f>
        <v>0</v>
      </c>
      <c r="Q1415" s="40">
        <f>IF(A1415="Lead",IF(G1415="New Lead",0,1),0)</f>
        <v>1</v>
      </c>
      <c r="R1415" s="40">
        <f>IF(A1415="Lead",IF(G1415="Lost",1,0),0)</f>
        <v>0</v>
      </c>
      <c r="S1415" t="n">
        <v>1</v>
      </c>
      <c r="T1415" t="n">
        <v>0</v>
      </c>
      <c r="U1415" t="n">
        <v>0</v>
      </c>
      <c r="V1415" t="n">
        <v>0</v>
      </c>
      <c r="W1415" t="n">
        <v>0</v>
      </c>
      <c r="X1415" t="n">
        <v>0</v>
      </c>
      <c r="Y1415">
        <f>IF(AND(A1415="Lead",COUNTIF(MetaCamps,C1415)&gt;0),1,0)</f>
        <v>0</v>
      </c>
      <c r="Z1415">
        <f>IF(Y1415=1,P1415,0)</f>
        <v>0</v>
      </c>
    </row>
    <row r="1416">
      <c r="A1416" t="inlineStr">
        <is>
          <t>Lead</t>
        </is>
      </c>
      <c r="B1416" s="39" t="str">
        <f>IFERROR(INDEX(CampTypes,MATCH(C1416,CampList,0)),"Unattributed")</f>
        <v>New</v>
      </c>
      <c r="C1416" t="inlineStr">
        <is>
          <t>EBG - In House | ABO | Natuf | Leads | Unit Franchise | India | Oct26 | V1</t>
        </is>
      </c>
      <c r="D1416" t="inlineStr">
        <is>
          <t>Natuf | Business Owners | Tier1 + Growth Cities | Oct26 | V1</t>
        </is>
      </c>
      <c r="E1416" t="inlineStr">
        <is>
          <t>Natuf | Reel | Brand Ambassador | Heard Of Owning A Cafe | V1</t>
        </is>
      </c>
      <c r="F1416" t="inlineStr">
        <is>
          <t>In House Natuf</t>
        </is>
      </c>
      <c r="G1416" t="inlineStr">
        <is>
          <t>Attempt 4</t>
        </is>
      </c>
      <c r="H1416" s="39" t="str">
        <f>IF(ISNUMBER(MATCH(G1416,QualityStatuses,0)),"Quality Lead","Non-Quality Lead")</f>
        <v>Non-Quality Lead</v>
      </c>
      <c r="I1416" t="inlineStr">
        <is>
          <t>2026-10</t>
        </is>
      </c>
      <c r="J1416" t="inlineStr">
        <is>
          <t>Wk of 2026-10-19</t>
        </is>
      </c>
      <c r="K1416" t="inlineStr">
        <is>
          <t>Tejaswini Tarigopula</t>
        </is>
      </c>
      <c r="L1416" t="inlineStr">
        <is>
          <t>Facebook</t>
        </is>
      </c>
      <c r="M1416" t="inlineStr">
        <is>
          <t>Direct (campaign tagged in CRM)</t>
        </is>
      </c>
      <c r="N1416" t="inlineStr">
        <is>
          <t>6ad76fc60e8d92589a477188</t>
        </is>
      </c>
      <c r="O1416" t="n">
        <v>1</v>
      </c>
      <c r="P1416" s="40">
        <f>IF(A1416="Lead",IF(ISNUMBER(MATCH(G1416,QualityStatuses,0)),1,0),0)</f>
        <v>0</v>
      </c>
      <c r="Q1416" s="40">
        <f>IF(A1416="Lead",IF(G1416="New Lead",0,1),0)</f>
        <v>1</v>
      </c>
      <c r="R1416" s="40">
        <f>IF(A1416="Lead",IF(G1416="Lost",1,0),0)</f>
        <v>0</v>
      </c>
      <c r="S1416" t="n">
        <v>7</v>
      </c>
      <c r="T1416" t="n">
        <v>5</v>
      </c>
      <c r="U1416" t="n">
        <v>0</v>
      </c>
      <c r="V1416" t="n">
        <v>0</v>
      </c>
      <c r="W1416" t="n">
        <v>0</v>
      </c>
      <c r="X1416" t="n">
        <v>0</v>
      </c>
      <c r="Y1416">
        <f>IF(AND(A1416="Lead",COUNTIF(MetaCamps,C1416)&gt;0),1,0)</f>
        <v>0</v>
      </c>
      <c r="Z1416">
        <f>IF(Y1416=1,P1416,0)</f>
        <v>0</v>
      </c>
    </row>
    <row r="1417">
      <c r="A1417" t="inlineStr">
        <is>
          <t>Lead</t>
        </is>
      </c>
      <c r="B1417" s="39" t="str">
        <f>IFERROR(INDEX(CampTypes,MATCH(C1417,CampList,0)),"Unattributed")</f>
        <v>New</v>
      </c>
      <c r="C1417" t="inlineStr">
        <is>
          <t>EBG - In House | ABO | Natuf | Leads | Unit Franchise | India | Oct26 | V1</t>
        </is>
      </c>
      <c r="D1417" t="inlineStr">
        <is>
          <t>Natuf | Business Owners | Tier1 + Growth Cities | Oct26 | V1</t>
        </is>
      </c>
      <c r="E1417" t="inlineStr">
        <is>
          <t>Natuf | Reel | Brand Ambassador | Heard Of Owning A Cafe | V1</t>
        </is>
      </c>
      <c r="F1417" t="inlineStr">
        <is>
          <t>In House Natuf</t>
        </is>
      </c>
      <c r="G1417" t="inlineStr">
        <is>
          <t>Attempt 1</t>
        </is>
      </c>
      <c r="H1417" s="39" t="str">
        <f>IF(ISNUMBER(MATCH(G1417,QualityStatuses,0)),"Quality Lead","Non-Quality Lead")</f>
        <v>Non-Quality Lead</v>
      </c>
      <c r="I1417" t="inlineStr">
        <is>
          <t>2026-10</t>
        </is>
      </c>
      <c r="J1417" t="inlineStr">
        <is>
          <t>Wk of 2026-10-19</t>
        </is>
      </c>
      <c r="K1417" t="inlineStr">
        <is>
          <t>Tejaswini Tarigopula</t>
        </is>
      </c>
      <c r="L1417" t="inlineStr">
        <is>
          <t>Facebook</t>
        </is>
      </c>
      <c r="M1417" t="inlineStr">
        <is>
          <t>Direct (campaign tagged in CRM)</t>
        </is>
      </c>
      <c r="N1417" t="inlineStr">
        <is>
          <t>6ad76d47bb878d462f46e213</t>
        </is>
      </c>
      <c r="O1417" t="n">
        <v>1</v>
      </c>
      <c r="P1417" s="40">
        <f>IF(A1417="Lead",IF(ISNUMBER(MATCH(G1417,QualityStatuses,0)),1,0),0)</f>
        <v>0</v>
      </c>
      <c r="Q1417" s="40">
        <f>IF(A1417="Lead",IF(G1417="New Lead",0,1),0)</f>
        <v>1</v>
      </c>
      <c r="R1417" s="40">
        <f>IF(A1417="Lead",IF(G1417="Lost",1,0),0)</f>
        <v>0</v>
      </c>
      <c r="S1417" t="n">
        <v>1</v>
      </c>
      <c r="T1417" t="n">
        <v>0</v>
      </c>
      <c r="U1417" t="n">
        <v>0</v>
      </c>
      <c r="V1417" t="n">
        <v>0</v>
      </c>
      <c r="W1417" t="n">
        <v>0</v>
      </c>
      <c r="X1417" t="n">
        <v>0</v>
      </c>
      <c r="Y1417">
        <f>IF(AND(A1417="Lead",COUNTIF(MetaCamps,C1417)&gt;0),1,0)</f>
        <v>0</v>
      </c>
      <c r="Z1417">
        <f>IF(Y1417=1,P1417,0)</f>
        <v>0</v>
      </c>
    </row>
    <row r="1418">
      <c r="A1418" t="inlineStr">
        <is>
          <t>Lead</t>
        </is>
      </c>
      <c r="B1418" s="39" t="str">
        <f>IFERROR(INDEX(CampTypes,MATCH(C1418,CampList,0)),"Unattributed")</f>
        <v>New</v>
      </c>
      <c r="C1418" t="inlineStr">
        <is>
          <t>EBG - In House | ABO | Natuf | Leads | Unit Franchise | India | Oct26 | V1</t>
        </is>
      </c>
      <c r="D1418" t="inlineStr">
        <is>
          <t>Natuf | Business Owners | Tier1 + Growth Cities | Oct26 | V1</t>
        </is>
      </c>
      <c r="E1418" t="inlineStr">
        <is>
          <t>Natuf | Reel | Brand Ambassador | Heard Of Owning A Cafe | V1</t>
        </is>
      </c>
      <c r="F1418" t="inlineStr">
        <is>
          <t>In House Natuf</t>
        </is>
      </c>
      <c r="G1418" t="inlineStr">
        <is>
          <t>Details Shared</t>
        </is>
      </c>
      <c r="H1418" s="39" t="str">
        <f>IF(ISNUMBER(MATCH(G1418,QualityStatuses,0)),"Quality Lead","Non-Quality Lead")</f>
        <v>Quality Lead</v>
      </c>
      <c r="I1418" t="inlineStr">
        <is>
          <t>2026-10</t>
        </is>
      </c>
      <c r="J1418" t="inlineStr">
        <is>
          <t>Wk of 2026-10-19</t>
        </is>
      </c>
      <c r="K1418" t="inlineStr">
        <is>
          <t>Tejaswini Tarigopula</t>
        </is>
      </c>
      <c r="L1418" t="inlineStr">
        <is>
          <t>Facebook</t>
        </is>
      </c>
      <c r="M1418" t="inlineStr">
        <is>
          <t>Direct (campaign tagged in CRM)</t>
        </is>
      </c>
      <c r="N1418" t="inlineStr">
        <is>
          <t>6ad76cedd654cdab0d91f59b</t>
        </is>
      </c>
      <c r="O1418" t="n">
        <v>1</v>
      </c>
      <c r="P1418" s="40">
        <f>IF(A1418="Lead",IF(ISNUMBER(MATCH(G1418,QualityStatuses,0)),1,0),0)</f>
        <v>1</v>
      </c>
      <c r="Q1418" s="40">
        <f>IF(A1418="Lead",IF(G1418="New Lead",0,1),0)</f>
        <v>1</v>
      </c>
      <c r="R1418" s="40">
        <f>IF(A1418="Lead",IF(G1418="Lost",1,0),0)</f>
        <v>0</v>
      </c>
      <c r="S1418" t="n">
        <v>1</v>
      </c>
      <c r="T1418" t="n">
        <v>1</v>
      </c>
      <c r="U1418" t="n">
        <v>0</v>
      </c>
      <c r="V1418" t="n">
        <v>0</v>
      </c>
      <c r="W1418" t="n">
        <v>0</v>
      </c>
      <c r="X1418" t="n">
        <v>0</v>
      </c>
      <c r="Y1418">
        <f>IF(AND(A1418="Lead",COUNTIF(MetaCamps,C1418)&gt;0),1,0)</f>
        <v>0</v>
      </c>
      <c r="Z1418">
        <f>IF(Y1418=1,P1418,0)</f>
        <v>0</v>
      </c>
    </row>
    <row r="1419">
      <c r="A1419" t="inlineStr">
        <is>
          <t>Lead</t>
        </is>
      </c>
      <c r="B1419" s="39" t="str">
        <f>IFERROR(INDEX(CampTypes,MATCH(C1419,CampList,0)),"Unattributed")</f>
        <v>New</v>
      </c>
      <c r="C1419" t="inlineStr">
        <is>
          <t>EBG - In House | ABO | Natuf | Leads | Unit Franchise | India | Oct26 | V1</t>
        </is>
      </c>
      <c r="D1419" t="inlineStr">
        <is>
          <t>Natuf | Business Owners | Tier1 + Growth Cities | Oct26 | V1</t>
        </is>
      </c>
      <c r="E1419" t="inlineStr">
        <is>
          <t>Natuf | Reel | Brand Ambassador | Heard Of Owning A Cafe | V1</t>
        </is>
      </c>
      <c r="F1419" t="inlineStr">
        <is>
          <t>In House Natuf</t>
        </is>
      </c>
      <c r="G1419" t="inlineStr">
        <is>
          <t>Connected</t>
        </is>
      </c>
      <c r="H1419" s="39" t="str">
        <f>IF(ISNUMBER(MATCH(G1419,QualityStatuses,0)),"Quality Lead","Non-Quality Lead")</f>
        <v>Non-Quality Lead</v>
      </c>
      <c r="I1419" t="inlineStr">
        <is>
          <t>2026-10</t>
        </is>
      </c>
      <c r="J1419" t="inlineStr">
        <is>
          <t>Wk of 2026-10-19</t>
        </is>
      </c>
      <c r="K1419" t="inlineStr">
        <is>
          <t>Tejaswini Tarigopula</t>
        </is>
      </c>
      <c r="L1419" t="inlineStr">
        <is>
          <t>Facebook</t>
        </is>
      </c>
      <c r="M1419" t="inlineStr">
        <is>
          <t>Direct (campaign tagged in CRM)</t>
        </is>
      </c>
      <c r="N1419" t="inlineStr">
        <is>
          <t>6ad76c0dfa4bd809d75d01bb</t>
        </is>
      </c>
      <c r="O1419" t="n">
        <v>1</v>
      </c>
      <c r="P1419" s="40">
        <f>IF(A1419="Lead",IF(ISNUMBER(MATCH(G1419,QualityStatuses,0)),1,0),0)</f>
        <v>0</v>
      </c>
      <c r="Q1419" s="40">
        <f>IF(A1419="Lead",IF(G1419="New Lead",0,1),0)</f>
        <v>1</v>
      </c>
      <c r="R1419" s="40">
        <f>IF(A1419="Lead",IF(G1419="Lost",1,0),0)</f>
        <v>0</v>
      </c>
      <c r="S1419" t="n">
        <v>1</v>
      </c>
      <c r="T1419" t="n">
        <v>1</v>
      </c>
      <c r="U1419" t="n">
        <v>0</v>
      </c>
      <c r="V1419" t="n">
        <v>0</v>
      </c>
      <c r="W1419" t="n">
        <v>0</v>
      </c>
      <c r="X1419" t="n">
        <v>0</v>
      </c>
      <c r="Y1419">
        <f>IF(AND(A1419="Lead",COUNTIF(MetaCamps,C1419)&gt;0),1,0)</f>
        <v>0</v>
      </c>
      <c r="Z1419">
        <f>IF(Y1419=1,P1419,0)</f>
        <v>0</v>
      </c>
    </row>
    <row r="1420">
      <c r="A1420" t="inlineStr">
        <is>
          <t>Lead</t>
        </is>
      </c>
      <c r="B1420" s="39" t="str">
        <f>IFERROR(INDEX(CampTypes,MATCH(C1420,CampList,0)),"Unattributed")</f>
        <v>Old</v>
      </c>
      <c r="C1420" t="inlineStr">
        <is>
          <t>E_Natuf_Generic_13082026</t>
        </is>
      </c>
      <c r="D1420" t="inlineStr">
        <is>
          <t>E_Natuf_Generic_13082026_Adset1</t>
        </is>
      </c>
      <c r="E1420" t="inlineStr">
        <is>
          <t>E_Natuf_Generic_13082026_Adset1_Ad1</t>
        </is>
      </c>
      <c r="F1420" t="inlineStr">
        <is>
          <t>Natuf</t>
        </is>
      </c>
      <c r="G1420" t="inlineStr">
        <is>
          <t>Connected</t>
        </is>
      </c>
      <c r="H1420" s="39" t="str">
        <f>IF(ISNUMBER(MATCH(G1420,QualityStatuses,0)),"Quality Lead","Non-Quality Lead")</f>
        <v>Non-Quality Lead</v>
      </c>
      <c r="I1420" t="inlineStr">
        <is>
          <t>2026-10</t>
        </is>
      </c>
      <c r="J1420" t="inlineStr">
        <is>
          <t>Wk of 2026-10-19</t>
        </is>
      </c>
      <c r="K1420" t="inlineStr">
        <is>
          <t>Tejaswini Tarigopula</t>
        </is>
      </c>
      <c r="L1420" t="inlineStr">
        <is>
          <t>Facebook</t>
        </is>
      </c>
      <c r="M1420" t="inlineStr">
        <is>
          <t>Direct (campaign tagged in CRM)</t>
        </is>
      </c>
      <c r="N1420" t="inlineStr">
        <is>
          <t>6ad76ac1d654cdab0d91f1af</t>
        </is>
      </c>
      <c r="O1420" t="n">
        <v>1</v>
      </c>
      <c r="P1420" s="40">
        <f>IF(A1420="Lead",IF(ISNUMBER(MATCH(G1420,QualityStatuses,0)),1,0),0)</f>
        <v>0</v>
      </c>
      <c r="Q1420" s="40">
        <f>IF(A1420="Lead",IF(G1420="New Lead",0,1),0)</f>
        <v>1</v>
      </c>
      <c r="R1420" s="40">
        <f>IF(A1420="Lead",IF(G1420="Lost",1,0),0)</f>
        <v>0</v>
      </c>
      <c r="S1420" t="n">
        <v>2</v>
      </c>
      <c r="T1420" t="n">
        <v>2</v>
      </c>
      <c r="U1420" t="n">
        <v>0</v>
      </c>
      <c r="V1420" t="n">
        <v>0</v>
      </c>
      <c r="W1420" t="n">
        <v>0</v>
      </c>
      <c r="X1420" t="n">
        <v>0</v>
      </c>
      <c r="Y1420">
        <f>IF(AND(A1420="Lead",COUNTIF(MetaCamps,C1420)&gt;0),1,0)</f>
        <v>1</v>
      </c>
      <c r="Z1420">
        <f>IF(Y1420=1,P1420,0)</f>
        <v>0</v>
      </c>
    </row>
    <row r="1421">
      <c r="A1421" t="inlineStr">
        <is>
          <t>Lead</t>
        </is>
      </c>
      <c r="B1421" s="39" t="str">
        <f>IFERROR(INDEX(CampTypes,MATCH(C1421,CampList,0)),"Unattributed")</f>
        <v>Old</v>
      </c>
      <c r="C1421" t="inlineStr">
        <is>
          <t>E_Karan_Natuf_All_07072026</t>
        </is>
      </c>
      <c r="D1421" t="inlineStr">
        <is>
          <t>E_Karan_Natuf_Sign_07072026_Adset3</t>
        </is>
      </c>
      <c r="E1421" t="inlineStr">
        <is>
          <t>E_Karan_Natuf_Sign_07072026_Adset2_Ad1</t>
        </is>
      </c>
      <c r="F1421" t="inlineStr">
        <is>
          <t>Natuf</t>
        </is>
      </c>
      <c r="G1421" t="inlineStr">
        <is>
          <t>New Lead</t>
        </is>
      </c>
      <c r="H1421" s="39" t="str">
        <f>IF(ISNUMBER(MATCH(G1421,QualityStatuses,0)),"Quality Lead","Non-Quality Lead")</f>
        <v>Non-Quality Lead</v>
      </c>
      <c r="I1421" t="inlineStr">
        <is>
          <t>2026-10</t>
        </is>
      </c>
      <c r="J1421" t="inlineStr">
        <is>
          <t>Wk of 2026-10-19</t>
        </is>
      </c>
      <c r="K1421" t="inlineStr">
        <is>
          <t>(Unassigned)</t>
        </is>
      </c>
      <c r="L1421" t="inlineStr">
        <is>
          <t>Facebook</t>
        </is>
      </c>
      <c r="M1421" t="inlineStr">
        <is>
          <t>Direct (campaign tagged in CRM)</t>
        </is>
      </c>
      <c r="N1421" t="inlineStr">
        <is>
          <t>6ad768eaff72ad8478b95cb4</t>
        </is>
      </c>
      <c r="O1421" t="n">
        <v>1</v>
      </c>
      <c r="P1421" s="40">
        <f>IF(A1421="Lead",IF(ISNUMBER(MATCH(G1421,QualityStatuses,0)),1,0),0)</f>
        <v>0</v>
      </c>
      <c r="Q1421" s="40">
        <f>IF(A1421="Lead",IF(G1421="New Lead",0,1),0)</f>
        <v>0</v>
      </c>
      <c r="R1421" s="40">
        <f>IF(A1421="Lead",IF(G1421="Lost",1,0),0)</f>
        <v>0</v>
      </c>
      <c r="S1421" t="n">
        <v>0</v>
      </c>
      <c r="T1421" t="n">
        <v>0</v>
      </c>
      <c r="U1421" t="n">
        <v>0</v>
      </c>
      <c r="V1421" t="n">
        <v>0</v>
      </c>
      <c r="W1421" t="n">
        <v>0</v>
      </c>
      <c r="X1421" t="n">
        <v>0</v>
      </c>
      <c r="Y1421">
        <f>IF(AND(A1421="Lead",COUNTIF(MetaCamps,C1421)&gt;0),1,0)</f>
        <v>1</v>
      </c>
      <c r="Z1421">
        <f>IF(Y1421=1,P1421,0)</f>
        <v>0</v>
      </c>
    </row>
    <row r="1422">
      <c r="A1422" t="inlineStr">
        <is>
          <t>Lead</t>
        </is>
      </c>
      <c r="B1422" s="39" t="str">
        <f>IFERROR(INDEX(CampTypes,MATCH(C1422,CampList,0)),"Unattributed")</f>
        <v>Old</v>
      </c>
      <c r="C1422" t="inlineStr">
        <is>
          <t>natuf_Kiosk_14072026_Hindi</t>
        </is>
      </c>
      <c r="D1422" t="inlineStr">
        <is>
          <t>natuf_Kiosk_09102026</t>
        </is>
      </c>
      <c r="E1422" t="inlineStr">
        <is>
          <t>natuf_Kiosk_14072026_ad set_ad1</t>
        </is>
      </c>
      <c r="F1422" t="inlineStr">
        <is>
          <t>Natuf</t>
        </is>
      </c>
      <c r="G1422" t="inlineStr">
        <is>
          <t>Connected</t>
        </is>
      </c>
      <c r="H1422" s="39" t="str">
        <f>IF(ISNUMBER(MATCH(G1422,QualityStatuses,0)),"Quality Lead","Non-Quality Lead")</f>
        <v>Non-Quality Lead</v>
      </c>
      <c r="I1422" t="inlineStr">
        <is>
          <t>2026-10</t>
        </is>
      </c>
      <c r="J1422" t="inlineStr">
        <is>
          <t>Wk of 2026-10-19</t>
        </is>
      </c>
      <c r="K1422" t="inlineStr">
        <is>
          <t>Tejaswini Tarigopula</t>
        </is>
      </c>
      <c r="L1422" t="inlineStr">
        <is>
          <t>Facebook</t>
        </is>
      </c>
      <c r="M1422" t="inlineStr">
        <is>
          <t>Direct (campaign tagged in CRM)</t>
        </is>
      </c>
      <c r="N1422" t="inlineStr">
        <is>
          <t>6ad763addae06ac99ffca666</t>
        </is>
      </c>
      <c r="O1422" t="n">
        <v>1</v>
      </c>
      <c r="P1422" s="40">
        <f>IF(A1422="Lead",IF(ISNUMBER(MATCH(G1422,QualityStatuses,0)),1,0),0)</f>
        <v>0</v>
      </c>
      <c r="Q1422" s="40">
        <f>IF(A1422="Lead",IF(G1422="New Lead",0,1),0)</f>
        <v>1</v>
      </c>
      <c r="R1422" s="40">
        <f>IF(A1422="Lead",IF(G1422="Lost",1,0),0)</f>
        <v>0</v>
      </c>
      <c r="S1422" t="n">
        <v>3</v>
      </c>
      <c r="T1422" t="n">
        <v>1</v>
      </c>
      <c r="U1422" t="n">
        <v>0</v>
      </c>
      <c r="V1422" t="n">
        <v>0</v>
      </c>
      <c r="W1422" t="n">
        <v>0</v>
      </c>
      <c r="X1422" t="n">
        <v>0</v>
      </c>
      <c r="Y1422">
        <f>IF(AND(A1422="Lead",COUNTIF(MetaCamps,C1422)&gt;0),1,0)</f>
        <v>1</v>
      </c>
      <c r="Z1422">
        <f>IF(Y1422=1,P1422,0)</f>
        <v>0</v>
      </c>
    </row>
    <row r="1423">
      <c r="A1423" t="inlineStr">
        <is>
          <t>Lead</t>
        </is>
      </c>
      <c r="B1423" s="39" t="str">
        <f>IFERROR(INDEX(CampTypes,MATCH(C1423,CampList,0)),"Unattributed")</f>
        <v>New</v>
      </c>
      <c r="C1423" t="inlineStr">
        <is>
          <t>EBG - In House | ABO | Natuf | Leads | Master Franchise | India | Oct26 | V1</t>
        </is>
      </c>
      <c r="D1423" t="inlineStr">
        <is>
          <t>Natuf | LAL 1% | India | Jul26 | V1</t>
        </is>
      </c>
      <c r="E1423" t="inlineStr">
        <is>
          <t>Natuf | Static | Become A Levantine Food | V1</t>
        </is>
      </c>
      <c r="F1423" t="inlineStr">
        <is>
          <t>Natuf_MF</t>
        </is>
      </c>
      <c r="G1423" t="inlineStr">
        <is>
          <t>New Lead</t>
        </is>
      </c>
      <c r="H1423" s="39" t="str">
        <f>IF(ISNUMBER(MATCH(G1423,QualityStatuses,0)),"Quality Lead","Non-Quality Lead")</f>
        <v>Non-Quality Lead</v>
      </c>
      <c r="I1423" t="inlineStr">
        <is>
          <t>2026-10</t>
        </is>
      </c>
      <c r="J1423" t="inlineStr">
        <is>
          <t>Wk of 2026-10-19</t>
        </is>
      </c>
      <c r="K1423" t="inlineStr">
        <is>
          <t>(Unassigned)</t>
        </is>
      </c>
      <c r="L1423" t="inlineStr">
        <is>
          <t>Facebook</t>
        </is>
      </c>
      <c r="M1423" t="inlineStr">
        <is>
          <t>Direct (campaign tagged in CRM)</t>
        </is>
      </c>
      <c r="N1423" t="inlineStr">
        <is>
          <t>6ad7638311f68de872ac4c24</t>
        </is>
      </c>
      <c r="O1423" t="n">
        <v>1</v>
      </c>
      <c r="P1423" s="40">
        <f>IF(A1423="Lead",IF(ISNUMBER(MATCH(G1423,QualityStatuses,0)),1,0),0)</f>
        <v>0</v>
      </c>
      <c r="Q1423" s="40">
        <f>IF(A1423="Lead",IF(G1423="New Lead",0,1),0)</f>
        <v>0</v>
      </c>
      <c r="R1423" s="40">
        <f>IF(A1423="Lead",IF(G1423="Lost",1,0),0)</f>
        <v>0</v>
      </c>
      <c r="S1423" t="n">
        <v>0</v>
      </c>
      <c r="T1423" t="n">
        <v>0</v>
      </c>
      <c r="U1423" t="n">
        <v>0</v>
      </c>
      <c r="V1423" t="n">
        <v>0</v>
      </c>
      <c r="W1423" t="n">
        <v>0</v>
      </c>
      <c r="X1423" t="n">
        <v>0</v>
      </c>
      <c r="Y1423">
        <f>IF(AND(A1423="Lead",COUNTIF(MetaCamps,C1423)&gt;0),1,0)</f>
        <v>0</v>
      </c>
      <c r="Z1423">
        <f>IF(Y1423=1,P1423,0)</f>
        <v>0</v>
      </c>
    </row>
    <row r="1424">
      <c r="A1424" t="inlineStr">
        <is>
          <t>Lead</t>
        </is>
      </c>
      <c r="B1424" s="39" t="str">
        <f>IFERROR(INDEX(CampTypes,MATCH(C1424,CampList,0)),"Unattributed")</f>
        <v>New</v>
      </c>
      <c r="C1424" t="inlineStr">
        <is>
          <t>EBG - In House | ABO | Natuf | Leads | Unit Franchise | India | Oct26 | V1</t>
        </is>
      </c>
      <c r="D1424" t="inlineStr">
        <is>
          <t>Natuf | Investors | Tier1 + Growth Cities | Oct26 | V1</t>
        </is>
      </c>
      <c r="E1424" t="inlineStr">
        <is>
          <t>Natuf | Reel | Brand Ambassador | Heard Of Owning A Cafe | V1</t>
        </is>
      </c>
      <c r="F1424" t="inlineStr">
        <is>
          <t>In House Natuf</t>
        </is>
      </c>
      <c r="G1424" t="inlineStr">
        <is>
          <t>Meeting Scheduled</t>
        </is>
      </c>
      <c r="H1424" s="39" t="str">
        <f>IF(ISNUMBER(MATCH(G1424,QualityStatuses,0)),"Quality Lead","Non-Quality Lead")</f>
        <v>Quality Lead</v>
      </c>
      <c r="I1424" t="inlineStr">
        <is>
          <t>2026-10</t>
        </is>
      </c>
      <c r="J1424" t="inlineStr">
        <is>
          <t>Wk of 2026-10-19</t>
        </is>
      </c>
      <c r="K1424" t="inlineStr">
        <is>
          <t>Deepak Rai</t>
        </is>
      </c>
      <c r="L1424" t="inlineStr">
        <is>
          <t>Facebook</t>
        </is>
      </c>
      <c r="M1424" t="inlineStr">
        <is>
          <t>Direct (campaign tagged in CRM)</t>
        </is>
      </c>
      <c r="N1424" t="inlineStr">
        <is>
          <t>6ad760a55a2aff8f5c6e69e6</t>
        </is>
      </c>
      <c r="O1424" t="n">
        <v>1</v>
      </c>
      <c r="P1424" s="40">
        <f>IF(A1424="Lead",IF(ISNUMBER(MATCH(G1424,QualityStatuses,0)),1,0),0)</f>
        <v>1</v>
      </c>
      <c r="Q1424" s="40">
        <f>IF(A1424="Lead",IF(G1424="New Lead",0,1),0)</f>
        <v>1</v>
      </c>
      <c r="R1424" s="40">
        <f>IF(A1424="Lead",IF(G1424="Lost",1,0),0)</f>
        <v>0</v>
      </c>
      <c r="S1424" t="n">
        <v>3</v>
      </c>
      <c r="T1424" t="n">
        <v>3</v>
      </c>
      <c r="U1424" t="n">
        <v>0</v>
      </c>
      <c r="V1424" t="n">
        <v>0</v>
      </c>
      <c r="W1424" t="n">
        <v>0</v>
      </c>
      <c r="X1424" t="n">
        <v>0</v>
      </c>
      <c r="Y1424">
        <f>IF(AND(A1424="Lead",COUNTIF(MetaCamps,C1424)&gt;0),1,0)</f>
        <v>0</v>
      </c>
      <c r="Z1424">
        <f>IF(Y1424=1,P1424,0)</f>
        <v>0</v>
      </c>
    </row>
    <row r="1425">
      <c r="A1425" t="inlineStr">
        <is>
          <t>Lead</t>
        </is>
      </c>
      <c r="B1425" s="39" t="str">
        <f>IFERROR(INDEX(CampTypes,MATCH(C1425,CampList,0)),"Unattributed")</f>
        <v>Old</v>
      </c>
      <c r="C1425" t="inlineStr">
        <is>
          <t>E_Suresh_Natuf_Kiosk_07072026</t>
        </is>
      </c>
      <c r="D1425" t="inlineStr">
        <is>
          <t>E_Suresh_Natuf_Kiosk_07072026_Adset5</t>
        </is>
      </c>
      <c r="E1425" t="inlineStr">
        <is>
          <t>E_Hindi_Suresh_Natuf_Kiosk_07072026_Adset5_ad3 – Copy 2</t>
        </is>
      </c>
      <c r="F1425" t="inlineStr">
        <is>
          <t>Natuf</t>
        </is>
      </c>
      <c r="G1425" t="inlineStr">
        <is>
          <t>Details Shared</t>
        </is>
      </c>
      <c r="H1425" s="39" t="str">
        <f>IF(ISNUMBER(MATCH(G1425,QualityStatuses,0)),"Quality Lead","Non-Quality Lead")</f>
        <v>Quality Lead</v>
      </c>
      <c r="I1425" t="inlineStr">
        <is>
          <t>2026-10</t>
        </is>
      </c>
      <c r="J1425" t="inlineStr">
        <is>
          <t>Wk of 2026-10-19</t>
        </is>
      </c>
      <c r="K1425" t="inlineStr">
        <is>
          <t>Tejaswini Tarigopula</t>
        </is>
      </c>
      <c r="L1425" t="inlineStr">
        <is>
          <t>Facebook</t>
        </is>
      </c>
      <c r="M1425" t="inlineStr">
        <is>
          <t>Direct (campaign tagged in CRM)</t>
        </is>
      </c>
      <c r="N1425" t="inlineStr">
        <is>
          <t>6ad75f6c49ae4caa362a30bd</t>
        </is>
      </c>
      <c r="O1425" t="n">
        <v>1</v>
      </c>
      <c r="P1425" s="40">
        <f>IF(A1425="Lead",IF(ISNUMBER(MATCH(G1425,QualityStatuses,0)),1,0),0)</f>
        <v>1</v>
      </c>
      <c r="Q1425" s="40">
        <f>IF(A1425="Lead",IF(G1425="New Lead",0,1),0)</f>
        <v>1</v>
      </c>
      <c r="R1425" s="40">
        <f>IF(A1425="Lead",IF(G1425="Lost",1,0),0)</f>
        <v>0</v>
      </c>
      <c r="S1425" t="n">
        <v>1</v>
      </c>
      <c r="T1425" t="n">
        <v>1</v>
      </c>
      <c r="U1425" t="n">
        <v>0</v>
      </c>
      <c r="V1425" t="n">
        <v>0</v>
      </c>
      <c r="W1425" t="n">
        <v>0</v>
      </c>
      <c r="X1425" t="n">
        <v>0</v>
      </c>
      <c r="Y1425">
        <f>IF(AND(A1425="Lead",COUNTIF(MetaCamps,C1425)&gt;0),1,0)</f>
        <v>1</v>
      </c>
      <c r="Z1425">
        <f>IF(Y1425=1,P1425,0)</f>
        <v>1</v>
      </c>
    </row>
    <row r="1426">
      <c r="A1426" t="inlineStr">
        <is>
          <t>Lead</t>
        </is>
      </c>
      <c r="B1426" s="39" t="str">
        <f>IFERROR(INDEX(CampTypes,MATCH(C1426,CampList,0)),"Unattributed")</f>
        <v>New</v>
      </c>
      <c r="C1426" t="inlineStr">
        <is>
          <t>EBG - In House | ABO | Natuf | Leads | Master Franchise | India | Oct26 | V1</t>
        </is>
      </c>
      <c r="D1426" t="inlineStr">
        <is>
          <t>Natuf | Investors | Tier1 + Growth Cities | Oct26 | V1</t>
        </is>
      </c>
      <c r="E1426" t="inlineStr">
        <is>
          <t>Natuf | Static | Become A Levantine Food | V1</t>
        </is>
      </c>
      <c r="F1426" t="inlineStr">
        <is>
          <t>Natuf_MF</t>
        </is>
      </c>
      <c r="G1426" t="inlineStr">
        <is>
          <t>Lost</t>
        </is>
      </c>
      <c r="H1426" s="39" t="str">
        <f>IF(ISNUMBER(MATCH(G1426,QualityStatuses,0)),"Quality Lead","Non-Quality Lead")</f>
        <v>Non-Quality Lead</v>
      </c>
      <c r="I1426" t="inlineStr">
        <is>
          <t>2026-10</t>
        </is>
      </c>
      <c r="J1426" t="inlineStr">
        <is>
          <t>Wk of 2026-10-19</t>
        </is>
      </c>
      <c r="K1426" t="inlineStr">
        <is>
          <t>Tejaswini Tarigopula</t>
        </is>
      </c>
      <c r="L1426" t="inlineStr">
        <is>
          <t>Facebook</t>
        </is>
      </c>
      <c r="M1426" t="inlineStr">
        <is>
          <t>Direct (campaign tagged in CRM)</t>
        </is>
      </c>
      <c r="N1426" t="inlineStr">
        <is>
          <t>6ad75de403c9312c4ffadb28</t>
        </is>
      </c>
      <c r="O1426" t="n">
        <v>1</v>
      </c>
      <c r="P1426" s="40">
        <f>IF(A1426="Lead",IF(ISNUMBER(MATCH(G1426,QualityStatuses,0)),1,0),0)</f>
        <v>0</v>
      </c>
      <c r="Q1426" s="40">
        <f>IF(A1426="Lead",IF(G1426="New Lead",0,1),0)</f>
        <v>1</v>
      </c>
      <c r="R1426" s="40">
        <f>IF(A1426="Lead",IF(G1426="Lost",1,0),0)</f>
        <v>1</v>
      </c>
      <c r="S1426" t="n">
        <v>2</v>
      </c>
      <c r="T1426" t="n">
        <v>1</v>
      </c>
      <c r="U1426" t="n">
        <v>0</v>
      </c>
      <c r="V1426" t="n">
        <v>0</v>
      </c>
      <c r="W1426" t="n">
        <v>0</v>
      </c>
      <c r="X1426" t="n">
        <v>0</v>
      </c>
      <c r="Y1426">
        <f>IF(AND(A1426="Lead",COUNTIF(MetaCamps,C1426)&gt;0),1,0)</f>
        <v>0</v>
      </c>
      <c r="Z1426">
        <f>IF(Y1426=1,P1426,0)</f>
        <v>0</v>
      </c>
    </row>
    <row r="1427">
      <c r="A1427" t="inlineStr">
        <is>
          <t>Lead</t>
        </is>
      </c>
      <c r="B1427" s="39" t="str">
        <f>IFERROR(INDEX(CampTypes,MATCH(C1427,CampList,0)),"Unattributed")</f>
        <v>Old</v>
      </c>
      <c r="C1427" t="inlineStr">
        <is>
          <t>natuf_Kiosk_14072026_Hindi</t>
        </is>
      </c>
      <c r="D1427" t="inlineStr">
        <is>
          <t>natuf_Kiosk_09102026</t>
        </is>
      </c>
      <c r="E1427" t="inlineStr">
        <is>
          <t>natuf_Kiosk_14072026_ad set_ad1</t>
        </is>
      </c>
      <c r="F1427" t="inlineStr">
        <is>
          <t>Natuf</t>
        </is>
      </c>
      <c r="G1427" t="inlineStr">
        <is>
          <t>New Lead</t>
        </is>
      </c>
      <c r="H1427" s="39" t="str">
        <f>IF(ISNUMBER(MATCH(G1427,QualityStatuses,0)),"Quality Lead","Non-Quality Lead")</f>
        <v>Non-Quality Lead</v>
      </c>
      <c r="I1427" t="inlineStr">
        <is>
          <t>2026-10</t>
        </is>
      </c>
      <c r="J1427" t="inlineStr">
        <is>
          <t>Wk of 2026-10-19</t>
        </is>
      </c>
      <c r="K1427" t="inlineStr">
        <is>
          <t>(Unassigned)</t>
        </is>
      </c>
      <c r="L1427" t="inlineStr">
        <is>
          <t>Facebook</t>
        </is>
      </c>
      <c r="M1427" t="inlineStr">
        <is>
          <t>Direct (campaign tagged in CRM)</t>
        </is>
      </c>
      <c r="N1427" t="inlineStr">
        <is>
          <t>6ad75dad9caa3ec08e22657f</t>
        </is>
      </c>
      <c r="O1427" t="n">
        <v>1</v>
      </c>
      <c r="P1427" s="40">
        <f>IF(A1427="Lead",IF(ISNUMBER(MATCH(G1427,QualityStatuses,0)),1,0),0)</f>
        <v>0</v>
      </c>
      <c r="Q1427" s="40">
        <f>IF(A1427="Lead",IF(G1427="New Lead",0,1),0)</f>
        <v>0</v>
      </c>
      <c r="R1427" s="40">
        <f>IF(A1427="Lead",IF(G1427="Lost",1,0),0)</f>
        <v>0</v>
      </c>
      <c r="S1427" t="n">
        <v>0</v>
      </c>
      <c r="T1427" t="n">
        <v>0</v>
      </c>
      <c r="U1427" t="n">
        <v>0</v>
      </c>
      <c r="V1427" t="n">
        <v>0</v>
      </c>
      <c r="W1427" t="n">
        <v>0</v>
      </c>
      <c r="X1427" t="n">
        <v>0</v>
      </c>
      <c r="Y1427">
        <f>IF(AND(A1427="Lead",COUNTIF(MetaCamps,C1427)&gt;0),1,0)</f>
        <v>1</v>
      </c>
      <c r="Z1427">
        <f>IF(Y1427=1,P1427,0)</f>
        <v>0</v>
      </c>
    </row>
    <row r="1428">
      <c r="A1428" t="inlineStr">
        <is>
          <t>Lead</t>
        </is>
      </c>
      <c r="B1428" s="39" t="str">
        <f>IFERROR(INDEX(CampTypes,MATCH(C1428,CampList,0)),"Unattributed")</f>
        <v>New</v>
      </c>
      <c r="C1428" t="inlineStr">
        <is>
          <t>EBG - In House | ABO | Natuf | Leads | Unit Franchise | India | Oct26 | V1</t>
        </is>
      </c>
      <c r="D1428" t="inlineStr">
        <is>
          <t>Natuf | Investors | Tier1 + Growth Cities | Oct26 | V1</t>
        </is>
      </c>
      <c r="E1428" t="inlineStr">
        <is>
          <t>Natuf | Reel | Brand Ambassador | Heard Of Owning A Cafe | V1</t>
        </is>
      </c>
      <c r="F1428" t="inlineStr">
        <is>
          <t>In House Natuf</t>
        </is>
      </c>
      <c r="G1428" t="inlineStr">
        <is>
          <t>Meeting Conducted</t>
        </is>
      </c>
      <c r="H1428" s="39" t="str">
        <f>IF(ISNUMBER(MATCH(G1428,QualityStatuses,0)),"Quality Lead","Non-Quality Lead")</f>
        <v>Quality Lead</v>
      </c>
      <c r="I1428" t="inlineStr">
        <is>
          <t>2026-10</t>
        </is>
      </c>
      <c r="J1428" t="inlineStr">
        <is>
          <t>Wk of 2026-10-19</t>
        </is>
      </c>
      <c r="K1428" t="inlineStr">
        <is>
          <t>Tejaswini Tarigopula</t>
        </is>
      </c>
      <c r="L1428" t="inlineStr">
        <is>
          <t>Facebook</t>
        </is>
      </c>
      <c r="M1428" t="inlineStr">
        <is>
          <t>Direct (campaign tagged in CRM)</t>
        </is>
      </c>
      <c r="N1428" t="inlineStr">
        <is>
          <t>6ad75ca1cac4c1c1a8dd12ab</t>
        </is>
      </c>
      <c r="O1428" t="n">
        <v>1</v>
      </c>
      <c r="P1428" s="40">
        <f>IF(A1428="Lead",IF(ISNUMBER(MATCH(G1428,QualityStatuses,0)),1,0),0)</f>
        <v>1</v>
      </c>
      <c r="Q1428" s="40">
        <f>IF(A1428="Lead",IF(G1428="New Lead",0,1),0)</f>
        <v>1</v>
      </c>
      <c r="R1428" s="40">
        <f>IF(A1428="Lead",IF(G1428="Lost",1,0),0)</f>
        <v>0</v>
      </c>
      <c r="S1428" t="n">
        <v>5</v>
      </c>
      <c r="T1428" t="n">
        <v>1</v>
      </c>
      <c r="U1428" t="n">
        <v>0</v>
      </c>
      <c r="V1428" t="n">
        <v>0</v>
      </c>
      <c r="W1428" t="n">
        <v>0</v>
      </c>
      <c r="X1428" t="n">
        <v>0</v>
      </c>
      <c r="Y1428">
        <f>IF(AND(A1428="Lead",COUNTIF(MetaCamps,C1428)&gt;0),1,0)</f>
        <v>0</v>
      </c>
      <c r="Z1428">
        <f>IF(Y1428=1,P1428,0)</f>
        <v>0</v>
      </c>
    </row>
    <row r="1429">
      <c r="A1429" t="inlineStr">
        <is>
          <t>Lead</t>
        </is>
      </c>
      <c r="B1429" s="39" t="str">
        <f>IFERROR(INDEX(CampTypes,MATCH(C1429,CampList,0)),"Unattributed")</f>
        <v>Old</v>
      </c>
      <c r="C1429" t="inlineStr">
        <is>
          <t>E_Karan_Natuf_All_07072026</t>
        </is>
      </c>
      <c r="D1429" t="inlineStr">
        <is>
          <t>E_Karan_Natuf_Sign_07072026_Adset3</t>
        </is>
      </c>
      <c r="E1429" t="inlineStr">
        <is>
          <t>E_Karan_Natuf_Sign_07072026_Adset2_Ad1</t>
        </is>
      </c>
      <c r="F1429" t="inlineStr">
        <is>
          <t>Natuf</t>
        </is>
      </c>
      <c r="G1429" t="inlineStr">
        <is>
          <t>Attempt 1</t>
        </is>
      </c>
      <c r="H1429" s="39" t="str">
        <f>IF(ISNUMBER(MATCH(G1429,QualityStatuses,0)),"Quality Lead","Non-Quality Lead")</f>
        <v>Non-Quality Lead</v>
      </c>
      <c r="I1429" t="inlineStr">
        <is>
          <t>2026-10</t>
        </is>
      </c>
      <c r="J1429" t="inlineStr">
        <is>
          <t>Wk of 2026-10-19</t>
        </is>
      </c>
      <c r="K1429" t="inlineStr">
        <is>
          <t>Tejaswini Tarigopula</t>
        </is>
      </c>
      <c r="L1429" t="inlineStr">
        <is>
          <t>Facebook</t>
        </is>
      </c>
      <c r="M1429" t="inlineStr">
        <is>
          <t>Direct (campaign tagged in CRM)</t>
        </is>
      </c>
      <c r="N1429" t="inlineStr">
        <is>
          <t>6ad75a390d00dd80c0783680</t>
        </is>
      </c>
      <c r="O1429" t="n">
        <v>1</v>
      </c>
      <c r="P1429" s="40">
        <f>IF(A1429="Lead",IF(ISNUMBER(MATCH(G1429,QualityStatuses,0)),1,0),0)</f>
        <v>0</v>
      </c>
      <c r="Q1429" s="40">
        <f>IF(A1429="Lead",IF(G1429="New Lead",0,1),0)</f>
        <v>1</v>
      </c>
      <c r="R1429" s="40">
        <f>IF(A1429="Lead",IF(G1429="Lost",1,0),0)</f>
        <v>0</v>
      </c>
      <c r="S1429" t="n">
        <v>1</v>
      </c>
      <c r="T1429" t="n">
        <v>1</v>
      </c>
      <c r="U1429" t="n">
        <v>0</v>
      </c>
      <c r="V1429" t="n">
        <v>0</v>
      </c>
      <c r="W1429" t="n">
        <v>0</v>
      </c>
      <c r="X1429" t="n">
        <v>0</v>
      </c>
      <c r="Y1429">
        <f>IF(AND(A1429="Lead",COUNTIF(MetaCamps,C1429)&gt;0),1,0)</f>
        <v>1</v>
      </c>
      <c r="Z1429">
        <f>IF(Y1429=1,P1429,0)</f>
        <v>0</v>
      </c>
    </row>
    <row r="1430">
      <c r="A1430" t="inlineStr">
        <is>
          <t>Lead</t>
        </is>
      </c>
      <c r="B1430" s="39" t="str">
        <f>IFERROR(INDEX(CampTypes,MATCH(C1430,CampList,0)),"Unattributed")</f>
        <v>New</v>
      </c>
      <c r="C1430" t="inlineStr">
        <is>
          <t>EBG - In House | ABO | Natuf | Leads | Unit Franchise | India | Oct26 | V1</t>
        </is>
      </c>
      <c r="D1430" t="inlineStr">
        <is>
          <t>Natuf | Investors | Tier1 + Growth Cities | Oct26 | V1</t>
        </is>
      </c>
      <c r="E1430" t="inlineStr">
        <is>
          <t>Natuf | Reel | Brand Ambassador | Heard Of Owning A Cafe | V1</t>
        </is>
      </c>
      <c r="F1430" t="inlineStr">
        <is>
          <t>In House Natuf</t>
        </is>
      </c>
      <c r="G1430" t="inlineStr">
        <is>
          <t>Attempt 1</t>
        </is>
      </c>
      <c r="H1430" s="39" t="str">
        <f>IF(ISNUMBER(MATCH(G1430,QualityStatuses,0)),"Quality Lead","Non-Quality Lead")</f>
        <v>Non-Quality Lead</v>
      </c>
      <c r="I1430" t="inlineStr">
        <is>
          <t>2026-10</t>
        </is>
      </c>
      <c r="J1430" t="inlineStr">
        <is>
          <t>Wk of 2026-10-19</t>
        </is>
      </c>
      <c r="K1430" t="inlineStr">
        <is>
          <t>Tejaswini Tarigopula</t>
        </is>
      </c>
      <c r="L1430" t="inlineStr">
        <is>
          <t>Facebook</t>
        </is>
      </c>
      <c r="M1430" t="inlineStr">
        <is>
          <t>Direct (campaign tagged in CRM)</t>
        </is>
      </c>
      <c r="N1430" t="inlineStr">
        <is>
          <t>6ad757c80d00dd80c078353a</t>
        </is>
      </c>
      <c r="O1430" t="n">
        <v>1</v>
      </c>
      <c r="P1430" s="40">
        <f>IF(A1430="Lead",IF(ISNUMBER(MATCH(G1430,QualityStatuses,0)),1,0),0)</f>
        <v>0</v>
      </c>
      <c r="Q1430" s="40">
        <f>IF(A1430="Lead",IF(G1430="New Lead",0,1),0)</f>
        <v>1</v>
      </c>
      <c r="R1430" s="40">
        <f>IF(A1430="Lead",IF(G1430="Lost",1,0),0)</f>
        <v>0</v>
      </c>
      <c r="S1430" t="n">
        <v>1</v>
      </c>
      <c r="T1430" t="n">
        <v>0</v>
      </c>
      <c r="U1430" t="n">
        <v>0</v>
      </c>
      <c r="V1430" t="n">
        <v>0</v>
      </c>
      <c r="W1430" t="n">
        <v>0</v>
      </c>
      <c r="X1430" t="n">
        <v>0</v>
      </c>
      <c r="Y1430">
        <f>IF(AND(A1430="Lead",COUNTIF(MetaCamps,C1430)&gt;0),1,0)</f>
        <v>0</v>
      </c>
      <c r="Z1430">
        <f>IF(Y1430=1,P1430,0)</f>
        <v>0</v>
      </c>
    </row>
    <row r="1431">
      <c r="A1431" t="inlineStr">
        <is>
          <t>Lead</t>
        </is>
      </c>
      <c r="B1431" s="39" t="str">
        <f>IFERROR(INDEX(CampTypes,MATCH(C1431,CampList,0)),"Unattributed")</f>
        <v>Old</v>
      </c>
      <c r="C1431" t="inlineStr">
        <is>
          <t>E_Natuf_Generic_13082026</t>
        </is>
      </c>
      <c r="D1431" t="inlineStr">
        <is>
          <t>E_Natuf_Generic_13082026_Adset1</t>
        </is>
      </c>
      <c r="E1431" t="inlineStr">
        <is>
          <t>E_Natuf_Generic_13082026_Adset1_Ad1</t>
        </is>
      </c>
      <c r="F1431" t="inlineStr">
        <is>
          <t>Natuf</t>
        </is>
      </c>
      <c r="G1431" t="inlineStr">
        <is>
          <t>New Lead</t>
        </is>
      </c>
      <c r="H1431" s="39" t="str">
        <f>IF(ISNUMBER(MATCH(G1431,QualityStatuses,0)),"Quality Lead","Non-Quality Lead")</f>
        <v>Non-Quality Lead</v>
      </c>
      <c r="I1431" t="inlineStr">
        <is>
          <t>2026-10</t>
        </is>
      </c>
      <c r="J1431" t="inlineStr">
        <is>
          <t>Wk of 2026-10-19</t>
        </is>
      </c>
      <c r="K1431" t="inlineStr">
        <is>
          <t>(Unassigned)</t>
        </is>
      </c>
      <c r="L1431" t="inlineStr">
        <is>
          <t>Facebook</t>
        </is>
      </c>
      <c r="M1431" t="inlineStr">
        <is>
          <t>Direct (campaign tagged in CRM)</t>
        </is>
      </c>
      <c r="N1431" t="inlineStr">
        <is>
          <t>6ad757520d00dd80c078349e</t>
        </is>
      </c>
      <c r="O1431" t="n">
        <v>1</v>
      </c>
      <c r="P1431" s="40">
        <f>IF(A1431="Lead",IF(ISNUMBER(MATCH(G1431,QualityStatuses,0)),1,0),0)</f>
        <v>0</v>
      </c>
      <c r="Q1431" s="40">
        <f>IF(A1431="Lead",IF(G1431="New Lead",0,1),0)</f>
        <v>0</v>
      </c>
      <c r="R1431" s="40">
        <f>IF(A1431="Lead",IF(G1431="Lost",1,0),0)</f>
        <v>0</v>
      </c>
      <c r="S1431" t="n">
        <v>0</v>
      </c>
      <c r="T1431" t="n">
        <v>0</v>
      </c>
      <c r="U1431" t="n">
        <v>0</v>
      </c>
      <c r="V1431" t="n">
        <v>0</v>
      </c>
      <c r="W1431" t="n">
        <v>0</v>
      </c>
      <c r="X1431" t="n">
        <v>0</v>
      </c>
      <c r="Y1431">
        <f>IF(AND(A1431="Lead",COUNTIF(MetaCamps,C1431)&gt;0),1,0)</f>
        <v>1</v>
      </c>
      <c r="Z1431">
        <f>IF(Y1431=1,P1431,0)</f>
        <v>0</v>
      </c>
    </row>
    <row r="1432">
      <c r="A1432" t="inlineStr">
        <is>
          <t>Lead</t>
        </is>
      </c>
      <c r="B1432" s="39" t="str">
        <f>IFERROR(INDEX(CampTypes,MATCH(C1432,CampList,0)),"Unattributed")</f>
        <v>Old</v>
      </c>
      <c r="C1432" t="inlineStr">
        <is>
          <t>natuf_Kiosk_14072026_Hindi</t>
        </is>
      </c>
      <c r="D1432" t="inlineStr">
        <is>
          <t>natuf_Kiosk_09102026</t>
        </is>
      </c>
      <c r="E1432" t="inlineStr">
        <is>
          <t>natuf_Kiosk_14072026_ad set_ad1</t>
        </is>
      </c>
      <c r="F1432" t="inlineStr">
        <is>
          <t>Natuf</t>
        </is>
      </c>
      <c r="G1432" t="inlineStr">
        <is>
          <t>Details Shared</t>
        </is>
      </c>
      <c r="H1432" s="39" t="str">
        <f>IF(ISNUMBER(MATCH(G1432,QualityStatuses,0)),"Quality Lead","Non-Quality Lead")</f>
        <v>Quality Lead</v>
      </c>
      <c r="I1432" t="inlineStr">
        <is>
          <t>2026-10</t>
        </is>
      </c>
      <c r="J1432" t="inlineStr">
        <is>
          <t>Wk of 2026-10-19</t>
        </is>
      </c>
      <c r="K1432" t="inlineStr">
        <is>
          <t>Tejaswini Tarigopula</t>
        </is>
      </c>
      <c r="L1432" t="inlineStr">
        <is>
          <t>Facebook</t>
        </is>
      </c>
      <c r="M1432" t="inlineStr">
        <is>
          <t>Direct (campaign tagged in CRM)</t>
        </is>
      </c>
      <c r="N1432" t="inlineStr">
        <is>
          <t>6ad7573d30ffd9d35c9be586</t>
        </is>
      </c>
      <c r="O1432" t="n">
        <v>1</v>
      </c>
      <c r="P1432" s="40">
        <f>IF(A1432="Lead",IF(ISNUMBER(MATCH(G1432,QualityStatuses,0)),1,0),0)</f>
        <v>1</v>
      </c>
      <c r="Q1432" s="40">
        <f>IF(A1432="Lead",IF(G1432="New Lead",0,1),0)</f>
        <v>1</v>
      </c>
      <c r="R1432" s="40">
        <f>IF(A1432="Lead",IF(G1432="Lost",1,0),0)</f>
        <v>0</v>
      </c>
      <c r="S1432" t="n">
        <v>3</v>
      </c>
      <c r="T1432" t="n">
        <v>2</v>
      </c>
      <c r="U1432" t="n">
        <v>0</v>
      </c>
      <c r="V1432" t="n">
        <v>0</v>
      </c>
      <c r="W1432" t="n">
        <v>0</v>
      </c>
      <c r="X1432" t="n">
        <v>0</v>
      </c>
      <c r="Y1432">
        <f>IF(AND(A1432="Lead",COUNTIF(MetaCamps,C1432)&gt;0),1,0)</f>
        <v>1</v>
      </c>
      <c r="Z1432">
        <f>IF(Y1432=1,P1432,0)</f>
        <v>1</v>
      </c>
    </row>
    <row r="1433">
      <c r="A1433" t="inlineStr">
        <is>
          <t>Lead</t>
        </is>
      </c>
      <c r="B1433" s="39" t="str">
        <f>IFERROR(INDEX(CampTypes,MATCH(C1433,CampList,0)),"Unattributed")</f>
        <v>New</v>
      </c>
      <c r="C1433" t="inlineStr">
        <is>
          <t>EBG - In House | ABO | Natuf | Leads | Unit Franchise | India | Oct26 | V1</t>
        </is>
      </c>
      <c r="D1433" t="inlineStr">
        <is>
          <t>Natuf | LAL 1% | India | Jul26 | V1</t>
        </is>
      </c>
      <c r="E1433" t="inlineStr">
        <is>
          <t>Natuf | Reel | Brand Ambassador | Heard Of Owning A Cafe | V1</t>
        </is>
      </c>
      <c r="F1433" t="inlineStr">
        <is>
          <t>In House Natuf</t>
        </is>
      </c>
      <c r="G1433" t="inlineStr">
        <is>
          <t>Attempt 1</t>
        </is>
      </c>
      <c r="H1433" s="39" t="str">
        <f>IF(ISNUMBER(MATCH(G1433,QualityStatuses,0)),"Quality Lead","Non-Quality Lead")</f>
        <v>Non-Quality Lead</v>
      </c>
      <c r="I1433" t="inlineStr">
        <is>
          <t>2026-10</t>
        </is>
      </c>
      <c r="J1433" t="inlineStr">
        <is>
          <t>Wk of 2026-10-19</t>
        </is>
      </c>
      <c r="K1433" t="inlineStr">
        <is>
          <t>Tejaswini Tarigopula</t>
        </is>
      </c>
      <c r="L1433" t="inlineStr">
        <is>
          <t>Facebook</t>
        </is>
      </c>
      <c r="M1433" t="inlineStr">
        <is>
          <t>Direct (campaign tagged in CRM)</t>
        </is>
      </c>
      <c r="N1433" t="inlineStr">
        <is>
          <t>6ad756d5663494fd53213b71</t>
        </is>
      </c>
      <c r="O1433" t="n">
        <v>1</v>
      </c>
      <c r="P1433" s="40">
        <f>IF(A1433="Lead",IF(ISNUMBER(MATCH(G1433,QualityStatuses,0)),1,0),0)</f>
        <v>0</v>
      </c>
      <c r="Q1433" s="40">
        <f>IF(A1433="Lead",IF(G1433="New Lead",0,1),0)</f>
        <v>1</v>
      </c>
      <c r="R1433" s="40">
        <f>IF(A1433="Lead",IF(G1433="Lost",1,0),0)</f>
        <v>0</v>
      </c>
      <c r="S1433" t="n">
        <v>1</v>
      </c>
      <c r="T1433" t="n">
        <v>0</v>
      </c>
      <c r="U1433" t="n">
        <v>0</v>
      </c>
      <c r="V1433" t="n">
        <v>0</v>
      </c>
      <c r="W1433" t="n">
        <v>0</v>
      </c>
      <c r="X1433" t="n">
        <v>0</v>
      </c>
      <c r="Y1433">
        <f>IF(AND(A1433="Lead",COUNTIF(MetaCamps,C1433)&gt;0),1,0)</f>
        <v>0</v>
      </c>
      <c r="Z1433">
        <f>IF(Y1433=1,P1433,0)</f>
        <v>0</v>
      </c>
    </row>
    <row r="1434">
      <c r="A1434" t="inlineStr">
        <is>
          <t>Lead</t>
        </is>
      </c>
      <c r="B1434" s="39" t="str">
        <f>IFERROR(INDEX(CampTypes,MATCH(C1434,CampList,0)),"Unattributed")</f>
        <v>Old</v>
      </c>
      <c r="C1434" t="inlineStr">
        <is>
          <t>E_Natuf_Generic_13082026</t>
        </is>
      </c>
      <c r="D1434" t="inlineStr">
        <is>
          <t>E_Natuf_Generic_13082026_Adset1</t>
        </is>
      </c>
      <c r="E1434" t="inlineStr">
        <is>
          <t>E_Natuf_Generic_13082026_Adset1_Ad1</t>
        </is>
      </c>
      <c r="F1434" t="inlineStr">
        <is>
          <t>Natuf</t>
        </is>
      </c>
      <c r="G1434" t="inlineStr">
        <is>
          <t>Lost</t>
        </is>
      </c>
      <c r="H1434" s="39" t="str">
        <f>IF(ISNUMBER(MATCH(G1434,QualityStatuses,0)),"Quality Lead","Non-Quality Lead")</f>
        <v>Non-Quality Lead</v>
      </c>
      <c r="I1434" t="inlineStr">
        <is>
          <t>2026-10</t>
        </is>
      </c>
      <c r="J1434" t="inlineStr">
        <is>
          <t>Wk of 2026-10-19</t>
        </is>
      </c>
      <c r="K1434" t="inlineStr">
        <is>
          <t>Tejaswini Tarigopula</t>
        </is>
      </c>
      <c r="L1434" t="inlineStr">
        <is>
          <t>Facebook</t>
        </is>
      </c>
      <c r="M1434" t="inlineStr">
        <is>
          <t>Direct (campaign tagged in CRM)</t>
        </is>
      </c>
      <c r="N1434" t="inlineStr">
        <is>
          <t>6ad7565691e525ab69ab042e</t>
        </is>
      </c>
      <c r="O1434" t="n">
        <v>1</v>
      </c>
      <c r="P1434" s="40">
        <f>IF(A1434="Lead",IF(ISNUMBER(MATCH(G1434,QualityStatuses,0)),1,0),0)</f>
        <v>0</v>
      </c>
      <c r="Q1434" s="40">
        <f>IF(A1434="Lead",IF(G1434="New Lead",0,1),0)</f>
        <v>1</v>
      </c>
      <c r="R1434" s="40">
        <f>IF(A1434="Lead",IF(G1434="Lost",1,0),0)</f>
        <v>1</v>
      </c>
      <c r="S1434" t="n">
        <v>3</v>
      </c>
      <c r="T1434" t="n">
        <v>3</v>
      </c>
      <c r="U1434" t="n">
        <v>0</v>
      </c>
      <c r="V1434" t="n">
        <v>0</v>
      </c>
      <c r="W1434" t="n">
        <v>0</v>
      </c>
      <c r="X1434" t="n">
        <v>0</v>
      </c>
      <c r="Y1434">
        <f>IF(AND(A1434="Lead",COUNTIF(MetaCamps,C1434)&gt;0),1,0)</f>
        <v>1</v>
      </c>
      <c r="Z1434">
        <f>IF(Y1434=1,P1434,0)</f>
        <v>0</v>
      </c>
    </row>
    <row r="1435">
      <c r="A1435" t="inlineStr">
        <is>
          <t>Lead</t>
        </is>
      </c>
      <c r="B1435" s="39" t="str">
        <f>IFERROR(INDEX(CampTypes,MATCH(C1435,CampList,0)),"Unattributed")</f>
        <v>Old</v>
      </c>
      <c r="C1435" t="inlineStr">
        <is>
          <t>natuf_Kiosk_14072026_Hindi</t>
        </is>
      </c>
      <c r="D1435" t="inlineStr">
        <is>
          <t>natuf_Kiosk_09102026</t>
        </is>
      </c>
      <c r="E1435" t="inlineStr">
        <is>
          <t>natuf_Kiosk_14072026_ad set_ad1</t>
        </is>
      </c>
      <c r="F1435" t="inlineStr">
        <is>
          <t>Natuf</t>
        </is>
      </c>
      <c r="G1435" t="inlineStr">
        <is>
          <t>New Lead</t>
        </is>
      </c>
      <c r="H1435" s="39" t="str">
        <f>IF(ISNUMBER(MATCH(G1435,QualityStatuses,0)),"Quality Lead","Non-Quality Lead")</f>
        <v>Non-Quality Lead</v>
      </c>
      <c r="I1435" t="inlineStr">
        <is>
          <t>2026-10</t>
        </is>
      </c>
      <c r="J1435" t="inlineStr">
        <is>
          <t>Wk of 2026-10-19</t>
        </is>
      </c>
      <c r="K1435" t="inlineStr">
        <is>
          <t>(Unassigned)</t>
        </is>
      </c>
      <c r="L1435" t="inlineStr">
        <is>
          <t>Facebook</t>
        </is>
      </c>
      <c r="M1435" t="inlineStr">
        <is>
          <t>Direct (campaign tagged in CRM)</t>
        </is>
      </c>
      <c r="N1435" t="inlineStr">
        <is>
          <t>6ad755abf71488a000428194</t>
        </is>
      </c>
      <c r="O1435" t="n">
        <v>1</v>
      </c>
      <c r="P1435" s="40">
        <f>IF(A1435="Lead",IF(ISNUMBER(MATCH(G1435,QualityStatuses,0)),1,0),0)</f>
        <v>0</v>
      </c>
      <c r="Q1435" s="40">
        <f>IF(A1435="Lead",IF(G1435="New Lead",0,1),0)</f>
        <v>0</v>
      </c>
      <c r="R1435" s="40">
        <f>IF(A1435="Lead",IF(G1435="Lost",1,0),0)</f>
        <v>0</v>
      </c>
      <c r="S1435" t="n">
        <v>0</v>
      </c>
      <c r="T1435" t="n">
        <v>0</v>
      </c>
      <c r="U1435" t="n">
        <v>0</v>
      </c>
      <c r="V1435" t="n">
        <v>0</v>
      </c>
      <c r="W1435" t="n">
        <v>0</v>
      </c>
      <c r="X1435" t="n">
        <v>0</v>
      </c>
      <c r="Y1435">
        <f>IF(AND(A1435="Lead",COUNTIF(MetaCamps,C1435)&gt;0),1,0)</f>
        <v>1</v>
      </c>
      <c r="Z1435">
        <f>IF(Y1435=1,P1435,0)</f>
        <v>0</v>
      </c>
    </row>
    <row r="1436">
      <c r="A1436" t="inlineStr">
        <is>
          <t>Lead</t>
        </is>
      </c>
      <c r="B1436" s="39" t="str">
        <f>IFERROR(INDEX(CampTypes,MATCH(C1436,CampList,0)),"Unattributed")</f>
        <v>Old</v>
      </c>
      <c r="C1436" t="inlineStr">
        <is>
          <t>E_Natuf_Generic_13082026</t>
        </is>
      </c>
      <c r="D1436" t="inlineStr">
        <is>
          <t>E_Natuf_Generic_13082026_Adset1</t>
        </is>
      </c>
      <c r="E1436" t="inlineStr">
        <is>
          <t>E_Natuf_Generic_13082026_Adset1_Ad1</t>
        </is>
      </c>
      <c r="F1436" t="inlineStr">
        <is>
          <t>Natuf</t>
        </is>
      </c>
      <c r="G1436" t="inlineStr">
        <is>
          <t>Connected</t>
        </is>
      </c>
      <c r="H1436" s="39" t="str">
        <f>IF(ISNUMBER(MATCH(G1436,QualityStatuses,0)),"Quality Lead","Non-Quality Lead")</f>
        <v>Non-Quality Lead</v>
      </c>
      <c r="I1436" t="inlineStr">
        <is>
          <t>2026-10</t>
        </is>
      </c>
      <c r="J1436" t="inlineStr">
        <is>
          <t>Wk of 2026-10-19</t>
        </is>
      </c>
      <c r="K1436" t="inlineStr">
        <is>
          <t>Tejaswini Tarigopula</t>
        </is>
      </c>
      <c r="L1436" t="inlineStr">
        <is>
          <t>Facebook</t>
        </is>
      </c>
      <c r="M1436" t="inlineStr">
        <is>
          <t>Direct (campaign tagged in CRM)</t>
        </is>
      </c>
      <c r="N1436" t="inlineStr">
        <is>
          <t>6ad7553991e525ab69ab02e7</t>
        </is>
      </c>
      <c r="O1436" t="n">
        <v>1</v>
      </c>
      <c r="P1436" s="40">
        <f>IF(A1436="Lead",IF(ISNUMBER(MATCH(G1436,QualityStatuses,0)),1,0),0)</f>
        <v>0</v>
      </c>
      <c r="Q1436" s="40">
        <f>IF(A1436="Lead",IF(G1436="New Lead",0,1),0)</f>
        <v>1</v>
      </c>
      <c r="R1436" s="40">
        <f>IF(A1436="Lead",IF(G1436="Lost",1,0),0)</f>
        <v>0</v>
      </c>
      <c r="S1436" t="n">
        <v>1</v>
      </c>
      <c r="T1436" t="n">
        <v>1</v>
      </c>
      <c r="U1436" t="n">
        <v>0</v>
      </c>
      <c r="V1436" t="n">
        <v>0</v>
      </c>
      <c r="W1436" t="n">
        <v>0</v>
      </c>
      <c r="X1436" t="n">
        <v>0</v>
      </c>
      <c r="Y1436">
        <f>IF(AND(A1436="Lead",COUNTIF(MetaCamps,C1436)&gt;0),1,0)</f>
        <v>1</v>
      </c>
      <c r="Z1436">
        <f>IF(Y1436=1,P1436,0)</f>
        <v>0</v>
      </c>
    </row>
    <row r="1437">
      <c r="A1437" t="inlineStr">
        <is>
          <t>Lead</t>
        </is>
      </c>
      <c r="B1437" s="39" t="str">
        <f>IFERROR(INDEX(CampTypes,MATCH(C1437,CampList,0)),"Unattributed")</f>
        <v>New</v>
      </c>
      <c r="C1437" t="inlineStr">
        <is>
          <t>EBG - In House | ABO | Natuf | Leads | Master Franchise | India | Oct26 | V1</t>
        </is>
      </c>
      <c r="D1437" t="inlineStr">
        <is>
          <t>Natuf | Broad | Tier1 + Growth Cities | Oct26 | V1</t>
        </is>
      </c>
      <c r="E1437" t="inlineStr">
        <is>
          <t>Natuf | Static | Become A Levantine Food | V1</t>
        </is>
      </c>
      <c r="F1437" t="inlineStr">
        <is>
          <t>Natuf_MF</t>
        </is>
      </c>
      <c r="G1437" t="inlineStr">
        <is>
          <t>New Lead</t>
        </is>
      </c>
      <c r="H1437" s="39" t="str">
        <f>IF(ISNUMBER(MATCH(G1437,QualityStatuses,0)),"Quality Lead","Non-Quality Lead")</f>
        <v>Non-Quality Lead</v>
      </c>
      <c r="I1437" t="inlineStr">
        <is>
          <t>2026-10</t>
        </is>
      </c>
      <c r="J1437" t="inlineStr">
        <is>
          <t>Wk of 2026-10-19</t>
        </is>
      </c>
      <c r="K1437" t="inlineStr">
        <is>
          <t>(Unassigned)</t>
        </is>
      </c>
      <c r="L1437" t="inlineStr">
        <is>
          <t>Facebook</t>
        </is>
      </c>
      <c r="M1437" t="inlineStr">
        <is>
          <t>Direct (campaign tagged in CRM)</t>
        </is>
      </c>
      <c r="N1437" t="inlineStr">
        <is>
          <t>6ad75236c6b618aaf456d1d7</t>
        </is>
      </c>
      <c r="O1437" t="n">
        <v>1</v>
      </c>
      <c r="P1437" s="40">
        <f>IF(A1437="Lead",IF(ISNUMBER(MATCH(G1437,QualityStatuses,0)),1,0),0)</f>
        <v>0</v>
      </c>
      <c r="Q1437" s="40">
        <f>IF(A1437="Lead",IF(G1437="New Lead",0,1),0)</f>
        <v>0</v>
      </c>
      <c r="R1437" s="40">
        <f>IF(A1437="Lead",IF(G1437="Lost",1,0),0)</f>
        <v>0</v>
      </c>
      <c r="S1437" t="n">
        <v>0</v>
      </c>
      <c r="T1437" t="n">
        <v>0</v>
      </c>
      <c r="U1437" t="n">
        <v>0</v>
      </c>
      <c r="V1437" t="n">
        <v>0</v>
      </c>
      <c r="W1437" t="n">
        <v>0</v>
      </c>
      <c r="X1437" t="n">
        <v>0</v>
      </c>
      <c r="Y1437">
        <f>IF(AND(A1437="Lead",COUNTIF(MetaCamps,C1437)&gt;0),1,0)</f>
        <v>0</v>
      </c>
      <c r="Z1437">
        <f>IF(Y1437=1,P1437,0)</f>
        <v>0</v>
      </c>
    </row>
    <row r="1438">
      <c r="A1438" t="inlineStr">
        <is>
          <t>Lead</t>
        </is>
      </c>
      <c r="B1438" s="39" t="str">
        <f>IFERROR(INDEX(CampTypes,MATCH(C1438,CampList,0)),"Unattributed")</f>
        <v>New</v>
      </c>
      <c r="C1438" t="inlineStr">
        <is>
          <t>EBG - In House | ABO | Natuf | Leads | Unit Franchise | India | Oct26 | V1</t>
        </is>
      </c>
      <c r="D1438" t="inlineStr">
        <is>
          <t>Natuf | LAL 1% | India | Jul26 | V1</t>
        </is>
      </c>
      <c r="E1438" t="inlineStr">
        <is>
          <t>Natuf | Reel | Brand Ambassador | Heard Of Owning A Cafe | V1</t>
        </is>
      </c>
      <c r="F1438" t="inlineStr">
        <is>
          <t>In House Natuf</t>
        </is>
      </c>
      <c r="G1438" t="inlineStr">
        <is>
          <t>Details Shared</t>
        </is>
      </c>
      <c r="H1438" s="39" t="str">
        <f>IF(ISNUMBER(MATCH(G1438,QualityStatuses,0)),"Quality Lead","Non-Quality Lead")</f>
        <v>Quality Lead</v>
      </c>
      <c r="I1438" t="inlineStr">
        <is>
          <t>2026-10</t>
        </is>
      </c>
      <c r="J1438" t="inlineStr">
        <is>
          <t>Wk of 2026-10-19</t>
        </is>
      </c>
      <c r="K1438" t="inlineStr">
        <is>
          <t>Tejaswini Tarigopula</t>
        </is>
      </c>
      <c r="L1438" t="inlineStr">
        <is>
          <t>Facebook</t>
        </is>
      </c>
      <c r="M1438" t="inlineStr">
        <is>
          <t>Direct (campaign tagged in CRM)</t>
        </is>
      </c>
      <c r="N1438" t="inlineStr">
        <is>
          <t>6ad751e33effb0645b35ddb2</t>
        </is>
      </c>
      <c r="O1438" t="n">
        <v>1</v>
      </c>
      <c r="P1438" s="40">
        <f>IF(A1438="Lead",IF(ISNUMBER(MATCH(G1438,QualityStatuses,0)),1,0),0)</f>
        <v>1</v>
      </c>
      <c r="Q1438" s="40">
        <f>IF(A1438="Lead",IF(G1438="New Lead",0,1),0)</f>
        <v>1</v>
      </c>
      <c r="R1438" s="40">
        <f>IF(A1438="Lead",IF(G1438="Lost",1,0),0)</f>
        <v>0</v>
      </c>
      <c r="S1438" t="n">
        <v>2</v>
      </c>
      <c r="T1438" t="n">
        <v>2</v>
      </c>
      <c r="U1438" t="n">
        <v>0</v>
      </c>
      <c r="V1438" t="n">
        <v>0</v>
      </c>
      <c r="W1438" t="n">
        <v>0</v>
      </c>
      <c r="X1438" t="n">
        <v>0</v>
      </c>
      <c r="Y1438">
        <f>IF(AND(A1438="Lead",COUNTIF(MetaCamps,C1438)&gt;0),1,0)</f>
        <v>0</v>
      </c>
      <c r="Z1438">
        <f>IF(Y1438=1,P1438,0)</f>
        <v>0</v>
      </c>
    </row>
    <row r="1439">
      <c r="A1439" t="inlineStr">
        <is>
          <t>Lead</t>
        </is>
      </c>
      <c r="B1439" s="39" t="str">
        <f>IFERROR(INDEX(CampTypes,MATCH(C1439,CampList,0)),"Unattributed")</f>
        <v>New</v>
      </c>
      <c r="C1439" t="inlineStr">
        <is>
          <t>EBG - In House | ABO | Natuf | Leads | Unit Franchise | India | Oct26 | V1</t>
        </is>
      </c>
      <c r="D1439" t="inlineStr">
        <is>
          <t>Natuf | Broad | Tier1 + Growth Cities | Oct26 | V1</t>
        </is>
      </c>
      <c r="E1439" t="inlineStr">
        <is>
          <t>Natuf | Reel | Brand Ambassador | Heard Of Owning A Cafe | V1</t>
        </is>
      </c>
      <c r="F1439" t="inlineStr">
        <is>
          <t>In House Natuf</t>
        </is>
      </c>
      <c r="G1439" t="inlineStr">
        <is>
          <t>Connected</t>
        </is>
      </c>
      <c r="H1439" s="39" t="str">
        <f>IF(ISNUMBER(MATCH(G1439,QualityStatuses,0)),"Quality Lead","Non-Quality Lead")</f>
        <v>Non-Quality Lead</v>
      </c>
      <c r="I1439" t="inlineStr">
        <is>
          <t>2026-10</t>
        </is>
      </c>
      <c r="J1439" t="inlineStr">
        <is>
          <t>Wk of 2026-10-19</t>
        </is>
      </c>
      <c r="K1439" t="inlineStr">
        <is>
          <t>Tejaswini Tarigopula</t>
        </is>
      </c>
      <c r="L1439" t="inlineStr">
        <is>
          <t>Facebook</t>
        </is>
      </c>
      <c r="M1439" t="inlineStr">
        <is>
          <t>Direct (campaign tagged in CRM)</t>
        </is>
      </c>
      <c r="N1439" t="inlineStr">
        <is>
          <t>6ad75183c280a9464ca18fbe</t>
        </is>
      </c>
      <c r="O1439" t="n">
        <v>1</v>
      </c>
      <c r="P1439" s="40">
        <f>IF(A1439="Lead",IF(ISNUMBER(MATCH(G1439,QualityStatuses,0)),1,0),0)</f>
        <v>0</v>
      </c>
      <c r="Q1439" s="40">
        <f>IF(A1439="Lead",IF(G1439="New Lead",0,1),0)</f>
        <v>1</v>
      </c>
      <c r="R1439" s="40">
        <f>IF(A1439="Lead",IF(G1439="Lost",1,0),0)</f>
        <v>0</v>
      </c>
      <c r="S1439" t="n">
        <v>2</v>
      </c>
      <c r="T1439" t="n">
        <v>1</v>
      </c>
      <c r="U1439" t="n">
        <v>0</v>
      </c>
      <c r="V1439" t="n">
        <v>0</v>
      </c>
      <c r="W1439" t="n">
        <v>0</v>
      </c>
      <c r="X1439" t="n">
        <v>0</v>
      </c>
      <c r="Y1439">
        <f>IF(AND(A1439="Lead",COUNTIF(MetaCamps,C1439)&gt;0),1,0)</f>
        <v>0</v>
      </c>
      <c r="Z1439">
        <f>IF(Y1439=1,P1439,0)</f>
        <v>0</v>
      </c>
    </row>
    <row r="1440">
      <c r="A1440" t="inlineStr">
        <is>
          <t>Lead</t>
        </is>
      </c>
      <c r="B1440" s="39" t="str">
        <f>IFERROR(INDEX(CampTypes,MATCH(C1440,CampList,0)),"Unattributed")</f>
        <v>Old</v>
      </c>
      <c r="C1440" t="inlineStr">
        <is>
          <t>E_Suresh_Natuf_Kiosk_07072026</t>
        </is>
      </c>
      <c r="D1440" t="inlineStr">
        <is>
          <t>E_Suresh_Natuf_Kiosk_07072026_Adset5</t>
        </is>
      </c>
      <c r="E1440" t="inlineStr">
        <is>
          <t>E_Hindi_Suresh_Natuf_Kiosk_07072026_Adset5_ad3 – Copy 2</t>
        </is>
      </c>
      <c r="F1440" t="inlineStr">
        <is>
          <t>Natuf</t>
        </is>
      </c>
      <c r="G1440" t="inlineStr">
        <is>
          <t>New Lead</t>
        </is>
      </c>
      <c r="H1440" s="39" t="str">
        <f>IF(ISNUMBER(MATCH(G1440,QualityStatuses,0)),"Quality Lead","Non-Quality Lead")</f>
        <v>Non-Quality Lead</v>
      </c>
      <c r="I1440" t="inlineStr">
        <is>
          <t>2026-10</t>
        </is>
      </c>
      <c r="J1440" t="inlineStr">
        <is>
          <t>Wk of 2026-10-19</t>
        </is>
      </c>
      <c r="K1440" t="inlineStr">
        <is>
          <t>(Unassigned)</t>
        </is>
      </c>
      <c r="L1440" t="inlineStr">
        <is>
          <t>Facebook</t>
        </is>
      </c>
      <c r="M1440" t="inlineStr">
        <is>
          <t>Direct (campaign tagged in CRM)</t>
        </is>
      </c>
      <c r="N1440" t="inlineStr">
        <is>
          <t>6ad7512d048408a3f91b41e8</t>
        </is>
      </c>
      <c r="O1440" t="n">
        <v>1</v>
      </c>
      <c r="P1440" s="40">
        <f>IF(A1440="Lead",IF(ISNUMBER(MATCH(G1440,QualityStatuses,0)),1,0),0)</f>
        <v>0</v>
      </c>
      <c r="Q1440" s="40">
        <f>IF(A1440="Lead",IF(G1440="New Lead",0,1),0)</f>
        <v>0</v>
      </c>
      <c r="R1440" s="40">
        <f>IF(A1440="Lead",IF(G1440="Lost",1,0),0)</f>
        <v>0</v>
      </c>
      <c r="S1440" t="n">
        <v>0</v>
      </c>
      <c r="T1440" t="n">
        <v>0</v>
      </c>
      <c r="U1440" t="n">
        <v>0</v>
      </c>
      <c r="V1440" t="n">
        <v>0</v>
      </c>
      <c r="W1440" t="n">
        <v>0</v>
      </c>
      <c r="X1440" t="n">
        <v>0</v>
      </c>
      <c r="Y1440">
        <f>IF(AND(A1440="Lead",COUNTIF(MetaCamps,C1440)&gt;0),1,0)</f>
        <v>1</v>
      </c>
      <c r="Z1440">
        <f>IF(Y1440=1,P1440,0)</f>
        <v>0</v>
      </c>
    </row>
    <row r="1441">
      <c r="A1441" t="inlineStr">
        <is>
          <t>Lead</t>
        </is>
      </c>
      <c r="B1441" s="39" t="str">
        <f>IFERROR(INDEX(CampTypes,MATCH(C1441,CampList,0)),"Unattributed")</f>
        <v>Old</v>
      </c>
      <c r="C1441" t="inlineStr">
        <is>
          <t>E_Natuf_Generic_13082026</t>
        </is>
      </c>
      <c r="D1441" t="inlineStr">
        <is>
          <t>E_Natuf_Generic_13082026_Adset1</t>
        </is>
      </c>
      <c r="E1441" t="inlineStr">
        <is>
          <t>E_Natuf_Generic_13082026_Adset1_Ad1</t>
        </is>
      </c>
      <c r="F1441" t="inlineStr">
        <is>
          <t>Natuf</t>
        </is>
      </c>
      <c r="G1441" t="inlineStr">
        <is>
          <t>Attempt 2</t>
        </is>
      </c>
      <c r="H1441" s="39" t="str">
        <f>IF(ISNUMBER(MATCH(G1441,QualityStatuses,0)),"Quality Lead","Non-Quality Lead")</f>
        <v>Non-Quality Lead</v>
      </c>
      <c r="I1441" t="inlineStr">
        <is>
          <t>2026-10</t>
        </is>
      </c>
      <c r="J1441" t="inlineStr">
        <is>
          <t>Wk of 2026-10-19</t>
        </is>
      </c>
      <c r="K1441" t="inlineStr">
        <is>
          <t>Tejaswini Tarigopula</t>
        </is>
      </c>
      <c r="L1441" t="inlineStr">
        <is>
          <t>Facebook</t>
        </is>
      </c>
      <c r="M1441" t="inlineStr">
        <is>
          <t>Direct (campaign tagged in CRM)</t>
        </is>
      </c>
      <c r="N1441" t="inlineStr">
        <is>
          <t>6ad74f076923666aa06b0d67</t>
        </is>
      </c>
      <c r="O1441" t="n">
        <v>1</v>
      </c>
      <c r="P1441" s="40">
        <f>IF(A1441="Lead",IF(ISNUMBER(MATCH(G1441,QualityStatuses,0)),1,0),0)</f>
        <v>0</v>
      </c>
      <c r="Q1441" s="40">
        <f>IF(A1441="Lead",IF(G1441="New Lead",0,1),0)</f>
        <v>1</v>
      </c>
      <c r="R1441" s="40">
        <f>IF(A1441="Lead",IF(G1441="Lost",1,0),0)</f>
        <v>0</v>
      </c>
      <c r="S1441" t="n">
        <v>4</v>
      </c>
      <c r="T1441" t="n">
        <v>0</v>
      </c>
      <c r="U1441" t="n">
        <v>0</v>
      </c>
      <c r="V1441" t="n">
        <v>0</v>
      </c>
      <c r="W1441" t="n">
        <v>0</v>
      </c>
      <c r="X1441" t="n">
        <v>0</v>
      </c>
      <c r="Y1441">
        <f>IF(AND(A1441="Lead",COUNTIF(MetaCamps,C1441)&gt;0),1,0)</f>
        <v>1</v>
      </c>
      <c r="Z1441">
        <f>IF(Y1441=1,P1441,0)</f>
        <v>0</v>
      </c>
    </row>
    <row r="1442">
      <c r="A1442" t="inlineStr">
        <is>
          <t>Lead</t>
        </is>
      </c>
      <c r="B1442" s="39" t="str">
        <f>IFERROR(INDEX(CampTypes,MATCH(C1442,CampList,0)),"Unattributed")</f>
        <v>Old</v>
      </c>
      <c r="C1442" t="inlineStr">
        <is>
          <t>E_Natuf_MF_05092026</t>
        </is>
      </c>
      <c r="D1442" t="inlineStr">
        <is>
          <t>E_Natuf_MF_16102026_ Ad Set3</t>
        </is>
      </c>
      <c r="E1442" t="inlineStr">
        <is>
          <t>E_Natuf_MF_16102026_ Ad Set1_Ad1</t>
        </is>
      </c>
      <c r="F1442" t="inlineStr">
        <is>
          <t>Natuf_MF</t>
        </is>
      </c>
      <c r="G1442" t="inlineStr">
        <is>
          <t>Connected</t>
        </is>
      </c>
      <c r="H1442" s="39" t="str">
        <f>IF(ISNUMBER(MATCH(G1442,QualityStatuses,0)),"Quality Lead","Non-Quality Lead")</f>
        <v>Non-Quality Lead</v>
      </c>
      <c r="I1442" t="inlineStr">
        <is>
          <t>2026-10</t>
        </is>
      </c>
      <c r="J1442" t="inlineStr">
        <is>
          <t>Wk of 2026-10-19</t>
        </is>
      </c>
      <c r="K1442" t="inlineStr">
        <is>
          <t>Tejaswini Tarigopula</t>
        </is>
      </c>
      <c r="L1442" t="inlineStr">
        <is>
          <t>Facebook</t>
        </is>
      </c>
      <c r="M1442" t="inlineStr">
        <is>
          <t>Direct (campaign tagged in CRM)</t>
        </is>
      </c>
      <c r="N1442" t="inlineStr">
        <is>
          <t>6ad74eb6095217cffa7b3ddb</t>
        </is>
      </c>
      <c r="O1442" t="n">
        <v>1</v>
      </c>
      <c r="P1442" s="40">
        <f>IF(A1442="Lead",IF(ISNUMBER(MATCH(G1442,QualityStatuses,0)),1,0),0)</f>
        <v>0</v>
      </c>
      <c r="Q1442" s="40">
        <f>IF(A1442="Lead",IF(G1442="New Lead",0,1),0)</f>
        <v>1</v>
      </c>
      <c r="R1442" s="40">
        <f>IF(A1442="Lead",IF(G1442="Lost",1,0),0)</f>
        <v>0</v>
      </c>
      <c r="S1442" t="n">
        <v>3</v>
      </c>
      <c r="T1442" t="n">
        <v>3</v>
      </c>
      <c r="U1442" t="n">
        <v>0</v>
      </c>
      <c r="V1442" t="n">
        <v>0</v>
      </c>
      <c r="W1442" t="n">
        <v>0</v>
      </c>
      <c r="X1442" t="n">
        <v>0</v>
      </c>
      <c r="Y1442">
        <f>IF(AND(A1442="Lead",COUNTIF(MetaCamps,C1442)&gt;0),1,0)</f>
        <v>1</v>
      </c>
      <c r="Z1442">
        <f>IF(Y1442=1,P1442,0)</f>
        <v>0</v>
      </c>
    </row>
    <row r="1443">
      <c r="A1443" t="inlineStr">
        <is>
          <t>Lead</t>
        </is>
      </c>
      <c r="B1443" s="39" t="str">
        <f>IFERROR(INDEX(CampTypes,MATCH(C1443,CampList,0)),"Unattributed")</f>
        <v>New</v>
      </c>
      <c r="C1443" t="inlineStr">
        <is>
          <t>EBG - In House | ABO | Natuf | Leads | Master Franchise | India | Oct26 | V1</t>
        </is>
      </c>
      <c r="D1443" t="inlineStr">
        <is>
          <t>Natuf | Business Owners | Tier1 + Growth Cities | Oct26 | V1</t>
        </is>
      </c>
      <c r="E1443" t="inlineStr">
        <is>
          <t>Natuf | Static | Become A Levantine Food | V1</t>
        </is>
      </c>
      <c r="F1443" t="inlineStr">
        <is>
          <t>Natuf_MF</t>
        </is>
      </c>
      <c r="G1443" t="inlineStr">
        <is>
          <t>New Lead</t>
        </is>
      </c>
      <c r="H1443" s="39" t="str">
        <f>IF(ISNUMBER(MATCH(G1443,QualityStatuses,0)),"Quality Lead","Non-Quality Lead")</f>
        <v>Non-Quality Lead</v>
      </c>
      <c r="I1443" t="inlineStr">
        <is>
          <t>2026-10</t>
        </is>
      </c>
      <c r="J1443" t="inlineStr">
        <is>
          <t>Wk of 2026-10-19</t>
        </is>
      </c>
      <c r="K1443" t="inlineStr">
        <is>
          <t>(Unassigned)</t>
        </is>
      </c>
      <c r="L1443" t="inlineStr">
        <is>
          <t>Facebook</t>
        </is>
      </c>
      <c r="M1443" t="inlineStr">
        <is>
          <t>Direct (campaign tagged in CRM)</t>
        </is>
      </c>
      <c r="N1443" t="inlineStr">
        <is>
          <t>6ad74e877bb4a1b964b66838</t>
        </is>
      </c>
      <c r="O1443" t="n">
        <v>1</v>
      </c>
      <c r="P1443" s="40">
        <f>IF(A1443="Lead",IF(ISNUMBER(MATCH(G1443,QualityStatuses,0)),1,0),0)</f>
        <v>0</v>
      </c>
      <c r="Q1443" s="40">
        <f>IF(A1443="Lead",IF(G1443="New Lead",0,1),0)</f>
        <v>0</v>
      </c>
      <c r="R1443" s="40">
        <f>IF(A1443="Lead",IF(G1443="Lost",1,0),0)</f>
        <v>0</v>
      </c>
      <c r="S1443" t="n">
        <v>0</v>
      </c>
      <c r="T1443" t="n">
        <v>0</v>
      </c>
      <c r="U1443" t="n">
        <v>0</v>
      </c>
      <c r="V1443" t="n">
        <v>0</v>
      </c>
      <c r="W1443" t="n">
        <v>0</v>
      </c>
      <c r="X1443" t="n">
        <v>0</v>
      </c>
      <c r="Y1443">
        <f>IF(AND(A1443="Lead",COUNTIF(MetaCamps,C1443)&gt;0),1,0)</f>
        <v>0</v>
      </c>
      <c r="Z1443">
        <f>IF(Y1443=1,P1443,0)</f>
        <v>0</v>
      </c>
    </row>
    <row r="1444">
      <c r="A1444" t="inlineStr">
        <is>
          <t>Lead</t>
        </is>
      </c>
      <c r="B1444" s="39" t="str">
        <f>IFERROR(INDEX(CampTypes,MATCH(C1444,CampList,0)),"Unattributed")</f>
        <v>New</v>
      </c>
      <c r="C1444" t="inlineStr">
        <is>
          <t>EBG - In House | ABO | Natuf | Leads | Unit Franchise | India | Oct26 | V1</t>
        </is>
      </c>
      <c r="D1444" t="inlineStr">
        <is>
          <t>Natuf | Investors | Tier1 + Growth Cities | Oct26 | V1</t>
        </is>
      </c>
      <c r="E1444" t="inlineStr">
        <is>
          <t>Natuf | Reel | Brand Ambassador | Heard Of Owning A Cafe | V1</t>
        </is>
      </c>
      <c r="F1444" t="inlineStr">
        <is>
          <t>In House Natuf</t>
        </is>
      </c>
      <c r="G1444" t="inlineStr">
        <is>
          <t>Attempt 2</t>
        </is>
      </c>
      <c r="H1444" s="39" t="str">
        <f>IF(ISNUMBER(MATCH(G1444,QualityStatuses,0)),"Quality Lead","Non-Quality Lead")</f>
        <v>Non-Quality Lead</v>
      </c>
      <c r="I1444" t="inlineStr">
        <is>
          <t>2026-10</t>
        </is>
      </c>
      <c r="J1444" t="inlineStr">
        <is>
          <t>Wk of 2026-10-19</t>
        </is>
      </c>
      <c r="K1444" t="inlineStr">
        <is>
          <t>Deepak Rai</t>
        </is>
      </c>
      <c r="L1444" t="inlineStr">
        <is>
          <t>Facebook</t>
        </is>
      </c>
      <c r="M1444" t="inlineStr">
        <is>
          <t>Direct (campaign tagged in CRM)</t>
        </is>
      </c>
      <c r="N1444" t="inlineStr">
        <is>
          <t>6ad74d791eed9a7d2f6b7bbc</t>
        </is>
      </c>
      <c r="O1444" t="n">
        <v>1</v>
      </c>
      <c r="P1444" s="40">
        <f>IF(A1444="Lead",IF(ISNUMBER(MATCH(G1444,QualityStatuses,0)),1,0),0)</f>
        <v>0</v>
      </c>
      <c r="Q1444" s="40">
        <f>IF(A1444="Lead",IF(G1444="New Lead",0,1),0)</f>
        <v>1</v>
      </c>
      <c r="R1444" s="40">
        <f>IF(A1444="Lead",IF(G1444="Lost",1,0),0)</f>
        <v>0</v>
      </c>
      <c r="S1444" t="n">
        <v>2</v>
      </c>
      <c r="T1444" t="n">
        <v>0</v>
      </c>
      <c r="U1444" t="n">
        <v>0</v>
      </c>
      <c r="V1444" t="n">
        <v>0</v>
      </c>
      <c r="W1444" t="n">
        <v>0</v>
      </c>
      <c r="X1444" t="n">
        <v>0</v>
      </c>
      <c r="Y1444">
        <f>IF(AND(A1444="Lead",COUNTIF(MetaCamps,C1444)&gt;0),1,0)</f>
        <v>0</v>
      </c>
      <c r="Z1444">
        <f>IF(Y1444=1,P1444,0)</f>
        <v>0</v>
      </c>
    </row>
    <row r="1445">
      <c r="A1445" t="inlineStr">
        <is>
          <t>Lead</t>
        </is>
      </c>
      <c r="B1445" s="39" t="str">
        <f>IFERROR(INDEX(CampTypes,MATCH(C1445,CampList,0)),"Unattributed")</f>
        <v>New</v>
      </c>
      <c r="C1445" t="inlineStr">
        <is>
          <t>EBG - In House | ABO | Natuf | Leads | Unit Franchise | India | Oct26 | V1</t>
        </is>
      </c>
      <c r="D1445" t="inlineStr">
        <is>
          <t>Natuf | Investors | Tier1 + Growth Cities | Oct26 | V1</t>
        </is>
      </c>
      <c r="E1445" t="inlineStr">
        <is>
          <t>Natuf | Reel | Brand Ambassador | Heard Of Owning A Cafe | V1</t>
        </is>
      </c>
      <c r="F1445" t="inlineStr">
        <is>
          <t>In House Natuf</t>
        </is>
      </c>
      <c r="G1445" t="inlineStr">
        <is>
          <t>Attempt 1</t>
        </is>
      </c>
      <c r="H1445" s="39" t="str">
        <f>IF(ISNUMBER(MATCH(G1445,QualityStatuses,0)),"Quality Lead","Non-Quality Lead")</f>
        <v>Non-Quality Lead</v>
      </c>
      <c r="I1445" t="inlineStr">
        <is>
          <t>2026-10</t>
        </is>
      </c>
      <c r="J1445" t="inlineStr">
        <is>
          <t>Wk of 2026-10-19</t>
        </is>
      </c>
      <c r="K1445" t="inlineStr">
        <is>
          <t>Tejaswini Tarigopula</t>
        </is>
      </c>
      <c r="L1445" t="inlineStr">
        <is>
          <t>Facebook</t>
        </is>
      </c>
      <c r="M1445" t="inlineStr">
        <is>
          <t>Direct (campaign tagged in CRM)</t>
        </is>
      </c>
      <c r="N1445" t="inlineStr">
        <is>
          <t>6ad74d665929067de5787841</t>
        </is>
      </c>
      <c r="O1445" t="n">
        <v>1</v>
      </c>
      <c r="P1445" s="40">
        <f>IF(A1445="Lead",IF(ISNUMBER(MATCH(G1445,QualityStatuses,0)),1,0),0)</f>
        <v>0</v>
      </c>
      <c r="Q1445" s="40">
        <f>IF(A1445="Lead",IF(G1445="New Lead",0,1),0)</f>
        <v>1</v>
      </c>
      <c r="R1445" s="40">
        <f>IF(A1445="Lead",IF(G1445="Lost",1,0),0)</f>
        <v>0</v>
      </c>
      <c r="S1445" t="n">
        <v>3</v>
      </c>
      <c r="T1445" t="n">
        <v>0</v>
      </c>
      <c r="U1445" t="n">
        <v>0</v>
      </c>
      <c r="V1445" t="n">
        <v>0</v>
      </c>
      <c r="W1445" t="n">
        <v>0</v>
      </c>
      <c r="X1445" t="n">
        <v>0</v>
      </c>
      <c r="Y1445">
        <f>IF(AND(A1445="Lead",COUNTIF(MetaCamps,C1445)&gt;0),1,0)</f>
        <v>0</v>
      </c>
      <c r="Z1445">
        <f>IF(Y1445=1,P1445,0)</f>
        <v>0</v>
      </c>
    </row>
    <row r="1446">
      <c r="A1446" t="inlineStr">
        <is>
          <t>Lead</t>
        </is>
      </c>
      <c r="B1446" s="39" t="str">
        <f>IFERROR(INDEX(CampTypes,MATCH(C1446,CampList,0)),"Unattributed")</f>
        <v>New</v>
      </c>
      <c r="C1446" t="inlineStr">
        <is>
          <t>EBG - In House | ABO | Natuf | Leads | Unit Franchise | India | Oct26 | V1</t>
        </is>
      </c>
      <c r="D1446" t="inlineStr">
        <is>
          <t>Natuf | LAL 1% | India | Jul26 | V1</t>
        </is>
      </c>
      <c r="E1446" t="inlineStr">
        <is>
          <t>Natuf | Reel | Brand Ambassador | Heard Of Owning A Cafe | V1</t>
        </is>
      </c>
      <c r="F1446" t="inlineStr">
        <is>
          <t>In House Natuf</t>
        </is>
      </c>
      <c r="G1446" t="inlineStr">
        <is>
          <t>Attempt 1</t>
        </is>
      </c>
      <c r="H1446" s="39" t="str">
        <f>IF(ISNUMBER(MATCH(G1446,QualityStatuses,0)),"Quality Lead","Non-Quality Lead")</f>
        <v>Non-Quality Lead</v>
      </c>
      <c r="I1446" t="inlineStr">
        <is>
          <t>2026-10</t>
        </is>
      </c>
      <c r="J1446" t="inlineStr">
        <is>
          <t>Wk of 2026-10-19</t>
        </is>
      </c>
      <c r="K1446" t="inlineStr">
        <is>
          <t>Tejaswini Tarigopula</t>
        </is>
      </c>
      <c r="L1446" t="inlineStr">
        <is>
          <t>Facebook</t>
        </is>
      </c>
      <c r="M1446" t="inlineStr">
        <is>
          <t>Direct (campaign tagged in CRM)</t>
        </is>
      </c>
      <c r="N1446" t="inlineStr">
        <is>
          <t>6ad74d4ba39f70ee727a5c9a</t>
        </is>
      </c>
      <c r="O1446" t="n">
        <v>1</v>
      </c>
      <c r="P1446" s="40">
        <f>IF(A1446="Lead",IF(ISNUMBER(MATCH(G1446,QualityStatuses,0)),1,0),0)</f>
        <v>0</v>
      </c>
      <c r="Q1446" s="40">
        <f>IF(A1446="Lead",IF(G1446="New Lead",0,1),0)</f>
        <v>1</v>
      </c>
      <c r="R1446" s="40">
        <f>IF(A1446="Lead",IF(G1446="Lost",1,0),0)</f>
        <v>0</v>
      </c>
      <c r="S1446" t="n">
        <v>1</v>
      </c>
      <c r="T1446" t="n">
        <v>1</v>
      </c>
      <c r="U1446" t="n">
        <v>0</v>
      </c>
      <c r="V1446" t="n">
        <v>0</v>
      </c>
      <c r="W1446" t="n">
        <v>0</v>
      </c>
      <c r="X1446" t="n">
        <v>0</v>
      </c>
      <c r="Y1446">
        <f>IF(AND(A1446="Lead",COUNTIF(MetaCamps,C1446)&gt;0),1,0)</f>
        <v>0</v>
      </c>
      <c r="Z1446">
        <f>IF(Y1446=1,P1446,0)</f>
        <v>0</v>
      </c>
    </row>
    <row r="1447">
      <c r="A1447" t="inlineStr">
        <is>
          <t>Lead</t>
        </is>
      </c>
      <c r="B1447" s="39" t="str">
        <f>IFERROR(INDEX(CampTypes,MATCH(C1447,CampList,0)),"Unattributed")</f>
        <v>New</v>
      </c>
      <c r="C1447" t="inlineStr">
        <is>
          <t>EBG - In House | ABO | Natuf | Leads | Unit Franchise | India | Oct26 | V1</t>
        </is>
      </c>
      <c r="D1447" t="inlineStr">
        <is>
          <t>Natuf | LAL 1% | India | Jul26 | V1</t>
        </is>
      </c>
      <c r="E1447" t="inlineStr">
        <is>
          <t>Natuf | Reel | Brand Ambassador | Heard Of Owning A Cafe | V1</t>
        </is>
      </c>
      <c r="F1447" t="inlineStr">
        <is>
          <t>In House Natuf</t>
        </is>
      </c>
      <c r="G1447" t="inlineStr">
        <is>
          <t>Attempt 1</t>
        </is>
      </c>
      <c r="H1447" s="39" t="str">
        <f>IF(ISNUMBER(MATCH(G1447,QualityStatuses,0)),"Quality Lead","Non-Quality Lead")</f>
        <v>Non-Quality Lead</v>
      </c>
      <c r="I1447" t="inlineStr">
        <is>
          <t>2026-10</t>
        </is>
      </c>
      <c r="J1447" t="inlineStr">
        <is>
          <t>Wk of 2026-10-19</t>
        </is>
      </c>
      <c r="K1447" t="inlineStr">
        <is>
          <t>Tejaswini Tarigopula</t>
        </is>
      </c>
      <c r="L1447" t="inlineStr">
        <is>
          <t>Facebook</t>
        </is>
      </c>
      <c r="M1447" t="inlineStr">
        <is>
          <t>Direct (campaign tagged in CRM)</t>
        </is>
      </c>
      <c r="N1447" t="inlineStr">
        <is>
          <t>6ad74d1e7bb4a1b964b6663c</t>
        </is>
      </c>
      <c r="O1447" t="n">
        <v>1</v>
      </c>
      <c r="P1447" s="40">
        <f>IF(A1447="Lead",IF(ISNUMBER(MATCH(G1447,QualityStatuses,0)),1,0),0)</f>
        <v>0</v>
      </c>
      <c r="Q1447" s="40">
        <f>IF(A1447="Lead",IF(G1447="New Lead",0,1),0)</f>
        <v>1</v>
      </c>
      <c r="R1447" s="40">
        <f>IF(A1447="Lead",IF(G1447="Lost",1,0),0)</f>
        <v>0</v>
      </c>
      <c r="S1447" t="n">
        <v>1</v>
      </c>
      <c r="T1447" t="n">
        <v>0</v>
      </c>
      <c r="U1447" t="n">
        <v>0</v>
      </c>
      <c r="V1447" t="n">
        <v>0</v>
      </c>
      <c r="W1447" t="n">
        <v>0</v>
      </c>
      <c r="X1447" t="n">
        <v>0</v>
      </c>
      <c r="Y1447">
        <f>IF(AND(A1447="Lead",COUNTIF(MetaCamps,C1447)&gt;0),1,0)</f>
        <v>0</v>
      </c>
      <c r="Z1447">
        <f>IF(Y1447=1,P1447,0)</f>
        <v>0</v>
      </c>
    </row>
    <row r="1448">
      <c r="A1448" t="inlineStr">
        <is>
          <t>Lead</t>
        </is>
      </c>
      <c r="B1448" s="39" t="str">
        <f>IFERROR(INDEX(CampTypes,MATCH(C1448,CampList,0)),"Unattributed")</f>
        <v>New</v>
      </c>
      <c r="C1448" t="inlineStr">
        <is>
          <t>EBG - In House | ABO | Natuf | Leads | Unit Franchise | India | Oct26 | V1</t>
        </is>
      </c>
      <c r="D1448" t="inlineStr">
        <is>
          <t>Natuf | Investors | Tier1 + Growth Cities | Oct26 | V1</t>
        </is>
      </c>
      <c r="E1448" t="inlineStr">
        <is>
          <t>Natuf | Reel | Brand Ambassador | Heard Of Owning A Cafe | V1</t>
        </is>
      </c>
      <c r="F1448" t="inlineStr">
        <is>
          <t>In House Natuf</t>
        </is>
      </c>
      <c r="G1448" t="inlineStr">
        <is>
          <t>Details Shared</t>
        </is>
      </c>
      <c r="H1448" s="39" t="str">
        <f>IF(ISNUMBER(MATCH(G1448,QualityStatuses,0)),"Quality Lead","Non-Quality Lead")</f>
        <v>Quality Lead</v>
      </c>
      <c r="I1448" t="inlineStr">
        <is>
          <t>2026-10</t>
        </is>
      </c>
      <c r="J1448" t="inlineStr">
        <is>
          <t>Wk of 2026-10-19</t>
        </is>
      </c>
      <c r="K1448" t="inlineStr">
        <is>
          <t>Tejaswini Tarigopula</t>
        </is>
      </c>
      <c r="L1448" t="inlineStr">
        <is>
          <t>Facebook</t>
        </is>
      </c>
      <c r="M1448" t="inlineStr">
        <is>
          <t>Direct (campaign tagged in CRM)</t>
        </is>
      </c>
      <c r="N1448" t="inlineStr">
        <is>
          <t>6ad74bda77dde95b7a034d81</t>
        </is>
      </c>
      <c r="O1448" t="n">
        <v>1</v>
      </c>
      <c r="P1448" s="40">
        <f>IF(A1448="Lead",IF(ISNUMBER(MATCH(G1448,QualityStatuses,0)),1,0),0)</f>
        <v>1</v>
      </c>
      <c r="Q1448" s="40">
        <f>IF(A1448="Lead",IF(G1448="New Lead",0,1),0)</f>
        <v>1</v>
      </c>
      <c r="R1448" s="40">
        <f>IF(A1448="Lead",IF(G1448="Lost",1,0),0)</f>
        <v>0</v>
      </c>
      <c r="S1448" t="n">
        <v>1</v>
      </c>
      <c r="T1448" t="n">
        <v>1</v>
      </c>
      <c r="U1448" t="n">
        <v>0</v>
      </c>
      <c r="V1448" t="n">
        <v>0</v>
      </c>
      <c r="W1448" t="n">
        <v>0</v>
      </c>
      <c r="X1448" t="n">
        <v>0</v>
      </c>
      <c r="Y1448">
        <f>IF(AND(A1448="Lead",COUNTIF(MetaCamps,C1448)&gt;0),1,0)</f>
        <v>0</v>
      </c>
      <c r="Z1448">
        <f>IF(Y1448=1,P1448,0)</f>
        <v>0</v>
      </c>
    </row>
    <row r="1449">
      <c r="A1449" t="inlineStr">
        <is>
          <t>Lead</t>
        </is>
      </c>
      <c r="B1449" s="39" t="str">
        <f>IFERROR(INDEX(CampTypes,MATCH(C1449,CampList,0)),"Unattributed")</f>
        <v>New</v>
      </c>
      <c r="C1449" t="inlineStr">
        <is>
          <t>EBG - In House | ABO | Natuf | Leads | Unit Franchise | India | Oct26 | V1</t>
        </is>
      </c>
      <c r="D1449" t="inlineStr">
        <is>
          <t>Natuf | Investors | Tier1 + Growth Cities | Oct26 | V1</t>
        </is>
      </c>
      <c r="E1449" t="inlineStr">
        <is>
          <t>Natuf | Reel | Brand Ambassador | Heard Of Owning A Cafe | V1</t>
        </is>
      </c>
      <c r="F1449" t="inlineStr">
        <is>
          <t>In House Natuf</t>
        </is>
      </c>
      <c r="G1449" t="inlineStr">
        <is>
          <t>Meeting Scheduled</t>
        </is>
      </c>
      <c r="H1449" s="39" t="str">
        <f>IF(ISNUMBER(MATCH(G1449,QualityStatuses,0)),"Quality Lead","Non-Quality Lead")</f>
        <v>Quality Lead</v>
      </c>
      <c r="I1449" t="inlineStr">
        <is>
          <t>2026-10</t>
        </is>
      </c>
      <c r="J1449" t="inlineStr">
        <is>
          <t>Wk of 2026-10-19</t>
        </is>
      </c>
      <c r="K1449" t="inlineStr">
        <is>
          <t>Tejaswini Tarigopula</t>
        </is>
      </c>
      <c r="L1449" t="inlineStr">
        <is>
          <t>Facebook</t>
        </is>
      </c>
      <c r="M1449" t="inlineStr">
        <is>
          <t>Direct (campaign tagged in CRM)</t>
        </is>
      </c>
      <c r="N1449" t="inlineStr">
        <is>
          <t>6ad74967a3e70250d7f437b2</t>
        </is>
      </c>
      <c r="O1449" t="n">
        <v>1</v>
      </c>
      <c r="P1449" s="40">
        <f>IF(A1449="Lead",IF(ISNUMBER(MATCH(G1449,QualityStatuses,0)),1,0),0)</f>
        <v>1</v>
      </c>
      <c r="Q1449" s="40">
        <f>IF(A1449="Lead",IF(G1449="New Lead",0,1),0)</f>
        <v>1</v>
      </c>
      <c r="R1449" s="40">
        <f>IF(A1449="Lead",IF(G1449="Lost",1,0),0)</f>
        <v>0</v>
      </c>
      <c r="S1449" t="n">
        <v>4</v>
      </c>
      <c r="T1449" t="n">
        <v>2</v>
      </c>
      <c r="U1449" t="n">
        <v>0</v>
      </c>
      <c r="V1449" t="n">
        <v>0</v>
      </c>
      <c r="W1449" t="n">
        <v>0</v>
      </c>
      <c r="X1449" t="n">
        <v>0</v>
      </c>
      <c r="Y1449">
        <f>IF(AND(A1449="Lead",COUNTIF(MetaCamps,C1449)&gt;0),1,0)</f>
        <v>0</v>
      </c>
      <c r="Z1449">
        <f>IF(Y1449=1,P1449,0)</f>
        <v>0</v>
      </c>
    </row>
    <row r="1450">
      <c r="A1450" t="inlineStr">
        <is>
          <t>Lead</t>
        </is>
      </c>
      <c r="B1450" s="39" t="str">
        <f>IFERROR(INDEX(CampTypes,MATCH(C1450,CampList,0)),"Unattributed")</f>
        <v>Old</v>
      </c>
      <c r="C1450" t="inlineStr">
        <is>
          <t>E_Suresh_Natuf_Kiosk_07072026</t>
        </is>
      </c>
      <c r="D1450" t="inlineStr">
        <is>
          <t>E_Suresh_Natuf_Kiosk_07072026_Adset5</t>
        </is>
      </c>
      <c r="E1450" t="inlineStr">
        <is>
          <t>E_Hindi_Suresh_Natuf_Kiosk_07072026_Adset5_ad3 – Copy 2</t>
        </is>
      </c>
      <c r="F1450" t="inlineStr">
        <is>
          <t>Natuf</t>
        </is>
      </c>
      <c r="G1450" t="inlineStr">
        <is>
          <t>New Lead</t>
        </is>
      </c>
      <c r="H1450" s="39" t="str">
        <f>IF(ISNUMBER(MATCH(G1450,QualityStatuses,0)),"Quality Lead","Non-Quality Lead")</f>
        <v>Non-Quality Lead</v>
      </c>
      <c r="I1450" t="inlineStr">
        <is>
          <t>2026-10</t>
        </is>
      </c>
      <c r="J1450" t="inlineStr">
        <is>
          <t>Wk of 2026-10-19</t>
        </is>
      </c>
      <c r="K1450" t="inlineStr">
        <is>
          <t>(Unassigned)</t>
        </is>
      </c>
      <c r="L1450" t="inlineStr">
        <is>
          <t>Facebook</t>
        </is>
      </c>
      <c r="M1450" t="inlineStr">
        <is>
          <t>Direct (campaign tagged in CRM)</t>
        </is>
      </c>
      <c r="N1450" t="inlineStr">
        <is>
          <t>6ad7485fc8b7435b4419b9d8</t>
        </is>
      </c>
      <c r="O1450" t="n">
        <v>1</v>
      </c>
      <c r="P1450" s="40">
        <f>IF(A1450="Lead",IF(ISNUMBER(MATCH(G1450,QualityStatuses,0)),1,0),0)</f>
        <v>0</v>
      </c>
      <c r="Q1450" s="40">
        <f>IF(A1450="Lead",IF(G1450="New Lead",0,1),0)</f>
        <v>0</v>
      </c>
      <c r="R1450" s="40">
        <f>IF(A1450="Lead",IF(G1450="Lost",1,0),0)</f>
        <v>0</v>
      </c>
      <c r="S1450" t="n">
        <v>0</v>
      </c>
      <c r="T1450" t="n">
        <v>0</v>
      </c>
      <c r="U1450" t="n">
        <v>0</v>
      </c>
      <c r="V1450" t="n">
        <v>0</v>
      </c>
      <c r="W1450" t="n">
        <v>0</v>
      </c>
      <c r="X1450" t="n">
        <v>0</v>
      </c>
      <c r="Y1450">
        <f>IF(AND(A1450="Lead",COUNTIF(MetaCamps,C1450)&gt;0),1,0)</f>
        <v>1</v>
      </c>
      <c r="Z1450">
        <f>IF(Y1450=1,P1450,0)</f>
        <v>0</v>
      </c>
    </row>
    <row r="1451">
      <c r="A1451" t="inlineStr">
        <is>
          <t>Lead</t>
        </is>
      </c>
      <c r="B1451" s="39" t="str">
        <f>IFERROR(INDEX(CampTypes,MATCH(C1451,CampList,0)),"Unattributed")</f>
        <v>Old</v>
      </c>
      <c r="C1451" t="inlineStr">
        <is>
          <t>natuf_Kiosk_14072026_Hindi</t>
        </is>
      </c>
      <c r="D1451" t="inlineStr">
        <is>
          <t>natuf_Kiosk_09102026</t>
        </is>
      </c>
      <c r="E1451" t="inlineStr">
        <is>
          <t>natuf_Kiosk_14072026_ad set_ad1</t>
        </is>
      </c>
      <c r="F1451" t="inlineStr">
        <is>
          <t>Natuf</t>
        </is>
      </c>
      <c r="G1451" t="inlineStr">
        <is>
          <t>Connected</t>
        </is>
      </c>
      <c r="H1451" s="39" t="str">
        <f>IF(ISNUMBER(MATCH(G1451,QualityStatuses,0)),"Quality Lead","Non-Quality Lead")</f>
        <v>Non-Quality Lead</v>
      </c>
      <c r="I1451" t="inlineStr">
        <is>
          <t>2026-10</t>
        </is>
      </c>
      <c r="J1451" t="inlineStr">
        <is>
          <t>Wk of 2026-10-19</t>
        </is>
      </c>
      <c r="K1451" t="inlineStr">
        <is>
          <t>Tejaswini Tarigopula</t>
        </is>
      </c>
      <c r="L1451" t="inlineStr">
        <is>
          <t>Facebook</t>
        </is>
      </c>
      <c r="M1451" t="inlineStr">
        <is>
          <t>Direct (campaign tagged in CRM)</t>
        </is>
      </c>
      <c r="N1451" t="inlineStr">
        <is>
          <t>6ad7420071858d8e04ce32f3</t>
        </is>
      </c>
      <c r="O1451" t="n">
        <v>1</v>
      </c>
      <c r="P1451" s="40">
        <f>IF(A1451="Lead",IF(ISNUMBER(MATCH(G1451,QualityStatuses,0)),1,0),0)</f>
        <v>0</v>
      </c>
      <c r="Q1451" s="40">
        <f>IF(A1451="Lead",IF(G1451="New Lead",0,1),0)</f>
        <v>1</v>
      </c>
      <c r="R1451" s="40">
        <f>IF(A1451="Lead",IF(G1451="Lost",1,0),0)</f>
        <v>0</v>
      </c>
      <c r="S1451" t="n">
        <v>6</v>
      </c>
      <c r="T1451" t="n">
        <v>1</v>
      </c>
      <c r="U1451" t="n">
        <v>0</v>
      </c>
      <c r="V1451" t="n">
        <v>0</v>
      </c>
      <c r="W1451" t="n">
        <v>0</v>
      </c>
      <c r="X1451" t="n">
        <v>0</v>
      </c>
      <c r="Y1451">
        <f>IF(AND(A1451="Lead",COUNTIF(MetaCamps,C1451)&gt;0),1,0)</f>
        <v>1</v>
      </c>
      <c r="Z1451">
        <f>IF(Y1451=1,P1451,0)</f>
        <v>0</v>
      </c>
    </row>
    <row r="1452">
      <c r="A1452" t="inlineStr">
        <is>
          <t>Lead</t>
        </is>
      </c>
      <c r="B1452" s="39" t="str">
        <f>IFERROR(INDEX(CampTypes,MATCH(C1452,CampList,0)),"Unattributed")</f>
        <v>Old</v>
      </c>
      <c r="C1452" t="inlineStr">
        <is>
          <t>E_Suresh_Natuf_Kiosk_07072026</t>
        </is>
      </c>
      <c r="D1452" t="inlineStr">
        <is>
          <t>E_Suresh_Natuf_Kiosk_07072026_Adset5</t>
        </is>
      </c>
      <c r="E1452" t="inlineStr">
        <is>
          <t>E_Hindi_Suresh_Natuf_Kiosk_07072026_Adset5_ad3 – Copy 2</t>
        </is>
      </c>
      <c r="F1452" t="inlineStr">
        <is>
          <t>Natuf</t>
        </is>
      </c>
      <c r="G1452" t="inlineStr">
        <is>
          <t>Lost</t>
        </is>
      </c>
      <c r="H1452" s="39" t="str">
        <f>IF(ISNUMBER(MATCH(G1452,QualityStatuses,0)),"Quality Lead","Non-Quality Lead")</f>
        <v>Non-Quality Lead</v>
      </c>
      <c r="I1452" t="inlineStr">
        <is>
          <t>2026-10</t>
        </is>
      </c>
      <c r="J1452" t="inlineStr">
        <is>
          <t>Wk of 2026-10-19</t>
        </is>
      </c>
      <c r="K1452" t="inlineStr">
        <is>
          <t>Tejaswini Tarigopula</t>
        </is>
      </c>
      <c r="L1452" t="inlineStr">
        <is>
          <t>Facebook</t>
        </is>
      </c>
      <c r="M1452" t="inlineStr">
        <is>
          <t>Direct (campaign tagged in CRM)</t>
        </is>
      </c>
      <c r="N1452" t="inlineStr">
        <is>
          <t>6ad740f039e1504ed95107a5</t>
        </is>
      </c>
      <c r="O1452" t="n">
        <v>1</v>
      </c>
      <c r="P1452" s="40">
        <f>IF(A1452="Lead",IF(ISNUMBER(MATCH(G1452,QualityStatuses,0)),1,0),0)</f>
        <v>0</v>
      </c>
      <c r="Q1452" s="40">
        <f>IF(A1452="Lead",IF(G1452="New Lead",0,1),0)</f>
        <v>1</v>
      </c>
      <c r="R1452" s="40">
        <f>IF(A1452="Lead",IF(G1452="Lost",1,0),0)</f>
        <v>1</v>
      </c>
      <c r="S1452" t="n">
        <v>1</v>
      </c>
      <c r="T1452" t="n">
        <v>1</v>
      </c>
      <c r="U1452" t="n">
        <v>0</v>
      </c>
      <c r="V1452" t="n">
        <v>0</v>
      </c>
      <c r="W1452" t="n">
        <v>0</v>
      </c>
      <c r="X1452" t="n">
        <v>0</v>
      </c>
      <c r="Y1452">
        <f>IF(AND(A1452="Lead",COUNTIF(MetaCamps,C1452)&gt;0),1,0)</f>
        <v>1</v>
      </c>
      <c r="Z1452">
        <f>IF(Y1452=1,P1452,0)</f>
        <v>0</v>
      </c>
    </row>
    <row r="1453">
      <c r="A1453" t="inlineStr">
        <is>
          <t>Lead</t>
        </is>
      </c>
      <c r="B1453" s="39" t="str">
        <f>IFERROR(INDEX(CampTypes,MATCH(C1453,CampList,0)),"Unattributed")</f>
        <v>New</v>
      </c>
      <c r="C1453" t="inlineStr">
        <is>
          <t>Natuf | In House | ABO |  | WhatsApp | Unit Franchise | India | Oct26 | V1</t>
        </is>
      </c>
      <c r="D1453" t="inlineStr">
        <is>
          <t>E_Karan_Natuf_Kiosk_15102026_Adset 7</t>
        </is>
      </c>
      <c r="E1453" t="inlineStr">
        <is>
          <t>E_Karan_Natuf_Kiosk_07072026_Adset5_ad3 – Copy</t>
        </is>
      </c>
      <c r="F1453" t="inlineStr">
        <is>
          <t>In House Natuf</t>
        </is>
      </c>
      <c r="G1453" t="inlineStr">
        <is>
          <t>New Lead</t>
        </is>
      </c>
      <c r="H1453" s="39" t="str">
        <f>IF(ISNUMBER(MATCH(G1453,QualityStatuses,0)),"Quality Lead","Non-Quality Lead")</f>
        <v>Non-Quality Lead</v>
      </c>
      <c r="I1453" t="inlineStr">
        <is>
          <t>2026-10</t>
        </is>
      </c>
      <c r="J1453" t="inlineStr">
        <is>
          <t>Wk of 2026-10-19</t>
        </is>
      </c>
      <c r="K1453" t="inlineStr">
        <is>
          <t>(Unassigned)</t>
        </is>
      </c>
      <c r="L1453" t="inlineStr">
        <is>
          <t>Facebook</t>
        </is>
      </c>
      <c r="M1453" t="inlineStr">
        <is>
          <t>Direct (campaign tagged in CRM)</t>
        </is>
      </c>
      <c r="N1453" t="inlineStr">
        <is>
          <t>6ad74095247e5567cef7811a</t>
        </is>
      </c>
      <c r="O1453" t="n">
        <v>1</v>
      </c>
      <c r="P1453" s="40">
        <f>IF(A1453="Lead",IF(ISNUMBER(MATCH(G1453,QualityStatuses,0)),1,0),0)</f>
        <v>0</v>
      </c>
      <c r="Q1453" s="40">
        <f>IF(A1453="Lead",IF(G1453="New Lead",0,1),0)</f>
        <v>0</v>
      </c>
      <c r="R1453" s="40">
        <f>IF(A1453="Lead",IF(G1453="Lost",1,0),0)</f>
        <v>0</v>
      </c>
      <c r="S1453" t="n">
        <v>0</v>
      </c>
      <c r="T1453" t="n">
        <v>0</v>
      </c>
      <c r="U1453" t="n">
        <v>0</v>
      </c>
      <c r="V1453" t="n">
        <v>0</v>
      </c>
      <c r="W1453" t="n">
        <v>0</v>
      </c>
      <c r="X1453" t="n">
        <v>0</v>
      </c>
      <c r="Y1453">
        <f>IF(AND(A1453="Lead",COUNTIF(MetaCamps,C1453)&gt;0),1,0)</f>
        <v>0</v>
      </c>
      <c r="Z1453">
        <f>IF(Y1453=1,P1453,0)</f>
        <v>0</v>
      </c>
    </row>
    <row r="1454">
      <c r="A1454" t="inlineStr">
        <is>
          <t>Lead</t>
        </is>
      </c>
      <c r="B1454" s="39" t="str">
        <f>IFERROR(INDEX(CampTypes,MATCH(C1454,CampList,0)),"Unattributed")</f>
        <v>New</v>
      </c>
      <c r="C1454" t="inlineStr">
        <is>
          <t>EBG - In House | ABO | Natuf | Leads | Master Franchise | India | Oct26 | V1</t>
        </is>
      </c>
      <c r="D1454" t="inlineStr">
        <is>
          <t>Natuf | Broad | Tier1 + Growth Cities | Oct26 | V1</t>
        </is>
      </c>
      <c r="E1454" t="inlineStr">
        <is>
          <t>Natuf | Static | Lead Your State With | V1</t>
        </is>
      </c>
      <c r="F1454" t="inlineStr">
        <is>
          <t>Natuf_MF</t>
        </is>
      </c>
      <c r="G1454" t="inlineStr">
        <is>
          <t>Attempt 1</t>
        </is>
      </c>
      <c r="H1454" s="39" t="str">
        <f>IF(ISNUMBER(MATCH(G1454,QualityStatuses,0)),"Quality Lead","Non-Quality Lead")</f>
        <v>Non-Quality Lead</v>
      </c>
      <c r="I1454" t="inlineStr">
        <is>
          <t>2026-10</t>
        </is>
      </c>
      <c r="J1454" t="inlineStr">
        <is>
          <t>Wk of 2026-10-19</t>
        </is>
      </c>
      <c r="K1454" t="inlineStr">
        <is>
          <t>Tejaswini Tarigopula</t>
        </is>
      </c>
      <c r="L1454" t="inlineStr">
        <is>
          <t>Facebook</t>
        </is>
      </c>
      <c r="M1454" t="inlineStr">
        <is>
          <t>Direct (campaign tagged in CRM)</t>
        </is>
      </c>
      <c r="N1454" t="inlineStr">
        <is>
          <t>6ad73ee451e24813d7060990</t>
        </is>
      </c>
      <c r="O1454" t="n">
        <v>1</v>
      </c>
      <c r="P1454" s="40">
        <f>IF(A1454="Lead",IF(ISNUMBER(MATCH(G1454,QualityStatuses,0)),1,0),0)</f>
        <v>0</v>
      </c>
      <c r="Q1454" s="40">
        <f>IF(A1454="Lead",IF(G1454="New Lead",0,1),0)</f>
        <v>1</v>
      </c>
      <c r="R1454" s="40">
        <f>IF(A1454="Lead",IF(G1454="Lost",1,0),0)</f>
        <v>0</v>
      </c>
      <c r="S1454" t="n">
        <v>1</v>
      </c>
      <c r="T1454" t="n">
        <v>0</v>
      </c>
      <c r="U1454" t="n">
        <v>0</v>
      </c>
      <c r="V1454" t="n">
        <v>0</v>
      </c>
      <c r="W1454" t="n">
        <v>0</v>
      </c>
      <c r="X1454" t="n">
        <v>0</v>
      </c>
      <c r="Y1454">
        <f>IF(AND(A1454="Lead",COUNTIF(MetaCamps,C1454)&gt;0),1,0)</f>
        <v>0</v>
      </c>
      <c r="Z1454">
        <f>IF(Y1454=1,P1454,0)</f>
        <v>0</v>
      </c>
    </row>
    <row r="1455">
      <c r="A1455" t="inlineStr">
        <is>
          <t>Lead</t>
        </is>
      </c>
      <c r="B1455" s="39" t="str">
        <f>IFERROR(INDEX(CampTypes,MATCH(C1455,CampList,0)),"Unattributed")</f>
        <v>New</v>
      </c>
      <c r="C1455" t="inlineStr">
        <is>
          <t>EBG - In House | ABO | Natuf | Leads | Unit Franchise | India | Oct26 | V1</t>
        </is>
      </c>
      <c r="D1455" t="inlineStr">
        <is>
          <t>Natuf | Investors | Tier1 + Growth Cities | Oct26 | V1</t>
        </is>
      </c>
      <c r="E1455" t="inlineStr">
        <is>
          <t>Natuf | Reel | Brand Ambassador | Heard Of Owning A Cafe | V1</t>
        </is>
      </c>
      <c r="F1455" t="inlineStr">
        <is>
          <t>In House Natuf</t>
        </is>
      </c>
      <c r="G1455" t="inlineStr">
        <is>
          <t>Lost</t>
        </is>
      </c>
      <c r="H1455" s="39" t="str">
        <f>IF(ISNUMBER(MATCH(G1455,QualityStatuses,0)),"Quality Lead","Non-Quality Lead")</f>
        <v>Non-Quality Lead</v>
      </c>
      <c r="I1455" t="inlineStr">
        <is>
          <t>2026-10</t>
        </is>
      </c>
      <c r="J1455" t="inlineStr">
        <is>
          <t>Wk of 2026-10-19</t>
        </is>
      </c>
      <c r="K1455" t="inlineStr">
        <is>
          <t>Tejaswini Tarigopula</t>
        </is>
      </c>
      <c r="L1455" t="inlineStr">
        <is>
          <t>Facebook</t>
        </is>
      </c>
      <c r="M1455" t="inlineStr">
        <is>
          <t>Direct (campaign tagged in CRM)</t>
        </is>
      </c>
      <c r="N1455" t="inlineStr">
        <is>
          <t>6ad73ce91c0f36ea499c2a6b</t>
        </is>
      </c>
      <c r="O1455" t="n">
        <v>1</v>
      </c>
      <c r="P1455" s="40">
        <f>IF(A1455="Lead",IF(ISNUMBER(MATCH(G1455,QualityStatuses,0)),1,0),0)</f>
        <v>0</v>
      </c>
      <c r="Q1455" s="40">
        <f>IF(A1455="Lead",IF(G1455="New Lead",0,1),0)</f>
        <v>1</v>
      </c>
      <c r="R1455" s="40">
        <f>IF(A1455="Lead",IF(G1455="Lost",1,0),0)</f>
        <v>1</v>
      </c>
      <c r="S1455" t="n">
        <v>1</v>
      </c>
      <c r="T1455" t="n">
        <v>1</v>
      </c>
      <c r="U1455" t="n">
        <v>0</v>
      </c>
      <c r="V1455" t="n">
        <v>0</v>
      </c>
      <c r="W1455" t="n">
        <v>0</v>
      </c>
      <c r="X1455" t="n">
        <v>0</v>
      </c>
      <c r="Y1455">
        <f>IF(AND(A1455="Lead",COUNTIF(MetaCamps,C1455)&gt;0),1,0)</f>
        <v>0</v>
      </c>
      <c r="Z1455">
        <f>IF(Y1455=1,P1455,0)</f>
        <v>0</v>
      </c>
    </row>
    <row r="1456">
      <c r="A1456" t="inlineStr">
        <is>
          <t>Lead</t>
        </is>
      </c>
      <c r="B1456" s="39" t="str">
        <f>IFERROR(INDEX(CampTypes,MATCH(C1456,CampList,0)),"Unattributed")</f>
        <v>New</v>
      </c>
      <c r="C1456" t="inlineStr">
        <is>
          <t>EBG - In House | ABO | Natuf | Leads | Unit Franchise | India | Oct26 | V1</t>
        </is>
      </c>
      <c r="D1456" t="inlineStr">
        <is>
          <t>Natuf | Investors | Tier1 + Growth Cities | Oct26 | V1</t>
        </is>
      </c>
      <c r="E1456" t="inlineStr">
        <is>
          <t>Natuf | Reel | Brand Ambassador | Heard Of Owning A Cafe | V1</t>
        </is>
      </c>
      <c r="F1456" t="inlineStr">
        <is>
          <t>In House Natuf</t>
        </is>
      </c>
      <c r="G1456" t="inlineStr">
        <is>
          <t>Connected</t>
        </is>
      </c>
      <c r="H1456" s="39" t="str">
        <f>IF(ISNUMBER(MATCH(G1456,QualityStatuses,0)),"Quality Lead","Non-Quality Lead")</f>
        <v>Non-Quality Lead</v>
      </c>
      <c r="I1456" t="inlineStr">
        <is>
          <t>2026-10</t>
        </is>
      </c>
      <c r="J1456" t="inlineStr">
        <is>
          <t>Wk of 2026-10-19</t>
        </is>
      </c>
      <c r="K1456" t="inlineStr">
        <is>
          <t>Tejaswini Tarigopula</t>
        </is>
      </c>
      <c r="L1456" t="inlineStr">
        <is>
          <t>Facebook</t>
        </is>
      </c>
      <c r="M1456" t="inlineStr">
        <is>
          <t>Direct (campaign tagged in CRM)</t>
        </is>
      </c>
      <c r="N1456" t="inlineStr">
        <is>
          <t>6ad73c5104ae6ab4ca6d3faf</t>
        </is>
      </c>
      <c r="O1456" t="n">
        <v>1</v>
      </c>
      <c r="P1456" s="40">
        <f>IF(A1456="Lead",IF(ISNUMBER(MATCH(G1456,QualityStatuses,0)),1,0),0)</f>
        <v>0</v>
      </c>
      <c r="Q1456" s="40">
        <f>IF(A1456="Lead",IF(G1456="New Lead",0,1),0)</f>
        <v>1</v>
      </c>
      <c r="R1456" s="40">
        <f>IF(A1456="Lead",IF(G1456="Lost",1,0),0)</f>
        <v>0</v>
      </c>
      <c r="S1456" t="n">
        <v>0</v>
      </c>
      <c r="T1456" t="n">
        <v>0</v>
      </c>
      <c r="U1456" t="n">
        <v>0</v>
      </c>
      <c r="V1456" t="n">
        <v>0</v>
      </c>
      <c r="W1456" t="n">
        <v>0</v>
      </c>
      <c r="X1456" t="n">
        <v>0</v>
      </c>
      <c r="Y1456">
        <f>IF(AND(A1456="Lead",COUNTIF(MetaCamps,C1456)&gt;0),1,0)</f>
        <v>0</v>
      </c>
      <c r="Z1456">
        <f>IF(Y1456=1,P1456,0)</f>
        <v>0</v>
      </c>
    </row>
    <row r="1457">
      <c r="A1457" t="inlineStr">
        <is>
          <t>Lead</t>
        </is>
      </c>
      <c r="B1457" s="39" t="str">
        <f>IFERROR(INDEX(CampTypes,MATCH(C1457,CampList,0)),"Unattributed")</f>
        <v>Old</v>
      </c>
      <c r="C1457" t="inlineStr">
        <is>
          <t>natuf_Kiosk_14072026_Hindi</t>
        </is>
      </c>
      <c r="D1457" t="inlineStr">
        <is>
          <t>natuf_Kiosk_09102026</t>
        </is>
      </c>
      <c r="E1457" t="inlineStr">
        <is>
          <t>natuf_Kiosk_14072026_ad set_ad1</t>
        </is>
      </c>
      <c r="F1457" t="inlineStr">
        <is>
          <t>Natuf</t>
        </is>
      </c>
      <c r="G1457" t="inlineStr">
        <is>
          <t>Attempt 1</t>
        </is>
      </c>
      <c r="H1457" s="39" t="str">
        <f>IF(ISNUMBER(MATCH(G1457,QualityStatuses,0)),"Quality Lead","Non-Quality Lead")</f>
        <v>Non-Quality Lead</v>
      </c>
      <c r="I1457" t="inlineStr">
        <is>
          <t>2026-10</t>
        </is>
      </c>
      <c r="J1457" t="inlineStr">
        <is>
          <t>Wk of 2026-10-19</t>
        </is>
      </c>
      <c r="K1457" t="inlineStr">
        <is>
          <t>Tejaswini Tarigopula</t>
        </is>
      </c>
      <c r="L1457" t="inlineStr">
        <is>
          <t>Facebook</t>
        </is>
      </c>
      <c r="M1457" t="inlineStr">
        <is>
          <t>Direct (campaign tagged in CRM)</t>
        </is>
      </c>
      <c r="N1457" t="inlineStr">
        <is>
          <t>6ad7397acc5bd7323c6a9ec0</t>
        </is>
      </c>
      <c r="O1457" t="n">
        <v>1</v>
      </c>
      <c r="P1457" s="40">
        <f>IF(A1457="Lead",IF(ISNUMBER(MATCH(G1457,QualityStatuses,0)),1,0),0)</f>
        <v>0</v>
      </c>
      <c r="Q1457" s="40">
        <f>IF(A1457="Lead",IF(G1457="New Lead",0,1),0)</f>
        <v>1</v>
      </c>
      <c r="R1457" s="40">
        <f>IF(A1457="Lead",IF(G1457="Lost",1,0),0)</f>
        <v>0</v>
      </c>
      <c r="S1457" t="n">
        <v>1</v>
      </c>
      <c r="T1457" t="n">
        <v>0</v>
      </c>
      <c r="U1457" t="n">
        <v>0</v>
      </c>
      <c r="V1457" t="n">
        <v>0</v>
      </c>
      <c r="W1457" t="n">
        <v>0</v>
      </c>
      <c r="X1457" t="n">
        <v>0</v>
      </c>
      <c r="Y1457">
        <f>IF(AND(A1457="Lead",COUNTIF(MetaCamps,C1457)&gt;0),1,0)</f>
        <v>1</v>
      </c>
      <c r="Z1457">
        <f>IF(Y1457=1,P1457,0)</f>
        <v>0</v>
      </c>
    </row>
    <row r="1458">
      <c r="A1458" t="inlineStr">
        <is>
          <t>Lead</t>
        </is>
      </c>
      <c r="B1458" s="39" t="str">
        <f>IFERROR(INDEX(CampTypes,MATCH(C1458,CampList,0)),"Unattributed")</f>
        <v>New</v>
      </c>
      <c r="C1458" t="inlineStr">
        <is>
          <t>EBG - In House | ABO | Natuf | Leads | Unit Franchise | India | Oct26 | V1</t>
        </is>
      </c>
      <c r="D1458" t="inlineStr">
        <is>
          <t>Natuf | Investors | Tier1 + Growth Cities | Oct26 | V1</t>
        </is>
      </c>
      <c r="E1458" t="inlineStr">
        <is>
          <t>Natuf | Reel | Brand Ambassador | Heard Of Owning A Cafe | V1</t>
        </is>
      </c>
      <c r="F1458" t="inlineStr">
        <is>
          <t>In House Natuf</t>
        </is>
      </c>
      <c r="G1458" t="inlineStr">
        <is>
          <t>Attempt 1</t>
        </is>
      </c>
      <c r="H1458" s="39" t="str">
        <f>IF(ISNUMBER(MATCH(G1458,QualityStatuses,0)),"Quality Lead","Non-Quality Lead")</f>
        <v>Non-Quality Lead</v>
      </c>
      <c r="I1458" t="inlineStr">
        <is>
          <t>2026-10</t>
        </is>
      </c>
      <c r="J1458" t="inlineStr">
        <is>
          <t>Wk of 2026-10-19</t>
        </is>
      </c>
      <c r="K1458" t="inlineStr">
        <is>
          <t>Tejaswini Tarigopula</t>
        </is>
      </c>
      <c r="L1458" t="inlineStr">
        <is>
          <t>Facebook</t>
        </is>
      </c>
      <c r="M1458" t="inlineStr">
        <is>
          <t>Direct (campaign tagged in CRM)</t>
        </is>
      </c>
      <c r="N1458" t="inlineStr">
        <is>
          <t>6ad73624b8335fcda206ea03</t>
        </is>
      </c>
      <c r="O1458" t="n">
        <v>1</v>
      </c>
      <c r="P1458" s="40">
        <f>IF(A1458="Lead",IF(ISNUMBER(MATCH(G1458,QualityStatuses,0)),1,0),0)</f>
        <v>0</v>
      </c>
      <c r="Q1458" s="40">
        <f>IF(A1458="Lead",IF(G1458="New Lead",0,1),0)</f>
        <v>1</v>
      </c>
      <c r="R1458" s="40">
        <f>IF(A1458="Lead",IF(G1458="Lost",1,0),0)</f>
        <v>0</v>
      </c>
      <c r="S1458" t="n">
        <v>1</v>
      </c>
      <c r="T1458" t="n">
        <v>1</v>
      </c>
      <c r="U1458" t="n">
        <v>0</v>
      </c>
      <c r="V1458" t="n">
        <v>0</v>
      </c>
      <c r="W1458" t="n">
        <v>0</v>
      </c>
      <c r="X1458" t="n">
        <v>0</v>
      </c>
      <c r="Y1458">
        <f>IF(AND(A1458="Lead",COUNTIF(MetaCamps,C1458)&gt;0),1,0)</f>
        <v>0</v>
      </c>
      <c r="Z1458">
        <f>IF(Y1458=1,P1458,0)</f>
        <v>0</v>
      </c>
    </row>
    <row r="1459">
      <c r="A1459" t="inlineStr">
        <is>
          <t>Lead</t>
        </is>
      </c>
      <c r="B1459" s="39" t="str">
        <f>IFERROR(INDEX(CampTypes,MATCH(C1459,CampList,0)),"Unattributed")</f>
        <v>New</v>
      </c>
      <c r="C1459" t="inlineStr">
        <is>
          <t>EBG - In House | ABO | Natuf | Leads | Unit Franchise | India | Oct26 | V1</t>
        </is>
      </c>
      <c r="D1459" t="inlineStr">
        <is>
          <t>Natuf | Broad | Tier1 + Growth Cities | Oct26 | V1</t>
        </is>
      </c>
      <c r="E1459" t="inlineStr">
        <is>
          <t>Natuf | Reel | Brand Ambassador | Heard Of Owning A Cafe | V1</t>
        </is>
      </c>
      <c r="F1459" t="inlineStr">
        <is>
          <t>In House Natuf</t>
        </is>
      </c>
      <c r="G1459" t="inlineStr">
        <is>
          <t>Connected</t>
        </is>
      </c>
      <c r="H1459" s="39" t="str">
        <f>IF(ISNUMBER(MATCH(G1459,QualityStatuses,0)),"Quality Lead","Non-Quality Lead")</f>
        <v>Non-Quality Lead</v>
      </c>
      <c r="I1459" t="inlineStr">
        <is>
          <t>2026-10</t>
        </is>
      </c>
      <c r="J1459" t="inlineStr">
        <is>
          <t>Wk of 2026-10-19</t>
        </is>
      </c>
      <c r="K1459" t="inlineStr">
        <is>
          <t>Tejaswini Tarigopula</t>
        </is>
      </c>
      <c r="L1459" t="inlineStr">
        <is>
          <t>Facebook</t>
        </is>
      </c>
      <c r="M1459" t="inlineStr">
        <is>
          <t>Direct (campaign tagged in CRM)</t>
        </is>
      </c>
      <c r="N1459" t="inlineStr">
        <is>
          <t>6ad734d6a9cb8fa58ec5ce78</t>
        </is>
      </c>
      <c r="O1459" t="n">
        <v>1</v>
      </c>
      <c r="P1459" s="40">
        <f>IF(A1459="Lead",IF(ISNUMBER(MATCH(G1459,QualityStatuses,0)),1,0),0)</f>
        <v>0</v>
      </c>
      <c r="Q1459" s="40">
        <f>IF(A1459="Lead",IF(G1459="New Lead",0,1),0)</f>
        <v>1</v>
      </c>
      <c r="R1459" s="40">
        <f>IF(A1459="Lead",IF(G1459="Lost",1,0),0)</f>
        <v>0</v>
      </c>
      <c r="S1459" t="n">
        <v>4</v>
      </c>
      <c r="T1459" t="n">
        <v>2</v>
      </c>
      <c r="U1459" t="n">
        <v>0</v>
      </c>
      <c r="V1459" t="n">
        <v>0</v>
      </c>
      <c r="W1459" t="n">
        <v>0</v>
      </c>
      <c r="X1459" t="n">
        <v>0</v>
      </c>
      <c r="Y1459">
        <f>IF(AND(A1459="Lead",COUNTIF(MetaCamps,C1459)&gt;0),1,0)</f>
        <v>0</v>
      </c>
      <c r="Z1459">
        <f>IF(Y1459=1,P1459,0)</f>
        <v>0</v>
      </c>
    </row>
    <row r="1460">
      <c r="A1460" t="inlineStr">
        <is>
          <t>Lead</t>
        </is>
      </c>
      <c r="B1460" s="39" t="str">
        <f>IFERROR(INDEX(CampTypes,MATCH(C1460,CampList,0)),"Unattributed")</f>
        <v>New</v>
      </c>
      <c r="C1460" t="inlineStr">
        <is>
          <t>EBG - In House | ABO | Natuf | Leads | Unit Franchise | India | Oct26 | V1</t>
        </is>
      </c>
      <c r="D1460" t="inlineStr">
        <is>
          <t>Natuf | Business Owners | Tier1 + Growth Cities | Oct26 | V1</t>
        </is>
      </c>
      <c r="E1460" t="inlineStr">
        <is>
          <t>Natuf | Reel | Brand Ambassador | Heard Of Owning A Cafe | V1</t>
        </is>
      </c>
      <c r="F1460" t="inlineStr">
        <is>
          <t>In House Natuf</t>
        </is>
      </c>
      <c r="G1460" t="inlineStr">
        <is>
          <t>Details Shared</t>
        </is>
      </c>
      <c r="H1460" s="39" t="str">
        <f>IF(ISNUMBER(MATCH(G1460,QualityStatuses,0)),"Quality Lead","Non-Quality Lead")</f>
        <v>Quality Lead</v>
      </c>
      <c r="I1460" t="inlineStr">
        <is>
          <t>2026-10</t>
        </is>
      </c>
      <c r="J1460" t="inlineStr">
        <is>
          <t>Wk of 2026-10-19</t>
        </is>
      </c>
      <c r="K1460" t="inlineStr">
        <is>
          <t>Tejaswini Tarigopula</t>
        </is>
      </c>
      <c r="L1460" t="inlineStr">
        <is>
          <t>Facebook</t>
        </is>
      </c>
      <c r="M1460" t="inlineStr">
        <is>
          <t>Direct (campaign tagged in CRM)</t>
        </is>
      </c>
      <c r="N1460" t="inlineStr">
        <is>
          <t>6ad7347a86baa8819b28ec92</t>
        </is>
      </c>
      <c r="O1460" t="n">
        <v>1</v>
      </c>
      <c r="P1460" s="40">
        <f>IF(A1460="Lead",IF(ISNUMBER(MATCH(G1460,QualityStatuses,0)),1,0),0)</f>
        <v>1</v>
      </c>
      <c r="Q1460" s="40">
        <f>IF(A1460="Lead",IF(G1460="New Lead",0,1),0)</f>
        <v>1</v>
      </c>
      <c r="R1460" s="40">
        <f>IF(A1460="Lead",IF(G1460="Lost",1,0),0)</f>
        <v>0</v>
      </c>
      <c r="S1460" t="n">
        <v>3</v>
      </c>
      <c r="T1460" t="n">
        <v>2</v>
      </c>
      <c r="U1460" t="n">
        <v>0</v>
      </c>
      <c r="V1460" t="n">
        <v>0</v>
      </c>
      <c r="W1460" t="n">
        <v>0</v>
      </c>
      <c r="X1460" t="n">
        <v>0</v>
      </c>
      <c r="Y1460">
        <f>IF(AND(A1460="Lead",COUNTIF(MetaCamps,C1460)&gt;0),1,0)</f>
        <v>0</v>
      </c>
      <c r="Z1460">
        <f>IF(Y1460=1,P1460,0)</f>
        <v>0</v>
      </c>
    </row>
    <row r="1461">
      <c r="A1461" t="inlineStr">
        <is>
          <t>Lead</t>
        </is>
      </c>
      <c r="B1461" s="39" t="str">
        <f>IFERROR(INDEX(CampTypes,MATCH(C1461,CampList,0)),"Unattributed")</f>
        <v>New</v>
      </c>
      <c r="C1461" t="inlineStr">
        <is>
          <t>EBG - In House | ABO | Natuf | Leads | Master Franchise | India | Oct26 | V1</t>
        </is>
      </c>
      <c r="D1461" t="inlineStr">
        <is>
          <t>Natuf | Broad | Tier1 + Growth Cities | Oct26 | V1</t>
        </is>
      </c>
      <c r="E1461" t="inlineStr">
        <is>
          <t>Natuf | Static | Become A Levantine Food | V1</t>
        </is>
      </c>
      <c r="F1461" t="inlineStr">
        <is>
          <t>Natuf_MF</t>
        </is>
      </c>
      <c r="G1461" t="inlineStr">
        <is>
          <t>New Lead</t>
        </is>
      </c>
      <c r="H1461" s="39" t="str">
        <f>IF(ISNUMBER(MATCH(G1461,QualityStatuses,0)),"Quality Lead","Non-Quality Lead")</f>
        <v>Non-Quality Lead</v>
      </c>
      <c r="I1461" t="inlineStr">
        <is>
          <t>2026-10</t>
        </is>
      </c>
      <c r="J1461" t="inlineStr">
        <is>
          <t>Wk of 2026-10-19</t>
        </is>
      </c>
      <c r="K1461" t="inlineStr">
        <is>
          <t>(Unassigned)</t>
        </is>
      </c>
      <c r="L1461" t="inlineStr">
        <is>
          <t>Facebook</t>
        </is>
      </c>
      <c r="M1461" t="inlineStr">
        <is>
          <t>Direct (campaign tagged in CRM)</t>
        </is>
      </c>
      <c r="N1461" t="inlineStr">
        <is>
          <t>6ad73415353c45862b8328b6</t>
        </is>
      </c>
      <c r="O1461" t="n">
        <v>1</v>
      </c>
      <c r="P1461" s="40">
        <f>IF(A1461="Lead",IF(ISNUMBER(MATCH(G1461,QualityStatuses,0)),1,0),0)</f>
        <v>0</v>
      </c>
      <c r="Q1461" s="40">
        <f>IF(A1461="Lead",IF(G1461="New Lead",0,1),0)</f>
        <v>0</v>
      </c>
      <c r="R1461" s="40">
        <f>IF(A1461="Lead",IF(G1461="Lost",1,0),0)</f>
        <v>0</v>
      </c>
      <c r="S1461" t="n">
        <v>0</v>
      </c>
      <c r="T1461" t="n">
        <v>0</v>
      </c>
      <c r="U1461" t="n">
        <v>0</v>
      </c>
      <c r="V1461" t="n">
        <v>0</v>
      </c>
      <c r="W1461" t="n">
        <v>0</v>
      </c>
      <c r="X1461" t="n">
        <v>0</v>
      </c>
      <c r="Y1461">
        <f>IF(AND(A1461="Lead",COUNTIF(MetaCamps,C1461)&gt;0),1,0)</f>
        <v>0</v>
      </c>
      <c r="Z1461">
        <f>IF(Y1461=1,P1461,0)</f>
        <v>0</v>
      </c>
    </row>
    <row r="1462">
      <c r="A1462" t="inlineStr">
        <is>
          <t>Lead</t>
        </is>
      </c>
      <c r="B1462" s="39" t="str">
        <f>IFERROR(INDEX(CampTypes,MATCH(C1462,CampList,0)),"Unattributed")</f>
        <v>New</v>
      </c>
      <c r="C1462" t="inlineStr">
        <is>
          <t>EBG - In House | ABO | Natuf | Leads | Unit Franchise | India | Oct26 | V1</t>
        </is>
      </c>
      <c r="D1462" t="inlineStr">
        <is>
          <t>Natuf | Investors | Tier1 + Growth Cities | Oct26 | V1</t>
        </is>
      </c>
      <c r="E1462" t="inlineStr">
        <is>
          <t>Natuf | Reel | Brand Ambassador | Heard Of Owning A Cafe | V1</t>
        </is>
      </c>
      <c r="F1462" t="inlineStr">
        <is>
          <t>In House Natuf</t>
        </is>
      </c>
      <c r="G1462" t="inlineStr">
        <is>
          <t>Connected</t>
        </is>
      </c>
      <c r="H1462" s="39" t="str">
        <f>IF(ISNUMBER(MATCH(G1462,QualityStatuses,0)),"Quality Lead","Non-Quality Lead")</f>
        <v>Non-Quality Lead</v>
      </c>
      <c r="I1462" t="inlineStr">
        <is>
          <t>2026-10</t>
        </is>
      </c>
      <c r="J1462" t="inlineStr">
        <is>
          <t>Wk of 2026-10-19</t>
        </is>
      </c>
      <c r="K1462" t="inlineStr">
        <is>
          <t>Tejaswini Tarigopula</t>
        </is>
      </c>
      <c r="L1462" t="inlineStr">
        <is>
          <t>Facebook</t>
        </is>
      </c>
      <c r="M1462" t="inlineStr">
        <is>
          <t>Direct (campaign tagged in CRM)</t>
        </is>
      </c>
      <c r="N1462" t="inlineStr">
        <is>
          <t>6ad732f4041c51f9cf5f6cbe</t>
        </is>
      </c>
      <c r="O1462" t="n">
        <v>1</v>
      </c>
      <c r="P1462" s="40">
        <f>IF(A1462="Lead",IF(ISNUMBER(MATCH(G1462,QualityStatuses,0)),1,0),0)</f>
        <v>0</v>
      </c>
      <c r="Q1462" s="40">
        <f>IF(A1462="Lead",IF(G1462="New Lead",0,1),0)</f>
        <v>1</v>
      </c>
      <c r="R1462" s="40">
        <f>IF(A1462="Lead",IF(G1462="Lost",1,0),0)</f>
        <v>0</v>
      </c>
      <c r="S1462" t="n">
        <v>2</v>
      </c>
      <c r="T1462" t="n">
        <v>2</v>
      </c>
      <c r="U1462" t="n">
        <v>0</v>
      </c>
      <c r="V1462" t="n">
        <v>0</v>
      </c>
      <c r="W1462" t="n">
        <v>0</v>
      </c>
      <c r="X1462" t="n">
        <v>0</v>
      </c>
      <c r="Y1462">
        <f>IF(AND(A1462="Lead",COUNTIF(MetaCamps,C1462)&gt;0),1,0)</f>
        <v>0</v>
      </c>
      <c r="Z1462">
        <f>IF(Y1462=1,P1462,0)</f>
        <v>0</v>
      </c>
    </row>
    <row r="1463">
      <c r="A1463" t="inlineStr">
        <is>
          <t>Lead</t>
        </is>
      </c>
      <c r="B1463" s="39" t="str">
        <f>IFERROR(INDEX(CampTypes,MATCH(C1463,CampList,0)),"Unattributed")</f>
        <v>New</v>
      </c>
      <c r="C1463" t="inlineStr">
        <is>
          <t>EBG - In House | ABO | Natuf | Leads | Master Franchise | India | Oct26 | V1</t>
        </is>
      </c>
      <c r="D1463" t="inlineStr">
        <is>
          <t>Natuf | Broad | Tier1 + Growth Cities | Oct26 | V1</t>
        </is>
      </c>
      <c r="E1463" t="inlineStr">
        <is>
          <t>Natuf | Static | Lead Your State With | V1</t>
        </is>
      </c>
      <c r="F1463" t="inlineStr">
        <is>
          <t>Natuf_MF</t>
        </is>
      </c>
      <c r="G1463" t="inlineStr">
        <is>
          <t>Attempt 2</t>
        </is>
      </c>
      <c r="H1463" s="39" t="str">
        <f>IF(ISNUMBER(MATCH(G1463,QualityStatuses,0)),"Quality Lead","Non-Quality Lead")</f>
        <v>Non-Quality Lead</v>
      </c>
      <c r="I1463" t="inlineStr">
        <is>
          <t>2026-10</t>
        </is>
      </c>
      <c r="J1463" t="inlineStr">
        <is>
          <t>Wk of 2026-10-19</t>
        </is>
      </c>
      <c r="K1463" t="inlineStr">
        <is>
          <t>Tejaswini Tarigopula</t>
        </is>
      </c>
      <c r="L1463" t="inlineStr">
        <is>
          <t>Facebook</t>
        </is>
      </c>
      <c r="M1463" t="inlineStr">
        <is>
          <t>Direct (campaign tagged in CRM)</t>
        </is>
      </c>
      <c r="N1463" t="inlineStr">
        <is>
          <t>6ad732470a98b3bc6bce1ef6</t>
        </is>
      </c>
      <c r="O1463" t="n">
        <v>1</v>
      </c>
      <c r="P1463" s="40">
        <f>IF(A1463="Lead",IF(ISNUMBER(MATCH(G1463,QualityStatuses,0)),1,0),0)</f>
        <v>0</v>
      </c>
      <c r="Q1463" s="40">
        <f>IF(A1463="Lead",IF(G1463="New Lead",0,1),0)</f>
        <v>1</v>
      </c>
      <c r="R1463" s="40">
        <f>IF(A1463="Lead",IF(G1463="Lost",1,0),0)</f>
        <v>0</v>
      </c>
      <c r="S1463" t="n">
        <v>2</v>
      </c>
      <c r="T1463" t="n">
        <v>0</v>
      </c>
      <c r="U1463" t="n">
        <v>0</v>
      </c>
      <c r="V1463" t="n">
        <v>0</v>
      </c>
      <c r="W1463" t="n">
        <v>0</v>
      </c>
      <c r="X1463" t="n">
        <v>0</v>
      </c>
      <c r="Y1463">
        <f>IF(AND(A1463="Lead",COUNTIF(MetaCamps,C1463)&gt;0),1,0)</f>
        <v>0</v>
      </c>
      <c r="Z1463">
        <f>IF(Y1463=1,P1463,0)</f>
        <v>0</v>
      </c>
    </row>
    <row r="1464">
      <c r="A1464" t="inlineStr">
        <is>
          <t>Lead</t>
        </is>
      </c>
      <c r="B1464" s="39" t="str">
        <f>IFERROR(INDEX(CampTypes,MATCH(C1464,CampList,0)),"Unattributed")</f>
        <v>Old</v>
      </c>
      <c r="C1464" t="inlineStr">
        <is>
          <t>E_Karan_Natuf_All_07072026</t>
        </is>
      </c>
      <c r="D1464" t="inlineStr">
        <is>
          <t>E_Karan_Natuf_Sign_07072026_Adset3</t>
        </is>
      </c>
      <c r="E1464" t="inlineStr">
        <is>
          <t>E_Karan_Natuf_Sign_07072026_Adset2_Ad1 – Copy</t>
        </is>
      </c>
      <c r="F1464" t="inlineStr">
        <is>
          <t>Natuf</t>
        </is>
      </c>
      <c r="G1464" t="inlineStr">
        <is>
          <t>New Lead</t>
        </is>
      </c>
      <c r="H1464" s="39" t="str">
        <f>IF(ISNUMBER(MATCH(G1464,QualityStatuses,0)),"Quality Lead","Non-Quality Lead")</f>
        <v>Non-Quality Lead</v>
      </c>
      <c r="I1464" t="inlineStr">
        <is>
          <t>2026-10</t>
        </is>
      </c>
      <c r="J1464" t="inlineStr">
        <is>
          <t>Wk of 2026-10-19</t>
        </is>
      </c>
      <c r="K1464" t="inlineStr">
        <is>
          <t>(Unassigned)</t>
        </is>
      </c>
      <c r="L1464" t="inlineStr">
        <is>
          <t>Facebook</t>
        </is>
      </c>
      <c r="M1464" t="inlineStr">
        <is>
          <t>Direct (campaign tagged in CRM)</t>
        </is>
      </c>
      <c r="N1464" t="inlineStr">
        <is>
          <t>6ad731696850fc46c471c3c0</t>
        </is>
      </c>
      <c r="O1464" t="n">
        <v>1</v>
      </c>
      <c r="P1464" s="40">
        <f>IF(A1464="Lead",IF(ISNUMBER(MATCH(G1464,QualityStatuses,0)),1,0),0)</f>
        <v>0</v>
      </c>
      <c r="Q1464" s="40">
        <f>IF(A1464="Lead",IF(G1464="New Lead",0,1),0)</f>
        <v>0</v>
      </c>
      <c r="R1464" s="40">
        <f>IF(A1464="Lead",IF(G1464="Lost",1,0),0)</f>
        <v>0</v>
      </c>
      <c r="S1464" t="n">
        <v>0</v>
      </c>
      <c r="T1464" t="n">
        <v>0</v>
      </c>
      <c r="U1464" t="n">
        <v>0</v>
      </c>
      <c r="V1464" t="n">
        <v>0</v>
      </c>
      <c r="W1464" t="n">
        <v>0</v>
      </c>
      <c r="X1464" t="n">
        <v>0</v>
      </c>
      <c r="Y1464">
        <f>IF(AND(A1464="Lead",COUNTIF(MetaCamps,C1464)&gt;0),1,0)</f>
        <v>1</v>
      </c>
      <c r="Z1464">
        <f>IF(Y1464=1,P1464,0)</f>
        <v>0</v>
      </c>
    </row>
    <row r="1465">
      <c r="A1465" t="inlineStr">
        <is>
          <t>Lead</t>
        </is>
      </c>
      <c r="B1465" s="39" t="str">
        <f>IFERROR(INDEX(CampTypes,MATCH(C1465,CampList,0)),"Unattributed")</f>
        <v>New</v>
      </c>
      <c r="C1465" t="inlineStr">
        <is>
          <t>EBG - In House | ABO | Natuf | Leads | Unit Franchise | India | Oct26 | V1</t>
        </is>
      </c>
      <c r="D1465" t="inlineStr">
        <is>
          <t>Natuf | Investors | Tier1 + Growth Cities | Oct26 | V1</t>
        </is>
      </c>
      <c r="E1465" t="inlineStr">
        <is>
          <t>Natuf | Reel | Brand Ambassador | Heard Of Owning A Cafe | V1</t>
        </is>
      </c>
      <c r="F1465" t="inlineStr">
        <is>
          <t>In House Natuf</t>
        </is>
      </c>
      <c r="G1465" t="inlineStr">
        <is>
          <t>Connected</t>
        </is>
      </c>
      <c r="H1465" s="39" t="str">
        <f>IF(ISNUMBER(MATCH(G1465,QualityStatuses,0)),"Quality Lead","Non-Quality Lead")</f>
        <v>Non-Quality Lead</v>
      </c>
      <c r="I1465" t="inlineStr">
        <is>
          <t>2026-10</t>
        </is>
      </c>
      <c r="J1465" t="inlineStr">
        <is>
          <t>Wk of 2026-10-19</t>
        </is>
      </c>
      <c r="K1465" t="inlineStr">
        <is>
          <t>Tejaswini Tarigopula</t>
        </is>
      </c>
      <c r="L1465" t="inlineStr">
        <is>
          <t>Facebook</t>
        </is>
      </c>
      <c r="M1465" t="inlineStr">
        <is>
          <t>Direct (campaign tagged in CRM)</t>
        </is>
      </c>
      <c r="N1465" t="inlineStr">
        <is>
          <t>6ad72f4f1718d9dc8af5f613</t>
        </is>
      </c>
      <c r="O1465" t="n">
        <v>1</v>
      </c>
      <c r="P1465" s="40">
        <f>IF(A1465="Lead",IF(ISNUMBER(MATCH(G1465,QualityStatuses,0)),1,0),0)</f>
        <v>0</v>
      </c>
      <c r="Q1465" s="40">
        <f>IF(A1465="Lead",IF(G1465="New Lead",0,1),0)</f>
        <v>1</v>
      </c>
      <c r="R1465" s="40">
        <f>IF(A1465="Lead",IF(G1465="Lost",1,0),0)</f>
        <v>0</v>
      </c>
      <c r="S1465" t="n">
        <v>1</v>
      </c>
      <c r="T1465" t="n">
        <v>1</v>
      </c>
      <c r="U1465" t="n">
        <v>0</v>
      </c>
      <c r="V1465" t="n">
        <v>0</v>
      </c>
      <c r="W1465" t="n">
        <v>0</v>
      </c>
      <c r="X1465" t="n">
        <v>0</v>
      </c>
      <c r="Y1465">
        <f>IF(AND(A1465="Lead",COUNTIF(MetaCamps,C1465)&gt;0),1,0)</f>
        <v>0</v>
      </c>
      <c r="Z1465">
        <f>IF(Y1465=1,P1465,0)</f>
        <v>0</v>
      </c>
    </row>
    <row r="1466">
      <c r="A1466" t="inlineStr">
        <is>
          <t>Lead</t>
        </is>
      </c>
      <c r="B1466" s="39" t="str">
        <f>IFERROR(INDEX(CampTypes,MATCH(C1466,CampList,0)),"Unattributed")</f>
        <v>New</v>
      </c>
      <c r="C1466" t="inlineStr">
        <is>
          <t>EBG - In House | ABO | Natuf | Leads | Master Franchise | India | Oct26 | V1</t>
        </is>
      </c>
      <c r="D1466" t="inlineStr">
        <is>
          <t>Natuf | Business Owners | Tier1 + Growth Cities | Oct26 | V1</t>
        </is>
      </c>
      <c r="E1466" t="inlineStr">
        <is>
          <t>Natuf | Static | Become A Levantine Food | V1</t>
        </is>
      </c>
      <c r="F1466" t="inlineStr">
        <is>
          <t>Natuf_MF</t>
        </is>
      </c>
      <c r="G1466" t="inlineStr">
        <is>
          <t>New Lead</t>
        </is>
      </c>
      <c r="H1466" s="39" t="str">
        <f>IF(ISNUMBER(MATCH(G1466,QualityStatuses,0)),"Quality Lead","Non-Quality Lead")</f>
        <v>Non-Quality Lead</v>
      </c>
      <c r="I1466" t="inlineStr">
        <is>
          <t>2026-10</t>
        </is>
      </c>
      <c r="J1466" t="inlineStr">
        <is>
          <t>Wk of 2026-10-19</t>
        </is>
      </c>
      <c r="K1466" t="inlineStr">
        <is>
          <t>(Unassigned)</t>
        </is>
      </c>
      <c r="L1466" t="inlineStr">
        <is>
          <t>Facebook</t>
        </is>
      </c>
      <c r="M1466" t="inlineStr">
        <is>
          <t>Direct (campaign tagged in CRM)</t>
        </is>
      </c>
      <c r="N1466" t="inlineStr">
        <is>
          <t>6ad72e37bd1c834e94b861b1</t>
        </is>
      </c>
      <c r="O1466" t="n">
        <v>1</v>
      </c>
      <c r="P1466" s="40">
        <f>IF(A1466="Lead",IF(ISNUMBER(MATCH(G1466,QualityStatuses,0)),1,0),0)</f>
        <v>0</v>
      </c>
      <c r="Q1466" s="40">
        <f>IF(A1466="Lead",IF(G1466="New Lead",0,1),0)</f>
        <v>0</v>
      </c>
      <c r="R1466" s="40">
        <f>IF(A1466="Lead",IF(G1466="Lost",1,0),0)</f>
        <v>0</v>
      </c>
      <c r="S1466" t="n">
        <v>0</v>
      </c>
      <c r="T1466" t="n">
        <v>0</v>
      </c>
      <c r="U1466" t="n">
        <v>0</v>
      </c>
      <c r="V1466" t="n">
        <v>0</v>
      </c>
      <c r="W1466" t="n">
        <v>0</v>
      </c>
      <c r="X1466" t="n">
        <v>0</v>
      </c>
      <c r="Y1466">
        <f>IF(AND(A1466="Lead",COUNTIF(MetaCamps,C1466)&gt;0),1,0)</f>
        <v>0</v>
      </c>
      <c r="Z1466">
        <f>IF(Y1466=1,P1466,0)</f>
        <v>0</v>
      </c>
    </row>
    <row r="1467">
      <c r="A1467" t="inlineStr">
        <is>
          <t>Lead</t>
        </is>
      </c>
      <c r="B1467" s="39" t="str">
        <f>IFERROR(INDEX(CampTypes,MATCH(C1467,CampList,0)),"Unattributed")</f>
        <v>New</v>
      </c>
      <c r="C1467" t="inlineStr">
        <is>
          <t>EBG - In House | ABO | Natuf | Leads | Unit Franchise | India | Oct26 | V1</t>
        </is>
      </c>
      <c r="D1467" t="inlineStr">
        <is>
          <t>Natuf | Business Owners | Tier1 + Growth Cities | Oct26 | V1</t>
        </is>
      </c>
      <c r="E1467" t="inlineStr">
        <is>
          <t>Natuf | Reel | Brand Ambassador | Heard Of Owning A Cafe | V1</t>
        </is>
      </c>
      <c r="F1467" t="inlineStr">
        <is>
          <t>In House Natuf</t>
        </is>
      </c>
      <c r="G1467" t="inlineStr">
        <is>
          <t>Attempt 1</t>
        </is>
      </c>
      <c r="H1467" s="39" t="str">
        <f>IF(ISNUMBER(MATCH(G1467,QualityStatuses,0)),"Quality Lead","Non-Quality Lead")</f>
        <v>Non-Quality Lead</v>
      </c>
      <c r="I1467" t="inlineStr">
        <is>
          <t>2026-10</t>
        </is>
      </c>
      <c r="J1467" t="inlineStr">
        <is>
          <t>Wk of 2026-10-19</t>
        </is>
      </c>
      <c r="K1467" t="inlineStr">
        <is>
          <t>Tejaswini Tarigopula</t>
        </is>
      </c>
      <c r="L1467" t="inlineStr">
        <is>
          <t>Facebook</t>
        </is>
      </c>
      <c r="M1467" t="inlineStr">
        <is>
          <t>Direct (campaign tagged in CRM)</t>
        </is>
      </c>
      <c r="N1467" t="inlineStr">
        <is>
          <t>6ad72d5546be29035540a243</t>
        </is>
      </c>
      <c r="O1467" t="n">
        <v>1</v>
      </c>
      <c r="P1467" s="40">
        <f>IF(A1467="Lead",IF(ISNUMBER(MATCH(G1467,QualityStatuses,0)),1,0),0)</f>
        <v>0</v>
      </c>
      <c r="Q1467" s="40">
        <f>IF(A1467="Lead",IF(G1467="New Lead",0,1),0)</f>
        <v>1</v>
      </c>
      <c r="R1467" s="40">
        <f>IF(A1467="Lead",IF(G1467="Lost",1,0),0)</f>
        <v>0</v>
      </c>
      <c r="S1467" t="n">
        <v>1</v>
      </c>
      <c r="T1467" t="n">
        <v>0</v>
      </c>
      <c r="U1467" t="n">
        <v>0</v>
      </c>
      <c r="V1467" t="n">
        <v>0</v>
      </c>
      <c r="W1467" t="n">
        <v>0</v>
      </c>
      <c r="X1467" t="n">
        <v>0</v>
      </c>
      <c r="Y1467">
        <f>IF(AND(A1467="Lead",COUNTIF(MetaCamps,C1467)&gt;0),1,0)</f>
        <v>0</v>
      </c>
      <c r="Z1467">
        <f>IF(Y1467=1,P1467,0)</f>
        <v>0</v>
      </c>
    </row>
    <row r="1468">
      <c r="A1468" t="inlineStr">
        <is>
          <t>Lead</t>
        </is>
      </c>
      <c r="B1468" s="39" t="str">
        <f>IFERROR(INDEX(CampTypes,MATCH(C1468,CampList,0)),"Unattributed")</f>
        <v>Old</v>
      </c>
      <c r="C1468" t="inlineStr">
        <is>
          <t>natuf_Kiosk_14072026_Hindi</t>
        </is>
      </c>
      <c r="D1468" t="inlineStr">
        <is>
          <t>natuf_Kiosk_09102026</t>
        </is>
      </c>
      <c r="E1468" t="inlineStr">
        <is>
          <t>natuf_Kiosk_14072026_ad set_ad1</t>
        </is>
      </c>
      <c r="F1468" t="inlineStr">
        <is>
          <t>Natuf</t>
        </is>
      </c>
      <c r="G1468" t="inlineStr">
        <is>
          <t>Attempt 2</t>
        </is>
      </c>
      <c r="H1468" s="39" t="str">
        <f>IF(ISNUMBER(MATCH(G1468,QualityStatuses,0)),"Quality Lead","Non-Quality Lead")</f>
        <v>Non-Quality Lead</v>
      </c>
      <c r="I1468" t="inlineStr">
        <is>
          <t>2026-10</t>
        </is>
      </c>
      <c r="J1468" t="inlineStr">
        <is>
          <t>Wk of 2026-10-19</t>
        </is>
      </c>
      <c r="K1468" t="inlineStr">
        <is>
          <t>Tejaswini Tarigopula</t>
        </is>
      </c>
      <c r="L1468" t="inlineStr">
        <is>
          <t>Facebook</t>
        </is>
      </c>
      <c r="M1468" t="inlineStr">
        <is>
          <t>Direct (campaign tagged in CRM)</t>
        </is>
      </c>
      <c r="N1468" t="inlineStr">
        <is>
          <t>6ad72d3512375487a32ad91b</t>
        </is>
      </c>
      <c r="O1468" t="n">
        <v>1</v>
      </c>
      <c r="P1468" s="40">
        <f>IF(A1468="Lead",IF(ISNUMBER(MATCH(G1468,QualityStatuses,0)),1,0),0)</f>
        <v>0</v>
      </c>
      <c r="Q1468" s="40">
        <f>IF(A1468="Lead",IF(G1468="New Lead",0,1),0)</f>
        <v>1</v>
      </c>
      <c r="R1468" s="40">
        <f>IF(A1468="Lead",IF(G1468="Lost",1,0),0)</f>
        <v>0</v>
      </c>
      <c r="S1468" t="n">
        <v>2</v>
      </c>
      <c r="T1468" t="n">
        <v>0</v>
      </c>
      <c r="U1468" t="n">
        <v>0</v>
      </c>
      <c r="V1468" t="n">
        <v>0</v>
      </c>
      <c r="W1468" t="n">
        <v>0</v>
      </c>
      <c r="X1468" t="n">
        <v>0</v>
      </c>
      <c r="Y1468">
        <f>IF(AND(A1468="Lead",COUNTIF(MetaCamps,C1468)&gt;0),1,0)</f>
        <v>1</v>
      </c>
      <c r="Z1468">
        <f>IF(Y1468=1,P1468,0)</f>
        <v>0</v>
      </c>
    </row>
    <row r="1469">
      <c r="A1469" t="inlineStr">
        <is>
          <t>Lead</t>
        </is>
      </c>
      <c r="B1469" s="39" t="str">
        <f>IFERROR(INDEX(CampTypes,MATCH(C1469,CampList,0)),"Unattributed")</f>
        <v>New</v>
      </c>
      <c r="C1469" t="inlineStr">
        <is>
          <t>EBG - In House | ABO | Natuf | Leads | Unit Franchise | India | Oct26 | V1</t>
        </is>
      </c>
      <c r="D1469" t="inlineStr">
        <is>
          <t>Natuf | LAL 1% | India | Jul26 | V1</t>
        </is>
      </c>
      <c r="E1469" t="inlineStr">
        <is>
          <t>Natuf | Reel | Brand Ambassador | Heard Of Owning A Cafe | V1</t>
        </is>
      </c>
      <c r="F1469" t="inlineStr">
        <is>
          <t>In House Natuf</t>
        </is>
      </c>
      <c r="G1469" t="inlineStr">
        <is>
          <t>Attempt 1</t>
        </is>
      </c>
      <c r="H1469" s="39" t="str">
        <f>IF(ISNUMBER(MATCH(G1469,QualityStatuses,0)),"Quality Lead","Non-Quality Lead")</f>
        <v>Non-Quality Lead</v>
      </c>
      <c r="I1469" t="inlineStr">
        <is>
          <t>2026-10</t>
        </is>
      </c>
      <c r="J1469" t="inlineStr">
        <is>
          <t>Wk of 2026-10-19</t>
        </is>
      </c>
      <c r="K1469" t="inlineStr">
        <is>
          <t>Tejaswini Tarigopula</t>
        </is>
      </c>
      <c r="L1469" t="inlineStr">
        <is>
          <t>Facebook</t>
        </is>
      </c>
      <c r="M1469" t="inlineStr">
        <is>
          <t>Direct (campaign tagged in CRM)</t>
        </is>
      </c>
      <c r="N1469" t="inlineStr">
        <is>
          <t>6ad72d13c13cec8f746bed9c</t>
        </is>
      </c>
      <c r="O1469" t="n">
        <v>1</v>
      </c>
      <c r="P1469" s="40">
        <f>IF(A1469="Lead",IF(ISNUMBER(MATCH(G1469,QualityStatuses,0)),1,0),0)</f>
        <v>0</v>
      </c>
      <c r="Q1469" s="40">
        <f>IF(A1469="Lead",IF(G1469="New Lead",0,1),0)</f>
        <v>1</v>
      </c>
      <c r="R1469" s="40">
        <f>IF(A1469="Lead",IF(G1469="Lost",1,0),0)</f>
        <v>0</v>
      </c>
      <c r="S1469" t="n">
        <v>1</v>
      </c>
      <c r="T1469" t="n">
        <v>1</v>
      </c>
      <c r="U1469" t="n">
        <v>0</v>
      </c>
      <c r="V1469" t="n">
        <v>0</v>
      </c>
      <c r="W1469" t="n">
        <v>0</v>
      </c>
      <c r="X1469" t="n">
        <v>0</v>
      </c>
      <c r="Y1469">
        <f>IF(AND(A1469="Lead",COUNTIF(MetaCamps,C1469)&gt;0),1,0)</f>
        <v>0</v>
      </c>
      <c r="Z1469">
        <f>IF(Y1469=1,P1469,0)</f>
        <v>0</v>
      </c>
    </row>
    <row r="1470">
      <c r="A1470" t="inlineStr">
        <is>
          <t>Lead</t>
        </is>
      </c>
      <c r="B1470" s="39" t="str">
        <f>IFERROR(INDEX(CampTypes,MATCH(C1470,CampList,0)),"Unattributed")</f>
        <v>New</v>
      </c>
      <c r="C1470" t="inlineStr">
        <is>
          <t>EBG - In House | ABO | Natuf | Leads | Unit Franchise | India | Oct26 | V1</t>
        </is>
      </c>
      <c r="D1470" t="inlineStr">
        <is>
          <t>Natuf | Investors | Tier1 + Growth Cities | Oct26 | V1</t>
        </is>
      </c>
      <c r="E1470" t="inlineStr">
        <is>
          <t>Natuf | Reel | Brand Ambassador | Heard Of Owning A Cafe | V1</t>
        </is>
      </c>
      <c r="F1470" t="inlineStr">
        <is>
          <t>In House Natuf</t>
        </is>
      </c>
      <c r="G1470" t="inlineStr">
        <is>
          <t>Details Shared</t>
        </is>
      </c>
      <c r="H1470" s="39" t="str">
        <f>IF(ISNUMBER(MATCH(G1470,QualityStatuses,0)),"Quality Lead","Non-Quality Lead")</f>
        <v>Quality Lead</v>
      </c>
      <c r="I1470" t="inlineStr">
        <is>
          <t>2026-10</t>
        </is>
      </c>
      <c r="J1470" t="inlineStr">
        <is>
          <t>Wk of 2026-10-19</t>
        </is>
      </c>
      <c r="K1470" t="inlineStr">
        <is>
          <t>Tejaswini Tarigopula</t>
        </is>
      </c>
      <c r="L1470" t="inlineStr">
        <is>
          <t>Facebook</t>
        </is>
      </c>
      <c r="M1470" t="inlineStr">
        <is>
          <t>Direct (campaign tagged in CRM)</t>
        </is>
      </c>
      <c r="N1470" t="inlineStr">
        <is>
          <t>6ad72c9dc13cec8f746becbe</t>
        </is>
      </c>
      <c r="O1470" t="n">
        <v>1</v>
      </c>
      <c r="P1470" s="40">
        <f>IF(A1470="Lead",IF(ISNUMBER(MATCH(G1470,QualityStatuses,0)),1,0),0)</f>
        <v>1</v>
      </c>
      <c r="Q1470" s="40">
        <f>IF(A1470="Lead",IF(G1470="New Lead",0,1),0)</f>
        <v>1</v>
      </c>
      <c r="R1470" s="40">
        <f>IF(A1470="Lead",IF(G1470="Lost",1,0),0)</f>
        <v>0</v>
      </c>
      <c r="S1470" t="n">
        <v>2</v>
      </c>
      <c r="T1470" t="n">
        <v>1</v>
      </c>
      <c r="U1470" t="n">
        <v>0</v>
      </c>
      <c r="V1470" t="n">
        <v>0</v>
      </c>
      <c r="W1470" t="n">
        <v>0</v>
      </c>
      <c r="X1470" t="n">
        <v>0</v>
      </c>
      <c r="Y1470">
        <f>IF(AND(A1470="Lead",COUNTIF(MetaCamps,C1470)&gt;0),1,0)</f>
        <v>0</v>
      </c>
      <c r="Z1470">
        <f>IF(Y1470=1,P1470,0)</f>
        <v>0</v>
      </c>
    </row>
    <row r="1471">
      <c r="A1471" t="inlineStr">
        <is>
          <t>Lead</t>
        </is>
      </c>
      <c r="B1471" s="39" t="str">
        <f>IFERROR(INDEX(CampTypes,MATCH(C1471,CampList,0)),"Unattributed")</f>
        <v>New</v>
      </c>
      <c r="C1471" t="inlineStr">
        <is>
          <t>EBG - In House | ABO | Natuf | Leads | Unit Franchise | India | Oct26 | V1</t>
        </is>
      </c>
      <c r="D1471" t="inlineStr">
        <is>
          <t>Natuf | Business Owners | Tier1 + Growth Cities | Oct26 | V1</t>
        </is>
      </c>
      <c r="E1471" t="inlineStr">
        <is>
          <t>Natuf | Reel | Brand Ambassador | Heard Of Owning A Cafe | V1</t>
        </is>
      </c>
      <c r="F1471" t="inlineStr">
        <is>
          <t>In House Natuf</t>
        </is>
      </c>
      <c r="G1471" t="inlineStr">
        <is>
          <t>Attempt 1</t>
        </is>
      </c>
      <c r="H1471" s="39" t="str">
        <f>IF(ISNUMBER(MATCH(G1471,QualityStatuses,0)),"Quality Lead","Non-Quality Lead")</f>
        <v>Non-Quality Lead</v>
      </c>
      <c r="I1471" t="inlineStr">
        <is>
          <t>2026-10</t>
        </is>
      </c>
      <c r="J1471" t="inlineStr">
        <is>
          <t>Wk of 2026-10-19</t>
        </is>
      </c>
      <c r="K1471" t="inlineStr">
        <is>
          <t>Tejaswini Tarigopula</t>
        </is>
      </c>
      <c r="L1471" t="inlineStr">
        <is>
          <t>Facebook</t>
        </is>
      </c>
      <c r="M1471" t="inlineStr">
        <is>
          <t>Direct (campaign tagged in CRM)</t>
        </is>
      </c>
      <c r="N1471" t="inlineStr">
        <is>
          <t>6ad72abc1e42154eb8889a9b</t>
        </is>
      </c>
      <c r="O1471" t="n">
        <v>1</v>
      </c>
      <c r="P1471" s="40">
        <f>IF(A1471="Lead",IF(ISNUMBER(MATCH(G1471,QualityStatuses,0)),1,0),0)</f>
        <v>0</v>
      </c>
      <c r="Q1471" s="40">
        <f>IF(A1471="Lead",IF(G1471="New Lead",0,1),0)</f>
        <v>1</v>
      </c>
      <c r="R1471" s="40">
        <f>IF(A1471="Lead",IF(G1471="Lost",1,0),0)</f>
        <v>0</v>
      </c>
      <c r="S1471" t="n">
        <v>1</v>
      </c>
      <c r="T1471" t="n">
        <v>0</v>
      </c>
      <c r="U1471" t="n">
        <v>0</v>
      </c>
      <c r="V1471" t="n">
        <v>0</v>
      </c>
      <c r="W1471" t="n">
        <v>0</v>
      </c>
      <c r="X1471" t="n">
        <v>0</v>
      </c>
      <c r="Y1471">
        <f>IF(AND(A1471="Lead",COUNTIF(MetaCamps,C1471)&gt;0),1,0)</f>
        <v>0</v>
      </c>
      <c r="Z1471">
        <f>IF(Y1471=1,P1471,0)</f>
        <v>0</v>
      </c>
    </row>
    <row r="1472">
      <c r="A1472" t="inlineStr">
        <is>
          <t>Lead</t>
        </is>
      </c>
      <c r="B1472" s="39" t="str">
        <f>IFERROR(INDEX(CampTypes,MATCH(C1472,CampList,0)),"Unattributed")</f>
        <v>New</v>
      </c>
      <c r="C1472" t="inlineStr">
        <is>
          <t>EBG - In House | ABO | Natuf | Leads | Unit Franchise | India | Oct26 | V1</t>
        </is>
      </c>
      <c r="D1472" t="inlineStr">
        <is>
          <t>Natuf | Business Owners | Tier1 + Growth Cities | Oct26 | V1</t>
        </is>
      </c>
      <c r="E1472" t="inlineStr">
        <is>
          <t>Natuf | Reel | Brand Ambassador | Heard Of Owning A Cafe | V1</t>
        </is>
      </c>
      <c r="F1472" t="inlineStr">
        <is>
          <t>In House Natuf</t>
        </is>
      </c>
      <c r="G1472" t="inlineStr">
        <is>
          <t>Connected</t>
        </is>
      </c>
      <c r="H1472" s="39" t="str">
        <f>IF(ISNUMBER(MATCH(G1472,QualityStatuses,0)),"Quality Lead","Non-Quality Lead")</f>
        <v>Non-Quality Lead</v>
      </c>
      <c r="I1472" t="inlineStr">
        <is>
          <t>2026-10</t>
        </is>
      </c>
      <c r="J1472" t="inlineStr">
        <is>
          <t>Wk of 2026-10-19</t>
        </is>
      </c>
      <c r="K1472" t="inlineStr">
        <is>
          <t>Tejaswini Tarigopula</t>
        </is>
      </c>
      <c r="L1472" t="inlineStr">
        <is>
          <t>Facebook</t>
        </is>
      </c>
      <c r="M1472" t="inlineStr">
        <is>
          <t>Direct (campaign tagged in CRM)</t>
        </is>
      </c>
      <c r="N1472" t="inlineStr">
        <is>
          <t>6ad728211c7e027d1b57e1f3</t>
        </is>
      </c>
      <c r="O1472" t="n">
        <v>1</v>
      </c>
      <c r="P1472" s="40">
        <f>IF(A1472="Lead",IF(ISNUMBER(MATCH(G1472,QualityStatuses,0)),1,0),0)</f>
        <v>0</v>
      </c>
      <c r="Q1472" s="40">
        <f>IF(A1472="Lead",IF(G1472="New Lead",0,1),0)</f>
        <v>1</v>
      </c>
      <c r="R1472" s="40">
        <f>IF(A1472="Lead",IF(G1472="Lost",1,0),0)</f>
        <v>0</v>
      </c>
      <c r="S1472" t="n">
        <v>3</v>
      </c>
      <c r="T1472" t="n">
        <v>3</v>
      </c>
      <c r="U1472" t="n">
        <v>0</v>
      </c>
      <c r="V1472" t="n">
        <v>0</v>
      </c>
      <c r="W1472" t="n">
        <v>0</v>
      </c>
      <c r="X1472" t="n">
        <v>0</v>
      </c>
      <c r="Y1472">
        <f>IF(AND(A1472="Lead",COUNTIF(MetaCamps,C1472)&gt;0),1,0)</f>
        <v>0</v>
      </c>
      <c r="Z1472">
        <f>IF(Y1472=1,P1472,0)</f>
        <v>0</v>
      </c>
    </row>
    <row r="1473">
      <c r="A1473" t="inlineStr">
        <is>
          <t>Lead</t>
        </is>
      </c>
      <c r="B1473" s="39" t="str">
        <f>IFERROR(INDEX(CampTypes,MATCH(C1473,CampList,0)),"Unattributed")</f>
        <v>New</v>
      </c>
      <c r="C1473" t="inlineStr">
        <is>
          <t>EBG - In House | ABO | Natuf | Leads | Master Franchise | India | Oct26 | V1</t>
        </is>
      </c>
      <c r="D1473" t="inlineStr">
        <is>
          <t>Natuf | LAL 1% | India | Jul26 | V1</t>
        </is>
      </c>
      <c r="E1473" t="inlineStr">
        <is>
          <t>Natuf | Static | Explore Levantine Food | V1</t>
        </is>
      </c>
      <c r="F1473" t="inlineStr">
        <is>
          <t>Natuf_MF</t>
        </is>
      </c>
      <c r="G1473" t="inlineStr">
        <is>
          <t>Lost</t>
        </is>
      </c>
      <c r="H1473" s="39" t="str">
        <f>IF(ISNUMBER(MATCH(G1473,QualityStatuses,0)),"Quality Lead","Non-Quality Lead")</f>
        <v>Non-Quality Lead</v>
      </c>
      <c r="I1473" t="inlineStr">
        <is>
          <t>2026-10</t>
        </is>
      </c>
      <c r="J1473" t="inlineStr">
        <is>
          <t>Wk of 2026-10-19</t>
        </is>
      </c>
      <c r="K1473" t="inlineStr">
        <is>
          <t>Tejaswini Tarigopula</t>
        </is>
      </c>
      <c r="L1473" t="inlineStr">
        <is>
          <t>Facebook</t>
        </is>
      </c>
      <c r="M1473" t="inlineStr">
        <is>
          <t>Direct (campaign tagged in CRM)</t>
        </is>
      </c>
      <c r="N1473" t="inlineStr">
        <is>
          <t>6ad726aa4cc29a72c45330a8</t>
        </is>
      </c>
      <c r="O1473" t="n">
        <v>1</v>
      </c>
      <c r="P1473" s="40">
        <f>IF(A1473="Lead",IF(ISNUMBER(MATCH(G1473,QualityStatuses,0)),1,0),0)</f>
        <v>0</v>
      </c>
      <c r="Q1473" s="40">
        <f>IF(A1473="Lead",IF(G1473="New Lead",0,1),0)</f>
        <v>1</v>
      </c>
      <c r="R1473" s="40">
        <f>IF(A1473="Lead",IF(G1473="Lost",1,0),0)</f>
        <v>1</v>
      </c>
      <c r="S1473" t="n">
        <v>1</v>
      </c>
      <c r="T1473" t="n">
        <v>0</v>
      </c>
      <c r="U1473" t="n">
        <v>0</v>
      </c>
      <c r="V1473" t="n">
        <v>0</v>
      </c>
      <c r="W1473" t="n">
        <v>0</v>
      </c>
      <c r="X1473" t="n">
        <v>0</v>
      </c>
      <c r="Y1473">
        <f>IF(AND(A1473="Lead",COUNTIF(MetaCamps,C1473)&gt;0),1,0)</f>
        <v>0</v>
      </c>
      <c r="Z1473">
        <f>IF(Y1473=1,P1473,0)</f>
        <v>0</v>
      </c>
    </row>
    <row r="1474">
      <c r="A1474" t="inlineStr">
        <is>
          <t>Lead</t>
        </is>
      </c>
      <c r="B1474" s="39" t="str">
        <f>IFERROR(INDEX(CampTypes,MATCH(C1474,CampList,0)),"Unattributed")</f>
        <v>Old</v>
      </c>
      <c r="C1474" t="inlineStr">
        <is>
          <t>natuf_Kiosk_14072026_Hindi</t>
        </is>
      </c>
      <c r="D1474" t="inlineStr">
        <is>
          <t>natuf_Kiosk_09102026</t>
        </is>
      </c>
      <c r="E1474" t="inlineStr">
        <is>
          <t>natuf_Kiosk_14072026_ad set_ad1</t>
        </is>
      </c>
      <c r="F1474" t="inlineStr">
        <is>
          <t>Natuf</t>
        </is>
      </c>
      <c r="G1474" t="inlineStr">
        <is>
          <t>New Lead</t>
        </is>
      </c>
      <c r="H1474" s="39" t="str">
        <f>IF(ISNUMBER(MATCH(G1474,QualityStatuses,0)),"Quality Lead","Non-Quality Lead")</f>
        <v>Non-Quality Lead</v>
      </c>
      <c r="I1474" t="inlineStr">
        <is>
          <t>2026-10</t>
        </is>
      </c>
      <c r="J1474" t="inlineStr">
        <is>
          <t>Wk of 2026-10-19</t>
        </is>
      </c>
      <c r="K1474" t="inlineStr">
        <is>
          <t>(Unassigned)</t>
        </is>
      </c>
      <c r="L1474" t="inlineStr">
        <is>
          <t>Facebook</t>
        </is>
      </c>
      <c r="M1474" t="inlineStr">
        <is>
          <t>Direct (campaign tagged in CRM)</t>
        </is>
      </c>
      <c r="N1474" t="inlineStr">
        <is>
          <t>6ad7252ae62c9b9e09f28f08</t>
        </is>
      </c>
      <c r="O1474" t="n">
        <v>1</v>
      </c>
      <c r="P1474" s="40">
        <f>IF(A1474="Lead",IF(ISNUMBER(MATCH(G1474,QualityStatuses,0)),1,0),0)</f>
        <v>0</v>
      </c>
      <c r="Q1474" s="40">
        <f>IF(A1474="Lead",IF(G1474="New Lead",0,1),0)</f>
        <v>0</v>
      </c>
      <c r="R1474" s="40">
        <f>IF(A1474="Lead",IF(G1474="Lost",1,0),0)</f>
        <v>0</v>
      </c>
      <c r="S1474" t="n">
        <v>0</v>
      </c>
      <c r="T1474" t="n">
        <v>0</v>
      </c>
      <c r="U1474" t="n">
        <v>0</v>
      </c>
      <c r="V1474" t="n">
        <v>0</v>
      </c>
      <c r="W1474" t="n">
        <v>0</v>
      </c>
      <c r="X1474" t="n">
        <v>0</v>
      </c>
      <c r="Y1474">
        <f>IF(AND(A1474="Lead",COUNTIF(MetaCamps,C1474)&gt;0),1,0)</f>
        <v>1</v>
      </c>
      <c r="Z1474">
        <f>IF(Y1474=1,P1474,0)</f>
        <v>0</v>
      </c>
    </row>
    <row r="1475">
      <c r="A1475" t="inlineStr">
        <is>
          <t>Lead</t>
        </is>
      </c>
      <c r="B1475" s="39" t="str">
        <f>IFERROR(INDEX(CampTypes,MATCH(C1475,CampList,0)),"Unattributed")</f>
        <v>Old</v>
      </c>
      <c r="C1475" t="inlineStr">
        <is>
          <t>E_Suresh_Natuf_Kiosk_07072026</t>
        </is>
      </c>
      <c r="D1475" t="inlineStr">
        <is>
          <t>E_Suresh_Natuf_Kiosk_07072026_Adset5</t>
        </is>
      </c>
      <c r="E1475" t="inlineStr">
        <is>
          <t>E_Hindi_Suresh_Natuf_Kiosk_07072026_Adset5_ad3 – Copy 2</t>
        </is>
      </c>
      <c r="F1475" t="inlineStr">
        <is>
          <t>Natuf</t>
        </is>
      </c>
      <c r="G1475" t="inlineStr">
        <is>
          <t>Meeting Conducted</t>
        </is>
      </c>
      <c r="H1475" s="39" t="str">
        <f>IF(ISNUMBER(MATCH(G1475,QualityStatuses,0)),"Quality Lead","Non-Quality Lead")</f>
        <v>Quality Lead</v>
      </c>
      <c r="I1475" t="inlineStr">
        <is>
          <t>2026-10</t>
        </is>
      </c>
      <c r="J1475" t="inlineStr">
        <is>
          <t>Wk of 2026-10-19</t>
        </is>
      </c>
      <c r="K1475" t="inlineStr">
        <is>
          <t>Tejaswini Tarigopula</t>
        </is>
      </c>
      <c r="L1475" t="inlineStr">
        <is>
          <t>Facebook</t>
        </is>
      </c>
      <c r="M1475" t="inlineStr">
        <is>
          <t>Direct (campaign tagged in CRM)</t>
        </is>
      </c>
      <c r="N1475" t="inlineStr">
        <is>
          <t>6ad725076eb4a7155d8f2a6b</t>
        </is>
      </c>
      <c r="O1475" t="n">
        <v>1</v>
      </c>
      <c r="P1475" s="40">
        <f>IF(A1475="Lead",IF(ISNUMBER(MATCH(G1475,QualityStatuses,0)),1,0),0)</f>
        <v>1</v>
      </c>
      <c r="Q1475" s="40">
        <f>IF(A1475="Lead",IF(G1475="New Lead",0,1),0)</f>
        <v>1</v>
      </c>
      <c r="R1475" s="40">
        <f>IF(A1475="Lead",IF(G1475="Lost",1,0),0)</f>
        <v>0</v>
      </c>
      <c r="S1475" t="n">
        <v>5</v>
      </c>
      <c r="T1475" t="n">
        <v>2</v>
      </c>
      <c r="U1475" t="n">
        <v>0</v>
      </c>
      <c r="V1475" t="n">
        <v>0</v>
      </c>
      <c r="W1475" t="n">
        <v>0</v>
      </c>
      <c r="X1475" t="n">
        <v>0</v>
      </c>
      <c r="Y1475">
        <f>IF(AND(A1475="Lead",COUNTIF(MetaCamps,C1475)&gt;0),1,0)</f>
        <v>1</v>
      </c>
      <c r="Z1475">
        <f>IF(Y1475=1,P1475,0)</f>
        <v>1</v>
      </c>
    </row>
    <row r="1476">
      <c r="A1476" t="inlineStr">
        <is>
          <t>Lead</t>
        </is>
      </c>
      <c r="B1476" s="39" t="str">
        <f>IFERROR(INDEX(CampTypes,MATCH(C1476,CampList,0)),"Unattributed")</f>
        <v>Old</v>
      </c>
      <c r="C1476" t="inlineStr">
        <is>
          <t>natuf_Kiosk_14072026_Hindi</t>
        </is>
      </c>
      <c r="D1476" t="inlineStr">
        <is>
          <t>natuf_Kiosk_09102026</t>
        </is>
      </c>
      <c r="E1476" t="inlineStr">
        <is>
          <t>natuf_Kiosk_14072026_ad set_ad1</t>
        </is>
      </c>
      <c r="F1476" t="inlineStr">
        <is>
          <t>Natuf</t>
        </is>
      </c>
      <c r="G1476" t="inlineStr">
        <is>
          <t>New Lead</t>
        </is>
      </c>
      <c r="H1476" s="39" t="str">
        <f>IF(ISNUMBER(MATCH(G1476,QualityStatuses,0)),"Quality Lead","Non-Quality Lead")</f>
        <v>Non-Quality Lead</v>
      </c>
      <c r="I1476" t="inlineStr">
        <is>
          <t>2026-10</t>
        </is>
      </c>
      <c r="J1476" t="inlineStr">
        <is>
          <t>Wk of 2026-10-19</t>
        </is>
      </c>
      <c r="K1476" t="inlineStr">
        <is>
          <t>(Unassigned)</t>
        </is>
      </c>
      <c r="L1476" t="inlineStr">
        <is>
          <t>Facebook</t>
        </is>
      </c>
      <c r="M1476" t="inlineStr">
        <is>
          <t>Direct (campaign tagged in CRM)</t>
        </is>
      </c>
      <c r="N1476" t="inlineStr">
        <is>
          <t>6ad724665528662cb1faab69</t>
        </is>
      </c>
      <c r="O1476" t="n">
        <v>1</v>
      </c>
      <c r="P1476" s="40">
        <f>IF(A1476="Lead",IF(ISNUMBER(MATCH(G1476,QualityStatuses,0)),1,0),0)</f>
        <v>0</v>
      </c>
      <c r="Q1476" s="40">
        <f>IF(A1476="Lead",IF(G1476="New Lead",0,1),0)</f>
        <v>0</v>
      </c>
      <c r="R1476" s="40">
        <f>IF(A1476="Lead",IF(G1476="Lost",1,0),0)</f>
        <v>0</v>
      </c>
      <c r="S1476" t="n">
        <v>0</v>
      </c>
      <c r="T1476" t="n">
        <v>0</v>
      </c>
      <c r="U1476" t="n">
        <v>0</v>
      </c>
      <c r="V1476" t="n">
        <v>0</v>
      </c>
      <c r="W1476" t="n">
        <v>0</v>
      </c>
      <c r="X1476" t="n">
        <v>0</v>
      </c>
      <c r="Y1476">
        <f>IF(AND(A1476="Lead",COUNTIF(MetaCamps,C1476)&gt;0),1,0)</f>
        <v>1</v>
      </c>
      <c r="Z1476">
        <f>IF(Y1476=1,P1476,0)</f>
        <v>0</v>
      </c>
    </row>
    <row r="1477">
      <c r="A1477" t="inlineStr">
        <is>
          <t>Lead</t>
        </is>
      </c>
      <c r="B1477" s="39" t="str">
        <f>IFERROR(INDEX(CampTypes,MATCH(C1477,CampList,0)),"Unattributed")</f>
        <v>New</v>
      </c>
      <c r="C1477" t="inlineStr">
        <is>
          <t>EBG - In House | ABO | Natuf | Leads | Master Franchise | India | Oct26 | V1</t>
        </is>
      </c>
      <c r="D1477" t="inlineStr">
        <is>
          <t>Natuf | Broad | Tier1 + Growth Cities | Oct26 | V1</t>
        </is>
      </c>
      <c r="E1477" t="inlineStr">
        <is>
          <t>Natuf | Static | Become A Levantine Food | V1</t>
        </is>
      </c>
      <c r="F1477" t="inlineStr">
        <is>
          <t>Natuf_MF</t>
        </is>
      </c>
      <c r="G1477" t="inlineStr">
        <is>
          <t>New Lead</t>
        </is>
      </c>
      <c r="H1477" s="39" t="str">
        <f>IF(ISNUMBER(MATCH(G1477,QualityStatuses,0)),"Quality Lead","Non-Quality Lead")</f>
        <v>Non-Quality Lead</v>
      </c>
      <c r="I1477" t="inlineStr">
        <is>
          <t>2026-10</t>
        </is>
      </c>
      <c r="J1477" t="inlineStr">
        <is>
          <t>Wk of 2026-10-19</t>
        </is>
      </c>
      <c r="K1477" t="inlineStr">
        <is>
          <t>(Unassigned)</t>
        </is>
      </c>
      <c r="L1477" t="inlineStr">
        <is>
          <t>Facebook</t>
        </is>
      </c>
      <c r="M1477" t="inlineStr">
        <is>
          <t>Direct (campaign tagged in CRM)</t>
        </is>
      </c>
      <c r="N1477" t="inlineStr">
        <is>
          <t>6ad72461dae57e36c5c4db57</t>
        </is>
      </c>
      <c r="O1477" t="n">
        <v>1</v>
      </c>
      <c r="P1477" s="40">
        <f>IF(A1477="Lead",IF(ISNUMBER(MATCH(G1477,QualityStatuses,0)),1,0),0)</f>
        <v>0</v>
      </c>
      <c r="Q1477" s="40">
        <f>IF(A1477="Lead",IF(G1477="New Lead",0,1),0)</f>
        <v>0</v>
      </c>
      <c r="R1477" s="40">
        <f>IF(A1477="Lead",IF(G1477="Lost",1,0),0)</f>
        <v>0</v>
      </c>
      <c r="S1477" t="n">
        <v>0</v>
      </c>
      <c r="T1477" t="n">
        <v>0</v>
      </c>
      <c r="U1477" t="n">
        <v>0</v>
      </c>
      <c r="V1477" t="n">
        <v>0</v>
      </c>
      <c r="W1477" t="n">
        <v>0</v>
      </c>
      <c r="X1477" t="n">
        <v>0</v>
      </c>
      <c r="Y1477">
        <f>IF(AND(A1477="Lead",COUNTIF(MetaCamps,C1477)&gt;0),1,0)</f>
        <v>0</v>
      </c>
      <c r="Z1477">
        <f>IF(Y1477=1,P1477,0)</f>
        <v>0</v>
      </c>
    </row>
    <row r="1478">
      <c r="A1478" t="inlineStr">
        <is>
          <t>Lead</t>
        </is>
      </c>
      <c r="B1478" s="39" t="str">
        <f>IFERROR(INDEX(CampTypes,MATCH(C1478,CampList,0)),"Unattributed")</f>
        <v>New</v>
      </c>
      <c r="C1478" t="inlineStr">
        <is>
          <t>EBG - In House | ABO | Natuf | Leads | Unit Franchise | India | Oct26 | V1</t>
        </is>
      </c>
      <c r="D1478" t="inlineStr">
        <is>
          <t>Natuf | Investors | Tier1 + Growth Cities | Oct26 | V1</t>
        </is>
      </c>
      <c r="E1478" t="inlineStr">
        <is>
          <t>Natuf | Reel | Brand Ambassador | Heard Of Owning A Cafe | V1</t>
        </is>
      </c>
      <c r="F1478" t="inlineStr">
        <is>
          <t>In House Natuf</t>
        </is>
      </c>
      <c r="G1478" t="inlineStr">
        <is>
          <t>Connected</t>
        </is>
      </c>
      <c r="H1478" s="39" t="str">
        <f>IF(ISNUMBER(MATCH(G1478,QualityStatuses,0)),"Quality Lead","Non-Quality Lead")</f>
        <v>Non-Quality Lead</v>
      </c>
      <c r="I1478" t="inlineStr">
        <is>
          <t>2026-10</t>
        </is>
      </c>
      <c r="J1478" t="inlineStr">
        <is>
          <t>Wk of 2026-10-19</t>
        </is>
      </c>
      <c r="K1478" t="inlineStr">
        <is>
          <t>Tejaswini Tarigopula</t>
        </is>
      </c>
      <c r="L1478" t="inlineStr">
        <is>
          <t>Facebook</t>
        </is>
      </c>
      <c r="M1478" t="inlineStr">
        <is>
          <t>Direct (campaign tagged in CRM)</t>
        </is>
      </c>
      <c r="N1478" t="inlineStr">
        <is>
          <t>6ad7238f54a58c0138583ee3</t>
        </is>
      </c>
      <c r="O1478" t="n">
        <v>1</v>
      </c>
      <c r="P1478" s="40">
        <f>IF(A1478="Lead",IF(ISNUMBER(MATCH(G1478,QualityStatuses,0)),1,0),0)</f>
        <v>0</v>
      </c>
      <c r="Q1478" s="40">
        <f>IF(A1478="Lead",IF(G1478="New Lead",0,1),0)</f>
        <v>1</v>
      </c>
      <c r="R1478" s="40">
        <f>IF(A1478="Lead",IF(G1478="Lost",1,0),0)</f>
        <v>0</v>
      </c>
      <c r="S1478" t="n">
        <v>2</v>
      </c>
      <c r="T1478" t="n">
        <v>1</v>
      </c>
      <c r="U1478" t="n">
        <v>0</v>
      </c>
      <c r="V1478" t="n">
        <v>0</v>
      </c>
      <c r="W1478" t="n">
        <v>0</v>
      </c>
      <c r="X1478" t="n">
        <v>0</v>
      </c>
      <c r="Y1478">
        <f>IF(AND(A1478="Lead",COUNTIF(MetaCamps,C1478)&gt;0),1,0)</f>
        <v>0</v>
      </c>
      <c r="Z1478">
        <f>IF(Y1478=1,P1478,0)</f>
        <v>0</v>
      </c>
    </row>
    <row r="1479">
      <c r="A1479" t="inlineStr">
        <is>
          <t>Lead</t>
        </is>
      </c>
      <c r="B1479" s="39" t="str">
        <f>IFERROR(INDEX(CampTypes,MATCH(C1479,CampList,0)),"Unattributed")</f>
        <v>New</v>
      </c>
      <c r="C1479" t="inlineStr">
        <is>
          <t>EBG - In House | ABO | Natuf | Leads | Unit Franchise | India | Oct26 | V1</t>
        </is>
      </c>
      <c r="D1479" t="inlineStr">
        <is>
          <t>Natuf | Business Owners | Tier1 + Growth Cities | Oct26 | V1</t>
        </is>
      </c>
      <c r="E1479" t="inlineStr">
        <is>
          <t>Natuf | Reel | Brand Ambassador | Heard Of Owning A Cafe | V1</t>
        </is>
      </c>
      <c r="F1479" t="inlineStr">
        <is>
          <t>In House Natuf</t>
        </is>
      </c>
      <c r="G1479" t="inlineStr">
        <is>
          <t>Attempt 1</t>
        </is>
      </c>
      <c r="H1479" s="39" t="str">
        <f>IF(ISNUMBER(MATCH(G1479,QualityStatuses,0)),"Quality Lead","Non-Quality Lead")</f>
        <v>Non-Quality Lead</v>
      </c>
      <c r="I1479" t="inlineStr">
        <is>
          <t>2026-10</t>
        </is>
      </c>
      <c r="J1479" t="inlineStr">
        <is>
          <t>Wk of 2026-10-19</t>
        </is>
      </c>
      <c r="K1479" t="inlineStr">
        <is>
          <t>Tejaswini Tarigopula</t>
        </is>
      </c>
      <c r="L1479" t="inlineStr">
        <is>
          <t>Facebook</t>
        </is>
      </c>
      <c r="M1479" t="inlineStr">
        <is>
          <t>Direct (campaign tagged in CRM)</t>
        </is>
      </c>
      <c r="N1479" t="inlineStr">
        <is>
          <t>6ad720cbff97c0a42e43f747</t>
        </is>
      </c>
      <c r="O1479" t="n">
        <v>1</v>
      </c>
      <c r="P1479" s="40">
        <f>IF(A1479="Lead",IF(ISNUMBER(MATCH(G1479,QualityStatuses,0)),1,0),0)</f>
        <v>0</v>
      </c>
      <c r="Q1479" s="40">
        <f>IF(A1479="Lead",IF(G1479="New Lead",0,1),0)</f>
        <v>1</v>
      </c>
      <c r="R1479" s="40">
        <f>IF(A1479="Lead",IF(G1479="Lost",1,0),0)</f>
        <v>0</v>
      </c>
      <c r="S1479" t="n">
        <v>0</v>
      </c>
      <c r="T1479" t="n">
        <v>0</v>
      </c>
      <c r="U1479" t="n">
        <v>0</v>
      </c>
      <c r="V1479" t="n">
        <v>0</v>
      </c>
      <c r="W1479" t="n">
        <v>0</v>
      </c>
      <c r="X1479" t="n">
        <v>0</v>
      </c>
      <c r="Y1479">
        <f>IF(AND(A1479="Lead",COUNTIF(MetaCamps,C1479)&gt;0),1,0)</f>
        <v>0</v>
      </c>
      <c r="Z1479">
        <f>IF(Y1479=1,P1479,0)</f>
        <v>0</v>
      </c>
    </row>
    <row r="1480">
      <c r="A1480" t="inlineStr">
        <is>
          <t>Lead</t>
        </is>
      </c>
      <c r="B1480" s="39" t="str">
        <f>IFERROR(INDEX(CampTypes,MATCH(C1480,CampList,0)),"Unattributed")</f>
        <v>New</v>
      </c>
      <c r="C1480" t="inlineStr">
        <is>
          <t>EBG - In House | ABO | Natuf | Leads | Unit Franchise | India | Oct26 | V1</t>
        </is>
      </c>
      <c r="D1480" t="inlineStr">
        <is>
          <t>Natuf | Business Owners | Tier1 + Growth Cities | Oct26 | V1</t>
        </is>
      </c>
      <c r="E1480" t="inlineStr">
        <is>
          <t>Natuf | Reel | Brand Ambassador | Heard Of Owning A Cafe | V1</t>
        </is>
      </c>
      <c r="F1480" t="inlineStr">
        <is>
          <t>In House Natuf</t>
        </is>
      </c>
      <c r="G1480" t="inlineStr">
        <is>
          <t>New Lead</t>
        </is>
      </c>
      <c r="H1480" s="39" t="str">
        <f>IF(ISNUMBER(MATCH(G1480,QualityStatuses,0)),"Quality Lead","Non-Quality Lead")</f>
        <v>Non-Quality Lead</v>
      </c>
      <c r="I1480" t="inlineStr">
        <is>
          <t>2026-10</t>
        </is>
      </c>
      <c r="J1480" t="inlineStr">
        <is>
          <t>Wk of 2026-10-19</t>
        </is>
      </c>
      <c r="K1480" t="inlineStr">
        <is>
          <t>Tejaswini Tarigopula</t>
        </is>
      </c>
      <c r="L1480" t="inlineStr">
        <is>
          <t>Facebook</t>
        </is>
      </c>
      <c r="M1480" t="inlineStr">
        <is>
          <t>Direct (campaign tagged in CRM)</t>
        </is>
      </c>
      <c r="N1480" t="inlineStr">
        <is>
          <t>6ad71d5e4c7917c36a754bba</t>
        </is>
      </c>
      <c r="O1480" t="n">
        <v>1</v>
      </c>
      <c r="P1480" s="40">
        <f>IF(A1480="Lead",IF(ISNUMBER(MATCH(G1480,QualityStatuses,0)),1,0),0)</f>
        <v>0</v>
      </c>
      <c r="Q1480" s="40">
        <f>IF(A1480="Lead",IF(G1480="New Lead",0,1),0)</f>
        <v>0</v>
      </c>
      <c r="R1480" s="40">
        <f>IF(A1480="Lead",IF(G1480="Lost",1,0),0)</f>
        <v>0</v>
      </c>
      <c r="S1480" t="n">
        <v>0</v>
      </c>
      <c r="T1480" t="n">
        <v>0</v>
      </c>
      <c r="U1480" t="n">
        <v>0</v>
      </c>
      <c r="V1480" t="n">
        <v>0</v>
      </c>
      <c r="W1480" t="n">
        <v>0</v>
      </c>
      <c r="X1480" t="n">
        <v>0</v>
      </c>
      <c r="Y1480">
        <f>IF(AND(A1480="Lead",COUNTIF(MetaCamps,C1480)&gt;0),1,0)</f>
        <v>0</v>
      </c>
      <c r="Z1480">
        <f>IF(Y1480=1,P1480,0)</f>
        <v>0</v>
      </c>
    </row>
    <row r="1481">
      <c r="A1481" t="inlineStr">
        <is>
          <t>Lead</t>
        </is>
      </c>
      <c r="B1481" s="39" t="str">
        <f>IFERROR(INDEX(CampTypes,MATCH(C1481,CampList,0)),"Unattributed")</f>
        <v>Old</v>
      </c>
      <c r="C1481" t="inlineStr">
        <is>
          <t>natuf_Kiosk_14072026_Hindi</t>
        </is>
      </c>
      <c r="D1481" t="inlineStr">
        <is>
          <t>natuf_Kiosk_09102026</t>
        </is>
      </c>
      <c r="E1481" t="inlineStr">
        <is>
          <t>natuf_Kiosk_14072026_ad set_ad1</t>
        </is>
      </c>
      <c r="F1481" t="inlineStr">
        <is>
          <t>Natuf</t>
        </is>
      </c>
      <c r="G1481" t="inlineStr">
        <is>
          <t>Attempt 2</t>
        </is>
      </c>
      <c r="H1481" s="39" t="str">
        <f>IF(ISNUMBER(MATCH(G1481,QualityStatuses,0)),"Quality Lead","Non-Quality Lead")</f>
        <v>Non-Quality Lead</v>
      </c>
      <c r="I1481" t="inlineStr">
        <is>
          <t>2026-10</t>
        </is>
      </c>
      <c r="J1481" t="inlineStr">
        <is>
          <t>Wk of 2026-10-19</t>
        </is>
      </c>
      <c r="K1481" t="inlineStr">
        <is>
          <t>Tejaswini Tarigopula</t>
        </is>
      </c>
      <c r="L1481" t="inlineStr">
        <is>
          <t>Facebook</t>
        </is>
      </c>
      <c r="M1481" t="inlineStr">
        <is>
          <t>Direct (campaign tagged in CRM)</t>
        </is>
      </c>
      <c r="N1481" t="inlineStr">
        <is>
          <t>6ad71bc8ac1285156d958c9e</t>
        </is>
      </c>
      <c r="O1481" t="n">
        <v>1</v>
      </c>
      <c r="P1481" s="40">
        <f>IF(A1481="Lead",IF(ISNUMBER(MATCH(G1481,QualityStatuses,0)),1,0),0)</f>
        <v>0</v>
      </c>
      <c r="Q1481" s="40">
        <f>IF(A1481="Lead",IF(G1481="New Lead",0,1),0)</f>
        <v>1</v>
      </c>
      <c r="R1481" s="40">
        <f>IF(A1481="Lead",IF(G1481="Lost",1,0),0)</f>
        <v>0</v>
      </c>
      <c r="S1481" t="n">
        <v>3</v>
      </c>
      <c r="T1481" t="n">
        <v>4</v>
      </c>
      <c r="U1481" t="n">
        <v>0</v>
      </c>
      <c r="V1481" t="n">
        <v>0</v>
      </c>
      <c r="W1481" t="n">
        <v>0</v>
      </c>
      <c r="X1481" t="n">
        <v>0</v>
      </c>
      <c r="Y1481">
        <f>IF(AND(A1481="Lead",COUNTIF(MetaCamps,C1481)&gt;0),1,0)</f>
        <v>1</v>
      </c>
      <c r="Z1481">
        <f>IF(Y1481=1,P1481,0)</f>
        <v>0</v>
      </c>
    </row>
    <row r="1482">
      <c r="A1482" t="inlineStr">
        <is>
          <t>Lead</t>
        </is>
      </c>
      <c r="B1482" s="39" t="str">
        <f>IFERROR(INDEX(CampTypes,MATCH(C1482,CampList,0)),"Unattributed")</f>
        <v>New</v>
      </c>
      <c r="C1482" t="inlineStr">
        <is>
          <t>EBG - In House | ABO | Natuf | Leads | Unit Franchise | India | Oct26 | V1</t>
        </is>
      </c>
      <c r="D1482" t="inlineStr">
        <is>
          <t>Natuf | LAL 1% | India | Jul26 | V1</t>
        </is>
      </c>
      <c r="E1482" t="inlineStr">
        <is>
          <t>Natuf | Reel | Brand Ambassador | Heard Of Owning A Cafe | V1</t>
        </is>
      </c>
      <c r="F1482" t="inlineStr">
        <is>
          <t>In House Natuf</t>
        </is>
      </c>
      <c r="G1482" t="inlineStr">
        <is>
          <t>Details Shared</t>
        </is>
      </c>
      <c r="H1482" s="39" t="str">
        <f>IF(ISNUMBER(MATCH(G1482,QualityStatuses,0)),"Quality Lead","Non-Quality Lead")</f>
        <v>Quality Lead</v>
      </c>
      <c r="I1482" t="inlineStr">
        <is>
          <t>2026-10</t>
        </is>
      </c>
      <c r="J1482" t="inlineStr">
        <is>
          <t>Wk of 2026-10-19</t>
        </is>
      </c>
      <c r="K1482" t="inlineStr">
        <is>
          <t>Tejaswini Tarigopula</t>
        </is>
      </c>
      <c r="L1482" t="inlineStr">
        <is>
          <t>Facebook</t>
        </is>
      </c>
      <c r="M1482" t="inlineStr">
        <is>
          <t>Direct (campaign tagged in CRM)</t>
        </is>
      </c>
      <c r="N1482" t="inlineStr">
        <is>
          <t>6ad71b8bedb414a573d77052</t>
        </is>
      </c>
      <c r="O1482" t="n">
        <v>1</v>
      </c>
      <c r="P1482" s="40">
        <f>IF(A1482="Lead",IF(ISNUMBER(MATCH(G1482,QualityStatuses,0)),1,0),0)</f>
        <v>1</v>
      </c>
      <c r="Q1482" s="40">
        <f>IF(A1482="Lead",IF(G1482="New Lead",0,1),0)</f>
        <v>1</v>
      </c>
      <c r="R1482" s="40">
        <f>IF(A1482="Lead",IF(G1482="Lost",1,0),0)</f>
        <v>0</v>
      </c>
      <c r="S1482" t="n">
        <v>1</v>
      </c>
      <c r="T1482" t="n">
        <v>1</v>
      </c>
      <c r="U1482" t="n">
        <v>0</v>
      </c>
      <c r="V1482" t="n">
        <v>0</v>
      </c>
      <c r="W1482" t="n">
        <v>0</v>
      </c>
      <c r="X1482" t="n">
        <v>0</v>
      </c>
      <c r="Y1482">
        <f>IF(AND(A1482="Lead",COUNTIF(MetaCamps,C1482)&gt;0),1,0)</f>
        <v>0</v>
      </c>
      <c r="Z1482">
        <f>IF(Y1482=1,P1482,0)</f>
        <v>0</v>
      </c>
    </row>
    <row r="1483">
      <c r="A1483" t="inlineStr">
        <is>
          <t>Lead</t>
        </is>
      </c>
      <c r="B1483" s="39" t="str">
        <f>IFERROR(INDEX(CampTypes,MATCH(C1483,CampList,0)),"Unattributed")</f>
        <v>New</v>
      </c>
      <c r="C1483" t="inlineStr">
        <is>
          <t>EBG - In House | ABO | Natuf | Leads | Unit Franchise | India | Oct26 | V1</t>
        </is>
      </c>
      <c r="D1483" t="inlineStr">
        <is>
          <t>Natuf | Investors | Tier1 + Growth Cities | Oct26 | V1</t>
        </is>
      </c>
      <c r="E1483" t="inlineStr">
        <is>
          <t>Natuf | Reel | Brand Ambassador | Heard Of Owning A Cafe | V1</t>
        </is>
      </c>
      <c r="F1483" t="inlineStr">
        <is>
          <t>In House Natuf</t>
        </is>
      </c>
      <c r="G1483" t="inlineStr">
        <is>
          <t>Attempt 1</t>
        </is>
      </c>
      <c r="H1483" s="39" t="str">
        <f>IF(ISNUMBER(MATCH(G1483,QualityStatuses,0)),"Quality Lead","Non-Quality Lead")</f>
        <v>Non-Quality Lead</v>
      </c>
      <c r="I1483" t="inlineStr">
        <is>
          <t>2026-10</t>
        </is>
      </c>
      <c r="J1483" t="inlineStr">
        <is>
          <t>Wk of 2026-10-19</t>
        </is>
      </c>
      <c r="K1483" t="inlineStr">
        <is>
          <t>Tejaswini Tarigopula</t>
        </is>
      </c>
      <c r="L1483" t="inlineStr">
        <is>
          <t>Facebook</t>
        </is>
      </c>
      <c r="M1483" t="inlineStr">
        <is>
          <t>Direct (campaign tagged in CRM)</t>
        </is>
      </c>
      <c r="N1483" t="inlineStr">
        <is>
          <t>6ad71ae21836d4ca4aaa24de</t>
        </is>
      </c>
      <c r="O1483" t="n">
        <v>1</v>
      </c>
      <c r="P1483" s="40">
        <f>IF(A1483="Lead",IF(ISNUMBER(MATCH(G1483,QualityStatuses,0)),1,0),0)</f>
        <v>0</v>
      </c>
      <c r="Q1483" s="40">
        <f>IF(A1483="Lead",IF(G1483="New Lead",0,1),0)</f>
        <v>1</v>
      </c>
      <c r="R1483" s="40">
        <f>IF(A1483="Lead",IF(G1483="Lost",1,0),0)</f>
        <v>0</v>
      </c>
      <c r="S1483" t="n">
        <v>1</v>
      </c>
      <c r="T1483" t="n">
        <v>0</v>
      </c>
      <c r="U1483" t="n">
        <v>0</v>
      </c>
      <c r="V1483" t="n">
        <v>0</v>
      </c>
      <c r="W1483" t="n">
        <v>0</v>
      </c>
      <c r="X1483" t="n">
        <v>0</v>
      </c>
      <c r="Y1483">
        <f>IF(AND(A1483="Lead",COUNTIF(MetaCamps,C1483)&gt;0),1,0)</f>
        <v>0</v>
      </c>
      <c r="Z1483">
        <f>IF(Y1483=1,P1483,0)</f>
        <v>0</v>
      </c>
    </row>
    <row r="1484">
      <c r="A1484" t="inlineStr">
        <is>
          <t>Lead</t>
        </is>
      </c>
      <c r="B1484" s="39" t="str">
        <f>IFERROR(INDEX(CampTypes,MATCH(C1484,CampList,0)),"Unattributed")</f>
        <v>Old</v>
      </c>
      <c r="C1484" t="inlineStr">
        <is>
          <t>natuf_Kiosk_14072026_Hindi</t>
        </is>
      </c>
      <c r="D1484" t="inlineStr">
        <is>
          <t>natuf_Kiosk_09102026</t>
        </is>
      </c>
      <c r="E1484" t="inlineStr">
        <is>
          <t>natuf_Kiosk_14072026_ad set_ad1</t>
        </is>
      </c>
      <c r="F1484" t="inlineStr">
        <is>
          <t>Natuf</t>
        </is>
      </c>
      <c r="G1484" t="inlineStr">
        <is>
          <t>Lost</t>
        </is>
      </c>
      <c r="H1484" s="39" t="str">
        <f>IF(ISNUMBER(MATCH(G1484,QualityStatuses,0)),"Quality Lead","Non-Quality Lead")</f>
        <v>Non-Quality Lead</v>
      </c>
      <c r="I1484" t="inlineStr">
        <is>
          <t>2026-10</t>
        </is>
      </c>
      <c r="J1484" t="inlineStr">
        <is>
          <t>Wk of 2026-10-19</t>
        </is>
      </c>
      <c r="K1484" t="inlineStr">
        <is>
          <t>Tejaswini Tarigopula</t>
        </is>
      </c>
      <c r="L1484" t="inlineStr">
        <is>
          <t>Facebook</t>
        </is>
      </c>
      <c r="M1484" t="inlineStr">
        <is>
          <t>Direct (campaign tagged in CRM)</t>
        </is>
      </c>
      <c r="N1484" t="inlineStr">
        <is>
          <t>6ad71ad3ac1285156d958ab9</t>
        </is>
      </c>
      <c r="O1484" t="n">
        <v>1</v>
      </c>
      <c r="P1484" s="40">
        <f>IF(A1484="Lead",IF(ISNUMBER(MATCH(G1484,QualityStatuses,0)),1,0),0)</f>
        <v>0</v>
      </c>
      <c r="Q1484" s="40">
        <f>IF(A1484="Lead",IF(G1484="New Lead",0,1),0)</f>
        <v>1</v>
      </c>
      <c r="R1484" s="40">
        <f>IF(A1484="Lead",IF(G1484="Lost",1,0),0)</f>
        <v>1</v>
      </c>
      <c r="S1484" t="n">
        <v>2</v>
      </c>
      <c r="T1484" t="n">
        <v>1</v>
      </c>
      <c r="U1484" t="n">
        <v>0</v>
      </c>
      <c r="V1484" t="n">
        <v>0</v>
      </c>
      <c r="W1484" t="n">
        <v>0</v>
      </c>
      <c r="X1484" t="n">
        <v>0</v>
      </c>
      <c r="Y1484">
        <f>IF(AND(A1484="Lead",COUNTIF(MetaCamps,C1484)&gt;0),1,0)</f>
        <v>1</v>
      </c>
      <c r="Z1484">
        <f>IF(Y1484=1,P1484,0)</f>
        <v>0</v>
      </c>
    </row>
    <row r="1485">
      <c r="A1485" t="inlineStr">
        <is>
          <t>Lead</t>
        </is>
      </c>
      <c r="B1485" s="39" t="str">
        <f>IFERROR(INDEX(CampTypes,MATCH(C1485,CampList,0)),"Unattributed")</f>
        <v>Old</v>
      </c>
      <c r="C1485" t="inlineStr">
        <is>
          <t>natuf_Kiosk_14072026_Hindi</t>
        </is>
      </c>
      <c r="D1485" t="inlineStr">
        <is>
          <t>natuf_Kiosk_09102026</t>
        </is>
      </c>
      <c r="E1485" t="inlineStr">
        <is>
          <t>natuf_Kiosk_14072026_ad set_ad1</t>
        </is>
      </c>
      <c r="F1485" t="inlineStr">
        <is>
          <t>Natuf</t>
        </is>
      </c>
      <c r="G1485" t="inlineStr">
        <is>
          <t>New Lead</t>
        </is>
      </c>
      <c r="H1485" s="39" t="str">
        <f>IF(ISNUMBER(MATCH(G1485,QualityStatuses,0)),"Quality Lead","Non-Quality Lead")</f>
        <v>Non-Quality Lead</v>
      </c>
      <c r="I1485" t="inlineStr">
        <is>
          <t>2026-10</t>
        </is>
      </c>
      <c r="J1485" t="inlineStr">
        <is>
          <t>Wk of 2026-10-19</t>
        </is>
      </c>
      <c r="K1485" t="inlineStr">
        <is>
          <t>(Unassigned)</t>
        </is>
      </c>
      <c r="L1485" t="inlineStr">
        <is>
          <t>Facebook</t>
        </is>
      </c>
      <c r="M1485" t="inlineStr">
        <is>
          <t>Direct (campaign tagged in CRM)</t>
        </is>
      </c>
      <c r="N1485" t="inlineStr">
        <is>
          <t>6ad71a6f208d7131ffecc9f7</t>
        </is>
      </c>
      <c r="O1485" t="n">
        <v>1</v>
      </c>
      <c r="P1485" s="40">
        <f>IF(A1485="Lead",IF(ISNUMBER(MATCH(G1485,QualityStatuses,0)),1,0),0)</f>
        <v>0</v>
      </c>
      <c r="Q1485" s="40">
        <f>IF(A1485="Lead",IF(G1485="New Lead",0,1),0)</f>
        <v>0</v>
      </c>
      <c r="R1485" s="40">
        <f>IF(A1485="Lead",IF(G1485="Lost",1,0),0)</f>
        <v>0</v>
      </c>
      <c r="S1485" t="n">
        <v>0</v>
      </c>
      <c r="T1485" t="n">
        <v>0</v>
      </c>
      <c r="U1485" t="n">
        <v>0</v>
      </c>
      <c r="V1485" t="n">
        <v>0</v>
      </c>
      <c r="W1485" t="n">
        <v>0</v>
      </c>
      <c r="X1485" t="n">
        <v>0</v>
      </c>
      <c r="Y1485">
        <f>IF(AND(A1485="Lead",COUNTIF(MetaCamps,C1485)&gt;0),1,0)</f>
        <v>1</v>
      </c>
      <c r="Z1485">
        <f>IF(Y1485=1,P1485,0)</f>
        <v>0</v>
      </c>
    </row>
    <row r="1486">
      <c r="A1486" t="inlineStr">
        <is>
          <t>Lead</t>
        </is>
      </c>
      <c r="B1486" s="39" t="str">
        <f>IFERROR(INDEX(CampTypes,MATCH(C1486,CampList,0)),"Unattributed")</f>
        <v>New</v>
      </c>
      <c r="C1486" t="inlineStr">
        <is>
          <t>EBG - In House | ABO | Natuf | Leads | Unit Franchise | India | Oct26 | V1</t>
        </is>
      </c>
      <c r="D1486" t="inlineStr">
        <is>
          <t>Natuf | LAL 1% | India | Jul26 | V1</t>
        </is>
      </c>
      <c r="E1486" t="inlineStr">
        <is>
          <t>Natuf | Reel | Brand Ambassador | Heard Of Owning A Cafe | V1</t>
        </is>
      </c>
      <c r="F1486" t="inlineStr">
        <is>
          <t>In House Natuf</t>
        </is>
      </c>
      <c r="G1486" t="inlineStr">
        <is>
          <t>Lost</t>
        </is>
      </c>
      <c r="H1486" s="39" t="str">
        <f>IF(ISNUMBER(MATCH(G1486,QualityStatuses,0)),"Quality Lead","Non-Quality Lead")</f>
        <v>Non-Quality Lead</v>
      </c>
      <c r="I1486" t="inlineStr">
        <is>
          <t>2026-10</t>
        </is>
      </c>
      <c r="J1486" t="inlineStr">
        <is>
          <t>Wk of 2026-10-19</t>
        </is>
      </c>
      <c r="K1486" t="inlineStr">
        <is>
          <t>Tejaswini Tarigopula</t>
        </is>
      </c>
      <c r="L1486" t="inlineStr">
        <is>
          <t>Facebook</t>
        </is>
      </c>
      <c r="M1486" t="inlineStr">
        <is>
          <t>Direct (campaign tagged in CRM)</t>
        </is>
      </c>
      <c r="N1486" t="inlineStr">
        <is>
          <t>6ad719dd53ff85756edacb21</t>
        </is>
      </c>
      <c r="O1486" t="n">
        <v>1</v>
      </c>
      <c r="P1486" s="40">
        <f>IF(A1486="Lead",IF(ISNUMBER(MATCH(G1486,QualityStatuses,0)),1,0),0)</f>
        <v>0</v>
      </c>
      <c r="Q1486" s="40">
        <f>IF(A1486="Lead",IF(G1486="New Lead",0,1),0)</f>
        <v>1</v>
      </c>
      <c r="R1486" s="40">
        <f>IF(A1486="Lead",IF(G1486="Lost",1,0),0)</f>
        <v>1</v>
      </c>
      <c r="S1486" t="n">
        <v>6</v>
      </c>
      <c r="T1486" t="n">
        <v>0</v>
      </c>
      <c r="U1486" t="n">
        <v>0</v>
      </c>
      <c r="V1486" t="n">
        <v>0</v>
      </c>
      <c r="W1486" t="n">
        <v>0</v>
      </c>
      <c r="X1486" t="n">
        <v>0</v>
      </c>
      <c r="Y1486">
        <f>IF(AND(A1486="Lead",COUNTIF(MetaCamps,C1486)&gt;0),1,0)</f>
        <v>0</v>
      </c>
      <c r="Z1486">
        <f>IF(Y1486=1,P1486,0)</f>
        <v>0</v>
      </c>
    </row>
    <row r="1487">
      <c r="A1487" t="inlineStr">
        <is>
          <t>Lead</t>
        </is>
      </c>
      <c r="B1487" s="39" t="str">
        <f>IFERROR(INDEX(CampTypes,MATCH(C1487,CampList,0)),"Unattributed")</f>
        <v>New</v>
      </c>
      <c r="C1487" t="inlineStr">
        <is>
          <t>EBG - In House | ABO | Natuf | Leads | Unit Franchise | India | Oct26 | V1</t>
        </is>
      </c>
      <c r="D1487" t="inlineStr">
        <is>
          <t>Natuf | Broad | Tier1 + Growth Cities | Oct26 | V1</t>
        </is>
      </c>
      <c r="E1487" t="inlineStr">
        <is>
          <t>Natuf | Reel | Brand Ambassador | Heard Of Owning A Cafe | V1</t>
        </is>
      </c>
      <c r="F1487" t="inlineStr">
        <is>
          <t>In House Natuf</t>
        </is>
      </c>
      <c r="G1487" t="inlineStr">
        <is>
          <t>Lost</t>
        </is>
      </c>
      <c r="H1487" s="39" t="str">
        <f>IF(ISNUMBER(MATCH(G1487,QualityStatuses,0)),"Quality Lead","Non-Quality Lead")</f>
        <v>Non-Quality Lead</v>
      </c>
      <c r="I1487" t="inlineStr">
        <is>
          <t>2026-10</t>
        </is>
      </c>
      <c r="J1487" t="inlineStr">
        <is>
          <t>Wk of 2026-10-19</t>
        </is>
      </c>
      <c r="K1487" t="inlineStr">
        <is>
          <t>Tejaswini Tarigopula</t>
        </is>
      </c>
      <c r="L1487" t="inlineStr">
        <is>
          <t>Facebook</t>
        </is>
      </c>
      <c r="M1487" t="inlineStr">
        <is>
          <t>Direct (campaign tagged in CRM)</t>
        </is>
      </c>
      <c r="N1487" t="inlineStr">
        <is>
          <t>6ad71803e5ca2c83cafb147e</t>
        </is>
      </c>
      <c r="O1487" t="n">
        <v>1</v>
      </c>
      <c r="P1487" s="40">
        <f>IF(A1487="Lead",IF(ISNUMBER(MATCH(G1487,QualityStatuses,0)),1,0),0)</f>
        <v>0</v>
      </c>
      <c r="Q1487" s="40">
        <f>IF(A1487="Lead",IF(G1487="New Lead",0,1),0)</f>
        <v>1</v>
      </c>
      <c r="R1487" s="40">
        <f>IF(A1487="Lead",IF(G1487="Lost",1,0),0)</f>
        <v>1</v>
      </c>
      <c r="S1487" t="n">
        <v>1</v>
      </c>
      <c r="T1487" t="n">
        <v>1</v>
      </c>
      <c r="U1487" t="n">
        <v>0</v>
      </c>
      <c r="V1487" t="n">
        <v>0</v>
      </c>
      <c r="W1487" t="n">
        <v>0</v>
      </c>
      <c r="X1487" t="n">
        <v>0</v>
      </c>
      <c r="Y1487">
        <f>IF(AND(A1487="Lead",COUNTIF(MetaCamps,C1487)&gt;0),1,0)</f>
        <v>0</v>
      </c>
      <c r="Z1487">
        <f>IF(Y1487=1,P1487,0)</f>
        <v>0</v>
      </c>
    </row>
    <row r="1488">
      <c r="A1488" t="inlineStr">
        <is>
          <t>Lead</t>
        </is>
      </c>
      <c r="B1488" s="39" t="str">
        <f>IFERROR(INDEX(CampTypes,MATCH(C1488,CampList,0)),"Unattributed")</f>
        <v>Old</v>
      </c>
      <c r="C1488" t="inlineStr">
        <is>
          <t>E_Suresh_Natuf_Kiosk_07072026</t>
        </is>
      </c>
      <c r="D1488" t="inlineStr">
        <is>
          <t>E_Suresh_Natuf_Kiosk_07072026_Adset5</t>
        </is>
      </c>
      <c r="E1488" t="inlineStr">
        <is>
          <t>E_Hindi_Suresh_Natuf_Kiosk_07072026_Adset5_ad3 – Copy 2</t>
        </is>
      </c>
      <c r="F1488" t="inlineStr">
        <is>
          <t>Natuf</t>
        </is>
      </c>
      <c r="G1488" t="inlineStr">
        <is>
          <t>Attempt 1</t>
        </is>
      </c>
      <c r="H1488" s="39" t="str">
        <f>IF(ISNUMBER(MATCH(G1488,QualityStatuses,0)),"Quality Lead","Non-Quality Lead")</f>
        <v>Non-Quality Lead</v>
      </c>
      <c r="I1488" t="inlineStr">
        <is>
          <t>2026-10</t>
        </is>
      </c>
      <c r="J1488" t="inlineStr">
        <is>
          <t>Wk of 2026-10-19</t>
        </is>
      </c>
      <c r="K1488" t="inlineStr">
        <is>
          <t>Tejaswini Tarigopula</t>
        </is>
      </c>
      <c r="L1488" t="inlineStr">
        <is>
          <t>Facebook</t>
        </is>
      </c>
      <c r="M1488" t="inlineStr">
        <is>
          <t>Direct (campaign tagged in CRM)</t>
        </is>
      </c>
      <c r="N1488" t="inlineStr">
        <is>
          <t>6ad717c0ff97c0a42e43eccc</t>
        </is>
      </c>
      <c r="O1488" t="n">
        <v>1</v>
      </c>
      <c r="P1488" s="40">
        <f>IF(A1488="Lead",IF(ISNUMBER(MATCH(G1488,QualityStatuses,0)),1,0),0)</f>
        <v>0</v>
      </c>
      <c r="Q1488" s="40">
        <f>IF(A1488="Lead",IF(G1488="New Lead",0,1),0)</f>
        <v>1</v>
      </c>
      <c r="R1488" s="40">
        <f>IF(A1488="Lead",IF(G1488="Lost",1,0),0)</f>
        <v>0</v>
      </c>
      <c r="S1488" t="n">
        <v>1</v>
      </c>
      <c r="T1488" t="n">
        <v>0</v>
      </c>
      <c r="U1488" t="n">
        <v>0</v>
      </c>
      <c r="V1488" t="n">
        <v>0</v>
      </c>
      <c r="W1488" t="n">
        <v>0</v>
      </c>
      <c r="X1488" t="n">
        <v>0</v>
      </c>
      <c r="Y1488">
        <f>IF(AND(A1488="Lead",COUNTIF(MetaCamps,C1488)&gt;0),1,0)</f>
        <v>1</v>
      </c>
      <c r="Z1488">
        <f>IF(Y1488=1,P1488,0)</f>
        <v>0</v>
      </c>
    </row>
    <row r="1489">
      <c r="A1489" t="inlineStr">
        <is>
          <t>Lead</t>
        </is>
      </c>
      <c r="B1489" s="39" t="str">
        <f>IFERROR(INDEX(CampTypes,MATCH(C1489,CampList,0)),"Unattributed")</f>
        <v>Old</v>
      </c>
      <c r="C1489" t="inlineStr">
        <is>
          <t>E_Karan_Natuf_All_07072026</t>
        </is>
      </c>
      <c r="D1489" t="inlineStr">
        <is>
          <t>E_Karan_Natuf_Sign_07072026_Adset3</t>
        </is>
      </c>
      <c r="E1489" t="inlineStr">
        <is>
          <t>E_Karan_Natuf_Sign_07072026_Adset2_Ad1 – Copy</t>
        </is>
      </c>
      <c r="F1489" t="inlineStr">
        <is>
          <t>Natuf</t>
        </is>
      </c>
      <c r="G1489" t="inlineStr">
        <is>
          <t>New Lead</t>
        </is>
      </c>
      <c r="H1489" s="39" t="str">
        <f>IF(ISNUMBER(MATCH(G1489,QualityStatuses,0)),"Quality Lead","Non-Quality Lead")</f>
        <v>Non-Quality Lead</v>
      </c>
      <c r="I1489" t="inlineStr">
        <is>
          <t>2026-10</t>
        </is>
      </c>
      <c r="J1489" t="inlineStr">
        <is>
          <t>Wk of 2026-10-19</t>
        </is>
      </c>
      <c r="K1489" t="inlineStr">
        <is>
          <t>(Unassigned)</t>
        </is>
      </c>
      <c r="L1489" t="inlineStr">
        <is>
          <t>Facebook</t>
        </is>
      </c>
      <c r="M1489" t="inlineStr">
        <is>
          <t>Direct (campaign tagged in CRM)</t>
        </is>
      </c>
      <c r="N1489" t="inlineStr">
        <is>
          <t>6ad7153146556be1e0048d34</t>
        </is>
      </c>
      <c r="O1489" t="n">
        <v>1</v>
      </c>
      <c r="P1489" s="40">
        <f>IF(A1489="Lead",IF(ISNUMBER(MATCH(G1489,QualityStatuses,0)),1,0),0)</f>
        <v>0</v>
      </c>
      <c r="Q1489" s="40">
        <f>IF(A1489="Lead",IF(G1489="New Lead",0,1),0)</f>
        <v>0</v>
      </c>
      <c r="R1489" s="40">
        <f>IF(A1489="Lead",IF(G1489="Lost",1,0),0)</f>
        <v>0</v>
      </c>
      <c r="S1489" t="n">
        <v>0</v>
      </c>
      <c r="T1489" t="n">
        <v>0</v>
      </c>
      <c r="U1489" t="n">
        <v>0</v>
      </c>
      <c r="V1489" t="n">
        <v>0</v>
      </c>
      <c r="W1489" t="n">
        <v>0</v>
      </c>
      <c r="X1489" t="n">
        <v>0</v>
      </c>
      <c r="Y1489">
        <f>IF(AND(A1489="Lead",COUNTIF(MetaCamps,C1489)&gt;0),1,0)</f>
        <v>1</v>
      </c>
      <c r="Z1489">
        <f>IF(Y1489=1,P1489,0)</f>
        <v>0</v>
      </c>
    </row>
    <row r="1490">
      <c r="A1490" t="inlineStr">
        <is>
          <t>Lead</t>
        </is>
      </c>
      <c r="B1490" s="39" t="str">
        <f>IFERROR(INDEX(CampTypes,MATCH(C1490,CampList,0)),"Unattributed")</f>
        <v>New</v>
      </c>
      <c r="C1490" t="inlineStr">
        <is>
          <t>EBG - In House | ABO | Natuf | Leads | Unit Franchise | India | Oct26 | V1</t>
        </is>
      </c>
      <c r="D1490" t="inlineStr">
        <is>
          <t>Natuf | Broad | Tier1 + Growth Cities | Oct26 | V1</t>
        </is>
      </c>
      <c r="E1490" t="inlineStr">
        <is>
          <t>Natuf | Reel | Brand Ambassador | Heard Of Owning A Cafe | V1</t>
        </is>
      </c>
      <c r="F1490" t="inlineStr">
        <is>
          <t>In House Natuf</t>
        </is>
      </c>
      <c r="G1490" t="inlineStr">
        <is>
          <t>Attempt 1</t>
        </is>
      </c>
      <c r="H1490" s="39" t="str">
        <f>IF(ISNUMBER(MATCH(G1490,QualityStatuses,0)),"Quality Lead","Non-Quality Lead")</f>
        <v>Non-Quality Lead</v>
      </c>
      <c r="I1490" t="inlineStr">
        <is>
          <t>2026-10</t>
        </is>
      </c>
      <c r="J1490" t="inlineStr">
        <is>
          <t>Wk of 2026-10-19</t>
        </is>
      </c>
      <c r="K1490" t="inlineStr">
        <is>
          <t>Tejaswini Tarigopula</t>
        </is>
      </c>
      <c r="L1490" t="inlineStr">
        <is>
          <t>Facebook</t>
        </is>
      </c>
      <c r="M1490" t="inlineStr">
        <is>
          <t>Direct (campaign tagged in CRM)</t>
        </is>
      </c>
      <c r="N1490" t="inlineStr">
        <is>
          <t>6ad714d7d399d4106badd840</t>
        </is>
      </c>
      <c r="O1490" t="n">
        <v>1</v>
      </c>
      <c r="P1490" s="40">
        <f>IF(A1490="Lead",IF(ISNUMBER(MATCH(G1490,QualityStatuses,0)),1,0),0)</f>
        <v>0</v>
      </c>
      <c r="Q1490" s="40">
        <f>IF(A1490="Lead",IF(G1490="New Lead",0,1),0)</f>
        <v>1</v>
      </c>
      <c r="R1490" s="40">
        <f>IF(A1490="Lead",IF(G1490="Lost",1,0),0)</f>
        <v>0</v>
      </c>
      <c r="S1490" t="n">
        <v>0</v>
      </c>
      <c r="T1490" t="n">
        <v>0</v>
      </c>
      <c r="U1490" t="n">
        <v>0</v>
      </c>
      <c r="V1490" t="n">
        <v>0</v>
      </c>
      <c r="W1490" t="n">
        <v>0</v>
      </c>
      <c r="X1490" t="n">
        <v>0</v>
      </c>
      <c r="Y1490">
        <f>IF(AND(A1490="Lead",COUNTIF(MetaCamps,C1490)&gt;0),1,0)</f>
        <v>0</v>
      </c>
      <c r="Z1490">
        <f>IF(Y1490=1,P1490,0)</f>
        <v>0</v>
      </c>
    </row>
    <row r="1491">
      <c r="A1491" t="inlineStr">
        <is>
          <t>Lead</t>
        </is>
      </c>
      <c r="B1491" s="39" t="str">
        <f>IFERROR(INDEX(CampTypes,MATCH(C1491,CampList,0)),"Unattributed")</f>
        <v>Old</v>
      </c>
      <c r="C1491" t="inlineStr">
        <is>
          <t>E_Natuf_Generic_13082026</t>
        </is>
      </c>
      <c r="D1491" t="inlineStr">
        <is>
          <t>E_Natuf_Generic_13082026_Adset1</t>
        </is>
      </c>
      <c r="E1491" t="inlineStr">
        <is>
          <t>E_Natuf_Generic_13082026_Adset1_Ad1</t>
        </is>
      </c>
      <c r="F1491" t="inlineStr">
        <is>
          <t>Natuf</t>
        </is>
      </c>
      <c r="G1491" t="inlineStr">
        <is>
          <t>Attempt 2</t>
        </is>
      </c>
      <c r="H1491" s="39" t="str">
        <f>IF(ISNUMBER(MATCH(G1491,QualityStatuses,0)),"Quality Lead","Non-Quality Lead")</f>
        <v>Non-Quality Lead</v>
      </c>
      <c r="I1491" t="inlineStr">
        <is>
          <t>2026-10</t>
        </is>
      </c>
      <c r="J1491" t="inlineStr">
        <is>
          <t>Wk of 2026-10-19</t>
        </is>
      </c>
      <c r="K1491" t="inlineStr">
        <is>
          <t>Tejaswini Tarigopula</t>
        </is>
      </c>
      <c r="L1491" t="inlineStr">
        <is>
          <t>Facebook</t>
        </is>
      </c>
      <c r="M1491" t="inlineStr">
        <is>
          <t>Direct (campaign tagged in CRM)</t>
        </is>
      </c>
      <c r="N1491" t="inlineStr">
        <is>
          <t>6ad713ecb70057368bfc8602</t>
        </is>
      </c>
      <c r="O1491" t="n">
        <v>1</v>
      </c>
      <c r="P1491" s="40">
        <f>IF(A1491="Lead",IF(ISNUMBER(MATCH(G1491,QualityStatuses,0)),1,0),0)</f>
        <v>0</v>
      </c>
      <c r="Q1491" s="40">
        <f>IF(A1491="Lead",IF(G1491="New Lead",0,1),0)</f>
        <v>1</v>
      </c>
      <c r="R1491" s="40">
        <f>IF(A1491="Lead",IF(G1491="Lost",1,0),0)</f>
        <v>0</v>
      </c>
      <c r="S1491" t="n">
        <v>4</v>
      </c>
      <c r="T1491" t="n">
        <v>1</v>
      </c>
      <c r="U1491" t="n">
        <v>0</v>
      </c>
      <c r="V1491" t="n">
        <v>0</v>
      </c>
      <c r="W1491" t="n">
        <v>0</v>
      </c>
      <c r="X1491" t="n">
        <v>0</v>
      </c>
      <c r="Y1491">
        <f>IF(AND(A1491="Lead",COUNTIF(MetaCamps,C1491)&gt;0),1,0)</f>
        <v>1</v>
      </c>
      <c r="Z1491">
        <f>IF(Y1491=1,P1491,0)</f>
        <v>0</v>
      </c>
    </row>
    <row r="1492">
      <c r="A1492" t="inlineStr">
        <is>
          <t>Lead</t>
        </is>
      </c>
      <c r="B1492" s="39" t="str">
        <f>IFERROR(INDEX(CampTypes,MATCH(C1492,CampList,0)),"Unattributed")</f>
        <v>New</v>
      </c>
      <c r="C1492" t="inlineStr">
        <is>
          <t>EBG - In House | ABO | Natuf | Leads | Unit Franchise | India | Oct26 | V1</t>
        </is>
      </c>
      <c r="D1492" t="inlineStr">
        <is>
          <t>Natuf | Business Owners | Tier1 + Growth Cities | Oct26 | V1</t>
        </is>
      </c>
      <c r="E1492" t="inlineStr">
        <is>
          <t>Natuf | Reel | Brand Ambassador | Heard Of Owning A Cafe | V1</t>
        </is>
      </c>
      <c r="F1492" t="inlineStr">
        <is>
          <t>In House Natuf</t>
        </is>
      </c>
      <c r="G1492" t="inlineStr">
        <is>
          <t>Attempt 1</t>
        </is>
      </c>
      <c r="H1492" s="39" t="str">
        <f>IF(ISNUMBER(MATCH(G1492,QualityStatuses,0)),"Quality Lead","Non-Quality Lead")</f>
        <v>Non-Quality Lead</v>
      </c>
      <c r="I1492" t="inlineStr">
        <is>
          <t>2026-10</t>
        </is>
      </c>
      <c r="J1492" t="inlineStr">
        <is>
          <t>Wk of 2026-10-19</t>
        </is>
      </c>
      <c r="K1492" t="inlineStr">
        <is>
          <t>Tejaswini Tarigopula</t>
        </is>
      </c>
      <c r="L1492" t="inlineStr">
        <is>
          <t>Facebook</t>
        </is>
      </c>
      <c r="M1492" t="inlineStr">
        <is>
          <t>Direct (campaign tagged in CRM)</t>
        </is>
      </c>
      <c r="N1492" t="inlineStr">
        <is>
          <t>6ad712c4b04f1f2f8a3890e5</t>
        </is>
      </c>
      <c r="O1492" t="n">
        <v>1</v>
      </c>
      <c r="P1492" s="40">
        <f>IF(A1492="Lead",IF(ISNUMBER(MATCH(G1492,QualityStatuses,0)),1,0),0)</f>
        <v>0</v>
      </c>
      <c r="Q1492" s="40">
        <f>IF(A1492="Lead",IF(G1492="New Lead",0,1),0)</f>
        <v>1</v>
      </c>
      <c r="R1492" s="40">
        <f>IF(A1492="Lead",IF(G1492="Lost",1,0),0)</f>
        <v>0</v>
      </c>
      <c r="S1492" t="n">
        <v>6</v>
      </c>
      <c r="T1492" t="n">
        <v>0</v>
      </c>
      <c r="U1492" t="n">
        <v>0</v>
      </c>
      <c r="V1492" t="n">
        <v>0</v>
      </c>
      <c r="W1492" t="n">
        <v>0</v>
      </c>
      <c r="X1492" t="n">
        <v>0</v>
      </c>
      <c r="Y1492">
        <f>IF(AND(A1492="Lead",COUNTIF(MetaCamps,C1492)&gt;0),1,0)</f>
        <v>0</v>
      </c>
      <c r="Z1492">
        <f>IF(Y1492=1,P1492,0)</f>
        <v>0</v>
      </c>
    </row>
    <row r="1493">
      <c r="A1493" t="inlineStr">
        <is>
          <t>Lead</t>
        </is>
      </c>
      <c r="B1493" s="39" t="str">
        <f>IFERROR(INDEX(CampTypes,MATCH(C1493,CampList,0)),"Unattributed")</f>
        <v>New</v>
      </c>
      <c r="C1493" t="inlineStr">
        <is>
          <t>EBG - In House | ABO | Natuf | Leads | Unit Franchise | India | Oct26 | V1</t>
        </is>
      </c>
      <c r="D1493" t="inlineStr">
        <is>
          <t>Natuf | Investors | Tier1 + Growth Cities | Oct26 | V1</t>
        </is>
      </c>
      <c r="E1493" t="inlineStr">
        <is>
          <t>Natuf | Reel | Brand Ambassador | Heard Of Owning A Cafe | V1</t>
        </is>
      </c>
      <c r="F1493" t="inlineStr">
        <is>
          <t>In House Natuf</t>
        </is>
      </c>
      <c r="G1493" t="inlineStr">
        <is>
          <t>Attempt 1</t>
        </is>
      </c>
      <c r="H1493" s="39" t="str">
        <f>IF(ISNUMBER(MATCH(G1493,QualityStatuses,0)),"Quality Lead","Non-Quality Lead")</f>
        <v>Non-Quality Lead</v>
      </c>
      <c r="I1493" t="inlineStr">
        <is>
          <t>2026-10</t>
        </is>
      </c>
      <c r="J1493" t="inlineStr">
        <is>
          <t>Wk of 2026-10-19</t>
        </is>
      </c>
      <c r="K1493" t="inlineStr">
        <is>
          <t>Tejaswini Tarigopula</t>
        </is>
      </c>
      <c r="L1493" t="inlineStr">
        <is>
          <t>Facebook</t>
        </is>
      </c>
      <c r="M1493" t="inlineStr">
        <is>
          <t>Direct (campaign tagged in CRM)</t>
        </is>
      </c>
      <c r="N1493" t="inlineStr">
        <is>
          <t>6ad7119b353dd75ca1f48314</t>
        </is>
      </c>
      <c r="O1493" t="n">
        <v>1</v>
      </c>
      <c r="P1493" s="40">
        <f>IF(A1493="Lead",IF(ISNUMBER(MATCH(G1493,QualityStatuses,0)),1,0),0)</f>
        <v>0</v>
      </c>
      <c r="Q1493" s="40">
        <f>IF(A1493="Lead",IF(G1493="New Lead",0,1),0)</f>
        <v>1</v>
      </c>
      <c r="R1493" s="40">
        <f>IF(A1493="Lead",IF(G1493="Lost",1,0),0)</f>
        <v>0</v>
      </c>
      <c r="S1493" t="n">
        <v>1</v>
      </c>
      <c r="T1493" t="n">
        <v>1</v>
      </c>
      <c r="U1493" t="n">
        <v>0</v>
      </c>
      <c r="V1493" t="n">
        <v>0</v>
      </c>
      <c r="W1493" t="n">
        <v>0</v>
      </c>
      <c r="X1493" t="n">
        <v>0</v>
      </c>
      <c r="Y1493">
        <f>IF(AND(A1493="Lead",COUNTIF(MetaCamps,C1493)&gt;0),1,0)</f>
        <v>0</v>
      </c>
      <c r="Z1493">
        <f>IF(Y1493=1,P1493,0)</f>
        <v>0</v>
      </c>
    </row>
    <row r="1494">
      <c r="A1494" t="inlineStr">
        <is>
          <t>Lead</t>
        </is>
      </c>
      <c r="B1494" s="39" t="str">
        <f>IFERROR(INDEX(CampTypes,MATCH(C1494,CampList,0)),"Unattributed")</f>
        <v>New</v>
      </c>
      <c r="C1494" t="inlineStr">
        <is>
          <t>EBG - In House | ABO | Natuf | Leads | Unit Franchise | India | Oct26 | V1</t>
        </is>
      </c>
      <c r="D1494" t="inlineStr">
        <is>
          <t>Natuf | Broad | Tier1 + Growth Cities | Oct26 | V1</t>
        </is>
      </c>
      <c r="E1494" t="inlineStr">
        <is>
          <t>Natuf | Reel | Brand Ambassador | Heard Of Owning A Cafe | V1</t>
        </is>
      </c>
      <c r="F1494" t="inlineStr">
        <is>
          <t>In House Natuf</t>
        </is>
      </c>
      <c r="G1494" t="inlineStr">
        <is>
          <t>Details Shared</t>
        </is>
      </c>
      <c r="H1494" s="39" t="str">
        <f>IF(ISNUMBER(MATCH(G1494,QualityStatuses,0)),"Quality Lead","Non-Quality Lead")</f>
        <v>Quality Lead</v>
      </c>
      <c r="I1494" t="inlineStr">
        <is>
          <t>2026-10</t>
        </is>
      </c>
      <c r="J1494" t="inlineStr">
        <is>
          <t>Wk of 2026-10-19</t>
        </is>
      </c>
      <c r="K1494" t="inlineStr">
        <is>
          <t>Tejaswini Tarigopula</t>
        </is>
      </c>
      <c r="L1494" t="inlineStr">
        <is>
          <t>Facebook</t>
        </is>
      </c>
      <c r="M1494" t="inlineStr">
        <is>
          <t>Direct (campaign tagged in CRM)</t>
        </is>
      </c>
      <c r="N1494" t="inlineStr">
        <is>
          <t>6ad710e160a338d078751d0a</t>
        </is>
      </c>
      <c r="O1494" t="n">
        <v>1</v>
      </c>
      <c r="P1494" s="40">
        <f>IF(A1494="Lead",IF(ISNUMBER(MATCH(G1494,QualityStatuses,0)),1,0),0)</f>
        <v>1</v>
      </c>
      <c r="Q1494" s="40">
        <f>IF(A1494="Lead",IF(G1494="New Lead",0,1),0)</f>
        <v>1</v>
      </c>
      <c r="R1494" s="40">
        <f>IF(A1494="Lead",IF(G1494="Lost",1,0),0)</f>
        <v>0</v>
      </c>
      <c r="S1494" t="n">
        <v>2</v>
      </c>
      <c r="T1494" t="n">
        <v>1</v>
      </c>
      <c r="U1494" t="n">
        <v>0</v>
      </c>
      <c r="V1494" t="n">
        <v>0</v>
      </c>
      <c r="W1494" t="n">
        <v>0</v>
      </c>
      <c r="X1494" t="n">
        <v>0</v>
      </c>
      <c r="Y1494">
        <f>IF(AND(A1494="Lead",COUNTIF(MetaCamps,C1494)&gt;0),1,0)</f>
        <v>0</v>
      </c>
      <c r="Z1494">
        <f>IF(Y1494=1,P1494,0)</f>
        <v>0</v>
      </c>
    </row>
    <row r="1495">
      <c r="A1495" t="inlineStr">
        <is>
          <t>Lead</t>
        </is>
      </c>
      <c r="B1495" s="39" t="str">
        <f>IFERROR(INDEX(CampTypes,MATCH(C1495,CampList,0)),"Unattributed")</f>
        <v>New</v>
      </c>
      <c r="C1495" t="inlineStr">
        <is>
          <t>EBG - In House | ABO | Natuf | Leads | Master Franchise | India | Oct26 | V1</t>
        </is>
      </c>
      <c r="D1495" t="inlineStr">
        <is>
          <t>Natuf | Investors | Tier1 + Growth Cities | Oct26 | V1</t>
        </is>
      </c>
      <c r="E1495" t="inlineStr">
        <is>
          <t>Natuf | Static | Become A Levantine Food | V1</t>
        </is>
      </c>
      <c r="F1495" t="inlineStr">
        <is>
          <t>Natuf_MF</t>
        </is>
      </c>
      <c r="G1495" t="inlineStr">
        <is>
          <t>Attempt 2</t>
        </is>
      </c>
      <c r="H1495" s="39" t="str">
        <f>IF(ISNUMBER(MATCH(G1495,QualityStatuses,0)),"Quality Lead","Non-Quality Lead")</f>
        <v>Non-Quality Lead</v>
      </c>
      <c r="I1495" t="inlineStr">
        <is>
          <t>2026-10</t>
        </is>
      </c>
      <c r="J1495" t="inlineStr">
        <is>
          <t>Wk of 2026-10-19</t>
        </is>
      </c>
      <c r="K1495" t="inlineStr">
        <is>
          <t>Tejaswini Tarigopula</t>
        </is>
      </c>
      <c r="L1495" t="inlineStr">
        <is>
          <t>Facebook</t>
        </is>
      </c>
      <c r="M1495" t="inlineStr">
        <is>
          <t>Direct (campaign tagged in CRM)</t>
        </is>
      </c>
      <c r="N1495" t="inlineStr">
        <is>
          <t>6ad7109b6c62e4b341e4b6ac</t>
        </is>
      </c>
      <c r="O1495" t="n">
        <v>1</v>
      </c>
      <c r="P1495" s="40">
        <f>IF(A1495="Lead",IF(ISNUMBER(MATCH(G1495,QualityStatuses,0)),1,0),0)</f>
        <v>0</v>
      </c>
      <c r="Q1495" s="40">
        <f>IF(A1495="Lead",IF(G1495="New Lead",0,1),0)</f>
        <v>1</v>
      </c>
      <c r="R1495" s="40">
        <f>IF(A1495="Lead",IF(G1495="Lost",1,0),0)</f>
        <v>0</v>
      </c>
      <c r="S1495" t="n">
        <v>2</v>
      </c>
      <c r="T1495" t="n">
        <v>0</v>
      </c>
      <c r="U1495" t="n">
        <v>0</v>
      </c>
      <c r="V1495" t="n">
        <v>0</v>
      </c>
      <c r="W1495" t="n">
        <v>0</v>
      </c>
      <c r="X1495" t="n">
        <v>0</v>
      </c>
      <c r="Y1495">
        <f>IF(AND(A1495="Lead",COUNTIF(MetaCamps,C1495)&gt;0),1,0)</f>
        <v>0</v>
      </c>
      <c r="Z1495">
        <f>IF(Y1495=1,P1495,0)</f>
        <v>0</v>
      </c>
    </row>
    <row r="1496">
      <c r="A1496" t="inlineStr">
        <is>
          <t>Lead</t>
        </is>
      </c>
      <c r="B1496" s="39" t="str">
        <f>IFERROR(INDEX(CampTypes,MATCH(C1496,CampList,0)),"Unattributed")</f>
        <v>Old</v>
      </c>
      <c r="C1496" t="inlineStr">
        <is>
          <t>E_Karan_Natuf_All_07072026</t>
        </is>
      </c>
      <c r="D1496" t="inlineStr">
        <is>
          <t>E_Karan_Natuf_Sign_07072026_Adset3</t>
        </is>
      </c>
      <c r="E1496" t="inlineStr">
        <is>
          <t>E_Karan_Natuf_Sign_07072026_Adset2_Ad1</t>
        </is>
      </c>
      <c r="F1496" t="inlineStr">
        <is>
          <t>Natuf</t>
        </is>
      </c>
      <c r="G1496" t="inlineStr">
        <is>
          <t>Lost</t>
        </is>
      </c>
      <c r="H1496" s="39" t="str">
        <f>IF(ISNUMBER(MATCH(G1496,QualityStatuses,0)),"Quality Lead","Non-Quality Lead")</f>
        <v>Non-Quality Lead</v>
      </c>
      <c r="I1496" t="inlineStr">
        <is>
          <t>2026-10</t>
        </is>
      </c>
      <c r="J1496" t="inlineStr">
        <is>
          <t>Wk of 2026-10-19</t>
        </is>
      </c>
      <c r="K1496" t="inlineStr">
        <is>
          <t>Tejaswini Tarigopula</t>
        </is>
      </c>
      <c r="L1496" t="inlineStr">
        <is>
          <t>Facebook</t>
        </is>
      </c>
      <c r="M1496" t="inlineStr">
        <is>
          <t>Direct (campaign tagged in CRM)</t>
        </is>
      </c>
      <c r="N1496" t="inlineStr">
        <is>
          <t>6ad70eab68829864feb5a094</t>
        </is>
      </c>
      <c r="O1496" t="n">
        <v>1</v>
      </c>
      <c r="P1496" s="40">
        <f>IF(A1496="Lead",IF(ISNUMBER(MATCH(G1496,QualityStatuses,0)),1,0),0)</f>
        <v>0</v>
      </c>
      <c r="Q1496" s="40">
        <f>IF(A1496="Lead",IF(G1496="New Lead",0,1),0)</f>
        <v>1</v>
      </c>
      <c r="R1496" s="40">
        <f>IF(A1496="Lead",IF(G1496="Lost",1,0),0)</f>
        <v>1</v>
      </c>
      <c r="S1496" t="n">
        <v>1</v>
      </c>
      <c r="T1496" t="n">
        <v>1</v>
      </c>
      <c r="U1496" t="n">
        <v>0</v>
      </c>
      <c r="V1496" t="n">
        <v>0</v>
      </c>
      <c r="W1496" t="n">
        <v>0</v>
      </c>
      <c r="X1496" t="n">
        <v>0</v>
      </c>
      <c r="Y1496">
        <f>IF(AND(A1496="Lead",COUNTIF(MetaCamps,C1496)&gt;0),1,0)</f>
        <v>1</v>
      </c>
      <c r="Z1496">
        <f>IF(Y1496=1,P1496,0)</f>
        <v>0</v>
      </c>
    </row>
    <row r="1497">
      <c r="A1497" t="inlineStr">
        <is>
          <t>Lead</t>
        </is>
      </c>
      <c r="B1497" s="39" t="str">
        <f>IFERROR(INDEX(CampTypes,MATCH(C1497,CampList,0)),"Unattributed")</f>
        <v>Old</v>
      </c>
      <c r="C1497" t="inlineStr">
        <is>
          <t>E_Suresh_Natuf_Kiosk_07072026</t>
        </is>
      </c>
      <c r="D1497" t="inlineStr">
        <is>
          <t>E_Suresh_Natuf_Kiosk_07072026_Adset5</t>
        </is>
      </c>
      <c r="E1497" t="inlineStr">
        <is>
          <t>E_Hindi_Suresh_Natuf_Kiosk_07072026_Adset5_ad3 – Copy 2</t>
        </is>
      </c>
      <c r="F1497" t="inlineStr">
        <is>
          <t>Natuf</t>
        </is>
      </c>
      <c r="G1497" t="inlineStr">
        <is>
          <t>New Lead</t>
        </is>
      </c>
      <c r="H1497" s="39" t="str">
        <f>IF(ISNUMBER(MATCH(G1497,QualityStatuses,0)),"Quality Lead","Non-Quality Lead")</f>
        <v>Non-Quality Lead</v>
      </c>
      <c r="I1497" t="inlineStr">
        <is>
          <t>2026-10</t>
        </is>
      </c>
      <c r="J1497" t="inlineStr">
        <is>
          <t>Wk of 2026-10-19</t>
        </is>
      </c>
      <c r="K1497" t="inlineStr">
        <is>
          <t>(Unassigned)</t>
        </is>
      </c>
      <c r="L1497" t="inlineStr">
        <is>
          <t>Facebook</t>
        </is>
      </c>
      <c r="M1497" t="inlineStr">
        <is>
          <t>Direct (campaign tagged in CRM)</t>
        </is>
      </c>
      <c r="N1497" t="inlineStr">
        <is>
          <t>6ad70b15dcc36227d01d5db5</t>
        </is>
      </c>
      <c r="O1497" t="n">
        <v>1</v>
      </c>
      <c r="P1497" s="40">
        <f>IF(A1497="Lead",IF(ISNUMBER(MATCH(G1497,QualityStatuses,0)),1,0),0)</f>
        <v>0</v>
      </c>
      <c r="Q1497" s="40">
        <f>IF(A1497="Lead",IF(G1497="New Lead",0,1),0)</f>
        <v>0</v>
      </c>
      <c r="R1497" s="40">
        <f>IF(A1497="Lead",IF(G1497="Lost",1,0),0)</f>
        <v>0</v>
      </c>
      <c r="S1497" t="n">
        <v>0</v>
      </c>
      <c r="T1497" t="n">
        <v>0</v>
      </c>
      <c r="U1497" t="n">
        <v>0</v>
      </c>
      <c r="V1497" t="n">
        <v>0</v>
      </c>
      <c r="W1497" t="n">
        <v>0</v>
      </c>
      <c r="X1497" t="n">
        <v>0</v>
      </c>
      <c r="Y1497">
        <f>IF(AND(A1497="Lead",COUNTIF(MetaCamps,C1497)&gt;0),1,0)</f>
        <v>1</v>
      </c>
      <c r="Z1497">
        <f>IF(Y1497=1,P1497,0)</f>
        <v>0</v>
      </c>
    </row>
    <row r="1498">
      <c r="A1498" t="inlineStr">
        <is>
          <t>Lead</t>
        </is>
      </c>
      <c r="B1498" s="39" t="str">
        <f>IFERROR(INDEX(CampTypes,MATCH(C1498,CampList,0)),"Unattributed")</f>
        <v>Old</v>
      </c>
      <c r="C1498" t="inlineStr">
        <is>
          <t>natuf_Kiosk_14072026_Hindi</t>
        </is>
      </c>
      <c r="D1498" t="inlineStr">
        <is>
          <t>natuf_Kiosk_14072026_Highest-converting industries</t>
        </is>
      </c>
      <c r="E1498" t="inlineStr">
        <is>
          <t>natuf_Kiosk_14072026_ad set_ad1</t>
        </is>
      </c>
      <c r="F1498" t="inlineStr">
        <is>
          <t>Natuf</t>
        </is>
      </c>
      <c r="G1498" t="inlineStr">
        <is>
          <t>Connected</t>
        </is>
      </c>
      <c r="H1498" s="39" t="str">
        <f>IF(ISNUMBER(MATCH(G1498,QualityStatuses,0)),"Quality Lead","Non-Quality Lead")</f>
        <v>Non-Quality Lead</v>
      </c>
      <c r="I1498" t="inlineStr">
        <is>
          <t>2026-10</t>
        </is>
      </c>
      <c r="J1498" t="inlineStr">
        <is>
          <t>Wk of 2026-10-19</t>
        </is>
      </c>
      <c r="K1498" t="inlineStr">
        <is>
          <t>Tejaswini Tarigopula</t>
        </is>
      </c>
      <c r="L1498" t="inlineStr">
        <is>
          <t>Facebook</t>
        </is>
      </c>
      <c r="M1498" t="inlineStr">
        <is>
          <t>Direct (campaign tagged in CRM)</t>
        </is>
      </c>
      <c r="N1498" t="inlineStr">
        <is>
          <t>6ad70a92ff1375dcd3428865</t>
        </is>
      </c>
      <c r="O1498" t="n">
        <v>1</v>
      </c>
      <c r="P1498" s="40">
        <f>IF(A1498="Lead",IF(ISNUMBER(MATCH(G1498,QualityStatuses,0)),1,0),0)</f>
        <v>0</v>
      </c>
      <c r="Q1498" s="40">
        <f>IF(A1498="Lead",IF(G1498="New Lead",0,1),0)</f>
        <v>1</v>
      </c>
      <c r="R1498" s="40">
        <f>IF(A1498="Lead",IF(G1498="Lost",1,0),0)</f>
        <v>0</v>
      </c>
      <c r="S1498" t="n">
        <v>1</v>
      </c>
      <c r="T1498" t="n">
        <v>1</v>
      </c>
      <c r="U1498" t="n">
        <v>0</v>
      </c>
      <c r="V1498" t="n">
        <v>0</v>
      </c>
      <c r="W1498" t="n">
        <v>0</v>
      </c>
      <c r="X1498" t="n">
        <v>0</v>
      </c>
      <c r="Y1498">
        <f>IF(AND(A1498="Lead",COUNTIF(MetaCamps,C1498)&gt;0),1,0)</f>
        <v>1</v>
      </c>
      <c r="Z1498">
        <f>IF(Y1498=1,P1498,0)</f>
        <v>0</v>
      </c>
    </row>
    <row r="1499">
      <c r="A1499" t="inlineStr">
        <is>
          <t>Lead</t>
        </is>
      </c>
      <c r="B1499" s="39" t="str">
        <f>IFERROR(INDEX(CampTypes,MATCH(C1499,CampList,0)),"Unattributed")</f>
        <v>New</v>
      </c>
      <c r="C1499" t="inlineStr">
        <is>
          <t>EBG - In House | ABO | Natuf | Leads | Unit Franchise | India | Oct26 | V1</t>
        </is>
      </c>
      <c r="D1499" t="inlineStr">
        <is>
          <t>Natuf | Broad | Tier1 + Growth Cities | Oct26 | V1</t>
        </is>
      </c>
      <c r="E1499" t="inlineStr">
        <is>
          <t>Natuf | Reel | Brand Ambassador | Heard Of Owning A Cafe | V1</t>
        </is>
      </c>
      <c r="F1499" t="inlineStr">
        <is>
          <t>In House Natuf</t>
        </is>
      </c>
      <c r="G1499" t="inlineStr">
        <is>
          <t>Meeting Scheduled</t>
        </is>
      </c>
      <c r="H1499" s="39" t="str">
        <f>IF(ISNUMBER(MATCH(G1499,QualityStatuses,0)),"Quality Lead","Non-Quality Lead")</f>
        <v>Quality Lead</v>
      </c>
      <c r="I1499" t="inlineStr">
        <is>
          <t>2026-10</t>
        </is>
      </c>
      <c r="J1499" t="inlineStr">
        <is>
          <t>Wk of 2026-10-19</t>
        </is>
      </c>
      <c r="K1499" t="inlineStr">
        <is>
          <t>Tejaswini Tarigopula</t>
        </is>
      </c>
      <c r="L1499" t="inlineStr">
        <is>
          <t>Facebook</t>
        </is>
      </c>
      <c r="M1499" t="inlineStr">
        <is>
          <t>Direct (campaign tagged in CRM)</t>
        </is>
      </c>
      <c r="N1499" t="inlineStr">
        <is>
          <t>6ad7081f5c3b9ea18f115d84</t>
        </is>
      </c>
      <c r="O1499" t="n">
        <v>1</v>
      </c>
      <c r="P1499" s="40">
        <f>IF(A1499="Lead",IF(ISNUMBER(MATCH(G1499,QualityStatuses,0)),1,0),0)</f>
        <v>1</v>
      </c>
      <c r="Q1499" s="40">
        <f>IF(A1499="Lead",IF(G1499="New Lead",0,1),0)</f>
        <v>1</v>
      </c>
      <c r="R1499" s="40">
        <f>IF(A1499="Lead",IF(G1499="Lost",1,0),0)</f>
        <v>0</v>
      </c>
      <c r="S1499" t="n">
        <v>2</v>
      </c>
      <c r="T1499" t="n">
        <v>2</v>
      </c>
      <c r="U1499" t="n">
        <v>0</v>
      </c>
      <c r="V1499" t="n">
        <v>0</v>
      </c>
      <c r="W1499" t="n">
        <v>0</v>
      </c>
      <c r="X1499" t="n">
        <v>0</v>
      </c>
      <c r="Y1499">
        <f>IF(AND(A1499="Lead",COUNTIF(MetaCamps,C1499)&gt;0),1,0)</f>
        <v>0</v>
      </c>
      <c r="Z1499">
        <f>IF(Y1499=1,P1499,0)</f>
        <v>0</v>
      </c>
    </row>
    <row r="1500">
      <c r="A1500" t="inlineStr">
        <is>
          <t>Lead</t>
        </is>
      </c>
      <c r="B1500" s="39" t="str">
        <f>IFERROR(INDEX(CampTypes,MATCH(C1500,CampList,0)),"Unattributed")</f>
        <v>New</v>
      </c>
      <c r="C1500" t="inlineStr">
        <is>
          <t>EBG - In House | ABO | Natuf | Leads | Unit Franchise | India | Oct26 | V1</t>
        </is>
      </c>
      <c r="D1500" t="inlineStr">
        <is>
          <t>Natuf | Broad | Tier1 + Growth Cities | Oct26 | V1</t>
        </is>
      </c>
      <c r="E1500" t="inlineStr">
        <is>
          <t>Natuf | Reel | Brand Ambassador | Heard Of Owning A Cafe | V1</t>
        </is>
      </c>
      <c r="F1500" t="inlineStr">
        <is>
          <t>In House Natuf</t>
        </is>
      </c>
      <c r="G1500" t="inlineStr">
        <is>
          <t>Connected</t>
        </is>
      </c>
      <c r="H1500" s="39" t="str">
        <f>IF(ISNUMBER(MATCH(G1500,QualityStatuses,0)),"Quality Lead","Non-Quality Lead")</f>
        <v>Non-Quality Lead</v>
      </c>
      <c r="I1500" t="inlineStr">
        <is>
          <t>2026-10</t>
        </is>
      </c>
      <c r="J1500" t="inlineStr">
        <is>
          <t>Wk of 2026-10-19</t>
        </is>
      </c>
      <c r="K1500" t="inlineStr">
        <is>
          <t>Tejaswini Tarigopula</t>
        </is>
      </c>
      <c r="L1500" t="inlineStr">
        <is>
          <t>Facebook</t>
        </is>
      </c>
      <c r="M1500" t="inlineStr">
        <is>
          <t>Direct (campaign tagged in CRM)</t>
        </is>
      </c>
      <c r="N1500" t="inlineStr">
        <is>
          <t>6ad70777b057020a8e7f08c8</t>
        </is>
      </c>
      <c r="O1500" t="n">
        <v>1</v>
      </c>
      <c r="P1500" s="40">
        <f>IF(A1500="Lead",IF(ISNUMBER(MATCH(G1500,QualityStatuses,0)),1,0),0)</f>
        <v>0</v>
      </c>
      <c r="Q1500" s="40">
        <f>IF(A1500="Lead",IF(G1500="New Lead",0,1),0)</f>
        <v>1</v>
      </c>
      <c r="R1500" s="40">
        <f>IF(A1500="Lead",IF(G1500="Lost",1,0),0)</f>
        <v>0</v>
      </c>
      <c r="S1500" t="n">
        <v>1</v>
      </c>
      <c r="T1500" t="n">
        <v>1</v>
      </c>
      <c r="U1500" t="n">
        <v>0</v>
      </c>
      <c r="V1500" t="n">
        <v>0</v>
      </c>
      <c r="W1500" t="n">
        <v>0</v>
      </c>
      <c r="X1500" t="n">
        <v>0</v>
      </c>
      <c r="Y1500">
        <f>IF(AND(A1500="Lead",COUNTIF(MetaCamps,C1500)&gt;0),1,0)</f>
        <v>0</v>
      </c>
      <c r="Z1500">
        <f>IF(Y1500=1,P1500,0)</f>
        <v>0</v>
      </c>
    </row>
    <row r="1501">
      <c r="A1501" t="inlineStr">
        <is>
          <t>Lead</t>
        </is>
      </c>
      <c r="B1501" s="39" t="str">
        <f>IFERROR(INDEX(CampTypes,MATCH(C1501,CampList,0)),"Unattributed")</f>
        <v>Old</v>
      </c>
      <c r="C1501" t="inlineStr">
        <is>
          <t>natuf_Kiosk_14072026_Hindi</t>
        </is>
      </c>
      <c r="D1501" t="inlineStr">
        <is>
          <t>natuf_Kiosk_09102026</t>
        </is>
      </c>
      <c r="E1501" t="inlineStr">
        <is>
          <t>natuf_Kiosk_14072026_ad set_ad1</t>
        </is>
      </c>
      <c r="F1501" t="inlineStr">
        <is>
          <t>Natuf</t>
        </is>
      </c>
      <c r="G1501" t="inlineStr">
        <is>
          <t>New Lead</t>
        </is>
      </c>
      <c r="H1501" s="39" t="str">
        <f>IF(ISNUMBER(MATCH(G1501,QualityStatuses,0)),"Quality Lead","Non-Quality Lead")</f>
        <v>Non-Quality Lead</v>
      </c>
      <c r="I1501" t="inlineStr">
        <is>
          <t>2026-10</t>
        </is>
      </c>
      <c r="J1501" t="inlineStr">
        <is>
          <t>Wk of 2026-10-19</t>
        </is>
      </c>
      <c r="K1501" t="inlineStr">
        <is>
          <t>(Unassigned)</t>
        </is>
      </c>
      <c r="L1501" t="inlineStr">
        <is>
          <t>Facebook</t>
        </is>
      </c>
      <c r="M1501" t="inlineStr">
        <is>
          <t>Direct (campaign tagged in CRM)</t>
        </is>
      </c>
      <c r="N1501" t="inlineStr">
        <is>
          <t>6ad705c56d61ef62960de2c8</t>
        </is>
      </c>
      <c r="O1501" t="n">
        <v>1</v>
      </c>
      <c r="P1501" s="40">
        <f>IF(A1501="Lead",IF(ISNUMBER(MATCH(G1501,QualityStatuses,0)),1,0),0)</f>
        <v>0</v>
      </c>
      <c r="Q1501" s="40">
        <f>IF(A1501="Lead",IF(G1501="New Lead",0,1),0)</f>
        <v>0</v>
      </c>
      <c r="R1501" s="40">
        <f>IF(A1501="Lead",IF(G1501="Lost",1,0),0)</f>
        <v>0</v>
      </c>
      <c r="S1501" t="n">
        <v>0</v>
      </c>
      <c r="T1501" t="n">
        <v>0</v>
      </c>
      <c r="U1501" t="n">
        <v>0</v>
      </c>
      <c r="V1501" t="n">
        <v>0</v>
      </c>
      <c r="W1501" t="n">
        <v>0</v>
      </c>
      <c r="X1501" t="n">
        <v>0</v>
      </c>
      <c r="Y1501">
        <f>IF(AND(A1501="Lead",COUNTIF(MetaCamps,C1501)&gt;0),1,0)</f>
        <v>1</v>
      </c>
      <c r="Z1501">
        <f>IF(Y1501=1,P1501,0)</f>
        <v>0</v>
      </c>
    </row>
    <row r="1502">
      <c r="A1502" t="inlineStr">
        <is>
          <t>Lead</t>
        </is>
      </c>
      <c r="B1502" s="39" t="str">
        <f>IFERROR(INDEX(CampTypes,MATCH(C1502,CampList,0)),"Unattributed")</f>
        <v>Old</v>
      </c>
      <c r="C1502" t="inlineStr">
        <is>
          <t>E_Karan_Natuf_All_07072026</t>
        </is>
      </c>
      <c r="D1502" t="inlineStr">
        <is>
          <t>E_Karan_Natuf_Sign_07072026_Adset3</t>
        </is>
      </c>
      <c r="E1502" t="inlineStr">
        <is>
          <t>E_Karan_Natuf_Sign_07072026_Adset2_Ad1</t>
        </is>
      </c>
      <c r="F1502" t="inlineStr">
        <is>
          <t>Natuf</t>
        </is>
      </c>
      <c r="G1502" t="inlineStr">
        <is>
          <t>Lost</t>
        </is>
      </c>
      <c r="H1502" s="39" t="str">
        <f>IF(ISNUMBER(MATCH(G1502,QualityStatuses,0)),"Quality Lead","Non-Quality Lead")</f>
        <v>Non-Quality Lead</v>
      </c>
      <c r="I1502" t="inlineStr">
        <is>
          <t>2026-10</t>
        </is>
      </c>
      <c r="J1502" t="inlineStr">
        <is>
          <t>Wk of 2026-10-19</t>
        </is>
      </c>
      <c r="K1502" t="inlineStr">
        <is>
          <t>Tejaswini Tarigopula</t>
        </is>
      </c>
      <c r="L1502" t="inlineStr">
        <is>
          <t>Facebook</t>
        </is>
      </c>
      <c r="M1502" t="inlineStr">
        <is>
          <t>Direct (campaign tagged in CRM)</t>
        </is>
      </c>
      <c r="N1502" t="inlineStr">
        <is>
          <t>6ad70582b540c776c3b6c47a</t>
        </is>
      </c>
      <c r="O1502" t="n">
        <v>1</v>
      </c>
      <c r="P1502" s="40">
        <f>IF(A1502="Lead",IF(ISNUMBER(MATCH(G1502,QualityStatuses,0)),1,0),0)</f>
        <v>0</v>
      </c>
      <c r="Q1502" s="40">
        <f>IF(A1502="Lead",IF(G1502="New Lead",0,1),0)</f>
        <v>1</v>
      </c>
      <c r="R1502" s="40">
        <f>IF(A1502="Lead",IF(G1502="Lost",1,0),0)</f>
        <v>1</v>
      </c>
      <c r="S1502" t="n">
        <v>1</v>
      </c>
      <c r="T1502" t="n">
        <v>1</v>
      </c>
      <c r="U1502" t="n">
        <v>0</v>
      </c>
      <c r="V1502" t="n">
        <v>0</v>
      </c>
      <c r="W1502" t="n">
        <v>0</v>
      </c>
      <c r="X1502" t="n">
        <v>0</v>
      </c>
      <c r="Y1502">
        <f>IF(AND(A1502="Lead",COUNTIF(MetaCamps,C1502)&gt;0),1,0)</f>
        <v>1</v>
      </c>
      <c r="Z1502">
        <f>IF(Y1502=1,P1502,0)</f>
        <v>0</v>
      </c>
    </row>
    <row r="1503">
      <c r="A1503" t="inlineStr">
        <is>
          <t>Lead</t>
        </is>
      </c>
      <c r="B1503" s="39" t="str">
        <f>IFERROR(INDEX(CampTypes,MATCH(C1503,CampList,0)),"Unattributed")</f>
        <v>New</v>
      </c>
      <c r="C1503" t="inlineStr">
        <is>
          <t>EBG - In House | ABO | Natuf | Leads | Unit Franchise | India | Oct26 | V1</t>
        </is>
      </c>
      <c r="D1503" t="inlineStr">
        <is>
          <t>Natuf | Business Owners | Tier1 + Growth Cities | Oct26 | V1</t>
        </is>
      </c>
      <c r="E1503" t="inlineStr">
        <is>
          <t>Natuf | Reel | Brand Ambassador | Heard Of Owning A Cafe | V1</t>
        </is>
      </c>
      <c r="F1503" t="inlineStr">
        <is>
          <t>In House Natuf</t>
        </is>
      </c>
      <c r="G1503" t="inlineStr">
        <is>
          <t>Lost</t>
        </is>
      </c>
      <c r="H1503" s="39" t="str">
        <f>IF(ISNUMBER(MATCH(G1503,QualityStatuses,0)),"Quality Lead","Non-Quality Lead")</f>
        <v>Non-Quality Lead</v>
      </c>
      <c r="I1503" t="inlineStr">
        <is>
          <t>2026-10</t>
        </is>
      </c>
      <c r="J1503" t="inlineStr">
        <is>
          <t>Wk of 2026-10-19</t>
        </is>
      </c>
      <c r="K1503" t="inlineStr">
        <is>
          <t>Tejaswini Tarigopula</t>
        </is>
      </c>
      <c r="L1503" t="inlineStr">
        <is>
          <t>Facebook</t>
        </is>
      </c>
      <c r="M1503" t="inlineStr">
        <is>
          <t>Direct (campaign tagged in CRM)</t>
        </is>
      </c>
      <c r="N1503" t="inlineStr">
        <is>
          <t>6ad703d9b088c41fa63d99e5</t>
        </is>
      </c>
      <c r="O1503" t="n">
        <v>1</v>
      </c>
      <c r="P1503" s="40">
        <f>IF(A1503="Lead",IF(ISNUMBER(MATCH(G1503,QualityStatuses,0)),1,0),0)</f>
        <v>0</v>
      </c>
      <c r="Q1503" s="40">
        <f>IF(A1503="Lead",IF(G1503="New Lead",0,1),0)</f>
        <v>1</v>
      </c>
      <c r="R1503" s="40">
        <f>IF(A1503="Lead",IF(G1503="Lost",1,0),0)</f>
        <v>1</v>
      </c>
      <c r="S1503" t="n">
        <v>0</v>
      </c>
      <c r="T1503" t="n">
        <v>0</v>
      </c>
      <c r="U1503" t="n">
        <v>0</v>
      </c>
      <c r="V1503" t="n">
        <v>0</v>
      </c>
      <c r="W1503" t="n">
        <v>0</v>
      </c>
      <c r="X1503" t="n">
        <v>0</v>
      </c>
      <c r="Y1503">
        <f>IF(AND(A1503="Lead",COUNTIF(MetaCamps,C1503)&gt;0),1,0)</f>
        <v>0</v>
      </c>
      <c r="Z1503">
        <f>IF(Y1503=1,P1503,0)</f>
        <v>0</v>
      </c>
    </row>
    <row r="1504">
      <c r="A1504" t="inlineStr">
        <is>
          <t>Lead</t>
        </is>
      </c>
      <c r="B1504" s="39" t="str">
        <f>IFERROR(INDEX(CampTypes,MATCH(C1504,CampList,0)),"Unattributed")</f>
        <v>Old</v>
      </c>
      <c r="C1504" t="inlineStr">
        <is>
          <t>E_Karan_Natuf_Kiosk_07072026</t>
        </is>
      </c>
      <c r="D1504" t="inlineStr">
        <is>
          <t>E_Karan_Natuf_Kiosk_15102026_Adset 7</t>
        </is>
      </c>
      <c r="E1504" t="inlineStr">
        <is>
          <t>E_Karan_Natuf_Kiosk_07072026_Adset5_ad3 – Copy</t>
        </is>
      </c>
      <c r="F1504" t="inlineStr">
        <is>
          <t>Natuf</t>
        </is>
      </c>
      <c r="G1504" t="inlineStr">
        <is>
          <t>New Lead</t>
        </is>
      </c>
      <c r="H1504" s="39" t="str">
        <f>IF(ISNUMBER(MATCH(G1504,QualityStatuses,0)),"Quality Lead","Non-Quality Lead")</f>
        <v>Non-Quality Lead</v>
      </c>
      <c r="I1504" t="inlineStr">
        <is>
          <t>2026-10</t>
        </is>
      </c>
      <c r="J1504" t="inlineStr">
        <is>
          <t>Wk of 2026-10-19</t>
        </is>
      </c>
      <c r="K1504" t="inlineStr">
        <is>
          <t>(Unassigned)</t>
        </is>
      </c>
      <c r="L1504" t="inlineStr">
        <is>
          <t>Facebook</t>
        </is>
      </c>
      <c r="M1504" t="inlineStr">
        <is>
          <t>Direct (campaign tagged in CRM)</t>
        </is>
      </c>
      <c r="N1504" t="inlineStr">
        <is>
          <t>6ad703b0409ab4faea33bd77</t>
        </is>
      </c>
      <c r="O1504" t="n">
        <v>1</v>
      </c>
      <c r="P1504" s="40">
        <f>IF(A1504="Lead",IF(ISNUMBER(MATCH(G1504,QualityStatuses,0)),1,0),0)</f>
        <v>0</v>
      </c>
      <c r="Q1504" s="40">
        <f>IF(A1504="Lead",IF(G1504="New Lead",0,1),0)</f>
        <v>0</v>
      </c>
      <c r="R1504" s="40">
        <f>IF(A1504="Lead",IF(G1504="Lost",1,0),0)</f>
        <v>0</v>
      </c>
      <c r="S1504" t="n">
        <v>0</v>
      </c>
      <c r="T1504" t="n">
        <v>0</v>
      </c>
      <c r="U1504" t="n">
        <v>0</v>
      </c>
      <c r="V1504" t="n">
        <v>0</v>
      </c>
      <c r="W1504" t="n">
        <v>0</v>
      </c>
      <c r="X1504" t="n">
        <v>0</v>
      </c>
      <c r="Y1504">
        <f>IF(AND(A1504="Lead",COUNTIF(MetaCamps,C1504)&gt;0),1,0)</f>
        <v>1</v>
      </c>
      <c r="Z1504">
        <f>IF(Y1504=1,P1504,0)</f>
        <v>0</v>
      </c>
    </row>
    <row r="1505">
      <c r="A1505" t="inlineStr">
        <is>
          <t>Lead</t>
        </is>
      </c>
      <c r="B1505" s="39" t="str">
        <f>IFERROR(INDEX(CampTypes,MATCH(C1505,CampList,0)),"Unattributed")</f>
        <v>New</v>
      </c>
      <c r="C1505" t="inlineStr">
        <is>
          <t>EBG - In House | ABO | Natuf | Leads | Unit Franchise | India | Oct26 | V1</t>
        </is>
      </c>
      <c r="D1505" t="inlineStr">
        <is>
          <t>Natuf | Investors | Tier1 + Growth Cities | Oct26 | V1</t>
        </is>
      </c>
      <c r="E1505" t="inlineStr">
        <is>
          <t>Natuf | Reel | Brand Ambassador | Heard Of Owning A Cafe | V1</t>
        </is>
      </c>
      <c r="F1505" t="inlineStr">
        <is>
          <t>In House Natuf</t>
        </is>
      </c>
      <c r="G1505" t="inlineStr">
        <is>
          <t>Attempt 1</t>
        </is>
      </c>
      <c r="H1505" s="39" t="str">
        <f>IF(ISNUMBER(MATCH(G1505,QualityStatuses,0)),"Quality Lead","Non-Quality Lead")</f>
        <v>Non-Quality Lead</v>
      </c>
      <c r="I1505" t="inlineStr">
        <is>
          <t>2026-10</t>
        </is>
      </c>
      <c r="J1505" t="inlineStr">
        <is>
          <t>Wk of 2026-10-19</t>
        </is>
      </c>
      <c r="K1505" t="inlineStr">
        <is>
          <t>Tejaswini Tarigopula</t>
        </is>
      </c>
      <c r="L1505" t="inlineStr">
        <is>
          <t>Facebook</t>
        </is>
      </c>
      <c r="M1505" t="inlineStr">
        <is>
          <t>Direct (campaign tagged in CRM)</t>
        </is>
      </c>
      <c r="N1505" t="inlineStr">
        <is>
          <t>6ad7026451fd434b683a3e0b</t>
        </is>
      </c>
      <c r="O1505" t="n">
        <v>1</v>
      </c>
      <c r="P1505" s="40">
        <f>IF(A1505="Lead",IF(ISNUMBER(MATCH(G1505,QualityStatuses,0)),1,0),0)</f>
        <v>0</v>
      </c>
      <c r="Q1505" s="40">
        <f>IF(A1505="Lead",IF(G1505="New Lead",0,1),0)</f>
        <v>1</v>
      </c>
      <c r="R1505" s="40">
        <f>IF(A1505="Lead",IF(G1505="Lost",1,0),0)</f>
        <v>0</v>
      </c>
      <c r="S1505" t="n">
        <v>1</v>
      </c>
      <c r="T1505" t="n">
        <v>1</v>
      </c>
      <c r="U1505" t="n">
        <v>0</v>
      </c>
      <c r="V1505" t="n">
        <v>0</v>
      </c>
      <c r="W1505" t="n">
        <v>0</v>
      </c>
      <c r="X1505" t="n">
        <v>0</v>
      </c>
      <c r="Y1505">
        <f>IF(AND(A1505="Lead",COUNTIF(MetaCamps,C1505)&gt;0),1,0)</f>
        <v>0</v>
      </c>
      <c r="Z1505">
        <f>IF(Y1505=1,P1505,0)</f>
        <v>0</v>
      </c>
    </row>
    <row r="1506">
      <c r="A1506" t="inlineStr">
        <is>
          <t>Lead</t>
        </is>
      </c>
      <c r="B1506" s="39" t="str">
        <f>IFERROR(INDEX(CampTypes,MATCH(C1506,CampList,0)),"Unattributed")</f>
        <v>New</v>
      </c>
      <c r="C1506" t="inlineStr">
        <is>
          <t>EBG - In House | ABO | Natuf | Leads | Unit Franchise | India | Oct26 | V1</t>
        </is>
      </c>
      <c r="D1506" t="inlineStr">
        <is>
          <t>Natuf | Investors | Tier1 + Growth Cities | Oct26 | V1</t>
        </is>
      </c>
      <c r="E1506" t="inlineStr">
        <is>
          <t>Natuf | Reel | Brand Ambassador | Heard Of Owning A Cafe | V1</t>
        </is>
      </c>
      <c r="F1506" t="inlineStr">
        <is>
          <t>In House Natuf</t>
        </is>
      </c>
      <c r="G1506" t="inlineStr">
        <is>
          <t>Details Shared</t>
        </is>
      </c>
      <c r="H1506" s="39" t="str">
        <f>IF(ISNUMBER(MATCH(G1506,QualityStatuses,0)),"Quality Lead","Non-Quality Lead")</f>
        <v>Quality Lead</v>
      </c>
      <c r="I1506" t="inlineStr">
        <is>
          <t>2026-10</t>
        </is>
      </c>
      <c r="J1506" t="inlineStr">
        <is>
          <t>Wk of 2026-10-19</t>
        </is>
      </c>
      <c r="K1506" t="inlineStr">
        <is>
          <t>Tejaswini Tarigopula</t>
        </is>
      </c>
      <c r="L1506" t="inlineStr">
        <is>
          <t>Facebook</t>
        </is>
      </c>
      <c r="M1506" t="inlineStr">
        <is>
          <t>Direct (campaign tagged in CRM)</t>
        </is>
      </c>
      <c r="N1506" t="inlineStr">
        <is>
          <t>6ad701fc1aa0af2bc2062b89</t>
        </is>
      </c>
      <c r="O1506" t="n">
        <v>1</v>
      </c>
      <c r="P1506" s="40">
        <f>IF(A1506="Lead",IF(ISNUMBER(MATCH(G1506,QualityStatuses,0)),1,0),0)</f>
        <v>1</v>
      </c>
      <c r="Q1506" s="40">
        <f>IF(A1506="Lead",IF(G1506="New Lead",0,1),0)</f>
        <v>1</v>
      </c>
      <c r="R1506" s="40">
        <f>IF(A1506="Lead",IF(G1506="Lost",1,0),0)</f>
        <v>0</v>
      </c>
      <c r="S1506" t="n">
        <v>3</v>
      </c>
      <c r="T1506" t="n">
        <v>2</v>
      </c>
      <c r="U1506" t="n">
        <v>0</v>
      </c>
      <c r="V1506" t="n">
        <v>0</v>
      </c>
      <c r="W1506" t="n">
        <v>0</v>
      </c>
      <c r="X1506" t="n">
        <v>0</v>
      </c>
      <c r="Y1506">
        <f>IF(AND(A1506="Lead",COUNTIF(MetaCamps,C1506)&gt;0),1,0)</f>
        <v>0</v>
      </c>
      <c r="Z1506">
        <f>IF(Y1506=1,P1506,0)</f>
        <v>0</v>
      </c>
    </row>
    <row r="1507">
      <c r="A1507" t="inlineStr">
        <is>
          <t>Lead</t>
        </is>
      </c>
      <c r="B1507" s="39" t="str">
        <f>IFERROR(INDEX(CampTypes,MATCH(C1507,CampList,0)),"Unattributed")</f>
        <v>Old</v>
      </c>
      <c r="C1507" t="inlineStr">
        <is>
          <t>E_Natuf_Generic_13082026</t>
        </is>
      </c>
      <c r="D1507" t="inlineStr">
        <is>
          <t>E_Natuf_Generic_13082026_Adset1</t>
        </is>
      </c>
      <c r="E1507" t="inlineStr">
        <is>
          <t>E_Natuf_Generic_13082026_Adset1_Ad1</t>
        </is>
      </c>
      <c r="F1507" t="inlineStr">
        <is>
          <t>Natuf</t>
        </is>
      </c>
      <c r="G1507" t="inlineStr">
        <is>
          <t>Lost</t>
        </is>
      </c>
      <c r="H1507" s="39" t="str">
        <f>IF(ISNUMBER(MATCH(G1507,QualityStatuses,0)),"Quality Lead","Non-Quality Lead")</f>
        <v>Non-Quality Lead</v>
      </c>
      <c r="I1507" t="inlineStr">
        <is>
          <t>2026-10</t>
        </is>
      </c>
      <c r="J1507" t="inlineStr">
        <is>
          <t>Wk of 2026-10-19</t>
        </is>
      </c>
      <c r="K1507" t="inlineStr">
        <is>
          <t>Tejaswini Tarigopula</t>
        </is>
      </c>
      <c r="L1507" t="inlineStr">
        <is>
          <t>Facebook</t>
        </is>
      </c>
      <c r="M1507" t="inlineStr">
        <is>
          <t>Direct (campaign tagged in CRM)</t>
        </is>
      </c>
      <c r="N1507" t="inlineStr">
        <is>
          <t>6ad6ff899a72d1085531309a</t>
        </is>
      </c>
      <c r="O1507" t="n">
        <v>1</v>
      </c>
      <c r="P1507" s="40">
        <f>IF(A1507="Lead",IF(ISNUMBER(MATCH(G1507,QualityStatuses,0)),1,0),0)</f>
        <v>0</v>
      </c>
      <c r="Q1507" s="40">
        <f>IF(A1507="Lead",IF(G1507="New Lead",0,1),0)</f>
        <v>1</v>
      </c>
      <c r="R1507" s="40">
        <f>IF(A1507="Lead",IF(G1507="Lost",1,0),0)</f>
        <v>1</v>
      </c>
      <c r="S1507" t="n">
        <v>4</v>
      </c>
      <c r="T1507" t="n">
        <v>4</v>
      </c>
      <c r="U1507" t="n">
        <v>0</v>
      </c>
      <c r="V1507" t="n">
        <v>0</v>
      </c>
      <c r="W1507" t="n">
        <v>0</v>
      </c>
      <c r="X1507" t="n">
        <v>0</v>
      </c>
      <c r="Y1507">
        <f>IF(AND(A1507="Lead",COUNTIF(MetaCamps,C1507)&gt;0),1,0)</f>
        <v>1</v>
      </c>
      <c r="Z1507">
        <f>IF(Y1507=1,P1507,0)</f>
        <v>0</v>
      </c>
    </row>
    <row r="1508">
      <c r="A1508" t="inlineStr">
        <is>
          <t>Lead</t>
        </is>
      </c>
      <c r="B1508" s="39" t="str">
        <f>IFERROR(INDEX(CampTypes,MATCH(C1508,CampList,0)),"Unattributed")</f>
        <v>New</v>
      </c>
      <c r="C1508" t="inlineStr">
        <is>
          <t>EBG - In House | ABO | Natuf | Leads | Unit Franchise | India | Oct26 | V1</t>
        </is>
      </c>
      <c r="D1508" t="inlineStr">
        <is>
          <t>Natuf | LAL 1% | India | Jul26 | V1</t>
        </is>
      </c>
      <c r="E1508" t="inlineStr">
        <is>
          <t>Natuf | Reel | Brand Ambassador | Heard Of Owning A Cafe | V1</t>
        </is>
      </c>
      <c r="F1508" t="inlineStr">
        <is>
          <t>In House Natuf</t>
        </is>
      </c>
      <c r="G1508" t="inlineStr">
        <is>
          <t>Details Shared</t>
        </is>
      </c>
      <c r="H1508" s="39" t="str">
        <f>IF(ISNUMBER(MATCH(G1508,QualityStatuses,0)),"Quality Lead","Non-Quality Lead")</f>
        <v>Quality Lead</v>
      </c>
      <c r="I1508" t="inlineStr">
        <is>
          <t>2026-10</t>
        </is>
      </c>
      <c r="J1508" t="inlineStr">
        <is>
          <t>Wk of 2026-10-19</t>
        </is>
      </c>
      <c r="K1508" t="inlineStr">
        <is>
          <t>Tejaswini Tarigopula</t>
        </is>
      </c>
      <c r="L1508" t="inlineStr">
        <is>
          <t>Facebook</t>
        </is>
      </c>
      <c r="M1508" t="inlineStr">
        <is>
          <t>Direct (campaign tagged in CRM)</t>
        </is>
      </c>
      <c r="N1508" t="inlineStr">
        <is>
          <t>6ad6fe2259816e9345c24f1d</t>
        </is>
      </c>
      <c r="O1508" t="n">
        <v>1</v>
      </c>
      <c r="P1508" s="40">
        <f>IF(A1508="Lead",IF(ISNUMBER(MATCH(G1508,QualityStatuses,0)),1,0),0)</f>
        <v>1</v>
      </c>
      <c r="Q1508" s="40">
        <f>IF(A1508="Lead",IF(G1508="New Lead",0,1),0)</f>
        <v>1</v>
      </c>
      <c r="R1508" s="40">
        <f>IF(A1508="Lead",IF(G1508="Lost",1,0),0)</f>
        <v>0</v>
      </c>
      <c r="S1508" t="n">
        <v>1</v>
      </c>
      <c r="T1508" t="n">
        <v>1</v>
      </c>
      <c r="U1508" t="n">
        <v>0</v>
      </c>
      <c r="V1508" t="n">
        <v>0</v>
      </c>
      <c r="W1508" t="n">
        <v>0</v>
      </c>
      <c r="X1508" t="n">
        <v>0</v>
      </c>
      <c r="Y1508">
        <f>IF(AND(A1508="Lead",COUNTIF(MetaCamps,C1508)&gt;0),1,0)</f>
        <v>0</v>
      </c>
      <c r="Z1508">
        <f>IF(Y1508=1,P1508,0)</f>
        <v>0</v>
      </c>
    </row>
    <row r="1509">
      <c r="A1509" t="inlineStr">
        <is>
          <t>Lead</t>
        </is>
      </c>
      <c r="B1509" s="39" t="str">
        <f>IFERROR(INDEX(CampTypes,MATCH(C1509,CampList,0)),"Unattributed")</f>
        <v>New</v>
      </c>
      <c r="C1509" t="inlineStr">
        <is>
          <t>EBG - In House | ABO | Natuf | Leads | Unit Franchise | India | Oct26 | V1</t>
        </is>
      </c>
      <c r="D1509" t="inlineStr">
        <is>
          <t>Natuf | Investors | Tier1 + Growth Cities | Oct26 | V1</t>
        </is>
      </c>
      <c r="E1509" t="inlineStr">
        <is>
          <t>Natuf | Reel | Brand Ambassador | Heard Of Owning A Cafe | V1</t>
        </is>
      </c>
      <c r="F1509" t="inlineStr">
        <is>
          <t>In House Natuf</t>
        </is>
      </c>
      <c r="G1509" t="inlineStr">
        <is>
          <t>Connected</t>
        </is>
      </c>
      <c r="H1509" s="39" t="str">
        <f>IF(ISNUMBER(MATCH(G1509,QualityStatuses,0)),"Quality Lead","Non-Quality Lead")</f>
        <v>Non-Quality Lead</v>
      </c>
      <c r="I1509" t="inlineStr">
        <is>
          <t>2026-10</t>
        </is>
      </c>
      <c r="J1509" t="inlineStr">
        <is>
          <t>Wk of 2026-10-19</t>
        </is>
      </c>
      <c r="K1509" t="inlineStr">
        <is>
          <t>Tejaswini Tarigopula</t>
        </is>
      </c>
      <c r="L1509" t="inlineStr">
        <is>
          <t>Facebook</t>
        </is>
      </c>
      <c r="M1509" t="inlineStr">
        <is>
          <t>Direct (campaign tagged in CRM)</t>
        </is>
      </c>
      <c r="N1509" t="inlineStr">
        <is>
          <t>6ad6fe0b39cc4b45de5d451d</t>
        </is>
      </c>
      <c r="O1509" t="n">
        <v>1</v>
      </c>
      <c r="P1509" s="40">
        <f>IF(A1509="Lead",IF(ISNUMBER(MATCH(G1509,QualityStatuses,0)),1,0),0)</f>
        <v>0</v>
      </c>
      <c r="Q1509" s="40">
        <f>IF(A1509="Lead",IF(G1509="New Lead",0,1),0)</f>
        <v>1</v>
      </c>
      <c r="R1509" s="40">
        <f>IF(A1509="Lead",IF(G1509="Lost",1,0),0)</f>
        <v>0</v>
      </c>
      <c r="S1509" t="n">
        <v>4</v>
      </c>
      <c r="T1509" t="n">
        <v>2</v>
      </c>
      <c r="U1509" t="n">
        <v>0</v>
      </c>
      <c r="V1509" t="n">
        <v>0</v>
      </c>
      <c r="W1509" t="n">
        <v>0</v>
      </c>
      <c r="X1509" t="n">
        <v>0</v>
      </c>
      <c r="Y1509">
        <f>IF(AND(A1509="Lead",COUNTIF(MetaCamps,C1509)&gt;0),1,0)</f>
        <v>0</v>
      </c>
      <c r="Z1509">
        <f>IF(Y1509=1,P1509,0)</f>
        <v>0</v>
      </c>
    </row>
    <row r="1510">
      <c r="A1510" t="inlineStr">
        <is>
          <t>Lead</t>
        </is>
      </c>
      <c r="B1510" s="39" t="str">
        <f>IFERROR(INDEX(CampTypes,MATCH(C1510,CampList,0)),"Unattributed")</f>
        <v>New</v>
      </c>
      <c r="C1510" t="inlineStr">
        <is>
          <t>EBG - In House | ABO | Natuf | Leads | Unit Franchise | India | Oct26 | V1</t>
        </is>
      </c>
      <c r="D1510" t="inlineStr">
        <is>
          <t>Natuf | Investors | Tier1 + Growth Cities | Oct26 | V1</t>
        </is>
      </c>
      <c r="E1510" t="inlineStr">
        <is>
          <t>Natuf | Reel | Brand Ambassador | Heard Of Owning A Cafe | V1</t>
        </is>
      </c>
      <c r="F1510" t="inlineStr">
        <is>
          <t>In House Natuf</t>
        </is>
      </c>
      <c r="G1510" t="inlineStr">
        <is>
          <t>Details Shared</t>
        </is>
      </c>
      <c r="H1510" s="39" t="str">
        <f>IF(ISNUMBER(MATCH(G1510,QualityStatuses,0)),"Quality Lead","Non-Quality Lead")</f>
        <v>Quality Lead</v>
      </c>
      <c r="I1510" t="inlineStr">
        <is>
          <t>2026-10</t>
        </is>
      </c>
      <c r="J1510" t="inlineStr">
        <is>
          <t>Wk of 2026-10-19</t>
        </is>
      </c>
      <c r="K1510" t="inlineStr">
        <is>
          <t>Tejaswini Tarigopula</t>
        </is>
      </c>
      <c r="L1510" t="inlineStr">
        <is>
          <t>Facebook</t>
        </is>
      </c>
      <c r="M1510" t="inlineStr">
        <is>
          <t>Direct (campaign tagged in CRM)</t>
        </is>
      </c>
      <c r="N1510" t="inlineStr">
        <is>
          <t>6ad6fdc4e72da515a2e3e19c</t>
        </is>
      </c>
      <c r="O1510" t="n">
        <v>1</v>
      </c>
      <c r="P1510" s="40">
        <f>IF(A1510="Lead",IF(ISNUMBER(MATCH(G1510,QualityStatuses,0)),1,0),0)</f>
        <v>1</v>
      </c>
      <c r="Q1510" s="40">
        <f>IF(A1510="Lead",IF(G1510="New Lead",0,1),0)</f>
        <v>1</v>
      </c>
      <c r="R1510" s="40">
        <f>IF(A1510="Lead",IF(G1510="Lost",1,0),0)</f>
        <v>0</v>
      </c>
      <c r="S1510" t="n">
        <v>5</v>
      </c>
      <c r="T1510" t="n">
        <v>1</v>
      </c>
      <c r="U1510" t="n">
        <v>0</v>
      </c>
      <c r="V1510" t="n">
        <v>0</v>
      </c>
      <c r="W1510" t="n">
        <v>0</v>
      </c>
      <c r="X1510" t="n">
        <v>0</v>
      </c>
      <c r="Y1510">
        <f>IF(AND(A1510="Lead",COUNTIF(MetaCamps,C1510)&gt;0),1,0)</f>
        <v>0</v>
      </c>
      <c r="Z1510">
        <f>IF(Y1510=1,P1510,0)</f>
        <v>0</v>
      </c>
    </row>
    <row r="1511">
      <c r="A1511" t="inlineStr">
        <is>
          <t>Lead</t>
        </is>
      </c>
      <c r="B1511" s="39" t="str">
        <f>IFERROR(INDEX(CampTypes,MATCH(C1511,CampList,0)),"Unattributed")</f>
        <v>New</v>
      </c>
      <c r="C1511" t="inlineStr">
        <is>
          <t>EBG - In House | ABO | Natuf | Leads | Unit Franchise | India | Oct26 | V1</t>
        </is>
      </c>
      <c r="D1511" t="inlineStr">
        <is>
          <t>Natuf | LAL 1% | India | Jul26 | V1</t>
        </is>
      </c>
      <c r="E1511" t="inlineStr">
        <is>
          <t>Natuf | Reel | Brand Ambassador | Heard Of Owning A Cafe | V1</t>
        </is>
      </c>
      <c r="F1511" t="inlineStr">
        <is>
          <t>In House Natuf</t>
        </is>
      </c>
      <c r="G1511" t="inlineStr">
        <is>
          <t>Lost</t>
        </is>
      </c>
      <c r="H1511" s="39" t="str">
        <f>IF(ISNUMBER(MATCH(G1511,QualityStatuses,0)),"Quality Lead","Non-Quality Lead")</f>
        <v>Non-Quality Lead</v>
      </c>
      <c r="I1511" t="inlineStr">
        <is>
          <t>2026-10</t>
        </is>
      </c>
      <c r="J1511" t="inlineStr">
        <is>
          <t>Wk of 2026-10-19</t>
        </is>
      </c>
      <c r="K1511" t="inlineStr">
        <is>
          <t>Tejaswini Tarigopula</t>
        </is>
      </c>
      <c r="L1511" t="inlineStr">
        <is>
          <t>Facebook</t>
        </is>
      </c>
      <c r="M1511" t="inlineStr">
        <is>
          <t>Direct (campaign tagged in CRM)</t>
        </is>
      </c>
      <c r="N1511" t="inlineStr">
        <is>
          <t>6ad6fcd27125bbf83dffa49b</t>
        </is>
      </c>
      <c r="O1511" t="n">
        <v>1</v>
      </c>
      <c r="P1511" s="40">
        <f>IF(A1511="Lead",IF(ISNUMBER(MATCH(G1511,QualityStatuses,0)),1,0),0)</f>
        <v>0</v>
      </c>
      <c r="Q1511" s="40">
        <f>IF(A1511="Lead",IF(G1511="New Lead",0,1),0)</f>
        <v>1</v>
      </c>
      <c r="R1511" s="40">
        <f>IF(A1511="Lead",IF(G1511="Lost",1,0),0)</f>
        <v>1</v>
      </c>
      <c r="S1511" t="n">
        <v>0</v>
      </c>
      <c r="T1511" t="n">
        <v>0</v>
      </c>
      <c r="U1511" t="n">
        <v>0</v>
      </c>
      <c r="V1511" t="n">
        <v>0</v>
      </c>
      <c r="W1511" t="n">
        <v>0</v>
      </c>
      <c r="X1511" t="n">
        <v>0</v>
      </c>
      <c r="Y1511">
        <f>IF(AND(A1511="Lead",COUNTIF(MetaCamps,C1511)&gt;0),1,0)</f>
        <v>0</v>
      </c>
      <c r="Z1511">
        <f>IF(Y1511=1,P1511,0)</f>
        <v>0</v>
      </c>
    </row>
    <row r="1512">
      <c r="A1512" t="inlineStr">
        <is>
          <t>Lead</t>
        </is>
      </c>
      <c r="B1512" s="39" t="str">
        <f>IFERROR(INDEX(CampTypes,MATCH(C1512,CampList,0)),"Unattributed")</f>
        <v>New</v>
      </c>
      <c r="C1512" t="inlineStr">
        <is>
          <t>EBG - In House | ABO | Natuf | Leads | Unit Franchise | India | Oct26 | V1</t>
        </is>
      </c>
      <c r="D1512" t="inlineStr">
        <is>
          <t>Natuf | LAL 1% | India | Jul26 | V1</t>
        </is>
      </c>
      <c r="E1512" t="inlineStr">
        <is>
          <t>Natuf | Reel | Hindi | Male | We Are Bringing Natuf | V1</t>
        </is>
      </c>
      <c r="F1512" t="inlineStr">
        <is>
          <t>In House Natuf</t>
        </is>
      </c>
      <c r="G1512" t="inlineStr">
        <is>
          <t>Lost</t>
        </is>
      </c>
      <c r="H1512" s="39" t="str">
        <f>IF(ISNUMBER(MATCH(G1512,QualityStatuses,0)),"Quality Lead","Non-Quality Lead")</f>
        <v>Non-Quality Lead</v>
      </c>
      <c r="I1512" t="inlineStr">
        <is>
          <t>2026-10</t>
        </is>
      </c>
      <c r="J1512" t="inlineStr">
        <is>
          <t>Wk of 2026-10-19</t>
        </is>
      </c>
      <c r="K1512" t="inlineStr">
        <is>
          <t>Tejaswini Tarigopula</t>
        </is>
      </c>
      <c r="L1512" t="inlineStr">
        <is>
          <t>Facebook</t>
        </is>
      </c>
      <c r="M1512" t="inlineStr">
        <is>
          <t>Direct (campaign tagged in CRM)</t>
        </is>
      </c>
      <c r="N1512" t="inlineStr">
        <is>
          <t>6ad6fc5425345ce86213d27b</t>
        </is>
      </c>
      <c r="O1512" t="n">
        <v>1</v>
      </c>
      <c r="P1512" s="40">
        <f>IF(A1512="Lead",IF(ISNUMBER(MATCH(G1512,QualityStatuses,0)),1,0),0)</f>
        <v>0</v>
      </c>
      <c r="Q1512" s="40">
        <f>IF(A1512="Lead",IF(G1512="New Lead",0,1),0)</f>
        <v>1</v>
      </c>
      <c r="R1512" s="40">
        <f>IF(A1512="Lead",IF(G1512="Lost",1,0),0)</f>
        <v>1</v>
      </c>
      <c r="S1512" t="n">
        <v>1</v>
      </c>
      <c r="T1512" t="n">
        <v>1</v>
      </c>
      <c r="U1512" t="n">
        <v>0</v>
      </c>
      <c r="V1512" t="n">
        <v>0</v>
      </c>
      <c r="W1512" t="n">
        <v>0</v>
      </c>
      <c r="X1512" t="n">
        <v>0</v>
      </c>
      <c r="Y1512">
        <f>IF(AND(A1512="Lead",COUNTIF(MetaCamps,C1512)&gt;0),1,0)</f>
        <v>0</v>
      </c>
      <c r="Z1512">
        <f>IF(Y1512=1,P1512,0)</f>
        <v>0</v>
      </c>
    </row>
    <row r="1513">
      <c r="A1513" t="inlineStr">
        <is>
          <t>Lead</t>
        </is>
      </c>
      <c r="B1513" s="39" t="str">
        <f>IFERROR(INDEX(CampTypes,MATCH(C1513,CampList,0)),"Unattributed")</f>
        <v>Old</v>
      </c>
      <c r="C1513" t="inlineStr">
        <is>
          <t>E_Karan_Natuf_All_07072026</t>
        </is>
      </c>
      <c r="D1513" t="inlineStr">
        <is>
          <t>E_Karan_Natuf_Sign_07072026_Adset3</t>
        </is>
      </c>
      <c r="E1513" t="inlineStr">
        <is>
          <t>E_Karan_Natuf_Sign_07072026_Adset2_Ad1 – Copy</t>
        </is>
      </c>
      <c r="F1513" t="inlineStr">
        <is>
          <t>Natuf</t>
        </is>
      </c>
      <c r="G1513" t="inlineStr">
        <is>
          <t>Attempt 1</t>
        </is>
      </c>
      <c r="H1513" s="39" t="str">
        <f>IF(ISNUMBER(MATCH(G1513,QualityStatuses,0)),"Quality Lead","Non-Quality Lead")</f>
        <v>Non-Quality Lead</v>
      </c>
      <c r="I1513" t="inlineStr">
        <is>
          <t>2026-10</t>
        </is>
      </c>
      <c r="J1513" t="inlineStr">
        <is>
          <t>Wk of 2026-10-19</t>
        </is>
      </c>
      <c r="K1513" t="inlineStr">
        <is>
          <t>Tejaswini Tarigopula</t>
        </is>
      </c>
      <c r="L1513" t="inlineStr">
        <is>
          <t>Facebook</t>
        </is>
      </c>
      <c r="M1513" t="inlineStr">
        <is>
          <t>Direct (campaign tagged in CRM)</t>
        </is>
      </c>
      <c r="N1513" t="inlineStr">
        <is>
          <t>6ad6fc4854a1c9aee73a6f5a</t>
        </is>
      </c>
      <c r="O1513" t="n">
        <v>1</v>
      </c>
      <c r="P1513" s="40">
        <f>IF(A1513="Lead",IF(ISNUMBER(MATCH(G1513,QualityStatuses,0)),1,0),0)</f>
        <v>0</v>
      </c>
      <c r="Q1513" s="40">
        <f>IF(A1513="Lead",IF(G1513="New Lead",0,1),0)</f>
        <v>1</v>
      </c>
      <c r="R1513" s="40">
        <f>IF(A1513="Lead",IF(G1513="Lost",1,0),0)</f>
        <v>0</v>
      </c>
      <c r="S1513" t="n">
        <v>1</v>
      </c>
      <c r="T1513" t="n">
        <v>1</v>
      </c>
      <c r="U1513" t="n">
        <v>0</v>
      </c>
      <c r="V1513" t="n">
        <v>0</v>
      </c>
      <c r="W1513" t="n">
        <v>0</v>
      </c>
      <c r="X1513" t="n">
        <v>0</v>
      </c>
      <c r="Y1513">
        <f>IF(AND(A1513="Lead",COUNTIF(MetaCamps,C1513)&gt;0),1,0)</f>
        <v>1</v>
      </c>
      <c r="Z1513">
        <f>IF(Y1513=1,P1513,0)</f>
        <v>0</v>
      </c>
    </row>
    <row r="1514">
      <c r="A1514" t="inlineStr">
        <is>
          <t>Lead</t>
        </is>
      </c>
      <c r="B1514" s="39" t="str">
        <f>IFERROR(INDEX(CampTypes,MATCH(C1514,CampList,0)),"Unattributed")</f>
        <v>New</v>
      </c>
      <c r="C1514" t="inlineStr">
        <is>
          <t>EBG - In House | ABO | Natuf | Leads | Unit Franchise | India | Oct26 | V1</t>
        </is>
      </c>
      <c r="D1514" t="inlineStr">
        <is>
          <t>Natuf | LAL 1% | India | Jul26 | V1</t>
        </is>
      </c>
      <c r="E1514" t="inlineStr">
        <is>
          <t>Natuf | Reel | Brand Ambassador | Heard Of Owning A Cafe | V1</t>
        </is>
      </c>
      <c r="F1514" t="inlineStr">
        <is>
          <t>In House Natuf</t>
        </is>
      </c>
      <c r="G1514" t="inlineStr">
        <is>
          <t>Lost</t>
        </is>
      </c>
      <c r="H1514" s="39" t="str">
        <f>IF(ISNUMBER(MATCH(G1514,QualityStatuses,0)),"Quality Lead","Non-Quality Lead")</f>
        <v>Non-Quality Lead</v>
      </c>
      <c r="I1514" t="inlineStr">
        <is>
          <t>2026-10</t>
        </is>
      </c>
      <c r="J1514" t="inlineStr">
        <is>
          <t>Wk of 2026-10-19</t>
        </is>
      </c>
      <c r="K1514" t="inlineStr">
        <is>
          <t>Tejaswini Tarigopula</t>
        </is>
      </c>
      <c r="L1514" t="inlineStr">
        <is>
          <t>Facebook</t>
        </is>
      </c>
      <c r="M1514" t="inlineStr">
        <is>
          <t>Direct (campaign tagged in CRM)</t>
        </is>
      </c>
      <c r="N1514" t="inlineStr">
        <is>
          <t>6ad6fafe1b92c39398275010</t>
        </is>
      </c>
      <c r="O1514" t="n">
        <v>1</v>
      </c>
      <c r="P1514" s="40">
        <f>IF(A1514="Lead",IF(ISNUMBER(MATCH(G1514,QualityStatuses,0)),1,0),0)</f>
        <v>0</v>
      </c>
      <c r="Q1514" s="40">
        <f>IF(A1514="Lead",IF(G1514="New Lead",0,1),0)</f>
        <v>1</v>
      </c>
      <c r="R1514" s="40">
        <f>IF(A1514="Lead",IF(G1514="Lost",1,0),0)</f>
        <v>1</v>
      </c>
      <c r="S1514" t="n">
        <v>1</v>
      </c>
      <c r="T1514" t="n">
        <v>1</v>
      </c>
      <c r="U1514" t="n">
        <v>0</v>
      </c>
      <c r="V1514" t="n">
        <v>0</v>
      </c>
      <c r="W1514" t="n">
        <v>0</v>
      </c>
      <c r="X1514" t="n">
        <v>0</v>
      </c>
      <c r="Y1514">
        <f>IF(AND(A1514="Lead",COUNTIF(MetaCamps,C1514)&gt;0),1,0)</f>
        <v>0</v>
      </c>
      <c r="Z1514">
        <f>IF(Y1514=1,P1514,0)</f>
        <v>0</v>
      </c>
    </row>
    <row r="1515">
      <c r="A1515" t="inlineStr">
        <is>
          <t>Lead</t>
        </is>
      </c>
      <c r="B1515" s="39" t="str">
        <f>IFERROR(INDEX(CampTypes,MATCH(C1515,CampList,0)),"Unattributed")</f>
        <v>Old</v>
      </c>
      <c r="C1515" t="inlineStr">
        <is>
          <t>E_Natuf_Generic_13082026</t>
        </is>
      </c>
      <c r="D1515" t="inlineStr">
        <is>
          <t>E_Natuf_Generic_13082026_Adset1</t>
        </is>
      </c>
      <c r="E1515" t="inlineStr">
        <is>
          <t>E_Natuf_Generic_13082026_Adset1_Ad1</t>
        </is>
      </c>
      <c r="F1515" t="inlineStr">
        <is>
          <t>Natuf</t>
        </is>
      </c>
      <c r="G1515" t="inlineStr">
        <is>
          <t>New Lead</t>
        </is>
      </c>
      <c r="H1515" s="39" t="str">
        <f>IF(ISNUMBER(MATCH(G1515,QualityStatuses,0)),"Quality Lead","Non-Quality Lead")</f>
        <v>Non-Quality Lead</v>
      </c>
      <c r="I1515" t="inlineStr">
        <is>
          <t>2026-10</t>
        </is>
      </c>
      <c r="J1515" t="inlineStr">
        <is>
          <t>Wk of 2026-10-19</t>
        </is>
      </c>
      <c r="K1515" t="inlineStr">
        <is>
          <t>(Unassigned)</t>
        </is>
      </c>
      <c r="L1515" t="inlineStr">
        <is>
          <t>Facebook</t>
        </is>
      </c>
      <c r="M1515" t="inlineStr">
        <is>
          <t>Direct (campaign tagged in CRM)</t>
        </is>
      </c>
      <c r="N1515" t="inlineStr">
        <is>
          <t>6ad6fa963d28198411194ed4</t>
        </is>
      </c>
      <c r="O1515" t="n">
        <v>1</v>
      </c>
      <c r="P1515" s="40">
        <f>IF(A1515="Lead",IF(ISNUMBER(MATCH(G1515,QualityStatuses,0)),1,0),0)</f>
        <v>0</v>
      </c>
      <c r="Q1515" s="40">
        <f>IF(A1515="Lead",IF(G1515="New Lead",0,1),0)</f>
        <v>0</v>
      </c>
      <c r="R1515" s="40">
        <f>IF(A1515="Lead",IF(G1515="Lost",1,0),0)</f>
        <v>0</v>
      </c>
      <c r="S1515" t="n">
        <v>0</v>
      </c>
      <c r="T1515" t="n">
        <v>0</v>
      </c>
      <c r="U1515" t="n">
        <v>0</v>
      </c>
      <c r="V1515" t="n">
        <v>0</v>
      </c>
      <c r="W1515" t="n">
        <v>0</v>
      </c>
      <c r="X1515" t="n">
        <v>0</v>
      </c>
      <c r="Y1515">
        <f>IF(AND(A1515="Lead",COUNTIF(MetaCamps,C1515)&gt;0),1,0)</f>
        <v>1</v>
      </c>
      <c r="Z1515">
        <f>IF(Y1515=1,P1515,0)</f>
        <v>0</v>
      </c>
    </row>
    <row r="1516">
      <c r="A1516" t="inlineStr">
        <is>
          <t>Lead</t>
        </is>
      </c>
      <c r="B1516" s="39" t="str">
        <f>IFERROR(INDEX(CampTypes,MATCH(C1516,CampList,0)),"Unattributed")</f>
        <v>New</v>
      </c>
      <c r="C1516" t="inlineStr">
        <is>
          <t>EBG - In House | ABO | Natuf | Leads | Unit Franchise | India | Oct26 | V1</t>
        </is>
      </c>
      <c r="D1516" t="inlineStr">
        <is>
          <t>Natuf | Investors | Tier1 + Growth Cities | Oct26 | V1</t>
        </is>
      </c>
      <c r="E1516" t="inlineStr">
        <is>
          <t>Natuf | Reel | Brand Ambassador | Heard Of Owning A Cafe | V1</t>
        </is>
      </c>
      <c r="F1516" t="inlineStr">
        <is>
          <t>In House Natuf</t>
        </is>
      </c>
      <c r="G1516" t="inlineStr">
        <is>
          <t>Attempt 2</t>
        </is>
      </c>
      <c r="H1516" s="39" t="str">
        <f>IF(ISNUMBER(MATCH(G1516,QualityStatuses,0)),"Quality Lead","Non-Quality Lead")</f>
        <v>Non-Quality Lead</v>
      </c>
      <c r="I1516" t="inlineStr">
        <is>
          <t>2026-10</t>
        </is>
      </c>
      <c r="J1516" t="inlineStr">
        <is>
          <t>Wk of 2026-10-19</t>
        </is>
      </c>
      <c r="K1516" t="inlineStr">
        <is>
          <t>Tejaswini Tarigopula</t>
        </is>
      </c>
      <c r="L1516" t="inlineStr">
        <is>
          <t>Facebook</t>
        </is>
      </c>
      <c r="M1516" t="inlineStr">
        <is>
          <t>Direct (campaign tagged in CRM)</t>
        </is>
      </c>
      <c r="N1516" t="inlineStr">
        <is>
          <t>6ad6fa3045068c7f6e040280</t>
        </is>
      </c>
      <c r="O1516" t="n">
        <v>1</v>
      </c>
      <c r="P1516" s="40">
        <f>IF(A1516="Lead",IF(ISNUMBER(MATCH(G1516,QualityStatuses,0)),1,0),0)</f>
        <v>0</v>
      </c>
      <c r="Q1516" s="40">
        <f>IF(A1516="Lead",IF(G1516="New Lead",0,1),0)</f>
        <v>1</v>
      </c>
      <c r="R1516" s="40">
        <f>IF(A1516="Lead",IF(G1516="Lost",1,0),0)</f>
        <v>0</v>
      </c>
      <c r="S1516" t="n">
        <v>2</v>
      </c>
      <c r="T1516" t="n">
        <v>0</v>
      </c>
      <c r="U1516" t="n">
        <v>0</v>
      </c>
      <c r="V1516" t="n">
        <v>0</v>
      </c>
      <c r="W1516" t="n">
        <v>0</v>
      </c>
      <c r="X1516" t="n">
        <v>0</v>
      </c>
      <c r="Y1516">
        <f>IF(AND(A1516="Lead",COUNTIF(MetaCamps,C1516)&gt;0),1,0)</f>
        <v>0</v>
      </c>
      <c r="Z1516">
        <f>IF(Y1516=1,P1516,0)</f>
        <v>0</v>
      </c>
    </row>
    <row r="1517">
      <c r="A1517" t="inlineStr">
        <is>
          <t>Lead</t>
        </is>
      </c>
      <c r="B1517" s="39" t="str">
        <f>IFERROR(INDEX(CampTypes,MATCH(C1517,CampList,0)),"Unattributed")</f>
        <v>Old</v>
      </c>
      <c r="C1517" t="inlineStr">
        <is>
          <t>natuf_Kiosk_14072026_Hindi</t>
        </is>
      </c>
      <c r="D1517" t="inlineStr">
        <is>
          <t>natuf_Kiosk_09102026</t>
        </is>
      </c>
      <c r="E1517" t="inlineStr">
        <is>
          <t>natuf_Kiosk_14072026_ad set_ad1</t>
        </is>
      </c>
      <c r="F1517" t="inlineStr">
        <is>
          <t>Natuf</t>
        </is>
      </c>
      <c r="G1517" t="inlineStr">
        <is>
          <t>Connected</t>
        </is>
      </c>
      <c r="H1517" s="39" t="str">
        <f>IF(ISNUMBER(MATCH(G1517,QualityStatuses,0)),"Quality Lead","Non-Quality Lead")</f>
        <v>Non-Quality Lead</v>
      </c>
      <c r="I1517" t="inlineStr">
        <is>
          <t>2026-10</t>
        </is>
      </c>
      <c r="J1517" t="inlineStr">
        <is>
          <t>Wk of 2026-10-19</t>
        </is>
      </c>
      <c r="K1517" t="inlineStr">
        <is>
          <t>Tejaswini Tarigopula</t>
        </is>
      </c>
      <c r="L1517" t="inlineStr">
        <is>
          <t>Facebook</t>
        </is>
      </c>
      <c r="M1517" t="inlineStr">
        <is>
          <t>Direct (campaign tagged in CRM)</t>
        </is>
      </c>
      <c r="N1517" t="inlineStr">
        <is>
          <t>6ad6fa1381512d1d7db71807</t>
        </is>
      </c>
      <c r="O1517" t="n">
        <v>1</v>
      </c>
      <c r="P1517" s="40">
        <f>IF(A1517="Lead",IF(ISNUMBER(MATCH(G1517,QualityStatuses,0)),1,0),0)</f>
        <v>0</v>
      </c>
      <c r="Q1517" s="40">
        <f>IF(A1517="Lead",IF(G1517="New Lead",0,1),0)</f>
        <v>1</v>
      </c>
      <c r="R1517" s="40">
        <f>IF(A1517="Lead",IF(G1517="Lost",1,0),0)</f>
        <v>0</v>
      </c>
      <c r="S1517" t="n">
        <v>3</v>
      </c>
      <c r="T1517" t="n">
        <v>1</v>
      </c>
      <c r="U1517" t="n">
        <v>0</v>
      </c>
      <c r="V1517" t="n">
        <v>0</v>
      </c>
      <c r="W1517" t="n">
        <v>0</v>
      </c>
      <c r="X1517" t="n">
        <v>0</v>
      </c>
      <c r="Y1517">
        <f>IF(AND(A1517="Lead",COUNTIF(MetaCamps,C1517)&gt;0),1,0)</f>
        <v>1</v>
      </c>
      <c r="Z1517">
        <f>IF(Y1517=1,P1517,0)</f>
        <v>0</v>
      </c>
    </row>
    <row r="1518">
      <c r="A1518" t="inlineStr">
        <is>
          <t>Lead</t>
        </is>
      </c>
      <c r="B1518" s="39" t="str">
        <f>IFERROR(INDEX(CampTypes,MATCH(C1518,CampList,0)),"Unattributed")</f>
        <v>Old</v>
      </c>
      <c r="C1518" t="inlineStr">
        <is>
          <t>E_Karan_Natuf_All_07072026</t>
        </is>
      </c>
      <c r="D1518" t="inlineStr">
        <is>
          <t>E_Karan_Natuf_Sign_07072026_Adset3</t>
        </is>
      </c>
      <c r="E1518" t="inlineStr">
        <is>
          <t>E_Karan_Natuf_Sign_07072026_Adset2_Ad1 – Copy</t>
        </is>
      </c>
      <c r="F1518" t="inlineStr">
        <is>
          <t>Natuf</t>
        </is>
      </c>
      <c r="G1518" t="inlineStr">
        <is>
          <t>New Lead</t>
        </is>
      </c>
      <c r="H1518" s="39" t="str">
        <f>IF(ISNUMBER(MATCH(G1518,QualityStatuses,0)),"Quality Lead","Non-Quality Lead")</f>
        <v>Non-Quality Lead</v>
      </c>
      <c r="I1518" t="inlineStr">
        <is>
          <t>2026-10</t>
        </is>
      </c>
      <c r="J1518" t="inlineStr">
        <is>
          <t>Wk of 2026-10-19</t>
        </is>
      </c>
      <c r="K1518" t="inlineStr">
        <is>
          <t>(Unassigned)</t>
        </is>
      </c>
      <c r="L1518" t="inlineStr">
        <is>
          <t>Facebook</t>
        </is>
      </c>
      <c r="M1518" t="inlineStr">
        <is>
          <t>Direct (campaign tagged in CRM)</t>
        </is>
      </c>
      <c r="N1518" t="inlineStr">
        <is>
          <t>6ad6f83f03654f1573703fe6</t>
        </is>
      </c>
      <c r="O1518" t="n">
        <v>1</v>
      </c>
      <c r="P1518" s="40">
        <f>IF(A1518="Lead",IF(ISNUMBER(MATCH(G1518,QualityStatuses,0)),1,0),0)</f>
        <v>0</v>
      </c>
      <c r="Q1518" s="40">
        <f>IF(A1518="Lead",IF(G1518="New Lead",0,1),0)</f>
        <v>0</v>
      </c>
      <c r="R1518" s="40">
        <f>IF(A1518="Lead",IF(G1518="Lost",1,0),0)</f>
        <v>0</v>
      </c>
      <c r="S1518" t="n">
        <v>0</v>
      </c>
      <c r="T1518" t="n">
        <v>0</v>
      </c>
      <c r="U1518" t="n">
        <v>0</v>
      </c>
      <c r="V1518" t="n">
        <v>0</v>
      </c>
      <c r="W1518" t="n">
        <v>0</v>
      </c>
      <c r="X1518" t="n">
        <v>0</v>
      </c>
      <c r="Y1518">
        <f>IF(AND(A1518="Lead",COUNTIF(MetaCamps,C1518)&gt;0),1,0)</f>
        <v>1</v>
      </c>
      <c r="Z1518">
        <f>IF(Y1518=1,P1518,0)</f>
        <v>0</v>
      </c>
    </row>
    <row r="1519">
      <c r="A1519" t="inlineStr">
        <is>
          <t>Lead</t>
        </is>
      </c>
      <c r="B1519" s="39" t="str">
        <f>IFERROR(INDEX(CampTypes,MATCH(C1519,CampList,0)),"Unattributed")</f>
        <v>New</v>
      </c>
      <c r="C1519" t="inlineStr">
        <is>
          <t>EBG - In House | ABO | Natuf | Leads | Unit Franchise | India | Oct26 | V1</t>
        </is>
      </c>
      <c r="D1519" t="inlineStr">
        <is>
          <t>Natuf | Business Owners | Tier1 + Growth Cities | Oct26 | V1</t>
        </is>
      </c>
      <c r="E1519" t="inlineStr">
        <is>
          <t>Natuf | Reel | Brand Ambassador | Heard Of Owning A Cafe | V1</t>
        </is>
      </c>
      <c r="F1519" t="inlineStr">
        <is>
          <t>In House Natuf</t>
        </is>
      </c>
      <c r="G1519" t="inlineStr">
        <is>
          <t>Connected</t>
        </is>
      </c>
      <c r="H1519" s="39" t="str">
        <f>IF(ISNUMBER(MATCH(G1519,QualityStatuses,0)),"Quality Lead","Non-Quality Lead")</f>
        <v>Non-Quality Lead</v>
      </c>
      <c r="I1519" t="inlineStr">
        <is>
          <t>2026-10</t>
        </is>
      </c>
      <c r="J1519" t="inlineStr">
        <is>
          <t>Wk of 2026-10-19</t>
        </is>
      </c>
      <c r="K1519" t="inlineStr">
        <is>
          <t>Tejaswini Tarigopula</t>
        </is>
      </c>
      <c r="L1519" t="inlineStr">
        <is>
          <t>Facebook</t>
        </is>
      </c>
      <c r="M1519" t="inlineStr">
        <is>
          <t>Direct (campaign tagged in CRM)</t>
        </is>
      </c>
      <c r="N1519" t="inlineStr">
        <is>
          <t>6ad6f82de7557de88bf2137b</t>
        </is>
      </c>
      <c r="O1519" t="n">
        <v>1</v>
      </c>
      <c r="P1519" s="40">
        <f>IF(A1519="Lead",IF(ISNUMBER(MATCH(G1519,QualityStatuses,0)),1,0),0)</f>
        <v>0</v>
      </c>
      <c r="Q1519" s="40">
        <f>IF(A1519="Lead",IF(G1519="New Lead",0,1),0)</f>
        <v>1</v>
      </c>
      <c r="R1519" s="40">
        <f>IF(A1519="Lead",IF(G1519="Lost",1,0),0)</f>
        <v>0</v>
      </c>
      <c r="S1519" t="n">
        <v>3</v>
      </c>
      <c r="T1519" t="n">
        <v>1</v>
      </c>
      <c r="U1519" t="n">
        <v>0</v>
      </c>
      <c r="V1519" t="n">
        <v>0</v>
      </c>
      <c r="W1519" t="n">
        <v>0</v>
      </c>
      <c r="X1519" t="n">
        <v>0</v>
      </c>
      <c r="Y1519">
        <f>IF(AND(A1519="Lead",COUNTIF(MetaCamps,C1519)&gt;0),1,0)</f>
        <v>0</v>
      </c>
      <c r="Z1519">
        <f>IF(Y1519=1,P1519,0)</f>
        <v>0</v>
      </c>
    </row>
    <row r="1520">
      <c r="A1520" t="inlineStr">
        <is>
          <t>Lead</t>
        </is>
      </c>
      <c r="B1520" s="39" t="str">
        <f>IFERROR(INDEX(CampTypes,MATCH(C1520,CampList,0)),"Unattributed")</f>
        <v>New</v>
      </c>
      <c r="C1520" t="inlineStr">
        <is>
          <t>EBG - In House | ABO | Natuf | Leads | Unit Franchise | India | Oct26 | V1</t>
        </is>
      </c>
      <c r="D1520" t="inlineStr">
        <is>
          <t>Natuf | Investors | Tier1 + Growth Cities | Oct26 | V1</t>
        </is>
      </c>
      <c r="E1520" t="inlineStr">
        <is>
          <t>Natuf | Reel | Brand Ambassador | Heard Of Owning A Cafe | V1</t>
        </is>
      </c>
      <c r="F1520" t="inlineStr">
        <is>
          <t>In House Natuf</t>
        </is>
      </c>
      <c r="G1520" t="inlineStr">
        <is>
          <t>Lost</t>
        </is>
      </c>
      <c r="H1520" s="39" t="str">
        <f>IF(ISNUMBER(MATCH(G1520,QualityStatuses,0)),"Quality Lead","Non-Quality Lead")</f>
        <v>Non-Quality Lead</v>
      </c>
      <c r="I1520" t="inlineStr">
        <is>
          <t>2026-10</t>
        </is>
      </c>
      <c r="J1520" t="inlineStr">
        <is>
          <t>Wk of 2026-10-19</t>
        </is>
      </c>
      <c r="K1520" t="inlineStr">
        <is>
          <t>Deepak Rai</t>
        </is>
      </c>
      <c r="L1520" t="inlineStr">
        <is>
          <t>Facebook</t>
        </is>
      </c>
      <c r="M1520" t="inlineStr">
        <is>
          <t>Direct (campaign tagged in CRM)</t>
        </is>
      </c>
      <c r="N1520" t="inlineStr">
        <is>
          <t>6ad6f61a931d0f55eea3425f</t>
        </is>
      </c>
      <c r="O1520" t="n">
        <v>1</v>
      </c>
      <c r="P1520" s="40">
        <f>IF(A1520="Lead",IF(ISNUMBER(MATCH(G1520,QualityStatuses,0)),1,0),0)</f>
        <v>0</v>
      </c>
      <c r="Q1520" s="40">
        <f>IF(A1520="Lead",IF(G1520="New Lead",0,1),0)</f>
        <v>1</v>
      </c>
      <c r="R1520" s="40">
        <f>IF(A1520="Lead",IF(G1520="Lost",1,0),0)</f>
        <v>1</v>
      </c>
      <c r="S1520" t="n">
        <v>1</v>
      </c>
      <c r="T1520" t="n">
        <v>1</v>
      </c>
      <c r="U1520" t="n">
        <v>0</v>
      </c>
      <c r="V1520" t="n">
        <v>0</v>
      </c>
      <c r="W1520" t="n">
        <v>0</v>
      </c>
      <c r="X1520" t="n">
        <v>0</v>
      </c>
      <c r="Y1520">
        <f>IF(AND(A1520="Lead",COUNTIF(MetaCamps,C1520)&gt;0),1,0)</f>
        <v>0</v>
      </c>
      <c r="Z1520">
        <f>IF(Y1520=1,P1520,0)</f>
        <v>0</v>
      </c>
    </row>
    <row r="1521">
      <c r="A1521" t="inlineStr">
        <is>
          <t>Lead</t>
        </is>
      </c>
      <c r="B1521" s="39" t="str">
        <f>IFERROR(INDEX(CampTypes,MATCH(C1521,CampList,0)),"Unattributed")</f>
        <v>Old</v>
      </c>
      <c r="C1521" t="inlineStr">
        <is>
          <t>natuf_Kiosk_14072026_Hindi</t>
        </is>
      </c>
      <c r="D1521" t="inlineStr">
        <is>
          <t>natuf_Kiosk_09102026</t>
        </is>
      </c>
      <c r="E1521" t="inlineStr">
        <is>
          <t>natuf_Kiosk_14072026_ad set_ad1</t>
        </is>
      </c>
      <c r="F1521" t="inlineStr">
        <is>
          <t>Natuf</t>
        </is>
      </c>
      <c r="G1521" t="inlineStr">
        <is>
          <t>Connected</t>
        </is>
      </c>
      <c r="H1521" s="39" t="str">
        <f>IF(ISNUMBER(MATCH(G1521,QualityStatuses,0)),"Quality Lead","Non-Quality Lead")</f>
        <v>Non-Quality Lead</v>
      </c>
      <c r="I1521" t="inlineStr">
        <is>
          <t>2026-10</t>
        </is>
      </c>
      <c r="J1521" t="inlineStr">
        <is>
          <t>Wk of 2026-10-19</t>
        </is>
      </c>
      <c r="K1521" t="inlineStr">
        <is>
          <t>Tejaswini Tarigopula</t>
        </is>
      </c>
      <c r="L1521" t="inlineStr">
        <is>
          <t>Facebook</t>
        </is>
      </c>
      <c r="M1521" t="inlineStr">
        <is>
          <t>Direct (campaign tagged in CRM)</t>
        </is>
      </c>
      <c r="N1521" t="inlineStr">
        <is>
          <t>6ad6f483d2c709bd3f2b0c68</t>
        </is>
      </c>
      <c r="O1521" t="n">
        <v>1</v>
      </c>
      <c r="P1521" s="40">
        <f>IF(A1521="Lead",IF(ISNUMBER(MATCH(G1521,QualityStatuses,0)),1,0),0)</f>
        <v>0</v>
      </c>
      <c r="Q1521" s="40">
        <f>IF(A1521="Lead",IF(G1521="New Lead",0,1),0)</f>
        <v>1</v>
      </c>
      <c r="R1521" s="40">
        <f>IF(A1521="Lead",IF(G1521="Lost",1,0),0)</f>
        <v>0</v>
      </c>
      <c r="S1521" t="n">
        <v>2</v>
      </c>
      <c r="T1521" t="n">
        <v>1</v>
      </c>
      <c r="U1521" t="n">
        <v>0</v>
      </c>
      <c r="V1521" t="n">
        <v>0</v>
      </c>
      <c r="W1521" t="n">
        <v>0</v>
      </c>
      <c r="X1521" t="n">
        <v>0</v>
      </c>
      <c r="Y1521">
        <f>IF(AND(A1521="Lead",COUNTIF(MetaCamps,C1521)&gt;0),1,0)</f>
        <v>1</v>
      </c>
      <c r="Z1521">
        <f>IF(Y1521=1,P1521,0)</f>
        <v>0</v>
      </c>
    </row>
    <row r="1522">
      <c r="A1522" t="inlineStr">
        <is>
          <t>Lead</t>
        </is>
      </c>
      <c r="B1522" s="39" t="str">
        <f>IFERROR(INDEX(CampTypes,MATCH(C1522,CampList,0)),"Unattributed")</f>
        <v>Old</v>
      </c>
      <c r="C1522" t="inlineStr">
        <is>
          <t>E_Karan_Natuf_All_07072026</t>
        </is>
      </c>
      <c r="D1522" t="inlineStr">
        <is>
          <t>E_Karan_Natuf_Sign_07072026_Adset3</t>
        </is>
      </c>
      <c r="E1522" t="inlineStr">
        <is>
          <t>E_Karan_Natuf_Sign_07072026_Adset2_Ad1</t>
        </is>
      </c>
      <c r="F1522" t="inlineStr">
        <is>
          <t>Natuf</t>
        </is>
      </c>
      <c r="G1522" t="inlineStr">
        <is>
          <t>New Lead</t>
        </is>
      </c>
      <c r="H1522" s="39" t="str">
        <f>IF(ISNUMBER(MATCH(G1522,QualityStatuses,0)),"Quality Lead","Non-Quality Lead")</f>
        <v>Non-Quality Lead</v>
      </c>
      <c r="I1522" t="inlineStr">
        <is>
          <t>2026-10</t>
        </is>
      </c>
      <c r="J1522" t="inlineStr">
        <is>
          <t>Wk of 2026-10-19</t>
        </is>
      </c>
      <c r="K1522" t="inlineStr">
        <is>
          <t>(Unassigned)</t>
        </is>
      </c>
      <c r="L1522" t="inlineStr">
        <is>
          <t>Facebook</t>
        </is>
      </c>
      <c r="M1522" t="inlineStr">
        <is>
          <t>Direct (campaign tagged in CRM)</t>
        </is>
      </c>
      <c r="N1522" t="inlineStr">
        <is>
          <t>6ad6f3b2c7ac5e9c984d5c57</t>
        </is>
      </c>
      <c r="O1522" t="n">
        <v>1</v>
      </c>
      <c r="P1522" s="40">
        <f>IF(A1522="Lead",IF(ISNUMBER(MATCH(G1522,QualityStatuses,0)),1,0),0)</f>
        <v>0</v>
      </c>
      <c r="Q1522" s="40">
        <f>IF(A1522="Lead",IF(G1522="New Lead",0,1),0)</f>
        <v>0</v>
      </c>
      <c r="R1522" s="40">
        <f>IF(A1522="Lead",IF(G1522="Lost",1,0),0)</f>
        <v>0</v>
      </c>
      <c r="S1522" t="n">
        <v>0</v>
      </c>
      <c r="T1522" t="n">
        <v>0</v>
      </c>
      <c r="U1522" t="n">
        <v>0</v>
      </c>
      <c r="V1522" t="n">
        <v>0</v>
      </c>
      <c r="W1522" t="n">
        <v>0</v>
      </c>
      <c r="X1522" t="n">
        <v>0</v>
      </c>
      <c r="Y1522">
        <f>IF(AND(A1522="Lead",COUNTIF(MetaCamps,C1522)&gt;0),1,0)</f>
        <v>1</v>
      </c>
      <c r="Z1522">
        <f>IF(Y1522=1,P1522,0)</f>
        <v>0</v>
      </c>
    </row>
    <row r="1523">
      <c r="A1523" t="inlineStr">
        <is>
          <t>Lead</t>
        </is>
      </c>
      <c r="B1523" s="39" t="str">
        <f>IFERROR(INDEX(CampTypes,MATCH(C1523,CampList,0)),"Unattributed")</f>
        <v>New</v>
      </c>
      <c r="C1523" t="inlineStr">
        <is>
          <t>EBG - In House | ABO | Natuf | Leads | Master Franchise | India | Oct26 | V1</t>
        </is>
      </c>
      <c r="D1523" t="inlineStr">
        <is>
          <t>Natuf | Investors | Tier1 + Growth Cities | Oct26 | V1</t>
        </is>
      </c>
      <c r="E1523" t="inlineStr">
        <is>
          <t>Natuf | Static | Become A Levantine Food | V1</t>
        </is>
      </c>
      <c r="F1523" t="inlineStr">
        <is>
          <t>Natuf_MF</t>
        </is>
      </c>
      <c r="G1523" t="inlineStr">
        <is>
          <t>New Lead</t>
        </is>
      </c>
      <c r="H1523" s="39" t="str">
        <f>IF(ISNUMBER(MATCH(G1523,QualityStatuses,0)),"Quality Lead","Non-Quality Lead")</f>
        <v>Non-Quality Lead</v>
      </c>
      <c r="I1523" t="inlineStr">
        <is>
          <t>2026-10</t>
        </is>
      </c>
      <c r="J1523" t="inlineStr">
        <is>
          <t>Wk of 2026-10-19</t>
        </is>
      </c>
      <c r="K1523" t="inlineStr">
        <is>
          <t>(Unassigned)</t>
        </is>
      </c>
      <c r="L1523" t="inlineStr">
        <is>
          <t>Facebook</t>
        </is>
      </c>
      <c r="M1523" t="inlineStr">
        <is>
          <t>Direct (campaign tagged in CRM)</t>
        </is>
      </c>
      <c r="N1523" t="inlineStr">
        <is>
          <t>6ad6f218e8db4989dda21520</t>
        </is>
      </c>
      <c r="O1523" t="n">
        <v>1</v>
      </c>
      <c r="P1523" s="40">
        <f>IF(A1523="Lead",IF(ISNUMBER(MATCH(G1523,QualityStatuses,0)),1,0),0)</f>
        <v>0</v>
      </c>
      <c r="Q1523" s="40">
        <f>IF(A1523="Lead",IF(G1523="New Lead",0,1),0)</f>
        <v>0</v>
      </c>
      <c r="R1523" s="40">
        <f>IF(A1523="Lead",IF(G1523="Lost",1,0),0)</f>
        <v>0</v>
      </c>
      <c r="S1523" t="n">
        <v>0</v>
      </c>
      <c r="T1523" t="n">
        <v>0</v>
      </c>
      <c r="U1523" t="n">
        <v>0</v>
      </c>
      <c r="V1523" t="n">
        <v>0</v>
      </c>
      <c r="W1523" t="n">
        <v>0</v>
      </c>
      <c r="X1523" t="n">
        <v>0</v>
      </c>
      <c r="Y1523">
        <f>IF(AND(A1523="Lead",COUNTIF(MetaCamps,C1523)&gt;0),1,0)</f>
        <v>0</v>
      </c>
      <c r="Z1523">
        <f>IF(Y1523=1,P1523,0)</f>
        <v>0</v>
      </c>
    </row>
    <row r="1524">
      <c r="A1524" t="inlineStr">
        <is>
          <t>Lead</t>
        </is>
      </c>
      <c r="B1524" s="39" t="str">
        <f>IFERROR(INDEX(CampTypes,MATCH(C1524,CampList,0)),"Unattributed")</f>
        <v>Old</v>
      </c>
      <c r="C1524" t="inlineStr">
        <is>
          <t>E_Suresh_Natuf_Kiosk_07072026</t>
        </is>
      </c>
      <c r="D1524" t="inlineStr">
        <is>
          <t>E_Suresh_Natuf_Kiosk_07072026_Adset5</t>
        </is>
      </c>
      <c r="E1524" t="inlineStr">
        <is>
          <t>E_Hindi_Suresh_Natuf_Kiosk_07072026_Adset5_ad3 – Copy 2</t>
        </is>
      </c>
      <c r="F1524" t="inlineStr">
        <is>
          <t>Natuf</t>
        </is>
      </c>
      <c r="G1524" t="inlineStr">
        <is>
          <t>Connected</t>
        </is>
      </c>
      <c r="H1524" s="39" t="str">
        <f>IF(ISNUMBER(MATCH(G1524,QualityStatuses,0)),"Quality Lead","Non-Quality Lead")</f>
        <v>Non-Quality Lead</v>
      </c>
      <c r="I1524" t="inlineStr">
        <is>
          <t>2026-10</t>
        </is>
      </c>
      <c r="J1524" t="inlineStr">
        <is>
          <t>Wk of 2026-10-19</t>
        </is>
      </c>
      <c r="K1524" t="inlineStr">
        <is>
          <t>Tejaswini Tarigopula</t>
        </is>
      </c>
      <c r="L1524" t="inlineStr">
        <is>
          <t>Facebook</t>
        </is>
      </c>
      <c r="M1524" t="inlineStr">
        <is>
          <t>Direct (campaign tagged in CRM)</t>
        </is>
      </c>
      <c r="N1524" t="inlineStr">
        <is>
          <t>6ad6ee78a766db31ff521269</t>
        </is>
      </c>
      <c r="O1524" t="n">
        <v>1</v>
      </c>
      <c r="P1524" s="40">
        <f>IF(A1524="Lead",IF(ISNUMBER(MATCH(G1524,QualityStatuses,0)),1,0),0)</f>
        <v>0</v>
      </c>
      <c r="Q1524" s="40">
        <f>IF(A1524="Lead",IF(G1524="New Lead",0,1),0)</f>
        <v>1</v>
      </c>
      <c r="R1524" s="40">
        <f>IF(A1524="Lead",IF(G1524="Lost",1,0),0)</f>
        <v>0</v>
      </c>
      <c r="S1524" t="n">
        <v>1</v>
      </c>
      <c r="T1524" t="n">
        <v>1</v>
      </c>
      <c r="U1524" t="n">
        <v>0</v>
      </c>
      <c r="V1524" t="n">
        <v>0</v>
      </c>
      <c r="W1524" t="n">
        <v>0</v>
      </c>
      <c r="X1524" t="n">
        <v>0</v>
      </c>
      <c r="Y1524">
        <f>IF(AND(A1524="Lead",COUNTIF(MetaCamps,C1524)&gt;0),1,0)</f>
        <v>1</v>
      </c>
      <c r="Z1524">
        <f>IF(Y1524=1,P1524,0)</f>
        <v>0</v>
      </c>
    </row>
    <row r="1525">
      <c r="A1525" t="inlineStr">
        <is>
          <t>Lead</t>
        </is>
      </c>
      <c r="B1525" s="39" t="str">
        <f>IFERROR(INDEX(CampTypes,MATCH(C1525,CampList,0)),"Unattributed")</f>
        <v>New</v>
      </c>
      <c r="C1525" t="inlineStr">
        <is>
          <t>EBG - In House | ABO | Natuf | Leads | Unit Franchise | India | Oct26 | V1</t>
        </is>
      </c>
      <c r="D1525" t="inlineStr">
        <is>
          <t>Natuf | Broad | Tier1 + Growth Cities | Oct26 | V1</t>
        </is>
      </c>
      <c r="E1525" t="inlineStr">
        <is>
          <t>Natuf | Reel | Brand Ambassador | Heard Of Owning A Cafe | V1</t>
        </is>
      </c>
      <c r="F1525" t="inlineStr">
        <is>
          <t>In House Natuf</t>
        </is>
      </c>
      <c r="G1525" t="inlineStr">
        <is>
          <t>Attempt 1</t>
        </is>
      </c>
      <c r="H1525" s="39" t="str">
        <f>IF(ISNUMBER(MATCH(G1525,QualityStatuses,0)),"Quality Lead","Non-Quality Lead")</f>
        <v>Non-Quality Lead</v>
      </c>
      <c r="I1525" t="inlineStr">
        <is>
          <t>2026-10</t>
        </is>
      </c>
      <c r="J1525" t="inlineStr">
        <is>
          <t>Wk of 2026-10-19</t>
        </is>
      </c>
      <c r="K1525" t="inlineStr">
        <is>
          <t>Tejaswini Tarigopula</t>
        </is>
      </c>
      <c r="L1525" t="inlineStr">
        <is>
          <t>Facebook</t>
        </is>
      </c>
      <c r="M1525" t="inlineStr">
        <is>
          <t>Direct (campaign tagged in CRM)</t>
        </is>
      </c>
      <c r="N1525" t="inlineStr">
        <is>
          <t>6ad6ee0478695202d45fd874</t>
        </is>
      </c>
      <c r="O1525" t="n">
        <v>1</v>
      </c>
      <c r="P1525" s="40">
        <f>IF(A1525="Lead",IF(ISNUMBER(MATCH(G1525,QualityStatuses,0)),1,0),0)</f>
        <v>0</v>
      </c>
      <c r="Q1525" s="40">
        <f>IF(A1525="Lead",IF(G1525="New Lead",0,1),0)</f>
        <v>1</v>
      </c>
      <c r="R1525" s="40">
        <f>IF(A1525="Lead",IF(G1525="Lost",1,0),0)</f>
        <v>0</v>
      </c>
      <c r="S1525" t="n">
        <v>0</v>
      </c>
      <c r="T1525" t="n">
        <v>0</v>
      </c>
      <c r="U1525" t="n">
        <v>0</v>
      </c>
      <c r="V1525" t="n">
        <v>0</v>
      </c>
      <c r="W1525" t="n">
        <v>0</v>
      </c>
      <c r="X1525" t="n">
        <v>0</v>
      </c>
      <c r="Y1525">
        <f>IF(AND(A1525="Lead",COUNTIF(MetaCamps,C1525)&gt;0),1,0)</f>
        <v>0</v>
      </c>
      <c r="Z1525">
        <f>IF(Y1525=1,P1525,0)</f>
        <v>0</v>
      </c>
    </row>
    <row r="1526">
      <c r="A1526" t="inlineStr">
        <is>
          <t>Lead</t>
        </is>
      </c>
      <c r="B1526" s="39" t="str">
        <f>IFERROR(INDEX(CampTypes,MATCH(C1526,CampList,0)),"Unattributed")</f>
        <v>New</v>
      </c>
      <c r="C1526" t="inlineStr">
        <is>
          <t>EBG - In House | ABO | Natuf | Leads | Unit Franchise | India | Oct26 | V1</t>
        </is>
      </c>
      <c r="D1526" t="inlineStr">
        <is>
          <t>Natuf | Business Owners | Tier1 + Growth Cities | Oct26 | V1</t>
        </is>
      </c>
      <c r="E1526" t="inlineStr">
        <is>
          <t>Natuf | Reel | Brand Ambassador | Heard Of Owning A Cafe | V1</t>
        </is>
      </c>
      <c r="F1526" t="inlineStr">
        <is>
          <t>In House Natuf</t>
        </is>
      </c>
      <c r="G1526" t="inlineStr">
        <is>
          <t>Attempt 2</t>
        </is>
      </c>
      <c r="H1526" s="39" t="str">
        <f>IF(ISNUMBER(MATCH(G1526,QualityStatuses,0)),"Quality Lead","Non-Quality Lead")</f>
        <v>Non-Quality Lead</v>
      </c>
      <c r="I1526" t="inlineStr">
        <is>
          <t>2026-10</t>
        </is>
      </c>
      <c r="J1526" t="inlineStr">
        <is>
          <t>Wk of 2026-10-19</t>
        </is>
      </c>
      <c r="K1526" t="inlineStr">
        <is>
          <t>Tejaswini Tarigopula</t>
        </is>
      </c>
      <c r="L1526" t="inlineStr">
        <is>
          <t>Facebook</t>
        </is>
      </c>
      <c r="M1526" t="inlineStr">
        <is>
          <t>Direct (campaign tagged in CRM)</t>
        </is>
      </c>
      <c r="N1526" t="inlineStr">
        <is>
          <t>6ad6e9f2f9032134b84544c7</t>
        </is>
      </c>
      <c r="O1526" t="n">
        <v>1</v>
      </c>
      <c r="P1526" s="40">
        <f>IF(A1526="Lead",IF(ISNUMBER(MATCH(G1526,QualityStatuses,0)),1,0),0)</f>
        <v>0</v>
      </c>
      <c r="Q1526" s="40">
        <f>IF(A1526="Lead",IF(G1526="New Lead",0,1),0)</f>
        <v>1</v>
      </c>
      <c r="R1526" s="40">
        <f>IF(A1526="Lead",IF(G1526="Lost",1,0),0)</f>
        <v>0</v>
      </c>
      <c r="S1526" t="n">
        <v>2</v>
      </c>
      <c r="T1526" t="n">
        <v>2</v>
      </c>
      <c r="U1526" t="n">
        <v>0</v>
      </c>
      <c r="V1526" t="n">
        <v>0</v>
      </c>
      <c r="W1526" t="n">
        <v>0</v>
      </c>
      <c r="X1526" t="n">
        <v>0</v>
      </c>
      <c r="Y1526">
        <f>IF(AND(A1526="Lead",COUNTIF(MetaCamps,C1526)&gt;0),1,0)</f>
        <v>0</v>
      </c>
      <c r="Z1526">
        <f>IF(Y1526=1,P1526,0)</f>
        <v>0</v>
      </c>
    </row>
    <row r="1527">
      <c r="A1527" t="inlineStr">
        <is>
          <t>Lead</t>
        </is>
      </c>
      <c r="B1527" s="39" t="str">
        <f>IFERROR(INDEX(CampTypes,MATCH(C1527,CampList,0)),"Unattributed")</f>
        <v>New</v>
      </c>
      <c r="C1527" t="inlineStr">
        <is>
          <t>EBG - In House | ABO | Natuf | Leads | Unit Franchise | India | Oct26 | V1</t>
        </is>
      </c>
      <c r="D1527" t="inlineStr">
        <is>
          <t>Natuf | Broad | Tier1 + Growth Cities | Oct26 | V1</t>
        </is>
      </c>
      <c r="E1527" t="inlineStr">
        <is>
          <t>Natuf | Reel | Brand Ambassador | Heard Of Owning A Cafe | V1</t>
        </is>
      </c>
      <c r="F1527" t="inlineStr">
        <is>
          <t>In House Natuf</t>
        </is>
      </c>
      <c r="G1527" t="inlineStr">
        <is>
          <t>Connected</t>
        </is>
      </c>
      <c r="H1527" s="39" t="str">
        <f>IF(ISNUMBER(MATCH(G1527,QualityStatuses,0)),"Quality Lead","Non-Quality Lead")</f>
        <v>Non-Quality Lead</v>
      </c>
      <c r="I1527" t="inlineStr">
        <is>
          <t>2026-10</t>
        </is>
      </c>
      <c r="J1527" t="inlineStr">
        <is>
          <t>Wk of 2026-10-19</t>
        </is>
      </c>
      <c r="K1527" t="inlineStr">
        <is>
          <t>Tejaswini Tarigopula</t>
        </is>
      </c>
      <c r="L1527" t="inlineStr">
        <is>
          <t>Facebook</t>
        </is>
      </c>
      <c r="M1527" t="inlineStr">
        <is>
          <t>Direct (campaign tagged in CRM)</t>
        </is>
      </c>
      <c r="N1527" t="inlineStr">
        <is>
          <t>6ad6e774cf3bde96cdf41ff7</t>
        </is>
      </c>
      <c r="O1527" t="n">
        <v>1</v>
      </c>
      <c r="P1527" s="40">
        <f>IF(A1527="Lead",IF(ISNUMBER(MATCH(G1527,QualityStatuses,0)),1,0),0)</f>
        <v>0</v>
      </c>
      <c r="Q1527" s="40">
        <f>IF(A1527="Lead",IF(G1527="New Lead",0,1),0)</f>
        <v>1</v>
      </c>
      <c r="R1527" s="40">
        <f>IF(A1527="Lead",IF(G1527="Lost",1,0),0)</f>
        <v>0</v>
      </c>
      <c r="S1527" t="n">
        <v>2</v>
      </c>
      <c r="T1527" t="n">
        <v>2</v>
      </c>
      <c r="U1527" t="n">
        <v>0</v>
      </c>
      <c r="V1527" t="n">
        <v>0</v>
      </c>
      <c r="W1527" t="n">
        <v>0</v>
      </c>
      <c r="X1527" t="n">
        <v>0</v>
      </c>
      <c r="Y1527">
        <f>IF(AND(A1527="Lead",COUNTIF(MetaCamps,C1527)&gt;0),1,0)</f>
        <v>0</v>
      </c>
      <c r="Z1527">
        <f>IF(Y1527=1,P1527,0)</f>
        <v>0</v>
      </c>
    </row>
    <row r="1528">
      <c r="A1528" t="inlineStr">
        <is>
          <t>Lead</t>
        </is>
      </c>
      <c r="B1528" s="39" t="str">
        <f>IFERROR(INDEX(CampTypes,MATCH(C1528,CampList,0)),"Unattributed")</f>
        <v>New</v>
      </c>
      <c r="C1528" t="inlineStr">
        <is>
          <t>EBG - In House | ABO | Natuf | Leads | Unit Franchise | India | Oct26 | V1</t>
        </is>
      </c>
      <c r="D1528" t="inlineStr">
        <is>
          <t>Natuf | Business Owners | Tier1 + Growth Cities | Oct26 | V1</t>
        </is>
      </c>
      <c r="E1528" t="inlineStr">
        <is>
          <t>Natuf | Reel | Brand Ambassador | Heard Of Owning A Cafe | V1</t>
        </is>
      </c>
      <c r="F1528" t="inlineStr">
        <is>
          <t>In House Natuf</t>
        </is>
      </c>
      <c r="G1528" t="inlineStr">
        <is>
          <t>Connected</t>
        </is>
      </c>
      <c r="H1528" s="39" t="str">
        <f>IF(ISNUMBER(MATCH(G1528,QualityStatuses,0)),"Quality Lead","Non-Quality Lead")</f>
        <v>Non-Quality Lead</v>
      </c>
      <c r="I1528" t="inlineStr">
        <is>
          <t>2026-10</t>
        </is>
      </c>
      <c r="J1528" t="inlineStr">
        <is>
          <t>Wk of 2026-10-19</t>
        </is>
      </c>
      <c r="K1528" t="inlineStr">
        <is>
          <t>Tejaswini Tarigopula</t>
        </is>
      </c>
      <c r="L1528" t="inlineStr">
        <is>
          <t>Facebook</t>
        </is>
      </c>
      <c r="M1528" t="inlineStr">
        <is>
          <t>Direct (campaign tagged in CRM)</t>
        </is>
      </c>
      <c r="N1528" t="inlineStr">
        <is>
          <t>6ad6e73ad44703e4dfc734e5</t>
        </is>
      </c>
      <c r="O1528" t="n">
        <v>1</v>
      </c>
      <c r="P1528" s="40">
        <f>IF(A1528="Lead",IF(ISNUMBER(MATCH(G1528,QualityStatuses,0)),1,0),0)</f>
        <v>0</v>
      </c>
      <c r="Q1528" s="40">
        <f>IF(A1528="Lead",IF(G1528="New Lead",0,1),0)</f>
        <v>1</v>
      </c>
      <c r="R1528" s="40">
        <f>IF(A1528="Lead",IF(G1528="Lost",1,0),0)</f>
        <v>0</v>
      </c>
      <c r="S1528" t="n">
        <v>1</v>
      </c>
      <c r="T1528" t="n">
        <v>1</v>
      </c>
      <c r="U1528" t="n">
        <v>0</v>
      </c>
      <c r="V1528" t="n">
        <v>0</v>
      </c>
      <c r="W1528" t="n">
        <v>0</v>
      </c>
      <c r="X1528" t="n">
        <v>0</v>
      </c>
      <c r="Y1528">
        <f>IF(AND(A1528="Lead",COUNTIF(MetaCamps,C1528)&gt;0),1,0)</f>
        <v>0</v>
      </c>
      <c r="Z1528">
        <f>IF(Y1528=1,P1528,0)</f>
        <v>0</v>
      </c>
    </row>
    <row r="1529">
      <c r="A1529" t="inlineStr">
        <is>
          <t>Lead</t>
        </is>
      </c>
      <c r="B1529" s="39" t="str">
        <f>IFERROR(INDEX(CampTypes,MATCH(C1529,CampList,0)),"Unattributed")</f>
        <v>New</v>
      </c>
      <c r="C1529" t="inlineStr">
        <is>
          <t>EBG - In House | ABO | Natuf | Leads | Unit Franchise | India | Oct26 | V1</t>
        </is>
      </c>
      <c r="D1529" t="inlineStr">
        <is>
          <t>Natuf | Investors | Tier1 + Growth Cities | Oct26 | V1</t>
        </is>
      </c>
      <c r="E1529" t="inlineStr">
        <is>
          <t>Natuf | Reel | Brand Ambassador | Heard Of Owning A Cafe | V1</t>
        </is>
      </c>
      <c r="F1529" t="inlineStr">
        <is>
          <t>In House Natuf</t>
        </is>
      </c>
      <c r="G1529" t="inlineStr">
        <is>
          <t>Connected</t>
        </is>
      </c>
      <c r="H1529" s="39" t="str">
        <f>IF(ISNUMBER(MATCH(G1529,QualityStatuses,0)),"Quality Lead","Non-Quality Lead")</f>
        <v>Non-Quality Lead</v>
      </c>
      <c r="I1529" t="inlineStr">
        <is>
          <t>2026-10</t>
        </is>
      </c>
      <c r="J1529" t="inlineStr">
        <is>
          <t>Wk of 2026-10-19</t>
        </is>
      </c>
      <c r="K1529" t="inlineStr">
        <is>
          <t>Tejaswini Tarigopula</t>
        </is>
      </c>
      <c r="L1529" t="inlineStr">
        <is>
          <t>Facebook</t>
        </is>
      </c>
      <c r="M1529" t="inlineStr">
        <is>
          <t>Direct (campaign tagged in CRM)</t>
        </is>
      </c>
      <c r="N1529" t="inlineStr">
        <is>
          <t>6ad6e3dff120c7f8e99df4e5</t>
        </is>
      </c>
      <c r="O1529" t="n">
        <v>1</v>
      </c>
      <c r="P1529" s="40">
        <f>IF(A1529="Lead",IF(ISNUMBER(MATCH(G1529,QualityStatuses,0)),1,0),0)</f>
        <v>0</v>
      </c>
      <c r="Q1529" s="40">
        <f>IF(A1529="Lead",IF(G1529="New Lead",0,1),0)</f>
        <v>1</v>
      </c>
      <c r="R1529" s="40">
        <f>IF(A1529="Lead",IF(G1529="Lost",1,0),0)</f>
        <v>0</v>
      </c>
      <c r="S1529" t="n">
        <v>4</v>
      </c>
      <c r="T1529" t="n">
        <v>1</v>
      </c>
      <c r="U1529" t="n">
        <v>0</v>
      </c>
      <c r="V1529" t="n">
        <v>0</v>
      </c>
      <c r="W1529" t="n">
        <v>0</v>
      </c>
      <c r="X1529" t="n">
        <v>0</v>
      </c>
      <c r="Y1529">
        <f>IF(AND(A1529="Lead",COUNTIF(MetaCamps,C1529)&gt;0),1,0)</f>
        <v>0</v>
      </c>
      <c r="Z1529">
        <f>IF(Y1529=1,P1529,0)</f>
        <v>0</v>
      </c>
    </row>
    <row r="1530">
      <c r="A1530" t="inlineStr">
        <is>
          <t>Lead</t>
        </is>
      </c>
      <c r="B1530" s="39" t="str">
        <f>IFERROR(INDEX(CampTypes,MATCH(C1530,CampList,0)),"Unattributed")</f>
        <v>Old</v>
      </c>
      <c r="C1530" t="inlineStr">
        <is>
          <t>E_Karan_Natuf_Kiosk_07072026</t>
        </is>
      </c>
      <c r="D1530" t="inlineStr">
        <is>
          <t>E_Karan_Natuf_Kiosk_07072026_Adset5</t>
        </is>
      </c>
      <c r="E1530" t="inlineStr">
        <is>
          <t>E_Hindi_Karan_Natuf_Kiosk_07072026_Adset5_ad3 – Copy 3</t>
        </is>
      </c>
      <c r="F1530" t="inlineStr">
        <is>
          <t>Natuf</t>
        </is>
      </c>
      <c r="G1530" t="inlineStr">
        <is>
          <t>New Lead</t>
        </is>
      </c>
      <c r="H1530" s="39" t="str">
        <f>IF(ISNUMBER(MATCH(G1530,QualityStatuses,0)),"Quality Lead","Non-Quality Lead")</f>
        <v>Non-Quality Lead</v>
      </c>
      <c r="I1530" t="inlineStr">
        <is>
          <t>2026-10</t>
        </is>
      </c>
      <c r="J1530" t="inlineStr">
        <is>
          <t>Wk of 2026-10-19</t>
        </is>
      </c>
      <c r="K1530" t="inlineStr">
        <is>
          <t>(Unassigned)</t>
        </is>
      </c>
      <c r="L1530" t="inlineStr">
        <is>
          <t>Facebook</t>
        </is>
      </c>
      <c r="M1530" t="inlineStr">
        <is>
          <t>Direct (campaign tagged in CRM)</t>
        </is>
      </c>
      <c r="N1530" t="inlineStr">
        <is>
          <t>6ad6e2c23d37af3c68fa3a52</t>
        </is>
      </c>
      <c r="O1530" t="n">
        <v>1</v>
      </c>
      <c r="P1530" s="40">
        <f>IF(A1530="Lead",IF(ISNUMBER(MATCH(G1530,QualityStatuses,0)),1,0),0)</f>
        <v>0</v>
      </c>
      <c r="Q1530" s="40">
        <f>IF(A1530="Lead",IF(G1530="New Lead",0,1),0)</f>
        <v>0</v>
      </c>
      <c r="R1530" s="40">
        <f>IF(A1530="Lead",IF(G1530="Lost",1,0),0)</f>
        <v>0</v>
      </c>
      <c r="S1530" t="n">
        <v>0</v>
      </c>
      <c r="T1530" t="n">
        <v>0</v>
      </c>
      <c r="U1530" t="n">
        <v>0</v>
      </c>
      <c r="V1530" t="n">
        <v>0</v>
      </c>
      <c r="W1530" t="n">
        <v>0</v>
      </c>
      <c r="X1530" t="n">
        <v>0</v>
      </c>
      <c r="Y1530">
        <f>IF(AND(A1530="Lead",COUNTIF(MetaCamps,C1530)&gt;0),1,0)</f>
        <v>1</v>
      </c>
      <c r="Z1530">
        <f>IF(Y1530=1,P1530,0)</f>
        <v>0</v>
      </c>
    </row>
    <row r="1531">
      <c r="A1531" t="inlineStr">
        <is>
          <t>Lead</t>
        </is>
      </c>
      <c r="B1531" s="39" t="str">
        <f>IFERROR(INDEX(CampTypes,MATCH(C1531,CampList,0)),"Unattributed")</f>
        <v>New</v>
      </c>
      <c r="C1531" t="inlineStr">
        <is>
          <t>EBG - In House | ABO | Natuf | Leads | Unit Franchise | India | Oct26 | V1</t>
        </is>
      </c>
      <c r="D1531" t="inlineStr">
        <is>
          <t>Natuf | Investors | Tier1 + Growth Cities | Oct26 | V1</t>
        </is>
      </c>
      <c r="E1531" t="inlineStr">
        <is>
          <t>Natuf | Reel | Brand Ambassador | Heard Of Owning A Cafe | V1</t>
        </is>
      </c>
      <c r="F1531" t="inlineStr">
        <is>
          <t>In House Natuf</t>
        </is>
      </c>
      <c r="G1531" t="inlineStr">
        <is>
          <t>Connected</t>
        </is>
      </c>
      <c r="H1531" s="39" t="str">
        <f>IF(ISNUMBER(MATCH(G1531,QualityStatuses,0)),"Quality Lead","Non-Quality Lead")</f>
        <v>Non-Quality Lead</v>
      </c>
      <c r="I1531" t="inlineStr">
        <is>
          <t>2026-10</t>
        </is>
      </c>
      <c r="J1531" t="inlineStr">
        <is>
          <t>Wk of 2026-10-19</t>
        </is>
      </c>
      <c r="K1531" t="inlineStr">
        <is>
          <t>Tejaswini Tarigopula</t>
        </is>
      </c>
      <c r="L1531" t="inlineStr">
        <is>
          <t>Facebook</t>
        </is>
      </c>
      <c r="M1531" t="inlineStr">
        <is>
          <t>Direct (campaign tagged in CRM)</t>
        </is>
      </c>
      <c r="N1531" t="inlineStr">
        <is>
          <t>6ad6de35441f926246e347ac</t>
        </is>
      </c>
      <c r="O1531" t="n">
        <v>1</v>
      </c>
      <c r="P1531" s="40">
        <f>IF(A1531="Lead",IF(ISNUMBER(MATCH(G1531,QualityStatuses,0)),1,0),0)</f>
        <v>0</v>
      </c>
      <c r="Q1531" s="40">
        <f>IF(A1531="Lead",IF(G1531="New Lead",0,1),0)</f>
        <v>1</v>
      </c>
      <c r="R1531" s="40">
        <f>IF(A1531="Lead",IF(G1531="Lost",1,0),0)</f>
        <v>0</v>
      </c>
      <c r="S1531" t="n">
        <v>4</v>
      </c>
      <c r="T1531" t="n">
        <v>2</v>
      </c>
      <c r="U1531" t="n">
        <v>0</v>
      </c>
      <c r="V1531" t="n">
        <v>0</v>
      </c>
      <c r="W1531" t="n">
        <v>0</v>
      </c>
      <c r="X1531" t="n">
        <v>0</v>
      </c>
      <c r="Y1531">
        <f>IF(AND(A1531="Lead",COUNTIF(MetaCamps,C1531)&gt;0),1,0)</f>
        <v>0</v>
      </c>
      <c r="Z1531">
        <f>IF(Y1531=1,P1531,0)</f>
        <v>0</v>
      </c>
    </row>
    <row r="1532">
      <c r="A1532" t="inlineStr">
        <is>
          <t>Lead</t>
        </is>
      </c>
      <c r="B1532" s="39" t="str">
        <f>IFERROR(INDEX(CampTypes,MATCH(C1532,CampList,0)),"Unattributed")</f>
        <v>Old</v>
      </c>
      <c r="C1532" t="inlineStr">
        <is>
          <t>E_Suresh_Natuf_Kiosk_07072026</t>
        </is>
      </c>
      <c r="D1532" t="inlineStr">
        <is>
          <t>E_Suresh_Natuf_Kiosk_07072026_Adset5</t>
        </is>
      </c>
      <c r="E1532" t="inlineStr">
        <is>
          <t>E_Hindi_Suresh_Natuf_Kiosk_07072026_Adset5_ad3 – Copy 2</t>
        </is>
      </c>
      <c r="F1532" t="inlineStr">
        <is>
          <t>Natuf</t>
        </is>
      </c>
      <c r="G1532" t="inlineStr">
        <is>
          <t>Attempt 2</t>
        </is>
      </c>
      <c r="H1532" s="39" t="str">
        <f>IF(ISNUMBER(MATCH(G1532,QualityStatuses,0)),"Quality Lead","Non-Quality Lead")</f>
        <v>Non-Quality Lead</v>
      </c>
      <c r="I1532" t="inlineStr">
        <is>
          <t>2026-10</t>
        </is>
      </c>
      <c r="J1532" t="inlineStr">
        <is>
          <t>Wk of 2026-10-19</t>
        </is>
      </c>
      <c r="K1532" t="inlineStr">
        <is>
          <t>Tejaswini Tarigopula</t>
        </is>
      </c>
      <c r="L1532" t="inlineStr">
        <is>
          <t>Facebook</t>
        </is>
      </c>
      <c r="M1532" t="inlineStr">
        <is>
          <t>Direct (campaign tagged in CRM)</t>
        </is>
      </c>
      <c r="N1532" t="inlineStr">
        <is>
          <t>6ad6dd67e798bba62505cf27</t>
        </is>
      </c>
      <c r="O1532" t="n">
        <v>1</v>
      </c>
      <c r="P1532" s="40">
        <f>IF(A1532="Lead",IF(ISNUMBER(MATCH(G1532,QualityStatuses,0)),1,0),0)</f>
        <v>0</v>
      </c>
      <c r="Q1532" s="40">
        <f>IF(A1532="Lead",IF(G1532="New Lead",0,1),0)</f>
        <v>1</v>
      </c>
      <c r="R1532" s="40">
        <f>IF(A1532="Lead",IF(G1532="Lost",1,0),0)</f>
        <v>0</v>
      </c>
      <c r="S1532" t="n">
        <v>3</v>
      </c>
      <c r="T1532" t="n">
        <v>1</v>
      </c>
      <c r="U1532" t="n">
        <v>0</v>
      </c>
      <c r="V1532" t="n">
        <v>0</v>
      </c>
      <c r="W1532" t="n">
        <v>0</v>
      </c>
      <c r="X1532" t="n">
        <v>0</v>
      </c>
      <c r="Y1532">
        <f>IF(AND(A1532="Lead",COUNTIF(MetaCamps,C1532)&gt;0),1,0)</f>
        <v>1</v>
      </c>
      <c r="Z1532">
        <f>IF(Y1532=1,P1532,0)</f>
        <v>0</v>
      </c>
    </row>
    <row r="1533">
      <c r="A1533" t="inlineStr">
        <is>
          <t>Lead</t>
        </is>
      </c>
      <c r="B1533" s="39" t="str">
        <f>IFERROR(INDEX(CampTypes,MATCH(C1533,CampList,0)),"Unattributed")</f>
        <v>New</v>
      </c>
      <c r="C1533" t="inlineStr">
        <is>
          <t>EBG - In House | ABO | Natuf | Leads | Unit Franchise | India | Oct26 | V1</t>
        </is>
      </c>
      <c r="D1533" t="inlineStr">
        <is>
          <t>Natuf | Investors | Tier1 + Growth Cities | Oct26 | V1</t>
        </is>
      </c>
      <c r="E1533" t="inlineStr">
        <is>
          <t>Natuf | Reel | Brand Ambassador | Heard Of Owning A Cafe | V1</t>
        </is>
      </c>
      <c r="F1533" t="inlineStr">
        <is>
          <t>In House Natuf</t>
        </is>
      </c>
      <c r="G1533" t="inlineStr">
        <is>
          <t>Attempt 1</t>
        </is>
      </c>
      <c r="H1533" s="39" t="str">
        <f>IF(ISNUMBER(MATCH(G1533,QualityStatuses,0)),"Quality Lead","Non-Quality Lead")</f>
        <v>Non-Quality Lead</v>
      </c>
      <c r="I1533" t="inlineStr">
        <is>
          <t>2026-10</t>
        </is>
      </c>
      <c r="J1533" t="inlineStr">
        <is>
          <t>Wk of 2026-10-19</t>
        </is>
      </c>
      <c r="K1533" t="inlineStr">
        <is>
          <t>Tejaswini Tarigopula</t>
        </is>
      </c>
      <c r="L1533" t="inlineStr">
        <is>
          <t>Facebook</t>
        </is>
      </c>
      <c r="M1533" t="inlineStr">
        <is>
          <t>Direct (campaign tagged in CRM)</t>
        </is>
      </c>
      <c r="N1533" t="inlineStr">
        <is>
          <t>6ad6dc1b06b79cc608889012</t>
        </is>
      </c>
      <c r="O1533" t="n">
        <v>1</v>
      </c>
      <c r="P1533" s="40">
        <f>IF(A1533="Lead",IF(ISNUMBER(MATCH(G1533,QualityStatuses,0)),1,0),0)</f>
        <v>0</v>
      </c>
      <c r="Q1533" s="40">
        <f>IF(A1533="Lead",IF(G1533="New Lead",0,1),0)</f>
        <v>1</v>
      </c>
      <c r="R1533" s="40">
        <f>IF(A1533="Lead",IF(G1533="Lost",1,0),0)</f>
        <v>0</v>
      </c>
      <c r="S1533" t="n">
        <v>0</v>
      </c>
      <c r="T1533" t="n">
        <v>0</v>
      </c>
      <c r="U1533" t="n">
        <v>0</v>
      </c>
      <c r="V1533" t="n">
        <v>0</v>
      </c>
      <c r="W1533" t="n">
        <v>0</v>
      </c>
      <c r="X1533" t="n">
        <v>0</v>
      </c>
      <c r="Y1533">
        <f>IF(AND(A1533="Lead",COUNTIF(MetaCamps,C1533)&gt;0),1,0)</f>
        <v>0</v>
      </c>
      <c r="Z1533">
        <f>IF(Y1533=1,P1533,0)</f>
        <v>0</v>
      </c>
    </row>
    <row r="1534">
      <c r="A1534" t="inlineStr">
        <is>
          <t>Lead</t>
        </is>
      </c>
      <c r="B1534" s="39" t="str">
        <f>IFERROR(INDEX(CampTypes,MATCH(C1534,CampList,0)),"Unattributed")</f>
        <v>Old</v>
      </c>
      <c r="C1534" t="inlineStr">
        <is>
          <t>E_Suresh_Natuf_Kiosk_07072026</t>
        </is>
      </c>
      <c r="D1534" t="inlineStr">
        <is>
          <t>E_Suresh_Natuf_Kiosk_07072026_Adset5</t>
        </is>
      </c>
      <c r="E1534" t="inlineStr">
        <is>
          <t>E_Hindi_Suresh_Natuf_Kiosk_07072026_Adset5_ad3 – Copy 2</t>
        </is>
      </c>
      <c r="F1534" t="inlineStr">
        <is>
          <t>Natuf</t>
        </is>
      </c>
      <c r="G1534" t="inlineStr">
        <is>
          <t>Attempt 2</t>
        </is>
      </c>
      <c r="H1534" s="39" t="str">
        <f>IF(ISNUMBER(MATCH(G1534,QualityStatuses,0)),"Quality Lead","Non-Quality Lead")</f>
        <v>Non-Quality Lead</v>
      </c>
      <c r="I1534" t="inlineStr">
        <is>
          <t>2026-10</t>
        </is>
      </c>
      <c r="J1534" t="inlineStr">
        <is>
          <t>Wk of 2026-10-19</t>
        </is>
      </c>
      <c r="K1534" t="inlineStr">
        <is>
          <t>Tejaswini Tarigopula</t>
        </is>
      </c>
      <c r="L1534" t="inlineStr">
        <is>
          <t>Facebook</t>
        </is>
      </c>
      <c r="M1534" t="inlineStr">
        <is>
          <t>Direct (campaign tagged in CRM)</t>
        </is>
      </c>
      <c r="N1534" t="inlineStr">
        <is>
          <t>6ad6db6bc7accd521330bae3</t>
        </is>
      </c>
      <c r="O1534" t="n">
        <v>1</v>
      </c>
      <c r="P1534" s="40">
        <f>IF(A1534="Lead",IF(ISNUMBER(MATCH(G1534,QualityStatuses,0)),1,0),0)</f>
        <v>0</v>
      </c>
      <c r="Q1534" s="40">
        <f>IF(A1534="Lead",IF(G1534="New Lead",0,1),0)</f>
        <v>1</v>
      </c>
      <c r="R1534" s="40">
        <f>IF(A1534="Lead",IF(G1534="Lost",1,0),0)</f>
        <v>0</v>
      </c>
      <c r="S1534" t="n">
        <v>2</v>
      </c>
      <c r="T1534" t="n">
        <v>0</v>
      </c>
      <c r="U1534" t="n">
        <v>0</v>
      </c>
      <c r="V1534" t="n">
        <v>0</v>
      </c>
      <c r="W1534" t="n">
        <v>0</v>
      </c>
      <c r="X1534" t="n">
        <v>0</v>
      </c>
      <c r="Y1534">
        <f>IF(AND(A1534="Lead",COUNTIF(MetaCamps,C1534)&gt;0),1,0)</f>
        <v>1</v>
      </c>
      <c r="Z1534">
        <f>IF(Y1534=1,P1534,0)</f>
        <v>0</v>
      </c>
    </row>
    <row r="1535">
      <c r="A1535" t="inlineStr">
        <is>
          <t>Lead</t>
        </is>
      </c>
      <c r="B1535" s="39" t="str">
        <f>IFERROR(INDEX(CampTypes,MATCH(C1535,CampList,0)),"Unattributed")</f>
        <v>Old</v>
      </c>
      <c r="C1535" t="inlineStr">
        <is>
          <t>natuf_Kiosk_14072026_Hindi</t>
        </is>
      </c>
      <c r="D1535" t="inlineStr">
        <is>
          <t>natuf_Kiosk_09102026</t>
        </is>
      </c>
      <c r="E1535" t="inlineStr">
        <is>
          <t>natuf_Kiosk_14072026_ad set_ad1</t>
        </is>
      </c>
      <c r="F1535" t="inlineStr">
        <is>
          <t>Natuf</t>
        </is>
      </c>
      <c r="G1535" t="inlineStr">
        <is>
          <t>New Lead</t>
        </is>
      </c>
      <c r="H1535" s="39" t="str">
        <f>IF(ISNUMBER(MATCH(G1535,QualityStatuses,0)),"Quality Lead","Non-Quality Lead")</f>
        <v>Non-Quality Lead</v>
      </c>
      <c r="I1535" t="inlineStr">
        <is>
          <t>2026-10</t>
        </is>
      </c>
      <c r="J1535" t="inlineStr">
        <is>
          <t>Wk of 2026-10-19</t>
        </is>
      </c>
      <c r="K1535" t="inlineStr">
        <is>
          <t>(Unassigned)</t>
        </is>
      </c>
      <c r="L1535" t="inlineStr">
        <is>
          <t>Facebook</t>
        </is>
      </c>
      <c r="M1535" t="inlineStr">
        <is>
          <t>Direct (campaign tagged in CRM)</t>
        </is>
      </c>
      <c r="N1535" t="inlineStr">
        <is>
          <t>6ad6dabf6cd8ff71b91dddaa</t>
        </is>
      </c>
      <c r="O1535" t="n">
        <v>1</v>
      </c>
      <c r="P1535" s="40">
        <f>IF(A1535="Lead",IF(ISNUMBER(MATCH(G1535,QualityStatuses,0)),1,0),0)</f>
        <v>0</v>
      </c>
      <c r="Q1535" s="40">
        <f>IF(A1535="Lead",IF(G1535="New Lead",0,1),0)</f>
        <v>0</v>
      </c>
      <c r="R1535" s="40">
        <f>IF(A1535="Lead",IF(G1535="Lost",1,0),0)</f>
        <v>0</v>
      </c>
      <c r="S1535" t="n">
        <v>0</v>
      </c>
      <c r="T1535" t="n">
        <v>0</v>
      </c>
      <c r="U1535" t="n">
        <v>0</v>
      </c>
      <c r="V1535" t="n">
        <v>0</v>
      </c>
      <c r="W1535" t="n">
        <v>0</v>
      </c>
      <c r="X1535" t="n">
        <v>0</v>
      </c>
      <c r="Y1535">
        <f>IF(AND(A1535="Lead",COUNTIF(MetaCamps,C1535)&gt;0),1,0)</f>
        <v>1</v>
      </c>
      <c r="Z1535">
        <f>IF(Y1535=1,P1535,0)</f>
        <v>0</v>
      </c>
    </row>
    <row r="1536">
      <c r="A1536" t="inlineStr">
        <is>
          <t>Lead</t>
        </is>
      </c>
      <c r="B1536" s="39" t="str">
        <f>IFERROR(INDEX(CampTypes,MATCH(C1536,CampList,0)),"Unattributed")</f>
        <v>Old</v>
      </c>
      <c r="C1536" t="inlineStr">
        <is>
          <t>E_Karan_Natuf_All_07072026</t>
        </is>
      </c>
      <c r="D1536" t="inlineStr">
        <is>
          <t>E_Karan_Natuf_Sign_07072026_Adset3</t>
        </is>
      </c>
      <c r="E1536" t="inlineStr">
        <is>
          <t>E_Karan_Natuf_Sign_07072026_Adset2_Ad1 – Copy</t>
        </is>
      </c>
      <c r="F1536" t="inlineStr">
        <is>
          <t>Natuf</t>
        </is>
      </c>
      <c r="G1536" t="inlineStr">
        <is>
          <t>Attempt 1</t>
        </is>
      </c>
      <c r="H1536" s="39" t="str">
        <f>IF(ISNUMBER(MATCH(G1536,QualityStatuses,0)),"Quality Lead","Non-Quality Lead")</f>
        <v>Non-Quality Lead</v>
      </c>
      <c r="I1536" t="inlineStr">
        <is>
          <t>2026-10</t>
        </is>
      </c>
      <c r="J1536" t="inlineStr">
        <is>
          <t>Wk of 2026-10-19</t>
        </is>
      </c>
      <c r="K1536" t="inlineStr">
        <is>
          <t>Tejaswini Tarigopula</t>
        </is>
      </c>
      <c r="L1536" t="inlineStr">
        <is>
          <t>Facebook</t>
        </is>
      </c>
      <c r="M1536" t="inlineStr">
        <is>
          <t>Direct (campaign tagged in CRM)</t>
        </is>
      </c>
      <c r="N1536" t="inlineStr">
        <is>
          <t>6ad6d485fb4c3ae0974a7543</t>
        </is>
      </c>
      <c r="O1536" t="n">
        <v>1</v>
      </c>
      <c r="P1536" s="40">
        <f>IF(A1536="Lead",IF(ISNUMBER(MATCH(G1536,QualityStatuses,0)),1,0),0)</f>
        <v>0</v>
      </c>
      <c r="Q1536" s="40">
        <f>IF(A1536="Lead",IF(G1536="New Lead",0,1),0)</f>
        <v>1</v>
      </c>
      <c r="R1536" s="40">
        <f>IF(A1536="Lead",IF(G1536="Lost",1,0),0)</f>
        <v>0</v>
      </c>
      <c r="S1536" t="n">
        <v>1</v>
      </c>
      <c r="T1536" t="n">
        <v>0</v>
      </c>
      <c r="U1536" t="n">
        <v>0</v>
      </c>
      <c r="V1536" t="n">
        <v>0</v>
      </c>
      <c r="W1536" t="n">
        <v>0</v>
      </c>
      <c r="X1536" t="n">
        <v>0</v>
      </c>
      <c r="Y1536">
        <f>IF(AND(A1536="Lead",COUNTIF(MetaCamps,C1536)&gt;0),1,0)</f>
        <v>1</v>
      </c>
      <c r="Z1536">
        <f>IF(Y1536=1,P1536,0)</f>
        <v>0</v>
      </c>
    </row>
    <row r="1537">
      <c r="A1537" t="inlineStr">
        <is>
          <t>Lead</t>
        </is>
      </c>
      <c r="B1537" s="39" t="str">
        <f>IFERROR(INDEX(CampTypes,MATCH(C1537,CampList,0)),"Unattributed")</f>
        <v>New</v>
      </c>
      <c r="C1537" t="inlineStr">
        <is>
          <t>EBG - In House | ABO | Natuf | Leads | Unit Franchise | India | Oct26 | V1</t>
        </is>
      </c>
      <c r="D1537" t="inlineStr">
        <is>
          <t>Natuf | LAL 1% | India | Jul26 | V1</t>
        </is>
      </c>
      <c r="E1537" t="inlineStr">
        <is>
          <t>Natuf | Reel | Brand Ambassador | Heard Of Owning A Cafe | V1</t>
        </is>
      </c>
      <c r="F1537" t="inlineStr">
        <is>
          <t>In House Natuf</t>
        </is>
      </c>
      <c r="G1537" t="inlineStr">
        <is>
          <t>Attempt 1</t>
        </is>
      </c>
      <c r="H1537" s="39" t="str">
        <f>IF(ISNUMBER(MATCH(G1537,QualityStatuses,0)),"Quality Lead","Non-Quality Lead")</f>
        <v>Non-Quality Lead</v>
      </c>
      <c r="I1537" t="inlineStr">
        <is>
          <t>2026-10</t>
        </is>
      </c>
      <c r="J1537" t="inlineStr">
        <is>
          <t>Wk of 2026-10-19</t>
        </is>
      </c>
      <c r="K1537" t="inlineStr">
        <is>
          <t>Tejaswini Tarigopula</t>
        </is>
      </c>
      <c r="L1537" t="inlineStr">
        <is>
          <t>Facebook</t>
        </is>
      </c>
      <c r="M1537" t="inlineStr">
        <is>
          <t>Direct (campaign tagged in CRM)</t>
        </is>
      </c>
      <c r="N1537" t="inlineStr">
        <is>
          <t>6ad6d41141daf3ee0d2486a7</t>
        </is>
      </c>
      <c r="O1537" t="n">
        <v>1</v>
      </c>
      <c r="P1537" s="40">
        <f>IF(A1537="Lead",IF(ISNUMBER(MATCH(G1537,QualityStatuses,0)),1,0),0)</f>
        <v>0</v>
      </c>
      <c r="Q1537" s="40">
        <f>IF(A1537="Lead",IF(G1537="New Lead",0,1),0)</f>
        <v>1</v>
      </c>
      <c r="R1537" s="40">
        <f>IF(A1537="Lead",IF(G1537="Lost",1,0),0)</f>
        <v>0</v>
      </c>
      <c r="S1537" t="n">
        <v>2</v>
      </c>
      <c r="T1537" t="n">
        <v>2</v>
      </c>
      <c r="U1537" t="n">
        <v>0</v>
      </c>
      <c r="V1537" t="n">
        <v>0</v>
      </c>
      <c r="W1537" t="n">
        <v>0</v>
      </c>
      <c r="X1537" t="n">
        <v>0</v>
      </c>
      <c r="Y1537">
        <f>IF(AND(A1537="Lead",COUNTIF(MetaCamps,C1537)&gt;0),1,0)</f>
        <v>0</v>
      </c>
      <c r="Z1537">
        <f>IF(Y1537=1,P1537,0)</f>
        <v>0</v>
      </c>
    </row>
    <row r="1538">
      <c r="A1538" t="inlineStr">
        <is>
          <t>Lead</t>
        </is>
      </c>
      <c r="B1538" s="39" t="str">
        <f>IFERROR(INDEX(CampTypes,MATCH(C1538,CampList,0)),"Unattributed")</f>
        <v>New</v>
      </c>
      <c r="C1538" t="inlineStr">
        <is>
          <t>EBG - In House | ABO | Natuf | Leads | Unit Franchise | India | Oct26 | V1</t>
        </is>
      </c>
      <c r="D1538" t="inlineStr">
        <is>
          <t>Natuf | Business Owners | Tier1 + Growth Cities | Oct26 | V1</t>
        </is>
      </c>
      <c r="E1538" t="inlineStr">
        <is>
          <t>Natuf | Reel | Brand Ambassador | Heard Of Owning A Cafe | V1</t>
        </is>
      </c>
      <c r="F1538" t="inlineStr">
        <is>
          <t>In House Natuf</t>
        </is>
      </c>
      <c r="G1538" t="inlineStr">
        <is>
          <t>Connected</t>
        </is>
      </c>
      <c r="H1538" s="39" t="str">
        <f>IF(ISNUMBER(MATCH(G1538,QualityStatuses,0)),"Quality Lead","Non-Quality Lead")</f>
        <v>Non-Quality Lead</v>
      </c>
      <c r="I1538" t="inlineStr">
        <is>
          <t>2026-10</t>
        </is>
      </c>
      <c r="J1538" t="inlineStr">
        <is>
          <t>Wk of 2026-10-19</t>
        </is>
      </c>
      <c r="K1538" t="inlineStr">
        <is>
          <t>Tejaswini Tarigopula</t>
        </is>
      </c>
      <c r="L1538" t="inlineStr">
        <is>
          <t>Facebook</t>
        </is>
      </c>
      <c r="M1538" t="inlineStr">
        <is>
          <t>Direct (campaign tagged in CRM)</t>
        </is>
      </c>
      <c r="N1538" t="inlineStr">
        <is>
          <t>6ad6d072e781d585478d583d</t>
        </is>
      </c>
      <c r="O1538" t="n">
        <v>1</v>
      </c>
      <c r="P1538" s="40">
        <f>IF(A1538="Lead",IF(ISNUMBER(MATCH(G1538,QualityStatuses,0)),1,0),0)</f>
        <v>0</v>
      </c>
      <c r="Q1538" s="40">
        <f>IF(A1538="Lead",IF(G1538="New Lead",0,1),0)</f>
        <v>1</v>
      </c>
      <c r="R1538" s="40">
        <f>IF(A1538="Lead",IF(G1538="Lost",1,0),0)</f>
        <v>0</v>
      </c>
      <c r="S1538" t="n">
        <v>3</v>
      </c>
      <c r="T1538" t="n">
        <v>2</v>
      </c>
      <c r="U1538" t="n">
        <v>0</v>
      </c>
      <c r="V1538" t="n">
        <v>0</v>
      </c>
      <c r="W1538" t="n">
        <v>0</v>
      </c>
      <c r="X1538" t="n">
        <v>0</v>
      </c>
      <c r="Y1538">
        <f>IF(AND(A1538="Lead",COUNTIF(MetaCamps,C1538)&gt;0),1,0)</f>
        <v>0</v>
      </c>
      <c r="Z1538">
        <f>IF(Y1538=1,P1538,0)</f>
        <v>0</v>
      </c>
    </row>
    <row r="1539">
      <c r="A1539" t="inlineStr">
        <is>
          <t>Lead</t>
        </is>
      </c>
      <c r="B1539" s="39" t="str">
        <f>IFERROR(INDEX(CampTypes,MATCH(C1539,CampList,0)),"Unattributed")</f>
        <v>New</v>
      </c>
      <c r="C1539" t="inlineStr">
        <is>
          <t>EBG - In House | ABO | Natuf | Leads | Unit Franchise | India | Oct26 | V1</t>
        </is>
      </c>
      <c r="D1539" t="inlineStr">
        <is>
          <t>Natuf | Investors | Tier1 + Growth Cities | Oct26 | V1</t>
        </is>
      </c>
      <c r="E1539" t="inlineStr">
        <is>
          <t>Natuf | Reel | Brand Ambassador | Heard Of Owning A Cafe | V1</t>
        </is>
      </c>
      <c r="F1539" t="inlineStr">
        <is>
          <t>In House Natuf</t>
        </is>
      </c>
      <c r="G1539" t="inlineStr">
        <is>
          <t>Connected</t>
        </is>
      </c>
      <c r="H1539" s="39" t="str">
        <f>IF(ISNUMBER(MATCH(G1539,QualityStatuses,0)),"Quality Lead","Non-Quality Lead")</f>
        <v>Non-Quality Lead</v>
      </c>
      <c r="I1539" t="inlineStr">
        <is>
          <t>2026-10</t>
        </is>
      </c>
      <c r="J1539" t="inlineStr">
        <is>
          <t>Wk of 2026-10-19</t>
        </is>
      </c>
      <c r="K1539" t="inlineStr">
        <is>
          <t>Tejaswini Tarigopula</t>
        </is>
      </c>
      <c r="L1539" t="inlineStr">
        <is>
          <t>Facebook</t>
        </is>
      </c>
      <c r="M1539" t="inlineStr">
        <is>
          <t>Direct (campaign tagged in CRM)</t>
        </is>
      </c>
      <c r="N1539" t="inlineStr">
        <is>
          <t>6ad6afcf094853499bb06f3d</t>
        </is>
      </c>
      <c r="O1539" t="n">
        <v>1</v>
      </c>
      <c r="P1539" s="40">
        <f>IF(A1539="Lead",IF(ISNUMBER(MATCH(G1539,QualityStatuses,0)),1,0),0)</f>
        <v>0</v>
      </c>
      <c r="Q1539" s="40">
        <f>IF(A1539="Lead",IF(G1539="New Lead",0,1),0)</f>
        <v>1</v>
      </c>
      <c r="R1539" s="40">
        <f>IF(A1539="Lead",IF(G1539="Lost",1,0),0)</f>
        <v>0</v>
      </c>
      <c r="S1539" t="n">
        <v>1</v>
      </c>
      <c r="T1539" t="n">
        <v>1</v>
      </c>
      <c r="U1539" t="n">
        <v>0</v>
      </c>
      <c r="V1539" t="n">
        <v>0</v>
      </c>
      <c r="W1539" t="n">
        <v>0</v>
      </c>
      <c r="X1539" t="n">
        <v>0</v>
      </c>
      <c r="Y1539">
        <f>IF(AND(A1539="Lead",COUNTIF(MetaCamps,C1539)&gt;0),1,0)</f>
        <v>0</v>
      </c>
      <c r="Z1539">
        <f>IF(Y1539=1,P1539,0)</f>
        <v>0</v>
      </c>
    </row>
    <row r="1540">
      <c r="A1540" t="inlineStr">
        <is>
          <t>Lead</t>
        </is>
      </c>
      <c r="B1540" s="39" t="str">
        <f>IFERROR(INDEX(CampTypes,MATCH(C1540,CampList,0)),"Unattributed")</f>
        <v>Old</v>
      </c>
      <c r="C1540" t="inlineStr">
        <is>
          <t>E_Suresh_Natuf_Kiosk_07072026</t>
        </is>
      </c>
      <c r="D1540" t="inlineStr">
        <is>
          <t>E_Suresh_Natuf_Kiosk_07072026_Adset5</t>
        </is>
      </c>
      <c r="E1540" t="inlineStr">
        <is>
          <t>E_Hindi_Suresh_Natuf_Kiosk_07072026_Adset5_ad3 – Copy 2</t>
        </is>
      </c>
      <c r="F1540" t="inlineStr">
        <is>
          <t>Natuf</t>
        </is>
      </c>
      <c r="G1540" t="inlineStr">
        <is>
          <t>New Lead</t>
        </is>
      </c>
      <c r="H1540" s="39" t="str">
        <f>IF(ISNUMBER(MATCH(G1540,QualityStatuses,0)),"Quality Lead","Non-Quality Lead")</f>
        <v>Non-Quality Lead</v>
      </c>
      <c r="I1540" t="inlineStr">
        <is>
          <t>2026-10</t>
        </is>
      </c>
      <c r="J1540" t="inlineStr">
        <is>
          <t>Wk of 2026-10-19</t>
        </is>
      </c>
      <c r="K1540" t="inlineStr">
        <is>
          <t>(Unassigned)</t>
        </is>
      </c>
      <c r="L1540" t="inlineStr">
        <is>
          <t>Facebook</t>
        </is>
      </c>
      <c r="M1540" t="inlineStr">
        <is>
          <t>Direct (campaign tagged in CRM)</t>
        </is>
      </c>
      <c r="N1540" t="inlineStr">
        <is>
          <t>6ad69eb07af6fcef8dcc560e</t>
        </is>
      </c>
      <c r="O1540" t="n">
        <v>1</v>
      </c>
      <c r="P1540" s="40">
        <f>IF(A1540="Lead",IF(ISNUMBER(MATCH(G1540,QualityStatuses,0)),1,0),0)</f>
        <v>0</v>
      </c>
      <c r="Q1540" s="40">
        <f>IF(A1540="Lead",IF(G1540="New Lead",0,1),0)</f>
        <v>0</v>
      </c>
      <c r="R1540" s="40">
        <f>IF(A1540="Lead",IF(G1540="Lost",1,0),0)</f>
        <v>0</v>
      </c>
      <c r="S1540" t="n">
        <v>0</v>
      </c>
      <c r="T1540" t="n">
        <v>0</v>
      </c>
      <c r="U1540" t="n">
        <v>0</v>
      </c>
      <c r="V1540" t="n">
        <v>0</v>
      </c>
      <c r="W1540" t="n">
        <v>0</v>
      </c>
      <c r="X1540" t="n">
        <v>0</v>
      </c>
      <c r="Y1540">
        <f>IF(AND(A1540="Lead",COUNTIF(MetaCamps,C1540)&gt;0),1,0)</f>
        <v>1</v>
      </c>
      <c r="Z1540">
        <f>IF(Y1540=1,P1540,0)</f>
        <v>0</v>
      </c>
    </row>
    <row r="1541">
      <c r="A1541" t="inlineStr">
        <is>
          <t>Lead</t>
        </is>
      </c>
      <c r="B1541" s="39" t="str">
        <f>IFERROR(INDEX(CampTypes,MATCH(C1541,CampList,0)),"Unattributed")</f>
        <v>New</v>
      </c>
      <c r="C1541" t="inlineStr">
        <is>
          <t>EBG - In House | ABO | Natuf | Leads | Unit Franchise | India | Oct26 | V1</t>
        </is>
      </c>
      <c r="D1541" t="inlineStr">
        <is>
          <t>Natuf | LAL 1% | India | Jul26 | V1</t>
        </is>
      </c>
      <c r="E1541" t="inlineStr">
        <is>
          <t>Natuf | Reel | Brand Ambassador | Heard Of Owning A Cafe | V1</t>
        </is>
      </c>
      <c r="F1541" t="inlineStr">
        <is>
          <t>In House Natuf</t>
        </is>
      </c>
      <c r="G1541" t="inlineStr">
        <is>
          <t>Connected</t>
        </is>
      </c>
      <c r="H1541" s="39" t="str">
        <f>IF(ISNUMBER(MATCH(G1541,QualityStatuses,0)),"Quality Lead","Non-Quality Lead")</f>
        <v>Non-Quality Lead</v>
      </c>
      <c r="I1541" t="inlineStr">
        <is>
          <t>2026-10</t>
        </is>
      </c>
      <c r="J1541" t="inlineStr">
        <is>
          <t>Wk of 2026-10-19</t>
        </is>
      </c>
      <c r="K1541" t="inlineStr">
        <is>
          <t>Tejaswini Tarigopula</t>
        </is>
      </c>
      <c r="L1541" t="inlineStr">
        <is>
          <t>Facebook</t>
        </is>
      </c>
      <c r="M1541" t="inlineStr">
        <is>
          <t>Direct (campaign tagged in CRM)</t>
        </is>
      </c>
      <c r="N1541" t="inlineStr">
        <is>
          <t>6ad699ca3e12025551522cf8</t>
        </is>
      </c>
      <c r="O1541" t="n">
        <v>1</v>
      </c>
      <c r="P1541" s="40">
        <f>IF(A1541="Lead",IF(ISNUMBER(MATCH(G1541,QualityStatuses,0)),1,0),0)</f>
        <v>0</v>
      </c>
      <c r="Q1541" s="40">
        <f>IF(A1541="Lead",IF(G1541="New Lead",0,1),0)</f>
        <v>1</v>
      </c>
      <c r="R1541" s="40">
        <f>IF(A1541="Lead",IF(G1541="Lost",1,0),0)</f>
        <v>0</v>
      </c>
      <c r="S1541" t="n">
        <v>2</v>
      </c>
      <c r="T1541" t="n">
        <v>2</v>
      </c>
      <c r="U1541" t="n">
        <v>0</v>
      </c>
      <c r="V1541" t="n">
        <v>0</v>
      </c>
      <c r="W1541" t="n">
        <v>0</v>
      </c>
      <c r="X1541" t="n">
        <v>0</v>
      </c>
      <c r="Y1541">
        <f>IF(AND(A1541="Lead",COUNTIF(MetaCamps,C1541)&gt;0),1,0)</f>
        <v>0</v>
      </c>
      <c r="Z1541">
        <f>IF(Y1541=1,P1541,0)</f>
        <v>0</v>
      </c>
    </row>
    <row r="1542">
      <c r="A1542" t="inlineStr">
        <is>
          <t>Lead</t>
        </is>
      </c>
      <c r="B1542" s="39" t="str">
        <f>IFERROR(INDEX(CampTypes,MATCH(C1542,CampList,0)),"Unattributed")</f>
        <v>Old</v>
      </c>
      <c r="C1542" t="inlineStr">
        <is>
          <t>E_Karan_Natuf_All_07072026</t>
        </is>
      </c>
      <c r="D1542" t="inlineStr">
        <is>
          <t>E_Karan_Natuf_Sign_07072026_Adset3</t>
        </is>
      </c>
      <c r="E1542" t="inlineStr">
        <is>
          <t>E_Karan_Natuf_Sign_07072026_Adset2_Ad1</t>
        </is>
      </c>
      <c r="F1542" t="inlineStr">
        <is>
          <t>Natuf</t>
        </is>
      </c>
      <c r="G1542" t="inlineStr">
        <is>
          <t>Attempt 2</t>
        </is>
      </c>
      <c r="H1542" s="39" t="str">
        <f>IF(ISNUMBER(MATCH(G1542,QualityStatuses,0)),"Quality Lead","Non-Quality Lead")</f>
        <v>Non-Quality Lead</v>
      </c>
      <c r="I1542" t="inlineStr">
        <is>
          <t>2026-10</t>
        </is>
      </c>
      <c r="J1542" t="inlineStr">
        <is>
          <t>Wk of 2026-10-19</t>
        </is>
      </c>
      <c r="K1542" t="inlineStr">
        <is>
          <t>Tejaswini Tarigopula</t>
        </is>
      </c>
      <c r="L1542" t="inlineStr">
        <is>
          <t>Facebook</t>
        </is>
      </c>
      <c r="M1542" t="inlineStr">
        <is>
          <t>Direct (campaign tagged in CRM)</t>
        </is>
      </c>
      <c r="N1542" t="inlineStr">
        <is>
          <t>6ad6991d888b8ea19f809324</t>
        </is>
      </c>
      <c r="O1542" t="n">
        <v>1</v>
      </c>
      <c r="P1542" s="40">
        <f>IF(A1542="Lead",IF(ISNUMBER(MATCH(G1542,QualityStatuses,0)),1,0),0)</f>
        <v>0</v>
      </c>
      <c r="Q1542" s="40">
        <f>IF(A1542="Lead",IF(G1542="New Lead",0,1),0)</f>
        <v>1</v>
      </c>
      <c r="R1542" s="40">
        <f>IF(A1542="Lead",IF(G1542="Lost",1,0),0)</f>
        <v>0</v>
      </c>
      <c r="S1542" t="n">
        <v>2</v>
      </c>
      <c r="T1542" t="n">
        <v>1</v>
      </c>
      <c r="U1542" t="n">
        <v>0</v>
      </c>
      <c r="V1542" t="n">
        <v>0</v>
      </c>
      <c r="W1542" t="n">
        <v>0</v>
      </c>
      <c r="X1542" t="n">
        <v>0</v>
      </c>
      <c r="Y1542">
        <f>IF(AND(A1542="Lead",COUNTIF(MetaCamps,C1542)&gt;0),1,0)</f>
        <v>1</v>
      </c>
      <c r="Z1542">
        <f>IF(Y1542=1,P1542,0)</f>
        <v>0</v>
      </c>
    </row>
    <row r="1543">
      <c r="A1543" t="inlineStr">
        <is>
          <t>Lead</t>
        </is>
      </c>
      <c r="B1543" s="39" t="str">
        <f>IFERROR(INDEX(CampTypes,MATCH(C1543,CampList,0)),"Unattributed")</f>
        <v>Old</v>
      </c>
      <c r="C1543" t="inlineStr">
        <is>
          <t>E_Natuf_Generic_13082026</t>
        </is>
      </c>
      <c r="D1543" t="inlineStr">
        <is>
          <t>E_Natuf_Generic_13082026_Adset1</t>
        </is>
      </c>
      <c r="E1543" t="inlineStr">
        <is>
          <t>E_Natuf_Generic_13082026_Adset1_Ad1</t>
        </is>
      </c>
      <c r="F1543" t="inlineStr">
        <is>
          <t>Natuf</t>
        </is>
      </c>
      <c r="G1543" t="inlineStr">
        <is>
          <t>Connected</t>
        </is>
      </c>
      <c r="H1543" s="39" t="str">
        <f>IF(ISNUMBER(MATCH(G1543,QualityStatuses,0)),"Quality Lead","Non-Quality Lead")</f>
        <v>Non-Quality Lead</v>
      </c>
      <c r="I1543" t="inlineStr">
        <is>
          <t>2026-10</t>
        </is>
      </c>
      <c r="J1543" t="inlineStr">
        <is>
          <t>Wk of 2026-10-19</t>
        </is>
      </c>
      <c r="K1543" t="inlineStr">
        <is>
          <t>Tejaswini Tarigopula</t>
        </is>
      </c>
      <c r="L1543" t="inlineStr">
        <is>
          <t>Facebook</t>
        </is>
      </c>
      <c r="M1543" t="inlineStr">
        <is>
          <t>Direct (campaign tagged in CRM)</t>
        </is>
      </c>
      <c r="N1543" t="inlineStr">
        <is>
          <t>6ad6983a465f3a9301374be2</t>
        </is>
      </c>
      <c r="O1543" t="n">
        <v>1</v>
      </c>
      <c r="P1543" s="40">
        <f>IF(A1543="Lead",IF(ISNUMBER(MATCH(G1543,QualityStatuses,0)),1,0),0)</f>
        <v>0</v>
      </c>
      <c r="Q1543" s="40">
        <f>IF(A1543="Lead",IF(G1543="New Lead",0,1),0)</f>
        <v>1</v>
      </c>
      <c r="R1543" s="40">
        <f>IF(A1543="Lead",IF(G1543="Lost",1,0),0)</f>
        <v>0</v>
      </c>
      <c r="S1543" t="n">
        <v>3</v>
      </c>
      <c r="T1543" t="n">
        <v>2</v>
      </c>
      <c r="U1543" t="n">
        <v>0</v>
      </c>
      <c r="V1543" t="n">
        <v>0</v>
      </c>
      <c r="W1543" t="n">
        <v>0</v>
      </c>
      <c r="X1543" t="n">
        <v>0</v>
      </c>
      <c r="Y1543">
        <f>IF(AND(A1543="Lead",COUNTIF(MetaCamps,C1543)&gt;0),1,0)</f>
        <v>1</v>
      </c>
      <c r="Z1543">
        <f>IF(Y1543=1,P1543,0)</f>
        <v>0</v>
      </c>
    </row>
    <row r="1544">
      <c r="A1544" t="inlineStr">
        <is>
          <t>Lead</t>
        </is>
      </c>
      <c r="B1544" s="39" t="str">
        <f>IFERROR(INDEX(CampTypes,MATCH(C1544,CampList,0)),"Unattributed")</f>
        <v>New</v>
      </c>
      <c r="C1544" t="inlineStr">
        <is>
          <t>EBG - In House | ABO | Natuf | Leads | Unit Franchise | India | Oct26 | V1</t>
        </is>
      </c>
      <c r="D1544" t="inlineStr">
        <is>
          <t>Natuf | Investors | Tier1 + Growth Cities | Oct26 | V1</t>
        </is>
      </c>
      <c r="E1544" t="inlineStr">
        <is>
          <t>Natuf | Reel | Brand Ambassador | Heard Of Owning A Cafe | V1</t>
        </is>
      </c>
      <c r="F1544" t="inlineStr">
        <is>
          <t>In House Natuf</t>
        </is>
      </c>
      <c r="G1544" t="inlineStr">
        <is>
          <t>Lost</t>
        </is>
      </c>
      <c r="H1544" s="39" t="str">
        <f>IF(ISNUMBER(MATCH(G1544,QualityStatuses,0)),"Quality Lead","Non-Quality Lead")</f>
        <v>Non-Quality Lead</v>
      </c>
      <c r="I1544" t="inlineStr">
        <is>
          <t>2026-10</t>
        </is>
      </c>
      <c r="J1544" t="inlineStr">
        <is>
          <t>Wk of 2026-10-19</t>
        </is>
      </c>
      <c r="K1544" t="inlineStr">
        <is>
          <t>Tejaswini Tarigopula</t>
        </is>
      </c>
      <c r="L1544" t="inlineStr">
        <is>
          <t>Facebook</t>
        </is>
      </c>
      <c r="M1544" t="inlineStr">
        <is>
          <t>Direct (campaign tagged in CRM)</t>
        </is>
      </c>
      <c r="N1544" t="inlineStr">
        <is>
          <t>6ad68e5d35feabf19764cdae</t>
        </is>
      </c>
      <c r="O1544" t="n">
        <v>1</v>
      </c>
      <c r="P1544" s="40">
        <f>IF(A1544="Lead",IF(ISNUMBER(MATCH(G1544,QualityStatuses,0)),1,0),0)</f>
        <v>0</v>
      </c>
      <c r="Q1544" s="40">
        <f>IF(A1544="Lead",IF(G1544="New Lead",0,1),0)</f>
        <v>1</v>
      </c>
      <c r="R1544" s="40">
        <f>IF(A1544="Lead",IF(G1544="Lost",1,0),0)</f>
        <v>1</v>
      </c>
      <c r="S1544" t="n">
        <v>1</v>
      </c>
      <c r="T1544" t="n">
        <v>1</v>
      </c>
      <c r="U1544" t="n">
        <v>0</v>
      </c>
      <c r="V1544" t="n">
        <v>0</v>
      </c>
      <c r="W1544" t="n">
        <v>0</v>
      </c>
      <c r="X1544" t="n">
        <v>0</v>
      </c>
      <c r="Y1544">
        <f>IF(AND(A1544="Lead",COUNTIF(MetaCamps,C1544)&gt;0),1,0)</f>
        <v>0</v>
      </c>
      <c r="Z1544">
        <f>IF(Y1544=1,P1544,0)</f>
        <v>0</v>
      </c>
    </row>
    <row r="1545">
      <c r="A1545" t="inlineStr">
        <is>
          <t>Lead</t>
        </is>
      </c>
      <c r="B1545" s="39" t="str">
        <f>IFERROR(INDEX(CampTypes,MATCH(C1545,CampList,0)),"Unattributed")</f>
        <v>Old</v>
      </c>
      <c r="C1545" t="inlineStr">
        <is>
          <t>E_Suresh_Natuf_Kiosk_07072026</t>
        </is>
      </c>
      <c r="D1545" t="inlineStr">
        <is>
          <t>E_Suresh_Natuf_Kiosk_07072026_Adset5</t>
        </is>
      </c>
      <c r="E1545" t="inlineStr">
        <is>
          <t>E_Hindi_Suresh_Natuf_Kiosk_07072026_Adset5_ad3 – Copy 2</t>
        </is>
      </c>
      <c r="F1545" t="inlineStr">
        <is>
          <t>Natuf</t>
        </is>
      </c>
      <c r="G1545" t="inlineStr">
        <is>
          <t>New Lead</t>
        </is>
      </c>
      <c r="H1545" s="39" t="str">
        <f>IF(ISNUMBER(MATCH(G1545,QualityStatuses,0)),"Quality Lead","Non-Quality Lead")</f>
        <v>Non-Quality Lead</v>
      </c>
      <c r="I1545" t="inlineStr">
        <is>
          <t>2026-10</t>
        </is>
      </c>
      <c r="J1545" t="inlineStr">
        <is>
          <t>Wk of 2026-10-19</t>
        </is>
      </c>
      <c r="K1545" t="inlineStr">
        <is>
          <t>(Unassigned)</t>
        </is>
      </c>
      <c r="L1545" t="inlineStr">
        <is>
          <t>Facebook</t>
        </is>
      </c>
      <c r="M1545" t="inlineStr">
        <is>
          <t>Direct (campaign tagged in CRM)</t>
        </is>
      </c>
      <c r="N1545" t="inlineStr">
        <is>
          <t>6ad6701273af27672b7448bd</t>
        </is>
      </c>
      <c r="O1545" t="n">
        <v>1</v>
      </c>
      <c r="P1545" s="40">
        <f>IF(A1545="Lead",IF(ISNUMBER(MATCH(G1545,QualityStatuses,0)),1,0),0)</f>
        <v>0</v>
      </c>
      <c r="Q1545" s="40">
        <f>IF(A1545="Lead",IF(G1545="New Lead",0,1),0)</f>
        <v>0</v>
      </c>
      <c r="R1545" s="40">
        <f>IF(A1545="Lead",IF(G1545="Lost",1,0),0)</f>
        <v>0</v>
      </c>
      <c r="S1545" t="n">
        <v>0</v>
      </c>
      <c r="T1545" t="n">
        <v>0</v>
      </c>
      <c r="U1545" t="n">
        <v>0</v>
      </c>
      <c r="V1545" t="n">
        <v>0</v>
      </c>
      <c r="W1545" t="n">
        <v>0</v>
      </c>
      <c r="X1545" t="n">
        <v>0</v>
      </c>
      <c r="Y1545">
        <f>IF(AND(A1545="Lead",COUNTIF(MetaCamps,C1545)&gt;0),1,0)</f>
        <v>1</v>
      </c>
      <c r="Z1545">
        <f>IF(Y1545=1,P1545,0)</f>
        <v>0</v>
      </c>
    </row>
    <row r="1546">
      <c r="A1546" t="inlineStr">
        <is>
          <t>Lead</t>
        </is>
      </c>
      <c r="B1546" s="39" t="str">
        <f>IFERROR(INDEX(CampTypes,MATCH(C1546,CampList,0)),"Unattributed")</f>
        <v>New</v>
      </c>
      <c r="C1546" t="inlineStr">
        <is>
          <t>EBG - In House | ABO | Natuf | Leads | Unit Franchise | India | Oct26 | V1</t>
        </is>
      </c>
      <c r="D1546" t="inlineStr">
        <is>
          <t>Natuf | Broad | Tier1 + Growth Cities | Oct26 | V1</t>
        </is>
      </c>
      <c r="E1546" t="inlineStr">
        <is>
          <t>Natuf | Reel | Brand Ambassador | Heard Of Owning A Cafe | V1</t>
        </is>
      </c>
      <c r="F1546" t="inlineStr">
        <is>
          <t>In House Natuf</t>
        </is>
      </c>
      <c r="G1546" t="inlineStr">
        <is>
          <t>Attempt 1</t>
        </is>
      </c>
      <c r="H1546" s="39" t="str">
        <f>IF(ISNUMBER(MATCH(G1546,QualityStatuses,0)),"Quality Lead","Non-Quality Lead")</f>
        <v>Non-Quality Lead</v>
      </c>
      <c r="I1546" t="inlineStr">
        <is>
          <t>2026-10</t>
        </is>
      </c>
      <c r="J1546" t="inlineStr">
        <is>
          <t>Wk of 2026-10-19</t>
        </is>
      </c>
      <c r="K1546" t="inlineStr">
        <is>
          <t>Tejaswini Tarigopula</t>
        </is>
      </c>
      <c r="L1546" t="inlineStr">
        <is>
          <t>Facebook</t>
        </is>
      </c>
      <c r="M1546" t="inlineStr">
        <is>
          <t>Direct (campaign tagged in CRM)</t>
        </is>
      </c>
      <c r="N1546" t="inlineStr">
        <is>
          <t>6ad66d19658410d200fa3263</t>
        </is>
      </c>
      <c r="O1546" t="n">
        <v>1</v>
      </c>
      <c r="P1546" s="40">
        <f>IF(A1546="Lead",IF(ISNUMBER(MATCH(G1546,QualityStatuses,0)),1,0),0)</f>
        <v>0</v>
      </c>
      <c r="Q1546" s="40">
        <f>IF(A1546="Lead",IF(G1546="New Lead",0,1),0)</f>
        <v>1</v>
      </c>
      <c r="R1546" s="40">
        <f>IF(A1546="Lead",IF(G1546="Lost",1,0),0)</f>
        <v>0</v>
      </c>
      <c r="S1546" t="n">
        <v>0</v>
      </c>
      <c r="T1546" t="n">
        <v>0</v>
      </c>
      <c r="U1546" t="n">
        <v>0</v>
      </c>
      <c r="V1546" t="n">
        <v>0</v>
      </c>
      <c r="W1546" t="n">
        <v>0</v>
      </c>
      <c r="X1546" t="n">
        <v>0</v>
      </c>
      <c r="Y1546">
        <f>IF(AND(A1546="Lead",COUNTIF(MetaCamps,C1546)&gt;0),1,0)</f>
        <v>0</v>
      </c>
      <c r="Z1546">
        <f>IF(Y1546=1,P1546,0)</f>
        <v>0</v>
      </c>
    </row>
    <row r="1547">
      <c r="A1547" t="inlineStr">
        <is>
          <t>Lead</t>
        </is>
      </c>
      <c r="B1547" s="39" t="str">
        <f>IFERROR(INDEX(CampTypes,MATCH(C1547,CampList,0)),"Unattributed")</f>
        <v>New</v>
      </c>
      <c r="C1547" t="inlineStr">
        <is>
          <t>EBG - In House | ABO | Natuf | Leads | Unit Franchise | India | Oct26 | V1</t>
        </is>
      </c>
      <c r="D1547" t="inlineStr">
        <is>
          <t>Natuf | LAL 1% | India | Jul26 | V1</t>
        </is>
      </c>
      <c r="E1547" t="inlineStr">
        <is>
          <t>Natuf | Reel | Brand Ambassador | Heard Of Owning A Cafe | V1</t>
        </is>
      </c>
      <c r="F1547" t="inlineStr">
        <is>
          <t>In House Natuf</t>
        </is>
      </c>
      <c r="G1547" t="inlineStr">
        <is>
          <t>Attempt 1</t>
        </is>
      </c>
      <c r="H1547" s="39" t="str">
        <f>IF(ISNUMBER(MATCH(G1547,QualityStatuses,0)),"Quality Lead","Non-Quality Lead")</f>
        <v>Non-Quality Lead</v>
      </c>
      <c r="I1547" t="inlineStr">
        <is>
          <t>2026-10</t>
        </is>
      </c>
      <c r="J1547" t="inlineStr">
        <is>
          <t>Wk of 2026-10-19</t>
        </is>
      </c>
      <c r="K1547" t="inlineStr">
        <is>
          <t>Tejaswini Tarigopula</t>
        </is>
      </c>
      <c r="L1547" t="inlineStr">
        <is>
          <t>Facebook</t>
        </is>
      </c>
      <c r="M1547" t="inlineStr">
        <is>
          <t>Direct (campaign tagged in CRM)</t>
        </is>
      </c>
      <c r="N1547" t="inlineStr">
        <is>
          <t>6ad66c884b1a37cb407d66d1</t>
        </is>
      </c>
      <c r="O1547" t="n">
        <v>1</v>
      </c>
      <c r="P1547" s="40">
        <f>IF(A1547="Lead",IF(ISNUMBER(MATCH(G1547,QualityStatuses,0)),1,0),0)</f>
        <v>0</v>
      </c>
      <c r="Q1547" s="40">
        <f>IF(A1547="Lead",IF(G1547="New Lead",0,1),0)</f>
        <v>1</v>
      </c>
      <c r="R1547" s="40">
        <f>IF(A1547="Lead",IF(G1547="Lost",1,0),0)</f>
        <v>0</v>
      </c>
      <c r="S1547" t="n">
        <v>1</v>
      </c>
      <c r="T1547" t="n">
        <v>0</v>
      </c>
      <c r="U1547" t="n">
        <v>0</v>
      </c>
      <c r="V1547" t="n">
        <v>0</v>
      </c>
      <c r="W1547" t="n">
        <v>0</v>
      </c>
      <c r="X1547" t="n">
        <v>0</v>
      </c>
      <c r="Y1547">
        <f>IF(AND(A1547="Lead",COUNTIF(MetaCamps,C1547)&gt;0),1,0)</f>
        <v>0</v>
      </c>
      <c r="Z1547">
        <f>IF(Y1547=1,P1547,0)</f>
        <v>0</v>
      </c>
    </row>
    <row r="1548">
      <c r="A1548" t="inlineStr">
        <is>
          <t>Lead</t>
        </is>
      </c>
      <c r="B1548" s="39" t="str">
        <f>IFERROR(INDEX(CampTypes,MATCH(C1548,CampList,0)),"Unattributed")</f>
        <v>Old</v>
      </c>
      <c r="C1548" t="inlineStr">
        <is>
          <t>E_Karan_Natuf_All_07072026</t>
        </is>
      </c>
      <c r="D1548" t="inlineStr">
        <is>
          <t>E_Karan_Natuf_Sign_07072026_Adset3</t>
        </is>
      </c>
      <c r="E1548" t="inlineStr">
        <is>
          <t>E_Karan_Natuf_Sign_07072026_Adset2_Ad1</t>
        </is>
      </c>
      <c r="F1548" t="inlineStr">
        <is>
          <t>Natuf</t>
        </is>
      </c>
      <c r="G1548" t="inlineStr">
        <is>
          <t>Attempt 2</t>
        </is>
      </c>
      <c r="H1548" s="39" t="str">
        <f>IF(ISNUMBER(MATCH(G1548,QualityStatuses,0)),"Quality Lead","Non-Quality Lead")</f>
        <v>Non-Quality Lead</v>
      </c>
      <c r="I1548" t="inlineStr">
        <is>
          <t>2026-10</t>
        </is>
      </c>
      <c r="J1548" t="inlineStr">
        <is>
          <t>Wk of 2026-10-19</t>
        </is>
      </c>
      <c r="K1548" t="inlineStr">
        <is>
          <t>Tejaswini Tarigopula</t>
        </is>
      </c>
      <c r="L1548" t="inlineStr">
        <is>
          <t>Facebook</t>
        </is>
      </c>
      <c r="M1548" t="inlineStr">
        <is>
          <t>Direct (campaign tagged in CRM)</t>
        </is>
      </c>
      <c r="N1548" t="inlineStr">
        <is>
          <t>6ad66b6c5234cc7eac168d5b</t>
        </is>
      </c>
      <c r="O1548" t="n">
        <v>1</v>
      </c>
      <c r="P1548" s="40">
        <f>IF(A1548="Lead",IF(ISNUMBER(MATCH(G1548,QualityStatuses,0)),1,0),0)</f>
        <v>0</v>
      </c>
      <c r="Q1548" s="40">
        <f>IF(A1548="Lead",IF(G1548="New Lead",0,1),0)</f>
        <v>1</v>
      </c>
      <c r="R1548" s="40">
        <f>IF(A1548="Lead",IF(G1548="Lost",1,0),0)</f>
        <v>0</v>
      </c>
      <c r="S1548" t="n">
        <v>2</v>
      </c>
      <c r="T1548" t="n">
        <v>0</v>
      </c>
      <c r="U1548" t="n">
        <v>0</v>
      </c>
      <c r="V1548" t="n">
        <v>0</v>
      </c>
      <c r="W1548" t="n">
        <v>0</v>
      </c>
      <c r="X1548" t="n">
        <v>0</v>
      </c>
      <c r="Y1548">
        <f>IF(AND(A1548="Lead",COUNTIF(MetaCamps,C1548)&gt;0),1,0)</f>
        <v>1</v>
      </c>
      <c r="Z1548">
        <f>IF(Y1548=1,P1548,0)</f>
        <v>0</v>
      </c>
    </row>
    <row r="1549">
      <c r="A1549" t="inlineStr">
        <is>
          <t>Lead</t>
        </is>
      </c>
      <c r="B1549" s="39" t="str">
        <f>IFERROR(INDEX(CampTypes,MATCH(C1549,CampList,0)),"Unattributed")</f>
        <v>Old</v>
      </c>
      <c r="C1549" t="inlineStr">
        <is>
          <t>natuf_Kiosk_14072026_Hindi</t>
        </is>
      </c>
      <c r="D1549" t="inlineStr">
        <is>
          <t>natuf_Kiosk_09102026</t>
        </is>
      </c>
      <c r="E1549" t="inlineStr">
        <is>
          <t>natuf_Kiosk_14072026_ad set_ad1</t>
        </is>
      </c>
      <c r="F1549" t="inlineStr">
        <is>
          <t>Natuf</t>
        </is>
      </c>
      <c r="G1549" t="inlineStr">
        <is>
          <t>New Lead</t>
        </is>
      </c>
      <c r="H1549" s="39" t="str">
        <f>IF(ISNUMBER(MATCH(G1549,QualityStatuses,0)),"Quality Lead","Non-Quality Lead")</f>
        <v>Non-Quality Lead</v>
      </c>
      <c r="I1549" t="inlineStr">
        <is>
          <t>2026-10</t>
        </is>
      </c>
      <c r="J1549" t="inlineStr">
        <is>
          <t>Wk of 2026-10-19</t>
        </is>
      </c>
      <c r="K1549" t="inlineStr">
        <is>
          <t>(Unassigned)</t>
        </is>
      </c>
      <c r="L1549" t="inlineStr">
        <is>
          <t>Facebook</t>
        </is>
      </c>
      <c r="M1549" t="inlineStr">
        <is>
          <t>Direct (campaign tagged in CRM)</t>
        </is>
      </c>
      <c r="N1549" t="inlineStr">
        <is>
          <t>6ad66a8d01ebbd9aabb5425f</t>
        </is>
      </c>
      <c r="O1549" t="n">
        <v>1</v>
      </c>
      <c r="P1549" s="40">
        <f>IF(A1549="Lead",IF(ISNUMBER(MATCH(G1549,QualityStatuses,0)),1,0),0)</f>
        <v>0</v>
      </c>
      <c r="Q1549" s="40">
        <f>IF(A1549="Lead",IF(G1549="New Lead",0,1),0)</f>
        <v>0</v>
      </c>
      <c r="R1549" s="40">
        <f>IF(A1549="Lead",IF(G1549="Lost",1,0),0)</f>
        <v>0</v>
      </c>
      <c r="S1549" t="n">
        <v>0</v>
      </c>
      <c r="T1549" t="n">
        <v>0</v>
      </c>
      <c r="U1549" t="n">
        <v>0</v>
      </c>
      <c r="V1549" t="n">
        <v>0</v>
      </c>
      <c r="W1549" t="n">
        <v>0</v>
      </c>
      <c r="X1549" t="n">
        <v>0</v>
      </c>
      <c r="Y1549">
        <f>IF(AND(A1549="Lead",COUNTIF(MetaCamps,C1549)&gt;0),1,0)</f>
        <v>1</v>
      </c>
      <c r="Z1549">
        <f>IF(Y1549=1,P1549,0)</f>
        <v>0</v>
      </c>
    </row>
    <row r="1550">
      <c r="A1550" t="inlineStr">
        <is>
          <t>Lead</t>
        </is>
      </c>
      <c r="B1550" s="39" t="str">
        <f>IFERROR(INDEX(CampTypes,MATCH(C1550,CampList,0)),"Unattributed")</f>
        <v>New</v>
      </c>
      <c r="C1550" t="inlineStr">
        <is>
          <t>EBG - In House | ABO | Natuf | Leads | Unit Franchise | India | Oct26 | V1</t>
        </is>
      </c>
      <c r="D1550" t="inlineStr">
        <is>
          <t>Natuf | Broad | Tier1 + Growth Cities | Oct26 | V1</t>
        </is>
      </c>
      <c r="E1550" t="inlineStr">
        <is>
          <t>Natuf | Reel | Brand Ambassador | Heard Of Owning A Cafe | V1</t>
        </is>
      </c>
      <c r="F1550" t="inlineStr">
        <is>
          <t>In House Natuf</t>
        </is>
      </c>
      <c r="G1550" t="inlineStr">
        <is>
          <t>Connected</t>
        </is>
      </c>
      <c r="H1550" s="39" t="str">
        <f>IF(ISNUMBER(MATCH(G1550,QualityStatuses,0)),"Quality Lead","Non-Quality Lead")</f>
        <v>Non-Quality Lead</v>
      </c>
      <c r="I1550" t="inlineStr">
        <is>
          <t>2026-10</t>
        </is>
      </c>
      <c r="J1550" t="inlineStr">
        <is>
          <t>Wk of 2026-10-19</t>
        </is>
      </c>
      <c r="K1550" t="inlineStr">
        <is>
          <t>Tejaswini Tarigopula</t>
        </is>
      </c>
      <c r="L1550" t="inlineStr">
        <is>
          <t>Facebook</t>
        </is>
      </c>
      <c r="M1550" t="inlineStr">
        <is>
          <t>Direct (campaign tagged in CRM)</t>
        </is>
      </c>
      <c r="N1550" t="inlineStr">
        <is>
          <t>6ad669a9152369c35d8c2542</t>
        </is>
      </c>
      <c r="O1550" t="n">
        <v>1</v>
      </c>
      <c r="P1550" s="40">
        <f>IF(A1550="Lead",IF(ISNUMBER(MATCH(G1550,QualityStatuses,0)),1,0),0)</f>
        <v>0</v>
      </c>
      <c r="Q1550" s="40">
        <f>IF(A1550="Lead",IF(G1550="New Lead",0,1),0)</f>
        <v>1</v>
      </c>
      <c r="R1550" s="40">
        <f>IF(A1550="Lead",IF(G1550="Lost",1,0),0)</f>
        <v>0</v>
      </c>
      <c r="S1550" t="n">
        <v>3</v>
      </c>
      <c r="T1550" t="n">
        <v>2</v>
      </c>
      <c r="U1550" t="n">
        <v>0</v>
      </c>
      <c r="V1550" t="n">
        <v>0</v>
      </c>
      <c r="W1550" t="n">
        <v>0</v>
      </c>
      <c r="X1550" t="n">
        <v>0</v>
      </c>
      <c r="Y1550">
        <f>IF(AND(A1550="Lead",COUNTIF(MetaCamps,C1550)&gt;0),1,0)</f>
        <v>0</v>
      </c>
      <c r="Z1550">
        <f>IF(Y1550=1,P1550,0)</f>
        <v>0</v>
      </c>
    </row>
    <row r="1551">
      <c r="A1551" t="inlineStr">
        <is>
          <t>Lead</t>
        </is>
      </c>
      <c r="B1551" s="39" t="str">
        <f>IFERROR(INDEX(CampTypes,MATCH(C1551,CampList,0)),"Unattributed")</f>
        <v>Old</v>
      </c>
      <c r="C1551" t="inlineStr">
        <is>
          <t>natuf_Kiosk_14072026_Hindi</t>
        </is>
      </c>
      <c r="D1551" t="inlineStr">
        <is>
          <t>natuf_Kiosk_09102026</t>
        </is>
      </c>
      <c r="E1551" t="inlineStr">
        <is>
          <t>natuf_Kiosk_14072026_ad set_ad1</t>
        </is>
      </c>
      <c r="F1551" t="inlineStr">
        <is>
          <t>Natuf</t>
        </is>
      </c>
      <c r="G1551" t="inlineStr">
        <is>
          <t>Attempt 2</t>
        </is>
      </c>
      <c r="H1551" s="39" t="str">
        <f>IF(ISNUMBER(MATCH(G1551,QualityStatuses,0)),"Quality Lead","Non-Quality Lead")</f>
        <v>Non-Quality Lead</v>
      </c>
      <c r="I1551" t="inlineStr">
        <is>
          <t>2026-10</t>
        </is>
      </c>
      <c r="J1551" t="inlineStr">
        <is>
          <t>Wk of 2026-10-19</t>
        </is>
      </c>
      <c r="K1551" t="inlineStr">
        <is>
          <t>Tejaswini Tarigopula</t>
        </is>
      </c>
      <c r="L1551" t="inlineStr">
        <is>
          <t>Facebook</t>
        </is>
      </c>
      <c r="M1551" t="inlineStr">
        <is>
          <t>Direct (campaign tagged in CRM)</t>
        </is>
      </c>
      <c r="N1551" t="inlineStr">
        <is>
          <t>6ad668c1b1320ea7e29c3291</t>
        </is>
      </c>
      <c r="O1551" t="n">
        <v>1</v>
      </c>
      <c r="P1551" s="40">
        <f>IF(A1551="Lead",IF(ISNUMBER(MATCH(G1551,QualityStatuses,0)),1,0),0)</f>
        <v>0</v>
      </c>
      <c r="Q1551" s="40">
        <f>IF(A1551="Lead",IF(G1551="New Lead",0,1),0)</f>
        <v>1</v>
      </c>
      <c r="R1551" s="40">
        <f>IF(A1551="Lead",IF(G1551="Lost",1,0),0)</f>
        <v>0</v>
      </c>
      <c r="S1551" t="n">
        <v>2</v>
      </c>
      <c r="T1551" t="n">
        <v>0</v>
      </c>
      <c r="U1551" t="n">
        <v>0</v>
      </c>
      <c r="V1551" t="n">
        <v>0</v>
      </c>
      <c r="W1551" t="n">
        <v>0</v>
      </c>
      <c r="X1551" t="n">
        <v>0</v>
      </c>
      <c r="Y1551">
        <f>IF(AND(A1551="Lead",COUNTIF(MetaCamps,C1551)&gt;0),1,0)</f>
        <v>1</v>
      </c>
      <c r="Z1551">
        <f>IF(Y1551=1,P1551,0)</f>
        <v>0</v>
      </c>
    </row>
    <row r="1552">
      <c r="A1552" t="inlineStr">
        <is>
          <t>Lead</t>
        </is>
      </c>
      <c r="B1552" s="39" t="str">
        <f>IFERROR(INDEX(CampTypes,MATCH(C1552,CampList,0)),"Unattributed")</f>
        <v>New</v>
      </c>
      <c r="C1552" t="inlineStr">
        <is>
          <t>EBG - In House | ABO | Natuf | Leads | Unit Franchise | India | Oct26 | V1</t>
        </is>
      </c>
      <c r="D1552" t="inlineStr">
        <is>
          <t>Natuf | Investors | Tier1 + Growth Cities | Oct26 | V1</t>
        </is>
      </c>
      <c r="E1552" t="inlineStr">
        <is>
          <t>Natuf | Reel | Brand Ambassador | Heard Of Owning A Cafe | V1</t>
        </is>
      </c>
      <c r="F1552" t="inlineStr">
        <is>
          <t>In House Natuf</t>
        </is>
      </c>
      <c r="G1552" t="inlineStr">
        <is>
          <t>Attempt 2</t>
        </is>
      </c>
      <c r="H1552" s="39" t="str">
        <f>IF(ISNUMBER(MATCH(G1552,QualityStatuses,0)),"Quality Lead","Non-Quality Lead")</f>
        <v>Non-Quality Lead</v>
      </c>
      <c r="I1552" t="inlineStr">
        <is>
          <t>2026-10</t>
        </is>
      </c>
      <c r="J1552" t="inlineStr">
        <is>
          <t>Wk of 2026-10-19</t>
        </is>
      </c>
      <c r="K1552" t="inlineStr">
        <is>
          <t>Tejaswini Tarigopula</t>
        </is>
      </c>
      <c r="L1552" t="inlineStr">
        <is>
          <t>Facebook</t>
        </is>
      </c>
      <c r="M1552" t="inlineStr">
        <is>
          <t>Direct (campaign tagged in CRM)</t>
        </is>
      </c>
      <c r="N1552" t="inlineStr">
        <is>
          <t>6ad6674049c5bcc67b330d06</t>
        </is>
      </c>
      <c r="O1552" t="n">
        <v>1</v>
      </c>
      <c r="P1552" s="40">
        <f>IF(A1552="Lead",IF(ISNUMBER(MATCH(G1552,QualityStatuses,0)),1,0),0)</f>
        <v>0</v>
      </c>
      <c r="Q1552" s="40">
        <f>IF(A1552="Lead",IF(G1552="New Lead",0,1),0)</f>
        <v>1</v>
      </c>
      <c r="R1552" s="40">
        <f>IF(A1552="Lead",IF(G1552="Lost",1,0),0)</f>
        <v>0</v>
      </c>
      <c r="S1552" t="n">
        <v>3</v>
      </c>
      <c r="T1552" t="n">
        <v>0</v>
      </c>
      <c r="U1552" t="n">
        <v>0</v>
      </c>
      <c r="V1552" t="n">
        <v>0</v>
      </c>
      <c r="W1552" t="n">
        <v>0</v>
      </c>
      <c r="X1552" t="n">
        <v>0</v>
      </c>
      <c r="Y1552">
        <f>IF(AND(A1552="Lead",COUNTIF(MetaCamps,C1552)&gt;0),1,0)</f>
        <v>0</v>
      </c>
      <c r="Z1552">
        <f>IF(Y1552=1,P1552,0)</f>
        <v>0</v>
      </c>
    </row>
    <row r="1553">
      <c r="A1553" t="inlineStr">
        <is>
          <t>Lead</t>
        </is>
      </c>
      <c r="B1553" s="39" t="str">
        <f>IFERROR(INDEX(CampTypes,MATCH(C1553,CampList,0)),"Unattributed")</f>
        <v>New</v>
      </c>
      <c r="C1553" t="inlineStr">
        <is>
          <t>EBG - In House | ABO | Natuf | Leads | Unit Franchise | India | Oct26 | V1</t>
        </is>
      </c>
      <c r="D1553" t="inlineStr">
        <is>
          <t>Natuf | Business Owners | Tier1 + Growth Cities | Oct26 | V1</t>
        </is>
      </c>
      <c r="E1553" t="inlineStr">
        <is>
          <t>Natuf | Reel | Brand Ambassador | Heard Of Owning A Cafe | V1</t>
        </is>
      </c>
      <c r="F1553" t="inlineStr">
        <is>
          <t>In House Natuf</t>
        </is>
      </c>
      <c r="G1553" t="inlineStr">
        <is>
          <t>Lost</t>
        </is>
      </c>
      <c r="H1553" s="39" t="str">
        <f>IF(ISNUMBER(MATCH(G1553,QualityStatuses,0)),"Quality Lead","Non-Quality Lead")</f>
        <v>Non-Quality Lead</v>
      </c>
      <c r="I1553" t="inlineStr">
        <is>
          <t>2026-10</t>
        </is>
      </c>
      <c r="J1553" t="inlineStr">
        <is>
          <t>Wk of 2026-10-19</t>
        </is>
      </c>
      <c r="K1553" t="inlineStr">
        <is>
          <t>Tejaswini Tarigopula</t>
        </is>
      </c>
      <c r="L1553" t="inlineStr">
        <is>
          <t>Facebook</t>
        </is>
      </c>
      <c r="M1553" t="inlineStr">
        <is>
          <t>Direct (campaign tagged in CRM)</t>
        </is>
      </c>
      <c r="N1553" t="inlineStr">
        <is>
          <t>6ad66717268e101ec3246f7c</t>
        </is>
      </c>
      <c r="O1553" t="n">
        <v>1</v>
      </c>
      <c r="P1553" s="40">
        <f>IF(A1553="Lead",IF(ISNUMBER(MATCH(G1553,QualityStatuses,0)),1,0),0)</f>
        <v>0</v>
      </c>
      <c r="Q1553" s="40">
        <f>IF(A1553="Lead",IF(G1553="New Lead",0,1),0)</f>
        <v>1</v>
      </c>
      <c r="R1553" s="40">
        <f>IF(A1553="Lead",IF(G1553="Lost",1,0),0)</f>
        <v>1</v>
      </c>
      <c r="S1553" t="n">
        <v>6</v>
      </c>
      <c r="T1553" t="n">
        <v>0</v>
      </c>
      <c r="U1553" t="n">
        <v>0</v>
      </c>
      <c r="V1553" t="n">
        <v>0</v>
      </c>
      <c r="W1553" t="n">
        <v>0</v>
      </c>
      <c r="X1553" t="n">
        <v>0</v>
      </c>
      <c r="Y1553">
        <f>IF(AND(A1553="Lead",COUNTIF(MetaCamps,C1553)&gt;0),1,0)</f>
        <v>0</v>
      </c>
      <c r="Z1553">
        <f>IF(Y1553=1,P1553,0)</f>
        <v>0</v>
      </c>
    </row>
    <row r="1554">
      <c r="A1554" t="inlineStr">
        <is>
          <t>Lead</t>
        </is>
      </c>
      <c r="B1554" s="39" t="str">
        <f>IFERROR(INDEX(CampTypes,MATCH(C1554,CampList,0)),"Unattributed")</f>
        <v>New</v>
      </c>
      <c r="C1554" t="inlineStr">
        <is>
          <t>EBG - In House | ABO | Natuf | Leads | Unit Franchise | India | Oct26 | V1</t>
        </is>
      </c>
      <c r="D1554" t="inlineStr">
        <is>
          <t>Natuf | Business Owners | Tier1 + Growth Cities | Oct26 | V1</t>
        </is>
      </c>
      <c r="E1554" t="inlineStr">
        <is>
          <t>Natuf | Reel | Brand Ambassador | Heard Of Owning A Cafe | V1</t>
        </is>
      </c>
      <c r="F1554" t="inlineStr">
        <is>
          <t>In House Natuf</t>
        </is>
      </c>
      <c r="G1554" t="inlineStr">
        <is>
          <t>Attempt 1</t>
        </is>
      </c>
      <c r="H1554" s="39" t="str">
        <f>IF(ISNUMBER(MATCH(G1554,QualityStatuses,0)),"Quality Lead","Non-Quality Lead")</f>
        <v>Non-Quality Lead</v>
      </c>
      <c r="I1554" t="inlineStr">
        <is>
          <t>2026-10</t>
        </is>
      </c>
      <c r="J1554" t="inlineStr">
        <is>
          <t>Wk of 2026-10-19</t>
        </is>
      </c>
      <c r="K1554" t="inlineStr">
        <is>
          <t>Tejaswini Tarigopula</t>
        </is>
      </c>
      <c r="L1554" t="inlineStr">
        <is>
          <t>Facebook</t>
        </is>
      </c>
      <c r="M1554" t="inlineStr">
        <is>
          <t>Direct (campaign tagged in CRM)</t>
        </is>
      </c>
      <c r="N1554" t="inlineStr">
        <is>
          <t>6ad6625d251c41329059fe4c</t>
        </is>
      </c>
      <c r="O1554" t="n">
        <v>1</v>
      </c>
      <c r="P1554" s="40">
        <f>IF(A1554="Lead",IF(ISNUMBER(MATCH(G1554,QualityStatuses,0)),1,0),0)</f>
        <v>0</v>
      </c>
      <c r="Q1554" s="40">
        <f>IF(A1554="Lead",IF(G1554="New Lead",0,1),0)</f>
        <v>1</v>
      </c>
      <c r="R1554" s="40">
        <f>IF(A1554="Lead",IF(G1554="Lost",1,0),0)</f>
        <v>0</v>
      </c>
      <c r="S1554" t="n">
        <v>1</v>
      </c>
      <c r="T1554" t="n">
        <v>0</v>
      </c>
      <c r="U1554" t="n">
        <v>0</v>
      </c>
      <c r="V1554" t="n">
        <v>0</v>
      </c>
      <c r="W1554" t="n">
        <v>0</v>
      </c>
      <c r="X1554" t="n">
        <v>0</v>
      </c>
      <c r="Y1554">
        <f>IF(AND(A1554="Lead",COUNTIF(MetaCamps,C1554)&gt;0),1,0)</f>
        <v>0</v>
      </c>
      <c r="Z1554">
        <f>IF(Y1554=1,P1554,0)</f>
        <v>0</v>
      </c>
    </row>
    <row r="1555">
      <c r="A1555" t="inlineStr">
        <is>
          <t>Lead</t>
        </is>
      </c>
      <c r="B1555" s="39" t="str">
        <f>IFERROR(INDEX(CampTypes,MATCH(C1555,CampList,0)),"Unattributed")</f>
        <v>New</v>
      </c>
      <c r="C1555" t="inlineStr">
        <is>
          <t>EBG - In House | ABO | Natuf | Leads | Unit Franchise | India | Oct26 | V1</t>
        </is>
      </c>
      <c r="D1555" t="inlineStr">
        <is>
          <t>Natuf | Investors | Tier1 + Growth Cities | Oct26 | V1</t>
        </is>
      </c>
      <c r="E1555" t="inlineStr">
        <is>
          <t>Natuf | Reel | Brand Ambassador | Heard Of Owning A Cafe | V1</t>
        </is>
      </c>
      <c r="F1555" t="inlineStr">
        <is>
          <t>In House Natuf</t>
        </is>
      </c>
      <c r="G1555" t="inlineStr">
        <is>
          <t>Attempt 1</t>
        </is>
      </c>
      <c r="H1555" s="39" t="str">
        <f>IF(ISNUMBER(MATCH(G1555,QualityStatuses,0)),"Quality Lead","Non-Quality Lead")</f>
        <v>Non-Quality Lead</v>
      </c>
      <c r="I1555" t="inlineStr">
        <is>
          <t>2026-10</t>
        </is>
      </c>
      <c r="J1555" t="inlineStr">
        <is>
          <t>Wk of 2026-10-19</t>
        </is>
      </c>
      <c r="K1555" t="inlineStr">
        <is>
          <t>Tejaswini Tarigopula</t>
        </is>
      </c>
      <c r="L1555" t="inlineStr">
        <is>
          <t>Facebook</t>
        </is>
      </c>
      <c r="M1555" t="inlineStr">
        <is>
          <t>Direct (campaign tagged in CRM)</t>
        </is>
      </c>
      <c r="N1555" t="inlineStr">
        <is>
          <t>6ad66232251c41329059fe21</t>
        </is>
      </c>
      <c r="O1555" t="n">
        <v>1</v>
      </c>
      <c r="P1555" s="40">
        <f>IF(A1555="Lead",IF(ISNUMBER(MATCH(G1555,QualityStatuses,0)),1,0),0)</f>
        <v>0</v>
      </c>
      <c r="Q1555" s="40">
        <f>IF(A1555="Lead",IF(G1555="New Lead",0,1),0)</f>
        <v>1</v>
      </c>
      <c r="R1555" s="40">
        <f>IF(A1555="Lead",IF(G1555="Lost",1,0),0)</f>
        <v>0</v>
      </c>
      <c r="S1555" t="n">
        <v>0</v>
      </c>
      <c r="T1555" t="n">
        <v>0</v>
      </c>
      <c r="U1555" t="n">
        <v>0</v>
      </c>
      <c r="V1555" t="n">
        <v>0</v>
      </c>
      <c r="W1555" t="n">
        <v>0</v>
      </c>
      <c r="X1555" t="n">
        <v>0</v>
      </c>
      <c r="Y1555">
        <f>IF(AND(A1555="Lead",COUNTIF(MetaCamps,C1555)&gt;0),1,0)</f>
        <v>0</v>
      </c>
      <c r="Z1555">
        <f>IF(Y1555=1,P1555,0)</f>
        <v>0</v>
      </c>
    </row>
    <row r="1556">
      <c r="A1556" t="inlineStr">
        <is>
          <t>Lead</t>
        </is>
      </c>
      <c r="B1556" s="39" t="str">
        <f>IFERROR(INDEX(CampTypes,MATCH(C1556,CampList,0)),"Unattributed")</f>
        <v>New</v>
      </c>
      <c r="C1556" t="inlineStr">
        <is>
          <t>EBG - In House | ABO | Natuf | Leads | Unit Franchise | India | Oct26 | V1</t>
        </is>
      </c>
      <c r="D1556" t="inlineStr">
        <is>
          <t>Natuf | Broad | Tier1 + Growth Cities | Oct26 | V1</t>
        </is>
      </c>
      <c r="E1556" t="inlineStr">
        <is>
          <t>Natuf | Reel | Brand Ambassador | Heard Of Owning A Cafe | V1</t>
        </is>
      </c>
      <c r="F1556" t="inlineStr">
        <is>
          <t>In House Natuf</t>
        </is>
      </c>
      <c r="G1556" t="inlineStr">
        <is>
          <t>New Lead</t>
        </is>
      </c>
      <c r="H1556" s="39" t="str">
        <f>IF(ISNUMBER(MATCH(G1556,QualityStatuses,0)),"Quality Lead","Non-Quality Lead")</f>
        <v>Non-Quality Lead</v>
      </c>
      <c r="I1556" t="inlineStr">
        <is>
          <t>2026-10</t>
        </is>
      </c>
      <c r="J1556" t="inlineStr">
        <is>
          <t>Wk of 2026-10-19</t>
        </is>
      </c>
      <c r="K1556" t="inlineStr">
        <is>
          <t>Tejaswini Tarigopula</t>
        </is>
      </c>
      <c r="L1556" t="inlineStr">
        <is>
          <t>Facebook</t>
        </is>
      </c>
      <c r="M1556" t="inlineStr">
        <is>
          <t>Direct (campaign tagged in CRM)</t>
        </is>
      </c>
      <c r="N1556" t="inlineStr">
        <is>
          <t>6ad6620bdc85bf972a39d3c8</t>
        </is>
      </c>
      <c r="O1556" t="n">
        <v>1</v>
      </c>
      <c r="P1556" s="40">
        <f>IF(A1556="Lead",IF(ISNUMBER(MATCH(G1556,QualityStatuses,0)),1,0),0)</f>
        <v>0</v>
      </c>
      <c r="Q1556" s="40">
        <f>IF(A1556="Lead",IF(G1556="New Lead",0,1),0)</f>
        <v>0</v>
      </c>
      <c r="R1556" s="40">
        <f>IF(A1556="Lead",IF(G1556="Lost",1,0),0)</f>
        <v>0</v>
      </c>
      <c r="S1556" t="n">
        <v>0</v>
      </c>
      <c r="T1556" t="n">
        <v>0</v>
      </c>
      <c r="U1556" t="n">
        <v>0</v>
      </c>
      <c r="V1556" t="n">
        <v>0</v>
      </c>
      <c r="W1556" t="n">
        <v>0</v>
      </c>
      <c r="X1556" t="n">
        <v>0</v>
      </c>
      <c r="Y1556">
        <f>IF(AND(A1556="Lead",COUNTIF(MetaCamps,C1556)&gt;0),1,0)</f>
        <v>0</v>
      </c>
      <c r="Z1556">
        <f>IF(Y1556=1,P1556,0)</f>
        <v>0</v>
      </c>
    </row>
    <row r="1557">
      <c r="A1557" t="inlineStr">
        <is>
          <t>Lead</t>
        </is>
      </c>
      <c r="B1557" s="39" t="str">
        <f>IFERROR(INDEX(CampTypes,MATCH(C1557,CampList,0)),"Unattributed")</f>
        <v>New</v>
      </c>
      <c r="C1557" t="inlineStr">
        <is>
          <t>EBG - In House | ABO | Natuf | Leads | Unit Franchise | India | Oct26 | V1</t>
        </is>
      </c>
      <c r="D1557" t="inlineStr">
        <is>
          <t>Natuf | Broad | Tier1 + Growth Cities | Oct26 | V1</t>
        </is>
      </c>
      <c r="E1557" t="inlineStr">
        <is>
          <t>Natuf | Reel | Brand Ambassador | Heard Of Owning A Cafe | V1</t>
        </is>
      </c>
      <c r="F1557" t="inlineStr">
        <is>
          <t>In House Natuf</t>
        </is>
      </c>
      <c r="G1557" t="inlineStr">
        <is>
          <t>Attempt 2</t>
        </is>
      </c>
      <c r="H1557" s="39" t="str">
        <f>IF(ISNUMBER(MATCH(G1557,QualityStatuses,0)),"Quality Lead","Non-Quality Lead")</f>
        <v>Non-Quality Lead</v>
      </c>
      <c r="I1557" t="inlineStr">
        <is>
          <t>2026-10</t>
        </is>
      </c>
      <c r="J1557" t="inlineStr">
        <is>
          <t>Wk of 2026-10-19</t>
        </is>
      </c>
      <c r="K1557" t="inlineStr">
        <is>
          <t>Tejaswini Tarigopula</t>
        </is>
      </c>
      <c r="L1557" t="inlineStr">
        <is>
          <t>Facebook</t>
        </is>
      </c>
      <c r="M1557" t="inlineStr">
        <is>
          <t>Direct (campaign tagged in CRM)</t>
        </is>
      </c>
      <c r="N1557" t="inlineStr">
        <is>
          <t>6ad661b3e6ede25aa949db91</t>
        </is>
      </c>
      <c r="O1557" t="n">
        <v>1</v>
      </c>
      <c r="P1557" s="40">
        <f>IF(A1557="Lead",IF(ISNUMBER(MATCH(G1557,QualityStatuses,0)),1,0),0)</f>
        <v>0</v>
      </c>
      <c r="Q1557" s="40">
        <f>IF(A1557="Lead",IF(G1557="New Lead",0,1),0)</f>
        <v>1</v>
      </c>
      <c r="R1557" s="40">
        <f>IF(A1557="Lead",IF(G1557="Lost",1,0),0)</f>
        <v>0</v>
      </c>
      <c r="S1557" t="n">
        <v>2</v>
      </c>
      <c r="T1557" t="n">
        <v>0</v>
      </c>
      <c r="U1557" t="n">
        <v>0</v>
      </c>
      <c r="V1557" t="n">
        <v>0</v>
      </c>
      <c r="W1557" t="n">
        <v>0</v>
      </c>
      <c r="X1557" t="n">
        <v>0</v>
      </c>
      <c r="Y1557">
        <f>IF(AND(A1557="Lead",COUNTIF(MetaCamps,C1557)&gt;0),1,0)</f>
        <v>0</v>
      </c>
      <c r="Z1557">
        <f>IF(Y1557=1,P1557,0)</f>
        <v>0</v>
      </c>
    </row>
    <row r="1558">
      <c r="A1558" t="inlineStr">
        <is>
          <t>Lead</t>
        </is>
      </c>
      <c r="B1558" s="39" t="str">
        <f>IFERROR(INDEX(CampTypes,MATCH(C1558,CampList,0)),"Unattributed")</f>
        <v>Old</v>
      </c>
      <c r="C1558" t="inlineStr">
        <is>
          <t>natuf_Kiosk_14072026_Hindi</t>
        </is>
      </c>
      <c r="D1558" t="inlineStr">
        <is>
          <t>natuf_Kiosk_09102026</t>
        </is>
      </c>
      <c r="E1558" t="inlineStr">
        <is>
          <t>natuf_Kiosk_14072026_ad set_ad1</t>
        </is>
      </c>
      <c r="F1558" t="inlineStr">
        <is>
          <t>Natuf</t>
        </is>
      </c>
      <c r="G1558" t="inlineStr">
        <is>
          <t>New Lead</t>
        </is>
      </c>
      <c r="H1558" s="39" t="str">
        <f>IF(ISNUMBER(MATCH(G1558,QualityStatuses,0)),"Quality Lead","Non-Quality Lead")</f>
        <v>Non-Quality Lead</v>
      </c>
      <c r="I1558" t="inlineStr">
        <is>
          <t>2026-10</t>
        </is>
      </c>
      <c r="J1558" t="inlineStr">
        <is>
          <t>Wk of 2026-10-19</t>
        </is>
      </c>
      <c r="K1558" t="inlineStr">
        <is>
          <t>(Unassigned)</t>
        </is>
      </c>
      <c r="L1558" t="inlineStr">
        <is>
          <t>Facebook</t>
        </is>
      </c>
      <c r="M1558" t="inlineStr">
        <is>
          <t>Direct (campaign tagged in CRM)</t>
        </is>
      </c>
      <c r="N1558" t="inlineStr">
        <is>
          <t>6ad6602d3a874ef3b487c3fb</t>
        </is>
      </c>
      <c r="O1558" t="n">
        <v>1</v>
      </c>
      <c r="P1558" s="40">
        <f>IF(A1558="Lead",IF(ISNUMBER(MATCH(G1558,QualityStatuses,0)),1,0),0)</f>
        <v>0</v>
      </c>
      <c r="Q1558" s="40">
        <f>IF(A1558="Lead",IF(G1558="New Lead",0,1),0)</f>
        <v>0</v>
      </c>
      <c r="R1558" s="40">
        <f>IF(A1558="Lead",IF(G1558="Lost",1,0),0)</f>
        <v>0</v>
      </c>
      <c r="S1558" t="n">
        <v>0</v>
      </c>
      <c r="T1558" t="n">
        <v>0</v>
      </c>
      <c r="U1558" t="n">
        <v>0</v>
      </c>
      <c r="V1558" t="n">
        <v>0</v>
      </c>
      <c r="W1558" t="n">
        <v>0</v>
      </c>
      <c r="X1558" t="n">
        <v>0</v>
      </c>
      <c r="Y1558">
        <f>IF(AND(A1558="Lead",COUNTIF(MetaCamps,C1558)&gt;0),1,0)</f>
        <v>1</v>
      </c>
      <c r="Z1558">
        <f>IF(Y1558=1,P1558,0)</f>
        <v>0</v>
      </c>
    </row>
    <row r="1559">
      <c r="A1559" t="inlineStr">
        <is>
          <t>Lead</t>
        </is>
      </c>
      <c r="B1559" s="39" t="str">
        <f>IFERROR(INDEX(CampTypes,MATCH(C1559,CampList,0)),"Unattributed")</f>
        <v>New</v>
      </c>
      <c r="C1559" t="inlineStr">
        <is>
          <t>EBG - In House | ABO | Natuf | Leads | Unit Franchise | India | Oct26 | V1</t>
        </is>
      </c>
      <c r="D1559" t="inlineStr">
        <is>
          <t>Natuf | LAL 1% | India | Jul26 | V1</t>
        </is>
      </c>
      <c r="E1559" t="inlineStr">
        <is>
          <t>Natuf | Reel | Brand Ambassador | Heard Of Owning A Cafe | V1</t>
        </is>
      </c>
      <c r="F1559" t="inlineStr">
        <is>
          <t>In House Natuf</t>
        </is>
      </c>
      <c r="G1559" t="inlineStr">
        <is>
          <t>Attempt 1</t>
        </is>
      </c>
      <c r="H1559" s="39" t="str">
        <f>IF(ISNUMBER(MATCH(G1559,QualityStatuses,0)),"Quality Lead","Non-Quality Lead")</f>
        <v>Non-Quality Lead</v>
      </c>
      <c r="I1559" t="inlineStr">
        <is>
          <t>2026-10</t>
        </is>
      </c>
      <c r="J1559" t="inlineStr">
        <is>
          <t>Wk of 2026-10-19</t>
        </is>
      </c>
      <c r="K1559" t="inlineStr">
        <is>
          <t>Tejaswini Tarigopula</t>
        </is>
      </c>
      <c r="L1559" t="inlineStr">
        <is>
          <t>Facebook</t>
        </is>
      </c>
      <c r="M1559" t="inlineStr">
        <is>
          <t>Direct (campaign tagged in CRM)</t>
        </is>
      </c>
      <c r="N1559" t="inlineStr">
        <is>
          <t>6ad65c1362da6ccb72df94c5</t>
        </is>
      </c>
      <c r="O1559" t="n">
        <v>1</v>
      </c>
      <c r="P1559" s="40">
        <f>IF(A1559="Lead",IF(ISNUMBER(MATCH(G1559,QualityStatuses,0)),1,0),0)</f>
        <v>0</v>
      </c>
      <c r="Q1559" s="40">
        <f>IF(A1559="Lead",IF(G1559="New Lead",0,1),0)</f>
        <v>1</v>
      </c>
      <c r="R1559" s="40">
        <f>IF(A1559="Lead",IF(G1559="Lost",1,0),0)</f>
        <v>0</v>
      </c>
      <c r="S1559" t="n">
        <v>1</v>
      </c>
      <c r="T1559" t="n">
        <v>1</v>
      </c>
      <c r="U1559" t="n">
        <v>0</v>
      </c>
      <c r="V1559" t="n">
        <v>0</v>
      </c>
      <c r="W1559" t="n">
        <v>0</v>
      </c>
      <c r="X1559" t="n">
        <v>0</v>
      </c>
      <c r="Y1559">
        <f>IF(AND(A1559="Lead",COUNTIF(MetaCamps,C1559)&gt;0),1,0)</f>
        <v>0</v>
      </c>
      <c r="Z1559">
        <f>IF(Y1559=1,P1559,0)</f>
        <v>0</v>
      </c>
    </row>
    <row r="1560">
      <c r="A1560" t="inlineStr">
        <is>
          <t>Lead</t>
        </is>
      </c>
      <c r="B1560" s="39" t="str">
        <f>IFERROR(INDEX(CampTypes,MATCH(C1560,CampList,0)),"Unattributed")</f>
        <v>New</v>
      </c>
      <c r="C1560" t="inlineStr">
        <is>
          <t>EBG - In House | ABO | Natuf | Leads | Unit Franchise | India | Oct26 | V1</t>
        </is>
      </c>
      <c r="D1560" t="inlineStr">
        <is>
          <t>Natuf | Business Owners | Tier1 + Growth Cities | Oct26 | V1</t>
        </is>
      </c>
      <c r="E1560" t="inlineStr">
        <is>
          <t>Natuf | Reel | Brand Ambassador | Heard Of Owning A Cafe | V1</t>
        </is>
      </c>
      <c r="F1560" t="inlineStr">
        <is>
          <t>In House Natuf</t>
        </is>
      </c>
      <c r="G1560" t="inlineStr">
        <is>
          <t>Connected</t>
        </is>
      </c>
      <c r="H1560" s="39" t="str">
        <f>IF(ISNUMBER(MATCH(G1560,QualityStatuses,0)),"Quality Lead","Non-Quality Lead")</f>
        <v>Non-Quality Lead</v>
      </c>
      <c r="I1560" t="inlineStr">
        <is>
          <t>2026-10</t>
        </is>
      </c>
      <c r="J1560" t="inlineStr">
        <is>
          <t>Wk of 2026-10-19</t>
        </is>
      </c>
      <c r="K1560" t="inlineStr">
        <is>
          <t>Tejaswini Tarigopula</t>
        </is>
      </c>
      <c r="L1560" t="inlineStr">
        <is>
          <t>Facebook</t>
        </is>
      </c>
      <c r="M1560" t="inlineStr">
        <is>
          <t>Direct (campaign tagged in CRM)</t>
        </is>
      </c>
      <c r="N1560" t="inlineStr">
        <is>
          <t>6ad65636e25ca0d0c64f38ae</t>
        </is>
      </c>
      <c r="O1560" t="n">
        <v>1</v>
      </c>
      <c r="P1560" s="40">
        <f>IF(A1560="Lead",IF(ISNUMBER(MATCH(G1560,QualityStatuses,0)),1,0),0)</f>
        <v>0</v>
      </c>
      <c r="Q1560" s="40">
        <f>IF(A1560="Lead",IF(G1560="New Lead",0,1),0)</f>
        <v>1</v>
      </c>
      <c r="R1560" s="40">
        <f>IF(A1560="Lead",IF(G1560="Lost",1,0),0)</f>
        <v>0</v>
      </c>
      <c r="S1560" t="n">
        <v>1</v>
      </c>
      <c r="T1560" t="n">
        <v>1</v>
      </c>
      <c r="U1560" t="n">
        <v>0</v>
      </c>
      <c r="V1560" t="n">
        <v>0</v>
      </c>
      <c r="W1560" t="n">
        <v>0</v>
      </c>
      <c r="X1560" t="n">
        <v>0</v>
      </c>
      <c r="Y1560">
        <f>IF(AND(A1560="Lead",COUNTIF(MetaCamps,C1560)&gt;0),1,0)</f>
        <v>0</v>
      </c>
      <c r="Z1560">
        <f>IF(Y1560=1,P1560,0)</f>
        <v>0</v>
      </c>
    </row>
    <row r="1561">
      <c r="A1561" t="inlineStr">
        <is>
          <t>Lead</t>
        </is>
      </c>
      <c r="B1561" s="39" t="str">
        <f>IFERROR(INDEX(CampTypes,MATCH(C1561,CampList,0)),"Unattributed")</f>
        <v>Old</v>
      </c>
      <c r="C1561" t="inlineStr">
        <is>
          <t>E_Natuf_Generic_13082026</t>
        </is>
      </c>
      <c r="D1561" t="inlineStr">
        <is>
          <t>E_Natuf_Generic_13082026_Adset1</t>
        </is>
      </c>
      <c r="E1561" t="inlineStr">
        <is>
          <t>E_Natuf_Generic_13082026_Adset1_Ad1</t>
        </is>
      </c>
      <c r="F1561" t="inlineStr">
        <is>
          <t>Natuf</t>
        </is>
      </c>
      <c r="G1561" t="inlineStr">
        <is>
          <t>Lost</t>
        </is>
      </c>
      <c r="H1561" s="39" t="str">
        <f>IF(ISNUMBER(MATCH(G1561,QualityStatuses,0)),"Quality Lead","Non-Quality Lead")</f>
        <v>Non-Quality Lead</v>
      </c>
      <c r="I1561" t="inlineStr">
        <is>
          <t>2026-10</t>
        </is>
      </c>
      <c r="J1561" t="inlineStr">
        <is>
          <t>Wk of 2026-10-19</t>
        </is>
      </c>
      <c r="K1561" t="inlineStr">
        <is>
          <t>Tejaswini Tarigopula</t>
        </is>
      </c>
      <c r="L1561" t="inlineStr">
        <is>
          <t>Facebook</t>
        </is>
      </c>
      <c r="M1561" t="inlineStr">
        <is>
          <t>Direct (campaign tagged in CRM)</t>
        </is>
      </c>
      <c r="N1561" t="inlineStr">
        <is>
          <t>6ad655f4288be1233779a1b0</t>
        </is>
      </c>
      <c r="O1561" t="n">
        <v>1</v>
      </c>
      <c r="P1561" s="40">
        <f>IF(A1561="Lead",IF(ISNUMBER(MATCH(G1561,QualityStatuses,0)),1,0),0)</f>
        <v>0</v>
      </c>
      <c r="Q1561" s="40">
        <f>IF(A1561="Lead",IF(G1561="New Lead",0,1),0)</f>
        <v>1</v>
      </c>
      <c r="R1561" s="40">
        <f>IF(A1561="Lead",IF(G1561="Lost",1,0),0)</f>
        <v>1</v>
      </c>
      <c r="S1561" t="n">
        <v>1</v>
      </c>
      <c r="T1561" t="n">
        <v>1</v>
      </c>
      <c r="U1561" t="n">
        <v>0</v>
      </c>
      <c r="V1561" t="n">
        <v>0</v>
      </c>
      <c r="W1561" t="n">
        <v>0</v>
      </c>
      <c r="X1561" t="n">
        <v>0</v>
      </c>
      <c r="Y1561">
        <f>IF(AND(A1561="Lead",COUNTIF(MetaCamps,C1561)&gt;0),1,0)</f>
        <v>1</v>
      </c>
      <c r="Z1561">
        <f>IF(Y1561=1,P1561,0)</f>
        <v>0</v>
      </c>
    </row>
    <row r="1562">
      <c r="A1562" t="inlineStr">
        <is>
          <t>Lead</t>
        </is>
      </c>
      <c r="B1562" s="39" t="str">
        <f>IFERROR(INDEX(CampTypes,MATCH(C1562,CampList,0)),"Unattributed")</f>
        <v>New</v>
      </c>
      <c r="C1562" t="inlineStr">
        <is>
          <t>EBG - In House | ABO | Natuf | Leads | Unit Franchise | India | Oct26 | V1</t>
        </is>
      </c>
      <c r="D1562" t="inlineStr">
        <is>
          <t>Natuf | LAL 1% | India | Jul26 | V1</t>
        </is>
      </c>
      <c r="E1562" t="inlineStr">
        <is>
          <t>Natuf | Reel | Brand Ambassador | Heard Of Owning A Cafe | V1</t>
        </is>
      </c>
      <c r="F1562" t="inlineStr">
        <is>
          <t>In House Natuf</t>
        </is>
      </c>
      <c r="G1562" t="inlineStr">
        <is>
          <t>Lost</t>
        </is>
      </c>
      <c r="H1562" s="39" t="str">
        <f>IF(ISNUMBER(MATCH(G1562,QualityStatuses,0)),"Quality Lead","Non-Quality Lead")</f>
        <v>Non-Quality Lead</v>
      </c>
      <c r="I1562" t="inlineStr">
        <is>
          <t>2026-10</t>
        </is>
      </c>
      <c r="J1562" t="inlineStr">
        <is>
          <t>Wk of 2026-10-19</t>
        </is>
      </c>
      <c r="K1562" t="inlineStr">
        <is>
          <t>Tejaswini Tarigopula</t>
        </is>
      </c>
      <c r="L1562" t="inlineStr">
        <is>
          <t>Facebook</t>
        </is>
      </c>
      <c r="M1562" t="inlineStr">
        <is>
          <t>Direct (campaign tagged in CRM)</t>
        </is>
      </c>
      <c r="N1562" t="inlineStr">
        <is>
          <t>6ad65286288be12337799cbc</t>
        </is>
      </c>
      <c r="O1562" t="n">
        <v>1</v>
      </c>
      <c r="P1562" s="40">
        <f>IF(A1562="Lead",IF(ISNUMBER(MATCH(G1562,QualityStatuses,0)),1,0),0)</f>
        <v>0</v>
      </c>
      <c r="Q1562" s="40">
        <f>IF(A1562="Lead",IF(G1562="New Lead",0,1),0)</f>
        <v>1</v>
      </c>
      <c r="R1562" s="40">
        <f>IF(A1562="Lead",IF(G1562="Lost",1,0),0)</f>
        <v>1</v>
      </c>
      <c r="S1562" t="n">
        <v>3</v>
      </c>
      <c r="T1562" t="n">
        <v>1</v>
      </c>
      <c r="U1562" t="n">
        <v>0</v>
      </c>
      <c r="V1562" t="n">
        <v>0</v>
      </c>
      <c r="W1562" t="n">
        <v>0</v>
      </c>
      <c r="X1562" t="n">
        <v>0</v>
      </c>
      <c r="Y1562">
        <f>IF(AND(A1562="Lead",COUNTIF(MetaCamps,C1562)&gt;0),1,0)</f>
        <v>0</v>
      </c>
      <c r="Z1562">
        <f>IF(Y1562=1,P1562,0)</f>
        <v>0</v>
      </c>
    </row>
    <row r="1563">
      <c r="A1563" t="inlineStr">
        <is>
          <t>Lead</t>
        </is>
      </c>
      <c r="B1563" s="39" t="str">
        <f>IFERROR(INDEX(CampTypes,MATCH(C1563,CampList,0)),"Unattributed")</f>
        <v>New</v>
      </c>
      <c r="C1563" t="inlineStr">
        <is>
          <t>EBG - In House | ABO | Natuf | Leads | Unit Franchise | India | Oct26 | V1</t>
        </is>
      </c>
      <c r="D1563" t="inlineStr">
        <is>
          <t>Natuf | LAL 1% | India | Jul26 | V1</t>
        </is>
      </c>
      <c r="E1563" t="inlineStr">
        <is>
          <t>Natuf | Reel | Brand Ambassador | Heard Of Owning A Cafe | V1</t>
        </is>
      </c>
      <c r="F1563" t="inlineStr">
        <is>
          <t>In House Natuf</t>
        </is>
      </c>
      <c r="G1563" t="inlineStr">
        <is>
          <t>Lost</t>
        </is>
      </c>
      <c r="H1563" s="39" t="str">
        <f>IF(ISNUMBER(MATCH(G1563,QualityStatuses,0)),"Quality Lead","Non-Quality Lead")</f>
        <v>Non-Quality Lead</v>
      </c>
      <c r="I1563" t="inlineStr">
        <is>
          <t>2026-10</t>
        </is>
      </c>
      <c r="J1563" t="inlineStr">
        <is>
          <t>Wk of 2026-10-19</t>
        </is>
      </c>
      <c r="K1563" t="inlineStr">
        <is>
          <t>Tejaswini Tarigopula</t>
        </is>
      </c>
      <c r="L1563" t="inlineStr">
        <is>
          <t>Facebook</t>
        </is>
      </c>
      <c r="M1563" t="inlineStr">
        <is>
          <t>Direct (campaign tagged in CRM)</t>
        </is>
      </c>
      <c r="N1563" t="inlineStr">
        <is>
          <t>6ad651ddf35cfe58ac351fe0</t>
        </is>
      </c>
      <c r="O1563" t="n">
        <v>1</v>
      </c>
      <c r="P1563" s="40">
        <f>IF(A1563="Lead",IF(ISNUMBER(MATCH(G1563,QualityStatuses,0)),1,0),0)</f>
        <v>0</v>
      </c>
      <c r="Q1563" s="40">
        <f>IF(A1563="Lead",IF(G1563="New Lead",0,1),0)</f>
        <v>1</v>
      </c>
      <c r="R1563" s="40">
        <f>IF(A1563="Lead",IF(G1563="Lost",1,0),0)</f>
        <v>1</v>
      </c>
      <c r="S1563" t="n">
        <v>0</v>
      </c>
      <c r="T1563" t="n">
        <v>0</v>
      </c>
      <c r="U1563" t="n">
        <v>0</v>
      </c>
      <c r="V1563" t="n">
        <v>0</v>
      </c>
      <c r="W1563" t="n">
        <v>0</v>
      </c>
      <c r="X1563" t="n">
        <v>0</v>
      </c>
      <c r="Y1563">
        <f>IF(AND(A1563="Lead",COUNTIF(MetaCamps,C1563)&gt;0),1,0)</f>
        <v>0</v>
      </c>
      <c r="Z1563">
        <f>IF(Y1563=1,P1563,0)</f>
        <v>0</v>
      </c>
    </row>
    <row r="1564">
      <c r="A1564" t="inlineStr">
        <is>
          <t>Lead</t>
        </is>
      </c>
      <c r="B1564" s="39" t="str">
        <f>IFERROR(INDEX(CampTypes,MATCH(C1564,CampList,0)),"Unattributed")</f>
        <v>New</v>
      </c>
      <c r="C1564" t="inlineStr">
        <is>
          <t>EBG - In House | ABO | Natuf | Leads | Unit Franchise | India | Oct26 | V1</t>
        </is>
      </c>
      <c r="D1564" t="inlineStr">
        <is>
          <t>Natuf | LAL 1% | India | Jul26 | V1</t>
        </is>
      </c>
      <c r="E1564" t="inlineStr">
        <is>
          <t>Natuf | Reel | Brand Ambassador | Heard Of Owning A Cafe | V1</t>
        </is>
      </c>
      <c r="F1564" t="inlineStr">
        <is>
          <t>In House Natuf</t>
        </is>
      </c>
      <c r="G1564" t="inlineStr">
        <is>
          <t>Details Shared</t>
        </is>
      </c>
      <c r="H1564" s="39" t="str">
        <f>IF(ISNUMBER(MATCH(G1564,QualityStatuses,0)),"Quality Lead","Non-Quality Lead")</f>
        <v>Quality Lead</v>
      </c>
      <c r="I1564" t="inlineStr">
        <is>
          <t>2026-10</t>
        </is>
      </c>
      <c r="J1564" t="inlineStr">
        <is>
          <t>Wk of 2026-10-19</t>
        </is>
      </c>
      <c r="K1564" t="inlineStr">
        <is>
          <t>Tejaswini Tarigopula</t>
        </is>
      </c>
      <c r="L1564" t="inlineStr">
        <is>
          <t>Facebook</t>
        </is>
      </c>
      <c r="M1564" t="inlineStr">
        <is>
          <t>Direct (campaign tagged in CRM)</t>
        </is>
      </c>
      <c r="N1564" t="inlineStr">
        <is>
          <t>6ad650d16cbcad02b59707e5</t>
        </is>
      </c>
      <c r="O1564" t="n">
        <v>1</v>
      </c>
      <c r="P1564" s="40">
        <f>IF(A1564="Lead",IF(ISNUMBER(MATCH(G1564,QualityStatuses,0)),1,0),0)</f>
        <v>1</v>
      </c>
      <c r="Q1564" s="40">
        <f>IF(A1564="Lead",IF(G1564="New Lead",0,1),0)</f>
        <v>1</v>
      </c>
      <c r="R1564" s="40">
        <f>IF(A1564="Lead",IF(G1564="Lost",1,0),0)</f>
        <v>0</v>
      </c>
      <c r="S1564" t="n">
        <v>3</v>
      </c>
      <c r="T1564" t="n">
        <v>2</v>
      </c>
      <c r="U1564" t="n">
        <v>0</v>
      </c>
      <c r="V1564" t="n">
        <v>0</v>
      </c>
      <c r="W1564" t="n">
        <v>0</v>
      </c>
      <c r="X1564" t="n">
        <v>0</v>
      </c>
      <c r="Y1564">
        <f>IF(AND(A1564="Lead",COUNTIF(MetaCamps,C1564)&gt;0),1,0)</f>
        <v>0</v>
      </c>
      <c r="Z1564">
        <f>IF(Y1564=1,P1564,0)</f>
        <v>0</v>
      </c>
    </row>
    <row r="1565">
      <c r="A1565" t="inlineStr">
        <is>
          <t>Lead</t>
        </is>
      </c>
      <c r="B1565" s="39" t="str">
        <f>IFERROR(INDEX(CampTypes,MATCH(C1565,CampList,0)),"Unattributed")</f>
        <v>Old</v>
      </c>
      <c r="C1565" t="inlineStr">
        <is>
          <t>natuf_Kiosk_14072026_Hindi</t>
        </is>
      </c>
      <c r="D1565" t="inlineStr">
        <is>
          <t>natuf_Kiosk_09102026</t>
        </is>
      </c>
      <c r="E1565" t="inlineStr">
        <is>
          <t>natuf_Kiosk_14072026_ad set_ad1</t>
        </is>
      </c>
      <c r="F1565" t="inlineStr">
        <is>
          <t>Natuf</t>
        </is>
      </c>
      <c r="G1565" t="inlineStr">
        <is>
          <t>Attempt 1</t>
        </is>
      </c>
      <c r="H1565" s="39" t="str">
        <f>IF(ISNUMBER(MATCH(G1565,QualityStatuses,0)),"Quality Lead","Non-Quality Lead")</f>
        <v>Non-Quality Lead</v>
      </c>
      <c r="I1565" t="inlineStr">
        <is>
          <t>2026-10</t>
        </is>
      </c>
      <c r="J1565" t="inlineStr">
        <is>
          <t>Wk of 2026-10-19</t>
        </is>
      </c>
      <c r="K1565" t="inlineStr">
        <is>
          <t>Tejaswini Tarigopula</t>
        </is>
      </c>
      <c r="L1565" t="inlineStr">
        <is>
          <t>Facebook</t>
        </is>
      </c>
      <c r="M1565" t="inlineStr">
        <is>
          <t>Direct (campaign tagged in CRM)</t>
        </is>
      </c>
      <c r="N1565" t="inlineStr">
        <is>
          <t>6ad64fe7a9b12c2dbb640db8</t>
        </is>
      </c>
      <c r="O1565" t="n">
        <v>1</v>
      </c>
      <c r="P1565" s="40">
        <f>IF(A1565="Lead",IF(ISNUMBER(MATCH(G1565,QualityStatuses,0)),1,0),0)</f>
        <v>0</v>
      </c>
      <c r="Q1565" s="40">
        <f>IF(A1565="Lead",IF(G1565="New Lead",0,1),0)</f>
        <v>1</v>
      </c>
      <c r="R1565" s="40">
        <f>IF(A1565="Lead",IF(G1565="Lost",1,0),0)</f>
        <v>0</v>
      </c>
      <c r="S1565" t="n">
        <v>1</v>
      </c>
      <c r="T1565" t="n">
        <v>0</v>
      </c>
      <c r="U1565" t="n">
        <v>0</v>
      </c>
      <c r="V1565" t="n">
        <v>0</v>
      </c>
      <c r="W1565" t="n">
        <v>0</v>
      </c>
      <c r="X1565" t="n">
        <v>0</v>
      </c>
      <c r="Y1565">
        <f>IF(AND(A1565="Lead",COUNTIF(MetaCamps,C1565)&gt;0),1,0)</f>
        <v>1</v>
      </c>
      <c r="Z1565">
        <f>IF(Y1565=1,P1565,0)</f>
        <v>0</v>
      </c>
    </row>
    <row r="1566">
      <c r="A1566" t="inlineStr">
        <is>
          <t>Lead</t>
        </is>
      </c>
      <c r="B1566" s="39" t="str">
        <f>IFERROR(INDEX(CampTypes,MATCH(C1566,CampList,0)),"Unattributed")</f>
        <v>Old</v>
      </c>
      <c r="C1566" t="inlineStr">
        <is>
          <t>E_Natuf_Generic_13082026</t>
        </is>
      </c>
      <c r="D1566" t="inlineStr">
        <is>
          <t>E_Natuf_Generic_13082026_Adset1</t>
        </is>
      </c>
      <c r="E1566" t="inlineStr">
        <is>
          <t>E_Natuf_Generic_13082026_Adset1_Ad1</t>
        </is>
      </c>
      <c r="F1566" t="inlineStr">
        <is>
          <t>Natuf</t>
        </is>
      </c>
      <c r="G1566" t="inlineStr">
        <is>
          <t>New Lead</t>
        </is>
      </c>
      <c r="H1566" s="39" t="str">
        <f>IF(ISNUMBER(MATCH(G1566,QualityStatuses,0)),"Quality Lead","Non-Quality Lead")</f>
        <v>Non-Quality Lead</v>
      </c>
      <c r="I1566" t="inlineStr">
        <is>
          <t>2026-10</t>
        </is>
      </c>
      <c r="J1566" t="inlineStr">
        <is>
          <t>Wk of 2026-10-19</t>
        </is>
      </c>
      <c r="K1566" t="inlineStr">
        <is>
          <t>(Unassigned)</t>
        </is>
      </c>
      <c r="L1566" t="inlineStr">
        <is>
          <t>Facebook</t>
        </is>
      </c>
      <c r="M1566" t="inlineStr">
        <is>
          <t>Direct (campaign tagged in CRM)</t>
        </is>
      </c>
      <c r="N1566" t="inlineStr">
        <is>
          <t>6ad64e97d3e22a40ee94e1b7</t>
        </is>
      </c>
      <c r="O1566" t="n">
        <v>1</v>
      </c>
      <c r="P1566" s="40">
        <f>IF(A1566="Lead",IF(ISNUMBER(MATCH(G1566,QualityStatuses,0)),1,0),0)</f>
        <v>0</v>
      </c>
      <c r="Q1566" s="40">
        <f>IF(A1566="Lead",IF(G1566="New Lead",0,1),0)</f>
        <v>0</v>
      </c>
      <c r="R1566" s="40">
        <f>IF(A1566="Lead",IF(G1566="Lost",1,0),0)</f>
        <v>0</v>
      </c>
      <c r="S1566" t="n">
        <v>0</v>
      </c>
      <c r="T1566" t="n">
        <v>0</v>
      </c>
      <c r="U1566" t="n">
        <v>0</v>
      </c>
      <c r="V1566" t="n">
        <v>0</v>
      </c>
      <c r="W1566" t="n">
        <v>0</v>
      </c>
      <c r="X1566" t="n">
        <v>0</v>
      </c>
      <c r="Y1566">
        <f>IF(AND(A1566="Lead",COUNTIF(MetaCamps,C1566)&gt;0),1,0)</f>
        <v>1</v>
      </c>
      <c r="Z1566">
        <f>IF(Y1566=1,P1566,0)</f>
        <v>0</v>
      </c>
    </row>
    <row r="1567">
      <c r="A1567" t="inlineStr">
        <is>
          <t>Lead</t>
        </is>
      </c>
      <c r="B1567" s="39" t="str">
        <f>IFERROR(INDEX(CampTypes,MATCH(C1567,CampList,0)),"Unattributed")</f>
        <v>Old</v>
      </c>
      <c r="C1567" t="inlineStr">
        <is>
          <t>E_Natuf_Generic_13082026</t>
        </is>
      </c>
      <c r="D1567" t="inlineStr">
        <is>
          <t>E_Natuf_Generic_13082026_Adset1</t>
        </is>
      </c>
      <c r="E1567" t="inlineStr">
        <is>
          <t>E_Natuf_Generic_13082026_Adset1_Ad1</t>
        </is>
      </c>
      <c r="F1567" t="inlineStr">
        <is>
          <t>Natuf</t>
        </is>
      </c>
      <c r="G1567" t="inlineStr">
        <is>
          <t>Follow-Up</t>
        </is>
      </c>
      <c r="H1567" s="39" t="str">
        <f>IF(ISNUMBER(MATCH(G1567,QualityStatuses,0)),"Quality Lead","Non-Quality Lead")</f>
        <v>Quality Lead</v>
      </c>
      <c r="I1567" t="inlineStr">
        <is>
          <t>2026-10</t>
        </is>
      </c>
      <c r="J1567" t="inlineStr">
        <is>
          <t>Wk of 2026-10-19</t>
        </is>
      </c>
      <c r="K1567" t="inlineStr">
        <is>
          <t>Deepak Rai</t>
        </is>
      </c>
      <c r="L1567" t="inlineStr">
        <is>
          <t>Facebook</t>
        </is>
      </c>
      <c r="M1567" t="inlineStr">
        <is>
          <t>Direct (campaign tagged in CRM)</t>
        </is>
      </c>
      <c r="N1567" t="inlineStr">
        <is>
          <t>6ad64d044b629576815f3315</t>
        </is>
      </c>
      <c r="O1567" t="n">
        <v>1</v>
      </c>
      <c r="P1567" s="40">
        <f>IF(A1567="Lead",IF(ISNUMBER(MATCH(G1567,QualityStatuses,0)),1,0),0)</f>
        <v>1</v>
      </c>
      <c r="Q1567" s="40">
        <f>IF(A1567="Lead",IF(G1567="New Lead",0,1),0)</f>
        <v>1</v>
      </c>
      <c r="R1567" s="40">
        <f>IF(A1567="Lead",IF(G1567="Lost",1,0),0)</f>
        <v>0</v>
      </c>
      <c r="S1567" t="n">
        <v>2</v>
      </c>
      <c r="T1567" t="n">
        <v>2</v>
      </c>
      <c r="U1567" t="n">
        <v>0</v>
      </c>
      <c r="V1567" t="n">
        <v>0</v>
      </c>
      <c r="W1567" t="n">
        <v>0</v>
      </c>
      <c r="X1567" t="n">
        <v>0</v>
      </c>
      <c r="Y1567">
        <f>IF(AND(A1567="Lead",COUNTIF(MetaCamps,C1567)&gt;0),1,0)</f>
        <v>1</v>
      </c>
      <c r="Z1567">
        <f>IF(Y1567=1,P1567,0)</f>
        <v>1</v>
      </c>
    </row>
    <row r="1568">
      <c r="A1568" t="inlineStr">
        <is>
          <t>Lead</t>
        </is>
      </c>
      <c r="B1568" s="39" t="str">
        <f>IFERROR(INDEX(CampTypes,MATCH(C1568,CampList,0)),"Unattributed")</f>
        <v>Old</v>
      </c>
      <c r="C1568" t="inlineStr">
        <is>
          <t>E_Natuf_Generic_13082026</t>
        </is>
      </c>
      <c r="D1568" t="inlineStr">
        <is>
          <t>E_Natuf_Generic_13082026_Adset1</t>
        </is>
      </c>
      <c r="E1568" t="inlineStr">
        <is>
          <t>E_Natuf_Generic_13082026_Adset1_Ad1</t>
        </is>
      </c>
      <c r="F1568" t="inlineStr">
        <is>
          <t>Natuf</t>
        </is>
      </c>
      <c r="G1568" t="inlineStr">
        <is>
          <t>New Lead</t>
        </is>
      </c>
      <c r="H1568" s="39" t="str">
        <f>IF(ISNUMBER(MATCH(G1568,QualityStatuses,0)),"Quality Lead","Non-Quality Lead")</f>
        <v>Non-Quality Lead</v>
      </c>
      <c r="I1568" t="inlineStr">
        <is>
          <t>2026-10</t>
        </is>
      </c>
      <c r="J1568" t="inlineStr">
        <is>
          <t>Wk of 2026-10-19</t>
        </is>
      </c>
      <c r="K1568" t="inlineStr">
        <is>
          <t>(Unassigned)</t>
        </is>
      </c>
      <c r="L1568" t="inlineStr">
        <is>
          <t>Facebook</t>
        </is>
      </c>
      <c r="M1568" t="inlineStr">
        <is>
          <t>Direct (campaign tagged in CRM)</t>
        </is>
      </c>
      <c r="N1568" t="inlineStr">
        <is>
          <t>6ad64bd77f5a3e97ac7fc6d9</t>
        </is>
      </c>
      <c r="O1568" t="n">
        <v>1</v>
      </c>
      <c r="P1568" s="40">
        <f>IF(A1568="Lead",IF(ISNUMBER(MATCH(G1568,QualityStatuses,0)),1,0),0)</f>
        <v>0</v>
      </c>
      <c r="Q1568" s="40">
        <f>IF(A1568="Lead",IF(G1568="New Lead",0,1),0)</f>
        <v>0</v>
      </c>
      <c r="R1568" s="40">
        <f>IF(A1568="Lead",IF(G1568="Lost",1,0),0)</f>
        <v>0</v>
      </c>
      <c r="S1568" t="n">
        <v>0</v>
      </c>
      <c r="T1568" t="n">
        <v>0</v>
      </c>
      <c r="U1568" t="n">
        <v>0</v>
      </c>
      <c r="V1568" t="n">
        <v>0</v>
      </c>
      <c r="W1568" t="n">
        <v>0</v>
      </c>
      <c r="X1568" t="n">
        <v>0</v>
      </c>
      <c r="Y1568">
        <f>IF(AND(A1568="Lead",COUNTIF(MetaCamps,C1568)&gt;0),1,0)</f>
        <v>1</v>
      </c>
      <c r="Z1568">
        <f>IF(Y1568=1,P1568,0)</f>
        <v>0</v>
      </c>
    </row>
    <row r="1569">
      <c r="A1569" t="inlineStr">
        <is>
          <t>Lead</t>
        </is>
      </c>
      <c r="B1569" s="39" t="str">
        <f>IFERROR(INDEX(CampTypes,MATCH(C1569,CampList,0)),"Unattributed")</f>
        <v>Old</v>
      </c>
      <c r="C1569" t="inlineStr">
        <is>
          <t>natuf_Kiosk_14072026_Hindi</t>
        </is>
      </c>
      <c r="D1569" t="inlineStr">
        <is>
          <t>natuf_Kiosk_09102026</t>
        </is>
      </c>
      <c r="E1569" t="inlineStr">
        <is>
          <t>natuf_Kiosk_14072026_ad set_ad1</t>
        </is>
      </c>
      <c r="F1569" t="inlineStr">
        <is>
          <t>Natuf</t>
        </is>
      </c>
      <c r="G1569" t="inlineStr">
        <is>
          <t>Attempt 2</t>
        </is>
      </c>
      <c r="H1569" s="39" t="str">
        <f>IF(ISNUMBER(MATCH(G1569,QualityStatuses,0)),"Quality Lead","Non-Quality Lead")</f>
        <v>Non-Quality Lead</v>
      </c>
      <c r="I1569" t="inlineStr">
        <is>
          <t>2026-10</t>
        </is>
      </c>
      <c r="J1569" t="inlineStr">
        <is>
          <t>Wk of 2026-10-19</t>
        </is>
      </c>
      <c r="K1569" t="inlineStr">
        <is>
          <t>Tejaswini Tarigopula</t>
        </is>
      </c>
      <c r="L1569" t="inlineStr">
        <is>
          <t>Facebook</t>
        </is>
      </c>
      <c r="M1569" t="inlineStr">
        <is>
          <t>Direct (campaign tagged in CRM)</t>
        </is>
      </c>
      <c r="N1569" t="inlineStr">
        <is>
          <t>6ad64bca2b55e83a6260dc70</t>
        </is>
      </c>
      <c r="O1569" t="n">
        <v>1</v>
      </c>
      <c r="P1569" s="40">
        <f>IF(A1569="Lead",IF(ISNUMBER(MATCH(G1569,QualityStatuses,0)),1,0),0)</f>
        <v>0</v>
      </c>
      <c r="Q1569" s="40">
        <f>IF(A1569="Lead",IF(G1569="New Lead",0,1),0)</f>
        <v>1</v>
      </c>
      <c r="R1569" s="40">
        <f>IF(A1569="Lead",IF(G1569="Lost",1,0),0)</f>
        <v>0</v>
      </c>
      <c r="S1569" t="n">
        <v>2</v>
      </c>
      <c r="T1569" t="n">
        <v>0</v>
      </c>
      <c r="U1569" t="n">
        <v>0</v>
      </c>
      <c r="V1569" t="n">
        <v>0</v>
      </c>
      <c r="W1569" t="n">
        <v>0</v>
      </c>
      <c r="X1569" t="n">
        <v>0</v>
      </c>
      <c r="Y1569">
        <f>IF(AND(A1569="Lead",COUNTIF(MetaCamps,C1569)&gt;0),1,0)</f>
        <v>1</v>
      </c>
      <c r="Z1569">
        <f>IF(Y1569=1,P1569,0)</f>
        <v>0</v>
      </c>
    </row>
    <row r="1570">
      <c r="A1570" t="inlineStr">
        <is>
          <t>Lead</t>
        </is>
      </c>
      <c r="B1570" s="39" t="str">
        <f>IFERROR(INDEX(CampTypes,MATCH(C1570,CampList,0)),"Unattributed")</f>
        <v>New</v>
      </c>
      <c r="C1570" t="inlineStr">
        <is>
          <t>EBG - In House | ABO | Natuf | Leads | Unit Franchise | India | Oct26 | V1</t>
        </is>
      </c>
      <c r="D1570" t="inlineStr">
        <is>
          <t>Natuf | Broad | Tier1 + Growth Cities | Oct26 | V1</t>
        </is>
      </c>
      <c r="E1570" t="inlineStr">
        <is>
          <t>Natuf | Reel | Brand Ambassador | Heard Of Owning A Cafe | V1</t>
        </is>
      </c>
      <c r="F1570" t="inlineStr">
        <is>
          <t>In House Natuf</t>
        </is>
      </c>
      <c r="G1570" t="inlineStr">
        <is>
          <t>Lost</t>
        </is>
      </c>
      <c r="H1570" s="39" t="str">
        <f>IF(ISNUMBER(MATCH(G1570,QualityStatuses,0)),"Quality Lead","Non-Quality Lead")</f>
        <v>Non-Quality Lead</v>
      </c>
      <c r="I1570" t="inlineStr">
        <is>
          <t>2026-10</t>
        </is>
      </c>
      <c r="J1570" t="inlineStr">
        <is>
          <t>Wk of 2026-10-19</t>
        </is>
      </c>
      <c r="K1570" t="inlineStr">
        <is>
          <t>Tejaswini Tarigopula</t>
        </is>
      </c>
      <c r="L1570" t="inlineStr">
        <is>
          <t>Facebook</t>
        </is>
      </c>
      <c r="M1570" t="inlineStr">
        <is>
          <t>Direct (campaign tagged in CRM)</t>
        </is>
      </c>
      <c r="N1570" t="inlineStr">
        <is>
          <t>6ad649c07c3e8f3d98336067</t>
        </is>
      </c>
      <c r="O1570" t="n">
        <v>1</v>
      </c>
      <c r="P1570" s="40">
        <f>IF(A1570="Lead",IF(ISNUMBER(MATCH(G1570,QualityStatuses,0)),1,0),0)</f>
        <v>0</v>
      </c>
      <c r="Q1570" s="40">
        <f>IF(A1570="Lead",IF(G1570="New Lead",0,1),0)</f>
        <v>1</v>
      </c>
      <c r="R1570" s="40">
        <f>IF(A1570="Lead",IF(G1570="Lost",1,0),0)</f>
        <v>1</v>
      </c>
      <c r="S1570" t="n">
        <v>1</v>
      </c>
      <c r="T1570" t="n">
        <v>1</v>
      </c>
      <c r="U1570" t="n">
        <v>0</v>
      </c>
      <c r="V1570" t="n">
        <v>0</v>
      </c>
      <c r="W1570" t="n">
        <v>0</v>
      </c>
      <c r="X1570" t="n">
        <v>0</v>
      </c>
      <c r="Y1570">
        <f>IF(AND(A1570="Lead",COUNTIF(MetaCamps,C1570)&gt;0),1,0)</f>
        <v>0</v>
      </c>
      <c r="Z1570">
        <f>IF(Y1570=1,P1570,0)</f>
        <v>0</v>
      </c>
    </row>
    <row r="1571">
      <c r="A1571" t="inlineStr">
        <is>
          <t>Lead</t>
        </is>
      </c>
      <c r="B1571" s="39" t="str">
        <f>IFERROR(INDEX(CampTypes,MATCH(C1571,CampList,0)),"Unattributed")</f>
        <v>New</v>
      </c>
      <c r="C1571" t="inlineStr">
        <is>
          <t>EBG - In House | ABO | Natuf | Leads | Unit Franchise | India | Oct26 | V1</t>
        </is>
      </c>
      <c r="D1571" t="inlineStr">
        <is>
          <t>Natuf | Investors | Tier1 + Growth Cities | Oct26 | V1</t>
        </is>
      </c>
      <c r="E1571" t="inlineStr">
        <is>
          <t>Natuf | Reel | Brand Ambassador | Heard Of Owning A Cafe | V1</t>
        </is>
      </c>
      <c r="F1571" t="inlineStr">
        <is>
          <t>In House Natuf</t>
        </is>
      </c>
      <c r="G1571" t="inlineStr">
        <is>
          <t>Attempt 1</t>
        </is>
      </c>
      <c r="H1571" s="39" t="str">
        <f>IF(ISNUMBER(MATCH(G1571,QualityStatuses,0)),"Quality Lead","Non-Quality Lead")</f>
        <v>Non-Quality Lead</v>
      </c>
      <c r="I1571" t="inlineStr">
        <is>
          <t>2026-10</t>
        </is>
      </c>
      <c r="J1571" t="inlineStr">
        <is>
          <t>Wk of 2026-10-19</t>
        </is>
      </c>
      <c r="K1571" t="inlineStr">
        <is>
          <t>Tejaswini Tarigopula</t>
        </is>
      </c>
      <c r="L1571" t="inlineStr">
        <is>
          <t>Facebook</t>
        </is>
      </c>
      <c r="M1571" t="inlineStr">
        <is>
          <t>Direct (campaign tagged in CRM)</t>
        </is>
      </c>
      <c r="N1571" t="inlineStr">
        <is>
          <t>6ad648f73324d3bc703d5fba</t>
        </is>
      </c>
      <c r="O1571" t="n">
        <v>1</v>
      </c>
      <c r="P1571" s="40">
        <f>IF(A1571="Lead",IF(ISNUMBER(MATCH(G1571,QualityStatuses,0)),1,0),0)</f>
        <v>0</v>
      </c>
      <c r="Q1571" s="40">
        <f>IF(A1571="Lead",IF(G1571="New Lead",0,1),0)</f>
        <v>1</v>
      </c>
      <c r="R1571" s="40">
        <f>IF(A1571="Lead",IF(G1571="Lost",1,0),0)</f>
        <v>0</v>
      </c>
      <c r="S1571" t="n">
        <v>1</v>
      </c>
      <c r="T1571" t="n">
        <v>0</v>
      </c>
      <c r="U1571" t="n">
        <v>0</v>
      </c>
      <c r="V1571" t="n">
        <v>0</v>
      </c>
      <c r="W1571" t="n">
        <v>0</v>
      </c>
      <c r="X1571" t="n">
        <v>0</v>
      </c>
      <c r="Y1571">
        <f>IF(AND(A1571="Lead",COUNTIF(MetaCamps,C1571)&gt;0),1,0)</f>
        <v>0</v>
      </c>
      <c r="Z1571">
        <f>IF(Y1571=1,P1571,0)</f>
        <v>0</v>
      </c>
    </row>
    <row r="1572">
      <c r="A1572" t="inlineStr">
        <is>
          <t>Lead</t>
        </is>
      </c>
      <c r="B1572" s="39" t="str">
        <f>IFERROR(INDEX(CampTypes,MATCH(C1572,CampList,0)),"Unattributed")</f>
        <v>New</v>
      </c>
      <c r="C1572" t="inlineStr">
        <is>
          <t>EBG - In House | ABO | Natuf | Leads | Unit Franchise | India | Oct26 | V1</t>
        </is>
      </c>
      <c r="D1572" t="inlineStr">
        <is>
          <t>Natuf | LAL 1% | India | Jul26 | V1</t>
        </is>
      </c>
      <c r="E1572" t="inlineStr">
        <is>
          <t>Natuf | Reel | Brand Ambassador | Heard Of Owning A Cafe | V1</t>
        </is>
      </c>
      <c r="F1572" t="inlineStr">
        <is>
          <t>In House Natuf</t>
        </is>
      </c>
      <c r="G1572" t="inlineStr">
        <is>
          <t>Connected</t>
        </is>
      </c>
      <c r="H1572" s="39" t="str">
        <f>IF(ISNUMBER(MATCH(G1572,QualityStatuses,0)),"Quality Lead","Non-Quality Lead")</f>
        <v>Non-Quality Lead</v>
      </c>
      <c r="I1572" t="inlineStr">
        <is>
          <t>2026-10</t>
        </is>
      </c>
      <c r="J1572" t="inlineStr">
        <is>
          <t>Wk of 2026-10-19</t>
        </is>
      </c>
      <c r="K1572" t="inlineStr">
        <is>
          <t>Tejaswini Tarigopula</t>
        </is>
      </c>
      <c r="L1572" t="inlineStr">
        <is>
          <t>Facebook</t>
        </is>
      </c>
      <c r="M1572" t="inlineStr">
        <is>
          <t>Direct (campaign tagged in CRM)</t>
        </is>
      </c>
      <c r="N1572" t="inlineStr">
        <is>
          <t>6ad64747ca4a2144d6e97407</t>
        </is>
      </c>
      <c r="O1572" t="n">
        <v>1</v>
      </c>
      <c r="P1572" s="40">
        <f>IF(A1572="Lead",IF(ISNUMBER(MATCH(G1572,QualityStatuses,0)),1,0),0)</f>
        <v>0</v>
      </c>
      <c r="Q1572" s="40">
        <f>IF(A1572="Lead",IF(G1572="New Lead",0,1),0)</f>
        <v>1</v>
      </c>
      <c r="R1572" s="40">
        <f>IF(A1572="Lead",IF(G1572="Lost",1,0),0)</f>
        <v>0</v>
      </c>
      <c r="S1572" t="n">
        <v>6</v>
      </c>
      <c r="T1572" t="n">
        <v>1</v>
      </c>
      <c r="U1572" t="n">
        <v>0</v>
      </c>
      <c r="V1572" t="n">
        <v>0</v>
      </c>
      <c r="W1572" t="n">
        <v>0</v>
      </c>
      <c r="X1572" t="n">
        <v>0</v>
      </c>
      <c r="Y1572">
        <f>IF(AND(A1572="Lead",COUNTIF(MetaCamps,C1572)&gt;0),1,0)</f>
        <v>0</v>
      </c>
      <c r="Z1572">
        <f>IF(Y1572=1,P1572,0)</f>
        <v>0</v>
      </c>
    </row>
    <row r="1573">
      <c r="A1573" t="inlineStr">
        <is>
          <t>Lead</t>
        </is>
      </c>
      <c r="B1573" s="39" t="str">
        <f>IFERROR(INDEX(CampTypes,MATCH(C1573,CampList,0)),"Unattributed")</f>
        <v>New</v>
      </c>
      <c r="C1573" t="inlineStr">
        <is>
          <t>EBG - In House | ABO | Natuf | Leads | Unit Franchise | India | Oct26 | V1</t>
        </is>
      </c>
      <c r="D1573" t="inlineStr">
        <is>
          <t>Natuf | LAL 1% | India | Jul26 | V1</t>
        </is>
      </c>
      <c r="E1573" t="inlineStr">
        <is>
          <t>Natuf | Reel | Brand Ambassador | Heard Of Owning A Cafe | V1</t>
        </is>
      </c>
      <c r="F1573" t="inlineStr">
        <is>
          <t>In House Natuf</t>
        </is>
      </c>
      <c r="G1573" t="inlineStr">
        <is>
          <t>Attempt 2</t>
        </is>
      </c>
      <c r="H1573" s="39" t="str">
        <f>IF(ISNUMBER(MATCH(G1573,QualityStatuses,0)),"Quality Lead","Non-Quality Lead")</f>
        <v>Non-Quality Lead</v>
      </c>
      <c r="I1573" t="inlineStr">
        <is>
          <t>2026-10</t>
        </is>
      </c>
      <c r="J1573" t="inlineStr">
        <is>
          <t>Wk of 2026-10-19</t>
        </is>
      </c>
      <c r="K1573" t="inlineStr">
        <is>
          <t>Tejaswini Tarigopula</t>
        </is>
      </c>
      <c r="L1573" t="inlineStr">
        <is>
          <t>Facebook</t>
        </is>
      </c>
      <c r="M1573" t="inlineStr">
        <is>
          <t>Direct (campaign tagged in CRM)</t>
        </is>
      </c>
      <c r="N1573" t="inlineStr">
        <is>
          <t>6ad64727ac26551ff91866d9</t>
        </is>
      </c>
      <c r="O1573" t="n">
        <v>1</v>
      </c>
      <c r="P1573" s="40">
        <f>IF(A1573="Lead",IF(ISNUMBER(MATCH(G1573,QualityStatuses,0)),1,0),0)</f>
        <v>0</v>
      </c>
      <c r="Q1573" s="40">
        <f>IF(A1573="Lead",IF(G1573="New Lead",0,1),0)</f>
        <v>1</v>
      </c>
      <c r="R1573" s="40">
        <f>IF(A1573="Lead",IF(G1573="Lost",1,0),0)</f>
        <v>0</v>
      </c>
      <c r="S1573" t="n">
        <v>2</v>
      </c>
      <c r="T1573" t="n">
        <v>0</v>
      </c>
      <c r="U1573" t="n">
        <v>0</v>
      </c>
      <c r="V1573" t="n">
        <v>0</v>
      </c>
      <c r="W1573" t="n">
        <v>0</v>
      </c>
      <c r="X1573" t="n">
        <v>0</v>
      </c>
      <c r="Y1573">
        <f>IF(AND(A1573="Lead",COUNTIF(MetaCamps,C1573)&gt;0),1,0)</f>
        <v>0</v>
      </c>
      <c r="Z1573">
        <f>IF(Y1573=1,P1573,0)</f>
        <v>0</v>
      </c>
    </row>
    <row r="1574">
      <c r="A1574" t="inlineStr">
        <is>
          <t>Lead</t>
        </is>
      </c>
      <c r="B1574" s="39" t="str">
        <f>IFERROR(INDEX(CampTypes,MATCH(C1574,CampList,0)),"Unattributed")</f>
        <v>Old</v>
      </c>
      <c r="C1574" t="inlineStr">
        <is>
          <t>E_Natuf_Generic_13082026</t>
        </is>
      </c>
      <c r="D1574" t="inlineStr">
        <is>
          <t>E_Natuf_Generic_13082026_Adset1</t>
        </is>
      </c>
      <c r="E1574" t="inlineStr">
        <is>
          <t>E_Natuf_Generic_13082026_Adset1_Ad1</t>
        </is>
      </c>
      <c r="F1574" t="inlineStr">
        <is>
          <t>Natuf</t>
        </is>
      </c>
      <c r="G1574" t="inlineStr">
        <is>
          <t>Lost</t>
        </is>
      </c>
      <c r="H1574" s="39" t="str">
        <f>IF(ISNUMBER(MATCH(G1574,QualityStatuses,0)),"Quality Lead","Non-Quality Lead")</f>
        <v>Non-Quality Lead</v>
      </c>
      <c r="I1574" t="inlineStr">
        <is>
          <t>2026-10</t>
        </is>
      </c>
      <c r="J1574" t="inlineStr">
        <is>
          <t>Wk of 2026-10-19</t>
        </is>
      </c>
      <c r="K1574" t="inlineStr">
        <is>
          <t>Marshal Malbari</t>
        </is>
      </c>
      <c r="L1574" t="inlineStr">
        <is>
          <t>Facebook</t>
        </is>
      </c>
      <c r="M1574" t="inlineStr">
        <is>
          <t>Direct (campaign tagged in CRM)</t>
        </is>
      </c>
      <c r="N1574" t="inlineStr">
        <is>
          <t>6ad643c5f11ae2ded9def9c5</t>
        </is>
      </c>
      <c r="O1574" t="n">
        <v>1</v>
      </c>
      <c r="P1574" s="40">
        <f>IF(A1574="Lead",IF(ISNUMBER(MATCH(G1574,QualityStatuses,0)),1,0),0)</f>
        <v>0</v>
      </c>
      <c r="Q1574" s="40">
        <f>IF(A1574="Lead",IF(G1574="New Lead",0,1),0)</f>
        <v>1</v>
      </c>
      <c r="R1574" s="40">
        <f>IF(A1574="Lead",IF(G1574="Lost",1,0),0)</f>
        <v>1</v>
      </c>
      <c r="S1574" t="n">
        <v>6</v>
      </c>
      <c r="T1574" t="n">
        <v>3</v>
      </c>
      <c r="U1574" t="n">
        <v>0</v>
      </c>
      <c r="V1574" t="n">
        <v>0</v>
      </c>
      <c r="W1574" t="n">
        <v>0</v>
      </c>
      <c r="X1574" t="n">
        <v>0</v>
      </c>
      <c r="Y1574">
        <f>IF(AND(A1574="Lead",COUNTIF(MetaCamps,C1574)&gt;0),1,0)</f>
        <v>1</v>
      </c>
      <c r="Z1574">
        <f>IF(Y1574=1,P1574,0)</f>
        <v>0</v>
      </c>
    </row>
    <row r="1575">
      <c r="A1575" t="inlineStr">
        <is>
          <t>Lead</t>
        </is>
      </c>
      <c r="B1575" s="39" t="str">
        <f>IFERROR(INDEX(CampTypes,MATCH(C1575,CampList,0)),"Unattributed")</f>
        <v>New</v>
      </c>
      <c r="C1575" t="inlineStr">
        <is>
          <t>EBG - In House | ABO | Natuf | Leads | Unit Franchise | India | Oct26 | V1</t>
        </is>
      </c>
      <c r="D1575" t="inlineStr">
        <is>
          <t>Natuf | Business Owners | Tier1 + Growth Cities | Oct26 | V1</t>
        </is>
      </c>
      <c r="E1575" t="inlineStr">
        <is>
          <t>Natuf | Reel | Brand Ambassador | Heard Of Owning A Cafe | V1</t>
        </is>
      </c>
      <c r="F1575" t="inlineStr">
        <is>
          <t>In House Natuf</t>
        </is>
      </c>
      <c r="G1575" t="inlineStr">
        <is>
          <t>Attempt 1</t>
        </is>
      </c>
      <c r="H1575" s="39" t="str">
        <f>IF(ISNUMBER(MATCH(G1575,QualityStatuses,0)),"Quality Lead","Non-Quality Lead")</f>
        <v>Non-Quality Lead</v>
      </c>
      <c r="I1575" t="inlineStr">
        <is>
          <t>2026-10</t>
        </is>
      </c>
      <c r="J1575" t="inlineStr">
        <is>
          <t>Wk of 2026-10-19</t>
        </is>
      </c>
      <c r="K1575" t="inlineStr">
        <is>
          <t>Tejaswini Tarigopula</t>
        </is>
      </c>
      <c r="L1575" t="inlineStr">
        <is>
          <t>Facebook</t>
        </is>
      </c>
      <c r="M1575" t="inlineStr">
        <is>
          <t>Direct (campaign tagged in CRM)</t>
        </is>
      </c>
      <c r="N1575" t="inlineStr">
        <is>
          <t>6ad64393d41da34013cf26e0</t>
        </is>
      </c>
      <c r="O1575" t="n">
        <v>1</v>
      </c>
      <c r="P1575" s="40">
        <f>IF(A1575="Lead",IF(ISNUMBER(MATCH(G1575,QualityStatuses,0)),1,0),0)</f>
        <v>0</v>
      </c>
      <c r="Q1575" s="40">
        <f>IF(A1575="Lead",IF(G1575="New Lead",0,1),0)</f>
        <v>1</v>
      </c>
      <c r="R1575" s="40">
        <f>IF(A1575="Lead",IF(G1575="Lost",1,0),0)</f>
        <v>0</v>
      </c>
      <c r="S1575" t="n">
        <v>0</v>
      </c>
      <c r="T1575" t="n">
        <v>0</v>
      </c>
      <c r="U1575" t="n">
        <v>0</v>
      </c>
      <c r="V1575" t="n">
        <v>0</v>
      </c>
      <c r="W1575" t="n">
        <v>0</v>
      </c>
      <c r="X1575" t="n">
        <v>0</v>
      </c>
      <c r="Y1575">
        <f>IF(AND(A1575="Lead",COUNTIF(MetaCamps,C1575)&gt;0),1,0)</f>
        <v>0</v>
      </c>
      <c r="Z1575">
        <f>IF(Y1575=1,P1575,0)</f>
        <v>0</v>
      </c>
    </row>
    <row r="1576">
      <c r="A1576" t="inlineStr">
        <is>
          <t>Lead</t>
        </is>
      </c>
      <c r="B1576" s="39" t="str">
        <f>IFERROR(INDEX(CampTypes,MATCH(C1576,CampList,0)),"Unattributed")</f>
        <v>New</v>
      </c>
      <c r="C1576" t="inlineStr">
        <is>
          <t>EBG - In House | ABO | Natuf | Leads | Unit Franchise | India | Oct26 | V1</t>
        </is>
      </c>
      <c r="D1576" t="inlineStr">
        <is>
          <t>Natuf | Business Owners | Tier1 + Growth Cities | Oct26 | V1</t>
        </is>
      </c>
      <c r="E1576" t="inlineStr">
        <is>
          <t>Natuf | Reel | Brand Ambassador | Heard Of Owning A Cafe | V1</t>
        </is>
      </c>
      <c r="F1576" t="inlineStr">
        <is>
          <t>In House Natuf</t>
        </is>
      </c>
      <c r="G1576" t="inlineStr">
        <is>
          <t>Attempt 1</t>
        </is>
      </c>
      <c r="H1576" s="39" t="str">
        <f>IF(ISNUMBER(MATCH(G1576,QualityStatuses,0)),"Quality Lead","Non-Quality Lead")</f>
        <v>Non-Quality Lead</v>
      </c>
      <c r="I1576" t="inlineStr">
        <is>
          <t>2026-10</t>
        </is>
      </c>
      <c r="J1576" t="inlineStr">
        <is>
          <t>Wk of 2026-10-19</t>
        </is>
      </c>
      <c r="K1576" t="inlineStr">
        <is>
          <t>Tejaswini Tarigopula</t>
        </is>
      </c>
      <c r="L1576" t="inlineStr">
        <is>
          <t>Facebook</t>
        </is>
      </c>
      <c r="M1576" t="inlineStr">
        <is>
          <t>Direct (campaign tagged in CRM)</t>
        </is>
      </c>
      <c r="N1576" t="inlineStr">
        <is>
          <t>6ad63dea18340657dfb26b5d</t>
        </is>
      </c>
      <c r="O1576" t="n">
        <v>1</v>
      </c>
      <c r="P1576" s="40">
        <f>IF(A1576="Lead",IF(ISNUMBER(MATCH(G1576,QualityStatuses,0)),1,0),0)</f>
        <v>0</v>
      </c>
      <c r="Q1576" s="40">
        <f>IF(A1576="Lead",IF(G1576="New Lead",0,1),0)</f>
        <v>1</v>
      </c>
      <c r="R1576" s="40">
        <f>IF(A1576="Lead",IF(G1576="Lost",1,0),0)</f>
        <v>0</v>
      </c>
      <c r="S1576" t="n">
        <v>1</v>
      </c>
      <c r="T1576" t="n">
        <v>0</v>
      </c>
      <c r="U1576" t="n">
        <v>0</v>
      </c>
      <c r="V1576" t="n">
        <v>0</v>
      </c>
      <c r="W1576" t="n">
        <v>0</v>
      </c>
      <c r="X1576" t="n">
        <v>0</v>
      </c>
      <c r="Y1576">
        <f>IF(AND(A1576="Lead",COUNTIF(MetaCamps,C1576)&gt;0),1,0)</f>
        <v>0</v>
      </c>
      <c r="Z1576">
        <f>IF(Y1576=1,P1576,0)</f>
        <v>0</v>
      </c>
    </row>
    <row r="1577">
      <c r="A1577" t="inlineStr">
        <is>
          <t>Lead</t>
        </is>
      </c>
      <c r="B1577" s="39" t="str">
        <f>IFERROR(INDEX(CampTypes,MATCH(C1577,CampList,0)),"Unattributed")</f>
        <v>Old</v>
      </c>
      <c r="C1577" t="inlineStr">
        <is>
          <t>natuf_Kiosk_14072026_Hindi</t>
        </is>
      </c>
      <c r="D1577" t="inlineStr">
        <is>
          <t>natuf_Kiosk_09102026</t>
        </is>
      </c>
      <c r="E1577" t="inlineStr">
        <is>
          <t>natuf_Kiosk_14072026_ad set_ad1</t>
        </is>
      </c>
      <c r="F1577" t="inlineStr">
        <is>
          <t>Natuf</t>
        </is>
      </c>
      <c r="G1577" t="inlineStr">
        <is>
          <t>New Lead</t>
        </is>
      </c>
      <c r="H1577" s="39" t="str">
        <f>IF(ISNUMBER(MATCH(G1577,QualityStatuses,0)),"Quality Lead","Non-Quality Lead")</f>
        <v>Non-Quality Lead</v>
      </c>
      <c r="I1577" t="inlineStr">
        <is>
          <t>2026-10</t>
        </is>
      </c>
      <c r="J1577" t="inlineStr">
        <is>
          <t>Wk of 2026-10-19</t>
        </is>
      </c>
      <c r="K1577" t="inlineStr">
        <is>
          <t>(Unassigned)</t>
        </is>
      </c>
      <c r="L1577" t="inlineStr">
        <is>
          <t>Facebook</t>
        </is>
      </c>
      <c r="M1577" t="inlineStr">
        <is>
          <t>Direct (campaign tagged in CRM)</t>
        </is>
      </c>
      <c r="N1577" t="inlineStr">
        <is>
          <t>6ad63db8be9e6804ad39d21c</t>
        </is>
      </c>
      <c r="O1577" t="n">
        <v>1</v>
      </c>
      <c r="P1577" s="40">
        <f>IF(A1577="Lead",IF(ISNUMBER(MATCH(G1577,QualityStatuses,0)),1,0),0)</f>
        <v>0</v>
      </c>
      <c r="Q1577" s="40">
        <f>IF(A1577="Lead",IF(G1577="New Lead",0,1),0)</f>
        <v>0</v>
      </c>
      <c r="R1577" s="40">
        <f>IF(A1577="Lead",IF(G1577="Lost",1,0),0)</f>
        <v>0</v>
      </c>
      <c r="S1577" t="n">
        <v>0</v>
      </c>
      <c r="T1577" t="n">
        <v>0</v>
      </c>
      <c r="U1577" t="n">
        <v>0</v>
      </c>
      <c r="V1577" t="n">
        <v>0</v>
      </c>
      <c r="W1577" t="n">
        <v>0</v>
      </c>
      <c r="X1577" t="n">
        <v>0</v>
      </c>
      <c r="Y1577">
        <f>IF(AND(A1577="Lead",COUNTIF(MetaCamps,C1577)&gt;0),1,0)</f>
        <v>1</v>
      </c>
      <c r="Z1577">
        <f>IF(Y1577=1,P1577,0)</f>
        <v>0</v>
      </c>
    </row>
    <row r="1578">
      <c r="A1578" t="inlineStr">
        <is>
          <t>Lead</t>
        </is>
      </c>
      <c r="B1578" s="39" t="str">
        <f>IFERROR(INDEX(CampTypes,MATCH(C1578,CampList,0)),"Unattributed")</f>
        <v>Old</v>
      </c>
      <c r="C1578" t="inlineStr">
        <is>
          <t>natuf_Kiosk_14072026_Hindi</t>
        </is>
      </c>
      <c r="D1578" t="inlineStr">
        <is>
          <t>natuf_Kiosk_14072026_Highest-converting industries</t>
        </is>
      </c>
      <c r="E1578" t="inlineStr">
        <is>
          <t>natuf_Kiosk_14072026_ad set_ad1</t>
        </is>
      </c>
      <c r="F1578" t="inlineStr">
        <is>
          <t>Natuf</t>
        </is>
      </c>
      <c r="G1578" t="inlineStr">
        <is>
          <t>Attempt 1</t>
        </is>
      </c>
      <c r="H1578" s="39" t="str">
        <f>IF(ISNUMBER(MATCH(G1578,QualityStatuses,0)),"Quality Lead","Non-Quality Lead")</f>
        <v>Non-Quality Lead</v>
      </c>
      <c r="I1578" t="inlineStr">
        <is>
          <t>2026-10</t>
        </is>
      </c>
      <c r="J1578" t="inlineStr">
        <is>
          <t>Wk of 2026-10-19</t>
        </is>
      </c>
      <c r="K1578" t="inlineStr">
        <is>
          <t>Marshal Malbari</t>
        </is>
      </c>
      <c r="L1578" t="inlineStr">
        <is>
          <t>Facebook</t>
        </is>
      </c>
      <c r="M1578" t="inlineStr">
        <is>
          <t>Direct (campaign tagged in CRM)</t>
        </is>
      </c>
      <c r="N1578" t="inlineStr">
        <is>
          <t>6ad63c4406503d216e856cf9</t>
        </is>
      </c>
      <c r="O1578" t="n">
        <v>1</v>
      </c>
      <c r="P1578" s="40">
        <f>IF(A1578="Lead",IF(ISNUMBER(MATCH(G1578,QualityStatuses,0)),1,0),0)</f>
        <v>0</v>
      </c>
      <c r="Q1578" s="40">
        <f>IF(A1578="Lead",IF(G1578="New Lead",0,1),0)</f>
        <v>1</v>
      </c>
      <c r="R1578" s="40">
        <f>IF(A1578="Lead",IF(G1578="Lost",1,0),0)</f>
        <v>0</v>
      </c>
      <c r="S1578" t="n">
        <v>1</v>
      </c>
      <c r="T1578" t="n">
        <v>0</v>
      </c>
      <c r="U1578" t="n">
        <v>0</v>
      </c>
      <c r="V1578" t="n">
        <v>0</v>
      </c>
      <c r="W1578" t="n">
        <v>0</v>
      </c>
      <c r="X1578" t="n">
        <v>0</v>
      </c>
      <c r="Y1578">
        <f>IF(AND(A1578="Lead",COUNTIF(MetaCamps,C1578)&gt;0),1,0)</f>
        <v>1</v>
      </c>
      <c r="Z1578">
        <f>IF(Y1578=1,P1578,0)</f>
        <v>0</v>
      </c>
    </row>
    <row r="1579">
      <c r="A1579" t="inlineStr">
        <is>
          <t>Lead</t>
        </is>
      </c>
      <c r="B1579" s="39" t="str">
        <f>IFERROR(INDEX(CampTypes,MATCH(C1579,CampList,0)),"Unattributed")</f>
        <v>New</v>
      </c>
      <c r="C1579" t="inlineStr">
        <is>
          <t>EBG - In House | ABO | Natuf | Leads | Unit Franchise | India | Oct26 | V1</t>
        </is>
      </c>
      <c r="D1579" t="inlineStr">
        <is>
          <t>Natuf | LAL 1% | India | Jul26 | V1</t>
        </is>
      </c>
      <c r="E1579" t="inlineStr">
        <is>
          <t>Natuf | Reel | Brand Ambassador | Heard Of Owning A Cafe | V1</t>
        </is>
      </c>
      <c r="F1579" t="inlineStr">
        <is>
          <t>In House Natuf</t>
        </is>
      </c>
      <c r="G1579" t="inlineStr">
        <is>
          <t>Attempt 1</t>
        </is>
      </c>
      <c r="H1579" s="39" t="str">
        <f>IF(ISNUMBER(MATCH(G1579,QualityStatuses,0)),"Quality Lead","Non-Quality Lead")</f>
        <v>Non-Quality Lead</v>
      </c>
      <c r="I1579" t="inlineStr">
        <is>
          <t>2026-10</t>
        </is>
      </c>
      <c r="J1579" t="inlineStr">
        <is>
          <t>Wk of 2026-10-19</t>
        </is>
      </c>
      <c r="K1579" t="inlineStr">
        <is>
          <t>Tejaswini Tarigopula</t>
        </is>
      </c>
      <c r="L1579" t="inlineStr">
        <is>
          <t>Facebook</t>
        </is>
      </c>
      <c r="M1579" t="inlineStr">
        <is>
          <t>Direct (campaign tagged in CRM)</t>
        </is>
      </c>
      <c r="N1579" t="inlineStr">
        <is>
          <t>6ad63aa2752b25f6fb93ae75</t>
        </is>
      </c>
      <c r="O1579" t="n">
        <v>1</v>
      </c>
      <c r="P1579" s="40">
        <f>IF(A1579="Lead",IF(ISNUMBER(MATCH(G1579,QualityStatuses,0)),1,0),0)</f>
        <v>0</v>
      </c>
      <c r="Q1579" s="40">
        <f>IF(A1579="Lead",IF(G1579="New Lead",0,1),0)</f>
        <v>1</v>
      </c>
      <c r="R1579" s="40">
        <f>IF(A1579="Lead",IF(G1579="Lost",1,0),0)</f>
        <v>0</v>
      </c>
      <c r="S1579" t="n">
        <v>1</v>
      </c>
      <c r="T1579" t="n">
        <v>0</v>
      </c>
      <c r="U1579" t="n">
        <v>0</v>
      </c>
      <c r="V1579" t="n">
        <v>0</v>
      </c>
      <c r="W1579" t="n">
        <v>0</v>
      </c>
      <c r="X1579" t="n">
        <v>0</v>
      </c>
      <c r="Y1579">
        <f>IF(AND(A1579="Lead",COUNTIF(MetaCamps,C1579)&gt;0),1,0)</f>
        <v>0</v>
      </c>
      <c r="Z1579">
        <f>IF(Y1579=1,P1579,0)</f>
        <v>0</v>
      </c>
    </row>
    <row r="1580">
      <c r="A1580" t="inlineStr">
        <is>
          <t>Lead</t>
        </is>
      </c>
      <c r="B1580" s="39" t="str">
        <f>IFERROR(INDEX(CampTypes,MATCH(C1580,CampList,0)),"Unattributed")</f>
        <v>New</v>
      </c>
      <c r="C1580" t="inlineStr">
        <is>
          <t>EBG - In House | ABO | Natuf | Leads | Unit Franchise | India | Oct26 | V1</t>
        </is>
      </c>
      <c r="D1580" t="inlineStr">
        <is>
          <t>Natuf | Broad | Tier1 + Growth Cities | Oct26 | V1</t>
        </is>
      </c>
      <c r="E1580" t="inlineStr">
        <is>
          <t>Natuf | Reel | Brand Ambassador | Heard Of Owning A Cafe | V1</t>
        </is>
      </c>
      <c r="F1580" t="inlineStr">
        <is>
          <t>In House Natuf</t>
        </is>
      </c>
      <c r="G1580" t="inlineStr">
        <is>
          <t>Attempt 1</t>
        </is>
      </c>
      <c r="H1580" s="39" t="str">
        <f>IF(ISNUMBER(MATCH(G1580,QualityStatuses,0)),"Quality Lead","Non-Quality Lead")</f>
        <v>Non-Quality Lead</v>
      </c>
      <c r="I1580" t="inlineStr">
        <is>
          <t>2026-10</t>
        </is>
      </c>
      <c r="J1580" t="inlineStr">
        <is>
          <t>Wk of 2026-10-19</t>
        </is>
      </c>
      <c r="K1580" t="inlineStr">
        <is>
          <t>Tejaswini Tarigopula</t>
        </is>
      </c>
      <c r="L1580" t="inlineStr">
        <is>
          <t>Facebook</t>
        </is>
      </c>
      <c r="M1580" t="inlineStr">
        <is>
          <t>Direct (campaign tagged in CRM)</t>
        </is>
      </c>
      <c r="N1580" t="inlineStr">
        <is>
          <t>6ad639e94387aa3955ba2489</t>
        </is>
      </c>
      <c r="O1580" t="n">
        <v>1</v>
      </c>
      <c r="P1580" s="40">
        <f>IF(A1580="Lead",IF(ISNUMBER(MATCH(G1580,QualityStatuses,0)),1,0),0)</f>
        <v>0</v>
      </c>
      <c r="Q1580" s="40">
        <f>IF(A1580="Lead",IF(G1580="New Lead",0,1),0)</f>
        <v>1</v>
      </c>
      <c r="R1580" s="40">
        <f>IF(A1580="Lead",IF(G1580="Lost",1,0),0)</f>
        <v>0</v>
      </c>
      <c r="S1580" t="n">
        <v>1</v>
      </c>
      <c r="T1580" t="n">
        <v>0</v>
      </c>
      <c r="U1580" t="n">
        <v>0</v>
      </c>
      <c r="V1580" t="n">
        <v>0</v>
      </c>
      <c r="W1580" t="n">
        <v>0</v>
      </c>
      <c r="X1580" t="n">
        <v>0</v>
      </c>
      <c r="Y1580">
        <f>IF(AND(A1580="Lead",COUNTIF(MetaCamps,C1580)&gt;0),1,0)</f>
        <v>0</v>
      </c>
      <c r="Z1580">
        <f>IF(Y1580=1,P1580,0)</f>
        <v>0</v>
      </c>
    </row>
    <row r="1581">
      <c r="A1581" t="inlineStr">
        <is>
          <t>Lead</t>
        </is>
      </c>
      <c r="B1581" s="39" t="str">
        <f>IFERROR(INDEX(CampTypes,MATCH(C1581,CampList,0)),"Unattributed")</f>
        <v>New</v>
      </c>
      <c r="C1581" t="inlineStr">
        <is>
          <t>EBG - In House | ABO | Natuf | Leads | Unit Franchise | India | Oct26 | V1</t>
        </is>
      </c>
      <c r="D1581" t="inlineStr">
        <is>
          <t>Natuf | LAL 1% | India | Jul26 | V1</t>
        </is>
      </c>
      <c r="E1581" t="inlineStr">
        <is>
          <t>Natuf | Reel | Brand Ambassador | Heard Of Owning A Cafe | V1</t>
        </is>
      </c>
      <c r="F1581" t="inlineStr">
        <is>
          <t>In House Natuf</t>
        </is>
      </c>
      <c r="G1581" t="inlineStr">
        <is>
          <t>Connected</t>
        </is>
      </c>
      <c r="H1581" s="39" t="str">
        <f>IF(ISNUMBER(MATCH(G1581,QualityStatuses,0)),"Quality Lead","Non-Quality Lead")</f>
        <v>Non-Quality Lead</v>
      </c>
      <c r="I1581" t="inlineStr">
        <is>
          <t>2026-10</t>
        </is>
      </c>
      <c r="J1581" t="inlineStr">
        <is>
          <t>Wk of 2026-10-19</t>
        </is>
      </c>
      <c r="K1581" t="inlineStr">
        <is>
          <t>Tejaswini Tarigopula</t>
        </is>
      </c>
      <c r="L1581" t="inlineStr">
        <is>
          <t>Facebook</t>
        </is>
      </c>
      <c r="M1581" t="inlineStr">
        <is>
          <t>Direct (campaign tagged in CRM)</t>
        </is>
      </c>
      <c r="N1581" t="inlineStr">
        <is>
          <t>6ad638dabbd28b5a755b5fb4</t>
        </is>
      </c>
      <c r="O1581" t="n">
        <v>1</v>
      </c>
      <c r="P1581" s="40">
        <f>IF(A1581="Lead",IF(ISNUMBER(MATCH(G1581,QualityStatuses,0)),1,0),0)</f>
        <v>0</v>
      </c>
      <c r="Q1581" s="40">
        <f>IF(A1581="Lead",IF(G1581="New Lead",0,1),0)</f>
        <v>1</v>
      </c>
      <c r="R1581" s="40">
        <f>IF(A1581="Lead",IF(G1581="Lost",1,0),0)</f>
        <v>0</v>
      </c>
      <c r="S1581" t="n">
        <v>1</v>
      </c>
      <c r="T1581" t="n">
        <v>1</v>
      </c>
      <c r="U1581" t="n">
        <v>0</v>
      </c>
      <c r="V1581" t="n">
        <v>0</v>
      </c>
      <c r="W1581" t="n">
        <v>0</v>
      </c>
      <c r="X1581" t="n">
        <v>0</v>
      </c>
      <c r="Y1581">
        <f>IF(AND(A1581="Lead",COUNTIF(MetaCamps,C1581)&gt;0),1,0)</f>
        <v>0</v>
      </c>
      <c r="Z1581">
        <f>IF(Y1581=1,P1581,0)</f>
        <v>0</v>
      </c>
    </row>
    <row r="1582">
      <c r="A1582" t="inlineStr">
        <is>
          <t>Lead</t>
        </is>
      </c>
      <c r="B1582" s="39" t="str">
        <f>IFERROR(INDEX(CampTypes,MATCH(C1582,CampList,0)),"Unattributed")</f>
        <v>Old</v>
      </c>
      <c r="C1582" t="inlineStr">
        <is>
          <t>E_Karan_Natuf_All_07072026</t>
        </is>
      </c>
      <c r="D1582" t="inlineStr">
        <is>
          <t>E_Karan_Natuf_Sign_07072026_Adset3</t>
        </is>
      </c>
      <c r="E1582" t="inlineStr">
        <is>
          <t>E_Karan_Natuf_Sign_07072026_Adset2_Ad1</t>
        </is>
      </c>
      <c r="F1582" t="inlineStr">
        <is>
          <t>Natuf</t>
        </is>
      </c>
      <c r="G1582" t="inlineStr">
        <is>
          <t>New Lead</t>
        </is>
      </c>
      <c r="H1582" s="39" t="str">
        <f>IF(ISNUMBER(MATCH(G1582,QualityStatuses,0)),"Quality Lead","Non-Quality Lead")</f>
        <v>Non-Quality Lead</v>
      </c>
      <c r="I1582" t="inlineStr">
        <is>
          <t>2026-10</t>
        </is>
      </c>
      <c r="J1582" t="inlineStr">
        <is>
          <t>Wk of 2026-10-19</t>
        </is>
      </c>
      <c r="K1582" t="inlineStr">
        <is>
          <t>(Unassigned)</t>
        </is>
      </c>
      <c r="L1582" t="inlineStr">
        <is>
          <t>Facebook</t>
        </is>
      </c>
      <c r="M1582" t="inlineStr">
        <is>
          <t>Direct (campaign tagged in CRM)</t>
        </is>
      </c>
      <c r="N1582" t="inlineStr">
        <is>
          <t>6ad63810e0382e84c7dd057e</t>
        </is>
      </c>
      <c r="O1582" t="n">
        <v>1</v>
      </c>
      <c r="P1582" s="40">
        <f>IF(A1582="Lead",IF(ISNUMBER(MATCH(G1582,QualityStatuses,0)),1,0),0)</f>
        <v>0</v>
      </c>
      <c r="Q1582" s="40">
        <f>IF(A1582="Lead",IF(G1582="New Lead",0,1),0)</f>
        <v>0</v>
      </c>
      <c r="R1582" s="40">
        <f>IF(A1582="Lead",IF(G1582="Lost",1,0),0)</f>
        <v>0</v>
      </c>
      <c r="S1582" t="n">
        <v>0</v>
      </c>
      <c r="T1582" t="n">
        <v>0</v>
      </c>
      <c r="U1582" t="n">
        <v>0</v>
      </c>
      <c r="V1582" t="n">
        <v>0</v>
      </c>
      <c r="W1582" t="n">
        <v>0</v>
      </c>
      <c r="X1582" t="n">
        <v>0</v>
      </c>
      <c r="Y1582">
        <f>IF(AND(A1582="Lead",COUNTIF(MetaCamps,C1582)&gt;0),1,0)</f>
        <v>1</v>
      </c>
      <c r="Z1582">
        <f>IF(Y1582=1,P1582,0)</f>
        <v>0</v>
      </c>
    </row>
    <row r="1583">
      <c r="A1583" t="inlineStr">
        <is>
          <t>Lead</t>
        </is>
      </c>
      <c r="B1583" s="39" t="str">
        <f>IFERROR(INDEX(CampTypes,MATCH(C1583,CampList,0)),"Unattributed")</f>
        <v>New</v>
      </c>
      <c r="C1583" t="inlineStr">
        <is>
          <t>EBG - In House | ABO | Natuf | Leads | Unit Franchise | India | Oct26 | V1</t>
        </is>
      </c>
      <c r="D1583" t="inlineStr">
        <is>
          <t>Natuf | Broad | Tier1 + Growth Cities | Oct26 | V1</t>
        </is>
      </c>
      <c r="E1583" t="inlineStr">
        <is>
          <t>Natuf | Reel | Brand Ambassador | Heard Of Owning A Cafe | V1</t>
        </is>
      </c>
      <c r="F1583" t="inlineStr">
        <is>
          <t>In House Natuf</t>
        </is>
      </c>
      <c r="G1583" t="inlineStr">
        <is>
          <t>Attempt 2</t>
        </is>
      </c>
      <c r="H1583" s="39" t="str">
        <f>IF(ISNUMBER(MATCH(G1583,QualityStatuses,0)),"Quality Lead","Non-Quality Lead")</f>
        <v>Non-Quality Lead</v>
      </c>
      <c r="I1583" t="inlineStr">
        <is>
          <t>2026-10</t>
        </is>
      </c>
      <c r="J1583" t="inlineStr">
        <is>
          <t>Wk of 2026-10-19</t>
        </is>
      </c>
      <c r="K1583" t="inlineStr">
        <is>
          <t>Tejaswini Tarigopula</t>
        </is>
      </c>
      <c r="L1583" t="inlineStr">
        <is>
          <t>Facebook</t>
        </is>
      </c>
      <c r="M1583" t="inlineStr">
        <is>
          <t>Direct (campaign tagged in CRM)</t>
        </is>
      </c>
      <c r="N1583" t="inlineStr">
        <is>
          <t>6ad636bfee64f0b6cac0c7fc</t>
        </is>
      </c>
      <c r="O1583" t="n">
        <v>1</v>
      </c>
      <c r="P1583" s="40">
        <f>IF(A1583="Lead",IF(ISNUMBER(MATCH(G1583,QualityStatuses,0)),1,0),0)</f>
        <v>0</v>
      </c>
      <c r="Q1583" s="40">
        <f>IF(A1583="Lead",IF(G1583="New Lead",0,1),0)</f>
        <v>1</v>
      </c>
      <c r="R1583" s="40">
        <f>IF(A1583="Lead",IF(G1583="Lost",1,0),0)</f>
        <v>0</v>
      </c>
      <c r="S1583" t="n">
        <v>2</v>
      </c>
      <c r="T1583" t="n">
        <v>0</v>
      </c>
      <c r="U1583" t="n">
        <v>0</v>
      </c>
      <c r="V1583" t="n">
        <v>0</v>
      </c>
      <c r="W1583" t="n">
        <v>0</v>
      </c>
      <c r="X1583" t="n">
        <v>0</v>
      </c>
      <c r="Y1583">
        <f>IF(AND(A1583="Lead",COUNTIF(MetaCamps,C1583)&gt;0),1,0)</f>
        <v>0</v>
      </c>
      <c r="Z1583">
        <f>IF(Y1583=1,P1583,0)</f>
        <v>0</v>
      </c>
    </row>
    <row r="1584">
      <c r="A1584" t="inlineStr">
        <is>
          <t>Lead</t>
        </is>
      </c>
      <c r="B1584" s="39" t="str">
        <f>IFERROR(INDEX(CampTypes,MATCH(C1584,CampList,0)),"Unattributed")</f>
        <v>New</v>
      </c>
      <c r="C1584" t="inlineStr">
        <is>
          <t>EBG - In House | ABO | Natuf | Leads | Unit Franchise | India | Oct26 | V1</t>
        </is>
      </c>
      <c r="D1584" t="inlineStr">
        <is>
          <t>Natuf | Broad | Tier1 + Growth Cities | Oct26 | V1</t>
        </is>
      </c>
      <c r="E1584" t="inlineStr">
        <is>
          <t>Natuf | Reel | Brand Ambassador | Heard Of Owning A Cafe | V1</t>
        </is>
      </c>
      <c r="F1584" t="inlineStr">
        <is>
          <t>In House Natuf</t>
        </is>
      </c>
      <c r="G1584" t="inlineStr">
        <is>
          <t>Qualified</t>
        </is>
      </c>
      <c r="H1584" s="39" t="str">
        <f>IF(ISNUMBER(MATCH(G1584,QualityStatuses,0)),"Quality Lead","Non-Quality Lead")</f>
        <v>Quality Lead</v>
      </c>
      <c r="I1584" t="inlineStr">
        <is>
          <t>2026-10</t>
        </is>
      </c>
      <c r="J1584" t="inlineStr">
        <is>
          <t>Wk of 2026-10-19</t>
        </is>
      </c>
      <c r="K1584" t="inlineStr">
        <is>
          <t>Tejaswini Tarigopula</t>
        </is>
      </c>
      <c r="L1584" t="inlineStr">
        <is>
          <t>Facebook</t>
        </is>
      </c>
      <c r="M1584" t="inlineStr">
        <is>
          <t>Direct (campaign tagged in CRM)</t>
        </is>
      </c>
      <c r="N1584" t="inlineStr">
        <is>
          <t>6ad6343c39ca043606f0845b</t>
        </is>
      </c>
      <c r="O1584" t="n">
        <v>1</v>
      </c>
      <c r="P1584" s="40">
        <f>IF(A1584="Lead",IF(ISNUMBER(MATCH(G1584,QualityStatuses,0)),1,0),0)</f>
        <v>1</v>
      </c>
      <c r="Q1584" s="40">
        <f>IF(A1584="Lead",IF(G1584="New Lead",0,1),0)</f>
        <v>1</v>
      </c>
      <c r="R1584" s="40">
        <f>IF(A1584="Lead",IF(G1584="Lost",1,0),0)</f>
        <v>0</v>
      </c>
      <c r="S1584" t="n">
        <v>5</v>
      </c>
      <c r="T1584" t="n">
        <v>0</v>
      </c>
      <c r="U1584" t="n">
        <v>0</v>
      </c>
      <c r="V1584" t="n">
        <v>0</v>
      </c>
      <c r="W1584" t="n">
        <v>0</v>
      </c>
      <c r="X1584" t="n">
        <v>0</v>
      </c>
      <c r="Y1584">
        <f>IF(AND(A1584="Lead",COUNTIF(MetaCamps,C1584)&gt;0),1,0)</f>
        <v>0</v>
      </c>
      <c r="Z1584">
        <f>IF(Y1584=1,P1584,0)</f>
        <v>0</v>
      </c>
    </row>
    <row r="1585">
      <c r="A1585" t="inlineStr">
        <is>
          <t>Lead</t>
        </is>
      </c>
      <c r="B1585" s="39" t="str">
        <f>IFERROR(INDEX(CampTypes,MATCH(C1585,CampList,0)),"Unattributed")</f>
        <v>Old</v>
      </c>
      <c r="C1585" t="inlineStr">
        <is>
          <t>E_Suresh_Natuf_Kiosk_07072026</t>
        </is>
      </c>
      <c r="D1585" t="inlineStr">
        <is>
          <t>E_Suresh_Natuf_Kiosk_07072026_Adset5</t>
        </is>
      </c>
      <c r="E1585" t="inlineStr">
        <is>
          <t>E_Hindi_Suresh_Natuf_Kiosk_07072026_Adset5_ad3 – Copy 2</t>
        </is>
      </c>
      <c r="F1585" t="inlineStr">
        <is>
          <t>Natuf</t>
        </is>
      </c>
      <c r="G1585" t="inlineStr">
        <is>
          <t>Details Shared</t>
        </is>
      </c>
      <c r="H1585" s="39" t="str">
        <f>IF(ISNUMBER(MATCH(G1585,QualityStatuses,0)),"Quality Lead","Non-Quality Lead")</f>
        <v>Quality Lead</v>
      </c>
      <c r="I1585" t="inlineStr">
        <is>
          <t>2026-10</t>
        </is>
      </c>
      <c r="J1585" t="inlineStr">
        <is>
          <t>Wk of 2026-10-19</t>
        </is>
      </c>
      <c r="K1585" t="inlineStr">
        <is>
          <t>Marshal Malbari</t>
        </is>
      </c>
      <c r="L1585" t="inlineStr">
        <is>
          <t>Facebook</t>
        </is>
      </c>
      <c r="M1585" t="inlineStr">
        <is>
          <t>Direct (campaign tagged in CRM)</t>
        </is>
      </c>
      <c r="N1585" t="inlineStr">
        <is>
          <t>6ad632a77ff2a56abde3b90a</t>
        </is>
      </c>
      <c r="O1585" t="n">
        <v>1</v>
      </c>
      <c r="P1585" s="40">
        <f>IF(A1585="Lead",IF(ISNUMBER(MATCH(G1585,QualityStatuses,0)),1,0),0)</f>
        <v>1</v>
      </c>
      <c r="Q1585" s="40">
        <f>IF(A1585="Lead",IF(G1585="New Lead",0,1),0)</f>
        <v>1</v>
      </c>
      <c r="R1585" s="40">
        <f>IF(A1585="Lead",IF(G1585="Lost",1,0),0)</f>
        <v>0</v>
      </c>
      <c r="S1585" t="n">
        <v>2</v>
      </c>
      <c r="T1585" t="n">
        <v>1</v>
      </c>
      <c r="U1585" t="n">
        <v>0</v>
      </c>
      <c r="V1585" t="n">
        <v>0</v>
      </c>
      <c r="W1585" t="n">
        <v>0</v>
      </c>
      <c r="X1585" t="n">
        <v>0</v>
      </c>
      <c r="Y1585">
        <f>IF(AND(A1585="Lead",COUNTIF(MetaCamps,C1585)&gt;0),1,0)</f>
        <v>1</v>
      </c>
      <c r="Z1585">
        <f>IF(Y1585=1,P1585,0)</f>
        <v>1</v>
      </c>
    </row>
    <row r="1586">
      <c r="A1586" t="inlineStr">
        <is>
          <t>Lead</t>
        </is>
      </c>
      <c r="B1586" s="39" t="str">
        <f>IFERROR(INDEX(CampTypes,MATCH(C1586,CampList,0)),"Unattributed")</f>
        <v>Old</v>
      </c>
      <c r="C1586" t="inlineStr">
        <is>
          <t>natuf_Kiosk_14072026_Hindi</t>
        </is>
      </c>
      <c r="D1586" t="inlineStr">
        <is>
          <t>natuf_Kiosk_09102026</t>
        </is>
      </c>
      <c r="E1586" t="inlineStr">
        <is>
          <t>natuf_Kiosk_14072026_ad set_ad1</t>
        </is>
      </c>
      <c r="F1586" t="inlineStr">
        <is>
          <t>Natuf</t>
        </is>
      </c>
      <c r="G1586" t="inlineStr">
        <is>
          <t>Attempt 2</t>
        </is>
      </c>
      <c r="H1586" s="39" t="str">
        <f>IF(ISNUMBER(MATCH(G1586,QualityStatuses,0)),"Quality Lead","Non-Quality Lead")</f>
        <v>Non-Quality Lead</v>
      </c>
      <c r="I1586" t="inlineStr">
        <is>
          <t>2026-10</t>
        </is>
      </c>
      <c r="J1586" t="inlineStr">
        <is>
          <t>Wk of 2026-10-19</t>
        </is>
      </c>
      <c r="K1586" t="inlineStr">
        <is>
          <t>Tejaswini Tarigopula</t>
        </is>
      </c>
      <c r="L1586" t="inlineStr">
        <is>
          <t>Facebook</t>
        </is>
      </c>
      <c r="M1586" t="inlineStr">
        <is>
          <t>Direct (campaign tagged in CRM)</t>
        </is>
      </c>
      <c r="N1586" t="inlineStr">
        <is>
          <t>6ad6329f18340657dfb2693c</t>
        </is>
      </c>
      <c r="O1586" t="n">
        <v>1</v>
      </c>
      <c r="P1586" s="40">
        <f>IF(A1586="Lead",IF(ISNUMBER(MATCH(G1586,QualityStatuses,0)),1,0),0)</f>
        <v>0</v>
      </c>
      <c r="Q1586" s="40">
        <f>IF(A1586="Lead",IF(G1586="New Lead",0,1),0)</f>
        <v>1</v>
      </c>
      <c r="R1586" s="40">
        <f>IF(A1586="Lead",IF(G1586="Lost",1,0),0)</f>
        <v>0</v>
      </c>
      <c r="S1586" t="n">
        <v>2</v>
      </c>
      <c r="T1586" t="n">
        <v>1</v>
      </c>
      <c r="U1586" t="n">
        <v>0</v>
      </c>
      <c r="V1586" t="n">
        <v>0</v>
      </c>
      <c r="W1586" t="n">
        <v>0</v>
      </c>
      <c r="X1586" t="n">
        <v>0</v>
      </c>
      <c r="Y1586">
        <f>IF(AND(A1586="Lead",COUNTIF(MetaCamps,C1586)&gt;0),1,0)</f>
        <v>1</v>
      </c>
      <c r="Z1586">
        <f>IF(Y1586=1,P1586,0)</f>
        <v>0</v>
      </c>
    </row>
    <row r="1587">
      <c r="A1587" t="inlineStr">
        <is>
          <t>Lead</t>
        </is>
      </c>
      <c r="B1587" s="39" t="str">
        <f>IFERROR(INDEX(CampTypes,MATCH(C1587,CampList,0)),"Unattributed")</f>
        <v>New</v>
      </c>
      <c r="C1587" t="inlineStr">
        <is>
          <t>EBG - In House | ABO | Natuf | Leads | Unit Franchise | India | Oct26 | V1</t>
        </is>
      </c>
      <c r="D1587" t="inlineStr">
        <is>
          <t>Natuf | Investors | Tier1 + Growth Cities | Oct26 | V1</t>
        </is>
      </c>
      <c r="E1587" t="inlineStr">
        <is>
          <t>Natuf | Reel | Brand Ambassador | Heard Of Owning A Cafe | V1</t>
        </is>
      </c>
      <c r="F1587" t="inlineStr">
        <is>
          <t>In House Natuf</t>
        </is>
      </c>
      <c r="G1587" t="inlineStr">
        <is>
          <t>Qualified</t>
        </is>
      </c>
      <c r="H1587" s="39" t="str">
        <f>IF(ISNUMBER(MATCH(G1587,QualityStatuses,0)),"Quality Lead","Non-Quality Lead")</f>
        <v>Quality Lead</v>
      </c>
      <c r="I1587" t="inlineStr">
        <is>
          <t>2026-10</t>
        </is>
      </c>
      <c r="J1587" t="inlineStr">
        <is>
          <t>Wk of 2026-10-19</t>
        </is>
      </c>
      <c r="K1587" t="inlineStr">
        <is>
          <t>Tejaswini Tarigopula</t>
        </is>
      </c>
      <c r="L1587" t="inlineStr">
        <is>
          <t>Facebook</t>
        </is>
      </c>
      <c r="M1587" t="inlineStr">
        <is>
          <t>Direct (campaign tagged in CRM)</t>
        </is>
      </c>
      <c r="N1587" t="inlineStr">
        <is>
          <t>6ad63125024bff99c558c26f</t>
        </is>
      </c>
      <c r="O1587" t="n">
        <v>1</v>
      </c>
      <c r="P1587" s="40">
        <f>IF(A1587="Lead",IF(ISNUMBER(MATCH(G1587,QualityStatuses,0)),1,0),0)</f>
        <v>1</v>
      </c>
      <c r="Q1587" s="40">
        <f>IF(A1587="Lead",IF(G1587="New Lead",0,1),0)</f>
        <v>1</v>
      </c>
      <c r="R1587" s="40">
        <f>IF(A1587="Lead",IF(G1587="Lost",1,0),0)</f>
        <v>0</v>
      </c>
      <c r="S1587" t="n">
        <v>1</v>
      </c>
      <c r="T1587" t="n">
        <v>1</v>
      </c>
      <c r="U1587" t="n">
        <v>0</v>
      </c>
      <c r="V1587" t="n">
        <v>0</v>
      </c>
      <c r="W1587" t="n">
        <v>0</v>
      </c>
      <c r="X1587" t="n">
        <v>0</v>
      </c>
      <c r="Y1587">
        <f>IF(AND(A1587="Lead",COUNTIF(MetaCamps,C1587)&gt;0),1,0)</f>
        <v>0</v>
      </c>
      <c r="Z1587">
        <f>IF(Y1587=1,P1587,0)</f>
        <v>0</v>
      </c>
    </row>
    <row r="1588">
      <c r="A1588" t="inlineStr">
        <is>
          <t>Lead</t>
        </is>
      </c>
      <c r="B1588" s="39" t="str">
        <f>IFERROR(INDEX(CampTypes,MATCH(C1588,CampList,0)),"Unattributed")</f>
        <v>Old</v>
      </c>
      <c r="C1588" t="inlineStr">
        <is>
          <t>E_Suresh_Natuf_Kiosk_07072026</t>
        </is>
      </c>
      <c r="D1588" t="inlineStr">
        <is>
          <t>E_Suresh_Natuf_Kiosk_07072026_Adset5</t>
        </is>
      </c>
      <c r="E1588" t="inlineStr">
        <is>
          <t>E_Hindi_Suresh_Natuf_Kiosk_07072026_Adset5_ad3 – Copy 2</t>
        </is>
      </c>
      <c r="F1588" t="inlineStr">
        <is>
          <t>Natuf</t>
        </is>
      </c>
      <c r="G1588" t="inlineStr">
        <is>
          <t>New Lead</t>
        </is>
      </c>
      <c r="H1588" s="39" t="str">
        <f>IF(ISNUMBER(MATCH(G1588,QualityStatuses,0)),"Quality Lead","Non-Quality Lead")</f>
        <v>Non-Quality Lead</v>
      </c>
      <c r="I1588" t="inlineStr">
        <is>
          <t>2026-10</t>
        </is>
      </c>
      <c r="J1588" t="inlineStr">
        <is>
          <t>Wk of 2026-10-19</t>
        </is>
      </c>
      <c r="K1588" t="inlineStr">
        <is>
          <t>(Unassigned)</t>
        </is>
      </c>
      <c r="L1588" t="inlineStr">
        <is>
          <t>Facebook</t>
        </is>
      </c>
      <c r="M1588" t="inlineStr">
        <is>
          <t>Direct (campaign tagged in CRM)</t>
        </is>
      </c>
      <c r="N1588" t="inlineStr">
        <is>
          <t>6ad62ad4e3db55b737793b8c</t>
        </is>
      </c>
      <c r="O1588" t="n">
        <v>1</v>
      </c>
      <c r="P1588" s="40">
        <f>IF(A1588="Lead",IF(ISNUMBER(MATCH(G1588,QualityStatuses,0)),1,0),0)</f>
        <v>0</v>
      </c>
      <c r="Q1588" s="40">
        <f>IF(A1588="Lead",IF(G1588="New Lead",0,1),0)</f>
        <v>0</v>
      </c>
      <c r="R1588" s="40">
        <f>IF(A1588="Lead",IF(G1588="Lost",1,0),0)</f>
        <v>0</v>
      </c>
      <c r="S1588" t="n">
        <v>0</v>
      </c>
      <c r="T1588" t="n">
        <v>0</v>
      </c>
      <c r="U1588" t="n">
        <v>0</v>
      </c>
      <c r="V1588" t="n">
        <v>0</v>
      </c>
      <c r="W1588" t="n">
        <v>0</v>
      </c>
      <c r="X1588" t="n">
        <v>0</v>
      </c>
      <c r="Y1588">
        <f>IF(AND(A1588="Lead",COUNTIF(MetaCamps,C1588)&gt;0),1,0)</f>
        <v>1</v>
      </c>
      <c r="Z1588">
        <f>IF(Y1588=1,P1588,0)</f>
        <v>0</v>
      </c>
    </row>
    <row r="1589">
      <c r="A1589" t="inlineStr">
        <is>
          <t>Lead</t>
        </is>
      </c>
      <c r="B1589" s="39" t="str">
        <f>IFERROR(INDEX(CampTypes,MATCH(C1589,CampList,0)),"Unattributed")</f>
        <v>Old</v>
      </c>
      <c r="C1589" t="inlineStr">
        <is>
          <t>E_Karan_Natuf_All_07072026</t>
        </is>
      </c>
      <c r="D1589" t="inlineStr">
        <is>
          <t>E_Karan_Natuf_Sign_07072026_Adset3</t>
        </is>
      </c>
      <c r="E1589" t="inlineStr">
        <is>
          <t>E_Karan_Natuf_Sign_07072026_Adset2_Ad1 – Copy</t>
        </is>
      </c>
      <c r="F1589" t="inlineStr">
        <is>
          <t>Natuf</t>
        </is>
      </c>
      <c r="G1589" t="inlineStr">
        <is>
          <t>Lost</t>
        </is>
      </c>
      <c r="H1589" s="39" t="str">
        <f>IF(ISNUMBER(MATCH(G1589,QualityStatuses,0)),"Quality Lead","Non-Quality Lead")</f>
        <v>Non-Quality Lead</v>
      </c>
      <c r="I1589" t="inlineStr">
        <is>
          <t>2026-10</t>
        </is>
      </c>
      <c r="J1589" t="inlineStr">
        <is>
          <t>Wk of 2026-10-19</t>
        </is>
      </c>
      <c r="K1589" t="inlineStr">
        <is>
          <t>Marshal Malbari</t>
        </is>
      </c>
      <c r="L1589" t="inlineStr">
        <is>
          <t>Facebook</t>
        </is>
      </c>
      <c r="M1589" t="inlineStr">
        <is>
          <t>Direct (campaign tagged in CRM)</t>
        </is>
      </c>
      <c r="N1589" t="inlineStr">
        <is>
          <t>6ad629f956669cf1a7231a76</t>
        </is>
      </c>
      <c r="O1589" t="n">
        <v>1</v>
      </c>
      <c r="P1589" s="40">
        <f>IF(A1589="Lead",IF(ISNUMBER(MATCH(G1589,QualityStatuses,0)),1,0),0)</f>
        <v>0</v>
      </c>
      <c r="Q1589" s="40">
        <f>IF(A1589="Lead",IF(G1589="New Lead",0,1),0)</f>
        <v>1</v>
      </c>
      <c r="R1589" s="40">
        <f>IF(A1589="Lead",IF(G1589="Lost",1,0),0)</f>
        <v>1</v>
      </c>
      <c r="S1589" t="n">
        <v>2</v>
      </c>
      <c r="T1589" t="n">
        <v>1</v>
      </c>
      <c r="U1589" t="n">
        <v>0</v>
      </c>
      <c r="V1589" t="n">
        <v>0</v>
      </c>
      <c r="W1589" t="n">
        <v>0</v>
      </c>
      <c r="X1589" t="n">
        <v>0</v>
      </c>
      <c r="Y1589">
        <f>IF(AND(A1589="Lead",COUNTIF(MetaCamps,C1589)&gt;0),1,0)</f>
        <v>1</v>
      </c>
      <c r="Z1589">
        <f>IF(Y1589=1,P1589,0)</f>
        <v>0</v>
      </c>
    </row>
    <row r="1590">
      <c r="A1590" t="inlineStr">
        <is>
          <t>Lead</t>
        </is>
      </c>
      <c r="B1590" s="39" t="str">
        <f>IFERROR(INDEX(CampTypes,MATCH(C1590,CampList,0)),"Unattributed")</f>
        <v>New</v>
      </c>
      <c r="C1590" t="inlineStr">
        <is>
          <t>EBG - In House | ABO | Natuf | Leads | Unit Franchise | India | Oct26 | V1</t>
        </is>
      </c>
      <c r="D1590" t="inlineStr">
        <is>
          <t>Natuf | LAL 1% | India | Jul26 | V1</t>
        </is>
      </c>
      <c r="E1590" t="inlineStr">
        <is>
          <t>Natuf | Reel | Brand Ambassador | Heard Of Owning A Cafe | V1</t>
        </is>
      </c>
      <c r="F1590" t="inlineStr">
        <is>
          <t>In House Natuf</t>
        </is>
      </c>
      <c r="G1590" t="inlineStr">
        <is>
          <t>Meeting Conducted</t>
        </is>
      </c>
      <c r="H1590" s="39" t="str">
        <f>IF(ISNUMBER(MATCH(G1590,QualityStatuses,0)),"Quality Lead","Non-Quality Lead")</f>
        <v>Quality Lead</v>
      </c>
      <c r="I1590" t="inlineStr">
        <is>
          <t>2026-10</t>
        </is>
      </c>
      <c r="J1590" t="inlineStr">
        <is>
          <t>Wk of 2026-10-19</t>
        </is>
      </c>
      <c r="K1590" t="inlineStr">
        <is>
          <t>Tejaswini Tarigopula</t>
        </is>
      </c>
      <c r="L1590" t="inlineStr">
        <is>
          <t>Facebook</t>
        </is>
      </c>
      <c r="M1590" t="inlineStr">
        <is>
          <t>Direct (campaign tagged in CRM)</t>
        </is>
      </c>
      <c r="N1590" t="inlineStr">
        <is>
          <t>6ad62994554f51f6339e4503</t>
        </is>
      </c>
      <c r="O1590" t="n">
        <v>1</v>
      </c>
      <c r="P1590" s="40">
        <f>IF(A1590="Lead",IF(ISNUMBER(MATCH(G1590,QualityStatuses,0)),1,0),0)</f>
        <v>1</v>
      </c>
      <c r="Q1590" s="40">
        <f>IF(A1590="Lead",IF(G1590="New Lead",0,1),0)</f>
        <v>1</v>
      </c>
      <c r="R1590" s="40">
        <f>IF(A1590="Lead",IF(G1590="Lost",1,0),0)</f>
        <v>0</v>
      </c>
      <c r="S1590" t="n">
        <v>5</v>
      </c>
      <c r="T1590" t="n">
        <v>2</v>
      </c>
      <c r="U1590" t="n">
        <v>0</v>
      </c>
      <c r="V1590" t="n">
        <v>0</v>
      </c>
      <c r="W1590" t="n">
        <v>0</v>
      </c>
      <c r="X1590" t="n">
        <v>0</v>
      </c>
      <c r="Y1590">
        <f>IF(AND(A1590="Lead",COUNTIF(MetaCamps,C1590)&gt;0),1,0)</f>
        <v>0</v>
      </c>
      <c r="Z1590">
        <f>IF(Y1590=1,P1590,0)</f>
        <v>0</v>
      </c>
    </row>
    <row r="1591">
      <c r="A1591" t="inlineStr">
        <is>
          <t>Lead</t>
        </is>
      </c>
      <c r="B1591" s="39" t="str">
        <f>IFERROR(INDEX(CampTypes,MATCH(C1591,CampList,0)),"Unattributed")</f>
        <v>New</v>
      </c>
      <c r="C1591" t="inlineStr">
        <is>
          <t>EBG - In House | ABO | Natuf | Leads | Unit Franchise | India | Oct26 | V1</t>
        </is>
      </c>
      <c r="D1591" t="inlineStr">
        <is>
          <t>Natuf | Business Owners | Tier1 + Growth Cities | Oct26 | V1</t>
        </is>
      </c>
      <c r="E1591" t="inlineStr">
        <is>
          <t>Natuf | Reel | Brand Ambassador | Heard Of Owning A Cafe | V1</t>
        </is>
      </c>
      <c r="F1591" t="inlineStr">
        <is>
          <t>In House Natuf</t>
        </is>
      </c>
      <c r="G1591" t="inlineStr">
        <is>
          <t>Attempt 1</t>
        </is>
      </c>
      <c r="H1591" s="39" t="str">
        <f>IF(ISNUMBER(MATCH(G1591,QualityStatuses,0)),"Quality Lead","Non-Quality Lead")</f>
        <v>Non-Quality Lead</v>
      </c>
      <c r="I1591" t="inlineStr">
        <is>
          <t>2026-10</t>
        </is>
      </c>
      <c r="J1591" t="inlineStr">
        <is>
          <t>Wk of 2026-10-19</t>
        </is>
      </c>
      <c r="K1591" t="inlineStr">
        <is>
          <t>Tejaswini Tarigopula</t>
        </is>
      </c>
      <c r="L1591" t="inlineStr">
        <is>
          <t>Facebook</t>
        </is>
      </c>
      <c r="M1591" t="inlineStr">
        <is>
          <t>Direct (campaign tagged in CRM)</t>
        </is>
      </c>
      <c r="N1591" t="inlineStr">
        <is>
          <t>6ad628181c6084d62e2a331c</t>
        </is>
      </c>
      <c r="O1591" t="n">
        <v>1</v>
      </c>
      <c r="P1591" s="40">
        <f>IF(A1591="Lead",IF(ISNUMBER(MATCH(G1591,QualityStatuses,0)),1,0),0)</f>
        <v>0</v>
      </c>
      <c r="Q1591" s="40">
        <f>IF(A1591="Lead",IF(G1591="New Lead",0,1),0)</f>
        <v>1</v>
      </c>
      <c r="R1591" s="40">
        <f>IF(A1591="Lead",IF(G1591="Lost",1,0),0)</f>
        <v>0</v>
      </c>
      <c r="S1591" t="n">
        <v>1</v>
      </c>
      <c r="T1591" t="n">
        <v>0</v>
      </c>
      <c r="U1591" t="n">
        <v>0</v>
      </c>
      <c r="V1591" t="n">
        <v>0</v>
      </c>
      <c r="W1591" t="n">
        <v>0</v>
      </c>
      <c r="X1591" t="n">
        <v>0</v>
      </c>
      <c r="Y1591">
        <f>IF(AND(A1591="Lead",COUNTIF(MetaCamps,C1591)&gt;0),1,0)</f>
        <v>0</v>
      </c>
      <c r="Z1591">
        <f>IF(Y1591=1,P1591,0)</f>
        <v>0</v>
      </c>
    </row>
    <row r="1592">
      <c r="A1592" t="inlineStr">
        <is>
          <t>Lead</t>
        </is>
      </c>
      <c r="B1592" s="39" t="str">
        <f>IFERROR(INDEX(CampTypes,MATCH(C1592,CampList,0)),"Unattributed")</f>
        <v>New</v>
      </c>
      <c r="C1592" t="inlineStr">
        <is>
          <t>EBG - In House | ABO | Natuf | Leads | Unit Franchise | India | Oct26 | V1</t>
        </is>
      </c>
      <c r="D1592" t="inlineStr">
        <is>
          <t>Natuf | Investors | Tier1 + Growth Cities | Oct26 | V1</t>
        </is>
      </c>
      <c r="E1592" t="inlineStr">
        <is>
          <t>Natuf | Reel | Brand Ambassador | Heard Of Owning A Cafe | V1</t>
        </is>
      </c>
      <c r="F1592" t="inlineStr">
        <is>
          <t>In House Natuf</t>
        </is>
      </c>
      <c r="G1592" t="inlineStr">
        <is>
          <t>Connected</t>
        </is>
      </c>
      <c r="H1592" s="39" t="str">
        <f>IF(ISNUMBER(MATCH(G1592,QualityStatuses,0)),"Quality Lead","Non-Quality Lead")</f>
        <v>Non-Quality Lead</v>
      </c>
      <c r="I1592" t="inlineStr">
        <is>
          <t>2026-10</t>
        </is>
      </c>
      <c r="J1592" t="inlineStr">
        <is>
          <t>Wk of 2026-10-19</t>
        </is>
      </c>
      <c r="K1592" t="inlineStr">
        <is>
          <t>Tejaswini Tarigopula</t>
        </is>
      </c>
      <c r="L1592" t="inlineStr">
        <is>
          <t>Facebook</t>
        </is>
      </c>
      <c r="M1592" t="inlineStr">
        <is>
          <t>Direct (campaign tagged in CRM)</t>
        </is>
      </c>
      <c r="N1592" t="inlineStr">
        <is>
          <t>6ad621fbbf517ded833a5d1b</t>
        </is>
      </c>
      <c r="O1592" t="n">
        <v>1</v>
      </c>
      <c r="P1592" s="40">
        <f>IF(A1592="Lead",IF(ISNUMBER(MATCH(G1592,QualityStatuses,0)),1,0),0)</f>
        <v>0</v>
      </c>
      <c r="Q1592" s="40">
        <f>IF(A1592="Lead",IF(G1592="New Lead",0,1),0)</f>
        <v>1</v>
      </c>
      <c r="R1592" s="40">
        <f>IF(A1592="Lead",IF(G1592="Lost",1,0),0)</f>
        <v>0</v>
      </c>
      <c r="S1592" t="n">
        <v>1</v>
      </c>
      <c r="T1592" t="n">
        <v>1</v>
      </c>
      <c r="U1592" t="n">
        <v>0</v>
      </c>
      <c r="V1592" t="n">
        <v>0</v>
      </c>
      <c r="W1592" t="n">
        <v>0</v>
      </c>
      <c r="X1592" t="n">
        <v>0</v>
      </c>
      <c r="Y1592">
        <f>IF(AND(A1592="Lead",COUNTIF(MetaCamps,C1592)&gt;0),1,0)</f>
        <v>0</v>
      </c>
      <c r="Z1592">
        <f>IF(Y1592=1,P1592,0)</f>
        <v>0</v>
      </c>
    </row>
    <row r="1593">
      <c r="A1593" t="inlineStr">
        <is>
          <t>Lead</t>
        </is>
      </c>
      <c r="B1593" s="39" t="str">
        <f>IFERROR(INDEX(CampTypes,MATCH(C1593,CampList,0)),"Unattributed")</f>
        <v>Old</v>
      </c>
      <c r="C1593" t="inlineStr">
        <is>
          <t>E_Karan_Natuf_All_07072026</t>
        </is>
      </c>
      <c r="D1593" t="inlineStr">
        <is>
          <t>E_Karan_Natuf_Sign_07072026_Adset3</t>
        </is>
      </c>
      <c r="E1593" t="inlineStr">
        <is>
          <t>E_Karan_Natuf_Sign_07072026_Adset2_Ad1</t>
        </is>
      </c>
      <c r="F1593" t="inlineStr">
        <is>
          <t>Natuf</t>
        </is>
      </c>
      <c r="G1593" t="inlineStr">
        <is>
          <t>Lost</t>
        </is>
      </c>
      <c r="H1593" s="39" t="str">
        <f>IF(ISNUMBER(MATCH(G1593,QualityStatuses,0)),"Quality Lead","Non-Quality Lead")</f>
        <v>Non-Quality Lead</v>
      </c>
      <c r="I1593" t="inlineStr">
        <is>
          <t>2026-10</t>
        </is>
      </c>
      <c r="J1593" t="inlineStr">
        <is>
          <t>Wk of 2026-10-19</t>
        </is>
      </c>
      <c r="K1593" t="inlineStr">
        <is>
          <t>Marshal Malbari</t>
        </is>
      </c>
      <c r="L1593" t="inlineStr">
        <is>
          <t>Facebook</t>
        </is>
      </c>
      <c r="M1593" t="inlineStr">
        <is>
          <t>Direct (campaign tagged in CRM)</t>
        </is>
      </c>
      <c r="N1593" t="inlineStr">
        <is>
          <t>6ad621aa986ad28911668f04</t>
        </is>
      </c>
      <c r="O1593" t="n">
        <v>1</v>
      </c>
      <c r="P1593" s="40">
        <f>IF(A1593="Lead",IF(ISNUMBER(MATCH(G1593,QualityStatuses,0)),1,0),0)</f>
        <v>0</v>
      </c>
      <c r="Q1593" s="40">
        <f>IF(A1593="Lead",IF(G1593="New Lead",0,1),0)</f>
        <v>1</v>
      </c>
      <c r="R1593" s="40">
        <f>IF(A1593="Lead",IF(G1593="Lost",1,0),0)</f>
        <v>1</v>
      </c>
      <c r="S1593" t="n">
        <v>7</v>
      </c>
      <c r="T1593" t="n">
        <v>2</v>
      </c>
      <c r="U1593" t="n">
        <v>0</v>
      </c>
      <c r="V1593" t="n">
        <v>0</v>
      </c>
      <c r="W1593" t="n">
        <v>0</v>
      </c>
      <c r="X1593" t="n">
        <v>0</v>
      </c>
      <c r="Y1593">
        <f>IF(AND(A1593="Lead",COUNTIF(MetaCamps,C1593)&gt;0),1,0)</f>
        <v>1</v>
      </c>
      <c r="Z1593">
        <f>IF(Y1593=1,P1593,0)</f>
        <v>0</v>
      </c>
    </row>
    <row r="1594">
      <c r="A1594" t="inlineStr">
        <is>
          <t>Lead</t>
        </is>
      </c>
      <c r="B1594" s="39" t="str">
        <f>IFERROR(INDEX(CampTypes,MATCH(C1594,CampList,0)),"Unattributed")</f>
        <v>Old</v>
      </c>
      <c r="C1594" t="inlineStr">
        <is>
          <t>E_Suresh_Natuf_Kiosk_07072026</t>
        </is>
      </c>
      <c r="D1594" t="inlineStr">
        <is>
          <t>E_Suresh_Natuf_Kiosk_07072026_Adset5</t>
        </is>
      </c>
      <c r="E1594" t="inlineStr">
        <is>
          <t>E_Hindi_Suresh_Natuf_Kiosk_07072026_Adset5_ad3 – Copy 2</t>
        </is>
      </c>
      <c r="F1594" t="inlineStr">
        <is>
          <t>Natuf</t>
        </is>
      </c>
      <c r="G1594" t="inlineStr">
        <is>
          <t>New Lead</t>
        </is>
      </c>
      <c r="H1594" s="39" t="str">
        <f>IF(ISNUMBER(MATCH(G1594,QualityStatuses,0)),"Quality Lead","Non-Quality Lead")</f>
        <v>Non-Quality Lead</v>
      </c>
      <c r="I1594" t="inlineStr">
        <is>
          <t>2026-10</t>
        </is>
      </c>
      <c r="J1594" t="inlineStr">
        <is>
          <t>Wk of 2026-10-19</t>
        </is>
      </c>
      <c r="K1594" t="inlineStr">
        <is>
          <t>(Unassigned)</t>
        </is>
      </c>
      <c r="L1594" t="inlineStr">
        <is>
          <t>Facebook</t>
        </is>
      </c>
      <c r="M1594" t="inlineStr">
        <is>
          <t>Direct (campaign tagged in CRM)</t>
        </is>
      </c>
      <c r="N1594" t="inlineStr">
        <is>
          <t>6ad6208694d8948fcbce7dd5</t>
        </is>
      </c>
      <c r="O1594" t="n">
        <v>1</v>
      </c>
      <c r="P1594" s="40">
        <f>IF(A1594="Lead",IF(ISNUMBER(MATCH(G1594,QualityStatuses,0)),1,0),0)</f>
        <v>0</v>
      </c>
      <c r="Q1594" s="40">
        <f>IF(A1594="Lead",IF(G1594="New Lead",0,1),0)</f>
        <v>0</v>
      </c>
      <c r="R1594" s="40">
        <f>IF(A1594="Lead",IF(G1594="Lost",1,0),0)</f>
        <v>0</v>
      </c>
      <c r="S1594" t="n">
        <v>0</v>
      </c>
      <c r="T1594" t="n">
        <v>0</v>
      </c>
      <c r="U1594" t="n">
        <v>0</v>
      </c>
      <c r="V1594" t="n">
        <v>0</v>
      </c>
      <c r="W1594" t="n">
        <v>0</v>
      </c>
      <c r="X1594" t="n">
        <v>0</v>
      </c>
      <c r="Y1594">
        <f>IF(AND(A1594="Lead",COUNTIF(MetaCamps,C1594)&gt;0),1,0)</f>
        <v>1</v>
      </c>
      <c r="Z1594">
        <f>IF(Y1594=1,P1594,0)</f>
        <v>0</v>
      </c>
    </row>
    <row r="1595">
      <c r="A1595" t="inlineStr">
        <is>
          <t>Lead</t>
        </is>
      </c>
      <c r="B1595" s="39" t="str">
        <f>IFERROR(INDEX(CampTypes,MATCH(C1595,CampList,0)),"Unattributed")</f>
        <v>Old</v>
      </c>
      <c r="C1595" t="inlineStr">
        <is>
          <t>E_Suresh_Natuf_Kiosk_07072026</t>
        </is>
      </c>
      <c r="D1595" t="inlineStr">
        <is>
          <t>E_Suresh_Natuf_Kiosk_07072026_Adset5</t>
        </is>
      </c>
      <c r="E1595" t="inlineStr">
        <is>
          <t>E_Hindi_Suresh_Natuf_Kiosk_07072026_Adset5_ad3 – Copy 2</t>
        </is>
      </c>
      <c r="F1595" t="inlineStr">
        <is>
          <t>Natuf</t>
        </is>
      </c>
      <c r="G1595" t="inlineStr">
        <is>
          <t>Lost</t>
        </is>
      </c>
      <c r="H1595" s="39" t="str">
        <f>IF(ISNUMBER(MATCH(G1595,QualityStatuses,0)),"Quality Lead","Non-Quality Lead")</f>
        <v>Non-Quality Lead</v>
      </c>
      <c r="I1595" t="inlineStr">
        <is>
          <t>2026-10</t>
        </is>
      </c>
      <c r="J1595" t="inlineStr">
        <is>
          <t>Wk of 2026-10-19</t>
        </is>
      </c>
      <c r="K1595" t="inlineStr">
        <is>
          <t>Deepak Rai</t>
        </is>
      </c>
      <c r="L1595" t="inlineStr">
        <is>
          <t>Facebook</t>
        </is>
      </c>
      <c r="M1595" t="inlineStr">
        <is>
          <t>Direct (campaign tagged in CRM)</t>
        </is>
      </c>
      <c r="N1595" t="inlineStr">
        <is>
          <t>6ad61fee7eb1a220573c4524</t>
        </is>
      </c>
      <c r="O1595" t="n">
        <v>1</v>
      </c>
      <c r="P1595" s="40">
        <f>IF(A1595="Lead",IF(ISNUMBER(MATCH(G1595,QualityStatuses,0)),1,0),0)</f>
        <v>0</v>
      </c>
      <c r="Q1595" s="40">
        <f>IF(A1595="Lead",IF(G1595="New Lead",0,1),0)</f>
        <v>1</v>
      </c>
      <c r="R1595" s="40">
        <f>IF(A1595="Lead",IF(G1595="Lost",1,0),0)</f>
        <v>1</v>
      </c>
      <c r="S1595" t="n">
        <v>4</v>
      </c>
      <c r="T1595" t="n">
        <v>3</v>
      </c>
      <c r="U1595" t="n">
        <v>0</v>
      </c>
      <c r="V1595" t="n">
        <v>0</v>
      </c>
      <c r="W1595" t="n">
        <v>0</v>
      </c>
      <c r="X1595" t="n">
        <v>0</v>
      </c>
      <c r="Y1595">
        <f>IF(AND(A1595="Lead",COUNTIF(MetaCamps,C1595)&gt;0),1,0)</f>
        <v>1</v>
      </c>
      <c r="Z1595">
        <f>IF(Y1595=1,P1595,0)</f>
        <v>0</v>
      </c>
    </row>
    <row r="1596">
      <c r="A1596" t="inlineStr">
        <is>
          <t>Lead</t>
        </is>
      </c>
      <c r="B1596" s="39" t="str">
        <f>IFERROR(INDEX(CampTypes,MATCH(C1596,CampList,0)),"Unattributed")</f>
        <v>Old</v>
      </c>
      <c r="C1596" t="inlineStr">
        <is>
          <t>E_Karan_Natuf_All_07072026</t>
        </is>
      </c>
      <c r="D1596" t="inlineStr">
        <is>
          <t>E_Karan_Natuf_Sign_07072026_Adset3</t>
        </is>
      </c>
      <c r="E1596" t="inlineStr">
        <is>
          <t>E_Karan_Natuf_Sign_07072026_Adset2_Ad1 – Copy</t>
        </is>
      </c>
      <c r="F1596" t="inlineStr">
        <is>
          <t>Natuf</t>
        </is>
      </c>
      <c r="G1596" t="inlineStr">
        <is>
          <t>New Lead</t>
        </is>
      </c>
      <c r="H1596" s="39" t="str">
        <f>IF(ISNUMBER(MATCH(G1596,QualityStatuses,0)),"Quality Lead","Non-Quality Lead")</f>
        <v>Non-Quality Lead</v>
      </c>
      <c r="I1596" t="inlineStr">
        <is>
          <t>2026-10</t>
        </is>
      </c>
      <c r="J1596" t="inlineStr">
        <is>
          <t>Wk of 2026-10-19</t>
        </is>
      </c>
      <c r="K1596" t="inlineStr">
        <is>
          <t>(Unassigned)</t>
        </is>
      </c>
      <c r="L1596" t="inlineStr">
        <is>
          <t>Facebook</t>
        </is>
      </c>
      <c r="M1596" t="inlineStr">
        <is>
          <t>Direct (campaign tagged in CRM)</t>
        </is>
      </c>
      <c r="N1596" t="inlineStr">
        <is>
          <t>6ad61fabadd5d4f09f8d5c31</t>
        </is>
      </c>
      <c r="O1596" t="n">
        <v>1</v>
      </c>
      <c r="P1596" s="40">
        <f>IF(A1596="Lead",IF(ISNUMBER(MATCH(G1596,QualityStatuses,0)),1,0),0)</f>
        <v>0</v>
      </c>
      <c r="Q1596" s="40">
        <f>IF(A1596="Lead",IF(G1596="New Lead",0,1),0)</f>
        <v>0</v>
      </c>
      <c r="R1596" s="40">
        <f>IF(A1596="Lead",IF(G1596="Lost",1,0),0)</f>
        <v>0</v>
      </c>
      <c r="S1596" t="n">
        <v>0</v>
      </c>
      <c r="T1596" t="n">
        <v>0</v>
      </c>
      <c r="U1596" t="n">
        <v>0</v>
      </c>
      <c r="V1596" t="n">
        <v>0</v>
      </c>
      <c r="W1596" t="n">
        <v>0</v>
      </c>
      <c r="X1596" t="n">
        <v>0</v>
      </c>
      <c r="Y1596">
        <f>IF(AND(A1596="Lead",COUNTIF(MetaCamps,C1596)&gt;0),1,0)</f>
        <v>1</v>
      </c>
      <c r="Z1596">
        <f>IF(Y1596=1,P1596,0)</f>
        <v>0</v>
      </c>
    </row>
    <row r="1597">
      <c r="A1597" t="inlineStr">
        <is>
          <t>Lead</t>
        </is>
      </c>
      <c r="B1597" s="39" t="str">
        <f>IFERROR(INDEX(CampTypes,MATCH(C1597,CampList,0)),"Unattributed")</f>
        <v>New</v>
      </c>
      <c r="C1597" t="inlineStr">
        <is>
          <t>EBG - In House | ABO | Natuf | Leads | Unit Franchise | India | Oct26 | V1</t>
        </is>
      </c>
      <c r="D1597" t="inlineStr">
        <is>
          <t>Natuf | Business Owners | Tier1 + Growth Cities | Oct26 | V1</t>
        </is>
      </c>
      <c r="E1597" t="inlineStr">
        <is>
          <t>Natuf | Reel | Brand Ambassador | Heard Of Owning A Cafe | V1</t>
        </is>
      </c>
      <c r="F1597" t="inlineStr">
        <is>
          <t>In House Natuf</t>
        </is>
      </c>
      <c r="G1597" t="inlineStr">
        <is>
          <t>Attempt 1</t>
        </is>
      </c>
      <c r="H1597" s="39" t="str">
        <f>IF(ISNUMBER(MATCH(G1597,QualityStatuses,0)),"Quality Lead","Non-Quality Lead")</f>
        <v>Non-Quality Lead</v>
      </c>
      <c r="I1597" t="inlineStr">
        <is>
          <t>2026-10</t>
        </is>
      </c>
      <c r="J1597" t="inlineStr">
        <is>
          <t>Wk of 2026-10-19</t>
        </is>
      </c>
      <c r="K1597" t="inlineStr">
        <is>
          <t>Tejaswini Tarigopula</t>
        </is>
      </c>
      <c r="L1597" t="inlineStr">
        <is>
          <t>Facebook</t>
        </is>
      </c>
      <c r="M1597" t="inlineStr">
        <is>
          <t>Direct (campaign tagged in CRM)</t>
        </is>
      </c>
      <c r="N1597" t="inlineStr">
        <is>
          <t>6ad61ebd7c8287dadf4a3474</t>
        </is>
      </c>
      <c r="O1597" t="n">
        <v>1</v>
      </c>
      <c r="P1597" s="40">
        <f>IF(A1597="Lead",IF(ISNUMBER(MATCH(G1597,QualityStatuses,0)),1,0),0)</f>
        <v>0</v>
      </c>
      <c r="Q1597" s="40">
        <f>IF(A1597="Lead",IF(G1597="New Lead",0,1),0)</f>
        <v>1</v>
      </c>
      <c r="R1597" s="40">
        <f>IF(A1597="Lead",IF(G1597="Lost",1,0),0)</f>
        <v>0</v>
      </c>
      <c r="S1597" t="n">
        <v>1</v>
      </c>
      <c r="T1597" t="n">
        <v>1</v>
      </c>
      <c r="U1597" t="n">
        <v>0</v>
      </c>
      <c r="V1597" t="n">
        <v>0</v>
      </c>
      <c r="W1597" t="n">
        <v>0</v>
      </c>
      <c r="X1597" t="n">
        <v>0</v>
      </c>
      <c r="Y1597">
        <f>IF(AND(A1597="Lead",COUNTIF(MetaCamps,C1597)&gt;0),1,0)</f>
        <v>0</v>
      </c>
      <c r="Z1597">
        <f>IF(Y1597=1,P1597,0)</f>
        <v>0</v>
      </c>
    </row>
    <row r="1598">
      <c r="A1598" t="inlineStr">
        <is>
          <t>Lead</t>
        </is>
      </c>
      <c r="B1598" s="39" t="str">
        <f>IFERROR(INDEX(CampTypes,MATCH(C1598,CampList,0)),"Unattributed")</f>
        <v>Old</v>
      </c>
      <c r="C1598" t="inlineStr">
        <is>
          <t>E_Karan_Natuf_All_07072026</t>
        </is>
      </c>
      <c r="D1598" t="inlineStr">
        <is>
          <t>E_Karan_Natuf_Sign_07072026_Adset3</t>
        </is>
      </c>
      <c r="E1598" t="inlineStr">
        <is>
          <t>E_Karan_Natuf_Sign_07072026_Adset2_Ad1</t>
        </is>
      </c>
      <c r="F1598" t="inlineStr">
        <is>
          <t>Natuf</t>
        </is>
      </c>
      <c r="G1598" t="inlineStr">
        <is>
          <t>Lost</t>
        </is>
      </c>
      <c r="H1598" s="39" t="str">
        <f>IF(ISNUMBER(MATCH(G1598,QualityStatuses,0)),"Quality Lead","Non-Quality Lead")</f>
        <v>Non-Quality Lead</v>
      </c>
      <c r="I1598" t="inlineStr">
        <is>
          <t>2026-10</t>
        </is>
      </c>
      <c r="J1598" t="inlineStr">
        <is>
          <t>Wk of 2026-10-19</t>
        </is>
      </c>
      <c r="K1598" t="inlineStr">
        <is>
          <t>Tejaswini Tarigopula</t>
        </is>
      </c>
      <c r="L1598" t="inlineStr">
        <is>
          <t>Facebook</t>
        </is>
      </c>
      <c r="M1598" t="inlineStr">
        <is>
          <t>Direct (campaign tagged in CRM)</t>
        </is>
      </c>
      <c r="N1598" t="inlineStr">
        <is>
          <t>6ad61e6d3410d49548d67b60</t>
        </is>
      </c>
      <c r="O1598" t="n">
        <v>1</v>
      </c>
      <c r="P1598" s="40">
        <f>IF(A1598="Lead",IF(ISNUMBER(MATCH(G1598,QualityStatuses,0)),1,0),0)</f>
        <v>0</v>
      </c>
      <c r="Q1598" s="40">
        <f>IF(A1598="Lead",IF(G1598="New Lead",0,1),0)</f>
        <v>1</v>
      </c>
      <c r="R1598" s="40">
        <f>IF(A1598="Lead",IF(G1598="Lost",1,0),0)</f>
        <v>1</v>
      </c>
      <c r="S1598" t="n">
        <v>1</v>
      </c>
      <c r="T1598" t="n">
        <v>1</v>
      </c>
      <c r="U1598" t="n">
        <v>0</v>
      </c>
      <c r="V1598" t="n">
        <v>0</v>
      </c>
      <c r="W1598" t="n">
        <v>0</v>
      </c>
      <c r="X1598" t="n">
        <v>0</v>
      </c>
      <c r="Y1598">
        <f>IF(AND(A1598="Lead",COUNTIF(MetaCamps,C1598)&gt;0),1,0)</f>
        <v>1</v>
      </c>
      <c r="Z1598">
        <f>IF(Y1598=1,P1598,0)</f>
        <v>0</v>
      </c>
    </row>
    <row r="1599">
      <c r="A1599" t="inlineStr">
        <is>
          <t>Lead</t>
        </is>
      </c>
      <c r="B1599" s="39" t="str">
        <f>IFERROR(INDEX(CampTypes,MATCH(C1599,CampList,0)),"Unattributed")</f>
        <v>New</v>
      </c>
      <c r="C1599" t="inlineStr">
        <is>
          <t>EBG - In House | ABO | Natuf | Leads | Unit Franchise | India | Oct26 | V1</t>
        </is>
      </c>
      <c r="D1599" t="inlineStr">
        <is>
          <t>Natuf | Business Owners | Tier1 + Growth Cities | Oct26 | V1</t>
        </is>
      </c>
      <c r="E1599" t="inlineStr">
        <is>
          <t>Natuf | Reel | Brand Ambassador | Heard Of Owning A Cafe | V1</t>
        </is>
      </c>
      <c r="F1599" t="inlineStr">
        <is>
          <t>In House Natuf</t>
        </is>
      </c>
      <c r="G1599" t="inlineStr">
        <is>
          <t>Lost</t>
        </is>
      </c>
      <c r="H1599" s="39" t="str">
        <f>IF(ISNUMBER(MATCH(G1599,QualityStatuses,0)),"Quality Lead","Non-Quality Lead")</f>
        <v>Non-Quality Lead</v>
      </c>
      <c r="I1599" t="inlineStr">
        <is>
          <t>2026-10</t>
        </is>
      </c>
      <c r="J1599" t="inlineStr">
        <is>
          <t>Wk of 2026-10-19</t>
        </is>
      </c>
      <c r="K1599" t="inlineStr">
        <is>
          <t>Tejaswini Tarigopula</t>
        </is>
      </c>
      <c r="L1599" t="inlineStr">
        <is>
          <t>Facebook</t>
        </is>
      </c>
      <c r="M1599" t="inlineStr">
        <is>
          <t>Direct (campaign tagged in CRM)</t>
        </is>
      </c>
      <c r="N1599" t="inlineStr">
        <is>
          <t>6ad61c0ac65bc91cff723feb</t>
        </is>
      </c>
      <c r="O1599" t="n">
        <v>1</v>
      </c>
      <c r="P1599" s="40">
        <f>IF(A1599="Lead",IF(ISNUMBER(MATCH(G1599,QualityStatuses,0)),1,0),0)</f>
        <v>0</v>
      </c>
      <c r="Q1599" s="40">
        <f>IF(A1599="Lead",IF(G1599="New Lead",0,1),0)</f>
        <v>1</v>
      </c>
      <c r="R1599" s="40">
        <f>IF(A1599="Lead",IF(G1599="Lost",1,0),0)</f>
        <v>1</v>
      </c>
      <c r="S1599" t="n">
        <v>5</v>
      </c>
      <c r="T1599" t="n">
        <v>3</v>
      </c>
      <c r="U1599" t="n">
        <v>0</v>
      </c>
      <c r="V1599" t="n">
        <v>0</v>
      </c>
      <c r="W1599" t="n">
        <v>0</v>
      </c>
      <c r="X1599" t="n">
        <v>0</v>
      </c>
      <c r="Y1599">
        <f>IF(AND(A1599="Lead",COUNTIF(MetaCamps,C1599)&gt;0),1,0)</f>
        <v>0</v>
      </c>
      <c r="Z1599">
        <f>IF(Y1599=1,P1599,0)</f>
        <v>0</v>
      </c>
    </row>
    <row r="1600">
      <c r="A1600" t="inlineStr">
        <is>
          <t>Lead</t>
        </is>
      </c>
      <c r="B1600" s="39" t="str">
        <f>IFERROR(INDEX(CampTypes,MATCH(C1600,CampList,0)),"Unattributed")</f>
        <v>New</v>
      </c>
      <c r="C1600" t="inlineStr">
        <is>
          <t>EBG - In House | ABO | Natuf | Leads | Unit Franchise | India | Oct26 | V1</t>
        </is>
      </c>
      <c r="D1600" t="inlineStr">
        <is>
          <t>Natuf | LAL 1% | India | Jul26 | V1</t>
        </is>
      </c>
      <c r="E1600" t="inlineStr">
        <is>
          <t>Natuf | Reel | Brand Ambassador | Heard Of Owning A Cafe | V1</t>
        </is>
      </c>
      <c r="F1600" t="inlineStr">
        <is>
          <t>In House Natuf</t>
        </is>
      </c>
      <c r="G1600" t="inlineStr">
        <is>
          <t>Details Shared</t>
        </is>
      </c>
      <c r="H1600" s="39" t="str">
        <f>IF(ISNUMBER(MATCH(G1600,QualityStatuses,0)),"Quality Lead","Non-Quality Lead")</f>
        <v>Quality Lead</v>
      </c>
      <c r="I1600" t="inlineStr">
        <is>
          <t>2026-10</t>
        </is>
      </c>
      <c r="J1600" t="inlineStr">
        <is>
          <t>Wk of 2026-10-19</t>
        </is>
      </c>
      <c r="K1600" t="inlineStr">
        <is>
          <t>Tejaswini Tarigopula</t>
        </is>
      </c>
      <c r="L1600" t="inlineStr">
        <is>
          <t>Facebook</t>
        </is>
      </c>
      <c r="M1600" t="inlineStr">
        <is>
          <t>Direct (campaign tagged in CRM)</t>
        </is>
      </c>
      <c r="N1600" t="inlineStr">
        <is>
          <t>6ad61bbb13a71ad91c1a0d9f</t>
        </is>
      </c>
      <c r="O1600" t="n">
        <v>1</v>
      </c>
      <c r="P1600" s="40">
        <f>IF(A1600="Lead",IF(ISNUMBER(MATCH(G1600,QualityStatuses,0)),1,0),0)</f>
        <v>1</v>
      </c>
      <c r="Q1600" s="40">
        <f>IF(A1600="Lead",IF(G1600="New Lead",0,1),0)</f>
        <v>1</v>
      </c>
      <c r="R1600" s="40">
        <f>IF(A1600="Lead",IF(G1600="Lost",1,0),0)</f>
        <v>0</v>
      </c>
      <c r="S1600" t="n">
        <v>2</v>
      </c>
      <c r="T1600" t="n">
        <v>2</v>
      </c>
      <c r="U1600" t="n">
        <v>0</v>
      </c>
      <c r="V1600" t="n">
        <v>0</v>
      </c>
      <c r="W1600" t="n">
        <v>0</v>
      </c>
      <c r="X1600" t="n">
        <v>0</v>
      </c>
      <c r="Y1600">
        <f>IF(AND(A1600="Lead",COUNTIF(MetaCamps,C1600)&gt;0),1,0)</f>
        <v>0</v>
      </c>
      <c r="Z1600">
        <f>IF(Y1600=1,P1600,0)</f>
        <v>0</v>
      </c>
    </row>
    <row r="1601">
      <c r="A1601" t="inlineStr">
        <is>
          <t>Lead</t>
        </is>
      </c>
      <c r="B1601" s="39" t="str">
        <f>IFERROR(INDEX(CampTypes,MATCH(C1601,CampList,0)),"Unattributed")</f>
        <v>Old</v>
      </c>
      <c r="C1601" t="inlineStr">
        <is>
          <t>E_Karan_Natuf_All_07072026</t>
        </is>
      </c>
      <c r="D1601" t="inlineStr">
        <is>
          <t>E_Karan_Natuf_Sign_07072026_Adset3</t>
        </is>
      </c>
      <c r="E1601" t="inlineStr">
        <is>
          <t>E_Karan_Natuf_Sign_07072026_Adset2_Ad1</t>
        </is>
      </c>
      <c r="F1601" t="inlineStr">
        <is>
          <t>Natuf</t>
        </is>
      </c>
      <c r="G1601" t="inlineStr">
        <is>
          <t>Attempt 1</t>
        </is>
      </c>
      <c r="H1601" s="39" t="str">
        <f>IF(ISNUMBER(MATCH(G1601,QualityStatuses,0)),"Quality Lead","Non-Quality Lead")</f>
        <v>Non-Quality Lead</v>
      </c>
      <c r="I1601" t="inlineStr">
        <is>
          <t>2026-10</t>
        </is>
      </c>
      <c r="J1601" t="inlineStr">
        <is>
          <t>Wk of 2026-10-19</t>
        </is>
      </c>
      <c r="K1601" t="inlineStr">
        <is>
          <t>Tejaswini Tarigopula</t>
        </is>
      </c>
      <c r="L1601" t="inlineStr">
        <is>
          <t>Facebook</t>
        </is>
      </c>
      <c r="M1601" t="inlineStr">
        <is>
          <t>Direct (campaign tagged in CRM)</t>
        </is>
      </c>
      <c r="N1601" t="inlineStr">
        <is>
          <t>6ad61a21742b2c1cfc6479af</t>
        </is>
      </c>
      <c r="O1601" t="n">
        <v>1</v>
      </c>
      <c r="P1601" s="40">
        <f>IF(A1601="Lead",IF(ISNUMBER(MATCH(G1601,QualityStatuses,0)),1,0),0)</f>
        <v>0</v>
      </c>
      <c r="Q1601" s="40">
        <f>IF(A1601="Lead",IF(G1601="New Lead",0,1),0)</f>
        <v>1</v>
      </c>
      <c r="R1601" s="40">
        <f>IF(A1601="Lead",IF(G1601="Lost",1,0),0)</f>
        <v>0</v>
      </c>
      <c r="S1601" t="n">
        <v>1</v>
      </c>
      <c r="T1601" t="n">
        <v>0</v>
      </c>
      <c r="U1601" t="n">
        <v>0</v>
      </c>
      <c r="V1601" t="n">
        <v>0</v>
      </c>
      <c r="W1601" t="n">
        <v>0</v>
      </c>
      <c r="X1601" t="n">
        <v>0</v>
      </c>
      <c r="Y1601">
        <f>IF(AND(A1601="Lead",COUNTIF(MetaCamps,C1601)&gt;0),1,0)</f>
        <v>1</v>
      </c>
      <c r="Z1601">
        <f>IF(Y1601=1,P1601,0)</f>
        <v>0</v>
      </c>
    </row>
    <row r="1602">
      <c r="A1602" t="inlineStr">
        <is>
          <t>Lead</t>
        </is>
      </c>
      <c r="B1602" s="39" t="str">
        <f>IFERROR(INDEX(CampTypes,MATCH(C1602,CampList,0)),"Unattributed")</f>
        <v>New</v>
      </c>
      <c r="C1602" t="inlineStr">
        <is>
          <t>EBG - In House | ABO | Natuf | Leads | Unit Franchise | India | Oct26 | V1</t>
        </is>
      </c>
      <c r="D1602" t="inlineStr">
        <is>
          <t>Natuf | LAL 1% | India | Jul26 | V1</t>
        </is>
      </c>
      <c r="E1602" t="inlineStr">
        <is>
          <t>Natuf | Reel | Brand Ambassador | Heard Of Owning A Cafe | V1</t>
        </is>
      </c>
      <c r="F1602" t="inlineStr">
        <is>
          <t>In House Natuf</t>
        </is>
      </c>
      <c r="G1602" t="inlineStr">
        <is>
          <t>Attempt 1</t>
        </is>
      </c>
      <c r="H1602" s="39" t="str">
        <f>IF(ISNUMBER(MATCH(G1602,QualityStatuses,0)),"Quality Lead","Non-Quality Lead")</f>
        <v>Non-Quality Lead</v>
      </c>
      <c r="I1602" t="inlineStr">
        <is>
          <t>2026-10</t>
        </is>
      </c>
      <c r="J1602" t="inlineStr">
        <is>
          <t>Wk of 2026-10-19</t>
        </is>
      </c>
      <c r="K1602" t="inlineStr">
        <is>
          <t>Tejaswini Tarigopula</t>
        </is>
      </c>
      <c r="L1602" t="inlineStr">
        <is>
          <t>Facebook</t>
        </is>
      </c>
      <c r="M1602" t="inlineStr">
        <is>
          <t>Direct (campaign tagged in CRM)</t>
        </is>
      </c>
      <c r="N1602" t="inlineStr">
        <is>
          <t>6ad61975add5d4f09f8d54a4</t>
        </is>
      </c>
      <c r="O1602" t="n">
        <v>1</v>
      </c>
      <c r="P1602" s="40">
        <f>IF(A1602="Lead",IF(ISNUMBER(MATCH(G1602,QualityStatuses,0)),1,0),0)</f>
        <v>0</v>
      </c>
      <c r="Q1602" s="40">
        <f>IF(A1602="Lead",IF(G1602="New Lead",0,1),0)</f>
        <v>1</v>
      </c>
      <c r="R1602" s="40">
        <f>IF(A1602="Lead",IF(G1602="Lost",1,0),0)</f>
        <v>0</v>
      </c>
      <c r="S1602" t="n">
        <v>1</v>
      </c>
      <c r="T1602" t="n">
        <v>0</v>
      </c>
      <c r="U1602" t="n">
        <v>0</v>
      </c>
      <c r="V1602" t="n">
        <v>0</v>
      </c>
      <c r="W1602" t="n">
        <v>0</v>
      </c>
      <c r="X1602" t="n">
        <v>0</v>
      </c>
      <c r="Y1602">
        <f>IF(AND(A1602="Lead",COUNTIF(MetaCamps,C1602)&gt;0),1,0)</f>
        <v>0</v>
      </c>
      <c r="Z1602">
        <f>IF(Y1602=1,P1602,0)</f>
        <v>0</v>
      </c>
    </row>
    <row r="1603">
      <c r="A1603" t="inlineStr">
        <is>
          <t>Lead</t>
        </is>
      </c>
      <c r="B1603" s="39" t="str">
        <f>IFERROR(INDEX(CampTypes,MATCH(C1603,CampList,0)),"Unattributed")</f>
        <v>New</v>
      </c>
      <c r="C1603" t="inlineStr">
        <is>
          <t>EBG - In House | ABO | Natuf | Leads | Unit Franchise | India | Oct26 | V1</t>
        </is>
      </c>
      <c r="D1603" t="inlineStr">
        <is>
          <t>Natuf | LAL 1% | India | Jul26 | V1</t>
        </is>
      </c>
      <c r="E1603" t="inlineStr">
        <is>
          <t>Natuf | Reel | Brand Ambassador | Heard Of Owning A Cafe | V1</t>
        </is>
      </c>
      <c r="F1603" t="inlineStr">
        <is>
          <t>In House Natuf</t>
        </is>
      </c>
      <c r="G1603" t="inlineStr">
        <is>
          <t>Attempt 1</t>
        </is>
      </c>
      <c r="H1603" s="39" t="str">
        <f>IF(ISNUMBER(MATCH(G1603,QualityStatuses,0)),"Quality Lead","Non-Quality Lead")</f>
        <v>Non-Quality Lead</v>
      </c>
      <c r="I1603" t="inlineStr">
        <is>
          <t>2026-10</t>
        </is>
      </c>
      <c r="J1603" t="inlineStr">
        <is>
          <t>Wk of 2026-10-19</t>
        </is>
      </c>
      <c r="K1603" t="inlineStr">
        <is>
          <t>Tejaswini Tarigopula</t>
        </is>
      </c>
      <c r="L1603" t="inlineStr">
        <is>
          <t>Facebook</t>
        </is>
      </c>
      <c r="M1603" t="inlineStr">
        <is>
          <t>Direct (campaign tagged in CRM)</t>
        </is>
      </c>
      <c r="N1603" t="inlineStr">
        <is>
          <t>6ad617bb79cd0d0f8f33c91e</t>
        </is>
      </c>
      <c r="O1603" t="n">
        <v>1</v>
      </c>
      <c r="P1603" s="40">
        <f>IF(A1603="Lead",IF(ISNUMBER(MATCH(G1603,QualityStatuses,0)),1,0),0)</f>
        <v>0</v>
      </c>
      <c r="Q1603" s="40">
        <f>IF(A1603="Lead",IF(G1603="New Lead",0,1),0)</f>
        <v>1</v>
      </c>
      <c r="R1603" s="40">
        <f>IF(A1603="Lead",IF(G1603="Lost",1,0),0)</f>
        <v>0</v>
      </c>
      <c r="S1603" t="n">
        <v>1</v>
      </c>
      <c r="T1603" t="n">
        <v>1</v>
      </c>
      <c r="U1603" t="n">
        <v>0</v>
      </c>
      <c r="V1603" t="n">
        <v>0</v>
      </c>
      <c r="W1603" t="n">
        <v>0</v>
      </c>
      <c r="X1603" t="n">
        <v>0</v>
      </c>
      <c r="Y1603">
        <f>IF(AND(A1603="Lead",COUNTIF(MetaCamps,C1603)&gt;0),1,0)</f>
        <v>0</v>
      </c>
      <c r="Z1603">
        <f>IF(Y1603=1,P1603,0)</f>
        <v>0</v>
      </c>
    </row>
    <row r="1604">
      <c r="A1604" t="inlineStr">
        <is>
          <t>Lead</t>
        </is>
      </c>
      <c r="B1604" s="39" t="str">
        <f>IFERROR(INDEX(CampTypes,MATCH(C1604,CampList,0)),"Unattributed")</f>
        <v>New</v>
      </c>
      <c r="C1604" t="inlineStr">
        <is>
          <t>EBG - In House | ABO | Natuf | Leads | Unit Franchise | India | Oct26 | V1</t>
        </is>
      </c>
      <c r="D1604" t="inlineStr">
        <is>
          <t>Natuf | Broad | Tier1 + Growth Cities | Oct26 | V1</t>
        </is>
      </c>
      <c r="E1604" t="inlineStr">
        <is>
          <t>Natuf | Reel | Brand Ambassador | Heard Of Owning A Cafe | V1</t>
        </is>
      </c>
      <c r="F1604" t="inlineStr">
        <is>
          <t>In House Natuf</t>
        </is>
      </c>
      <c r="G1604" t="inlineStr">
        <is>
          <t>Lost</t>
        </is>
      </c>
      <c r="H1604" s="39" t="str">
        <f>IF(ISNUMBER(MATCH(G1604,QualityStatuses,0)),"Quality Lead","Non-Quality Lead")</f>
        <v>Non-Quality Lead</v>
      </c>
      <c r="I1604" t="inlineStr">
        <is>
          <t>2026-10</t>
        </is>
      </c>
      <c r="J1604" t="inlineStr">
        <is>
          <t>Wk of 2026-10-19</t>
        </is>
      </c>
      <c r="K1604" t="inlineStr">
        <is>
          <t>Tejaswini Tarigopula</t>
        </is>
      </c>
      <c r="L1604" t="inlineStr">
        <is>
          <t>Facebook</t>
        </is>
      </c>
      <c r="M1604" t="inlineStr">
        <is>
          <t>Direct (campaign tagged in CRM)</t>
        </is>
      </c>
      <c r="N1604" t="inlineStr">
        <is>
          <t>6ad613ea5d8076909cc34bf3</t>
        </is>
      </c>
      <c r="O1604" t="n">
        <v>1</v>
      </c>
      <c r="P1604" s="40">
        <f>IF(A1604="Lead",IF(ISNUMBER(MATCH(G1604,QualityStatuses,0)),1,0),0)</f>
        <v>0</v>
      </c>
      <c r="Q1604" s="40">
        <f>IF(A1604="Lead",IF(G1604="New Lead",0,1),0)</f>
        <v>1</v>
      </c>
      <c r="R1604" s="40">
        <f>IF(A1604="Lead",IF(G1604="Lost",1,0),0)</f>
        <v>1</v>
      </c>
      <c r="S1604" t="n">
        <v>3</v>
      </c>
      <c r="T1604" t="n">
        <v>0</v>
      </c>
      <c r="U1604" t="n">
        <v>0</v>
      </c>
      <c r="V1604" t="n">
        <v>0</v>
      </c>
      <c r="W1604" t="n">
        <v>0</v>
      </c>
      <c r="X1604" t="n">
        <v>0</v>
      </c>
      <c r="Y1604">
        <f>IF(AND(A1604="Lead",COUNTIF(MetaCamps,C1604)&gt;0),1,0)</f>
        <v>0</v>
      </c>
      <c r="Z1604">
        <f>IF(Y1604=1,P1604,0)</f>
        <v>0</v>
      </c>
    </row>
    <row r="1605">
      <c r="A1605" t="inlineStr">
        <is>
          <t>Lead</t>
        </is>
      </c>
      <c r="B1605" s="39" t="str">
        <f>IFERROR(INDEX(CampTypes,MATCH(C1605,CampList,0)),"Unattributed")</f>
        <v>New</v>
      </c>
      <c r="C1605" t="inlineStr">
        <is>
          <t>EBG - In House | ABO | Natuf | Leads | Unit Franchise | India | Oct26 | V1</t>
        </is>
      </c>
      <c r="D1605" t="inlineStr">
        <is>
          <t>Natuf | Business Owners | Tier1 + Growth Cities | Oct26 | V1</t>
        </is>
      </c>
      <c r="E1605" t="inlineStr">
        <is>
          <t>Natuf | Reel | Brand Ambassador | Heard Of Owning A Cafe | V1</t>
        </is>
      </c>
      <c r="F1605" t="inlineStr">
        <is>
          <t>In House Natuf</t>
        </is>
      </c>
      <c r="G1605" t="inlineStr">
        <is>
          <t>Details Shared</t>
        </is>
      </c>
      <c r="H1605" s="39" t="str">
        <f>IF(ISNUMBER(MATCH(G1605,QualityStatuses,0)),"Quality Lead","Non-Quality Lead")</f>
        <v>Quality Lead</v>
      </c>
      <c r="I1605" t="inlineStr">
        <is>
          <t>2026-10</t>
        </is>
      </c>
      <c r="J1605" t="inlineStr">
        <is>
          <t>Wk of 2026-10-19</t>
        </is>
      </c>
      <c r="K1605" t="inlineStr">
        <is>
          <t>Tejaswini Tarigopula</t>
        </is>
      </c>
      <c r="L1605" t="inlineStr">
        <is>
          <t>Facebook</t>
        </is>
      </c>
      <c r="M1605" t="inlineStr">
        <is>
          <t>Direct (campaign tagged in CRM)</t>
        </is>
      </c>
      <c r="N1605" t="inlineStr">
        <is>
          <t>6ad6136da0a2e809d840d896</t>
        </is>
      </c>
      <c r="O1605" t="n">
        <v>1</v>
      </c>
      <c r="P1605" s="40">
        <f>IF(A1605="Lead",IF(ISNUMBER(MATCH(G1605,QualityStatuses,0)),1,0),0)</f>
        <v>1</v>
      </c>
      <c r="Q1605" s="40">
        <f>IF(A1605="Lead",IF(G1605="New Lead",0,1),0)</f>
        <v>1</v>
      </c>
      <c r="R1605" s="40">
        <f>IF(A1605="Lead",IF(G1605="Lost",1,0),0)</f>
        <v>0</v>
      </c>
      <c r="S1605" t="n">
        <v>1</v>
      </c>
      <c r="T1605" t="n">
        <v>1</v>
      </c>
      <c r="U1605" t="n">
        <v>0</v>
      </c>
      <c r="V1605" t="n">
        <v>0</v>
      </c>
      <c r="W1605" t="n">
        <v>0</v>
      </c>
      <c r="X1605" t="n">
        <v>0</v>
      </c>
      <c r="Y1605">
        <f>IF(AND(A1605="Lead",COUNTIF(MetaCamps,C1605)&gt;0),1,0)</f>
        <v>0</v>
      </c>
      <c r="Z1605">
        <f>IF(Y1605=1,P1605,0)</f>
        <v>0</v>
      </c>
    </row>
    <row r="1606">
      <c r="A1606" t="inlineStr">
        <is>
          <t>Lead</t>
        </is>
      </c>
      <c r="B1606" s="39" t="str">
        <f>IFERROR(INDEX(CampTypes,MATCH(C1606,CampList,0)),"Unattributed")</f>
        <v>New</v>
      </c>
      <c r="C1606" t="inlineStr">
        <is>
          <t>EBG - In House | ABO | Natuf | Leads | Unit Franchise | India | Oct26 | V1</t>
        </is>
      </c>
      <c r="D1606" t="inlineStr">
        <is>
          <t>Natuf | Investors | Tier1 + Growth Cities | Oct26 | V1</t>
        </is>
      </c>
      <c r="E1606" t="inlineStr">
        <is>
          <t>Natuf | Reel | Brand Ambassador | Heard Of Owning A Cafe | V1</t>
        </is>
      </c>
      <c r="F1606" t="inlineStr">
        <is>
          <t>In House Natuf</t>
        </is>
      </c>
      <c r="G1606" t="inlineStr">
        <is>
          <t>Connected</t>
        </is>
      </c>
      <c r="H1606" s="39" t="str">
        <f>IF(ISNUMBER(MATCH(G1606,QualityStatuses,0)),"Quality Lead","Non-Quality Lead")</f>
        <v>Non-Quality Lead</v>
      </c>
      <c r="I1606" t="inlineStr">
        <is>
          <t>2026-10</t>
        </is>
      </c>
      <c r="J1606" t="inlineStr">
        <is>
          <t>Wk of 2026-10-19</t>
        </is>
      </c>
      <c r="K1606" t="inlineStr">
        <is>
          <t>Tejaswini Tarigopula</t>
        </is>
      </c>
      <c r="L1606" t="inlineStr">
        <is>
          <t>Facebook</t>
        </is>
      </c>
      <c r="M1606" t="inlineStr">
        <is>
          <t>Direct (campaign tagged in CRM)</t>
        </is>
      </c>
      <c r="N1606" t="inlineStr">
        <is>
          <t>6ad613618974202cddb7a844</t>
        </is>
      </c>
      <c r="O1606" t="n">
        <v>1</v>
      </c>
      <c r="P1606" s="40">
        <f>IF(A1606="Lead",IF(ISNUMBER(MATCH(G1606,QualityStatuses,0)),1,0),0)</f>
        <v>0</v>
      </c>
      <c r="Q1606" s="40">
        <f>IF(A1606="Lead",IF(G1606="New Lead",0,1),0)</f>
        <v>1</v>
      </c>
      <c r="R1606" s="40">
        <f>IF(A1606="Lead",IF(G1606="Lost",1,0),0)</f>
        <v>0</v>
      </c>
      <c r="S1606" t="n">
        <v>6</v>
      </c>
      <c r="T1606" t="n">
        <v>3</v>
      </c>
      <c r="U1606" t="n">
        <v>0</v>
      </c>
      <c r="V1606" t="n">
        <v>0</v>
      </c>
      <c r="W1606" t="n">
        <v>0</v>
      </c>
      <c r="X1606" t="n">
        <v>0</v>
      </c>
      <c r="Y1606">
        <f>IF(AND(A1606="Lead",COUNTIF(MetaCamps,C1606)&gt;0),1,0)</f>
        <v>0</v>
      </c>
      <c r="Z1606">
        <f>IF(Y1606=1,P1606,0)</f>
        <v>0</v>
      </c>
    </row>
    <row r="1607">
      <c r="A1607" t="inlineStr">
        <is>
          <t>Lead</t>
        </is>
      </c>
      <c r="B1607" s="39" t="str">
        <f>IFERROR(INDEX(CampTypes,MATCH(C1607,CampList,0)),"Unattributed")</f>
        <v>New</v>
      </c>
      <c r="C1607" t="inlineStr">
        <is>
          <t>EBG - In House | ABO | Natuf | Leads | Unit Franchise | India | Oct26 | V1</t>
        </is>
      </c>
      <c r="D1607" t="inlineStr">
        <is>
          <t>Natuf | Broad | Tier1 + Growth Cities | Oct26 | V1</t>
        </is>
      </c>
      <c r="E1607" t="inlineStr">
        <is>
          <t>Natuf | Reel | Brand Ambassador | Heard Of Owning A Cafe | V1</t>
        </is>
      </c>
      <c r="F1607" t="inlineStr">
        <is>
          <t>In House Natuf</t>
        </is>
      </c>
      <c r="G1607" t="inlineStr">
        <is>
          <t>Attempt 1</t>
        </is>
      </c>
      <c r="H1607" s="39" t="str">
        <f>IF(ISNUMBER(MATCH(G1607,QualityStatuses,0)),"Quality Lead","Non-Quality Lead")</f>
        <v>Non-Quality Lead</v>
      </c>
      <c r="I1607" t="inlineStr">
        <is>
          <t>2026-10</t>
        </is>
      </c>
      <c r="J1607" t="inlineStr">
        <is>
          <t>Wk of 2026-10-19</t>
        </is>
      </c>
      <c r="K1607" t="inlineStr">
        <is>
          <t>Tejaswini Tarigopula</t>
        </is>
      </c>
      <c r="L1607" t="inlineStr">
        <is>
          <t>Facebook</t>
        </is>
      </c>
      <c r="M1607" t="inlineStr">
        <is>
          <t>Direct (campaign tagged in CRM)</t>
        </is>
      </c>
      <c r="N1607" t="inlineStr">
        <is>
          <t>6ad611a5441864890cffeba8</t>
        </is>
      </c>
      <c r="O1607" t="n">
        <v>1</v>
      </c>
      <c r="P1607" s="40">
        <f>IF(A1607="Lead",IF(ISNUMBER(MATCH(G1607,QualityStatuses,0)),1,0),0)</f>
        <v>0</v>
      </c>
      <c r="Q1607" s="40">
        <f>IF(A1607="Lead",IF(G1607="New Lead",0,1),0)</f>
        <v>1</v>
      </c>
      <c r="R1607" s="40">
        <f>IF(A1607="Lead",IF(G1607="Lost",1,0),0)</f>
        <v>0</v>
      </c>
      <c r="S1607" t="n">
        <v>1</v>
      </c>
      <c r="T1607" t="n">
        <v>0</v>
      </c>
      <c r="U1607" t="n">
        <v>0</v>
      </c>
      <c r="V1607" t="n">
        <v>0</v>
      </c>
      <c r="W1607" t="n">
        <v>0</v>
      </c>
      <c r="X1607" t="n">
        <v>0</v>
      </c>
      <c r="Y1607">
        <f>IF(AND(A1607="Lead",COUNTIF(MetaCamps,C1607)&gt;0),1,0)</f>
        <v>0</v>
      </c>
      <c r="Z1607">
        <f>IF(Y1607=1,P1607,0)</f>
        <v>0</v>
      </c>
    </row>
    <row r="1608">
      <c r="A1608" t="inlineStr">
        <is>
          <t>Lead</t>
        </is>
      </c>
      <c r="B1608" s="39" t="str">
        <f>IFERROR(INDEX(CampTypes,MATCH(C1608,CampList,0)),"Unattributed")</f>
        <v>New</v>
      </c>
      <c r="C1608" t="inlineStr">
        <is>
          <t>Natuf | In House | ABO |  | WhatsApp | Unit Franchise | India | Oct26 | V1</t>
        </is>
      </c>
      <c r="D1608" t="inlineStr">
        <is>
          <t>_</t>
        </is>
      </c>
      <c r="E1608" t="inlineStr">
        <is>
          <t>_</t>
        </is>
      </c>
      <c r="F1608" t="inlineStr">
        <is>
          <t>In House Natuf</t>
        </is>
      </c>
      <c r="G1608" t="inlineStr">
        <is>
          <t>New Lead</t>
        </is>
      </c>
      <c r="H1608" s="39" t="str">
        <f>IF(ISNUMBER(MATCH(G1608,QualityStatuses,0)),"Quality Lead","Non-Quality Lead")</f>
        <v>Non-Quality Lead</v>
      </c>
      <c r="I1608" t="inlineStr">
        <is>
          <t>2026-10</t>
        </is>
      </c>
      <c r="J1608" t="inlineStr">
        <is>
          <t>Wk of 2026-10-19</t>
        </is>
      </c>
      <c r="K1608" t="inlineStr">
        <is>
          <t>(Unassigned)</t>
        </is>
      </c>
      <c r="L1608" t="inlineStr">
        <is>
          <t>Whatsapp Cloud API</t>
        </is>
      </c>
      <c r="M1608" t="inlineStr">
        <is>
          <t>Direct (campaign tagged in CRM)</t>
        </is>
      </c>
      <c r="N1608" t="inlineStr">
        <is>
          <t>6ad60ea9737d7cb1079e6702</t>
        </is>
      </c>
      <c r="O1608" t="n">
        <v>1</v>
      </c>
      <c r="P1608" s="40">
        <f>IF(A1608="Lead",IF(ISNUMBER(MATCH(G1608,QualityStatuses,0)),1,0),0)</f>
        <v>0</v>
      </c>
      <c r="Q1608" s="40">
        <f>IF(A1608="Lead",IF(G1608="New Lead",0,1),0)</f>
        <v>0</v>
      </c>
      <c r="R1608" s="40">
        <f>IF(A1608="Lead",IF(G1608="Lost",1,0),0)</f>
        <v>0</v>
      </c>
      <c r="S1608" t="n">
        <v>0</v>
      </c>
      <c r="T1608" t="n">
        <v>0</v>
      </c>
      <c r="U1608" t="n">
        <v>0</v>
      </c>
      <c r="V1608" t="n">
        <v>0</v>
      </c>
      <c r="W1608" t="n">
        <v>0</v>
      </c>
      <c r="X1608" t="n">
        <v>0</v>
      </c>
      <c r="Y1608">
        <f>IF(AND(A1608="Lead",COUNTIF(MetaCamps,C1608)&gt;0),1,0)</f>
        <v>0</v>
      </c>
      <c r="Z1608">
        <f>IF(Y1608=1,P1608,0)</f>
        <v>0</v>
      </c>
    </row>
    <row r="1609">
      <c r="A1609" t="inlineStr">
        <is>
          <t>Lead</t>
        </is>
      </c>
      <c r="B1609" s="39" t="str">
        <f>IFERROR(INDEX(CampTypes,MATCH(C1609,CampList,0)),"Unattributed")</f>
        <v>New</v>
      </c>
      <c r="C1609" t="inlineStr">
        <is>
          <t>EBG - In House | ABO | Natuf | Leads | Unit Franchise | India | Oct26 | V1</t>
        </is>
      </c>
      <c r="D1609" t="inlineStr">
        <is>
          <t>Natuf | Investors | Tier1 + Growth Cities | Oct26 | V1</t>
        </is>
      </c>
      <c r="E1609" t="inlineStr">
        <is>
          <t>Natuf | Reel | Brand Ambassador | Heard Of Owning A Cafe | V1</t>
        </is>
      </c>
      <c r="F1609" t="inlineStr">
        <is>
          <t>In House Natuf</t>
        </is>
      </c>
      <c r="G1609" t="inlineStr">
        <is>
          <t>Attempt 1</t>
        </is>
      </c>
      <c r="H1609" s="39" t="str">
        <f>IF(ISNUMBER(MATCH(G1609,QualityStatuses,0)),"Quality Lead","Non-Quality Lead")</f>
        <v>Non-Quality Lead</v>
      </c>
      <c r="I1609" t="inlineStr">
        <is>
          <t>2026-10</t>
        </is>
      </c>
      <c r="J1609" t="inlineStr">
        <is>
          <t>Wk of 2026-10-19</t>
        </is>
      </c>
      <c r="K1609" t="inlineStr">
        <is>
          <t>Tejaswini Tarigopula</t>
        </is>
      </c>
      <c r="L1609" t="inlineStr">
        <is>
          <t>Facebook</t>
        </is>
      </c>
      <c r="M1609" t="inlineStr">
        <is>
          <t>Direct (campaign tagged in CRM)</t>
        </is>
      </c>
      <c r="N1609" t="inlineStr">
        <is>
          <t>6ad60e956dfc0575807ecdbc</t>
        </is>
      </c>
      <c r="O1609" t="n">
        <v>1</v>
      </c>
      <c r="P1609" s="40">
        <f>IF(A1609="Lead",IF(ISNUMBER(MATCH(G1609,QualityStatuses,0)),1,0),0)</f>
        <v>0</v>
      </c>
      <c r="Q1609" s="40">
        <f>IF(A1609="Lead",IF(G1609="New Lead",0,1),0)</f>
        <v>1</v>
      </c>
      <c r="R1609" s="40">
        <f>IF(A1609="Lead",IF(G1609="Lost",1,0),0)</f>
        <v>0</v>
      </c>
      <c r="S1609" t="n">
        <v>1</v>
      </c>
      <c r="T1609" t="n">
        <v>1</v>
      </c>
      <c r="U1609" t="n">
        <v>0</v>
      </c>
      <c r="V1609" t="n">
        <v>0</v>
      </c>
      <c r="W1609" t="n">
        <v>0</v>
      </c>
      <c r="X1609" t="n">
        <v>0</v>
      </c>
      <c r="Y1609">
        <f>IF(AND(A1609="Lead",COUNTIF(MetaCamps,C1609)&gt;0),1,0)</f>
        <v>0</v>
      </c>
      <c r="Z1609">
        <f>IF(Y1609=1,P1609,0)</f>
        <v>0</v>
      </c>
    </row>
    <row r="1610">
      <c r="A1610" t="inlineStr">
        <is>
          <t>Lead</t>
        </is>
      </c>
      <c r="B1610" s="39" t="str">
        <f>IFERROR(INDEX(CampTypes,MATCH(C1610,CampList,0)),"Unattributed")</f>
        <v>Old</v>
      </c>
      <c r="C1610" t="inlineStr">
        <is>
          <t>E_Karan_Natuf_All_07072026</t>
        </is>
      </c>
      <c r="D1610" t="inlineStr">
        <is>
          <t>E_Karan_Natuf_Sign_07072026_Adset3</t>
        </is>
      </c>
      <c r="E1610" t="inlineStr">
        <is>
          <t>E_Karan_Natuf_Sign_07072026_Adset2_Ad1</t>
        </is>
      </c>
      <c r="F1610" t="inlineStr">
        <is>
          <t>Natuf</t>
        </is>
      </c>
      <c r="G1610" t="inlineStr">
        <is>
          <t>New Lead</t>
        </is>
      </c>
      <c r="H1610" s="39" t="str">
        <f>IF(ISNUMBER(MATCH(G1610,QualityStatuses,0)),"Quality Lead","Non-Quality Lead")</f>
        <v>Non-Quality Lead</v>
      </c>
      <c r="I1610" t="inlineStr">
        <is>
          <t>2026-10</t>
        </is>
      </c>
      <c r="J1610" t="inlineStr">
        <is>
          <t>Wk of 2026-10-19</t>
        </is>
      </c>
      <c r="K1610" t="inlineStr">
        <is>
          <t>(Unassigned)</t>
        </is>
      </c>
      <c r="L1610" t="inlineStr">
        <is>
          <t>Facebook</t>
        </is>
      </c>
      <c r="M1610" t="inlineStr">
        <is>
          <t>Direct (campaign tagged in CRM)</t>
        </is>
      </c>
      <c r="N1610" t="inlineStr">
        <is>
          <t>6ad60cd6b3384bff603d4497</t>
        </is>
      </c>
      <c r="O1610" t="n">
        <v>1</v>
      </c>
      <c r="P1610" s="40">
        <f>IF(A1610="Lead",IF(ISNUMBER(MATCH(G1610,QualityStatuses,0)),1,0),0)</f>
        <v>0</v>
      </c>
      <c r="Q1610" s="40">
        <f>IF(A1610="Lead",IF(G1610="New Lead",0,1),0)</f>
        <v>0</v>
      </c>
      <c r="R1610" s="40">
        <f>IF(A1610="Lead",IF(G1610="Lost",1,0),0)</f>
        <v>0</v>
      </c>
      <c r="S1610" t="n">
        <v>0</v>
      </c>
      <c r="T1610" t="n">
        <v>0</v>
      </c>
      <c r="U1610" t="n">
        <v>0</v>
      </c>
      <c r="V1610" t="n">
        <v>0</v>
      </c>
      <c r="W1610" t="n">
        <v>0</v>
      </c>
      <c r="X1610" t="n">
        <v>0</v>
      </c>
      <c r="Y1610">
        <f>IF(AND(A1610="Lead",COUNTIF(MetaCamps,C1610)&gt;0),1,0)</f>
        <v>1</v>
      </c>
      <c r="Z1610">
        <f>IF(Y1610=1,P1610,0)</f>
        <v>0</v>
      </c>
    </row>
    <row r="1611">
      <c r="A1611" t="inlineStr">
        <is>
          <t>Lead</t>
        </is>
      </c>
      <c r="B1611" s="39" t="str">
        <f>IFERROR(INDEX(CampTypes,MATCH(C1611,CampList,0)),"Unattributed")</f>
        <v>New</v>
      </c>
      <c r="C1611" t="inlineStr">
        <is>
          <t>EBG - In House | ABO | Natuf | Leads | Unit Franchise | India | Oct26 | V1</t>
        </is>
      </c>
      <c r="D1611" t="inlineStr">
        <is>
          <t>Natuf | Investors | Tier1 + Growth Cities | Oct26 | V1</t>
        </is>
      </c>
      <c r="E1611" t="inlineStr">
        <is>
          <t>Natuf | Reel | Brand Ambassador | Heard Of Owning A Cafe | V1</t>
        </is>
      </c>
      <c r="F1611" t="inlineStr">
        <is>
          <t>In House Natuf</t>
        </is>
      </c>
      <c r="G1611" t="inlineStr">
        <is>
          <t>Details Shared</t>
        </is>
      </c>
      <c r="H1611" s="39" t="str">
        <f>IF(ISNUMBER(MATCH(G1611,QualityStatuses,0)),"Quality Lead","Non-Quality Lead")</f>
        <v>Quality Lead</v>
      </c>
      <c r="I1611" t="inlineStr">
        <is>
          <t>2026-10</t>
        </is>
      </c>
      <c r="J1611" t="inlineStr">
        <is>
          <t>Wk of 2026-10-19</t>
        </is>
      </c>
      <c r="K1611" t="inlineStr">
        <is>
          <t>Tejaswini Tarigopula</t>
        </is>
      </c>
      <c r="L1611" t="inlineStr">
        <is>
          <t>Facebook</t>
        </is>
      </c>
      <c r="M1611" t="inlineStr">
        <is>
          <t>Direct (campaign tagged in CRM)</t>
        </is>
      </c>
      <c r="N1611" t="inlineStr">
        <is>
          <t>6ad60aa1b3384bff603d42ad</t>
        </is>
      </c>
      <c r="O1611" t="n">
        <v>1</v>
      </c>
      <c r="P1611" s="40">
        <f>IF(A1611="Lead",IF(ISNUMBER(MATCH(G1611,QualityStatuses,0)),1,0),0)</f>
        <v>1</v>
      </c>
      <c r="Q1611" s="40">
        <f>IF(A1611="Lead",IF(G1611="New Lead",0,1),0)</f>
        <v>1</v>
      </c>
      <c r="R1611" s="40">
        <f>IF(A1611="Lead",IF(G1611="Lost",1,0),0)</f>
        <v>0</v>
      </c>
      <c r="S1611" t="n">
        <v>1</v>
      </c>
      <c r="T1611" t="n">
        <v>1</v>
      </c>
      <c r="U1611" t="n">
        <v>0</v>
      </c>
      <c r="V1611" t="n">
        <v>0</v>
      </c>
      <c r="W1611" t="n">
        <v>0</v>
      </c>
      <c r="X1611" t="n">
        <v>0</v>
      </c>
      <c r="Y1611">
        <f>IF(AND(A1611="Lead",COUNTIF(MetaCamps,C1611)&gt;0),1,0)</f>
        <v>0</v>
      </c>
      <c r="Z1611">
        <f>IF(Y1611=1,P1611,0)</f>
        <v>0</v>
      </c>
    </row>
    <row r="1612">
      <c r="A1612" t="inlineStr">
        <is>
          <t>Lead</t>
        </is>
      </c>
      <c r="B1612" s="39" t="str">
        <f>IFERROR(INDEX(CampTypes,MATCH(C1612,CampList,0)),"Unattributed")</f>
        <v>Old</v>
      </c>
      <c r="C1612" t="inlineStr">
        <is>
          <t>E_Karan_Natuf_All_07072026</t>
        </is>
      </c>
      <c r="D1612" t="inlineStr">
        <is>
          <t>E_Karan_Natuf_Sign_07072026_Adset3</t>
        </is>
      </c>
      <c r="E1612" t="inlineStr">
        <is>
          <t>E_Karan_Natuf_Sign_07072026_Adset2_Ad1</t>
        </is>
      </c>
      <c r="F1612" t="inlineStr">
        <is>
          <t>Natuf</t>
        </is>
      </c>
      <c r="G1612" t="inlineStr">
        <is>
          <t>Connected</t>
        </is>
      </c>
      <c r="H1612" s="39" t="str">
        <f>IF(ISNUMBER(MATCH(G1612,QualityStatuses,0)),"Quality Lead","Non-Quality Lead")</f>
        <v>Non-Quality Lead</v>
      </c>
      <c r="I1612" t="inlineStr">
        <is>
          <t>2026-10</t>
        </is>
      </c>
      <c r="J1612" t="inlineStr">
        <is>
          <t>Wk of 2026-10-19</t>
        </is>
      </c>
      <c r="K1612" t="inlineStr">
        <is>
          <t>Tejaswini Tarigopula</t>
        </is>
      </c>
      <c r="L1612" t="inlineStr">
        <is>
          <t>Facebook</t>
        </is>
      </c>
      <c r="M1612" t="inlineStr">
        <is>
          <t>Direct (campaign tagged in CRM)</t>
        </is>
      </c>
      <c r="N1612" t="inlineStr">
        <is>
          <t>6ad60a61a77e539fb03b0023</t>
        </is>
      </c>
      <c r="O1612" t="n">
        <v>1</v>
      </c>
      <c r="P1612" s="40">
        <f>IF(A1612="Lead",IF(ISNUMBER(MATCH(G1612,QualityStatuses,0)),1,0),0)</f>
        <v>0</v>
      </c>
      <c r="Q1612" s="40">
        <f>IF(A1612="Lead",IF(G1612="New Lead",0,1),0)</f>
        <v>1</v>
      </c>
      <c r="R1612" s="40">
        <f>IF(A1612="Lead",IF(G1612="Lost",1,0),0)</f>
        <v>0</v>
      </c>
      <c r="S1612" t="n">
        <v>1</v>
      </c>
      <c r="T1612" t="n">
        <v>1</v>
      </c>
      <c r="U1612" t="n">
        <v>0</v>
      </c>
      <c r="V1612" t="n">
        <v>0</v>
      </c>
      <c r="W1612" t="n">
        <v>0</v>
      </c>
      <c r="X1612" t="n">
        <v>0</v>
      </c>
      <c r="Y1612">
        <f>IF(AND(A1612="Lead",COUNTIF(MetaCamps,C1612)&gt;0),1,0)</f>
        <v>1</v>
      </c>
      <c r="Z1612">
        <f>IF(Y1612=1,P1612,0)</f>
        <v>0</v>
      </c>
    </row>
    <row r="1613">
      <c r="A1613" t="inlineStr">
        <is>
          <t>Lead</t>
        </is>
      </c>
      <c r="B1613" s="39" t="str">
        <f>IFERROR(INDEX(CampTypes,MATCH(C1613,CampList,0)),"Unattributed")</f>
        <v>New</v>
      </c>
      <c r="C1613" t="inlineStr">
        <is>
          <t>EBG - In House | ABO | Natuf | Leads | Unit Franchise | India | Oct26 | V1</t>
        </is>
      </c>
      <c r="D1613" t="inlineStr">
        <is>
          <t>Natuf | Broad | Tier1 + Growth Cities | Oct26 | V1</t>
        </is>
      </c>
      <c r="E1613" t="inlineStr">
        <is>
          <t>Natuf | Reel | Brand Ambassador | Heard Of Owning A Cafe | V1</t>
        </is>
      </c>
      <c r="F1613" t="inlineStr">
        <is>
          <t>In House Natuf</t>
        </is>
      </c>
      <c r="G1613" t="inlineStr">
        <is>
          <t>Lost</t>
        </is>
      </c>
      <c r="H1613" s="39" t="str">
        <f>IF(ISNUMBER(MATCH(G1613,QualityStatuses,0)),"Quality Lead","Non-Quality Lead")</f>
        <v>Non-Quality Lead</v>
      </c>
      <c r="I1613" t="inlineStr">
        <is>
          <t>2026-10</t>
        </is>
      </c>
      <c r="J1613" t="inlineStr">
        <is>
          <t>Wk of 2026-10-19</t>
        </is>
      </c>
      <c r="K1613" t="inlineStr">
        <is>
          <t>Tejaswini Tarigopula</t>
        </is>
      </c>
      <c r="L1613" t="inlineStr">
        <is>
          <t>Facebook</t>
        </is>
      </c>
      <c r="M1613" t="inlineStr">
        <is>
          <t>Direct (campaign tagged in CRM)</t>
        </is>
      </c>
      <c r="N1613" t="inlineStr">
        <is>
          <t>6ad609e5efcfca93aae995bb</t>
        </is>
      </c>
      <c r="O1613" t="n">
        <v>1</v>
      </c>
      <c r="P1613" s="40">
        <f>IF(A1613="Lead",IF(ISNUMBER(MATCH(G1613,QualityStatuses,0)),1,0),0)</f>
        <v>0</v>
      </c>
      <c r="Q1613" s="40">
        <f>IF(A1613="Lead",IF(G1613="New Lead",0,1),0)</f>
        <v>1</v>
      </c>
      <c r="R1613" s="40">
        <f>IF(A1613="Lead",IF(G1613="Lost",1,0),0)</f>
        <v>1</v>
      </c>
      <c r="S1613" t="n">
        <v>6</v>
      </c>
      <c r="T1613" t="n">
        <v>0</v>
      </c>
      <c r="U1613" t="n">
        <v>0</v>
      </c>
      <c r="V1613" t="n">
        <v>0</v>
      </c>
      <c r="W1613" t="n">
        <v>0</v>
      </c>
      <c r="X1613" t="n">
        <v>0</v>
      </c>
      <c r="Y1613">
        <f>IF(AND(A1613="Lead",COUNTIF(MetaCamps,C1613)&gt;0),1,0)</f>
        <v>0</v>
      </c>
      <c r="Z1613">
        <f>IF(Y1613=1,P1613,0)</f>
        <v>0</v>
      </c>
    </row>
    <row r="1614">
      <c r="A1614" t="inlineStr">
        <is>
          <t>Lead</t>
        </is>
      </c>
      <c r="B1614" s="39" t="str">
        <f>IFERROR(INDEX(CampTypes,MATCH(C1614,CampList,0)),"Unattributed")</f>
        <v>Old</v>
      </c>
      <c r="C1614" t="inlineStr">
        <is>
          <t>E_Suresh_Natuf_Kiosk_07072026</t>
        </is>
      </c>
      <c r="D1614" t="inlineStr">
        <is>
          <t>E_Suresh_Natuf_Kiosk_07072026_Adset5</t>
        </is>
      </c>
      <c r="E1614" t="inlineStr">
        <is>
          <t>E_Hindi_Suresh_Natuf_Kiosk_07072026_Adset5_ad3 – Copy 2</t>
        </is>
      </c>
      <c r="F1614" t="inlineStr">
        <is>
          <t>Natuf</t>
        </is>
      </c>
      <c r="G1614" t="inlineStr">
        <is>
          <t>New Lead</t>
        </is>
      </c>
      <c r="H1614" s="39" t="str">
        <f>IF(ISNUMBER(MATCH(G1614,QualityStatuses,0)),"Quality Lead","Non-Quality Lead")</f>
        <v>Non-Quality Lead</v>
      </c>
      <c r="I1614" t="inlineStr">
        <is>
          <t>2026-10</t>
        </is>
      </c>
      <c r="J1614" t="inlineStr">
        <is>
          <t>Wk of 2026-10-19</t>
        </is>
      </c>
      <c r="K1614" t="inlineStr">
        <is>
          <t>(Unassigned)</t>
        </is>
      </c>
      <c r="L1614" t="inlineStr">
        <is>
          <t>Facebook</t>
        </is>
      </c>
      <c r="M1614" t="inlineStr">
        <is>
          <t>Direct (campaign tagged in CRM)</t>
        </is>
      </c>
      <c r="N1614" t="inlineStr">
        <is>
          <t>6ad609533ef01080d7dac41a</t>
        </is>
      </c>
      <c r="O1614" t="n">
        <v>1</v>
      </c>
      <c r="P1614" s="40">
        <f>IF(A1614="Lead",IF(ISNUMBER(MATCH(G1614,QualityStatuses,0)),1,0),0)</f>
        <v>0</v>
      </c>
      <c r="Q1614" s="40">
        <f>IF(A1614="Lead",IF(G1614="New Lead",0,1),0)</f>
        <v>0</v>
      </c>
      <c r="R1614" s="40">
        <f>IF(A1614="Lead",IF(G1614="Lost",1,0),0)</f>
        <v>0</v>
      </c>
      <c r="S1614" t="n">
        <v>0</v>
      </c>
      <c r="T1614" t="n">
        <v>0</v>
      </c>
      <c r="U1614" t="n">
        <v>0</v>
      </c>
      <c r="V1614" t="n">
        <v>0</v>
      </c>
      <c r="W1614" t="n">
        <v>0</v>
      </c>
      <c r="X1614" t="n">
        <v>0</v>
      </c>
      <c r="Y1614">
        <f>IF(AND(A1614="Lead",COUNTIF(MetaCamps,C1614)&gt;0),1,0)</f>
        <v>1</v>
      </c>
      <c r="Z1614">
        <f>IF(Y1614=1,P1614,0)</f>
        <v>0</v>
      </c>
    </row>
    <row r="1615">
      <c r="A1615" t="inlineStr">
        <is>
          <t>Lead</t>
        </is>
      </c>
      <c r="B1615" s="39" t="str">
        <f>IFERROR(INDEX(CampTypes,MATCH(C1615,CampList,0)),"Unattributed")</f>
        <v>Old</v>
      </c>
      <c r="C1615" t="inlineStr">
        <is>
          <t>E_Natuf_MF_05092026</t>
        </is>
      </c>
      <c r="D1615" t="inlineStr">
        <is>
          <t>E_Natuf_MF_05092026_ Ad Set1</t>
        </is>
      </c>
      <c r="E1615" t="inlineStr">
        <is>
          <t>E_Natuf_MF_05092026_ Ad Set1_Ad1</t>
        </is>
      </c>
      <c r="F1615" t="inlineStr">
        <is>
          <t>Natuf_MF</t>
        </is>
      </c>
      <c r="G1615" t="inlineStr">
        <is>
          <t>Lost</t>
        </is>
      </c>
      <c r="H1615" s="39" t="str">
        <f>IF(ISNUMBER(MATCH(G1615,QualityStatuses,0)),"Quality Lead","Non-Quality Lead")</f>
        <v>Non-Quality Lead</v>
      </c>
      <c r="I1615" t="inlineStr">
        <is>
          <t>2026-10</t>
        </is>
      </c>
      <c r="J1615" t="inlineStr">
        <is>
          <t>Wk of 2026-10-19</t>
        </is>
      </c>
      <c r="K1615" t="inlineStr">
        <is>
          <t>Marshal Malbari</t>
        </is>
      </c>
      <c r="L1615" t="inlineStr">
        <is>
          <t>Facebook</t>
        </is>
      </c>
      <c r="M1615" t="inlineStr">
        <is>
          <t>Direct (campaign tagged in CRM)</t>
        </is>
      </c>
      <c r="N1615" t="inlineStr">
        <is>
          <t>6ad60944efcfca93aae99480</t>
        </is>
      </c>
      <c r="O1615" t="n">
        <v>1</v>
      </c>
      <c r="P1615" s="40">
        <f>IF(A1615="Lead",IF(ISNUMBER(MATCH(G1615,QualityStatuses,0)),1,0),0)</f>
        <v>0</v>
      </c>
      <c r="Q1615" s="40">
        <f>IF(A1615="Lead",IF(G1615="New Lead",0,1),0)</f>
        <v>1</v>
      </c>
      <c r="R1615" s="40">
        <f>IF(A1615="Lead",IF(G1615="Lost",1,0),0)</f>
        <v>1</v>
      </c>
      <c r="S1615" t="n">
        <v>6</v>
      </c>
      <c r="T1615" t="n">
        <v>0</v>
      </c>
      <c r="U1615" t="n">
        <v>0</v>
      </c>
      <c r="V1615" t="n">
        <v>0</v>
      </c>
      <c r="W1615" t="n">
        <v>0</v>
      </c>
      <c r="X1615" t="n">
        <v>0</v>
      </c>
      <c r="Y1615">
        <f>IF(AND(A1615="Lead",COUNTIF(MetaCamps,C1615)&gt;0),1,0)</f>
        <v>1</v>
      </c>
      <c r="Z1615">
        <f>IF(Y1615=1,P1615,0)</f>
        <v>0</v>
      </c>
    </row>
    <row r="1616">
      <c r="A1616" t="inlineStr">
        <is>
          <t>Lead</t>
        </is>
      </c>
      <c r="B1616" s="39" t="str">
        <f>IFERROR(INDEX(CampTypes,MATCH(C1616,CampList,0)),"Unattributed")</f>
        <v>New</v>
      </c>
      <c r="C1616" t="inlineStr">
        <is>
          <t>Natuf | In House | ABO |  | WhatsApp | Unit Franchise | India | Oct26 | V1</t>
        </is>
      </c>
      <c r="D1616" t="inlineStr">
        <is>
          <t>_</t>
        </is>
      </c>
      <c r="E1616" t="inlineStr">
        <is>
          <t>_</t>
        </is>
      </c>
      <c r="F1616" t="inlineStr">
        <is>
          <t>In House Natuf</t>
        </is>
      </c>
      <c r="G1616" t="inlineStr">
        <is>
          <t>New Lead</t>
        </is>
      </c>
      <c r="H1616" s="39" t="str">
        <f>IF(ISNUMBER(MATCH(G1616,QualityStatuses,0)),"Quality Lead","Non-Quality Lead")</f>
        <v>Non-Quality Lead</v>
      </c>
      <c r="I1616" t="inlineStr">
        <is>
          <t>2026-10</t>
        </is>
      </c>
      <c r="J1616" t="inlineStr">
        <is>
          <t>Wk of 2026-10-19</t>
        </is>
      </c>
      <c r="K1616" t="inlineStr">
        <is>
          <t>(Unassigned)</t>
        </is>
      </c>
      <c r="L1616" t="inlineStr">
        <is>
          <t>Whatsapp Cloud API</t>
        </is>
      </c>
      <c r="M1616" t="inlineStr">
        <is>
          <t>Direct (campaign tagged in CRM)</t>
        </is>
      </c>
      <c r="N1616" t="inlineStr">
        <is>
          <t>6ad60859f3c7c431dbfa1323</t>
        </is>
      </c>
      <c r="O1616" t="n">
        <v>1</v>
      </c>
      <c r="P1616" s="40">
        <f>IF(A1616="Lead",IF(ISNUMBER(MATCH(G1616,QualityStatuses,0)),1,0),0)</f>
        <v>0</v>
      </c>
      <c r="Q1616" s="40">
        <f>IF(A1616="Lead",IF(G1616="New Lead",0,1),0)</f>
        <v>0</v>
      </c>
      <c r="R1616" s="40">
        <f>IF(A1616="Lead",IF(G1616="Lost",1,0),0)</f>
        <v>0</v>
      </c>
      <c r="S1616" t="n">
        <v>0</v>
      </c>
      <c r="T1616" t="n">
        <v>0</v>
      </c>
      <c r="U1616" t="n">
        <v>0</v>
      </c>
      <c r="V1616" t="n">
        <v>0</v>
      </c>
      <c r="W1616" t="n">
        <v>0</v>
      </c>
      <c r="X1616" t="n">
        <v>0</v>
      </c>
      <c r="Y1616">
        <f>IF(AND(A1616="Lead",COUNTIF(MetaCamps,C1616)&gt;0),1,0)</f>
        <v>0</v>
      </c>
      <c r="Z1616">
        <f>IF(Y1616=1,P1616,0)</f>
        <v>0</v>
      </c>
    </row>
    <row r="1617">
      <c r="A1617" t="inlineStr">
        <is>
          <t>Lead</t>
        </is>
      </c>
      <c r="B1617" s="39" t="str">
        <f>IFERROR(INDEX(CampTypes,MATCH(C1617,CampList,0)),"Unattributed")</f>
        <v>New</v>
      </c>
      <c r="C1617" t="inlineStr">
        <is>
          <t>Natuf | In House | ABO |  | WhatsApp | Unit Franchise | India | Oct26 | V1</t>
        </is>
      </c>
      <c r="D1617" t="inlineStr">
        <is>
          <t>_</t>
        </is>
      </c>
      <c r="E1617" t="inlineStr">
        <is>
          <t>_</t>
        </is>
      </c>
      <c r="F1617" t="inlineStr">
        <is>
          <t>In House Natuf</t>
        </is>
      </c>
      <c r="G1617" t="inlineStr">
        <is>
          <t>New Lead</t>
        </is>
      </c>
      <c r="H1617" s="39" t="str">
        <f>IF(ISNUMBER(MATCH(G1617,QualityStatuses,0)),"Quality Lead","Non-Quality Lead")</f>
        <v>Non-Quality Lead</v>
      </c>
      <c r="I1617" t="inlineStr">
        <is>
          <t>2026-10</t>
        </is>
      </c>
      <c r="J1617" t="inlineStr">
        <is>
          <t>Wk of 2026-10-19</t>
        </is>
      </c>
      <c r="K1617" t="inlineStr">
        <is>
          <t>(Unassigned)</t>
        </is>
      </c>
      <c r="L1617" t="inlineStr">
        <is>
          <t>Whatsapp Cloud API</t>
        </is>
      </c>
      <c r="M1617" t="inlineStr">
        <is>
          <t>Direct (campaign tagged in CRM)</t>
        </is>
      </c>
      <c r="N1617" t="inlineStr">
        <is>
          <t>6ad607b03bbc124c3c8a9f01</t>
        </is>
      </c>
      <c r="O1617" t="n">
        <v>1</v>
      </c>
      <c r="P1617" s="40">
        <f>IF(A1617="Lead",IF(ISNUMBER(MATCH(G1617,QualityStatuses,0)),1,0),0)</f>
        <v>0</v>
      </c>
      <c r="Q1617" s="40">
        <f>IF(A1617="Lead",IF(G1617="New Lead",0,1),0)</f>
        <v>0</v>
      </c>
      <c r="R1617" s="40">
        <f>IF(A1617="Lead",IF(G1617="Lost",1,0),0)</f>
        <v>0</v>
      </c>
      <c r="S1617" t="n">
        <v>0</v>
      </c>
      <c r="T1617" t="n">
        <v>0</v>
      </c>
      <c r="U1617" t="n">
        <v>0</v>
      </c>
      <c r="V1617" t="n">
        <v>0</v>
      </c>
      <c r="W1617" t="n">
        <v>0</v>
      </c>
      <c r="X1617" t="n">
        <v>0</v>
      </c>
      <c r="Y1617">
        <f>IF(AND(A1617="Lead",COUNTIF(MetaCamps,C1617)&gt;0),1,0)</f>
        <v>0</v>
      </c>
      <c r="Z1617">
        <f>IF(Y1617=1,P1617,0)</f>
        <v>0</v>
      </c>
    </row>
    <row r="1618">
      <c r="A1618" t="inlineStr">
        <is>
          <t>Lead</t>
        </is>
      </c>
      <c r="B1618" s="39" t="str">
        <f>IFERROR(INDEX(CampTypes,MATCH(C1618,CampList,0)),"Unattributed")</f>
        <v>New</v>
      </c>
      <c r="C1618" t="inlineStr">
        <is>
          <t>EBG - In House | ABO | Natuf | Leads | Unit Franchise | India | Oct26 | V1</t>
        </is>
      </c>
      <c r="D1618" t="inlineStr">
        <is>
          <t>Natuf | Investors | Tier1 + Growth Cities | Oct26 | V1</t>
        </is>
      </c>
      <c r="E1618" t="inlineStr">
        <is>
          <t>Natuf | Reel | Brand Ambassador | Heard Of Owning A Cafe | V1</t>
        </is>
      </c>
      <c r="F1618" t="inlineStr">
        <is>
          <t>In House Natuf</t>
        </is>
      </c>
      <c r="G1618" t="inlineStr">
        <is>
          <t>Connected</t>
        </is>
      </c>
      <c r="H1618" s="39" t="str">
        <f>IF(ISNUMBER(MATCH(G1618,QualityStatuses,0)),"Quality Lead","Non-Quality Lead")</f>
        <v>Non-Quality Lead</v>
      </c>
      <c r="I1618" t="inlineStr">
        <is>
          <t>2026-10</t>
        </is>
      </c>
      <c r="J1618" t="inlineStr">
        <is>
          <t>Wk of 2026-10-19</t>
        </is>
      </c>
      <c r="K1618" t="inlineStr">
        <is>
          <t>Tejaswini Tarigopula</t>
        </is>
      </c>
      <c r="L1618" t="inlineStr">
        <is>
          <t>Facebook</t>
        </is>
      </c>
      <c r="M1618" t="inlineStr">
        <is>
          <t>Direct (campaign tagged in CRM)</t>
        </is>
      </c>
      <c r="N1618" t="inlineStr">
        <is>
          <t>6ad6054bdc4f6939e2750f29</t>
        </is>
      </c>
      <c r="O1618" t="n">
        <v>1</v>
      </c>
      <c r="P1618" s="40">
        <f>IF(A1618="Lead",IF(ISNUMBER(MATCH(G1618,QualityStatuses,0)),1,0),0)</f>
        <v>0</v>
      </c>
      <c r="Q1618" s="40">
        <f>IF(A1618="Lead",IF(G1618="New Lead",0,1),0)</f>
        <v>1</v>
      </c>
      <c r="R1618" s="40">
        <f>IF(A1618="Lead",IF(G1618="Lost",1,0),0)</f>
        <v>0</v>
      </c>
      <c r="S1618" t="n">
        <v>2</v>
      </c>
      <c r="T1618" t="n">
        <v>1</v>
      </c>
      <c r="U1618" t="n">
        <v>0</v>
      </c>
      <c r="V1618" t="n">
        <v>0</v>
      </c>
      <c r="W1618" t="n">
        <v>0</v>
      </c>
      <c r="X1618" t="n">
        <v>0</v>
      </c>
      <c r="Y1618">
        <f>IF(AND(A1618="Lead",COUNTIF(MetaCamps,C1618)&gt;0),1,0)</f>
        <v>0</v>
      </c>
      <c r="Z1618">
        <f>IF(Y1618=1,P1618,0)</f>
        <v>0</v>
      </c>
    </row>
    <row r="1619">
      <c r="A1619" t="inlineStr">
        <is>
          <t>Lead</t>
        </is>
      </c>
      <c r="B1619" s="39" t="str">
        <f>IFERROR(INDEX(CampTypes,MATCH(C1619,CampList,0)),"Unattributed")</f>
        <v>New</v>
      </c>
      <c r="C1619" t="inlineStr">
        <is>
          <t>EBG - In House | ABO | Natuf | Leads | Unit Franchise | India | Oct26 | V1</t>
        </is>
      </c>
      <c r="D1619" t="inlineStr">
        <is>
          <t>Natuf | Business Owners | Tier1 + Growth Cities | Oct26 | V1</t>
        </is>
      </c>
      <c r="E1619" t="inlineStr">
        <is>
          <t>Natuf | Reel | Brand Ambassador | Heard Of Owning A Cafe | V1</t>
        </is>
      </c>
      <c r="F1619" t="inlineStr">
        <is>
          <t>In House Natuf</t>
        </is>
      </c>
      <c r="G1619" t="inlineStr">
        <is>
          <t>Attempt 1</t>
        </is>
      </c>
      <c r="H1619" s="39" t="str">
        <f>IF(ISNUMBER(MATCH(G1619,QualityStatuses,0)),"Quality Lead","Non-Quality Lead")</f>
        <v>Non-Quality Lead</v>
      </c>
      <c r="I1619" t="inlineStr">
        <is>
          <t>2026-10</t>
        </is>
      </c>
      <c r="J1619" t="inlineStr">
        <is>
          <t>Wk of 2026-10-19</t>
        </is>
      </c>
      <c r="K1619" t="inlineStr">
        <is>
          <t>Tejaswini Tarigopula</t>
        </is>
      </c>
      <c r="L1619" t="inlineStr">
        <is>
          <t>Facebook</t>
        </is>
      </c>
      <c r="M1619" t="inlineStr">
        <is>
          <t>Direct (campaign tagged in CRM)</t>
        </is>
      </c>
      <c r="N1619" t="inlineStr">
        <is>
          <t>6ad6052dde4d726cefbc5d31</t>
        </is>
      </c>
      <c r="O1619" t="n">
        <v>1</v>
      </c>
      <c r="P1619" s="40">
        <f>IF(A1619="Lead",IF(ISNUMBER(MATCH(G1619,QualityStatuses,0)),1,0),0)</f>
        <v>0</v>
      </c>
      <c r="Q1619" s="40">
        <f>IF(A1619="Lead",IF(G1619="New Lead",0,1),0)</f>
        <v>1</v>
      </c>
      <c r="R1619" s="40">
        <f>IF(A1619="Lead",IF(G1619="Lost",1,0),0)</f>
        <v>0</v>
      </c>
      <c r="S1619" t="n">
        <v>1</v>
      </c>
      <c r="T1619" t="n">
        <v>0</v>
      </c>
      <c r="U1619" t="n">
        <v>0</v>
      </c>
      <c r="V1619" t="n">
        <v>0</v>
      </c>
      <c r="W1619" t="n">
        <v>0</v>
      </c>
      <c r="X1619" t="n">
        <v>0</v>
      </c>
      <c r="Y1619">
        <f>IF(AND(A1619="Lead",COUNTIF(MetaCamps,C1619)&gt;0),1,0)</f>
        <v>0</v>
      </c>
      <c r="Z1619">
        <f>IF(Y1619=1,P1619,0)</f>
        <v>0</v>
      </c>
    </row>
    <row r="1620">
      <c r="A1620" t="inlineStr">
        <is>
          <t>Lead</t>
        </is>
      </c>
      <c r="B1620" s="39" t="str">
        <f>IFERROR(INDEX(CampTypes,MATCH(C1620,CampList,0)),"Unattributed")</f>
        <v>Old</v>
      </c>
      <c r="C1620" t="inlineStr">
        <is>
          <t>E_Natuf_Generic_13082026</t>
        </is>
      </c>
      <c r="D1620" t="inlineStr">
        <is>
          <t>E_Natuf_Generic_13082026_Adset1</t>
        </is>
      </c>
      <c r="E1620" t="inlineStr">
        <is>
          <t>E_Natuf_Generic_13082026_Adset1_Ad1</t>
        </is>
      </c>
      <c r="F1620" t="inlineStr">
        <is>
          <t>Natuf</t>
        </is>
      </c>
      <c r="G1620" t="inlineStr">
        <is>
          <t>Attempt 2</t>
        </is>
      </c>
      <c r="H1620" s="39" t="str">
        <f>IF(ISNUMBER(MATCH(G1620,QualityStatuses,0)),"Quality Lead","Non-Quality Lead")</f>
        <v>Non-Quality Lead</v>
      </c>
      <c r="I1620" t="inlineStr">
        <is>
          <t>2026-10</t>
        </is>
      </c>
      <c r="J1620" t="inlineStr">
        <is>
          <t>Wk of 2026-10-19</t>
        </is>
      </c>
      <c r="K1620" t="inlineStr">
        <is>
          <t>Tejaswini Tarigopula</t>
        </is>
      </c>
      <c r="L1620" t="inlineStr">
        <is>
          <t>Facebook</t>
        </is>
      </c>
      <c r="M1620" t="inlineStr">
        <is>
          <t>Direct (campaign tagged in CRM)</t>
        </is>
      </c>
      <c r="N1620" t="inlineStr">
        <is>
          <t>6ad60203883f93a21756e981</t>
        </is>
      </c>
      <c r="O1620" t="n">
        <v>1</v>
      </c>
      <c r="P1620" s="40">
        <f>IF(A1620="Lead",IF(ISNUMBER(MATCH(G1620,QualityStatuses,0)),1,0),0)</f>
        <v>0</v>
      </c>
      <c r="Q1620" s="40">
        <f>IF(A1620="Lead",IF(G1620="New Lead",0,1),0)</f>
        <v>1</v>
      </c>
      <c r="R1620" s="40">
        <f>IF(A1620="Lead",IF(G1620="Lost",1,0),0)</f>
        <v>0</v>
      </c>
      <c r="S1620" t="n">
        <v>2</v>
      </c>
      <c r="T1620" t="n">
        <v>0</v>
      </c>
      <c r="U1620" t="n">
        <v>0</v>
      </c>
      <c r="V1620" t="n">
        <v>0</v>
      </c>
      <c r="W1620" t="n">
        <v>0</v>
      </c>
      <c r="X1620" t="n">
        <v>0</v>
      </c>
      <c r="Y1620">
        <f>IF(AND(A1620="Lead",COUNTIF(MetaCamps,C1620)&gt;0),1,0)</f>
        <v>1</v>
      </c>
      <c r="Z1620">
        <f>IF(Y1620=1,P1620,0)</f>
        <v>0</v>
      </c>
    </row>
    <row r="1621">
      <c r="A1621" t="inlineStr">
        <is>
          <t>Lead</t>
        </is>
      </c>
      <c r="B1621" s="39" t="str">
        <f>IFERROR(INDEX(CampTypes,MATCH(C1621,CampList,0)),"Unattributed")</f>
        <v>Old</v>
      </c>
      <c r="C1621" t="inlineStr">
        <is>
          <t>E_Karan_Natuf_All_07072026</t>
        </is>
      </c>
      <c r="D1621" t="inlineStr">
        <is>
          <t>E_Karan_Natuf_Sign_07072026_Adset3</t>
        </is>
      </c>
      <c r="E1621" t="inlineStr">
        <is>
          <t>E_Karan_Natuf_Sign_07072026_Adset2_Ad1</t>
        </is>
      </c>
      <c r="F1621" t="inlineStr">
        <is>
          <t>Natuf</t>
        </is>
      </c>
      <c r="G1621" t="inlineStr">
        <is>
          <t>New Lead</t>
        </is>
      </c>
      <c r="H1621" s="39" t="str">
        <f>IF(ISNUMBER(MATCH(G1621,QualityStatuses,0)),"Quality Lead","Non-Quality Lead")</f>
        <v>Non-Quality Lead</v>
      </c>
      <c r="I1621" t="inlineStr">
        <is>
          <t>2026-10</t>
        </is>
      </c>
      <c r="J1621" t="inlineStr">
        <is>
          <t>Wk of 2026-10-19</t>
        </is>
      </c>
      <c r="K1621" t="inlineStr">
        <is>
          <t>(Unassigned)</t>
        </is>
      </c>
      <c r="L1621" t="inlineStr">
        <is>
          <t>Facebook</t>
        </is>
      </c>
      <c r="M1621" t="inlineStr">
        <is>
          <t>Direct (campaign tagged in CRM)</t>
        </is>
      </c>
      <c r="N1621" t="inlineStr">
        <is>
          <t>6ad60076a8eb1a3cd008fec2</t>
        </is>
      </c>
      <c r="O1621" t="n">
        <v>1</v>
      </c>
      <c r="P1621" s="40">
        <f>IF(A1621="Lead",IF(ISNUMBER(MATCH(G1621,QualityStatuses,0)),1,0),0)</f>
        <v>0</v>
      </c>
      <c r="Q1621" s="40">
        <f>IF(A1621="Lead",IF(G1621="New Lead",0,1),0)</f>
        <v>0</v>
      </c>
      <c r="R1621" s="40">
        <f>IF(A1621="Lead",IF(G1621="Lost",1,0),0)</f>
        <v>0</v>
      </c>
      <c r="S1621" t="n">
        <v>0</v>
      </c>
      <c r="T1621" t="n">
        <v>0</v>
      </c>
      <c r="U1621" t="n">
        <v>0</v>
      </c>
      <c r="V1621" t="n">
        <v>0</v>
      </c>
      <c r="W1621" t="n">
        <v>0</v>
      </c>
      <c r="X1621" t="n">
        <v>0</v>
      </c>
      <c r="Y1621">
        <f>IF(AND(A1621="Lead",COUNTIF(MetaCamps,C1621)&gt;0),1,0)</f>
        <v>1</v>
      </c>
      <c r="Z1621">
        <f>IF(Y1621=1,P1621,0)</f>
        <v>0</v>
      </c>
    </row>
    <row r="1622">
      <c r="A1622" t="inlineStr">
        <is>
          <t>Lead</t>
        </is>
      </c>
      <c r="B1622" s="39" t="str">
        <f>IFERROR(INDEX(CampTypes,MATCH(C1622,CampList,0)),"Unattributed")</f>
        <v>New</v>
      </c>
      <c r="C1622" t="inlineStr">
        <is>
          <t>EBG - In House | ABO | Natuf | Leads | Unit Franchise | India | Oct26 | V1</t>
        </is>
      </c>
      <c r="D1622" t="inlineStr">
        <is>
          <t>Natuf | Business Owners | Tier1 + Growth Cities | Oct26 | V1</t>
        </is>
      </c>
      <c r="E1622" t="inlineStr">
        <is>
          <t>Natuf | Reel | Brand Ambassador | Heard Of Owning A Cafe | V1</t>
        </is>
      </c>
      <c r="F1622" t="inlineStr">
        <is>
          <t>In House Natuf</t>
        </is>
      </c>
      <c r="G1622" t="inlineStr">
        <is>
          <t>Attempt 1</t>
        </is>
      </c>
      <c r="H1622" s="39" t="str">
        <f>IF(ISNUMBER(MATCH(G1622,QualityStatuses,0)),"Quality Lead","Non-Quality Lead")</f>
        <v>Non-Quality Lead</v>
      </c>
      <c r="I1622" t="inlineStr">
        <is>
          <t>2026-10</t>
        </is>
      </c>
      <c r="J1622" t="inlineStr">
        <is>
          <t>Wk of 2026-10-19</t>
        </is>
      </c>
      <c r="K1622" t="inlineStr">
        <is>
          <t>Tejaswini Tarigopula</t>
        </is>
      </c>
      <c r="L1622" t="inlineStr">
        <is>
          <t>Facebook</t>
        </is>
      </c>
      <c r="M1622" t="inlineStr">
        <is>
          <t>Direct (campaign tagged in CRM)</t>
        </is>
      </c>
      <c r="N1622" t="inlineStr">
        <is>
          <t>6ad5fe0d3c92990bc8d7778f</t>
        </is>
      </c>
      <c r="O1622" t="n">
        <v>1</v>
      </c>
      <c r="P1622" s="40">
        <f>IF(A1622="Lead",IF(ISNUMBER(MATCH(G1622,QualityStatuses,0)),1,0),0)</f>
        <v>0</v>
      </c>
      <c r="Q1622" s="40">
        <f>IF(A1622="Lead",IF(G1622="New Lead",0,1),0)</f>
        <v>1</v>
      </c>
      <c r="R1622" s="40">
        <f>IF(A1622="Lead",IF(G1622="Lost",1,0),0)</f>
        <v>0</v>
      </c>
      <c r="S1622" t="n">
        <v>1</v>
      </c>
      <c r="T1622" t="n">
        <v>1</v>
      </c>
      <c r="U1622" t="n">
        <v>0</v>
      </c>
      <c r="V1622" t="n">
        <v>0</v>
      </c>
      <c r="W1622" t="n">
        <v>0</v>
      </c>
      <c r="X1622" t="n">
        <v>0</v>
      </c>
      <c r="Y1622">
        <f>IF(AND(A1622="Lead",COUNTIF(MetaCamps,C1622)&gt;0),1,0)</f>
        <v>0</v>
      </c>
      <c r="Z1622">
        <f>IF(Y1622=1,P1622,0)</f>
        <v>0</v>
      </c>
    </row>
    <row r="1623">
      <c r="A1623" t="inlineStr">
        <is>
          <t>Lead</t>
        </is>
      </c>
      <c r="B1623" s="39" t="str">
        <f>IFERROR(INDEX(CampTypes,MATCH(C1623,CampList,0)),"Unattributed")</f>
        <v>New</v>
      </c>
      <c r="C1623" t="inlineStr">
        <is>
          <t>EBG - In House | ABO | Natuf | Leads | Unit Franchise | India | Oct26 | V1</t>
        </is>
      </c>
      <c r="D1623" t="inlineStr">
        <is>
          <t>Natuf | Broad | Tier1 + Growth Cities | Oct26 | V1</t>
        </is>
      </c>
      <c r="E1623" t="inlineStr">
        <is>
          <t>Natuf | Reel | Brand Ambassador | Heard Of Owning A Cafe | V1</t>
        </is>
      </c>
      <c r="F1623" t="inlineStr">
        <is>
          <t>In House Natuf</t>
        </is>
      </c>
      <c r="G1623" t="inlineStr">
        <is>
          <t>Attempt 1</t>
        </is>
      </c>
      <c r="H1623" s="39" t="str">
        <f>IF(ISNUMBER(MATCH(G1623,QualityStatuses,0)),"Quality Lead","Non-Quality Lead")</f>
        <v>Non-Quality Lead</v>
      </c>
      <c r="I1623" t="inlineStr">
        <is>
          <t>2026-10</t>
        </is>
      </c>
      <c r="J1623" t="inlineStr">
        <is>
          <t>Wk of 2026-10-19</t>
        </is>
      </c>
      <c r="K1623" t="inlineStr">
        <is>
          <t>Tejaswini Tarigopula</t>
        </is>
      </c>
      <c r="L1623" t="inlineStr">
        <is>
          <t>Facebook</t>
        </is>
      </c>
      <c r="M1623" t="inlineStr">
        <is>
          <t>Direct (campaign tagged in CRM)</t>
        </is>
      </c>
      <c r="N1623" t="inlineStr">
        <is>
          <t>6ad5fdd55ca0edd800da5157</t>
        </is>
      </c>
      <c r="O1623" t="n">
        <v>1</v>
      </c>
      <c r="P1623" s="40">
        <f>IF(A1623="Lead",IF(ISNUMBER(MATCH(G1623,QualityStatuses,0)),1,0),0)</f>
        <v>0</v>
      </c>
      <c r="Q1623" s="40">
        <f>IF(A1623="Lead",IF(G1623="New Lead",0,1),0)</f>
        <v>1</v>
      </c>
      <c r="R1623" s="40">
        <f>IF(A1623="Lead",IF(G1623="Lost",1,0),0)</f>
        <v>0</v>
      </c>
      <c r="S1623" t="n">
        <v>3</v>
      </c>
      <c r="T1623" t="n">
        <v>0</v>
      </c>
      <c r="U1623" t="n">
        <v>0</v>
      </c>
      <c r="V1623" t="n">
        <v>0</v>
      </c>
      <c r="W1623" t="n">
        <v>0</v>
      </c>
      <c r="X1623" t="n">
        <v>0</v>
      </c>
      <c r="Y1623">
        <f>IF(AND(A1623="Lead",COUNTIF(MetaCamps,C1623)&gt;0),1,0)</f>
        <v>0</v>
      </c>
      <c r="Z1623">
        <f>IF(Y1623=1,P1623,0)</f>
        <v>0</v>
      </c>
    </row>
    <row r="1624">
      <c r="A1624" t="inlineStr">
        <is>
          <t>Lead</t>
        </is>
      </c>
      <c r="B1624" s="39" t="str">
        <f>IFERROR(INDEX(CampTypes,MATCH(C1624,CampList,0)),"Unattributed")</f>
        <v>Old</v>
      </c>
      <c r="C1624" t="inlineStr">
        <is>
          <t>E_Karan_Natuf_All_07072026</t>
        </is>
      </c>
      <c r="D1624" t="inlineStr">
        <is>
          <t>E_Karan_Natuf_Sign_07072026_Adset3</t>
        </is>
      </c>
      <c r="E1624" t="inlineStr">
        <is>
          <t>E_Karan_Natuf_Sign_07072026_Adset2_Ad1</t>
        </is>
      </c>
      <c r="F1624" t="inlineStr">
        <is>
          <t>Natuf</t>
        </is>
      </c>
      <c r="G1624" t="inlineStr">
        <is>
          <t>Details Shared</t>
        </is>
      </c>
      <c r="H1624" s="39" t="str">
        <f>IF(ISNUMBER(MATCH(G1624,QualityStatuses,0)),"Quality Lead","Non-Quality Lead")</f>
        <v>Quality Lead</v>
      </c>
      <c r="I1624" t="inlineStr">
        <is>
          <t>2026-10</t>
        </is>
      </c>
      <c r="J1624" t="inlineStr">
        <is>
          <t>Wk of 2026-10-19</t>
        </is>
      </c>
      <c r="K1624" t="inlineStr">
        <is>
          <t>Tejaswini Tarigopula</t>
        </is>
      </c>
      <c r="L1624" t="inlineStr">
        <is>
          <t>Facebook</t>
        </is>
      </c>
      <c r="M1624" t="inlineStr">
        <is>
          <t>Direct (campaign tagged in CRM)</t>
        </is>
      </c>
      <c r="N1624" t="inlineStr">
        <is>
          <t>6ad5fda45ca0edd800da50b4</t>
        </is>
      </c>
      <c r="O1624" t="n">
        <v>1</v>
      </c>
      <c r="P1624" s="40">
        <f>IF(A1624="Lead",IF(ISNUMBER(MATCH(G1624,QualityStatuses,0)),1,0),0)</f>
        <v>1</v>
      </c>
      <c r="Q1624" s="40">
        <f>IF(A1624="Lead",IF(G1624="New Lead",0,1),0)</f>
        <v>1</v>
      </c>
      <c r="R1624" s="40">
        <f>IF(A1624="Lead",IF(G1624="Lost",1,0),0)</f>
        <v>0</v>
      </c>
      <c r="S1624" t="n">
        <v>2</v>
      </c>
      <c r="T1624" t="n">
        <v>1</v>
      </c>
      <c r="U1624" t="n">
        <v>0</v>
      </c>
      <c r="V1624" t="n">
        <v>0</v>
      </c>
      <c r="W1624" t="n">
        <v>0</v>
      </c>
      <c r="X1624" t="n">
        <v>0</v>
      </c>
      <c r="Y1624">
        <f>IF(AND(A1624="Lead",COUNTIF(MetaCamps,C1624)&gt;0),1,0)</f>
        <v>1</v>
      </c>
      <c r="Z1624">
        <f>IF(Y1624=1,P1624,0)</f>
        <v>1</v>
      </c>
    </row>
    <row r="1625">
      <c r="A1625" t="inlineStr">
        <is>
          <t>Lead</t>
        </is>
      </c>
      <c r="B1625" s="39" t="str">
        <f>IFERROR(INDEX(CampTypes,MATCH(C1625,CampList,0)),"Unattributed")</f>
        <v>New</v>
      </c>
      <c r="C1625" t="inlineStr">
        <is>
          <t>EBG - In House | ABO | Natuf | Leads | Unit Franchise | India | Oct26 | V1</t>
        </is>
      </c>
      <c r="D1625" t="inlineStr">
        <is>
          <t>Natuf | Investors | Tier1 + Growth Cities | Oct26 | V1</t>
        </is>
      </c>
      <c r="E1625" t="inlineStr">
        <is>
          <t>Natuf | Reel | Brand Ambassador | Heard Of Owning A Cafe | V1</t>
        </is>
      </c>
      <c r="F1625" t="inlineStr">
        <is>
          <t>In House Natuf</t>
        </is>
      </c>
      <c r="G1625" t="inlineStr">
        <is>
          <t>Details Shared</t>
        </is>
      </c>
      <c r="H1625" s="39" t="str">
        <f>IF(ISNUMBER(MATCH(G1625,QualityStatuses,0)),"Quality Lead","Non-Quality Lead")</f>
        <v>Quality Lead</v>
      </c>
      <c r="I1625" t="inlineStr">
        <is>
          <t>2026-10</t>
        </is>
      </c>
      <c r="J1625" t="inlineStr">
        <is>
          <t>Wk of 2026-10-19</t>
        </is>
      </c>
      <c r="K1625" t="inlineStr">
        <is>
          <t>Tejaswini Tarigopula</t>
        </is>
      </c>
      <c r="L1625" t="inlineStr">
        <is>
          <t>Facebook</t>
        </is>
      </c>
      <c r="M1625" t="inlineStr">
        <is>
          <t>Direct (campaign tagged in CRM)</t>
        </is>
      </c>
      <c r="N1625" t="inlineStr">
        <is>
          <t>6ad5fd72b3d6713ffa62a755</t>
        </is>
      </c>
      <c r="O1625" t="n">
        <v>1</v>
      </c>
      <c r="P1625" s="40">
        <f>IF(A1625="Lead",IF(ISNUMBER(MATCH(G1625,QualityStatuses,0)),1,0),0)</f>
        <v>1</v>
      </c>
      <c r="Q1625" s="40">
        <f>IF(A1625="Lead",IF(G1625="New Lead",0,1),0)</f>
        <v>1</v>
      </c>
      <c r="R1625" s="40">
        <f>IF(A1625="Lead",IF(G1625="Lost",1,0),0)</f>
        <v>0</v>
      </c>
      <c r="S1625" t="n">
        <v>1</v>
      </c>
      <c r="T1625" t="n">
        <v>1</v>
      </c>
      <c r="U1625" t="n">
        <v>0</v>
      </c>
      <c r="V1625" t="n">
        <v>0</v>
      </c>
      <c r="W1625" t="n">
        <v>0</v>
      </c>
      <c r="X1625" t="n">
        <v>0</v>
      </c>
      <c r="Y1625">
        <f>IF(AND(A1625="Lead",COUNTIF(MetaCamps,C1625)&gt;0),1,0)</f>
        <v>0</v>
      </c>
      <c r="Z1625">
        <f>IF(Y1625=1,P1625,0)</f>
        <v>0</v>
      </c>
    </row>
    <row r="1626">
      <c r="A1626" t="inlineStr">
        <is>
          <t>Lead</t>
        </is>
      </c>
      <c r="B1626" s="39" t="str">
        <f>IFERROR(INDEX(CampTypes,MATCH(C1626,CampList,0)),"Unattributed")</f>
        <v>Old</v>
      </c>
      <c r="C1626" t="inlineStr">
        <is>
          <t>E_Karan_Natuf_All_07072026</t>
        </is>
      </c>
      <c r="D1626" t="inlineStr">
        <is>
          <t>E_Karan_Natuf_Sign_07072026_Adset3</t>
        </is>
      </c>
      <c r="E1626" t="inlineStr">
        <is>
          <t>E_Karan_Natuf_Sign_07072026_Adset2_Ad1 – Copy</t>
        </is>
      </c>
      <c r="F1626" t="inlineStr">
        <is>
          <t>Natuf</t>
        </is>
      </c>
      <c r="G1626" t="inlineStr">
        <is>
          <t>New Lead</t>
        </is>
      </c>
      <c r="H1626" s="39" t="str">
        <f>IF(ISNUMBER(MATCH(G1626,QualityStatuses,0)),"Quality Lead","Non-Quality Lead")</f>
        <v>Non-Quality Lead</v>
      </c>
      <c r="I1626" t="inlineStr">
        <is>
          <t>2026-10</t>
        </is>
      </c>
      <c r="J1626" t="inlineStr">
        <is>
          <t>Wk of 2026-10-19</t>
        </is>
      </c>
      <c r="K1626" t="inlineStr">
        <is>
          <t>(Unassigned)</t>
        </is>
      </c>
      <c r="L1626" t="inlineStr">
        <is>
          <t>Facebook</t>
        </is>
      </c>
      <c r="M1626" t="inlineStr">
        <is>
          <t>Direct (campaign tagged in CRM)</t>
        </is>
      </c>
      <c r="N1626" t="inlineStr">
        <is>
          <t>6ad5fab35d1df9241727a348</t>
        </is>
      </c>
      <c r="O1626" t="n">
        <v>1</v>
      </c>
      <c r="P1626" s="40">
        <f>IF(A1626="Lead",IF(ISNUMBER(MATCH(G1626,QualityStatuses,0)),1,0),0)</f>
        <v>0</v>
      </c>
      <c r="Q1626" s="40">
        <f>IF(A1626="Lead",IF(G1626="New Lead",0,1),0)</f>
        <v>0</v>
      </c>
      <c r="R1626" s="40">
        <f>IF(A1626="Lead",IF(G1626="Lost",1,0),0)</f>
        <v>0</v>
      </c>
      <c r="S1626" t="n">
        <v>0</v>
      </c>
      <c r="T1626" t="n">
        <v>0</v>
      </c>
      <c r="U1626" t="n">
        <v>0</v>
      </c>
      <c r="V1626" t="n">
        <v>0</v>
      </c>
      <c r="W1626" t="n">
        <v>0</v>
      </c>
      <c r="X1626" t="n">
        <v>0</v>
      </c>
      <c r="Y1626">
        <f>IF(AND(A1626="Lead",COUNTIF(MetaCamps,C1626)&gt;0),1,0)</f>
        <v>1</v>
      </c>
      <c r="Z1626">
        <f>IF(Y1626=1,P1626,0)</f>
        <v>0</v>
      </c>
    </row>
    <row r="1627">
      <c r="A1627" t="inlineStr">
        <is>
          <t>Lead</t>
        </is>
      </c>
      <c r="B1627" s="39" t="str">
        <f>IFERROR(INDEX(CampTypes,MATCH(C1627,CampList,0)),"Unattributed")</f>
        <v>Old</v>
      </c>
      <c r="C1627" t="inlineStr">
        <is>
          <t>E_Karan_Natuf_All_07072026</t>
        </is>
      </c>
      <c r="D1627" t="inlineStr">
        <is>
          <t>E_Karan_Natuf_Sign_07072026_Adset3</t>
        </is>
      </c>
      <c r="E1627" t="inlineStr">
        <is>
          <t>E_Karan_Natuf_Sign_07072026_Adset2_Ad1</t>
        </is>
      </c>
      <c r="F1627" t="inlineStr">
        <is>
          <t>Natuf</t>
        </is>
      </c>
      <c r="G1627" t="inlineStr">
        <is>
          <t>Details Shared</t>
        </is>
      </c>
      <c r="H1627" s="39" t="str">
        <f>IF(ISNUMBER(MATCH(G1627,QualityStatuses,0)),"Quality Lead","Non-Quality Lead")</f>
        <v>Quality Lead</v>
      </c>
      <c r="I1627" t="inlineStr">
        <is>
          <t>2026-10</t>
        </is>
      </c>
      <c r="J1627" t="inlineStr">
        <is>
          <t>Wk of 2026-10-19</t>
        </is>
      </c>
      <c r="K1627" t="inlineStr">
        <is>
          <t>Tejaswini Tarigopula</t>
        </is>
      </c>
      <c r="L1627" t="inlineStr">
        <is>
          <t>Facebook</t>
        </is>
      </c>
      <c r="M1627" t="inlineStr">
        <is>
          <t>Direct (campaign tagged in CRM)</t>
        </is>
      </c>
      <c r="N1627" t="inlineStr">
        <is>
          <t>6ad5f77d5eea62e8903e7464</t>
        </is>
      </c>
      <c r="O1627" t="n">
        <v>1</v>
      </c>
      <c r="P1627" s="40">
        <f>IF(A1627="Lead",IF(ISNUMBER(MATCH(G1627,QualityStatuses,0)),1,0),0)</f>
        <v>1</v>
      </c>
      <c r="Q1627" s="40">
        <f>IF(A1627="Lead",IF(G1627="New Lead",0,1),0)</f>
        <v>1</v>
      </c>
      <c r="R1627" s="40">
        <f>IF(A1627="Lead",IF(G1627="Lost",1,0),0)</f>
        <v>0</v>
      </c>
      <c r="S1627" t="n">
        <v>6</v>
      </c>
      <c r="T1627" t="n">
        <v>4</v>
      </c>
      <c r="U1627" t="n">
        <v>0</v>
      </c>
      <c r="V1627" t="n">
        <v>0</v>
      </c>
      <c r="W1627" t="n">
        <v>0</v>
      </c>
      <c r="X1627" t="n">
        <v>0</v>
      </c>
      <c r="Y1627">
        <f>IF(AND(A1627="Lead",COUNTIF(MetaCamps,C1627)&gt;0),1,0)</f>
        <v>1</v>
      </c>
      <c r="Z1627">
        <f>IF(Y1627=1,P1627,0)</f>
        <v>1</v>
      </c>
    </row>
    <row r="1628">
      <c r="A1628" t="inlineStr">
        <is>
          <t>Lead</t>
        </is>
      </c>
      <c r="B1628" s="39" t="str">
        <f>IFERROR(INDEX(CampTypes,MATCH(C1628,CampList,0)),"Unattributed")</f>
        <v>Old</v>
      </c>
      <c r="C1628" t="inlineStr">
        <is>
          <t>natuf_Kiosk_14072026_Hindi</t>
        </is>
      </c>
      <c r="D1628" t="inlineStr">
        <is>
          <t>natuf_Kiosk_09102026</t>
        </is>
      </c>
      <c r="E1628" t="inlineStr">
        <is>
          <t>natuf_Kiosk_14072026_ad set_ad1</t>
        </is>
      </c>
      <c r="F1628" t="inlineStr">
        <is>
          <t>Natuf</t>
        </is>
      </c>
      <c r="G1628" t="inlineStr">
        <is>
          <t>New Lead</t>
        </is>
      </c>
      <c r="H1628" s="39" t="str">
        <f>IF(ISNUMBER(MATCH(G1628,QualityStatuses,0)),"Quality Lead","Non-Quality Lead")</f>
        <v>Non-Quality Lead</v>
      </c>
      <c r="I1628" t="inlineStr">
        <is>
          <t>2026-10</t>
        </is>
      </c>
      <c r="J1628" t="inlineStr">
        <is>
          <t>Wk of 2026-10-19</t>
        </is>
      </c>
      <c r="K1628" t="inlineStr">
        <is>
          <t>Tejaswini Tarigopula</t>
        </is>
      </c>
      <c r="L1628" t="inlineStr">
        <is>
          <t>Facebook</t>
        </is>
      </c>
      <c r="M1628" t="inlineStr">
        <is>
          <t>Direct (campaign tagged in CRM)</t>
        </is>
      </c>
      <c r="N1628" t="inlineStr">
        <is>
          <t>6ad5f6f1e6b91fba1a288a8c</t>
        </is>
      </c>
      <c r="O1628" t="n">
        <v>1</v>
      </c>
      <c r="P1628" s="40">
        <f>IF(A1628="Lead",IF(ISNUMBER(MATCH(G1628,QualityStatuses,0)),1,0),0)</f>
        <v>0</v>
      </c>
      <c r="Q1628" s="40">
        <f>IF(A1628="Lead",IF(G1628="New Lead",0,1),0)</f>
        <v>0</v>
      </c>
      <c r="R1628" s="40">
        <f>IF(A1628="Lead",IF(G1628="Lost",1,0),0)</f>
        <v>0</v>
      </c>
      <c r="S1628" t="n">
        <v>6</v>
      </c>
      <c r="T1628" t="n">
        <v>4</v>
      </c>
      <c r="U1628" t="n">
        <v>0</v>
      </c>
      <c r="V1628" t="n">
        <v>0</v>
      </c>
      <c r="W1628" t="n">
        <v>0</v>
      </c>
      <c r="X1628" t="n">
        <v>0</v>
      </c>
      <c r="Y1628">
        <f>IF(AND(A1628="Lead",COUNTIF(MetaCamps,C1628)&gt;0),1,0)</f>
        <v>1</v>
      </c>
      <c r="Z1628">
        <f>IF(Y1628=1,P1628,0)</f>
        <v>0</v>
      </c>
    </row>
    <row r="1629">
      <c r="A1629" t="inlineStr">
        <is>
          <t>Lead</t>
        </is>
      </c>
      <c r="B1629" s="39" t="str">
        <f>IFERROR(INDEX(CampTypes,MATCH(C1629,CampList,0)),"Unattributed")</f>
        <v>New</v>
      </c>
      <c r="C1629" t="inlineStr">
        <is>
          <t>Natuf | In House | ABO |  | WhatsApp | Unit Franchise | India | Oct26 | V1</t>
        </is>
      </c>
      <c r="D1629" t="inlineStr">
        <is>
          <t>_</t>
        </is>
      </c>
      <c r="E1629" t="inlineStr">
        <is>
          <t>_</t>
        </is>
      </c>
      <c r="F1629" t="inlineStr">
        <is>
          <t>In House Natuf</t>
        </is>
      </c>
      <c r="G1629" t="inlineStr">
        <is>
          <t>New Lead</t>
        </is>
      </c>
      <c r="H1629" s="39" t="str">
        <f>IF(ISNUMBER(MATCH(G1629,QualityStatuses,0)),"Quality Lead","Non-Quality Lead")</f>
        <v>Non-Quality Lead</v>
      </c>
      <c r="I1629" t="inlineStr">
        <is>
          <t>2026-10</t>
        </is>
      </c>
      <c r="J1629" t="inlineStr">
        <is>
          <t>Wk of 2026-10-19</t>
        </is>
      </c>
      <c r="K1629" t="inlineStr">
        <is>
          <t>(Unassigned)</t>
        </is>
      </c>
      <c r="L1629" t="inlineStr">
        <is>
          <t>Whatsapp Cloud API</t>
        </is>
      </c>
      <c r="M1629" t="inlineStr">
        <is>
          <t>Direct (campaign tagged in CRM)</t>
        </is>
      </c>
      <c r="N1629" t="inlineStr">
        <is>
          <t>6ad5f64cec875969a7aaab66</t>
        </is>
      </c>
      <c r="O1629" t="n">
        <v>1</v>
      </c>
      <c r="P1629" s="40">
        <f>IF(A1629="Lead",IF(ISNUMBER(MATCH(G1629,QualityStatuses,0)),1,0),0)</f>
        <v>0</v>
      </c>
      <c r="Q1629" s="40">
        <f>IF(A1629="Lead",IF(G1629="New Lead",0,1),0)</f>
        <v>0</v>
      </c>
      <c r="R1629" s="40">
        <f>IF(A1629="Lead",IF(G1629="Lost",1,0),0)</f>
        <v>0</v>
      </c>
      <c r="S1629" t="n">
        <v>0</v>
      </c>
      <c r="T1629" t="n">
        <v>0</v>
      </c>
      <c r="U1629" t="n">
        <v>0</v>
      </c>
      <c r="V1629" t="n">
        <v>0</v>
      </c>
      <c r="W1629" t="n">
        <v>0</v>
      </c>
      <c r="X1629" t="n">
        <v>0</v>
      </c>
      <c r="Y1629">
        <f>IF(AND(A1629="Lead",COUNTIF(MetaCamps,C1629)&gt;0),1,0)</f>
        <v>0</v>
      </c>
      <c r="Z1629">
        <f>IF(Y1629=1,P1629,0)</f>
        <v>0</v>
      </c>
    </row>
    <row r="1630">
      <c r="A1630" t="inlineStr">
        <is>
          <t>Lead</t>
        </is>
      </c>
      <c r="B1630" s="39" t="str">
        <f>IFERROR(INDEX(CampTypes,MATCH(C1630,CampList,0)),"Unattributed")</f>
        <v>New</v>
      </c>
      <c r="C1630" t="inlineStr">
        <is>
          <t>EBG - In House | ABO | Natuf | Leads | Unit Franchise | India | Oct26 | V1</t>
        </is>
      </c>
      <c r="D1630" t="inlineStr">
        <is>
          <t>Natuf | Investors | Tier1 + Growth Cities | Oct26 | V1</t>
        </is>
      </c>
      <c r="E1630" t="inlineStr">
        <is>
          <t>Natuf | Reel | Brand Ambassador | Heard Of Owning A Cafe | V1</t>
        </is>
      </c>
      <c r="F1630" t="inlineStr">
        <is>
          <t>In House Natuf</t>
        </is>
      </c>
      <c r="G1630" t="inlineStr">
        <is>
          <t>Lost</t>
        </is>
      </c>
      <c r="H1630" s="39" t="str">
        <f>IF(ISNUMBER(MATCH(G1630,QualityStatuses,0)),"Quality Lead","Non-Quality Lead")</f>
        <v>Non-Quality Lead</v>
      </c>
      <c r="I1630" t="inlineStr">
        <is>
          <t>2026-10</t>
        </is>
      </c>
      <c r="J1630" t="inlineStr">
        <is>
          <t>Wk of 2026-10-19</t>
        </is>
      </c>
      <c r="K1630" t="inlineStr">
        <is>
          <t>Tejaswini Tarigopula</t>
        </is>
      </c>
      <c r="L1630" t="inlineStr">
        <is>
          <t>Facebook</t>
        </is>
      </c>
      <c r="M1630" t="inlineStr">
        <is>
          <t>Direct (campaign tagged in CRM)</t>
        </is>
      </c>
      <c r="N1630" t="inlineStr">
        <is>
          <t>6ad5f5d8d85ebcd58f819754</t>
        </is>
      </c>
      <c r="O1630" t="n">
        <v>1</v>
      </c>
      <c r="P1630" s="40">
        <f>IF(A1630="Lead",IF(ISNUMBER(MATCH(G1630,QualityStatuses,0)),1,0),0)</f>
        <v>0</v>
      </c>
      <c r="Q1630" s="40">
        <f>IF(A1630="Lead",IF(G1630="New Lead",0,1),0)</f>
        <v>1</v>
      </c>
      <c r="R1630" s="40">
        <f>IF(A1630="Lead",IF(G1630="Lost",1,0),0)</f>
        <v>1</v>
      </c>
      <c r="S1630" t="n">
        <v>8</v>
      </c>
      <c r="T1630" t="n">
        <v>6</v>
      </c>
      <c r="U1630" t="n">
        <v>0</v>
      </c>
      <c r="V1630" t="n">
        <v>0</v>
      </c>
      <c r="W1630" t="n">
        <v>0</v>
      </c>
      <c r="X1630" t="n">
        <v>0</v>
      </c>
      <c r="Y1630">
        <f>IF(AND(A1630="Lead",COUNTIF(MetaCamps,C1630)&gt;0),1,0)</f>
        <v>0</v>
      </c>
      <c r="Z1630">
        <f>IF(Y1630=1,P1630,0)</f>
        <v>0</v>
      </c>
    </row>
    <row r="1631">
      <c r="A1631" t="inlineStr">
        <is>
          <t>Lead</t>
        </is>
      </c>
      <c r="B1631" s="39" t="str">
        <f>IFERROR(INDEX(CampTypes,MATCH(C1631,CampList,0)),"Unattributed")</f>
        <v>New</v>
      </c>
      <c r="C1631" t="inlineStr">
        <is>
          <t>Natuf | In House | ABO |  | WhatsApp | Unit Franchise | India | Oct26 | V1</t>
        </is>
      </c>
      <c r="D1631" t="inlineStr">
        <is>
          <t>_</t>
        </is>
      </c>
      <c r="E1631" t="inlineStr">
        <is>
          <t>_</t>
        </is>
      </c>
      <c r="F1631" t="inlineStr">
        <is>
          <t>In House Natuf</t>
        </is>
      </c>
      <c r="G1631" t="inlineStr">
        <is>
          <t>New Lead</t>
        </is>
      </c>
      <c r="H1631" s="39" t="str">
        <f>IF(ISNUMBER(MATCH(G1631,QualityStatuses,0)),"Quality Lead","Non-Quality Lead")</f>
        <v>Non-Quality Lead</v>
      </c>
      <c r="I1631" t="inlineStr">
        <is>
          <t>2026-10</t>
        </is>
      </c>
      <c r="J1631" t="inlineStr">
        <is>
          <t>Wk of 2026-10-19</t>
        </is>
      </c>
      <c r="K1631" t="inlineStr">
        <is>
          <t>(Unassigned)</t>
        </is>
      </c>
      <c r="L1631" t="inlineStr">
        <is>
          <t>Whatsapp Cloud API</t>
        </is>
      </c>
      <c r="M1631" t="inlineStr">
        <is>
          <t>Direct (campaign tagged in CRM)</t>
        </is>
      </c>
      <c r="N1631" t="inlineStr">
        <is>
          <t>6ad5f2a7a9694241d22e7514</t>
        </is>
      </c>
      <c r="O1631" t="n">
        <v>1</v>
      </c>
      <c r="P1631" s="40">
        <f>IF(A1631="Lead",IF(ISNUMBER(MATCH(G1631,QualityStatuses,0)),1,0),0)</f>
        <v>0</v>
      </c>
      <c r="Q1631" s="40">
        <f>IF(A1631="Lead",IF(G1631="New Lead",0,1),0)</f>
        <v>0</v>
      </c>
      <c r="R1631" s="40">
        <f>IF(A1631="Lead",IF(G1631="Lost",1,0),0)</f>
        <v>0</v>
      </c>
      <c r="S1631" t="n">
        <v>0</v>
      </c>
      <c r="T1631" t="n">
        <v>0</v>
      </c>
      <c r="U1631" t="n">
        <v>0</v>
      </c>
      <c r="V1631" t="n">
        <v>0</v>
      </c>
      <c r="W1631" t="n">
        <v>0</v>
      </c>
      <c r="X1631" t="n">
        <v>0</v>
      </c>
      <c r="Y1631">
        <f>IF(AND(A1631="Lead",COUNTIF(MetaCamps,C1631)&gt;0),1,0)</f>
        <v>0</v>
      </c>
      <c r="Z1631">
        <f>IF(Y1631=1,P1631,0)</f>
        <v>0</v>
      </c>
    </row>
    <row r="1632">
      <c r="A1632" t="inlineStr">
        <is>
          <t>Lead</t>
        </is>
      </c>
      <c r="B1632" s="39" t="str">
        <f>IFERROR(INDEX(CampTypes,MATCH(C1632,CampList,0)),"Unattributed")</f>
        <v>New</v>
      </c>
      <c r="C1632" t="inlineStr">
        <is>
          <t>EBG - In House | ABO | Natuf | Leads | Unit Franchise | India | Oct26 | V1</t>
        </is>
      </c>
      <c r="D1632" t="inlineStr">
        <is>
          <t>Natuf | Broad | Tier1 + Growth Cities | Oct26 | V1</t>
        </is>
      </c>
      <c r="E1632" t="inlineStr">
        <is>
          <t>Natuf | Reel | Brand Ambassador | Heard Of Owning A Cafe | V1</t>
        </is>
      </c>
      <c r="F1632" t="inlineStr">
        <is>
          <t>In House Natuf</t>
        </is>
      </c>
      <c r="G1632" t="inlineStr">
        <is>
          <t>Attempt 2</t>
        </is>
      </c>
      <c r="H1632" s="39" t="str">
        <f>IF(ISNUMBER(MATCH(G1632,QualityStatuses,0)),"Quality Lead","Non-Quality Lead")</f>
        <v>Non-Quality Lead</v>
      </c>
      <c r="I1632" t="inlineStr">
        <is>
          <t>2026-10</t>
        </is>
      </c>
      <c r="J1632" t="inlineStr">
        <is>
          <t>Wk of 2026-10-19</t>
        </is>
      </c>
      <c r="K1632" t="inlineStr">
        <is>
          <t>Tejaswini Tarigopula</t>
        </is>
      </c>
      <c r="L1632" t="inlineStr">
        <is>
          <t>Facebook</t>
        </is>
      </c>
      <c r="M1632" t="inlineStr">
        <is>
          <t>Direct (campaign tagged in CRM)</t>
        </is>
      </c>
      <c r="N1632" t="inlineStr">
        <is>
          <t>6ad5f1a8a13582b503d85193</t>
        </is>
      </c>
      <c r="O1632" t="n">
        <v>1</v>
      </c>
      <c r="P1632" s="40">
        <f>IF(A1632="Lead",IF(ISNUMBER(MATCH(G1632,QualityStatuses,0)),1,0),0)</f>
        <v>0</v>
      </c>
      <c r="Q1632" s="40">
        <f>IF(A1632="Lead",IF(G1632="New Lead",0,1),0)</f>
        <v>1</v>
      </c>
      <c r="R1632" s="40">
        <f>IF(A1632="Lead",IF(G1632="Lost",1,0),0)</f>
        <v>0</v>
      </c>
      <c r="S1632" t="n">
        <v>2</v>
      </c>
      <c r="T1632" t="n">
        <v>0</v>
      </c>
      <c r="U1632" t="n">
        <v>0</v>
      </c>
      <c r="V1632" t="n">
        <v>0</v>
      </c>
      <c r="W1632" t="n">
        <v>0</v>
      </c>
      <c r="X1632" t="n">
        <v>0</v>
      </c>
      <c r="Y1632">
        <f>IF(AND(A1632="Lead",COUNTIF(MetaCamps,C1632)&gt;0),1,0)</f>
        <v>0</v>
      </c>
      <c r="Z1632">
        <f>IF(Y1632=1,P1632,0)</f>
        <v>0</v>
      </c>
    </row>
    <row r="1633">
      <c r="A1633" t="inlineStr">
        <is>
          <t>Lead</t>
        </is>
      </c>
      <c r="B1633" s="39" t="str">
        <f>IFERROR(INDEX(CampTypes,MATCH(C1633,CampList,0)),"Unattributed")</f>
        <v>New</v>
      </c>
      <c r="C1633" t="inlineStr">
        <is>
          <t>Natuf | In House | ABO |  | WhatsApp | Unit Franchise | India | Oct26 | V1</t>
        </is>
      </c>
      <c r="D1633" t="inlineStr">
        <is>
          <t>_</t>
        </is>
      </c>
      <c r="E1633" t="inlineStr">
        <is>
          <t>_</t>
        </is>
      </c>
      <c r="F1633" t="inlineStr">
        <is>
          <t>In House Natuf</t>
        </is>
      </c>
      <c r="G1633" t="inlineStr">
        <is>
          <t>New Lead</t>
        </is>
      </c>
      <c r="H1633" s="39" t="str">
        <f>IF(ISNUMBER(MATCH(G1633,QualityStatuses,0)),"Quality Lead","Non-Quality Lead")</f>
        <v>Non-Quality Lead</v>
      </c>
      <c r="I1633" t="inlineStr">
        <is>
          <t>2026-10</t>
        </is>
      </c>
      <c r="J1633" t="inlineStr">
        <is>
          <t>Wk of 2026-10-19</t>
        </is>
      </c>
      <c r="K1633" t="inlineStr">
        <is>
          <t>(Unassigned)</t>
        </is>
      </c>
      <c r="L1633" t="inlineStr">
        <is>
          <t>Whatsapp Cloud API</t>
        </is>
      </c>
      <c r="M1633" t="inlineStr">
        <is>
          <t>Direct (campaign tagged in CRM)</t>
        </is>
      </c>
      <c r="N1633" t="inlineStr">
        <is>
          <t>6ad5f003674aa294e28efc10</t>
        </is>
      </c>
      <c r="O1633" t="n">
        <v>1</v>
      </c>
      <c r="P1633" s="40">
        <f>IF(A1633="Lead",IF(ISNUMBER(MATCH(G1633,QualityStatuses,0)),1,0),0)</f>
        <v>0</v>
      </c>
      <c r="Q1633" s="40">
        <f>IF(A1633="Lead",IF(G1633="New Lead",0,1),0)</f>
        <v>0</v>
      </c>
      <c r="R1633" s="40">
        <f>IF(A1633="Lead",IF(G1633="Lost",1,0),0)</f>
        <v>0</v>
      </c>
      <c r="S1633" t="n">
        <v>0</v>
      </c>
      <c r="T1633" t="n">
        <v>0</v>
      </c>
      <c r="U1633" t="n">
        <v>0</v>
      </c>
      <c r="V1633" t="n">
        <v>0</v>
      </c>
      <c r="W1633" t="n">
        <v>0</v>
      </c>
      <c r="X1633" t="n">
        <v>0</v>
      </c>
      <c r="Y1633">
        <f>IF(AND(A1633="Lead",COUNTIF(MetaCamps,C1633)&gt;0),1,0)</f>
        <v>0</v>
      </c>
      <c r="Z1633">
        <f>IF(Y1633=1,P1633,0)</f>
        <v>0</v>
      </c>
    </row>
    <row r="1634">
      <c r="A1634" t="inlineStr">
        <is>
          <t>Lead</t>
        </is>
      </c>
      <c r="B1634" s="39" t="str">
        <f>IFERROR(INDEX(CampTypes,MATCH(C1634,CampList,0)),"Unattributed")</f>
        <v>Old</v>
      </c>
      <c r="C1634" t="inlineStr">
        <is>
          <t>natuf_Kiosk_14072026_Hindi</t>
        </is>
      </c>
      <c r="D1634" t="inlineStr">
        <is>
          <t>natuf_Kiosk_23092026_ad set3</t>
        </is>
      </c>
      <c r="E1634" t="inlineStr">
        <is>
          <t>natuf_Kiosk_23092026_ad set3_ad1</t>
        </is>
      </c>
      <c r="F1634" t="inlineStr">
        <is>
          <t>Natuf</t>
        </is>
      </c>
      <c r="G1634" t="inlineStr">
        <is>
          <t>New Lead</t>
        </is>
      </c>
      <c r="H1634" s="39" t="str">
        <f>IF(ISNUMBER(MATCH(G1634,QualityStatuses,0)),"Quality Lead","Non-Quality Lead")</f>
        <v>Non-Quality Lead</v>
      </c>
      <c r="I1634" t="inlineStr">
        <is>
          <t>2026-10</t>
        </is>
      </c>
      <c r="J1634" t="inlineStr">
        <is>
          <t>Wk of 2026-10-19</t>
        </is>
      </c>
      <c r="K1634" t="inlineStr">
        <is>
          <t>(Unassigned)</t>
        </is>
      </c>
      <c r="L1634" t="inlineStr">
        <is>
          <t>Facebook</t>
        </is>
      </c>
      <c r="M1634" t="inlineStr">
        <is>
          <t>Direct (campaign tagged in CRM)</t>
        </is>
      </c>
      <c r="N1634" t="inlineStr">
        <is>
          <t>6ad5ee621be729df36b05781</t>
        </is>
      </c>
      <c r="O1634" t="n">
        <v>1</v>
      </c>
      <c r="P1634" s="40">
        <f>IF(A1634="Lead",IF(ISNUMBER(MATCH(G1634,QualityStatuses,0)),1,0),0)</f>
        <v>0</v>
      </c>
      <c r="Q1634" s="40">
        <f>IF(A1634="Lead",IF(G1634="New Lead",0,1),0)</f>
        <v>0</v>
      </c>
      <c r="R1634" s="40">
        <f>IF(A1634="Lead",IF(G1634="Lost",1,0),0)</f>
        <v>0</v>
      </c>
      <c r="S1634" t="n">
        <v>0</v>
      </c>
      <c r="T1634" t="n">
        <v>0</v>
      </c>
      <c r="U1634" t="n">
        <v>0</v>
      </c>
      <c r="V1634" t="n">
        <v>0</v>
      </c>
      <c r="W1634" t="n">
        <v>0</v>
      </c>
      <c r="X1634" t="n">
        <v>0</v>
      </c>
      <c r="Y1634">
        <f>IF(AND(A1634="Lead",COUNTIF(MetaCamps,C1634)&gt;0),1,0)</f>
        <v>1</v>
      </c>
      <c r="Z1634">
        <f>IF(Y1634=1,P1634,0)</f>
        <v>0</v>
      </c>
    </row>
    <row r="1635">
      <c r="A1635" t="inlineStr">
        <is>
          <t>Lead</t>
        </is>
      </c>
      <c r="B1635" s="39" t="str">
        <f>IFERROR(INDEX(CampTypes,MATCH(C1635,CampList,0)),"Unattributed")</f>
        <v>New</v>
      </c>
      <c r="C1635" t="inlineStr">
        <is>
          <t>EBG - In House | ABO | Natuf | Leads | Unit Franchise | India | Oct26 | V1</t>
        </is>
      </c>
      <c r="D1635" t="inlineStr">
        <is>
          <t>Natuf | Business Owners | Tier1 + Growth Cities | Oct26 | V1</t>
        </is>
      </c>
      <c r="E1635" t="inlineStr">
        <is>
          <t>Natuf | Reel | Brand Ambassador | Heard Of Owning A Cafe | V1</t>
        </is>
      </c>
      <c r="F1635" t="inlineStr">
        <is>
          <t>In House Natuf</t>
        </is>
      </c>
      <c r="G1635" t="inlineStr">
        <is>
          <t>Connected</t>
        </is>
      </c>
      <c r="H1635" s="39" t="str">
        <f>IF(ISNUMBER(MATCH(G1635,QualityStatuses,0)),"Quality Lead","Non-Quality Lead")</f>
        <v>Non-Quality Lead</v>
      </c>
      <c r="I1635" t="inlineStr">
        <is>
          <t>2026-10</t>
        </is>
      </c>
      <c r="J1635" t="inlineStr">
        <is>
          <t>Wk of 2026-10-19</t>
        </is>
      </c>
      <c r="K1635" t="inlineStr">
        <is>
          <t>Tejaswini Tarigopula</t>
        </is>
      </c>
      <c r="L1635" t="inlineStr">
        <is>
          <t>Facebook</t>
        </is>
      </c>
      <c r="M1635" t="inlineStr">
        <is>
          <t>Direct (campaign tagged in CRM)</t>
        </is>
      </c>
      <c r="N1635" t="inlineStr">
        <is>
          <t>6ad5ea20ade0845b047b2ad4</t>
        </is>
      </c>
      <c r="O1635" t="n">
        <v>1</v>
      </c>
      <c r="P1635" s="40">
        <f>IF(A1635="Lead",IF(ISNUMBER(MATCH(G1635,QualityStatuses,0)),1,0),0)</f>
        <v>0</v>
      </c>
      <c r="Q1635" s="40">
        <f>IF(A1635="Lead",IF(G1635="New Lead",0,1),0)</f>
        <v>1</v>
      </c>
      <c r="R1635" s="40">
        <f>IF(A1635="Lead",IF(G1635="Lost",1,0),0)</f>
        <v>0</v>
      </c>
      <c r="S1635" t="n">
        <v>8</v>
      </c>
      <c r="T1635" t="n">
        <v>4</v>
      </c>
      <c r="U1635" t="n">
        <v>0</v>
      </c>
      <c r="V1635" t="n">
        <v>0</v>
      </c>
      <c r="W1635" t="n">
        <v>0</v>
      </c>
      <c r="X1635" t="n">
        <v>0</v>
      </c>
      <c r="Y1635">
        <f>IF(AND(A1635="Lead",COUNTIF(MetaCamps,C1635)&gt;0),1,0)</f>
        <v>0</v>
      </c>
      <c r="Z1635">
        <f>IF(Y1635=1,P1635,0)</f>
        <v>0</v>
      </c>
    </row>
    <row r="1636">
      <c r="A1636" t="inlineStr">
        <is>
          <t>Lead</t>
        </is>
      </c>
      <c r="B1636" s="39" t="str">
        <f>IFERROR(INDEX(CampTypes,MATCH(C1636,CampList,0)),"Unattributed")</f>
        <v>New</v>
      </c>
      <c r="C1636" t="inlineStr">
        <is>
          <t>EBG - In House | ABO | Natuf | Leads | Unit Franchise | India | Oct26 | V1</t>
        </is>
      </c>
      <c r="D1636" t="inlineStr">
        <is>
          <t>Natuf | Broad | Tier1 + Growth Cities | Oct26 | V1</t>
        </is>
      </c>
      <c r="E1636" t="inlineStr">
        <is>
          <t>Natuf | Reel | Brand Ambassador | Heard Of Owning A Cafe | V1</t>
        </is>
      </c>
      <c r="F1636" t="inlineStr">
        <is>
          <t>In House Natuf</t>
        </is>
      </c>
      <c r="G1636" t="inlineStr">
        <is>
          <t>New Lead</t>
        </is>
      </c>
      <c r="H1636" s="39" t="str">
        <f>IF(ISNUMBER(MATCH(G1636,QualityStatuses,0)),"Quality Lead","Non-Quality Lead")</f>
        <v>Non-Quality Lead</v>
      </c>
      <c r="I1636" t="inlineStr">
        <is>
          <t>2026-10</t>
        </is>
      </c>
      <c r="J1636" t="inlineStr">
        <is>
          <t>Wk of 2026-10-19</t>
        </is>
      </c>
      <c r="K1636" t="inlineStr">
        <is>
          <t>Tejaswini Tarigopula</t>
        </is>
      </c>
      <c r="L1636" t="inlineStr">
        <is>
          <t>Facebook</t>
        </is>
      </c>
      <c r="M1636" t="inlineStr">
        <is>
          <t>Direct (campaign tagged in CRM)</t>
        </is>
      </c>
      <c r="N1636" t="inlineStr">
        <is>
          <t>6ad5e9e23a1624548e54d349</t>
        </is>
      </c>
      <c r="O1636" t="n">
        <v>1</v>
      </c>
      <c r="P1636" s="40">
        <f>IF(A1636="Lead",IF(ISNUMBER(MATCH(G1636,QualityStatuses,0)),1,0),0)</f>
        <v>0</v>
      </c>
      <c r="Q1636" s="40">
        <f>IF(A1636="Lead",IF(G1636="New Lead",0,1),0)</f>
        <v>0</v>
      </c>
      <c r="R1636" s="40">
        <f>IF(A1636="Lead",IF(G1636="Lost",1,0),0)</f>
        <v>0</v>
      </c>
      <c r="S1636" t="n">
        <v>1</v>
      </c>
      <c r="T1636" t="n">
        <v>1</v>
      </c>
      <c r="U1636" t="n">
        <v>0</v>
      </c>
      <c r="V1636" t="n">
        <v>0</v>
      </c>
      <c r="W1636" t="n">
        <v>0</v>
      </c>
      <c r="X1636" t="n">
        <v>0</v>
      </c>
      <c r="Y1636">
        <f>IF(AND(A1636="Lead",COUNTIF(MetaCamps,C1636)&gt;0),1,0)</f>
        <v>0</v>
      </c>
      <c r="Z1636">
        <f>IF(Y1636=1,P1636,0)</f>
        <v>0</v>
      </c>
    </row>
    <row r="1637">
      <c r="A1637" t="inlineStr">
        <is>
          <t>Lead</t>
        </is>
      </c>
      <c r="B1637" s="39" t="str">
        <f>IFERROR(INDEX(CampTypes,MATCH(C1637,CampList,0)),"Unattributed")</f>
        <v>Old</v>
      </c>
      <c r="C1637" t="inlineStr">
        <is>
          <t>E_Natuf_Generic_13082026</t>
        </is>
      </c>
      <c r="D1637" t="inlineStr">
        <is>
          <t>E_Natuf_Generic_13082026_Adset1</t>
        </is>
      </c>
      <c r="E1637" t="inlineStr">
        <is>
          <t>E_Natuf_Generic_13082026_Adset1_Ad1</t>
        </is>
      </c>
      <c r="F1637" t="inlineStr">
        <is>
          <t>Natuf</t>
        </is>
      </c>
      <c r="G1637" t="inlineStr">
        <is>
          <t>Follow-Up</t>
        </is>
      </c>
      <c r="H1637" s="39" t="str">
        <f>IF(ISNUMBER(MATCH(G1637,QualityStatuses,0)),"Quality Lead","Non-Quality Lead")</f>
        <v>Quality Lead</v>
      </c>
      <c r="I1637" t="inlineStr">
        <is>
          <t>2026-10</t>
        </is>
      </c>
      <c r="J1637" t="inlineStr">
        <is>
          <t>Wk of 2026-10-19</t>
        </is>
      </c>
      <c r="K1637" t="inlineStr">
        <is>
          <t>Deepak Rai</t>
        </is>
      </c>
      <c r="L1637" t="inlineStr">
        <is>
          <t>Facebook</t>
        </is>
      </c>
      <c r="M1637" t="inlineStr">
        <is>
          <t>Direct (campaign tagged in CRM)</t>
        </is>
      </c>
      <c r="N1637" t="inlineStr">
        <is>
          <t>6ad5e99ebd69f9514f8bd518</t>
        </is>
      </c>
      <c r="O1637" t="n">
        <v>1</v>
      </c>
      <c r="P1637" s="40">
        <f>IF(A1637="Lead",IF(ISNUMBER(MATCH(G1637,QualityStatuses,0)),1,0),0)</f>
        <v>1</v>
      </c>
      <c r="Q1637" s="40">
        <f>IF(A1637="Lead",IF(G1637="New Lead",0,1),0)</f>
        <v>1</v>
      </c>
      <c r="R1637" s="40">
        <f>IF(A1637="Lead",IF(G1637="Lost",1,0),0)</f>
        <v>0</v>
      </c>
      <c r="S1637" t="n">
        <v>4</v>
      </c>
      <c r="T1637" t="n">
        <v>1</v>
      </c>
      <c r="U1637" t="n">
        <v>0</v>
      </c>
      <c r="V1637" t="n">
        <v>0</v>
      </c>
      <c r="W1637" t="n">
        <v>0</v>
      </c>
      <c r="X1637" t="n">
        <v>0</v>
      </c>
      <c r="Y1637">
        <f>IF(AND(A1637="Lead",COUNTIF(MetaCamps,C1637)&gt;0),1,0)</f>
        <v>1</v>
      </c>
      <c r="Z1637">
        <f>IF(Y1637=1,P1637,0)</f>
        <v>1</v>
      </c>
    </row>
    <row r="1638">
      <c r="A1638" t="inlineStr">
        <is>
          <t>Lead</t>
        </is>
      </c>
      <c r="B1638" s="39" t="str">
        <f>IFERROR(INDEX(CampTypes,MATCH(C1638,CampList,0)),"Unattributed")</f>
        <v>New</v>
      </c>
      <c r="C1638" t="inlineStr">
        <is>
          <t>EBG - In House | ABO | Natuf | Leads | Unit Franchise | India | Oct26 | V1</t>
        </is>
      </c>
      <c r="D1638" t="inlineStr">
        <is>
          <t>Natuf | Broad | Tier1 + Growth Cities | Oct26 | V1</t>
        </is>
      </c>
      <c r="E1638" t="inlineStr">
        <is>
          <t>Natuf | Reel | Brand Ambassador | Heard Of Owning A Cafe | V1</t>
        </is>
      </c>
      <c r="F1638" t="inlineStr">
        <is>
          <t>In House Natuf</t>
        </is>
      </c>
      <c r="G1638" t="inlineStr">
        <is>
          <t>Details Shared</t>
        </is>
      </c>
      <c r="H1638" s="39" t="str">
        <f>IF(ISNUMBER(MATCH(G1638,QualityStatuses,0)),"Quality Lead","Non-Quality Lead")</f>
        <v>Quality Lead</v>
      </c>
      <c r="I1638" t="inlineStr">
        <is>
          <t>2026-10</t>
        </is>
      </c>
      <c r="J1638" t="inlineStr">
        <is>
          <t>Wk of 2026-10-19</t>
        </is>
      </c>
      <c r="K1638" t="inlineStr">
        <is>
          <t>Tejaswini Tarigopula</t>
        </is>
      </c>
      <c r="L1638" t="inlineStr">
        <is>
          <t>Facebook</t>
        </is>
      </c>
      <c r="M1638" t="inlineStr">
        <is>
          <t>Direct (campaign tagged in CRM)</t>
        </is>
      </c>
      <c r="N1638" t="inlineStr">
        <is>
          <t>6ad5e6e06fb853bee580b2ff</t>
        </is>
      </c>
      <c r="O1638" t="n">
        <v>1</v>
      </c>
      <c r="P1638" s="40">
        <f>IF(A1638="Lead",IF(ISNUMBER(MATCH(G1638,QualityStatuses,0)),1,0),0)</f>
        <v>1</v>
      </c>
      <c r="Q1638" s="40">
        <f>IF(A1638="Lead",IF(G1638="New Lead",0,1),0)</f>
        <v>1</v>
      </c>
      <c r="R1638" s="40">
        <f>IF(A1638="Lead",IF(G1638="Lost",1,0),0)</f>
        <v>0</v>
      </c>
      <c r="S1638" t="n">
        <v>2</v>
      </c>
      <c r="T1638" t="n">
        <v>2</v>
      </c>
      <c r="U1638" t="n">
        <v>0</v>
      </c>
      <c r="V1638" t="n">
        <v>0</v>
      </c>
      <c r="W1638" t="n">
        <v>0</v>
      </c>
      <c r="X1638" t="n">
        <v>0</v>
      </c>
      <c r="Y1638">
        <f>IF(AND(A1638="Lead",COUNTIF(MetaCamps,C1638)&gt;0),1,0)</f>
        <v>0</v>
      </c>
      <c r="Z1638">
        <f>IF(Y1638=1,P1638,0)</f>
        <v>0</v>
      </c>
    </row>
    <row r="1639">
      <c r="A1639" t="inlineStr">
        <is>
          <t>Lead</t>
        </is>
      </c>
      <c r="B1639" s="39" t="str">
        <f>IFERROR(INDEX(CampTypes,MATCH(C1639,CampList,0)),"Unattributed")</f>
        <v>New</v>
      </c>
      <c r="C1639" t="inlineStr">
        <is>
          <t>Natuf | In House | ABO |  | WhatsApp | Unit Franchise | India | Oct26 | V1</t>
        </is>
      </c>
      <c r="D1639" t="inlineStr">
        <is>
          <t>_</t>
        </is>
      </c>
      <c r="E1639" t="inlineStr">
        <is>
          <t>_</t>
        </is>
      </c>
      <c r="F1639" t="inlineStr">
        <is>
          <t>In House Natuf</t>
        </is>
      </c>
      <c r="G1639" t="inlineStr">
        <is>
          <t>New Lead</t>
        </is>
      </c>
      <c r="H1639" s="39" t="str">
        <f>IF(ISNUMBER(MATCH(G1639,QualityStatuses,0)),"Quality Lead","Non-Quality Lead")</f>
        <v>Non-Quality Lead</v>
      </c>
      <c r="I1639" t="inlineStr">
        <is>
          <t>2026-10</t>
        </is>
      </c>
      <c r="J1639" t="inlineStr">
        <is>
          <t>Wk of 2026-10-19</t>
        </is>
      </c>
      <c r="K1639" t="inlineStr">
        <is>
          <t>(Unassigned)</t>
        </is>
      </c>
      <c r="L1639" t="inlineStr">
        <is>
          <t>Whatsapp Cloud API</t>
        </is>
      </c>
      <c r="M1639" t="inlineStr">
        <is>
          <t>Direct (campaign tagged in CRM)</t>
        </is>
      </c>
      <c r="N1639" t="inlineStr">
        <is>
          <t>6ad5e54294160fa113668265</t>
        </is>
      </c>
      <c r="O1639" t="n">
        <v>1</v>
      </c>
      <c r="P1639" s="40">
        <f>IF(A1639="Lead",IF(ISNUMBER(MATCH(G1639,QualityStatuses,0)),1,0),0)</f>
        <v>0</v>
      </c>
      <c r="Q1639" s="40">
        <f>IF(A1639="Lead",IF(G1639="New Lead",0,1),0)</f>
        <v>0</v>
      </c>
      <c r="R1639" s="40">
        <f>IF(A1639="Lead",IF(G1639="Lost",1,0),0)</f>
        <v>0</v>
      </c>
      <c r="S1639" t="n">
        <v>0</v>
      </c>
      <c r="T1639" t="n">
        <v>0</v>
      </c>
      <c r="U1639" t="n">
        <v>0</v>
      </c>
      <c r="V1639" t="n">
        <v>0</v>
      </c>
      <c r="W1639" t="n">
        <v>0</v>
      </c>
      <c r="X1639" t="n">
        <v>0</v>
      </c>
      <c r="Y1639">
        <f>IF(AND(A1639="Lead",COUNTIF(MetaCamps,C1639)&gt;0),1,0)</f>
        <v>0</v>
      </c>
      <c r="Z1639">
        <f>IF(Y1639=1,P1639,0)</f>
        <v>0</v>
      </c>
    </row>
    <row r="1640">
      <c r="A1640" t="inlineStr">
        <is>
          <t>Lead</t>
        </is>
      </c>
      <c r="B1640" s="39" t="str">
        <f>IFERROR(INDEX(CampTypes,MATCH(C1640,CampList,0)),"Unattributed")</f>
        <v>Old</v>
      </c>
      <c r="C1640" t="inlineStr">
        <is>
          <t>E_Karan_Natuf_All_07072026</t>
        </is>
      </c>
      <c r="D1640" t="inlineStr">
        <is>
          <t>E_Karan_Natuf_Sign_07072026_Adset3</t>
        </is>
      </c>
      <c r="E1640" t="inlineStr">
        <is>
          <t>E_Karan_Natuf_Sign_07072026_Adset2_Ad1</t>
        </is>
      </c>
      <c r="F1640" t="inlineStr">
        <is>
          <t>Natuf</t>
        </is>
      </c>
      <c r="G1640" t="inlineStr">
        <is>
          <t>New Lead</t>
        </is>
      </c>
      <c r="H1640" s="39" t="str">
        <f>IF(ISNUMBER(MATCH(G1640,QualityStatuses,0)),"Quality Lead","Non-Quality Lead")</f>
        <v>Non-Quality Lead</v>
      </c>
      <c r="I1640" t="inlineStr">
        <is>
          <t>2026-10</t>
        </is>
      </c>
      <c r="J1640" t="inlineStr">
        <is>
          <t>Wk of 2026-10-19</t>
        </is>
      </c>
      <c r="K1640" t="inlineStr">
        <is>
          <t>(Unassigned)</t>
        </is>
      </c>
      <c r="L1640" t="inlineStr">
        <is>
          <t>Facebook</t>
        </is>
      </c>
      <c r="M1640" t="inlineStr">
        <is>
          <t>Direct (campaign tagged in CRM)</t>
        </is>
      </c>
      <c r="N1640" t="inlineStr">
        <is>
          <t>6ad5e3e83eac722b904f259c</t>
        </is>
      </c>
      <c r="O1640" t="n">
        <v>1</v>
      </c>
      <c r="P1640" s="40">
        <f>IF(A1640="Lead",IF(ISNUMBER(MATCH(G1640,QualityStatuses,0)),1,0),0)</f>
        <v>0</v>
      </c>
      <c r="Q1640" s="40">
        <f>IF(A1640="Lead",IF(G1640="New Lead",0,1),0)</f>
        <v>0</v>
      </c>
      <c r="R1640" s="40">
        <f>IF(A1640="Lead",IF(G1640="Lost",1,0),0)</f>
        <v>0</v>
      </c>
      <c r="S1640" t="n">
        <v>0</v>
      </c>
      <c r="T1640" t="n">
        <v>0</v>
      </c>
      <c r="U1640" t="n">
        <v>0</v>
      </c>
      <c r="V1640" t="n">
        <v>0</v>
      </c>
      <c r="W1640" t="n">
        <v>0</v>
      </c>
      <c r="X1640" t="n">
        <v>0</v>
      </c>
      <c r="Y1640">
        <f>IF(AND(A1640="Lead",COUNTIF(MetaCamps,C1640)&gt;0),1,0)</f>
        <v>1</v>
      </c>
      <c r="Z1640">
        <f>IF(Y1640=1,P1640,0)</f>
        <v>0</v>
      </c>
    </row>
    <row r="1641">
      <c r="A1641" t="inlineStr">
        <is>
          <t>Lead</t>
        </is>
      </c>
      <c r="B1641" s="39" t="str">
        <f>IFERROR(INDEX(CampTypes,MATCH(C1641,CampList,0)),"Unattributed")</f>
        <v>Old</v>
      </c>
      <c r="C1641" t="inlineStr">
        <is>
          <t>natuf_Kiosk_14072026_Hindi</t>
        </is>
      </c>
      <c r="D1641" t="inlineStr">
        <is>
          <t>natuf_Kiosk_09102026</t>
        </is>
      </c>
      <c r="E1641" t="inlineStr">
        <is>
          <t>natuf_Kiosk_14072026_ad set_ad1</t>
        </is>
      </c>
      <c r="F1641" t="inlineStr">
        <is>
          <t>Natuf</t>
        </is>
      </c>
      <c r="G1641" t="inlineStr">
        <is>
          <t>New Lead</t>
        </is>
      </c>
      <c r="H1641" s="39" t="str">
        <f>IF(ISNUMBER(MATCH(G1641,QualityStatuses,0)),"Quality Lead","Non-Quality Lead")</f>
        <v>Non-Quality Lead</v>
      </c>
      <c r="I1641" t="inlineStr">
        <is>
          <t>2026-10</t>
        </is>
      </c>
      <c r="J1641" t="inlineStr">
        <is>
          <t>Wk of 2026-10-19</t>
        </is>
      </c>
      <c r="K1641" t="inlineStr">
        <is>
          <t>(Unassigned)</t>
        </is>
      </c>
      <c r="L1641" t="inlineStr">
        <is>
          <t>Facebook</t>
        </is>
      </c>
      <c r="M1641" t="inlineStr">
        <is>
          <t>Direct (campaign tagged in CRM)</t>
        </is>
      </c>
      <c r="N1641" t="inlineStr">
        <is>
          <t>6ad5e37a3a1624548e54c81a</t>
        </is>
      </c>
      <c r="O1641" t="n">
        <v>1</v>
      </c>
      <c r="P1641" s="40">
        <f>IF(A1641="Lead",IF(ISNUMBER(MATCH(G1641,QualityStatuses,0)),1,0),0)</f>
        <v>0</v>
      </c>
      <c r="Q1641" s="40">
        <f>IF(A1641="Lead",IF(G1641="New Lead",0,1),0)</f>
        <v>0</v>
      </c>
      <c r="R1641" s="40">
        <f>IF(A1641="Lead",IF(G1641="Lost",1,0),0)</f>
        <v>0</v>
      </c>
      <c r="S1641" t="n">
        <v>0</v>
      </c>
      <c r="T1641" t="n">
        <v>0</v>
      </c>
      <c r="U1641" t="n">
        <v>0</v>
      </c>
      <c r="V1641" t="n">
        <v>0</v>
      </c>
      <c r="W1641" t="n">
        <v>0</v>
      </c>
      <c r="X1641" t="n">
        <v>0</v>
      </c>
      <c r="Y1641">
        <f>IF(AND(A1641="Lead",COUNTIF(MetaCamps,C1641)&gt;0),1,0)</f>
        <v>1</v>
      </c>
      <c r="Z1641">
        <f>IF(Y1641=1,P1641,0)</f>
        <v>0</v>
      </c>
    </row>
    <row r="1642">
      <c r="A1642" t="inlineStr">
        <is>
          <t>Lead</t>
        </is>
      </c>
      <c r="B1642" s="39" t="str">
        <f>IFERROR(INDEX(CampTypes,MATCH(C1642,CampList,0)),"Unattributed")</f>
        <v>New</v>
      </c>
      <c r="C1642" t="inlineStr">
        <is>
          <t>EBG - In House | ABO | Natuf | Leads | Unit Franchise | India | Oct26 | V1</t>
        </is>
      </c>
      <c r="D1642" t="inlineStr">
        <is>
          <t>Natuf | LAL 1% | India | Jul26 | V1</t>
        </is>
      </c>
      <c r="E1642" t="inlineStr">
        <is>
          <t>Natuf | Reel | Brand Ambassador | Heard Of Owning A Cafe | V1</t>
        </is>
      </c>
      <c r="F1642" t="inlineStr">
        <is>
          <t>In House Natuf</t>
        </is>
      </c>
      <c r="G1642" t="inlineStr">
        <is>
          <t>Details Shared</t>
        </is>
      </c>
      <c r="H1642" s="39" t="str">
        <f>IF(ISNUMBER(MATCH(G1642,QualityStatuses,0)),"Quality Lead","Non-Quality Lead")</f>
        <v>Quality Lead</v>
      </c>
      <c r="I1642" t="inlineStr">
        <is>
          <t>2026-10</t>
        </is>
      </c>
      <c r="J1642" t="inlineStr">
        <is>
          <t>Wk of 2026-10-19</t>
        </is>
      </c>
      <c r="K1642" t="inlineStr">
        <is>
          <t>Tejaswini Tarigopula</t>
        </is>
      </c>
      <c r="L1642" t="inlineStr">
        <is>
          <t>Facebook</t>
        </is>
      </c>
      <c r="M1642" t="inlineStr">
        <is>
          <t>Direct (campaign tagged in CRM)</t>
        </is>
      </c>
      <c r="N1642" t="inlineStr">
        <is>
          <t>6ad5e3309144035cc968647c</t>
        </is>
      </c>
      <c r="O1642" t="n">
        <v>1</v>
      </c>
      <c r="P1642" s="40">
        <f>IF(A1642="Lead",IF(ISNUMBER(MATCH(G1642,QualityStatuses,0)),1,0),0)</f>
        <v>1</v>
      </c>
      <c r="Q1642" s="40">
        <f>IF(A1642="Lead",IF(G1642="New Lead",0,1),0)</f>
        <v>1</v>
      </c>
      <c r="R1642" s="40">
        <f>IF(A1642="Lead",IF(G1642="Lost",1,0),0)</f>
        <v>0</v>
      </c>
      <c r="S1642" t="n">
        <v>1</v>
      </c>
      <c r="T1642" t="n">
        <v>1</v>
      </c>
      <c r="U1642" t="n">
        <v>0</v>
      </c>
      <c r="V1642" t="n">
        <v>0</v>
      </c>
      <c r="W1642" t="n">
        <v>0</v>
      </c>
      <c r="X1642" t="n">
        <v>0</v>
      </c>
      <c r="Y1642">
        <f>IF(AND(A1642="Lead",COUNTIF(MetaCamps,C1642)&gt;0),1,0)</f>
        <v>0</v>
      </c>
      <c r="Z1642">
        <f>IF(Y1642=1,P1642,0)</f>
        <v>0</v>
      </c>
    </row>
    <row r="1643">
      <c r="A1643" t="inlineStr">
        <is>
          <t>Lead</t>
        </is>
      </c>
      <c r="B1643" s="39" t="str">
        <f>IFERROR(INDEX(CampTypes,MATCH(C1643,CampList,0)),"Unattributed")</f>
        <v>New</v>
      </c>
      <c r="C1643" t="inlineStr">
        <is>
          <t>Natuf | In House | ABO |  | WhatsApp | Unit Franchise | India | Oct26 | V1</t>
        </is>
      </c>
      <c r="D1643" t="inlineStr">
        <is>
          <t>_</t>
        </is>
      </c>
      <c r="E1643" t="inlineStr">
        <is>
          <t>_</t>
        </is>
      </c>
      <c r="F1643" t="inlineStr">
        <is>
          <t>In House Natuf</t>
        </is>
      </c>
      <c r="G1643" t="inlineStr">
        <is>
          <t>New Lead</t>
        </is>
      </c>
      <c r="H1643" s="39" t="str">
        <f>IF(ISNUMBER(MATCH(G1643,QualityStatuses,0)),"Quality Lead","Non-Quality Lead")</f>
        <v>Non-Quality Lead</v>
      </c>
      <c r="I1643" t="inlineStr">
        <is>
          <t>2026-10</t>
        </is>
      </c>
      <c r="J1643" t="inlineStr">
        <is>
          <t>Wk of 2026-10-19</t>
        </is>
      </c>
      <c r="K1643" t="inlineStr">
        <is>
          <t>(Unassigned)</t>
        </is>
      </c>
      <c r="L1643" t="inlineStr">
        <is>
          <t>Whatsapp Cloud API</t>
        </is>
      </c>
      <c r="M1643" t="inlineStr">
        <is>
          <t>Direct (campaign tagged in CRM)</t>
        </is>
      </c>
      <c r="N1643" t="inlineStr">
        <is>
          <t>6ad5e2b4d5d3956de106924f</t>
        </is>
      </c>
      <c r="O1643" t="n">
        <v>1</v>
      </c>
      <c r="P1643" s="40">
        <f>IF(A1643="Lead",IF(ISNUMBER(MATCH(G1643,QualityStatuses,0)),1,0),0)</f>
        <v>0</v>
      </c>
      <c r="Q1643" s="40">
        <f>IF(A1643="Lead",IF(G1643="New Lead",0,1),0)</f>
        <v>0</v>
      </c>
      <c r="R1643" s="40">
        <f>IF(A1643="Lead",IF(G1643="Lost",1,0),0)</f>
        <v>0</v>
      </c>
      <c r="S1643" t="n">
        <v>0</v>
      </c>
      <c r="T1643" t="n">
        <v>0</v>
      </c>
      <c r="U1643" t="n">
        <v>0</v>
      </c>
      <c r="V1643" t="n">
        <v>0</v>
      </c>
      <c r="W1643" t="n">
        <v>0</v>
      </c>
      <c r="X1643" t="n">
        <v>0</v>
      </c>
      <c r="Y1643">
        <f>IF(AND(A1643="Lead",COUNTIF(MetaCamps,C1643)&gt;0),1,0)</f>
        <v>0</v>
      </c>
      <c r="Z1643">
        <f>IF(Y1643=1,P1643,0)</f>
        <v>0</v>
      </c>
    </row>
    <row r="1644">
      <c r="A1644" t="inlineStr">
        <is>
          <t>Lead</t>
        </is>
      </c>
      <c r="B1644" s="39" t="str">
        <f>IFERROR(INDEX(CampTypes,MATCH(C1644,CampList,0)),"Unattributed")</f>
        <v>New</v>
      </c>
      <c r="C1644" t="inlineStr">
        <is>
          <t>EBG - In House | ABO | Natuf | Leads | Unit Franchise | India | Oct26 | V1</t>
        </is>
      </c>
      <c r="D1644" t="inlineStr">
        <is>
          <t>Natuf | Business Owners | Tier1 + Growth Cities | Oct26 | V1</t>
        </is>
      </c>
      <c r="E1644" t="inlineStr">
        <is>
          <t>Natuf | Reel | Brand Ambassador | Heard Of Owning A Cafe | V1</t>
        </is>
      </c>
      <c r="F1644" t="inlineStr">
        <is>
          <t>In House Natuf</t>
        </is>
      </c>
      <c r="G1644" t="inlineStr">
        <is>
          <t>Lost</t>
        </is>
      </c>
      <c r="H1644" s="39" t="str">
        <f>IF(ISNUMBER(MATCH(G1644,QualityStatuses,0)),"Quality Lead","Non-Quality Lead")</f>
        <v>Non-Quality Lead</v>
      </c>
      <c r="I1644" t="inlineStr">
        <is>
          <t>2026-10</t>
        </is>
      </c>
      <c r="J1644" t="inlineStr">
        <is>
          <t>Wk of 2026-10-19</t>
        </is>
      </c>
      <c r="K1644" t="inlineStr">
        <is>
          <t>Tejaswini Tarigopula</t>
        </is>
      </c>
      <c r="L1644" t="inlineStr">
        <is>
          <t>Facebook</t>
        </is>
      </c>
      <c r="M1644" t="inlineStr">
        <is>
          <t>Direct (campaign tagged in CRM)</t>
        </is>
      </c>
      <c r="N1644" t="inlineStr">
        <is>
          <t>6ad5e254ca6b10b8d67e9fe4</t>
        </is>
      </c>
      <c r="O1644" t="n">
        <v>1</v>
      </c>
      <c r="P1644" s="40">
        <f>IF(A1644="Lead",IF(ISNUMBER(MATCH(G1644,QualityStatuses,0)),1,0),0)</f>
        <v>0</v>
      </c>
      <c r="Q1644" s="40">
        <f>IF(A1644="Lead",IF(G1644="New Lead",0,1),0)</f>
        <v>1</v>
      </c>
      <c r="R1644" s="40">
        <f>IF(A1644="Lead",IF(G1644="Lost",1,0),0)</f>
        <v>1</v>
      </c>
      <c r="S1644" t="n">
        <v>6</v>
      </c>
      <c r="T1644" t="n">
        <v>0</v>
      </c>
      <c r="U1644" t="n">
        <v>0</v>
      </c>
      <c r="V1644" t="n">
        <v>0</v>
      </c>
      <c r="W1644" t="n">
        <v>0</v>
      </c>
      <c r="X1644" t="n">
        <v>0</v>
      </c>
      <c r="Y1644">
        <f>IF(AND(A1644="Lead",COUNTIF(MetaCamps,C1644)&gt;0),1,0)</f>
        <v>0</v>
      </c>
      <c r="Z1644">
        <f>IF(Y1644=1,P1644,0)</f>
        <v>0</v>
      </c>
    </row>
    <row r="1645">
      <c r="A1645" t="inlineStr">
        <is>
          <t>Lead</t>
        </is>
      </c>
      <c r="B1645" s="39" t="str">
        <f>IFERROR(INDEX(CampTypes,MATCH(C1645,CampList,0)),"Unattributed")</f>
        <v>New</v>
      </c>
      <c r="C1645" t="inlineStr">
        <is>
          <t>EBG - In House | ABO | Natuf | Leads | Unit Franchise | India | Oct26 | V1</t>
        </is>
      </c>
      <c r="D1645" t="inlineStr">
        <is>
          <t>Natuf | Business Owners | Tier1 + Growth Cities | Oct26 | V1</t>
        </is>
      </c>
      <c r="E1645" t="inlineStr">
        <is>
          <t>Natuf | Reel | Brand Ambassador | Heard Of Owning A Cafe | V1</t>
        </is>
      </c>
      <c r="F1645" t="inlineStr">
        <is>
          <t>In House Natuf</t>
        </is>
      </c>
      <c r="G1645" t="inlineStr">
        <is>
          <t>Connected</t>
        </is>
      </c>
      <c r="H1645" s="39" t="str">
        <f>IF(ISNUMBER(MATCH(G1645,QualityStatuses,0)),"Quality Lead","Non-Quality Lead")</f>
        <v>Non-Quality Lead</v>
      </c>
      <c r="I1645" t="inlineStr">
        <is>
          <t>2026-10</t>
        </is>
      </c>
      <c r="J1645" t="inlineStr">
        <is>
          <t>Wk of 2026-10-19</t>
        </is>
      </c>
      <c r="K1645" t="inlineStr">
        <is>
          <t>Tejaswini Tarigopula</t>
        </is>
      </c>
      <c r="L1645" t="inlineStr">
        <is>
          <t>Facebook</t>
        </is>
      </c>
      <c r="M1645" t="inlineStr">
        <is>
          <t>Direct (campaign tagged in CRM)</t>
        </is>
      </c>
      <c r="N1645" t="inlineStr">
        <is>
          <t>6ad5e1b15b2cc0b1ccfc9d8c</t>
        </is>
      </c>
      <c r="O1645" t="n">
        <v>1</v>
      </c>
      <c r="P1645" s="40">
        <f>IF(A1645="Lead",IF(ISNUMBER(MATCH(G1645,QualityStatuses,0)),1,0),0)</f>
        <v>0</v>
      </c>
      <c r="Q1645" s="40">
        <f>IF(A1645="Lead",IF(G1645="New Lead",0,1),0)</f>
        <v>1</v>
      </c>
      <c r="R1645" s="40">
        <f>IF(A1645="Lead",IF(G1645="Lost",1,0),0)</f>
        <v>0</v>
      </c>
      <c r="S1645" t="n">
        <v>4</v>
      </c>
      <c r="T1645" t="n">
        <v>2</v>
      </c>
      <c r="U1645" t="n">
        <v>0</v>
      </c>
      <c r="V1645" t="n">
        <v>0</v>
      </c>
      <c r="W1645" t="n">
        <v>0</v>
      </c>
      <c r="X1645" t="n">
        <v>0</v>
      </c>
      <c r="Y1645">
        <f>IF(AND(A1645="Lead",COUNTIF(MetaCamps,C1645)&gt;0),1,0)</f>
        <v>0</v>
      </c>
      <c r="Z1645">
        <f>IF(Y1645=1,P1645,0)</f>
        <v>0</v>
      </c>
    </row>
    <row r="1646">
      <c r="A1646" t="inlineStr">
        <is>
          <t>Lead</t>
        </is>
      </c>
      <c r="B1646" s="39" t="str">
        <f>IFERROR(INDEX(CampTypes,MATCH(C1646,CampList,0)),"Unattributed")</f>
        <v>New</v>
      </c>
      <c r="C1646" t="inlineStr">
        <is>
          <t>Natuf | In House | ABO |  | WhatsApp | Unit Franchise | India | Oct26 | V1</t>
        </is>
      </c>
      <c r="D1646" t="inlineStr">
        <is>
          <t>_</t>
        </is>
      </c>
      <c r="E1646" t="inlineStr">
        <is>
          <t>_</t>
        </is>
      </c>
      <c r="F1646" t="inlineStr">
        <is>
          <t>In House Natuf</t>
        </is>
      </c>
      <c r="G1646" t="inlineStr">
        <is>
          <t>New Lead</t>
        </is>
      </c>
      <c r="H1646" s="39" t="str">
        <f>IF(ISNUMBER(MATCH(G1646,QualityStatuses,0)),"Quality Lead","Non-Quality Lead")</f>
        <v>Non-Quality Lead</v>
      </c>
      <c r="I1646" t="inlineStr">
        <is>
          <t>2026-10</t>
        </is>
      </c>
      <c r="J1646" t="inlineStr">
        <is>
          <t>Wk of 2026-10-19</t>
        </is>
      </c>
      <c r="K1646" t="inlineStr">
        <is>
          <t>(Unassigned)</t>
        </is>
      </c>
      <c r="L1646" t="inlineStr">
        <is>
          <t>Whatsapp Cloud API</t>
        </is>
      </c>
      <c r="M1646" t="inlineStr">
        <is>
          <t>Direct (campaign tagged in CRM)</t>
        </is>
      </c>
      <c r="N1646" t="inlineStr">
        <is>
          <t>6ad5e0ec9bed6394d54c121d</t>
        </is>
      </c>
      <c r="O1646" t="n">
        <v>1</v>
      </c>
      <c r="P1646" s="40">
        <f>IF(A1646="Lead",IF(ISNUMBER(MATCH(G1646,QualityStatuses,0)),1,0),0)</f>
        <v>0</v>
      </c>
      <c r="Q1646" s="40">
        <f>IF(A1646="Lead",IF(G1646="New Lead",0,1),0)</f>
        <v>0</v>
      </c>
      <c r="R1646" s="40">
        <f>IF(A1646="Lead",IF(G1646="Lost",1,0),0)</f>
        <v>0</v>
      </c>
      <c r="S1646" t="n">
        <v>0</v>
      </c>
      <c r="T1646" t="n">
        <v>0</v>
      </c>
      <c r="U1646" t="n">
        <v>0</v>
      </c>
      <c r="V1646" t="n">
        <v>0</v>
      </c>
      <c r="W1646" t="n">
        <v>0</v>
      </c>
      <c r="X1646" t="n">
        <v>0</v>
      </c>
      <c r="Y1646">
        <f>IF(AND(A1646="Lead",COUNTIF(MetaCamps,C1646)&gt;0),1,0)</f>
        <v>0</v>
      </c>
      <c r="Z1646">
        <f>IF(Y1646=1,P1646,0)</f>
        <v>0</v>
      </c>
    </row>
    <row r="1647">
      <c r="A1647" t="inlineStr">
        <is>
          <t>Lead</t>
        </is>
      </c>
      <c r="B1647" s="39" t="str">
        <f>IFERROR(INDEX(CampTypes,MATCH(C1647,CampList,0)),"Unattributed")</f>
        <v>New</v>
      </c>
      <c r="C1647" t="inlineStr">
        <is>
          <t>EBG - In House | ABO | Natuf | Leads | Unit Franchise | India | Oct26 | V1</t>
        </is>
      </c>
      <c r="D1647" t="inlineStr">
        <is>
          <t>Natuf | Business Owners | Tier1 + Growth Cities | Oct26 | V1</t>
        </is>
      </c>
      <c r="E1647" t="inlineStr">
        <is>
          <t>Natuf | Reel | Brand Ambassador | Heard Of Owning A Cafe | V1</t>
        </is>
      </c>
      <c r="F1647" t="inlineStr">
        <is>
          <t>In House Natuf</t>
        </is>
      </c>
      <c r="G1647" t="inlineStr">
        <is>
          <t>Attempt 1</t>
        </is>
      </c>
      <c r="H1647" s="39" t="str">
        <f>IF(ISNUMBER(MATCH(G1647,QualityStatuses,0)),"Quality Lead","Non-Quality Lead")</f>
        <v>Non-Quality Lead</v>
      </c>
      <c r="I1647" t="inlineStr">
        <is>
          <t>2026-10</t>
        </is>
      </c>
      <c r="J1647" t="inlineStr">
        <is>
          <t>Wk of 2026-10-19</t>
        </is>
      </c>
      <c r="K1647" t="inlineStr">
        <is>
          <t>Tejaswini Tarigopula</t>
        </is>
      </c>
      <c r="L1647" t="inlineStr">
        <is>
          <t>Facebook</t>
        </is>
      </c>
      <c r="M1647" t="inlineStr">
        <is>
          <t>Direct (campaign tagged in CRM)</t>
        </is>
      </c>
      <c r="N1647" t="inlineStr">
        <is>
          <t>6ad5e0bfc115685c0921fd56</t>
        </is>
      </c>
      <c r="O1647" t="n">
        <v>1</v>
      </c>
      <c r="P1647" s="40">
        <f>IF(A1647="Lead",IF(ISNUMBER(MATCH(G1647,QualityStatuses,0)),1,0),0)</f>
        <v>0</v>
      </c>
      <c r="Q1647" s="40">
        <f>IF(A1647="Lead",IF(G1647="New Lead",0,1),0)</f>
        <v>1</v>
      </c>
      <c r="R1647" s="40">
        <f>IF(A1647="Lead",IF(G1647="Lost",1,0),0)</f>
        <v>0</v>
      </c>
      <c r="S1647" t="n">
        <v>1</v>
      </c>
      <c r="T1647" t="n">
        <v>0</v>
      </c>
      <c r="U1647" t="n">
        <v>0</v>
      </c>
      <c r="V1647" t="n">
        <v>0</v>
      </c>
      <c r="W1647" t="n">
        <v>0</v>
      </c>
      <c r="X1647" t="n">
        <v>0</v>
      </c>
      <c r="Y1647">
        <f>IF(AND(A1647="Lead",COUNTIF(MetaCamps,C1647)&gt;0),1,0)</f>
        <v>0</v>
      </c>
      <c r="Z1647">
        <f>IF(Y1647=1,P1647,0)</f>
        <v>0</v>
      </c>
    </row>
    <row r="1648">
      <c r="A1648" t="inlineStr">
        <is>
          <t>Lead</t>
        </is>
      </c>
      <c r="B1648" s="39" t="str">
        <f>IFERROR(INDEX(CampTypes,MATCH(C1648,CampList,0)),"Unattributed")</f>
        <v>New</v>
      </c>
      <c r="C1648" t="inlineStr">
        <is>
          <t>EBG - In House | ABO | Natuf | Leads | Unit Franchise | India | Oct26 | V1</t>
        </is>
      </c>
      <c r="D1648" t="inlineStr">
        <is>
          <t>Natuf | Broad | Tier1 + Growth Cities | Oct26 | V1</t>
        </is>
      </c>
      <c r="E1648" t="inlineStr">
        <is>
          <t>Natuf | Reel | Brand Ambassador | Heard Of Owning A Cafe | V1</t>
        </is>
      </c>
      <c r="F1648" t="inlineStr">
        <is>
          <t>In House Natuf</t>
        </is>
      </c>
      <c r="G1648" t="inlineStr">
        <is>
          <t>Connected</t>
        </is>
      </c>
      <c r="H1648" s="39" t="str">
        <f>IF(ISNUMBER(MATCH(G1648,QualityStatuses,0)),"Quality Lead","Non-Quality Lead")</f>
        <v>Non-Quality Lead</v>
      </c>
      <c r="I1648" t="inlineStr">
        <is>
          <t>2026-10</t>
        </is>
      </c>
      <c r="J1648" t="inlineStr">
        <is>
          <t>Wk of 2026-10-19</t>
        </is>
      </c>
      <c r="K1648" t="inlineStr">
        <is>
          <t>Tejaswini Tarigopula</t>
        </is>
      </c>
      <c r="L1648" t="inlineStr">
        <is>
          <t>Facebook</t>
        </is>
      </c>
      <c r="M1648" t="inlineStr">
        <is>
          <t>Direct (campaign tagged in CRM)</t>
        </is>
      </c>
      <c r="N1648" t="inlineStr">
        <is>
          <t>6ad5def6fd47eade521aa97a</t>
        </is>
      </c>
      <c r="O1648" t="n">
        <v>1</v>
      </c>
      <c r="P1648" s="40">
        <f>IF(A1648="Lead",IF(ISNUMBER(MATCH(G1648,QualityStatuses,0)),1,0),0)</f>
        <v>0</v>
      </c>
      <c r="Q1648" s="40">
        <f>IF(A1648="Lead",IF(G1648="New Lead",0,1),0)</f>
        <v>1</v>
      </c>
      <c r="R1648" s="40">
        <f>IF(A1648="Lead",IF(G1648="Lost",1,0),0)</f>
        <v>0</v>
      </c>
      <c r="S1648" t="n">
        <v>1</v>
      </c>
      <c r="T1648" t="n">
        <v>1</v>
      </c>
      <c r="U1648" t="n">
        <v>0</v>
      </c>
      <c r="V1648" t="n">
        <v>0</v>
      </c>
      <c r="W1648" t="n">
        <v>0</v>
      </c>
      <c r="X1648" t="n">
        <v>0</v>
      </c>
      <c r="Y1648">
        <f>IF(AND(A1648="Lead",COUNTIF(MetaCamps,C1648)&gt;0),1,0)</f>
        <v>0</v>
      </c>
      <c r="Z1648">
        <f>IF(Y1648=1,P1648,0)</f>
        <v>0</v>
      </c>
    </row>
    <row r="1649">
      <c r="A1649" t="inlineStr">
        <is>
          <t>Lead</t>
        </is>
      </c>
      <c r="B1649" s="39" t="str">
        <f>IFERROR(INDEX(CampTypes,MATCH(C1649,CampList,0)),"Unattributed")</f>
        <v>Old</v>
      </c>
      <c r="C1649" t="inlineStr">
        <is>
          <t>E_Karan_Natuf_All_07072026</t>
        </is>
      </c>
      <c r="D1649" t="inlineStr">
        <is>
          <t>E_Karan_Natuf_Sign_07072026_Adset3</t>
        </is>
      </c>
      <c r="E1649" t="inlineStr">
        <is>
          <t>E_Karan_Natuf_Sign_07072026_Adset2_Ad1 – Copy</t>
        </is>
      </c>
      <c r="F1649" t="inlineStr">
        <is>
          <t>Natuf</t>
        </is>
      </c>
      <c r="G1649" t="inlineStr">
        <is>
          <t>Attempt 2</t>
        </is>
      </c>
      <c r="H1649" s="39" t="str">
        <f>IF(ISNUMBER(MATCH(G1649,QualityStatuses,0)),"Quality Lead","Non-Quality Lead")</f>
        <v>Non-Quality Lead</v>
      </c>
      <c r="I1649" t="inlineStr">
        <is>
          <t>2026-10</t>
        </is>
      </c>
      <c r="J1649" t="inlineStr">
        <is>
          <t>Wk of 2026-10-19</t>
        </is>
      </c>
      <c r="K1649" t="inlineStr">
        <is>
          <t>Tejaswini Tarigopula</t>
        </is>
      </c>
      <c r="L1649" t="inlineStr">
        <is>
          <t>Facebook</t>
        </is>
      </c>
      <c r="M1649" t="inlineStr">
        <is>
          <t>Direct (campaign tagged in CRM)</t>
        </is>
      </c>
      <c r="N1649" t="inlineStr">
        <is>
          <t>6ad5de93c87ed221cff18a34</t>
        </is>
      </c>
      <c r="O1649" t="n">
        <v>1</v>
      </c>
      <c r="P1649" s="40">
        <f>IF(A1649="Lead",IF(ISNUMBER(MATCH(G1649,QualityStatuses,0)),1,0),0)</f>
        <v>0</v>
      </c>
      <c r="Q1649" s="40">
        <f>IF(A1649="Lead",IF(G1649="New Lead",0,1),0)</f>
        <v>1</v>
      </c>
      <c r="R1649" s="40">
        <f>IF(A1649="Lead",IF(G1649="Lost",1,0),0)</f>
        <v>0</v>
      </c>
      <c r="S1649" t="n">
        <v>2</v>
      </c>
      <c r="T1649" t="n">
        <v>0</v>
      </c>
      <c r="U1649" t="n">
        <v>0</v>
      </c>
      <c r="V1649" t="n">
        <v>0</v>
      </c>
      <c r="W1649" t="n">
        <v>0</v>
      </c>
      <c r="X1649" t="n">
        <v>0</v>
      </c>
      <c r="Y1649">
        <f>IF(AND(A1649="Lead",COUNTIF(MetaCamps,C1649)&gt;0),1,0)</f>
        <v>1</v>
      </c>
      <c r="Z1649">
        <f>IF(Y1649=1,P1649,0)</f>
        <v>0</v>
      </c>
    </row>
    <row r="1650">
      <c r="A1650" t="inlineStr">
        <is>
          <t>Lead</t>
        </is>
      </c>
      <c r="B1650" s="39" t="str">
        <f>IFERROR(INDEX(CampTypes,MATCH(C1650,CampList,0)),"Unattributed")</f>
        <v>New</v>
      </c>
      <c r="C1650" t="inlineStr">
        <is>
          <t>EBG - In House | ABO | Natuf | Leads | Unit Franchise | India | Oct26 | V1</t>
        </is>
      </c>
      <c r="D1650" t="inlineStr">
        <is>
          <t>Natuf | LAL 1% | India | Jul26 | V1</t>
        </is>
      </c>
      <c r="E1650" t="inlineStr">
        <is>
          <t>Natuf | Reel | Brand Ambassador | Heard Of Owning A Cafe | V1</t>
        </is>
      </c>
      <c r="F1650" t="inlineStr">
        <is>
          <t>In House Natuf</t>
        </is>
      </c>
      <c r="G1650" t="inlineStr">
        <is>
          <t>Attempt 1</t>
        </is>
      </c>
      <c r="H1650" s="39" t="str">
        <f>IF(ISNUMBER(MATCH(G1650,QualityStatuses,0)),"Quality Lead","Non-Quality Lead")</f>
        <v>Non-Quality Lead</v>
      </c>
      <c r="I1650" t="inlineStr">
        <is>
          <t>2026-10</t>
        </is>
      </c>
      <c r="J1650" t="inlineStr">
        <is>
          <t>Wk of 2026-10-19</t>
        </is>
      </c>
      <c r="K1650" t="inlineStr">
        <is>
          <t>Tejaswini Tarigopula</t>
        </is>
      </c>
      <c r="L1650" t="inlineStr">
        <is>
          <t>Facebook</t>
        </is>
      </c>
      <c r="M1650" t="inlineStr">
        <is>
          <t>Direct (campaign tagged in CRM)</t>
        </is>
      </c>
      <c r="N1650" t="inlineStr">
        <is>
          <t>6ad5dd0de6a617d5efbc3234</t>
        </is>
      </c>
      <c r="O1650" t="n">
        <v>1</v>
      </c>
      <c r="P1650" s="40">
        <f>IF(A1650="Lead",IF(ISNUMBER(MATCH(G1650,QualityStatuses,0)),1,0),0)</f>
        <v>0</v>
      </c>
      <c r="Q1650" s="40">
        <f>IF(A1650="Lead",IF(G1650="New Lead",0,1),0)</f>
        <v>1</v>
      </c>
      <c r="R1650" s="40">
        <f>IF(A1650="Lead",IF(G1650="Lost",1,0),0)</f>
        <v>0</v>
      </c>
      <c r="S1650" t="n">
        <v>1</v>
      </c>
      <c r="T1650" t="n">
        <v>0</v>
      </c>
      <c r="U1650" t="n">
        <v>0</v>
      </c>
      <c r="V1650" t="n">
        <v>0</v>
      </c>
      <c r="W1650" t="n">
        <v>0</v>
      </c>
      <c r="X1650" t="n">
        <v>0</v>
      </c>
      <c r="Y1650">
        <f>IF(AND(A1650="Lead",COUNTIF(MetaCamps,C1650)&gt;0),1,0)</f>
        <v>0</v>
      </c>
      <c r="Z1650">
        <f>IF(Y1650=1,P1650,0)</f>
        <v>0</v>
      </c>
    </row>
    <row r="1651">
      <c r="A1651" t="inlineStr">
        <is>
          <t>Lead</t>
        </is>
      </c>
      <c r="B1651" s="39" t="str">
        <f>IFERROR(INDEX(CampTypes,MATCH(C1651,CampList,0)),"Unattributed")</f>
        <v>New</v>
      </c>
      <c r="C1651" t="inlineStr">
        <is>
          <t>Natuf | In House | ABO |  | WhatsApp | Unit Franchise | India | Oct26 | V1</t>
        </is>
      </c>
      <c r="D1651" t="inlineStr">
        <is>
          <t>_</t>
        </is>
      </c>
      <c r="E1651" t="inlineStr">
        <is>
          <t>_</t>
        </is>
      </c>
      <c r="F1651" t="inlineStr">
        <is>
          <t>In House Natuf</t>
        </is>
      </c>
      <c r="G1651" t="inlineStr">
        <is>
          <t>New Lead</t>
        </is>
      </c>
      <c r="H1651" s="39" t="str">
        <f>IF(ISNUMBER(MATCH(G1651,QualityStatuses,0)),"Quality Lead","Non-Quality Lead")</f>
        <v>Non-Quality Lead</v>
      </c>
      <c r="I1651" t="inlineStr">
        <is>
          <t>2026-10</t>
        </is>
      </c>
      <c r="J1651" t="inlineStr">
        <is>
          <t>Wk of 2026-10-19</t>
        </is>
      </c>
      <c r="K1651" t="inlineStr">
        <is>
          <t>(Unassigned)</t>
        </is>
      </c>
      <c r="L1651" t="inlineStr">
        <is>
          <t>Whatsapp Cloud API</t>
        </is>
      </c>
      <c r="M1651" t="inlineStr">
        <is>
          <t>Direct (campaign tagged in CRM)</t>
        </is>
      </c>
      <c r="N1651" t="inlineStr">
        <is>
          <t>6ad5dc6dbd92b4bf38e0a673</t>
        </is>
      </c>
      <c r="O1651" t="n">
        <v>1</v>
      </c>
      <c r="P1651" s="40">
        <f>IF(A1651="Lead",IF(ISNUMBER(MATCH(G1651,QualityStatuses,0)),1,0),0)</f>
        <v>0</v>
      </c>
      <c r="Q1651" s="40">
        <f>IF(A1651="Lead",IF(G1651="New Lead",0,1),0)</f>
        <v>0</v>
      </c>
      <c r="R1651" s="40">
        <f>IF(A1651="Lead",IF(G1651="Lost",1,0),0)</f>
        <v>0</v>
      </c>
      <c r="S1651" t="n">
        <v>0</v>
      </c>
      <c r="T1651" t="n">
        <v>0</v>
      </c>
      <c r="U1651" t="n">
        <v>0</v>
      </c>
      <c r="V1651" t="n">
        <v>0</v>
      </c>
      <c r="W1651" t="n">
        <v>0</v>
      </c>
      <c r="X1651" t="n">
        <v>0</v>
      </c>
      <c r="Y1651">
        <f>IF(AND(A1651="Lead",COUNTIF(MetaCamps,C1651)&gt;0),1,0)</f>
        <v>0</v>
      </c>
      <c r="Z1651">
        <f>IF(Y1651=1,P1651,0)</f>
        <v>0</v>
      </c>
    </row>
    <row r="1652">
      <c r="A1652" t="inlineStr">
        <is>
          <t>Lead</t>
        </is>
      </c>
      <c r="B1652" s="39" t="str">
        <f>IFERROR(INDEX(CampTypes,MATCH(C1652,CampList,0)),"Unattributed")</f>
        <v>New</v>
      </c>
      <c r="C1652" t="inlineStr">
        <is>
          <t>Natuf | In House | ABO |  | WhatsApp | Unit Franchise | India | Oct26 | V1</t>
        </is>
      </c>
      <c r="D1652" t="inlineStr">
        <is>
          <t>_</t>
        </is>
      </c>
      <c r="E1652" t="inlineStr">
        <is>
          <t>_</t>
        </is>
      </c>
      <c r="F1652" t="inlineStr">
        <is>
          <t>In House Natuf</t>
        </is>
      </c>
      <c r="G1652" t="inlineStr">
        <is>
          <t>New Lead</t>
        </is>
      </c>
      <c r="H1652" s="39" t="str">
        <f>IF(ISNUMBER(MATCH(G1652,QualityStatuses,0)),"Quality Lead","Non-Quality Lead")</f>
        <v>Non-Quality Lead</v>
      </c>
      <c r="I1652" t="inlineStr">
        <is>
          <t>2026-10</t>
        </is>
      </c>
      <c r="J1652" t="inlineStr">
        <is>
          <t>Wk of 2026-10-19</t>
        </is>
      </c>
      <c r="K1652" t="inlineStr">
        <is>
          <t>(Unassigned)</t>
        </is>
      </c>
      <c r="L1652" t="inlineStr">
        <is>
          <t>Whatsapp Cloud API</t>
        </is>
      </c>
      <c r="M1652" t="inlineStr">
        <is>
          <t>Direct (campaign tagged in CRM)</t>
        </is>
      </c>
      <c r="N1652" t="inlineStr">
        <is>
          <t>6ad5dc657ee8ce0bba3d8b4d</t>
        </is>
      </c>
      <c r="O1652" t="n">
        <v>1</v>
      </c>
      <c r="P1652" s="40">
        <f>IF(A1652="Lead",IF(ISNUMBER(MATCH(G1652,QualityStatuses,0)),1,0),0)</f>
        <v>0</v>
      </c>
      <c r="Q1652" s="40">
        <f>IF(A1652="Lead",IF(G1652="New Lead",0,1),0)</f>
        <v>0</v>
      </c>
      <c r="R1652" s="40">
        <f>IF(A1652="Lead",IF(G1652="Lost",1,0),0)</f>
        <v>0</v>
      </c>
      <c r="S1652" t="n">
        <v>0</v>
      </c>
      <c r="T1652" t="n">
        <v>0</v>
      </c>
      <c r="U1652" t="n">
        <v>0</v>
      </c>
      <c r="V1652" t="n">
        <v>0</v>
      </c>
      <c r="W1652" t="n">
        <v>0</v>
      </c>
      <c r="X1652" t="n">
        <v>0</v>
      </c>
      <c r="Y1652">
        <f>IF(AND(A1652="Lead",COUNTIF(MetaCamps,C1652)&gt;0),1,0)</f>
        <v>0</v>
      </c>
      <c r="Z1652">
        <f>IF(Y1652=1,P1652,0)</f>
        <v>0</v>
      </c>
    </row>
    <row r="1653">
      <c r="A1653" t="inlineStr">
        <is>
          <t>Lead</t>
        </is>
      </c>
      <c r="B1653" s="39" t="str">
        <f>IFERROR(INDEX(CampTypes,MATCH(C1653,CampList,0)),"Unattributed")</f>
        <v>Old</v>
      </c>
      <c r="C1653" t="inlineStr">
        <is>
          <t>E_Natuf_Generic_13082026</t>
        </is>
      </c>
      <c r="D1653" t="inlineStr">
        <is>
          <t>E_Natuf_Generic_13082026_Adset1</t>
        </is>
      </c>
      <c r="E1653" t="inlineStr">
        <is>
          <t>E_Natuf_Generic_13082026_Adset1_Ad1</t>
        </is>
      </c>
      <c r="F1653" t="inlineStr">
        <is>
          <t>Natuf</t>
        </is>
      </c>
      <c r="G1653" t="inlineStr">
        <is>
          <t>Connected</t>
        </is>
      </c>
      <c r="H1653" s="39" t="str">
        <f>IF(ISNUMBER(MATCH(G1653,QualityStatuses,0)),"Quality Lead","Non-Quality Lead")</f>
        <v>Non-Quality Lead</v>
      </c>
      <c r="I1653" t="inlineStr">
        <is>
          <t>2026-10</t>
        </is>
      </c>
      <c r="J1653" t="inlineStr">
        <is>
          <t>Wk of 2026-10-19</t>
        </is>
      </c>
      <c r="K1653" t="inlineStr">
        <is>
          <t>Tejaswini Tarigopula</t>
        </is>
      </c>
      <c r="L1653" t="inlineStr">
        <is>
          <t>Facebook</t>
        </is>
      </c>
      <c r="M1653" t="inlineStr">
        <is>
          <t>Direct (campaign tagged in CRM)</t>
        </is>
      </c>
      <c r="N1653" t="inlineStr">
        <is>
          <t>6ad5dc375b9f05e9ecff158b</t>
        </is>
      </c>
      <c r="O1653" t="n">
        <v>1</v>
      </c>
      <c r="P1653" s="40">
        <f>IF(A1653="Lead",IF(ISNUMBER(MATCH(G1653,QualityStatuses,0)),1,0),0)</f>
        <v>0</v>
      </c>
      <c r="Q1653" s="40">
        <f>IF(A1653="Lead",IF(G1653="New Lead",0,1),0)</f>
        <v>1</v>
      </c>
      <c r="R1653" s="40">
        <f>IF(A1653="Lead",IF(G1653="Lost",1,0),0)</f>
        <v>0</v>
      </c>
      <c r="S1653" t="n">
        <v>4</v>
      </c>
      <c r="T1653" t="n">
        <v>3</v>
      </c>
      <c r="U1653" t="n">
        <v>0</v>
      </c>
      <c r="V1653" t="n">
        <v>0</v>
      </c>
      <c r="W1653" t="n">
        <v>0</v>
      </c>
      <c r="X1653" t="n">
        <v>0</v>
      </c>
      <c r="Y1653">
        <f>IF(AND(A1653="Lead",COUNTIF(MetaCamps,C1653)&gt;0),1,0)</f>
        <v>1</v>
      </c>
      <c r="Z1653">
        <f>IF(Y1653=1,P1653,0)</f>
        <v>0</v>
      </c>
    </row>
    <row r="1654">
      <c r="A1654" t="inlineStr">
        <is>
          <t>Lead</t>
        </is>
      </c>
      <c r="B1654" s="39" t="str">
        <f>IFERROR(INDEX(CampTypes,MATCH(C1654,CampList,0)),"Unattributed")</f>
        <v>New</v>
      </c>
      <c r="C1654" t="inlineStr">
        <is>
          <t>Natuf | In House | ABO |  | WhatsApp | Unit Franchise | India | Oct26 | V1</t>
        </is>
      </c>
      <c r="D1654" t="inlineStr">
        <is>
          <t>_</t>
        </is>
      </c>
      <c r="E1654" t="inlineStr">
        <is>
          <t>_</t>
        </is>
      </c>
      <c r="F1654" t="inlineStr">
        <is>
          <t>In House Natuf</t>
        </is>
      </c>
      <c r="G1654" t="inlineStr">
        <is>
          <t>New Lead</t>
        </is>
      </c>
      <c r="H1654" s="39" t="str">
        <f>IF(ISNUMBER(MATCH(G1654,QualityStatuses,0)),"Quality Lead","Non-Quality Lead")</f>
        <v>Non-Quality Lead</v>
      </c>
      <c r="I1654" t="inlineStr">
        <is>
          <t>2026-10</t>
        </is>
      </c>
      <c r="J1654" t="inlineStr">
        <is>
          <t>Wk of 2026-10-19</t>
        </is>
      </c>
      <c r="K1654" t="inlineStr">
        <is>
          <t>(Unassigned)</t>
        </is>
      </c>
      <c r="L1654" t="inlineStr">
        <is>
          <t>Whatsapp Cloud API</t>
        </is>
      </c>
      <c r="M1654" t="inlineStr">
        <is>
          <t>Direct (campaign tagged in CRM)</t>
        </is>
      </c>
      <c r="N1654" t="inlineStr">
        <is>
          <t>6ad5d83b94160fa113667994</t>
        </is>
      </c>
      <c r="O1654" t="n">
        <v>1</v>
      </c>
      <c r="P1654" s="40">
        <f>IF(A1654="Lead",IF(ISNUMBER(MATCH(G1654,QualityStatuses,0)),1,0),0)</f>
        <v>0</v>
      </c>
      <c r="Q1654" s="40">
        <f>IF(A1654="Lead",IF(G1654="New Lead",0,1),0)</f>
        <v>0</v>
      </c>
      <c r="R1654" s="40">
        <f>IF(A1654="Lead",IF(G1654="Lost",1,0),0)</f>
        <v>0</v>
      </c>
      <c r="S1654" t="n">
        <v>0</v>
      </c>
      <c r="T1654" t="n">
        <v>0</v>
      </c>
      <c r="U1654" t="n">
        <v>0</v>
      </c>
      <c r="V1654" t="n">
        <v>0</v>
      </c>
      <c r="W1654" t="n">
        <v>0</v>
      </c>
      <c r="X1654" t="n">
        <v>0</v>
      </c>
      <c r="Y1654">
        <f>IF(AND(A1654="Lead",COUNTIF(MetaCamps,C1654)&gt;0),1,0)</f>
        <v>0</v>
      </c>
      <c r="Z1654">
        <f>IF(Y1654=1,P1654,0)</f>
        <v>0</v>
      </c>
    </row>
    <row r="1655">
      <c r="A1655" t="inlineStr">
        <is>
          <t>Lead</t>
        </is>
      </c>
      <c r="B1655" s="39" t="str">
        <f>IFERROR(INDEX(CampTypes,MATCH(C1655,CampList,0)),"Unattributed")</f>
        <v>New</v>
      </c>
      <c r="C1655" t="inlineStr">
        <is>
          <t>EBG - In House | ABO | Natuf | Leads | Unit Franchise | India | Oct26 | V1</t>
        </is>
      </c>
      <c r="D1655" t="inlineStr">
        <is>
          <t>Natuf | Business Owners | Tier1 + Growth Cities | Oct26 | V1</t>
        </is>
      </c>
      <c r="E1655" t="inlineStr">
        <is>
          <t>Natuf | Reel | Brand Ambassador | Heard Of Owning A Cafe | V1</t>
        </is>
      </c>
      <c r="F1655" t="inlineStr">
        <is>
          <t>In House Natuf</t>
        </is>
      </c>
      <c r="G1655" t="inlineStr">
        <is>
          <t>Attempt 1</t>
        </is>
      </c>
      <c r="H1655" s="39" t="str">
        <f>IF(ISNUMBER(MATCH(G1655,QualityStatuses,0)),"Quality Lead","Non-Quality Lead")</f>
        <v>Non-Quality Lead</v>
      </c>
      <c r="I1655" t="inlineStr">
        <is>
          <t>2026-10</t>
        </is>
      </c>
      <c r="J1655" t="inlineStr">
        <is>
          <t>Wk of 2026-10-19</t>
        </is>
      </c>
      <c r="K1655" t="inlineStr">
        <is>
          <t>Tejaswini Tarigopula</t>
        </is>
      </c>
      <c r="L1655" t="inlineStr">
        <is>
          <t>Facebook</t>
        </is>
      </c>
      <c r="M1655" t="inlineStr">
        <is>
          <t>Direct (campaign tagged in CRM)</t>
        </is>
      </c>
      <c r="N1655" t="inlineStr">
        <is>
          <t>6ad5d0f5be5ba80043219f95</t>
        </is>
      </c>
      <c r="O1655" t="n">
        <v>1</v>
      </c>
      <c r="P1655" s="40">
        <f>IF(A1655="Lead",IF(ISNUMBER(MATCH(G1655,QualityStatuses,0)),1,0),0)</f>
        <v>0</v>
      </c>
      <c r="Q1655" s="40">
        <f>IF(A1655="Lead",IF(G1655="New Lead",0,1),0)</f>
        <v>1</v>
      </c>
      <c r="R1655" s="40">
        <f>IF(A1655="Lead",IF(G1655="Lost",1,0),0)</f>
        <v>0</v>
      </c>
      <c r="S1655" t="n">
        <v>1</v>
      </c>
      <c r="T1655" t="n">
        <v>0</v>
      </c>
      <c r="U1655" t="n">
        <v>0</v>
      </c>
      <c r="V1655" t="n">
        <v>0</v>
      </c>
      <c r="W1655" t="n">
        <v>0</v>
      </c>
      <c r="X1655" t="n">
        <v>0</v>
      </c>
      <c r="Y1655">
        <f>IF(AND(A1655="Lead",COUNTIF(MetaCamps,C1655)&gt;0),1,0)</f>
        <v>0</v>
      </c>
      <c r="Z1655">
        <f>IF(Y1655=1,P1655,0)</f>
        <v>0</v>
      </c>
    </row>
    <row r="1656">
      <c r="A1656" t="inlineStr">
        <is>
          <t>Lead</t>
        </is>
      </c>
      <c r="B1656" s="39" t="str">
        <f>IFERROR(INDEX(CampTypes,MATCH(C1656,CampList,0)),"Unattributed")</f>
        <v>New</v>
      </c>
      <c r="C1656" t="inlineStr">
        <is>
          <t>Natuf | In House | ABO |  | WhatsApp | Unit Franchise | India | Oct26 | V1</t>
        </is>
      </c>
      <c r="D1656" t="inlineStr">
        <is>
          <t>_</t>
        </is>
      </c>
      <c r="E1656" t="inlineStr">
        <is>
          <t>_</t>
        </is>
      </c>
      <c r="F1656" t="inlineStr">
        <is>
          <t>In House Natuf</t>
        </is>
      </c>
      <c r="G1656" t="inlineStr">
        <is>
          <t>New Lead</t>
        </is>
      </c>
      <c r="H1656" s="39" t="str">
        <f>IF(ISNUMBER(MATCH(G1656,QualityStatuses,0)),"Quality Lead","Non-Quality Lead")</f>
        <v>Non-Quality Lead</v>
      </c>
      <c r="I1656" t="inlineStr">
        <is>
          <t>2026-10</t>
        </is>
      </c>
      <c r="J1656" t="inlineStr">
        <is>
          <t>Wk of 2026-10-19</t>
        </is>
      </c>
      <c r="K1656" t="inlineStr">
        <is>
          <t>(Unassigned)</t>
        </is>
      </c>
      <c r="L1656" t="inlineStr">
        <is>
          <t>Whatsapp Cloud API</t>
        </is>
      </c>
      <c r="M1656" t="inlineStr">
        <is>
          <t>Direct (campaign tagged in CRM)</t>
        </is>
      </c>
      <c r="N1656" t="inlineStr">
        <is>
          <t>6ad5ca8d390045c1fb2118b9</t>
        </is>
      </c>
      <c r="O1656" t="n">
        <v>1</v>
      </c>
      <c r="P1656" s="40">
        <f>IF(A1656="Lead",IF(ISNUMBER(MATCH(G1656,QualityStatuses,0)),1,0),0)</f>
        <v>0</v>
      </c>
      <c r="Q1656" s="40">
        <f>IF(A1656="Lead",IF(G1656="New Lead",0,1),0)</f>
        <v>0</v>
      </c>
      <c r="R1656" s="40">
        <f>IF(A1656="Lead",IF(G1656="Lost",1,0),0)</f>
        <v>0</v>
      </c>
      <c r="S1656" t="n">
        <v>0</v>
      </c>
      <c r="T1656" t="n">
        <v>0</v>
      </c>
      <c r="U1656" t="n">
        <v>0</v>
      </c>
      <c r="V1656" t="n">
        <v>0</v>
      </c>
      <c r="W1656" t="n">
        <v>0</v>
      </c>
      <c r="X1656" t="n">
        <v>0</v>
      </c>
      <c r="Y1656">
        <f>IF(AND(A1656="Lead",COUNTIF(MetaCamps,C1656)&gt;0),1,0)</f>
        <v>0</v>
      </c>
      <c r="Z1656">
        <f>IF(Y1656=1,P1656,0)</f>
        <v>0</v>
      </c>
    </row>
    <row r="1657">
      <c r="A1657" t="inlineStr">
        <is>
          <t>Lead</t>
        </is>
      </c>
      <c r="B1657" s="39" t="str">
        <f>IFERROR(INDEX(CampTypes,MATCH(C1657,CampList,0)),"Unattributed")</f>
        <v>Old</v>
      </c>
      <c r="C1657" t="inlineStr">
        <is>
          <t>E_Karan_Natuf_All_07072026</t>
        </is>
      </c>
      <c r="D1657" t="inlineStr">
        <is>
          <t>E_Karan_Natuf_Sign_07072026_Adset3</t>
        </is>
      </c>
      <c r="E1657" t="inlineStr">
        <is>
          <t>E_Karan_Natuf_Sign_07072026_Adset2_Ad1</t>
        </is>
      </c>
      <c r="F1657" t="inlineStr">
        <is>
          <t>Natuf</t>
        </is>
      </c>
      <c r="G1657" t="inlineStr">
        <is>
          <t>New Lead</t>
        </is>
      </c>
      <c r="H1657" s="39" t="str">
        <f>IF(ISNUMBER(MATCH(G1657,QualityStatuses,0)),"Quality Lead","Non-Quality Lead")</f>
        <v>Non-Quality Lead</v>
      </c>
      <c r="I1657" t="inlineStr">
        <is>
          <t>2026-10</t>
        </is>
      </c>
      <c r="J1657" t="inlineStr">
        <is>
          <t>Wk of 2026-10-19</t>
        </is>
      </c>
      <c r="K1657" t="inlineStr">
        <is>
          <t>(Unassigned)</t>
        </is>
      </c>
      <c r="L1657" t="inlineStr">
        <is>
          <t>Facebook</t>
        </is>
      </c>
      <c r="M1657" t="inlineStr">
        <is>
          <t>Direct (campaign tagged in CRM)</t>
        </is>
      </c>
      <c r="N1657" t="inlineStr">
        <is>
          <t>6ad5c796236ccc7462cbb98d</t>
        </is>
      </c>
      <c r="O1657" t="n">
        <v>1</v>
      </c>
      <c r="P1657" s="40">
        <f>IF(A1657="Lead",IF(ISNUMBER(MATCH(G1657,QualityStatuses,0)),1,0),0)</f>
        <v>0</v>
      </c>
      <c r="Q1657" s="40">
        <f>IF(A1657="Lead",IF(G1657="New Lead",0,1),0)</f>
        <v>0</v>
      </c>
      <c r="R1657" s="40">
        <f>IF(A1657="Lead",IF(G1657="Lost",1,0),0)</f>
        <v>0</v>
      </c>
      <c r="S1657" t="n">
        <v>0</v>
      </c>
      <c r="T1657" t="n">
        <v>0</v>
      </c>
      <c r="U1657" t="n">
        <v>0</v>
      </c>
      <c r="V1657" t="n">
        <v>0</v>
      </c>
      <c r="W1657" t="n">
        <v>0</v>
      </c>
      <c r="X1657" t="n">
        <v>0</v>
      </c>
      <c r="Y1657">
        <f>IF(AND(A1657="Lead",COUNTIF(MetaCamps,C1657)&gt;0),1,0)</f>
        <v>1</v>
      </c>
      <c r="Z1657">
        <f>IF(Y1657=1,P1657,0)</f>
        <v>0</v>
      </c>
    </row>
    <row r="1658">
      <c r="A1658" t="inlineStr">
        <is>
          <t>Lead</t>
        </is>
      </c>
      <c r="B1658" s="39" t="str">
        <f>IFERROR(INDEX(CampTypes,MATCH(C1658,CampList,0)),"Unattributed")</f>
        <v>New</v>
      </c>
      <c r="C1658" t="inlineStr">
        <is>
          <t>EBG - In House | ABO | Natuf | Leads | Unit Franchise | India | Oct26 | V1</t>
        </is>
      </c>
      <c r="D1658" t="inlineStr">
        <is>
          <t>Natuf | Business Owners | Tier1 + Growth Cities | Oct26 | V1</t>
        </is>
      </c>
      <c r="E1658" t="inlineStr">
        <is>
          <t>Natuf | Reel | Brand Ambassador | Heard Of Owning A Cafe | V1</t>
        </is>
      </c>
      <c r="F1658" t="inlineStr">
        <is>
          <t>In House Natuf</t>
        </is>
      </c>
      <c r="G1658" t="inlineStr">
        <is>
          <t>Lost</t>
        </is>
      </c>
      <c r="H1658" s="39" t="str">
        <f>IF(ISNUMBER(MATCH(G1658,QualityStatuses,0)),"Quality Lead","Non-Quality Lead")</f>
        <v>Non-Quality Lead</v>
      </c>
      <c r="I1658" t="inlineStr">
        <is>
          <t>2026-10</t>
        </is>
      </c>
      <c r="J1658" t="inlineStr">
        <is>
          <t>Wk of 2026-10-19</t>
        </is>
      </c>
      <c r="K1658" t="inlineStr">
        <is>
          <t>Tejaswini Tarigopula</t>
        </is>
      </c>
      <c r="L1658" t="inlineStr">
        <is>
          <t>Facebook</t>
        </is>
      </c>
      <c r="M1658" t="inlineStr">
        <is>
          <t>Direct (campaign tagged in CRM)</t>
        </is>
      </c>
      <c r="N1658" t="inlineStr">
        <is>
          <t>6ad5c5ff9b9c42881f6b8cfb</t>
        </is>
      </c>
      <c r="O1658" t="n">
        <v>1</v>
      </c>
      <c r="P1658" s="40">
        <f>IF(A1658="Lead",IF(ISNUMBER(MATCH(G1658,QualityStatuses,0)),1,0),0)</f>
        <v>0</v>
      </c>
      <c r="Q1658" s="40">
        <f>IF(A1658="Lead",IF(G1658="New Lead",0,1),0)</f>
        <v>1</v>
      </c>
      <c r="R1658" s="40">
        <f>IF(A1658="Lead",IF(G1658="Lost",1,0),0)</f>
        <v>1</v>
      </c>
      <c r="S1658" t="n">
        <v>6</v>
      </c>
      <c r="T1658" t="n">
        <v>0</v>
      </c>
      <c r="U1658" t="n">
        <v>0</v>
      </c>
      <c r="V1658" t="n">
        <v>0</v>
      </c>
      <c r="W1658" t="n">
        <v>0</v>
      </c>
      <c r="X1658" t="n">
        <v>0</v>
      </c>
      <c r="Y1658">
        <f>IF(AND(A1658="Lead",COUNTIF(MetaCamps,C1658)&gt;0),1,0)</f>
        <v>0</v>
      </c>
      <c r="Z1658">
        <f>IF(Y1658=1,P1658,0)</f>
        <v>0</v>
      </c>
    </row>
    <row r="1659">
      <c r="A1659" t="inlineStr">
        <is>
          <t>Lead</t>
        </is>
      </c>
      <c r="B1659" s="39" t="str">
        <f>IFERROR(INDEX(CampTypes,MATCH(C1659,CampList,0)),"Unattributed")</f>
        <v>New</v>
      </c>
      <c r="C1659" t="inlineStr">
        <is>
          <t>Natuf | In House | ABO |  | WhatsApp | Unit Franchise | India | Oct26 | V1</t>
        </is>
      </c>
      <c r="D1659" t="inlineStr">
        <is>
          <t>_</t>
        </is>
      </c>
      <c r="E1659" t="inlineStr">
        <is>
          <t>_</t>
        </is>
      </c>
      <c r="F1659" t="inlineStr">
        <is>
          <t>In House Natuf</t>
        </is>
      </c>
      <c r="G1659" t="inlineStr">
        <is>
          <t>New Lead</t>
        </is>
      </c>
      <c r="H1659" s="39" t="str">
        <f>IF(ISNUMBER(MATCH(G1659,QualityStatuses,0)),"Quality Lead","Non-Quality Lead")</f>
        <v>Non-Quality Lead</v>
      </c>
      <c r="I1659" t="inlineStr">
        <is>
          <t>2026-10</t>
        </is>
      </c>
      <c r="J1659" t="inlineStr">
        <is>
          <t>Wk of 2026-10-19</t>
        </is>
      </c>
      <c r="K1659" t="inlineStr">
        <is>
          <t>(Unassigned)</t>
        </is>
      </c>
      <c r="L1659" t="inlineStr">
        <is>
          <t>Whatsapp Cloud API</t>
        </is>
      </c>
      <c r="M1659" t="inlineStr">
        <is>
          <t>Direct (campaign tagged in CRM)</t>
        </is>
      </c>
      <c r="N1659" t="inlineStr">
        <is>
          <t>6ad5c0bf210d28e960171923</t>
        </is>
      </c>
      <c r="O1659" t="n">
        <v>1</v>
      </c>
      <c r="P1659" s="40">
        <f>IF(A1659="Lead",IF(ISNUMBER(MATCH(G1659,QualityStatuses,0)),1,0),0)</f>
        <v>0</v>
      </c>
      <c r="Q1659" s="40">
        <f>IF(A1659="Lead",IF(G1659="New Lead",0,1),0)</f>
        <v>0</v>
      </c>
      <c r="R1659" s="40">
        <f>IF(A1659="Lead",IF(G1659="Lost",1,0),0)</f>
        <v>0</v>
      </c>
      <c r="S1659" t="n">
        <v>0</v>
      </c>
      <c r="T1659" t="n">
        <v>0</v>
      </c>
      <c r="U1659" t="n">
        <v>0</v>
      </c>
      <c r="V1659" t="n">
        <v>0</v>
      </c>
      <c r="W1659" t="n">
        <v>0</v>
      </c>
      <c r="X1659" t="n">
        <v>0</v>
      </c>
      <c r="Y1659">
        <f>IF(AND(A1659="Lead",COUNTIF(MetaCamps,C1659)&gt;0),1,0)</f>
        <v>0</v>
      </c>
      <c r="Z1659">
        <f>IF(Y1659=1,P1659,0)</f>
        <v>0</v>
      </c>
    </row>
    <row r="1660">
      <c r="A1660" t="inlineStr">
        <is>
          <t>Lead</t>
        </is>
      </c>
      <c r="B1660" s="39" t="str">
        <f>IFERROR(INDEX(CampTypes,MATCH(C1660,CampList,0)),"Unattributed")</f>
        <v>Old</v>
      </c>
      <c r="C1660" t="inlineStr">
        <is>
          <t>E_Karan_Natuf_All_07072026</t>
        </is>
      </c>
      <c r="D1660" t="inlineStr">
        <is>
          <t>E_Karan_Natuf_Sign_07072026_Adset3</t>
        </is>
      </c>
      <c r="E1660" t="inlineStr">
        <is>
          <t>E_Karan_Natuf_Sign_07072026_Adset2_Ad1</t>
        </is>
      </c>
      <c r="F1660" t="inlineStr">
        <is>
          <t>Natuf</t>
        </is>
      </c>
      <c r="G1660" t="inlineStr">
        <is>
          <t>Attempt 5</t>
        </is>
      </c>
      <c r="H1660" s="39" t="str">
        <f>IF(ISNUMBER(MATCH(G1660,QualityStatuses,0)),"Quality Lead","Non-Quality Lead")</f>
        <v>Non-Quality Lead</v>
      </c>
      <c r="I1660" t="inlineStr">
        <is>
          <t>2026-10</t>
        </is>
      </c>
      <c r="J1660" t="inlineStr">
        <is>
          <t>Wk of 2026-10-19</t>
        </is>
      </c>
      <c r="K1660" t="inlineStr">
        <is>
          <t>Marshal Malbari</t>
        </is>
      </c>
      <c r="L1660" t="inlineStr">
        <is>
          <t>Facebook</t>
        </is>
      </c>
      <c r="M1660" t="inlineStr">
        <is>
          <t>Direct (campaign tagged in CRM)</t>
        </is>
      </c>
      <c r="N1660" t="inlineStr">
        <is>
          <t>6ad5bc931fb72e8ece5291e5</t>
        </is>
      </c>
      <c r="O1660" t="n">
        <v>1</v>
      </c>
      <c r="P1660" s="40">
        <f>IF(A1660="Lead",IF(ISNUMBER(MATCH(G1660,QualityStatuses,0)),1,0),0)</f>
        <v>0</v>
      </c>
      <c r="Q1660" s="40">
        <f>IF(A1660="Lead",IF(G1660="New Lead",0,1),0)</f>
        <v>1</v>
      </c>
      <c r="R1660" s="40">
        <f>IF(A1660="Lead",IF(G1660="Lost",1,0),0)</f>
        <v>0</v>
      </c>
      <c r="S1660" t="n">
        <v>7</v>
      </c>
      <c r="T1660" t="n">
        <v>0</v>
      </c>
      <c r="U1660" t="n">
        <v>0</v>
      </c>
      <c r="V1660" t="n">
        <v>0</v>
      </c>
      <c r="W1660" t="n">
        <v>0</v>
      </c>
      <c r="X1660" t="n">
        <v>0</v>
      </c>
      <c r="Y1660">
        <f>IF(AND(A1660="Lead",COUNTIF(MetaCamps,C1660)&gt;0),1,0)</f>
        <v>1</v>
      </c>
      <c r="Z1660">
        <f>IF(Y1660=1,P1660,0)</f>
        <v>0</v>
      </c>
    </row>
    <row r="1661">
      <c r="A1661" t="inlineStr">
        <is>
          <t>Lead</t>
        </is>
      </c>
      <c r="B1661" s="39" t="str">
        <f>IFERROR(INDEX(CampTypes,MATCH(C1661,CampList,0)),"Unattributed")</f>
        <v>New</v>
      </c>
      <c r="C1661" t="inlineStr">
        <is>
          <t>EBG - In House | ABO | Natuf | Leads | Unit Franchise | India | Oct26 | V1</t>
        </is>
      </c>
      <c r="D1661" t="inlineStr">
        <is>
          <t>Natuf | Broad | Tier1 + Growth Cities | Oct26 | V1</t>
        </is>
      </c>
      <c r="E1661" t="inlineStr">
        <is>
          <t>Natuf | Reel | Brand Ambassador | Heard Of Owning A Cafe | V1</t>
        </is>
      </c>
      <c r="F1661" t="inlineStr">
        <is>
          <t>In House Natuf</t>
        </is>
      </c>
      <c r="G1661" t="inlineStr">
        <is>
          <t>Follow-Up</t>
        </is>
      </c>
      <c r="H1661" s="39" t="str">
        <f>IF(ISNUMBER(MATCH(G1661,QualityStatuses,0)),"Quality Lead","Non-Quality Lead")</f>
        <v>Quality Lead</v>
      </c>
      <c r="I1661" t="inlineStr">
        <is>
          <t>2026-10</t>
        </is>
      </c>
      <c r="J1661" t="inlineStr">
        <is>
          <t>Wk of 2026-10-19</t>
        </is>
      </c>
      <c r="K1661" t="inlineStr">
        <is>
          <t>Deepak Rai</t>
        </is>
      </c>
      <c r="L1661" t="inlineStr">
        <is>
          <t>Facebook</t>
        </is>
      </c>
      <c r="M1661" t="inlineStr">
        <is>
          <t>Direct (campaign tagged in CRM)</t>
        </is>
      </c>
      <c r="N1661" t="inlineStr">
        <is>
          <t>6ad5bc6c5be0d611214b7167</t>
        </is>
      </c>
      <c r="O1661" t="n">
        <v>1</v>
      </c>
      <c r="P1661" s="40">
        <f>IF(A1661="Lead",IF(ISNUMBER(MATCH(G1661,QualityStatuses,0)),1,0),0)</f>
        <v>1</v>
      </c>
      <c r="Q1661" s="40">
        <f>IF(A1661="Lead",IF(G1661="New Lead",0,1),0)</f>
        <v>1</v>
      </c>
      <c r="R1661" s="40">
        <f>IF(A1661="Lead",IF(G1661="Lost",1,0),0)</f>
        <v>0</v>
      </c>
      <c r="S1661" t="n">
        <v>3</v>
      </c>
      <c r="T1661" t="n">
        <v>2</v>
      </c>
      <c r="U1661" t="n">
        <v>0</v>
      </c>
      <c r="V1661" t="n">
        <v>0</v>
      </c>
      <c r="W1661" t="n">
        <v>0</v>
      </c>
      <c r="X1661" t="n">
        <v>0</v>
      </c>
      <c r="Y1661">
        <f>IF(AND(A1661="Lead",COUNTIF(MetaCamps,C1661)&gt;0),1,0)</f>
        <v>0</v>
      </c>
      <c r="Z1661">
        <f>IF(Y1661=1,P1661,0)</f>
        <v>0</v>
      </c>
    </row>
    <row r="1662">
      <c r="A1662" t="inlineStr">
        <is>
          <t>Lead</t>
        </is>
      </c>
      <c r="B1662" s="39" t="str">
        <f>IFERROR(INDEX(CampTypes,MATCH(C1662,CampList,0)),"Unattributed")</f>
        <v>New</v>
      </c>
      <c r="C1662" t="inlineStr">
        <is>
          <t>EBG - In House | ABO | Natuf | Leads | Unit Franchise | India | Oct26 | V1</t>
        </is>
      </c>
      <c r="D1662" t="inlineStr">
        <is>
          <t>Natuf | LAL 1% | India | Jul26 | V1</t>
        </is>
      </c>
      <c r="E1662" t="inlineStr">
        <is>
          <t>Natuf | Reel | Brand Ambassador | Heard Of Owning A Cafe | V1</t>
        </is>
      </c>
      <c r="F1662" t="inlineStr">
        <is>
          <t>In House Natuf</t>
        </is>
      </c>
      <c r="G1662" t="inlineStr">
        <is>
          <t>Attempt 1</t>
        </is>
      </c>
      <c r="H1662" s="39" t="str">
        <f>IF(ISNUMBER(MATCH(G1662,QualityStatuses,0)),"Quality Lead","Non-Quality Lead")</f>
        <v>Non-Quality Lead</v>
      </c>
      <c r="I1662" t="inlineStr">
        <is>
          <t>2026-10</t>
        </is>
      </c>
      <c r="J1662" t="inlineStr">
        <is>
          <t>Wk of 2026-10-19</t>
        </is>
      </c>
      <c r="K1662" t="inlineStr">
        <is>
          <t>Tejaswini Tarigopula</t>
        </is>
      </c>
      <c r="L1662" t="inlineStr">
        <is>
          <t>Facebook</t>
        </is>
      </c>
      <c r="M1662" t="inlineStr">
        <is>
          <t>Direct (campaign tagged in CRM)</t>
        </is>
      </c>
      <c r="N1662" t="inlineStr">
        <is>
          <t>6ad5bc51357cd114c857219b</t>
        </is>
      </c>
      <c r="O1662" t="n">
        <v>1</v>
      </c>
      <c r="P1662" s="40">
        <f>IF(A1662="Lead",IF(ISNUMBER(MATCH(G1662,QualityStatuses,0)),1,0),0)</f>
        <v>0</v>
      </c>
      <c r="Q1662" s="40">
        <f>IF(A1662="Lead",IF(G1662="New Lead",0,1),0)</f>
        <v>1</v>
      </c>
      <c r="R1662" s="40">
        <f>IF(A1662="Lead",IF(G1662="Lost",1,0),0)</f>
        <v>0</v>
      </c>
      <c r="S1662" t="n">
        <v>1</v>
      </c>
      <c r="T1662" t="n">
        <v>0</v>
      </c>
      <c r="U1662" t="n">
        <v>0</v>
      </c>
      <c r="V1662" t="n">
        <v>0</v>
      </c>
      <c r="W1662" t="n">
        <v>0</v>
      </c>
      <c r="X1662" t="n">
        <v>0</v>
      </c>
      <c r="Y1662">
        <f>IF(AND(A1662="Lead",COUNTIF(MetaCamps,C1662)&gt;0),1,0)</f>
        <v>0</v>
      </c>
      <c r="Z1662">
        <f>IF(Y1662=1,P1662,0)</f>
        <v>0</v>
      </c>
    </row>
    <row r="1663">
      <c r="A1663" t="inlineStr">
        <is>
          <t>Lead</t>
        </is>
      </c>
      <c r="B1663" s="39" t="str">
        <f>IFERROR(INDEX(CampTypes,MATCH(C1663,CampList,0)),"Unattributed")</f>
        <v>New</v>
      </c>
      <c r="C1663" t="inlineStr">
        <is>
          <t>EBG - In House | ABO | Natuf | Leads | Unit Franchise | India | Oct26 | V1</t>
        </is>
      </c>
      <c r="D1663" t="inlineStr">
        <is>
          <t>Natuf | LAL 1% | India | Jul26 | V1</t>
        </is>
      </c>
      <c r="E1663" t="inlineStr">
        <is>
          <t>Natuf | Reel | Brand Ambassador | Heard Of Owning A Cafe | V1</t>
        </is>
      </c>
      <c r="F1663" t="inlineStr">
        <is>
          <t>In House Natuf</t>
        </is>
      </c>
      <c r="G1663" t="inlineStr">
        <is>
          <t>Attempt 1</t>
        </is>
      </c>
      <c r="H1663" s="39" t="str">
        <f>IF(ISNUMBER(MATCH(G1663,QualityStatuses,0)),"Quality Lead","Non-Quality Lead")</f>
        <v>Non-Quality Lead</v>
      </c>
      <c r="I1663" t="inlineStr">
        <is>
          <t>2026-10</t>
        </is>
      </c>
      <c r="J1663" t="inlineStr">
        <is>
          <t>Wk of 2026-10-19</t>
        </is>
      </c>
      <c r="K1663" t="inlineStr">
        <is>
          <t>Tejaswini Tarigopula</t>
        </is>
      </c>
      <c r="L1663" t="inlineStr">
        <is>
          <t>Facebook</t>
        </is>
      </c>
      <c r="M1663" t="inlineStr">
        <is>
          <t>Direct (campaign tagged in CRM)</t>
        </is>
      </c>
      <c r="N1663" t="inlineStr">
        <is>
          <t>6ad5ba9d5be0d611214b6e4d</t>
        </is>
      </c>
      <c r="O1663" t="n">
        <v>1</v>
      </c>
      <c r="P1663" s="40">
        <f>IF(A1663="Lead",IF(ISNUMBER(MATCH(G1663,QualityStatuses,0)),1,0),0)</f>
        <v>0</v>
      </c>
      <c r="Q1663" s="40">
        <f>IF(A1663="Lead",IF(G1663="New Lead",0,1),0)</f>
        <v>1</v>
      </c>
      <c r="R1663" s="40">
        <f>IF(A1663="Lead",IF(G1663="Lost",1,0),0)</f>
        <v>0</v>
      </c>
      <c r="S1663" t="n">
        <v>1</v>
      </c>
      <c r="T1663" t="n">
        <v>0</v>
      </c>
      <c r="U1663" t="n">
        <v>0</v>
      </c>
      <c r="V1663" t="n">
        <v>0</v>
      </c>
      <c r="W1663" t="n">
        <v>0</v>
      </c>
      <c r="X1663" t="n">
        <v>0</v>
      </c>
      <c r="Y1663">
        <f>IF(AND(A1663="Lead",COUNTIF(MetaCamps,C1663)&gt;0),1,0)</f>
        <v>0</v>
      </c>
      <c r="Z1663">
        <f>IF(Y1663=1,P1663,0)</f>
        <v>0</v>
      </c>
    </row>
    <row r="1664">
      <c r="A1664" t="inlineStr">
        <is>
          <t>Lead</t>
        </is>
      </c>
      <c r="B1664" s="39" t="str">
        <f>IFERROR(INDEX(CampTypes,MATCH(C1664,CampList,0)),"Unattributed")</f>
        <v>New</v>
      </c>
      <c r="C1664" t="inlineStr">
        <is>
          <t>Natuf | In House | ABO |  | WhatsApp | Unit Franchise | India | Oct26 | V1</t>
        </is>
      </c>
      <c r="D1664" t="inlineStr">
        <is>
          <t>_</t>
        </is>
      </c>
      <c r="E1664" t="inlineStr">
        <is>
          <t>_</t>
        </is>
      </c>
      <c r="F1664" t="inlineStr">
        <is>
          <t>In House Natuf</t>
        </is>
      </c>
      <c r="G1664" t="inlineStr">
        <is>
          <t>New Lead</t>
        </is>
      </c>
      <c r="H1664" s="39" t="str">
        <f>IF(ISNUMBER(MATCH(G1664,QualityStatuses,0)),"Quality Lead","Non-Quality Lead")</f>
        <v>Non-Quality Lead</v>
      </c>
      <c r="I1664" t="inlineStr">
        <is>
          <t>2026-10</t>
        </is>
      </c>
      <c r="J1664" t="inlineStr">
        <is>
          <t>Wk of 2026-10-19</t>
        </is>
      </c>
      <c r="K1664" t="inlineStr">
        <is>
          <t>(Unassigned)</t>
        </is>
      </c>
      <c r="L1664" t="inlineStr">
        <is>
          <t>Whatsapp Cloud API</t>
        </is>
      </c>
      <c r="M1664" t="inlineStr">
        <is>
          <t>Direct (campaign tagged in CRM)</t>
        </is>
      </c>
      <c r="N1664" t="inlineStr">
        <is>
          <t>6ad5b5f21fac130b9ba45696</t>
        </is>
      </c>
      <c r="O1664" t="n">
        <v>1</v>
      </c>
      <c r="P1664" s="40">
        <f>IF(A1664="Lead",IF(ISNUMBER(MATCH(G1664,QualityStatuses,0)),1,0),0)</f>
        <v>0</v>
      </c>
      <c r="Q1664" s="40">
        <f>IF(A1664="Lead",IF(G1664="New Lead",0,1),0)</f>
        <v>0</v>
      </c>
      <c r="R1664" s="40">
        <f>IF(A1664="Lead",IF(G1664="Lost",1,0),0)</f>
        <v>0</v>
      </c>
      <c r="S1664" t="n">
        <v>0</v>
      </c>
      <c r="T1664" t="n">
        <v>0</v>
      </c>
      <c r="U1664" t="n">
        <v>0</v>
      </c>
      <c r="V1664" t="n">
        <v>0</v>
      </c>
      <c r="W1664" t="n">
        <v>0</v>
      </c>
      <c r="X1664" t="n">
        <v>0</v>
      </c>
      <c r="Y1664">
        <f>IF(AND(A1664="Lead",COUNTIF(MetaCamps,C1664)&gt;0),1,0)</f>
        <v>0</v>
      </c>
      <c r="Z1664">
        <f>IF(Y1664=1,P1664,0)</f>
        <v>0</v>
      </c>
    </row>
    <row r="1665">
      <c r="A1665" t="inlineStr">
        <is>
          <t>Lead</t>
        </is>
      </c>
      <c r="B1665" s="39" t="str">
        <f>IFERROR(INDEX(CampTypes,MATCH(C1665,CampList,0)),"Unattributed")</f>
        <v>New</v>
      </c>
      <c r="C1665" t="inlineStr">
        <is>
          <t>EBG - In House | ABO | Natuf | Leads | Unit Franchise | India | Oct26 | V1</t>
        </is>
      </c>
      <c r="D1665" t="inlineStr">
        <is>
          <t>Natuf | Broad | Tier1 + Growth Cities | Oct26 | V1</t>
        </is>
      </c>
      <c r="E1665" t="inlineStr">
        <is>
          <t>Natuf | Reel | Brand Ambassador | Heard Of Owning A Cafe | V1</t>
        </is>
      </c>
      <c r="F1665" t="inlineStr">
        <is>
          <t>In House Natuf</t>
        </is>
      </c>
      <c r="G1665" t="inlineStr">
        <is>
          <t>Details Shared</t>
        </is>
      </c>
      <c r="H1665" s="39" t="str">
        <f>IF(ISNUMBER(MATCH(G1665,QualityStatuses,0)),"Quality Lead","Non-Quality Lead")</f>
        <v>Quality Lead</v>
      </c>
      <c r="I1665" t="inlineStr">
        <is>
          <t>2026-10</t>
        </is>
      </c>
      <c r="J1665" t="inlineStr">
        <is>
          <t>Wk of 2026-10-19</t>
        </is>
      </c>
      <c r="K1665" t="inlineStr">
        <is>
          <t>Tejaswini Tarigopula</t>
        </is>
      </c>
      <c r="L1665" t="inlineStr">
        <is>
          <t>Facebook</t>
        </is>
      </c>
      <c r="M1665" t="inlineStr">
        <is>
          <t>Direct (campaign tagged in CRM)</t>
        </is>
      </c>
      <c r="N1665" t="inlineStr">
        <is>
          <t>6ad5b46c7c9b216aabb194b8</t>
        </is>
      </c>
      <c r="O1665" t="n">
        <v>1</v>
      </c>
      <c r="P1665" s="40">
        <f>IF(A1665="Lead",IF(ISNUMBER(MATCH(G1665,QualityStatuses,0)),1,0),0)</f>
        <v>1</v>
      </c>
      <c r="Q1665" s="40">
        <f>IF(A1665="Lead",IF(G1665="New Lead",0,1),0)</f>
        <v>1</v>
      </c>
      <c r="R1665" s="40">
        <f>IF(A1665="Lead",IF(G1665="Lost",1,0),0)</f>
        <v>0</v>
      </c>
      <c r="S1665" t="n">
        <v>7</v>
      </c>
      <c r="T1665" t="n">
        <v>3</v>
      </c>
      <c r="U1665" t="n">
        <v>0</v>
      </c>
      <c r="V1665" t="n">
        <v>0</v>
      </c>
      <c r="W1665" t="n">
        <v>0</v>
      </c>
      <c r="X1665" t="n">
        <v>0</v>
      </c>
      <c r="Y1665">
        <f>IF(AND(A1665="Lead",COUNTIF(MetaCamps,C1665)&gt;0),1,0)</f>
        <v>0</v>
      </c>
      <c r="Z1665">
        <f>IF(Y1665=1,P1665,0)</f>
        <v>0</v>
      </c>
    </row>
    <row r="1666">
      <c r="A1666" t="inlineStr">
        <is>
          <t>Lead</t>
        </is>
      </c>
      <c r="B1666" s="39" t="str">
        <f>IFERROR(INDEX(CampTypes,MATCH(C1666,CampList,0)),"Unattributed")</f>
        <v>New</v>
      </c>
      <c r="C1666" t="inlineStr">
        <is>
          <t>EBG - In House | ABO | Natuf | Leads | Unit Franchise | India | Oct26 | V1</t>
        </is>
      </c>
      <c r="D1666" t="inlineStr">
        <is>
          <t>Natuf | Investors | Tier1 + Growth Cities | Oct26 | V1</t>
        </is>
      </c>
      <c r="E1666" t="inlineStr">
        <is>
          <t>Natuf | Reel | Brand Ambassador | Heard Of Owning A Cafe | V1</t>
        </is>
      </c>
      <c r="F1666" t="inlineStr">
        <is>
          <t>In House Natuf</t>
        </is>
      </c>
      <c r="G1666" t="inlineStr">
        <is>
          <t>Attempt 2</t>
        </is>
      </c>
      <c r="H1666" s="39" t="str">
        <f>IF(ISNUMBER(MATCH(G1666,QualityStatuses,0)),"Quality Lead","Non-Quality Lead")</f>
        <v>Non-Quality Lead</v>
      </c>
      <c r="I1666" t="inlineStr">
        <is>
          <t>2026-10</t>
        </is>
      </c>
      <c r="J1666" t="inlineStr">
        <is>
          <t>Wk of 2026-10-19</t>
        </is>
      </c>
      <c r="K1666" t="inlineStr">
        <is>
          <t>Tejaswini Tarigopula</t>
        </is>
      </c>
      <c r="L1666" t="inlineStr">
        <is>
          <t>Facebook</t>
        </is>
      </c>
      <c r="M1666" t="inlineStr">
        <is>
          <t>Direct (campaign tagged in CRM)</t>
        </is>
      </c>
      <c r="N1666" t="inlineStr">
        <is>
          <t>6ad5b2370f1b09143061cd90</t>
        </is>
      </c>
      <c r="O1666" t="n">
        <v>1</v>
      </c>
      <c r="P1666" s="40">
        <f>IF(A1666="Lead",IF(ISNUMBER(MATCH(G1666,QualityStatuses,0)),1,0),0)</f>
        <v>0</v>
      </c>
      <c r="Q1666" s="40">
        <f>IF(A1666="Lead",IF(G1666="New Lead",0,1),0)</f>
        <v>1</v>
      </c>
      <c r="R1666" s="40">
        <f>IF(A1666="Lead",IF(G1666="Lost",1,0),0)</f>
        <v>0</v>
      </c>
      <c r="S1666" t="n">
        <v>2</v>
      </c>
      <c r="T1666" t="n">
        <v>0</v>
      </c>
      <c r="U1666" t="n">
        <v>0</v>
      </c>
      <c r="V1666" t="n">
        <v>0</v>
      </c>
      <c r="W1666" t="n">
        <v>0</v>
      </c>
      <c r="X1666" t="n">
        <v>0</v>
      </c>
      <c r="Y1666">
        <f>IF(AND(A1666="Lead",COUNTIF(MetaCamps,C1666)&gt;0),1,0)</f>
        <v>0</v>
      </c>
      <c r="Z1666">
        <f>IF(Y1666=1,P1666,0)</f>
        <v>0</v>
      </c>
    </row>
    <row r="1667">
      <c r="A1667" t="inlineStr">
        <is>
          <t>Lead</t>
        </is>
      </c>
      <c r="B1667" s="39" t="str">
        <f>IFERROR(INDEX(CampTypes,MATCH(C1667,CampList,0)),"Unattributed")</f>
        <v>New</v>
      </c>
      <c r="C1667" t="inlineStr">
        <is>
          <t>EBG - In House | ABO | Natuf | Leads | Unit Franchise | India | Oct26 | V1</t>
        </is>
      </c>
      <c r="D1667" t="inlineStr">
        <is>
          <t>Natuf | LAL 1% | India | Jul26 | V1</t>
        </is>
      </c>
      <c r="E1667" t="inlineStr">
        <is>
          <t>Natuf | Reel | Brand Ambassador | Heard Of Owning A Cafe | V1</t>
        </is>
      </c>
      <c r="F1667" t="inlineStr">
        <is>
          <t>In House Natuf</t>
        </is>
      </c>
      <c r="G1667" t="inlineStr">
        <is>
          <t>Connected</t>
        </is>
      </c>
      <c r="H1667" s="39" t="str">
        <f>IF(ISNUMBER(MATCH(G1667,QualityStatuses,0)),"Quality Lead","Non-Quality Lead")</f>
        <v>Non-Quality Lead</v>
      </c>
      <c r="I1667" t="inlineStr">
        <is>
          <t>2026-10</t>
        </is>
      </c>
      <c r="J1667" t="inlineStr">
        <is>
          <t>Wk of 2026-10-19</t>
        </is>
      </c>
      <c r="K1667" t="inlineStr">
        <is>
          <t>Tejaswini Tarigopula</t>
        </is>
      </c>
      <c r="L1667" t="inlineStr">
        <is>
          <t>Facebook</t>
        </is>
      </c>
      <c r="M1667" t="inlineStr">
        <is>
          <t>Direct (campaign tagged in CRM)</t>
        </is>
      </c>
      <c r="N1667" t="inlineStr">
        <is>
          <t>6ad5ae2ff64feedd7ab77d05</t>
        </is>
      </c>
      <c r="O1667" t="n">
        <v>1</v>
      </c>
      <c r="P1667" s="40">
        <f>IF(A1667="Lead",IF(ISNUMBER(MATCH(G1667,QualityStatuses,0)),1,0),0)</f>
        <v>0</v>
      </c>
      <c r="Q1667" s="40">
        <f>IF(A1667="Lead",IF(G1667="New Lead",0,1),0)</f>
        <v>1</v>
      </c>
      <c r="R1667" s="40">
        <f>IF(A1667="Lead",IF(G1667="Lost",1,0),0)</f>
        <v>0</v>
      </c>
      <c r="S1667" t="n">
        <v>1</v>
      </c>
      <c r="T1667" t="n">
        <v>1</v>
      </c>
      <c r="U1667" t="n">
        <v>0</v>
      </c>
      <c r="V1667" t="n">
        <v>0</v>
      </c>
      <c r="W1667" t="n">
        <v>0</v>
      </c>
      <c r="X1667" t="n">
        <v>0</v>
      </c>
      <c r="Y1667">
        <f>IF(AND(A1667="Lead",COUNTIF(MetaCamps,C1667)&gt;0),1,0)</f>
        <v>0</v>
      </c>
      <c r="Z1667">
        <f>IF(Y1667=1,P1667,0)</f>
        <v>0</v>
      </c>
    </row>
    <row r="1668">
      <c r="A1668" t="inlineStr">
        <is>
          <t>Lead</t>
        </is>
      </c>
      <c r="B1668" s="39" t="str">
        <f>IFERROR(INDEX(CampTypes,MATCH(C1668,CampList,0)),"Unattributed")</f>
        <v>New</v>
      </c>
      <c r="C1668" t="inlineStr">
        <is>
          <t>Natuf | In House | ABO |  | WhatsApp | Unit Franchise | India | Oct26 | V1</t>
        </is>
      </c>
      <c r="D1668" t="inlineStr">
        <is>
          <t>_</t>
        </is>
      </c>
      <c r="E1668" t="inlineStr">
        <is>
          <t>_</t>
        </is>
      </c>
      <c r="F1668" t="inlineStr">
        <is>
          <t>In House Natuf</t>
        </is>
      </c>
      <c r="G1668" t="inlineStr">
        <is>
          <t>New Lead</t>
        </is>
      </c>
      <c r="H1668" s="39" t="str">
        <f>IF(ISNUMBER(MATCH(G1668,QualityStatuses,0)),"Quality Lead","Non-Quality Lead")</f>
        <v>Non-Quality Lead</v>
      </c>
      <c r="I1668" t="inlineStr">
        <is>
          <t>2026-10</t>
        </is>
      </c>
      <c r="J1668" t="inlineStr">
        <is>
          <t>Wk of 2026-10-19</t>
        </is>
      </c>
      <c r="K1668" t="inlineStr">
        <is>
          <t>(Unassigned)</t>
        </is>
      </c>
      <c r="L1668" t="inlineStr">
        <is>
          <t>Whatsapp Cloud API</t>
        </is>
      </c>
      <c r="M1668" t="inlineStr">
        <is>
          <t>Direct (campaign tagged in CRM)</t>
        </is>
      </c>
      <c r="N1668" t="inlineStr">
        <is>
          <t>6ad5ac8f3cc49fa3fdc4d270</t>
        </is>
      </c>
      <c r="O1668" t="n">
        <v>1</v>
      </c>
      <c r="P1668" s="40">
        <f>IF(A1668="Lead",IF(ISNUMBER(MATCH(G1668,QualityStatuses,0)),1,0),0)</f>
        <v>0</v>
      </c>
      <c r="Q1668" s="40">
        <f>IF(A1668="Lead",IF(G1668="New Lead",0,1),0)</f>
        <v>0</v>
      </c>
      <c r="R1668" s="40">
        <f>IF(A1668="Lead",IF(G1668="Lost",1,0),0)</f>
        <v>0</v>
      </c>
      <c r="S1668" t="n">
        <v>0</v>
      </c>
      <c r="T1668" t="n">
        <v>0</v>
      </c>
      <c r="U1668" t="n">
        <v>0</v>
      </c>
      <c r="V1668" t="n">
        <v>0</v>
      </c>
      <c r="W1668" t="n">
        <v>0</v>
      </c>
      <c r="X1668" t="n">
        <v>0</v>
      </c>
      <c r="Y1668">
        <f>IF(AND(A1668="Lead",COUNTIF(MetaCamps,C1668)&gt;0),1,0)</f>
        <v>0</v>
      </c>
      <c r="Z1668">
        <f>IF(Y1668=1,P1668,0)</f>
        <v>0</v>
      </c>
    </row>
    <row r="1669">
      <c r="A1669" t="inlineStr">
        <is>
          <t>Lead</t>
        </is>
      </c>
      <c r="B1669" s="39" t="str">
        <f>IFERROR(INDEX(CampTypes,MATCH(C1669,CampList,0)),"Unattributed")</f>
        <v>New</v>
      </c>
      <c r="C1669" t="inlineStr">
        <is>
          <t>Natuf | In House | ABO |  | WhatsApp | Unit Franchise | India | Oct26 | V1</t>
        </is>
      </c>
      <c r="D1669" t="inlineStr">
        <is>
          <t>_</t>
        </is>
      </c>
      <c r="E1669" t="inlineStr">
        <is>
          <t>_</t>
        </is>
      </c>
      <c r="F1669" t="inlineStr">
        <is>
          <t>In House Natuf</t>
        </is>
      </c>
      <c r="G1669" t="inlineStr">
        <is>
          <t>New Lead</t>
        </is>
      </c>
      <c r="H1669" s="39" t="str">
        <f>IF(ISNUMBER(MATCH(G1669,QualityStatuses,0)),"Quality Lead","Non-Quality Lead")</f>
        <v>Non-Quality Lead</v>
      </c>
      <c r="I1669" t="inlineStr">
        <is>
          <t>2026-10</t>
        </is>
      </c>
      <c r="J1669" t="inlineStr">
        <is>
          <t>Wk of 2026-10-19</t>
        </is>
      </c>
      <c r="K1669" t="inlineStr">
        <is>
          <t>(Unassigned)</t>
        </is>
      </c>
      <c r="L1669" t="inlineStr">
        <is>
          <t>Whatsapp Cloud API</t>
        </is>
      </c>
      <c r="M1669" t="inlineStr">
        <is>
          <t>Direct (campaign tagged in CRM)</t>
        </is>
      </c>
      <c r="N1669" t="inlineStr">
        <is>
          <t>6ad5aa4f337621e0ffc17cc8</t>
        </is>
      </c>
      <c r="O1669" t="n">
        <v>1</v>
      </c>
      <c r="P1669" s="40">
        <f>IF(A1669="Lead",IF(ISNUMBER(MATCH(G1669,QualityStatuses,0)),1,0),0)</f>
        <v>0</v>
      </c>
      <c r="Q1669" s="40">
        <f>IF(A1669="Lead",IF(G1669="New Lead",0,1),0)</f>
        <v>0</v>
      </c>
      <c r="R1669" s="40">
        <f>IF(A1669="Lead",IF(G1669="Lost",1,0),0)</f>
        <v>0</v>
      </c>
      <c r="S1669" t="n">
        <v>0</v>
      </c>
      <c r="T1669" t="n">
        <v>0</v>
      </c>
      <c r="U1669" t="n">
        <v>0</v>
      </c>
      <c r="V1669" t="n">
        <v>0</v>
      </c>
      <c r="W1669" t="n">
        <v>0</v>
      </c>
      <c r="X1669" t="n">
        <v>0</v>
      </c>
      <c r="Y1669">
        <f>IF(AND(A1669="Lead",COUNTIF(MetaCamps,C1669)&gt;0),1,0)</f>
        <v>0</v>
      </c>
      <c r="Z1669">
        <f>IF(Y1669=1,P1669,0)</f>
        <v>0</v>
      </c>
    </row>
    <row r="1670">
      <c r="A1670" t="inlineStr">
        <is>
          <t>Lead</t>
        </is>
      </c>
      <c r="B1670" s="39" t="str">
        <f>IFERROR(INDEX(CampTypes,MATCH(C1670,CampList,0)),"Unattributed")</f>
        <v>New</v>
      </c>
      <c r="C1670" t="inlineStr">
        <is>
          <t>EBG - In House | ABO | Natuf | Leads | Unit Franchise | India | Oct26 | V1</t>
        </is>
      </c>
      <c r="D1670" t="inlineStr">
        <is>
          <t>Natuf | Investors | Tier1 + Growth Cities | Oct26 | V1</t>
        </is>
      </c>
      <c r="E1670" t="inlineStr">
        <is>
          <t>Natuf | Reel | Brand Ambassador | Heard Of Owning A Cafe | V1</t>
        </is>
      </c>
      <c r="F1670" t="inlineStr">
        <is>
          <t>In House Natuf</t>
        </is>
      </c>
      <c r="G1670" t="inlineStr">
        <is>
          <t>Connected</t>
        </is>
      </c>
      <c r="H1670" s="39" t="str">
        <f>IF(ISNUMBER(MATCH(G1670,QualityStatuses,0)),"Quality Lead","Non-Quality Lead")</f>
        <v>Non-Quality Lead</v>
      </c>
      <c r="I1670" t="inlineStr">
        <is>
          <t>2026-10</t>
        </is>
      </c>
      <c r="J1670" t="inlineStr">
        <is>
          <t>Wk of 2026-10-19</t>
        </is>
      </c>
      <c r="K1670" t="inlineStr">
        <is>
          <t>Tejaswini Tarigopula</t>
        </is>
      </c>
      <c r="L1670" t="inlineStr">
        <is>
          <t>Facebook</t>
        </is>
      </c>
      <c r="M1670" t="inlineStr">
        <is>
          <t>Direct (campaign tagged in CRM)</t>
        </is>
      </c>
      <c r="N1670" t="inlineStr">
        <is>
          <t>6ad5a894255b93344a9f9def</t>
        </is>
      </c>
      <c r="O1670" t="n">
        <v>1</v>
      </c>
      <c r="P1670" s="40">
        <f>IF(A1670="Lead",IF(ISNUMBER(MATCH(G1670,QualityStatuses,0)),1,0),0)</f>
        <v>0</v>
      </c>
      <c r="Q1670" s="40">
        <f>IF(A1670="Lead",IF(G1670="New Lead",0,1),0)</f>
        <v>1</v>
      </c>
      <c r="R1670" s="40">
        <f>IF(A1670="Lead",IF(G1670="Lost",1,0),0)</f>
        <v>0</v>
      </c>
      <c r="S1670" t="n">
        <v>3</v>
      </c>
      <c r="T1670" t="n">
        <v>3</v>
      </c>
      <c r="U1670" t="n">
        <v>0</v>
      </c>
      <c r="V1670" t="n">
        <v>0</v>
      </c>
      <c r="W1670" t="n">
        <v>0</v>
      </c>
      <c r="X1670" t="n">
        <v>0</v>
      </c>
      <c r="Y1670">
        <f>IF(AND(A1670="Lead",COUNTIF(MetaCamps,C1670)&gt;0),1,0)</f>
        <v>0</v>
      </c>
      <c r="Z1670">
        <f>IF(Y1670=1,P1670,0)</f>
        <v>0</v>
      </c>
    </row>
    <row r="1671">
      <c r="A1671" t="inlineStr">
        <is>
          <t>Lead</t>
        </is>
      </c>
      <c r="B1671" s="39" t="str">
        <f>IFERROR(INDEX(CampTypes,MATCH(C1671,CampList,0)),"Unattributed")</f>
        <v>New</v>
      </c>
      <c r="C1671" t="inlineStr">
        <is>
          <t>EBG - In House | ABO | Natuf | Leads | Unit Franchise | India | Oct26 | V1</t>
        </is>
      </c>
      <c r="D1671" t="inlineStr">
        <is>
          <t>Natuf | Investors | Tier1 + Growth Cities | Oct26 | V1</t>
        </is>
      </c>
      <c r="E1671" t="inlineStr">
        <is>
          <t>Natuf | Reel | Brand Ambassador | Heard Of Owning A Cafe | V1</t>
        </is>
      </c>
      <c r="F1671" t="inlineStr">
        <is>
          <t>In House Natuf</t>
        </is>
      </c>
      <c r="G1671" t="inlineStr">
        <is>
          <t>Lost</t>
        </is>
      </c>
      <c r="H1671" s="39" t="str">
        <f>IF(ISNUMBER(MATCH(G1671,QualityStatuses,0)),"Quality Lead","Non-Quality Lead")</f>
        <v>Non-Quality Lead</v>
      </c>
      <c r="I1671" t="inlineStr">
        <is>
          <t>2026-10</t>
        </is>
      </c>
      <c r="J1671" t="inlineStr">
        <is>
          <t>Wk of 2026-10-19</t>
        </is>
      </c>
      <c r="K1671" t="inlineStr">
        <is>
          <t>Tejaswini Tarigopula</t>
        </is>
      </c>
      <c r="L1671" t="inlineStr">
        <is>
          <t>Facebook</t>
        </is>
      </c>
      <c r="M1671" t="inlineStr">
        <is>
          <t>Direct (campaign tagged in CRM)</t>
        </is>
      </c>
      <c r="N1671" t="inlineStr">
        <is>
          <t>6ad5a76f15dfe33ef5a8eea8</t>
        </is>
      </c>
      <c r="O1671" t="n">
        <v>1</v>
      </c>
      <c r="P1671" s="40">
        <f>IF(A1671="Lead",IF(ISNUMBER(MATCH(G1671,QualityStatuses,0)),1,0),0)</f>
        <v>0</v>
      </c>
      <c r="Q1671" s="40">
        <f>IF(A1671="Lead",IF(G1671="New Lead",0,1),0)</f>
        <v>1</v>
      </c>
      <c r="R1671" s="40">
        <f>IF(A1671="Lead",IF(G1671="Lost",1,0),0)</f>
        <v>1</v>
      </c>
      <c r="S1671" t="n">
        <v>1</v>
      </c>
      <c r="T1671" t="n">
        <v>1</v>
      </c>
      <c r="U1671" t="n">
        <v>0</v>
      </c>
      <c r="V1671" t="n">
        <v>0</v>
      </c>
      <c r="W1671" t="n">
        <v>0</v>
      </c>
      <c r="X1671" t="n">
        <v>0</v>
      </c>
      <c r="Y1671">
        <f>IF(AND(A1671="Lead",COUNTIF(MetaCamps,C1671)&gt;0),1,0)</f>
        <v>0</v>
      </c>
      <c r="Z1671">
        <f>IF(Y1671=1,P1671,0)</f>
        <v>0</v>
      </c>
    </row>
    <row r="1672">
      <c r="A1672" t="inlineStr">
        <is>
          <t>Lead</t>
        </is>
      </c>
      <c r="B1672" s="39" t="str">
        <f>IFERROR(INDEX(CampTypes,MATCH(C1672,CampList,0)),"Unattributed")</f>
        <v>New</v>
      </c>
      <c r="C1672" t="inlineStr">
        <is>
          <t>EBG - In House | ABO | Natuf | Leads | Unit Franchise | India | Oct26 | V1</t>
        </is>
      </c>
      <c r="D1672" t="inlineStr">
        <is>
          <t>Natuf | Business Owners | Tier1 + Growth Cities | Oct26 | V1</t>
        </is>
      </c>
      <c r="E1672" t="inlineStr">
        <is>
          <t>Natuf | Reel | Brand Ambassador | Heard Of Owning A Cafe | V1</t>
        </is>
      </c>
      <c r="F1672" t="inlineStr">
        <is>
          <t>In House Natuf</t>
        </is>
      </c>
      <c r="G1672" t="inlineStr">
        <is>
          <t>Lost</t>
        </is>
      </c>
      <c r="H1672" s="39" t="str">
        <f>IF(ISNUMBER(MATCH(G1672,QualityStatuses,0)),"Quality Lead","Non-Quality Lead")</f>
        <v>Non-Quality Lead</v>
      </c>
      <c r="I1672" t="inlineStr">
        <is>
          <t>2026-10</t>
        </is>
      </c>
      <c r="J1672" t="inlineStr">
        <is>
          <t>Wk of 2026-10-19</t>
        </is>
      </c>
      <c r="K1672" t="inlineStr">
        <is>
          <t>Tejaswini Tarigopula</t>
        </is>
      </c>
      <c r="L1672" t="inlineStr">
        <is>
          <t>Facebook</t>
        </is>
      </c>
      <c r="M1672" t="inlineStr">
        <is>
          <t>Direct (campaign tagged in CRM)</t>
        </is>
      </c>
      <c r="N1672" t="inlineStr">
        <is>
          <t>6ad5a6c42bdfaac93a608ef5</t>
        </is>
      </c>
      <c r="O1672" t="n">
        <v>1</v>
      </c>
      <c r="P1672" s="40">
        <f>IF(A1672="Lead",IF(ISNUMBER(MATCH(G1672,QualityStatuses,0)),1,0),0)</f>
        <v>0</v>
      </c>
      <c r="Q1672" s="40">
        <f>IF(A1672="Lead",IF(G1672="New Lead",0,1),0)</f>
        <v>1</v>
      </c>
      <c r="R1672" s="40">
        <f>IF(A1672="Lead",IF(G1672="Lost",1,0),0)</f>
        <v>1</v>
      </c>
      <c r="S1672" t="n">
        <v>1</v>
      </c>
      <c r="T1672" t="n">
        <v>1</v>
      </c>
      <c r="U1672" t="n">
        <v>0</v>
      </c>
      <c r="V1672" t="n">
        <v>0</v>
      </c>
      <c r="W1672" t="n">
        <v>0</v>
      </c>
      <c r="X1672" t="n">
        <v>0</v>
      </c>
      <c r="Y1672">
        <f>IF(AND(A1672="Lead",COUNTIF(MetaCamps,C1672)&gt;0),1,0)</f>
        <v>0</v>
      </c>
      <c r="Z1672">
        <f>IF(Y1672=1,P1672,0)</f>
        <v>0</v>
      </c>
    </row>
    <row r="1673">
      <c r="A1673" t="inlineStr">
        <is>
          <t>Lead</t>
        </is>
      </c>
      <c r="B1673" s="39" t="str">
        <f>IFERROR(INDEX(CampTypes,MATCH(C1673,CampList,0)),"Unattributed")</f>
        <v>New</v>
      </c>
      <c r="C1673" t="inlineStr">
        <is>
          <t>Natuf | In House | ABO |  | WhatsApp | Unit Franchise | India | Oct26 | V1</t>
        </is>
      </c>
      <c r="D1673" t="inlineStr">
        <is>
          <t>_</t>
        </is>
      </c>
      <c r="E1673" t="inlineStr">
        <is>
          <t>_</t>
        </is>
      </c>
      <c r="F1673" t="inlineStr">
        <is>
          <t>In House Natuf</t>
        </is>
      </c>
      <c r="G1673" t="inlineStr">
        <is>
          <t>New Lead</t>
        </is>
      </c>
      <c r="H1673" s="39" t="str">
        <f>IF(ISNUMBER(MATCH(G1673,QualityStatuses,0)),"Quality Lead","Non-Quality Lead")</f>
        <v>Non-Quality Lead</v>
      </c>
      <c r="I1673" t="inlineStr">
        <is>
          <t>2026-10</t>
        </is>
      </c>
      <c r="J1673" t="inlineStr">
        <is>
          <t>Wk of 2026-10-19</t>
        </is>
      </c>
      <c r="K1673" t="inlineStr">
        <is>
          <t>(Unassigned)</t>
        </is>
      </c>
      <c r="L1673" t="inlineStr">
        <is>
          <t>Whatsapp Cloud API</t>
        </is>
      </c>
      <c r="M1673" t="inlineStr">
        <is>
          <t>Direct (campaign tagged in CRM)</t>
        </is>
      </c>
      <c r="N1673" t="inlineStr">
        <is>
          <t>6ad5a6406b3c73076b6c88b5</t>
        </is>
      </c>
      <c r="O1673" t="n">
        <v>1</v>
      </c>
      <c r="P1673" s="40">
        <f>IF(A1673="Lead",IF(ISNUMBER(MATCH(G1673,QualityStatuses,0)),1,0),0)</f>
        <v>0</v>
      </c>
      <c r="Q1673" s="40">
        <f>IF(A1673="Lead",IF(G1673="New Lead",0,1),0)</f>
        <v>0</v>
      </c>
      <c r="R1673" s="40">
        <f>IF(A1673="Lead",IF(G1673="Lost",1,0),0)</f>
        <v>0</v>
      </c>
      <c r="S1673" t="n">
        <v>0</v>
      </c>
      <c r="T1673" t="n">
        <v>0</v>
      </c>
      <c r="U1673" t="n">
        <v>0</v>
      </c>
      <c r="V1673" t="n">
        <v>0</v>
      </c>
      <c r="W1673" t="n">
        <v>0</v>
      </c>
      <c r="X1673" t="n">
        <v>0</v>
      </c>
      <c r="Y1673">
        <f>IF(AND(A1673="Lead",COUNTIF(MetaCamps,C1673)&gt;0),1,0)</f>
        <v>0</v>
      </c>
      <c r="Z1673">
        <f>IF(Y1673=1,P1673,0)</f>
        <v>0</v>
      </c>
    </row>
    <row r="1674">
      <c r="A1674" t="inlineStr">
        <is>
          <t>Lead</t>
        </is>
      </c>
      <c r="B1674" s="39" t="str">
        <f>IFERROR(INDEX(CampTypes,MATCH(C1674,CampList,0)),"Unattributed")</f>
        <v>New</v>
      </c>
      <c r="C1674" t="inlineStr">
        <is>
          <t>Natuf | In House | ABO |  | WhatsApp | Unit Franchise | India | Oct26 | V1</t>
        </is>
      </c>
      <c r="D1674" t="inlineStr">
        <is>
          <t>_</t>
        </is>
      </c>
      <c r="E1674" t="inlineStr">
        <is>
          <t>_</t>
        </is>
      </c>
      <c r="F1674" t="inlineStr">
        <is>
          <t>In House Natuf</t>
        </is>
      </c>
      <c r="G1674" t="inlineStr">
        <is>
          <t>New Lead</t>
        </is>
      </c>
      <c r="H1674" s="39" t="str">
        <f>IF(ISNUMBER(MATCH(G1674,QualityStatuses,0)),"Quality Lead","Non-Quality Lead")</f>
        <v>Non-Quality Lead</v>
      </c>
      <c r="I1674" t="inlineStr">
        <is>
          <t>2026-10</t>
        </is>
      </c>
      <c r="J1674" t="inlineStr">
        <is>
          <t>Wk of 2026-10-19</t>
        </is>
      </c>
      <c r="K1674" t="inlineStr">
        <is>
          <t>(Unassigned)</t>
        </is>
      </c>
      <c r="L1674" t="inlineStr">
        <is>
          <t>Whatsapp Cloud API</t>
        </is>
      </c>
      <c r="M1674" t="inlineStr">
        <is>
          <t>Direct (campaign tagged in CRM)</t>
        </is>
      </c>
      <c r="N1674" t="inlineStr">
        <is>
          <t>6ad5a4fe43a4ad44a7ef3d97</t>
        </is>
      </c>
      <c r="O1674" t="n">
        <v>1</v>
      </c>
      <c r="P1674" s="40">
        <f>IF(A1674="Lead",IF(ISNUMBER(MATCH(G1674,QualityStatuses,0)),1,0),0)</f>
        <v>0</v>
      </c>
      <c r="Q1674" s="40">
        <f>IF(A1674="Lead",IF(G1674="New Lead",0,1),0)</f>
        <v>0</v>
      </c>
      <c r="R1674" s="40">
        <f>IF(A1674="Lead",IF(G1674="Lost",1,0),0)</f>
        <v>0</v>
      </c>
      <c r="S1674" t="n">
        <v>0</v>
      </c>
      <c r="T1674" t="n">
        <v>0</v>
      </c>
      <c r="U1674" t="n">
        <v>0</v>
      </c>
      <c r="V1674" t="n">
        <v>0</v>
      </c>
      <c r="W1674" t="n">
        <v>0</v>
      </c>
      <c r="X1674" t="n">
        <v>0</v>
      </c>
      <c r="Y1674">
        <f>IF(AND(A1674="Lead",COUNTIF(MetaCamps,C1674)&gt;0),1,0)</f>
        <v>0</v>
      </c>
      <c r="Z1674">
        <f>IF(Y1674=1,P1674,0)</f>
        <v>0</v>
      </c>
    </row>
    <row r="1675">
      <c r="A1675" t="inlineStr">
        <is>
          <t>Lead</t>
        </is>
      </c>
      <c r="B1675" s="39" t="str">
        <f>IFERROR(INDEX(CampTypes,MATCH(C1675,CampList,0)),"Unattributed")</f>
        <v>New</v>
      </c>
      <c r="C1675" t="inlineStr">
        <is>
          <t>EBG - In House | ABO | Natuf | Leads | Unit Franchise | India | Oct26 | V1</t>
        </is>
      </c>
      <c r="D1675" t="inlineStr">
        <is>
          <t>Natuf | Investors | Tier1 + Growth Cities | Oct26 | V1</t>
        </is>
      </c>
      <c r="E1675" t="inlineStr">
        <is>
          <t>Natuf | Reel | Brand Ambassador | Heard Of Owning A Cafe | V1</t>
        </is>
      </c>
      <c r="F1675" t="inlineStr">
        <is>
          <t>In House Natuf</t>
        </is>
      </c>
      <c r="G1675" t="inlineStr">
        <is>
          <t>Attempt 2</t>
        </is>
      </c>
      <c r="H1675" s="39" t="str">
        <f>IF(ISNUMBER(MATCH(G1675,QualityStatuses,0)),"Quality Lead","Non-Quality Lead")</f>
        <v>Non-Quality Lead</v>
      </c>
      <c r="I1675" t="inlineStr">
        <is>
          <t>2026-10</t>
        </is>
      </c>
      <c r="J1675" t="inlineStr">
        <is>
          <t>Wk of 2026-10-19</t>
        </is>
      </c>
      <c r="K1675" t="inlineStr">
        <is>
          <t>Tejaswini Tarigopula</t>
        </is>
      </c>
      <c r="L1675" t="inlineStr">
        <is>
          <t>Facebook</t>
        </is>
      </c>
      <c r="M1675" t="inlineStr">
        <is>
          <t>Direct (campaign tagged in CRM)</t>
        </is>
      </c>
      <c r="N1675" t="inlineStr">
        <is>
          <t>6ad5a4e910564828e347f1a7</t>
        </is>
      </c>
      <c r="O1675" t="n">
        <v>1</v>
      </c>
      <c r="P1675" s="40">
        <f>IF(A1675="Lead",IF(ISNUMBER(MATCH(G1675,QualityStatuses,0)),1,0),0)</f>
        <v>0</v>
      </c>
      <c r="Q1675" s="40">
        <f>IF(A1675="Lead",IF(G1675="New Lead",0,1),0)</f>
        <v>1</v>
      </c>
      <c r="R1675" s="40">
        <f>IF(A1675="Lead",IF(G1675="Lost",1,0),0)</f>
        <v>0</v>
      </c>
      <c r="S1675" t="n">
        <v>2</v>
      </c>
      <c r="T1675" t="n">
        <v>2</v>
      </c>
      <c r="U1675" t="n">
        <v>0</v>
      </c>
      <c r="V1675" t="n">
        <v>0</v>
      </c>
      <c r="W1675" t="n">
        <v>0</v>
      </c>
      <c r="X1675" t="n">
        <v>0</v>
      </c>
      <c r="Y1675">
        <f>IF(AND(A1675="Lead",COUNTIF(MetaCamps,C1675)&gt;0),1,0)</f>
        <v>0</v>
      </c>
      <c r="Z1675">
        <f>IF(Y1675=1,P1675,0)</f>
        <v>0</v>
      </c>
    </row>
    <row r="1676">
      <c r="A1676" t="inlineStr">
        <is>
          <t>Lead</t>
        </is>
      </c>
      <c r="B1676" s="39" t="str">
        <f>IFERROR(INDEX(CampTypes,MATCH(C1676,CampList,0)),"Unattributed")</f>
        <v>New</v>
      </c>
      <c r="C1676" t="inlineStr">
        <is>
          <t>Natuf | In House | ABO |  | WhatsApp | Unit Franchise | India | Oct26 | V1</t>
        </is>
      </c>
      <c r="D1676" t="inlineStr">
        <is>
          <t>_</t>
        </is>
      </c>
      <c r="E1676" t="inlineStr">
        <is>
          <t>_</t>
        </is>
      </c>
      <c r="F1676" t="inlineStr">
        <is>
          <t>In House Natuf</t>
        </is>
      </c>
      <c r="G1676" t="inlineStr">
        <is>
          <t>New Lead</t>
        </is>
      </c>
      <c r="H1676" s="39" t="str">
        <f>IF(ISNUMBER(MATCH(G1676,QualityStatuses,0)),"Quality Lead","Non-Quality Lead")</f>
        <v>Non-Quality Lead</v>
      </c>
      <c r="I1676" t="inlineStr">
        <is>
          <t>2026-10</t>
        </is>
      </c>
      <c r="J1676" t="inlineStr">
        <is>
          <t>Wk of 2026-10-19</t>
        </is>
      </c>
      <c r="K1676" t="inlineStr">
        <is>
          <t>(Unassigned)</t>
        </is>
      </c>
      <c r="L1676" t="inlineStr">
        <is>
          <t>Whatsapp Cloud API</t>
        </is>
      </c>
      <c r="M1676" t="inlineStr">
        <is>
          <t>Direct (campaign tagged in CRM)</t>
        </is>
      </c>
      <c r="N1676" t="inlineStr">
        <is>
          <t>6ad5a34c28baf9de0e6d9975</t>
        </is>
      </c>
      <c r="O1676" t="n">
        <v>1</v>
      </c>
      <c r="P1676" s="40">
        <f>IF(A1676="Lead",IF(ISNUMBER(MATCH(G1676,QualityStatuses,0)),1,0),0)</f>
        <v>0</v>
      </c>
      <c r="Q1676" s="40">
        <f>IF(A1676="Lead",IF(G1676="New Lead",0,1),0)</f>
        <v>0</v>
      </c>
      <c r="R1676" s="40">
        <f>IF(A1676="Lead",IF(G1676="Lost",1,0),0)</f>
        <v>0</v>
      </c>
      <c r="S1676" t="n">
        <v>0</v>
      </c>
      <c r="T1676" t="n">
        <v>0</v>
      </c>
      <c r="U1676" t="n">
        <v>0</v>
      </c>
      <c r="V1676" t="n">
        <v>0</v>
      </c>
      <c r="W1676" t="n">
        <v>0</v>
      </c>
      <c r="X1676" t="n">
        <v>0</v>
      </c>
      <c r="Y1676">
        <f>IF(AND(A1676="Lead",COUNTIF(MetaCamps,C1676)&gt;0),1,0)</f>
        <v>0</v>
      </c>
      <c r="Z1676">
        <f>IF(Y1676=1,P1676,0)</f>
        <v>0</v>
      </c>
    </row>
    <row r="1677">
      <c r="A1677" t="inlineStr">
        <is>
          <t>Lead</t>
        </is>
      </c>
      <c r="B1677" s="39" t="str">
        <f>IFERROR(INDEX(CampTypes,MATCH(C1677,CampList,0)),"Unattributed")</f>
        <v>New</v>
      </c>
      <c r="C1677" t="inlineStr">
        <is>
          <t>EBG - In House | ABO | Natuf | Leads | Unit Franchise | India | Oct26 | V1</t>
        </is>
      </c>
      <c r="D1677" t="inlineStr">
        <is>
          <t>Natuf | Investors | Tier1 + Growth Cities | Oct26 | V1</t>
        </is>
      </c>
      <c r="E1677" t="inlineStr">
        <is>
          <t>Natuf | Reel | Brand Ambassador | Heard Of Owning A Cafe | V1</t>
        </is>
      </c>
      <c r="F1677" t="inlineStr">
        <is>
          <t>In House Natuf</t>
        </is>
      </c>
      <c r="G1677" t="inlineStr">
        <is>
          <t>Attempt 2</t>
        </is>
      </c>
      <c r="H1677" s="39" t="str">
        <f>IF(ISNUMBER(MATCH(G1677,QualityStatuses,0)),"Quality Lead","Non-Quality Lead")</f>
        <v>Non-Quality Lead</v>
      </c>
      <c r="I1677" t="inlineStr">
        <is>
          <t>2026-10</t>
        </is>
      </c>
      <c r="J1677" t="inlineStr">
        <is>
          <t>Wk of 2026-10-19</t>
        </is>
      </c>
      <c r="K1677" t="inlineStr">
        <is>
          <t>Tejaswini Tarigopula</t>
        </is>
      </c>
      <c r="L1677" t="inlineStr">
        <is>
          <t>Facebook</t>
        </is>
      </c>
      <c r="M1677" t="inlineStr">
        <is>
          <t>Direct (campaign tagged in CRM)</t>
        </is>
      </c>
      <c r="N1677" t="inlineStr">
        <is>
          <t>6ad5a14565ccff013dab279e</t>
        </is>
      </c>
      <c r="O1677" t="n">
        <v>1</v>
      </c>
      <c r="P1677" s="40">
        <f>IF(A1677="Lead",IF(ISNUMBER(MATCH(G1677,QualityStatuses,0)),1,0),0)</f>
        <v>0</v>
      </c>
      <c r="Q1677" s="40">
        <f>IF(A1677="Lead",IF(G1677="New Lead",0,1),0)</f>
        <v>1</v>
      </c>
      <c r="R1677" s="40">
        <f>IF(A1677="Lead",IF(G1677="Lost",1,0),0)</f>
        <v>0</v>
      </c>
      <c r="S1677" t="n">
        <v>1</v>
      </c>
      <c r="T1677" t="n">
        <v>0</v>
      </c>
      <c r="U1677" t="n">
        <v>0</v>
      </c>
      <c r="V1677" t="n">
        <v>0</v>
      </c>
      <c r="W1677" t="n">
        <v>0</v>
      </c>
      <c r="X1677" t="n">
        <v>0</v>
      </c>
      <c r="Y1677">
        <f>IF(AND(A1677="Lead",COUNTIF(MetaCamps,C1677)&gt;0),1,0)</f>
        <v>0</v>
      </c>
      <c r="Z1677">
        <f>IF(Y1677=1,P1677,0)</f>
        <v>0</v>
      </c>
    </row>
    <row r="1678">
      <c r="A1678" t="inlineStr">
        <is>
          <t>Lead</t>
        </is>
      </c>
      <c r="B1678" s="39" t="str">
        <f>IFERROR(INDEX(CampTypes,MATCH(C1678,CampList,0)),"Unattributed")</f>
        <v>New</v>
      </c>
      <c r="C1678" t="inlineStr">
        <is>
          <t>Natuf | In House | ABO |  | WhatsApp | Unit Franchise | India | Oct26 | V1</t>
        </is>
      </c>
      <c r="D1678" t="inlineStr">
        <is>
          <t>_</t>
        </is>
      </c>
      <c r="E1678" t="inlineStr">
        <is>
          <t>_</t>
        </is>
      </c>
      <c r="F1678" t="inlineStr">
        <is>
          <t>In House Natuf</t>
        </is>
      </c>
      <c r="G1678" t="inlineStr">
        <is>
          <t>New Lead</t>
        </is>
      </c>
      <c r="H1678" s="39" t="str">
        <f>IF(ISNUMBER(MATCH(G1678,QualityStatuses,0)),"Quality Lead","Non-Quality Lead")</f>
        <v>Non-Quality Lead</v>
      </c>
      <c r="I1678" t="inlineStr">
        <is>
          <t>2026-10</t>
        </is>
      </c>
      <c r="J1678" t="inlineStr">
        <is>
          <t>Wk of 2026-10-19</t>
        </is>
      </c>
      <c r="K1678" t="inlineStr">
        <is>
          <t>(Unassigned)</t>
        </is>
      </c>
      <c r="L1678" t="inlineStr">
        <is>
          <t>Whatsapp Cloud API</t>
        </is>
      </c>
      <c r="M1678" t="inlineStr">
        <is>
          <t>Direct (campaign tagged in CRM)</t>
        </is>
      </c>
      <c r="N1678" t="inlineStr">
        <is>
          <t>6ad59e54f01e40f612734f6c</t>
        </is>
      </c>
      <c r="O1678" t="n">
        <v>1</v>
      </c>
      <c r="P1678" s="40">
        <f>IF(A1678="Lead",IF(ISNUMBER(MATCH(G1678,QualityStatuses,0)),1,0),0)</f>
        <v>0</v>
      </c>
      <c r="Q1678" s="40">
        <f>IF(A1678="Lead",IF(G1678="New Lead",0,1),0)</f>
        <v>0</v>
      </c>
      <c r="R1678" s="40">
        <f>IF(A1678="Lead",IF(G1678="Lost",1,0),0)</f>
        <v>0</v>
      </c>
      <c r="S1678" t="n">
        <v>0</v>
      </c>
      <c r="T1678" t="n">
        <v>0</v>
      </c>
      <c r="U1678" t="n">
        <v>0</v>
      </c>
      <c r="V1678" t="n">
        <v>0</v>
      </c>
      <c r="W1678" t="n">
        <v>0</v>
      </c>
      <c r="X1678" t="n">
        <v>0</v>
      </c>
      <c r="Y1678">
        <f>IF(AND(A1678="Lead",COUNTIF(MetaCamps,C1678)&gt;0),1,0)</f>
        <v>0</v>
      </c>
      <c r="Z1678">
        <f>IF(Y1678=1,P1678,0)</f>
        <v>0</v>
      </c>
    </row>
    <row r="1679">
      <c r="A1679" t="inlineStr">
        <is>
          <t>Lead</t>
        </is>
      </c>
      <c r="B1679" s="39" t="str">
        <f>IFERROR(INDEX(CampTypes,MATCH(C1679,CampList,0)),"Unattributed")</f>
        <v>New</v>
      </c>
      <c r="C1679" t="inlineStr">
        <is>
          <t>Natuf | In House | ABO |  | WhatsApp | Unit Franchise | India | Oct26 | V1</t>
        </is>
      </c>
      <c r="D1679" t="inlineStr">
        <is>
          <t>_</t>
        </is>
      </c>
      <c r="E1679" t="inlineStr">
        <is>
          <t>_</t>
        </is>
      </c>
      <c r="F1679" t="inlineStr">
        <is>
          <t>In House Natuf</t>
        </is>
      </c>
      <c r="G1679" t="inlineStr">
        <is>
          <t>New Lead</t>
        </is>
      </c>
      <c r="H1679" s="39" t="str">
        <f>IF(ISNUMBER(MATCH(G1679,QualityStatuses,0)),"Quality Lead","Non-Quality Lead")</f>
        <v>Non-Quality Lead</v>
      </c>
      <c r="I1679" t="inlineStr">
        <is>
          <t>2026-10</t>
        </is>
      </c>
      <c r="J1679" t="inlineStr">
        <is>
          <t>Wk of 2026-10-19</t>
        </is>
      </c>
      <c r="K1679" t="inlineStr">
        <is>
          <t>(Unassigned)</t>
        </is>
      </c>
      <c r="L1679" t="inlineStr">
        <is>
          <t>Whatsapp Cloud API</t>
        </is>
      </c>
      <c r="M1679" t="inlineStr">
        <is>
          <t>Direct (campaign tagged in CRM)</t>
        </is>
      </c>
      <c r="N1679" t="inlineStr">
        <is>
          <t>6ad59d9212e279aee1b08ff9</t>
        </is>
      </c>
      <c r="O1679" t="n">
        <v>1</v>
      </c>
      <c r="P1679" s="40">
        <f>IF(A1679="Lead",IF(ISNUMBER(MATCH(G1679,QualityStatuses,0)),1,0),0)</f>
        <v>0</v>
      </c>
      <c r="Q1679" s="40">
        <f>IF(A1679="Lead",IF(G1679="New Lead",0,1),0)</f>
        <v>0</v>
      </c>
      <c r="R1679" s="40">
        <f>IF(A1679="Lead",IF(G1679="Lost",1,0),0)</f>
        <v>0</v>
      </c>
      <c r="S1679" t="n">
        <v>0</v>
      </c>
      <c r="T1679" t="n">
        <v>0</v>
      </c>
      <c r="U1679" t="n">
        <v>0</v>
      </c>
      <c r="V1679" t="n">
        <v>0</v>
      </c>
      <c r="W1679" t="n">
        <v>0</v>
      </c>
      <c r="X1679" t="n">
        <v>0</v>
      </c>
      <c r="Y1679">
        <f>IF(AND(A1679="Lead",COUNTIF(MetaCamps,C1679)&gt;0),1,0)</f>
        <v>0</v>
      </c>
      <c r="Z1679">
        <f>IF(Y1679=1,P1679,0)</f>
        <v>0</v>
      </c>
    </row>
    <row r="1680">
      <c r="A1680" t="inlineStr">
        <is>
          <t>Lead</t>
        </is>
      </c>
      <c r="B1680" s="39" t="str">
        <f>IFERROR(INDEX(CampTypes,MATCH(C1680,CampList,0)),"Unattributed")</f>
        <v>New</v>
      </c>
      <c r="C1680" t="inlineStr">
        <is>
          <t>EBG - In House | ABO | Natuf | Leads | Unit Franchise | India | Oct26 | V1</t>
        </is>
      </c>
      <c r="D1680" t="inlineStr">
        <is>
          <t>Natuf | LAL 1% | India | Jul26 | V1</t>
        </is>
      </c>
      <c r="E1680" t="inlineStr">
        <is>
          <t>Natuf | Reel | Brand Ambassador | Heard Of Owning A Cafe | V1</t>
        </is>
      </c>
      <c r="F1680" t="inlineStr">
        <is>
          <t>In House Natuf</t>
        </is>
      </c>
      <c r="G1680" t="inlineStr">
        <is>
          <t>Attempt 2</t>
        </is>
      </c>
      <c r="H1680" s="39" t="str">
        <f>IF(ISNUMBER(MATCH(G1680,QualityStatuses,0)),"Quality Lead","Non-Quality Lead")</f>
        <v>Non-Quality Lead</v>
      </c>
      <c r="I1680" t="inlineStr">
        <is>
          <t>2026-10</t>
        </is>
      </c>
      <c r="J1680" t="inlineStr">
        <is>
          <t>Wk of 2026-10-19</t>
        </is>
      </c>
      <c r="K1680" t="inlineStr">
        <is>
          <t>Tejaswini Tarigopula</t>
        </is>
      </c>
      <c r="L1680" t="inlineStr">
        <is>
          <t>Facebook</t>
        </is>
      </c>
      <c r="M1680" t="inlineStr">
        <is>
          <t>Direct (campaign tagged in CRM)</t>
        </is>
      </c>
      <c r="N1680" t="inlineStr">
        <is>
          <t>6ad59c337bbdf83363e82815</t>
        </is>
      </c>
      <c r="O1680" t="n">
        <v>1</v>
      </c>
      <c r="P1680" s="40">
        <f>IF(A1680="Lead",IF(ISNUMBER(MATCH(G1680,QualityStatuses,0)),1,0),0)</f>
        <v>0</v>
      </c>
      <c r="Q1680" s="40">
        <f>IF(A1680="Lead",IF(G1680="New Lead",0,1),0)</f>
        <v>1</v>
      </c>
      <c r="R1680" s="40">
        <f>IF(A1680="Lead",IF(G1680="Lost",1,0),0)</f>
        <v>0</v>
      </c>
      <c r="S1680" t="n">
        <v>2</v>
      </c>
      <c r="T1680" t="n">
        <v>1</v>
      </c>
      <c r="U1680" t="n">
        <v>0</v>
      </c>
      <c r="V1680" t="n">
        <v>0</v>
      </c>
      <c r="W1680" t="n">
        <v>0</v>
      </c>
      <c r="X1680" t="n">
        <v>0</v>
      </c>
      <c r="Y1680">
        <f>IF(AND(A1680="Lead",COUNTIF(MetaCamps,C1680)&gt;0),1,0)</f>
        <v>0</v>
      </c>
      <c r="Z1680">
        <f>IF(Y1680=1,P1680,0)</f>
        <v>0</v>
      </c>
    </row>
    <row r="1681">
      <c r="A1681" t="inlineStr">
        <is>
          <t>Lead</t>
        </is>
      </c>
      <c r="B1681" s="39" t="str">
        <f>IFERROR(INDEX(CampTypes,MATCH(C1681,CampList,0)),"Unattributed")</f>
        <v>Old</v>
      </c>
      <c r="C1681" t="inlineStr">
        <is>
          <t>natuf_Kiosk_14072026_Hindi</t>
        </is>
      </c>
      <c r="D1681" t="inlineStr">
        <is>
          <t>natuf_Kiosk_09102026</t>
        </is>
      </c>
      <c r="E1681" t="inlineStr">
        <is>
          <t>natuf_Kiosk_14072026_ad set_ad1</t>
        </is>
      </c>
      <c r="F1681" t="inlineStr">
        <is>
          <t>Natuf</t>
        </is>
      </c>
      <c r="G1681" t="inlineStr">
        <is>
          <t>Attempt 4</t>
        </is>
      </c>
      <c r="H1681" s="39" t="str">
        <f>IF(ISNUMBER(MATCH(G1681,QualityStatuses,0)),"Quality Lead","Non-Quality Lead")</f>
        <v>Non-Quality Lead</v>
      </c>
      <c r="I1681" t="inlineStr">
        <is>
          <t>2026-10</t>
        </is>
      </c>
      <c r="J1681" t="inlineStr">
        <is>
          <t>Wk of 2026-10-19</t>
        </is>
      </c>
      <c r="K1681" t="inlineStr">
        <is>
          <t>Marshal Malbari</t>
        </is>
      </c>
      <c r="L1681" t="inlineStr">
        <is>
          <t>Facebook</t>
        </is>
      </c>
      <c r="M1681" t="inlineStr">
        <is>
          <t>Direct (campaign tagged in CRM)</t>
        </is>
      </c>
      <c r="N1681" t="inlineStr">
        <is>
          <t>6ad59a26fa4fc8099a517fce</t>
        </is>
      </c>
      <c r="O1681" t="n">
        <v>1</v>
      </c>
      <c r="P1681" s="40">
        <f>IF(A1681="Lead",IF(ISNUMBER(MATCH(G1681,QualityStatuses,0)),1,0),0)</f>
        <v>0</v>
      </c>
      <c r="Q1681" s="40">
        <f>IF(A1681="Lead",IF(G1681="New Lead",0,1),0)</f>
        <v>1</v>
      </c>
      <c r="R1681" s="40">
        <f>IF(A1681="Lead",IF(G1681="Lost",1,0),0)</f>
        <v>0</v>
      </c>
      <c r="S1681" t="n">
        <v>4</v>
      </c>
      <c r="T1681" t="n">
        <v>3</v>
      </c>
      <c r="U1681" t="n">
        <v>0</v>
      </c>
      <c r="V1681" t="n">
        <v>0</v>
      </c>
      <c r="W1681" t="n">
        <v>0</v>
      </c>
      <c r="X1681" t="n">
        <v>0</v>
      </c>
      <c r="Y1681">
        <f>IF(AND(A1681="Lead",COUNTIF(MetaCamps,C1681)&gt;0),1,0)</f>
        <v>1</v>
      </c>
      <c r="Z1681">
        <f>IF(Y1681=1,P1681,0)</f>
        <v>0</v>
      </c>
    </row>
    <row r="1682">
      <c r="A1682" t="inlineStr">
        <is>
          <t>Lead</t>
        </is>
      </c>
      <c r="B1682" s="39" t="str">
        <f>IFERROR(INDEX(CampTypes,MATCH(C1682,CampList,0)),"Unattributed")</f>
        <v>New</v>
      </c>
      <c r="C1682" t="inlineStr">
        <is>
          <t>EBG - In House | ABO | Natuf | Leads | Unit Franchise | India | Oct26 | V1</t>
        </is>
      </c>
      <c r="D1682" t="inlineStr">
        <is>
          <t>Natuf | Broad | Tier1 + Growth Cities | Oct26 | V1</t>
        </is>
      </c>
      <c r="E1682" t="inlineStr">
        <is>
          <t>Natuf | Reel | Brand Ambassador | Heard Of Owning A Cafe | V1</t>
        </is>
      </c>
      <c r="F1682" t="inlineStr">
        <is>
          <t>In House Natuf</t>
        </is>
      </c>
      <c r="G1682" t="inlineStr">
        <is>
          <t>Attempt 1</t>
        </is>
      </c>
      <c r="H1682" s="39" t="str">
        <f>IF(ISNUMBER(MATCH(G1682,QualityStatuses,0)),"Quality Lead","Non-Quality Lead")</f>
        <v>Non-Quality Lead</v>
      </c>
      <c r="I1682" t="inlineStr">
        <is>
          <t>2026-10</t>
        </is>
      </c>
      <c r="J1682" t="inlineStr">
        <is>
          <t>Wk of 2026-10-19</t>
        </is>
      </c>
      <c r="K1682" t="inlineStr">
        <is>
          <t>Deepak Rai</t>
        </is>
      </c>
      <c r="L1682" t="inlineStr">
        <is>
          <t>Facebook</t>
        </is>
      </c>
      <c r="M1682" t="inlineStr">
        <is>
          <t>Direct (campaign tagged in CRM)</t>
        </is>
      </c>
      <c r="N1682" t="inlineStr">
        <is>
          <t>6ad5987ec4bd6b19e866b3a7</t>
        </is>
      </c>
      <c r="O1682" t="n">
        <v>1</v>
      </c>
      <c r="P1682" s="40">
        <f>IF(A1682="Lead",IF(ISNUMBER(MATCH(G1682,QualityStatuses,0)),1,0),0)</f>
        <v>0</v>
      </c>
      <c r="Q1682" s="40">
        <f>IF(A1682="Lead",IF(G1682="New Lead",0,1),0)</f>
        <v>1</v>
      </c>
      <c r="R1682" s="40">
        <f>IF(A1682="Lead",IF(G1682="Lost",1,0),0)</f>
        <v>0</v>
      </c>
      <c r="S1682" t="n">
        <v>4</v>
      </c>
      <c r="T1682" t="n">
        <v>3</v>
      </c>
      <c r="U1682" t="n">
        <v>0</v>
      </c>
      <c r="V1682" t="n">
        <v>0</v>
      </c>
      <c r="W1682" t="n">
        <v>0</v>
      </c>
      <c r="X1682" t="n">
        <v>0</v>
      </c>
      <c r="Y1682">
        <f>IF(AND(A1682="Lead",COUNTIF(MetaCamps,C1682)&gt;0),1,0)</f>
        <v>0</v>
      </c>
      <c r="Z1682">
        <f>IF(Y1682=1,P1682,0)</f>
        <v>0</v>
      </c>
    </row>
    <row r="1683">
      <c r="A1683" t="inlineStr">
        <is>
          <t>Lead</t>
        </is>
      </c>
      <c r="B1683" s="39" t="str">
        <f>IFERROR(INDEX(CampTypes,MATCH(C1683,CampList,0)),"Unattributed")</f>
        <v>Old</v>
      </c>
      <c r="C1683" t="inlineStr">
        <is>
          <t>natuf_Kiosk_14072026_Hindi</t>
        </is>
      </c>
      <c r="D1683" t="inlineStr">
        <is>
          <t>natuf_Kiosk_09102026</t>
        </is>
      </c>
      <c r="E1683" t="inlineStr">
        <is>
          <t>natuf_Kiosk_14072026_ad set_ad1</t>
        </is>
      </c>
      <c r="F1683" t="inlineStr">
        <is>
          <t>Natuf</t>
        </is>
      </c>
      <c r="G1683" t="inlineStr">
        <is>
          <t>New Lead</t>
        </is>
      </c>
      <c r="H1683" s="39" t="str">
        <f>IF(ISNUMBER(MATCH(G1683,QualityStatuses,0)),"Quality Lead","Non-Quality Lead")</f>
        <v>Non-Quality Lead</v>
      </c>
      <c r="I1683" t="inlineStr">
        <is>
          <t>2026-10</t>
        </is>
      </c>
      <c r="J1683" t="inlineStr">
        <is>
          <t>Wk of 2026-10-19</t>
        </is>
      </c>
      <c r="K1683" t="inlineStr">
        <is>
          <t>(Unassigned)</t>
        </is>
      </c>
      <c r="L1683" t="inlineStr">
        <is>
          <t>Facebook</t>
        </is>
      </c>
      <c r="M1683" t="inlineStr">
        <is>
          <t>Direct (campaign tagged in CRM)</t>
        </is>
      </c>
      <c r="N1683" t="inlineStr">
        <is>
          <t>6ad594b65795ac9f9752a6e5</t>
        </is>
      </c>
      <c r="O1683" t="n">
        <v>1</v>
      </c>
      <c r="P1683" s="40">
        <f>IF(A1683="Lead",IF(ISNUMBER(MATCH(G1683,QualityStatuses,0)),1,0),0)</f>
        <v>0</v>
      </c>
      <c r="Q1683" s="40">
        <f>IF(A1683="Lead",IF(G1683="New Lead",0,1),0)</f>
        <v>0</v>
      </c>
      <c r="R1683" s="40">
        <f>IF(A1683="Lead",IF(G1683="Lost",1,0),0)</f>
        <v>0</v>
      </c>
      <c r="S1683" t="n">
        <v>0</v>
      </c>
      <c r="T1683" t="n">
        <v>0</v>
      </c>
      <c r="U1683" t="n">
        <v>0</v>
      </c>
      <c r="V1683" t="n">
        <v>0</v>
      </c>
      <c r="W1683" t="n">
        <v>0</v>
      </c>
      <c r="X1683" t="n">
        <v>0</v>
      </c>
      <c r="Y1683">
        <f>IF(AND(A1683="Lead",COUNTIF(MetaCamps,C1683)&gt;0),1,0)</f>
        <v>1</v>
      </c>
      <c r="Z1683">
        <f>IF(Y1683=1,P1683,0)</f>
        <v>0</v>
      </c>
    </row>
    <row r="1684">
      <c r="A1684" t="inlineStr">
        <is>
          <t>Lead</t>
        </is>
      </c>
      <c r="B1684" s="39" t="str">
        <f>IFERROR(INDEX(CampTypes,MATCH(C1684,CampList,0)),"Unattributed")</f>
        <v>New</v>
      </c>
      <c r="C1684" t="inlineStr">
        <is>
          <t>EBG - In House | ABO | Natuf | Leads | Unit Franchise | India | Oct26 | V1</t>
        </is>
      </c>
      <c r="D1684" t="inlineStr">
        <is>
          <t>Natuf | LAL 1% | India | Jul26 | V1</t>
        </is>
      </c>
      <c r="E1684" t="inlineStr">
        <is>
          <t>Natuf | Reel | Brand Ambassador | Heard Of Owning A Cafe | V1</t>
        </is>
      </c>
      <c r="F1684" t="inlineStr">
        <is>
          <t>In House Natuf</t>
        </is>
      </c>
      <c r="G1684" t="inlineStr">
        <is>
          <t>Attempt 1</t>
        </is>
      </c>
      <c r="H1684" s="39" t="str">
        <f>IF(ISNUMBER(MATCH(G1684,QualityStatuses,0)),"Quality Lead","Non-Quality Lead")</f>
        <v>Non-Quality Lead</v>
      </c>
      <c r="I1684" t="inlineStr">
        <is>
          <t>2026-10</t>
        </is>
      </c>
      <c r="J1684" t="inlineStr">
        <is>
          <t>Wk of 2026-10-19</t>
        </is>
      </c>
      <c r="K1684" t="inlineStr">
        <is>
          <t>Tejaswini Tarigopula</t>
        </is>
      </c>
      <c r="L1684" t="inlineStr">
        <is>
          <t>Facebook</t>
        </is>
      </c>
      <c r="M1684" t="inlineStr">
        <is>
          <t>Direct (campaign tagged in CRM)</t>
        </is>
      </c>
      <c r="N1684" t="inlineStr">
        <is>
          <t>6ad58f019ceec51b93b56805</t>
        </is>
      </c>
      <c r="O1684" t="n">
        <v>1</v>
      </c>
      <c r="P1684" s="40">
        <f>IF(A1684="Lead",IF(ISNUMBER(MATCH(G1684,QualityStatuses,0)),1,0),0)</f>
        <v>0</v>
      </c>
      <c r="Q1684" s="40">
        <f>IF(A1684="Lead",IF(G1684="New Lead",0,1),0)</f>
        <v>1</v>
      </c>
      <c r="R1684" s="40">
        <f>IF(A1684="Lead",IF(G1684="Lost",1,0),0)</f>
        <v>0</v>
      </c>
      <c r="S1684" t="n">
        <v>0</v>
      </c>
      <c r="T1684" t="n">
        <v>0</v>
      </c>
      <c r="U1684" t="n">
        <v>0</v>
      </c>
      <c r="V1684" t="n">
        <v>0</v>
      </c>
      <c r="W1684" t="n">
        <v>0</v>
      </c>
      <c r="X1684" t="n">
        <v>0</v>
      </c>
      <c r="Y1684">
        <f>IF(AND(A1684="Lead",COUNTIF(MetaCamps,C1684)&gt;0),1,0)</f>
        <v>0</v>
      </c>
      <c r="Z1684">
        <f>IF(Y1684=1,P1684,0)</f>
        <v>0</v>
      </c>
    </row>
    <row r="1685">
      <c r="A1685" t="inlineStr">
        <is>
          <t>Lead</t>
        </is>
      </c>
      <c r="B1685" s="39" t="str">
        <f>IFERROR(INDEX(CampTypes,MATCH(C1685,CampList,0)),"Unattributed")</f>
        <v>Old</v>
      </c>
      <c r="C1685" t="inlineStr">
        <is>
          <t>E_Suresh_Natuf_Kiosk_07072026</t>
        </is>
      </c>
      <c r="D1685" t="inlineStr">
        <is>
          <t>E_Suresh_Natuf_Kiosk_07072026_Adset5</t>
        </is>
      </c>
      <c r="E1685" t="inlineStr">
        <is>
          <t>E_Hindi_Suresh_Natuf_Kiosk_07072026_Adset5_ad3 – Copy 2</t>
        </is>
      </c>
      <c r="F1685" t="inlineStr">
        <is>
          <t>Natuf</t>
        </is>
      </c>
      <c r="G1685" t="inlineStr">
        <is>
          <t>Lost</t>
        </is>
      </c>
      <c r="H1685" s="39" t="str">
        <f>IF(ISNUMBER(MATCH(G1685,QualityStatuses,0)),"Quality Lead","Non-Quality Lead")</f>
        <v>Non-Quality Lead</v>
      </c>
      <c r="I1685" t="inlineStr">
        <is>
          <t>2026-10</t>
        </is>
      </c>
      <c r="J1685" t="inlineStr">
        <is>
          <t>Wk of 2026-10-19</t>
        </is>
      </c>
      <c r="K1685" t="inlineStr">
        <is>
          <t>Tejaswini Tarigopula</t>
        </is>
      </c>
      <c r="L1685" t="inlineStr">
        <is>
          <t>Facebook</t>
        </is>
      </c>
      <c r="M1685" t="inlineStr">
        <is>
          <t>Direct (campaign tagged in CRM)</t>
        </is>
      </c>
      <c r="N1685" t="inlineStr">
        <is>
          <t>6ad58e8eb883e1331a0f4ed3</t>
        </is>
      </c>
      <c r="O1685" t="n">
        <v>1</v>
      </c>
      <c r="P1685" s="40">
        <f>IF(A1685="Lead",IF(ISNUMBER(MATCH(G1685,QualityStatuses,0)),1,0),0)</f>
        <v>0</v>
      </c>
      <c r="Q1685" s="40">
        <f>IF(A1685="Lead",IF(G1685="New Lead",0,1),0)</f>
        <v>1</v>
      </c>
      <c r="R1685" s="40">
        <f>IF(A1685="Lead",IF(G1685="Lost",1,0),0)</f>
        <v>1</v>
      </c>
      <c r="S1685" t="n">
        <v>2</v>
      </c>
      <c r="T1685" t="n">
        <v>1</v>
      </c>
      <c r="U1685" t="n">
        <v>0</v>
      </c>
      <c r="V1685" t="n">
        <v>0</v>
      </c>
      <c r="W1685" t="n">
        <v>0</v>
      </c>
      <c r="X1685" t="n">
        <v>0</v>
      </c>
      <c r="Y1685">
        <f>IF(AND(A1685="Lead",COUNTIF(MetaCamps,C1685)&gt;0),1,0)</f>
        <v>1</v>
      </c>
      <c r="Z1685">
        <f>IF(Y1685=1,P1685,0)</f>
        <v>0</v>
      </c>
    </row>
    <row r="1686">
      <c r="A1686" t="inlineStr">
        <is>
          <t>Lead</t>
        </is>
      </c>
      <c r="B1686" s="39" t="str">
        <f>IFERROR(INDEX(CampTypes,MATCH(C1686,CampList,0)),"Unattributed")</f>
        <v>Old</v>
      </c>
      <c r="C1686" t="inlineStr">
        <is>
          <t>natuf_Kiosk_14072026_Hindi</t>
        </is>
      </c>
      <c r="D1686" t="inlineStr">
        <is>
          <t>natuf_Kiosk_09102026</t>
        </is>
      </c>
      <c r="E1686" t="inlineStr">
        <is>
          <t>natuf_Kiosk_14072026_ad set_ad1</t>
        </is>
      </c>
      <c r="F1686" t="inlineStr">
        <is>
          <t>Natuf</t>
        </is>
      </c>
      <c r="G1686" t="inlineStr">
        <is>
          <t>Attempt 2</t>
        </is>
      </c>
      <c r="H1686" s="39" t="str">
        <f>IF(ISNUMBER(MATCH(G1686,QualityStatuses,0)),"Quality Lead","Non-Quality Lead")</f>
        <v>Non-Quality Lead</v>
      </c>
      <c r="I1686" t="inlineStr">
        <is>
          <t>2026-10</t>
        </is>
      </c>
      <c r="J1686" t="inlineStr">
        <is>
          <t>Wk of 2026-10-19</t>
        </is>
      </c>
      <c r="K1686" t="inlineStr">
        <is>
          <t>Tejaswini Tarigopula</t>
        </is>
      </c>
      <c r="L1686" t="inlineStr">
        <is>
          <t>Facebook</t>
        </is>
      </c>
      <c r="M1686" t="inlineStr">
        <is>
          <t>Direct (campaign tagged in CRM)</t>
        </is>
      </c>
      <c r="N1686" t="inlineStr">
        <is>
          <t>6ad58d923f92f29820342896</t>
        </is>
      </c>
      <c r="O1686" t="n">
        <v>1</v>
      </c>
      <c r="P1686" s="40">
        <f>IF(A1686="Lead",IF(ISNUMBER(MATCH(G1686,QualityStatuses,0)),1,0),0)</f>
        <v>0</v>
      </c>
      <c r="Q1686" s="40">
        <f>IF(A1686="Lead",IF(G1686="New Lead",0,1),0)</f>
        <v>1</v>
      </c>
      <c r="R1686" s="40">
        <f>IF(A1686="Lead",IF(G1686="Lost",1,0),0)</f>
        <v>0</v>
      </c>
      <c r="S1686" t="n">
        <v>2</v>
      </c>
      <c r="T1686" t="n">
        <v>0</v>
      </c>
      <c r="U1686" t="n">
        <v>0</v>
      </c>
      <c r="V1686" t="n">
        <v>0</v>
      </c>
      <c r="W1686" t="n">
        <v>0</v>
      </c>
      <c r="X1686" t="n">
        <v>0</v>
      </c>
      <c r="Y1686">
        <f>IF(AND(A1686="Lead",COUNTIF(MetaCamps,C1686)&gt;0),1,0)</f>
        <v>1</v>
      </c>
      <c r="Z1686">
        <f>IF(Y1686=1,P1686,0)</f>
        <v>0</v>
      </c>
    </row>
    <row r="1687">
      <c r="A1687" t="inlineStr">
        <is>
          <t>Lead</t>
        </is>
      </c>
      <c r="B1687" s="39" t="str">
        <f>IFERROR(INDEX(CampTypes,MATCH(C1687,CampList,0)),"Unattributed")</f>
        <v>New</v>
      </c>
      <c r="C1687" t="inlineStr">
        <is>
          <t>Natuf | In House | ABO |  | WhatsApp | Unit Franchise | India | Oct26 | V1</t>
        </is>
      </c>
      <c r="D1687" t="inlineStr">
        <is>
          <t>_</t>
        </is>
      </c>
      <c r="E1687" t="inlineStr">
        <is>
          <t>_</t>
        </is>
      </c>
      <c r="F1687" t="inlineStr">
        <is>
          <t>In House Natuf</t>
        </is>
      </c>
      <c r="G1687" t="inlineStr">
        <is>
          <t>New Lead</t>
        </is>
      </c>
      <c r="H1687" s="39" t="str">
        <f>IF(ISNUMBER(MATCH(G1687,QualityStatuses,0)),"Quality Lead","Non-Quality Lead")</f>
        <v>Non-Quality Lead</v>
      </c>
      <c r="I1687" t="inlineStr">
        <is>
          <t>2026-10</t>
        </is>
      </c>
      <c r="J1687" t="inlineStr">
        <is>
          <t>Wk of 2026-10-19</t>
        </is>
      </c>
      <c r="K1687" t="inlineStr">
        <is>
          <t>(Unassigned)</t>
        </is>
      </c>
      <c r="L1687" t="inlineStr">
        <is>
          <t>Whatsapp Cloud API</t>
        </is>
      </c>
      <c r="M1687" t="inlineStr">
        <is>
          <t>Direct (campaign tagged in CRM)</t>
        </is>
      </c>
      <c r="N1687" t="inlineStr">
        <is>
          <t>6ad58c948f0274a818506a4d</t>
        </is>
      </c>
      <c r="O1687" t="n">
        <v>1</v>
      </c>
      <c r="P1687" s="40">
        <f>IF(A1687="Lead",IF(ISNUMBER(MATCH(G1687,QualityStatuses,0)),1,0),0)</f>
        <v>0</v>
      </c>
      <c r="Q1687" s="40">
        <f>IF(A1687="Lead",IF(G1687="New Lead",0,1),0)</f>
        <v>0</v>
      </c>
      <c r="R1687" s="40">
        <f>IF(A1687="Lead",IF(G1687="Lost",1,0),0)</f>
        <v>0</v>
      </c>
      <c r="S1687" t="n">
        <v>0</v>
      </c>
      <c r="T1687" t="n">
        <v>0</v>
      </c>
      <c r="U1687" t="n">
        <v>0</v>
      </c>
      <c r="V1687" t="n">
        <v>0</v>
      </c>
      <c r="W1687" t="n">
        <v>0</v>
      </c>
      <c r="X1687" t="n">
        <v>0</v>
      </c>
      <c r="Y1687">
        <f>IF(AND(A1687="Lead",COUNTIF(MetaCamps,C1687)&gt;0),1,0)</f>
        <v>0</v>
      </c>
      <c r="Z1687">
        <f>IF(Y1687=1,P1687,0)</f>
        <v>0</v>
      </c>
    </row>
    <row r="1688">
      <c r="A1688" t="inlineStr">
        <is>
          <t>Lead</t>
        </is>
      </c>
      <c r="B1688" s="39" t="str">
        <f>IFERROR(INDEX(CampTypes,MATCH(C1688,CampList,0)),"Unattributed")</f>
        <v>New</v>
      </c>
      <c r="C1688" t="inlineStr">
        <is>
          <t>EBG - In House | ABO | Natuf | Leads | Unit Franchise | India | Oct26 | V1</t>
        </is>
      </c>
      <c r="D1688" t="inlineStr">
        <is>
          <t>Natuf | LAL 1% | India | Jul26 | V1</t>
        </is>
      </c>
      <c r="E1688" t="inlineStr">
        <is>
          <t>Natuf | Reel | Brand Ambassador | Heard Of Owning A Cafe | V1</t>
        </is>
      </c>
      <c r="F1688" t="inlineStr">
        <is>
          <t>In House Natuf</t>
        </is>
      </c>
      <c r="G1688" t="inlineStr">
        <is>
          <t>Details Shared</t>
        </is>
      </c>
      <c r="H1688" s="39" t="str">
        <f>IF(ISNUMBER(MATCH(G1688,QualityStatuses,0)),"Quality Lead","Non-Quality Lead")</f>
        <v>Quality Lead</v>
      </c>
      <c r="I1688" t="inlineStr">
        <is>
          <t>2026-10</t>
        </is>
      </c>
      <c r="J1688" t="inlineStr">
        <is>
          <t>Wk of 2026-10-19</t>
        </is>
      </c>
      <c r="K1688" t="inlineStr">
        <is>
          <t>Tejaswini Tarigopula</t>
        </is>
      </c>
      <c r="L1688" t="inlineStr">
        <is>
          <t>Facebook</t>
        </is>
      </c>
      <c r="M1688" t="inlineStr">
        <is>
          <t>Direct (campaign tagged in CRM)</t>
        </is>
      </c>
      <c r="N1688" t="inlineStr">
        <is>
          <t>6ad58c20cf72897027f31abd</t>
        </is>
      </c>
      <c r="O1688" t="n">
        <v>1</v>
      </c>
      <c r="P1688" s="40">
        <f>IF(A1688="Lead",IF(ISNUMBER(MATCH(G1688,QualityStatuses,0)),1,0),0)</f>
        <v>1</v>
      </c>
      <c r="Q1688" s="40">
        <f>IF(A1688="Lead",IF(G1688="New Lead",0,1),0)</f>
        <v>1</v>
      </c>
      <c r="R1688" s="40">
        <f>IF(A1688="Lead",IF(G1688="Lost",1,0),0)</f>
        <v>0</v>
      </c>
      <c r="S1688" t="n">
        <v>1</v>
      </c>
      <c r="T1688" t="n">
        <v>1</v>
      </c>
      <c r="U1688" t="n">
        <v>0</v>
      </c>
      <c r="V1688" t="n">
        <v>0</v>
      </c>
      <c r="W1688" t="n">
        <v>0</v>
      </c>
      <c r="X1688" t="n">
        <v>0</v>
      </c>
      <c r="Y1688">
        <f>IF(AND(A1688="Lead",COUNTIF(MetaCamps,C1688)&gt;0),1,0)</f>
        <v>0</v>
      </c>
      <c r="Z1688">
        <f>IF(Y1688=1,P1688,0)</f>
        <v>0</v>
      </c>
    </row>
    <row r="1689">
      <c r="A1689" t="inlineStr">
        <is>
          <t>Lead</t>
        </is>
      </c>
      <c r="B1689" s="39" t="str">
        <f>IFERROR(INDEX(CampTypes,MATCH(C1689,CampList,0)),"Unattributed")</f>
        <v>New</v>
      </c>
      <c r="C1689" t="inlineStr">
        <is>
          <t>EBG - In House | ABO | Natuf | Leads | Unit Franchise | India | Oct26 | V1</t>
        </is>
      </c>
      <c r="D1689" t="inlineStr">
        <is>
          <t>Natuf | Investors | Tier1 + Growth Cities | Oct26 | V1</t>
        </is>
      </c>
      <c r="E1689" t="inlineStr">
        <is>
          <t>Natuf | Reel | Brand Ambassador | Heard Of Owning A Cafe | V1</t>
        </is>
      </c>
      <c r="F1689" t="inlineStr">
        <is>
          <t>In House Natuf</t>
        </is>
      </c>
      <c r="G1689" t="inlineStr">
        <is>
          <t>Details Shared</t>
        </is>
      </c>
      <c r="H1689" s="39" t="str">
        <f>IF(ISNUMBER(MATCH(G1689,QualityStatuses,0)),"Quality Lead","Non-Quality Lead")</f>
        <v>Quality Lead</v>
      </c>
      <c r="I1689" t="inlineStr">
        <is>
          <t>2026-10</t>
        </is>
      </c>
      <c r="J1689" t="inlineStr">
        <is>
          <t>Wk of 2026-10-19</t>
        </is>
      </c>
      <c r="K1689" t="inlineStr">
        <is>
          <t>Tejaswini Tarigopula</t>
        </is>
      </c>
      <c r="L1689" t="inlineStr">
        <is>
          <t>Facebook</t>
        </is>
      </c>
      <c r="M1689" t="inlineStr">
        <is>
          <t>Direct (campaign tagged in CRM)</t>
        </is>
      </c>
      <c r="N1689" t="inlineStr">
        <is>
          <t>6ad58ab360324f3eed145e52</t>
        </is>
      </c>
      <c r="O1689" t="n">
        <v>1</v>
      </c>
      <c r="P1689" s="40">
        <f>IF(A1689="Lead",IF(ISNUMBER(MATCH(G1689,QualityStatuses,0)),1,0),0)</f>
        <v>1</v>
      </c>
      <c r="Q1689" s="40">
        <f>IF(A1689="Lead",IF(G1689="New Lead",0,1),0)</f>
        <v>1</v>
      </c>
      <c r="R1689" s="40">
        <f>IF(A1689="Lead",IF(G1689="Lost",1,0),0)</f>
        <v>0</v>
      </c>
      <c r="S1689" t="n">
        <v>2</v>
      </c>
      <c r="T1689" t="n">
        <v>1</v>
      </c>
      <c r="U1689" t="n">
        <v>0</v>
      </c>
      <c r="V1689" t="n">
        <v>0</v>
      </c>
      <c r="W1689" t="n">
        <v>0</v>
      </c>
      <c r="X1689" t="n">
        <v>0</v>
      </c>
      <c r="Y1689">
        <f>IF(AND(A1689="Lead",COUNTIF(MetaCamps,C1689)&gt;0),1,0)</f>
        <v>0</v>
      </c>
      <c r="Z1689">
        <f>IF(Y1689=1,P1689,0)</f>
        <v>0</v>
      </c>
    </row>
    <row r="1690">
      <c r="A1690" t="inlineStr">
        <is>
          <t>Lead</t>
        </is>
      </c>
      <c r="B1690" s="39" t="str">
        <f>IFERROR(INDEX(CampTypes,MATCH(C1690,CampList,0)),"Unattributed")</f>
        <v>New</v>
      </c>
      <c r="C1690" t="inlineStr">
        <is>
          <t>Natuf | In House | ABO |  | WhatsApp | Unit Franchise | India | Oct26 | V1</t>
        </is>
      </c>
      <c r="D1690" t="inlineStr">
        <is>
          <t>_</t>
        </is>
      </c>
      <c r="E1690" t="inlineStr">
        <is>
          <t>_</t>
        </is>
      </c>
      <c r="F1690" t="inlineStr">
        <is>
          <t>In House Natuf</t>
        </is>
      </c>
      <c r="G1690" t="inlineStr">
        <is>
          <t>New Lead</t>
        </is>
      </c>
      <c r="H1690" s="39" t="str">
        <f>IF(ISNUMBER(MATCH(G1690,QualityStatuses,0)),"Quality Lead","Non-Quality Lead")</f>
        <v>Non-Quality Lead</v>
      </c>
      <c r="I1690" t="inlineStr">
        <is>
          <t>2026-10</t>
        </is>
      </c>
      <c r="J1690" t="inlineStr">
        <is>
          <t>Wk of 2026-10-19</t>
        </is>
      </c>
      <c r="K1690" t="inlineStr">
        <is>
          <t>(Unassigned)</t>
        </is>
      </c>
      <c r="L1690" t="inlineStr">
        <is>
          <t>Whatsapp Cloud API</t>
        </is>
      </c>
      <c r="M1690" t="inlineStr">
        <is>
          <t>Direct (campaign tagged in CRM)</t>
        </is>
      </c>
      <c r="N1690" t="inlineStr">
        <is>
          <t>6ad58955eea8e0a035bf2921</t>
        </is>
      </c>
      <c r="O1690" t="n">
        <v>1</v>
      </c>
      <c r="P1690" s="40">
        <f>IF(A1690="Lead",IF(ISNUMBER(MATCH(G1690,QualityStatuses,0)),1,0),0)</f>
        <v>0</v>
      </c>
      <c r="Q1690" s="40">
        <f>IF(A1690="Lead",IF(G1690="New Lead",0,1),0)</f>
        <v>0</v>
      </c>
      <c r="R1690" s="40">
        <f>IF(A1690="Lead",IF(G1690="Lost",1,0),0)</f>
        <v>0</v>
      </c>
      <c r="S1690" t="n">
        <v>0</v>
      </c>
      <c r="T1690" t="n">
        <v>0</v>
      </c>
      <c r="U1690" t="n">
        <v>0</v>
      </c>
      <c r="V1690" t="n">
        <v>0</v>
      </c>
      <c r="W1690" t="n">
        <v>0</v>
      </c>
      <c r="X1690" t="n">
        <v>0</v>
      </c>
      <c r="Y1690">
        <f>IF(AND(A1690="Lead",COUNTIF(MetaCamps,C1690)&gt;0),1,0)</f>
        <v>0</v>
      </c>
      <c r="Z1690">
        <f>IF(Y1690=1,P1690,0)</f>
        <v>0</v>
      </c>
    </row>
    <row r="1691">
      <c r="A1691" t="inlineStr">
        <is>
          <t>Lead</t>
        </is>
      </c>
      <c r="B1691" s="39" t="str">
        <f>IFERROR(INDEX(CampTypes,MATCH(C1691,CampList,0)),"Unattributed")</f>
        <v>Old</v>
      </c>
      <c r="C1691" t="inlineStr">
        <is>
          <t>E_Natuf_Generic_13082026</t>
        </is>
      </c>
      <c r="D1691" t="inlineStr">
        <is>
          <t>E_Natuf_Generic_13082026_Adset1</t>
        </is>
      </c>
      <c r="E1691" t="inlineStr">
        <is>
          <t>E_Natuf_Generic_13082026_Adset1_Ad1</t>
        </is>
      </c>
      <c r="F1691" t="inlineStr">
        <is>
          <t>Natuf</t>
        </is>
      </c>
      <c r="G1691" t="inlineStr">
        <is>
          <t>New Lead</t>
        </is>
      </c>
      <c r="H1691" s="39" t="str">
        <f>IF(ISNUMBER(MATCH(G1691,QualityStatuses,0)),"Quality Lead","Non-Quality Lead")</f>
        <v>Non-Quality Lead</v>
      </c>
      <c r="I1691" t="inlineStr">
        <is>
          <t>2026-10</t>
        </is>
      </c>
      <c r="J1691" t="inlineStr">
        <is>
          <t>Wk of 2026-10-19</t>
        </is>
      </c>
      <c r="K1691" t="inlineStr">
        <is>
          <t>(Unassigned)</t>
        </is>
      </c>
      <c r="L1691" t="inlineStr">
        <is>
          <t>Facebook</t>
        </is>
      </c>
      <c r="M1691" t="inlineStr">
        <is>
          <t>Direct (campaign tagged in CRM)</t>
        </is>
      </c>
      <c r="N1691" t="inlineStr">
        <is>
          <t>6ad589200598e740f9e4b736</t>
        </is>
      </c>
      <c r="O1691" t="n">
        <v>1</v>
      </c>
      <c r="P1691" s="40">
        <f>IF(A1691="Lead",IF(ISNUMBER(MATCH(G1691,QualityStatuses,0)),1,0),0)</f>
        <v>0</v>
      </c>
      <c r="Q1691" s="40">
        <f>IF(A1691="Lead",IF(G1691="New Lead",0,1),0)</f>
        <v>0</v>
      </c>
      <c r="R1691" s="40">
        <f>IF(A1691="Lead",IF(G1691="Lost",1,0),0)</f>
        <v>0</v>
      </c>
      <c r="S1691" t="n">
        <v>0</v>
      </c>
      <c r="T1691" t="n">
        <v>0</v>
      </c>
      <c r="U1691" t="n">
        <v>0</v>
      </c>
      <c r="V1691" t="n">
        <v>0</v>
      </c>
      <c r="W1691" t="n">
        <v>0</v>
      </c>
      <c r="X1691" t="n">
        <v>0</v>
      </c>
      <c r="Y1691">
        <f>IF(AND(A1691="Lead",COUNTIF(MetaCamps,C1691)&gt;0),1,0)</f>
        <v>1</v>
      </c>
      <c r="Z1691">
        <f>IF(Y1691=1,P1691,0)</f>
        <v>0</v>
      </c>
    </row>
    <row r="1692">
      <c r="A1692" t="inlineStr">
        <is>
          <t>Lead</t>
        </is>
      </c>
      <c r="B1692" s="39" t="str">
        <f>IFERROR(INDEX(CampTypes,MATCH(C1692,CampList,0)),"Unattributed")</f>
        <v>New</v>
      </c>
      <c r="C1692" t="inlineStr">
        <is>
          <t>EBG - In House | ABO | Natuf | Leads | Unit Franchise | India | Oct26 | V1</t>
        </is>
      </c>
      <c r="D1692" t="inlineStr">
        <is>
          <t>Natuf | LAL 1% | India | Jul26 | V1</t>
        </is>
      </c>
      <c r="E1692" t="inlineStr">
        <is>
          <t>Natuf | Reel | Brand Ambassador | Heard Of Owning A Cafe | V1</t>
        </is>
      </c>
      <c r="F1692" t="inlineStr">
        <is>
          <t>In House Natuf</t>
        </is>
      </c>
      <c r="G1692" t="inlineStr">
        <is>
          <t>Connected</t>
        </is>
      </c>
      <c r="H1692" s="39" t="str">
        <f>IF(ISNUMBER(MATCH(G1692,QualityStatuses,0)),"Quality Lead","Non-Quality Lead")</f>
        <v>Non-Quality Lead</v>
      </c>
      <c r="I1692" t="inlineStr">
        <is>
          <t>2026-10</t>
        </is>
      </c>
      <c r="J1692" t="inlineStr">
        <is>
          <t>Wk of 2026-10-19</t>
        </is>
      </c>
      <c r="K1692" t="inlineStr">
        <is>
          <t>Tejaswini Tarigopula</t>
        </is>
      </c>
      <c r="L1692" t="inlineStr">
        <is>
          <t>Facebook</t>
        </is>
      </c>
      <c r="M1692" t="inlineStr">
        <is>
          <t>Direct (campaign tagged in CRM)</t>
        </is>
      </c>
      <c r="N1692" t="inlineStr">
        <is>
          <t>6ad5891bb4e6bba74fc792d1</t>
        </is>
      </c>
      <c r="O1692" t="n">
        <v>1</v>
      </c>
      <c r="P1692" s="40">
        <f>IF(A1692="Lead",IF(ISNUMBER(MATCH(G1692,QualityStatuses,0)),1,0),0)</f>
        <v>0</v>
      </c>
      <c r="Q1692" s="40">
        <f>IF(A1692="Lead",IF(G1692="New Lead",0,1),0)</f>
        <v>1</v>
      </c>
      <c r="R1692" s="40">
        <f>IF(A1692="Lead",IF(G1692="Lost",1,0),0)</f>
        <v>0</v>
      </c>
      <c r="S1692" t="n">
        <v>1</v>
      </c>
      <c r="T1692" t="n">
        <v>1</v>
      </c>
      <c r="U1692" t="n">
        <v>0</v>
      </c>
      <c r="V1692" t="n">
        <v>0</v>
      </c>
      <c r="W1692" t="n">
        <v>0</v>
      </c>
      <c r="X1692" t="n">
        <v>0</v>
      </c>
      <c r="Y1692">
        <f>IF(AND(A1692="Lead",COUNTIF(MetaCamps,C1692)&gt;0),1,0)</f>
        <v>0</v>
      </c>
      <c r="Z1692">
        <f>IF(Y1692=1,P1692,0)</f>
        <v>0</v>
      </c>
    </row>
    <row r="1693">
      <c r="A1693" t="inlineStr">
        <is>
          <t>Lead</t>
        </is>
      </c>
      <c r="B1693" s="39" t="str">
        <f>IFERROR(INDEX(CampTypes,MATCH(C1693,CampList,0)),"Unattributed")</f>
        <v>New</v>
      </c>
      <c r="C1693" t="inlineStr">
        <is>
          <t>Natuf | In House | ABO |  | WhatsApp | Unit Franchise | India | Oct26 | V1</t>
        </is>
      </c>
      <c r="D1693" t="inlineStr">
        <is>
          <t>_</t>
        </is>
      </c>
      <c r="E1693" t="inlineStr">
        <is>
          <t>_</t>
        </is>
      </c>
      <c r="F1693" t="inlineStr">
        <is>
          <t>In House Natuf</t>
        </is>
      </c>
      <c r="G1693" t="inlineStr">
        <is>
          <t>New Lead</t>
        </is>
      </c>
      <c r="H1693" s="39" t="str">
        <f>IF(ISNUMBER(MATCH(G1693,QualityStatuses,0)),"Quality Lead","Non-Quality Lead")</f>
        <v>Non-Quality Lead</v>
      </c>
      <c r="I1693" t="inlineStr">
        <is>
          <t>2026-10</t>
        </is>
      </c>
      <c r="J1693" t="inlineStr">
        <is>
          <t>Wk of 2026-10-19</t>
        </is>
      </c>
      <c r="K1693" t="inlineStr">
        <is>
          <t>(Unassigned)</t>
        </is>
      </c>
      <c r="L1693" t="inlineStr">
        <is>
          <t>Whatsapp Cloud API</t>
        </is>
      </c>
      <c r="M1693" t="inlineStr">
        <is>
          <t>Direct (campaign tagged in CRM)</t>
        </is>
      </c>
      <c r="N1693" t="inlineStr">
        <is>
          <t>6ad5889bdfbdbccbc51c2c5b</t>
        </is>
      </c>
      <c r="O1693" t="n">
        <v>1</v>
      </c>
      <c r="P1693" s="40">
        <f>IF(A1693="Lead",IF(ISNUMBER(MATCH(G1693,QualityStatuses,0)),1,0),0)</f>
        <v>0</v>
      </c>
      <c r="Q1693" s="40">
        <f>IF(A1693="Lead",IF(G1693="New Lead",0,1),0)</f>
        <v>0</v>
      </c>
      <c r="R1693" s="40">
        <f>IF(A1693="Lead",IF(G1693="Lost",1,0),0)</f>
        <v>0</v>
      </c>
      <c r="S1693" t="n">
        <v>0</v>
      </c>
      <c r="T1693" t="n">
        <v>0</v>
      </c>
      <c r="U1693" t="n">
        <v>0</v>
      </c>
      <c r="V1693" t="n">
        <v>0</v>
      </c>
      <c r="W1693" t="n">
        <v>0</v>
      </c>
      <c r="X1693" t="n">
        <v>0</v>
      </c>
      <c r="Y1693">
        <f>IF(AND(A1693="Lead",COUNTIF(MetaCamps,C1693)&gt;0),1,0)</f>
        <v>0</v>
      </c>
      <c r="Z1693">
        <f>IF(Y1693=1,P1693,0)</f>
        <v>0</v>
      </c>
    </row>
    <row r="1694">
      <c r="A1694" t="inlineStr">
        <is>
          <t>Lead</t>
        </is>
      </c>
      <c r="B1694" s="39" t="str">
        <f>IFERROR(INDEX(CampTypes,MATCH(C1694,CampList,0)),"Unattributed")</f>
        <v>Old</v>
      </c>
      <c r="C1694" t="inlineStr">
        <is>
          <t>E_Karan_Natuf_All_07072026</t>
        </is>
      </c>
      <c r="D1694" t="inlineStr">
        <is>
          <t>E_Karan_Natuf_Sign_07072026_Adset3</t>
        </is>
      </c>
      <c r="E1694" t="inlineStr">
        <is>
          <t>E_Karan_Natuf_Sign_07072026_Adset2_Ad1 – Copy</t>
        </is>
      </c>
      <c r="F1694" t="inlineStr">
        <is>
          <t>Natuf</t>
        </is>
      </c>
      <c r="G1694" t="inlineStr">
        <is>
          <t>Connected</t>
        </is>
      </c>
      <c r="H1694" s="39" t="str">
        <f>IF(ISNUMBER(MATCH(G1694,QualityStatuses,0)),"Quality Lead","Non-Quality Lead")</f>
        <v>Non-Quality Lead</v>
      </c>
      <c r="I1694" t="inlineStr">
        <is>
          <t>2026-10</t>
        </is>
      </c>
      <c r="J1694" t="inlineStr">
        <is>
          <t>Wk of 2026-10-19</t>
        </is>
      </c>
      <c r="K1694" t="inlineStr">
        <is>
          <t>Tejaswini Tarigopula</t>
        </is>
      </c>
      <c r="L1694" t="inlineStr">
        <is>
          <t>Facebook</t>
        </is>
      </c>
      <c r="M1694" t="inlineStr">
        <is>
          <t>Direct (campaign tagged in CRM)</t>
        </is>
      </c>
      <c r="N1694" t="inlineStr">
        <is>
          <t>6ad5868bd593b9daf76cc16a</t>
        </is>
      </c>
      <c r="O1694" t="n">
        <v>1</v>
      </c>
      <c r="P1694" s="40">
        <f>IF(A1694="Lead",IF(ISNUMBER(MATCH(G1694,QualityStatuses,0)),1,0),0)</f>
        <v>0</v>
      </c>
      <c r="Q1694" s="40">
        <f>IF(A1694="Lead",IF(G1694="New Lead",0,1),0)</f>
        <v>1</v>
      </c>
      <c r="R1694" s="40">
        <f>IF(A1694="Lead",IF(G1694="Lost",1,0),0)</f>
        <v>0</v>
      </c>
      <c r="S1694" t="n">
        <v>3</v>
      </c>
      <c r="T1694" t="n">
        <v>1</v>
      </c>
      <c r="U1694" t="n">
        <v>0</v>
      </c>
      <c r="V1694" t="n">
        <v>0</v>
      </c>
      <c r="W1694" t="n">
        <v>0</v>
      </c>
      <c r="X1694" t="n">
        <v>0</v>
      </c>
      <c r="Y1694">
        <f>IF(AND(A1694="Lead",COUNTIF(MetaCamps,C1694)&gt;0),1,0)</f>
        <v>1</v>
      </c>
      <c r="Z1694">
        <f>IF(Y1694=1,P1694,0)</f>
        <v>0</v>
      </c>
    </row>
    <row r="1695">
      <c r="A1695" t="inlineStr">
        <is>
          <t>Lead</t>
        </is>
      </c>
      <c r="B1695" s="39" t="str">
        <f>IFERROR(INDEX(CampTypes,MATCH(C1695,CampList,0)),"Unattributed")</f>
        <v>New</v>
      </c>
      <c r="C1695" t="inlineStr">
        <is>
          <t>EBG - In House | ABO | Natuf | Leads | Unit Franchise | India | Oct26 | V1</t>
        </is>
      </c>
      <c r="D1695" t="inlineStr">
        <is>
          <t>Natuf | Business Owners | Tier1 + Growth Cities | Oct26 | V1</t>
        </is>
      </c>
      <c r="E1695" t="inlineStr">
        <is>
          <t>Natuf | Reel | Brand Ambassador | Heard Of Owning A Cafe | V1</t>
        </is>
      </c>
      <c r="F1695" t="inlineStr">
        <is>
          <t>In House Natuf</t>
        </is>
      </c>
      <c r="G1695" t="inlineStr">
        <is>
          <t>Connected</t>
        </is>
      </c>
      <c r="H1695" s="39" t="str">
        <f>IF(ISNUMBER(MATCH(G1695,QualityStatuses,0)),"Quality Lead","Non-Quality Lead")</f>
        <v>Non-Quality Lead</v>
      </c>
      <c r="I1695" t="inlineStr">
        <is>
          <t>2026-10</t>
        </is>
      </c>
      <c r="J1695" t="inlineStr">
        <is>
          <t>Wk of 2026-10-19</t>
        </is>
      </c>
      <c r="K1695" t="inlineStr">
        <is>
          <t>Tejaswini Tarigopula</t>
        </is>
      </c>
      <c r="L1695" t="inlineStr">
        <is>
          <t>Facebook</t>
        </is>
      </c>
      <c r="M1695" t="inlineStr">
        <is>
          <t>Direct (campaign tagged in CRM)</t>
        </is>
      </c>
      <c r="N1695" t="inlineStr">
        <is>
          <t>6ad5849b994106de2b8cc1b6</t>
        </is>
      </c>
      <c r="O1695" t="n">
        <v>1</v>
      </c>
      <c r="P1695" s="40">
        <f>IF(A1695="Lead",IF(ISNUMBER(MATCH(G1695,QualityStatuses,0)),1,0),0)</f>
        <v>0</v>
      </c>
      <c r="Q1695" s="40">
        <f>IF(A1695="Lead",IF(G1695="New Lead",0,1),0)</f>
        <v>1</v>
      </c>
      <c r="R1695" s="40">
        <f>IF(A1695="Lead",IF(G1695="Lost",1,0),0)</f>
        <v>0</v>
      </c>
      <c r="S1695" t="n">
        <v>5</v>
      </c>
      <c r="T1695" t="n">
        <v>2</v>
      </c>
      <c r="U1695" t="n">
        <v>0</v>
      </c>
      <c r="V1695" t="n">
        <v>0</v>
      </c>
      <c r="W1695" t="n">
        <v>0</v>
      </c>
      <c r="X1695" t="n">
        <v>0</v>
      </c>
      <c r="Y1695">
        <f>IF(AND(A1695="Lead",COUNTIF(MetaCamps,C1695)&gt;0),1,0)</f>
        <v>0</v>
      </c>
      <c r="Z1695">
        <f>IF(Y1695=1,P1695,0)</f>
        <v>0</v>
      </c>
    </row>
    <row r="1696">
      <c r="A1696" t="inlineStr">
        <is>
          <t>Lead</t>
        </is>
      </c>
      <c r="B1696" s="39" t="str">
        <f>IFERROR(INDEX(CampTypes,MATCH(C1696,CampList,0)),"Unattributed")</f>
        <v>New</v>
      </c>
      <c r="C1696" t="inlineStr">
        <is>
          <t>EBG - In House | ABO | Natuf | Leads | Unit Franchise | India | Oct26 | V1</t>
        </is>
      </c>
      <c r="D1696" t="inlineStr">
        <is>
          <t>Natuf | Business Owners | Tier1 + Growth Cities | Oct26 | V1</t>
        </is>
      </c>
      <c r="E1696" t="inlineStr">
        <is>
          <t>Natuf | Reel | Brand Ambassador | Heard Of Owning A Cafe | V1</t>
        </is>
      </c>
      <c r="F1696" t="inlineStr">
        <is>
          <t>In House Natuf</t>
        </is>
      </c>
      <c r="G1696" t="inlineStr">
        <is>
          <t>Attempt 2</t>
        </is>
      </c>
      <c r="H1696" s="39" t="str">
        <f>IF(ISNUMBER(MATCH(G1696,QualityStatuses,0)),"Quality Lead","Non-Quality Lead")</f>
        <v>Non-Quality Lead</v>
      </c>
      <c r="I1696" t="inlineStr">
        <is>
          <t>2026-10</t>
        </is>
      </c>
      <c r="J1696" t="inlineStr">
        <is>
          <t>Wk of 2026-10-19</t>
        </is>
      </c>
      <c r="K1696" t="inlineStr">
        <is>
          <t>Tejaswini Tarigopula</t>
        </is>
      </c>
      <c r="L1696" t="inlineStr">
        <is>
          <t>Facebook</t>
        </is>
      </c>
      <c r="M1696" t="inlineStr">
        <is>
          <t>Direct (campaign tagged in CRM)</t>
        </is>
      </c>
      <c r="N1696" t="inlineStr">
        <is>
          <t>6ad583fa5b10e05669a1dfd8</t>
        </is>
      </c>
      <c r="O1696" t="n">
        <v>1</v>
      </c>
      <c r="P1696" s="40">
        <f>IF(A1696="Lead",IF(ISNUMBER(MATCH(G1696,QualityStatuses,0)),1,0),0)</f>
        <v>0</v>
      </c>
      <c r="Q1696" s="40">
        <f>IF(A1696="Lead",IF(G1696="New Lead",0,1),0)</f>
        <v>1</v>
      </c>
      <c r="R1696" s="40">
        <f>IF(A1696="Lead",IF(G1696="Lost",1,0),0)</f>
        <v>0</v>
      </c>
      <c r="S1696" t="n">
        <v>2</v>
      </c>
      <c r="T1696" t="n">
        <v>0</v>
      </c>
      <c r="U1696" t="n">
        <v>0</v>
      </c>
      <c r="V1696" t="n">
        <v>0</v>
      </c>
      <c r="W1696" t="n">
        <v>0</v>
      </c>
      <c r="X1696" t="n">
        <v>0</v>
      </c>
      <c r="Y1696">
        <f>IF(AND(A1696="Lead",COUNTIF(MetaCamps,C1696)&gt;0),1,0)</f>
        <v>0</v>
      </c>
      <c r="Z1696">
        <f>IF(Y1696=1,P1696,0)</f>
        <v>0</v>
      </c>
    </row>
    <row r="1697">
      <c r="A1697" t="inlineStr">
        <is>
          <t>Lead</t>
        </is>
      </c>
      <c r="B1697" s="39" t="str">
        <f>IFERROR(INDEX(CampTypes,MATCH(C1697,CampList,0)),"Unattributed")</f>
        <v>New</v>
      </c>
      <c r="C1697" t="inlineStr">
        <is>
          <t>Natuf | In House | ABO |  | WhatsApp | Unit Franchise | India | Oct26 | V1</t>
        </is>
      </c>
      <c r="D1697" t="inlineStr">
        <is>
          <t>_</t>
        </is>
      </c>
      <c r="E1697" t="inlineStr">
        <is>
          <t>_</t>
        </is>
      </c>
      <c r="F1697" t="inlineStr">
        <is>
          <t>In House Natuf</t>
        </is>
      </c>
      <c r="G1697" t="inlineStr">
        <is>
          <t>New Lead</t>
        </is>
      </c>
      <c r="H1697" s="39" t="str">
        <f>IF(ISNUMBER(MATCH(G1697,QualityStatuses,0)),"Quality Lead","Non-Quality Lead")</f>
        <v>Non-Quality Lead</v>
      </c>
      <c r="I1697" t="inlineStr">
        <is>
          <t>2026-10</t>
        </is>
      </c>
      <c r="J1697" t="inlineStr">
        <is>
          <t>Wk of 2026-10-19</t>
        </is>
      </c>
      <c r="K1697" t="inlineStr">
        <is>
          <t>(Unassigned)</t>
        </is>
      </c>
      <c r="L1697" t="inlineStr">
        <is>
          <t>Whatsapp Cloud API</t>
        </is>
      </c>
      <c r="M1697" t="inlineStr">
        <is>
          <t>Direct (campaign tagged in CRM)</t>
        </is>
      </c>
      <c r="N1697" t="inlineStr">
        <is>
          <t>6ad58320dcdc1e0d03a60354</t>
        </is>
      </c>
      <c r="O1697" t="n">
        <v>1</v>
      </c>
      <c r="P1697" s="40">
        <f>IF(A1697="Lead",IF(ISNUMBER(MATCH(G1697,QualityStatuses,0)),1,0),0)</f>
        <v>0</v>
      </c>
      <c r="Q1697" s="40">
        <f>IF(A1697="Lead",IF(G1697="New Lead",0,1),0)</f>
        <v>0</v>
      </c>
      <c r="R1697" s="40">
        <f>IF(A1697="Lead",IF(G1697="Lost",1,0),0)</f>
        <v>0</v>
      </c>
      <c r="S1697" t="n">
        <v>0</v>
      </c>
      <c r="T1697" t="n">
        <v>0</v>
      </c>
      <c r="U1697" t="n">
        <v>0</v>
      </c>
      <c r="V1697" t="n">
        <v>0</v>
      </c>
      <c r="W1697" t="n">
        <v>0</v>
      </c>
      <c r="X1697" t="n">
        <v>0</v>
      </c>
      <c r="Y1697">
        <f>IF(AND(A1697="Lead",COUNTIF(MetaCamps,C1697)&gt;0),1,0)</f>
        <v>0</v>
      </c>
      <c r="Z1697">
        <f>IF(Y1697=1,P1697,0)</f>
        <v>0</v>
      </c>
    </row>
    <row r="1698">
      <c r="A1698" t="inlineStr">
        <is>
          <t>Lead</t>
        </is>
      </c>
      <c r="B1698" s="39" t="str">
        <f>IFERROR(INDEX(CampTypes,MATCH(C1698,CampList,0)),"Unattributed")</f>
        <v>New</v>
      </c>
      <c r="C1698" t="inlineStr">
        <is>
          <t>Natuf | In House | ABO |  | WhatsApp | Unit Franchise | India | Oct26 | V1</t>
        </is>
      </c>
      <c r="D1698" t="inlineStr">
        <is>
          <t>_</t>
        </is>
      </c>
      <c r="E1698" t="inlineStr">
        <is>
          <t>_</t>
        </is>
      </c>
      <c r="F1698" t="inlineStr">
        <is>
          <t>In House Natuf</t>
        </is>
      </c>
      <c r="G1698" t="inlineStr">
        <is>
          <t>New Lead</t>
        </is>
      </c>
      <c r="H1698" s="39" t="str">
        <f>IF(ISNUMBER(MATCH(G1698,QualityStatuses,0)),"Quality Lead","Non-Quality Lead")</f>
        <v>Non-Quality Lead</v>
      </c>
      <c r="I1698" t="inlineStr">
        <is>
          <t>2026-10</t>
        </is>
      </c>
      <c r="J1698" t="inlineStr">
        <is>
          <t>Wk of 2026-10-19</t>
        </is>
      </c>
      <c r="K1698" t="inlineStr">
        <is>
          <t>(Unassigned)</t>
        </is>
      </c>
      <c r="L1698" t="inlineStr">
        <is>
          <t>Whatsapp Cloud API</t>
        </is>
      </c>
      <c r="M1698" t="inlineStr">
        <is>
          <t>Direct (campaign tagged in CRM)</t>
        </is>
      </c>
      <c r="N1698" t="inlineStr">
        <is>
          <t>6ad57e900bd9565c34fc2707</t>
        </is>
      </c>
      <c r="O1698" t="n">
        <v>1</v>
      </c>
      <c r="P1698" s="40">
        <f>IF(A1698="Lead",IF(ISNUMBER(MATCH(G1698,QualityStatuses,0)),1,0),0)</f>
        <v>0</v>
      </c>
      <c r="Q1698" s="40">
        <f>IF(A1698="Lead",IF(G1698="New Lead",0,1),0)</f>
        <v>0</v>
      </c>
      <c r="R1698" s="40">
        <f>IF(A1698="Lead",IF(G1698="Lost",1,0),0)</f>
        <v>0</v>
      </c>
      <c r="S1698" t="n">
        <v>0</v>
      </c>
      <c r="T1698" t="n">
        <v>0</v>
      </c>
      <c r="U1698" t="n">
        <v>0</v>
      </c>
      <c r="V1698" t="n">
        <v>0</v>
      </c>
      <c r="W1698" t="n">
        <v>0</v>
      </c>
      <c r="X1698" t="n">
        <v>0</v>
      </c>
      <c r="Y1698">
        <f>IF(AND(A1698="Lead",COUNTIF(MetaCamps,C1698)&gt;0),1,0)</f>
        <v>0</v>
      </c>
      <c r="Z1698">
        <f>IF(Y1698=1,P1698,0)</f>
        <v>0</v>
      </c>
    </row>
    <row r="1699">
      <c r="A1699" t="inlineStr">
        <is>
          <t>Lead</t>
        </is>
      </c>
      <c r="B1699" s="39" t="str">
        <f>IFERROR(INDEX(CampTypes,MATCH(C1699,CampList,0)),"Unattributed")</f>
        <v>New</v>
      </c>
      <c r="C1699" t="inlineStr">
        <is>
          <t>EBG - In House | ABO | Natuf | Leads | Unit Franchise | India | Oct26 | V1</t>
        </is>
      </c>
      <c r="D1699" t="inlineStr">
        <is>
          <t>Natuf | LAL 1% | India | Jul26 | V1</t>
        </is>
      </c>
      <c r="E1699" t="inlineStr">
        <is>
          <t>Natuf | Reel | Brand Ambassador | Heard Of Owning A Cafe | V1</t>
        </is>
      </c>
      <c r="F1699" t="inlineStr">
        <is>
          <t>In House Natuf</t>
        </is>
      </c>
      <c r="G1699" t="inlineStr">
        <is>
          <t>Connected</t>
        </is>
      </c>
      <c r="H1699" s="39" t="str">
        <f>IF(ISNUMBER(MATCH(G1699,QualityStatuses,0)),"Quality Lead","Non-Quality Lead")</f>
        <v>Non-Quality Lead</v>
      </c>
      <c r="I1699" t="inlineStr">
        <is>
          <t>2026-10</t>
        </is>
      </c>
      <c r="J1699" t="inlineStr">
        <is>
          <t>Wk of 2026-10-19</t>
        </is>
      </c>
      <c r="K1699" t="inlineStr">
        <is>
          <t>Tejaswini Tarigopula</t>
        </is>
      </c>
      <c r="L1699" t="inlineStr">
        <is>
          <t>Facebook</t>
        </is>
      </c>
      <c r="M1699" t="inlineStr">
        <is>
          <t>Direct (campaign tagged in CRM)</t>
        </is>
      </c>
      <c r="N1699" t="inlineStr">
        <is>
          <t>6ad5799767c67c2f1adca79b</t>
        </is>
      </c>
      <c r="O1699" t="n">
        <v>1</v>
      </c>
      <c r="P1699" s="40">
        <f>IF(A1699="Lead",IF(ISNUMBER(MATCH(G1699,QualityStatuses,0)),1,0),0)</f>
        <v>0</v>
      </c>
      <c r="Q1699" s="40">
        <f>IF(A1699="Lead",IF(G1699="New Lead",0,1),0)</f>
        <v>1</v>
      </c>
      <c r="R1699" s="40">
        <f>IF(A1699="Lead",IF(G1699="Lost",1,0),0)</f>
        <v>0</v>
      </c>
      <c r="S1699" t="n">
        <v>7</v>
      </c>
      <c r="T1699" t="n">
        <v>0</v>
      </c>
      <c r="U1699" t="n">
        <v>0</v>
      </c>
      <c r="V1699" t="n">
        <v>0</v>
      </c>
      <c r="W1699" t="n">
        <v>0</v>
      </c>
      <c r="X1699" t="n">
        <v>0</v>
      </c>
      <c r="Y1699">
        <f>IF(AND(A1699="Lead",COUNTIF(MetaCamps,C1699)&gt;0),1,0)</f>
        <v>0</v>
      </c>
      <c r="Z1699">
        <f>IF(Y1699=1,P1699,0)</f>
        <v>0</v>
      </c>
    </row>
    <row r="1700">
      <c r="A1700" t="inlineStr">
        <is>
          <t>Lead</t>
        </is>
      </c>
      <c r="B1700" s="39" t="str">
        <f>IFERROR(INDEX(CampTypes,MATCH(C1700,CampList,0)),"Unattributed")</f>
        <v>New</v>
      </c>
      <c r="C1700" t="inlineStr">
        <is>
          <t>EBG - In House | ABO | Natuf | Leads | Unit Franchise | India | Oct26 | V1</t>
        </is>
      </c>
      <c r="D1700" t="inlineStr">
        <is>
          <t>Natuf | LAL 1% | India | Jul26 | V1</t>
        </is>
      </c>
      <c r="E1700" t="inlineStr">
        <is>
          <t>Natuf | Reel | Brand Ambassador | Heard Of Owning A Cafe | V1</t>
        </is>
      </c>
      <c r="F1700" t="inlineStr">
        <is>
          <t>In House Natuf</t>
        </is>
      </c>
      <c r="G1700" t="inlineStr">
        <is>
          <t>Lost</t>
        </is>
      </c>
      <c r="H1700" s="39" t="str">
        <f>IF(ISNUMBER(MATCH(G1700,QualityStatuses,0)),"Quality Lead","Non-Quality Lead")</f>
        <v>Non-Quality Lead</v>
      </c>
      <c r="I1700" t="inlineStr">
        <is>
          <t>2026-10</t>
        </is>
      </c>
      <c r="J1700" t="inlineStr">
        <is>
          <t>Wk of 2026-10-19</t>
        </is>
      </c>
      <c r="K1700" t="inlineStr">
        <is>
          <t>Tejaswini Tarigopula</t>
        </is>
      </c>
      <c r="L1700" t="inlineStr">
        <is>
          <t>Facebook</t>
        </is>
      </c>
      <c r="M1700" t="inlineStr">
        <is>
          <t>Direct (campaign tagged in CRM)</t>
        </is>
      </c>
      <c r="N1700" t="inlineStr">
        <is>
          <t>6ad574150c78cecd8a7bc445</t>
        </is>
      </c>
      <c r="O1700" t="n">
        <v>1</v>
      </c>
      <c r="P1700" s="40">
        <f>IF(A1700="Lead",IF(ISNUMBER(MATCH(G1700,QualityStatuses,0)),1,0),0)</f>
        <v>0</v>
      </c>
      <c r="Q1700" s="40">
        <f>IF(A1700="Lead",IF(G1700="New Lead",0,1),0)</f>
        <v>1</v>
      </c>
      <c r="R1700" s="40">
        <f>IF(A1700="Lead",IF(G1700="Lost",1,0),0)</f>
        <v>1</v>
      </c>
      <c r="S1700" t="n">
        <v>2</v>
      </c>
      <c r="T1700" t="n">
        <v>2</v>
      </c>
      <c r="U1700" t="n">
        <v>0</v>
      </c>
      <c r="V1700" t="n">
        <v>0</v>
      </c>
      <c r="W1700" t="n">
        <v>0</v>
      </c>
      <c r="X1700" t="n">
        <v>0</v>
      </c>
      <c r="Y1700">
        <f>IF(AND(A1700="Lead",COUNTIF(MetaCamps,C1700)&gt;0),1,0)</f>
        <v>0</v>
      </c>
      <c r="Z1700">
        <f>IF(Y1700=1,P1700,0)</f>
        <v>0</v>
      </c>
    </row>
    <row r="1701">
      <c r="A1701" t="inlineStr">
        <is>
          <t>Lead</t>
        </is>
      </c>
      <c r="B1701" s="39" t="str">
        <f>IFERROR(INDEX(CampTypes,MATCH(C1701,CampList,0)),"Unattributed")</f>
        <v>Old</v>
      </c>
      <c r="C1701" t="inlineStr">
        <is>
          <t>E_Natuf_Generic_13082026</t>
        </is>
      </c>
      <c r="D1701" t="inlineStr">
        <is>
          <t>E_Natuf_Generic_13082026_Adset1</t>
        </is>
      </c>
      <c r="E1701" t="inlineStr">
        <is>
          <t>E_Natuf_Generic_13082026_Adset1_Ad1</t>
        </is>
      </c>
      <c r="F1701" t="inlineStr">
        <is>
          <t>Natuf</t>
        </is>
      </c>
      <c r="G1701" t="inlineStr">
        <is>
          <t>Connected</t>
        </is>
      </c>
      <c r="H1701" s="39" t="str">
        <f>IF(ISNUMBER(MATCH(G1701,QualityStatuses,0)),"Quality Lead","Non-Quality Lead")</f>
        <v>Non-Quality Lead</v>
      </c>
      <c r="I1701" t="inlineStr">
        <is>
          <t>2026-10</t>
        </is>
      </c>
      <c r="J1701" t="inlineStr">
        <is>
          <t>Wk of 2026-10-19</t>
        </is>
      </c>
      <c r="K1701" t="inlineStr">
        <is>
          <t>Tejaswini Tarigopula</t>
        </is>
      </c>
      <c r="L1701" t="inlineStr">
        <is>
          <t>Facebook</t>
        </is>
      </c>
      <c r="M1701" t="inlineStr">
        <is>
          <t>Direct (campaign tagged in CRM)</t>
        </is>
      </c>
      <c r="N1701" t="inlineStr">
        <is>
          <t>6ad56e91a52c6e2175794b42</t>
        </is>
      </c>
      <c r="O1701" t="n">
        <v>1</v>
      </c>
      <c r="P1701" s="40">
        <f>IF(A1701="Lead",IF(ISNUMBER(MATCH(G1701,QualityStatuses,0)),1,0),0)</f>
        <v>0</v>
      </c>
      <c r="Q1701" s="40">
        <f>IF(A1701="Lead",IF(G1701="New Lead",0,1),0)</f>
        <v>1</v>
      </c>
      <c r="R1701" s="40">
        <f>IF(A1701="Lead",IF(G1701="Lost",1,0),0)</f>
        <v>0</v>
      </c>
      <c r="S1701" t="n">
        <v>2</v>
      </c>
      <c r="T1701" t="n">
        <v>1</v>
      </c>
      <c r="U1701" t="n">
        <v>0</v>
      </c>
      <c r="V1701" t="n">
        <v>0</v>
      </c>
      <c r="W1701" t="n">
        <v>0</v>
      </c>
      <c r="X1701" t="n">
        <v>0</v>
      </c>
      <c r="Y1701">
        <f>IF(AND(A1701="Lead",COUNTIF(MetaCamps,C1701)&gt;0),1,0)</f>
        <v>1</v>
      </c>
      <c r="Z1701">
        <f>IF(Y1701=1,P1701,0)</f>
        <v>0</v>
      </c>
    </row>
    <row r="1702">
      <c r="A1702" t="inlineStr">
        <is>
          <t>Lead</t>
        </is>
      </c>
      <c r="B1702" s="39" t="str">
        <f>IFERROR(INDEX(CampTypes,MATCH(C1702,CampList,0)),"Unattributed")</f>
        <v>New</v>
      </c>
      <c r="C1702" t="inlineStr">
        <is>
          <t>EBG - In House | ABO | Natuf | Leads | Unit Franchise | India | Oct26 | V1</t>
        </is>
      </c>
      <c r="D1702" t="inlineStr">
        <is>
          <t>Natuf | Investors | Tier1 + Growth Cities | Oct26 | V1</t>
        </is>
      </c>
      <c r="E1702" t="inlineStr">
        <is>
          <t>Natuf | Reel | Brand Ambassador | Heard Of Owning A Cafe | V1</t>
        </is>
      </c>
      <c r="F1702" t="inlineStr">
        <is>
          <t>In House Natuf</t>
        </is>
      </c>
      <c r="G1702" t="inlineStr">
        <is>
          <t>Attempt 1</t>
        </is>
      </c>
      <c r="H1702" s="39" t="str">
        <f>IF(ISNUMBER(MATCH(G1702,QualityStatuses,0)),"Quality Lead","Non-Quality Lead")</f>
        <v>Non-Quality Lead</v>
      </c>
      <c r="I1702" t="inlineStr">
        <is>
          <t>2026-10</t>
        </is>
      </c>
      <c r="J1702" t="inlineStr">
        <is>
          <t>Wk of 2026-10-19</t>
        </is>
      </c>
      <c r="K1702" t="inlineStr">
        <is>
          <t>Tejaswini Tarigopula</t>
        </is>
      </c>
      <c r="L1702" t="inlineStr">
        <is>
          <t>Facebook</t>
        </is>
      </c>
      <c r="M1702" t="inlineStr">
        <is>
          <t>Direct (campaign tagged in CRM)</t>
        </is>
      </c>
      <c r="N1702" t="inlineStr">
        <is>
          <t>6ad565ca628d8036aec98b03</t>
        </is>
      </c>
      <c r="O1702" t="n">
        <v>1</v>
      </c>
      <c r="P1702" s="40">
        <f>IF(A1702="Lead",IF(ISNUMBER(MATCH(G1702,QualityStatuses,0)),1,0),0)</f>
        <v>0</v>
      </c>
      <c r="Q1702" s="40">
        <f>IF(A1702="Lead",IF(G1702="New Lead",0,1),0)</f>
        <v>1</v>
      </c>
      <c r="R1702" s="40">
        <f>IF(A1702="Lead",IF(G1702="Lost",1,0),0)</f>
        <v>0</v>
      </c>
      <c r="S1702" t="n">
        <v>1</v>
      </c>
      <c r="T1702" t="n">
        <v>1</v>
      </c>
      <c r="U1702" t="n">
        <v>0</v>
      </c>
      <c r="V1702" t="n">
        <v>0</v>
      </c>
      <c r="W1702" t="n">
        <v>0</v>
      </c>
      <c r="X1702" t="n">
        <v>0</v>
      </c>
      <c r="Y1702">
        <f>IF(AND(A1702="Lead",COUNTIF(MetaCamps,C1702)&gt;0),1,0)</f>
        <v>0</v>
      </c>
      <c r="Z1702">
        <f>IF(Y1702=1,P1702,0)</f>
        <v>0</v>
      </c>
    </row>
    <row r="1703">
      <c r="A1703" t="inlineStr">
        <is>
          <t>Lead</t>
        </is>
      </c>
      <c r="B1703" s="39" t="str">
        <f>IFERROR(INDEX(CampTypes,MATCH(C1703,CampList,0)),"Unattributed")</f>
        <v>New</v>
      </c>
      <c r="C1703" t="inlineStr">
        <is>
          <t>EBG - In House | ABO | Natuf | Leads | Unit Franchise | India | Oct26 | V1</t>
        </is>
      </c>
      <c r="D1703" t="inlineStr">
        <is>
          <t>Natuf | Business Owners | Tier1 + Growth Cities | Oct26 | V1</t>
        </is>
      </c>
      <c r="E1703" t="inlineStr">
        <is>
          <t>Natuf | Reel | Brand Ambassador | Heard Of Owning A Cafe | V1</t>
        </is>
      </c>
      <c r="F1703" t="inlineStr">
        <is>
          <t>In House Natuf</t>
        </is>
      </c>
      <c r="G1703" t="inlineStr">
        <is>
          <t>Attempt 2</t>
        </is>
      </c>
      <c r="H1703" s="39" t="str">
        <f>IF(ISNUMBER(MATCH(G1703,QualityStatuses,0)),"Quality Lead","Non-Quality Lead")</f>
        <v>Non-Quality Lead</v>
      </c>
      <c r="I1703" t="inlineStr">
        <is>
          <t>2026-10</t>
        </is>
      </c>
      <c r="J1703" t="inlineStr">
        <is>
          <t>Wk of 2026-10-19</t>
        </is>
      </c>
      <c r="K1703" t="inlineStr">
        <is>
          <t>Tejaswini Tarigopula</t>
        </is>
      </c>
      <c r="L1703" t="inlineStr">
        <is>
          <t>Facebook</t>
        </is>
      </c>
      <c r="M1703" t="inlineStr">
        <is>
          <t>Direct (campaign tagged in CRM)</t>
        </is>
      </c>
      <c r="N1703" t="inlineStr">
        <is>
          <t>6ad55e6850bff8148ac835a9</t>
        </is>
      </c>
      <c r="O1703" t="n">
        <v>1</v>
      </c>
      <c r="P1703" s="40">
        <f>IF(A1703="Lead",IF(ISNUMBER(MATCH(G1703,QualityStatuses,0)),1,0),0)</f>
        <v>0</v>
      </c>
      <c r="Q1703" s="40">
        <f>IF(A1703="Lead",IF(G1703="New Lead",0,1),0)</f>
        <v>1</v>
      </c>
      <c r="R1703" s="40">
        <f>IF(A1703="Lead",IF(G1703="Lost",1,0),0)</f>
        <v>0</v>
      </c>
      <c r="S1703" t="n">
        <v>2</v>
      </c>
      <c r="T1703" t="n">
        <v>0</v>
      </c>
      <c r="U1703" t="n">
        <v>0</v>
      </c>
      <c r="V1703" t="n">
        <v>0</v>
      </c>
      <c r="W1703" t="n">
        <v>0</v>
      </c>
      <c r="X1703" t="n">
        <v>0</v>
      </c>
      <c r="Y1703">
        <f>IF(AND(A1703="Lead",COUNTIF(MetaCamps,C1703)&gt;0),1,0)</f>
        <v>0</v>
      </c>
      <c r="Z1703">
        <f>IF(Y1703=1,P1703,0)</f>
        <v>0</v>
      </c>
    </row>
    <row r="1704">
      <c r="A1704" t="inlineStr">
        <is>
          <t>Lead</t>
        </is>
      </c>
      <c r="B1704" s="39" t="str">
        <f>IFERROR(INDEX(CampTypes,MATCH(C1704,CampList,0)),"Unattributed")</f>
        <v>Old</v>
      </c>
      <c r="C1704" t="inlineStr">
        <is>
          <t>E_Karan_Natuf_All_07072026</t>
        </is>
      </c>
      <c r="D1704" t="inlineStr">
        <is>
          <t>E_Karan_Natuf_Sign_07072026_Adset3</t>
        </is>
      </c>
      <c r="E1704" t="inlineStr">
        <is>
          <t>E_Karan_Natuf_Sign_07072026_Adset2_Ad1</t>
        </is>
      </c>
      <c r="F1704" t="inlineStr">
        <is>
          <t>Natuf</t>
        </is>
      </c>
      <c r="G1704" t="inlineStr">
        <is>
          <t>New Lead</t>
        </is>
      </c>
      <c r="H1704" s="39" t="str">
        <f>IF(ISNUMBER(MATCH(G1704,QualityStatuses,0)),"Quality Lead","Non-Quality Lead")</f>
        <v>Non-Quality Lead</v>
      </c>
      <c r="I1704" t="inlineStr">
        <is>
          <t>2026-10</t>
        </is>
      </c>
      <c r="J1704" t="inlineStr">
        <is>
          <t>Wk of 2026-10-19</t>
        </is>
      </c>
      <c r="K1704" t="inlineStr">
        <is>
          <t>(Unassigned)</t>
        </is>
      </c>
      <c r="L1704" t="inlineStr">
        <is>
          <t>Facebook</t>
        </is>
      </c>
      <c r="M1704" t="inlineStr">
        <is>
          <t>Direct (campaign tagged in CRM)</t>
        </is>
      </c>
      <c r="N1704" t="inlineStr">
        <is>
          <t>6ad55c4e50a1ee964dfffb04</t>
        </is>
      </c>
      <c r="O1704" t="n">
        <v>1</v>
      </c>
      <c r="P1704" s="40">
        <f>IF(A1704="Lead",IF(ISNUMBER(MATCH(G1704,QualityStatuses,0)),1,0),0)</f>
        <v>0</v>
      </c>
      <c r="Q1704" s="40">
        <f>IF(A1704="Lead",IF(G1704="New Lead",0,1),0)</f>
        <v>0</v>
      </c>
      <c r="R1704" s="40">
        <f>IF(A1704="Lead",IF(G1704="Lost",1,0),0)</f>
        <v>0</v>
      </c>
      <c r="S1704" t="n">
        <v>0</v>
      </c>
      <c r="T1704" t="n">
        <v>0</v>
      </c>
      <c r="U1704" t="n">
        <v>0</v>
      </c>
      <c r="V1704" t="n">
        <v>0</v>
      </c>
      <c r="W1704" t="n">
        <v>0</v>
      </c>
      <c r="X1704" t="n">
        <v>0</v>
      </c>
      <c r="Y1704">
        <f>IF(AND(A1704="Lead",COUNTIF(MetaCamps,C1704)&gt;0),1,0)</f>
        <v>1</v>
      </c>
      <c r="Z1704">
        <f>IF(Y1704=1,P1704,0)</f>
        <v>0</v>
      </c>
    </row>
    <row r="1705">
      <c r="A1705" t="inlineStr">
        <is>
          <t>Lead</t>
        </is>
      </c>
      <c r="B1705" s="39" t="str">
        <f>IFERROR(INDEX(CampTypes,MATCH(C1705,CampList,0)),"Unattributed")</f>
        <v>New</v>
      </c>
      <c r="C1705" t="inlineStr">
        <is>
          <t>EBG - In House | ABO | Natuf | Leads | Unit Franchise | India | Oct26 | V1</t>
        </is>
      </c>
      <c r="D1705" t="inlineStr">
        <is>
          <t>Natuf | Business Owners | Tier1 + Growth Cities | Oct26 | V1</t>
        </is>
      </c>
      <c r="E1705" t="inlineStr">
        <is>
          <t>Natuf | Reel | Brand Ambassador | Heard Of Owning A Cafe | V1</t>
        </is>
      </c>
      <c r="F1705" t="inlineStr">
        <is>
          <t>In House Natuf</t>
        </is>
      </c>
      <c r="G1705" t="inlineStr">
        <is>
          <t>Attempt 2</t>
        </is>
      </c>
      <c r="H1705" s="39" t="str">
        <f>IF(ISNUMBER(MATCH(G1705,QualityStatuses,0)),"Quality Lead","Non-Quality Lead")</f>
        <v>Non-Quality Lead</v>
      </c>
      <c r="I1705" t="inlineStr">
        <is>
          <t>2026-10</t>
        </is>
      </c>
      <c r="J1705" t="inlineStr">
        <is>
          <t>Wk of 2026-10-19</t>
        </is>
      </c>
      <c r="K1705" t="inlineStr">
        <is>
          <t>Tejaswini Tarigopula</t>
        </is>
      </c>
      <c r="L1705" t="inlineStr">
        <is>
          <t>Facebook</t>
        </is>
      </c>
      <c r="M1705" t="inlineStr">
        <is>
          <t>Direct (campaign tagged in CRM)</t>
        </is>
      </c>
      <c r="N1705" t="inlineStr">
        <is>
          <t>6ad54a6f62992b09db356311</t>
        </is>
      </c>
      <c r="O1705" t="n">
        <v>1</v>
      </c>
      <c r="P1705" s="40">
        <f>IF(A1705="Lead",IF(ISNUMBER(MATCH(G1705,QualityStatuses,0)),1,0),0)</f>
        <v>0</v>
      </c>
      <c r="Q1705" s="40">
        <f>IF(A1705="Lead",IF(G1705="New Lead",0,1),0)</f>
        <v>1</v>
      </c>
      <c r="R1705" s="40">
        <f>IF(A1705="Lead",IF(G1705="Lost",1,0),0)</f>
        <v>0</v>
      </c>
      <c r="S1705" t="n">
        <v>2</v>
      </c>
      <c r="T1705" t="n">
        <v>0</v>
      </c>
      <c r="U1705" t="n">
        <v>0</v>
      </c>
      <c r="V1705" t="n">
        <v>0</v>
      </c>
      <c r="W1705" t="n">
        <v>0</v>
      </c>
      <c r="X1705" t="n">
        <v>0</v>
      </c>
      <c r="Y1705">
        <f>IF(AND(A1705="Lead",COUNTIF(MetaCamps,C1705)&gt;0),1,0)</f>
        <v>0</v>
      </c>
      <c r="Z1705">
        <f>IF(Y1705=1,P1705,0)</f>
        <v>0</v>
      </c>
    </row>
    <row r="1706">
      <c r="A1706" t="inlineStr">
        <is>
          <t>Lead</t>
        </is>
      </c>
      <c r="B1706" s="39" t="str">
        <f>IFERROR(INDEX(CampTypes,MATCH(C1706,CampList,0)),"Unattributed")</f>
        <v>New</v>
      </c>
      <c r="C1706" t="inlineStr">
        <is>
          <t>Natuf | In House | ABO |  | WhatsApp | Unit Franchise | India | Oct26 | V1</t>
        </is>
      </c>
      <c r="D1706" t="inlineStr">
        <is>
          <t>_</t>
        </is>
      </c>
      <c r="E1706" t="inlineStr">
        <is>
          <t>_</t>
        </is>
      </c>
      <c r="F1706" t="inlineStr">
        <is>
          <t>In House Natuf</t>
        </is>
      </c>
      <c r="G1706" t="inlineStr">
        <is>
          <t>New Lead</t>
        </is>
      </c>
      <c r="H1706" s="39" t="str">
        <f>IF(ISNUMBER(MATCH(G1706,QualityStatuses,0)),"Quality Lead","Non-Quality Lead")</f>
        <v>Non-Quality Lead</v>
      </c>
      <c r="I1706" t="inlineStr">
        <is>
          <t>2026-10</t>
        </is>
      </c>
      <c r="J1706" t="inlineStr">
        <is>
          <t>Wk of 2026-10-19</t>
        </is>
      </c>
      <c r="K1706" t="inlineStr">
        <is>
          <t>(Unassigned)</t>
        </is>
      </c>
      <c r="L1706" t="inlineStr">
        <is>
          <t>Whatsapp Cloud API</t>
        </is>
      </c>
      <c r="M1706" t="inlineStr">
        <is>
          <t>Direct (campaign tagged in CRM)</t>
        </is>
      </c>
      <c r="N1706" t="inlineStr">
        <is>
          <t>6ad54a389ffd4852b429b067</t>
        </is>
      </c>
      <c r="O1706" t="n">
        <v>1</v>
      </c>
      <c r="P1706" s="40">
        <f>IF(A1706="Lead",IF(ISNUMBER(MATCH(G1706,QualityStatuses,0)),1,0),0)</f>
        <v>0</v>
      </c>
      <c r="Q1706" s="40">
        <f>IF(A1706="Lead",IF(G1706="New Lead",0,1),0)</f>
        <v>0</v>
      </c>
      <c r="R1706" s="40">
        <f>IF(A1706="Lead",IF(G1706="Lost",1,0),0)</f>
        <v>0</v>
      </c>
      <c r="S1706" t="n">
        <v>0</v>
      </c>
      <c r="T1706" t="n">
        <v>0</v>
      </c>
      <c r="U1706" t="n">
        <v>0</v>
      </c>
      <c r="V1706" t="n">
        <v>0</v>
      </c>
      <c r="W1706" t="n">
        <v>0</v>
      </c>
      <c r="X1706" t="n">
        <v>0</v>
      </c>
      <c r="Y1706">
        <f>IF(AND(A1706="Lead",COUNTIF(MetaCamps,C1706)&gt;0),1,0)</f>
        <v>0</v>
      </c>
      <c r="Z1706">
        <f>IF(Y1706=1,P1706,0)</f>
        <v>0</v>
      </c>
    </row>
    <row r="1707">
      <c r="A1707" t="inlineStr">
        <is>
          <t>Lead</t>
        </is>
      </c>
      <c r="B1707" s="39" t="str">
        <f>IFERROR(INDEX(CampTypes,MATCH(C1707,CampList,0)),"Unattributed")</f>
        <v>Old</v>
      </c>
      <c r="C1707" t="inlineStr">
        <is>
          <t>E_Suresh_Natuf_Kiosk_07072026</t>
        </is>
      </c>
      <c r="D1707" t="inlineStr">
        <is>
          <t>E_Suresh_Natuf_Kiosk_07072026_Adset5</t>
        </is>
      </c>
      <c r="E1707" t="inlineStr">
        <is>
          <t>E_Hindi_Suresh_Natuf_Kiosk_07072026_Adset5_ad3 – Copy 2</t>
        </is>
      </c>
      <c r="F1707" t="inlineStr">
        <is>
          <t>Natuf</t>
        </is>
      </c>
      <c r="G1707" t="inlineStr">
        <is>
          <t>Details Shared</t>
        </is>
      </c>
      <c r="H1707" s="39" t="str">
        <f>IF(ISNUMBER(MATCH(G1707,QualityStatuses,0)),"Quality Lead","Non-Quality Lead")</f>
        <v>Quality Lead</v>
      </c>
      <c r="I1707" t="inlineStr">
        <is>
          <t>2026-10</t>
        </is>
      </c>
      <c r="J1707" t="inlineStr">
        <is>
          <t>Wk of 2026-10-19</t>
        </is>
      </c>
      <c r="K1707" t="inlineStr">
        <is>
          <t>Marshal Malbari</t>
        </is>
      </c>
      <c r="L1707" t="inlineStr">
        <is>
          <t>Facebook</t>
        </is>
      </c>
      <c r="M1707" t="inlineStr">
        <is>
          <t>Direct (campaign tagged in CRM)</t>
        </is>
      </c>
      <c r="N1707" t="inlineStr">
        <is>
          <t>6ad54246719347fd338caf72</t>
        </is>
      </c>
      <c r="O1707" t="n">
        <v>1</v>
      </c>
      <c r="P1707" s="40">
        <f>IF(A1707="Lead",IF(ISNUMBER(MATCH(G1707,QualityStatuses,0)),1,0),0)</f>
        <v>1</v>
      </c>
      <c r="Q1707" s="40">
        <f>IF(A1707="Lead",IF(G1707="New Lead",0,1),0)</f>
        <v>1</v>
      </c>
      <c r="R1707" s="40">
        <f>IF(A1707="Lead",IF(G1707="Lost",1,0),0)</f>
        <v>0</v>
      </c>
      <c r="S1707" t="n">
        <v>4</v>
      </c>
      <c r="T1707" t="n">
        <v>1</v>
      </c>
      <c r="U1707" t="n">
        <v>0</v>
      </c>
      <c r="V1707" t="n">
        <v>0</v>
      </c>
      <c r="W1707" t="n">
        <v>0</v>
      </c>
      <c r="X1707" t="n">
        <v>0</v>
      </c>
      <c r="Y1707">
        <f>IF(AND(A1707="Lead",COUNTIF(MetaCamps,C1707)&gt;0),1,0)</f>
        <v>1</v>
      </c>
      <c r="Z1707">
        <f>IF(Y1707=1,P1707,0)</f>
        <v>1</v>
      </c>
    </row>
    <row r="1708">
      <c r="A1708" t="inlineStr">
        <is>
          <t>Lead</t>
        </is>
      </c>
      <c r="B1708" s="39" t="str">
        <f>IFERROR(INDEX(CampTypes,MATCH(C1708,CampList,0)),"Unattributed")</f>
        <v>New</v>
      </c>
      <c r="C1708" t="inlineStr">
        <is>
          <t>Natuf | In House | ABO |  | WhatsApp | Unit Franchise | India | Oct26 | V1</t>
        </is>
      </c>
      <c r="D1708" t="inlineStr">
        <is>
          <t>_</t>
        </is>
      </c>
      <c r="E1708" t="inlineStr">
        <is>
          <t>_</t>
        </is>
      </c>
      <c r="F1708" t="inlineStr">
        <is>
          <t>In House Natuf</t>
        </is>
      </c>
      <c r="G1708" t="inlineStr">
        <is>
          <t>New Lead</t>
        </is>
      </c>
      <c r="H1708" s="39" t="str">
        <f>IF(ISNUMBER(MATCH(G1708,QualityStatuses,0)),"Quality Lead","Non-Quality Lead")</f>
        <v>Non-Quality Lead</v>
      </c>
      <c r="I1708" t="inlineStr">
        <is>
          <t>2026-10</t>
        </is>
      </c>
      <c r="J1708" t="inlineStr">
        <is>
          <t>Wk of 2026-10-19</t>
        </is>
      </c>
      <c r="K1708" t="inlineStr">
        <is>
          <t>(Unassigned)</t>
        </is>
      </c>
      <c r="L1708" t="inlineStr">
        <is>
          <t>Whatsapp Cloud API</t>
        </is>
      </c>
      <c r="M1708" t="inlineStr">
        <is>
          <t>Direct (campaign tagged in CRM)</t>
        </is>
      </c>
      <c r="N1708" t="inlineStr">
        <is>
          <t>6ad5424308cf0cd3131f111c</t>
        </is>
      </c>
      <c r="O1708" t="n">
        <v>1</v>
      </c>
      <c r="P1708" s="40">
        <f>IF(A1708="Lead",IF(ISNUMBER(MATCH(G1708,QualityStatuses,0)),1,0),0)</f>
        <v>0</v>
      </c>
      <c r="Q1708" s="40">
        <f>IF(A1708="Lead",IF(G1708="New Lead",0,1),0)</f>
        <v>0</v>
      </c>
      <c r="R1708" s="40">
        <f>IF(A1708="Lead",IF(G1708="Lost",1,0),0)</f>
        <v>0</v>
      </c>
      <c r="S1708" t="n">
        <v>0</v>
      </c>
      <c r="T1708" t="n">
        <v>0</v>
      </c>
      <c r="U1708" t="n">
        <v>0</v>
      </c>
      <c r="V1708" t="n">
        <v>0</v>
      </c>
      <c r="W1708" t="n">
        <v>0</v>
      </c>
      <c r="X1708" t="n">
        <v>0</v>
      </c>
      <c r="Y1708">
        <f>IF(AND(A1708="Lead",COUNTIF(MetaCamps,C1708)&gt;0),1,0)</f>
        <v>0</v>
      </c>
      <c r="Z1708">
        <f>IF(Y1708=1,P1708,0)</f>
        <v>0</v>
      </c>
    </row>
    <row r="1709">
      <c r="A1709" t="inlineStr">
        <is>
          <t>Lead</t>
        </is>
      </c>
      <c r="B1709" s="39" t="str">
        <f>IFERROR(INDEX(CampTypes,MATCH(C1709,CampList,0)),"Unattributed")</f>
        <v>New</v>
      </c>
      <c r="C1709" t="inlineStr">
        <is>
          <t>EBG - In House | ABO | Natuf | Leads | Unit Franchise | India | Oct26 | V1</t>
        </is>
      </c>
      <c r="D1709" t="inlineStr">
        <is>
          <t>Natuf | Investors | Tier1 + Growth Cities | Oct26 | V1</t>
        </is>
      </c>
      <c r="E1709" t="inlineStr">
        <is>
          <t>Natuf | Reel | Brand Ambassador | Heard Of Owning A Cafe | V1</t>
        </is>
      </c>
      <c r="F1709" t="inlineStr">
        <is>
          <t>In House Natuf</t>
        </is>
      </c>
      <c r="G1709" t="inlineStr">
        <is>
          <t>Attempt 1</t>
        </is>
      </c>
      <c r="H1709" s="39" t="str">
        <f>IF(ISNUMBER(MATCH(G1709,QualityStatuses,0)),"Quality Lead","Non-Quality Lead")</f>
        <v>Non-Quality Lead</v>
      </c>
      <c r="I1709" t="inlineStr">
        <is>
          <t>2026-10</t>
        </is>
      </c>
      <c r="J1709" t="inlineStr">
        <is>
          <t>Wk of 2026-10-19</t>
        </is>
      </c>
      <c r="K1709" t="inlineStr">
        <is>
          <t>Deepak Rai</t>
        </is>
      </c>
      <c r="L1709" t="inlineStr">
        <is>
          <t>Facebook</t>
        </is>
      </c>
      <c r="M1709" t="inlineStr">
        <is>
          <t>Direct (campaign tagged in CRM)</t>
        </is>
      </c>
      <c r="N1709" t="inlineStr">
        <is>
          <t>6ad53b036c376692bb06ff3c</t>
        </is>
      </c>
      <c r="O1709" t="n">
        <v>1</v>
      </c>
      <c r="P1709" s="40">
        <f>IF(A1709="Lead",IF(ISNUMBER(MATCH(G1709,QualityStatuses,0)),1,0),0)</f>
        <v>0</v>
      </c>
      <c r="Q1709" s="40">
        <f>IF(A1709="Lead",IF(G1709="New Lead",0,1),0)</f>
        <v>1</v>
      </c>
      <c r="R1709" s="40">
        <f>IF(A1709="Lead",IF(G1709="Lost",1,0),0)</f>
        <v>0</v>
      </c>
      <c r="S1709" t="n">
        <v>2</v>
      </c>
      <c r="T1709" t="n">
        <v>0</v>
      </c>
      <c r="U1709" t="n">
        <v>0</v>
      </c>
      <c r="V1709" t="n">
        <v>0</v>
      </c>
      <c r="W1709" t="n">
        <v>0</v>
      </c>
      <c r="X1709" t="n">
        <v>0</v>
      </c>
      <c r="Y1709">
        <f>IF(AND(A1709="Lead",COUNTIF(MetaCamps,C1709)&gt;0),1,0)</f>
        <v>0</v>
      </c>
      <c r="Z1709">
        <f>IF(Y1709=1,P1709,0)</f>
        <v>0</v>
      </c>
    </row>
    <row r="1710">
      <c r="A1710" t="inlineStr">
        <is>
          <t>Lead</t>
        </is>
      </c>
      <c r="B1710" s="39" t="str">
        <f>IFERROR(INDEX(CampTypes,MATCH(C1710,CampList,0)),"Unattributed")</f>
        <v>New</v>
      </c>
      <c r="C1710" t="inlineStr">
        <is>
          <t>EBG - In House | ABO | Natuf | Leads | Unit Franchise | India | Oct26 | V1</t>
        </is>
      </c>
      <c r="D1710" t="inlineStr">
        <is>
          <t>Natuf | Business Owners | Tier1 + Growth Cities | Oct26 | V1</t>
        </is>
      </c>
      <c r="E1710" t="inlineStr">
        <is>
          <t>Natuf | Reel | Brand Ambassador | Heard Of Owning A Cafe | V1</t>
        </is>
      </c>
      <c r="F1710" t="inlineStr">
        <is>
          <t>In House Natuf</t>
        </is>
      </c>
      <c r="G1710" t="inlineStr">
        <is>
          <t>Connected</t>
        </is>
      </c>
      <c r="H1710" s="39" t="str">
        <f>IF(ISNUMBER(MATCH(G1710,QualityStatuses,0)),"Quality Lead","Non-Quality Lead")</f>
        <v>Non-Quality Lead</v>
      </c>
      <c r="I1710" t="inlineStr">
        <is>
          <t>2026-10</t>
        </is>
      </c>
      <c r="J1710" t="inlineStr">
        <is>
          <t>Wk of 2026-10-19</t>
        </is>
      </c>
      <c r="K1710" t="inlineStr">
        <is>
          <t>Tejaswini Tarigopula</t>
        </is>
      </c>
      <c r="L1710" t="inlineStr">
        <is>
          <t>Facebook</t>
        </is>
      </c>
      <c r="M1710" t="inlineStr">
        <is>
          <t>Direct (campaign tagged in CRM)</t>
        </is>
      </c>
      <c r="N1710" t="inlineStr">
        <is>
          <t>6ad539d642a822b062926391</t>
        </is>
      </c>
      <c r="O1710" t="n">
        <v>1</v>
      </c>
      <c r="P1710" s="40">
        <f>IF(A1710="Lead",IF(ISNUMBER(MATCH(G1710,QualityStatuses,0)),1,0),0)</f>
        <v>0</v>
      </c>
      <c r="Q1710" s="40">
        <f>IF(A1710="Lead",IF(G1710="New Lead",0,1),0)</f>
        <v>1</v>
      </c>
      <c r="R1710" s="40">
        <f>IF(A1710="Lead",IF(G1710="Lost",1,0),0)</f>
        <v>0</v>
      </c>
      <c r="S1710" t="n">
        <v>6</v>
      </c>
      <c r="T1710" t="n">
        <v>4</v>
      </c>
      <c r="U1710" t="n">
        <v>0</v>
      </c>
      <c r="V1710" t="n">
        <v>0</v>
      </c>
      <c r="W1710" t="n">
        <v>0</v>
      </c>
      <c r="X1710" t="n">
        <v>0</v>
      </c>
      <c r="Y1710">
        <f>IF(AND(A1710="Lead",COUNTIF(MetaCamps,C1710)&gt;0),1,0)</f>
        <v>0</v>
      </c>
      <c r="Z1710">
        <f>IF(Y1710=1,P1710,0)</f>
        <v>0</v>
      </c>
    </row>
    <row r="1711">
      <c r="A1711" t="inlineStr">
        <is>
          <t>Lead</t>
        </is>
      </c>
      <c r="B1711" s="39" t="str">
        <f>IFERROR(INDEX(CampTypes,MATCH(C1711,CampList,0)),"Unattributed")</f>
        <v>New</v>
      </c>
      <c r="C1711" t="inlineStr">
        <is>
          <t>EBG - In House | ABO | Natuf | Leads | Unit Franchise | India | Oct26 | V1</t>
        </is>
      </c>
      <c r="D1711" t="inlineStr">
        <is>
          <t>Natuf | Business Owners | Tier1 + Growth Cities | Oct26 | V1</t>
        </is>
      </c>
      <c r="E1711" t="inlineStr">
        <is>
          <t>Natuf | Reel | Brand Ambassador | Heard Of Owning A Cafe | V1</t>
        </is>
      </c>
      <c r="F1711" t="inlineStr">
        <is>
          <t>In House Natuf</t>
        </is>
      </c>
      <c r="G1711" t="inlineStr">
        <is>
          <t>Follow-Up</t>
        </is>
      </c>
      <c r="H1711" s="39" t="str">
        <f>IF(ISNUMBER(MATCH(G1711,QualityStatuses,0)),"Quality Lead","Non-Quality Lead")</f>
        <v>Quality Lead</v>
      </c>
      <c r="I1711" t="inlineStr">
        <is>
          <t>2026-10</t>
        </is>
      </c>
      <c r="J1711" t="inlineStr">
        <is>
          <t>Wk of 2026-10-19</t>
        </is>
      </c>
      <c r="K1711" t="inlineStr">
        <is>
          <t>Deepak Rai</t>
        </is>
      </c>
      <c r="L1711" t="inlineStr">
        <is>
          <t>Facebook</t>
        </is>
      </c>
      <c r="M1711" t="inlineStr">
        <is>
          <t>Direct (campaign tagged in CRM)</t>
        </is>
      </c>
      <c r="N1711" t="inlineStr">
        <is>
          <t>6ad533c73df9cb68c796af3b</t>
        </is>
      </c>
      <c r="O1711" t="n">
        <v>1</v>
      </c>
      <c r="P1711" s="40">
        <f>IF(A1711="Lead",IF(ISNUMBER(MATCH(G1711,QualityStatuses,0)),1,0),0)</f>
        <v>1</v>
      </c>
      <c r="Q1711" s="40">
        <f>IF(A1711="Lead",IF(G1711="New Lead",0,1),0)</f>
        <v>1</v>
      </c>
      <c r="R1711" s="40">
        <f>IF(A1711="Lead",IF(G1711="Lost",1,0),0)</f>
        <v>0</v>
      </c>
      <c r="S1711" t="n">
        <v>4</v>
      </c>
      <c r="T1711" t="n">
        <v>3</v>
      </c>
      <c r="U1711" t="n">
        <v>0</v>
      </c>
      <c r="V1711" t="n">
        <v>0</v>
      </c>
      <c r="W1711" t="n">
        <v>0</v>
      </c>
      <c r="X1711" t="n">
        <v>0</v>
      </c>
      <c r="Y1711">
        <f>IF(AND(A1711="Lead",COUNTIF(MetaCamps,C1711)&gt;0),1,0)</f>
        <v>0</v>
      </c>
      <c r="Z1711">
        <f>IF(Y1711=1,P1711,0)</f>
        <v>0</v>
      </c>
    </row>
    <row r="1712">
      <c r="A1712" t="inlineStr">
        <is>
          <t>Lead</t>
        </is>
      </c>
      <c r="B1712" s="39" t="str">
        <f>IFERROR(INDEX(CampTypes,MATCH(C1712,CampList,0)),"Unattributed")</f>
        <v>New</v>
      </c>
      <c r="C1712" t="inlineStr">
        <is>
          <t>EBG - In House | ABO | Natuf | Leads | Unit Franchise | India | Oct26 | V1</t>
        </is>
      </c>
      <c r="D1712" t="inlineStr">
        <is>
          <t>Natuf | Investors | Tier1 + Growth Cities | Oct26 | V1</t>
        </is>
      </c>
      <c r="E1712" t="inlineStr">
        <is>
          <t>Natuf | Reel | Brand Ambassador | Heard Of Owning A Cafe | V1</t>
        </is>
      </c>
      <c r="F1712" t="inlineStr">
        <is>
          <t>In House Natuf</t>
        </is>
      </c>
      <c r="G1712" t="inlineStr">
        <is>
          <t>Connected</t>
        </is>
      </c>
      <c r="H1712" s="39" t="str">
        <f>IF(ISNUMBER(MATCH(G1712,QualityStatuses,0)),"Quality Lead","Non-Quality Lead")</f>
        <v>Non-Quality Lead</v>
      </c>
      <c r="I1712" t="inlineStr">
        <is>
          <t>2026-10</t>
        </is>
      </c>
      <c r="J1712" t="inlineStr">
        <is>
          <t>Wk of 2026-10-19</t>
        </is>
      </c>
      <c r="K1712" t="inlineStr">
        <is>
          <t>Tejaswini Tarigopula</t>
        </is>
      </c>
      <c r="L1712" t="inlineStr">
        <is>
          <t>Facebook</t>
        </is>
      </c>
      <c r="M1712" t="inlineStr">
        <is>
          <t>Direct (campaign tagged in CRM)</t>
        </is>
      </c>
      <c r="N1712" t="inlineStr">
        <is>
          <t>6ad52ffcf59af7335ad72677</t>
        </is>
      </c>
      <c r="O1712" t="n">
        <v>1</v>
      </c>
      <c r="P1712" s="40">
        <f>IF(A1712="Lead",IF(ISNUMBER(MATCH(G1712,QualityStatuses,0)),1,0),0)</f>
        <v>0</v>
      </c>
      <c r="Q1712" s="40">
        <f>IF(A1712="Lead",IF(G1712="New Lead",0,1),0)</f>
        <v>1</v>
      </c>
      <c r="R1712" s="40">
        <f>IF(A1712="Lead",IF(G1712="Lost",1,0),0)</f>
        <v>0</v>
      </c>
      <c r="S1712" t="n">
        <v>2</v>
      </c>
      <c r="T1712" t="n">
        <v>2</v>
      </c>
      <c r="U1712" t="n">
        <v>0</v>
      </c>
      <c r="V1712" t="n">
        <v>0</v>
      </c>
      <c r="W1712" t="n">
        <v>0</v>
      </c>
      <c r="X1712" t="n">
        <v>0</v>
      </c>
      <c r="Y1712">
        <f>IF(AND(A1712="Lead",COUNTIF(MetaCamps,C1712)&gt;0),1,0)</f>
        <v>0</v>
      </c>
      <c r="Z1712">
        <f>IF(Y1712=1,P1712,0)</f>
        <v>0</v>
      </c>
    </row>
    <row r="1713">
      <c r="A1713" t="inlineStr">
        <is>
          <t>Lead</t>
        </is>
      </c>
      <c r="B1713" s="39" t="str">
        <f>IFERROR(INDEX(CampTypes,MATCH(C1713,CampList,0)),"Unattributed")</f>
        <v>Old</v>
      </c>
      <c r="C1713" t="inlineStr">
        <is>
          <t>E_Karan_Natuf_All_07072026</t>
        </is>
      </c>
      <c r="D1713" t="inlineStr">
        <is>
          <t>E_Karan_Natuf_Fragship_07072026_Adset2</t>
        </is>
      </c>
      <c r="E1713" t="inlineStr">
        <is>
          <t>E_Karan_Natuf_Flagship_Cafe_07072026_Adset2_Ad1 – Copy 2</t>
        </is>
      </c>
      <c r="F1713" t="inlineStr">
        <is>
          <t>Natuf</t>
        </is>
      </c>
      <c r="G1713" t="inlineStr">
        <is>
          <t>Connected</t>
        </is>
      </c>
      <c r="H1713" s="39" t="str">
        <f>IF(ISNUMBER(MATCH(G1713,QualityStatuses,0)),"Quality Lead","Non-Quality Lead")</f>
        <v>Non-Quality Lead</v>
      </c>
      <c r="I1713" t="inlineStr">
        <is>
          <t>2026-10</t>
        </is>
      </c>
      <c r="J1713" t="inlineStr">
        <is>
          <t>Wk of 2026-10-19</t>
        </is>
      </c>
      <c r="K1713" t="inlineStr">
        <is>
          <t>Tejaswini Tarigopula</t>
        </is>
      </c>
      <c r="L1713" t="inlineStr">
        <is>
          <t>Facebook</t>
        </is>
      </c>
      <c r="M1713" t="inlineStr">
        <is>
          <t>Direct (campaign tagged in CRM)</t>
        </is>
      </c>
      <c r="N1713" t="inlineStr">
        <is>
          <t>6ad52c7cbd1024a24a998808</t>
        </is>
      </c>
      <c r="O1713" t="n">
        <v>1</v>
      </c>
      <c r="P1713" s="40">
        <f>IF(A1713="Lead",IF(ISNUMBER(MATCH(G1713,QualityStatuses,0)),1,0),0)</f>
        <v>0</v>
      </c>
      <c r="Q1713" s="40">
        <f>IF(A1713="Lead",IF(G1713="New Lead",0,1),0)</f>
        <v>1</v>
      </c>
      <c r="R1713" s="40">
        <f>IF(A1713="Lead",IF(G1713="Lost",1,0),0)</f>
        <v>0</v>
      </c>
      <c r="S1713" t="n">
        <v>4</v>
      </c>
      <c r="T1713" t="n">
        <v>2</v>
      </c>
      <c r="U1713" t="n">
        <v>0</v>
      </c>
      <c r="V1713" t="n">
        <v>0</v>
      </c>
      <c r="W1713" t="n">
        <v>0</v>
      </c>
      <c r="X1713" t="n">
        <v>0</v>
      </c>
      <c r="Y1713">
        <f>IF(AND(A1713="Lead",COUNTIF(MetaCamps,C1713)&gt;0),1,0)</f>
        <v>1</v>
      </c>
      <c r="Z1713">
        <f>IF(Y1713=1,P1713,0)</f>
        <v>0</v>
      </c>
    </row>
    <row r="1714">
      <c r="A1714" t="inlineStr">
        <is>
          <t>Lead</t>
        </is>
      </c>
      <c r="B1714" s="39" t="str">
        <f>IFERROR(INDEX(CampTypes,MATCH(C1714,CampList,0)),"Unattributed")</f>
        <v>Old</v>
      </c>
      <c r="C1714" t="inlineStr">
        <is>
          <t>E_Natuf_Generic_13082026</t>
        </is>
      </c>
      <c r="D1714" t="inlineStr">
        <is>
          <t>E_Natuf_Generic_13082026_Adset1</t>
        </is>
      </c>
      <c r="E1714" t="inlineStr">
        <is>
          <t>E_Natuf_Generic_13082026_Adset1_Ad1</t>
        </is>
      </c>
      <c r="F1714" t="inlineStr">
        <is>
          <t>Natuf</t>
        </is>
      </c>
      <c r="G1714" t="inlineStr">
        <is>
          <t>New Lead</t>
        </is>
      </c>
      <c r="H1714" s="39" t="str">
        <f>IF(ISNUMBER(MATCH(G1714,QualityStatuses,0)),"Quality Lead","Non-Quality Lead")</f>
        <v>Non-Quality Lead</v>
      </c>
      <c r="I1714" t="inlineStr">
        <is>
          <t>2026-10</t>
        </is>
      </c>
      <c r="J1714" t="inlineStr">
        <is>
          <t>Wk of 2026-10-19</t>
        </is>
      </c>
      <c r="K1714" t="inlineStr">
        <is>
          <t>(Unassigned)</t>
        </is>
      </c>
      <c r="L1714" t="inlineStr">
        <is>
          <t>Facebook</t>
        </is>
      </c>
      <c r="M1714" t="inlineStr">
        <is>
          <t>Direct (campaign tagged in CRM)</t>
        </is>
      </c>
      <c r="N1714" t="inlineStr">
        <is>
          <t>6ad52ab03d0c5de3a2c6ebbc</t>
        </is>
      </c>
      <c r="O1714" t="n">
        <v>1</v>
      </c>
      <c r="P1714" s="40">
        <f>IF(A1714="Lead",IF(ISNUMBER(MATCH(G1714,QualityStatuses,0)),1,0),0)</f>
        <v>0</v>
      </c>
      <c r="Q1714" s="40">
        <f>IF(A1714="Lead",IF(G1714="New Lead",0,1),0)</f>
        <v>0</v>
      </c>
      <c r="R1714" s="40">
        <f>IF(A1714="Lead",IF(G1714="Lost",1,0),0)</f>
        <v>0</v>
      </c>
      <c r="S1714" t="n">
        <v>0</v>
      </c>
      <c r="T1714" t="n">
        <v>0</v>
      </c>
      <c r="U1714" t="n">
        <v>0</v>
      </c>
      <c r="V1714" t="n">
        <v>0</v>
      </c>
      <c r="W1714" t="n">
        <v>0</v>
      </c>
      <c r="X1714" t="n">
        <v>0</v>
      </c>
      <c r="Y1714">
        <f>IF(AND(A1714="Lead",COUNTIF(MetaCamps,C1714)&gt;0),1,0)</f>
        <v>1</v>
      </c>
      <c r="Z1714">
        <f>IF(Y1714=1,P1714,0)</f>
        <v>0</v>
      </c>
    </row>
    <row r="1715">
      <c r="A1715" t="inlineStr">
        <is>
          <t>Lead</t>
        </is>
      </c>
      <c r="B1715" s="39" t="str">
        <f>IFERROR(INDEX(CampTypes,MATCH(C1715,CampList,0)),"Unattributed")</f>
        <v>New</v>
      </c>
      <c r="C1715" t="inlineStr">
        <is>
          <t>EBG - In House | ABO | Natuf | Leads | Unit Franchise | India | Oct26 | V1</t>
        </is>
      </c>
      <c r="D1715" t="inlineStr">
        <is>
          <t>Natuf | Investors | Tier1 + Growth Cities | Oct26 | V1</t>
        </is>
      </c>
      <c r="E1715" t="inlineStr">
        <is>
          <t>Natuf | Reel | Brand Ambassador | Heard Of Owning A Cafe | V1</t>
        </is>
      </c>
      <c r="F1715" t="inlineStr">
        <is>
          <t>In House Natuf</t>
        </is>
      </c>
      <c r="G1715" t="inlineStr">
        <is>
          <t>Connected</t>
        </is>
      </c>
      <c r="H1715" s="39" t="str">
        <f>IF(ISNUMBER(MATCH(G1715,QualityStatuses,0)),"Quality Lead","Non-Quality Lead")</f>
        <v>Non-Quality Lead</v>
      </c>
      <c r="I1715" t="inlineStr">
        <is>
          <t>2026-10</t>
        </is>
      </c>
      <c r="J1715" t="inlineStr">
        <is>
          <t>Wk of 2026-10-19</t>
        </is>
      </c>
      <c r="K1715" t="inlineStr">
        <is>
          <t>Tejaswini Tarigopula</t>
        </is>
      </c>
      <c r="L1715" t="inlineStr">
        <is>
          <t>Facebook</t>
        </is>
      </c>
      <c r="M1715" t="inlineStr">
        <is>
          <t>Direct (campaign tagged in CRM)</t>
        </is>
      </c>
      <c r="N1715" t="inlineStr">
        <is>
          <t>6ad5293480f7bd6adec84978</t>
        </is>
      </c>
      <c r="O1715" t="n">
        <v>1</v>
      </c>
      <c r="P1715" s="40">
        <f>IF(A1715="Lead",IF(ISNUMBER(MATCH(G1715,QualityStatuses,0)),1,0),0)</f>
        <v>0</v>
      </c>
      <c r="Q1715" s="40">
        <f>IF(A1715="Lead",IF(G1715="New Lead",0,1),0)</f>
        <v>1</v>
      </c>
      <c r="R1715" s="40">
        <f>IF(A1715="Lead",IF(G1715="Lost",1,0),0)</f>
        <v>0</v>
      </c>
      <c r="S1715" t="n">
        <v>4</v>
      </c>
      <c r="T1715" t="n">
        <v>1</v>
      </c>
      <c r="U1715" t="n">
        <v>0</v>
      </c>
      <c r="V1715" t="n">
        <v>0</v>
      </c>
      <c r="W1715" t="n">
        <v>0</v>
      </c>
      <c r="X1715" t="n">
        <v>0</v>
      </c>
      <c r="Y1715">
        <f>IF(AND(A1715="Lead",COUNTIF(MetaCamps,C1715)&gt;0),1,0)</f>
        <v>0</v>
      </c>
      <c r="Z1715">
        <f>IF(Y1715=1,P1715,0)</f>
        <v>0</v>
      </c>
    </row>
    <row r="1716">
      <c r="A1716" t="inlineStr">
        <is>
          <t>Lead</t>
        </is>
      </c>
      <c r="B1716" s="39" t="str">
        <f>IFERROR(INDEX(CampTypes,MATCH(C1716,CampList,0)),"Unattributed")</f>
        <v>Old</v>
      </c>
      <c r="C1716" t="inlineStr">
        <is>
          <t>E_Karan_Natuf_All_07072026</t>
        </is>
      </c>
      <c r="D1716" t="inlineStr">
        <is>
          <t>E_Karan_Natuf_Sign_07072026_Adset3</t>
        </is>
      </c>
      <c r="E1716" t="inlineStr">
        <is>
          <t>E_Karan_Natuf_Sign_07072026_Adset2_Ad1</t>
        </is>
      </c>
      <c r="F1716" t="inlineStr">
        <is>
          <t>Natuf</t>
        </is>
      </c>
      <c r="G1716" t="inlineStr">
        <is>
          <t>New Lead</t>
        </is>
      </c>
      <c r="H1716" s="39" t="str">
        <f>IF(ISNUMBER(MATCH(G1716,QualityStatuses,0)),"Quality Lead","Non-Quality Lead")</f>
        <v>Non-Quality Lead</v>
      </c>
      <c r="I1716" t="inlineStr">
        <is>
          <t>2026-10</t>
        </is>
      </c>
      <c r="J1716" t="inlineStr">
        <is>
          <t>Wk of 2026-10-19</t>
        </is>
      </c>
      <c r="K1716" t="inlineStr">
        <is>
          <t>(Unassigned)</t>
        </is>
      </c>
      <c r="L1716" t="inlineStr">
        <is>
          <t>Facebook</t>
        </is>
      </c>
      <c r="M1716" t="inlineStr">
        <is>
          <t>Direct (campaign tagged in CRM)</t>
        </is>
      </c>
      <c r="N1716" t="inlineStr">
        <is>
          <t>6ad529022117826900c52eb1</t>
        </is>
      </c>
      <c r="O1716" t="n">
        <v>1</v>
      </c>
      <c r="P1716" s="40">
        <f>IF(A1716="Lead",IF(ISNUMBER(MATCH(G1716,QualityStatuses,0)),1,0),0)</f>
        <v>0</v>
      </c>
      <c r="Q1716" s="40">
        <f>IF(A1716="Lead",IF(G1716="New Lead",0,1),0)</f>
        <v>0</v>
      </c>
      <c r="R1716" s="40">
        <f>IF(A1716="Lead",IF(G1716="Lost",1,0),0)</f>
        <v>0</v>
      </c>
      <c r="S1716" t="n">
        <v>0</v>
      </c>
      <c r="T1716" t="n">
        <v>0</v>
      </c>
      <c r="U1716" t="n">
        <v>0</v>
      </c>
      <c r="V1716" t="n">
        <v>0</v>
      </c>
      <c r="W1716" t="n">
        <v>0</v>
      </c>
      <c r="X1716" t="n">
        <v>0</v>
      </c>
      <c r="Y1716">
        <f>IF(AND(A1716="Lead",COUNTIF(MetaCamps,C1716)&gt;0),1,0)</f>
        <v>1</v>
      </c>
      <c r="Z1716">
        <f>IF(Y1716=1,P1716,0)</f>
        <v>0</v>
      </c>
    </row>
    <row r="1717">
      <c r="A1717" t="inlineStr">
        <is>
          <t>Lead</t>
        </is>
      </c>
      <c r="B1717" s="39" t="str">
        <f>IFERROR(INDEX(CampTypes,MATCH(C1717,CampList,0)),"Unattributed")</f>
        <v>New</v>
      </c>
      <c r="C1717" t="inlineStr">
        <is>
          <t>EBG - In House | ABO | Natuf | Leads | Unit Franchise | India | Oct26 | V1</t>
        </is>
      </c>
      <c r="D1717" t="inlineStr">
        <is>
          <t>Natuf | Investors | Tier1 + Growth Cities | Oct26 | V1</t>
        </is>
      </c>
      <c r="E1717" t="inlineStr">
        <is>
          <t>Natuf | Reel | Brand Ambassador | Heard Of Owning A Cafe | V1</t>
        </is>
      </c>
      <c r="F1717" t="inlineStr">
        <is>
          <t>In House Natuf</t>
        </is>
      </c>
      <c r="G1717" t="inlineStr">
        <is>
          <t>Attempt 2</t>
        </is>
      </c>
      <c r="H1717" s="39" t="str">
        <f>IF(ISNUMBER(MATCH(G1717,QualityStatuses,0)),"Quality Lead","Non-Quality Lead")</f>
        <v>Non-Quality Lead</v>
      </c>
      <c r="I1717" t="inlineStr">
        <is>
          <t>2026-10</t>
        </is>
      </c>
      <c r="J1717" t="inlineStr">
        <is>
          <t>Wk of 2026-10-19</t>
        </is>
      </c>
      <c r="K1717" t="inlineStr">
        <is>
          <t>Tejaswini Tarigopula</t>
        </is>
      </c>
      <c r="L1717" t="inlineStr">
        <is>
          <t>Facebook</t>
        </is>
      </c>
      <c r="M1717" t="inlineStr">
        <is>
          <t>Direct (campaign tagged in CRM)</t>
        </is>
      </c>
      <c r="N1717" t="inlineStr">
        <is>
          <t>6ad5261023b33b30b4af1389</t>
        </is>
      </c>
      <c r="O1717" t="n">
        <v>1</v>
      </c>
      <c r="P1717" s="40">
        <f>IF(A1717="Lead",IF(ISNUMBER(MATCH(G1717,QualityStatuses,0)),1,0),0)</f>
        <v>0</v>
      </c>
      <c r="Q1717" s="40">
        <f>IF(A1717="Lead",IF(G1717="New Lead",0,1),0)</f>
        <v>1</v>
      </c>
      <c r="R1717" s="40">
        <f>IF(A1717="Lead",IF(G1717="Lost",1,0),0)</f>
        <v>0</v>
      </c>
      <c r="S1717" t="n">
        <v>4</v>
      </c>
      <c r="T1717" t="n">
        <v>0</v>
      </c>
      <c r="U1717" t="n">
        <v>0</v>
      </c>
      <c r="V1717" t="n">
        <v>0</v>
      </c>
      <c r="W1717" t="n">
        <v>0</v>
      </c>
      <c r="X1717" t="n">
        <v>0</v>
      </c>
      <c r="Y1717">
        <f>IF(AND(A1717="Lead",COUNTIF(MetaCamps,C1717)&gt;0),1,0)</f>
        <v>0</v>
      </c>
      <c r="Z1717">
        <f>IF(Y1717=1,P1717,0)</f>
        <v>0</v>
      </c>
    </row>
    <row r="1718">
      <c r="A1718" t="inlineStr">
        <is>
          <t>Lead</t>
        </is>
      </c>
      <c r="B1718" s="39" t="str">
        <f>IFERROR(INDEX(CampTypes,MATCH(C1718,CampList,0)),"Unattributed")</f>
        <v>New</v>
      </c>
      <c r="C1718" t="inlineStr">
        <is>
          <t>EBG - In House | ABO | Natuf | Leads | Unit Franchise | India | Oct26 | V1</t>
        </is>
      </c>
      <c r="D1718" t="inlineStr">
        <is>
          <t>Natuf | Investors | Tier1 + Growth Cities | Oct26 | V1</t>
        </is>
      </c>
      <c r="E1718" t="inlineStr">
        <is>
          <t>Natuf | Reel | Brand Ambassador | Heard Of Owning A Cafe | V1</t>
        </is>
      </c>
      <c r="F1718" t="inlineStr">
        <is>
          <t>In House Natuf</t>
        </is>
      </c>
      <c r="G1718" t="inlineStr">
        <is>
          <t>Attempt 2</t>
        </is>
      </c>
      <c r="H1718" s="39" t="str">
        <f>IF(ISNUMBER(MATCH(G1718,QualityStatuses,0)),"Quality Lead","Non-Quality Lead")</f>
        <v>Non-Quality Lead</v>
      </c>
      <c r="I1718" t="inlineStr">
        <is>
          <t>2026-10</t>
        </is>
      </c>
      <c r="J1718" t="inlineStr">
        <is>
          <t>Wk of 2026-10-19</t>
        </is>
      </c>
      <c r="K1718" t="inlineStr">
        <is>
          <t>Tejaswini Tarigopula</t>
        </is>
      </c>
      <c r="L1718" t="inlineStr">
        <is>
          <t>Facebook</t>
        </is>
      </c>
      <c r="M1718" t="inlineStr">
        <is>
          <t>Direct (campaign tagged in CRM)</t>
        </is>
      </c>
      <c r="N1718" t="inlineStr">
        <is>
          <t>6ad525b508beb33f5e5f551d</t>
        </is>
      </c>
      <c r="O1718" t="n">
        <v>1</v>
      </c>
      <c r="P1718" s="40">
        <f>IF(A1718="Lead",IF(ISNUMBER(MATCH(G1718,QualityStatuses,0)),1,0),0)</f>
        <v>0</v>
      </c>
      <c r="Q1718" s="40">
        <f>IF(A1718="Lead",IF(G1718="New Lead",0,1),0)</f>
        <v>1</v>
      </c>
      <c r="R1718" s="40">
        <f>IF(A1718="Lead",IF(G1718="Lost",1,0),0)</f>
        <v>0</v>
      </c>
      <c r="S1718" t="n">
        <v>2</v>
      </c>
      <c r="T1718" t="n">
        <v>0</v>
      </c>
      <c r="U1718" t="n">
        <v>0</v>
      </c>
      <c r="V1718" t="n">
        <v>0</v>
      </c>
      <c r="W1718" t="n">
        <v>0</v>
      </c>
      <c r="X1718" t="n">
        <v>0</v>
      </c>
      <c r="Y1718">
        <f>IF(AND(A1718="Lead",COUNTIF(MetaCamps,C1718)&gt;0),1,0)</f>
        <v>0</v>
      </c>
      <c r="Z1718">
        <f>IF(Y1718=1,P1718,0)</f>
        <v>0</v>
      </c>
    </row>
    <row r="1719">
      <c r="A1719" t="inlineStr">
        <is>
          <t>Lead</t>
        </is>
      </c>
      <c r="B1719" s="39" t="str">
        <f>IFERROR(INDEX(CampTypes,MATCH(C1719,CampList,0)),"Unattributed")</f>
        <v>New</v>
      </c>
      <c r="C1719" t="inlineStr">
        <is>
          <t>EBG - In House | ABO | Natuf | Leads | Unit Franchise | India | Oct26 | V1</t>
        </is>
      </c>
      <c r="D1719" t="inlineStr">
        <is>
          <t>Natuf | Investors | Tier1 + Growth Cities | Oct26 | V1</t>
        </is>
      </c>
      <c r="E1719" t="inlineStr">
        <is>
          <t>Natuf | Reel | Brand Ambassador | Heard Of Owning A Cafe | V1</t>
        </is>
      </c>
      <c r="F1719" t="inlineStr">
        <is>
          <t>In House Natuf</t>
        </is>
      </c>
      <c r="G1719" t="inlineStr">
        <is>
          <t>Lost</t>
        </is>
      </c>
      <c r="H1719" s="39" t="str">
        <f>IF(ISNUMBER(MATCH(G1719,QualityStatuses,0)),"Quality Lead","Non-Quality Lead")</f>
        <v>Non-Quality Lead</v>
      </c>
      <c r="I1719" t="inlineStr">
        <is>
          <t>2026-10</t>
        </is>
      </c>
      <c r="J1719" t="inlineStr">
        <is>
          <t>Wk of 2026-10-19</t>
        </is>
      </c>
      <c r="K1719" t="inlineStr">
        <is>
          <t>Tejaswini Tarigopula</t>
        </is>
      </c>
      <c r="L1719" t="inlineStr">
        <is>
          <t>Facebook</t>
        </is>
      </c>
      <c r="M1719" t="inlineStr">
        <is>
          <t>Direct (campaign tagged in CRM)</t>
        </is>
      </c>
      <c r="N1719" t="inlineStr">
        <is>
          <t>6ad5254980f3c899fe377216</t>
        </is>
      </c>
      <c r="O1719" t="n">
        <v>1</v>
      </c>
      <c r="P1719" s="40">
        <f>IF(A1719="Lead",IF(ISNUMBER(MATCH(G1719,QualityStatuses,0)),1,0),0)</f>
        <v>0</v>
      </c>
      <c r="Q1719" s="40">
        <f>IF(A1719="Lead",IF(G1719="New Lead",0,1),0)</f>
        <v>1</v>
      </c>
      <c r="R1719" s="40">
        <f>IF(A1719="Lead",IF(G1719="Lost",1,0),0)</f>
        <v>1</v>
      </c>
      <c r="S1719" t="n">
        <v>1</v>
      </c>
      <c r="T1719" t="n">
        <v>1</v>
      </c>
      <c r="U1719" t="n">
        <v>0</v>
      </c>
      <c r="V1719" t="n">
        <v>0</v>
      </c>
      <c r="W1719" t="n">
        <v>0</v>
      </c>
      <c r="X1719" t="n">
        <v>0</v>
      </c>
      <c r="Y1719">
        <f>IF(AND(A1719="Lead",COUNTIF(MetaCamps,C1719)&gt;0),1,0)</f>
        <v>0</v>
      </c>
      <c r="Z1719">
        <f>IF(Y1719=1,P1719,0)</f>
        <v>0</v>
      </c>
    </row>
    <row r="1720">
      <c r="A1720" t="inlineStr">
        <is>
          <t>Lead</t>
        </is>
      </c>
      <c r="B1720" s="39" t="str">
        <f>IFERROR(INDEX(CampTypes,MATCH(C1720,CampList,0)),"Unattributed")</f>
        <v>New</v>
      </c>
      <c r="C1720" t="inlineStr">
        <is>
          <t>EBG - In House | ABO | Natuf | Leads | Unit Franchise | India | Oct26 | V1</t>
        </is>
      </c>
      <c r="D1720" t="inlineStr">
        <is>
          <t>Natuf | Broad | Tier1 + Growth Cities | Oct26 | V1</t>
        </is>
      </c>
      <c r="E1720" t="inlineStr">
        <is>
          <t>Natuf | Reel | Brand Ambassador | Heard Of Owning A Cafe | V1</t>
        </is>
      </c>
      <c r="F1720" t="inlineStr">
        <is>
          <t>In House Natuf</t>
        </is>
      </c>
      <c r="G1720" t="inlineStr">
        <is>
          <t>Connected</t>
        </is>
      </c>
      <c r="H1720" s="39" t="str">
        <f>IF(ISNUMBER(MATCH(G1720,QualityStatuses,0)),"Quality Lead","Non-Quality Lead")</f>
        <v>Non-Quality Lead</v>
      </c>
      <c r="I1720" t="inlineStr">
        <is>
          <t>2026-10</t>
        </is>
      </c>
      <c r="J1720" t="inlineStr">
        <is>
          <t>Wk of 2026-10-19</t>
        </is>
      </c>
      <c r="K1720" t="inlineStr">
        <is>
          <t>Tejaswini Tarigopula</t>
        </is>
      </c>
      <c r="L1720" t="inlineStr">
        <is>
          <t>Facebook</t>
        </is>
      </c>
      <c r="M1720" t="inlineStr">
        <is>
          <t>Direct (campaign tagged in CRM)</t>
        </is>
      </c>
      <c r="N1720" t="inlineStr">
        <is>
          <t>6ad5202a08bb69328a1e5750</t>
        </is>
      </c>
      <c r="O1720" t="n">
        <v>1</v>
      </c>
      <c r="P1720" s="40">
        <f>IF(A1720="Lead",IF(ISNUMBER(MATCH(G1720,QualityStatuses,0)),1,0),0)</f>
        <v>0</v>
      </c>
      <c r="Q1720" s="40">
        <f>IF(A1720="Lead",IF(G1720="New Lead",0,1),0)</f>
        <v>1</v>
      </c>
      <c r="R1720" s="40">
        <f>IF(A1720="Lead",IF(G1720="Lost",1,0),0)</f>
        <v>0</v>
      </c>
      <c r="S1720" t="n">
        <v>3</v>
      </c>
      <c r="T1720" t="n">
        <v>2</v>
      </c>
      <c r="U1720" t="n">
        <v>0</v>
      </c>
      <c r="V1720" t="n">
        <v>0</v>
      </c>
      <c r="W1720" t="n">
        <v>0</v>
      </c>
      <c r="X1720" t="n">
        <v>0</v>
      </c>
      <c r="Y1720">
        <f>IF(AND(A1720="Lead",COUNTIF(MetaCamps,C1720)&gt;0),1,0)</f>
        <v>0</v>
      </c>
      <c r="Z1720">
        <f>IF(Y1720=1,P1720,0)</f>
        <v>0</v>
      </c>
    </row>
    <row r="1721">
      <c r="A1721" t="inlineStr">
        <is>
          <t>Lead</t>
        </is>
      </c>
      <c r="B1721" s="39" t="str">
        <f>IFERROR(INDEX(CampTypes,MATCH(C1721,CampList,0)),"Unattributed")</f>
        <v>New</v>
      </c>
      <c r="C1721" t="inlineStr">
        <is>
          <t>EBG - In House | ABO | Natuf | Leads | Unit Franchise | India | Oct26 | V1</t>
        </is>
      </c>
      <c r="D1721" t="inlineStr">
        <is>
          <t>Natuf | Broad | Tier1 + Growth Cities | Oct26 | V1</t>
        </is>
      </c>
      <c r="E1721" t="inlineStr">
        <is>
          <t>Natuf | Reel | Brand Ambassador | Heard Of Owning A Cafe | V1</t>
        </is>
      </c>
      <c r="F1721" t="inlineStr">
        <is>
          <t>In House Natuf</t>
        </is>
      </c>
      <c r="G1721" t="inlineStr">
        <is>
          <t>Attempt 1</t>
        </is>
      </c>
      <c r="H1721" s="39" t="str">
        <f>IF(ISNUMBER(MATCH(G1721,QualityStatuses,0)),"Quality Lead","Non-Quality Lead")</f>
        <v>Non-Quality Lead</v>
      </c>
      <c r="I1721" t="inlineStr">
        <is>
          <t>2026-10</t>
        </is>
      </c>
      <c r="J1721" t="inlineStr">
        <is>
          <t>Wk of 2026-10-19</t>
        </is>
      </c>
      <c r="K1721" t="inlineStr">
        <is>
          <t>Tejaswini Tarigopula</t>
        </is>
      </c>
      <c r="L1721" t="inlineStr">
        <is>
          <t>Facebook</t>
        </is>
      </c>
      <c r="M1721" t="inlineStr">
        <is>
          <t>Direct (campaign tagged in CRM)</t>
        </is>
      </c>
      <c r="N1721" t="inlineStr">
        <is>
          <t>6ad51faf5cd496ce1245bb9b</t>
        </is>
      </c>
      <c r="O1721" t="n">
        <v>1</v>
      </c>
      <c r="P1721" s="40">
        <f>IF(A1721="Lead",IF(ISNUMBER(MATCH(G1721,QualityStatuses,0)),1,0),0)</f>
        <v>0</v>
      </c>
      <c r="Q1721" s="40">
        <f>IF(A1721="Lead",IF(G1721="New Lead",0,1),0)</f>
        <v>1</v>
      </c>
      <c r="R1721" s="40">
        <f>IF(A1721="Lead",IF(G1721="Lost",1,0),0)</f>
        <v>0</v>
      </c>
      <c r="S1721" t="n">
        <v>1</v>
      </c>
      <c r="T1721" t="n">
        <v>0</v>
      </c>
      <c r="U1721" t="n">
        <v>0</v>
      </c>
      <c r="V1721" t="n">
        <v>0</v>
      </c>
      <c r="W1721" t="n">
        <v>0</v>
      </c>
      <c r="X1721" t="n">
        <v>0</v>
      </c>
      <c r="Y1721">
        <f>IF(AND(A1721="Lead",COUNTIF(MetaCamps,C1721)&gt;0),1,0)</f>
        <v>0</v>
      </c>
      <c r="Z1721">
        <f>IF(Y1721=1,P1721,0)</f>
        <v>0</v>
      </c>
    </row>
    <row r="1722">
      <c r="A1722" t="inlineStr">
        <is>
          <t>Lead</t>
        </is>
      </c>
      <c r="B1722" s="39" t="str">
        <f>IFERROR(INDEX(CampTypes,MATCH(C1722,CampList,0)),"Unattributed")</f>
        <v>New</v>
      </c>
      <c r="C1722" t="inlineStr">
        <is>
          <t>EBG - In House | ABO | Natuf | Leads | Unit Franchise | India | Oct26 | V1</t>
        </is>
      </c>
      <c r="D1722" t="inlineStr">
        <is>
          <t>Natuf | LAL 1% | India | Jul26 | V1</t>
        </is>
      </c>
      <c r="E1722" t="inlineStr">
        <is>
          <t>Natuf | Reel | Brand Ambassador | Heard Of Owning A Cafe | V1</t>
        </is>
      </c>
      <c r="F1722" t="inlineStr">
        <is>
          <t>In House Natuf</t>
        </is>
      </c>
      <c r="G1722" t="inlineStr">
        <is>
          <t>Connected</t>
        </is>
      </c>
      <c r="H1722" s="39" t="str">
        <f>IF(ISNUMBER(MATCH(G1722,QualityStatuses,0)),"Quality Lead","Non-Quality Lead")</f>
        <v>Non-Quality Lead</v>
      </c>
      <c r="I1722" t="inlineStr">
        <is>
          <t>2026-10</t>
        </is>
      </c>
      <c r="J1722" t="inlineStr">
        <is>
          <t>Wk of 2026-10-19</t>
        </is>
      </c>
      <c r="K1722" t="inlineStr">
        <is>
          <t>Tejaswini Tarigopula</t>
        </is>
      </c>
      <c r="L1722" t="inlineStr">
        <is>
          <t>Facebook</t>
        </is>
      </c>
      <c r="M1722" t="inlineStr">
        <is>
          <t>Direct (campaign tagged in CRM)</t>
        </is>
      </c>
      <c r="N1722" t="inlineStr">
        <is>
          <t>6ad51df98ee61e12a1d53a2b</t>
        </is>
      </c>
      <c r="O1722" t="n">
        <v>1</v>
      </c>
      <c r="P1722" s="40">
        <f>IF(A1722="Lead",IF(ISNUMBER(MATCH(G1722,QualityStatuses,0)),1,0),0)</f>
        <v>0</v>
      </c>
      <c r="Q1722" s="40">
        <f>IF(A1722="Lead",IF(G1722="New Lead",0,1),0)</f>
        <v>1</v>
      </c>
      <c r="R1722" s="40">
        <f>IF(A1722="Lead",IF(G1722="Lost",1,0),0)</f>
        <v>0</v>
      </c>
      <c r="S1722" t="n">
        <v>1</v>
      </c>
      <c r="T1722" t="n">
        <v>1</v>
      </c>
      <c r="U1722" t="n">
        <v>0</v>
      </c>
      <c r="V1722" t="n">
        <v>0</v>
      </c>
      <c r="W1722" t="n">
        <v>0</v>
      </c>
      <c r="X1722" t="n">
        <v>0</v>
      </c>
      <c r="Y1722">
        <f>IF(AND(A1722="Lead",COUNTIF(MetaCamps,C1722)&gt;0),1,0)</f>
        <v>0</v>
      </c>
      <c r="Z1722">
        <f>IF(Y1722=1,P1722,0)</f>
        <v>0</v>
      </c>
    </row>
    <row r="1723">
      <c r="A1723" t="inlineStr">
        <is>
          <t>Lead</t>
        </is>
      </c>
      <c r="B1723" s="39" t="str">
        <f>IFERROR(INDEX(CampTypes,MATCH(C1723,CampList,0)),"Unattributed")</f>
        <v>Old</v>
      </c>
      <c r="C1723" t="inlineStr">
        <is>
          <t>E_Suresh_Natuf_Kiosk_07072026</t>
        </is>
      </c>
      <c r="D1723" t="inlineStr">
        <is>
          <t>E_Suresh_Natuf_Kiosk_07072026_Adset5</t>
        </is>
      </c>
      <c r="E1723" t="inlineStr">
        <is>
          <t>E_Hindi_Suresh_Natuf_Kiosk_07072026_Adset5_ad3 – Copy 2</t>
        </is>
      </c>
      <c r="F1723" t="inlineStr">
        <is>
          <t>Natuf</t>
        </is>
      </c>
      <c r="G1723" t="inlineStr">
        <is>
          <t>Attempt 1</t>
        </is>
      </c>
      <c r="H1723" s="39" t="str">
        <f>IF(ISNUMBER(MATCH(G1723,QualityStatuses,0)),"Quality Lead","Non-Quality Lead")</f>
        <v>Non-Quality Lead</v>
      </c>
      <c r="I1723" t="inlineStr">
        <is>
          <t>2026-10</t>
        </is>
      </c>
      <c r="J1723" t="inlineStr">
        <is>
          <t>Wk of 2026-10-19</t>
        </is>
      </c>
      <c r="K1723" t="inlineStr">
        <is>
          <t>Marshal Malbari</t>
        </is>
      </c>
      <c r="L1723" t="inlineStr">
        <is>
          <t>Facebook</t>
        </is>
      </c>
      <c r="M1723" t="inlineStr">
        <is>
          <t>Direct (campaign tagged in CRM)</t>
        </is>
      </c>
      <c r="N1723" t="inlineStr">
        <is>
          <t>6ad51d65a4e8cc6c1ed6ea87</t>
        </is>
      </c>
      <c r="O1723" t="n">
        <v>1</v>
      </c>
      <c r="P1723" s="40">
        <f>IF(A1723="Lead",IF(ISNUMBER(MATCH(G1723,QualityStatuses,0)),1,0),0)</f>
        <v>0</v>
      </c>
      <c r="Q1723" s="40">
        <f>IF(A1723="Lead",IF(G1723="New Lead",0,1),0)</f>
        <v>1</v>
      </c>
      <c r="R1723" s="40">
        <f>IF(A1723="Lead",IF(G1723="Lost",1,0),0)</f>
        <v>0</v>
      </c>
      <c r="S1723" t="n">
        <v>1</v>
      </c>
      <c r="T1723" t="n">
        <v>0</v>
      </c>
      <c r="U1723" t="n">
        <v>0</v>
      </c>
      <c r="V1723" t="n">
        <v>0</v>
      </c>
      <c r="W1723" t="n">
        <v>0</v>
      </c>
      <c r="X1723" t="n">
        <v>0</v>
      </c>
      <c r="Y1723">
        <f>IF(AND(A1723="Lead",COUNTIF(MetaCamps,C1723)&gt;0),1,0)</f>
        <v>1</v>
      </c>
      <c r="Z1723">
        <f>IF(Y1723=1,P1723,0)</f>
        <v>0</v>
      </c>
    </row>
    <row r="1724">
      <c r="A1724" t="inlineStr">
        <is>
          <t>Lead</t>
        </is>
      </c>
      <c r="B1724" s="39" t="str">
        <f>IFERROR(INDEX(CampTypes,MATCH(C1724,CampList,0)),"Unattributed")</f>
        <v>Old</v>
      </c>
      <c r="C1724" t="inlineStr">
        <is>
          <t>E_Suresh_Natuf_Kiosk_07072026</t>
        </is>
      </c>
      <c r="D1724" t="inlineStr">
        <is>
          <t>E_Suresh_Natuf_Kiosk_07072026_Adset5</t>
        </is>
      </c>
      <c r="E1724" t="inlineStr">
        <is>
          <t>E_Hindi_Suresh_Natuf_Kiosk_07072026_Adset5_ad3 – Copy 2</t>
        </is>
      </c>
      <c r="F1724" t="inlineStr">
        <is>
          <t>Natuf</t>
        </is>
      </c>
      <c r="G1724" t="inlineStr">
        <is>
          <t>Details Shared</t>
        </is>
      </c>
      <c r="H1724" s="39" t="str">
        <f>IF(ISNUMBER(MATCH(G1724,QualityStatuses,0)),"Quality Lead","Non-Quality Lead")</f>
        <v>Quality Lead</v>
      </c>
      <c r="I1724" t="inlineStr">
        <is>
          <t>2026-10</t>
        </is>
      </c>
      <c r="J1724" t="inlineStr">
        <is>
          <t>Wk of 2026-10-19</t>
        </is>
      </c>
      <c r="K1724" t="inlineStr">
        <is>
          <t>Marshal Malbari</t>
        </is>
      </c>
      <c r="L1724" t="inlineStr">
        <is>
          <t>Facebook</t>
        </is>
      </c>
      <c r="M1724" t="inlineStr">
        <is>
          <t>Direct (campaign tagged in CRM)</t>
        </is>
      </c>
      <c r="N1724" t="inlineStr">
        <is>
          <t>6ad51bfc20b10a2b158a9609</t>
        </is>
      </c>
      <c r="O1724" t="n">
        <v>1</v>
      </c>
      <c r="P1724" s="40">
        <f>IF(A1724="Lead",IF(ISNUMBER(MATCH(G1724,QualityStatuses,0)),1,0),0)</f>
        <v>1</v>
      </c>
      <c r="Q1724" s="40">
        <f>IF(A1724="Lead",IF(G1724="New Lead",0,1),0)</f>
        <v>1</v>
      </c>
      <c r="R1724" s="40">
        <f>IF(A1724="Lead",IF(G1724="Lost",1,0),0)</f>
        <v>0</v>
      </c>
      <c r="S1724" t="n">
        <v>1</v>
      </c>
      <c r="T1724" t="n">
        <v>1</v>
      </c>
      <c r="U1724" t="n">
        <v>0</v>
      </c>
      <c r="V1724" t="n">
        <v>0</v>
      </c>
      <c r="W1724" t="n">
        <v>0</v>
      </c>
      <c r="X1724" t="n">
        <v>0</v>
      </c>
      <c r="Y1724">
        <f>IF(AND(A1724="Lead",COUNTIF(MetaCamps,C1724)&gt;0),1,0)</f>
        <v>1</v>
      </c>
      <c r="Z1724">
        <f>IF(Y1724=1,P1724,0)</f>
        <v>1</v>
      </c>
    </row>
    <row r="1725">
      <c r="A1725" t="inlineStr">
        <is>
          <t>Lead</t>
        </is>
      </c>
      <c r="B1725" s="39" t="str">
        <f>IFERROR(INDEX(CampTypes,MATCH(C1725,CampList,0)),"Unattributed")</f>
        <v>New</v>
      </c>
      <c r="C1725" t="inlineStr">
        <is>
          <t>EBG - In House | ABO | Natuf | Leads | Unit Franchise | India | Oct26 | V1</t>
        </is>
      </c>
      <c r="D1725" t="inlineStr">
        <is>
          <t>Natuf | Broad | Tier1 + Growth Cities | Oct26 | V1</t>
        </is>
      </c>
      <c r="E1725" t="inlineStr">
        <is>
          <t>Natuf | Reel | Brand Ambassador | Heard Of Owning A Cafe | V1</t>
        </is>
      </c>
      <c r="F1725" t="inlineStr">
        <is>
          <t>In House Natuf</t>
        </is>
      </c>
      <c r="G1725" t="inlineStr">
        <is>
          <t>Connected</t>
        </is>
      </c>
      <c r="H1725" s="39" t="str">
        <f>IF(ISNUMBER(MATCH(G1725,QualityStatuses,0)),"Quality Lead","Non-Quality Lead")</f>
        <v>Non-Quality Lead</v>
      </c>
      <c r="I1725" t="inlineStr">
        <is>
          <t>2026-10</t>
        </is>
      </c>
      <c r="J1725" t="inlineStr">
        <is>
          <t>Wk of 2026-10-19</t>
        </is>
      </c>
      <c r="K1725" t="inlineStr">
        <is>
          <t>Tejaswini Tarigopula</t>
        </is>
      </c>
      <c r="L1725" t="inlineStr">
        <is>
          <t>Facebook</t>
        </is>
      </c>
      <c r="M1725" t="inlineStr">
        <is>
          <t>Direct (campaign tagged in CRM)</t>
        </is>
      </c>
      <c r="N1725" t="inlineStr">
        <is>
          <t>6ad51aabfe6c4d34164ffe0f</t>
        </is>
      </c>
      <c r="O1725" t="n">
        <v>1</v>
      </c>
      <c r="P1725" s="40">
        <f>IF(A1725="Lead",IF(ISNUMBER(MATCH(G1725,QualityStatuses,0)),1,0),0)</f>
        <v>0</v>
      </c>
      <c r="Q1725" s="40">
        <f>IF(A1725="Lead",IF(G1725="New Lead",0,1),0)</f>
        <v>1</v>
      </c>
      <c r="R1725" s="40">
        <f>IF(A1725="Lead",IF(G1725="Lost",1,0),0)</f>
        <v>0</v>
      </c>
      <c r="S1725" t="n">
        <v>4</v>
      </c>
      <c r="T1725" t="n">
        <v>1</v>
      </c>
      <c r="U1725" t="n">
        <v>0</v>
      </c>
      <c r="V1725" t="n">
        <v>0</v>
      </c>
      <c r="W1725" t="n">
        <v>0</v>
      </c>
      <c r="X1725" t="n">
        <v>0</v>
      </c>
      <c r="Y1725">
        <f>IF(AND(A1725="Lead",COUNTIF(MetaCamps,C1725)&gt;0),1,0)</f>
        <v>0</v>
      </c>
      <c r="Z1725">
        <f>IF(Y1725=1,P1725,0)</f>
        <v>0</v>
      </c>
    </row>
    <row r="1726">
      <c r="A1726" t="inlineStr">
        <is>
          <t>Lead</t>
        </is>
      </c>
      <c r="B1726" s="39" t="str">
        <f>IFERROR(INDEX(CampTypes,MATCH(C1726,CampList,0)),"Unattributed")</f>
        <v>New</v>
      </c>
      <c r="C1726" t="inlineStr">
        <is>
          <t>EBG - In House | ABO | Natuf | Leads | Unit Franchise | India | Oct26 | V1</t>
        </is>
      </c>
      <c r="D1726" t="inlineStr">
        <is>
          <t>Natuf | Business Owners | Tier1 + Growth Cities | Oct26 | V1</t>
        </is>
      </c>
      <c r="E1726" t="inlineStr">
        <is>
          <t>Natuf | Reel | Brand Ambassador | Heard Of Owning A Cafe | V1</t>
        </is>
      </c>
      <c r="F1726" t="inlineStr">
        <is>
          <t>In House Natuf</t>
        </is>
      </c>
      <c r="G1726" t="inlineStr">
        <is>
          <t>Attempt 2</t>
        </is>
      </c>
      <c r="H1726" s="39" t="str">
        <f>IF(ISNUMBER(MATCH(G1726,QualityStatuses,0)),"Quality Lead","Non-Quality Lead")</f>
        <v>Non-Quality Lead</v>
      </c>
      <c r="I1726" t="inlineStr">
        <is>
          <t>2026-10</t>
        </is>
      </c>
      <c r="J1726" t="inlineStr">
        <is>
          <t>Wk of 2026-10-19</t>
        </is>
      </c>
      <c r="K1726" t="inlineStr">
        <is>
          <t>Tejaswini Tarigopula</t>
        </is>
      </c>
      <c r="L1726" t="inlineStr">
        <is>
          <t>Facebook</t>
        </is>
      </c>
      <c r="M1726" t="inlineStr">
        <is>
          <t>Direct (campaign tagged in CRM)</t>
        </is>
      </c>
      <c r="N1726" t="inlineStr">
        <is>
          <t>6ad518441bbbcf4236e72752</t>
        </is>
      </c>
      <c r="O1726" t="n">
        <v>1</v>
      </c>
      <c r="P1726" s="40">
        <f>IF(A1726="Lead",IF(ISNUMBER(MATCH(G1726,QualityStatuses,0)),1,0),0)</f>
        <v>0</v>
      </c>
      <c r="Q1726" s="40">
        <f>IF(A1726="Lead",IF(G1726="New Lead",0,1),0)</f>
        <v>1</v>
      </c>
      <c r="R1726" s="40">
        <f>IF(A1726="Lead",IF(G1726="Lost",1,0),0)</f>
        <v>0</v>
      </c>
      <c r="S1726" t="n">
        <v>2</v>
      </c>
      <c r="T1726" t="n">
        <v>2</v>
      </c>
      <c r="U1726" t="n">
        <v>0</v>
      </c>
      <c r="V1726" t="n">
        <v>0</v>
      </c>
      <c r="W1726" t="n">
        <v>0</v>
      </c>
      <c r="X1726" t="n">
        <v>0</v>
      </c>
      <c r="Y1726">
        <f>IF(AND(A1726="Lead",COUNTIF(MetaCamps,C1726)&gt;0),1,0)</f>
        <v>0</v>
      </c>
      <c r="Z1726">
        <f>IF(Y1726=1,P1726,0)</f>
        <v>0</v>
      </c>
    </row>
    <row r="1727">
      <c r="A1727" t="inlineStr">
        <is>
          <t>Lead</t>
        </is>
      </c>
      <c r="B1727" s="39" t="str">
        <f>IFERROR(INDEX(CampTypes,MATCH(C1727,CampList,0)),"Unattributed")</f>
        <v>Old</v>
      </c>
      <c r="C1727" t="inlineStr">
        <is>
          <t>E_Karan_Natuf_All_07072026</t>
        </is>
      </c>
      <c r="D1727" t="inlineStr">
        <is>
          <t>E_Karan_Natuf_Sign_07072026_Adset3</t>
        </is>
      </c>
      <c r="E1727" t="inlineStr">
        <is>
          <t>E_Karan_Natuf_Sign_07072026_Adset2_Ad1 – Copy</t>
        </is>
      </c>
      <c r="F1727" t="inlineStr">
        <is>
          <t>Natuf</t>
        </is>
      </c>
      <c r="G1727" t="inlineStr">
        <is>
          <t>New Lead</t>
        </is>
      </c>
      <c r="H1727" s="39" t="str">
        <f>IF(ISNUMBER(MATCH(G1727,QualityStatuses,0)),"Quality Lead","Non-Quality Lead")</f>
        <v>Non-Quality Lead</v>
      </c>
      <c r="I1727" t="inlineStr">
        <is>
          <t>2026-10</t>
        </is>
      </c>
      <c r="J1727" t="inlineStr">
        <is>
          <t>Wk of 2026-10-19</t>
        </is>
      </c>
      <c r="K1727" t="inlineStr">
        <is>
          <t>(Unassigned)</t>
        </is>
      </c>
      <c r="L1727" t="inlineStr">
        <is>
          <t>Facebook</t>
        </is>
      </c>
      <c r="M1727" t="inlineStr">
        <is>
          <t>Direct (campaign tagged in CRM)</t>
        </is>
      </c>
      <c r="N1727" t="inlineStr">
        <is>
          <t>6ad517701f71faa64a69f8aa</t>
        </is>
      </c>
      <c r="O1727" t="n">
        <v>1</v>
      </c>
      <c r="P1727" s="40">
        <f>IF(A1727="Lead",IF(ISNUMBER(MATCH(G1727,QualityStatuses,0)),1,0),0)</f>
        <v>0</v>
      </c>
      <c r="Q1727" s="40">
        <f>IF(A1727="Lead",IF(G1727="New Lead",0,1),0)</f>
        <v>0</v>
      </c>
      <c r="R1727" s="40">
        <f>IF(A1727="Lead",IF(G1727="Lost",1,0),0)</f>
        <v>0</v>
      </c>
      <c r="S1727" t="n">
        <v>0</v>
      </c>
      <c r="T1727" t="n">
        <v>0</v>
      </c>
      <c r="U1727" t="n">
        <v>0</v>
      </c>
      <c r="V1727" t="n">
        <v>0</v>
      </c>
      <c r="W1727" t="n">
        <v>0</v>
      </c>
      <c r="X1727" t="n">
        <v>0</v>
      </c>
      <c r="Y1727">
        <f>IF(AND(A1727="Lead",COUNTIF(MetaCamps,C1727)&gt;0),1,0)</f>
        <v>1</v>
      </c>
      <c r="Z1727">
        <f>IF(Y1727=1,P1727,0)</f>
        <v>0</v>
      </c>
    </row>
    <row r="1728">
      <c r="A1728" t="inlineStr">
        <is>
          <t>Lead</t>
        </is>
      </c>
      <c r="B1728" s="39" t="str">
        <f>IFERROR(INDEX(CampTypes,MATCH(C1728,CampList,0)),"Unattributed")</f>
        <v>New</v>
      </c>
      <c r="C1728" t="inlineStr">
        <is>
          <t>Natuf | In House | ABO |  | WhatsApp | Unit Franchise | India | Oct26 | V1</t>
        </is>
      </c>
      <c r="D1728" t="inlineStr">
        <is>
          <t>_</t>
        </is>
      </c>
      <c r="E1728" t="inlineStr">
        <is>
          <t>_</t>
        </is>
      </c>
      <c r="F1728" t="inlineStr">
        <is>
          <t>In House Natuf</t>
        </is>
      </c>
      <c r="G1728" t="inlineStr">
        <is>
          <t>New Lead</t>
        </is>
      </c>
      <c r="H1728" s="39" t="str">
        <f>IF(ISNUMBER(MATCH(G1728,QualityStatuses,0)),"Quality Lead","Non-Quality Lead")</f>
        <v>Non-Quality Lead</v>
      </c>
      <c r="I1728" t="inlineStr">
        <is>
          <t>2026-10</t>
        </is>
      </c>
      <c r="J1728" t="inlineStr">
        <is>
          <t>Wk of 2026-10-19</t>
        </is>
      </c>
      <c r="K1728" t="inlineStr">
        <is>
          <t>(Unassigned)</t>
        </is>
      </c>
      <c r="L1728" t="inlineStr">
        <is>
          <t>Whatsapp Cloud API</t>
        </is>
      </c>
      <c r="M1728" t="inlineStr">
        <is>
          <t>Direct (campaign tagged in CRM)</t>
        </is>
      </c>
      <c r="N1728" t="inlineStr">
        <is>
          <t>6ad51664e034958325dbc8c7</t>
        </is>
      </c>
      <c r="O1728" t="n">
        <v>1</v>
      </c>
      <c r="P1728" s="40">
        <f>IF(A1728="Lead",IF(ISNUMBER(MATCH(G1728,QualityStatuses,0)),1,0),0)</f>
        <v>0</v>
      </c>
      <c r="Q1728" s="40">
        <f>IF(A1728="Lead",IF(G1728="New Lead",0,1),0)</f>
        <v>0</v>
      </c>
      <c r="R1728" s="40">
        <f>IF(A1728="Lead",IF(G1728="Lost",1,0),0)</f>
        <v>0</v>
      </c>
      <c r="S1728" t="n">
        <v>0</v>
      </c>
      <c r="T1728" t="n">
        <v>0</v>
      </c>
      <c r="U1728" t="n">
        <v>0</v>
      </c>
      <c r="V1728" t="n">
        <v>0</v>
      </c>
      <c r="W1728" t="n">
        <v>0</v>
      </c>
      <c r="X1728" t="n">
        <v>0</v>
      </c>
      <c r="Y1728">
        <f>IF(AND(A1728="Lead",COUNTIF(MetaCamps,C1728)&gt;0),1,0)</f>
        <v>0</v>
      </c>
      <c r="Z1728">
        <f>IF(Y1728=1,P1728,0)</f>
        <v>0</v>
      </c>
    </row>
    <row r="1729">
      <c r="A1729" t="inlineStr">
        <is>
          <t>Lead</t>
        </is>
      </c>
      <c r="B1729" s="39" t="str">
        <f>IFERROR(INDEX(CampTypes,MATCH(C1729,CampList,0)),"Unattributed")</f>
        <v>New</v>
      </c>
      <c r="C1729" t="inlineStr">
        <is>
          <t>Natuf | In House | ABO |  | WhatsApp | Unit Franchise | India | Oct26 | V1</t>
        </is>
      </c>
      <c r="D1729" t="inlineStr">
        <is>
          <t>_</t>
        </is>
      </c>
      <c r="E1729" t="inlineStr">
        <is>
          <t>_</t>
        </is>
      </c>
      <c r="F1729" t="inlineStr">
        <is>
          <t>In House Natuf</t>
        </is>
      </c>
      <c r="G1729" t="inlineStr">
        <is>
          <t>New Lead</t>
        </is>
      </c>
      <c r="H1729" s="39" t="str">
        <f>IF(ISNUMBER(MATCH(G1729,QualityStatuses,0)),"Quality Lead","Non-Quality Lead")</f>
        <v>Non-Quality Lead</v>
      </c>
      <c r="I1729" t="inlineStr">
        <is>
          <t>2026-10</t>
        </is>
      </c>
      <c r="J1729" t="inlineStr">
        <is>
          <t>Wk of 2026-10-19</t>
        </is>
      </c>
      <c r="K1729" t="inlineStr">
        <is>
          <t>(Unassigned)</t>
        </is>
      </c>
      <c r="L1729" t="inlineStr">
        <is>
          <t>Whatsapp Cloud API</t>
        </is>
      </c>
      <c r="M1729" t="inlineStr">
        <is>
          <t>Direct (campaign tagged in CRM)</t>
        </is>
      </c>
      <c r="N1729" t="inlineStr">
        <is>
          <t>6ad51540fcc24ad8b2347984</t>
        </is>
      </c>
      <c r="O1729" t="n">
        <v>1</v>
      </c>
      <c r="P1729" s="40">
        <f>IF(A1729="Lead",IF(ISNUMBER(MATCH(G1729,QualityStatuses,0)),1,0),0)</f>
        <v>0</v>
      </c>
      <c r="Q1729" s="40">
        <f>IF(A1729="Lead",IF(G1729="New Lead",0,1),0)</f>
        <v>0</v>
      </c>
      <c r="R1729" s="40">
        <f>IF(A1729="Lead",IF(G1729="Lost",1,0),0)</f>
        <v>0</v>
      </c>
      <c r="S1729" t="n">
        <v>0</v>
      </c>
      <c r="T1729" t="n">
        <v>0</v>
      </c>
      <c r="U1729" t="n">
        <v>0</v>
      </c>
      <c r="V1729" t="n">
        <v>0</v>
      </c>
      <c r="W1729" t="n">
        <v>0</v>
      </c>
      <c r="X1729" t="n">
        <v>0</v>
      </c>
      <c r="Y1729">
        <f>IF(AND(A1729="Lead",COUNTIF(MetaCamps,C1729)&gt;0),1,0)</f>
        <v>0</v>
      </c>
      <c r="Z1729">
        <f>IF(Y1729=1,P1729,0)</f>
        <v>0</v>
      </c>
    </row>
    <row r="1730">
      <c r="A1730" t="inlineStr">
        <is>
          <t>Lead</t>
        </is>
      </c>
      <c r="B1730" s="39" t="str">
        <f>IFERROR(INDEX(CampTypes,MATCH(C1730,CampList,0)),"Unattributed")</f>
        <v>New</v>
      </c>
      <c r="C1730" t="inlineStr">
        <is>
          <t>EBG - In House | ABO | Natuf | Leads | Unit Franchise | India | Oct26 | V1</t>
        </is>
      </c>
      <c r="D1730" t="inlineStr">
        <is>
          <t>Natuf | LAL 1% | India | Jul26 | V1</t>
        </is>
      </c>
      <c r="E1730" t="inlineStr">
        <is>
          <t>Natuf | Reel | Brand Ambassador | Heard Of Owning A Cafe | V1</t>
        </is>
      </c>
      <c r="F1730" t="inlineStr">
        <is>
          <t>In House Natuf</t>
        </is>
      </c>
      <c r="G1730" t="inlineStr">
        <is>
          <t>Attempt 1</t>
        </is>
      </c>
      <c r="H1730" s="39" t="str">
        <f>IF(ISNUMBER(MATCH(G1730,QualityStatuses,0)),"Quality Lead","Non-Quality Lead")</f>
        <v>Non-Quality Lead</v>
      </c>
      <c r="I1730" t="inlineStr">
        <is>
          <t>2026-10</t>
        </is>
      </c>
      <c r="J1730" t="inlineStr">
        <is>
          <t>Wk of 2026-10-19</t>
        </is>
      </c>
      <c r="K1730" t="inlineStr">
        <is>
          <t>Tejaswini Tarigopula</t>
        </is>
      </c>
      <c r="L1730" t="inlineStr">
        <is>
          <t>Facebook</t>
        </is>
      </c>
      <c r="M1730" t="inlineStr">
        <is>
          <t>Direct (campaign tagged in CRM)</t>
        </is>
      </c>
      <c r="N1730" t="inlineStr">
        <is>
          <t>6ad511508bf597dab218f5b5</t>
        </is>
      </c>
      <c r="O1730" t="n">
        <v>1</v>
      </c>
      <c r="P1730" s="40">
        <f>IF(A1730="Lead",IF(ISNUMBER(MATCH(G1730,QualityStatuses,0)),1,0),0)</f>
        <v>0</v>
      </c>
      <c r="Q1730" s="40">
        <f>IF(A1730="Lead",IF(G1730="New Lead",0,1),0)</f>
        <v>1</v>
      </c>
      <c r="R1730" s="40">
        <f>IF(A1730="Lead",IF(G1730="Lost",1,0),0)</f>
        <v>0</v>
      </c>
      <c r="S1730" t="n">
        <v>1</v>
      </c>
      <c r="T1730" t="n">
        <v>0</v>
      </c>
      <c r="U1730" t="n">
        <v>0</v>
      </c>
      <c r="V1730" t="n">
        <v>0</v>
      </c>
      <c r="W1730" t="n">
        <v>0</v>
      </c>
      <c r="X1730" t="n">
        <v>0</v>
      </c>
      <c r="Y1730">
        <f>IF(AND(A1730="Lead",COUNTIF(MetaCamps,C1730)&gt;0),1,0)</f>
        <v>0</v>
      </c>
      <c r="Z1730">
        <f>IF(Y1730=1,P1730,0)</f>
        <v>0</v>
      </c>
    </row>
    <row r="1731">
      <c r="A1731" t="inlineStr">
        <is>
          <t>Lead</t>
        </is>
      </c>
      <c r="B1731" s="39" t="str">
        <f>IFERROR(INDEX(CampTypes,MATCH(C1731,CampList,0)),"Unattributed")</f>
        <v>New</v>
      </c>
      <c r="C1731" t="inlineStr">
        <is>
          <t>EBG - In House | ABO | Natuf | Leads | Unit Franchise | India | Oct26 | V1</t>
        </is>
      </c>
      <c r="D1731" t="inlineStr">
        <is>
          <t>Natuf | LAL 1% | India | Jul26 | V1</t>
        </is>
      </c>
      <c r="E1731" t="inlineStr">
        <is>
          <t>Natuf | Reel | Brand Ambassador | Heard Of Owning A Cafe | V1</t>
        </is>
      </c>
      <c r="F1731" t="inlineStr">
        <is>
          <t>In House Natuf</t>
        </is>
      </c>
      <c r="G1731" t="inlineStr">
        <is>
          <t>Attempt 1</t>
        </is>
      </c>
      <c r="H1731" s="39" t="str">
        <f>IF(ISNUMBER(MATCH(G1731,QualityStatuses,0)),"Quality Lead","Non-Quality Lead")</f>
        <v>Non-Quality Lead</v>
      </c>
      <c r="I1731" t="inlineStr">
        <is>
          <t>2026-10</t>
        </is>
      </c>
      <c r="J1731" t="inlineStr">
        <is>
          <t>Wk of 2026-10-19</t>
        </is>
      </c>
      <c r="K1731" t="inlineStr">
        <is>
          <t>Tejaswini Tarigopula</t>
        </is>
      </c>
      <c r="L1731" t="inlineStr">
        <is>
          <t>Facebook</t>
        </is>
      </c>
      <c r="M1731" t="inlineStr">
        <is>
          <t>Direct (campaign tagged in CRM)</t>
        </is>
      </c>
      <c r="N1731" t="inlineStr">
        <is>
          <t>6ad51077da01717e4853de91</t>
        </is>
      </c>
      <c r="O1731" t="n">
        <v>1</v>
      </c>
      <c r="P1731" s="40">
        <f>IF(A1731="Lead",IF(ISNUMBER(MATCH(G1731,QualityStatuses,0)),1,0),0)</f>
        <v>0</v>
      </c>
      <c r="Q1731" s="40">
        <f>IF(A1731="Lead",IF(G1731="New Lead",0,1),0)</f>
        <v>1</v>
      </c>
      <c r="R1731" s="40">
        <f>IF(A1731="Lead",IF(G1731="Lost",1,0),0)</f>
        <v>0</v>
      </c>
      <c r="S1731" t="n">
        <v>1</v>
      </c>
      <c r="T1731" t="n">
        <v>0</v>
      </c>
      <c r="U1731" t="n">
        <v>0</v>
      </c>
      <c r="V1731" t="n">
        <v>0</v>
      </c>
      <c r="W1731" t="n">
        <v>0</v>
      </c>
      <c r="X1731" t="n">
        <v>0</v>
      </c>
      <c r="Y1731">
        <f>IF(AND(A1731="Lead",COUNTIF(MetaCamps,C1731)&gt;0),1,0)</f>
        <v>0</v>
      </c>
      <c r="Z1731">
        <f>IF(Y1731=1,P1731,0)</f>
        <v>0</v>
      </c>
    </row>
    <row r="1732">
      <c r="A1732" t="inlineStr">
        <is>
          <t>Lead</t>
        </is>
      </c>
      <c r="B1732" s="39" t="str">
        <f>IFERROR(INDEX(CampTypes,MATCH(C1732,CampList,0)),"Unattributed")</f>
        <v>New</v>
      </c>
      <c r="C1732" t="inlineStr">
        <is>
          <t>EBG - In House | ABO | Natuf | Leads | Unit Franchise | India | Oct26 | V1</t>
        </is>
      </c>
      <c r="D1732" t="inlineStr">
        <is>
          <t>Natuf | Investors | Tier1 + Growth Cities | Oct26 | V1</t>
        </is>
      </c>
      <c r="E1732" t="inlineStr">
        <is>
          <t>Natuf | Reel | Brand Ambassador | Heard Of Owning A Cafe | V1</t>
        </is>
      </c>
      <c r="F1732" t="inlineStr">
        <is>
          <t>In House Natuf</t>
        </is>
      </c>
      <c r="G1732" t="inlineStr">
        <is>
          <t>Attempt 1</t>
        </is>
      </c>
      <c r="H1732" s="39" t="str">
        <f>IF(ISNUMBER(MATCH(G1732,QualityStatuses,0)),"Quality Lead","Non-Quality Lead")</f>
        <v>Non-Quality Lead</v>
      </c>
      <c r="I1732" t="inlineStr">
        <is>
          <t>2026-10</t>
        </is>
      </c>
      <c r="J1732" t="inlineStr">
        <is>
          <t>Wk of 2026-10-12</t>
        </is>
      </c>
      <c r="K1732" t="inlineStr">
        <is>
          <t>Tejaswini Tarigopula</t>
        </is>
      </c>
      <c r="L1732" t="inlineStr">
        <is>
          <t>Facebook</t>
        </is>
      </c>
      <c r="M1732" t="inlineStr">
        <is>
          <t>Direct (campaign tagged in CRM)</t>
        </is>
      </c>
      <c r="N1732" t="inlineStr">
        <is>
          <t>6ad50ff386b94a0c1fad066b</t>
        </is>
      </c>
      <c r="O1732" t="n">
        <v>1</v>
      </c>
      <c r="P1732" s="40">
        <f>IF(A1732="Lead",IF(ISNUMBER(MATCH(G1732,QualityStatuses,0)),1,0),0)</f>
        <v>0</v>
      </c>
      <c r="Q1732" s="40">
        <f>IF(A1732="Lead",IF(G1732="New Lead",0,1),0)</f>
        <v>1</v>
      </c>
      <c r="R1732" s="40">
        <f>IF(A1732="Lead",IF(G1732="Lost",1,0),0)</f>
        <v>0</v>
      </c>
      <c r="S1732" t="n">
        <v>1</v>
      </c>
      <c r="T1732" t="n">
        <v>0</v>
      </c>
      <c r="U1732" t="n">
        <v>0</v>
      </c>
      <c r="V1732" t="n">
        <v>0</v>
      </c>
      <c r="W1732" t="n">
        <v>0</v>
      </c>
      <c r="X1732" t="n">
        <v>0</v>
      </c>
      <c r="Y1732">
        <f>IF(AND(A1732="Lead",COUNTIF(MetaCamps,C1732)&gt;0),1,0)</f>
        <v>0</v>
      </c>
      <c r="Z1732">
        <f>IF(Y1732=1,P1732,0)</f>
        <v>0</v>
      </c>
    </row>
    <row r="1733">
      <c r="A1733" t="inlineStr">
        <is>
          <t>Lead</t>
        </is>
      </c>
      <c r="B1733" s="39" t="str">
        <f>IFERROR(INDEX(CampTypes,MATCH(C1733,CampList,0)),"Unattributed")</f>
        <v>New</v>
      </c>
      <c r="C1733" t="inlineStr">
        <is>
          <t>EBG - In House | ABO | Natuf | Leads | Unit Franchise | India | Oct26 | V1</t>
        </is>
      </c>
      <c r="D1733" t="inlineStr">
        <is>
          <t>Natuf | Broad | Tier1 + Growth Cities | Oct26 | V1</t>
        </is>
      </c>
      <c r="E1733" t="inlineStr">
        <is>
          <t>Natuf | Reel | Brand Ambassador | Heard Of Owning A Cafe | V1</t>
        </is>
      </c>
      <c r="F1733" t="inlineStr">
        <is>
          <t>In House Natuf</t>
        </is>
      </c>
      <c r="G1733" t="inlineStr">
        <is>
          <t>Attempt 1</t>
        </is>
      </c>
      <c r="H1733" s="39" t="str">
        <f>IF(ISNUMBER(MATCH(G1733,QualityStatuses,0)),"Quality Lead","Non-Quality Lead")</f>
        <v>Non-Quality Lead</v>
      </c>
      <c r="I1733" t="inlineStr">
        <is>
          <t>2026-10</t>
        </is>
      </c>
      <c r="J1733" t="inlineStr">
        <is>
          <t>Wk of 2026-10-12</t>
        </is>
      </c>
      <c r="K1733" t="inlineStr">
        <is>
          <t>Tejaswini Tarigopula</t>
        </is>
      </c>
      <c r="L1733" t="inlineStr">
        <is>
          <t>Facebook</t>
        </is>
      </c>
      <c r="M1733" t="inlineStr">
        <is>
          <t>Direct (campaign tagged in CRM)</t>
        </is>
      </c>
      <c r="N1733" t="inlineStr">
        <is>
          <t>6ad50fcec2975c969bd9de1e</t>
        </is>
      </c>
      <c r="O1733" t="n">
        <v>1</v>
      </c>
      <c r="P1733" s="40">
        <f>IF(A1733="Lead",IF(ISNUMBER(MATCH(G1733,QualityStatuses,0)),1,0),0)</f>
        <v>0</v>
      </c>
      <c r="Q1733" s="40">
        <f>IF(A1733="Lead",IF(G1733="New Lead",0,1),0)</f>
        <v>1</v>
      </c>
      <c r="R1733" s="40">
        <f>IF(A1733="Lead",IF(G1733="Lost",1,0),0)</f>
        <v>0</v>
      </c>
      <c r="S1733" t="n">
        <v>1</v>
      </c>
      <c r="T1733" t="n">
        <v>1</v>
      </c>
      <c r="U1733" t="n">
        <v>0</v>
      </c>
      <c r="V1733" t="n">
        <v>0</v>
      </c>
      <c r="W1733" t="n">
        <v>0</v>
      </c>
      <c r="X1733" t="n">
        <v>0</v>
      </c>
      <c r="Y1733">
        <f>IF(AND(A1733="Lead",COUNTIF(MetaCamps,C1733)&gt;0),1,0)</f>
        <v>0</v>
      </c>
      <c r="Z1733">
        <f>IF(Y1733=1,P1733,0)</f>
        <v>0</v>
      </c>
    </row>
    <row r="1734">
      <c r="A1734" t="inlineStr">
        <is>
          <t>Lead</t>
        </is>
      </c>
      <c r="B1734" s="39" t="str">
        <f>IFERROR(INDEX(CampTypes,MATCH(C1734,CampList,0)),"Unattributed")</f>
        <v>Old</v>
      </c>
      <c r="C1734" t="inlineStr">
        <is>
          <t>E_Suresh_Natuf_Kiosk_07072026</t>
        </is>
      </c>
      <c r="D1734" t="inlineStr">
        <is>
          <t>E_Suresh_Natuf_Kiosk_07072026_Adset5</t>
        </is>
      </c>
      <c r="E1734" t="inlineStr">
        <is>
          <t>E_Hindi_Suresh_Natuf_Kiosk_07072026_Adset5_ad3 – Copy 2</t>
        </is>
      </c>
      <c r="F1734" t="inlineStr">
        <is>
          <t>Natuf</t>
        </is>
      </c>
      <c r="G1734" t="inlineStr">
        <is>
          <t>Attempt 1</t>
        </is>
      </c>
      <c r="H1734" s="39" t="str">
        <f>IF(ISNUMBER(MATCH(G1734,QualityStatuses,0)),"Quality Lead","Non-Quality Lead")</f>
        <v>Non-Quality Lead</v>
      </c>
      <c r="I1734" t="inlineStr">
        <is>
          <t>2026-10</t>
        </is>
      </c>
      <c r="J1734" t="inlineStr">
        <is>
          <t>Wk of 2026-10-12</t>
        </is>
      </c>
      <c r="K1734" t="inlineStr">
        <is>
          <t>Deepak Rai</t>
        </is>
      </c>
      <c r="L1734" t="inlineStr">
        <is>
          <t>Facebook</t>
        </is>
      </c>
      <c r="M1734" t="inlineStr">
        <is>
          <t>Direct (campaign tagged in CRM)</t>
        </is>
      </c>
      <c r="N1734" t="inlineStr">
        <is>
          <t>6ad50c3186b94a0c1fad04b9</t>
        </is>
      </c>
      <c r="O1734" t="n">
        <v>1</v>
      </c>
      <c r="P1734" s="40">
        <f>IF(A1734="Lead",IF(ISNUMBER(MATCH(G1734,QualityStatuses,0)),1,0),0)</f>
        <v>0</v>
      </c>
      <c r="Q1734" s="40">
        <f>IF(A1734="Lead",IF(G1734="New Lead",0,1),0)</f>
        <v>1</v>
      </c>
      <c r="R1734" s="40">
        <f>IF(A1734="Lead",IF(G1734="Lost",1,0),0)</f>
        <v>0</v>
      </c>
      <c r="S1734" t="n">
        <v>1</v>
      </c>
      <c r="T1734" t="n">
        <v>0</v>
      </c>
      <c r="U1734" t="n">
        <v>0</v>
      </c>
      <c r="V1734" t="n">
        <v>0</v>
      </c>
      <c r="W1734" t="n">
        <v>0</v>
      </c>
      <c r="X1734" t="n">
        <v>0</v>
      </c>
      <c r="Y1734">
        <f>IF(AND(A1734="Lead",COUNTIF(MetaCamps,C1734)&gt;0),1,0)</f>
        <v>1</v>
      </c>
      <c r="Z1734">
        <f>IF(Y1734=1,P1734,0)</f>
        <v>0</v>
      </c>
    </row>
    <row r="1735">
      <c r="A1735" t="inlineStr">
        <is>
          <t>Lead</t>
        </is>
      </c>
      <c r="B1735" s="39" t="str">
        <f>IFERROR(INDEX(CampTypes,MATCH(C1735,CampList,0)),"Unattributed")</f>
        <v>Old</v>
      </c>
      <c r="C1735" t="inlineStr">
        <is>
          <t>E_Suresh_Natuf_Kiosk_07072026</t>
        </is>
      </c>
      <c r="D1735" t="inlineStr">
        <is>
          <t>E_Suresh_Natuf_Kiosk_07072026_Adset5</t>
        </is>
      </c>
      <c r="E1735" t="inlineStr">
        <is>
          <t>E_Hindi_Suresh_Natuf_Kiosk_07072026_Adset5_ad3 – Copy 2</t>
        </is>
      </c>
      <c r="F1735" t="inlineStr">
        <is>
          <t>Natuf</t>
        </is>
      </c>
      <c r="G1735" t="inlineStr">
        <is>
          <t>Details Shared</t>
        </is>
      </c>
      <c r="H1735" s="39" t="str">
        <f>IF(ISNUMBER(MATCH(G1735,QualityStatuses,0)),"Quality Lead","Non-Quality Lead")</f>
        <v>Quality Lead</v>
      </c>
      <c r="I1735" t="inlineStr">
        <is>
          <t>2026-10</t>
        </is>
      </c>
      <c r="J1735" t="inlineStr">
        <is>
          <t>Wk of 2026-10-12</t>
        </is>
      </c>
      <c r="K1735" t="inlineStr">
        <is>
          <t>Marshal Malbari</t>
        </is>
      </c>
      <c r="L1735" t="inlineStr">
        <is>
          <t>Facebook</t>
        </is>
      </c>
      <c r="M1735" t="inlineStr">
        <is>
          <t>Direct (campaign tagged in CRM)</t>
        </is>
      </c>
      <c r="N1735" t="inlineStr">
        <is>
          <t>6ad50c3069fd0e840e3e9f68</t>
        </is>
      </c>
      <c r="O1735" t="n">
        <v>1</v>
      </c>
      <c r="P1735" s="40">
        <f>IF(A1735="Lead",IF(ISNUMBER(MATCH(G1735,QualityStatuses,0)),1,0),0)</f>
        <v>1</v>
      </c>
      <c r="Q1735" s="40">
        <f>IF(A1735="Lead",IF(G1735="New Lead",0,1),0)</f>
        <v>1</v>
      </c>
      <c r="R1735" s="40">
        <f>IF(A1735="Lead",IF(G1735="Lost",1,0),0)</f>
        <v>0</v>
      </c>
      <c r="S1735" t="n">
        <v>4</v>
      </c>
      <c r="T1735" t="n">
        <v>2</v>
      </c>
      <c r="U1735" t="n">
        <v>0</v>
      </c>
      <c r="V1735" t="n">
        <v>0</v>
      </c>
      <c r="W1735" t="n">
        <v>0</v>
      </c>
      <c r="X1735" t="n">
        <v>0</v>
      </c>
      <c r="Y1735">
        <f>IF(AND(A1735="Lead",COUNTIF(MetaCamps,C1735)&gt;0),1,0)</f>
        <v>1</v>
      </c>
      <c r="Z1735">
        <f>IF(Y1735=1,P1735,0)</f>
        <v>1</v>
      </c>
    </row>
    <row r="1736">
      <c r="A1736" t="inlineStr">
        <is>
          <t>Lead</t>
        </is>
      </c>
      <c r="B1736" s="39" t="str">
        <f>IFERROR(INDEX(CampTypes,MATCH(C1736,CampList,0)),"Unattributed")</f>
        <v>New</v>
      </c>
      <c r="C1736" t="inlineStr">
        <is>
          <t>EBG - In House | ABO | Natuf | Leads | Unit Franchise | India | Oct26 | V1</t>
        </is>
      </c>
      <c r="D1736" t="inlineStr">
        <is>
          <t>Natuf | Investors | Tier1 + Growth Cities | Oct26 | V1</t>
        </is>
      </c>
      <c r="E1736" t="inlineStr">
        <is>
          <t>Natuf | Reel | Brand Ambassador | Heard Of Owning A Cafe | V1</t>
        </is>
      </c>
      <c r="F1736" t="inlineStr">
        <is>
          <t>In House Natuf</t>
        </is>
      </c>
      <c r="G1736" t="inlineStr">
        <is>
          <t>Connected</t>
        </is>
      </c>
      <c r="H1736" s="39" t="str">
        <f>IF(ISNUMBER(MATCH(G1736,QualityStatuses,0)),"Quality Lead","Non-Quality Lead")</f>
        <v>Non-Quality Lead</v>
      </c>
      <c r="I1736" t="inlineStr">
        <is>
          <t>2026-10</t>
        </is>
      </c>
      <c r="J1736" t="inlineStr">
        <is>
          <t>Wk of 2026-10-12</t>
        </is>
      </c>
      <c r="K1736" t="inlineStr">
        <is>
          <t>Tejaswini Tarigopula</t>
        </is>
      </c>
      <c r="L1736" t="inlineStr">
        <is>
          <t>Facebook</t>
        </is>
      </c>
      <c r="M1736" t="inlineStr">
        <is>
          <t>Direct (campaign tagged in CRM)</t>
        </is>
      </c>
      <c r="N1736" t="inlineStr">
        <is>
          <t>6ad5068bd4f89d83699980c7</t>
        </is>
      </c>
      <c r="O1736" t="n">
        <v>1</v>
      </c>
      <c r="P1736" s="40">
        <f>IF(A1736="Lead",IF(ISNUMBER(MATCH(G1736,QualityStatuses,0)),1,0),0)</f>
        <v>0</v>
      </c>
      <c r="Q1736" s="40">
        <f>IF(A1736="Lead",IF(G1736="New Lead",0,1),0)</f>
        <v>1</v>
      </c>
      <c r="R1736" s="40">
        <f>IF(A1736="Lead",IF(G1736="Lost",1,0),0)</f>
        <v>0</v>
      </c>
      <c r="S1736" t="n">
        <v>1</v>
      </c>
      <c r="T1736" t="n">
        <v>1</v>
      </c>
      <c r="U1736" t="n">
        <v>0</v>
      </c>
      <c r="V1736" t="n">
        <v>0</v>
      </c>
      <c r="W1736" t="n">
        <v>0</v>
      </c>
      <c r="X1736" t="n">
        <v>0</v>
      </c>
      <c r="Y1736">
        <f>IF(AND(A1736="Lead",COUNTIF(MetaCamps,C1736)&gt;0),1,0)</f>
        <v>0</v>
      </c>
      <c r="Z1736">
        <f>IF(Y1736=1,P1736,0)</f>
        <v>0</v>
      </c>
    </row>
    <row r="1737">
      <c r="A1737" t="inlineStr">
        <is>
          <t>Lead</t>
        </is>
      </c>
      <c r="B1737" s="39" t="str">
        <f>IFERROR(INDEX(CampTypes,MATCH(C1737,CampList,0)),"Unattributed")</f>
        <v>New</v>
      </c>
      <c r="C1737" t="inlineStr">
        <is>
          <t>EBG - In House | ABO | Natuf | Leads | Unit Franchise | India | Oct26 | V1</t>
        </is>
      </c>
      <c r="D1737" t="inlineStr">
        <is>
          <t>Natuf | Business Owners | Tier1 + Growth Cities | Oct26 | V1</t>
        </is>
      </c>
      <c r="E1737" t="inlineStr">
        <is>
          <t>Natuf | Reel | Brand Ambassador | Heard Of Owning A Cafe | V1</t>
        </is>
      </c>
      <c r="F1737" t="inlineStr">
        <is>
          <t>In House Natuf</t>
        </is>
      </c>
      <c r="G1737" t="inlineStr">
        <is>
          <t>Attempt 1</t>
        </is>
      </c>
      <c r="H1737" s="39" t="str">
        <f>IF(ISNUMBER(MATCH(G1737,QualityStatuses,0)),"Quality Lead","Non-Quality Lead")</f>
        <v>Non-Quality Lead</v>
      </c>
      <c r="I1737" t="inlineStr">
        <is>
          <t>2026-10</t>
        </is>
      </c>
      <c r="J1737" t="inlineStr">
        <is>
          <t>Wk of 2026-10-12</t>
        </is>
      </c>
      <c r="K1737" t="inlineStr">
        <is>
          <t>Tejaswini Tarigopula</t>
        </is>
      </c>
      <c r="L1737" t="inlineStr">
        <is>
          <t>Facebook</t>
        </is>
      </c>
      <c r="M1737" t="inlineStr">
        <is>
          <t>Direct (campaign tagged in CRM)</t>
        </is>
      </c>
      <c r="N1737" t="inlineStr">
        <is>
          <t>6ad505d6565908b23c6c4b2d</t>
        </is>
      </c>
      <c r="O1737" t="n">
        <v>1</v>
      </c>
      <c r="P1737" s="40">
        <f>IF(A1737="Lead",IF(ISNUMBER(MATCH(G1737,QualityStatuses,0)),1,0),0)</f>
        <v>0</v>
      </c>
      <c r="Q1737" s="40">
        <f>IF(A1737="Lead",IF(G1737="New Lead",0,1),0)</f>
        <v>1</v>
      </c>
      <c r="R1737" s="40">
        <f>IF(A1737="Lead",IF(G1737="Lost",1,0),0)</f>
        <v>0</v>
      </c>
      <c r="S1737" t="n">
        <v>2</v>
      </c>
      <c r="T1737" t="n">
        <v>1</v>
      </c>
      <c r="U1737" t="n">
        <v>0</v>
      </c>
      <c r="V1737" t="n">
        <v>0</v>
      </c>
      <c r="W1737" t="n">
        <v>0</v>
      </c>
      <c r="X1737" t="n">
        <v>0</v>
      </c>
      <c r="Y1737">
        <f>IF(AND(A1737="Lead",COUNTIF(MetaCamps,C1737)&gt;0),1,0)</f>
        <v>0</v>
      </c>
      <c r="Z1737">
        <f>IF(Y1737=1,P1737,0)</f>
        <v>0</v>
      </c>
    </row>
    <row r="1738">
      <c r="A1738" t="inlineStr">
        <is>
          <t>Lead</t>
        </is>
      </c>
      <c r="B1738" s="39" t="str">
        <f>IFERROR(INDEX(CampTypes,MATCH(C1738,CampList,0)),"Unattributed")</f>
        <v>Old</v>
      </c>
      <c r="C1738" t="inlineStr">
        <is>
          <t>natuf_Kiosk_14072026_Hindi</t>
        </is>
      </c>
      <c r="D1738" t="inlineStr">
        <is>
          <t>natuf_Kiosk_09102026</t>
        </is>
      </c>
      <c r="E1738" t="inlineStr">
        <is>
          <t>natuf_Kiosk_14072026_ad set_ad1</t>
        </is>
      </c>
      <c r="F1738" t="inlineStr">
        <is>
          <t>Natuf</t>
        </is>
      </c>
      <c r="G1738" t="inlineStr">
        <is>
          <t>New Lead</t>
        </is>
      </c>
      <c r="H1738" s="39" t="str">
        <f>IF(ISNUMBER(MATCH(G1738,QualityStatuses,0)),"Quality Lead","Non-Quality Lead")</f>
        <v>Non-Quality Lead</v>
      </c>
      <c r="I1738" t="inlineStr">
        <is>
          <t>2026-10</t>
        </is>
      </c>
      <c r="J1738" t="inlineStr">
        <is>
          <t>Wk of 2026-10-12</t>
        </is>
      </c>
      <c r="K1738" t="inlineStr">
        <is>
          <t>(Unassigned)</t>
        </is>
      </c>
      <c r="L1738" t="inlineStr">
        <is>
          <t>Facebook</t>
        </is>
      </c>
      <c r="M1738" t="inlineStr">
        <is>
          <t>Direct (campaign tagged in CRM)</t>
        </is>
      </c>
      <c r="N1738" t="inlineStr">
        <is>
          <t>6ad500d3b2fdf05a874e9599</t>
        </is>
      </c>
      <c r="O1738" t="n">
        <v>1</v>
      </c>
      <c r="P1738" s="40">
        <f>IF(A1738="Lead",IF(ISNUMBER(MATCH(G1738,QualityStatuses,0)),1,0),0)</f>
        <v>0</v>
      </c>
      <c r="Q1738" s="40">
        <f>IF(A1738="Lead",IF(G1738="New Lead",0,1),0)</f>
        <v>0</v>
      </c>
      <c r="R1738" s="40">
        <f>IF(A1738="Lead",IF(G1738="Lost",1,0),0)</f>
        <v>0</v>
      </c>
      <c r="S1738" t="n">
        <v>0</v>
      </c>
      <c r="T1738" t="n">
        <v>0</v>
      </c>
      <c r="U1738" t="n">
        <v>0</v>
      </c>
      <c r="V1738" t="n">
        <v>0</v>
      </c>
      <c r="W1738" t="n">
        <v>0</v>
      </c>
      <c r="X1738" t="n">
        <v>0</v>
      </c>
      <c r="Y1738">
        <f>IF(AND(A1738="Lead",COUNTIF(MetaCamps,C1738)&gt;0),1,0)</f>
        <v>1</v>
      </c>
      <c r="Z1738">
        <f>IF(Y1738=1,P1738,0)</f>
        <v>0</v>
      </c>
    </row>
    <row r="1739">
      <c r="A1739" t="inlineStr">
        <is>
          <t>Lead</t>
        </is>
      </c>
      <c r="B1739" s="39" t="str">
        <f>IFERROR(INDEX(CampTypes,MATCH(C1739,CampList,0)),"Unattributed")</f>
        <v>New</v>
      </c>
      <c r="C1739" t="inlineStr">
        <is>
          <t>EBG - In House | ABO | Natuf | Leads | Unit Franchise | India | Oct26 | V1</t>
        </is>
      </c>
      <c r="D1739" t="inlineStr">
        <is>
          <t>Natuf | LAL 1% | India | Jul26 | V1</t>
        </is>
      </c>
      <c r="E1739" t="inlineStr">
        <is>
          <t>Natuf | Reel | Brand Ambassador | Heard Of Owning A Cafe | V1</t>
        </is>
      </c>
      <c r="F1739" t="inlineStr">
        <is>
          <t>In House Natuf</t>
        </is>
      </c>
      <c r="G1739" t="inlineStr">
        <is>
          <t>Attempt 1</t>
        </is>
      </c>
      <c r="H1739" s="39" t="str">
        <f>IF(ISNUMBER(MATCH(G1739,QualityStatuses,0)),"Quality Lead","Non-Quality Lead")</f>
        <v>Non-Quality Lead</v>
      </c>
      <c r="I1739" t="inlineStr">
        <is>
          <t>2026-10</t>
        </is>
      </c>
      <c r="J1739" t="inlineStr">
        <is>
          <t>Wk of 2026-10-12</t>
        </is>
      </c>
      <c r="K1739" t="inlineStr">
        <is>
          <t>Tejaswini Tarigopula</t>
        </is>
      </c>
      <c r="L1739" t="inlineStr">
        <is>
          <t>Facebook</t>
        </is>
      </c>
      <c r="M1739" t="inlineStr">
        <is>
          <t>Direct (campaign tagged in CRM)</t>
        </is>
      </c>
      <c r="N1739" t="inlineStr">
        <is>
          <t>6ad5009f99f4dbe30aa828d9</t>
        </is>
      </c>
      <c r="O1739" t="n">
        <v>1</v>
      </c>
      <c r="P1739" s="40">
        <f>IF(A1739="Lead",IF(ISNUMBER(MATCH(G1739,QualityStatuses,0)),1,0),0)</f>
        <v>0</v>
      </c>
      <c r="Q1739" s="40">
        <f>IF(A1739="Lead",IF(G1739="New Lead",0,1),0)</f>
        <v>1</v>
      </c>
      <c r="R1739" s="40">
        <f>IF(A1739="Lead",IF(G1739="Lost",1,0),0)</f>
        <v>0</v>
      </c>
      <c r="S1739" t="n">
        <v>2</v>
      </c>
      <c r="T1739" t="n">
        <v>0</v>
      </c>
      <c r="U1739" t="n">
        <v>0</v>
      </c>
      <c r="V1739" t="n">
        <v>0</v>
      </c>
      <c r="W1739" t="n">
        <v>0</v>
      </c>
      <c r="X1739" t="n">
        <v>0</v>
      </c>
      <c r="Y1739">
        <f>IF(AND(A1739="Lead",COUNTIF(MetaCamps,C1739)&gt;0),1,0)</f>
        <v>0</v>
      </c>
      <c r="Z1739">
        <f>IF(Y1739=1,P1739,0)</f>
        <v>0</v>
      </c>
    </row>
    <row r="1740">
      <c r="A1740" t="inlineStr">
        <is>
          <t>Lead</t>
        </is>
      </c>
      <c r="B1740" s="39" t="str">
        <f>IFERROR(INDEX(CampTypes,MATCH(C1740,CampList,0)),"Unattributed")</f>
        <v>New</v>
      </c>
      <c r="C1740" t="inlineStr">
        <is>
          <t>EBG - In House | ABO | Natuf | Leads | Unit Franchise | India | Oct26 | V1</t>
        </is>
      </c>
      <c r="D1740" t="inlineStr">
        <is>
          <t>Natuf | Broad | Tier1 + Growth Cities | Oct26 | V1</t>
        </is>
      </c>
      <c r="E1740" t="inlineStr">
        <is>
          <t>Natuf | Reel | Brand Ambassador | Heard Of Owning A Cafe | V1</t>
        </is>
      </c>
      <c r="F1740" t="inlineStr">
        <is>
          <t>In House Natuf</t>
        </is>
      </c>
      <c r="G1740" t="inlineStr">
        <is>
          <t>Attempt 1</t>
        </is>
      </c>
      <c r="H1740" s="39" t="str">
        <f>IF(ISNUMBER(MATCH(G1740,QualityStatuses,0)),"Quality Lead","Non-Quality Lead")</f>
        <v>Non-Quality Lead</v>
      </c>
      <c r="I1740" t="inlineStr">
        <is>
          <t>2026-10</t>
        </is>
      </c>
      <c r="J1740" t="inlineStr">
        <is>
          <t>Wk of 2026-10-12</t>
        </is>
      </c>
      <c r="K1740" t="inlineStr">
        <is>
          <t>Tejaswini Tarigopula</t>
        </is>
      </c>
      <c r="L1740" t="inlineStr">
        <is>
          <t>Facebook</t>
        </is>
      </c>
      <c r="M1740" t="inlineStr">
        <is>
          <t>Direct (campaign tagged in CRM)</t>
        </is>
      </c>
      <c r="N1740" t="inlineStr">
        <is>
          <t>6ad5005bf84b9fa821d6f17d</t>
        </is>
      </c>
      <c r="O1740" t="n">
        <v>1</v>
      </c>
      <c r="P1740" s="40">
        <f>IF(A1740="Lead",IF(ISNUMBER(MATCH(G1740,QualityStatuses,0)),1,0),0)</f>
        <v>0</v>
      </c>
      <c r="Q1740" s="40">
        <f>IF(A1740="Lead",IF(G1740="New Lead",0,1),0)</f>
        <v>1</v>
      </c>
      <c r="R1740" s="40">
        <f>IF(A1740="Lead",IF(G1740="Lost",1,0),0)</f>
        <v>0</v>
      </c>
      <c r="S1740" t="n">
        <v>1</v>
      </c>
      <c r="T1740" t="n">
        <v>0</v>
      </c>
      <c r="U1740" t="n">
        <v>0</v>
      </c>
      <c r="V1740" t="n">
        <v>0</v>
      </c>
      <c r="W1740" t="n">
        <v>0</v>
      </c>
      <c r="X1740" t="n">
        <v>0</v>
      </c>
      <c r="Y1740">
        <f>IF(AND(A1740="Lead",COUNTIF(MetaCamps,C1740)&gt;0),1,0)</f>
        <v>0</v>
      </c>
      <c r="Z1740">
        <f>IF(Y1740=1,P1740,0)</f>
        <v>0</v>
      </c>
    </row>
    <row r="1741">
      <c r="A1741" t="inlineStr">
        <is>
          <t>Lead</t>
        </is>
      </c>
      <c r="B1741" s="39" t="str">
        <f>IFERROR(INDEX(CampTypes,MATCH(C1741,CampList,0)),"Unattributed")</f>
        <v>New</v>
      </c>
      <c r="C1741" t="inlineStr">
        <is>
          <t>EBG - In House | ABO | Natuf | Leads | Unit Franchise | India | Oct26 | V1</t>
        </is>
      </c>
      <c r="D1741" t="inlineStr">
        <is>
          <t>Natuf | Investors | Tier1 + Growth Cities | Oct26 | V1</t>
        </is>
      </c>
      <c r="E1741" t="inlineStr">
        <is>
          <t>Natuf | Reel | Brand Ambassador | Heard Of Owning A Cafe | V1</t>
        </is>
      </c>
      <c r="F1741" t="inlineStr">
        <is>
          <t>In House Natuf</t>
        </is>
      </c>
      <c r="G1741" t="inlineStr">
        <is>
          <t>Connected</t>
        </is>
      </c>
      <c r="H1741" s="39" t="str">
        <f>IF(ISNUMBER(MATCH(G1741,QualityStatuses,0)),"Quality Lead","Non-Quality Lead")</f>
        <v>Non-Quality Lead</v>
      </c>
      <c r="I1741" t="inlineStr">
        <is>
          <t>2026-10</t>
        </is>
      </c>
      <c r="J1741" t="inlineStr">
        <is>
          <t>Wk of 2026-10-12</t>
        </is>
      </c>
      <c r="K1741" t="inlineStr">
        <is>
          <t>Tejaswini Tarigopula</t>
        </is>
      </c>
      <c r="L1741" t="inlineStr">
        <is>
          <t>Facebook</t>
        </is>
      </c>
      <c r="M1741" t="inlineStr">
        <is>
          <t>Direct (campaign tagged in CRM)</t>
        </is>
      </c>
      <c r="N1741" t="inlineStr">
        <is>
          <t>6ad4fd12c0c72b18be0e76c4</t>
        </is>
      </c>
      <c r="O1741" t="n">
        <v>1</v>
      </c>
      <c r="P1741" s="40">
        <f>IF(A1741="Lead",IF(ISNUMBER(MATCH(G1741,QualityStatuses,0)),1,0),0)</f>
        <v>0</v>
      </c>
      <c r="Q1741" s="40">
        <f>IF(A1741="Lead",IF(G1741="New Lead",0,1),0)</f>
        <v>1</v>
      </c>
      <c r="R1741" s="40">
        <f>IF(A1741="Lead",IF(G1741="Lost",1,0),0)</f>
        <v>0</v>
      </c>
      <c r="S1741" t="n">
        <v>4</v>
      </c>
      <c r="T1741" t="n">
        <v>2</v>
      </c>
      <c r="U1741" t="n">
        <v>0</v>
      </c>
      <c r="V1741" t="n">
        <v>0</v>
      </c>
      <c r="W1741" t="n">
        <v>0</v>
      </c>
      <c r="X1741" t="n">
        <v>0</v>
      </c>
      <c r="Y1741">
        <f>IF(AND(A1741="Lead",COUNTIF(MetaCamps,C1741)&gt;0),1,0)</f>
        <v>0</v>
      </c>
      <c r="Z1741">
        <f>IF(Y1741=1,P1741,0)</f>
        <v>0</v>
      </c>
    </row>
    <row r="1742">
      <c r="A1742" t="inlineStr">
        <is>
          <t>Lead</t>
        </is>
      </c>
      <c r="B1742" s="39" t="str">
        <f>IFERROR(INDEX(CampTypes,MATCH(C1742,CampList,0)),"Unattributed")</f>
        <v>New</v>
      </c>
      <c r="C1742" t="inlineStr">
        <is>
          <t>EBG - In House | ABO | Natuf | Leads | Unit Franchise | India | Oct26 | V1</t>
        </is>
      </c>
      <c r="D1742" t="inlineStr">
        <is>
          <t>Natuf | Investors | Tier1 + Growth Cities | Oct26 | V1</t>
        </is>
      </c>
      <c r="E1742" t="inlineStr">
        <is>
          <t>Natuf | Reel | Brand Ambassador | Heard Of Owning A Cafe | V1</t>
        </is>
      </c>
      <c r="F1742" t="inlineStr">
        <is>
          <t>In House Natuf</t>
        </is>
      </c>
      <c r="G1742" t="inlineStr">
        <is>
          <t>Connected</t>
        </is>
      </c>
      <c r="H1742" s="39" t="str">
        <f>IF(ISNUMBER(MATCH(G1742,QualityStatuses,0)),"Quality Lead","Non-Quality Lead")</f>
        <v>Non-Quality Lead</v>
      </c>
      <c r="I1742" t="inlineStr">
        <is>
          <t>2026-10</t>
        </is>
      </c>
      <c r="J1742" t="inlineStr">
        <is>
          <t>Wk of 2026-10-12</t>
        </is>
      </c>
      <c r="K1742" t="inlineStr">
        <is>
          <t>Tejaswini Tarigopula</t>
        </is>
      </c>
      <c r="L1742" t="inlineStr">
        <is>
          <t>Facebook</t>
        </is>
      </c>
      <c r="M1742" t="inlineStr">
        <is>
          <t>Direct (campaign tagged in CRM)</t>
        </is>
      </c>
      <c r="N1742" t="inlineStr">
        <is>
          <t>6ad4fc5ff978f640fca8adec</t>
        </is>
      </c>
      <c r="O1742" t="n">
        <v>1</v>
      </c>
      <c r="P1742" s="40">
        <f>IF(A1742="Lead",IF(ISNUMBER(MATCH(G1742,QualityStatuses,0)),1,0),0)</f>
        <v>0</v>
      </c>
      <c r="Q1742" s="40">
        <f>IF(A1742="Lead",IF(G1742="New Lead",0,1),0)</f>
        <v>1</v>
      </c>
      <c r="R1742" s="40">
        <f>IF(A1742="Lead",IF(G1742="Lost",1,0),0)</f>
        <v>0</v>
      </c>
      <c r="S1742" t="n">
        <v>1</v>
      </c>
      <c r="T1742" t="n">
        <v>1</v>
      </c>
      <c r="U1742" t="n">
        <v>0</v>
      </c>
      <c r="V1742" t="n">
        <v>0</v>
      </c>
      <c r="W1742" t="n">
        <v>0</v>
      </c>
      <c r="X1742" t="n">
        <v>0</v>
      </c>
      <c r="Y1742">
        <f>IF(AND(A1742="Lead",COUNTIF(MetaCamps,C1742)&gt;0),1,0)</f>
        <v>0</v>
      </c>
      <c r="Z1742">
        <f>IF(Y1742=1,P1742,0)</f>
        <v>0</v>
      </c>
    </row>
    <row r="1743">
      <c r="A1743" t="inlineStr">
        <is>
          <t>Lead</t>
        </is>
      </c>
      <c r="B1743" s="39" t="str">
        <f>IFERROR(INDEX(CampTypes,MATCH(C1743,CampList,0)),"Unattributed")</f>
        <v>New</v>
      </c>
      <c r="C1743" t="inlineStr">
        <is>
          <t>EBG - In House | ABO | Natuf | Leads | Unit Franchise | India | Oct26 | V1</t>
        </is>
      </c>
      <c r="D1743" t="inlineStr">
        <is>
          <t>Natuf | Business Owners | Tier1 + Growth Cities | Oct26 | V1</t>
        </is>
      </c>
      <c r="E1743" t="inlineStr">
        <is>
          <t>Natuf | Reel | Brand Ambassador | Heard Of Owning A Cafe | V1</t>
        </is>
      </c>
      <c r="F1743" t="inlineStr">
        <is>
          <t>In House Natuf</t>
        </is>
      </c>
      <c r="G1743" t="inlineStr">
        <is>
          <t>Attempt 1</t>
        </is>
      </c>
      <c r="H1743" s="39" t="str">
        <f>IF(ISNUMBER(MATCH(G1743,QualityStatuses,0)),"Quality Lead","Non-Quality Lead")</f>
        <v>Non-Quality Lead</v>
      </c>
      <c r="I1743" t="inlineStr">
        <is>
          <t>2026-10</t>
        </is>
      </c>
      <c r="J1743" t="inlineStr">
        <is>
          <t>Wk of 2026-10-12</t>
        </is>
      </c>
      <c r="K1743" t="inlineStr">
        <is>
          <t>Tejaswini Tarigopula</t>
        </is>
      </c>
      <c r="L1743" t="inlineStr">
        <is>
          <t>Facebook</t>
        </is>
      </c>
      <c r="M1743" t="inlineStr">
        <is>
          <t>Direct (campaign tagged in CRM)</t>
        </is>
      </c>
      <c r="N1743" t="inlineStr">
        <is>
          <t>6ad4fb5bf978f640fca8ac7b</t>
        </is>
      </c>
      <c r="O1743" t="n">
        <v>1</v>
      </c>
      <c r="P1743" s="40">
        <f>IF(A1743="Lead",IF(ISNUMBER(MATCH(G1743,QualityStatuses,0)),1,0),0)</f>
        <v>0</v>
      </c>
      <c r="Q1743" s="40">
        <f>IF(A1743="Lead",IF(G1743="New Lead",0,1),0)</f>
        <v>1</v>
      </c>
      <c r="R1743" s="40">
        <f>IF(A1743="Lead",IF(G1743="Lost",1,0),0)</f>
        <v>0</v>
      </c>
      <c r="S1743" t="n">
        <v>1</v>
      </c>
      <c r="T1743" t="n">
        <v>0</v>
      </c>
      <c r="U1743" t="n">
        <v>0</v>
      </c>
      <c r="V1743" t="n">
        <v>0</v>
      </c>
      <c r="W1743" t="n">
        <v>0</v>
      </c>
      <c r="X1743" t="n">
        <v>0</v>
      </c>
      <c r="Y1743">
        <f>IF(AND(A1743="Lead",COUNTIF(MetaCamps,C1743)&gt;0),1,0)</f>
        <v>0</v>
      </c>
      <c r="Z1743">
        <f>IF(Y1743=1,P1743,0)</f>
        <v>0</v>
      </c>
    </row>
    <row r="1744">
      <c r="A1744" t="inlineStr">
        <is>
          <t>Lead</t>
        </is>
      </c>
      <c r="B1744" s="39" t="str">
        <f>IFERROR(INDEX(CampTypes,MATCH(C1744,CampList,0)),"Unattributed")</f>
        <v>New</v>
      </c>
      <c r="C1744" t="inlineStr">
        <is>
          <t>EBG - In House | ABO | Natuf | Leads | Unit Franchise | India | Oct26 | V1</t>
        </is>
      </c>
      <c r="D1744" t="inlineStr">
        <is>
          <t>Natuf | Investors | Tier1 + Growth Cities | Oct26 | V1</t>
        </is>
      </c>
      <c r="E1744" t="inlineStr">
        <is>
          <t>Natuf | Reel | Brand Ambassador | Heard Of Owning A Cafe | V1</t>
        </is>
      </c>
      <c r="F1744" t="inlineStr">
        <is>
          <t>In House Natuf</t>
        </is>
      </c>
      <c r="G1744" t="inlineStr">
        <is>
          <t>Qualified</t>
        </is>
      </c>
      <c r="H1744" s="39" t="str">
        <f>IF(ISNUMBER(MATCH(G1744,QualityStatuses,0)),"Quality Lead","Non-Quality Lead")</f>
        <v>Quality Lead</v>
      </c>
      <c r="I1744" t="inlineStr">
        <is>
          <t>2026-10</t>
        </is>
      </c>
      <c r="J1744" t="inlineStr">
        <is>
          <t>Wk of 2026-10-12</t>
        </is>
      </c>
      <c r="K1744" t="inlineStr">
        <is>
          <t>Tejaswini Tarigopula</t>
        </is>
      </c>
      <c r="L1744" t="inlineStr">
        <is>
          <t>Facebook</t>
        </is>
      </c>
      <c r="M1744" t="inlineStr">
        <is>
          <t>Direct (campaign tagged in CRM)</t>
        </is>
      </c>
      <c r="N1744" t="inlineStr">
        <is>
          <t>6ad4fa2edc5e8da33ce85dcb</t>
        </is>
      </c>
      <c r="O1744" t="n">
        <v>1</v>
      </c>
      <c r="P1744" s="40">
        <f>IF(A1744="Lead",IF(ISNUMBER(MATCH(G1744,QualityStatuses,0)),1,0),0)</f>
        <v>1</v>
      </c>
      <c r="Q1744" s="40">
        <f>IF(A1744="Lead",IF(G1744="New Lead",0,1),0)</f>
        <v>1</v>
      </c>
      <c r="R1744" s="40">
        <f>IF(A1744="Lead",IF(G1744="Lost",1,0),0)</f>
        <v>0</v>
      </c>
      <c r="S1744" t="n">
        <v>3</v>
      </c>
      <c r="T1744" t="n">
        <v>2</v>
      </c>
      <c r="U1744" t="n">
        <v>0</v>
      </c>
      <c r="V1744" t="n">
        <v>0</v>
      </c>
      <c r="W1744" t="n">
        <v>0</v>
      </c>
      <c r="X1744" t="n">
        <v>0</v>
      </c>
      <c r="Y1744">
        <f>IF(AND(A1744="Lead",COUNTIF(MetaCamps,C1744)&gt;0),1,0)</f>
        <v>0</v>
      </c>
      <c r="Z1744">
        <f>IF(Y1744=1,P1744,0)</f>
        <v>0</v>
      </c>
    </row>
    <row r="1745">
      <c r="A1745" t="inlineStr">
        <is>
          <t>Lead</t>
        </is>
      </c>
      <c r="B1745" s="39" t="str">
        <f>IFERROR(INDEX(CampTypes,MATCH(C1745,CampList,0)),"Unattributed")</f>
        <v>Old</v>
      </c>
      <c r="C1745" t="inlineStr">
        <is>
          <t>E_Karan_Natuf_All_07072026</t>
        </is>
      </c>
      <c r="D1745" t="inlineStr">
        <is>
          <t>E_Karan_Natuf_Sign_07072026_Adset3</t>
        </is>
      </c>
      <c r="E1745" t="inlineStr">
        <is>
          <t>E_Karan_Natuf_Sign_07072026_Adset2_Ad1</t>
        </is>
      </c>
      <c r="F1745" t="inlineStr">
        <is>
          <t>Natuf</t>
        </is>
      </c>
      <c r="G1745" t="inlineStr">
        <is>
          <t>Connected</t>
        </is>
      </c>
      <c r="H1745" s="39" t="str">
        <f>IF(ISNUMBER(MATCH(G1745,QualityStatuses,0)),"Quality Lead","Non-Quality Lead")</f>
        <v>Non-Quality Lead</v>
      </c>
      <c r="I1745" t="inlineStr">
        <is>
          <t>2026-10</t>
        </is>
      </c>
      <c r="J1745" t="inlineStr">
        <is>
          <t>Wk of 2026-10-12</t>
        </is>
      </c>
      <c r="K1745" t="inlineStr">
        <is>
          <t>Tejaswini Tarigopula</t>
        </is>
      </c>
      <c r="L1745" t="inlineStr">
        <is>
          <t>Facebook</t>
        </is>
      </c>
      <c r="M1745" t="inlineStr">
        <is>
          <t>Direct (campaign tagged in CRM)</t>
        </is>
      </c>
      <c r="N1745" t="inlineStr">
        <is>
          <t>6ad4f92a2b80bd128b3c889f</t>
        </is>
      </c>
      <c r="O1745" t="n">
        <v>1</v>
      </c>
      <c r="P1745" s="40">
        <f>IF(A1745="Lead",IF(ISNUMBER(MATCH(G1745,QualityStatuses,0)),1,0),0)</f>
        <v>0</v>
      </c>
      <c r="Q1745" s="40">
        <f>IF(A1745="Lead",IF(G1745="New Lead",0,1),0)</f>
        <v>1</v>
      </c>
      <c r="R1745" s="40">
        <f>IF(A1745="Lead",IF(G1745="Lost",1,0),0)</f>
        <v>0</v>
      </c>
      <c r="S1745" t="n">
        <v>5</v>
      </c>
      <c r="T1745" t="n">
        <v>3</v>
      </c>
      <c r="U1745" t="n">
        <v>0</v>
      </c>
      <c r="V1745" t="n">
        <v>0</v>
      </c>
      <c r="W1745" t="n">
        <v>0</v>
      </c>
      <c r="X1745" t="n">
        <v>0</v>
      </c>
      <c r="Y1745">
        <f>IF(AND(A1745="Lead",COUNTIF(MetaCamps,C1745)&gt;0),1,0)</f>
        <v>1</v>
      </c>
      <c r="Z1745">
        <f>IF(Y1745=1,P1745,0)</f>
        <v>0</v>
      </c>
    </row>
    <row r="1746">
      <c r="A1746" t="inlineStr">
        <is>
          <t>Lead</t>
        </is>
      </c>
      <c r="B1746" s="39" t="str">
        <f>IFERROR(INDEX(CampTypes,MATCH(C1746,CampList,0)),"Unattributed")</f>
        <v>New</v>
      </c>
      <c r="C1746" t="inlineStr">
        <is>
          <t>EBG - In House | ABO | Natuf | Leads | Unit Franchise | India | Oct26 | V1</t>
        </is>
      </c>
      <c r="D1746" t="inlineStr">
        <is>
          <t>Natuf | Broad | Tier1 + Growth Cities | Oct26 | V1</t>
        </is>
      </c>
      <c r="E1746" t="inlineStr">
        <is>
          <t>Natuf | Reel | Brand Ambassador | Heard Of Owning A Cafe | V1</t>
        </is>
      </c>
      <c r="F1746" t="inlineStr">
        <is>
          <t>In House Natuf</t>
        </is>
      </c>
      <c r="G1746" t="inlineStr">
        <is>
          <t>Lost</t>
        </is>
      </c>
      <c r="H1746" s="39" t="str">
        <f>IF(ISNUMBER(MATCH(G1746,QualityStatuses,0)),"Quality Lead","Non-Quality Lead")</f>
        <v>Non-Quality Lead</v>
      </c>
      <c r="I1746" t="inlineStr">
        <is>
          <t>2026-10</t>
        </is>
      </c>
      <c r="J1746" t="inlineStr">
        <is>
          <t>Wk of 2026-10-12</t>
        </is>
      </c>
      <c r="K1746" t="inlineStr">
        <is>
          <t>Tejaswini Tarigopula</t>
        </is>
      </c>
      <c r="L1746" t="inlineStr">
        <is>
          <t>Facebook</t>
        </is>
      </c>
      <c r="M1746" t="inlineStr">
        <is>
          <t>Direct (campaign tagged in CRM)</t>
        </is>
      </c>
      <c r="N1746" t="inlineStr">
        <is>
          <t>6ad4f87adc5e8da33ce85b5d</t>
        </is>
      </c>
      <c r="O1746" t="n">
        <v>1</v>
      </c>
      <c r="P1746" s="40">
        <f>IF(A1746="Lead",IF(ISNUMBER(MATCH(G1746,QualityStatuses,0)),1,0),0)</f>
        <v>0</v>
      </c>
      <c r="Q1746" s="40">
        <f>IF(A1746="Lead",IF(G1746="New Lead",0,1),0)</f>
        <v>1</v>
      </c>
      <c r="R1746" s="40">
        <f>IF(A1746="Lead",IF(G1746="Lost",1,0),0)</f>
        <v>1</v>
      </c>
      <c r="S1746" t="n">
        <v>2</v>
      </c>
      <c r="T1746" t="n">
        <v>2</v>
      </c>
      <c r="U1746" t="n">
        <v>0</v>
      </c>
      <c r="V1746" t="n">
        <v>0</v>
      </c>
      <c r="W1746" t="n">
        <v>0</v>
      </c>
      <c r="X1746" t="n">
        <v>0</v>
      </c>
      <c r="Y1746">
        <f>IF(AND(A1746="Lead",COUNTIF(MetaCamps,C1746)&gt;0),1,0)</f>
        <v>0</v>
      </c>
      <c r="Z1746">
        <f>IF(Y1746=1,P1746,0)</f>
        <v>0</v>
      </c>
    </row>
    <row r="1747">
      <c r="A1747" t="inlineStr">
        <is>
          <t>Lead</t>
        </is>
      </c>
      <c r="B1747" s="39" t="str">
        <f>IFERROR(INDEX(CampTypes,MATCH(C1747,CampList,0)),"Unattributed")</f>
        <v>New</v>
      </c>
      <c r="C1747" t="inlineStr">
        <is>
          <t>EBG - In House | ABO | Natuf | Leads | Unit Franchise | India | Oct26 | V1</t>
        </is>
      </c>
      <c r="D1747" t="inlineStr">
        <is>
          <t>Natuf | Broad | Tier1 + Growth Cities | Oct26 | V1</t>
        </is>
      </c>
      <c r="E1747" t="inlineStr">
        <is>
          <t>Natuf | Reel | Brand Ambassador | Heard Of Owning A Cafe | V1</t>
        </is>
      </c>
      <c r="F1747" t="inlineStr">
        <is>
          <t>In House Natuf</t>
        </is>
      </c>
      <c r="G1747" t="inlineStr">
        <is>
          <t>Attempt 1</t>
        </is>
      </c>
      <c r="H1747" s="39" t="str">
        <f>IF(ISNUMBER(MATCH(G1747,QualityStatuses,0)),"Quality Lead","Non-Quality Lead")</f>
        <v>Non-Quality Lead</v>
      </c>
      <c r="I1747" t="inlineStr">
        <is>
          <t>2026-10</t>
        </is>
      </c>
      <c r="J1747" t="inlineStr">
        <is>
          <t>Wk of 2026-10-12</t>
        </is>
      </c>
      <c r="K1747" t="inlineStr">
        <is>
          <t>Tejaswini Tarigopula</t>
        </is>
      </c>
      <c r="L1747" t="inlineStr">
        <is>
          <t>Facebook</t>
        </is>
      </c>
      <c r="M1747" t="inlineStr">
        <is>
          <t>Direct (campaign tagged in CRM)</t>
        </is>
      </c>
      <c r="N1747" t="inlineStr">
        <is>
          <t>6ad4f554b69808bb15b7a312</t>
        </is>
      </c>
      <c r="O1747" t="n">
        <v>1</v>
      </c>
      <c r="P1747" s="40">
        <f>IF(A1747="Lead",IF(ISNUMBER(MATCH(G1747,QualityStatuses,0)),1,0),0)</f>
        <v>0</v>
      </c>
      <c r="Q1747" s="40">
        <f>IF(A1747="Lead",IF(G1747="New Lead",0,1),0)</f>
        <v>1</v>
      </c>
      <c r="R1747" s="40">
        <f>IF(A1747="Lead",IF(G1747="Lost",1,0),0)</f>
        <v>0</v>
      </c>
      <c r="S1747" t="n">
        <v>2</v>
      </c>
      <c r="T1747" t="n">
        <v>0</v>
      </c>
      <c r="U1747" t="n">
        <v>0</v>
      </c>
      <c r="V1747" t="n">
        <v>0</v>
      </c>
      <c r="W1747" t="n">
        <v>0</v>
      </c>
      <c r="X1747" t="n">
        <v>0</v>
      </c>
      <c r="Y1747">
        <f>IF(AND(A1747="Lead",COUNTIF(MetaCamps,C1747)&gt;0),1,0)</f>
        <v>0</v>
      </c>
      <c r="Z1747">
        <f>IF(Y1747=1,P1747,0)</f>
        <v>0</v>
      </c>
    </row>
    <row r="1748">
      <c r="A1748" t="inlineStr">
        <is>
          <t>Lead</t>
        </is>
      </c>
      <c r="B1748" s="39" t="str">
        <f>IFERROR(INDEX(CampTypes,MATCH(C1748,CampList,0)),"Unattributed")</f>
        <v>Old</v>
      </c>
      <c r="C1748" t="inlineStr">
        <is>
          <t>natuf_Kiosk_14072026_Hindi</t>
        </is>
      </c>
      <c r="D1748" t="inlineStr">
        <is>
          <t>natuf_Kiosk_09102026</t>
        </is>
      </c>
      <c r="E1748" t="inlineStr">
        <is>
          <t>natuf_Kiosk_14072026_ad set_ad1</t>
        </is>
      </c>
      <c r="F1748" t="inlineStr">
        <is>
          <t>Natuf</t>
        </is>
      </c>
      <c r="G1748" t="inlineStr">
        <is>
          <t>New Lead</t>
        </is>
      </c>
      <c r="H1748" s="39" t="str">
        <f>IF(ISNUMBER(MATCH(G1748,QualityStatuses,0)),"Quality Lead","Non-Quality Lead")</f>
        <v>Non-Quality Lead</v>
      </c>
      <c r="I1748" t="inlineStr">
        <is>
          <t>2026-10</t>
        </is>
      </c>
      <c r="J1748" t="inlineStr">
        <is>
          <t>Wk of 2026-10-12</t>
        </is>
      </c>
      <c r="K1748" t="inlineStr">
        <is>
          <t>(Unassigned)</t>
        </is>
      </c>
      <c r="L1748" t="inlineStr">
        <is>
          <t>Facebook</t>
        </is>
      </c>
      <c r="M1748" t="inlineStr">
        <is>
          <t>Direct (campaign tagged in CRM)</t>
        </is>
      </c>
      <c r="N1748" t="inlineStr">
        <is>
          <t>6ad4f0e4d4aaf3e9d2f7dec3</t>
        </is>
      </c>
      <c r="O1748" t="n">
        <v>1</v>
      </c>
      <c r="P1748" s="40">
        <f>IF(A1748="Lead",IF(ISNUMBER(MATCH(G1748,QualityStatuses,0)),1,0),0)</f>
        <v>0</v>
      </c>
      <c r="Q1748" s="40">
        <f>IF(A1748="Lead",IF(G1748="New Lead",0,1),0)</f>
        <v>0</v>
      </c>
      <c r="R1748" s="40">
        <f>IF(A1748="Lead",IF(G1748="Lost",1,0),0)</f>
        <v>0</v>
      </c>
      <c r="S1748" t="n">
        <v>0</v>
      </c>
      <c r="T1748" t="n">
        <v>0</v>
      </c>
      <c r="U1748" t="n">
        <v>0</v>
      </c>
      <c r="V1748" t="n">
        <v>0</v>
      </c>
      <c r="W1748" t="n">
        <v>0</v>
      </c>
      <c r="X1748" t="n">
        <v>0</v>
      </c>
      <c r="Y1748">
        <f>IF(AND(A1748="Lead",COUNTIF(MetaCamps,C1748)&gt;0),1,0)</f>
        <v>1</v>
      </c>
      <c r="Z1748">
        <f>IF(Y1748=1,P1748,0)</f>
        <v>0</v>
      </c>
    </row>
    <row r="1749">
      <c r="A1749" t="inlineStr">
        <is>
          <t>Lead</t>
        </is>
      </c>
      <c r="B1749" s="39" t="str">
        <f>IFERROR(INDEX(CampTypes,MATCH(C1749,CampList,0)),"Unattributed")</f>
        <v>New</v>
      </c>
      <c r="C1749" t="inlineStr">
        <is>
          <t>EBG - In House | ABO | Natuf | Leads | Unit Franchise | India | Oct26 | V1</t>
        </is>
      </c>
      <c r="D1749" t="inlineStr">
        <is>
          <t>Natuf | Investors | Tier1 + Growth Cities | Oct26 | V1</t>
        </is>
      </c>
      <c r="E1749" t="inlineStr">
        <is>
          <t>Natuf | Reel | Brand Ambassador | Heard Of Owning A Cafe | V1</t>
        </is>
      </c>
      <c r="F1749" t="inlineStr">
        <is>
          <t>In House Natuf</t>
        </is>
      </c>
      <c r="G1749" t="inlineStr">
        <is>
          <t>Attempt 1</t>
        </is>
      </c>
      <c r="H1749" s="39" t="str">
        <f>IF(ISNUMBER(MATCH(G1749,QualityStatuses,0)),"Quality Lead","Non-Quality Lead")</f>
        <v>Non-Quality Lead</v>
      </c>
      <c r="I1749" t="inlineStr">
        <is>
          <t>2026-10</t>
        </is>
      </c>
      <c r="J1749" t="inlineStr">
        <is>
          <t>Wk of 2026-10-12</t>
        </is>
      </c>
      <c r="K1749" t="inlineStr">
        <is>
          <t>Tejaswini Tarigopula</t>
        </is>
      </c>
      <c r="L1749" t="inlineStr">
        <is>
          <t>Facebook</t>
        </is>
      </c>
      <c r="M1749" t="inlineStr">
        <is>
          <t>Direct (campaign tagged in CRM)</t>
        </is>
      </c>
      <c r="N1749" t="inlineStr">
        <is>
          <t>6ad4e6509d40b3bc6be0c346</t>
        </is>
      </c>
      <c r="O1749" t="n">
        <v>1</v>
      </c>
      <c r="P1749" s="40">
        <f>IF(A1749="Lead",IF(ISNUMBER(MATCH(G1749,QualityStatuses,0)),1,0),0)</f>
        <v>0</v>
      </c>
      <c r="Q1749" s="40">
        <f>IF(A1749="Lead",IF(G1749="New Lead",0,1),0)</f>
        <v>1</v>
      </c>
      <c r="R1749" s="40">
        <f>IF(A1749="Lead",IF(G1749="Lost",1,0),0)</f>
        <v>0</v>
      </c>
      <c r="S1749" t="n">
        <v>1</v>
      </c>
      <c r="T1749" t="n">
        <v>1</v>
      </c>
      <c r="U1749" t="n">
        <v>0</v>
      </c>
      <c r="V1749" t="n">
        <v>0</v>
      </c>
      <c r="W1749" t="n">
        <v>0</v>
      </c>
      <c r="X1749" t="n">
        <v>0</v>
      </c>
      <c r="Y1749">
        <f>IF(AND(A1749="Lead",COUNTIF(MetaCamps,C1749)&gt;0),1,0)</f>
        <v>0</v>
      </c>
      <c r="Z1749">
        <f>IF(Y1749=1,P1749,0)</f>
        <v>0</v>
      </c>
    </row>
    <row r="1750">
      <c r="A1750" t="inlineStr">
        <is>
          <t>Lead</t>
        </is>
      </c>
      <c r="B1750" s="39" t="str">
        <f>IFERROR(INDEX(CampTypes,MATCH(C1750,CampList,0)),"Unattributed")</f>
        <v>Old</v>
      </c>
      <c r="C1750" t="inlineStr">
        <is>
          <t>E_Karan_Natuf_All_07072026</t>
        </is>
      </c>
      <c r="D1750" t="inlineStr">
        <is>
          <t>E_Karan_Natuf_Sign_07072026_Adset3</t>
        </is>
      </c>
      <c r="E1750" t="inlineStr">
        <is>
          <t>E_Karan_Natuf_Sign_07072026_Adset2_Ad1</t>
        </is>
      </c>
      <c r="F1750" t="inlineStr">
        <is>
          <t>Natuf</t>
        </is>
      </c>
      <c r="G1750" t="inlineStr">
        <is>
          <t>Attempt 1</t>
        </is>
      </c>
      <c r="H1750" s="39" t="str">
        <f>IF(ISNUMBER(MATCH(G1750,QualityStatuses,0)),"Quality Lead","Non-Quality Lead")</f>
        <v>Non-Quality Lead</v>
      </c>
      <c r="I1750" t="inlineStr">
        <is>
          <t>2026-10</t>
        </is>
      </c>
      <c r="J1750" t="inlineStr">
        <is>
          <t>Wk of 2026-10-12</t>
        </is>
      </c>
      <c r="K1750" t="inlineStr">
        <is>
          <t>Tejaswini Tarigopula</t>
        </is>
      </c>
      <c r="L1750" t="inlineStr">
        <is>
          <t>Facebook</t>
        </is>
      </c>
      <c r="M1750" t="inlineStr">
        <is>
          <t>Direct (campaign tagged in CRM)</t>
        </is>
      </c>
      <c r="N1750" t="inlineStr">
        <is>
          <t>6ad4e603773dab2fb0c9a6b5</t>
        </is>
      </c>
      <c r="O1750" t="n">
        <v>1</v>
      </c>
      <c r="P1750" s="40">
        <f>IF(A1750="Lead",IF(ISNUMBER(MATCH(G1750,QualityStatuses,0)),1,0),0)</f>
        <v>0</v>
      </c>
      <c r="Q1750" s="40">
        <f>IF(A1750="Lead",IF(G1750="New Lead",0,1),0)</f>
        <v>1</v>
      </c>
      <c r="R1750" s="40">
        <f>IF(A1750="Lead",IF(G1750="Lost",1,0),0)</f>
        <v>0</v>
      </c>
      <c r="S1750" t="n">
        <v>1</v>
      </c>
      <c r="T1750" t="n">
        <v>0</v>
      </c>
      <c r="U1750" t="n">
        <v>0</v>
      </c>
      <c r="V1750" t="n">
        <v>0</v>
      </c>
      <c r="W1750" t="n">
        <v>0</v>
      </c>
      <c r="X1750" t="n">
        <v>0</v>
      </c>
      <c r="Y1750">
        <f>IF(AND(A1750="Lead",COUNTIF(MetaCamps,C1750)&gt;0),1,0)</f>
        <v>1</v>
      </c>
      <c r="Z1750">
        <f>IF(Y1750=1,P1750,0)</f>
        <v>0</v>
      </c>
    </row>
    <row r="1751">
      <c r="A1751" t="inlineStr">
        <is>
          <t>Lead</t>
        </is>
      </c>
      <c r="B1751" s="39" t="str">
        <f>IFERROR(INDEX(CampTypes,MATCH(C1751,CampList,0)),"Unattributed")</f>
        <v>New</v>
      </c>
      <c r="C1751" t="inlineStr">
        <is>
          <t>EBG - In House | ABO | Natuf | Leads | Unit Franchise | India | Oct26 | V1</t>
        </is>
      </c>
      <c r="D1751" t="inlineStr">
        <is>
          <t>Natuf | Investors | Tier1 + Growth Cities | Oct26 | V1</t>
        </is>
      </c>
      <c r="E1751" t="inlineStr">
        <is>
          <t>Natuf | Reel | Brand Ambassador | Heard Of Owning A Cafe | V1</t>
        </is>
      </c>
      <c r="F1751" t="inlineStr">
        <is>
          <t>In House Natuf</t>
        </is>
      </c>
      <c r="G1751" t="inlineStr">
        <is>
          <t>Attempt 1</t>
        </is>
      </c>
      <c r="H1751" s="39" t="str">
        <f>IF(ISNUMBER(MATCH(G1751,QualityStatuses,0)),"Quality Lead","Non-Quality Lead")</f>
        <v>Non-Quality Lead</v>
      </c>
      <c r="I1751" t="inlineStr">
        <is>
          <t>2026-10</t>
        </is>
      </c>
      <c r="J1751" t="inlineStr">
        <is>
          <t>Wk of 2026-10-12</t>
        </is>
      </c>
      <c r="K1751" t="inlineStr">
        <is>
          <t>Tejaswini Tarigopula</t>
        </is>
      </c>
      <c r="L1751" t="inlineStr">
        <is>
          <t>Facebook</t>
        </is>
      </c>
      <c r="M1751" t="inlineStr">
        <is>
          <t>Direct (campaign tagged in CRM)</t>
        </is>
      </c>
      <c r="N1751" t="inlineStr">
        <is>
          <t>6ad4e4b0aca08e30b43eb5cc</t>
        </is>
      </c>
      <c r="O1751" t="n">
        <v>1</v>
      </c>
      <c r="P1751" s="40">
        <f>IF(A1751="Lead",IF(ISNUMBER(MATCH(G1751,QualityStatuses,0)),1,0),0)</f>
        <v>0</v>
      </c>
      <c r="Q1751" s="40">
        <f>IF(A1751="Lead",IF(G1751="New Lead",0,1),0)</f>
        <v>1</v>
      </c>
      <c r="R1751" s="40">
        <f>IF(A1751="Lead",IF(G1751="Lost",1,0),0)</f>
        <v>0</v>
      </c>
      <c r="S1751" t="n">
        <v>1</v>
      </c>
      <c r="T1751" t="n">
        <v>0</v>
      </c>
      <c r="U1751" t="n">
        <v>0</v>
      </c>
      <c r="V1751" t="n">
        <v>0</v>
      </c>
      <c r="W1751" t="n">
        <v>0</v>
      </c>
      <c r="X1751" t="n">
        <v>0</v>
      </c>
      <c r="Y1751">
        <f>IF(AND(A1751="Lead",COUNTIF(MetaCamps,C1751)&gt;0),1,0)</f>
        <v>0</v>
      </c>
      <c r="Z1751">
        <f>IF(Y1751=1,P1751,0)</f>
        <v>0</v>
      </c>
    </row>
    <row r="1752">
      <c r="A1752" t="inlineStr">
        <is>
          <t>Lead</t>
        </is>
      </c>
      <c r="B1752" s="39" t="str">
        <f>IFERROR(INDEX(CampTypes,MATCH(C1752,CampList,0)),"Unattributed")</f>
        <v>New</v>
      </c>
      <c r="C1752" t="inlineStr">
        <is>
          <t>EBG - In House | ABO | Natuf | Leads | Unit Franchise | India | Oct26 | V1</t>
        </is>
      </c>
      <c r="D1752" t="inlineStr">
        <is>
          <t>Natuf | LAL 1% | India | Jul26 | V1</t>
        </is>
      </c>
      <c r="E1752" t="inlineStr">
        <is>
          <t>Natuf | Reel | Brand Ambassador | Heard Of Owning A Cafe | V1</t>
        </is>
      </c>
      <c r="F1752" t="inlineStr">
        <is>
          <t>In House Natuf</t>
        </is>
      </c>
      <c r="G1752" t="inlineStr">
        <is>
          <t>Connected</t>
        </is>
      </c>
      <c r="H1752" s="39" t="str">
        <f>IF(ISNUMBER(MATCH(G1752,QualityStatuses,0)),"Quality Lead","Non-Quality Lead")</f>
        <v>Non-Quality Lead</v>
      </c>
      <c r="I1752" t="inlineStr">
        <is>
          <t>2026-10</t>
        </is>
      </c>
      <c r="J1752" t="inlineStr">
        <is>
          <t>Wk of 2026-10-12</t>
        </is>
      </c>
      <c r="K1752" t="inlineStr">
        <is>
          <t>Tejaswini Tarigopula</t>
        </is>
      </c>
      <c r="L1752" t="inlineStr">
        <is>
          <t>Facebook</t>
        </is>
      </c>
      <c r="M1752" t="inlineStr">
        <is>
          <t>Direct (campaign tagged in CRM)</t>
        </is>
      </c>
      <c r="N1752" t="inlineStr">
        <is>
          <t>6ad4e15c87298679ca043a44</t>
        </is>
      </c>
      <c r="O1752" t="n">
        <v>1</v>
      </c>
      <c r="P1752" s="40">
        <f>IF(A1752="Lead",IF(ISNUMBER(MATCH(G1752,QualityStatuses,0)),1,0),0)</f>
        <v>0</v>
      </c>
      <c r="Q1752" s="40">
        <f>IF(A1752="Lead",IF(G1752="New Lead",0,1),0)</f>
        <v>1</v>
      </c>
      <c r="R1752" s="40">
        <f>IF(A1752="Lead",IF(G1752="Lost",1,0),0)</f>
        <v>0</v>
      </c>
      <c r="S1752" t="n">
        <v>4</v>
      </c>
      <c r="T1752" t="n">
        <v>4</v>
      </c>
      <c r="U1752" t="n">
        <v>0</v>
      </c>
      <c r="V1752" t="n">
        <v>0</v>
      </c>
      <c r="W1752" t="n">
        <v>0</v>
      </c>
      <c r="X1752" t="n">
        <v>0</v>
      </c>
      <c r="Y1752">
        <f>IF(AND(A1752="Lead",COUNTIF(MetaCamps,C1752)&gt;0),1,0)</f>
        <v>0</v>
      </c>
      <c r="Z1752">
        <f>IF(Y1752=1,P1752,0)</f>
        <v>0</v>
      </c>
    </row>
    <row r="1753">
      <c r="A1753" t="inlineStr">
        <is>
          <t>Lead</t>
        </is>
      </c>
      <c r="B1753" s="39" t="str">
        <f>IFERROR(INDEX(CampTypes,MATCH(C1753,CampList,0)),"Unattributed")</f>
        <v>Old</v>
      </c>
      <c r="C1753" t="inlineStr">
        <is>
          <t>E_Karan_Natuf_All_07072026</t>
        </is>
      </c>
      <c r="D1753" t="inlineStr">
        <is>
          <t>E_Karan_Natuf_Sign_07072026_Adset3</t>
        </is>
      </c>
      <c r="E1753" t="inlineStr">
        <is>
          <t>E_Karan_Natuf_Sign_07072026_Adset2_Ad1</t>
        </is>
      </c>
      <c r="F1753" t="inlineStr">
        <is>
          <t>Natuf</t>
        </is>
      </c>
      <c r="G1753" t="inlineStr">
        <is>
          <t>Details Shared</t>
        </is>
      </c>
      <c r="H1753" s="39" t="str">
        <f>IF(ISNUMBER(MATCH(G1753,QualityStatuses,0)),"Quality Lead","Non-Quality Lead")</f>
        <v>Quality Lead</v>
      </c>
      <c r="I1753" t="inlineStr">
        <is>
          <t>2026-10</t>
        </is>
      </c>
      <c r="J1753" t="inlineStr">
        <is>
          <t>Wk of 2026-10-12</t>
        </is>
      </c>
      <c r="K1753" t="inlineStr">
        <is>
          <t>Tejaswini Tarigopula</t>
        </is>
      </c>
      <c r="L1753" t="inlineStr">
        <is>
          <t>Facebook</t>
        </is>
      </c>
      <c r="M1753" t="inlineStr">
        <is>
          <t>Direct (campaign tagged in CRM)</t>
        </is>
      </c>
      <c r="N1753" t="inlineStr">
        <is>
          <t>6ad4dd5e5a65cb86c3cadcc8</t>
        </is>
      </c>
      <c r="O1753" t="n">
        <v>1</v>
      </c>
      <c r="P1753" s="40">
        <f>IF(A1753="Lead",IF(ISNUMBER(MATCH(G1753,QualityStatuses,0)),1,0),0)</f>
        <v>1</v>
      </c>
      <c r="Q1753" s="40">
        <f>IF(A1753="Lead",IF(G1753="New Lead",0,1),0)</f>
        <v>1</v>
      </c>
      <c r="R1753" s="40">
        <f>IF(A1753="Lead",IF(G1753="Lost",1,0),0)</f>
        <v>0</v>
      </c>
      <c r="S1753" t="n">
        <v>2</v>
      </c>
      <c r="T1753" t="n">
        <v>1</v>
      </c>
      <c r="U1753" t="n">
        <v>0</v>
      </c>
      <c r="V1753" t="n">
        <v>0</v>
      </c>
      <c r="W1753" t="n">
        <v>0</v>
      </c>
      <c r="X1753" t="n">
        <v>0</v>
      </c>
      <c r="Y1753">
        <f>IF(AND(A1753="Lead",COUNTIF(MetaCamps,C1753)&gt;0),1,0)</f>
        <v>1</v>
      </c>
      <c r="Z1753">
        <f>IF(Y1753=1,P1753,0)</f>
        <v>1</v>
      </c>
    </row>
    <row r="1754">
      <c r="A1754" t="inlineStr">
        <is>
          <t>Lead</t>
        </is>
      </c>
      <c r="B1754" s="39" t="str">
        <f>IFERROR(INDEX(CampTypes,MATCH(C1754,CampList,0)),"Unattributed")</f>
        <v>New</v>
      </c>
      <c r="C1754" t="inlineStr">
        <is>
          <t>EBG - In House | ABO | Natuf | Leads | Unit Franchise | India | Oct26 | V1</t>
        </is>
      </c>
      <c r="D1754" t="inlineStr">
        <is>
          <t>Natuf | Business Owners | Tier1 + Growth Cities | Oct26 | V1</t>
        </is>
      </c>
      <c r="E1754" t="inlineStr">
        <is>
          <t>Natuf | Reel | Brand Ambassador | Heard Of Owning A Cafe | V1</t>
        </is>
      </c>
      <c r="F1754" t="inlineStr">
        <is>
          <t>In House Natuf</t>
        </is>
      </c>
      <c r="G1754" t="inlineStr">
        <is>
          <t>Attempt 1</t>
        </is>
      </c>
      <c r="H1754" s="39" t="str">
        <f>IF(ISNUMBER(MATCH(G1754,QualityStatuses,0)),"Quality Lead","Non-Quality Lead")</f>
        <v>Non-Quality Lead</v>
      </c>
      <c r="I1754" t="inlineStr">
        <is>
          <t>2026-10</t>
        </is>
      </c>
      <c r="J1754" t="inlineStr">
        <is>
          <t>Wk of 2026-10-12</t>
        </is>
      </c>
      <c r="K1754" t="inlineStr">
        <is>
          <t>Tejaswini Tarigopula</t>
        </is>
      </c>
      <c r="L1754" t="inlineStr">
        <is>
          <t>Facebook</t>
        </is>
      </c>
      <c r="M1754" t="inlineStr">
        <is>
          <t>Direct (campaign tagged in CRM)</t>
        </is>
      </c>
      <c r="N1754" t="inlineStr">
        <is>
          <t>6ad4da621f58dc452c70d541</t>
        </is>
      </c>
      <c r="O1754" t="n">
        <v>1</v>
      </c>
      <c r="P1754" s="40">
        <f>IF(A1754="Lead",IF(ISNUMBER(MATCH(G1754,QualityStatuses,0)),1,0),0)</f>
        <v>0</v>
      </c>
      <c r="Q1754" s="40">
        <f>IF(A1754="Lead",IF(G1754="New Lead",0,1),0)</f>
        <v>1</v>
      </c>
      <c r="R1754" s="40">
        <f>IF(A1754="Lead",IF(G1754="Lost",1,0),0)</f>
        <v>0</v>
      </c>
      <c r="S1754" t="n">
        <v>1</v>
      </c>
      <c r="T1754" t="n">
        <v>0</v>
      </c>
      <c r="U1754" t="n">
        <v>0</v>
      </c>
      <c r="V1754" t="n">
        <v>0</v>
      </c>
      <c r="W1754" t="n">
        <v>0</v>
      </c>
      <c r="X1754" t="n">
        <v>0</v>
      </c>
      <c r="Y1754">
        <f>IF(AND(A1754="Lead",COUNTIF(MetaCamps,C1754)&gt;0),1,0)</f>
        <v>0</v>
      </c>
      <c r="Z1754">
        <f>IF(Y1754=1,P1754,0)</f>
        <v>0</v>
      </c>
    </row>
    <row r="1755">
      <c r="A1755" t="inlineStr">
        <is>
          <t>Lead</t>
        </is>
      </c>
      <c r="B1755" s="39" t="str">
        <f>IFERROR(INDEX(CampTypes,MATCH(C1755,CampList,0)),"Unattributed")</f>
        <v>New</v>
      </c>
      <c r="C1755" t="inlineStr">
        <is>
          <t>EBG - In House | ABO | Natuf | Leads | Unit Franchise | India | Oct26 | V1</t>
        </is>
      </c>
      <c r="D1755" t="inlineStr">
        <is>
          <t>Natuf | Investors | Tier1 + Growth Cities | Oct26 | V1</t>
        </is>
      </c>
      <c r="E1755" t="inlineStr">
        <is>
          <t>Natuf | Reel | Brand Ambassador | Heard Of Owning A Cafe | V1</t>
        </is>
      </c>
      <c r="F1755" t="inlineStr">
        <is>
          <t>In House Natuf</t>
        </is>
      </c>
      <c r="G1755" t="inlineStr">
        <is>
          <t>Attempt 1</t>
        </is>
      </c>
      <c r="H1755" s="39" t="str">
        <f>IF(ISNUMBER(MATCH(G1755,QualityStatuses,0)),"Quality Lead","Non-Quality Lead")</f>
        <v>Non-Quality Lead</v>
      </c>
      <c r="I1755" t="inlineStr">
        <is>
          <t>2026-10</t>
        </is>
      </c>
      <c r="J1755" t="inlineStr">
        <is>
          <t>Wk of 2026-10-12</t>
        </is>
      </c>
      <c r="K1755" t="inlineStr">
        <is>
          <t>Tejaswini Tarigopula</t>
        </is>
      </c>
      <c r="L1755" t="inlineStr">
        <is>
          <t>Facebook</t>
        </is>
      </c>
      <c r="M1755" t="inlineStr">
        <is>
          <t>Direct (campaign tagged in CRM)</t>
        </is>
      </c>
      <c r="N1755" t="inlineStr">
        <is>
          <t>6ad4d99f65373088a8f2b8e8</t>
        </is>
      </c>
      <c r="O1755" t="n">
        <v>1</v>
      </c>
      <c r="P1755" s="40">
        <f>IF(A1755="Lead",IF(ISNUMBER(MATCH(G1755,QualityStatuses,0)),1,0),0)</f>
        <v>0</v>
      </c>
      <c r="Q1755" s="40">
        <f>IF(A1755="Lead",IF(G1755="New Lead",0,1),0)</f>
        <v>1</v>
      </c>
      <c r="R1755" s="40">
        <f>IF(A1755="Lead",IF(G1755="Lost",1,0),0)</f>
        <v>0</v>
      </c>
      <c r="S1755" t="n">
        <v>1</v>
      </c>
      <c r="T1755" t="n">
        <v>0</v>
      </c>
      <c r="U1755" t="n">
        <v>0</v>
      </c>
      <c r="V1755" t="n">
        <v>0</v>
      </c>
      <c r="W1755" t="n">
        <v>0</v>
      </c>
      <c r="X1755" t="n">
        <v>0</v>
      </c>
      <c r="Y1755">
        <f>IF(AND(A1755="Lead",COUNTIF(MetaCamps,C1755)&gt;0),1,0)</f>
        <v>0</v>
      </c>
      <c r="Z1755">
        <f>IF(Y1755=1,P1755,0)</f>
        <v>0</v>
      </c>
    </row>
    <row r="1756">
      <c r="A1756" t="inlineStr">
        <is>
          <t>Lead</t>
        </is>
      </c>
      <c r="B1756" s="39" t="str">
        <f>IFERROR(INDEX(CampTypes,MATCH(C1756,CampList,0)),"Unattributed")</f>
        <v>Old</v>
      </c>
      <c r="C1756" t="inlineStr">
        <is>
          <t>E_Karan_Natuf_All_07072026</t>
        </is>
      </c>
      <c r="D1756" t="inlineStr">
        <is>
          <t>E_Karan_Natuf_Sign_07072026_Adset3</t>
        </is>
      </c>
      <c r="E1756" t="inlineStr">
        <is>
          <t>E_Karan_Natuf_Sign_07072026_Adset2_Ad1 – Copy</t>
        </is>
      </c>
      <c r="F1756" t="inlineStr">
        <is>
          <t>Natuf</t>
        </is>
      </c>
      <c r="G1756" t="inlineStr">
        <is>
          <t>New Lead</t>
        </is>
      </c>
      <c r="H1756" s="39" t="str">
        <f>IF(ISNUMBER(MATCH(G1756,QualityStatuses,0)),"Quality Lead","Non-Quality Lead")</f>
        <v>Non-Quality Lead</v>
      </c>
      <c r="I1756" t="inlineStr">
        <is>
          <t>2026-10</t>
        </is>
      </c>
      <c r="J1756" t="inlineStr">
        <is>
          <t>Wk of 2026-10-12</t>
        </is>
      </c>
      <c r="K1756" t="inlineStr">
        <is>
          <t>(Unassigned)</t>
        </is>
      </c>
      <c r="L1756" t="inlineStr">
        <is>
          <t>Facebook</t>
        </is>
      </c>
      <c r="M1756" t="inlineStr">
        <is>
          <t>Direct (campaign tagged in CRM)</t>
        </is>
      </c>
      <c r="N1756" t="inlineStr">
        <is>
          <t>6ad4d64183e031eb2fec4809</t>
        </is>
      </c>
      <c r="O1756" t="n">
        <v>1</v>
      </c>
      <c r="P1756" s="40">
        <f>IF(A1756="Lead",IF(ISNUMBER(MATCH(G1756,QualityStatuses,0)),1,0),0)</f>
        <v>0</v>
      </c>
      <c r="Q1756" s="40">
        <f>IF(A1756="Lead",IF(G1756="New Lead",0,1),0)</f>
        <v>0</v>
      </c>
      <c r="R1756" s="40">
        <f>IF(A1756="Lead",IF(G1756="Lost",1,0),0)</f>
        <v>0</v>
      </c>
      <c r="S1756" t="n">
        <v>0</v>
      </c>
      <c r="T1756" t="n">
        <v>0</v>
      </c>
      <c r="U1756" t="n">
        <v>0</v>
      </c>
      <c r="V1756" t="n">
        <v>0</v>
      </c>
      <c r="W1756" t="n">
        <v>0</v>
      </c>
      <c r="X1756" t="n">
        <v>0</v>
      </c>
      <c r="Y1756">
        <f>IF(AND(A1756="Lead",COUNTIF(MetaCamps,C1756)&gt;0),1,0)</f>
        <v>1</v>
      </c>
      <c r="Z1756">
        <f>IF(Y1756=1,P1756,0)</f>
        <v>0</v>
      </c>
    </row>
    <row r="1757">
      <c r="A1757" t="inlineStr">
        <is>
          <t>Lead</t>
        </is>
      </c>
      <c r="B1757" s="39" t="str">
        <f>IFERROR(INDEX(CampTypes,MATCH(C1757,CampList,0)),"Unattributed")</f>
        <v>New</v>
      </c>
      <c r="C1757" t="inlineStr">
        <is>
          <t>EBG - In House | ABO | Natuf | Leads | Unit Franchise | India | Oct26 | V1</t>
        </is>
      </c>
      <c r="D1757" t="inlineStr">
        <is>
          <t>Natuf | Business Owners | Tier1 + Growth Cities | Oct26 | V1</t>
        </is>
      </c>
      <c r="E1757" t="inlineStr">
        <is>
          <t>Natuf | Reel | Brand Ambassador | Heard Of Owning A Cafe | V1</t>
        </is>
      </c>
      <c r="F1757" t="inlineStr">
        <is>
          <t>In House Natuf</t>
        </is>
      </c>
      <c r="G1757" t="inlineStr">
        <is>
          <t>Attempt 1</t>
        </is>
      </c>
      <c r="H1757" s="39" t="str">
        <f>IF(ISNUMBER(MATCH(G1757,QualityStatuses,0)),"Quality Lead","Non-Quality Lead")</f>
        <v>Non-Quality Lead</v>
      </c>
      <c r="I1757" t="inlineStr">
        <is>
          <t>2026-10</t>
        </is>
      </c>
      <c r="J1757" t="inlineStr">
        <is>
          <t>Wk of 2026-10-12</t>
        </is>
      </c>
      <c r="K1757" t="inlineStr">
        <is>
          <t>Tejaswini Tarigopula</t>
        </is>
      </c>
      <c r="L1757" t="inlineStr">
        <is>
          <t>Facebook</t>
        </is>
      </c>
      <c r="M1757" t="inlineStr">
        <is>
          <t>Direct (campaign tagged in CRM)</t>
        </is>
      </c>
      <c r="N1757" t="inlineStr">
        <is>
          <t>6ad4d32a07333460e60fffd8</t>
        </is>
      </c>
      <c r="O1757" t="n">
        <v>1</v>
      </c>
      <c r="P1757" s="40">
        <f>IF(A1757="Lead",IF(ISNUMBER(MATCH(G1757,QualityStatuses,0)),1,0),0)</f>
        <v>0</v>
      </c>
      <c r="Q1757" s="40">
        <f>IF(A1757="Lead",IF(G1757="New Lead",0,1),0)</f>
        <v>1</v>
      </c>
      <c r="R1757" s="40">
        <f>IF(A1757="Lead",IF(G1757="Lost",1,0),0)</f>
        <v>0</v>
      </c>
      <c r="S1757" t="n">
        <v>1</v>
      </c>
      <c r="T1757" t="n">
        <v>0</v>
      </c>
      <c r="U1757" t="n">
        <v>0</v>
      </c>
      <c r="V1757" t="n">
        <v>0</v>
      </c>
      <c r="W1757" t="n">
        <v>0</v>
      </c>
      <c r="X1757" t="n">
        <v>0</v>
      </c>
      <c r="Y1757">
        <f>IF(AND(A1757="Lead",COUNTIF(MetaCamps,C1757)&gt;0),1,0)</f>
        <v>0</v>
      </c>
      <c r="Z1757">
        <f>IF(Y1757=1,P1757,0)</f>
        <v>0</v>
      </c>
    </row>
    <row r="1758">
      <c r="A1758" t="inlineStr">
        <is>
          <t>Lead</t>
        </is>
      </c>
      <c r="B1758" s="39" t="str">
        <f>IFERROR(INDEX(CampTypes,MATCH(C1758,CampList,0)),"Unattributed")</f>
        <v>Old</v>
      </c>
      <c r="C1758" t="inlineStr">
        <is>
          <t>E_Suresh_Natuf_Kiosk_07072026</t>
        </is>
      </c>
      <c r="D1758" t="inlineStr">
        <is>
          <t>E_Suresh_Natuf_Kiosk_07072026_Adset5</t>
        </is>
      </c>
      <c r="E1758" t="inlineStr">
        <is>
          <t>E_Hindi_Suresh_Natuf_Kiosk_07072026_Adset5_ad3 – Copy 2</t>
        </is>
      </c>
      <c r="F1758" t="inlineStr">
        <is>
          <t>Natuf</t>
        </is>
      </c>
      <c r="G1758" t="inlineStr">
        <is>
          <t>Details Shared</t>
        </is>
      </c>
      <c r="H1758" s="39" t="str">
        <f>IF(ISNUMBER(MATCH(G1758,QualityStatuses,0)),"Quality Lead","Non-Quality Lead")</f>
        <v>Quality Lead</v>
      </c>
      <c r="I1758" t="inlineStr">
        <is>
          <t>2026-10</t>
        </is>
      </c>
      <c r="J1758" t="inlineStr">
        <is>
          <t>Wk of 2026-10-12</t>
        </is>
      </c>
      <c r="K1758" t="inlineStr">
        <is>
          <t>Tejaswini Tarigopula</t>
        </is>
      </c>
      <c r="L1758" t="inlineStr">
        <is>
          <t>Facebook</t>
        </is>
      </c>
      <c r="M1758" t="inlineStr">
        <is>
          <t>Direct (campaign tagged in CRM)</t>
        </is>
      </c>
      <c r="N1758" t="inlineStr">
        <is>
          <t>6ad4d275ee37eae4b9985b47</t>
        </is>
      </c>
      <c r="O1758" t="n">
        <v>1</v>
      </c>
      <c r="P1758" s="40">
        <f>IF(A1758="Lead",IF(ISNUMBER(MATCH(G1758,QualityStatuses,0)),1,0),0)</f>
        <v>1</v>
      </c>
      <c r="Q1758" s="40">
        <f>IF(A1758="Lead",IF(G1758="New Lead",0,1),0)</f>
        <v>1</v>
      </c>
      <c r="R1758" s="40">
        <f>IF(A1758="Lead",IF(G1758="Lost",1,0),0)</f>
        <v>0</v>
      </c>
      <c r="S1758" t="n">
        <v>1</v>
      </c>
      <c r="T1758" t="n">
        <v>1</v>
      </c>
      <c r="U1758" t="n">
        <v>0</v>
      </c>
      <c r="V1758" t="n">
        <v>0</v>
      </c>
      <c r="W1758" t="n">
        <v>0</v>
      </c>
      <c r="X1758" t="n">
        <v>0</v>
      </c>
      <c r="Y1758">
        <f>IF(AND(A1758="Lead",COUNTIF(MetaCamps,C1758)&gt;0),1,0)</f>
        <v>1</v>
      </c>
      <c r="Z1758">
        <f>IF(Y1758=1,P1758,0)</f>
        <v>1</v>
      </c>
    </row>
    <row r="1759">
      <c r="A1759" t="inlineStr">
        <is>
          <t>Lead</t>
        </is>
      </c>
      <c r="B1759" s="39" t="str">
        <f>IFERROR(INDEX(CampTypes,MATCH(C1759,CampList,0)),"Unattributed")</f>
        <v>Old</v>
      </c>
      <c r="C1759" t="inlineStr">
        <is>
          <t>E_Natuf_Generic_13082026</t>
        </is>
      </c>
      <c r="D1759" t="inlineStr">
        <is>
          <t>E_Natuf_Generic_13082026_Adset1</t>
        </is>
      </c>
      <c r="E1759" t="inlineStr">
        <is>
          <t>E_Natuf_Generic_13082026_Adset1_Ad1</t>
        </is>
      </c>
      <c r="F1759" t="inlineStr">
        <is>
          <t>Natuf</t>
        </is>
      </c>
      <c r="G1759" t="inlineStr">
        <is>
          <t>Details Shared</t>
        </is>
      </c>
      <c r="H1759" s="39" t="str">
        <f>IF(ISNUMBER(MATCH(G1759,QualityStatuses,0)),"Quality Lead","Non-Quality Lead")</f>
        <v>Quality Lead</v>
      </c>
      <c r="I1759" t="inlineStr">
        <is>
          <t>2026-10</t>
        </is>
      </c>
      <c r="J1759" t="inlineStr">
        <is>
          <t>Wk of 2026-10-12</t>
        </is>
      </c>
      <c r="K1759" t="inlineStr">
        <is>
          <t>Tejaswini Tarigopula</t>
        </is>
      </c>
      <c r="L1759" t="inlineStr">
        <is>
          <t>Facebook</t>
        </is>
      </c>
      <c r="M1759" t="inlineStr">
        <is>
          <t>Direct (campaign tagged in CRM)</t>
        </is>
      </c>
      <c r="N1759" t="inlineStr">
        <is>
          <t>6ad4d122283d7909d99d6ad4</t>
        </is>
      </c>
      <c r="O1759" t="n">
        <v>1</v>
      </c>
      <c r="P1759" s="40">
        <f>IF(A1759="Lead",IF(ISNUMBER(MATCH(G1759,QualityStatuses,0)),1,0),0)</f>
        <v>1</v>
      </c>
      <c r="Q1759" s="40">
        <f>IF(A1759="Lead",IF(G1759="New Lead",0,1),0)</f>
        <v>1</v>
      </c>
      <c r="R1759" s="40">
        <f>IF(A1759="Lead",IF(G1759="Lost",1,0),0)</f>
        <v>0</v>
      </c>
      <c r="S1759" t="n">
        <v>2</v>
      </c>
      <c r="T1759" t="n">
        <v>1</v>
      </c>
      <c r="U1759" t="n">
        <v>0</v>
      </c>
      <c r="V1759" t="n">
        <v>0</v>
      </c>
      <c r="W1759" t="n">
        <v>0</v>
      </c>
      <c r="X1759" t="n">
        <v>0</v>
      </c>
      <c r="Y1759">
        <f>IF(AND(A1759="Lead",COUNTIF(MetaCamps,C1759)&gt;0),1,0)</f>
        <v>1</v>
      </c>
      <c r="Z1759">
        <f>IF(Y1759=1,P1759,0)</f>
        <v>1</v>
      </c>
    </row>
    <row r="1760">
      <c r="A1760" t="inlineStr">
        <is>
          <t>Lead</t>
        </is>
      </c>
      <c r="B1760" s="39" t="str">
        <f>IFERROR(INDEX(CampTypes,MATCH(C1760,CampList,0)),"Unattributed")</f>
        <v>New</v>
      </c>
      <c r="C1760" t="inlineStr">
        <is>
          <t>EBG - In House | ABO | Natuf | Leads | Unit Franchise | India | Oct26 | V1</t>
        </is>
      </c>
      <c r="D1760" t="inlineStr">
        <is>
          <t>Natuf | Business Owners | Tier1 + Growth Cities | Oct26 | V1</t>
        </is>
      </c>
      <c r="E1760" t="inlineStr">
        <is>
          <t>Natuf | Reel | Brand Ambassador | Heard Of Owning A Cafe | V1</t>
        </is>
      </c>
      <c r="F1760" t="inlineStr">
        <is>
          <t>In House Natuf</t>
        </is>
      </c>
      <c r="G1760" t="inlineStr">
        <is>
          <t>Attempt 1</t>
        </is>
      </c>
      <c r="H1760" s="39" t="str">
        <f>IF(ISNUMBER(MATCH(G1760,QualityStatuses,0)),"Quality Lead","Non-Quality Lead")</f>
        <v>Non-Quality Lead</v>
      </c>
      <c r="I1760" t="inlineStr">
        <is>
          <t>2026-10</t>
        </is>
      </c>
      <c r="J1760" t="inlineStr">
        <is>
          <t>Wk of 2026-10-12</t>
        </is>
      </c>
      <c r="K1760" t="inlineStr">
        <is>
          <t>Tejaswini Tarigopula</t>
        </is>
      </c>
      <c r="L1760" t="inlineStr">
        <is>
          <t>Facebook</t>
        </is>
      </c>
      <c r="M1760" t="inlineStr">
        <is>
          <t>Direct (campaign tagged in CRM)</t>
        </is>
      </c>
      <c r="N1760" t="inlineStr">
        <is>
          <t>6ad4cfa020c6cbeaa72cef0f</t>
        </is>
      </c>
      <c r="O1760" t="n">
        <v>1</v>
      </c>
      <c r="P1760" s="40">
        <f>IF(A1760="Lead",IF(ISNUMBER(MATCH(G1760,QualityStatuses,0)),1,0),0)</f>
        <v>0</v>
      </c>
      <c r="Q1760" s="40">
        <f>IF(A1760="Lead",IF(G1760="New Lead",0,1),0)</f>
        <v>1</v>
      </c>
      <c r="R1760" s="40">
        <f>IF(A1760="Lead",IF(G1760="Lost",1,0),0)</f>
        <v>0</v>
      </c>
      <c r="S1760" t="n">
        <v>1</v>
      </c>
      <c r="T1760" t="n">
        <v>0</v>
      </c>
      <c r="U1760" t="n">
        <v>0</v>
      </c>
      <c r="V1760" t="n">
        <v>0</v>
      </c>
      <c r="W1760" t="n">
        <v>0</v>
      </c>
      <c r="X1760" t="n">
        <v>0</v>
      </c>
      <c r="Y1760">
        <f>IF(AND(A1760="Lead",COUNTIF(MetaCamps,C1760)&gt;0),1,0)</f>
        <v>0</v>
      </c>
      <c r="Z1760">
        <f>IF(Y1760=1,P1760,0)</f>
        <v>0</v>
      </c>
    </row>
    <row r="1761">
      <c r="A1761" t="inlineStr">
        <is>
          <t>Lead</t>
        </is>
      </c>
      <c r="B1761" s="39" t="str">
        <f>IFERROR(INDEX(CampTypes,MATCH(C1761,CampList,0)),"Unattributed")</f>
        <v>Old</v>
      </c>
      <c r="C1761" t="inlineStr">
        <is>
          <t>E_Suresh_Natuf_Kiosk_07072026</t>
        </is>
      </c>
      <c r="D1761" t="inlineStr">
        <is>
          <t>E_Suresh_Natuf_Kiosk_07072026_Adset5</t>
        </is>
      </c>
      <c r="E1761" t="inlineStr">
        <is>
          <t>E_Hindi_Suresh_Natuf_Kiosk_07072026_Adset5_ad3 – Copy 2</t>
        </is>
      </c>
      <c r="F1761" t="inlineStr">
        <is>
          <t>Natuf</t>
        </is>
      </c>
      <c r="G1761" t="inlineStr">
        <is>
          <t>New Lead</t>
        </is>
      </c>
      <c r="H1761" s="39" t="str">
        <f>IF(ISNUMBER(MATCH(G1761,QualityStatuses,0)),"Quality Lead","Non-Quality Lead")</f>
        <v>Non-Quality Lead</v>
      </c>
      <c r="I1761" t="inlineStr">
        <is>
          <t>2026-10</t>
        </is>
      </c>
      <c r="J1761" t="inlineStr">
        <is>
          <t>Wk of 2026-10-12</t>
        </is>
      </c>
      <c r="K1761" t="inlineStr">
        <is>
          <t>(Unassigned)</t>
        </is>
      </c>
      <c r="L1761" t="inlineStr">
        <is>
          <t>Facebook</t>
        </is>
      </c>
      <c r="M1761" t="inlineStr">
        <is>
          <t>Direct (campaign tagged in CRM)</t>
        </is>
      </c>
      <c r="N1761" t="inlineStr">
        <is>
          <t>6ad4cf164e9bae5024f5b07d</t>
        </is>
      </c>
      <c r="O1761" t="n">
        <v>1</v>
      </c>
      <c r="P1761" s="40">
        <f>IF(A1761="Lead",IF(ISNUMBER(MATCH(G1761,QualityStatuses,0)),1,0),0)</f>
        <v>0</v>
      </c>
      <c r="Q1761" s="40">
        <f>IF(A1761="Lead",IF(G1761="New Lead",0,1),0)</f>
        <v>0</v>
      </c>
      <c r="R1761" s="40">
        <f>IF(A1761="Lead",IF(G1761="Lost",1,0),0)</f>
        <v>0</v>
      </c>
      <c r="S1761" t="n">
        <v>0</v>
      </c>
      <c r="T1761" t="n">
        <v>0</v>
      </c>
      <c r="U1761" t="n">
        <v>0</v>
      </c>
      <c r="V1761" t="n">
        <v>0</v>
      </c>
      <c r="W1761" t="n">
        <v>0</v>
      </c>
      <c r="X1761" t="n">
        <v>0</v>
      </c>
      <c r="Y1761">
        <f>IF(AND(A1761="Lead",COUNTIF(MetaCamps,C1761)&gt;0),1,0)</f>
        <v>1</v>
      </c>
      <c r="Z1761">
        <f>IF(Y1761=1,P1761,0)</f>
        <v>0</v>
      </c>
    </row>
    <row r="1762">
      <c r="A1762" t="inlineStr">
        <is>
          <t>Lead</t>
        </is>
      </c>
      <c r="B1762" s="39" t="str">
        <f>IFERROR(INDEX(CampTypes,MATCH(C1762,CampList,0)),"Unattributed")</f>
        <v>New</v>
      </c>
      <c r="C1762" t="inlineStr">
        <is>
          <t>EBG - In House | ABO | Natuf | Leads | Unit Franchise | India | Oct26 | V1</t>
        </is>
      </c>
      <c r="D1762" t="inlineStr">
        <is>
          <t>Natuf | LAL 1% | India | Jul26 | V1</t>
        </is>
      </c>
      <c r="E1762" t="inlineStr">
        <is>
          <t>Natuf | Reel | Brand Ambassador | Heard Of Owning A Cafe | V1</t>
        </is>
      </c>
      <c r="F1762" t="inlineStr">
        <is>
          <t>In House Natuf</t>
        </is>
      </c>
      <c r="G1762" t="inlineStr">
        <is>
          <t>Details Shared</t>
        </is>
      </c>
      <c r="H1762" s="39" t="str">
        <f>IF(ISNUMBER(MATCH(G1762,QualityStatuses,0)),"Quality Lead","Non-Quality Lead")</f>
        <v>Quality Lead</v>
      </c>
      <c r="I1762" t="inlineStr">
        <is>
          <t>2026-10</t>
        </is>
      </c>
      <c r="J1762" t="inlineStr">
        <is>
          <t>Wk of 2026-10-12</t>
        </is>
      </c>
      <c r="K1762" t="inlineStr">
        <is>
          <t>Tejaswini Tarigopula</t>
        </is>
      </c>
      <c r="L1762" t="inlineStr">
        <is>
          <t>Facebook</t>
        </is>
      </c>
      <c r="M1762" t="inlineStr">
        <is>
          <t>Direct (campaign tagged in CRM)</t>
        </is>
      </c>
      <c r="N1762" t="inlineStr">
        <is>
          <t>6ad4ce7f1d2534b484ef7f4f</t>
        </is>
      </c>
      <c r="O1762" t="n">
        <v>1</v>
      </c>
      <c r="P1762" s="40">
        <f>IF(A1762="Lead",IF(ISNUMBER(MATCH(G1762,QualityStatuses,0)),1,0),0)</f>
        <v>1</v>
      </c>
      <c r="Q1762" s="40">
        <f>IF(A1762="Lead",IF(G1762="New Lead",0,1),0)</f>
        <v>1</v>
      </c>
      <c r="R1762" s="40">
        <f>IF(A1762="Lead",IF(G1762="Lost",1,0),0)</f>
        <v>0</v>
      </c>
      <c r="S1762" t="n">
        <v>1</v>
      </c>
      <c r="T1762" t="n">
        <v>1</v>
      </c>
      <c r="U1762" t="n">
        <v>0</v>
      </c>
      <c r="V1762" t="n">
        <v>0</v>
      </c>
      <c r="W1762" t="n">
        <v>0</v>
      </c>
      <c r="X1762" t="n">
        <v>0</v>
      </c>
      <c r="Y1762">
        <f>IF(AND(A1762="Lead",COUNTIF(MetaCamps,C1762)&gt;0),1,0)</f>
        <v>0</v>
      </c>
      <c r="Z1762">
        <f>IF(Y1762=1,P1762,0)</f>
        <v>0</v>
      </c>
    </row>
    <row r="1763">
      <c r="A1763" t="inlineStr">
        <is>
          <t>Lead</t>
        </is>
      </c>
      <c r="B1763" s="39" t="str">
        <f>IFERROR(INDEX(CampTypes,MATCH(C1763,CampList,0)),"Unattributed")</f>
        <v>Old</v>
      </c>
      <c r="C1763" t="inlineStr">
        <is>
          <t>E_Suresh_Natuf_Kiosk_07072026</t>
        </is>
      </c>
      <c r="D1763" t="inlineStr">
        <is>
          <t>E_Suresh_Natuf_Kiosk_07072026_Adset5</t>
        </is>
      </c>
      <c r="E1763" t="inlineStr">
        <is>
          <t>E_Hindi_Suresh_Natuf_Kiosk_07072026_Adset5_ad3 – Copy 2</t>
        </is>
      </c>
      <c r="F1763" t="inlineStr">
        <is>
          <t>Natuf</t>
        </is>
      </c>
      <c r="G1763" t="inlineStr">
        <is>
          <t>Connected</t>
        </is>
      </c>
      <c r="H1763" s="39" t="str">
        <f>IF(ISNUMBER(MATCH(G1763,QualityStatuses,0)),"Quality Lead","Non-Quality Lead")</f>
        <v>Non-Quality Lead</v>
      </c>
      <c r="I1763" t="inlineStr">
        <is>
          <t>2026-10</t>
        </is>
      </c>
      <c r="J1763" t="inlineStr">
        <is>
          <t>Wk of 2026-10-12</t>
        </is>
      </c>
      <c r="K1763" t="inlineStr">
        <is>
          <t>Tejaswini Tarigopula</t>
        </is>
      </c>
      <c r="L1763" t="inlineStr">
        <is>
          <t>Facebook</t>
        </is>
      </c>
      <c r="M1763" t="inlineStr">
        <is>
          <t>Direct (campaign tagged in CRM)</t>
        </is>
      </c>
      <c r="N1763" t="inlineStr">
        <is>
          <t>6ad4cd8e64cda15563f0a24c</t>
        </is>
      </c>
      <c r="O1763" t="n">
        <v>1</v>
      </c>
      <c r="P1763" s="40">
        <f>IF(A1763="Lead",IF(ISNUMBER(MATCH(G1763,QualityStatuses,0)),1,0),0)</f>
        <v>0</v>
      </c>
      <c r="Q1763" s="40">
        <f>IF(A1763="Lead",IF(G1763="New Lead",0,1),0)</f>
        <v>1</v>
      </c>
      <c r="R1763" s="40">
        <f>IF(A1763="Lead",IF(G1763="Lost",1,0),0)</f>
        <v>0</v>
      </c>
      <c r="S1763" t="n">
        <v>4</v>
      </c>
      <c r="T1763" t="n">
        <v>3</v>
      </c>
      <c r="U1763" t="n">
        <v>0</v>
      </c>
      <c r="V1763" t="n">
        <v>0</v>
      </c>
      <c r="W1763" t="n">
        <v>0</v>
      </c>
      <c r="X1763" t="n">
        <v>0</v>
      </c>
      <c r="Y1763">
        <f>IF(AND(A1763="Lead",COUNTIF(MetaCamps,C1763)&gt;0),1,0)</f>
        <v>1</v>
      </c>
      <c r="Z1763">
        <f>IF(Y1763=1,P1763,0)</f>
        <v>0</v>
      </c>
    </row>
    <row r="1764">
      <c r="A1764" t="inlineStr">
        <is>
          <t>Lead</t>
        </is>
      </c>
      <c r="B1764" s="39" t="str">
        <f>IFERROR(INDEX(CampTypes,MATCH(C1764,CampList,0)),"Unattributed")</f>
        <v>Old</v>
      </c>
      <c r="C1764" t="inlineStr">
        <is>
          <t>E_Karan_Natuf_All_07072026</t>
        </is>
      </c>
      <c r="D1764" t="inlineStr">
        <is>
          <t>E_Karan_Natuf_Sign_07072026_Adset3</t>
        </is>
      </c>
      <c r="E1764" t="inlineStr">
        <is>
          <t>E_Karan_Natuf_Sign_07072026_Adset2_Ad1</t>
        </is>
      </c>
      <c r="F1764" t="inlineStr">
        <is>
          <t>Natuf</t>
        </is>
      </c>
      <c r="G1764" t="inlineStr">
        <is>
          <t>Attempt 1</t>
        </is>
      </c>
      <c r="H1764" s="39" t="str">
        <f>IF(ISNUMBER(MATCH(G1764,QualityStatuses,0)),"Quality Lead","Non-Quality Lead")</f>
        <v>Non-Quality Lead</v>
      </c>
      <c r="I1764" t="inlineStr">
        <is>
          <t>2026-10</t>
        </is>
      </c>
      <c r="J1764" t="inlineStr">
        <is>
          <t>Wk of 2026-10-12</t>
        </is>
      </c>
      <c r="K1764" t="inlineStr">
        <is>
          <t>Tejaswini Tarigopula</t>
        </is>
      </c>
      <c r="L1764" t="inlineStr">
        <is>
          <t>Facebook</t>
        </is>
      </c>
      <c r="M1764" t="inlineStr">
        <is>
          <t>Direct (campaign tagged in CRM)</t>
        </is>
      </c>
      <c r="N1764" t="inlineStr">
        <is>
          <t>6ad4ccb64d2d0b713bdb2833</t>
        </is>
      </c>
      <c r="O1764" t="n">
        <v>1</v>
      </c>
      <c r="P1764" s="40">
        <f>IF(A1764="Lead",IF(ISNUMBER(MATCH(G1764,QualityStatuses,0)),1,0),0)</f>
        <v>0</v>
      </c>
      <c r="Q1764" s="40">
        <f>IF(A1764="Lead",IF(G1764="New Lead",0,1),0)</f>
        <v>1</v>
      </c>
      <c r="R1764" s="40">
        <f>IF(A1764="Lead",IF(G1764="Lost",1,0),0)</f>
        <v>0</v>
      </c>
      <c r="S1764" t="n">
        <v>1</v>
      </c>
      <c r="T1764" t="n">
        <v>0</v>
      </c>
      <c r="U1764" t="n">
        <v>0</v>
      </c>
      <c r="V1764" t="n">
        <v>0</v>
      </c>
      <c r="W1764" t="n">
        <v>0</v>
      </c>
      <c r="X1764" t="n">
        <v>0</v>
      </c>
      <c r="Y1764">
        <f>IF(AND(A1764="Lead",COUNTIF(MetaCamps,C1764)&gt;0),1,0)</f>
        <v>1</v>
      </c>
      <c r="Z1764">
        <f>IF(Y1764=1,P1764,0)</f>
        <v>0</v>
      </c>
    </row>
    <row r="1765">
      <c r="A1765" t="inlineStr">
        <is>
          <t>Lead</t>
        </is>
      </c>
      <c r="B1765" s="39" t="str">
        <f>IFERROR(INDEX(CampTypes,MATCH(C1765,CampList,0)),"Unattributed")</f>
        <v>New</v>
      </c>
      <c r="C1765" t="inlineStr">
        <is>
          <t>EBG - In House | ABO | Natuf | Leads | Unit Franchise | India | Oct26 | V1</t>
        </is>
      </c>
      <c r="D1765" t="inlineStr">
        <is>
          <t>Natuf | Business Owners | Tier1 + Growth Cities | Oct26 | V1</t>
        </is>
      </c>
      <c r="E1765" t="inlineStr">
        <is>
          <t>Natuf | Reel | Brand Ambassador | Heard Of Owning A Cafe | V1</t>
        </is>
      </c>
      <c r="F1765" t="inlineStr">
        <is>
          <t>In House Natuf</t>
        </is>
      </c>
      <c r="G1765" t="inlineStr">
        <is>
          <t>Attempt 1</t>
        </is>
      </c>
      <c r="H1765" s="39" t="str">
        <f>IF(ISNUMBER(MATCH(G1765,QualityStatuses,0)),"Quality Lead","Non-Quality Lead")</f>
        <v>Non-Quality Lead</v>
      </c>
      <c r="I1765" t="inlineStr">
        <is>
          <t>2026-10</t>
        </is>
      </c>
      <c r="J1765" t="inlineStr">
        <is>
          <t>Wk of 2026-10-12</t>
        </is>
      </c>
      <c r="K1765" t="inlineStr">
        <is>
          <t>Tejaswini Tarigopula</t>
        </is>
      </c>
      <c r="L1765" t="inlineStr">
        <is>
          <t>Facebook</t>
        </is>
      </c>
      <c r="M1765" t="inlineStr">
        <is>
          <t>Direct (campaign tagged in CRM)</t>
        </is>
      </c>
      <c r="N1765" t="inlineStr">
        <is>
          <t>6ad4cb8bee8df934747c692a</t>
        </is>
      </c>
      <c r="O1765" t="n">
        <v>1</v>
      </c>
      <c r="P1765" s="40">
        <f>IF(A1765="Lead",IF(ISNUMBER(MATCH(G1765,QualityStatuses,0)),1,0),0)</f>
        <v>0</v>
      </c>
      <c r="Q1765" s="40">
        <f>IF(A1765="Lead",IF(G1765="New Lead",0,1),0)</f>
        <v>1</v>
      </c>
      <c r="R1765" s="40">
        <f>IF(A1765="Lead",IF(G1765="Lost",1,0),0)</f>
        <v>0</v>
      </c>
      <c r="S1765" t="n">
        <v>2</v>
      </c>
      <c r="T1765" t="n">
        <v>0</v>
      </c>
      <c r="U1765" t="n">
        <v>0</v>
      </c>
      <c r="V1765" t="n">
        <v>0</v>
      </c>
      <c r="W1765" t="n">
        <v>0</v>
      </c>
      <c r="X1765" t="n">
        <v>0</v>
      </c>
      <c r="Y1765">
        <f>IF(AND(A1765="Lead",COUNTIF(MetaCamps,C1765)&gt;0),1,0)</f>
        <v>0</v>
      </c>
      <c r="Z1765">
        <f>IF(Y1765=1,P1765,0)</f>
        <v>0</v>
      </c>
    </row>
    <row r="1766">
      <c r="A1766" t="inlineStr">
        <is>
          <t>Lead</t>
        </is>
      </c>
      <c r="B1766" s="39" t="str">
        <f>IFERROR(INDEX(CampTypes,MATCH(C1766,CampList,0)),"Unattributed")</f>
        <v>New</v>
      </c>
      <c r="C1766" t="inlineStr">
        <is>
          <t>EBG - In House | ABO | Natuf | Leads | Unit Franchise | India | Oct26 | V1</t>
        </is>
      </c>
      <c r="D1766" t="inlineStr">
        <is>
          <t>Natuf | Business Owners | Tier1 + Growth Cities | Oct26 | V1</t>
        </is>
      </c>
      <c r="E1766" t="inlineStr">
        <is>
          <t>Natuf | Reel | Brand Ambassador | Heard Of Owning A Cafe | V1</t>
        </is>
      </c>
      <c r="F1766" t="inlineStr">
        <is>
          <t>In House Natuf</t>
        </is>
      </c>
      <c r="G1766" t="inlineStr">
        <is>
          <t>Attempt 1</t>
        </is>
      </c>
      <c r="H1766" s="39" t="str">
        <f>IF(ISNUMBER(MATCH(G1766,QualityStatuses,0)),"Quality Lead","Non-Quality Lead")</f>
        <v>Non-Quality Lead</v>
      </c>
      <c r="I1766" t="inlineStr">
        <is>
          <t>2026-10</t>
        </is>
      </c>
      <c r="J1766" t="inlineStr">
        <is>
          <t>Wk of 2026-10-12</t>
        </is>
      </c>
      <c r="K1766" t="inlineStr">
        <is>
          <t>Deepak Rai</t>
        </is>
      </c>
      <c r="L1766" t="inlineStr">
        <is>
          <t>Facebook</t>
        </is>
      </c>
      <c r="M1766" t="inlineStr">
        <is>
          <t>Direct (campaign tagged in CRM)</t>
        </is>
      </c>
      <c r="N1766" t="inlineStr">
        <is>
          <t>6ad4cb42ee8df934747c68c8</t>
        </is>
      </c>
      <c r="O1766" t="n">
        <v>1</v>
      </c>
      <c r="P1766" s="40">
        <f>IF(A1766="Lead",IF(ISNUMBER(MATCH(G1766,QualityStatuses,0)),1,0),0)</f>
        <v>0</v>
      </c>
      <c r="Q1766" s="40">
        <f>IF(A1766="Lead",IF(G1766="New Lead",0,1),0)</f>
        <v>1</v>
      </c>
      <c r="R1766" s="40">
        <f>IF(A1766="Lead",IF(G1766="Lost",1,0),0)</f>
        <v>0</v>
      </c>
      <c r="S1766" t="n">
        <v>2</v>
      </c>
      <c r="T1766" t="n">
        <v>2</v>
      </c>
      <c r="U1766" t="n">
        <v>0</v>
      </c>
      <c r="V1766" t="n">
        <v>0</v>
      </c>
      <c r="W1766" t="n">
        <v>0</v>
      </c>
      <c r="X1766" t="n">
        <v>0</v>
      </c>
      <c r="Y1766">
        <f>IF(AND(A1766="Lead",COUNTIF(MetaCamps,C1766)&gt;0),1,0)</f>
        <v>0</v>
      </c>
      <c r="Z1766">
        <f>IF(Y1766=1,P1766,0)</f>
        <v>0</v>
      </c>
    </row>
    <row r="1767">
      <c r="A1767" t="inlineStr">
        <is>
          <t>Lead</t>
        </is>
      </c>
      <c r="B1767" s="39" t="str">
        <f>IFERROR(INDEX(CampTypes,MATCH(C1767,CampList,0)),"Unattributed")</f>
        <v>New</v>
      </c>
      <c r="C1767" t="inlineStr">
        <is>
          <t>EBG - In House | ABO | Natuf | Leads | Unit Franchise | India | Oct26 | V1</t>
        </is>
      </c>
      <c r="D1767" t="inlineStr">
        <is>
          <t>Natuf | Broad | Tier1 + Growth Cities | Oct26 | V1</t>
        </is>
      </c>
      <c r="E1767" t="inlineStr">
        <is>
          <t>Natuf | Reel | Brand Ambassador | Heard Of Owning A Cafe | V1</t>
        </is>
      </c>
      <c r="F1767" t="inlineStr">
        <is>
          <t>In House Natuf</t>
        </is>
      </c>
      <c r="G1767" t="inlineStr">
        <is>
          <t>Attempt 1</t>
        </is>
      </c>
      <c r="H1767" s="39" t="str">
        <f>IF(ISNUMBER(MATCH(G1767,QualityStatuses,0)),"Quality Lead","Non-Quality Lead")</f>
        <v>Non-Quality Lead</v>
      </c>
      <c r="I1767" t="inlineStr">
        <is>
          <t>2026-10</t>
        </is>
      </c>
      <c r="J1767" t="inlineStr">
        <is>
          <t>Wk of 2026-10-12</t>
        </is>
      </c>
      <c r="K1767" t="inlineStr">
        <is>
          <t>Tejaswini Tarigopula</t>
        </is>
      </c>
      <c r="L1767" t="inlineStr">
        <is>
          <t>Facebook</t>
        </is>
      </c>
      <c r="M1767" t="inlineStr">
        <is>
          <t>Direct (campaign tagged in CRM)</t>
        </is>
      </c>
      <c r="N1767" t="inlineStr">
        <is>
          <t>6ad4cafeee8df934747c683c</t>
        </is>
      </c>
      <c r="O1767" t="n">
        <v>1</v>
      </c>
      <c r="P1767" s="40">
        <f>IF(A1767="Lead",IF(ISNUMBER(MATCH(G1767,QualityStatuses,0)),1,0),0)</f>
        <v>0</v>
      </c>
      <c r="Q1767" s="40">
        <f>IF(A1767="Lead",IF(G1767="New Lead",0,1),0)</f>
        <v>1</v>
      </c>
      <c r="R1767" s="40">
        <f>IF(A1767="Lead",IF(G1767="Lost",1,0),0)</f>
        <v>0</v>
      </c>
      <c r="S1767" t="n">
        <v>1</v>
      </c>
      <c r="T1767" t="n">
        <v>1</v>
      </c>
      <c r="U1767" t="n">
        <v>0</v>
      </c>
      <c r="V1767" t="n">
        <v>0</v>
      </c>
      <c r="W1767" t="n">
        <v>0</v>
      </c>
      <c r="X1767" t="n">
        <v>0</v>
      </c>
      <c r="Y1767">
        <f>IF(AND(A1767="Lead",COUNTIF(MetaCamps,C1767)&gt;0),1,0)</f>
        <v>0</v>
      </c>
      <c r="Z1767">
        <f>IF(Y1767=1,P1767,0)</f>
        <v>0</v>
      </c>
    </row>
    <row r="1768">
      <c r="A1768" t="inlineStr">
        <is>
          <t>Lead</t>
        </is>
      </c>
      <c r="B1768" s="39" t="str">
        <f>IFERROR(INDEX(CampTypes,MATCH(C1768,CampList,0)),"Unattributed")</f>
        <v>Old</v>
      </c>
      <c r="C1768" t="inlineStr">
        <is>
          <t>E_Natuf_Generic_13082026</t>
        </is>
      </c>
      <c r="D1768" t="inlineStr">
        <is>
          <t>E_Natuf_Generic_13082026_Adset1</t>
        </is>
      </c>
      <c r="E1768" t="inlineStr">
        <is>
          <t>E_Natuf_Generic_13082026_Adset1_Ad1</t>
        </is>
      </c>
      <c r="F1768" t="inlineStr">
        <is>
          <t>Natuf</t>
        </is>
      </c>
      <c r="G1768" t="inlineStr">
        <is>
          <t>New Lead</t>
        </is>
      </c>
      <c r="H1768" s="39" t="str">
        <f>IF(ISNUMBER(MATCH(G1768,QualityStatuses,0)),"Quality Lead","Non-Quality Lead")</f>
        <v>Non-Quality Lead</v>
      </c>
      <c r="I1768" t="inlineStr">
        <is>
          <t>2026-10</t>
        </is>
      </c>
      <c r="J1768" t="inlineStr">
        <is>
          <t>Wk of 2026-10-12</t>
        </is>
      </c>
      <c r="K1768" t="inlineStr">
        <is>
          <t>(Unassigned)</t>
        </is>
      </c>
      <c r="L1768" t="inlineStr">
        <is>
          <t>Facebook</t>
        </is>
      </c>
      <c r="M1768" t="inlineStr">
        <is>
          <t>Direct (campaign tagged in CRM)</t>
        </is>
      </c>
      <c r="N1768" t="inlineStr">
        <is>
          <t>6ad4c6c214ab749d9faed000</t>
        </is>
      </c>
      <c r="O1768" t="n">
        <v>1</v>
      </c>
      <c r="P1768" s="40">
        <f>IF(A1768="Lead",IF(ISNUMBER(MATCH(G1768,QualityStatuses,0)),1,0),0)</f>
        <v>0</v>
      </c>
      <c r="Q1768" s="40">
        <f>IF(A1768="Lead",IF(G1768="New Lead",0,1),0)</f>
        <v>0</v>
      </c>
      <c r="R1768" s="40">
        <f>IF(A1768="Lead",IF(G1768="Lost",1,0),0)</f>
        <v>0</v>
      </c>
      <c r="S1768" t="n">
        <v>0</v>
      </c>
      <c r="T1768" t="n">
        <v>0</v>
      </c>
      <c r="U1768" t="n">
        <v>0</v>
      </c>
      <c r="V1768" t="n">
        <v>0</v>
      </c>
      <c r="W1768" t="n">
        <v>0</v>
      </c>
      <c r="X1768" t="n">
        <v>0</v>
      </c>
      <c r="Y1768">
        <f>IF(AND(A1768="Lead",COUNTIF(MetaCamps,C1768)&gt;0),1,0)</f>
        <v>1</v>
      </c>
      <c r="Z1768">
        <f>IF(Y1768=1,P1768,0)</f>
        <v>0</v>
      </c>
    </row>
    <row r="1769">
      <c r="A1769" t="inlineStr">
        <is>
          <t>Lead</t>
        </is>
      </c>
      <c r="B1769" s="39" t="str">
        <f>IFERROR(INDEX(CampTypes,MATCH(C1769,CampList,0)),"Unattributed")</f>
        <v>Old</v>
      </c>
      <c r="C1769" t="inlineStr">
        <is>
          <t>natuf_Kiosk_14072026_Hindi</t>
        </is>
      </c>
      <c r="D1769" t="inlineStr">
        <is>
          <t>natuf_Kiosk_09102026</t>
        </is>
      </c>
      <c r="E1769" t="inlineStr">
        <is>
          <t>natuf_Kiosk_14072026_ad set_ad1</t>
        </is>
      </c>
      <c r="F1769" t="inlineStr">
        <is>
          <t>Natuf</t>
        </is>
      </c>
      <c r="G1769" t="inlineStr">
        <is>
          <t>New Lead</t>
        </is>
      </c>
      <c r="H1769" s="39" t="str">
        <f>IF(ISNUMBER(MATCH(G1769,QualityStatuses,0)),"Quality Lead","Non-Quality Lead")</f>
        <v>Non-Quality Lead</v>
      </c>
      <c r="I1769" t="inlineStr">
        <is>
          <t>2026-10</t>
        </is>
      </c>
      <c r="J1769" t="inlineStr">
        <is>
          <t>Wk of 2026-10-12</t>
        </is>
      </c>
      <c r="K1769" t="inlineStr">
        <is>
          <t>(Unassigned)</t>
        </is>
      </c>
      <c r="L1769" t="inlineStr">
        <is>
          <t>Facebook</t>
        </is>
      </c>
      <c r="M1769" t="inlineStr">
        <is>
          <t>Direct (campaign tagged in CRM)</t>
        </is>
      </c>
      <c r="N1769" t="inlineStr">
        <is>
          <t>6ad4c5119f3527bf7217fdab</t>
        </is>
      </c>
      <c r="O1769" t="n">
        <v>1</v>
      </c>
      <c r="P1769" s="40">
        <f>IF(A1769="Lead",IF(ISNUMBER(MATCH(G1769,QualityStatuses,0)),1,0),0)</f>
        <v>0</v>
      </c>
      <c r="Q1769" s="40">
        <f>IF(A1769="Lead",IF(G1769="New Lead",0,1),0)</f>
        <v>0</v>
      </c>
      <c r="R1769" s="40">
        <f>IF(A1769="Lead",IF(G1769="Lost",1,0),0)</f>
        <v>0</v>
      </c>
      <c r="S1769" t="n">
        <v>0</v>
      </c>
      <c r="T1769" t="n">
        <v>0</v>
      </c>
      <c r="U1769" t="n">
        <v>0</v>
      </c>
      <c r="V1769" t="n">
        <v>0</v>
      </c>
      <c r="W1769" t="n">
        <v>0</v>
      </c>
      <c r="X1769" t="n">
        <v>0</v>
      </c>
      <c r="Y1769">
        <f>IF(AND(A1769="Lead",COUNTIF(MetaCamps,C1769)&gt;0),1,0)</f>
        <v>1</v>
      </c>
      <c r="Z1769">
        <f>IF(Y1769=1,P1769,0)</f>
        <v>0</v>
      </c>
    </row>
    <row r="1770">
      <c r="A1770" t="inlineStr">
        <is>
          <t>Lead</t>
        </is>
      </c>
      <c r="B1770" s="39" t="str">
        <f>IFERROR(INDEX(CampTypes,MATCH(C1770,CampList,0)),"Unattributed")</f>
        <v>Old</v>
      </c>
      <c r="C1770" t="inlineStr">
        <is>
          <t>E_Karan_Natuf_All_07072026</t>
        </is>
      </c>
      <c r="D1770" t="inlineStr">
        <is>
          <t>E_Karan_Natuf_Sign_07072026_Adset3</t>
        </is>
      </c>
      <c r="E1770" t="inlineStr">
        <is>
          <t>E_Karan_Natuf_Sign_07072026_Adset2_Ad1 – Copy</t>
        </is>
      </c>
      <c r="F1770" t="inlineStr">
        <is>
          <t>Natuf</t>
        </is>
      </c>
      <c r="G1770" t="inlineStr">
        <is>
          <t>Attempt 1</t>
        </is>
      </c>
      <c r="H1770" s="39" t="str">
        <f>IF(ISNUMBER(MATCH(G1770,QualityStatuses,0)),"Quality Lead","Non-Quality Lead")</f>
        <v>Non-Quality Lead</v>
      </c>
      <c r="I1770" t="inlineStr">
        <is>
          <t>2026-10</t>
        </is>
      </c>
      <c r="J1770" t="inlineStr">
        <is>
          <t>Wk of 2026-10-12</t>
        </is>
      </c>
      <c r="K1770" t="inlineStr">
        <is>
          <t>Tejaswini Tarigopula</t>
        </is>
      </c>
      <c r="L1770" t="inlineStr">
        <is>
          <t>Facebook</t>
        </is>
      </c>
      <c r="M1770" t="inlineStr">
        <is>
          <t>Direct (campaign tagged in CRM)</t>
        </is>
      </c>
      <c r="N1770" t="inlineStr">
        <is>
          <t>6ad4c4a87845c06e545a634f</t>
        </is>
      </c>
      <c r="O1770" t="n">
        <v>1</v>
      </c>
      <c r="P1770" s="40">
        <f>IF(A1770="Lead",IF(ISNUMBER(MATCH(G1770,QualityStatuses,0)),1,0),0)</f>
        <v>0</v>
      </c>
      <c r="Q1770" s="40">
        <f>IF(A1770="Lead",IF(G1770="New Lead",0,1),0)</f>
        <v>1</v>
      </c>
      <c r="R1770" s="40">
        <f>IF(A1770="Lead",IF(G1770="Lost",1,0),0)</f>
        <v>0</v>
      </c>
      <c r="S1770" t="n">
        <v>1</v>
      </c>
      <c r="T1770" t="n">
        <v>0</v>
      </c>
      <c r="U1770" t="n">
        <v>0</v>
      </c>
      <c r="V1770" t="n">
        <v>0</v>
      </c>
      <c r="W1770" t="n">
        <v>0</v>
      </c>
      <c r="X1770" t="n">
        <v>0</v>
      </c>
      <c r="Y1770">
        <f>IF(AND(A1770="Lead",COUNTIF(MetaCamps,C1770)&gt;0),1,0)</f>
        <v>1</v>
      </c>
      <c r="Z1770">
        <f>IF(Y1770=1,P1770,0)</f>
        <v>0</v>
      </c>
    </row>
    <row r="1771">
      <c r="A1771" t="inlineStr">
        <is>
          <t>Lead</t>
        </is>
      </c>
      <c r="B1771" s="39" t="str">
        <f>IFERROR(INDEX(CampTypes,MATCH(C1771,CampList,0)),"Unattributed")</f>
        <v>Old</v>
      </c>
      <c r="C1771" t="inlineStr">
        <is>
          <t>natuf_Kiosk_14072026_Hindi</t>
        </is>
      </c>
      <c r="D1771" t="inlineStr">
        <is>
          <t>natuf_Kiosk_14072026_Highest-converting industries</t>
        </is>
      </c>
      <c r="E1771" t="inlineStr">
        <is>
          <t>natuf_Kiosk_14072026_ad set_ad1</t>
        </is>
      </c>
      <c r="F1771" t="inlineStr">
        <is>
          <t>Natuf</t>
        </is>
      </c>
      <c r="G1771" t="inlineStr">
        <is>
          <t>Attempt 1</t>
        </is>
      </c>
      <c r="H1771" s="39" t="str">
        <f>IF(ISNUMBER(MATCH(G1771,QualityStatuses,0)),"Quality Lead","Non-Quality Lead")</f>
        <v>Non-Quality Lead</v>
      </c>
      <c r="I1771" t="inlineStr">
        <is>
          <t>2026-10</t>
        </is>
      </c>
      <c r="J1771" t="inlineStr">
        <is>
          <t>Wk of 2026-10-12</t>
        </is>
      </c>
      <c r="K1771" t="inlineStr">
        <is>
          <t>Tejaswini Tarigopula</t>
        </is>
      </c>
      <c r="L1771" t="inlineStr">
        <is>
          <t>Facebook</t>
        </is>
      </c>
      <c r="M1771" t="inlineStr">
        <is>
          <t>Direct (campaign tagged in CRM)</t>
        </is>
      </c>
      <c r="N1771" t="inlineStr">
        <is>
          <t>6ad4c2978debd78d7b61d84e</t>
        </is>
      </c>
      <c r="O1771" t="n">
        <v>1</v>
      </c>
      <c r="P1771" s="40">
        <f>IF(A1771="Lead",IF(ISNUMBER(MATCH(G1771,QualityStatuses,0)),1,0),0)</f>
        <v>0</v>
      </c>
      <c r="Q1771" s="40">
        <f>IF(A1771="Lead",IF(G1771="New Lead",0,1),0)</f>
        <v>1</v>
      </c>
      <c r="R1771" s="40">
        <f>IF(A1771="Lead",IF(G1771="Lost",1,0),0)</f>
        <v>0</v>
      </c>
      <c r="S1771" t="n">
        <v>1</v>
      </c>
      <c r="T1771" t="n">
        <v>0</v>
      </c>
      <c r="U1771" t="n">
        <v>0</v>
      </c>
      <c r="V1771" t="n">
        <v>0</v>
      </c>
      <c r="W1771" t="n">
        <v>0</v>
      </c>
      <c r="X1771" t="n">
        <v>0</v>
      </c>
      <c r="Y1771">
        <f>IF(AND(A1771="Lead",COUNTIF(MetaCamps,C1771)&gt;0),1,0)</f>
        <v>1</v>
      </c>
      <c r="Z1771">
        <f>IF(Y1771=1,P1771,0)</f>
        <v>0</v>
      </c>
    </row>
    <row r="1772">
      <c r="A1772" t="inlineStr">
        <is>
          <t>Lead</t>
        </is>
      </c>
      <c r="B1772" s="39" t="str">
        <f>IFERROR(INDEX(CampTypes,MATCH(C1772,CampList,0)),"Unattributed")</f>
        <v>New</v>
      </c>
      <c r="C1772" t="inlineStr">
        <is>
          <t>EBG - In House | ABO | Natuf | Leads | Unit Franchise | India | Oct26 | V1</t>
        </is>
      </c>
      <c r="D1772" t="inlineStr">
        <is>
          <t>Natuf | LAL 1% | India | Jul26 | V1</t>
        </is>
      </c>
      <c r="E1772" t="inlineStr">
        <is>
          <t>Natuf | Reel | Brand Ambassador | Heard Of Owning A Cafe | V1</t>
        </is>
      </c>
      <c r="F1772" t="inlineStr">
        <is>
          <t>In House Natuf</t>
        </is>
      </c>
      <c r="G1772" t="inlineStr">
        <is>
          <t>Attempt 1</t>
        </is>
      </c>
      <c r="H1772" s="39" t="str">
        <f>IF(ISNUMBER(MATCH(G1772,QualityStatuses,0)),"Quality Lead","Non-Quality Lead")</f>
        <v>Non-Quality Lead</v>
      </c>
      <c r="I1772" t="inlineStr">
        <is>
          <t>2026-10</t>
        </is>
      </c>
      <c r="J1772" t="inlineStr">
        <is>
          <t>Wk of 2026-10-12</t>
        </is>
      </c>
      <c r="K1772" t="inlineStr">
        <is>
          <t>Tejaswini Tarigopula</t>
        </is>
      </c>
      <c r="L1772" t="inlineStr">
        <is>
          <t>Facebook</t>
        </is>
      </c>
      <c r="M1772" t="inlineStr">
        <is>
          <t>Direct (campaign tagged in CRM)</t>
        </is>
      </c>
      <c r="N1772" t="inlineStr">
        <is>
          <t>6ad4c08910530b8d61e6fe6e</t>
        </is>
      </c>
      <c r="O1772" t="n">
        <v>1</v>
      </c>
      <c r="P1772" s="40">
        <f>IF(A1772="Lead",IF(ISNUMBER(MATCH(G1772,QualityStatuses,0)),1,0),0)</f>
        <v>0</v>
      </c>
      <c r="Q1772" s="40">
        <f>IF(A1772="Lead",IF(G1772="New Lead",0,1),0)</f>
        <v>1</v>
      </c>
      <c r="R1772" s="40">
        <f>IF(A1772="Lead",IF(G1772="Lost",1,0),0)</f>
        <v>0</v>
      </c>
      <c r="S1772" t="n">
        <v>2</v>
      </c>
      <c r="T1772" t="n">
        <v>1</v>
      </c>
      <c r="U1772" t="n">
        <v>0</v>
      </c>
      <c r="V1772" t="n">
        <v>0</v>
      </c>
      <c r="W1772" t="n">
        <v>0</v>
      </c>
      <c r="X1772" t="n">
        <v>0</v>
      </c>
      <c r="Y1772">
        <f>IF(AND(A1772="Lead",COUNTIF(MetaCamps,C1772)&gt;0),1,0)</f>
        <v>0</v>
      </c>
      <c r="Z1772">
        <f>IF(Y1772=1,P1772,0)</f>
        <v>0</v>
      </c>
    </row>
    <row r="1773">
      <c r="A1773" t="inlineStr">
        <is>
          <t>Lead</t>
        </is>
      </c>
      <c r="B1773" s="39" t="str">
        <f>IFERROR(INDEX(CampTypes,MATCH(C1773,CampList,0)),"Unattributed")</f>
        <v>New</v>
      </c>
      <c r="C1773" t="inlineStr">
        <is>
          <t>EBG - In House | ABO | Natuf | Leads | Unit Franchise | India | Oct26 | V1</t>
        </is>
      </c>
      <c r="D1773" t="inlineStr">
        <is>
          <t>Natuf | Investors | Tier1 + Growth Cities | Oct26 | V1</t>
        </is>
      </c>
      <c r="E1773" t="inlineStr">
        <is>
          <t>Natuf | Reel | Brand Ambassador | Heard Of Owning A Cafe | V1</t>
        </is>
      </c>
      <c r="F1773" t="inlineStr">
        <is>
          <t>In House Natuf</t>
        </is>
      </c>
      <c r="G1773" t="inlineStr">
        <is>
          <t>Attempt 1</t>
        </is>
      </c>
      <c r="H1773" s="39" t="str">
        <f>IF(ISNUMBER(MATCH(G1773,QualityStatuses,0)),"Quality Lead","Non-Quality Lead")</f>
        <v>Non-Quality Lead</v>
      </c>
      <c r="I1773" t="inlineStr">
        <is>
          <t>2026-10</t>
        </is>
      </c>
      <c r="J1773" t="inlineStr">
        <is>
          <t>Wk of 2026-10-12</t>
        </is>
      </c>
      <c r="K1773" t="inlineStr">
        <is>
          <t>Tejaswini Tarigopula</t>
        </is>
      </c>
      <c r="L1773" t="inlineStr">
        <is>
          <t>Facebook</t>
        </is>
      </c>
      <c r="M1773" t="inlineStr">
        <is>
          <t>Direct (campaign tagged in CRM)</t>
        </is>
      </c>
      <c r="N1773" t="inlineStr">
        <is>
          <t>6ad4c037cf671724bbcfcd5b</t>
        </is>
      </c>
      <c r="O1773" t="n">
        <v>1</v>
      </c>
      <c r="P1773" s="40">
        <f>IF(A1773="Lead",IF(ISNUMBER(MATCH(G1773,QualityStatuses,0)),1,0),0)</f>
        <v>0</v>
      </c>
      <c r="Q1773" s="40">
        <f>IF(A1773="Lead",IF(G1773="New Lead",0,1),0)</f>
        <v>1</v>
      </c>
      <c r="R1773" s="40">
        <f>IF(A1773="Lead",IF(G1773="Lost",1,0),0)</f>
        <v>0</v>
      </c>
      <c r="S1773" t="n">
        <v>1</v>
      </c>
      <c r="T1773" t="n">
        <v>0</v>
      </c>
      <c r="U1773" t="n">
        <v>0</v>
      </c>
      <c r="V1773" t="n">
        <v>0</v>
      </c>
      <c r="W1773" t="n">
        <v>0</v>
      </c>
      <c r="X1773" t="n">
        <v>0</v>
      </c>
      <c r="Y1773">
        <f>IF(AND(A1773="Lead",COUNTIF(MetaCamps,C1773)&gt;0),1,0)</f>
        <v>0</v>
      </c>
      <c r="Z1773">
        <f>IF(Y1773=1,P1773,0)</f>
        <v>0</v>
      </c>
    </row>
    <row r="1774">
      <c r="A1774" t="inlineStr">
        <is>
          <t>Lead</t>
        </is>
      </c>
      <c r="B1774" s="39" t="str">
        <f>IFERROR(INDEX(CampTypes,MATCH(C1774,CampList,0)),"Unattributed")</f>
        <v>New</v>
      </c>
      <c r="C1774" t="inlineStr">
        <is>
          <t>EBG - In House | ABO | Natuf | Leads | Unit Franchise | India | Oct26 | V1</t>
        </is>
      </c>
      <c r="D1774" t="inlineStr">
        <is>
          <t>Natuf | Broad | Tier1 + Growth Cities | Oct26 | V1</t>
        </is>
      </c>
      <c r="E1774" t="inlineStr">
        <is>
          <t>Natuf | Reel | Brand Ambassador | Heard Of Owning A Cafe | V1</t>
        </is>
      </c>
      <c r="F1774" t="inlineStr">
        <is>
          <t>In House Natuf</t>
        </is>
      </c>
      <c r="G1774" t="inlineStr">
        <is>
          <t>Connected</t>
        </is>
      </c>
      <c r="H1774" s="39" t="str">
        <f>IF(ISNUMBER(MATCH(G1774,QualityStatuses,0)),"Quality Lead","Non-Quality Lead")</f>
        <v>Non-Quality Lead</v>
      </c>
      <c r="I1774" t="inlineStr">
        <is>
          <t>2026-10</t>
        </is>
      </c>
      <c r="J1774" t="inlineStr">
        <is>
          <t>Wk of 2026-10-12</t>
        </is>
      </c>
      <c r="K1774" t="inlineStr">
        <is>
          <t>Tejaswini Tarigopula</t>
        </is>
      </c>
      <c r="L1774" t="inlineStr">
        <is>
          <t>Facebook</t>
        </is>
      </c>
      <c r="M1774" t="inlineStr">
        <is>
          <t>Direct (campaign tagged in CRM)</t>
        </is>
      </c>
      <c r="N1774" t="inlineStr">
        <is>
          <t>6ad4bc64f1894cae8adba987</t>
        </is>
      </c>
      <c r="O1774" t="n">
        <v>1</v>
      </c>
      <c r="P1774" s="40">
        <f>IF(A1774="Lead",IF(ISNUMBER(MATCH(G1774,QualityStatuses,0)),1,0),0)</f>
        <v>0</v>
      </c>
      <c r="Q1774" s="40">
        <f>IF(A1774="Lead",IF(G1774="New Lead",0,1),0)</f>
        <v>1</v>
      </c>
      <c r="R1774" s="40">
        <f>IF(A1774="Lead",IF(G1774="Lost",1,0),0)</f>
        <v>0</v>
      </c>
      <c r="S1774" t="n">
        <v>2</v>
      </c>
      <c r="T1774" t="n">
        <v>0</v>
      </c>
      <c r="U1774" t="n">
        <v>0</v>
      </c>
      <c r="V1774" t="n">
        <v>0</v>
      </c>
      <c r="W1774" t="n">
        <v>0</v>
      </c>
      <c r="X1774" t="n">
        <v>0</v>
      </c>
      <c r="Y1774">
        <f>IF(AND(A1774="Lead",COUNTIF(MetaCamps,C1774)&gt;0),1,0)</f>
        <v>0</v>
      </c>
      <c r="Z1774">
        <f>IF(Y1774=1,P1774,0)</f>
        <v>0</v>
      </c>
    </row>
    <row r="1775">
      <c r="A1775" t="inlineStr">
        <is>
          <t>Lead</t>
        </is>
      </c>
      <c r="B1775" s="39" t="str">
        <f>IFERROR(INDEX(CampTypes,MATCH(C1775,CampList,0)),"Unattributed")</f>
        <v>Old</v>
      </c>
      <c r="C1775" t="inlineStr">
        <is>
          <t>E_Karan_Natuf_All_07072026</t>
        </is>
      </c>
      <c r="D1775" t="inlineStr">
        <is>
          <t>E_Karan_Natuf_Sign_07072026_Adset3</t>
        </is>
      </c>
      <c r="E1775" t="inlineStr">
        <is>
          <t>E_Karan_Natuf_Sign_07072026_Adset2_Ad1</t>
        </is>
      </c>
      <c r="F1775" t="inlineStr">
        <is>
          <t>Natuf</t>
        </is>
      </c>
      <c r="G1775" t="inlineStr">
        <is>
          <t>New Lead</t>
        </is>
      </c>
      <c r="H1775" s="39" t="str">
        <f>IF(ISNUMBER(MATCH(G1775,QualityStatuses,0)),"Quality Lead","Non-Quality Lead")</f>
        <v>Non-Quality Lead</v>
      </c>
      <c r="I1775" t="inlineStr">
        <is>
          <t>2026-10</t>
        </is>
      </c>
      <c r="J1775" t="inlineStr">
        <is>
          <t>Wk of 2026-10-12</t>
        </is>
      </c>
      <c r="K1775" t="inlineStr">
        <is>
          <t>(Unassigned)</t>
        </is>
      </c>
      <c r="L1775" t="inlineStr">
        <is>
          <t>Facebook</t>
        </is>
      </c>
      <c r="M1775" t="inlineStr">
        <is>
          <t>Direct (campaign tagged in CRM)</t>
        </is>
      </c>
      <c r="N1775" t="inlineStr">
        <is>
          <t>6ad4ba5ce4cf53bf0c5e2ce7</t>
        </is>
      </c>
      <c r="O1775" t="n">
        <v>1</v>
      </c>
      <c r="P1775" s="40">
        <f>IF(A1775="Lead",IF(ISNUMBER(MATCH(G1775,QualityStatuses,0)),1,0),0)</f>
        <v>0</v>
      </c>
      <c r="Q1775" s="40">
        <f>IF(A1775="Lead",IF(G1775="New Lead",0,1),0)</f>
        <v>0</v>
      </c>
      <c r="R1775" s="40">
        <f>IF(A1775="Lead",IF(G1775="Lost",1,0),0)</f>
        <v>0</v>
      </c>
      <c r="S1775" t="n">
        <v>0</v>
      </c>
      <c r="T1775" t="n">
        <v>0</v>
      </c>
      <c r="U1775" t="n">
        <v>0</v>
      </c>
      <c r="V1775" t="n">
        <v>0</v>
      </c>
      <c r="W1775" t="n">
        <v>0</v>
      </c>
      <c r="X1775" t="n">
        <v>0</v>
      </c>
      <c r="Y1775">
        <f>IF(AND(A1775="Lead",COUNTIF(MetaCamps,C1775)&gt;0),1,0)</f>
        <v>1</v>
      </c>
      <c r="Z1775">
        <f>IF(Y1775=1,P1775,0)</f>
        <v>0</v>
      </c>
    </row>
    <row r="1776">
      <c r="A1776" t="inlineStr">
        <is>
          <t>Lead</t>
        </is>
      </c>
      <c r="B1776" s="39" t="str">
        <f>IFERROR(INDEX(CampTypes,MATCH(C1776,CampList,0)),"Unattributed")</f>
        <v>New</v>
      </c>
      <c r="C1776" t="inlineStr">
        <is>
          <t>EBG - In House | ABO | Natuf | Leads | Unit Franchise | India | Oct26 | V1</t>
        </is>
      </c>
      <c r="D1776" t="inlineStr">
        <is>
          <t>Natuf | Investors | Tier1 + Growth Cities | Oct26 | V1</t>
        </is>
      </c>
      <c r="E1776" t="inlineStr">
        <is>
          <t>Natuf | Reel | Brand Ambassador | Heard Of Owning A Cafe | V1</t>
        </is>
      </c>
      <c r="F1776" t="inlineStr">
        <is>
          <t>In House Natuf</t>
        </is>
      </c>
      <c r="G1776" t="inlineStr">
        <is>
          <t>Connected</t>
        </is>
      </c>
      <c r="H1776" s="39" t="str">
        <f>IF(ISNUMBER(MATCH(G1776,QualityStatuses,0)),"Quality Lead","Non-Quality Lead")</f>
        <v>Non-Quality Lead</v>
      </c>
      <c r="I1776" t="inlineStr">
        <is>
          <t>2026-10</t>
        </is>
      </c>
      <c r="J1776" t="inlineStr">
        <is>
          <t>Wk of 2026-10-12</t>
        </is>
      </c>
      <c r="K1776" t="inlineStr">
        <is>
          <t>Tejaswini Tarigopula</t>
        </is>
      </c>
      <c r="L1776" t="inlineStr">
        <is>
          <t>Facebook</t>
        </is>
      </c>
      <c r="M1776" t="inlineStr">
        <is>
          <t>Direct (campaign tagged in CRM)</t>
        </is>
      </c>
      <c r="N1776" t="inlineStr">
        <is>
          <t>6ad4b902e4cf53bf0c5e2ab1</t>
        </is>
      </c>
      <c r="O1776" t="n">
        <v>1</v>
      </c>
      <c r="P1776" s="40">
        <f>IF(A1776="Lead",IF(ISNUMBER(MATCH(G1776,QualityStatuses,0)),1,0),0)</f>
        <v>0</v>
      </c>
      <c r="Q1776" s="40">
        <f>IF(A1776="Lead",IF(G1776="New Lead",0,1),0)</f>
        <v>1</v>
      </c>
      <c r="R1776" s="40">
        <f>IF(A1776="Lead",IF(G1776="Lost",1,0),0)</f>
        <v>0</v>
      </c>
      <c r="S1776" t="n">
        <v>2</v>
      </c>
      <c r="T1776" t="n">
        <v>3</v>
      </c>
      <c r="U1776" t="n">
        <v>0</v>
      </c>
      <c r="V1776" t="n">
        <v>0</v>
      </c>
      <c r="W1776" t="n">
        <v>0</v>
      </c>
      <c r="X1776" t="n">
        <v>0</v>
      </c>
      <c r="Y1776">
        <f>IF(AND(A1776="Lead",COUNTIF(MetaCamps,C1776)&gt;0),1,0)</f>
        <v>0</v>
      </c>
      <c r="Z1776">
        <f>IF(Y1776=1,P1776,0)</f>
        <v>0</v>
      </c>
    </row>
    <row r="1777">
      <c r="A1777" t="inlineStr">
        <is>
          <t>Lead</t>
        </is>
      </c>
      <c r="B1777" s="39" t="str">
        <f>IFERROR(INDEX(CampTypes,MATCH(C1777,CampList,0)),"Unattributed")</f>
        <v>Old</v>
      </c>
      <c r="C1777" t="inlineStr">
        <is>
          <t>E_Natuf_Generic_13082026</t>
        </is>
      </c>
      <c r="D1777" t="inlineStr">
        <is>
          <t>E_Natuf_Generic_13082026_Adset1</t>
        </is>
      </c>
      <c r="E1777" t="inlineStr">
        <is>
          <t>E_Natuf_Generic_13082026_Adset1_Ad1</t>
        </is>
      </c>
      <c r="F1777" t="inlineStr">
        <is>
          <t>Natuf</t>
        </is>
      </c>
      <c r="G1777" t="inlineStr">
        <is>
          <t>Attempt 2</t>
        </is>
      </c>
      <c r="H1777" s="39" t="str">
        <f>IF(ISNUMBER(MATCH(G1777,QualityStatuses,0)),"Quality Lead","Non-Quality Lead")</f>
        <v>Non-Quality Lead</v>
      </c>
      <c r="I1777" t="inlineStr">
        <is>
          <t>2026-10</t>
        </is>
      </c>
      <c r="J1777" t="inlineStr">
        <is>
          <t>Wk of 2026-10-12</t>
        </is>
      </c>
      <c r="K1777" t="inlineStr">
        <is>
          <t>Tejaswini Tarigopula</t>
        </is>
      </c>
      <c r="L1777" t="inlineStr">
        <is>
          <t>Facebook</t>
        </is>
      </c>
      <c r="M1777" t="inlineStr">
        <is>
          <t>Direct (campaign tagged in CRM)</t>
        </is>
      </c>
      <c r="N1777" t="inlineStr">
        <is>
          <t>6ad4b5d546c4bd41867bd6a2</t>
        </is>
      </c>
      <c r="O1777" t="n">
        <v>1</v>
      </c>
      <c r="P1777" s="40">
        <f>IF(A1777="Lead",IF(ISNUMBER(MATCH(G1777,QualityStatuses,0)),1,0),0)</f>
        <v>0</v>
      </c>
      <c r="Q1777" s="40">
        <f>IF(A1777="Lead",IF(G1777="New Lead",0,1),0)</f>
        <v>1</v>
      </c>
      <c r="R1777" s="40">
        <f>IF(A1777="Lead",IF(G1777="Lost",1,0),0)</f>
        <v>0</v>
      </c>
      <c r="S1777" t="n">
        <v>2</v>
      </c>
      <c r="T1777" t="n">
        <v>1</v>
      </c>
      <c r="U1777" t="n">
        <v>0</v>
      </c>
      <c r="V1777" t="n">
        <v>0</v>
      </c>
      <c r="W1777" t="n">
        <v>0</v>
      </c>
      <c r="X1777" t="n">
        <v>0</v>
      </c>
      <c r="Y1777">
        <f>IF(AND(A1777="Lead",COUNTIF(MetaCamps,C1777)&gt;0),1,0)</f>
        <v>1</v>
      </c>
      <c r="Z1777">
        <f>IF(Y1777=1,P1777,0)</f>
        <v>0</v>
      </c>
    </row>
    <row r="1778">
      <c r="A1778" t="inlineStr">
        <is>
          <t>Lead</t>
        </is>
      </c>
      <c r="B1778" s="39" t="str">
        <f>IFERROR(INDEX(CampTypes,MATCH(C1778,CampList,0)),"Unattributed")</f>
        <v>New</v>
      </c>
      <c r="C1778" t="inlineStr">
        <is>
          <t>EBG - In House | ABO | Natuf | Leads | Unit Franchise | India | Oct26 | V1</t>
        </is>
      </c>
      <c r="D1778" t="inlineStr">
        <is>
          <t>Natuf | LAL 1% | India | Jul26 | V1</t>
        </is>
      </c>
      <c r="E1778" t="inlineStr">
        <is>
          <t>Natuf | Reel | Brand Ambassador | Heard Of Owning A Cafe | V1</t>
        </is>
      </c>
      <c r="F1778" t="inlineStr">
        <is>
          <t>In House Natuf</t>
        </is>
      </c>
      <c r="G1778" t="inlineStr">
        <is>
          <t>Attempt 1</t>
        </is>
      </c>
      <c r="H1778" s="39" t="str">
        <f>IF(ISNUMBER(MATCH(G1778,QualityStatuses,0)),"Quality Lead","Non-Quality Lead")</f>
        <v>Non-Quality Lead</v>
      </c>
      <c r="I1778" t="inlineStr">
        <is>
          <t>2026-10</t>
        </is>
      </c>
      <c r="J1778" t="inlineStr">
        <is>
          <t>Wk of 2026-10-12</t>
        </is>
      </c>
      <c r="K1778" t="inlineStr">
        <is>
          <t>Tejaswini Tarigopula</t>
        </is>
      </c>
      <c r="L1778" t="inlineStr">
        <is>
          <t>Facebook</t>
        </is>
      </c>
      <c r="M1778" t="inlineStr">
        <is>
          <t>Direct (campaign tagged in CRM)</t>
        </is>
      </c>
      <c r="N1778" t="inlineStr">
        <is>
          <t>6ad4b48be4e49eaab6d4e8fd</t>
        </is>
      </c>
      <c r="O1778" t="n">
        <v>1</v>
      </c>
      <c r="P1778" s="40">
        <f>IF(A1778="Lead",IF(ISNUMBER(MATCH(G1778,QualityStatuses,0)),1,0),0)</f>
        <v>0</v>
      </c>
      <c r="Q1778" s="40">
        <f>IF(A1778="Lead",IF(G1778="New Lead",0,1),0)</f>
        <v>1</v>
      </c>
      <c r="R1778" s="40">
        <f>IF(A1778="Lead",IF(G1778="Lost",1,0),0)</f>
        <v>0</v>
      </c>
      <c r="S1778" t="n">
        <v>1</v>
      </c>
      <c r="T1778" t="n">
        <v>0</v>
      </c>
      <c r="U1778" t="n">
        <v>0</v>
      </c>
      <c r="V1778" t="n">
        <v>0</v>
      </c>
      <c r="W1778" t="n">
        <v>0</v>
      </c>
      <c r="X1778" t="n">
        <v>0</v>
      </c>
      <c r="Y1778">
        <f>IF(AND(A1778="Lead",COUNTIF(MetaCamps,C1778)&gt;0),1,0)</f>
        <v>0</v>
      </c>
      <c r="Z1778">
        <f>IF(Y1778=1,P1778,0)</f>
        <v>0</v>
      </c>
    </row>
    <row r="1779">
      <c r="A1779" t="inlineStr">
        <is>
          <t>Lead</t>
        </is>
      </c>
      <c r="B1779" s="39" t="str">
        <f>IFERROR(INDEX(CampTypes,MATCH(C1779,CampList,0)),"Unattributed")</f>
        <v>Old</v>
      </c>
      <c r="C1779" t="inlineStr">
        <is>
          <t>natuf_Kiosk_14072026_Hindi</t>
        </is>
      </c>
      <c r="D1779" t="inlineStr">
        <is>
          <t>natuf_Kiosk_09102026</t>
        </is>
      </c>
      <c r="E1779" t="inlineStr">
        <is>
          <t>natuf_Kiosk_14072026_ad set_ad1</t>
        </is>
      </c>
      <c r="F1779" t="inlineStr">
        <is>
          <t>Natuf</t>
        </is>
      </c>
      <c r="G1779" t="inlineStr">
        <is>
          <t>Attempt 1</t>
        </is>
      </c>
      <c r="H1779" s="39" t="str">
        <f>IF(ISNUMBER(MATCH(G1779,QualityStatuses,0)),"Quality Lead","Non-Quality Lead")</f>
        <v>Non-Quality Lead</v>
      </c>
      <c r="I1779" t="inlineStr">
        <is>
          <t>2026-10</t>
        </is>
      </c>
      <c r="J1779" t="inlineStr">
        <is>
          <t>Wk of 2026-10-12</t>
        </is>
      </c>
      <c r="K1779" t="inlineStr">
        <is>
          <t>Tejaswini Tarigopula</t>
        </is>
      </c>
      <c r="L1779" t="inlineStr">
        <is>
          <t>Facebook</t>
        </is>
      </c>
      <c r="M1779" t="inlineStr">
        <is>
          <t>Direct (campaign tagged in CRM)</t>
        </is>
      </c>
      <c r="N1779" t="inlineStr">
        <is>
          <t>6ad4b37735dd11e7c4566def</t>
        </is>
      </c>
      <c r="O1779" t="n">
        <v>1</v>
      </c>
      <c r="P1779" s="40">
        <f>IF(A1779="Lead",IF(ISNUMBER(MATCH(G1779,QualityStatuses,0)),1,0),0)</f>
        <v>0</v>
      </c>
      <c r="Q1779" s="40">
        <f>IF(A1779="Lead",IF(G1779="New Lead",0,1),0)</f>
        <v>1</v>
      </c>
      <c r="R1779" s="40">
        <f>IF(A1779="Lead",IF(G1779="Lost",1,0),0)</f>
        <v>0</v>
      </c>
      <c r="S1779" t="n">
        <v>1</v>
      </c>
      <c r="T1779" t="n">
        <v>0</v>
      </c>
      <c r="U1779" t="n">
        <v>0</v>
      </c>
      <c r="V1779" t="n">
        <v>0</v>
      </c>
      <c r="W1779" t="n">
        <v>0</v>
      </c>
      <c r="X1779" t="n">
        <v>0</v>
      </c>
      <c r="Y1779">
        <f>IF(AND(A1779="Lead",COUNTIF(MetaCamps,C1779)&gt;0),1,0)</f>
        <v>1</v>
      </c>
      <c r="Z1779">
        <f>IF(Y1779=1,P1779,0)</f>
        <v>0</v>
      </c>
    </row>
    <row r="1780">
      <c r="A1780" t="inlineStr">
        <is>
          <t>Lead</t>
        </is>
      </c>
      <c r="B1780" s="39" t="str">
        <f>IFERROR(INDEX(CampTypes,MATCH(C1780,CampList,0)),"Unattributed")</f>
        <v>New</v>
      </c>
      <c r="C1780" t="inlineStr">
        <is>
          <t>EBG - In House | ABO | Natuf | Leads | Unit Franchise | India | Oct26 | V1</t>
        </is>
      </c>
      <c r="D1780" t="inlineStr">
        <is>
          <t>Natuf | Broad | Tier1 + Growth Cities | Oct26 | V1</t>
        </is>
      </c>
      <c r="E1780" t="inlineStr">
        <is>
          <t>Natuf | Reel | Brand Ambassador | Heard Of Owning A Cafe | V1</t>
        </is>
      </c>
      <c r="F1780" t="inlineStr">
        <is>
          <t>In House Natuf</t>
        </is>
      </c>
      <c r="G1780" t="inlineStr">
        <is>
          <t>Connected</t>
        </is>
      </c>
      <c r="H1780" s="39" t="str">
        <f>IF(ISNUMBER(MATCH(G1780,QualityStatuses,0)),"Quality Lead","Non-Quality Lead")</f>
        <v>Non-Quality Lead</v>
      </c>
      <c r="I1780" t="inlineStr">
        <is>
          <t>2026-10</t>
        </is>
      </c>
      <c r="J1780" t="inlineStr">
        <is>
          <t>Wk of 2026-10-12</t>
        </is>
      </c>
      <c r="K1780" t="inlineStr">
        <is>
          <t>Tejaswini Tarigopula</t>
        </is>
      </c>
      <c r="L1780" t="inlineStr">
        <is>
          <t>Facebook</t>
        </is>
      </c>
      <c r="M1780" t="inlineStr">
        <is>
          <t>Direct (campaign tagged in CRM)</t>
        </is>
      </c>
      <c r="N1780" t="inlineStr">
        <is>
          <t>6ad4adec0710059bef462d98</t>
        </is>
      </c>
      <c r="O1780" t="n">
        <v>1</v>
      </c>
      <c r="P1780" s="40">
        <f>IF(A1780="Lead",IF(ISNUMBER(MATCH(G1780,QualityStatuses,0)),1,0),0)</f>
        <v>0</v>
      </c>
      <c r="Q1780" s="40">
        <f>IF(A1780="Lead",IF(G1780="New Lead",0,1),0)</f>
        <v>1</v>
      </c>
      <c r="R1780" s="40">
        <f>IF(A1780="Lead",IF(G1780="Lost",1,0),0)</f>
        <v>0</v>
      </c>
      <c r="S1780" t="n">
        <v>4</v>
      </c>
      <c r="T1780" t="n">
        <v>2</v>
      </c>
      <c r="U1780" t="n">
        <v>0</v>
      </c>
      <c r="V1780" t="n">
        <v>0</v>
      </c>
      <c r="W1780" t="n">
        <v>0</v>
      </c>
      <c r="X1780" t="n">
        <v>0</v>
      </c>
      <c r="Y1780">
        <f>IF(AND(A1780="Lead",COUNTIF(MetaCamps,C1780)&gt;0),1,0)</f>
        <v>0</v>
      </c>
      <c r="Z1780">
        <f>IF(Y1780=1,P1780,0)</f>
        <v>0</v>
      </c>
    </row>
    <row r="1781">
      <c r="A1781" t="inlineStr">
        <is>
          <t>Lead</t>
        </is>
      </c>
      <c r="B1781" s="39" t="str">
        <f>IFERROR(INDEX(CampTypes,MATCH(C1781,CampList,0)),"Unattributed")</f>
        <v>Old</v>
      </c>
      <c r="C1781" t="inlineStr">
        <is>
          <t>natuf_Kiosk_14072026_Hindi</t>
        </is>
      </c>
      <c r="D1781" t="inlineStr">
        <is>
          <t>natuf_Kiosk_09102026</t>
        </is>
      </c>
      <c r="E1781" t="inlineStr">
        <is>
          <t>natuf_Kiosk_14072026_ad set_ad1</t>
        </is>
      </c>
      <c r="F1781" t="inlineStr">
        <is>
          <t>Natuf</t>
        </is>
      </c>
      <c r="G1781" t="inlineStr">
        <is>
          <t>New Lead</t>
        </is>
      </c>
      <c r="H1781" s="39" t="str">
        <f>IF(ISNUMBER(MATCH(G1781,QualityStatuses,0)),"Quality Lead","Non-Quality Lead")</f>
        <v>Non-Quality Lead</v>
      </c>
      <c r="I1781" t="inlineStr">
        <is>
          <t>2026-10</t>
        </is>
      </c>
      <c r="J1781" t="inlineStr">
        <is>
          <t>Wk of 2026-10-12</t>
        </is>
      </c>
      <c r="K1781" t="inlineStr">
        <is>
          <t>(Unassigned)</t>
        </is>
      </c>
      <c r="L1781" t="inlineStr">
        <is>
          <t>Facebook</t>
        </is>
      </c>
      <c r="M1781" t="inlineStr">
        <is>
          <t>Direct (campaign tagged in CRM)</t>
        </is>
      </c>
      <c r="N1781" t="inlineStr">
        <is>
          <t>6ad4a9cce18baf530f41976c</t>
        </is>
      </c>
      <c r="O1781" t="n">
        <v>1</v>
      </c>
      <c r="P1781" s="40">
        <f>IF(A1781="Lead",IF(ISNUMBER(MATCH(G1781,QualityStatuses,0)),1,0),0)</f>
        <v>0</v>
      </c>
      <c r="Q1781" s="40">
        <f>IF(A1781="Lead",IF(G1781="New Lead",0,1),0)</f>
        <v>0</v>
      </c>
      <c r="R1781" s="40">
        <f>IF(A1781="Lead",IF(G1781="Lost",1,0),0)</f>
        <v>0</v>
      </c>
      <c r="S1781" t="n">
        <v>0</v>
      </c>
      <c r="T1781" t="n">
        <v>0</v>
      </c>
      <c r="U1781" t="n">
        <v>0</v>
      </c>
      <c r="V1781" t="n">
        <v>0</v>
      </c>
      <c r="W1781" t="n">
        <v>0</v>
      </c>
      <c r="X1781" t="n">
        <v>0</v>
      </c>
      <c r="Y1781">
        <f>IF(AND(A1781="Lead",COUNTIF(MetaCamps,C1781)&gt;0),1,0)</f>
        <v>1</v>
      </c>
      <c r="Z1781">
        <f>IF(Y1781=1,P1781,0)</f>
        <v>0</v>
      </c>
    </row>
    <row r="1782">
      <c r="A1782" t="inlineStr">
        <is>
          <t>Lead</t>
        </is>
      </c>
      <c r="B1782" s="39" t="str">
        <f>IFERROR(INDEX(CampTypes,MATCH(C1782,CampList,0)),"Unattributed")</f>
        <v>New</v>
      </c>
      <c r="C1782" t="inlineStr">
        <is>
          <t>EBG - In House | ABO | Natuf | Leads | Unit Franchise | India | Oct26 | V1</t>
        </is>
      </c>
      <c r="D1782" t="inlineStr">
        <is>
          <t>Natuf | LAL 1% | India | Jul26 | V1</t>
        </is>
      </c>
      <c r="E1782" t="inlineStr">
        <is>
          <t>Natuf | Reel | Brand Ambassador | Heard Of Owning A Cafe | V1</t>
        </is>
      </c>
      <c r="F1782" t="inlineStr">
        <is>
          <t>In House Natuf</t>
        </is>
      </c>
      <c r="G1782" t="inlineStr">
        <is>
          <t>Details Shared</t>
        </is>
      </c>
      <c r="H1782" s="39" t="str">
        <f>IF(ISNUMBER(MATCH(G1782,QualityStatuses,0)),"Quality Lead","Non-Quality Lead")</f>
        <v>Quality Lead</v>
      </c>
      <c r="I1782" t="inlineStr">
        <is>
          <t>2026-10</t>
        </is>
      </c>
      <c r="J1782" t="inlineStr">
        <is>
          <t>Wk of 2026-10-12</t>
        </is>
      </c>
      <c r="K1782" t="inlineStr">
        <is>
          <t>Tejaswini Tarigopula</t>
        </is>
      </c>
      <c r="L1782" t="inlineStr">
        <is>
          <t>Facebook</t>
        </is>
      </c>
      <c r="M1782" t="inlineStr">
        <is>
          <t>Direct (campaign tagged in CRM)</t>
        </is>
      </c>
      <c r="N1782" t="inlineStr">
        <is>
          <t>6ad4a8943ae1a72022e62133</t>
        </is>
      </c>
      <c r="O1782" t="n">
        <v>1</v>
      </c>
      <c r="P1782" s="40">
        <f>IF(A1782="Lead",IF(ISNUMBER(MATCH(G1782,QualityStatuses,0)),1,0),0)</f>
        <v>1</v>
      </c>
      <c r="Q1782" s="40">
        <f>IF(A1782="Lead",IF(G1782="New Lead",0,1),0)</f>
        <v>1</v>
      </c>
      <c r="R1782" s="40">
        <f>IF(A1782="Lead",IF(G1782="Lost",1,0),0)</f>
        <v>0</v>
      </c>
      <c r="S1782" t="n">
        <v>0</v>
      </c>
      <c r="T1782" t="n">
        <v>0</v>
      </c>
      <c r="U1782" t="n">
        <v>0</v>
      </c>
      <c r="V1782" t="n">
        <v>0</v>
      </c>
      <c r="W1782" t="n">
        <v>0</v>
      </c>
      <c r="X1782" t="n">
        <v>0</v>
      </c>
      <c r="Y1782">
        <f>IF(AND(A1782="Lead",COUNTIF(MetaCamps,C1782)&gt;0),1,0)</f>
        <v>0</v>
      </c>
      <c r="Z1782">
        <f>IF(Y1782=1,P1782,0)</f>
        <v>0</v>
      </c>
    </row>
    <row r="1783">
      <c r="A1783" t="inlineStr">
        <is>
          <t>Lead</t>
        </is>
      </c>
      <c r="B1783" s="39" t="str">
        <f>IFERROR(INDEX(CampTypes,MATCH(C1783,CampList,0)),"Unattributed")</f>
        <v>Old</v>
      </c>
      <c r="C1783" t="inlineStr">
        <is>
          <t>natuf_Kiosk_14072026_Hindi</t>
        </is>
      </c>
      <c r="D1783" t="inlineStr">
        <is>
          <t>natuf_Kiosk_09102026</t>
        </is>
      </c>
      <c r="E1783" t="inlineStr">
        <is>
          <t>natuf_Kiosk_14072026_ad set_ad1</t>
        </is>
      </c>
      <c r="F1783" t="inlineStr">
        <is>
          <t>Natuf</t>
        </is>
      </c>
      <c r="G1783" t="inlineStr">
        <is>
          <t>Attempt 1</t>
        </is>
      </c>
      <c r="H1783" s="39" t="str">
        <f>IF(ISNUMBER(MATCH(G1783,QualityStatuses,0)),"Quality Lead","Non-Quality Lead")</f>
        <v>Non-Quality Lead</v>
      </c>
      <c r="I1783" t="inlineStr">
        <is>
          <t>2026-10</t>
        </is>
      </c>
      <c r="J1783" t="inlineStr">
        <is>
          <t>Wk of 2026-10-12</t>
        </is>
      </c>
      <c r="K1783" t="inlineStr">
        <is>
          <t>Tejaswini Tarigopula</t>
        </is>
      </c>
      <c r="L1783" t="inlineStr">
        <is>
          <t>Facebook</t>
        </is>
      </c>
      <c r="M1783" t="inlineStr">
        <is>
          <t>Direct (campaign tagged in CRM)</t>
        </is>
      </c>
      <c r="N1783" t="inlineStr">
        <is>
          <t>6ad4a7b40c2aa51864e25868</t>
        </is>
      </c>
      <c r="O1783" t="n">
        <v>1</v>
      </c>
      <c r="P1783" s="40">
        <f>IF(A1783="Lead",IF(ISNUMBER(MATCH(G1783,QualityStatuses,0)),1,0),0)</f>
        <v>0</v>
      </c>
      <c r="Q1783" s="40">
        <f>IF(A1783="Lead",IF(G1783="New Lead",0,1),0)</f>
        <v>1</v>
      </c>
      <c r="R1783" s="40">
        <f>IF(A1783="Lead",IF(G1783="Lost",1,0),0)</f>
        <v>0</v>
      </c>
      <c r="S1783" t="n">
        <v>2</v>
      </c>
      <c r="T1783" t="n">
        <v>0</v>
      </c>
      <c r="U1783" t="n">
        <v>0</v>
      </c>
      <c r="V1783" t="n">
        <v>0</v>
      </c>
      <c r="W1783" t="n">
        <v>0</v>
      </c>
      <c r="X1783" t="n">
        <v>0</v>
      </c>
      <c r="Y1783">
        <f>IF(AND(A1783="Lead",COUNTIF(MetaCamps,C1783)&gt;0),1,0)</f>
        <v>1</v>
      </c>
      <c r="Z1783">
        <f>IF(Y1783=1,P1783,0)</f>
        <v>0</v>
      </c>
    </row>
    <row r="1784">
      <c r="A1784" t="inlineStr">
        <is>
          <t>Lead</t>
        </is>
      </c>
      <c r="B1784" s="39" t="str">
        <f>IFERROR(INDEX(CampTypes,MATCH(C1784,CampList,0)),"Unattributed")</f>
        <v>New</v>
      </c>
      <c r="C1784" t="inlineStr">
        <is>
          <t>EBG - In House | ABO | Natuf | Leads | Unit Franchise | India | Oct26 | V1</t>
        </is>
      </c>
      <c r="D1784" t="inlineStr">
        <is>
          <t>Natuf | Broad | Tier1 + Growth Cities | Oct26 | V1</t>
        </is>
      </c>
      <c r="E1784" t="inlineStr">
        <is>
          <t>Natuf | Reel | Brand Ambassador | Heard Of Owning A Cafe | V1</t>
        </is>
      </c>
      <c r="F1784" t="inlineStr">
        <is>
          <t>In House Natuf</t>
        </is>
      </c>
      <c r="G1784" t="inlineStr">
        <is>
          <t>Attempt 1</t>
        </is>
      </c>
      <c r="H1784" s="39" t="str">
        <f>IF(ISNUMBER(MATCH(G1784,QualityStatuses,0)),"Quality Lead","Non-Quality Lead")</f>
        <v>Non-Quality Lead</v>
      </c>
      <c r="I1784" t="inlineStr">
        <is>
          <t>2026-10</t>
        </is>
      </c>
      <c r="J1784" t="inlineStr">
        <is>
          <t>Wk of 2026-10-12</t>
        </is>
      </c>
      <c r="K1784" t="inlineStr">
        <is>
          <t>Tejaswini Tarigopula</t>
        </is>
      </c>
      <c r="L1784" t="inlineStr">
        <is>
          <t>Facebook</t>
        </is>
      </c>
      <c r="M1784" t="inlineStr">
        <is>
          <t>Direct (campaign tagged in CRM)</t>
        </is>
      </c>
      <c r="N1784" t="inlineStr">
        <is>
          <t>6ad4a742c5dd1ae0162819e9</t>
        </is>
      </c>
      <c r="O1784" t="n">
        <v>1</v>
      </c>
      <c r="P1784" s="40">
        <f>IF(A1784="Lead",IF(ISNUMBER(MATCH(G1784,QualityStatuses,0)),1,0),0)</f>
        <v>0</v>
      </c>
      <c r="Q1784" s="40">
        <f>IF(A1784="Lead",IF(G1784="New Lead",0,1),0)</f>
        <v>1</v>
      </c>
      <c r="R1784" s="40">
        <f>IF(A1784="Lead",IF(G1784="Lost",1,0),0)</f>
        <v>0</v>
      </c>
      <c r="S1784" t="n">
        <v>1</v>
      </c>
      <c r="T1784" t="n">
        <v>0</v>
      </c>
      <c r="U1784" t="n">
        <v>0</v>
      </c>
      <c r="V1784" t="n">
        <v>0</v>
      </c>
      <c r="W1784" t="n">
        <v>0</v>
      </c>
      <c r="X1784" t="n">
        <v>0</v>
      </c>
      <c r="Y1784">
        <f>IF(AND(A1784="Lead",COUNTIF(MetaCamps,C1784)&gt;0),1,0)</f>
        <v>0</v>
      </c>
      <c r="Z1784">
        <f>IF(Y1784=1,P1784,0)</f>
        <v>0</v>
      </c>
    </row>
    <row r="1785">
      <c r="A1785" t="inlineStr">
        <is>
          <t>Lead</t>
        </is>
      </c>
      <c r="B1785" s="39" t="str">
        <f>IFERROR(INDEX(CampTypes,MATCH(C1785,CampList,0)),"Unattributed")</f>
        <v>Old</v>
      </c>
      <c r="C1785" t="inlineStr">
        <is>
          <t>E_Karan_Natuf_All_07072026</t>
        </is>
      </c>
      <c r="D1785" t="inlineStr">
        <is>
          <t>E_Karan_Natuf_Sign_07072026_Adset3</t>
        </is>
      </c>
      <c r="E1785" t="inlineStr">
        <is>
          <t>E_Karan_Natuf_Sign_07072026_Adset2_Ad1</t>
        </is>
      </c>
      <c r="F1785" t="inlineStr">
        <is>
          <t>Natuf</t>
        </is>
      </c>
      <c r="G1785" t="inlineStr">
        <is>
          <t>Attempt 4</t>
        </is>
      </c>
      <c r="H1785" s="39" t="str">
        <f>IF(ISNUMBER(MATCH(G1785,QualityStatuses,0)),"Quality Lead","Non-Quality Lead")</f>
        <v>Non-Quality Lead</v>
      </c>
      <c r="I1785" t="inlineStr">
        <is>
          <t>2026-10</t>
        </is>
      </c>
      <c r="J1785" t="inlineStr">
        <is>
          <t>Wk of 2026-10-12</t>
        </is>
      </c>
      <c r="K1785" t="inlineStr">
        <is>
          <t>Tejaswini Tarigopula</t>
        </is>
      </c>
      <c r="L1785" t="inlineStr">
        <is>
          <t>Facebook</t>
        </is>
      </c>
      <c r="M1785" t="inlineStr">
        <is>
          <t>Direct (campaign tagged in CRM)</t>
        </is>
      </c>
      <c r="N1785" t="inlineStr">
        <is>
          <t>6ad4a709eb781def90bdeabd</t>
        </is>
      </c>
      <c r="O1785" t="n">
        <v>1</v>
      </c>
      <c r="P1785" s="40">
        <f>IF(A1785="Lead",IF(ISNUMBER(MATCH(G1785,QualityStatuses,0)),1,0),0)</f>
        <v>0</v>
      </c>
      <c r="Q1785" s="40">
        <f>IF(A1785="Lead",IF(G1785="New Lead",0,1),0)</f>
        <v>1</v>
      </c>
      <c r="R1785" s="40">
        <f>IF(A1785="Lead",IF(G1785="Lost",1,0),0)</f>
        <v>0</v>
      </c>
      <c r="S1785" t="n">
        <v>4</v>
      </c>
      <c r="T1785" t="n">
        <v>0</v>
      </c>
      <c r="U1785" t="n">
        <v>0</v>
      </c>
      <c r="V1785" t="n">
        <v>0</v>
      </c>
      <c r="W1785" t="n">
        <v>0</v>
      </c>
      <c r="X1785" t="n">
        <v>0</v>
      </c>
      <c r="Y1785">
        <f>IF(AND(A1785="Lead",COUNTIF(MetaCamps,C1785)&gt;0),1,0)</f>
        <v>1</v>
      </c>
      <c r="Z1785">
        <f>IF(Y1785=1,P1785,0)</f>
        <v>0</v>
      </c>
    </row>
    <row r="1786">
      <c r="A1786" t="inlineStr">
        <is>
          <t>Lead</t>
        </is>
      </c>
      <c r="B1786" s="39" t="str">
        <f>IFERROR(INDEX(CampTypes,MATCH(C1786,CampList,0)),"Unattributed")</f>
        <v>New</v>
      </c>
      <c r="C1786" t="inlineStr">
        <is>
          <t>EBG - In House | ABO | Natuf | Leads | Unit Franchise | India | Oct26 | V1</t>
        </is>
      </c>
      <c r="D1786" t="inlineStr">
        <is>
          <t>Natuf | Investors | Tier1 + Growth Cities | Oct26 | V1</t>
        </is>
      </c>
      <c r="E1786" t="inlineStr">
        <is>
          <t>Natuf | Reel | Brand Ambassador | Heard Of Owning A Cafe | V1</t>
        </is>
      </c>
      <c r="F1786" t="inlineStr">
        <is>
          <t>In House Natuf</t>
        </is>
      </c>
      <c r="G1786" t="inlineStr">
        <is>
          <t>Details Shared</t>
        </is>
      </c>
      <c r="H1786" s="39" t="str">
        <f>IF(ISNUMBER(MATCH(G1786,QualityStatuses,0)),"Quality Lead","Non-Quality Lead")</f>
        <v>Quality Lead</v>
      </c>
      <c r="I1786" t="inlineStr">
        <is>
          <t>2026-10</t>
        </is>
      </c>
      <c r="J1786" t="inlineStr">
        <is>
          <t>Wk of 2026-10-12</t>
        </is>
      </c>
      <c r="K1786" t="inlineStr">
        <is>
          <t>Tejaswini Tarigopula</t>
        </is>
      </c>
      <c r="L1786" t="inlineStr">
        <is>
          <t>Facebook</t>
        </is>
      </c>
      <c r="M1786" t="inlineStr">
        <is>
          <t>Direct (campaign tagged in CRM)</t>
        </is>
      </c>
      <c r="N1786" t="inlineStr">
        <is>
          <t>6ad4a6e3fde252a3d766bb1a</t>
        </is>
      </c>
      <c r="O1786" t="n">
        <v>1</v>
      </c>
      <c r="P1786" s="40">
        <f>IF(A1786="Lead",IF(ISNUMBER(MATCH(G1786,QualityStatuses,0)),1,0),0)</f>
        <v>1</v>
      </c>
      <c r="Q1786" s="40">
        <f>IF(A1786="Lead",IF(G1786="New Lead",0,1),0)</f>
        <v>1</v>
      </c>
      <c r="R1786" s="40">
        <f>IF(A1786="Lead",IF(G1786="Lost",1,0),0)</f>
        <v>0</v>
      </c>
      <c r="S1786" t="n">
        <v>1</v>
      </c>
      <c r="T1786" t="n">
        <v>1</v>
      </c>
      <c r="U1786" t="n">
        <v>0</v>
      </c>
      <c r="V1786" t="n">
        <v>0</v>
      </c>
      <c r="W1786" t="n">
        <v>0</v>
      </c>
      <c r="X1786" t="n">
        <v>0</v>
      </c>
      <c r="Y1786">
        <f>IF(AND(A1786="Lead",COUNTIF(MetaCamps,C1786)&gt;0),1,0)</f>
        <v>0</v>
      </c>
      <c r="Z1786">
        <f>IF(Y1786=1,P1786,0)</f>
        <v>0</v>
      </c>
    </row>
    <row r="1787">
      <c r="A1787" t="inlineStr">
        <is>
          <t>Lead</t>
        </is>
      </c>
      <c r="B1787" s="39" t="str">
        <f>IFERROR(INDEX(CampTypes,MATCH(C1787,CampList,0)),"Unattributed")</f>
        <v>Old</v>
      </c>
      <c r="C1787" t="inlineStr">
        <is>
          <t>E_Natuf_Generic_13082026</t>
        </is>
      </c>
      <c r="D1787" t="inlineStr">
        <is>
          <t>E_Natuf_Generic_13082026_Adset1</t>
        </is>
      </c>
      <c r="E1787" t="inlineStr">
        <is>
          <t>E_Natuf_Generic_13082026_Adset1_Ad1</t>
        </is>
      </c>
      <c r="F1787" t="inlineStr">
        <is>
          <t>Natuf</t>
        </is>
      </c>
      <c r="G1787" t="inlineStr">
        <is>
          <t>New Lead</t>
        </is>
      </c>
      <c r="H1787" s="39" t="str">
        <f>IF(ISNUMBER(MATCH(G1787,QualityStatuses,0)),"Quality Lead","Non-Quality Lead")</f>
        <v>Non-Quality Lead</v>
      </c>
      <c r="I1787" t="inlineStr">
        <is>
          <t>2026-10</t>
        </is>
      </c>
      <c r="J1787" t="inlineStr">
        <is>
          <t>Wk of 2026-10-12</t>
        </is>
      </c>
      <c r="K1787" t="inlineStr">
        <is>
          <t>(Unassigned)</t>
        </is>
      </c>
      <c r="L1787" t="inlineStr">
        <is>
          <t>Facebook</t>
        </is>
      </c>
      <c r="M1787" t="inlineStr">
        <is>
          <t>Direct (campaign tagged in CRM)</t>
        </is>
      </c>
      <c r="N1787" t="inlineStr">
        <is>
          <t>6ad4a5c58d0c3ecb00ac46ac</t>
        </is>
      </c>
      <c r="O1787" t="n">
        <v>1</v>
      </c>
      <c r="P1787" s="40">
        <f>IF(A1787="Lead",IF(ISNUMBER(MATCH(G1787,QualityStatuses,0)),1,0),0)</f>
        <v>0</v>
      </c>
      <c r="Q1787" s="40">
        <f>IF(A1787="Lead",IF(G1787="New Lead",0,1),0)</f>
        <v>0</v>
      </c>
      <c r="R1787" s="40">
        <f>IF(A1787="Lead",IF(G1787="Lost",1,0),0)</f>
        <v>0</v>
      </c>
      <c r="S1787" t="n">
        <v>0</v>
      </c>
      <c r="T1787" t="n">
        <v>0</v>
      </c>
      <c r="U1787" t="n">
        <v>0</v>
      </c>
      <c r="V1787" t="n">
        <v>0</v>
      </c>
      <c r="W1787" t="n">
        <v>0</v>
      </c>
      <c r="X1787" t="n">
        <v>0</v>
      </c>
      <c r="Y1787">
        <f>IF(AND(A1787="Lead",COUNTIF(MetaCamps,C1787)&gt;0),1,0)</f>
        <v>1</v>
      </c>
      <c r="Z1787">
        <f>IF(Y1787=1,P1787,0)</f>
        <v>0</v>
      </c>
    </row>
    <row r="1788">
      <c r="A1788" t="inlineStr">
        <is>
          <t>Lead</t>
        </is>
      </c>
      <c r="B1788" s="39" t="str">
        <f>IFERROR(INDEX(CampTypes,MATCH(C1788,CampList,0)),"Unattributed")</f>
        <v>Old</v>
      </c>
      <c r="C1788" t="inlineStr">
        <is>
          <t>natuf_Kiosk_14072026_Hindi</t>
        </is>
      </c>
      <c r="D1788" t="inlineStr">
        <is>
          <t>natuf_Kiosk_23092026_ad set3</t>
        </is>
      </c>
      <c r="E1788" t="inlineStr">
        <is>
          <t>natuf_Kiosk_23092026_ad set3_ad1</t>
        </is>
      </c>
      <c r="F1788" t="inlineStr">
        <is>
          <t>Natuf</t>
        </is>
      </c>
      <c r="G1788" t="inlineStr">
        <is>
          <t>Lost</t>
        </is>
      </c>
      <c r="H1788" s="39" t="str">
        <f>IF(ISNUMBER(MATCH(G1788,QualityStatuses,0)),"Quality Lead","Non-Quality Lead")</f>
        <v>Non-Quality Lead</v>
      </c>
      <c r="I1788" t="inlineStr">
        <is>
          <t>2026-10</t>
        </is>
      </c>
      <c r="J1788" t="inlineStr">
        <is>
          <t>Wk of 2026-10-12</t>
        </is>
      </c>
      <c r="K1788" t="inlineStr">
        <is>
          <t>Tejaswini Tarigopula</t>
        </is>
      </c>
      <c r="L1788" t="inlineStr">
        <is>
          <t>Facebook</t>
        </is>
      </c>
      <c r="M1788" t="inlineStr">
        <is>
          <t>Direct (campaign tagged in CRM)</t>
        </is>
      </c>
      <c r="N1788" t="inlineStr">
        <is>
          <t>6ad4a59f32e363b3f7742a76</t>
        </is>
      </c>
      <c r="O1788" t="n">
        <v>1</v>
      </c>
      <c r="P1788" s="40">
        <f>IF(A1788="Lead",IF(ISNUMBER(MATCH(G1788,QualityStatuses,0)),1,0),0)</f>
        <v>0</v>
      </c>
      <c r="Q1788" s="40">
        <f>IF(A1788="Lead",IF(G1788="New Lead",0,1),0)</f>
        <v>1</v>
      </c>
      <c r="R1788" s="40">
        <f>IF(A1788="Lead",IF(G1788="Lost",1,0),0)</f>
        <v>1</v>
      </c>
      <c r="S1788" t="n">
        <v>2</v>
      </c>
      <c r="T1788" t="n">
        <v>1</v>
      </c>
      <c r="U1788" t="n">
        <v>0</v>
      </c>
      <c r="V1788" t="n">
        <v>0</v>
      </c>
      <c r="W1788" t="n">
        <v>0</v>
      </c>
      <c r="X1788" t="n">
        <v>0</v>
      </c>
      <c r="Y1788">
        <f>IF(AND(A1788="Lead",COUNTIF(MetaCamps,C1788)&gt;0),1,0)</f>
        <v>1</v>
      </c>
      <c r="Z1788">
        <f>IF(Y1788=1,P1788,0)</f>
        <v>0</v>
      </c>
    </row>
    <row r="1789">
      <c r="A1789" t="inlineStr">
        <is>
          <t>Lead</t>
        </is>
      </c>
      <c r="B1789" s="39" t="str">
        <f>IFERROR(INDEX(CampTypes,MATCH(C1789,CampList,0)),"Unattributed")</f>
        <v>New</v>
      </c>
      <c r="C1789" t="inlineStr">
        <is>
          <t>EBG - In House | ABO | Natuf | Leads | Unit Franchise | India | Oct26 | V1</t>
        </is>
      </c>
      <c r="D1789" t="inlineStr">
        <is>
          <t>Natuf | Business Owners | Tier1 + Growth Cities | Oct26 | V1</t>
        </is>
      </c>
      <c r="E1789" t="inlineStr">
        <is>
          <t>Natuf | Reel | Brand Ambassador | Heard Of Owning A Cafe | V1</t>
        </is>
      </c>
      <c r="F1789" t="inlineStr">
        <is>
          <t>In House Natuf</t>
        </is>
      </c>
      <c r="G1789" t="inlineStr">
        <is>
          <t>Lost</t>
        </is>
      </c>
      <c r="H1789" s="39" t="str">
        <f>IF(ISNUMBER(MATCH(G1789,QualityStatuses,0)),"Quality Lead","Non-Quality Lead")</f>
        <v>Non-Quality Lead</v>
      </c>
      <c r="I1789" t="inlineStr">
        <is>
          <t>2026-10</t>
        </is>
      </c>
      <c r="J1789" t="inlineStr">
        <is>
          <t>Wk of 2026-10-12</t>
        </is>
      </c>
      <c r="K1789" t="inlineStr">
        <is>
          <t>Tejaswini Tarigopula</t>
        </is>
      </c>
      <c r="L1789" t="inlineStr">
        <is>
          <t>Facebook</t>
        </is>
      </c>
      <c r="M1789" t="inlineStr">
        <is>
          <t>Direct (campaign tagged in CRM)</t>
        </is>
      </c>
      <c r="N1789" t="inlineStr">
        <is>
          <t>6ad4a48b7b4a48c1cc5140f3</t>
        </is>
      </c>
      <c r="O1789" t="n">
        <v>1</v>
      </c>
      <c r="P1789" s="40">
        <f>IF(A1789="Lead",IF(ISNUMBER(MATCH(G1789,QualityStatuses,0)),1,0),0)</f>
        <v>0</v>
      </c>
      <c r="Q1789" s="40">
        <f>IF(A1789="Lead",IF(G1789="New Lead",0,1),0)</f>
        <v>1</v>
      </c>
      <c r="R1789" s="40">
        <f>IF(A1789="Lead",IF(G1789="Lost",1,0),0)</f>
        <v>1</v>
      </c>
      <c r="S1789" t="n">
        <v>2</v>
      </c>
      <c r="T1789" t="n">
        <v>2</v>
      </c>
      <c r="U1789" t="n">
        <v>0</v>
      </c>
      <c r="V1789" t="n">
        <v>0</v>
      </c>
      <c r="W1789" t="n">
        <v>0</v>
      </c>
      <c r="X1789" t="n">
        <v>0</v>
      </c>
      <c r="Y1789">
        <f>IF(AND(A1789="Lead",COUNTIF(MetaCamps,C1789)&gt;0),1,0)</f>
        <v>0</v>
      </c>
      <c r="Z1789">
        <f>IF(Y1789=1,P1789,0)</f>
        <v>0</v>
      </c>
    </row>
    <row r="1790">
      <c r="A1790" t="inlineStr">
        <is>
          <t>Lead</t>
        </is>
      </c>
      <c r="B1790" s="39" t="str">
        <f>IFERROR(INDEX(CampTypes,MATCH(C1790,CampList,0)),"Unattributed")</f>
        <v>Old</v>
      </c>
      <c r="C1790" t="inlineStr">
        <is>
          <t>E_Natuf_MF_05092026</t>
        </is>
      </c>
      <c r="D1790" t="inlineStr">
        <is>
          <t>E_Natuf_MF_05092026_ Ad Set1</t>
        </is>
      </c>
      <c r="E1790" t="inlineStr">
        <is>
          <t>E_Natuf_MF_05092026_ Ad Set1_Ad1</t>
        </is>
      </c>
      <c r="F1790" t="inlineStr">
        <is>
          <t>Natuf_MF</t>
        </is>
      </c>
      <c r="G1790" t="inlineStr">
        <is>
          <t>Attempt 1</t>
        </is>
      </c>
      <c r="H1790" s="39" t="str">
        <f>IF(ISNUMBER(MATCH(G1790,QualityStatuses,0)),"Quality Lead","Non-Quality Lead")</f>
        <v>Non-Quality Lead</v>
      </c>
      <c r="I1790" t="inlineStr">
        <is>
          <t>2026-10</t>
        </is>
      </c>
      <c r="J1790" t="inlineStr">
        <is>
          <t>Wk of 2026-10-12</t>
        </is>
      </c>
      <c r="K1790" t="inlineStr">
        <is>
          <t>Tejaswini Tarigopula</t>
        </is>
      </c>
      <c r="L1790" t="inlineStr">
        <is>
          <t>Facebook</t>
        </is>
      </c>
      <c r="M1790" t="inlineStr">
        <is>
          <t>Direct (campaign tagged in CRM)</t>
        </is>
      </c>
      <c r="N1790" t="inlineStr">
        <is>
          <t>6ad4a399d507ebfef3930b70</t>
        </is>
      </c>
      <c r="O1790" t="n">
        <v>1</v>
      </c>
      <c r="P1790" s="40">
        <f>IF(A1790="Lead",IF(ISNUMBER(MATCH(G1790,QualityStatuses,0)),1,0),0)</f>
        <v>0</v>
      </c>
      <c r="Q1790" s="40">
        <f>IF(A1790="Lead",IF(G1790="New Lead",0,1),0)</f>
        <v>1</v>
      </c>
      <c r="R1790" s="40">
        <f>IF(A1790="Lead",IF(G1790="Lost",1,0),0)</f>
        <v>0</v>
      </c>
      <c r="S1790" t="n">
        <v>1</v>
      </c>
      <c r="T1790" t="n">
        <v>0</v>
      </c>
      <c r="U1790" t="n">
        <v>0</v>
      </c>
      <c r="V1790" t="n">
        <v>0</v>
      </c>
      <c r="W1790" t="n">
        <v>0</v>
      </c>
      <c r="X1790" t="n">
        <v>0</v>
      </c>
      <c r="Y1790">
        <f>IF(AND(A1790="Lead",COUNTIF(MetaCamps,C1790)&gt;0),1,0)</f>
        <v>1</v>
      </c>
      <c r="Z1790">
        <f>IF(Y1790=1,P1790,0)</f>
        <v>0</v>
      </c>
    </row>
    <row r="1791">
      <c r="A1791" t="inlineStr">
        <is>
          <t>Lead</t>
        </is>
      </c>
      <c r="B1791" s="39" t="str">
        <f>IFERROR(INDEX(CampTypes,MATCH(C1791,CampList,0)),"Unattributed")</f>
        <v>New</v>
      </c>
      <c r="C1791" t="inlineStr">
        <is>
          <t>EBG - In House | ABO | Natuf | Leads | Unit Franchise | India | Oct26 | V1</t>
        </is>
      </c>
      <c r="D1791" t="inlineStr">
        <is>
          <t>Natuf | Business Owners | Tier1 + Growth Cities | Oct26 | V1</t>
        </is>
      </c>
      <c r="E1791" t="inlineStr">
        <is>
          <t>Natuf | Reel | Brand Ambassador | Heard Of Owning A Cafe | V1</t>
        </is>
      </c>
      <c r="F1791" t="inlineStr">
        <is>
          <t>In House Natuf</t>
        </is>
      </c>
      <c r="G1791" t="inlineStr">
        <is>
          <t>Attempt 1</t>
        </is>
      </c>
      <c r="H1791" s="39" t="str">
        <f>IF(ISNUMBER(MATCH(G1791,QualityStatuses,0)),"Quality Lead","Non-Quality Lead")</f>
        <v>Non-Quality Lead</v>
      </c>
      <c r="I1791" t="inlineStr">
        <is>
          <t>2026-10</t>
        </is>
      </c>
      <c r="J1791" t="inlineStr">
        <is>
          <t>Wk of 2026-10-12</t>
        </is>
      </c>
      <c r="K1791" t="inlineStr">
        <is>
          <t>Tejaswini Tarigopula</t>
        </is>
      </c>
      <c r="L1791" t="inlineStr">
        <is>
          <t>Facebook</t>
        </is>
      </c>
      <c r="M1791" t="inlineStr">
        <is>
          <t>Direct (campaign tagged in CRM)</t>
        </is>
      </c>
      <c r="N1791" t="inlineStr">
        <is>
          <t>6ad4a30bd20ac158edc47fae</t>
        </is>
      </c>
      <c r="O1791" t="n">
        <v>1</v>
      </c>
      <c r="P1791" s="40">
        <f>IF(A1791="Lead",IF(ISNUMBER(MATCH(G1791,QualityStatuses,0)),1,0),0)</f>
        <v>0</v>
      </c>
      <c r="Q1791" s="40">
        <f>IF(A1791="Lead",IF(G1791="New Lead",0,1),0)</f>
        <v>1</v>
      </c>
      <c r="R1791" s="40">
        <f>IF(A1791="Lead",IF(G1791="Lost",1,0),0)</f>
        <v>0</v>
      </c>
      <c r="S1791" t="n">
        <v>1</v>
      </c>
      <c r="T1791" t="n">
        <v>1</v>
      </c>
      <c r="U1791" t="n">
        <v>0</v>
      </c>
      <c r="V1791" t="n">
        <v>0</v>
      </c>
      <c r="W1791" t="n">
        <v>0</v>
      </c>
      <c r="X1791" t="n">
        <v>0</v>
      </c>
      <c r="Y1791">
        <f>IF(AND(A1791="Lead",COUNTIF(MetaCamps,C1791)&gt;0),1,0)</f>
        <v>0</v>
      </c>
      <c r="Z1791">
        <f>IF(Y1791=1,P1791,0)</f>
        <v>0</v>
      </c>
    </row>
    <row r="1792">
      <c r="A1792" t="inlineStr">
        <is>
          <t>Lead</t>
        </is>
      </c>
      <c r="B1792" s="39" t="str">
        <f>IFERROR(INDEX(CampTypes,MATCH(C1792,CampList,0)),"Unattributed")</f>
        <v>New</v>
      </c>
      <c r="C1792" t="inlineStr">
        <is>
          <t>EBG - In House | ABO | Natuf | Leads | Unit Franchise | India | Oct26 | V1</t>
        </is>
      </c>
      <c r="D1792" t="inlineStr">
        <is>
          <t>Natuf | Business Owners | Tier1 + Growth Cities | Oct26 | V1</t>
        </is>
      </c>
      <c r="E1792" t="inlineStr">
        <is>
          <t>Natuf | Reel | Brand Ambassador | Heard Of Owning A Cafe | V1</t>
        </is>
      </c>
      <c r="F1792" t="inlineStr">
        <is>
          <t>In House Natuf</t>
        </is>
      </c>
      <c r="G1792" t="inlineStr">
        <is>
          <t>Connected</t>
        </is>
      </c>
      <c r="H1792" s="39" t="str">
        <f>IF(ISNUMBER(MATCH(G1792,QualityStatuses,0)),"Quality Lead","Non-Quality Lead")</f>
        <v>Non-Quality Lead</v>
      </c>
      <c r="I1792" t="inlineStr">
        <is>
          <t>2026-10</t>
        </is>
      </c>
      <c r="J1792" t="inlineStr">
        <is>
          <t>Wk of 2026-10-12</t>
        </is>
      </c>
      <c r="K1792" t="inlineStr">
        <is>
          <t>Tejaswini Tarigopula</t>
        </is>
      </c>
      <c r="L1792" t="inlineStr">
        <is>
          <t>Facebook</t>
        </is>
      </c>
      <c r="M1792" t="inlineStr">
        <is>
          <t>Direct (campaign tagged in CRM)</t>
        </is>
      </c>
      <c r="N1792" t="inlineStr">
        <is>
          <t>6ad4a27ababcc6caa8b42498</t>
        </is>
      </c>
      <c r="O1792" t="n">
        <v>1</v>
      </c>
      <c r="P1792" s="40">
        <f>IF(A1792="Lead",IF(ISNUMBER(MATCH(G1792,QualityStatuses,0)),1,0),0)</f>
        <v>0</v>
      </c>
      <c r="Q1792" s="40">
        <f>IF(A1792="Lead",IF(G1792="New Lead",0,1),0)</f>
        <v>1</v>
      </c>
      <c r="R1792" s="40">
        <f>IF(A1792="Lead",IF(G1792="Lost",1,0),0)</f>
        <v>0</v>
      </c>
      <c r="S1792" t="n">
        <v>1</v>
      </c>
      <c r="T1792" t="n">
        <v>1</v>
      </c>
      <c r="U1792" t="n">
        <v>0</v>
      </c>
      <c r="V1792" t="n">
        <v>0</v>
      </c>
      <c r="W1792" t="n">
        <v>0</v>
      </c>
      <c r="X1792" t="n">
        <v>0</v>
      </c>
      <c r="Y1792">
        <f>IF(AND(A1792="Lead",COUNTIF(MetaCamps,C1792)&gt;0),1,0)</f>
        <v>0</v>
      </c>
      <c r="Z1792">
        <f>IF(Y1792=1,P1792,0)</f>
        <v>0</v>
      </c>
    </row>
    <row r="1793">
      <c r="A1793" t="inlineStr">
        <is>
          <t>Lead</t>
        </is>
      </c>
      <c r="B1793" s="39" t="str">
        <f>IFERROR(INDEX(CampTypes,MATCH(C1793,CampList,0)),"Unattributed")</f>
        <v>Old</v>
      </c>
      <c r="C1793" t="inlineStr">
        <is>
          <t>E_Natuf_Generic_13082026</t>
        </is>
      </c>
      <c r="D1793" t="inlineStr">
        <is>
          <t>E_Natuf_Generic_13082026_Adset1</t>
        </is>
      </c>
      <c r="E1793" t="inlineStr">
        <is>
          <t>E_Natuf_Generic_13082026_Adset1_Ad1</t>
        </is>
      </c>
      <c r="F1793" t="inlineStr">
        <is>
          <t>Natuf</t>
        </is>
      </c>
      <c r="G1793" t="inlineStr">
        <is>
          <t>Attempt 5</t>
        </is>
      </c>
      <c r="H1793" s="39" t="str">
        <f>IF(ISNUMBER(MATCH(G1793,QualityStatuses,0)),"Quality Lead","Non-Quality Lead")</f>
        <v>Non-Quality Lead</v>
      </c>
      <c r="I1793" t="inlineStr">
        <is>
          <t>2026-10</t>
        </is>
      </c>
      <c r="J1793" t="inlineStr">
        <is>
          <t>Wk of 2026-10-12</t>
        </is>
      </c>
      <c r="K1793" t="inlineStr">
        <is>
          <t>Marshal Malbari</t>
        </is>
      </c>
      <c r="L1793" t="inlineStr">
        <is>
          <t>Facebook</t>
        </is>
      </c>
      <c r="M1793" t="inlineStr">
        <is>
          <t>Direct (campaign tagged in CRM)</t>
        </is>
      </c>
      <c r="N1793" t="inlineStr">
        <is>
          <t>6ad4a25afa2cf7ac3ed253e6</t>
        </is>
      </c>
      <c r="O1793" t="n">
        <v>1</v>
      </c>
      <c r="P1793" s="40">
        <f>IF(A1793="Lead",IF(ISNUMBER(MATCH(G1793,QualityStatuses,0)),1,0),0)</f>
        <v>0</v>
      </c>
      <c r="Q1793" s="40">
        <f>IF(A1793="Lead",IF(G1793="New Lead",0,1),0)</f>
        <v>1</v>
      </c>
      <c r="R1793" s="40">
        <f>IF(A1793="Lead",IF(G1793="Lost",1,0),0)</f>
        <v>0</v>
      </c>
      <c r="S1793" t="n">
        <v>8</v>
      </c>
      <c r="T1793" t="n">
        <v>4</v>
      </c>
      <c r="U1793" t="n">
        <v>0</v>
      </c>
      <c r="V1793" t="n">
        <v>0</v>
      </c>
      <c r="W1793" t="n">
        <v>0</v>
      </c>
      <c r="X1793" t="n">
        <v>0</v>
      </c>
      <c r="Y1793">
        <f>IF(AND(A1793="Lead",COUNTIF(MetaCamps,C1793)&gt;0),1,0)</f>
        <v>1</v>
      </c>
      <c r="Z1793">
        <f>IF(Y1793=1,P1793,0)</f>
        <v>0</v>
      </c>
    </row>
    <row r="1794">
      <c r="A1794" t="inlineStr">
        <is>
          <t>Lead</t>
        </is>
      </c>
      <c r="B1794" s="39" t="str">
        <f>IFERROR(INDEX(CampTypes,MATCH(C1794,CampList,0)),"Unattributed")</f>
        <v>New</v>
      </c>
      <c r="C1794" t="inlineStr">
        <is>
          <t>EBG - In House | ABO | Natuf | Leads | Unit Franchise | India | Oct26 | V1</t>
        </is>
      </c>
      <c r="D1794" t="inlineStr">
        <is>
          <t>Natuf | Business Owners | Tier1 + Growth Cities | Oct26 | V1</t>
        </is>
      </c>
      <c r="E1794" t="inlineStr">
        <is>
          <t>Natuf | Reel | Brand Ambassador | Heard Of Owning A Cafe | V1</t>
        </is>
      </c>
      <c r="F1794" t="inlineStr">
        <is>
          <t>In House Natuf</t>
        </is>
      </c>
      <c r="G1794" t="inlineStr">
        <is>
          <t>Details Shared</t>
        </is>
      </c>
      <c r="H1794" s="39" t="str">
        <f>IF(ISNUMBER(MATCH(G1794,QualityStatuses,0)),"Quality Lead","Non-Quality Lead")</f>
        <v>Quality Lead</v>
      </c>
      <c r="I1794" t="inlineStr">
        <is>
          <t>2026-10</t>
        </is>
      </c>
      <c r="J1794" t="inlineStr">
        <is>
          <t>Wk of 2026-10-12</t>
        </is>
      </c>
      <c r="K1794" t="inlineStr">
        <is>
          <t>Tejaswini Tarigopula</t>
        </is>
      </c>
      <c r="L1794" t="inlineStr">
        <is>
          <t>Facebook</t>
        </is>
      </c>
      <c r="M1794" t="inlineStr">
        <is>
          <t>Direct (campaign tagged in CRM)</t>
        </is>
      </c>
      <c r="N1794" t="inlineStr">
        <is>
          <t>6ad4a02425ec82e1c61e3f79</t>
        </is>
      </c>
      <c r="O1794" t="n">
        <v>1</v>
      </c>
      <c r="P1794" s="40">
        <f>IF(A1794="Lead",IF(ISNUMBER(MATCH(G1794,QualityStatuses,0)),1,0),0)</f>
        <v>1</v>
      </c>
      <c r="Q1794" s="40">
        <f>IF(A1794="Lead",IF(G1794="New Lead",0,1),0)</f>
        <v>1</v>
      </c>
      <c r="R1794" s="40">
        <f>IF(A1794="Lead",IF(G1794="Lost",1,0),0)</f>
        <v>0</v>
      </c>
      <c r="S1794" t="n">
        <v>1</v>
      </c>
      <c r="T1794" t="n">
        <v>1</v>
      </c>
      <c r="U1794" t="n">
        <v>0</v>
      </c>
      <c r="V1794" t="n">
        <v>0</v>
      </c>
      <c r="W1794" t="n">
        <v>0</v>
      </c>
      <c r="X1794" t="n">
        <v>0</v>
      </c>
      <c r="Y1794">
        <f>IF(AND(A1794="Lead",COUNTIF(MetaCamps,C1794)&gt;0),1,0)</f>
        <v>0</v>
      </c>
      <c r="Z1794">
        <f>IF(Y1794=1,P1794,0)</f>
        <v>0</v>
      </c>
    </row>
    <row r="1795">
      <c r="A1795" t="inlineStr">
        <is>
          <t>Lead</t>
        </is>
      </c>
      <c r="B1795" s="39" t="str">
        <f>IFERROR(INDEX(CampTypes,MATCH(C1795,CampList,0)),"Unattributed")</f>
        <v>New</v>
      </c>
      <c r="C1795" t="inlineStr">
        <is>
          <t>EBG - In House | ABO | Natuf | Leads | Unit Franchise | India | Oct26 | V1</t>
        </is>
      </c>
      <c r="D1795" t="inlineStr">
        <is>
          <t>Natuf | Investors | Tier1 + Growth Cities | Oct26 | V1</t>
        </is>
      </c>
      <c r="E1795" t="inlineStr">
        <is>
          <t>Natuf | Reel | Brand Ambassador | Heard Of Owning A Cafe | V1</t>
        </is>
      </c>
      <c r="F1795" t="inlineStr">
        <is>
          <t>In House Natuf</t>
        </is>
      </c>
      <c r="G1795" t="inlineStr">
        <is>
          <t>Attempt 1</t>
        </is>
      </c>
      <c r="H1795" s="39" t="str">
        <f>IF(ISNUMBER(MATCH(G1795,QualityStatuses,0)),"Quality Lead","Non-Quality Lead")</f>
        <v>Non-Quality Lead</v>
      </c>
      <c r="I1795" t="inlineStr">
        <is>
          <t>2026-10</t>
        </is>
      </c>
      <c r="J1795" t="inlineStr">
        <is>
          <t>Wk of 2026-10-12</t>
        </is>
      </c>
      <c r="K1795" t="inlineStr">
        <is>
          <t>Tejaswini Tarigopula</t>
        </is>
      </c>
      <c r="L1795" t="inlineStr">
        <is>
          <t>Facebook</t>
        </is>
      </c>
      <c r="M1795" t="inlineStr">
        <is>
          <t>Direct (campaign tagged in CRM)</t>
        </is>
      </c>
      <c r="N1795" t="inlineStr">
        <is>
          <t>6ad49fccd20ac158edc47c95</t>
        </is>
      </c>
      <c r="O1795" t="n">
        <v>1</v>
      </c>
      <c r="P1795" s="40">
        <f>IF(A1795="Lead",IF(ISNUMBER(MATCH(G1795,QualityStatuses,0)),1,0),0)</f>
        <v>0</v>
      </c>
      <c r="Q1795" s="40">
        <f>IF(A1795="Lead",IF(G1795="New Lead",0,1),0)</f>
        <v>1</v>
      </c>
      <c r="R1795" s="40">
        <f>IF(A1795="Lead",IF(G1795="Lost",1,0),0)</f>
        <v>0</v>
      </c>
      <c r="S1795" t="n">
        <v>1</v>
      </c>
      <c r="T1795" t="n">
        <v>0</v>
      </c>
      <c r="U1795" t="n">
        <v>0</v>
      </c>
      <c r="V1795" t="n">
        <v>0</v>
      </c>
      <c r="W1795" t="n">
        <v>0</v>
      </c>
      <c r="X1795" t="n">
        <v>0</v>
      </c>
      <c r="Y1795">
        <f>IF(AND(A1795="Lead",COUNTIF(MetaCamps,C1795)&gt;0),1,0)</f>
        <v>0</v>
      </c>
      <c r="Z1795">
        <f>IF(Y1795=1,P1795,0)</f>
        <v>0</v>
      </c>
    </row>
    <row r="1796">
      <c r="A1796" t="inlineStr">
        <is>
          <t>Lead</t>
        </is>
      </c>
      <c r="B1796" s="39" t="str">
        <f>IFERROR(INDEX(CampTypes,MATCH(C1796,CampList,0)),"Unattributed")</f>
        <v>Old</v>
      </c>
      <c r="C1796" t="inlineStr">
        <is>
          <t>E_Karan_Natuf_All_07072026</t>
        </is>
      </c>
      <c r="D1796" t="inlineStr">
        <is>
          <t>E_Karan_Natuf_Sign_07072026_Adset3</t>
        </is>
      </c>
      <c r="E1796" t="inlineStr">
        <is>
          <t>E_Karan_Natuf_Sign_07072026_Adset2_Ad1 – Copy</t>
        </is>
      </c>
      <c r="F1796" t="inlineStr">
        <is>
          <t>Natuf</t>
        </is>
      </c>
      <c r="G1796" t="inlineStr">
        <is>
          <t>New Lead</t>
        </is>
      </c>
      <c r="H1796" s="39" t="str">
        <f>IF(ISNUMBER(MATCH(G1796,QualityStatuses,0)),"Quality Lead","Non-Quality Lead")</f>
        <v>Non-Quality Lead</v>
      </c>
      <c r="I1796" t="inlineStr">
        <is>
          <t>2026-10</t>
        </is>
      </c>
      <c r="J1796" t="inlineStr">
        <is>
          <t>Wk of 2026-10-12</t>
        </is>
      </c>
      <c r="K1796" t="inlineStr">
        <is>
          <t>(Unassigned)</t>
        </is>
      </c>
      <c r="L1796" t="inlineStr">
        <is>
          <t>Facebook</t>
        </is>
      </c>
      <c r="M1796" t="inlineStr">
        <is>
          <t>Direct (campaign tagged in CRM)</t>
        </is>
      </c>
      <c r="N1796" t="inlineStr">
        <is>
          <t>6ad49f415715d4749a7b2b05</t>
        </is>
      </c>
      <c r="O1796" t="n">
        <v>1</v>
      </c>
      <c r="P1796" s="40">
        <f>IF(A1796="Lead",IF(ISNUMBER(MATCH(G1796,QualityStatuses,0)),1,0),0)</f>
        <v>0</v>
      </c>
      <c r="Q1796" s="40">
        <f>IF(A1796="Lead",IF(G1796="New Lead",0,1),0)</f>
        <v>0</v>
      </c>
      <c r="R1796" s="40">
        <f>IF(A1796="Lead",IF(G1796="Lost",1,0),0)</f>
        <v>0</v>
      </c>
      <c r="S1796" t="n">
        <v>0</v>
      </c>
      <c r="T1796" t="n">
        <v>0</v>
      </c>
      <c r="U1796" t="n">
        <v>0</v>
      </c>
      <c r="V1796" t="n">
        <v>0</v>
      </c>
      <c r="W1796" t="n">
        <v>0</v>
      </c>
      <c r="X1796" t="n">
        <v>0</v>
      </c>
      <c r="Y1796">
        <f>IF(AND(A1796="Lead",COUNTIF(MetaCamps,C1796)&gt;0),1,0)</f>
        <v>1</v>
      </c>
      <c r="Z1796">
        <f>IF(Y1796=1,P1796,0)</f>
        <v>0</v>
      </c>
    </row>
    <row r="1797">
      <c r="A1797" t="inlineStr">
        <is>
          <t>Lead</t>
        </is>
      </c>
      <c r="B1797" s="39" t="str">
        <f>IFERROR(INDEX(CampTypes,MATCH(C1797,CampList,0)),"Unattributed")</f>
        <v>Old</v>
      </c>
      <c r="C1797" t="inlineStr">
        <is>
          <t>E_Suresh_Natuf_Kiosk_07072026</t>
        </is>
      </c>
      <c r="D1797" t="inlineStr">
        <is>
          <t>E_Suresh_Natuf_Kiosk_07072026_Adset5</t>
        </is>
      </c>
      <c r="E1797" t="inlineStr">
        <is>
          <t>E_Hindi_Suresh_Natuf_Kiosk_07072026_Adset5_ad3 – Copy 2</t>
        </is>
      </c>
      <c r="F1797" t="inlineStr">
        <is>
          <t>Natuf</t>
        </is>
      </c>
      <c r="G1797" t="inlineStr">
        <is>
          <t>Attempt 1</t>
        </is>
      </c>
      <c r="H1797" s="39" t="str">
        <f>IF(ISNUMBER(MATCH(G1797,QualityStatuses,0)),"Quality Lead","Non-Quality Lead")</f>
        <v>Non-Quality Lead</v>
      </c>
      <c r="I1797" t="inlineStr">
        <is>
          <t>2026-10</t>
        </is>
      </c>
      <c r="J1797" t="inlineStr">
        <is>
          <t>Wk of 2026-10-12</t>
        </is>
      </c>
      <c r="K1797" t="inlineStr">
        <is>
          <t>Tejaswini Tarigopula</t>
        </is>
      </c>
      <c r="L1797" t="inlineStr">
        <is>
          <t>Facebook</t>
        </is>
      </c>
      <c r="M1797" t="inlineStr">
        <is>
          <t>Direct (campaign tagged in CRM)</t>
        </is>
      </c>
      <c r="N1797" t="inlineStr">
        <is>
          <t>6ad49c577341d03d0a90e09e</t>
        </is>
      </c>
      <c r="O1797" t="n">
        <v>1</v>
      </c>
      <c r="P1797" s="40">
        <f>IF(A1797="Lead",IF(ISNUMBER(MATCH(G1797,QualityStatuses,0)),1,0),0)</f>
        <v>0</v>
      </c>
      <c r="Q1797" s="40">
        <f>IF(A1797="Lead",IF(G1797="New Lead",0,1),0)</f>
        <v>1</v>
      </c>
      <c r="R1797" s="40">
        <f>IF(A1797="Lead",IF(G1797="Lost",1,0),0)</f>
        <v>0</v>
      </c>
      <c r="S1797" t="n">
        <v>1</v>
      </c>
      <c r="T1797" t="n">
        <v>0</v>
      </c>
      <c r="U1797" t="n">
        <v>0</v>
      </c>
      <c r="V1797" t="n">
        <v>0</v>
      </c>
      <c r="W1797" t="n">
        <v>0</v>
      </c>
      <c r="X1797" t="n">
        <v>0</v>
      </c>
      <c r="Y1797">
        <f>IF(AND(A1797="Lead",COUNTIF(MetaCamps,C1797)&gt;0),1,0)</f>
        <v>1</v>
      </c>
      <c r="Z1797">
        <f>IF(Y1797=1,P1797,0)</f>
        <v>0</v>
      </c>
    </row>
    <row r="1798">
      <c r="A1798" t="inlineStr">
        <is>
          <t>Lead</t>
        </is>
      </c>
      <c r="B1798" s="39" t="str">
        <f>IFERROR(INDEX(CampTypes,MATCH(C1798,CampList,0)),"Unattributed")</f>
        <v>Old</v>
      </c>
      <c r="C1798" t="inlineStr">
        <is>
          <t>E_Karan_Natuf_All_07072026</t>
        </is>
      </c>
      <c r="D1798" t="inlineStr">
        <is>
          <t>E_Karan_Natuf_Sign_07072026_Adset3</t>
        </is>
      </c>
      <c r="E1798" t="inlineStr">
        <is>
          <t>E_Karan_Natuf_Sign_07072026_Adset2_Ad1</t>
        </is>
      </c>
      <c r="F1798" t="inlineStr">
        <is>
          <t>Natuf</t>
        </is>
      </c>
      <c r="G1798" t="inlineStr">
        <is>
          <t>Attempt 4</t>
        </is>
      </c>
      <c r="H1798" s="39" t="str">
        <f>IF(ISNUMBER(MATCH(G1798,QualityStatuses,0)),"Quality Lead","Non-Quality Lead")</f>
        <v>Non-Quality Lead</v>
      </c>
      <c r="I1798" t="inlineStr">
        <is>
          <t>2026-10</t>
        </is>
      </c>
      <c r="J1798" t="inlineStr">
        <is>
          <t>Wk of 2026-10-12</t>
        </is>
      </c>
      <c r="K1798" t="inlineStr">
        <is>
          <t>Marshal Malbari</t>
        </is>
      </c>
      <c r="L1798" t="inlineStr">
        <is>
          <t>Facebook</t>
        </is>
      </c>
      <c r="M1798" t="inlineStr">
        <is>
          <t>Direct (campaign tagged in CRM)</t>
        </is>
      </c>
      <c r="N1798" t="inlineStr">
        <is>
          <t>6ad49a3e23c6b0c8b2b4cbb4</t>
        </is>
      </c>
      <c r="O1798" t="n">
        <v>1</v>
      </c>
      <c r="P1798" s="40">
        <f>IF(A1798="Lead",IF(ISNUMBER(MATCH(G1798,QualityStatuses,0)),1,0),0)</f>
        <v>0</v>
      </c>
      <c r="Q1798" s="40">
        <f>IF(A1798="Lead",IF(G1798="New Lead",0,1),0)</f>
        <v>1</v>
      </c>
      <c r="R1798" s="40">
        <f>IF(A1798="Lead",IF(G1798="Lost",1,0),0)</f>
        <v>0</v>
      </c>
      <c r="S1798" t="n">
        <v>4</v>
      </c>
      <c r="T1798" t="n">
        <v>4</v>
      </c>
      <c r="U1798" t="n">
        <v>0</v>
      </c>
      <c r="V1798" t="n">
        <v>0</v>
      </c>
      <c r="W1798" t="n">
        <v>0</v>
      </c>
      <c r="X1798" t="n">
        <v>0</v>
      </c>
      <c r="Y1798">
        <f>IF(AND(A1798="Lead",COUNTIF(MetaCamps,C1798)&gt;0),1,0)</f>
        <v>1</v>
      </c>
      <c r="Z1798">
        <f>IF(Y1798=1,P1798,0)</f>
        <v>0</v>
      </c>
    </row>
    <row r="1799">
      <c r="A1799" t="inlineStr">
        <is>
          <t>Lead</t>
        </is>
      </c>
      <c r="B1799" s="39" t="str">
        <f>IFERROR(INDEX(CampTypes,MATCH(C1799,CampList,0)),"Unattributed")</f>
        <v>New</v>
      </c>
      <c r="C1799" t="inlineStr">
        <is>
          <t>EBG - In House | ABO | Natuf | Leads | Unit Franchise | India | Oct26 | V1</t>
        </is>
      </c>
      <c r="D1799" t="inlineStr">
        <is>
          <t>Natuf | LAL 1% | India | Jul26 | V1</t>
        </is>
      </c>
      <c r="E1799" t="inlineStr">
        <is>
          <t>Natuf | Reel | Brand Ambassador | Heard Of Owning A Cafe | V1</t>
        </is>
      </c>
      <c r="F1799" t="inlineStr">
        <is>
          <t>In House Natuf</t>
        </is>
      </c>
      <c r="G1799" t="inlineStr">
        <is>
          <t>Connected</t>
        </is>
      </c>
      <c r="H1799" s="39" t="str">
        <f>IF(ISNUMBER(MATCH(G1799,QualityStatuses,0)),"Quality Lead","Non-Quality Lead")</f>
        <v>Non-Quality Lead</v>
      </c>
      <c r="I1799" t="inlineStr">
        <is>
          <t>2026-10</t>
        </is>
      </c>
      <c r="J1799" t="inlineStr">
        <is>
          <t>Wk of 2026-10-12</t>
        </is>
      </c>
      <c r="K1799" t="inlineStr">
        <is>
          <t>Tejaswini Tarigopula</t>
        </is>
      </c>
      <c r="L1799" t="inlineStr">
        <is>
          <t>Facebook</t>
        </is>
      </c>
      <c r="M1799" t="inlineStr">
        <is>
          <t>Direct (campaign tagged in CRM)</t>
        </is>
      </c>
      <c r="N1799" t="inlineStr">
        <is>
          <t>6ad4993334357ebc0ed0e1a6</t>
        </is>
      </c>
      <c r="O1799" t="n">
        <v>1</v>
      </c>
      <c r="P1799" s="40">
        <f>IF(A1799="Lead",IF(ISNUMBER(MATCH(G1799,QualityStatuses,0)),1,0),0)</f>
        <v>0</v>
      </c>
      <c r="Q1799" s="40">
        <f>IF(A1799="Lead",IF(G1799="New Lead",0,1),0)</f>
        <v>1</v>
      </c>
      <c r="R1799" s="40">
        <f>IF(A1799="Lead",IF(G1799="Lost",1,0),0)</f>
        <v>0</v>
      </c>
      <c r="S1799" t="n">
        <v>1</v>
      </c>
      <c r="T1799" t="n">
        <v>1</v>
      </c>
      <c r="U1799" t="n">
        <v>0</v>
      </c>
      <c r="V1799" t="n">
        <v>0</v>
      </c>
      <c r="W1799" t="n">
        <v>0</v>
      </c>
      <c r="X1799" t="n">
        <v>0</v>
      </c>
      <c r="Y1799">
        <f>IF(AND(A1799="Lead",COUNTIF(MetaCamps,C1799)&gt;0),1,0)</f>
        <v>0</v>
      </c>
      <c r="Z1799">
        <f>IF(Y1799=1,P1799,0)</f>
        <v>0</v>
      </c>
    </row>
    <row r="1800">
      <c r="A1800" t="inlineStr">
        <is>
          <t>Lead</t>
        </is>
      </c>
      <c r="B1800" s="39" t="str">
        <f>IFERROR(INDEX(CampTypes,MATCH(C1800,CampList,0)),"Unattributed")</f>
        <v>New</v>
      </c>
      <c r="C1800" t="inlineStr">
        <is>
          <t>EBG - In House | ABO | Natuf | Leads | Unit Franchise | India | Oct26 | V1</t>
        </is>
      </c>
      <c r="D1800" t="inlineStr">
        <is>
          <t>Natuf | Business Owners | Tier1 + Growth Cities | Oct26 | V1</t>
        </is>
      </c>
      <c r="E1800" t="inlineStr">
        <is>
          <t>Natuf | Reel | Brand Ambassador | Heard Of Owning A Cafe | V1</t>
        </is>
      </c>
      <c r="F1800" t="inlineStr">
        <is>
          <t>In House Natuf</t>
        </is>
      </c>
      <c r="G1800" t="inlineStr">
        <is>
          <t>Attempt 1</t>
        </is>
      </c>
      <c r="H1800" s="39" t="str">
        <f>IF(ISNUMBER(MATCH(G1800,QualityStatuses,0)),"Quality Lead","Non-Quality Lead")</f>
        <v>Non-Quality Lead</v>
      </c>
      <c r="I1800" t="inlineStr">
        <is>
          <t>2026-10</t>
        </is>
      </c>
      <c r="J1800" t="inlineStr">
        <is>
          <t>Wk of 2026-10-12</t>
        </is>
      </c>
      <c r="K1800" t="inlineStr">
        <is>
          <t>Tejaswini Tarigopula</t>
        </is>
      </c>
      <c r="L1800" t="inlineStr">
        <is>
          <t>Facebook</t>
        </is>
      </c>
      <c r="M1800" t="inlineStr">
        <is>
          <t>Direct (campaign tagged in CRM)</t>
        </is>
      </c>
      <c r="N1800" t="inlineStr">
        <is>
          <t>6ad496cd968255d1aa89fedd</t>
        </is>
      </c>
      <c r="O1800" t="n">
        <v>1</v>
      </c>
      <c r="P1800" s="40">
        <f>IF(A1800="Lead",IF(ISNUMBER(MATCH(G1800,QualityStatuses,0)),1,0),0)</f>
        <v>0</v>
      </c>
      <c r="Q1800" s="40">
        <f>IF(A1800="Lead",IF(G1800="New Lead",0,1),0)</f>
        <v>1</v>
      </c>
      <c r="R1800" s="40">
        <f>IF(A1800="Lead",IF(G1800="Lost",1,0),0)</f>
        <v>0</v>
      </c>
      <c r="S1800" t="n">
        <v>1</v>
      </c>
      <c r="T1800" t="n">
        <v>0</v>
      </c>
      <c r="U1800" t="n">
        <v>0</v>
      </c>
      <c r="V1800" t="n">
        <v>0</v>
      </c>
      <c r="W1800" t="n">
        <v>0</v>
      </c>
      <c r="X1800" t="n">
        <v>0</v>
      </c>
      <c r="Y1800">
        <f>IF(AND(A1800="Lead",COUNTIF(MetaCamps,C1800)&gt;0),1,0)</f>
        <v>0</v>
      </c>
      <c r="Z1800">
        <f>IF(Y1800=1,P1800,0)</f>
        <v>0</v>
      </c>
    </row>
    <row r="1801">
      <c r="A1801" t="inlineStr">
        <is>
          <t>Lead</t>
        </is>
      </c>
      <c r="B1801" s="39" t="str">
        <f>IFERROR(INDEX(CampTypes,MATCH(C1801,CampList,0)),"Unattributed")</f>
        <v>Old</v>
      </c>
      <c r="C1801" t="inlineStr">
        <is>
          <t>E_Karan_Natuf_All_07072026</t>
        </is>
      </c>
      <c r="D1801" t="inlineStr">
        <is>
          <t>E_Karan_Natuf_Express_07072026_Adset1</t>
        </is>
      </c>
      <c r="E1801" t="inlineStr">
        <is>
          <t>E_Karan_Natuf_Express_07072026_Adset2_Ad1 – Copy</t>
        </is>
      </c>
      <c r="F1801" t="inlineStr">
        <is>
          <t>Natuf</t>
        </is>
      </c>
      <c r="G1801" t="inlineStr">
        <is>
          <t>New Lead</t>
        </is>
      </c>
      <c r="H1801" s="39" t="str">
        <f>IF(ISNUMBER(MATCH(G1801,QualityStatuses,0)),"Quality Lead","Non-Quality Lead")</f>
        <v>Non-Quality Lead</v>
      </c>
      <c r="I1801" t="inlineStr">
        <is>
          <t>2026-10</t>
        </is>
      </c>
      <c r="J1801" t="inlineStr">
        <is>
          <t>Wk of 2026-10-12</t>
        </is>
      </c>
      <c r="K1801" t="inlineStr">
        <is>
          <t>(Unassigned)</t>
        </is>
      </c>
      <c r="L1801" t="inlineStr">
        <is>
          <t>Facebook</t>
        </is>
      </c>
      <c r="M1801" t="inlineStr">
        <is>
          <t>Direct (campaign tagged in CRM)</t>
        </is>
      </c>
      <c r="N1801" t="inlineStr">
        <is>
          <t>6ad49656981d8e903d0a3b3f</t>
        </is>
      </c>
      <c r="O1801" t="n">
        <v>1</v>
      </c>
      <c r="P1801" s="40">
        <f>IF(A1801="Lead",IF(ISNUMBER(MATCH(G1801,QualityStatuses,0)),1,0),0)</f>
        <v>0</v>
      </c>
      <c r="Q1801" s="40">
        <f>IF(A1801="Lead",IF(G1801="New Lead",0,1),0)</f>
        <v>0</v>
      </c>
      <c r="R1801" s="40">
        <f>IF(A1801="Lead",IF(G1801="Lost",1,0),0)</f>
        <v>0</v>
      </c>
      <c r="S1801" t="n">
        <v>0</v>
      </c>
      <c r="T1801" t="n">
        <v>0</v>
      </c>
      <c r="U1801" t="n">
        <v>0</v>
      </c>
      <c r="V1801" t="n">
        <v>0</v>
      </c>
      <c r="W1801" t="n">
        <v>0</v>
      </c>
      <c r="X1801" t="n">
        <v>0</v>
      </c>
      <c r="Y1801">
        <f>IF(AND(A1801="Lead",COUNTIF(MetaCamps,C1801)&gt;0),1,0)</f>
        <v>1</v>
      </c>
      <c r="Z1801">
        <f>IF(Y1801=1,P1801,0)</f>
        <v>0</v>
      </c>
    </row>
    <row r="1802">
      <c r="A1802" t="inlineStr">
        <is>
          <t>Lead</t>
        </is>
      </c>
      <c r="B1802" s="39" t="str">
        <f>IFERROR(INDEX(CampTypes,MATCH(C1802,CampList,0)),"Unattributed")</f>
        <v>New</v>
      </c>
      <c r="C1802" t="inlineStr">
        <is>
          <t>EBG - In House | ABO | Natuf | Leads | Unit Franchise | India | Oct26 | V1</t>
        </is>
      </c>
      <c r="D1802" t="inlineStr">
        <is>
          <t>Natuf | Investors | Tier1 + Growth Cities | Oct26 | V1</t>
        </is>
      </c>
      <c r="E1802" t="inlineStr">
        <is>
          <t>Natuf | Reel | Brand Ambassador | Heard Of Owning A Cafe | V1</t>
        </is>
      </c>
      <c r="F1802" t="inlineStr">
        <is>
          <t>In House Natuf</t>
        </is>
      </c>
      <c r="G1802" t="inlineStr">
        <is>
          <t>Attempt 1</t>
        </is>
      </c>
      <c r="H1802" s="39" t="str">
        <f>IF(ISNUMBER(MATCH(G1802,QualityStatuses,0)),"Quality Lead","Non-Quality Lead")</f>
        <v>Non-Quality Lead</v>
      </c>
      <c r="I1802" t="inlineStr">
        <is>
          <t>2026-10</t>
        </is>
      </c>
      <c r="J1802" t="inlineStr">
        <is>
          <t>Wk of 2026-10-12</t>
        </is>
      </c>
      <c r="K1802" t="inlineStr">
        <is>
          <t>Tejaswini Tarigopula</t>
        </is>
      </c>
      <c r="L1802" t="inlineStr">
        <is>
          <t>Facebook</t>
        </is>
      </c>
      <c r="M1802" t="inlineStr">
        <is>
          <t>Direct (campaign tagged in CRM)</t>
        </is>
      </c>
      <c r="N1802" t="inlineStr">
        <is>
          <t>6ad49536c3b4c1854b45d5fd</t>
        </is>
      </c>
      <c r="O1802" t="n">
        <v>1</v>
      </c>
      <c r="P1802" s="40">
        <f>IF(A1802="Lead",IF(ISNUMBER(MATCH(G1802,QualityStatuses,0)),1,0),0)</f>
        <v>0</v>
      </c>
      <c r="Q1802" s="40">
        <f>IF(A1802="Lead",IF(G1802="New Lead",0,1),0)</f>
        <v>1</v>
      </c>
      <c r="R1802" s="40">
        <f>IF(A1802="Lead",IF(G1802="Lost",1,0),0)</f>
        <v>0</v>
      </c>
      <c r="S1802" t="n">
        <v>1</v>
      </c>
      <c r="T1802" t="n">
        <v>1</v>
      </c>
      <c r="U1802" t="n">
        <v>0</v>
      </c>
      <c r="V1802" t="n">
        <v>0</v>
      </c>
      <c r="W1802" t="n">
        <v>0</v>
      </c>
      <c r="X1802" t="n">
        <v>0</v>
      </c>
      <c r="Y1802">
        <f>IF(AND(A1802="Lead",COUNTIF(MetaCamps,C1802)&gt;0),1,0)</f>
        <v>0</v>
      </c>
      <c r="Z1802">
        <f>IF(Y1802=1,P1802,0)</f>
        <v>0</v>
      </c>
    </row>
    <row r="1803">
      <c r="A1803" t="inlineStr">
        <is>
          <t>Lead</t>
        </is>
      </c>
      <c r="B1803" s="39" t="str">
        <f>IFERROR(INDEX(CampTypes,MATCH(C1803,CampList,0)),"Unattributed")</f>
        <v>New</v>
      </c>
      <c r="C1803" t="inlineStr">
        <is>
          <t>EBG - In House | ABO | Natuf | Leads | Unit Franchise | India | Oct26 | V1</t>
        </is>
      </c>
      <c r="D1803" t="inlineStr">
        <is>
          <t>Natuf | Investors | Tier1 + Growth Cities | Oct26 | V1</t>
        </is>
      </c>
      <c r="E1803" t="inlineStr">
        <is>
          <t>Natuf | Reel | Brand Ambassador | Heard Of Owning A Cafe | V1</t>
        </is>
      </c>
      <c r="F1803" t="inlineStr">
        <is>
          <t>In House Natuf</t>
        </is>
      </c>
      <c r="G1803" t="inlineStr">
        <is>
          <t>Attempt 1</t>
        </is>
      </c>
      <c r="H1803" s="39" t="str">
        <f>IF(ISNUMBER(MATCH(G1803,QualityStatuses,0)),"Quality Lead","Non-Quality Lead")</f>
        <v>Non-Quality Lead</v>
      </c>
      <c r="I1803" t="inlineStr">
        <is>
          <t>2026-10</t>
        </is>
      </c>
      <c r="J1803" t="inlineStr">
        <is>
          <t>Wk of 2026-10-12</t>
        </is>
      </c>
      <c r="K1803" t="inlineStr">
        <is>
          <t>Tejaswini Tarigopula</t>
        </is>
      </c>
      <c r="L1803" t="inlineStr">
        <is>
          <t>Facebook</t>
        </is>
      </c>
      <c r="M1803" t="inlineStr">
        <is>
          <t>Direct (campaign tagged in CRM)</t>
        </is>
      </c>
      <c r="N1803" t="inlineStr">
        <is>
          <t>6ad49521b6c9446484591fac</t>
        </is>
      </c>
      <c r="O1803" t="n">
        <v>1</v>
      </c>
      <c r="P1803" s="40">
        <f>IF(A1803="Lead",IF(ISNUMBER(MATCH(G1803,QualityStatuses,0)),1,0),0)</f>
        <v>0</v>
      </c>
      <c r="Q1803" s="40">
        <f>IF(A1803="Lead",IF(G1803="New Lead",0,1),0)</f>
        <v>1</v>
      </c>
      <c r="R1803" s="40">
        <f>IF(A1803="Lead",IF(G1803="Lost",1,0),0)</f>
        <v>0</v>
      </c>
      <c r="S1803" t="n">
        <v>1</v>
      </c>
      <c r="T1803" t="n">
        <v>1</v>
      </c>
      <c r="U1803" t="n">
        <v>0</v>
      </c>
      <c r="V1803" t="n">
        <v>0</v>
      </c>
      <c r="W1803" t="n">
        <v>0</v>
      </c>
      <c r="X1803" t="n">
        <v>0</v>
      </c>
      <c r="Y1803">
        <f>IF(AND(A1803="Lead",COUNTIF(MetaCamps,C1803)&gt;0),1,0)</f>
        <v>0</v>
      </c>
      <c r="Z1803">
        <f>IF(Y1803=1,P1803,0)</f>
        <v>0</v>
      </c>
    </row>
    <row r="1804">
      <c r="A1804" t="inlineStr">
        <is>
          <t>Lead</t>
        </is>
      </c>
      <c r="B1804" s="39" t="str">
        <f>IFERROR(INDEX(CampTypes,MATCH(C1804,CampList,0)),"Unattributed")</f>
        <v>New</v>
      </c>
      <c r="C1804" t="inlineStr">
        <is>
          <t>EBG - In House | ABO | Natuf | Leads | Unit Franchise | India | Oct26 | V1</t>
        </is>
      </c>
      <c r="D1804" t="inlineStr">
        <is>
          <t>Natuf | Broad | Tier1 + Growth Cities | Oct26 | V1</t>
        </is>
      </c>
      <c r="E1804" t="inlineStr">
        <is>
          <t>Natuf | Reel | Brand Ambassador | Heard Of Owning A Cafe | V1</t>
        </is>
      </c>
      <c r="F1804" t="inlineStr">
        <is>
          <t>In House Natuf</t>
        </is>
      </c>
      <c r="G1804" t="inlineStr">
        <is>
          <t>Attempt 1</t>
        </is>
      </c>
      <c r="H1804" s="39" t="str">
        <f>IF(ISNUMBER(MATCH(G1804,QualityStatuses,0)),"Quality Lead","Non-Quality Lead")</f>
        <v>Non-Quality Lead</v>
      </c>
      <c r="I1804" t="inlineStr">
        <is>
          <t>2026-10</t>
        </is>
      </c>
      <c r="J1804" t="inlineStr">
        <is>
          <t>Wk of 2026-10-12</t>
        </is>
      </c>
      <c r="K1804" t="inlineStr">
        <is>
          <t>Tejaswini Tarigopula</t>
        </is>
      </c>
      <c r="L1804" t="inlineStr">
        <is>
          <t>Facebook</t>
        </is>
      </c>
      <c r="M1804" t="inlineStr">
        <is>
          <t>Direct (campaign tagged in CRM)</t>
        </is>
      </c>
      <c r="N1804" t="inlineStr">
        <is>
          <t>6ad493377b0f52961d697de8</t>
        </is>
      </c>
      <c r="O1804" t="n">
        <v>1</v>
      </c>
      <c r="P1804" s="40">
        <f>IF(A1804="Lead",IF(ISNUMBER(MATCH(G1804,QualityStatuses,0)),1,0),0)</f>
        <v>0</v>
      </c>
      <c r="Q1804" s="40">
        <f>IF(A1804="Lead",IF(G1804="New Lead",0,1),0)</f>
        <v>1</v>
      </c>
      <c r="R1804" s="40">
        <f>IF(A1804="Lead",IF(G1804="Lost",1,0),0)</f>
        <v>0</v>
      </c>
      <c r="S1804" t="n">
        <v>2</v>
      </c>
      <c r="T1804" t="n">
        <v>2</v>
      </c>
      <c r="U1804" t="n">
        <v>0</v>
      </c>
      <c r="V1804" t="n">
        <v>0</v>
      </c>
      <c r="W1804" t="n">
        <v>0</v>
      </c>
      <c r="X1804" t="n">
        <v>0</v>
      </c>
      <c r="Y1804">
        <f>IF(AND(A1804="Lead",COUNTIF(MetaCamps,C1804)&gt;0),1,0)</f>
        <v>0</v>
      </c>
      <c r="Z1804">
        <f>IF(Y1804=1,P1804,0)</f>
        <v>0</v>
      </c>
    </row>
    <row r="1805">
      <c r="A1805" t="inlineStr">
        <is>
          <t>Lead</t>
        </is>
      </c>
      <c r="B1805" s="39" t="str">
        <f>IFERROR(INDEX(CampTypes,MATCH(C1805,CampList,0)),"Unattributed")</f>
        <v>New</v>
      </c>
      <c r="C1805" t="inlineStr">
        <is>
          <t>EBG - In House | ABO | Natuf | Leads | Unit Franchise | India | Oct26 | V1</t>
        </is>
      </c>
      <c r="D1805" t="inlineStr">
        <is>
          <t>Natuf | Business Owners | Tier1 + Growth Cities | Oct26 | V1</t>
        </is>
      </c>
      <c r="E1805" t="inlineStr">
        <is>
          <t>Natuf | Reel | Brand Ambassador | Heard Of Owning A Cafe | V1</t>
        </is>
      </c>
      <c r="F1805" t="inlineStr">
        <is>
          <t>In House Natuf</t>
        </is>
      </c>
      <c r="G1805" t="inlineStr">
        <is>
          <t>Attempt 1</t>
        </is>
      </c>
      <c r="H1805" s="39" t="str">
        <f>IF(ISNUMBER(MATCH(G1805,QualityStatuses,0)),"Quality Lead","Non-Quality Lead")</f>
        <v>Non-Quality Lead</v>
      </c>
      <c r="I1805" t="inlineStr">
        <is>
          <t>2026-10</t>
        </is>
      </c>
      <c r="J1805" t="inlineStr">
        <is>
          <t>Wk of 2026-10-12</t>
        </is>
      </c>
      <c r="K1805" t="inlineStr">
        <is>
          <t>Tejaswini Tarigopula</t>
        </is>
      </c>
      <c r="L1805" t="inlineStr">
        <is>
          <t>Facebook</t>
        </is>
      </c>
      <c r="M1805" t="inlineStr">
        <is>
          <t>Direct (campaign tagged in CRM)</t>
        </is>
      </c>
      <c r="N1805" t="inlineStr">
        <is>
          <t>6ad492c703d2c190f19f991a</t>
        </is>
      </c>
      <c r="O1805" t="n">
        <v>1</v>
      </c>
      <c r="P1805" s="40">
        <f>IF(A1805="Lead",IF(ISNUMBER(MATCH(G1805,QualityStatuses,0)),1,0),0)</f>
        <v>0</v>
      </c>
      <c r="Q1805" s="40">
        <f>IF(A1805="Lead",IF(G1805="New Lead",0,1),0)</f>
        <v>1</v>
      </c>
      <c r="R1805" s="40">
        <f>IF(A1805="Lead",IF(G1805="Lost",1,0),0)</f>
        <v>0</v>
      </c>
      <c r="S1805" t="n">
        <v>2</v>
      </c>
      <c r="T1805" t="n">
        <v>2</v>
      </c>
      <c r="U1805" t="n">
        <v>0</v>
      </c>
      <c r="V1805" t="n">
        <v>0</v>
      </c>
      <c r="W1805" t="n">
        <v>0</v>
      </c>
      <c r="X1805" t="n">
        <v>0</v>
      </c>
      <c r="Y1805">
        <f>IF(AND(A1805="Lead",COUNTIF(MetaCamps,C1805)&gt;0),1,0)</f>
        <v>0</v>
      </c>
      <c r="Z1805">
        <f>IF(Y1805=1,P1805,0)</f>
        <v>0</v>
      </c>
    </row>
    <row r="1806">
      <c r="A1806" t="inlineStr">
        <is>
          <t>Lead</t>
        </is>
      </c>
      <c r="B1806" s="39" t="str">
        <f>IFERROR(INDEX(CampTypes,MATCH(C1806,CampList,0)),"Unattributed")</f>
        <v>New</v>
      </c>
      <c r="C1806" t="inlineStr">
        <is>
          <t>EBG - In House | ABO | Natuf | Leads | Unit Franchise | India | Oct26 | V1</t>
        </is>
      </c>
      <c r="D1806" t="inlineStr">
        <is>
          <t>Natuf | Investors | Tier1 + Growth Cities | Oct26 | V1</t>
        </is>
      </c>
      <c r="E1806" t="inlineStr">
        <is>
          <t>Natuf | Reel | Brand Ambassador | Heard Of Owning A Cafe | V1</t>
        </is>
      </c>
      <c r="F1806" t="inlineStr">
        <is>
          <t>In House Natuf</t>
        </is>
      </c>
      <c r="G1806" t="inlineStr">
        <is>
          <t>Connected</t>
        </is>
      </c>
      <c r="H1806" s="39" t="str">
        <f>IF(ISNUMBER(MATCH(G1806,QualityStatuses,0)),"Quality Lead","Non-Quality Lead")</f>
        <v>Non-Quality Lead</v>
      </c>
      <c r="I1806" t="inlineStr">
        <is>
          <t>2026-10</t>
        </is>
      </c>
      <c r="J1806" t="inlineStr">
        <is>
          <t>Wk of 2026-10-12</t>
        </is>
      </c>
      <c r="K1806" t="inlineStr">
        <is>
          <t>Tejaswini Tarigopula</t>
        </is>
      </c>
      <c r="L1806" t="inlineStr">
        <is>
          <t>Facebook</t>
        </is>
      </c>
      <c r="M1806" t="inlineStr">
        <is>
          <t>Direct (campaign tagged in CRM)</t>
        </is>
      </c>
      <c r="N1806" t="inlineStr">
        <is>
          <t>6ad4918ce724d55c6444e719</t>
        </is>
      </c>
      <c r="O1806" t="n">
        <v>1</v>
      </c>
      <c r="P1806" s="40">
        <f>IF(A1806="Lead",IF(ISNUMBER(MATCH(G1806,QualityStatuses,0)),1,0),0)</f>
        <v>0</v>
      </c>
      <c r="Q1806" s="40">
        <f>IF(A1806="Lead",IF(G1806="New Lead",0,1),0)</f>
        <v>1</v>
      </c>
      <c r="R1806" s="40">
        <f>IF(A1806="Lead",IF(G1806="Lost",1,0),0)</f>
        <v>0</v>
      </c>
      <c r="S1806" t="n">
        <v>1</v>
      </c>
      <c r="T1806" t="n">
        <v>1</v>
      </c>
      <c r="U1806" t="n">
        <v>0</v>
      </c>
      <c r="V1806" t="n">
        <v>0</v>
      </c>
      <c r="W1806" t="n">
        <v>0</v>
      </c>
      <c r="X1806" t="n">
        <v>0</v>
      </c>
      <c r="Y1806">
        <f>IF(AND(A1806="Lead",COUNTIF(MetaCamps,C1806)&gt;0),1,0)</f>
        <v>0</v>
      </c>
      <c r="Z1806">
        <f>IF(Y1806=1,P1806,0)</f>
        <v>0</v>
      </c>
    </row>
    <row r="1807">
      <c r="A1807" t="inlineStr">
        <is>
          <t>Lead</t>
        </is>
      </c>
      <c r="B1807" s="39" t="str">
        <f>IFERROR(INDEX(CampTypes,MATCH(C1807,CampList,0)),"Unattributed")</f>
        <v>Old</v>
      </c>
      <c r="C1807" t="inlineStr">
        <is>
          <t>E_Karan_Natuf_All_07072026</t>
        </is>
      </c>
      <c r="D1807" t="inlineStr">
        <is>
          <t>E_Karan_Natuf_Fragship_07072026_Adset2</t>
        </is>
      </c>
      <c r="E1807" t="inlineStr">
        <is>
          <t>E_Karan_Natuf_Flagship_Cafe_07072026_Adset2_Ad1 – Copy 2</t>
        </is>
      </c>
      <c r="F1807" t="inlineStr">
        <is>
          <t>Natuf</t>
        </is>
      </c>
      <c r="G1807" t="inlineStr">
        <is>
          <t>Details Shared</t>
        </is>
      </c>
      <c r="H1807" s="39" t="str">
        <f>IF(ISNUMBER(MATCH(G1807,QualityStatuses,0)),"Quality Lead","Non-Quality Lead")</f>
        <v>Quality Lead</v>
      </c>
      <c r="I1807" t="inlineStr">
        <is>
          <t>2026-10</t>
        </is>
      </c>
      <c r="J1807" t="inlineStr">
        <is>
          <t>Wk of 2026-10-12</t>
        </is>
      </c>
      <c r="K1807" t="inlineStr">
        <is>
          <t>Marshal Malbari</t>
        </is>
      </c>
      <c r="L1807" t="inlineStr">
        <is>
          <t>Facebook</t>
        </is>
      </c>
      <c r="M1807" t="inlineStr">
        <is>
          <t>Direct (campaign tagged in CRM)</t>
        </is>
      </c>
      <c r="N1807" t="inlineStr">
        <is>
          <t>6ad4904ee724d55c6444e37d</t>
        </is>
      </c>
      <c r="O1807" t="n">
        <v>1</v>
      </c>
      <c r="P1807" s="40">
        <f>IF(A1807="Lead",IF(ISNUMBER(MATCH(G1807,QualityStatuses,0)),1,0),0)</f>
        <v>1</v>
      </c>
      <c r="Q1807" s="40">
        <f>IF(A1807="Lead",IF(G1807="New Lead",0,1),0)</f>
        <v>1</v>
      </c>
      <c r="R1807" s="40">
        <f>IF(A1807="Lead",IF(G1807="Lost",1,0),0)</f>
        <v>0</v>
      </c>
      <c r="S1807" t="n">
        <v>4</v>
      </c>
      <c r="T1807" t="n">
        <v>3</v>
      </c>
      <c r="U1807" t="n">
        <v>0</v>
      </c>
      <c r="V1807" t="n">
        <v>0</v>
      </c>
      <c r="W1807" t="n">
        <v>0</v>
      </c>
      <c r="X1807" t="n">
        <v>0</v>
      </c>
      <c r="Y1807">
        <f>IF(AND(A1807="Lead",COUNTIF(MetaCamps,C1807)&gt;0),1,0)</f>
        <v>1</v>
      </c>
      <c r="Z1807">
        <f>IF(Y1807=1,P1807,0)</f>
        <v>1</v>
      </c>
    </row>
    <row r="1808">
      <c r="A1808" t="inlineStr">
        <is>
          <t>Lead</t>
        </is>
      </c>
      <c r="B1808" s="39" t="str">
        <f>IFERROR(INDEX(CampTypes,MATCH(C1808,CampList,0)),"Unattributed")</f>
        <v>New</v>
      </c>
      <c r="C1808" t="inlineStr">
        <is>
          <t>EBG - In House | ABO | Natuf | Leads | Unit Franchise | India | Oct26 | V1</t>
        </is>
      </c>
      <c r="D1808" t="inlineStr">
        <is>
          <t>Natuf | Broad | Tier1 + Growth Cities | Oct26 | V1</t>
        </is>
      </c>
      <c r="E1808" t="inlineStr">
        <is>
          <t>Natuf | Reel | Brand Ambassador | Heard Of Owning A Cafe | V1</t>
        </is>
      </c>
      <c r="F1808" t="inlineStr">
        <is>
          <t>In House Natuf</t>
        </is>
      </c>
      <c r="G1808" t="inlineStr">
        <is>
          <t>Attempt 1</t>
        </is>
      </c>
      <c r="H1808" s="39" t="str">
        <f>IF(ISNUMBER(MATCH(G1808,QualityStatuses,0)),"Quality Lead","Non-Quality Lead")</f>
        <v>Non-Quality Lead</v>
      </c>
      <c r="I1808" t="inlineStr">
        <is>
          <t>2026-10</t>
        </is>
      </c>
      <c r="J1808" t="inlineStr">
        <is>
          <t>Wk of 2026-10-12</t>
        </is>
      </c>
      <c r="K1808" t="inlineStr">
        <is>
          <t>Tejaswini Tarigopula</t>
        </is>
      </c>
      <c r="L1808" t="inlineStr">
        <is>
          <t>Facebook</t>
        </is>
      </c>
      <c r="M1808" t="inlineStr">
        <is>
          <t>Direct (campaign tagged in CRM)</t>
        </is>
      </c>
      <c r="N1808" t="inlineStr">
        <is>
          <t>6ad48f5c9c07028567b17eb9</t>
        </is>
      </c>
      <c r="O1808" t="n">
        <v>1</v>
      </c>
      <c r="P1808" s="40">
        <f>IF(A1808="Lead",IF(ISNUMBER(MATCH(G1808,QualityStatuses,0)),1,0),0)</f>
        <v>0</v>
      </c>
      <c r="Q1808" s="40">
        <f>IF(A1808="Lead",IF(G1808="New Lead",0,1),0)</f>
        <v>1</v>
      </c>
      <c r="R1808" s="40">
        <f>IF(A1808="Lead",IF(G1808="Lost",1,0),0)</f>
        <v>0</v>
      </c>
      <c r="S1808" t="n">
        <v>1</v>
      </c>
      <c r="T1808" t="n">
        <v>1</v>
      </c>
      <c r="U1808" t="n">
        <v>0</v>
      </c>
      <c r="V1808" t="n">
        <v>0</v>
      </c>
      <c r="W1808" t="n">
        <v>0</v>
      </c>
      <c r="X1808" t="n">
        <v>0</v>
      </c>
      <c r="Y1808">
        <f>IF(AND(A1808="Lead",COUNTIF(MetaCamps,C1808)&gt;0),1,0)</f>
        <v>0</v>
      </c>
      <c r="Z1808">
        <f>IF(Y1808=1,P1808,0)</f>
        <v>0</v>
      </c>
    </row>
    <row r="1809">
      <c r="A1809" t="inlineStr">
        <is>
          <t>Lead</t>
        </is>
      </c>
      <c r="B1809" s="39" t="str">
        <f>IFERROR(INDEX(CampTypes,MATCH(C1809,CampList,0)),"Unattributed")</f>
        <v>New</v>
      </c>
      <c r="C1809" t="inlineStr">
        <is>
          <t>Natuf | In House | ABO |  | WhatsApp | Unit Franchise | India | Oct26 | V1</t>
        </is>
      </c>
      <c r="D1809" t="inlineStr">
        <is>
          <t>_</t>
        </is>
      </c>
      <c r="E1809" t="inlineStr">
        <is>
          <t>_</t>
        </is>
      </c>
      <c r="F1809" t="inlineStr">
        <is>
          <t>In House Natuf</t>
        </is>
      </c>
      <c r="G1809" t="inlineStr">
        <is>
          <t>New Lead</t>
        </is>
      </c>
      <c r="H1809" s="39" t="str">
        <f>IF(ISNUMBER(MATCH(G1809,QualityStatuses,0)),"Quality Lead","Non-Quality Lead")</f>
        <v>Non-Quality Lead</v>
      </c>
      <c r="I1809" t="inlineStr">
        <is>
          <t>2026-10</t>
        </is>
      </c>
      <c r="J1809" t="inlineStr">
        <is>
          <t>Wk of 2026-10-12</t>
        </is>
      </c>
      <c r="K1809" t="inlineStr">
        <is>
          <t>(Unassigned)</t>
        </is>
      </c>
      <c r="L1809" t="inlineStr">
        <is>
          <t>Whatsapp Cloud API</t>
        </is>
      </c>
      <c r="M1809" t="inlineStr">
        <is>
          <t>Direct (campaign tagged in CRM)</t>
        </is>
      </c>
      <c r="N1809" t="inlineStr">
        <is>
          <t>6ad48d553671ee896b264b22</t>
        </is>
      </c>
      <c r="O1809" t="n">
        <v>1</v>
      </c>
      <c r="P1809" s="40">
        <f>IF(A1809="Lead",IF(ISNUMBER(MATCH(G1809,QualityStatuses,0)),1,0),0)</f>
        <v>0</v>
      </c>
      <c r="Q1809" s="40">
        <f>IF(A1809="Lead",IF(G1809="New Lead",0,1),0)</f>
        <v>0</v>
      </c>
      <c r="R1809" s="40">
        <f>IF(A1809="Lead",IF(G1809="Lost",1,0),0)</f>
        <v>0</v>
      </c>
      <c r="S1809" t="n">
        <v>0</v>
      </c>
      <c r="T1809" t="n">
        <v>0</v>
      </c>
      <c r="U1809" t="n">
        <v>0</v>
      </c>
      <c r="V1809" t="n">
        <v>0</v>
      </c>
      <c r="W1809" t="n">
        <v>0</v>
      </c>
      <c r="X1809" t="n">
        <v>0</v>
      </c>
      <c r="Y1809">
        <f>IF(AND(A1809="Lead",COUNTIF(MetaCamps,C1809)&gt;0),1,0)</f>
        <v>0</v>
      </c>
      <c r="Z1809">
        <f>IF(Y1809=1,P1809,0)</f>
        <v>0</v>
      </c>
    </row>
    <row r="1810">
      <c r="A1810" t="inlineStr">
        <is>
          <t>Lead</t>
        </is>
      </c>
      <c r="B1810" s="39" t="str">
        <f>IFERROR(INDEX(CampTypes,MATCH(C1810,CampList,0)),"Unattributed")</f>
        <v>New</v>
      </c>
      <c r="C1810" t="inlineStr">
        <is>
          <t>EBG - In House | ABO | Natuf | Leads | Unit Franchise | India | Oct26 | V1</t>
        </is>
      </c>
      <c r="D1810" t="inlineStr">
        <is>
          <t>Natuf | Broad | Tier1 + Growth Cities | Oct26 | V1</t>
        </is>
      </c>
      <c r="E1810" t="inlineStr">
        <is>
          <t>Natuf | Reel | Brand Ambassador | Heard Of Owning A Cafe | V1</t>
        </is>
      </c>
      <c r="F1810" t="inlineStr">
        <is>
          <t>In House Natuf</t>
        </is>
      </c>
      <c r="G1810" t="inlineStr">
        <is>
          <t>Attempt 1</t>
        </is>
      </c>
      <c r="H1810" s="39" t="str">
        <f>IF(ISNUMBER(MATCH(G1810,QualityStatuses,0)),"Quality Lead","Non-Quality Lead")</f>
        <v>Non-Quality Lead</v>
      </c>
      <c r="I1810" t="inlineStr">
        <is>
          <t>2026-10</t>
        </is>
      </c>
      <c r="J1810" t="inlineStr">
        <is>
          <t>Wk of 2026-10-12</t>
        </is>
      </c>
      <c r="K1810" t="inlineStr">
        <is>
          <t>Tejaswini Tarigopula</t>
        </is>
      </c>
      <c r="L1810" t="inlineStr">
        <is>
          <t>Facebook</t>
        </is>
      </c>
      <c r="M1810" t="inlineStr">
        <is>
          <t>Direct (campaign tagged in CRM)</t>
        </is>
      </c>
      <c r="N1810" t="inlineStr">
        <is>
          <t>6ad48d330122721f6a775137</t>
        </is>
      </c>
      <c r="O1810" t="n">
        <v>1</v>
      </c>
      <c r="P1810" s="40">
        <f>IF(A1810="Lead",IF(ISNUMBER(MATCH(G1810,QualityStatuses,0)),1,0),0)</f>
        <v>0</v>
      </c>
      <c r="Q1810" s="40">
        <f>IF(A1810="Lead",IF(G1810="New Lead",0,1),0)</f>
        <v>1</v>
      </c>
      <c r="R1810" s="40">
        <f>IF(A1810="Lead",IF(G1810="Lost",1,0),0)</f>
        <v>0</v>
      </c>
      <c r="S1810" t="n">
        <v>2</v>
      </c>
      <c r="T1810" t="n">
        <v>1</v>
      </c>
      <c r="U1810" t="n">
        <v>0</v>
      </c>
      <c r="V1810" t="n">
        <v>0</v>
      </c>
      <c r="W1810" t="n">
        <v>0</v>
      </c>
      <c r="X1810" t="n">
        <v>0</v>
      </c>
      <c r="Y1810">
        <f>IF(AND(A1810="Lead",COUNTIF(MetaCamps,C1810)&gt;0),1,0)</f>
        <v>0</v>
      </c>
      <c r="Z1810">
        <f>IF(Y1810=1,P1810,0)</f>
        <v>0</v>
      </c>
    </row>
    <row r="1811">
      <c r="A1811" t="inlineStr">
        <is>
          <t>Lead</t>
        </is>
      </c>
      <c r="B1811" s="39" t="str">
        <f>IFERROR(INDEX(CampTypes,MATCH(C1811,CampList,0)),"Unattributed")</f>
        <v>Old</v>
      </c>
      <c r="C1811" t="inlineStr">
        <is>
          <t>natuf_Kiosk_14072026_Hindi</t>
        </is>
      </c>
      <c r="D1811" t="inlineStr">
        <is>
          <t>natuf_Kiosk_14072026_Highest-converting industries</t>
        </is>
      </c>
      <c r="E1811" t="inlineStr">
        <is>
          <t>natuf_Kiosk_14072026_ad set_ad1</t>
        </is>
      </c>
      <c r="F1811" t="inlineStr">
        <is>
          <t>Natuf</t>
        </is>
      </c>
      <c r="G1811" t="inlineStr">
        <is>
          <t>New Lead</t>
        </is>
      </c>
      <c r="H1811" s="39" t="str">
        <f>IF(ISNUMBER(MATCH(G1811,QualityStatuses,0)),"Quality Lead","Non-Quality Lead")</f>
        <v>Non-Quality Lead</v>
      </c>
      <c r="I1811" t="inlineStr">
        <is>
          <t>2026-10</t>
        </is>
      </c>
      <c r="J1811" t="inlineStr">
        <is>
          <t>Wk of 2026-10-12</t>
        </is>
      </c>
      <c r="K1811" t="inlineStr">
        <is>
          <t>(Unassigned)</t>
        </is>
      </c>
      <c r="L1811" t="inlineStr">
        <is>
          <t>Facebook</t>
        </is>
      </c>
      <c r="M1811" t="inlineStr">
        <is>
          <t>Direct (campaign tagged in CRM)</t>
        </is>
      </c>
      <c r="N1811" t="inlineStr">
        <is>
          <t>6ad48c5af89f0f637022f63a</t>
        </is>
      </c>
      <c r="O1811" t="n">
        <v>1</v>
      </c>
      <c r="P1811" s="40">
        <f>IF(A1811="Lead",IF(ISNUMBER(MATCH(G1811,QualityStatuses,0)),1,0),0)</f>
        <v>0</v>
      </c>
      <c r="Q1811" s="40">
        <f>IF(A1811="Lead",IF(G1811="New Lead",0,1),0)</f>
        <v>0</v>
      </c>
      <c r="R1811" s="40">
        <f>IF(A1811="Lead",IF(G1811="Lost",1,0),0)</f>
        <v>0</v>
      </c>
      <c r="S1811" t="n">
        <v>0</v>
      </c>
      <c r="T1811" t="n">
        <v>0</v>
      </c>
      <c r="U1811" t="n">
        <v>0</v>
      </c>
      <c r="V1811" t="n">
        <v>0</v>
      </c>
      <c r="W1811" t="n">
        <v>0</v>
      </c>
      <c r="X1811" t="n">
        <v>0</v>
      </c>
      <c r="Y1811">
        <f>IF(AND(A1811="Lead",COUNTIF(MetaCamps,C1811)&gt;0),1,0)</f>
        <v>1</v>
      </c>
      <c r="Z1811">
        <f>IF(Y1811=1,P1811,0)</f>
        <v>0</v>
      </c>
    </row>
    <row r="1812">
      <c r="A1812" t="inlineStr">
        <is>
          <t>Lead</t>
        </is>
      </c>
      <c r="B1812" s="39" t="str">
        <f>IFERROR(INDEX(CampTypes,MATCH(C1812,CampList,0)),"Unattributed")</f>
        <v>New</v>
      </c>
      <c r="C1812" t="inlineStr">
        <is>
          <t>Natuf | In House | ABO |  | WhatsApp | Unit Franchise | India | Oct26 | V1</t>
        </is>
      </c>
      <c r="D1812" t="inlineStr">
        <is>
          <t>_</t>
        </is>
      </c>
      <c r="E1812" t="inlineStr">
        <is>
          <t>_</t>
        </is>
      </c>
      <c r="F1812" t="inlineStr">
        <is>
          <t>In House Natuf</t>
        </is>
      </c>
      <c r="G1812" t="inlineStr">
        <is>
          <t>New Lead</t>
        </is>
      </c>
      <c r="H1812" s="39" t="str">
        <f>IF(ISNUMBER(MATCH(G1812,QualityStatuses,0)),"Quality Lead","Non-Quality Lead")</f>
        <v>Non-Quality Lead</v>
      </c>
      <c r="I1812" t="inlineStr">
        <is>
          <t>2026-10</t>
        </is>
      </c>
      <c r="J1812" t="inlineStr">
        <is>
          <t>Wk of 2026-10-12</t>
        </is>
      </c>
      <c r="K1812" t="inlineStr">
        <is>
          <t>(Unassigned)</t>
        </is>
      </c>
      <c r="L1812" t="inlineStr">
        <is>
          <t>Whatsapp Cloud API</t>
        </is>
      </c>
      <c r="M1812" t="inlineStr">
        <is>
          <t>Direct (campaign tagged in CRM)</t>
        </is>
      </c>
      <c r="N1812" t="inlineStr">
        <is>
          <t>6ad48bf60c91a316f296c1da</t>
        </is>
      </c>
      <c r="O1812" t="n">
        <v>1</v>
      </c>
      <c r="P1812" s="40">
        <f>IF(A1812="Lead",IF(ISNUMBER(MATCH(G1812,QualityStatuses,0)),1,0),0)</f>
        <v>0</v>
      </c>
      <c r="Q1812" s="40">
        <f>IF(A1812="Lead",IF(G1812="New Lead",0,1),0)</f>
        <v>0</v>
      </c>
      <c r="R1812" s="40">
        <f>IF(A1812="Lead",IF(G1812="Lost",1,0),0)</f>
        <v>0</v>
      </c>
      <c r="S1812" t="n">
        <v>0</v>
      </c>
      <c r="T1812" t="n">
        <v>0</v>
      </c>
      <c r="U1812" t="n">
        <v>0</v>
      </c>
      <c r="V1812" t="n">
        <v>0</v>
      </c>
      <c r="W1812" t="n">
        <v>0</v>
      </c>
      <c r="X1812" t="n">
        <v>0</v>
      </c>
      <c r="Y1812">
        <f>IF(AND(A1812="Lead",COUNTIF(MetaCamps,C1812)&gt;0),1,0)</f>
        <v>0</v>
      </c>
      <c r="Z1812">
        <f>IF(Y1812=1,P1812,0)</f>
        <v>0</v>
      </c>
    </row>
    <row r="1813">
      <c r="A1813" t="inlineStr">
        <is>
          <t>Lead</t>
        </is>
      </c>
      <c r="B1813" s="39" t="str">
        <f>IFERROR(INDEX(CampTypes,MATCH(C1813,CampList,0)),"Unattributed")</f>
        <v>New</v>
      </c>
      <c r="C1813" t="inlineStr">
        <is>
          <t>EBG - In House | ABO | Natuf | Leads | Unit Franchise | India | Oct26 | V1</t>
        </is>
      </c>
      <c r="D1813" t="inlineStr">
        <is>
          <t>Natuf | LAL 1% | India | Jul26 | V1</t>
        </is>
      </c>
      <c r="E1813" t="inlineStr">
        <is>
          <t>Natuf | Reel | Brand Ambassador | Heard Of Owning A Cafe | V1</t>
        </is>
      </c>
      <c r="F1813" t="inlineStr">
        <is>
          <t>In House Natuf</t>
        </is>
      </c>
      <c r="G1813" t="inlineStr">
        <is>
          <t>Lost</t>
        </is>
      </c>
      <c r="H1813" s="39" t="str">
        <f>IF(ISNUMBER(MATCH(G1813,QualityStatuses,0)),"Quality Lead","Non-Quality Lead")</f>
        <v>Non-Quality Lead</v>
      </c>
      <c r="I1813" t="inlineStr">
        <is>
          <t>2026-10</t>
        </is>
      </c>
      <c r="J1813" t="inlineStr">
        <is>
          <t>Wk of 2026-10-12</t>
        </is>
      </c>
      <c r="K1813" t="inlineStr">
        <is>
          <t>Tejaswini Tarigopula</t>
        </is>
      </c>
      <c r="L1813" t="inlineStr">
        <is>
          <t>Facebook</t>
        </is>
      </c>
      <c r="M1813" t="inlineStr">
        <is>
          <t>Direct (campaign tagged in CRM)</t>
        </is>
      </c>
      <c r="N1813" t="inlineStr">
        <is>
          <t>6ad48ba7497256ae8c928ecf</t>
        </is>
      </c>
      <c r="O1813" t="n">
        <v>1</v>
      </c>
      <c r="P1813" s="40">
        <f>IF(A1813="Lead",IF(ISNUMBER(MATCH(G1813,QualityStatuses,0)),1,0),0)</f>
        <v>0</v>
      </c>
      <c r="Q1813" s="40">
        <f>IF(A1813="Lead",IF(G1813="New Lead",0,1),0)</f>
        <v>1</v>
      </c>
      <c r="R1813" s="40">
        <f>IF(A1813="Lead",IF(G1813="Lost",1,0),0)</f>
        <v>1</v>
      </c>
      <c r="S1813" t="n">
        <v>4</v>
      </c>
      <c r="T1813" t="n">
        <v>4</v>
      </c>
      <c r="U1813" t="n">
        <v>0</v>
      </c>
      <c r="V1813" t="n">
        <v>0</v>
      </c>
      <c r="W1813" t="n">
        <v>0</v>
      </c>
      <c r="X1813" t="n">
        <v>0</v>
      </c>
      <c r="Y1813">
        <f>IF(AND(A1813="Lead",COUNTIF(MetaCamps,C1813)&gt;0),1,0)</f>
        <v>0</v>
      </c>
      <c r="Z1813">
        <f>IF(Y1813=1,P1813,0)</f>
        <v>0</v>
      </c>
    </row>
    <row r="1814">
      <c r="A1814" t="inlineStr">
        <is>
          <t>Lead</t>
        </is>
      </c>
      <c r="B1814" s="39" t="str">
        <f>IFERROR(INDEX(CampTypes,MATCH(C1814,CampList,0)),"Unattributed")</f>
        <v>Old</v>
      </c>
      <c r="C1814" t="inlineStr">
        <is>
          <t>natuf_Kiosk_14072026_Hindi</t>
        </is>
      </c>
      <c r="D1814" t="inlineStr">
        <is>
          <t>natuf_Kiosk_14072026_Highest-converting industries</t>
        </is>
      </c>
      <c r="E1814" t="inlineStr">
        <is>
          <t>natuf_Kiosk_14072026_ad set_ad1</t>
        </is>
      </c>
      <c r="F1814" t="inlineStr">
        <is>
          <t>Natuf</t>
        </is>
      </c>
      <c r="G1814" t="inlineStr">
        <is>
          <t>Attempt 1</t>
        </is>
      </c>
      <c r="H1814" s="39" t="str">
        <f>IF(ISNUMBER(MATCH(G1814,QualityStatuses,0)),"Quality Lead","Non-Quality Lead")</f>
        <v>Non-Quality Lead</v>
      </c>
      <c r="I1814" t="inlineStr">
        <is>
          <t>2026-10</t>
        </is>
      </c>
      <c r="J1814" t="inlineStr">
        <is>
          <t>Wk of 2026-10-12</t>
        </is>
      </c>
      <c r="K1814" t="inlineStr">
        <is>
          <t>Tejaswini Tarigopula</t>
        </is>
      </c>
      <c r="L1814" t="inlineStr">
        <is>
          <t>Facebook</t>
        </is>
      </c>
      <c r="M1814" t="inlineStr">
        <is>
          <t>Direct (campaign tagged in CRM)</t>
        </is>
      </c>
      <c r="N1814" t="inlineStr">
        <is>
          <t>6ad48b2090df606bd20aad5b</t>
        </is>
      </c>
      <c r="O1814" t="n">
        <v>1</v>
      </c>
      <c r="P1814" s="40">
        <f>IF(A1814="Lead",IF(ISNUMBER(MATCH(G1814,QualityStatuses,0)),1,0),0)</f>
        <v>0</v>
      </c>
      <c r="Q1814" s="40">
        <f>IF(A1814="Lead",IF(G1814="New Lead",0,1),0)</f>
        <v>1</v>
      </c>
      <c r="R1814" s="40">
        <f>IF(A1814="Lead",IF(G1814="Lost",1,0),0)</f>
        <v>0</v>
      </c>
      <c r="S1814" t="n">
        <v>1</v>
      </c>
      <c r="T1814" t="n">
        <v>0</v>
      </c>
      <c r="U1814" t="n">
        <v>0</v>
      </c>
      <c r="V1814" t="n">
        <v>0</v>
      </c>
      <c r="W1814" t="n">
        <v>0</v>
      </c>
      <c r="X1814" t="n">
        <v>0</v>
      </c>
      <c r="Y1814">
        <f>IF(AND(A1814="Lead",COUNTIF(MetaCamps,C1814)&gt;0),1,0)</f>
        <v>1</v>
      </c>
      <c r="Z1814">
        <f>IF(Y1814=1,P1814,0)</f>
        <v>0</v>
      </c>
    </row>
    <row r="1815">
      <c r="A1815" t="inlineStr">
        <is>
          <t>Lead</t>
        </is>
      </c>
      <c r="B1815" s="39" t="str">
        <f>IFERROR(INDEX(CampTypes,MATCH(C1815,CampList,0)),"Unattributed")</f>
        <v>New</v>
      </c>
      <c r="C1815" t="inlineStr">
        <is>
          <t>Natuf | In House | ABO |  | WhatsApp | Unit Franchise | India | Oct26 | V1</t>
        </is>
      </c>
      <c r="D1815" t="inlineStr">
        <is>
          <t>_</t>
        </is>
      </c>
      <c r="E1815" t="inlineStr">
        <is>
          <t>_</t>
        </is>
      </c>
      <c r="F1815" t="inlineStr">
        <is>
          <t>In House Natuf</t>
        </is>
      </c>
      <c r="G1815" t="inlineStr">
        <is>
          <t>New Lead</t>
        </is>
      </c>
      <c r="H1815" s="39" t="str">
        <f>IF(ISNUMBER(MATCH(G1815,QualityStatuses,0)),"Quality Lead","Non-Quality Lead")</f>
        <v>Non-Quality Lead</v>
      </c>
      <c r="I1815" t="inlineStr">
        <is>
          <t>2026-10</t>
        </is>
      </c>
      <c r="J1815" t="inlineStr">
        <is>
          <t>Wk of 2026-10-12</t>
        </is>
      </c>
      <c r="K1815" t="inlineStr">
        <is>
          <t>(Unassigned)</t>
        </is>
      </c>
      <c r="L1815" t="inlineStr">
        <is>
          <t>Whatsapp Cloud API</t>
        </is>
      </c>
      <c r="M1815" t="inlineStr">
        <is>
          <t>Direct (campaign tagged in CRM)</t>
        </is>
      </c>
      <c r="N1815" t="inlineStr">
        <is>
          <t>6ad48ab186abdfb135e1cac2</t>
        </is>
      </c>
      <c r="O1815" t="n">
        <v>1</v>
      </c>
      <c r="P1815" s="40">
        <f>IF(A1815="Lead",IF(ISNUMBER(MATCH(G1815,QualityStatuses,0)),1,0),0)</f>
        <v>0</v>
      </c>
      <c r="Q1815" s="40">
        <f>IF(A1815="Lead",IF(G1815="New Lead",0,1),0)</f>
        <v>0</v>
      </c>
      <c r="R1815" s="40">
        <f>IF(A1815="Lead",IF(G1815="Lost",1,0),0)</f>
        <v>0</v>
      </c>
      <c r="S1815" t="n">
        <v>0</v>
      </c>
      <c r="T1815" t="n">
        <v>0</v>
      </c>
      <c r="U1815" t="n">
        <v>0</v>
      </c>
      <c r="V1815" t="n">
        <v>0</v>
      </c>
      <c r="W1815" t="n">
        <v>0</v>
      </c>
      <c r="X1815" t="n">
        <v>0</v>
      </c>
      <c r="Y1815">
        <f>IF(AND(A1815="Lead",COUNTIF(MetaCamps,C1815)&gt;0),1,0)</f>
        <v>0</v>
      </c>
      <c r="Z1815">
        <f>IF(Y1815=1,P1815,0)</f>
        <v>0</v>
      </c>
    </row>
    <row r="1816">
      <c r="A1816" t="inlineStr">
        <is>
          <t>Lead</t>
        </is>
      </c>
      <c r="B1816" s="39" t="str">
        <f>IFERROR(INDEX(CampTypes,MATCH(C1816,CampList,0)),"Unattributed")</f>
        <v>New</v>
      </c>
      <c r="C1816" t="inlineStr">
        <is>
          <t>EBG - In House | ABO | Natuf | Leads | Unit Franchise | India | Oct26 | V1</t>
        </is>
      </c>
      <c r="D1816" t="inlineStr">
        <is>
          <t>Natuf | LAL 1% | India | Jul26 | V1</t>
        </is>
      </c>
      <c r="E1816" t="inlineStr">
        <is>
          <t>Natuf | Reel | Brand Ambassador | Heard Of Owning A Cafe | V1</t>
        </is>
      </c>
      <c r="F1816" t="inlineStr">
        <is>
          <t>In House Natuf</t>
        </is>
      </c>
      <c r="G1816" t="inlineStr">
        <is>
          <t>Attempt 1</t>
        </is>
      </c>
      <c r="H1816" s="39" t="str">
        <f>IF(ISNUMBER(MATCH(G1816,QualityStatuses,0)),"Quality Lead","Non-Quality Lead")</f>
        <v>Non-Quality Lead</v>
      </c>
      <c r="I1816" t="inlineStr">
        <is>
          <t>2026-10</t>
        </is>
      </c>
      <c r="J1816" t="inlineStr">
        <is>
          <t>Wk of 2026-10-12</t>
        </is>
      </c>
      <c r="K1816" t="inlineStr">
        <is>
          <t>Tejaswini Tarigopula</t>
        </is>
      </c>
      <c r="L1816" t="inlineStr">
        <is>
          <t>Facebook</t>
        </is>
      </c>
      <c r="M1816" t="inlineStr">
        <is>
          <t>Direct (campaign tagged in CRM)</t>
        </is>
      </c>
      <c r="N1816" t="inlineStr">
        <is>
          <t>6ad489b2b0ebad8dfc750ecb</t>
        </is>
      </c>
      <c r="O1816" t="n">
        <v>1</v>
      </c>
      <c r="P1816" s="40">
        <f>IF(A1816="Lead",IF(ISNUMBER(MATCH(G1816,QualityStatuses,0)),1,0),0)</f>
        <v>0</v>
      </c>
      <c r="Q1816" s="40">
        <f>IF(A1816="Lead",IF(G1816="New Lead",0,1),0)</f>
        <v>1</v>
      </c>
      <c r="R1816" s="40">
        <f>IF(A1816="Lead",IF(G1816="Lost",1,0),0)</f>
        <v>0</v>
      </c>
      <c r="S1816" t="n">
        <v>1</v>
      </c>
      <c r="T1816" t="n">
        <v>0</v>
      </c>
      <c r="U1816" t="n">
        <v>0</v>
      </c>
      <c r="V1816" t="n">
        <v>0</v>
      </c>
      <c r="W1816" t="n">
        <v>0</v>
      </c>
      <c r="X1816" t="n">
        <v>0</v>
      </c>
      <c r="Y1816">
        <f>IF(AND(A1816="Lead",COUNTIF(MetaCamps,C1816)&gt;0),1,0)</f>
        <v>0</v>
      </c>
      <c r="Z1816">
        <f>IF(Y1816=1,P1816,0)</f>
        <v>0</v>
      </c>
    </row>
    <row r="1817">
      <c r="A1817" t="inlineStr">
        <is>
          <t>Lead</t>
        </is>
      </c>
      <c r="B1817" s="39" t="str">
        <f>IFERROR(INDEX(CampTypes,MATCH(C1817,CampList,0)),"Unattributed")</f>
        <v>New</v>
      </c>
      <c r="C1817" t="inlineStr">
        <is>
          <t>Natuf | In House | ABO |  | WhatsApp | Unit Franchise | India | Oct26 | V1</t>
        </is>
      </c>
      <c r="D1817" t="inlineStr">
        <is>
          <t>_</t>
        </is>
      </c>
      <c r="E1817" t="inlineStr">
        <is>
          <t>_</t>
        </is>
      </c>
      <c r="F1817" t="inlineStr">
        <is>
          <t>In House Natuf</t>
        </is>
      </c>
      <c r="G1817" t="inlineStr">
        <is>
          <t>New Lead</t>
        </is>
      </c>
      <c r="H1817" s="39" t="str">
        <f>IF(ISNUMBER(MATCH(G1817,QualityStatuses,0)),"Quality Lead","Non-Quality Lead")</f>
        <v>Non-Quality Lead</v>
      </c>
      <c r="I1817" t="inlineStr">
        <is>
          <t>2026-10</t>
        </is>
      </c>
      <c r="J1817" t="inlineStr">
        <is>
          <t>Wk of 2026-10-12</t>
        </is>
      </c>
      <c r="K1817" t="inlineStr">
        <is>
          <t>(Unassigned)</t>
        </is>
      </c>
      <c r="L1817" t="inlineStr">
        <is>
          <t>Whatsapp Cloud API</t>
        </is>
      </c>
      <c r="M1817" t="inlineStr">
        <is>
          <t>Direct (campaign tagged in CRM)</t>
        </is>
      </c>
      <c r="N1817" t="inlineStr">
        <is>
          <t>6ad4877265e19e6d1f2751d1</t>
        </is>
      </c>
      <c r="O1817" t="n">
        <v>1</v>
      </c>
      <c r="P1817" s="40">
        <f>IF(A1817="Lead",IF(ISNUMBER(MATCH(G1817,QualityStatuses,0)),1,0),0)</f>
        <v>0</v>
      </c>
      <c r="Q1817" s="40">
        <f>IF(A1817="Lead",IF(G1817="New Lead",0,1),0)</f>
        <v>0</v>
      </c>
      <c r="R1817" s="40">
        <f>IF(A1817="Lead",IF(G1817="Lost",1,0),0)</f>
        <v>0</v>
      </c>
      <c r="S1817" t="n">
        <v>0</v>
      </c>
      <c r="T1817" t="n">
        <v>0</v>
      </c>
      <c r="U1817" t="n">
        <v>0</v>
      </c>
      <c r="V1817" t="n">
        <v>0</v>
      </c>
      <c r="W1817" t="n">
        <v>0</v>
      </c>
      <c r="X1817" t="n">
        <v>0</v>
      </c>
      <c r="Y1817">
        <f>IF(AND(A1817="Lead",COUNTIF(MetaCamps,C1817)&gt;0),1,0)</f>
        <v>0</v>
      </c>
      <c r="Z1817">
        <f>IF(Y1817=1,P1817,0)</f>
        <v>0</v>
      </c>
    </row>
    <row r="1818">
      <c r="A1818" t="inlineStr">
        <is>
          <t>Lead</t>
        </is>
      </c>
      <c r="B1818" s="39" t="str">
        <f>IFERROR(INDEX(CampTypes,MATCH(C1818,CampList,0)),"Unattributed")</f>
        <v>Old</v>
      </c>
      <c r="C1818" t="inlineStr">
        <is>
          <t>natuf_Kiosk_14072026_Hindi</t>
        </is>
      </c>
      <c r="D1818" t="inlineStr">
        <is>
          <t>natuf_Kiosk_23092026_ad set3</t>
        </is>
      </c>
      <c r="E1818" t="inlineStr">
        <is>
          <t>natuf_Kiosk_23092026_ad set3_ad1</t>
        </is>
      </c>
      <c r="F1818" t="inlineStr">
        <is>
          <t>Natuf</t>
        </is>
      </c>
      <c r="G1818" t="inlineStr">
        <is>
          <t>New Lead</t>
        </is>
      </c>
      <c r="H1818" s="39" t="str">
        <f>IF(ISNUMBER(MATCH(G1818,QualityStatuses,0)),"Quality Lead","Non-Quality Lead")</f>
        <v>Non-Quality Lead</v>
      </c>
      <c r="I1818" t="inlineStr">
        <is>
          <t>2026-10</t>
        </is>
      </c>
      <c r="J1818" t="inlineStr">
        <is>
          <t>Wk of 2026-10-12</t>
        </is>
      </c>
      <c r="K1818" t="inlineStr">
        <is>
          <t>(Unassigned)</t>
        </is>
      </c>
      <c r="L1818" t="inlineStr">
        <is>
          <t>Facebook</t>
        </is>
      </c>
      <c r="M1818" t="inlineStr">
        <is>
          <t>Direct (campaign tagged in CRM)</t>
        </is>
      </c>
      <c r="N1818" t="inlineStr">
        <is>
          <t>6ad4869413fb70e142294481</t>
        </is>
      </c>
      <c r="O1818" t="n">
        <v>1</v>
      </c>
      <c r="P1818" s="40">
        <f>IF(A1818="Lead",IF(ISNUMBER(MATCH(G1818,QualityStatuses,0)),1,0),0)</f>
        <v>0</v>
      </c>
      <c r="Q1818" s="40">
        <f>IF(A1818="Lead",IF(G1818="New Lead",0,1),0)</f>
        <v>0</v>
      </c>
      <c r="R1818" s="40">
        <f>IF(A1818="Lead",IF(G1818="Lost",1,0),0)</f>
        <v>0</v>
      </c>
      <c r="S1818" t="n">
        <v>0</v>
      </c>
      <c r="T1818" t="n">
        <v>0</v>
      </c>
      <c r="U1818" t="n">
        <v>0</v>
      </c>
      <c r="V1818" t="n">
        <v>0</v>
      </c>
      <c r="W1818" t="n">
        <v>0</v>
      </c>
      <c r="X1818" t="n">
        <v>0</v>
      </c>
      <c r="Y1818">
        <f>IF(AND(A1818="Lead",COUNTIF(MetaCamps,C1818)&gt;0),1,0)</f>
        <v>1</v>
      </c>
      <c r="Z1818">
        <f>IF(Y1818=1,P1818,0)</f>
        <v>0</v>
      </c>
    </row>
    <row r="1819">
      <c r="A1819" t="inlineStr">
        <is>
          <t>Lead</t>
        </is>
      </c>
      <c r="B1819" s="39" t="str">
        <f>IFERROR(INDEX(CampTypes,MATCH(C1819,CampList,0)),"Unattributed")</f>
        <v>New</v>
      </c>
      <c r="C1819" t="inlineStr">
        <is>
          <t>EBG - In House | ABO | Natuf | Leads | Unit Franchise | India | Oct26 | V1</t>
        </is>
      </c>
      <c r="D1819" t="inlineStr">
        <is>
          <t>Natuf | Investors | Tier1 + Growth Cities | Oct26 | V1</t>
        </is>
      </c>
      <c r="E1819" t="inlineStr">
        <is>
          <t>Natuf | Reel | Brand Ambassador | Heard Of Owning A Cafe | V1</t>
        </is>
      </c>
      <c r="F1819" t="inlineStr">
        <is>
          <t>In House Natuf</t>
        </is>
      </c>
      <c r="G1819" t="inlineStr">
        <is>
          <t>Attempt 1</t>
        </is>
      </c>
      <c r="H1819" s="39" t="str">
        <f>IF(ISNUMBER(MATCH(G1819,QualityStatuses,0)),"Quality Lead","Non-Quality Lead")</f>
        <v>Non-Quality Lead</v>
      </c>
      <c r="I1819" t="inlineStr">
        <is>
          <t>2026-10</t>
        </is>
      </c>
      <c r="J1819" t="inlineStr">
        <is>
          <t>Wk of 2026-10-12</t>
        </is>
      </c>
      <c r="K1819" t="inlineStr">
        <is>
          <t>Tejaswini Tarigopula</t>
        </is>
      </c>
      <c r="L1819" t="inlineStr">
        <is>
          <t>Facebook</t>
        </is>
      </c>
      <c r="M1819" t="inlineStr">
        <is>
          <t>Direct (campaign tagged in CRM)</t>
        </is>
      </c>
      <c r="N1819" t="inlineStr">
        <is>
          <t>6ad485c5a0129821c1b81534</t>
        </is>
      </c>
      <c r="O1819" t="n">
        <v>1</v>
      </c>
      <c r="P1819" s="40">
        <f>IF(A1819="Lead",IF(ISNUMBER(MATCH(G1819,QualityStatuses,0)),1,0),0)</f>
        <v>0</v>
      </c>
      <c r="Q1819" s="40">
        <f>IF(A1819="Lead",IF(G1819="New Lead",0,1),0)</f>
        <v>1</v>
      </c>
      <c r="R1819" s="40">
        <f>IF(A1819="Lead",IF(G1819="Lost",1,0),0)</f>
        <v>0</v>
      </c>
      <c r="S1819" t="n">
        <v>1</v>
      </c>
      <c r="T1819" t="n">
        <v>0</v>
      </c>
      <c r="U1819" t="n">
        <v>0</v>
      </c>
      <c r="V1819" t="n">
        <v>0</v>
      </c>
      <c r="W1819" t="n">
        <v>0</v>
      </c>
      <c r="X1819" t="n">
        <v>0</v>
      </c>
      <c r="Y1819">
        <f>IF(AND(A1819="Lead",COUNTIF(MetaCamps,C1819)&gt;0),1,0)</f>
        <v>0</v>
      </c>
      <c r="Z1819">
        <f>IF(Y1819=1,P1819,0)</f>
        <v>0</v>
      </c>
    </row>
    <row r="1820">
      <c r="A1820" t="inlineStr">
        <is>
          <t>Lead</t>
        </is>
      </c>
      <c r="B1820" s="39" t="str">
        <f>IFERROR(INDEX(CampTypes,MATCH(C1820,CampList,0)),"Unattributed")</f>
        <v>New</v>
      </c>
      <c r="C1820" t="inlineStr">
        <is>
          <t>EBG - In House | ABO | Natuf | Leads | Unit Franchise | India | Oct26 | V1</t>
        </is>
      </c>
      <c r="D1820" t="inlineStr">
        <is>
          <t>Natuf | Investors | Tier1 + Growth Cities | Oct26 | V1</t>
        </is>
      </c>
      <c r="E1820" t="inlineStr">
        <is>
          <t>Natuf | Reel | Brand Ambassador | Heard Of Owning A Cafe | V1</t>
        </is>
      </c>
      <c r="F1820" t="inlineStr">
        <is>
          <t>In House Natuf</t>
        </is>
      </c>
      <c r="G1820" t="inlineStr">
        <is>
          <t>Connected</t>
        </is>
      </c>
      <c r="H1820" s="39" t="str">
        <f>IF(ISNUMBER(MATCH(G1820,QualityStatuses,0)),"Quality Lead","Non-Quality Lead")</f>
        <v>Non-Quality Lead</v>
      </c>
      <c r="I1820" t="inlineStr">
        <is>
          <t>2026-10</t>
        </is>
      </c>
      <c r="J1820" t="inlineStr">
        <is>
          <t>Wk of 2026-10-12</t>
        </is>
      </c>
      <c r="K1820" t="inlineStr">
        <is>
          <t>Tejaswini Tarigopula</t>
        </is>
      </c>
      <c r="L1820" t="inlineStr">
        <is>
          <t>Facebook</t>
        </is>
      </c>
      <c r="M1820" t="inlineStr">
        <is>
          <t>Direct (campaign tagged in CRM)</t>
        </is>
      </c>
      <c r="N1820" t="inlineStr">
        <is>
          <t>6ad48154e724d55c6444d155</t>
        </is>
      </c>
      <c r="O1820" t="n">
        <v>1</v>
      </c>
      <c r="P1820" s="40">
        <f>IF(A1820="Lead",IF(ISNUMBER(MATCH(G1820,QualityStatuses,0)),1,0),0)</f>
        <v>0</v>
      </c>
      <c r="Q1820" s="40">
        <f>IF(A1820="Lead",IF(G1820="New Lead",0,1),0)</f>
        <v>1</v>
      </c>
      <c r="R1820" s="40">
        <f>IF(A1820="Lead",IF(G1820="Lost",1,0),0)</f>
        <v>0</v>
      </c>
      <c r="S1820" t="n">
        <v>1</v>
      </c>
      <c r="T1820" t="n">
        <v>1</v>
      </c>
      <c r="U1820" t="n">
        <v>0</v>
      </c>
      <c r="V1820" t="n">
        <v>0</v>
      </c>
      <c r="W1820" t="n">
        <v>0</v>
      </c>
      <c r="X1820" t="n">
        <v>0</v>
      </c>
      <c r="Y1820">
        <f>IF(AND(A1820="Lead",COUNTIF(MetaCamps,C1820)&gt;0),1,0)</f>
        <v>0</v>
      </c>
      <c r="Z1820">
        <f>IF(Y1820=1,P1820,0)</f>
        <v>0</v>
      </c>
    </row>
    <row r="1821">
      <c r="A1821" t="inlineStr">
        <is>
          <t>Lead</t>
        </is>
      </c>
      <c r="B1821" s="39" t="str">
        <f>IFERROR(INDEX(CampTypes,MATCH(C1821,CampList,0)),"Unattributed")</f>
        <v>New</v>
      </c>
      <c r="C1821" t="inlineStr">
        <is>
          <t>Natuf | In House | ABO |  | WhatsApp | Unit Franchise | India | Oct26 | V1</t>
        </is>
      </c>
      <c r="D1821" t="inlineStr">
        <is>
          <t>_</t>
        </is>
      </c>
      <c r="E1821" t="inlineStr">
        <is>
          <t>_</t>
        </is>
      </c>
      <c r="F1821" t="inlineStr">
        <is>
          <t>In House Natuf</t>
        </is>
      </c>
      <c r="G1821" t="inlineStr">
        <is>
          <t>New Lead</t>
        </is>
      </c>
      <c r="H1821" s="39" t="str">
        <f>IF(ISNUMBER(MATCH(G1821,QualityStatuses,0)),"Quality Lead","Non-Quality Lead")</f>
        <v>Non-Quality Lead</v>
      </c>
      <c r="I1821" t="inlineStr">
        <is>
          <t>2026-10</t>
        </is>
      </c>
      <c r="J1821" t="inlineStr">
        <is>
          <t>Wk of 2026-10-12</t>
        </is>
      </c>
      <c r="K1821" t="inlineStr">
        <is>
          <t>(Unassigned)</t>
        </is>
      </c>
      <c r="L1821" t="inlineStr">
        <is>
          <t>Whatsapp Cloud API</t>
        </is>
      </c>
      <c r="M1821" t="inlineStr">
        <is>
          <t>Direct (campaign tagged in CRM)</t>
        </is>
      </c>
      <c r="N1821" t="inlineStr">
        <is>
          <t>6ad480386e00be0e70e04a49</t>
        </is>
      </c>
      <c r="O1821" t="n">
        <v>1</v>
      </c>
      <c r="P1821" s="40">
        <f>IF(A1821="Lead",IF(ISNUMBER(MATCH(G1821,QualityStatuses,0)),1,0),0)</f>
        <v>0</v>
      </c>
      <c r="Q1821" s="40">
        <f>IF(A1821="Lead",IF(G1821="New Lead",0,1),0)</f>
        <v>0</v>
      </c>
      <c r="R1821" s="40">
        <f>IF(A1821="Lead",IF(G1821="Lost",1,0),0)</f>
        <v>0</v>
      </c>
      <c r="S1821" t="n">
        <v>0</v>
      </c>
      <c r="T1821" t="n">
        <v>0</v>
      </c>
      <c r="U1821" t="n">
        <v>0</v>
      </c>
      <c r="V1821" t="n">
        <v>0</v>
      </c>
      <c r="W1821" t="n">
        <v>0</v>
      </c>
      <c r="X1821" t="n">
        <v>0</v>
      </c>
      <c r="Y1821">
        <f>IF(AND(A1821="Lead",COUNTIF(MetaCamps,C1821)&gt;0),1,0)</f>
        <v>0</v>
      </c>
      <c r="Z1821">
        <f>IF(Y1821=1,P1821,0)</f>
        <v>0</v>
      </c>
    </row>
    <row r="1822">
      <c r="A1822" t="inlineStr">
        <is>
          <t>Lead</t>
        </is>
      </c>
      <c r="B1822" s="39" t="str">
        <f>IFERROR(INDEX(CampTypes,MATCH(C1822,CampList,0)),"Unattributed")</f>
        <v>New</v>
      </c>
      <c r="C1822" t="inlineStr">
        <is>
          <t>Natuf | In House | ABO |  | WhatsApp | Unit Franchise | India | Oct26 | V1</t>
        </is>
      </c>
      <c r="D1822" t="inlineStr">
        <is>
          <t>_</t>
        </is>
      </c>
      <c r="E1822" t="inlineStr">
        <is>
          <t>_</t>
        </is>
      </c>
      <c r="F1822" t="inlineStr">
        <is>
          <t>In House Natuf</t>
        </is>
      </c>
      <c r="G1822" t="inlineStr">
        <is>
          <t>New Lead</t>
        </is>
      </c>
      <c r="H1822" s="39" t="str">
        <f>IF(ISNUMBER(MATCH(G1822,QualityStatuses,0)),"Quality Lead","Non-Quality Lead")</f>
        <v>Non-Quality Lead</v>
      </c>
      <c r="I1822" t="inlineStr">
        <is>
          <t>2026-10</t>
        </is>
      </c>
      <c r="J1822" t="inlineStr">
        <is>
          <t>Wk of 2026-10-12</t>
        </is>
      </c>
      <c r="K1822" t="inlineStr">
        <is>
          <t>(Unassigned)</t>
        </is>
      </c>
      <c r="L1822" t="inlineStr">
        <is>
          <t>Whatsapp Cloud API</t>
        </is>
      </c>
      <c r="M1822" t="inlineStr">
        <is>
          <t>Direct (campaign tagged in CRM)</t>
        </is>
      </c>
      <c r="N1822" t="inlineStr">
        <is>
          <t>6ad47f224fbfa53e0dd4875d</t>
        </is>
      </c>
      <c r="O1822" t="n">
        <v>1</v>
      </c>
      <c r="P1822" s="40">
        <f>IF(A1822="Lead",IF(ISNUMBER(MATCH(G1822,QualityStatuses,0)),1,0),0)</f>
        <v>0</v>
      </c>
      <c r="Q1822" s="40">
        <f>IF(A1822="Lead",IF(G1822="New Lead",0,1),0)</f>
        <v>0</v>
      </c>
      <c r="R1822" s="40">
        <f>IF(A1822="Lead",IF(G1822="Lost",1,0),0)</f>
        <v>0</v>
      </c>
      <c r="S1822" t="n">
        <v>0</v>
      </c>
      <c r="T1822" t="n">
        <v>0</v>
      </c>
      <c r="U1822" t="n">
        <v>0</v>
      </c>
      <c r="V1822" t="n">
        <v>0</v>
      </c>
      <c r="W1822" t="n">
        <v>0</v>
      </c>
      <c r="X1822" t="n">
        <v>0</v>
      </c>
      <c r="Y1822">
        <f>IF(AND(A1822="Lead",COUNTIF(MetaCamps,C1822)&gt;0),1,0)</f>
        <v>0</v>
      </c>
      <c r="Z1822">
        <f>IF(Y1822=1,P1822,0)</f>
        <v>0</v>
      </c>
    </row>
    <row r="1823">
      <c r="A1823" t="inlineStr">
        <is>
          <t>Lead</t>
        </is>
      </c>
      <c r="B1823" s="39" t="str">
        <f>IFERROR(INDEX(CampTypes,MATCH(C1823,CampList,0)),"Unattributed")</f>
        <v>New</v>
      </c>
      <c r="C1823" t="inlineStr">
        <is>
          <t>Natuf | In House | ABO |  | WhatsApp | Unit Franchise | India | Oct26 | V1</t>
        </is>
      </c>
      <c r="D1823" t="inlineStr">
        <is>
          <t>Natuf | Investors | Tier1 + Growth Cities | Oct26 | V1</t>
        </is>
      </c>
      <c r="E1823" t="inlineStr">
        <is>
          <t>Natuf | Reel | Brand Ambassador | Heard Of Owning A Cafe | V1</t>
        </is>
      </c>
      <c r="F1823" t="inlineStr">
        <is>
          <t>In House Natuf</t>
        </is>
      </c>
      <c r="G1823" t="inlineStr">
        <is>
          <t>Connected</t>
        </is>
      </c>
      <c r="H1823" s="39" t="str">
        <f>IF(ISNUMBER(MATCH(G1823,QualityStatuses,0)),"Quality Lead","Non-Quality Lead")</f>
        <v>Non-Quality Lead</v>
      </c>
      <c r="I1823" t="inlineStr">
        <is>
          <t>2026-10</t>
        </is>
      </c>
      <c r="J1823" t="inlineStr">
        <is>
          <t>Wk of 2026-10-12</t>
        </is>
      </c>
      <c r="K1823" t="inlineStr">
        <is>
          <t>Tejaswini Tarigopula</t>
        </is>
      </c>
      <c r="L1823" t="inlineStr">
        <is>
          <t>Facebook</t>
        </is>
      </c>
      <c r="M1823" t="inlineStr">
        <is>
          <t>Direct (campaign tagged in CRM)</t>
        </is>
      </c>
      <c r="N1823" t="inlineStr">
        <is>
          <t>6ad47ee9388179787f056ce0</t>
        </is>
      </c>
      <c r="O1823" t="n">
        <v>1</v>
      </c>
      <c r="P1823" s="40">
        <f>IF(A1823="Lead",IF(ISNUMBER(MATCH(G1823,QualityStatuses,0)),1,0),0)</f>
        <v>0</v>
      </c>
      <c r="Q1823" s="40">
        <f>IF(A1823="Lead",IF(G1823="New Lead",0,1),0)</f>
        <v>1</v>
      </c>
      <c r="R1823" s="40">
        <f>IF(A1823="Lead",IF(G1823="Lost",1,0),0)</f>
        <v>0</v>
      </c>
      <c r="S1823" t="n">
        <v>2</v>
      </c>
      <c r="T1823" t="n">
        <v>2</v>
      </c>
      <c r="U1823" t="n">
        <v>0</v>
      </c>
      <c r="V1823" t="n">
        <v>0</v>
      </c>
      <c r="W1823" t="n">
        <v>0</v>
      </c>
      <c r="X1823" t="n">
        <v>0</v>
      </c>
      <c r="Y1823">
        <f>IF(AND(A1823="Lead",COUNTIF(MetaCamps,C1823)&gt;0),1,0)</f>
        <v>0</v>
      </c>
      <c r="Z1823">
        <f>IF(Y1823=1,P1823,0)</f>
        <v>0</v>
      </c>
    </row>
    <row r="1824">
      <c r="A1824" t="inlineStr">
        <is>
          <t>Lead</t>
        </is>
      </c>
      <c r="B1824" s="39" t="str">
        <f>IFERROR(INDEX(CampTypes,MATCH(C1824,CampList,0)),"Unattributed")</f>
        <v>New</v>
      </c>
      <c r="C1824" t="inlineStr">
        <is>
          <t>EBG - In House | ABO | Natuf | Leads | Unit Franchise | India | Oct26 | V1</t>
        </is>
      </c>
      <c r="D1824" t="inlineStr">
        <is>
          <t>Natuf | Investors | Tier1 + Growth Cities | Oct26 | V1</t>
        </is>
      </c>
      <c r="E1824" t="inlineStr">
        <is>
          <t>Natuf | Reel | Brand Ambassador | Heard Of Owning A Cafe | V1</t>
        </is>
      </c>
      <c r="F1824" t="inlineStr">
        <is>
          <t>In House Natuf</t>
        </is>
      </c>
      <c r="G1824" t="inlineStr">
        <is>
          <t>Attempt 1</t>
        </is>
      </c>
      <c r="H1824" s="39" t="str">
        <f>IF(ISNUMBER(MATCH(G1824,QualityStatuses,0)),"Quality Lead","Non-Quality Lead")</f>
        <v>Non-Quality Lead</v>
      </c>
      <c r="I1824" t="inlineStr">
        <is>
          <t>2026-10</t>
        </is>
      </c>
      <c r="J1824" t="inlineStr">
        <is>
          <t>Wk of 2026-10-12</t>
        </is>
      </c>
      <c r="K1824" t="inlineStr">
        <is>
          <t>Tejaswini Tarigopula</t>
        </is>
      </c>
      <c r="L1824" t="inlineStr">
        <is>
          <t>Facebook</t>
        </is>
      </c>
      <c r="M1824" t="inlineStr">
        <is>
          <t>Direct (campaign tagged in CRM)</t>
        </is>
      </c>
      <c r="N1824" t="inlineStr">
        <is>
          <t>6ad47de9288253fca2b826aa</t>
        </is>
      </c>
      <c r="O1824" t="n">
        <v>1</v>
      </c>
      <c r="P1824" s="40">
        <f>IF(A1824="Lead",IF(ISNUMBER(MATCH(G1824,QualityStatuses,0)),1,0),0)</f>
        <v>0</v>
      </c>
      <c r="Q1824" s="40">
        <f>IF(A1824="Lead",IF(G1824="New Lead",0,1),0)</f>
        <v>1</v>
      </c>
      <c r="R1824" s="40">
        <f>IF(A1824="Lead",IF(G1824="Lost",1,0),0)</f>
        <v>0</v>
      </c>
      <c r="S1824" t="n">
        <v>1</v>
      </c>
      <c r="T1824" t="n">
        <v>1</v>
      </c>
      <c r="U1824" t="n">
        <v>0</v>
      </c>
      <c r="V1824" t="n">
        <v>0</v>
      </c>
      <c r="W1824" t="n">
        <v>0</v>
      </c>
      <c r="X1824" t="n">
        <v>0</v>
      </c>
      <c r="Y1824">
        <f>IF(AND(A1824="Lead",COUNTIF(MetaCamps,C1824)&gt;0),1,0)</f>
        <v>0</v>
      </c>
      <c r="Z1824">
        <f>IF(Y1824=1,P1824,0)</f>
        <v>0</v>
      </c>
    </row>
    <row r="1825">
      <c r="A1825" t="inlineStr">
        <is>
          <t>Lead</t>
        </is>
      </c>
      <c r="B1825" s="39" t="str">
        <f>IFERROR(INDEX(CampTypes,MATCH(C1825,CampList,0)),"Unattributed")</f>
        <v>New</v>
      </c>
      <c r="C1825" t="inlineStr">
        <is>
          <t>EBG - In House | ABO | Natuf | Leads | Unit Franchise | India | Oct26 | V1</t>
        </is>
      </c>
      <c r="D1825" t="inlineStr">
        <is>
          <t>Natuf | LAL 1% | India | Jul26 | V1</t>
        </is>
      </c>
      <c r="E1825" t="inlineStr">
        <is>
          <t>Natuf | Reel | Brand Ambassador | Heard Of Owning A Cafe | V1</t>
        </is>
      </c>
      <c r="F1825" t="inlineStr">
        <is>
          <t>In House Natuf</t>
        </is>
      </c>
      <c r="G1825" t="inlineStr">
        <is>
          <t>Attempt 1</t>
        </is>
      </c>
      <c r="H1825" s="39" t="str">
        <f>IF(ISNUMBER(MATCH(G1825,QualityStatuses,0)),"Quality Lead","Non-Quality Lead")</f>
        <v>Non-Quality Lead</v>
      </c>
      <c r="I1825" t="inlineStr">
        <is>
          <t>2026-10</t>
        </is>
      </c>
      <c r="J1825" t="inlineStr">
        <is>
          <t>Wk of 2026-10-12</t>
        </is>
      </c>
      <c r="K1825" t="inlineStr">
        <is>
          <t>Tejaswini Tarigopula</t>
        </is>
      </c>
      <c r="L1825" t="inlineStr">
        <is>
          <t>Facebook</t>
        </is>
      </c>
      <c r="M1825" t="inlineStr">
        <is>
          <t>Direct (campaign tagged in CRM)</t>
        </is>
      </c>
      <c r="N1825" t="inlineStr">
        <is>
          <t>6ad47d26e5515a31c67edf8c</t>
        </is>
      </c>
      <c r="O1825" t="n">
        <v>1</v>
      </c>
      <c r="P1825" s="40">
        <f>IF(A1825="Lead",IF(ISNUMBER(MATCH(G1825,QualityStatuses,0)),1,0),0)</f>
        <v>0</v>
      </c>
      <c r="Q1825" s="40">
        <f>IF(A1825="Lead",IF(G1825="New Lead",0,1),0)</f>
        <v>1</v>
      </c>
      <c r="R1825" s="40">
        <f>IF(A1825="Lead",IF(G1825="Lost",1,0),0)</f>
        <v>0</v>
      </c>
      <c r="S1825" t="n">
        <v>2</v>
      </c>
      <c r="T1825" t="n">
        <v>1</v>
      </c>
      <c r="U1825" t="n">
        <v>0</v>
      </c>
      <c r="V1825" t="n">
        <v>0</v>
      </c>
      <c r="W1825" t="n">
        <v>0</v>
      </c>
      <c r="X1825" t="n">
        <v>0</v>
      </c>
      <c r="Y1825">
        <f>IF(AND(A1825="Lead",COUNTIF(MetaCamps,C1825)&gt;0),1,0)</f>
        <v>0</v>
      </c>
      <c r="Z1825">
        <f>IF(Y1825=1,P1825,0)</f>
        <v>0</v>
      </c>
    </row>
    <row r="1826">
      <c r="A1826" t="inlineStr">
        <is>
          <t>Lead</t>
        </is>
      </c>
      <c r="B1826" s="39" t="str">
        <f>IFERROR(INDEX(CampTypes,MATCH(C1826,CampList,0)),"Unattributed")</f>
        <v>New</v>
      </c>
      <c r="C1826" t="inlineStr">
        <is>
          <t>EBG - In House | ABO | Natuf | Leads | Unit Franchise | India | Oct26 | V1</t>
        </is>
      </c>
      <c r="D1826" t="inlineStr">
        <is>
          <t>Natuf | Investors | Tier1 + Growth Cities | Oct26 | V1</t>
        </is>
      </c>
      <c r="E1826" t="inlineStr">
        <is>
          <t>Natuf | Reel | Brand Ambassador | Heard Of Owning A Cafe | V1</t>
        </is>
      </c>
      <c r="F1826" t="inlineStr">
        <is>
          <t>In House Natuf</t>
        </is>
      </c>
      <c r="G1826" t="inlineStr">
        <is>
          <t>Attempt 1</t>
        </is>
      </c>
      <c r="H1826" s="39" t="str">
        <f>IF(ISNUMBER(MATCH(G1826,QualityStatuses,0)),"Quality Lead","Non-Quality Lead")</f>
        <v>Non-Quality Lead</v>
      </c>
      <c r="I1826" t="inlineStr">
        <is>
          <t>2026-10</t>
        </is>
      </c>
      <c r="J1826" t="inlineStr">
        <is>
          <t>Wk of 2026-10-12</t>
        </is>
      </c>
      <c r="K1826" t="inlineStr">
        <is>
          <t>Tejaswini Tarigopula</t>
        </is>
      </c>
      <c r="L1826" t="inlineStr">
        <is>
          <t>Facebook</t>
        </is>
      </c>
      <c r="M1826" t="inlineStr">
        <is>
          <t>Direct (campaign tagged in CRM)</t>
        </is>
      </c>
      <c r="N1826" t="inlineStr">
        <is>
          <t>6ad47ca2e5515a31c67ede6a</t>
        </is>
      </c>
      <c r="O1826" t="n">
        <v>1</v>
      </c>
      <c r="P1826" s="40">
        <f>IF(A1826="Lead",IF(ISNUMBER(MATCH(G1826,QualityStatuses,0)),1,0),0)</f>
        <v>0</v>
      </c>
      <c r="Q1826" s="40">
        <f>IF(A1826="Lead",IF(G1826="New Lead",0,1),0)</f>
        <v>1</v>
      </c>
      <c r="R1826" s="40">
        <f>IF(A1826="Lead",IF(G1826="Lost",1,0),0)</f>
        <v>0</v>
      </c>
      <c r="S1826" t="n">
        <v>1</v>
      </c>
      <c r="T1826" t="n">
        <v>0</v>
      </c>
      <c r="U1826" t="n">
        <v>0</v>
      </c>
      <c r="V1826" t="n">
        <v>0</v>
      </c>
      <c r="W1826" t="n">
        <v>0</v>
      </c>
      <c r="X1826" t="n">
        <v>0</v>
      </c>
      <c r="Y1826">
        <f>IF(AND(A1826="Lead",COUNTIF(MetaCamps,C1826)&gt;0),1,0)</f>
        <v>0</v>
      </c>
      <c r="Z1826">
        <f>IF(Y1826=1,P1826,0)</f>
        <v>0</v>
      </c>
    </row>
    <row r="1827">
      <c r="A1827" t="inlineStr">
        <is>
          <t>Lead</t>
        </is>
      </c>
      <c r="B1827" s="39" t="str">
        <f>IFERROR(INDEX(CampTypes,MATCH(C1827,CampList,0)),"Unattributed")</f>
        <v>New</v>
      </c>
      <c r="C1827" t="inlineStr">
        <is>
          <t>EBG - In House | ABO | Natuf | Leads | Unit Franchise | India | Oct26 | V1</t>
        </is>
      </c>
      <c r="D1827" t="inlineStr">
        <is>
          <t>Natuf | Broad | Tier1 + Growth Cities | Oct26 | V1</t>
        </is>
      </c>
      <c r="E1827" t="inlineStr">
        <is>
          <t>Natuf | Reel | Brand Ambassador | Heard Of Owning A Cafe | V1</t>
        </is>
      </c>
      <c r="F1827" t="inlineStr">
        <is>
          <t>In House Natuf</t>
        </is>
      </c>
      <c r="G1827" t="inlineStr">
        <is>
          <t>Attempt 1</t>
        </is>
      </c>
      <c r="H1827" s="39" t="str">
        <f>IF(ISNUMBER(MATCH(G1827,QualityStatuses,0)),"Quality Lead","Non-Quality Lead")</f>
        <v>Non-Quality Lead</v>
      </c>
      <c r="I1827" t="inlineStr">
        <is>
          <t>2026-10</t>
        </is>
      </c>
      <c r="J1827" t="inlineStr">
        <is>
          <t>Wk of 2026-10-12</t>
        </is>
      </c>
      <c r="K1827" t="inlineStr">
        <is>
          <t>Tejaswini Tarigopula</t>
        </is>
      </c>
      <c r="L1827" t="inlineStr">
        <is>
          <t>Facebook</t>
        </is>
      </c>
      <c r="M1827" t="inlineStr">
        <is>
          <t>Direct (campaign tagged in CRM)</t>
        </is>
      </c>
      <c r="N1827" t="inlineStr">
        <is>
          <t>6ad47c4f9b148de24b784fa3</t>
        </is>
      </c>
      <c r="O1827" t="n">
        <v>1</v>
      </c>
      <c r="P1827" s="40">
        <f>IF(A1827="Lead",IF(ISNUMBER(MATCH(G1827,QualityStatuses,0)),1,0),0)</f>
        <v>0</v>
      </c>
      <c r="Q1827" s="40">
        <f>IF(A1827="Lead",IF(G1827="New Lead",0,1),0)</f>
        <v>1</v>
      </c>
      <c r="R1827" s="40">
        <f>IF(A1827="Lead",IF(G1827="Lost",1,0),0)</f>
        <v>0</v>
      </c>
      <c r="S1827" t="n">
        <v>1</v>
      </c>
      <c r="T1827" t="n">
        <v>0</v>
      </c>
      <c r="U1827" t="n">
        <v>0</v>
      </c>
      <c r="V1827" t="n">
        <v>0</v>
      </c>
      <c r="W1827" t="n">
        <v>0</v>
      </c>
      <c r="X1827" t="n">
        <v>0</v>
      </c>
      <c r="Y1827">
        <f>IF(AND(A1827="Lead",COUNTIF(MetaCamps,C1827)&gt;0),1,0)</f>
        <v>0</v>
      </c>
      <c r="Z1827">
        <f>IF(Y1827=1,P1827,0)</f>
        <v>0</v>
      </c>
    </row>
    <row r="1828">
      <c r="A1828" t="inlineStr">
        <is>
          <t>Lead</t>
        </is>
      </c>
      <c r="B1828" s="39" t="str">
        <f>IFERROR(INDEX(CampTypes,MATCH(C1828,CampList,0)),"Unattributed")</f>
        <v>New</v>
      </c>
      <c r="C1828" t="inlineStr">
        <is>
          <t>Natuf | In House | ABO |  | WhatsApp | Unit Franchise | India | Oct26 | V1</t>
        </is>
      </c>
      <c r="D1828" t="inlineStr">
        <is>
          <t>_</t>
        </is>
      </c>
      <c r="E1828" t="inlineStr">
        <is>
          <t>_</t>
        </is>
      </c>
      <c r="F1828" t="inlineStr">
        <is>
          <t>In House Natuf</t>
        </is>
      </c>
      <c r="G1828" t="inlineStr">
        <is>
          <t>New Lead</t>
        </is>
      </c>
      <c r="H1828" s="39" t="str">
        <f>IF(ISNUMBER(MATCH(G1828,QualityStatuses,0)),"Quality Lead","Non-Quality Lead")</f>
        <v>Non-Quality Lead</v>
      </c>
      <c r="I1828" t="inlineStr">
        <is>
          <t>2026-10</t>
        </is>
      </c>
      <c r="J1828" t="inlineStr">
        <is>
          <t>Wk of 2026-10-12</t>
        </is>
      </c>
      <c r="K1828" t="inlineStr">
        <is>
          <t>(Unassigned)</t>
        </is>
      </c>
      <c r="L1828" t="inlineStr">
        <is>
          <t>Whatsapp Cloud API</t>
        </is>
      </c>
      <c r="M1828" t="inlineStr">
        <is>
          <t>Direct (campaign tagged in CRM)</t>
        </is>
      </c>
      <c r="N1828" t="inlineStr">
        <is>
          <t>6ad479f8e49d6c7c9e2cd219</t>
        </is>
      </c>
      <c r="O1828" t="n">
        <v>1</v>
      </c>
      <c r="P1828" s="40">
        <f>IF(A1828="Lead",IF(ISNUMBER(MATCH(G1828,QualityStatuses,0)),1,0),0)</f>
        <v>0</v>
      </c>
      <c r="Q1828" s="40">
        <f>IF(A1828="Lead",IF(G1828="New Lead",0,1),0)</f>
        <v>0</v>
      </c>
      <c r="R1828" s="40">
        <f>IF(A1828="Lead",IF(G1828="Lost",1,0),0)</f>
        <v>0</v>
      </c>
      <c r="S1828" t="n">
        <v>0</v>
      </c>
      <c r="T1828" t="n">
        <v>0</v>
      </c>
      <c r="U1828" t="n">
        <v>0</v>
      </c>
      <c r="V1828" t="n">
        <v>0</v>
      </c>
      <c r="W1828" t="n">
        <v>0</v>
      </c>
      <c r="X1828" t="n">
        <v>0</v>
      </c>
      <c r="Y1828">
        <f>IF(AND(A1828="Lead",COUNTIF(MetaCamps,C1828)&gt;0),1,0)</f>
        <v>0</v>
      </c>
      <c r="Z1828">
        <f>IF(Y1828=1,P1828,0)</f>
        <v>0</v>
      </c>
    </row>
    <row r="1829">
      <c r="A1829" t="inlineStr">
        <is>
          <t>Lead</t>
        </is>
      </c>
      <c r="B1829" s="39" t="str">
        <f>IFERROR(INDEX(CampTypes,MATCH(C1829,CampList,0)),"Unattributed")</f>
        <v>New</v>
      </c>
      <c r="C1829" t="inlineStr">
        <is>
          <t>EBG - In House | ABO | Natuf | Leads | Unit Franchise | India | Oct26 | V1</t>
        </is>
      </c>
      <c r="D1829" t="inlineStr">
        <is>
          <t>Natuf | Broad | Tier1 + Growth Cities | Oct26 | V1</t>
        </is>
      </c>
      <c r="E1829" t="inlineStr">
        <is>
          <t>Natuf | Reel | Brand Ambassador | Heard Of Owning A Cafe | V1</t>
        </is>
      </c>
      <c r="F1829" t="inlineStr">
        <is>
          <t>In House Natuf</t>
        </is>
      </c>
      <c r="G1829" t="inlineStr">
        <is>
          <t>Connected</t>
        </is>
      </c>
      <c r="H1829" s="39" t="str">
        <f>IF(ISNUMBER(MATCH(G1829,QualityStatuses,0)),"Quality Lead","Non-Quality Lead")</f>
        <v>Non-Quality Lead</v>
      </c>
      <c r="I1829" t="inlineStr">
        <is>
          <t>2026-10</t>
        </is>
      </c>
      <c r="J1829" t="inlineStr">
        <is>
          <t>Wk of 2026-10-12</t>
        </is>
      </c>
      <c r="K1829" t="inlineStr">
        <is>
          <t>Tejaswini Tarigopula</t>
        </is>
      </c>
      <c r="L1829" t="inlineStr">
        <is>
          <t>Facebook</t>
        </is>
      </c>
      <c r="M1829" t="inlineStr">
        <is>
          <t>Direct (campaign tagged in CRM)</t>
        </is>
      </c>
      <c r="N1829" t="inlineStr">
        <is>
          <t>6ad47931d2b5e78d3ae03509</t>
        </is>
      </c>
      <c r="O1829" t="n">
        <v>1</v>
      </c>
      <c r="P1829" s="40">
        <f>IF(A1829="Lead",IF(ISNUMBER(MATCH(G1829,QualityStatuses,0)),1,0),0)</f>
        <v>0</v>
      </c>
      <c r="Q1829" s="40">
        <f>IF(A1829="Lead",IF(G1829="New Lead",0,1),0)</f>
        <v>1</v>
      </c>
      <c r="R1829" s="40">
        <f>IF(A1829="Lead",IF(G1829="Lost",1,0),0)</f>
        <v>0</v>
      </c>
      <c r="S1829" t="n">
        <v>1</v>
      </c>
      <c r="T1829" t="n">
        <v>1</v>
      </c>
      <c r="U1829" t="n">
        <v>0</v>
      </c>
      <c r="V1829" t="n">
        <v>0</v>
      </c>
      <c r="W1829" t="n">
        <v>0</v>
      </c>
      <c r="X1829" t="n">
        <v>0</v>
      </c>
      <c r="Y1829">
        <f>IF(AND(A1829="Lead",COUNTIF(MetaCamps,C1829)&gt;0),1,0)</f>
        <v>0</v>
      </c>
      <c r="Z1829">
        <f>IF(Y1829=1,P1829,0)</f>
        <v>0</v>
      </c>
    </row>
    <row r="1830">
      <c r="A1830" t="inlineStr">
        <is>
          <t>Lead</t>
        </is>
      </c>
      <c r="B1830" s="39" t="str">
        <f>IFERROR(INDEX(CampTypes,MATCH(C1830,CampList,0)),"Unattributed")</f>
        <v>New</v>
      </c>
      <c r="C1830" t="inlineStr">
        <is>
          <t>EBG - In House | ABO | Natuf | Leads | Unit Franchise | India | Oct26 | V1</t>
        </is>
      </c>
      <c r="D1830" t="inlineStr">
        <is>
          <t>Natuf | Business Owners | Tier1 + Growth Cities | Oct26 | V1</t>
        </is>
      </c>
      <c r="E1830" t="inlineStr">
        <is>
          <t>Natuf | Reel | Brand Ambassador | Heard Of Owning A Cafe | V1</t>
        </is>
      </c>
      <c r="F1830" t="inlineStr">
        <is>
          <t>In House Natuf</t>
        </is>
      </c>
      <c r="G1830" t="inlineStr">
        <is>
          <t>Connected</t>
        </is>
      </c>
      <c r="H1830" s="39" t="str">
        <f>IF(ISNUMBER(MATCH(G1830,QualityStatuses,0)),"Quality Lead","Non-Quality Lead")</f>
        <v>Non-Quality Lead</v>
      </c>
      <c r="I1830" t="inlineStr">
        <is>
          <t>2026-10</t>
        </is>
      </c>
      <c r="J1830" t="inlineStr">
        <is>
          <t>Wk of 2026-10-12</t>
        </is>
      </c>
      <c r="K1830" t="inlineStr">
        <is>
          <t>Tejaswini Tarigopula</t>
        </is>
      </c>
      <c r="L1830" t="inlineStr">
        <is>
          <t>Facebook</t>
        </is>
      </c>
      <c r="M1830" t="inlineStr">
        <is>
          <t>Direct (campaign tagged in CRM)</t>
        </is>
      </c>
      <c r="N1830" t="inlineStr">
        <is>
          <t>6ad478c37641dcb5085c21e7</t>
        </is>
      </c>
      <c r="O1830" t="n">
        <v>1</v>
      </c>
      <c r="P1830" s="40">
        <f>IF(A1830="Lead",IF(ISNUMBER(MATCH(G1830,QualityStatuses,0)),1,0),0)</f>
        <v>0</v>
      </c>
      <c r="Q1830" s="40">
        <f>IF(A1830="Lead",IF(G1830="New Lead",0,1),0)</f>
        <v>1</v>
      </c>
      <c r="R1830" s="40">
        <f>IF(A1830="Lead",IF(G1830="Lost",1,0),0)</f>
        <v>0</v>
      </c>
      <c r="S1830" t="n">
        <v>3</v>
      </c>
      <c r="T1830" t="n">
        <v>3</v>
      </c>
      <c r="U1830" t="n">
        <v>0</v>
      </c>
      <c r="V1830" t="n">
        <v>0</v>
      </c>
      <c r="W1830" t="n">
        <v>0</v>
      </c>
      <c r="X1830" t="n">
        <v>0</v>
      </c>
      <c r="Y1830">
        <f>IF(AND(A1830="Lead",COUNTIF(MetaCamps,C1830)&gt;0),1,0)</f>
        <v>0</v>
      </c>
      <c r="Z1830">
        <f>IF(Y1830=1,P1830,0)</f>
        <v>0</v>
      </c>
    </row>
    <row r="1831">
      <c r="A1831" t="inlineStr">
        <is>
          <t>Lead</t>
        </is>
      </c>
      <c r="B1831" s="39" t="str">
        <f>IFERROR(INDEX(CampTypes,MATCH(C1831,CampList,0)),"Unattributed")</f>
        <v>Old</v>
      </c>
      <c r="C1831" t="inlineStr">
        <is>
          <t>natuf_Kiosk_14072026_Hindi</t>
        </is>
      </c>
      <c r="D1831" t="inlineStr">
        <is>
          <t>natuf_Kiosk_09102026</t>
        </is>
      </c>
      <c r="E1831" t="inlineStr">
        <is>
          <t>natuf_Kiosk_14072026_ad set_ad1</t>
        </is>
      </c>
      <c r="F1831" t="inlineStr">
        <is>
          <t>Natuf</t>
        </is>
      </c>
      <c r="G1831" t="inlineStr">
        <is>
          <t>Follow-Up</t>
        </is>
      </c>
      <c r="H1831" s="39" t="str">
        <f>IF(ISNUMBER(MATCH(G1831,QualityStatuses,0)),"Quality Lead","Non-Quality Lead")</f>
        <v>Quality Lead</v>
      </c>
      <c r="I1831" t="inlineStr">
        <is>
          <t>2026-10</t>
        </is>
      </c>
      <c r="J1831" t="inlineStr">
        <is>
          <t>Wk of 2026-10-12</t>
        </is>
      </c>
      <c r="K1831" t="inlineStr">
        <is>
          <t>Marshal Malbari</t>
        </is>
      </c>
      <c r="L1831" t="inlineStr">
        <is>
          <t>Facebook</t>
        </is>
      </c>
      <c r="M1831" t="inlineStr">
        <is>
          <t>Direct (campaign tagged in CRM)</t>
        </is>
      </c>
      <c r="N1831" t="inlineStr">
        <is>
          <t>6ad477bf7e9ff36490815729</t>
        </is>
      </c>
      <c r="O1831" t="n">
        <v>1</v>
      </c>
      <c r="P1831" s="40">
        <f>IF(A1831="Lead",IF(ISNUMBER(MATCH(G1831,QualityStatuses,0)),1,0),0)</f>
        <v>1</v>
      </c>
      <c r="Q1831" s="40">
        <f>IF(A1831="Lead",IF(G1831="New Lead",0,1),0)</f>
        <v>1</v>
      </c>
      <c r="R1831" s="40">
        <f>IF(A1831="Lead",IF(G1831="Lost",1,0),0)</f>
        <v>0</v>
      </c>
      <c r="S1831" t="n">
        <v>2</v>
      </c>
      <c r="T1831" t="n">
        <v>1</v>
      </c>
      <c r="U1831" t="n">
        <v>0</v>
      </c>
      <c r="V1831" t="n">
        <v>0</v>
      </c>
      <c r="W1831" t="n">
        <v>0</v>
      </c>
      <c r="X1831" t="n">
        <v>0</v>
      </c>
      <c r="Y1831">
        <f>IF(AND(A1831="Lead",COUNTIF(MetaCamps,C1831)&gt;0),1,0)</f>
        <v>1</v>
      </c>
      <c r="Z1831">
        <f>IF(Y1831=1,P1831,0)</f>
        <v>1</v>
      </c>
    </row>
    <row r="1832">
      <c r="A1832" t="inlineStr">
        <is>
          <t>Lead</t>
        </is>
      </c>
      <c r="B1832" s="39" t="str">
        <f>IFERROR(INDEX(CampTypes,MATCH(C1832,CampList,0)),"Unattributed")</f>
        <v>New</v>
      </c>
      <c r="C1832" t="inlineStr">
        <is>
          <t>EBG - In House | ABO | Natuf | Leads | Unit Franchise | India | Oct26 | V1</t>
        </is>
      </c>
      <c r="D1832" t="inlineStr">
        <is>
          <t>Natuf | Business Owners | Tier1 + Growth Cities | Oct26 | V1</t>
        </is>
      </c>
      <c r="E1832" t="inlineStr">
        <is>
          <t>Natuf | Reel | Brand Ambassador | Heard Of Owning A Cafe | V1</t>
        </is>
      </c>
      <c r="F1832" t="inlineStr">
        <is>
          <t>In House Natuf</t>
        </is>
      </c>
      <c r="G1832" t="inlineStr">
        <is>
          <t>Attempt 1</t>
        </is>
      </c>
      <c r="H1832" s="39" t="str">
        <f>IF(ISNUMBER(MATCH(G1832,QualityStatuses,0)),"Quality Lead","Non-Quality Lead")</f>
        <v>Non-Quality Lead</v>
      </c>
      <c r="I1832" t="inlineStr">
        <is>
          <t>2026-10</t>
        </is>
      </c>
      <c r="J1832" t="inlineStr">
        <is>
          <t>Wk of 2026-10-12</t>
        </is>
      </c>
      <c r="K1832" t="inlineStr">
        <is>
          <t>Tejaswini Tarigopula</t>
        </is>
      </c>
      <c r="L1832" t="inlineStr">
        <is>
          <t>Facebook</t>
        </is>
      </c>
      <c r="M1832" t="inlineStr">
        <is>
          <t>Direct (campaign tagged in CRM)</t>
        </is>
      </c>
      <c r="N1832" t="inlineStr">
        <is>
          <t>6ad475bb7641dcb5085c1be3</t>
        </is>
      </c>
      <c r="O1832" t="n">
        <v>1</v>
      </c>
      <c r="P1832" s="40">
        <f>IF(A1832="Lead",IF(ISNUMBER(MATCH(G1832,QualityStatuses,0)),1,0),0)</f>
        <v>0</v>
      </c>
      <c r="Q1832" s="40">
        <f>IF(A1832="Lead",IF(G1832="New Lead",0,1),0)</f>
        <v>1</v>
      </c>
      <c r="R1832" s="40">
        <f>IF(A1832="Lead",IF(G1832="Lost",1,0),0)</f>
        <v>0</v>
      </c>
      <c r="S1832" t="n">
        <v>1</v>
      </c>
      <c r="T1832" t="n">
        <v>1</v>
      </c>
      <c r="U1832" t="n">
        <v>0</v>
      </c>
      <c r="V1832" t="n">
        <v>0</v>
      </c>
      <c r="W1832" t="n">
        <v>0</v>
      </c>
      <c r="X1832" t="n">
        <v>0</v>
      </c>
      <c r="Y1832">
        <f>IF(AND(A1832="Lead",COUNTIF(MetaCamps,C1832)&gt;0),1,0)</f>
        <v>0</v>
      </c>
      <c r="Z1832">
        <f>IF(Y1832=1,P1832,0)</f>
        <v>0</v>
      </c>
    </row>
    <row r="1833">
      <c r="A1833" t="inlineStr">
        <is>
          <t>Lead</t>
        </is>
      </c>
      <c r="B1833" s="39" t="str">
        <f>IFERROR(INDEX(CampTypes,MATCH(C1833,CampList,0)),"Unattributed")</f>
        <v>Old</v>
      </c>
      <c r="C1833" t="inlineStr">
        <is>
          <t>E_Karan_Natuf_All_07072026</t>
        </is>
      </c>
      <c r="D1833" t="inlineStr">
        <is>
          <t>E_Karan_Natuf_Sign_07072026_Adset3</t>
        </is>
      </c>
      <c r="E1833" t="inlineStr">
        <is>
          <t>E_Karan_Natuf_Sign_07072026_Adset2_Ad1</t>
        </is>
      </c>
      <c r="F1833" t="inlineStr">
        <is>
          <t>Natuf</t>
        </is>
      </c>
      <c r="G1833" t="inlineStr">
        <is>
          <t>Lost</t>
        </is>
      </c>
      <c r="H1833" s="39" t="str">
        <f>IF(ISNUMBER(MATCH(G1833,QualityStatuses,0)),"Quality Lead","Non-Quality Lead")</f>
        <v>Non-Quality Lead</v>
      </c>
      <c r="I1833" t="inlineStr">
        <is>
          <t>2026-10</t>
        </is>
      </c>
      <c r="J1833" t="inlineStr">
        <is>
          <t>Wk of 2026-10-12</t>
        </is>
      </c>
      <c r="K1833" t="inlineStr">
        <is>
          <t>Marshal Malbari</t>
        </is>
      </c>
      <c r="L1833" t="inlineStr">
        <is>
          <t>Facebook</t>
        </is>
      </c>
      <c r="M1833" t="inlineStr">
        <is>
          <t>Direct (campaign tagged in CRM)</t>
        </is>
      </c>
      <c r="N1833" t="inlineStr">
        <is>
          <t>6ad4757c9bdbca26d87217e5</t>
        </is>
      </c>
      <c r="O1833" t="n">
        <v>1</v>
      </c>
      <c r="P1833" s="40">
        <f>IF(A1833="Lead",IF(ISNUMBER(MATCH(G1833,QualityStatuses,0)),1,0),0)</f>
        <v>0</v>
      </c>
      <c r="Q1833" s="40">
        <f>IF(A1833="Lead",IF(G1833="New Lead",0,1),0)</f>
        <v>1</v>
      </c>
      <c r="R1833" s="40">
        <f>IF(A1833="Lead",IF(G1833="Lost",1,0),0)</f>
        <v>1</v>
      </c>
      <c r="S1833" t="n">
        <v>6</v>
      </c>
      <c r="T1833" t="n">
        <v>0</v>
      </c>
      <c r="U1833" t="n">
        <v>0</v>
      </c>
      <c r="V1833" t="n">
        <v>0</v>
      </c>
      <c r="W1833" t="n">
        <v>0</v>
      </c>
      <c r="X1833" t="n">
        <v>0</v>
      </c>
      <c r="Y1833">
        <f>IF(AND(A1833="Lead",COUNTIF(MetaCamps,C1833)&gt;0),1,0)</f>
        <v>1</v>
      </c>
      <c r="Z1833">
        <f>IF(Y1833=1,P1833,0)</f>
        <v>0</v>
      </c>
    </row>
    <row r="1834">
      <c r="A1834" t="inlineStr">
        <is>
          <t>Lead</t>
        </is>
      </c>
      <c r="B1834" s="39" t="str">
        <f>IFERROR(INDEX(CampTypes,MATCH(C1834,CampList,0)),"Unattributed")</f>
        <v>New</v>
      </c>
      <c r="C1834" t="inlineStr">
        <is>
          <t>ABO | Natuf | Leads | Master Franchise | India | Oct26 | V1</t>
        </is>
      </c>
      <c r="D1834" t="inlineStr">
        <is>
          <t>Natuf | LAL 1% | India | Jul26 | V1</t>
        </is>
      </c>
      <c r="E1834" t="inlineStr">
        <is>
          <t>Natuf | Static | Become A Levantine Food | V1</t>
        </is>
      </c>
      <c r="F1834" t="inlineStr">
        <is>
          <t>Natuf_MF</t>
        </is>
      </c>
      <c r="G1834" t="inlineStr">
        <is>
          <t>New Lead</t>
        </is>
      </c>
      <c r="H1834" s="39" t="str">
        <f>IF(ISNUMBER(MATCH(G1834,QualityStatuses,0)),"Quality Lead","Non-Quality Lead")</f>
        <v>Non-Quality Lead</v>
      </c>
      <c r="I1834" t="inlineStr">
        <is>
          <t>2026-10</t>
        </is>
      </c>
      <c r="J1834" t="inlineStr">
        <is>
          <t>Wk of 2026-10-12</t>
        </is>
      </c>
      <c r="K1834" t="inlineStr">
        <is>
          <t>(Unassigned)</t>
        </is>
      </c>
      <c r="L1834" t="inlineStr">
        <is>
          <t>Facebook</t>
        </is>
      </c>
      <c r="M1834" t="inlineStr">
        <is>
          <t>Direct (campaign tagged in CRM)</t>
        </is>
      </c>
      <c r="N1834" t="inlineStr">
        <is>
          <t>6ad47426462b03c6e7422faf</t>
        </is>
      </c>
      <c r="O1834" t="n">
        <v>1</v>
      </c>
      <c r="P1834" s="40">
        <f>IF(A1834="Lead",IF(ISNUMBER(MATCH(G1834,QualityStatuses,0)),1,0),0)</f>
        <v>0</v>
      </c>
      <c r="Q1834" s="40">
        <f>IF(A1834="Lead",IF(G1834="New Lead",0,1),0)</f>
        <v>0</v>
      </c>
      <c r="R1834" s="40">
        <f>IF(A1834="Lead",IF(G1834="Lost",1,0),0)</f>
        <v>0</v>
      </c>
      <c r="S1834" t="n">
        <v>0</v>
      </c>
      <c r="T1834" t="n">
        <v>0</v>
      </c>
      <c r="U1834" t="n">
        <v>0</v>
      </c>
      <c r="V1834" t="n">
        <v>0</v>
      </c>
      <c r="W1834" t="n">
        <v>0</v>
      </c>
      <c r="X1834" t="n">
        <v>0</v>
      </c>
      <c r="Y1834">
        <f>IF(AND(A1834="Lead",COUNTIF(MetaCamps,C1834)&gt;0),1,0)</f>
        <v>1</v>
      </c>
      <c r="Z1834">
        <f>IF(Y1834=1,P1834,0)</f>
        <v>0</v>
      </c>
    </row>
    <row r="1835">
      <c r="A1835" t="inlineStr">
        <is>
          <t>Lead</t>
        </is>
      </c>
      <c r="B1835" s="39" t="str">
        <f>IFERROR(INDEX(CampTypes,MATCH(C1835,CampList,0)),"Unattributed")</f>
        <v>Old</v>
      </c>
      <c r="C1835" t="inlineStr">
        <is>
          <t>E_Natuf_MF_05092026</t>
        </is>
      </c>
      <c r="D1835" t="inlineStr">
        <is>
          <t>E_Natuf_MF_05092026_ Ad Set1</t>
        </is>
      </c>
      <c r="E1835" t="inlineStr">
        <is>
          <t>E_Natuf_MF_05092026_ Ad Set1_Ad1</t>
        </is>
      </c>
      <c r="F1835" t="inlineStr">
        <is>
          <t>Natuf_MF</t>
        </is>
      </c>
      <c r="G1835" t="inlineStr">
        <is>
          <t>Lost</t>
        </is>
      </c>
      <c r="H1835" s="39" t="str">
        <f>IF(ISNUMBER(MATCH(G1835,QualityStatuses,0)),"Quality Lead","Non-Quality Lead")</f>
        <v>Non-Quality Lead</v>
      </c>
      <c r="I1835" t="inlineStr">
        <is>
          <t>2026-10</t>
        </is>
      </c>
      <c r="J1835" t="inlineStr">
        <is>
          <t>Wk of 2026-10-12</t>
        </is>
      </c>
      <c r="K1835" t="inlineStr">
        <is>
          <t>Tejaswini Tarigopula</t>
        </is>
      </c>
      <c r="L1835" t="inlineStr">
        <is>
          <t>Facebook</t>
        </is>
      </c>
      <c r="M1835" t="inlineStr">
        <is>
          <t>Direct (campaign tagged in CRM)</t>
        </is>
      </c>
      <c r="N1835" t="inlineStr">
        <is>
          <t>6ad473f89bdbca26d8721522</t>
        </is>
      </c>
      <c r="O1835" t="n">
        <v>1</v>
      </c>
      <c r="P1835" s="40">
        <f>IF(A1835="Lead",IF(ISNUMBER(MATCH(G1835,QualityStatuses,0)),1,0),0)</f>
        <v>0</v>
      </c>
      <c r="Q1835" s="40">
        <f>IF(A1835="Lead",IF(G1835="New Lead",0,1),0)</f>
        <v>1</v>
      </c>
      <c r="R1835" s="40">
        <f>IF(A1835="Lead",IF(G1835="Lost",1,0),0)</f>
        <v>1</v>
      </c>
      <c r="S1835" t="n">
        <v>1</v>
      </c>
      <c r="T1835" t="n">
        <v>1</v>
      </c>
      <c r="U1835" t="n">
        <v>0</v>
      </c>
      <c r="V1835" t="n">
        <v>0</v>
      </c>
      <c r="W1835" t="n">
        <v>0</v>
      </c>
      <c r="X1835" t="n">
        <v>0</v>
      </c>
      <c r="Y1835">
        <f>IF(AND(A1835="Lead",COUNTIF(MetaCamps,C1835)&gt;0),1,0)</f>
        <v>1</v>
      </c>
      <c r="Z1835">
        <f>IF(Y1835=1,P1835,0)</f>
        <v>0</v>
      </c>
    </row>
    <row r="1836">
      <c r="A1836" t="inlineStr">
        <is>
          <t>Lead</t>
        </is>
      </c>
      <c r="B1836" s="39" t="str">
        <f>IFERROR(INDEX(CampTypes,MATCH(C1836,CampList,0)),"Unattributed")</f>
        <v>Old</v>
      </c>
      <c r="C1836" t="inlineStr">
        <is>
          <t>E_Natuf_Generic_13082026</t>
        </is>
      </c>
      <c r="D1836" t="inlineStr">
        <is>
          <t>E_Natuf_Generic_13082026_Adset1</t>
        </is>
      </c>
      <c r="E1836" t="inlineStr">
        <is>
          <t>E_Natuf_Generic_13082026_Adset1_Ad1</t>
        </is>
      </c>
      <c r="F1836" t="inlineStr">
        <is>
          <t>Natuf</t>
        </is>
      </c>
      <c r="G1836" t="inlineStr">
        <is>
          <t>New Lead</t>
        </is>
      </c>
      <c r="H1836" s="39" t="str">
        <f>IF(ISNUMBER(MATCH(G1836,QualityStatuses,0)),"Quality Lead","Non-Quality Lead")</f>
        <v>Non-Quality Lead</v>
      </c>
      <c r="I1836" t="inlineStr">
        <is>
          <t>2026-10</t>
        </is>
      </c>
      <c r="J1836" t="inlineStr">
        <is>
          <t>Wk of 2026-10-12</t>
        </is>
      </c>
      <c r="K1836" t="inlineStr">
        <is>
          <t>(Unassigned)</t>
        </is>
      </c>
      <c r="L1836" t="inlineStr">
        <is>
          <t>Facebook</t>
        </is>
      </c>
      <c r="M1836" t="inlineStr">
        <is>
          <t>Direct (campaign tagged in CRM)</t>
        </is>
      </c>
      <c r="N1836" t="inlineStr">
        <is>
          <t>6ad473478f736bfaee84ab17</t>
        </is>
      </c>
      <c r="O1836" t="n">
        <v>1</v>
      </c>
      <c r="P1836" s="40">
        <f>IF(A1836="Lead",IF(ISNUMBER(MATCH(G1836,QualityStatuses,0)),1,0),0)</f>
        <v>0</v>
      </c>
      <c r="Q1836" s="40">
        <f>IF(A1836="Lead",IF(G1836="New Lead",0,1),0)</f>
        <v>0</v>
      </c>
      <c r="R1836" s="40">
        <f>IF(A1836="Lead",IF(G1836="Lost",1,0),0)</f>
        <v>0</v>
      </c>
      <c r="S1836" t="n">
        <v>0</v>
      </c>
      <c r="T1836" t="n">
        <v>0</v>
      </c>
      <c r="U1836" t="n">
        <v>0</v>
      </c>
      <c r="V1836" t="n">
        <v>0</v>
      </c>
      <c r="W1836" t="n">
        <v>0</v>
      </c>
      <c r="X1836" t="n">
        <v>0</v>
      </c>
      <c r="Y1836">
        <f>IF(AND(A1836="Lead",COUNTIF(MetaCamps,C1836)&gt;0),1,0)</f>
        <v>1</v>
      </c>
      <c r="Z1836">
        <f>IF(Y1836=1,P1836,0)</f>
        <v>0</v>
      </c>
    </row>
    <row r="1837">
      <c r="A1837" t="inlineStr">
        <is>
          <t>Lead</t>
        </is>
      </c>
      <c r="B1837" s="39" t="str">
        <f>IFERROR(INDEX(CampTypes,MATCH(C1837,CampList,0)),"Unattributed")</f>
        <v>Old</v>
      </c>
      <c r="C1837" t="inlineStr">
        <is>
          <t>E_Karan_Natuf_All_07072026</t>
        </is>
      </c>
      <c r="D1837" t="inlineStr">
        <is>
          <t>E_Karan_Natuf_Sign_07072026_Adset3</t>
        </is>
      </c>
      <c r="E1837" t="inlineStr">
        <is>
          <t>E_Karan_Natuf_Sign_07072026_Adset2_Ad1 – Copy</t>
        </is>
      </c>
      <c r="F1837" t="inlineStr">
        <is>
          <t>Natuf</t>
        </is>
      </c>
      <c r="G1837" t="inlineStr">
        <is>
          <t>Attempt 1</t>
        </is>
      </c>
      <c r="H1837" s="39" t="str">
        <f>IF(ISNUMBER(MATCH(G1837,QualityStatuses,0)),"Quality Lead","Non-Quality Lead")</f>
        <v>Non-Quality Lead</v>
      </c>
      <c r="I1837" t="inlineStr">
        <is>
          <t>2026-10</t>
        </is>
      </c>
      <c r="J1837" t="inlineStr">
        <is>
          <t>Wk of 2026-10-12</t>
        </is>
      </c>
      <c r="K1837" t="inlineStr">
        <is>
          <t>Tejaswini Tarigopula</t>
        </is>
      </c>
      <c r="L1837" t="inlineStr">
        <is>
          <t>Facebook</t>
        </is>
      </c>
      <c r="M1837" t="inlineStr">
        <is>
          <t>Direct (campaign tagged in CRM)</t>
        </is>
      </c>
      <c r="N1837" t="inlineStr">
        <is>
          <t>6ad472b9a0631117d8467b71</t>
        </is>
      </c>
      <c r="O1837" t="n">
        <v>1</v>
      </c>
      <c r="P1837" s="40">
        <f>IF(A1837="Lead",IF(ISNUMBER(MATCH(G1837,QualityStatuses,0)),1,0),0)</f>
        <v>0</v>
      </c>
      <c r="Q1837" s="40">
        <f>IF(A1837="Lead",IF(G1837="New Lead",0,1),0)</f>
        <v>1</v>
      </c>
      <c r="R1837" s="40">
        <f>IF(A1837="Lead",IF(G1837="Lost",1,0),0)</f>
        <v>0</v>
      </c>
      <c r="S1837" t="n">
        <v>1</v>
      </c>
      <c r="T1837" t="n">
        <v>1</v>
      </c>
      <c r="U1837" t="n">
        <v>0</v>
      </c>
      <c r="V1837" t="n">
        <v>0</v>
      </c>
      <c r="W1837" t="n">
        <v>0</v>
      </c>
      <c r="X1837" t="n">
        <v>0</v>
      </c>
      <c r="Y1837">
        <f>IF(AND(A1837="Lead",COUNTIF(MetaCamps,C1837)&gt;0),1,0)</f>
        <v>1</v>
      </c>
      <c r="Z1837">
        <f>IF(Y1837=1,P1837,0)</f>
        <v>0</v>
      </c>
    </row>
    <row r="1838">
      <c r="A1838" t="inlineStr">
        <is>
          <t>Lead</t>
        </is>
      </c>
      <c r="B1838" s="39" t="str">
        <f>IFERROR(INDEX(CampTypes,MATCH(C1838,CampList,0)),"Unattributed")</f>
        <v>Old</v>
      </c>
      <c r="C1838" t="inlineStr">
        <is>
          <t>E_Karan_Natuf_All_07072026</t>
        </is>
      </c>
      <c r="D1838" t="inlineStr">
        <is>
          <t>E_Karan_Natuf_Sign_07072026_Adset3</t>
        </is>
      </c>
      <c r="E1838" t="inlineStr">
        <is>
          <t>E_Karan_Natuf_Sign_07072026_Adset2_Ad1</t>
        </is>
      </c>
      <c r="F1838" t="inlineStr">
        <is>
          <t>Natuf</t>
        </is>
      </c>
      <c r="G1838" t="inlineStr">
        <is>
          <t>New Lead</t>
        </is>
      </c>
      <c r="H1838" s="39" t="str">
        <f>IF(ISNUMBER(MATCH(G1838,QualityStatuses,0)),"Quality Lead","Non-Quality Lead")</f>
        <v>Non-Quality Lead</v>
      </c>
      <c r="I1838" t="inlineStr">
        <is>
          <t>2026-10</t>
        </is>
      </c>
      <c r="J1838" t="inlineStr">
        <is>
          <t>Wk of 2026-10-12</t>
        </is>
      </c>
      <c r="K1838" t="inlineStr">
        <is>
          <t>(Unassigned)</t>
        </is>
      </c>
      <c r="L1838" t="inlineStr">
        <is>
          <t>Facebook</t>
        </is>
      </c>
      <c r="M1838" t="inlineStr">
        <is>
          <t>Direct (campaign tagged in CRM)</t>
        </is>
      </c>
      <c r="N1838" t="inlineStr">
        <is>
          <t>6ad4710fe6299e9847fda206</t>
        </is>
      </c>
      <c r="O1838" t="n">
        <v>1</v>
      </c>
      <c r="P1838" s="40">
        <f>IF(A1838="Lead",IF(ISNUMBER(MATCH(G1838,QualityStatuses,0)),1,0),0)</f>
        <v>0</v>
      </c>
      <c r="Q1838" s="40">
        <f>IF(A1838="Lead",IF(G1838="New Lead",0,1),0)</f>
        <v>0</v>
      </c>
      <c r="R1838" s="40">
        <f>IF(A1838="Lead",IF(G1838="Lost",1,0),0)</f>
        <v>0</v>
      </c>
      <c r="S1838" t="n">
        <v>0</v>
      </c>
      <c r="T1838" t="n">
        <v>0</v>
      </c>
      <c r="U1838" t="n">
        <v>0</v>
      </c>
      <c r="V1838" t="n">
        <v>0</v>
      </c>
      <c r="W1838" t="n">
        <v>0</v>
      </c>
      <c r="X1838" t="n">
        <v>0</v>
      </c>
      <c r="Y1838">
        <f>IF(AND(A1838="Lead",COUNTIF(MetaCamps,C1838)&gt;0),1,0)</f>
        <v>1</v>
      </c>
      <c r="Z1838">
        <f>IF(Y1838=1,P1838,0)</f>
        <v>0</v>
      </c>
    </row>
    <row r="1839">
      <c r="A1839" t="inlineStr">
        <is>
          <t>Lead</t>
        </is>
      </c>
      <c r="B1839" s="39" t="str">
        <f>IFERROR(INDEX(CampTypes,MATCH(C1839,CampList,0)),"Unattributed")</f>
        <v>New</v>
      </c>
      <c r="C1839" t="inlineStr">
        <is>
          <t>EBG - In House | ABO | Natuf | Leads | Unit Franchise | India | Oct26 | V1</t>
        </is>
      </c>
      <c r="D1839" t="inlineStr">
        <is>
          <t>Natuf | Investors | Tier1 + Growth Cities | Oct26 | V1</t>
        </is>
      </c>
      <c r="E1839" t="inlineStr">
        <is>
          <t>Natuf | Reel | Brand Ambassador | Heard Of Owning A Cafe | V1</t>
        </is>
      </c>
      <c r="F1839" t="inlineStr">
        <is>
          <t>In House Natuf</t>
        </is>
      </c>
      <c r="G1839" t="inlineStr">
        <is>
          <t>Attempt 1</t>
        </is>
      </c>
      <c r="H1839" s="39" t="str">
        <f>IF(ISNUMBER(MATCH(G1839,QualityStatuses,0)),"Quality Lead","Non-Quality Lead")</f>
        <v>Non-Quality Lead</v>
      </c>
      <c r="I1839" t="inlineStr">
        <is>
          <t>2026-10</t>
        </is>
      </c>
      <c r="J1839" t="inlineStr">
        <is>
          <t>Wk of 2026-10-12</t>
        </is>
      </c>
      <c r="K1839" t="inlineStr">
        <is>
          <t>Tejaswini Tarigopula</t>
        </is>
      </c>
      <c r="L1839" t="inlineStr">
        <is>
          <t>Facebook</t>
        </is>
      </c>
      <c r="M1839" t="inlineStr">
        <is>
          <t>Direct (campaign tagged in CRM)</t>
        </is>
      </c>
      <c r="N1839" t="inlineStr">
        <is>
          <t>6ad47089b2214a94bb995fe5</t>
        </is>
      </c>
      <c r="O1839" t="n">
        <v>1</v>
      </c>
      <c r="P1839" s="40">
        <f>IF(A1839="Lead",IF(ISNUMBER(MATCH(G1839,QualityStatuses,0)),1,0),0)</f>
        <v>0</v>
      </c>
      <c r="Q1839" s="40">
        <f>IF(A1839="Lead",IF(G1839="New Lead",0,1),0)</f>
        <v>1</v>
      </c>
      <c r="R1839" s="40">
        <f>IF(A1839="Lead",IF(G1839="Lost",1,0),0)</f>
        <v>0</v>
      </c>
      <c r="S1839" t="n">
        <v>2</v>
      </c>
      <c r="T1839" t="n">
        <v>0</v>
      </c>
      <c r="U1839" t="n">
        <v>0</v>
      </c>
      <c r="V1839" t="n">
        <v>0</v>
      </c>
      <c r="W1839" t="n">
        <v>0</v>
      </c>
      <c r="X1839" t="n">
        <v>0</v>
      </c>
      <c r="Y1839">
        <f>IF(AND(A1839="Lead",COUNTIF(MetaCamps,C1839)&gt;0),1,0)</f>
        <v>0</v>
      </c>
      <c r="Z1839">
        <f>IF(Y1839=1,P1839,0)</f>
        <v>0</v>
      </c>
    </row>
    <row r="1840">
      <c r="A1840" t="inlineStr">
        <is>
          <t>Lead</t>
        </is>
      </c>
      <c r="B1840" s="39" t="str">
        <f>IFERROR(INDEX(CampTypes,MATCH(C1840,CampList,0)),"Unattributed")</f>
        <v>Old</v>
      </c>
      <c r="C1840" t="inlineStr">
        <is>
          <t>natuf_Kiosk_14072026_Hindi</t>
        </is>
      </c>
      <c r="D1840" t="inlineStr">
        <is>
          <t>natuf_Kiosk_09102026</t>
        </is>
      </c>
      <c r="E1840" t="inlineStr">
        <is>
          <t>natuf_Kiosk_14072026_ad set_ad1</t>
        </is>
      </c>
      <c r="F1840" t="inlineStr">
        <is>
          <t>Natuf</t>
        </is>
      </c>
      <c r="G1840" t="inlineStr">
        <is>
          <t>Attempt 2</t>
        </is>
      </c>
      <c r="H1840" s="39" t="str">
        <f>IF(ISNUMBER(MATCH(G1840,QualityStatuses,0)),"Quality Lead","Non-Quality Lead")</f>
        <v>Non-Quality Lead</v>
      </c>
      <c r="I1840" t="inlineStr">
        <is>
          <t>2026-10</t>
        </is>
      </c>
      <c r="J1840" t="inlineStr">
        <is>
          <t>Wk of 2026-10-12</t>
        </is>
      </c>
      <c r="K1840" t="inlineStr">
        <is>
          <t>Tejaswini Tarigopula</t>
        </is>
      </c>
      <c r="L1840" t="inlineStr">
        <is>
          <t>Facebook</t>
        </is>
      </c>
      <c r="M1840" t="inlineStr">
        <is>
          <t>Direct (campaign tagged in CRM)</t>
        </is>
      </c>
      <c r="N1840" t="inlineStr">
        <is>
          <t>6ad46f1b5ace7ed99f8cdf48</t>
        </is>
      </c>
      <c r="O1840" t="n">
        <v>1</v>
      </c>
      <c r="P1840" s="40">
        <f>IF(A1840="Lead",IF(ISNUMBER(MATCH(G1840,QualityStatuses,0)),1,0),0)</f>
        <v>0</v>
      </c>
      <c r="Q1840" s="40">
        <f>IF(A1840="Lead",IF(G1840="New Lead",0,1),0)</f>
        <v>1</v>
      </c>
      <c r="R1840" s="40">
        <f>IF(A1840="Lead",IF(G1840="Lost",1,0),0)</f>
        <v>0</v>
      </c>
      <c r="S1840" t="n">
        <v>2</v>
      </c>
      <c r="T1840" t="n">
        <v>0</v>
      </c>
      <c r="U1840" t="n">
        <v>0</v>
      </c>
      <c r="V1840" t="n">
        <v>0</v>
      </c>
      <c r="W1840" t="n">
        <v>0</v>
      </c>
      <c r="X1840" t="n">
        <v>0</v>
      </c>
      <c r="Y1840">
        <f>IF(AND(A1840="Lead",COUNTIF(MetaCamps,C1840)&gt;0),1,0)</f>
        <v>1</v>
      </c>
      <c r="Z1840">
        <f>IF(Y1840=1,P1840,0)</f>
        <v>0</v>
      </c>
    </row>
    <row r="1841">
      <c r="A1841" t="inlineStr">
        <is>
          <t>Lead</t>
        </is>
      </c>
      <c r="B1841" s="39" t="str">
        <f>IFERROR(INDEX(CampTypes,MATCH(C1841,CampList,0)),"Unattributed")</f>
        <v>Old</v>
      </c>
      <c r="C1841" t="inlineStr">
        <is>
          <t>E_Natuf_Generic_13082026</t>
        </is>
      </c>
      <c r="D1841" t="inlineStr">
        <is>
          <t>E_Natuf_Generic_13082026_Adset1</t>
        </is>
      </c>
      <c r="E1841" t="inlineStr">
        <is>
          <t>E_Natuf_Generic_13082026_Adset1_Ad1</t>
        </is>
      </c>
      <c r="F1841" t="inlineStr">
        <is>
          <t>Natuf</t>
        </is>
      </c>
      <c r="G1841" t="inlineStr">
        <is>
          <t>Connected</t>
        </is>
      </c>
      <c r="H1841" s="39" t="str">
        <f>IF(ISNUMBER(MATCH(G1841,QualityStatuses,0)),"Quality Lead","Non-Quality Lead")</f>
        <v>Non-Quality Lead</v>
      </c>
      <c r="I1841" t="inlineStr">
        <is>
          <t>2026-10</t>
        </is>
      </c>
      <c r="J1841" t="inlineStr">
        <is>
          <t>Wk of 2026-10-12</t>
        </is>
      </c>
      <c r="K1841" t="inlineStr">
        <is>
          <t>Tejaswini Tarigopula</t>
        </is>
      </c>
      <c r="L1841" t="inlineStr">
        <is>
          <t>Facebook</t>
        </is>
      </c>
      <c r="M1841" t="inlineStr">
        <is>
          <t>Direct (campaign tagged in CRM)</t>
        </is>
      </c>
      <c r="N1841" t="inlineStr">
        <is>
          <t>6ad46c431a34fbe6599d6efa</t>
        </is>
      </c>
      <c r="O1841" t="n">
        <v>1</v>
      </c>
      <c r="P1841" s="40">
        <f>IF(A1841="Lead",IF(ISNUMBER(MATCH(G1841,QualityStatuses,0)),1,0),0)</f>
        <v>0</v>
      </c>
      <c r="Q1841" s="40">
        <f>IF(A1841="Lead",IF(G1841="New Lead",0,1),0)</f>
        <v>1</v>
      </c>
      <c r="R1841" s="40">
        <f>IF(A1841="Lead",IF(G1841="Lost",1,0),0)</f>
        <v>0</v>
      </c>
      <c r="S1841" t="n">
        <v>1</v>
      </c>
      <c r="T1841" t="n">
        <v>1</v>
      </c>
      <c r="U1841" t="n">
        <v>0</v>
      </c>
      <c r="V1841" t="n">
        <v>0</v>
      </c>
      <c r="W1841" t="n">
        <v>0</v>
      </c>
      <c r="X1841" t="n">
        <v>0</v>
      </c>
      <c r="Y1841">
        <f>IF(AND(A1841="Lead",COUNTIF(MetaCamps,C1841)&gt;0),1,0)</f>
        <v>1</v>
      </c>
      <c r="Z1841">
        <f>IF(Y1841=1,P1841,0)</f>
        <v>0</v>
      </c>
    </row>
    <row r="1842">
      <c r="A1842" t="inlineStr">
        <is>
          <t>Lead</t>
        </is>
      </c>
      <c r="B1842" s="39" t="str">
        <f>IFERROR(INDEX(CampTypes,MATCH(C1842,CampList,0)),"Unattributed")</f>
        <v>Old</v>
      </c>
      <c r="C1842" t="inlineStr">
        <is>
          <t>natuf_Kiosk_14072026_Hindi</t>
        </is>
      </c>
      <c r="D1842" t="inlineStr">
        <is>
          <t>natuf_Kiosk_09102026</t>
        </is>
      </c>
      <c r="E1842" t="inlineStr">
        <is>
          <t>natuf_Kiosk_14072026_ad set_ad1</t>
        </is>
      </c>
      <c r="F1842" t="inlineStr">
        <is>
          <t>Natuf</t>
        </is>
      </c>
      <c r="G1842" t="inlineStr">
        <is>
          <t>New Lead</t>
        </is>
      </c>
      <c r="H1842" s="39" t="str">
        <f>IF(ISNUMBER(MATCH(G1842,QualityStatuses,0)),"Quality Lead","Non-Quality Lead")</f>
        <v>Non-Quality Lead</v>
      </c>
      <c r="I1842" t="inlineStr">
        <is>
          <t>2026-10</t>
        </is>
      </c>
      <c r="J1842" t="inlineStr">
        <is>
          <t>Wk of 2026-10-12</t>
        </is>
      </c>
      <c r="K1842" t="inlineStr">
        <is>
          <t>(Unassigned)</t>
        </is>
      </c>
      <c r="L1842" t="inlineStr">
        <is>
          <t>Facebook</t>
        </is>
      </c>
      <c r="M1842" t="inlineStr">
        <is>
          <t>Direct (campaign tagged in CRM)</t>
        </is>
      </c>
      <c r="N1842" t="inlineStr">
        <is>
          <t>6ad46b7fa352e5e43067b314</t>
        </is>
      </c>
      <c r="O1842" t="n">
        <v>1</v>
      </c>
      <c r="P1842" s="40">
        <f>IF(A1842="Lead",IF(ISNUMBER(MATCH(G1842,QualityStatuses,0)),1,0),0)</f>
        <v>0</v>
      </c>
      <c r="Q1842" s="40">
        <f>IF(A1842="Lead",IF(G1842="New Lead",0,1),0)</f>
        <v>0</v>
      </c>
      <c r="R1842" s="40">
        <f>IF(A1842="Lead",IF(G1842="Lost",1,0),0)</f>
        <v>0</v>
      </c>
      <c r="S1842" t="n">
        <v>0</v>
      </c>
      <c r="T1842" t="n">
        <v>0</v>
      </c>
      <c r="U1842" t="n">
        <v>0</v>
      </c>
      <c r="V1842" t="n">
        <v>0</v>
      </c>
      <c r="W1842" t="n">
        <v>0</v>
      </c>
      <c r="X1842" t="n">
        <v>0</v>
      </c>
      <c r="Y1842">
        <f>IF(AND(A1842="Lead",COUNTIF(MetaCamps,C1842)&gt;0),1,0)</f>
        <v>1</v>
      </c>
      <c r="Z1842">
        <f>IF(Y1842=1,P1842,0)</f>
        <v>0</v>
      </c>
    </row>
    <row r="1843">
      <c r="A1843" t="inlineStr">
        <is>
          <t>Lead</t>
        </is>
      </c>
      <c r="B1843" s="39" t="str">
        <f>IFERROR(INDEX(CampTypes,MATCH(C1843,CampList,0)),"Unattributed")</f>
        <v>Old</v>
      </c>
      <c r="C1843" t="inlineStr">
        <is>
          <t>E_Natuf_Generic_13082026</t>
        </is>
      </c>
      <c r="D1843" t="inlineStr">
        <is>
          <t>E_Natuf_Generic_13082026_Adset1</t>
        </is>
      </c>
      <c r="E1843" t="inlineStr">
        <is>
          <t>E_Natuf_Generic_13082026_Adset1_Ad1</t>
        </is>
      </c>
      <c r="F1843" t="inlineStr">
        <is>
          <t>Natuf</t>
        </is>
      </c>
      <c r="G1843" t="inlineStr">
        <is>
          <t>Attempt 1</t>
        </is>
      </c>
      <c r="H1843" s="39" t="str">
        <f>IF(ISNUMBER(MATCH(G1843,QualityStatuses,0)),"Quality Lead","Non-Quality Lead")</f>
        <v>Non-Quality Lead</v>
      </c>
      <c r="I1843" t="inlineStr">
        <is>
          <t>2026-10</t>
        </is>
      </c>
      <c r="J1843" t="inlineStr">
        <is>
          <t>Wk of 2026-10-12</t>
        </is>
      </c>
      <c r="K1843" t="inlineStr">
        <is>
          <t>Tejaswini Tarigopula</t>
        </is>
      </c>
      <c r="L1843" t="inlineStr">
        <is>
          <t>Facebook</t>
        </is>
      </c>
      <c r="M1843" t="inlineStr">
        <is>
          <t>Direct (campaign tagged in CRM)</t>
        </is>
      </c>
      <c r="N1843" t="inlineStr">
        <is>
          <t>6ad469d872c00b76118c330a</t>
        </is>
      </c>
      <c r="O1843" t="n">
        <v>1</v>
      </c>
      <c r="P1843" s="40">
        <f>IF(A1843="Lead",IF(ISNUMBER(MATCH(G1843,QualityStatuses,0)),1,0),0)</f>
        <v>0</v>
      </c>
      <c r="Q1843" s="40">
        <f>IF(A1843="Lead",IF(G1843="New Lead",0,1),0)</f>
        <v>1</v>
      </c>
      <c r="R1843" s="40">
        <f>IF(A1843="Lead",IF(G1843="Lost",1,0),0)</f>
        <v>0</v>
      </c>
      <c r="S1843" t="n">
        <v>1</v>
      </c>
      <c r="T1843" t="n">
        <v>0</v>
      </c>
      <c r="U1843" t="n">
        <v>0</v>
      </c>
      <c r="V1843" t="n">
        <v>0</v>
      </c>
      <c r="W1843" t="n">
        <v>0</v>
      </c>
      <c r="X1843" t="n">
        <v>0</v>
      </c>
      <c r="Y1843">
        <f>IF(AND(A1843="Lead",COUNTIF(MetaCamps,C1843)&gt;0),1,0)</f>
        <v>1</v>
      </c>
      <c r="Z1843">
        <f>IF(Y1843=1,P1843,0)</f>
        <v>0</v>
      </c>
    </row>
    <row r="1844">
      <c r="A1844" t="inlineStr">
        <is>
          <t>Lead</t>
        </is>
      </c>
      <c r="B1844" s="39" t="str">
        <f>IFERROR(INDEX(CampTypes,MATCH(C1844,CampList,0)),"Unattributed")</f>
        <v>Old</v>
      </c>
      <c r="C1844" t="inlineStr">
        <is>
          <t>natuf_Kiosk_14072026_Hindi</t>
        </is>
      </c>
      <c r="D1844" t="inlineStr">
        <is>
          <t>natuf_Kiosk_09102026</t>
        </is>
      </c>
      <c r="E1844" t="inlineStr">
        <is>
          <t>natuf_Kiosk_14072026_ad set_ad1</t>
        </is>
      </c>
      <c r="F1844" t="inlineStr">
        <is>
          <t>Natuf</t>
        </is>
      </c>
      <c r="G1844" t="inlineStr">
        <is>
          <t>Attempt 2</t>
        </is>
      </c>
      <c r="H1844" s="39" t="str">
        <f>IF(ISNUMBER(MATCH(G1844,QualityStatuses,0)),"Quality Lead","Non-Quality Lead")</f>
        <v>Non-Quality Lead</v>
      </c>
      <c r="I1844" t="inlineStr">
        <is>
          <t>2026-10</t>
        </is>
      </c>
      <c r="J1844" t="inlineStr">
        <is>
          <t>Wk of 2026-10-12</t>
        </is>
      </c>
      <c r="K1844" t="inlineStr">
        <is>
          <t>Tejaswini Tarigopula</t>
        </is>
      </c>
      <c r="L1844" t="inlineStr">
        <is>
          <t>Facebook</t>
        </is>
      </c>
      <c r="M1844" t="inlineStr">
        <is>
          <t>Direct (campaign tagged in CRM)</t>
        </is>
      </c>
      <c r="N1844" t="inlineStr">
        <is>
          <t>6ad468e4a6e5bed1922702ad</t>
        </is>
      </c>
      <c r="O1844" t="n">
        <v>1</v>
      </c>
      <c r="P1844" s="40">
        <f>IF(A1844="Lead",IF(ISNUMBER(MATCH(G1844,QualityStatuses,0)),1,0),0)</f>
        <v>0</v>
      </c>
      <c r="Q1844" s="40">
        <f>IF(A1844="Lead",IF(G1844="New Lead",0,1),0)</f>
        <v>1</v>
      </c>
      <c r="R1844" s="40">
        <f>IF(A1844="Lead",IF(G1844="Lost",1,0),0)</f>
        <v>0</v>
      </c>
      <c r="S1844" t="n">
        <v>2</v>
      </c>
      <c r="T1844" t="n">
        <v>0</v>
      </c>
      <c r="U1844" t="n">
        <v>0</v>
      </c>
      <c r="V1844" t="n">
        <v>0</v>
      </c>
      <c r="W1844" t="n">
        <v>0</v>
      </c>
      <c r="X1844" t="n">
        <v>0</v>
      </c>
      <c r="Y1844">
        <f>IF(AND(A1844="Lead",COUNTIF(MetaCamps,C1844)&gt;0),1,0)</f>
        <v>1</v>
      </c>
      <c r="Z1844">
        <f>IF(Y1844=1,P1844,0)</f>
        <v>0</v>
      </c>
    </row>
    <row r="1845">
      <c r="A1845" t="inlineStr">
        <is>
          <t>Lead</t>
        </is>
      </c>
      <c r="B1845" s="39" t="str">
        <f>IFERROR(INDEX(CampTypes,MATCH(C1845,CampList,0)),"Unattributed")</f>
        <v>Old</v>
      </c>
      <c r="C1845" t="inlineStr">
        <is>
          <t>E_Natuf_Generic_13082026</t>
        </is>
      </c>
      <c r="D1845" t="inlineStr">
        <is>
          <t>E_Natuf_Generic_13082026_Adset1</t>
        </is>
      </c>
      <c r="E1845" t="inlineStr">
        <is>
          <t>E_Natuf_Generic_13082026_Adset1_Ad1</t>
        </is>
      </c>
      <c r="F1845" t="inlineStr">
        <is>
          <t>Natuf</t>
        </is>
      </c>
      <c r="G1845" t="inlineStr">
        <is>
          <t>New Lead</t>
        </is>
      </c>
      <c r="H1845" s="39" t="str">
        <f>IF(ISNUMBER(MATCH(G1845,QualityStatuses,0)),"Quality Lead","Non-Quality Lead")</f>
        <v>Non-Quality Lead</v>
      </c>
      <c r="I1845" t="inlineStr">
        <is>
          <t>2026-10</t>
        </is>
      </c>
      <c r="J1845" t="inlineStr">
        <is>
          <t>Wk of 2026-10-12</t>
        </is>
      </c>
      <c r="K1845" t="inlineStr">
        <is>
          <t>(Unassigned)</t>
        </is>
      </c>
      <c r="L1845" t="inlineStr">
        <is>
          <t>Facebook</t>
        </is>
      </c>
      <c r="M1845" t="inlineStr">
        <is>
          <t>Direct (campaign tagged in CRM)</t>
        </is>
      </c>
      <c r="N1845" t="inlineStr">
        <is>
          <t>6ad468b6752c585591cd24c2</t>
        </is>
      </c>
      <c r="O1845" t="n">
        <v>1</v>
      </c>
      <c r="P1845" s="40">
        <f>IF(A1845="Lead",IF(ISNUMBER(MATCH(G1845,QualityStatuses,0)),1,0),0)</f>
        <v>0</v>
      </c>
      <c r="Q1845" s="40">
        <f>IF(A1845="Lead",IF(G1845="New Lead",0,1),0)</f>
        <v>0</v>
      </c>
      <c r="R1845" s="40">
        <f>IF(A1845="Lead",IF(G1845="Lost",1,0),0)</f>
        <v>0</v>
      </c>
      <c r="S1845" t="n">
        <v>0</v>
      </c>
      <c r="T1845" t="n">
        <v>0</v>
      </c>
      <c r="U1845" t="n">
        <v>0</v>
      </c>
      <c r="V1845" t="n">
        <v>0</v>
      </c>
      <c r="W1845" t="n">
        <v>0</v>
      </c>
      <c r="X1845" t="n">
        <v>0</v>
      </c>
      <c r="Y1845">
        <f>IF(AND(A1845="Lead",COUNTIF(MetaCamps,C1845)&gt;0),1,0)</f>
        <v>1</v>
      </c>
      <c r="Z1845">
        <f>IF(Y1845=1,P1845,0)</f>
        <v>0</v>
      </c>
    </row>
    <row r="1846">
      <c r="A1846" t="inlineStr">
        <is>
          <t>Lead</t>
        </is>
      </c>
      <c r="B1846" s="39" t="str">
        <f>IFERROR(INDEX(CampTypes,MATCH(C1846,CampList,0)),"Unattributed")</f>
        <v>New</v>
      </c>
      <c r="C1846" t="inlineStr">
        <is>
          <t>EBG - In House | ABO | Natuf | Leads | Unit Franchise | India | Oct26 | V1</t>
        </is>
      </c>
      <c r="D1846" t="inlineStr">
        <is>
          <t>Natuf | Business Owners | Tier1 + Growth Cities | Oct26 | V1</t>
        </is>
      </c>
      <c r="E1846" t="inlineStr">
        <is>
          <t>Natuf | Reel | Brand Ambassador | Heard Of Owning A Cafe | V1</t>
        </is>
      </c>
      <c r="F1846" t="inlineStr">
        <is>
          <t>In House Natuf</t>
        </is>
      </c>
      <c r="G1846" t="inlineStr">
        <is>
          <t>Connected</t>
        </is>
      </c>
      <c r="H1846" s="39" t="str">
        <f>IF(ISNUMBER(MATCH(G1846,QualityStatuses,0)),"Quality Lead","Non-Quality Lead")</f>
        <v>Non-Quality Lead</v>
      </c>
      <c r="I1846" t="inlineStr">
        <is>
          <t>2026-10</t>
        </is>
      </c>
      <c r="J1846" t="inlineStr">
        <is>
          <t>Wk of 2026-10-12</t>
        </is>
      </c>
      <c r="K1846" t="inlineStr">
        <is>
          <t>Tejaswini Tarigopula</t>
        </is>
      </c>
      <c r="L1846" t="inlineStr">
        <is>
          <t>Facebook</t>
        </is>
      </c>
      <c r="M1846" t="inlineStr">
        <is>
          <t>Direct (campaign tagged in CRM)</t>
        </is>
      </c>
      <c r="N1846" t="inlineStr">
        <is>
          <t>6ad466a172c00b76118c2d21</t>
        </is>
      </c>
      <c r="O1846" t="n">
        <v>1</v>
      </c>
      <c r="P1846" s="40">
        <f>IF(A1846="Lead",IF(ISNUMBER(MATCH(G1846,QualityStatuses,0)),1,0),0)</f>
        <v>0</v>
      </c>
      <c r="Q1846" s="40">
        <f>IF(A1846="Lead",IF(G1846="New Lead",0,1),0)</f>
        <v>1</v>
      </c>
      <c r="R1846" s="40">
        <f>IF(A1846="Lead",IF(G1846="Lost",1,0),0)</f>
        <v>0</v>
      </c>
      <c r="S1846" t="n">
        <v>3</v>
      </c>
      <c r="T1846" t="n">
        <v>2</v>
      </c>
      <c r="U1846" t="n">
        <v>0</v>
      </c>
      <c r="V1846" t="n">
        <v>0</v>
      </c>
      <c r="W1846" t="n">
        <v>0</v>
      </c>
      <c r="X1846" t="n">
        <v>0</v>
      </c>
      <c r="Y1846">
        <f>IF(AND(A1846="Lead",COUNTIF(MetaCamps,C1846)&gt;0),1,0)</f>
        <v>0</v>
      </c>
      <c r="Z1846">
        <f>IF(Y1846=1,P1846,0)</f>
        <v>0</v>
      </c>
    </row>
    <row r="1847">
      <c r="A1847" t="inlineStr">
        <is>
          <t>Lead</t>
        </is>
      </c>
      <c r="B1847" s="39" t="str">
        <f>IFERROR(INDEX(CampTypes,MATCH(C1847,CampList,0)),"Unattributed")</f>
        <v>New</v>
      </c>
      <c r="C1847" t="inlineStr">
        <is>
          <t>EBG - In House | ABO | Natuf | Leads | Unit Franchise | India | Oct26 | V1</t>
        </is>
      </c>
      <c r="D1847" t="inlineStr">
        <is>
          <t>Natuf | LAL 1% | India | Jul26 | V1</t>
        </is>
      </c>
      <c r="E1847" t="inlineStr">
        <is>
          <t>Natuf | Reel | Brand Ambassador | Heard Of Owning A Cafe | V1</t>
        </is>
      </c>
      <c r="F1847" t="inlineStr">
        <is>
          <t>In House Natuf</t>
        </is>
      </c>
      <c r="G1847" t="inlineStr">
        <is>
          <t>Attempt 1</t>
        </is>
      </c>
      <c r="H1847" s="39" t="str">
        <f>IF(ISNUMBER(MATCH(G1847,QualityStatuses,0)),"Quality Lead","Non-Quality Lead")</f>
        <v>Non-Quality Lead</v>
      </c>
      <c r="I1847" t="inlineStr">
        <is>
          <t>2026-10</t>
        </is>
      </c>
      <c r="J1847" t="inlineStr">
        <is>
          <t>Wk of 2026-10-12</t>
        </is>
      </c>
      <c r="K1847" t="inlineStr">
        <is>
          <t>Tejaswini Tarigopula</t>
        </is>
      </c>
      <c r="L1847" t="inlineStr">
        <is>
          <t>Facebook</t>
        </is>
      </c>
      <c r="M1847" t="inlineStr">
        <is>
          <t>Direct (campaign tagged in CRM)</t>
        </is>
      </c>
      <c r="N1847" t="inlineStr">
        <is>
          <t>6ad46629999a46b0033ef4ac</t>
        </is>
      </c>
      <c r="O1847" t="n">
        <v>1</v>
      </c>
      <c r="P1847" s="40">
        <f>IF(A1847="Lead",IF(ISNUMBER(MATCH(G1847,QualityStatuses,0)),1,0),0)</f>
        <v>0</v>
      </c>
      <c r="Q1847" s="40">
        <f>IF(A1847="Lead",IF(G1847="New Lead",0,1),0)</f>
        <v>1</v>
      </c>
      <c r="R1847" s="40">
        <f>IF(A1847="Lead",IF(G1847="Lost",1,0),0)</f>
        <v>0</v>
      </c>
      <c r="S1847" t="n">
        <v>1</v>
      </c>
      <c r="T1847" t="n">
        <v>0</v>
      </c>
      <c r="U1847" t="n">
        <v>0</v>
      </c>
      <c r="V1847" t="n">
        <v>0</v>
      </c>
      <c r="W1847" t="n">
        <v>0</v>
      </c>
      <c r="X1847" t="n">
        <v>0</v>
      </c>
      <c r="Y1847">
        <f>IF(AND(A1847="Lead",COUNTIF(MetaCamps,C1847)&gt;0),1,0)</f>
        <v>0</v>
      </c>
      <c r="Z1847">
        <f>IF(Y1847=1,P1847,0)</f>
        <v>0</v>
      </c>
    </row>
    <row r="1848">
      <c r="A1848" t="inlineStr">
        <is>
          <t>Lead</t>
        </is>
      </c>
      <c r="B1848" s="39" t="str">
        <f>IFERROR(INDEX(CampTypes,MATCH(C1848,CampList,0)),"Unattributed")</f>
        <v>Old</v>
      </c>
      <c r="C1848" t="inlineStr">
        <is>
          <t>E_Natuf_Generic_13082026</t>
        </is>
      </c>
      <c r="D1848" t="inlineStr">
        <is>
          <t>E_Natuf_Generic_13082026_Adset1</t>
        </is>
      </c>
      <c r="E1848" t="inlineStr">
        <is>
          <t>E_Natuf_Generic_13082026_Adset1_Ad1</t>
        </is>
      </c>
      <c r="F1848" t="inlineStr">
        <is>
          <t>Natuf</t>
        </is>
      </c>
      <c r="G1848" t="inlineStr">
        <is>
          <t>Attempt 1</t>
        </is>
      </c>
      <c r="H1848" s="39" t="str">
        <f>IF(ISNUMBER(MATCH(G1848,QualityStatuses,0)),"Quality Lead","Non-Quality Lead")</f>
        <v>Non-Quality Lead</v>
      </c>
      <c r="I1848" t="inlineStr">
        <is>
          <t>2026-10</t>
        </is>
      </c>
      <c r="J1848" t="inlineStr">
        <is>
          <t>Wk of 2026-10-12</t>
        </is>
      </c>
      <c r="K1848" t="inlineStr">
        <is>
          <t>Tejaswini Tarigopula</t>
        </is>
      </c>
      <c r="L1848" t="inlineStr">
        <is>
          <t>Facebook</t>
        </is>
      </c>
      <c r="M1848" t="inlineStr">
        <is>
          <t>Direct (campaign tagged in CRM)</t>
        </is>
      </c>
      <c r="N1848" t="inlineStr">
        <is>
          <t>6ad464c9679d85fbc526e6b8</t>
        </is>
      </c>
      <c r="O1848" t="n">
        <v>1</v>
      </c>
      <c r="P1848" s="40">
        <f>IF(A1848="Lead",IF(ISNUMBER(MATCH(G1848,QualityStatuses,0)),1,0),0)</f>
        <v>0</v>
      </c>
      <c r="Q1848" s="40">
        <f>IF(A1848="Lead",IF(G1848="New Lead",0,1),0)</f>
        <v>1</v>
      </c>
      <c r="R1848" s="40">
        <f>IF(A1848="Lead",IF(G1848="Lost",1,0),0)</f>
        <v>0</v>
      </c>
      <c r="S1848" t="n">
        <v>1</v>
      </c>
      <c r="T1848" t="n">
        <v>0</v>
      </c>
      <c r="U1848" t="n">
        <v>0</v>
      </c>
      <c r="V1848" t="n">
        <v>0</v>
      </c>
      <c r="W1848" t="n">
        <v>0</v>
      </c>
      <c r="X1848" t="n">
        <v>0</v>
      </c>
      <c r="Y1848">
        <f>IF(AND(A1848="Lead",COUNTIF(MetaCamps,C1848)&gt;0),1,0)</f>
        <v>1</v>
      </c>
      <c r="Z1848">
        <f>IF(Y1848=1,P1848,0)</f>
        <v>0</v>
      </c>
    </row>
    <row r="1849">
      <c r="A1849" t="inlineStr">
        <is>
          <t>Lead</t>
        </is>
      </c>
      <c r="B1849" s="39" t="str">
        <f>IFERROR(INDEX(CampTypes,MATCH(C1849,CampList,0)),"Unattributed")</f>
        <v>Old</v>
      </c>
      <c r="C1849" t="inlineStr">
        <is>
          <t>E_Natuf_Generic_13082026</t>
        </is>
      </c>
      <c r="D1849" t="inlineStr">
        <is>
          <t>E_Natuf_Generic_13082026_Adset1</t>
        </is>
      </c>
      <c r="E1849" t="inlineStr">
        <is>
          <t>E_Natuf_Generic_13082026_Adset1_Ad1</t>
        </is>
      </c>
      <c r="F1849" t="inlineStr">
        <is>
          <t>Natuf</t>
        </is>
      </c>
      <c r="G1849" t="inlineStr">
        <is>
          <t>Connected</t>
        </is>
      </c>
      <c r="H1849" s="39" t="str">
        <f>IF(ISNUMBER(MATCH(G1849,QualityStatuses,0)),"Quality Lead","Non-Quality Lead")</f>
        <v>Non-Quality Lead</v>
      </c>
      <c r="I1849" t="inlineStr">
        <is>
          <t>2026-10</t>
        </is>
      </c>
      <c r="J1849" t="inlineStr">
        <is>
          <t>Wk of 2026-10-12</t>
        </is>
      </c>
      <c r="K1849" t="inlineStr">
        <is>
          <t>Tejaswini Tarigopula</t>
        </is>
      </c>
      <c r="L1849" t="inlineStr">
        <is>
          <t>Facebook</t>
        </is>
      </c>
      <c r="M1849" t="inlineStr">
        <is>
          <t>Direct (campaign tagged in CRM)</t>
        </is>
      </c>
      <c r="N1849" t="inlineStr">
        <is>
          <t>6ad462aa55f4f8932a930918</t>
        </is>
      </c>
      <c r="O1849" t="n">
        <v>1</v>
      </c>
      <c r="P1849" s="40">
        <f>IF(A1849="Lead",IF(ISNUMBER(MATCH(G1849,QualityStatuses,0)),1,0),0)</f>
        <v>0</v>
      </c>
      <c r="Q1849" s="40">
        <f>IF(A1849="Lead",IF(G1849="New Lead",0,1),0)</f>
        <v>1</v>
      </c>
      <c r="R1849" s="40">
        <f>IF(A1849="Lead",IF(G1849="Lost",1,0),0)</f>
        <v>0</v>
      </c>
      <c r="S1849" t="n">
        <v>5</v>
      </c>
      <c r="T1849" t="n">
        <v>4</v>
      </c>
      <c r="U1849" t="n">
        <v>0</v>
      </c>
      <c r="V1849" t="n">
        <v>0</v>
      </c>
      <c r="W1849" t="n">
        <v>0</v>
      </c>
      <c r="X1849" t="n">
        <v>0</v>
      </c>
      <c r="Y1849">
        <f>IF(AND(A1849="Lead",COUNTIF(MetaCamps,C1849)&gt;0),1,0)</f>
        <v>1</v>
      </c>
      <c r="Z1849">
        <f>IF(Y1849=1,P1849,0)</f>
        <v>0</v>
      </c>
    </row>
    <row r="1850">
      <c r="A1850" t="inlineStr">
        <is>
          <t>Lead</t>
        </is>
      </c>
      <c r="B1850" s="39" t="str">
        <f>IFERROR(INDEX(CampTypes,MATCH(C1850,CampList,0)),"Unattributed")</f>
        <v>Old</v>
      </c>
      <c r="C1850" t="inlineStr">
        <is>
          <t>natuf_Kiosk_14072026_Hindi</t>
        </is>
      </c>
      <c r="D1850" t="inlineStr">
        <is>
          <t>natuf_Kiosk_09102026</t>
        </is>
      </c>
      <c r="E1850" t="inlineStr">
        <is>
          <t>natuf_Kiosk_14072026_ad set_ad1</t>
        </is>
      </c>
      <c r="F1850" t="inlineStr">
        <is>
          <t>Natuf</t>
        </is>
      </c>
      <c r="G1850" t="inlineStr">
        <is>
          <t>New Lead</t>
        </is>
      </c>
      <c r="H1850" s="39" t="str">
        <f>IF(ISNUMBER(MATCH(G1850,QualityStatuses,0)),"Quality Lead","Non-Quality Lead")</f>
        <v>Non-Quality Lead</v>
      </c>
      <c r="I1850" t="inlineStr">
        <is>
          <t>2026-10</t>
        </is>
      </c>
      <c r="J1850" t="inlineStr">
        <is>
          <t>Wk of 2026-10-12</t>
        </is>
      </c>
      <c r="K1850" t="inlineStr">
        <is>
          <t>(Unassigned)</t>
        </is>
      </c>
      <c r="L1850" t="inlineStr">
        <is>
          <t>Facebook</t>
        </is>
      </c>
      <c r="M1850" t="inlineStr">
        <is>
          <t>Direct (campaign tagged in CRM)</t>
        </is>
      </c>
      <c r="N1850" t="inlineStr">
        <is>
          <t>6ad4609493a0f5a2cf8d0146</t>
        </is>
      </c>
      <c r="O1850" t="n">
        <v>1</v>
      </c>
      <c r="P1850" s="40">
        <f>IF(A1850="Lead",IF(ISNUMBER(MATCH(G1850,QualityStatuses,0)),1,0),0)</f>
        <v>0</v>
      </c>
      <c r="Q1850" s="40">
        <f>IF(A1850="Lead",IF(G1850="New Lead",0,1),0)</f>
        <v>0</v>
      </c>
      <c r="R1850" s="40">
        <f>IF(A1850="Lead",IF(G1850="Lost",1,0),0)</f>
        <v>0</v>
      </c>
      <c r="S1850" t="n">
        <v>0</v>
      </c>
      <c r="T1850" t="n">
        <v>0</v>
      </c>
      <c r="U1850" t="n">
        <v>0</v>
      </c>
      <c r="V1850" t="n">
        <v>0</v>
      </c>
      <c r="W1850" t="n">
        <v>0</v>
      </c>
      <c r="X1850" t="n">
        <v>0</v>
      </c>
      <c r="Y1850">
        <f>IF(AND(A1850="Lead",COUNTIF(MetaCamps,C1850)&gt;0),1,0)</f>
        <v>1</v>
      </c>
      <c r="Z1850">
        <f>IF(Y1850=1,P1850,0)</f>
        <v>0</v>
      </c>
    </row>
    <row r="1851">
      <c r="A1851" t="inlineStr">
        <is>
          <t>Lead</t>
        </is>
      </c>
      <c r="B1851" s="39" t="str">
        <f>IFERROR(INDEX(CampTypes,MATCH(C1851,CampList,0)),"Unattributed")</f>
        <v>New</v>
      </c>
      <c r="C1851" t="inlineStr">
        <is>
          <t>Natuf | In House | ABO |  | WhatsApp | Unit Franchise | India | Oct26 | V1</t>
        </is>
      </c>
      <c r="D1851" t="inlineStr">
        <is>
          <t>_</t>
        </is>
      </c>
      <c r="E1851" t="inlineStr">
        <is>
          <t>_</t>
        </is>
      </c>
      <c r="F1851" t="inlineStr">
        <is>
          <t>In House Natuf</t>
        </is>
      </c>
      <c r="G1851" t="inlineStr">
        <is>
          <t>New Lead</t>
        </is>
      </c>
      <c r="H1851" s="39" t="str">
        <f>IF(ISNUMBER(MATCH(G1851,QualityStatuses,0)),"Quality Lead","Non-Quality Lead")</f>
        <v>Non-Quality Lead</v>
      </c>
      <c r="I1851" t="inlineStr">
        <is>
          <t>2026-10</t>
        </is>
      </c>
      <c r="J1851" t="inlineStr">
        <is>
          <t>Wk of 2026-10-12</t>
        </is>
      </c>
      <c r="K1851" t="inlineStr">
        <is>
          <t>(Unassigned)</t>
        </is>
      </c>
      <c r="L1851" t="inlineStr">
        <is>
          <t>Whatsapp Cloud API</t>
        </is>
      </c>
      <c r="M1851" t="inlineStr">
        <is>
          <t>Direct (campaign tagged in CRM)</t>
        </is>
      </c>
      <c r="N1851" t="inlineStr">
        <is>
          <t>6ad46034e5991b1e3e66bbb2</t>
        </is>
      </c>
      <c r="O1851" t="n">
        <v>1</v>
      </c>
      <c r="P1851" s="40">
        <f>IF(A1851="Lead",IF(ISNUMBER(MATCH(G1851,QualityStatuses,0)),1,0),0)</f>
        <v>0</v>
      </c>
      <c r="Q1851" s="40">
        <f>IF(A1851="Lead",IF(G1851="New Lead",0,1),0)</f>
        <v>0</v>
      </c>
      <c r="R1851" s="40">
        <f>IF(A1851="Lead",IF(G1851="Lost",1,0),0)</f>
        <v>0</v>
      </c>
      <c r="S1851" t="n">
        <v>0</v>
      </c>
      <c r="T1851" t="n">
        <v>0</v>
      </c>
      <c r="U1851" t="n">
        <v>0</v>
      </c>
      <c r="V1851" t="n">
        <v>0</v>
      </c>
      <c r="W1851" t="n">
        <v>0</v>
      </c>
      <c r="X1851" t="n">
        <v>0</v>
      </c>
      <c r="Y1851">
        <f>IF(AND(A1851="Lead",COUNTIF(MetaCamps,C1851)&gt;0),1,0)</f>
        <v>0</v>
      </c>
      <c r="Z1851">
        <f>IF(Y1851=1,P1851,0)</f>
        <v>0</v>
      </c>
    </row>
    <row r="1852">
      <c r="A1852" t="inlineStr">
        <is>
          <t>Lead</t>
        </is>
      </c>
      <c r="B1852" s="39" t="str">
        <f>IFERROR(INDEX(CampTypes,MATCH(C1852,CampList,0)),"Unattributed")</f>
        <v>Old</v>
      </c>
      <c r="C1852" t="inlineStr">
        <is>
          <t>E_Natuf_Generic_13082026</t>
        </is>
      </c>
      <c r="D1852" t="inlineStr">
        <is>
          <t>E_Natuf_Generic_13082026_Adset1</t>
        </is>
      </c>
      <c r="E1852" t="inlineStr">
        <is>
          <t>E_Natuf_Generic_13082026_Adset1_Ad1</t>
        </is>
      </c>
      <c r="F1852" t="inlineStr">
        <is>
          <t>Natuf</t>
        </is>
      </c>
      <c r="G1852" t="inlineStr">
        <is>
          <t>Lost</t>
        </is>
      </c>
      <c r="H1852" s="39" t="str">
        <f>IF(ISNUMBER(MATCH(G1852,QualityStatuses,0)),"Quality Lead","Non-Quality Lead")</f>
        <v>Non-Quality Lead</v>
      </c>
      <c r="I1852" t="inlineStr">
        <is>
          <t>2026-10</t>
        </is>
      </c>
      <c r="J1852" t="inlineStr">
        <is>
          <t>Wk of 2026-10-12</t>
        </is>
      </c>
      <c r="K1852" t="inlineStr">
        <is>
          <t>Marshal Malbari</t>
        </is>
      </c>
      <c r="L1852" t="inlineStr">
        <is>
          <t>Facebook</t>
        </is>
      </c>
      <c r="M1852" t="inlineStr">
        <is>
          <t>Direct (campaign tagged in CRM)</t>
        </is>
      </c>
      <c r="N1852" t="inlineStr">
        <is>
          <t>6ad45f8888ed71998a38869f</t>
        </is>
      </c>
      <c r="O1852" t="n">
        <v>1</v>
      </c>
      <c r="P1852" s="40">
        <f>IF(A1852="Lead",IF(ISNUMBER(MATCH(G1852,QualityStatuses,0)),1,0),0)</f>
        <v>0</v>
      </c>
      <c r="Q1852" s="40">
        <f>IF(A1852="Lead",IF(G1852="New Lead",0,1),0)</f>
        <v>1</v>
      </c>
      <c r="R1852" s="40">
        <f>IF(A1852="Lead",IF(G1852="Lost",1,0),0)</f>
        <v>1</v>
      </c>
      <c r="S1852" t="n">
        <v>6</v>
      </c>
      <c r="T1852" t="n">
        <v>0</v>
      </c>
      <c r="U1852" t="n">
        <v>0</v>
      </c>
      <c r="V1852" t="n">
        <v>0</v>
      </c>
      <c r="W1852" t="n">
        <v>0</v>
      </c>
      <c r="X1852" t="n">
        <v>0</v>
      </c>
      <c r="Y1852">
        <f>IF(AND(A1852="Lead",COUNTIF(MetaCamps,C1852)&gt;0),1,0)</f>
        <v>1</v>
      </c>
      <c r="Z1852">
        <f>IF(Y1852=1,P1852,0)</f>
        <v>0</v>
      </c>
    </row>
    <row r="1853">
      <c r="A1853" t="inlineStr">
        <is>
          <t>Lead</t>
        </is>
      </c>
      <c r="B1853" s="39" t="str">
        <f>IFERROR(INDEX(CampTypes,MATCH(C1853,CampList,0)),"Unattributed")</f>
        <v>New</v>
      </c>
      <c r="C1853" t="inlineStr">
        <is>
          <t>EBG - In House | ABO | Natuf | Leads | Unit Franchise | India | Oct26 | V1</t>
        </is>
      </c>
      <c r="D1853" t="inlineStr">
        <is>
          <t>Natuf | LAL 1% | India | Jul26 | V1</t>
        </is>
      </c>
      <c r="E1853" t="inlineStr">
        <is>
          <t>Natuf | Reel | Brand Ambassador | Heard Of Owning A Cafe | V1</t>
        </is>
      </c>
      <c r="F1853" t="inlineStr">
        <is>
          <t>In House Natuf</t>
        </is>
      </c>
      <c r="G1853" t="inlineStr">
        <is>
          <t>Attempt 1</t>
        </is>
      </c>
      <c r="H1853" s="39" t="str">
        <f>IF(ISNUMBER(MATCH(G1853,QualityStatuses,0)),"Quality Lead","Non-Quality Lead")</f>
        <v>Non-Quality Lead</v>
      </c>
      <c r="I1853" t="inlineStr">
        <is>
          <t>2026-10</t>
        </is>
      </c>
      <c r="J1853" t="inlineStr">
        <is>
          <t>Wk of 2026-10-12</t>
        </is>
      </c>
      <c r="K1853" t="inlineStr">
        <is>
          <t>Tejaswini Tarigopula</t>
        </is>
      </c>
      <c r="L1853" t="inlineStr">
        <is>
          <t>Facebook</t>
        </is>
      </c>
      <c r="M1853" t="inlineStr">
        <is>
          <t>Direct (campaign tagged in CRM)</t>
        </is>
      </c>
      <c r="N1853" t="inlineStr">
        <is>
          <t>6ad45e3b3dc30cb0059c54ef</t>
        </is>
      </c>
      <c r="O1853" t="n">
        <v>1</v>
      </c>
      <c r="P1853" s="40">
        <f>IF(A1853="Lead",IF(ISNUMBER(MATCH(G1853,QualityStatuses,0)),1,0),0)</f>
        <v>0</v>
      </c>
      <c r="Q1853" s="40">
        <f>IF(A1853="Lead",IF(G1853="New Lead",0,1),0)</f>
        <v>1</v>
      </c>
      <c r="R1853" s="40">
        <f>IF(A1853="Lead",IF(G1853="Lost",1,0),0)</f>
        <v>0</v>
      </c>
      <c r="S1853" t="n">
        <v>1</v>
      </c>
      <c r="T1853" t="n">
        <v>0</v>
      </c>
      <c r="U1853" t="n">
        <v>0</v>
      </c>
      <c r="V1853" t="n">
        <v>0</v>
      </c>
      <c r="W1853" t="n">
        <v>0</v>
      </c>
      <c r="X1853" t="n">
        <v>0</v>
      </c>
      <c r="Y1853">
        <f>IF(AND(A1853="Lead",COUNTIF(MetaCamps,C1853)&gt;0),1,0)</f>
        <v>0</v>
      </c>
      <c r="Z1853">
        <f>IF(Y1853=1,P1853,0)</f>
        <v>0</v>
      </c>
    </row>
    <row r="1854">
      <c r="A1854" t="inlineStr">
        <is>
          <t>Lead</t>
        </is>
      </c>
      <c r="B1854" s="39" t="str">
        <f>IFERROR(INDEX(CampTypes,MATCH(C1854,CampList,0)),"Unattributed")</f>
        <v>Old</v>
      </c>
      <c r="C1854" t="inlineStr">
        <is>
          <t>natuf_Kiosk_14072026_Hindi</t>
        </is>
      </c>
      <c r="D1854" t="inlineStr">
        <is>
          <t>natuf_Kiosk_09102026</t>
        </is>
      </c>
      <c r="E1854" t="inlineStr">
        <is>
          <t>natuf_Kiosk_14072026_ad set_ad1</t>
        </is>
      </c>
      <c r="F1854" t="inlineStr">
        <is>
          <t>Natuf</t>
        </is>
      </c>
      <c r="G1854" t="inlineStr">
        <is>
          <t>New Lead</t>
        </is>
      </c>
      <c r="H1854" s="39" t="str">
        <f>IF(ISNUMBER(MATCH(G1854,QualityStatuses,0)),"Quality Lead","Non-Quality Lead")</f>
        <v>Non-Quality Lead</v>
      </c>
      <c r="I1854" t="inlineStr">
        <is>
          <t>2026-10</t>
        </is>
      </c>
      <c r="J1854" t="inlineStr">
        <is>
          <t>Wk of 2026-10-12</t>
        </is>
      </c>
      <c r="K1854" t="inlineStr">
        <is>
          <t>(Unassigned)</t>
        </is>
      </c>
      <c r="L1854" t="inlineStr">
        <is>
          <t>Facebook</t>
        </is>
      </c>
      <c r="M1854" t="inlineStr">
        <is>
          <t>Direct (campaign tagged in CRM)</t>
        </is>
      </c>
      <c r="N1854" t="inlineStr">
        <is>
          <t>6ad45ccbc95e95654ff5a4e9</t>
        </is>
      </c>
      <c r="O1854" t="n">
        <v>1</v>
      </c>
      <c r="P1854" s="40">
        <f>IF(A1854="Lead",IF(ISNUMBER(MATCH(G1854,QualityStatuses,0)),1,0),0)</f>
        <v>0</v>
      </c>
      <c r="Q1854" s="40">
        <f>IF(A1854="Lead",IF(G1854="New Lead",0,1),0)</f>
        <v>0</v>
      </c>
      <c r="R1854" s="40">
        <f>IF(A1854="Lead",IF(G1854="Lost",1,0),0)</f>
        <v>0</v>
      </c>
      <c r="S1854" t="n">
        <v>0</v>
      </c>
      <c r="T1854" t="n">
        <v>0</v>
      </c>
      <c r="U1854" t="n">
        <v>0</v>
      </c>
      <c r="V1854" t="n">
        <v>0</v>
      </c>
      <c r="W1854" t="n">
        <v>0</v>
      </c>
      <c r="X1854" t="n">
        <v>0</v>
      </c>
      <c r="Y1854">
        <f>IF(AND(A1854="Lead",COUNTIF(MetaCamps,C1854)&gt;0),1,0)</f>
        <v>1</v>
      </c>
      <c r="Z1854">
        <f>IF(Y1854=1,P1854,0)</f>
        <v>0</v>
      </c>
    </row>
    <row r="1855">
      <c r="A1855" t="inlineStr">
        <is>
          <t>Lead</t>
        </is>
      </c>
      <c r="B1855" s="39" t="str">
        <f>IFERROR(INDEX(CampTypes,MATCH(C1855,CampList,0)),"Unattributed")</f>
        <v>New</v>
      </c>
      <c r="C1855" t="inlineStr">
        <is>
          <t>EBG - In House | ABO | Natuf | Leads | Unit Franchise | India | Oct26 | V1</t>
        </is>
      </c>
      <c r="D1855" t="inlineStr">
        <is>
          <t>Natuf | Broad | Tier1 + Growth Cities | Oct26 | V1</t>
        </is>
      </c>
      <c r="E1855" t="inlineStr">
        <is>
          <t>Natuf | Reel | Brand Ambassador | Heard Of Owning A Cafe | V1</t>
        </is>
      </c>
      <c r="F1855" t="inlineStr">
        <is>
          <t>In House Natuf</t>
        </is>
      </c>
      <c r="G1855" t="inlineStr">
        <is>
          <t>Attempt 1</t>
        </is>
      </c>
      <c r="H1855" s="39" t="str">
        <f>IF(ISNUMBER(MATCH(G1855,QualityStatuses,0)),"Quality Lead","Non-Quality Lead")</f>
        <v>Non-Quality Lead</v>
      </c>
      <c r="I1855" t="inlineStr">
        <is>
          <t>2026-10</t>
        </is>
      </c>
      <c r="J1855" t="inlineStr">
        <is>
          <t>Wk of 2026-10-12</t>
        </is>
      </c>
      <c r="K1855" t="inlineStr">
        <is>
          <t>Tejaswini Tarigopula</t>
        </is>
      </c>
      <c r="L1855" t="inlineStr">
        <is>
          <t>Facebook</t>
        </is>
      </c>
      <c r="M1855" t="inlineStr">
        <is>
          <t>Direct (campaign tagged in CRM)</t>
        </is>
      </c>
      <c r="N1855" t="inlineStr">
        <is>
          <t>6ad45cb9691527e2127050ea</t>
        </is>
      </c>
      <c r="O1855" t="n">
        <v>1</v>
      </c>
      <c r="P1855" s="40">
        <f>IF(A1855="Lead",IF(ISNUMBER(MATCH(G1855,QualityStatuses,0)),1,0),0)</f>
        <v>0</v>
      </c>
      <c r="Q1855" s="40">
        <f>IF(A1855="Lead",IF(G1855="New Lead",0,1),0)</f>
        <v>1</v>
      </c>
      <c r="R1855" s="40">
        <f>IF(A1855="Lead",IF(G1855="Lost",1,0),0)</f>
        <v>0</v>
      </c>
      <c r="S1855" t="n">
        <v>1</v>
      </c>
      <c r="T1855" t="n">
        <v>0</v>
      </c>
      <c r="U1855" t="n">
        <v>0</v>
      </c>
      <c r="V1855" t="n">
        <v>0</v>
      </c>
      <c r="W1855" t="n">
        <v>0</v>
      </c>
      <c r="X1855" t="n">
        <v>0</v>
      </c>
      <c r="Y1855">
        <f>IF(AND(A1855="Lead",COUNTIF(MetaCamps,C1855)&gt;0),1,0)</f>
        <v>0</v>
      </c>
      <c r="Z1855">
        <f>IF(Y1855=1,P1855,0)</f>
        <v>0</v>
      </c>
    </row>
    <row r="1856">
      <c r="A1856" t="inlineStr">
        <is>
          <t>Lead</t>
        </is>
      </c>
      <c r="B1856" s="39" t="str">
        <f>IFERROR(INDEX(CampTypes,MATCH(C1856,CampList,0)),"Unattributed")</f>
        <v>Old</v>
      </c>
      <c r="C1856" t="inlineStr">
        <is>
          <t>E_Suresh_Natuf_Kiosk_07072026</t>
        </is>
      </c>
      <c r="D1856" t="inlineStr">
        <is>
          <t>E_Suresh_Natuf_Kiosk_07072026_Adset5</t>
        </is>
      </c>
      <c r="E1856" t="inlineStr">
        <is>
          <t>E_Hindi_Suresh_Natuf_Kiosk_07072026_Adset5_ad3 – Copy 2</t>
        </is>
      </c>
      <c r="F1856" t="inlineStr">
        <is>
          <t>Natuf</t>
        </is>
      </c>
      <c r="G1856" t="inlineStr">
        <is>
          <t>Lost</t>
        </is>
      </c>
      <c r="H1856" s="39" t="str">
        <f>IF(ISNUMBER(MATCH(G1856,QualityStatuses,0)),"Quality Lead","Non-Quality Lead")</f>
        <v>Non-Quality Lead</v>
      </c>
      <c r="I1856" t="inlineStr">
        <is>
          <t>2026-10</t>
        </is>
      </c>
      <c r="J1856" t="inlineStr">
        <is>
          <t>Wk of 2026-10-12</t>
        </is>
      </c>
      <c r="K1856" t="inlineStr">
        <is>
          <t>Tejaswini Tarigopula</t>
        </is>
      </c>
      <c r="L1856" t="inlineStr">
        <is>
          <t>Facebook</t>
        </is>
      </c>
      <c r="M1856" t="inlineStr">
        <is>
          <t>Direct (campaign tagged in CRM)</t>
        </is>
      </c>
      <c r="N1856" t="inlineStr">
        <is>
          <t>6ad45b024be20b8e86b4ad98</t>
        </is>
      </c>
      <c r="O1856" t="n">
        <v>1</v>
      </c>
      <c r="P1856" s="40">
        <f>IF(A1856="Lead",IF(ISNUMBER(MATCH(G1856,QualityStatuses,0)),1,0),0)</f>
        <v>0</v>
      </c>
      <c r="Q1856" s="40">
        <f>IF(A1856="Lead",IF(G1856="New Lead",0,1),0)</f>
        <v>1</v>
      </c>
      <c r="R1856" s="40">
        <f>IF(A1856="Lead",IF(G1856="Lost",1,0),0)</f>
        <v>1</v>
      </c>
      <c r="S1856" t="n">
        <v>1</v>
      </c>
      <c r="T1856" t="n">
        <v>2</v>
      </c>
      <c r="U1856" t="n">
        <v>0</v>
      </c>
      <c r="V1856" t="n">
        <v>0</v>
      </c>
      <c r="W1856" t="n">
        <v>0</v>
      </c>
      <c r="X1856" t="n">
        <v>0</v>
      </c>
      <c r="Y1856">
        <f>IF(AND(A1856="Lead",COUNTIF(MetaCamps,C1856)&gt;0),1,0)</f>
        <v>1</v>
      </c>
      <c r="Z1856">
        <f>IF(Y1856=1,P1856,0)</f>
        <v>0</v>
      </c>
    </row>
    <row r="1857">
      <c r="A1857" t="inlineStr">
        <is>
          <t>Lead</t>
        </is>
      </c>
      <c r="B1857" s="39" t="str">
        <f>IFERROR(INDEX(CampTypes,MATCH(C1857,CampList,0)),"Unattributed")</f>
        <v>Old</v>
      </c>
      <c r="C1857" t="inlineStr">
        <is>
          <t>E_Karan_Natuf_All_07072026</t>
        </is>
      </c>
      <c r="D1857" t="inlineStr">
        <is>
          <t>E_Karan_Natuf_Sign_07072026_Adset3</t>
        </is>
      </c>
      <c r="E1857" t="inlineStr">
        <is>
          <t>E_Karan_Natuf_Sign_07072026_Adset2_Ad1</t>
        </is>
      </c>
      <c r="F1857" t="inlineStr">
        <is>
          <t>Natuf</t>
        </is>
      </c>
      <c r="G1857" t="inlineStr">
        <is>
          <t>New Lead</t>
        </is>
      </c>
      <c r="H1857" s="39" t="str">
        <f>IF(ISNUMBER(MATCH(G1857,QualityStatuses,0)),"Quality Lead","Non-Quality Lead")</f>
        <v>Non-Quality Lead</v>
      </c>
      <c r="I1857" t="inlineStr">
        <is>
          <t>2026-10</t>
        </is>
      </c>
      <c r="J1857" t="inlineStr">
        <is>
          <t>Wk of 2026-10-12</t>
        </is>
      </c>
      <c r="K1857" t="inlineStr">
        <is>
          <t>(Unassigned)</t>
        </is>
      </c>
      <c r="L1857" t="inlineStr">
        <is>
          <t>Facebook</t>
        </is>
      </c>
      <c r="M1857" t="inlineStr">
        <is>
          <t>Direct (campaign tagged in CRM)</t>
        </is>
      </c>
      <c r="N1857" t="inlineStr">
        <is>
          <t>6ad4561ef15c637ff255b2ef</t>
        </is>
      </c>
      <c r="O1857" t="n">
        <v>1</v>
      </c>
      <c r="P1857" s="40">
        <f>IF(A1857="Lead",IF(ISNUMBER(MATCH(G1857,QualityStatuses,0)),1,0),0)</f>
        <v>0</v>
      </c>
      <c r="Q1857" s="40">
        <f>IF(A1857="Lead",IF(G1857="New Lead",0,1),0)</f>
        <v>0</v>
      </c>
      <c r="R1857" s="40">
        <f>IF(A1857="Lead",IF(G1857="Lost",1,0),0)</f>
        <v>0</v>
      </c>
      <c r="S1857" t="n">
        <v>0</v>
      </c>
      <c r="T1857" t="n">
        <v>0</v>
      </c>
      <c r="U1857" t="n">
        <v>0</v>
      </c>
      <c r="V1857" t="n">
        <v>0</v>
      </c>
      <c r="W1857" t="n">
        <v>0</v>
      </c>
      <c r="X1857" t="n">
        <v>0</v>
      </c>
      <c r="Y1857">
        <f>IF(AND(A1857="Lead",COUNTIF(MetaCamps,C1857)&gt;0),1,0)</f>
        <v>1</v>
      </c>
      <c r="Z1857">
        <f>IF(Y1857=1,P1857,0)</f>
        <v>0</v>
      </c>
    </row>
    <row r="1858">
      <c r="A1858" t="inlineStr">
        <is>
          <t>Lead</t>
        </is>
      </c>
      <c r="B1858" s="39" t="str">
        <f>IFERROR(INDEX(CampTypes,MATCH(C1858,CampList,0)),"Unattributed")</f>
        <v>New</v>
      </c>
      <c r="C1858" t="inlineStr">
        <is>
          <t>EBG - In House | ABO | Natuf | Leads | Unit Franchise | India | Oct26 | V1</t>
        </is>
      </c>
      <c r="D1858" t="inlineStr">
        <is>
          <t>Natuf | Business Owners | Tier1 + Growth Cities | Oct26 | V1</t>
        </is>
      </c>
      <c r="E1858" t="inlineStr">
        <is>
          <t>Natuf | Reel | Brand Ambassador | Heard Of Owning A Cafe | V1</t>
        </is>
      </c>
      <c r="F1858" t="inlineStr">
        <is>
          <t>In House Natuf</t>
        </is>
      </c>
      <c r="G1858" t="inlineStr">
        <is>
          <t>Attempt 1</t>
        </is>
      </c>
      <c r="H1858" s="39" t="str">
        <f>IF(ISNUMBER(MATCH(G1858,QualityStatuses,0)),"Quality Lead","Non-Quality Lead")</f>
        <v>Non-Quality Lead</v>
      </c>
      <c r="I1858" t="inlineStr">
        <is>
          <t>2026-10</t>
        </is>
      </c>
      <c r="J1858" t="inlineStr">
        <is>
          <t>Wk of 2026-10-12</t>
        </is>
      </c>
      <c r="K1858" t="inlineStr">
        <is>
          <t>Tejaswini Tarigopula</t>
        </is>
      </c>
      <c r="L1858" t="inlineStr">
        <is>
          <t>Facebook</t>
        </is>
      </c>
      <c r="M1858" t="inlineStr">
        <is>
          <t>Direct (campaign tagged in CRM)</t>
        </is>
      </c>
      <c r="N1858" t="inlineStr">
        <is>
          <t>6ad455a57915361830012813</t>
        </is>
      </c>
      <c r="O1858" t="n">
        <v>1</v>
      </c>
      <c r="P1858" s="40">
        <f>IF(A1858="Lead",IF(ISNUMBER(MATCH(G1858,QualityStatuses,0)),1,0),0)</f>
        <v>0</v>
      </c>
      <c r="Q1858" s="40">
        <f>IF(A1858="Lead",IF(G1858="New Lead",0,1),0)</f>
        <v>1</v>
      </c>
      <c r="R1858" s="40">
        <f>IF(A1858="Lead",IF(G1858="Lost",1,0),0)</f>
        <v>0</v>
      </c>
      <c r="S1858" t="n">
        <v>1</v>
      </c>
      <c r="T1858" t="n">
        <v>0</v>
      </c>
      <c r="U1858" t="n">
        <v>0</v>
      </c>
      <c r="V1858" t="n">
        <v>0</v>
      </c>
      <c r="W1858" t="n">
        <v>0</v>
      </c>
      <c r="X1858" t="n">
        <v>0</v>
      </c>
      <c r="Y1858">
        <f>IF(AND(A1858="Lead",COUNTIF(MetaCamps,C1858)&gt;0),1,0)</f>
        <v>0</v>
      </c>
      <c r="Z1858">
        <f>IF(Y1858=1,P1858,0)</f>
        <v>0</v>
      </c>
    </row>
    <row r="1859">
      <c r="A1859" t="inlineStr">
        <is>
          <t>Lead</t>
        </is>
      </c>
      <c r="B1859" s="39" t="str">
        <f>IFERROR(INDEX(CampTypes,MATCH(C1859,CampList,0)),"Unattributed")</f>
        <v>New</v>
      </c>
      <c r="C1859" t="inlineStr">
        <is>
          <t>Natuf | In House | ABO |  | WhatsApp | Unit Franchise | India | Oct26 | V1</t>
        </is>
      </c>
      <c r="D1859" t="inlineStr">
        <is>
          <t>_</t>
        </is>
      </c>
      <c r="E1859" t="inlineStr">
        <is>
          <t>_</t>
        </is>
      </c>
      <c r="F1859" t="inlineStr">
        <is>
          <t>In House Natuf</t>
        </is>
      </c>
      <c r="G1859" t="inlineStr">
        <is>
          <t>New Lead</t>
        </is>
      </c>
      <c r="H1859" s="39" t="str">
        <f>IF(ISNUMBER(MATCH(G1859,QualityStatuses,0)),"Quality Lead","Non-Quality Lead")</f>
        <v>Non-Quality Lead</v>
      </c>
      <c r="I1859" t="inlineStr">
        <is>
          <t>2026-10</t>
        </is>
      </c>
      <c r="J1859" t="inlineStr">
        <is>
          <t>Wk of 2026-10-12</t>
        </is>
      </c>
      <c r="K1859" t="inlineStr">
        <is>
          <t>(Unassigned)</t>
        </is>
      </c>
      <c r="L1859" t="inlineStr">
        <is>
          <t>Whatsapp Cloud API</t>
        </is>
      </c>
      <c r="M1859" t="inlineStr">
        <is>
          <t>Direct (campaign tagged in CRM)</t>
        </is>
      </c>
      <c r="N1859" t="inlineStr">
        <is>
          <t>6ad4545208017e61280303fc</t>
        </is>
      </c>
      <c r="O1859" t="n">
        <v>1</v>
      </c>
      <c r="P1859" s="40">
        <f>IF(A1859="Lead",IF(ISNUMBER(MATCH(G1859,QualityStatuses,0)),1,0),0)</f>
        <v>0</v>
      </c>
      <c r="Q1859" s="40">
        <f>IF(A1859="Lead",IF(G1859="New Lead",0,1),0)</f>
        <v>0</v>
      </c>
      <c r="R1859" s="40">
        <f>IF(A1859="Lead",IF(G1859="Lost",1,0),0)</f>
        <v>0</v>
      </c>
      <c r="S1859" t="n">
        <v>0</v>
      </c>
      <c r="T1859" t="n">
        <v>0</v>
      </c>
      <c r="U1859" t="n">
        <v>0</v>
      </c>
      <c r="V1859" t="n">
        <v>0</v>
      </c>
      <c r="W1859" t="n">
        <v>0</v>
      </c>
      <c r="X1859" t="n">
        <v>0</v>
      </c>
      <c r="Y1859">
        <f>IF(AND(A1859="Lead",COUNTIF(MetaCamps,C1859)&gt;0),1,0)</f>
        <v>0</v>
      </c>
      <c r="Z1859">
        <f>IF(Y1859=1,P1859,0)</f>
        <v>0</v>
      </c>
    </row>
    <row r="1860">
      <c r="A1860" t="inlineStr">
        <is>
          <t>Lead</t>
        </is>
      </c>
      <c r="B1860" s="39" t="str">
        <f>IFERROR(INDEX(CampTypes,MATCH(C1860,CampList,0)),"Unattributed")</f>
        <v>New</v>
      </c>
      <c r="C1860" t="inlineStr">
        <is>
          <t>EBG - In House | ABO | Natuf | Leads | Unit Franchise | India | Oct26 | V1</t>
        </is>
      </c>
      <c r="D1860" t="inlineStr">
        <is>
          <t>Natuf | Investors | Tier1 + Growth Cities | Oct26 | V1</t>
        </is>
      </c>
      <c r="E1860" t="inlineStr">
        <is>
          <t>Natuf | Reel | Brand Ambassador | Heard Of Owning A Cafe | V1</t>
        </is>
      </c>
      <c r="F1860" t="inlineStr">
        <is>
          <t>In House Natuf</t>
        </is>
      </c>
      <c r="G1860" t="inlineStr">
        <is>
          <t>Attempt 1</t>
        </is>
      </c>
      <c r="H1860" s="39" t="str">
        <f>IF(ISNUMBER(MATCH(G1860,QualityStatuses,0)),"Quality Lead","Non-Quality Lead")</f>
        <v>Non-Quality Lead</v>
      </c>
      <c r="I1860" t="inlineStr">
        <is>
          <t>2026-10</t>
        </is>
      </c>
      <c r="J1860" t="inlineStr">
        <is>
          <t>Wk of 2026-10-12</t>
        </is>
      </c>
      <c r="K1860" t="inlineStr">
        <is>
          <t>Tejaswini Tarigopula</t>
        </is>
      </c>
      <c r="L1860" t="inlineStr">
        <is>
          <t>Facebook</t>
        </is>
      </c>
      <c r="M1860" t="inlineStr">
        <is>
          <t>Direct (campaign tagged in CRM)</t>
        </is>
      </c>
      <c r="N1860" t="inlineStr">
        <is>
          <t>6ad453bd0dd55499d656899b</t>
        </is>
      </c>
      <c r="O1860" t="n">
        <v>1</v>
      </c>
      <c r="P1860" s="40">
        <f>IF(A1860="Lead",IF(ISNUMBER(MATCH(G1860,QualityStatuses,0)),1,0),0)</f>
        <v>0</v>
      </c>
      <c r="Q1860" s="40">
        <f>IF(A1860="Lead",IF(G1860="New Lead",0,1),0)</f>
        <v>1</v>
      </c>
      <c r="R1860" s="40">
        <f>IF(A1860="Lead",IF(G1860="Lost",1,0),0)</f>
        <v>0</v>
      </c>
      <c r="S1860" t="n">
        <v>1</v>
      </c>
      <c r="T1860" t="n">
        <v>0</v>
      </c>
      <c r="U1860" t="n">
        <v>0</v>
      </c>
      <c r="V1860" t="n">
        <v>0</v>
      </c>
      <c r="W1860" t="n">
        <v>0</v>
      </c>
      <c r="X1860" t="n">
        <v>0</v>
      </c>
      <c r="Y1860">
        <f>IF(AND(A1860="Lead",COUNTIF(MetaCamps,C1860)&gt;0),1,0)</f>
        <v>0</v>
      </c>
      <c r="Z1860">
        <f>IF(Y1860=1,P1860,0)</f>
        <v>0</v>
      </c>
    </row>
    <row r="1861">
      <c r="A1861" t="inlineStr">
        <is>
          <t>Lead</t>
        </is>
      </c>
      <c r="B1861" s="39" t="str">
        <f>IFERROR(INDEX(CampTypes,MATCH(C1861,CampList,0)),"Unattributed")</f>
        <v>New</v>
      </c>
      <c r="C1861" t="inlineStr">
        <is>
          <t>EBG - In House | ABO | Natuf | Leads | Unit Franchise | India | Oct26 | V1</t>
        </is>
      </c>
      <c r="D1861" t="inlineStr">
        <is>
          <t>Natuf | Broad | Tier1 + Growth Cities | Oct26 | V1</t>
        </is>
      </c>
      <c r="E1861" t="inlineStr">
        <is>
          <t>Natuf | Reel | Brand Ambassador | Heard Of Owning A Cafe | V1</t>
        </is>
      </c>
      <c r="F1861" t="inlineStr">
        <is>
          <t>In House Natuf</t>
        </is>
      </c>
      <c r="G1861" t="inlineStr">
        <is>
          <t>Attempt 1</t>
        </is>
      </c>
      <c r="H1861" s="39" t="str">
        <f>IF(ISNUMBER(MATCH(G1861,QualityStatuses,0)),"Quality Lead","Non-Quality Lead")</f>
        <v>Non-Quality Lead</v>
      </c>
      <c r="I1861" t="inlineStr">
        <is>
          <t>2026-10</t>
        </is>
      </c>
      <c r="J1861" t="inlineStr">
        <is>
          <t>Wk of 2026-10-12</t>
        </is>
      </c>
      <c r="K1861" t="inlineStr">
        <is>
          <t>Tejaswini Tarigopula</t>
        </is>
      </c>
      <c r="L1861" t="inlineStr">
        <is>
          <t>Facebook</t>
        </is>
      </c>
      <c r="M1861" t="inlineStr">
        <is>
          <t>Direct (campaign tagged in CRM)</t>
        </is>
      </c>
      <c r="N1861" t="inlineStr">
        <is>
          <t>6ad452c2233cd04c50b1e915</t>
        </is>
      </c>
      <c r="O1861" t="n">
        <v>1</v>
      </c>
      <c r="P1861" s="40">
        <f>IF(A1861="Lead",IF(ISNUMBER(MATCH(G1861,QualityStatuses,0)),1,0),0)</f>
        <v>0</v>
      </c>
      <c r="Q1861" s="40">
        <f>IF(A1861="Lead",IF(G1861="New Lead",0,1),0)</f>
        <v>1</v>
      </c>
      <c r="R1861" s="40">
        <f>IF(A1861="Lead",IF(G1861="Lost",1,0),0)</f>
        <v>0</v>
      </c>
      <c r="S1861" t="n">
        <v>1</v>
      </c>
      <c r="T1861" t="n">
        <v>0</v>
      </c>
      <c r="U1861" t="n">
        <v>0</v>
      </c>
      <c r="V1861" t="n">
        <v>0</v>
      </c>
      <c r="W1861" t="n">
        <v>0</v>
      </c>
      <c r="X1861" t="n">
        <v>0</v>
      </c>
      <c r="Y1861">
        <f>IF(AND(A1861="Lead",COUNTIF(MetaCamps,C1861)&gt;0),1,0)</f>
        <v>0</v>
      </c>
      <c r="Z1861">
        <f>IF(Y1861=1,P1861,0)</f>
        <v>0</v>
      </c>
    </row>
    <row r="1862">
      <c r="A1862" t="inlineStr">
        <is>
          <t>Lead</t>
        </is>
      </c>
      <c r="B1862" s="39" t="str">
        <f>IFERROR(INDEX(CampTypes,MATCH(C1862,CampList,0)),"Unattributed")</f>
        <v>Old</v>
      </c>
      <c r="C1862" t="inlineStr">
        <is>
          <t>E_Natuf_Generic_13082026</t>
        </is>
      </c>
      <c r="D1862" t="inlineStr">
        <is>
          <t>E_Natuf_Generic_13082026_Adset1</t>
        </is>
      </c>
      <c r="E1862" t="inlineStr">
        <is>
          <t>E_Natuf_Generic_13082026_Adset1_Ad1</t>
        </is>
      </c>
      <c r="F1862" t="inlineStr">
        <is>
          <t>Natuf</t>
        </is>
      </c>
      <c r="G1862" t="inlineStr">
        <is>
          <t>Details Shared</t>
        </is>
      </c>
      <c r="H1862" s="39" t="str">
        <f>IF(ISNUMBER(MATCH(G1862,QualityStatuses,0)),"Quality Lead","Non-Quality Lead")</f>
        <v>Quality Lead</v>
      </c>
      <c r="I1862" t="inlineStr">
        <is>
          <t>2026-10</t>
        </is>
      </c>
      <c r="J1862" t="inlineStr">
        <is>
          <t>Wk of 2026-10-12</t>
        </is>
      </c>
      <c r="K1862" t="inlineStr">
        <is>
          <t>Tejaswini Tarigopula</t>
        </is>
      </c>
      <c r="L1862" t="inlineStr">
        <is>
          <t>Facebook</t>
        </is>
      </c>
      <c r="M1862" t="inlineStr">
        <is>
          <t>Direct (campaign tagged in CRM)</t>
        </is>
      </c>
      <c r="N1862" t="inlineStr">
        <is>
          <t>6ad452304be20b8e86b4a82a</t>
        </is>
      </c>
      <c r="O1862" t="n">
        <v>1</v>
      </c>
      <c r="P1862" s="40">
        <f>IF(A1862="Lead",IF(ISNUMBER(MATCH(G1862,QualityStatuses,0)),1,0),0)</f>
        <v>1</v>
      </c>
      <c r="Q1862" s="40">
        <f>IF(A1862="Lead",IF(G1862="New Lead",0,1),0)</f>
        <v>1</v>
      </c>
      <c r="R1862" s="40">
        <f>IF(A1862="Lead",IF(G1862="Lost",1,0),0)</f>
        <v>0</v>
      </c>
      <c r="S1862" t="n">
        <v>6</v>
      </c>
      <c r="T1862" t="n">
        <v>3</v>
      </c>
      <c r="U1862" t="n">
        <v>0</v>
      </c>
      <c r="V1862" t="n">
        <v>0</v>
      </c>
      <c r="W1862" t="n">
        <v>0</v>
      </c>
      <c r="X1862" t="n">
        <v>0</v>
      </c>
      <c r="Y1862">
        <f>IF(AND(A1862="Lead",COUNTIF(MetaCamps,C1862)&gt;0),1,0)</f>
        <v>1</v>
      </c>
      <c r="Z1862">
        <f>IF(Y1862=1,P1862,0)</f>
        <v>1</v>
      </c>
    </row>
    <row r="1863">
      <c r="A1863" t="inlineStr">
        <is>
          <t>Lead</t>
        </is>
      </c>
      <c r="B1863" s="39" t="str">
        <f>IFERROR(INDEX(CampTypes,MATCH(C1863,CampList,0)),"Unattributed")</f>
        <v>New</v>
      </c>
      <c r="C1863" t="inlineStr">
        <is>
          <t>EBG - In House | ABO | Natuf | Leads | Unit Franchise | India | Oct26 | V1</t>
        </is>
      </c>
      <c r="D1863" t="inlineStr">
        <is>
          <t>Natuf | LAL 1% | India | Jul26 | V1</t>
        </is>
      </c>
      <c r="E1863" t="inlineStr">
        <is>
          <t>Natuf | Reel | Brand Ambassador | Heard Of Owning A Cafe | V1</t>
        </is>
      </c>
      <c r="F1863" t="inlineStr">
        <is>
          <t>In House Natuf</t>
        </is>
      </c>
      <c r="G1863" t="inlineStr">
        <is>
          <t>Meeting Conducted</t>
        </is>
      </c>
      <c r="H1863" s="39" t="str">
        <f>IF(ISNUMBER(MATCH(G1863,QualityStatuses,0)),"Quality Lead","Non-Quality Lead")</f>
        <v>Quality Lead</v>
      </c>
      <c r="I1863" t="inlineStr">
        <is>
          <t>2026-10</t>
        </is>
      </c>
      <c r="J1863" t="inlineStr">
        <is>
          <t>Wk of 2026-10-12</t>
        </is>
      </c>
      <c r="K1863" t="inlineStr">
        <is>
          <t>Tejaswini Tarigopula</t>
        </is>
      </c>
      <c r="L1863" t="inlineStr">
        <is>
          <t>Facebook</t>
        </is>
      </c>
      <c r="M1863" t="inlineStr">
        <is>
          <t>Direct (campaign tagged in CRM)</t>
        </is>
      </c>
      <c r="N1863" t="inlineStr">
        <is>
          <t>6ad451ed4b7faae8ff18f78e</t>
        </is>
      </c>
      <c r="O1863" t="n">
        <v>1</v>
      </c>
      <c r="P1863" s="40">
        <f>IF(A1863="Lead",IF(ISNUMBER(MATCH(G1863,QualityStatuses,0)),1,0),0)</f>
        <v>1</v>
      </c>
      <c r="Q1863" s="40">
        <f>IF(A1863="Lead",IF(G1863="New Lead",0,1),0)</f>
        <v>1</v>
      </c>
      <c r="R1863" s="40">
        <f>IF(A1863="Lead",IF(G1863="Lost",1,0),0)</f>
        <v>0</v>
      </c>
      <c r="S1863" t="n">
        <v>1</v>
      </c>
      <c r="T1863" t="n">
        <v>1</v>
      </c>
      <c r="U1863" t="n">
        <v>0</v>
      </c>
      <c r="V1863" t="n">
        <v>0</v>
      </c>
      <c r="W1863" t="n">
        <v>0</v>
      </c>
      <c r="X1863" t="n">
        <v>0</v>
      </c>
      <c r="Y1863">
        <f>IF(AND(A1863="Lead",COUNTIF(MetaCamps,C1863)&gt;0),1,0)</f>
        <v>0</v>
      </c>
      <c r="Z1863">
        <f>IF(Y1863=1,P1863,0)</f>
        <v>0</v>
      </c>
    </row>
    <row r="1864">
      <c r="A1864" t="inlineStr">
        <is>
          <t>Lead</t>
        </is>
      </c>
      <c r="B1864" s="39" t="str">
        <f>IFERROR(INDEX(CampTypes,MATCH(C1864,CampList,0)),"Unattributed")</f>
        <v>New</v>
      </c>
      <c r="C1864" t="inlineStr">
        <is>
          <t>EBG - In House | ABO | Natuf | Leads | Unit Franchise | India | Oct26 | V1</t>
        </is>
      </c>
      <c r="D1864" t="inlineStr">
        <is>
          <t>Natuf | Business Owners | Tier1 + Growth Cities | Oct26 | V1</t>
        </is>
      </c>
      <c r="E1864" t="inlineStr">
        <is>
          <t>Natuf | Reel | Brand Ambassador | Heard Of Owning A Cafe | V1</t>
        </is>
      </c>
      <c r="F1864" t="inlineStr">
        <is>
          <t>In House Natuf</t>
        </is>
      </c>
      <c r="G1864" t="inlineStr">
        <is>
          <t>Attempt 1</t>
        </is>
      </c>
      <c r="H1864" s="39" t="str">
        <f>IF(ISNUMBER(MATCH(G1864,QualityStatuses,0)),"Quality Lead","Non-Quality Lead")</f>
        <v>Non-Quality Lead</v>
      </c>
      <c r="I1864" t="inlineStr">
        <is>
          <t>2026-10</t>
        </is>
      </c>
      <c r="J1864" t="inlineStr">
        <is>
          <t>Wk of 2026-10-12</t>
        </is>
      </c>
      <c r="K1864" t="inlineStr">
        <is>
          <t>Tejaswini Tarigopula</t>
        </is>
      </c>
      <c r="L1864" t="inlineStr">
        <is>
          <t>Facebook</t>
        </is>
      </c>
      <c r="M1864" t="inlineStr">
        <is>
          <t>Direct (campaign tagged in CRM)</t>
        </is>
      </c>
      <c r="N1864" t="inlineStr">
        <is>
          <t>6ad45023b5c587c98955339b</t>
        </is>
      </c>
      <c r="O1864" t="n">
        <v>1</v>
      </c>
      <c r="P1864" s="40">
        <f>IF(A1864="Lead",IF(ISNUMBER(MATCH(G1864,QualityStatuses,0)),1,0),0)</f>
        <v>0</v>
      </c>
      <c r="Q1864" s="40">
        <f>IF(A1864="Lead",IF(G1864="New Lead",0,1),0)</f>
        <v>1</v>
      </c>
      <c r="R1864" s="40">
        <f>IF(A1864="Lead",IF(G1864="Lost",1,0),0)</f>
        <v>0</v>
      </c>
      <c r="S1864" t="n">
        <v>2</v>
      </c>
      <c r="T1864" t="n">
        <v>0</v>
      </c>
      <c r="U1864" t="n">
        <v>0</v>
      </c>
      <c r="V1864" t="n">
        <v>0</v>
      </c>
      <c r="W1864" t="n">
        <v>0</v>
      </c>
      <c r="X1864" t="n">
        <v>0</v>
      </c>
      <c r="Y1864">
        <f>IF(AND(A1864="Lead",COUNTIF(MetaCamps,C1864)&gt;0),1,0)</f>
        <v>0</v>
      </c>
      <c r="Z1864">
        <f>IF(Y1864=1,P1864,0)</f>
        <v>0</v>
      </c>
    </row>
    <row r="1865">
      <c r="A1865" t="inlineStr">
        <is>
          <t>Lead</t>
        </is>
      </c>
      <c r="B1865" s="39" t="str">
        <f>IFERROR(INDEX(CampTypes,MATCH(C1865,CampList,0)),"Unattributed")</f>
        <v>New</v>
      </c>
      <c r="C1865" t="inlineStr">
        <is>
          <t>EBG - In House | ABO | Natuf | Leads | Unit Franchise | India | Oct26 | V1</t>
        </is>
      </c>
      <c r="D1865" t="inlineStr">
        <is>
          <t>Natuf | Investors | Tier1 + Growth Cities | Oct26 | V1</t>
        </is>
      </c>
      <c r="E1865" t="inlineStr">
        <is>
          <t>Natuf | Reel | Brand Ambassador | Heard Of Owning A Cafe | V1</t>
        </is>
      </c>
      <c r="F1865" t="inlineStr">
        <is>
          <t>In House Natuf</t>
        </is>
      </c>
      <c r="G1865" t="inlineStr">
        <is>
          <t>Connected</t>
        </is>
      </c>
      <c r="H1865" s="39" t="str">
        <f>IF(ISNUMBER(MATCH(G1865,QualityStatuses,0)),"Quality Lead","Non-Quality Lead")</f>
        <v>Non-Quality Lead</v>
      </c>
      <c r="I1865" t="inlineStr">
        <is>
          <t>2026-10</t>
        </is>
      </c>
      <c r="J1865" t="inlineStr">
        <is>
          <t>Wk of 2026-10-12</t>
        </is>
      </c>
      <c r="K1865" t="inlineStr">
        <is>
          <t>Tejaswini Tarigopula</t>
        </is>
      </c>
      <c r="L1865" t="inlineStr">
        <is>
          <t>Facebook</t>
        </is>
      </c>
      <c r="M1865" t="inlineStr">
        <is>
          <t>Direct (campaign tagged in CRM)</t>
        </is>
      </c>
      <c r="N1865" t="inlineStr">
        <is>
          <t>6ad4501b029ed55bab77debe</t>
        </is>
      </c>
      <c r="O1865" t="n">
        <v>1</v>
      </c>
      <c r="P1865" s="40">
        <f>IF(A1865="Lead",IF(ISNUMBER(MATCH(G1865,QualityStatuses,0)),1,0),0)</f>
        <v>0</v>
      </c>
      <c r="Q1865" s="40">
        <f>IF(A1865="Lead",IF(G1865="New Lead",0,1),0)</f>
        <v>1</v>
      </c>
      <c r="R1865" s="40">
        <f>IF(A1865="Lead",IF(G1865="Lost",1,0),0)</f>
        <v>0</v>
      </c>
      <c r="S1865" t="n">
        <v>3</v>
      </c>
      <c r="T1865" t="n">
        <v>2</v>
      </c>
      <c r="U1865" t="n">
        <v>0</v>
      </c>
      <c r="V1865" t="n">
        <v>0</v>
      </c>
      <c r="W1865" t="n">
        <v>0</v>
      </c>
      <c r="X1865" t="n">
        <v>0</v>
      </c>
      <c r="Y1865">
        <f>IF(AND(A1865="Lead",COUNTIF(MetaCamps,C1865)&gt;0),1,0)</f>
        <v>0</v>
      </c>
      <c r="Z1865">
        <f>IF(Y1865=1,P1865,0)</f>
        <v>0</v>
      </c>
    </row>
    <row r="1866">
      <c r="A1866" t="inlineStr">
        <is>
          <t>Lead</t>
        </is>
      </c>
      <c r="B1866" s="39" t="str">
        <f>IFERROR(INDEX(CampTypes,MATCH(C1866,CampList,0)),"Unattributed")</f>
        <v>Old</v>
      </c>
      <c r="C1866" t="inlineStr">
        <is>
          <t>E_Karan_Natuf_All_07072026</t>
        </is>
      </c>
      <c r="D1866" t="inlineStr">
        <is>
          <t>E_Karan_Natuf_Sign_07072026_Adset3</t>
        </is>
      </c>
      <c r="E1866" t="inlineStr">
        <is>
          <t>E_Karan_Natuf_Sign_07072026_Adset2_Ad1</t>
        </is>
      </c>
      <c r="F1866" t="inlineStr">
        <is>
          <t>Natuf</t>
        </is>
      </c>
      <c r="G1866" t="inlineStr">
        <is>
          <t>Attempt 4</t>
        </is>
      </c>
      <c r="H1866" s="39" t="str">
        <f>IF(ISNUMBER(MATCH(G1866,QualityStatuses,0)),"Quality Lead","Non-Quality Lead")</f>
        <v>Non-Quality Lead</v>
      </c>
      <c r="I1866" t="inlineStr">
        <is>
          <t>2026-10</t>
        </is>
      </c>
      <c r="J1866" t="inlineStr">
        <is>
          <t>Wk of 2026-10-12</t>
        </is>
      </c>
      <c r="K1866" t="inlineStr">
        <is>
          <t>Tejaswini Tarigopula</t>
        </is>
      </c>
      <c r="L1866" t="inlineStr">
        <is>
          <t>Facebook</t>
        </is>
      </c>
      <c r="M1866" t="inlineStr">
        <is>
          <t>Direct (campaign tagged in CRM)</t>
        </is>
      </c>
      <c r="N1866" t="inlineStr">
        <is>
          <t>6ad44fe42d63532b4b248ae1</t>
        </is>
      </c>
      <c r="O1866" t="n">
        <v>1</v>
      </c>
      <c r="P1866" s="40">
        <f>IF(A1866="Lead",IF(ISNUMBER(MATCH(G1866,QualityStatuses,0)),1,0),0)</f>
        <v>0</v>
      </c>
      <c r="Q1866" s="40">
        <f>IF(A1866="Lead",IF(G1866="New Lead",0,1),0)</f>
        <v>1</v>
      </c>
      <c r="R1866" s="40">
        <f>IF(A1866="Lead",IF(G1866="Lost",1,0),0)</f>
        <v>0</v>
      </c>
      <c r="S1866" t="n">
        <v>4</v>
      </c>
      <c r="T1866" t="n">
        <v>0</v>
      </c>
      <c r="U1866" t="n">
        <v>0</v>
      </c>
      <c r="V1866" t="n">
        <v>0</v>
      </c>
      <c r="W1866" t="n">
        <v>0</v>
      </c>
      <c r="X1866" t="n">
        <v>0</v>
      </c>
      <c r="Y1866">
        <f>IF(AND(A1866="Lead",COUNTIF(MetaCamps,C1866)&gt;0),1,0)</f>
        <v>1</v>
      </c>
      <c r="Z1866">
        <f>IF(Y1866=1,P1866,0)</f>
        <v>0</v>
      </c>
    </row>
    <row r="1867">
      <c r="A1867" t="inlineStr">
        <is>
          <t>Lead</t>
        </is>
      </c>
      <c r="B1867" s="39" t="str">
        <f>IFERROR(INDEX(CampTypes,MATCH(C1867,CampList,0)),"Unattributed")</f>
        <v>New</v>
      </c>
      <c r="C1867" t="inlineStr">
        <is>
          <t>EBG - In House | ABO | Natuf | Leads | Unit Franchise | India | Oct26 | V1</t>
        </is>
      </c>
      <c r="D1867" t="inlineStr">
        <is>
          <t>Natuf | LAL 1% | India | Jul26 | V1</t>
        </is>
      </c>
      <c r="E1867" t="inlineStr">
        <is>
          <t>Natuf | Reel | Brand Ambassador | Heard Of Owning A Cafe | V1</t>
        </is>
      </c>
      <c r="F1867" t="inlineStr">
        <is>
          <t>In House Natuf</t>
        </is>
      </c>
      <c r="G1867" t="inlineStr">
        <is>
          <t>Connected</t>
        </is>
      </c>
      <c r="H1867" s="39" t="str">
        <f>IF(ISNUMBER(MATCH(G1867,QualityStatuses,0)),"Quality Lead","Non-Quality Lead")</f>
        <v>Non-Quality Lead</v>
      </c>
      <c r="I1867" t="inlineStr">
        <is>
          <t>2026-10</t>
        </is>
      </c>
      <c r="J1867" t="inlineStr">
        <is>
          <t>Wk of 2026-10-12</t>
        </is>
      </c>
      <c r="K1867" t="inlineStr">
        <is>
          <t>Tejaswini Tarigopula</t>
        </is>
      </c>
      <c r="L1867" t="inlineStr">
        <is>
          <t>Facebook</t>
        </is>
      </c>
      <c r="M1867" t="inlineStr">
        <is>
          <t>Direct (campaign tagged in CRM)</t>
        </is>
      </c>
      <c r="N1867" t="inlineStr">
        <is>
          <t>6ad44ef6214eafcb67ae1c71</t>
        </is>
      </c>
      <c r="O1867" t="n">
        <v>1</v>
      </c>
      <c r="P1867" s="40">
        <f>IF(A1867="Lead",IF(ISNUMBER(MATCH(G1867,QualityStatuses,0)),1,0),0)</f>
        <v>0</v>
      </c>
      <c r="Q1867" s="40">
        <f>IF(A1867="Lead",IF(G1867="New Lead",0,1),0)</f>
        <v>1</v>
      </c>
      <c r="R1867" s="40">
        <f>IF(A1867="Lead",IF(G1867="Lost",1,0),0)</f>
        <v>0</v>
      </c>
      <c r="S1867" t="n">
        <v>2</v>
      </c>
      <c r="T1867" t="n">
        <v>2</v>
      </c>
      <c r="U1867" t="n">
        <v>0</v>
      </c>
      <c r="V1867" t="n">
        <v>0</v>
      </c>
      <c r="W1867" t="n">
        <v>0</v>
      </c>
      <c r="X1867" t="n">
        <v>0</v>
      </c>
      <c r="Y1867">
        <f>IF(AND(A1867="Lead",COUNTIF(MetaCamps,C1867)&gt;0),1,0)</f>
        <v>0</v>
      </c>
      <c r="Z1867">
        <f>IF(Y1867=1,P1867,0)</f>
        <v>0</v>
      </c>
    </row>
    <row r="1868">
      <c r="A1868" t="inlineStr">
        <is>
          <t>Lead</t>
        </is>
      </c>
      <c r="B1868" s="39" t="str">
        <f>IFERROR(INDEX(CampTypes,MATCH(C1868,CampList,0)),"Unattributed")</f>
        <v>New</v>
      </c>
      <c r="C1868" t="inlineStr">
        <is>
          <t>EBG - In House | ABO | Natuf | Leads | Unit Franchise | India | Oct26 | V1</t>
        </is>
      </c>
      <c r="D1868" t="inlineStr">
        <is>
          <t>Natuf | Business Owners | Tier1 + Growth Cities | Oct26 | V1</t>
        </is>
      </c>
      <c r="E1868" t="inlineStr">
        <is>
          <t>Natuf | Reel | Brand Ambassador | Heard Of Owning A Cafe | V1</t>
        </is>
      </c>
      <c r="F1868" t="inlineStr">
        <is>
          <t>In House Natuf</t>
        </is>
      </c>
      <c r="G1868" t="inlineStr">
        <is>
          <t>Connected</t>
        </is>
      </c>
      <c r="H1868" s="39" t="str">
        <f>IF(ISNUMBER(MATCH(G1868,QualityStatuses,0)),"Quality Lead","Non-Quality Lead")</f>
        <v>Non-Quality Lead</v>
      </c>
      <c r="I1868" t="inlineStr">
        <is>
          <t>2026-10</t>
        </is>
      </c>
      <c r="J1868" t="inlineStr">
        <is>
          <t>Wk of 2026-10-12</t>
        </is>
      </c>
      <c r="K1868" t="inlineStr">
        <is>
          <t>Tejaswini Tarigopula</t>
        </is>
      </c>
      <c r="L1868" t="inlineStr">
        <is>
          <t>Facebook</t>
        </is>
      </c>
      <c r="M1868" t="inlineStr">
        <is>
          <t>Direct (campaign tagged in CRM)</t>
        </is>
      </c>
      <c r="N1868" t="inlineStr">
        <is>
          <t>6ad44c1b14b02bacad03b6e0</t>
        </is>
      </c>
      <c r="O1868" t="n">
        <v>1</v>
      </c>
      <c r="P1868" s="40">
        <f>IF(A1868="Lead",IF(ISNUMBER(MATCH(G1868,QualityStatuses,0)),1,0),0)</f>
        <v>0</v>
      </c>
      <c r="Q1868" s="40">
        <f>IF(A1868="Lead",IF(G1868="New Lead",0,1),0)</f>
        <v>1</v>
      </c>
      <c r="R1868" s="40">
        <f>IF(A1868="Lead",IF(G1868="Lost",1,0),0)</f>
        <v>0</v>
      </c>
      <c r="S1868" t="n">
        <v>7</v>
      </c>
      <c r="T1868" t="n">
        <v>2</v>
      </c>
      <c r="U1868" t="n">
        <v>0</v>
      </c>
      <c r="V1868" t="n">
        <v>0</v>
      </c>
      <c r="W1868" t="n">
        <v>0</v>
      </c>
      <c r="X1868" t="n">
        <v>0</v>
      </c>
      <c r="Y1868">
        <f>IF(AND(A1868="Lead",COUNTIF(MetaCamps,C1868)&gt;0),1,0)</f>
        <v>0</v>
      </c>
      <c r="Z1868">
        <f>IF(Y1868=1,P1868,0)</f>
        <v>0</v>
      </c>
    </row>
    <row r="1869">
      <c r="A1869" t="inlineStr">
        <is>
          <t>Lead</t>
        </is>
      </c>
      <c r="B1869" s="39" t="str">
        <f>IFERROR(INDEX(CampTypes,MATCH(C1869,CampList,0)),"Unattributed")</f>
        <v>New</v>
      </c>
      <c r="C1869" t="inlineStr">
        <is>
          <t>Natuf | In House | ABO |  | WhatsApp | Unit Franchise | India | Oct26 | V1</t>
        </is>
      </c>
      <c r="D1869" t="inlineStr">
        <is>
          <t>_</t>
        </is>
      </c>
      <c r="E1869" t="inlineStr">
        <is>
          <t>_</t>
        </is>
      </c>
      <c r="F1869" t="inlineStr">
        <is>
          <t>In House Natuf</t>
        </is>
      </c>
      <c r="G1869" t="inlineStr">
        <is>
          <t>New Lead</t>
        </is>
      </c>
      <c r="H1869" s="39" t="str">
        <f>IF(ISNUMBER(MATCH(G1869,QualityStatuses,0)),"Quality Lead","Non-Quality Lead")</f>
        <v>Non-Quality Lead</v>
      </c>
      <c r="I1869" t="inlineStr">
        <is>
          <t>2026-10</t>
        </is>
      </c>
      <c r="J1869" t="inlineStr">
        <is>
          <t>Wk of 2026-10-12</t>
        </is>
      </c>
      <c r="K1869" t="inlineStr">
        <is>
          <t>(Unassigned)</t>
        </is>
      </c>
      <c r="L1869" t="inlineStr">
        <is>
          <t>Whatsapp Cloud API</t>
        </is>
      </c>
      <c r="M1869" t="inlineStr">
        <is>
          <t>Direct (campaign tagged in CRM)</t>
        </is>
      </c>
      <c r="N1869" t="inlineStr">
        <is>
          <t>6ad449c7db9530528904c945</t>
        </is>
      </c>
      <c r="O1869" t="n">
        <v>1</v>
      </c>
      <c r="P1869" s="40">
        <f>IF(A1869="Lead",IF(ISNUMBER(MATCH(G1869,QualityStatuses,0)),1,0),0)</f>
        <v>0</v>
      </c>
      <c r="Q1869" s="40">
        <f>IF(A1869="Lead",IF(G1869="New Lead",0,1),0)</f>
        <v>0</v>
      </c>
      <c r="R1869" s="40">
        <f>IF(A1869="Lead",IF(G1869="Lost",1,0),0)</f>
        <v>0</v>
      </c>
      <c r="S1869" t="n">
        <v>0</v>
      </c>
      <c r="T1869" t="n">
        <v>0</v>
      </c>
      <c r="U1869" t="n">
        <v>0</v>
      </c>
      <c r="V1869" t="n">
        <v>0</v>
      </c>
      <c r="W1869" t="n">
        <v>0</v>
      </c>
      <c r="X1869" t="n">
        <v>0</v>
      </c>
      <c r="Y1869">
        <f>IF(AND(A1869="Lead",COUNTIF(MetaCamps,C1869)&gt;0),1,0)</f>
        <v>0</v>
      </c>
      <c r="Z1869">
        <f>IF(Y1869=1,P1869,0)</f>
        <v>0</v>
      </c>
    </row>
    <row r="1870">
      <c r="A1870" t="inlineStr">
        <is>
          <t>Lead</t>
        </is>
      </c>
      <c r="B1870" s="39" t="str">
        <f>IFERROR(INDEX(CampTypes,MATCH(C1870,CampList,0)),"Unattributed")</f>
        <v>Old</v>
      </c>
      <c r="C1870" t="inlineStr">
        <is>
          <t>E_Karan_Natuf_All_07072026</t>
        </is>
      </c>
      <c r="D1870" t="inlineStr">
        <is>
          <t>E_Karan_Natuf_Sign_07072026_Adset3</t>
        </is>
      </c>
      <c r="E1870" t="inlineStr">
        <is>
          <t>E_Karan_Natuf_Sign_07072026_Adset2_Ad1 – Copy</t>
        </is>
      </c>
      <c r="F1870" t="inlineStr">
        <is>
          <t>Natuf</t>
        </is>
      </c>
      <c r="G1870" t="inlineStr">
        <is>
          <t>Attempt 1</t>
        </is>
      </c>
      <c r="H1870" s="39" t="str">
        <f>IF(ISNUMBER(MATCH(G1870,QualityStatuses,0)),"Quality Lead","Non-Quality Lead")</f>
        <v>Non-Quality Lead</v>
      </c>
      <c r="I1870" t="inlineStr">
        <is>
          <t>2026-10</t>
        </is>
      </c>
      <c r="J1870" t="inlineStr">
        <is>
          <t>Wk of 2026-10-12</t>
        </is>
      </c>
      <c r="K1870" t="inlineStr">
        <is>
          <t>Tejaswini Tarigopula</t>
        </is>
      </c>
      <c r="L1870" t="inlineStr">
        <is>
          <t>Facebook</t>
        </is>
      </c>
      <c r="M1870" t="inlineStr">
        <is>
          <t>Direct (campaign tagged in CRM)</t>
        </is>
      </c>
      <c r="N1870" t="inlineStr">
        <is>
          <t>6ad4499c27c2d0f309616153</t>
        </is>
      </c>
      <c r="O1870" t="n">
        <v>1</v>
      </c>
      <c r="P1870" s="40">
        <f>IF(A1870="Lead",IF(ISNUMBER(MATCH(G1870,QualityStatuses,0)),1,0),0)</f>
        <v>0</v>
      </c>
      <c r="Q1870" s="40">
        <f>IF(A1870="Lead",IF(G1870="New Lead",0,1),0)</f>
        <v>1</v>
      </c>
      <c r="R1870" s="40">
        <f>IF(A1870="Lead",IF(G1870="Lost",1,0),0)</f>
        <v>0</v>
      </c>
      <c r="S1870" t="n">
        <v>1</v>
      </c>
      <c r="T1870" t="n">
        <v>0</v>
      </c>
      <c r="U1870" t="n">
        <v>0</v>
      </c>
      <c r="V1870" t="n">
        <v>0</v>
      </c>
      <c r="W1870" t="n">
        <v>0</v>
      </c>
      <c r="X1870" t="n">
        <v>0</v>
      </c>
      <c r="Y1870">
        <f>IF(AND(A1870="Lead",COUNTIF(MetaCamps,C1870)&gt;0),1,0)</f>
        <v>1</v>
      </c>
      <c r="Z1870">
        <f>IF(Y1870=1,P1870,0)</f>
        <v>0</v>
      </c>
    </row>
    <row r="1871">
      <c r="A1871" t="inlineStr">
        <is>
          <t>Lead</t>
        </is>
      </c>
      <c r="B1871" s="39" t="str">
        <f>IFERROR(INDEX(CampTypes,MATCH(C1871,CampList,0)),"Unattributed")</f>
        <v>New</v>
      </c>
      <c r="C1871" t="inlineStr">
        <is>
          <t>EBG - In House | ABO | Natuf | Leads | Unit Franchise | India | Oct26 | V1</t>
        </is>
      </c>
      <c r="D1871" t="inlineStr">
        <is>
          <t>Natuf | LAL 1% | India | Jul26 | V1</t>
        </is>
      </c>
      <c r="E1871" t="inlineStr">
        <is>
          <t>Natuf | Reel | Brand Ambassador | Heard Of Owning A Cafe | V1</t>
        </is>
      </c>
      <c r="F1871" t="inlineStr">
        <is>
          <t>In House Natuf</t>
        </is>
      </c>
      <c r="G1871" t="inlineStr">
        <is>
          <t>Attempt 1</t>
        </is>
      </c>
      <c r="H1871" s="39" t="str">
        <f>IF(ISNUMBER(MATCH(G1871,QualityStatuses,0)),"Quality Lead","Non-Quality Lead")</f>
        <v>Non-Quality Lead</v>
      </c>
      <c r="I1871" t="inlineStr">
        <is>
          <t>2026-10</t>
        </is>
      </c>
      <c r="J1871" t="inlineStr">
        <is>
          <t>Wk of 2026-10-12</t>
        </is>
      </c>
      <c r="K1871" t="inlineStr">
        <is>
          <t>Tejaswini Tarigopula</t>
        </is>
      </c>
      <c r="L1871" t="inlineStr">
        <is>
          <t>Facebook</t>
        </is>
      </c>
      <c r="M1871" t="inlineStr">
        <is>
          <t>Direct (campaign tagged in CRM)</t>
        </is>
      </c>
      <c r="N1871" t="inlineStr">
        <is>
          <t>6ad44920f24d3395bf346100</t>
        </is>
      </c>
      <c r="O1871" t="n">
        <v>1</v>
      </c>
      <c r="P1871" s="40">
        <f>IF(A1871="Lead",IF(ISNUMBER(MATCH(G1871,QualityStatuses,0)),1,0),0)</f>
        <v>0</v>
      </c>
      <c r="Q1871" s="40">
        <f>IF(A1871="Lead",IF(G1871="New Lead",0,1),0)</f>
        <v>1</v>
      </c>
      <c r="R1871" s="40">
        <f>IF(A1871="Lead",IF(G1871="Lost",1,0),0)</f>
        <v>0</v>
      </c>
      <c r="S1871" t="n">
        <v>1</v>
      </c>
      <c r="T1871" t="n">
        <v>0</v>
      </c>
      <c r="U1871" t="n">
        <v>0</v>
      </c>
      <c r="V1871" t="n">
        <v>0</v>
      </c>
      <c r="W1871" t="n">
        <v>0</v>
      </c>
      <c r="X1871" t="n">
        <v>0</v>
      </c>
      <c r="Y1871">
        <f>IF(AND(A1871="Lead",COUNTIF(MetaCamps,C1871)&gt;0),1,0)</f>
        <v>0</v>
      </c>
      <c r="Z1871">
        <f>IF(Y1871=1,P1871,0)</f>
        <v>0</v>
      </c>
    </row>
    <row r="1872">
      <c r="A1872" t="inlineStr">
        <is>
          <t>Lead</t>
        </is>
      </c>
      <c r="B1872" s="39" t="str">
        <f>IFERROR(INDEX(CampTypes,MATCH(C1872,CampList,0)),"Unattributed")</f>
        <v>Old</v>
      </c>
      <c r="C1872" t="inlineStr">
        <is>
          <t>natuf_Kiosk_14072026_Hindi</t>
        </is>
      </c>
      <c r="D1872" t="inlineStr">
        <is>
          <t>natuf_Kiosk_09102026</t>
        </is>
      </c>
      <c r="E1872" t="inlineStr">
        <is>
          <t>natuf_Kiosk_14072026_ad set_ad1</t>
        </is>
      </c>
      <c r="F1872" t="inlineStr">
        <is>
          <t>Natuf</t>
        </is>
      </c>
      <c r="G1872" t="inlineStr">
        <is>
          <t>New Lead</t>
        </is>
      </c>
      <c r="H1872" s="39" t="str">
        <f>IF(ISNUMBER(MATCH(G1872,QualityStatuses,0)),"Quality Lead","Non-Quality Lead")</f>
        <v>Non-Quality Lead</v>
      </c>
      <c r="I1872" t="inlineStr">
        <is>
          <t>2026-10</t>
        </is>
      </c>
      <c r="J1872" t="inlineStr">
        <is>
          <t>Wk of 2026-10-12</t>
        </is>
      </c>
      <c r="K1872" t="inlineStr">
        <is>
          <t>(Unassigned)</t>
        </is>
      </c>
      <c r="L1872" t="inlineStr">
        <is>
          <t>Facebook</t>
        </is>
      </c>
      <c r="M1872" t="inlineStr">
        <is>
          <t>Direct (campaign tagged in CRM)</t>
        </is>
      </c>
      <c r="N1872" t="inlineStr">
        <is>
          <t>6ad446c5f24d3395bf345dfa</t>
        </is>
      </c>
      <c r="O1872" t="n">
        <v>1</v>
      </c>
      <c r="P1872" s="40">
        <f>IF(A1872="Lead",IF(ISNUMBER(MATCH(G1872,QualityStatuses,0)),1,0),0)</f>
        <v>0</v>
      </c>
      <c r="Q1872" s="40">
        <f>IF(A1872="Lead",IF(G1872="New Lead",0,1),0)</f>
        <v>0</v>
      </c>
      <c r="R1872" s="40">
        <f>IF(A1872="Lead",IF(G1872="Lost",1,0),0)</f>
        <v>0</v>
      </c>
      <c r="S1872" t="n">
        <v>0</v>
      </c>
      <c r="T1872" t="n">
        <v>0</v>
      </c>
      <c r="U1872" t="n">
        <v>0</v>
      </c>
      <c r="V1872" t="n">
        <v>0</v>
      </c>
      <c r="W1872" t="n">
        <v>0</v>
      </c>
      <c r="X1872" t="n">
        <v>0</v>
      </c>
      <c r="Y1872">
        <f>IF(AND(A1872="Lead",COUNTIF(MetaCamps,C1872)&gt;0),1,0)</f>
        <v>1</v>
      </c>
      <c r="Z1872">
        <f>IF(Y1872=1,P1872,0)</f>
        <v>0</v>
      </c>
    </row>
    <row r="1873">
      <c r="A1873" t="inlineStr">
        <is>
          <t>Lead</t>
        </is>
      </c>
      <c r="B1873" s="39" t="str">
        <f>IFERROR(INDEX(CampTypes,MATCH(C1873,CampList,0)),"Unattributed")</f>
        <v>New</v>
      </c>
      <c r="C1873" t="inlineStr">
        <is>
          <t>EBG - In House | ABO | Natuf | Leads | Unit Franchise | India | Oct26 | V1</t>
        </is>
      </c>
      <c r="D1873" t="inlineStr">
        <is>
          <t>Natuf | LAL 1% | India | Jul26 | V1</t>
        </is>
      </c>
      <c r="E1873" t="inlineStr">
        <is>
          <t>Natuf | Reel | Brand Ambassador | Heard Of Owning A Cafe | V1</t>
        </is>
      </c>
      <c r="F1873" t="inlineStr">
        <is>
          <t>In House Natuf</t>
        </is>
      </c>
      <c r="G1873" t="inlineStr">
        <is>
          <t>Connected</t>
        </is>
      </c>
      <c r="H1873" s="39" t="str">
        <f>IF(ISNUMBER(MATCH(G1873,QualityStatuses,0)),"Quality Lead","Non-Quality Lead")</f>
        <v>Non-Quality Lead</v>
      </c>
      <c r="I1873" t="inlineStr">
        <is>
          <t>2026-10</t>
        </is>
      </c>
      <c r="J1873" t="inlineStr">
        <is>
          <t>Wk of 2026-10-12</t>
        </is>
      </c>
      <c r="K1873" t="inlineStr">
        <is>
          <t>Tejaswini Tarigopula</t>
        </is>
      </c>
      <c r="L1873" t="inlineStr">
        <is>
          <t>Facebook</t>
        </is>
      </c>
      <c r="M1873" t="inlineStr">
        <is>
          <t>Direct (campaign tagged in CRM)</t>
        </is>
      </c>
      <c r="N1873" t="inlineStr">
        <is>
          <t>6ad443c7334bc7ad10d8c32c</t>
        </is>
      </c>
      <c r="O1873" t="n">
        <v>1</v>
      </c>
      <c r="P1873" s="40">
        <f>IF(A1873="Lead",IF(ISNUMBER(MATCH(G1873,QualityStatuses,0)),1,0),0)</f>
        <v>0</v>
      </c>
      <c r="Q1873" s="40">
        <f>IF(A1873="Lead",IF(G1873="New Lead",0,1),0)</f>
        <v>1</v>
      </c>
      <c r="R1873" s="40">
        <f>IF(A1873="Lead",IF(G1873="Lost",1,0),0)</f>
        <v>0</v>
      </c>
      <c r="S1873" t="n">
        <v>1</v>
      </c>
      <c r="T1873" t="n">
        <v>1</v>
      </c>
      <c r="U1873" t="n">
        <v>0</v>
      </c>
      <c r="V1873" t="n">
        <v>0</v>
      </c>
      <c r="W1873" t="n">
        <v>0</v>
      </c>
      <c r="X1873" t="n">
        <v>0</v>
      </c>
      <c r="Y1873">
        <f>IF(AND(A1873="Lead",COUNTIF(MetaCamps,C1873)&gt;0),1,0)</f>
        <v>0</v>
      </c>
      <c r="Z1873">
        <f>IF(Y1873=1,P1873,0)</f>
        <v>0</v>
      </c>
    </row>
    <row r="1874">
      <c r="A1874" t="inlineStr">
        <is>
          <t>Lead</t>
        </is>
      </c>
      <c r="B1874" s="39" t="str">
        <f>IFERROR(INDEX(CampTypes,MATCH(C1874,CampList,0)),"Unattributed")</f>
        <v>New</v>
      </c>
      <c r="C1874" t="inlineStr">
        <is>
          <t>EBG - In House | ABO | Natuf | Leads | Unit Franchise | India | Oct26 | V1</t>
        </is>
      </c>
      <c r="D1874" t="inlineStr">
        <is>
          <t>Natuf | LAL 1% | India | Jul26 | V1</t>
        </is>
      </c>
      <c r="E1874" t="inlineStr">
        <is>
          <t>Natuf | Reel | Brand Ambassador | Heard Of Owning A Cafe | V1</t>
        </is>
      </c>
      <c r="F1874" t="inlineStr">
        <is>
          <t>In House Natuf</t>
        </is>
      </c>
      <c r="G1874" t="inlineStr">
        <is>
          <t>Lost</t>
        </is>
      </c>
      <c r="H1874" s="39" t="str">
        <f>IF(ISNUMBER(MATCH(G1874,QualityStatuses,0)),"Quality Lead","Non-Quality Lead")</f>
        <v>Non-Quality Lead</v>
      </c>
      <c r="I1874" t="inlineStr">
        <is>
          <t>2026-10</t>
        </is>
      </c>
      <c r="J1874" t="inlineStr">
        <is>
          <t>Wk of 2026-10-12</t>
        </is>
      </c>
      <c r="K1874" t="inlineStr">
        <is>
          <t>Tejaswini Tarigopula</t>
        </is>
      </c>
      <c r="L1874" t="inlineStr">
        <is>
          <t>Facebook</t>
        </is>
      </c>
      <c r="M1874" t="inlineStr">
        <is>
          <t>Direct (campaign tagged in CRM)</t>
        </is>
      </c>
      <c r="N1874" t="inlineStr">
        <is>
          <t>6ad44301b7d6e029983361b6</t>
        </is>
      </c>
      <c r="O1874" t="n">
        <v>1</v>
      </c>
      <c r="P1874" s="40">
        <f>IF(A1874="Lead",IF(ISNUMBER(MATCH(G1874,QualityStatuses,0)),1,0),0)</f>
        <v>0</v>
      </c>
      <c r="Q1874" s="40">
        <f>IF(A1874="Lead",IF(G1874="New Lead",0,1),0)</f>
        <v>1</v>
      </c>
      <c r="R1874" s="40">
        <f>IF(A1874="Lead",IF(G1874="Lost",1,0),0)</f>
        <v>1</v>
      </c>
      <c r="S1874" t="n">
        <v>1</v>
      </c>
      <c r="T1874" t="n">
        <v>1</v>
      </c>
      <c r="U1874" t="n">
        <v>0</v>
      </c>
      <c r="V1874" t="n">
        <v>0</v>
      </c>
      <c r="W1874" t="n">
        <v>0</v>
      </c>
      <c r="X1874" t="n">
        <v>0</v>
      </c>
      <c r="Y1874">
        <f>IF(AND(A1874="Lead",COUNTIF(MetaCamps,C1874)&gt;0),1,0)</f>
        <v>0</v>
      </c>
      <c r="Z1874">
        <f>IF(Y1874=1,P1874,0)</f>
        <v>0</v>
      </c>
    </row>
    <row r="1875">
      <c r="A1875" t="inlineStr">
        <is>
          <t>Lead</t>
        </is>
      </c>
      <c r="B1875" s="39" t="str">
        <f>IFERROR(INDEX(CampTypes,MATCH(C1875,CampList,0)),"Unattributed")</f>
        <v>New</v>
      </c>
      <c r="C1875" t="inlineStr">
        <is>
          <t>EBG - In House | ABO | Natuf | Leads | Unit Franchise | India | Oct26 | V1</t>
        </is>
      </c>
      <c r="D1875" t="inlineStr">
        <is>
          <t>Natuf | LAL 1% | India | Jul26 | V1</t>
        </is>
      </c>
      <c r="E1875" t="inlineStr">
        <is>
          <t>Natuf | Reel | Brand Ambassador | Heard Of Owning A Cafe | V1</t>
        </is>
      </c>
      <c r="F1875" t="inlineStr">
        <is>
          <t>In House Natuf</t>
        </is>
      </c>
      <c r="G1875" t="inlineStr">
        <is>
          <t>Attempt 1</t>
        </is>
      </c>
      <c r="H1875" s="39" t="str">
        <f>IF(ISNUMBER(MATCH(G1875,QualityStatuses,0)),"Quality Lead","Non-Quality Lead")</f>
        <v>Non-Quality Lead</v>
      </c>
      <c r="I1875" t="inlineStr">
        <is>
          <t>2026-10</t>
        </is>
      </c>
      <c r="J1875" t="inlineStr">
        <is>
          <t>Wk of 2026-10-12</t>
        </is>
      </c>
      <c r="K1875" t="inlineStr">
        <is>
          <t>Tejaswini Tarigopula</t>
        </is>
      </c>
      <c r="L1875" t="inlineStr">
        <is>
          <t>Facebook</t>
        </is>
      </c>
      <c r="M1875" t="inlineStr">
        <is>
          <t>Direct (campaign tagged in CRM)</t>
        </is>
      </c>
      <c r="N1875" t="inlineStr">
        <is>
          <t>6ad442c6b7d6e02998336178</t>
        </is>
      </c>
      <c r="O1875" t="n">
        <v>1</v>
      </c>
      <c r="P1875" s="40">
        <f>IF(A1875="Lead",IF(ISNUMBER(MATCH(G1875,QualityStatuses,0)),1,0),0)</f>
        <v>0</v>
      </c>
      <c r="Q1875" s="40">
        <f>IF(A1875="Lead",IF(G1875="New Lead",0,1),0)</f>
        <v>1</v>
      </c>
      <c r="R1875" s="40">
        <f>IF(A1875="Lead",IF(G1875="Lost",1,0),0)</f>
        <v>0</v>
      </c>
      <c r="S1875" t="n">
        <v>3</v>
      </c>
      <c r="T1875" t="n">
        <v>0</v>
      </c>
      <c r="U1875" t="n">
        <v>0</v>
      </c>
      <c r="V1875" t="n">
        <v>0</v>
      </c>
      <c r="W1875" t="n">
        <v>0</v>
      </c>
      <c r="X1875" t="n">
        <v>0</v>
      </c>
      <c r="Y1875">
        <f>IF(AND(A1875="Lead",COUNTIF(MetaCamps,C1875)&gt;0),1,0)</f>
        <v>0</v>
      </c>
      <c r="Z1875">
        <f>IF(Y1875=1,P1875,0)</f>
        <v>0</v>
      </c>
    </row>
    <row r="1876">
      <c r="A1876" t="inlineStr">
        <is>
          <t>Lead</t>
        </is>
      </c>
      <c r="B1876" s="39" t="str">
        <f>IFERROR(INDEX(CampTypes,MATCH(C1876,CampList,0)),"Unattributed")</f>
        <v>New</v>
      </c>
      <c r="C1876" t="inlineStr">
        <is>
          <t>EBG - In House | ABO | Natuf | Leads | Unit Franchise | India | Oct26 | V1</t>
        </is>
      </c>
      <c r="D1876" t="inlineStr">
        <is>
          <t>Natuf | LAL 1% | India | Jul26 | V1</t>
        </is>
      </c>
      <c r="E1876" t="inlineStr">
        <is>
          <t>Natuf | Reel | Brand Ambassador | Heard Of Owning A Cafe | V1</t>
        </is>
      </c>
      <c r="F1876" t="inlineStr">
        <is>
          <t>In House Natuf</t>
        </is>
      </c>
      <c r="G1876" t="inlineStr">
        <is>
          <t>Attempt 1</t>
        </is>
      </c>
      <c r="H1876" s="39" t="str">
        <f>IF(ISNUMBER(MATCH(G1876,QualityStatuses,0)),"Quality Lead","Non-Quality Lead")</f>
        <v>Non-Quality Lead</v>
      </c>
      <c r="I1876" t="inlineStr">
        <is>
          <t>2026-10</t>
        </is>
      </c>
      <c r="J1876" t="inlineStr">
        <is>
          <t>Wk of 2026-10-12</t>
        </is>
      </c>
      <c r="K1876" t="inlineStr">
        <is>
          <t>Tejaswini Tarigopula</t>
        </is>
      </c>
      <c r="L1876" t="inlineStr">
        <is>
          <t>Facebook</t>
        </is>
      </c>
      <c r="M1876" t="inlineStr">
        <is>
          <t>Direct (campaign tagged in CRM)</t>
        </is>
      </c>
      <c r="N1876" t="inlineStr">
        <is>
          <t>6ad442c283d6d165c847935d</t>
        </is>
      </c>
      <c r="O1876" t="n">
        <v>1</v>
      </c>
      <c r="P1876" s="40">
        <f>IF(A1876="Lead",IF(ISNUMBER(MATCH(G1876,QualityStatuses,0)),1,0),0)</f>
        <v>0</v>
      </c>
      <c r="Q1876" s="40">
        <f>IF(A1876="Lead",IF(G1876="New Lead",0,1),0)</f>
        <v>1</v>
      </c>
      <c r="R1876" s="40">
        <f>IF(A1876="Lead",IF(G1876="Lost",1,0),0)</f>
        <v>0</v>
      </c>
      <c r="S1876" t="n">
        <v>1</v>
      </c>
      <c r="T1876" t="n">
        <v>0</v>
      </c>
      <c r="U1876" t="n">
        <v>0</v>
      </c>
      <c r="V1876" t="n">
        <v>0</v>
      </c>
      <c r="W1876" t="n">
        <v>0</v>
      </c>
      <c r="X1876" t="n">
        <v>0</v>
      </c>
      <c r="Y1876">
        <f>IF(AND(A1876="Lead",COUNTIF(MetaCamps,C1876)&gt;0),1,0)</f>
        <v>0</v>
      </c>
      <c r="Z1876">
        <f>IF(Y1876=1,P1876,0)</f>
        <v>0</v>
      </c>
    </row>
    <row r="1877">
      <c r="A1877" t="inlineStr">
        <is>
          <t>Lead</t>
        </is>
      </c>
      <c r="B1877" s="39" t="str">
        <f>IFERROR(INDEX(CampTypes,MATCH(C1877,CampList,0)),"Unattributed")</f>
        <v>New</v>
      </c>
      <c r="C1877" t="inlineStr">
        <is>
          <t>EBG - In House | ABO | Natuf | Leads | Unit Franchise | India | Oct26 | V1</t>
        </is>
      </c>
      <c r="D1877" t="inlineStr">
        <is>
          <t>Natuf | Investors | Tier1 + Growth Cities | Oct26 | V1</t>
        </is>
      </c>
      <c r="E1877" t="inlineStr">
        <is>
          <t>Natuf | Reel | Brand Ambassador | Heard Of Owning A Cafe | V1</t>
        </is>
      </c>
      <c r="F1877" t="inlineStr">
        <is>
          <t>In House Natuf</t>
        </is>
      </c>
      <c r="G1877" t="inlineStr">
        <is>
          <t>Connected</t>
        </is>
      </c>
      <c r="H1877" s="39" t="str">
        <f>IF(ISNUMBER(MATCH(G1877,QualityStatuses,0)),"Quality Lead","Non-Quality Lead")</f>
        <v>Non-Quality Lead</v>
      </c>
      <c r="I1877" t="inlineStr">
        <is>
          <t>2026-10</t>
        </is>
      </c>
      <c r="J1877" t="inlineStr">
        <is>
          <t>Wk of 2026-10-12</t>
        </is>
      </c>
      <c r="K1877" t="inlineStr">
        <is>
          <t>Tejaswini Tarigopula</t>
        </is>
      </c>
      <c r="L1877" t="inlineStr">
        <is>
          <t>Facebook</t>
        </is>
      </c>
      <c r="M1877" t="inlineStr">
        <is>
          <t>Direct (campaign tagged in CRM)</t>
        </is>
      </c>
      <c r="N1877" t="inlineStr">
        <is>
          <t>6ad4403c4ec16a21d5516da7</t>
        </is>
      </c>
      <c r="O1877" t="n">
        <v>1</v>
      </c>
      <c r="P1877" s="40">
        <f>IF(A1877="Lead",IF(ISNUMBER(MATCH(G1877,QualityStatuses,0)),1,0),0)</f>
        <v>0</v>
      </c>
      <c r="Q1877" s="40">
        <f>IF(A1877="Lead",IF(G1877="New Lead",0,1),0)</f>
        <v>1</v>
      </c>
      <c r="R1877" s="40">
        <f>IF(A1877="Lead",IF(G1877="Lost",1,0),0)</f>
        <v>0</v>
      </c>
      <c r="S1877" t="n">
        <v>3</v>
      </c>
      <c r="T1877" t="n">
        <v>1</v>
      </c>
      <c r="U1877" t="n">
        <v>0</v>
      </c>
      <c r="V1877" t="n">
        <v>0</v>
      </c>
      <c r="W1877" t="n">
        <v>0</v>
      </c>
      <c r="X1877" t="n">
        <v>0</v>
      </c>
      <c r="Y1877">
        <f>IF(AND(A1877="Lead",COUNTIF(MetaCamps,C1877)&gt;0),1,0)</f>
        <v>0</v>
      </c>
      <c r="Z1877">
        <f>IF(Y1877=1,P1877,0)</f>
        <v>0</v>
      </c>
    </row>
    <row r="1878">
      <c r="A1878" t="inlineStr">
        <is>
          <t>Lead</t>
        </is>
      </c>
      <c r="B1878" s="39" t="str">
        <f>IFERROR(INDEX(CampTypes,MATCH(C1878,CampList,0)),"Unattributed")</f>
        <v>Old</v>
      </c>
      <c r="C1878" t="inlineStr">
        <is>
          <t>E_Karan_Natuf_All_07072026</t>
        </is>
      </c>
      <c r="D1878" t="inlineStr">
        <is>
          <t>E_Karan_Natuf_Sign_07072026_Adset3</t>
        </is>
      </c>
      <c r="E1878" t="inlineStr">
        <is>
          <t>E_Karan_Natuf_Sign_07072026_Adset2_Ad1 – Copy</t>
        </is>
      </c>
      <c r="F1878" t="inlineStr">
        <is>
          <t>Natuf</t>
        </is>
      </c>
      <c r="G1878" t="inlineStr">
        <is>
          <t>Attempt 1</t>
        </is>
      </c>
      <c r="H1878" s="39" t="str">
        <f>IF(ISNUMBER(MATCH(G1878,QualityStatuses,0)),"Quality Lead","Non-Quality Lead")</f>
        <v>Non-Quality Lead</v>
      </c>
      <c r="I1878" t="inlineStr">
        <is>
          <t>2026-10</t>
        </is>
      </c>
      <c r="J1878" t="inlineStr">
        <is>
          <t>Wk of 2026-10-12</t>
        </is>
      </c>
      <c r="K1878" t="inlineStr">
        <is>
          <t>Tejaswini Tarigopula</t>
        </is>
      </c>
      <c r="L1878" t="inlineStr">
        <is>
          <t>Facebook</t>
        </is>
      </c>
      <c r="M1878" t="inlineStr">
        <is>
          <t>Direct (campaign tagged in CRM)</t>
        </is>
      </c>
      <c r="N1878" t="inlineStr">
        <is>
          <t>6ad44029b7d6e02998335fea</t>
        </is>
      </c>
      <c r="O1878" t="n">
        <v>1</v>
      </c>
      <c r="P1878" s="40">
        <f>IF(A1878="Lead",IF(ISNUMBER(MATCH(G1878,QualityStatuses,0)),1,0),0)</f>
        <v>0</v>
      </c>
      <c r="Q1878" s="40">
        <f>IF(A1878="Lead",IF(G1878="New Lead",0,1),0)</f>
        <v>1</v>
      </c>
      <c r="R1878" s="40">
        <f>IF(A1878="Lead",IF(G1878="Lost",1,0),0)</f>
        <v>0</v>
      </c>
      <c r="S1878" t="n">
        <v>1</v>
      </c>
      <c r="T1878" t="n">
        <v>0</v>
      </c>
      <c r="U1878" t="n">
        <v>0</v>
      </c>
      <c r="V1878" t="n">
        <v>0</v>
      </c>
      <c r="W1878" t="n">
        <v>0</v>
      </c>
      <c r="X1878" t="n">
        <v>0</v>
      </c>
      <c r="Y1878">
        <f>IF(AND(A1878="Lead",COUNTIF(MetaCamps,C1878)&gt;0),1,0)</f>
        <v>1</v>
      </c>
      <c r="Z1878">
        <f>IF(Y1878=1,P1878,0)</f>
        <v>0</v>
      </c>
    </row>
    <row r="1879">
      <c r="A1879" t="inlineStr">
        <is>
          <t>Lead</t>
        </is>
      </c>
      <c r="B1879" s="39" t="str">
        <f>IFERROR(INDEX(CampTypes,MATCH(C1879,CampList,0)),"Unattributed")</f>
        <v>New</v>
      </c>
      <c r="C1879" t="inlineStr">
        <is>
          <t>EBG - In House | ABO | Natuf | Leads | Unit Franchise | India | Oct26 | V1</t>
        </is>
      </c>
      <c r="D1879" t="inlineStr">
        <is>
          <t>Natuf | LAL 1% | India | Jul26 | V1</t>
        </is>
      </c>
      <c r="E1879" t="inlineStr">
        <is>
          <t>Natuf | Reel | Brand Ambassador | Heard Of Owning A Cafe | V1</t>
        </is>
      </c>
      <c r="F1879" t="inlineStr">
        <is>
          <t>In House Natuf</t>
        </is>
      </c>
      <c r="G1879" t="inlineStr">
        <is>
          <t>Attempt 1</t>
        </is>
      </c>
      <c r="H1879" s="39" t="str">
        <f>IF(ISNUMBER(MATCH(G1879,QualityStatuses,0)),"Quality Lead","Non-Quality Lead")</f>
        <v>Non-Quality Lead</v>
      </c>
      <c r="I1879" t="inlineStr">
        <is>
          <t>2026-10</t>
        </is>
      </c>
      <c r="J1879" t="inlineStr">
        <is>
          <t>Wk of 2026-10-12</t>
        </is>
      </c>
      <c r="K1879" t="inlineStr">
        <is>
          <t>Tejaswini Tarigopula</t>
        </is>
      </c>
      <c r="L1879" t="inlineStr">
        <is>
          <t>Facebook</t>
        </is>
      </c>
      <c r="M1879" t="inlineStr">
        <is>
          <t>Direct (campaign tagged in CRM)</t>
        </is>
      </c>
      <c r="N1879" t="inlineStr">
        <is>
          <t>6ad4400fd51fc10515b6e74e</t>
        </is>
      </c>
      <c r="O1879" t="n">
        <v>1</v>
      </c>
      <c r="P1879" s="40">
        <f>IF(A1879="Lead",IF(ISNUMBER(MATCH(G1879,QualityStatuses,0)),1,0),0)</f>
        <v>0</v>
      </c>
      <c r="Q1879" s="40">
        <f>IF(A1879="Lead",IF(G1879="New Lead",0,1),0)</f>
        <v>1</v>
      </c>
      <c r="R1879" s="40">
        <f>IF(A1879="Lead",IF(G1879="Lost",1,0),0)</f>
        <v>0</v>
      </c>
      <c r="S1879" t="n">
        <v>1</v>
      </c>
      <c r="T1879" t="n">
        <v>1</v>
      </c>
      <c r="U1879" t="n">
        <v>0</v>
      </c>
      <c r="V1879" t="n">
        <v>0</v>
      </c>
      <c r="W1879" t="n">
        <v>0</v>
      </c>
      <c r="X1879" t="n">
        <v>0</v>
      </c>
      <c r="Y1879">
        <f>IF(AND(A1879="Lead",COUNTIF(MetaCamps,C1879)&gt;0),1,0)</f>
        <v>0</v>
      </c>
      <c r="Z1879">
        <f>IF(Y1879=1,P1879,0)</f>
        <v>0</v>
      </c>
    </row>
    <row r="1880">
      <c r="A1880" t="inlineStr">
        <is>
          <t>Lead</t>
        </is>
      </c>
      <c r="B1880" s="39" t="str">
        <f>IFERROR(INDEX(CampTypes,MATCH(C1880,CampList,0)),"Unattributed")</f>
        <v>New</v>
      </c>
      <c r="C1880" t="inlineStr">
        <is>
          <t>EBG - In House | ABO | Natuf | Leads | Unit Franchise | India | Oct26 | V1</t>
        </is>
      </c>
      <c r="D1880" t="inlineStr">
        <is>
          <t>Natuf | Business Owners | Tier1 + Growth Cities | Oct26 | V1</t>
        </is>
      </c>
      <c r="E1880" t="inlineStr">
        <is>
          <t>Natuf | Reel | Brand Ambassador | Heard Of Owning A Cafe | V1</t>
        </is>
      </c>
      <c r="F1880" t="inlineStr">
        <is>
          <t>In House Natuf</t>
        </is>
      </c>
      <c r="G1880" t="inlineStr">
        <is>
          <t>Connected</t>
        </is>
      </c>
      <c r="H1880" s="39" t="str">
        <f>IF(ISNUMBER(MATCH(G1880,QualityStatuses,0)),"Quality Lead","Non-Quality Lead")</f>
        <v>Non-Quality Lead</v>
      </c>
      <c r="I1880" t="inlineStr">
        <is>
          <t>2026-10</t>
        </is>
      </c>
      <c r="J1880" t="inlineStr">
        <is>
          <t>Wk of 2026-10-12</t>
        </is>
      </c>
      <c r="K1880" t="inlineStr">
        <is>
          <t>Tejaswini Tarigopula</t>
        </is>
      </c>
      <c r="L1880" t="inlineStr">
        <is>
          <t>Facebook</t>
        </is>
      </c>
      <c r="M1880" t="inlineStr">
        <is>
          <t>Direct (campaign tagged in CRM)</t>
        </is>
      </c>
      <c r="N1880" t="inlineStr">
        <is>
          <t>6ad43f82ab912c9a52e89a4f</t>
        </is>
      </c>
      <c r="O1880" t="n">
        <v>1</v>
      </c>
      <c r="P1880" s="40">
        <f>IF(A1880="Lead",IF(ISNUMBER(MATCH(G1880,QualityStatuses,0)),1,0),0)</f>
        <v>0</v>
      </c>
      <c r="Q1880" s="40">
        <f>IF(A1880="Lead",IF(G1880="New Lead",0,1),0)</f>
        <v>1</v>
      </c>
      <c r="R1880" s="40">
        <f>IF(A1880="Lead",IF(G1880="Lost",1,0),0)</f>
        <v>0</v>
      </c>
      <c r="S1880" t="n">
        <v>3</v>
      </c>
      <c r="T1880" t="n">
        <v>3</v>
      </c>
      <c r="U1880" t="n">
        <v>0</v>
      </c>
      <c r="V1880" t="n">
        <v>0</v>
      </c>
      <c r="W1880" t="n">
        <v>0</v>
      </c>
      <c r="X1880" t="n">
        <v>0</v>
      </c>
      <c r="Y1880">
        <f>IF(AND(A1880="Lead",COUNTIF(MetaCamps,C1880)&gt;0),1,0)</f>
        <v>0</v>
      </c>
      <c r="Z1880">
        <f>IF(Y1880=1,P1880,0)</f>
        <v>0</v>
      </c>
    </row>
    <row r="1881">
      <c r="A1881" t="inlineStr">
        <is>
          <t>Lead</t>
        </is>
      </c>
      <c r="B1881" s="39" t="str">
        <f>IFERROR(INDEX(CampTypes,MATCH(C1881,CampList,0)),"Unattributed")</f>
        <v>New</v>
      </c>
      <c r="C1881" t="inlineStr">
        <is>
          <t>EBG - In House | ABO | Natuf | Leads | Unit Franchise | India | Oct26 | V1</t>
        </is>
      </c>
      <c r="D1881" t="inlineStr">
        <is>
          <t>Natuf | Broad | Tier1 + Growth Cities | Oct26 | V1</t>
        </is>
      </c>
      <c r="E1881" t="inlineStr">
        <is>
          <t>Natuf | Reel | Brand Ambassador | Heard Of Owning A Cafe | V1</t>
        </is>
      </c>
      <c r="F1881" t="inlineStr">
        <is>
          <t>In House Natuf</t>
        </is>
      </c>
      <c r="G1881" t="inlineStr">
        <is>
          <t>Details Shared</t>
        </is>
      </c>
      <c r="H1881" s="39" t="str">
        <f>IF(ISNUMBER(MATCH(G1881,QualityStatuses,0)),"Quality Lead","Non-Quality Lead")</f>
        <v>Quality Lead</v>
      </c>
      <c r="I1881" t="inlineStr">
        <is>
          <t>2026-10</t>
        </is>
      </c>
      <c r="J1881" t="inlineStr">
        <is>
          <t>Wk of 2026-10-12</t>
        </is>
      </c>
      <c r="K1881" t="inlineStr">
        <is>
          <t>Tejaswini Tarigopula</t>
        </is>
      </c>
      <c r="L1881" t="inlineStr">
        <is>
          <t>Facebook</t>
        </is>
      </c>
      <c r="M1881" t="inlineStr">
        <is>
          <t>Direct (campaign tagged in CRM)</t>
        </is>
      </c>
      <c r="N1881" t="inlineStr">
        <is>
          <t>6ad43e96418a45654c16c08f</t>
        </is>
      </c>
      <c r="O1881" t="n">
        <v>1</v>
      </c>
      <c r="P1881" s="40">
        <f>IF(A1881="Lead",IF(ISNUMBER(MATCH(G1881,QualityStatuses,0)),1,0),0)</f>
        <v>1</v>
      </c>
      <c r="Q1881" s="40">
        <f>IF(A1881="Lead",IF(G1881="New Lead",0,1),0)</f>
        <v>1</v>
      </c>
      <c r="R1881" s="40">
        <f>IF(A1881="Lead",IF(G1881="Lost",1,0),0)</f>
        <v>0</v>
      </c>
      <c r="S1881" t="n">
        <v>1</v>
      </c>
      <c r="T1881" t="n">
        <v>1</v>
      </c>
      <c r="U1881" t="n">
        <v>0</v>
      </c>
      <c r="V1881" t="n">
        <v>0</v>
      </c>
      <c r="W1881" t="n">
        <v>0</v>
      </c>
      <c r="X1881" t="n">
        <v>0</v>
      </c>
      <c r="Y1881">
        <f>IF(AND(A1881="Lead",COUNTIF(MetaCamps,C1881)&gt;0),1,0)</f>
        <v>0</v>
      </c>
      <c r="Z1881">
        <f>IF(Y1881=1,P1881,0)</f>
        <v>0</v>
      </c>
    </row>
    <row r="1882">
      <c r="A1882" t="inlineStr">
        <is>
          <t>Lead</t>
        </is>
      </c>
      <c r="B1882" s="39" t="str">
        <f>IFERROR(INDEX(CampTypes,MATCH(C1882,CampList,0)),"Unattributed")</f>
        <v>New</v>
      </c>
      <c r="C1882" t="inlineStr">
        <is>
          <t>EBG - In House | ABO | Natuf | Leads | Unit Franchise | India | Oct26 | V1</t>
        </is>
      </c>
      <c r="D1882" t="inlineStr">
        <is>
          <t>Natuf | Business Owners | Tier1 + Growth Cities | Oct26 | V1</t>
        </is>
      </c>
      <c r="E1882" t="inlineStr">
        <is>
          <t>Natuf | Reel | Brand Ambassador | Heard Of Owning A Cafe | V1</t>
        </is>
      </c>
      <c r="F1882" t="inlineStr">
        <is>
          <t>In House Natuf</t>
        </is>
      </c>
      <c r="G1882" t="inlineStr">
        <is>
          <t>Attempt 1</t>
        </is>
      </c>
      <c r="H1882" s="39" t="str">
        <f>IF(ISNUMBER(MATCH(G1882,QualityStatuses,0)),"Quality Lead","Non-Quality Lead")</f>
        <v>Non-Quality Lead</v>
      </c>
      <c r="I1882" t="inlineStr">
        <is>
          <t>2026-10</t>
        </is>
      </c>
      <c r="J1882" t="inlineStr">
        <is>
          <t>Wk of 2026-10-12</t>
        </is>
      </c>
      <c r="K1882" t="inlineStr">
        <is>
          <t>Tejaswini Tarigopula</t>
        </is>
      </c>
      <c r="L1882" t="inlineStr">
        <is>
          <t>Facebook</t>
        </is>
      </c>
      <c r="M1882" t="inlineStr">
        <is>
          <t>Direct (campaign tagged in CRM)</t>
        </is>
      </c>
      <c r="N1882" t="inlineStr">
        <is>
          <t>6ad43e7ccfbb8a913060c54a</t>
        </is>
      </c>
      <c r="O1882" t="n">
        <v>1</v>
      </c>
      <c r="P1882" s="40">
        <f>IF(A1882="Lead",IF(ISNUMBER(MATCH(G1882,QualityStatuses,0)),1,0),0)</f>
        <v>0</v>
      </c>
      <c r="Q1882" s="40">
        <f>IF(A1882="Lead",IF(G1882="New Lead",0,1),0)</f>
        <v>1</v>
      </c>
      <c r="R1882" s="40">
        <f>IF(A1882="Lead",IF(G1882="Lost",1,0),0)</f>
        <v>0</v>
      </c>
      <c r="S1882" t="n">
        <v>1</v>
      </c>
      <c r="T1882" t="n">
        <v>1</v>
      </c>
      <c r="U1882" t="n">
        <v>0</v>
      </c>
      <c r="V1882" t="n">
        <v>0</v>
      </c>
      <c r="W1882" t="n">
        <v>0</v>
      </c>
      <c r="X1882" t="n">
        <v>0</v>
      </c>
      <c r="Y1882">
        <f>IF(AND(A1882="Lead",COUNTIF(MetaCamps,C1882)&gt;0),1,0)</f>
        <v>0</v>
      </c>
      <c r="Z1882">
        <f>IF(Y1882=1,P1882,0)</f>
        <v>0</v>
      </c>
    </row>
    <row r="1883">
      <c r="A1883" t="inlineStr">
        <is>
          <t>Lead</t>
        </is>
      </c>
      <c r="B1883" s="39" t="str">
        <f>IFERROR(INDEX(CampTypes,MATCH(C1883,CampList,0)),"Unattributed")</f>
        <v>Old</v>
      </c>
      <c r="C1883" t="inlineStr">
        <is>
          <t>natuf_Kiosk_14072026_Hindi</t>
        </is>
      </c>
      <c r="D1883" t="inlineStr">
        <is>
          <t>natuf_Kiosk_09102026</t>
        </is>
      </c>
      <c r="E1883" t="inlineStr">
        <is>
          <t>natuf_Kiosk_14072026_ad set_ad1</t>
        </is>
      </c>
      <c r="F1883" t="inlineStr">
        <is>
          <t>Natuf</t>
        </is>
      </c>
      <c r="G1883" t="inlineStr">
        <is>
          <t>New Lead</t>
        </is>
      </c>
      <c r="H1883" s="39" t="str">
        <f>IF(ISNUMBER(MATCH(G1883,QualityStatuses,0)),"Quality Lead","Non-Quality Lead")</f>
        <v>Non-Quality Lead</v>
      </c>
      <c r="I1883" t="inlineStr">
        <is>
          <t>2026-10</t>
        </is>
      </c>
      <c r="J1883" t="inlineStr">
        <is>
          <t>Wk of 2026-10-12</t>
        </is>
      </c>
      <c r="K1883" t="inlineStr">
        <is>
          <t>(Unassigned)</t>
        </is>
      </c>
      <c r="L1883" t="inlineStr">
        <is>
          <t>Facebook</t>
        </is>
      </c>
      <c r="M1883" t="inlineStr">
        <is>
          <t>Direct (campaign tagged in CRM)</t>
        </is>
      </c>
      <c r="N1883" t="inlineStr">
        <is>
          <t>6ad43cd1759ad917d15d76bd</t>
        </is>
      </c>
      <c r="O1883" t="n">
        <v>1</v>
      </c>
      <c r="P1883" s="40">
        <f>IF(A1883="Lead",IF(ISNUMBER(MATCH(G1883,QualityStatuses,0)),1,0),0)</f>
        <v>0</v>
      </c>
      <c r="Q1883" s="40">
        <f>IF(A1883="Lead",IF(G1883="New Lead",0,1),0)</f>
        <v>0</v>
      </c>
      <c r="R1883" s="40">
        <f>IF(A1883="Lead",IF(G1883="Lost",1,0),0)</f>
        <v>0</v>
      </c>
      <c r="S1883" t="n">
        <v>0</v>
      </c>
      <c r="T1883" t="n">
        <v>0</v>
      </c>
      <c r="U1883" t="n">
        <v>0</v>
      </c>
      <c r="V1883" t="n">
        <v>0</v>
      </c>
      <c r="W1883" t="n">
        <v>0</v>
      </c>
      <c r="X1883" t="n">
        <v>0</v>
      </c>
      <c r="Y1883">
        <f>IF(AND(A1883="Lead",COUNTIF(MetaCamps,C1883)&gt;0),1,0)</f>
        <v>1</v>
      </c>
      <c r="Z1883">
        <f>IF(Y1883=1,P1883,0)</f>
        <v>0</v>
      </c>
    </row>
    <row r="1884">
      <c r="A1884" t="inlineStr">
        <is>
          <t>Lead</t>
        </is>
      </c>
      <c r="B1884" s="39" t="str">
        <f>IFERROR(INDEX(CampTypes,MATCH(C1884,CampList,0)),"Unattributed")</f>
        <v>Old</v>
      </c>
      <c r="C1884" t="inlineStr">
        <is>
          <t>natuf_Kiosk_14072026_Hindi</t>
        </is>
      </c>
      <c r="D1884" t="inlineStr">
        <is>
          <t>natuf_Kiosk_09102026</t>
        </is>
      </c>
      <c r="E1884" t="inlineStr">
        <is>
          <t>natuf_Kiosk_14072026_ad set_ad1</t>
        </is>
      </c>
      <c r="F1884" t="inlineStr">
        <is>
          <t>Natuf</t>
        </is>
      </c>
      <c r="G1884" t="inlineStr">
        <is>
          <t>Connected</t>
        </is>
      </c>
      <c r="H1884" s="39" t="str">
        <f>IF(ISNUMBER(MATCH(G1884,QualityStatuses,0)),"Quality Lead","Non-Quality Lead")</f>
        <v>Non-Quality Lead</v>
      </c>
      <c r="I1884" t="inlineStr">
        <is>
          <t>2026-10</t>
        </is>
      </c>
      <c r="J1884" t="inlineStr">
        <is>
          <t>Wk of 2026-10-12</t>
        </is>
      </c>
      <c r="K1884" t="inlineStr">
        <is>
          <t>Tejaswini Tarigopula</t>
        </is>
      </c>
      <c r="L1884" t="inlineStr">
        <is>
          <t>Facebook</t>
        </is>
      </c>
      <c r="M1884" t="inlineStr">
        <is>
          <t>Direct (campaign tagged in CRM)</t>
        </is>
      </c>
      <c r="N1884" t="inlineStr">
        <is>
          <t>6ad43cb6ab912c9a52e89890</t>
        </is>
      </c>
      <c r="O1884" t="n">
        <v>1</v>
      </c>
      <c r="P1884" s="40">
        <f>IF(A1884="Lead",IF(ISNUMBER(MATCH(G1884,QualityStatuses,0)),1,0),0)</f>
        <v>0</v>
      </c>
      <c r="Q1884" s="40">
        <f>IF(A1884="Lead",IF(G1884="New Lead",0,1),0)</f>
        <v>1</v>
      </c>
      <c r="R1884" s="40">
        <f>IF(A1884="Lead",IF(G1884="Lost",1,0),0)</f>
        <v>0</v>
      </c>
      <c r="S1884" t="n">
        <v>2</v>
      </c>
      <c r="T1884" t="n">
        <v>1</v>
      </c>
      <c r="U1884" t="n">
        <v>0</v>
      </c>
      <c r="V1884" t="n">
        <v>0</v>
      </c>
      <c r="W1884" t="n">
        <v>0</v>
      </c>
      <c r="X1884" t="n">
        <v>0</v>
      </c>
      <c r="Y1884">
        <f>IF(AND(A1884="Lead",COUNTIF(MetaCamps,C1884)&gt;0),1,0)</f>
        <v>1</v>
      </c>
      <c r="Z1884">
        <f>IF(Y1884=1,P1884,0)</f>
        <v>0</v>
      </c>
    </row>
    <row r="1885">
      <c r="A1885" t="inlineStr">
        <is>
          <t>Lead</t>
        </is>
      </c>
      <c r="B1885" s="39" t="str">
        <f>IFERROR(INDEX(CampTypes,MATCH(C1885,CampList,0)),"Unattributed")</f>
        <v>New</v>
      </c>
      <c r="C1885" t="inlineStr">
        <is>
          <t>Natuf | In House | ABO |  | WhatsApp | Unit Franchise | India | Oct26 | V1</t>
        </is>
      </c>
      <c r="D1885" t="inlineStr">
        <is>
          <t>_</t>
        </is>
      </c>
      <c r="E1885" t="inlineStr">
        <is>
          <t>_</t>
        </is>
      </c>
      <c r="F1885" t="inlineStr">
        <is>
          <t>In House Natuf</t>
        </is>
      </c>
      <c r="G1885" t="inlineStr">
        <is>
          <t>New Lead</t>
        </is>
      </c>
      <c r="H1885" s="39" t="str">
        <f>IF(ISNUMBER(MATCH(G1885,QualityStatuses,0)),"Quality Lead","Non-Quality Lead")</f>
        <v>Non-Quality Lead</v>
      </c>
      <c r="I1885" t="inlineStr">
        <is>
          <t>2026-10</t>
        </is>
      </c>
      <c r="J1885" t="inlineStr">
        <is>
          <t>Wk of 2026-10-12</t>
        </is>
      </c>
      <c r="K1885" t="inlineStr">
        <is>
          <t>(Unassigned)</t>
        </is>
      </c>
      <c r="L1885" t="inlineStr">
        <is>
          <t>Whatsapp Cloud API</t>
        </is>
      </c>
      <c r="M1885" t="inlineStr">
        <is>
          <t>Direct (campaign tagged in CRM)</t>
        </is>
      </c>
      <c r="N1885" t="inlineStr">
        <is>
          <t>6ad43c3315809c8df48b87b7</t>
        </is>
      </c>
      <c r="O1885" t="n">
        <v>1</v>
      </c>
      <c r="P1885" s="40">
        <f>IF(A1885="Lead",IF(ISNUMBER(MATCH(G1885,QualityStatuses,0)),1,0),0)</f>
        <v>0</v>
      </c>
      <c r="Q1885" s="40">
        <f>IF(A1885="Lead",IF(G1885="New Lead",0,1),0)</f>
        <v>0</v>
      </c>
      <c r="R1885" s="40">
        <f>IF(A1885="Lead",IF(G1885="Lost",1,0),0)</f>
        <v>0</v>
      </c>
      <c r="S1885" t="n">
        <v>0</v>
      </c>
      <c r="T1885" t="n">
        <v>0</v>
      </c>
      <c r="U1885" t="n">
        <v>0</v>
      </c>
      <c r="V1885" t="n">
        <v>0</v>
      </c>
      <c r="W1885" t="n">
        <v>0</v>
      </c>
      <c r="X1885" t="n">
        <v>0</v>
      </c>
      <c r="Y1885">
        <f>IF(AND(A1885="Lead",COUNTIF(MetaCamps,C1885)&gt;0),1,0)</f>
        <v>0</v>
      </c>
      <c r="Z1885">
        <f>IF(Y1885=1,P1885,0)</f>
        <v>0</v>
      </c>
    </row>
    <row r="1886">
      <c r="A1886" t="inlineStr">
        <is>
          <t>Lead</t>
        </is>
      </c>
      <c r="B1886" s="39" t="str">
        <f>IFERROR(INDEX(CampTypes,MATCH(C1886,CampList,0)),"Unattributed")</f>
        <v>New</v>
      </c>
      <c r="C1886" t="inlineStr">
        <is>
          <t>EBG - In House | ABO | Natuf | Leads | Unit Franchise | India | Oct26 | V1</t>
        </is>
      </c>
      <c r="D1886" t="inlineStr">
        <is>
          <t>Natuf | LAL 1% | India | Jul26 | V1</t>
        </is>
      </c>
      <c r="E1886" t="inlineStr">
        <is>
          <t>Natuf | Reel | Brand Ambassador | Heard Of Owning A Cafe | V1</t>
        </is>
      </c>
      <c r="F1886" t="inlineStr">
        <is>
          <t>In House Natuf</t>
        </is>
      </c>
      <c r="G1886" t="inlineStr">
        <is>
          <t>Meeting Conducted</t>
        </is>
      </c>
      <c r="H1886" s="39" t="str">
        <f>IF(ISNUMBER(MATCH(G1886,QualityStatuses,0)),"Quality Lead","Non-Quality Lead")</f>
        <v>Quality Lead</v>
      </c>
      <c r="I1886" t="inlineStr">
        <is>
          <t>2026-10</t>
        </is>
      </c>
      <c r="J1886" t="inlineStr">
        <is>
          <t>Wk of 2026-10-12</t>
        </is>
      </c>
      <c r="K1886" t="inlineStr">
        <is>
          <t>Tejaswini Tarigopula</t>
        </is>
      </c>
      <c r="L1886" t="inlineStr">
        <is>
          <t>Facebook</t>
        </is>
      </c>
      <c r="M1886" t="inlineStr">
        <is>
          <t>Direct (campaign tagged in CRM)</t>
        </is>
      </c>
      <c r="N1886" t="inlineStr">
        <is>
          <t>6ad439d017584a32cc91c29c</t>
        </is>
      </c>
      <c r="O1886" t="n">
        <v>1</v>
      </c>
      <c r="P1886" s="40">
        <f>IF(A1886="Lead",IF(ISNUMBER(MATCH(G1886,QualityStatuses,0)),1,0),0)</f>
        <v>1</v>
      </c>
      <c r="Q1886" s="40">
        <f>IF(A1886="Lead",IF(G1886="New Lead",0,1),0)</f>
        <v>1</v>
      </c>
      <c r="R1886" s="40">
        <f>IF(A1886="Lead",IF(G1886="Lost",1,0),0)</f>
        <v>0</v>
      </c>
      <c r="S1886" t="n">
        <v>9</v>
      </c>
      <c r="T1886" t="n">
        <v>7</v>
      </c>
      <c r="U1886" t="n">
        <v>0</v>
      </c>
      <c r="V1886" t="n">
        <v>0</v>
      </c>
      <c r="W1886" t="n">
        <v>0</v>
      </c>
      <c r="X1886" t="n">
        <v>0</v>
      </c>
      <c r="Y1886">
        <f>IF(AND(A1886="Lead",COUNTIF(MetaCamps,C1886)&gt;0),1,0)</f>
        <v>0</v>
      </c>
      <c r="Z1886">
        <f>IF(Y1886=1,P1886,0)</f>
        <v>0</v>
      </c>
    </row>
    <row r="1887">
      <c r="A1887" t="inlineStr">
        <is>
          <t>Lead</t>
        </is>
      </c>
      <c r="B1887" s="39" t="str">
        <f>IFERROR(INDEX(CampTypes,MATCH(C1887,CampList,0)),"Unattributed")</f>
        <v>New</v>
      </c>
      <c r="C1887" t="inlineStr">
        <is>
          <t>EBG - In House | ABO | Natuf | Leads | Unit Franchise | India | Oct26 | V1</t>
        </is>
      </c>
      <c r="D1887" t="inlineStr">
        <is>
          <t>Natuf | LAL 1% | India | Jul26 | V1</t>
        </is>
      </c>
      <c r="E1887" t="inlineStr">
        <is>
          <t>Natuf | Reel | Brand Ambassador | Heard Of Owning A Cafe | V1</t>
        </is>
      </c>
      <c r="F1887" t="inlineStr">
        <is>
          <t>In House Natuf</t>
        </is>
      </c>
      <c r="G1887" t="inlineStr">
        <is>
          <t>Attempt 1</t>
        </is>
      </c>
      <c r="H1887" s="39" t="str">
        <f>IF(ISNUMBER(MATCH(G1887,QualityStatuses,0)),"Quality Lead","Non-Quality Lead")</f>
        <v>Non-Quality Lead</v>
      </c>
      <c r="I1887" t="inlineStr">
        <is>
          <t>2026-10</t>
        </is>
      </c>
      <c r="J1887" t="inlineStr">
        <is>
          <t>Wk of 2026-10-12</t>
        </is>
      </c>
      <c r="K1887" t="inlineStr">
        <is>
          <t>Tejaswini Tarigopula</t>
        </is>
      </c>
      <c r="L1887" t="inlineStr">
        <is>
          <t>Facebook</t>
        </is>
      </c>
      <c r="M1887" t="inlineStr">
        <is>
          <t>Direct (campaign tagged in CRM)</t>
        </is>
      </c>
      <c r="N1887" t="inlineStr">
        <is>
          <t>6ad436cea360b54436beb959</t>
        </is>
      </c>
      <c r="O1887" t="n">
        <v>1</v>
      </c>
      <c r="P1887" s="40">
        <f>IF(A1887="Lead",IF(ISNUMBER(MATCH(G1887,QualityStatuses,0)),1,0),0)</f>
        <v>0</v>
      </c>
      <c r="Q1887" s="40">
        <f>IF(A1887="Lead",IF(G1887="New Lead",0,1),0)</f>
        <v>1</v>
      </c>
      <c r="R1887" s="40">
        <f>IF(A1887="Lead",IF(G1887="Lost",1,0),0)</f>
        <v>0</v>
      </c>
      <c r="S1887" t="n">
        <v>2</v>
      </c>
      <c r="T1887" t="n">
        <v>0</v>
      </c>
      <c r="U1887" t="n">
        <v>0</v>
      </c>
      <c r="V1887" t="n">
        <v>0</v>
      </c>
      <c r="W1887" t="n">
        <v>0</v>
      </c>
      <c r="X1887" t="n">
        <v>0</v>
      </c>
      <c r="Y1887">
        <f>IF(AND(A1887="Lead",COUNTIF(MetaCamps,C1887)&gt;0),1,0)</f>
        <v>0</v>
      </c>
      <c r="Z1887">
        <f>IF(Y1887=1,P1887,0)</f>
        <v>0</v>
      </c>
    </row>
    <row r="1888">
      <c r="A1888" t="inlineStr">
        <is>
          <t>Lead</t>
        </is>
      </c>
      <c r="B1888" s="39" t="str">
        <f>IFERROR(INDEX(CampTypes,MATCH(C1888,CampList,0)),"Unattributed")</f>
        <v>Old</v>
      </c>
      <c r="C1888" t="inlineStr">
        <is>
          <t>E_Karan_Natuf_All_07072026</t>
        </is>
      </c>
      <c r="D1888" t="inlineStr">
        <is>
          <t>E_Karan_Natuf_Sign_07072026_Adset3</t>
        </is>
      </c>
      <c r="E1888" t="inlineStr">
        <is>
          <t>E_Karan_Natuf_Sign_07072026_Adset2_Ad1 – Copy</t>
        </is>
      </c>
      <c r="F1888" t="inlineStr">
        <is>
          <t>Natuf</t>
        </is>
      </c>
      <c r="G1888" t="inlineStr">
        <is>
          <t>Lost</t>
        </is>
      </c>
      <c r="H1888" s="39" t="str">
        <f>IF(ISNUMBER(MATCH(G1888,QualityStatuses,0)),"Quality Lead","Non-Quality Lead")</f>
        <v>Non-Quality Lead</v>
      </c>
      <c r="I1888" t="inlineStr">
        <is>
          <t>2026-10</t>
        </is>
      </c>
      <c r="J1888" t="inlineStr">
        <is>
          <t>Wk of 2026-10-12</t>
        </is>
      </c>
      <c r="K1888" t="inlineStr">
        <is>
          <t>Tejaswini Tarigopula</t>
        </is>
      </c>
      <c r="L1888" t="inlineStr">
        <is>
          <t>Facebook</t>
        </is>
      </c>
      <c r="M1888" t="inlineStr">
        <is>
          <t>Direct (campaign tagged in CRM)</t>
        </is>
      </c>
      <c r="N1888" t="inlineStr">
        <is>
          <t>6ad433c8439d85adec56df4a</t>
        </is>
      </c>
      <c r="O1888" t="n">
        <v>1</v>
      </c>
      <c r="P1888" s="40">
        <f>IF(A1888="Lead",IF(ISNUMBER(MATCH(G1888,QualityStatuses,0)),1,0),0)</f>
        <v>0</v>
      </c>
      <c r="Q1888" s="40">
        <f>IF(A1888="Lead",IF(G1888="New Lead",0,1),0)</f>
        <v>1</v>
      </c>
      <c r="R1888" s="40">
        <f>IF(A1888="Lead",IF(G1888="Lost",1,0),0)</f>
        <v>1</v>
      </c>
      <c r="S1888" t="n">
        <v>1</v>
      </c>
      <c r="T1888" t="n">
        <v>1</v>
      </c>
      <c r="U1888" t="n">
        <v>0</v>
      </c>
      <c r="V1888" t="n">
        <v>0</v>
      </c>
      <c r="W1888" t="n">
        <v>0</v>
      </c>
      <c r="X1888" t="n">
        <v>0</v>
      </c>
      <c r="Y1888">
        <f>IF(AND(A1888="Lead",COUNTIF(MetaCamps,C1888)&gt;0),1,0)</f>
        <v>1</v>
      </c>
      <c r="Z1888">
        <f>IF(Y1888=1,P1888,0)</f>
        <v>0</v>
      </c>
    </row>
    <row r="1889">
      <c r="A1889" t="inlineStr">
        <is>
          <t>Lead</t>
        </is>
      </c>
      <c r="B1889" s="39" t="str">
        <f>IFERROR(INDEX(CampTypes,MATCH(C1889,CampList,0)),"Unattributed")</f>
        <v>Old</v>
      </c>
      <c r="C1889" t="inlineStr">
        <is>
          <t>E_Natuf_Generic_13082026</t>
        </is>
      </c>
      <c r="D1889" t="inlineStr">
        <is>
          <t>E_Natuf_Generic_13082026_Adset1</t>
        </is>
      </c>
      <c r="E1889" t="inlineStr">
        <is>
          <t>E_Natuf_Generic_13082026_Adset1_Ad1</t>
        </is>
      </c>
      <c r="F1889" t="inlineStr">
        <is>
          <t>Natuf</t>
        </is>
      </c>
      <c r="G1889" t="inlineStr">
        <is>
          <t>New Lead</t>
        </is>
      </c>
      <c r="H1889" s="39" t="str">
        <f>IF(ISNUMBER(MATCH(G1889,QualityStatuses,0)),"Quality Lead","Non-Quality Lead")</f>
        <v>Non-Quality Lead</v>
      </c>
      <c r="I1889" t="inlineStr">
        <is>
          <t>2026-10</t>
        </is>
      </c>
      <c r="J1889" t="inlineStr">
        <is>
          <t>Wk of 2026-10-12</t>
        </is>
      </c>
      <c r="K1889" t="inlineStr">
        <is>
          <t>(Unassigned)</t>
        </is>
      </c>
      <c r="L1889" t="inlineStr">
        <is>
          <t>Facebook</t>
        </is>
      </c>
      <c r="M1889" t="inlineStr">
        <is>
          <t>Direct (campaign tagged in CRM)</t>
        </is>
      </c>
      <c r="N1889" t="inlineStr">
        <is>
          <t>6ad433644f5e5374c2b2dbdf</t>
        </is>
      </c>
      <c r="O1889" t="n">
        <v>1</v>
      </c>
      <c r="P1889" s="40">
        <f>IF(A1889="Lead",IF(ISNUMBER(MATCH(G1889,QualityStatuses,0)),1,0),0)</f>
        <v>0</v>
      </c>
      <c r="Q1889" s="40">
        <f>IF(A1889="Lead",IF(G1889="New Lead",0,1),0)</f>
        <v>0</v>
      </c>
      <c r="R1889" s="40">
        <f>IF(A1889="Lead",IF(G1889="Lost",1,0),0)</f>
        <v>0</v>
      </c>
      <c r="S1889" t="n">
        <v>0</v>
      </c>
      <c r="T1889" t="n">
        <v>0</v>
      </c>
      <c r="U1889" t="n">
        <v>0</v>
      </c>
      <c r="V1889" t="n">
        <v>0</v>
      </c>
      <c r="W1889" t="n">
        <v>0</v>
      </c>
      <c r="X1889" t="n">
        <v>0</v>
      </c>
      <c r="Y1889">
        <f>IF(AND(A1889="Lead",COUNTIF(MetaCamps,C1889)&gt;0),1,0)</f>
        <v>1</v>
      </c>
      <c r="Z1889">
        <f>IF(Y1889=1,P1889,0)</f>
        <v>0</v>
      </c>
    </row>
    <row r="1890">
      <c r="A1890" t="inlineStr">
        <is>
          <t>Lead</t>
        </is>
      </c>
      <c r="B1890" s="39" t="str">
        <f>IFERROR(INDEX(CampTypes,MATCH(C1890,CampList,0)),"Unattributed")</f>
        <v>New</v>
      </c>
      <c r="C1890" t="inlineStr">
        <is>
          <t>EBG - In House | ABO | Natuf | Leads | Unit Franchise | India | Oct26 | V1</t>
        </is>
      </c>
      <c r="D1890" t="inlineStr">
        <is>
          <t>Natuf | Broad | Tier1 + Growth Cities | Oct26 | V1</t>
        </is>
      </c>
      <c r="E1890" t="inlineStr">
        <is>
          <t>Natuf | Reel | Brand Ambassador | Heard Of Owning A Cafe | V1</t>
        </is>
      </c>
      <c r="F1890" t="inlineStr">
        <is>
          <t>In House Natuf</t>
        </is>
      </c>
      <c r="G1890" t="inlineStr">
        <is>
          <t>Attempt 1</t>
        </is>
      </c>
      <c r="H1890" s="39" t="str">
        <f>IF(ISNUMBER(MATCH(G1890,QualityStatuses,0)),"Quality Lead","Non-Quality Lead")</f>
        <v>Non-Quality Lead</v>
      </c>
      <c r="I1890" t="inlineStr">
        <is>
          <t>2026-10</t>
        </is>
      </c>
      <c r="J1890" t="inlineStr">
        <is>
          <t>Wk of 2026-10-12</t>
        </is>
      </c>
      <c r="K1890" t="inlineStr">
        <is>
          <t>Tejaswini Tarigopula</t>
        </is>
      </c>
      <c r="L1890" t="inlineStr">
        <is>
          <t>Facebook</t>
        </is>
      </c>
      <c r="M1890" t="inlineStr">
        <is>
          <t>Direct (campaign tagged in CRM)</t>
        </is>
      </c>
      <c r="N1890" t="inlineStr">
        <is>
          <t>6ad432b54ed5806f02c9c404</t>
        </is>
      </c>
      <c r="O1890" t="n">
        <v>1</v>
      </c>
      <c r="P1890" s="40">
        <f>IF(A1890="Lead",IF(ISNUMBER(MATCH(G1890,QualityStatuses,0)),1,0),0)</f>
        <v>0</v>
      </c>
      <c r="Q1890" s="40">
        <f>IF(A1890="Lead",IF(G1890="New Lead",0,1),0)</f>
        <v>1</v>
      </c>
      <c r="R1890" s="40">
        <f>IF(A1890="Lead",IF(G1890="Lost",1,0),0)</f>
        <v>0</v>
      </c>
      <c r="S1890" t="n">
        <v>1</v>
      </c>
      <c r="T1890" t="n">
        <v>0</v>
      </c>
      <c r="U1890" t="n">
        <v>0</v>
      </c>
      <c r="V1890" t="n">
        <v>0</v>
      </c>
      <c r="W1890" t="n">
        <v>0</v>
      </c>
      <c r="X1890" t="n">
        <v>0</v>
      </c>
      <c r="Y1890">
        <f>IF(AND(A1890="Lead",COUNTIF(MetaCamps,C1890)&gt;0),1,0)</f>
        <v>0</v>
      </c>
      <c r="Z1890">
        <f>IF(Y1890=1,P1890,0)</f>
        <v>0</v>
      </c>
    </row>
    <row r="1891">
      <c r="A1891" t="inlineStr">
        <is>
          <t>Lead</t>
        </is>
      </c>
      <c r="B1891" s="39" t="str">
        <f>IFERROR(INDEX(CampTypes,MATCH(C1891,CampList,0)),"Unattributed")</f>
        <v>Old</v>
      </c>
      <c r="C1891" t="inlineStr">
        <is>
          <t>E_Natuf_Generic_13082026</t>
        </is>
      </c>
      <c r="D1891" t="inlineStr">
        <is>
          <t>E_Natuf_Generic_13082026_Adset1</t>
        </is>
      </c>
      <c r="E1891" t="inlineStr">
        <is>
          <t>E_Natuf_Generic_13082026_Adset1_Ad1</t>
        </is>
      </c>
      <c r="F1891" t="inlineStr">
        <is>
          <t>Natuf</t>
        </is>
      </c>
      <c r="G1891" t="inlineStr">
        <is>
          <t>Connected</t>
        </is>
      </c>
      <c r="H1891" s="39" t="str">
        <f>IF(ISNUMBER(MATCH(G1891,QualityStatuses,0)),"Quality Lead","Non-Quality Lead")</f>
        <v>Non-Quality Lead</v>
      </c>
      <c r="I1891" t="inlineStr">
        <is>
          <t>2026-10</t>
        </is>
      </c>
      <c r="J1891" t="inlineStr">
        <is>
          <t>Wk of 2026-10-12</t>
        </is>
      </c>
      <c r="K1891" t="inlineStr">
        <is>
          <t>Tejaswini Tarigopula</t>
        </is>
      </c>
      <c r="L1891" t="inlineStr">
        <is>
          <t>Facebook</t>
        </is>
      </c>
      <c r="M1891" t="inlineStr">
        <is>
          <t>Direct (campaign tagged in CRM)</t>
        </is>
      </c>
      <c r="N1891" t="inlineStr">
        <is>
          <t>6ad42e7b156bbcc886e4d9f5</t>
        </is>
      </c>
      <c r="O1891" t="n">
        <v>1</v>
      </c>
      <c r="P1891" s="40">
        <f>IF(A1891="Lead",IF(ISNUMBER(MATCH(G1891,QualityStatuses,0)),1,0),0)</f>
        <v>0</v>
      </c>
      <c r="Q1891" s="40">
        <f>IF(A1891="Lead",IF(G1891="New Lead",0,1),0)</f>
        <v>1</v>
      </c>
      <c r="R1891" s="40">
        <f>IF(A1891="Lead",IF(G1891="Lost",1,0),0)</f>
        <v>0</v>
      </c>
      <c r="S1891" t="n">
        <v>3</v>
      </c>
      <c r="T1891" t="n">
        <v>2</v>
      </c>
      <c r="U1891" t="n">
        <v>0</v>
      </c>
      <c r="V1891" t="n">
        <v>0</v>
      </c>
      <c r="W1891" t="n">
        <v>0</v>
      </c>
      <c r="X1891" t="n">
        <v>0</v>
      </c>
      <c r="Y1891">
        <f>IF(AND(A1891="Lead",COUNTIF(MetaCamps,C1891)&gt;0),1,0)</f>
        <v>1</v>
      </c>
      <c r="Z1891">
        <f>IF(Y1891=1,P1891,0)</f>
        <v>0</v>
      </c>
    </row>
    <row r="1892">
      <c r="A1892" t="inlineStr">
        <is>
          <t>Lead</t>
        </is>
      </c>
      <c r="B1892" s="39" t="str">
        <f>IFERROR(INDEX(CampTypes,MATCH(C1892,CampList,0)),"Unattributed")</f>
        <v>Old</v>
      </c>
      <c r="C1892" t="inlineStr">
        <is>
          <t>E_Suresh_Natuf_Kiosk_07072026</t>
        </is>
      </c>
      <c r="D1892" t="inlineStr">
        <is>
          <t>E_Suresh_Natuf_Kiosk_07072026_Adset5</t>
        </is>
      </c>
      <c r="E1892" t="inlineStr">
        <is>
          <t>E_Hindi_Suresh_Natuf_Kiosk_07072026_Adset5_ad3 – Copy 2</t>
        </is>
      </c>
      <c r="F1892" t="inlineStr">
        <is>
          <t>Natuf</t>
        </is>
      </c>
      <c r="G1892" t="inlineStr">
        <is>
          <t>New Lead</t>
        </is>
      </c>
      <c r="H1892" s="39" t="str">
        <f>IF(ISNUMBER(MATCH(G1892,QualityStatuses,0)),"Quality Lead","Non-Quality Lead")</f>
        <v>Non-Quality Lead</v>
      </c>
      <c r="I1892" t="inlineStr">
        <is>
          <t>2026-10</t>
        </is>
      </c>
      <c r="J1892" t="inlineStr">
        <is>
          <t>Wk of 2026-10-12</t>
        </is>
      </c>
      <c r="K1892" t="inlineStr">
        <is>
          <t>(Unassigned)</t>
        </is>
      </c>
      <c r="L1892" t="inlineStr">
        <is>
          <t>Facebook</t>
        </is>
      </c>
      <c r="M1892" t="inlineStr">
        <is>
          <t>Direct (campaign tagged in CRM)</t>
        </is>
      </c>
      <c r="N1892" t="inlineStr">
        <is>
          <t>6ad42a9063345d644a963e08</t>
        </is>
      </c>
      <c r="O1892" t="n">
        <v>1</v>
      </c>
      <c r="P1892" s="40">
        <f>IF(A1892="Lead",IF(ISNUMBER(MATCH(G1892,QualityStatuses,0)),1,0),0)</f>
        <v>0</v>
      </c>
      <c r="Q1892" s="40">
        <f>IF(A1892="Lead",IF(G1892="New Lead",0,1),0)</f>
        <v>0</v>
      </c>
      <c r="R1892" s="40">
        <f>IF(A1892="Lead",IF(G1892="Lost",1,0),0)</f>
        <v>0</v>
      </c>
      <c r="S1892" t="n">
        <v>0</v>
      </c>
      <c r="T1892" t="n">
        <v>0</v>
      </c>
      <c r="U1892" t="n">
        <v>0</v>
      </c>
      <c r="V1892" t="n">
        <v>0</v>
      </c>
      <c r="W1892" t="n">
        <v>0</v>
      </c>
      <c r="X1892" t="n">
        <v>0</v>
      </c>
      <c r="Y1892">
        <f>IF(AND(A1892="Lead",COUNTIF(MetaCamps,C1892)&gt;0),1,0)</f>
        <v>1</v>
      </c>
      <c r="Z1892">
        <f>IF(Y1892=1,P1892,0)</f>
        <v>0</v>
      </c>
    </row>
    <row r="1893">
      <c r="A1893" t="inlineStr">
        <is>
          <t>Lead</t>
        </is>
      </c>
      <c r="B1893" s="39" t="str">
        <f>IFERROR(INDEX(CampTypes,MATCH(C1893,CampList,0)),"Unattributed")</f>
        <v>Old</v>
      </c>
      <c r="C1893" t="inlineStr">
        <is>
          <t>E_Suresh_Natuf_Kiosk_07072026</t>
        </is>
      </c>
      <c r="D1893" t="inlineStr">
        <is>
          <t>E_Suresh_Natuf_Kiosk_07072026_Adset5</t>
        </is>
      </c>
      <c r="E1893" t="inlineStr">
        <is>
          <t>E_Hindi_Suresh_Natuf_Kiosk_07072026_Adset5_ad3 – Copy 2</t>
        </is>
      </c>
      <c r="F1893" t="inlineStr">
        <is>
          <t>Natuf</t>
        </is>
      </c>
      <c r="G1893" t="inlineStr">
        <is>
          <t>Lost</t>
        </is>
      </c>
      <c r="H1893" s="39" t="str">
        <f>IF(ISNUMBER(MATCH(G1893,QualityStatuses,0)),"Quality Lead","Non-Quality Lead")</f>
        <v>Non-Quality Lead</v>
      </c>
      <c r="I1893" t="inlineStr">
        <is>
          <t>2026-10</t>
        </is>
      </c>
      <c r="J1893" t="inlineStr">
        <is>
          <t>Wk of 2026-10-12</t>
        </is>
      </c>
      <c r="K1893" t="inlineStr">
        <is>
          <t>Marshal Malbari</t>
        </is>
      </c>
      <c r="L1893" t="inlineStr">
        <is>
          <t>Facebook</t>
        </is>
      </c>
      <c r="M1893" t="inlineStr">
        <is>
          <t>Direct (campaign tagged in CRM)</t>
        </is>
      </c>
      <c r="N1893" t="inlineStr">
        <is>
          <t>6ad4288ac0a563aa1229d5bf</t>
        </is>
      </c>
      <c r="O1893" t="n">
        <v>1</v>
      </c>
      <c r="P1893" s="40">
        <f>IF(A1893="Lead",IF(ISNUMBER(MATCH(G1893,QualityStatuses,0)),1,0),0)</f>
        <v>0</v>
      </c>
      <c r="Q1893" s="40">
        <f>IF(A1893="Lead",IF(G1893="New Lead",0,1),0)</f>
        <v>1</v>
      </c>
      <c r="R1893" s="40">
        <f>IF(A1893="Lead",IF(G1893="Lost",1,0),0)</f>
        <v>1</v>
      </c>
      <c r="S1893" t="n">
        <v>2</v>
      </c>
      <c r="T1893" t="n">
        <v>2</v>
      </c>
      <c r="U1893" t="n">
        <v>0</v>
      </c>
      <c r="V1893" t="n">
        <v>0</v>
      </c>
      <c r="W1893" t="n">
        <v>0</v>
      </c>
      <c r="X1893" t="n">
        <v>0</v>
      </c>
      <c r="Y1893">
        <f>IF(AND(A1893="Lead",COUNTIF(MetaCamps,C1893)&gt;0),1,0)</f>
        <v>1</v>
      </c>
      <c r="Z1893">
        <f>IF(Y1893=1,P1893,0)</f>
        <v>0</v>
      </c>
    </row>
    <row r="1894">
      <c r="A1894" t="inlineStr">
        <is>
          <t>Lead</t>
        </is>
      </c>
      <c r="B1894" s="39" t="str">
        <f>IFERROR(INDEX(CampTypes,MATCH(C1894,CampList,0)),"Unattributed")</f>
        <v>Old</v>
      </c>
      <c r="C1894" t="inlineStr">
        <is>
          <t>E_Suresh_Natuf_Kiosk_07072026</t>
        </is>
      </c>
      <c r="D1894" t="inlineStr">
        <is>
          <t>E_Suresh_Natuf_Kiosk_07072026_Adset5</t>
        </is>
      </c>
      <c r="E1894" t="inlineStr">
        <is>
          <t>E_Hindi_Suresh_Natuf_Kiosk_07072026_Adset5_ad3 – Copy 2</t>
        </is>
      </c>
      <c r="F1894" t="inlineStr">
        <is>
          <t>Natuf</t>
        </is>
      </c>
      <c r="G1894" t="inlineStr">
        <is>
          <t>Connected</t>
        </is>
      </c>
      <c r="H1894" s="39" t="str">
        <f>IF(ISNUMBER(MATCH(G1894,QualityStatuses,0)),"Quality Lead","Non-Quality Lead")</f>
        <v>Non-Quality Lead</v>
      </c>
      <c r="I1894" t="inlineStr">
        <is>
          <t>2026-10</t>
        </is>
      </c>
      <c r="J1894" t="inlineStr">
        <is>
          <t>Wk of 2026-10-12</t>
        </is>
      </c>
      <c r="K1894" t="inlineStr">
        <is>
          <t>Tejaswini Tarigopula</t>
        </is>
      </c>
      <c r="L1894" t="inlineStr">
        <is>
          <t>Facebook</t>
        </is>
      </c>
      <c r="M1894" t="inlineStr">
        <is>
          <t>Direct (campaign tagged in CRM)</t>
        </is>
      </c>
      <c r="N1894" t="inlineStr">
        <is>
          <t>6ad4271d30d050f47bd3640c</t>
        </is>
      </c>
      <c r="O1894" t="n">
        <v>1</v>
      </c>
      <c r="P1894" s="40">
        <f>IF(A1894="Lead",IF(ISNUMBER(MATCH(G1894,QualityStatuses,0)),1,0),0)</f>
        <v>0</v>
      </c>
      <c r="Q1894" s="40">
        <f>IF(A1894="Lead",IF(G1894="New Lead",0,1),0)</f>
        <v>1</v>
      </c>
      <c r="R1894" s="40">
        <f>IF(A1894="Lead",IF(G1894="Lost",1,0),0)</f>
        <v>0</v>
      </c>
      <c r="S1894" t="n">
        <v>1</v>
      </c>
      <c r="T1894" t="n">
        <v>1</v>
      </c>
      <c r="U1894" t="n">
        <v>0</v>
      </c>
      <c r="V1894" t="n">
        <v>0</v>
      </c>
      <c r="W1894" t="n">
        <v>0</v>
      </c>
      <c r="X1894" t="n">
        <v>0</v>
      </c>
      <c r="Y1894">
        <f>IF(AND(A1894="Lead",COUNTIF(MetaCamps,C1894)&gt;0),1,0)</f>
        <v>1</v>
      </c>
      <c r="Z1894">
        <f>IF(Y1894=1,P1894,0)</f>
        <v>0</v>
      </c>
    </row>
    <row r="1895">
      <c r="A1895" t="inlineStr">
        <is>
          <t>Lead</t>
        </is>
      </c>
      <c r="B1895" s="39" t="str">
        <f>IFERROR(INDEX(CampTypes,MATCH(C1895,CampList,0)),"Unattributed")</f>
        <v>Old</v>
      </c>
      <c r="C1895" t="inlineStr">
        <is>
          <t>natuf_Kiosk_14072026_Hindi</t>
        </is>
      </c>
      <c r="D1895" t="inlineStr">
        <is>
          <t>natuf_Kiosk_09102026</t>
        </is>
      </c>
      <c r="E1895" t="inlineStr">
        <is>
          <t>natuf_Kiosk_14072026_ad set_ad1</t>
        </is>
      </c>
      <c r="F1895" t="inlineStr">
        <is>
          <t>Natuf</t>
        </is>
      </c>
      <c r="G1895" t="inlineStr">
        <is>
          <t>New Lead</t>
        </is>
      </c>
      <c r="H1895" s="39" t="str">
        <f>IF(ISNUMBER(MATCH(G1895,QualityStatuses,0)),"Quality Lead","Non-Quality Lead")</f>
        <v>Non-Quality Lead</v>
      </c>
      <c r="I1895" t="inlineStr">
        <is>
          <t>2026-10</t>
        </is>
      </c>
      <c r="J1895" t="inlineStr">
        <is>
          <t>Wk of 2026-10-12</t>
        </is>
      </c>
      <c r="K1895" t="inlineStr">
        <is>
          <t>(Unassigned)</t>
        </is>
      </c>
      <c r="L1895" t="inlineStr">
        <is>
          <t>Facebook</t>
        </is>
      </c>
      <c r="M1895" t="inlineStr">
        <is>
          <t>Direct (campaign tagged in CRM)</t>
        </is>
      </c>
      <c r="N1895" t="inlineStr">
        <is>
          <t>6ad423e212226f46f5aa18e8</t>
        </is>
      </c>
      <c r="O1895" t="n">
        <v>1</v>
      </c>
      <c r="P1895" s="40">
        <f>IF(A1895="Lead",IF(ISNUMBER(MATCH(G1895,QualityStatuses,0)),1,0),0)</f>
        <v>0</v>
      </c>
      <c r="Q1895" s="40">
        <f>IF(A1895="Lead",IF(G1895="New Lead",0,1),0)</f>
        <v>0</v>
      </c>
      <c r="R1895" s="40">
        <f>IF(A1895="Lead",IF(G1895="Lost",1,0),0)</f>
        <v>0</v>
      </c>
      <c r="S1895" t="n">
        <v>0</v>
      </c>
      <c r="T1895" t="n">
        <v>0</v>
      </c>
      <c r="U1895" t="n">
        <v>0</v>
      </c>
      <c r="V1895" t="n">
        <v>0</v>
      </c>
      <c r="W1895" t="n">
        <v>0</v>
      </c>
      <c r="X1895" t="n">
        <v>0</v>
      </c>
      <c r="Y1895">
        <f>IF(AND(A1895="Lead",COUNTIF(MetaCamps,C1895)&gt;0),1,0)</f>
        <v>1</v>
      </c>
      <c r="Z1895">
        <f>IF(Y1895=1,P1895,0)</f>
        <v>0</v>
      </c>
    </row>
    <row r="1896">
      <c r="A1896" t="inlineStr">
        <is>
          <t>Lead</t>
        </is>
      </c>
      <c r="B1896" s="39" t="str">
        <f>IFERROR(INDEX(CampTypes,MATCH(C1896,CampList,0)),"Unattributed")</f>
        <v>Old</v>
      </c>
      <c r="C1896" t="inlineStr">
        <is>
          <t>natuf_Kiosk_14072026_Hindi</t>
        </is>
      </c>
      <c r="D1896" t="inlineStr">
        <is>
          <t>natuf_Kiosk_09102026</t>
        </is>
      </c>
      <c r="E1896" t="inlineStr">
        <is>
          <t>natuf_Kiosk_14072026_ad set_ad1</t>
        </is>
      </c>
      <c r="F1896" t="inlineStr">
        <is>
          <t>Natuf</t>
        </is>
      </c>
      <c r="G1896" t="inlineStr">
        <is>
          <t>Details Shared</t>
        </is>
      </c>
      <c r="H1896" s="39" t="str">
        <f>IF(ISNUMBER(MATCH(G1896,QualityStatuses,0)),"Quality Lead","Non-Quality Lead")</f>
        <v>Quality Lead</v>
      </c>
      <c r="I1896" t="inlineStr">
        <is>
          <t>2026-10</t>
        </is>
      </c>
      <c r="J1896" t="inlineStr">
        <is>
          <t>Wk of 2026-10-12</t>
        </is>
      </c>
      <c r="K1896" t="inlineStr">
        <is>
          <t>Tejaswini Tarigopula</t>
        </is>
      </c>
      <c r="L1896" t="inlineStr">
        <is>
          <t>Facebook</t>
        </is>
      </c>
      <c r="M1896" t="inlineStr">
        <is>
          <t>Direct (campaign tagged in CRM)</t>
        </is>
      </c>
      <c r="N1896" t="inlineStr">
        <is>
          <t>6ad423401d04be205acfd8fb</t>
        </is>
      </c>
      <c r="O1896" t="n">
        <v>1</v>
      </c>
      <c r="P1896" s="40">
        <f>IF(A1896="Lead",IF(ISNUMBER(MATCH(G1896,QualityStatuses,0)),1,0),0)</f>
        <v>1</v>
      </c>
      <c r="Q1896" s="40">
        <f>IF(A1896="Lead",IF(G1896="New Lead",0,1),0)</f>
        <v>1</v>
      </c>
      <c r="R1896" s="40">
        <f>IF(A1896="Lead",IF(G1896="Lost",1,0),0)</f>
        <v>0</v>
      </c>
      <c r="S1896" t="n">
        <v>2</v>
      </c>
      <c r="T1896" t="n">
        <v>2</v>
      </c>
      <c r="U1896" t="n">
        <v>0</v>
      </c>
      <c r="V1896" t="n">
        <v>0</v>
      </c>
      <c r="W1896" t="n">
        <v>0</v>
      </c>
      <c r="X1896" t="n">
        <v>0</v>
      </c>
      <c r="Y1896">
        <f>IF(AND(A1896="Lead",COUNTIF(MetaCamps,C1896)&gt;0),1,0)</f>
        <v>1</v>
      </c>
      <c r="Z1896">
        <f>IF(Y1896=1,P1896,0)</f>
        <v>1</v>
      </c>
    </row>
    <row r="1897">
      <c r="A1897" t="inlineStr">
        <is>
          <t>Lead</t>
        </is>
      </c>
      <c r="B1897" s="39" t="str">
        <f>IFERROR(INDEX(CampTypes,MATCH(C1897,CampList,0)),"Unattributed")</f>
        <v>Old</v>
      </c>
      <c r="C1897" t="inlineStr">
        <is>
          <t>E_Suresh_Natuf_Kiosk_07072026</t>
        </is>
      </c>
      <c r="D1897" t="inlineStr">
        <is>
          <t>E_Suresh_Natuf_Kiosk_07072026_Adset5</t>
        </is>
      </c>
      <c r="E1897" t="inlineStr">
        <is>
          <t>E_Hindi_Suresh_Natuf_Kiosk_07072026_Adset5_ad3 – Copy 2</t>
        </is>
      </c>
      <c r="F1897" t="inlineStr">
        <is>
          <t>Natuf</t>
        </is>
      </c>
      <c r="G1897" t="inlineStr">
        <is>
          <t>Attempt 4</t>
        </is>
      </c>
      <c r="H1897" s="39" t="str">
        <f>IF(ISNUMBER(MATCH(G1897,QualityStatuses,0)),"Quality Lead","Non-Quality Lead")</f>
        <v>Non-Quality Lead</v>
      </c>
      <c r="I1897" t="inlineStr">
        <is>
          <t>2026-10</t>
        </is>
      </c>
      <c r="J1897" t="inlineStr">
        <is>
          <t>Wk of 2026-10-12</t>
        </is>
      </c>
      <c r="K1897" t="inlineStr">
        <is>
          <t>Tejaswini Tarigopula</t>
        </is>
      </c>
      <c r="L1897" t="inlineStr">
        <is>
          <t>Facebook</t>
        </is>
      </c>
      <c r="M1897" t="inlineStr">
        <is>
          <t>Direct (campaign tagged in CRM)</t>
        </is>
      </c>
      <c r="N1897" t="inlineStr">
        <is>
          <t>6ad41f65608d72c23da51156</t>
        </is>
      </c>
      <c r="O1897" t="n">
        <v>1</v>
      </c>
      <c r="P1897" s="40">
        <f>IF(A1897="Lead",IF(ISNUMBER(MATCH(G1897,QualityStatuses,0)),1,0),0)</f>
        <v>0</v>
      </c>
      <c r="Q1897" s="40">
        <f>IF(A1897="Lead",IF(G1897="New Lead",0,1),0)</f>
        <v>1</v>
      </c>
      <c r="R1897" s="40">
        <f>IF(A1897="Lead",IF(G1897="Lost",1,0),0)</f>
        <v>0</v>
      </c>
      <c r="S1897" t="n">
        <v>4</v>
      </c>
      <c r="T1897" t="n">
        <v>1</v>
      </c>
      <c r="U1897" t="n">
        <v>0</v>
      </c>
      <c r="V1897" t="n">
        <v>0</v>
      </c>
      <c r="W1897" t="n">
        <v>0</v>
      </c>
      <c r="X1897" t="n">
        <v>0</v>
      </c>
      <c r="Y1897">
        <f>IF(AND(A1897="Lead",COUNTIF(MetaCamps,C1897)&gt;0),1,0)</f>
        <v>1</v>
      </c>
      <c r="Z1897">
        <f>IF(Y1897=1,P1897,0)</f>
        <v>0</v>
      </c>
    </row>
    <row r="1898">
      <c r="A1898" t="inlineStr">
        <is>
          <t>Lead</t>
        </is>
      </c>
      <c r="B1898" s="39" t="str">
        <f>IFERROR(INDEX(CampTypes,MATCH(C1898,CampList,0)),"Unattributed")</f>
        <v>Old</v>
      </c>
      <c r="C1898" t="inlineStr">
        <is>
          <t>E_Karan_Natuf_All_07072026</t>
        </is>
      </c>
      <c r="D1898" t="inlineStr">
        <is>
          <t>E_Karan_Natuf_Sign_07072026_Adset3</t>
        </is>
      </c>
      <c r="E1898" t="inlineStr">
        <is>
          <t>E_Karan_Natuf_Sign_07072026_Adset2_Ad1</t>
        </is>
      </c>
      <c r="F1898" t="inlineStr">
        <is>
          <t>Natuf</t>
        </is>
      </c>
      <c r="G1898" t="inlineStr">
        <is>
          <t>New Lead</t>
        </is>
      </c>
      <c r="H1898" s="39" t="str">
        <f>IF(ISNUMBER(MATCH(G1898,QualityStatuses,0)),"Quality Lead","Non-Quality Lead")</f>
        <v>Non-Quality Lead</v>
      </c>
      <c r="I1898" t="inlineStr">
        <is>
          <t>2026-10</t>
        </is>
      </c>
      <c r="J1898" t="inlineStr">
        <is>
          <t>Wk of 2026-10-12</t>
        </is>
      </c>
      <c r="K1898" t="inlineStr">
        <is>
          <t>(Unassigned)</t>
        </is>
      </c>
      <c r="L1898" t="inlineStr">
        <is>
          <t>Facebook</t>
        </is>
      </c>
      <c r="M1898" t="inlineStr">
        <is>
          <t>Direct (campaign tagged in CRM)</t>
        </is>
      </c>
      <c r="N1898" t="inlineStr">
        <is>
          <t>6ad4192dc7ac7f45d6bd75eb</t>
        </is>
      </c>
      <c r="O1898" t="n">
        <v>1</v>
      </c>
      <c r="P1898" s="40">
        <f>IF(A1898="Lead",IF(ISNUMBER(MATCH(G1898,QualityStatuses,0)),1,0),0)</f>
        <v>0</v>
      </c>
      <c r="Q1898" s="40">
        <f>IF(A1898="Lead",IF(G1898="New Lead",0,1),0)</f>
        <v>0</v>
      </c>
      <c r="R1898" s="40">
        <f>IF(A1898="Lead",IF(G1898="Lost",1,0),0)</f>
        <v>0</v>
      </c>
      <c r="S1898" t="n">
        <v>0</v>
      </c>
      <c r="T1898" t="n">
        <v>0</v>
      </c>
      <c r="U1898" t="n">
        <v>0</v>
      </c>
      <c r="V1898" t="n">
        <v>0</v>
      </c>
      <c r="W1898" t="n">
        <v>0</v>
      </c>
      <c r="X1898" t="n">
        <v>0</v>
      </c>
      <c r="Y1898">
        <f>IF(AND(A1898="Lead",COUNTIF(MetaCamps,C1898)&gt;0),1,0)</f>
        <v>1</v>
      </c>
      <c r="Z1898">
        <f>IF(Y1898=1,P1898,0)</f>
        <v>0</v>
      </c>
    </row>
    <row r="1899">
      <c r="A1899" t="inlineStr">
        <is>
          <t>Lead</t>
        </is>
      </c>
      <c r="B1899" s="39" t="str">
        <f>IFERROR(INDEX(CampTypes,MATCH(C1899,CampList,0)),"Unattributed")</f>
        <v>Old</v>
      </c>
      <c r="C1899" t="inlineStr">
        <is>
          <t>natuf_Kiosk_14072026_Hindi</t>
        </is>
      </c>
      <c r="D1899" t="inlineStr">
        <is>
          <t>natuf_Kiosk_09102026</t>
        </is>
      </c>
      <c r="E1899" t="inlineStr">
        <is>
          <t>natuf_Kiosk_14072026_ad set_ad1</t>
        </is>
      </c>
      <c r="F1899" t="inlineStr">
        <is>
          <t>Natuf</t>
        </is>
      </c>
      <c r="G1899" t="inlineStr">
        <is>
          <t>Lost</t>
        </is>
      </c>
      <c r="H1899" s="39" t="str">
        <f>IF(ISNUMBER(MATCH(G1899,QualityStatuses,0)),"Quality Lead","Non-Quality Lead")</f>
        <v>Non-Quality Lead</v>
      </c>
      <c r="I1899" t="inlineStr">
        <is>
          <t>2026-10</t>
        </is>
      </c>
      <c r="J1899" t="inlineStr">
        <is>
          <t>Wk of 2026-10-12</t>
        </is>
      </c>
      <c r="K1899" t="inlineStr">
        <is>
          <t>Marshal Malbari</t>
        </is>
      </c>
      <c r="L1899" t="inlineStr">
        <is>
          <t>Facebook</t>
        </is>
      </c>
      <c r="M1899" t="inlineStr">
        <is>
          <t>Direct (campaign tagged in CRM)</t>
        </is>
      </c>
      <c r="N1899" t="inlineStr">
        <is>
          <t>6ad4051aed0c7e8f85e43609</t>
        </is>
      </c>
      <c r="O1899" t="n">
        <v>1</v>
      </c>
      <c r="P1899" s="40">
        <f>IF(A1899="Lead",IF(ISNUMBER(MATCH(G1899,QualityStatuses,0)),1,0),0)</f>
        <v>0</v>
      </c>
      <c r="Q1899" s="40">
        <f>IF(A1899="Lead",IF(G1899="New Lead",0,1),0)</f>
        <v>1</v>
      </c>
      <c r="R1899" s="40">
        <f>IF(A1899="Lead",IF(G1899="Lost",1,0),0)</f>
        <v>1</v>
      </c>
      <c r="S1899" t="n">
        <v>1</v>
      </c>
      <c r="T1899" t="n">
        <v>1</v>
      </c>
      <c r="U1899" t="n">
        <v>0</v>
      </c>
      <c r="V1899" t="n">
        <v>0</v>
      </c>
      <c r="W1899" t="n">
        <v>0</v>
      </c>
      <c r="X1899" t="n">
        <v>0</v>
      </c>
      <c r="Y1899">
        <f>IF(AND(A1899="Lead",COUNTIF(MetaCamps,C1899)&gt;0),1,0)</f>
        <v>1</v>
      </c>
      <c r="Z1899">
        <f>IF(Y1899=1,P1899,0)</f>
        <v>0</v>
      </c>
    </row>
    <row r="1900">
      <c r="A1900" t="inlineStr">
        <is>
          <t>Lead</t>
        </is>
      </c>
      <c r="B1900" s="39" t="str">
        <f>IFERROR(INDEX(CampTypes,MATCH(C1900,CampList,0)),"Unattributed")</f>
        <v>New</v>
      </c>
      <c r="C1900" t="inlineStr">
        <is>
          <t>EBG - In House | ABO | Natuf | Leads | Unit Franchise | India | Oct26 | V1</t>
        </is>
      </c>
      <c r="D1900" t="inlineStr">
        <is>
          <t>Natuf | LAL 1% | India | Jul26 | V1</t>
        </is>
      </c>
      <c r="E1900" t="inlineStr">
        <is>
          <t>Natuf | Reel | Brand Ambassador | Heard Of Owning A Cafe | V1</t>
        </is>
      </c>
      <c r="F1900" t="inlineStr">
        <is>
          <t>In House Natuf</t>
        </is>
      </c>
      <c r="G1900" t="inlineStr">
        <is>
          <t>Attempt 2</t>
        </is>
      </c>
      <c r="H1900" s="39" t="str">
        <f>IF(ISNUMBER(MATCH(G1900,QualityStatuses,0)),"Quality Lead","Non-Quality Lead")</f>
        <v>Non-Quality Lead</v>
      </c>
      <c r="I1900" t="inlineStr">
        <is>
          <t>2026-10</t>
        </is>
      </c>
      <c r="J1900" t="inlineStr">
        <is>
          <t>Wk of 2026-10-12</t>
        </is>
      </c>
      <c r="K1900" t="inlineStr">
        <is>
          <t>Tejaswini Tarigopula</t>
        </is>
      </c>
      <c r="L1900" t="inlineStr">
        <is>
          <t>Facebook</t>
        </is>
      </c>
      <c r="M1900" t="inlineStr">
        <is>
          <t>Direct (campaign tagged in CRM)</t>
        </is>
      </c>
      <c r="N1900" t="inlineStr">
        <is>
          <t>6ad3ec1162b5c541e5f914c7</t>
        </is>
      </c>
      <c r="O1900" t="n">
        <v>1</v>
      </c>
      <c r="P1900" s="40">
        <f>IF(A1900="Lead",IF(ISNUMBER(MATCH(G1900,QualityStatuses,0)),1,0),0)</f>
        <v>0</v>
      </c>
      <c r="Q1900" s="40">
        <f>IF(A1900="Lead",IF(G1900="New Lead",0,1),0)</f>
        <v>1</v>
      </c>
      <c r="R1900" s="40">
        <f>IF(A1900="Lead",IF(G1900="Lost",1,0),0)</f>
        <v>0</v>
      </c>
      <c r="S1900" t="n">
        <v>2</v>
      </c>
      <c r="T1900" t="n">
        <v>0</v>
      </c>
      <c r="U1900" t="n">
        <v>0</v>
      </c>
      <c r="V1900" t="n">
        <v>0</v>
      </c>
      <c r="W1900" t="n">
        <v>0</v>
      </c>
      <c r="X1900" t="n">
        <v>0</v>
      </c>
      <c r="Y1900">
        <f>IF(AND(A1900="Lead",COUNTIF(MetaCamps,C1900)&gt;0),1,0)</f>
        <v>0</v>
      </c>
      <c r="Z1900">
        <f>IF(Y1900=1,P1900,0)</f>
        <v>0</v>
      </c>
    </row>
    <row r="1901">
      <c r="A1901" t="inlineStr">
        <is>
          <t>Lead</t>
        </is>
      </c>
      <c r="B1901" s="39" t="str">
        <f>IFERROR(INDEX(CampTypes,MATCH(C1901,CampList,0)),"Unattributed")</f>
        <v>New</v>
      </c>
      <c r="C1901" t="inlineStr">
        <is>
          <t>EBG - In House | ABO | Natuf | Leads | Unit Franchise | India | Oct26 | V1</t>
        </is>
      </c>
      <c r="D1901" t="inlineStr">
        <is>
          <t>Natuf | Business Owners | Tier1 + Growth Cities | Oct26 | V1</t>
        </is>
      </c>
      <c r="E1901" t="inlineStr">
        <is>
          <t>Natuf | Reel | Brand Ambassador | Heard Of Owning A Cafe | V1</t>
        </is>
      </c>
      <c r="F1901" t="inlineStr">
        <is>
          <t>In House Natuf</t>
        </is>
      </c>
      <c r="G1901" t="inlineStr">
        <is>
          <t>Attempt 1</t>
        </is>
      </c>
      <c r="H1901" s="39" t="str">
        <f>IF(ISNUMBER(MATCH(G1901,QualityStatuses,0)),"Quality Lead","Non-Quality Lead")</f>
        <v>Non-Quality Lead</v>
      </c>
      <c r="I1901" t="inlineStr">
        <is>
          <t>2026-10</t>
        </is>
      </c>
      <c r="J1901" t="inlineStr">
        <is>
          <t>Wk of 2026-10-12</t>
        </is>
      </c>
      <c r="K1901" t="inlineStr">
        <is>
          <t>Tejaswini Tarigopula</t>
        </is>
      </c>
      <c r="L1901" t="inlineStr">
        <is>
          <t>Facebook</t>
        </is>
      </c>
      <c r="M1901" t="inlineStr">
        <is>
          <t>Direct (campaign tagged in CRM)</t>
        </is>
      </c>
      <c r="N1901" t="inlineStr">
        <is>
          <t>6ad3eb3d643382b54bde1ac2</t>
        </is>
      </c>
      <c r="O1901" t="n">
        <v>1</v>
      </c>
      <c r="P1901" s="40">
        <f>IF(A1901="Lead",IF(ISNUMBER(MATCH(G1901,QualityStatuses,0)),1,0),0)</f>
        <v>0</v>
      </c>
      <c r="Q1901" s="40">
        <f>IF(A1901="Lead",IF(G1901="New Lead",0,1),0)</f>
        <v>1</v>
      </c>
      <c r="R1901" s="40">
        <f>IF(A1901="Lead",IF(G1901="Lost",1,0),0)</f>
        <v>0</v>
      </c>
      <c r="S1901" t="n">
        <v>1</v>
      </c>
      <c r="T1901" t="n">
        <v>0</v>
      </c>
      <c r="U1901" t="n">
        <v>0</v>
      </c>
      <c r="V1901" t="n">
        <v>0</v>
      </c>
      <c r="W1901" t="n">
        <v>0</v>
      </c>
      <c r="X1901" t="n">
        <v>0</v>
      </c>
      <c r="Y1901">
        <f>IF(AND(A1901="Lead",COUNTIF(MetaCamps,C1901)&gt;0),1,0)</f>
        <v>0</v>
      </c>
      <c r="Z1901">
        <f>IF(Y1901=1,P1901,0)</f>
        <v>0</v>
      </c>
    </row>
    <row r="1902">
      <c r="A1902" t="inlineStr">
        <is>
          <t>Lead</t>
        </is>
      </c>
      <c r="B1902" s="39" t="str">
        <f>IFERROR(INDEX(CampTypes,MATCH(C1902,CampList,0)),"Unattributed")</f>
        <v>New</v>
      </c>
      <c r="C1902" t="inlineStr">
        <is>
          <t>Natuf | In House | ABO |  | WhatsApp | Unit Franchise | India | Oct26 | V1</t>
        </is>
      </c>
      <c r="D1902" t="inlineStr">
        <is>
          <t>_</t>
        </is>
      </c>
      <c r="E1902" t="inlineStr">
        <is>
          <t>_</t>
        </is>
      </c>
      <c r="F1902" t="inlineStr">
        <is>
          <t>In House Natuf</t>
        </is>
      </c>
      <c r="G1902" t="inlineStr">
        <is>
          <t>New Lead</t>
        </is>
      </c>
      <c r="H1902" s="39" t="str">
        <f>IF(ISNUMBER(MATCH(G1902,QualityStatuses,0)),"Quality Lead","Non-Quality Lead")</f>
        <v>Non-Quality Lead</v>
      </c>
      <c r="I1902" t="inlineStr">
        <is>
          <t>2026-10</t>
        </is>
      </c>
      <c r="J1902" t="inlineStr">
        <is>
          <t>Wk of 2026-10-12</t>
        </is>
      </c>
      <c r="K1902" t="inlineStr">
        <is>
          <t>(Unassigned)</t>
        </is>
      </c>
      <c r="L1902" t="inlineStr">
        <is>
          <t>Whatsapp Cloud API</t>
        </is>
      </c>
      <c r="M1902" t="inlineStr">
        <is>
          <t>Direct (campaign tagged in CRM)</t>
        </is>
      </c>
      <c r="N1902" t="inlineStr">
        <is>
          <t>6ad3eaa271ffb37ca1c2d91b</t>
        </is>
      </c>
      <c r="O1902" t="n">
        <v>1</v>
      </c>
      <c r="P1902" s="40">
        <f>IF(A1902="Lead",IF(ISNUMBER(MATCH(G1902,QualityStatuses,0)),1,0),0)</f>
        <v>0</v>
      </c>
      <c r="Q1902" s="40">
        <f>IF(A1902="Lead",IF(G1902="New Lead",0,1),0)</f>
        <v>0</v>
      </c>
      <c r="R1902" s="40">
        <f>IF(A1902="Lead",IF(G1902="Lost",1,0),0)</f>
        <v>0</v>
      </c>
      <c r="S1902" t="n">
        <v>0</v>
      </c>
      <c r="T1902" t="n">
        <v>0</v>
      </c>
      <c r="U1902" t="n">
        <v>0</v>
      </c>
      <c r="V1902" t="n">
        <v>0</v>
      </c>
      <c r="W1902" t="n">
        <v>0</v>
      </c>
      <c r="X1902" t="n">
        <v>0</v>
      </c>
      <c r="Y1902">
        <f>IF(AND(A1902="Lead",COUNTIF(MetaCamps,C1902)&gt;0),1,0)</f>
        <v>0</v>
      </c>
      <c r="Z1902">
        <f>IF(Y1902=1,P1902,0)</f>
        <v>0</v>
      </c>
    </row>
    <row r="1903">
      <c r="A1903" t="inlineStr">
        <is>
          <t>Lead</t>
        </is>
      </c>
      <c r="B1903" s="39" t="str">
        <f>IFERROR(INDEX(CampTypes,MATCH(C1903,CampList,0)),"Unattributed")</f>
        <v>New</v>
      </c>
      <c r="C1903" t="inlineStr">
        <is>
          <t>EBG - In House | ABO | Natuf | Leads | Unit Franchise | India | Oct26 | V1</t>
        </is>
      </c>
      <c r="D1903" t="inlineStr">
        <is>
          <t>Natuf | LAL 1% | India | Jul26 | V1</t>
        </is>
      </c>
      <c r="E1903" t="inlineStr">
        <is>
          <t>Natuf | Reel | Brand Ambassador | Heard Of Owning A Cafe | V1</t>
        </is>
      </c>
      <c r="F1903" t="inlineStr">
        <is>
          <t>In House Natuf</t>
        </is>
      </c>
      <c r="G1903" t="inlineStr">
        <is>
          <t>Connected</t>
        </is>
      </c>
      <c r="H1903" s="39" t="str">
        <f>IF(ISNUMBER(MATCH(G1903,QualityStatuses,0)),"Quality Lead","Non-Quality Lead")</f>
        <v>Non-Quality Lead</v>
      </c>
      <c r="I1903" t="inlineStr">
        <is>
          <t>2026-10</t>
        </is>
      </c>
      <c r="J1903" t="inlineStr">
        <is>
          <t>Wk of 2026-10-12</t>
        </is>
      </c>
      <c r="K1903" t="inlineStr">
        <is>
          <t>Tejaswini Tarigopula</t>
        </is>
      </c>
      <c r="L1903" t="inlineStr">
        <is>
          <t>Facebook</t>
        </is>
      </c>
      <c r="M1903" t="inlineStr">
        <is>
          <t>Direct (campaign tagged in CRM)</t>
        </is>
      </c>
      <c r="N1903" t="inlineStr">
        <is>
          <t>6ad3e6d0ce0169d60ad6c913</t>
        </is>
      </c>
      <c r="O1903" t="n">
        <v>1</v>
      </c>
      <c r="P1903" s="40">
        <f>IF(A1903="Lead",IF(ISNUMBER(MATCH(G1903,QualityStatuses,0)),1,0),0)</f>
        <v>0</v>
      </c>
      <c r="Q1903" s="40">
        <f>IF(A1903="Lead",IF(G1903="New Lead",0,1),0)</f>
        <v>1</v>
      </c>
      <c r="R1903" s="40">
        <f>IF(A1903="Lead",IF(G1903="Lost",1,0),0)</f>
        <v>0</v>
      </c>
      <c r="S1903" t="n">
        <v>1</v>
      </c>
      <c r="T1903" t="n">
        <v>1</v>
      </c>
      <c r="U1903" t="n">
        <v>0</v>
      </c>
      <c r="V1903" t="n">
        <v>0</v>
      </c>
      <c r="W1903" t="n">
        <v>0</v>
      </c>
      <c r="X1903" t="n">
        <v>0</v>
      </c>
      <c r="Y1903">
        <f>IF(AND(A1903="Lead",COUNTIF(MetaCamps,C1903)&gt;0),1,0)</f>
        <v>0</v>
      </c>
      <c r="Z1903">
        <f>IF(Y1903=1,P1903,0)</f>
        <v>0</v>
      </c>
    </row>
    <row r="1904">
      <c r="A1904" t="inlineStr">
        <is>
          <t>Lead</t>
        </is>
      </c>
      <c r="B1904" s="39" t="str">
        <f>IFERROR(INDEX(CampTypes,MATCH(C1904,CampList,0)),"Unattributed")</f>
        <v>Old</v>
      </c>
      <c r="C1904" t="inlineStr">
        <is>
          <t>natuf_Kiosk_14072026_Hindi</t>
        </is>
      </c>
      <c r="D1904" t="inlineStr">
        <is>
          <t>natuf_Kiosk_09102026</t>
        </is>
      </c>
      <c r="E1904" t="inlineStr">
        <is>
          <t>natuf_Kiosk_14072026_ad set_ad1</t>
        </is>
      </c>
      <c r="F1904" t="inlineStr">
        <is>
          <t>Natuf</t>
        </is>
      </c>
      <c r="G1904" t="inlineStr">
        <is>
          <t>Details Shared</t>
        </is>
      </c>
      <c r="H1904" s="39" t="str">
        <f>IF(ISNUMBER(MATCH(G1904,QualityStatuses,0)),"Quality Lead","Non-Quality Lead")</f>
        <v>Quality Lead</v>
      </c>
      <c r="I1904" t="inlineStr">
        <is>
          <t>2026-10</t>
        </is>
      </c>
      <c r="J1904" t="inlineStr">
        <is>
          <t>Wk of 2026-10-12</t>
        </is>
      </c>
      <c r="K1904" t="inlineStr">
        <is>
          <t>Marshal Malbari</t>
        </is>
      </c>
      <c r="L1904" t="inlineStr">
        <is>
          <t>Facebook</t>
        </is>
      </c>
      <c r="M1904" t="inlineStr">
        <is>
          <t>Direct (campaign tagged in CRM)</t>
        </is>
      </c>
      <c r="N1904" t="inlineStr">
        <is>
          <t>6ad3e4deb698585e4c1b94fd</t>
        </is>
      </c>
      <c r="O1904" t="n">
        <v>1</v>
      </c>
      <c r="P1904" s="40">
        <f>IF(A1904="Lead",IF(ISNUMBER(MATCH(G1904,QualityStatuses,0)),1,0),0)</f>
        <v>1</v>
      </c>
      <c r="Q1904" s="40">
        <f>IF(A1904="Lead",IF(G1904="New Lead",0,1),0)</f>
        <v>1</v>
      </c>
      <c r="R1904" s="40">
        <f>IF(A1904="Lead",IF(G1904="Lost",1,0),0)</f>
        <v>0</v>
      </c>
      <c r="S1904" t="n">
        <v>6</v>
      </c>
      <c r="T1904" t="n">
        <v>5</v>
      </c>
      <c r="U1904" t="n">
        <v>0</v>
      </c>
      <c r="V1904" t="n">
        <v>0</v>
      </c>
      <c r="W1904" t="n">
        <v>0</v>
      </c>
      <c r="X1904" t="n">
        <v>0</v>
      </c>
      <c r="Y1904">
        <f>IF(AND(A1904="Lead",COUNTIF(MetaCamps,C1904)&gt;0),1,0)</f>
        <v>1</v>
      </c>
      <c r="Z1904">
        <f>IF(Y1904=1,P1904,0)</f>
        <v>1</v>
      </c>
    </row>
    <row r="1905">
      <c r="A1905" t="inlineStr">
        <is>
          <t>Lead</t>
        </is>
      </c>
      <c r="B1905" s="39" t="str">
        <f>IFERROR(INDEX(CampTypes,MATCH(C1905,CampList,0)),"Unattributed")</f>
        <v>New</v>
      </c>
      <c r="C1905" t="inlineStr">
        <is>
          <t>Natuf | In House | ABO |  | WhatsApp | Unit Franchise | India | Oct26 | V1</t>
        </is>
      </c>
      <c r="D1905" t="inlineStr">
        <is>
          <t>_</t>
        </is>
      </c>
      <c r="E1905" t="inlineStr">
        <is>
          <t>_</t>
        </is>
      </c>
      <c r="F1905" t="inlineStr">
        <is>
          <t>In House Natuf</t>
        </is>
      </c>
      <c r="G1905" t="inlineStr">
        <is>
          <t>New Lead</t>
        </is>
      </c>
      <c r="H1905" s="39" t="str">
        <f>IF(ISNUMBER(MATCH(G1905,QualityStatuses,0)),"Quality Lead","Non-Quality Lead")</f>
        <v>Non-Quality Lead</v>
      </c>
      <c r="I1905" t="inlineStr">
        <is>
          <t>2026-10</t>
        </is>
      </c>
      <c r="J1905" t="inlineStr">
        <is>
          <t>Wk of 2026-10-12</t>
        </is>
      </c>
      <c r="K1905" t="inlineStr">
        <is>
          <t>(Unassigned)</t>
        </is>
      </c>
      <c r="L1905" t="inlineStr">
        <is>
          <t>Whatsapp Cloud API</t>
        </is>
      </c>
      <c r="M1905" t="inlineStr">
        <is>
          <t>Direct (campaign tagged in CRM)</t>
        </is>
      </c>
      <c r="N1905" t="inlineStr">
        <is>
          <t>6ad3e123ba88cfbee8482d5d</t>
        </is>
      </c>
      <c r="O1905" t="n">
        <v>1</v>
      </c>
      <c r="P1905" s="40">
        <f>IF(A1905="Lead",IF(ISNUMBER(MATCH(G1905,QualityStatuses,0)),1,0),0)</f>
        <v>0</v>
      </c>
      <c r="Q1905" s="40">
        <f>IF(A1905="Lead",IF(G1905="New Lead",0,1),0)</f>
        <v>0</v>
      </c>
      <c r="R1905" s="40">
        <f>IF(A1905="Lead",IF(G1905="Lost",1,0),0)</f>
        <v>0</v>
      </c>
      <c r="S1905" t="n">
        <v>0</v>
      </c>
      <c r="T1905" t="n">
        <v>0</v>
      </c>
      <c r="U1905" t="n">
        <v>0</v>
      </c>
      <c r="V1905" t="n">
        <v>0</v>
      </c>
      <c r="W1905" t="n">
        <v>0</v>
      </c>
      <c r="X1905" t="n">
        <v>0</v>
      </c>
      <c r="Y1905">
        <f>IF(AND(A1905="Lead",COUNTIF(MetaCamps,C1905)&gt;0),1,0)</f>
        <v>0</v>
      </c>
      <c r="Z1905">
        <f>IF(Y1905=1,P1905,0)</f>
        <v>0</v>
      </c>
    </row>
    <row r="1906">
      <c r="A1906" t="inlineStr">
        <is>
          <t>Lead</t>
        </is>
      </c>
      <c r="B1906" s="39" t="str">
        <f>IFERROR(INDEX(CampTypes,MATCH(C1906,CampList,0)),"Unattributed")</f>
        <v>New</v>
      </c>
      <c r="C1906" t="inlineStr">
        <is>
          <t>EBG - In House | ABO | Natuf | Leads | Unit Franchise | India | Oct26 | V1</t>
        </is>
      </c>
      <c r="D1906" t="inlineStr">
        <is>
          <t>Natuf | Investors | Tier1 + Growth Cities | Oct26 | V1</t>
        </is>
      </c>
      <c r="E1906" t="inlineStr">
        <is>
          <t>Natuf | Reel | Brand Ambassador | Heard Of Owning A Cafe | V1</t>
        </is>
      </c>
      <c r="F1906" t="inlineStr">
        <is>
          <t>In House Natuf</t>
        </is>
      </c>
      <c r="G1906" t="inlineStr">
        <is>
          <t>Attempt 1</t>
        </is>
      </c>
      <c r="H1906" s="39" t="str">
        <f>IF(ISNUMBER(MATCH(G1906,QualityStatuses,0)),"Quality Lead","Non-Quality Lead")</f>
        <v>Non-Quality Lead</v>
      </c>
      <c r="I1906" t="inlineStr">
        <is>
          <t>2026-10</t>
        </is>
      </c>
      <c r="J1906" t="inlineStr">
        <is>
          <t>Wk of 2026-10-12</t>
        </is>
      </c>
      <c r="K1906" t="inlineStr">
        <is>
          <t>Tejaswini Tarigopula</t>
        </is>
      </c>
      <c r="L1906" t="inlineStr">
        <is>
          <t>Facebook</t>
        </is>
      </c>
      <c r="M1906" t="inlineStr">
        <is>
          <t>Direct (campaign tagged in CRM)</t>
        </is>
      </c>
      <c r="N1906" t="inlineStr">
        <is>
          <t>6ad3df84faa421f597132988</t>
        </is>
      </c>
      <c r="O1906" t="n">
        <v>1</v>
      </c>
      <c r="P1906" s="40">
        <f>IF(A1906="Lead",IF(ISNUMBER(MATCH(G1906,QualityStatuses,0)),1,0),0)</f>
        <v>0</v>
      </c>
      <c r="Q1906" s="40">
        <f>IF(A1906="Lead",IF(G1906="New Lead",0,1),0)</f>
        <v>1</v>
      </c>
      <c r="R1906" s="40">
        <f>IF(A1906="Lead",IF(G1906="Lost",1,0),0)</f>
        <v>0</v>
      </c>
      <c r="S1906" t="n">
        <v>1</v>
      </c>
      <c r="T1906" t="n">
        <v>1</v>
      </c>
      <c r="U1906" t="n">
        <v>0</v>
      </c>
      <c r="V1906" t="n">
        <v>0</v>
      </c>
      <c r="W1906" t="n">
        <v>0</v>
      </c>
      <c r="X1906" t="n">
        <v>0</v>
      </c>
      <c r="Y1906">
        <f>IF(AND(A1906="Lead",COUNTIF(MetaCamps,C1906)&gt;0),1,0)</f>
        <v>0</v>
      </c>
      <c r="Z1906">
        <f>IF(Y1906=1,P1906,0)</f>
        <v>0</v>
      </c>
    </row>
    <row r="1907">
      <c r="A1907" t="inlineStr">
        <is>
          <t>Lead</t>
        </is>
      </c>
      <c r="B1907" s="39" t="str">
        <f>IFERROR(INDEX(CampTypes,MATCH(C1907,CampList,0)),"Unattributed")</f>
        <v>New</v>
      </c>
      <c r="C1907" t="inlineStr">
        <is>
          <t>Natuf | In House | ABO |  | WhatsApp | Unit Franchise | India | Oct26 | V1</t>
        </is>
      </c>
      <c r="D1907" t="inlineStr">
        <is>
          <t>_</t>
        </is>
      </c>
      <c r="E1907" t="inlineStr">
        <is>
          <t>_</t>
        </is>
      </c>
      <c r="F1907" t="inlineStr">
        <is>
          <t>In House Natuf</t>
        </is>
      </c>
      <c r="G1907" t="inlineStr">
        <is>
          <t>New Lead</t>
        </is>
      </c>
      <c r="H1907" s="39" t="str">
        <f>IF(ISNUMBER(MATCH(G1907,QualityStatuses,0)),"Quality Lead","Non-Quality Lead")</f>
        <v>Non-Quality Lead</v>
      </c>
      <c r="I1907" t="inlineStr">
        <is>
          <t>2026-10</t>
        </is>
      </c>
      <c r="J1907" t="inlineStr">
        <is>
          <t>Wk of 2026-10-12</t>
        </is>
      </c>
      <c r="K1907" t="inlineStr">
        <is>
          <t>(Unassigned)</t>
        </is>
      </c>
      <c r="L1907" t="inlineStr">
        <is>
          <t>Whatsapp Cloud API</t>
        </is>
      </c>
      <c r="M1907" t="inlineStr">
        <is>
          <t>Direct (campaign tagged in CRM)</t>
        </is>
      </c>
      <c r="N1907" t="inlineStr">
        <is>
          <t>6ad3ddc3e86a60fdf944dfbd</t>
        </is>
      </c>
      <c r="O1907" t="n">
        <v>1</v>
      </c>
      <c r="P1907" s="40">
        <f>IF(A1907="Lead",IF(ISNUMBER(MATCH(G1907,QualityStatuses,0)),1,0),0)</f>
        <v>0</v>
      </c>
      <c r="Q1907" s="40">
        <f>IF(A1907="Lead",IF(G1907="New Lead",0,1),0)</f>
        <v>0</v>
      </c>
      <c r="R1907" s="40">
        <f>IF(A1907="Lead",IF(G1907="Lost",1,0),0)</f>
        <v>0</v>
      </c>
      <c r="S1907" t="n">
        <v>0</v>
      </c>
      <c r="T1907" t="n">
        <v>0</v>
      </c>
      <c r="U1907" t="n">
        <v>0</v>
      </c>
      <c r="V1907" t="n">
        <v>0</v>
      </c>
      <c r="W1907" t="n">
        <v>0</v>
      </c>
      <c r="X1907" t="n">
        <v>0</v>
      </c>
      <c r="Y1907">
        <f>IF(AND(A1907="Lead",COUNTIF(MetaCamps,C1907)&gt;0),1,0)</f>
        <v>0</v>
      </c>
      <c r="Z1907">
        <f>IF(Y1907=1,P1907,0)</f>
        <v>0</v>
      </c>
    </row>
    <row r="1908">
      <c r="A1908" t="inlineStr">
        <is>
          <t>Lead</t>
        </is>
      </c>
      <c r="B1908" s="39" t="str">
        <f>IFERROR(INDEX(CampTypes,MATCH(C1908,CampList,0)),"Unattributed")</f>
        <v>New</v>
      </c>
      <c r="C1908" t="inlineStr">
        <is>
          <t>Natuf | In House | ABO |  | WhatsApp | Unit Franchise | India | Oct26 | V1</t>
        </is>
      </c>
      <c r="D1908" t="inlineStr">
        <is>
          <t>_</t>
        </is>
      </c>
      <c r="E1908" t="inlineStr">
        <is>
          <t>_</t>
        </is>
      </c>
      <c r="F1908" t="inlineStr">
        <is>
          <t>In House Natuf</t>
        </is>
      </c>
      <c r="G1908" t="inlineStr">
        <is>
          <t>New Lead</t>
        </is>
      </c>
      <c r="H1908" s="39" t="str">
        <f>IF(ISNUMBER(MATCH(G1908,QualityStatuses,0)),"Quality Lead","Non-Quality Lead")</f>
        <v>Non-Quality Lead</v>
      </c>
      <c r="I1908" t="inlineStr">
        <is>
          <t>2026-10</t>
        </is>
      </c>
      <c r="J1908" t="inlineStr">
        <is>
          <t>Wk of 2026-10-12</t>
        </is>
      </c>
      <c r="K1908" t="inlineStr">
        <is>
          <t>(Unassigned)</t>
        </is>
      </c>
      <c r="L1908" t="inlineStr">
        <is>
          <t>Whatsapp Cloud API</t>
        </is>
      </c>
      <c r="M1908" t="inlineStr">
        <is>
          <t>Direct (campaign tagged in CRM)</t>
        </is>
      </c>
      <c r="N1908" t="inlineStr">
        <is>
          <t>6ad3dd9ba7947577c81cbf3d</t>
        </is>
      </c>
      <c r="O1908" t="n">
        <v>1</v>
      </c>
      <c r="P1908" s="40">
        <f>IF(A1908="Lead",IF(ISNUMBER(MATCH(G1908,QualityStatuses,0)),1,0),0)</f>
        <v>0</v>
      </c>
      <c r="Q1908" s="40">
        <f>IF(A1908="Lead",IF(G1908="New Lead",0,1),0)</f>
        <v>0</v>
      </c>
      <c r="R1908" s="40">
        <f>IF(A1908="Lead",IF(G1908="Lost",1,0),0)</f>
        <v>0</v>
      </c>
      <c r="S1908" t="n">
        <v>0</v>
      </c>
      <c r="T1908" t="n">
        <v>0</v>
      </c>
      <c r="U1908" t="n">
        <v>0</v>
      </c>
      <c r="V1908" t="n">
        <v>0</v>
      </c>
      <c r="W1908" t="n">
        <v>0</v>
      </c>
      <c r="X1908" t="n">
        <v>0</v>
      </c>
      <c r="Y1908">
        <f>IF(AND(A1908="Lead",COUNTIF(MetaCamps,C1908)&gt;0),1,0)</f>
        <v>0</v>
      </c>
      <c r="Z1908">
        <f>IF(Y1908=1,P1908,0)</f>
        <v>0</v>
      </c>
    </row>
    <row r="1909">
      <c r="A1909" t="inlineStr">
        <is>
          <t>Lead</t>
        </is>
      </c>
      <c r="B1909" s="39" t="str">
        <f>IFERROR(INDEX(CampTypes,MATCH(C1909,CampList,0)),"Unattributed")</f>
        <v>New</v>
      </c>
      <c r="C1909" t="inlineStr">
        <is>
          <t>Natuf | In House | ABO |  | WhatsApp | Unit Franchise | India | Oct26 | V1</t>
        </is>
      </c>
      <c r="D1909" t="inlineStr">
        <is>
          <t>_</t>
        </is>
      </c>
      <c r="E1909" t="inlineStr">
        <is>
          <t>_</t>
        </is>
      </c>
      <c r="F1909" t="inlineStr">
        <is>
          <t>In House Natuf</t>
        </is>
      </c>
      <c r="G1909" t="inlineStr">
        <is>
          <t>New Lead</t>
        </is>
      </c>
      <c r="H1909" s="39" t="str">
        <f>IF(ISNUMBER(MATCH(G1909,QualityStatuses,0)),"Quality Lead","Non-Quality Lead")</f>
        <v>Non-Quality Lead</v>
      </c>
      <c r="I1909" t="inlineStr">
        <is>
          <t>2026-10</t>
        </is>
      </c>
      <c r="J1909" t="inlineStr">
        <is>
          <t>Wk of 2026-10-12</t>
        </is>
      </c>
      <c r="K1909" t="inlineStr">
        <is>
          <t>(Unassigned)</t>
        </is>
      </c>
      <c r="L1909" t="inlineStr">
        <is>
          <t>Whatsapp Cloud API</t>
        </is>
      </c>
      <c r="M1909" t="inlineStr">
        <is>
          <t>Direct (campaign tagged in CRM)</t>
        </is>
      </c>
      <c r="N1909" t="inlineStr">
        <is>
          <t>6ad3da37c8721a464e7ce70a</t>
        </is>
      </c>
      <c r="O1909" t="n">
        <v>1</v>
      </c>
      <c r="P1909" s="40">
        <f>IF(A1909="Lead",IF(ISNUMBER(MATCH(G1909,QualityStatuses,0)),1,0),0)</f>
        <v>0</v>
      </c>
      <c r="Q1909" s="40">
        <f>IF(A1909="Lead",IF(G1909="New Lead",0,1),0)</f>
        <v>0</v>
      </c>
      <c r="R1909" s="40">
        <f>IF(A1909="Lead",IF(G1909="Lost",1,0),0)</f>
        <v>0</v>
      </c>
      <c r="S1909" t="n">
        <v>0</v>
      </c>
      <c r="T1909" t="n">
        <v>0</v>
      </c>
      <c r="U1909" t="n">
        <v>0</v>
      </c>
      <c r="V1909" t="n">
        <v>0</v>
      </c>
      <c r="W1909" t="n">
        <v>0</v>
      </c>
      <c r="X1909" t="n">
        <v>0</v>
      </c>
      <c r="Y1909">
        <f>IF(AND(A1909="Lead",COUNTIF(MetaCamps,C1909)&gt;0),1,0)</f>
        <v>0</v>
      </c>
      <c r="Z1909">
        <f>IF(Y1909=1,P1909,0)</f>
        <v>0</v>
      </c>
    </row>
    <row r="1910">
      <c r="A1910" t="inlineStr">
        <is>
          <t>Lead</t>
        </is>
      </c>
      <c r="B1910" s="39" t="str">
        <f>IFERROR(INDEX(CampTypes,MATCH(C1910,CampList,0)),"Unattributed")</f>
        <v>New</v>
      </c>
      <c r="C1910" t="inlineStr">
        <is>
          <t>EBG - In House | ABO | Natuf | Leads | Unit Franchise | India | Oct26 | V1</t>
        </is>
      </c>
      <c r="D1910" t="inlineStr">
        <is>
          <t>Natuf | LAL 1% | India | Jul26 | V1</t>
        </is>
      </c>
      <c r="E1910" t="inlineStr">
        <is>
          <t>Natuf | Reel | Brand Ambassador | Heard Of Owning A Cafe | V1</t>
        </is>
      </c>
      <c r="F1910" t="inlineStr">
        <is>
          <t>In House Natuf</t>
        </is>
      </c>
      <c r="G1910" t="inlineStr">
        <is>
          <t>Attempt 1</t>
        </is>
      </c>
      <c r="H1910" s="39" t="str">
        <f>IF(ISNUMBER(MATCH(G1910,QualityStatuses,0)),"Quality Lead","Non-Quality Lead")</f>
        <v>Non-Quality Lead</v>
      </c>
      <c r="I1910" t="inlineStr">
        <is>
          <t>2026-10</t>
        </is>
      </c>
      <c r="J1910" t="inlineStr">
        <is>
          <t>Wk of 2026-10-12</t>
        </is>
      </c>
      <c r="K1910" t="inlineStr">
        <is>
          <t>Tejaswini Tarigopula</t>
        </is>
      </c>
      <c r="L1910" t="inlineStr">
        <is>
          <t>Facebook</t>
        </is>
      </c>
      <c r="M1910" t="inlineStr">
        <is>
          <t>Direct (campaign tagged in CRM)</t>
        </is>
      </c>
      <c r="N1910" t="inlineStr">
        <is>
          <t>6ad3d95c3a02b4a523996d47</t>
        </is>
      </c>
      <c r="O1910" t="n">
        <v>1</v>
      </c>
      <c r="P1910" s="40">
        <f>IF(A1910="Lead",IF(ISNUMBER(MATCH(G1910,QualityStatuses,0)),1,0),0)</f>
        <v>0</v>
      </c>
      <c r="Q1910" s="40">
        <f>IF(A1910="Lead",IF(G1910="New Lead",0,1),0)</f>
        <v>1</v>
      </c>
      <c r="R1910" s="40">
        <f>IF(A1910="Lead",IF(G1910="Lost",1,0),0)</f>
        <v>0</v>
      </c>
      <c r="S1910" t="n">
        <v>1</v>
      </c>
      <c r="T1910" t="n">
        <v>0</v>
      </c>
      <c r="U1910" t="n">
        <v>0</v>
      </c>
      <c r="V1910" t="n">
        <v>0</v>
      </c>
      <c r="W1910" t="n">
        <v>0</v>
      </c>
      <c r="X1910" t="n">
        <v>0</v>
      </c>
      <c r="Y1910">
        <f>IF(AND(A1910="Lead",COUNTIF(MetaCamps,C1910)&gt;0),1,0)</f>
        <v>0</v>
      </c>
      <c r="Z1910">
        <f>IF(Y1910=1,P1910,0)</f>
        <v>0</v>
      </c>
    </row>
    <row r="1911">
      <c r="A1911" t="inlineStr">
        <is>
          <t>Lead</t>
        </is>
      </c>
      <c r="B1911" s="39" t="str">
        <f>IFERROR(INDEX(CampTypes,MATCH(C1911,CampList,0)),"Unattributed")</f>
        <v>New</v>
      </c>
      <c r="C1911" t="inlineStr">
        <is>
          <t>Natuf | In House | ABO |  | WhatsApp | Unit Franchise | India | Oct26 | V1</t>
        </is>
      </c>
      <c r="D1911" t="inlineStr">
        <is>
          <t>_</t>
        </is>
      </c>
      <c r="E1911" t="inlineStr">
        <is>
          <t>_</t>
        </is>
      </c>
      <c r="F1911" t="inlineStr">
        <is>
          <t>In House Natuf</t>
        </is>
      </c>
      <c r="G1911" t="inlineStr">
        <is>
          <t>New Lead</t>
        </is>
      </c>
      <c r="H1911" s="39" t="str">
        <f>IF(ISNUMBER(MATCH(G1911,QualityStatuses,0)),"Quality Lead","Non-Quality Lead")</f>
        <v>Non-Quality Lead</v>
      </c>
      <c r="I1911" t="inlineStr">
        <is>
          <t>2026-10</t>
        </is>
      </c>
      <c r="J1911" t="inlineStr">
        <is>
          <t>Wk of 2026-10-12</t>
        </is>
      </c>
      <c r="K1911" t="inlineStr">
        <is>
          <t>(Unassigned)</t>
        </is>
      </c>
      <c r="L1911" t="inlineStr">
        <is>
          <t>Whatsapp Cloud API</t>
        </is>
      </c>
      <c r="M1911" t="inlineStr">
        <is>
          <t>Direct (campaign tagged in CRM)</t>
        </is>
      </c>
      <c r="N1911" t="inlineStr">
        <is>
          <t>6ad3d959bd0f001077263331</t>
        </is>
      </c>
      <c r="O1911" t="n">
        <v>1</v>
      </c>
      <c r="P1911" s="40">
        <f>IF(A1911="Lead",IF(ISNUMBER(MATCH(G1911,QualityStatuses,0)),1,0),0)</f>
        <v>0</v>
      </c>
      <c r="Q1911" s="40">
        <f>IF(A1911="Lead",IF(G1911="New Lead",0,1),0)</f>
        <v>0</v>
      </c>
      <c r="R1911" s="40">
        <f>IF(A1911="Lead",IF(G1911="Lost",1,0),0)</f>
        <v>0</v>
      </c>
      <c r="S1911" t="n">
        <v>0</v>
      </c>
      <c r="T1911" t="n">
        <v>0</v>
      </c>
      <c r="U1911" t="n">
        <v>0</v>
      </c>
      <c r="V1911" t="n">
        <v>0</v>
      </c>
      <c r="W1911" t="n">
        <v>0</v>
      </c>
      <c r="X1911" t="n">
        <v>0</v>
      </c>
      <c r="Y1911">
        <f>IF(AND(A1911="Lead",COUNTIF(MetaCamps,C1911)&gt;0),1,0)</f>
        <v>0</v>
      </c>
      <c r="Z1911">
        <f>IF(Y1911=1,P1911,0)</f>
        <v>0</v>
      </c>
    </row>
    <row r="1912">
      <c r="A1912" t="inlineStr">
        <is>
          <t>Lead</t>
        </is>
      </c>
      <c r="B1912" s="39" t="str">
        <f>IFERROR(INDEX(CampTypes,MATCH(C1912,CampList,0)),"Unattributed")</f>
        <v>New</v>
      </c>
      <c r="C1912" t="inlineStr">
        <is>
          <t>Natuf | In House | ABO |  | WhatsApp | Unit Franchise | India | Oct26 | V1</t>
        </is>
      </c>
      <c r="D1912" t="inlineStr">
        <is>
          <t>_</t>
        </is>
      </c>
      <c r="E1912" t="inlineStr">
        <is>
          <t>_</t>
        </is>
      </c>
      <c r="F1912" t="inlineStr">
        <is>
          <t>In House Natuf</t>
        </is>
      </c>
      <c r="G1912" t="inlineStr">
        <is>
          <t>New Lead</t>
        </is>
      </c>
      <c r="H1912" s="39" t="str">
        <f>IF(ISNUMBER(MATCH(G1912,QualityStatuses,0)),"Quality Lead","Non-Quality Lead")</f>
        <v>Non-Quality Lead</v>
      </c>
      <c r="I1912" t="inlineStr">
        <is>
          <t>2026-10</t>
        </is>
      </c>
      <c r="J1912" t="inlineStr">
        <is>
          <t>Wk of 2026-10-12</t>
        </is>
      </c>
      <c r="K1912" t="inlineStr">
        <is>
          <t>(Unassigned)</t>
        </is>
      </c>
      <c r="L1912" t="inlineStr">
        <is>
          <t>Whatsapp Cloud API</t>
        </is>
      </c>
      <c r="M1912" t="inlineStr">
        <is>
          <t>Direct (campaign tagged in CRM)</t>
        </is>
      </c>
      <c r="N1912" t="inlineStr">
        <is>
          <t>6ad3d797e6c353d2f3b39977</t>
        </is>
      </c>
      <c r="O1912" t="n">
        <v>1</v>
      </c>
      <c r="P1912" s="40">
        <f>IF(A1912="Lead",IF(ISNUMBER(MATCH(G1912,QualityStatuses,0)),1,0),0)</f>
        <v>0</v>
      </c>
      <c r="Q1912" s="40">
        <f>IF(A1912="Lead",IF(G1912="New Lead",0,1),0)</f>
        <v>0</v>
      </c>
      <c r="R1912" s="40">
        <f>IF(A1912="Lead",IF(G1912="Lost",1,0),0)</f>
        <v>0</v>
      </c>
      <c r="S1912" t="n">
        <v>0</v>
      </c>
      <c r="T1912" t="n">
        <v>0</v>
      </c>
      <c r="U1912" t="n">
        <v>0</v>
      </c>
      <c r="V1912" t="n">
        <v>0</v>
      </c>
      <c r="W1912" t="n">
        <v>0</v>
      </c>
      <c r="X1912" t="n">
        <v>0</v>
      </c>
      <c r="Y1912">
        <f>IF(AND(A1912="Lead",COUNTIF(MetaCamps,C1912)&gt;0),1,0)</f>
        <v>0</v>
      </c>
      <c r="Z1912">
        <f>IF(Y1912=1,P1912,0)</f>
        <v>0</v>
      </c>
    </row>
    <row r="1913">
      <c r="A1913" t="inlineStr">
        <is>
          <t>Lead</t>
        </is>
      </c>
      <c r="B1913" s="39" t="str">
        <f>IFERROR(INDEX(CampTypes,MATCH(C1913,CampList,0)),"Unattributed")</f>
        <v>New</v>
      </c>
      <c r="C1913" t="inlineStr">
        <is>
          <t>Natuf | In House | ABO |  | WhatsApp | Unit Franchise | India | Oct26 | V1</t>
        </is>
      </c>
      <c r="D1913" t="inlineStr">
        <is>
          <t>_</t>
        </is>
      </c>
      <c r="E1913" t="inlineStr">
        <is>
          <t>_</t>
        </is>
      </c>
      <c r="F1913" t="inlineStr">
        <is>
          <t>In House Natuf</t>
        </is>
      </c>
      <c r="G1913" t="inlineStr">
        <is>
          <t>New Lead</t>
        </is>
      </c>
      <c r="H1913" s="39" t="str">
        <f>IF(ISNUMBER(MATCH(G1913,QualityStatuses,0)),"Quality Lead","Non-Quality Lead")</f>
        <v>Non-Quality Lead</v>
      </c>
      <c r="I1913" t="inlineStr">
        <is>
          <t>2026-10</t>
        </is>
      </c>
      <c r="J1913" t="inlineStr">
        <is>
          <t>Wk of 2026-10-12</t>
        </is>
      </c>
      <c r="K1913" t="inlineStr">
        <is>
          <t>(Unassigned)</t>
        </is>
      </c>
      <c r="L1913" t="inlineStr">
        <is>
          <t>Whatsapp Cloud API</t>
        </is>
      </c>
      <c r="M1913" t="inlineStr">
        <is>
          <t>Direct (campaign tagged in CRM)</t>
        </is>
      </c>
      <c r="N1913" t="inlineStr">
        <is>
          <t>6ad3d7329533a79b57674601</t>
        </is>
      </c>
      <c r="O1913" t="n">
        <v>1</v>
      </c>
      <c r="P1913" s="40">
        <f>IF(A1913="Lead",IF(ISNUMBER(MATCH(G1913,QualityStatuses,0)),1,0),0)</f>
        <v>0</v>
      </c>
      <c r="Q1913" s="40">
        <f>IF(A1913="Lead",IF(G1913="New Lead",0,1),0)</f>
        <v>0</v>
      </c>
      <c r="R1913" s="40">
        <f>IF(A1913="Lead",IF(G1913="Lost",1,0),0)</f>
        <v>0</v>
      </c>
      <c r="S1913" t="n">
        <v>0</v>
      </c>
      <c r="T1913" t="n">
        <v>0</v>
      </c>
      <c r="U1913" t="n">
        <v>0</v>
      </c>
      <c r="V1913" t="n">
        <v>0</v>
      </c>
      <c r="W1913" t="n">
        <v>0</v>
      </c>
      <c r="X1913" t="n">
        <v>0</v>
      </c>
      <c r="Y1913">
        <f>IF(AND(A1913="Lead",COUNTIF(MetaCamps,C1913)&gt;0),1,0)</f>
        <v>0</v>
      </c>
      <c r="Z1913">
        <f>IF(Y1913=1,P1913,0)</f>
        <v>0</v>
      </c>
    </row>
    <row r="1914">
      <c r="A1914" t="inlineStr">
        <is>
          <t>Lead</t>
        </is>
      </c>
      <c r="B1914" s="39" t="str">
        <f>IFERROR(INDEX(CampTypes,MATCH(C1914,CampList,0)),"Unattributed")</f>
        <v>New</v>
      </c>
      <c r="C1914" t="inlineStr">
        <is>
          <t>Natuf | In House | ABO |  | WhatsApp | Unit Franchise | India | Oct26 | V1</t>
        </is>
      </c>
      <c r="D1914" t="inlineStr">
        <is>
          <t>_</t>
        </is>
      </c>
      <c r="E1914" t="inlineStr">
        <is>
          <t>_</t>
        </is>
      </c>
      <c r="F1914" t="inlineStr">
        <is>
          <t>In House Natuf</t>
        </is>
      </c>
      <c r="G1914" t="inlineStr">
        <is>
          <t>New Lead</t>
        </is>
      </c>
      <c r="H1914" s="39" t="str">
        <f>IF(ISNUMBER(MATCH(G1914,QualityStatuses,0)),"Quality Lead","Non-Quality Lead")</f>
        <v>Non-Quality Lead</v>
      </c>
      <c r="I1914" t="inlineStr">
        <is>
          <t>2026-10</t>
        </is>
      </c>
      <c r="J1914" t="inlineStr">
        <is>
          <t>Wk of 2026-10-12</t>
        </is>
      </c>
      <c r="K1914" t="inlineStr">
        <is>
          <t>(Unassigned)</t>
        </is>
      </c>
      <c r="L1914" t="inlineStr">
        <is>
          <t>Whatsapp Cloud API</t>
        </is>
      </c>
      <c r="M1914" t="inlineStr">
        <is>
          <t>Direct (campaign tagged in CRM)</t>
        </is>
      </c>
      <c r="N1914" t="inlineStr">
        <is>
          <t>6ad3d69fbd0f001077263251</t>
        </is>
      </c>
      <c r="O1914" t="n">
        <v>1</v>
      </c>
      <c r="P1914" s="40">
        <f>IF(A1914="Lead",IF(ISNUMBER(MATCH(G1914,QualityStatuses,0)),1,0),0)</f>
        <v>0</v>
      </c>
      <c r="Q1914" s="40">
        <f>IF(A1914="Lead",IF(G1914="New Lead",0,1),0)</f>
        <v>0</v>
      </c>
      <c r="R1914" s="40">
        <f>IF(A1914="Lead",IF(G1914="Lost",1,0),0)</f>
        <v>0</v>
      </c>
      <c r="S1914" t="n">
        <v>0</v>
      </c>
      <c r="T1914" t="n">
        <v>0</v>
      </c>
      <c r="U1914" t="n">
        <v>0</v>
      </c>
      <c r="V1914" t="n">
        <v>0</v>
      </c>
      <c r="W1914" t="n">
        <v>0</v>
      </c>
      <c r="X1914" t="n">
        <v>0</v>
      </c>
      <c r="Y1914">
        <f>IF(AND(A1914="Lead",COUNTIF(MetaCamps,C1914)&gt;0),1,0)</f>
        <v>0</v>
      </c>
      <c r="Z1914">
        <f>IF(Y1914=1,P1914,0)</f>
        <v>0</v>
      </c>
    </row>
    <row r="1915">
      <c r="A1915" t="inlineStr">
        <is>
          <t>Lead</t>
        </is>
      </c>
      <c r="B1915" s="39" t="str">
        <f>IFERROR(INDEX(CampTypes,MATCH(C1915,CampList,0)),"Unattributed")</f>
        <v>New</v>
      </c>
      <c r="C1915" t="inlineStr">
        <is>
          <t>EBG - In House | ABO | Natuf | Leads | Unit Franchise | India | Oct26 | V1</t>
        </is>
      </c>
      <c r="D1915" t="inlineStr">
        <is>
          <t>Natuf | Business Owners | Tier1 + Growth Cities | Oct26 | V1</t>
        </is>
      </c>
      <c r="E1915" t="inlineStr">
        <is>
          <t>Natuf | Reel | Brand Ambassador | Heard Of Owning A Cafe | V1</t>
        </is>
      </c>
      <c r="F1915" t="inlineStr">
        <is>
          <t>In House Natuf</t>
        </is>
      </c>
      <c r="G1915" t="inlineStr">
        <is>
          <t>Attempt 1</t>
        </is>
      </c>
      <c r="H1915" s="39" t="str">
        <f>IF(ISNUMBER(MATCH(G1915,QualityStatuses,0)),"Quality Lead","Non-Quality Lead")</f>
        <v>Non-Quality Lead</v>
      </c>
      <c r="I1915" t="inlineStr">
        <is>
          <t>2026-10</t>
        </is>
      </c>
      <c r="J1915" t="inlineStr">
        <is>
          <t>Wk of 2026-10-12</t>
        </is>
      </c>
      <c r="K1915" t="inlineStr">
        <is>
          <t>Tejaswini Tarigopula</t>
        </is>
      </c>
      <c r="L1915" t="inlineStr">
        <is>
          <t>Facebook</t>
        </is>
      </c>
      <c r="M1915" t="inlineStr">
        <is>
          <t>Direct (campaign tagged in CRM)</t>
        </is>
      </c>
      <c r="N1915" t="inlineStr">
        <is>
          <t>6ad3d68e2a725ebea000a31c</t>
        </is>
      </c>
      <c r="O1915" t="n">
        <v>1</v>
      </c>
      <c r="P1915" s="40">
        <f>IF(A1915="Lead",IF(ISNUMBER(MATCH(G1915,QualityStatuses,0)),1,0),0)</f>
        <v>0</v>
      </c>
      <c r="Q1915" s="40">
        <f>IF(A1915="Lead",IF(G1915="New Lead",0,1),0)</f>
        <v>1</v>
      </c>
      <c r="R1915" s="40">
        <f>IF(A1915="Lead",IF(G1915="Lost",1,0),0)</f>
        <v>0</v>
      </c>
      <c r="S1915" t="n">
        <v>1</v>
      </c>
      <c r="T1915" t="n">
        <v>0</v>
      </c>
      <c r="U1915" t="n">
        <v>0</v>
      </c>
      <c r="V1915" t="n">
        <v>0</v>
      </c>
      <c r="W1915" t="n">
        <v>0</v>
      </c>
      <c r="X1915" t="n">
        <v>0</v>
      </c>
      <c r="Y1915">
        <f>IF(AND(A1915="Lead",COUNTIF(MetaCamps,C1915)&gt;0),1,0)</f>
        <v>0</v>
      </c>
      <c r="Z1915">
        <f>IF(Y1915=1,P1915,0)</f>
        <v>0</v>
      </c>
    </row>
    <row r="1916">
      <c r="A1916" t="inlineStr">
        <is>
          <t>Lead</t>
        </is>
      </c>
      <c r="B1916" s="39" t="str">
        <f>IFERROR(INDEX(CampTypes,MATCH(C1916,CampList,0)),"Unattributed")</f>
        <v>Old</v>
      </c>
      <c r="C1916" t="inlineStr">
        <is>
          <t>natuf_Kiosk_14072026_Hindi</t>
        </is>
      </c>
      <c r="D1916" t="inlineStr">
        <is>
          <t>natuf_Kiosk_09102026</t>
        </is>
      </c>
      <c r="E1916" t="inlineStr">
        <is>
          <t>natuf_Kiosk_14072026_ad set_ad1</t>
        </is>
      </c>
      <c r="F1916" t="inlineStr">
        <is>
          <t>Natuf</t>
        </is>
      </c>
      <c r="G1916" t="inlineStr">
        <is>
          <t>New Lead</t>
        </is>
      </c>
      <c r="H1916" s="39" t="str">
        <f>IF(ISNUMBER(MATCH(G1916,QualityStatuses,0)),"Quality Lead","Non-Quality Lead")</f>
        <v>Non-Quality Lead</v>
      </c>
      <c r="I1916" t="inlineStr">
        <is>
          <t>2026-10</t>
        </is>
      </c>
      <c r="J1916" t="inlineStr">
        <is>
          <t>Wk of 2026-10-12</t>
        </is>
      </c>
      <c r="K1916" t="inlineStr">
        <is>
          <t>(Unassigned)</t>
        </is>
      </c>
      <c r="L1916" t="inlineStr">
        <is>
          <t>Facebook</t>
        </is>
      </c>
      <c r="M1916" t="inlineStr">
        <is>
          <t>Direct (campaign tagged in CRM)</t>
        </is>
      </c>
      <c r="N1916" t="inlineStr">
        <is>
          <t>6ad3d64d3a02b4a523996a02</t>
        </is>
      </c>
      <c r="O1916" t="n">
        <v>1</v>
      </c>
      <c r="P1916" s="40">
        <f>IF(A1916="Lead",IF(ISNUMBER(MATCH(G1916,QualityStatuses,0)),1,0),0)</f>
        <v>0</v>
      </c>
      <c r="Q1916" s="40">
        <f>IF(A1916="Lead",IF(G1916="New Lead",0,1),0)</f>
        <v>0</v>
      </c>
      <c r="R1916" s="40">
        <f>IF(A1916="Lead",IF(G1916="Lost",1,0),0)</f>
        <v>0</v>
      </c>
      <c r="S1916" t="n">
        <v>0</v>
      </c>
      <c r="T1916" t="n">
        <v>0</v>
      </c>
      <c r="U1916" t="n">
        <v>0</v>
      </c>
      <c r="V1916" t="n">
        <v>0</v>
      </c>
      <c r="W1916" t="n">
        <v>0</v>
      </c>
      <c r="X1916" t="n">
        <v>0</v>
      </c>
      <c r="Y1916">
        <f>IF(AND(A1916="Lead",COUNTIF(MetaCamps,C1916)&gt;0),1,0)</f>
        <v>1</v>
      </c>
      <c r="Z1916">
        <f>IF(Y1916=1,P1916,0)</f>
        <v>0</v>
      </c>
    </row>
    <row r="1917">
      <c r="A1917" t="inlineStr">
        <is>
          <t>Lead</t>
        </is>
      </c>
      <c r="B1917" s="39" t="str">
        <f>IFERROR(INDEX(CampTypes,MATCH(C1917,CampList,0)),"Unattributed")</f>
        <v>New</v>
      </c>
      <c r="C1917" t="inlineStr">
        <is>
          <t>Natuf | In House | ABO |  | WhatsApp | Unit Franchise | India | Oct26 | V1</t>
        </is>
      </c>
      <c r="D1917" t="inlineStr">
        <is>
          <t>_</t>
        </is>
      </c>
      <c r="E1917" t="inlineStr">
        <is>
          <t>_</t>
        </is>
      </c>
      <c r="F1917" t="inlineStr">
        <is>
          <t>In House Natuf</t>
        </is>
      </c>
      <c r="G1917" t="inlineStr">
        <is>
          <t>New Lead</t>
        </is>
      </c>
      <c r="H1917" s="39" t="str">
        <f>IF(ISNUMBER(MATCH(G1917,QualityStatuses,0)),"Quality Lead","Non-Quality Lead")</f>
        <v>Non-Quality Lead</v>
      </c>
      <c r="I1917" t="inlineStr">
        <is>
          <t>2026-10</t>
        </is>
      </c>
      <c r="J1917" t="inlineStr">
        <is>
          <t>Wk of 2026-10-12</t>
        </is>
      </c>
      <c r="K1917" t="inlineStr">
        <is>
          <t>(Unassigned)</t>
        </is>
      </c>
      <c r="L1917" t="inlineStr">
        <is>
          <t>Whatsapp Cloud API</t>
        </is>
      </c>
      <c r="M1917" t="inlineStr">
        <is>
          <t>Direct (campaign tagged in CRM)</t>
        </is>
      </c>
      <c r="N1917" t="inlineStr">
        <is>
          <t>6ad3d5c1184f836f6a560793</t>
        </is>
      </c>
      <c r="O1917" t="n">
        <v>1</v>
      </c>
      <c r="P1917" s="40">
        <f>IF(A1917="Lead",IF(ISNUMBER(MATCH(G1917,QualityStatuses,0)),1,0),0)</f>
        <v>0</v>
      </c>
      <c r="Q1917" s="40">
        <f>IF(A1917="Lead",IF(G1917="New Lead",0,1),0)</f>
        <v>0</v>
      </c>
      <c r="R1917" s="40">
        <f>IF(A1917="Lead",IF(G1917="Lost",1,0),0)</f>
        <v>0</v>
      </c>
      <c r="S1917" t="n">
        <v>0</v>
      </c>
      <c r="T1917" t="n">
        <v>0</v>
      </c>
      <c r="U1917" t="n">
        <v>0</v>
      </c>
      <c r="V1917" t="n">
        <v>0</v>
      </c>
      <c r="W1917" t="n">
        <v>0</v>
      </c>
      <c r="X1917" t="n">
        <v>0</v>
      </c>
      <c r="Y1917">
        <f>IF(AND(A1917="Lead",COUNTIF(MetaCamps,C1917)&gt;0),1,0)</f>
        <v>0</v>
      </c>
      <c r="Z1917">
        <f>IF(Y1917=1,P1917,0)</f>
        <v>0</v>
      </c>
    </row>
    <row r="1918">
      <c r="A1918" t="inlineStr">
        <is>
          <t>Lead</t>
        </is>
      </c>
      <c r="B1918" s="39" t="str">
        <f>IFERROR(INDEX(CampTypes,MATCH(C1918,CampList,0)),"Unattributed")</f>
        <v>New</v>
      </c>
      <c r="C1918" t="inlineStr">
        <is>
          <t>Natuf | In House | ABO |  | WhatsApp | Unit Franchise | India | Oct26 | V1</t>
        </is>
      </c>
      <c r="D1918" t="inlineStr">
        <is>
          <t>_</t>
        </is>
      </c>
      <c r="E1918" t="inlineStr">
        <is>
          <t>_</t>
        </is>
      </c>
      <c r="F1918" t="inlineStr">
        <is>
          <t>In House Natuf</t>
        </is>
      </c>
      <c r="G1918" t="inlineStr">
        <is>
          <t>New Lead</t>
        </is>
      </c>
      <c r="H1918" s="39" t="str">
        <f>IF(ISNUMBER(MATCH(G1918,QualityStatuses,0)),"Quality Lead","Non-Quality Lead")</f>
        <v>Non-Quality Lead</v>
      </c>
      <c r="I1918" t="inlineStr">
        <is>
          <t>2026-10</t>
        </is>
      </c>
      <c r="J1918" t="inlineStr">
        <is>
          <t>Wk of 2026-10-12</t>
        </is>
      </c>
      <c r="K1918" t="inlineStr">
        <is>
          <t>(Unassigned)</t>
        </is>
      </c>
      <c r="L1918" t="inlineStr">
        <is>
          <t>Whatsapp Cloud API</t>
        </is>
      </c>
      <c r="M1918" t="inlineStr">
        <is>
          <t>Direct (campaign tagged in CRM)</t>
        </is>
      </c>
      <c r="N1918" t="inlineStr">
        <is>
          <t>6ad3d5c07a52f0cad026c91c</t>
        </is>
      </c>
      <c r="O1918" t="n">
        <v>1</v>
      </c>
      <c r="P1918" s="40">
        <f>IF(A1918="Lead",IF(ISNUMBER(MATCH(G1918,QualityStatuses,0)),1,0),0)</f>
        <v>0</v>
      </c>
      <c r="Q1918" s="40">
        <f>IF(A1918="Lead",IF(G1918="New Lead",0,1),0)</f>
        <v>0</v>
      </c>
      <c r="R1918" s="40">
        <f>IF(A1918="Lead",IF(G1918="Lost",1,0),0)</f>
        <v>0</v>
      </c>
      <c r="S1918" t="n">
        <v>0</v>
      </c>
      <c r="T1918" t="n">
        <v>0</v>
      </c>
      <c r="U1918" t="n">
        <v>0</v>
      </c>
      <c r="V1918" t="n">
        <v>0</v>
      </c>
      <c r="W1918" t="n">
        <v>0</v>
      </c>
      <c r="X1918" t="n">
        <v>0</v>
      </c>
      <c r="Y1918">
        <f>IF(AND(A1918="Lead",COUNTIF(MetaCamps,C1918)&gt;0),1,0)</f>
        <v>0</v>
      </c>
      <c r="Z1918">
        <f>IF(Y1918=1,P1918,0)</f>
        <v>0</v>
      </c>
    </row>
    <row r="1919">
      <c r="A1919" t="inlineStr">
        <is>
          <t>Lead</t>
        </is>
      </c>
      <c r="B1919" s="39" t="str">
        <f>IFERROR(INDEX(CampTypes,MATCH(C1919,CampList,0)),"Unattributed")</f>
        <v>New</v>
      </c>
      <c r="C1919" t="inlineStr">
        <is>
          <t>EBG - In House | ABO | Natuf | Leads | Unit Franchise | India | Oct26 | V1</t>
        </is>
      </c>
      <c r="D1919" t="inlineStr">
        <is>
          <t>Natuf | LAL 1% | India | Jul26 | V1</t>
        </is>
      </c>
      <c r="E1919" t="inlineStr">
        <is>
          <t>Natuf | Reel | Brand Ambassador | Heard Of Owning A Cafe | V1</t>
        </is>
      </c>
      <c r="F1919" t="inlineStr">
        <is>
          <t>In House Natuf</t>
        </is>
      </c>
      <c r="G1919" t="inlineStr">
        <is>
          <t>Connected</t>
        </is>
      </c>
      <c r="H1919" s="39" t="str">
        <f>IF(ISNUMBER(MATCH(G1919,QualityStatuses,0)),"Quality Lead","Non-Quality Lead")</f>
        <v>Non-Quality Lead</v>
      </c>
      <c r="I1919" t="inlineStr">
        <is>
          <t>2026-10</t>
        </is>
      </c>
      <c r="J1919" t="inlineStr">
        <is>
          <t>Wk of 2026-10-12</t>
        </is>
      </c>
      <c r="K1919" t="inlineStr">
        <is>
          <t>Tejaswini Tarigopula</t>
        </is>
      </c>
      <c r="L1919" t="inlineStr">
        <is>
          <t>Facebook</t>
        </is>
      </c>
      <c r="M1919" t="inlineStr">
        <is>
          <t>Direct (campaign tagged in CRM)</t>
        </is>
      </c>
      <c r="N1919" t="inlineStr">
        <is>
          <t>6ad3d4e28e4dda470c44f2c7</t>
        </is>
      </c>
      <c r="O1919" t="n">
        <v>1</v>
      </c>
      <c r="P1919" s="40">
        <f>IF(A1919="Lead",IF(ISNUMBER(MATCH(G1919,QualityStatuses,0)),1,0),0)</f>
        <v>0</v>
      </c>
      <c r="Q1919" s="40">
        <f>IF(A1919="Lead",IF(G1919="New Lead",0,1),0)</f>
        <v>1</v>
      </c>
      <c r="R1919" s="40">
        <f>IF(A1919="Lead",IF(G1919="Lost",1,0),0)</f>
        <v>0</v>
      </c>
      <c r="S1919" t="n">
        <v>1</v>
      </c>
      <c r="T1919" t="n">
        <v>1</v>
      </c>
      <c r="U1919" t="n">
        <v>0</v>
      </c>
      <c r="V1919" t="n">
        <v>0</v>
      </c>
      <c r="W1919" t="n">
        <v>0</v>
      </c>
      <c r="X1919" t="n">
        <v>0</v>
      </c>
      <c r="Y1919">
        <f>IF(AND(A1919="Lead",COUNTIF(MetaCamps,C1919)&gt;0),1,0)</f>
        <v>0</v>
      </c>
      <c r="Z1919">
        <f>IF(Y1919=1,P1919,0)</f>
        <v>0</v>
      </c>
    </row>
    <row r="1920">
      <c r="A1920" t="inlineStr">
        <is>
          <t>Lead</t>
        </is>
      </c>
      <c r="B1920" s="39" t="str">
        <f>IFERROR(INDEX(CampTypes,MATCH(C1920,CampList,0)),"Unattributed")</f>
        <v>New</v>
      </c>
      <c r="C1920" t="inlineStr">
        <is>
          <t>EBG - In House | ABO | Natuf | Leads | Unit Franchise | India | Oct26 | V1</t>
        </is>
      </c>
      <c r="D1920" t="inlineStr">
        <is>
          <t>Natuf | Broad | Tier1 + Growth Cities | Oct26 | V1</t>
        </is>
      </c>
      <c r="E1920" t="inlineStr">
        <is>
          <t>Natuf | Reel | Brand Ambassador | Heard Of Owning A Cafe | V1</t>
        </is>
      </c>
      <c r="F1920" t="inlineStr">
        <is>
          <t>In House Natuf</t>
        </is>
      </c>
      <c r="G1920" t="inlineStr">
        <is>
          <t>Lost</t>
        </is>
      </c>
      <c r="H1920" s="39" t="str">
        <f>IF(ISNUMBER(MATCH(G1920,QualityStatuses,0)),"Quality Lead","Non-Quality Lead")</f>
        <v>Non-Quality Lead</v>
      </c>
      <c r="I1920" t="inlineStr">
        <is>
          <t>2026-10</t>
        </is>
      </c>
      <c r="J1920" t="inlineStr">
        <is>
          <t>Wk of 2026-10-12</t>
        </is>
      </c>
      <c r="K1920" t="inlineStr">
        <is>
          <t>Tejaswini Tarigopula</t>
        </is>
      </c>
      <c r="L1920" t="inlineStr">
        <is>
          <t>Facebook</t>
        </is>
      </c>
      <c r="M1920" t="inlineStr">
        <is>
          <t>Direct (campaign tagged in CRM)</t>
        </is>
      </c>
      <c r="N1920" t="inlineStr">
        <is>
          <t>6ad3d3c71dbf00f1d8fc8c59</t>
        </is>
      </c>
      <c r="O1920" t="n">
        <v>1</v>
      </c>
      <c r="P1920" s="40">
        <f>IF(A1920="Lead",IF(ISNUMBER(MATCH(G1920,QualityStatuses,0)),1,0),0)</f>
        <v>0</v>
      </c>
      <c r="Q1920" s="40">
        <f>IF(A1920="Lead",IF(G1920="New Lead",0,1),0)</f>
        <v>1</v>
      </c>
      <c r="R1920" s="40">
        <f>IF(A1920="Lead",IF(G1920="Lost",1,0),0)</f>
        <v>1</v>
      </c>
      <c r="S1920" t="n">
        <v>1</v>
      </c>
      <c r="T1920" t="n">
        <v>1</v>
      </c>
      <c r="U1920" t="n">
        <v>0</v>
      </c>
      <c r="V1920" t="n">
        <v>0</v>
      </c>
      <c r="W1920" t="n">
        <v>0</v>
      </c>
      <c r="X1920" t="n">
        <v>0</v>
      </c>
      <c r="Y1920">
        <f>IF(AND(A1920="Lead",COUNTIF(MetaCamps,C1920)&gt;0),1,0)</f>
        <v>0</v>
      </c>
      <c r="Z1920">
        <f>IF(Y1920=1,P1920,0)</f>
        <v>0</v>
      </c>
    </row>
    <row r="1921">
      <c r="A1921" t="inlineStr">
        <is>
          <t>Lead</t>
        </is>
      </c>
      <c r="B1921" s="39" t="str">
        <f>IFERROR(INDEX(CampTypes,MATCH(C1921,CampList,0)),"Unattributed")</f>
        <v>New</v>
      </c>
      <c r="C1921" t="inlineStr">
        <is>
          <t>EBG - In House | ABO | Natuf | Leads | Unit Franchise | India | Oct26 | V1</t>
        </is>
      </c>
      <c r="D1921" t="inlineStr">
        <is>
          <t>Natuf | LAL 1% | India | Jul26 | V1</t>
        </is>
      </c>
      <c r="E1921" t="inlineStr">
        <is>
          <t>Natuf | Reel | Brand Ambassador | Heard Of Owning A Cafe | V1</t>
        </is>
      </c>
      <c r="F1921" t="inlineStr">
        <is>
          <t>In House Natuf</t>
        </is>
      </c>
      <c r="G1921" t="inlineStr">
        <is>
          <t>Attempt 1</t>
        </is>
      </c>
      <c r="H1921" s="39" t="str">
        <f>IF(ISNUMBER(MATCH(G1921,QualityStatuses,0)),"Quality Lead","Non-Quality Lead")</f>
        <v>Non-Quality Lead</v>
      </c>
      <c r="I1921" t="inlineStr">
        <is>
          <t>2026-10</t>
        </is>
      </c>
      <c r="J1921" t="inlineStr">
        <is>
          <t>Wk of 2026-10-12</t>
        </is>
      </c>
      <c r="K1921" t="inlineStr">
        <is>
          <t>Tejaswini Tarigopula</t>
        </is>
      </c>
      <c r="L1921" t="inlineStr">
        <is>
          <t>Facebook</t>
        </is>
      </c>
      <c r="M1921" t="inlineStr">
        <is>
          <t>Direct (campaign tagged in CRM)</t>
        </is>
      </c>
      <c r="N1921" t="inlineStr">
        <is>
          <t>6ad3d0537449e99183b0f8e8</t>
        </is>
      </c>
      <c r="O1921" t="n">
        <v>1</v>
      </c>
      <c r="P1921" s="40">
        <f>IF(A1921="Lead",IF(ISNUMBER(MATCH(G1921,QualityStatuses,0)),1,0),0)</f>
        <v>0</v>
      </c>
      <c r="Q1921" s="40">
        <f>IF(A1921="Lead",IF(G1921="New Lead",0,1),0)</f>
        <v>1</v>
      </c>
      <c r="R1921" s="40">
        <f>IF(A1921="Lead",IF(G1921="Lost",1,0),0)</f>
        <v>0</v>
      </c>
      <c r="S1921" t="n">
        <v>1</v>
      </c>
      <c r="T1921" t="n">
        <v>0</v>
      </c>
      <c r="U1921" t="n">
        <v>0</v>
      </c>
      <c r="V1921" t="n">
        <v>0</v>
      </c>
      <c r="W1921" t="n">
        <v>0</v>
      </c>
      <c r="X1921" t="n">
        <v>0</v>
      </c>
      <c r="Y1921">
        <f>IF(AND(A1921="Lead",COUNTIF(MetaCamps,C1921)&gt;0),1,0)</f>
        <v>0</v>
      </c>
      <c r="Z1921">
        <f>IF(Y1921=1,P1921,0)</f>
        <v>0</v>
      </c>
    </row>
    <row r="1922">
      <c r="A1922" t="inlineStr">
        <is>
          <t>Lead</t>
        </is>
      </c>
      <c r="B1922" s="39" t="str">
        <f>IFERROR(INDEX(CampTypes,MATCH(C1922,CampList,0)),"Unattributed")</f>
        <v>New</v>
      </c>
      <c r="C1922" t="inlineStr">
        <is>
          <t>EBG - In House | ABO | Natuf | Leads | Unit Franchise | India | Oct26 | V1</t>
        </is>
      </c>
      <c r="D1922" t="inlineStr">
        <is>
          <t>Natuf | Business Owners | Tier1 + Growth Cities | Oct26 | V1</t>
        </is>
      </c>
      <c r="E1922" t="inlineStr">
        <is>
          <t>Natuf | Reel | Brand Ambassador | Heard Of Owning A Cafe | V1</t>
        </is>
      </c>
      <c r="F1922" t="inlineStr">
        <is>
          <t>In House Natuf</t>
        </is>
      </c>
      <c r="G1922" t="inlineStr">
        <is>
          <t>Attempt 1</t>
        </is>
      </c>
      <c r="H1922" s="39" t="str">
        <f>IF(ISNUMBER(MATCH(G1922,QualityStatuses,0)),"Quality Lead","Non-Quality Lead")</f>
        <v>Non-Quality Lead</v>
      </c>
      <c r="I1922" t="inlineStr">
        <is>
          <t>2026-10</t>
        </is>
      </c>
      <c r="J1922" t="inlineStr">
        <is>
          <t>Wk of 2026-10-12</t>
        </is>
      </c>
      <c r="K1922" t="inlineStr">
        <is>
          <t>Tejaswini Tarigopula</t>
        </is>
      </c>
      <c r="L1922" t="inlineStr">
        <is>
          <t>Facebook</t>
        </is>
      </c>
      <c r="M1922" t="inlineStr">
        <is>
          <t>Direct (campaign tagged in CRM)</t>
        </is>
      </c>
      <c r="N1922" t="inlineStr">
        <is>
          <t>6ad3cc2da847584a11739275</t>
        </is>
      </c>
      <c r="O1922" t="n">
        <v>1</v>
      </c>
      <c r="P1922" s="40">
        <f>IF(A1922="Lead",IF(ISNUMBER(MATCH(G1922,QualityStatuses,0)),1,0),0)</f>
        <v>0</v>
      </c>
      <c r="Q1922" s="40">
        <f>IF(A1922="Lead",IF(G1922="New Lead",0,1),0)</f>
        <v>1</v>
      </c>
      <c r="R1922" s="40">
        <f>IF(A1922="Lead",IF(G1922="Lost",1,0),0)</f>
        <v>0</v>
      </c>
      <c r="S1922" t="n">
        <v>1</v>
      </c>
      <c r="T1922" t="n">
        <v>0</v>
      </c>
      <c r="U1922" t="n">
        <v>0</v>
      </c>
      <c r="V1922" t="n">
        <v>0</v>
      </c>
      <c r="W1922" t="n">
        <v>0</v>
      </c>
      <c r="X1922" t="n">
        <v>0</v>
      </c>
      <c r="Y1922">
        <f>IF(AND(A1922="Lead",COUNTIF(MetaCamps,C1922)&gt;0),1,0)</f>
        <v>0</v>
      </c>
      <c r="Z1922">
        <f>IF(Y1922=1,P1922,0)</f>
        <v>0</v>
      </c>
    </row>
    <row r="1923">
      <c r="A1923" t="inlineStr">
        <is>
          <t>Lead</t>
        </is>
      </c>
      <c r="B1923" s="39" t="str">
        <f>IFERROR(INDEX(CampTypes,MATCH(C1923,CampList,0)),"Unattributed")</f>
        <v>Old</v>
      </c>
      <c r="C1923" t="inlineStr">
        <is>
          <t>E_Karan_Natuf_All_07072026</t>
        </is>
      </c>
      <c r="D1923" t="inlineStr">
        <is>
          <t>E_Karan_Natuf_Fragship_07072026_Adset2</t>
        </is>
      </c>
      <c r="E1923" t="inlineStr">
        <is>
          <t>E_Karan_Natuf_Flagship_Cafe_07072026_Adset2_Ad1 – Copy 2</t>
        </is>
      </c>
      <c r="F1923" t="inlineStr">
        <is>
          <t>Natuf</t>
        </is>
      </c>
      <c r="G1923" t="inlineStr">
        <is>
          <t>Meeting Scheduled</t>
        </is>
      </c>
      <c r="H1923" s="39" t="str">
        <f>IF(ISNUMBER(MATCH(G1923,QualityStatuses,0)),"Quality Lead","Non-Quality Lead")</f>
        <v>Quality Lead</v>
      </c>
      <c r="I1923" t="inlineStr">
        <is>
          <t>2026-10</t>
        </is>
      </c>
      <c r="J1923" t="inlineStr">
        <is>
          <t>Wk of 2026-10-12</t>
        </is>
      </c>
      <c r="K1923" t="inlineStr">
        <is>
          <t>Tejaswini Tarigopula</t>
        </is>
      </c>
      <c r="L1923" t="inlineStr">
        <is>
          <t>Facebook</t>
        </is>
      </c>
      <c r="M1923" t="inlineStr">
        <is>
          <t>Direct (campaign tagged in CRM)</t>
        </is>
      </c>
      <c r="N1923" t="inlineStr">
        <is>
          <t>6ad3cba36b492f611c88f3a9</t>
        </is>
      </c>
      <c r="O1923" t="n">
        <v>1</v>
      </c>
      <c r="P1923" s="40">
        <f>IF(A1923="Lead",IF(ISNUMBER(MATCH(G1923,QualityStatuses,0)),1,0),0)</f>
        <v>1</v>
      </c>
      <c r="Q1923" s="40">
        <f>IF(A1923="Lead",IF(G1923="New Lead",0,1),0)</f>
        <v>1</v>
      </c>
      <c r="R1923" s="40">
        <f>IF(A1923="Lead",IF(G1923="Lost",1,0),0)</f>
        <v>0</v>
      </c>
      <c r="S1923" t="n">
        <v>6</v>
      </c>
      <c r="T1923" t="n">
        <v>1</v>
      </c>
      <c r="U1923" t="n">
        <v>0</v>
      </c>
      <c r="V1923" t="n">
        <v>0</v>
      </c>
      <c r="W1923" t="n">
        <v>0</v>
      </c>
      <c r="X1923" t="n">
        <v>0</v>
      </c>
      <c r="Y1923">
        <f>IF(AND(A1923="Lead",COUNTIF(MetaCamps,C1923)&gt;0),1,0)</f>
        <v>1</v>
      </c>
      <c r="Z1923">
        <f>IF(Y1923=1,P1923,0)</f>
        <v>1</v>
      </c>
    </row>
    <row r="1924">
      <c r="A1924" t="inlineStr">
        <is>
          <t>Lead</t>
        </is>
      </c>
      <c r="B1924" s="39" t="str">
        <f>IFERROR(INDEX(CampTypes,MATCH(C1924,CampList,0)),"Unattributed")</f>
        <v>New</v>
      </c>
      <c r="C1924" t="inlineStr">
        <is>
          <t>Natuf | In House | ABO |  | WhatsApp | Unit Franchise | India | Oct26 | V1</t>
        </is>
      </c>
      <c r="D1924" t="inlineStr">
        <is>
          <t>_</t>
        </is>
      </c>
      <c r="E1924" t="inlineStr">
        <is>
          <t>_</t>
        </is>
      </c>
      <c r="F1924" t="inlineStr">
        <is>
          <t>In House Natuf</t>
        </is>
      </c>
      <c r="G1924" t="inlineStr">
        <is>
          <t>New Lead</t>
        </is>
      </c>
      <c r="H1924" s="39" t="str">
        <f>IF(ISNUMBER(MATCH(G1924,QualityStatuses,0)),"Quality Lead","Non-Quality Lead")</f>
        <v>Non-Quality Lead</v>
      </c>
      <c r="I1924" t="inlineStr">
        <is>
          <t>2026-10</t>
        </is>
      </c>
      <c r="J1924" t="inlineStr">
        <is>
          <t>Wk of 2026-10-12</t>
        </is>
      </c>
      <c r="K1924" t="inlineStr">
        <is>
          <t>(Unassigned)</t>
        </is>
      </c>
      <c r="L1924" t="inlineStr">
        <is>
          <t>Whatsapp Cloud API</t>
        </is>
      </c>
      <c r="M1924" t="inlineStr">
        <is>
          <t>Direct (campaign tagged in CRM)</t>
        </is>
      </c>
      <c r="N1924" t="inlineStr">
        <is>
          <t>6ad3cb65cc69c6a3752d8cf2</t>
        </is>
      </c>
      <c r="O1924" t="n">
        <v>1</v>
      </c>
      <c r="P1924" s="40">
        <f>IF(A1924="Lead",IF(ISNUMBER(MATCH(G1924,QualityStatuses,0)),1,0),0)</f>
        <v>0</v>
      </c>
      <c r="Q1924" s="40">
        <f>IF(A1924="Lead",IF(G1924="New Lead",0,1),0)</f>
        <v>0</v>
      </c>
      <c r="R1924" s="40">
        <f>IF(A1924="Lead",IF(G1924="Lost",1,0),0)</f>
        <v>0</v>
      </c>
      <c r="S1924" t="n">
        <v>0</v>
      </c>
      <c r="T1924" t="n">
        <v>0</v>
      </c>
      <c r="U1924" t="n">
        <v>0</v>
      </c>
      <c r="V1924" t="n">
        <v>0</v>
      </c>
      <c r="W1924" t="n">
        <v>0</v>
      </c>
      <c r="X1924" t="n">
        <v>0</v>
      </c>
      <c r="Y1924">
        <f>IF(AND(A1924="Lead",COUNTIF(MetaCamps,C1924)&gt;0),1,0)</f>
        <v>0</v>
      </c>
      <c r="Z1924">
        <f>IF(Y1924=1,P1924,0)</f>
        <v>0</v>
      </c>
    </row>
    <row r="1925">
      <c r="A1925" t="inlineStr">
        <is>
          <t>Lead</t>
        </is>
      </c>
      <c r="B1925" s="39" t="str">
        <f>IFERROR(INDEX(CampTypes,MATCH(C1925,CampList,0)),"Unattributed")</f>
        <v>New</v>
      </c>
      <c r="C1925" t="inlineStr">
        <is>
          <t>EBG - In House | ABO | Natuf | Leads | Unit Franchise | India | Oct26 | V1</t>
        </is>
      </c>
      <c r="D1925" t="inlineStr">
        <is>
          <t>Natuf | LAL 1% | India | Jul26 | V1</t>
        </is>
      </c>
      <c r="E1925" t="inlineStr">
        <is>
          <t>Natuf | Reel | Brand Ambassador | Heard Of Owning A Cafe | V1</t>
        </is>
      </c>
      <c r="F1925" t="inlineStr">
        <is>
          <t>In House Natuf</t>
        </is>
      </c>
      <c r="G1925" t="inlineStr">
        <is>
          <t>Attempt 1</t>
        </is>
      </c>
      <c r="H1925" s="39" t="str">
        <f>IF(ISNUMBER(MATCH(G1925,QualityStatuses,0)),"Quality Lead","Non-Quality Lead")</f>
        <v>Non-Quality Lead</v>
      </c>
      <c r="I1925" t="inlineStr">
        <is>
          <t>2026-10</t>
        </is>
      </c>
      <c r="J1925" t="inlineStr">
        <is>
          <t>Wk of 2026-10-12</t>
        </is>
      </c>
      <c r="K1925" t="inlineStr">
        <is>
          <t>Tejaswini Tarigopula</t>
        </is>
      </c>
      <c r="L1925" t="inlineStr">
        <is>
          <t>Facebook</t>
        </is>
      </c>
      <c r="M1925" t="inlineStr">
        <is>
          <t>Direct (campaign tagged in CRM)</t>
        </is>
      </c>
      <c r="N1925" t="inlineStr">
        <is>
          <t>6ad3cb3cb11826770735e604</t>
        </is>
      </c>
      <c r="O1925" t="n">
        <v>1</v>
      </c>
      <c r="P1925" s="40">
        <f>IF(A1925="Lead",IF(ISNUMBER(MATCH(G1925,QualityStatuses,0)),1,0),0)</f>
        <v>0</v>
      </c>
      <c r="Q1925" s="40">
        <f>IF(A1925="Lead",IF(G1925="New Lead",0,1),0)</f>
        <v>1</v>
      </c>
      <c r="R1925" s="40">
        <f>IF(A1925="Lead",IF(G1925="Lost",1,0),0)</f>
        <v>0</v>
      </c>
      <c r="S1925" t="n">
        <v>1</v>
      </c>
      <c r="T1925" t="n">
        <v>0</v>
      </c>
      <c r="U1925" t="n">
        <v>0</v>
      </c>
      <c r="V1925" t="n">
        <v>0</v>
      </c>
      <c r="W1925" t="n">
        <v>0</v>
      </c>
      <c r="X1925" t="n">
        <v>0</v>
      </c>
      <c r="Y1925">
        <f>IF(AND(A1925="Lead",COUNTIF(MetaCamps,C1925)&gt;0),1,0)</f>
        <v>0</v>
      </c>
      <c r="Z1925">
        <f>IF(Y1925=1,P1925,0)</f>
        <v>0</v>
      </c>
    </row>
    <row r="1926">
      <c r="A1926" t="inlineStr">
        <is>
          <t>Lead</t>
        </is>
      </c>
      <c r="B1926" s="39" t="str">
        <f>IFERROR(INDEX(CampTypes,MATCH(C1926,CampList,0)),"Unattributed")</f>
        <v>New</v>
      </c>
      <c r="C1926" t="inlineStr">
        <is>
          <t>EBG - In House | ABO | Natuf | Leads | Unit Franchise | India | Oct26 | V1</t>
        </is>
      </c>
      <c r="D1926" t="inlineStr">
        <is>
          <t>Natuf | Business Owners | Tier1 + Growth Cities | Oct26 | V1</t>
        </is>
      </c>
      <c r="E1926" t="inlineStr">
        <is>
          <t>Natuf | Reel | Brand Ambassador | Heard Of Owning A Cafe | V1</t>
        </is>
      </c>
      <c r="F1926" t="inlineStr">
        <is>
          <t>In House Natuf</t>
        </is>
      </c>
      <c r="G1926" t="inlineStr">
        <is>
          <t>Details Shared</t>
        </is>
      </c>
      <c r="H1926" s="39" t="str">
        <f>IF(ISNUMBER(MATCH(G1926,QualityStatuses,0)),"Quality Lead","Non-Quality Lead")</f>
        <v>Quality Lead</v>
      </c>
      <c r="I1926" t="inlineStr">
        <is>
          <t>2026-10</t>
        </is>
      </c>
      <c r="J1926" t="inlineStr">
        <is>
          <t>Wk of 2026-10-12</t>
        </is>
      </c>
      <c r="K1926" t="inlineStr">
        <is>
          <t>Tejaswini Tarigopula</t>
        </is>
      </c>
      <c r="L1926" t="inlineStr">
        <is>
          <t>Facebook</t>
        </is>
      </c>
      <c r="M1926" t="inlineStr">
        <is>
          <t>Direct (campaign tagged in CRM)</t>
        </is>
      </c>
      <c r="N1926" t="inlineStr">
        <is>
          <t>6ad3ca9c380894196c1a61c6</t>
        </is>
      </c>
      <c r="O1926" t="n">
        <v>1</v>
      </c>
      <c r="P1926" s="40">
        <f>IF(A1926="Lead",IF(ISNUMBER(MATCH(G1926,QualityStatuses,0)),1,0),0)</f>
        <v>1</v>
      </c>
      <c r="Q1926" s="40">
        <f>IF(A1926="Lead",IF(G1926="New Lead",0,1),0)</f>
        <v>1</v>
      </c>
      <c r="R1926" s="40">
        <f>IF(A1926="Lead",IF(G1926="Lost",1,0),0)</f>
        <v>0</v>
      </c>
      <c r="S1926" t="n">
        <v>1</v>
      </c>
      <c r="T1926" t="n">
        <v>1</v>
      </c>
      <c r="U1926" t="n">
        <v>0</v>
      </c>
      <c r="V1926" t="n">
        <v>0</v>
      </c>
      <c r="W1926" t="n">
        <v>0</v>
      </c>
      <c r="X1926" t="n">
        <v>0</v>
      </c>
      <c r="Y1926">
        <f>IF(AND(A1926="Lead",COUNTIF(MetaCamps,C1926)&gt;0),1,0)</f>
        <v>0</v>
      </c>
      <c r="Z1926">
        <f>IF(Y1926=1,P1926,0)</f>
        <v>0</v>
      </c>
    </row>
    <row r="1927">
      <c r="A1927" t="inlineStr">
        <is>
          <t>Lead</t>
        </is>
      </c>
      <c r="B1927" s="39" t="str">
        <f>IFERROR(INDEX(CampTypes,MATCH(C1927,CampList,0)),"Unattributed")</f>
        <v>New</v>
      </c>
      <c r="C1927" t="inlineStr">
        <is>
          <t>EBG - In House | ABO | Natuf | Leads | Unit Franchise | India | Oct26 | V1</t>
        </is>
      </c>
      <c r="D1927" t="inlineStr">
        <is>
          <t>Natuf | Business Owners | Tier1 + Growth Cities | Oct26 | V1</t>
        </is>
      </c>
      <c r="E1927" t="inlineStr">
        <is>
          <t>Natuf | Reel | Brand Ambassador | Heard Of Owning A Cafe | V1</t>
        </is>
      </c>
      <c r="F1927" t="inlineStr">
        <is>
          <t>In House Natuf</t>
        </is>
      </c>
      <c r="G1927" t="inlineStr">
        <is>
          <t>Connected</t>
        </is>
      </c>
      <c r="H1927" s="39" t="str">
        <f>IF(ISNUMBER(MATCH(G1927,QualityStatuses,0)),"Quality Lead","Non-Quality Lead")</f>
        <v>Non-Quality Lead</v>
      </c>
      <c r="I1927" t="inlineStr">
        <is>
          <t>2026-10</t>
        </is>
      </c>
      <c r="J1927" t="inlineStr">
        <is>
          <t>Wk of 2026-10-12</t>
        </is>
      </c>
      <c r="K1927" t="inlineStr">
        <is>
          <t>Tejaswini Tarigopula</t>
        </is>
      </c>
      <c r="L1927" t="inlineStr">
        <is>
          <t>Facebook</t>
        </is>
      </c>
      <c r="M1927" t="inlineStr">
        <is>
          <t>Direct (campaign tagged in CRM)</t>
        </is>
      </c>
      <c r="N1927" t="inlineStr">
        <is>
          <t>6ad3c90c6a3c40f78a6769f2</t>
        </is>
      </c>
      <c r="O1927" t="n">
        <v>1</v>
      </c>
      <c r="P1927" s="40">
        <f>IF(A1927="Lead",IF(ISNUMBER(MATCH(G1927,QualityStatuses,0)),1,0),0)</f>
        <v>0</v>
      </c>
      <c r="Q1927" s="40">
        <f>IF(A1927="Lead",IF(G1927="New Lead",0,1),0)</f>
        <v>1</v>
      </c>
      <c r="R1927" s="40">
        <f>IF(A1927="Lead",IF(G1927="Lost",1,0),0)</f>
        <v>0</v>
      </c>
      <c r="S1927" t="n">
        <v>4</v>
      </c>
      <c r="T1927" t="n">
        <v>1</v>
      </c>
      <c r="U1927" t="n">
        <v>0</v>
      </c>
      <c r="V1927" t="n">
        <v>0</v>
      </c>
      <c r="W1927" t="n">
        <v>0</v>
      </c>
      <c r="X1927" t="n">
        <v>0</v>
      </c>
      <c r="Y1927">
        <f>IF(AND(A1927="Lead",COUNTIF(MetaCamps,C1927)&gt;0),1,0)</f>
        <v>0</v>
      </c>
      <c r="Z1927">
        <f>IF(Y1927=1,P1927,0)</f>
        <v>0</v>
      </c>
    </row>
    <row r="1928">
      <c r="A1928" t="inlineStr">
        <is>
          <t>Lead</t>
        </is>
      </c>
      <c r="B1928" s="39" t="str">
        <f>IFERROR(INDEX(CampTypes,MATCH(C1928,CampList,0)),"Unattributed")</f>
        <v>New</v>
      </c>
      <c r="C1928" t="inlineStr">
        <is>
          <t>Natuf | In House | ABO |  | WhatsApp | Unit Franchise | India | Oct26 | V1</t>
        </is>
      </c>
      <c r="D1928" t="inlineStr">
        <is>
          <t>_</t>
        </is>
      </c>
      <c r="E1928" t="inlineStr">
        <is>
          <t>_</t>
        </is>
      </c>
      <c r="F1928" t="inlineStr">
        <is>
          <t>In House Natuf</t>
        </is>
      </c>
      <c r="G1928" t="inlineStr">
        <is>
          <t>New Lead</t>
        </is>
      </c>
      <c r="H1928" s="39" t="str">
        <f>IF(ISNUMBER(MATCH(G1928,QualityStatuses,0)),"Quality Lead","Non-Quality Lead")</f>
        <v>Non-Quality Lead</v>
      </c>
      <c r="I1928" t="inlineStr">
        <is>
          <t>2026-10</t>
        </is>
      </c>
      <c r="J1928" t="inlineStr">
        <is>
          <t>Wk of 2026-10-12</t>
        </is>
      </c>
      <c r="K1928" t="inlineStr">
        <is>
          <t>(Unassigned)</t>
        </is>
      </c>
      <c r="L1928" t="inlineStr">
        <is>
          <t>Whatsapp Cloud API</t>
        </is>
      </c>
      <c r="M1928" t="inlineStr">
        <is>
          <t>Direct (campaign tagged in CRM)</t>
        </is>
      </c>
      <c r="N1928" t="inlineStr">
        <is>
          <t>6ad3c8b03b5d9a567ed6d25f</t>
        </is>
      </c>
      <c r="O1928" t="n">
        <v>1</v>
      </c>
      <c r="P1928" s="40">
        <f>IF(A1928="Lead",IF(ISNUMBER(MATCH(G1928,QualityStatuses,0)),1,0),0)</f>
        <v>0</v>
      </c>
      <c r="Q1928" s="40">
        <f>IF(A1928="Lead",IF(G1928="New Lead",0,1),0)</f>
        <v>0</v>
      </c>
      <c r="R1928" s="40">
        <f>IF(A1928="Lead",IF(G1928="Lost",1,0),0)</f>
        <v>0</v>
      </c>
      <c r="S1928" t="n">
        <v>0</v>
      </c>
      <c r="T1928" t="n">
        <v>0</v>
      </c>
      <c r="U1928" t="n">
        <v>0</v>
      </c>
      <c r="V1928" t="n">
        <v>0</v>
      </c>
      <c r="W1928" t="n">
        <v>0</v>
      </c>
      <c r="X1928" t="n">
        <v>0</v>
      </c>
      <c r="Y1928">
        <f>IF(AND(A1928="Lead",COUNTIF(MetaCamps,C1928)&gt;0),1,0)</f>
        <v>0</v>
      </c>
      <c r="Z1928">
        <f>IF(Y1928=1,P1928,0)</f>
        <v>0</v>
      </c>
    </row>
    <row r="1929">
      <c r="A1929" t="inlineStr">
        <is>
          <t>Lead</t>
        </is>
      </c>
      <c r="B1929" s="39" t="str">
        <f>IFERROR(INDEX(CampTypes,MATCH(C1929,CampList,0)),"Unattributed")</f>
        <v>Old</v>
      </c>
      <c r="C1929" t="inlineStr">
        <is>
          <t>E_Karan_Natuf_Kiosk_07072026</t>
        </is>
      </c>
      <c r="D1929" t="inlineStr">
        <is>
          <t>E_Karan_Natuf_Kiosk_15102026_Adset 7</t>
        </is>
      </c>
      <c r="E1929" t="inlineStr">
        <is>
          <t>E_Karan_Natuf_Kiosk_07072026_Adset5_ad3 – Copy</t>
        </is>
      </c>
      <c r="F1929" t="inlineStr">
        <is>
          <t>Natuf</t>
        </is>
      </c>
      <c r="G1929" t="inlineStr">
        <is>
          <t>Meeting Conducted</t>
        </is>
      </c>
      <c r="H1929" s="39" t="str">
        <f>IF(ISNUMBER(MATCH(G1929,QualityStatuses,0)),"Quality Lead","Non-Quality Lead")</f>
        <v>Quality Lead</v>
      </c>
      <c r="I1929" t="inlineStr">
        <is>
          <t>2026-10</t>
        </is>
      </c>
      <c r="J1929" t="inlineStr">
        <is>
          <t>Wk of 2026-10-12</t>
        </is>
      </c>
      <c r="K1929" t="inlineStr">
        <is>
          <t>Tejaswini Tarigopula</t>
        </is>
      </c>
      <c r="L1929" t="inlineStr">
        <is>
          <t>Facebook</t>
        </is>
      </c>
      <c r="M1929" t="inlineStr">
        <is>
          <t>Direct (campaign tagged in CRM)</t>
        </is>
      </c>
      <c r="N1929" t="inlineStr">
        <is>
          <t>6ad3c7f5376997d32e2a4f16</t>
        </is>
      </c>
      <c r="O1929" t="n">
        <v>1</v>
      </c>
      <c r="P1929" s="40">
        <f>IF(A1929="Lead",IF(ISNUMBER(MATCH(G1929,QualityStatuses,0)),1,0),0)</f>
        <v>1</v>
      </c>
      <c r="Q1929" s="40">
        <f>IF(A1929="Lead",IF(G1929="New Lead",0,1),0)</f>
        <v>1</v>
      </c>
      <c r="R1929" s="40">
        <f>IF(A1929="Lead",IF(G1929="Lost",1,0),0)</f>
        <v>0</v>
      </c>
      <c r="S1929" t="n">
        <v>5</v>
      </c>
      <c r="T1929" t="n">
        <v>3</v>
      </c>
      <c r="U1929" t="n">
        <v>0</v>
      </c>
      <c r="V1929" t="n">
        <v>0</v>
      </c>
      <c r="W1929" t="n">
        <v>0</v>
      </c>
      <c r="X1929" t="n">
        <v>0</v>
      </c>
      <c r="Y1929">
        <f>IF(AND(A1929="Lead",COUNTIF(MetaCamps,C1929)&gt;0),1,0)</f>
        <v>1</v>
      </c>
      <c r="Z1929">
        <f>IF(Y1929=1,P1929,0)</f>
        <v>1</v>
      </c>
    </row>
    <row r="1930">
      <c r="A1930" t="inlineStr">
        <is>
          <t>Lead</t>
        </is>
      </c>
      <c r="B1930" s="39" t="str">
        <f>IFERROR(INDEX(CampTypes,MATCH(C1930,CampList,0)),"Unattributed")</f>
        <v>New</v>
      </c>
      <c r="C1930" t="inlineStr">
        <is>
          <t>EBG - In House | ABO | Natuf | Leads | Unit Franchise | India | Oct26 | V1</t>
        </is>
      </c>
      <c r="D1930" t="inlineStr">
        <is>
          <t>Natuf | LAL 1% | India | Jul26 | V1</t>
        </is>
      </c>
      <c r="E1930" t="inlineStr">
        <is>
          <t>Natuf | Reel | Brand Ambassador | Heard Of Owning A Cafe | V1</t>
        </is>
      </c>
      <c r="F1930" t="inlineStr">
        <is>
          <t>In House Natuf</t>
        </is>
      </c>
      <c r="G1930" t="inlineStr">
        <is>
          <t>Connected</t>
        </is>
      </c>
      <c r="H1930" s="39" t="str">
        <f>IF(ISNUMBER(MATCH(G1930,QualityStatuses,0)),"Quality Lead","Non-Quality Lead")</f>
        <v>Non-Quality Lead</v>
      </c>
      <c r="I1930" t="inlineStr">
        <is>
          <t>2026-10</t>
        </is>
      </c>
      <c r="J1930" t="inlineStr">
        <is>
          <t>Wk of 2026-10-12</t>
        </is>
      </c>
      <c r="K1930" t="inlineStr">
        <is>
          <t>Tejaswini Tarigopula</t>
        </is>
      </c>
      <c r="L1930" t="inlineStr">
        <is>
          <t>Facebook</t>
        </is>
      </c>
      <c r="M1930" t="inlineStr">
        <is>
          <t>Direct (campaign tagged in CRM)</t>
        </is>
      </c>
      <c r="N1930" t="inlineStr">
        <is>
          <t>6ad3c6db8e7440d321ab3e25</t>
        </is>
      </c>
      <c r="O1930" t="n">
        <v>1</v>
      </c>
      <c r="P1930" s="40">
        <f>IF(A1930="Lead",IF(ISNUMBER(MATCH(G1930,QualityStatuses,0)),1,0),0)</f>
        <v>0</v>
      </c>
      <c r="Q1930" s="40">
        <f>IF(A1930="Lead",IF(G1930="New Lead",0,1),0)</f>
        <v>1</v>
      </c>
      <c r="R1930" s="40">
        <f>IF(A1930="Lead",IF(G1930="Lost",1,0),0)</f>
        <v>0</v>
      </c>
      <c r="S1930" t="n">
        <v>3</v>
      </c>
      <c r="T1930" t="n">
        <v>2</v>
      </c>
      <c r="U1930" t="n">
        <v>0</v>
      </c>
      <c r="V1930" t="n">
        <v>0</v>
      </c>
      <c r="W1930" t="n">
        <v>0</v>
      </c>
      <c r="X1930" t="n">
        <v>0</v>
      </c>
      <c r="Y1930">
        <f>IF(AND(A1930="Lead",COUNTIF(MetaCamps,C1930)&gt;0),1,0)</f>
        <v>0</v>
      </c>
      <c r="Z1930">
        <f>IF(Y1930=1,P1930,0)</f>
        <v>0</v>
      </c>
    </row>
    <row r="1931">
      <c r="A1931" t="inlineStr">
        <is>
          <t>Lead</t>
        </is>
      </c>
      <c r="B1931" s="39" t="str">
        <f>IFERROR(INDEX(CampTypes,MATCH(C1931,CampList,0)),"Unattributed")</f>
        <v>New</v>
      </c>
      <c r="C1931" t="inlineStr">
        <is>
          <t>Natuf | In House | ABO |  | WhatsApp | Unit Franchise | India | Oct26 | V1</t>
        </is>
      </c>
      <c r="D1931" t="inlineStr">
        <is>
          <t>_</t>
        </is>
      </c>
      <c r="E1931" t="inlineStr">
        <is>
          <t>_</t>
        </is>
      </c>
      <c r="F1931" t="inlineStr">
        <is>
          <t>In House Natuf</t>
        </is>
      </c>
      <c r="G1931" t="inlineStr">
        <is>
          <t>New Lead</t>
        </is>
      </c>
      <c r="H1931" s="39" t="str">
        <f>IF(ISNUMBER(MATCH(G1931,QualityStatuses,0)),"Quality Lead","Non-Quality Lead")</f>
        <v>Non-Quality Lead</v>
      </c>
      <c r="I1931" t="inlineStr">
        <is>
          <t>2026-10</t>
        </is>
      </c>
      <c r="J1931" t="inlineStr">
        <is>
          <t>Wk of 2026-10-12</t>
        </is>
      </c>
      <c r="K1931" t="inlineStr">
        <is>
          <t>(Unassigned)</t>
        </is>
      </c>
      <c r="L1931" t="inlineStr">
        <is>
          <t>Whatsapp Cloud API</t>
        </is>
      </c>
      <c r="M1931" t="inlineStr">
        <is>
          <t>Direct (campaign tagged in CRM)</t>
        </is>
      </c>
      <c r="N1931" t="inlineStr">
        <is>
          <t>6ad3c51efb2e06f9b7dd8fdc</t>
        </is>
      </c>
      <c r="O1931" t="n">
        <v>1</v>
      </c>
      <c r="P1931" s="40">
        <f>IF(A1931="Lead",IF(ISNUMBER(MATCH(G1931,QualityStatuses,0)),1,0),0)</f>
        <v>0</v>
      </c>
      <c r="Q1931" s="40">
        <f>IF(A1931="Lead",IF(G1931="New Lead",0,1),0)</f>
        <v>0</v>
      </c>
      <c r="R1931" s="40">
        <f>IF(A1931="Lead",IF(G1931="Lost",1,0),0)</f>
        <v>0</v>
      </c>
      <c r="S1931" t="n">
        <v>0</v>
      </c>
      <c r="T1931" t="n">
        <v>0</v>
      </c>
      <c r="U1931" t="n">
        <v>0</v>
      </c>
      <c r="V1931" t="n">
        <v>0</v>
      </c>
      <c r="W1931" t="n">
        <v>0</v>
      </c>
      <c r="X1931" t="n">
        <v>0</v>
      </c>
      <c r="Y1931">
        <f>IF(AND(A1931="Lead",COUNTIF(MetaCamps,C1931)&gt;0),1,0)</f>
        <v>0</v>
      </c>
      <c r="Z1931">
        <f>IF(Y1931=1,P1931,0)</f>
        <v>0</v>
      </c>
    </row>
    <row r="1932">
      <c r="A1932" t="inlineStr">
        <is>
          <t>Lead</t>
        </is>
      </c>
      <c r="B1932" s="39" t="str">
        <f>IFERROR(INDEX(CampTypes,MATCH(C1932,CampList,0)),"Unattributed")</f>
        <v>New</v>
      </c>
      <c r="C1932" t="inlineStr">
        <is>
          <t>Natuf | In House | ABO |  | WhatsApp | Unit Franchise | India | Oct26 | V1</t>
        </is>
      </c>
      <c r="D1932" t="inlineStr">
        <is>
          <t>_</t>
        </is>
      </c>
      <c r="E1932" t="inlineStr">
        <is>
          <t>_</t>
        </is>
      </c>
      <c r="F1932" t="inlineStr">
        <is>
          <t>In House Natuf</t>
        </is>
      </c>
      <c r="G1932" t="inlineStr">
        <is>
          <t>New Lead</t>
        </is>
      </c>
      <c r="H1932" s="39" t="str">
        <f>IF(ISNUMBER(MATCH(G1932,QualityStatuses,0)),"Quality Lead","Non-Quality Lead")</f>
        <v>Non-Quality Lead</v>
      </c>
      <c r="I1932" t="inlineStr">
        <is>
          <t>2026-10</t>
        </is>
      </c>
      <c r="J1932" t="inlineStr">
        <is>
          <t>Wk of 2026-10-12</t>
        </is>
      </c>
      <c r="K1932" t="inlineStr">
        <is>
          <t>(Unassigned)</t>
        </is>
      </c>
      <c r="L1932" t="inlineStr">
        <is>
          <t>Whatsapp Cloud API</t>
        </is>
      </c>
      <c r="M1932" t="inlineStr">
        <is>
          <t>Direct (campaign tagged in CRM)</t>
        </is>
      </c>
      <c r="N1932" t="inlineStr">
        <is>
          <t>6ad3c4cafd3cbf4776715303</t>
        </is>
      </c>
      <c r="O1932" t="n">
        <v>1</v>
      </c>
      <c r="P1932" s="40">
        <f>IF(A1932="Lead",IF(ISNUMBER(MATCH(G1932,QualityStatuses,0)),1,0),0)</f>
        <v>0</v>
      </c>
      <c r="Q1932" s="40">
        <f>IF(A1932="Lead",IF(G1932="New Lead",0,1),0)</f>
        <v>0</v>
      </c>
      <c r="R1932" s="40">
        <f>IF(A1932="Lead",IF(G1932="Lost",1,0),0)</f>
        <v>0</v>
      </c>
      <c r="S1932" t="n">
        <v>0</v>
      </c>
      <c r="T1932" t="n">
        <v>0</v>
      </c>
      <c r="U1932" t="n">
        <v>0</v>
      </c>
      <c r="V1932" t="n">
        <v>0</v>
      </c>
      <c r="W1932" t="n">
        <v>0</v>
      </c>
      <c r="X1932" t="n">
        <v>0</v>
      </c>
      <c r="Y1932">
        <f>IF(AND(A1932="Lead",COUNTIF(MetaCamps,C1932)&gt;0),1,0)</f>
        <v>0</v>
      </c>
      <c r="Z1932">
        <f>IF(Y1932=1,P1932,0)</f>
        <v>0</v>
      </c>
    </row>
    <row r="1933">
      <c r="A1933" t="inlineStr">
        <is>
          <t>Lead</t>
        </is>
      </c>
      <c r="B1933" s="39" t="str">
        <f>IFERROR(INDEX(CampTypes,MATCH(C1933,CampList,0)),"Unattributed")</f>
        <v>Old</v>
      </c>
      <c r="C1933" t="inlineStr">
        <is>
          <t>natuf_Kiosk_14072026_Hindi</t>
        </is>
      </c>
      <c r="D1933" t="inlineStr">
        <is>
          <t>natuf_Kiosk_14072026_Highest-converting industries</t>
        </is>
      </c>
      <c r="E1933" t="inlineStr">
        <is>
          <t>natuf_Kiosk_14072026_ad set_ad1</t>
        </is>
      </c>
      <c r="F1933" t="inlineStr">
        <is>
          <t>Natuf</t>
        </is>
      </c>
      <c r="G1933" t="inlineStr">
        <is>
          <t>New Lead</t>
        </is>
      </c>
      <c r="H1933" s="39" t="str">
        <f>IF(ISNUMBER(MATCH(G1933,QualityStatuses,0)),"Quality Lead","Non-Quality Lead")</f>
        <v>Non-Quality Lead</v>
      </c>
      <c r="I1933" t="inlineStr">
        <is>
          <t>2026-10</t>
        </is>
      </c>
      <c r="J1933" t="inlineStr">
        <is>
          <t>Wk of 2026-10-12</t>
        </is>
      </c>
      <c r="K1933" t="inlineStr">
        <is>
          <t>(Unassigned)</t>
        </is>
      </c>
      <c r="L1933" t="inlineStr">
        <is>
          <t>Facebook</t>
        </is>
      </c>
      <c r="M1933" t="inlineStr">
        <is>
          <t>Direct (campaign tagged in CRM)</t>
        </is>
      </c>
      <c r="N1933" t="inlineStr">
        <is>
          <t>6ad3c3f5f3e37d5390567ae1</t>
        </is>
      </c>
      <c r="O1933" t="n">
        <v>1</v>
      </c>
      <c r="P1933" s="40">
        <f>IF(A1933="Lead",IF(ISNUMBER(MATCH(G1933,QualityStatuses,0)),1,0),0)</f>
        <v>0</v>
      </c>
      <c r="Q1933" s="40">
        <f>IF(A1933="Lead",IF(G1933="New Lead",0,1),0)</f>
        <v>0</v>
      </c>
      <c r="R1933" s="40">
        <f>IF(A1933="Lead",IF(G1933="Lost",1,0),0)</f>
        <v>0</v>
      </c>
      <c r="S1933" t="n">
        <v>0</v>
      </c>
      <c r="T1933" t="n">
        <v>0</v>
      </c>
      <c r="U1933" t="n">
        <v>0</v>
      </c>
      <c r="V1933" t="n">
        <v>0</v>
      </c>
      <c r="W1933" t="n">
        <v>0</v>
      </c>
      <c r="X1933" t="n">
        <v>0</v>
      </c>
      <c r="Y1933">
        <f>IF(AND(A1933="Lead",COUNTIF(MetaCamps,C1933)&gt;0),1,0)</f>
        <v>1</v>
      </c>
      <c r="Z1933">
        <f>IF(Y1933=1,P1933,0)</f>
        <v>0</v>
      </c>
    </row>
    <row r="1934">
      <c r="A1934" t="inlineStr">
        <is>
          <t>Lead</t>
        </is>
      </c>
      <c r="B1934" s="39" t="str">
        <f>IFERROR(INDEX(CampTypes,MATCH(C1934,CampList,0)),"Unattributed")</f>
        <v>Old</v>
      </c>
      <c r="C1934" t="inlineStr">
        <is>
          <t>natuf_Kiosk_14072026_Hindi</t>
        </is>
      </c>
      <c r="D1934" t="inlineStr">
        <is>
          <t>natuf_Kiosk_09102026</t>
        </is>
      </c>
      <c r="E1934" t="inlineStr">
        <is>
          <t>natuf_Kiosk_14072026_ad set_ad1</t>
        </is>
      </c>
      <c r="F1934" t="inlineStr">
        <is>
          <t>Natuf</t>
        </is>
      </c>
      <c r="G1934" t="inlineStr">
        <is>
          <t>Connected</t>
        </is>
      </c>
      <c r="H1934" s="39" t="str">
        <f>IF(ISNUMBER(MATCH(G1934,QualityStatuses,0)),"Quality Lead","Non-Quality Lead")</f>
        <v>Non-Quality Lead</v>
      </c>
      <c r="I1934" t="inlineStr">
        <is>
          <t>2026-10</t>
        </is>
      </c>
      <c r="J1934" t="inlineStr">
        <is>
          <t>Wk of 2026-10-12</t>
        </is>
      </c>
      <c r="K1934" t="inlineStr">
        <is>
          <t>Tejaswini Tarigopula</t>
        </is>
      </c>
      <c r="L1934" t="inlineStr">
        <is>
          <t>Facebook</t>
        </is>
      </c>
      <c r="M1934" t="inlineStr">
        <is>
          <t>Direct (campaign tagged in CRM)</t>
        </is>
      </c>
      <c r="N1934" t="inlineStr">
        <is>
          <t>6ad3c24dd740e335a0b6d460</t>
        </is>
      </c>
      <c r="O1934" t="n">
        <v>1</v>
      </c>
      <c r="P1934" s="40">
        <f>IF(A1934="Lead",IF(ISNUMBER(MATCH(G1934,QualityStatuses,0)),1,0),0)</f>
        <v>0</v>
      </c>
      <c r="Q1934" s="40">
        <f>IF(A1934="Lead",IF(G1934="New Lead",0,1),0)</f>
        <v>1</v>
      </c>
      <c r="R1934" s="40">
        <f>IF(A1934="Lead",IF(G1934="Lost",1,0),0)</f>
        <v>0</v>
      </c>
      <c r="S1934" t="n">
        <v>1</v>
      </c>
      <c r="T1934" t="n">
        <v>1</v>
      </c>
      <c r="U1934" t="n">
        <v>0</v>
      </c>
      <c r="V1934" t="n">
        <v>0</v>
      </c>
      <c r="W1934" t="n">
        <v>0</v>
      </c>
      <c r="X1934" t="n">
        <v>0</v>
      </c>
      <c r="Y1934">
        <f>IF(AND(A1934="Lead",COUNTIF(MetaCamps,C1934)&gt;0),1,0)</f>
        <v>1</v>
      </c>
      <c r="Z1934">
        <f>IF(Y1934=1,P1934,0)</f>
        <v>0</v>
      </c>
    </row>
    <row r="1935">
      <c r="A1935" t="inlineStr">
        <is>
          <t>Lead</t>
        </is>
      </c>
      <c r="B1935" s="39" t="str">
        <f>IFERROR(INDEX(CampTypes,MATCH(C1935,CampList,0)),"Unattributed")</f>
        <v>New</v>
      </c>
      <c r="C1935" t="inlineStr">
        <is>
          <t>EBG - In House | ABO | Natuf | Leads | Unit Franchise | India | Oct26 | V1</t>
        </is>
      </c>
      <c r="D1935" t="inlineStr">
        <is>
          <t>Natuf | Broad | Tier1 + Growth Cities | Oct26 | V1</t>
        </is>
      </c>
      <c r="E1935" t="inlineStr">
        <is>
          <t>Natuf | Reel | Brand Ambassador | Heard Of Owning A Cafe | V1</t>
        </is>
      </c>
      <c r="F1935" t="inlineStr">
        <is>
          <t>In House Natuf</t>
        </is>
      </c>
      <c r="G1935" t="inlineStr">
        <is>
          <t>Attempt 1</t>
        </is>
      </c>
      <c r="H1935" s="39" t="str">
        <f>IF(ISNUMBER(MATCH(G1935,QualityStatuses,0)),"Quality Lead","Non-Quality Lead")</f>
        <v>Non-Quality Lead</v>
      </c>
      <c r="I1935" t="inlineStr">
        <is>
          <t>2026-10</t>
        </is>
      </c>
      <c r="J1935" t="inlineStr">
        <is>
          <t>Wk of 2026-10-12</t>
        </is>
      </c>
      <c r="K1935" t="inlineStr">
        <is>
          <t>Tejaswini Tarigopula</t>
        </is>
      </c>
      <c r="L1935" t="inlineStr">
        <is>
          <t>Facebook</t>
        </is>
      </c>
      <c r="M1935" t="inlineStr">
        <is>
          <t>Direct (campaign tagged in CRM)</t>
        </is>
      </c>
      <c r="N1935" t="inlineStr">
        <is>
          <t>6ad3c1c05e562dbde7902611</t>
        </is>
      </c>
      <c r="O1935" t="n">
        <v>1</v>
      </c>
      <c r="P1935" s="40">
        <f>IF(A1935="Lead",IF(ISNUMBER(MATCH(G1935,QualityStatuses,0)),1,0),0)</f>
        <v>0</v>
      </c>
      <c r="Q1935" s="40">
        <f>IF(A1935="Lead",IF(G1935="New Lead",0,1),0)</f>
        <v>1</v>
      </c>
      <c r="R1935" s="40">
        <f>IF(A1935="Lead",IF(G1935="Lost",1,0),0)</f>
        <v>0</v>
      </c>
      <c r="S1935" t="n">
        <v>1</v>
      </c>
      <c r="T1935" t="n">
        <v>0</v>
      </c>
      <c r="U1935" t="n">
        <v>0</v>
      </c>
      <c r="V1935" t="n">
        <v>0</v>
      </c>
      <c r="W1935" t="n">
        <v>0</v>
      </c>
      <c r="X1935" t="n">
        <v>0</v>
      </c>
      <c r="Y1935">
        <f>IF(AND(A1935="Lead",COUNTIF(MetaCamps,C1935)&gt;0),1,0)</f>
        <v>0</v>
      </c>
      <c r="Z1935">
        <f>IF(Y1935=1,P1935,0)</f>
        <v>0</v>
      </c>
    </row>
    <row r="1936">
      <c r="A1936" t="inlineStr">
        <is>
          <t>Lead</t>
        </is>
      </c>
      <c r="B1936" s="39" t="str">
        <f>IFERROR(INDEX(CampTypes,MATCH(C1936,CampList,0)),"Unattributed")</f>
        <v>New</v>
      </c>
      <c r="C1936" t="inlineStr">
        <is>
          <t>Natuf | In House | ABO |  | WhatsApp | Unit Franchise | India | Oct26 | V1</t>
        </is>
      </c>
      <c r="D1936" t="inlineStr">
        <is>
          <t>_</t>
        </is>
      </c>
      <c r="E1936" t="inlineStr">
        <is>
          <t>_</t>
        </is>
      </c>
      <c r="F1936" t="inlineStr">
        <is>
          <t>In House Natuf</t>
        </is>
      </c>
      <c r="G1936" t="inlineStr">
        <is>
          <t>New Lead</t>
        </is>
      </c>
      <c r="H1936" s="39" t="str">
        <f>IF(ISNUMBER(MATCH(G1936,QualityStatuses,0)),"Quality Lead","Non-Quality Lead")</f>
        <v>Non-Quality Lead</v>
      </c>
      <c r="I1936" t="inlineStr">
        <is>
          <t>2026-10</t>
        </is>
      </c>
      <c r="J1936" t="inlineStr">
        <is>
          <t>Wk of 2026-10-12</t>
        </is>
      </c>
      <c r="K1936" t="inlineStr">
        <is>
          <t>(Unassigned)</t>
        </is>
      </c>
      <c r="L1936" t="inlineStr">
        <is>
          <t>Whatsapp Cloud API</t>
        </is>
      </c>
      <c r="M1936" t="inlineStr">
        <is>
          <t>Direct (campaign tagged in CRM)</t>
        </is>
      </c>
      <c r="N1936" t="inlineStr">
        <is>
          <t>6ad3c15d357afb4897fd719e</t>
        </is>
      </c>
      <c r="O1936" t="n">
        <v>1</v>
      </c>
      <c r="P1936" s="40">
        <f>IF(A1936="Lead",IF(ISNUMBER(MATCH(G1936,QualityStatuses,0)),1,0),0)</f>
        <v>0</v>
      </c>
      <c r="Q1936" s="40">
        <f>IF(A1936="Lead",IF(G1936="New Lead",0,1),0)</f>
        <v>0</v>
      </c>
      <c r="R1936" s="40">
        <f>IF(A1936="Lead",IF(G1936="Lost",1,0),0)</f>
        <v>0</v>
      </c>
      <c r="S1936" t="n">
        <v>0</v>
      </c>
      <c r="T1936" t="n">
        <v>0</v>
      </c>
      <c r="U1936" t="n">
        <v>0</v>
      </c>
      <c r="V1936" t="n">
        <v>0</v>
      </c>
      <c r="W1936" t="n">
        <v>0</v>
      </c>
      <c r="X1936" t="n">
        <v>0</v>
      </c>
      <c r="Y1936">
        <f>IF(AND(A1936="Lead",COUNTIF(MetaCamps,C1936)&gt;0),1,0)</f>
        <v>0</v>
      </c>
      <c r="Z1936">
        <f>IF(Y1936=1,P1936,0)</f>
        <v>0</v>
      </c>
    </row>
    <row r="1937">
      <c r="A1937" t="inlineStr">
        <is>
          <t>Lead</t>
        </is>
      </c>
      <c r="B1937" s="39" t="str">
        <f>IFERROR(INDEX(CampTypes,MATCH(C1937,CampList,0)),"Unattributed")</f>
        <v>New</v>
      </c>
      <c r="C1937" t="inlineStr">
        <is>
          <t>Natuf | In House | ABO |  | WhatsApp | Unit Franchise | India | Oct26 | V1</t>
        </is>
      </c>
      <c r="D1937" t="inlineStr">
        <is>
          <t>_</t>
        </is>
      </c>
      <c r="E1937" t="inlineStr">
        <is>
          <t>_</t>
        </is>
      </c>
      <c r="F1937" t="inlineStr">
        <is>
          <t>In House Natuf</t>
        </is>
      </c>
      <c r="G1937" t="inlineStr">
        <is>
          <t>New Lead</t>
        </is>
      </c>
      <c r="H1937" s="39" t="str">
        <f>IF(ISNUMBER(MATCH(G1937,QualityStatuses,0)),"Quality Lead","Non-Quality Lead")</f>
        <v>Non-Quality Lead</v>
      </c>
      <c r="I1937" t="inlineStr">
        <is>
          <t>2026-10</t>
        </is>
      </c>
      <c r="J1937" t="inlineStr">
        <is>
          <t>Wk of 2026-10-12</t>
        </is>
      </c>
      <c r="K1937" t="inlineStr">
        <is>
          <t>(Unassigned)</t>
        </is>
      </c>
      <c r="L1937" t="inlineStr">
        <is>
          <t>Whatsapp Cloud API</t>
        </is>
      </c>
      <c r="M1937" t="inlineStr">
        <is>
          <t>Direct (campaign tagged in CRM)</t>
        </is>
      </c>
      <c r="N1937" t="inlineStr">
        <is>
          <t>6ad3c109057e7abc741ea17d</t>
        </is>
      </c>
      <c r="O1937" t="n">
        <v>1</v>
      </c>
      <c r="P1937" s="40">
        <f>IF(A1937="Lead",IF(ISNUMBER(MATCH(G1937,QualityStatuses,0)),1,0),0)</f>
        <v>0</v>
      </c>
      <c r="Q1937" s="40">
        <f>IF(A1937="Lead",IF(G1937="New Lead",0,1),0)</f>
        <v>0</v>
      </c>
      <c r="R1937" s="40">
        <f>IF(A1937="Lead",IF(G1937="Lost",1,0),0)</f>
        <v>0</v>
      </c>
      <c r="S1937" t="n">
        <v>0</v>
      </c>
      <c r="T1937" t="n">
        <v>0</v>
      </c>
      <c r="U1937" t="n">
        <v>0</v>
      </c>
      <c r="V1937" t="n">
        <v>0</v>
      </c>
      <c r="W1937" t="n">
        <v>0</v>
      </c>
      <c r="X1937" t="n">
        <v>0</v>
      </c>
      <c r="Y1937">
        <f>IF(AND(A1937="Lead",COUNTIF(MetaCamps,C1937)&gt;0),1,0)</f>
        <v>0</v>
      </c>
      <c r="Z1937">
        <f>IF(Y1937=1,P1937,0)</f>
        <v>0</v>
      </c>
    </row>
    <row r="1938">
      <c r="A1938" t="inlineStr">
        <is>
          <t>Lead</t>
        </is>
      </c>
      <c r="B1938" s="39" t="str">
        <f>IFERROR(INDEX(CampTypes,MATCH(C1938,CampList,0)),"Unattributed")</f>
        <v>New</v>
      </c>
      <c r="C1938" t="inlineStr">
        <is>
          <t>Natuf | In House | ABO |  | WhatsApp | Unit Franchise | India | Oct26 | V1</t>
        </is>
      </c>
      <c r="D1938" t="inlineStr">
        <is>
          <t>_</t>
        </is>
      </c>
      <c r="E1938" t="inlineStr">
        <is>
          <t>_</t>
        </is>
      </c>
      <c r="F1938" t="inlineStr">
        <is>
          <t>In House Natuf</t>
        </is>
      </c>
      <c r="G1938" t="inlineStr">
        <is>
          <t>New Lead</t>
        </is>
      </c>
      <c r="H1938" s="39" t="str">
        <f>IF(ISNUMBER(MATCH(G1938,QualityStatuses,0)),"Quality Lead","Non-Quality Lead")</f>
        <v>Non-Quality Lead</v>
      </c>
      <c r="I1938" t="inlineStr">
        <is>
          <t>2026-10</t>
        </is>
      </c>
      <c r="J1938" t="inlineStr">
        <is>
          <t>Wk of 2026-10-12</t>
        </is>
      </c>
      <c r="K1938" t="inlineStr">
        <is>
          <t>(Unassigned)</t>
        </is>
      </c>
      <c r="L1938" t="inlineStr">
        <is>
          <t>Whatsapp Cloud API</t>
        </is>
      </c>
      <c r="M1938" t="inlineStr">
        <is>
          <t>Direct (campaign tagged in CRM)</t>
        </is>
      </c>
      <c r="N1938" t="inlineStr">
        <is>
          <t>6ad3c104057e7abc741ea176</t>
        </is>
      </c>
      <c r="O1938" t="n">
        <v>1</v>
      </c>
      <c r="P1938" s="40">
        <f>IF(A1938="Lead",IF(ISNUMBER(MATCH(G1938,QualityStatuses,0)),1,0),0)</f>
        <v>0</v>
      </c>
      <c r="Q1938" s="40">
        <f>IF(A1938="Lead",IF(G1938="New Lead",0,1),0)</f>
        <v>0</v>
      </c>
      <c r="R1938" s="40">
        <f>IF(A1938="Lead",IF(G1938="Lost",1,0),0)</f>
        <v>0</v>
      </c>
      <c r="S1938" t="n">
        <v>0</v>
      </c>
      <c r="T1938" t="n">
        <v>0</v>
      </c>
      <c r="U1938" t="n">
        <v>0</v>
      </c>
      <c r="V1938" t="n">
        <v>0</v>
      </c>
      <c r="W1938" t="n">
        <v>0</v>
      </c>
      <c r="X1938" t="n">
        <v>0</v>
      </c>
      <c r="Y1938">
        <f>IF(AND(A1938="Lead",COUNTIF(MetaCamps,C1938)&gt;0),1,0)</f>
        <v>0</v>
      </c>
      <c r="Z1938">
        <f>IF(Y1938=1,P1938,0)</f>
        <v>0</v>
      </c>
    </row>
    <row r="1939">
      <c r="A1939" t="inlineStr">
        <is>
          <t>Lead</t>
        </is>
      </c>
      <c r="B1939" s="39" t="str">
        <f>IFERROR(INDEX(CampTypes,MATCH(C1939,CampList,0)),"Unattributed")</f>
        <v>New</v>
      </c>
      <c r="C1939" t="inlineStr">
        <is>
          <t>EBG - In House | ABO | Natuf | Leads | Unit Franchise | India | Oct26 | V1</t>
        </is>
      </c>
      <c r="D1939" t="inlineStr">
        <is>
          <t>Natuf | LAL 1% | India | Jul26 | V1</t>
        </is>
      </c>
      <c r="E1939" t="inlineStr">
        <is>
          <t>Natuf | Reel | Brand Ambassador | Heard Of Owning A Cafe | V1</t>
        </is>
      </c>
      <c r="F1939" t="inlineStr">
        <is>
          <t>In House Natuf</t>
        </is>
      </c>
      <c r="G1939" t="inlineStr">
        <is>
          <t>Attempt 1</t>
        </is>
      </c>
      <c r="H1939" s="39" t="str">
        <f>IF(ISNUMBER(MATCH(G1939,QualityStatuses,0)),"Quality Lead","Non-Quality Lead")</f>
        <v>Non-Quality Lead</v>
      </c>
      <c r="I1939" t="inlineStr">
        <is>
          <t>2026-10</t>
        </is>
      </c>
      <c r="J1939" t="inlineStr">
        <is>
          <t>Wk of 2026-10-12</t>
        </is>
      </c>
      <c r="K1939" t="inlineStr">
        <is>
          <t>Tejaswini Tarigopula</t>
        </is>
      </c>
      <c r="L1939" t="inlineStr">
        <is>
          <t>Facebook</t>
        </is>
      </c>
      <c r="M1939" t="inlineStr">
        <is>
          <t>Direct (campaign tagged in CRM)</t>
        </is>
      </c>
      <c r="N1939" t="inlineStr">
        <is>
          <t>6ad3c08091ecfeb0448183ec</t>
        </is>
      </c>
      <c r="O1939" t="n">
        <v>1</v>
      </c>
      <c r="P1939" s="40">
        <f>IF(A1939="Lead",IF(ISNUMBER(MATCH(G1939,QualityStatuses,0)),1,0),0)</f>
        <v>0</v>
      </c>
      <c r="Q1939" s="40">
        <f>IF(A1939="Lead",IF(G1939="New Lead",0,1),0)</f>
        <v>1</v>
      </c>
      <c r="R1939" s="40">
        <f>IF(A1939="Lead",IF(G1939="Lost",1,0),0)</f>
        <v>0</v>
      </c>
      <c r="S1939" t="n">
        <v>1</v>
      </c>
      <c r="T1939" t="n">
        <v>0</v>
      </c>
      <c r="U1939" t="n">
        <v>0</v>
      </c>
      <c r="V1939" t="n">
        <v>0</v>
      </c>
      <c r="W1939" t="n">
        <v>0</v>
      </c>
      <c r="X1939" t="n">
        <v>0</v>
      </c>
      <c r="Y1939">
        <f>IF(AND(A1939="Lead",COUNTIF(MetaCamps,C1939)&gt;0),1,0)</f>
        <v>0</v>
      </c>
      <c r="Z1939">
        <f>IF(Y1939=1,P1939,0)</f>
        <v>0</v>
      </c>
    </row>
    <row r="1940">
      <c r="A1940" t="inlineStr">
        <is>
          <t>Lead</t>
        </is>
      </c>
      <c r="B1940" s="39" t="str">
        <f>IFERROR(INDEX(CampTypes,MATCH(C1940,CampList,0)),"Unattributed")</f>
        <v>Old</v>
      </c>
      <c r="C1940" t="inlineStr">
        <is>
          <t>E_Natuf_Generic_13082026</t>
        </is>
      </c>
      <c r="D1940" t="inlineStr">
        <is>
          <t>E_Natuf_Generic_13082026_Adset1</t>
        </is>
      </c>
      <c r="E1940" t="inlineStr">
        <is>
          <t>E_Natuf_Generic_13082026_Adset1_Ad1</t>
        </is>
      </c>
      <c r="F1940" t="inlineStr">
        <is>
          <t>Natuf</t>
        </is>
      </c>
      <c r="G1940" t="inlineStr">
        <is>
          <t>Attempt 2</t>
        </is>
      </c>
      <c r="H1940" s="39" t="str">
        <f>IF(ISNUMBER(MATCH(G1940,QualityStatuses,0)),"Quality Lead","Non-Quality Lead")</f>
        <v>Non-Quality Lead</v>
      </c>
      <c r="I1940" t="inlineStr">
        <is>
          <t>2026-10</t>
        </is>
      </c>
      <c r="J1940" t="inlineStr">
        <is>
          <t>Wk of 2026-10-12</t>
        </is>
      </c>
      <c r="K1940" t="inlineStr">
        <is>
          <t>Tejaswini Tarigopula</t>
        </is>
      </c>
      <c r="L1940" t="inlineStr">
        <is>
          <t>Facebook</t>
        </is>
      </c>
      <c r="M1940" t="inlineStr">
        <is>
          <t>Direct (campaign tagged in CRM)</t>
        </is>
      </c>
      <c r="N1940" t="inlineStr">
        <is>
          <t>6ad3bff6a405c0a7dffce6aa</t>
        </is>
      </c>
      <c r="O1940" t="n">
        <v>1</v>
      </c>
      <c r="P1940" s="40">
        <f>IF(A1940="Lead",IF(ISNUMBER(MATCH(G1940,QualityStatuses,0)),1,0),0)</f>
        <v>0</v>
      </c>
      <c r="Q1940" s="40">
        <f>IF(A1940="Lead",IF(G1940="New Lead",0,1),0)</f>
        <v>1</v>
      </c>
      <c r="R1940" s="40">
        <f>IF(A1940="Lead",IF(G1940="Lost",1,0),0)</f>
        <v>0</v>
      </c>
      <c r="S1940" t="n">
        <v>2</v>
      </c>
      <c r="T1940" t="n">
        <v>1</v>
      </c>
      <c r="U1940" t="n">
        <v>0</v>
      </c>
      <c r="V1940" t="n">
        <v>0</v>
      </c>
      <c r="W1940" t="n">
        <v>0</v>
      </c>
      <c r="X1940" t="n">
        <v>0</v>
      </c>
      <c r="Y1940">
        <f>IF(AND(A1940="Lead",COUNTIF(MetaCamps,C1940)&gt;0),1,0)</f>
        <v>1</v>
      </c>
      <c r="Z1940">
        <f>IF(Y1940=1,P1940,0)</f>
        <v>0</v>
      </c>
    </row>
    <row r="1941">
      <c r="A1941" t="inlineStr">
        <is>
          <t>Lead</t>
        </is>
      </c>
      <c r="B1941" s="39" t="str">
        <f>IFERROR(INDEX(CampTypes,MATCH(C1941,CampList,0)),"Unattributed")</f>
        <v>Old</v>
      </c>
      <c r="C1941" t="inlineStr">
        <is>
          <t>natuf_Kiosk_14072026_Hindi</t>
        </is>
      </c>
      <c r="D1941" t="inlineStr">
        <is>
          <t>natuf_Kiosk_09102026</t>
        </is>
      </c>
      <c r="E1941" t="inlineStr">
        <is>
          <t>natuf_Kiosk_14072026_ad set_ad1</t>
        </is>
      </c>
      <c r="F1941" t="inlineStr">
        <is>
          <t>Natuf</t>
        </is>
      </c>
      <c r="G1941" t="inlineStr">
        <is>
          <t>New Lead</t>
        </is>
      </c>
      <c r="H1941" s="39" t="str">
        <f>IF(ISNUMBER(MATCH(G1941,QualityStatuses,0)),"Quality Lead","Non-Quality Lead")</f>
        <v>Non-Quality Lead</v>
      </c>
      <c r="I1941" t="inlineStr">
        <is>
          <t>2026-10</t>
        </is>
      </c>
      <c r="J1941" t="inlineStr">
        <is>
          <t>Wk of 2026-10-12</t>
        </is>
      </c>
      <c r="K1941" t="inlineStr">
        <is>
          <t>(Unassigned)</t>
        </is>
      </c>
      <c r="L1941" t="inlineStr">
        <is>
          <t>Facebook</t>
        </is>
      </c>
      <c r="M1941" t="inlineStr">
        <is>
          <t>Direct (campaign tagged in CRM)</t>
        </is>
      </c>
      <c r="N1941" t="inlineStr">
        <is>
          <t>6ad3bf38f3e37d539056762d</t>
        </is>
      </c>
      <c r="O1941" t="n">
        <v>1</v>
      </c>
      <c r="P1941" s="40">
        <f>IF(A1941="Lead",IF(ISNUMBER(MATCH(G1941,QualityStatuses,0)),1,0),0)</f>
        <v>0</v>
      </c>
      <c r="Q1941" s="40">
        <f>IF(A1941="Lead",IF(G1941="New Lead",0,1),0)</f>
        <v>0</v>
      </c>
      <c r="R1941" s="40">
        <f>IF(A1941="Lead",IF(G1941="Lost",1,0),0)</f>
        <v>0</v>
      </c>
      <c r="S1941" t="n">
        <v>0</v>
      </c>
      <c r="T1941" t="n">
        <v>0</v>
      </c>
      <c r="U1941" t="n">
        <v>0</v>
      </c>
      <c r="V1941" t="n">
        <v>0</v>
      </c>
      <c r="W1941" t="n">
        <v>0</v>
      </c>
      <c r="X1941" t="n">
        <v>0</v>
      </c>
      <c r="Y1941">
        <f>IF(AND(A1941="Lead",COUNTIF(MetaCamps,C1941)&gt;0),1,0)</f>
        <v>1</v>
      </c>
      <c r="Z1941">
        <f>IF(Y1941=1,P1941,0)</f>
        <v>0</v>
      </c>
    </row>
    <row r="1942">
      <c r="A1942" t="inlineStr">
        <is>
          <t>Lead</t>
        </is>
      </c>
      <c r="B1942" s="39" t="str">
        <f>IFERROR(INDEX(CampTypes,MATCH(C1942,CampList,0)),"Unattributed")</f>
        <v>New</v>
      </c>
      <c r="C1942" t="inlineStr">
        <is>
          <t>EBG - In House | ABO | Natuf | Leads | Unit Franchise | India | Oct26 | V1</t>
        </is>
      </c>
      <c r="D1942" t="inlineStr">
        <is>
          <t>Natuf | LAL 1% | India | Jul26 | V1</t>
        </is>
      </c>
      <c r="E1942" t="inlineStr">
        <is>
          <t>Natuf | Reel | Brand Ambassador | Heard Of Owning A Cafe | V1</t>
        </is>
      </c>
      <c r="F1942" t="inlineStr">
        <is>
          <t>In House Natuf</t>
        </is>
      </c>
      <c r="G1942" t="inlineStr">
        <is>
          <t>Connected</t>
        </is>
      </c>
      <c r="H1942" s="39" t="str">
        <f>IF(ISNUMBER(MATCH(G1942,QualityStatuses,0)),"Quality Lead","Non-Quality Lead")</f>
        <v>Non-Quality Lead</v>
      </c>
      <c r="I1942" t="inlineStr">
        <is>
          <t>2026-10</t>
        </is>
      </c>
      <c r="J1942" t="inlineStr">
        <is>
          <t>Wk of 2026-10-12</t>
        </is>
      </c>
      <c r="K1942" t="inlineStr">
        <is>
          <t>Tejaswini Tarigopula</t>
        </is>
      </c>
      <c r="L1942" t="inlineStr">
        <is>
          <t>Facebook</t>
        </is>
      </c>
      <c r="M1942" t="inlineStr">
        <is>
          <t>Direct (campaign tagged in CRM)</t>
        </is>
      </c>
      <c r="N1942" t="inlineStr">
        <is>
          <t>6ad3bd6e2180801d5cbf1855</t>
        </is>
      </c>
      <c r="O1942" t="n">
        <v>1</v>
      </c>
      <c r="P1942" s="40">
        <f>IF(A1942="Lead",IF(ISNUMBER(MATCH(G1942,QualityStatuses,0)),1,0),0)</f>
        <v>0</v>
      </c>
      <c r="Q1942" s="40">
        <f>IF(A1942="Lead",IF(G1942="New Lead",0,1),0)</f>
        <v>1</v>
      </c>
      <c r="R1942" s="40">
        <f>IF(A1942="Lead",IF(G1942="Lost",1,0),0)</f>
        <v>0</v>
      </c>
      <c r="S1942" t="n">
        <v>3</v>
      </c>
      <c r="T1942" t="n">
        <v>2</v>
      </c>
      <c r="U1942" t="n">
        <v>0</v>
      </c>
      <c r="V1942" t="n">
        <v>0</v>
      </c>
      <c r="W1942" t="n">
        <v>0</v>
      </c>
      <c r="X1942" t="n">
        <v>0</v>
      </c>
      <c r="Y1942">
        <f>IF(AND(A1942="Lead",COUNTIF(MetaCamps,C1942)&gt;0),1,0)</f>
        <v>0</v>
      </c>
      <c r="Z1942">
        <f>IF(Y1942=1,P1942,0)</f>
        <v>0</v>
      </c>
    </row>
    <row r="1943">
      <c r="A1943" t="inlineStr">
        <is>
          <t>Lead</t>
        </is>
      </c>
      <c r="B1943" s="39" t="str">
        <f>IFERROR(INDEX(CampTypes,MATCH(C1943,CampList,0)),"Unattributed")</f>
        <v>New</v>
      </c>
      <c r="C1943" t="inlineStr">
        <is>
          <t>EBG - In House | ABO | Natuf | Leads | Unit Franchise | India | Oct26 | V1</t>
        </is>
      </c>
      <c r="D1943" t="inlineStr">
        <is>
          <t>Natuf | LAL 1% | India | Jul26 | V1</t>
        </is>
      </c>
      <c r="E1943" t="inlineStr">
        <is>
          <t>Natuf | Reel | Brand Ambassador | Heard Of Owning A Cafe | V1</t>
        </is>
      </c>
      <c r="F1943" t="inlineStr">
        <is>
          <t>In House Natuf</t>
        </is>
      </c>
      <c r="G1943" t="inlineStr">
        <is>
          <t>Lost</t>
        </is>
      </c>
      <c r="H1943" s="39" t="str">
        <f>IF(ISNUMBER(MATCH(G1943,QualityStatuses,0)),"Quality Lead","Non-Quality Lead")</f>
        <v>Non-Quality Lead</v>
      </c>
      <c r="I1943" t="inlineStr">
        <is>
          <t>2026-10</t>
        </is>
      </c>
      <c r="J1943" t="inlineStr">
        <is>
          <t>Wk of 2026-10-12</t>
        </is>
      </c>
      <c r="K1943" t="inlineStr">
        <is>
          <t>Tejaswini Tarigopula</t>
        </is>
      </c>
      <c r="L1943" t="inlineStr">
        <is>
          <t>Facebook</t>
        </is>
      </c>
      <c r="M1943" t="inlineStr">
        <is>
          <t>Direct (campaign tagged in CRM)</t>
        </is>
      </c>
      <c r="N1943" t="inlineStr">
        <is>
          <t>6ad3bd69a09cd73687c35afe</t>
        </is>
      </c>
      <c r="O1943" t="n">
        <v>1</v>
      </c>
      <c r="P1943" s="40">
        <f>IF(A1943="Lead",IF(ISNUMBER(MATCH(G1943,QualityStatuses,0)),1,0),0)</f>
        <v>0</v>
      </c>
      <c r="Q1943" s="40">
        <f>IF(A1943="Lead",IF(G1943="New Lead",0,1),0)</f>
        <v>1</v>
      </c>
      <c r="R1943" s="40">
        <f>IF(A1943="Lead",IF(G1943="Lost",1,0),0)</f>
        <v>1</v>
      </c>
      <c r="S1943" t="n">
        <v>3</v>
      </c>
      <c r="T1943" t="n">
        <v>2</v>
      </c>
      <c r="U1943" t="n">
        <v>0</v>
      </c>
      <c r="V1943" t="n">
        <v>0</v>
      </c>
      <c r="W1943" t="n">
        <v>0</v>
      </c>
      <c r="X1943" t="n">
        <v>0</v>
      </c>
      <c r="Y1943">
        <f>IF(AND(A1943="Lead",COUNTIF(MetaCamps,C1943)&gt;0),1,0)</f>
        <v>0</v>
      </c>
      <c r="Z1943">
        <f>IF(Y1943=1,P1943,0)</f>
        <v>0</v>
      </c>
    </row>
    <row r="1944">
      <c r="A1944" t="inlineStr">
        <is>
          <t>Lead</t>
        </is>
      </c>
      <c r="B1944" s="39" t="str">
        <f>IFERROR(INDEX(CampTypes,MATCH(C1944,CampList,0)),"Unattributed")</f>
        <v>New</v>
      </c>
      <c r="C1944" t="inlineStr">
        <is>
          <t>EBG - In House | ABO | Natuf | Leads | Unit Franchise | India | Oct26 | V1</t>
        </is>
      </c>
      <c r="D1944" t="inlineStr">
        <is>
          <t>Natuf | LAL 1% | India | Jul26 | V1</t>
        </is>
      </c>
      <c r="E1944" t="inlineStr">
        <is>
          <t>Natuf | Reel | Brand Ambassador | Heard Of Owning A Cafe | V1</t>
        </is>
      </c>
      <c r="F1944" t="inlineStr">
        <is>
          <t>In House Natuf</t>
        </is>
      </c>
      <c r="G1944" t="inlineStr">
        <is>
          <t>Attempt 2</t>
        </is>
      </c>
      <c r="H1944" s="39" t="str">
        <f>IF(ISNUMBER(MATCH(G1944,QualityStatuses,0)),"Quality Lead","Non-Quality Lead")</f>
        <v>Non-Quality Lead</v>
      </c>
      <c r="I1944" t="inlineStr">
        <is>
          <t>2026-10</t>
        </is>
      </c>
      <c r="J1944" t="inlineStr">
        <is>
          <t>Wk of 2026-10-12</t>
        </is>
      </c>
      <c r="K1944" t="inlineStr">
        <is>
          <t>Tejaswini Tarigopula</t>
        </is>
      </c>
      <c r="L1944" t="inlineStr">
        <is>
          <t>Facebook</t>
        </is>
      </c>
      <c r="M1944" t="inlineStr">
        <is>
          <t>Direct (campaign tagged in CRM)</t>
        </is>
      </c>
      <c r="N1944" t="inlineStr">
        <is>
          <t>6ad3bd4c8a4825c423b2f4e4</t>
        </is>
      </c>
      <c r="O1944" t="n">
        <v>1</v>
      </c>
      <c r="P1944" s="40">
        <f>IF(A1944="Lead",IF(ISNUMBER(MATCH(G1944,QualityStatuses,0)),1,0),0)</f>
        <v>0</v>
      </c>
      <c r="Q1944" s="40">
        <f>IF(A1944="Lead",IF(G1944="New Lead",0,1),0)</f>
        <v>1</v>
      </c>
      <c r="R1944" s="40">
        <f>IF(A1944="Lead",IF(G1944="Lost",1,0),0)</f>
        <v>0</v>
      </c>
      <c r="S1944" t="n">
        <v>2</v>
      </c>
      <c r="T1944" t="n">
        <v>0</v>
      </c>
      <c r="U1944" t="n">
        <v>0</v>
      </c>
      <c r="V1944" t="n">
        <v>0</v>
      </c>
      <c r="W1944" t="n">
        <v>0</v>
      </c>
      <c r="X1944" t="n">
        <v>0</v>
      </c>
      <c r="Y1944">
        <f>IF(AND(A1944="Lead",COUNTIF(MetaCamps,C1944)&gt;0),1,0)</f>
        <v>0</v>
      </c>
      <c r="Z1944">
        <f>IF(Y1944=1,P1944,0)</f>
        <v>0</v>
      </c>
    </row>
    <row r="1945">
      <c r="A1945" t="inlineStr">
        <is>
          <t>Lead</t>
        </is>
      </c>
      <c r="B1945" s="39" t="str">
        <f>IFERROR(INDEX(CampTypes,MATCH(C1945,CampList,0)),"Unattributed")</f>
        <v>Old</v>
      </c>
      <c r="C1945" t="inlineStr">
        <is>
          <t>E_Karan_Natuf_All_07072026</t>
        </is>
      </c>
      <c r="D1945" t="inlineStr">
        <is>
          <t>E_Karan_Natuf_Fragship_07072026_Adset2</t>
        </is>
      </c>
      <c r="E1945" t="inlineStr">
        <is>
          <t>E_Karan_Natuf_Flagship_Cafe_07072026_Adset2_Ad1 – Copy 2</t>
        </is>
      </c>
      <c r="F1945" t="inlineStr">
        <is>
          <t>Natuf</t>
        </is>
      </c>
      <c r="G1945" t="inlineStr">
        <is>
          <t>Attempt 1</t>
        </is>
      </c>
      <c r="H1945" s="39" t="str">
        <f>IF(ISNUMBER(MATCH(G1945,QualityStatuses,0)),"Quality Lead","Non-Quality Lead")</f>
        <v>Non-Quality Lead</v>
      </c>
      <c r="I1945" t="inlineStr">
        <is>
          <t>2026-10</t>
        </is>
      </c>
      <c r="J1945" t="inlineStr">
        <is>
          <t>Wk of 2026-10-12</t>
        </is>
      </c>
      <c r="K1945" t="inlineStr">
        <is>
          <t>Tejaswini Tarigopula</t>
        </is>
      </c>
      <c r="L1945" t="inlineStr">
        <is>
          <t>Facebook</t>
        </is>
      </c>
      <c r="M1945" t="inlineStr">
        <is>
          <t>Direct (campaign tagged in CRM)</t>
        </is>
      </c>
      <c r="N1945" t="inlineStr">
        <is>
          <t>6ad3bc7f8741c39adf17ee0b</t>
        </is>
      </c>
      <c r="O1945" t="n">
        <v>1</v>
      </c>
      <c r="P1945" s="40">
        <f>IF(A1945="Lead",IF(ISNUMBER(MATCH(G1945,QualityStatuses,0)),1,0),0)</f>
        <v>0</v>
      </c>
      <c r="Q1945" s="40">
        <f>IF(A1945="Lead",IF(G1945="New Lead",0,1),0)</f>
        <v>1</v>
      </c>
      <c r="R1945" s="40">
        <f>IF(A1945="Lead",IF(G1945="Lost",1,0),0)</f>
        <v>0</v>
      </c>
      <c r="S1945" t="n">
        <v>1</v>
      </c>
      <c r="T1945" t="n">
        <v>0</v>
      </c>
      <c r="U1945" t="n">
        <v>0</v>
      </c>
      <c r="V1945" t="n">
        <v>0</v>
      </c>
      <c r="W1945" t="n">
        <v>0</v>
      </c>
      <c r="X1945" t="n">
        <v>0</v>
      </c>
      <c r="Y1945">
        <f>IF(AND(A1945="Lead",COUNTIF(MetaCamps,C1945)&gt;0),1,0)</f>
        <v>1</v>
      </c>
      <c r="Z1945">
        <f>IF(Y1945=1,P1945,0)</f>
        <v>0</v>
      </c>
    </row>
    <row r="1946">
      <c r="A1946" t="inlineStr">
        <is>
          <t>Lead</t>
        </is>
      </c>
      <c r="B1946" s="39" t="str">
        <f>IFERROR(INDEX(CampTypes,MATCH(C1946,CampList,0)),"Unattributed")</f>
        <v>New</v>
      </c>
      <c r="C1946" t="inlineStr">
        <is>
          <t>EBG - In House | ABO | Natuf | Leads | Unit Franchise | India | Oct26 | V1</t>
        </is>
      </c>
      <c r="D1946" t="inlineStr">
        <is>
          <t>Natuf | Broad | Tier1 + Growth Cities | Oct26 | V1</t>
        </is>
      </c>
      <c r="E1946" t="inlineStr">
        <is>
          <t>Natuf | Reel | Brand Ambassador | Heard Of Owning A Cafe | V1</t>
        </is>
      </c>
      <c r="F1946" t="inlineStr">
        <is>
          <t>In House Natuf</t>
        </is>
      </c>
      <c r="G1946" t="inlineStr">
        <is>
          <t>Attempt 1</t>
        </is>
      </c>
      <c r="H1946" s="39" t="str">
        <f>IF(ISNUMBER(MATCH(G1946,QualityStatuses,0)),"Quality Lead","Non-Quality Lead")</f>
        <v>Non-Quality Lead</v>
      </c>
      <c r="I1946" t="inlineStr">
        <is>
          <t>2026-10</t>
        </is>
      </c>
      <c r="J1946" t="inlineStr">
        <is>
          <t>Wk of 2026-10-12</t>
        </is>
      </c>
      <c r="K1946" t="inlineStr">
        <is>
          <t>Tejaswini Tarigopula</t>
        </is>
      </c>
      <c r="L1946" t="inlineStr">
        <is>
          <t>Facebook</t>
        </is>
      </c>
      <c r="M1946" t="inlineStr">
        <is>
          <t>Direct (campaign tagged in CRM)</t>
        </is>
      </c>
      <c r="N1946" t="inlineStr">
        <is>
          <t>6ad3bc7d8741c39adf17ee06</t>
        </is>
      </c>
      <c r="O1946" t="n">
        <v>1</v>
      </c>
      <c r="P1946" s="40">
        <f>IF(A1946="Lead",IF(ISNUMBER(MATCH(G1946,QualityStatuses,0)),1,0),0)</f>
        <v>0</v>
      </c>
      <c r="Q1946" s="40">
        <f>IF(A1946="Lead",IF(G1946="New Lead",0,1),0)</f>
        <v>1</v>
      </c>
      <c r="R1946" s="40">
        <f>IF(A1946="Lead",IF(G1946="Lost",1,0),0)</f>
        <v>0</v>
      </c>
      <c r="S1946" t="n">
        <v>2</v>
      </c>
      <c r="T1946" t="n">
        <v>0</v>
      </c>
      <c r="U1946" t="n">
        <v>0</v>
      </c>
      <c r="V1946" t="n">
        <v>0</v>
      </c>
      <c r="W1946" t="n">
        <v>0</v>
      </c>
      <c r="X1946" t="n">
        <v>0</v>
      </c>
      <c r="Y1946">
        <f>IF(AND(A1946="Lead",COUNTIF(MetaCamps,C1946)&gt;0),1,0)</f>
        <v>0</v>
      </c>
      <c r="Z1946">
        <f>IF(Y1946=1,P1946,0)</f>
        <v>0</v>
      </c>
    </row>
    <row r="1947">
      <c r="A1947" t="inlineStr">
        <is>
          <t>Lead</t>
        </is>
      </c>
      <c r="B1947" s="39" t="str">
        <f>IFERROR(INDEX(CampTypes,MATCH(C1947,CampList,0)),"Unattributed")</f>
        <v>Old</v>
      </c>
      <c r="C1947" t="inlineStr">
        <is>
          <t>E_Karan_Natuf_All_07072026</t>
        </is>
      </c>
      <c r="D1947" t="inlineStr">
        <is>
          <t>E_Karan_Natuf_Sign_07072026_Adset3</t>
        </is>
      </c>
      <c r="E1947" t="inlineStr">
        <is>
          <t>E_Karan_Natuf_Sign_07072026_Adset2_Ad1</t>
        </is>
      </c>
      <c r="F1947" t="inlineStr">
        <is>
          <t>Natuf</t>
        </is>
      </c>
      <c r="G1947" t="inlineStr">
        <is>
          <t>New Lead</t>
        </is>
      </c>
      <c r="H1947" s="39" t="str">
        <f>IF(ISNUMBER(MATCH(G1947,QualityStatuses,0)),"Quality Lead","Non-Quality Lead")</f>
        <v>Non-Quality Lead</v>
      </c>
      <c r="I1947" t="inlineStr">
        <is>
          <t>2026-10</t>
        </is>
      </c>
      <c r="J1947" t="inlineStr">
        <is>
          <t>Wk of 2026-10-12</t>
        </is>
      </c>
      <c r="K1947" t="inlineStr">
        <is>
          <t>(Unassigned)</t>
        </is>
      </c>
      <c r="L1947" t="inlineStr">
        <is>
          <t>Facebook</t>
        </is>
      </c>
      <c r="M1947" t="inlineStr">
        <is>
          <t>Direct (campaign tagged in CRM)</t>
        </is>
      </c>
      <c r="N1947" t="inlineStr">
        <is>
          <t>6ad3bb779ecbe5eb18d25fd7</t>
        </is>
      </c>
      <c r="O1947" t="n">
        <v>1</v>
      </c>
      <c r="P1947" s="40">
        <f>IF(A1947="Lead",IF(ISNUMBER(MATCH(G1947,QualityStatuses,0)),1,0),0)</f>
        <v>0</v>
      </c>
      <c r="Q1947" s="40">
        <f>IF(A1947="Lead",IF(G1947="New Lead",0,1),0)</f>
        <v>0</v>
      </c>
      <c r="R1947" s="40">
        <f>IF(A1947="Lead",IF(G1947="Lost",1,0),0)</f>
        <v>0</v>
      </c>
      <c r="S1947" t="n">
        <v>0</v>
      </c>
      <c r="T1947" t="n">
        <v>0</v>
      </c>
      <c r="U1947" t="n">
        <v>0</v>
      </c>
      <c r="V1947" t="n">
        <v>0</v>
      </c>
      <c r="W1947" t="n">
        <v>0</v>
      </c>
      <c r="X1947" t="n">
        <v>0</v>
      </c>
      <c r="Y1947">
        <f>IF(AND(A1947="Lead",COUNTIF(MetaCamps,C1947)&gt;0),1,0)</f>
        <v>1</v>
      </c>
      <c r="Z1947">
        <f>IF(Y1947=1,P1947,0)</f>
        <v>0</v>
      </c>
    </row>
    <row r="1948">
      <c r="A1948" t="inlineStr">
        <is>
          <t>Lead</t>
        </is>
      </c>
      <c r="B1948" s="39" t="str">
        <f>IFERROR(INDEX(CampTypes,MATCH(C1948,CampList,0)),"Unattributed")</f>
        <v>New</v>
      </c>
      <c r="C1948" t="inlineStr">
        <is>
          <t>EBG - In House | ABO | Natuf | Leads | Unit Franchise | India | Oct26 | V1</t>
        </is>
      </c>
      <c r="D1948" t="inlineStr">
        <is>
          <t>Natuf | Investors | Tier1 + Growth Cities | Oct26 | V1</t>
        </is>
      </c>
      <c r="E1948" t="inlineStr">
        <is>
          <t>Natuf | Reel | Brand Ambassador | Heard Of Owning A Cafe | V1</t>
        </is>
      </c>
      <c r="F1948" t="inlineStr">
        <is>
          <t>In House Natuf</t>
        </is>
      </c>
      <c r="G1948" t="inlineStr">
        <is>
          <t>Attempt 1</t>
        </is>
      </c>
      <c r="H1948" s="39" t="str">
        <f>IF(ISNUMBER(MATCH(G1948,QualityStatuses,0)),"Quality Lead","Non-Quality Lead")</f>
        <v>Non-Quality Lead</v>
      </c>
      <c r="I1948" t="inlineStr">
        <is>
          <t>2026-10</t>
        </is>
      </c>
      <c r="J1948" t="inlineStr">
        <is>
          <t>Wk of 2026-10-12</t>
        </is>
      </c>
      <c r="K1948" t="inlineStr">
        <is>
          <t>Tejaswini Tarigopula</t>
        </is>
      </c>
      <c r="L1948" t="inlineStr">
        <is>
          <t>Facebook</t>
        </is>
      </c>
      <c r="M1948" t="inlineStr">
        <is>
          <t>Direct (campaign tagged in CRM)</t>
        </is>
      </c>
      <c r="N1948" t="inlineStr">
        <is>
          <t>6ad3ba7effc8fc0774d3deec</t>
        </is>
      </c>
      <c r="O1948" t="n">
        <v>1</v>
      </c>
      <c r="P1948" s="40">
        <f>IF(A1948="Lead",IF(ISNUMBER(MATCH(G1948,QualityStatuses,0)),1,0),0)</f>
        <v>0</v>
      </c>
      <c r="Q1948" s="40">
        <f>IF(A1948="Lead",IF(G1948="New Lead",0,1),0)</f>
        <v>1</v>
      </c>
      <c r="R1948" s="40">
        <f>IF(A1948="Lead",IF(G1948="Lost",1,0),0)</f>
        <v>0</v>
      </c>
      <c r="S1948" t="n">
        <v>1</v>
      </c>
      <c r="T1948" t="n">
        <v>0</v>
      </c>
      <c r="U1948" t="n">
        <v>0</v>
      </c>
      <c r="V1948" t="n">
        <v>0</v>
      </c>
      <c r="W1948" t="n">
        <v>0</v>
      </c>
      <c r="X1948" t="n">
        <v>0</v>
      </c>
      <c r="Y1948">
        <f>IF(AND(A1948="Lead",COUNTIF(MetaCamps,C1948)&gt;0),1,0)</f>
        <v>0</v>
      </c>
      <c r="Z1948">
        <f>IF(Y1948=1,P1948,0)</f>
        <v>0</v>
      </c>
    </row>
    <row r="1949">
      <c r="A1949" t="inlineStr">
        <is>
          <t>Lead</t>
        </is>
      </c>
      <c r="B1949" s="39" t="str">
        <f>IFERROR(INDEX(CampTypes,MATCH(C1949,CampList,0)),"Unattributed")</f>
        <v>Old</v>
      </c>
      <c r="C1949" t="inlineStr">
        <is>
          <t>natuf_Kiosk_14072026_Hindi</t>
        </is>
      </c>
      <c r="D1949" t="inlineStr">
        <is>
          <t>natuf_Kiosk_09102026</t>
        </is>
      </c>
      <c r="E1949" t="inlineStr">
        <is>
          <t>natuf_Kiosk_14072026_ad set_ad1</t>
        </is>
      </c>
      <c r="F1949" t="inlineStr">
        <is>
          <t>Natuf</t>
        </is>
      </c>
      <c r="G1949" t="inlineStr">
        <is>
          <t>Attempt 1</t>
        </is>
      </c>
      <c r="H1949" s="39" t="str">
        <f>IF(ISNUMBER(MATCH(G1949,QualityStatuses,0)),"Quality Lead","Non-Quality Lead")</f>
        <v>Non-Quality Lead</v>
      </c>
      <c r="I1949" t="inlineStr">
        <is>
          <t>2026-10</t>
        </is>
      </c>
      <c r="J1949" t="inlineStr">
        <is>
          <t>Wk of 2026-10-12</t>
        </is>
      </c>
      <c r="K1949" t="inlineStr">
        <is>
          <t>Marshal Malbari</t>
        </is>
      </c>
      <c r="L1949" t="inlineStr">
        <is>
          <t>Facebook</t>
        </is>
      </c>
      <c r="M1949" t="inlineStr">
        <is>
          <t>Direct (campaign tagged in CRM)</t>
        </is>
      </c>
      <c r="N1949" t="inlineStr">
        <is>
          <t>6ad3b950f717c234d0f593cf</t>
        </is>
      </c>
      <c r="O1949" t="n">
        <v>1</v>
      </c>
      <c r="P1949" s="40">
        <f>IF(A1949="Lead",IF(ISNUMBER(MATCH(G1949,QualityStatuses,0)),1,0),0)</f>
        <v>0</v>
      </c>
      <c r="Q1949" s="40">
        <f>IF(A1949="Lead",IF(G1949="New Lead",0,1),0)</f>
        <v>1</v>
      </c>
      <c r="R1949" s="40">
        <f>IF(A1949="Lead",IF(G1949="Lost",1,0),0)</f>
        <v>0</v>
      </c>
      <c r="S1949" t="n">
        <v>1</v>
      </c>
      <c r="T1949" t="n">
        <v>0</v>
      </c>
      <c r="U1949" t="n">
        <v>0</v>
      </c>
      <c r="V1949" t="n">
        <v>0</v>
      </c>
      <c r="W1949" t="n">
        <v>0</v>
      </c>
      <c r="X1949" t="n">
        <v>0</v>
      </c>
      <c r="Y1949">
        <f>IF(AND(A1949="Lead",COUNTIF(MetaCamps,C1949)&gt;0),1,0)</f>
        <v>1</v>
      </c>
      <c r="Z1949">
        <f>IF(Y1949=1,P1949,0)</f>
        <v>0</v>
      </c>
    </row>
    <row r="1950">
      <c r="A1950" t="inlineStr">
        <is>
          <t>Lead</t>
        </is>
      </c>
      <c r="B1950" s="39" t="str">
        <f>IFERROR(INDEX(CampTypes,MATCH(C1950,CampList,0)),"Unattributed")</f>
        <v>New</v>
      </c>
      <c r="C1950" t="inlineStr">
        <is>
          <t>EBG - In House | ABO | Natuf | Leads | Unit Franchise | India | Oct26 | V1</t>
        </is>
      </c>
      <c r="D1950" t="inlineStr">
        <is>
          <t>Natuf | Broad | Tier1 + Growth Cities | Oct26 | V1</t>
        </is>
      </c>
      <c r="E1950" t="inlineStr">
        <is>
          <t>Natuf | Reel | Brand Ambassador | Heard Of Owning A Cafe | V1</t>
        </is>
      </c>
      <c r="F1950" t="inlineStr">
        <is>
          <t>In House Natuf</t>
        </is>
      </c>
      <c r="G1950" t="inlineStr">
        <is>
          <t>Lost</t>
        </is>
      </c>
      <c r="H1950" s="39" t="str">
        <f>IF(ISNUMBER(MATCH(G1950,QualityStatuses,0)),"Quality Lead","Non-Quality Lead")</f>
        <v>Non-Quality Lead</v>
      </c>
      <c r="I1950" t="inlineStr">
        <is>
          <t>2026-10</t>
        </is>
      </c>
      <c r="J1950" t="inlineStr">
        <is>
          <t>Wk of 2026-10-12</t>
        </is>
      </c>
      <c r="K1950" t="inlineStr">
        <is>
          <t>Tejaswini Tarigopula</t>
        </is>
      </c>
      <c r="L1950" t="inlineStr">
        <is>
          <t>Facebook</t>
        </is>
      </c>
      <c r="M1950" t="inlineStr">
        <is>
          <t>Direct (campaign tagged in CRM)</t>
        </is>
      </c>
      <c r="N1950" t="inlineStr">
        <is>
          <t>6ad3b93ab19053bab3e6a620</t>
        </is>
      </c>
      <c r="O1950" t="n">
        <v>1</v>
      </c>
      <c r="P1950" s="40">
        <f>IF(A1950="Lead",IF(ISNUMBER(MATCH(G1950,QualityStatuses,0)),1,0),0)</f>
        <v>0</v>
      </c>
      <c r="Q1950" s="40">
        <f>IF(A1950="Lead",IF(G1950="New Lead",0,1),0)</f>
        <v>1</v>
      </c>
      <c r="R1950" s="40">
        <f>IF(A1950="Lead",IF(G1950="Lost",1,0),0)</f>
        <v>1</v>
      </c>
      <c r="S1950" t="n">
        <v>1</v>
      </c>
      <c r="T1950" t="n">
        <v>1</v>
      </c>
      <c r="U1950" t="n">
        <v>0</v>
      </c>
      <c r="V1950" t="n">
        <v>0</v>
      </c>
      <c r="W1950" t="n">
        <v>0</v>
      </c>
      <c r="X1950" t="n">
        <v>0</v>
      </c>
      <c r="Y1950">
        <f>IF(AND(A1950="Lead",COUNTIF(MetaCamps,C1950)&gt;0),1,0)</f>
        <v>0</v>
      </c>
      <c r="Z1950">
        <f>IF(Y1950=1,P1950,0)</f>
        <v>0</v>
      </c>
    </row>
    <row r="1951">
      <c r="A1951" t="inlineStr">
        <is>
          <t>Lead</t>
        </is>
      </c>
      <c r="B1951" s="39" t="str">
        <f>IFERROR(INDEX(CampTypes,MATCH(C1951,CampList,0)),"Unattributed")</f>
        <v>New</v>
      </c>
      <c r="C1951" t="inlineStr">
        <is>
          <t>EBG - In House | ABO | Natuf | Leads | Unit Franchise | India | Oct26 | V1</t>
        </is>
      </c>
      <c r="D1951" t="inlineStr">
        <is>
          <t>Natuf | Investors | Tier1 + Growth Cities | Oct26 | V1</t>
        </is>
      </c>
      <c r="E1951" t="inlineStr">
        <is>
          <t>Natuf | Reel | Brand Ambassador | Heard Of Owning A Cafe | V1</t>
        </is>
      </c>
      <c r="F1951" t="inlineStr">
        <is>
          <t>In House Natuf</t>
        </is>
      </c>
      <c r="G1951" t="inlineStr">
        <is>
          <t>Attempt 1</t>
        </is>
      </c>
      <c r="H1951" s="39" t="str">
        <f>IF(ISNUMBER(MATCH(G1951,QualityStatuses,0)),"Quality Lead","Non-Quality Lead")</f>
        <v>Non-Quality Lead</v>
      </c>
      <c r="I1951" t="inlineStr">
        <is>
          <t>2026-10</t>
        </is>
      </c>
      <c r="J1951" t="inlineStr">
        <is>
          <t>Wk of 2026-10-12</t>
        </is>
      </c>
      <c r="K1951" t="inlineStr">
        <is>
          <t>Tejaswini Tarigopula</t>
        </is>
      </c>
      <c r="L1951" t="inlineStr">
        <is>
          <t>Facebook</t>
        </is>
      </c>
      <c r="M1951" t="inlineStr">
        <is>
          <t>Direct (campaign tagged in CRM)</t>
        </is>
      </c>
      <c r="N1951" t="inlineStr">
        <is>
          <t>6ad3b7e4f4cc9152c7d220b3</t>
        </is>
      </c>
      <c r="O1951" t="n">
        <v>1</v>
      </c>
      <c r="P1951" s="40">
        <f>IF(A1951="Lead",IF(ISNUMBER(MATCH(G1951,QualityStatuses,0)),1,0),0)</f>
        <v>0</v>
      </c>
      <c r="Q1951" s="40">
        <f>IF(A1951="Lead",IF(G1951="New Lead",0,1),0)</f>
        <v>1</v>
      </c>
      <c r="R1951" s="40">
        <f>IF(A1951="Lead",IF(G1951="Lost",1,0),0)</f>
        <v>0</v>
      </c>
      <c r="S1951" t="n">
        <v>1</v>
      </c>
      <c r="T1951" t="n">
        <v>1</v>
      </c>
      <c r="U1951" t="n">
        <v>0</v>
      </c>
      <c r="V1951" t="n">
        <v>0</v>
      </c>
      <c r="W1951" t="n">
        <v>0</v>
      </c>
      <c r="X1951" t="n">
        <v>0</v>
      </c>
      <c r="Y1951">
        <f>IF(AND(A1951="Lead",COUNTIF(MetaCamps,C1951)&gt;0),1,0)</f>
        <v>0</v>
      </c>
      <c r="Z1951">
        <f>IF(Y1951=1,P1951,0)</f>
        <v>0</v>
      </c>
    </row>
    <row r="1952">
      <c r="A1952" t="inlineStr">
        <is>
          <t>Lead</t>
        </is>
      </c>
      <c r="B1952" s="39" t="str">
        <f>IFERROR(INDEX(CampTypes,MATCH(C1952,CampList,0)),"Unattributed")</f>
        <v>New</v>
      </c>
      <c r="C1952" t="inlineStr">
        <is>
          <t>EBG - In House | ABO | Natuf | Leads | Unit Franchise | India | Oct26 | V1</t>
        </is>
      </c>
      <c r="D1952" t="inlineStr">
        <is>
          <t>Natuf | Investors | Tier1 + Growth Cities | Oct26 | V1</t>
        </is>
      </c>
      <c r="E1952" t="inlineStr">
        <is>
          <t>Natuf | Reel | Brand Ambassador | Heard Of Owning A Cafe | V1</t>
        </is>
      </c>
      <c r="F1952" t="inlineStr">
        <is>
          <t>In House Natuf</t>
        </is>
      </c>
      <c r="G1952" t="inlineStr">
        <is>
          <t>Attempt 1</t>
        </is>
      </c>
      <c r="H1952" s="39" t="str">
        <f>IF(ISNUMBER(MATCH(G1952,QualityStatuses,0)),"Quality Lead","Non-Quality Lead")</f>
        <v>Non-Quality Lead</v>
      </c>
      <c r="I1952" t="inlineStr">
        <is>
          <t>2026-10</t>
        </is>
      </c>
      <c r="J1952" t="inlineStr">
        <is>
          <t>Wk of 2026-10-12</t>
        </is>
      </c>
      <c r="K1952" t="inlineStr">
        <is>
          <t>Deepak Rai</t>
        </is>
      </c>
      <c r="L1952" t="inlineStr">
        <is>
          <t>Facebook</t>
        </is>
      </c>
      <c r="M1952" t="inlineStr">
        <is>
          <t>Direct (campaign tagged in CRM)</t>
        </is>
      </c>
      <c r="N1952" t="inlineStr">
        <is>
          <t>6ad3b721f4cc9152c7d22033</t>
        </is>
      </c>
      <c r="O1952" t="n">
        <v>1</v>
      </c>
      <c r="P1952" s="40">
        <f>IF(A1952="Lead",IF(ISNUMBER(MATCH(G1952,QualityStatuses,0)),1,0),0)</f>
        <v>0</v>
      </c>
      <c r="Q1952" s="40">
        <f>IF(A1952="Lead",IF(G1952="New Lead",0,1),0)</f>
        <v>1</v>
      </c>
      <c r="R1952" s="40">
        <f>IF(A1952="Lead",IF(G1952="Lost",1,0),0)</f>
        <v>0</v>
      </c>
      <c r="S1952" t="n">
        <v>1</v>
      </c>
      <c r="T1952" t="n">
        <v>0</v>
      </c>
      <c r="U1952" t="n">
        <v>0</v>
      </c>
      <c r="V1952" t="n">
        <v>0</v>
      </c>
      <c r="W1952" t="n">
        <v>0</v>
      </c>
      <c r="X1952" t="n">
        <v>0</v>
      </c>
      <c r="Y1952">
        <f>IF(AND(A1952="Lead",COUNTIF(MetaCamps,C1952)&gt;0),1,0)</f>
        <v>0</v>
      </c>
      <c r="Z1952">
        <f>IF(Y1952=1,P1952,0)</f>
        <v>0</v>
      </c>
    </row>
    <row r="1953">
      <c r="A1953" t="inlineStr">
        <is>
          <t>Lead</t>
        </is>
      </c>
      <c r="B1953" s="39" t="str">
        <f>IFERROR(INDEX(CampTypes,MATCH(C1953,CampList,0)),"Unattributed")</f>
        <v>New</v>
      </c>
      <c r="C1953" t="inlineStr">
        <is>
          <t>EBG - In House | ABO | Natuf | Leads | Unit Franchise | India | Oct26 | V1</t>
        </is>
      </c>
      <c r="D1953" t="inlineStr">
        <is>
          <t>Natuf | Broad | Tier1 + Growth Cities | Oct26 | V1</t>
        </is>
      </c>
      <c r="E1953" t="inlineStr">
        <is>
          <t>Natuf | Reel | Brand Ambassador | Heard Of Owning A Cafe | V1</t>
        </is>
      </c>
      <c r="F1953" t="inlineStr">
        <is>
          <t>In House Natuf</t>
        </is>
      </c>
      <c r="G1953" t="inlineStr">
        <is>
          <t>Lost</t>
        </is>
      </c>
      <c r="H1953" s="39" t="str">
        <f>IF(ISNUMBER(MATCH(G1953,QualityStatuses,0)),"Quality Lead","Non-Quality Lead")</f>
        <v>Non-Quality Lead</v>
      </c>
      <c r="I1953" t="inlineStr">
        <is>
          <t>2026-10</t>
        </is>
      </c>
      <c r="J1953" t="inlineStr">
        <is>
          <t>Wk of 2026-10-12</t>
        </is>
      </c>
      <c r="K1953" t="inlineStr">
        <is>
          <t>Tejaswini Tarigopula</t>
        </is>
      </c>
      <c r="L1953" t="inlineStr">
        <is>
          <t>Facebook</t>
        </is>
      </c>
      <c r="M1953" t="inlineStr">
        <is>
          <t>Direct (campaign tagged in CRM)</t>
        </is>
      </c>
      <c r="N1953" t="inlineStr">
        <is>
          <t>6ad3b7030f6de52de37d65f7</t>
        </is>
      </c>
      <c r="O1953" t="n">
        <v>1</v>
      </c>
      <c r="P1953" s="40">
        <f>IF(A1953="Lead",IF(ISNUMBER(MATCH(G1953,QualityStatuses,0)),1,0),0)</f>
        <v>0</v>
      </c>
      <c r="Q1953" s="40">
        <f>IF(A1953="Lead",IF(G1953="New Lead",0,1),0)</f>
        <v>1</v>
      </c>
      <c r="R1953" s="40">
        <f>IF(A1953="Lead",IF(G1953="Lost",1,0),0)</f>
        <v>1</v>
      </c>
      <c r="S1953" t="n">
        <v>1</v>
      </c>
      <c r="T1953" t="n">
        <v>1</v>
      </c>
      <c r="U1953" t="n">
        <v>0</v>
      </c>
      <c r="V1953" t="n">
        <v>0</v>
      </c>
      <c r="W1953" t="n">
        <v>0</v>
      </c>
      <c r="X1953" t="n">
        <v>0</v>
      </c>
      <c r="Y1953">
        <f>IF(AND(A1953="Lead",COUNTIF(MetaCamps,C1953)&gt;0),1,0)</f>
        <v>0</v>
      </c>
      <c r="Z1953">
        <f>IF(Y1953=1,P1953,0)</f>
        <v>0</v>
      </c>
    </row>
    <row r="1954">
      <c r="A1954" t="inlineStr">
        <is>
          <t>Lead</t>
        </is>
      </c>
      <c r="B1954" s="39" t="str">
        <f>IFERROR(INDEX(CampTypes,MATCH(C1954,CampList,0)),"Unattributed")</f>
        <v>New</v>
      </c>
      <c r="C1954" t="inlineStr">
        <is>
          <t>EBG - In House | ABO | Natuf | Leads | Unit Franchise | India | Oct26 | V1</t>
        </is>
      </c>
      <c r="D1954" t="inlineStr">
        <is>
          <t>Natuf | LAL 1% | India | Jul26 | V1</t>
        </is>
      </c>
      <c r="E1954" t="inlineStr">
        <is>
          <t>Natuf | Reel | Brand Ambassador | Heard Of Owning A Cafe | V1</t>
        </is>
      </c>
      <c r="F1954" t="inlineStr">
        <is>
          <t>In House Natuf</t>
        </is>
      </c>
      <c r="G1954" t="inlineStr">
        <is>
          <t>Attempt 1</t>
        </is>
      </c>
      <c r="H1954" s="39" t="str">
        <f>IF(ISNUMBER(MATCH(G1954,QualityStatuses,0)),"Quality Lead","Non-Quality Lead")</f>
        <v>Non-Quality Lead</v>
      </c>
      <c r="I1954" t="inlineStr">
        <is>
          <t>2026-10</t>
        </is>
      </c>
      <c r="J1954" t="inlineStr">
        <is>
          <t>Wk of 2026-10-12</t>
        </is>
      </c>
      <c r="K1954" t="inlineStr">
        <is>
          <t>Tejaswini Tarigopula</t>
        </is>
      </c>
      <c r="L1954" t="inlineStr">
        <is>
          <t>Facebook</t>
        </is>
      </c>
      <c r="M1954" t="inlineStr">
        <is>
          <t>Direct (campaign tagged in CRM)</t>
        </is>
      </c>
      <c r="N1954" t="inlineStr">
        <is>
          <t>6ad3b2d56cf276e5abc2d5d8</t>
        </is>
      </c>
      <c r="O1954" t="n">
        <v>1</v>
      </c>
      <c r="P1954" s="40">
        <f>IF(A1954="Lead",IF(ISNUMBER(MATCH(G1954,QualityStatuses,0)),1,0),0)</f>
        <v>0</v>
      </c>
      <c r="Q1954" s="40">
        <f>IF(A1954="Lead",IF(G1954="New Lead",0,1),0)</f>
        <v>1</v>
      </c>
      <c r="R1954" s="40">
        <f>IF(A1954="Lead",IF(G1954="Lost",1,0),0)</f>
        <v>0</v>
      </c>
      <c r="S1954" t="n">
        <v>1</v>
      </c>
      <c r="T1954" t="n">
        <v>0</v>
      </c>
      <c r="U1954" t="n">
        <v>0</v>
      </c>
      <c r="V1954" t="n">
        <v>0</v>
      </c>
      <c r="W1954" t="n">
        <v>0</v>
      </c>
      <c r="X1954" t="n">
        <v>0</v>
      </c>
      <c r="Y1954">
        <f>IF(AND(A1954="Lead",COUNTIF(MetaCamps,C1954)&gt;0),1,0)</f>
        <v>0</v>
      </c>
      <c r="Z1954">
        <f>IF(Y1954=1,P1954,0)</f>
        <v>0</v>
      </c>
    </row>
    <row r="1955">
      <c r="A1955" t="inlineStr">
        <is>
          <t>Lead</t>
        </is>
      </c>
      <c r="B1955" s="39" t="str">
        <f>IFERROR(INDEX(CampTypes,MATCH(C1955,CampList,0)),"Unattributed")</f>
        <v>Old</v>
      </c>
      <c r="C1955" t="inlineStr">
        <is>
          <t>natuf_Kiosk_14072026_Hindi</t>
        </is>
      </c>
      <c r="D1955" t="inlineStr">
        <is>
          <t>natuf_Kiosk_09102026</t>
        </is>
      </c>
      <c r="E1955" t="inlineStr">
        <is>
          <t>natuf_Kiosk_14072026_ad set_ad1</t>
        </is>
      </c>
      <c r="F1955" t="inlineStr">
        <is>
          <t>Natuf</t>
        </is>
      </c>
      <c r="G1955" t="inlineStr">
        <is>
          <t>New Lead</t>
        </is>
      </c>
      <c r="H1955" s="39" t="str">
        <f>IF(ISNUMBER(MATCH(G1955,QualityStatuses,0)),"Quality Lead","Non-Quality Lead")</f>
        <v>Non-Quality Lead</v>
      </c>
      <c r="I1955" t="inlineStr">
        <is>
          <t>2026-10</t>
        </is>
      </c>
      <c r="J1955" t="inlineStr">
        <is>
          <t>Wk of 2026-10-12</t>
        </is>
      </c>
      <c r="K1955" t="inlineStr">
        <is>
          <t>(Unassigned)</t>
        </is>
      </c>
      <c r="L1955" t="inlineStr">
        <is>
          <t>Facebook</t>
        </is>
      </c>
      <c r="M1955" t="inlineStr">
        <is>
          <t>Direct (campaign tagged in CRM)</t>
        </is>
      </c>
      <c r="N1955" t="inlineStr">
        <is>
          <t>6ad3b2526cf276e5abc2d4f4</t>
        </is>
      </c>
      <c r="O1955" t="n">
        <v>1</v>
      </c>
      <c r="P1955" s="40">
        <f>IF(A1955="Lead",IF(ISNUMBER(MATCH(G1955,QualityStatuses,0)),1,0),0)</f>
        <v>0</v>
      </c>
      <c r="Q1955" s="40">
        <f>IF(A1955="Lead",IF(G1955="New Lead",0,1),0)</f>
        <v>0</v>
      </c>
      <c r="R1955" s="40">
        <f>IF(A1955="Lead",IF(G1955="Lost",1,0),0)</f>
        <v>0</v>
      </c>
      <c r="S1955" t="n">
        <v>0</v>
      </c>
      <c r="T1955" t="n">
        <v>0</v>
      </c>
      <c r="U1955" t="n">
        <v>0</v>
      </c>
      <c r="V1955" t="n">
        <v>0</v>
      </c>
      <c r="W1955" t="n">
        <v>0</v>
      </c>
      <c r="X1955" t="n">
        <v>0</v>
      </c>
      <c r="Y1955">
        <f>IF(AND(A1955="Lead",COUNTIF(MetaCamps,C1955)&gt;0),1,0)</f>
        <v>1</v>
      </c>
      <c r="Z1955">
        <f>IF(Y1955=1,P1955,0)</f>
        <v>0</v>
      </c>
    </row>
    <row r="1956">
      <c r="A1956" t="inlineStr">
        <is>
          <t>Lead</t>
        </is>
      </c>
      <c r="B1956" s="39" t="str">
        <f>IFERROR(INDEX(CampTypes,MATCH(C1956,CampList,0)),"Unattributed")</f>
        <v>New</v>
      </c>
      <c r="C1956" t="inlineStr">
        <is>
          <t>EBG - In House | ABO | Natuf | Leads | Unit Franchise | India | Oct26 | V1</t>
        </is>
      </c>
      <c r="D1956" t="inlineStr">
        <is>
          <t>Natuf | LAL 1% | India | Jul26 | V1</t>
        </is>
      </c>
      <c r="E1956" t="inlineStr">
        <is>
          <t>Natuf | Reel | Brand Ambassador | Heard Of Owning A Cafe | V1</t>
        </is>
      </c>
      <c r="F1956" t="inlineStr">
        <is>
          <t>In House Natuf</t>
        </is>
      </c>
      <c r="G1956" t="inlineStr">
        <is>
          <t>Attempt 1</t>
        </is>
      </c>
      <c r="H1956" s="39" t="str">
        <f>IF(ISNUMBER(MATCH(G1956,QualityStatuses,0)),"Quality Lead","Non-Quality Lead")</f>
        <v>Non-Quality Lead</v>
      </c>
      <c r="I1956" t="inlineStr">
        <is>
          <t>2026-10</t>
        </is>
      </c>
      <c r="J1956" t="inlineStr">
        <is>
          <t>Wk of 2026-10-12</t>
        </is>
      </c>
      <c r="K1956" t="inlineStr">
        <is>
          <t>Tejaswini Tarigopula</t>
        </is>
      </c>
      <c r="L1956" t="inlineStr">
        <is>
          <t>Facebook</t>
        </is>
      </c>
      <c r="M1956" t="inlineStr">
        <is>
          <t>Direct (campaign tagged in CRM)</t>
        </is>
      </c>
      <c r="N1956" t="inlineStr">
        <is>
          <t>6ad3b24a26b292752a74bff3</t>
        </is>
      </c>
      <c r="O1956" t="n">
        <v>1</v>
      </c>
      <c r="P1956" s="40">
        <f>IF(A1956="Lead",IF(ISNUMBER(MATCH(G1956,QualityStatuses,0)),1,0),0)</f>
        <v>0</v>
      </c>
      <c r="Q1956" s="40">
        <f>IF(A1956="Lead",IF(G1956="New Lead",0,1),0)</f>
        <v>1</v>
      </c>
      <c r="R1956" s="40">
        <f>IF(A1956="Lead",IF(G1956="Lost",1,0),0)</f>
        <v>0</v>
      </c>
      <c r="S1956" t="n">
        <v>1</v>
      </c>
      <c r="T1956" t="n">
        <v>1</v>
      </c>
      <c r="U1956" t="n">
        <v>0</v>
      </c>
      <c r="V1956" t="n">
        <v>0</v>
      </c>
      <c r="W1956" t="n">
        <v>0</v>
      </c>
      <c r="X1956" t="n">
        <v>0</v>
      </c>
      <c r="Y1956">
        <f>IF(AND(A1956="Lead",COUNTIF(MetaCamps,C1956)&gt;0),1,0)</f>
        <v>0</v>
      </c>
      <c r="Z1956">
        <f>IF(Y1956=1,P1956,0)</f>
        <v>0</v>
      </c>
    </row>
    <row r="1957">
      <c r="A1957" t="inlineStr">
        <is>
          <t>Lead</t>
        </is>
      </c>
      <c r="B1957" s="39" t="str">
        <f>IFERROR(INDEX(CampTypes,MATCH(C1957,CampList,0)),"Unattributed")</f>
        <v>New</v>
      </c>
      <c r="C1957" t="inlineStr">
        <is>
          <t>EBG - In House | ABO | Natuf | Leads | Unit Franchise | India | Oct26 | V1</t>
        </is>
      </c>
      <c r="D1957" t="inlineStr">
        <is>
          <t>Natuf | LAL 1% | India | Jul26 | V1</t>
        </is>
      </c>
      <c r="E1957" t="inlineStr">
        <is>
          <t>Natuf | Reel | Brand Ambassador | Heard Of Owning A Cafe | V1</t>
        </is>
      </c>
      <c r="F1957" t="inlineStr">
        <is>
          <t>In House Natuf</t>
        </is>
      </c>
      <c r="G1957" t="inlineStr">
        <is>
          <t>Attempt 1</t>
        </is>
      </c>
      <c r="H1957" s="39" t="str">
        <f>IF(ISNUMBER(MATCH(G1957,QualityStatuses,0)),"Quality Lead","Non-Quality Lead")</f>
        <v>Non-Quality Lead</v>
      </c>
      <c r="I1957" t="inlineStr">
        <is>
          <t>2026-10</t>
        </is>
      </c>
      <c r="J1957" t="inlineStr">
        <is>
          <t>Wk of 2026-10-12</t>
        </is>
      </c>
      <c r="K1957" t="inlineStr">
        <is>
          <t>Tejaswini Tarigopula</t>
        </is>
      </c>
      <c r="L1957" t="inlineStr">
        <is>
          <t>Facebook</t>
        </is>
      </c>
      <c r="M1957" t="inlineStr">
        <is>
          <t>Direct (campaign tagged in CRM)</t>
        </is>
      </c>
      <c r="N1957" t="inlineStr">
        <is>
          <t>6ad3b22026b292752a74bfbd</t>
        </is>
      </c>
      <c r="O1957" t="n">
        <v>1</v>
      </c>
      <c r="P1957" s="40">
        <f>IF(A1957="Lead",IF(ISNUMBER(MATCH(G1957,QualityStatuses,0)),1,0),0)</f>
        <v>0</v>
      </c>
      <c r="Q1957" s="40">
        <f>IF(A1957="Lead",IF(G1957="New Lead",0,1),0)</f>
        <v>1</v>
      </c>
      <c r="R1957" s="40">
        <f>IF(A1957="Lead",IF(G1957="Lost",1,0),0)</f>
        <v>0</v>
      </c>
      <c r="S1957" t="n">
        <v>1</v>
      </c>
      <c r="T1957" t="n">
        <v>1</v>
      </c>
      <c r="U1957" t="n">
        <v>0</v>
      </c>
      <c r="V1957" t="n">
        <v>0</v>
      </c>
      <c r="W1957" t="n">
        <v>0</v>
      </c>
      <c r="X1957" t="n">
        <v>0</v>
      </c>
      <c r="Y1957">
        <f>IF(AND(A1957="Lead",COUNTIF(MetaCamps,C1957)&gt;0),1,0)</f>
        <v>0</v>
      </c>
      <c r="Z1957">
        <f>IF(Y1957=1,P1957,0)</f>
        <v>0</v>
      </c>
    </row>
    <row r="1958">
      <c r="A1958" t="inlineStr">
        <is>
          <t>Lead</t>
        </is>
      </c>
      <c r="B1958" s="39" t="str">
        <f>IFERROR(INDEX(CampTypes,MATCH(C1958,CampList,0)),"Unattributed")</f>
        <v>New</v>
      </c>
      <c r="C1958" t="inlineStr">
        <is>
          <t>EBG - In House | ABO | Natuf | Leads | Unit Franchise | India | Oct26 | V1</t>
        </is>
      </c>
      <c r="D1958" t="inlineStr">
        <is>
          <t>Natuf | LAL 1% | India | Jul26 | V1</t>
        </is>
      </c>
      <c r="E1958" t="inlineStr">
        <is>
          <t>Natuf | Reel | Brand Ambassador | Heard Of Owning A Cafe | V1</t>
        </is>
      </c>
      <c r="F1958" t="inlineStr">
        <is>
          <t>In House Natuf</t>
        </is>
      </c>
      <c r="G1958" t="inlineStr">
        <is>
          <t>Attempt 1</t>
        </is>
      </c>
      <c r="H1958" s="39" t="str">
        <f>IF(ISNUMBER(MATCH(G1958,QualityStatuses,0)),"Quality Lead","Non-Quality Lead")</f>
        <v>Non-Quality Lead</v>
      </c>
      <c r="I1958" t="inlineStr">
        <is>
          <t>2026-10</t>
        </is>
      </c>
      <c r="J1958" t="inlineStr">
        <is>
          <t>Wk of 2026-10-12</t>
        </is>
      </c>
      <c r="K1958" t="inlineStr">
        <is>
          <t>Tejaswini Tarigopula</t>
        </is>
      </c>
      <c r="L1958" t="inlineStr">
        <is>
          <t>Facebook</t>
        </is>
      </c>
      <c r="M1958" t="inlineStr">
        <is>
          <t>Direct (campaign tagged in CRM)</t>
        </is>
      </c>
      <c r="N1958" t="inlineStr">
        <is>
          <t>6ad3b1bd730a9d5e006c3666</t>
        </is>
      </c>
      <c r="O1958" t="n">
        <v>1</v>
      </c>
      <c r="P1958" s="40">
        <f>IF(A1958="Lead",IF(ISNUMBER(MATCH(G1958,QualityStatuses,0)),1,0),0)</f>
        <v>0</v>
      </c>
      <c r="Q1958" s="40">
        <f>IF(A1958="Lead",IF(G1958="New Lead",0,1),0)</f>
        <v>1</v>
      </c>
      <c r="R1958" s="40">
        <f>IF(A1958="Lead",IF(G1958="Lost",1,0),0)</f>
        <v>0</v>
      </c>
      <c r="S1958" t="n">
        <v>1</v>
      </c>
      <c r="T1958" t="n">
        <v>0</v>
      </c>
      <c r="U1958" t="n">
        <v>0</v>
      </c>
      <c r="V1958" t="n">
        <v>0</v>
      </c>
      <c r="W1958" t="n">
        <v>0</v>
      </c>
      <c r="X1958" t="n">
        <v>0</v>
      </c>
      <c r="Y1958">
        <f>IF(AND(A1958="Lead",COUNTIF(MetaCamps,C1958)&gt;0),1,0)</f>
        <v>0</v>
      </c>
      <c r="Z1958">
        <f>IF(Y1958=1,P1958,0)</f>
        <v>0</v>
      </c>
    </row>
    <row r="1959">
      <c r="A1959" t="inlineStr">
        <is>
          <t>Lead</t>
        </is>
      </c>
      <c r="B1959" s="39" t="str">
        <f>IFERROR(INDEX(CampTypes,MATCH(C1959,CampList,0)),"Unattributed")</f>
        <v>New</v>
      </c>
      <c r="C1959" t="inlineStr">
        <is>
          <t>EBG - In House | ABO | Natuf | Leads | Unit Franchise | India | Oct26 | V1</t>
        </is>
      </c>
      <c r="D1959" t="inlineStr">
        <is>
          <t>Natuf | LAL 1% | India | Jul26 | V1</t>
        </is>
      </c>
      <c r="E1959" t="inlineStr">
        <is>
          <t>Natuf | Reel | Brand Ambassador | Heard Of Owning A Cafe | V1</t>
        </is>
      </c>
      <c r="F1959" t="inlineStr">
        <is>
          <t>In House Natuf</t>
        </is>
      </c>
      <c r="G1959" t="inlineStr">
        <is>
          <t>Attempt 1</t>
        </is>
      </c>
      <c r="H1959" s="39" t="str">
        <f>IF(ISNUMBER(MATCH(G1959,QualityStatuses,0)),"Quality Lead","Non-Quality Lead")</f>
        <v>Non-Quality Lead</v>
      </c>
      <c r="I1959" t="inlineStr">
        <is>
          <t>2026-10</t>
        </is>
      </c>
      <c r="J1959" t="inlineStr">
        <is>
          <t>Wk of 2026-10-12</t>
        </is>
      </c>
      <c r="K1959" t="inlineStr">
        <is>
          <t>Tejaswini Tarigopula</t>
        </is>
      </c>
      <c r="L1959" t="inlineStr">
        <is>
          <t>Facebook</t>
        </is>
      </c>
      <c r="M1959" t="inlineStr">
        <is>
          <t>Direct (campaign tagged in CRM)</t>
        </is>
      </c>
      <c r="N1959" t="inlineStr">
        <is>
          <t>6ad3b1a3eb20b7c1a13fabf3</t>
        </is>
      </c>
      <c r="O1959" t="n">
        <v>1</v>
      </c>
      <c r="P1959" s="40">
        <f>IF(A1959="Lead",IF(ISNUMBER(MATCH(G1959,QualityStatuses,0)),1,0),0)</f>
        <v>0</v>
      </c>
      <c r="Q1959" s="40">
        <f>IF(A1959="Lead",IF(G1959="New Lead",0,1),0)</f>
        <v>1</v>
      </c>
      <c r="R1959" s="40">
        <f>IF(A1959="Lead",IF(G1959="Lost",1,0),0)</f>
        <v>0</v>
      </c>
      <c r="S1959" t="n">
        <v>2</v>
      </c>
      <c r="T1959" t="n">
        <v>1</v>
      </c>
      <c r="U1959" t="n">
        <v>0</v>
      </c>
      <c r="V1959" t="n">
        <v>0</v>
      </c>
      <c r="W1959" t="n">
        <v>0</v>
      </c>
      <c r="X1959" t="n">
        <v>0</v>
      </c>
      <c r="Y1959">
        <f>IF(AND(A1959="Lead",COUNTIF(MetaCamps,C1959)&gt;0),1,0)</f>
        <v>0</v>
      </c>
      <c r="Z1959">
        <f>IF(Y1959=1,P1959,0)</f>
        <v>0</v>
      </c>
    </row>
    <row r="1960">
      <c r="A1960" t="inlineStr">
        <is>
          <t>Lead</t>
        </is>
      </c>
      <c r="B1960" s="39" t="str">
        <f>IFERROR(INDEX(CampTypes,MATCH(C1960,CampList,0)),"Unattributed")</f>
        <v>New</v>
      </c>
      <c r="C1960" t="inlineStr">
        <is>
          <t>EBG - In House | ABO | Natuf | Leads | Unit Franchise | India | Oct26 | V1</t>
        </is>
      </c>
      <c r="D1960" t="inlineStr">
        <is>
          <t>Natuf | Investors | Tier1 + Growth Cities | Oct26 | V1</t>
        </is>
      </c>
      <c r="E1960" t="inlineStr">
        <is>
          <t>Natuf | Reel | Brand Ambassador | Heard Of Owning A Cafe | V1</t>
        </is>
      </c>
      <c r="F1960" t="inlineStr">
        <is>
          <t>In House Natuf</t>
        </is>
      </c>
      <c r="G1960" t="inlineStr">
        <is>
          <t>Connected</t>
        </is>
      </c>
      <c r="H1960" s="39" t="str">
        <f>IF(ISNUMBER(MATCH(G1960,QualityStatuses,0)),"Quality Lead","Non-Quality Lead")</f>
        <v>Non-Quality Lead</v>
      </c>
      <c r="I1960" t="inlineStr">
        <is>
          <t>2026-10</t>
        </is>
      </c>
      <c r="J1960" t="inlineStr">
        <is>
          <t>Wk of 2026-10-12</t>
        </is>
      </c>
      <c r="K1960" t="inlineStr">
        <is>
          <t>Tejaswini Tarigopula</t>
        </is>
      </c>
      <c r="L1960" t="inlineStr">
        <is>
          <t>Facebook</t>
        </is>
      </c>
      <c r="M1960" t="inlineStr">
        <is>
          <t>Direct (campaign tagged in CRM)</t>
        </is>
      </c>
      <c r="N1960" t="inlineStr">
        <is>
          <t>6ad3b02fd9ea644d6f9f6b4c</t>
        </is>
      </c>
      <c r="O1960" t="n">
        <v>1</v>
      </c>
      <c r="P1960" s="40">
        <f>IF(A1960="Lead",IF(ISNUMBER(MATCH(G1960,QualityStatuses,0)),1,0),0)</f>
        <v>0</v>
      </c>
      <c r="Q1960" s="40">
        <f>IF(A1960="Lead",IF(G1960="New Lead",0,1),0)</f>
        <v>1</v>
      </c>
      <c r="R1960" s="40">
        <f>IF(A1960="Lead",IF(G1960="Lost",1,0),0)</f>
        <v>0</v>
      </c>
      <c r="S1960" t="n">
        <v>4</v>
      </c>
      <c r="T1960" t="n">
        <v>2</v>
      </c>
      <c r="U1960" t="n">
        <v>0</v>
      </c>
      <c r="V1960" t="n">
        <v>0</v>
      </c>
      <c r="W1960" t="n">
        <v>0</v>
      </c>
      <c r="X1960" t="n">
        <v>0</v>
      </c>
      <c r="Y1960">
        <f>IF(AND(A1960="Lead",COUNTIF(MetaCamps,C1960)&gt;0),1,0)</f>
        <v>0</v>
      </c>
      <c r="Z1960">
        <f>IF(Y1960=1,P1960,0)</f>
        <v>0</v>
      </c>
    </row>
    <row r="1961">
      <c r="A1961" t="inlineStr">
        <is>
          <t>Lead</t>
        </is>
      </c>
      <c r="B1961" s="39" t="str">
        <f>IFERROR(INDEX(CampTypes,MATCH(C1961,CampList,0)),"Unattributed")</f>
        <v>Old</v>
      </c>
      <c r="C1961" t="inlineStr">
        <is>
          <t>natuf_Kiosk_14072026_Hindi</t>
        </is>
      </c>
      <c r="D1961" t="inlineStr">
        <is>
          <t>natuf_Kiosk_09102026</t>
        </is>
      </c>
      <c r="E1961" t="inlineStr">
        <is>
          <t>natuf_Kiosk_14072026_ad set_ad1</t>
        </is>
      </c>
      <c r="F1961" t="inlineStr">
        <is>
          <t>Natuf</t>
        </is>
      </c>
      <c r="G1961" t="inlineStr">
        <is>
          <t>Lost</t>
        </is>
      </c>
      <c r="H1961" s="39" t="str">
        <f>IF(ISNUMBER(MATCH(G1961,QualityStatuses,0)),"Quality Lead","Non-Quality Lead")</f>
        <v>Non-Quality Lead</v>
      </c>
      <c r="I1961" t="inlineStr">
        <is>
          <t>2026-10</t>
        </is>
      </c>
      <c r="J1961" t="inlineStr">
        <is>
          <t>Wk of 2026-10-12</t>
        </is>
      </c>
      <c r="K1961" t="inlineStr">
        <is>
          <t>Marshal Malbari</t>
        </is>
      </c>
      <c r="L1961" t="inlineStr">
        <is>
          <t>Facebook</t>
        </is>
      </c>
      <c r="M1961" t="inlineStr">
        <is>
          <t>Direct (campaign tagged in CRM)</t>
        </is>
      </c>
      <c r="N1961" t="inlineStr">
        <is>
          <t>6ad3af98e3a34fe64cf36817</t>
        </is>
      </c>
      <c r="O1961" t="n">
        <v>1</v>
      </c>
      <c r="P1961" s="40">
        <f>IF(A1961="Lead",IF(ISNUMBER(MATCH(G1961,QualityStatuses,0)),1,0),0)</f>
        <v>0</v>
      </c>
      <c r="Q1961" s="40">
        <f>IF(A1961="Lead",IF(G1961="New Lead",0,1),0)</f>
        <v>1</v>
      </c>
      <c r="R1961" s="40">
        <f>IF(A1961="Lead",IF(G1961="Lost",1,0),0)</f>
        <v>1</v>
      </c>
      <c r="S1961" t="n">
        <v>6</v>
      </c>
      <c r="T1961" t="n">
        <v>0</v>
      </c>
      <c r="U1961" t="n">
        <v>0</v>
      </c>
      <c r="V1961" t="n">
        <v>0</v>
      </c>
      <c r="W1961" t="n">
        <v>0</v>
      </c>
      <c r="X1961" t="n">
        <v>0</v>
      </c>
      <c r="Y1961">
        <f>IF(AND(A1961="Lead",COUNTIF(MetaCamps,C1961)&gt;0),1,0)</f>
        <v>1</v>
      </c>
      <c r="Z1961">
        <f>IF(Y1961=1,P1961,0)</f>
        <v>0</v>
      </c>
    </row>
    <row r="1962">
      <c r="A1962" t="inlineStr">
        <is>
          <t>Lead</t>
        </is>
      </c>
      <c r="B1962" s="39" t="str">
        <f>IFERROR(INDEX(CampTypes,MATCH(C1962,CampList,0)),"Unattributed")</f>
        <v>Old</v>
      </c>
      <c r="C1962" t="inlineStr">
        <is>
          <t>E_Suresh_Natuf_Kiosk_07072026</t>
        </is>
      </c>
      <c r="D1962" t="inlineStr">
        <is>
          <t>E_Suresh_Natuf_Kiosk_07072026_Adset5</t>
        </is>
      </c>
      <c r="E1962" t="inlineStr">
        <is>
          <t>E_Hindi_Suresh_Natuf_Kiosk_07072026_Adset5_ad3 – Copy 2</t>
        </is>
      </c>
      <c r="F1962" t="inlineStr">
        <is>
          <t>Natuf</t>
        </is>
      </c>
      <c r="G1962" t="inlineStr">
        <is>
          <t>Lost</t>
        </is>
      </c>
      <c r="H1962" s="39" t="str">
        <f>IF(ISNUMBER(MATCH(G1962,QualityStatuses,0)),"Quality Lead","Non-Quality Lead")</f>
        <v>Non-Quality Lead</v>
      </c>
      <c r="I1962" t="inlineStr">
        <is>
          <t>2026-10</t>
        </is>
      </c>
      <c r="J1962" t="inlineStr">
        <is>
          <t>Wk of 2026-10-12</t>
        </is>
      </c>
      <c r="K1962" t="inlineStr">
        <is>
          <t>Tejaswini Tarigopula</t>
        </is>
      </c>
      <c r="L1962" t="inlineStr">
        <is>
          <t>Facebook</t>
        </is>
      </c>
      <c r="M1962" t="inlineStr">
        <is>
          <t>Direct (campaign tagged in CRM)</t>
        </is>
      </c>
      <c r="N1962" t="inlineStr">
        <is>
          <t>6ad3aec437d6515334c45bd8</t>
        </is>
      </c>
      <c r="O1962" t="n">
        <v>1</v>
      </c>
      <c r="P1962" s="40">
        <f>IF(A1962="Lead",IF(ISNUMBER(MATCH(G1962,QualityStatuses,0)),1,0),0)</f>
        <v>0</v>
      </c>
      <c r="Q1962" s="40">
        <f>IF(A1962="Lead",IF(G1962="New Lead",0,1),0)</f>
        <v>1</v>
      </c>
      <c r="R1962" s="40">
        <f>IF(A1962="Lead",IF(G1962="Lost",1,0),0)</f>
        <v>1</v>
      </c>
      <c r="S1962" t="n">
        <v>2</v>
      </c>
      <c r="T1962" t="n">
        <v>0</v>
      </c>
      <c r="U1962" t="n">
        <v>0</v>
      </c>
      <c r="V1962" t="n">
        <v>0</v>
      </c>
      <c r="W1962" t="n">
        <v>0</v>
      </c>
      <c r="X1962" t="n">
        <v>0</v>
      </c>
      <c r="Y1962">
        <f>IF(AND(A1962="Lead",COUNTIF(MetaCamps,C1962)&gt;0),1,0)</f>
        <v>1</v>
      </c>
      <c r="Z1962">
        <f>IF(Y1962=1,P1962,0)</f>
        <v>0</v>
      </c>
    </row>
    <row r="1963">
      <c r="A1963" t="inlineStr">
        <is>
          <t>Lead</t>
        </is>
      </c>
      <c r="B1963" s="39" t="str">
        <f>IFERROR(INDEX(CampTypes,MATCH(C1963,CampList,0)),"Unattributed")</f>
        <v>New</v>
      </c>
      <c r="C1963" t="inlineStr">
        <is>
          <t>EBG - In House | ABO | Natuf | Leads | Unit Franchise | India | Oct26 | V1</t>
        </is>
      </c>
      <c r="D1963" t="inlineStr">
        <is>
          <t>Natuf | Investors | Tier1 + Growth Cities | Oct26 | V1</t>
        </is>
      </c>
      <c r="E1963" t="inlineStr">
        <is>
          <t>Natuf | Reel | Brand Ambassador | Heard Of Owning A Cafe | V1</t>
        </is>
      </c>
      <c r="F1963" t="inlineStr">
        <is>
          <t>In House Natuf</t>
        </is>
      </c>
      <c r="G1963" t="inlineStr">
        <is>
          <t>Details Shared</t>
        </is>
      </c>
      <c r="H1963" s="39" t="str">
        <f>IF(ISNUMBER(MATCH(G1963,QualityStatuses,0)),"Quality Lead","Non-Quality Lead")</f>
        <v>Quality Lead</v>
      </c>
      <c r="I1963" t="inlineStr">
        <is>
          <t>2026-10</t>
        </is>
      </c>
      <c r="J1963" t="inlineStr">
        <is>
          <t>Wk of 2026-10-12</t>
        </is>
      </c>
      <c r="K1963" t="inlineStr">
        <is>
          <t>Tejaswini Tarigopula</t>
        </is>
      </c>
      <c r="L1963" t="inlineStr">
        <is>
          <t>Facebook</t>
        </is>
      </c>
      <c r="M1963" t="inlineStr">
        <is>
          <t>Direct (campaign tagged in CRM)</t>
        </is>
      </c>
      <c r="N1963" t="inlineStr">
        <is>
          <t>6ad3add0e27a127d53c134ce</t>
        </is>
      </c>
      <c r="O1963" t="n">
        <v>1</v>
      </c>
      <c r="P1963" s="40">
        <f>IF(A1963="Lead",IF(ISNUMBER(MATCH(G1963,QualityStatuses,0)),1,0),0)</f>
        <v>1</v>
      </c>
      <c r="Q1963" s="40">
        <f>IF(A1963="Lead",IF(G1963="New Lead",0,1),0)</f>
        <v>1</v>
      </c>
      <c r="R1963" s="40">
        <f>IF(A1963="Lead",IF(G1963="Lost",1,0),0)</f>
        <v>0</v>
      </c>
      <c r="S1963" t="n">
        <v>2</v>
      </c>
      <c r="T1963" t="n">
        <v>2</v>
      </c>
      <c r="U1963" t="n">
        <v>0</v>
      </c>
      <c r="V1963" t="n">
        <v>0</v>
      </c>
      <c r="W1963" t="n">
        <v>0</v>
      </c>
      <c r="X1963" t="n">
        <v>0</v>
      </c>
      <c r="Y1963">
        <f>IF(AND(A1963="Lead",COUNTIF(MetaCamps,C1963)&gt;0),1,0)</f>
        <v>0</v>
      </c>
      <c r="Z1963">
        <f>IF(Y1963=1,P1963,0)</f>
        <v>0</v>
      </c>
    </row>
    <row r="1964">
      <c r="A1964" t="inlineStr">
        <is>
          <t>Lead</t>
        </is>
      </c>
      <c r="B1964" s="39" t="str">
        <f>IFERROR(INDEX(CampTypes,MATCH(C1964,CampList,0)),"Unattributed")</f>
        <v>New</v>
      </c>
      <c r="C1964" t="inlineStr">
        <is>
          <t>EBG - In House | ABO | Natuf | Leads | Unit Franchise | India | Oct26 | V1</t>
        </is>
      </c>
      <c r="D1964" t="inlineStr">
        <is>
          <t>Natuf | LAL 1% | India | Jul26 | V1</t>
        </is>
      </c>
      <c r="E1964" t="inlineStr">
        <is>
          <t>Natuf | Reel | Brand Ambassador | Heard Of Owning A Cafe | V1</t>
        </is>
      </c>
      <c r="F1964" t="inlineStr">
        <is>
          <t>In House Natuf</t>
        </is>
      </c>
      <c r="G1964" t="inlineStr">
        <is>
          <t>Attempt 1</t>
        </is>
      </c>
      <c r="H1964" s="39" t="str">
        <f>IF(ISNUMBER(MATCH(G1964,QualityStatuses,0)),"Quality Lead","Non-Quality Lead")</f>
        <v>Non-Quality Lead</v>
      </c>
      <c r="I1964" t="inlineStr">
        <is>
          <t>2026-10</t>
        </is>
      </c>
      <c r="J1964" t="inlineStr">
        <is>
          <t>Wk of 2026-10-12</t>
        </is>
      </c>
      <c r="K1964" t="inlineStr">
        <is>
          <t>Tejaswini Tarigopula</t>
        </is>
      </c>
      <c r="L1964" t="inlineStr">
        <is>
          <t>Facebook</t>
        </is>
      </c>
      <c r="M1964" t="inlineStr">
        <is>
          <t>Direct (campaign tagged in CRM)</t>
        </is>
      </c>
      <c r="N1964" t="inlineStr">
        <is>
          <t>6ad3ad5d16643f138a86ef7f</t>
        </is>
      </c>
      <c r="O1964" t="n">
        <v>1</v>
      </c>
      <c r="P1964" s="40">
        <f>IF(A1964="Lead",IF(ISNUMBER(MATCH(G1964,QualityStatuses,0)),1,0),0)</f>
        <v>0</v>
      </c>
      <c r="Q1964" s="40">
        <f>IF(A1964="Lead",IF(G1964="New Lead",0,1),0)</f>
        <v>1</v>
      </c>
      <c r="R1964" s="40">
        <f>IF(A1964="Lead",IF(G1964="Lost",1,0),0)</f>
        <v>0</v>
      </c>
      <c r="S1964" t="n">
        <v>2</v>
      </c>
      <c r="T1964" t="n">
        <v>1</v>
      </c>
      <c r="U1964" t="n">
        <v>0</v>
      </c>
      <c r="V1964" t="n">
        <v>0</v>
      </c>
      <c r="W1964" t="n">
        <v>0</v>
      </c>
      <c r="X1964" t="n">
        <v>0</v>
      </c>
      <c r="Y1964">
        <f>IF(AND(A1964="Lead",COUNTIF(MetaCamps,C1964)&gt;0),1,0)</f>
        <v>0</v>
      </c>
      <c r="Z1964">
        <f>IF(Y1964=1,P1964,0)</f>
        <v>0</v>
      </c>
    </row>
    <row r="1965">
      <c r="A1965" t="inlineStr">
        <is>
          <t>Lead</t>
        </is>
      </c>
      <c r="B1965" s="39" t="str">
        <f>IFERROR(INDEX(CampTypes,MATCH(C1965,CampList,0)),"Unattributed")</f>
        <v>Old</v>
      </c>
      <c r="C1965" t="inlineStr">
        <is>
          <t>E_Natuf_MF_05092026</t>
        </is>
      </c>
      <c r="D1965" t="inlineStr">
        <is>
          <t>E_Natuf_MF_16102026_ Ad Set3</t>
        </is>
      </c>
      <c r="E1965" t="inlineStr">
        <is>
          <t>E_Natuf_MF_16102026_ Ad Set1_Ad1</t>
        </is>
      </c>
      <c r="F1965" t="inlineStr">
        <is>
          <t>Natuf_MF</t>
        </is>
      </c>
      <c r="G1965" t="inlineStr">
        <is>
          <t>New Lead</t>
        </is>
      </c>
      <c r="H1965" s="39" t="str">
        <f>IF(ISNUMBER(MATCH(G1965,QualityStatuses,0)),"Quality Lead","Non-Quality Lead")</f>
        <v>Non-Quality Lead</v>
      </c>
      <c r="I1965" t="inlineStr">
        <is>
          <t>2026-10</t>
        </is>
      </c>
      <c r="J1965" t="inlineStr">
        <is>
          <t>Wk of 2026-10-12</t>
        </is>
      </c>
      <c r="K1965" t="inlineStr">
        <is>
          <t>(Unassigned)</t>
        </is>
      </c>
      <c r="L1965" t="inlineStr">
        <is>
          <t>Facebook</t>
        </is>
      </c>
      <c r="M1965" t="inlineStr">
        <is>
          <t>Direct (campaign tagged in CRM)</t>
        </is>
      </c>
      <c r="N1965" t="inlineStr">
        <is>
          <t>6ad3a8d53f95e5b1129e0bf3</t>
        </is>
      </c>
      <c r="O1965" t="n">
        <v>1</v>
      </c>
      <c r="P1965" s="40">
        <f>IF(A1965="Lead",IF(ISNUMBER(MATCH(G1965,QualityStatuses,0)),1,0),0)</f>
        <v>0</v>
      </c>
      <c r="Q1965" s="40">
        <f>IF(A1965="Lead",IF(G1965="New Lead",0,1),0)</f>
        <v>0</v>
      </c>
      <c r="R1965" s="40">
        <f>IF(A1965="Lead",IF(G1965="Lost",1,0),0)</f>
        <v>0</v>
      </c>
      <c r="S1965" t="n">
        <v>0</v>
      </c>
      <c r="T1965" t="n">
        <v>0</v>
      </c>
      <c r="U1965" t="n">
        <v>0</v>
      </c>
      <c r="V1965" t="n">
        <v>0</v>
      </c>
      <c r="W1965" t="n">
        <v>0</v>
      </c>
      <c r="X1965" t="n">
        <v>0</v>
      </c>
      <c r="Y1965">
        <f>IF(AND(A1965="Lead",COUNTIF(MetaCamps,C1965)&gt;0),1,0)</f>
        <v>1</v>
      </c>
      <c r="Z1965">
        <f>IF(Y1965=1,P1965,0)</f>
        <v>0</v>
      </c>
    </row>
    <row r="1966">
      <c r="A1966" t="inlineStr">
        <is>
          <t>Lead</t>
        </is>
      </c>
      <c r="B1966" s="39" t="str">
        <f>IFERROR(INDEX(CampTypes,MATCH(C1966,CampList,0)),"Unattributed")</f>
        <v>New</v>
      </c>
      <c r="C1966" t="inlineStr">
        <is>
          <t>EBG - In House | ABO | Natuf | Leads | Unit Franchise | India | Oct26 | V1</t>
        </is>
      </c>
      <c r="D1966" t="inlineStr">
        <is>
          <t>Natuf | Investors | Tier1 + Growth Cities | Oct26 | V1</t>
        </is>
      </c>
      <c r="E1966" t="inlineStr">
        <is>
          <t>Natuf | Reel | Brand Ambassador | Heard Of Owning A Cafe | V1</t>
        </is>
      </c>
      <c r="F1966" t="inlineStr">
        <is>
          <t>In House Natuf</t>
        </is>
      </c>
      <c r="G1966" t="inlineStr">
        <is>
          <t>Lost</t>
        </is>
      </c>
      <c r="H1966" s="39" t="str">
        <f>IF(ISNUMBER(MATCH(G1966,QualityStatuses,0)),"Quality Lead","Non-Quality Lead")</f>
        <v>Non-Quality Lead</v>
      </c>
      <c r="I1966" t="inlineStr">
        <is>
          <t>2026-10</t>
        </is>
      </c>
      <c r="J1966" t="inlineStr">
        <is>
          <t>Wk of 2026-10-12</t>
        </is>
      </c>
      <c r="K1966" t="inlineStr">
        <is>
          <t>Tejaswini Tarigopula</t>
        </is>
      </c>
      <c r="L1966" t="inlineStr">
        <is>
          <t>Facebook</t>
        </is>
      </c>
      <c r="M1966" t="inlineStr">
        <is>
          <t>Direct (campaign tagged in CRM)</t>
        </is>
      </c>
      <c r="N1966" t="inlineStr">
        <is>
          <t>6ad3a79d2d50b909f970f364</t>
        </is>
      </c>
      <c r="O1966" t="n">
        <v>1</v>
      </c>
      <c r="P1966" s="40">
        <f>IF(A1966="Lead",IF(ISNUMBER(MATCH(G1966,QualityStatuses,0)),1,0),0)</f>
        <v>0</v>
      </c>
      <c r="Q1966" s="40">
        <f>IF(A1966="Lead",IF(G1966="New Lead",0,1),0)</f>
        <v>1</v>
      </c>
      <c r="R1966" s="40">
        <f>IF(A1966="Lead",IF(G1966="Lost",1,0),0)</f>
        <v>1</v>
      </c>
      <c r="S1966" t="n">
        <v>1</v>
      </c>
      <c r="T1966" t="n">
        <v>1</v>
      </c>
      <c r="U1966" t="n">
        <v>0</v>
      </c>
      <c r="V1966" t="n">
        <v>0</v>
      </c>
      <c r="W1966" t="n">
        <v>0</v>
      </c>
      <c r="X1966" t="n">
        <v>0</v>
      </c>
      <c r="Y1966">
        <f>IF(AND(A1966="Lead",COUNTIF(MetaCamps,C1966)&gt;0),1,0)</f>
        <v>0</v>
      </c>
      <c r="Z1966">
        <f>IF(Y1966=1,P1966,0)</f>
        <v>0</v>
      </c>
    </row>
    <row r="1967">
      <c r="A1967" t="inlineStr">
        <is>
          <t>Lead</t>
        </is>
      </c>
      <c r="B1967" s="39" t="str">
        <f>IFERROR(INDEX(CampTypes,MATCH(C1967,CampList,0)),"Unattributed")</f>
        <v>New</v>
      </c>
      <c r="C1967" t="inlineStr">
        <is>
          <t>EBG - In House | ABO | Natuf | Leads | Unit Franchise | India | Oct26 | V1</t>
        </is>
      </c>
      <c r="D1967" t="inlineStr">
        <is>
          <t>Natuf | Investors | Tier1 + Growth Cities | Oct26 | V1</t>
        </is>
      </c>
      <c r="E1967" t="inlineStr">
        <is>
          <t>Natuf | Reel | Brand Ambassador | Heard Of Owning A Cafe | V1</t>
        </is>
      </c>
      <c r="F1967" t="inlineStr">
        <is>
          <t>In House Natuf</t>
        </is>
      </c>
      <c r="G1967" t="inlineStr">
        <is>
          <t>Connected</t>
        </is>
      </c>
      <c r="H1967" s="39" t="str">
        <f>IF(ISNUMBER(MATCH(G1967,QualityStatuses,0)),"Quality Lead","Non-Quality Lead")</f>
        <v>Non-Quality Lead</v>
      </c>
      <c r="I1967" t="inlineStr">
        <is>
          <t>2026-10</t>
        </is>
      </c>
      <c r="J1967" t="inlineStr">
        <is>
          <t>Wk of 2026-10-12</t>
        </is>
      </c>
      <c r="K1967" t="inlineStr">
        <is>
          <t>Tejaswini Tarigopula</t>
        </is>
      </c>
      <c r="L1967" t="inlineStr">
        <is>
          <t>Facebook</t>
        </is>
      </c>
      <c r="M1967" t="inlineStr">
        <is>
          <t>Direct (campaign tagged in CRM)</t>
        </is>
      </c>
      <c r="N1967" t="inlineStr">
        <is>
          <t>6ad3a78158c65f38651af4b5</t>
        </is>
      </c>
      <c r="O1967" t="n">
        <v>1</v>
      </c>
      <c r="P1967" s="40">
        <f>IF(A1967="Lead",IF(ISNUMBER(MATCH(G1967,QualityStatuses,0)),1,0),0)</f>
        <v>0</v>
      </c>
      <c r="Q1967" s="40">
        <f>IF(A1967="Lead",IF(G1967="New Lead",0,1),0)</f>
        <v>1</v>
      </c>
      <c r="R1967" s="40">
        <f>IF(A1967="Lead",IF(G1967="Lost",1,0),0)</f>
        <v>0</v>
      </c>
      <c r="S1967" t="n">
        <v>1</v>
      </c>
      <c r="T1967" t="n">
        <v>1</v>
      </c>
      <c r="U1967" t="n">
        <v>0</v>
      </c>
      <c r="V1967" t="n">
        <v>0</v>
      </c>
      <c r="W1967" t="n">
        <v>0</v>
      </c>
      <c r="X1967" t="n">
        <v>0</v>
      </c>
      <c r="Y1967">
        <f>IF(AND(A1967="Lead",COUNTIF(MetaCamps,C1967)&gt;0),1,0)</f>
        <v>0</v>
      </c>
      <c r="Z1967">
        <f>IF(Y1967=1,P1967,0)</f>
        <v>0</v>
      </c>
    </row>
    <row r="1968">
      <c r="A1968" t="inlineStr">
        <is>
          <t>Lead</t>
        </is>
      </c>
      <c r="B1968" s="39" t="str">
        <f>IFERROR(INDEX(CampTypes,MATCH(C1968,CampList,0)),"Unattributed")</f>
        <v>New</v>
      </c>
      <c r="C1968" t="inlineStr">
        <is>
          <t>EBG - In House | ABO | Natuf | Leads | Unit Franchise | India | Oct26 | V1</t>
        </is>
      </c>
      <c r="D1968" t="inlineStr">
        <is>
          <t>Natuf | Investors | Tier1 + Growth Cities | Oct26 | V1</t>
        </is>
      </c>
      <c r="E1968" t="inlineStr">
        <is>
          <t>Natuf | Reel | Brand Ambassador | Heard Of Owning A Cafe | V1</t>
        </is>
      </c>
      <c r="F1968" t="inlineStr">
        <is>
          <t>In House Natuf</t>
        </is>
      </c>
      <c r="G1968" t="inlineStr">
        <is>
          <t>Attempt 2</t>
        </is>
      </c>
      <c r="H1968" s="39" t="str">
        <f>IF(ISNUMBER(MATCH(G1968,QualityStatuses,0)),"Quality Lead","Non-Quality Lead")</f>
        <v>Non-Quality Lead</v>
      </c>
      <c r="I1968" t="inlineStr">
        <is>
          <t>2026-10</t>
        </is>
      </c>
      <c r="J1968" t="inlineStr">
        <is>
          <t>Wk of 2026-10-12</t>
        </is>
      </c>
      <c r="K1968" t="inlineStr">
        <is>
          <t>Deepak Rai</t>
        </is>
      </c>
      <c r="L1968" t="inlineStr">
        <is>
          <t>Facebook</t>
        </is>
      </c>
      <c r="M1968" t="inlineStr">
        <is>
          <t>Direct (campaign tagged in CRM)</t>
        </is>
      </c>
      <c r="N1968" t="inlineStr">
        <is>
          <t>6ad3a756d9ea644d6f9f62e8</t>
        </is>
      </c>
      <c r="O1968" t="n">
        <v>1</v>
      </c>
      <c r="P1968" s="40">
        <f>IF(A1968="Lead",IF(ISNUMBER(MATCH(G1968,QualityStatuses,0)),1,0),0)</f>
        <v>0</v>
      </c>
      <c r="Q1968" s="40">
        <f>IF(A1968="Lead",IF(G1968="New Lead",0,1),0)</f>
        <v>1</v>
      </c>
      <c r="R1968" s="40">
        <f>IF(A1968="Lead",IF(G1968="Lost",1,0),0)</f>
        <v>0</v>
      </c>
      <c r="S1968" t="n">
        <v>4</v>
      </c>
      <c r="T1968" t="n">
        <v>0</v>
      </c>
      <c r="U1968" t="n">
        <v>0</v>
      </c>
      <c r="V1968" t="n">
        <v>0</v>
      </c>
      <c r="W1968" t="n">
        <v>0</v>
      </c>
      <c r="X1968" t="n">
        <v>0</v>
      </c>
      <c r="Y1968">
        <f>IF(AND(A1968="Lead",COUNTIF(MetaCamps,C1968)&gt;0),1,0)</f>
        <v>0</v>
      </c>
      <c r="Z1968">
        <f>IF(Y1968=1,P1968,0)</f>
        <v>0</v>
      </c>
    </row>
    <row r="1969">
      <c r="A1969" t="inlineStr">
        <is>
          <t>Lead</t>
        </is>
      </c>
      <c r="B1969" s="39" t="str">
        <f>IFERROR(INDEX(CampTypes,MATCH(C1969,CampList,0)),"Unattributed")</f>
        <v>New</v>
      </c>
      <c r="C1969" t="inlineStr">
        <is>
          <t>EBG - In House | ABO | Natuf | Leads | Unit Franchise | India | Oct26 | V1</t>
        </is>
      </c>
      <c r="D1969" t="inlineStr">
        <is>
          <t>Natuf | Business Owners | Tier1 + Growth Cities | Oct26 | V1</t>
        </is>
      </c>
      <c r="E1969" t="inlineStr">
        <is>
          <t>Natuf | Reel | Brand Ambassador | Heard Of Owning A Cafe | V1</t>
        </is>
      </c>
      <c r="F1969" t="inlineStr">
        <is>
          <t>In House Natuf</t>
        </is>
      </c>
      <c r="G1969" t="inlineStr">
        <is>
          <t>Connected</t>
        </is>
      </c>
      <c r="H1969" s="39" t="str">
        <f>IF(ISNUMBER(MATCH(G1969,QualityStatuses,0)),"Quality Lead","Non-Quality Lead")</f>
        <v>Non-Quality Lead</v>
      </c>
      <c r="I1969" t="inlineStr">
        <is>
          <t>2026-10</t>
        </is>
      </c>
      <c r="J1969" t="inlineStr">
        <is>
          <t>Wk of 2026-10-12</t>
        </is>
      </c>
      <c r="K1969" t="inlineStr">
        <is>
          <t>Tejaswini Tarigopula</t>
        </is>
      </c>
      <c r="L1969" t="inlineStr">
        <is>
          <t>Facebook</t>
        </is>
      </c>
      <c r="M1969" t="inlineStr">
        <is>
          <t>Direct (campaign tagged in CRM)</t>
        </is>
      </c>
      <c r="N1969" t="inlineStr">
        <is>
          <t>6ad3a7234ff0ccc71578f5a4</t>
        </is>
      </c>
      <c r="O1969" t="n">
        <v>1</v>
      </c>
      <c r="P1969" s="40">
        <f>IF(A1969="Lead",IF(ISNUMBER(MATCH(G1969,QualityStatuses,0)),1,0),0)</f>
        <v>0</v>
      </c>
      <c r="Q1969" s="40">
        <f>IF(A1969="Lead",IF(G1969="New Lead",0,1),0)</f>
        <v>1</v>
      </c>
      <c r="R1969" s="40">
        <f>IF(A1969="Lead",IF(G1969="Lost",1,0),0)</f>
        <v>0</v>
      </c>
      <c r="S1969" t="n">
        <v>2</v>
      </c>
      <c r="T1969" t="n">
        <v>2</v>
      </c>
      <c r="U1969" t="n">
        <v>0</v>
      </c>
      <c r="V1969" t="n">
        <v>0</v>
      </c>
      <c r="W1969" t="n">
        <v>0</v>
      </c>
      <c r="X1969" t="n">
        <v>0</v>
      </c>
      <c r="Y1969">
        <f>IF(AND(A1969="Lead",COUNTIF(MetaCamps,C1969)&gt;0),1,0)</f>
        <v>0</v>
      </c>
      <c r="Z1969">
        <f>IF(Y1969=1,P1969,0)</f>
        <v>0</v>
      </c>
    </row>
    <row r="1970">
      <c r="A1970" t="inlineStr">
        <is>
          <t>Lead</t>
        </is>
      </c>
      <c r="B1970" s="39" t="str">
        <f>IFERROR(INDEX(CampTypes,MATCH(C1970,CampList,0)),"Unattributed")</f>
        <v>New</v>
      </c>
      <c r="C1970" t="inlineStr">
        <is>
          <t>EBG - In House | ABO | Natuf | Leads | Unit Franchise | India | Oct26 | V1</t>
        </is>
      </c>
      <c r="D1970" t="inlineStr">
        <is>
          <t>Natuf | Business Owners | Tier1 + Growth Cities | Oct26 | V1</t>
        </is>
      </c>
      <c r="E1970" t="inlineStr">
        <is>
          <t>Natuf | Reel | Brand Ambassador | Heard Of Owning A Cafe | V1</t>
        </is>
      </c>
      <c r="F1970" t="inlineStr">
        <is>
          <t>In House Natuf</t>
        </is>
      </c>
      <c r="G1970" t="inlineStr">
        <is>
          <t>Connected</t>
        </is>
      </c>
      <c r="H1970" s="39" t="str">
        <f>IF(ISNUMBER(MATCH(G1970,QualityStatuses,0)),"Quality Lead","Non-Quality Lead")</f>
        <v>Non-Quality Lead</v>
      </c>
      <c r="I1970" t="inlineStr">
        <is>
          <t>2026-10</t>
        </is>
      </c>
      <c r="J1970" t="inlineStr">
        <is>
          <t>Wk of 2026-10-12</t>
        </is>
      </c>
      <c r="K1970" t="inlineStr">
        <is>
          <t>Tejaswini Tarigopula</t>
        </is>
      </c>
      <c r="L1970" t="inlineStr">
        <is>
          <t>Facebook</t>
        </is>
      </c>
      <c r="M1970" t="inlineStr">
        <is>
          <t>Direct (campaign tagged in CRM)</t>
        </is>
      </c>
      <c r="N1970" t="inlineStr">
        <is>
          <t>6ad3a64c0c56234d47e56ef6</t>
        </is>
      </c>
      <c r="O1970" t="n">
        <v>1</v>
      </c>
      <c r="P1970" s="40">
        <f>IF(A1970="Lead",IF(ISNUMBER(MATCH(G1970,QualityStatuses,0)),1,0),0)</f>
        <v>0</v>
      </c>
      <c r="Q1970" s="40">
        <f>IF(A1970="Lead",IF(G1970="New Lead",0,1),0)</f>
        <v>1</v>
      </c>
      <c r="R1970" s="40">
        <f>IF(A1970="Lead",IF(G1970="Lost",1,0),0)</f>
        <v>0</v>
      </c>
      <c r="S1970" t="n">
        <v>1</v>
      </c>
      <c r="T1970" t="n">
        <v>1</v>
      </c>
      <c r="U1970" t="n">
        <v>0</v>
      </c>
      <c r="V1970" t="n">
        <v>0</v>
      </c>
      <c r="W1970" t="n">
        <v>0</v>
      </c>
      <c r="X1970" t="n">
        <v>0</v>
      </c>
      <c r="Y1970">
        <f>IF(AND(A1970="Lead",COUNTIF(MetaCamps,C1970)&gt;0),1,0)</f>
        <v>0</v>
      </c>
      <c r="Z1970">
        <f>IF(Y1970=1,P1970,0)</f>
        <v>0</v>
      </c>
    </row>
    <row r="1971">
      <c r="A1971" t="inlineStr">
        <is>
          <t>Lead</t>
        </is>
      </c>
      <c r="B1971" s="39" t="str">
        <f>IFERROR(INDEX(CampTypes,MATCH(C1971,CampList,0)),"Unattributed")</f>
        <v>New</v>
      </c>
      <c r="C1971" t="inlineStr">
        <is>
          <t>EBG - In House | ABO | Natuf | Leads | Unit Franchise | India | Oct26 | V1</t>
        </is>
      </c>
      <c r="D1971" t="inlineStr">
        <is>
          <t>Natuf | Broad | Tier1 + Growth Cities | Oct26 | V1</t>
        </is>
      </c>
      <c r="E1971" t="inlineStr">
        <is>
          <t>Natuf | Reel | Brand Ambassador | Heard Of Owning A Cafe | V1</t>
        </is>
      </c>
      <c r="F1971" t="inlineStr">
        <is>
          <t>In House Natuf</t>
        </is>
      </c>
      <c r="G1971" t="inlineStr">
        <is>
          <t>Attempt 1</t>
        </is>
      </c>
      <c r="H1971" s="39" t="str">
        <f>IF(ISNUMBER(MATCH(G1971,QualityStatuses,0)),"Quality Lead","Non-Quality Lead")</f>
        <v>Non-Quality Lead</v>
      </c>
      <c r="I1971" t="inlineStr">
        <is>
          <t>2026-10</t>
        </is>
      </c>
      <c r="J1971" t="inlineStr">
        <is>
          <t>Wk of 2026-10-12</t>
        </is>
      </c>
      <c r="K1971" t="inlineStr">
        <is>
          <t>Tejaswini Tarigopula</t>
        </is>
      </c>
      <c r="L1971" t="inlineStr">
        <is>
          <t>Facebook</t>
        </is>
      </c>
      <c r="M1971" t="inlineStr">
        <is>
          <t>Direct (campaign tagged in CRM)</t>
        </is>
      </c>
      <c r="N1971" t="inlineStr">
        <is>
          <t>6ad3a6386538a6803e797db6</t>
        </is>
      </c>
      <c r="O1971" t="n">
        <v>1</v>
      </c>
      <c r="P1971" s="40">
        <f>IF(A1971="Lead",IF(ISNUMBER(MATCH(G1971,QualityStatuses,0)),1,0),0)</f>
        <v>0</v>
      </c>
      <c r="Q1971" s="40">
        <f>IF(A1971="Lead",IF(G1971="New Lead",0,1),0)</f>
        <v>1</v>
      </c>
      <c r="R1971" s="40">
        <f>IF(A1971="Lead",IF(G1971="Lost",1,0),0)</f>
        <v>0</v>
      </c>
      <c r="S1971" t="n">
        <v>1</v>
      </c>
      <c r="T1971" t="n">
        <v>0</v>
      </c>
      <c r="U1971" t="n">
        <v>0</v>
      </c>
      <c r="V1971" t="n">
        <v>0</v>
      </c>
      <c r="W1971" t="n">
        <v>0</v>
      </c>
      <c r="X1971" t="n">
        <v>0</v>
      </c>
      <c r="Y1971">
        <f>IF(AND(A1971="Lead",COUNTIF(MetaCamps,C1971)&gt;0),1,0)</f>
        <v>0</v>
      </c>
      <c r="Z1971">
        <f>IF(Y1971=1,P1971,0)</f>
        <v>0</v>
      </c>
    </row>
    <row r="1972">
      <c r="A1972" t="inlineStr">
        <is>
          <t>Lead</t>
        </is>
      </c>
      <c r="B1972" s="39" t="str">
        <f>IFERROR(INDEX(CampTypes,MATCH(C1972,CampList,0)),"Unattributed")</f>
        <v>New</v>
      </c>
      <c r="C1972" t="inlineStr">
        <is>
          <t>EBG - In House | ABO | Natuf | Leads | Unit Franchise | India | Oct26 | V1</t>
        </is>
      </c>
      <c r="D1972" t="inlineStr">
        <is>
          <t>Natuf | Business Owners | Tier1 + Growth Cities | Oct26 | V1</t>
        </is>
      </c>
      <c r="E1972" t="inlineStr">
        <is>
          <t>Natuf | Reel | Brand Ambassador | Heard Of Owning A Cafe | V1</t>
        </is>
      </c>
      <c r="F1972" t="inlineStr">
        <is>
          <t>In House Natuf</t>
        </is>
      </c>
      <c r="G1972" t="inlineStr">
        <is>
          <t>Attempt 1</t>
        </is>
      </c>
      <c r="H1972" s="39" t="str">
        <f>IF(ISNUMBER(MATCH(G1972,QualityStatuses,0)),"Quality Lead","Non-Quality Lead")</f>
        <v>Non-Quality Lead</v>
      </c>
      <c r="I1972" t="inlineStr">
        <is>
          <t>2026-10</t>
        </is>
      </c>
      <c r="J1972" t="inlineStr">
        <is>
          <t>Wk of 2026-10-12</t>
        </is>
      </c>
      <c r="K1972" t="inlineStr">
        <is>
          <t>Tejaswini Tarigopula</t>
        </is>
      </c>
      <c r="L1972" t="inlineStr">
        <is>
          <t>Facebook</t>
        </is>
      </c>
      <c r="M1972" t="inlineStr">
        <is>
          <t>Direct (campaign tagged in CRM)</t>
        </is>
      </c>
      <c r="N1972" t="inlineStr">
        <is>
          <t>6ad3a5337aba7ad62aa12d36</t>
        </is>
      </c>
      <c r="O1972" t="n">
        <v>1</v>
      </c>
      <c r="P1972" s="40">
        <f>IF(A1972="Lead",IF(ISNUMBER(MATCH(G1972,QualityStatuses,0)),1,0),0)</f>
        <v>0</v>
      </c>
      <c r="Q1972" s="40">
        <f>IF(A1972="Lead",IF(G1972="New Lead",0,1),0)</f>
        <v>1</v>
      </c>
      <c r="R1972" s="40">
        <f>IF(A1972="Lead",IF(G1972="Lost",1,0),0)</f>
        <v>0</v>
      </c>
      <c r="S1972" t="n">
        <v>1</v>
      </c>
      <c r="T1972" t="n">
        <v>0</v>
      </c>
      <c r="U1972" t="n">
        <v>0</v>
      </c>
      <c r="V1972" t="n">
        <v>0</v>
      </c>
      <c r="W1972" t="n">
        <v>0</v>
      </c>
      <c r="X1972" t="n">
        <v>0</v>
      </c>
      <c r="Y1972">
        <f>IF(AND(A1972="Lead",COUNTIF(MetaCamps,C1972)&gt;0),1,0)</f>
        <v>0</v>
      </c>
      <c r="Z1972">
        <f>IF(Y1972=1,P1972,0)</f>
        <v>0</v>
      </c>
    </row>
    <row r="1973">
      <c r="A1973" t="inlineStr">
        <is>
          <t>Lead</t>
        </is>
      </c>
      <c r="B1973" s="39" t="str">
        <f>IFERROR(INDEX(CampTypes,MATCH(C1973,CampList,0)),"Unattributed")</f>
        <v>New</v>
      </c>
      <c r="C1973" t="inlineStr">
        <is>
          <t>EBG - In House | ABO | Natuf | Leads | Unit Franchise | India | Oct26 | V1</t>
        </is>
      </c>
      <c r="D1973" t="inlineStr">
        <is>
          <t>Natuf | Business Owners | Tier1 + Growth Cities | Oct26 | V1</t>
        </is>
      </c>
      <c r="E1973" t="inlineStr">
        <is>
          <t>Natuf | Reel | Brand Ambassador | Heard Of Owning A Cafe | V1</t>
        </is>
      </c>
      <c r="F1973" t="inlineStr">
        <is>
          <t>In House Natuf</t>
        </is>
      </c>
      <c r="G1973" t="inlineStr">
        <is>
          <t>Attempt 1</t>
        </is>
      </c>
      <c r="H1973" s="39" t="str">
        <f>IF(ISNUMBER(MATCH(G1973,QualityStatuses,0)),"Quality Lead","Non-Quality Lead")</f>
        <v>Non-Quality Lead</v>
      </c>
      <c r="I1973" t="inlineStr">
        <is>
          <t>2026-10</t>
        </is>
      </c>
      <c r="J1973" t="inlineStr">
        <is>
          <t>Wk of 2026-10-12</t>
        </is>
      </c>
      <c r="K1973" t="inlineStr">
        <is>
          <t>Tejaswini Tarigopula</t>
        </is>
      </c>
      <c r="L1973" t="inlineStr">
        <is>
          <t>Facebook</t>
        </is>
      </c>
      <c r="M1973" t="inlineStr">
        <is>
          <t>Direct (campaign tagged in CRM)</t>
        </is>
      </c>
      <c r="N1973" t="inlineStr">
        <is>
          <t>6ad3a4eb7aba7ad62aa12cb5</t>
        </is>
      </c>
      <c r="O1973" t="n">
        <v>1</v>
      </c>
      <c r="P1973" s="40">
        <f>IF(A1973="Lead",IF(ISNUMBER(MATCH(G1973,QualityStatuses,0)),1,0),0)</f>
        <v>0</v>
      </c>
      <c r="Q1973" s="40">
        <f>IF(A1973="Lead",IF(G1973="New Lead",0,1),0)</f>
        <v>1</v>
      </c>
      <c r="R1973" s="40">
        <f>IF(A1973="Lead",IF(G1973="Lost",1,0),0)</f>
        <v>0</v>
      </c>
      <c r="S1973" t="n">
        <v>1</v>
      </c>
      <c r="T1973" t="n">
        <v>0</v>
      </c>
      <c r="U1973" t="n">
        <v>0</v>
      </c>
      <c r="V1973" t="n">
        <v>0</v>
      </c>
      <c r="W1973" t="n">
        <v>0</v>
      </c>
      <c r="X1973" t="n">
        <v>0</v>
      </c>
      <c r="Y1973">
        <f>IF(AND(A1973="Lead",COUNTIF(MetaCamps,C1973)&gt;0),1,0)</f>
        <v>0</v>
      </c>
      <c r="Z1973">
        <f>IF(Y1973=1,P1973,0)</f>
        <v>0</v>
      </c>
    </row>
    <row r="1974">
      <c r="A1974" t="inlineStr">
        <is>
          <t>Lead</t>
        </is>
      </c>
      <c r="B1974" s="39" t="str">
        <f>IFERROR(INDEX(CampTypes,MATCH(C1974,CampList,0)),"Unattributed")</f>
        <v>New</v>
      </c>
      <c r="C1974" t="inlineStr">
        <is>
          <t>EBG - In House | ABO | Natuf | Leads | Unit Franchise | India | Oct26 | V1</t>
        </is>
      </c>
      <c r="D1974" t="inlineStr">
        <is>
          <t>Natuf | Business Owners | Tier1 + Growth Cities | Oct26 | V1</t>
        </is>
      </c>
      <c r="E1974" t="inlineStr">
        <is>
          <t>Natuf | Reel | Brand Ambassador | Heard Of Owning A Cafe | V1</t>
        </is>
      </c>
      <c r="F1974" t="inlineStr">
        <is>
          <t>In House Natuf</t>
        </is>
      </c>
      <c r="G1974" t="inlineStr">
        <is>
          <t>Attempt 1</t>
        </is>
      </c>
      <c r="H1974" s="39" t="str">
        <f>IF(ISNUMBER(MATCH(G1974,QualityStatuses,0)),"Quality Lead","Non-Quality Lead")</f>
        <v>Non-Quality Lead</v>
      </c>
      <c r="I1974" t="inlineStr">
        <is>
          <t>2026-10</t>
        </is>
      </c>
      <c r="J1974" t="inlineStr">
        <is>
          <t>Wk of 2026-10-12</t>
        </is>
      </c>
      <c r="K1974" t="inlineStr">
        <is>
          <t>Tejaswini Tarigopula</t>
        </is>
      </c>
      <c r="L1974" t="inlineStr">
        <is>
          <t>Facebook</t>
        </is>
      </c>
      <c r="M1974" t="inlineStr">
        <is>
          <t>Direct (campaign tagged in CRM)</t>
        </is>
      </c>
      <c r="N1974" t="inlineStr">
        <is>
          <t>6ad3a26863f422042777ec3a</t>
        </is>
      </c>
      <c r="O1974" t="n">
        <v>1</v>
      </c>
      <c r="P1974" s="40">
        <f>IF(A1974="Lead",IF(ISNUMBER(MATCH(G1974,QualityStatuses,0)),1,0),0)</f>
        <v>0</v>
      </c>
      <c r="Q1974" s="40">
        <f>IF(A1974="Lead",IF(G1974="New Lead",0,1),0)</f>
        <v>1</v>
      </c>
      <c r="R1974" s="40">
        <f>IF(A1974="Lead",IF(G1974="Lost",1,0),0)</f>
        <v>0</v>
      </c>
      <c r="S1974" t="n">
        <v>1</v>
      </c>
      <c r="T1974" t="n">
        <v>0</v>
      </c>
      <c r="U1974" t="n">
        <v>0</v>
      </c>
      <c r="V1974" t="n">
        <v>0</v>
      </c>
      <c r="W1974" t="n">
        <v>0</v>
      </c>
      <c r="X1974" t="n">
        <v>0</v>
      </c>
      <c r="Y1974">
        <f>IF(AND(A1974="Lead",COUNTIF(MetaCamps,C1974)&gt;0),1,0)</f>
        <v>0</v>
      </c>
      <c r="Z1974">
        <f>IF(Y1974=1,P1974,0)</f>
        <v>0</v>
      </c>
    </row>
    <row r="1975">
      <c r="A1975" t="inlineStr">
        <is>
          <t>Lead</t>
        </is>
      </c>
      <c r="B1975" s="39" t="str">
        <f>IFERROR(INDEX(CampTypes,MATCH(C1975,CampList,0)),"Unattributed")</f>
        <v>New</v>
      </c>
      <c r="C1975" t="inlineStr">
        <is>
          <t>Natuf | In House | ABO |  | WhatsApp | Unit Franchise | India | Oct26 | V1</t>
        </is>
      </c>
      <c r="D1975" t="inlineStr">
        <is>
          <t>_</t>
        </is>
      </c>
      <c r="E1975" t="inlineStr">
        <is>
          <t>_</t>
        </is>
      </c>
      <c r="F1975" t="inlineStr">
        <is>
          <t>In House Natuf</t>
        </is>
      </c>
      <c r="G1975" t="inlineStr">
        <is>
          <t>New Lead</t>
        </is>
      </c>
      <c r="H1975" s="39" t="str">
        <f>IF(ISNUMBER(MATCH(G1975,QualityStatuses,0)),"Quality Lead","Non-Quality Lead")</f>
        <v>Non-Quality Lead</v>
      </c>
      <c r="I1975" t="inlineStr">
        <is>
          <t>2026-10</t>
        </is>
      </c>
      <c r="J1975" t="inlineStr">
        <is>
          <t>Wk of 2026-10-12</t>
        </is>
      </c>
      <c r="K1975" t="inlineStr">
        <is>
          <t>(Unassigned)</t>
        </is>
      </c>
      <c r="L1975" t="inlineStr">
        <is>
          <t>Whatsapp Cloud API</t>
        </is>
      </c>
      <c r="M1975" t="inlineStr">
        <is>
          <t>Direct (campaign tagged in CRM)</t>
        </is>
      </c>
      <c r="N1975" t="inlineStr">
        <is>
          <t>6ad3a1e1c4d327b029429c01</t>
        </is>
      </c>
      <c r="O1975" t="n">
        <v>1</v>
      </c>
      <c r="P1975" s="40">
        <f>IF(A1975="Lead",IF(ISNUMBER(MATCH(G1975,QualityStatuses,0)),1,0),0)</f>
        <v>0</v>
      </c>
      <c r="Q1975" s="40">
        <f>IF(A1975="Lead",IF(G1975="New Lead",0,1),0)</f>
        <v>0</v>
      </c>
      <c r="R1975" s="40">
        <f>IF(A1975="Lead",IF(G1975="Lost",1,0),0)</f>
        <v>0</v>
      </c>
      <c r="S1975" t="n">
        <v>0</v>
      </c>
      <c r="T1975" t="n">
        <v>0</v>
      </c>
      <c r="U1975" t="n">
        <v>0</v>
      </c>
      <c r="V1975" t="n">
        <v>0</v>
      </c>
      <c r="W1975" t="n">
        <v>0</v>
      </c>
      <c r="X1975" t="n">
        <v>0</v>
      </c>
      <c r="Y1975">
        <f>IF(AND(A1975="Lead",COUNTIF(MetaCamps,C1975)&gt;0),1,0)</f>
        <v>0</v>
      </c>
      <c r="Z1975">
        <f>IF(Y1975=1,P1975,0)</f>
        <v>0</v>
      </c>
    </row>
    <row r="1976">
      <c r="A1976" t="inlineStr">
        <is>
          <t>Lead</t>
        </is>
      </c>
      <c r="B1976" s="39" t="str">
        <f>IFERROR(INDEX(CampTypes,MATCH(C1976,CampList,0)),"Unattributed")</f>
        <v>New</v>
      </c>
      <c r="C1976" t="inlineStr">
        <is>
          <t>EBG - In House | ABO | Natuf | Leads | Unit Franchise | India | Oct26 | V1</t>
        </is>
      </c>
      <c r="D1976" t="inlineStr">
        <is>
          <t>Natuf | Investors | Tier1 + Growth Cities | Oct26 | V1</t>
        </is>
      </c>
      <c r="E1976" t="inlineStr">
        <is>
          <t>Natuf | Reel | Brand Ambassador | Heard Of Owning A Cafe | V1</t>
        </is>
      </c>
      <c r="F1976" t="inlineStr">
        <is>
          <t>In House Natuf</t>
        </is>
      </c>
      <c r="G1976" t="inlineStr">
        <is>
          <t>Meeting Scheduled</t>
        </is>
      </c>
      <c r="H1976" s="39" t="str">
        <f>IF(ISNUMBER(MATCH(G1976,QualityStatuses,0)),"Quality Lead","Non-Quality Lead")</f>
        <v>Quality Lead</v>
      </c>
      <c r="I1976" t="inlineStr">
        <is>
          <t>2026-10</t>
        </is>
      </c>
      <c r="J1976" t="inlineStr">
        <is>
          <t>Wk of 2026-10-12</t>
        </is>
      </c>
      <c r="K1976" t="inlineStr">
        <is>
          <t>Tejaswini Tarigopula</t>
        </is>
      </c>
      <c r="L1976" t="inlineStr">
        <is>
          <t>Facebook</t>
        </is>
      </c>
      <c r="M1976" t="inlineStr">
        <is>
          <t>Direct (campaign tagged in CRM)</t>
        </is>
      </c>
      <c r="N1976" t="inlineStr">
        <is>
          <t>6ad3a13ac03ea2521565dc0c</t>
        </is>
      </c>
      <c r="O1976" t="n">
        <v>1</v>
      </c>
      <c r="P1976" s="40">
        <f>IF(A1976="Lead",IF(ISNUMBER(MATCH(G1976,QualityStatuses,0)),1,0),0)</f>
        <v>1</v>
      </c>
      <c r="Q1976" s="40">
        <f>IF(A1976="Lead",IF(G1976="New Lead",0,1),0)</f>
        <v>1</v>
      </c>
      <c r="R1976" s="40">
        <f>IF(A1976="Lead",IF(G1976="Lost",1,0),0)</f>
        <v>0</v>
      </c>
      <c r="S1976" t="n">
        <v>8</v>
      </c>
      <c r="T1976" t="n">
        <v>6</v>
      </c>
      <c r="U1976" t="n">
        <v>0</v>
      </c>
      <c r="V1976" t="n">
        <v>0</v>
      </c>
      <c r="W1976" t="n">
        <v>0</v>
      </c>
      <c r="X1976" t="n">
        <v>0</v>
      </c>
      <c r="Y1976">
        <f>IF(AND(A1976="Lead",COUNTIF(MetaCamps,C1976)&gt;0),1,0)</f>
        <v>0</v>
      </c>
      <c r="Z1976">
        <f>IF(Y1976=1,P1976,0)</f>
        <v>0</v>
      </c>
    </row>
    <row r="1977">
      <c r="A1977" t="inlineStr">
        <is>
          <t>Lead</t>
        </is>
      </c>
      <c r="B1977" s="39" t="str">
        <f>IFERROR(INDEX(CampTypes,MATCH(C1977,CampList,0)),"Unattributed")</f>
        <v>New</v>
      </c>
      <c r="C1977" t="inlineStr">
        <is>
          <t>EBG - In House | ABO | Natuf | Leads | Unit Franchise | India | Oct26 | V1</t>
        </is>
      </c>
      <c r="D1977" t="inlineStr">
        <is>
          <t>Natuf | Business Owners | Tier1 + Growth Cities | Oct26 | V1</t>
        </is>
      </c>
      <c r="E1977" t="inlineStr">
        <is>
          <t>Natuf | Reel | Brand Ambassador | Heard Of Owning A Cafe | V1</t>
        </is>
      </c>
      <c r="F1977" t="inlineStr">
        <is>
          <t>In House Natuf</t>
        </is>
      </c>
      <c r="G1977" t="inlineStr">
        <is>
          <t>Connected</t>
        </is>
      </c>
      <c r="H1977" s="39" t="str">
        <f>IF(ISNUMBER(MATCH(G1977,QualityStatuses,0)),"Quality Lead","Non-Quality Lead")</f>
        <v>Non-Quality Lead</v>
      </c>
      <c r="I1977" t="inlineStr">
        <is>
          <t>2026-10</t>
        </is>
      </c>
      <c r="J1977" t="inlineStr">
        <is>
          <t>Wk of 2026-10-12</t>
        </is>
      </c>
      <c r="K1977" t="inlineStr">
        <is>
          <t>Tejaswini Tarigopula</t>
        </is>
      </c>
      <c r="L1977" t="inlineStr">
        <is>
          <t>Facebook</t>
        </is>
      </c>
      <c r="M1977" t="inlineStr">
        <is>
          <t>Direct (campaign tagged in CRM)</t>
        </is>
      </c>
      <c r="N1977" t="inlineStr">
        <is>
          <t>6ad3a0f2a86bc3a9cefa2dad</t>
        </is>
      </c>
      <c r="O1977" t="n">
        <v>1</v>
      </c>
      <c r="P1977" s="40">
        <f>IF(A1977="Lead",IF(ISNUMBER(MATCH(G1977,QualityStatuses,0)),1,0),0)</f>
        <v>0</v>
      </c>
      <c r="Q1977" s="40">
        <f>IF(A1977="Lead",IF(G1977="New Lead",0,1),0)</f>
        <v>1</v>
      </c>
      <c r="R1977" s="40">
        <f>IF(A1977="Lead",IF(G1977="Lost",1,0),0)</f>
        <v>0</v>
      </c>
      <c r="S1977" t="n">
        <v>3</v>
      </c>
      <c r="T1977" t="n">
        <v>2</v>
      </c>
      <c r="U1977" t="n">
        <v>0</v>
      </c>
      <c r="V1977" t="n">
        <v>0</v>
      </c>
      <c r="W1977" t="n">
        <v>0</v>
      </c>
      <c r="X1977" t="n">
        <v>0</v>
      </c>
      <c r="Y1977">
        <f>IF(AND(A1977="Lead",COUNTIF(MetaCamps,C1977)&gt;0),1,0)</f>
        <v>0</v>
      </c>
      <c r="Z1977">
        <f>IF(Y1977=1,P1977,0)</f>
        <v>0</v>
      </c>
    </row>
    <row r="1978">
      <c r="A1978" t="inlineStr">
        <is>
          <t>Lead</t>
        </is>
      </c>
      <c r="B1978" s="39" t="str">
        <f>IFERROR(INDEX(CampTypes,MATCH(C1978,CampList,0)),"Unattributed")</f>
        <v>Old</v>
      </c>
      <c r="C1978" t="inlineStr">
        <is>
          <t>E_Karan_Natuf_All_07072026</t>
        </is>
      </c>
      <c r="D1978" t="inlineStr">
        <is>
          <t>E_Karan_Natuf_Sign_07072026_Adset3</t>
        </is>
      </c>
      <c r="E1978" t="inlineStr">
        <is>
          <t>E_Karan_Natuf_Sign_07072026_Adset2_Ad1 – Copy</t>
        </is>
      </c>
      <c r="F1978" t="inlineStr">
        <is>
          <t>Natuf</t>
        </is>
      </c>
      <c r="G1978" t="inlineStr">
        <is>
          <t>New Lead</t>
        </is>
      </c>
      <c r="H1978" s="39" t="str">
        <f>IF(ISNUMBER(MATCH(G1978,QualityStatuses,0)),"Quality Lead","Non-Quality Lead")</f>
        <v>Non-Quality Lead</v>
      </c>
      <c r="I1978" t="inlineStr">
        <is>
          <t>2026-10</t>
        </is>
      </c>
      <c r="J1978" t="inlineStr">
        <is>
          <t>Wk of 2026-10-12</t>
        </is>
      </c>
      <c r="K1978" t="inlineStr">
        <is>
          <t>(Unassigned)</t>
        </is>
      </c>
      <c r="L1978" t="inlineStr">
        <is>
          <t>Facebook</t>
        </is>
      </c>
      <c r="M1978" t="inlineStr">
        <is>
          <t>Direct (campaign tagged in CRM)</t>
        </is>
      </c>
      <c r="N1978" t="inlineStr">
        <is>
          <t>6ad3a0887aba7ad62aa129d7</t>
        </is>
      </c>
      <c r="O1978" t="n">
        <v>1</v>
      </c>
      <c r="P1978" s="40">
        <f>IF(A1978="Lead",IF(ISNUMBER(MATCH(G1978,QualityStatuses,0)),1,0),0)</f>
        <v>0</v>
      </c>
      <c r="Q1978" s="40">
        <f>IF(A1978="Lead",IF(G1978="New Lead",0,1),0)</f>
        <v>0</v>
      </c>
      <c r="R1978" s="40">
        <f>IF(A1978="Lead",IF(G1978="Lost",1,0),0)</f>
        <v>0</v>
      </c>
      <c r="S1978" t="n">
        <v>0</v>
      </c>
      <c r="T1978" t="n">
        <v>0</v>
      </c>
      <c r="U1978" t="n">
        <v>0</v>
      </c>
      <c r="V1978" t="n">
        <v>0</v>
      </c>
      <c r="W1978" t="n">
        <v>0</v>
      </c>
      <c r="X1978" t="n">
        <v>0</v>
      </c>
      <c r="Y1978">
        <f>IF(AND(A1978="Lead",COUNTIF(MetaCamps,C1978)&gt;0),1,0)</f>
        <v>1</v>
      </c>
      <c r="Z1978">
        <f>IF(Y1978=1,P1978,0)</f>
        <v>0</v>
      </c>
    </row>
    <row r="1979">
      <c r="A1979" t="inlineStr">
        <is>
          <t>Lead</t>
        </is>
      </c>
      <c r="B1979" s="39" t="str">
        <f>IFERROR(INDEX(CampTypes,MATCH(C1979,CampList,0)),"Unattributed")</f>
        <v>Old</v>
      </c>
      <c r="C1979" t="inlineStr">
        <is>
          <t>E_Suresh_Natuf_Kiosk_07072026</t>
        </is>
      </c>
      <c r="D1979" t="inlineStr">
        <is>
          <t>E_Suresh_Natuf_Kiosk_07072026_Adset5</t>
        </is>
      </c>
      <c r="E1979" t="inlineStr">
        <is>
          <t>E_Hindi_Suresh_Natuf_Kiosk_07072026_Adset5_ad3 – Copy 2</t>
        </is>
      </c>
      <c r="F1979" t="inlineStr">
        <is>
          <t>Natuf</t>
        </is>
      </c>
      <c r="G1979" t="inlineStr">
        <is>
          <t>Lost</t>
        </is>
      </c>
      <c r="H1979" s="39" t="str">
        <f>IF(ISNUMBER(MATCH(G1979,QualityStatuses,0)),"Quality Lead","Non-Quality Lead")</f>
        <v>Non-Quality Lead</v>
      </c>
      <c r="I1979" t="inlineStr">
        <is>
          <t>2026-10</t>
        </is>
      </c>
      <c r="J1979" t="inlineStr">
        <is>
          <t>Wk of 2026-10-12</t>
        </is>
      </c>
      <c r="K1979" t="inlineStr">
        <is>
          <t>Marshal Malbari</t>
        </is>
      </c>
      <c r="L1979" t="inlineStr">
        <is>
          <t>Facebook</t>
        </is>
      </c>
      <c r="M1979" t="inlineStr">
        <is>
          <t>Direct (campaign tagged in CRM)</t>
        </is>
      </c>
      <c r="N1979" t="inlineStr">
        <is>
          <t>6ad39eed1507985e1c1ffd93</t>
        </is>
      </c>
      <c r="O1979" t="n">
        <v>1</v>
      </c>
      <c r="P1979" s="40">
        <f>IF(A1979="Lead",IF(ISNUMBER(MATCH(G1979,QualityStatuses,0)),1,0),0)</f>
        <v>0</v>
      </c>
      <c r="Q1979" s="40">
        <f>IF(A1979="Lead",IF(G1979="New Lead",0,1),0)</f>
        <v>1</v>
      </c>
      <c r="R1979" s="40">
        <f>IF(A1979="Lead",IF(G1979="Lost",1,0),0)</f>
        <v>1</v>
      </c>
      <c r="S1979" t="n">
        <v>5</v>
      </c>
      <c r="T1979" t="n">
        <v>3</v>
      </c>
      <c r="U1979" t="n">
        <v>0</v>
      </c>
      <c r="V1979" t="n">
        <v>0</v>
      </c>
      <c r="W1979" t="n">
        <v>0</v>
      </c>
      <c r="X1979" t="n">
        <v>0</v>
      </c>
      <c r="Y1979">
        <f>IF(AND(A1979="Lead",COUNTIF(MetaCamps,C1979)&gt;0),1,0)</f>
        <v>1</v>
      </c>
      <c r="Z1979">
        <f>IF(Y1979=1,P1979,0)</f>
        <v>0</v>
      </c>
    </row>
    <row r="1980">
      <c r="A1980" t="inlineStr">
        <is>
          <t>Lead</t>
        </is>
      </c>
      <c r="B1980" s="39" t="str">
        <f>IFERROR(INDEX(CampTypes,MATCH(C1980,CampList,0)),"Unattributed")</f>
        <v>New</v>
      </c>
      <c r="C1980" t="inlineStr">
        <is>
          <t>EBG - In House | ABO | Natuf | Leads | Unit Franchise | India | Oct26 | V1</t>
        </is>
      </c>
      <c r="D1980" t="inlineStr">
        <is>
          <t>Natuf | Broad | Tier1 + Growth Cities | Oct26 | V1</t>
        </is>
      </c>
      <c r="E1980" t="inlineStr">
        <is>
          <t>Natuf | Reel | Brand Ambassador | Heard Of Owning A Cafe | V1</t>
        </is>
      </c>
      <c r="F1980" t="inlineStr">
        <is>
          <t>In House Natuf</t>
        </is>
      </c>
      <c r="G1980" t="inlineStr">
        <is>
          <t>Attempt 2</t>
        </is>
      </c>
      <c r="H1980" s="39" t="str">
        <f>IF(ISNUMBER(MATCH(G1980,QualityStatuses,0)),"Quality Lead","Non-Quality Lead")</f>
        <v>Non-Quality Lead</v>
      </c>
      <c r="I1980" t="inlineStr">
        <is>
          <t>2026-10</t>
        </is>
      </c>
      <c r="J1980" t="inlineStr">
        <is>
          <t>Wk of 2026-10-12</t>
        </is>
      </c>
      <c r="K1980" t="inlineStr">
        <is>
          <t>Tejaswini Tarigopula</t>
        </is>
      </c>
      <c r="L1980" t="inlineStr">
        <is>
          <t>Facebook</t>
        </is>
      </c>
      <c r="M1980" t="inlineStr">
        <is>
          <t>Direct (campaign tagged in CRM)</t>
        </is>
      </c>
      <c r="N1980" t="inlineStr">
        <is>
          <t>6ad39e0e8a404c3856b045fa</t>
        </is>
      </c>
      <c r="O1980" t="n">
        <v>1</v>
      </c>
      <c r="P1980" s="40">
        <f>IF(A1980="Lead",IF(ISNUMBER(MATCH(G1980,QualityStatuses,0)),1,0),0)</f>
        <v>0</v>
      </c>
      <c r="Q1980" s="40">
        <f>IF(A1980="Lead",IF(G1980="New Lead",0,1),0)</f>
        <v>1</v>
      </c>
      <c r="R1980" s="40">
        <f>IF(A1980="Lead",IF(G1980="Lost",1,0),0)</f>
        <v>0</v>
      </c>
      <c r="S1980" t="n">
        <v>4</v>
      </c>
      <c r="T1980" t="n">
        <v>0</v>
      </c>
      <c r="U1980" t="n">
        <v>0</v>
      </c>
      <c r="V1980" t="n">
        <v>0</v>
      </c>
      <c r="W1980" t="n">
        <v>0</v>
      </c>
      <c r="X1980" t="n">
        <v>0</v>
      </c>
      <c r="Y1980">
        <f>IF(AND(A1980="Lead",COUNTIF(MetaCamps,C1980)&gt;0),1,0)</f>
        <v>0</v>
      </c>
      <c r="Z1980">
        <f>IF(Y1980=1,P1980,0)</f>
        <v>0</v>
      </c>
    </row>
    <row r="1981">
      <c r="A1981" t="inlineStr">
        <is>
          <t>Lead</t>
        </is>
      </c>
      <c r="B1981" s="39" t="str">
        <f>IFERROR(INDEX(CampTypes,MATCH(C1981,CampList,0)),"Unattributed")</f>
        <v>New</v>
      </c>
      <c r="C1981" t="inlineStr">
        <is>
          <t>EBG - In House | ABO | Natuf | Leads | Unit Franchise | India | Oct26 | V1</t>
        </is>
      </c>
      <c r="D1981" t="inlineStr">
        <is>
          <t>Natuf | Investors | Tier1 + Growth Cities | Oct26 | V1</t>
        </is>
      </c>
      <c r="E1981" t="inlineStr">
        <is>
          <t>Natuf | Reel | Brand Ambassador | Heard Of Owning A Cafe | V1</t>
        </is>
      </c>
      <c r="F1981" t="inlineStr">
        <is>
          <t>In House Natuf</t>
        </is>
      </c>
      <c r="G1981" t="inlineStr">
        <is>
          <t>Connected</t>
        </is>
      </c>
      <c r="H1981" s="39" t="str">
        <f>IF(ISNUMBER(MATCH(G1981,QualityStatuses,0)),"Quality Lead","Non-Quality Lead")</f>
        <v>Non-Quality Lead</v>
      </c>
      <c r="I1981" t="inlineStr">
        <is>
          <t>2026-10</t>
        </is>
      </c>
      <c r="J1981" t="inlineStr">
        <is>
          <t>Wk of 2026-10-12</t>
        </is>
      </c>
      <c r="K1981" t="inlineStr">
        <is>
          <t>Tejaswini Tarigopula</t>
        </is>
      </c>
      <c r="L1981" t="inlineStr">
        <is>
          <t>Facebook</t>
        </is>
      </c>
      <c r="M1981" t="inlineStr">
        <is>
          <t>Direct (campaign tagged in CRM)</t>
        </is>
      </c>
      <c r="N1981" t="inlineStr">
        <is>
          <t>6ad39cc40b5f5c4b33bf144b</t>
        </is>
      </c>
      <c r="O1981" t="n">
        <v>1</v>
      </c>
      <c r="P1981" s="40">
        <f>IF(A1981="Lead",IF(ISNUMBER(MATCH(G1981,QualityStatuses,0)),1,0),0)</f>
        <v>0</v>
      </c>
      <c r="Q1981" s="40">
        <f>IF(A1981="Lead",IF(G1981="New Lead",0,1),0)</f>
        <v>1</v>
      </c>
      <c r="R1981" s="40">
        <f>IF(A1981="Lead",IF(G1981="Lost",1,0),0)</f>
        <v>0</v>
      </c>
      <c r="S1981" t="n">
        <v>7</v>
      </c>
      <c r="T1981" t="n">
        <v>4</v>
      </c>
      <c r="U1981" t="n">
        <v>0</v>
      </c>
      <c r="V1981" t="n">
        <v>0</v>
      </c>
      <c r="W1981" t="n">
        <v>0</v>
      </c>
      <c r="X1981" t="n">
        <v>0</v>
      </c>
      <c r="Y1981">
        <f>IF(AND(A1981="Lead",COUNTIF(MetaCamps,C1981)&gt;0),1,0)</f>
        <v>0</v>
      </c>
      <c r="Z1981">
        <f>IF(Y1981=1,P1981,0)</f>
        <v>0</v>
      </c>
    </row>
    <row r="1982">
      <c r="A1982" t="inlineStr">
        <is>
          <t>Lead</t>
        </is>
      </c>
      <c r="B1982" s="39" t="str">
        <f>IFERROR(INDEX(CampTypes,MATCH(C1982,CampList,0)),"Unattributed")</f>
        <v>New</v>
      </c>
      <c r="C1982" t="inlineStr">
        <is>
          <t>EBG - In House | ABO | Natuf | Leads | Unit Franchise | India | Oct26 | V1</t>
        </is>
      </c>
      <c r="D1982" t="inlineStr">
        <is>
          <t>Natuf | Investors | Tier1 + Growth Cities | Oct26 | V1</t>
        </is>
      </c>
      <c r="E1982" t="inlineStr">
        <is>
          <t>Natuf | Reel | Brand Ambassador | Heard Of Owning A Cafe | V1</t>
        </is>
      </c>
      <c r="F1982" t="inlineStr">
        <is>
          <t>In House Natuf</t>
        </is>
      </c>
      <c r="G1982" t="inlineStr">
        <is>
          <t>Lost</t>
        </is>
      </c>
      <c r="H1982" s="39" t="str">
        <f>IF(ISNUMBER(MATCH(G1982,QualityStatuses,0)),"Quality Lead","Non-Quality Lead")</f>
        <v>Non-Quality Lead</v>
      </c>
      <c r="I1982" t="inlineStr">
        <is>
          <t>2026-10</t>
        </is>
      </c>
      <c r="J1982" t="inlineStr">
        <is>
          <t>Wk of 2026-10-12</t>
        </is>
      </c>
      <c r="K1982" t="inlineStr">
        <is>
          <t>Tejaswini Tarigopula</t>
        </is>
      </c>
      <c r="L1982" t="inlineStr">
        <is>
          <t>Facebook</t>
        </is>
      </c>
      <c r="M1982" t="inlineStr">
        <is>
          <t>Direct (campaign tagged in CRM)</t>
        </is>
      </c>
      <c r="N1982" t="inlineStr">
        <is>
          <t>6ad397fd2ff0352869b23c94</t>
        </is>
      </c>
      <c r="O1982" t="n">
        <v>1</v>
      </c>
      <c r="P1982" s="40">
        <f>IF(A1982="Lead",IF(ISNUMBER(MATCH(G1982,QualityStatuses,0)),1,0),0)</f>
        <v>0</v>
      </c>
      <c r="Q1982" s="40">
        <f>IF(A1982="Lead",IF(G1982="New Lead",0,1),0)</f>
        <v>1</v>
      </c>
      <c r="R1982" s="40">
        <f>IF(A1982="Lead",IF(G1982="Lost",1,0),0)</f>
        <v>1</v>
      </c>
      <c r="S1982" t="n">
        <v>3</v>
      </c>
      <c r="T1982" t="n">
        <v>2</v>
      </c>
      <c r="U1982" t="n">
        <v>0</v>
      </c>
      <c r="V1982" t="n">
        <v>0</v>
      </c>
      <c r="W1982" t="n">
        <v>0</v>
      </c>
      <c r="X1982" t="n">
        <v>0</v>
      </c>
      <c r="Y1982">
        <f>IF(AND(A1982="Lead",COUNTIF(MetaCamps,C1982)&gt;0),1,0)</f>
        <v>0</v>
      </c>
      <c r="Z1982">
        <f>IF(Y1982=1,P1982,0)</f>
        <v>0</v>
      </c>
    </row>
    <row r="1983">
      <c r="A1983" t="inlineStr">
        <is>
          <t>Lead</t>
        </is>
      </c>
      <c r="B1983" s="39" t="str">
        <f>IFERROR(INDEX(CampTypes,MATCH(C1983,CampList,0)),"Unattributed")</f>
        <v>New</v>
      </c>
      <c r="C1983" t="inlineStr">
        <is>
          <t>EBG - In House | ABO | Natuf | Leads | Unit Franchise | India | Oct26 | V1</t>
        </is>
      </c>
      <c r="D1983" t="inlineStr">
        <is>
          <t>Natuf | Investors | Tier1 + Growth Cities | Oct26 | V1</t>
        </is>
      </c>
      <c r="E1983" t="inlineStr">
        <is>
          <t>Natuf | Reel | Brand Ambassador | Heard Of Owning A Cafe | V1</t>
        </is>
      </c>
      <c r="F1983" t="inlineStr">
        <is>
          <t>In House Natuf</t>
        </is>
      </c>
      <c r="G1983" t="inlineStr">
        <is>
          <t>Details Shared</t>
        </is>
      </c>
      <c r="H1983" s="39" t="str">
        <f>IF(ISNUMBER(MATCH(G1983,QualityStatuses,0)),"Quality Lead","Non-Quality Lead")</f>
        <v>Quality Lead</v>
      </c>
      <c r="I1983" t="inlineStr">
        <is>
          <t>2026-10</t>
        </is>
      </c>
      <c r="J1983" t="inlineStr">
        <is>
          <t>Wk of 2026-10-12</t>
        </is>
      </c>
      <c r="K1983" t="inlineStr">
        <is>
          <t>Tejaswini Tarigopula</t>
        </is>
      </c>
      <c r="L1983" t="inlineStr">
        <is>
          <t>Facebook</t>
        </is>
      </c>
      <c r="M1983" t="inlineStr">
        <is>
          <t>Direct (campaign tagged in CRM)</t>
        </is>
      </c>
      <c r="N1983" t="inlineStr">
        <is>
          <t>6ad39764805757eb29e0c4fe</t>
        </is>
      </c>
      <c r="O1983" t="n">
        <v>1</v>
      </c>
      <c r="P1983" s="40">
        <f>IF(A1983="Lead",IF(ISNUMBER(MATCH(G1983,QualityStatuses,0)),1,0),0)</f>
        <v>1</v>
      </c>
      <c r="Q1983" s="40">
        <f>IF(A1983="Lead",IF(G1983="New Lead",0,1),0)</f>
        <v>1</v>
      </c>
      <c r="R1983" s="40">
        <f>IF(A1983="Lead",IF(G1983="Lost",1,0),0)</f>
        <v>0</v>
      </c>
      <c r="S1983" t="n">
        <v>3</v>
      </c>
      <c r="T1983" t="n">
        <v>2</v>
      </c>
      <c r="U1983" t="n">
        <v>0</v>
      </c>
      <c r="V1983" t="n">
        <v>0</v>
      </c>
      <c r="W1983" t="n">
        <v>0</v>
      </c>
      <c r="X1983" t="n">
        <v>0</v>
      </c>
      <c r="Y1983">
        <f>IF(AND(A1983="Lead",COUNTIF(MetaCamps,C1983)&gt;0),1,0)</f>
        <v>0</v>
      </c>
      <c r="Z1983">
        <f>IF(Y1983=1,P1983,0)</f>
        <v>0</v>
      </c>
    </row>
    <row r="1984">
      <c r="A1984" t="inlineStr">
        <is>
          <t>Lead</t>
        </is>
      </c>
      <c r="B1984" s="39" t="str">
        <f>IFERROR(INDEX(CampTypes,MATCH(C1984,CampList,0)),"Unattributed")</f>
        <v>New</v>
      </c>
      <c r="C1984" t="inlineStr">
        <is>
          <t>EBG - In House | ABO | Natuf | Leads | Unit Franchise | India | Oct26 | V1</t>
        </is>
      </c>
      <c r="D1984" t="inlineStr">
        <is>
          <t>Natuf | LAL 1% | India | Jul26 | V1</t>
        </is>
      </c>
      <c r="E1984" t="inlineStr">
        <is>
          <t>Natuf | Reel | Brand Ambassador | Heard Of Owning A Cafe | V1</t>
        </is>
      </c>
      <c r="F1984" t="inlineStr">
        <is>
          <t>In House Natuf</t>
        </is>
      </c>
      <c r="G1984" t="inlineStr">
        <is>
          <t>Meeting Conducted</t>
        </is>
      </c>
      <c r="H1984" s="39" t="str">
        <f>IF(ISNUMBER(MATCH(G1984,QualityStatuses,0)),"Quality Lead","Non-Quality Lead")</f>
        <v>Quality Lead</v>
      </c>
      <c r="I1984" t="inlineStr">
        <is>
          <t>2026-10</t>
        </is>
      </c>
      <c r="J1984" t="inlineStr">
        <is>
          <t>Wk of 2026-10-12</t>
        </is>
      </c>
      <c r="K1984" t="inlineStr">
        <is>
          <t>Tejaswini Tarigopula</t>
        </is>
      </c>
      <c r="L1984" t="inlineStr">
        <is>
          <t>Facebook</t>
        </is>
      </c>
      <c r="M1984" t="inlineStr">
        <is>
          <t>Direct (campaign tagged in CRM)</t>
        </is>
      </c>
      <c r="N1984" t="inlineStr">
        <is>
          <t>6ad39713bef97a54e0fc80af</t>
        </is>
      </c>
      <c r="O1984" t="n">
        <v>1</v>
      </c>
      <c r="P1984" s="40">
        <f>IF(A1984="Lead",IF(ISNUMBER(MATCH(G1984,QualityStatuses,0)),1,0),0)</f>
        <v>1</v>
      </c>
      <c r="Q1984" s="40">
        <f>IF(A1984="Lead",IF(G1984="New Lead",0,1),0)</f>
        <v>1</v>
      </c>
      <c r="R1984" s="40">
        <f>IF(A1984="Lead",IF(G1984="Lost",1,0),0)</f>
        <v>0</v>
      </c>
      <c r="S1984" t="n">
        <v>4</v>
      </c>
      <c r="T1984" t="n">
        <v>3</v>
      </c>
      <c r="U1984" t="n">
        <v>0</v>
      </c>
      <c r="V1984" t="n">
        <v>0</v>
      </c>
      <c r="W1984" t="n">
        <v>0</v>
      </c>
      <c r="X1984" t="n">
        <v>0</v>
      </c>
      <c r="Y1984">
        <f>IF(AND(A1984="Lead",COUNTIF(MetaCamps,C1984)&gt;0),1,0)</f>
        <v>0</v>
      </c>
      <c r="Z1984">
        <f>IF(Y1984=1,P1984,0)</f>
        <v>0</v>
      </c>
    </row>
    <row r="1985">
      <c r="A1985" t="inlineStr">
        <is>
          <t>Lead</t>
        </is>
      </c>
      <c r="B1985" s="39" t="str">
        <f>IFERROR(INDEX(CampTypes,MATCH(C1985,CampList,0)),"Unattributed")</f>
        <v>Old</v>
      </c>
      <c r="C1985" t="inlineStr">
        <is>
          <t>E_Natuf_Generic_13082026</t>
        </is>
      </c>
      <c r="D1985" t="inlineStr">
        <is>
          <t>E_Natuf_Generic_13082026_Adset1</t>
        </is>
      </c>
      <c r="E1985" t="inlineStr">
        <is>
          <t>E_Natuf_Generic_13082026_Adset1_Ad1</t>
        </is>
      </c>
      <c r="F1985" t="inlineStr">
        <is>
          <t>Natuf</t>
        </is>
      </c>
      <c r="G1985" t="inlineStr">
        <is>
          <t>New Lead</t>
        </is>
      </c>
      <c r="H1985" s="39" t="str">
        <f>IF(ISNUMBER(MATCH(G1985,QualityStatuses,0)),"Quality Lead","Non-Quality Lead")</f>
        <v>Non-Quality Lead</v>
      </c>
      <c r="I1985" t="inlineStr">
        <is>
          <t>2026-10</t>
        </is>
      </c>
      <c r="J1985" t="inlineStr">
        <is>
          <t>Wk of 2026-10-12</t>
        </is>
      </c>
      <c r="K1985" t="inlineStr">
        <is>
          <t>(Unassigned)</t>
        </is>
      </c>
      <c r="L1985" t="inlineStr">
        <is>
          <t>Facebook</t>
        </is>
      </c>
      <c r="M1985" t="inlineStr">
        <is>
          <t>Direct (campaign tagged in CRM)</t>
        </is>
      </c>
      <c r="N1985" t="inlineStr">
        <is>
          <t>6ad396bbc1f17aaee01348db</t>
        </is>
      </c>
      <c r="O1985" t="n">
        <v>1</v>
      </c>
      <c r="P1985" s="40">
        <f>IF(A1985="Lead",IF(ISNUMBER(MATCH(G1985,QualityStatuses,0)),1,0),0)</f>
        <v>0</v>
      </c>
      <c r="Q1985" s="40">
        <f>IF(A1985="Lead",IF(G1985="New Lead",0,1),0)</f>
        <v>0</v>
      </c>
      <c r="R1985" s="40">
        <f>IF(A1985="Lead",IF(G1985="Lost",1,0),0)</f>
        <v>0</v>
      </c>
      <c r="S1985" t="n">
        <v>0</v>
      </c>
      <c r="T1985" t="n">
        <v>0</v>
      </c>
      <c r="U1985" t="n">
        <v>0</v>
      </c>
      <c r="V1985" t="n">
        <v>0</v>
      </c>
      <c r="W1985" t="n">
        <v>0</v>
      </c>
      <c r="X1985" t="n">
        <v>0</v>
      </c>
      <c r="Y1985">
        <f>IF(AND(A1985="Lead",COUNTIF(MetaCamps,C1985)&gt;0),1,0)</f>
        <v>1</v>
      </c>
      <c r="Z1985">
        <f>IF(Y1985=1,P1985,0)</f>
        <v>0</v>
      </c>
    </row>
    <row r="1986">
      <c r="A1986" t="inlineStr">
        <is>
          <t>Lead</t>
        </is>
      </c>
      <c r="B1986" s="39" t="str">
        <f>IFERROR(INDEX(CampTypes,MATCH(C1986,CampList,0)),"Unattributed")</f>
        <v>New</v>
      </c>
      <c r="C1986" t="inlineStr">
        <is>
          <t>EBG - In House | ABO | Natuf | Leads | Unit Franchise | India | Oct26 | V1</t>
        </is>
      </c>
      <c r="D1986" t="inlineStr">
        <is>
          <t>Natuf | Business Owners | Tier1 + Growth Cities | Oct26 | V1</t>
        </is>
      </c>
      <c r="E1986" t="inlineStr">
        <is>
          <t>Natuf | Reel | Brand Ambassador | Heard Of Owning A Cafe | V1</t>
        </is>
      </c>
      <c r="F1986" t="inlineStr">
        <is>
          <t>In House Natuf</t>
        </is>
      </c>
      <c r="G1986" t="inlineStr">
        <is>
          <t>Details Shared</t>
        </is>
      </c>
      <c r="H1986" s="39" t="str">
        <f>IF(ISNUMBER(MATCH(G1986,QualityStatuses,0)),"Quality Lead","Non-Quality Lead")</f>
        <v>Quality Lead</v>
      </c>
      <c r="I1986" t="inlineStr">
        <is>
          <t>2026-10</t>
        </is>
      </c>
      <c r="J1986" t="inlineStr">
        <is>
          <t>Wk of 2026-10-12</t>
        </is>
      </c>
      <c r="K1986" t="inlineStr">
        <is>
          <t>Tejaswini Tarigopula</t>
        </is>
      </c>
      <c r="L1986" t="inlineStr">
        <is>
          <t>Facebook</t>
        </is>
      </c>
      <c r="M1986" t="inlineStr">
        <is>
          <t>Direct (campaign tagged in CRM)</t>
        </is>
      </c>
      <c r="N1986" t="inlineStr">
        <is>
          <t>6ad396853d7904ebea8c07aa</t>
        </is>
      </c>
      <c r="O1986" t="n">
        <v>1</v>
      </c>
      <c r="P1986" s="40">
        <f>IF(A1986="Lead",IF(ISNUMBER(MATCH(G1986,QualityStatuses,0)),1,0),0)</f>
        <v>1</v>
      </c>
      <c r="Q1986" s="40">
        <f>IF(A1986="Lead",IF(G1986="New Lead",0,1),0)</f>
        <v>1</v>
      </c>
      <c r="R1986" s="40">
        <f>IF(A1986="Lead",IF(G1986="Lost",1,0),0)</f>
        <v>0</v>
      </c>
      <c r="S1986" t="n">
        <v>1</v>
      </c>
      <c r="T1986" t="n">
        <v>1</v>
      </c>
      <c r="U1986" t="n">
        <v>0</v>
      </c>
      <c r="V1986" t="n">
        <v>0</v>
      </c>
      <c r="W1986" t="n">
        <v>0</v>
      </c>
      <c r="X1986" t="n">
        <v>0</v>
      </c>
      <c r="Y1986">
        <f>IF(AND(A1986="Lead",COUNTIF(MetaCamps,C1986)&gt;0),1,0)</f>
        <v>0</v>
      </c>
      <c r="Z1986">
        <f>IF(Y1986=1,P1986,0)</f>
        <v>0</v>
      </c>
    </row>
    <row r="1987">
      <c r="A1987" t="inlineStr">
        <is>
          <t>Lead</t>
        </is>
      </c>
      <c r="B1987" s="39" t="str">
        <f>IFERROR(INDEX(CampTypes,MATCH(C1987,CampList,0)),"Unattributed")</f>
        <v>Old</v>
      </c>
      <c r="C1987" t="inlineStr">
        <is>
          <t>E_Suresh_Natuf_Kiosk_07072026</t>
        </is>
      </c>
      <c r="D1987" t="inlineStr">
        <is>
          <t>E_Suresh_Natuf_Kiosk_07072026_Adset5</t>
        </is>
      </c>
      <c r="E1987" t="inlineStr">
        <is>
          <t>E_Hindi_Suresh_Natuf_Kiosk_07072026_Adset5_ad3 – Copy 2</t>
        </is>
      </c>
      <c r="F1987" t="inlineStr">
        <is>
          <t>Natuf</t>
        </is>
      </c>
      <c r="G1987" t="inlineStr">
        <is>
          <t>Attempt 1</t>
        </is>
      </c>
      <c r="H1987" s="39" t="str">
        <f>IF(ISNUMBER(MATCH(G1987,QualityStatuses,0)),"Quality Lead","Non-Quality Lead")</f>
        <v>Non-Quality Lead</v>
      </c>
      <c r="I1987" t="inlineStr">
        <is>
          <t>2026-10</t>
        </is>
      </c>
      <c r="J1987" t="inlineStr">
        <is>
          <t>Wk of 2026-10-12</t>
        </is>
      </c>
      <c r="K1987" t="inlineStr">
        <is>
          <t>Tejaswini Tarigopula</t>
        </is>
      </c>
      <c r="L1987" t="inlineStr">
        <is>
          <t>Facebook</t>
        </is>
      </c>
      <c r="M1987" t="inlineStr">
        <is>
          <t>Direct (campaign tagged in CRM)</t>
        </is>
      </c>
      <c r="N1987" t="inlineStr">
        <is>
          <t>6ad395e1805757eb29e0c31a</t>
        </is>
      </c>
      <c r="O1987" t="n">
        <v>1</v>
      </c>
      <c r="P1987" s="40">
        <f>IF(A1987="Lead",IF(ISNUMBER(MATCH(G1987,QualityStatuses,0)),1,0),0)</f>
        <v>0</v>
      </c>
      <c r="Q1987" s="40">
        <f>IF(A1987="Lead",IF(G1987="New Lead",0,1),0)</f>
        <v>1</v>
      </c>
      <c r="R1987" s="40">
        <f>IF(A1987="Lead",IF(G1987="Lost",1,0),0)</f>
        <v>0</v>
      </c>
      <c r="S1987" t="n">
        <v>1</v>
      </c>
      <c r="T1987" t="n">
        <v>0</v>
      </c>
      <c r="U1987" t="n">
        <v>0</v>
      </c>
      <c r="V1987" t="n">
        <v>0</v>
      </c>
      <c r="W1987" t="n">
        <v>0</v>
      </c>
      <c r="X1987" t="n">
        <v>0</v>
      </c>
      <c r="Y1987">
        <f>IF(AND(A1987="Lead",COUNTIF(MetaCamps,C1987)&gt;0),1,0)</f>
        <v>1</v>
      </c>
      <c r="Z1987">
        <f>IF(Y1987=1,P1987,0)</f>
        <v>0</v>
      </c>
    </row>
    <row r="1988">
      <c r="A1988" t="inlineStr">
        <is>
          <t>Lead</t>
        </is>
      </c>
      <c r="B1988" s="39" t="str">
        <f>IFERROR(INDEX(CampTypes,MATCH(C1988,CampList,0)),"Unattributed")</f>
        <v>New</v>
      </c>
      <c r="C1988" t="inlineStr">
        <is>
          <t>EBG - In House | ABO | Natuf | Leads | Unit Franchise | India | Oct26 | V1</t>
        </is>
      </c>
      <c r="D1988" t="inlineStr">
        <is>
          <t>Natuf | Investors | Tier1 + Growth Cities | Oct26 | V1</t>
        </is>
      </c>
      <c r="E1988" t="inlineStr">
        <is>
          <t>Natuf | Reel | Brand Ambassador | Heard Of Owning A Cafe | V1</t>
        </is>
      </c>
      <c r="F1988" t="inlineStr">
        <is>
          <t>In House Natuf</t>
        </is>
      </c>
      <c r="G1988" t="inlineStr">
        <is>
          <t>Lost</t>
        </is>
      </c>
      <c r="H1988" s="39" t="str">
        <f>IF(ISNUMBER(MATCH(G1988,QualityStatuses,0)),"Quality Lead","Non-Quality Lead")</f>
        <v>Non-Quality Lead</v>
      </c>
      <c r="I1988" t="inlineStr">
        <is>
          <t>2026-10</t>
        </is>
      </c>
      <c r="J1988" t="inlineStr">
        <is>
          <t>Wk of 2026-10-12</t>
        </is>
      </c>
      <c r="K1988" t="inlineStr">
        <is>
          <t>Tejaswini Tarigopula</t>
        </is>
      </c>
      <c r="L1988" t="inlineStr">
        <is>
          <t>Facebook</t>
        </is>
      </c>
      <c r="M1988" t="inlineStr">
        <is>
          <t>Direct (campaign tagged in CRM)</t>
        </is>
      </c>
      <c r="N1988" t="inlineStr">
        <is>
          <t>6ad39524f612635bfd40fef7</t>
        </is>
      </c>
      <c r="O1988" t="n">
        <v>1</v>
      </c>
      <c r="P1988" s="40">
        <f>IF(A1988="Lead",IF(ISNUMBER(MATCH(G1988,QualityStatuses,0)),1,0),0)</f>
        <v>0</v>
      </c>
      <c r="Q1988" s="40">
        <f>IF(A1988="Lead",IF(G1988="New Lead",0,1),0)</f>
        <v>1</v>
      </c>
      <c r="R1988" s="40">
        <f>IF(A1988="Lead",IF(G1988="Lost",1,0),0)</f>
        <v>1</v>
      </c>
      <c r="S1988" t="n">
        <v>3</v>
      </c>
      <c r="T1988" t="n">
        <v>0</v>
      </c>
      <c r="U1988" t="n">
        <v>0</v>
      </c>
      <c r="V1988" t="n">
        <v>0</v>
      </c>
      <c r="W1988" t="n">
        <v>0</v>
      </c>
      <c r="X1988" t="n">
        <v>0</v>
      </c>
      <c r="Y1988">
        <f>IF(AND(A1988="Lead",COUNTIF(MetaCamps,C1988)&gt;0),1,0)</f>
        <v>0</v>
      </c>
      <c r="Z1988">
        <f>IF(Y1988=1,P1988,0)</f>
        <v>0</v>
      </c>
    </row>
    <row r="1989">
      <c r="A1989" t="inlineStr">
        <is>
          <t>Lead</t>
        </is>
      </c>
      <c r="B1989" s="39" t="str">
        <f>IFERROR(INDEX(CampTypes,MATCH(C1989,CampList,0)),"Unattributed")</f>
        <v>New</v>
      </c>
      <c r="C1989" t="inlineStr">
        <is>
          <t>EBG - In House | ABO | Natuf | Leads | Unit Franchise | India | Oct26 | V1</t>
        </is>
      </c>
      <c r="D1989" t="inlineStr">
        <is>
          <t>Natuf | Business Owners | Tier1 + Growth Cities | Oct26 | V1</t>
        </is>
      </c>
      <c r="E1989" t="inlineStr">
        <is>
          <t>Natuf | Reel | Brand Ambassador | Heard Of Owning A Cafe | V1</t>
        </is>
      </c>
      <c r="F1989" t="inlineStr">
        <is>
          <t>In House Natuf</t>
        </is>
      </c>
      <c r="G1989" t="inlineStr">
        <is>
          <t>Attempt 1</t>
        </is>
      </c>
      <c r="H1989" s="39" t="str">
        <f>IF(ISNUMBER(MATCH(G1989,QualityStatuses,0)),"Quality Lead","Non-Quality Lead")</f>
        <v>Non-Quality Lead</v>
      </c>
      <c r="I1989" t="inlineStr">
        <is>
          <t>2026-10</t>
        </is>
      </c>
      <c r="J1989" t="inlineStr">
        <is>
          <t>Wk of 2026-10-12</t>
        </is>
      </c>
      <c r="K1989" t="inlineStr">
        <is>
          <t>Tejaswini Tarigopula</t>
        </is>
      </c>
      <c r="L1989" t="inlineStr">
        <is>
          <t>Facebook</t>
        </is>
      </c>
      <c r="M1989" t="inlineStr">
        <is>
          <t>Direct (campaign tagged in CRM)</t>
        </is>
      </c>
      <c r="N1989" t="inlineStr">
        <is>
          <t>6ad39313285fd898aa65d6bf</t>
        </is>
      </c>
      <c r="O1989" t="n">
        <v>1</v>
      </c>
      <c r="P1989" s="40">
        <f>IF(A1989="Lead",IF(ISNUMBER(MATCH(G1989,QualityStatuses,0)),1,0),0)</f>
        <v>0</v>
      </c>
      <c r="Q1989" s="40">
        <f>IF(A1989="Lead",IF(G1989="New Lead",0,1),0)</f>
        <v>1</v>
      </c>
      <c r="R1989" s="40">
        <f>IF(A1989="Lead",IF(G1989="Lost",1,0),0)</f>
        <v>0</v>
      </c>
      <c r="S1989" t="n">
        <v>1</v>
      </c>
      <c r="T1989" t="n">
        <v>0</v>
      </c>
      <c r="U1989" t="n">
        <v>0</v>
      </c>
      <c r="V1989" t="n">
        <v>0</v>
      </c>
      <c r="W1989" t="n">
        <v>0</v>
      </c>
      <c r="X1989" t="n">
        <v>0</v>
      </c>
      <c r="Y1989">
        <f>IF(AND(A1989="Lead",COUNTIF(MetaCamps,C1989)&gt;0),1,0)</f>
        <v>0</v>
      </c>
      <c r="Z1989">
        <f>IF(Y1989=1,P1989,0)</f>
        <v>0</v>
      </c>
    </row>
    <row r="1990">
      <c r="A1990" t="inlineStr">
        <is>
          <t>Lead</t>
        </is>
      </c>
      <c r="B1990" s="39" t="str">
        <f>IFERROR(INDEX(CampTypes,MATCH(C1990,CampList,0)),"Unattributed")</f>
        <v>New</v>
      </c>
      <c r="C1990" t="inlineStr">
        <is>
          <t>Natuf | In House | ABO |  | WhatsApp | Unit Franchise | India | Oct26 | V1</t>
        </is>
      </c>
      <c r="D1990" t="inlineStr">
        <is>
          <t>_</t>
        </is>
      </c>
      <c r="E1990" t="inlineStr">
        <is>
          <t>_</t>
        </is>
      </c>
      <c r="F1990" t="inlineStr">
        <is>
          <t>In House Natuf</t>
        </is>
      </c>
      <c r="G1990" t="inlineStr">
        <is>
          <t>New Lead</t>
        </is>
      </c>
      <c r="H1990" s="39" t="str">
        <f>IF(ISNUMBER(MATCH(G1990,QualityStatuses,0)),"Quality Lead","Non-Quality Lead")</f>
        <v>Non-Quality Lead</v>
      </c>
      <c r="I1990" t="inlineStr">
        <is>
          <t>2026-10</t>
        </is>
      </c>
      <c r="J1990" t="inlineStr">
        <is>
          <t>Wk of 2026-10-12</t>
        </is>
      </c>
      <c r="K1990" t="inlineStr">
        <is>
          <t>(Unassigned)</t>
        </is>
      </c>
      <c r="L1990" t="inlineStr">
        <is>
          <t>Whatsapp Cloud API</t>
        </is>
      </c>
      <c r="M1990" t="inlineStr">
        <is>
          <t>Direct (campaign tagged in CRM)</t>
        </is>
      </c>
      <c r="N1990" t="inlineStr">
        <is>
          <t>6ad391d823e94bde1951e838</t>
        </is>
      </c>
      <c r="O1990" t="n">
        <v>1</v>
      </c>
      <c r="P1990" s="40">
        <f>IF(A1990="Lead",IF(ISNUMBER(MATCH(G1990,QualityStatuses,0)),1,0),0)</f>
        <v>0</v>
      </c>
      <c r="Q1990" s="40">
        <f>IF(A1990="Lead",IF(G1990="New Lead",0,1),0)</f>
        <v>0</v>
      </c>
      <c r="R1990" s="40">
        <f>IF(A1990="Lead",IF(G1990="Lost",1,0),0)</f>
        <v>0</v>
      </c>
      <c r="S1990" t="n">
        <v>0</v>
      </c>
      <c r="T1990" t="n">
        <v>0</v>
      </c>
      <c r="U1990" t="n">
        <v>0</v>
      </c>
      <c r="V1990" t="n">
        <v>0</v>
      </c>
      <c r="W1990" t="n">
        <v>0</v>
      </c>
      <c r="X1990" t="n">
        <v>0</v>
      </c>
      <c r="Y1990">
        <f>IF(AND(A1990="Lead",COUNTIF(MetaCamps,C1990)&gt;0),1,0)</f>
        <v>0</v>
      </c>
      <c r="Z1990">
        <f>IF(Y1990=1,P1990,0)</f>
        <v>0</v>
      </c>
    </row>
    <row r="1991">
      <c r="A1991" t="inlineStr">
        <is>
          <t>Lead</t>
        </is>
      </c>
      <c r="B1991" s="39" t="str">
        <f>IFERROR(INDEX(CampTypes,MATCH(C1991,CampList,0)),"Unattributed")</f>
        <v>New</v>
      </c>
      <c r="C1991" t="inlineStr">
        <is>
          <t>EBG - In House | ABO | Natuf | Leads | Unit Franchise | India | Oct26 | V1</t>
        </is>
      </c>
      <c r="D1991" t="inlineStr">
        <is>
          <t>Natuf | Broad | Tier1 + Growth Cities | Oct26 | V1</t>
        </is>
      </c>
      <c r="E1991" t="inlineStr">
        <is>
          <t>Natuf | Reel | Brand Ambassador | Heard Of Owning A Cafe | V1</t>
        </is>
      </c>
      <c r="F1991" t="inlineStr">
        <is>
          <t>In House Natuf</t>
        </is>
      </c>
      <c r="G1991" t="inlineStr">
        <is>
          <t>Attempt 1</t>
        </is>
      </c>
      <c r="H1991" s="39" t="str">
        <f>IF(ISNUMBER(MATCH(G1991,QualityStatuses,0)),"Quality Lead","Non-Quality Lead")</f>
        <v>Non-Quality Lead</v>
      </c>
      <c r="I1991" t="inlineStr">
        <is>
          <t>2026-10</t>
        </is>
      </c>
      <c r="J1991" t="inlineStr">
        <is>
          <t>Wk of 2026-10-12</t>
        </is>
      </c>
      <c r="K1991" t="inlineStr">
        <is>
          <t>Tejaswini Tarigopula</t>
        </is>
      </c>
      <c r="L1991" t="inlineStr">
        <is>
          <t>Facebook</t>
        </is>
      </c>
      <c r="M1991" t="inlineStr">
        <is>
          <t>Direct (campaign tagged in CRM)</t>
        </is>
      </c>
      <c r="N1991" t="inlineStr">
        <is>
          <t>6ad391cf4ba8af551e24ed2b</t>
        </is>
      </c>
      <c r="O1991" t="n">
        <v>1</v>
      </c>
      <c r="P1991" s="40">
        <f>IF(A1991="Lead",IF(ISNUMBER(MATCH(G1991,QualityStatuses,0)),1,0),0)</f>
        <v>0</v>
      </c>
      <c r="Q1991" s="40">
        <f>IF(A1991="Lead",IF(G1991="New Lead",0,1),0)</f>
        <v>1</v>
      </c>
      <c r="R1991" s="40">
        <f>IF(A1991="Lead",IF(G1991="Lost",1,0),0)</f>
        <v>0</v>
      </c>
      <c r="S1991" t="n">
        <v>1</v>
      </c>
      <c r="T1991" t="n">
        <v>0</v>
      </c>
      <c r="U1991" t="n">
        <v>0</v>
      </c>
      <c r="V1991" t="n">
        <v>0</v>
      </c>
      <c r="W1991" t="n">
        <v>0</v>
      </c>
      <c r="X1991" t="n">
        <v>0</v>
      </c>
      <c r="Y1991">
        <f>IF(AND(A1991="Lead",COUNTIF(MetaCamps,C1991)&gt;0),1,0)</f>
        <v>0</v>
      </c>
      <c r="Z1991">
        <f>IF(Y1991=1,P1991,0)</f>
        <v>0</v>
      </c>
    </row>
    <row r="1992">
      <c r="A1992" t="inlineStr">
        <is>
          <t>Lead</t>
        </is>
      </c>
      <c r="B1992" s="39" t="str">
        <f>IFERROR(INDEX(CampTypes,MATCH(C1992,CampList,0)),"Unattributed")</f>
        <v>New</v>
      </c>
      <c r="C1992" t="inlineStr">
        <is>
          <t>EBG - In House | ABO | Natuf | Leads | Unit Franchise | India | Oct26 | V1</t>
        </is>
      </c>
      <c r="D1992" t="inlineStr">
        <is>
          <t>Natuf | Investors | Tier1 + Growth Cities | Oct26 | V1</t>
        </is>
      </c>
      <c r="E1992" t="inlineStr">
        <is>
          <t>Natuf | Reel | Brand Ambassador | Heard Of Owning A Cafe | V1</t>
        </is>
      </c>
      <c r="F1992" t="inlineStr">
        <is>
          <t>In House Natuf</t>
        </is>
      </c>
      <c r="G1992" t="inlineStr">
        <is>
          <t>Details Shared</t>
        </is>
      </c>
      <c r="H1992" s="39" t="str">
        <f>IF(ISNUMBER(MATCH(G1992,QualityStatuses,0)),"Quality Lead","Non-Quality Lead")</f>
        <v>Quality Lead</v>
      </c>
      <c r="I1992" t="inlineStr">
        <is>
          <t>2026-10</t>
        </is>
      </c>
      <c r="J1992" t="inlineStr">
        <is>
          <t>Wk of 2026-10-12</t>
        </is>
      </c>
      <c r="K1992" t="inlineStr">
        <is>
          <t>Tejaswini Tarigopula</t>
        </is>
      </c>
      <c r="L1992" t="inlineStr">
        <is>
          <t>Facebook</t>
        </is>
      </c>
      <c r="M1992" t="inlineStr">
        <is>
          <t>Direct (campaign tagged in CRM)</t>
        </is>
      </c>
      <c r="N1992" t="inlineStr">
        <is>
          <t>6ad39124285fd898aa65d514</t>
        </is>
      </c>
      <c r="O1992" t="n">
        <v>1</v>
      </c>
      <c r="P1992" s="40">
        <f>IF(A1992="Lead",IF(ISNUMBER(MATCH(G1992,QualityStatuses,0)),1,0),0)</f>
        <v>1</v>
      </c>
      <c r="Q1992" s="40">
        <f>IF(A1992="Lead",IF(G1992="New Lead",0,1),0)</f>
        <v>1</v>
      </c>
      <c r="R1992" s="40">
        <f>IF(A1992="Lead",IF(G1992="Lost",1,0),0)</f>
        <v>0</v>
      </c>
      <c r="S1992" t="n">
        <v>2</v>
      </c>
      <c r="T1992" t="n">
        <v>1</v>
      </c>
      <c r="U1992" t="n">
        <v>0</v>
      </c>
      <c r="V1992" t="n">
        <v>0</v>
      </c>
      <c r="W1992" t="n">
        <v>0</v>
      </c>
      <c r="X1992" t="n">
        <v>0</v>
      </c>
      <c r="Y1992">
        <f>IF(AND(A1992="Lead",COUNTIF(MetaCamps,C1992)&gt;0),1,0)</f>
        <v>0</v>
      </c>
      <c r="Z1992">
        <f>IF(Y1992=1,P1992,0)</f>
        <v>0</v>
      </c>
    </row>
    <row r="1993">
      <c r="A1993" t="inlineStr">
        <is>
          <t>Lead</t>
        </is>
      </c>
      <c r="B1993" s="39" t="str">
        <f>IFERROR(INDEX(CampTypes,MATCH(C1993,CampList,0)),"Unattributed")</f>
        <v>New</v>
      </c>
      <c r="C1993" t="inlineStr">
        <is>
          <t>EBG - In House | ABO | Natuf | Leads | Unit Franchise | India | Oct26 | V1</t>
        </is>
      </c>
      <c r="D1993" t="inlineStr">
        <is>
          <t>Natuf | LAL 1% | India | Jul26 | V1</t>
        </is>
      </c>
      <c r="E1993" t="inlineStr">
        <is>
          <t>Natuf | Reel | Brand Ambassador | Heard Of Owning A Cafe | V1</t>
        </is>
      </c>
      <c r="F1993" t="inlineStr">
        <is>
          <t>In House Natuf</t>
        </is>
      </c>
      <c r="G1993" t="inlineStr">
        <is>
          <t>Connected</t>
        </is>
      </c>
      <c r="H1993" s="39" t="str">
        <f>IF(ISNUMBER(MATCH(G1993,QualityStatuses,0)),"Quality Lead","Non-Quality Lead")</f>
        <v>Non-Quality Lead</v>
      </c>
      <c r="I1993" t="inlineStr">
        <is>
          <t>2026-10</t>
        </is>
      </c>
      <c r="J1993" t="inlineStr">
        <is>
          <t>Wk of 2026-10-12</t>
        </is>
      </c>
      <c r="K1993" t="inlineStr">
        <is>
          <t>Tejaswini Tarigopula</t>
        </is>
      </c>
      <c r="L1993" t="inlineStr">
        <is>
          <t>Facebook</t>
        </is>
      </c>
      <c r="M1993" t="inlineStr">
        <is>
          <t>Direct (campaign tagged in CRM)</t>
        </is>
      </c>
      <c r="N1993" t="inlineStr">
        <is>
          <t>6ad3900de10c52eb4f57df6e</t>
        </is>
      </c>
      <c r="O1993" t="n">
        <v>1</v>
      </c>
      <c r="P1993" s="40">
        <f>IF(A1993="Lead",IF(ISNUMBER(MATCH(G1993,QualityStatuses,0)),1,0),0)</f>
        <v>0</v>
      </c>
      <c r="Q1993" s="40">
        <f>IF(A1993="Lead",IF(G1993="New Lead",0,1),0)</f>
        <v>1</v>
      </c>
      <c r="R1993" s="40">
        <f>IF(A1993="Lead",IF(G1993="Lost",1,0),0)</f>
        <v>0</v>
      </c>
      <c r="S1993" t="n">
        <v>4</v>
      </c>
      <c r="T1993" t="n">
        <v>1</v>
      </c>
      <c r="U1993" t="n">
        <v>0</v>
      </c>
      <c r="V1993" t="n">
        <v>0</v>
      </c>
      <c r="W1993" t="n">
        <v>0</v>
      </c>
      <c r="X1993" t="n">
        <v>0</v>
      </c>
      <c r="Y1993">
        <f>IF(AND(A1993="Lead",COUNTIF(MetaCamps,C1993)&gt;0),1,0)</f>
        <v>0</v>
      </c>
      <c r="Z1993">
        <f>IF(Y1993=1,P1993,0)</f>
        <v>0</v>
      </c>
    </row>
    <row r="1994">
      <c r="A1994" t="inlineStr">
        <is>
          <t>Lead</t>
        </is>
      </c>
      <c r="B1994" s="39" t="str">
        <f>IFERROR(INDEX(CampTypes,MATCH(C1994,CampList,0)),"Unattributed")</f>
        <v>Old</v>
      </c>
      <c r="C1994" t="inlineStr">
        <is>
          <t>natuf_Kiosk_14072026_Hindi</t>
        </is>
      </c>
      <c r="D1994" t="inlineStr">
        <is>
          <t>natuf_Kiosk_09102026</t>
        </is>
      </c>
      <c r="E1994" t="inlineStr">
        <is>
          <t>natuf_Kiosk_14072026_ad set_ad1</t>
        </is>
      </c>
      <c r="F1994" t="inlineStr">
        <is>
          <t>Natuf</t>
        </is>
      </c>
      <c r="G1994" t="inlineStr">
        <is>
          <t>Attempt 1</t>
        </is>
      </c>
      <c r="H1994" s="39" t="str">
        <f>IF(ISNUMBER(MATCH(G1994,QualityStatuses,0)),"Quality Lead","Non-Quality Lead")</f>
        <v>Non-Quality Lead</v>
      </c>
      <c r="I1994" t="inlineStr">
        <is>
          <t>2026-10</t>
        </is>
      </c>
      <c r="J1994" t="inlineStr">
        <is>
          <t>Wk of 2026-10-12</t>
        </is>
      </c>
      <c r="K1994" t="inlineStr">
        <is>
          <t>Tejaswini Tarigopula</t>
        </is>
      </c>
      <c r="L1994" t="inlineStr">
        <is>
          <t>Facebook</t>
        </is>
      </c>
      <c r="M1994" t="inlineStr">
        <is>
          <t>Direct (campaign tagged in CRM)</t>
        </is>
      </c>
      <c r="N1994" t="inlineStr">
        <is>
          <t>6ad38fce1d9555b0372bd538</t>
        </is>
      </c>
      <c r="O1994" t="n">
        <v>1</v>
      </c>
      <c r="P1994" s="40">
        <f>IF(A1994="Lead",IF(ISNUMBER(MATCH(G1994,QualityStatuses,0)),1,0),0)</f>
        <v>0</v>
      </c>
      <c r="Q1994" s="40">
        <f>IF(A1994="Lead",IF(G1994="New Lead",0,1),0)</f>
        <v>1</v>
      </c>
      <c r="R1994" s="40">
        <f>IF(A1994="Lead",IF(G1994="Lost",1,0),0)</f>
        <v>0</v>
      </c>
      <c r="S1994" t="n">
        <v>3</v>
      </c>
      <c r="T1994" t="n">
        <v>2</v>
      </c>
      <c r="U1994" t="n">
        <v>0</v>
      </c>
      <c r="V1994" t="n">
        <v>0</v>
      </c>
      <c r="W1994" t="n">
        <v>0</v>
      </c>
      <c r="X1994" t="n">
        <v>0</v>
      </c>
      <c r="Y1994">
        <f>IF(AND(A1994="Lead",COUNTIF(MetaCamps,C1994)&gt;0),1,0)</f>
        <v>1</v>
      </c>
      <c r="Z1994">
        <f>IF(Y1994=1,P1994,0)</f>
        <v>0</v>
      </c>
    </row>
    <row r="1995">
      <c r="A1995" t="inlineStr">
        <is>
          <t>Lead</t>
        </is>
      </c>
      <c r="B1995" s="39" t="str">
        <f>IFERROR(INDEX(CampTypes,MATCH(C1995,CampList,0)),"Unattributed")</f>
        <v>Old</v>
      </c>
      <c r="C1995" t="inlineStr">
        <is>
          <t>natuf_Kiosk_14072026_Hindi</t>
        </is>
      </c>
      <c r="D1995" t="inlineStr">
        <is>
          <t>natuf_Kiosk_14072026_Highest-converting industries</t>
        </is>
      </c>
      <c r="E1995" t="inlineStr">
        <is>
          <t>natuf_Kiosk_14072026_ad set_ad1</t>
        </is>
      </c>
      <c r="F1995" t="inlineStr">
        <is>
          <t>Natuf</t>
        </is>
      </c>
      <c r="G1995" t="inlineStr">
        <is>
          <t>Attempt 4</t>
        </is>
      </c>
      <c r="H1995" s="39" t="str">
        <f>IF(ISNUMBER(MATCH(G1995,QualityStatuses,0)),"Quality Lead","Non-Quality Lead")</f>
        <v>Non-Quality Lead</v>
      </c>
      <c r="I1995" t="inlineStr">
        <is>
          <t>2026-10</t>
        </is>
      </c>
      <c r="J1995" t="inlineStr">
        <is>
          <t>Wk of 2026-10-12</t>
        </is>
      </c>
      <c r="K1995" t="inlineStr">
        <is>
          <t>Tejaswini Tarigopula</t>
        </is>
      </c>
      <c r="L1995" t="inlineStr">
        <is>
          <t>Facebook</t>
        </is>
      </c>
      <c r="M1995" t="inlineStr">
        <is>
          <t>Direct (campaign tagged in CRM)</t>
        </is>
      </c>
      <c r="N1995" t="inlineStr">
        <is>
          <t>6ad38db6141e2ce79408ea17</t>
        </is>
      </c>
      <c r="O1995" t="n">
        <v>1</v>
      </c>
      <c r="P1995" s="40">
        <f>IF(A1995="Lead",IF(ISNUMBER(MATCH(G1995,QualityStatuses,0)),1,0),0)</f>
        <v>0</v>
      </c>
      <c r="Q1995" s="40">
        <f>IF(A1995="Lead",IF(G1995="New Lead",0,1),0)</f>
        <v>1</v>
      </c>
      <c r="R1995" s="40">
        <f>IF(A1995="Lead",IF(G1995="Lost",1,0),0)</f>
        <v>0</v>
      </c>
      <c r="S1995" t="n">
        <v>5</v>
      </c>
      <c r="T1995" t="n">
        <v>2</v>
      </c>
      <c r="U1995" t="n">
        <v>0</v>
      </c>
      <c r="V1995" t="n">
        <v>0</v>
      </c>
      <c r="W1995" t="n">
        <v>0</v>
      </c>
      <c r="X1995" t="n">
        <v>0</v>
      </c>
      <c r="Y1995">
        <f>IF(AND(A1995="Lead",COUNTIF(MetaCamps,C1995)&gt;0),1,0)</f>
        <v>1</v>
      </c>
      <c r="Z1995">
        <f>IF(Y1995=1,P1995,0)</f>
        <v>0</v>
      </c>
    </row>
    <row r="1996">
      <c r="A1996" t="inlineStr">
        <is>
          <t>Lead</t>
        </is>
      </c>
      <c r="B1996" s="39" t="str">
        <f>IFERROR(INDEX(CampTypes,MATCH(C1996,CampList,0)),"Unattributed")</f>
        <v>New</v>
      </c>
      <c r="C1996" t="inlineStr">
        <is>
          <t>Natuf | In House | ABO |  | WhatsApp | Unit Franchise | India | Oct26 | V1</t>
        </is>
      </c>
      <c r="D1996" t="inlineStr">
        <is>
          <t>_</t>
        </is>
      </c>
      <c r="E1996" t="inlineStr">
        <is>
          <t>_</t>
        </is>
      </c>
      <c r="F1996" t="inlineStr">
        <is>
          <t>In House Natuf</t>
        </is>
      </c>
      <c r="G1996" t="inlineStr">
        <is>
          <t>New Lead</t>
        </is>
      </c>
      <c r="H1996" s="39" t="str">
        <f>IF(ISNUMBER(MATCH(G1996,QualityStatuses,0)),"Quality Lead","Non-Quality Lead")</f>
        <v>Non-Quality Lead</v>
      </c>
      <c r="I1996" t="inlineStr">
        <is>
          <t>2026-10</t>
        </is>
      </c>
      <c r="J1996" t="inlineStr">
        <is>
          <t>Wk of 2026-10-12</t>
        </is>
      </c>
      <c r="K1996" t="inlineStr">
        <is>
          <t>(Unassigned)</t>
        </is>
      </c>
      <c r="L1996" t="inlineStr">
        <is>
          <t>Whatsapp Cloud API</t>
        </is>
      </c>
      <c r="M1996" t="inlineStr">
        <is>
          <t>Direct (campaign tagged in CRM)</t>
        </is>
      </c>
      <c r="N1996" t="inlineStr">
        <is>
          <t>6ad38c7c83d5c144fd2a5ffc</t>
        </is>
      </c>
      <c r="O1996" t="n">
        <v>1</v>
      </c>
      <c r="P1996" s="40">
        <f>IF(A1996="Lead",IF(ISNUMBER(MATCH(G1996,QualityStatuses,0)),1,0),0)</f>
        <v>0</v>
      </c>
      <c r="Q1996" s="40">
        <f>IF(A1996="Lead",IF(G1996="New Lead",0,1),0)</f>
        <v>0</v>
      </c>
      <c r="R1996" s="40">
        <f>IF(A1996="Lead",IF(G1996="Lost",1,0),0)</f>
        <v>0</v>
      </c>
      <c r="S1996" t="n">
        <v>0</v>
      </c>
      <c r="T1996" t="n">
        <v>0</v>
      </c>
      <c r="U1996" t="n">
        <v>0</v>
      </c>
      <c r="V1996" t="n">
        <v>0</v>
      </c>
      <c r="W1996" t="n">
        <v>0</v>
      </c>
      <c r="X1996" t="n">
        <v>0</v>
      </c>
      <c r="Y1996">
        <f>IF(AND(A1996="Lead",COUNTIF(MetaCamps,C1996)&gt;0),1,0)</f>
        <v>0</v>
      </c>
      <c r="Z1996">
        <f>IF(Y1996=1,P1996,0)</f>
        <v>0</v>
      </c>
    </row>
    <row r="1997">
      <c r="A1997" t="inlineStr">
        <is>
          <t>Lead</t>
        </is>
      </c>
      <c r="B1997" s="39" t="str">
        <f>IFERROR(INDEX(CampTypes,MATCH(C1997,CampList,0)),"Unattributed")</f>
        <v>Old</v>
      </c>
      <c r="C1997" t="inlineStr">
        <is>
          <t>E_Karan_Natuf_All_07072026</t>
        </is>
      </c>
      <c r="D1997" t="inlineStr">
        <is>
          <t>E_Karan_Natuf_Sign_07072026_Adset3</t>
        </is>
      </c>
      <c r="E1997" t="inlineStr">
        <is>
          <t>E_Karan_Natuf_Sign_07072026_Adset2_Ad1</t>
        </is>
      </c>
      <c r="F1997" t="inlineStr">
        <is>
          <t>Natuf</t>
        </is>
      </c>
      <c r="G1997" t="inlineStr">
        <is>
          <t>New Lead</t>
        </is>
      </c>
      <c r="H1997" s="39" t="str">
        <f>IF(ISNUMBER(MATCH(G1997,QualityStatuses,0)),"Quality Lead","Non-Quality Lead")</f>
        <v>Non-Quality Lead</v>
      </c>
      <c r="I1997" t="inlineStr">
        <is>
          <t>2026-10</t>
        </is>
      </c>
      <c r="J1997" t="inlineStr">
        <is>
          <t>Wk of 2026-10-12</t>
        </is>
      </c>
      <c r="K1997" t="inlineStr">
        <is>
          <t>(Unassigned)</t>
        </is>
      </c>
      <c r="L1997" t="inlineStr">
        <is>
          <t>Facebook</t>
        </is>
      </c>
      <c r="M1997" t="inlineStr">
        <is>
          <t>Direct (campaign tagged in CRM)</t>
        </is>
      </c>
      <c r="N1997" t="inlineStr">
        <is>
          <t>6ad38c5b2ab01ab8588f2003</t>
        </is>
      </c>
      <c r="O1997" t="n">
        <v>1</v>
      </c>
      <c r="P1997" s="40">
        <f>IF(A1997="Lead",IF(ISNUMBER(MATCH(G1997,QualityStatuses,0)),1,0),0)</f>
        <v>0</v>
      </c>
      <c r="Q1997" s="40">
        <f>IF(A1997="Lead",IF(G1997="New Lead",0,1),0)</f>
        <v>0</v>
      </c>
      <c r="R1997" s="40">
        <f>IF(A1997="Lead",IF(G1997="Lost",1,0),0)</f>
        <v>0</v>
      </c>
      <c r="S1997" t="n">
        <v>0</v>
      </c>
      <c r="T1997" t="n">
        <v>0</v>
      </c>
      <c r="U1997" t="n">
        <v>0</v>
      </c>
      <c r="V1997" t="n">
        <v>0</v>
      </c>
      <c r="W1997" t="n">
        <v>0</v>
      </c>
      <c r="X1997" t="n">
        <v>0</v>
      </c>
      <c r="Y1997">
        <f>IF(AND(A1997="Lead",COUNTIF(MetaCamps,C1997)&gt;0),1,0)</f>
        <v>1</v>
      </c>
      <c r="Z1997">
        <f>IF(Y1997=1,P1997,0)</f>
        <v>0</v>
      </c>
    </row>
    <row r="1998">
      <c r="A1998" t="inlineStr">
        <is>
          <t>Lead</t>
        </is>
      </c>
      <c r="B1998" s="39" t="str">
        <f>IFERROR(INDEX(CampTypes,MATCH(C1998,CampList,0)),"Unattributed")</f>
        <v>New</v>
      </c>
      <c r="C1998" t="inlineStr">
        <is>
          <t>EBG - In House | ABO | Natuf | Leads | Unit Franchise | India | Oct26 | V1</t>
        </is>
      </c>
      <c r="D1998" t="inlineStr">
        <is>
          <t>Natuf | Business Owners | Tier1 + Growth Cities | Oct26 | V1</t>
        </is>
      </c>
      <c r="E1998" t="inlineStr">
        <is>
          <t>Natuf | Reel | Brand Ambassador | Heard Of Owning A Cafe | V1</t>
        </is>
      </c>
      <c r="F1998" t="inlineStr">
        <is>
          <t>In House Natuf</t>
        </is>
      </c>
      <c r="G1998" t="inlineStr">
        <is>
          <t>Details Shared</t>
        </is>
      </c>
      <c r="H1998" s="39" t="str">
        <f>IF(ISNUMBER(MATCH(G1998,QualityStatuses,0)),"Quality Lead","Non-Quality Lead")</f>
        <v>Quality Lead</v>
      </c>
      <c r="I1998" t="inlineStr">
        <is>
          <t>2026-10</t>
        </is>
      </c>
      <c r="J1998" t="inlineStr">
        <is>
          <t>Wk of 2026-10-12</t>
        </is>
      </c>
      <c r="K1998" t="inlineStr">
        <is>
          <t>Tejaswini Tarigopula</t>
        </is>
      </c>
      <c r="L1998" t="inlineStr">
        <is>
          <t>Facebook</t>
        </is>
      </c>
      <c r="M1998" t="inlineStr">
        <is>
          <t>Direct (campaign tagged in CRM)</t>
        </is>
      </c>
      <c r="N1998" t="inlineStr">
        <is>
          <t>6ad38a7663847f9e2323f9d8</t>
        </is>
      </c>
      <c r="O1998" t="n">
        <v>1</v>
      </c>
      <c r="P1998" s="40">
        <f>IF(A1998="Lead",IF(ISNUMBER(MATCH(G1998,QualityStatuses,0)),1,0),0)</f>
        <v>1</v>
      </c>
      <c r="Q1998" s="40">
        <f>IF(A1998="Lead",IF(G1998="New Lead",0,1),0)</f>
        <v>1</v>
      </c>
      <c r="R1998" s="40">
        <f>IF(A1998="Lead",IF(G1998="Lost",1,0),0)</f>
        <v>0</v>
      </c>
      <c r="S1998" t="n">
        <v>1</v>
      </c>
      <c r="T1998" t="n">
        <v>1</v>
      </c>
      <c r="U1998" t="n">
        <v>0</v>
      </c>
      <c r="V1998" t="n">
        <v>0</v>
      </c>
      <c r="W1998" t="n">
        <v>0</v>
      </c>
      <c r="X1998" t="n">
        <v>0</v>
      </c>
      <c r="Y1998">
        <f>IF(AND(A1998="Lead",COUNTIF(MetaCamps,C1998)&gt;0),1,0)</f>
        <v>0</v>
      </c>
      <c r="Z1998">
        <f>IF(Y1998=1,P1998,0)</f>
        <v>0</v>
      </c>
    </row>
    <row r="1999">
      <c r="A1999" t="inlineStr">
        <is>
          <t>Lead</t>
        </is>
      </c>
      <c r="B1999" s="39" t="str">
        <f>IFERROR(INDEX(CampTypes,MATCH(C1999,CampList,0)),"Unattributed")</f>
        <v>Old</v>
      </c>
      <c r="C1999" t="inlineStr">
        <is>
          <t>E_Suresh_Natuf_Kiosk_07072026</t>
        </is>
      </c>
      <c r="D1999" t="inlineStr">
        <is>
          <t>E_Suresh_Natuf_Kiosk_07072026_Adset5</t>
        </is>
      </c>
      <c r="E1999" t="inlineStr">
        <is>
          <t>E_Hindi_Suresh_Natuf_Kiosk_07072026_Adset5_ad3 – Copy 2</t>
        </is>
      </c>
      <c r="F1999" t="inlineStr">
        <is>
          <t>Natuf</t>
        </is>
      </c>
      <c r="G1999" t="inlineStr">
        <is>
          <t>Attempt 2</t>
        </is>
      </c>
      <c r="H1999" s="39" t="str">
        <f>IF(ISNUMBER(MATCH(G1999,QualityStatuses,0)),"Quality Lead","Non-Quality Lead")</f>
        <v>Non-Quality Lead</v>
      </c>
      <c r="I1999" t="inlineStr">
        <is>
          <t>2026-10</t>
        </is>
      </c>
      <c r="J1999" t="inlineStr">
        <is>
          <t>Wk of 2026-10-12</t>
        </is>
      </c>
      <c r="K1999" t="inlineStr">
        <is>
          <t>Tejaswini Tarigopula</t>
        </is>
      </c>
      <c r="L1999" t="inlineStr">
        <is>
          <t>Facebook</t>
        </is>
      </c>
      <c r="M1999" t="inlineStr">
        <is>
          <t>Direct (campaign tagged in CRM)</t>
        </is>
      </c>
      <c r="N1999" t="inlineStr">
        <is>
          <t>6ad389a6d7b8ad8d31d6f1be</t>
        </is>
      </c>
      <c r="O1999" t="n">
        <v>1</v>
      </c>
      <c r="P1999" s="40">
        <f>IF(A1999="Lead",IF(ISNUMBER(MATCH(G1999,QualityStatuses,0)),1,0),0)</f>
        <v>0</v>
      </c>
      <c r="Q1999" s="40">
        <f>IF(A1999="Lead",IF(G1999="New Lead",0,1),0)</f>
        <v>1</v>
      </c>
      <c r="R1999" s="40">
        <f>IF(A1999="Lead",IF(G1999="Lost",1,0),0)</f>
        <v>0</v>
      </c>
      <c r="S1999" t="n">
        <v>2</v>
      </c>
      <c r="T1999" t="n">
        <v>0</v>
      </c>
      <c r="U1999" t="n">
        <v>0</v>
      </c>
      <c r="V1999" t="n">
        <v>0</v>
      </c>
      <c r="W1999" t="n">
        <v>0</v>
      </c>
      <c r="X1999" t="n">
        <v>0</v>
      </c>
      <c r="Y1999">
        <f>IF(AND(A1999="Lead",COUNTIF(MetaCamps,C1999)&gt;0),1,0)</f>
        <v>1</v>
      </c>
      <c r="Z1999">
        <f>IF(Y1999=1,P1999,0)</f>
        <v>0</v>
      </c>
    </row>
    <row r="2000">
      <c r="A2000" t="inlineStr">
        <is>
          <t>Lead</t>
        </is>
      </c>
      <c r="B2000" s="39" t="str">
        <f>IFERROR(INDEX(CampTypes,MATCH(C2000,CampList,0)),"Unattributed")</f>
        <v>New</v>
      </c>
      <c r="C2000" t="inlineStr">
        <is>
          <t>EBG - In House | ABO | Natuf | Leads | Unit Franchise | India | Oct26 | V1</t>
        </is>
      </c>
      <c r="D2000" t="inlineStr">
        <is>
          <t>Natuf | Broad | Tier1 + Growth Cities | Oct26 | V1</t>
        </is>
      </c>
      <c r="E2000" t="inlineStr">
        <is>
          <t>Natuf | Reel | Brand Ambassador | Heard Of Owning A Cafe | V1</t>
        </is>
      </c>
      <c r="F2000" t="inlineStr">
        <is>
          <t>In House Natuf</t>
        </is>
      </c>
      <c r="G2000" t="inlineStr">
        <is>
          <t>Qualified</t>
        </is>
      </c>
      <c r="H2000" s="39" t="str">
        <f>IF(ISNUMBER(MATCH(G2000,QualityStatuses,0)),"Quality Lead","Non-Quality Lead")</f>
        <v>Quality Lead</v>
      </c>
      <c r="I2000" t="inlineStr">
        <is>
          <t>2026-10</t>
        </is>
      </c>
      <c r="J2000" t="inlineStr">
        <is>
          <t>Wk of 2026-10-12</t>
        </is>
      </c>
      <c r="K2000" t="inlineStr">
        <is>
          <t>Tejaswini Tarigopula</t>
        </is>
      </c>
      <c r="L2000" t="inlineStr">
        <is>
          <t>Facebook</t>
        </is>
      </c>
      <c r="M2000" t="inlineStr">
        <is>
          <t>Direct (campaign tagged in CRM)</t>
        </is>
      </c>
      <c r="N2000" t="inlineStr">
        <is>
          <t>6ad38904ade3e6b5fad74560</t>
        </is>
      </c>
      <c r="O2000" t="n">
        <v>1</v>
      </c>
      <c r="P2000" s="40">
        <f>IF(A2000="Lead",IF(ISNUMBER(MATCH(G2000,QualityStatuses,0)),1,0),0)</f>
        <v>1</v>
      </c>
      <c r="Q2000" s="40">
        <f>IF(A2000="Lead",IF(G2000="New Lead",0,1),0)</f>
        <v>1</v>
      </c>
      <c r="R2000" s="40">
        <f>IF(A2000="Lead",IF(G2000="Lost",1,0),0)</f>
        <v>0</v>
      </c>
      <c r="S2000" t="n">
        <v>6</v>
      </c>
      <c r="T2000" t="n">
        <v>5</v>
      </c>
      <c r="U2000" t="n">
        <v>0</v>
      </c>
      <c r="V2000" t="n">
        <v>0</v>
      </c>
      <c r="W2000" t="n">
        <v>0</v>
      </c>
      <c r="X2000" t="n">
        <v>0</v>
      </c>
      <c r="Y2000">
        <f>IF(AND(A2000="Lead",COUNTIF(MetaCamps,C2000)&gt;0),1,0)</f>
        <v>0</v>
      </c>
      <c r="Z2000">
        <f>IF(Y2000=1,P2000,0)</f>
        <v>0</v>
      </c>
    </row>
    <row r="2001">
      <c r="A2001" t="inlineStr">
        <is>
          <t>Lead</t>
        </is>
      </c>
      <c r="B2001" s="39" t="str">
        <f>IFERROR(INDEX(CampTypes,MATCH(C2001,CampList,0)),"Unattributed")</f>
        <v>New</v>
      </c>
      <c r="C2001" t="inlineStr">
        <is>
          <t>EBG - In House | ABO | Natuf | Leads | Unit Franchise | India | Oct26 | V1</t>
        </is>
      </c>
      <c r="D2001" t="inlineStr">
        <is>
          <t>Natuf | LAL 1% | India | Jul26 | V1</t>
        </is>
      </c>
      <c r="E2001" t="inlineStr">
        <is>
          <t>Natuf | Reel | Brand Ambassador | Heard Of Owning A Cafe | V1</t>
        </is>
      </c>
      <c r="F2001" t="inlineStr">
        <is>
          <t>In House Natuf</t>
        </is>
      </c>
      <c r="G2001" t="inlineStr">
        <is>
          <t>Lost</t>
        </is>
      </c>
      <c r="H2001" s="39" t="str">
        <f>IF(ISNUMBER(MATCH(G2001,QualityStatuses,0)),"Quality Lead","Non-Quality Lead")</f>
        <v>Non-Quality Lead</v>
      </c>
      <c r="I2001" t="inlineStr">
        <is>
          <t>2026-10</t>
        </is>
      </c>
      <c r="J2001" t="inlineStr">
        <is>
          <t>Wk of 2026-10-12</t>
        </is>
      </c>
      <c r="K2001" t="inlineStr">
        <is>
          <t>Tejaswini Tarigopula</t>
        </is>
      </c>
      <c r="L2001" t="inlineStr">
        <is>
          <t>Facebook</t>
        </is>
      </c>
      <c r="M2001" t="inlineStr">
        <is>
          <t>Direct (campaign tagged in CRM)</t>
        </is>
      </c>
      <c r="N2001" t="inlineStr">
        <is>
          <t>6ad3885f9481901fb2650d3e</t>
        </is>
      </c>
      <c r="O2001" t="n">
        <v>1</v>
      </c>
      <c r="P2001" s="40">
        <f>IF(A2001="Lead",IF(ISNUMBER(MATCH(G2001,QualityStatuses,0)),1,0),0)</f>
        <v>0</v>
      </c>
      <c r="Q2001" s="40">
        <f>IF(A2001="Lead",IF(G2001="New Lead",0,1),0)</f>
        <v>1</v>
      </c>
      <c r="R2001" s="40">
        <f>IF(A2001="Lead",IF(G2001="Lost",1,0),0)</f>
        <v>1</v>
      </c>
      <c r="S2001" t="n">
        <v>2</v>
      </c>
      <c r="T2001" t="n">
        <v>1</v>
      </c>
      <c r="U2001" t="n">
        <v>0</v>
      </c>
      <c r="V2001" t="n">
        <v>0</v>
      </c>
      <c r="W2001" t="n">
        <v>0</v>
      </c>
      <c r="X2001" t="n">
        <v>0</v>
      </c>
      <c r="Y2001">
        <f>IF(AND(A2001="Lead",COUNTIF(MetaCamps,C2001)&gt;0),1,0)</f>
        <v>0</v>
      </c>
      <c r="Z2001">
        <f>IF(Y2001=1,P2001,0)</f>
        <v>0</v>
      </c>
    </row>
    <row r="2002">
      <c r="A2002" t="inlineStr">
        <is>
          <t>Lead</t>
        </is>
      </c>
      <c r="B2002" s="39" t="str">
        <f>IFERROR(INDEX(CampTypes,MATCH(C2002,CampList,0)),"Unattributed")</f>
        <v>Old</v>
      </c>
      <c r="C2002" t="inlineStr">
        <is>
          <t>E_Karan_Natuf_Kiosk_07072026</t>
        </is>
      </c>
      <c r="D2002" t="inlineStr">
        <is>
          <t>E_Karan_Natuf_Kiosk_15102026_Adset 7</t>
        </is>
      </c>
      <c r="E2002" t="inlineStr">
        <is>
          <t>E_Hindi_Karan_Natuf_Kiosk_07072026_Adset5_ad3 – Copy 3</t>
        </is>
      </c>
      <c r="F2002" t="inlineStr">
        <is>
          <t>Natuf</t>
        </is>
      </c>
      <c r="G2002" t="inlineStr">
        <is>
          <t>New Lead</t>
        </is>
      </c>
      <c r="H2002" s="39" t="str">
        <f>IF(ISNUMBER(MATCH(G2002,QualityStatuses,0)),"Quality Lead","Non-Quality Lead")</f>
        <v>Non-Quality Lead</v>
      </c>
      <c r="I2002" t="inlineStr">
        <is>
          <t>2026-10</t>
        </is>
      </c>
      <c r="J2002" t="inlineStr">
        <is>
          <t>Wk of 2026-10-12</t>
        </is>
      </c>
      <c r="K2002" t="inlineStr">
        <is>
          <t>(Unassigned)</t>
        </is>
      </c>
      <c r="L2002" t="inlineStr">
        <is>
          <t>Facebook</t>
        </is>
      </c>
      <c r="M2002" t="inlineStr">
        <is>
          <t>Direct (campaign tagged in CRM)</t>
        </is>
      </c>
      <c r="N2002" t="inlineStr">
        <is>
          <t>6ad3884e31265a00e5956450</t>
        </is>
      </c>
      <c r="O2002" t="n">
        <v>1</v>
      </c>
      <c r="P2002" s="40">
        <f>IF(A2002="Lead",IF(ISNUMBER(MATCH(G2002,QualityStatuses,0)),1,0),0)</f>
        <v>0</v>
      </c>
      <c r="Q2002" s="40">
        <f>IF(A2002="Lead",IF(G2002="New Lead",0,1),0)</f>
        <v>0</v>
      </c>
      <c r="R2002" s="40">
        <f>IF(A2002="Lead",IF(G2002="Lost",1,0),0)</f>
        <v>0</v>
      </c>
      <c r="S2002" t="n">
        <v>0</v>
      </c>
      <c r="T2002" t="n">
        <v>0</v>
      </c>
      <c r="U2002" t="n">
        <v>0</v>
      </c>
      <c r="V2002" t="n">
        <v>0</v>
      </c>
      <c r="W2002" t="n">
        <v>0</v>
      </c>
      <c r="X2002" t="n">
        <v>0</v>
      </c>
      <c r="Y2002">
        <f>IF(AND(A2002="Lead",COUNTIF(MetaCamps,C2002)&gt;0),1,0)</f>
        <v>1</v>
      </c>
      <c r="Z2002">
        <f>IF(Y2002=1,P2002,0)</f>
        <v>0</v>
      </c>
    </row>
    <row r="2003">
      <c r="A2003" t="inlineStr">
        <is>
          <t>Lead</t>
        </is>
      </c>
      <c r="B2003" s="39" t="str">
        <f>IFERROR(INDEX(CampTypes,MATCH(C2003,CampList,0)),"Unattributed")</f>
        <v>New</v>
      </c>
      <c r="C2003" t="inlineStr">
        <is>
          <t>Natuf | In House | ABO |  | WhatsApp | Unit Franchise | India | Oct26 | V1</t>
        </is>
      </c>
      <c r="D2003" t="inlineStr">
        <is>
          <t>_</t>
        </is>
      </c>
      <c r="E2003" t="inlineStr">
        <is>
          <t>_</t>
        </is>
      </c>
      <c r="F2003" t="inlineStr">
        <is>
          <t>In House Natuf</t>
        </is>
      </c>
      <c r="G2003" t="inlineStr">
        <is>
          <t>New Lead</t>
        </is>
      </c>
      <c r="H2003" s="39" t="str">
        <f>IF(ISNUMBER(MATCH(G2003,QualityStatuses,0)),"Quality Lead","Non-Quality Lead")</f>
        <v>Non-Quality Lead</v>
      </c>
      <c r="I2003" t="inlineStr">
        <is>
          <t>2026-10</t>
        </is>
      </c>
      <c r="J2003" t="inlineStr">
        <is>
          <t>Wk of 2026-10-12</t>
        </is>
      </c>
      <c r="K2003" t="inlineStr">
        <is>
          <t>(Unassigned)</t>
        </is>
      </c>
      <c r="L2003" t="inlineStr">
        <is>
          <t>Whatsapp Cloud API</t>
        </is>
      </c>
      <c r="M2003" t="inlineStr">
        <is>
          <t>Direct (campaign tagged in CRM)</t>
        </is>
      </c>
      <c r="N2003" t="inlineStr">
        <is>
          <t>6ad3878603d4fefe1bd55472</t>
        </is>
      </c>
      <c r="O2003" t="n">
        <v>1</v>
      </c>
      <c r="P2003" s="40">
        <f>IF(A2003="Lead",IF(ISNUMBER(MATCH(G2003,QualityStatuses,0)),1,0),0)</f>
        <v>0</v>
      </c>
      <c r="Q2003" s="40">
        <f>IF(A2003="Lead",IF(G2003="New Lead",0,1),0)</f>
        <v>0</v>
      </c>
      <c r="R2003" s="40">
        <f>IF(A2003="Lead",IF(G2003="Lost",1,0),0)</f>
        <v>0</v>
      </c>
      <c r="S2003" t="n">
        <v>0</v>
      </c>
      <c r="T2003" t="n">
        <v>0</v>
      </c>
      <c r="U2003" t="n">
        <v>0</v>
      </c>
      <c r="V2003" t="n">
        <v>0</v>
      </c>
      <c r="W2003" t="n">
        <v>0</v>
      </c>
      <c r="X2003" t="n">
        <v>0</v>
      </c>
      <c r="Y2003">
        <f>IF(AND(A2003="Lead",COUNTIF(MetaCamps,C2003)&gt;0),1,0)</f>
        <v>0</v>
      </c>
      <c r="Z2003">
        <f>IF(Y2003=1,P2003,0)</f>
        <v>0</v>
      </c>
    </row>
    <row r="2004">
      <c r="A2004" t="inlineStr">
        <is>
          <t>Lead</t>
        </is>
      </c>
      <c r="B2004" s="39" t="str">
        <f>IFERROR(INDEX(CampTypes,MATCH(C2004,CampList,0)),"Unattributed")</f>
        <v>New</v>
      </c>
      <c r="C2004" t="inlineStr">
        <is>
          <t>EBG - In House | ABO | Natuf | Leads | Unit Franchise | India | Oct26 | V1</t>
        </is>
      </c>
      <c r="D2004" t="inlineStr">
        <is>
          <t>Natuf | Broad | Tier1 + Growth Cities | Oct26 | V1</t>
        </is>
      </c>
      <c r="E2004" t="inlineStr">
        <is>
          <t>Natuf | Reel | Brand Ambassador | Heard Of Owning A Cafe | V1</t>
        </is>
      </c>
      <c r="F2004" t="inlineStr">
        <is>
          <t>In House Natuf</t>
        </is>
      </c>
      <c r="G2004" t="inlineStr">
        <is>
          <t>Attempt 1</t>
        </is>
      </c>
      <c r="H2004" s="39" t="str">
        <f>IF(ISNUMBER(MATCH(G2004,QualityStatuses,0)),"Quality Lead","Non-Quality Lead")</f>
        <v>Non-Quality Lead</v>
      </c>
      <c r="I2004" t="inlineStr">
        <is>
          <t>2026-10</t>
        </is>
      </c>
      <c r="J2004" t="inlineStr">
        <is>
          <t>Wk of 2026-10-12</t>
        </is>
      </c>
      <c r="K2004" t="inlineStr">
        <is>
          <t>Tejaswini Tarigopula</t>
        </is>
      </c>
      <c r="L2004" t="inlineStr">
        <is>
          <t>Facebook</t>
        </is>
      </c>
      <c r="M2004" t="inlineStr">
        <is>
          <t>Direct (campaign tagged in CRM)</t>
        </is>
      </c>
      <c r="N2004" t="inlineStr">
        <is>
          <t>6ad386c4c3c8f4e57338ac49</t>
        </is>
      </c>
      <c r="O2004" t="n">
        <v>1</v>
      </c>
      <c r="P2004" s="40">
        <f>IF(A2004="Lead",IF(ISNUMBER(MATCH(G2004,QualityStatuses,0)),1,0),0)</f>
        <v>0</v>
      </c>
      <c r="Q2004" s="40">
        <f>IF(A2004="Lead",IF(G2004="New Lead",0,1),0)</f>
        <v>1</v>
      </c>
      <c r="R2004" s="40">
        <f>IF(A2004="Lead",IF(G2004="Lost",1,0),0)</f>
        <v>0</v>
      </c>
      <c r="S2004" t="n">
        <v>1</v>
      </c>
      <c r="T2004" t="n">
        <v>0</v>
      </c>
      <c r="U2004" t="n">
        <v>0</v>
      </c>
      <c r="V2004" t="n">
        <v>0</v>
      </c>
      <c r="W2004" t="n">
        <v>0</v>
      </c>
      <c r="X2004" t="n">
        <v>0</v>
      </c>
      <c r="Y2004">
        <f>IF(AND(A2004="Lead",COUNTIF(MetaCamps,C2004)&gt;0),1,0)</f>
        <v>0</v>
      </c>
      <c r="Z2004">
        <f>IF(Y2004=1,P2004,0)</f>
        <v>0</v>
      </c>
    </row>
    <row r="2005">
      <c r="A2005" t="inlineStr">
        <is>
          <t>Lead</t>
        </is>
      </c>
      <c r="B2005" s="39" t="str">
        <f>IFERROR(INDEX(CampTypes,MATCH(C2005,CampList,0)),"Unattributed")</f>
        <v>New</v>
      </c>
      <c r="C2005" t="inlineStr">
        <is>
          <t>EBG - In House | ABO | Natuf | Leads | Unit Franchise | India | Oct26 | V1</t>
        </is>
      </c>
      <c r="D2005" t="inlineStr">
        <is>
          <t>Natuf | LAL 1% | India | Jul26 | V1</t>
        </is>
      </c>
      <c r="E2005" t="inlineStr">
        <is>
          <t>Natuf | Reel | Brand Ambassador | Heard Of Owning A Cafe | V1</t>
        </is>
      </c>
      <c r="F2005" t="inlineStr">
        <is>
          <t>In House Natuf</t>
        </is>
      </c>
      <c r="G2005" t="inlineStr">
        <is>
          <t>Attempt 1</t>
        </is>
      </c>
      <c r="H2005" s="39" t="str">
        <f>IF(ISNUMBER(MATCH(G2005,QualityStatuses,0)),"Quality Lead","Non-Quality Lead")</f>
        <v>Non-Quality Lead</v>
      </c>
      <c r="I2005" t="inlineStr">
        <is>
          <t>2026-10</t>
        </is>
      </c>
      <c r="J2005" t="inlineStr">
        <is>
          <t>Wk of 2026-10-12</t>
        </is>
      </c>
      <c r="K2005" t="inlineStr">
        <is>
          <t>Tejaswini Tarigopula</t>
        </is>
      </c>
      <c r="L2005" t="inlineStr">
        <is>
          <t>Facebook</t>
        </is>
      </c>
      <c r="M2005" t="inlineStr">
        <is>
          <t>Direct (campaign tagged in CRM)</t>
        </is>
      </c>
      <c r="N2005" t="inlineStr">
        <is>
          <t>6ad3865d50c9f55b6eb41717</t>
        </is>
      </c>
      <c r="O2005" t="n">
        <v>1</v>
      </c>
      <c r="P2005" s="40">
        <f>IF(A2005="Lead",IF(ISNUMBER(MATCH(G2005,QualityStatuses,0)),1,0),0)</f>
        <v>0</v>
      </c>
      <c r="Q2005" s="40">
        <f>IF(A2005="Lead",IF(G2005="New Lead",0,1),0)</f>
        <v>1</v>
      </c>
      <c r="R2005" s="40">
        <f>IF(A2005="Lead",IF(G2005="Lost",1,0),0)</f>
        <v>0</v>
      </c>
      <c r="S2005" t="n">
        <v>1</v>
      </c>
      <c r="T2005" t="n">
        <v>1</v>
      </c>
      <c r="U2005" t="n">
        <v>0</v>
      </c>
      <c r="V2005" t="n">
        <v>0</v>
      </c>
      <c r="W2005" t="n">
        <v>0</v>
      </c>
      <c r="X2005" t="n">
        <v>0</v>
      </c>
      <c r="Y2005">
        <f>IF(AND(A2005="Lead",COUNTIF(MetaCamps,C2005)&gt;0),1,0)</f>
        <v>0</v>
      </c>
      <c r="Z2005">
        <f>IF(Y2005=1,P2005,0)</f>
        <v>0</v>
      </c>
    </row>
    <row r="2006">
      <c r="A2006" t="inlineStr">
        <is>
          <t>Lead</t>
        </is>
      </c>
      <c r="B2006" s="39" t="str">
        <f>IFERROR(INDEX(CampTypes,MATCH(C2006,CampList,0)),"Unattributed")</f>
        <v>New</v>
      </c>
      <c r="C2006" t="inlineStr">
        <is>
          <t>EBG - In House | ABO | Natuf | Leads | Unit Franchise | India | Oct26 | V1</t>
        </is>
      </c>
      <c r="D2006" t="inlineStr">
        <is>
          <t>Natuf | Broad | Tier1 + Growth Cities | Oct26 | V1</t>
        </is>
      </c>
      <c r="E2006" t="inlineStr">
        <is>
          <t>Natuf | Reel | Brand Ambassador | Heard Of Owning A Cafe | V1</t>
        </is>
      </c>
      <c r="F2006" t="inlineStr">
        <is>
          <t>In House Natuf</t>
        </is>
      </c>
      <c r="G2006" t="inlineStr">
        <is>
          <t>Attempt 2</t>
        </is>
      </c>
      <c r="H2006" s="39" t="str">
        <f>IF(ISNUMBER(MATCH(G2006,QualityStatuses,0)),"Quality Lead","Non-Quality Lead")</f>
        <v>Non-Quality Lead</v>
      </c>
      <c r="I2006" t="inlineStr">
        <is>
          <t>2026-10</t>
        </is>
      </c>
      <c r="J2006" t="inlineStr">
        <is>
          <t>Wk of 2026-10-12</t>
        </is>
      </c>
      <c r="K2006" t="inlineStr">
        <is>
          <t>Tejaswini Tarigopula</t>
        </is>
      </c>
      <c r="L2006" t="inlineStr">
        <is>
          <t>Facebook</t>
        </is>
      </c>
      <c r="M2006" t="inlineStr">
        <is>
          <t>Direct (campaign tagged in CRM)</t>
        </is>
      </c>
      <c r="N2006" t="inlineStr">
        <is>
          <t>6ad385473c66fd6b0ccfc2a1</t>
        </is>
      </c>
      <c r="O2006" t="n">
        <v>1</v>
      </c>
      <c r="P2006" s="40">
        <f>IF(A2006="Lead",IF(ISNUMBER(MATCH(G2006,QualityStatuses,0)),1,0),0)</f>
        <v>0</v>
      </c>
      <c r="Q2006" s="40">
        <f>IF(A2006="Lead",IF(G2006="New Lead",0,1),0)</f>
        <v>1</v>
      </c>
      <c r="R2006" s="40">
        <f>IF(A2006="Lead",IF(G2006="Lost",1,0),0)</f>
        <v>0</v>
      </c>
      <c r="S2006" t="n">
        <v>2</v>
      </c>
      <c r="T2006" t="n">
        <v>0</v>
      </c>
      <c r="U2006" t="n">
        <v>0</v>
      </c>
      <c r="V2006" t="n">
        <v>0</v>
      </c>
      <c r="W2006" t="n">
        <v>0</v>
      </c>
      <c r="X2006" t="n">
        <v>0</v>
      </c>
      <c r="Y2006">
        <f>IF(AND(A2006="Lead",COUNTIF(MetaCamps,C2006)&gt;0),1,0)</f>
        <v>0</v>
      </c>
      <c r="Z2006">
        <f>IF(Y2006=1,P2006,0)</f>
        <v>0</v>
      </c>
    </row>
    <row r="2007">
      <c r="A2007" t="inlineStr">
        <is>
          <t>Lead</t>
        </is>
      </c>
      <c r="B2007" s="39" t="str">
        <f>IFERROR(INDEX(CampTypes,MATCH(C2007,CampList,0)),"Unattributed")</f>
        <v>New</v>
      </c>
      <c r="C2007" t="inlineStr">
        <is>
          <t>EBG - In House | ABO | Natuf | Leads | Unit Franchise | India | Oct26 | V1</t>
        </is>
      </c>
      <c r="D2007" t="inlineStr">
        <is>
          <t>Natuf | Broad | Tier1 + Growth Cities | Oct26 | V1</t>
        </is>
      </c>
      <c r="E2007" t="inlineStr">
        <is>
          <t>Natuf | Reel | Brand Ambassador | Heard Of Owning A Cafe | V1</t>
        </is>
      </c>
      <c r="F2007" t="inlineStr">
        <is>
          <t>In House Natuf</t>
        </is>
      </c>
      <c r="G2007" t="inlineStr">
        <is>
          <t>Lost</t>
        </is>
      </c>
      <c r="H2007" s="39" t="str">
        <f>IF(ISNUMBER(MATCH(G2007,QualityStatuses,0)),"Quality Lead","Non-Quality Lead")</f>
        <v>Non-Quality Lead</v>
      </c>
      <c r="I2007" t="inlineStr">
        <is>
          <t>2026-10</t>
        </is>
      </c>
      <c r="J2007" t="inlineStr">
        <is>
          <t>Wk of 2026-10-12</t>
        </is>
      </c>
      <c r="K2007" t="inlineStr">
        <is>
          <t>Tejaswini Tarigopula</t>
        </is>
      </c>
      <c r="L2007" t="inlineStr">
        <is>
          <t>Whatsapp Cloud API</t>
        </is>
      </c>
      <c r="M2007" t="inlineStr">
        <is>
          <t>Direct (campaign tagged in CRM)</t>
        </is>
      </c>
      <c r="N2007" t="inlineStr">
        <is>
          <t>6ad385113c66fd6b0ccfc246</t>
        </is>
      </c>
      <c r="O2007" t="n">
        <v>1</v>
      </c>
      <c r="P2007" s="40">
        <f>IF(A2007="Lead",IF(ISNUMBER(MATCH(G2007,QualityStatuses,0)),1,0),0)</f>
        <v>0</v>
      </c>
      <c r="Q2007" s="40">
        <f>IF(A2007="Lead",IF(G2007="New Lead",0,1),0)</f>
        <v>1</v>
      </c>
      <c r="R2007" s="40">
        <f>IF(A2007="Lead",IF(G2007="Lost",1,0),0)</f>
        <v>1</v>
      </c>
      <c r="S2007" t="n">
        <v>5</v>
      </c>
      <c r="T2007" t="n">
        <v>3</v>
      </c>
      <c r="U2007" t="n">
        <v>0</v>
      </c>
      <c r="V2007" t="n">
        <v>0</v>
      </c>
      <c r="W2007" t="n">
        <v>0</v>
      </c>
      <c r="X2007" t="n">
        <v>0</v>
      </c>
      <c r="Y2007">
        <f>IF(AND(A2007="Lead",COUNTIF(MetaCamps,C2007)&gt;0),1,0)</f>
        <v>0</v>
      </c>
      <c r="Z2007">
        <f>IF(Y2007=1,P2007,0)</f>
        <v>0</v>
      </c>
    </row>
    <row r="2008">
      <c r="A2008" t="inlineStr">
        <is>
          <t>Lead</t>
        </is>
      </c>
      <c r="B2008" s="39" t="str">
        <f>IFERROR(INDEX(CampTypes,MATCH(C2008,CampList,0)),"Unattributed")</f>
        <v>Old</v>
      </c>
      <c r="C2008" t="inlineStr">
        <is>
          <t>E_Karan_Natuf_All_07072026</t>
        </is>
      </c>
      <c r="D2008" t="inlineStr">
        <is>
          <t>E_Karan_Natuf_Sign_07072026_Adset3</t>
        </is>
      </c>
      <c r="E2008" t="inlineStr">
        <is>
          <t>E_Karan_Natuf_Sign_07072026_Adset2_Ad1</t>
        </is>
      </c>
      <c r="F2008" t="inlineStr">
        <is>
          <t>Natuf</t>
        </is>
      </c>
      <c r="G2008" t="inlineStr">
        <is>
          <t>Attempt 1</t>
        </is>
      </c>
      <c r="H2008" s="39" t="str">
        <f>IF(ISNUMBER(MATCH(G2008,QualityStatuses,0)),"Quality Lead","Non-Quality Lead")</f>
        <v>Non-Quality Lead</v>
      </c>
      <c r="I2008" t="inlineStr">
        <is>
          <t>2026-10</t>
        </is>
      </c>
      <c r="J2008" t="inlineStr">
        <is>
          <t>Wk of 2026-10-12</t>
        </is>
      </c>
      <c r="K2008" t="inlineStr">
        <is>
          <t>Tejaswini Tarigopula</t>
        </is>
      </c>
      <c r="L2008" t="inlineStr">
        <is>
          <t>Facebook</t>
        </is>
      </c>
      <c r="M2008" t="inlineStr">
        <is>
          <t>Direct (campaign tagged in CRM)</t>
        </is>
      </c>
      <c r="N2008" t="inlineStr">
        <is>
          <t>6ad38293aebe7fd999c71e50</t>
        </is>
      </c>
      <c r="O2008" t="n">
        <v>1</v>
      </c>
      <c r="P2008" s="40">
        <f>IF(A2008="Lead",IF(ISNUMBER(MATCH(G2008,QualityStatuses,0)),1,0),0)</f>
        <v>0</v>
      </c>
      <c r="Q2008" s="40">
        <f>IF(A2008="Lead",IF(G2008="New Lead",0,1),0)</f>
        <v>1</v>
      </c>
      <c r="R2008" s="40">
        <f>IF(A2008="Lead",IF(G2008="Lost",1,0),0)</f>
        <v>0</v>
      </c>
      <c r="S2008" t="n">
        <v>1</v>
      </c>
      <c r="T2008" t="n">
        <v>1</v>
      </c>
      <c r="U2008" t="n">
        <v>0</v>
      </c>
      <c r="V2008" t="n">
        <v>0</v>
      </c>
      <c r="W2008" t="n">
        <v>0</v>
      </c>
      <c r="X2008" t="n">
        <v>0</v>
      </c>
      <c r="Y2008">
        <f>IF(AND(A2008="Lead",COUNTIF(MetaCamps,C2008)&gt;0),1,0)</f>
        <v>1</v>
      </c>
      <c r="Z2008">
        <f>IF(Y2008=1,P2008,0)</f>
        <v>0</v>
      </c>
    </row>
    <row r="2009">
      <c r="A2009" t="inlineStr">
        <is>
          <t>Lead</t>
        </is>
      </c>
      <c r="B2009" s="39" t="str">
        <f>IFERROR(INDEX(CampTypes,MATCH(C2009,CampList,0)),"Unattributed")</f>
        <v>Old</v>
      </c>
      <c r="C2009" t="inlineStr">
        <is>
          <t>natuf_Kiosk_14072026_Hindi</t>
        </is>
      </c>
      <c r="D2009" t="inlineStr">
        <is>
          <t>natuf_Kiosk_09102026</t>
        </is>
      </c>
      <c r="E2009" t="inlineStr">
        <is>
          <t>natuf_Kiosk_14072026_ad set_ad1</t>
        </is>
      </c>
      <c r="F2009" t="inlineStr">
        <is>
          <t>Natuf</t>
        </is>
      </c>
      <c r="G2009" t="inlineStr">
        <is>
          <t>Attempt 1</t>
        </is>
      </c>
      <c r="H2009" s="39" t="str">
        <f>IF(ISNUMBER(MATCH(G2009,QualityStatuses,0)),"Quality Lead","Non-Quality Lead")</f>
        <v>Non-Quality Lead</v>
      </c>
      <c r="I2009" t="inlineStr">
        <is>
          <t>2026-10</t>
        </is>
      </c>
      <c r="J2009" t="inlineStr">
        <is>
          <t>Wk of 2026-10-12</t>
        </is>
      </c>
      <c r="K2009" t="inlineStr">
        <is>
          <t>Tejaswini Tarigopula</t>
        </is>
      </c>
      <c r="L2009" t="inlineStr">
        <is>
          <t>Facebook</t>
        </is>
      </c>
      <c r="M2009" t="inlineStr">
        <is>
          <t>Direct (campaign tagged in CRM)</t>
        </is>
      </c>
      <c r="N2009" t="inlineStr">
        <is>
          <t>6ad38210b0adfe4aebd74ff8</t>
        </is>
      </c>
      <c r="O2009" t="n">
        <v>1</v>
      </c>
      <c r="P2009" s="40">
        <f>IF(A2009="Lead",IF(ISNUMBER(MATCH(G2009,QualityStatuses,0)),1,0),0)</f>
        <v>0</v>
      </c>
      <c r="Q2009" s="40">
        <f>IF(A2009="Lead",IF(G2009="New Lead",0,1),0)</f>
        <v>1</v>
      </c>
      <c r="R2009" s="40">
        <f>IF(A2009="Lead",IF(G2009="Lost",1,0),0)</f>
        <v>0</v>
      </c>
      <c r="S2009" t="n">
        <v>1</v>
      </c>
      <c r="T2009" t="n">
        <v>0</v>
      </c>
      <c r="U2009" t="n">
        <v>0</v>
      </c>
      <c r="V2009" t="n">
        <v>0</v>
      </c>
      <c r="W2009" t="n">
        <v>0</v>
      </c>
      <c r="X2009" t="n">
        <v>0</v>
      </c>
      <c r="Y2009">
        <f>IF(AND(A2009="Lead",COUNTIF(MetaCamps,C2009)&gt;0),1,0)</f>
        <v>1</v>
      </c>
      <c r="Z2009">
        <f>IF(Y2009=1,P2009,0)</f>
        <v>0</v>
      </c>
    </row>
    <row r="2010">
      <c r="A2010" t="inlineStr">
        <is>
          <t>Lead</t>
        </is>
      </c>
      <c r="B2010" s="39" t="str">
        <f>IFERROR(INDEX(CampTypes,MATCH(C2010,CampList,0)),"Unattributed")</f>
        <v>Old</v>
      </c>
      <c r="C2010" t="inlineStr">
        <is>
          <t>E_Natuf_Generic_13082026</t>
        </is>
      </c>
      <c r="D2010" t="inlineStr">
        <is>
          <t>E_Natuf_Generic_13082026_Adset1</t>
        </is>
      </c>
      <c r="E2010" t="inlineStr">
        <is>
          <t>E_Natuf_Generic_13082026_Adset1_Ad1</t>
        </is>
      </c>
      <c r="F2010" t="inlineStr">
        <is>
          <t>Natuf</t>
        </is>
      </c>
      <c r="G2010" t="inlineStr">
        <is>
          <t>New Lead</t>
        </is>
      </c>
      <c r="H2010" s="39" t="str">
        <f>IF(ISNUMBER(MATCH(G2010,QualityStatuses,0)),"Quality Lead","Non-Quality Lead")</f>
        <v>Non-Quality Lead</v>
      </c>
      <c r="I2010" t="inlineStr">
        <is>
          <t>2026-10</t>
        </is>
      </c>
      <c r="J2010" t="inlineStr">
        <is>
          <t>Wk of 2026-10-12</t>
        </is>
      </c>
      <c r="K2010" t="inlineStr">
        <is>
          <t>(Unassigned)</t>
        </is>
      </c>
      <c r="L2010" t="inlineStr">
        <is>
          <t>Facebook</t>
        </is>
      </c>
      <c r="M2010" t="inlineStr">
        <is>
          <t>Direct (campaign tagged in CRM)</t>
        </is>
      </c>
      <c r="N2010" t="inlineStr">
        <is>
          <t>6ad381f1aebe7fd999c71d1e</t>
        </is>
      </c>
      <c r="O2010" t="n">
        <v>1</v>
      </c>
      <c r="P2010" s="40">
        <f>IF(A2010="Lead",IF(ISNUMBER(MATCH(G2010,QualityStatuses,0)),1,0),0)</f>
        <v>0</v>
      </c>
      <c r="Q2010" s="40">
        <f>IF(A2010="Lead",IF(G2010="New Lead",0,1),0)</f>
        <v>0</v>
      </c>
      <c r="R2010" s="40">
        <f>IF(A2010="Lead",IF(G2010="Lost",1,0),0)</f>
        <v>0</v>
      </c>
      <c r="S2010" t="n">
        <v>0</v>
      </c>
      <c r="T2010" t="n">
        <v>0</v>
      </c>
      <c r="U2010" t="n">
        <v>0</v>
      </c>
      <c r="V2010" t="n">
        <v>0</v>
      </c>
      <c r="W2010" t="n">
        <v>0</v>
      </c>
      <c r="X2010" t="n">
        <v>0</v>
      </c>
      <c r="Y2010">
        <f>IF(AND(A2010="Lead",COUNTIF(MetaCamps,C2010)&gt;0),1,0)</f>
        <v>1</v>
      </c>
      <c r="Z2010">
        <f>IF(Y2010=1,P2010,0)</f>
        <v>0</v>
      </c>
    </row>
    <row r="2011">
      <c r="A2011" t="inlineStr">
        <is>
          <t>Lead</t>
        </is>
      </c>
      <c r="B2011" s="39" t="str">
        <f>IFERROR(INDEX(CampTypes,MATCH(C2011,CampList,0)),"Unattributed")</f>
        <v>Old</v>
      </c>
      <c r="C2011" t="inlineStr">
        <is>
          <t>natuf_Kiosk_14072026_Hindi</t>
        </is>
      </c>
      <c r="D2011" t="inlineStr">
        <is>
          <t>natuf_Kiosk_14072026_Highest-converting industries</t>
        </is>
      </c>
      <c r="E2011" t="inlineStr">
        <is>
          <t>natuf_Kiosk_14072026_ad set_ad1</t>
        </is>
      </c>
      <c r="F2011" t="inlineStr">
        <is>
          <t>Natuf</t>
        </is>
      </c>
      <c r="G2011" t="inlineStr">
        <is>
          <t>Attempt 2</t>
        </is>
      </c>
      <c r="H2011" s="39" t="str">
        <f>IF(ISNUMBER(MATCH(G2011,QualityStatuses,0)),"Quality Lead","Non-Quality Lead")</f>
        <v>Non-Quality Lead</v>
      </c>
      <c r="I2011" t="inlineStr">
        <is>
          <t>2026-10</t>
        </is>
      </c>
      <c r="J2011" t="inlineStr">
        <is>
          <t>Wk of 2026-10-12</t>
        </is>
      </c>
      <c r="K2011" t="inlineStr">
        <is>
          <t>Tejaswini Tarigopula</t>
        </is>
      </c>
      <c r="L2011" t="inlineStr">
        <is>
          <t>Facebook</t>
        </is>
      </c>
      <c r="M2011" t="inlineStr">
        <is>
          <t>Direct (campaign tagged in CRM)</t>
        </is>
      </c>
      <c r="N2011" t="inlineStr">
        <is>
          <t>6ad37fa2f266066d2c15f104</t>
        </is>
      </c>
      <c r="O2011" t="n">
        <v>1</v>
      </c>
      <c r="P2011" s="40">
        <f>IF(A2011="Lead",IF(ISNUMBER(MATCH(G2011,QualityStatuses,0)),1,0),0)</f>
        <v>0</v>
      </c>
      <c r="Q2011" s="40">
        <f>IF(A2011="Lead",IF(G2011="New Lead",0,1),0)</f>
        <v>1</v>
      </c>
      <c r="R2011" s="40">
        <f>IF(A2011="Lead",IF(G2011="Lost",1,0),0)</f>
        <v>0</v>
      </c>
      <c r="S2011" t="n">
        <v>2</v>
      </c>
      <c r="T2011" t="n">
        <v>0</v>
      </c>
      <c r="U2011" t="n">
        <v>0</v>
      </c>
      <c r="V2011" t="n">
        <v>0</v>
      </c>
      <c r="W2011" t="n">
        <v>0</v>
      </c>
      <c r="X2011" t="n">
        <v>0</v>
      </c>
      <c r="Y2011">
        <f>IF(AND(A2011="Lead",COUNTIF(MetaCamps,C2011)&gt;0),1,0)</f>
        <v>1</v>
      </c>
      <c r="Z2011">
        <f>IF(Y2011=1,P2011,0)</f>
        <v>0</v>
      </c>
    </row>
    <row r="2012">
      <c r="A2012" t="inlineStr">
        <is>
          <t>Lead</t>
        </is>
      </c>
      <c r="B2012" s="39" t="str">
        <f>IFERROR(INDEX(CampTypes,MATCH(C2012,CampList,0)),"Unattributed")</f>
        <v>New</v>
      </c>
      <c r="C2012" t="inlineStr">
        <is>
          <t>EBG - In House | ABO | Natuf | Leads | Unit Franchise | India | Oct26 | V1</t>
        </is>
      </c>
      <c r="D2012" t="inlineStr">
        <is>
          <t>Natuf | Broad | Tier1 + Growth Cities | Oct26 | V1</t>
        </is>
      </c>
      <c r="E2012" t="inlineStr">
        <is>
          <t>Natuf | Reel | Brand Ambassador | Heard Of Owning A Cafe | V1</t>
        </is>
      </c>
      <c r="F2012" t="inlineStr">
        <is>
          <t>In House Natuf</t>
        </is>
      </c>
      <c r="G2012" t="inlineStr">
        <is>
          <t>Connected</t>
        </is>
      </c>
      <c r="H2012" s="39" t="str">
        <f>IF(ISNUMBER(MATCH(G2012,QualityStatuses,0)),"Quality Lead","Non-Quality Lead")</f>
        <v>Non-Quality Lead</v>
      </c>
      <c r="I2012" t="inlineStr">
        <is>
          <t>2026-10</t>
        </is>
      </c>
      <c r="J2012" t="inlineStr">
        <is>
          <t>Wk of 2026-10-12</t>
        </is>
      </c>
      <c r="K2012" t="inlineStr">
        <is>
          <t>Tejaswini Tarigopula</t>
        </is>
      </c>
      <c r="L2012" t="inlineStr">
        <is>
          <t>Facebook</t>
        </is>
      </c>
      <c r="M2012" t="inlineStr">
        <is>
          <t>Direct (campaign tagged in CRM)</t>
        </is>
      </c>
      <c r="N2012" t="inlineStr">
        <is>
          <t>6ad37f98a47a0ff8f5861a64</t>
        </is>
      </c>
      <c r="O2012" t="n">
        <v>1</v>
      </c>
      <c r="P2012" s="40">
        <f>IF(A2012="Lead",IF(ISNUMBER(MATCH(G2012,QualityStatuses,0)),1,0),0)</f>
        <v>0</v>
      </c>
      <c r="Q2012" s="40">
        <f>IF(A2012="Lead",IF(G2012="New Lead",0,1),0)</f>
        <v>1</v>
      </c>
      <c r="R2012" s="40">
        <f>IF(A2012="Lead",IF(G2012="Lost",1,0),0)</f>
        <v>0</v>
      </c>
      <c r="S2012" t="n">
        <v>1</v>
      </c>
      <c r="T2012" t="n">
        <v>1</v>
      </c>
      <c r="U2012" t="n">
        <v>0</v>
      </c>
      <c r="V2012" t="n">
        <v>0</v>
      </c>
      <c r="W2012" t="n">
        <v>0</v>
      </c>
      <c r="X2012" t="n">
        <v>0</v>
      </c>
      <c r="Y2012">
        <f>IF(AND(A2012="Lead",COUNTIF(MetaCamps,C2012)&gt;0),1,0)</f>
        <v>0</v>
      </c>
      <c r="Z2012">
        <f>IF(Y2012=1,P2012,0)</f>
        <v>0</v>
      </c>
    </row>
    <row r="2013">
      <c r="A2013" t="inlineStr">
        <is>
          <t>Lead</t>
        </is>
      </c>
      <c r="B2013" s="39" t="str">
        <f>IFERROR(INDEX(CampTypes,MATCH(C2013,CampList,0)),"Unattributed")</f>
        <v>New</v>
      </c>
      <c r="C2013" t="inlineStr">
        <is>
          <t>EBG - In House | ABO | Natuf | Leads | Unit Franchise | India | Oct26 | V1</t>
        </is>
      </c>
      <c r="D2013" t="inlineStr">
        <is>
          <t>Natuf | Broad | Tier1 + Growth Cities | Oct26 | V1</t>
        </is>
      </c>
      <c r="E2013" t="inlineStr">
        <is>
          <t>Natuf | Reel | Brand Ambassador | Heard Of Owning A Cafe | V1</t>
        </is>
      </c>
      <c r="F2013" t="inlineStr">
        <is>
          <t>In House Natuf</t>
        </is>
      </c>
      <c r="G2013" t="inlineStr">
        <is>
          <t>Attempt 1</t>
        </is>
      </c>
      <c r="H2013" s="39" t="str">
        <f>IF(ISNUMBER(MATCH(G2013,QualityStatuses,0)),"Quality Lead","Non-Quality Lead")</f>
        <v>Non-Quality Lead</v>
      </c>
      <c r="I2013" t="inlineStr">
        <is>
          <t>2026-10</t>
        </is>
      </c>
      <c r="J2013" t="inlineStr">
        <is>
          <t>Wk of 2026-10-12</t>
        </is>
      </c>
      <c r="K2013" t="inlineStr">
        <is>
          <t>Deepak Rai</t>
        </is>
      </c>
      <c r="L2013" t="inlineStr">
        <is>
          <t>Facebook</t>
        </is>
      </c>
      <c r="M2013" t="inlineStr">
        <is>
          <t>Direct (campaign tagged in CRM)</t>
        </is>
      </c>
      <c r="N2013" t="inlineStr">
        <is>
          <t>6ad37c0c2ea03ea00541e661</t>
        </is>
      </c>
      <c r="O2013" t="n">
        <v>1</v>
      </c>
      <c r="P2013" s="40">
        <f>IF(A2013="Lead",IF(ISNUMBER(MATCH(G2013,QualityStatuses,0)),1,0),0)</f>
        <v>0</v>
      </c>
      <c r="Q2013" s="40">
        <f>IF(A2013="Lead",IF(G2013="New Lead",0,1),0)</f>
        <v>1</v>
      </c>
      <c r="R2013" s="40">
        <f>IF(A2013="Lead",IF(G2013="Lost",1,0),0)</f>
        <v>0</v>
      </c>
      <c r="S2013" t="n">
        <v>1</v>
      </c>
      <c r="T2013" t="n">
        <v>0</v>
      </c>
      <c r="U2013" t="n">
        <v>0</v>
      </c>
      <c r="V2013" t="n">
        <v>0</v>
      </c>
      <c r="W2013" t="n">
        <v>0</v>
      </c>
      <c r="X2013" t="n">
        <v>0</v>
      </c>
      <c r="Y2013">
        <f>IF(AND(A2013="Lead",COUNTIF(MetaCamps,C2013)&gt;0),1,0)</f>
        <v>0</v>
      </c>
      <c r="Z2013">
        <f>IF(Y2013=1,P2013,0)</f>
        <v>0</v>
      </c>
    </row>
    <row r="2014">
      <c r="A2014" t="inlineStr">
        <is>
          <t>Lead</t>
        </is>
      </c>
      <c r="B2014" s="39" t="str">
        <f>IFERROR(INDEX(CampTypes,MATCH(C2014,CampList,0)),"Unattributed")</f>
        <v>Old</v>
      </c>
      <c r="C2014" t="inlineStr">
        <is>
          <t>natuf_Kiosk_14072026_Hindi</t>
        </is>
      </c>
      <c r="D2014" t="inlineStr">
        <is>
          <t>natuf_Kiosk_14072026_Highest-converting industries</t>
        </is>
      </c>
      <c r="E2014" t="inlineStr">
        <is>
          <t>natuf_Kiosk_14072026_ad set_ad1</t>
        </is>
      </c>
      <c r="F2014" t="inlineStr">
        <is>
          <t>Natuf</t>
        </is>
      </c>
      <c r="G2014" t="inlineStr">
        <is>
          <t>New Lead</t>
        </is>
      </c>
      <c r="H2014" s="39" t="str">
        <f>IF(ISNUMBER(MATCH(G2014,QualityStatuses,0)),"Quality Lead","Non-Quality Lead")</f>
        <v>Non-Quality Lead</v>
      </c>
      <c r="I2014" t="inlineStr">
        <is>
          <t>2026-10</t>
        </is>
      </c>
      <c r="J2014" t="inlineStr">
        <is>
          <t>Wk of 2026-10-12</t>
        </is>
      </c>
      <c r="K2014" t="inlineStr">
        <is>
          <t>(Unassigned)</t>
        </is>
      </c>
      <c r="L2014" t="inlineStr">
        <is>
          <t>Facebook</t>
        </is>
      </c>
      <c r="M2014" t="inlineStr">
        <is>
          <t>Direct (campaign tagged in CRM)</t>
        </is>
      </c>
      <c r="N2014" t="inlineStr">
        <is>
          <t>6ad37b877861da2c20ec64ec</t>
        </is>
      </c>
      <c r="O2014" t="n">
        <v>1</v>
      </c>
      <c r="P2014" s="40">
        <f>IF(A2014="Lead",IF(ISNUMBER(MATCH(G2014,QualityStatuses,0)),1,0),0)</f>
        <v>0</v>
      </c>
      <c r="Q2014" s="40">
        <f>IF(A2014="Lead",IF(G2014="New Lead",0,1),0)</f>
        <v>0</v>
      </c>
      <c r="R2014" s="40">
        <f>IF(A2014="Lead",IF(G2014="Lost",1,0),0)</f>
        <v>0</v>
      </c>
      <c r="S2014" t="n">
        <v>0</v>
      </c>
      <c r="T2014" t="n">
        <v>0</v>
      </c>
      <c r="U2014" t="n">
        <v>0</v>
      </c>
      <c r="V2014" t="n">
        <v>0</v>
      </c>
      <c r="W2014" t="n">
        <v>0</v>
      </c>
      <c r="X2014" t="n">
        <v>0</v>
      </c>
      <c r="Y2014">
        <f>IF(AND(A2014="Lead",COUNTIF(MetaCamps,C2014)&gt;0),1,0)</f>
        <v>1</v>
      </c>
      <c r="Z2014">
        <f>IF(Y2014=1,P2014,0)</f>
        <v>0</v>
      </c>
    </row>
    <row r="2015">
      <c r="A2015" t="inlineStr">
        <is>
          <t>Lead</t>
        </is>
      </c>
      <c r="B2015" s="39" t="str">
        <f>IFERROR(INDEX(CampTypes,MATCH(C2015,CampList,0)),"Unattributed")</f>
        <v>New</v>
      </c>
      <c r="C2015" t="inlineStr">
        <is>
          <t>EBG - In House | ABO | Natuf | Leads | Unit Franchise | India | Oct26 | V1</t>
        </is>
      </c>
      <c r="D2015" t="inlineStr">
        <is>
          <t>Natuf | Broad | Tier1 + Growth Cities | Oct26 | V1</t>
        </is>
      </c>
      <c r="E2015" t="inlineStr">
        <is>
          <t>Natuf | Reel | Brand Ambassador | Heard Of Owning A Cafe | V1</t>
        </is>
      </c>
      <c r="F2015" t="inlineStr">
        <is>
          <t>In House Natuf</t>
        </is>
      </c>
      <c r="G2015" t="inlineStr">
        <is>
          <t>Attempt 1</t>
        </is>
      </c>
      <c r="H2015" s="39" t="str">
        <f>IF(ISNUMBER(MATCH(G2015,QualityStatuses,0)),"Quality Lead","Non-Quality Lead")</f>
        <v>Non-Quality Lead</v>
      </c>
      <c r="I2015" t="inlineStr">
        <is>
          <t>2026-10</t>
        </is>
      </c>
      <c r="J2015" t="inlineStr">
        <is>
          <t>Wk of 2026-10-12</t>
        </is>
      </c>
      <c r="K2015" t="inlineStr">
        <is>
          <t>Tejaswini Tarigopula</t>
        </is>
      </c>
      <c r="L2015" t="inlineStr">
        <is>
          <t>Facebook</t>
        </is>
      </c>
      <c r="M2015" t="inlineStr">
        <is>
          <t>Direct (campaign tagged in CRM)</t>
        </is>
      </c>
      <c r="N2015" t="inlineStr">
        <is>
          <t>6ad37b7abbad1b8a032410dd</t>
        </is>
      </c>
      <c r="O2015" t="n">
        <v>1</v>
      </c>
      <c r="P2015" s="40">
        <f>IF(A2015="Lead",IF(ISNUMBER(MATCH(G2015,QualityStatuses,0)),1,0),0)</f>
        <v>0</v>
      </c>
      <c r="Q2015" s="40">
        <f>IF(A2015="Lead",IF(G2015="New Lead",0,1),0)</f>
        <v>1</v>
      </c>
      <c r="R2015" s="40">
        <f>IF(A2015="Lead",IF(G2015="Lost",1,0),0)</f>
        <v>0</v>
      </c>
      <c r="S2015" t="n">
        <v>1</v>
      </c>
      <c r="T2015" t="n">
        <v>0</v>
      </c>
      <c r="U2015" t="n">
        <v>0</v>
      </c>
      <c r="V2015" t="n">
        <v>0</v>
      </c>
      <c r="W2015" t="n">
        <v>0</v>
      </c>
      <c r="X2015" t="n">
        <v>0</v>
      </c>
      <c r="Y2015">
        <f>IF(AND(A2015="Lead",COUNTIF(MetaCamps,C2015)&gt;0),1,0)</f>
        <v>0</v>
      </c>
      <c r="Z2015">
        <f>IF(Y2015=1,P2015,0)</f>
        <v>0</v>
      </c>
    </row>
    <row r="2016">
      <c r="A2016" t="inlineStr">
        <is>
          <t>Lead</t>
        </is>
      </c>
      <c r="B2016" s="39" t="str">
        <f>IFERROR(INDEX(CampTypes,MATCH(C2016,CampList,0)),"Unattributed")</f>
        <v>Old</v>
      </c>
      <c r="C2016" t="inlineStr">
        <is>
          <t>E_Karan_Natuf_Kiosk_07072026</t>
        </is>
      </c>
      <c r="D2016" t="inlineStr">
        <is>
          <t>E_Karan_Natuf_Kiosk_07072026_Adset5</t>
        </is>
      </c>
      <c r="E2016" t="inlineStr">
        <is>
          <t>E_Hindi_Karan_Natuf_Kiosk_07072026_Adset5_ad3 – Copy 3</t>
        </is>
      </c>
      <c r="F2016" t="inlineStr">
        <is>
          <t>Natuf</t>
        </is>
      </c>
      <c r="G2016" t="inlineStr">
        <is>
          <t>Meeting Conducted</t>
        </is>
      </c>
      <c r="H2016" s="39" t="str">
        <f>IF(ISNUMBER(MATCH(G2016,QualityStatuses,0)),"Quality Lead","Non-Quality Lead")</f>
        <v>Quality Lead</v>
      </c>
      <c r="I2016" t="inlineStr">
        <is>
          <t>2026-10</t>
        </is>
      </c>
      <c r="J2016" t="inlineStr">
        <is>
          <t>Wk of 2026-10-12</t>
        </is>
      </c>
      <c r="K2016" t="inlineStr">
        <is>
          <t>Tejaswini Tarigopula</t>
        </is>
      </c>
      <c r="L2016" t="inlineStr">
        <is>
          <t>Facebook</t>
        </is>
      </c>
      <c r="M2016" t="inlineStr">
        <is>
          <t>Direct (campaign tagged in CRM)</t>
        </is>
      </c>
      <c r="N2016" t="inlineStr">
        <is>
          <t>6ad37b717861da2c20ec64d4</t>
        </is>
      </c>
      <c r="O2016" t="n">
        <v>1</v>
      </c>
      <c r="P2016" s="40">
        <f>IF(A2016="Lead",IF(ISNUMBER(MATCH(G2016,QualityStatuses,0)),1,0),0)</f>
        <v>1</v>
      </c>
      <c r="Q2016" s="40">
        <f>IF(A2016="Lead",IF(G2016="New Lead",0,1),0)</f>
        <v>1</v>
      </c>
      <c r="R2016" s="40">
        <f>IF(A2016="Lead",IF(G2016="Lost",1,0),0)</f>
        <v>0</v>
      </c>
      <c r="S2016" t="n">
        <v>3</v>
      </c>
      <c r="T2016" t="n">
        <v>1</v>
      </c>
      <c r="U2016" t="n">
        <v>0</v>
      </c>
      <c r="V2016" t="n">
        <v>0</v>
      </c>
      <c r="W2016" t="n">
        <v>0</v>
      </c>
      <c r="X2016" t="n">
        <v>0</v>
      </c>
      <c r="Y2016">
        <f>IF(AND(A2016="Lead",COUNTIF(MetaCamps,C2016)&gt;0),1,0)</f>
        <v>1</v>
      </c>
      <c r="Z2016">
        <f>IF(Y2016=1,P2016,0)</f>
        <v>1</v>
      </c>
    </row>
    <row r="2017">
      <c r="A2017" t="inlineStr">
        <is>
          <t>Lead</t>
        </is>
      </c>
      <c r="B2017" s="39" t="str">
        <f>IFERROR(INDEX(CampTypes,MATCH(C2017,CampList,0)),"Unattributed")</f>
        <v>New</v>
      </c>
      <c r="C2017" t="inlineStr">
        <is>
          <t>EBG - In House | ABO | Natuf | Leads | Unit Franchise | India | Oct26 | V1</t>
        </is>
      </c>
      <c r="D2017" t="inlineStr">
        <is>
          <t>Natuf | LAL 1% | India | Jul26 | V1</t>
        </is>
      </c>
      <c r="E2017" t="inlineStr">
        <is>
          <t>Natuf | Reel | Brand Ambassador | Heard Of Owning A Cafe | V1</t>
        </is>
      </c>
      <c r="F2017" t="inlineStr">
        <is>
          <t>In House Natuf</t>
        </is>
      </c>
      <c r="G2017" t="inlineStr">
        <is>
          <t>Lost</t>
        </is>
      </c>
      <c r="H2017" s="39" t="str">
        <f>IF(ISNUMBER(MATCH(G2017,QualityStatuses,0)),"Quality Lead","Non-Quality Lead")</f>
        <v>Non-Quality Lead</v>
      </c>
      <c r="I2017" t="inlineStr">
        <is>
          <t>2026-10</t>
        </is>
      </c>
      <c r="J2017" t="inlineStr">
        <is>
          <t>Wk of 2026-10-12</t>
        </is>
      </c>
      <c r="K2017" t="inlineStr">
        <is>
          <t>Tejaswini Tarigopula</t>
        </is>
      </c>
      <c r="L2017" t="inlineStr">
        <is>
          <t>Facebook</t>
        </is>
      </c>
      <c r="M2017" t="inlineStr">
        <is>
          <t>Direct (campaign tagged in CRM)</t>
        </is>
      </c>
      <c r="N2017" t="inlineStr">
        <is>
          <t>6ad37aa94d1e243423118922</t>
        </is>
      </c>
      <c r="O2017" t="n">
        <v>1</v>
      </c>
      <c r="P2017" s="40">
        <f>IF(A2017="Lead",IF(ISNUMBER(MATCH(G2017,QualityStatuses,0)),1,0),0)</f>
        <v>0</v>
      </c>
      <c r="Q2017" s="40">
        <f>IF(A2017="Lead",IF(G2017="New Lead",0,1),0)</f>
        <v>1</v>
      </c>
      <c r="R2017" s="40">
        <f>IF(A2017="Lead",IF(G2017="Lost",1,0),0)</f>
        <v>1</v>
      </c>
      <c r="S2017" t="n">
        <v>1</v>
      </c>
      <c r="T2017" t="n">
        <v>1</v>
      </c>
      <c r="U2017" t="n">
        <v>0</v>
      </c>
      <c r="V2017" t="n">
        <v>0</v>
      </c>
      <c r="W2017" t="n">
        <v>0</v>
      </c>
      <c r="X2017" t="n">
        <v>0</v>
      </c>
      <c r="Y2017">
        <f>IF(AND(A2017="Lead",COUNTIF(MetaCamps,C2017)&gt;0),1,0)</f>
        <v>0</v>
      </c>
      <c r="Z2017">
        <f>IF(Y2017=1,P2017,0)</f>
        <v>0</v>
      </c>
    </row>
    <row r="2018">
      <c r="A2018" t="inlineStr">
        <is>
          <t>Lead</t>
        </is>
      </c>
      <c r="B2018" s="39" t="str">
        <f>IFERROR(INDEX(CampTypes,MATCH(C2018,CampList,0)),"Unattributed")</f>
        <v>New</v>
      </c>
      <c r="C2018" t="inlineStr">
        <is>
          <t>EBG - In House | ABO | Natuf | Leads | Unit Franchise | India | Oct26 | V1</t>
        </is>
      </c>
      <c r="D2018" t="inlineStr">
        <is>
          <t>Natuf | Investors | Tier1 + Growth Cities | Oct26 | V1</t>
        </is>
      </c>
      <c r="E2018" t="inlineStr">
        <is>
          <t>Natuf | Reel | Brand Ambassador | Heard Of Owning A Cafe | V1</t>
        </is>
      </c>
      <c r="F2018" t="inlineStr">
        <is>
          <t>In House Natuf</t>
        </is>
      </c>
      <c r="G2018" t="inlineStr">
        <is>
          <t>Connected</t>
        </is>
      </c>
      <c r="H2018" s="39" t="str">
        <f>IF(ISNUMBER(MATCH(G2018,QualityStatuses,0)),"Quality Lead","Non-Quality Lead")</f>
        <v>Non-Quality Lead</v>
      </c>
      <c r="I2018" t="inlineStr">
        <is>
          <t>2026-10</t>
        </is>
      </c>
      <c r="J2018" t="inlineStr">
        <is>
          <t>Wk of 2026-10-12</t>
        </is>
      </c>
      <c r="K2018" t="inlineStr">
        <is>
          <t>Tejaswini Tarigopula</t>
        </is>
      </c>
      <c r="L2018" t="inlineStr">
        <is>
          <t>Facebook</t>
        </is>
      </c>
      <c r="M2018" t="inlineStr">
        <is>
          <t>Direct (campaign tagged in CRM)</t>
        </is>
      </c>
      <c r="N2018" t="inlineStr">
        <is>
          <t>6ad378a383426643e31e309b</t>
        </is>
      </c>
      <c r="O2018" t="n">
        <v>1</v>
      </c>
      <c r="P2018" s="40">
        <f>IF(A2018="Lead",IF(ISNUMBER(MATCH(G2018,QualityStatuses,0)),1,0),0)</f>
        <v>0</v>
      </c>
      <c r="Q2018" s="40">
        <f>IF(A2018="Lead",IF(G2018="New Lead",0,1),0)</f>
        <v>1</v>
      </c>
      <c r="R2018" s="40">
        <f>IF(A2018="Lead",IF(G2018="Lost",1,0),0)</f>
        <v>0</v>
      </c>
      <c r="S2018" t="n">
        <v>1</v>
      </c>
      <c r="T2018" t="n">
        <v>1</v>
      </c>
      <c r="U2018" t="n">
        <v>0</v>
      </c>
      <c r="V2018" t="n">
        <v>0</v>
      </c>
      <c r="W2018" t="n">
        <v>0</v>
      </c>
      <c r="X2018" t="n">
        <v>0</v>
      </c>
      <c r="Y2018">
        <f>IF(AND(A2018="Lead",COUNTIF(MetaCamps,C2018)&gt;0),1,0)</f>
        <v>0</v>
      </c>
      <c r="Z2018">
        <f>IF(Y2018=1,P2018,0)</f>
        <v>0</v>
      </c>
    </row>
    <row r="2019">
      <c r="A2019" t="inlineStr">
        <is>
          <t>Lead</t>
        </is>
      </c>
      <c r="B2019" s="39" t="str">
        <f>IFERROR(INDEX(CampTypes,MATCH(C2019,CampList,0)),"Unattributed")</f>
        <v>New</v>
      </c>
      <c r="C2019" t="inlineStr">
        <is>
          <t>EBG - In House | ABO | Natuf | Leads | Unit Franchise | India | Oct26 | V1</t>
        </is>
      </c>
      <c r="D2019" t="inlineStr">
        <is>
          <t>Natuf | Business Owners | Tier1 + Growth Cities | Oct26 | V1</t>
        </is>
      </c>
      <c r="E2019" t="inlineStr">
        <is>
          <t>Natuf | Reel | Brand Ambassador | Heard Of Owning A Cafe | V1</t>
        </is>
      </c>
      <c r="F2019" t="inlineStr">
        <is>
          <t>In House Natuf</t>
        </is>
      </c>
      <c r="G2019" t="inlineStr">
        <is>
          <t>Attempt 1</t>
        </is>
      </c>
      <c r="H2019" s="39" t="str">
        <f>IF(ISNUMBER(MATCH(G2019,QualityStatuses,0)),"Quality Lead","Non-Quality Lead")</f>
        <v>Non-Quality Lead</v>
      </c>
      <c r="I2019" t="inlineStr">
        <is>
          <t>2026-10</t>
        </is>
      </c>
      <c r="J2019" t="inlineStr">
        <is>
          <t>Wk of 2026-10-12</t>
        </is>
      </c>
      <c r="K2019" t="inlineStr">
        <is>
          <t>Tejaswini Tarigopula</t>
        </is>
      </c>
      <c r="L2019" t="inlineStr">
        <is>
          <t>Facebook</t>
        </is>
      </c>
      <c r="M2019" t="inlineStr">
        <is>
          <t>Direct (campaign tagged in CRM)</t>
        </is>
      </c>
      <c r="N2019" t="inlineStr">
        <is>
          <t>6ad37664a2162fbcae081aa5</t>
        </is>
      </c>
      <c r="O2019" t="n">
        <v>1</v>
      </c>
      <c r="P2019" s="40">
        <f>IF(A2019="Lead",IF(ISNUMBER(MATCH(G2019,QualityStatuses,0)),1,0),0)</f>
        <v>0</v>
      </c>
      <c r="Q2019" s="40">
        <f>IF(A2019="Lead",IF(G2019="New Lead",0,1),0)</f>
        <v>1</v>
      </c>
      <c r="R2019" s="40">
        <f>IF(A2019="Lead",IF(G2019="Lost",1,0),0)</f>
        <v>0</v>
      </c>
      <c r="S2019" t="n">
        <v>2</v>
      </c>
      <c r="T2019" t="n">
        <v>0</v>
      </c>
      <c r="U2019" t="n">
        <v>0</v>
      </c>
      <c r="V2019" t="n">
        <v>0</v>
      </c>
      <c r="W2019" t="n">
        <v>0</v>
      </c>
      <c r="X2019" t="n">
        <v>0</v>
      </c>
      <c r="Y2019">
        <f>IF(AND(A2019="Lead",COUNTIF(MetaCamps,C2019)&gt;0),1,0)</f>
        <v>0</v>
      </c>
      <c r="Z2019">
        <f>IF(Y2019=1,P2019,0)</f>
        <v>0</v>
      </c>
    </row>
    <row r="2020">
      <c r="A2020" t="inlineStr">
        <is>
          <t>Lead</t>
        </is>
      </c>
      <c r="B2020" s="39" t="str">
        <f>IFERROR(INDEX(CampTypes,MATCH(C2020,CampList,0)),"Unattributed")</f>
        <v>New</v>
      </c>
      <c r="C2020" t="inlineStr">
        <is>
          <t>EBG - In House | ABO | Natuf | Leads | Unit Franchise | India | Oct26 | V1</t>
        </is>
      </c>
      <c r="D2020" t="inlineStr">
        <is>
          <t>Natuf | Investors | Tier1 + Growth Cities | Oct26 | V1</t>
        </is>
      </c>
      <c r="E2020" t="inlineStr">
        <is>
          <t>Natuf | Reel | Brand Ambassador | Heard Of Owning A Cafe | V1</t>
        </is>
      </c>
      <c r="F2020" t="inlineStr">
        <is>
          <t>In House Natuf</t>
        </is>
      </c>
      <c r="G2020" t="inlineStr">
        <is>
          <t>Lost</t>
        </is>
      </c>
      <c r="H2020" s="39" t="str">
        <f>IF(ISNUMBER(MATCH(G2020,QualityStatuses,0)),"Quality Lead","Non-Quality Lead")</f>
        <v>Non-Quality Lead</v>
      </c>
      <c r="I2020" t="inlineStr">
        <is>
          <t>2026-10</t>
        </is>
      </c>
      <c r="J2020" t="inlineStr">
        <is>
          <t>Wk of 2026-10-12</t>
        </is>
      </c>
      <c r="K2020" t="inlineStr">
        <is>
          <t>Tejaswini Tarigopula</t>
        </is>
      </c>
      <c r="L2020" t="inlineStr">
        <is>
          <t>Facebook</t>
        </is>
      </c>
      <c r="M2020" t="inlineStr">
        <is>
          <t>Direct (campaign tagged in CRM)</t>
        </is>
      </c>
      <c r="N2020" t="inlineStr">
        <is>
          <t>6ad370f139e27120ab5dead5</t>
        </is>
      </c>
      <c r="O2020" t="n">
        <v>1</v>
      </c>
      <c r="P2020" s="40">
        <f>IF(A2020="Lead",IF(ISNUMBER(MATCH(G2020,QualityStatuses,0)),1,0),0)</f>
        <v>0</v>
      </c>
      <c r="Q2020" s="40">
        <f>IF(A2020="Lead",IF(G2020="New Lead",0,1),0)</f>
        <v>1</v>
      </c>
      <c r="R2020" s="40">
        <f>IF(A2020="Lead",IF(G2020="Lost",1,0),0)</f>
        <v>1</v>
      </c>
      <c r="S2020" t="n">
        <v>6</v>
      </c>
      <c r="T2020" t="n">
        <v>0</v>
      </c>
      <c r="U2020" t="n">
        <v>0</v>
      </c>
      <c r="V2020" t="n">
        <v>0</v>
      </c>
      <c r="W2020" t="n">
        <v>0</v>
      </c>
      <c r="X2020" t="n">
        <v>0</v>
      </c>
      <c r="Y2020">
        <f>IF(AND(A2020="Lead",COUNTIF(MetaCamps,C2020)&gt;0),1,0)</f>
        <v>0</v>
      </c>
      <c r="Z2020">
        <f>IF(Y2020=1,P2020,0)</f>
        <v>0</v>
      </c>
    </row>
    <row r="2021">
      <c r="A2021" t="inlineStr">
        <is>
          <t>Lead</t>
        </is>
      </c>
      <c r="B2021" s="39" t="str">
        <f>IFERROR(INDEX(CampTypes,MATCH(C2021,CampList,0)),"Unattributed")</f>
        <v>Old</v>
      </c>
      <c r="C2021" t="inlineStr">
        <is>
          <t>natuf_Kiosk_14072026_Hindi</t>
        </is>
      </c>
      <c r="D2021" t="inlineStr">
        <is>
          <t>natuf_Kiosk_09102026</t>
        </is>
      </c>
      <c r="E2021" t="inlineStr">
        <is>
          <t>natuf_Kiosk_14072026_ad set_ad1</t>
        </is>
      </c>
      <c r="F2021" t="inlineStr">
        <is>
          <t>Natuf</t>
        </is>
      </c>
      <c r="G2021" t="inlineStr">
        <is>
          <t>New Lead</t>
        </is>
      </c>
      <c r="H2021" s="39" t="str">
        <f>IF(ISNUMBER(MATCH(G2021,QualityStatuses,0)),"Quality Lead","Non-Quality Lead")</f>
        <v>Non-Quality Lead</v>
      </c>
      <c r="I2021" t="inlineStr">
        <is>
          <t>2026-10</t>
        </is>
      </c>
      <c r="J2021" t="inlineStr">
        <is>
          <t>Wk of 2026-10-12</t>
        </is>
      </c>
      <c r="K2021" t="inlineStr">
        <is>
          <t>(Unassigned)</t>
        </is>
      </c>
      <c r="L2021" t="inlineStr">
        <is>
          <t>Facebook</t>
        </is>
      </c>
      <c r="M2021" t="inlineStr">
        <is>
          <t>Direct (campaign tagged in CRM)</t>
        </is>
      </c>
      <c r="N2021" t="inlineStr">
        <is>
          <t>6ad36fb3cf433e5647f349f7</t>
        </is>
      </c>
      <c r="O2021" t="n">
        <v>1</v>
      </c>
      <c r="P2021" s="40">
        <f>IF(A2021="Lead",IF(ISNUMBER(MATCH(G2021,QualityStatuses,0)),1,0),0)</f>
        <v>0</v>
      </c>
      <c r="Q2021" s="40">
        <f>IF(A2021="Lead",IF(G2021="New Lead",0,1),0)</f>
        <v>0</v>
      </c>
      <c r="R2021" s="40">
        <f>IF(A2021="Lead",IF(G2021="Lost",1,0),0)</f>
        <v>0</v>
      </c>
      <c r="S2021" t="n">
        <v>0</v>
      </c>
      <c r="T2021" t="n">
        <v>0</v>
      </c>
      <c r="U2021" t="n">
        <v>0</v>
      </c>
      <c r="V2021" t="n">
        <v>0</v>
      </c>
      <c r="W2021" t="n">
        <v>0</v>
      </c>
      <c r="X2021" t="n">
        <v>0</v>
      </c>
      <c r="Y2021">
        <f>IF(AND(A2021="Lead",COUNTIF(MetaCamps,C2021)&gt;0),1,0)</f>
        <v>1</v>
      </c>
      <c r="Z2021">
        <f>IF(Y2021=1,P2021,0)</f>
        <v>0</v>
      </c>
    </row>
    <row r="2022">
      <c r="A2022" t="inlineStr">
        <is>
          <t>Lead</t>
        </is>
      </c>
      <c r="B2022" s="39" t="str">
        <f>IFERROR(INDEX(CampTypes,MATCH(C2022,CampList,0)),"Unattributed")</f>
        <v>New</v>
      </c>
      <c r="C2022" t="inlineStr">
        <is>
          <t>EBG - In House | ABO | Natuf | Leads | Unit Franchise | India | Oct26 | V1</t>
        </is>
      </c>
      <c r="D2022" t="inlineStr">
        <is>
          <t>Natuf | Investors | Tier1 + Growth Cities | Oct26 | V1</t>
        </is>
      </c>
      <c r="E2022" t="inlineStr">
        <is>
          <t>Natuf | Reel | Brand Ambassador | Heard Of Owning A Cafe | V1</t>
        </is>
      </c>
      <c r="F2022" t="inlineStr">
        <is>
          <t>In House Natuf</t>
        </is>
      </c>
      <c r="G2022" t="inlineStr">
        <is>
          <t>Lost</t>
        </is>
      </c>
      <c r="H2022" s="39" t="str">
        <f>IF(ISNUMBER(MATCH(G2022,QualityStatuses,0)),"Quality Lead","Non-Quality Lead")</f>
        <v>Non-Quality Lead</v>
      </c>
      <c r="I2022" t="inlineStr">
        <is>
          <t>2026-10</t>
        </is>
      </c>
      <c r="J2022" t="inlineStr">
        <is>
          <t>Wk of 2026-10-12</t>
        </is>
      </c>
      <c r="K2022" t="inlineStr">
        <is>
          <t>Rupa Srinivas</t>
        </is>
      </c>
      <c r="L2022" t="inlineStr">
        <is>
          <t>Facebook</t>
        </is>
      </c>
      <c r="M2022" t="inlineStr">
        <is>
          <t>Direct (campaign tagged in CRM)</t>
        </is>
      </c>
      <c r="N2022" t="inlineStr">
        <is>
          <t>6ad36d3ee9e0b171582196da</t>
        </is>
      </c>
      <c r="O2022" t="n">
        <v>1</v>
      </c>
      <c r="P2022" s="40">
        <f>IF(A2022="Lead",IF(ISNUMBER(MATCH(G2022,QualityStatuses,0)),1,0),0)</f>
        <v>0</v>
      </c>
      <c r="Q2022" s="40">
        <f>IF(A2022="Lead",IF(G2022="New Lead",0,1),0)</f>
        <v>1</v>
      </c>
      <c r="R2022" s="40">
        <f>IF(A2022="Lead",IF(G2022="Lost",1,0),0)</f>
        <v>1</v>
      </c>
      <c r="S2022" t="n">
        <v>1</v>
      </c>
      <c r="T2022" t="n">
        <v>1</v>
      </c>
      <c r="U2022" t="n">
        <v>0</v>
      </c>
      <c r="V2022" t="n">
        <v>0</v>
      </c>
      <c r="W2022" t="n">
        <v>0</v>
      </c>
      <c r="X2022" t="n">
        <v>0</v>
      </c>
      <c r="Y2022">
        <f>IF(AND(A2022="Lead",COUNTIF(MetaCamps,C2022)&gt;0),1,0)</f>
        <v>0</v>
      </c>
      <c r="Z2022">
        <f>IF(Y2022=1,P2022,0)</f>
        <v>0</v>
      </c>
    </row>
    <row r="2023">
      <c r="A2023" t="inlineStr">
        <is>
          <t>Lead</t>
        </is>
      </c>
      <c r="B2023" s="39" t="str">
        <f>IFERROR(INDEX(CampTypes,MATCH(C2023,CampList,0)),"Unattributed")</f>
        <v>Old</v>
      </c>
      <c r="C2023" t="inlineStr">
        <is>
          <t>E_Karan_Natuf_All_07072026</t>
        </is>
      </c>
      <c r="D2023" t="inlineStr">
        <is>
          <t>E_Karan_Natuf_Sign_07072026_Adset3</t>
        </is>
      </c>
      <c r="E2023" t="inlineStr">
        <is>
          <t>E_Karan_Natuf_Sign_07072026_Adset2_Ad1</t>
        </is>
      </c>
      <c r="F2023" t="inlineStr">
        <is>
          <t>Natuf</t>
        </is>
      </c>
      <c r="G2023" t="inlineStr">
        <is>
          <t>Connected</t>
        </is>
      </c>
      <c r="H2023" s="39" t="str">
        <f>IF(ISNUMBER(MATCH(G2023,QualityStatuses,0)),"Quality Lead","Non-Quality Lead")</f>
        <v>Non-Quality Lead</v>
      </c>
      <c r="I2023" t="inlineStr">
        <is>
          <t>2026-10</t>
        </is>
      </c>
      <c r="J2023" t="inlineStr">
        <is>
          <t>Wk of 2026-10-12</t>
        </is>
      </c>
      <c r="K2023" t="inlineStr">
        <is>
          <t>Tejaswini Tarigopula</t>
        </is>
      </c>
      <c r="L2023" t="inlineStr">
        <is>
          <t>Facebook</t>
        </is>
      </c>
      <c r="M2023" t="inlineStr">
        <is>
          <t>Direct (campaign tagged in CRM)</t>
        </is>
      </c>
      <c r="N2023" t="inlineStr">
        <is>
          <t>6ad36ce026f3c4041c40a936</t>
        </is>
      </c>
      <c r="O2023" t="n">
        <v>1</v>
      </c>
      <c r="P2023" s="40">
        <f>IF(A2023="Lead",IF(ISNUMBER(MATCH(G2023,QualityStatuses,0)),1,0),0)</f>
        <v>0</v>
      </c>
      <c r="Q2023" s="40">
        <f>IF(A2023="Lead",IF(G2023="New Lead",0,1),0)</f>
        <v>1</v>
      </c>
      <c r="R2023" s="40">
        <f>IF(A2023="Lead",IF(G2023="Lost",1,0),0)</f>
        <v>0</v>
      </c>
      <c r="S2023" t="n">
        <v>1</v>
      </c>
      <c r="T2023" t="n">
        <v>1</v>
      </c>
      <c r="U2023" t="n">
        <v>0</v>
      </c>
      <c r="V2023" t="n">
        <v>0</v>
      </c>
      <c r="W2023" t="n">
        <v>0</v>
      </c>
      <c r="X2023" t="n">
        <v>0</v>
      </c>
      <c r="Y2023">
        <f>IF(AND(A2023="Lead",COUNTIF(MetaCamps,C2023)&gt;0),1,0)</f>
        <v>1</v>
      </c>
      <c r="Z2023">
        <f>IF(Y2023=1,P2023,0)</f>
        <v>0</v>
      </c>
    </row>
    <row r="2024">
      <c r="A2024" t="inlineStr">
        <is>
          <t>Lead</t>
        </is>
      </c>
      <c r="B2024" s="39" t="str">
        <f>IFERROR(INDEX(CampTypes,MATCH(C2024,CampList,0)),"Unattributed")</f>
        <v>New</v>
      </c>
      <c r="C2024" t="inlineStr">
        <is>
          <t>EBG - In House | ABO | Natuf | Leads | Unit Franchise | India | Oct26 | V1</t>
        </is>
      </c>
      <c r="D2024" t="inlineStr">
        <is>
          <t>Natuf | Broad | Tier1 + Growth Cities | Oct26 | V1</t>
        </is>
      </c>
      <c r="E2024" t="inlineStr">
        <is>
          <t>Natuf | Reel | Brand Ambassador | Heard Of Owning A Cafe | V1</t>
        </is>
      </c>
      <c r="F2024" t="inlineStr">
        <is>
          <t>In House Natuf</t>
        </is>
      </c>
      <c r="G2024" t="inlineStr">
        <is>
          <t>Attempt 3</t>
        </is>
      </c>
      <c r="H2024" s="39" t="str">
        <f>IF(ISNUMBER(MATCH(G2024,QualityStatuses,0)),"Quality Lead","Non-Quality Lead")</f>
        <v>Non-Quality Lead</v>
      </c>
      <c r="I2024" t="inlineStr">
        <is>
          <t>2026-10</t>
        </is>
      </c>
      <c r="J2024" t="inlineStr">
        <is>
          <t>Wk of 2026-10-12</t>
        </is>
      </c>
      <c r="K2024" t="inlineStr">
        <is>
          <t>Rupa Srinivas</t>
        </is>
      </c>
      <c r="L2024" t="inlineStr">
        <is>
          <t>Facebook</t>
        </is>
      </c>
      <c r="M2024" t="inlineStr">
        <is>
          <t>Direct (campaign tagged in CRM)</t>
        </is>
      </c>
      <c r="N2024" t="inlineStr">
        <is>
          <t>6ad36bfd04bc0778a48dde02</t>
        </is>
      </c>
      <c r="O2024" t="n">
        <v>1</v>
      </c>
      <c r="P2024" s="40">
        <f>IF(A2024="Lead",IF(ISNUMBER(MATCH(G2024,QualityStatuses,0)),1,0),0)</f>
        <v>0</v>
      </c>
      <c r="Q2024" s="40">
        <f>IF(A2024="Lead",IF(G2024="New Lead",0,1),0)</f>
        <v>1</v>
      </c>
      <c r="R2024" s="40">
        <f>IF(A2024="Lead",IF(G2024="Lost",1,0),0)</f>
        <v>0</v>
      </c>
      <c r="S2024" t="n">
        <v>3</v>
      </c>
      <c r="T2024" t="n">
        <v>0</v>
      </c>
      <c r="U2024" t="n">
        <v>0</v>
      </c>
      <c r="V2024" t="n">
        <v>0</v>
      </c>
      <c r="W2024" t="n">
        <v>0</v>
      </c>
      <c r="X2024" t="n">
        <v>0</v>
      </c>
      <c r="Y2024">
        <f>IF(AND(A2024="Lead",COUNTIF(MetaCamps,C2024)&gt;0),1,0)</f>
        <v>0</v>
      </c>
      <c r="Z2024">
        <f>IF(Y2024=1,P2024,0)</f>
        <v>0</v>
      </c>
    </row>
    <row r="2025">
      <c r="A2025" t="inlineStr">
        <is>
          <t>Lead</t>
        </is>
      </c>
      <c r="B2025" s="39" t="str">
        <f>IFERROR(INDEX(CampTypes,MATCH(C2025,CampList,0)),"Unattributed")</f>
        <v>New</v>
      </c>
      <c r="C2025" t="inlineStr">
        <is>
          <t>EBG - In House | ABO | Natuf | Leads | Unit Franchise | India | Oct26 | V1</t>
        </is>
      </c>
      <c r="D2025" t="inlineStr">
        <is>
          <t>Natuf | LAL 1% | India | Jul26 | V1</t>
        </is>
      </c>
      <c r="E2025" t="inlineStr">
        <is>
          <t>Natuf | Reel | Brand Ambassador | Heard Of Owning A Cafe | V1</t>
        </is>
      </c>
      <c r="F2025" t="inlineStr">
        <is>
          <t>In House Natuf</t>
        </is>
      </c>
      <c r="G2025" t="inlineStr">
        <is>
          <t>Connected</t>
        </is>
      </c>
      <c r="H2025" s="39" t="str">
        <f>IF(ISNUMBER(MATCH(G2025,QualityStatuses,0)),"Quality Lead","Non-Quality Lead")</f>
        <v>Non-Quality Lead</v>
      </c>
      <c r="I2025" t="inlineStr">
        <is>
          <t>2026-10</t>
        </is>
      </c>
      <c r="J2025" t="inlineStr">
        <is>
          <t>Wk of 2026-10-12</t>
        </is>
      </c>
      <c r="K2025" t="inlineStr">
        <is>
          <t>Rupa Srinivas</t>
        </is>
      </c>
      <c r="L2025" t="inlineStr">
        <is>
          <t>Facebook</t>
        </is>
      </c>
      <c r="M2025" t="inlineStr">
        <is>
          <t>Direct (campaign tagged in CRM)</t>
        </is>
      </c>
      <c r="N2025" t="inlineStr">
        <is>
          <t>6ad36a25d99f626f08b278ba</t>
        </is>
      </c>
      <c r="O2025" t="n">
        <v>1</v>
      </c>
      <c r="P2025" s="40">
        <f>IF(A2025="Lead",IF(ISNUMBER(MATCH(G2025,QualityStatuses,0)),1,0),0)</f>
        <v>0</v>
      </c>
      <c r="Q2025" s="40">
        <f>IF(A2025="Lead",IF(G2025="New Lead",0,1),0)</f>
        <v>1</v>
      </c>
      <c r="R2025" s="40">
        <f>IF(A2025="Lead",IF(G2025="Lost",1,0),0)</f>
        <v>0</v>
      </c>
      <c r="S2025" t="n">
        <v>1</v>
      </c>
      <c r="T2025" t="n">
        <v>1</v>
      </c>
      <c r="U2025" t="n">
        <v>0</v>
      </c>
      <c r="V2025" t="n">
        <v>0</v>
      </c>
      <c r="W2025" t="n">
        <v>0</v>
      </c>
      <c r="X2025" t="n">
        <v>0</v>
      </c>
      <c r="Y2025">
        <f>IF(AND(A2025="Lead",COUNTIF(MetaCamps,C2025)&gt;0),1,0)</f>
        <v>0</v>
      </c>
      <c r="Z2025">
        <f>IF(Y2025=1,P2025,0)</f>
        <v>0</v>
      </c>
    </row>
    <row r="2026">
      <c r="A2026" t="inlineStr">
        <is>
          <t>Lead</t>
        </is>
      </c>
      <c r="B2026" s="39" t="str">
        <f>IFERROR(INDEX(CampTypes,MATCH(C2026,CampList,0)),"Unattributed")</f>
        <v>New</v>
      </c>
      <c r="C2026" t="inlineStr">
        <is>
          <t>EBG - In House | ABO | Natuf | Leads | Unit Franchise | India | Oct26 | V1</t>
        </is>
      </c>
      <c r="D2026" t="inlineStr">
        <is>
          <t>Natuf | Business Owners | Tier1 + Growth Cities | Oct26 | V1</t>
        </is>
      </c>
      <c r="E2026" t="inlineStr">
        <is>
          <t>Natuf | Reel | Brand Ambassador | Heard Of Owning A Cafe | V1</t>
        </is>
      </c>
      <c r="F2026" t="inlineStr">
        <is>
          <t>In House Natuf</t>
        </is>
      </c>
      <c r="G2026" t="inlineStr">
        <is>
          <t>Attempt 1</t>
        </is>
      </c>
      <c r="H2026" s="39" t="str">
        <f>IF(ISNUMBER(MATCH(G2026,QualityStatuses,0)),"Quality Lead","Non-Quality Lead")</f>
        <v>Non-Quality Lead</v>
      </c>
      <c r="I2026" t="inlineStr">
        <is>
          <t>2026-10</t>
        </is>
      </c>
      <c r="J2026" t="inlineStr">
        <is>
          <t>Wk of 2026-10-12</t>
        </is>
      </c>
      <c r="K2026" t="inlineStr">
        <is>
          <t>Rupa Srinivas</t>
        </is>
      </c>
      <c r="L2026" t="inlineStr">
        <is>
          <t>Facebook</t>
        </is>
      </c>
      <c r="M2026" t="inlineStr">
        <is>
          <t>Direct (campaign tagged in CRM)</t>
        </is>
      </c>
      <c r="N2026" t="inlineStr">
        <is>
          <t>6ad368decf433e5647f344f5</t>
        </is>
      </c>
      <c r="O2026" t="n">
        <v>1</v>
      </c>
      <c r="P2026" s="40">
        <f>IF(A2026="Lead",IF(ISNUMBER(MATCH(G2026,QualityStatuses,0)),1,0),0)</f>
        <v>0</v>
      </c>
      <c r="Q2026" s="40">
        <f>IF(A2026="Lead",IF(G2026="New Lead",0,1),0)</f>
        <v>1</v>
      </c>
      <c r="R2026" s="40">
        <f>IF(A2026="Lead",IF(G2026="Lost",1,0),0)</f>
        <v>0</v>
      </c>
      <c r="S2026" t="n">
        <v>1</v>
      </c>
      <c r="T2026" t="n">
        <v>0</v>
      </c>
      <c r="U2026" t="n">
        <v>0</v>
      </c>
      <c r="V2026" t="n">
        <v>0</v>
      </c>
      <c r="W2026" t="n">
        <v>0</v>
      </c>
      <c r="X2026" t="n">
        <v>0</v>
      </c>
      <c r="Y2026">
        <f>IF(AND(A2026="Lead",COUNTIF(MetaCamps,C2026)&gt;0),1,0)</f>
        <v>0</v>
      </c>
      <c r="Z2026">
        <f>IF(Y2026=1,P2026,0)</f>
        <v>0</v>
      </c>
    </row>
    <row r="2027">
      <c r="A2027" t="inlineStr">
        <is>
          <t>Lead</t>
        </is>
      </c>
      <c r="B2027" s="39" t="str">
        <f>IFERROR(INDEX(CampTypes,MATCH(C2027,CampList,0)),"Unattributed")</f>
        <v>New</v>
      </c>
      <c r="C2027" t="inlineStr">
        <is>
          <t>EBG - In House | ABO | Natuf | Leads | Unit Franchise | India | Oct26 | V1</t>
        </is>
      </c>
      <c r="D2027" t="inlineStr">
        <is>
          <t>Natuf | Broad | Tier1 + Growth Cities | Oct26 | V1</t>
        </is>
      </c>
      <c r="E2027" t="inlineStr">
        <is>
          <t>Natuf | Reel | Brand Ambassador | Heard Of Owning A Cafe | V1</t>
        </is>
      </c>
      <c r="F2027" t="inlineStr">
        <is>
          <t>In House Natuf</t>
        </is>
      </c>
      <c r="G2027" t="inlineStr">
        <is>
          <t>Connected</t>
        </is>
      </c>
      <c r="H2027" s="39" t="str">
        <f>IF(ISNUMBER(MATCH(G2027,QualityStatuses,0)),"Quality Lead","Non-Quality Lead")</f>
        <v>Non-Quality Lead</v>
      </c>
      <c r="I2027" t="inlineStr">
        <is>
          <t>2026-10</t>
        </is>
      </c>
      <c r="J2027" t="inlineStr">
        <is>
          <t>Wk of 2026-10-12</t>
        </is>
      </c>
      <c r="K2027" t="inlineStr">
        <is>
          <t>Rupa Srinivas</t>
        </is>
      </c>
      <c r="L2027" t="inlineStr">
        <is>
          <t>Facebook</t>
        </is>
      </c>
      <c r="M2027" t="inlineStr">
        <is>
          <t>Direct (campaign tagged in CRM)</t>
        </is>
      </c>
      <c r="N2027" t="inlineStr">
        <is>
          <t>6ad36887093e6835ece29335</t>
        </is>
      </c>
      <c r="O2027" t="n">
        <v>1</v>
      </c>
      <c r="P2027" s="40">
        <f>IF(A2027="Lead",IF(ISNUMBER(MATCH(G2027,QualityStatuses,0)),1,0),0)</f>
        <v>0</v>
      </c>
      <c r="Q2027" s="40">
        <f>IF(A2027="Lead",IF(G2027="New Lead",0,1),0)</f>
        <v>1</v>
      </c>
      <c r="R2027" s="40">
        <f>IF(A2027="Lead",IF(G2027="Lost",1,0),0)</f>
        <v>0</v>
      </c>
      <c r="S2027" t="n">
        <v>1</v>
      </c>
      <c r="T2027" t="n">
        <v>1</v>
      </c>
      <c r="U2027" t="n">
        <v>0</v>
      </c>
      <c r="V2027" t="n">
        <v>0</v>
      </c>
      <c r="W2027" t="n">
        <v>0</v>
      </c>
      <c r="X2027" t="n">
        <v>0</v>
      </c>
      <c r="Y2027">
        <f>IF(AND(A2027="Lead",COUNTIF(MetaCamps,C2027)&gt;0),1,0)</f>
        <v>0</v>
      </c>
      <c r="Z2027">
        <f>IF(Y2027=1,P2027,0)</f>
        <v>0</v>
      </c>
    </row>
    <row r="2028">
      <c r="A2028" t="inlineStr">
        <is>
          <t>Lead</t>
        </is>
      </c>
      <c r="B2028" s="39" t="str">
        <f>IFERROR(INDEX(CampTypes,MATCH(C2028,CampList,0)),"Unattributed")</f>
        <v>New</v>
      </c>
      <c r="C2028" t="inlineStr">
        <is>
          <t>EBG - In House | ABO | Natuf | Leads | Unit Franchise | India | Oct26 | V1</t>
        </is>
      </c>
      <c r="D2028" t="inlineStr">
        <is>
          <t>Natuf | Investors | Tier1 + Growth Cities | Oct26 | V1</t>
        </is>
      </c>
      <c r="E2028" t="inlineStr">
        <is>
          <t>Natuf | Reel | Brand Ambassador | Heard Of Owning A Cafe | V1</t>
        </is>
      </c>
      <c r="F2028" t="inlineStr">
        <is>
          <t>In House Natuf</t>
        </is>
      </c>
      <c r="G2028" t="inlineStr">
        <is>
          <t>Connected</t>
        </is>
      </c>
      <c r="H2028" s="39" t="str">
        <f>IF(ISNUMBER(MATCH(G2028,QualityStatuses,0)),"Quality Lead","Non-Quality Lead")</f>
        <v>Non-Quality Lead</v>
      </c>
      <c r="I2028" t="inlineStr">
        <is>
          <t>2026-10</t>
        </is>
      </c>
      <c r="J2028" t="inlineStr">
        <is>
          <t>Wk of 2026-10-12</t>
        </is>
      </c>
      <c r="K2028" t="inlineStr">
        <is>
          <t>Rupa Srinivas</t>
        </is>
      </c>
      <c r="L2028" t="inlineStr">
        <is>
          <t>Facebook</t>
        </is>
      </c>
      <c r="M2028" t="inlineStr">
        <is>
          <t>Direct (campaign tagged in CRM)</t>
        </is>
      </c>
      <c r="N2028" t="inlineStr">
        <is>
          <t>6ad36845d99f626f08b2767d</t>
        </is>
      </c>
      <c r="O2028" t="n">
        <v>1</v>
      </c>
      <c r="P2028" s="40">
        <f>IF(A2028="Lead",IF(ISNUMBER(MATCH(G2028,QualityStatuses,0)),1,0),0)</f>
        <v>0</v>
      </c>
      <c r="Q2028" s="40">
        <f>IF(A2028="Lead",IF(G2028="New Lead",0,1),0)</f>
        <v>1</v>
      </c>
      <c r="R2028" s="40">
        <f>IF(A2028="Lead",IF(G2028="Lost",1,0),0)</f>
        <v>0</v>
      </c>
      <c r="S2028" t="n">
        <v>3</v>
      </c>
      <c r="T2028" t="n">
        <v>1</v>
      </c>
      <c r="U2028" t="n">
        <v>0</v>
      </c>
      <c r="V2028" t="n">
        <v>0</v>
      </c>
      <c r="W2028" t="n">
        <v>0</v>
      </c>
      <c r="X2028" t="n">
        <v>0</v>
      </c>
      <c r="Y2028">
        <f>IF(AND(A2028="Lead",COUNTIF(MetaCamps,C2028)&gt;0),1,0)</f>
        <v>0</v>
      </c>
      <c r="Z2028">
        <f>IF(Y2028=1,P2028,0)</f>
        <v>0</v>
      </c>
    </row>
    <row r="2029">
      <c r="A2029" t="inlineStr">
        <is>
          <t>Lead</t>
        </is>
      </c>
      <c r="B2029" s="39" t="str">
        <f>IFERROR(INDEX(CampTypes,MATCH(C2029,CampList,0)),"Unattributed")</f>
        <v>New</v>
      </c>
      <c r="C2029" t="inlineStr">
        <is>
          <t>EBG - In House | ABO | Natuf | Leads | Unit Franchise | India | Oct26 | V1</t>
        </is>
      </c>
      <c r="D2029" t="inlineStr">
        <is>
          <t>Natuf | Investors | Tier1 + Growth Cities | Oct26 | V1</t>
        </is>
      </c>
      <c r="E2029" t="inlineStr">
        <is>
          <t>Natuf | Reel | Brand Ambassador | Heard Of Owning A Cafe | V1</t>
        </is>
      </c>
      <c r="F2029" t="inlineStr">
        <is>
          <t>In House Natuf</t>
        </is>
      </c>
      <c r="G2029" t="inlineStr">
        <is>
          <t>Connected</t>
        </is>
      </c>
      <c r="H2029" s="39" t="str">
        <f>IF(ISNUMBER(MATCH(G2029,QualityStatuses,0)),"Quality Lead","Non-Quality Lead")</f>
        <v>Non-Quality Lead</v>
      </c>
      <c r="I2029" t="inlineStr">
        <is>
          <t>2026-10</t>
        </is>
      </c>
      <c r="J2029" t="inlineStr">
        <is>
          <t>Wk of 2026-10-12</t>
        </is>
      </c>
      <c r="K2029" t="inlineStr">
        <is>
          <t>Rupa Srinivas</t>
        </is>
      </c>
      <c r="L2029" t="inlineStr">
        <is>
          <t>Facebook</t>
        </is>
      </c>
      <c r="M2029" t="inlineStr">
        <is>
          <t>Direct (campaign tagged in CRM)</t>
        </is>
      </c>
      <c r="N2029" t="inlineStr">
        <is>
          <t>6ad367a2193545d3811f0e57</t>
        </is>
      </c>
      <c r="O2029" t="n">
        <v>1</v>
      </c>
      <c r="P2029" s="40">
        <f>IF(A2029="Lead",IF(ISNUMBER(MATCH(G2029,QualityStatuses,0)),1,0),0)</f>
        <v>0</v>
      </c>
      <c r="Q2029" s="40">
        <f>IF(A2029="Lead",IF(G2029="New Lead",0,1),0)</f>
        <v>1</v>
      </c>
      <c r="R2029" s="40">
        <f>IF(A2029="Lead",IF(G2029="Lost",1,0),0)</f>
        <v>0</v>
      </c>
      <c r="S2029" t="n">
        <v>1</v>
      </c>
      <c r="T2029" t="n">
        <v>1</v>
      </c>
      <c r="U2029" t="n">
        <v>0</v>
      </c>
      <c r="V2029" t="n">
        <v>0</v>
      </c>
      <c r="W2029" t="n">
        <v>0</v>
      </c>
      <c r="X2029" t="n">
        <v>0</v>
      </c>
      <c r="Y2029">
        <f>IF(AND(A2029="Lead",COUNTIF(MetaCamps,C2029)&gt;0),1,0)</f>
        <v>0</v>
      </c>
      <c r="Z2029">
        <f>IF(Y2029=1,P2029,0)</f>
        <v>0</v>
      </c>
    </row>
    <row r="2030">
      <c r="A2030" t="inlineStr">
        <is>
          <t>Lead</t>
        </is>
      </c>
      <c r="B2030" s="39" t="str">
        <f>IFERROR(INDEX(CampTypes,MATCH(C2030,CampList,0)),"Unattributed")</f>
        <v>Old</v>
      </c>
      <c r="C2030" t="inlineStr">
        <is>
          <t>E_Karan_Natuf_All_07072026</t>
        </is>
      </c>
      <c r="D2030" t="inlineStr">
        <is>
          <t>E_Karan_Natuf_Sign_07072026_Adset3</t>
        </is>
      </c>
      <c r="E2030" t="inlineStr">
        <is>
          <t>E_Karan_Natuf_Sign_07072026_Adset2_Ad1</t>
        </is>
      </c>
      <c r="F2030" t="inlineStr">
        <is>
          <t>Natuf</t>
        </is>
      </c>
      <c r="G2030" t="inlineStr">
        <is>
          <t>Lost</t>
        </is>
      </c>
      <c r="H2030" s="39" t="str">
        <f>IF(ISNUMBER(MATCH(G2030,QualityStatuses,0)),"Quality Lead","Non-Quality Lead")</f>
        <v>Non-Quality Lead</v>
      </c>
      <c r="I2030" t="inlineStr">
        <is>
          <t>2026-10</t>
        </is>
      </c>
      <c r="J2030" t="inlineStr">
        <is>
          <t>Wk of 2026-10-12</t>
        </is>
      </c>
      <c r="K2030" t="inlineStr">
        <is>
          <t>Tejaswini Tarigopula</t>
        </is>
      </c>
      <c r="L2030" t="inlineStr">
        <is>
          <t>Facebook</t>
        </is>
      </c>
      <c r="M2030" t="inlineStr">
        <is>
          <t>Direct (campaign tagged in CRM)</t>
        </is>
      </c>
      <c r="N2030" t="inlineStr">
        <is>
          <t>6ad366ba942fd8bd9d446703</t>
        </is>
      </c>
      <c r="O2030" t="n">
        <v>1</v>
      </c>
      <c r="P2030" s="40">
        <f>IF(A2030="Lead",IF(ISNUMBER(MATCH(G2030,QualityStatuses,0)),1,0),0)</f>
        <v>0</v>
      </c>
      <c r="Q2030" s="40">
        <f>IF(A2030="Lead",IF(G2030="New Lead",0,1),0)</f>
        <v>1</v>
      </c>
      <c r="R2030" s="40">
        <f>IF(A2030="Lead",IF(G2030="Lost",1,0),0)</f>
        <v>1</v>
      </c>
      <c r="S2030" t="n">
        <v>1</v>
      </c>
      <c r="T2030" t="n">
        <v>1</v>
      </c>
      <c r="U2030" t="n">
        <v>0</v>
      </c>
      <c r="V2030" t="n">
        <v>0</v>
      </c>
      <c r="W2030" t="n">
        <v>0</v>
      </c>
      <c r="X2030" t="n">
        <v>0</v>
      </c>
      <c r="Y2030">
        <f>IF(AND(A2030="Lead",COUNTIF(MetaCamps,C2030)&gt;0),1,0)</f>
        <v>1</v>
      </c>
      <c r="Z2030">
        <f>IF(Y2030=1,P2030,0)</f>
        <v>0</v>
      </c>
    </row>
    <row r="2031">
      <c r="A2031" t="inlineStr">
        <is>
          <t>Lead</t>
        </is>
      </c>
      <c r="B2031" s="39" t="str">
        <f>IFERROR(INDEX(CampTypes,MATCH(C2031,CampList,0)),"Unattributed")</f>
        <v>New</v>
      </c>
      <c r="C2031" t="inlineStr">
        <is>
          <t>EBG - In House | ABO | Natuf | Leads | Unit Franchise | India | Oct26 | V1</t>
        </is>
      </c>
      <c r="D2031" t="inlineStr">
        <is>
          <t>Natuf | Broad | Tier1 + Growth Cities | Oct26 | V1</t>
        </is>
      </c>
      <c r="E2031" t="inlineStr">
        <is>
          <t>Natuf | Reel | Brand Ambassador | Heard Of Owning A Cafe | V1</t>
        </is>
      </c>
      <c r="F2031" t="inlineStr">
        <is>
          <t>In House Natuf</t>
        </is>
      </c>
      <c r="G2031" t="inlineStr">
        <is>
          <t>Lost</t>
        </is>
      </c>
      <c r="H2031" s="39" t="str">
        <f>IF(ISNUMBER(MATCH(G2031,QualityStatuses,0)),"Quality Lead","Non-Quality Lead")</f>
        <v>Non-Quality Lead</v>
      </c>
      <c r="I2031" t="inlineStr">
        <is>
          <t>2026-10</t>
        </is>
      </c>
      <c r="J2031" t="inlineStr">
        <is>
          <t>Wk of 2026-10-12</t>
        </is>
      </c>
      <c r="K2031" t="inlineStr">
        <is>
          <t>Rupa Srinivas</t>
        </is>
      </c>
      <c r="L2031" t="inlineStr">
        <is>
          <t>Facebook</t>
        </is>
      </c>
      <c r="M2031" t="inlineStr">
        <is>
          <t>Direct (campaign tagged in CRM)</t>
        </is>
      </c>
      <c r="N2031" t="inlineStr">
        <is>
          <t>6ad36632f575c183a0b0b08b</t>
        </is>
      </c>
      <c r="O2031" t="n">
        <v>1</v>
      </c>
      <c r="P2031" s="40">
        <f>IF(A2031="Lead",IF(ISNUMBER(MATCH(G2031,QualityStatuses,0)),1,0),0)</f>
        <v>0</v>
      </c>
      <c r="Q2031" s="40">
        <f>IF(A2031="Lead",IF(G2031="New Lead",0,1),0)</f>
        <v>1</v>
      </c>
      <c r="R2031" s="40">
        <f>IF(A2031="Lead",IF(G2031="Lost",1,0),0)</f>
        <v>1</v>
      </c>
      <c r="S2031" t="n">
        <v>2</v>
      </c>
      <c r="T2031" t="n">
        <v>1</v>
      </c>
      <c r="U2031" t="n">
        <v>0</v>
      </c>
      <c r="V2031" t="n">
        <v>0</v>
      </c>
      <c r="W2031" t="n">
        <v>0</v>
      </c>
      <c r="X2031" t="n">
        <v>0</v>
      </c>
      <c r="Y2031">
        <f>IF(AND(A2031="Lead",COUNTIF(MetaCamps,C2031)&gt;0),1,0)</f>
        <v>0</v>
      </c>
      <c r="Z2031">
        <f>IF(Y2031=1,P2031,0)</f>
        <v>0</v>
      </c>
    </row>
    <row r="2032">
      <c r="A2032" t="inlineStr">
        <is>
          <t>Lead</t>
        </is>
      </c>
      <c r="B2032" s="39" t="str">
        <f>IFERROR(INDEX(CampTypes,MATCH(C2032,CampList,0)),"Unattributed")</f>
        <v>New</v>
      </c>
      <c r="C2032" t="inlineStr">
        <is>
          <t>EBG - In House | ABO | Natuf | Leads | Unit Franchise | India | Oct26 | V1</t>
        </is>
      </c>
      <c r="D2032" t="inlineStr">
        <is>
          <t>Natuf | Broad | Tier1 + Growth Cities | Oct26 | V1</t>
        </is>
      </c>
      <c r="E2032" t="inlineStr">
        <is>
          <t>Natuf | Reel | Brand Ambassador | Heard Of Owning A Cafe | V1</t>
        </is>
      </c>
      <c r="F2032" t="inlineStr">
        <is>
          <t>In House Natuf</t>
        </is>
      </c>
      <c r="G2032" t="inlineStr">
        <is>
          <t>New Lead</t>
        </is>
      </c>
      <c r="H2032" s="39" t="str">
        <f>IF(ISNUMBER(MATCH(G2032,QualityStatuses,0)),"Quality Lead","Non-Quality Lead")</f>
        <v>Non-Quality Lead</v>
      </c>
      <c r="I2032" t="inlineStr">
        <is>
          <t>2026-10</t>
        </is>
      </c>
      <c r="J2032" t="inlineStr">
        <is>
          <t>Wk of 2026-10-12</t>
        </is>
      </c>
      <c r="K2032" t="inlineStr">
        <is>
          <t>Rupa Srinivas</t>
        </is>
      </c>
      <c r="L2032" t="inlineStr">
        <is>
          <t>Facebook</t>
        </is>
      </c>
      <c r="M2032" t="inlineStr">
        <is>
          <t>Direct (campaign tagged in CRM)</t>
        </is>
      </c>
      <c r="N2032" t="inlineStr">
        <is>
          <t>6ad365cf093e6835ece28fa1</t>
        </is>
      </c>
      <c r="O2032" t="n">
        <v>1</v>
      </c>
      <c r="P2032" s="40">
        <f>IF(A2032="Lead",IF(ISNUMBER(MATCH(G2032,QualityStatuses,0)),1,0),0)</f>
        <v>0</v>
      </c>
      <c r="Q2032" s="40">
        <f>IF(A2032="Lead",IF(G2032="New Lead",0,1),0)</f>
        <v>0</v>
      </c>
      <c r="R2032" s="40">
        <f>IF(A2032="Lead",IF(G2032="Lost",1,0),0)</f>
        <v>0</v>
      </c>
      <c r="S2032" t="n">
        <v>0</v>
      </c>
      <c r="T2032" t="n">
        <v>0</v>
      </c>
      <c r="U2032" t="n">
        <v>0</v>
      </c>
      <c r="V2032" t="n">
        <v>0</v>
      </c>
      <c r="W2032" t="n">
        <v>0</v>
      </c>
      <c r="X2032" t="n">
        <v>0</v>
      </c>
      <c r="Y2032">
        <f>IF(AND(A2032="Lead",COUNTIF(MetaCamps,C2032)&gt;0),1,0)</f>
        <v>0</v>
      </c>
      <c r="Z2032">
        <f>IF(Y2032=1,P2032,0)</f>
        <v>0</v>
      </c>
    </row>
    <row r="2033">
      <c r="A2033" t="inlineStr">
        <is>
          <t>Lead</t>
        </is>
      </c>
      <c r="B2033" s="39" t="str">
        <f>IFERROR(INDEX(CampTypes,MATCH(C2033,CampList,0)),"Unattributed")</f>
        <v>Old</v>
      </c>
      <c r="C2033" t="inlineStr">
        <is>
          <t>E_Natuf_Generic_13082026</t>
        </is>
      </c>
      <c r="D2033" t="inlineStr">
        <is>
          <t>E_Natuf_Generic_13082026_Adset1</t>
        </is>
      </c>
      <c r="E2033" t="inlineStr">
        <is>
          <t>E_Natuf_Generic_13082026_Adset1_Ad1</t>
        </is>
      </c>
      <c r="F2033" t="inlineStr">
        <is>
          <t>Natuf</t>
        </is>
      </c>
      <c r="G2033" t="inlineStr">
        <is>
          <t>New Lead</t>
        </is>
      </c>
      <c r="H2033" s="39" t="str">
        <f>IF(ISNUMBER(MATCH(G2033,QualityStatuses,0)),"Quality Lead","Non-Quality Lead")</f>
        <v>Non-Quality Lead</v>
      </c>
      <c r="I2033" t="inlineStr">
        <is>
          <t>2026-10</t>
        </is>
      </c>
      <c r="J2033" t="inlineStr">
        <is>
          <t>Wk of 2026-10-12</t>
        </is>
      </c>
      <c r="K2033" t="inlineStr">
        <is>
          <t>(Unassigned)</t>
        </is>
      </c>
      <c r="L2033" t="inlineStr">
        <is>
          <t>Facebook</t>
        </is>
      </c>
      <c r="M2033" t="inlineStr">
        <is>
          <t>Direct (campaign tagged in CRM)</t>
        </is>
      </c>
      <c r="N2033" t="inlineStr">
        <is>
          <t>6ad3655ee34bd28f971fab20</t>
        </is>
      </c>
      <c r="O2033" t="n">
        <v>1</v>
      </c>
      <c r="P2033" s="40">
        <f>IF(A2033="Lead",IF(ISNUMBER(MATCH(G2033,QualityStatuses,0)),1,0),0)</f>
        <v>0</v>
      </c>
      <c r="Q2033" s="40">
        <f>IF(A2033="Lead",IF(G2033="New Lead",0,1),0)</f>
        <v>0</v>
      </c>
      <c r="R2033" s="40">
        <f>IF(A2033="Lead",IF(G2033="Lost",1,0),0)</f>
        <v>0</v>
      </c>
      <c r="S2033" t="n">
        <v>0</v>
      </c>
      <c r="T2033" t="n">
        <v>0</v>
      </c>
      <c r="U2033" t="n">
        <v>0</v>
      </c>
      <c r="V2033" t="n">
        <v>0</v>
      </c>
      <c r="W2033" t="n">
        <v>0</v>
      </c>
      <c r="X2033" t="n">
        <v>0</v>
      </c>
      <c r="Y2033">
        <f>IF(AND(A2033="Lead",COUNTIF(MetaCamps,C2033)&gt;0),1,0)</f>
        <v>1</v>
      </c>
      <c r="Z2033">
        <f>IF(Y2033=1,P2033,0)</f>
        <v>0</v>
      </c>
    </row>
    <row r="2034">
      <c r="A2034" t="inlineStr">
        <is>
          <t>Lead</t>
        </is>
      </c>
      <c r="B2034" s="39" t="str">
        <f>IFERROR(INDEX(CampTypes,MATCH(C2034,CampList,0)),"Unattributed")</f>
        <v>New</v>
      </c>
      <c r="C2034" t="inlineStr">
        <is>
          <t>EBG - In House | ABO | Natuf | Leads | Unit Franchise | India | Oct26 | V1</t>
        </is>
      </c>
      <c r="D2034" t="inlineStr">
        <is>
          <t>Natuf | Broad | Tier1 + Growth Cities | Oct26 | V1</t>
        </is>
      </c>
      <c r="E2034" t="inlineStr">
        <is>
          <t>Natuf | Reel | Brand Ambassador | Heard Of Owning A Cafe | V1</t>
        </is>
      </c>
      <c r="F2034" t="inlineStr">
        <is>
          <t>In House Natuf</t>
        </is>
      </c>
      <c r="G2034" t="inlineStr">
        <is>
          <t>Attempt 3</t>
        </is>
      </c>
      <c r="H2034" s="39" t="str">
        <f>IF(ISNUMBER(MATCH(G2034,QualityStatuses,0)),"Quality Lead","Non-Quality Lead")</f>
        <v>Non-Quality Lead</v>
      </c>
      <c r="I2034" t="inlineStr">
        <is>
          <t>2026-10</t>
        </is>
      </c>
      <c r="J2034" t="inlineStr">
        <is>
          <t>Wk of 2026-10-12</t>
        </is>
      </c>
      <c r="K2034" t="inlineStr">
        <is>
          <t>Rupa Srinivas</t>
        </is>
      </c>
      <c r="L2034" t="inlineStr">
        <is>
          <t>Facebook</t>
        </is>
      </c>
      <c r="M2034" t="inlineStr">
        <is>
          <t>Direct (campaign tagged in CRM)</t>
        </is>
      </c>
      <c r="N2034" t="inlineStr">
        <is>
          <t>6ad365421905313dcb926f99</t>
        </is>
      </c>
      <c r="O2034" t="n">
        <v>1</v>
      </c>
      <c r="P2034" s="40">
        <f>IF(A2034="Lead",IF(ISNUMBER(MATCH(G2034,QualityStatuses,0)),1,0),0)</f>
        <v>0</v>
      </c>
      <c r="Q2034" s="40">
        <f>IF(A2034="Lead",IF(G2034="New Lead",0,1),0)</f>
        <v>1</v>
      </c>
      <c r="R2034" s="40">
        <f>IF(A2034="Lead",IF(G2034="Lost",1,0),0)</f>
        <v>0</v>
      </c>
      <c r="S2034" t="n">
        <v>3</v>
      </c>
      <c r="T2034" t="n">
        <v>0</v>
      </c>
      <c r="U2034" t="n">
        <v>0</v>
      </c>
      <c r="V2034" t="n">
        <v>0</v>
      </c>
      <c r="W2034" t="n">
        <v>0</v>
      </c>
      <c r="X2034" t="n">
        <v>0</v>
      </c>
      <c r="Y2034">
        <f>IF(AND(A2034="Lead",COUNTIF(MetaCamps,C2034)&gt;0),1,0)</f>
        <v>0</v>
      </c>
      <c r="Z2034">
        <f>IF(Y2034=1,P2034,0)</f>
        <v>0</v>
      </c>
    </row>
    <row r="2035">
      <c r="A2035" t="inlineStr">
        <is>
          <t>Lead</t>
        </is>
      </c>
      <c r="B2035" s="39" t="str">
        <f>IFERROR(INDEX(CampTypes,MATCH(C2035,CampList,0)),"Unattributed")</f>
        <v>Old</v>
      </c>
      <c r="C2035" t="inlineStr">
        <is>
          <t>natuf_Kiosk_14072026_Hindi</t>
        </is>
      </c>
      <c r="D2035" t="inlineStr">
        <is>
          <t>natuf_Kiosk_14072026_Highest-converting industries</t>
        </is>
      </c>
      <c r="E2035" t="inlineStr">
        <is>
          <t>natuf_Kiosk_14072026_ad set_ad1</t>
        </is>
      </c>
      <c r="F2035" t="inlineStr">
        <is>
          <t>Natuf</t>
        </is>
      </c>
      <c r="G2035" t="inlineStr">
        <is>
          <t>Attempt 1</t>
        </is>
      </c>
      <c r="H2035" s="39" t="str">
        <f>IF(ISNUMBER(MATCH(G2035,QualityStatuses,0)),"Quality Lead","Non-Quality Lead")</f>
        <v>Non-Quality Lead</v>
      </c>
      <c r="I2035" t="inlineStr">
        <is>
          <t>2026-10</t>
        </is>
      </c>
      <c r="J2035" t="inlineStr">
        <is>
          <t>Wk of 2026-10-12</t>
        </is>
      </c>
      <c r="K2035" t="inlineStr">
        <is>
          <t>Tejaswini Tarigopula</t>
        </is>
      </c>
      <c r="L2035" t="inlineStr">
        <is>
          <t>Facebook</t>
        </is>
      </c>
      <c r="M2035" t="inlineStr">
        <is>
          <t>Direct (campaign tagged in CRM)</t>
        </is>
      </c>
      <c r="N2035" t="inlineStr">
        <is>
          <t>6ad363ad419daeb71b4a78ce</t>
        </is>
      </c>
      <c r="O2035" t="n">
        <v>1</v>
      </c>
      <c r="P2035" s="40">
        <f>IF(A2035="Lead",IF(ISNUMBER(MATCH(G2035,QualityStatuses,0)),1,0),0)</f>
        <v>0</v>
      </c>
      <c r="Q2035" s="40">
        <f>IF(A2035="Lead",IF(G2035="New Lead",0,1),0)</f>
        <v>1</v>
      </c>
      <c r="R2035" s="40">
        <f>IF(A2035="Lead",IF(G2035="Lost",1,0),0)</f>
        <v>0</v>
      </c>
      <c r="S2035" t="n">
        <v>2</v>
      </c>
      <c r="T2035" t="n">
        <v>0</v>
      </c>
      <c r="U2035" t="n">
        <v>0</v>
      </c>
      <c r="V2035" t="n">
        <v>0</v>
      </c>
      <c r="W2035" t="n">
        <v>0</v>
      </c>
      <c r="X2035" t="n">
        <v>0</v>
      </c>
      <c r="Y2035">
        <f>IF(AND(A2035="Lead",COUNTIF(MetaCamps,C2035)&gt;0),1,0)</f>
        <v>1</v>
      </c>
      <c r="Z2035">
        <f>IF(Y2035=1,P2035,0)</f>
        <v>0</v>
      </c>
    </row>
    <row r="2036">
      <c r="A2036" t="inlineStr">
        <is>
          <t>Lead</t>
        </is>
      </c>
      <c r="B2036" s="39" t="str">
        <f>IFERROR(INDEX(CampTypes,MATCH(C2036,CampList,0)),"Unattributed")</f>
        <v>New</v>
      </c>
      <c r="C2036" t="inlineStr">
        <is>
          <t>EBG - In House | ABO | Natuf | Leads | Unit Franchise | India | Oct26 | V1</t>
        </is>
      </c>
      <c r="D2036" t="inlineStr">
        <is>
          <t>Natuf | LAL 1% | India | Jul26 | V1</t>
        </is>
      </c>
      <c r="E2036" t="inlineStr">
        <is>
          <t>Natuf | Reel | Brand Ambassador | Heard Of Owning A Cafe | V1</t>
        </is>
      </c>
      <c r="F2036" t="inlineStr">
        <is>
          <t>In House Natuf</t>
        </is>
      </c>
      <c r="G2036" t="inlineStr">
        <is>
          <t>Attempt 1</t>
        </is>
      </c>
      <c r="H2036" s="39" t="str">
        <f>IF(ISNUMBER(MATCH(G2036,QualityStatuses,0)),"Quality Lead","Non-Quality Lead")</f>
        <v>Non-Quality Lead</v>
      </c>
      <c r="I2036" t="inlineStr">
        <is>
          <t>2026-10</t>
        </is>
      </c>
      <c r="J2036" t="inlineStr">
        <is>
          <t>Wk of 2026-10-12</t>
        </is>
      </c>
      <c r="K2036" t="inlineStr">
        <is>
          <t>Rupa Srinivas</t>
        </is>
      </c>
      <c r="L2036" t="inlineStr">
        <is>
          <t>Facebook</t>
        </is>
      </c>
      <c r="M2036" t="inlineStr">
        <is>
          <t>Direct (campaign tagged in CRM)</t>
        </is>
      </c>
      <c r="N2036" t="inlineStr">
        <is>
          <t>6ad3600b835f7e7e1b9b0f23</t>
        </is>
      </c>
      <c r="O2036" t="n">
        <v>1</v>
      </c>
      <c r="P2036" s="40">
        <f>IF(A2036="Lead",IF(ISNUMBER(MATCH(G2036,QualityStatuses,0)),1,0),0)</f>
        <v>0</v>
      </c>
      <c r="Q2036" s="40">
        <f>IF(A2036="Lead",IF(G2036="New Lead",0,1),0)</f>
        <v>1</v>
      </c>
      <c r="R2036" s="40">
        <f>IF(A2036="Lead",IF(G2036="Lost",1,0),0)</f>
        <v>0</v>
      </c>
      <c r="S2036" t="n">
        <v>1</v>
      </c>
      <c r="T2036" t="n">
        <v>0</v>
      </c>
      <c r="U2036" t="n">
        <v>0</v>
      </c>
      <c r="V2036" t="n">
        <v>0</v>
      </c>
      <c r="W2036" t="n">
        <v>0</v>
      </c>
      <c r="X2036" t="n">
        <v>0</v>
      </c>
      <c r="Y2036">
        <f>IF(AND(A2036="Lead",COUNTIF(MetaCamps,C2036)&gt;0),1,0)</f>
        <v>0</v>
      </c>
      <c r="Z2036">
        <f>IF(Y2036=1,P2036,0)</f>
        <v>0</v>
      </c>
    </row>
    <row r="2037">
      <c r="A2037" t="inlineStr">
        <is>
          <t>Lead</t>
        </is>
      </c>
      <c r="B2037" s="39" t="str">
        <f>IFERROR(INDEX(CampTypes,MATCH(C2037,CampList,0)),"Unattributed")</f>
        <v>Old</v>
      </c>
      <c r="C2037" t="inlineStr">
        <is>
          <t>E_Suresh_Natuf_Kiosk_07072026</t>
        </is>
      </c>
      <c r="D2037" t="inlineStr">
        <is>
          <t>E_Suresh_Natuf_Kiosk_07072026_Adset5</t>
        </is>
      </c>
      <c r="E2037" t="inlineStr">
        <is>
          <t>E_Hindi_Suresh_Natuf_Kiosk_07072026_Adset5_ad3 – Copy 2</t>
        </is>
      </c>
      <c r="F2037" t="inlineStr">
        <is>
          <t>Natuf</t>
        </is>
      </c>
      <c r="G2037" t="inlineStr">
        <is>
          <t>Attempt 2</t>
        </is>
      </c>
      <c r="H2037" s="39" t="str">
        <f>IF(ISNUMBER(MATCH(G2037,QualityStatuses,0)),"Quality Lead","Non-Quality Lead")</f>
        <v>Non-Quality Lead</v>
      </c>
      <c r="I2037" t="inlineStr">
        <is>
          <t>2026-10</t>
        </is>
      </c>
      <c r="J2037" t="inlineStr">
        <is>
          <t>Wk of 2026-10-12</t>
        </is>
      </c>
      <c r="K2037" t="inlineStr">
        <is>
          <t>Tejaswini Tarigopula</t>
        </is>
      </c>
      <c r="L2037" t="inlineStr">
        <is>
          <t>Facebook</t>
        </is>
      </c>
      <c r="M2037" t="inlineStr">
        <is>
          <t>Direct (campaign tagged in CRM)</t>
        </is>
      </c>
      <c r="N2037" t="inlineStr">
        <is>
          <t>6ad35fd256176f5e5fa7c24d</t>
        </is>
      </c>
      <c r="O2037" t="n">
        <v>1</v>
      </c>
      <c r="P2037" s="40">
        <f>IF(A2037="Lead",IF(ISNUMBER(MATCH(G2037,QualityStatuses,0)),1,0),0)</f>
        <v>0</v>
      </c>
      <c r="Q2037" s="40">
        <f>IF(A2037="Lead",IF(G2037="New Lead",0,1),0)</f>
        <v>1</v>
      </c>
      <c r="R2037" s="40">
        <f>IF(A2037="Lead",IF(G2037="Lost",1,0),0)</f>
        <v>0</v>
      </c>
      <c r="S2037" t="n">
        <v>2</v>
      </c>
      <c r="T2037" t="n">
        <v>0</v>
      </c>
      <c r="U2037" t="n">
        <v>0</v>
      </c>
      <c r="V2037" t="n">
        <v>0</v>
      </c>
      <c r="W2037" t="n">
        <v>0</v>
      </c>
      <c r="X2037" t="n">
        <v>0</v>
      </c>
      <c r="Y2037">
        <f>IF(AND(A2037="Lead",COUNTIF(MetaCamps,C2037)&gt;0),1,0)</f>
        <v>1</v>
      </c>
      <c r="Z2037">
        <f>IF(Y2037=1,P2037,0)</f>
        <v>0</v>
      </c>
    </row>
    <row r="2038">
      <c r="A2038" t="inlineStr">
        <is>
          <t>Lead</t>
        </is>
      </c>
      <c r="B2038" s="39" t="str">
        <f>IFERROR(INDEX(CampTypes,MATCH(C2038,CampList,0)),"Unattributed")</f>
        <v>Old</v>
      </c>
      <c r="C2038" t="inlineStr">
        <is>
          <t>E_Karan_Natuf_All_07072026</t>
        </is>
      </c>
      <c r="D2038" t="inlineStr">
        <is>
          <t>E_Karan_Natuf_Sign_07072026_Adset3</t>
        </is>
      </c>
      <c r="E2038" t="inlineStr">
        <is>
          <t>E_Karan_Natuf_Sign_07072026_Adset2_Ad1</t>
        </is>
      </c>
      <c r="F2038" t="inlineStr">
        <is>
          <t>Natuf</t>
        </is>
      </c>
      <c r="G2038" t="inlineStr">
        <is>
          <t>New Lead</t>
        </is>
      </c>
      <c r="H2038" s="39" t="str">
        <f>IF(ISNUMBER(MATCH(G2038,QualityStatuses,0)),"Quality Lead","Non-Quality Lead")</f>
        <v>Non-Quality Lead</v>
      </c>
      <c r="I2038" t="inlineStr">
        <is>
          <t>2026-10</t>
        </is>
      </c>
      <c r="J2038" t="inlineStr">
        <is>
          <t>Wk of 2026-10-12</t>
        </is>
      </c>
      <c r="K2038" t="inlineStr">
        <is>
          <t>(Unassigned)</t>
        </is>
      </c>
      <c r="L2038" t="inlineStr">
        <is>
          <t>Facebook</t>
        </is>
      </c>
      <c r="M2038" t="inlineStr">
        <is>
          <t>Direct (campaign tagged in CRM)</t>
        </is>
      </c>
      <c r="N2038" t="inlineStr">
        <is>
          <t>6ad358f06afaefcd94b022a9</t>
        </is>
      </c>
      <c r="O2038" t="n">
        <v>1</v>
      </c>
      <c r="P2038" s="40">
        <f>IF(A2038="Lead",IF(ISNUMBER(MATCH(G2038,QualityStatuses,0)),1,0),0)</f>
        <v>0</v>
      </c>
      <c r="Q2038" s="40">
        <f>IF(A2038="Lead",IF(G2038="New Lead",0,1),0)</f>
        <v>0</v>
      </c>
      <c r="R2038" s="40">
        <f>IF(A2038="Lead",IF(G2038="Lost",1,0),0)</f>
        <v>0</v>
      </c>
      <c r="S2038" t="n">
        <v>0</v>
      </c>
      <c r="T2038" t="n">
        <v>0</v>
      </c>
      <c r="U2038" t="n">
        <v>0</v>
      </c>
      <c r="V2038" t="n">
        <v>0</v>
      </c>
      <c r="W2038" t="n">
        <v>0</v>
      </c>
      <c r="X2038" t="n">
        <v>0</v>
      </c>
      <c r="Y2038">
        <f>IF(AND(A2038="Lead",COUNTIF(MetaCamps,C2038)&gt;0),1,0)</f>
        <v>1</v>
      </c>
      <c r="Z2038">
        <f>IF(Y2038=1,P2038,0)</f>
        <v>0</v>
      </c>
    </row>
    <row r="2039">
      <c r="A2039" t="inlineStr">
        <is>
          <t>Lead</t>
        </is>
      </c>
      <c r="B2039" s="39" t="str">
        <f>IFERROR(INDEX(CampTypes,MATCH(C2039,CampList,0)),"Unattributed")</f>
        <v>Old</v>
      </c>
      <c r="C2039" t="inlineStr">
        <is>
          <t>natuf_Kiosk_14072026_Hindi</t>
        </is>
      </c>
      <c r="D2039" t="inlineStr">
        <is>
          <t>natuf_Kiosk_14072026_Highest-converting industries</t>
        </is>
      </c>
      <c r="E2039" t="inlineStr">
        <is>
          <t>natuf_Kiosk_14072026_ad set_ad1</t>
        </is>
      </c>
      <c r="F2039" t="inlineStr">
        <is>
          <t>Natuf</t>
        </is>
      </c>
      <c r="G2039" t="inlineStr">
        <is>
          <t>Attempt 4</t>
        </is>
      </c>
      <c r="H2039" s="39" t="str">
        <f>IF(ISNUMBER(MATCH(G2039,QualityStatuses,0)),"Quality Lead","Non-Quality Lead")</f>
        <v>Non-Quality Lead</v>
      </c>
      <c r="I2039" t="inlineStr">
        <is>
          <t>2026-10</t>
        </is>
      </c>
      <c r="J2039" t="inlineStr">
        <is>
          <t>Wk of 2026-10-12</t>
        </is>
      </c>
      <c r="K2039" t="inlineStr">
        <is>
          <t>Marshal Malbari</t>
        </is>
      </c>
      <c r="L2039" t="inlineStr">
        <is>
          <t>Facebook</t>
        </is>
      </c>
      <c r="M2039" t="inlineStr">
        <is>
          <t>Direct (campaign tagged in CRM)</t>
        </is>
      </c>
      <c r="N2039" t="inlineStr">
        <is>
          <t>6ad358b85eddcc1a8fd84e23</t>
        </is>
      </c>
      <c r="O2039" t="n">
        <v>1</v>
      </c>
      <c r="P2039" s="40">
        <f>IF(A2039="Lead",IF(ISNUMBER(MATCH(G2039,QualityStatuses,0)),1,0),0)</f>
        <v>0</v>
      </c>
      <c r="Q2039" s="40">
        <f>IF(A2039="Lead",IF(G2039="New Lead",0,1),0)</f>
        <v>1</v>
      </c>
      <c r="R2039" s="40">
        <f>IF(A2039="Lead",IF(G2039="Lost",1,0),0)</f>
        <v>0</v>
      </c>
      <c r="S2039" t="n">
        <v>4</v>
      </c>
      <c r="T2039" t="n">
        <v>0</v>
      </c>
      <c r="U2039" t="n">
        <v>0</v>
      </c>
      <c r="V2039" t="n">
        <v>0</v>
      </c>
      <c r="W2039" t="n">
        <v>0</v>
      </c>
      <c r="X2039" t="n">
        <v>0</v>
      </c>
      <c r="Y2039">
        <f>IF(AND(A2039="Lead",COUNTIF(MetaCamps,C2039)&gt;0),1,0)</f>
        <v>1</v>
      </c>
      <c r="Z2039">
        <f>IF(Y2039=1,P2039,0)</f>
        <v>0</v>
      </c>
    </row>
    <row r="2040">
      <c r="A2040" t="inlineStr">
        <is>
          <t>Lead</t>
        </is>
      </c>
      <c r="B2040" s="39" t="str">
        <f>IFERROR(INDEX(CampTypes,MATCH(C2040,CampList,0)),"Unattributed")</f>
        <v>New</v>
      </c>
      <c r="C2040" t="inlineStr">
        <is>
          <t>EBG - In House | ABO | Natuf | Leads | Unit Franchise | India | Oct26 | V1</t>
        </is>
      </c>
      <c r="D2040" t="inlineStr">
        <is>
          <t>Natuf | Broad | Tier1 + Growth Cities | Oct26 | V1</t>
        </is>
      </c>
      <c r="E2040" t="inlineStr">
        <is>
          <t>Natuf | Reel | Brand Ambassador | Heard Of Owning A Cafe | V1</t>
        </is>
      </c>
      <c r="F2040" t="inlineStr">
        <is>
          <t>In House Natuf</t>
        </is>
      </c>
      <c r="G2040" t="inlineStr">
        <is>
          <t>Connected</t>
        </is>
      </c>
      <c r="H2040" s="39" t="str">
        <f>IF(ISNUMBER(MATCH(G2040,QualityStatuses,0)),"Quality Lead","Non-Quality Lead")</f>
        <v>Non-Quality Lead</v>
      </c>
      <c r="I2040" t="inlineStr">
        <is>
          <t>2026-10</t>
        </is>
      </c>
      <c r="J2040" t="inlineStr">
        <is>
          <t>Wk of 2026-10-12</t>
        </is>
      </c>
      <c r="K2040" t="inlineStr">
        <is>
          <t>Rupa Srinivas</t>
        </is>
      </c>
      <c r="L2040" t="inlineStr">
        <is>
          <t>Facebook</t>
        </is>
      </c>
      <c r="M2040" t="inlineStr">
        <is>
          <t>Direct (campaign tagged in CRM)</t>
        </is>
      </c>
      <c r="N2040" t="inlineStr">
        <is>
          <t>6ad3558df1dc297f19a94f66</t>
        </is>
      </c>
      <c r="O2040" t="n">
        <v>1</v>
      </c>
      <c r="P2040" s="40">
        <f>IF(A2040="Lead",IF(ISNUMBER(MATCH(G2040,QualityStatuses,0)),1,0),0)</f>
        <v>0</v>
      </c>
      <c r="Q2040" s="40">
        <f>IF(A2040="Lead",IF(G2040="New Lead",0,1),0)</f>
        <v>1</v>
      </c>
      <c r="R2040" s="40">
        <f>IF(A2040="Lead",IF(G2040="Lost",1,0),0)</f>
        <v>0</v>
      </c>
      <c r="S2040" t="n">
        <v>0</v>
      </c>
      <c r="T2040" t="n">
        <v>0</v>
      </c>
      <c r="U2040" t="n">
        <v>0</v>
      </c>
      <c r="V2040" t="n">
        <v>0</v>
      </c>
      <c r="W2040" t="n">
        <v>0</v>
      </c>
      <c r="X2040" t="n">
        <v>0</v>
      </c>
      <c r="Y2040">
        <f>IF(AND(A2040="Lead",COUNTIF(MetaCamps,C2040)&gt;0),1,0)</f>
        <v>0</v>
      </c>
      <c r="Z2040">
        <f>IF(Y2040=1,P2040,0)</f>
        <v>0</v>
      </c>
    </row>
    <row r="2041">
      <c r="A2041" t="inlineStr">
        <is>
          <t>Lead</t>
        </is>
      </c>
      <c r="B2041" s="39" t="str">
        <f>IFERROR(INDEX(CampTypes,MATCH(C2041,CampList,0)),"Unattributed")</f>
        <v>New</v>
      </c>
      <c r="C2041" t="inlineStr">
        <is>
          <t>EBG - In House | ABO | Natuf | Leads | Unit Franchise | India | Oct26 | V1</t>
        </is>
      </c>
      <c r="D2041" t="inlineStr">
        <is>
          <t>Natuf | Business Owners | Tier1 + Growth Cities | Oct26 | V1</t>
        </is>
      </c>
      <c r="E2041" t="inlineStr">
        <is>
          <t>Natuf | Reel | Brand Ambassador | Heard Of Owning A Cafe | V1</t>
        </is>
      </c>
      <c r="F2041" t="inlineStr">
        <is>
          <t>In House Natuf</t>
        </is>
      </c>
      <c r="G2041" t="inlineStr">
        <is>
          <t>Connected</t>
        </is>
      </c>
      <c r="H2041" s="39" t="str">
        <f>IF(ISNUMBER(MATCH(G2041,QualityStatuses,0)),"Quality Lead","Non-Quality Lead")</f>
        <v>Non-Quality Lead</v>
      </c>
      <c r="I2041" t="inlineStr">
        <is>
          <t>2026-10</t>
        </is>
      </c>
      <c r="J2041" t="inlineStr">
        <is>
          <t>Wk of 2026-10-12</t>
        </is>
      </c>
      <c r="K2041" t="inlineStr">
        <is>
          <t>Rupa Srinivas</t>
        </is>
      </c>
      <c r="L2041" t="inlineStr">
        <is>
          <t>Facebook</t>
        </is>
      </c>
      <c r="M2041" t="inlineStr">
        <is>
          <t>Direct (campaign tagged in CRM)</t>
        </is>
      </c>
      <c r="N2041" t="inlineStr">
        <is>
          <t>6ad353cea18759d2d670ec18</t>
        </is>
      </c>
      <c r="O2041" t="n">
        <v>1</v>
      </c>
      <c r="P2041" s="40">
        <f>IF(A2041="Lead",IF(ISNUMBER(MATCH(G2041,QualityStatuses,0)),1,0),0)</f>
        <v>0</v>
      </c>
      <c r="Q2041" s="40">
        <f>IF(A2041="Lead",IF(G2041="New Lead",0,1),0)</f>
        <v>1</v>
      </c>
      <c r="R2041" s="40">
        <f>IF(A2041="Lead",IF(G2041="Lost",1,0),0)</f>
        <v>0</v>
      </c>
      <c r="S2041" t="n">
        <v>1</v>
      </c>
      <c r="T2041" t="n">
        <v>1</v>
      </c>
      <c r="U2041" t="n">
        <v>0</v>
      </c>
      <c r="V2041" t="n">
        <v>0</v>
      </c>
      <c r="W2041" t="n">
        <v>0</v>
      </c>
      <c r="X2041" t="n">
        <v>0</v>
      </c>
      <c r="Y2041">
        <f>IF(AND(A2041="Lead",COUNTIF(MetaCamps,C2041)&gt;0),1,0)</f>
        <v>0</v>
      </c>
      <c r="Z2041">
        <f>IF(Y2041=1,P2041,0)</f>
        <v>0</v>
      </c>
    </row>
    <row r="2042">
      <c r="A2042" t="inlineStr">
        <is>
          <t>Lead</t>
        </is>
      </c>
      <c r="B2042" s="39" t="str">
        <f>IFERROR(INDEX(CampTypes,MATCH(C2042,CampList,0)),"Unattributed")</f>
        <v>Old</v>
      </c>
      <c r="C2042" t="inlineStr">
        <is>
          <t>natuf_Kiosk_14072026_Hindi</t>
        </is>
      </c>
      <c r="D2042" t="inlineStr">
        <is>
          <t>natuf_Kiosk_14072026_Highest-converting industries</t>
        </is>
      </c>
      <c r="E2042" t="inlineStr">
        <is>
          <t>natuf_Kiosk_14072026_ad set_ad1</t>
        </is>
      </c>
      <c r="F2042" t="inlineStr">
        <is>
          <t>Natuf</t>
        </is>
      </c>
      <c r="G2042" t="inlineStr">
        <is>
          <t>Connected</t>
        </is>
      </c>
      <c r="H2042" s="39" t="str">
        <f>IF(ISNUMBER(MATCH(G2042,QualityStatuses,0)),"Quality Lead","Non-Quality Lead")</f>
        <v>Non-Quality Lead</v>
      </c>
      <c r="I2042" t="inlineStr">
        <is>
          <t>2026-10</t>
        </is>
      </c>
      <c r="J2042" t="inlineStr">
        <is>
          <t>Wk of 2026-10-12</t>
        </is>
      </c>
      <c r="K2042" t="inlineStr">
        <is>
          <t>Tejaswini Tarigopula</t>
        </is>
      </c>
      <c r="L2042" t="inlineStr">
        <is>
          <t>Facebook</t>
        </is>
      </c>
      <c r="M2042" t="inlineStr">
        <is>
          <t>Direct (campaign tagged in CRM)</t>
        </is>
      </c>
      <c r="N2042" t="inlineStr">
        <is>
          <t>6ad353a18ebb0c4dbef1f988</t>
        </is>
      </c>
      <c r="O2042" t="n">
        <v>1</v>
      </c>
      <c r="P2042" s="40">
        <f>IF(A2042="Lead",IF(ISNUMBER(MATCH(G2042,QualityStatuses,0)),1,0),0)</f>
        <v>0</v>
      </c>
      <c r="Q2042" s="40">
        <f>IF(A2042="Lead",IF(G2042="New Lead",0,1),0)</f>
        <v>1</v>
      </c>
      <c r="R2042" s="40">
        <f>IF(A2042="Lead",IF(G2042="Lost",1,0),0)</f>
        <v>0</v>
      </c>
      <c r="S2042" t="n">
        <v>1</v>
      </c>
      <c r="T2042" t="n">
        <v>1</v>
      </c>
      <c r="U2042" t="n">
        <v>0</v>
      </c>
      <c r="V2042" t="n">
        <v>0</v>
      </c>
      <c r="W2042" t="n">
        <v>0</v>
      </c>
      <c r="X2042" t="n">
        <v>0</v>
      </c>
      <c r="Y2042">
        <f>IF(AND(A2042="Lead",COUNTIF(MetaCamps,C2042)&gt;0),1,0)</f>
        <v>1</v>
      </c>
      <c r="Z2042">
        <f>IF(Y2042=1,P2042,0)</f>
        <v>0</v>
      </c>
    </row>
    <row r="2043">
      <c r="A2043" t="inlineStr">
        <is>
          <t>Lead</t>
        </is>
      </c>
      <c r="B2043" s="39" t="str">
        <f>IFERROR(INDEX(CampTypes,MATCH(C2043,CampList,0)),"Unattributed")</f>
        <v>New</v>
      </c>
      <c r="C2043" t="inlineStr">
        <is>
          <t>EBG - In House | ABO | Natuf | Leads | Unit Franchise | India | Oct26 | V1</t>
        </is>
      </c>
      <c r="D2043" t="inlineStr">
        <is>
          <t>Natuf | Business Owners | Tier1 + Growth Cities | Oct26 | V1</t>
        </is>
      </c>
      <c r="E2043" t="inlineStr">
        <is>
          <t>Natuf | Reel | Brand Ambassador | Heard Of Owning A Cafe | V1</t>
        </is>
      </c>
      <c r="F2043" t="inlineStr">
        <is>
          <t>In House Natuf</t>
        </is>
      </c>
      <c r="G2043" t="inlineStr">
        <is>
          <t>Details Shared</t>
        </is>
      </c>
      <c r="H2043" s="39" t="str">
        <f>IF(ISNUMBER(MATCH(G2043,QualityStatuses,0)),"Quality Lead","Non-Quality Lead")</f>
        <v>Quality Lead</v>
      </c>
      <c r="I2043" t="inlineStr">
        <is>
          <t>2026-10</t>
        </is>
      </c>
      <c r="J2043" t="inlineStr">
        <is>
          <t>Wk of 2026-10-12</t>
        </is>
      </c>
      <c r="K2043" t="inlineStr">
        <is>
          <t>Rupa Srinivas</t>
        </is>
      </c>
      <c r="L2043" t="inlineStr">
        <is>
          <t>Facebook</t>
        </is>
      </c>
      <c r="M2043" t="inlineStr">
        <is>
          <t>Direct (campaign tagged in CRM)</t>
        </is>
      </c>
      <c r="N2043" t="inlineStr">
        <is>
          <t>6ad3537886ebb118b7045ec7</t>
        </is>
      </c>
      <c r="O2043" t="n">
        <v>1</v>
      </c>
      <c r="P2043" s="40">
        <f>IF(A2043="Lead",IF(ISNUMBER(MATCH(G2043,QualityStatuses,0)),1,0),0)</f>
        <v>1</v>
      </c>
      <c r="Q2043" s="40">
        <f>IF(A2043="Lead",IF(G2043="New Lead",0,1),0)</f>
        <v>1</v>
      </c>
      <c r="R2043" s="40">
        <f>IF(A2043="Lead",IF(G2043="Lost",1,0),0)</f>
        <v>0</v>
      </c>
      <c r="S2043" t="n">
        <v>2</v>
      </c>
      <c r="T2043" t="n">
        <v>1</v>
      </c>
      <c r="U2043" t="n">
        <v>0</v>
      </c>
      <c r="V2043" t="n">
        <v>0</v>
      </c>
      <c r="W2043" t="n">
        <v>0</v>
      </c>
      <c r="X2043" t="n">
        <v>0</v>
      </c>
      <c r="Y2043">
        <f>IF(AND(A2043="Lead",COUNTIF(MetaCamps,C2043)&gt;0),1,0)</f>
        <v>0</v>
      </c>
      <c r="Z2043">
        <f>IF(Y2043=1,P2043,0)</f>
        <v>0</v>
      </c>
    </row>
    <row r="2044">
      <c r="A2044" t="inlineStr">
        <is>
          <t>Lead</t>
        </is>
      </c>
      <c r="B2044" s="39" t="str">
        <f>IFERROR(INDEX(CampTypes,MATCH(C2044,CampList,0)),"Unattributed")</f>
        <v>New</v>
      </c>
      <c r="C2044" t="inlineStr">
        <is>
          <t>EBG - In House | ABO | Natuf | Leads | Unit Franchise | India | Oct26 | V1</t>
        </is>
      </c>
      <c r="D2044" t="inlineStr">
        <is>
          <t>Natuf | Broad | Tier1 + Growth Cities | Oct26 | V1</t>
        </is>
      </c>
      <c r="E2044" t="inlineStr">
        <is>
          <t>Natuf | Reel | Brand Ambassador | Heard Of Owning A Cafe | V1</t>
        </is>
      </c>
      <c r="F2044" t="inlineStr">
        <is>
          <t>In House Natuf</t>
        </is>
      </c>
      <c r="G2044" t="inlineStr">
        <is>
          <t>Connected</t>
        </is>
      </c>
      <c r="H2044" s="39" t="str">
        <f>IF(ISNUMBER(MATCH(G2044,QualityStatuses,0)),"Quality Lead","Non-Quality Lead")</f>
        <v>Non-Quality Lead</v>
      </c>
      <c r="I2044" t="inlineStr">
        <is>
          <t>2026-10</t>
        </is>
      </c>
      <c r="J2044" t="inlineStr">
        <is>
          <t>Wk of 2026-10-12</t>
        </is>
      </c>
      <c r="K2044" t="inlineStr">
        <is>
          <t>Rupa Srinivas</t>
        </is>
      </c>
      <c r="L2044" t="inlineStr">
        <is>
          <t>Facebook</t>
        </is>
      </c>
      <c r="M2044" t="inlineStr">
        <is>
          <t>Direct (campaign tagged in CRM)</t>
        </is>
      </c>
      <c r="N2044" t="inlineStr">
        <is>
          <t>6ad350fdc21e99e9396759ad</t>
        </is>
      </c>
      <c r="O2044" t="n">
        <v>1</v>
      </c>
      <c r="P2044" s="40">
        <f>IF(A2044="Lead",IF(ISNUMBER(MATCH(G2044,QualityStatuses,0)),1,0),0)</f>
        <v>0</v>
      </c>
      <c r="Q2044" s="40">
        <f>IF(A2044="Lead",IF(G2044="New Lead",0,1),0)</f>
        <v>1</v>
      </c>
      <c r="R2044" s="40">
        <f>IF(A2044="Lead",IF(G2044="Lost",1,0),0)</f>
        <v>0</v>
      </c>
      <c r="S2044" t="n">
        <v>1</v>
      </c>
      <c r="T2044" t="n">
        <v>1</v>
      </c>
      <c r="U2044" t="n">
        <v>0</v>
      </c>
      <c r="V2044" t="n">
        <v>0</v>
      </c>
      <c r="W2044" t="n">
        <v>0</v>
      </c>
      <c r="X2044" t="n">
        <v>0</v>
      </c>
      <c r="Y2044">
        <f>IF(AND(A2044="Lead",COUNTIF(MetaCamps,C2044)&gt;0),1,0)</f>
        <v>0</v>
      </c>
      <c r="Z2044">
        <f>IF(Y2044=1,P2044,0)</f>
        <v>0</v>
      </c>
    </row>
    <row r="2045">
      <c r="A2045" t="inlineStr">
        <is>
          <t>Lead</t>
        </is>
      </c>
      <c r="B2045" s="39" t="str">
        <f>IFERROR(INDEX(CampTypes,MATCH(C2045,CampList,0)),"Unattributed")</f>
        <v>Old</v>
      </c>
      <c r="C2045" t="inlineStr">
        <is>
          <t>E_Karan_Natuf_Kiosk_07072026</t>
        </is>
      </c>
      <c r="D2045" t="inlineStr">
        <is>
          <t>E_Karan_Natuf_Kiosk_15102026_Adset 7</t>
        </is>
      </c>
      <c r="E2045" t="inlineStr">
        <is>
          <t>E_Hindi_Karan_Natuf_Kiosk_07072026_Adset5_ad3 – Copy 3</t>
        </is>
      </c>
      <c r="F2045" t="inlineStr">
        <is>
          <t>Natuf</t>
        </is>
      </c>
      <c r="G2045" t="inlineStr">
        <is>
          <t>New Lead</t>
        </is>
      </c>
      <c r="H2045" s="39" t="str">
        <f>IF(ISNUMBER(MATCH(G2045,QualityStatuses,0)),"Quality Lead","Non-Quality Lead")</f>
        <v>Non-Quality Lead</v>
      </c>
      <c r="I2045" t="inlineStr">
        <is>
          <t>2026-10</t>
        </is>
      </c>
      <c r="J2045" t="inlineStr">
        <is>
          <t>Wk of 2026-10-12</t>
        </is>
      </c>
      <c r="K2045" t="inlineStr">
        <is>
          <t>(Unassigned)</t>
        </is>
      </c>
      <c r="L2045" t="inlineStr">
        <is>
          <t>Facebook</t>
        </is>
      </c>
      <c r="M2045" t="inlineStr">
        <is>
          <t>Direct (campaign tagged in CRM)</t>
        </is>
      </c>
      <c r="N2045" t="inlineStr">
        <is>
          <t>6ad34fdb22c4a35904570253</t>
        </is>
      </c>
      <c r="O2045" t="n">
        <v>1</v>
      </c>
      <c r="P2045" s="40">
        <f>IF(A2045="Lead",IF(ISNUMBER(MATCH(G2045,QualityStatuses,0)),1,0),0)</f>
        <v>0</v>
      </c>
      <c r="Q2045" s="40">
        <f>IF(A2045="Lead",IF(G2045="New Lead",0,1),0)</f>
        <v>0</v>
      </c>
      <c r="R2045" s="40">
        <f>IF(A2045="Lead",IF(G2045="Lost",1,0),0)</f>
        <v>0</v>
      </c>
      <c r="S2045" t="n">
        <v>0</v>
      </c>
      <c r="T2045" t="n">
        <v>0</v>
      </c>
      <c r="U2045" t="n">
        <v>0</v>
      </c>
      <c r="V2045" t="n">
        <v>0</v>
      </c>
      <c r="W2045" t="n">
        <v>0</v>
      </c>
      <c r="X2045" t="n">
        <v>0</v>
      </c>
      <c r="Y2045">
        <f>IF(AND(A2045="Lead",COUNTIF(MetaCamps,C2045)&gt;0),1,0)</f>
        <v>1</v>
      </c>
      <c r="Z2045">
        <f>IF(Y2045=1,P2045,0)</f>
        <v>0</v>
      </c>
    </row>
    <row r="2046">
      <c r="A2046" t="inlineStr">
        <is>
          <t>Lead</t>
        </is>
      </c>
      <c r="B2046" s="39" t="str">
        <f>IFERROR(INDEX(CampTypes,MATCH(C2046,CampList,0)),"Unattributed")</f>
        <v>New</v>
      </c>
      <c r="C2046" t="inlineStr">
        <is>
          <t>EBG - In House | ABO | Natuf | Leads | Unit Franchise | India | Oct26 | V1</t>
        </is>
      </c>
      <c r="D2046" t="inlineStr">
        <is>
          <t>Natuf | Investors | Tier1 + Growth Cities | Oct26 | V1</t>
        </is>
      </c>
      <c r="E2046" t="inlineStr">
        <is>
          <t>Natuf | Reel | Brand Ambassador | Heard Of Owning A Cafe | V1</t>
        </is>
      </c>
      <c r="F2046" t="inlineStr">
        <is>
          <t>In House Natuf</t>
        </is>
      </c>
      <c r="G2046" t="inlineStr">
        <is>
          <t>Lost</t>
        </is>
      </c>
      <c r="H2046" s="39" t="str">
        <f>IF(ISNUMBER(MATCH(G2046,QualityStatuses,0)),"Quality Lead","Non-Quality Lead")</f>
        <v>Non-Quality Lead</v>
      </c>
      <c r="I2046" t="inlineStr">
        <is>
          <t>2026-10</t>
        </is>
      </c>
      <c r="J2046" t="inlineStr">
        <is>
          <t>Wk of 2026-10-12</t>
        </is>
      </c>
      <c r="K2046" t="inlineStr">
        <is>
          <t>Rupa Srinivas</t>
        </is>
      </c>
      <c r="L2046" t="inlineStr">
        <is>
          <t>Facebook</t>
        </is>
      </c>
      <c r="M2046" t="inlineStr">
        <is>
          <t>Direct (campaign tagged in CRM)</t>
        </is>
      </c>
      <c r="N2046" t="inlineStr">
        <is>
          <t>6ad34f9c75831df3b40abeb1</t>
        </is>
      </c>
      <c r="O2046" t="n">
        <v>1</v>
      </c>
      <c r="P2046" s="40">
        <f>IF(A2046="Lead",IF(ISNUMBER(MATCH(G2046,QualityStatuses,0)),1,0),0)</f>
        <v>0</v>
      </c>
      <c r="Q2046" s="40">
        <f>IF(A2046="Lead",IF(G2046="New Lead",0,1),0)</f>
        <v>1</v>
      </c>
      <c r="R2046" s="40">
        <f>IF(A2046="Lead",IF(G2046="Lost",1,0),0)</f>
        <v>1</v>
      </c>
      <c r="S2046" t="n">
        <v>1</v>
      </c>
      <c r="T2046" t="n">
        <v>1</v>
      </c>
      <c r="U2046" t="n">
        <v>0</v>
      </c>
      <c r="V2046" t="n">
        <v>0</v>
      </c>
      <c r="W2046" t="n">
        <v>0</v>
      </c>
      <c r="X2046" t="n">
        <v>0</v>
      </c>
      <c r="Y2046">
        <f>IF(AND(A2046="Lead",COUNTIF(MetaCamps,C2046)&gt;0),1,0)</f>
        <v>0</v>
      </c>
      <c r="Z2046">
        <f>IF(Y2046=1,P2046,0)</f>
        <v>0</v>
      </c>
    </row>
    <row r="2047">
      <c r="A2047" t="inlineStr">
        <is>
          <t>Lead</t>
        </is>
      </c>
      <c r="B2047" s="39" t="str">
        <f>IFERROR(INDEX(CampTypes,MATCH(C2047,CampList,0)),"Unattributed")</f>
        <v>New</v>
      </c>
      <c r="C2047" t="inlineStr">
        <is>
          <t>EBG - In House | ABO | Natuf | Leads | Unit Franchise | India | Oct26 | V1</t>
        </is>
      </c>
      <c r="D2047" t="inlineStr">
        <is>
          <t>Natuf | Investors | Tier1 + Growth Cities | Oct26 | V1</t>
        </is>
      </c>
      <c r="E2047" t="inlineStr">
        <is>
          <t>Natuf | Reel | Brand Ambassador | Heard Of Owning A Cafe | V1</t>
        </is>
      </c>
      <c r="F2047" t="inlineStr">
        <is>
          <t>In House Natuf</t>
        </is>
      </c>
      <c r="G2047" t="inlineStr">
        <is>
          <t>Lost</t>
        </is>
      </c>
      <c r="H2047" s="39" t="str">
        <f>IF(ISNUMBER(MATCH(G2047,QualityStatuses,0)),"Quality Lead","Non-Quality Lead")</f>
        <v>Non-Quality Lead</v>
      </c>
      <c r="I2047" t="inlineStr">
        <is>
          <t>2026-10</t>
        </is>
      </c>
      <c r="J2047" t="inlineStr">
        <is>
          <t>Wk of 2026-10-12</t>
        </is>
      </c>
      <c r="K2047" t="inlineStr">
        <is>
          <t>Rupa Srinivas</t>
        </is>
      </c>
      <c r="L2047" t="inlineStr">
        <is>
          <t>Facebook</t>
        </is>
      </c>
      <c r="M2047" t="inlineStr">
        <is>
          <t>Direct (campaign tagged in CRM)</t>
        </is>
      </c>
      <c r="N2047" t="inlineStr">
        <is>
          <t>6ad34eee33419b3c1105c523</t>
        </is>
      </c>
      <c r="O2047" t="n">
        <v>1</v>
      </c>
      <c r="P2047" s="40">
        <f>IF(A2047="Lead",IF(ISNUMBER(MATCH(G2047,QualityStatuses,0)),1,0),0)</f>
        <v>0</v>
      </c>
      <c r="Q2047" s="40">
        <f>IF(A2047="Lead",IF(G2047="New Lead",0,1),0)</f>
        <v>1</v>
      </c>
      <c r="R2047" s="40">
        <f>IF(A2047="Lead",IF(G2047="Lost",1,0),0)</f>
        <v>1</v>
      </c>
      <c r="S2047" t="n">
        <v>1</v>
      </c>
      <c r="T2047" t="n">
        <v>1</v>
      </c>
      <c r="U2047" t="n">
        <v>0</v>
      </c>
      <c r="V2047" t="n">
        <v>0</v>
      </c>
      <c r="W2047" t="n">
        <v>0</v>
      </c>
      <c r="X2047" t="n">
        <v>0</v>
      </c>
      <c r="Y2047">
        <f>IF(AND(A2047="Lead",COUNTIF(MetaCamps,C2047)&gt;0),1,0)</f>
        <v>0</v>
      </c>
      <c r="Z2047">
        <f>IF(Y2047=1,P2047,0)</f>
        <v>0</v>
      </c>
    </row>
    <row r="2048">
      <c r="A2048" t="inlineStr">
        <is>
          <t>Lead</t>
        </is>
      </c>
      <c r="B2048" s="39" t="str">
        <f>IFERROR(INDEX(CampTypes,MATCH(C2048,CampList,0)),"Unattributed")</f>
        <v>Old</v>
      </c>
      <c r="C2048" t="inlineStr">
        <is>
          <t>natuf_Kiosk_14072026_Hindi</t>
        </is>
      </c>
      <c r="D2048" t="inlineStr">
        <is>
          <t>natuf_Kiosk_09102026</t>
        </is>
      </c>
      <c r="E2048" t="inlineStr">
        <is>
          <t>natuf_Kiosk_14072026_ad set_ad1</t>
        </is>
      </c>
      <c r="F2048" t="inlineStr">
        <is>
          <t>Natuf</t>
        </is>
      </c>
      <c r="G2048" t="inlineStr">
        <is>
          <t>Attempt 2</t>
        </is>
      </c>
      <c r="H2048" s="39" t="str">
        <f>IF(ISNUMBER(MATCH(G2048,QualityStatuses,0)),"Quality Lead","Non-Quality Lead")</f>
        <v>Non-Quality Lead</v>
      </c>
      <c r="I2048" t="inlineStr">
        <is>
          <t>2026-10</t>
        </is>
      </c>
      <c r="J2048" t="inlineStr">
        <is>
          <t>Wk of 2026-10-12</t>
        </is>
      </c>
      <c r="K2048" t="inlineStr">
        <is>
          <t>Tejaswini Tarigopula</t>
        </is>
      </c>
      <c r="L2048" t="inlineStr">
        <is>
          <t>Facebook</t>
        </is>
      </c>
      <c r="M2048" t="inlineStr">
        <is>
          <t>Direct (campaign tagged in CRM)</t>
        </is>
      </c>
      <c r="N2048" t="inlineStr">
        <is>
          <t>6ad34d65d0b76a7ae2cc44ef</t>
        </is>
      </c>
      <c r="O2048" t="n">
        <v>1</v>
      </c>
      <c r="P2048" s="40">
        <f>IF(A2048="Lead",IF(ISNUMBER(MATCH(G2048,QualityStatuses,0)),1,0),0)</f>
        <v>0</v>
      </c>
      <c r="Q2048" s="40">
        <f>IF(A2048="Lead",IF(G2048="New Lead",0,1),0)</f>
        <v>1</v>
      </c>
      <c r="R2048" s="40">
        <f>IF(A2048="Lead",IF(G2048="Lost",1,0),0)</f>
        <v>0</v>
      </c>
      <c r="S2048" t="n">
        <v>2</v>
      </c>
      <c r="T2048" t="n">
        <v>0</v>
      </c>
      <c r="U2048" t="n">
        <v>0</v>
      </c>
      <c r="V2048" t="n">
        <v>0</v>
      </c>
      <c r="W2048" t="n">
        <v>0</v>
      </c>
      <c r="X2048" t="n">
        <v>0</v>
      </c>
      <c r="Y2048">
        <f>IF(AND(A2048="Lead",COUNTIF(MetaCamps,C2048)&gt;0),1,0)</f>
        <v>1</v>
      </c>
      <c r="Z2048">
        <f>IF(Y2048=1,P2048,0)</f>
        <v>0</v>
      </c>
    </row>
    <row r="2049">
      <c r="A2049" t="inlineStr">
        <is>
          <t>Lead</t>
        </is>
      </c>
      <c r="B2049" s="39" t="str">
        <f>IFERROR(INDEX(CampTypes,MATCH(C2049,CampList,0)),"Unattributed")</f>
        <v>New</v>
      </c>
      <c r="C2049" t="inlineStr">
        <is>
          <t>EBG - In House | ABO | Natuf | Leads | Unit Franchise | India | Oct26 | V1</t>
        </is>
      </c>
      <c r="D2049" t="inlineStr">
        <is>
          <t>Natuf | Broad | Tier1 + Growth Cities | Oct26 | V1</t>
        </is>
      </c>
      <c r="E2049" t="inlineStr">
        <is>
          <t>Natuf | Reel | Brand Ambassador | Heard Of Owning A Cafe | V1</t>
        </is>
      </c>
      <c r="F2049" t="inlineStr">
        <is>
          <t>In House Natuf</t>
        </is>
      </c>
      <c r="G2049" t="inlineStr">
        <is>
          <t>Connected</t>
        </is>
      </c>
      <c r="H2049" s="39" t="str">
        <f>IF(ISNUMBER(MATCH(G2049,QualityStatuses,0)),"Quality Lead","Non-Quality Lead")</f>
        <v>Non-Quality Lead</v>
      </c>
      <c r="I2049" t="inlineStr">
        <is>
          <t>2026-10</t>
        </is>
      </c>
      <c r="J2049" t="inlineStr">
        <is>
          <t>Wk of 2026-10-12</t>
        </is>
      </c>
      <c r="K2049" t="inlineStr">
        <is>
          <t>Rupa Srinivas</t>
        </is>
      </c>
      <c r="L2049" t="inlineStr">
        <is>
          <t>Facebook</t>
        </is>
      </c>
      <c r="M2049" t="inlineStr">
        <is>
          <t>Direct (campaign tagged in CRM)</t>
        </is>
      </c>
      <c r="N2049" t="inlineStr">
        <is>
          <t>6ad34ca4a6396f727c312dd9</t>
        </is>
      </c>
      <c r="O2049" t="n">
        <v>1</v>
      </c>
      <c r="P2049" s="40">
        <f>IF(A2049="Lead",IF(ISNUMBER(MATCH(G2049,QualityStatuses,0)),1,0),0)</f>
        <v>0</v>
      </c>
      <c r="Q2049" s="40">
        <f>IF(A2049="Lead",IF(G2049="New Lead",0,1),0)</f>
        <v>1</v>
      </c>
      <c r="R2049" s="40">
        <f>IF(A2049="Lead",IF(G2049="Lost",1,0),0)</f>
        <v>0</v>
      </c>
      <c r="S2049" t="n">
        <v>1</v>
      </c>
      <c r="T2049" t="n">
        <v>0</v>
      </c>
      <c r="U2049" t="n">
        <v>0</v>
      </c>
      <c r="V2049" t="n">
        <v>0</v>
      </c>
      <c r="W2049" t="n">
        <v>0</v>
      </c>
      <c r="X2049" t="n">
        <v>0</v>
      </c>
      <c r="Y2049">
        <f>IF(AND(A2049="Lead",COUNTIF(MetaCamps,C2049)&gt;0),1,0)</f>
        <v>0</v>
      </c>
      <c r="Z2049">
        <f>IF(Y2049=1,P2049,0)</f>
        <v>0</v>
      </c>
    </row>
    <row r="2050">
      <c r="A2050" t="inlineStr">
        <is>
          <t>Lead</t>
        </is>
      </c>
      <c r="B2050" s="39" t="str">
        <f>IFERROR(INDEX(CampTypes,MATCH(C2050,CampList,0)),"Unattributed")</f>
        <v>New</v>
      </c>
      <c r="C2050" t="inlineStr">
        <is>
          <t>EBG - In House | ABO | Natuf | Leads | Unit Franchise | India | Oct26 | V1</t>
        </is>
      </c>
      <c r="D2050" t="inlineStr">
        <is>
          <t>Natuf | LAL 1% | India | Jul26 | V1</t>
        </is>
      </c>
      <c r="E2050" t="inlineStr">
        <is>
          <t>Natuf | Reel | Brand Ambassador | Heard Of Owning A Cafe | V1</t>
        </is>
      </c>
      <c r="F2050" t="inlineStr">
        <is>
          <t>In House Natuf</t>
        </is>
      </c>
      <c r="G2050" t="inlineStr">
        <is>
          <t>Details Shared</t>
        </is>
      </c>
      <c r="H2050" s="39" t="str">
        <f>IF(ISNUMBER(MATCH(G2050,QualityStatuses,0)),"Quality Lead","Non-Quality Lead")</f>
        <v>Quality Lead</v>
      </c>
      <c r="I2050" t="inlineStr">
        <is>
          <t>2026-10</t>
        </is>
      </c>
      <c r="J2050" t="inlineStr">
        <is>
          <t>Wk of 2026-10-12</t>
        </is>
      </c>
      <c r="K2050" t="inlineStr">
        <is>
          <t>Rupa Srinivas</t>
        </is>
      </c>
      <c r="L2050" t="inlineStr">
        <is>
          <t>Facebook</t>
        </is>
      </c>
      <c r="M2050" t="inlineStr">
        <is>
          <t>Direct (campaign tagged in CRM)</t>
        </is>
      </c>
      <c r="N2050" t="inlineStr">
        <is>
          <t>6ad34c979c33cc88867cf215</t>
        </is>
      </c>
      <c r="O2050" t="n">
        <v>1</v>
      </c>
      <c r="P2050" s="40">
        <f>IF(A2050="Lead",IF(ISNUMBER(MATCH(G2050,QualityStatuses,0)),1,0),0)</f>
        <v>1</v>
      </c>
      <c r="Q2050" s="40">
        <f>IF(A2050="Lead",IF(G2050="New Lead",0,1),0)</f>
        <v>1</v>
      </c>
      <c r="R2050" s="40">
        <f>IF(A2050="Lead",IF(G2050="Lost",1,0),0)</f>
        <v>0</v>
      </c>
      <c r="S2050" t="n">
        <v>2</v>
      </c>
      <c r="T2050" t="n">
        <v>1</v>
      </c>
      <c r="U2050" t="n">
        <v>0</v>
      </c>
      <c r="V2050" t="n">
        <v>0</v>
      </c>
      <c r="W2050" t="n">
        <v>0</v>
      </c>
      <c r="X2050" t="n">
        <v>0</v>
      </c>
      <c r="Y2050">
        <f>IF(AND(A2050="Lead",COUNTIF(MetaCamps,C2050)&gt;0),1,0)</f>
        <v>0</v>
      </c>
      <c r="Z2050">
        <f>IF(Y2050=1,P2050,0)</f>
        <v>0</v>
      </c>
    </row>
    <row r="2051">
      <c r="A2051" t="inlineStr">
        <is>
          <t>Lead</t>
        </is>
      </c>
      <c r="B2051" s="39" t="str">
        <f>IFERROR(INDEX(CampTypes,MATCH(C2051,CampList,0)),"Unattributed")</f>
        <v>New</v>
      </c>
      <c r="C2051" t="inlineStr">
        <is>
          <t>EBG - In House | ABO | Natuf | Leads | Unit Franchise | India | Oct26 | V1</t>
        </is>
      </c>
      <c r="D2051" t="inlineStr">
        <is>
          <t>Natuf | Investors | Tier1 + Growth Cities | Oct26 | V1</t>
        </is>
      </c>
      <c r="E2051" t="inlineStr">
        <is>
          <t>Natuf | Reel | Brand Ambassador | Heard Of Owning A Cafe | V1</t>
        </is>
      </c>
      <c r="F2051" t="inlineStr">
        <is>
          <t>In House Natuf</t>
        </is>
      </c>
      <c r="G2051" t="inlineStr">
        <is>
          <t>Connected</t>
        </is>
      </c>
      <c r="H2051" s="39" t="str">
        <f>IF(ISNUMBER(MATCH(G2051,QualityStatuses,0)),"Quality Lead","Non-Quality Lead")</f>
        <v>Non-Quality Lead</v>
      </c>
      <c r="I2051" t="inlineStr">
        <is>
          <t>2026-10</t>
        </is>
      </c>
      <c r="J2051" t="inlineStr">
        <is>
          <t>Wk of 2026-10-12</t>
        </is>
      </c>
      <c r="K2051" t="inlineStr">
        <is>
          <t>Rupa Srinivas</t>
        </is>
      </c>
      <c r="L2051" t="inlineStr">
        <is>
          <t>Facebook</t>
        </is>
      </c>
      <c r="M2051" t="inlineStr">
        <is>
          <t>Direct (campaign tagged in CRM)</t>
        </is>
      </c>
      <c r="N2051" t="inlineStr">
        <is>
          <t>6ad34b73f21cfdba26fcea35</t>
        </is>
      </c>
      <c r="O2051" t="n">
        <v>1</v>
      </c>
      <c r="P2051" s="40">
        <f>IF(A2051="Lead",IF(ISNUMBER(MATCH(G2051,QualityStatuses,0)),1,0),0)</f>
        <v>0</v>
      </c>
      <c r="Q2051" s="40">
        <f>IF(A2051="Lead",IF(G2051="New Lead",0,1),0)</f>
        <v>1</v>
      </c>
      <c r="R2051" s="40">
        <f>IF(A2051="Lead",IF(G2051="Lost",1,0),0)</f>
        <v>0</v>
      </c>
      <c r="S2051" t="n">
        <v>2</v>
      </c>
      <c r="T2051" t="n">
        <v>1</v>
      </c>
      <c r="U2051" t="n">
        <v>0</v>
      </c>
      <c r="V2051" t="n">
        <v>0</v>
      </c>
      <c r="W2051" t="n">
        <v>0</v>
      </c>
      <c r="X2051" t="n">
        <v>0</v>
      </c>
      <c r="Y2051">
        <f>IF(AND(A2051="Lead",COUNTIF(MetaCamps,C2051)&gt;0),1,0)</f>
        <v>0</v>
      </c>
      <c r="Z2051">
        <f>IF(Y2051=1,P2051,0)</f>
        <v>0</v>
      </c>
    </row>
    <row r="2052">
      <c r="A2052" t="inlineStr">
        <is>
          <t>Lead</t>
        </is>
      </c>
      <c r="B2052" s="39" t="str">
        <f>IFERROR(INDEX(CampTypes,MATCH(C2052,CampList,0)),"Unattributed")</f>
        <v>Old</v>
      </c>
      <c r="C2052" t="inlineStr">
        <is>
          <t>E_Suresh_Natuf_Kiosk_07072026</t>
        </is>
      </c>
      <c r="D2052" t="inlineStr">
        <is>
          <t>E_Suresh_Natuf_Kiosk_07072026_Adset5</t>
        </is>
      </c>
      <c r="E2052" t="inlineStr">
        <is>
          <t>E_Hindi_Suresh_Natuf_Kiosk_07072026_Adset5_ad3 – Copy 2</t>
        </is>
      </c>
      <c r="F2052" t="inlineStr">
        <is>
          <t>Natuf</t>
        </is>
      </c>
      <c r="G2052" t="inlineStr">
        <is>
          <t>Meeting Scheduled</t>
        </is>
      </c>
      <c r="H2052" s="39" t="str">
        <f>IF(ISNUMBER(MATCH(G2052,QualityStatuses,0)),"Quality Lead","Non-Quality Lead")</f>
        <v>Quality Lead</v>
      </c>
      <c r="I2052" t="inlineStr">
        <is>
          <t>2026-10</t>
        </is>
      </c>
      <c r="J2052" t="inlineStr">
        <is>
          <t>Wk of 2026-10-12</t>
        </is>
      </c>
      <c r="K2052" t="inlineStr">
        <is>
          <t>Tejaswini Tarigopula</t>
        </is>
      </c>
      <c r="L2052" t="inlineStr">
        <is>
          <t>Facebook</t>
        </is>
      </c>
      <c r="M2052" t="inlineStr">
        <is>
          <t>Direct (campaign tagged in CRM)</t>
        </is>
      </c>
      <c r="N2052" t="inlineStr">
        <is>
          <t>6ad34ae10ce2a4ce233c7f31</t>
        </is>
      </c>
      <c r="O2052" t="n">
        <v>1</v>
      </c>
      <c r="P2052" s="40">
        <f>IF(A2052="Lead",IF(ISNUMBER(MATCH(G2052,QualityStatuses,0)),1,0),0)</f>
        <v>1</v>
      </c>
      <c r="Q2052" s="40">
        <f>IF(A2052="Lead",IF(G2052="New Lead",0,1),0)</f>
        <v>1</v>
      </c>
      <c r="R2052" s="40">
        <f>IF(A2052="Lead",IF(G2052="Lost",1,0),0)</f>
        <v>0</v>
      </c>
      <c r="S2052" t="n">
        <v>9</v>
      </c>
      <c r="T2052" t="n">
        <v>4</v>
      </c>
      <c r="U2052" t="n">
        <v>0</v>
      </c>
      <c r="V2052" t="n">
        <v>0</v>
      </c>
      <c r="W2052" t="n">
        <v>0</v>
      </c>
      <c r="X2052" t="n">
        <v>0</v>
      </c>
      <c r="Y2052">
        <f>IF(AND(A2052="Lead",COUNTIF(MetaCamps,C2052)&gt;0),1,0)</f>
        <v>1</v>
      </c>
      <c r="Z2052">
        <f>IF(Y2052=1,P2052,0)</f>
        <v>1</v>
      </c>
    </row>
    <row r="2053">
      <c r="A2053" t="inlineStr">
        <is>
          <t>Lead</t>
        </is>
      </c>
      <c r="B2053" s="39" t="str">
        <f>IFERROR(INDEX(CampTypes,MATCH(C2053,CampList,0)),"Unattributed")</f>
        <v>New</v>
      </c>
      <c r="C2053" t="inlineStr">
        <is>
          <t>EBG - In House | ABO | Natuf | Leads | Unit Franchise | India | Oct26 | V1</t>
        </is>
      </c>
      <c r="D2053" t="inlineStr">
        <is>
          <t>Natuf | LAL 1% | India | Jul26 | V1</t>
        </is>
      </c>
      <c r="E2053" t="inlineStr">
        <is>
          <t>Natuf | Reel | Brand Ambassador | Heard Of Owning A Cafe | V1</t>
        </is>
      </c>
      <c r="F2053" t="inlineStr">
        <is>
          <t>In House Natuf</t>
        </is>
      </c>
      <c r="G2053" t="inlineStr">
        <is>
          <t>Attempt 1</t>
        </is>
      </c>
      <c r="H2053" s="39" t="str">
        <f>IF(ISNUMBER(MATCH(G2053,QualityStatuses,0)),"Quality Lead","Non-Quality Lead")</f>
        <v>Non-Quality Lead</v>
      </c>
      <c r="I2053" t="inlineStr">
        <is>
          <t>2026-10</t>
        </is>
      </c>
      <c r="J2053" t="inlineStr">
        <is>
          <t>Wk of 2026-10-12</t>
        </is>
      </c>
      <c r="K2053" t="inlineStr">
        <is>
          <t>Rupa Srinivas</t>
        </is>
      </c>
      <c r="L2053" t="inlineStr">
        <is>
          <t>Facebook</t>
        </is>
      </c>
      <c r="M2053" t="inlineStr">
        <is>
          <t>Direct (campaign tagged in CRM)</t>
        </is>
      </c>
      <c r="N2053" t="inlineStr">
        <is>
          <t>6ad346b3ec5e6984623ce989</t>
        </is>
      </c>
      <c r="O2053" t="n">
        <v>1</v>
      </c>
      <c r="P2053" s="40">
        <f>IF(A2053="Lead",IF(ISNUMBER(MATCH(G2053,QualityStatuses,0)),1,0),0)</f>
        <v>0</v>
      </c>
      <c r="Q2053" s="40">
        <f>IF(A2053="Lead",IF(G2053="New Lead",0,1),0)</f>
        <v>1</v>
      </c>
      <c r="R2053" s="40">
        <f>IF(A2053="Lead",IF(G2053="Lost",1,0),0)</f>
        <v>0</v>
      </c>
      <c r="S2053" t="n">
        <v>1</v>
      </c>
      <c r="T2053" t="n">
        <v>1</v>
      </c>
      <c r="U2053" t="n">
        <v>0</v>
      </c>
      <c r="V2053" t="n">
        <v>0</v>
      </c>
      <c r="W2053" t="n">
        <v>0</v>
      </c>
      <c r="X2053" t="n">
        <v>0</v>
      </c>
      <c r="Y2053">
        <f>IF(AND(A2053="Lead",COUNTIF(MetaCamps,C2053)&gt;0),1,0)</f>
        <v>0</v>
      </c>
      <c r="Z2053">
        <f>IF(Y2053=1,P2053,0)</f>
        <v>0</v>
      </c>
    </row>
    <row r="2054">
      <c r="A2054" t="inlineStr">
        <is>
          <t>Lead</t>
        </is>
      </c>
      <c r="B2054" s="39" t="str">
        <f>IFERROR(INDEX(CampTypes,MATCH(C2054,CampList,0)),"Unattributed")</f>
        <v>New</v>
      </c>
      <c r="C2054" t="inlineStr">
        <is>
          <t>EBG - In House | ABO | Natuf | Leads | Unit Franchise | India | Oct26 | V1</t>
        </is>
      </c>
      <c r="D2054" t="inlineStr">
        <is>
          <t>Natuf | Broad | Tier1 + Growth Cities | Oct26 | V1</t>
        </is>
      </c>
      <c r="E2054" t="inlineStr">
        <is>
          <t>Natuf | Reel | Brand Ambassador | Heard Of Owning A Cafe | V1</t>
        </is>
      </c>
      <c r="F2054" t="inlineStr">
        <is>
          <t>In House Natuf</t>
        </is>
      </c>
      <c r="G2054" t="inlineStr">
        <is>
          <t>Lost</t>
        </is>
      </c>
      <c r="H2054" s="39" t="str">
        <f>IF(ISNUMBER(MATCH(G2054,QualityStatuses,0)),"Quality Lead","Non-Quality Lead")</f>
        <v>Non-Quality Lead</v>
      </c>
      <c r="I2054" t="inlineStr">
        <is>
          <t>2026-10</t>
        </is>
      </c>
      <c r="J2054" t="inlineStr">
        <is>
          <t>Wk of 2026-10-12</t>
        </is>
      </c>
      <c r="K2054" t="inlineStr">
        <is>
          <t>Rupa Srinivas</t>
        </is>
      </c>
      <c r="L2054" t="inlineStr">
        <is>
          <t>Facebook</t>
        </is>
      </c>
      <c r="M2054" t="inlineStr">
        <is>
          <t>Direct (campaign tagged in CRM)</t>
        </is>
      </c>
      <c r="N2054" t="inlineStr">
        <is>
          <t>6ad3468d98a0650b398ce1d2</t>
        </is>
      </c>
      <c r="O2054" t="n">
        <v>1</v>
      </c>
      <c r="P2054" s="40">
        <f>IF(A2054="Lead",IF(ISNUMBER(MATCH(G2054,QualityStatuses,0)),1,0),0)</f>
        <v>0</v>
      </c>
      <c r="Q2054" s="40">
        <f>IF(A2054="Lead",IF(G2054="New Lead",0,1),0)</f>
        <v>1</v>
      </c>
      <c r="R2054" s="40">
        <f>IF(A2054="Lead",IF(G2054="Lost",1,0),0)</f>
        <v>1</v>
      </c>
      <c r="S2054" t="n">
        <v>1</v>
      </c>
      <c r="T2054" t="n">
        <v>0</v>
      </c>
      <c r="U2054" t="n">
        <v>0</v>
      </c>
      <c r="V2054" t="n">
        <v>0</v>
      </c>
      <c r="W2054" t="n">
        <v>0</v>
      </c>
      <c r="X2054" t="n">
        <v>0</v>
      </c>
      <c r="Y2054">
        <f>IF(AND(A2054="Lead",COUNTIF(MetaCamps,C2054)&gt;0),1,0)</f>
        <v>0</v>
      </c>
      <c r="Z2054">
        <f>IF(Y2054=1,P2054,0)</f>
        <v>0</v>
      </c>
    </row>
    <row r="2055">
      <c r="A2055" t="inlineStr">
        <is>
          <t>Lead</t>
        </is>
      </c>
      <c r="B2055" s="39" t="str">
        <f>IFERROR(INDEX(CampTypes,MATCH(C2055,CampList,0)),"Unattributed")</f>
        <v>Old</v>
      </c>
      <c r="C2055" t="inlineStr">
        <is>
          <t>natuf_Kiosk_14072026_Hindi</t>
        </is>
      </c>
      <c r="D2055" t="inlineStr">
        <is>
          <t>natuf_Kiosk_09102026</t>
        </is>
      </c>
      <c r="E2055" t="inlineStr">
        <is>
          <t>natuf_Kiosk_14072026_ad set_ad1</t>
        </is>
      </c>
      <c r="F2055" t="inlineStr">
        <is>
          <t>Natuf</t>
        </is>
      </c>
      <c r="G2055" t="inlineStr">
        <is>
          <t>New Lead</t>
        </is>
      </c>
      <c r="H2055" s="39" t="str">
        <f>IF(ISNUMBER(MATCH(G2055,QualityStatuses,0)),"Quality Lead","Non-Quality Lead")</f>
        <v>Non-Quality Lead</v>
      </c>
      <c r="I2055" t="inlineStr">
        <is>
          <t>2026-10</t>
        </is>
      </c>
      <c r="J2055" t="inlineStr">
        <is>
          <t>Wk of 2026-10-12</t>
        </is>
      </c>
      <c r="K2055" t="inlineStr">
        <is>
          <t>(Unassigned)</t>
        </is>
      </c>
      <c r="L2055" t="inlineStr">
        <is>
          <t>Facebook</t>
        </is>
      </c>
      <c r="M2055" t="inlineStr">
        <is>
          <t>Direct (campaign tagged in CRM)</t>
        </is>
      </c>
      <c r="N2055" t="inlineStr">
        <is>
          <t>6ad3449d98a0650b398ce0b4</t>
        </is>
      </c>
      <c r="O2055" t="n">
        <v>1</v>
      </c>
      <c r="P2055" s="40">
        <f>IF(A2055="Lead",IF(ISNUMBER(MATCH(G2055,QualityStatuses,0)),1,0),0)</f>
        <v>0</v>
      </c>
      <c r="Q2055" s="40">
        <f>IF(A2055="Lead",IF(G2055="New Lead",0,1),0)</f>
        <v>0</v>
      </c>
      <c r="R2055" s="40">
        <f>IF(A2055="Lead",IF(G2055="Lost",1,0),0)</f>
        <v>0</v>
      </c>
      <c r="S2055" t="n">
        <v>0</v>
      </c>
      <c r="T2055" t="n">
        <v>0</v>
      </c>
      <c r="U2055" t="n">
        <v>0</v>
      </c>
      <c r="V2055" t="n">
        <v>0</v>
      </c>
      <c r="W2055" t="n">
        <v>0</v>
      </c>
      <c r="X2055" t="n">
        <v>0</v>
      </c>
      <c r="Y2055">
        <f>IF(AND(A2055="Lead",COUNTIF(MetaCamps,C2055)&gt;0),1,0)</f>
        <v>1</v>
      </c>
      <c r="Z2055">
        <f>IF(Y2055=1,P2055,0)</f>
        <v>0</v>
      </c>
    </row>
    <row r="2056">
      <c r="A2056" t="inlineStr">
        <is>
          <t>Lead</t>
        </is>
      </c>
      <c r="B2056" s="39" t="str">
        <f>IFERROR(INDEX(CampTypes,MATCH(C2056,CampList,0)),"Unattributed")</f>
        <v>New</v>
      </c>
      <c r="C2056" t="inlineStr">
        <is>
          <t>EBG - In House | ABO | Natuf | Leads | Unit Franchise | India | Oct26 | V1</t>
        </is>
      </c>
      <c r="D2056" t="inlineStr">
        <is>
          <t>Natuf | Investors | Tier1 + Growth Cities | Oct26 | V1</t>
        </is>
      </c>
      <c r="E2056" t="inlineStr">
        <is>
          <t>Natuf | Reel | Brand Ambassador | Heard Of Owning A Cafe | V1</t>
        </is>
      </c>
      <c r="F2056" t="inlineStr">
        <is>
          <t>In House Natuf</t>
        </is>
      </c>
      <c r="G2056" t="inlineStr">
        <is>
          <t>Attempt 1</t>
        </is>
      </c>
      <c r="H2056" s="39" t="str">
        <f>IF(ISNUMBER(MATCH(G2056,QualityStatuses,0)),"Quality Lead","Non-Quality Lead")</f>
        <v>Non-Quality Lead</v>
      </c>
      <c r="I2056" t="inlineStr">
        <is>
          <t>2026-10</t>
        </is>
      </c>
      <c r="J2056" t="inlineStr">
        <is>
          <t>Wk of 2026-10-12</t>
        </is>
      </c>
      <c r="K2056" t="inlineStr">
        <is>
          <t>Rupa Srinivas</t>
        </is>
      </c>
      <c r="L2056" t="inlineStr">
        <is>
          <t>Facebook</t>
        </is>
      </c>
      <c r="M2056" t="inlineStr">
        <is>
          <t>Direct (campaign tagged in CRM)</t>
        </is>
      </c>
      <c r="N2056" t="inlineStr">
        <is>
          <t>6ad3440b768c5d156f5baf51</t>
        </is>
      </c>
      <c r="O2056" t="n">
        <v>1</v>
      </c>
      <c r="P2056" s="40">
        <f>IF(A2056="Lead",IF(ISNUMBER(MATCH(G2056,QualityStatuses,0)),1,0),0)</f>
        <v>0</v>
      </c>
      <c r="Q2056" s="40">
        <f>IF(A2056="Lead",IF(G2056="New Lead",0,1),0)</f>
        <v>1</v>
      </c>
      <c r="R2056" s="40">
        <f>IF(A2056="Lead",IF(G2056="Lost",1,0),0)</f>
        <v>0</v>
      </c>
      <c r="S2056" t="n">
        <v>1</v>
      </c>
      <c r="T2056" t="n">
        <v>0</v>
      </c>
      <c r="U2056" t="n">
        <v>0</v>
      </c>
      <c r="V2056" t="n">
        <v>0</v>
      </c>
      <c r="W2056" t="n">
        <v>0</v>
      </c>
      <c r="X2056" t="n">
        <v>0</v>
      </c>
      <c r="Y2056">
        <f>IF(AND(A2056="Lead",COUNTIF(MetaCamps,C2056)&gt;0),1,0)</f>
        <v>0</v>
      </c>
      <c r="Z2056">
        <f>IF(Y2056=1,P2056,0)</f>
        <v>0</v>
      </c>
    </row>
    <row r="2057">
      <c r="A2057" t="inlineStr">
        <is>
          <t>Lead</t>
        </is>
      </c>
      <c r="B2057" s="39" t="str">
        <f>IFERROR(INDEX(CampTypes,MATCH(C2057,CampList,0)),"Unattributed")</f>
        <v>New</v>
      </c>
      <c r="C2057" t="inlineStr">
        <is>
          <t>EBG - In House | ABO | Natuf | Leads | Unit Franchise | India | Oct26 | V1</t>
        </is>
      </c>
      <c r="D2057" t="inlineStr">
        <is>
          <t>Natuf | Broad | Tier1 + Growth Cities | Oct26 | V1</t>
        </is>
      </c>
      <c r="E2057" t="inlineStr">
        <is>
          <t>Natuf | Reel | Brand Ambassador | Heard Of Owning A Cafe | V1</t>
        </is>
      </c>
      <c r="F2057" t="inlineStr">
        <is>
          <t>In House Natuf</t>
        </is>
      </c>
      <c r="G2057" t="inlineStr">
        <is>
          <t>Connected</t>
        </is>
      </c>
      <c r="H2057" s="39" t="str">
        <f>IF(ISNUMBER(MATCH(G2057,QualityStatuses,0)),"Quality Lead","Non-Quality Lead")</f>
        <v>Non-Quality Lead</v>
      </c>
      <c r="I2057" t="inlineStr">
        <is>
          <t>2026-10</t>
        </is>
      </c>
      <c r="J2057" t="inlineStr">
        <is>
          <t>Wk of 2026-10-12</t>
        </is>
      </c>
      <c r="K2057" t="inlineStr">
        <is>
          <t>Rupa Srinivas</t>
        </is>
      </c>
      <c r="L2057" t="inlineStr">
        <is>
          <t>Facebook</t>
        </is>
      </c>
      <c r="M2057" t="inlineStr">
        <is>
          <t>Direct (campaign tagged in CRM)</t>
        </is>
      </c>
      <c r="N2057" t="inlineStr">
        <is>
          <t>6ad343cb93c7cbc71cb06da5</t>
        </is>
      </c>
      <c r="O2057" t="n">
        <v>1</v>
      </c>
      <c r="P2057" s="40">
        <f>IF(A2057="Lead",IF(ISNUMBER(MATCH(G2057,QualityStatuses,0)),1,0),0)</f>
        <v>0</v>
      </c>
      <c r="Q2057" s="40">
        <f>IF(A2057="Lead",IF(G2057="New Lead",0,1),0)</f>
        <v>1</v>
      </c>
      <c r="R2057" s="40">
        <f>IF(A2057="Lead",IF(G2057="Lost",1,0),0)</f>
        <v>0</v>
      </c>
      <c r="S2057" t="n">
        <v>0</v>
      </c>
      <c r="T2057" t="n">
        <v>0</v>
      </c>
      <c r="U2057" t="n">
        <v>0</v>
      </c>
      <c r="V2057" t="n">
        <v>0</v>
      </c>
      <c r="W2057" t="n">
        <v>0</v>
      </c>
      <c r="X2057" t="n">
        <v>0</v>
      </c>
      <c r="Y2057">
        <f>IF(AND(A2057="Lead",COUNTIF(MetaCamps,C2057)&gt;0),1,0)</f>
        <v>0</v>
      </c>
      <c r="Z2057">
        <f>IF(Y2057=1,P2057,0)</f>
        <v>0</v>
      </c>
    </row>
    <row r="2058">
      <c r="A2058" t="inlineStr">
        <is>
          <t>Lead</t>
        </is>
      </c>
      <c r="B2058" s="39" t="str">
        <f>IFERROR(INDEX(CampTypes,MATCH(C2058,CampList,0)),"Unattributed")</f>
        <v>New</v>
      </c>
      <c r="C2058" t="inlineStr">
        <is>
          <t>EBG - In House | ABO | Natuf | Leads | Unit Franchise | India | Oct26 | V1</t>
        </is>
      </c>
      <c r="D2058" t="inlineStr">
        <is>
          <t>Natuf | Investors | Tier1 + Growth Cities | Oct26 | V1</t>
        </is>
      </c>
      <c r="E2058" t="inlineStr">
        <is>
          <t>Natuf | Reel | Brand Ambassador | Heard Of Owning A Cafe | V1</t>
        </is>
      </c>
      <c r="F2058" t="inlineStr">
        <is>
          <t>In House Natuf</t>
        </is>
      </c>
      <c r="G2058" t="inlineStr">
        <is>
          <t>Connected</t>
        </is>
      </c>
      <c r="H2058" s="39" t="str">
        <f>IF(ISNUMBER(MATCH(G2058,QualityStatuses,0)),"Quality Lead","Non-Quality Lead")</f>
        <v>Non-Quality Lead</v>
      </c>
      <c r="I2058" t="inlineStr">
        <is>
          <t>2026-10</t>
        </is>
      </c>
      <c r="J2058" t="inlineStr">
        <is>
          <t>Wk of 2026-10-12</t>
        </is>
      </c>
      <c r="K2058" t="inlineStr">
        <is>
          <t>Rupa Srinivas</t>
        </is>
      </c>
      <c r="L2058" t="inlineStr">
        <is>
          <t>Facebook</t>
        </is>
      </c>
      <c r="M2058" t="inlineStr">
        <is>
          <t>Direct (campaign tagged in CRM)</t>
        </is>
      </c>
      <c r="N2058" t="inlineStr">
        <is>
          <t>6ad343473748430a1adb38d0</t>
        </is>
      </c>
      <c r="O2058" t="n">
        <v>1</v>
      </c>
      <c r="P2058" s="40">
        <f>IF(A2058="Lead",IF(ISNUMBER(MATCH(G2058,QualityStatuses,0)),1,0),0)</f>
        <v>0</v>
      </c>
      <c r="Q2058" s="40">
        <f>IF(A2058="Lead",IF(G2058="New Lead",0,1),0)</f>
        <v>1</v>
      </c>
      <c r="R2058" s="40">
        <f>IF(A2058="Lead",IF(G2058="Lost",1,0),0)</f>
        <v>0</v>
      </c>
      <c r="S2058" t="n">
        <v>4</v>
      </c>
      <c r="T2058" t="n">
        <v>1</v>
      </c>
      <c r="U2058" t="n">
        <v>0</v>
      </c>
      <c r="V2058" t="n">
        <v>0</v>
      </c>
      <c r="W2058" t="n">
        <v>0</v>
      </c>
      <c r="X2058" t="n">
        <v>0</v>
      </c>
      <c r="Y2058">
        <f>IF(AND(A2058="Lead",COUNTIF(MetaCamps,C2058)&gt;0),1,0)</f>
        <v>0</v>
      </c>
      <c r="Z2058">
        <f>IF(Y2058=1,P2058,0)</f>
        <v>0</v>
      </c>
    </row>
    <row r="2059">
      <c r="A2059" t="inlineStr">
        <is>
          <t>Lead</t>
        </is>
      </c>
      <c r="B2059" s="39" t="str">
        <f>IFERROR(INDEX(CampTypes,MATCH(C2059,CampList,0)),"Unattributed")</f>
        <v>New</v>
      </c>
      <c r="C2059" t="inlineStr">
        <is>
          <t>EBG - In House | ABO | Natuf | Leads | Unit Franchise | India | Oct26 | V1</t>
        </is>
      </c>
      <c r="D2059" t="inlineStr">
        <is>
          <t>Natuf | Broad | Tier1 + Growth Cities | Oct26 | V1</t>
        </is>
      </c>
      <c r="E2059" t="inlineStr">
        <is>
          <t>Natuf | Reel | Brand Ambassador | Heard Of Owning A Cafe | V1</t>
        </is>
      </c>
      <c r="F2059" t="inlineStr">
        <is>
          <t>In House Natuf</t>
        </is>
      </c>
      <c r="G2059" t="inlineStr">
        <is>
          <t>Details Shared</t>
        </is>
      </c>
      <c r="H2059" s="39" t="str">
        <f>IF(ISNUMBER(MATCH(G2059,QualityStatuses,0)),"Quality Lead","Non-Quality Lead")</f>
        <v>Quality Lead</v>
      </c>
      <c r="I2059" t="inlineStr">
        <is>
          <t>2026-10</t>
        </is>
      </c>
      <c r="J2059" t="inlineStr">
        <is>
          <t>Wk of 2026-10-12</t>
        </is>
      </c>
      <c r="K2059" t="inlineStr">
        <is>
          <t>Rupa Srinivas</t>
        </is>
      </c>
      <c r="L2059" t="inlineStr">
        <is>
          <t>Facebook</t>
        </is>
      </c>
      <c r="M2059" t="inlineStr">
        <is>
          <t>Direct (campaign tagged in CRM)</t>
        </is>
      </c>
      <c r="N2059" t="inlineStr">
        <is>
          <t>6ad342dae2bf44d9de0e5349</t>
        </is>
      </c>
      <c r="O2059" t="n">
        <v>1</v>
      </c>
      <c r="P2059" s="40">
        <f>IF(A2059="Lead",IF(ISNUMBER(MATCH(G2059,QualityStatuses,0)),1,0),0)</f>
        <v>1</v>
      </c>
      <c r="Q2059" s="40">
        <f>IF(A2059="Lead",IF(G2059="New Lead",0,1),0)</f>
        <v>1</v>
      </c>
      <c r="R2059" s="40">
        <f>IF(A2059="Lead",IF(G2059="Lost",1,0),0)</f>
        <v>0</v>
      </c>
      <c r="S2059" t="n">
        <v>2</v>
      </c>
      <c r="T2059" t="n">
        <v>2</v>
      </c>
      <c r="U2059" t="n">
        <v>0</v>
      </c>
      <c r="V2059" t="n">
        <v>0</v>
      </c>
      <c r="W2059" t="n">
        <v>0</v>
      </c>
      <c r="X2059" t="n">
        <v>0</v>
      </c>
      <c r="Y2059">
        <f>IF(AND(A2059="Lead",COUNTIF(MetaCamps,C2059)&gt;0),1,0)</f>
        <v>0</v>
      </c>
      <c r="Z2059">
        <f>IF(Y2059=1,P2059,0)</f>
        <v>0</v>
      </c>
    </row>
    <row r="2060">
      <c r="A2060" t="inlineStr">
        <is>
          <t>Lead</t>
        </is>
      </c>
      <c r="B2060" s="39" t="str">
        <f>IFERROR(INDEX(CampTypes,MATCH(C2060,CampList,0)),"Unattributed")</f>
        <v>New</v>
      </c>
      <c r="C2060" t="inlineStr">
        <is>
          <t>EBG - In House | ABO | Natuf | Leads | Unit Franchise | India | Oct26 | V1</t>
        </is>
      </c>
      <c r="D2060" t="inlineStr">
        <is>
          <t>Natuf | Business Owners | Tier1 + Growth Cities | Oct26 | V1</t>
        </is>
      </c>
      <c r="E2060" t="inlineStr">
        <is>
          <t>Natuf | Reel | Brand Ambassador | Heard Of Owning A Cafe | V1</t>
        </is>
      </c>
      <c r="F2060" t="inlineStr">
        <is>
          <t>In House Natuf</t>
        </is>
      </c>
      <c r="G2060" t="inlineStr">
        <is>
          <t>Connected</t>
        </is>
      </c>
      <c r="H2060" s="39" t="str">
        <f>IF(ISNUMBER(MATCH(G2060,QualityStatuses,0)),"Quality Lead","Non-Quality Lead")</f>
        <v>Non-Quality Lead</v>
      </c>
      <c r="I2060" t="inlineStr">
        <is>
          <t>2026-10</t>
        </is>
      </c>
      <c r="J2060" t="inlineStr">
        <is>
          <t>Wk of 2026-10-12</t>
        </is>
      </c>
      <c r="K2060" t="inlineStr">
        <is>
          <t>Rupa Srinivas</t>
        </is>
      </c>
      <c r="L2060" t="inlineStr">
        <is>
          <t>Facebook</t>
        </is>
      </c>
      <c r="M2060" t="inlineStr">
        <is>
          <t>Direct (campaign tagged in CRM)</t>
        </is>
      </c>
      <c r="N2060" t="inlineStr">
        <is>
          <t>6ad342b2d43e9279f32fd168</t>
        </is>
      </c>
      <c r="O2060" t="n">
        <v>1</v>
      </c>
      <c r="P2060" s="40">
        <f>IF(A2060="Lead",IF(ISNUMBER(MATCH(G2060,QualityStatuses,0)),1,0),0)</f>
        <v>0</v>
      </c>
      <c r="Q2060" s="40">
        <f>IF(A2060="Lead",IF(G2060="New Lead",0,1),0)</f>
        <v>1</v>
      </c>
      <c r="R2060" s="40">
        <f>IF(A2060="Lead",IF(G2060="Lost",1,0),0)</f>
        <v>0</v>
      </c>
      <c r="S2060" t="n">
        <v>1</v>
      </c>
      <c r="T2060" t="n">
        <v>1</v>
      </c>
      <c r="U2060" t="n">
        <v>0</v>
      </c>
      <c r="V2060" t="n">
        <v>0</v>
      </c>
      <c r="W2060" t="n">
        <v>0</v>
      </c>
      <c r="X2060" t="n">
        <v>0</v>
      </c>
      <c r="Y2060">
        <f>IF(AND(A2060="Lead",COUNTIF(MetaCamps,C2060)&gt;0),1,0)</f>
        <v>0</v>
      </c>
      <c r="Z2060">
        <f>IF(Y2060=1,P2060,0)</f>
        <v>0</v>
      </c>
    </row>
    <row r="2061">
      <c r="A2061" t="inlineStr">
        <is>
          <t>Lead</t>
        </is>
      </c>
      <c r="B2061" s="39" t="str">
        <f>IFERROR(INDEX(CampTypes,MATCH(C2061,CampList,0)),"Unattributed")</f>
        <v>Old</v>
      </c>
      <c r="C2061" t="inlineStr">
        <is>
          <t>natuf_Kiosk_14072026_Hindi</t>
        </is>
      </c>
      <c r="D2061" t="inlineStr">
        <is>
          <t>natuf_Kiosk_23092026_ad set3</t>
        </is>
      </c>
      <c r="E2061" t="inlineStr">
        <is>
          <t>natuf_Kiosk_23092026_ad set3_ad1</t>
        </is>
      </c>
      <c r="F2061" t="inlineStr">
        <is>
          <t>Natuf</t>
        </is>
      </c>
      <c r="G2061" t="inlineStr">
        <is>
          <t>Lost</t>
        </is>
      </c>
      <c r="H2061" s="39" t="str">
        <f>IF(ISNUMBER(MATCH(G2061,QualityStatuses,0)),"Quality Lead","Non-Quality Lead")</f>
        <v>Non-Quality Lead</v>
      </c>
      <c r="I2061" t="inlineStr">
        <is>
          <t>2026-10</t>
        </is>
      </c>
      <c r="J2061" t="inlineStr">
        <is>
          <t>Wk of 2026-10-12</t>
        </is>
      </c>
      <c r="K2061" t="inlineStr">
        <is>
          <t>Marshal Malbari</t>
        </is>
      </c>
      <c r="L2061" t="inlineStr">
        <is>
          <t>Facebook</t>
        </is>
      </c>
      <c r="M2061" t="inlineStr">
        <is>
          <t>Direct (campaign tagged in CRM)</t>
        </is>
      </c>
      <c r="N2061" t="inlineStr">
        <is>
          <t>6ad341b284af00f41b517eda</t>
        </is>
      </c>
      <c r="O2061" t="n">
        <v>1</v>
      </c>
      <c r="P2061" s="40">
        <f>IF(A2061="Lead",IF(ISNUMBER(MATCH(G2061,QualityStatuses,0)),1,0),0)</f>
        <v>0</v>
      </c>
      <c r="Q2061" s="40">
        <f>IF(A2061="Lead",IF(G2061="New Lead",0,1),0)</f>
        <v>1</v>
      </c>
      <c r="R2061" s="40">
        <f>IF(A2061="Lead",IF(G2061="Lost",1,0),0)</f>
        <v>1</v>
      </c>
      <c r="S2061" t="n">
        <v>5</v>
      </c>
      <c r="T2061" t="n">
        <v>0</v>
      </c>
      <c r="U2061" t="n">
        <v>0</v>
      </c>
      <c r="V2061" t="n">
        <v>0</v>
      </c>
      <c r="W2061" t="n">
        <v>0</v>
      </c>
      <c r="X2061" t="n">
        <v>0</v>
      </c>
      <c r="Y2061">
        <f>IF(AND(A2061="Lead",COUNTIF(MetaCamps,C2061)&gt;0),1,0)</f>
        <v>1</v>
      </c>
      <c r="Z2061">
        <f>IF(Y2061=1,P2061,0)</f>
        <v>0</v>
      </c>
    </row>
    <row r="2062">
      <c r="A2062" t="inlineStr">
        <is>
          <t>Lead</t>
        </is>
      </c>
      <c r="B2062" s="39" t="str">
        <f>IFERROR(INDEX(CampTypes,MATCH(C2062,CampList,0)),"Unattributed")</f>
        <v>Old</v>
      </c>
      <c r="C2062" t="inlineStr">
        <is>
          <t>E_Karan_Natuf_All_07072026</t>
        </is>
      </c>
      <c r="D2062" t="inlineStr">
        <is>
          <t>E_Karan_Natuf_Sign_07072026_Adset3</t>
        </is>
      </c>
      <c r="E2062" t="inlineStr">
        <is>
          <t>E_Karan_Natuf_Sign_07072026_Adset2_Ad1 – Copy</t>
        </is>
      </c>
      <c r="F2062" t="inlineStr">
        <is>
          <t>Natuf</t>
        </is>
      </c>
      <c r="G2062" t="inlineStr">
        <is>
          <t>Lost</t>
        </is>
      </c>
      <c r="H2062" s="39" t="str">
        <f>IF(ISNUMBER(MATCH(G2062,QualityStatuses,0)),"Quality Lead","Non-Quality Lead")</f>
        <v>Non-Quality Lead</v>
      </c>
      <c r="I2062" t="inlineStr">
        <is>
          <t>2026-10</t>
        </is>
      </c>
      <c r="J2062" t="inlineStr">
        <is>
          <t>Wk of 2026-10-12</t>
        </is>
      </c>
      <c r="K2062" t="inlineStr">
        <is>
          <t>Marshal Malbari</t>
        </is>
      </c>
      <c r="L2062" t="inlineStr">
        <is>
          <t>Facebook</t>
        </is>
      </c>
      <c r="M2062" t="inlineStr">
        <is>
          <t>Direct (campaign tagged in CRM)</t>
        </is>
      </c>
      <c r="N2062" t="inlineStr">
        <is>
          <t>6ad33f23dc8bb68992393286</t>
        </is>
      </c>
      <c r="O2062" t="n">
        <v>1</v>
      </c>
      <c r="P2062" s="40">
        <f>IF(A2062="Lead",IF(ISNUMBER(MATCH(G2062,QualityStatuses,0)),1,0),0)</f>
        <v>0</v>
      </c>
      <c r="Q2062" s="40">
        <f>IF(A2062="Lead",IF(G2062="New Lead",0,1),0)</f>
        <v>1</v>
      </c>
      <c r="R2062" s="40">
        <f>IF(A2062="Lead",IF(G2062="Lost",1,0),0)</f>
        <v>1</v>
      </c>
      <c r="S2062" t="n">
        <v>5</v>
      </c>
      <c r="T2062" t="n">
        <v>1</v>
      </c>
      <c r="U2062" t="n">
        <v>0</v>
      </c>
      <c r="V2062" t="n">
        <v>0</v>
      </c>
      <c r="W2062" t="n">
        <v>0</v>
      </c>
      <c r="X2062" t="n">
        <v>0</v>
      </c>
      <c r="Y2062">
        <f>IF(AND(A2062="Lead",COUNTIF(MetaCamps,C2062)&gt;0),1,0)</f>
        <v>1</v>
      </c>
      <c r="Z2062">
        <f>IF(Y2062=1,P2062,0)</f>
        <v>0</v>
      </c>
    </row>
    <row r="2063">
      <c r="A2063" t="inlineStr">
        <is>
          <t>Lead</t>
        </is>
      </c>
      <c r="B2063" s="39" t="str">
        <f>IFERROR(INDEX(CampTypes,MATCH(C2063,CampList,0)),"Unattributed")</f>
        <v>Old</v>
      </c>
      <c r="C2063" t="inlineStr">
        <is>
          <t>natuf_Kiosk_14072026_Hindi</t>
        </is>
      </c>
      <c r="D2063" t="inlineStr">
        <is>
          <t>natuf_Kiosk_09102026</t>
        </is>
      </c>
      <c r="E2063" t="inlineStr">
        <is>
          <t>natuf_Kiosk_14072026_ad set_ad1</t>
        </is>
      </c>
      <c r="F2063" t="inlineStr">
        <is>
          <t>Natuf</t>
        </is>
      </c>
      <c r="G2063" t="inlineStr">
        <is>
          <t>New Lead</t>
        </is>
      </c>
      <c r="H2063" s="39" t="str">
        <f>IF(ISNUMBER(MATCH(G2063,QualityStatuses,0)),"Quality Lead","Non-Quality Lead")</f>
        <v>Non-Quality Lead</v>
      </c>
      <c r="I2063" t="inlineStr">
        <is>
          <t>2026-10</t>
        </is>
      </c>
      <c r="J2063" t="inlineStr">
        <is>
          <t>Wk of 2026-10-12</t>
        </is>
      </c>
      <c r="K2063" t="inlineStr">
        <is>
          <t>(Unassigned)</t>
        </is>
      </c>
      <c r="L2063" t="inlineStr">
        <is>
          <t>Facebook</t>
        </is>
      </c>
      <c r="M2063" t="inlineStr">
        <is>
          <t>Direct (campaign tagged in CRM)</t>
        </is>
      </c>
      <c r="N2063" t="inlineStr">
        <is>
          <t>6ad33eb2ddda1281b612a85e</t>
        </is>
      </c>
      <c r="O2063" t="n">
        <v>1</v>
      </c>
      <c r="P2063" s="40">
        <f>IF(A2063="Lead",IF(ISNUMBER(MATCH(G2063,QualityStatuses,0)),1,0),0)</f>
        <v>0</v>
      </c>
      <c r="Q2063" s="40">
        <f>IF(A2063="Lead",IF(G2063="New Lead",0,1),0)</f>
        <v>0</v>
      </c>
      <c r="R2063" s="40">
        <f>IF(A2063="Lead",IF(G2063="Lost",1,0),0)</f>
        <v>0</v>
      </c>
      <c r="S2063" t="n">
        <v>0</v>
      </c>
      <c r="T2063" t="n">
        <v>0</v>
      </c>
      <c r="U2063" t="n">
        <v>0</v>
      </c>
      <c r="V2063" t="n">
        <v>0</v>
      </c>
      <c r="W2063" t="n">
        <v>0</v>
      </c>
      <c r="X2063" t="n">
        <v>0</v>
      </c>
      <c r="Y2063">
        <f>IF(AND(A2063="Lead",COUNTIF(MetaCamps,C2063)&gt;0),1,0)</f>
        <v>1</v>
      </c>
      <c r="Z2063">
        <f>IF(Y2063=1,P2063,0)</f>
        <v>0</v>
      </c>
    </row>
    <row r="2064">
      <c r="A2064" t="inlineStr">
        <is>
          <t>Lead</t>
        </is>
      </c>
      <c r="B2064" s="39" t="str">
        <f>IFERROR(INDEX(CampTypes,MATCH(C2064,CampList,0)),"Unattributed")</f>
        <v>New</v>
      </c>
      <c r="C2064" t="inlineStr">
        <is>
          <t>EBG - In House | ABO | Natuf | Leads | Unit Franchise | India | Oct26 | V1</t>
        </is>
      </c>
      <c r="D2064" t="inlineStr">
        <is>
          <t>Natuf | Broad | Tier1 + Growth Cities | Oct26 | V1</t>
        </is>
      </c>
      <c r="E2064" t="inlineStr">
        <is>
          <t>Natuf | Reel | Brand Ambassador | Heard Of Owning A Cafe | V1</t>
        </is>
      </c>
      <c r="F2064" t="inlineStr">
        <is>
          <t>In House Natuf</t>
        </is>
      </c>
      <c r="G2064" t="inlineStr">
        <is>
          <t>Lost</t>
        </is>
      </c>
      <c r="H2064" s="39" t="str">
        <f>IF(ISNUMBER(MATCH(G2064,QualityStatuses,0)),"Quality Lead","Non-Quality Lead")</f>
        <v>Non-Quality Lead</v>
      </c>
      <c r="I2064" t="inlineStr">
        <is>
          <t>2026-10</t>
        </is>
      </c>
      <c r="J2064" t="inlineStr">
        <is>
          <t>Wk of 2026-10-12</t>
        </is>
      </c>
      <c r="K2064" t="inlineStr">
        <is>
          <t>Rupa Srinivas</t>
        </is>
      </c>
      <c r="L2064" t="inlineStr">
        <is>
          <t>Facebook</t>
        </is>
      </c>
      <c r="M2064" t="inlineStr">
        <is>
          <t>Direct (campaign tagged in CRM)</t>
        </is>
      </c>
      <c r="N2064" t="inlineStr">
        <is>
          <t>6ad33dafecc2797b2b8b4d45</t>
        </is>
      </c>
      <c r="O2064" t="n">
        <v>1</v>
      </c>
      <c r="P2064" s="40">
        <f>IF(A2064="Lead",IF(ISNUMBER(MATCH(G2064,QualityStatuses,0)),1,0),0)</f>
        <v>0</v>
      </c>
      <c r="Q2064" s="40">
        <f>IF(A2064="Lead",IF(G2064="New Lead",0,1),0)</f>
        <v>1</v>
      </c>
      <c r="R2064" s="40">
        <f>IF(A2064="Lead",IF(G2064="Lost",1,0),0)</f>
        <v>1</v>
      </c>
      <c r="S2064" t="n">
        <v>1</v>
      </c>
      <c r="T2064" t="n">
        <v>0</v>
      </c>
      <c r="U2064" t="n">
        <v>0</v>
      </c>
      <c r="V2064" t="n">
        <v>0</v>
      </c>
      <c r="W2064" t="n">
        <v>0</v>
      </c>
      <c r="X2064" t="n">
        <v>0</v>
      </c>
      <c r="Y2064">
        <f>IF(AND(A2064="Lead",COUNTIF(MetaCamps,C2064)&gt;0),1,0)</f>
        <v>0</v>
      </c>
      <c r="Z2064">
        <f>IF(Y2064=1,P2064,0)</f>
        <v>0</v>
      </c>
    </row>
    <row r="2065">
      <c r="A2065" t="inlineStr">
        <is>
          <t>Lead</t>
        </is>
      </c>
      <c r="B2065" s="39" t="str">
        <f>IFERROR(INDEX(CampTypes,MATCH(C2065,CampList,0)),"Unattributed")</f>
        <v>Old</v>
      </c>
      <c r="C2065" t="inlineStr">
        <is>
          <t>E_Natuf_Generic_13082026</t>
        </is>
      </c>
      <c r="D2065" t="inlineStr">
        <is>
          <t>E_Natuf_Generic_13082026_Adset1</t>
        </is>
      </c>
      <c r="E2065" t="inlineStr">
        <is>
          <t>E_Natuf_Generic_13082026_Adset1_Ad1</t>
        </is>
      </c>
      <c r="F2065" t="inlineStr">
        <is>
          <t>Natuf</t>
        </is>
      </c>
      <c r="G2065" t="inlineStr">
        <is>
          <t>Attempt 1</t>
        </is>
      </c>
      <c r="H2065" s="39" t="str">
        <f>IF(ISNUMBER(MATCH(G2065,QualityStatuses,0)),"Quality Lead","Non-Quality Lead")</f>
        <v>Non-Quality Lead</v>
      </c>
      <c r="I2065" t="inlineStr">
        <is>
          <t>2026-10</t>
        </is>
      </c>
      <c r="J2065" t="inlineStr">
        <is>
          <t>Wk of 2026-10-12</t>
        </is>
      </c>
      <c r="K2065" t="inlineStr">
        <is>
          <t>Tejaswini Tarigopula</t>
        </is>
      </c>
      <c r="L2065" t="inlineStr">
        <is>
          <t>Facebook</t>
        </is>
      </c>
      <c r="M2065" t="inlineStr">
        <is>
          <t>Direct (campaign tagged in CRM)</t>
        </is>
      </c>
      <c r="N2065" t="inlineStr">
        <is>
          <t>6ad33d59f463c1e71088fb5c</t>
        </is>
      </c>
      <c r="O2065" t="n">
        <v>1</v>
      </c>
      <c r="P2065" s="40">
        <f>IF(A2065="Lead",IF(ISNUMBER(MATCH(G2065,QualityStatuses,0)),1,0),0)</f>
        <v>0</v>
      </c>
      <c r="Q2065" s="40">
        <f>IF(A2065="Lead",IF(G2065="New Lead",0,1),0)</f>
        <v>1</v>
      </c>
      <c r="R2065" s="40">
        <f>IF(A2065="Lead",IF(G2065="Lost",1,0),0)</f>
        <v>0</v>
      </c>
      <c r="S2065" t="n">
        <v>1</v>
      </c>
      <c r="T2065" t="n">
        <v>0</v>
      </c>
      <c r="U2065" t="n">
        <v>0</v>
      </c>
      <c r="V2065" t="n">
        <v>0</v>
      </c>
      <c r="W2065" t="n">
        <v>0</v>
      </c>
      <c r="X2065" t="n">
        <v>0</v>
      </c>
      <c r="Y2065">
        <f>IF(AND(A2065="Lead",COUNTIF(MetaCamps,C2065)&gt;0),1,0)</f>
        <v>1</v>
      </c>
      <c r="Z2065">
        <f>IF(Y2065=1,P2065,0)</f>
        <v>0</v>
      </c>
    </row>
    <row r="2066">
      <c r="A2066" t="inlineStr">
        <is>
          <t>Lead</t>
        </is>
      </c>
      <c r="B2066" s="39" t="str">
        <f>IFERROR(INDEX(CampTypes,MATCH(C2066,CampList,0)),"Unattributed")</f>
        <v>New</v>
      </c>
      <c r="C2066" t="inlineStr">
        <is>
          <t>EBG - In House | ABO | Natuf | Leads | Unit Franchise | India | Oct26 | V1</t>
        </is>
      </c>
      <c r="D2066" t="inlineStr">
        <is>
          <t>Natuf | Broad | Tier1 + Growth Cities | Oct26 | V1</t>
        </is>
      </c>
      <c r="E2066" t="inlineStr">
        <is>
          <t>Natuf | Reel | Brand Ambassador | Heard Of Owning A Cafe | V1</t>
        </is>
      </c>
      <c r="F2066" t="inlineStr">
        <is>
          <t>In House Natuf</t>
        </is>
      </c>
      <c r="G2066" t="inlineStr">
        <is>
          <t>Connected</t>
        </is>
      </c>
      <c r="H2066" s="39" t="str">
        <f>IF(ISNUMBER(MATCH(G2066,QualityStatuses,0)),"Quality Lead","Non-Quality Lead")</f>
        <v>Non-Quality Lead</v>
      </c>
      <c r="I2066" t="inlineStr">
        <is>
          <t>2026-10</t>
        </is>
      </c>
      <c r="J2066" t="inlineStr">
        <is>
          <t>Wk of 2026-10-12</t>
        </is>
      </c>
      <c r="K2066" t="inlineStr">
        <is>
          <t>Rupa Srinivas</t>
        </is>
      </c>
      <c r="L2066" t="inlineStr">
        <is>
          <t>Facebook</t>
        </is>
      </c>
      <c r="M2066" t="inlineStr">
        <is>
          <t>Direct (campaign tagged in CRM)</t>
        </is>
      </c>
      <c r="N2066" t="inlineStr">
        <is>
          <t>6ad3385117c22bf903dcfc47</t>
        </is>
      </c>
      <c r="O2066" t="n">
        <v>1</v>
      </c>
      <c r="P2066" s="40">
        <f>IF(A2066="Lead",IF(ISNUMBER(MATCH(G2066,QualityStatuses,0)),1,0),0)</f>
        <v>0</v>
      </c>
      <c r="Q2066" s="40">
        <f>IF(A2066="Lead",IF(G2066="New Lead",0,1),0)</f>
        <v>1</v>
      </c>
      <c r="R2066" s="40">
        <f>IF(A2066="Lead",IF(G2066="Lost",1,0),0)</f>
        <v>0</v>
      </c>
      <c r="S2066" t="n">
        <v>1</v>
      </c>
      <c r="T2066" t="n">
        <v>1</v>
      </c>
      <c r="U2066" t="n">
        <v>0</v>
      </c>
      <c r="V2066" t="n">
        <v>0</v>
      </c>
      <c r="W2066" t="n">
        <v>0</v>
      </c>
      <c r="X2066" t="n">
        <v>0</v>
      </c>
      <c r="Y2066">
        <f>IF(AND(A2066="Lead",COUNTIF(MetaCamps,C2066)&gt;0),1,0)</f>
        <v>0</v>
      </c>
      <c r="Z2066">
        <f>IF(Y2066=1,P2066,0)</f>
        <v>0</v>
      </c>
    </row>
    <row r="2067">
      <c r="A2067" t="inlineStr">
        <is>
          <t>Lead</t>
        </is>
      </c>
      <c r="B2067" s="39" t="str">
        <f>IFERROR(INDEX(CampTypes,MATCH(C2067,CampList,0)),"Unattributed")</f>
        <v>Old</v>
      </c>
      <c r="C2067" t="inlineStr">
        <is>
          <t>E_Karan_Natuf_Kiosk_07072026</t>
        </is>
      </c>
      <c r="D2067" t="inlineStr">
        <is>
          <t>E_Karan_Natuf_Kiosk_15102026_Adset 7</t>
        </is>
      </c>
      <c r="E2067" t="inlineStr">
        <is>
          <t>E_Karan_Natuf_Kiosk_07072026_Adset5_ad3 – Copy</t>
        </is>
      </c>
      <c r="F2067" t="inlineStr">
        <is>
          <t>Natuf</t>
        </is>
      </c>
      <c r="G2067" t="inlineStr">
        <is>
          <t>New Lead</t>
        </is>
      </c>
      <c r="H2067" s="39" t="str">
        <f>IF(ISNUMBER(MATCH(G2067,QualityStatuses,0)),"Quality Lead","Non-Quality Lead")</f>
        <v>Non-Quality Lead</v>
      </c>
      <c r="I2067" t="inlineStr">
        <is>
          <t>2026-10</t>
        </is>
      </c>
      <c r="J2067" t="inlineStr">
        <is>
          <t>Wk of 2026-10-12</t>
        </is>
      </c>
      <c r="K2067" t="inlineStr">
        <is>
          <t>(Unassigned)</t>
        </is>
      </c>
      <c r="L2067" t="inlineStr">
        <is>
          <t>Facebook</t>
        </is>
      </c>
      <c r="M2067" t="inlineStr">
        <is>
          <t>Direct (campaign tagged in CRM)</t>
        </is>
      </c>
      <c r="N2067" t="inlineStr">
        <is>
          <t>6ad337f1319cac3a81ad2c03</t>
        </is>
      </c>
      <c r="O2067" t="n">
        <v>1</v>
      </c>
      <c r="P2067" s="40">
        <f>IF(A2067="Lead",IF(ISNUMBER(MATCH(G2067,QualityStatuses,0)),1,0),0)</f>
        <v>0</v>
      </c>
      <c r="Q2067" s="40">
        <f>IF(A2067="Lead",IF(G2067="New Lead",0,1),0)</f>
        <v>0</v>
      </c>
      <c r="R2067" s="40">
        <f>IF(A2067="Lead",IF(G2067="Lost",1,0),0)</f>
        <v>0</v>
      </c>
      <c r="S2067" t="n">
        <v>0</v>
      </c>
      <c r="T2067" t="n">
        <v>0</v>
      </c>
      <c r="U2067" t="n">
        <v>0</v>
      </c>
      <c r="V2067" t="n">
        <v>0</v>
      </c>
      <c r="W2067" t="n">
        <v>0</v>
      </c>
      <c r="X2067" t="n">
        <v>0</v>
      </c>
      <c r="Y2067">
        <f>IF(AND(A2067="Lead",COUNTIF(MetaCamps,C2067)&gt;0),1,0)</f>
        <v>1</v>
      </c>
      <c r="Z2067">
        <f>IF(Y2067=1,P2067,0)</f>
        <v>0</v>
      </c>
    </row>
    <row r="2068">
      <c r="A2068" t="inlineStr">
        <is>
          <t>Lead</t>
        </is>
      </c>
      <c r="B2068" s="39" t="str">
        <f>IFERROR(INDEX(CampTypes,MATCH(C2068,CampList,0)),"Unattributed")</f>
        <v>New</v>
      </c>
      <c r="C2068" t="inlineStr">
        <is>
          <t>EBG - In House | ABO | Natuf | Leads | Unit Franchise | India | Oct26 | V1</t>
        </is>
      </c>
      <c r="D2068" t="inlineStr">
        <is>
          <t>Natuf | Investors | Tier1 + Growth Cities | Oct26 | V1</t>
        </is>
      </c>
      <c r="E2068" t="inlineStr">
        <is>
          <t>Natuf | Reel | Brand Ambassador | Heard Of Owning A Cafe | V1</t>
        </is>
      </c>
      <c r="F2068" t="inlineStr">
        <is>
          <t>In House Natuf</t>
        </is>
      </c>
      <c r="G2068" t="inlineStr">
        <is>
          <t>Connected</t>
        </is>
      </c>
      <c r="H2068" s="39" t="str">
        <f>IF(ISNUMBER(MATCH(G2068,QualityStatuses,0)),"Quality Lead","Non-Quality Lead")</f>
        <v>Non-Quality Lead</v>
      </c>
      <c r="I2068" t="inlineStr">
        <is>
          <t>2026-10</t>
        </is>
      </c>
      <c r="J2068" t="inlineStr">
        <is>
          <t>Wk of 2026-10-12</t>
        </is>
      </c>
      <c r="K2068" t="inlineStr">
        <is>
          <t>Rupa Srinivas</t>
        </is>
      </c>
      <c r="L2068" t="inlineStr">
        <is>
          <t>Facebook</t>
        </is>
      </c>
      <c r="M2068" t="inlineStr">
        <is>
          <t>Direct (campaign tagged in CRM)</t>
        </is>
      </c>
      <c r="N2068" t="inlineStr">
        <is>
          <t>6ad337774d89a0fa66f29986</t>
        </is>
      </c>
      <c r="O2068" t="n">
        <v>1</v>
      </c>
      <c r="P2068" s="40">
        <f>IF(A2068="Lead",IF(ISNUMBER(MATCH(G2068,QualityStatuses,0)),1,0),0)</f>
        <v>0</v>
      </c>
      <c r="Q2068" s="40">
        <f>IF(A2068="Lead",IF(G2068="New Lead",0,1),0)</f>
        <v>1</v>
      </c>
      <c r="R2068" s="40">
        <f>IF(A2068="Lead",IF(G2068="Lost",1,0),0)</f>
        <v>0</v>
      </c>
      <c r="S2068" t="n">
        <v>1</v>
      </c>
      <c r="T2068" t="n">
        <v>1</v>
      </c>
      <c r="U2068" t="n">
        <v>0</v>
      </c>
      <c r="V2068" t="n">
        <v>0</v>
      </c>
      <c r="W2068" t="n">
        <v>0</v>
      </c>
      <c r="X2068" t="n">
        <v>0</v>
      </c>
      <c r="Y2068">
        <f>IF(AND(A2068="Lead",COUNTIF(MetaCamps,C2068)&gt;0),1,0)</f>
        <v>0</v>
      </c>
      <c r="Z2068">
        <f>IF(Y2068=1,P2068,0)</f>
        <v>0</v>
      </c>
    </row>
    <row r="2069">
      <c r="A2069" t="inlineStr">
        <is>
          <t>Lead</t>
        </is>
      </c>
      <c r="B2069" s="39" t="str">
        <f>IFERROR(INDEX(CampTypes,MATCH(C2069,CampList,0)),"Unattributed")</f>
        <v>Old</v>
      </c>
      <c r="C2069" t="inlineStr">
        <is>
          <t>E_Natuf_Generic_13082026</t>
        </is>
      </c>
      <c r="D2069" t="inlineStr">
        <is>
          <t>E_Natuf_Generic_13082026_Adset1</t>
        </is>
      </c>
      <c r="E2069" t="inlineStr">
        <is>
          <t>E_Natuf_Generic_13082026_Adset1_Ad1</t>
        </is>
      </c>
      <c r="F2069" t="inlineStr">
        <is>
          <t>Natuf</t>
        </is>
      </c>
      <c r="G2069" t="inlineStr">
        <is>
          <t>Connected</t>
        </is>
      </c>
      <c r="H2069" s="39" t="str">
        <f>IF(ISNUMBER(MATCH(G2069,QualityStatuses,0)),"Quality Lead","Non-Quality Lead")</f>
        <v>Non-Quality Lead</v>
      </c>
      <c r="I2069" t="inlineStr">
        <is>
          <t>2026-10</t>
        </is>
      </c>
      <c r="J2069" t="inlineStr">
        <is>
          <t>Wk of 2026-10-12</t>
        </is>
      </c>
      <c r="K2069" t="inlineStr">
        <is>
          <t>Tejaswini Tarigopula</t>
        </is>
      </c>
      <c r="L2069" t="inlineStr">
        <is>
          <t>Facebook</t>
        </is>
      </c>
      <c r="M2069" t="inlineStr">
        <is>
          <t>Direct (campaign tagged in CRM)</t>
        </is>
      </c>
      <c r="N2069" t="inlineStr">
        <is>
          <t>6ad337006e13a9cd7694f6f1</t>
        </is>
      </c>
      <c r="O2069" t="n">
        <v>1</v>
      </c>
      <c r="P2069" s="40">
        <f>IF(A2069="Lead",IF(ISNUMBER(MATCH(G2069,QualityStatuses,0)),1,0),0)</f>
        <v>0</v>
      </c>
      <c r="Q2069" s="40">
        <f>IF(A2069="Lead",IF(G2069="New Lead",0,1),0)</f>
        <v>1</v>
      </c>
      <c r="R2069" s="40">
        <f>IF(A2069="Lead",IF(G2069="Lost",1,0),0)</f>
        <v>0</v>
      </c>
      <c r="S2069" t="n">
        <v>1</v>
      </c>
      <c r="T2069" t="n">
        <v>1</v>
      </c>
      <c r="U2069" t="n">
        <v>0</v>
      </c>
      <c r="V2069" t="n">
        <v>0</v>
      </c>
      <c r="W2069" t="n">
        <v>0</v>
      </c>
      <c r="X2069" t="n">
        <v>0</v>
      </c>
      <c r="Y2069">
        <f>IF(AND(A2069="Lead",COUNTIF(MetaCamps,C2069)&gt;0),1,0)</f>
        <v>1</v>
      </c>
      <c r="Z2069">
        <f>IF(Y2069=1,P2069,0)</f>
        <v>0</v>
      </c>
    </row>
    <row r="2070">
      <c r="A2070" t="inlineStr">
        <is>
          <t>Lead</t>
        </is>
      </c>
      <c r="B2070" s="39" t="str">
        <f>IFERROR(INDEX(CampTypes,MATCH(C2070,CampList,0)),"Unattributed")</f>
        <v>New</v>
      </c>
      <c r="C2070" t="inlineStr">
        <is>
          <t>EBG - In House | ABO | Natuf | Leads | Unit Franchise | India | Oct26 | V1</t>
        </is>
      </c>
      <c r="D2070" t="inlineStr">
        <is>
          <t>Natuf | Broad | Tier1 + Growth Cities | Oct26 | V1</t>
        </is>
      </c>
      <c r="E2070" t="inlineStr">
        <is>
          <t>Natuf | Reel | Brand Ambassador | Heard Of Owning A Cafe | V1</t>
        </is>
      </c>
      <c r="F2070" t="inlineStr">
        <is>
          <t>In House Natuf</t>
        </is>
      </c>
      <c r="G2070" t="inlineStr">
        <is>
          <t>Details Shared</t>
        </is>
      </c>
      <c r="H2070" s="39" t="str">
        <f>IF(ISNUMBER(MATCH(G2070,QualityStatuses,0)),"Quality Lead","Non-Quality Lead")</f>
        <v>Quality Lead</v>
      </c>
      <c r="I2070" t="inlineStr">
        <is>
          <t>2026-10</t>
        </is>
      </c>
      <c r="J2070" t="inlineStr">
        <is>
          <t>Wk of 2026-10-12</t>
        </is>
      </c>
      <c r="K2070" t="inlineStr">
        <is>
          <t>Rupa Srinivas</t>
        </is>
      </c>
      <c r="L2070" t="inlineStr">
        <is>
          <t>Facebook</t>
        </is>
      </c>
      <c r="M2070" t="inlineStr">
        <is>
          <t>Direct (campaign tagged in CRM)</t>
        </is>
      </c>
      <c r="N2070" t="inlineStr">
        <is>
          <t>6ad334c0dc8bb689923923f5</t>
        </is>
      </c>
      <c r="O2070" t="n">
        <v>1</v>
      </c>
      <c r="P2070" s="40">
        <f>IF(A2070="Lead",IF(ISNUMBER(MATCH(G2070,QualityStatuses,0)),1,0),0)</f>
        <v>1</v>
      </c>
      <c r="Q2070" s="40">
        <f>IF(A2070="Lead",IF(G2070="New Lead",0,1),0)</f>
        <v>1</v>
      </c>
      <c r="R2070" s="40">
        <f>IF(A2070="Lead",IF(G2070="Lost",1,0),0)</f>
        <v>0</v>
      </c>
      <c r="S2070" t="n">
        <v>1</v>
      </c>
      <c r="T2070" t="n">
        <v>1</v>
      </c>
      <c r="U2070" t="n">
        <v>0</v>
      </c>
      <c r="V2070" t="n">
        <v>0</v>
      </c>
      <c r="W2070" t="n">
        <v>0</v>
      </c>
      <c r="X2070" t="n">
        <v>0</v>
      </c>
      <c r="Y2070">
        <f>IF(AND(A2070="Lead",COUNTIF(MetaCamps,C2070)&gt;0),1,0)</f>
        <v>0</v>
      </c>
      <c r="Z2070">
        <f>IF(Y2070=1,P2070,0)</f>
        <v>0</v>
      </c>
    </row>
    <row r="2071">
      <c r="A2071" t="inlineStr">
        <is>
          <t>Lead</t>
        </is>
      </c>
      <c r="B2071" s="39" t="str">
        <f>IFERROR(INDEX(CampTypes,MATCH(C2071,CampList,0)),"Unattributed")</f>
        <v>Old</v>
      </c>
      <c r="C2071" t="inlineStr">
        <is>
          <t>natuf_Kiosk_14072026_Hindi</t>
        </is>
      </c>
      <c r="D2071" t="inlineStr">
        <is>
          <t>natuf_Kiosk_09102026</t>
        </is>
      </c>
      <c r="E2071" t="inlineStr">
        <is>
          <t>natuf_Kiosk_14072026_ad set_ad1</t>
        </is>
      </c>
      <c r="F2071" t="inlineStr">
        <is>
          <t>Natuf</t>
        </is>
      </c>
      <c r="G2071" t="inlineStr">
        <is>
          <t>Attempt 1</t>
        </is>
      </c>
      <c r="H2071" s="39" t="str">
        <f>IF(ISNUMBER(MATCH(G2071,QualityStatuses,0)),"Quality Lead","Non-Quality Lead")</f>
        <v>Non-Quality Lead</v>
      </c>
      <c r="I2071" t="inlineStr">
        <is>
          <t>2026-10</t>
        </is>
      </c>
      <c r="J2071" t="inlineStr">
        <is>
          <t>Wk of 2026-10-12</t>
        </is>
      </c>
      <c r="K2071" t="inlineStr">
        <is>
          <t>Tejaswini Tarigopula</t>
        </is>
      </c>
      <c r="L2071" t="inlineStr">
        <is>
          <t>Facebook</t>
        </is>
      </c>
      <c r="M2071" t="inlineStr">
        <is>
          <t>Direct (campaign tagged in CRM)</t>
        </is>
      </c>
      <c r="N2071" t="inlineStr">
        <is>
          <t>6ad33454e72b149b19d19f47</t>
        </is>
      </c>
      <c r="O2071" t="n">
        <v>1</v>
      </c>
      <c r="P2071" s="40">
        <f>IF(A2071="Lead",IF(ISNUMBER(MATCH(G2071,QualityStatuses,0)),1,0),0)</f>
        <v>0</v>
      </c>
      <c r="Q2071" s="40">
        <f>IF(A2071="Lead",IF(G2071="New Lead",0,1),0)</f>
        <v>1</v>
      </c>
      <c r="R2071" s="40">
        <f>IF(A2071="Lead",IF(G2071="Lost",1,0),0)</f>
        <v>0</v>
      </c>
      <c r="S2071" t="n">
        <v>1</v>
      </c>
      <c r="T2071" t="n">
        <v>0</v>
      </c>
      <c r="U2071" t="n">
        <v>0</v>
      </c>
      <c r="V2071" t="n">
        <v>0</v>
      </c>
      <c r="W2071" t="n">
        <v>0</v>
      </c>
      <c r="X2071" t="n">
        <v>0</v>
      </c>
      <c r="Y2071">
        <f>IF(AND(A2071="Lead",COUNTIF(MetaCamps,C2071)&gt;0),1,0)</f>
        <v>1</v>
      </c>
      <c r="Z2071">
        <f>IF(Y2071=1,P2071,0)</f>
        <v>0</v>
      </c>
    </row>
    <row r="2072">
      <c r="A2072" t="inlineStr">
        <is>
          <t>Lead</t>
        </is>
      </c>
      <c r="B2072" s="39" t="str">
        <f>IFERROR(INDEX(CampTypes,MATCH(C2072,CampList,0)),"Unattributed")</f>
        <v>New</v>
      </c>
      <c r="C2072" t="inlineStr">
        <is>
          <t>EBG - In House | ABO | Natuf | Leads | Unit Franchise | India | Oct26 | V1</t>
        </is>
      </c>
      <c r="D2072" t="inlineStr">
        <is>
          <t>Natuf | LAL 1% | India | Jul26 | V1</t>
        </is>
      </c>
      <c r="E2072" t="inlineStr">
        <is>
          <t>Natuf | Reel | Brand Ambassador | Heard Of Owning A Cafe | V1</t>
        </is>
      </c>
      <c r="F2072" t="inlineStr">
        <is>
          <t>In House Natuf</t>
        </is>
      </c>
      <c r="G2072" t="inlineStr">
        <is>
          <t>Connected</t>
        </is>
      </c>
      <c r="H2072" s="39" t="str">
        <f>IF(ISNUMBER(MATCH(G2072,QualityStatuses,0)),"Quality Lead","Non-Quality Lead")</f>
        <v>Non-Quality Lead</v>
      </c>
      <c r="I2072" t="inlineStr">
        <is>
          <t>2026-10</t>
        </is>
      </c>
      <c r="J2072" t="inlineStr">
        <is>
          <t>Wk of 2026-10-12</t>
        </is>
      </c>
      <c r="K2072" t="inlineStr">
        <is>
          <t>Rupa Srinivas</t>
        </is>
      </c>
      <c r="L2072" t="inlineStr">
        <is>
          <t>Facebook</t>
        </is>
      </c>
      <c r="M2072" t="inlineStr">
        <is>
          <t>Direct (campaign tagged in CRM)</t>
        </is>
      </c>
      <c r="N2072" t="inlineStr">
        <is>
          <t>6ad333b44ed4238442daf1db</t>
        </is>
      </c>
      <c r="O2072" t="n">
        <v>1</v>
      </c>
      <c r="P2072" s="40">
        <f>IF(A2072="Lead",IF(ISNUMBER(MATCH(G2072,QualityStatuses,0)),1,0),0)</f>
        <v>0</v>
      </c>
      <c r="Q2072" s="40">
        <f>IF(A2072="Lead",IF(G2072="New Lead",0,1),0)</f>
        <v>1</v>
      </c>
      <c r="R2072" s="40">
        <f>IF(A2072="Lead",IF(G2072="Lost",1,0),0)</f>
        <v>0</v>
      </c>
      <c r="S2072" t="n">
        <v>1</v>
      </c>
      <c r="T2072" t="n">
        <v>1</v>
      </c>
      <c r="U2072" t="n">
        <v>0</v>
      </c>
      <c r="V2072" t="n">
        <v>0</v>
      </c>
      <c r="W2072" t="n">
        <v>0</v>
      </c>
      <c r="X2072" t="n">
        <v>0</v>
      </c>
      <c r="Y2072">
        <f>IF(AND(A2072="Lead",COUNTIF(MetaCamps,C2072)&gt;0),1,0)</f>
        <v>0</v>
      </c>
      <c r="Z2072">
        <f>IF(Y2072=1,P2072,0)</f>
        <v>0</v>
      </c>
    </row>
    <row r="2073">
      <c r="A2073" t="inlineStr">
        <is>
          <t>Lead</t>
        </is>
      </c>
      <c r="B2073" s="39" t="str">
        <f>IFERROR(INDEX(CampTypes,MATCH(C2073,CampList,0)),"Unattributed")</f>
        <v>New</v>
      </c>
      <c r="C2073" t="inlineStr">
        <is>
          <t>EBG - In House | ABO | Natuf | Leads | Unit Franchise | India | Oct26 | V1</t>
        </is>
      </c>
      <c r="D2073" t="inlineStr">
        <is>
          <t>Natuf | Investors | Tier1 + Growth Cities | Oct26 | V1</t>
        </is>
      </c>
      <c r="E2073" t="inlineStr">
        <is>
          <t>Natuf | Reel | Brand Ambassador | Heard Of Owning A Cafe | V1</t>
        </is>
      </c>
      <c r="F2073" t="inlineStr">
        <is>
          <t>In House Natuf</t>
        </is>
      </c>
      <c r="G2073" t="inlineStr">
        <is>
          <t>Connected</t>
        </is>
      </c>
      <c r="H2073" s="39" t="str">
        <f>IF(ISNUMBER(MATCH(G2073,QualityStatuses,0)),"Quality Lead","Non-Quality Lead")</f>
        <v>Non-Quality Lead</v>
      </c>
      <c r="I2073" t="inlineStr">
        <is>
          <t>2026-10</t>
        </is>
      </c>
      <c r="J2073" t="inlineStr">
        <is>
          <t>Wk of 2026-10-12</t>
        </is>
      </c>
      <c r="K2073" t="inlineStr">
        <is>
          <t>Rupa Srinivas</t>
        </is>
      </c>
      <c r="L2073" t="inlineStr">
        <is>
          <t>Facebook</t>
        </is>
      </c>
      <c r="M2073" t="inlineStr">
        <is>
          <t>Direct (campaign tagged in CRM)</t>
        </is>
      </c>
      <c r="N2073" t="inlineStr">
        <is>
          <t>6ad3333f5994f97926717228</t>
        </is>
      </c>
      <c r="O2073" t="n">
        <v>1</v>
      </c>
      <c r="P2073" s="40">
        <f>IF(A2073="Lead",IF(ISNUMBER(MATCH(G2073,QualityStatuses,0)),1,0),0)</f>
        <v>0</v>
      </c>
      <c r="Q2073" s="40">
        <f>IF(A2073="Lead",IF(G2073="New Lead",0,1),0)</f>
        <v>1</v>
      </c>
      <c r="R2073" s="40">
        <f>IF(A2073="Lead",IF(G2073="Lost",1,0),0)</f>
        <v>0</v>
      </c>
      <c r="S2073" t="n">
        <v>2</v>
      </c>
      <c r="T2073" t="n">
        <v>2</v>
      </c>
      <c r="U2073" t="n">
        <v>0</v>
      </c>
      <c r="V2073" t="n">
        <v>0</v>
      </c>
      <c r="W2073" t="n">
        <v>0</v>
      </c>
      <c r="X2073" t="n">
        <v>0</v>
      </c>
      <c r="Y2073">
        <f>IF(AND(A2073="Lead",COUNTIF(MetaCamps,C2073)&gt;0),1,0)</f>
        <v>0</v>
      </c>
      <c r="Z2073">
        <f>IF(Y2073=1,P2073,0)</f>
        <v>0</v>
      </c>
    </row>
    <row r="2074">
      <c r="A2074" t="inlineStr">
        <is>
          <t>Lead</t>
        </is>
      </c>
      <c r="B2074" s="39" t="str">
        <f>IFERROR(INDEX(CampTypes,MATCH(C2074,CampList,0)),"Unattributed")</f>
        <v>Old</v>
      </c>
      <c r="C2074" t="inlineStr">
        <is>
          <t>E_Karan_Natuf_All_07072026</t>
        </is>
      </c>
      <c r="D2074" t="inlineStr">
        <is>
          <t>E_Karan_Natuf_Sign_07072026_Adset3</t>
        </is>
      </c>
      <c r="E2074" t="inlineStr">
        <is>
          <t>E_Karan_Natuf_Sign_07072026_Adset2_Ad1</t>
        </is>
      </c>
      <c r="F2074" t="inlineStr">
        <is>
          <t>Natuf</t>
        </is>
      </c>
      <c r="G2074" t="inlineStr">
        <is>
          <t>New Lead</t>
        </is>
      </c>
      <c r="H2074" s="39" t="str">
        <f>IF(ISNUMBER(MATCH(G2074,QualityStatuses,0)),"Quality Lead","Non-Quality Lead")</f>
        <v>Non-Quality Lead</v>
      </c>
      <c r="I2074" t="inlineStr">
        <is>
          <t>2026-10</t>
        </is>
      </c>
      <c r="J2074" t="inlineStr">
        <is>
          <t>Wk of 2026-10-12</t>
        </is>
      </c>
      <c r="K2074" t="inlineStr">
        <is>
          <t>(Unassigned)</t>
        </is>
      </c>
      <c r="L2074" t="inlineStr">
        <is>
          <t>Facebook</t>
        </is>
      </c>
      <c r="M2074" t="inlineStr">
        <is>
          <t>Direct (campaign tagged in CRM)</t>
        </is>
      </c>
      <c r="N2074" t="inlineStr">
        <is>
          <t>6ad332db8ceeaa10903d7ec1</t>
        </is>
      </c>
      <c r="O2074" t="n">
        <v>1</v>
      </c>
      <c r="P2074" s="40">
        <f>IF(A2074="Lead",IF(ISNUMBER(MATCH(G2074,QualityStatuses,0)),1,0),0)</f>
        <v>0</v>
      </c>
      <c r="Q2074" s="40">
        <f>IF(A2074="Lead",IF(G2074="New Lead",0,1),0)</f>
        <v>0</v>
      </c>
      <c r="R2074" s="40">
        <f>IF(A2074="Lead",IF(G2074="Lost",1,0),0)</f>
        <v>0</v>
      </c>
      <c r="S2074" t="n">
        <v>0</v>
      </c>
      <c r="T2074" t="n">
        <v>0</v>
      </c>
      <c r="U2074" t="n">
        <v>0</v>
      </c>
      <c r="V2074" t="n">
        <v>0</v>
      </c>
      <c r="W2074" t="n">
        <v>0</v>
      </c>
      <c r="X2074" t="n">
        <v>0</v>
      </c>
      <c r="Y2074">
        <f>IF(AND(A2074="Lead",COUNTIF(MetaCamps,C2074)&gt;0),1,0)</f>
        <v>1</v>
      </c>
      <c r="Z2074">
        <f>IF(Y2074=1,P2074,0)</f>
        <v>0</v>
      </c>
    </row>
    <row r="2075">
      <c r="A2075" t="inlineStr">
        <is>
          <t>Lead</t>
        </is>
      </c>
      <c r="B2075" s="39" t="str">
        <f>IFERROR(INDEX(CampTypes,MATCH(C2075,CampList,0)),"Unattributed")</f>
        <v>Old</v>
      </c>
      <c r="C2075" t="inlineStr">
        <is>
          <t>natuf_Kiosk_14072026_Hindi</t>
        </is>
      </c>
      <c r="D2075" t="inlineStr">
        <is>
          <t>natuf_Kiosk_09102026</t>
        </is>
      </c>
      <c r="E2075" t="inlineStr">
        <is>
          <t>natuf_Kiosk_14072026_ad set_ad1</t>
        </is>
      </c>
      <c r="F2075" t="inlineStr">
        <is>
          <t>Natuf</t>
        </is>
      </c>
      <c r="G2075" t="inlineStr">
        <is>
          <t>New Lead</t>
        </is>
      </c>
      <c r="H2075" s="39" t="str">
        <f>IF(ISNUMBER(MATCH(G2075,QualityStatuses,0)),"Quality Lead","Non-Quality Lead")</f>
        <v>Non-Quality Lead</v>
      </c>
      <c r="I2075" t="inlineStr">
        <is>
          <t>2026-10</t>
        </is>
      </c>
      <c r="J2075" t="inlineStr">
        <is>
          <t>Wk of 2026-10-12</t>
        </is>
      </c>
      <c r="K2075" t="inlineStr">
        <is>
          <t>(Unassigned)</t>
        </is>
      </c>
      <c r="L2075" t="inlineStr">
        <is>
          <t>Facebook</t>
        </is>
      </c>
      <c r="M2075" t="inlineStr">
        <is>
          <t>Direct (campaign tagged in CRM)</t>
        </is>
      </c>
      <c r="N2075" t="inlineStr">
        <is>
          <t>6ad330db3b9c88763fe27ee5</t>
        </is>
      </c>
      <c r="O2075" t="n">
        <v>1</v>
      </c>
      <c r="P2075" s="40">
        <f>IF(A2075="Lead",IF(ISNUMBER(MATCH(G2075,QualityStatuses,0)),1,0),0)</f>
        <v>0</v>
      </c>
      <c r="Q2075" s="40">
        <f>IF(A2075="Lead",IF(G2075="New Lead",0,1),0)</f>
        <v>0</v>
      </c>
      <c r="R2075" s="40">
        <f>IF(A2075="Lead",IF(G2075="Lost",1,0),0)</f>
        <v>0</v>
      </c>
      <c r="S2075" t="n">
        <v>0</v>
      </c>
      <c r="T2075" t="n">
        <v>0</v>
      </c>
      <c r="U2075" t="n">
        <v>0</v>
      </c>
      <c r="V2075" t="n">
        <v>0</v>
      </c>
      <c r="W2075" t="n">
        <v>0</v>
      </c>
      <c r="X2075" t="n">
        <v>0</v>
      </c>
      <c r="Y2075">
        <f>IF(AND(A2075="Lead",COUNTIF(MetaCamps,C2075)&gt;0),1,0)</f>
        <v>1</v>
      </c>
      <c r="Z2075">
        <f>IF(Y2075=1,P2075,0)</f>
        <v>0</v>
      </c>
    </row>
    <row r="2076">
      <c r="A2076" t="inlineStr">
        <is>
          <t>Lead</t>
        </is>
      </c>
      <c r="B2076" s="39" t="str">
        <f>IFERROR(INDEX(CampTypes,MATCH(C2076,CampList,0)),"Unattributed")</f>
        <v>Old</v>
      </c>
      <c r="C2076" t="inlineStr">
        <is>
          <t>natuf_Kiosk_14072026_Hindi</t>
        </is>
      </c>
      <c r="D2076" t="inlineStr">
        <is>
          <t>natuf_Kiosk_23092026_ad set3</t>
        </is>
      </c>
      <c r="E2076" t="inlineStr">
        <is>
          <t>natuf_Kiosk_23092026_ad set3_ad1</t>
        </is>
      </c>
      <c r="F2076" t="inlineStr">
        <is>
          <t>Natuf</t>
        </is>
      </c>
      <c r="G2076" t="inlineStr">
        <is>
          <t>Attempt 1</t>
        </is>
      </c>
      <c r="H2076" s="39" t="str">
        <f>IF(ISNUMBER(MATCH(G2076,QualityStatuses,0)),"Quality Lead","Non-Quality Lead")</f>
        <v>Non-Quality Lead</v>
      </c>
      <c r="I2076" t="inlineStr">
        <is>
          <t>2026-10</t>
        </is>
      </c>
      <c r="J2076" t="inlineStr">
        <is>
          <t>Wk of 2026-10-12</t>
        </is>
      </c>
      <c r="K2076" t="inlineStr">
        <is>
          <t>Tejaswini Tarigopula</t>
        </is>
      </c>
      <c r="L2076" t="inlineStr">
        <is>
          <t>Facebook</t>
        </is>
      </c>
      <c r="M2076" t="inlineStr">
        <is>
          <t>Direct (campaign tagged in CRM)</t>
        </is>
      </c>
      <c r="N2076" t="inlineStr">
        <is>
          <t>6ad3309ec8ca7c96e0999596</t>
        </is>
      </c>
      <c r="O2076" t="n">
        <v>1</v>
      </c>
      <c r="P2076" s="40">
        <f>IF(A2076="Lead",IF(ISNUMBER(MATCH(G2076,QualityStatuses,0)),1,0),0)</f>
        <v>0</v>
      </c>
      <c r="Q2076" s="40">
        <f>IF(A2076="Lead",IF(G2076="New Lead",0,1),0)</f>
        <v>1</v>
      </c>
      <c r="R2076" s="40">
        <f>IF(A2076="Lead",IF(G2076="Lost",1,0),0)</f>
        <v>0</v>
      </c>
      <c r="S2076" t="n">
        <v>1</v>
      </c>
      <c r="T2076" t="n">
        <v>0</v>
      </c>
      <c r="U2076" t="n">
        <v>0</v>
      </c>
      <c r="V2076" t="n">
        <v>0</v>
      </c>
      <c r="W2076" t="n">
        <v>0</v>
      </c>
      <c r="X2076" t="n">
        <v>0</v>
      </c>
      <c r="Y2076">
        <f>IF(AND(A2076="Lead",COUNTIF(MetaCamps,C2076)&gt;0),1,0)</f>
        <v>1</v>
      </c>
      <c r="Z2076">
        <f>IF(Y2076=1,P2076,0)</f>
        <v>0</v>
      </c>
    </row>
    <row r="2077">
      <c r="A2077" t="inlineStr">
        <is>
          <t>Lead</t>
        </is>
      </c>
      <c r="B2077" s="39" t="str">
        <f>IFERROR(INDEX(CampTypes,MATCH(C2077,CampList,0)),"Unattributed")</f>
        <v>New</v>
      </c>
      <c r="C2077" t="inlineStr">
        <is>
          <t>EBG - In House | ABO | Natuf | Leads | Unit Franchise | India | Oct26 | V1</t>
        </is>
      </c>
      <c r="D2077" t="inlineStr">
        <is>
          <t>Natuf | Business Owners | Tier1 + Growth Cities | Oct26 | V1</t>
        </is>
      </c>
      <c r="E2077" t="inlineStr">
        <is>
          <t>Natuf | Reel | Brand Ambassador | Heard Of Owning A Cafe | V1</t>
        </is>
      </c>
      <c r="F2077" t="inlineStr">
        <is>
          <t>In House Natuf</t>
        </is>
      </c>
      <c r="G2077" t="inlineStr">
        <is>
          <t>Attempt 3</t>
        </is>
      </c>
      <c r="H2077" s="39" t="str">
        <f>IF(ISNUMBER(MATCH(G2077,QualityStatuses,0)),"Quality Lead","Non-Quality Lead")</f>
        <v>Non-Quality Lead</v>
      </c>
      <c r="I2077" t="inlineStr">
        <is>
          <t>2026-10</t>
        </is>
      </c>
      <c r="J2077" t="inlineStr">
        <is>
          <t>Wk of 2026-10-12</t>
        </is>
      </c>
      <c r="K2077" t="inlineStr">
        <is>
          <t>Rupa Srinivas</t>
        </is>
      </c>
      <c r="L2077" t="inlineStr">
        <is>
          <t>Facebook</t>
        </is>
      </c>
      <c r="M2077" t="inlineStr">
        <is>
          <t>Direct (campaign tagged in CRM)</t>
        </is>
      </c>
      <c r="N2077" t="inlineStr">
        <is>
          <t>6ad3302e14fda8380b7a2e6d</t>
        </is>
      </c>
      <c r="O2077" t="n">
        <v>1</v>
      </c>
      <c r="P2077" s="40">
        <f>IF(A2077="Lead",IF(ISNUMBER(MATCH(G2077,QualityStatuses,0)),1,0),0)</f>
        <v>0</v>
      </c>
      <c r="Q2077" s="40">
        <f>IF(A2077="Lead",IF(G2077="New Lead",0,1),0)</f>
        <v>1</v>
      </c>
      <c r="R2077" s="40">
        <f>IF(A2077="Lead",IF(G2077="Lost",1,0),0)</f>
        <v>0</v>
      </c>
      <c r="S2077" t="n">
        <v>3</v>
      </c>
      <c r="T2077" t="n">
        <v>3</v>
      </c>
      <c r="U2077" t="n">
        <v>0</v>
      </c>
      <c r="V2077" t="n">
        <v>0</v>
      </c>
      <c r="W2077" t="n">
        <v>0</v>
      </c>
      <c r="X2077" t="n">
        <v>0</v>
      </c>
      <c r="Y2077">
        <f>IF(AND(A2077="Lead",COUNTIF(MetaCamps,C2077)&gt;0),1,0)</f>
        <v>0</v>
      </c>
      <c r="Z2077">
        <f>IF(Y2077=1,P2077,0)</f>
        <v>0</v>
      </c>
    </row>
    <row r="2078">
      <c r="A2078" t="inlineStr">
        <is>
          <t>Lead</t>
        </is>
      </c>
      <c r="B2078" s="39" t="str">
        <f>IFERROR(INDEX(CampTypes,MATCH(C2078,CampList,0)),"Unattributed")</f>
        <v>New</v>
      </c>
      <c r="C2078" t="inlineStr">
        <is>
          <t>EBG - In House | ABO | Natuf | Leads | Unit Franchise | India | Oct26 | V1</t>
        </is>
      </c>
      <c r="D2078" t="inlineStr">
        <is>
          <t>Natuf | Investors | Tier1 + Growth Cities | Oct26 | V1</t>
        </is>
      </c>
      <c r="E2078" t="inlineStr">
        <is>
          <t>Natuf | Reel | Brand Ambassador | Heard Of Owning A Cafe | V1</t>
        </is>
      </c>
      <c r="F2078" t="inlineStr">
        <is>
          <t>In House Natuf</t>
        </is>
      </c>
      <c r="G2078" t="inlineStr">
        <is>
          <t>Attempt 1</t>
        </is>
      </c>
      <c r="H2078" s="39" t="str">
        <f>IF(ISNUMBER(MATCH(G2078,QualityStatuses,0)),"Quality Lead","Non-Quality Lead")</f>
        <v>Non-Quality Lead</v>
      </c>
      <c r="I2078" t="inlineStr">
        <is>
          <t>2026-10</t>
        </is>
      </c>
      <c r="J2078" t="inlineStr">
        <is>
          <t>Wk of 2026-10-12</t>
        </is>
      </c>
      <c r="K2078" t="inlineStr">
        <is>
          <t>Rupa Srinivas</t>
        </is>
      </c>
      <c r="L2078" t="inlineStr">
        <is>
          <t>Facebook</t>
        </is>
      </c>
      <c r="M2078" t="inlineStr">
        <is>
          <t>Direct (campaign tagged in CRM)</t>
        </is>
      </c>
      <c r="N2078" t="inlineStr">
        <is>
          <t>6ad32f7a8f7067d91680757d</t>
        </is>
      </c>
      <c r="O2078" t="n">
        <v>1</v>
      </c>
      <c r="P2078" s="40">
        <f>IF(A2078="Lead",IF(ISNUMBER(MATCH(G2078,QualityStatuses,0)),1,0),0)</f>
        <v>0</v>
      </c>
      <c r="Q2078" s="40">
        <f>IF(A2078="Lead",IF(G2078="New Lead",0,1),0)</f>
        <v>1</v>
      </c>
      <c r="R2078" s="40">
        <f>IF(A2078="Lead",IF(G2078="Lost",1,0),0)</f>
        <v>0</v>
      </c>
      <c r="S2078" t="n">
        <v>1</v>
      </c>
      <c r="T2078" t="n">
        <v>0</v>
      </c>
      <c r="U2078" t="n">
        <v>0</v>
      </c>
      <c r="V2078" t="n">
        <v>0</v>
      </c>
      <c r="W2078" t="n">
        <v>0</v>
      </c>
      <c r="X2078" t="n">
        <v>0</v>
      </c>
      <c r="Y2078">
        <f>IF(AND(A2078="Lead",COUNTIF(MetaCamps,C2078)&gt;0),1,0)</f>
        <v>0</v>
      </c>
      <c r="Z2078">
        <f>IF(Y2078=1,P2078,0)</f>
        <v>0</v>
      </c>
    </row>
    <row r="2079">
      <c r="A2079" t="inlineStr">
        <is>
          <t>Lead</t>
        </is>
      </c>
      <c r="B2079" s="39" t="str">
        <f>IFERROR(INDEX(CampTypes,MATCH(C2079,CampList,0)),"Unattributed")</f>
        <v>New</v>
      </c>
      <c r="C2079" t="inlineStr">
        <is>
          <t>EBG - In House | ABO | Natuf | Leads | Unit Franchise | India | Oct26 | V1</t>
        </is>
      </c>
      <c r="D2079" t="inlineStr">
        <is>
          <t>Natuf | Business Owners | Tier1 + Growth Cities | Oct26 | V1</t>
        </is>
      </c>
      <c r="E2079" t="inlineStr">
        <is>
          <t>Natuf | Reel | Brand Ambassador | Heard Of Owning A Cafe | V1</t>
        </is>
      </c>
      <c r="F2079" t="inlineStr">
        <is>
          <t>In House Natuf</t>
        </is>
      </c>
      <c r="G2079" t="inlineStr">
        <is>
          <t>Attempt 1</t>
        </is>
      </c>
      <c r="H2079" s="39" t="str">
        <f>IF(ISNUMBER(MATCH(G2079,QualityStatuses,0)),"Quality Lead","Non-Quality Lead")</f>
        <v>Non-Quality Lead</v>
      </c>
      <c r="I2079" t="inlineStr">
        <is>
          <t>2026-10</t>
        </is>
      </c>
      <c r="J2079" t="inlineStr">
        <is>
          <t>Wk of 2026-10-12</t>
        </is>
      </c>
      <c r="K2079" t="inlineStr">
        <is>
          <t>Rupa Srinivas</t>
        </is>
      </c>
      <c r="L2079" t="inlineStr">
        <is>
          <t>Facebook</t>
        </is>
      </c>
      <c r="M2079" t="inlineStr">
        <is>
          <t>Direct (campaign tagged in CRM)</t>
        </is>
      </c>
      <c r="N2079" t="inlineStr">
        <is>
          <t>6ad32e865fb0c65f673b748c</t>
        </is>
      </c>
      <c r="O2079" t="n">
        <v>1</v>
      </c>
      <c r="P2079" s="40">
        <f>IF(A2079="Lead",IF(ISNUMBER(MATCH(G2079,QualityStatuses,0)),1,0),0)</f>
        <v>0</v>
      </c>
      <c r="Q2079" s="40">
        <f>IF(A2079="Lead",IF(G2079="New Lead",0,1),0)</f>
        <v>1</v>
      </c>
      <c r="R2079" s="40">
        <f>IF(A2079="Lead",IF(G2079="Lost",1,0),0)</f>
        <v>0</v>
      </c>
      <c r="S2079" t="n">
        <v>0</v>
      </c>
      <c r="T2079" t="n">
        <v>0</v>
      </c>
      <c r="U2079" t="n">
        <v>0</v>
      </c>
      <c r="V2079" t="n">
        <v>0</v>
      </c>
      <c r="W2079" t="n">
        <v>0</v>
      </c>
      <c r="X2079" t="n">
        <v>0</v>
      </c>
      <c r="Y2079">
        <f>IF(AND(A2079="Lead",COUNTIF(MetaCamps,C2079)&gt;0),1,0)</f>
        <v>0</v>
      </c>
      <c r="Z2079">
        <f>IF(Y2079=1,P2079,0)</f>
        <v>0</v>
      </c>
    </row>
    <row r="2080">
      <c r="A2080" t="inlineStr">
        <is>
          <t>Lead</t>
        </is>
      </c>
      <c r="B2080" s="39" t="str">
        <f>IFERROR(INDEX(CampTypes,MATCH(C2080,CampList,0)),"Unattributed")</f>
        <v>Old</v>
      </c>
      <c r="C2080" t="inlineStr">
        <is>
          <t>E_Karan_Natuf_All_07072026</t>
        </is>
      </c>
      <c r="D2080" t="inlineStr">
        <is>
          <t>E_Karan_Natuf_Sign_07072026_Adset3</t>
        </is>
      </c>
      <c r="E2080" t="inlineStr">
        <is>
          <t>E_Karan_Natuf_Sign_07072026_Adset2_Ad1</t>
        </is>
      </c>
      <c r="F2080" t="inlineStr">
        <is>
          <t>Natuf</t>
        </is>
      </c>
      <c r="G2080" t="inlineStr">
        <is>
          <t>Lost</t>
        </is>
      </c>
      <c r="H2080" s="39" t="str">
        <f>IF(ISNUMBER(MATCH(G2080,QualityStatuses,0)),"Quality Lead","Non-Quality Lead")</f>
        <v>Non-Quality Lead</v>
      </c>
      <c r="I2080" t="inlineStr">
        <is>
          <t>2026-10</t>
        </is>
      </c>
      <c r="J2080" t="inlineStr">
        <is>
          <t>Wk of 2026-10-12</t>
        </is>
      </c>
      <c r="K2080" t="inlineStr">
        <is>
          <t>Marshal Malbari</t>
        </is>
      </c>
      <c r="L2080" t="inlineStr">
        <is>
          <t>Facebook</t>
        </is>
      </c>
      <c r="M2080" t="inlineStr">
        <is>
          <t>Direct (campaign tagged in CRM)</t>
        </is>
      </c>
      <c r="N2080" t="inlineStr">
        <is>
          <t>6ad32e7d9eec196ed71a83a9</t>
        </is>
      </c>
      <c r="O2080" t="n">
        <v>1</v>
      </c>
      <c r="P2080" s="40">
        <f>IF(A2080="Lead",IF(ISNUMBER(MATCH(G2080,QualityStatuses,0)),1,0),0)</f>
        <v>0</v>
      </c>
      <c r="Q2080" s="40">
        <f>IF(A2080="Lead",IF(G2080="New Lead",0,1),0)</f>
        <v>1</v>
      </c>
      <c r="R2080" s="40">
        <f>IF(A2080="Lead",IF(G2080="Lost",1,0),0)</f>
        <v>1</v>
      </c>
      <c r="S2080" t="n">
        <v>1</v>
      </c>
      <c r="T2080" t="n">
        <v>1</v>
      </c>
      <c r="U2080" t="n">
        <v>0</v>
      </c>
      <c r="V2080" t="n">
        <v>0</v>
      </c>
      <c r="W2080" t="n">
        <v>0</v>
      </c>
      <c r="X2080" t="n">
        <v>0</v>
      </c>
      <c r="Y2080">
        <f>IF(AND(A2080="Lead",COUNTIF(MetaCamps,C2080)&gt;0),1,0)</f>
        <v>1</v>
      </c>
      <c r="Z2080">
        <f>IF(Y2080=1,P2080,0)</f>
        <v>0</v>
      </c>
    </row>
    <row r="2081">
      <c r="A2081" t="inlineStr">
        <is>
          <t>Lead</t>
        </is>
      </c>
      <c r="B2081" s="39" t="str">
        <f>IFERROR(INDEX(CampTypes,MATCH(C2081,CampList,0)),"Unattributed")</f>
        <v>Old</v>
      </c>
      <c r="C2081" t="inlineStr">
        <is>
          <t>E_Karan_Natuf_All_07072026</t>
        </is>
      </c>
      <c r="D2081" t="inlineStr">
        <is>
          <t>E_Karan_Natuf_Sign_07072026_Adset3</t>
        </is>
      </c>
      <c r="E2081" t="inlineStr">
        <is>
          <t>E_Karan_Natuf_Sign_07072026_Adset2_Ad1 – Copy</t>
        </is>
      </c>
      <c r="F2081" t="inlineStr">
        <is>
          <t>Natuf</t>
        </is>
      </c>
      <c r="G2081" t="inlineStr">
        <is>
          <t>Attempt 5</t>
        </is>
      </c>
      <c r="H2081" s="39" t="str">
        <f>IF(ISNUMBER(MATCH(G2081,QualityStatuses,0)),"Quality Lead","Non-Quality Lead")</f>
        <v>Non-Quality Lead</v>
      </c>
      <c r="I2081" t="inlineStr">
        <is>
          <t>2026-10</t>
        </is>
      </c>
      <c r="J2081" t="inlineStr">
        <is>
          <t>Wk of 2026-10-12</t>
        </is>
      </c>
      <c r="K2081" t="inlineStr">
        <is>
          <t>Marshal Malbari</t>
        </is>
      </c>
      <c r="L2081" t="inlineStr">
        <is>
          <t>Facebook</t>
        </is>
      </c>
      <c r="M2081" t="inlineStr">
        <is>
          <t>Direct (campaign tagged in CRM)</t>
        </is>
      </c>
      <c r="N2081" t="inlineStr">
        <is>
          <t>6ad32ddfc85e5b1bf0f0ca95</t>
        </is>
      </c>
      <c r="O2081" t="n">
        <v>1</v>
      </c>
      <c r="P2081" s="40">
        <f>IF(A2081="Lead",IF(ISNUMBER(MATCH(G2081,QualityStatuses,0)),1,0),0)</f>
        <v>0</v>
      </c>
      <c r="Q2081" s="40">
        <f>IF(A2081="Lead",IF(G2081="New Lead",0,1),0)</f>
        <v>1</v>
      </c>
      <c r="R2081" s="40">
        <f>IF(A2081="Lead",IF(G2081="Lost",1,0),0)</f>
        <v>0</v>
      </c>
      <c r="S2081" t="n">
        <v>5</v>
      </c>
      <c r="T2081" t="n">
        <v>0</v>
      </c>
      <c r="U2081" t="n">
        <v>0</v>
      </c>
      <c r="V2081" t="n">
        <v>0</v>
      </c>
      <c r="W2081" t="n">
        <v>0</v>
      </c>
      <c r="X2081" t="n">
        <v>0</v>
      </c>
      <c r="Y2081">
        <f>IF(AND(A2081="Lead",COUNTIF(MetaCamps,C2081)&gt;0),1,0)</f>
        <v>1</v>
      </c>
      <c r="Z2081">
        <f>IF(Y2081=1,P2081,0)</f>
        <v>0</v>
      </c>
    </row>
    <row r="2082">
      <c r="A2082" t="inlineStr">
        <is>
          <t>Lead</t>
        </is>
      </c>
      <c r="B2082" s="39" t="str">
        <f>IFERROR(INDEX(CampTypes,MATCH(C2082,CampList,0)),"Unattributed")</f>
        <v>Old</v>
      </c>
      <c r="C2082" t="inlineStr">
        <is>
          <t>E_Suresh_Natuf_Kiosk_07072026</t>
        </is>
      </c>
      <c r="D2082" t="inlineStr">
        <is>
          <t>E_Suresh_Natuf_Kiosk_07072026_Adset5</t>
        </is>
      </c>
      <c r="E2082" t="inlineStr">
        <is>
          <t>E_Hindi_Suresh_Natuf_Kiosk_07072026_Adset5_ad3 – Copy 2</t>
        </is>
      </c>
      <c r="F2082" t="inlineStr">
        <is>
          <t>Natuf</t>
        </is>
      </c>
      <c r="G2082" t="inlineStr">
        <is>
          <t>New Lead</t>
        </is>
      </c>
      <c r="H2082" s="39" t="str">
        <f>IF(ISNUMBER(MATCH(G2082,QualityStatuses,0)),"Quality Lead","Non-Quality Lead")</f>
        <v>Non-Quality Lead</v>
      </c>
      <c r="I2082" t="inlineStr">
        <is>
          <t>2026-10</t>
        </is>
      </c>
      <c r="J2082" t="inlineStr">
        <is>
          <t>Wk of 2026-10-12</t>
        </is>
      </c>
      <c r="K2082" t="inlineStr">
        <is>
          <t>(Unassigned)</t>
        </is>
      </c>
      <c r="L2082" t="inlineStr">
        <is>
          <t>Facebook</t>
        </is>
      </c>
      <c r="M2082" t="inlineStr">
        <is>
          <t>Direct (campaign tagged in CRM)</t>
        </is>
      </c>
      <c r="N2082" t="inlineStr">
        <is>
          <t>6ad32a81045e6d0aa6df42bc</t>
        </is>
      </c>
      <c r="O2082" t="n">
        <v>1</v>
      </c>
      <c r="P2082" s="40">
        <f>IF(A2082="Lead",IF(ISNUMBER(MATCH(G2082,QualityStatuses,0)),1,0),0)</f>
        <v>0</v>
      </c>
      <c r="Q2082" s="40">
        <f>IF(A2082="Lead",IF(G2082="New Lead",0,1),0)</f>
        <v>0</v>
      </c>
      <c r="R2082" s="40">
        <f>IF(A2082="Lead",IF(G2082="Lost",1,0),0)</f>
        <v>0</v>
      </c>
      <c r="S2082" t="n">
        <v>0</v>
      </c>
      <c r="T2082" t="n">
        <v>0</v>
      </c>
      <c r="U2082" t="n">
        <v>0</v>
      </c>
      <c r="V2082" t="n">
        <v>0</v>
      </c>
      <c r="W2082" t="n">
        <v>0</v>
      </c>
      <c r="X2082" t="n">
        <v>0</v>
      </c>
      <c r="Y2082">
        <f>IF(AND(A2082="Lead",COUNTIF(MetaCamps,C2082)&gt;0),1,0)</f>
        <v>1</v>
      </c>
      <c r="Z2082">
        <f>IF(Y2082=1,P2082,0)</f>
        <v>0</v>
      </c>
    </row>
    <row r="2083">
      <c r="A2083" t="inlineStr">
        <is>
          <t>Lead</t>
        </is>
      </c>
      <c r="B2083" s="39" t="str">
        <f>IFERROR(INDEX(CampTypes,MATCH(C2083,CampList,0)),"Unattributed")</f>
        <v>New</v>
      </c>
      <c r="C2083" t="inlineStr">
        <is>
          <t>EBG - In House | ABO | Natuf | Leads | Unit Franchise | India | Oct26 | V1</t>
        </is>
      </c>
      <c r="D2083" t="inlineStr">
        <is>
          <t>Natuf | Business Owners | Tier1 + Growth Cities | Oct26 | V1</t>
        </is>
      </c>
      <c r="E2083" t="inlineStr">
        <is>
          <t>Natuf | Reel | Brand Ambassador | Heard Of Owning A Cafe | V1</t>
        </is>
      </c>
      <c r="F2083" t="inlineStr">
        <is>
          <t>In House Natuf</t>
        </is>
      </c>
      <c r="G2083" t="inlineStr">
        <is>
          <t>Connected</t>
        </is>
      </c>
      <c r="H2083" s="39" t="str">
        <f>IF(ISNUMBER(MATCH(G2083,QualityStatuses,0)),"Quality Lead","Non-Quality Lead")</f>
        <v>Non-Quality Lead</v>
      </c>
      <c r="I2083" t="inlineStr">
        <is>
          <t>2026-10</t>
        </is>
      </c>
      <c r="J2083" t="inlineStr">
        <is>
          <t>Wk of 2026-10-12</t>
        </is>
      </c>
      <c r="K2083" t="inlineStr">
        <is>
          <t>Rupa Srinivas</t>
        </is>
      </c>
      <c r="L2083" t="inlineStr">
        <is>
          <t>Facebook</t>
        </is>
      </c>
      <c r="M2083" t="inlineStr">
        <is>
          <t>Direct (campaign tagged in CRM)</t>
        </is>
      </c>
      <c r="N2083" t="inlineStr">
        <is>
          <t>6ad3294b66f705ee6b8ff635</t>
        </is>
      </c>
      <c r="O2083" t="n">
        <v>1</v>
      </c>
      <c r="P2083" s="40">
        <f>IF(A2083="Lead",IF(ISNUMBER(MATCH(G2083,QualityStatuses,0)),1,0),0)</f>
        <v>0</v>
      </c>
      <c r="Q2083" s="40">
        <f>IF(A2083="Lead",IF(G2083="New Lead",0,1),0)</f>
        <v>1</v>
      </c>
      <c r="R2083" s="40">
        <f>IF(A2083="Lead",IF(G2083="Lost",1,0),0)</f>
        <v>0</v>
      </c>
      <c r="S2083" t="n">
        <v>2</v>
      </c>
      <c r="T2083" t="n">
        <v>2</v>
      </c>
      <c r="U2083" t="n">
        <v>0</v>
      </c>
      <c r="V2083" t="n">
        <v>0</v>
      </c>
      <c r="W2083" t="n">
        <v>0</v>
      </c>
      <c r="X2083" t="n">
        <v>0</v>
      </c>
      <c r="Y2083">
        <f>IF(AND(A2083="Lead",COUNTIF(MetaCamps,C2083)&gt;0),1,0)</f>
        <v>0</v>
      </c>
      <c r="Z2083">
        <f>IF(Y2083=1,P2083,0)</f>
        <v>0</v>
      </c>
    </row>
    <row r="2084">
      <c r="A2084" t="inlineStr">
        <is>
          <t>Lead</t>
        </is>
      </c>
      <c r="B2084" s="39" t="str">
        <f>IFERROR(INDEX(CampTypes,MATCH(C2084,CampList,0)),"Unattributed")</f>
        <v>New</v>
      </c>
      <c r="C2084" t="inlineStr">
        <is>
          <t>EBG - In House | ABO | Natuf | Leads | Unit Franchise | India | Oct26 | V1</t>
        </is>
      </c>
      <c r="D2084" t="inlineStr">
        <is>
          <t>Natuf | Business Owners | Tier1 + Growth Cities | Oct26 | V1</t>
        </is>
      </c>
      <c r="E2084" t="inlineStr">
        <is>
          <t>Natuf | Reel | Brand Ambassador | Heard Of Owning A Cafe | V1</t>
        </is>
      </c>
      <c r="F2084" t="inlineStr">
        <is>
          <t>In House Natuf</t>
        </is>
      </c>
      <c r="G2084" t="inlineStr">
        <is>
          <t>Attempt 3</t>
        </is>
      </c>
      <c r="H2084" s="39" t="str">
        <f>IF(ISNUMBER(MATCH(G2084,QualityStatuses,0)),"Quality Lead","Non-Quality Lead")</f>
        <v>Non-Quality Lead</v>
      </c>
      <c r="I2084" t="inlineStr">
        <is>
          <t>2026-10</t>
        </is>
      </c>
      <c r="J2084" t="inlineStr">
        <is>
          <t>Wk of 2026-10-12</t>
        </is>
      </c>
      <c r="K2084" t="inlineStr">
        <is>
          <t>Rupa Srinivas</t>
        </is>
      </c>
      <c r="L2084" t="inlineStr">
        <is>
          <t>Facebook</t>
        </is>
      </c>
      <c r="M2084" t="inlineStr">
        <is>
          <t>Direct (campaign tagged in CRM)</t>
        </is>
      </c>
      <c r="N2084" t="inlineStr">
        <is>
          <t>6ad32891bdfe508505f9d2db</t>
        </is>
      </c>
      <c r="O2084" t="n">
        <v>1</v>
      </c>
      <c r="P2084" s="40">
        <f>IF(A2084="Lead",IF(ISNUMBER(MATCH(G2084,QualityStatuses,0)),1,0),0)</f>
        <v>0</v>
      </c>
      <c r="Q2084" s="40">
        <f>IF(A2084="Lead",IF(G2084="New Lead",0,1),0)</f>
        <v>1</v>
      </c>
      <c r="R2084" s="40">
        <f>IF(A2084="Lead",IF(G2084="Lost",1,0),0)</f>
        <v>0</v>
      </c>
      <c r="S2084" t="n">
        <v>3</v>
      </c>
      <c r="T2084" t="n">
        <v>0</v>
      </c>
      <c r="U2084" t="n">
        <v>0</v>
      </c>
      <c r="V2084" t="n">
        <v>0</v>
      </c>
      <c r="W2084" t="n">
        <v>0</v>
      </c>
      <c r="X2084" t="n">
        <v>0</v>
      </c>
      <c r="Y2084">
        <f>IF(AND(A2084="Lead",COUNTIF(MetaCamps,C2084)&gt;0),1,0)</f>
        <v>0</v>
      </c>
      <c r="Z2084">
        <f>IF(Y2084=1,P2084,0)</f>
        <v>0</v>
      </c>
    </row>
    <row r="2085">
      <c r="A2085" t="inlineStr">
        <is>
          <t>Lead</t>
        </is>
      </c>
      <c r="B2085" s="39" t="str">
        <f>IFERROR(INDEX(CampTypes,MATCH(C2085,CampList,0)),"Unattributed")</f>
        <v>Old</v>
      </c>
      <c r="C2085" t="inlineStr">
        <is>
          <t>E_Karan_Natuf_All_07072026</t>
        </is>
      </c>
      <c r="D2085" t="inlineStr">
        <is>
          <t>E_Karan_Natuf_Sign_07072026_Adset3</t>
        </is>
      </c>
      <c r="E2085" t="inlineStr">
        <is>
          <t>E_Karan_Natuf_Sign_07072026_Adset2_Ad1</t>
        </is>
      </c>
      <c r="F2085" t="inlineStr">
        <is>
          <t>Natuf</t>
        </is>
      </c>
      <c r="G2085" t="inlineStr">
        <is>
          <t>Attempt 4</t>
        </is>
      </c>
      <c r="H2085" s="39" t="str">
        <f>IF(ISNUMBER(MATCH(G2085,QualityStatuses,0)),"Quality Lead","Non-Quality Lead")</f>
        <v>Non-Quality Lead</v>
      </c>
      <c r="I2085" t="inlineStr">
        <is>
          <t>2026-10</t>
        </is>
      </c>
      <c r="J2085" t="inlineStr">
        <is>
          <t>Wk of 2026-10-12</t>
        </is>
      </c>
      <c r="K2085" t="inlineStr">
        <is>
          <t>Marshal Malbari</t>
        </is>
      </c>
      <c r="L2085" t="inlineStr">
        <is>
          <t>Facebook</t>
        </is>
      </c>
      <c r="M2085" t="inlineStr">
        <is>
          <t>Direct (campaign tagged in CRM)</t>
        </is>
      </c>
      <c r="N2085" t="inlineStr">
        <is>
          <t>6ad32674bdfe508505f9d009</t>
        </is>
      </c>
      <c r="O2085" t="n">
        <v>1</v>
      </c>
      <c r="P2085" s="40">
        <f>IF(A2085="Lead",IF(ISNUMBER(MATCH(G2085,QualityStatuses,0)),1,0),0)</f>
        <v>0</v>
      </c>
      <c r="Q2085" s="40">
        <f>IF(A2085="Lead",IF(G2085="New Lead",0,1),0)</f>
        <v>1</v>
      </c>
      <c r="R2085" s="40">
        <f>IF(A2085="Lead",IF(G2085="Lost",1,0),0)</f>
        <v>0</v>
      </c>
      <c r="S2085" t="n">
        <v>4</v>
      </c>
      <c r="T2085" t="n">
        <v>0</v>
      </c>
      <c r="U2085" t="n">
        <v>0</v>
      </c>
      <c r="V2085" t="n">
        <v>0</v>
      </c>
      <c r="W2085" t="n">
        <v>0</v>
      </c>
      <c r="X2085" t="n">
        <v>0</v>
      </c>
      <c r="Y2085">
        <f>IF(AND(A2085="Lead",COUNTIF(MetaCamps,C2085)&gt;0),1,0)</f>
        <v>1</v>
      </c>
      <c r="Z2085">
        <f>IF(Y2085=1,P2085,0)</f>
        <v>0</v>
      </c>
    </row>
    <row r="2086">
      <c r="A2086" t="inlineStr">
        <is>
          <t>Lead</t>
        </is>
      </c>
      <c r="B2086" s="39" t="str">
        <f>IFERROR(INDEX(CampTypes,MATCH(C2086,CampList,0)),"Unattributed")</f>
        <v>Old</v>
      </c>
      <c r="C2086" t="inlineStr">
        <is>
          <t>natuf_Kiosk_14072026_Hindi</t>
        </is>
      </c>
      <c r="D2086" t="inlineStr">
        <is>
          <t>natuf_Kiosk_09102026</t>
        </is>
      </c>
      <c r="E2086" t="inlineStr">
        <is>
          <t>natuf_Kiosk_14072026_ad set_ad1</t>
        </is>
      </c>
      <c r="F2086" t="inlineStr">
        <is>
          <t>Natuf</t>
        </is>
      </c>
      <c r="G2086" t="inlineStr">
        <is>
          <t>New Lead</t>
        </is>
      </c>
      <c r="H2086" s="39" t="str">
        <f>IF(ISNUMBER(MATCH(G2086,QualityStatuses,0)),"Quality Lead","Non-Quality Lead")</f>
        <v>Non-Quality Lead</v>
      </c>
      <c r="I2086" t="inlineStr">
        <is>
          <t>2026-10</t>
        </is>
      </c>
      <c r="J2086" t="inlineStr">
        <is>
          <t>Wk of 2026-10-12</t>
        </is>
      </c>
      <c r="K2086" t="inlineStr">
        <is>
          <t>(Unassigned)</t>
        </is>
      </c>
      <c r="L2086" t="inlineStr">
        <is>
          <t>Facebook</t>
        </is>
      </c>
      <c r="M2086" t="inlineStr">
        <is>
          <t>Direct (campaign tagged in CRM)</t>
        </is>
      </c>
      <c r="N2086" t="inlineStr">
        <is>
          <t>6ad324e2bdfe508505f9cc64</t>
        </is>
      </c>
      <c r="O2086" t="n">
        <v>1</v>
      </c>
      <c r="P2086" s="40">
        <f>IF(A2086="Lead",IF(ISNUMBER(MATCH(G2086,QualityStatuses,0)),1,0),0)</f>
        <v>0</v>
      </c>
      <c r="Q2086" s="40">
        <f>IF(A2086="Lead",IF(G2086="New Lead",0,1),0)</f>
        <v>0</v>
      </c>
      <c r="R2086" s="40">
        <f>IF(A2086="Lead",IF(G2086="Lost",1,0),0)</f>
        <v>0</v>
      </c>
      <c r="S2086" t="n">
        <v>0</v>
      </c>
      <c r="T2086" t="n">
        <v>0</v>
      </c>
      <c r="U2086" t="n">
        <v>0</v>
      </c>
      <c r="V2086" t="n">
        <v>0</v>
      </c>
      <c r="W2086" t="n">
        <v>0</v>
      </c>
      <c r="X2086" t="n">
        <v>0</v>
      </c>
      <c r="Y2086">
        <f>IF(AND(A2086="Lead",COUNTIF(MetaCamps,C2086)&gt;0),1,0)</f>
        <v>1</v>
      </c>
      <c r="Z2086">
        <f>IF(Y2086=1,P2086,0)</f>
        <v>0</v>
      </c>
    </row>
    <row r="2087">
      <c r="A2087" t="inlineStr">
        <is>
          <t>Lead</t>
        </is>
      </c>
      <c r="B2087" s="39" t="str">
        <f>IFERROR(INDEX(CampTypes,MATCH(C2087,CampList,0)),"Unattributed")</f>
        <v>New</v>
      </c>
      <c r="C2087" t="inlineStr">
        <is>
          <t>EBG - In House | ABO | Natuf | Leads | Unit Franchise | India | Oct26 | V1</t>
        </is>
      </c>
      <c r="D2087" t="inlineStr">
        <is>
          <t>Natuf | LAL 1% | India | Jul26 | V1</t>
        </is>
      </c>
      <c r="E2087" t="inlineStr">
        <is>
          <t>Natuf | Reel | Brand Ambassador | Heard Of Owning A Cafe | V1</t>
        </is>
      </c>
      <c r="F2087" t="inlineStr">
        <is>
          <t>In House Natuf</t>
        </is>
      </c>
      <c r="G2087" t="inlineStr">
        <is>
          <t>Connected</t>
        </is>
      </c>
      <c r="H2087" s="39" t="str">
        <f>IF(ISNUMBER(MATCH(G2087,QualityStatuses,0)),"Quality Lead","Non-Quality Lead")</f>
        <v>Non-Quality Lead</v>
      </c>
      <c r="I2087" t="inlineStr">
        <is>
          <t>2026-10</t>
        </is>
      </c>
      <c r="J2087" t="inlineStr">
        <is>
          <t>Wk of 2026-10-12</t>
        </is>
      </c>
      <c r="K2087" t="inlineStr">
        <is>
          <t>Rupa Srinivas</t>
        </is>
      </c>
      <c r="L2087" t="inlineStr">
        <is>
          <t>Facebook</t>
        </is>
      </c>
      <c r="M2087" t="inlineStr">
        <is>
          <t>Direct (campaign tagged in CRM)</t>
        </is>
      </c>
      <c r="N2087" t="inlineStr">
        <is>
          <t>6ad324988f41e473302b6532</t>
        </is>
      </c>
      <c r="O2087" t="n">
        <v>1</v>
      </c>
      <c r="P2087" s="40">
        <f>IF(A2087="Lead",IF(ISNUMBER(MATCH(G2087,QualityStatuses,0)),1,0),0)</f>
        <v>0</v>
      </c>
      <c r="Q2087" s="40">
        <f>IF(A2087="Lead",IF(G2087="New Lead",0,1),0)</f>
        <v>1</v>
      </c>
      <c r="R2087" s="40">
        <f>IF(A2087="Lead",IF(G2087="Lost",1,0),0)</f>
        <v>0</v>
      </c>
      <c r="S2087" t="n">
        <v>1</v>
      </c>
      <c r="T2087" t="n">
        <v>1</v>
      </c>
      <c r="U2087" t="n">
        <v>0</v>
      </c>
      <c r="V2087" t="n">
        <v>0</v>
      </c>
      <c r="W2087" t="n">
        <v>0</v>
      </c>
      <c r="X2087" t="n">
        <v>0</v>
      </c>
      <c r="Y2087">
        <f>IF(AND(A2087="Lead",COUNTIF(MetaCamps,C2087)&gt;0),1,0)</f>
        <v>0</v>
      </c>
      <c r="Z2087">
        <f>IF(Y2087=1,P2087,0)</f>
        <v>0</v>
      </c>
    </row>
    <row r="2088">
      <c r="A2088" t="inlineStr">
        <is>
          <t>Lead</t>
        </is>
      </c>
      <c r="B2088" s="39" t="str">
        <f>IFERROR(INDEX(CampTypes,MATCH(C2088,CampList,0)),"Unattributed")</f>
        <v>New</v>
      </c>
      <c r="C2088" t="inlineStr">
        <is>
          <t>EBG - In House | ABO | Natuf | Leads | Unit Franchise | India | Oct26 | V1</t>
        </is>
      </c>
      <c r="D2088" t="inlineStr">
        <is>
          <t>Natuf | Business Owners | Tier1 + Growth Cities | Oct26 | V1</t>
        </is>
      </c>
      <c r="E2088" t="inlineStr">
        <is>
          <t>Natuf | Reel | Brand Ambassador | Heard Of Owning A Cafe | V1</t>
        </is>
      </c>
      <c r="F2088" t="inlineStr">
        <is>
          <t>In House Natuf</t>
        </is>
      </c>
      <c r="G2088" t="inlineStr">
        <is>
          <t>Attempt 1</t>
        </is>
      </c>
      <c r="H2088" s="39" t="str">
        <f>IF(ISNUMBER(MATCH(G2088,QualityStatuses,0)),"Quality Lead","Non-Quality Lead")</f>
        <v>Non-Quality Lead</v>
      </c>
      <c r="I2088" t="inlineStr">
        <is>
          <t>2026-10</t>
        </is>
      </c>
      <c r="J2088" t="inlineStr">
        <is>
          <t>Wk of 2026-10-12</t>
        </is>
      </c>
      <c r="K2088" t="inlineStr">
        <is>
          <t>Rupa Srinivas</t>
        </is>
      </c>
      <c r="L2088" t="inlineStr">
        <is>
          <t>Facebook</t>
        </is>
      </c>
      <c r="M2088" t="inlineStr">
        <is>
          <t>Direct (campaign tagged in CRM)</t>
        </is>
      </c>
      <c r="N2088" t="inlineStr">
        <is>
          <t>6ad3247665b63a327f67be08</t>
        </is>
      </c>
      <c r="O2088" t="n">
        <v>1</v>
      </c>
      <c r="P2088" s="40">
        <f>IF(A2088="Lead",IF(ISNUMBER(MATCH(G2088,QualityStatuses,0)),1,0),0)</f>
        <v>0</v>
      </c>
      <c r="Q2088" s="40">
        <f>IF(A2088="Lead",IF(G2088="New Lead",0,1),0)</f>
        <v>1</v>
      </c>
      <c r="R2088" s="40">
        <f>IF(A2088="Lead",IF(G2088="Lost",1,0),0)</f>
        <v>0</v>
      </c>
      <c r="S2088" t="n">
        <v>1</v>
      </c>
      <c r="T2088" t="n">
        <v>0</v>
      </c>
      <c r="U2088" t="n">
        <v>0</v>
      </c>
      <c r="V2088" t="n">
        <v>0</v>
      </c>
      <c r="W2088" t="n">
        <v>0</v>
      </c>
      <c r="X2088" t="n">
        <v>0</v>
      </c>
      <c r="Y2088">
        <f>IF(AND(A2088="Lead",COUNTIF(MetaCamps,C2088)&gt;0),1,0)</f>
        <v>0</v>
      </c>
      <c r="Z2088">
        <f>IF(Y2088=1,P2088,0)</f>
        <v>0</v>
      </c>
    </row>
    <row r="2089">
      <c r="A2089" t="inlineStr">
        <is>
          <t>Lead</t>
        </is>
      </c>
      <c r="B2089" s="39" t="str">
        <f>IFERROR(INDEX(CampTypes,MATCH(C2089,CampList,0)),"Unattributed")</f>
        <v>Old</v>
      </c>
      <c r="C2089" t="inlineStr">
        <is>
          <t>natuf_Kiosk_14072026_Hindi</t>
        </is>
      </c>
      <c r="D2089" t="inlineStr">
        <is>
          <t>natuf_Kiosk_09102026</t>
        </is>
      </c>
      <c r="E2089" t="inlineStr">
        <is>
          <t>natuf_Kiosk_14072026_ad set_ad1</t>
        </is>
      </c>
      <c r="F2089" t="inlineStr">
        <is>
          <t>Natuf</t>
        </is>
      </c>
      <c r="G2089" t="inlineStr">
        <is>
          <t>Details Shared</t>
        </is>
      </c>
      <c r="H2089" s="39" t="str">
        <f>IF(ISNUMBER(MATCH(G2089,QualityStatuses,0)),"Quality Lead","Non-Quality Lead")</f>
        <v>Quality Lead</v>
      </c>
      <c r="I2089" t="inlineStr">
        <is>
          <t>2026-10</t>
        </is>
      </c>
      <c r="J2089" t="inlineStr">
        <is>
          <t>Wk of 2026-10-12</t>
        </is>
      </c>
      <c r="K2089" t="inlineStr">
        <is>
          <t>Tejaswini Tarigopula</t>
        </is>
      </c>
      <c r="L2089" t="inlineStr">
        <is>
          <t>Facebook</t>
        </is>
      </c>
      <c r="M2089" t="inlineStr">
        <is>
          <t>Direct (campaign tagged in CRM)</t>
        </is>
      </c>
      <c r="N2089" t="inlineStr">
        <is>
          <t>6ad32441e9b5ee91e6566602</t>
        </is>
      </c>
      <c r="O2089" t="n">
        <v>1</v>
      </c>
      <c r="P2089" s="40">
        <f>IF(A2089="Lead",IF(ISNUMBER(MATCH(G2089,QualityStatuses,0)),1,0),0)</f>
        <v>1</v>
      </c>
      <c r="Q2089" s="40">
        <f>IF(A2089="Lead",IF(G2089="New Lead",0,1),0)</f>
        <v>1</v>
      </c>
      <c r="R2089" s="40">
        <f>IF(A2089="Lead",IF(G2089="Lost",1,0),0)</f>
        <v>0</v>
      </c>
      <c r="S2089" t="n">
        <v>3</v>
      </c>
      <c r="T2089" t="n">
        <v>2</v>
      </c>
      <c r="U2089" t="n">
        <v>0</v>
      </c>
      <c r="V2089" t="n">
        <v>0</v>
      </c>
      <c r="W2089" t="n">
        <v>0</v>
      </c>
      <c r="X2089" t="n">
        <v>0</v>
      </c>
      <c r="Y2089">
        <f>IF(AND(A2089="Lead",COUNTIF(MetaCamps,C2089)&gt;0),1,0)</f>
        <v>1</v>
      </c>
      <c r="Z2089">
        <f>IF(Y2089=1,P2089,0)</f>
        <v>1</v>
      </c>
    </row>
    <row r="2090">
      <c r="A2090" t="inlineStr">
        <is>
          <t>Lead</t>
        </is>
      </c>
      <c r="B2090" s="39" t="str">
        <f>IFERROR(INDEX(CampTypes,MATCH(C2090,CampList,0)),"Unattributed")</f>
        <v>Old</v>
      </c>
      <c r="C2090" t="inlineStr">
        <is>
          <t>E_Suresh_Natuf_Kiosk_07072026</t>
        </is>
      </c>
      <c r="D2090" t="inlineStr">
        <is>
          <t>E_Suresh_Natuf_Kiosk_07072026_Adset5</t>
        </is>
      </c>
      <c r="E2090" t="inlineStr">
        <is>
          <t>E_Hindi_Suresh_Natuf_Kiosk_07072026_Adset5_ad3 – Copy 2</t>
        </is>
      </c>
      <c r="F2090" t="inlineStr">
        <is>
          <t>Natuf</t>
        </is>
      </c>
      <c r="G2090" t="inlineStr">
        <is>
          <t>Connected</t>
        </is>
      </c>
      <c r="H2090" s="39" t="str">
        <f>IF(ISNUMBER(MATCH(G2090,QualityStatuses,0)),"Quality Lead","Non-Quality Lead")</f>
        <v>Non-Quality Lead</v>
      </c>
      <c r="I2090" t="inlineStr">
        <is>
          <t>2026-10</t>
        </is>
      </c>
      <c r="J2090" t="inlineStr">
        <is>
          <t>Wk of 2026-10-12</t>
        </is>
      </c>
      <c r="K2090" t="inlineStr">
        <is>
          <t>Tejaswini Tarigopula</t>
        </is>
      </c>
      <c r="L2090" t="inlineStr">
        <is>
          <t>Facebook</t>
        </is>
      </c>
      <c r="M2090" t="inlineStr">
        <is>
          <t>Direct (campaign tagged in CRM)</t>
        </is>
      </c>
      <c r="N2090" t="inlineStr">
        <is>
          <t>6ad323047904390da6c4dfe2</t>
        </is>
      </c>
      <c r="O2090" t="n">
        <v>1</v>
      </c>
      <c r="P2090" s="40">
        <f>IF(A2090="Lead",IF(ISNUMBER(MATCH(G2090,QualityStatuses,0)),1,0),0)</f>
        <v>0</v>
      </c>
      <c r="Q2090" s="40">
        <f>IF(A2090="Lead",IF(G2090="New Lead",0,1),0)</f>
        <v>1</v>
      </c>
      <c r="R2090" s="40">
        <f>IF(A2090="Lead",IF(G2090="Lost",1,0),0)</f>
        <v>0</v>
      </c>
      <c r="S2090" t="n">
        <v>6</v>
      </c>
      <c r="T2090" t="n">
        <v>3</v>
      </c>
      <c r="U2090" t="n">
        <v>0</v>
      </c>
      <c r="V2090" t="n">
        <v>0</v>
      </c>
      <c r="W2090" t="n">
        <v>0</v>
      </c>
      <c r="X2090" t="n">
        <v>0</v>
      </c>
      <c r="Y2090">
        <f>IF(AND(A2090="Lead",COUNTIF(MetaCamps,C2090)&gt;0),1,0)</f>
        <v>1</v>
      </c>
      <c r="Z2090">
        <f>IF(Y2090=1,P2090,0)</f>
        <v>0</v>
      </c>
    </row>
    <row r="2091">
      <c r="A2091" t="inlineStr">
        <is>
          <t>Lead</t>
        </is>
      </c>
      <c r="B2091" s="39" t="str">
        <f>IFERROR(INDEX(CampTypes,MATCH(C2091,CampList,0)),"Unattributed")</f>
        <v>Old</v>
      </c>
      <c r="C2091" t="inlineStr">
        <is>
          <t>natuf_Kiosk_14072026_Hindi</t>
        </is>
      </c>
      <c r="D2091" t="inlineStr">
        <is>
          <t>natuf_Kiosk_09102026</t>
        </is>
      </c>
      <c r="E2091" t="inlineStr">
        <is>
          <t>natuf_Kiosk_14072026_ad set_ad1</t>
        </is>
      </c>
      <c r="F2091" t="inlineStr">
        <is>
          <t>Natuf</t>
        </is>
      </c>
      <c r="G2091" t="inlineStr">
        <is>
          <t>New Lead</t>
        </is>
      </c>
      <c r="H2091" s="39" t="str">
        <f>IF(ISNUMBER(MATCH(G2091,QualityStatuses,0)),"Quality Lead","Non-Quality Lead")</f>
        <v>Non-Quality Lead</v>
      </c>
      <c r="I2091" t="inlineStr">
        <is>
          <t>2026-10</t>
        </is>
      </c>
      <c r="J2091" t="inlineStr">
        <is>
          <t>Wk of 2026-10-12</t>
        </is>
      </c>
      <c r="K2091" t="inlineStr">
        <is>
          <t>(Unassigned)</t>
        </is>
      </c>
      <c r="L2091" t="inlineStr">
        <is>
          <t>Facebook</t>
        </is>
      </c>
      <c r="M2091" t="inlineStr">
        <is>
          <t>Direct (campaign tagged in CRM)</t>
        </is>
      </c>
      <c r="N2091" t="inlineStr">
        <is>
          <t>6ad3224d8f41e473302b5fb5</t>
        </is>
      </c>
      <c r="O2091" t="n">
        <v>1</v>
      </c>
      <c r="P2091" s="40">
        <f>IF(A2091="Lead",IF(ISNUMBER(MATCH(G2091,QualityStatuses,0)),1,0),0)</f>
        <v>0</v>
      </c>
      <c r="Q2091" s="40">
        <f>IF(A2091="Lead",IF(G2091="New Lead",0,1),0)</f>
        <v>0</v>
      </c>
      <c r="R2091" s="40">
        <f>IF(A2091="Lead",IF(G2091="Lost",1,0),0)</f>
        <v>0</v>
      </c>
      <c r="S2091" t="n">
        <v>0</v>
      </c>
      <c r="T2091" t="n">
        <v>0</v>
      </c>
      <c r="U2091" t="n">
        <v>0</v>
      </c>
      <c r="V2091" t="n">
        <v>0</v>
      </c>
      <c r="W2091" t="n">
        <v>0</v>
      </c>
      <c r="X2091" t="n">
        <v>0</v>
      </c>
      <c r="Y2091">
        <f>IF(AND(A2091="Lead",COUNTIF(MetaCamps,C2091)&gt;0),1,0)</f>
        <v>1</v>
      </c>
      <c r="Z2091">
        <f>IF(Y2091=1,P2091,0)</f>
        <v>0</v>
      </c>
    </row>
    <row r="2092">
      <c r="A2092" t="inlineStr">
        <is>
          <t>Lead</t>
        </is>
      </c>
      <c r="B2092" s="39" t="str">
        <f>IFERROR(INDEX(CampTypes,MATCH(C2092,CampList,0)),"Unattributed")</f>
        <v>New</v>
      </c>
      <c r="C2092" t="inlineStr">
        <is>
          <t>EBG - In House | ABO | Natuf | Leads | Unit Franchise | India | Oct26 | V1</t>
        </is>
      </c>
      <c r="D2092" t="inlineStr">
        <is>
          <t>Natuf | Broad | Tier1 + Growth Cities | Oct26 | V1</t>
        </is>
      </c>
      <c r="E2092" t="inlineStr">
        <is>
          <t>Natuf | Reel | Brand Ambassador | Heard Of Owning A Cafe | V1</t>
        </is>
      </c>
      <c r="F2092" t="inlineStr">
        <is>
          <t>In House Natuf</t>
        </is>
      </c>
      <c r="G2092" t="inlineStr">
        <is>
          <t>Attempt 1</t>
        </is>
      </c>
      <c r="H2092" s="39" t="str">
        <f>IF(ISNUMBER(MATCH(G2092,QualityStatuses,0)),"Quality Lead","Non-Quality Lead")</f>
        <v>Non-Quality Lead</v>
      </c>
      <c r="I2092" t="inlineStr">
        <is>
          <t>2026-10</t>
        </is>
      </c>
      <c r="J2092" t="inlineStr">
        <is>
          <t>Wk of 2026-10-12</t>
        </is>
      </c>
      <c r="K2092" t="inlineStr">
        <is>
          <t>Rupa Srinivas</t>
        </is>
      </c>
      <c r="L2092" t="inlineStr">
        <is>
          <t>Facebook</t>
        </is>
      </c>
      <c r="M2092" t="inlineStr">
        <is>
          <t>Direct (campaign tagged in CRM)</t>
        </is>
      </c>
      <c r="N2092" t="inlineStr">
        <is>
          <t>6ad321ceb7744d74c2170849</t>
        </is>
      </c>
      <c r="O2092" t="n">
        <v>1</v>
      </c>
      <c r="P2092" s="40">
        <f>IF(A2092="Lead",IF(ISNUMBER(MATCH(G2092,QualityStatuses,0)),1,0),0)</f>
        <v>0</v>
      </c>
      <c r="Q2092" s="40">
        <f>IF(A2092="Lead",IF(G2092="New Lead",0,1),0)</f>
        <v>1</v>
      </c>
      <c r="R2092" s="40">
        <f>IF(A2092="Lead",IF(G2092="Lost",1,0),0)</f>
        <v>0</v>
      </c>
      <c r="S2092" t="n">
        <v>1</v>
      </c>
      <c r="T2092" t="n">
        <v>0</v>
      </c>
      <c r="U2092" t="n">
        <v>0</v>
      </c>
      <c r="V2092" t="n">
        <v>0</v>
      </c>
      <c r="W2092" t="n">
        <v>0</v>
      </c>
      <c r="X2092" t="n">
        <v>0</v>
      </c>
      <c r="Y2092">
        <f>IF(AND(A2092="Lead",COUNTIF(MetaCamps,C2092)&gt;0),1,0)</f>
        <v>0</v>
      </c>
      <c r="Z2092">
        <f>IF(Y2092=1,P2092,0)</f>
        <v>0</v>
      </c>
    </row>
    <row r="2093">
      <c r="A2093" t="inlineStr">
        <is>
          <t>Lead</t>
        </is>
      </c>
      <c r="B2093" s="39" t="str">
        <f>IFERROR(INDEX(CampTypes,MATCH(C2093,CampList,0)),"Unattributed")</f>
        <v>New</v>
      </c>
      <c r="C2093" t="inlineStr">
        <is>
          <t>EBG - In House | ABO | Natuf | Leads | Unit Franchise | India | Oct26 | V1</t>
        </is>
      </c>
      <c r="D2093" t="inlineStr">
        <is>
          <t>Natuf | Investors | Tier1 + Growth Cities | Oct26 | V1</t>
        </is>
      </c>
      <c r="E2093" t="inlineStr">
        <is>
          <t>Natuf | Reel | Brand Ambassador | Heard Of Owning A Cafe | V1</t>
        </is>
      </c>
      <c r="F2093" t="inlineStr">
        <is>
          <t>In House Natuf</t>
        </is>
      </c>
      <c r="G2093" t="inlineStr">
        <is>
          <t>Connected</t>
        </is>
      </c>
      <c r="H2093" s="39" t="str">
        <f>IF(ISNUMBER(MATCH(G2093,QualityStatuses,0)),"Quality Lead","Non-Quality Lead")</f>
        <v>Non-Quality Lead</v>
      </c>
      <c r="I2093" t="inlineStr">
        <is>
          <t>2026-10</t>
        </is>
      </c>
      <c r="J2093" t="inlineStr">
        <is>
          <t>Wk of 2026-10-12</t>
        </is>
      </c>
      <c r="K2093" t="inlineStr">
        <is>
          <t>Rupa Srinivas</t>
        </is>
      </c>
      <c r="L2093" t="inlineStr">
        <is>
          <t>Facebook</t>
        </is>
      </c>
      <c r="M2093" t="inlineStr">
        <is>
          <t>Direct (campaign tagged in CRM)</t>
        </is>
      </c>
      <c r="N2093" t="inlineStr">
        <is>
          <t>6ad3216cb6deefe0e98098e7</t>
        </is>
      </c>
      <c r="O2093" t="n">
        <v>1</v>
      </c>
      <c r="P2093" s="40">
        <f>IF(A2093="Lead",IF(ISNUMBER(MATCH(G2093,QualityStatuses,0)),1,0),0)</f>
        <v>0</v>
      </c>
      <c r="Q2093" s="40">
        <f>IF(A2093="Lead",IF(G2093="New Lead",0,1),0)</f>
        <v>1</v>
      </c>
      <c r="R2093" s="40">
        <f>IF(A2093="Lead",IF(G2093="Lost",1,0),0)</f>
        <v>0</v>
      </c>
      <c r="S2093" t="n">
        <v>3</v>
      </c>
      <c r="T2093" t="n">
        <v>1</v>
      </c>
      <c r="U2093" t="n">
        <v>0</v>
      </c>
      <c r="V2093" t="n">
        <v>0</v>
      </c>
      <c r="W2093" t="n">
        <v>0</v>
      </c>
      <c r="X2093" t="n">
        <v>0</v>
      </c>
      <c r="Y2093">
        <f>IF(AND(A2093="Lead",COUNTIF(MetaCamps,C2093)&gt;0),1,0)</f>
        <v>0</v>
      </c>
      <c r="Z2093">
        <f>IF(Y2093=1,P2093,0)</f>
        <v>0</v>
      </c>
    </row>
    <row r="2094">
      <c r="A2094" t="inlineStr">
        <is>
          <t>Lead</t>
        </is>
      </c>
      <c r="B2094" s="39" t="str">
        <f>IFERROR(INDEX(CampTypes,MATCH(C2094,CampList,0)),"Unattributed")</f>
        <v>New</v>
      </c>
      <c r="C2094" t="inlineStr">
        <is>
          <t>EBG - In House | ABO | Natuf | Leads | Unit Franchise | India | Oct26 | V1</t>
        </is>
      </c>
      <c r="D2094" t="inlineStr">
        <is>
          <t>Natuf | Broad | Tier1 + Growth Cities | Oct26 | V1</t>
        </is>
      </c>
      <c r="E2094" t="inlineStr">
        <is>
          <t>Natuf | Reel | Brand Ambassador | Heard Of Owning A Cafe | V1</t>
        </is>
      </c>
      <c r="F2094" t="inlineStr">
        <is>
          <t>In House Natuf</t>
        </is>
      </c>
      <c r="G2094" t="inlineStr">
        <is>
          <t>Connected</t>
        </is>
      </c>
      <c r="H2094" s="39" t="str">
        <f>IF(ISNUMBER(MATCH(G2094,QualityStatuses,0)),"Quality Lead","Non-Quality Lead")</f>
        <v>Non-Quality Lead</v>
      </c>
      <c r="I2094" t="inlineStr">
        <is>
          <t>2026-10</t>
        </is>
      </c>
      <c r="J2094" t="inlineStr">
        <is>
          <t>Wk of 2026-10-12</t>
        </is>
      </c>
      <c r="K2094" t="inlineStr">
        <is>
          <t>Rupa Srinivas</t>
        </is>
      </c>
      <c r="L2094" t="inlineStr">
        <is>
          <t>Facebook</t>
        </is>
      </c>
      <c r="M2094" t="inlineStr">
        <is>
          <t>Direct (campaign tagged in CRM)</t>
        </is>
      </c>
      <c r="N2094" t="inlineStr">
        <is>
          <t>6ad3215cb76d8d7a7f01fea8</t>
        </is>
      </c>
      <c r="O2094" t="n">
        <v>1</v>
      </c>
      <c r="P2094" s="40">
        <f>IF(A2094="Lead",IF(ISNUMBER(MATCH(G2094,QualityStatuses,0)),1,0),0)</f>
        <v>0</v>
      </c>
      <c r="Q2094" s="40">
        <f>IF(A2094="Lead",IF(G2094="New Lead",0,1),0)</f>
        <v>1</v>
      </c>
      <c r="R2094" s="40">
        <f>IF(A2094="Lead",IF(G2094="Lost",1,0),0)</f>
        <v>0</v>
      </c>
      <c r="S2094" t="n">
        <v>2</v>
      </c>
      <c r="T2094" t="n">
        <v>1</v>
      </c>
      <c r="U2094" t="n">
        <v>0</v>
      </c>
      <c r="V2094" t="n">
        <v>0</v>
      </c>
      <c r="W2094" t="n">
        <v>0</v>
      </c>
      <c r="X2094" t="n">
        <v>0</v>
      </c>
      <c r="Y2094">
        <f>IF(AND(A2094="Lead",COUNTIF(MetaCamps,C2094)&gt;0),1,0)</f>
        <v>0</v>
      </c>
      <c r="Z2094">
        <f>IF(Y2094=1,P2094,0)</f>
        <v>0</v>
      </c>
    </row>
    <row r="2095">
      <c r="A2095" t="inlineStr">
        <is>
          <t>Lead</t>
        </is>
      </c>
      <c r="B2095" s="39" t="str">
        <f>IFERROR(INDEX(CampTypes,MATCH(C2095,CampList,0)),"Unattributed")</f>
        <v>Old</v>
      </c>
      <c r="C2095" t="inlineStr">
        <is>
          <t>natuf_Kiosk_14072026_Hindi</t>
        </is>
      </c>
      <c r="D2095" t="inlineStr">
        <is>
          <t>natuf_Kiosk_09102026</t>
        </is>
      </c>
      <c r="E2095" t="inlineStr">
        <is>
          <t>natuf_Kiosk_14072026_ad set_ad1</t>
        </is>
      </c>
      <c r="F2095" t="inlineStr">
        <is>
          <t>Natuf</t>
        </is>
      </c>
      <c r="G2095" t="inlineStr">
        <is>
          <t>Connected</t>
        </is>
      </c>
      <c r="H2095" s="39" t="str">
        <f>IF(ISNUMBER(MATCH(G2095,QualityStatuses,0)),"Quality Lead","Non-Quality Lead")</f>
        <v>Non-Quality Lead</v>
      </c>
      <c r="I2095" t="inlineStr">
        <is>
          <t>2026-10</t>
        </is>
      </c>
      <c r="J2095" t="inlineStr">
        <is>
          <t>Wk of 2026-10-12</t>
        </is>
      </c>
      <c r="K2095" t="inlineStr">
        <is>
          <t>Tejaswini Tarigopula</t>
        </is>
      </c>
      <c r="L2095" t="inlineStr">
        <is>
          <t>Facebook</t>
        </is>
      </c>
      <c r="M2095" t="inlineStr">
        <is>
          <t>Direct (campaign tagged in CRM)</t>
        </is>
      </c>
      <c r="N2095" t="inlineStr">
        <is>
          <t>6ad320deb7c4657a33f6e597</t>
        </is>
      </c>
      <c r="O2095" t="n">
        <v>1</v>
      </c>
      <c r="P2095" s="40">
        <f>IF(A2095="Lead",IF(ISNUMBER(MATCH(G2095,QualityStatuses,0)),1,0),0)</f>
        <v>0</v>
      </c>
      <c r="Q2095" s="40">
        <f>IF(A2095="Lead",IF(G2095="New Lead",0,1),0)</f>
        <v>1</v>
      </c>
      <c r="R2095" s="40">
        <f>IF(A2095="Lead",IF(G2095="Lost",1,0),0)</f>
        <v>0</v>
      </c>
      <c r="S2095" t="n">
        <v>1</v>
      </c>
      <c r="T2095" t="n">
        <v>1</v>
      </c>
      <c r="U2095" t="n">
        <v>0</v>
      </c>
      <c r="V2095" t="n">
        <v>0</v>
      </c>
      <c r="W2095" t="n">
        <v>0</v>
      </c>
      <c r="X2095" t="n">
        <v>0</v>
      </c>
      <c r="Y2095">
        <f>IF(AND(A2095="Lead",COUNTIF(MetaCamps,C2095)&gt;0),1,0)</f>
        <v>1</v>
      </c>
      <c r="Z2095">
        <f>IF(Y2095=1,P2095,0)</f>
        <v>0</v>
      </c>
    </row>
    <row r="2096">
      <c r="A2096" t="inlineStr">
        <is>
          <t>Lead</t>
        </is>
      </c>
      <c r="B2096" s="39" t="str">
        <f>IFERROR(INDEX(CampTypes,MATCH(C2096,CampList,0)),"Unattributed")</f>
        <v>New</v>
      </c>
      <c r="C2096" t="inlineStr">
        <is>
          <t>EBG - In House | ABO | Natuf | Leads | Unit Franchise | India | Oct26 | V1</t>
        </is>
      </c>
      <c r="D2096" t="inlineStr">
        <is>
          <t>Natuf | Investors | Tier1 + Growth Cities | Oct26 | V1</t>
        </is>
      </c>
      <c r="E2096" t="inlineStr">
        <is>
          <t>Natuf | Reel | Brand Ambassador | Heard Of Owning A Cafe | V1</t>
        </is>
      </c>
      <c r="F2096" t="inlineStr">
        <is>
          <t>In House Natuf</t>
        </is>
      </c>
      <c r="G2096" t="inlineStr">
        <is>
          <t>Attempt 1</t>
        </is>
      </c>
      <c r="H2096" s="39" t="str">
        <f>IF(ISNUMBER(MATCH(G2096,QualityStatuses,0)),"Quality Lead","Non-Quality Lead")</f>
        <v>Non-Quality Lead</v>
      </c>
      <c r="I2096" t="inlineStr">
        <is>
          <t>2026-10</t>
        </is>
      </c>
      <c r="J2096" t="inlineStr">
        <is>
          <t>Wk of 2026-10-12</t>
        </is>
      </c>
      <c r="K2096" t="inlineStr">
        <is>
          <t>Rupa Srinivas</t>
        </is>
      </c>
      <c r="L2096" t="inlineStr">
        <is>
          <t>Facebook</t>
        </is>
      </c>
      <c r="M2096" t="inlineStr">
        <is>
          <t>Direct (campaign tagged in CRM)</t>
        </is>
      </c>
      <c r="N2096" t="inlineStr">
        <is>
          <t>6ad3201b342079b577670baf</t>
        </is>
      </c>
      <c r="O2096" t="n">
        <v>1</v>
      </c>
      <c r="P2096" s="40">
        <f>IF(A2096="Lead",IF(ISNUMBER(MATCH(G2096,QualityStatuses,0)),1,0),0)</f>
        <v>0</v>
      </c>
      <c r="Q2096" s="40">
        <f>IF(A2096="Lead",IF(G2096="New Lead",0,1),0)</f>
        <v>1</v>
      </c>
      <c r="R2096" s="40">
        <f>IF(A2096="Lead",IF(G2096="Lost",1,0),0)</f>
        <v>0</v>
      </c>
      <c r="S2096" t="n">
        <v>1</v>
      </c>
      <c r="T2096" t="n">
        <v>1</v>
      </c>
      <c r="U2096" t="n">
        <v>0</v>
      </c>
      <c r="V2096" t="n">
        <v>0</v>
      </c>
      <c r="W2096" t="n">
        <v>0</v>
      </c>
      <c r="X2096" t="n">
        <v>0</v>
      </c>
      <c r="Y2096">
        <f>IF(AND(A2096="Lead",COUNTIF(MetaCamps,C2096)&gt;0),1,0)</f>
        <v>0</v>
      </c>
      <c r="Z2096">
        <f>IF(Y2096=1,P2096,0)</f>
        <v>0</v>
      </c>
    </row>
    <row r="2097">
      <c r="A2097" t="inlineStr">
        <is>
          <t>Lead</t>
        </is>
      </c>
      <c r="B2097" s="39" t="str">
        <f>IFERROR(INDEX(CampTypes,MATCH(C2097,CampList,0)),"Unattributed")</f>
        <v>New</v>
      </c>
      <c r="C2097" t="inlineStr">
        <is>
          <t>EBG - In House | ABO | Natuf | Leads | Unit Franchise | India | Oct26 | V1</t>
        </is>
      </c>
      <c r="D2097" t="inlineStr">
        <is>
          <t>Natuf | Investors | Tier1 + Growth Cities | Oct26 | V1</t>
        </is>
      </c>
      <c r="E2097" t="inlineStr">
        <is>
          <t>Natuf | Reel | Brand Ambassador | Heard Of Owning A Cafe | V1</t>
        </is>
      </c>
      <c r="F2097" t="inlineStr">
        <is>
          <t>In House Natuf</t>
        </is>
      </c>
      <c r="G2097" t="inlineStr">
        <is>
          <t>New Lead</t>
        </is>
      </c>
      <c r="H2097" s="39" t="str">
        <f>IF(ISNUMBER(MATCH(G2097,QualityStatuses,0)),"Quality Lead","Non-Quality Lead")</f>
        <v>Non-Quality Lead</v>
      </c>
      <c r="I2097" t="inlineStr">
        <is>
          <t>2026-10</t>
        </is>
      </c>
      <c r="J2097" t="inlineStr">
        <is>
          <t>Wk of 2026-10-12</t>
        </is>
      </c>
      <c r="K2097" t="inlineStr">
        <is>
          <t>Rupa Srinivas</t>
        </is>
      </c>
      <c r="L2097" t="inlineStr">
        <is>
          <t>Facebook</t>
        </is>
      </c>
      <c r="M2097" t="inlineStr">
        <is>
          <t>Direct (campaign tagged in CRM)</t>
        </is>
      </c>
      <c r="N2097" t="inlineStr">
        <is>
          <t>6ad31dcf1514a5fa1ad3f387</t>
        </is>
      </c>
      <c r="O2097" t="n">
        <v>1</v>
      </c>
      <c r="P2097" s="40">
        <f>IF(A2097="Lead",IF(ISNUMBER(MATCH(G2097,QualityStatuses,0)),1,0),0)</f>
        <v>0</v>
      </c>
      <c r="Q2097" s="40">
        <f>IF(A2097="Lead",IF(G2097="New Lead",0,1),0)</f>
        <v>0</v>
      </c>
      <c r="R2097" s="40">
        <f>IF(A2097="Lead",IF(G2097="Lost",1,0),0)</f>
        <v>0</v>
      </c>
      <c r="S2097" t="n">
        <v>0</v>
      </c>
      <c r="T2097" t="n">
        <v>0</v>
      </c>
      <c r="U2097" t="n">
        <v>0</v>
      </c>
      <c r="V2097" t="n">
        <v>0</v>
      </c>
      <c r="W2097" t="n">
        <v>0</v>
      </c>
      <c r="X2097" t="n">
        <v>0</v>
      </c>
      <c r="Y2097">
        <f>IF(AND(A2097="Lead",COUNTIF(MetaCamps,C2097)&gt;0),1,0)</f>
        <v>0</v>
      </c>
      <c r="Z2097">
        <f>IF(Y2097=1,P2097,0)</f>
        <v>0</v>
      </c>
    </row>
    <row r="2098">
      <c r="A2098" t="inlineStr">
        <is>
          <t>Lead</t>
        </is>
      </c>
      <c r="B2098" s="39" t="str">
        <f>IFERROR(INDEX(CampTypes,MATCH(C2098,CampList,0)),"Unattributed")</f>
        <v>New</v>
      </c>
      <c r="C2098" t="inlineStr">
        <is>
          <t>EBG - In House | ABO | Natuf | Leads | Unit Franchise | India | Oct26 | V1</t>
        </is>
      </c>
      <c r="D2098" t="inlineStr">
        <is>
          <t>Natuf | Broad | Tier1 + Growth Cities | Oct26 | V1</t>
        </is>
      </c>
      <c r="E2098" t="inlineStr">
        <is>
          <t>Natuf | Reel | Brand Ambassador | Heard Of Owning A Cafe | V1</t>
        </is>
      </c>
      <c r="F2098" t="inlineStr">
        <is>
          <t>In House Natuf</t>
        </is>
      </c>
      <c r="G2098" t="inlineStr">
        <is>
          <t>Attempt 2</t>
        </is>
      </c>
      <c r="H2098" s="39" t="str">
        <f>IF(ISNUMBER(MATCH(G2098,QualityStatuses,0)),"Quality Lead","Non-Quality Lead")</f>
        <v>Non-Quality Lead</v>
      </c>
      <c r="I2098" t="inlineStr">
        <is>
          <t>2026-10</t>
        </is>
      </c>
      <c r="J2098" t="inlineStr">
        <is>
          <t>Wk of 2026-10-12</t>
        </is>
      </c>
      <c r="K2098" t="inlineStr">
        <is>
          <t>Rupa Srinivas</t>
        </is>
      </c>
      <c r="L2098" t="inlineStr">
        <is>
          <t>Facebook</t>
        </is>
      </c>
      <c r="M2098" t="inlineStr">
        <is>
          <t>Direct (campaign tagged in CRM)</t>
        </is>
      </c>
      <c r="N2098" t="inlineStr">
        <is>
          <t>6ad31cd1dc78a20c6c9be72e</t>
        </is>
      </c>
      <c r="O2098" t="n">
        <v>1</v>
      </c>
      <c r="P2098" s="40">
        <f>IF(A2098="Lead",IF(ISNUMBER(MATCH(G2098,QualityStatuses,0)),1,0),0)</f>
        <v>0</v>
      </c>
      <c r="Q2098" s="40">
        <f>IF(A2098="Lead",IF(G2098="New Lead",0,1),0)</f>
        <v>1</v>
      </c>
      <c r="R2098" s="40">
        <f>IF(A2098="Lead",IF(G2098="Lost",1,0),0)</f>
        <v>0</v>
      </c>
      <c r="S2098" t="n">
        <v>2</v>
      </c>
      <c r="T2098" t="n">
        <v>1</v>
      </c>
      <c r="U2098" t="n">
        <v>0</v>
      </c>
      <c r="V2098" t="n">
        <v>0</v>
      </c>
      <c r="W2098" t="n">
        <v>0</v>
      </c>
      <c r="X2098" t="n">
        <v>0</v>
      </c>
      <c r="Y2098">
        <f>IF(AND(A2098="Lead",COUNTIF(MetaCamps,C2098)&gt;0),1,0)</f>
        <v>0</v>
      </c>
      <c r="Z2098">
        <f>IF(Y2098=1,P2098,0)</f>
        <v>0</v>
      </c>
    </row>
    <row r="2099">
      <c r="A2099" t="inlineStr">
        <is>
          <t>Lead</t>
        </is>
      </c>
      <c r="B2099" s="39" t="str">
        <f>IFERROR(INDEX(CampTypes,MATCH(C2099,CampList,0)),"Unattributed")</f>
        <v>New</v>
      </c>
      <c r="C2099" t="inlineStr">
        <is>
          <t>EBG - In House | ABO | Natuf | Leads | Unit Franchise | India | Oct26 | V1</t>
        </is>
      </c>
      <c r="D2099" t="inlineStr">
        <is>
          <t>Natuf | Investors | Tier1 + Growth Cities | Oct26 | V1</t>
        </is>
      </c>
      <c r="E2099" t="inlineStr">
        <is>
          <t>Natuf | Reel | Brand Ambassador | Heard Of Owning A Cafe | V1</t>
        </is>
      </c>
      <c r="F2099" t="inlineStr">
        <is>
          <t>In House Natuf</t>
        </is>
      </c>
      <c r="G2099" t="inlineStr">
        <is>
          <t>Connected</t>
        </is>
      </c>
      <c r="H2099" s="39" t="str">
        <f>IF(ISNUMBER(MATCH(G2099,QualityStatuses,0)),"Quality Lead","Non-Quality Lead")</f>
        <v>Non-Quality Lead</v>
      </c>
      <c r="I2099" t="inlineStr">
        <is>
          <t>2026-10</t>
        </is>
      </c>
      <c r="J2099" t="inlineStr">
        <is>
          <t>Wk of 2026-10-12</t>
        </is>
      </c>
      <c r="K2099" t="inlineStr">
        <is>
          <t>Rupa Srinivas</t>
        </is>
      </c>
      <c r="L2099" t="inlineStr">
        <is>
          <t>Facebook</t>
        </is>
      </c>
      <c r="M2099" t="inlineStr">
        <is>
          <t>Direct (campaign tagged in CRM)</t>
        </is>
      </c>
      <c r="N2099" t="inlineStr">
        <is>
          <t>6ad31c9554c9978ca1dab75d</t>
        </is>
      </c>
      <c r="O2099" t="n">
        <v>1</v>
      </c>
      <c r="P2099" s="40">
        <f>IF(A2099="Lead",IF(ISNUMBER(MATCH(G2099,QualityStatuses,0)),1,0),0)</f>
        <v>0</v>
      </c>
      <c r="Q2099" s="40">
        <f>IF(A2099="Lead",IF(G2099="New Lead",0,1),0)</f>
        <v>1</v>
      </c>
      <c r="R2099" s="40">
        <f>IF(A2099="Lead",IF(G2099="Lost",1,0),0)</f>
        <v>0</v>
      </c>
      <c r="S2099" t="n">
        <v>1</v>
      </c>
      <c r="T2099" t="n">
        <v>1</v>
      </c>
      <c r="U2099" t="n">
        <v>0</v>
      </c>
      <c r="V2099" t="n">
        <v>0</v>
      </c>
      <c r="W2099" t="n">
        <v>0</v>
      </c>
      <c r="X2099" t="n">
        <v>0</v>
      </c>
      <c r="Y2099">
        <f>IF(AND(A2099="Lead",COUNTIF(MetaCamps,C2099)&gt;0),1,0)</f>
        <v>0</v>
      </c>
      <c r="Z2099">
        <f>IF(Y2099=1,P2099,0)</f>
        <v>0</v>
      </c>
    </row>
    <row r="2100">
      <c r="A2100" t="inlineStr">
        <is>
          <t>Lead</t>
        </is>
      </c>
      <c r="B2100" s="39" t="str">
        <f>IFERROR(INDEX(CampTypes,MATCH(C2100,CampList,0)),"Unattributed")</f>
        <v>New</v>
      </c>
      <c r="C2100" t="inlineStr">
        <is>
          <t>EBG - In House | ABO | Natuf | Leads | Unit Franchise | India | Oct26 | V1</t>
        </is>
      </c>
      <c r="D2100" t="inlineStr">
        <is>
          <t>Natuf | LAL 1% | India | Jul26 | V1</t>
        </is>
      </c>
      <c r="E2100" t="inlineStr">
        <is>
          <t>Natuf | Reel | Brand Ambassador | Heard Of Owning A Cafe | V1</t>
        </is>
      </c>
      <c r="F2100" t="inlineStr">
        <is>
          <t>In House Natuf</t>
        </is>
      </c>
      <c r="G2100" t="inlineStr">
        <is>
          <t>Attempt 1</t>
        </is>
      </c>
      <c r="H2100" s="39" t="str">
        <f>IF(ISNUMBER(MATCH(G2100,QualityStatuses,0)),"Quality Lead","Non-Quality Lead")</f>
        <v>Non-Quality Lead</v>
      </c>
      <c r="I2100" t="inlineStr">
        <is>
          <t>2026-10</t>
        </is>
      </c>
      <c r="J2100" t="inlineStr">
        <is>
          <t>Wk of 2026-10-12</t>
        </is>
      </c>
      <c r="K2100" t="inlineStr">
        <is>
          <t>Rupa Srinivas</t>
        </is>
      </c>
      <c r="L2100" t="inlineStr">
        <is>
          <t>Facebook</t>
        </is>
      </c>
      <c r="M2100" t="inlineStr">
        <is>
          <t>Direct (campaign tagged in CRM)</t>
        </is>
      </c>
      <c r="N2100" t="inlineStr">
        <is>
          <t>6ad31b9a08a14f350a963075</t>
        </is>
      </c>
      <c r="O2100" t="n">
        <v>1</v>
      </c>
      <c r="P2100" s="40">
        <f>IF(A2100="Lead",IF(ISNUMBER(MATCH(G2100,QualityStatuses,0)),1,0),0)</f>
        <v>0</v>
      </c>
      <c r="Q2100" s="40">
        <f>IF(A2100="Lead",IF(G2100="New Lead",0,1),0)</f>
        <v>1</v>
      </c>
      <c r="R2100" s="40">
        <f>IF(A2100="Lead",IF(G2100="Lost",1,0),0)</f>
        <v>0</v>
      </c>
      <c r="S2100" t="n">
        <v>0</v>
      </c>
      <c r="T2100" t="n">
        <v>0</v>
      </c>
      <c r="U2100" t="n">
        <v>0</v>
      </c>
      <c r="V2100" t="n">
        <v>0</v>
      </c>
      <c r="W2100" t="n">
        <v>0</v>
      </c>
      <c r="X2100" t="n">
        <v>0</v>
      </c>
      <c r="Y2100">
        <f>IF(AND(A2100="Lead",COUNTIF(MetaCamps,C2100)&gt;0),1,0)</f>
        <v>0</v>
      </c>
      <c r="Z2100">
        <f>IF(Y2100=1,P2100,0)</f>
        <v>0</v>
      </c>
    </row>
    <row r="2101">
      <c r="A2101" t="inlineStr">
        <is>
          <t>Lead</t>
        </is>
      </c>
      <c r="B2101" s="39" t="str">
        <f>IFERROR(INDEX(CampTypes,MATCH(C2101,CampList,0)),"Unattributed")</f>
        <v>New</v>
      </c>
      <c r="C2101" t="inlineStr">
        <is>
          <t>EBG - In House | ABO | Natuf | Leads | Unit Franchise | India | Oct26 | V1</t>
        </is>
      </c>
      <c r="D2101" t="inlineStr">
        <is>
          <t>Natuf | Broad | Tier1 + Growth Cities | Oct26 | V1</t>
        </is>
      </c>
      <c r="E2101" t="inlineStr">
        <is>
          <t>Natuf | Reel | Brand Ambassador | Heard Of Owning A Cafe | V1</t>
        </is>
      </c>
      <c r="F2101" t="inlineStr">
        <is>
          <t>In House Natuf</t>
        </is>
      </c>
      <c r="G2101" t="inlineStr">
        <is>
          <t>Connected</t>
        </is>
      </c>
      <c r="H2101" s="39" t="str">
        <f>IF(ISNUMBER(MATCH(G2101,QualityStatuses,0)),"Quality Lead","Non-Quality Lead")</f>
        <v>Non-Quality Lead</v>
      </c>
      <c r="I2101" t="inlineStr">
        <is>
          <t>2026-10</t>
        </is>
      </c>
      <c r="J2101" t="inlineStr">
        <is>
          <t>Wk of 2026-10-12</t>
        </is>
      </c>
      <c r="K2101" t="inlineStr">
        <is>
          <t>Rupa Srinivas</t>
        </is>
      </c>
      <c r="L2101" t="inlineStr">
        <is>
          <t>Facebook</t>
        </is>
      </c>
      <c r="M2101" t="inlineStr">
        <is>
          <t>Direct (campaign tagged in CRM)</t>
        </is>
      </c>
      <c r="N2101" t="inlineStr">
        <is>
          <t>6ad31a704c596e59148b7ccb</t>
        </is>
      </c>
      <c r="O2101" t="n">
        <v>1</v>
      </c>
      <c r="P2101" s="40">
        <f>IF(A2101="Lead",IF(ISNUMBER(MATCH(G2101,QualityStatuses,0)),1,0),0)</f>
        <v>0</v>
      </c>
      <c r="Q2101" s="40">
        <f>IF(A2101="Lead",IF(G2101="New Lead",0,1),0)</f>
        <v>1</v>
      </c>
      <c r="R2101" s="40">
        <f>IF(A2101="Lead",IF(G2101="Lost",1,0),0)</f>
        <v>0</v>
      </c>
      <c r="S2101" t="n">
        <v>2</v>
      </c>
      <c r="T2101" t="n">
        <v>2</v>
      </c>
      <c r="U2101" t="n">
        <v>0</v>
      </c>
      <c r="V2101" t="n">
        <v>0</v>
      </c>
      <c r="W2101" t="n">
        <v>0</v>
      </c>
      <c r="X2101" t="n">
        <v>0</v>
      </c>
      <c r="Y2101">
        <f>IF(AND(A2101="Lead",COUNTIF(MetaCamps,C2101)&gt;0),1,0)</f>
        <v>0</v>
      </c>
      <c r="Z2101">
        <f>IF(Y2101=1,P2101,0)</f>
        <v>0</v>
      </c>
    </row>
    <row r="2102">
      <c r="A2102" t="inlineStr">
        <is>
          <t>Lead</t>
        </is>
      </c>
      <c r="B2102" s="39" t="str">
        <f>IFERROR(INDEX(CampTypes,MATCH(C2102,CampList,0)),"Unattributed")</f>
        <v>New</v>
      </c>
      <c r="C2102" t="inlineStr">
        <is>
          <t>EBG - In House | ABO | Natuf | Leads | Unit Franchise | India | Oct26 | V1</t>
        </is>
      </c>
      <c r="D2102" t="inlineStr">
        <is>
          <t>Natuf | Investors | Tier1 + Growth Cities | Oct26 | V1</t>
        </is>
      </c>
      <c r="E2102" t="inlineStr">
        <is>
          <t>Natuf | Reel | Brand Ambassador | Heard Of Owning A Cafe | V1</t>
        </is>
      </c>
      <c r="F2102" t="inlineStr">
        <is>
          <t>In House Natuf</t>
        </is>
      </c>
      <c r="G2102" t="inlineStr">
        <is>
          <t>Attempt 2</t>
        </is>
      </c>
      <c r="H2102" s="39" t="str">
        <f>IF(ISNUMBER(MATCH(G2102,QualityStatuses,0)),"Quality Lead","Non-Quality Lead")</f>
        <v>Non-Quality Lead</v>
      </c>
      <c r="I2102" t="inlineStr">
        <is>
          <t>2026-10</t>
        </is>
      </c>
      <c r="J2102" t="inlineStr">
        <is>
          <t>Wk of 2026-10-12</t>
        </is>
      </c>
      <c r="K2102" t="inlineStr">
        <is>
          <t>Rupa Srinivas</t>
        </is>
      </c>
      <c r="L2102" t="inlineStr">
        <is>
          <t>Facebook</t>
        </is>
      </c>
      <c r="M2102" t="inlineStr">
        <is>
          <t>Direct (campaign tagged in CRM)</t>
        </is>
      </c>
      <c r="N2102" t="inlineStr">
        <is>
          <t>6ad31975d4afb3dbd801d6e7</t>
        </is>
      </c>
      <c r="O2102" t="n">
        <v>1</v>
      </c>
      <c r="P2102" s="40">
        <f>IF(A2102="Lead",IF(ISNUMBER(MATCH(G2102,QualityStatuses,0)),1,0),0)</f>
        <v>0</v>
      </c>
      <c r="Q2102" s="40">
        <f>IF(A2102="Lead",IF(G2102="New Lead",0,1),0)</f>
        <v>1</v>
      </c>
      <c r="R2102" s="40">
        <f>IF(A2102="Lead",IF(G2102="Lost",1,0),0)</f>
        <v>0</v>
      </c>
      <c r="S2102" t="n">
        <v>2</v>
      </c>
      <c r="T2102" t="n">
        <v>1</v>
      </c>
      <c r="U2102" t="n">
        <v>0</v>
      </c>
      <c r="V2102" t="n">
        <v>0</v>
      </c>
      <c r="W2102" t="n">
        <v>0</v>
      </c>
      <c r="X2102" t="n">
        <v>0</v>
      </c>
      <c r="Y2102">
        <f>IF(AND(A2102="Lead",COUNTIF(MetaCamps,C2102)&gt;0),1,0)</f>
        <v>0</v>
      </c>
      <c r="Z2102">
        <f>IF(Y2102=1,P2102,0)</f>
        <v>0</v>
      </c>
    </row>
    <row r="2103">
      <c r="A2103" t="inlineStr">
        <is>
          <t>Lead</t>
        </is>
      </c>
      <c r="B2103" s="39" t="str">
        <f>IFERROR(INDEX(CampTypes,MATCH(C2103,CampList,0)),"Unattributed")</f>
        <v>New</v>
      </c>
      <c r="C2103" t="inlineStr">
        <is>
          <t>EBG - In House | ABO | Natuf | Leads | Unit Franchise | India | Oct26 | V1</t>
        </is>
      </c>
      <c r="D2103" t="inlineStr">
        <is>
          <t>Natuf | Investors | Tier1 + Growth Cities | Oct26 | V1</t>
        </is>
      </c>
      <c r="E2103" t="inlineStr">
        <is>
          <t>Natuf | Reel | Brand Ambassador | Heard Of Owning A Cafe | V1</t>
        </is>
      </c>
      <c r="F2103" t="inlineStr">
        <is>
          <t>In House Natuf</t>
        </is>
      </c>
      <c r="G2103" t="inlineStr">
        <is>
          <t>Lost</t>
        </is>
      </c>
      <c r="H2103" s="39" t="str">
        <f>IF(ISNUMBER(MATCH(G2103,QualityStatuses,0)),"Quality Lead","Non-Quality Lead")</f>
        <v>Non-Quality Lead</v>
      </c>
      <c r="I2103" t="inlineStr">
        <is>
          <t>2026-10</t>
        </is>
      </c>
      <c r="J2103" t="inlineStr">
        <is>
          <t>Wk of 2026-10-12</t>
        </is>
      </c>
      <c r="K2103" t="inlineStr">
        <is>
          <t>Rupa Srinivas</t>
        </is>
      </c>
      <c r="L2103" t="inlineStr">
        <is>
          <t>Facebook</t>
        </is>
      </c>
      <c r="M2103" t="inlineStr">
        <is>
          <t>Direct (campaign tagged in CRM)</t>
        </is>
      </c>
      <c r="N2103" t="inlineStr">
        <is>
          <t>6ad317d2d172673f0b63c7b1</t>
        </is>
      </c>
      <c r="O2103" t="n">
        <v>1</v>
      </c>
      <c r="P2103" s="40">
        <f>IF(A2103="Lead",IF(ISNUMBER(MATCH(G2103,QualityStatuses,0)),1,0),0)</f>
        <v>0</v>
      </c>
      <c r="Q2103" s="40">
        <f>IF(A2103="Lead",IF(G2103="New Lead",0,1),0)</f>
        <v>1</v>
      </c>
      <c r="R2103" s="40">
        <f>IF(A2103="Lead",IF(G2103="Lost",1,0),0)</f>
        <v>1</v>
      </c>
      <c r="S2103" t="n">
        <v>1</v>
      </c>
      <c r="T2103" t="n">
        <v>1</v>
      </c>
      <c r="U2103" t="n">
        <v>0</v>
      </c>
      <c r="V2103" t="n">
        <v>0</v>
      </c>
      <c r="W2103" t="n">
        <v>0</v>
      </c>
      <c r="X2103" t="n">
        <v>0</v>
      </c>
      <c r="Y2103">
        <f>IF(AND(A2103="Lead",COUNTIF(MetaCamps,C2103)&gt;0),1,0)</f>
        <v>0</v>
      </c>
      <c r="Z2103">
        <f>IF(Y2103=1,P2103,0)</f>
        <v>0</v>
      </c>
    </row>
    <row r="2104">
      <c r="A2104" t="inlineStr">
        <is>
          <t>Lead</t>
        </is>
      </c>
      <c r="B2104" s="39" t="str">
        <f>IFERROR(INDEX(CampTypes,MATCH(C2104,CampList,0)),"Unattributed")</f>
        <v>Old</v>
      </c>
      <c r="C2104" t="inlineStr">
        <is>
          <t>E_Natuf_Generic_13082026</t>
        </is>
      </c>
      <c r="D2104" t="inlineStr">
        <is>
          <t>E_Natuf_Generic_13082026_Adset1</t>
        </is>
      </c>
      <c r="E2104" t="inlineStr">
        <is>
          <t>E_Natuf_Generic_13082026_Adset1_Ad1</t>
        </is>
      </c>
      <c r="F2104" t="inlineStr">
        <is>
          <t>Natuf</t>
        </is>
      </c>
      <c r="G2104" t="inlineStr">
        <is>
          <t>New Lead</t>
        </is>
      </c>
      <c r="H2104" s="39" t="str">
        <f>IF(ISNUMBER(MATCH(G2104,QualityStatuses,0)),"Quality Lead","Non-Quality Lead")</f>
        <v>Non-Quality Lead</v>
      </c>
      <c r="I2104" t="inlineStr">
        <is>
          <t>2026-10</t>
        </is>
      </c>
      <c r="J2104" t="inlineStr">
        <is>
          <t>Wk of 2026-10-12</t>
        </is>
      </c>
      <c r="K2104" t="inlineStr">
        <is>
          <t>(Unassigned)</t>
        </is>
      </c>
      <c r="L2104" t="inlineStr">
        <is>
          <t>Facebook</t>
        </is>
      </c>
      <c r="M2104" t="inlineStr">
        <is>
          <t>Direct (campaign tagged in CRM)</t>
        </is>
      </c>
      <c r="N2104" t="inlineStr">
        <is>
          <t>6ad317bcbce42265a0bdbc69</t>
        </is>
      </c>
      <c r="O2104" t="n">
        <v>1</v>
      </c>
      <c r="P2104" s="40">
        <f>IF(A2104="Lead",IF(ISNUMBER(MATCH(G2104,QualityStatuses,0)),1,0),0)</f>
        <v>0</v>
      </c>
      <c r="Q2104" s="40">
        <f>IF(A2104="Lead",IF(G2104="New Lead",0,1),0)</f>
        <v>0</v>
      </c>
      <c r="R2104" s="40">
        <f>IF(A2104="Lead",IF(G2104="Lost",1,0),0)</f>
        <v>0</v>
      </c>
      <c r="S2104" t="n">
        <v>0</v>
      </c>
      <c r="T2104" t="n">
        <v>0</v>
      </c>
      <c r="U2104" t="n">
        <v>0</v>
      </c>
      <c r="V2104" t="n">
        <v>0</v>
      </c>
      <c r="W2104" t="n">
        <v>0</v>
      </c>
      <c r="X2104" t="n">
        <v>0</v>
      </c>
      <c r="Y2104">
        <f>IF(AND(A2104="Lead",COUNTIF(MetaCamps,C2104)&gt;0),1,0)</f>
        <v>1</v>
      </c>
      <c r="Z2104">
        <f>IF(Y2104=1,P2104,0)</f>
        <v>0</v>
      </c>
    </row>
    <row r="2105">
      <c r="A2105" t="inlineStr">
        <is>
          <t>Lead</t>
        </is>
      </c>
      <c r="B2105" s="39" t="str">
        <f>IFERROR(INDEX(CampTypes,MATCH(C2105,CampList,0)),"Unattributed")</f>
        <v>New</v>
      </c>
      <c r="C2105" t="inlineStr">
        <is>
          <t>EBG - In House | ABO | Natuf | Leads | Unit Franchise | India | Oct26 | V1</t>
        </is>
      </c>
      <c r="D2105" t="inlineStr">
        <is>
          <t>Natuf | LAL 1% | India | Jul26 | V1</t>
        </is>
      </c>
      <c r="E2105" t="inlineStr">
        <is>
          <t>Natuf | Reel | Brand Ambassador | Heard Of Owning A Cafe | V1</t>
        </is>
      </c>
      <c r="F2105" t="inlineStr">
        <is>
          <t>In House Natuf</t>
        </is>
      </c>
      <c r="G2105" t="inlineStr">
        <is>
          <t>Attempt 1</t>
        </is>
      </c>
      <c r="H2105" s="39" t="str">
        <f>IF(ISNUMBER(MATCH(G2105,QualityStatuses,0)),"Quality Lead","Non-Quality Lead")</f>
        <v>Non-Quality Lead</v>
      </c>
      <c r="I2105" t="inlineStr">
        <is>
          <t>2026-10</t>
        </is>
      </c>
      <c r="J2105" t="inlineStr">
        <is>
          <t>Wk of 2026-10-12</t>
        </is>
      </c>
      <c r="K2105" t="inlineStr">
        <is>
          <t>Rupa Srinivas</t>
        </is>
      </c>
      <c r="L2105" t="inlineStr">
        <is>
          <t>Facebook</t>
        </is>
      </c>
      <c r="M2105" t="inlineStr">
        <is>
          <t>Direct (campaign tagged in CRM)</t>
        </is>
      </c>
      <c r="N2105" t="inlineStr">
        <is>
          <t>6ad316fe0b841b4427814e98</t>
        </is>
      </c>
      <c r="O2105" t="n">
        <v>1</v>
      </c>
      <c r="P2105" s="40">
        <f>IF(A2105="Lead",IF(ISNUMBER(MATCH(G2105,QualityStatuses,0)),1,0),0)</f>
        <v>0</v>
      </c>
      <c r="Q2105" s="40">
        <f>IF(A2105="Lead",IF(G2105="New Lead",0,1),0)</f>
        <v>1</v>
      </c>
      <c r="R2105" s="40">
        <f>IF(A2105="Lead",IF(G2105="Lost",1,0),0)</f>
        <v>0</v>
      </c>
      <c r="S2105" t="n">
        <v>1</v>
      </c>
      <c r="T2105" t="n">
        <v>0</v>
      </c>
      <c r="U2105" t="n">
        <v>0</v>
      </c>
      <c r="V2105" t="n">
        <v>0</v>
      </c>
      <c r="W2105" t="n">
        <v>0</v>
      </c>
      <c r="X2105" t="n">
        <v>0</v>
      </c>
      <c r="Y2105">
        <f>IF(AND(A2105="Lead",COUNTIF(MetaCamps,C2105)&gt;0),1,0)</f>
        <v>0</v>
      </c>
      <c r="Z2105">
        <f>IF(Y2105=1,P2105,0)</f>
        <v>0</v>
      </c>
    </row>
    <row r="2106">
      <c r="A2106" t="inlineStr">
        <is>
          <t>Lead</t>
        </is>
      </c>
      <c r="B2106" s="39" t="str">
        <f>IFERROR(INDEX(CampTypes,MATCH(C2106,CampList,0)),"Unattributed")</f>
        <v>Old</v>
      </c>
      <c r="C2106" t="inlineStr">
        <is>
          <t>E_Suresh_Natuf_Kiosk_07072026</t>
        </is>
      </c>
      <c r="D2106" t="inlineStr">
        <is>
          <t>E_Suresh_Natuf_Kiosk_07072026_Adset5</t>
        </is>
      </c>
      <c r="E2106" t="inlineStr">
        <is>
          <t>E_Hindi_Suresh_Natuf_Kiosk_07072026_Adset5_ad3 – Copy 2</t>
        </is>
      </c>
      <c r="F2106" t="inlineStr">
        <is>
          <t>Natuf</t>
        </is>
      </c>
      <c r="G2106" t="inlineStr">
        <is>
          <t>Details Shared</t>
        </is>
      </c>
      <c r="H2106" s="39" t="str">
        <f>IF(ISNUMBER(MATCH(G2106,QualityStatuses,0)),"Quality Lead","Non-Quality Lead")</f>
        <v>Quality Lead</v>
      </c>
      <c r="I2106" t="inlineStr">
        <is>
          <t>2026-10</t>
        </is>
      </c>
      <c r="J2106" t="inlineStr">
        <is>
          <t>Wk of 2026-10-12</t>
        </is>
      </c>
      <c r="K2106" t="inlineStr">
        <is>
          <t>Tejaswini Tarigopula</t>
        </is>
      </c>
      <c r="L2106" t="inlineStr">
        <is>
          <t>Facebook</t>
        </is>
      </c>
      <c r="M2106" t="inlineStr">
        <is>
          <t>Direct (campaign tagged in CRM)</t>
        </is>
      </c>
      <c r="N2106" t="inlineStr">
        <is>
          <t>6ad3137d67e5b0c75d1f39dc</t>
        </is>
      </c>
      <c r="O2106" t="n">
        <v>1</v>
      </c>
      <c r="P2106" s="40">
        <f>IF(A2106="Lead",IF(ISNUMBER(MATCH(G2106,QualityStatuses,0)),1,0),0)</f>
        <v>1</v>
      </c>
      <c r="Q2106" s="40">
        <f>IF(A2106="Lead",IF(G2106="New Lead",0,1),0)</f>
        <v>1</v>
      </c>
      <c r="R2106" s="40">
        <f>IF(A2106="Lead",IF(G2106="Lost",1,0),0)</f>
        <v>0</v>
      </c>
      <c r="S2106" t="n">
        <v>1</v>
      </c>
      <c r="T2106" t="n">
        <v>1</v>
      </c>
      <c r="U2106" t="n">
        <v>0</v>
      </c>
      <c r="V2106" t="n">
        <v>0</v>
      </c>
      <c r="W2106" t="n">
        <v>0</v>
      </c>
      <c r="X2106" t="n">
        <v>0</v>
      </c>
      <c r="Y2106">
        <f>IF(AND(A2106="Lead",COUNTIF(MetaCamps,C2106)&gt;0),1,0)</f>
        <v>1</v>
      </c>
      <c r="Z2106">
        <f>IF(Y2106=1,P2106,0)</f>
        <v>1</v>
      </c>
    </row>
    <row r="2107">
      <c r="A2107" t="inlineStr">
        <is>
          <t>Lead</t>
        </is>
      </c>
      <c r="B2107" s="39" t="str">
        <f>IFERROR(INDEX(CampTypes,MATCH(C2107,CampList,0)),"Unattributed")</f>
        <v>Old</v>
      </c>
      <c r="C2107" t="inlineStr">
        <is>
          <t>E_Natuf_Generic_13082026</t>
        </is>
      </c>
      <c r="D2107" t="inlineStr">
        <is>
          <t>E_Natuf_Generic_13082026_Adset1</t>
        </is>
      </c>
      <c r="E2107" t="inlineStr">
        <is>
          <t>E_Natuf_Generic_13082026_Adset1_Ad1</t>
        </is>
      </c>
      <c r="F2107" t="inlineStr">
        <is>
          <t>Natuf</t>
        </is>
      </c>
      <c r="G2107" t="inlineStr">
        <is>
          <t>Meeting Conducted</t>
        </is>
      </c>
      <c r="H2107" s="39" t="str">
        <f>IF(ISNUMBER(MATCH(G2107,QualityStatuses,0)),"Quality Lead","Non-Quality Lead")</f>
        <v>Quality Lead</v>
      </c>
      <c r="I2107" t="inlineStr">
        <is>
          <t>2026-10</t>
        </is>
      </c>
      <c r="J2107" t="inlineStr">
        <is>
          <t>Wk of 2026-10-12</t>
        </is>
      </c>
      <c r="K2107" t="inlineStr">
        <is>
          <t>Tejaswini Tarigopula</t>
        </is>
      </c>
      <c r="L2107" t="inlineStr">
        <is>
          <t>Facebook</t>
        </is>
      </c>
      <c r="M2107" t="inlineStr">
        <is>
          <t>Direct (campaign tagged in CRM)</t>
        </is>
      </c>
      <c r="N2107" t="inlineStr">
        <is>
          <t>6ad3136f67e5b0c75d1f39ba</t>
        </is>
      </c>
      <c r="O2107" t="n">
        <v>1</v>
      </c>
      <c r="P2107" s="40">
        <f>IF(A2107="Lead",IF(ISNUMBER(MATCH(G2107,QualityStatuses,0)),1,0),0)</f>
        <v>1</v>
      </c>
      <c r="Q2107" s="40">
        <f>IF(A2107="Lead",IF(G2107="New Lead",0,1),0)</f>
        <v>1</v>
      </c>
      <c r="R2107" s="40">
        <f>IF(A2107="Lead",IF(G2107="Lost",1,0),0)</f>
        <v>0</v>
      </c>
      <c r="S2107" t="n">
        <v>6</v>
      </c>
      <c r="T2107" t="n">
        <v>2</v>
      </c>
      <c r="U2107" t="n">
        <v>0</v>
      </c>
      <c r="V2107" t="n">
        <v>0</v>
      </c>
      <c r="W2107" t="n">
        <v>0</v>
      </c>
      <c r="X2107" t="n">
        <v>0</v>
      </c>
      <c r="Y2107">
        <f>IF(AND(A2107="Lead",COUNTIF(MetaCamps,C2107)&gt;0),1,0)</f>
        <v>1</v>
      </c>
      <c r="Z2107">
        <f>IF(Y2107=1,P2107,0)</f>
        <v>1</v>
      </c>
    </row>
    <row r="2108">
      <c r="A2108" t="inlineStr">
        <is>
          <t>Lead</t>
        </is>
      </c>
      <c r="B2108" s="39" t="str">
        <f>IFERROR(INDEX(CampTypes,MATCH(C2108,CampList,0)),"Unattributed")</f>
        <v>New</v>
      </c>
      <c r="C2108" t="inlineStr">
        <is>
          <t>EBG - In House | ABO | Natuf | Leads | Unit Franchise | India | Oct26 | V1</t>
        </is>
      </c>
      <c r="D2108" t="inlineStr">
        <is>
          <t>Natuf | Business Owners | Tier1 + Growth Cities | Oct26 | V1</t>
        </is>
      </c>
      <c r="E2108" t="inlineStr">
        <is>
          <t>Natuf | Reel | Brand Ambassador | Heard Of Owning A Cafe | V1</t>
        </is>
      </c>
      <c r="F2108" t="inlineStr">
        <is>
          <t>In House Natuf</t>
        </is>
      </c>
      <c r="G2108" t="inlineStr">
        <is>
          <t>Connected</t>
        </is>
      </c>
      <c r="H2108" s="39" t="str">
        <f>IF(ISNUMBER(MATCH(G2108,QualityStatuses,0)),"Quality Lead","Non-Quality Lead")</f>
        <v>Non-Quality Lead</v>
      </c>
      <c r="I2108" t="inlineStr">
        <is>
          <t>2026-10</t>
        </is>
      </c>
      <c r="J2108" t="inlineStr">
        <is>
          <t>Wk of 2026-10-12</t>
        </is>
      </c>
      <c r="K2108" t="inlineStr">
        <is>
          <t>Rupa Srinivas</t>
        </is>
      </c>
      <c r="L2108" t="inlineStr">
        <is>
          <t>Facebook</t>
        </is>
      </c>
      <c r="M2108" t="inlineStr">
        <is>
          <t>Direct (campaign tagged in CRM)</t>
        </is>
      </c>
      <c r="N2108" t="inlineStr">
        <is>
          <t>6ad3132d6cdeab3b0220103b</t>
        </is>
      </c>
      <c r="O2108" t="n">
        <v>1</v>
      </c>
      <c r="P2108" s="40">
        <f>IF(A2108="Lead",IF(ISNUMBER(MATCH(G2108,QualityStatuses,0)),1,0),0)</f>
        <v>0</v>
      </c>
      <c r="Q2108" s="40">
        <f>IF(A2108="Lead",IF(G2108="New Lead",0,1),0)</f>
        <v>1</v>
      </c>
      <c r="R2108" s="40">
        <f>IF(A2108="Lead",IF(G2108="Lost",1,0),0)</f>
        <v>0</v>
      </c>
      <c r="S2108" t="n">
        <v>1</v>
      </c>
      <c r="T2108" t="n">
        <v>1</v>
      </c>
      <c r="U2108" t="n">
        <v>0</v>
      </c>
      <c r="V2108" t="n">
        <v>0</v>
      </c>
      <c r="W2108" t="n">
        <v>0</v>
      </c>
      <c r="X2108" t="n">
        <v>0</v>
      </c>
      <c r="Y2108">
        <f>IF(AND(A2108="Lead",COUNTIF(MetaCamps,C2108)&gt;0),1,0)</f>
        <v>0</v>
      </c>
      <c r="Z2108">
        <f>IF(Y2108=1,P2108,0)</f>
        <v>0</v>
      </c>
    </row>
    <row r="2109">
      <c r="A2109" t="inlineStr">
        <is>
          <t>Lead</t>
        </is>
      </c>
      <c r="B2109" s="39" t="str">
        <f>IFERROR(INDEX(CampTypes,MATCH(C2109,CampList,0)),"Unattributed")</f>
        <v>Old</v>
      </c>
      <c r="C2109" t="inlineStr">
        <is>
          <t>E_Karan_Natuf_All_07072026</t>
        </is>
      </c>
      <c r="D2109" t="inlineStr">
        <is>
          <t>E_Karan_Natuf_Sign_07072026_Adset3</t>
        </is>
      </c>
      <c r="E2109" t="inlineStr">
        <is>
          <t>E_Karan_Natuf_Sign_07072026_Adset2_Ad1</t>
        </is>
      </c>
      <c r="F2109" t="inlineStr">
        <is>
          <t>Natuf</t>
        </is>
      </c>
      <c r="G2109" t="inlineStr">
        <is>
          <t>New Lead</t>
        </is>
      </c>
      <c r="H2109" s="39" t="str">
        <f>IF(ISNUMBER(MATCH(G2109,QualityStatuses,0)),"Quality Lead","Non-Quality Lead")</f>
        <v>Non-Quality Lead</v>
      </c>
      <c r="I2109" t="inlineStr">
        <is>
          <t>2026-10</t>
        </is>
      </c>
      <c r="J2109" t="inlineStr">
        <is>
          <t>Wk of 2026-10-12</t>
        </is>
      </c>
      <c r="K2109" t="inlineStr">
        <is>
          <t>(Unassigned)</t>
        </is>
      </c>
      <c r="L2109" t="inlineStr">
        <is>
          <t>Facebook</t>
        </is>
      </c>
      <c r="M2109" t="inlineStr">
        <is>
          <t>Direct (campaign tagged in CRM)</t>
        </is>
      </c>
      <c r="N2109" t="inlineStr">
        <is>
          <t>6ad3123b98296e8e6858191b</t>
        </is>
      </c>
      <c r="O2109" t="n">
        <v>1</v>
      </c>
      <c r="P2109" s="40">
        <f>IF(A2109="Lead",IF(ISNUMBER(MATCH(G2109,QualityStatuses,0)),1,0),0)</f>
        <v>0</v>
      </c>
      <c r="Q2109" s="40">
        <f>IF(A2109="Lead",IF(G2109="New Lead",0,1),0)</f>
        <v>0</v>
      </c>
      <c r="R2109" s="40">
        <f>IF(A2109="Lead",IF(G2109="Lost",1,0),0)</f>
        <v>0</v>
      </c>
      <c r="S2109" t="n">
        <v>0</v>
      </c>
      <c r="T2109" t="n">
        <v>0</v>
      </c>
      <c r="U2109" t="n">
        <v>0</v>
      </c>
      <c r="V2109" t="n">
        <v>0</v>
      </c>
      <c r="W2109" t="n">
        <v>0</v>
      </c>
      <c r="X2109" t="n">
        <v>0</v>
      </c>
      <c r="Y2109">
        <f>IF(AND(A2109="Lead",COUNTIF(MetaCamps,C2109)&gt;0),1,0)</f>
        <v>1</v>
      </c>
      <c r="Z2109">
        <f>IF(Y2109=1,P2109,0)</f>
        <v>0</v>
      </c>
    </row>
    <row r="2110">
      <c r="A2110" t="inlineStr">
        <is>
          <t>Lead</t>
        </is>
      </c>
      <c r="B2110" s="39" t="str">
        <f>IFERROR(INDEX(CampTypes,MATCH(C2110,CampList,0)),"Unattributed")</f>
        <v>New</v>
      </c>
      <c r="C2110" t="inlineStr">
        <is>
          <t>EBG - In House | ABO | Natuf | Leads | Unit Franchise | India | Oct26 | V1</t>
        </is>
      </c>
      <c r="D2110" t="inlineStr">
        <is>
          <t>Natuf | Broad | Tier1 + Growth Cities | Oct26 | V1</t>
        </is>
      </c>
      <c r="E2110" t="inlineStr">
        <is>
          <t>Natuf | Reel | Brand Ambassador | Heard Of Owning A Cafe | V1</t>
        </is>
      </c>
      <c r="F2110" t="inlineStr">
        <is>
          <t>In House Natuf</t>
        </is>
      </c>
      <c r="G2110" t="inlineStr">
        <is>
          <t>Connected</t>
        </is>
      </c>
      <c r="H2110" s="39" t="str">
        <f>IF(ISNUMBER(MATCH(G2110,QualityStatuses,0)),"Quality Lead","Non-Quality Lead")</f>
        <v>Non-Quality Lead</v>
      </c>
      <c r="I2110" t="inlineStr">
        <is>
          <t>2026-10</t>
        </is>
      </c>
      <c r="J2110" t="inlineStr">
        <is>
          <t>Wk of 2026-10-12</t>
        </is>
      </c>
      <c r="K2110" t="inlineStr">
        <is>
          <t>Rupa Srinivas</t>
        </is>
      </c>
      <c r="L2110" t="inlineStr">
        <is>
          <t>Facebook</t>
        </is>
      </c>
      <c r="M2110" t="inlineStr">
        <is>
          <t>Direct (campaign tagged in CRM)</t>
        </is>
      </c>
      <c r="N2110" t="inlineStr">
        <is>
          <t>6ad310cbb829ade44ebd3caa</t>
        </is>
      </c>
      <c r="O2110" t="n">
        <v>1</v>
      </c>
      <c r="P2110" s="40">
        <f>IF(A2110="Lead",IF(ISNUMBER(MATCH(G2110,QualityStatuses,0)),1,0),0)</f>
        <v>0</v>
      </c>
      <c r="Q2110" s="40">
        <f>IF(A2110="Lead",IF(G2110="New Lead",0,1),0)</f>
        <v>1</v>
      </c>
      <c r="R2110" s="40">
        <f>IF(A2110="Lead",IF(G2110="Lost",1,0),0)</f>
        <v>0</v>
      </c>
      <c r="S2110" t="n">
        <v>2</v>
      </c>
      <c r="T2110" t="n">
        <v>1</v>
      </c>
      <c r="U2110" t="n">
        <v>0</v>
      </c>
      <c r="V2110" t="n">
        <v>0</v>
      </c>
      <c r="W2110" t="n">
        <v>0</v>
      </c>
      <c r="X2110" t="n">
        <v>0</v>
      </c>
      <c r="Y2110">
        <f>IF(AND(A2110="Lead",COUNTIF(MetaCamps,C2110)&gt;0),1,0)</f>
        <v>0</v>
      </c>
      <c r="Z2110">
        <f>IF(Y2110=1,P2110,0)</f>
        <v>0</v>
      </c>
    </row>
    <row r="2111">
      <c r="A2111" t="inlineStr">
        <is>
          <t>Lead</t>
        </is>
      </c>
      <c r="B2111" s="39" t="str">
        <f>IFERROR(INDEX(CampTypes,MATCH(C2111,CampList,0)),"Unattributed")</f>
        <v>New</v>
      </c>
      <c r="C2111" t="inlineStr">
        <is>
          <t>EBG - In House | ABO | Natuf | Leads | Unit Franchise | India | Oct26 | V1</t>
        </is>
      </c>
      <c r="D2111" t="inlineStr">
        <is>
          <t>Natuf | Business Owners | Tier1 + Growth Cities | Oct26 | V1</t>
        </is>
      </c>
      <c r="E2111" t="inlineStr">
        <is>
          <t>Natuf | Reel | Brand Ambassador | Heard Of Owning A Cafe | V1</t>
        </is>
      </c>
      <c r="F2111" t="inlineStr">
        <is>
          <t>In House Natuf</t>
        </is>
      </c>
      <c r="G2111" t="inlineStr">
        <is>
          <t>Connected</t>
        </is>
      </c>
      <c r="H2111" s="39" t="str">
        <f>IF(ISNUMBER(MATCH(G2111,QualityStatuses,0)),"Quality Lead","Non-Quality Lead")</f>
        <v>Non-Quality Lead</v>
      </c>
      <c r="I2111" t="inlineStr">
        <is>
          <t>2026-10</t>
        </is>
      </c>
      <c r="J2111" t="inlineStr">
        <is>
          <t>Wk of 2026-10-12</t>
        </is>
      </c>
      <c r="K2111" t="inlineStr">
        <is>
          <t>Rupa Srinivas</t>
        </is>
      </c>
      <c r="L2111" t="inlineStr">
        <is>
          <t>Facebook</t>
        </is>
      </c>
      <c r="M2111" t="inlineStr">
        <is>
          <t>Direct (campaign tagged in CRM)</t>
        </is>
      </c>
      <c r="N2111" t="inlineStr">
        <is>
          <t>6ad30f236cdeab3b02200a1c</t>
        </is>
      </c>
      <c r="O2111" t="n">
        <v>1</v>
      </c>
      <c r="P2111" s="40">
        <f>IF(A2111="Lead",IF(ISNUMBER(MATCH(G2111,QualityStatuses,0)),1,0),0)</f>
        <v>0</v>
      </c>
      <c r="Q2111" s="40">
        <f>IF(A2111="Lead",IF(G2111="New Lead",0,1),0)</f>
        <v>1</v>
      </c>
      <c r="R2111" s="40">
        <f>IF(A2111="Lead",IF(G2111="Lost",1,0),0)</f>
        <v>0</v>
      </c>
      <c r="S2111" t="n">
        <v>2</v>
      </c>
      <c r="T2111" t="n">
        <v>2</v>
      </c>
      <c r="U2111" t="n">
        <v>0</v>
      </c>
      <c r="V2111" t="n">
        <v>0</v>
      </c>
      <c r="W2111" t="n">
        <v>0</v>
      </c>
      <c r="X2111" t="n">
        <v>0</v>
      </c>
      <c r="Y2111">
        <f>IF(AND(A2111="Lead",COUNTIF(MetaCamps,C2111)&gt;0),1,0)</f>
        <v>0</v>
      </c>
      <c r="Z2111">
        <f>IF(Y2111=1,P2111,0)</f>
        <v>0</v>
      </c>
    </row>
    <row r="2112">
      <c r="A2112" t="inlineStr">
        <is>
          <t>Lead</t>
        </is>
      </c>
      <c r="B2112" s="39" t="str">
        <f>IFERROR(INDEX(CampTypes,MATCH(C2112,CampList,0)),"Unattributed")</f>
        <v>New</v>
      </c>
      <c r="C2112" t="inlineStr">
        <is>
          <t>EBG - In House | ABO | Natuf | Leads | Unit Franchise | India | Oct26 | V1</t>
        </is>
      </c>
      <c r="D2112" t="inlineStr">
        <is>
          <t>Natuf | Broad | Tier1 + Growth Cities | Oct26 | V1</t>
        </is>
      </c>
      <c r="E2112" t="inlineStr">
        <is>
          <t>Natuf | Reel | Brand Ambassador | Heard Of Owning A Cafe | V1</t>
        </is>
      </c>
      <c r="F2112" t="inlineStr">
        <is>
          <t>In House Natuf</t>
        </is>
      </c>
      <c r="G2112" t="inlineStr">
        <is>
          <t>Attempt 1</t>
        </is>
      </c>
      <c r="H2112" s="39" t="str">
        <f>IF(ISNUMBER(MATCH(G2112,QualityStatuses,0)),"Quality Lead","Non-Quality Lead")</f>
        <v>Non-Quality Lead</v>
      </c>
      <c r="I2112" t="inlineStr">
        <is>
          <t>2026-10</t>
        </is>
      </c>
      <c r="J2112" t="inlineStr">
        <is>
          <t>Wk of 2026-10-12</t>
        </is>
      </c>
      <c r="K2112" t="inlineStr">
        <is>
          <t>Rupa Srinivas</t>
        </is>
      </c>
      <c r="L2112" t="inlineStr">
        <is>
          <t>Facebook</t>
        </is>
      </c>
      <c r="M2112" t="inlineStr">
        <is>
          <t>Direct (campaign tagged in CRM)</t>
        </is>
      </c>
      <c r="N2112" t="inlineStr">
        <is>
          <t>6ad30e6f4a15809597cd2830</t>
        </is>
      </c>
      <c r="O2112" t="n">
        <v>1</v>
      </c>
      <c r="P2112" s="40">
        <f>IF(A2112="Lead",IF(ISNUMBER(MATCH(G2112,QualityStatuses,0)),1,0),0)</f>
        <v>0</v>
      </c>
      <c r="Q2112" s="40">
        <f>IF(A2112="Lead",IF(G2112="New Lead",0,1),0)</f>
        <v>1</v>
      </c>
      <c r="R2112" s="40">
        <f>IF(A2112="Lead",IF(G2112="Lost",1,0),0)</f>
        <v>0</v>
      </c>
      <c r="S2112" t="n">
        <v>1</v>
      </c>
      <c r="T2112" t="n">
        <v>0</v>
      </c>
      <c r="U2112" t="n">
        <v>0</v>
      </c>
      <c r="V2112" t="n">
        <v>0</v>
      </c>
      <c r="W2112" t="n">
        <v>0</v>
      </c>
      <c r="X2112" t="n">
        <v>0</v>
      </c>
      <c r="Y2112">
        <f>IF(AND(A2112="Lead",COUNTIF(MetaCamps,C2112)&gt;0),1,0)</f>
        <v>0</v>
      </c>
      <c r="Z2112">
        <f>IF(Y2112=1,P2112,0)</f>
        <v>0</v>
      </c>
    </row>
    <row r="2113">
      <c r="A2113" t="inlineStr">
        <is>
          <t>Lead</t>
        </is>
      </c>
      <c r="B2113" s="39" t="str">
        <f>IFERROR(INDEX(CampTypes,MATCH(C2113,CampList,0)),"Unattributed")</f>
        <v>New</v>
      </c>
      <c r="C2113" t="inlineStr">
        <is>
          <t>EBG - In House | ABO | Natuf | Leads | Unit Franchise | India | Oct26 | V1</t>
        </is>
      </c>
      <c r="D2113" t="inlineStr">
        <is>
          <t>Natuf | LAL 1% | India | Jul26 | V1</t>
        </is>
      </c>
      <c r="E2113" t="inlineStr">
        <is>
          <t>Natuf | Reel | Brand Ambassador | Heard Of Owning A Cafe | V1</t>
        </is>
      </c>
      <c r="F2113" t="inlineStr">
        <is>
          <t>In House Natuf</t>
        </is>
      </c>
      <c r="G2113" t="inlineStr">
        <is>
          <t>New Lead</t>
        </is>
      </c>
      <c r="H2113" s="39" t="str">
        <f>IF(ISNUMBER(MATCH(G2113,QualityStatuses,0)),"Quality Lead","Non-Quality Lead")</f>
        <v>Non-Quality Lead</v>
      </c>
      <c r="I2113" t="inlineStr">
        <is>
          <t>2026-10</t>
        </is>
      </c>
      <c r="J2113" t="inlineStr">
        <is>
          <t>Wk of 2026-10-12</t>
        </is>
      </c>
      <c r="K2113" t="inlineStr">
        <is>
          <t>Rupa Srinivas</t>
        </is>
      </c>
      <c r="L2113" t="inlineStr">
        <is>
          <t>Facebook</t>
        </is>
      </c>
      <c r="M2113" t="inlineStr">
        <is>
          <t>Direct (campaign tagged in CRM)</t>
        </is>
      </c>
      <c r="N2113" t="inlineStr">
        <is>
          <t>6ad30c53af6bd931d0b67673</t>
        </is>
      </c>
      <c r="O2113" t="n">
        <v>1</v>
      </c>
      <c r="P2113" s="40">
        <f>IF(A2113="Lead",IF(ISNUMBER(MATCH(G2113,QualityStatuses,0)),1,0),0)</f>
        <v>0</v>
      </c>
      <c r="Q2113" s="40">
        <f>IF(A2113="Lead",IF(G2113="New Lead",0,1),0)</f>
        <v>0</v>
      </c>
      <c r="R2113" s="40">
        <f>IF(A2113="Lead",IF(G2113="Lost",1,0),0)</f>
        <v>0</v>
      </c>
      <c r="S2113" t="n">
        <v>0</v>
      </c>
      <c r="T2113" t="n">
        <v>0</v>
      </c>
      <c r="U2113" t="n">
        <v>0</v>
      </c>
      <c r="V2113" t="n">
        <v>0</v>
      </c>
      <c r="W2113" t="n">
        <v>0</v>
      </c>
      <c r="X2113" t="n">
        <v>0</v>
      </c>
      <c r="Y2113">
        <f>IF(AND(A2113="Lead",COUNTIF(MetaCamps,C2113)&gt;0),1,0)</f>
        <v>0</v>
      </c>
      <c r="Z2113">
        <f>IF(Y2113=1,P2113,0)</f>
        <v>0</v>
      </c>
    </row>
    <row r="2114">
      <c r="A2114" t="inlineStr">
        <is>
          <t>Lead</t>
        </is>
      </c>
      <c r="B2114" s="39" t="str">
        <f>IFERROR(INDEX(CampTypes,MATCH(C2114,CampList,0)),"Unattributed")</f>
        <v>Old</v>
      </c>
      <c r="C2114" t="inlineStr">
        <is>
          <t>E_Karan_Natuf_All_07072026</t>
        </is>
      </c>
      <c r="D2114" t="inlineStr">
        <is>
          <t>E_Karan_Natuf_Sign_07072026_Adset3</t>
        </is>
      </c>
      <c r="E2114" t="inlineStr">
        <is>
          <t>E_Karan_Natuf_Sign_07072026_Adset2_Ad1 – Copy</t>
        </is>
      </c>
      <c r="F2114" t="inlineStr">
        <is>
          <t>Natuf</t>
        </is>
      </c>
      <c r="G2114" t="inlineStr">
        <is>
          <t>Attempt 1</t>
        </is>
      </c>
      <c r="H2114" s="39" t="str">
        <f>IF(ISNUMBER(MATCH(G2114,QualityStatuses,0)),"Quality Lead","Non-Quality Lead")</f>
        <v>Non-Quality Lead</v>
      </c>
      <c r="I2114" t="inlineStr">
        <is>
          <t>2026-10</t>
        </is>
      </c>
      <c r="J2114" t="inlineStr">
        <is>
          <t>Wk of 2026-10-12</t>
        </is>
      </c>
      <c r="K2114" t="inlineStr">
        <is>
          <t>Tejaswini Tarigopula</t>
        </is>
      </c>
      <c r="L2114" t="inlineStr">
        <is>
          <t>Facebook</t>
        </is>
      </c>
      <c r="M2114" t="inlineStr">
        <is>
          <t>Direct (campaign tagged in CRM)</t>
        </is>
      </c>
      <c r="N2114" t="inlineStr">
        <is>
          <t>6ad30c379d8f786a91ce46f5</t>
        </is>
      </c>
      <c r="O2114" t="n">
        <v>1</v>
      </c>
      <c r="P2114" s="40">
        <f>IF(A2114="Lead",IF(ISNUMBER(MATCH(G2114,QualityStatuses,0)),1,0),0)</f>
        <v>0</v>
      </c>
      <c r="Q2114" s="40">
        <f>IF(A2114="Lead",IF(G2114="New Lead",0,1),0)</f>
        <v>1</v>
      </c>
      <c r="R2114" s="40">
        <f>IF(A2114="Lead",IF(G2114="Lost",1,0),0)</f>
        <v>0</v>
      </c>
      <c r="S2114" t="n">
        <v>1</v>
      </c>
      <c r="T2114" t="n">
        <v>0</v>
      </c>
      <c r="U2114" t="n">
        <v>0</v>
      </c>
      <c r="V2114" t="n">
        <v>0</v>
      </c>
      <c r="W2114" t="n">
        <v>0</v>
      </c>
      <c r="X2114" t="n">
        <v>0</v>
      </c>
      <c r="Y2114">
        <f>IF(AND(A2114="Lead",COUNTIF(MetaCamps,C2114)&gt;0),1,0)</f>
        <v>1</v>
      </c>
      <c r="Z2114">
        <f>IF(Y2114=1,P2114,0)</f>
        <v>0</v>
      </c>
    </row>
    <row r="2115">
      <c r="A2115" t="inlineStr">
        <is>
          <t>Lead</t>
        </is>
      </c>
      <c r="B2115" s="39" t="str">
        <f>IFERROR(INDEX(CampTypes,MATCH(C2115,CampList,0)),"Unattributed")</f>
        <v>New</v>
      </c>
      <c r="C2115" t="inlineStr">
        <is>
          <t>EBG - In House | ABO | Natuf | Leads | Unit Franchise | India | Oct26 | V1</t>
        </is>
      </c>
      <c r="D2115" t="inlineStr">
        <is>
          <t>Natuf | Investors | Tier1 + Growth Cities | Oct26 | V1</t>
        </is>
      </c>
      <c r="E2115" t="inlineStr">
        <is>
          <t>Natuf | Reel | Brand Ambassador | Heard Of Owning A Cafe | V1</t>
        </is>
      </c>
      <c r="F2115" t="inlineStr">
        <is>
          <t>In House Natuf</t>
        </is>
      </c>
      <c r="G2115" t="inlineStr">
        <is>
          <t>Connected</t>
        </is>
      </c>
      <c r="H2115" s="39" t="str">
        <f>IF(ISNUMBER(MATCH(G2115,QualityStatuses,0)),"Quality Lead","Non-Quality Lead")</f>
        <v>Non-Quality Lead</v>
      </c>
      <c r="I2115" t="inlineStr">
        <is>
          <t>2026-10</t>
        </is>
      </c>
      <c r="J2115" t="inlineStr">
        <is>
          <t>Wk of 2026-10-12</t>
        </is>
      </c>
      <c r="K2115" t="inlineStr">
        <is>
          <t>Rupa Srinivas</t>
        </is>
      </c>
      <c r="L2115" t="inlineStr">
        <is>
          <t>Facebook</t>
        </is>
      </c>
      <c r="M2115" t="inlineStr">
        <is>
          <t>Direct (campaign tagged in CRM)</t>
        </is>
      </c>
      <c r="N2115" t="inlineStr">
        <is>
          <t>6ad30a7a9dcb0da7038af488</t>
        </is>
      </c>
      <c r="O2115" t="n">
        <v>1</v>
      </c>
      <c r="P2115" s="40">
        <f>IF(A2115="Lead",IF(ISNUMBER(MATCH(G2115,QualityStatuses,0)),1,0),0)</f>
        <v>0</v>
      </c>
      <c r="Q2115" s="40">
        <f>IF(A2115="Lead",IF(G2115="New Lead",0,1),0)</f>
        <v>1</v>
      </c>
      <c r="R2115" s="40">
        <f>IF(A2115="Lead",IF(G2115="Lost",1,0),0)</f>
        <v>0</v>
      </c>
      <c r="S2115" t="n">
        <v>3</v>
      </c>
      <c r="T2115" t="n">
        <v>2</v>
      </c>
      <c r="U2115" t="n">
        <v>0</v>
      </c>
      <c r="V2115" t="n">
        <v>0</v>
      </c>
      <c r="W2115" t="n">
        <v>0</v>
      </c>
      <c r="X2115" t="n">
        <v>0</v>
      </c>
      <c r="Y2115">
        <f>IF(AND(A2115="Lead",COUNTIF(MetaCamps,C2115)&gt;0),1,0)</f>
        <v>0</v>
      </c>
      <c r="Z2115">
        <f>IF(Y2115=1,P2115,0)</f>
        <v>0</v>
      </c>
    </row>
    <row r="2116">
      <c r="A2116" t="inlineStr">
        <is>
          <t>Lead</t>
        </is>
      </c>
      <c r="B2116" s="39" t="str">
        <f>IFERROR(INDEX(CampTypes,MATCH(C2116,CampList,0)),"Unattributed")</f>
        <v>New</v>
      </c>
      <c r="C2116" t="inlineStr">
        <is>
          <t>EBG - In House | ABO | Natuf | Leads | Unit Franchise | India | Oct26 | V1</t>
        </is>
      </c>
      <c r="D2116" t="inlineStr">
        <is>
          <t>Natuf | LAL 1% | India | Jul26 | V1</t>
        </is>
      </c>
      <c r="E2116" t="inlineStr">
        <is>
          <t>Natuf | Reel | Brand Ambassador | Heard Of Owning A Cafe | V1</t>
        </is>
      </c>
      <c r="F2116" t="inlineStr">
        <is>
          <t>In House Natuf</t>
        </is>
      </c>
      <c r="G2116" t="inlineStr">
        <is>
          <t>Attempt 1</t>
        </is>
      </c>
      <c r="H2116" s="39" t="str">
        <f>IF(ISNUMBER(MATCH(G2116,QualityStatuses,0)),"Quality Lead","Non-Quality Lead")</f>
        <v>Non-Quality Lead</v>
      </c>
      <c r="I2116" t="inlineStr">
        <is>
          <t>2026-10</t>
        </is>
      </c>
      <c r="J2116" t="inlineStr">
        <is>
          <t>Wk of 2026-10-12</t>
        </is>
      </c>
      <c r="K2116" t="inlineStr">
        <is>
          <t>Rupa Srinivas</t>
        </is>
      </c>
      <c r="L2116" t="inlineStr">
        <is>
          <t>Facebook</t>
        </is>
      </c>
      <c r="M2116" t="inlineStr">
        <is>
          <t>Direct (campaign tagged in CRM)</t>
        </is>
      </c>
      <c r="N2116" t="inlineStr">
        <is>
          <t>6ad309575e83aa41c4f0ed0f</t>
        </is>
      </c>
      <c r="O2116" t="n">
        <v>1</v>
      </c>
      <c r="P2116" s="40">
        <f>IF(A2116="Lead",IF(ISNUMBER(MATCH(G2116,QualityStatuses,0)),1,0),0)</f>
        <v>0</v>
      </c>
      <c r="Q2116" s="40">
        <f>IF(A2116="Lead",IF(G2116="New Lead",0,1),0)</f>
        <v>1</v>
      </c>
      <c r="R2116" s="40">
        <f>IF(A2116="Lead",IF(G2116="Lost",1,0),0)</f>
        <v>0</v>
      </c>
      <c r="S2116" t="n">
        <v>1</v>
      </c>
      <c r="T2116" t="n">
        <v>0</v>
      </c>
      <c r="U2116" t="n">
        <v>0</v>
      </c>
      <c r="V2116" t="n">
        <v>0</v>
      </c>
      <c r="W2116" t="n">
        <v>0</v>
      </c>
      <c r="X2116" t="n">
        <v>0</v>
      </c>
      <c r="Y2116">
        <f>IF(AND(A2116="Lead",COUNTIF(MetaCamps,C2116)&gt;0),1,0)</f>
        <v>0</v>
      </c>
      <c r="Z2116">
        <f>IF(Y2116=1,P2116,0)</f>
        <v>0</v>
      </c>
    </row>
    <row r="2117">
      <c r="A2117" t="inlineStr">
        <is>
          <t>Lead</t>
        </is>
      </c>
      <c r="B2117" s="39" t="str">
        <f>IFERROR(INDEX(CampTypes,MATCH(C2117,CampList,0)),"Unattributed")</f>
        <v>New</v>
      </c>
      <c r="C2117" t="inlineStr">
        <is>
          <t>EBG - In House | ABO | Natuf | Leads | Unit Franchise | India | Oct26 | V1</t>
        </is>
      </c>
      <c r="D2117" t="inlineStr">
        <is>
          <t>Natuf | Broad | Tier1 + Growth Cities | Oct26 | V1</t>
        </is>
      </c>
      <c r="E2117" t="inlineStr">
        <is>
          <t>Natuf | Reel | Brand Ambassador | Heard Of Owning A Cafe | V1</t>
        </is>
      </c>
      <c r="F2117" t="inlineStr">
        <is>
          <t>In House Natuf</t>
        </is>
      </c>
      <c r="G2117" t="inlineStr">
        <is>
          <t>Connected</t>
        </is>
      </c>
      <c r="H2117" s="39" t="str">
        <f>IF(ISNUMBER(MATCH(G2117,QualityStatuses,0)),"Quality Lead","Non-Quality Lead")</f>
        <v>Non-Quality Lead</v>
      </c>
      <c r="I2117" t="inlineStr">
        <is>
          <t>2026-10</t>
        </is>
      </c>
      <c r="J2117" t="inlineStr">
        <is>
          <t>Wk of 2026-10-12</t>
        </is>
      </c>
      <c r="K2117" t="inlineStr">
        <is>
          <t>Rupa Srinivas</t>
        </is>
      </c>
      <c r="L2117" t="inlineStr">
        <is>
          <t>Facebook</t>
        </is>
      </c>
      <c r="M2117" t="inlineStr">
        <is>
          <t>Direct (campaign tagged in CRM)</t>
        </is>
      </c>
      <c r="N2117" t="inlineStr">
        <is>
          <t>6ad309535e83aa41c4f0ed05</t>
        </is>
      </c>
      <c r="O2117" t="n">
        <v>1</v>
      </c>
      <c r="P2117" s="40">
        <f>IF(A2117="Lead",IF(ISNUMBER(MATCH(G2117,QualityStatuses,0)),1,0),0)</f>
        <v>0</v>
      </c>
      <c r="Q2117" s="40">
        <f>IF(A2117="Lead",IF(G2117="New Lead",0,1),0)</f>
        <v>1</v>
      </c>
      <c r="R2117" s="40">
        <f>IF(A2117="Lead",IF(G2117="Lost",1,0),0)</f>
        <v>0</v>
      </c>
      <c r="S2117" t="n">
        <v>0</v>
      </c>
      <c r="T2117" t="n">
        <v>0</v>
      </c>
      <c r="U2117" t="n">
        <v>0</v>
      </c>
      <c r="V2117" t="n">
        <v>0</v>
      </c>
      <c r="W2117" t="n">
        <v>0</v>
      </c>
      <c r="X2117" t="n">
        <v>0</v>
      </c>
      <c r="Y2117">
        <f>IF(AND(A2117="Lead",COUNTIF(MetaCamps,C2117)&gt;0),1,0)</f>
        <v>0</v>
      </c>
      <c r="Z2117">
        <f>IF(Y2117=1,P2117,0)</f>
        <v>0</v>
      </c>
    </row>
    <row r="2118">
      <c r="A2118" t="inlineStr">
        <is>
          <t>Lead</t>
        </is>
      </c>
      <c r="B2118" s="39" t="str">
        <f>IFERROR(INDEX(CampTypes,MATCH(C2118,CampList,0)),"Unattributed")</f>
        <v>New</v>
      </c>
      <c r="C2118" t="inlineStr">
        <is>
          <t>EBG - In House | ABO | Natuf | Leads | Unit Franchise | India | Oct26 | V1</t>
        </is>
      </c>
      <c r="D2118" t="inlineStr">
        <is>
          <t>Natuf | Business Owners | Tier1 + Growth Cities | Oct26 | V1</t>
        </is>
      </c>
      <c r="E2118" t="inlineStr">
        <is>
          <t>Natuf | Reel | Brand Ambassador | Heard Of Owning A Cafe | V1</t>
        </is>
      </c>
      <c r="F2118" t="inlineStr">
        <is>
          <t>In House Natuf</t>
        </is>
      </c>
      <c r="G2118" t="inlineStr">
        <is>
          <t>Connected</t>
        </is>
      </c>
      <c r="H2118" s="39" t="str">
        <f>IF(ISNUMBER(MATCH(G2118,QualityStatuses,0)),"Quality Lead","Non-Quality Lead")</f>
        <v>Non-Quality Lead</v>
      </c>
      <c r="I2118" t="inlineStr">
        <is>
          <t>2026-10</t>
        </is>
      </c>
      <c r="J2118" t="inlineStr">
        <is>
          <t>Wk of 2026-10-12</t>
        </is>
      </c>
      <c r="K2118" t="inlineStr">
        <is>
          <t>Rupa Srinivas</t>
        </is>
      </c>
      <c r="L2118" t="inlineStr">
        <is>
          <t>Facebook</t>
        </is>
      </c>
      <c r="M2118" t="inlineStr">
        <is>
          <t>Direct (campaign tagged in CRM)</t>
        </is>
      </c>
      <c r="N2118" t="inlineStr">
        <is>
          <t>6ad308c19d8f786a91ce425e</t>
        </is>
      </c>
      <c r="O2118" t="n">
        <v>1</v>
      </c>
      <c r="P2118" s="40">
        <f>IF(A2118="Lead",IF(ISNUMBER(MATCH(G2118,QualityStatuses,0)),1,0),0)</f>
        <v>0</v>
      </c>
      <c r="Q2118" s="40">
        <f>IF(A2118="Lead",IF(G2118="New Lead",0,1),0)</f>
        <v>1</v>
      </c>
      <c r="R2118" s="40">
        <f>IF(A2118="Lead",IF(G2118="Lost",1,0),0)</f>
        <v>0</v>
      </c>
      <c r="S2118" t="n">
        <v>1</v>
      </c>
      <c r="T2118" t="n">
        <v>1</v>
      </c>
      <c r="U2118" t="n">
        <v>0</v>
      </c>
      <c r="V2118" t="n">
        <v>0</v>
      </c>
      <c r="W2118" t="n">
        <v>0</v>
      </c>
      <c r="X2118" t="n">
        <v>0</v>
      </c>
      <c r="Y2118">
        <f>IF(AND(A2118="Lead",COUNTIF(MetaCamps,C2118)&gt;0),1,0)</f>
        <v>0</v>
      </c>
      <c r="Z2118">
        <f>IF(Y2118=1,P2118,0)</f>
        <v>0</v>
      </c>
    </row>
    <row r="2119">
      <c r="A2119" t="inlineStr">
        <is>
          <t>Lead</t>
        </is>
      </c>
      <c r="B2119" s="39" t="str">
        <f>IFERROR(INDEX(CampTypes,MATCH(C2119,CampList,0)),"Unattributed")</f>
        <v>New</v>
      </c>
      <c r="C2119" t="inlineStr">
        <is>
          <t>EBG - In House | ABO | Natuf | Leads | Unit Franchise | India | Oct26 | V1</t>
        </is>
      </c>
      <c r="D2119" t="inlineStr">
        <is>
          <t>Natuf | LAL 1% | India | Jul26 | V1</t>
        </is>
      </c>
      <c r="E2119" t="inlineStr">
        <is>
          <t>Natuf | Reel | Brand Ambassador | Heard Of Owning A Cafe | V1</t>
        </is>
      </c>
      <c r="F2119" t="inlineStr">
        <is>
          <t>In House Natuf</t>
        </is>
      </c>
      <c r="G2119" t="inlineStr">
        <is>
          <t>Details Shared</t>
        </is>
      </c>
      <c r="H2119" s="39" t="str">
        <f>IF(ISNUMBER(MATCH(G2119,QualityStatuses,0)),"Quality Lead","Non-Quality Lead")</f>
        <v>Quality Lead</v>
      </c>
      <c r="I2119" t="inlineStr">
        <is>
          <t>2026-10</t>
        </is>
      </c>
      <c r="J2119" t="inlineStr">
        <is>
          <t>Wk of 2026-10-12</t>
        </is>
      </c>
      <c r="K2119" t="inlineStr">
        <is>
          <t>Rupa Srinivas</t>
        </is>
      </c>
      <c r="L2119" t="inlineStr">
        <is>
          <t>Facebook</t>
        </is>
      </c>
      <c r="M2119" t="inlineStr">
        <is>
          <t>Direct (campaign tagged in CRM)</t>
        </is>
      </c>
      <c r="N2119" t="inlineStr">
        <is>
          <t>6ad30843b263607bcc4a774b</t>
        </is>
      </c>
      <c r="O2119" t="n">
        <v>1</v>
      </c>
      <c r="P2119" s="40">
        <f>IF(A2119="Lead",IF(ISNUMBER(MATCH(G2119,QualityStatuses,0)),1,0),0)</f>
        <v>1</v>
      </c>
      <c r="Q2119" s="40">
        <f>IF(A2119="Lead",IF(G2119="New Lead",0,1),0)</f>
        <v>1</v>
      </c>
      <c r="R2119" s="40">
        <f>IF(A2119="Lead",IF(G2119="Lost",1,0),0)</f>
        <v>0</v>
      </c>
      <c r="S2119" t="n">
        <v>4</v>
      </c>
      <c r="T2119" t="n">
        <v>3</v>
      </c>
      <c r="U2119" t="n">
        <v>0</v>
      </c>
      <c r="V2119" t="n">
        <v>0</v>
      </c>
      <c r="W2119" t="n">
        <v>0</v>
      </c>
      <c r="X2119" t="n">
        <v>0</v>
      </c>
      <c r="Y2119">
        <f>IF(AND(A2119="Lead",COUNTIF(MetaCamps,C2119)&gt;0),1,0)</f>
        <v>0</v>
      </c>
      <c r="Z2119">
        <f>IF(Y2119=1,P2119,0)</f>
        <v>0</v>
      </c>
    </row>
    <row r="2120">
      <c r="A2120" t="inlineStr">
        <is>
          <t>Lead</t>
        </is>
      </c>
      <c r="B2120" s="39" t="str">
        <f>IFERROR(INDEX(CampTypes,MATCH(C2120,CampList,0)),"Unattributed")</f>
        <v>New</v>
      </c>
      <c r="C2120" t="inlineStr">
        <is>
          <t>EBG - In House | ABO | Natuf | Leads | Unit Franchise | India | Oct26 | V1</t>
        </is>
      </c>
      <c r="D2120" t="inlineStr">
        <is>
          <t>Natuf | Business Owners | Tier1 + Growth Cities | Oct26 | V1</t>
        </is>
      </c>
      <c r="E2120" t="inlineStr">
        <is>
          <t>Natuf | Reel | Brand Ambassador | Heard Of Owning A Cafe | V1</t>
        </is>
      </c>
      <c r="F2120" t="inlineStr">
        <is>
          <t>In House Natuf</t>
        </is>
      </c>
      <c r="G2120" t="inlineStr">
        <is>
          <t>Attempt 1</t>
        </is>
      </c>
      <c r="H2120" s="39" t="str">
        <f>IF(ISNUMBER(MATCH(G2120,QualityStatuses,0)),"Quality Lead","Non-Quality Lead")</f>
        <v>Non-Quality Lead</v>
      </c>
      <c r="I2120" t="inlineStr">
        <is>
          <t>2026-10</t>
        </is>
      </c>
      <c r="J2120" t="inlineStr">
        <is>
          <t>Wk of 2026-10-12</t>
        </is>
      </c>
      <c r="K2120" t="inlineStr">
        <is>
          <t>Rupa Srinivas</t>
        </is>
      </c>
      <c r="L2120" t="inlineStr">
        <is>
          <t>Facebook</t>
        </is>
      </c>
      <c r="M2120" t="inlineStr">
        <is>
          <t>Direct (campaign tagged in CRM)</t>
        </is>
      </c>
      <c r="N2120" t="inlineStr">
        <is>
          <t>6ad30452d04c857cc5a87eb4</t>
        </is>
      </c>
      <c r="O2120" t="n">
        <v>1</v>
      </c>
      <c r="P2120" s="40">
        <f>IF(A2120="Lead",IF(ISNUMBER(MATCH(G2120,QualityStatuses,0)),1,0),0)</f>
        <v>0</v>
      </c>
      <c r="Q2120" s="40">
        <f>IF(A2120="Lead",IF(G2120="New Lead",0,1),0)</f>
        <v>1</v>
      </c>
      <c r="R2120" s="40">
        <f>IF(A2120="Lead",IF(G2120="Lost",1,0),0)</f>
        <v>0</v>
      </c>
      <c r="S2120" t="n">
        <v>1</v>
      </c>
      <c r="T2120" t="n">
        <v>0</v>
      </c>
      <c r="U2120" t="n">
        <v>0</v>
      </c>
      <c r="V2120" t="n">
        <v>0</v>
      </c>
      <c r="W2120" t="n">
        <v>0</v>
      </c>
      <c r="X2120" t="n">
        <v>0</v>
      </c>
      <c r="Y2120">
        <f>IF(AND(A2120="Lead",COUNTIF(MetaCamps,C2120)&gt;0),1,0)</f>
        <v>0</v>
      </c>
      <c r="Z2120">
        <f>IF(Y2120=1,P2120,0)</f>
        <v>0</v>
      </c>
    </row>
    <row r="2121">
      <c r="A2121" t="inlineStr">
        <is>
          <t>Lead</t>
        </is>
      </c>
      <c r="B2121" s="39" t="str">
        <f>IFERROR(INDEX(CampTypes,MATCH(C2121,CampList,0)),"Unattributed")</f>
        <v>Old</v>
      </c>
      <c r="C2121" t="inlineStr">
        <is>
          <t>natuf_Kiosk_14072026_Hindi</t>
        </is>
      </c>
      <c r="D2121" t="inlineStr">
        <is>
          <t>natuf_Kiosk_09102026</t>
        </is>
      </c>
      <c r="E2121" t="inlineStr">
        <is>
          <t>natuf_Kiosk_14072026_ad set_ad1</t>
        </is>
      </c>
      <c r="F2121" t="inlineStr">
        <is>
          <t>Natuf</t>
        </is>
      </c>
      <c r="G2121" t="inlineStr">
        <is>
          <t>Attempt 1</t>
        </is>
      </c>
      <c r="H2121" s="39" t="str">
        <f>IF(ISNUMBER(MATCH(G2121,QualityStatuses,0)),"Quality Lead","Non-Quality Lead")</f>
        <v>Non-Quality Lead</v>
      </c>
      <c r="I2121" t="inlineStr">
        <is>
          <t>2026-10</t>
        </is>
      </c>
      <c r="J2121" t="inlineStr">
        <is>
          <t>Wk of 2026-10-12</t>
        </is>
      </c>
      <c r="K2121" t="inlineStr">
        <is>
          <t>Tejaswini Tarigopula</t>
        </is>
      </c>
      <c r="L2121" t="inlineStr">
        <is>
          <t>Facebook</t>
        </is>
      </c>
      <c r="M2121" t="inlineStr">
        <is>
          <t>Direct (campaign tagged in CRM)</t>
        </is>
      </c>
      <c r="N2121" t="inlineStr">
        <is>
          <t>6ad30357e3ec844a6e62c5ad</t>
        </is>
      </c>
      <c r="O2121" t="n">
        <v>1</v>
      </c>
      <c r="P2121" s="40">
        <f>IF(A2121="Lead",IF(ISNUMBER(MATCH(G2121,QualityStatuses,0)),1,0),0)</f>
        <v>0</v>
      </c>
      <c r="Q2121" s="40">
        <f>IF(A2121="Lead",IF(G2121="New Lead",0,1),0)</f>
        <v>1</v>
      </c>
      <c r="R2121" s="40">
        <f>IF(A2121="Lead",IF(G2121="Lost",1,0),0)</f>
        <v>0</v>
      </c>
      <c r="S2121" t="n">
        <v>1</v>
      </c>
      <c r="T2121" t="n">
        <v>0</v>
      </c>
      <c r="U2121" t="n">
        <v>0</v>
      </c>
      <c r="V2121" t="n">
        <v>0</v>
      </c>
      <c r="W2121" t="n">
        <v>0</v>
      </c>
      <c r="X2121" t="n">
        <v>0</v>
      </c>
      <c r="Y2121">
        <f>IF(AND(A2121="Lead",COUNTIF(MetaCamps,C2121)&gt;0),1,0)</f>
        <v>1</v>
      </c>
      <c r="Z2121">
        <f>IF(Y2121=1,P2121,0)</f>
        <v>0</v>
      </c>
    </row>
    <row r="2122">
      <c r="A2122" t="inlineStr">
        <is>
          <t>Lead</t>
        </is>
      </c>
      <c r="B2122" s="39" t="str">
        <f>IFERROR(INDEX(CampTypes,MATCH(C2122,CampList,0)),"Unattributed")</f>
        <v>New</v>
      </c>
      <c r="C2122" t="inlineStr">
        <is>
          <t>EBG - In House | ABO | Natuf | Leads | Unit Franchise | India | Oct26 | V1</t>
        </is>
      </c>
      <c r="D2122" t="inlineStr">
        <is>
          <t>Natuf | LAL 1% | India | Jul26 | V1</t>
        </is>
      </c>
      <c r="E2122" t="inlineStr">
        <is>
          <t>Natuf | Reel | Brand Ambassador | Heard Of Owning A Cafe | V1</t>
        </is>
      </c>
      <c r="F2122" t="inlineStr">
        <is>
          <t>In House Natuf</t>
        </is>
      </c>
      <c r="G2122" t="inlineStr">
        <is>
          <t>Connected</t>
        </is>
      </c>
      <c r="H2122" s="39" t="str">
        <f>IF(ISNUMBER(MATCH(G2122,QualityStatuses,0)),"Quality Lead","Non-Quality Lead")</f>
        <v>Non-Quality Lead</v>
      </c>
      <c r="I2122" t="inlineStr">
        <is>
          <t>2026-10</t>
        </is>
      </c>
      <c r="J2122" t="inlineStr">
        <is>
          <t>Wk of 2026-10-12</t>
        </is>
      </c>
      <c r="K2122" t="inlineStr">
        <is>
          <t>Rupa Srinivas</t>
        </is>
      </c>
      <c r="L2122" t="inlineStr">
        <is>
          <t>Facebook</t>
        </is>
      </c>
      <c r="M2122" t="inlineStr">
        <is>
          <t>Direct (campaign tagged in CRM)</t>
        </is>
      </c>
      <c r="N2122" t="inlineStr">
        <is>
          <t>6ad30192a55a425015a2f262</t>
        </is>
      </c>
      <c r="O2122" t="n">
        <v>1</v>
      </c>
      <c r="P2122" s="40">
        <f>IF(A2122="Lead",IF(ISNUMBER(MATCH(G2122,QualityStatuses,0)),1,0),0)</f>
        <v>0</v>
      </c>
      <c r="Q2122" s="40">
        <f>IF(A2122="Lead",IF(G2122="New Lead",0,1),0)</f>
        <v>1</v>
      </c>
      <c r="R2122" s="40">
        <f>IF(A2122="Lead",IF(G2122="Lost",1,0),0)</f>
        <v>0</v>
      </c>
      <c r="S2122" t="n">
        <v>3</v>
      </c>
      <c r="T2122" t="n">
        <v>2</v>
      </c>
      <c r="U2122" t="n">
        <v>0</v>
      </c>
      <c r="V2122" t="n">
        <v>0</v>
      </c>
      <c r="W2122" t="n">
        <v>0</v>
      </c>
      <c r="X2122" t="n">
        <v>0</v>
      </c>
      <c r="Y2122">
        <f>IF(AND(A2122="Lead",COUNTIF(MetaCamps,C2122)&gt;0),1,0)</f>
        <v>0</v>
      </c>
      <c r="Z2122">
        <f>IF(Y2122=1,P2122,0)</f>
        <v>0</v>
      </c>
    </row>
    <row r="2123">
      <c r="A2123" t="inlineStr">
        <is>
          <t>Lead</t>
        </is>
      </c>
      <c r="B2123" s="39" t="str">
        <f>IFERROR(INDEX(CampTypes,MATCH(C2123,CampList,0)),"Unattributed")</f>
        <v>New</v>
      </c>
      <c r="C2123" t="inlineStr">
        <is>
          <t>EBG - In House | ABO | Natuf | Leads | Unit Franchise | India | Oct26 | V1</t>
        </is>
      </c>
      <c r="D2123" t="inlineStr">
        <is>
          <t>Natuf | Broad | Tier1 + Growth Cities | Oct26 | V1</t>
        </is>
      </c>
      <c r="E2123" t="inlineStr">
        <is>
          <t>Natuf | Reel | Brand Ambassador | Heard Of Owning A Cafe | V1</t>
        </is>
      </c>
      <c r="F2123" t="inlineStr">
        <is>
          <t>In House Natuf</t>
        </is>
      </c>
      <c r="G2123" t="inlineStr">
        <is>
          <t>Attempt 1</t>
        </is>
      </c>
      <c r="H2123" s="39" t="str">
        <f>IF(ISNUMBER(MATCH(G2123,QualityStatuses,0)),"Quality Lead","Non-Quality Lead")</f>
        <v>Non-Quality Lead</v>
      </c>
      <c r="I2123" t="inlineStr">
        <is>
          <t>2026-10</t>
        </is>
      </c>
      <c r="J2123" t="inlineStr">
        <is>
          <t>Wk of 2026-10-12</t>
        </is>
      </c>
      <c r="K2123" t="inlineStr">
        <is>
          <t>Rupa Srinivas</t>
        </is>
      </c>
      <c r="L2123" t="inlineStr">
        <is>
          <t>Facebook</t>
        </is>
      </c>
      <c r="M2123" t="inlineStr">
        <is>
          <t>Direct (campaign tagged in CRM)</t>
        </is>
      </c>
      <c r="N2123" t="inlineStr">
        <is>
          <t>6ad300feed1cfce0ca11db91</t>
        </is>
      </c>
      <c r="O2123" t="n">
        <v>1</v>
      </c>
      <c r="P2123" s="40">
        <f>IF(A2123="Lead",IF(ISNUMBER(MATCH(G2123,QualityStatuses,0)),1,0),0)</f>
        <v>0</v>
      </c>
      <c r="Q2123" s="40">
        <f>IF(A2123="Lead",IF(G2123="New Lead",0,1),0)</f>
        <v>1</v>
      </c>
      <c r="R2123" s="40">
        <f>IF(A2123="Lead",IF(G2123="Lost",1,0),0)</f>
        <v>0</v>
      </c>
      <c r="S2123" t="n">
        <v>1</v>
      </c>
      <c r="T2123" t="n">
        <v>0</v>
      </c>
      <c r="U2123" t="n">
        <v>0</v>
      </c>
      <c r="V2123" t="n">
        <v>0</v>
      </c>
      <c r="W2123" t="n">
        <v>0</v>
      </c>
      <c r="X2123" t="n">
        <v>0</v>
      </c>
      <c r="Y2123">
        <f>IF(AND(A2123="Lead",COUNTIF(MetaCamps,C2123)&gt;0),1,0)</f>
        <v>0</v>
      </c>
      <c r="Z2123">
        <f>IF(Y2123=1,P2123,0)</f>
        <v>0</v>
      </c>
    </row>
    <row r="2124">
      <c r="A2124" t="inlineStr">
        <is>
          <t>Lead</t>
        </is>
      </c>
      <c r="B2124" s="39" t="str">
        <f>IFERROR(INDEX(CampTypes,MATCH(C2124,CampList,0)),"Unattributed")</f>
        <v>Old</v>
      </c>
      <c r="C2124" t="inlineStr">
        <is>
          <t>E_Karan_Natuf_All_07072026</t>
        </is>
      </c>
      <c r="D2124" t="inlineStr">
        <is>
          <t>E_Karan_Natuf_Sign_07072026_Adset3</t>
        </is>
      </c>
      <c r="E2124" t="inlineStr">
        <is>
          <t>E_Karan_Natuf_Sign_07072026_Adset2_Ad1</t>
        </is>
      </c>
      <c r="F2124" t="inlineStr">
        <is>
          <t>Natuf</t>
        </is>
      </c>
      <c r="G2124" t="inlineStr">
        <is>
          <t>New Lead</t>
        </is>
      </c>
      <c r="H2124" s="39" t="str">
        <f>IF(ISNUMBER(MATCH(G2124,QualityStatuses,0)),"Quality Lead","Non-Quality Lead")</f>
        <v>Non-Quality Lead</v>
      </c>
      <c r="I2124" t="inlineStr">
        <is>
          <t>2026-10</t>
        </is>
      </c>
      <c r="J2124" t="inlineStr">
        <is>
          <t>Wk of 2026-10-12</t>
        </is>
      </c>
      <c r="K2124" t="inlineStr">
        <is>
          <t>(Unassigned)</t>
        </is>
      </c>
      <c r="L2124" t="inlineStr">
        <is>
          <t>Facebook</t>
        </is>
      </c>
      <c r="M2124" t="inlineStr">
        <is>
          <t>Direct (campaign tagged in CRM)</t>
        </is>
      </c>
      <c r="N2124" t="inlineStr">
        <is>
          <t>6ad300284404847b548640d9</t>
        </is>
      </c>
      <c r="O2124" t="n">
        <v>1</v>
      </c>
      <c r="P2124" s="40">
        <f>IF(A2124="Lead",IF(ISNUMBER(MATCH(G2124,QualityStatuses,0)),1,0),0)</f>
        <v>0</v>
      </c>
      <c r="Q2124" s="40">
        <f>IF(A2124="Lead",IF(G2124="New Lead",0,1),0)</f>
        <v>0</v>
      </c>
      <c r="R2124" s="40">
        <f>IF(A2124="Lead",IF(G2124="Lost",1,0),0)</f>
        <v>0</v>
      </c>
      <c r="S2124" t="n">
        <v>0</v>
      </c>
      <c r="T2124" t="n">
        <v>0</v>
      </c>
      <c r="U2124" t="n">
        <v>0</v>
      </c>
      <c r="V2124" t="n">
        <v>0</v>
      </c>
      <c r="W2124" t="n">
        <v>0</v>
      </c>
      <c r="X2124" t="n">
        <v>0</v>
      </c>
      <c r="Y2124">
        <f>IF(AND(A2124="Lead",COUNTIF(MetaCamps,C2124)&gt;0),1,0)</f>
        <v>1</v>
      </c>
      <c r="Z2124">
        <f>IF(Y2124=1,P2124,0)</f>
        <v>0</v>
      </c>
    </row>
    <row r="2125">
      <c r="A2125" t="inlineStr">
        <is>
          <t>Lead</t>
        </is>
      </c>
      <c r="B2125" s="39" t="str">
        <f>IFERROR(INDEX(CampTypes,MATCH(C2125,CampList,0)),"Unattributed")</f>
        <v>New</v>
      </c>
      <c r="C2125" t="inlineStr">
        <is>
          <t>EBG - In House | ABO | Natuf | Leads | Unit Franchise | India | Oct26 | V1</t>
        </is>
      </c>
      <c r="D2125" t="inlineStr">
        <is>
          <t>Natuf | Investors | Tier1 + Growth Cities | Oct26 | V1</t>
        </is>
      </c>
      <c r="E2125" t="inlineStr">
        <is>
          <t>Natuf | Reel | Brand Ambassador | Heard Of Owning A Cafe | V1</t>
        </is>
      </c>
      <c r="F2125" t="inlineStr">
        <is>
          <t>In House Natuf</t>
        </is>
      </c>
      <c r="G2125" t="inlineStr">
        <is>
          <t>Connected</t>
        </is>
      </c>
      <c r="H2125" s="39" t="str">
        <f>IF(ISNUMBER(MATCH(G2125,QualityStatuses,0)),"Quality Lead","Non-Quality Lead")</f>
        <v>Non-Quality Lead</v>
      </c>
      <c r="I2125" t="inlineStr">
        <is>
          <t>2026-10</t>
        </is>
      </c>
      <c r="J2125" t="inlineStr">
        <is>
          <t>Wk of 2026-10-12</t>
        </is>
      </c>
      <c r="K2125" t="inlineStr">
        <is>
          <t>Rupa Srinivas</t>
        </is>
      </c>
      <c r="L2125" t="inlineStr">
        <is>
          <t>Facebook</t>
        </is>
      </c>
      <c r="M2125" t="inlineStr">
        <is>
          <t>Direct (campaign tagged in CRM)</t>
        </is>
      </c>
      <c r="N2125" t="inlineStr">
        <is>
          <t>6ad2fdc2ab3b9ad2d0f7e449</t>
        </is>
      </c>
      <c r="O2125" t="n">
        <v>1</v>
      </c>
      <c r="P2125" s="40">
        <f>IF(A2125="Lead",IF(ISNUMBER(MATCH(G2125,QualityStatuses,0)),1,0),0)</f>
        <v>0</v>
      </c>
      <c r="Q2125" s="40">
        <f>IF(A2125="Lead",IF(G2125="New Lead",0,1),0)</f>
        <v>1</v>
      </c>
      <c r="R2125" s="40">
        <f>IF(A2125="Lead",IF(G2125="Lost",1,0),0)</f>
        <v>0</v>
      </c>
      <c r="S2125" t="n">
        <v>5</v>
      </c>
      <c r="T2125" t="n">
        <v>4</v>
      </c>
      <c r="U2125" t="n">
        <v>0</v>
      </c>
      <c r="V2125" t="n">
        <v>0</v>
      </c>
      <c r="W2125" t="n">
        <v>0</v>
      </c>
      <c r="X2125" t="n">
        <v>0</v>
      </c>
      <c r="Y2125">
        <f>IF(AND(A2125="Lead",COUNTIF(MetaCamps,C2125)&gt;0),1,0)</f>
        <v>0</v>
      </c>
      <c r="Z2125">
        <f>IF(Y2125=1,P2125,0)</f>
        <v>0</v>
      </c>
    </row>
    <row r="2126">
      <c r="A2126" t="inlineStr">
        <is>
          <t>Lead</t>
        </is>
      </c>
      <c r="B2126" s="39" t="str">
        <f>IFERROR(INDEX(CampTypes,MATCH(C2126,CampList,0)),"Unattributed")</f>
        <v>Old</v>
      </c>
      <c r="C2126" t="inlineStr">
        <is>
          <t>E_Karan_Natuf_All_07072026</t>
        </is>
      </c>
      <c r="D2126" t="inlineStr">
        <is>
          <t>E_Karan_Natuf_Sign_07072026_Adset3</t>
        </is>
      </c>
      <c r="E2126" t="inlineStr">
        <is>
          <t>E_Karan_Natuf_Sign_07072026_Adset2_Ad1 – Copy</t>
        </is>
      </c>
      <c r="F2126" t="inlineStr">
        <is>
          <t>Natuf</t>
        </is>
      </c>
      <c r="G2126" t="inlineStr">
        <is>
          <t>Attempt 1</t>
        </is>
      </c>
      <c r="H2126" s="39" t="str">
        <f>IF(ISNUMBER(MATCH(G2126,QualityStatuses,0)),"Quality Lead","Non-Quality Lead")</f>
        <v>Non-Quality Lead</v>
      </c>
      <c r="I2126" t="inlineStr">
        <is>
          <t>2026-10</t>
        </is>
      </c>
      <c r="J2126" t="inlineStr">
        <is>
          <t>Wk of 2026-10-12</t>
        </is>
      </c>
      <c r="K2126" t="inlineStr">
        <is>
          <t>Tejaswini Tarigopula</t>
        </is>
      </c>
      <c r="L2126" t="inlineStr">
        <is>
          <t>Facebook</t>
        </is>
      </c>
      <c r="M2126" t="inlineStr">
        <is>
          <t>Direct (campaign tagged in CRM)</t>
        </is>
      </c>
      <c r="N2126" t="inlineStr">
        <is>
          <t>6ad2fd9cbe771800133771c4</t>
        </is>
      </c>
      <c r="O2126" t="n">
        <v>1</v>
      </c>
      <c r="P2126" s="40">
        <f>IF(A2126="Lead",IF(ISNUMBER(MATCH(G2126,QualityStatuses,0)),1,0),0)</f>
        <v>0</v>
      </c>
      <c r="Q2126" s="40">
        <f>IF(A2126="Lead",IF(G2126="New Lead",0,1),0)</f>
        <v>1</v>
      </c>
      <c r="R2126" s="40">
        <f>IF(A2126="Lead",IF(G2126="Lost",1,0),0)</f>
        <v>0</v>
      </c>
      <c r="S2126" t="n">
        <v>1</v>
      </c>
      <c r="T2126" t="n">
        <v>0</v>
      </c>
      <c r="U2126" t="n">
        <v>0</v>
      </c>
      <c r="V2126" t="n">
        <v>0</v>
      </c>
      <c r="W2126" t="n">
        <v>0</v>
      </c>
      <c r="X2126" t="n">
        <v>0</v>
      </c>
      <c r="Y2126">
        <f>IF(AND(A2126="Lead",COUNTIF(MetaCamps,C2126)&gt;0),1,0)</f>
        <v>1</v>
      </c>
      <c r="Z2126">
        <f>IF(Y2126=1,P2126,0)</f>
        <v>0</v>
      </c>
    </row>
    <row r="2127">
      <c r="A2127" t="inlineStr">
        <is>
          <t>Lead</t>
        </is>
      </c>
      <c r="B2127" s="39" t="str">
        <f>IFERROR(INDEX(CampTypes,MATCH(C2127,CampList,0)),"Unattributed")</f>
        <v>New</v>
      </c>
      <c r="C2127" t="inlineStr">
        <is>
          <t>EBG - In House | ABO | Natuf | Leads | Unit Franchise | India | Oct26 | V1</t>
        </is>
      </c>
      <c r="D2127" t="inlineStr">
        <is>
          <t>Natuf | Investors | Tier1 + Growth Cities | Oct26 | V1</t>
        </is>
      </c>
      <c r="E2127" t="inlineStr">
        <is>
          <t>Natuf | Reel | Brand Ambassador | Heard Of Owning A Cafe | V1</t>
        </is>
      </c>
      <c r="F2127" t="inlineStr">
        <is>
          <t>In House Natuf</t>
        </is>
      </c>
      <c r="G2127" t="inlineStr">
        <is>
          <t>Details Shared</t>
        </is>
      </c>
      <c r="H2127" s="39" t="str">
        <f>IF(ISNUMBER(MATCH(G2127,QualityStatuses,0)),"Quality Lead","Non-Quality Lead")</f>
        <v>Quality Lead</v>
      </c>
      <c r="I2127" t="inlineStr">
        <is>
          <t>2026-10</t>
        </is>
      </c>
      <c r="J2127" t="inlineStr">
        <is>
          <t>Wk of 2026-10-12</t>
        </is>
      </c>
      <c r="K2127" t="inlineStr">
        <is>
          <t>Rupa Srinivas</t>
        </is>
      </c>
      <c r="L2127" t="inlineStr">
        <is>
          <t>Facebook</t>
        </is>
      </c>
      <c r="M2127" t="inlineStr">
        <is>
          <t>Direct (campaign tagged in CRM)</t>
        </is>
      </c>
      <c r="N2127" t="inlineStr">
        <is>
          <t>6ad2fd1e677dc6924993fdae</t>
        </is>
      </c>
      <c r="O2127" t="n">
        <v>1</v>
      </c>
      <c r="P2127" s="40">
        <f>IF(A2127="Lead",IF(ISNUMBER(MATCH(G2127,QualityStatuses,0)),1,0),0)</f>
        <v>1</v>
      </c>
      <c r="Q2127" s="40">
        <f>IF(A2127="Lead",IF(G2127="New Lead",0,1),0)</f>
        <v>1</v>
      </c>
      <c r="R2127" s="40">
        <f>IF(A2127="Lead",IF(G2127="Lost",1,0),0)</f>
        <v>0</v>
      </c>
      <c r="S2127" t="n">
        <v>3</v>
      </c>
      <c r="T2127" t="n">
        <v>1</v>
      </c>
      <c r="U2127" t="n">
        <v>0</v>
      </c>
      <c r="V2127" t="n">
        <v>0</v>
      </c>
      <c r="W2127" t="n">
        <v>0</v>
      </c>
      <c r="X2127" t="n">
        <v>0</v>
      </c>
      <c r="Y2127">
        <f>IF(AND(A2127="Lead",COUNTIF(MetaCamps,C2127)&gt;0),1,0)</f>
        <v>0</v>
      </c>
      <c r="Z2127">
        <f>IF(Y2127=1,P2127,0)</f>
        <v>0</v>
      </c>
    </row>
    <row r="2128">
      <c r="A2128" t="inlineStr">
        <is>
          <t>Lead</t>
        </is>
      </c>
      <c r="B2128" s="39" t="str">
        <f>IFERROR(INDEX(CampTypes,MATCH(C2128,CampList,0)),"Unattributed")</f>
        <v>New</v>
      </c>
      <c r="C2128" t="inlineStr">
        <is>
          <t>EBG - In House | ABO | Natuf | Leads | Unit Franchise | India | Oct26 | V1</t>
        </is>
      </c>
      <c r="D2128" t="inlineStr">
        <is>
          <t>Natuf | Business Owners | Tier1 + Growth Cities | Oct26 | V1</t>
        </is>
      </c>
      <c r="E2128" t="inlineStr">
        <is>
          <t>Natuf | Reel | Brand Ambassador | Heard Of Owning A Cafe | V1</t>
        </is>
      </c>
      <c r="F2128" t="inlineStr">
        <is>
          <t>In House Natuf</t>
        </is>
      </c>
      <c r="G2128" t="inlineStr">
        <is>
          <t>Connected</t>
        </is>
      </c>
      <c r="H2128" s="39" t="str">
        <f>IF(ISNUMBER(MATCH(G2128,QualityStatuses,0)),"Quality Lead","Non-Quality Lead")</f>
        <v>Non-Quality Lead</v>
      </c>
      <c r="I2128" t="inlineStr">
        <is>
          <t>2026-10</t>
        </is>
      </c>
      <c r="J2128" t="inlineStr">
        <is>
          <t>Wk of 2026-10-12</t>
        </is>
      </c>
      <c r="K2128" t="inlineStr">
        <is>
          <t>Rupa Srinivas</t>
        </is>
      </c>
      <c r="L2128" t="inlineStr">
        <is>
          <t>Facebook</t>
        </is>
      </c>
      <c r="M2128" t="inlineStr">
        <is>
          <t>Direct (campaign tagged in CRM)</t>
        </is>
      </c>
      <c r="N2128" t="inlineStr">
        <is>
          <t>6ad2fc2c23b2de693e070dd9</t>
        </is>
      </c>
      <c r="O2128" t="n">
        <v>1</v>
      </c>
      <c r="P2128" s="40">
        <f>IF(A2128="Lead",IF(ISNUMBER(MATCH(G2128,QualityStatuses,0)),1,0),0)</f>
        <v>0</v>
      </c>
      <c r="Q2128" s="40">
        <f>IF(A2128="Lead",IF(G2128="New Lead",0,1),0)</f>
        <v>1</v>
      </c>
      <c r="R2128" s="40">
        <f>IF(A2128="Lead",IF(G2128="Lost",1,0),0)</f>
        <v>0</v>
      </c>
      <c r="S2128" t="n">
        <v>1</v>
      </c>
      <c r="T2128" t="n">
        <v>1</v>
      </c>
      <c r="U2128" t="n">
        <v>0</v>
      </c>
      <c r="V2128" t="n">
        <v>0</v>
      </c>
      <c r="W2128" t="n">
        <v>0</v>
      </c>
      <c r="X2128" t="n">
        <v>0</v>
      </c>
      <c r="Y2128">
        <f>IF(AND(A2128="Lead",COUNTIF(MetaCamps,C2128)&gt;0),1,0)</f>
        <v>0</v>
      </c>
      <c r="Z2128">
        <f>IF(Y2128=1,P2128,0)</f>
        <v>0</v>
      </c>
    </row>
    <row r="2129">
      <c r="A2129" t="inlineStr">
        <is>
          <t>Lead</t>
        </is>
      </c>
      <c r="B2129" s="39" t="str">
        <f>IFERROR(INDEX(CampTypes,MATCH(C2129,CampList,0)),"Unattributed")</f>
        <v>New</v>
      </c>
      <c r="C2129" t="inlineStr">
        <is>
          <t>EBG - In House | ABO | Natuf | Leads | Unit Franchise | India | Oct26 | V1</t>
        </is>
      </c>
      <c r="D2129" t="inlineStr">
        <is>
          <t>Natuf | Business Owners | Tier1 + Growth Cities | Oct26 | V1</t>
        </is>
      </c>
      <c r="E2129" t="inlineStr">
        <is>
          <t>Natuf | Reel | Brand Ambassador | Heard Of Owning A Cafe | V1</t>
        </is>
      </c>
      <c r="F2129" t="inlineStr">
        <is>
          <t>In House Natuf</t>
        </is>
      </c>
      <c r="G2129" t="inlineStr">
        <is>
          <t>New Lead</t>
        </is>
      </c>
      <c r="H2129" s="39" t="str">
        <f>IF(ISNUMBER(MATCH(G2129,QualityStatuses,0)),"Quality Lead","Non-Quality Lead")</f>
        <v>Non-Quality Lead</v>
      </c>
      <c r="I2129" t="inlineStr">
        <is>
          <t>2026-10</t>
        </is>
      </c>
      <c r="J2129" t="inlineStr">
        <is>
          <t>Wk of 2026-10-12</t>
        </is>
      </c>
      <c r="K2129" t="inlineStr">
        <is>
          <t>Rupa Srinivas</t>
        </is>
      </c>
      <c r="L2129" t="inlineStr">
        <is>
          <t>Facebook</t>
        </is>
      </c>
      <c r="M2129" t="inlineStr">
        <is>
          <t>Direct (campaign tagged in CRM)</t>
        </is>
      </c>
      <c r="N2129" t="inlineStr">
        <is>
          <t>6ad2fbe1a8476f173698449b</t>
        </is>
      </c>
      <c r="O2129" t="n">
        <v>1</v>
      </c>
      <c r="P2129" s="40">
        <f>IF(A2129="Lead",IF(ISNUMBER(MATCH(G2129,QualityStatuses,0)),1,0),0)</f>
        <v>0</v>
      </c>
      <c r="Q2129" s="40">
        <f>IF(A2129="Lead",IF(G2129="New Lead",0,1),0)</f>
        <v>0</v>
      </c>
      <c r="R2129" s="40">
        <f>IF(A2129="Lead",IF(G2129="Lost",1,0),0)</f>
        <v>0</v>
      </c>
      <c r="S2129" t="n">
        <v>0</v>
      </c>
      <c r="T2129" t="n">
        <v>0</v>
      </c>
      <c r="U2129" t="n">
        <v>0</v>
      </c>
      <c r="V2129" t="n">
        <v>0</v>
      </c>
      <c r="W2129" t="n">
        <v>0</v>
      </c>
      <c r="X2129" t="n">
        <v>0</v>
      </c>
      <c r="Y2129">
        <f>IF(AND(A2129="Lead",COUNTIF(MetaCamps,C2129)&gt;0),1,0)</f>
        <v>0</v>
      </c>
      <c r="Z2129">
        <f>IF(Y2129=1,P2129,0)</f>
        <v>0</v>
      </c>
    </row>
    <row r="2130">
      <c r="A2130" t="inlineStr">
        <is>
          <t>Lead</t>
        </is>
      </c>
      <c r="B2130" s="39" t="str">
        <f>IFERROR(INDEX(CampTypes,MATCH(C2130,CampList,0)),"Unattributed")</f>
        <v>New</v>
      </c>
      <c r="C2130" t="inlineStr">
        <is>
          <t>EBG - In House | ABO | Natuf | Leads | Unit Franchise | India | Oct26 | V1</t>
        </is>
      </c>
      <c r="D2130" t="inlineStr">
        <is>
          <t>Natuf | Broad | Tier1 + Growth Cities | Oct26 | V1</t>
        </is>
      </c>
      <c r="E2130" t="inlineStr">
        <is>
          <t>Natuf | Reel | Brand Ambassador | Heard Of Owning A Cafe | V1</t>
        </is>
      </c>
      <c r="F2130" t="inlineStr">
        <is>
          <t>In House Natuf</t>
        </is>
      </c>
      <c r="G2130" t="inlineStr">
        <is>
          <t>Attempt 2</t>
        </is>
      </c>
      <c r="H2130" s="39" t="str">
        <f>IF(ISNUMBER(MATCH(G2130,QualityStatuses,0)),"Quality Lead","Non-Quality Lead")</f>
        <v>Non-Quality Lead</v>
      </c>
      <c r="I2130" t="inlineStr">
        <is>
          <t>2026-10</t>
        </is>
      </c>
      <c r="J2130" t="inlineStr">
        <is>
          <t>Wk of 2026-10-12</t>
        </is>
      </c>
      <c r="K2130" t="inlineStr">
        <is>
          <t>Rupa Srinivas</t>
        </is>
      </c>
      <c r="L2130" t="inlineStr">
        <is>
          <t>Facebook</t>
        </is>
      </c>
      <c r="M2130" t="inlineStr">
        <is>
          <t>Direct (campaign tagged in CRM)</t>
        </is>
      </c>
      <c r="N2130" t="inlineStr">
        <is>
          <t>6ad2fbcea8476f1736984453</t>
        </is>
      </c>
      <c r="O2130" t="n">
        <v>1</v>
      </c>
      <c r="P2130" s="40">
        <f>IF(A2130="Lead",IF(ISNUMBER(MATCH(G2130,QualityStatuses,0)),1,0),0)</f>
        <v>0</v>
      </c>
      <c r="Q2130" s="40">
        <f>IF(A2130="Lead",IF(G2130="New Lead",0,1),0)</f>
        <v>1</v>
      </c>
      <c r="R2130" s="40">
        <f>IF(A2130="Lead",IF(G2130="Lost",1,0),0)</f>
        <v>0</v>
      </c>
      <c r="S2130" t="n">
        <v>2</v>
      </c>
      <c r="T2130" t="n">
        <v>1</v>
      </c>
      <c r="U2130" t="n">
        <v>0</v>
      </c>
      <c r="V2130" t="n">
        <v>0</v>
      </c>
      <c r="W2130" t="n">
        <v>0</v>
      </c>
      <c r="X2130" t="n">
        <v>0</v>
      </c>
      <c r="Y2130">
        <f>IF(AND(A2130="Lead",COUNTIF(MetaCamps,C2130)&gt;0),1,0)</f>
        <v>0</v>
      </c>
      <c r="Z2130">
        <f>IF(Y2130=1,P2130,0)</f>
        <v>0</v>
      </c>
    </row>
    <row r="2131">
      <c r="A2131" t="inlineStr">
        <is>
          <t>Lead</t>
        </is>
      </c>
      <c r="B2131" s="39" t="str">
        <f>IFERROR(INDEX(CampTypes,MATCH(C2131,CampList,0)),"Unattributed")</f>
        <v>Old</v>
      </c>
      <c r="C2131" t="inlineStr">
        <is>
          <t>E_Suresh_Natuf_Kiosk_07072026</t>
        </is>
      </c>
      <c r="D2131" t="inlineStr">
        <is>
          <t>E_Suresh_Natuf_Kiosk_07072026_Adset5</t>
        </is>
      </c>
      <c r="E2131" t="inlineStr">
        <is>
          <t>E_Hindi_Suresh_Natuf_Kiosk_07072026_Adset5_ad3 – Copy 2</t>
        </is>
      </c>
      <c r="F2131" t="inlineStr">
        <is>
          <t>Natuf</t>
        </is>
      </c>
      <c r="G2131" t="inlineStr">
        <is>
          <t>New Lead</t>
        </is>
      </c>
      <c r="H2131" s="39" t="str">
        <f>IF(ISNUMBER(MATCH(G2131,QualityStatuses,0)),"Quality Lead","Non-Quality Lead")</f>
        <v>Non-Quality Lead</v>
      </c>
      <c r="I2131" t="inlineStr">
        <is>
          <t>2026-10</t>
        </is>
      </c>
      <c r="J2131" t="inlineStr">
        <is>
          <t>Wk of 2026-10-12</t>
        </is>
      </c>
      <c r="K2131" t="inlineStr">
        <is>
          <t>(Unassigned)</t>
        </is>
      </c>
      <c r="L2131" t="inlineStr">
        <is>
          <t>Facebook</t>
        </is>
      </c>
      <c r="M2131" t="inlineStr">
        <is>
          <t>Direct (campaign tagged in CRM)</t>
        </is>
      </c>
      <c r="N2131" t="inlineStr">
        <is>
          <t>6ad2fb4073f44931fd08fcc0</t>
        </is>
      </c>
      <c r="O2131" t="n">
        <v>1</v>
      </c>
      <c r="P2131" s="40">
        <f>IF(A2131="Lead",IF(ISNUMBER(MATCH(G2131,QualityStatuses,0)),1,0),0)</f>
        <v>0</v>
      </c>
      <c r="Q2131" s="40">
        <f>IF(A2131="Lead",IF(G2131="New Lead",0,1),0)</f>
        <v>0</v>
      </c>
      <c r="R2131" s="40">
        <f>IF(A2131="Lead",IF(G2131="Lost",1,0),0)</f>
        <v>0</v>
      </c>
      <c r="S2131" t="n">
        <v>0</v>
      </c>
      <c r="T2131" t="n">
        <v>0</v>
      </c>
      <c r="U2131" t="n">
        <v>0</v>
      </c>
      <c r="V2131" t="n">
        <v>0</v>
      </c>
      <c r="W2131" t="n">
        <v>0</v>
      </c>
      <c r="X2131" t="n">
        <v>0</v>
      </c>
      <c r="Y2131">
        <f>IF(AND(A2131="Lead",COUNTIF(MetaCamps,C2131)&gt;0),1,0)</f>
        <v>1</v>
      </c>
      <c r="Z2131">
        <f>IF(Y2131=1,P2131,0)</f>
        <v>0</v>
      </c>
    </row>
    <row r="2132">
      <c r="A2132" t="inlineStr">
        <is>
          <t>Lead</t>
        </is>
      </c>
      <c r="B2132" s="39" t="str">
        <f>IFERROR(INDEX(CampTypes,MATCH(C2132,CampList,0)),"Unattributed")</f>
        <v>Old</v>
      </c>
      <c r="C2132" t="inlineStr">
        <is>
          <t>E_Karan_Natuf_All_07072026</t>
        </is>
      </c>
      <c r="D2132" t="inlineStr">
        <is>
          <t>E_Karan_Natuf_Sign_07072026_Adset3</t>
        </is>
      </c>
      <c r="E2132" t="inlineStr">
        <is>
          <t>E_Karan_Natuf_Sign_07072026_Adset2_Ad1</t>
        </is>
      </c>
      <c r="F2132" t="inlineStr">
        <is>
          <t>Natuf</t>
        </is>
      </c>
      <c r="G2132" t="inlineStr">
        <is>
          <t>Attempt 1</t>
        </is>
      </c>
      <c r="H2132" s="39" t="str">
        <f>IF(ISNUMBER(MATCH(G2132,QualityStatuses,0)),"Quality Lead","Non-Quality Lead")</f>
        <v>Non-Quality Lead</v>
      </c>
      <c r="I2132" t="inlineStr">
        <is>
          <t>2026-10</t>
        </is>
      </c>
      <c r="J2132" t="inlineStr">
        <is>
          <t>Wk of 2026-10-12</t>
        </is>
      </c>
      <c r="K2132" t="inlineStr">
        <is>
          <t>Tejaswini Tarigopula</t>
        </is>
      </c>
      <c r="L2132" t="inlineStr">
        <is>
          <t>Facebook</t>
        </is>
      </c>
      <c r="M2132" t="inlineStr">
        <is>
          <t>Direct (campaign tagged in CRM)</t>
        </is>
      </c>
      <c r="N2132" t="inlineStr">
        <is>
          <t>6ad2fa6c8a8325e9e62f9043</t>
        </is>
      </c>
      <c r="O2132" t="n">
        <v>1</v>
      </c>
      <c r="P2132" s="40">
        <f>IF(A2132="Lead",IF(ISNUMBER(MATCH(G2132,QualityStatuses,0)),1,0),0)</f>
        <v>0</v>
      </c>
      <c r="Q2132" s="40">
        <f>IF(A2132="Lead",IF(G2132="New Lead",0,1),0)</f>
        <v>1</v>
      </c>
      <c r="R2132" s="40">
        <f>IF(A2132="Lead",IF(G2132="Lost",1,0),0)</f>
        <v>0</v>
      </c>
      <c r="S2132" t="n">
        <v>1</v>
      </c>
      <c r="T2132" t="n">
        <v>0</v>
      </c>
      <c r="U2132" t="n">
        <v>0</v>
      </c>
      <c r="V2132" t="n">
        <v>0</v>
      </c>
      <c r="W2132" t="n">
        <v>0</v>
      </c>
      <c r="X2132" t="n">
        <v>0</v>
      </c>
      <c r="Y2132">
        <f>IF(AND(A2132="Lead",COUNTIF(MetaCamps,C2132)&gt;0),1,0)</f>
        <v>1</v>
      </c>
      <c r="Z2132">
        <f>IF(Y2132=1,P2132,0)</f>
        <v>0</v>
      </c>
    </row>
    <row r="2133">
      <c r="A2133" t="inlineStr">
        <is>
          <t>Lead</t>
        </is>
      </c>
      <c r="B2133" s="39" t="str">
        <f>IFERROR(INDEX(CampTypes,MATCH(C2133,CampList,0)),"Unattributed")</f>
        <v>Old</v>
      </c>
      <c r="C2133" t="inlineStr">
        <is>
          <t>natuf_Kiosk_14072026_Hindi</t>
        </is>
      </c>
      <c r="D2133" t="inlineStr">
        <is>
          <t>natuf_Kiosk_09102026</t>
        </is>
      </c>
      <c r="E2133" t="inlineStr">
        <is>
          <t>natuf_Kiosk_14072026_ad set_ad1</t>
        </is>
      </c>
      <c r="F2133" t="inlineStr">
        <is>
          <t>Natuf</t>
        </is>
      </c>
      <c r="G2133" t="inlineStr">
        <is>
          <t>Attempt 2</t>
        </is>
      </c>
      <c r="H2133" s="39" t="str">
        <f>IF(ISNUMBER(MATCH(G2133,QualityStatuses,0)),"Quality Lead","Non-Quality Lead")</f>
        <v>Non-Quality Lead</v>
      </c>
      <c r="I2133" t="inlineStr">
        <is>
          <t>2026-10</t>
        </is>
      </c>
      <c r="J2133" t="inlineStr">
        <is>
          <t>Wk of 2026-10-12</t>
        </is>
      </c>
      <c r="K2133" t="inlineStr">
        <is>
          <t>Deepak Rai</t>
        </is>
      </c>
      <c r="L2133" t="inlineStr">
        <is>
          <t>Facebook</t>
        </is>
      </c>
      <c r="M2133" t="inlineStr">
        <is>
          <t>Direct (campaign tagged in CRM)</t>
        </is>
      </c>
      <c r="N2133" t="inlineStr">
        <is>
          <t>6ad2f5bb4fa29c6cba71bfdc</t>
        </is>
      </c>
      <c r="O2133" t="n">
        <v>1</v>
      </c>
      <c r="P2133" s="40">
        <f>IF(A2133="Lead",IF(ISNUMBER(MATCH(G2133,QualityStatuses,0)),1,0),0)</f>
        <v>0</v>
      </c>
      <c r="Q2133" s="40">
        <f>IF(A2133="Lead",IF(G2133="New Lead",0,1),0)</f>
        <v>1</v>
      </c>
      <c r="R2133" s="40">
        <f>IF(A2133="Lead",IF(G2133="Lost",1,0),0)</f>
        <v>0</v>
      </c>
      <c r="S2133" t="n">
        <v>2</v>
      </c>
      <c r="T2133" t="n">
        <v>2</v>
      </c>
      <c r="U2133" t="n">
        <v>0</v>
      </c>
      <c r="V2133" t="n">
        <v>0</v>
      </c>
      <c r="W2133" t="n">
        <v>0</v>
      </c>
      <c r="X2133" t="n">
        <v>0</v>
      </c>
      <c r="Y2133">
        <f>IF(AND(A2133="Lead",COUNTIF(MetaCamps,C2133)&gt;0),1,0)</f>
        <v>1</v>
      </c>
      <c r="Z2133">
        <f>IF(Y2133=1,P2133,0)</f>
        <v>0</v>
      </c>
    </row>
    <row r="2134">
      <c r="A2134" t="inlineStr">
        <is>
          <t>Lead</t>
        </is>
      </c>
      <c r="B2134" s="39" t="str">
        <f>IFERROR(INDEX(CampTypes,MATCH(C2134,CampList,0)),"Unattributed")</f>
        <v>New</v>
      </c>
      <c r="C2134" t="inlineStr">
        <is>
          <t>EBG - In House | ABO | Natuf | Leads | Unit Franchise | India | Oct26 | V1</t>
        </is>
      </c>
      <c r="D2134" t="inlineStr">
        <is>
          <t>Natuf | Broad | Tier1 + Growth Cities | Oct26 | V1</t>
        </is>
      </c>
      <c r="E2134" t="inlineStr">
        <is>
          <t>Natuf | Reel | Brand Ambassador | Heard Of Owning A Cafe | V1</t>
        </is>
      </c>
      <c r="F2134" t="inlineStr">
        <is>
          <t>In House Natuf</t>
        </is>
      </c>
      <c r="G2134" t="inlineStr">
        <is>
          <t>Attempt 1</t>
        </is>
      </c>
      <c r="H2134" s="39" t="str">
        <f>IF(ISNUMBER(MATCH(G2134,QualityStatuses,0)),"Quality Lead","Non-Quality Lead")</f>
        <v>Non-Quality Lead</v>
      </c>
      <c r="I2134" t="inlineStr">
        <is>
          <t>2026-10</t>
        </is>
      </c>
      <c r="J2134" t="inlineStr">
        <is>
          <t>Wk of 2026-10-12</t>
        </is>
      </c>
      <c r="K2134" t="inlineStr">
        <is>
          <t>Rupa Srinivas</t>
        </is>
      </c>
      <c r="L2134" t="inlineStr">
        <is>
          <t>Facebook</t>
        </is>
      </c>
      <c r="M2134" t="inlineStr">
        <is>
          <t>Direct (campaign tagged in CRM)</t>
        </is>
      </c>
      <c r="N2134" t="inlineStr">
        <is>
          <t>6ad2f52e4c34e726afd63752</t>
        </is>
      </c>
      <c r="O2134" t="n">
        <v>1</v>
      </c>
      <c r="P2134" s="40">
        <f>IF(A2134="Lead",IF(ISNUMBER(MATCH(G2134,QualityStatuses,0)),1,0),0)</f>
        <v>0</v>
      </c>
      <c r="Q2134" s="40">
        <f>IF(A2134="Lead",IF(G2134="New Lead",0,1),0)</f>
        <v>1</v>
      </c>
      <c r="R2134" s="40">
        <f>IF(A2134="Lead",IF(G2134="Lost",1,0),0)</f>
        <v>0</v>
      </c>
      <c r="S2134" t="n">
        <v>1</v>
      </c>
      <c r="T2134" t="n">
        <v>0</v>
      </c>
      <c r="U2134" t="n">
        <v>0</v>
      </c>
      <c r="V2134" t="n">
        <v>0</v>
      </c>
      <c r="W2134" t="n">
        <v>0</v>
      </c>
      <c r="X2134" t="n">
        <v>0</v>
      </c>
      <c r="Y2134">
        <f>IF(AND(A2134="Lead",COUNTIF(MetaCamps,C2134)&gt;0),1,0)</f>
        <v>0</v>
      </c>
      <c r="Z2134">
        <f>IF(Y2134=1,P2134,0)</f>
        <v>0</v>
      </c>
    </row>
    <row r="2135">
      <c r="A2135" t="inlineStr">
        <is>
          <t>Lead</t>
        </is>
      </c>
      <c r="B2135" s="39" t="str">
        <f>IFERROR(INDEX(CampTypes,MATCH(C2135,CampList,0)),"Unattributed")</f>
        <v>Old</v>
      </c>
      <c r="C2135" t="inlineStr">
        <is>
          <t>E_Karan_Natuf_All_07072026</t>
        </is>
      </c>
      <c r="D2135" t="inlineStr">
        <is>
          <t>E_Karan_Natuf_Sign_07072026_Adset3</t>
        </is>
      </c>
      <c r="E2135" t="inlineStr">
        <is>
          <t>E_Karan_Natuf_Sign_07072026_Adset2_Ad1</t>
        </is>
      </c>
      <c r="F2135" t="inlineStr">
        <is>
          <t>Natuf</t>
        </is>
      </c>
      <c r="G2135" t="inlineStr">
        <is>
          <t>New Lead</t>
        </is>
      </c>
      <c r="H2135" s="39" t="str">
        <f>IF(ISNUMBER(MATCH(G2135,QualityStatuses,0)),"Quality Lead","Non-Quality Lead")</f>
        <v>Non-Quality Lead</v>
      </c>
      <c r="I2135" t="inlineStr">
        <is>
          <t>2026-10</t>
        </is>
      </c>
      <c r="J2135" t="inlineStr">
        <is>
          <t>Wk of 2026-10-12</t>
        </is>
      </c>
      <c r="K2135" t="inlineStr">
        <is>
          <t>(Unassigned)</t>
        </is>
      </c>
      <c r="L2135" t="inlineStr">
        <is>
          <t>Facebook</t>
        </is>
      </c>
      <c r="M2135" t="inlineStr">
        <is>
          <t>Direct (campaign tagged in CRM)</t>
        </is>
      </c>
      <c r="N2135" t="inlineStr">
        <is>
          <t>6ad2f4b0267d81708f1ec8d6</t>
        </is>
      </c>
      <c r="O2135" t="n">
        <v>1</v>
      </c>
      <c r="P2135" s="40">
        <f>IF(A2135="Lead",IF(ISNUMBER(MATCH(G2135,QualityStatuses,0)),1,0),0)</f>
        <v>0</v>
      </c>
      <c r="Q2135" s="40">
        <f>IF(A2135="Lead",IF(G2135="New Lead",0,1),0)</f>
        <v>0</v>
      </c>
      <c r="R2135" s="40">
        <f>IF(A2135="Lead",IF(G2135="Lost",1,0),0)</f>
        <v>0</v>
      </c>
      <c r="S2135" t="n">
        <v>0</v>
      </c>
      <c r="T2135" t="n">
        <v>0</v>
      </c>
      <c r="U2135" t="n">
        <v>0</v>
      </c>
      <c r="V2135" t="n">
        <v>0</v>
      </c>
      <c r="W2135" t="n">
        <v>0</v>
      </c>
      <c r="X2135" t="n">
        <v>0</v>
      </c>
      <c r="Y2135">
        <f>IF(AND(A2135="Lead",COUNTIF(MetaCamps,C2135)&gt;0),1,0)</f>
        <v>1</v>
      </c>
      <c r="Z2135">
        <f>IF(Y2135=1,P2135,0)</f>
        <v>0</v>
      </c>
    </row>
    <row r="2136">
      <c r="A2136" t="inlineStr">
        <is>
          <t>Lead</t>
        </is>
      </c>
      <c r="B2136" s="39" t="str">
        <f>IFERROR(INDEX(CampTypes,MATCH(C2136,CampList,0)),"Unattributed")</f>
        <v>New</v>
      </c>
      <c r="C2136" t="inlineStr">
        <is>
          <t>EBG - In House | ABO | Natuf | Leads | Unit Franchise | India | Oct26 | V1</t>
        </is>
      </c>
      <c r="D2136" t="inlineStr">
        <is>
          <t>Natuf | LAL 1% | India | Jul26 | V1</t>
        </is>
      </c>
      <c r="E2136" t="inlineStr">
        <is>
          <t>Natuf | Reel | Brand Ambassador | Heard Of Owning A Cafe | V1</t>
        </is>
      </c>
      <c r="F2136" t="inlineStr">
        <is>
          <t>In House Natuf</t>
        </is>
      </c>
      <c r="G2136" t="inlineStr">
        <is>
          <t>Connected</t>
        </is>
      </c>
      <c r="H2136" s="39" t="str">
        <f>IF(ISNUMBER(MATCH(G2136,QualityStatuses,0)),"Quality Lead","Non-Quality Lead")</f>
        <v>Non-Quality Lead</v>
      </c>
      <c r="I2136" t="inlineStr">
        <is>
          <t>2026-10</t>
        </is>
      </c>
      <c r="J2136" t="inlineStr">
        <is>
          <t>Wk of 2026-10-12</t>
        </is>
      </c>
      <c r="K2136" t="inlineStr">
        <is>
          <t>Rupa Srinivas</t>
        </is>
      </c>
      <c r="L2136" t="inlineStr">
        <is>
          <t>Facebook</t>
        </is>
      </c>
      <c r="M2136" t="inlineStr">
        <is>
          <t>Direct (campaign tagged in CRM)</t>
        </is>
      </c>
      <c r="N2136" t="inlineStr">
        <is>
          <t>6ad2f30c324bbbd79407bc76</t>
        </is>
      </c>
      <c r="O2136" t="n">
        <v>1</v>
      </c>
      <c r="P2136" s="40">
        <f>IF(A2136="Lead",IF(ISNUMBER(MATCH(G2136,QualityStatuses,0)),1,0),0)</f>
        <v>0</v>
      </c>
      <c r="Q2136" s="40">
        <f>IF(A2136="Lead",IF(G2136="New Lead",0,1),0)</f>
        <v>1</v>
      </c>
      <c r="R2136" s="40">
        <f>IF(A2136="Lead",IF(G2136="Lost",1,0),0)</f>
        <v>0</v>
      </c>
      <c r="S2136" t="n">
        <v>0</v>
      </c>
      <c r="T2136" t="n">
        <v>0</v>
      </c>
      <c r="U2136" t="n">
        <v>0</v>
      </c>
      <c r="V2136" t="n">
        <v>0</v>
      </c>
      <c r="W2136" t="n">
        <v>0</v>
      </c>
      <c r="X2136" t="n">
        <v>0</v>
      </c>
      <c r="Y2136">
        <f>IF(AND(A2136="Lead",COUNTIF(MetaCamps,C2136)&gt;0),1,0)</f>
        <v>0</v>
      </c>
      <c r="Z2136">
        <f>IF(Y2136=1,P2136,0)</f>
        <v>0</v>
      </c>
    </row>
    <row r="2137">
      <c r="A2137" t="inlineStr">
        <is>
          <t>Lead</t>
        </is>
      </c>
      <c r="B2137" s="39" t="str">
        <f>IFERROR(INDEX(CampTypes,MATCH(C2137,CampList,0)),"Unattributed")</f>
        <v>New</v>
      </c>
      <c r="C2137" t="inlineStr">
        <is>
          <t>EBG - In House | ABO | Natuf | Leads | Unit Franchise | India | Oct26 | V1</t>
        </is>
      </c>
      <c r="D2137" t="inlineStr">
        <is>
          <t>Natuf | Investors | Tier1 + Growth Cities | Oct26 | V1</t>
        </is>
      </c>
      <c r="E2137" t="inlineStr">
        <is>
          <t>Natuf | Reel | Brand Ambassador | Heard Of Owning A Cafe | V1</t>
        </is>
      </c>
      <c r="F2137" t="inlineStr">
        <is>
          <t>In House Natuf</t>
        </is>
      </c>
      <c r="G2137" t="inlineStr">
        <is>
          <t>Attempt 2</t>
        </is>
      </c>
      <c r="H2137" s="39" t="str">
        <f>IF(ISNUMBER(MATCH(G2137,QualityStatuses,0)),"Quality Lead","Non-Quality Lead")</f>
        <v>Non-Quality Lead</v>
      </c>
      <c r="I2137" t="inlineStr">
        <is>
          <t>2026-10</t>
        </is>
      </c>
      <c r="J2137" t="inlineStr">
        <is>
          <t>Wk of 2026-10-12</t>
        </is>
      </c>
      <c r="K2137" t="inlineStr">
        <is>
          <t>Rupa Srinivas</t>
        </is>
      </c>
      <c r="L2137" t="inlineStr">
        <is>
          <t>Facebook</t>
        </is>
      </c>
      <c r="M2137" t="inlineStr">
        <is>
          <t>Direct (campaign tagged in CRM)</t>
        </is>
      </c>
      <c r="N2137" t="inlineStr">
        <is>
          <t>6ad2f257261530d9ef14ccdf</t>
        </is>
      </c>
      <c r="O2137" t="n">
        <v>1</v>
      </c>
      <c r="P2137" s="40">
        <f>IF(A2137="Lead",IF(ISNUMBER(MATCH(G2137,QualityStatuses,0)),1,0),0)</f>
        <v>0</v>
      </c>
      <c r="Q2137" s="40">
        <f>IF(A2137="Lead",IF(G2137="New Lead",0,1),0)</f>
        <v>1</v>
      </c>
      <c r="R2137" s="40">
        <f>IF(A2137="Lead",IF(G2137="Lost",1,0),0)</f>
        <v>0</v>
      </c>
      <c r="S2137" t="n">
        <v>2</v>
      </c>
      <c r="T2137" t="n">
        <v>0</v>
      </c>
      <c r="U2137" t="n">
        <v>0</v>
      </c>
      <c r="V2137" t="n">
        <v>0</v>
      </c>
      <c r="W2137" t="n">
        <v>0</v>
      </c>
      <c r="X2137" t="n">
        <v>0</v>
      </c>
      <c r="Y2137">
        <f>IF(AND(A2137="Lead",COUNTIF(MetaCamps,C2137)&gt;0),1,0)</f>
        <v>0</v>
      </c>
      <c r="Z2137">
        <f>IF(Y2137=1,P2137,0)</f>
        <v>0</v>
      </c>
    </row>
    <row r="2138">
      <c r="A2138" t="inlineStr">
        <is>
          <t>Lead</t>
        </is>
      </c>
      <c r="B2138" s="39" t="str">
        <f>IFERROR(INDEX(CampTypes,MATCH(C2138,CampList,0)),"Unattributed")</f>
        <v>New</v>
      </c>
      <c r="C2138" t="inlineStr">
        <is>
          <t>EBG - In House | ABO | Natuf | Leads | Unit Franchise | India | Oct26 | V1</t>
        </is>
      </c>
      <c r="D2138" t="inlineStr">
        <is>
          <t>Natuf | Investors | Tier1 + Growth Cities | Oct26 | V1</t>
        </is>
      </c>
      <c r="E2138" t="inlineStr">
        <is>
          <t>Natuf | Reel | Brand Ambassador | Heard Of Owning A Cafe | V1</t>
        </is>
      </c>
      <c r="F2138" t="inlineStr">
        <is>
          <t>In House Natuf</t>
        </is>
      </c>
      <c r="G2138" t="inlineStr">
        <is>
          <t>Attempt 2</t>
        </is>
      </c>
      <c r="H2138" s="39" t="str">
        <f>IF(ISNUMBER(MATCH(G2138,QualityStatuses,0)),"Quality Lead","Non-Quality Lead")</f>
        <v>Non-Quality Lead</v>
      </c>
      <c r="I2138" t="inlineStr">
        <is>
          <t>2026-10</t>
        </is>
      </c>
      <c r="J2138" t="inlineStr">
        <is>
          <t>Wk of 2026-10-12</t>
        </is>
      </c>
      <c r="K2138" t="inlineStr">
        <is>
          <t>Rupa Srinivas</t>
        </is>
      </c>
      <c r="L2138" t="inlineStr">
        <is>
          <t>Facebook</t>
        </is>
      </c>
      <c r="M2138" t="inlineStr">
        <is>
          <t>Direct (campaign tagged in CRM)</t>
        </is>
      </c>
      <c r="N2138" t="inlineStr">
        <is>
          <t>6ad2f211246eb00c138c914a</t>
        </is>
      </c>
      <c r="O2138" t="n">
        <v>1</v>
      </c>
      <c r="P2138" s="40">
        <f>IF(A2138="Lead",IF(ISNUMBER(MATCH(G2138,QualityStatuses,0)),1,0),0)</f>
        <v>0</v>
      </c>
      <c r="Q2138" s="40">
        <f>IF(A2138="Lead",IF(G2138="New Lead",0,1),0)</f>
        <v>1</v>
      </c>
      <c r="R2138" s="40">
        <f>IF(A2138="Lead",IF(G2138="Lost",1,0),0)</f>
        <v>0</v>
      </c>
      <c r="S2138" t="n">
        <v>2</v>
      </c>
      <c r="T2138" t="n">
        <v>0</v>
      </c>
      <c r="U2138" t="n">
        <v>0</v>
      </c>
      <c r="V2138" t="n">
        <v>0</v>
      </c>
      <c r="W2138" t="n">
        <v>0</v>
      </c>
      <c r="X2138" t="n">
        <v>0</v>
      </c>
      <c r="Y2138">
        <f>IF(AND(A2138="Lead",COUNTIF(MetaCamps,C2138)&gt;0),1,0)</f>
        <v>0</v>
      </c>
      <c r="Z2138">
        <f>IF(Y2138=1,P2138,0)</f>
        <v>0</v>
      </c>
    </row>
    <row r="2139">
      <c r="A2139" t="inlineStr">
        <is>
          <t>Lead</t>
        </is>
      </c>
      <c r="B2139" s="39" t="str">
        <f>IFERROR(INDEX(CampTypes,MATCH(C2139,CampList,0)),"Unattributed")</f>
        <v>Old</v>
      </c>
      <c r="C2139" t="inlineStr">
        <is>
          <t>E_Karan_Natuf_Kiosk_07072026</t>
        </is>
      </c>
      <c r="D2139" t="inlineStr">
        <is>
          <t>E_Karan_Natuf_Kiosk_15102026_Adset 7</t>
        </is>
      </c>
      <c r="E2139" t="inlineStr">
        <is>
          <t>E_Hindi_Karan_Natuf_Kiosk_07072026_Adset5_ad3 – Copy 3</t>
        </is>
      </c>
      <c r="F2139" t="inlineStr">
        <is>
          <t>Natuf</t>
        </is>
      </c>
      <c r="G2139" t="inlineStr">
        <is>
          <t>Connected</t>
        </is>
      </c>
      <c r="H2139" s="39" t="str">
        <f>IF(ISNUMBER(MATCH(G2139,QualityStatuses,0)),"Quality Lead","Non-Quality Lead")</f>
        <v>Non-Quality Lead</v>
      </c>
      <c r="I2139" t="inlineStr">
        <is>
          <t>2026-10</t>
        </is>
      </c>
      <c r="J2139" t="inlineStr">
        <is>
          <t>Wk of 2026-10-12</t>
        </is>
      </c>
      <c r="K2139" t="inlineStr">
        <is>
          <t>Tejaswini Tarigopula</t>
        </is>
      </c>
      <c r="L2139" t="inlineStr">
        <is>
          <t>Facebook</t>
        </is>
      </c>
      <c r="M2139" t="inlineStr">
        <is>
          <t>Direct (campaign tagged in CRM)</t>
        </is>
      </c>
      <c r="N2139" t="inlineStr">
        <is>
          <t>6ad2f1bb97d5abf0be8fc47f</t>
        </is>
      </c>
      <c r="O2139" t="n">
        <v>1</v>
      </c>
      <c r="P2139" s="40">
        <f>IF(A2139="Lead",IF(ISNUMBER(MATCH(G2139,QualityStatuses,0)),1,0),0)</f>
        <v>0</v>
      </c>
      <c r="Q2139" s="40">
        <f>IF(A2139="Lead",IF(G2139="New Lead",0,1),0)</f>
        <v>1</v>
      </c>
      <c r="R2139" s="40">
        <f>IF(A2139="Lead",IF(G2139="Lost",1,0),0)</f>
        <v>0</v>
      </c>
      <c r="S2139" t="n">
        <v>1</v>
      </c>
      <c r="T2139" t="n">
        <v>1</v>
      </c>
      <c r="U2139" t="n">
        <v>0</v>
      </c>
      <c r="V2139" t="n">
        <v>0</v>
      </c>
      <c r="W2139" t="n">
        <v>0</v>
      </c>
      <c r="X2139" t="n">
        <v>0</v>
      </c>
      <c r="Y2139">
        <f>IF(AND(A2139="Lead",COUNTIF(MetaCamps,C2139)&gt;0),1,0)</f>
        <v>1</v>
      </c>
      <c r="Z2139">
        <f>IF(Y2139=1,P2139,0)</f>
        <v>0</v>
      </c>
    </row>
    <row r="2140">
      <c r="A2140" t="inlineStr">
        <is>
          <t>Lead</t>
        </is>
      </c>
      <c r="B2140" s="39" t="str">
        <f>IFERROR(INDEX(CampTypes,MATCH(C2140,CampList,0)),"Unattributed")</f>
        <v>New</v>
      </c>
      <c r="C2140" t="inlineStr">
        <is>
          <t>EBG - In House | ABO | Natuf | Leads | Unit Franchise | India | Oct26 | V1</t>
        </is>
      </c>
      <c r="D2140" t="inlineStr">
        <is>
          <t>Natuf | Broad | Tier1 + Growth Cities | Oct26 | V1</t>
        </is>
      </c>
      <c r="E2140" t="inlineStr">
        <is>
          <t>Natuf | Reel | Brand Ambassador | Heard Of Owning A Cafe | V1</t>
        </is>
      </c>
      <c r="F2140" t="inlineStr">
        <is>
          <t>In House Natuf</t>
        </is>
      </c>
      <c r="G2140" t="inlineStr">
        <is>
          <t>Attempt 1</t>
        </is>
      </c>
      <c r="H2140" s="39" t="str">
        <f>IF(ISNUMBER(MATCH(G2140,QualityStatuses,0)),"Quality Lead","Non-Quality Lead")</f>
        <v>Non-Quality Lead</v>
      </c>
      <c r="I2140" t="inlineStr">
        <is>
          <t>2026-10</t>
        </is>
      </c>
      <c r="J2140" t="inlineStr">
        <is>
          <t>Wk of 2026-10-12</t>
        </is>
      </c>
      <c r="K2140" t="inlineStr">
        <is>
          <t>Rupa Srinivas</t>
        </is>
      </c>
      <c r="L2140" t="inlineStr">
        <is>
          <t>Facebook</t>
        </is>
      </c>
      <c r="M2140" t="inlineStr">
        <is>
          <t>Direct (campaign tagged in CRM)</t>
        </is>
      </c>
      <c r="N2140" t="inlineStr">
        <is>
          <t>6ad2f11797d5abf0be8fc38a</t>
        </is>
      </c>
      <c r="O2140" t="n">
        <v>1</v>
      </c>
      <c r="P2140" s="40">
        <f>IF(A2140="Lead",IF(ISNUMBER(MATCH(G2140,QualityStatuses,0)),1,0),0)</f>
        <v>0</v>
      </c>
      <c r="Q2140" s="40">
        <f>IF(A2140="Lead",IF(G2140="New Lead",0,1),0)</f>
        <v>1</v>
      </c>
      <c r="R2140" s="40">
        <f>IF(A2140="Lead",IF(G2140="Lost",1,0),0)</f>
        <v>0</v>
      </c>
      <c r="S2140" t="n">
        <v>1</v>
      </c>
      <c r="T2140" t="n">
        <v>0</v>
      </c>
      <c r="U2140" t="n">
        <v>0</v>
      </c>
      <c r="V2140" t="n">
        <v>0</v>
      </c>
      <c r="W2140" t="n">
        <v>0</v>
      </c>
      <c r="X2140" t="n">
        <v>0</v>
      </c>
      <c r="Y2140">
        <f>IF(AND(A2140="Lead",COUNTIF(MetaCamps,C2140)&gt;0),1,0)</f>
        <v>0</v>
      </c>
      <c r="Z2140">
        <f>IF(Y2140=1,P2140,0)</f>
        <v>0</v>
      </c>
    </row>
    <row r="2141">
      <c r="A2141" t="inlineStr">
        <is>
          <t>Lead</t>
        </is>
      </c>
      <c r="B2141" s="39" t="str">
        <f>IFERROR(INDEX(CampTypes,MATCH(C2141,CampList,0)),"Unattributed")</f>
        <v>Old</v>
      </c>
      <c r="C2141" t="inlineStr">
        <is>
          <t>E_Suresh_Natuf_Kiosk_07072026</t>
        </is>
      </c>
      <c r="D2141" t="inlineStr">
        <is>
          <t>E_Suresh_Natuf_Kiosk_07072026_Adset5</t>
        </is>
      </c>
      <c r="E2141" t="inlineStr">
        <is>
          <t>E_Hindi_Suresh_Natuf_Kiosk_07072026_Adset5_ad3 – Copy 2</t>
        </is>
      </c>
      <c r="F2141" t="inlineStr">
        <is>
          <t>Natuf</t>
        </is>
      </c>
      <c r="G2141" t="inlineStr">
        <is>
          <t>Lost</t>
        </is>
      </c>
      <c r="H2141" s="39" t="str">
        <f>IF(ISNUMBER(MATCH(G2141,QualityStatuses,0)),"Quality Lead","Non-Quality Lead")</f>
        <v>Non-Quality Lead</v>
      </c>
      <c r="I2141" t="inlineStr">
        <is>
          <t>2026-10</t>
        </is>
      </c>
      <c r="J2141" t="inlineStr">
        <is>
          <t>Wk of 2026-10-12</t>
        </is>
      </c>
      <c r="K2141" t="inlineStr">
        <is>
          <t>Tejaswini Tarigopula</t>
        </is>
      </c>
      <c r="L2141" t="inlineStr">
        <is>
          <t>Facebook</t>
        </is>
      </c>
      <c r="M2141" t="inlineStr">
        <is>
          <t>Direct (campaign tagged in CRM)</t>
        </is>
      </c>
      <c r="N2141" t="inlineStr">
        <is>
          <t>6ad2f0d5261530d9ef14ca9c</t>
        </is>
      </c>
      <c r="O2141" t="n">
        <v>1</v>
      </c>
      <c r="P2141" s="40">
        <f>IF(A2141="Lead",IF(ISNUMBER(MATCH(G2141,QualityStatuses,0)),1,0),0)</f>
        <v>0</v>
      </c>
      <c r="Q2141" s="40">
        <f>IF(A2141="Lead",IF(G2141="New Lead",0,1),0)</f>
        <v>1</v>
      </c>
      <c r="R2141" s="40">
        <f>IF(A2141="Lead",IF(G2141="Lost",1,0),0)</f>
        <v>1</v>
      </c>
      <c r="S2141" t="n">
        <v>3</v>
      </c>
      <c r="T2141" t="n">
        <v>2</v>
      </c>
      <c r="U2141" t="n">
        <v>0</v>
      </c>
      <c r="V2141" t="n">
        <v>0</v>
      </c>
      <c r="W2141" t="n">
        <v>0</v>
      </c>
      <c r="X2141" t="n">
        <v>0</v>
      </c>
      <c r="Y2141">
        <f>IF(AND(A2141="Lead",COUNTIF(MetaCamps,C2141)&gt;0),1,0)</f>
        <v>1</v>
      </c>
      <c r="Z2141">
        <f>IF(Y2141=1,P2141,0)</f>
        <v>0</v>
      </c>
    </row>
    <row r="2142">
      <c r="A2142" t="inlineStr">
        <is>
          <t>Lead</t>
        </is>
      </c>
      <c r="B2142" s="39" t="str">
        <f>IFERROR(INDEX(CampTypes,MATCH(C2142,CampList,0)),"Unattributed")</f>
        <v>New</v>
      </c>
      <c r="C2142" t="inlineStr">
        <is>
          <t>EBG - In House | ABO | Natuf | Leads | Unit Franchise | India | Oct26 | V1</t>
        </is>
      </c>
      <c r="D2142" t="inlineStr">
        <is>
          <t>Natuf | Broad | Tier1 + Growth Cities | Oct26 | V1</t>
        </is>
      </c>
      <c r="E2142" t="inlineStr">
        <is>
          <t>Natuf | Reel | Brand Ambassador | Heard Of Owning A Cafe | V1</t>
        </is>
      </c>
      <c r="F2142" t="inlineStr">
        <is>
          <t>In House Natuf</t>
        </is>
      </c>
      <c r="G2142" t="inlineStr">
        <is>
          <t>Lost</t>
        </is>
      </c>
      <c r="H2142" s="39" t="str">
        <f>IF(ISNUMBER(MATCH(G2142,QualityStatuses,0)),"Quality Lead","Non-Quality Lead")</f>
        <v>Non-Quality Lead</v>
      </c>
      <c r="I2142" t="inlineStr">
        <is>
          <t>2026-10</t>
        </is>
      </c>
      <c r="J2142" t="inlineStr">
        <is>
          <t>Wk of 2026-10-12</t>
        </is>
      </c>
      <c r="K2142" t="inlineStr">
        <is>
          <t>Rupa Srinivas</t>
        </is>
      </c>
      <c r="L2142" t="inlineStr">
        <is>
          <t>Facebook</t>
        </is>
      </c>
      <c r="M2142" t="inlineStr">
        <is>
          <t>Direct (campaign tagged in CRM)</t>
        </is>
      </c>
      <c r="N2142" t="inlineStr">
        <is>
          <t>6ad2ef87c112dc08fab03410</t>
        </is>
      </c>
      <c r="O2142" t="n">
        <v>1</v>
      </c>
      <c r="P2142" s="40">
        <f>IF(A2142="Lead",IF(ISNUMBER(MATCH(G2142,QualityStatuses,0)),1,0),0)</f>
        <v>0</v>
      </c>
      <c r="Q2142" s="40">
        <f>IF(A2142="Lead",IF(G2142="New Lead",0,1),0)</f>
        <v>1</v>
      </c>
      <c r="R2142" s="40">
        <f>IF(A2142="Lead",IF(G2142="Lost",1,0),0)</f>
        <v>1</v>
      </c>
      <c r="S2142" t="n">
        <v>5</v>
      </c>
      <c r="T2142" t="n">
        <v>4</v>
      </c>
      <c r="U2142" t="n">
        <v>0</v>
      </c>
      <c r="V2142" t="n">
        <v>0</v>
      </c>
      <c r="W2142" t="n">
        <v>0</v>
      </c>
      <c r="X2142" t="n">
        <v>0</v>
      </c>
      <c r="Y2142">
        <f>IF(AND(A2142="Lead",COUNTIF(MetaCamps,C2142)&gt;0),1,0)</f>
        <v>0</v>
      </c>
      <c r="Z2142">
        <f>IF(Y2142=1,P2142,0)</f>
        <v>0</v>
      </c>
    </row>
    <row r="2143">
      <c r="A2143" t="inlineStr">
        <is>
          <t>Lead</t>
        </is>
      </c>
      <c r="B2143" s="39" t="str">
        <f>IFERROR(INDEX(CampTypes,MATCH(C2143,CampList,0)),"Unattributed")</f>
        <v>Old</v>
      </c>
      <c r="C2143" t="inlineStr">
        <is>
          <t>natuf_Kiosk_14072026_Hindi</t>
        </is>
      </c>
      <c r="D2143" t="inlineStr">
        <is>
          <t>natuf_Kiosk_14072026_Highest-converting industries</t>
        </is>
      </c>
      <c r="E2143" t="inlineStr">
        <is>
          <t>natuf_Kiosk_14072026_ad set_ad1</t>
        </is>
      </c>
      <c r="F2143" t="inlineStr">
        <is>
          <t>Natuf</t>
        </is>
      </c>
      <c r="G2143" t="inlineStr">
        <is>
          <t>Attempt 1</t>
        </is>
      </c>
      <c r="H2143" s="39" t="str">
        <f>IF(ISNUMBER(MATCH(G2143,QualityStatuses,0)),"Quality Lead","Non-Quality Lead")</f>
        <v>Non-Quality Lead</v>
      </c>
      <c r="I2143" t="inlineStr">
        <is>
          <t>2026-10</t>
        </is>
      </c>
      <c r="J2143" t="inlineStr">
        <is>
          <t>Wk of 2026-10-12</t>
        </is>
      </c>
      <c r="K2143" t="inlineStr">
        <is>
          <t>Nidhi Tiwari</t>
        </is>
      </c>
      <c r="L2143" t="inlineStr">
        <is>
          <t>Facebook</t>
        </is>
      </c>
      <c r="M2143" t="inlineStr">
        <is>
          <t>Direct (campaign tagged in CRM)</t>
        </is>
      </c>
      <c r="N2143" t="inlineStr">
        <is>
          <t>6ad2eea40964393a4446cb6c</t>
        </is>
      </c>
      <c r="O2143" t="n">
        <v>1</v>
      </c>
      <c r="P2143" s="40">
        <f>IF(A2143="Lead",IF(ISNUMBER(MATCH(G2143,QualityStatuses,0)),1,0),0)</f>
        <v>0</v>
      </c>
      <c r="Q2143" s="40">
        <f>IF(A2143="Lead",IF(G2143="New Lead",0,1),0)</f>
        <v>1</v>
      </c>
      <c r="R2143" s="40">
        <f>IF(A2143="Lead",IF(G2143="Lost",1,0),0)</f>
        <v>0</v>
      </c>
      <c r="S2143" t="n">
        <v>4</v>
      </c>
      <c r="T2143" t="n">
        <v>2</v>
      </c>
      <c r="U2143" t="n">
        <v>0</v>
      </c>
      <c r="V2143" t="n">
        <v>0</v>
      </c>
      <c r="W2143" t="n">
        <v>0</v>
      </c>
      <c r="X2143" t="n">
        <v>0</v>
      </c>
      <c r="Y2143">
        <f>IF(AND(A2143="Lead",COUNTIF(MetaCamps,C2143)&gt;0),1,0)</f>
        <v>1</v>
      </c>
      <c r="Z2143">
        <f>IF(Y2143=1,P2143,0)</f>
        <v>0</v>
      </c>
    </row>
    <row r="2144">
      <c r="A2144" t="inlineStr">
        <is>
          <t>Lead</t>
        </is>
      </c>
      <c r="B2144" s="39" t="str">
        <f>IFERROR(INDEX(CampTypes,MATCH(C2144,CampList,0)),"Unattributed")</f>
        <v>New</v>
      </c>
      <c r="C2144" t="inlineStr">
        <is>
          <t>EBG - In House | ABO | Natuf | Leads | Unit Franchise | India | Oct26 | V1</t>
        </is>
      </c>
      <c r="D2144" t="inlineStr">
        <is>
          <t>Natuf | Broad | Tier1 + Growth Cities | Oct26 | V1</t>
        </is>
      </c>
      <c r="E2144" t="inlineStr">
        <is>
          <t>Natuf | Reel | Brand Ambassador | Heard Of Owning A Cafe | V1</t>
        </is>
      </c>
      <c r="F2144" t="inlineStr">
        <is>
          <t>In House Natuf</t>
        </is>
      </c>
      <c r="G2144" t="inlineStr">
        <is>
          <t>Lost</t>
        </is>
      </c>
      <c r="H2144" s="39" t="str">
        <f>IF(ISNUMBER(MATCH(G2144,QualityStatuses,0)),"Quality Lead","Non-Quality Lead")</f>
        <v>Non-Quality Lead</v>
      </c>
      <c r="I2144" t="inlineStr">
        <is>
          <t>2026-10</t>
        </is>
      </c>
      <c r="J2144" t="inlineStr">
        <is>
          <t>Wk of 2026-10-12</t>
        </is>
      </c>
      <c r="K2144" t="inlineStr">
        <is>
          <t>Rupa Srinivas</t>
        </is>
      </c>
      <c r="L2144" t="inlineStr">
        <is>
          <t>Facebook</t>
        </is>
      </c>
      <c r="M2144" t="inlineStr">
        <is>
          <t>Direct (campaign tagged in CRM)</t>
        </is>
      </c>
      <c r="N2144" t="inlineStr">
        <is>
          <t>6ad2ed10f949f82b5bd5c6fd</t>
        </is>
      </c>
      <c r="O2144" t="n">
        <v>1</v>
      </c>
      <c r="P2144" s="40">
        <f>IF(A2144="Lead",IF(ISNUMBER(MATCH(G2144,QualityStatuses,0)),1,0),0)</f>
        <v>0</v>
      </c>
      <c r="Q2144" s="40">
        <f>IF(A2144="Lead",IF(G2144="New Lead",0,1),0)</f>
        <v>1</v>
      </c>
      <c r="R2144" s="40">
        <f>IF(A2144="Lead",IF(G2144="Lost",1,0),0)</f>
        <v>1</v>
      </c>
      <c r="S2144" t="n">
        <v>1</v>
      </c>
      <c r="T2144" t="n">
        <v>1</v>
      </c>
      <c r="U2144" t="n">
        <v>0</v>
      </c>
      <c r="V2144" t="n">
        <v>0</v>
      </c>
      <c r="W2144" t="n">
        <v>0</v>
      </c>
      <c r="X2144" t="n">
        <v>0</v>
      </c>
      <c r="Y2144">
        <f>IF(AND(A2144="Lead",COUNTIF(MetaCamps,C2144)&gt;0),1,0)</f>
        <v>0</v>
      </c>
      <c r="Z2144">
        <f>IF(Y2144=1,P2144,0)</f>
        <v>0</v>
      </c>
    </row>
    <row r="2145">
      <c r="A2145" t="inlineStr">
        <is>
          <t>Lead</t>
        </is>
      </c>
      <c r="B2145" s="39" t="str">
        <f>IFERROR(INDEX(CampTypes,MATCH(C2145,CampList,0)),"Unattributed")</f>
        <v>New</v>
      </c>
      <c r="C2145" t="inlineStr">
        <is>
          <t>EBG - In House | ABO | Natuf | Leads | Unit Franchise | India | Oct26 | V1</t>
        </is>
      </c>
      <c r="D2145" t="inlineStr">
        <is>
          <t>Natuf | Business Owners | Tier1 + Growth Cities | Oct26 | V1</t>
        </is>
      </c>
      <c r="E2145" t="inlineStr">
        <is>
          <t>Natuf | Reel | Brand Ambassador | Heard Of Owning A Cafe | V1</t>
        </is>
      </c>
      <c r="F2145" t="inlineStr">
        <is>
          <t>In House Natuf</t>
        </is>
      </c>
      <c r="G2145" t="inlineStr">
        <is>
          <t>Attempt 2</t>
        </is>
      </c>
      <c r="H2145" s="39" t="str">
        <f>IF(ISNUMBER(MATCH(G2145,QualityStatuses,0)),"Quality Lead","Non-Quality Lead")</f>
        <v>Non-Quality Lead</v>
      </c>
      <c r="I2145" t="inlineStr">
        <is>
          <t>2026-10</t>
        </is>
      </c>
      <c r="J2145" t="inlineStr">
        <is>
          <t>Wk of 2026-10-12</t>
        </is>
      </c>
      <c r="K2145" t="inlineStr">
        <is>
          <t>Rupa Srinivas</t>
        </is>
      </c>
      <c r="L2145" t="inlineStr">
        <is>
          <t>Facebook</t>
        </is>
      </c>
      <c r="M2145" t="inlineStr">
        <is>
          <t>Direct (campaign tagged in CRM)</t>
        </is>
      </c>
      <c r="N2145" t="inlineStr">
        <is>
          <t>6ad2ecc3b312aec48d3d7504</t>
        </is>
      </c>
      <c r="O2145" t="n">
        <v>1</v>
      </c>
      <c r="P2145" s="40">
        <f>IF(A2145="Lead",IF(ISNUMBER(MATCH(G2145,QualityStatuses,0)),1,0),0)</f>
        <v>0</v>
      </c>
      <c r="Q2145" s="40">
        <f>IF(A2145="Lead",IF(G2145="New Lead",0,1),0)</f>
        <v>1</v>
      </c>
      <c r="R2145" s="40">
        <f>IF(A2145="Lead",IF(G2145="Lost",1,0),0)</f>
        <v>0</v>
      </c>
      <c r="S2145" t="n">
        <v>2</v>
      </c>
      <c r="T2145" t="n">
        <v>0</v>
      </c>
      <c r="U2145" t="n">
        <v>0</v>
      </c>
      <c r="V2145" t="n">
        <v>0</v>
      </c>
      <c r="W2145" t="n">
        <v>0</v>
      </c>
      <c r="X2145" t="n">
        <v>0</v>
      </c>
      <c r="Y2145">
        <f>IF(AND(A2145="Lead",COUNTIF(MetaCamps,C2145)&gt;0),1,0)</f>
        <v>0</v>
      </c>
      <c r="Z2145">
        <f>IF(Y2145=1,P2145,0)</f>
        <v>0</v>
      </c>
    </row>
    <row r="2146">
      <c r="A2146" t="inlineStr">
        <is>
          <t>Lead</t>
        </is>
      </c>
      <c r="B2146" s="39" t="str">
        <f>IFERROR(INDEX(CampTypes,MATCH(C2146,CampList,0)),"Unattributed")</f>
        <v>Old</v>
      </c>
      <c r="C2146" t="inlineStr">
        <is>
          <t>natuf_Kiosk_14072026_Hindi</t>
        </is>
      </c>
      <c r="D2146" t="inlineStr">
        <is>
          <t>natuf_Kiosk_09102026</t>
        </is>
      </c>
      <c r="E2146" t="inlineStr">
        <is>
          <t>natuf_Kiosk_14072026_ad set_ad1</t>
        </is>
      </c>
      <c r="F2146" t="inlineStr">
        <is>
          <t>Natuf</t>
        </is>
      </c>
      <c r="G2146" t="inlineStr">
        <is>
          <t>Lost</t>
        </is>
      </c>
      <c r="H2146" s="39" t="str">
        <f>IF(ISNUMBER(MATCH(G2146,QualityStatuses,0)),"Quality Lead","Non-Quality Lead")</f>
        <v>Non-Quality Lead</v>
      </c>
      <c r="I2146" t="inlineStr">
        <is>
          <t>2026-10</t>
        </is>
      </c>
      <c r="J2146" t="inlineStr">
        <is>
          <t>Wk of 2026-10-12</t>
        </is>
      </c>
      <c r="K2146" t="inlineStr">
        <is>
          <t>Tejaswini Tarigopula</t>
        </is>
      </c>
      <c r="L2146" t="inlineStr">
        <is>
          <t>Facebook</t>
        </is>
      </c>
      <c r="M2146" t="inlineStr">
        <is>
          <t>Direct (campaign tagged in CRM)</t>
        </is>
      </c>
      <c r="N2146" t="inlineStr">
        <is>
          <t>6ad2ec76f949f82b5bd5c678</t>
        </is>
      </c>
      <c r="O2146" t="n">
        <v>1</v>
      </c>
      <c r="P2146" s="40">
        <f>IF(A2146="Lead",IF(ISNUMBER(MATCH(G2146,QualityStatuses,0)),1,0),0)</f>
        <v>0</v>
      </c>
      <c r="Q2146" s="40">
        <f>IF(A2146="Lead",IF(G2146="New Lead",0,1),0)</f>
        <v>1</v>
      </c>
      <c r="R2146" s="40">
        <f>IF(A2146="Lead",IF(G2146="Lost",1,0),0)</f>
        <v>1</v>
      </c>
      <c r="S2146" t="n">
        <v>1</v>
      </c>
      <c r="T2146" t="n">
        <v>1</v>
      </c>
      <c r="U2146" t="n">
        <v>0</v>
      </c>
      <c r="V2146" t="n">
        <v>0</v>
      </c>
      <c r="W2146" t="n">
        <v>0</v>
      </c>
      <c r="X2146" t="n">
        <v>0</v>
      </c>
      <c r="Y2146">
        <f>IF(AND(A2146="Lead",COUNTIF(MetaCamps,C2146)&gt;0),1,0)</f>
        <v>1</v>
      </c>
      <c r="Z2146">
        <f>IF(Y2146=1,P2146,0)</f>
        <v>0</v>
      </c>
    </row>
    <row r="2147">
      <c r="A2147" t="inlineStr">
        <is>
          <t>Lead</t>
        </is>
      </c>
      <c r="B2147" s="39" t="str">
        <f>IFERROR(INDEX(CampTypes,MATCH(C2147,CampList,0)),"Unattributed")</f>
        <v>Old</v>
      </c>
      <c r="C2147" t="inlineStr">
        <is>
          <t>natuf_Kiosk_14072026_Hindi</t>
        </is>
      </c>
      <c r="D2147" t="inlineStr">
        <is>
          <t>natuf_Kiosk_09102026</t>
        </is>
      </c>
      <c r="E2147" t="inlineStr">
        <is>
          <t>natuf_Kiosk_14072026_ad set_ad1</t>
        </is>
      </c>
      <c r="F2147" t="inlineStr">
        <is>
          <t>Natuf</t>
        </is>
      </c>
      <c r="G2147" t="inlineStr">
        <is>
          <t>Attempt 1</t>
        </is>
      </c>
      <c r="H2147" s="39" t="str">
        <f>IF(ISNUMBER(MATCH(G2147,QualityStatuses,0)),"Quality Lead","Non-Quality Lead")</f>
        <v>Non-Quality Lead</v>
      </c>
      <c r="I2147" t="inlineStr">
        <is>
          <t>2026-10</t>
        </is>
      </c>
      <c r="J2147" t="inlineStr">
        <is>
          <t>Wk of 2026-10-12</t>
        </is>
      </c>
      <c r="K2147" t="inlineStr">
        <is>
          <t>Nidhi Tiwari</t>
        </is>
      </c>
      <c r="L2147" t="inlineStr">
        <is>
          <t>Facebook</t>
        </is>
      </c>
      <c r="M2147" t="inlineStr">
        <is>
          <t>Direct (campaign tagged in CRM)</t>
        </is>
      </c>
      <c r="N2147" t="inlineStr">
        <is>
          <t>6ad2ea66ce8ed2424704ea07</t>
        </is>
      </c>
      <c r="O2147" t="n">
        <v>1</v>
      </c>
      <c r="P2147" s="40">
        <f>IF(A2147="Lead",IF(ISNUMBER(MATCH(G2147,QualityStatuses,0)),1,0),0)</f>
        <v>0</v>
      </c>
      <c r="Q2147" s="40">
        <f>IF(A2147="Lead",IF(G2147="New Lead",0,1),0)</f>
        <v>1</v>
      </c>
      <c r="R2147" s="40">
        <f>IF(A2147="Lead",IF(G2147="Lost",1,0),0)</f>
        <v>0</v>
      </c>
      <c r="S2147" t="n">
        <v>1</v>
      </c>
      <c r="T2147" t="n">
        <v>0</v>
      </c>
      <c r="U2147" t="n">
        <v>0</v>
      </c>
      <c r="V2147" t="n">
        <v>0</v>
      </c>
      <c r="W2147" t="n">
        <v>0</v>
      </c>
      <c r="X2147" t="n">
        <v>0</v>
      </c>
      <c r="Y2147">
        <f>IF(AND(A2147="Lead",COUNTIF(MetaCamps,C2147)&gt;0),1,0)</f>
        <v>1</v>
      </c>
      <c r="Z2147">
        <f>IF(Y2147=1,P2147,0)</f>
        <v>0</v>
      </c>
    </row>
    <row r="2148">
      <c r="A2148" t="inlineStr">
        <is>
          <t>Lead</t>
        </is>
      </c>
      <c r="B2148" s="39" t="str">
        <f>IFERROR(INDEX(CampTypes,MATCH(C2148,CampList,0)),"Unattributed")</f>
        <v>New</v>
      </c>
      <c r="C2148" t="inlineStr">
        <is>
          <t>EBG - In House | ABO | Natuf | Leads | Unit Franchise | India | Oct26 | V1</t>
        </is>
      </c>
      <c r="D2148" t="inlineStr">
        <is>
          <t>Natuf | LAL 1% | India | Jul26 | V1</t>
        </is>
      </c>
      <c r="E2148" t="inlineStr">
        <is>
          <t>Natuf | Reel | Brand Ambassador | Heard Of Owning A Cafe | V1</t>
        </is>
      </c>
      <c r="F2148" t="inlineStr">
        <is>
          <t>In House Natuf</t>
        </is>
      </c>
      <c r="G2148" t="inlineStr">
        <is>
          <t>Details Shared</t>
        </is>
      </c>
      <c r="H2148" s="39" t="str">
        <f>IF(ISNUMBER(MATCH(G2148,QualityStatuses,0)),"Quality Lead","Non-Quality Lead")</f>
        <v>Quality Lead</v>
      </c>
      <c r="I2148" t="inlineStr">
        <is>
          <t>2026-10</t>
        </is>
      </c>
      <c r="J2148" t="inlineStr">
        <is>
          <t>Wk of 2026-10-12</t>
        </is>
      </c>
      <c r="K2148" t="inlineStr">
        <is>
          <t>Rupa Srinivas</t>
        </is>
      </c>
      <c r="L2148" t="inlineStr">
        <is>
          <t>Facebook</t>
        </is>
      </c>
      <c r="M2148" t="inlineStr">
        <is>
          <t>Direct (campaign tagged in CRM)</t>
        </is>
      </c>
      <c r="N2148" t="inlineStr">
        <is>
          <t>6ad2e83667c3d8e7a098d19b</t>
        </is>
      </c>
      <c r="O2148" t="n">
        <v>1</v>
      </c>
      <c r="P2148" s="40">
        <f>IF(A2148="Lead",IF(ISNUMBER(MATCH(G2148,QualityStatuses,0)),1,0),0)</f>
        <v>1</v>
      </c>
      <c r="Q2148" s="40">
        <f>IF(A2148="Lead",IF(G2148="New Lead",0,1),0)</f>
        <v>1</v>
      </c>
      <c r="R2148" s="40">
        <f>IF(A2148="Lead",IF(G2148="Lost",1,0),0)</f>
        <v>0</v>
      </c>
      <c r="S2148" t="n">
        <v>1</v>
      </c>
      <c r="T2148" t="n">
        <v>1</v>
      </c>
      <c r="U2148" t="n">
        <v>0</v>
      </c>
      <c r="V2148" t="n">
        <v>0</v>
      </c>
      <c r="W2148" t="n">
        <v>0</v>
      </c>
      <c r="X2148" t="n">
        <v>0</v>
      </c>
      <c r="Y2148">
        <f>IF(AND(A2148="Lead",COUNTIF(MetaCamps,C2148)&gt;0),1,0)</f>
        <v>0</v>
      </c>
      <c r="Z2148">
        <f>IF(Y2148=1,P2148,0)</f>
        <v>0</v>
      </c>
    </row>
    <row r="2149">
      <c r="A2149" t="inlineStr">
        <is>
          <t>Lead</t>
        </is>
      </c>
      <c r="B2149" s="39" t="str">
        <f>IFERROR(INDEX(CampTypes,MATCH(C2149,CampList,0)),"Unattributed")</f>
        <v>Old</v>
      </c>
      <c r="C2149" t="inlineStr">
        <is>
          <t>E_Natuf_MF_05092026</t>
        </is>
      </c>
      <c r="D2149" t="inlineStr">
        <is>
          <t>E_Natuf_MF_16102026_ Ad Set3</t>
        </is>
      </c>
      <c r="E2149" t="inlineStr">
        <is>
          <t>E_Natuf_MF_16102026_ Ad Set1_Ad1</t>
        </is>
      </c>
      <c r="F2149" t="inlineStr">
        <is>
          <t>Natuf_MF</t>
        </is>
      </c>
      <c r="G2149" t="inlineStr">
        <is>
          <t>Lost</t>
        </is>
      </c>
      <c r="H2149" s="39" t="str">
        <f>IF(ISNUMBER(MATCH(G2149,QualityStatuses,0)),"Quality Lead","Non-Quality Lead")</f>
        <v>Non-Quality Lead</v>
      </c>
      <c r="I2149" t="inlineStr">
        <is>
          <t>2026-10</t>
        </is>
      </c>
      <c r="J2149" t="inlineStr">
        <is>
          <t>Wk of 2026-10-12</t>
        </is>
      </c>
      <c r="K2149" t="inlineStr">
        <is>
          <t>Tejaswini Tarigopula</t>
        </is>
      </c>
      <c r="L2149" t="inlineStr">
        <is>
          <t>Facebook</t>
        </is>
      </c>
      <c r="M2149" t="inlineStr">
        <is>
          <t>Direct (campaign tagged in CRM)</t>
        </is>
      </c>
      <c r="N2149" t="inlineStr">
        <is>
          <t>6ad2e78767c3d8e7a098d02e</t>
        </is>
      </c>
      <c r="O2149" t="n">
        <v>1</v>
      </c>
      <c r="P2149" s="40">
        <f>IF(A2149="Lead",IF(ISNUMBER(MATCH(G2149,QualityStatuses,0)),1,0),0)</f>
        <v>0</v>
      </c>
      <c r="Q2149" s="40">
        <f>IF(A2149="Lead",IF(G2149="New Lead",0,1),0)</f>
        <v>1</v>
      </c>
      <c r="R2149" s="40">
        <f>IF(A2149="Lead",IF(G2149="Lost",1,0),0)</f>
        <v>1</v>
      </c>
      <c r="S2149" t="n">
        <v>1</v>
      </c>
      <c r="T2149" t="n">
        <v>1</v>
      </c>
      <c r="U2149" t="n">
        <v>0</v>
      </c>
      <c r="V2149" t="n">
        <v>0</v>
      </c>
      <c r="W2149" t="n">
        <v>0</v>
      </c>
      <c r="X2149" t="n">
        <v>0</v>
      </c>
      <c r="Y2149">
        <f>IF(AND(A2149="Lead",COUNTIF(MetaCamps,C2149)&gt;0),1,0)</f>
        <v>1</v>
      </c>
      <c r="Z2149">
        <f>IF(Y2149=1,P2149,0)</f>
        <v>0</v>
      </c>
    </row>
    <row r="2150">
      <c r="A2150" t="inlineStr">
        <is>
          <t>Lead</t>
        </is>
      </c>
      <c r="B2150" s="39" t="str">
        <f>IFERROR(INDEX(CampTypes,MATCH(C2150,CampList,0)),"Unattributed")</f>
        <v>New</v>
      </c>
      <c r="C2150" t="inlineStr">
        <is>
          <t>EBG - In House | ABO | Natuf | Leads | Unit Franchise | India | Oct26 | V1</t>
        </is>
      </c>
      <c r="D2150" t="inlineStr">
        <is>
          <t>Natuf | Broad | Tier1 + Growth Cities | Oct26 | V1</t>
        </is>
      </c>
      <c r="E2150" t="inlineStr">
        <is>
          <t>Natuf | Reel | Brand Ambassador | Heard Of Owning A Cafe | V1</t>
        </is>
      </c>
      <c r="F2150" t="inlineStr">
        <is>
          <t>In House Natuf</t>
        </is>
      </c>
      <c r="G2150" t="inlineStr">
        <is>
          <t>Connected</t>
        </is>
      </c>
      <c r="H2150" s="39" t="str">
        <f>IF(ISNUMBER(MATCH(G2150,QualityStatuses,0)),"Quality Lead","Non-Quality Lead")</f>
        <v>Non-Quality Lead</v>
      </c>
      <c r="I2150" t="inlineStr">
        <is>
          <t>2026-10</t>
        </is>
      </c>
      <c r="J2150" t="inlineStr">
        <is>
          <t>Wk of 2026-10-12</t>
        </is>
      </c>
      <c r="K2150" t="inlineStr">
        <is>
          <t>Rupa Srinivas</t>
        </is>
      </c>
      <c r="L2150" t="inlineStr">
        <is>
          <t>Facebook</t>
        </is>
      </c>
      <c r="M2150" t="inlineStr">
        <is>
          <t>Direct (campaign tagged in CRM)</t>
        </is>
      </c>
      <c r="N2150" t="inlineStr">
        <is>
          <t>6ad2e761fa4cb3c24f7668b9</t>
        </is>
      </c>
      <c r="O2150" t="n">
        <v>1</v>
      </c>
      <c r="P2150" s="40">
        <f>IF(A2150="Lead",IF(ISNUMBER(MATCH(G2150,QualityStatuses,0)),1,0),0)</f>
        <v>0</v>
      </c>
      <c r="Q2150" s="40">
        <f>IF(A2150="Lead",IF(G2150="New Lead",0,1),0)</f>
        <v>1</v>
      </c>
      <c r="R2150" s="40">
        <f>IF(A2150="Lead",IF(G2150="Lost",1,0),0)</f>
        <v>0</v>
      </c>
      <c r="S2150" t="n">
        <v>1</v>
      </c>
      <c r="T2150" t="n">
        <v>1</v>
      </c>
      <c r="U2150" t="n">
        <v>0</v>
      </c>
      <c r="V2150" t="n">
        <v>0</v>
      </c>
      <c r="W2150" t="n">
        <v>0</v>
      </c>
      <c r="X2150" t="n">
        <v>0</v>
      </c>
      <c r="Y2150">
        <f>IF(AND(A2150="Lead",COUNTIF(MetaCamps,C2150)&gt;0),1,0)</f>
        <v>0</v>
      </c>
      <c r="Z2150">
        <f>IF(Y2150=1,P2150,0)</f>
        <v>0</v>
      </c>
    </row>
    <row r="2151">
      <c r="A2151" t="inlineStr">
        <is>
          <t>Lead</t>
        </is>
      </c>
      <c r="B2151" s="39" t="str">
        <f>IFERROR(INDEX(CampTypes,MATCH(C2151,CampList,0)),"Unattributed")</f>
        <v>Old</v>
      </c>
      <c r="C2151" t="inlineStr">
        <is>
          <t>E_Natuf_Generic_13082026</t>
        </is>
      </c>
      <c r="D2151" t="inlineStr">
        <is>
          <t>E_Natuf_Generic_13082026_Adset1</t>
        </is>
      </c>
      <c r="E2151" t="inlineStr">
        <is>
          <t>E_Natuf_Generic_13082026_Adset1_Ad1</t>
        </is>
      </c>
      <c r="F2151" t="inlineStr">
        <is>
          <t>Natuf</t>
        </is>
      </c>
      <c r="G2151" t="inlineStr">
        <is>
          <t>Meeting Conducted</t>
        </is>
      </c>
      <c r="H2151" s="39" t="str">
        <f>IF(ISNUMBER(MATCH(G2151,QualityStatuses,0)),"Quality Lead","Non-Quality Lead")</f>
        <v>Quality Lead</v>
      </c>
      <c r="I2151" t="inlineStr">
        <is>
          <t>2026-10</t>
        </is>
      </c>
      <c r="J2151" t="inlineStr">
        <is>
          <t>Wk of 2026-10-12</t>
        </is>
      </c>
      <c r="K2151" t="inlineStr">
        <is>
          <t>Deepak Rai</t>
        </is>
      </c>
      <c r="L2151" t="inlineStr">
        <is>
          <t>Facebook</t>
        </is>
      </c>
      <c r="M2151" t="inlineStr">
        <is>
          <t>Direct (campaign tagged in CRM)</t>
        </is>
      </c>
      <c r="N2151" t="inlineStr">
        <is>
          <t>6ad2e6f58bc166bc64a0dfa8</t>
        </is>
      </c>
      <c r="O2151" t="n">
        <v>1</v>
      </c>
      <c r="P2151" s="40">
        <f>IF(A2151="Lead",IF(ISNUMBER(MATCH(G2151,QualityStatuses,0)),1,0),0)</f>
        <v>1</v>
      </c>
      <c r="Q2151" s="40">
        <f>IF(A2151="Lead",IF(G2151="New Lead",0,1),0)</f>
        <v>1</v>
      </c>
      <c r="R2151" s="40">
        <f>IF(A2151="Lead",IF(G2151="Lost",1,0),0)</f>
        <v>0</v>
      </c>
      <c r="S2151" t="n">
        <v>3</v>
      </c>
      <c r="T2151" t="n">
        <v>3</v>
      </c>
      <c r="U2151" t="n">
        <v>0</v>
      </c>
      <c r="V2151" t="n">
        <v>0</v>
      </c>
      <c r="W2151" t="n">
        <v>0</v>
      </c>
      <c r="X2151" t="n">
        <v>0</v>
      </c>
      <c r="Y2151">
        <f>IF(AND(A2151="Lead",COUNTIF(MetaCamps,C2151)&gt;0),1,0)</f>
        <v>1</v>
      </c>
      <c r="Z2151">
        <f>IF(Y2151=1,P2151,0)</f>
        <v>1</v>
      </c>
    </row>
    <row r="2152">
      <c r="A2152" t="inlineStr">
        <is>
          <t>Lead</t>
        </is>
      </c>
      <c r="B2152" s="39" t="str">
        <f>IFERROR(INDEX(CampTypes,MATCH(C2152,CampList,0)),"Unattributed")</f>
        <v>New</v>
      </c>
      <c r="C2152" t="inlineStr">
        <is>
          <t>EBG - In House | ABO | Natuf | Leads | Unit Franchise | India | Oct26 | V1</t>
        </is>
      </c>
      <c r="D2152" t="inlineStr">
        <is>
          <t>Natuf | Broad | Tier1 + Growth Cities | Oct26 | V1</t>
        </is>
      </c>
      <c r="E2152" t="inlineStr">
        <is>
          <t>Natuf | Reel | Brand Ambassador | Heard Of Owning A Cafe | V1</t>
        </is>
      </c>
      <c r="F2152" t="inlineStr">
        <is>
          <t>In House Natuf</t>
        </is>
      </c>
      <c r="G2152" t="inlineStr">
        <is>
          <t>New Lead</t>
        </is>
      </c>
      <c r="H2152" s="39" t="str">
        <f>IF(ISNUMBER(MATCH(G2152,QualityStatuses,0)),"Quality Lead","Non-Quality Lead")</f>
        <v>Non-Quality Lead</v>
      </c>
      <c r="I2152" t="inlineStr">
        <is>
          <t>2026-10</t>
        </is>
      </c>
      <c r="J2152" t="inlineStr">
        <is>
          <t>Wk of 2026-10-12</t>
        </is>
      </c>
      <c r="K2152" t="inlineStr">
        <is>
          <t>Rupa Srinivas</t>
        </is>
      </c>
      <c r="L2152" t="inlineStr">
        <is>
          <t>Facebook</t>
        </is>
      </c>
      <c r="M2152" t="inlineStr">
        <is>
          <t>Direct (campaign tagged in CRM)</t>
        </is>
      </c>
      <c r="N2152" t="inlineStr">
        <is>
          <t>6ad2e591a5a5df5493516b35</t>
        </is>
      </c>
      <c r="O2152" t="n">
        <v>1</v>
      </c>
      <c r="P2152" s="40">
        <f>IF(A2152="Lead",IF(ISNUMBER(MATCH(G2152,QualityStatuses,0)),1,0),0)</f>
        <v>0</v>
      </c>
      <c r="Q2152" s="40">
        <f>IF(A2152="Lead",IF(G2152="New Lead",0,1),0)</f>
        <v>0</v>
      </c>
      <c r="R2152" s="40">
        <f>IF(A2152="Lead",IF(G2152="Lost",1,0),0)</f>
        <v>0</v>
      </c>
      <c r="S2152" t="n">
        <v>0</v>
      </c>
      <c r="T2152" t="n">
        <v>0</v>
      </c>
      <c r="U2152" t="n">
        <v>0</v>
      </c>
      <c r="V2152" t="n">
        <v>0</v>
      </c>
      <c r="W2152" t="n">
        <v>0</v>
      </c>
      <c r="X2152" t="n">
        <v>0</v>
      </c>
      <c r="Y2152">
        <f>IF(AND(A2152="Lead",COUNTIF(MetaCamps,C2152)&gt;0),1,0)</f>
        <v>0</v>
      </c>
      <c r="Z2152">
        <f>IF(Y2152=1,P2152,0)</f>
        <v>0</v>
      </c>
    </row>
    <row r="2153">
      <c r="A2153" t="inlineStr">
        <is>
          <t>Lead</t>
        </is>
      </c>
      <c r="B2153" s="39" t="str">
        <f>IFERROR(INDEX(CampTypes,MATCH(C2153,CampList,0)),"Unattributed")</f>
        <v>Old</v>
      </c>
      <c r="C2153" t="inlineStr">
        <is>
          <t>E_Suresh_Natuf_Kiosk_07072026</t>
        </is>
      </c>
      <c r="D2153" t="inlineStr">
        <is>
          <t>E_Suresh_Natuf_Kiosk_07072026_Adset5</t>
        </is>
      </c>
      <c r="E2153" t="inlineStr">
        <is>
          <t>E_Hindi_Suresh_Natuf_Kiosk_07072026_Adset5_ad3 – Copy 2</t>
        </is>
      </c>
      <c r="F2153" t="inlineStr">
        <is>
          <t>Natuf</t>
        </is>
      </c>
      <c r="G2153" t="inlineStr">
        <is>
          <t>Attempt 1</t>
        </is>
      </c>
      <c r="H2153" s="39" t="str">
        <f>IF(ISNUMBER(MATCH(G2153,QualityStatuses,0)),"Quality Lead","Non-Quality Lead")</f>
        <v>Non-Quality Lead</v>
      </c>
      <c r="I2153" t="inlineStr">
        <is>
          <t>2026-10</t>
        </is>
      </c>
      <c r="J2153" t="inlineStr">
        <is>
          <t>Wk of 2026-10-12</t>
        </is>
      </c>
      <c r="K2153" t="inlineStr">
        <is>
          <t>Tejaswini Tarigopula</t>
        </is>
      </c>
      <c r="L2153" t="inlineStr">
        <is>
          <t>Facebook</t>
        </is>
      </c>
      <c r="M2153" t="inlineStr">
        <is>
          <t>Direct (campaign tagged in CRM)</t>
        </is>
      </c>
      <c r="N2153" t="inlineStr">
        <is>
          <t>6ad2e476c8f6ee725a63cbfb</t>
        </is>
      </c>
      <c r="O2153" t="n">
        <v>1</v>
      </c>
      <c r="P2153" s="40">
        <f>IF(A2153="Lead",IF(ISNUMBER(MATCH(G2153,QualityStatuses,0)),1,0),0)</f>
        <v>0</v>
      </c>
      <c r="Q2153" s="40">
        <f>IF(A2153="Lead",IF(G2153="New Lead",0,1),0)</f>
        <v>1</v>
      </c>
      <c r="R2153" s="40">
        <f>IF(A2153="Lead",IF(G2153="Lost",1,0),0)</f>
        <v>0</v>
      </c>
      <c r="S2153" t="n">
        <v>3</v>
      </c>
      <c r="T2153" t="n">
        <v>3</v>
      </c>
      <c r="U2153" t="n">
        <v>0</v>
      </c>
      <c r="V2153" t="n">
        <v>0</v>
      </c>
      <c r="W2153" t="n">
        <v>0</v>
      </c>
      <c r="X2153" t="n">
        <v>0</v>
      </c>
      <c r="Y2153">
        <f>IF(AND(A2153="Lead",COUNTIF(MetaCamps,C2153)&gt;0),1,0)</f>
        <v>1</v>
      </c>
      <c r="Z2153">
        <f>IF(Y2153=1,P2153,0)</f>
        <v>0</v>
      </c>
    </row>
    <row r="2154">
      <c r="A2154" t="inlineStr">
        <is>
          <t>Lead</t>
        </is>
      </c>
      <c r="B2154" s="39" t="str">
        <f>IFERROR(INDEX(CampTypes,MATCH(C2154,CampList,0)),"Unattributed")</f>
        <v>New</v>
      </c>
      <c r="C2154" t="inlineStr">
        <is>
          <t>EBG - In House | ABO | Natuf | Leads | Unit Franchise | India | Oct26 | V1</t>
        </is>
      </c>
      <c r="D2154" t="inlineStr">
        <is>
          <t>Natuf | Investors | Tier1 + Growth Cities | Oct26 | V1</t>
        </is>
      </c>
      <c r="E2154" t="inlineStr">
        <is>
          <t>Natuf | Reel | Brand Ambassador | Heard Of Owning A Cafe | V1</t>
        </is>
      </c>
      <c r="F2154" t="inlineStr">
        <is>
          <t>In House Natuf</t>
        </is>
      </c>
      <c r="G2154" t="inlineStr">
        <is>
          <t>Attempt 2</t>
        </is>
      </c>
      <c r="H2154" s="39" t="str">
        <f>IF(ISNUMBER(MATCH(G2154,QualityStatuses,0)),"Quality Lead","Non-Quality Lead")</f>
        <v>Non-Quality Lead</v>
      </c>
      <c r="I2154" t="inlineStr">
        <is>
          <t>2026-10</t>
        </is>
      </c>
      <c r="J2154" t="inlineStr">
        <is>
          <t>Wk of 2026-10-12</t>
        </is>
      </c>
      <c r="K2154" t="inlineStr">
        <is>
          <t>Rupa Srinivas</t>
        </is>
      </c>
      <c r="L2154" t="inlineStr">
        <is>
          <t>Facebook</t>
        </is>
      </c>
      <c r="M2154" t="inlineStr">
        <is>
          <t>Direct (campaign tagged in CRM)</t>
        </is>
      </c>
      <c r="N2154" t="inlineStr">
        <is>
          <t>6ad2e3c20ab61c3aa54e9ba7</t>
        </is>
      </c>
      <c r="O2154" t="n">
        <v>1</v>
      </c>
      <c r="P2154" s="40">
        <f>IF(A2154="Lead",IF(ISNUMBER(MATCH(G2154,QualityStatuses,0)),1,0),0)</f>
        <v>0</v>
      </c>
      <c r="Q2154" s="40">
        <f>IF(A2154="Lead",IF(G2154="New Lead",0,1),0)</f>
        <v>1</v>
      </c>
      <c r="R2154" s="40">
        <f>IF(A2154="Lead",IF(G2154="Lost",1,0),0)</f>
        <v>0</v>
      </c>
      <c r="S2154" t="n">
        <v>2</v>
      </c>
      <c r="T2154" t="n">
        <v>2</v>
      </c>
      <c r="U2154" t="n">
        <v>0</v>
      </c>
      <c r="V2154" t="n">
        <v>0</v>
      </c>
      <c r="W2154" t="n">
        <v>0</v>
      </c>
      <c r="X2154" t="n">
        <v>0</v>
      </c>
      <c r="Y2154">
        <f>IF(AND(A2154="Lead",COUNTIF(MetaCamps,C2154)&gt;0),1,0)</f>
        <v>0</v>
      </c>
      <c r="Z2154">
        <f>IF(Y2154=1,P2154,0)</f>
        <v>0</v>
      </c>
    </row>
    <row r="2155">
      <c r="A2155" t="inlineStr">
        <is>
          <t>Lead</t>
        </is>
      </c>
      <c r="B2155" s="39" t="str">
        <f>IFERROR(INDEX(CampTypes,MATCH(C2155,CampList,0)),"Unattributed")</f>
        <v>Old</v>
      </c>
      <c r="C2155" t="inlineStr">
        <is>
          <t>E_Natuf_Generic_13082026</t>
        </is>
      </c>
      <c r="D2155" t="inlineStr">
        <is>
          <t>E_Natuf_Generic_13082026_Adset1</t>
        </is>
      </c>
      <c r="E2155" t="inlineStr">
        <is>
          <t>E_Natuf_Generic_13082026_Adset1_Ad1</t>
        </is>
      </c>
      <c r="F2155" t="inlineStr">
        <is>
          <t>Natuf</t>
        </is>
      </c>
      <c r="G2155" t="inlineStr">
        <is>
          <t>New Lead</t>
        </is>
      </c>
      <c r="H2155" s="39" t="str">
        <f>IF(ISNUMBER(MATCH(G2155,QualityStatuses,0)),"Quality Lead","Non-Quality Lead")</f>
        <v>Non-Quality Lead</v>
      </c>
      <c r="I2155" t="inlineStr">
        <is>
          <t>2026-10</t>
        </is>
      </c>
      <c r="J2155" t="inlineStr">
        <is>
          <t>Wk of 2026-10-12</t>
        </is>
      </c>
      <c r="K2155" t="inlineStr">
        <is>
          <t>(Unassigned)</t>
        </is>
      </c>
      <c r="L2155" t="inlineStr">
        <is>
          <t>Facebook</t>
        </is>
      </c>
      <c r="M2155" t="inlineStr">
        <is>
          <t>Direct (campaign tagged in CRM)</t>
        </is>
      </c>
      <c r="N2155" t="inlineStr">
        <is>
          <t>6ad2e3500ab61c3aa54e9af3</t>
        </is>
      </c>
      <c r="O2155" t="n">
        <v>1</v>
      </c>
      <c r="P2155" s="40">
        <f>IF(A2155="Lead",IF(ISNUMBER(MATCH(G2155,QualityStatuses,0)),1,0),0)</f>
        <v>0</v>
      </c>
      <c r="Q2155" s="40">
        <f>IF(A2155="Lead",IF(G2155="New Lead",0,1),0)</f>
        <v>0</v>
      </c>
      <c r="R2155" s="40">
        <f>IF(A2155="Lead",IF(G2155="Lost",1,0),0)</f>
        <v>0</v>
      </c>
      <c r="S2155" t="n">
        <v>0</v>
      </c>
      <c r="T2155" t="n">
        <v>0</v>
      </c>
      <c r="U2155" t="n">
        <v>0</v>
      </c>
      <c r="V2155" t="n">
        <v>0</v>
      </c>
      <c r="W2155" t="n">
        <v>0</v>
      </c>
      <c r="X2155" t="n">
        <v>0</v>
      </c>
      <c r="Y2155">
        <f>IF(AND(A2155="Lead",COUNTIF(MetaCamps,C2155)&gt;0),1,0)</f>
        <v>1</v>
      </c>
      <c r="Z2155">
        <f>IF(Y2155=1,P2155,0)</f>
        <v>0</v>
      </c>
    </row>
    <row r="2156">
      <c r="A2156" t="inlineStr">
        <is>
          <t>Lead</t>
        </is>
      </c>
      <c r="B2156" s="39" t="str">
        <f>IFERROR(INDEX(CampTypes,MATCH(C2156,CampList,0)),"Unattributed")</f>
        <v>Old</v>
      </c>
      <c r="C2156" t="inlineStr">
        <is>
          <t>natuf_Kiosk_14072026_Hindi</t>
        </is>
      </c>
      <c r="D2156" t="inlineStr">
        <is>
          <t>natuf_Kiosk_09102026</t>
        </is>
      </c>
      <c r="E2156" t="inlineStr">
        <is>
          <t>natuf_Kiosk_14072026_ad set_ad1</t>
        </is>
      </c>
      <c r="F2156" t="inlineStr">
        <is>
          <t>Natuf</t>
        </is>
      </c>
      <c r="G2156" t="inlineStr">
        <is>
          <t>Connected</t>
        </is>
      </c>
      <c r="H2156" s="39" t="str">
        <f>IF(ISNUMBER(MATCH(G2156,QualityStatuses,0)),"Quality Lead","Non-Quality Lead")</f>
        <v>Non-Quality Lead</v>
      </c>
      <c r="I2156" t="inlineStr">
        <is>
          <t>2026-10</t>
        </is>
      </c>
      <c r="J2156" t="inlineStr">
        <is>
          <t>Wk of 2026-10-12</t>
        </is>
      </c>
      <c r="K2156" t="inlineStr">
        <is>
          <t>Marshal Malbari</t>
        </is>
      </c>
      <c r="L2156" t="inlineStr">
        <is>
          <t>Facebook</t>
        </is>
      </c>
      <c r="M2156" t="inlineStr">
        <is>
          <t>Direct (campaign tagged in CRM)</t>
        </is>
      </c>
      <c r="N2156" t="inlineStr">
        <is>
          <t>6ad2e24728424a87466c6513</t>
        </is>
      </c>
      <c r="O2156" t="n">
        <v>1</v>
      </c>
      <c r="P2156" s="40">
        <f>IF(A2156="Lead",IF(ISNUMBER(MATCH(G2156,QualityStatuses,0)),1,0),0)</f>
        <v>0</v>
      </c>
      <c r="Q2156" s="40">
        <f>IF(A2156="Lead",IF(G2156="New Lead",0,1),0)</f>
        <v>1</v>
      </c>
      <c r="R2156" s="40">
        <f>IF(A2156="Lead",IF(G2156="Lost",1,0),0)</f>
        <v>0</v>
      </c>
      <c r="S2156" t="n">
        <v>8</v>
      </c>
      <c r="T2156" t="n">
        <v>7</v>
      </c>
      <c r="U2156" t="n">
        <v>0</v>
      </c>
      <c r="V2156" t="n">
        <v>0</v>
      </c>
      <c r="W2156" t="n">
        <v>0</v>
      </c>
      <c r="X2156" t="n">
        <v>0</v>
      </c>
      <c r="Y2156">
        <f>IF(AND(A2156="Lead",COUNTIF(MetaCamps,C2156)&gt;0),1,0)</f>
        <v>1</v>
      </c>
      <c r="Z2156">
        <f>IF(Y2156=1,P2156,0)</f>
        <v>0</v>
      </c>
    </row>
    <row r="2157">
      <c r="A2157" t="inlineStr">
        <is>
          <t>Lead</t>
        </is>
      </c>
      <c r="B2157" s="39" t="str">
        <f>IFERROR(INDEX(CampTypes,MATCH(C2157,CampList,0)),"Unattributed")</f>
        <v>Old</v>
      </c>
      <c r="C2157" t="inlineStr">
        <is>
          <t>E_Suresh_Natuf_Kiosk_07072026</t>
        </is>
      </c>
      <c r="D2157" t="inlineStr">
        <is>
          <t>E_Suresh_Natuf_Kiosk_07072026_Adset5</t>
        </is>
      </c>
      <c r="E2157" t="inlineStr">
        <is>
          <t>E_Hindi_Suresh_Natuf_Kiosk_07072026_Adset5_ad3 – Copy 2</t>
        </is>
      </c>
      <c r="F2157" t="inlineStr">
        <is>
          <t>Natuf</t>
        </is>
      </c>
      <c r="G2157" t="inlineStr">
        <is>
          <t>Lost</t>
        </is>
      </c>
      <c r="H2157" s="39" t="str">
        <f>IF(ISNUMBER(MATCH(G2157,QualityStatuses,0)),"Quality Lead","Non-Quality Lead")</f>
        <v>Non-Quality Lead</v>
      </c>
      <c r="I2157" t="inlineStr">
        <is>
          <t>2026-10</t>
        </is>
      </c>
      <c r="J2157" t="inlineStr">
        <is>
          <t>Wk of 2026-10-12</t>
        </is>
      </c>
      <c r="K2157" t="inlineStr">
        <is>
          <t>Marshal Malbari</t>
        </is>
      </c>
      <c r="L2157" t="inlineStr">
        <is>
          <t>Facebook</t>
        </is>
      </c>
      <c r="M2157" t="inlineStr">
        <is>
          <t>Direct (campaign tagged in CRM)</t>
        </is>
      </c>
      <c r="N2157" t="inlineStr">
        <is>
          <t>6ad2e1912a142fbee1f5674c</t>
        </is>
      </c>
      <c r="O2157" t="n">
        <v>1</v>
      </c>
      <c r="P2157" s="40">
        <f>IF(A2157="Lead",IF(ISNUMBER(MATCH(G2157,QualityStatuses,0)),1,0),0)</f>
        <v>0</v>
      </c>
      <c r="Q2157" s="40">
        <f>IF(A2157="Lead",IF(G2157="New Lead",0,1),0)</f>
        <v>1</v>
      </c>
      <c r="R2157" s="40">
        <f>IF(A2157="Lead",IF(G2157="Lost",1,0),0)</f>
        <v>1</v>
      </c>
      <c r="S2157" t="n">
        <v>5</v>
      </c>
      <c r="T2157" t="n">
        <v>0</v>
      </c>
      <c r="U2157" t="n">
        <v>0</v>
      </c>
      <c r="V2157" t="n">
        <v>0</v>
      </c>
      <c r="W2157" t="n">
        <v>0</v>
      </c>
      <c r="X2157" t="n">
        <v>0</v>
      </c>
      <c r="Y2157">
        <f>IF(AND(A2157="Lead",COUNTIF(MetaCamps,C2157)&gt;0),1,0)</f>
        <v>1</v>
      </c>
      <c r="Z2157">
        <f>IF(Y2157=1,P2157,0)</f>
        <v>0</v>
      </c>
    </row>
    <row r="2158">
      <c r="A2158" t="inlineStr">
        <is>
          <t>Lead</t>
        </is>
      </c>
      <c r="B2158" s="39" t="str">
        <f>IFERROR(INDEX(CampTypes,MATCH(C2158,CampList,0)),"Unattributed")</f>
        <v>Old</v>
      </c>
      <c r="C2158" t="inlineStr">
        <is>
          <t>E_Karan_Natuf_All_07072026</t>
        </is>
      </c>
      <c r="D2158" t="inlineStr">
        <is>
          <t>E_Karan_Natuf_Sign_07072026_Adset3</t>
        </is>
      </c>
      <c r="E2158" t="inlineStr">
        <is>
          <t>E_Karan_Natuf_Sign_07072026_Adset2_Ad1</t>
        </is>
      </c>
      <c r="F2158" t="inlineStr">
        <is>
          <t>Natuf</t>
        </is>
      </c>
      <c r="G2158" t="inlineStr">
        <is>
          <t>New Lead</t>
        </is>
      </c>
      <c r="H2158" s="39" t="str">
        <f>IF(ISNUMBER(MATCH(G2158,QualityStatuses,0)),"Quality Lead","Non-Quality Lead")</f>
        <v>Non-Quality Lead</v>
      </c>
      <c r="I2158" t="inlineStr">
        <is>
          <t>2026-10</t>
        </is>
      </c>
      <c r="J2158" t="inlineStr">
        <is>
          <t>Wk of 2026-10-12</t>
        </is>
      </c>
      <c r="K2158" t="inlineStr">
        <is>
          <t>(Unassigned)</t>
        </is>
      </c>
      <c r="L2158" t="inlineStr">
        <is>
          <t>Facebook</t>
        </is>
      </c>
      <c r="M2158" t="inlineStr">
        <is>
          <t>Direct (campaign tagged in CRM)</t>
        </is>
      </c>
      <c r="N2158" t="inlineStr">
        <is>
          <t>6ad2dc3c659f840bbc94d827</t>
        </is>
      </c>
      <c r="O2158" t="n">
        <v>1</v>
      </c>
      <c r="P2158" s="40">
        <f>IF(A2158="Lead",IF(ISNUMBER(MATCH(G2158,QualityStatuses,0)),1,0),0)</f>
        <v>0</v>
      </c>
      <c r="Q2158" s="40">
        <f>IF(A2158="Lead",IF(G2158="New Lead",0,1),0)</f>
        <v>0</v>
      </c>
      <c r="R2158" s="40">
        <f>IF(A2158="Lead",IF(G2158="Lost",1,0),0)</f>
        <v>0</v>
      </c>
      <c r="S2158" t="n">
        <v>0</v>
      </c>
      <c r="T2158" t="n">
        <v>0</v>
      </c>
      <c r="U2158" t="n">
        <v>0</v>
      </c>
      <c r="V2158" t="n">
        <v>0</v>
      </c>
      <c r="W2158" t="n">
        <v>0</v>
      </c>
      <c r="X2158" t="n">
        <v>0</v>
      </c>
      <c r="Y2158">
        <f>IF(AND(A2158="Lead",COUNTIF(MetaCamps,C2158)&gt;0),1,0)</f>
        <v>1</v>
      </c>
      <c r="Z2158">
        <f>IF(Y2158=1,P2158,0)</f>
        <v>0</v>
      </c>
    </row>
    <row r="2159">
      <c r="A2159" t="inlineStr">
        <is>
          <t>Lead</t>
        </is>
      </c>
      <c r="B2159" s="39" t="str">
        <f>IFERROR(INDEX(CampTypes,MATCH(C2159,CampList,0)),"Unattributed")</f>
        <v>Old</v>
      </c>
      <c r="C2159" t="inlineStr">
        <is>
          <t>E_Natuf_MF_05092026</t>
        </is>
      </c>
      <c r="D2159" t="inlineStr">
        <is>
          <t>E_Natuf_MF_05092026_ Ad Set1</t>
        </is>
      </c>
      <c r="E2159" t="inlineStr">
        <is>
          <t>E_Natuf_MF_05092026_ Ad Set1_Ad1</t>
        </is>
      </c>
      <c r="F2159" t="inlineStr">
        <is>
          <t>Natuf_MF</t>
        </is>
      </c>
      <c r="G2159" t="inlineStr">
        <is>
          <t>Attempt 4</t>
        </is>
      </c>
      <c r="H2159" s="39" t="str">
        <f>IF(ISNUMBER(MATCH(G2159,QualityStatuses,0)),"Quality Lead","Non-Quality Lead")</f>
        <v>Non-Quality Lead</v>
      </c>
      <c r="I2159" t="inlineStr">
        <is>
          <t>2026-10</t>
        </is>
      </c>
      <c r="J2159" t="inlineStr">
        <is>
          <t>Wk of 2026-10-12</t>
        </is>
      </c>
      <c r="K2159" t="inlineStr">
        <is>
          <t>Marshal Malbari</t>
        </is>
      </c>
      <c r="L2159" t="inlineStr">
        <is>
          <t>Facebook</t>
        </is>
      </c>
      <c r="M2159" t="inlineStr">
        <is>
          <t>Direct (campaign tagged in CRM)</t>
        </is>
      </c>
      <c r="N2159" t="inlineStr">
        <is>
          <t>6ad2db9aff1b0762a92b186b</t>
        </is>
      </c>
      <c r="O2159" t="n">
        <v>1</v>
      </c>
      <c r="P2159" s="40">
        <f>IF(A2159="Lead",IF(ISNUMBER(MATCH(G2159,QualityStatuses,0)),1,0),0)</f>
        <v>0</v>
      </c>
      <c r="Q2159" s="40">
        <f>IF(A2159="Lead",IF(G2159="New Lead",0,1),0)</f>
        <v>1</v>
      </c>
      <c r="R2159" s="40">
        <f>IF(A2159="Lead",IF(G2159="Lost",1,0),0)</f>
        <v>0</v>
      </c>
      <c r="S2159" t="n">
        <v>4</v>
      </c>
      <c r="T2159" t="n">
        <v>0</v>
      </c>
      <c r="U2159" t="n">
        <v>0</v>
      </c>
      <c r="V2159" t="n">
        <v>0</v>
      </c>
      <c r="W2159" t="n">
        <v>0</v>
      </c>
      <c r="X2159" t="n">
        <v>0</v>
      </c>
      <c r="Y2159">
        <f>IF(AND(A2159="Lead",COUNTIF(MetaCamps,C2159)&gt;0),1,0)</f>
        <v>1</v>
      </c>
      <c r="Z2159">
        <f>IF(Y2159=1,P2159,0)</f>
        <v>0</v>
      </c>
    </row>
    <row r="2160">
      <c r="A2160" t="inlineStr">
        <is>
          <t>Lead</t>
        </is>
      </c>
      <c r="B2160" s="39" t="str">
        <f>IFERROR(INDEX(CampTypes,MATCH(C2160,CampList,0)),"Unattributed")</f>
        <v>New</v>
      </c>
      <c r="C2160" t="inlineStr">
        <is>
          <t>EBG - In House | ABO | Natuf | Leads | Unit Franchise | India | Oct26 | V1</t>
        </is>
      </c>
      <c r="D2160" t="inlineStr">
        <is>
          <t>Natuf | Broad | Tier1 + Growth Cities | Oct26 | V1</t>
        </is>
      </c>
      <c r="E2160" t="inlineStr">
        <is>
          <t>Natuf | Reel | Brand Ambassador | Heard Of Owning A Cafe | V1</t>
        </is>
      </c>
      <c r="F2160" t="inlineStr">
        <is>
          <t>In House Natuf</t>
        </is>
      </c>
      <c r="G2160" t="inlineStr">
        <is>
          <t>Attempt 1</t>
        </is>
      </c>
      <c r="H2160" s="39" t="str">
        <f>IF(ISNUMBER(MATCH(G2160,QualityStatuses,0)),"Quality Lead","Non-Quality Lead")</f>
        <v>Non-Quality Lead</v>
      </c>
      <c r="I2160" t="inlineStr">
        <is>
          <t>2026-10</t>
        </is>
      </c>
      <c r="J2160" t="inlineStr">
        <is>
          <t>Wk of 2026-10-12</t>
        </is>
      </c>
      <c r="K2160" t="inlineStr">
        <is>
          <t>Rupa Srinivas</t>
        </is>
      </c>
      <c r="L2160" t="inlineStr">
        <is>
          <t>Facebook</t>
        </is>
      </c>
      <c r="M2160" t="inlineStr">
        <is>
          <t>Direct (campaign tagged in CRM)</t>
        </is>
      </c>
      <c r="N2160" t="inlineStr">
        <is>
          <t>6ad2daa9bcd3887dcfcb07d2</t>
        </is>
      </c>
      <c r="O2160" t="n">
        <v>1</v>
      </c>
      <c r="P2160" s="40">
        <f>IF(A2160="Lead",IF(ISNUMBER(MATCH(G2160,QualityStatuses,0)),1,0),0)</f>
        <v>0</v>
      </c>
      <c r="Q2160" s="40">
        <f>IF(A2160="Lead",IF(G2160="New Lead",0,1),0)</f>
        <v>1</v>
      </c>
      <c r="R2160" s="40">
        <f>IF(A2160="Lead",IF(G2160="Lost",1,0),0)</f>
        <v>0</v>
      </c>
      <c r="S2160" t="n">
        <v>1</v>
      </c>
      <c r="T2160" t="n">
        <v>0</v>
      </c>
      <c r="U2160" t="n">
        <v>0</v>
      </c>
      <c r="V2160" t="n">
        <v>0</v>
      </c>
      <c r="W2160" t="n">
        <v>0</v>
      </c>
      <c r="X2160" t="n">
        <v>0</v>
      </c>
      <c r="Y2160">
        <f>IF(AND(A2160="Lead",COUNTIF(MetaCamps,C2160)&gt;0),1,0)</f>
        <v>0</v>
      </c>
      <c r="Z2160">
        <f>IF(Y2160=1,P2160,0)</f>
        <v>0</v>
      </c>
    </row>
    <row r="2161">
      <c r="A2161" t="inlineStr">
        <is>
          <t>Lead</t>
        </is>
      </c>
      <c r="B2161" s="39" t="str">
        <f>IFERROR(INDEX(CampTypes,MATCH(C2161,CampList,0)),"Unattributed")</f>
        <v>Old</v>
      </c>
      <c r="C2161" t="inlineStr">
        <is>
          <t>E_Natuf_Generic_13082026</t>
        </is>
      </c>
      <c r="D2161" t="inlineStr">
        <is>
          <t>E_Natuf_Generic_13082026_Adset1</t>
        </is>
      </c>
      <c r="E2161" t="inlineStr">
        <is>
          <t>E_Natuf_Generic_13082026_Adset1_Ad1</t>
        </is>
      </c>
      <c r="F2161" t="inlineStr">
        <is>
          <t>Natuf</t>
        </is>
      </c>
      <c r="G2161" t="inlineStr">
        <is>
          <t>Attempt 1</t>
        </is>
      </c>
      <c r="H2161" s="39" t="str">
        <f>IF(ISNUMBER(MATCH(G2161,QualityStatuses,0)),"Quality Lead","Non-Quality Lead")</f>
        <v>Non-Quality Lead</v>
      </c>
      <c r="I2161" t="inlineStr">
        <is>
          <t>2026-10</t>
        </is>
      </c>
      <c r="J2161" t="inlineStr">
        <is>
          <t>Wk of 2026-10-12</t>
        </is>
      </c>
      <c r="K2161" t="inlineStr">
        <is>
          <t>Tejaswini Tarigopula</t>
        </is>
      </c>
      <c r="L2161" t="inlineStr">
        <is>
          <t>Facebook</t>
        </is>
      </c>
      <c r="M2161" t="inlineStr">
        <is>
          <t>Direct (campaign tagged in CRM)</t>
        </is>
      </c>
      <c r="N2161" t="inlineStr">
        <is>
          <t>6ad2d984faff7fa8903cb87e</t>
        </is>
      </c>
      <c r="O2161" t="n">
        <v>1</v>
      </c>
      <c r="P2161" s="40">
        <f>IF(A2161="Lead",IF(ISNUMBER(MATCH(G2161,QualityStatuses,0)),1,0),0)</f>
        <v>0</v>
      </c>
      <c r="Q2161" s="40">
        <f>IF(A2161="Lead",IF(G2161="New Lead",0,1),0)</f>
        <v>1</v>
      </c>
      <c r="R2161" s="40">
        <f>IF(A2161="Lead",IF(G2161="Lost",1,0),0)</f>
        <v>0</v>
      </c>
      <c r="S2161" t="n">
        <v>4</v>
      </c>
      <c r="T2161" t="n">
        <v>1</v>
      </c>
      <c r="U2161" t="n">
        <v>0</v>
      </c>
      <c r="V2161" t="n">
        <v>0</v>
      </c>
      <c r="W2161" t="n">
        <v>0</v>
      </c>
      <c r="X2161" t="n">
        <v>0</v>
      </c>
      <c r="Y2161">
        <f>IF(AND(A2161="Lead",COUNTIF(MetaCamps,C2161)&gt;0),1,0)</f>
        <v>1</v>
      </c>
      <c r="Z2161">
        <f>IF(Y2161=1,P2161,0)</f>
        <v>0</v>
      </c>
    </row>
    <row r="2162">
      <c r="A2162" t="inlineStr">
        <is>
          <t>Lead</t>
        </is>
      </c>
      <c r="B2162" s="39" t="str">
        <f>IFERROR(INDEX(CampTypes,MATCH(C2162,CampList,0)),"Unattributed")</f>
        <v>New</v>
      </c>
      <c r="C2162" t="inlineStr">
        <is>
          <t>EBG - In House | ABO | Natuf | Leads | Unit Franchise | India | Oct26 | V1</t>
        </is>
      </c>
      <c r="D2162" t="inlineStr">
        <is>
          <t>Natuf | Broad | Tier1 + Growth Cities | Oct26 | V1</t>
        </is>
      </c>
      <c r="E2162" t="inlineStr">
        <is>
          <t>Natuf | Reel | Brand Ambassador | Heard Of Owning A Cafe | V1</t>
        </is>
      </c>
      <c r="F2162" t="inlineStr">
        <is>
          <t>In House Natuf</t>
        </is>
      </c>
      <c r="G2162" t="inlineStr">
        <is>
          <t>Connected</t>
        </is>
      </c>
      <c r="H2162" s="39" t="str">
        <f>IF(ISNUMBER(MATCH(G2162,QualityStatuses,0)),"Quality Lead","Non-Quality Lead")</f>
        <v>Non-Quality Lead</v>
      </c>
      <c r="I2162" t="inlineStr">
        <is>
          <t>2026-10</t>
        </is>
      </c>
      <c r="J2162" t="inlineStr">
        <is>
          <t>Wk of 2026-10-12</t>
        </is>
      </c>
      <c r="K2162" t="inlineStr">
        <is>
          <t>Rupa Srinivas</t>
        </is>
      </c>
      <c r="L2162" t="inlineStr">
        <is>
          <t>Facebook</t>
        </is>
      </c>
      <c r="M2162" t="inlineStr">
        <is>
          <t>Direct (campaign tagged in CRM)</t>
        </is>
      </c>
      <c r="N2162" t="inlineStr">
        <is>
          <t>6ad2d5c1746f8a478d6f92ae</t>
        </is>
      </c>
      <c r="O2162" t="n">
        <v>1</v>
      </c>
      <c r="P2162" s="40">
        <f>IF(A2162="Lead",IF(ISNUMBER(MATCH(G2162,QualityStatuses,0)),1,0),0)</f>
        <v>0</v>
      </c>
      <c r="Q2162" s="40">
        <f>IF(A2162="Lead",IF(G2162="New Lead",0,1),0)</f>
        <v>1</v>
      </c>
      <c r="R2162" s="40">
        <f>IF(A2162="Lead",IF(G2162="Lost",1,0),0)</f>
        <v>0</v>
      </c>
      <c r="S2162" t="n">
        <v>0</v>
      </c>
      <c r="T2162" t="n">
        <v>0</v>
      </c>
      <c r="U2162" t="n">
        <v>0</v>
      </c>
      <c r="V2162" t="n">
        <v>0</v>
      </c>
      <c r="W2162" t="n">
        <v>0</v>
      </c>
      <c r="X2162" t="n">
        <v>0</v>
      </c>
      <c r="Y2162">
        <f>IF(AND(A2162="Lead",COUNTIF(MetaCamps,C2162)&gt;0),1,0)</f>
        <v>0</v>
      </c>
      <c r="Z2162">
        <f>IF(Y2162=1,P2162,0)</f>
        <v>0</v>
      </c>
    </row>
    <row r="2163">
      <c r="A2163" t="inlineStr">
        <is>
          <t>Lead</t>
        </is>
      </c>
      <c r="B2163" s="39" t="str">
        <f>IFERROR(INDEX(CampTypes,MATCH(C2163,CampList,0)),"Unattributed")</f>
        <v>Old</v>
      </c>
      <c r="C2163" t="inlineStr">
        <is>
          <t>E_Suresh_Natuf_Kiosk_07072026</t>
        </is>
      </c>
      <c r="D2163" t="inlineStr">
        <is>
          <t>E_Suresh_Natuf_Kiosk_07072026_Adset5</t>
        </is>
      </c>
      <c r="E2163" t="inlineStr">
        <is>
          <t>E_Hindi_Suresh_Natuf_Kiosk_07072026_Adset5_ad3 – Copy 2</t>
        </is>
      </c>
      <c r="F2163" t="inlineStr">
        <is>
          <t>Natuf</t>
        </is>
      </c>
      <c r="G2163" t="inlineStr">
        <is>
          <t>Details Shared</t>
        </is>
      </c>
      <c r="H2163" s="39" t="str">
        <f>IF(ISNUMBER(MATCH(G2163,QualityStatuses,0)),"Quality Lead","Non-Quality Lead")</f>
        <v>Quality Lead</v>
      </c>
      <c r="I2163" t="inlineStr">
        <is>
          <t>2026-10</t>
        </is>
      </c>
      <c r="J2163" t="inlineStr">
        <is>
          <t>Wk of 2026-10-12</t>
        </is>
      </c>
      <c r="K2163" t="inlineStr">
        <is>
          <t>Marshal Malbari</t>
        </is>
      </c>
      <c r="L2163" t="inlineStr">
        <is>
          <t>Facebook</t>
        </is>
      </c>
      <c r="M2163" t="inlineStr">
        <is>
          <t>Direct (campaign tagged in CRM)</t>
        </is>
      </c>
      <c r="N2163" t="inlineStr">
        <is>
          <t>6ad2d2f810324d4e976cc09f</t>
        </is>
      </c>
      <c r="O2163" t="n">
        <v>1</v>
      </c>
      <c r="P2163" s="40">
        <f>IF(A2163="Lead",IF(ISNUMBER(MATCH(G2163,QualityStatuses,0)),1,0),0)</f>
        <v>1</v>
      </c>
      <c r="Q2163" s="40">
        <f>IF(A2163="Lead",IF(G2163="New Lead",0,1),0)</f>
        <v>1</v>
      </c>
      <c r="R2163" s="40">
        <f>IF(A2163="Lead",IF(G2163="Lost",1,0),0)</f>
        <v>0</v>
      </c>
      <c r="S2163" t="n">
        <v>10</v>
      </c>
      <c r="T2163" t="n">
        <v>8</v>
      </c>
      <c r="U2163" t="n">
        <v>0</v>
      </c>
      <c r="V2163" t="n">
        <v>0</v>
      </c>
      <c r="W2163" t="n">
        <v>0</v>
      </c>
      <c r="X2163" t="n">
        <v>0</v>
      </c>
      <c r="Y2163">
        <f>IF(AND(A2163="Lead",COUNTIF(MetaCamps,C2163)&gt;0),1,0)</f>
        <v>1</v>
      </c>
      <c r="Z2163">
        <f>IF(Y2163=1,P2163,0)</f>
        <v>1</v>
      </c>
    </row>
    <row r="2164">
      <c r="A2164" t="inlineStr">
        <is>
          <t>Lead</t>
        </is>
      </c>
      <c r="B2164" s="39" t="str">
        <f>IFERROR(INDEX(CampTypes,MATCH(C2164,CampList,0)),"Unattributed")</f>
        <v>Old</v>
      </c>
      <c r="C2164" t="inlineStr">
        <is>
          <t>E_Natuf_Generic_13082026</t>
        </is>
      </c>
      <c r="D2164" t="inlineStr">
        <is>
          <t>E_Natuf_Generic_13082026_Adset1</t>
        </is>
      </c>
      <c r="E2164" t="inlineStr">
        <is>
          <t>E_Natuf_Generic_13082026_Adset1_Ad1</t>
        </is>
      </c>
      <c r="F2164" t="inlineStr">
        <is>
          <t>Natuf</t>
        </is>
      </c>
      <c r="G2164" t="inlineStr">
        <is>
          <t>New Lead</t>
        </is>
      </c>
      <c r="H2164" s="39" t="str">
        <f>IF(ISNUMBER(MATCH(G2164,QualityStatuses,0)),"Quality Lead","Non-Quality Lead")</f>
        <v>Non-Quality Lead</v>
      </c>
      <c r="I2164" t="inlineStr">
        <is>
          <t>2026-10</t>
        </is>
      </c>
      <c r="J2164" t="inlineStr">
        <is>
          <t>Wk of 2026-10-12</t>
        </is>
      </c>
      <c r="K2164" t="inlineStr">
        <is>
          <t>(Unassigned)</t>
        </is>
      </c>
      <c r="L2164" t="inlineStr">
        <is>
          <t>Facebook</t>
        </is>
      </c>
      <c r="M2164" t="inlineStr">
        <is>
          <t>Direct (campaign tagged in CRM)</t>
        </is>
      </c>
      <c r="N2164" t="inlineStr">
        <is>
          <t>6ad2d09f3f597471443e79b2</t>
        </is>
      </c>
      <c r="O2164" t="n">
        <v>1</v>
      </c>
      <c r="P2164" s="40">
        <f>IF(A2164="Lead",IF(ISNUMBER(MATCH(G2164,QualityStatuses,0)),1,0),0)</f>
        <v>0</v>
      </c>
      <c r="Q2164" s="40">
        <f>IF(A2164="Lead",IF(G2164="New Lead",0,1),0)</f>
        <v>0</v>
      </c>
      <c r="R2164" s="40">
        <f>IF(A2164="Lead",IF(G2164="Lost",1,0),0)</f>
        <v>0</v>
      </c>
      <c r="S2164" t="n">
        <v>0</v>
      </c>
      <c r="T2164" t="n">
        <v>0</v>
      </c>
      <c r="U2164" t="n">
        <v>0</v>
      </c>
      <c r="V2164" t="n">
        <v>0</v>
      </c>
      <c r="W2164" t="n">
        <v>0</v>
      </c>
      <c r="X2164" t="n">
        <v>0</v>
      </c>
      <c r="Y2164">
        <f>IF(AND(A2164="Lead",COUNTIF(MetaCamps,C2164)&gt;0),1,0)</f>
        <v>1</v>
      </c>
      <c r="Z2164">
        <f>IF(Y2164=1,P2164,0)</f>
        <v>0</v>
      </c>
    </row>
    <row r="2165">
      <c r="A2165" t="inlineStr">
        <is>
          <t>Lead</t>
        </is>
      </c>
      <c r="B2165" s="39" t="str">
        <f>IFERROR(INDEX(CampTypes,MATCH(C2165,CampList,0)),"Unattributed")</f>
        <v>Old</v>
      </c>
      <c r="C2165" t="inlineStr">
        <is>
          <t>natuf_Kiosk_14072026_Hindi</t>
        </is>
      </c>
      <c r="D2165" t="inlineStr">
        <is>
          <t>natuf_Kiosk_14072026_Highest-converting industries</t>
        </is>
      </c>
      <c r="E2165" t="inlineStr">
        <is>
          <t>natuf_Kiosk_14072026_ad set_ad1</t>
        </is>
      </c>
      <c r="F2165" t="inlineStr">
        <is>
          <t>Natuf</t>
        </is>
      </c>
      <c r="G2165" t="inlineStr">
        <is>
          <t>Lost</t>
        </is>
      </c>
      <c r="H2165" s="39" t="str">
        <f>IF(ISNUMBER(MATCH(G2165,QualityStatuses,0)),"Quality Lead","Non-Quality Lead")</f>
        <v>Non-Quality Lead</v>
      </c>
      <c r="I2165" t="inlineStr">
        <is>
          <t>2026-10</t>
        </is>
      </c>
      <c r="J2165" t="inlineStr">
        <is>
          <t>Wk of 2026-10-12</t>
        </is>
      </c>
      <c r="K2165" t="inlineStr">
        <is>
          <t>Marshal Malbari</t>
        </is>
      </c>
      <c r="L2165" t="inlineStr">
        <is>
          <t>Facebook</t>
        </is>
      </c>
      <c r="M2165" t="inlineStr">
        <is>
          <t>Direct (campaign tagged in CRM)</t>
        </is>
      </c>
      <c r="N2165" t="inlineStr">
        <is>
          <t>6ad2cf26e44e22ef57f239d0</t>
        </is>
      </c>
      <c r="O2165" t="n">
        <v>1</v>
      </c>
      <c r="P2165" s="40">
        <f>IF(A2165="Lead",IF(ISNUMBER(MATCH(G2165,QualityStatuses,0)),1,0),0)</f>
        <v>0</v>
      </c>
      <c r="Q2165" s="40">
        <f>IF(A2165="Lead",IF(G2165="New Lead",0,1),0)</f>
        <v>1</v>
      </c>
      <c r="R2165" s="40">
        <f>IF(A2165="Lead",IF(G2165="Lost",1,0),0)</f>
        <v>1</v>
      </c>
      <c r="S2165" t="n">
        <v>8</v>
      </c>
      <c r="T2165" t="n">
        <v>4</v>
      </c>
      <c r="U2165" t="n">
        <v>0</v>
      </c>
      <c r="V2165" t="n">
        <v>0</v>
      </c>
      <c r="W2165" t="n">
        <v>0</v>
      </c>
      <c r="X2165" t="n">
        <v>0</v>
      </c>
      <c r="Y2165">
        <f>IF(AND(A2165="Lead",COUNTIF(MetaCamps,C2165)&gt;0),1,0)</f>
        <v>1</v>
      </c>
      <c r="Z2165">
        <f>IF(Y2165=1,P2165,0)</f>
        <v>0</v>
      </c>
    </row>
    <row r="2166">
      <c r="A2166" t="inlineStr">
        <is>
          <t>Lead</t>
        </is>
      </c>
      <c r="B2166" s="39" t="str">
        <f>IFERROR(INDEX(CampTypes,MATCH(C2166,CampList,0)),"Unattributed")</f>
        <v>Old</v>
      </c>
      <c r="C2166" t="inlineStr">
        <is>
          <t>natuf_Kiosk_14072026_Hindi</t>
        </is>
      </c>
      <c r="D2166" t="inlineStr">
        <is>
          <t>natuf_Kiosk_14072026_Highest-converting industries</t>
        </is>
      </c>
      <c r="E2166" t="inlineStr">
        <is>
          <t>natuf_Kiosk_14072026_ad set_ad1</t>
        </is>
      </c>
      <c r="F2166" t="inlineStr">
        <is>
          <t>Natuf</t>
        </is>
      </c>
      <c r="G2166" t="inlineStr">
        <is>
          <t>New Lead</t>
        </is>
      </c>
      <c r="H2166" s="39" t="str">
        <f>IF(ISNUMBER(MATCH(G2166,QualityStatuses,0)),"Quality Lead","Non-Quality Lead")</f>
        <v>Non-Quality Lead</v>
      </c>
      <c r="I2166" t="inlineStr">
        <is>
          <t>2026-10</t>
        </is>
      </c>
      <c r="J2166" t="inlineStr">
        <is>
          <t>Wk of 2026-10-12</t>
        </is>
      </c>
      <c r="K2166" t="inlineStr">
        <is>
          <t>(Unassigned)</t>
        </is>
      </c>
      <c r="L2166" t="inlineStr">
        <is>
          <t>Facebook</t>
        </is>
      </c>
      <c r="M2166" t="inlineStr">
        <is>
          <t>Direct (campaign tagged in CRM)</t>
        </is>
      </c>
      <c r="N2166" t="inlineStr">
        <is>
          <t>6ad2caab5bdb55700bfb7d02</t>
        </is>
      </c>
      <c r="O2166" t="n">
        <v>1</v>
      </c>
      <c r="P2166" s="40">
        <f>IF(A2166="Lead",IF(ISNUMBER(MATCH(G2166,QualityStatuses,0)),1,0),0)</f>
        <v>0</v>
      </c>
      <c r="Q2166" s="40">
        <f>IF(A2166="Lead",IF(G2166="New Lead",0,1),0)</f>
        <v>0</v>
      </c>
      <c r="R2166" s="40">
        <f>IF(A2166="Lead",IF(G2166="Lost",1,0),0)</f>
        <v>0</v>
      </c>
      <c r="S2166" t="n">
        <v>0</v>
      </c>
      <c r="T2166" t="n">
        <v>0</v>
      </c>
      <c r="U2166" t="n">
        <v>0</v>
      </c>
      <c r="V2166" t="n">
        <v>0</v>
      </c>
      <c r="W2166" t="n">
        <v>0</v>
      </c>
      <c r="X2166" t="n">
        <v>0</v>
      </c>
      <c r="Y2166">
        <f>IF(AND(A2166="Lead",COUNTIF(MetaCamps,C2166)&gt;0),1,0)</f>
        <v>1</v>
      </c>
      <c r="Z2166">
        <f>IF(Y2166=1,P2166,0)</f>
        <v>0</v>
      </c>
    </row>
    <row r="2167">
      <c r="A2167" t="inlineStr">
        <is>
          <t>Lead</t>
        </is>
      </c>
      <c r="B2167" s="39" t="str">
        <f>IFERROR(INDEX(CampTypes,MATCH(C2167,CampList,0)),"Unattributed")</f>
        <v>Old</v>
      </c>
      <c r="C2167" t="inlineStr">
        <is>
          <t>natuf_Kiosk_14072026_Hindi</t>
        </is>
      </c>
      <c r="D2167" t="inlineStr">
        <is>
          <t>natuf_Kiosk_14072026_Highest-converting industries</t>
        </is>
      </c>
      <c r="E2167" t="inlineStr">
        <is>
          <t>natuf_Kiosk_14072026_ad set_ad1</t>
        </is>
      </c>
      <c r="F2167" t="inlineStr">
        <is>
          <t>Natuf</t>
        </is>
      </c>
      <c r="G2167" t="inlineStr">
        <is>
          <t>Connected</t>
        </is>
      </c>
      <c r="H2167" s="39" t="str">
        <f>IF(ISNUMBER(MATCH(G2167,QualityStatuses,0)),"Quality Lead","Non-Quality Lead")</f>
        <v>Non-Quality Lead</v>
      </c>
      <c r="I2167" t="inlineStr">
        <is>
          <t>2026-10</t>
        </is>
      </c>
      <c r="J2167" t="inlineStr">
        <is>
          <t>Wk of 2026-10-12</t>
        </is>
      </c>
      <c r="K2167" t="inlineStr">
        <is>
          <t>Tejaswini Tarigopula</t>
        </is>
      </c>
      <c r="L2167" t="inlineStr">
        <is>
          <t>Facebook</t>
        </is>
      </c>
      <c r="M2167" t="inlineStr">
        <is>
          <t>Direct (campaign tagged in CRM)</t>
        </is>
      </c>
      <c r="N2167" t="inlineStr">
        <is>
          <t>6ad2ca5418fd5f63c62507cf</t>
        </is>
      </c>
      <c r="O2167" t="n">
        <v>1</v>
      </c>
      <c r="P2167" s="40">
        <f>IF(A2167="Lead",IF(ISNUMBER(MATCH(G2167,QualityStatuses,0)),1,0),0)</f>
        <v>0</v>
      </c>
      <c r="Q2167" s="40">
        <f>IF(A2167="Lead",IF(G2167="New Lead",0,1),0)</f>
        <v>1</v>
      </c>
      <c r="R2167" s="40">
        <f>IF(A2167="Lead",IF(G2167="Lost",1,0),0)</f>
        <v>0</v>
      </c>
      <c r="S2167" t="n">
        <v>1</v>
      </c>
      <c r="T2167" t="n">
        <v>0</v>
      </c>
      <c r="U2167" t="n">
        <v>0</v>
      </c>
      <c r="V2167" t="n">
        <v>0</v>
      </c>
      <c r="W2167" t="n">
        <v>0</v>
      </c>
      <c r="X2167" t="n">
        <v>0</v>
      </c>
      <c r="Y2167">
        <f>IF(AND(A2167="Lead",COUNTIF(MetaCamps,C2167)&gt;0),1,0)</f>
        <v>1</v>
      </c>
      <c r="Z2167">
        <f>IF(Y2167=1,P2167,0)</f>
        <v>0</v>
      </c>
    </row>
    <row r="2168">
      <c r="A2168" t="inlineStr">
        <is>
          <t>Lead</t>
        </is>
      </c>
      <c r="B2168" s="39" t="str">
        <f>IFERROR(INDEX(CampTypes,MATCH(C2168,CampList,0)),"Unattributed")</f>
        <v>Old</v>
      </c>
      <c r="C2168" t="inlineStr">
        <is>
          <t>natuf_Kiosk_14072026_Hindi</t>
        </is>
      </c>
      <c r="D2168" t="inlineStr">
        <is>
          <t>natuf_Kiosk_09102026</t>
        </is>
      </c>
      <c r="E2168" t="inlineStr">
        <is>
          <t>natuf_Kiosk_14072026_ad set_ad1</t>
        </is>
      </c>
      <c r="F2168" t="inlineStr">
        <is>
          <t>Natuf</t>
        </is>
      </c>
      <c r="G2168" t="inlineStr">
        <is>
          <t>Attempt 2</t>
        </is>
      </c>
      <c r="H2168" s="39" t="str">
        <f>IF(ISNUMBER(MATCH(G2168,QualityStatuses,0)),"Quality Lead","Non-Quality Lead")</f>
        <v>Non-Quality Lead</v>
      </c>
      <c r="I2168" t="inlineStr">
        <is>
          <t>2026-10</t>
        </is>
      </c>
      <c r="J2168" t="inlineStr">
        <is>
          <t>Wk of 2026-10-12</t>
        </is>
      </c>
      <c r="K2168" t="inlineStr">
        <is>
          <t>Deepak Rai</t>
        </is>
      </c>
      <c r="L2168" t="inlineStr">
        <is>
          <t>Facebook</t>
        </is>
      </c>
      <c r="M2168" t="inlineStr">
        <is>
          <t>Direct (campaign tagged in CRM)</t>
        </is>
      </c>
      <c r="N2168" t="inlineStr">
        <is>
          <t>6ad2c4fad641571722bd2577</t>
        </is>
      </c>
      <c r="O2168" t="n">
        <v>1</v>
      </c>
      <c r="P2168" s="40">
        <f>IF(A2168="Lead",IF(ISNUMBER(MATCH(G2168,QualityStatuses,0)),1,0),0)</f>
        <v>0</v>
      </c>
      <c r="Q2168" s="40">
        <f>IF(A2168="Lead",IF(G2168="New Lead",0,1),0)</f>
        <v>1</v>
      </c>
      <c r="R2168" s="40">
        <f>IF(A2168="Lead",IF(G2168="Lost",1,0),0)</f>
        <v>0</v>
      </c>
      <c r="S2168" t="n">
        <v>2</v>
      </c>
      <c r="T2168" t="n">
        <v>0</v>
      </c>
      <c r="U2168" t="n">
        <v>0</v>
      </c>
      <c r="V2168" t="n">
        <v>0</v>
      </c>
      <c r="W2168" t="n">
        <v>0</v>
      </c>
      <c r="X2168" t="n">
        <v>0</v>
      </c>
      <c r="Y2168">
        <f>IF(AND(A2168="Lead",COUNTIF(MetaCamps,C2168)&gt;0),1,0)</f>
        <v>1</v>
      </c>
      <c r="Z2168">
        <f>IF(Y2168=1,P2168,0)</f>
        <v>0</v>
      </c>
    </row>
    <row r="2169">
      <c r="A2169" t="inlineStr">
        <is>
          <t>Lead</t>
        </is>
      </c>
      <c r="B2169" s="39" t="str">
        <f>IFERROR(INDEX(CampTypes,MATCH(C2169,CampList,0)),"Unattributed")</f>
        <v>Old</v>
      </c>
      <c r="C2169" t="inlineStr">
        <is>
          <t>E_Karan_Natuf_All_07072026</t>
        </is>
      </c>
      <c r="D2169" t="inlineStr">
        <is>
          <t>E_Karan_Natuf_Sign_07072026_Adset3</t>
        </is>
      </c>
      <c r="E2169" t="inlineStr">
        <is>
          <t>E_Karan_Natuf_Sign_07072026_Adset2_Ad1</t>
        </is>
      </c>
      <c r="F2169" t="inlineStr">
        <is>
          <t>Natuf</t>
        </is>
      </c>
      <c r="G2169" t="inlineStr">
        <is>
          <t>New Lead</t>
        </is>
      </c>
      <c r="H2169" s="39" t="str">
        <f>IF(ISNUMBER(MATCH(G2169,QualityStatuses,0)),"Quality Lead","Non-Quality Lead")</f>
        <v>Non-Quality Lead</v>
      </c>
      <c r="I2169" t="inlineStr">
        <is>
          <t>2026-10</t>
        </is>
      </c>
      <c r="J2169" t="inlineStr">
        <is>
          <t>Wk of 2026-10-12</t>
        </is>
      </c>
      <c r="K2169" t="inlineStr">
        <is>
          <t>(Unassigned)</t>
        </is>
      </c>
      <c r="L2169" t="inlineStr">
        <is>
          <t>Facebook</t>
        </is>
      </c>
      <c r="M2169" t="inlineStr">
        <is>
          <t>Direct (campaign tagged in CRM)</t>
        </is>
      </c>
      <c r="N2169" t="inlineStr">
        <is>
          <t>6ad2c43f423357e3e510f8fb</t>
        </is>
      </c>
      <c r="O2169" t="n">
        <v>1</v>
      </c>
      <c r="P2169" s="40">
        <f>IF(A2169="Lead",IF(ISNUMBER(MATCH(G2169,QualityStatuses,0)),1,0),0)</f>
        <v>0</v>
      </c>
      <c r="Q2169" s="40">
        <f>IF(A2169="Lead",IF(G2169="New Lead",0,1),0)</f>
        <v>0</v>
      </c>
      <c r="R2169" s="40">
        <f>IF(A2169="Lead",IF(G2169="Lost",1,0),0)</f>
        <v>0</v>
      </c>
      <c r="S2169" t="n">
        <v>0</v>
      </c>
      <c r="T2169" t="n">
        <v>0</v>
      </c>
      <c r="U2169" t="n">
        <v>0</v>
      </c>
      <c r="V2169" t="n">
        <v>0</v>
      </c>
      <c r="W2169" t="n">
        <v>0</v>
      </c>
      <c r="X2169" t="n">
        <v>0</v>
      </c>
      <c r="Y2169">
        <f>IF(AND(A2169="Lead",COUNTIF(MetaCamps,C2169)&gt;0),1,0)</f>
        <v>1</v>
      </c>
      <c r="Z2169">
        <f>IF(Y2169=1,P2169,0)</f>
        <v>0</v>
      </c>
    </row>
    <row r="2170">
      <c r="A2170" t="inlineStr">
        <is>
          <t>Lead</t>
        </is>
      </c>
      <c r="B2170" s="39" t="str">
        <f>IFERROR(INDEX(CampTypes,MATCH(C2170,CampList,0)),"Unattributed")</f>
        <v>Old</v>
      </c>
      <c r="C2170" t="inlineStr">
        <is>
          <t>natuf_Kiosk_14072026_Hindi</t>
        </is>
      </c>
      <c r="D2170" t="inlineStr">
        <is>
          <t>natuf_Kiosk_09102026</t>
        </is>
      </c>
      <c r="E2170" t="inlineStr">
        <is>
          <t>natuf_Kiosk_14072026_ad set_ad1</t>
        </is>
      </c>
      <c r="F2170" t="inlineStr">
        <is>
          <t>Natuf</t>
        </is>
      </c>
      <c r="G2170" t="inlineStr">
        <is>
          <t>Attempt 1</t>
        </is>
      </c>
      <c r="H2170" s="39" t="str">
        <f>IF(ISNUMBER(MATCH(G2170,QualityStatuses,0)),"Quality Lead","Non-Quality Lead")</f>
        <v>Non-Quality Lead</v>
      </c>
      <c r="I2170" t="inlineStr">
        <is>
          <t>2026-10</t>
        </is>
      </c>
      <c r="J2170" t="inlineStr">
        <is>
          <t>Wk of 2026-10-12</t>
        </is>
      </c>
      <c r="K2170" t="inlineStr">
        <is>
          <t>Marshal Malbari</t>
        </is>
      </c>
      <c r="L2170" t="inlineStr">
        <is>
          <t>Facebook</t>
        </is>
      </c>
      <c r="M2170" t="inlineStr">
        <is>
          <t>Direct (campaign tagged in CRM)</t>
        </is>
      </c>
      <c r="N2170" t="inlineStr">
        <is>
          <t>6ad2c301d8f44b697c40f0ba</t>
        </is>
      </c>
      <c r="O2170" t="n">
        <v>1</v>
      </c>
      <c r="P2170" s="40">
        <f>IF(A2170="Lead",IF(ISNUMBER(MATCH(G2170,QualityStatuses,0)),1,0),0)</f>
        <v>0</v>
      </c>
      <c r="Q2170" s="40">
        <f>IF(A2170="Lead",IF(G2170="New Lead",0,1),0)</f>
        <v>1</v>
      </c>
      <c r="R2170" s="40">
        <f>IF(A2170="Lead",IF(G2170="Lost",1,0),0)</f>
        <v>0</v>
      </c>
      <c r="S2170" t="n">
        <v>1</v>
      </c>
      <c r="T2170" t="n">
        <v>0</v>
      </c>
      <c r="U2170" t="n">
        <v>0</v>
      </c>
      <c r="V2170" t="n">
        <v>0</v>
      </c>
      <c r="W2170" t="n">
        <v>0</v>
      </c>
      <c r="X2170" t="n">
        <v>0</v>
      </c>
      <c r="Y2170">
        <f>IF(AND(A2170="Lead",COUNTIF(MetaCamps,C2170)&gt;0),1,0)</f>
        <v>1</v>
      </c>
      <c r="Z2170">
        <f>IF(Y2170=1,P2170,0)</f>
        <v>0</v>
      </c>
    </row>
    <row r="2171">
      <c r="A2171" t="inlineStr">
        <is>
          <t>Lead</t>
        </is>
      </c>
      <c r="B2171" s="39" t="str">
        <f>IFERROR(INDEX(CampTypes,MATCH(C2171,CampList,0)),"Unattributed")</f>
        <v>New</v>
      </c>
      <c r="C2171" t="inlineStr">
        <is>
          <t>EBG - In House | ABO | Natuf | Leads | Unit Franchise | India | Oct26 | V1</t>
        </is>
      </c>
      <c r="D2171" t="inlineStr">
        <is>
          <t>Natuf | LAL 1% | India | Jul26 | V1</t>
        </is>
      </c>
      <c r="E2171" t="inlineStr">
        <is>
          <t>Natuf | Reel | Brand Ambassador | Heard Of Owning A Cafe | V1</t>
        </is>
      </c>
      <c r="F2171" t="inlineStr">
        <is>
          <t>In House Natuf</t>
        </is>
      </c>
      <c r="G2171" t="inlineStr">
        <is>
          <t>Lost</t>
        </is>
      </c>
      <c r="H2171" s="39" t="str">
        <f>IF(ISNUMBER(MATCH(G2171,QualityStatuses,0)),"Quality Lead","Non-Quality Lead")</f>
        <v>Non-Quality Lead</v>
      </c>
      <c r="I2171" t="inlineStr">
        <is>
          <t>2026-10</t>
        </is>
      </c>
      <c r="J2171" t="inlineStr">
        <is>
          <t>Wk of 2026-10-12</t>
        </is>
      </c>
      <c r="K2171" t="inlineStr">
        <is>
          <t>Rupa Srinivas</t>
        </is>
      </c>
      <c r="L2171" t="inlineStr">
        <is>
          <t>Facebook</t>
        </is>
      </c>
      <c r="M2171" t="inlineStr">
        <is>
          <t>Direct (campaign tagged in CRM)</t>
        </is>
      </c>
      <c r="N2171" t="inlineStr">
        <is>
          <t>6ad2bb04d80c7d2581f43d08</t>
        </is>
      </c>
      <c r="O2171" t="n">
        <v>1</v>
      </c>
      <c r="P2171" s="40">
        <f>IF(A2171="Lead",IF(ISNUMBER(MATCH(G2171,QualityStatuses,0)),1,0),0)</f>
        <v>0</v>
      </c>
      <c r="Q2171" s="40">
        <f>IF(A2171="Lead",IF(G2171="New Lead",0,1),0)</f>
        <v>1</v>
      </c>
      <c r="R2171" s="40">
        <f>IF(A2171="Lead",IF(G2171="Lost",1,0),0)</f>
        <v>1</v>
      </c>
      <c r="S2171" t="n">
        <v>1</v>
      </c>
      <c r="T2171" t="n">
        <v>0</v>
      </c>
      <c r="U2171" t="n">
        <v>0</v>
      </c>
      <c r="V2171" t="n">
        <v>0</v>
      </c>
      <c r="W2171" t="n">
        <v>0</v>
      </c>
      <c r="X2171" t="n">
        <v>0</v>
      </c>
      <c r="Y2171">
        <f>IF(AND(A2171="Lead",COUNTIF(MetaCamps,C2171)&gt;0),1,0)</f>
        <v>0</v>
      </c>
      <c r="Z2171">
        <f>IF(Y2171=1,P2171,0)</f>
        <v>0</v>
      </c>
    </row>
    <row r="2172">
      <c r="A2172" t="inlineStr">
        <is>
          <t>Lead</t>
        </is>
      </c>
      <c r="B2172" s="39" t="str">
        <f>IFERROR(INDEX(CampTypes,MATCH(C2172,CampList,0)),"Unattributed")</f>
        <v>Old</v>
      </c>
      <c r="C2172" t="inlineStr">
        <is>
          <t>E_Natuf_Generic_13082026</t>
        </is>
      </c>
      <c r="D2172" t="inlineStr">
        <is>
          <t>E_Natuf_Generic_13082026_Adset1</t>
        </is>
      </c>
      <c r="E2172" t="inlineStr">
        <is>
          <t>E_Natuf_Generic_13082026_Adset1_Ad1</t>
        </is>
      </c>
      <c r="F2172" t="inlineStr">
        <is>
          <t>Natuf</t>
        </is>
      </c>
      <c r="G2172" t="inlineStr">
        <is>
          <t>Attempt 5</t>
        </is>
      </c>
      <c r="H2172" s="39" t="str">
        <f>IF(ISNUMBER(MATCH(G2172,QualityStatuses,0)),"Quality Lead","Non-Quality Lead")</f>
        <v>Non-Quality Lead</v>
      </c>
      <c r="I2172" t="inlineStr">
        <is>
          <t>2026-10</t>
        </is>
      </c>
      <c r="J2172" t="inlineStr">
        <is>
          <t>Wk of 2026-10-12</t>
        </is>
      </c>
      <c r="K2172" t="inlineStr">
        <is>
          <t>Marshal Malbari</t>
        </is>
      </c>
      <c r="L2172" t="inlineStr">
        <is>
          <t>Facebook</t>
        </is>
      </c>
      <c r="M2172" t="inlineStr">
        <is>
          <t>Direct (campaign tagged in CRM)</t>
        </is>
      </c>
      <c r="N2172" t="inlineStr">
        <is>
          <t>6ad2b96fba1ef1eff8a43756</t>
        </is>
      </c>
      <c r="O2172" t="n">
        <v>1</v>
      </c>
      <c r="P2172" s="40">
        <f>IF(A2172="Lead",IF(ISNUMBER(MATCH(G2172,QualityStatuses,0)),1,0),0)</f>
        <v>0</v>
      </c>
      <c r="Q2172" s="40">
        <f>IF(A2172="Lead",IF(G2172="New Lead",0,1),0)</f>
        <v>1</v>
      </c>
      <c r="R2172" s="40">
        <f>IF(A2172="Lead",IF(G2172="Lost",1,0),0)</f>
        <v>0</v>
      </c>
      <c r="S2172" t="n">
        <v>5</v>
      </c>
      <c r="T2172" t="n">
        <v>5</v>
      </c>
      <c r="U2172" t="n">
        <v>0</v>
      </c>
      <c r="V2172" t="n">
        <v>0</v>
      </c>
      <c r="W2172" t="n">
        <v>0</v>
      </c>
      <c r="X2172" t="n">
        <v>0</v>
      </c>
      <c r="Y2172">
        <f>IF(AND(A2172="Lead",COUNTIF(MetaCamps,C2172)&gt;0),1,0)</f>
        <v>1</v>
      </c>
      <c r="Z2172">
        <f>IF(Y2172=1,P2172,0)</f>
        <v>0</v>
      </c>
    </row>
    <row r="2173">
      <c r="A2173" t="inlineStr">
        <is>
          <t>Lead</t>
        </is>
      </c>
      <c r="B2173" s="39" t="str">
        <f>IFERROR(INDEX(CampTypes,MATCH(C2173,CampList,0)),"Unattributed")</f>
        <v>New</v>
      </c>
      <c r="C2173" t="inlineStr">
        <is>
          <t>EBG - In House | ABO | Natuf | Leads | Unit Franchise | India | Oct26 | V1</t>
        </is>
      </c>
      <c r="D2173" t="inlineStr">
        <is>
          <t>Natuf | Business Owners | Tier1 + Growth Cities | Oct26 | V1</t>
        </is>
      </c>
      <c r="E2173" t="inlineStr">
        <is>
          <t>Natuf | Reel | Brand Ambassador | Heard Of Owning A Cafe | V1</t>
        </is>
      </c>
      <c r="F2173" t="inlineStr">
        <is>
          <t>In House Natuf</t>
        </is>
      </c>
      <c r="G2173" t="inlineStr">
        <is>
          <t>Attempt 2</t>
        </is>
      </c>
      <c r="H2173" s="39" t="str">
        <f>IF(ISNUMBER(MATCH(G2173,QualityStatuses,0)),"Quality Lead","Non-Quality Lead")</f>
        <v>Non-Quality Lead</v>
      </c>
      <c r="I2173" t="inlineStr">
        <is>
          <t>2026-10</t>
        </is>
      </c>
      <c r="J2173" t="inlineStr">
        <is>
          <t>Wk of 2026-10-12</t>
        </is>
      </c>
      <c r="K2173" t="inlineStr">
        <is>
          <t>Rupa Srinivas</t>
        </is>
      </c>
      <c r="L2173" t="inlineStr">
        <is>
          <t>Facebook</t>
        </is>
      </c>
      <c r="M2173" t="inlineStr">
        <is>
          <t>Direct (campaign tagged in CRM)</t>
        </is>
      </c>
      <c r="N2173" t="inlineStr">
        <is>
          <t>6ad2b40546666083c74eb5b8</t>
        </is>
      </c>
      <c r="O2173" t="n">
        <v>1</v>
      </c>
      <c r="P2173" s="40">
        <f>IF(A2173="Lead",IF(ISNUMBER(MATCH(G2173,QualityStatuses,0)),1,0),0)</f>
        <v>0</v>
      </c>
      <c r="Q2173" s="40">
        <f>IF(A2173="Lead",IF(G2173="New Lead",0,1),0)</f>
        <v>1</v>
      </c>
      <c r="R2173" s="40">
        <f>IF(A2173="Lead",IF(G2173="Lost",1,0),0)</f>
        <v>0</v>
      </c>
      <c r="S2173" t="n">
        <v>2</v>
      </c>
      <c r="T2173" t="n">
        <v>1</v>
      </c>
      <c r="U2173" t="n">
        <v>0</v>
      </c>
      <c r="V2173" t="n">
        <v>0</v>
      </c>
      <c r="W2173" t="n">
        <v>0</v>
      </c>
      <c r="X2173" t="n">
        <v>0</v>
      </c>
      <c r="Y2173">
        <f>IF(AND(A2173="Lead",COUNTIF(MetaCamps,C2173)&gt;0),1,0)</f>
        <v>0</v>
      </c>
      <c r="Z2173">
        <f>IF(Y2173=1,P2173,0)</f>
        <v>0</v>
      </c>
    </row>
    <row r="2174">
      <c r="A2174" t="inlineStr">
        <is>
          <t>Lead</t>
        </is>
      </c>
      <c r="B2174" s="39" t="str">
        <f>IFERROR(INDEX(CampTypes,MATCH(C2174,CampList,0)),"Unattributed")</f>
        <v>Old</v>
      </c>
      <c r="C2174" t="inlineStr">
        <is>
          <t>natuf_Kiosk_14072026_Hindi</t>
        </is>
      </c>
      <c r="D2174" t="inlineStr">
        <is>
          <t>natuf_Kiosk_09102026</t>
        </is>
      </c>
      <c r="E2174" t="inlineStr">
        <is>
          <t>natuf_Kiosk_14072026_ad set_ad1</t>
        </is>
      </c>
      <c r="F2174" t="inlineStr">
        <is>
          <t>Natuf</t>
        </is>
      </c>
      <c r="G2174" t="inlineStr">
        <is>
          <t>New Lead</t>
        </is>
      </c>
      <c r="H2174" s="39" t="str">
        <f>IF(ISNUMBER(MATCH(G2174,QualityStatuses,0)),"Quality Lead","Non-Quality Lead")</f>
        <v>Non-Quality Lead</v>
      </c>
      <c r="I2174" t="inlineStr">
        <is>
          <t>2026-10</t>
        </is>
      </c>
      <c r="J2174" t="inlineStr">
        <is>
          <t>Wk of 2026-10-12</t>
        </is>
      </c>
      <c r="K2174" t="inlineStr">
        <is>
          <t>(Unassigned)</t>
        </is>
      </c>
      <c r="L2174" t="inlineStr">
        <is>
          <t>Facebook</t>
        </is>
      </c>
      <c r="M2174" t="inlineStr">
        <is>
          <t>Direct (campaign tagged in CRM)</t>
        </is>
      </c>
      <c r="N2174" t="inlineStr">
        <is>
          <t>6ad2b3f5bdd0aa9081f94786</t>
        </is>
      </c>
      <c r="O2174" t="n">
        <v>1</v>
      </c>
      <c r="P2174" s="40">
        <f>IF(A2174="Lead",IF(ISNUMBER(MATCH(G2174,QualityStatuses,0)),1,0),0)</f>
        <v>0</v>
      </c>
      <c r="Q2174" s="40">
        <f>IF(A2174="Lead",IF(G2174="New Lead",0,1),0)</f>
        <v>0</v>
      </c>
      <c r="R2174" s="40">
        <f>IF(A2174="Lead",IF(G2174="Lost",1,0),0)</f>
        <v>0</v>
      </c>
      <c r="S2174" t="n">
        <v>0</v>
      </c>
      <c r="T2174" t="n">
        <v>0</v>
      </c>
      <c r="U2174" t="n">
        <v>0</v>
      </c>
      <c r="V2174" t="n">
        <v>0</v>
      </c>
      <c r="W2174" t="n">
        <v>0</v>
      </c>
      <c r="X2174" t="n">
        <v>0</v>
      </c>
      <c r="Y2174">
        <f>IF(AND(A2174="Lead",COUNTIF(MetaCamps,C2174)&gt;0),1,0)</f>
        <v>1</v>
      </c>
      <c r="Z2174">
        <f>IF(Y2174=1,P2174,0)</f>
        <v>0</v>
      </c>
    </row>
    <row r="2175">
      <c r="A2175" t="inlineStr">
        <is>
          <t>Lead</t>
        </is>
      </c>
      <c r="B2175" s="39" t="str">
        <f>IFERROR(INDEX(CampTypes,MATCH(C2175,CampList,0)),"Unattributed")</f>
        <v>Old</v>
      </c>
      <c r="C2175" t="inlineStr">
        <is>
          <t>E_Karan_Natuf_Kiosk_07072026</t>
        </is>
      </c>
      <c r="D2175" t="inlineStr">
        <is>
          <t>E_Karan_Natuf_Kiosk_15102026_Adset 7</t>
        </is>
      </c>
      <c r="E2175" t="inlineStr">
        <is>
          <t>E_Hindi_Karan_Natuf_Kiosk_07072026_Adset5_ad3 – Copy 3</t>
        </is>
      </c>
      <c r="F2175" t="inlineStr">
        <is>
          <t>Natuf</t>
        </is>
      </c>
      <c r="G2175" t="inlineStr">
        <is>
          <t>Lost</t>
        </is>
      </c>
      <c r="H2175" s="39" t="str">
        <f>IF(ISNUMBER(MATCH(G2175,QualityStatuses,0)),"Quality Lead","Non-Quality Lead")</f>
        <v>Non-Quality Lead</v>
      </c>
      <c r="I2175" t="inlineStr">
        <is>
          <t>2026-10</t>
        </is>
      </c>
      <c r="J2175" t="inlineStr">
        <is>
          <t>Wk of 2026-10-12</t>
        </is>
      </c>
      <c r="K2175" t="inlineStr">
        <is>
          <t>Deepak Rai</t>
        </is>
      </c>
      <c r="L2175" t="inlineStr">
        <is>
          <t>Facebook</t>
        </is>
      </c>
      <c r="M2175" t="inlineStr">
        <is>
          <t>Direct (campaign tagged in CRM)</t>
        </is>
      </c>
      <c r="N2175" t="inlineStr">
        <is>
          <t>6ad2b34fb983c16d824f20ac</t>
        </is>
      </c>
      <c r="O2175" t="n">
        <v>1</v>
      </c>
      <c r="P2175" s="40">
        <f>IF(A2175="Lead",IF(ISNUMBER(MATCH(G2175,QualityStatuses,0)),1,0),0)</f>
        <v>0</v>
      </c>
      <c r="Q2175" s="40">
        <f>IF(A2175="Lead",IF(G2175="New Lead",0,1),0)</f>
        <v>1</v>
      </c>
      <c r="R2175" s="40">
        <f>IF(A2175="Lead",IF(G2175="Lost",1,0),0)</f>
        <v>1</v>
      </c>
      <c r="S2175" t="n">
        <v>8</v>
      </c>
      <c r="T2175" t="n">
        <v>3</v>
      </c>
      <c r="U2175" t="n">
        <v>0</v>
      </c>
      <c r="V2175" t="n">
        <v>0</v>
      </c>
      <c r="W2175" t="n">
        <v>0</v>
      </c>
      <c r="X2175" t="n">
        <v>0</v>
      </c>
      <c r="Y2175">
        <f>IF(AND(A2175="Lead",COUNTIF(MetaCamps,C2175)&gt;0),1,0)</f>
        <v>1</v>
      </c>
      <c r="Z2175">
        <f>IF(Y2175=1,P2175,0)</f>
        <v>0</v>
      </c>
    </row>
    <row r="2176">
      <c r="A2176" t="inlineStr">
        <is>
          <t>Lead</t>
        </is>
      </c>
      <c r="B2176" s="39" t="str">
        <f>IFERROR(INDEX(CampTypes,MATCH(C2176,CampList,0)),"Unattributed")</f>
        <v>New</v>
      </c>
      <c r="C2176" t="inlineStr">
        <is>
          <t>EBG - In House | ABO | Natuf | Leads | Unit Franchise | India | Oct26 | V1</t>
        </is>
      </c>
      <c r="D2176" t="inlineStr">
        <is>
          <t>Natuf | Broad | Tier1 + Growth Cities | Oct26 | V1</t>
        </is>
      </c>
      <c r="E2176" t="inlineStr">
        <is>
          <t>Natuf | Reel | Brand Ambassador | Heard Of Owning A Cafe | V1</t>
        </is>
      </c>
      <c r="F2176" t="inlineStr">
        <is>
          <t>In House Natuf</t>
        </is>
      </c>
      <c r="G2176" t="inlineStr">
        <is>
          <t>Connected</t>
        </is>
      </c>
      <c r="H2176" s="39" t="str">
        <f>IF(ISNUMBER(MATCH(G2176,QualityStatuses,0)),"Quality Lead","Non-Quality Lead")</f>
        <v>Non-Quality Lead</v>
      </c>
      <c r="I2176" t="inlineStr">
        <is>
          <t>2026-10</t>
        </is>
      </c>
      <c r="J2176" t="inlineStr">
        <is>
          <t>Wk of 2026-10-12</t>
        </is>
      </c>
      <c r="K2176" t="inlineStr">
        <is>
          <t>Rupa Srinivas</t>
        </is>
      </c>
      <c r="L2176" t="inlineStr">
        <is>
          <t>Facebook</t>
        </is>
      </c>
      <c r="M2176" t="inlineStr">
        <is>
          <t>Direct (campaign tagged in CRM)</t>
        </is>
      </c>
      <c r="N2176" t="inlineStr">
        <is>
          <t>6ad2a9e9a12dad4a6d0a0253</t>
        </is>
      </c>
      <c r="O2176" t="n">
        <v>1</v>
      </c>
      <c r="P2176" s="40">
        <f>IF(A2176="Lead",IF(ISNUMBER(MATCH(G2176,QualityStatuses,0)),1,0),0)</f>
        <v>0</v>
      </c>
      <c r="Q2176" s="40">
        <f>IF(A2176="Lead",IF(G2176="New Lead",0,1),0)</f>
        <v>1</v>
      </c>
      <c r="R2176" s="40">
        <f>IF(A2176="Lead",IF(G2176="Lost",1,0),0)</f>
        <v>0</v>
      </c>
      <c r="S2176" t="n">
        <v>4</v>
      </c>
      <c r="T2176" t="n">
        <v>1</v>
      </c>
      <c r="U2176" t="n">
        <v>0</v>
      </c>
      <c r="V2176" t="n">
        <v>0</v>
      </c>
      <c r="W2176" t="n">
        <v>0</v>
      </c>
      <c r="X2176" t="n">
        <v>0</v>
      </c>
      <c r="Y2176">
        <f>IF(AND(A2176="Lead",COUNTIF(MetaCamps,C2176)&gt;0),1,0)</f>
        <v>0</v>
      </c>
      <c r="Z2176">
        <f>IF(Y2176=1,P2176,0)</f>
        <v>0</v>
      </c>
    </row>
    <row r="2177">
      <c r="A2177" t="inlineStr">
        <is>
          <t>Lead</t>
        </is>
      </c>
      <c r="B2177" s="39" t="str">
        <f>IFERROR(INDEX(CampTypes,MATCH(C2177,CampList,0)),"Unattributed")</f>
        <v>Old</v>
      </c>
      <c r="C2177" t="inlineStr">
        <is>
          <t>natuf_Kiosk_14072026_Hindi</t>
        </is>
      </c>
      <c r="D2177" t="inlineStr">
        <is>
          <t>natuf_Kiosk_09102026</t>
        </is>
      </c>
      <c r="E2177" t="inlineStr">
        <is>
          <t>natuf_Kiosk_14072026_ad set_ad1</t>
        </is>
      </c>
      <c r="F2177" t="inlineStr">
        <is>
          <t>Natuf</t>
        </is>
      </c>
      <c r="G2177" t="inlineStr">
        <is>
          <t>New Lead</t>
        </is>
      </c>
      <c r="H2177" s="39" t="str">
        <f>IF(ISNUMBER(MATCH(G2177,QualityStatuses,0)),"Quality Lead","Non-Quality Lead")</f>
        <v>Non-Quality Lead</v>
      </c>
      <c r="I2177" t="inlineStr">
        <is>
          <t>2026-10</t>
        </is>
      </c>
      <c r="J2177" t="inlineStr">
        <is>
          <t>Wk of 2026-10-12</t>
        </is>
      </c>
      <c r="K2177" t="inlineStr">
        <is>
          <t>(Unassigned)</t>
        </is>
      </c>
      <c r="L2177" t="inlineStr">
        <is>
          <t>Facebook</t>
        </is>
      </c>
      <c r="M2177" t="inlineStr">
        <is>
          <t>Direct (campaign tagged in CRM)</t>
        </is>
      </c>
      <c r="N2177" t="inlineStr">
        <is>
          <t>6ad2a50478cdcb5cbe4baa32</t>
        </is>
      </c>
      <c r="O2177" t="n">
        <v>1</v>
      </c>
      <c r="P2177" s="40">
        <f>IF(A2177="Lead",IF(ISNUMBER(MATCH(G2177,QualityStatuses,0)),1,0),0)</f>
        <v>0</v>
      </c>
      <c r="Q2177" s="40">
        <f>IF(A2177="Lead",IF(G2177="New Lead",0,1),0)</f>
        <v>0</v>
      </c>
      <c r="R2177" s="40">
        <f>IF(A2177="Lead",IF(G2177="Lost",1,0),0)</f>
        <v>0</v>
      </c>
      <c r="S2177" t="n">
        <v>0</v>
      </c>
      <c r="T2177" t="n">
        <v>0</v>
      </c>
      <c r="U2177" t="n">
        <v>0</v>
      </c>
      <c r="V2177" t="n">
        <v>0</v>
      </c>
      <c r="W2177" t="n">
        <v>0</v>
      </c>
      <c r="X2177" t="n">
        <v>0</v>
      </c>
      <c r="Y2177">
        <f>IF(AND(A2177="Lead",COUNTIF(MetaCamps,C2177)&gt;0),1,0)</f>
        <v>1</v>
      </c>
      <c r="Z2177">
        <f>IF(Y2177=1,P2177,0)</f>
        <v>0</v>
      </c>
    </row>
    <row r="2178">
      <c r="A2178" t="inlineStr">
        <is>
          <t>Lead</t>
        </is>
      </c>
      <c r="B2178" s="39" t="str">
        <f>IFERROR(INDEX(CampTypes,MATCH(C2178,CampList,0)),"Unattributed")</f>
        <v>New</v>
      </c>
      <c r="C2178" t="inlineStr">
        <is>
          <t>EBG - In House | ABO | Natuf | Leads | Unit Franchise | India | Oct26 | V1</t>
        </is>
      </c>
      <c r="D2178" t="inlineStr">
        <is>
          <t>Natuf | Broad | Tier1 + Growth Cities | Oct26 | V1</t>
        </is>
      </c>
      <c r="E2178" t="inlineStr">
        <is>
          <t>Natuf | Reel | Brand Ambassador | Heard Of Owning A Cafe | V1</t>
        </is>
      </c>
      <c r="F2178" t="inlineStr">
        <is>
          <t>In House Natuf</t>
        </is>
      </c>
      <c r="G2178" t="inlineStr">
        <is>
          <t>Attempt 1</t>
        </is>
      </c>
      <c r="H2178" s="39" t="str">
        <f>IF(ISNUMBER(MATCH(G2178,QualityStatuses,0)),"Quality Lead","Non-Quality Lead")</f>
        <v>Non-Quality Lead</v>
      </c>
      <c r="I2178" t="inlineStr">
        <is>
          <t>2026-10</t>
        </is>
      </c>
      <c r="J2178" t="inlineStr">
        <is>
          <t>Wk of 2026-10-12</t>
        </is>
      </c>
      <c r="K2178" t="inlineStr">
        <is>
          <t>Rupa Srinivas</t>
        </is>
      </c>
      <c r="L2178" t="inlineStr">
        <is>
          <t>Facebook</t>
        </is>
      </c>
      <c r="M2178" t="inlineStr">
        <is>
          <t>Direct (campaign tagged in CRM)</t>
        </is>
      </c>
      <c r="N2178" t="inlineStr">
        <is>
          <t>6ad29d1d3f1e7e7723b9c142</t>
        </is>
      </c>
      <c r="O2178" t="n">
        <v>1</v>
      </c>
      <c r="P2178" s="40">
        <f>IF(A2178="Lead",IF(ISNUMBER(MATCH(G2178,QualityStatuses,0)),1,0),0)</f>
        <v>0</v>
      </c>
      <c r="Q2178" s="40">
        <f>IF(A2178="Lead",IF(G2178="New Lead",0,1),0)</f>
        <v>1</v>
      </c>
      <c r="R2178" s="40">
        <f>IF(A2178="Lead",IF(G2178="Lost",1,0),0)</f>
        <v>0</v>
      </c>
      <c r="S2178" t="n">
        <v>1</v>
      </c>
      <c r="T2178" t="n">
        <v>0</v>
      </c>
      <c r="U2178" t="n">
        <v>0</v>
      </c>
      <c r="V2178" t="n">
        <v>0</v>
      </c>
      <c r="W2178" t="n">
        <v>0</v>
      </c>
      <c r="X2178" t="n">
        <v>0</v>
      </c>
      <c r="Y2178">
        <f>IF(AND(A2178="Lead",COUNTIF(MetaCamps,C2178)&gt;0),1,0)</f>
        <v>0</v>
      </c>
      <c r="Z2178">
        <f>IF(Y2178=1,P2178,0)</f>
        <v>0</v>
      </c>
    </row>
    <row r="2179">
      <c r="A2179" t="inlineStr">
        <is>
          <t>Lead</t>
        </is>
      </c>
      <c r="B2179" s="39" t="str">
        <f>IFERROR(INDEX(CampTypes,MATCH(C2179,CampList,0)),"Unattributed")</f>
        <v>New</v>
      </c>
      <c r="C2179" t="inlineStr">
        <is>
          <t>EBG - In House | ABO | Natuf | Leads | Unit Franchise | India | Oct26 | V1</t>
        </is>
      </c>
      <c r="D2179" t="inlineStr">
        <is>
          <t>Natuf | Investors | Tier1 + Growth Cities | Oct26 | V1</t>
        </is>
      </c>
      <c r="E2179" t="inlineStr">
        <is>
          <t>Natuf | Reel | Brand Ambassador | Heard Of Owning A Cafe | V1</t>
        </is>
      </c>
      <c r="F2179" t="inlineStr">
        <is>
          <t>In House Natuf</t>
        </is>
      </c>
      <c r="G2179" t="inlineStr">
        <is>
          <t>Attempt 1</t>
        </is>
      </c>
      <c r="H2179" s="39" t="str">
        <f>IF(ISNUMBER(MATCH(G2179,QualityStatuses,0)),"Quality Lead","Non-Quality Lead")</f>
        <v>Non-Quality Lead</v>
      </c>
      <c r="I2179" t="inlineStr">
        <is>
          <t>2026-10</t>
        </is>
      </c>
      <c r="J2179" t="inlineStr">
        <is>
          <t>Wk of 2026-10-12</t>
        </is>
      </c>
      <c r="K2179" t="inlineStr">
        <is>
          <t>Rupa Srinivas</t>
        </is>
      </c>
      <c r="L2179" t="inlineStr">
        <is>
          <t>Facebook</t>
        </is>
      </c>
      <c r="M2179" t="inlineStr">
        <is>
          <t>Direct (campaign tagged in CRM)</t>
        </is>
      </c>
      <c r="N2179" t="inlineStr">
        <is>
          <t>6ad2968fbe5861c9230c036f</t>
        </is>
      </c>
      <c r="O2179" t="n">
        <v>1</v>
      </c>
      <c r="P2179" s="40">
        <f>IF(A2179="Lead",IF(ISNUMBER(MATCH(G2179,QualityStatuses,0)),1,0),0)</f>
        <v>0</v>
      </c>
      <c r="Q2179" s="40">
        <f>IF(A2179="Lead",IF(G2179="New Lead",0,1),0)</f>
        <v>1</v>
      </c>
      <c r="R2179" s="40">
        <f>IF(A2179="Lead",IF(G2179="Lost",1,0),0)</f>
        <v>0</v>
      </c>
      <c r="S2179" t="n">
        <v>1</v>
      </c>
      <c r="T2179" t="n">
        <v>1</v>
      </c>
      <c r="U2179" t="n">
        <v>0</v>
      </c>
      <c r="V2179" t="n">
        <v>0</v>
      </c>
      <c r="W2179" t="n">
        <v>0</v>
      </c>
      <c r="X2179" t="n">
        <v>0</v>
      </c>
      <c r="Y2179">
        <f>IF(AND(A2179="Lead",COUNTIF(MetaCamps,C2179)&gt;0),1,0)</f>
        <v>0</v>
      </c>
      <c r="Z2179">
        <f>IF(Y2179=1,P2179,0)</f>
        <v>0</v>
      </c>
    </row>
    <row r="2180">
      <c r="A2180" t="inlineStr">
        <is>
          <t>Lead</t>
        </is>
      </c>
      <c r="B2180" s="39" t="str">
        <f>IFERROR(INDEX(CampTypes,MATCH(C2180,CampList,0)),"Unattributed")</f>
        <v>Old</v>
      </c>
      <c r="C2180" t="inlineStr">
        <is>
          <t>E_Suresh_Natuf_Kiosk_07072026</t>
        </is>
      </c>
      <c r="D2180" t="inlineStr">
        <is>
          <t>E_Suresh_Natuf_Kiosk_07072026_Adset5</t>
        </is>
      </c>
      <c r="E2180" t="inlineStr">
        <is>
          <t>E_Hindi_Suresh_Natuf_Kiosk_07072026_Adset5_ad3 – Copy 2</t>
        </is>
      </c>
      <c r="F2180" t="inlineStr">
        <is>
          <t>Natuf</t>
        </is>
      </c>
      <c r="G2180" t="inlineStr">
        <is>
          <t>Connected</t>
        </is>
      </c>
      <c r="H2180" s="39" t="str">
        <f>IF(ISNUMBER(MATCH(G2180,QualityStatuses,0)),"Quality Lead","Non-Quality Lead")</f>
        <v>Non-Quality Lead</v>
      </c>
      <c r="I2180" t="inlineStr">
        <is>
          <t>2026-10</t>
        </is>
      </c>
      <c r="J2180" t="inlineStr">
        <is>
          <t>Wk of 2026-10-12</t>
        </is>
      </c>
      <c r="K2180" t="inlineStr">
        <is>
          <t>Tejaswini Tarigopula</t>
        </is>
      </c>
      <c r="L2180" t="inlineStr">
        <is>
          <t>Facebook</t>
        </is>
      </c>
      <c r="M2180" t="inlineStr">
        <is>
          <t>Direct (campaign tagged in CRM)</t>
        </is>
      </c>
      <c r="N2180" t="inlineStr">
        <is>
          <t>6ad28f977ce604aaccdba4a0</t>
        </is>
      </c>
      <c r="O2180" t="n">
        <v>1</v>
      </c>
      <c r="P2180" s="40">
        <f>IF(A2180="Lead",IF(ISNUMBER(MATCH(G2180,QualityStatuses,0)),1,0),0)</f>
        <v>0</v>
      </c>
      <c r="Q2180" s="40">
        <f>IF(A2180="Lead",IF(G2180="New Lead",0,1),0)</f>
        <v>1</v>
      </c>
      <c r="R2180" s="40">
        <f>IF(A2180="Lead",IF(G2180="Lost",1,0),0)</f>
        <v>0</v>
      </c>
      <c r="S2180" t="n">
        <v>2</v>
      </c>
      <c r="T2180" t="n">
        <v>1</v>
      </c>
      <c r="U2180" t="n">
        <v>0</v>
      </c>
      <c r="V2180" t="n">
        <v>0</v>
      </c>
      <c r="W2180" t="n">
        <v>0</v>
      </c>
      <c r="X2180" t="n">
        <v>0</v>
      </c>
      <c r="Y2180">
        <f>IF(AND(A2180="Lead",COUNTIF(MetaCamps,C2180)&gt;0),1,0)</f>
        <v>1</v>
      </c>
      <c r="Z2180">
        <f>IF(Y2180=1,P2180,0)</f>
        <v>0</v>
      </c>
    </row>
    <row r="2181">
      <c r="A2181" t="inlineStr">
        <is>
          <t>Lead</t>
        </is>
      </c>
      <c r="B2181" s="39" t="str">
        <f>IFERROR(INDEX(CampTypes,MATCH(C2181,CampList,0)),"Unattributed")</f>
        <v>Old</v>
      </c>
      <c r="C2181" t="inlineStr">
        <is>
          <t>E_Karan_Natuf_All_07072026</t>
        </is>
      </c>
      <c r="D2181" t="inlineStr">
        <is>
          <t>E_Karan_Natuf_Sign_07072026_Adset3</t>
        </is>
      </c>
      <c r="E2181" t="inlineStr">
        <is>
          <t>E_Karan_Natuf_Sign_07072026_Adset2_Ad1</t>
        </is>
      </c>
      <c r="F2181" t="inlineStr">
        <is>
          <t>Natuf</t>
        </is>
      </c>
      <c r="G2181" t="inlineStr">
        <is>
          <t>Connected</t>
        </is>
      </c>
      <c r="H2181" s="39" t="str">
        <f>IF(ISNUMBER(MATCH(G2181,QualityStatuses,0)),"Quality Lead","Non-Quality Lead")</f>
        <v>Non-Quality Lead</v>
      </c>
      <c r="I2181" t="inlineStr">
        <is>
          <t>2026-10</t>
        </is>
      </c>
      <c r="J2181" t="inlineStr">
        <is>
          <t>Wk of 2026-10-12</t>
        </is>
      </c>
      <c r="K2181" t="inlineStr">
        <is>
          <t>Tejaswini Tarigopula</t>
        </is>
      </c>
      <c r="L2181" t="inlineStr">
        <is>
          <t>Facebook</t>
        </is>
      </c>
      <c r="M2181" t="inlineStr">
        <is>
          <t>Direct (campaign tagged in CRM)</t>
        </is>
      </c>
      <c r="N2181" t="inlineStr">
        <is>
          <t>6ad28ea68e68be55e08845f3</t>
        </is>
      </c>
      <c r="O2181" t="n">
        <v>1</v>
      </c>
      <c r="P2181" s="40">
        <f>IF(A2181="Lead",IF(ISNUMBER(MATCH(G2181,QualityStatuses,0)),1,0),0)</f>
        <v>0</v>
      </c>
      <c r="Q2181" s="40">
        <f>IF(A2181="Lead",IF(G2181="New Lead",0,1),0)</f>
        <v>1</v>
      </c>
      <c r="R2181" s="40">
        <f>IF(A2181="Lead",IF(G2181="Lost",1,0),0)</f>
        <v>0</v>
      </c>
      <c r="S2181" t="n">
        <v>1</v>
      </c>
      <c r="T2181" t="n">
        <v>1</v>
      </c>
      <c r="U2181" t="n">
        <v>0</v>
      </c>
      <c r="V2181" t="n">
        <v>0</v>
      </c>
      <c r="W2181" t="n">
        <v>0</v>
      </c>
      <c r="X2181" t="n">
        <v>0</v>
      </c>
      <c r="Y2181">
        <f>IF(AND(A2181="Lead",COUNTIF(MetaCamps,C2181)&gt;0),1,0)</f>
        <v>1</v>
      </c>
      <c r="Z2181">
        <f>IF(Y2181=1,P2181,0)</f>
        <v>0</v>
      </c>
    </row>
    <row r="2182">
      <c r="A2182" t="inlineStr">
        <is>
          <t>Lead</t>
        </is>
      </c>
      <c r="B2182" s="39" t="str">
        <f>IFERROR(INDEX(CampTypes,MATCH(C2182,CampList,0)),"Unattributed")</f>
        <v>New</v>
      </c>
      <c r="C2182" t="inlineStr">
        <is>
          <t>EBG - In House | ABO | Natuf | Leads | Unit Franchise | India | Oct26 | V1</t>
        </is>
      </c>
      <c r="D2182" t="inlineStr">
        <is>
          <t>Natuf | Investors | Tier1 + Growth Cities | Oct26 | V1</t>
        </is>
      </c>
      <c r="E2182" t="inlineStr">
        <is>
          <t>Natuf | Reel | Brand Ambassador | Heard Of Owning A Cafe | V1</t>
        </is>
      </c>
      <c r="F2182" t="inlineStr">
        <is>
          <t>In House Natuf</t>
        </is>
      </c>
      <c r="G2182" t="inlineStr">
        <is>
          <t>Details Shared</t>
        </is>
      </c>
      <c r="H2182" s="39" t="str">
        <f>IF(ISNUMBER(MATCH(G2182,QualityStatuses,0)),"Quality Lead","Non-Quality Lead")</f>
        <v>Quality Lead</v>
      </c>
      <c r="I2182" t="inlineStr">
        <is>
          <t>2026-10</t>
        </is>
      </c>
      <c r="J2182" t="inlineStr">
        <is>
          <t>Wk of 2026-10-12</t>
        </is>
      </c>
      <c r="K2182" t="inlineStr">
        <is>
          <t>Rupa Srinivas</t>
        </is>
      </c>
      <c r="L2182" t="inlineStr">
        <is>
          <t>Facebook</t>
        </is>
      </c>
      <c r="M2182" t="inlineStr">
        <is>
          <t>Direct (campaign tagged in CRM)</t>
        </is>
      </c>
      <c r="N2182" t="inlineStr">
        <is>
          <t>6ad28dbbd2c1d331831eeb27</t>
        </is>
      </c>
      <c r="O2182" t="n">
        <v>1</v>
      </c>
      <c r="P2182" s="40">
        <f>IF(A2182="Lead",IF(ISNUMBER(MATCH(G2182,QualityStatuses,0)),1,0),0)</f>
        <v>1</v>
      </c>
      <c r="Q2182" s="40">
        <f>IF(A2182="Lead",IF(G2182="New Lead",0,1),0)</f>
        <v>1</v>
      </c>
      <c r="R2182" s="40">
        <f>IF(A2182="Lead",IF(G2182="Lost",1,0),0)</f>
        <v>0</v>
      </c>
      <c r="S2182" t="n">
        <v>3</v>
      </c>
      <c r="T2182" t="n">
        <v>3</v>
      </c>
      <c r="U2182" t="n">
        <v>0</v>
      </c>
      <c r="V2182" t="n">
        <v>0</v>
      </c>
      <c r="W2182" t="n">
        <v>0</v>
      </c>
      <c r="X2182" t="n">
        <v>0</v>
      </c>
      <c r="Y2182">
        <f>IF(AND(A2182="Lead",COUNTIF(MetaCamps,C2182)&gt;0),1,0)</f>
        <v>0</v>
      </c>
      <c r="Z2182">
        <f>IF(Y2182=1,P2182,0)</f>
        <v>0</v>
      </c>
    </row>
    <row r="2183">
      <c r="A2183" t="inlineStr">
        <is>
          <t>Lead</t>
        </is>
      </c>
      <c r="B2183" s="39" t="str">
        <f>IFERROR(INDEX(CampTypes,MATCH(C2183,CampList,0)),"Unattributed")</f>
        <v>New</v>
      </c>
      <c r="C2183" t="inlineStr">
        <is>
          <t>EBG - In House | ABO | Natuf | Leads | Unit Franchise | India | Oct26 | V1</t>
        </is>
      </c>
      <c r="D2183" t="inlineStr">
        <is>
          <t>Natuf | Investors | Tier1 + Growth Cities | Oct26 | V1</t>
        </is>
      </c>
      <c r="E2183" t="inlineStr">
        <is>
          <t>Natuf | Reel | Brand Ambassador | Heard Of Owning A Cafe | V1</t>
        </is>
      </c>
      <c r="F2183" t="inlineStr">
        <is>
          <t>In House Natuf</t>
        </is>
      </c>
      <c r="G2183" t="inlineStr">
        <is>
          <t>Attempt 1</t>
        </is>
      </c>
      <c r="H2183" s="39" t="str">
        <f>IF(ISNUMBER(MATCH(G2183,QualityStatuses,0)),"Quality Lead","Non-Quality Lead")</f>
        <v>Non-Quality Lead</v>
      </c>
      <c r="I2183" t="inlineStr">
        <is>
          <t>2026-10</t>
        </is>
      </c>
      <c r="J2183" t="inlineStr">
        <is>
          <t>Wk of 2026-10-12</t>
        </is>
      </c>
      <c r="K2183" t="inlineStr">
        <is>
          <t>Rupa Srinivas</t>
        </is>
      </c>
      <c r="L2183" t="inlineStr">
        <is>
          <t>Facebook</t>
        </is>
      </c>
      <c r="M2183" t="inlineStr">
        <is>
          <t>Direct (campaign tagged in CRM)</t>
        </is>
      </c>
      <c r="N2183" t="inlineStr">
        <is>
          <t>6ad28c1b2737cee6e11a4558</t>
        </is>
      </c>
      <c r="O2183" t="n">
        <v>1</v>
      </c>
      <c r="P2183" s="40">
        <f>IF(A2183="Lead",IF(ISNUMBER(MATCH(G2183,QualityStatuses,0)),1,0),0)</f>
        <v>0</v>
      </c>
      <c r="Q2183" s="40">
        <f>IF(A2183="Lead",IF(G2183="New Lead",0,1),0)</f>
        <v>1</v>
      </c>
      <c r="R2183" s="40">
        <f>IF(A2183="Lead",IF(G2183="Lost",1,0),0)</f>
        <v>0</v>
      </c>
      <c r="S2183" t="n">
        <v>1</v>
      </c>
      <c r="T2183" t="n">
        <v>0</v>
      </c>
      <c r="U2183" t="n">
        <v>0</v>
      </c>
      <c r="V2183" t="n">
        <v>0</v>
      </c>
      <c r="W2183" t="n">
        <v>0</v>
      </c>
      <c r="X2183" t="n">
        <v>0</v>
      </c>
      <c r="Y2183">
        <f>IF(AND(A2183="Lead",COUNTIF(MetaCamps,C2183)&gt;0),1,0)</f>
        <v>0</v>
      </c>
      <c r="Z2183">
        <f>IF(Y2183=1,P2183,0)</f>
        <v>0</v>
      </c>
    </row>
    <row r="2184">
      <c r="A2184" t="inlineStr">
        <is>
          <t>Lead</t>
        </is>
      </c>
      <c r="B2184" s="39" t="str">
        <f>IFERROR(INDEX(CampTypes,MATCH(C2184,CampList,0)),"Unattributed")</f>
        <v>New</v>
      </c>
      <c r="C2184" t="inlineStr">
        <is>
          <t>EBG - In House | ABO | Natuf | Leads | Unit Franchise | India | Oct26 | V1</t>
        </is>
      </c>
      <c r="D2184" t="inlineStr">
        <is>
          <t>Natuf | Business Owners | Tier1 + Growth Cities | Oct26 | V1</t>
        </is>
      </c>
      <c r="E2184" t="inlineStr">
        <is>
          <t>Natuf | Reel | Brand Ambassador | Heard Of Owning A Cafe | V1</t>
        </is>
      </c>
      <c r="F2184" t="inlineStr">
        <is>
          <t>In House Natuf</t>
        </is>
      </c>
      <c r="G2184" t="inlineStr">
        <is>
          <t>Connected</t>
        </is>
      </c>
      <c r="H2184" s="39" t="str">
        <f>IF(ISNUMBER(MATCH(G2184,QualityStatuses,0)),"Quality Lead","Non-Quality Lead")</f>
        <v>Non-Quality Lead</v>
      </c>
      <c r="I2184" t="inlineStr">
        <is>
          <t>2026-10</t>
        </is>
      </c>
      <c r="J2184" t="inlineStr">
        <is>
          <t>Wk of 2026-10-12</t>
        </is>
      </c>
      <c r="K2184" t="inlineStr">
        <is>
          <t>Rupa Srinivas</t>
        </is>
      </c>
      <c r="L2184" t="inlineStr">
        <is>
          <t>Facebook</t>
        </is>
      </c>
      <c r="M2184" t="inlineStr">
        <is>
          <t>Direct (campaign tagged in CRM)</t>
        </is>
      </c>
      <c r="N2184" t="inlineStr">
        <is>
          <t>6ad28b9c06e30041d4fd0a4a</t>
        </is>
      </c>
      <c r="O2184" t="n">
        <v>1</v>
      </c>
      <c r="P2184" s="40">
        <f>IF(A2184="Lead",IF(ISNUMBER(MATCH(G2184,QualityStatuses,0)),1,0),0)</f>
        <v>0</v>
      </c>
      <c r="Q2184" s="40">
        <f>IF(A2184="Lead",IF(G2184="New Lead",0,1),0)</f>
        <v>1</v>
      </c>
      <c r="R2184" s="40">
        <f>IF(A2184="Lead",IF(G2184="Lost",1,0),0)</f>
        <v>0</v>
      </c>
      <c r="S2184" t="n">
        <v>2</v>
      </c>
      <c r="T2184" t="n">
        <v>2</v>
      </c>
      <c r="U2184" t="n">
        <v>0</v>
      </c>
      <c r="V2184" t="n">
        <v>0</v>
      </c>
      <c r="W2184" t="n">
        <v>0</v>
      </c>
      <c r="X2184" t="n">
        <v>0</v>
      </c>
      <c r="Y2184">
        <f>IF(AND(A2184="Lead",COUNTIF(MetaCamps,C2184)&gt;0),1,0)</f>
        <v>0</v>
      </c>
      <c r="Z2184">
        <f>IF(Y2184=1,P2184,0)</f>
        <v>0</v>
      </c>
    </row>
    <row r="2185">
      <c r="A2185" t="inlineStr">
        <is>
          <t>Lead</t>
        </is>
      </c>
      <c r="B2185" s="39" t="str">
        <f>IFERROR(INDEX(CampTypes,MATCH(C2185,CampList,0)),"Unattributed")</f>
        <v>New</v>
      </c>
      <c r="C2185" t="inlineStr">
        <is>
          <t>EBG - In House | ABO | Natuf | Leads | Unit Franchise | India | Oct26 | V1</t>
        </is>
      </c>
      <c r="D2185" t="inlineStr">
        <is>
          <t>Natuf | Broad | Tier1 + Growth Cities | Oct26 | V1</t>
        </is>
      </c>
      <c r="E2185" t="inlineStr">
        <is>
          <t>Natuf | Reel | Brand Ambassador | Heard Of Owning A Cafe | V1</t>
        </is>
      </c>
      <c r="F2185" t="inlineStr">
        <is>
          <t>In House Natuf</t>
        </is>
      </c>
      <c r="G2185" t="inlineStr">
        <is>
          <t>New Lead</t>
        </is>
      </c>
      <c r="H2185" s="39" t="str">
        <f>IF(ISNUMBER(MATCH(G2185,QualityStatuses,0)),"Quality Lead","Non-Quality Lead")</f>
        <v>Non-Quality Lead</v>
      </c>
      <c r="I2185" t="inlineStr">
        <is>
          <t>2026-10</t>
        </is>
      </c>
      <c r="J2185" t="inlineStr">
        <is>
          <t>Wk of 2026-10-12</t>
        </is>
      </c>
      <c r="K2185" t="inlineStr">
        <is>
          <t>Rupa Srinivas</t>
        </is>
      </c>
      <c r="L2185" t="inlineStr">
        <is>
          <t>Facebook</t>
        </is>
      </c>
      <c r="M2185" t="inlineStr">
        <is>
          <t>Direct (campaign tagged in CRM)</t>
        </is>
      </c>
      <c r="N2185" t="inlineStr">
        <is>
          <t>6ad289e5ba1a36f0a8618b58</t>
        </is>
      </c>
      <c r="O2185" t="n">
        <v>1</v>
      </c>
      <c r="P2185" s="40">
        <f>IF(A2185="Lead",IF(ISNUMBER(MATCH(G2185,QualityStatuses,0)),1,0),0)</f>
        <v>0</v>
      </c>
      <c r="Q2185" s="40">
        <f>IF(A2185="Lead",IF(G2185="New Lead",0,1),0)</f>
        <v>0</v>
      </c>
      <c r="R2185" s="40">
        <f>IF(A2185="Lead",IF(G2185="Lost",1,0),0)</f>
        <v>0</v>
      </c>
      <c r="S2185" t="n">
        <v>0</v>
      </c>
      <c r="T2185" t="n">
        <v>0</v>
      </c>
      <c r="U2185" t="n">
        <v>0</v>
      </c>
      <c r="V2185" t="n">
        <v>0</v>
      </c>
      <c r="W2185" t="n">
        <v>0</v>
      </c>
      <c r="X2185" t="n">
        <v>0</v>
      </c>
      <c r="Y2185">
        <f>IF(AND(A2185="Lead",COUNTIF(MetaCamps,C2185)&gt;0),1,0)</f>
        <v>0</v>
      </c>
      <c r="Z2185">
        <f>IF(Y2185=1,P2185,0)</f>
        <v>0</v>
      </c>
    </row>
    <row r="2186">
      <c r="A2186" t="inlineStr">
        <is>
          <t>Lead</t>
        </is>
      </c>
      <c r="B2186" s="39" t="str">
        <f>IFERROR(INDEX(CampTypes,MATCH(C2186,CampList,0)),"Unattributed")</f>
        <v>Old</v>
      </c>
      <c r="C2186" t="inlineStr">
        <is>
          <t>E_Karan_Natuf_All_07072026</t>
        </is>
      </c>
      <c r="D2186" t="inlineStr">
        <is>
          <t>E_Karan_Natuf_Sign_07072026_Adset3</t>
        </is>
      </c>
      <c r="E2186" t="inlineStr">
        <is>
          <t>E_Karan_Natuf_Sign_07072026_Adset2_Ad1 – Copy</t>
        </is>
      </c>
      <c r="F2186" t="inlineStr">
        <is>
          <t>Natuf</t>
        </is>
      </c>
      <c r="G2186" t="inlineStr">
        <is>
          <t>Lost</t>
        </is>
      </c>
      <c r="H2186" s="39" t="str">
        <f>IF(ISNUMBER(MATCH(G2186,QualityStatuses,0)),"Quality Lead","Non-Quality Lead")</f>
        <v>Non-Quality Lead</v>
      </c>
      <c r="I2186" t="inlineStr">
        <is>
          <t>2026-10</t>
        </is>
      </c>
      <c r="J2186" t="inlineStr">
        <is>
          <t>Wk of 2026-10-12</t>
        </is>
      </c>
      <c r="K2186" t="inlineStr">
        <is>
          <t>Tejaswini Tarigopula</t>
        </is>
      </c>
      <c r="L2186" t="inlineStr">
        <is>
          <t>Facebook</t>
        </is>
      </c>
      <c r="M2186" t="inlineStr">
        <is>
          <t>Direct (campaign tagged in CRM)</t>
        </is>
      </c>
      <c r="N2186" t="inlineStr">
        <is>
          <t>6ad2883e7d8d33d2a48b4280</t>
        </is>
      </c>
      <c r="O2186" t="n">
        <v>1</v>
      </c>
      <c r="P2186" s="40">
        <f>IF(A2186="Lead",IF(ISNUMBER(MATCH(G2186,QualityStatuses,0)),1,0),0)</f>
        <v>0</v>
      </c>
      <c r="Q2186" s="40">
        <f>IF(A2186="Lead",IF(G2186="New Lead",0,1),0)</f>
        <v>1</v>
      </c>
      <c r="R2186" s="40">
        <f>IF(A2186="Lead",IF(G2186="Lost",1,0),0)</f>
        <v>1</v>
      </c>
      <c r="S2186" t="n">
        <v>1</v>
      </c>
      <c r="T2186" t="n">
        <v>1</v>
      </c>
      <c r="U2186" t="n">
        <v>0</v>
      </c>
      <c r="V2186" t="n">
        <v>0</v>
      </c>
      <c r="W2186" t="n">
        <v>0</v>
      </c>
      <c r="X2186" t="n">
        <v>0</v>
      </c>
      <c r="Y2186">
        <f>IF(AND(A2186="Lead",COUNTIF(MetaCamps,C2186)&gt;0),1,0)</f>
        <v>1</v>
      </c>
      <c r="Z2186">
        <f>IF(Y2186=1,P2186,0)</f>
        <v>0</v>
      </c>
    </row>
    <row r="2187">
      <c r="A2187" t="inlineStr">
        <is>
          <t>Lead</t>
        </is>
      </c>
      <c r="B2187" s="39" t="str">
        <f>IFERROR(INDEX(CampTypes,MATCH(C2187,CampList,0)),"Unattributed")</f>
        <v>Old</v>
      </c>
      <c r="C2187" t="inlineStr">
        <is>
          <t>E_Suresh_Natuf_Kiosk_07072026</t>
        </is>
      </c>
      <c r="D2187" t="inlineStr">
        <is>
          <t>E_Suresh_Natuf_Kiosk_07072026_Adset5</t>
        </is>
      </c>
      <c r="E2187" t="inlineStr">
        <is>
          <t>E_Hindi_Suresh_Natuf_Kiosk_07072026_Adset5_ad3 – Copy 2</t>
        </is>
      </c>
      <c r="F2187" t="inlineStr">
        <is>
          <t>Natuf</t>
        </is>
      </c>
      <c r="G2187" t="inlineStr">
        <is>
          <t>New Lead</t>
        </is>
      </c>
      <c r="H2187" s="39" t="str">
        <f>IF(ISNUMBER(MATCH(G2187,QualityStatuses,0)),"Quality Lead","Non-Quality Lead")</f>
        <v>Non-Quality Lead</v>
      </c>
      <c r="I2187" t="inlineStr">
        <is>
          <t>2026-10</t>
        </is>
      </c>
      <c r="J2187" t="inlineStr">
        <is>
          <t>Wk of 2026-10-12</t>
        </is>
      </c>
      <c r="K2187" t="inlineStr">
        <is>
          <t>(Unassigned)</t>
        </is>
      </c>
      <c r="L2187" t="inlineStr">
        <is>
          <t>Facebook</t>
        </is>
      </c>
      <c r="M2187" t="inlineStr">
        <is>
          <t>Direct (campaign tagged in CRM)</t>
        </is>
      </c>
      <c r="N2187" t="inlineStr">
        <is>
          <t>6ad28407639d228883d35c40</t>
        </is>
      </c>
      <c r="O2187" t="n">
        <v>1</v>
      </c>
      <c r="P2187" s="40">
        <f>IF(A2187="Lead",IF(ISNUMBER(MATCH(G2187,QualityStatuses,0)),1,0),0)</f>
        <v>0</v>
      </c>
      <c r="Q2187" s="40">
        <f>IF(A2187="Lead",IF(G2187="New Lead",0,1),0)</f>
        <v>0</v>
      </c>
      <c r="R2187" s="40">
        <f>IF(A2187="Lead",IF(G2187="Lost",1,0),0)</f>
        <v>0</v>
      </c>
      <c r="S2187" t="n">
        <v>0</v>
      </c>
      <c r="T2187" t="n">
        <v>0</v>
      </c>
      <c r="U2187" t="n">
        <v>0</v>
      </c>
      <c r="V2187" t="n">
        <v>0</v>
      </c>
      <c r="W2187" t="n">
        <v>0</v>
      </c>
      <c r="X2187" t="n">
        <v>0</v>
      </c>
      <c r="Y2187">
        <f>IF(AND(A2187="Lead",COUNTIF(MetaCamps,C2187)&gt;0),1,0)</f>
        <v>1</v>
      </c>
      <c r="Z2187">
        <f>IF(Y2187=1,P2187,0)</f>
        <v>0</v>
      </c>
    </row>
    <row r="2188">
      <c r="A2188" t="inlineStr">
        <is>
          <t>Lead</t>
        </is>
      </c>
      <c r="B2188" s="39" t="str">
        <f>IFERROR(INDEX(CampTypes,MATCH(C2188,CampList,0)),"Unattributed")</f>
        <v>Old</v>
      </c>
      <c r="C2188" t="inlineStr">
        <is>
          <t>natuf_Kiosk_14072026_Hindi</t>
        </is>
      </c>
      <c r="D2188" t="inlineStr">
        <is>
          <t>natuf_Kiosk_09102026</t>
        </is>
      </c>
      <c r="E2188" t="inlineStr">
        <is>
          <t>natuf_Kiosk_14072026_ad set_ad1</t>
        </is>
      </c>
      <c r="F2188" t="inlineStr">
        <is>
          <t>Natuf</t>
        </is>
      </c>
      <c r="G2188" t="inlineStr">
        <is>
          <t>Connected</t>
        </is>
      </c>
      <c r="H2188" s="39" t="str">
        <f>IF(ISNUMBER(MATCH(G2188,QualityStatuses,0)),"Quality Lead","Non-Quality Lead")</f>
        <v>Non-Quality Lead</v>
      </c>
      <c r="I2188" t="inlineStr">
        <is>
          <t>2026-10</t>
        </is>
      </c>
      <c r="J2188" t="inlineStr">
        <is>
          <t>Wk of 2026-10-12</t>
        </is>
      </c>
      <c r="K2188" t="inlineStr">
        <is>
          <t>Tejaswini Tarigopula</t>
        </is>
      </c>
      <c r="L2188" t="inlineStr">
        <is>
          <t>Facebook</t>
        </is>
      </c>
      <c r="M2188" t="inlineStr">
        <is>
          <t>Direct (campaign tagged in CRM)</t>
        </is>
      </c>
      <c r="N2188" t="inlineStr">
        <is>
          <t>6ad282579740299f873e2f80</t>
        </is>
      </c>
      <c r="O2188" t="n">
        <v>1</v>
      </c>
      <c r="P2188" s="40">
        <f>IF(A2188="Lead",IF(ISNUMBER(MATCH(G2188,QualityStatuses,0)),1,0),0)</f>
        <v>0</v>
      </c>
      <c r="Q2188" s="40">
        <f>IF(A2188="Lead",IF(G2188="New Lead",0,1),0)</f>
        <v>1</v>
      </c>
      <c r="R2188" s="40">
        <f>IF(A2188="Lead",IF(G2188="Lost",1,0),0)</f>
        <v>0</v>
      </c>
      <c r="S2188" t="n">
        <v>3</v>
      </c>
      <c r="T2188" t="n">
        <v>2</v>
      </c>
      <c r="U2188" t="n">
        <v>0</v>
      </c>
      <c r="V2188" t="n">
        <v>0</v>
      </c>
      <c r="W2188" t="n">
        <v>0</v>
      </c>
      <c r="X2188" t="n">
        <v>0</v>
      </c>
      <c r="Y2188">
        <f>IF(AND(A2188="Lead",COUNTIF(MetaCamps,C2188)&gt;0),1,0)</f>
        <v>1</v>
      </c>
      <c r="Z2188">
        <f>IF(Y2188=1,P2188,0)</f>
        <v>0</v>
      </c>
    </row>
    <row r="2189">
      <c r="A2189" t="inlineStr">
        <is>
          <t>Lead</t>
        </is>
      </c>
      <c r="B2189" s="39" t="str">
        <f>IFERROR(INDEX(CampTypes,MATCH(C2189,CampList,0)),"Unattributed")</f>
        <v>New</v>
      </c>
      <c r="C2189" t="inlineStr">
        <is>
          <t>EBG - In House | ABO | Natuf | Leads | Unit Franchise | India | Oct26 | V1</t>
        </is>
      </c>
      <c r="D2189" t="inlineStr">
        <is>
          <t>Natuf | Investors | Tier1 + Growth Cities | Oct26 | V1</t>
        </is>
      </c>
      <c r="E2189" t="inlineStr">
        <is>
          <t>Natuf | Reel | Brand Ambassador | Heard Of Owning A Cafe | V1</t>
        </is>
      </c>
      <c r="F2189" t="inlineStr">
        <is>
          <t>In House Natuf</t>
        </is>
      </c>
      <c r="G2189" t="inlineStr">
        <is>
          <t>Attempt 3</t>
        </is>
      </c>
      <c r="H2189" s="39" t="str">
        <f>IF(ISNUMBER(MATCH(G2189,QualityStatuses,0)),"Quality Lead","Non-Quality Lead")</f>
        <v>Non-Quality Lead</v>
      </c>
      <c r="I2189" t="inlineStr">
        <is>
          <t>2026-10</t>
        </is>
      </c>
      <c r="J2189" t="inlineStr">
        <is>
          <t>Wk of 2026-10-12</t>
        </is>
      </c>
      <c r="K2189" t="inlineStr">
        <is>
          <t>Rupa Srinivas</t>
        </is>
      </c>
      <c r="L2189" t="inlineStr">
        <is>
          <t>Facebook</t>
        </is>
      </c>
      <c r="M2189" t="inlineStr">
        <is>
          <t>Direct (campaign tagged in CRM)</t>
        </is>
      </c>
      <c r="N2189" t="inlineStr">
        <is>
          <t>6ad281894eb0a78e34d42d3e</t>
        </is>
      </c>
      <c r="O2189" t="n">
        <v>1</v>
      </c>
      <c r="P2189" s="40">
        <f>IF(A2189="Lead",IF(ISNUMBER(MATCH(G2189,QualityStatuses,0)),1,0),0)</f>
        <v>0</v>
      </c>
      <c r="Q2189" s="40">
        <f>IF(A2189="Lead",IF(G2189="New Lead",0,1),0)</f>
        <v>1</v>
      </c>
      <c r="R2189" s="40">
        <f>IF(A2189="Lead",IF(G2189="Lost",1,0),0)</f>
        <v>0</v>
      </c>
      <c r="S2189" t="n">
        <v>4</v>
      </c>
      <c r="T2189" t="n">
        <v>2</v>
      </c>
      <c r="U2189" t="n">
        <v>0</v>
      </c>
      <c r="V2189" t="n">
        <v>0</v>
      </c>
      <c r="W2189" t="n">
        <v>0</v>
      </c>
      <c r="X2189" t="n">
        <v>0</v>
      </c>
      <c r="Y2189">
        <f>IF(AND(A2189="Lead",COUNTIF(MetaCamps,C2189)&gt;0),1,0)</f>
        <v>0</v>
      </c>
      <c r="Z2189">
        <f>IF(Y2189=1,P2189,0)</f>
        <v>0</v>
      </c>
    </row>
    <row r="2190">
      <c r="A2190" t="inlineStr">
        <is>
          <t>Lead</t>
        </is>
      </c>
      <c r="B2190" s="39" t="str">
        <f>IFERROR(INDEX(CampTypes,MATCH(C2190,CampList,0)),"Unattributed")</f>
        <v>New</v>
      </c>
      <c r="C2190" t="inlineStr">
        <is>
          <t>EBG - In House | ABO | Natuf | Leads | Unit Franchise | India | Oct26 | V1</t>
        </is>
      </c>
      <c r="D2190" t="inlineStr">
        <is>
          <t>Natuf | Investors | Tier1 + Growth Cities | Oct26 | V1</t>
        </is>
      </c>
      <c r="E2190" t="inlineStr">
        <is>
          <t>Natuf | Reel | Brand Ambassador | Heard Of Owning A Cafe | V1</t>
        </is>
      </c>
      <c r="F2190" t="inlineStr">
        <is>
          <t>In House Natuf</t>
        </is>
      </c>
      <c r="G2190" t="inlineStr">
        <is>
          <t>Attempt 1</t>
        </is>
      </c>
      <c r="H2190" s="39" t="str">
        <f>IF(ISNUMBER(MATCH(G2190,QualityStatuses,0)),"Quality Lead","Non-Quality Lead")</f>
        <v>Non-Quality Lead</v>
      </c>
      <c r="I2190" t="inlineStr">
        <is>
          <t>2026-10</t>
        </is>
      </c>
      <c r="J2190" t="inlineStr">
        <is>
          <t>Wk of 2026-10-12</t>
        </is>
      </c>
      <c r="K2190" t="inlineStr">
        <is>
          <t>Rupa Srinivas</t>
        </is>
      </c>
      <c r="L2190" t="inlineStr">
        <is>
          <t>Facebook</t>
        </is>
      </c>
      <c r="M2190" t="inlineStr">
        <is>
          <t>Direct (campaign tagged in CRM)</t>
        </is>
      </c>
      <c r="N2190" t="inlineStr">
        <is>
          <t>6ad28066b1bb9d1031042e47</t>
        </is>
      </c>
      <c r="O2190" t="n">
        <v>1</v>
      </c>
      <c r="P2190" s="40">
        <f>IF(A2190="Lead",IF(ISNUMBER(MATCH(G2190,QualityStatuses,0)),1,0),0)</f>
        <v>0</v>
      </c>
      <c r="Q2190" s="40">
        <f>IF(A2190="Lead",IF(G2190="New Lead",0,1),0)</f>
        <v>1</v>
      </c>
      <c r="R2190" s="40">
        <f>IF(A2190="Lead",IF(G2190="Lost",1,0),0)</f>
        <v>0</v>
      </c>
      <c r="S2190" t="n">
        <v>1</v>
      </c>
      <c r="T2190" t="n">
        <v>0</v>
      </c>
      <c r="U2190" t="n">
        <v>0</v>
      </c>
      <c r="V2190" t="n">
        <v>0</v>
      </c>
      <c r="W2190" t="n">
        <v>0</v>
      </c>
      <c r="X2190" t="n">
        <v>0</v>
      </c>
      <c r="Y2190">
        <f>IF(AND(A2190="Lead",COUNTIF(MetaCamps,C2190)&gt;0),1,0)</f>
        <v>0</v>
      </c>
      <c r="Z2190">
        <f>IF(Y2190=1,P2190,0)</f>
        <v>0</v>
      </c>
    </row>
    <row r="2191">
      <c r="A2191" t="inlineStr">
        <is>
          <t>Lead</t>
        </is>
      </c>
      <c r="B2191" s="39" t="str">
        <f>IFERROR(INDEX(CampTypes,MATCH(C2191,CampList,0)),"Unattributed")</f>
        <v>Old</v>
      </c>
      <c r="C2191" t="inlineStr">
        <is>
          <t>E_Suresh_Natuf_Kiosk_07072026</t>
        </is>
      </c>
      <c r="D2191" t="inlineStr">
        <is>
          <t>E_Suresh_Natuf_Kiosk_07072026_Adset5</t>
        </is>
      </c>
      <c r="E2191" t="inlineStr">
        <is>
          <t>E_Hindi_Suresh_Natuf_Kiosk_07072026_Adset5_ad3 – Copy 2</t>
        </is>
      </c>
      <c r="F2191" t="inlineStr">
        <is>
          <t>Natuf</t>
        </is>
      </c>
      <c r="G2191" t="inlineStr">
        <is>
          <t>Attempt 1</t>
        </is>
      </c>
      <c r="H2191" s="39" t="str">
        <f>IF(ISNUMBER(MATCH(G2191,QualityStatuses,0)),"Quality Lead","Non-Quality Lead")</f>
        <v>Non-Quality Lead</v>
      </c>
      <c r="I2191" t="inlineStr">
        <is>
          <t>2026-10</t>
        </is>
      </c>
      <c r="J2191" t="inlineStr">
        <is>
          <t>Wk of 2026-10-12</t>
        </is>
      </c>
      <c r="K2191" t="inlineStr">
        <is>
          <t>Deepak Rai</t>
        </is>
      </c>
      <c r="L2191" t="inlineStr">
        <is>
          <t>Facebook</t>
        </is>
      </c>
      <c r="M2191" t="inlineStr">
        <is>
          <t>Direct (campaign tagged in CRM)</t>
        </is>
      </c>
      <c r="N2191" t="inlineStr">
        <is>
          <t>6ad28055e65325f566393291</t>
        </is>
      </c>
      <c r="O2191" t="n">
        <v>1</v>
      </c>
      <c r="P2191" s="40">
        <f>IF(A2191="Lead",IF(ISNUMBER(MATCH(G2191,QualityStatuses,0)),1,0),0)</f>
        <v>0</v>
      </c>
      <c r="Q2191" s="40">
        <f>IF(A2191="Lead",IF(G2191="New Lead",0,1),0)</f>
        <v>1</v>
      </c>
      <c r="R2191" s="40">
        <f>IF(A2191="Lead",IF(G2191="Lost",1,0),0)</f>
        <v>0</v>
      </c>
      <c r="S2191" t="n">
        <v>1</v>
      </c>
      <c r="T2191" t="n">
        <v>0</v>
      </c>
      <c r="U2191" t="n">
        <v>0</v>
      </c>
      <c r="V2191" t="n">
        <v>0</v>
      </c>
      <c r="W2191" t="n">
        <v>0</v>
      </c>
      <c r="X2191" t="n">
        <v>0</v>
      </c>
      <c r="Y2191">
        <f>IF(AND(A2191="Lead",COUNTIF(MetaCamps,C2191)&gt;0),1,0)</f>
        <v>1</v>
      </c>
      <c r="Z2191">
        <f>IF(Y2191=1,P2191,0)</f>
        <v>0</v>
      </c>
    </row>
    <row r="2192">
      <c r="A2192" t="inlineStr">
        <is>
          <t>Lead</t>
        </is>
      </c>
      <c r="B2192" s="39" t="str">
        <f>IFERROR(INDEX(CampTypes,MATCH(C2192,CampList,0)),"Unattributed")</f>
        <v>New</v>
      </c>
      <c r="C2192" t="inlineStr">
        <is>
          <t>EBG - In House | ABO | Natuf | Leads | Unit Franchise | India | Oct26 | V1</t>
        </is>
      </c>
      <c r="D2192" t="inlineStr">
        <is>
          <t>Natuf | LAL 1% | India | Jul26 | V1</t>
        </is>
      </c>
      <c r="E2192" t="inlineStr">
        <is>
          <t>Natuf | Reel | Brand Ambassador | Heard Of Owning A Cafe | V1</t>
        </is>
      </c>
      <c r="F2192" t="inlineStr">
        <is>
          <t>In House Natuf</t>
        </is>
      </c>
      <c r="G2192" t="inlineStr">
        <is>
          <t>Attempt 1</t>
        </is>
      </c>
      <c r="H2192" s="39" t="str">
        <f>IF(ISNUMBER(MATCH(G2192,QualityStatuses,0)),"Quality Lead","Non-Quality Lead")</f>
        <v>Non-Quality Lead</v>
      </c>
      <c r="I2192" t="inlineStr">
        <is>
          <t>2026-10</t>
        </is>
      </c>
      <c r="J2192" t="inlineStr">
        <is>
          <t>Wk of 2026-10-12</t>
        </is>
      </c>
      <c r="K2192" t="inlineStr">
        <is>
          <t>Rupa Srinivas</t>
        </is>
      </c>
      <c r="L2192" t="inlineStr">
        <is>
          <t>Facebook</t>
        </is>
      </c>
      <c r="M2192" t="inlineStr">
        <is>
          <t>Direct (campaign tagged in CRM)</t>
        </is>
      </c>
      <c r="N2192" t="inlineStr">
        <is>
          <t>6ad27df287a75e4c9272533f</t>
        </is>
      </c>
      <c r="O2192" t="n">
        <v>1</v>
      </c>
      <c r="P2192" s="40">
        <f>IF(A2192="Lead",IF(ISNUMBER(MATCH(G2192,QualityStatuses,0)),1,0),0)</f>
        <v>0</v>
      </c>
      <c r="Q2192" s="40">
        <f>IF(A2192="Lead",IF(G2192="New Lead",0,1),0)</f>
        <v>1</v>
      </c>
      <c r="R2192" s="40">
        <f>IF(A2192="Lead",IF(G2192="Lost",1,0),0)</f>
        <v>0</v>
      </c>
      <c r="S2192" t="n">
        <v>0</v>
      </c>
      <c r="T2192" t="n">
        <v>0</v>
      </c>
      <c r="U2192" t="n">
        <v>0</v>
      </c>
      <c r="V2192" t="n">
        <v>0</v>
      </c>
      <c r="W2192" t="n">
        <v>0</v>
      </c>
      <c r="X2192" t="n">
        <v>0</v>
      </c>
      <c r="Y2192">
        <f>IF(AND(A2192="Lead",COUNTIF(MetaCamps,C2192)&gt;0),1,0)</f>
        <v>0</v>
      </c>
      <c r="Z2192">
        <f>IF(Y2192=1,P2192,0)</f>
        <v>0</v>
      </c>
    </row>
    <row r="2193">
      <c r="A2193" t="inlineStr">
        <is>
          <t>Lead</t>
        </is>
      </c>
      <c r="B2193" s="39" t="str">
        <f>IFERROR(INDEX(CampTypes,MATCH(C2193,CampList,0)),"Unattributed")</f>
        <v>Old</v>
      </c>
      <c r="C2193" t="inlineStr">
        <is>
          <t>E_Natuf_Generic_13082026</t>
        </is>
      </c>
      <c r="D2193" t="inlineStr">
        <is>
          <t>E_Natuf_Generic_13082026_Adset1</t>
        </is>
      </c>
      <c r="E2193" t="inlineStr">
        <is>
          <t>E_Natuf_Generic_13082026_Adset1_Ad1</t>
        </is>
      </c>
      <c r="F2193" t="inlineStr">
        <is>
          <t>Natuf</t>
        </is>
      </c>
      <c r="G2193" t="inlineStr">
        <is>
          <t>New Lead</t>
        </is>
      </c>
      <c r="H2193" s="39" t="str">
        <f>IF(ISNUMBER(MATCH(G2193,QualityStatuses,0)),"Quality Lead","Non-Quality Lead")</f>
        <v>Non-Quality Lead</v>
      </c>
      <c r="I2193" t="inlineStr">
        <is>
          <t>2026-10</t>
        </is>
      </c>
      <c r="J2193" t="inlineStr">
        <is>
          <t>Wk of 2026-10-12</t>
        </is>
      </c>
      <c r="K2193" t="inlineStr">
        <is>
          <t>(Unassigned)</t>
        </is>
      </c>
      <c r="L2193" t="inlineStr">
        <is>
          <t>Facebook</t>
        </is>
      </c>
      <c r="M2193" t="inlineStr">
        <is>
          <t>Direct (campaign tagged in CRM)</t>
        </is>
      </c>
      <c r="N2193" t="inlineStr">
        <is>
          <t>6ad27db6861909c85fb0cca2</t>
        </is>
      </c>
      <c r="O2193" t="n">
        <v>1</v>
      </c>
      <c r="P2193" s="40">
        <f>IF(A2193="Lead",IF(ISNUMBER(MATCH(G2193,QualityStatuses,0)),1,0),0)</f>
        <v>0</v>
      </c>
      <c r="Q2193" s="40">
        <f>IF(A2193="Lead",IF(G2193="New Lead",0,1),0)</f>
        <v>0</v>
      </c>
      <c r="R2193" s="40">
        <f>IF(A2193="Lead",IF(G2193="Lost",1,0),0)</f>
        <v>0</v>
      </c>
      <c r="S2193" t="n">
        <v>0</v>
      </c>
      <c r="T2193" t="n">
        <v>0</v>
      </c>
      <c r="U2193" t="n">
        <v>0</v>
      </c>
      <c r="V2193" t="n">
        <v>0</v>
      </c>
      <c r="W2193" t="n">
        <v>0</v>
      </c>
      <c r="X2193" t="n">
        <v>0</v>
      </c>
      <c r="Y2193">
        <f>IF(AND(A2193="Lead",COUNTIF(MetaCamps,C2193)&gt;0),1,0)</f>
        <v>1</v>
      </c>
      <c r="Z2193">
        <f>IF(Y2193=1,P2193,0)</f>
        <v>0</v>
      </c>
    </row>
    <row r="2194">
      <c r="A2194" t="inlineStr">
        <is>
          <t>Lead</t>
        </is>
      </c>
      <c r="B2194" s="39" t="str">
        <f>IFERROR(INDEX(CampTypes,MATCH(C2194,CampList,0)),"Unattributed")</f>
        <v>New</v>
      </c>
      <c r="C2194" t="inlineStr">
        <is>
          <t>EBG - In House | ABO | Natuf | Leads | Unit Franchise | India | Oct26 | V1</t>
        </is>
      </c>
      <c r="D2194" t="inlineStr">
        <is>
          <t>Natuf | LAL 1% | India | Jul26 | V1</t>
        </is>
      </c>
      <c r="E2194" t="inlineStr">
        <is>
          <t>Natuf | Reel | Brand Ambassador | Heard Of Owning A Cafe | V1</t>
        </is>
      </c>
      <c r="F2194" t="inlineStr">
        <is>
          <t>In House Natuf</t>
        </is>
      </c>
      <c r="G2194" t="inlineStr">
        <is>
          <t>Attempt 2</t>
        </is>
      </c>
      <c r="H2194" s="39" t="str">
        <f>IF(ISNUMBER(MATCH(G2194,QualityStatuses,0)),"Quality Lead","Non-Quality Lead")</f>
        <v>Non-Quality Lead</v>
      </c>
      <c r="I2194" t="inlineStr">
        <is>
          <t>2026-10</t>
        </is>
      </c>
      <c r="J2194" t="inlineStr">
        <is>
          <t>Wk of 2026-10-12</t>
        </is>
      </c>
      <c r="K2194" t="inlineStr">
        <is>
          <t>Rupa Srinivas</t>
        </is>
      </c>
      <c r="L2194" t="inlineStr">
        <is>
          <t>Facebook</t>
        </is>
      </c>
      <c r="M2194" t="inlineStr">
        <is>
          <t>Direct (campaign tagged in CRM)</t>
        </is>
      </c>
      <c r="N2194" t="inlineStr">
        <is>
          <t>6ad27db24dbcc3f1b171e908</t>
        </is>
      </c>
      <c r="O2194" t="n">
        <v>1</v>
      </c>
      <c r="P2194" s="40">
        <f>IF(A2194="Lead",IF(ISNUMBER(MATCH(G2194,QualityStatuses,0)),1,0),0)</f>
        <v>0</v>
      </c>
      <c r="Q2194" s="40">
        <f>IF(A2194="Lead",IF(G2194="New Lead",0,1),0)</f>
        <v>1</v>
      </c>
      <c r="R2194" s="40">
        <f>IF(A2194="Lead",IF(G2194="Lost",1,0),0)</f>
        <v>0</v>
      </c>
      <c r="S2194" t="n">
        <v>2</v>
      </c>
      <c r="T2194" t="n">
        <v>0</v>
      </c>
      <c r="U2194" t="n">
        <v>0</v>
      </c>
      <c r="V2194" t="n">
        <v>0</v>
      </c>
      <c r="W2194" t="n">
        <v>0</v>
      </c>
      <c r="X2194" t="n">
        <v>0</v>
      </c>
      <c r="Y2194">
        <f>IF(AND(A2194="Lead",COUNTIF(MetaCamps,C2194)&gt;0),1,0)</f>
        <v>0</v>
      </c>
      <c r="Z2194">
        <f>IF(Y2194=1,P2194,0)</f>
        <v>0</v>
      </c>
    </row>
    <row r="2195">
      <c r="A2195" t="inlineStr">
        <is>
          <t>Lead</t>
        </is>
      </c>
      <c r="B2195" s="39" t="str">
        <f>IFERROR(INDEX(CampTypes,MATCH(C2195,CampList,0)),"Unattributed")</f>
        <v>Old</v>
      </c>
      <c r="C2195" t="inlineStr">
        <is>
          <t>E_Natuf_Generic_13082026</t>
        </is>
      </c>
      <c r="D2195" t="inlineStr">
        <is>
          <t>E_Natuf_Generic_13082026_Adset1</t>
        </is>
      </c>
      <c r="E2195" t="inlineStr">
        <is>
          <t>E_Natuf_Generic_13082026_Adset1_Ad1</t>
        </is>
      </c>
      <c r="F2195" t="inlineStr">
        <is>
          <t>Natuf</t>
        </is>
      </c>
      <c r="G2195" t="inlineStr">
        <is>
          <t>Attempt 4</t>
        </is>
      </c>
      <c r="H2195" s="39" t="str">
        <f>IF(ISNUMBER(MATCH(G2195,QualityStatuses,0)),"Quality Lead","Non-Quality Lead")</f>
        <v>Non-Quality Lead</v>
      </c>
      <c r="I2195" t="inlineStr">
        <is>
          <t>2026-10</t>
        </is>
      </c>
      <c r="J2195" t="inlineStr">
        <is>
          <t>Wk of 2026-10-12</t>
        </is>
      </c>
      <c r="K2195" t="inlineStr">
        <is>
          <t>Marshal Malbari</t>
        </is>
      </c>
      <c r="L2195" t="inlineStr">
        <is>
          <t>Facebook</t>
        </is>
      </c>
      <c r="M2195" t="inlineStr">
        <is>
          <t>Direct (campaign tagged in CRM)</t>
        </is>
      </c>
      <c r="N2195" t="inlineStr">
        <is>
          <t>6ad27aac85fc9d2e625dee33</t>
        </is>
      </c>
      <c r="O2195" t="n">
        <v>1</v>
      </c>
      <c r="P2195" s="40">
        <f>IF(A2195="Lead",IF(ISNUMBER(MATCH(G2195,QualityStatuses,0)),1,0),0)</f>
        <v>0</v>
      </c>
      <c r="Q2195" s="40">
        <f>IF(A2195="Lead",IF(G2195="New Lead",0,1),0)</f>
        <v>1</v>
      </c>
      <c r="R2195" s="40">
        <f>IF(A2195="Lead",IF(G2195="Lost",1,0),0)</f>
        <v>0</v>
      </c>
      <c r="S2195" t="n">
        <v>4</v>
      </c>
      <c r="T2195" t="n">
        <v>0</v>
      </c>
      <c r="U2195" t="n">
        <v>0</v>
      </c>
      <c r="V2195" t="n">
        <v>0</v>
      </c>
      <c r="W2195" t="n">
        <v>0</v>
      </c>
      <c r="X2195" t="n">
        <v>0</v>
      </c>
      <c r="Y2195">
        <f>IF(AND(A2195="Lead",COUNTIF(MetaCamps,C2195)&gt;0),1,0)</f>
        <v>1</v>
      </c>
      <c r="Z2195">
        <f>IF(Y2195=1,P2195,0)</f>
        <v>0</v>
      </c>
    </row>
    <row r="2196">
      <c r="A2196" t="inlineStr">
        <is>
          <t>Lead</t>
        </is>
      </c>
      <c r="B2196" s="39" t="str">
        <f>IFERROR(INDEX(CampTypes,MATCH(C2196,CampList,0)),"Unattributed")</f>
        <v>New</v>
      </c>
      <c r="C2196" t="inlineStr">
        <is>
          <t>EBG - In House | ABO | Natuf | Leads | Unit Franchise | India | Oct26 | V1</t>
        </is>
      </c>
      <c r="D2196" t="inlineStr">
        <is>
          <t>Natuf | Broad | Tier1 + Growth Cities | Oct26 | V1</t>
        </is>
      </c>
      <c r="E2196" t="inlineStr">
        <is>
          <t>Natuf | Reel | Brand Ambassador | Heard Of Owning A Cafe | V1</t>
        </is>
      </c>
      <c r="F2196" t="inlineStr">
        <is>
          <t>In House Natuf</t>
        </is>
      </c>
      <c r="G2196" t="inlineStr">
        <is>
          <t>Attempt 2</t>
        </is>
      </c>
      <c r="H2196" s="39" t="str">
        <f>IF(ISNUMBER(MATCH(G2196,QualityStatuses,0)),"Quality Lead","Non-Quality Lead")</f>
        <v>Non-Quality Lead</v>
      </c>
      <c r="I2196" t="inlineStr">
        <is>
          <t>2026-10</t>
        </is>
      </c>
      <c r="J2196" t="inlineStr">
        <is>
          <t>Wk of 2026-10-12</t>
        </is>
      </c>
      <c r="K2196" t="inlineStr">
        <is>
          <t>Rupa Srinivas</t>
        </is>
      </c>
      <c r="L2196" t="inlineStr">
        <is>
          <t>Facebook</t>
        </is>
      </c>
      <c r="M2196" t="inlineStr">
        <is>
          <t>Direct (campaign tagged in CRM)</t>
        </is>
      </c>
      <c r="N2196" t="inlineStr">
        <is>
          <t>6ad279d0de226456b9f34d22</t>
        </is>
      </c>
      <c r="O2196" t="n">
        <v>1</v>
      </c>
      <c r="P2196" s="40">
        <f>IF(A2196="Lead",IF(ISNUMBER(MATCH(G2196,QualityStatuses,0)),1,0),0)</f>
        <v>0</v>
      </c>
      <c r="Q2196" s="40">
        <f>IF(A2196="Lead",IF(G2196="New Lead",0,1),0)</f>
        <v>1</v>
      </c>
      <c r="R2196" s="40">
        <f>IF(A2196="Lead",IF(G2196="Lost",1,0),0)</f>
        <v>0</v>
      </c>
      <c r="S2196" t="n">
        <v>2</v>
      </c>
      <c r="T2196" t="n">
        <v>0</v>
      </c>
      <c r="U2196" t="n">
        <v>0</v>
      </c>
      <c r="V2196" t="n">
        <v>0</v>
      </c>
      <c r="W2196" t="n">
        <v>0</v>
      </c>
      <c r="X2196" t="n">
        <v>0</v>
      </c>
      <c r="Y2196">
        <f>IF(AND(A2196="Lead",COUNTIF(MetaCamps,C2196)&gt;0),1,0)</f>
        <v>0</v>
      </c>
      <c r="Z2196">
        <f>IF(Y2196=1,P2196,0)</f>
        <v>0</v>
      </c>
    </row>
    <row r="2197">
      <c r="A2197" t="inlineStr">
        <is>
          <t>Lead</t>
        </is>
      </c>
      <c r="B2197" s="39" t="str">
        <f>IFERROR(INDEX(CampTypes,MATCH(C2197,CampList,0)),"Unattributed")</f>
        <v>Old</v>
      </c>
      <c r="C2197" t="inlineStr">
        <is>
          <t>E_Karan_Natuf_All_07072026</t>
        </is>
      </c>
      <c r="D2197" t="inlineStr">
        <is>
          <t>E_Karan_Natuf_Sign_07072026_Adset3</t>
        </is>
      </c>
      <c r="E2197" t="inlineStr">
        <is>
          <t>E_Karan_Natuf_Sign_07072026_Adset2_Ad1</t>
        </is>
      </c>
      <c r="F2197" t="inlineStr">
        <is>
          <t>Natuf</t>
        </is>
      </c>
      <c r="G2197" t="inlineStr">
        <is>
          <t>New Lead</t>
        </is>
      </c>
      <c r="H2197" s="39" t="str">
        <f>IF(ISNUMBER(MATCH(G2197,QualityStatuses,0)),"Quality Lead","Non-Quality Lead")</f>
        <v>Non-Quality Lead</v>
      </c>
      <c r="I2197" t="inlineStr">
        <is>
          <t>2026-10</t>
        </is>
      </c>
      <c r="J2197" t="inlineStr">
        <is>
          <t>Wk of 2026-10-12</t>
        </is>
      </c>
      <c r="K2197" t="inlineStr">
        <is>
          <t>(Unassigned)</t>
        </is>
      </c>
      <c r="L2197" t="inlineStr">
        <is>
          <t>Facebook</t>
        </is>
      </c>
      <c r="M2197" t="inlineStr">
        <is>
          <t>Direct (campaign tagged in CRM)</t>
        </is>
      </c>
      <c r="N2197" t="inlineStr">
        <is>
          <t>6ad2779e4eb0a78e34d4298c</t>
        </is>
      </c>
      <c r="O2197" t="n">
        <v>1</v>
      </c>
      <c r="P2197" s="40">
        <f>IF(A2197="Lead",IF(ISNUMBER(MATCH(G2197,QualityStatuses,0)),1,0),0)</f>
        <v>0</v>
      </c>
      <c r="Q2197" s="40">
        <f>IF(A2197="Lead",IF(G2197="New Lead",0,1),0)</f>
        <v>0</v>
      </c>
      <c r="R2197" s="40">
        <f>IF(A2197="Lead",IF(G2197="Lost",1,0),0)</f>
        <v>0</v>
      </c>
      <c r="S2197" t="n">
        <v>0</v>
      </c>
      <c r="T2197" t="n">
        <v>0</v>
      </c>
      <c r="U2197" t="n">
        <v>0</v>
      </c>
      <c r="V2197" t="n">
        <v>0</v>
      </c>
      <c r="W2197" t="n">
        <v>0</v>
      </c>
      <c r="X2197" t="n">
        <v>0</v>
      </c>
      <c r="Y2197">
        <f>IF(AND(A2197="Lead",COUNTIF(MetaCamps,C2197)&gt;0),1,0)</f>
        <v>1</v>
      </c>
      <c r="Z2197">
        <f>IF(Y2197=1,P2197,0)</f>
        <v>0</v>
      </c>
    </row>
    <row r="2198">
      <c r="A2198" t="inlineStr">
        <is>
          <t>Lead</t>
        </is>
      </c>
      <c r="B2198" s="39" t="str">
        <f>IFERROR(INDEX(CampTypes,MATCH(C2198,CampList,0)),"Unattributed")</f>
        <v>Old</v>
      </c>
      <c r="C2198" t="inlineStr">
        <is>
          <t>natuf_Kiosk_14072026_Hindi</t>
        </is>
      </c>
      <c r="D2198" t="inlineStr">
        <is>
          <t>natuf_Kiosk_09102026</t>
        </is>
      </c>
      <c r="E2198" t="inlineStr">
        <is>
          <t>natuf_Kiosk_14072026_ad set_ad1</t>
        </is>
      </c>
      <c r="F2198" t="inlineStr">
        <is>
          <t>Natuf</t>
        </is>
      </c>
      <c r="G2198" t="inlineStr">
        <is>
          <t>Attempt 2</t>
        </is>
      </c>
      <c r="H2198" s="39" t="str">
        <f>IF(ISNUMBER(MATCH(G2198,QualityStatuses,0)),"Quality Lead","Non-Quality Lead")</f>
        <v>Non-Quality Lead</v>
      </c>
      <c r="I2198" t="inlineStr">
        <is>
          <t>2026-10</t>
        </is>
      </c>
      <c r="J2198" t="inlineStr">
        <is>
          <t>Wk of 2026-10-12</t>
        </is>
      </c>
      <c r="K2198" t="inlineStr">
        <is>
          <t>Tejaswini Tarigopula</t>
        </is>
      </c>
      <c r="L2198" t="inlineStr">
        <is>
          <t>Facebook</t>
        </is>
      </c>
      <c r="M2198" t="inlineStr">
        <is>
          <t>Direct (campaign tagged in CRM)</t>
        </is>
      </c>
      <c r="N2198" t="inlineStr">
        <is>
          <t>6ad276553ea0111ee5028e4e</t>
        </is>
      </c>
      <c r="O2198" t="n">
        <v>1</v>
      </c>
      <c r="P2198" s="40">
        <f>IF(A2198="Lead",IF(ISNUMBER(MATCH(G2198,QualityStatuses,0)),1,0),0)</f>
        <v>0</v>
      </c>
      <c r="Q2198" s="40">
        <f>IF(A2198="Lead",IF(G2198="New Lead",0,1),0)</f>
        <v>1</v>
      </c>
      <c r="R2198" s="40">
        <f>IF(A2198="Lead",IF(G2198="Lost",1,0),0)</f>
        <v>0</v>
      </c>
      <c r="S2198" t="n">
        <v>2</v>
      </c>
      <c r="T2198" t="n">
        <v>0</v>
      </c>
      <c r="U2198" t="n">
        <v>0</v>
      </c>
      <c r="V2198" t="n">
        <v>0</v>
      </c>
      <c r="W2198" t="n">
        <v>0</v>
      </c>
      <c r="X2198" t="n">
        <v>0</v>
      </c>
      <c r="Y2198">
        <f>IF(AND(A2198="Lead",COUNTIF(MetaCamps,C2198)&gt;0),1,0)</f>
        <v>1</v>
      </c>
      <c r="Z2198">
        <f>IF(Y2198=1,P2198,0)</f>
        <v>0</v>
      </c>
    </row>
    <row r="2199">
      <c r="A2199" t="inlineStr">
        <is>
          <t>Lead</t>
        </is>
      </c>
      <c r="B2199" s="39" t="str">
        <f>IFERROR(INDEX(CampTypes,MATCH(C2199,CampList,0)),"Unattributed")</f>
        <v>New</v>
      </c>
      <c r="C2199" t="inlineStr">
        <is>
          <t>EBG - In House | ABO | Natuf | Leads | Unit Franchise | India | Oct26 | V1</t>
        </is>
      </c>
      <c r="D2199" t="inlineStr">
        <is>
          <t>Natuf | Business Owners | Tier1 + Growth Cities | Oct26 | V1</t>
        </is>
      </c>
      <c r="E2199" t="inlineStr">
        <is>
          <t>Natuf | Reel | Brand Ambassador | Heard Of Owning A Cafe | V1</t>
        </is>
      </c>
      <c r="F2199" t="inlineStr">
        <is>
          <t>In House Natuf</t>
        </is>
      </c>
      <c r="G2199" t="inlineStr">
        <is>
          <t>Connected</t>
        </is>
      </c>
      <c r="H2199" s="39" t="str">
        <f>IF(ISNUMBER(MATCH(G2199,QualityStatuses,0)),"Quality Lead","Non-Quality Lead")</f>
        <v>Non-Quality Lead</v>
      </c>
      <c r="I2199" t="inlineStr">
        <is>
          <t>2026-10</t>
        </is>
      </c>
      <c r="J2199" t="inlineStr">
        <is>
          <t>Wk of 2026-10-12</t>
        </is>
      </c>
      <c r="K2199" t="inlineStr">
        <is>
          <t>Rupa Srinivas</t>
        </is>
      </c>
      <c r="L2199" t="inlineStr">
        <is>
          <t>Facebook</t>
        </is>
      </c>
      <c r="M2199" t="inlineStr">
        <is>
          <t>Direct (campaign tagged in CRM)</t>
        </is>
      </c>
      <c r="N2199" t="inlineStr">
        <is>
          <t>6ad274d4033a6af6cbe57fdc</t>
        </is>
      </c>
      <c r="O2199" t="n">
        <v>1</v>
      </c>
      <c r="P2199" s="40">
        <f>IF(A2199="Lead",IF(ISNUMBER(MATCH(G2199,QualityStatuses,0)),1,0),0)</f>
        <v>0</v>
      </c>
      <c r="Q2199" s="40">
        <f>IF(A2199="Lead",IF(G2199="New Lead",0,1),0)</f>
        <v>1</v>
      </c>
      <c r="R2199" s="40">
        <f>IF(A2199="Lead",IF(G2199="Lost",1,0),0)</f>
        <v>0</v>
      </c>
      <c r="S2199" t="n">
        <v>2</v>
      </c>
      <c r="T2199" t="n">
        <v>2</v>
      </c>
      <c r="U2199" t="n">
        <v>0</v>
      </c>
      <c r="V2199" t="n">
        <v>0</v>
      </c>
      <c r="W2199" t="n">
        <v>0</v>
      </c>
      <c r="X2199" t="n">
        <v>0</v>
      </c>
      <c r="Y2199">
        <f>IF(AND(A2199="Lead",COUNTIF(MetaCamps,C2199)&gt;0),1,0)</f>
        <v>0</v>
      </c>
      <c r="Z2199">
        <f>IF(Y2199=1,P2199,0)</f>
        <v>0</v>
      </c>
    </row>
    <row r="2200">
      <c r="A2200" t="inlineStr">
        <is>
          <t>Lead</t>
        </is>
      </c>
      <c r="B2200" s="39" t="str">
        <f>IFERROR(INDEX(CampTypes,MATCH(C2200,CampList,0)),"Unattributed")</f>
        <v>Old</v>
      </c>
      <c r="C2200" t="inlineStr">
        <is>
          <t>E_Karan_Natuf_All_07072026</t>
        </is>
      </c>
      <c r="D2200" t="inlineStr">
        <is>
          <t>E_Karan_Natuf_Fragship_07072026_Adset2</t>
        </is>
      </c>
      <c r="E2200" t="inlineStr">
        <is>
          <t>E_Karan_Natuf_Flagship_Cafe_07072026_Adset2_Ad1 – Copy 2</t>
        </is>
      </c>
      <c r="F2200" t="inlineStr">
        <is>
          <t>Natuf</t>
        </is>
      </c>
      <c r="G2200" t="inlineStr">
        <is>
          <t>Lost</t>
        </is>
      </c>
      <c r="H2200" s="39" t="str">
        <f>IF(ISNUMBER(MATCH(G2200,QualityStatuses,0)),"Quality Lead","Non-Quality Lead")</f>
        <v>Non-Quality Lead</v>
      </c>
      <c r="I2200" t="inlineStr">
        <is>
          <t>2026-10</t>
        </is>
      </c>
      <c r="J2200" t="inlineStr">
        <is>
          <t>Wk of 2026-10-12</t>
        </is>
      </c>
      <c r="K2200" t="inlineStr">
        <is>
          <t>Deepak Rai</t>
        </is>
      </c>
      <c r="L2200" t="inlineStr">
        <is>
          <t>Facebook</t>
        </is>
      </c>
      <c r="M2200" t="inlineStr">
        <is>
          <t>Direct (campaign tagged in CRM)</t>
        </is>
      </c>
      <c r="N2200" t="inlineStr">
        <is>
          <t>6ad274a74eb0a78e34d4288f</t>
        </is>
      </c>
      <c r="O2200" t="n">
        <v>1</v>
      </c>
      <c r="P2200" s="40">
        <f>IF(A2200="Lead",IF(ISNUMBER(MATCH(G2200,QualityStatuses,0)),1,0),0)</f>
        <v>0</v>
      </c>
      <c r="Q2200" s="40">
        <f>IF(A2200="Lead",IF(G2200="New Lead",0,1),0)</f>
        <v>1</v>
      </c>
      <c r="R2200" s="40">
        <f>IF(A2200="Lead",IF(G2200="Lost",1,0),0)</f>
        <v>1</v>
      </c>
      <c r="S2200" t="n">
        <v>6</v>
      </c>
      <c r="T2200" t="n">
        <v>3</v>
      </c>
      <c r="U2200" t="n">
        <v>0</v>
      </c>
      <c r="V2200" t="n">
        <v>0</v>
      </c>
      <c r="W2200" t="n">
        <v>0</v>
      </c>
      <c r="X2200" t="n">
        <v>0</v>
      </c>
      <c r="Y2200">
        <f>IF(AND(A2200="Lead",COUNTIF(MetaCamps,C2200)&gt;0),1,0)</f>
        <v>1</v>
      </c>
      <c r="Z2200">
        <f>IF(Y2200=1,P2200,0)</f>
        <v>0</v>
      </c>
    </row>
    <row r="2201">
      <c r="A2201" t="inlineStr">
        <is>
          <t>Lead</t>
        </is>
      </c>
      <c r="B2201" s="39" t="str">
        <f>IFERROR(INDEX(CampTypes,MATCH(C2201,CampList,0)),"Unattributed")</f>
        <v>New</v>
      </c>
      <c r="C2201" t="inlineStr">
        <is>
          <t>EBG - In House | ABO | Natuf | Leads | Unit Franchise | India | Oct26 | V1</t>
        </is>
      </c>
      <c r="D2201" t="inlineStr">
        <is>
          <t>Natuf | LAL 1% | India | Jul26 | V1</t>
        </is>
      </c>
      <c r="E2201" t="inlineStr">
        <is>
          <t>Natuf | Reel | Brand Ambassador | Heard Of Owning A Cafe | V1</t>
        </is>
      </c>
      <c r="F2201" t="inlineStr">
        <is>
          <t>In House Natuf</t>
        </is>
      </c>
      <c r="G2201" t="inlineStr">
        <is>
          <t>Attempt 1</t>
        </is>
      </c>
      <c r="H2201" s="39" t="str">
        <f>IF(ISNUMBER(MATCH(G2201,QualityStatuses,0)),"Quality Lead","Non-Quality Lead")</f>
        <v>Non-Quality Lead</v>
      </c>
      <c r="I2201" t="inlineStr">
        <is>
          <t>2026-10</t>
        </is>
      </c>
      <c r="J2201" t="inlineStr">
        <is>
          <t>Wk of 2026-10-12</t>
        </is>
      </c>
      <c r="K2201" t="inlineStr">
        <is>
          <t>Rupa Srinivas</t>
        </is>
      </c>
      <c r="L2201" t="inlineStr">
        <is>
          <t>Facebook</t>
        </is>
      </c>
      <c r="M2201" t="inlineStr">
        <is>
          <t>Direct (campaign tagged in CRM)</t>
        </is>
      </c>
      <c r="N2201" t="inlineStr">
        <is>
          <t>6ad2736c655e909ed3cd548a</t>
        </is>
      </c>
      <c r="O2201" t="n">
        <v>1</v>
      </c>
      <c r="P2201" s="40">
        <f>IF(A2201="Lead",IF(ISNUMBER(MATCH(G2201,QualityStatuses,0)),1,0),0)</f>
        <v>0</v>
      </c>
      <c r="Q2201" s="40">
        <f>IF(A2201="Lead",IF(G2201="New Lead",0,1),0)</f>
        <v>1</v>
      </c>
      <c r="R2201" s="40">
        <f>IF(A2201="Lead",IF(G2201="Lost",1,0),0)</f>
        <v>0</v>
      </c>
      <c r="S2201" t="n">
        <v>1</v>
      </c>
      <c r="T2201" t="n">
        <v>0</v>
      </c>
      <c r="U2201" t="n">
        <v>0</v>
      </c>
      <c r="V2201" t="n">
        <v>0</v>
      </c>
      <c r="W2201" t="n">
        <v>0</v>
      </c>
      <c r="X2201" t="n">
        <v>0</v>
      </c>
      <c r="Y2201">
        <f>IF(AND(A2201="Lead",COUNTIF(MetaCamps,C2201)&gt;0),1,0)</f>
        <v>0</v>
      </c>
      <c r="Z2201">
        <f>IF(Y2201=1,P2201,0)</f>
        <v>0</v>
      </c>
    </row>
    <row r="2202">
      <c r="A2202" t="inlineStr">
        <is>
          <t>Lead</t>
        </is>
      </c>
      <c r="B2202" s="39" t="str">
        <f>IFERROR(INDEX(CampTypes,MATCH(C2202,CampList,0)),"Unattributed")</f>
        <v>Old</v>
      </c>
      <c r="C2202" t="inlineStr">
        <is>
          <t>E_Suresh_Natuf_Kiosk_07072026</t>
        </is>
      </c>
      <c r="D2202" t="inlineStr">
        <is>
          <t>E_Suresh_Natuf_Kiosk_07072026_Adset5</t>
        </is>
      </c>
      <c r="E2202" t="inlineStr">
        <is>
          <t>E_Hindi_Suresh_Natuf_Kiosk_07072026_Adset5_ad3 – Copy 2</t>
        </is>
      </c>
      <c r="F2202" t="inlineStr">
        <is>
          <t>Natuf</t>
        </is>
      </c>
      <c r="G2202" t="inlineStr">
        <is>
          <t>New Lead</t>
        </is>
      </c>
      <c r="H2202" s="39" t="str">
        <f>IF(ISNUMBER(MATCH(G2202,QualityStatuses,0)),"Quality Lead","Non-Quality Lead")</f>
        <v>Non-Quality Lead</v>
      </c>
      <c r="I2202" t="inlineStr">
        <is>
          <t>2026-10</t>
        </is>
      </c>
      <c r="J2202" t="inlineStr">
        <is>
          <t>Wk of 2026-10-12</t>
        </is>
      </c>
      <c r="K2202" t="inlineStr">
        <is>
          <t>(Unassigned)</t>
        </is>
      </c>
      <c r="L2202" t="inlineStr">
        <is>
          <t>Facebook</t>
        </is>
      </c>
      <c r="M2202" t="inlineStr">
        <is>
          <t>Direct (campaign tagged in CRM)</t>
        </is>
      </c>
      <c r="N2202" t="inlineStr">
        <is>
          <t>6ad27164b35176fe7af88270</t>
        </is>
      </c>
      <c r="O2202" t="n">
        <v>1</v>
      </c>
      <c r="P2202" s="40">
        <f>IF(A2202="Lead",IF(ISNUMBER(MATCH(G2202,QualityStatuses,0)),1,0),0)</f>
        <v>0</v>
      </c>
      <c r="Q2202" s="40">
        <f>IF(A2202="Lead",IF(G2202="New Lead",0,1),0)</f>
        <v>0</v>
      </c>
      <c r="R2202" s="40">
        <f>IF(A2202="Lead",IF(G2202="Lost",1,0),0)</f>
        <v>0</v>
      </c>
      <c r="S2202" t="n">
        <v>0</v>
      </c>
      <c r="T2202" t="n">
        <v>0</v>
      </c>
      <c r="U2202" t="n">
        <v>0</v>
      </c>
      <c r="V2202" t="n">
        <v>0</v>
      </c>
      <c r="W2202" t="n">
        <v>0</v>
      </c>
      <c r="X2202" t="n">
        <v>0</v>
      </c>
      <c r="Y2202">
        <f>IF(AND(A2202="Lead",COUNTIF(MetaCamps,C2202)&gt;0),1,0)</f>
        <v>1</v>
      </c>
      <c r="Z2202">
        <f>IF(Y2202=1,P2202,0)</f>
        <v>0</v>
      </c>
    </row>
    <row r="2203">
      <c r="A2203" t="inlineStr">
        <is>
          <t>Lead</t>
        </is>
      </c>
      <c r="B2203" s="39" t="str">
        <f>IFERROR(INDEX(CampTypes,MATCH(C2203,CampList,0)),"Unattributed")</f>
        <v>New</v>
      </c>
      <c r="C2203" t="inlineStr">
        <is>
          <t>EBG - In House | ABO | Natuf | Leads | Unit Franchise | India | Oct26 | V1</t>
        </is>
      </c>
      <c r="D2203" t="inlineStr">
        <is>
          <t>Natuf | LAL 1% | India | Jul26 | V1</t>
        </is>
      </c>
      <c r="E2203" t="inlineStr">
        <is>
          <t>Natuf | Reel | Brand Ambassador | Heard Of Owning A Cafe | V1</t>
        </is>
      </c>
      <c r="F2203" t="inlineStr">
        <is>
          <t>In House Natuf</t>
        </is>
      </c>
      <c r="G2203" t="inlineStr">
        <is>
          <t>Connected</t>
        </is>
      </c>
      <c r="H2203" s="39" t="str">
        <f>IF(ISNUMBER(MATCH(G2203,QualityStatuses,0)),"Quality Lead","Non-Quality Lead")</f>
        <v>Non-Quality Lead</v>
      </c>
      <c r="I2203" t="inlineStr">
        <is>
          <t>2026-10</t>
        </is>
      </c>
      <c r="J2203" t="inlineStr">
        <is>
          <t>Wk of 2026-10-12</t>
        </is>
      </c>
      <c r="K2203" t="inlineStr">
        <is>
          <t>Rupa Srinivas</t>
        </is>
      </c>
      <c r="L2203" t="inlineStr">
        <is>
          <t>Facebook</t>
        </is>
      </c>
      <c r="M2203" t="inlineStr">
        <is>
          <t>Direct (campaign tagged in CRM)</t>
        </is>
      </c>
      <c r="N2203" t="inlineStr">
        <is>
          <t>6ad2706f4fc3b2a2815ba416</t>
        </is>
      </c>
      <c r="O2203" t="n">
        <v>1</v>
      </c>
      <c r="P2203" s="40">
        <f>IF(A2203="Lead",IF(ISNUMBER(MATCH(G2203,QualityStatuses,0)),1,0),0)</f>
        <v>0</v>
      </c>
      <c r="Q2203" s="40">
        <f>IF(A2203="Lead",IF(G2203="New Lead",0,1),0)</f>
        <v>1</v>
      </c>
      <c r="R2203" s="40">
        <f>IF(A2203="Lead",IF(G2203="Lost",1,0),0)</f>
        <v>0</v>
      </c>
      <c r="S2203" t="n">
        <v>1</v>
      </c>
      <c r="T2203" t="n">
        <v>1</v>
      </c>
      <c r="U2203" t="n">
        <v>0</v>
      </c>
      <c r="V2203" t="n">
        <v>0</v>
      </c>
      <c r="W2203" t="n">
        <v>0</v>
      </c>
      <c r="X2203" t="n">
        <v>0</v>
      </c>
      <c r="Y2203">
        <f>IF(AND(A2203="Lead",COUNTIF(MetaCamps,C2203)&gt;0),1,0)</f>
        <v>0</v>
      </c>
      <c r="Z2203">
        <f>IF(Y2203=1,P2203,0)</f>
        <v>0</v>
      </c>
    </row>
    <row r="2204">
      <c r="A2204" t="inlineStr">
        <is>
          <t>Lead</t>
        </is>
      </c>
      <c r="B2204" s="39" t="str">
        <f>IFERROR(INDEX(CampTypes,MATCH(C2204,CampList,0)),"Unattributed")</f>
        <v>Old</v>
      </c>
      <c r="C2204" t="inlineStr">
        <is>
          <t>E_Natuf_Generic_13082026</t>
        </is>
      </c>
      <c r="D2204" t="inlineStr">
        <is>
          <t>E_Natuf_Generic_13082026_Adset1</t>
        </is>
      </c>
      <c r="E2204" t="inlineStr">
        <is>
          <t>E_Natuf_Generic_13082026_Adset1_Ad1</t>
        </is>
      </c>
      <c r="F2204" t="inlineStr">
        <is>
          <t>Natuf</t>
        </is>
      </c>
      <c r="G2204" t="inlineStr">
        <is>
          <t>Connected</t>
        </is>
      </c>
      <c r="H2204" s="39" t="str">
        <f>IF(ISNUMBER(MATCH(G2204,QualityStatuses,0)),"Quality Lead","Non-Quality Lead")</f>
        <v>Non-Quality Lead</v>
      </c>
      <c r="I2204" t="inlineStr">
        <is>
          <t>2026-10</t>
        </is>
      </c>
      <c r="J2204" t="inlineStr">
        <is>
          <t>Wk of 2026-10-12</t>
        </is>
      </c>
      <c r="K2204" t="inlineStr">
        <is>
          <t>Tejaswini Tarigopula</t>
        </is>
      </c>
      <c r="L2204" t="inlineStr">
        <is>
          <t>Facebook</t>
        </is>
      </c>
      <c r="M2204" t="inlineStr">
        <is>
          <t>Direct (campaign tagged in CRM)</t>
        </is>
      </c>
      <c r="N2204" t="inlineStr">
        <is>
          <t>6ad26f6ccb1d94a5812b10f6</t>
        </is>
      </c>
      <c r="O2204" t="n">
        <v>1</v>
      </c>
      <c r="P2204" s="40">
        <f>IF(A2204="Lead",IF(ISNUMBER(MATCH(G2204,QualityStatuses,0)),1,0),0)</f>
        <v>0</v>
      </c>
      <c r="Q2204" s="40">
        <f>IF(A2204="Lead",IF(G2204="New Lead",0,1),0)</f>
        <v>1</v>
      </c>
      <c r="R2204" s="40">
        <f>IF(A2204="Lead",IF(G2204="Lost",1,0),0)</f>
        <v>0</v>
      </c>
      <c r="S2204" t="n">
        <v>2</v>
      </c>
      <c r="T2204" t="n">
        <v>1</v>
      </c>
      <c r="U2204" t="n">
        <v>0</v>
      </c>
      <c r="V2204" t="n">
        <v>0</v>
      </c>
      <c r="W2204" t="n">
        <v>0</v>
      </c>
      <c r="X2204" t="n">
        <v>0</v>
      </c>
      <c r="Y2204">
        <f>IF(AND(A2204="Lead",COUNTIF(MetaCamps,C2204)&gt;0),1,0)</f>
        <v>1</v>
      </c>
      <c r="Z2204">
        <f>IF(Y2204=1,P2204,0)</f>
        <v>0</v>
      </c>
    </row>
    <row r="2205">
      <c r="A2205" t="inlineStr">
        <is>
          <t>Lead</t>
        </is>
      </c>
      <c r="B2205" s="39" t="str">
        <f>IFERROR(INDEX(CampTypes,MATCH(C2205,CampList,0)),"Unattributed")</f>
        <v>New</v>
      </c>
      <c r="C2205" t="inlineStr">
        <is>
          <t>EBG - In House | ABO | Natuf | Leads | Unit Franchise | India | Oct26 | V1</t>
        </is>
      </c>
      <c r="D2205" t="inlineStr">
        <is>
          <t>Natuf | Investors | Tier1 + Growth Cities | Oct26 | V1</t>
        </is>
      </c>
      <c r="E2205" t="inlineStr">
        <is>
          <t>Natuf | Reel | Brand Ambassador | Heard Of Owning A Cafe | V1</t>
        </is>
      </c>
      <c r="F2205" t="inlineStr">
        <is>
          <t>In House Natuf</t>
        </is>
      </c>
      <c r="G2205" t="inlineStr">
        <is>
          <t>Details Shared</t>
        </is>
      </c>
      <c r="H2205" s="39" t="str">
        <f>IF(ISNUMBER(MATCH(G2205,QualityStatuses,0)),"Quality Lead","Non-Quality Lead")</f>
        <v>Quality Lead</v>
      </c>
      <c r="I2205" t="inlineStr">
        <is>
          <t>2026-10</t>
        </is>
      </c>
      <c r="J2205" t="inlineStr">
        <is>
          <t>Wk of 2026-10-12</t>
        </is>
      </c>
      <c r="K2205" t="inlineStr">
        <is>
          <t>Rupa Srinivas</t>
        </is>
      </c>
      <c r="L2205" t="inlineStr">
        <is>
          <t>Facebook</t>
        </is>
      </c>
      <c r="M2205" t="inlineStr">
        <is>
          <t>Direct (campaign tagged in CRM)</t>
        </is>
      </c>
      <c r="N2205" t="inlineStr">
        <is>
          <t>6ad26e82b66c4fc1f0d407c7</t>
        </is>
      </c>
      <c r="O2205" t="n">
        <v>1</v>
      </c>
      <c r="P2205" s="40">
        <f>IF(A2205="Lead",IF(ISNUMBER(MATCH(G2205,QualityStatuses,0)),1,0),0)</f>
        <v>1</v>
      </c>
      <c r="Q2205" s="40">
        <f>IF(A2205="Lead",IF(G2205="New Lead",0,1),0)</f>
        <v>1</v>
      </c>
      <c r="R2205" s="40">
        <f>IF(A2205="Lead",IF(G2205="Lost",1,0),0)</f>
        <v>0</v>
      </c>
      <c r="S2205" t="n">
        <v>1</v>
      </c>
      <c r="T2205" t="n">
        <v>1</v>
      </c>
      <c r="U2205" t="n">
        <v>0</v>
      </c>
      <c r="V2205" t="n">
        <v>0</v>
      </c>
      <c r="W2205" t="n">
        <v>0</v>
      </c>
      <c r="X2205" t="n">
        <v>0</v>
      </c>
      <c r="Y2205">
        <f>IF(AND(A2205="Lead",COUNTIF(MetaCamps,C2205)&gt;0),1,0)</f>
        <v>0</v>
      </c>
      <c r="Z2205">
        <f>IF(Y2205=1,P2205,0)</f>
        <v>0</v>
      </c>
    </row>
    <row r="2206">
      <c r="A2206" t="inlineStr">
        <is>
          <t>Lead</t>
        </is>
      </c>
      <c r="B2206" s="39" t="str">
        <f>IFERROR(INDEX(CampTypes,MATCH(C2206,CampList,0)),"Unattributed")</f>
        <v>New</v>
      </c>
      <c r="C2206" t="inlineStr">
        <is>
          <t>EBG - In House | ABO | Natuf | Leads | Unit Franchise | India | Oct26 | V1</t>
        </is>
      </c>
      <c r="D2206" t="inlineStr">
        <is>
          <t>Natuf | Broad | Tier1 + Growth Cities | Oct26 | V1</t>
        </is>
      </c>
      <c r="E2206" t="inlineStr">
        <is>
          <t>Natuf | Reel | Brand Ambassador | Heard Of Owning A Cafe | V1</t>
        </is>
      </c>
      <c r="F2206" t="inlineStr">
        <is>
          <t>In House Natuf</t>
        </is>
      </c>
      <c r="G2206" t="inlineStr">
        <is>
          <t>Attempt 1</t>
        </is>
      </c>
      <c r="H2206" s="39" t="str">
        <f>IF(ISNUMBER(MATCH(G2206,QualityStatuses,0)),"Quality Lead","Non-Quality Lead")</f>
        <v>Non-Quality Lead</v>
      </c>
      <c r="I2206" t="inlineStr">
        <is>
          <t>2026-10</t>
        </is>
      </c>
      <c r="J2206" t="inlineStr">
        <is>
          <t>Wk of 2026-10-12</t>
        </is>
      </c>
      <c r="K2206" t="inlineStr">
        <is>
          <t>Rupa Srinivas</t>
        </is>
      </c>
      <c r="L2206" t="inlineStr">
        <is>
          <t>Facebook</t>
        </is>
      </c>
      <c r="M2206" t="inlineStr">
        <is>
          <t>Direct (campaign tagged in CRM)</t>
        </is>
      </c>
      <c r="N2206" t="inlineStr">
        <is>
          <t>6ad26e3ea31363357e719904</t>
        </is>
      </c>
      <c r="O2206" t="n">
        <v>1</v>
      </c>
      <c r="P2206" s="40">
        <f>IF(A2206="Lead",IF(ISNUMBER(MATCH(G2206,QualityStatuses,0)),1,0),0)</f>
        <v>0</v>
      </c>
      <c r="Q2206" s="40">
        <f>IF(A2206="Lead",IF(G2206="New Lead",0,1),0)</f>
        <v>1</v>
      </c>
      <c r="R2206" s="40">
        <f>IF(A2206="Lead",IF(G2206="Lost",1,0),0)</f>
        <v>0</v>
      </c>
      <c r="S2206" t="n">
        <v>1</v>
      </c>
      <c r="T2206" t="n">
        <v>0</v>
      </c>
      <c r="U2206" t="n">
        <v>0</v>
      </c>
      <c r="V2206" t="n">
        <v>0</v>
      </c>
      <c r="W2206" t="n">
        <v>0</v>
      </c>
      <c r="X2206" t="n">
        <v>0</v>
      </c>
      <c r="Y2206">
        <f>IF(AND(A2206="Lead",COUNTIF(MetaCamps,C2206)&gt;0),1,0)</f>
        <v>0</v>
      </c>
      <c r="Z2206">
        <f>IF(Y2206=1,P2206,0)</f>
        <v>0</v>
      </c>
    </row>
    <row r="2207">
      <c r="A2207" t="inlineStr">
        <is>
          <t>Lead</t>
        </is>
      </c>
      <c r="B2207" s="39" t="str">
        <f>IFERROR(INDEX(CampTypes,MATCH(C2207,CampList,0)),"Unattributed")</f>
        <v>Old</v>
      </c>
      <c r="C2207" t="inlineStr">
        <is>
          <t>E_Karan_Natuf_All_07072026</t>
        </is>
      </c>
      <c r="D2207" t="inlineStr">
        <is>
          <t>E_Karan_Natuf_Sign_07072026_Adset3</t>
        </is>
      </c>
      <c r="E2207" t="inlineStr">
        <is>
          <t>E_Karan_Natuf_Sign_07072026_Adset2_Ad1</t>
        </is>
      </c>
      <c r="F2207" t="inlineStr">
        <is>
          <t>Natuf</t>
        </is>
      </c>
      <c r="G2207" t="inlineStr">
        <is>
          <t>New Lead</t>
        </is>
      </c>
      <c r="H2207" s="39" t="str">
        <f>IF(ISNUMBER(MATCH(G2207,QualityStatuses,0)),"Quality Lead","Non-Quality Lead")</f>
        <v>Non-Quality Lead</v>
      </c>
      <c r="I2207" t="inlineStr">
        <is>
          <t>2026-10</t>
        </is>
      </c>
      <c r="J2207" t="inlineStr">
        <is>
          <t>Wk of 2026-10-12</t>
        </is>
      </c>
      <c r="K2207" t="inlineStr">
        <is>
          <t>(Unassigned)</t>
        </is>
      </c>
      <c r="L2207" t="inlineStr">
        <is>
          <t>Facebook</t>
        </is>
      </c>
      <c r="M2207" t="inlineStr">
        <is>
          <t>Direct (campaign tagged in CRM)</t>
        </is>
      </c>
      <c r="N2207" t="inlineStr">
        <is>
          <t>6ad26e2d0ebcc770d08643dd</t>
        </is>
      </c>
      <c r="O2207" t="n">
        <v>1</v>
      </c>
      <c r="P2207" s="40">
        <f>IF(A2207="Lead",IF(ISNUMBER(MATCH(G2207,QualityStatuses,0)),1,0),0)</f>
        <v>0</v>
      </c>
      <c r="Q2207" s="40">
        <f>IF(A2207="Lead",IF(G2207="New Lead",0,1),0)</f>
        <v>0</v>
      </c>
      <c r="R2207" s="40">
        <f>IF(A2207="Lead",IF(G2207="Lost",1,0),0)</f>
        <v>0</v>
      </c>
      <c r="S2207" t="n">
        <v>0</v>
      </c>
      <c r="T2207" t="n">
        <v>0</v>
      </c>
      <c r="U2207" t="n">
        <v>0</v>
      </c>
      <c r="V2207" t="n">
        <v>0</v>
      </c>
      <c r="W2207" t="n">
        <v>0</v>
      </c>
      <c r="X2207" t="n">
        <v>0</v>
      </c>
      <c r="Y2207">
        <f>IF(AND(A2207="Lead",COUNTIF(MetaCamps,C2207)&gt;0),1,0)</f>
        <v>1</v>
      </c>
      <c r="Z2207">
        <f>IF(Y2207=1,P2207,0)</f>
        <v>0</v>
      </c>
    </row>
    <row r="2208">
      <c r="A2208" t="inlineStr">
        <is>
          <t>Lead</t>
        </is>
      </c>
      <c r="B2208" s="39" t="str">
        <f>IFERROR(INDEX(CampTypes,MATCH(C2208,CampList,0)),"Unattributed")</f>
        <v>New</v>
      </c>
      <c r="C2208" t="inlineStr">
        <is>
          <t>EBG - In House | ABO | Natuf | Leads | Unit Franchise | India | Oct26 | V1</t>
        </is>
      </c>
      <c r="D2208" t="inlineStr">
        <is>
          <t>Natuf | Investors | Tier1 + Growth Cities | Oct26 | V1</t>
        </is>
      </c>
      <c r="E2208" t="inlineStr">
        <is>
          <t>Natuf | Reel | Brand Ambassador | Heard Of Owning A Cafe | V1</t>
        </is>
      </c>
      <c r="F2208" t="inlineStr">
        <is>
          <t>In House Natuf</t>
        </is>
      </c>
      <c r="G2208" t="inlineStr">
        <is>
          <t>Attempt 1</t>
        </is>
      </c>
      <c r="H2208" s="39" t="str">
        <f>IF(ISNUMBER(MATCH(G2208,QualityStatuses,0)),"Quality Lead","Non-Quality Lead")</f>
        <v>Non-Quality Lead</v>
      </c>
      <c r="I2208" t="inlineStr">
        <is>
          <t>2026-10</t>
        </is>
      </c>
      <c r="J2208" t="inlineStr">
        <is>
          <t>Wk of 2026-10-12</t>
        </is>
      </c>
      <c r="K2208" t="inlineStr">
        <is>
          <t>Rupa Srinivas</t>
        </is>
      </c>
      <c r="L2208" t="inlineStr">
        <is>
          <t>Facebook</t>
        </is>
      </c>
      <c r="M2208" t="inlineStr">
        <is>
          <t>Direct (campaign tagged in CRM)</t>
        </is>
      </c>
      <c r="N2208" t="inlineStr">
        <is>
          <t>6ad26b4d100ea359b62039a0</t>
        </is>
      </c>
      <c r="O2208" t="n">
        <v>1</v>
      </c>
      <c r="P2208" s="40">
        <f>IF(A2208="Lead",IF(ISNUMBER(MATCH(G2208,QualityStatuses,0)),1,0),0)</f>
        <v>0</v>
      </c>
      <c r="Q2208" s="40">
        <f>IF(A2208="Lead",IF(G2208="New Lead",0,1),0)</f>
        <v>1</v>
      </c>
      <c r="R2208" s="40">
        <f>IF(A2208="Lead",IF(G2208="Lost",1,0),0)</f>
        <v>0</v>
      </c>
      <c r="S2208" t="n">
        <v>1</v>
      </c>
      <c r="T2208" t="n">
        <v>0</v>
      </c>
      <c r="U2208" t="n">
        <v>0</v>
      </c>
      <c r="V2208" t="n">
        <v>0</v>
      </c>
      <c r="W2208" t="n">
        <v>0</v>
      </c>
      <c r="X2208" t="n">
        <v>0</v>
      </c>
      <c r="Y2208">
        <f>IF(AND(A2208="Lead",COUNTIF(MetaCamps,C2208)&gt;0),1,0)</f>
        <v>0</v>
      </c>
      <c r="Z2208">
        <f>IF(Y2208=1,P2208,0)</f>
        <v>0</v>
      </c>
    </row>
    <row r="2209">
      <c r="A2209" t="inlineStr">
        <is>
          <t>Lead</t>
        </is>
      </c>
      <c r="B2209" s="39" t="str">
        <f>IFERROR(INDEX(CampTypes,MATCH(C2209,CampList,0)),"Unattributed")</f>
        <v>Old</v>
      </c>
      <c r="C2209" t="inlineStr">
        <is>
          <t>natuf_Kiosk_14072026_Hindi</t>
        </is>
      </c>
      <c r="D2209" t="inlineStr">
        <is>
          <t>natuf_Kiosk_09102026</t>
        </is>
      </c>
      <c r="E2209" t="inlineStr">
        <is>
          <t>natuf_Kiosk_14072026_ad set_ad1</t>
        </is>
      </c>
      <c r="F2209" t="inlineStr">
        <is>
          <t>Natuf</t>
        </is>
      </c>
      <c r="G2209" t="inlineStr">
        <is>
          <t>Details Shared</t>
        </is>
      </c>
      <c r="H2209" s="39" t="str">
        <f>IF(ISNUMBER(MATCH(G2209,QualityStatuses,0)),"Quality Lead","Non-Quality Lead")</f>
        <v>Quality Lead</v>
      </c>
      <c r="I2209" t="inlineStr">
        <is>
          <t>2026-10</t>
        </is>
      </c>
      <c r="J2209" t="inlineStr">
        <is>
          <t>Wk of 2026-10-12</t>
        </is>
      </c>
      <c r="K2209" t="inlineStr">
        <is>
          <t>Tejaswini Tarigopula</t>
        </is>
      </c>
      <c r="L2209" t="inlineStr">
        <is>
          <t>Facebook</t>
        </is>
      </c>
      <c r="M2209" t="inlineStr">
        <is>
          <t>Direct (campaign tagged in CRM)</t>
        </is>
      </c>
      <c r="N2209" t="inlineStr">
        <is>
          <t>6ad26b49f6ffa1e2c30e6c8d</t>
        </is>
      </c>
      <c r="O2209" t="n">
        <v>1</v>
      </c>
      <c r="P2209" s="40">
        <f>IF(A2209="Lead",IF(ISNUMBER(MATCH(G2209,QualityStatuses,0)),1,0),0)</f>
        <v>1</v>
      </c>
      <c r="Q2209" s="40">
        <f>IF(A2209="Lead",IF(G2209="New Lead",0,1),0)</f>
        <v>1</v>
      </c>
      <c r="R2209" s="40">
        <f>IF(A2209="Lead",IF(G2209="Lost",1,0),0)</f>
        <v>0</v>
      </c>
      <c r="S2209" t="n">
        <v>1</v>
      </c>
      <c r="T2209" t="n">
        <v>1</v>
      </c>
      <c r="U2209" t="n">
        <v>0</v>
      </c>
      <c r="V2209" t="n">
        <v>0</v>
      </c>
      <c r="W2209" t="n">
        <v>0</v>
      </c>
      <c r="X2209" t="n">
        <v>0</v>
      </c>
      <c r="Y2209">
        <f>IF(AND(A2209="Lead",COUNTIF(MetaCamps,C2209)&gt;0),1,0)</f>
        <v>1</v>
      </c>
      <c r="Z2209">
        <f>IF(Y2209=1,P2209,0)</f>
        <v>1</v>
      </c>
    </row>
    <row r="2210">
      <c r="A2210" t="inlineStr">
        <is>
          <t>Lead</t>
        </is>
      </c>
      <c r="B2210" s="39" t="str">
        <f>IFERROR(INDEX(CampTypes,MATCH(C2210,CampList,0)),"Unattributed")</f>
        <v>Old</v>
      </c>
      <c r="C2210" t="inlineStr">
        <is>
          <t>natuf_Kiosk_14072026_Hindi</t>
        </is>
      </c>
      <c r="D2210" t="inlineStr">
        <is>
          <t>natuf_Kiosk_09102026</t>
        </is>
      </c>
      <c r="E2210" t="inlineStr">
        <is>
          <t>natuf_Kiosk_14072026_ad set_ad1</t>
        </is>
      </c>
      <c r="F2210" t="inlineStr">
        <is>
          <t>Natuf</t>
        </is>
      </c>
      <c r="G2210" t="inlineStr">
        <is>
          <t>Connected</t>
        </is>
      </c>
      <c r="H2210" s="39" t="str">
        <f>IF(ISNUMBER(MATCH(G2210,QualityStatuses,0)),"Quality Lead","Non-Quality Lead")</f>
        <v>Non-Quality Lead</v>
      </c>
      <c r="I2210" t="inlineStr">
        <is>
          <t>2026-10</t>
        </is>
      </c>
      <c r="J2210" t="inlineStr">
        <is>
          <t>Wk of 2026-10-12</t>
        </is>
      </c>
      <c r="K2210" t="inlineStr">
        <is>
          <t>Tejaswini Tarigopula</t>
        </is>
      </c>
      <c r="L2210" t="inlineStr">
        <is>
          <t>Facebook</t>
        </is>
      </c>
      <c r="M2210" t="inlineStr">
        <is>
          <t>Direct (campaign tagged in CRM)</t>
        </is>
      </c>
      <c r="N2210" t="inlineStr">
        <is>
          <t>6ad26b0607ce1db3c5a1a3ab</t>
        </is>
      </c>
      <c r="O2210" t="n">
        <v>1</v>
      </c>
      <c r="P2210" s="40">
        <f>IF(A2210="Lead",IF(ISNUMBER(MATCH(G2210,QualityStatuses,0)),1,0),0)</f>
        <v>0</v>
      </c>
      <c r="Q2210" s="40">
        <f>IF(A2210="Lead",IF(G2210="New Lead",0,1),0)</f>
        <v>1</v>
      </c>
      <c r="R2210" s="40">
        <f>IF(A2210="Lead",IF(G2210="Lost",1,0),0)</f>
        <v>0</v>
      </c>
      <c r="S2210" t="n">
        <v>2</v>
      </c>
      <c r="T2210" t="n">
        <v>2</v>
      </c>
      <c r="U2210" t="n">
        <v>0</v>
      </c>
      <c r="V2210" t="n">
        <v>0</v>
      </c>
      <c r="W2210" t="n">
        <v>0</v>
      </c>
      <c r="X2210" t="n">
        <v>0</v>
      </c>
      <c r="Y2210">
        <f>IF(AND(A2210="Lead",COUNTIF(MetaCamps,C2210)&gt;0),1,0)</f>
        <v>1</v>
      </c>
      <c r="Z2210">
        <f>IF(Y2210=1,P2210,0)</f>
        <v>0</v>
      </c>
    </row>
    <row r="2211">
      <c r="A2211" t="inlineStr">
        <is>
          <t>Lead</t>
        </is>
      </c>
      <c r="B2211" s="39" t="str">
        <f>IFERROR(INDEX(CampTypes,MATCH(C2211,CampList,0)),"Unattributed")</f>
        <v>New</v>
      </c>
      <c r="C2211" t="inlineStr">
        <is>
          <t>EBG - In House | ABO | Natuf | Leads | Unit Franchise | India | Oct26 | V1</t>
        </is>
      </c>
      <c r="D2211" t="inlineStr">
        <is>
          <t>Natuf | Broad | Tier1 + Growth Cities | Oct26 | V1</t>
        </is>
      </c>
      <c r="E2211" t="inlineStr">
        <is>
          <t>Natuf | Reel | Brand Ambassador | Heard Of Owning A Cafe | V1</t>
        </is>
      </c>
      <c r="F2211" t="inlineStr">
        <is>
          <t>In House Natuf</t>
        </is>
      </c>
      <c r="G2211" t="inlineStr">
        <is>
          <t>New Lead</t>
        </is>
      </c>
      <c r="H2211" s="39" t="str">
        <f>IF(ISNUMBER(MATCH(G2211,QualityStatuses,0)),"Quality Lead","Non-Quality Lead")</f>
        <v>Non-Quality Lead</v>
      </c>
      <c r="I2211" t="inlineStr">
        <is>
          <t>2026-10</t>
        </is>
      </c>
      <c r="J2211" t="inlineStr">
        <is>
          <t>Wk of 2026-10-12</t>
        </is>
      </c>
      <c r="K2211" t="inlineStr">
        <is>
          <t>Rupa Srinivas</t>
        </is>
      </c>
      <c r="L2211" t="inlineStr">
        <is>
          <t>Facebook</t>
        </is>
      </c>
      <c r="M2211" t="inlineStr">
        <is>
          <t>Direct (campaign tagged in CRM)</t>
        </is>
      </c>
      <c r="N2211" t="inlineStr">
        <is>
          <t>6ad269d138be56142cbe9c20</t>
        </is>
      </c>
      <c r="O2211" t="n">
        <v>1</v>
      </c>
      <c r="P2211" s="40">
        <f>IF(A2211="Lead",IF(ISNUMBER(MATCH(G2211,QualityStatuses,0)),1,0),0)</f>
        <v>0</v>
      </c>
      <c r="Q2211" s="40">
        <f>IF(A2211="Lead",IF(G2211="New Lead",0,1),0)</f>
        <v>0</v>
      </c>
      <c r="R2211" s="40">
        <f>IF(A2211="Lead",IF(G2211="Lost",1,0),0)</f>
        <v>0</v>
      </c>
      <c r="S2211" t="n">
        <v>0</v>
      </c>
      <c r="T2211" t="n">
        <v>0</v>
      </c>
      <c r="U2211" t="n">
        <v>0</v>
      </c>
      <c r="V2211" t="n">
        <v>0</v>
      </c>
      <c r="W2211" t="n">
        <v>0</v>
      </c>
      <c r="X2211" t="n">
        <v>0</v>
      </c>
      <c r="Y2211">
        <f>IF(AND(A2211="Lead",COUNTIF(MetaCamps,C2211)&gt;0),1,0)</f>
        <v>0</v>
      </c>
      <c r="Z2211">
        <f>IF(Y2211=1,P2211,0)</f>
        <v>0</v>
      </c>
    </row>
    <row r="2212">
      <c r="A2212" t="inlineStr">
        <is>
          <t>Lead</t>
        </is>
      </c>
      <c r="B2212" s="39" t="str">
        <f>IFERROR(INDEX(CampTypes,MATCH(C2212,CampList,0)),"Unattributed")</f>
        <v>New</v>
      </c>
      <c r="C2212" t="inlineStr">
        <is>
          <t>EBG - In House | ABO | Natuf | Leads | Unit Franchise | India | Oct26 | V1</t>
        </is>
      </c>
      <c r="D2212" t="inlineStr">
        <is>
          <t>Natuf | Investors | Tier1 + Growth Cities | Oct26 | V1</t>
        </is>
      </c>
      <c r="E2212" t="inlineStr">
        <is>
          <t>Natuf | Reel | Brand Ambassador | Heard Of Owning A Cafe | V1</t>
        </is>
      </c>
      <c r="F2212" t="inlineStr">
        <is>
          <t>In House Natuf</t>
        </is>
      </c>
      <c r="G2212" t="inlineStr">
        <is>
          <t>Details Shared</t>
        </is>
      </c>
      <c r="H2212" s="39" t="str">
        <f>IF(ISNUMBER(MATCH(G2212,QualityStatuses,0)),"Quality Lead","Non-Quality Lead")</f>
        <v>Quality Lead</v>
      </c>
      <c r="I2212" t="inlineStr">
        <is>
          <t>2026-10</t>
        </is>
      </c>
      <c r="J2212" t="inlineStr">
        <is>
          <t>Wk of 2026-10-12</t>
        </is>
      </c>
      <c r="K2212" t="inlineStr">
        <is>
          <t>Rupa Srinivas</t>
        </is>
      </c>
      <c r="L2212" t="inlineStr">
        <is>
          <t>Facebook</t>
        </is>
      </c>
      <c r="M2212" t="inlineStr">
        <is>
          <t>Direct (campaign tagged in CRM)</t>
        </is>
      </c>
      <c r="N2212" t="inlineStr">
        <is>
          <t>6ad2694c4afa51b5dbe0ea18</t>
        </is>
      </c>
      <c r="O2212" t="n">
        <v>1</v>
      </c>
      <c r="P2212" s="40">
        <f>IF(A2212="Lead",IF(ISNUMBER(MATCH(G2212,QualityStatuses,0)),1,0),0)</f>
        <v>1</v>
      </c>
      <c r="Q2212" s="40">
        <f>IF(A2212="Lead",IF(G2212="New Lead",0,1),0)</f>
        <v>1</v>
      </c>
      <c r="R2212" s="40">
        <f>IF(A2212="Lead",IF(G2212="Lost",1,0),0)</f>
        <v>0</v>
      </c>
      <c r="S2212" t="n">
        <v>4</v>
      </c>
      <c r="T2212" t="n">
        <v>4</v>
      </c>
      <c r="U2212" t="n">
        <v>0</v>
      </c>
      <c r="V2212" t="n">
        <v>0</v>
      </c>
      <c r="W2212" t="n">
        <v>0</v>
      </c>
      <c r="X2212" t="n">
        <v>0</v>
      </c>
      <c r="Y2212">
        <f>IF(AND(A2212="Lead",COUNTIF(MetaCamps,C2212)&gt;0),1,0)</f>
        <v>0</v>
      </c>
      <c r="Z2212">
        <f>IF(Y2212=1,P2212,0)</f>
        <v>0</v>
      </c>
    </row>
    <row r="2213">
      <c r="A2213" t="inlineStr">
        <is>
          <t>Lead</t>
        </is>
      </c>
      <c r="B2213" s="39" t="str">
        <f>IFERROR(INDEX(CampTypes,MATCH(C2213,CampList,0)),"Unattributed")</f>
        <v>Old</v>
      </c>
      <c r="C2213" t="inlineStr">
        <is>
          <t>natuf_Kiosk_14072026_Hindi</t>
        </is>
      </c>
      <c r="D2213" t="inlineStr">
        <is>
          <t>natuf_Kiosk_14072026_Highest-converting industries</t>
        </is>
      </c>
      <c r="E2213" t="inlineStr">
        <is>
          <t>natuf_Kiosk_14072026_ad set_ad1</t>
        </is>
      </c>
      <c r="F2213" t="inlineStr">
        <is>
          <t>Natuf</t>
        </is>
      </c>
      <c r="G2213" t="inlineStr">
        <is>
          <t>New Lead</t>
        </is>
      </c>
      <c r="H2213" s="39" t="str">
        <f>IF(ISNUMBER(MATCH(G2213,QualityStatuses,0)),"Quality Lead","Non-Quality Lead")</f>
        <v>Non-Quality Lead</v>
      </c>
      <c r="I2213" t="inlineStr">
        <is>
          <t>2026-10</t>
        </is>
      </c>
      <c r="J2213" t="inlineStr">
        <is>
          <t>Wk of 2026-10-12</t>
        </is>
      </c>
      <c r="K2213" t="inlineStr">
        <is>
          <t>(Unassigned)</t>
        </is>
      </c>
      <c r="L2213" t="inlineStr">
        <is>
          <t>Facebook</t>
        </is>
      </c>
      <c r="M2213" t="inlineStr">
        <is>
          <t>Direct (campaign tagged in CRM)</t>
        </is>
      </c>
      <c r="N2213" t="inlineStr">
        <is>
          <t>6ad268d5ae88dc6aeac7cf9c</t>
        </is>
      </c>
      <c r="O2213" t="n">
        <v>1</v>
      </c>
      <c r="P2213" s="40">
        <f>IF(A2213="Lead",IF(ISNUMBER(MATCH(G2213,QualityStatuses,0)),1,0),0)</f>
        <v>0</v>
      </c>
      <c r="Q2213" s="40">
        <f>IF(A2213="Lead",IF(G2213="New Lead",0,1),0)</f>
        <v>0</v>
      </c>
      <c r="R2213" s="40">
        <f>IF(A2213="Lead",IF(G2213="Lost",1,0),0)</f>
        <v>0</v>
      </c>
      <c r="S2213" t="n">
        <v>0</v>
      </c>
      <c r="T2213" t="n">
        <v>0</v>
      </c>
      <c r="U2213" t="n">
        <v>0</v>
      </c>
      <c r="V2213" t="n">
        <v>0</v>
      </c>
      <c r="W2213" t="n">
        <v>0</v>
      </c>
      <c r="X2213" t="n">
        <v>0</v>
      </c>
      <c r="Y2213">
        <f>IF(AND(A2213="Lead",COUNTIF(MetaCamps,C2213)&gt;0),1,0)</f>
        <v>1</v>
      </c>
      <c r="Z2213">
        <f>IF(Y2213=1,P2213,0)</f>
        <v>0</v>
      </c>
    </row>
    <row r="2214">
      <c r="A2214" t="inlineStr">
        <is>
          <t>Lead</t>
        </is>
      </c>
      <c r="B2214" s="39" t="str">
        <f>IFERROR(INDEX(CampTypes,MATCH(C2214,CampList,0)),"Unattributed")</f>
        <v>Old</v>
      </c>
      <c r="C2214" t="inlineStr">
        <is>
          <t>E_Suresh_Natuf_Kiosk_07072026</t>
        </is>
      </c>
      <c r="D2214" t="inlineStr">
        <is>
          <t>E_Suresh_Natuf_Kiosk_07072026_Adset5</t>
        </is>
      </c>
      <c r="E2214" t="inlineStr">
        <is>
          <t>E_Hindi_Suresh_Natuf_Kiosk_07072026_Adset5_ad3 – Copy 2</t>
        </is>
      </c>
      <c r="F2214" t="inlineStr">
        <is>
          <t>Natuf</t>
        </is>
      </c>
      <c r="G2214" t="inlineStr">
        <is>
          <t>Connected</t>
        </is>
      </c>
      <c r="H2214" s="39" t="str">
        <f>IF(ISNUMBER(MATCH(G2214,QualityStatuses,0)),"Quality Lead","Non-Quality Lead")</f>
        <v>Non-Quality Lead</v>
      </c>
      <c r="I2214" t="inlineStr">
        <is>
          <t>2026-10</t>
        </is>
      </c>
      <c r="J2214" t="inlineStr">
        <is>
          <t>Wk of 2026-10-12</t>
        </is>
      </c>
      <c r="K2214" t="inlineStr">
        <is>
          <t>Tejaswini Tarigopula</t>
        </is>
      </c>
      <c r="L2214" t="inlineStr">
        <is>
          <t>Facebook</t>
        </is>
      </c>
      <c r="M2214" t="inlineStr">
        <is>
          <t>Direct (campaign tagged in CRM)</t>
        </is>
      </c>
      <c r="N2214" t="inlineStr">
        <is>
          <t>6ad2688006e3aef43ca841bf</t>
        </is>
      </c>
      <c r="O2214" t="n">
        <v>1</v>
      </c>
      <c r="P2214" s="40">
        <f>IF(A2214="Lead",IF(ISNUMBER(MATCH(G2214,QualityStatuses,0)),1,0),0)</f>
        <v>0</v>
      </c>
      <c r="Q2214" s="40">
        <f>IF(A2214="Lead",IF(G2214="New Lead",0,1),0)</f>
        <v>1</v>
      </c>
      <c r="R2214" s="40">
        <f>IF(A2214="Lead",IF(G2214="Lost",1,0),0)</f>
        <v>0</v>
      </c>
      <c r="S2214" t="n">
        <v>5</v>
      </c>
      <c r="T2214" t="n">
        <v>1</v>
      </c>
      <c r="U2214" t="n">
        <v>0</v>
      </c>
      <c r="V2214" t="n">
        <v>0</v>
      </c>
      <c r="W2214" t="n">
        <v>0</v>
      </c>
      <c r="X2214" t="n">
        <v>0</v>
      </c>
      <c r="Y2214">
        <f>IF(AND(A2214="Lead",COUNTIF(MetaCamps,C2214)&gt;0),1,0)</f>
        <v>1</v>
      </c>
      <c r="Z2214">
        <f>IF(Y2214=1,P2214,0)</f>
        <v>0</v>
      </c>
    </row>
    <row r="2215">
      <c r="A2215" t="inlineStr">
        <is>
          <t>Lead</t>
        </is>
      </c>
      <c r="B2215" s="39" t="str">
        <f>IFERROR(INDEX(CampTypes,MATCH(C2215,CampList,0)),"Unattributed")</f>
        <v>New</v>
      </c>
      <c r="C2215" t="inlineStr">
        <is>
          <t>EBG - In House | ABO | Natuf | Leads | Unit Franchise | India | Oct26 | V1</t>
        </is>
      </c>
      <c r="D2215" t="inlineStr">
        <is>
          <t>Natuf | Business Owners | Tier1 + Growth Cities | Oct26 | V1</t>
        </is>
      </c>
      <c r="E2215" t="inlineStr">
        <is>
          <t>Natuf | Reel | Brand Ambassador | Heard Of Owning A Cafe | V1</t>
        </is>
      </c>
      <c r="F2215" t="inlineStr">
        <is>
          <t>In House Natuf</t>
        </is>
      </c>
      <c r="G2215" t="inlineStr">
        <is>
          <t>Connected</t>
        </is>
      </c>
      <c r="H2215" s="39" t="str">
        <f>IF(ISNUMBER(MATCH(G2215,QualityStatuses,0)),"Quality Lead","Non-Quality Lead")</f>
        <v>Non-Quality Lead</v>
      </c>
      <c r="I2215" t="inlineStr">
        <is>
          <t>2026-10</t>
        </is>
      </c>
      <c r="J2215" t="inlineStr">
        <is>
          <t>Wk of 2026-10-12</t>
        </is>
      </c>
      <c r="K2215" t="inlineStr">
        <is>
          <t>Rupa Srinivas</t>
        </is>
      </c>
      <c r="L2215" t="inlineStr">
        <is>
          <t>Facebook</t>
        </is>
      </c>
      <c r="M2215" t="inlineStr">
        <is>
          <t>Direct (campaign tagged in CRM)</t>
        </is>
      </c>
      <c r="N2215" t="inlineStr">
        <is>
          <t>6ad263adf6ffa1e2c30e67f7</t>
        </is>
      </c>
      <c r="O2215" t="n">
        <v>1</v>
      </c>
      <c r="P2215" s="40">
        <f>IF(A2215="Lead",IF(ISNUMBER(MATCH(G2215,QualityStatuses,0)),1,0),0)</f>
        <v>0</v>
      </c>
      <c r="Q2215" s="40">
        <f>IF(A2215="Lead",IF(G2215="New Lead",0,1),0)</f>
        <v>1</v>
      </c>
      <c r="R2215" s="40">
        <f>IF(A2215="Lead",IF(G2215="Lost",1,0),0)</f>
        <v>0</v>
      </c>
      <c r="S2215" t="n">
        <v>2</v>
      </c>
      <c r="T2215" t="n">
        <v>1</v>
      </c>
      <c r="U2215" t="n">
        <v>0</v>
      </c>
      <c r="V2215" t="n">
        <v>0</v>
      </c>
      <c r="W2215" t="n">
        <v>0</v>
      </c>
      <c r="X2215" t="n">
        <v>0</v>
      </c>
      <c r="Y2215">
        <f>IF(AND(A2215="Lead",COUNTIF(MetaCamps,C2215)&gt;0),1,0)</f>
        <v>0</v>
      </c>
      <c r="Z2215">
        <f>IF(Y2215=1,P2215,0)</f>
        <v>0</v>
      </c>
    </row>
    <row r="2216">
      <c r="A2216" t="inlineStr">
        <is>
          <t>Lead</t>
        </is>
      </c>
      <c r="B2216" s="39" t="str">
        <f>IFERROR(INDEX(CampTypes,MATCH(C2216,CampList,0)),"Unattributed")</f>
        <v>New</v>
      </c>
      <c r="C2216" t="inlineStr">
        <is>
          <t>EBG - In House | ABO | Natuf | Leads | Unit Franchise | India | Oct26 | V1</t>
        </is>
      </c>
      <c r="D2216" t="inlineStr">
        <is>
          <t>Natuf | Investors | Tier1 + Growth Cities | Oct26 | V1</t>
        </is>
      </c>
      <c r="E2216" t="inlineStr">
        <is>
          <t>Natuf | Reel | Brand Ambassador | Heard Of Owning A Cafe | V1</t>
        </is>
      </c>
      <c r="F2216" t="inlineStr">
        <is>
          <t>In House Natuf</t>
        </is>
      </c>
      <c r="G2216" t="inlineStr">
        <is>
          <t>Connected</t>
        </is>
      </c>
      <c r="H2216" s="39" t="str">
        <f>IF(ISNUMBER(MATCH(G2216,QualityStatuses,0)),"Quality Lead","Non-Quality Lead")</f>
        <v>Non-Quality Lead</v>
      </c>
      <c r="I2216" t="inlineStr">
        <is>
          <t>2026-10</t>
        </is>
      </c>
      <c r="J2216" t="inlineStr">
        <is>
          <t>Wk of 2026-10-12</t>
        </is>
      </c>
      <c r="K2216" t="inlineStr">
        <is>
          <t>Rupa Srinivas</t>
        </is>
      </c>
      <c r="L2216" t="inlineStr">
        <is>
          <t>Facebook</t>
        </is>
      </c>
      <c r="M2216" t="inlineStr">
        <is>
          <t>Direct (campaign tagged in CRM)</t>
        </is>
      </c>
      <c r="N2216" t="inlineStr">
        <is>
          <t>6ad25f278d0aa93918268f4b</t>
        </is>
      </c>
      <c r="O2216" t="n">
        <v>1</v>
      </c>
      <c r="P2216" s="40">
        <f>IF(A2216="Lead",IF(ISNUMBER(MATCH(G2216,QualityStatuses,0)),1,0),0)</f>
        <v>0</v>
      </c>
      <c r="Q2216" s="40">
        <f>IF(A2216="Lead",IF(G2216="New Lead",0,1),0)</f>
        <v>1</v>
      </c>
      <c r="R2216" s="40">
        <f>IF(A2216="Lead",IF(G2216="Lost",1,0),0)</f>
        <v>0</v>
      </c>
      <c r="S2216" t="n">
        <v>0</v>
      </c>
      <c r="T2216" t="n">
        <v>0</v>
      </c>
      <c r="U2216" t="n">
        <v>0</v>
      </c>
      <c r="V2216" t="n">
        <v>0</v>
      </c>
      <c r="W2216" t="n">
        <v>0</v>
      </c>
      <c r="X2216" t="n">
        <v>0</v>
      </c>
      <c r="Y2216">
        <f>IF(AND(A2216="Lead",COUNTIF(MetaCamps,C2216)&gt;0),1,0)</f>
        <v>0</v>
      </c>
      <c r="Z2216">
        <f>IF(Y2216=1,P2216,0)</f>
        <v>0</v>
      </c>
    </row>
    <row r="2217">
      <c r="A2217" t="inlineStr">
        <is>
          <t>Lead</t>
        </is>
      </c>
      <c r="B2217" s="39" t="str">
        <f>IFERROR(INDEX(CampTypes,MATCH(C2217,CampList,0)),"Unattributed")</f>
        <v>Old</v>
      </c>
      <c r="C2217" t="inlineStr">
        <is>
          <t>natuf_Kiosk_14072026_Hindi</t>
        </is>
      </c>
      <c r="D2217" t="inlineStr">
        <is>
          <t>natuf_Kiosk_14072026_Highest-converting industries</t>
        </is>
      </c>
      <c r="E2217" t="inlineStr">
        <is>
          <t>natuf_Kiosk_14072026_ad set_ad1</t>
        </is>
      </c>
      <c r="F2217" t="inlineStr">
        <is>
          <t>Natuf</t>
        </is>
      </c>
      <c r="G2217" t="inlineStr">
        <is>
          <t>Lost</t>
        </is>
      </c>
      <c r="H2217" s="39" t="str">
        <f>IF(ISNUMBER(MATCH(G2217,QualityStatuses,0)),"Quality Lead","Non-Quality Lead")</f>
        <v>Non-Quality Lead</v>
      </c>
      <c r="I2217" t="inlineStr">
        <is>
          <t>2026-10</t>
        </is>
      </c>
      <c r="J2217" t="inlineStr">
        <is>
          <t>Wk of 2026-10-12</t>
        </is>
      </c>
      <c r="K2217" t="inlineStr">
        <is>
          <t>Tejaswini Tarigopula</t>
        </is>
      </c>
      <c r="L2217" t="inlineStr">
        <is>
          <t>Facebook</t>
        </is>
      </c>
      <c r="M2217" t="inlineStr">
        <is>
          <t>Direct (campaign tagged in CRM)</t>
        </is>
      </c>
      <c r="N2217" t="inlineStr">
        <is>
          <t>6ad25b53c423bf76cf3b2e99</t>
        </is>
      </c>
      <c r="O2217" t="n">
        <v>1</v>
      </c>
      <c r="P2217" s="40">
        <f>IF(A2217="Lead",IF(ISNUMBER(MATCH(G2217,QualityStatuses,0)),1,0),0)</f>
        <v>0</v>
      </c>
      <c r="Q2217" s="40">
        <f>IF(A2217="Lead",IF(G2217="New Lead",0,1),0)</f>
        <v>1</v>
      </c>
      <c r="R2217" s="40">
        <f>IF(A2217="Lead",IF(G2217="Lost",1,0),0)</f>
        <v>1</v>
      </c>
      <c r="S2217" t="n">
        <v>2</v>
      </c>
      <c r="T2217" t="n">
        <v>2</v>
      </c>
      <c r="U2217" t="n">
        <v>0</v>
      </c>
      <c r="V2217" t="n">
        <v>0</v>
      </c>
      <c r="W2217" t="n">
        <v>0</v>
      </c>
      <c r="X2217" t="n">
        <v>0</v>
      </c>
      <c r="Y2217">
        <f>IF(AND(A2217="Lead",COUNTIF(MetaCamps,C2217)&gt;0),1,0)</f>
        <v>1</v>
      </c>
      <c r="Z2217">
        <f>IF(Y2217=1,P2217,0)</f>
        <v>0</v>
      </c>
    </row>
    <row r="2218">
      <c r="A2218" t="inlineStr">
        <is>
          <t>Lead</t>
        </is>
      </c>
      <c r="B2218" s="39" t="str">
        <f>IFERROR(INDEX(CampTypes,MATCH(C2218,CampList,0)),"Unattributed")</f>
        <v>New</v>
      </c>
      <c r="C2218" t="inlineStr">
        <is>
          <t>EBG - In House | ABO | Natuf | Leads | Unit Franchise | India | Oct26 | V1</t>
        </is>
      </c>
      <c r="D2218" t="inlineStr">
        <is>
          <t>Natuf | Broad | Tier1 + Growth Cities | Oct26 | V1</t>
        </is>
      </c>
      <c r="E2218" t="inlineStr">
        <is>
          <t>Natuf | Reel | Brand Ambassador | Heard Of Owning A Cafe | V1</t>
        </is>
      </c>
      <c r="F2218" t="inlineStr">
        <is>
          <t>In House Natuf</t>
        </is>
      </c>
      <c r="G2218" t="inlineStr">
        <is>
          <t>Attempt 2</t>
        </is>
      </c>
      <c r="H2218" s="39" t="str">
        <f>IF(ISNUMBER(MATCH(G2218,QualityStatuses,0)),"Quality Lead","Non-Quality Lead")</f>
        <v>Non-Quality Lead</v>
      </c>
      <c r="I2218" t="inlineStr">
        <is>
          <t>2026-10</t>
        </is>
      </c>
      <c r="J2218" t="inlineStr">
        <is>
          <t>Wk of 2026-10-12</t>
        </is>
      </c>
      <c r="K2218" t="inlineStr">
        <is>
          <t>Rupa Srinivas</t>
        </is>
      </c>
      <c r="L2218" t="inlineStr">
        <is>
          <t>Facebook</t>
        </is>
      </c>
      <c r="M2218" t="inlineStr">
        <is>
          <t>Direct (campaign tagged in CRM)</t>
        </is>
      </c>
      <c r="N2218" t="inlineStr">
        <is>
          <t>6ad25ad7694c45f495a99f7b</t>
        </is>
      </c>
      <c r="O2218" t="n">
        <v>1</v>
      </c>
      <c r="P2218" s="40">
        <f>IF(A2218="Lead",IF(ISNUMBER(MATCH(G2218,QualityStatuses,0)),1,0),0)</f>
        <v>0</v>
      </c>
      <c r="Q2218" s="40">
        <f>IF(A2218="Lead",IF(G2218="New Lead",0,1),0)</f>
        <v>1</v>
      </c>
      <c r="R2218" s="40">
        <f>IF(A2218="Lead",IF(G2218="Lost",1,0),0)</f>
        <v>0</v>
      </c>
      <c r="S2218" t="n">
        <v>2</v>
      </c>
      <c r="T2218" t="n">
        <v>0</v>
      </c>
      <c r="U2218" t="n">
        <v>0</v>
      </c>
      <c r="V2218" t="n">
        <v>0</v>
      </c>
      <c r="W2218" t="n">
        <v>0</v>
      </c>
      <c r="X2218" t="n">
        <v>0</v>
      </c>
      <c r="Y2218">
        <f>IF(AND(A2218="Lead",COUNTIF(MetaCamps,C2218)&gt;0),1,0)</f>
        <v>0</v>
      </c>
      <c r="Z2218">
        <f>IF(Y2218=1,P2218,0)</f>
        <v>0</v>
      </c>
    </row>
    <row r="2219">
      <c r="A2219" t="inlineStr">
        <is>
          <t>Lead</t>
        </is>
      </c>
      <c r="B2219" s="39" t="str">
        <f>IFERROR(INDEX(CampTypes,MATCH(C2219,CampList,0)),"Unattributed")</f>
        <v>Old</v>
      </c>
      <c r="C2219" t="inlineStr">
        <is>
          <t>E_Suresh_Natuf_Kiosk_07072026</t>
        </is>
      </c>
      <c r="D2219" t="inlineStr">
        <is>
          <t>E_Suresh_Natuf_Kiosk_07072026_Adset5</t>
        </is>
      </c>
      <c r="E2219" t="inlineStr">
        <is>
          <t>E_Hindi_Suresh_Natuf_Kiosk_07072026_Adset5_ad3 – Copy 2</t>
        </is>
      </c>
      <c r="F2219" t="inlineStr">
        <is>
          <t>Natuf</t>
        </is>
      </c>
      <c r="G2219" t="inlineStr">
        <is>
          <t>New Lead</t>
        </is>
      </c>
      <c r="H2219" s="39" t="str">
        <f>IF(ISNUMBER(MATCH(G2219,QualityStatuses,0)),"Quality Lead","Non-Quality Lead")</f>
        <v>Non-Quality Lead</v>
      </c>
      <c r="I2219" t="inlineStr">
        <is>
          <t>2026-10</t>
        </is>
      </c>
      <c r="J2219" t="inlineStr">
        <is>
          <t>Wk of 2026-10-12</t>
        </is>
      </c>
      <c r="K2219" t="inlineStr">
        <is>
          <t>(Unassigned)</t>
        </is>
      </c>
      <c r="L2219" t="inlineStr">
        <is>
          <t>Facebook</t>
        </is>
      </c>
      <c r="M2219" t="inlineStr">
        <is>
          <t>Direct (campaign tagged in CRM)</t>
        </is>
      </c>
      <c r="N2219" t="inlineStr">
        <is>
          <t>6ad259c3e3976e274546ccbd</t>
        </is>
      </c>
      <c r="O2219" t="n">
        <v>1</v>
      </c>
      <c r="P2219" s="40">
        <f>IF(A2219="Lead",IF(ISNUMBER(MATCH(G2219,QualityStatuses,0)),1,0),0)</f>
        <v>0</v>
      </c>
      <c r="Q2219" s="40">
        <f>IF(A2219="Lead",IF(G2219="New Lead",0,1),0)</f>
        <v>0</v>
      </c>
      <c r="R2219" s="40">
        <f>IF(A2219="Lead",IF(G2219="Lost",1,0),0)</f>
        <v>0</v>
      </c>
      <c r="S2219" t="n">
        <v>0</v>
      </c>
      <c r="T2219" t="n">
        <v>0</v>
      </c>
      <c r="U2219" t="n">
        <v>0</v>
      </c>
      <c r="V2219" t="n">
        <v>0</v>
      </c>
      <c r="W2219" t="n">
        <v>0</v>
      </c>
      <c r="X2219" t="n">
        <v>0</v>
      </c>
      <c r="Y2219">
        <f>IF(AND(A2219="Lead",COUNTIF(MetaCamps,C2219)&gt;0),1,0)</f>
        <v>1</v>
      </c>
      <c r="Z2219">
        <f>IF(Y2219=1,P2219,0)</f>
        <v>0</v>
      </c>
    </row>
    <row r="2220">
      <c r="A2220" t="inlineStr">
        <is>
          <t>Lead</t>
        </is>
      </c>
      <c r="B2220" s="39" t="str">
        <f>IFERROR(INDEX(CampTypes,MATCH(C2220,CampList,0)),"Unattributed")</f>
        <v>New</v>
      </c>
      <c r="C2220" t="inlineStr">
        <is>
          <t>EBG - In House | ABO | Natuf | Leads | Unit Franchise | India | Oct26 | V1</t>
        </is>
      </c>
      <c r="D2220" t="inlineStr">
        <is>
          <t>Natuf | Business Owners | Tier1 + Growth Cities | Oct26 | V1</t>
        </is>
      </c>
      <c r="E2220" t="inlineStr">
        <is>
          <t>Natuf | Reel | Brand Ambassador | Heard Of Owning A Cafe | V1</t>
        </is>
      </c>
      <c r="F2220" t="inlineStr">
        <is>
          <t>In House Natuf</t>
        </is>
      </c>
      <c r="G2220" t="inlineStr">
        <is>
          <t>Attempt 1</t>
        </is>
      </c>
      <c r="H2220" s="39" t="str">
        <f>IF(ISNUMBER(MATCH(G2220,QualityStatuses,0)),"Quality Lead","Non-Quality Lead")</f>
        <v>Non-Quality Lead</v>
      </c>
      <c r="I2220" t="inlineStr">
        <is>
          <t>2026-10</t>
        </is>
      </c>
      <c r="J2220" t="inlineStr">
        <is>
          <t>Wk of 2026-10-12</t>
        </is>
      </c>
      <c r="K2220" t="inlineStr">
        <is>
          <t>Rupa Srinivas</t>
        </is>
      </c>
      <c r="L2220" t="inlineStr">
        <is>
          <t>Facebook</t>
        </is>
      </c>
      <c r="M2220" t="inlineStr">
        <is>
          <t>Direct (campaign tagged in CRM)</t>
        </is>
      </c>
      <c r="N2220" t="inlineStr">
        <is>
          <t>6ad2583a9f5108634cc2e107</t>
        </is>
      </c>
      <c r="O2220" t="n">
        <v>1</v>
      </c>
      <c r="P2220" s="40">
        <f>IF(A2220="Lead",IF(ISNUMBER(MATCH(G2220,QualityStatuses,0)),1,0),0)</f>
        <v>0</v>
      </c>
      <c r="Q2220" s="40">
        <f>IF(A2220="Lead",IF(G2220="New Lead",0,1),0)</f>
        <v>1</v>
      </c>
      <c r="R2220" s="40">
        <f>IF(A2220="Lead",IF(G2220="Lost",1,0),0)</f>
        <v>0</v>
      </c>
      <c r="S2220" t="n">
        <v>1</v>
      </c>
      <c r="T2220" t="n">
        <v>1</v>
      </c>
      <c r="U2220" t="n">
        <v>0</v>
      </c>
      <c r="V2220" t="n">
        <v>0</v>
      </c>
      <c r="W2220" t="n">
        <v>0</v>
      </c>
      <c r="X2220" t="n">
        <v>0</v>
      </c>
      <c r="Y2220">
        <f>IF(AND(A2220="Lead",COUNTIF(MetaCamps,C2220)&gt;0),1,0)</f>
        <v>0</v>
      </c>
      <c r="Z2220">
        <f>IF(Y2220=1,P2220,0)</f>
        <v>0</v>
      </c>
    </row>
    <row r="2221">
      <c r="A2221" t="inlineStr">
        <is>
          <t>Lead</t>
        </is>
      </c>
      <c r="B2221" s="39" t="str">
        <f>IFERROR(INDEX(CampTypes,MATCH(C2221,CampList,0)),"Unattributed")</f>
        <v>New</v>
      </c>
      <c r="C2221" t="inlineStr">
        <is>
          <t>EBG - In House | ABO | Natuf | Leads | Unit Franchise | India | Oct26 | V1</t>
        </is>
      </c>
      <c r="D2221" t="inlineStr">
        <is>
          <t>Natuf | LAL 1% | India | Jul26 | V1</t>
        </is>
      </c>
      <c r="E2221" t="inlineStr">
        <is>
          <t>Natuf | Reel | Brand Ambassador | Heard Of Owning A Cafe | V1</t>
        </is>
      </c>
      <c r="F2221" t="inlineStr">
        <is>
          <t>In House Natuf</t>
        </is>
      </c>
      <c r="G2221" t="inlineStr">
        <is>
          <t>Attempt 2</t>
        </is>
      </c>
      <c r="H2221" s="39" t="str">
        <f>IF(ISNUMBER(MATCH(G2221,QualityStatuses,0)),"Quality Lead","Non-Quality Lead")</f>
        <v>Non-Quality Lead</v>
      </c>
      <c r="I2221" t="inlineStr">
        <is>
          <t>2026-10</t>
        </is>
      </c>
      <c r="J2221" t="inlineStr">
        <is>
          <t>Wk of 2026-10-12</t>
        </is>
      </c>
      <c r="K2221" t="inlineStr">
        <is>
          <t>Rupa Srinivas</t>
        </is>
      </c>
      <c r="L2221" t="inlineStr">
        <is>
          <t>Facebook</t>
        </is>
      </c>
      <c r="M2221" t="inlineStr">
        <is>
          <t>Direct (campaign tagged in CRM)</t>
        </is>
      </c>
      <c r="N2221" t="inlineStr">
        <is>
          <t>6ad257f11b64431af914e3c7</t>
        </is>
      </c>
      <c r="O2221" t="n">
        <v>1</v>
      </c>
      <c r="P2221" s="40">
        <f>IF(A2221="Lead",IF(ISNUMBER(MATCH(G2221,QualityStatuses,0)),1,0),0)</f>
        <v>0</v>
      </c>
      <c r="Q2221" s="40">
        <f>IF(A2221="Lead",IF(G2221="New Lead",0,1),0)</f>
        <v>1</v>
      </c>
      <c r="R2221" s="40">
        <f>IF(A2221="Lead",IF(G2221="Lost",1,0),0)</f>
        <v>0</v>
      </c>
      <c r="S2221" t="n">
        <v>2</v>
      </c>
      <c r="T2221" t="n">
        <v>0</v>
      </c>
      <c r="U2221" t="n">
        <v>0</v>
      </c>
      <c r="V2221" t="n">
        <v>0</v>
      </c>
      <c r="W2221" t="n">
        <v>0</v>
      </c>
      <c r="X2221" t="n">
        <v>0</v>
      </c>
      <c r="Y2221">
        <f>IF(AND(A2221="Lead",COUNTIF(MetaCamps,C2221)&gt;0),1,0)</f>
        <v>0</v>
      </c>
      <c r="Z2221">
        <f>IF(Y2221=1,P2221,0)</f>
        <v>0</v>
      </c>
    </row>
    <row r="2222">
      <c r="A2222" t="inlineStr">
        <is>
          <t>Lead</t>
        </is>
      </c>
      <c r="B2222" s="39" t="str">
        <f>IFERROR(INDEX(CampTypes,MATCH(C2222,CampList,0)),"Unattributed")</f>
        <v>New</v>
      </c>
      <c r="C2222" t="inlineStr">
        <is>
          <t>EBG - In House | ABO | Natuf | Leads | Unit Franchise | India | Oct26 | V1</t>
        </is>
      </c>
      <c r="D2222" t="inlineStr">
        <is>
          <t>Natuf | Business Owners | Tier1 + Growth Cities | Oct26 | V1</t>
        </is>
      </c>
      <c r="E2222" t="inlineStr">
        <is>
          <t>Natuf | Reel | Brand Ambassador | Heard Of Owning A Cafe | V1</t>
        </is>
      </c>
      <c r="F2222" t="inlineStr">
        <is>
          <t>In House Natuf</t>
        </is>
      </c>
      <c r="G2222" t="inlineStr">
        <is>
          <t>Lost</t>
        </is>
      </c>
      <c r="H2222" s="39" t="str">
        <f>IF(ISNUMBER(MATCH(G2222,QualityStatuses,0)),"Quality Lead","Non-Quality Lead")</f>
        <v>Non-Quality Lead</v>
      </c>
      <c r="I2222" t="inlineStr">
        <is>
          <t>2026-10</t>
        </is>
      </c>
      <c r="J2222" t="inlineStr">
        <is>
          <t>Wk of 2026-10-12</t>
        </is>
      </c>
      <c r="K2222" t="inlineStr">
        <is>
          <t>Rupa Srinivas</t>
        </is>
      </c>
      <c r="L2222" t="inlineStr">
        <is>
          <t>Facebook</t>
        </is>
      </c>
      <c r="M2222" t="inlineStr">
        <is>
          <t>Direct (campaign tagged in CRM)</t>
        </is>
      </c>
      <c r="N2222" t="inlineStr">
        <is>
          <t>6ad25770224f5153ff7d4378</t>
        </is>
      </c>
      <c r="O2222" t="n">
        <v>1</v>
      </c>
      <c r="P2222" s="40">
        <f>IF(A2222="Lead",IF(ISNUMBER(MATCH(G2222,QualityStatuses,0)),1,0),0)</f>
        <v>0</v>
      </c>
      <c r="Q2222" s="40">
        <f>IF(A2222="Lead",IF(G2222="New Lead",0,1),0)</f>
        <v>1</v>
      </c>
      <c r="R2222" s="40">
        <f>IF(A2222="Lead",IF(G2222="Lost",1,0),0)</f>
        <v>1</v>
      </c>
      <c r="S2222" t="n">
        <v>2</v>
      </c>
      <c r="T2222" t="n">
        <v>1</v>
      </c>
      <c r="U2222" t="n">
        <v>0</v>
      </c>
      <c r="V2222" t="n">
        <v>0</v>
      </c>
      <c r="W2222" t="n">
        <v>0</v>
      </c>
      <c r="X2222" t="n">
        <v>0</v>
      </c>
      <c r="Y2222">
        <f>IF(AND(A2222="Lead",COUNTIF(MetaCamps,C2222)&gt;0),1,0)</f>
        <v>0</v>
      </c>
      <c r="Z2222">
        <f>IF(Y2222=1,P2222,0)</f>
        <v>0</v>
      </c>
    </row>
    <row r="2223">
      <c r="A2223" t="inlineStr">
        <is>
          <t>Lead</t>
        </is>
      </c>
      <c r="B2223" s="39" t="str">
        <f>IFERROR(INDEX(CampTypes,MATCH(C2223,CampList,0)),"Unattributed")</f>
        <v>Old</v>
      </c>
      <c r="C2223" t="inlineStr">
        <is>
          <t>E_Suresh_Natuf_Kiosk_07072026</t>
        </is>
      </c>
      <c r="D2223" t="inlineStr">
        <is>
          <t>E_Suresh_Natuf_Kiosk_07072026_Adset5</t>
        </is>
      </c>
      <c r="E2223" t="inlineStr">
        <is>
          <t>E_Hindi_Suresh_Natuf_Kiosk_07072026_Adset5_ad3 – Copy 2</t>
        </is>
      </c>
      <c r="F2223" t="inlineStr">
        <is>
          <t>Natuf</t>
        </is>
      </c>
      <c r="G2223" t="inlineStr">
        <is>
          <t>Connected</t>
        </is>
      </c>
      <c r="H2223" s="39" t="str">
        <f>IF(ISNUMBER(MATCH(G2223,QualityStatuses,0)),"Quality Lead","Non-Quality Lead")</f>
        <v>Non-Quality Lead</v>
      </c>
      <c r="I2223" t="inlineStr">
        <is>
          <t>2026-10</t>
        </is>
      </c>
      <c r="J2223" t="inlineStr">
        <is>
          <t>Wk of 2026-10-12</t>
        </is>
      </c>
      <c r="K2223" t="inlineStr">
        <is>
          <t>Tejaswini Tarigopula</t>
        </is>
      </c>
      <c r="L2223" t="inlineStr">
        <is>
          <t>Facebook</t>
        </is>
      </c>
      <c r="M2223" t="inlineStr">
        <is>
          <t>Direct (campaign tagged in CRM)</t>
        </is>
      </c>
      <c r="N2223" t="inlineStr">
        <is>
          <t>6ad2576b525271f299e44191</t>
        </is>
      </c>
      <c r="O2223" t="n">
        <v>1</v>
      </c>
      <c r="P2223" s="40">
        <f>IF(A2223="Lead",IF(ISNUMBER(MATCH(G2223,QualityStatuses,0)),1,0),0)</f>
        <v>0</v>
      </c>
      <c r="Q2223" s="40">
        <f>IF(A2223="Lead",IF(G2223="New Lead",0,1),0)</f>
        <v>1</v>
      </c>
      <c r="R2223" s="40">
        <f>IF(A2223="Lead",IF(G2223="Lost",1,0),0)</f>
        <v>0</v>
      </c>
      <c r="S2223" t="n">
        <v>2</v>
      </c>
      <c r="T2223" t="n">
        <v>2</v>
      </c>
      <c r="U2223" t="n">
        <v>0</v>
      </c>
      <c r="V2223" t="n">
        <v>0</v>
      </c>
      <c r="W2223" t="n">
        <v>0</v>
      </c>
      <c r="X2223" t="n">
        <v>0</v>
      </c>
      <c r="Y2223">
        <f>IF(AND(A2223="Lead",COUNTIF(MetaCamps,C2223)&gt;0),1,0)</f>
        <v>1</v>
      </c>
      <c r="Z2223">
        <f>IF(Y2223=1,P2223,0)</f>
        <v>0</v>
      </c>
    </row>
    <row r="2224">
      <c r="A2224" t="inlineStr">
        <is>
          <t>Lead</t>
        </is>
      </c>
      <c r="B2224" s="39" t="str">
        <f>IFERROR(INDEX(CampTypes,MATCH(C2224,CampList,0)),"Unattributed")</f>
        <v>Old</v>
      </c>
      <c r="C2224" t="inlineStr">
        <is>
          <t>E_Karan_Natuf_All_07072026</t>
        </is>
      </c>
      <c r="D2224" t="inlineStr">
        <is>
          <t>E_Karan_Natuf_Sign_07072026_Adset3</t>
        </is>
      </c>
      <c r="E2224" t="inlineStr">
        <is>
          <t>E_Karan_Natuf_Sign_07072026_Adset2_Ad1</t>
        </is>
      </c>
      <c r="F2224" t="inlineStr">
        <is>
          <t>Natuf</t>
        </is>
      </c>
      <c r="G2224" t="inlineStr">
        <is>
          <t>New Lead</t>
        </is>
      </c>
      <c r="H2224" s="39" t="str">
        <f>IF(ISNUMBER(MATCH(G2224,QualityStatuses,0)),"Quality Lead","Non-Quality Lead")</f>
        <v>Non-Quality Lead</v>
      </c>
      <c r="I2224" t="inlineStr">
        <is>
          <t>2026-10</t>
        </is>
      </c>
      <c r="J2224" t="inlineStr">
        <is>
          <t>Wk of 2026-10-12</t>
        </is>
      </c>
      <c r="K2224" t="inlineStr">
        <is>
          <t>(Unassigned)</t>
        </is>
      </c>
      <c r="L2224" t="inlineStr">
        <is>
          <t>Facebook</t>
        </is>
      </c>
      <c r="M2224" t="inlineStr">
        <is>
          <t>Direct (campaign tagged in CRM)</t>
        </is>
      </c>
      <c r="N2224" t="inlineStr">
        <is>
          <t>6ad256c1b36a411547e759c6</t>
        </is>
      </c>
      <c r="O2224" t="n">
        <v>1</v>
      </c>
      <c r="P2224" s="40">
        <f>IF(A2224="Lead",IF(ISNUMBER(MATCH(G2224,QualityStatuses,0)),1,0),0)</f>
        <v>0</v>
      </c>
      <c r="Q2224" s="40">
        <f>IF(A2224="Lead",IF(G2224="New Lead",0,1),0)</f>
        <v>0</v>
      </c>
      <c r="R2224" s="40">
        <f>IF(A2224="Lead",IF(G2224="Lost",1,0),0)</f>
        <v>0</v>
      </c>
      <c r="S2224" t="n">
        <v>0</v>
      </c>
      <c r="T2224" t="n">
        <v>0</v>
      </c>
      <c r="U2224" t="n">
        <v>0</v>
      </c>
      <c r="V2224" t="n">
        <v>0</v>
      </c>
      <c r="W2224" t="n">
        <v>0</v>
      </c>
      <c r="X2224" t="n">
        <v>0</v>
      </c>
      <c r="Y2224">
        <f>IF(AND(A2224="Lead",COUNTIF(MetaCamps,C2224)&gt;0),1,0)</f>
        <v>1</v>
      </c>
      <c r="Z2224">
        <f>IF(Y2224=1,P2224,0)</f>
        <v>0</v>
      </c>
    </row>
    <row r="2225">
      <c r="A2225" t="inlineStr">
        <is>
          <t>Lead</t>
        </is>
      </c>
      <c r="B2225" s="39" t="str">
        <f>IFERROR(INDEX(CampTypes,MATCH(C2225,CampList,0)),"Unattributed")</f>
        <v>New</v>
      </c>
      <c r="C2225" t="inlineStr">
        <is>
          <t>EBG - In House | ABO | Natuf | Leads | Unit Franchise | India | Oct26 | V1</t>
        </is>
      </c>
      <c r="D2225" t="inlineStr">
        <is>
          <t>Natuf | Business Owners | Tier1 + Growth Cities | Oct26 | V1</t>
        </is>
      </c>
      <c r="E2225" t="inlineStr">
        <is>
          <t>Natuf | Reel | Brand Ambassador | Heard Of Owning A Cafe | V1</t>
        </is>
      </c>
      <c r="F2225" t="inlineStr">
        <is>
          <t>In House Natuf</t>
        </is>
      </c>
      <c r="G2225" t="inlineStr">
        <is>
          <t>Lost</t>
        </is>
      </c>
      <c r="H2225" s="39" t="str">
        <f>IF(ISNUMBER(MATCH(G2225,QualityStatuses,0)),"Quality Lead","Non-Quality Lead")</f>
        <v>Non-Quality Lead</v>
      </c>
      <c r="I2225" t="inlineStr">
        <is>
          <t>2026-10</t>
        </is>
      </c>
      <c r="J2225" t="inlineStr">
        <is>
          <t>Wk of 2026-10-12</t>
        </is>
      </c>
      <c r="K2225" t="inlineStr">
        <is>
          <t>Rupa Srinivas</t>
        </is>
      </c>
      <c r="L2225" t="inlineStr">
        <is>
          <t>Facebook</t>
        </is>
      </c>
      <c r="M2225" t="inlineStr">
        <is>
          <t>Direct (campaign tagged in CRM)</t>
        </is>
      </c>
      <c r="N2225" t="inlineStr">
        <is>
          <t>6ad2554cfbdb880e668469fd</t>
        </is>
      </c>
      <c r="O2225" t="n">
        <v>1</v>
      </c>
      <c r="P2225" s="40">
        <f>IF(A2225="Lead",IF(ISNUMBER(MATCH(G2225,QualityStatuses,0)),1,0),0)</f>
        <v>0</v>
      </c>
      <c r="Q2225" s="40">
        <f>IF(A2225="Lead",IF(G2225="New Lead",0,1),0)</f>
        <v>1</v>
      </c>
      <c r="R2225" s="40">
        <f>IF(A2225="Lead",IF(G2225="Lost",1,0),0)</f>
        <v>1</v>
      </c>
      <c r="S2225" t="n">
        <v>1</v>
      </c>
      <c r="T2225" t="n">
        <v>0</v>
      </c>
      <c r="U2225" t="n">
        <v>0</v>
      </c>
      <c r="V2225" t="n">
        <v>0</v>
      </c>
      <c r="W2225" t="n">
        <v>0</v>
      </c>
      <c r="X2225" t="n">
        <v>0</v>
      </c>
      <c r="Y2225">
        <f>IF(AND(A2225="Lead",COUNTIF(MetaCamps,C2225)&gt;0),1,0)</f>
        <v>0</v>
      </c>
      <c r="Z2225">
        <f>IF(Y2225=1,P2225,0)</f>
        <v>0</v>
      </c>
    </row>
    <row r="2226">
      <c r="A2226" t="inlineStr">
        <is>
          <t>Lead</t>
        </is>
      </c>
      <c r="B2226" s="39" t="str">
        <f>IFERROR(INDEX(CampTypes,MATCH(C2226,CampList,0)),"Unattributed")</f>
        <v>New</v>
      </c>
      <c r="C2226" t="inlineStr">
        <is>
          <t>EBG - In House | ABO | Natuf | Leads | Unit Franchise | India | Oct26 | V1</t>
        </is>
      </c>
      <c r="D2226" t="inlineStr">
        <is>
          <t>Natuf | Business Owners | Tier1 + Growth Cities | Oct26 | V1</t>
        </is>
      </c>
      <c r="E2226" t="inlineStr">
        <is>
          <t>Natuf | Reel | Brand Ambassador | Heard Of Owning A Cafe | V1</t>
        </is>
      </c>
      <c r="F2226" t="inlineStr">
        <is>
          <t>In House Natuf</t>
        </is>
      </c>
      <c r="G2226" t="inlineStr">
        <is>
          <t>Attempt 1</t>
        </is>
      </c>
      <c r="H2226" s="39" t="str">
        <f>IF(ISNUMBER(MATCH(G2226,QualityStatuses,0)),"Quality Lead","Non-Quality Lead")</f>
        <v>Non-Quality Lead</v>
      </c>
      <c r="I2226" t="inlineStr">
        <is>
          <t>2026-10</t>
        </is>
      </c>
      <c r="J2226" t="inlineStr">
        <is>
          <t>Wk of 2026-10-12</t>
        </is>
      </c>
      <c r="K2226" t="inlineStr">
        <is>
          <t>Rupa Srinivas</t>
        </is>
      </c>
      <c r="L2226" t="inlineStr">
        <is>
          <t>Facebook</t>
        </is>
      </c>
      <c r="M2226" t="inlineStr">
        <is>
          <t>Direct (campaign tagged in CRM)</t>
        </is>
      </c>
      <c r="N2226" t="inlineStr">
        <is>
          <t>6ad25353640ced5fa04058d1</t>
        </is>
      </c>
      <c r="O2226" t="n">
        <v>1</v>
      </c>
      <c r="P2226" s="40">
        <f>IF(A2226="Lead",IF(ISNUMBER(MATCH(G2226,QualityStatuses,0)),1,0),0)</f>
        <v>0</v>
      </c>
      <c r="Q2226" s="40">
        <f>IF(A2226="Lead",IF(G2226="New Lead",0,1),0)</f>
        <v>1</v>
      </c>
      <c r="R2226" s="40">
        <f>IF(A2226="Lead",IF(G2226="Lost",1,0),0)</f>
        <v>0</v>
      </c>
      <c r="S2226" t="n">
        <v>1</v>
      </c>
      <c r="T2226" t="n">
        <v>0</v>
      </c>
      <c r="U2226" t="n">
        <v>0</v>
      </c>
      <c r="V2226" t="n">
        <v>0</v>
      </c>
      <c r="W2226" t="n">
        <v>0</v>
      </c>
      <c r="X2226" t="n">
        <v>0</v>
      </c>
      <c r="Y2226">
        <f>IF(AND(A2226="Lead",COUNTIF(MetaCamps,C2226)&gt;0),1,0)</f>
        <v>0</v>
      </c>
      <c r="Z2226">
        <f>IF(Y2226=1,P2226,0)</f>
        <v>0</v>
      </c>
    </row>
    <row r="2227">
      <c r="A2227" t="inlineStr">
        <is>
          <t>Lead</t>
        </is>
      </c>
      <c r="B2227" s="39" t="str">
        <f>IFERROR(INDEX(CampTypes,MATCH(C2227,CampList,0)),"Unattributed")</f>
        <v>Old</v>
      </c>
      <c r="C2227" t="inlineStr">
        <is>
          <t>natuf_Kiosk_14072026_Hindi</t>
        </is>
      </c>
      <c r="D2227" t="inlineStr">
        <is>
          <t>natuf_Kiosk_14072026_Highest-converting industries</t>
        </is>
      </c>
      <c r="E2227" t="inlineStr">
        <is>
          <t>natuf_Kiosk_14072026_ad set_ad1</t>
        </is>
      </c>
      <c r="F2227" t="inlineStr">
        <is>
          <t>Natuf</t>
        </is>
      </c>
      <c r="G2227" t="inlineStr">
        <is>
          <t>Attempt 2</t>
        </is>
      </c>
      <c r="H2227" s="39" t="str">
        <f>IF(ISNUMBER(MATCH(G2227,QualityStatuses,0)),"Quality Lead","Non-Quality Lead")</f>
        <v>Non-Quality Lead</v>
      </c>
      <c r="I2227" t="inlineStr">
        <is>
          <t>2026-10</t>
        </is>
      </c>
      <c r="J2227" t="inlineStr">
        <is>
          <t>Wk of 2026-10-12</t>
        </is>
      </c>
      <c r="K2227" t="inlineStr">
        <is>
          <t>Tejaswini Tarigopula</t>
        </is>
      </c>
      <c r="L2227" t="inlineStr">
        <is>
          <t>Facebook</t>
        </is>
      </c>
      <c r="M2227" t="inlineStr">
        <is>
          <t>Direct (campaign tagged in CRM)</t>
        </is>
      </c>
      <c r="N2227" t="inlineStr">
        <is>
          <t>6ad252de1b64431af914de7a</t>
        </is>
      </c>
      <c r="O2227" t="n">
        <v>1</v>
      </c>
      <c r="P2227" s="40">
        <f>IF(A2227="Lead",IF(ISNUMBER(MATCH(G2227,QualityStatuses,0)),1,0),0)</f>
        <v>0</v>
      </c>
      <c r="Q2227" s="40">
        <f>IF(A2227="Lead",IF(G2227="New Lead",0,1),0)</f>
        <v>1</v>
      </c>
      <c r="R2227" s="40">
        <f>IF(A2227="Lead",IF(G2227="Lost",1,0),0)</f>
        <v>0</v>
      </c>
      <c r="S2227" t="n">
        <v>2</v>
      </c>
      <c r="T2227" t="n">
        <v>0</v>
      </c>
      <c r="U2227" t="n">
        <v>0</v>
      </c>
      <c r="V2227" t="n">
        <v>0</v>
      </c>
      <c r="W2227" t="n">
        <v>0</v>
      </c>
      <c r="X2227" t="n">
        <v>0</v>
      </c>
      <c r="Y2227">
        <f>IF(AND(A2227="Lead",COUNTIF(MetaCamps,C2227)&gt;0),1,0)</f>
        <v>1</v>
      </c>
      <c r="Z2227">
        <f>IF(Y2227=1,P2227,0)</f>
        <v>0</v>
      </c>
    </row>
    <row r="2228">
      <c r="A2228" t="inlineStr">
        <is>
          <t>Lead</t>
        </is>
      </c>
      <c r="B2228" s="39" t="str">
        <f>IFERROR(INDEX(CampTypes,MATCH(C2228,CampList,0)),"Unattributed")</f>
        <v>New</v>
      </c>
      <c r="C2228" t="inlineStr">
        <is>
          <t>EBG - In House | ABO | Natuf | Leads | Unit Franchise | India | Oct26 | V1</t>
        </is>
      </c>
      <c r="D2228" t="inlineStr">
        <is>
          <t>Natuf | LAL 1% | India | Jul26 | V1</t>
        </is>
      </c>
      <c r="E2228" t="inlineStr">
        <is>
          <t>Natuf | Reel | Brand Ambassador | Heard Of Owning A Cafe | V1</t>
        </is>
      </c>
      <c r="F2228" t="inlineStr">
        <is>
          <t>In House Natuf</t>
        </is>
      </c>
      <c r="G2228" t="inlineStr">
        <is>
          <t>Connected</t>
        </is>
      </c>
      <c r="H2228" s="39" t="str">
        <f>IF(ISNUMBER(MATCH(G2228,QualityStatuses,0)),"Quality Lead","Non-Quality Lead")</f>
        <v>Non-Quality Lead</v>
      </c>
      <c r="I2228" t="inlineStr">
        <is>
          <t>2026-10</t>
        </is>
      </c>
      <c r="J2228" t="inlineStr">
        <is>
          <t>Wk of 2026-10-12</t>
        </is>
      </c>
      <c r="K2228" t="inlineStr">
        <is>
          <t>Rupa Srinivas</t>
        </is>
      </c>
      <c r="L2228" t="inlineStr">
        <is>
          <t>Facebook</t>
        </is>
      </c>
      <c r="M2228" t="inlineStr">
        <is>
          <t>Direct (campaign tagged in CRM)</t>
        </is>
      </c>
      <c r="N2228" t="inlineStr">
        <is>
          <t>6ad250865c71512f7afb17b0</t>
        </is>
      </c>
      <c r="O2228" t="n">
        <v>1</v>
      </c>
      <c r="P2228" s="40">
        <f>IF(A2228="Lead",IF(ISNUMBER(MATCH(G2228,QualityStatuses,0)),1,0),0)</f>
        <v>0</v>
      </c>
      <c r="Q2228" s="40">
        <f>IF(A2228="Lead",IF(G2228="New Lead",0,1),0)</f>
        <v>1</v>
      </c>
      <c r="R2228" s="40">
        <f>IF(A2228="Lead",IF(G2228="Lost",1,0),0)</f>
        <v>0</v>
      </c>
      <c r="S2228" t="n">
        <v>1</v>
      </c>
      <c r="T2228" t="n">
        <v>1</v>
      </c>
      <c r="U2228" t="n">
        <v>0</v>
      </c>
      <c r="V2228" t="n">
        <v>0</v>
      </c>
      <c r="W2228" t="n">
        <v>0</v>
      </c>
      <c r="X2228" t="n">
        <v>0</v>
      </c>
      <c r="Y2228">
        <f>IF(AND(A2228="Lead",COUNTIF(MetaCamps,C2228)&gt;0),1,0)</f>
        <v>0</v>
      </c>
      <c r="Z2228">
        <f>IF(Y2228=1,P2228,0)</f>
        <v>0</v>
      </c>
    </row>
    <row r="2229">
      <c r="A2229" t="inlineStr">
        <is>
          <t>Lead</t>
        </is>
      </c>
      <c r="B2229" s="39" t="str">
        <f>IFERROR(INDEX(CampTypes,MATCH(C2229,CampList,0)),"Unattributed")</f>
        <v>Old</v>
      </c>
      <c r="C2229" t="inlineStr">
        <is>
          <t>natuf_Kiosk_14072026_Hindi</t>
        </is>
      </c>
      <c r="D2229" t="inlineStr">
        <is>
          <t>natuf_Kiosk_09102026</t>
        </is>
      </c>
      <c r="E2229" t="inlineStr">
        <is>
          <t>natuf_Kiosk_14072026_ad set_ad1</t>
        </is>
      </c>
      <c r="F2229" t="inlineStr">
        <is>
          <t>Natuf</t>
        </is>
      </c>
      <c r="G2229" t="inlineStr">
        <is>
          <t>Attempt 5</t>
        </is>
      </c>
      <c r="H2229" s="39" t="str">
        <f>IF(ISNUMBER(MATCH(G2229,QualityStatuses,0)),"Quality Lead","Non-Quality Lead")</f>
        <v>Non-Quality Lead</v>
      </c>
      <c r="I2229" t="inlineStr">
        <is>
          <t>2026-10</t>
        </is>
      </c>
      <c r="J2229" t="inlineStr">
        <is>
          <t>Wk of 2026-10-12</t>
        </is>
      </c>
      <c r="K2229" t="inlineStr">
        <is>
          <t>Marshal Malbari</t>
        </is>
      </c>
      <c r="L2229" t="inlineStr">
        <is>
          <t>Facebook</t>
        </is>
      </c>
      <c r="M2229" t="inlineStr">
        <is>
          <t>Direct (campaign tagged in CRM)</t>
        </is>
      </c>
      <c r="N2229" t="inlineStr">
        <is>
          <t>6ad24e65003c557330875624</t>
        </is>
      </c>
      <c r="O2229" t="n">
        <v>1</v>
      </c>
      <c r="P2229" s="40">
        <f>IF(A2229="Lead",IF(ISNUMBER(MATCH(G2229,QualityStatuses,0)),1,0),0)</f>
        <v>0</v>
      </c>
      <c r="Q2229" s="40">
        <f>IF(A2229="Lead",IF(G2229="New Lead",0,1),0)</f>
        <v>1</v>
      </c>
      <c r="R2229" s="40">
        <f>IF(A2229="Lead",IF(G2229="Lost",1,0),0)</f>
        <v>0</v>
      </c>
      <c r="S2229" t="n">
        <v>8</v>
      </c>
      <c r="T2229" t="n">
        <v>1</v>
      </c>
      <c r="U2229" t="n">
        <v>0</v>
      </c>
      <c r="V2229" t="n">
        <v>0</v>
      </c>
      <c r="W2229" t="n">
        <v>0</v>
      </c>
      <c r="X2229" t="n">
        <v>0</v>
      </c>
      <c r="Y2229">
        <f>IF(AND(A2229="Lead",COUNTIF(MetaCamps,C2229)&gt;0),1,0)</f>
        <v>1</v>
      </c>
      <c r="Z2229">
        <f>IF(Y2229=1,P2229,0)</f>
        <v>0</v>
      </c>
    </row>
    <row r="2230">
      <c r="A2230" t="inlineStr">
        <is>
          <t>Lead</t>
        </is>
      </c>
      <c r="B2230" s="39" t="str">
        <f>IFERROR(INDEX(CampTypes,MATCH(C2230,CampList,0)),"Unattributed")</f>
        <v>New</v>
      </c>
      <c r="C2230" t="inlineStr">
        <is>
          <t>EBG - In House | ABO | Natuf | Leads | Unit Franchise | India | Oct26 | V1</t>
        </is>
      </c>
      <c r="D2230" t="inlineStr">
        <is>
          <t>Natuf | Investors | Tier1 + Growth Cities | Oct26 | V1</t>
        </is>
      </c>
      <c r="E2230" t="inlineStr">
        <is>
          <t>Natuf | Reel | Brand Ambassador | Heard Of Owning A Cafe | V1</t>
        </is>
      </c>
      <c r="F2230" t="inlineStr">
        <is>
          <t>In House Natuf</t>
        </is>
      </c>
      <c r="G2230" t="inlineStr">
        <is>
          <t>Connected</t>
        </is>
      </c>
      <c r="H2230" s="39" t="str">
        <f>IF(ISNUMBER(MATCH(G2230,QualityStatuses,0)),"Quality Lead","Non-Quality Lead")</f>
        <v>Non-Quality Lead</v>
      </c>
      <c r="I2230" t="inlineStr">
        <is>
          <t>2026-10</t>
        </is>
      </c>
      <c r="J2230" t="inlineStr">
        <is>
          <t>Wk of 2026-10-12</t>
        </is>
      </c>
      <c r="K2230" t="inlineStr">
        <is>
          <t>Rupa Srinivas</t>
        </is>
      </c>
      <c r="L2230" t="inlineStr">
        <is>
          <t>Facebook</t>
        </is>
      </c>
      <c r="M2230" t="inlineStr">
        <is>
          <t>Direct (campaign tagged in CRM)</t>
        </is>
      </c>
      <c r="N2230" t="inlineStr">
        <is>
          <t>6ad24d36d10f03a2127c5109</t>
        </is>
      </c>
      <c r="O2230" t="n">
        <v>1</v>
      </c>
      <c r="P2230" s="40">
        <f>IF(A2230="Lead",IF(ISNUMBER(MATCH(G2230,QualityStatuses,0)),1,0),0)</f>
        <v>0</v>
      </c>
      <c r="Q2230" s="40">
        <f>IF(A2230="Lead",IF(G2230="New Lead",0,1),0)</f>
        <v>1</v>
      </c>
      <c r="R2230" s="40">
        <f>IF(A2230="Lead",IF(G2230="Lost",1,0),0)</f>
        <v>0</v>
      </c>
      <c r="S2230" t="n">
        <v>4</v>
      </c>
      <c r="T2230" t="n">
        <v>1</v>
      </c>
      <c r="U2230" t="n">
        <v>0</v>
      </c>
      <c r="V2230" t="n">
        <v>0</v>
      </c>
      <c r="W2230" t="n">
        <v>0</v>
      </c>
      <c r="X2230" t="n">
        <v>0</v>
      </c>
      <c r="Y2230">
        <f>IF(AND(A2230="Lead",COUNTIF(MetaCamps,C2230)&gt;0),1,0)</f>
        <v>0</v>
      </c>
      <c r="Z2230">
        <f>IF(Y2230=1,P2230,0)</f>
        <v>0</v>
      </c>
    </row>
    <row r="2231">
      <c r="A2231" t="inlineStr">
        <is>
          <t>Lead</t>
        </is>
      </c>
      <c r="B2231" s="39" t="str">
        <f>IFERROR(INDEX(CampTypes,MATCH(C2231,CampList,0)),"Unattributed")</f>
        <v>New</v>
      </c>
      <c r="C2231" t="inlineStr">
        <is>
          <t>EBG - In House | ABO | Natuf | Leads | Unit Franchise | India | Oct26 | V1</t>
        </is>
      </c>
      <c r="D2231" t="inlineStr">
        <is>
          <t>Natuf | Broad | Tier1 + Growth Cities | Oct26 | V1</t>
        </is>
      </c>
      <c r="E2231" t="inlineStr">
        <is>
          <t>Natuf | Reel | Brand Ambassador | Heard Of Owning A Cafe | V1</t>
        </is>
      </c>
      <c r="F2231" t="inlineStr">
        <is>
          <t>In House Natuf</t>
        </is>
      </c>
      <c r="G2231" t="inlineStr">
        <is>
          <t>New Lead</t>
        </is>
      </c>
      <c r="H2231" s="39" t="str">
        <f>IF(ISNUMBER(MATCH(G2231,QualityStatuses,0)),"Quality Lead","Non-Quality Lead")</f>
        <v>Non-Quality Lead</v>
      </c>
      <c r="I2231" t="inlineStr">
        <is>
          <t>2026-10</t>
        </is>
      </c>
      <c r="J2231" t="inlineStr">
        <is>
          <t>Wk of 2026-10-12</t>
        </is>
      </c>
      <c r="K2231" t="inlineStr">
        <is>
          <t>Rupa Srinivas</t>
        </is>
      </c>
      <c r="L2231" t="inlineStr">
        <is>
          <t>Facebook</t>
        </is>
      </c>
      <c r="M2231" t="inlineStr">
        <is>
          <t>Direct (campaign tagged in CRM)</t>
        </is>
      </c>
      <c r="N2231" t="inlineStr">
        <is>
          <t>6ad24cf7b058624beaf34130</t>
        </is>
      </c>
      <c r="O2231" t="n">
        <v>1</v>
      </c>
      <c r="P2231" s="40">
        <f>IF(A2231="Lead",IF(ISNUMBER(MATCH(G2231,QualityStatuses,0)),1,0),0)</f>
        <v>0</v>
      </c>
      <c r="Q2231" s="40">
        <f>IF(A2231="Lead",IF(G2231="New Lead",0,1),0)</f>
        <v>0</v>
      </c>
      <c r="R2231" s="40">
        <f>IF(A2231="Lead",IF(G2231="Lost",1,0),0)</f>
        <v>0</v>
      </c>
      <c r="S2231" t="n">
        <v>0</v>
      </c>
      <c r="T2231" t="n">
        <v>0</v>
      </c>
      <c r="U2231" t="n">
        <v>0</v>
      </c>
      <c r="V2231" t="n">
        <v>0</v>
      </c>
      <c r="W2231" t="n">
        <v>0</v>
      </c>
      <c r="X2231" t="n">
        <v>0</v>
      </c>
      <c r="Y2231">
        <f>IF(AND(A2231="Lead",COUNTIF(MetaCamps,C2231)&gt;0),1,0)</f>
        <v>0</v>
      </c>
      <c r="Z2231">
        <f>IF(Y2231=1,P2231,0)</f>
        <v>0</v>
      </c>
    </row>
    <row r="2232">
      <c r="A2232" t="inlineStr">
        <is>
          <t>Lead</t>
        </is>
      </c>
      <c r="B2232" s="39" t="str">
        <f>IFERROR(INDEX(CampTypes,MATCH(C2232,CampList,0)),"Unattributed")</f>
        <v>New</v>
      </c>
      <c r="C2232" t="inlineStr">
        <is>
          <t>EBG - In House | ABO | Natuf | Leads | Unit Franchise | India | Oct26 | V1</t>
        </is>
      </c>
      <c r="D2232" t="inlineStr">
        <is>
          <t>Natuf | Investors | Tier1 + Growth Cities | Oct26 | V1</t>
        </is>
      </c>
      <c r="E2232" t="inlineStr">
        <is>
          <t>Natuf | Reel | Brand Ambassador | Heard Of Owning A Cafe | V1</t>
        </is>
      </c>
      <c r="F2232" t="inlineStr">
        <is>
          <t>In House Natuf</t>
        </is>
      </c>
      <c r="G2232" t="inlineStr">
        <is>
          <t>Attempt 2</t>
        </is>
      </c>
      <c r="H2232" s="39" t="str">
        <f>IF(ISNUMBER(MATCH(G2232,QualityStatuses,0)),"Quality Lead","Non-Quality Lead")</f>
        <v>Non-Quality Lead</v>
      </c>
      <c r="I2232" t="inlineStr">
        <is>
          <t>2026-10</t>
        </is>
      </c>
      <c r="J2232" t="inlineStr">
        <is>
          <t>Wk of 2026-10-12</t>
        </is>
      </c>
      <c r="K2232" t="inlineStr">
        <is>
          <t>Rupa Srinivas</t>
        </is>
      </c>
      <c r="L2232" t="inlineStr">
        <is>
          <t>Facebook</t>
        </is>
      </c>
      <c r="M2232" t="inlineStr">
        <is>
          <t>Direct (campaign tagged in CRM)</t>
        </is>
      </c>
      <c r="N2232" t="inlineStr">
        <is>
          <t>6ad24c59525271f299e438b5</t>
        </is>
      </c>
      <c r="O2232" t="n">
        <v>1</v>
      </c>
      <c r="P2232" s="40">
        <f>IF(A2232="Lead",IF(ISNUMBER(MATCH(G2232,QualityStatuses,0)),1,0),0)</f>
        <v>0</v>
      </c>
      <c r="Q2232" s="40">
        <f>IF(A2232="Lead",IF(G2232="New Lead",0,1),0)</f>
        <v>1</v>
      </c>
      <c r="R2232" s="40">
        <f>IF(A2232="Lead",IF(G2232="Lost",1,0),0)</f>
        <v>0</v>
      </c>
      <c r="S2232" t="n">
        <v>2</v>
      </c>
      <c r="T2232" t="n">
        <v>0</v>
      </c>
      <c r="U2232" t="n">
        <v>0</v>
      </c>
      <c r="V2232" t="n">
        <v>0</v>
      </c>
      <c r="W2232" t="n">
        <v>0</v>
      </c>
      <c r="X2232" t="n">
        <v>0</v>
      </c>
      <c r="Y2232">
        <f>IF(AND(A2232="Lead",COUNTIF(MetaCamps,C2232)&gt;0),1,0)</f>
        <v>0</v>
      </c>
      <c r="Z2232">
        <f>IF(Y2232=1,P2232,0)</f>
        <v>0</v>
      </c>
    </row>
    <row r="2233">
      <c r="A2233" t="inlineStr">
        <is>
          <t>Lead</t>
        </is>
      </c>
      <c r="B2233" s="39" t="str">
        <f>IFERROR(INDEX(CampTypes,MATCH(C2233,CampList,0)),"Unattributed")</f>
        <v>Old</v>
      </c>
      <c r="C2233" t="inlineStr">
        <is>
          <t>E_Natuf_Generic_13082026</t>
        </is>
      </c>
      <c r="D2233" t="inlineStr">
        <is>
          <t>E_Natuf_Generic_13082026_Adset1</t>
        </is>
      </c>
      <c r="E2233" t="inlineStr">
        <is>
          <t>E_Natuf_Generic_13082026_Adset1_Ad1</t>
        </is>
      </c>
      <c r="F2233" t="inlineStr">
        <is>
          <t>Natuf</t>
        </is>
      </c>
      <c r="G2233" t="inlineStr">
        <is>
          <t>New Lead</t>
        </is>
      </c>
      <c r="H2233" s="39" t="str">
        <f>IF(ISNUMBER(MATCH(G2233,QualityStatuses,0)),"Quality Lead","Non-Quality Lead")</f>
        <v>Non-Quality Lead</v>
      </c>
      <c r="I2233" t="inlineStr">
        <is>
          <t>2026-10</t>
        </is>
      </c>
      <c r="J2233" t="inlineStr">
        <is>
          <t>Wk of 2026-10-12</t>
        </is>
      </c>
      <c r="K2233" t="inlineStr">
        <is>
          <t>(Unassigned)</t>
        </is>
      </c>
      <c r="L2233" t="inlineStr">
        <is>
          <t>Facebook</t>
        </is>
      </c>
      <c r="M2233" t="inlineStr">
        <is>
          <t>Direct (campaign tagged in CRM)</t>
        </is>
      </c>
      <c r="N2233" t="inlineStr">
        <is>
          <t>6ad24a93b237450c95977279</t>
        </is>
      </c>
      <c r="O2233" t="n">
        <v>1</v>
      </c>
      <c r="P2233" s="40">
        <f>IF(A2233="Lead",IF(ISNUMBER(MATCH(G2233,QualityStatuses,0)),1,0),0)</f>
        <v>0</v>
      </c>
      <c r="Q2233" s="40">
        <f>IF(A2233="Lead",IF(G2233="New Lead",0,1),0)</f>
        <v>0</v>
      </c>
      <c r="R2233" s="40">
        <f>IF(A2233="Lead",IF(G2233="Lost",1,0),0)</f>
        <v>0</v>
      </c>
      <c r="S2233" t="n">
        <v>0</v>
      </c>
      <c r="T2233" t="n">
        <v>0</v>
      </c>
      <c r="U2233" t="n">
        <v>0</v>
      </c>
      <c r="V2233" t="n">
        <v>0</v>
      </c>
      <c r="W2233" t="n">
        <v>0</v>
      </c>
      <c r="X2233" t="n">
        <v>0</v>
      </c>
      <c r="Y2233">
        <f>IF(AND(A2233="Lead",COUNTIF(MetaCamps,C2233)&gt;0),1,0)</f>
        <v>1</v>
      </c>
      <c r="Z2233">
        <f>IF(Y2233=1,P2233,0)</f>
        <v>0</v>
      </c>
    </row>
    <row r="2234">
      <c r="A2234" t="inlineStr">
        <is>
          <t>Lead</t>
        </is>
      </c>
      <c r="B2234" s="39" t="str">
        <f>IFERROR(INDEX(CampTypes,MATCH(C2234,CampList,0)),"Unattributed")</f>
        <v>Old</v>
      </c>
      <c r="C2234" t="inlineStr">
        <is>
          <t>natuf_Kiosk_14072026_Hindi</t>
        </is>
      </c>
      <c r="D2234" t="inlineStr">
        <is>
          <t>natuf_Kiosk_09102026</t>
        </is>
      </c>
      <c r="E2234" t="inlineStr">
        <is>
          <t>natuf_Kiosk_14072026_ad set_ad1</t>
        </is>
      </c>
      <c r="F2234" t="inlineStr">
        <is>
          <t>Natuf</t>
        </is>
      </c>
      <c r="G2234" t="inlineStr">
        <is>
          <t>Lost</t>
        </is>
      </c>
      <c r="H2234" s="39" t="str">
        <f>IF(ISNUMBER(MATCH(G2234,QualityStatuses,0)),"Quality Lead","Non-Quality Lead")</f>
        <v>Non-Quality Lead</v>
      </c>
      <c r="I2234" t="inlineStr">
        <is>
          <t>2026-10</t>
        </is>
      </c>
      <c r="J2234" t="inlineStr">
        <is>
          <t>Wk of 2026-10-12</t>
        </is>
      </c>
      <c r="K2234" t="inlineStr">
        <is>
          <t>Marshal Malbari</t>
        </is>
      </c>
      <c r="L2234" t="inlineStr">
        <is>
          <t>Facebook</t>
        </is>
      </c>
      <c r="M2234" t="inlineStr">
        <is>
          <t>Direct (campaign tagged in CRM)</t>
        </is>
      </c>
      <c r="N2234" t="inlineStr">
        <is>
          <t>6ad248bba3c7ce0d49554992</t>
        </is>
      </c>
      <c r="O2234" t="n">
        <v>1</v>
      </c>
      <c r="P2234" s="40">
        <f>IF(A2234="Lead",IF(ISNUMBER(MATCH(G2234,QualityStatuses,0)),1,0),0)</f>
        <v>0</v>
      </c>
      <c r="Q2234" s="40">
        <f>IF(A2234="Lead",IF(G2234="New Lead",0,1),0)</f>
        <v>1</v>
      </c>
      <c r="R2234" s="40">
        <f>IF(A2234="Lead",IF(G2234="Lost",1,0),0)</f>
        <v>1</v>
      </c>
      <c r="S2234" t="n">
        <v>5</v>
      </c>
      <c r="T2234" t="n">
        <v>0</v>
      </c>
      <c r="U2234" t="n">
        <v>0</v>
      </c>
      <c r="V2234" t="n">
        <v>0</v>
      </c>
      <c r="W2234" t="n">
        <v>0</v>
      </c>
      <c r="X2234" t="n">
        <v>0</v>
      </c>
      <c r="Y2234">
        <f>IF(AND(A2234="Lead",COUNTIF(MetaCamps,C2234)&gt;0),1,0)</f>
        <v>1</v>
      </c>
      <c r="Z2234">
        <f>IF(Y2234=1,P2234,0)</f>
        <v>0</v>
      </c>
    </row>
    <row r="2235">
      <c r="A2235" t="inlineStr">
        <is>
          <t>Lead</t>
        </is>
      </c>
      <c r="B2235" s="39" t="str">
        <f>IFERROR(INDEX(CampTypes,MATCH(C2235,CampList,0)),"Unattributed")</f>
        <v>Old</v>
      </c>
      <c r="C2235" t="inlineStr">
        <is>
          <t>natuf_Kiosk_14072026_Hindi</t>
        </is>
      </c>
      <c r="D2235" t="inlineStr">
        <is>
          <t>natuf_Kiosk_14072026_Highest-converting industries</t>
        </is>
      </c>
      <c r="E2235" t="inlineStr">
        <is>
          <t>natuf_Kiosk_14072026_ad set_ad1</t>
        </is>
      </c>
      <c r="F2235" t="inlineStr">
        <is>
          <t>Natuf</t>
        </is>
      </c>
      <c r="G2235" t="inlineStr">
        <is>
          <t>Follow-Up</t>
        </is>
      </c>
      <c r="H2235" s="39" t="str">
        <f>IF(ISNUMBER(MATCH(G2235,QualityStatuses,0)),"Quality Lead","Non-Quality Lead")</f>
        <v>Quality Lead</v>
      </c>
      <c r="I2235" t="inlineStr">
        <is>
          <t>2026-10</t>
        </is>
      </c>
      <c r="J2235" t="inlineStr">
        <is>
          <t>Wk of 2026-10-12</t>
        </is>
      </c>
      <c r="K2235" t="inlineStr">
        <is>
          <t>Deepak Rai</t>
        </is>
      </c>
      <c r="L2235" t="inlineStr">
        <is>
          <t>Facebook</t>
        </is>
      </c>
      <c r="M2235" t="inlineStr">
        <is>
          <t>Direct (campaign tagged in CRM)</t>
        </is>
      </c>
      <c r="N2235" t="inlineStr">
        <is>
          <t>6ad24711b76d5363aaa7e694</t>
        </is>
      </c>
      <c r="O2235" t="n">
        <v>1</v>
      </c>
      <c r="P2235" s="40">
        <f>IF(A2235="Lead",IF(ISNUMBER(MATCH(G2235,QualityStatuses,0)),1,0),0)</f>
        <v>1</v>
      </c>
      <c r="Q2235" s="40">
        <f>IF(A2235="Lead",IF(G2235="New Lead",0,1),0)</f>
        <v>1</v>
      </c>
      <c r="R2235" s="40">
        <f>IF(A2235="Lead",IF(G2235="Lost",1,0),0)</f>
        <v>0</v>
      </c>
      <c r="S2235" t="n">
        <v>4</v>
      </c>
      <c r="T2235" t="n">
        <v>2</v>
      </c>
      <c r="U2235" t="n">
        <v>0</v>
      </c>
      <c r="V2235" t="n">
        <v>0</v>
      </c>
      <c r="W2235" t="n">
        <v>0</v>
      </c>
      <c r="X2235" t="n">
        <v>0</v>
      </c>
      <c r="Y2235">
        <f>IF(AND(A2235="Lead",COUNTIF(MetaCamps,C2235)&gt;0),1,0)</f>
        <v>1</v>
      </c>
      <c r="Z2235">
        <f>IF(Y2235=1,P2235,0)</f>
        <v>1</v>
      </c>
    </row>
    <row r="2236">
      <c r="A2236" t="inlineStr">
        <is>
          <t>Lead</t>
        </is>
      </c>
      <c r="B2236" s="39" t="str">
        <f>IFERROR(INDEX(CampTypes,MATCH(C2236,CampList,0)),"Unattributed")</f>
        <v>Old</v>
      </c>
      <c r="C2236" t="inlineStr">
        <is>
          <t>E_Suresh_Natuf_Kiosk_07072026</t>
        </is>
      </c>
      <c r="D2236" t="inlineStr">
        <is>
          <t>E_Suresh_Natuf_Kiosk_07072026_Adset5</t>
        </is>
      </c>
      <c r="E2236" t="inlineStr">
        <is>
          <t>E_Hindi_Suresh_Natuf_Kiosk_07072026_Adset5_ad3 – Copy 2</t>
        </is>
      </c>
      <c r="F2236" t="inlineStr">
        <is>
          <t>Natuf</t>
        </is>
      </c>
      <c r="G2236" t="inlineStr">
        <is>
          <t>New Lead</t>
        </is>
      </c>
      <c r="H2236" s="39" t="str">
        <f>IF(ISNUMBER(MATCH(G2236,QualityStatuses,0)),"Quality Lead","Non-Quality Lead")</f>
        <v>Non-Quality Lead</v>
      </c>
      <c r="I2236" t="inlineStr">
        <is>
          <t>2026-10</t>
        </is>
      </c>
      <c r="J2236" t="inlineStr">
        <is>
          <t>Wk of 2026-10-12</t>
        </is>
      </c>
      <c r="K2236" t="inlineStr">
        <is>
          <t>(Unassigned)</t>
        </is>
      </c>
      <c r="L2236" t="inlineStr">
        <is>
          <t>Facebook</t>
        </is>
      </c>
      <c r="M2236" t="inlineStr">
        <is>
          <t>Direct (campaign tagged in CRM)</t>
        </is>
      </c>
      <c r="N2236" t="inlineStr">
        <is>
          <t>6ad243e69b1c6d21e93d0060</t>
        </is>
      </c>
      <c r="O2236" t="n">
        <v>1</v>
      </c>
      <c r="P2236" s="40">
        <f>IF(A2236="Lead",IF(ISNUMBER(MATCH(G2236,QualityStatuses,0)),1,0),0)</f>
        <v>0</v>
      </c>
      <c r="Q2236" s="40">
        <f>IF(A2236="Lead",IF(G2236="New Lead",0,1),0)</f>
        <v>0</v>
      </c>
      <c r="R2236" s="40">
        <f>IF(A2236="Lead",IF(G2236="Lost",1,0),0)</f>
        <v>0</v>
      </c>
      <c r="S2236" t="n">
        <v>0</v>
      </c>
      <c r="T2236" t="n">
        <v>0</v>
      </c>
      <c r="U2236" t="n">
        <v>0</v>
      </c>
      <c r="V2236" t="n">
        <v>0</v>
      </c>
      <c r="W2236" t="n">
        <v>0</v>
      </c>
      <c r="X2236" t="n">
        <v>0</v>
      </c>
      <c r="Y2236">
        <f>IF(AND(A2236="Lead",COUNTIF(MetaCamps,C2236)&gt;0),1,0)</f>
        <v>1</v>
      </c>
      <c r="Z2236">
        <f>IF(Y2236=1,P2236,0)</f>
        <v>0</v>
      </c>
    </row>
    <row r="2237">
      <c r="A2237" t="inlineStr">
        <is>
          <t>Lead</t>
        </is>
      </c>
      <c r="B2237" s="39" t="str">
        <f>IFERROR(INDEX(CampTypes,MATCH(C2237,CampList,0)),"Unattributed")</f>
        <v>Old</v>
      </c>
      <c r="C2237" t="inlineStr">
        <is>
          <t>natuf_Kiosk_14072026_Hindi</t>
        </is>
      </c>
      <c r="D2237" t="inlineStr">
        <is>
          <t>natuf_Kiosk_09102026</t>
        </is>
      </c>
      <c r="E2237" t="inlineStr">
        <is>
          <t>natuf_Kiosk_14072026_ad set_ad1</t>
        </is>
      </c>
      <c r="F2237" t="inlineStr">
        <is>
          <t>Natuf</t>
        </is>
      </c>
      <c r="G2237" t="inlineStr">
        <is>
          <t>Lost</t>
        </is>
      </c>
      <c r="H2237" s="39" t="str">
        <f>IF(ISNUMBER(MATCH(G2237,QualityStatuses,0)),"Quality Lead","Non-Quality Lead")</f>
        <v>Non-Quality Lead</v>
      </c>
      <c r="I2237" t="inlineStr">
        <is>
          <t>2026-10</t>
        </is>
      </c>
      <c r="J2237" t="inlineStr">
        <is>
          <t>Wk of 2026-10-12</t>
        </is>
      </c>
      <c r="K2237" t="inlineStr">
        <is>
          <t>Marshal Malbari</t>
        </is>
      </c>
      <c r="L2237" t="inlineStr">
        <is>
          <t>Facebook</t>
        </is>
      </c>
      <c r="M2237" t="inlineStr">
        <is>
          <t>Direct (campaign tagged in CRM)</t>
        </is>
      </c>
      <c r="N2237" t="inlineStr">
        <is>
          <t>6ad243964f8789cddfd25a15</t>
        </is>
      </c>
      <c r="O2237" t="n">
        <v>1</v>
      </c>
      <c r="P2237" s="40">
        <f>IF(A2237="Lead",IF(ISNUMBER(MATCH(G2237,QualityStatuses,0)),1,0),0)</f>
        <v>0</v>
      </c>
      <c r="Q2237" s="40">
        <f>IF(A2237="Lead",IF(G2237="New Lead",0,1),0)</f>
        <v>1</v>
      </c>
      <c r="R2237" s="40">
        <f>IF(A2237="Lead",IF(G2237="Lost",1,0),0)</f>
        <v>1</v>
      </c>
      <c r="S2237" t="n">
        <v>2</v>
      </c>
      <c r="T2237" t="n">
        <v>2</v>
      </c>
      <c r="U2237" t="n">
        <v>0</v>
      </c>
      <c r="V2237" t="n">
        <v>0</v>
      </c>
      <c r="W2237" t="n">
        <v>0</v>
      </c>
      <c r="X2237" t="n">
        <v>0</v>
      </c>
      <c r="Y2237">
        <f>IF(AND(A2237="Lead",COUNTIF(MetaCamps,C2237)&gt;0),1,0)</f>
        <v>1</v>
      </c>
      <c r="Z2237">
        <f>IF(Y2237=1,P2237,0)</f>
        <v>0</v>
      </c>
    </row>
    <row r="2238">
      <c r="A2238" t="inlineStr">
        <is>
          <t>Lead</t>
        </is>
      </c>
      <c r="B2238" s="39" t="str">
        <f>IFERROR(INDEX(CampTypes,MATCH(C2238,CampList,0)),"Unattributed")</f>
        <v>New</v>
      </c>
      <c r="C2238" t="inlineStr">
        <is>
          <t>EBG - In House | ABO | Natuf | Leads | Unit Franchise | India | Oct26 | V1</t>
        </is>
      </c>
      <c r="D2238" t="inlineStr">
        <is>
          <t>Natuf | LAL 1% | India | Jul26 | V1</t>
        </is>
      </c>
      <c r="E2238" t="inlineStr">
        <is>
          <t>Natuf | Reel | Brand Ambassador | Heard Of Owning A Cafe | V1</t>
        </is>
      </c>
      <c r="F2238" t="inlineStr">
        <is>
          <t>In House Natuf</t>
        </is>
      </c>
      <c r="G2238" t="inlineStr">
        <is>
          <t>Attempt 1</t>
        </is>
      </c>
      <c r="H2238" s="39" t="str">
        <f>IF(ISNUMBER(MATCH(G2238,QualityStatuses,0)),"Quality Lead","Non-Quality Lead")</f>
        <v>Non-Quality Lead</v>
      </c>
      <c r="I2238" t="inlineStr">
        <is>
          <t>2026-10</t>
        </is>
      </c>
      <c r="J2238" t="inlineStr">
        <is>
          <t>Wk of 2026-10-12</t>
        </is>
      </c>
      <c r="K2238" t="inlineStr">
        <is>
          <t>Rupa Srinivas</t>
        </is>
      </c>
      <c r="L2238" t="inlineStr">
        <is>
          <t>Facebook</t>
        </is>
      </c>
      <c r="M2238" t="inlineStr">
        <is>
          <t>Direct (campaign tagged in CRM)</t>
        </is>
      </c>
      <c r="N2238" t="inlineStr">
        <is>
          <t>6ad2434ce81aaa8879647a54</t>
        </is>
      </c>
      <c r="O2238" t="n">
        <v>1</v>
      </c>
      <c r="P2238" s="40">
        <f>IF(A2238="Lead",IF(ISNUMBER(MATCH(G2238,QualityStatuses,0)),1,0),0)</f>
        <v>0</v>
      </c>
      <c r="Q2238" s="40">
        <f>IF(A2238="Lead",IF(G2238="New Lead",0,1),0)</f>
        <v>1</v>
      </c>
      <c r="R2238" s="40">
        <f>IF(A2238="Lead",IF(G2238="Lost",1,0),0)</f>
        <v>0</v>
      </c>
      <c r="S2238" t="n">
        <v>1</v>
      </c>
      <c r="T2238" t="n">
        <v>1</v>
      </c>
      <c r="U2238" t="n">
        <v>0</v>
      </c>
      <c r="V2238" t="n">
        <v>0</v>
      </c>
      <c r="W2238" t="n">
        <v>0</v>
      </c>
      <c r="X2238" t="n">
        <v>0</v>
      </c>
      <c r="Y2238">
        <f>IF(AND(A2238="Lead",COUNTIF(MetaCamps,C2238)&gt;0),1,0)</f>
        <v>0</v>
      </c>
      <c r="Z2238">
        <f>IF(Y2238=1,P2238,0)</f>
        <v>0</v>
      </c>
    </row>
    <row r="2239">
      <c r="A2239" t="inlineStr">
        <is>
          <t>Lead</t>
        </is>
      </c>
      <c r="B2239" s="39" t="str">
        <f>IFERROR(INDEX(CampTypes,MATCH(C2239,CampList,0)),"Unattributed")</f>
        <v>New</v>
      </c>
      <c r="C2239" t="inlineStr">
        <is>
          <t>EBG - In House | ABO | Natuf | Leads | Unit Franchise | India | Oct26 | V1</t>
        </is>
      </c>
      <c r="D2239" t="inlineStr">
        <is>
          <t>Natuf | Broad | Tier1 + Growth Cities | Oct26 | V1</t>
        </is>
      </c>
      <c r="E2239" t="inlineStr">
        <is>
          <t>Natuf | Reel | Brand Ambassador | Heard Of Owning A Cafe | V1</t>
        </is>
      </c>
      <c r="F2239" t="inlineStr">
        <is>
          <t>In House Natuf</t>
        </is>
      </c>
      <c r="G2239" t="inlineStr">
        <is>
          <t>Connected</t>
        </is>
      </c>
      <c r="H2239" s="39" t="str">
        <f>IF(ISNUMBER(MATCH(G2239,QualityStatuses,0)),"Quality Lead","Non-Quality Lead")</f>
        <v>Non-Quality Lead</v>
      </c>
      <c r="I2239" t="inlineStr">
        <is>
          <t>2026-10</t>
        </is>
      </c>
      <c r="J2239" t="inlineStr">
        <is>
          <t>Wk of 2026-10-12</t>
        </is>
      </c>
      <c r="K2239" t="inlineStr">
        <is>
          <t>Rupa Srinivas</t>
        </is>
      </c>
      <c r="L2239" t="inlineStr">
        <is>
          <t>Facebook</t>
        </is>
      </c>
      <c r="M2239" t="inlineStr">
        <is>
          <t>Direct (campaign tagged in CRM)</t>
        </is>
      </c>
      <c r="N2239" t="inlineStr">
        <is>
          <t>6ad2429d9b1c6d21e93cfe9a</t>
        </is>
      </c>
      <c r="O2239" t="n">
        <v>1</v>
      </c>
      <c r="P2239" s="40">
        <f>IF(A2239="Lead",IF(ISNUMBER(MATCH(G2239,QualityStatuses,0)),1,0),0)</f>
        <v>0</v>
      </c>
      <c r="Q2239" s="40">
        <f>IF(A2239="Lead",IF(G2239="New Lead",0,1),0)</f>
        <v>1</v>
      </c>
      <c r="R2239" s="40">
        <f>IF(A2239="Lead",IF(G2239="Lost",1,0),0)</f>
        <v>0</v>
      </c>
      <c r="S2239" t="n">
        <v>0</v>
      </c>
      <c r="T2239" t="n">
        <v>0</v>
      </c>
      <c r="U2239" t="n">
        <v>0</v>
      </c>
      <c r="V2239" t="n">
        <v>0</v>
      </c>
      <c r="W2239" t="n">
        <v>0</v>
      </c>
      <c r="X2239" t="n">
        <v>0</v>
      </c>
      <c r="Y2239">
        <f>IF(AND(A2239="Lead",COUNTIF(MetaCamps,C2239)&gt;0),1,0)</f>
        <v>0</v>
      </c>
      <c r="Z2239">
        <f>IF(Y2239=1,P2239,0)</f>
        <v>0</v>
      </c>
    </row>
    <row r="2240">
      <c r="A2240" t="inlineStr">
        <is>
          <t>Lead</t>
        </is>
      </c>
      <c r="B2240" s="39" t="str">
        <f>IFERROR(INDEX(CampTypes,MATCH(C2240,CampList,0)),"Unattributed")</f>
        <v>New</v>
      </c>
      <c r="C2240" t="inlineStr">
        <is>
          <t>EBG - In House | ABO | Natuf | Leads | Unit Franchise | India | Oct26 | V1</t>
        </is>
      </c>
      <c r="D2240" t="inlineStr">
        <is>
          <t>Natuf | Broad | Tier1 + Growth Cities | Oct26 | V1</t>
        </is>
      </c>
      <c r="E2240" t="inlineStr">
        <is>
          <t>Natuf | Reel | Brand Ambassador | Heard Of Owning A Cafe | V1</t>
        </is>
      </c>
      <c r="F2240" t="inlineStr">
        <is>
          <t>In House Natuf</t>
        </is>
      </c>
      <c r="G2240" t="inlineStr">
        <is>
          <t>Connected</t>
        </is>
      </c>
      <c r="H2240" s="39" t="str">
        <f>IF(ISNUMBER(MATCH(G2240,QualityStatuses,0)),"Quality Lead","Non-Quality Lead")</f>
        <v>Non-Quality Lead</v>
      </c>
      <c r="I2240" t="inlineStr">
        <is>
          <t>2026-10</t>
        </is>
      </c>
      <c r="J2240" t="inlineStr">
        <is>
          <t>Wk of 2026-10-12</t>
        </is>
      </c>
      <c r="K2240" t="inlineStr">
        <is>
          <t>Rupa Srinivas</t>
        </is>
      </c>
      <c r="L2240" t="inlineStr">
        <is>
          <t>Facebook</t>
        </is>
      </c>
      <c r="M2240" t="inlineStr">
        <is>
          <t>Direct (campaign tagged in CRM)</t>
        </is>
      </c>
      <c r="N2240" t="inlineStr">
        <is>
          <t>6ad24290c66c1eff7a284126</t>
        </is>
      </c>
      <c r="O2240" t="n">
        <v>1</v>
      </c>
      <c r="P2240" s="40">
        <f>IF(A2240="Lead",IF(ISNUMBER(MATCH(G2240,QualityStatuses,0)),1,0),0)</f>
        <v>0</v>
      </c>
      <c r="Q2240" s="40">
        <f>IF(A2240="Lead",IF(G2240="New Lead",0,1),0)</f>
        <v>1</v>
      </c>
      <c r="R2240" s="40">
        <f>IF(A2240="Lead",IF(G2240="Lost",1,0),0)</f>
        <v>0</v>
      </c>
      <c r="S2240" t="n">
        <v>1</v>
      </c>
      <c r="T2240" t="n">
        <v>1</v>
      </c>
      <c r="U2240" t="n">
        <v>0</v>
      </c>
      <c r="V2240" t="n">
        <v>0</v>
      </c>
      <c r="W2240" t="n">
        <v>0</v>
      </c>
      <c r="X2240" t="n">
        <v>0</v>
      </c>
      <c r="Y2240">
        <f>IF(AND(A2240="Lead",COUNTIF(MetaCamps,C2240)&gt;0),1,0)</f>
        <v>0</v>
      </c>
      <c r="Z2240">
        <f>IF(Y2240=1,P2240,0)</f>
        <v>0</v>
      </c>
    </row>
    <row r="2241">
      <c r="A2241" t="inlineStr">
        <is>
          <t>Lead</t>
        </is>
      </c>
      <c r="B2241" s="39" t="str">
        <f>IFERROR(INDEX(CampTypes,MATCH(C2241,CampList,0)),"Unattributed")</f>
        <v>Old</v>
      </c>
      <c r="C2241" t="inlineStr">
        <is>
          <t>E_Karan_Natuf_All_07072026</t>
        </is>
      </c>
      <c r="D2241" t="inlineStr">
        <is>
          <t>E_Karan_Natuf_Sign_07072026_Adset3</t>
        </is>
      </c>
      <c r="E2241" t="inlineStr">
        <is>
          <t>E_Karan_Natuf_Sign_07072026_Adset2_Ad1</t>
        </is>
      </c>
      <c r="F2241" t="inlineStr">
        <is>
          <t>Natuf</t>
        </is>
      </c>
      <c r="G2241" t="inlineStr">
        <is>
          <t>Attempt 1</t>
        </is>
      </c>
      <c r="H2241" s="39" t="str">
        <f>IF(ISNUMBER(MATCH(G2241,QualityStatuses,0)),"Quality Lead","Non-Quality Lead")</f>
        <v>Non-Quality Lead</v>
      </c>
      <c r="I2241" t="inlineStr">
        <is>
          <t>2026-10</t>
        </is>
      </c>
      <c r="J2241" t="inlineStr">
        <is>
          <t>Wk of 2026-10-12</t>
        </is>
      </c>
      <c r="K2241" t="inlineStr">
        <is>
          <t>Tejaswini Tarigopula</t>
        </is>
      </c>
      <c r="L2241" t="inlineStr">
        <is>
          <t>Facebook</t>
        </is>
      </c>
      <c r="M2241" t="inlineStr">
        <is>
          <t>Direct (campaign tagged in CRM)</t>
        </is>
      </c>
      <c r="N2241" t="inlineStr">
        <is>
          <t>6ad2425d450f06d6b73cb208</t>
        </is>
      </c>
      <c r="O2241" t="n">
        <v>1</v>
      </c>
      <c r="P2241" s="40">
        <f>IF(A2241="Lead",IF(ISNUMBER(MATCH(G2241,QualityStatuses,0)),1,0),0)</f>
        <v>0</v>
      </c>
      <c r="Q2241" s="40">
        <f>IF(A2241="Lead",IF(G2241="New Lead",0,1),0)</f>
        <v>1</v>
      </c>
      <c r="R2241" s="40">
        <f>IF(A2241="Lead",IF(G2241="Lost",1,0),0)</f>
        <v>0</v>
      </c>
      <c r="S2241" t="n">
        <v>3</v>
      </c>
      <c r="T2241" t="n">
        <v>1</v>
      </c>
      <c r="U2241" t="n">
        <v>0</v>
      </c>
      <c r="V2241" t="n">
        <v>0</v>
      </c>
      <c r="W2241" t="n">
        <v>0</v>
      </c>
      <c r="X2241" t="n">
        <v>0</v>
      </c>
      <c r="Y2241">
        <f>IF(AND(A2241="Lead",COUNTIF(MetaCamps,C2241)&gt;0),1,0)</f>
        <v>1</v>
      </c>
      <c r="Z2241">
        <f>IF(Y2241=1,P2241,0)</f>
        <v>0</v>
      </c>
    </row>
    <row r="2242">
      <c r="A2242" t="inlineStr">
        <is>
          <t>Lead</t>
        </is>
      </c>
      <c r="B2242" s="39" t="str">
        <f>IFERROR(INDEX(CampTypes,MATCH(C2242,CampList,0)),"Unattributed")</f>
        <v>New</v>
      </c>
      <c r="C2242" t="inlineStr">
        <is>
          <t>EBG - In House | ABO | Natuf | Leads | Unit Franchise | India | Oct26 | V1</t>
        </is>
      </c>
      <c r="D2242" t="inlineStr">
        <is>
          <t>Natuf | Broad | Tier1 + Growth Cities | Oct26 | V1</t>
        </is>
      </c>
      <c r="E2242" t="inlineStr">
        <is>
          <t>Natuf | Reel | Brand Ambassador | Heard Of Owning A Cafe | V1</t>
        </is>
      </c>
      <c r="F2242" t="inlineStr">
        <is>
          <t>In House Natuf</t>
        </is>
      </c>
      <c r="G2242" t="inlineStr">
        <is>
          <t>Lost</t>
        </is>
      </c>
      <c r="H2242" s="39" t="str">
        <f>IF(ISNUMBER(MATCH(G2242,QualityStatuses,0)),"Quality Lead","Non-Quality Lead")</f>
        <v>Non-Quality Lead</v>
      </c>
      <c r="I2242" t="inlineStr">
        <is>
          <t>2026-10</t>
        </is>
      </c>
      <c r="J2242" t="inlineStr">
        <is>
          <t>Wk of 2026-10-12</t>
        </is>
      </c>
      <c r="K2242" t="inlineStr">
        <is>
          <t>Rupa Srinivas</t>
        </is>
      </c>
      <c r="L2242" t="inlineStr">
        <is>
          <t>Facebook</t>
        </is>
      </c>
      <c r="M2242" t="inlineStr">
        <is>
          <t>Direct (campaign tagged in CRM)</t>
        </is>
      </c>
      <c r="N2242" t="inlineStr">
        <is>
          <t>6ad241e534de320123b813de</t>
        </is>
      </c>
      <c r="O2242" t="n">
        <v>1</v>
      </c>
      <c r="P2242" s="40">
        <f>IF(A2242="Lead",IF(ISNUMBER(MATCH(G2242,QualityStatuses,0)),1,0),0)</f>
        <v>0</v>
      </c>
      <c r="Q2242" s="40">
        <f>IF(A2242="Lead",IF(G2242="New Lead",0,1),0)</f>
        <v>1</v>
      </c>
      <c r="R2242" s="40">
        <f>IF(A2242="Lead",IF(G2242="Lost",1,0),0)</f>
        <v>1</v>
      </c>
      <c r="S2242" t="n">
        <v>4</v>
      </c>
      <c r="T2242" t="n">
        <v>2</v>
      </c>
      <c r="U2242" t="n">
        <v>0</v>
      </c>
      <c r="V2242" t="n">
        <v>0</v>
      </c>
      <c r="W2242" t="n">
        <v>0</v>
      </c>
      <c r="X2242" t="n">
        <v>0</v>
      </c>
      <c r="Y2242">
        <f>IF(AND(A2242="Lead",COUNTIF(MetaCamps,C2242)&gt;0),1,0)</f>
        <v>0</v>
      </c>
      <c r="Z2242">
        <f>IF(Y2242=1,P2242,0)</f>
        <v>0</v>
      </c>
    </row>
    <row r="2243">
      <c r="A2243" t="inlineStr">
        <is>
          <t>Lead</t>
        </is>
      </c>
      <c r="B2243" s="39" t="str">
        <f>IFERROR(INDEX(CampTypes,MATCH(C2243,CampList,0)),"Unattributed")</f>
        <v>New</v>
      </c>
      <c r="C2243" t="inlineStr">
        <is>
          <t>EBG - In House | ABO | Natuf | Leads | Unit Franchise | India | Oct26 | V1</t>
        </is>
      </c>
      <c r="D2243" t="inlineStr">
        <is>
          <t>Natuf | Business Owners | Tier1 + Growth Cities | Oct26 | V1</t>
        </is>
      </c>
      <c r="E2243" t="inlineStr">
        <is>
          <t>Natuf | Reel | Brand Ambassador | Heard Of Owning A Cafe | V1</t>
        </is>
      </c>
      <c r="F2243" t="inlineStr">
        <is>
          <t>In House Natuf</t>
        </is>
      </c>
      <c r="G2243" t="inlineStr">
        <is>
          <t>Connected</t>
        </is>
      </c>
      <c r="H2243" s="39" t="str">
        <f>IF(ISNUMBER(MATCH(G2243,QualityStatuses,0)),"Quality Lead","Non-Quality Lead")</f>
        <v>Non-Quality Lead</v>
      </c>
      <c r="I2243" t="inlineStr">
        <is>
          <t>2026-10</t>
        </is>
      </c>
      <c r="J2243" t="inlineStr">
        <is>
          <t>Wk of 2026-10-12</t>
        </is>
      </c>
      <c r="K2243" t="inlineStr">
        <is>
          <t>Rupa Srinivas</t>
        </is>
      </c>
      <c r="L2243" t="inlineStr">
        <is>
          <t>Facebook</t>
        </is>
      </c>
      <c r="M2243" t="inlineStr">
        <is>
          <t>Direct (campaign tagged in CRM)</t>
        </is>
      </c>
      <c r="N2243" t="inlineStr">
        <is>
          <t>6ad24088260007c05a05a963</t>
        </is>
      </c>
      <c r="O2243" t="n">
        <v>1</v>
      </c>
      <c r="P2243" s="40">
        <f>IF(A2243="Lead",IF(ISNUMBER(MATCH(G2243,QualityStatuses,0)),1,0),0)</f>
        <v>0</v>
      </c>
      <c r="Q2243" s="40">
        <f>IF(A2243="Lead",IF(G2243="New Lead",0,1),0)</f>
        <v>1</v>
      </c>
      <c r="R2243" s="40">
        <f>IF(A2243="Lead",IF(G2243="Lost",1,0),0)</f>
        <v>0</v>
      </c>
      <c r="S2243" t="n">
        <v>5</v>
      </c>
      <c r="T2243" t="n">
        <v>4</v>
      </c>
      <c r="U2243" t="n">
        <v>0</v>
      </c>
      <c r="V2243" t="n">
        <v>0</v>
      </c>
      <c r="W2243" t="n">
        <v>0</v>
      </c>
      <c r="X2243" t="n">
        <v>0</v>
      </c>
      <c r="Y2243">
        <f>IF(AND(A2243="Lead",COUNTIF(MetaCamps,C2243)&gt;0),1,0)</f>
        <v>0</v>
      </c>
      <c r="Z2243">
        <f>IF(Y2243=1,P2243,0)</f>
        <v>0</v>
      </c>
    </row>
    <row r="2244">
      <c r="A2244" t="inlineStr">
        <is>
          <t>Lead</t>
        </is>
      </c>
      <c r="B2244" s="39" t="str">
        <f>IFERROR(INDEX(CampTypes,MATCH(C2244,CampList,0)),"Unattributed")</f>
        <v>New</v>
      </c>
      <c r="C2244" t="inlineStr">
        <is>
          <t>EBG - In House | ABO | Natuf | Leads | Unit Franchise | India | Oct26 | V1</t>
        </is>
      </c>
      <c r="D2244" t="inlineStr">
        <is>
          <t>Natuf | Investors | Tier1 + Growth Cities | Oct26 | V1</t>
        </is>
      </c>
      <c r="E2244" t="inlineStr">
        <is>
          <t>Natuf | Reel | Brand Ambassador | Heard Of Owning A Cafe | V1</t>
        </is>
      </c>
      <c r="F2244" t="inlineStr">
        <is>
          <t>In House Natuf</t>
        </is>
      </c>
      <c r="G2244" t="inlineStr">
        <is>
          <t>Attempt 1</t>
        </is>
      </c>
      <c r="H2244" s="39" t="str">
        <f>IF(ISNUMBER(MATCH(G2244,QualityStatuses,0)),"Quality Lead","Non-Quality Lead")</f>
        <v>Non-Quality Lead</v>
      </c>
      <c r="I2244" t="inlineStr">
        <is>
          <t>2026-10</t>
        </is>
      </c>
      <c r="J2244" t="inlineStr">
        <is>
          <t>Wk of 2026-10-12</t>
        </is>
      </c>
      <c r="K2244" t="inlineStr">
        <is>
          <t>Rupa Srinivas</t>
        </is>
      </c>
      <c r="L2244" t="inlineStr">
        <is>
          <t>Facebook</t>
        </is>
      </c>
      <c r="M2244" t="inlineStr">
        <is>
          <t>Direct (campaign tagged in CRM)</t>
        </is>
      </c>
      <c r="N2244" t="inlineStr">
        <is>
          <t>6ad24055677504687631289a</t>
        </is>
      </c>
      <c r="O2244" t="n">
        <v>1</v>
      </c>
      <c r="P2244" s="40">
        <f>IF(A2244="Lead",IF(ISNUMBER(MATCH(G2244,QualityStatuses,0)),1,0),0)</f>
        <v>0</v>
      </c>
      <c r="Q2244" s="40">
        <f>IF(A2244="Lead",IF(G2244="New Lead",0,1),0)</f>
        <v>1</v>
      </c>
      <c r="R2244" s="40">
        <f>IF(A2244="Lead",IF(G2244="Lost",1,0),0)</f>
        <v>0</v>
      </c>
      <c r="S2244" t="n">
        <v>1</v>
      </c>
      <c r="T2244" t="n">
        <v>0</v>
      </c>
      <c r="U2244" t="n">
        <v>0</v>
      </c>
      <c r="V2244" t="n">
        <v>0</v>
      </c>
      <c r="W2244" t="n">
        <v>0</v>
      </c>
      <c r="X2244" t="n">
        <v>0</v>
      </c>
      <c r="Y2244">
        <f>IF(AND(A2244="Lead",COUNTIF(MetaCamps,C2244)&gt;0),1,0)</f>
        <v>0</v>
      </c>
      <c r="Z2244">
        <f>IF(Y2244=1,P2244,0)</f>
        <v>0</v>
      </c>
    </row>
    <row r="2245">
      <c r="A2245" t="inlineStr">
        <is>
          <t>Lead</t>
        </is>
      </c>
      <c r="B2245" s="39" t="str">
        <f>IFERROR(INDEX(CampTypes,MATCH(C2245,CampList,0)),"Unattributed")</f>
        <v>Old</v>
      </c>
      <c r="C2245" t="inlineStr">
        <is>
          <t>E_Natuf_Generic_13082026</t>
        </is>
      </c>
      <c r="D2245" t="inlineStr">
        <is>
          <t>E_Natuf_Generic_13082026_Adset1</t>
        </is>
      </c>
      <c r="E2245" t="inlineStr">
        <is>
          <t>E_Natuf_Generic_13082026_Adset1_Ad1</t>
        </is>
      </c>
      <c r="F2245" t="inlineStr">
        <is>
          <t>Natuf</t>
        </is>
      </c>
      <c r="G2245" t="inlineStr">
        <is>
          <t>New Lead</t>
        </is>
      </c>
      <c r="H2245" s="39" t="str">
        <f>IF(ISNUMBER(MATCH(G2245,QualityStatuses,0)),"Quality Lead","Non-Quality Lead")</f>
        <v>Non-Quality Lead</v>
      </c>
      <c r="I2245" t="inlineStr">
        <is>
          <t>2026-10</t>
        </is>
      </c>
      <c r="J2245" t="inlineStr">
        <is>
          <t>Wk of 2026-10-12</t>
        </is>
      </c>
      <c r="K2245" t="inlineStr">
        <is>
          <t>(Unassigned)</t>
        </is>
      </c>
      <c r="L2245" t="inlineStr">
        <is>
          <t>Facebook</t>
        </is>
      </c>
      <c r="M2245" t="inlineStr">
        <is>
          <t>Direct (campaign tagged in CRM)</t>
        </is>
      </c>
      <c r="N2245" t="inlineStr">
        <is>
          <t>6ad23b676575419b41261846</t>
        </is>
      </c>
      <c r="O2245" t="n">
        <v>1</v>
      </c>
      <c r="P2245" s="40">
        <f>IF(A2245="Lead",IF(ISNUMBER(MATCH(G2245,QualityStatuses,0)),1,0),0)</f>
        <v>0</v>
      </c>
      <c r="Q2245" s="40">
        <f>IF(A2245="Lead",IF(G2245="New Lead",0,1),0)</f>
        <v>0</v>
      </c>
      <c r="R2245" s="40">
        <f>IF(A2245="Lead",IF(G2245="Lost",1,0),0)</f>
        <v>0</v>
      </c>
      <c r="S2245" t="n">
        <v>0</v>
      </c>
      <c r="T2245" t="n">
        <v>0</v>
      </c>
      <c r="U2245" t="n">
        <v>0</v>
      </c>
      <c r="V2245" t="n">
        <v>0</v>
      </c>
      <c r="W2245" t="n">
        <v>0</v>
      </c>
      <c r="X2245" t="n">
        <v>0</v>
      </c>
      <c r="Y2245">
        <f>IF(AND(A2245="Lead",COUNTIF(MetaCamps,C2245)&gt;0),1,0)</f>
        <v>1</v>
      </c>
      <c r="Z2245">
        <f>IF(Y2245=1,P2245,0)</f>
        <v>0</v>
      </c>
    </row>
    <row r="2246">
      <c r="A2246" t="inlineStr">
        <is>
          <t>Lead</t>
        </is>
      </c>
      <c r="B2246" s="39" t="str">
        <f>IFERROR(INDEX(CampTypes,MATCH(C2246,CampList,0)),"Unattributed")</f>
        <v>Old</v>
      </c>
      <c r="C2246" t="inlineStr">
        <is>
          <t>E_Suresh_Natuf_Kiosk_07072026</t>
        </is>
      </c>
      <c r="D2246" t="inlineStr">
        <is>
          <t>E_Suresh_Natuf_Kiosk_07072026_Adset5</t>
        </is>
      </c>
      <c r="E2246" t="inlineStr">
        <is>
          <t>E_Hindi_Suresh_Natuf_Kiosk_07072026_Adset5_ad3 – Copy 2</t>
        </is>
      </c>
      <c r="F2246" t="inlineStr">
        <is>
          <t>Natuf</t>
        </is>
      </c>
      <c r="G2246" t="inlineStr">
        <is>
          <t>Attempt 1</t>
        </is>
      </c>
      <c r="H2246" s="39" t="str">
        <f>IF(ISNUMBER(MATCH(G2246,QualityStatuses,0)),"Quality Lead","Non-Quality Lead")</f>
        <v>Non-Quality Lead</v>
      </c>
      <c r="I2246" t="inlineStr">
        <is>
          <t>2026-10</t>
        </is>
      </c>
      <c r="J2246" t="inlineStr">
        <is>
          <t>Wk of 2026-10-12</t>
        </is>
      </c>
      <c r="K2246" t="inlineStr">
        <is>
          <t>Tejaswini Tarigopula</t>
        </is>
      </c>
      <c r="L2246" t="inlineStr">
        <is>
          <t>Facebook</t>
        </is>
      </c>
      <c r="M2246" t="inlineStr">
        <is>
          <t>Direct (campaign tagged in CRM)</t>
        </is>
      </c>
      <c r="N2246" t="inlineStr">
        <is>
          <t>6ad237d9aaeea2d6407bdfff</t>
        </is>
      </c>
      <c r="O2246" t="n">
        <v>1</v>
      </c>
      <c r="P2246" s="40">
        <f>IF(A2246="Lead",IF(ISNUMBER(MATCH(G2246,QualityStatuses,0)),1,0),0)</f>
        <v>0</v>
      </c>
      <c r="Q2246" s="40">
        <f>IF(A2246="Lead",IF(G2246="New Lead",0,1),0)</f>
        <v>1</v>
      </c>
      <c r="R2246" s="40">
        <f>IF(A2246="Lead",IF(G2246="Lost",1,0),0)</f>
        <v>0</v>
      </c>
      <c r="S2246" t="n">
        <v>1</v>
      </c>
      <c r="T2246" t="n">
        <v>0</v>
      </c>
      <c r="U2246" t="n">
        <v>0</v>
      </c>
      <c r="V2246" t="n">
        <v>0</v>
      </c>
      <c r="W2246" t="n">
        <v>0</v>
      </c>
      <c r="X2246" t="n">
        <v>0</v>
      </c>
      <c r="Y2246">
        <f>IF(AND(A2246="Lead",COUNTIF(MetaCamps,C2246)&gt;0),1,0)</f>
        <v>1</v>
      </c>
      <c r="Z2246">
        <f>IF(Y2246=1,P2246,0)</f>
        <v>0</v>
      </c>
    </row>
    <row r="2247">
      <c r="A2247" t="inlineStr">
        <is>
          <t>Lead</t>
        </is>
      </c>
      <c r="B2247" s="39" t="str">
        <f>IFERROR(INDEX(CampTypes,MATCH(C2247,CampList,0)),"Unattributed")</f>
        <v>New</v>
      </c>
      <c r="C2247" t="inlineStr">
        <is>
          <t>EBG - In House | ABO | Natuf | Leads | Unit Franchise | India | Oct26 | V1</t>
        </is>
      </c>
      <c r="D2247" t="inlineStr">
        <is>
          <t>Natuf | Business Owners | Tier1 + Growth Cities | Oct26 | V1</t>
        </is>
      </c>
      <c r="E2247" t="inlineStr">
        <is>
          <t>Natuf | Reel | Brand Ambassador | Heard Of Owning A Cafe | V1</t>
        </is>
      </c>
      <c r="F2247" t="inlineStr">
        <is>
          <t>In House Natuf</t>
        </is>
      </c>
      <c r="G2247" t="inlineStr">
        <is>
          <t>Attempt 1</t>
        </is>
      </c>
      <c r="H2247" s="39" t="str">
        <f>IF(ISNUMBER(MATCH(G2247,QualityStatuses,0)),"Quality Lead","Non-Quality Lead")</f>
        <v>Non-Quality Lead</v>
      </c>
      <c r="I2247" t="inlineStr">
        <is>
          <t>2026-10</t>
        </is>
      </c>
      <c r="J2247" t="inlineStr">
        <is>
          <t>Wk of 2026-10-12</t>
        </is>
      </c>
      <c r="K2247" t="inlineStr">
        <is>
          <t>Rupa Srinivas</t>
        </is>
      </c>
      <c r="L2247" t="inlineStr">
        <is>
          <t>Facebook</t>
        </is>
      </c>
      <c r="M2247" t="inlineStr">
        <is>
          <t>Direct (campaign tagged in CRM)</t>
        </is>
      </c>
      <c r="N2247" t="inlineStr">
        <is>
          <t>6ad234319c278f75690864ba</t>
        </is>
      </c>
      <c r="O2247" t="n">
        <v>1</v>
      </c>
      <c r="P2247" s="40">
        <f>IF(A2247="Lead",IF(ISNUMBER(MATCH(G2247,QualityStatuses,0)),1,0),0)</f>
        <v>0</v>
      </c>
      <c r="Q2247" s="40">
        <f>IF(A2247="Lead",IF(G2247="New Lead",0,1),0)</f>
        <v>1</v>
      </c>
      <c r="R2247" s="40">
        <f>IF(A2247="Lead",IF(G2247="Lost",1,0),0)</f>
        <v>0</v>
      </c>
      <c r="S2247" t="n">
        <v>3</v>
      </c>
      <c r="T2247" t="n">
        <v>1</v>
      </c>
      <c r="U2247" t="n">
        <v>0</v>
      </c>
      <c r="V2247" t="n">
        <v>0</v>
      </c>
      <c r="W2247" t="n">
        <v>0</v>
      </c>
      <c r="X2247" t="n">
        <v>0</v>
      </c>
      <c r="Y2247">
        <f>IF(AND(A2247="Lead",COUNTIF(MetaCamps,C2247)&gt;0),1,0)</f>
        <v>0</v>
      </c>
      <c r="Z2247">
        <f>IF(Y2247=1,P2247,0)</f>
        <v>0</v>
      </c>
    </row>
    <row r="2248">
      <c r="A2248" t="inlineStr">
        <is>
          <t>Lead</t>
        </is>
      </c>
      <c r="B2248" s="39" t="str">
        <f>IFERROR(INDEX(CampTypes,MATCH(C2248,CampList,0)),"Unattributed")</f>
        <v>Old</v>
      </c>
      <c r="C2248" t="inlineStr">
        <is>
          <t>natuf_Kiosk_14072026_Hindi</t>
        </is>
      </c>
      <c r="D2248" t="inlineStr">
        <is>
          <t>natuf_Kiosk_09102026</t>
        </is>
      </c>
      <c r="E2248" t="inlineStr">
        <is>
          <t>natuf_Kiosk_14072026_ad set_ad1</t>
        </is>
      </c>
      <c r="F2248" t="inlineStr">
        <is>
          <t>Natuf</t>
        </is>
      </c>
      <c r="G2248" t="inlineStr">
        <is>
          <t>Connected</t>
        </is>
      </c>
      <c r="H2248" s="39" t="str">
        <f>IF(ISNUMBER(MATCH(G2248,QualityStatuses,0)),"Quality Lead","Non-Quality Lead")</f>
        <v>Non-Quality Lead</v>
      </c>
      <c r="I2248" t="inlineStr">
        <is>
          <t>2026-10</t>
        </is>
      </c>
      <c r="J2248" t="inlineStr">
        <is>
          <t>Wk of 2026-10-12</t>
        </is>
      </c>
      <c r="K2248" t="inlineStr">
        <is>
          <t>Deepak Rai</t>
        </is>
      </c>
      <c r="L2248" t="inlineStr">
        <is>
          <t>Facebook</t>
        </is>
      </c>
      <c r="M2248" t="inlineStr">
        <is>
          <t>Direct (campaign tagged in CRM)</t>
        </is>
      </c>
      <c r="N2248" t="inlineStr">
        <is>
          <t>6ad23316c8bfaef42d4a6712</t>
        </is>
      </c>
      <c r="O2248" t="n">
        <v>1</v>
      </c>
      <c r="P2248" s="40">
        <f>IF(A2248="Lead",IF(ISNUMBER(MATCH(G2248,QualityStatuses,0)),1,0),0)</f>
        <v>0</v>
      </c>
      <c r="Q2248" s="40">
        <f>IF(A2248="Lead",IF(G2248="New Lead",0,1),0)</f>
        <v>1</v>
      </c>
      <c r="R2248" s="40">
        <f>IF(A2248="Lead",IF(G2248="Lost",1,0),0)</f>
        <v>0</v>
      </c>
      <c r="S2248" t="n">
        <v>3</v>
      </c>
      <c r="T2248" t="n">
        <v>1</v>
      </c>
      <c r="U2248" t="n">
        <v>0</v>
      </c>
      <c r="V2248" t="n">
        <v>0</v>
      </c>
      <c r="W2248" t="n">
        <v>0</v>
      </c>
      <c r="X2248" t="n">
        <v>0</v>
      </c>
      <c r="Y2248">
        <f>IF(AND(A2248="Lead",COUNTIF(MetaCamps,C2248)&gt;0),1,0)</f>
        <v>1</v>
      </c>
      <c r="Z2248">
        <f>IF(Y2248=1,P2248,0)</f>
        <v>0</v>
      </c>
    </row>
    <row r="2249">
      <c r="A2249" t="inlineStr">
        <is>
          <t>Lead</t>
        </is>
      </c>
      <c r="B2249" s="39" t="str">
        <f>IFERROR(INDEX(CampTypes,MATCH(C2249,CampList,0)),"Unattributed")</f>
        <v>Old</v>
      </c>
      <c r="C2249" t="inlineStr">
        <is>
          <t>E_Natuf_Generic_13082026</t>
        </is>
      </c>
      <c r="D2249" t="inlineStr">
        <is>
          <t>E_Natuf_Generic_13082026_Adset1</t>
        </is>
      </c>
      <c r="E2249" t="inlineStr">
        <is>
          <t>E_Natuf_Generic_13082026_Adset1_Ad1</t>
        </is>
      </c>
      <c r="F2249" t="inlineStr">
        <is>
          <t>Natuf</t>
        </is>
      </c>
      <c r="G2249" t="inlineStr">
        <is>
          <t>New Lead</t>
        </is>
      </c>
      <c r="H2249" s="39" t="str">
        <f>IF(ISNUMBER(MATCH(G2249,QualityStatuses,0)),"Quality Lead","Non-Quality Lead")</f>
        <v>Non-Quality Lead</v>
      </c>
      <c r="I2249" t="inlineStr">
        <is>
          <t>2026-10</t>
        </is>
      </c>
      <c r="J2249" t="inlineStr">
        <is>
          <t>Wk of 2026-10-12</t>
        </is>
      </c>
      <c r="K2249" t="inlineStr">
        <is>
          <t>(Unassigned)</t>
        </is>
      </c>
      <c r="L2249" t="inlineStr">
        <is>
          <t>Facebook</t>
        </is>
      </c>
      <c r="M2249" t="inlineStr">
        <is>
          <t>Direct (campaign tagged in CRM)</t>
        </is>
      </c>
      <c r="N2249" t="inlineStr">
        <is>
          <t>6ad2330f7c61f236855ed40b</t>
        </is>
      </c>
      <c r="O2249" t="n">
        <v>1</v>
      </c>
      <c r="P2249" s="40">
        <f>IF(A2249="Lead",IF(ISNUMBER(MATCH(G2249,QualityStatuses,0)),1,0),0)</f>
        <v>0</v>
      </c>
      <c r="Q2249" s="40">
        <f>IF(A2249="Lead",IF(G2249="New Lead",0,1),0)</f>
        <v>0</v>
      </c>
      <c r="R2249" s="40">
        <f>IF(A2249="Lead",IF(G2249="Lost",1,0),0)</f>
        <v>0</v>
      </c>
      <c r="S2249" t="n">
        <v>0</v>
      </c>
      <c r="T2249" t="n">
        <v>0</v>
      </c>
      <c r="U2249" t="n">
        <v>0</v>
      </c>
      <c r="V2249" t="n">
        <v>0</v>
      </c>
      <c r="W2249" t="n">
        <v>0</v>
      </c>
      <c r="X2249" t="n">
        <v>0</v>
      </c>
      <c r="Y2249">
        <f>IF(AND(A2249="Lead",COUNTIF(MetaCamps,C2249)&gt;0),1,0)</f>
        <v>1</v>
      </c>
      <c r="Z2249">
        <f>IF(Y2249=1,P2249,0)</f>
        <v>0</v>
      </c>
    </row>
    <row r="2250">
      <c r="A2250" t="inlineStr">
        <is>
          <t>Lead</t>
        </is>
      </c>
      <c r="B2250" s="39" t="str">
        <f>IFERROR(INDEX(CampTypes,MATCH(C2250,CampList,0)),"Unattributed")</f>
        <v>Old</v>
      </c>
      <c r="C2250" t="inlineStr">
        <is>
          <t>E_Natuf_Generic_13082026</t>
        </is>
      </c>
      <c r="D2250" t="inlineStr">
        <is>
          <t>E_Natuf_Generic_13082026_Adset1</t>
        </is>
      </c>
      <c r="E2250" t="inlineStr">
        <is>
          <t>E_Natuf_Generic_13082026_Adset1_Ad1</t>
        </is>
      </c>
      <c r="F2250" t="inlineStr">
        <is>
          <t>Natuf</t>
        </is>
      </c>
      <c r="G2250" t="inlineStr">
        <is>
          <t>Lost</t>
        </is>
      </c>
      <c r="H2250" s="39" t="str">
        <f>IF(ISNUMBER(MATCH(G2250,QualityStatuses,0)),"Quality Lead","Non-Quality Lead")</f>
        <v>Non-Quality Lead</v>
      </c>
      <c r="I2250" t="inlineStr">
        <is>
          <t>2026-10</t>
        </is>
      </c>
      <c r="J2250" t="inlineStr">
        <is>
          <t>Wk of 2026-10-12</t>
        </is>
      </c>
      <c r="K2250" t="inlineStr">
        <is>
          <t>Marshal Malbari</t>
        </is>
      </c>
      <c r="L2250" t="inlineStr">
        <is>
          <t>Facebook</t>
        </is>
      </c>
      <c r="M2250" t="inlineStr">
        <is>
          <t>Direct (campaign tagged in CRM)</t>
        </is>
      </c>
      <c r="N2250" t="inlineStr">
        <is>
          <t>6ad2328fe6772553a06461a9</t>
        </is>
      </c>
      <c r="O2250" t="n">
        <v>1</v>
      </c>
      <c r="P2250" s="40">
        <f>IF(A2250="Lead",IF(ISNUMBER(MATCH(G2250,QualityStatuses,0)),1,0),0)</f>
        <v>0</v>
      </c>
      <c r="Q2250" s="40">
        <f>IF(A2250="Lead",IF(G2250="New Lead",0,1),0)</f>
        <v>1</v>
      </c>
      <c r="R2250" s="40">
        <f>IF(A2250="Lead",IF(G2250="Lost",1,0),0)</f>
        <v>1</v>
      </c>
      <c r="S2250" t="n">
        <v>6</v>
      </c>
      <c r="T2250" t="n">
        <v>1</v>
      </c>
      <c r="U2250" t="n">
        <v>0</v>
      </c>
      <c r="V2250" t="n">
        <v>0</v>
      </c>
      <c r="W2250" t="n">
        <v>0</v>
      </c>
      <c r="X2250" t="n">
        <v>0</v>
      </c>
      <c r="Y2250">
        <f>IF(AND(A2250="Lead",COUNTIF(MetaCamps,C2250)&gt;0),1,0)</f>
        <v>1</v>
      </c>
      <c r="Z2250">
        <f>IF(Y2250=1,P2250,0)</f>
        <v>0</v>
      </c>
    </row>
    <row r="2251">
      <c r="A2251" t="inlineStr">
        <is>
          <t>Lead</t>
        </is>
      </c>
      <c r="B2251" s="39" t="str">
        <f>IFERROR(INDEX(CampTypes,MATCH(C2251,CampList,0)),"Unattributed")</f>
        <v>New</v>
      </c>
      <c r="C2251" t="inlineStr">
        <is>
          <t>EBG - In House | ABO | Natuf | Leads | Unit Franchise | India | Oct26 | V1</t>
        </is>
      </c>
      <c r="D2251" t="inlineStr">
        <is>
          <t>Natuf | Investors | Tier1 + Growth Cities | Oct26 | V1</t>
        </is>
      </c>
      <c r="E2251" t="inlineStr">
        <is>
          <t>Natuf | Reel | Brand Ambassador | Heard Of Owning A Cafe | V1</t>
        </is>
      </c>
      <c r="F2251" t="inlineStr">
        <is>
          <t>In House Natuf</t>
        </is>
      </c>
      <c r="G2251" t="inlineStr">
        <is>
          <t>Details Shared</t>
        </is>
      </c>
      <c r="H2251" s="39" t="str">
        <f>IF(ISNUMBER(MATCH(G2251,QualityStatuses,0)),"Quality Lead","Non-Quality Lead")</f>
        <v>Quality Lead</v>
      </c>
      <c r="I2251" t="inlineStr">
        <is>
          <t>2026-10</t>
        </is>
      </c>
      <c r="J2251" t="inlineStr">
        <is>
          <t>Wk of 2026-10-12</t>
        </is>
      </c>
      <c r="K2251" t="inlineStr">
        <is>
          <t>Rupa Srinivas</t>
        </is>
      </c>
      <c r="L2251" t="inlineStr">
        <is>
          <t>Facebook</t>
        </is>
      </c>
      <c r="M2251" t="inlineStr">
        <is>
          <t>Direct (campaign tagged in CRM)</t>
        </is>
      </c>
      <c r="N2251" t="inlineStr">
        <is>
          <t>6ad231ffaaeea2d6407bdce8</t>
        </is>
      </c>
      <c r="O2251" t="n">
        <v>1</v>
      </c>
      <c r="P2251" s="40">
        <f>IF(A2251="Lead",IF(ISNUMBER(MATCH(G2251,QualityStatuses,0)),1,0),0)</f>
        <v>1</v>
      </c>
      <c r="Q2251" s="40">
        <f>IF(A2251="Lead",IF(G2251="New Lead",0,1),0)</f>
        <v>1</v>
      </c>
      <c r="R2251" s="40">
        <f>IF(A2251="Lead",IF(G2251="Lost",1,0),0)</f>
        <v>0</v>
      </c>
      <c r="S2251" t="n">
        <v>1</v>
      </c>
      <c r="T2251" t="n">
        <v>1</v>
      </c>
      <c r="U2251" t="n">
        <v>0</v>
      </c>
      <c r="V2251" t="n">
        <v>0</v>
      </c>
      <c r="W2251" t="n">
        <v>0</v>
      </c>
      <c r="X2251" t="n">
        <v>0</v>
      </c>
      <c r="Y2251">
        <f>IF(AND(A2251="Lead",COUNTIF(MetaCamps,C2251)&gt;0),1,0)</f>
        <v>0</v>
      </c>
      <c r="Z2251">
        <f>IF(Y2251=1,P2251,0)</f>
        <v>0</v>
      </c>
    </row>
    <row r="2252">
      <c r="A2252" t="inlineStr">
        <is>
          <t>Lead</t>
        </is>
      </c>
      <c r="B2252" s="39" t="str">
        <f>IFERROR(INDEX(CampTypes,MATCH(C2252,CampList,0)),"Unattributed")</f>
        <v>New</v>
      </c>
      <c r="C2252" t="inlineStr">
        <is>
          <t>EBG - In House | ABO | Natuf | Leads | Unit Franchise | India | Oct26 | V1</t>
        </is>
      </c>
      <c r="D2252" t="inlineStr">
        <is>
          <t>Natuf | Business Owners | Tier1 + Growth Cities | Oct26 | V1</t>
        </is>
      </c>
      <c r="E2252" t="inlineStr">
        <is>
          <t>Natuf | Reel | Brand Ambassador | Heard Of Owning A Cafe | V1</t>
        </is>
      </c>
      <c r="F2252" t="inlineStr">
        <is>
          <t>In House Natuf</t>
        </is>
      </c>
      <c r="G2252" t="inlineStr">
        <is>
          <t>Details Shared</t>
        </is>
      </c>
      <c r="H2252" s="39" t="str">
        <f>IF(ISNUMBER(MATCH(G2252,QualityStatuses,0)),"Quality Lead","Non-Quality Lead")</f>
        <v>Quality Lead</v>
      </c>
      <c r="I2252" t="inlineStr">
        <is>
          <t>2026-10</t>
        </is>
      </c>
      <c r="J2252" t="inlineStr">
        <is>
          <t>Wk of 2026-10-12</t>
        </is>
      </c>
      <c r="K2252" t="inlineStr">
        <is>
          <t>Rupa Srinivas</t>
        </is>
      </c>
      <c r="L2252" t="inlineStr">
        <is>
          <t>Facebook</t>
        </is>
      </c>
      <c r="M2252" t="inlineStr">
        <is>
          <t>Direct (campaign tagged in CRM)</t>
        </is>
      </c>
      <c r="N2252" t="inlineStr">
        <is>
          <t>6ad231fc2e073f10fd0c8fe9</t>
        </is>
      </c>
      <c r="O2252" t="n">
        <v>1</v>
      </c>
      <c r="P2252" s="40">
        <f>IF(A2252="Lead",IF(ISNUMBER(MATCH(G2252,QualityStatuses,0)),1,0),0)</f>
        <v>1</v>
      </c>
      <c r="Q2252" s="40">
        <f>IF(A2252="Lead",IF(G2252="New Lead",0,1),0)</f>
        <v>1</v>
      </c>
      <c r="R2252" s="40">
        <f>IF(A2252="Lead",IF(G2252="Lost",1,0),0)</f>
        <v>0</v>
      </c>
      <c r="S2252" t="n">
        <v>2</v>
      </c>
      <c r="T2252" t="n">
        <v>1</v>
      </c>
      <c r="U2252" t="n">
        <v>0</v>
      </c>
      <c r="V2252" t="n">
        <v>0</v>
      </c>
      <c r="W2252" t="n">
        <v>0</v>
      </c>
      <c r="X2252" t="n">
        <v>0</v>
      </c>
      <c r="Y2252">
        <f>IF(AND(A2252="Lead",COUNTIF(MetaCamps,C2252)&gt;0),1,0)</f>
        <v>0</v>
      </c>
      <c r="Z2252">
        <f>IF(Y2252=1,P2252,0)</f>
        <v>0</v>
      </c>
    </row>
    <row r="2253">
      <c r="A2253" t="inlineStr">
        <is>
          <t>Lead</t>
        </is>
      </c>
      <c r="B2253" s="39" t="str">
        <f>IFERROR(INDEX(CampTypes,MATCH(C2253,CampList,0)),"Unattributed")</f>
        <v>New</v>
      </c>
      <c r="C2253" t="inlineStr">
        <is>
          <t>EBG - In House | ABO | Natuf | Leads | Unit Franchise | India | Oct26 | V1</t>
        </is>
      </c>
      <c r="D2253" t="inlineStr">
        <is>
          <t>Natuf | LAL 1% | India | Jul26 | V1</t>
        </is>
      </c>
      <c r="E2253" t="inlineStr">
        <is>
          <t>Natuf | Reel | Brand Ambassador | Heard Of Owning A Cafe | V1</t>
        </is>
      </c>
      <c r="F2253" t="inlineStr">
        <is>
          <t>In House Natuf</t>
        </is>
      </c>
      <c r="G2253" t="inlineStr">
        <is>
          <t>Attempt 1</t>
        </is>
      </c>
      <c r="H2253" s="39" t="str">
        <f>IF(ISNUMBER(MATCH(G2253,QualityStatuses,0)),"Quality Lead","Non-Quality Lead")</f>
        <v>Non-Quality Lead</v>
      </c>
      <c r="I2253" t="inlineStr">
        <is>
          <t>2026-10</t>
        </is>
      </c>
      <c r="J2253" t="inlineStr">
        <is>
          <t>Wk of 2026-10-12</t>
        </is>
      </c>
      <c r="K2253" t="inlineStr">
        <is>
          <t>Rupa Srinivas</t>
        </is>
      </c>
      <c r="L2253" t="inlineStr">
        <is>
          <t>Facebook</t>
        </is>
      </c>
      <c r="M2253" t="inlineStr">
        <is>
          <t>Direct (campaign tagged in CRM)</t>
        </is>
      </c>
      <c r="N2253" t="inlineStr">
        <is>
          <t>6ad231029b1c6d21e93ced92</t>
        </is>
      </c>
      <c r="O2253" t="n">
        <v>1</v>
      </c>
      <c r="P2253" s="40">
        <f>IF(A2253="Lead",IF(ISNUMBER(MATCH(G2253,QualityStatuses,0)),1,0),0)</f>
        <v>0</v>
      </c>
      <c r="Q2253" s="40">
        <f>IF(A2253="Lead",IF(G2253="New Lead",0,1),0)</f>
        <v>1</v>
      </c>
      <c r="R2253" s="40">
        <f>IF(A2253="Lead",IF(G2253="Lost",1,0),0)</f>
        <v>0</v>
      </c>
      <c r="S2253" t="n">
        <v>1</v>
      </c>
      <c r="T2253" t="n">
        <v>0</v>
      </c>
      <c r="U2253" t="n">
        <v>0</v>
      </c>
      <c r="V2253" t="n">
        <v>0</v>
      </c>
      <c r="W2253" t="n">
        <v>0</v>
      </c>
      <c r="X2253" t="n">
        <v>0</v>
      </c>
      <c r="Y2253">
        <f>IF(AND(A2253="Lead",COUNTIF(MetaCamps,C2253)&gt;0),1,0)</f>
        <v>0</v>
      </c>
      <c r="Z2253">
        <f>IF(Y2253=1,P2253,0)</f>
        <v>0</v>
      </c>
    </row>
    <row r="2254">
      <c r="A2254" t="inlineStr">
        <is>
          <t>Lead</t>
        </is>
      </c>
      <c r="B2254" s="39" t="str">
        <f>IFERROR(INDEX(CampTypes,MATCH(C2254,CampList,0)),"Unattributed")</f>
        <v>New</v>
      </c>
      <c r="C2254" t="inlineStr">
        <is>
          <t>EBG - In House | ABO | Natuf | Leads | Unit Franchise | India | Oct26 | V1</t>
        </is>
      </c>
      <c r="D2254" t="inlineStr">
        <is>
          <t>Natuf | Broad | Tier1 + Growth Cities | Oct26 | V1</t>
        </is>
      </c>
      <c r="E2254" t="inlineStr">
        <is>
          <t>Natuf | Reel | Brand Ambassador | Heard Of Owning A Cafe | V1</t>
        </is>
      </c>
      <c r="F2254" t="inlineStr">
        <is>
          <t>In House Natuf</t>
        </is>
      </c>
      <c r="G2254" t="inlineStr">
        <is>
          <t>New Lead</t>
        </is>
      </c>
      <c r="H2254" s="39" t="str">
        <f>IF(ISNUMBER(MATCH(G2254,QualityStatuses,0)),"Quality Lead","Non-Quality Lead")</f>
        <v>Non-Quality Lead</v>
      </c>
      <c r="I2254" t="inlineStr">
        <is>
          <t>2026-10</t>
        </is>
      </c>
      <c r="J2254" t="inlineStr">
        <is>
          <t>Wk of 2026-10-12</t>
        </is>
      </c>
      <c r="K2254" t="inlineStr">
        <is>
          <t>Rupa Srinivas</t>
        </is>
      </c>
      <c r="L2254" t="inlineStr">
        <is>
          <t>Facebook</t>
        </is>
      </c>
      <c r="M2254" t="inlineStr">
        <is>
          <t>Direct (campaign tagged in CRM)</t>
        </is>
      </c>
      <c r="N2254" t="inlineStr">
        <is>
          <t>6ad23089757e4ea0cd66d5d9</t>
        </is>
      </c>
      <c r="O2254" t="n">
        <v>1</v>
      </c>
      <c r="P2254" s="40">
        <f>IF(A2254="Lead",IF(ISNUMBER(MATCH(G2254,QualityStatuses,0)),1,0),0)</f>
        <v>0</v>
      </c>
      <c r="Q2254" s="40">
        <f>IF(A2254="Lead",IF(G2254="New Lead",0,1),0)</f>
        <v>0</v>
      </c>
      <c r="R2254" s="40">
        <f>IF(A2254="Lead",IF(G2254="Lost",1,0),0)</f>
        <v>0</v>
      </c>
      <c r="S2254" t="n">
        <v>0</v>
      </c>
      <c r="T2254" t="n">
        <v>0</v>
      </c>
      <c r="U2254" t="n">
        <v>0</v>
      </c>
      <c r="V2254" t="n">
        <v>0</v>
      </c>
      <c r="W2254" t="n">
        <v>0</v>
      </c>
      <c r="X2254" t="n">
        <v>0</v>
      </c>
      <c r="Y2254">
        <f>IF(AND(A2254="Lead",COUNTIF(MetaCamps,C2254)&gt;0),1,0)</f>
        <v>0</v>
      </c>
      <c r="Z2254">
        <f>IF(Y2254=1,P2254,0)</f>
        <v>0</v>
      </c>
    </row>
    <row r="2255">
      <c r="A2255" t="inlineStr">
        <is>
          <t>Lead</t>
        </is>
      </c>
      <c r="B2255" s="39" t="str">
        <f>IFERROR(INDEX(CampTypes,MATCH(C2255,CampList,0)),"Unattributed")</f>
        <v>New</v>
      </c>
      <c r="C2255" t="inlineStr">
        <is>
          <t>EBG - In House | ABO | Natuf | Leads | Unit Franchise | India | Oct26 | V1</t>
        </is>
      </c>
      <c r="D2255" t="inlineStr">
        <is>
          <t>Natuf | Business Owners | Tier1 + Growth Cities | Oct26 | V1</t>
        </is>
      </c>
      <c r="E2255" t="inlineStr">
        <is>
          <t>Natuf | Reel | Brand Ambassador | Heard Of Owning A Cafe | V1</t>
        </is>
      </c>
      <c r="F2255" t="inlineStr">
        <is>
          <t>In House Natuf</t>
        </is>
      </c>
      <c r="G2255" t="inlineStr">
        <is>
          <t>Attempt 2</t>
        </is>
      </c>
      <c r="H2255" s="39" t="str">
        <f>IF(ISNUMBER(MATCH(G2255,QualityStatuses,0)),"Quality Lead","Non-Quality Lead")</f>
        <v>Non-Quality Lead</v>
      </c>
      <c r="I2255" t="inlineStr">
        <is>
          <t>2026-10</t>
        </is>
      </c>
      <c r="J2255" t="inlineStr">
        <is>
          <t>Wk of 2026-10-12</t>
        </is>
      </c>
      <c r="K2255" t="inlineStr">
        <is>
          <t>Rupa Srinivas</t>
        </is>
      </c>
      <c r="L2255" t="inlineStr">
        <is>
          <t>Facebook</t>
        </is>
      </c>
      <c r="M2255" t="inlineStr">
        <is>
          <t>Direct (campaign tagged in CRM)</t>
        </is>
      </c>
      <c r="N2255" t="inlineStr">
        <is>
          <t>6ad22caa10c4dd79ddde239a</t>
        </is>
      </c>
      <c r="O2255" t="n">
        <v>1</v>
      </c>
      <c r="P2255" s="40">
        <f>IF(A2255="Lead",IF(ISNUMBER(MATCH(G2255,QualityStatuses,0)),1,0),0)</f>
        <v>0</v>
      </c>
      <c r="Q2255" s="40">
        <f>IF(A2255="Lead",IF(G2255="New Lead",0,1),0)</f>
        <v>1</v>
      </c>
      <c r="R2255" s="40">
        <f>IF(A2255="Lead",IF(G2255="Lost",1,0),0)</f>
        <v>0</v>
      </c>
      <c r="S2255" t="n">
        <v>2</v>
      </c>
      <c r="T2255" t="n">
        <v>1</v>
      </c>
      <c r="U2255" t="n">
        <v>0</v>
      </c>
      <c r="V2255" t="n">
        <v>0</v>
      </c>
      <c r="W2255" t="n">
        <v>0</v>
      </c>
      <c r="X2255" t="n">
        <v>0</v>
      </c>
      <c r="Y2255">
        <f>IF(AND(A2255="Lead",COUNTIF(MetaCamps,C2255)&gt;0),1,0)</f>
        <v>0</v>
      </c>
      <c r="Z2255">
        <f>IF(Y2255=1,P2255,0)</f>
        <v>0</v>
      </c>
    </row>
    <row r="2256">
      <c r="A2256" t="inlineStr">
        <is>
          <t>Lead</t>
        </is>
      </c>
      <c r="B2256" s="39" t="str">
        <f>IFERROR(INDEX(CampTypes,MATCH(C2256,CampList,0)),"Unattributed")</f>
        <v>Old</v>
      </c>
      <c r="C2256" t="inlineStr">
        <is>
          <t>natuf_Kiosk_14072026_Hindi</t>
        </is>
      </c>
      <c r="D2256" t="inlineStr">
        <is>
          <t>natuf_Kiosk_09102026</t>
        </is>
      </c>
      <c r="E2256" t="inlineStr">
        <is>
          <t>natuf_Kiosk_14072026_ad set_ad1</t>
        </is>
      </c>
      <c r="F2256" t="inlineStr">
        <is>
          <t>Natuf</t>
        </is>
      </c>
      <c r="G2256" t="inlineStr">
        <is>
          <t>Attempt 1</t>
        </is>
      </c>
      <c r="H2256" s="39" t="str">
        <f>IF(ISNUMBER(MATCH(G2256,QualityStatuses,0)),"Quality Lead","Non-Quality Lead")</f>
        <v>Non-Quality Lead</v>
      </c>
      <c r="I2256" t="inlineStr">
        <is>
          <t>2026-10</t>
        </is>
      </c>
      <c r="J2256" t="inlineStr">
        <is>
          <t>Wk of 2026-10-12</t>
        </is>
      </c>
      <c r="K2256" t="inlineStr">
        <is>
          <t>Nidhi Tiwari</t>
        </is>
      </c>
      <c r="L2256" t="inlineStr">
        <is>
          <t>Facebook</t>
        </is>
      </c>
      <c r="M2256" t="inlineStr">
        <is>
          <t>Direct (campaign tagged in CRM)</t>
        </is>
      </c>
      <c r="N2256" t="inlineStr">
        <is>
          <t>6ad22c30d8d127c9c276b810</t>
        </is>
      </c>
      <c r="O2256" t="n">
        <v>1</v>
      </c>
      <c r="P2256" s="40">
        <f>IF(A2256="Lead",IF(ISNUMBER(MATCH(G2256,QualityStatuses,0)),1,0),0)</f>
        <v>0</v>
      </c>
      <c r="Q2256" s="40">
        <f>IF(A2256="Lead",IF(G2256="New Lead",0,1),0)</f>
        <v>1</v>
      </c>
      <c r="R2256" s="40">
        <f>IF(A2256="Lead",IF(G2256="Lost",1,0),0)</f>
        <v>0</v>
      </c>
      <c r="S2256" t="n">
        <v>1</v>
      </c>
      <c r="T2256" t="n">
        <v>0</v>
      </c>
      <c r="U2256" t="n">
        <v>0</v>
      </c>
      <c r="V2256" t="n">
        <v>0</v>
      </c>
      <c r="W2256" t="n">
        <v>0</v>
      </c>
      <c r="X2256" t="n">
        <v>0</v>
      </c>
      <c r="Y2256">
        <f>IF(AND(A2256="Lead",COUNTIF(MetaCamps,C2256)&gt;0),1,0)</f>
        <v>1</v>
      </c>
      <c r="Z2256">
        <f>IF(Y2256=1,P2256,0)</f>
        <v>0</v>
      </c>
    </row>
    <row r="2257">
      <c r="A2257" t="inlineStr">
        <is>
          <t>Lead</t>
        </is>
      </c>
      <c r="B2257" s="39" t="str">
        <f>IFERROR(INDEX(CampTypes,MATCH(C2257,CampList,0)),"Unattributed")</f>
        <v>New</v>
      </c>
      <c r="C2257" t="inlineStr">
        <is>
          <t>EBG - In House | ABO | Natuf | Leads | Unit Franchise | India | Oct26 | V1</t>
        </is>
      </c>
      <c r="D2257" t="inlineStr">
        <is>
          <t>Natuf | Business Owners | Tier1 + Growth Cities | Oct26 | V1</t>
        </is>
      </c>
      <c r="E2257" t="inlineStr">
        <is>
          <t>Natuf | Reel | Brand Ambassador | Heard Of Owning A Cafe | V1</t>
        </is>
      </c>
      <c r="F2257" t="inlineStr">
        <is>
          <t>In House Natuf</t>
        </is>
      </c>
      <c r="G2257" t="inlineStr">
        <is>
          <t>Attempt 1</t>
        </is>
      </c>
      <c r="H2257" s="39" t="str">
        <f>IF(ISNUMBER(MATCH(G2257,QualityStatuses,0)),"Quality Lead","Non-Quality Lead")</f>
        <v>Non-Quality Lead</v>
      </c>
      <c r="I2257" t="inlineStr">
        <is>
          <t>2026-10</t>
        </is>
      </c>
      <c r="J2257" t="inlineStr">
        <is>
          <t>Wk of 2026-10-12</t>
        </is>
      </c>
      <c r="K2257" t="inlineStr">
        <is>
          <t>Rupa Srinivas</t>
        </is>
      </c>
      <c r="L2257" t="inlineStr">
        <is>
          <t>Facebook</t>
        </is>
      </c>
      <c r="M2257" t="inlineStr">
        <is>
          <t>Direct (campaign tagged in CRM)</t>
        </is>
      </c>
      <c r="N2257" t="inlineStr">
        <is>
          <t>6ad22bed0be09252229ce240</t>
        </is>
      </c>
      <c r="O2257" t="n">
        <v>1</v>
      </c>
      <c r="P2257" s="40">
        <f>IF(A2257="Lead",IF(ISNUMBER(MATCH(G2257,QualityStatuses,0)),1,0),0)</f>
        <v>0</v>
      </c>
      <c r="Q2257" s="40">
        <f>IF(A2257="Lead",IF(G2257="New Lead",0,1),0)</f>
        <v>1</v>
      </c>
      <c r="R2257" s="40">
        <f>IF(A2257="Lead",IF(G2257="Lost",1,0),0)</f>
        <v>0</v>
      </c>
      <c r="S2257" t="n">
        <v>1</v>
      </c>
      <c r="T2257" t="n">
        <v>1</v>
      </c>
      <c r="U2257" t="n">
        <v>0</v>
      </c>
      <c r="V2257" t="n">
        <v>0</v>
      </c>
      <c r="W2257" t="n">
        <v>0</v>
      </c>
      <c r="X2257" t="n">
        <v>0</v>
      </c>
      <c r="Y2257">
        <f>IF(AND(A2257="Lead",COUNTIF(MetaCamps,C2257)&gt;0),1,0)</f>
        <v>0</v>
      </c>
      <c r="Z2257">
        <f>IF(Y2257=1,P2257,0)</f>
        <v>0</v>
      </c>
    </row>
    <row r="2258">
      <c r="A2258" t="inlineStr">
        <is>
          <t>Lead</t>
        </is>
      </c>
      <c r="B2258" s="39" t="str">
        <f>IFERROR(INDEX(CampTypes,MATCH(C2258,CampList,0)),"Unattributed")</f>
        <v>New</v>
      </c>
      <c r="C2258" t="inlineStr">
        <is>
          <t>EBG - In House | ABO | Natuf | Leads | Unit Franchise | India | Oct26 | V1</t>
        </is>
      </c>
      <c r="D2258" t="inlineStr">
        <is>
          <t>Natuf | Investors | Tier1 + Growth Cities | Oct26 | V1</t>
        </is>
      </c>
      <c r="E2258" t="inlineStr">
        <is>
          <t>Natuf | Reel | Brand Ambassador | Heard Of Owning A Cafe | V1</t>
        </is>
      </c>
      <c r="F2258" t="inlineStr">
        <is>
          <t>In House Natuf</t>
        </is>
      </c>
      <c r="G2258" t="inlineStr">
        <is>
          <t>Attempt 1</t>
        </is>
      </c>
      <c r="H2258" s="39" t="str">
        <f>IF(ISNUMBER(MATCH(G2258,QualityStatuses,0)),"Quality Lead","Non-Quality Lead")</f>
        <v>Non-Quality Lead</v>
      </c>
      <c r="I2258" t="inlineStr">
        <is>
          <t>2026-10</t>
        </is>
      </c>
      <c r="J2258" t="inlineStr">
        <is>
          <t>Wk of 2026-10-12</t>
        </is>
      </c>
      <c r="K2258" t="inlineStr">
        <is>
          <t>Rupa Srinivas</t>
        </is>
      </c>
      <c r="L2258" t="inlineStr">
        <is>
          <t>Facebook</t>
        </is>
      </c>
      <c r="M2258" t="inlineStr">
        <is>
          <t>Direct (campaign tagged in CRM)</t>
        </is>
      </c>
      <c r="N2258" t="inlineStr">
        <is>
          <t>6ad22774c4b9ea1ec7cf830e</t>
        </is>
      </c>
      <c r="O2258" t="n">
        <v>1</v>
      </c>
      <c r="P2258" s="40">
        <f>IF(A2258="Lead",IF(ISNUMBER(MATCH(G2258,QualityStatuses,0)),1,0),0)</f>
        <v>0</v>
      </c>
      <c r="Q2258" s="40">
        <f>IF(A2258="Lead",IF(G2258="New Lead",0,1),0)</f>
        <v>1</v>
      </c>
      <c r="R2258" s="40">
        <f>IF(A2258="Lead",IF(G2258="Lost",1,0),0)</f>
        <v>0</v>
      </c>
      <c r="S2258" t="n">
        <v>0</v>
      </c>
      <c r="T2258" t="n">
        <v>0</v>
      </c>
      <c r="U2258" t="n">
        <v>0</v>
      </c>
      <c r="V2258" t="n">
        <v>0</v>
      </c>
      <c r="W2258" t="n">
        <v>0</v>
      </c>
      <c r="X2258" t="n">
        <v>0</v>
      </c>
      <c r="Y2258">
        <f>IF(AND(A2258="Lead",COUNTIF(MetaCamps,C2258)&gt;0),1,0)</f>
        <v>0</v>
      </c>
      <c r="Z2258">
        <f>IF(Y2258=1,P2258,0)</f>
        <v>0</v>
      </c>
    </row>
    <row r="2259">
      <c r="A2259" t="inlineStr">
        <is>
          <t>Lead</t>
        </is>
      </c>
      <c r="B2259" s="39" t="str">
        <f>IFERROR(INDEX(CampTypes,MATCH(C2259,CampList,0)),"Unattributed")</f>
        <v>New</v>
      </c>
      <c r="C2259" t="inlineStr">
        <is>
          <t>EBG - In House | ABO | Natuf | Leads | Unit Franchise | India | Oct26 | V1</t>
        </is>
      </c>
      <c r="D2259" t="inlineStr">
        <is>
          <t>Natuf | LAL 1% | India | Jul26 | V1</t>
        </is>
      </c>
      <c r="E2259" t="inlineStr">
        <is>
          <t>Natuf | Reel | Brand Ambassador | Heard Of Owning A Cafe | V1</t>
        </is>
      </c>
      <c r="F2259" t="inlineStr">
        <is>
          <t>In House Natuf</t>
        </is>
      </c>
      <c r="G2259" t="inlineStr">
        <is>
          <t>Attempt 2</t>
        </is>
      </c>
      <c r="H2259" s="39" t="str">
        <f>IF(ISNUMBER(MATCH(G2259,QualityStatuses,0)),"Quality Lead","Non-Quality Lead")</f>
        <v>Non-Quality Lead</v>
      </c>
      <c r="I2259" t="inlineStr">
        <is>
          <t>2026-10</t>
        </is>
      </c>
      <c r="J2259" t="inlineStr">
        <is>
          <t>Wk of 2026-10-12</t>
        </is>
      </c>
      <c r="K2259" t="inlineStr">
        <is>
          <t>Rupa Srinivas</t>
        </is>
      </c>
      <c r="L2259" t="inlineStr">
        <is>
          <t>Facebook</t>
        </is>
      </c>
      <c r="M2259" t="inlineStr">
        <is>
          <t>Direct (campaign tagged in CRM)</t>
        </is>
      </c>
      <c r="N2259" t="inlineStr">
        <is>
          <t>6ad224aa725328f0eda7a218</t>
        </is>
      </c>
      <c r="O2259" t="n">
        <v>1</v>
      </c>
      <c r="P2259" s="40">
        <f>IF(A2259="Lead",IF(ISNUMBER(MATCH(G2259,QualityStatuses,0)),1,0),0)</f>
        <v>0</v>
      </c>
      <c r="Q2259" s="40">
        <f>IF(A2259="Lead",IF(G2259="New Lead",0,1),0)</f>
        <v>1</v>
      </c>
      <c r="R2259" s="40">
        <f>IF(A2259="Lead",IF(G2259="Lost",1,0),0)</f>
        <v>0</v>
      </c>
      <c r="S2259" t="n">
        <v>2</v>
      </c>
      <c r="T2259" t="n">
        <v>0</v>
      </c>
      <c r="U2259" t="n">
        <v>0</v>
      </c>
      <c r="V2259" t="n">
        <v>0</v>
      </c>
      <c r="W2259" t="n">
        <v>0</v>
      </c>
      <c r="X2259" t="n">
        <v>0</v>
      </c>
      <c r="Y2259">
        <f>IF(AND(A2259="Lead",COUNTIF(MetaCamps,C2259)&gt;0),1,0)</f>
        <v>0</v>
      </c>
      <c r="Z2259">
        <f>IF(Y2259=1,P2259,0)</f>
        <v>0</v>
      </c>
    </row>
    <row r="2260">
      <c r="A2260" t="inlineStr">
        <is>
          <t>Lead</t>
        </is>
      </c>
      <c r="B2260" s="39" t="str">
        <f>IFERROR(INDEX(CampTypes,MATCH(C2260,CampList,0)),"Unattributed")</f>
        <v>New</v>
      </c>
      <c r="C2260" t="inlineStr">
        <is>
          <t>EBG - In House | ABO | Natuf | Leads | Unit Franchise | India | Oct26 | V1</t>
        </is>
      </c>
      <c r="D2260" t="inlineStr">
        <is>
          <t>Natuf | Investors | Tier1 + Growth Cities | Oct26 | V1</t>
        </is>
      </c>
      <c r="E2260" t="inlineStr">
        <is>
          <t>Natuf | Reel | Brand Ambassador | Heard Of Owning A Cafe | V1</t>
        </is>
      </c>
      <c r="F2260" t="inlineStr">
        <is>
          <t>In House Natuf</t>
        </is>
      </c>
      <c r="G2260" t="inlineStr">
        <is>
          <t>Details Shared</t>
        </is>
      </c>
      <c r="H2260" s="39" t="str">
        <f>IF(ISNUMBER(MATCH(G2260,QualityStatuses,0)),"Quality Lead","Non-Quality Lead")</f>
        <v>Quality Lead</v>
      </c>
      <c r="I2260" t="inlineStr">
        <is>
          <t>2026-10</t>
        </is>
      </c>
      <c r="J2260" t="inlineStr">
        <is>
          <t>Wk of 2026-10-12</t>
        </is>
      </c>
      <c r="K2260" t="inlineStr">
        <is>
          <t>Rupa Srinivas</t>
        </is>
      </c>
      <c r="L2260" t="inlineStr">
        <is>
          <t>Facebook</t>
        </is>
      </c>
      <c r="M2260" t="inlineStr">
        <is>
          <t>Direct (campaign tagged in CRM)</t>
        </is>
      </c>
      <c r="N2260" t="inlineStr">
        <is>
          <t>6ad221b253f8c6db9b941c55</t>
        </is>
      </c>
      <c r="O2260" t="n">
        <v>1</v>
      </c>
      <c r="P2260" s="40">
        <f>IF(A2260="Lead",IF(ISNUMBER(MATCH(G2260,QualityStatuses,0)),1,0),0)</f>
        <v>1</v>
      </c>
      <c r="Q2260" s="40">
        <f>IF(A2260="Lead",IF(G2260="New Lead",0,1),0)</f>
        <v>1</v>
      </c>
      <c r="R2260" s="40">
        <f>IF(A2260="Lead",IF(G2260="Lost",1,0),0)</f>
        <v>0</v>
      </c>
      <c r="S2260" t="n">
        <v>1</v>
      </c>
      <c r="T2260" t="n">
        <v>1</v>
      </c>
      <c r="U2260" t="n">
        <v>0</v>
      </c>
      <c r="V2260" t="n">
        <v>0</v>
      </c>
      <c r="W2260" t="n">
        <v>0</v>
      </c>
      <c r="X2260" t="n">
        <v>0</v>
      </c>
      <c r="Y2260">
        <f>IF(AND(A2260="Lead",COUNTIF(MetaCamps,C2260)&gt;0),1,0)</f>
        <v>0</v>
      </c>
      <c r="Z2260">
        <f>IF(Y2260=1,P2260,0)</f>
        <v>0</v>
      </c>
    </row>
    <row r="2261">
      <c r="A2261" t="inlineStr">
        <is>
          <t>Lead</t>
        </is>
      </c>
      <c r="B2261" s="39" t="str">
        <f>IFERROR(INDEX(CampTypes,MATCH(C2261,CampList,0)),"Unattributed")</f>
        <v>New</v>
      </c>
      <c r="C2261" t="inlineStr">
        <is>
          <t>EBG - In House | ABO | Natuf | Leads | Unit Franchise | India | Oct26 | V1</t>
        </is>
      </c>
      <c r="D2261" t="inlineStr">
        <is>
          <t>Natuf | Investors | Tier1 + Growth Cities | Oct26 | V1</t>
        </is>
      </c>
      <c r="E2261" t="inlineStr">
        <is>
          <t>Natuf | Reel | Brand Ambassador | Heard Of Owning A Cafe | V1</t>
        </is>
      </c>
      <c r="F2261" t="inlineStr">
        <is>
          <t>In House Natuf</t>
        </is>
      </c>
      <c r="G2261" t="inlineStr">
        <is>
          <t>Attempt 2</t>
        </is>
      </c>
      <c r="H2261" s="39" t="str">
        <f>IF(ISNUMBER(MATCH(G2261,QualityStatuses,0)),"Quality Lead","Non-Quality Lead")</f>
        <v>Non-Quality Lead</v>
      </c>
      <c r="I2261" t="inlineStr">
        <is>
          <t>2026-10</t>
        </is>
      </c>
      <c r="J2261" t="inlineStr">
        <is>
          <t>Wk of 2026-10-12</t>
        </is>
      </c>
      <c r="K2261" t="inlineStr">
        <is>
          <t>Rupa Srinivas</t>
        </is>
      </c>
      <c r="L2261" t="inlineStr">
        <is>
          <t>Facebook</t>
        </is>
      </c>
      <c r="M2261" t="inlineStr">
        <is>
          <t>Direct (campaign tagged in CRM)</t>
        </is>
      </c>
      <c r="N2261" t="inlineStr">
        <is>
          <t>6ad2212625d0627e83f43bc9</t>
        </is>
      </c>
      <c r="O2261" t="n">
        <v>1</v>
      </c>
      <c r="P2261" s="40">
        <f>IF(A2261="Lead",IF(ISNUMBER(MATCH(G2261,QualityStatuses,0)),1,0),0)</f>
        <v>0</v>
      </c>
      <c r="Q2261" s="40">
        <f>IF(A2261="Lead",IF(G2261="New Lead",0,1),0)</f>
        <v>1</v>
      </c>
      <c r="R2261" s="40">
        <f>IF(A2261="Lead",IF(G2261="Lost",1,0),0)</f>
        <v>0</v>
      </c>
      <c r="S2261" t="n">
        <v>3</v>
      </c>
      <c r="T2261" t="n">
        <v>0</v>
      </c>
      <c r="U2261" t="n">
        <v>0</v>
      </c>
      <c r="V2261" t="n">
        <v>0</v>
      </c>
      <c r="W2261" t="n">
        <v>0</v>
      </c>
      <c r="X2261" t="n">
        <v>0</v>
      </c>
      <c r="Y2261">
        <f>IF(AND(A2261="Lead",COUNTIF(MetaCamps,C2261)&gt;0),1,0)</f>
        <v>0</v>
      </c>
      <c r="Z2261">
        <f>IF(Y2261=1,P2261,0)</f>
        <v>0</v>
      </c>
    </row>
    <row r="2262">
      <c r="A2262" t="inlineStr">
        <is>
          <t>Lead</t>
        </is>
      </c>
      <c r="B2262" s="39" t="str">
        <f>IFERROR(INDEX(CampTypes,MATCH(C2262,CampList,0)),"Unattributed")</f>
        <v>New</v>
      </c>
      <c r="C2262" t="inlineStr">
        <is>
          <t>EBG - In House | ABO | Natuf | Leads | Unit Franchise | India | Oct26 | V1</t>
        </is>
      </c>
      <c r="D2262" t="inlineStr">
        <is>
          <t>Natuf | LAL 1% | India | Jul26 | V1</t>
        </is>
      </c>
      <c r="E2262" t="inlineStr">
        <is>
          <t>Natuf | Reel | Brand Ambassador | Heard Of Owning A Cafe | V1</t>
        </is>
      </c>
      <c r="F2262" t="inlineStr">
        <is>
          <t>In House Natuf</t>
        </is>
      </c>
      <c r="G2262" t="inlineStr">
        <is>
          <t>Lost</t>
        </is>
      </c>
      <c r="H2262" s="39" t="str">
        <f>IF(ISNUMBER(MATCH(G2262,QualityStatuses,0)),"Quality Lead","Non-Quality Lead")</f>
        <v>Non-Quality Lead</v>
      </c>
      <c r="I2262" t="inlineStr">
        <is>
          <t>2026-10</t>
        </is>
      </c>
      <c r="J2262" t="inlineStr">
        <is>
          <t>Wk of 2026-10-12</t>
        </is>
      </c>
      <c r="K2262" t="inlineStr">
        <is>
          <t>Rupa Srinivas</t>
        </is>
      </c>
      <c r="L2262" t="inlineStr">
        <is>
          <t>Facebook</t>
        </is>
      </c>
      <c r="M2262" t="inlineStr">
        <is>
          <t>Direct (campaign tagged in CRM)</t>
        </is>
      </c>
      <c r="N2262" t="inlineStr">
        <is>
          <t>6ad22017d192b781b2d8e6d9</t>
        </is>
      </c>
      <c r="O2262" t="n">
        <v>1</v>
      </c>
      <c r="P2262" s="40">
        <f>IF(A2262="Lead",IF(ISNUMBER(MATCH(G2262,QualityStatuses,0)),1,0),0)</f>
        <v>0</v>
      </c>
      <c r="Q2262" s="40">
        <f>IF(A2262="Lead",IF(G2262="New Lead",0,1),0)</f>
        <v>1</v>
      </c>
      <c r="R2262" s="40">
        <f>IF(A2262="Lead",IF(G2262="Lost",1,0),0)</f>
        <v>1</v>
      </c>
      <c r="S2262" t="n">
        <v>1</v>
      </c>
      <c r="T2262" t="n">
        <v>1</v>
      </c>
      <c r="U2262" t="n">
        <v>0</v>
      </c>
      <c r="V2262" t="n">
        <v>0</v>
      </c>
      <c r="W2262" t="n">
        <v>0</v>
      </c>
      <c r="X2262" t="n">
        <v>0</v>
      </c>
      <c r="Y2262">
        <f>IF(AND(A2262="Lead",COUNTIF(MetaCamps,C2262)&gt;0),1,0)</f>
        <v>0</v>
      </c>
      <c r="Z2262">
        <f>IF(Y2262=1,P2262,0)</f>
        <v>0</v>
      </c>
    </row>
    <row r="2263">
      <c r="A2263" t="inlineStr">
        <is>
          <t>Lead</t>
        </is>
      </c>
      <c r="B2263" s="39" t="str">
        <f>IFERROR(INDEX(CampTypes,MATCH(C2263,CampList,0)),"Unattributed")</f>
        <v>New</v>
      </c>
      <c r="C2263" t="inlineStr">
        <is>
          <t>EBG - In House | ABO | Natuf | Leads | Unit Franchise | India | Oct26 | V1</t>
        </is>
      </c>
      <c r="D2263" t="inlineStr">
        <is>
          <t>Natuf | Broad | Tier1 + Growth Cities | Oct26 | V1</t>
        </is>
      </c>
      <c r="E2263" t="inlineStr">
        <is>
          <t>Natuf | Reel | Brand Ambassador | Heard Of Owning A Cafe | V1</t>
        </is>
      </c>
      <c r="F2263" t="inlineStr">
        <is>
          <t>In House Natuf</t>
        </is>
      </c>
      <c r="G2263" t="inlineStr">
        <is>
          <t>Lost</t>
        </is>
      </c>
      <c r="H2263" s="39" t="str">
        <f>IF(ISNUMBER(MATCH(G2263,QualityStatuses,0)),"Quality Lead","Non-Quality Lead")</f>
        <v>Non-Quality Lead</v>
      </c>
      <c r="I2263" t="inlineStr">
        <is>
          <t>2026-10</t>
        </is>
      </c>
      <c r="J2263" t="inlineStr">
        <is>
          <t>Wk of 2026-10-12</t>
        </is>
      </c>
      <c r="K2263" t="inlineStr">
        <is>
          <t>Rupa Srinivas</t>
        </is>
      </c>
      <c r="L2263" t="inlineStr">
        <is>
          <t>Facebook</t>
        </is>
      </c>
      <c r="M2263" t="inlineStr">
        <is>
          <t>Direct (campaign tagged in CRM)</t>
        </is>
      </c>
      <c r="N2263" t="inlineStr">
        <is>
          <t>6ad21f0460c360e859d3d538</t>
        </is>
      </c>
      <c r="O2263" t="n">
        <v>1</v>
      </c>
      <c r="P2263" s="40">
        <f>IF(A2263="Lead",IF(ISNUMBER(MATCH(G2263,QualityStatuses,0)),1,0),0)</f>
        <v>0</v>
      </c>
      <c r="Q2263" s="40">
        <f>IF(A2263="Lead",IF(G2263="New Lead",0,1),0)</f>
        <v>1</v>
      </c>
      <c r="R2263" s="40">
        <f>IF(A2263="Lead",IF(G2263="Lost",1,0),0)</f>
        <v>1</v>
      </c>
      <c r="S2263" t="n">
        <v>1</v>
      </c>
      <c r="T2263" t="n">
        <v>0</v>
      </c>
      <c r="U2263" t="n">
        <v>0</v>
      </c>
      <c r="V2263" t="n">
        <v>0</v>
      </c>
      <c r="W2263" t="n">
        <v>0</v>
      </c>
      <c r="X2263" t="n">
        <v>0</v>
      </c>
      <c r="Y2263">
        <f>IF(AND(A2263="Lead",COUNTIF(MetaCamps,C2263)&gt;0),1,0)</f>
        <v>0</v>
      </c>
      <c r="Z2263">
        <f>IF(Y2263=1,P2263,0)</f>
        <v>0</v>
      </c>
    </row>
    <row r="2264">
      <c r="A2264" t="inlineStr">
        <is>
          <t>Lead</t>
        </is>
      </c>
      <c r="B2264" s="39" t="str">
        <f>IFERROR(INDEX(CampTypes,MATCH(C2264,CampList,0)),"Unattributed")</f>
        <v>New</v>
      </c>
      <c r="C2264" t="inlineStr">
        <is>
          <t>EBG - In House | ABO | Natuf | Leads | Unit Franchise | India | Oct26 | V1</t>
        </is>
      </c>
      <c r="D2264" t="inlineStr">
        <is>
          <t>Natuf | Broad | Tier1 + Growth Cities | Oct26 | V1</t>
        </is>
      </c>
      <c r="E2264" t="inlineStr">
        <is>
          <t>Natuf | Reel | Brand Ambassador | Heard Of Owning A Cafe | V1</t>
        </is>
      </c>
      <c r="F2264" t="inlineStr">
        <is>
          <t>In House Natuf</t>
        </is>
      </c>
      <c r="G2264" t="inlineStr">
        <is>
          <t>Attempt 1</t>
        </is>
      </c>
      <c r="H2264" s="39" t="str">
        <f>IF(ISNUMBER(MATCH(G2264,QualityStatuses,0)),"Quality Lead","Non-Quality Lead")</f>
        <v>Non-Quality Lead</v>
      </c>
      <c r="I2264" t="inlineStr">
        <is>
          <t>2026-10</t>
        </is>
      </c>
      <c r="J2264" t="inlineStr">
        <is>
          <t>Wk of 2026-10-12</t>
        </is>
      </c>
      <c r="K2264" t="inlineStr">
        <is>
          <t>Rupa Srinivas</t>
        </is>
      </c>
      <c r="L2264" t="inlineStr">
        <is>
          <t>Facebook</t>
        </is>
      </c>
      <c r="M2264" t="inlineStr">
        <is>
          <t>Direct (campaign tagged in CRM)</t>
        </is>
      </c>
      <c r="N2264" t="inlineStr">
        <is>
          <t>6ad21d31f1803d587903868c</t>
        </is>
      </c>
      <c r="O2264" t="n">
        <v>1</v>
      </c>
      <c r="P2264" s="40">
        <f>IF(A2264="Lead",IF(ISNUMBER(MATCH(G2264,QualityStatuses,0)),1,0),0)</f>
        <v>0</v>
      </c>
      <c r="Q2264" s="40">
        <f>IF(A2264="Lead",IF(G2264="New Lead",0,1),0)</f>
        <v>1</v>
      </c>
      <c r="R2264" s="40">
        <f>IF(A2264="Lead",IF(G2264="Lost",1,0),0)</f>
        <v>0</v>
      </c>
      <c r="S2264" t="n">
        <v>1</v>
      </c>
      <c r="T2264" t="n">
        <v>0</v>
      </c>
      <c r="U2264" t="n">
        <v>0</v>
      </c>
      <c r="V2264" t="n">
        <v>0</v>
      </c>
      <c r="W2264" t="n">
        <v>0</v>
      </c>
      <c r="X2264" t="n">
        <v>0</v>
      </c>
      <c r="Y2264">
        <f>IF(AND(A2264="Lead",COUNTIF(MetaCamps,C2264)&gt;0),1,0)</f>
        <v>0</v>
      </c>
      <c r="Z2264">
        <f>IF(Y2264=1,P2264,0)</f>
        <v>0</v>
      </c>
    </row>
    <row r="2265">
      <c r="A2265" t="inlineStr">
        <is>
          <t>Lead</t>
        </is>
      </c>
      <c r="B2265" s="39" t="str">
        <f>IFERROR(INDEX(CampTypes,MATCH(C2265,CampList,0)),"Unattributed")</f>
        <v>New</v>
      </c>
      <c r="C2265" t="inlineStr">
        <is>
          <t>EBG - In House | ABO | Natuf | Leads | Unit Franchise | India | Oct26 | V1</t>
        </is>
      </c>
      <c r="D2265" t="inlineStr">
        <is>
          <t>Natuf | Investors | Tier1 + Growth Cities | Oct26 | V1</t>
        </is>
      </c>
      <c r="E2265" t="inlineStr">
        <is>
          <t>Natuf | Reel | Brand Ambassador | Heard Of Owning A Cafe | V1</t>
        </is>
      </c>
      <c r="F2265" t="inlineStr">
        <is>
          <t>In House Natuf</t>
        </is>
      </c>
      <c r="G2265" t="inlineStr">
        <is>
          <t>Connected</t>
        </is>
      </c>
      <c r="H2265" s="39" t="str">
        <f>IF(ISNUMBER(MATCH(G2265,QualityStatuses,0)),"Quality Lead","Non-Quality Lead")</f>
        <v>Non-Quality Lead</v>
      </c>
      <c r="I2265" t="inlineStr">
        <is>
          <t>2026-10</t>
        </is>
      </c>
      <c r="J2265" t="inlineStr">
        <is>
          <t>Wk of 2026-10-12</t>
        </is>
      </c>
      <c r="K2265" t="inlineStr">
        <is>
          <t>Rupa Srinivas</t>
        </is>
      </c>
      <c r="L2265" t="inlineStr">
        <is>
          <t>Facebook</t>
        </is>
      </c>
      <c r="M2265" t="inlineStr">
        <is>
          <t>Direct (campaign tagged in CRM)</t>
        </is>
      </c>
      <c r="N2265" t="inlineStr">
        <is>
          <t>6ad21ca8d751ea8157e08098</t>
        </is>
      </c>
      <c r="O2265" t="n">
        <v>1</v>
      </c>
      <c r="P2265" s="40">
        <f>IF(A2265="Lead",IF(ISNUMBER(MATCH(G2265,QualityStatuses,0)),1,0),0)</f>
        <v>0</v>
      </c>
      <c r="Q2265" s="40">
        <f>IF(A2265="Lead",IF(G2265="New Lead",0,1),0)</f>
        <v>1</v>
      </c>
      <c r="R2265" s="40">
        <f>IF(A2265="Lead",IF(G2265="Lost",1,0),0)</f>
        <v>0</v>
      </c>
      <c r="S2265" t="n">
        <v>2</v>
      </c>
      <c r="T2265" t="n">
        <v>1</v>
      </c>
      <c r="U2265" t="n">
        <v>0</v>
      </c>
      <c r="V2265" t="n">
        <v>0</v>
      </c>
      <c r="W2265" t="n">
        <v>0</v>
      </c>
      <c r="X2265" t="n">
        <v>0</v>
      </c>
      <c r="Y2265">
        <f>IF(AND(A2265="Lead",COUNTIF(MetaCamps,C2265)&gt;0),1,0)</f>
        <v>0</v>
      </c>
      <c r="Z2265">
        <f>IF(Y2265=1,P2265,0)</f>
        <v>0</v>
      </c>
    </row>
    <row r="2266">
      <c r="A2266" t="inlineStr">
        <is>
          <t>Lead</t>
        </is>
      </c>
      <c r="B2266" s="39" t="str">
        <f>IFERROR(INDEX(CampTypes,MATCH(C2266,CampList,0)),"Unattributed")</f>
        <v>Old</v>
      </c>
      <c r="C2266" t="inlineStr">
        <is>
          <t>E_Suresh_Natuf_Kiosk_07072026</t>
        </is>
      </c>
      <c r="D2266" t="inlineStr">
        <is>
          <t>E_Suresh_Natuf_Kiosk_07072026_Adset5</t>
        </is>
      </c>
      <c r="E2266" t="inlineStr">
        <is>
          <t>E_Hindi_Suresh_Natuf_Kiosk_07072026_Adset5_ad3 – Copy 2</t>
        </is>
      </c>
      <c r="F2266" t="inlineStr">
        <is>
          <t>Natuf</t>
        </is>
      </c>
      <c r="G2266" t="inlineStr">
        <is>
          <t>Connected</t>
        </is>
      </c>
      <c r="H2266" s="39" t="str">
        <f>IF(ISNUMBER(MATCH(G2266,QualityStatuses,0)),"Quality Lead","Non-Quality Lead")</f>
        <v>Non-Quality Lead</v>
      </c>
      <c r="I2266" t="inlineStr">
        <is>
          <t>2026-10</t>
        </is>
      </c>
      <c r="J2266" t="inlineStr">
        <is>
          <t>Wk of 2026-10-12</t>
        </is>
      </c>
      <c r="K2266" t="inlineStr">
        <is>
          <t>Tejaswini Tarigopula</t>
        </is>
      </c>
      <c r="L2266" t="inlineStr">
        <is>
          <t>Facebook</t>
        </is>
      </c>
      <c r="M2266" t="inlineStr">
        <is>
          <t>Direct (campaign tagged in CRM)</t>
        </is>
      </c>
      <c r="N2266" t="inlineStr">
        <is>
          <t>6ad21ab5bcb332fc6a821942</t>
        </is>
      </c>
      <c r="O2266" t="n">
        <v>1</v>
      </c>
      <c r="P2266" s="40">
        <f>IF(A2266="Lead",IF(ISNUMBER(MATCH(G2266,QualityStatuses,0)),1,0),0)</f>
        <v>0</v>
      </c>
      <c r="Q2266" s="40">
        <f>IF(A2266="Lead",IF(G2266="New Lead",0,1),0)</f>
        <v>1</v>
      </c>
      <c r="R2266" s="40">
        <f>IF(A2266="Lead",IF(G2266="Lost",1,0),0)</f>
        <v>0</v>
      </c>
      <c r="S2266" t="n">
        <v>1</v>
      </c>
      <c r="T2266" t="n">
        <v>1</v>
      </c>
      <c r="U2266" t="n">
        <v>0</v>
      </c>
      <c r="V2266" t="n">
        <v>0</v>
      </c>
      <c r="W2266" t="n">
        <v>0</v>
      </c>
      <c r="X2266" t="n">
        <v>0</v>
      </c>
      <c r="Y2266">
        <f>IF(AND(A2266="Lead",COUNTIF(MetaCamps,C2266)&gt;0),1,0)</f>
        <v>1</v>
      </c>
      <c r="Z2266">
        <f>IF(Y2266=1,P2266,0)</f>
        <v>0</v>
      </c>
    </row>
    <row r="2267">
      <c r="A2267" t="inlineStr">
        <is>
          <t>Lead</t>
        </is>
      </c>
      <c r="B2267" s="39" t="str">
        <f>IFERROR(INDEX(CampTypes,MATCH(C2267,CampList,0)),"Unattributed")</f>
        <v>New</v>
      </c>
      <c r="C2267" t="inlineStr">
        <is>
          <t>EBG - In House | ABO | Natuf | Leads | Unit Franchise | India | Oct26 | V1</t>
        </is>
      </c>
      <c r="D2267" t="inlineStr">
        <is>
          <t>Natuf | Business Owners | Tier1 + Growth Cities | Oct26 | V1</t>
        </is>
      </c>
      <c r="E2267" t="inlineStr">
        <is>
          <t>Natuf | Reel | Brand Ambassador | Heard Of Owning A Cafe | V1</t>
        </is>
      </c>
      <c r="F2267" t="inlineStr">
        <is>
          <t>In House Natuf</t>
        </is>
      </c>
      <c r="G2267" t="inlineStr">
        <is>
          <t>Lost</t>
        </is>
      </c>
      <c r="H2267" s="39" t="str">
        <f>IF(ISNUMBER(MATCH(G2267,QualityStatuses,0)),"Quality Lead","Non-Quality Lead")</f>
        <v>Non-Quality Lead</v>
      </c>
      <c r="I2267" t="inlineStr">
        <is>
          <t>2026-10</t>
        </is>
      </c>
      <c r="J2267" t="inlineStr">
        <is>
          <t>Wk of 2026-10-12</t>
        </is>
      </c>
      <c r="K2267" t="inlineStr">
        <is>
          <t>Rupa Srinivas</t>
        </is>
      </c>
      <c r="L2267" t="inlineStr">
        <is>
          <t>Facebook</t>
        </is>
      </c>
      <c r="M2267" t="inlineStr">
        <is>
          <t>Direct (campaign tagged in CRM)</t>
        </is>
      </c>
      <c r="N2267" t="inlineStr">
        <is>
          <t>6ad21a742985b922921d9e8c</t>
        </is>
      </c>
      <c r="O2267" t="n">
        <v>1</v>
      </c>
      <c r="P2267" s="40">
        <f>IF(A2267="Lead",IF(ISNUMBER(MATCH(G2267,QualityStatuses,0)),1,0),0)</f>
        <v>0</v>
      </c>
      <c r="Q2267" s="40">
        <f>IF(A2267="Lead",IF(G2267="New Lead",0,1),0)</f>
        <v>1</v>
      </c>
      <c r="R2267" s="40">
        <f>IF(A2267="Lead",IF(G2267="Lost",1,0),0)</f>
        <v>1</v>
      </c>
      <c r="S2267" t="n">
        <v>1</v>
      </c>
      <c r="T2267" t="n">
        <v>1</v>
      </c>
      <c r="U2267" t="n">
        <v>0</v>
      </c>
      <c r="V2267" t="n">
        <v>0</v>
      </c>
      <c r="W2267" t="n">
        <v>0</v>
      </c>
      <c r="X2267" t="n">
        <v>0</v>
      </c>
      <c r="Y2267">
        <f>IF(AND(A2267="Lead",COUNTIF(MetaCamps,C2267)&gt;0),1,0)</f>
        <v>0</v>
      </c>
      <c r="Z2267">
        <f>IF(Y2267=1,P2267,0)</f>
        <v>0</v>
      </c>
    </row>
    <row r="2268">
      <c r="A2268" t="inlineStr">
        <is>
          <t>Lead</t>
        </is>
      </c>
      <c r="B2268" s="39" t="str">
        <f>IFERROR(INDEX(CampTypes,MATCH(C2268,CampList,0)),"Unattributed")</f>
        <v>New</v>
      </c>
      <c r="C2268" t="inlineStr">
        <is>
          <t>EBG - In House | ABO | Natuf | Leads | Unit Franchise | India | Oct26 | V1</t>
        </is>
      </c>
      <c r="D2268" t="inlineStr">
        <is>
          <t>Natuf | Broad | Tier1 + Growth Cities | Oct26 | V1</t>
        </is>
      </c>
      <c r="E2268" t="inlineStr">
        <is>
          <t>Natuf | Reel | Brand Ambassador | Heard Of Owning A Cafe | V1</t>
        </is>
      </c>
      <c r="F2268" t="inlineStr">
        <is>
          <t>In House Natuf</t>
        </is>
      </c>
      <c r="G2268" t="inlineStr">
        <is>
          <t>New Lead</t>
        </is>
      </c>
      <c r="H2268" s="39" t="str">
        <f>IF(ISNUMBER(MATCH(G2268,QualityStatuses,0)),"Quality Lead","Non-Quality Lead")</f>
        <v>Non-Quality Lead</v>
      </c>
      <c r="I2268" t="inlineStr">
        <is>
          <t>2026-10</t>
        </is>
      </c>
      <c r="J2268" t="inlineStr">
        <is>
          <t>Wk of 2026-10-12</t>
        </is>
      </c>
      <c r="K2268" t="inlineStr">
        <is>
          <t>Rupa Srinivas</t>
        </is>
      </c>
      <c r="L2268" t="inlineStr">
        <is>
          <t>Facebook</t>
        </is>
      </c>
      <c r="M2268" t="inlineStr">
        <is>
          <t>Direct (campaign tagged in CRM)</t>
        </is>
      </c>
      <c r="N2268" t="inlineStr">
        <is>
          <t>6ad217d6b948d01f6cefe28d</t>
        </is>
      </c>
      <c r="O2268" t="n">
        <v>1</v>
      </c>
      <c r="P2268" s="40">
        <f>IF(A2268="Lead",IF(ISNUMBER(MATCH(G2268,QualityStatuses,0)),1,0),0)</f>
        <v>0</v>
      </c>
      <c r="Q2268" s="40">
        <f>IF(A2268="Lead",IF(G2268="New Lead",0,1),0)</f>
        <v>0</v>
      </c>
      <c r="R2268" s="40">
        <f>IF(A2268="Lead",IF(G2268="Lost",1,0),0)</f>
        <v>0</v>
      </c>
      <c r="S2268" t="n">
        <v>0</v>
      </c>
      <c r="T2268" t="n">
        <v>0</v>
      </c>
      <c r="U2268" t="n">
        <v>0</v>
      </c>
      <c r="V2268" t="n">
        <v>0</v>
      </c>
      <c r="W2268" t="n">
        <v>0</v>
      </c>
      <c r="X2268" t="n">
        <v>0</v>
      </c>
      <c r="Y2268">
        <f>IF(AND(A2268="Lead",COUNTIF(MetaCamps,C2268)&gt;0),1,0)</f>
        <v>0</v>
      </c>
      <c r="Z2268">
        <f>IF(Y2268=1,P2268,0)</f>
        <v>0</v>
      </c>
    </row>
    <row r="2269">
      <c r="A2269" t="inlineStr">
        <is>
          <t>Lead</t>
        </is>
      </c>
      <c r="B2269" s="39" t="str">
        <f>IFERROR(INDEX(CampTypes,MATCH(C2269,CampList,0)),"Unattributed")</f>
        <v>New</v>
      </c>
      <c r="C2269" t="inlineStr">
        <is>
          <t>EBG - In House | ABO | Natuf | Leads | Unit Franchise | India | Oct26 | V1</t>
        </is>
      </c>
      <c r="D2269" t="inlineStr">
        <is>
          <t>Natuf | Business Owners | Tier1 + Growth Cities | Oct26 | V1</t>
        </is>
      </c>
      <c r="E2269" t="inlineStr">
        <is>
          <t>Natuf | Reel | Brand Ambassador | Heard Of Owning A Cafe | V1</t>
        </is>
      </c>
      <c r="F2269" t="inlineStr">
        <is>
          <t>In House Natuf</t>
        </is>
      </c>
      <c r="G2269" t="inlineStr">
        <is>
          <t>Lost</t>
        </is>
      </c>
      <c r="H2269" s="39" t="str">
        <f>IF(ISNUMBER(MATCH(G2269,QualityStatuses,0)),"Quality Lead","Non-Quality Lead")</f>
        <v>Non-Quality Lead</v>
      </c>
      <c r="I2269" t="inlineStr">
        <is>
          <t>2026-10</t>
        </is>
      </c>
      <c r="J2269" t="inlineStr">
        <is>
          <t>Wk of 2026-10-12</t>
        </is>
      </c>
      <c r="K2269" t="inlineStr">
        <is>
          <t>Rupa Srinivas</t>
        </is>
      </c>
      <c r="L2269" t="inlineStr">
        <is>
          <t>Facebook</t>
        </is>
      </c>
      <c r="M2269" t="inlineStr">
        <is>
          <t>Direct (campaign tagged in CRM)</t>
        </is>
      </c>
      <c r="N2269" t="inlineStr">
        <is>
          <t>6ad2177569f05f011703bf1a</t>
        </is>
      </c>
      <c r="O2269" t="n">
        <v>1</v>
      </c>
      <c r="P2269" s="40">
        <f>IF(A2269="Lead",IF(ISNUMBER(MATCH(G2269,QualityStatuses,0)),1,0),0)</f>
        <v>0</v>
      </c>
      <c r="Q2269" s="40">
        <f>IF(A2269="Lead",IF(G2269="New Lead",0,1),0)</f>
        <v>1</v>
      </c>
      <c r="R2269" s="40">
        <f>IF(A2269="Lead",IF(G2269="Lost",1,0),0)</f>
        <v>1</v>
      </c>
      <c r="S2269" t="n">
        <v>2</v>
      </c>
      <c r="T2269" t="n">
        <v>2</v>
      </c>
      <c r="U2269" t="n">
        <v>0</v>
      </c>
      <c r="V2269" t="n">
        <v>0</v>
      </c>
      <c r="W2269" t="n">
        <v>0</v>
      </c>
      <c r="X2269" t="n">
        <v>0</v>
      </c>
      <c r="Y2269">
        <f>IF(AND(A2269="Lead",COUNTIF(MetaCamps,C2269)&gt;0),1,0)</f>
        <v>0</v>
      </c>
      <c r="Z2269">
        <f>IF(Y2269=1,P2269,0)</f>
        <v>0</v>
      </c>
    </row>
    <row r="2270">
      <c r="A2270" t="inlineStr">
        <is>
          <t>Lead</t>
        </is>
      </c>
      <c r="B2270" s="39" t="str">
        <f>IFERROR(INDEX(CampTypes,MATCH(C2270,CampList,0)),"Unattributed")</f>
        <v>New</v>
      </c>
      <c r="C2270" t="inlineStr">
        <is>
          <t>EBG - In House | ABO | Natuf | Leads | Unit Franchise | India | Oct26 | V1</t>
        </is>
      </c>
      <c r="D2270" t="inlineStr">
        <is>
          <t>Natuf | Business Owners | Tier1 + Growth Cities | Oct26 | V1</t>
        </is>
      </c>
      <c r="E2270" t="inlineStr">
        <is>
          <t>Natuf | Reel | Brand Ambassador | Heard Of Owning A Cafe | V1</t>
        </is>
      </c>
      <c r="F2270" t="inlineStr">
        <is>
          <t>In House Natuf</t>
        </is>
      </c>
      <c r="G2270" t="inlineStr">
        <is>
          <t>Details Shared</t>
        </is>
      </c>
      <c r="H2270" s="39" t="str">
        <f>IF(ISNUMBER(MATCH(G2270,QualityStatuses,0)),"Quality Lead","Non-Quality Lead")</f>
        <v>Quality Lead</v>
      </c>
      <c r="I2270" t="inlineStr">
        <is>
          <t>2026-10</t>
        </is>
      </c>
      <c r="J2270" t="inlineStr">
        <is>
          <t>Wk of 2026-10-12</t>
        </is>
      </c>
      <c r="K2270" t="inlineStr">
        <is>
          <t>Rupa Srinivas</t>
        </is>
      </c>
      <c r="L2270" t="inlineStr">
        <is>
          <t>Facebook</t>
        </is>
      </c>
      <c r="M2270" t="inlineStr">
        <is>
          <t>Direct (campaign tagged in CRM)</t>
        </is>
      </c>
      <c r="N2270" t="inlineStr">
        <is>
          <t>6ad216b8fbdb66aee6b5a158</t>
        </is>
      </c>
      <c r="O2270" t="n">
        <v>1</v>
      </c>
      <c r="P2270" s="40">
        <f>IF(A2270="Lead",IF(ISNUMBER(MATCH(G2270,QualityStatuses,0)),1,0),0)</f>
        <v>1</v>
      </c>
      <c r="Q2270" s="40">
        <f>IF(A2270="Lead",IF(G2270="New Lead",0,1),0)</f>
        <v>1</v>
      </c>
      <c r="R2270" s="40">
        <f>IF(A2270="Lead",IF(G2270="Lost",1,0),0)</f>
        <v>0</v>
      </c>
      <c r="S2270" t="n">
        <v>1</v>
      </c>
      <c r="T2270" t="n">
        <v>1</v>
      </c>
      <c r="U2270" t="n">
        <v>0</v>
      </c>
      <c r="V2270" t="n">
        <v>0</v>
      </c>
      <c r="W2270" t="n">
        <v>0</v>
      </c>
      <c r="X2270" t="n">
        <v>0</v>
      </c>
      <c r="Y2270">
        <f>IF(AND(A2270="Lead",COUNTIF(MetaCamps,C2270)&gt;0),1,0)</f>
        <v>0</v>
      </c>
      <c r="Z2270">
        <f>IF(Y2270=1,P2270,0)</f>
        <v>0</v>
      </c>
    </row>
    <row r="2271">
      <c r="A2271" t="inlineStr">
        <is>
          <t>Lead</t>
        </is>
      </c>
      <c r="B2271" s="39" t="str">
        <f>IFERROR(INDEX(CampTypes,MATCH(C2271,CampList,0)),"Unattributed")</f>
        <v>Old</v>
      </c>
      <c r="C2271" t="inlineStr">
        <is>
          <t>natuf_Kiosk_14072026_Hindi</t>
        </is>
      </c>
      <c r="D2271" t="inlineStr">
        <is>
          <t>natuf_Kiosk_14072026_Highest-converting industries</t>
        </is>
      </c>
      <c r="E2271" t="inlineStr">
        <is>
          <t>natuf_Kiosk_14072026_ad set_ad1</t>
        </is>
      </c>
      <c r="F2271" t="inlineStr">
        <is>
          <t>Natuf</t>
        </is>
      </c>
      <c r="G2271" t="inlineStr">
        <is>
          <t>Connected</t>
        </is>
      </c>
      <c r="H2271" s="39" t="str">
        <f>IF(ISNUMBER(MATCH(G2271,QualityStatuses,0)),"Quality Lead","Non-Quality Lead")</f>
        <v>Non-Quality Lead</v>
      </c>
      <c r="I2271" t="inlineStr">
        <is>
          <t>2026-10</t>
        </is>
      </c>
      <c r="J2271" t="inlineStr">
        <is>
          <t>Wk of 2026-10-12</t>
        </is>
      </c>
      <c r="K2271" t="inlineStr">
        <is>
          <t>Tejaswini Tarigopula</t>
        </is>
      </c>
      <c r="L2271" t="inlineStr">
        <is>
          <t>Facebook</t>
        </is>
      </c>
      <c r="M2271" t="inlineStr">
        <is>
          <t>Direct (campaign tagged in CRM)</t>
        </is>
      </c>
      <c r="N2271" t="inlineStr">
        <is>
          <t>6ad21358fbc2c06651440fd1</t>
        </is>
      </c>
      <c r="O2271" t="n">
        <v>1</v>
      </c>
      <c r="P2271" s="40">
        <f>IF(A2271="Lead",IF(ISNUMBER(MATCH(G2271,QualityStatuses,0)),1,0),0)</f>
        <v>0</v>
      </c>
      <c r="Q2271" s="40">
        <f>IF(A2271="Lead",IF(G2271="New Lead",0,1),0)</f>
        <v>1</v>
      </c>
      <c r="R2271" s="40">
        <f>IF(A2271="Lead",IF(G2271="Lost",1,0),0)</f>
        <v>0</v>
      </c>
      <c r="S2271" t="n">
        <v>7</v>
      </c>
      <c r="T2271" t="n">
        <v>5</v>
      </c>
      <c r="U2271" t="n">
        <v>0</v>
      </c>
      <c r="V2271" t="n">
        <v>0</v>
      </c>
      <c r="W2271" t="n">
        <v>0</v>
      </c>
      <c r="X2271" t="n">
        <v>0</v>
      </c>
      <c r="Y2271">
        <f>IF(AND(A2271="Lead",COUNTIF(MetaCamps,C2271)&gt;0),1,0)</f>
        <v>1</v>
      </c>
      <c r="Z2271">
        <f>IF(Y2271=1,P2271,0)</f>
        <v>0</v>
      </c>
    </row>
    <row r="2272">
      <c r="A2272" t="inlineStr">
        <is>
          <t>Lead</t>
        </is>
      </c>
      <c r="B2272" s="39" t="str">
        <f>IFERROR(INDEX(CampTypes,MATCH(C2272,CampList,0)),"Unattributed")</f>
        <v>Old</v>
      </c>
      <c r="C2272" t="inlineStr">
        <is>
          <t>E_Karan_Natuf_All_07072026</t>
        </is>
      </c>
      <c r="D2272" t="inlineStr">
        <is>
          <t>E_Karan_Natuf_Sign_07072026_Adset3</t>
        </is>
      </c>
      <c r="E2272" t="inlineStr">
        <is>
          <t>E_Karan_Natuf_Sign_07072026_Adset2_Ad1</t>
        </is>
      </c>
      <c r="F2272" t="inlineStr">
        <is>
          <t>Natuf</t>
        </is>
      </c>
      <c r="G2272" t="inlineStr">
        <is>
          <t>New Lead</t>
        </is>
      </c>
      <c r="H2272" s="39" t="str">
        <f>IF(ISNUMBER(MATCH(G2272,QualityStatuses,0)),"Quality Lead","Non-Quality Lead")</f>
        <v>Non-Quality Lead</v>
      </c>
      <c r="I2272" t="inlineStr">
        <is>
          <t>2026-10</t>
        </is>
      </c>
      <c r="J2272" t="inlineStr">
        <is>
          <t>Wk of 2026-10-12</t>
        </is>
      </c>
      <c r="K2272" t="inlineStr">
        <is>
          <t>(Unassigned)</t>
        </is>
      </c>
      <c r="L2272" t="inlineStr">
        <is>
          <t>Facebook</t>
        </is>
      </c>
      <c r="M2272" t="inlineStr">
        <is>
          <t>Direct (campaign tagged in CRM)</t>
        </is>
      </c>
      <c r="N2272" t="inlineStr">
        <is>
          <t>6ad2112bd1090e627723a617</t>
        </is>
      </c>
      <c r="O2272" t="n">
        <v>1</v>
      </c>
      <c r="P2272" s="40">
        <f>IF(A2272="Lead",IF(ISNUMBER(MATCH(G2272,QualityStatuses,0)),1,0),0)</f>
        <v>0</v>
      </c>
      <c r="Q2272" s="40">
        <f>IF(A2272="Lead",IF(G2272="New Lead",0,1),0)</f>
        <v>0</v>
      </c>
      <c r="R2272" s="40">
        <f>IF(A2272="Lead",IF(G2272="Lost",1,0),0)</f>
        <v>0</v>
      </c>
      <c r="S2272" t="n">
        <v>0</v>
      </c>
      <c r="T2272" t="n">
        <v>0</v>
      </c>
      <c r="U2272" t="n">
        <v>0</v>
      </c>
      <c r="V2272" t="n">
        <v>0</v>
      </c>
      <c r="W2272" t="n">
        <v>0</v>
      </c>
      <c r="X2272" t="n">
        <v>0</v>
      </c>
      <c r="Y2272">
        <f>IF(AND(A2272="Lead",COUNTIF(MetaCamps,C2272)&gt;0),1,0)</f>
        <v>1</v>
      </c>
      <c r="Z2272">
        <f>IF(Y2272=1,P2272,0)</f>
        <v>0</v>
      </c>
    </row>
    <row r="2273">
      <c r="A2273" t="inlineStr">
        <is>
          <t>Lead</t>
        </is>
      </c>
      <c r="B2273" s="39" t="str">
        <f>IFERROR(INDEX(CampTypes,MATCH(C2273,CampList,0)),"Unattributed")</f>
        <v>Old</v>
      </c>
      <c r="C2273" t="inlineStr">
        <is>
          <t>natuf_Kiosk_14072026_Hindi</t>
        </is>
      </c>
      <c r="D2273" t="inlineStr">
        <is>
          <t>natuf_Kiosk_09102026</t>
        </is>
      </c>
      <c r="E2273" t="inlineStr">
        <is>
          <t>natuf_Kiosk_14072026_ad set_ad1</t>
        </is>
      </c>
      <c r="F2273" t="inlineStr">
        <is>
          <t>Natuf</t>
        </is>
      </c>
      <c r="G2273" t="inlineStr">
        <is>
          <t>Connected</t>
        </is>
      </c>
      <c r="H2273" s="39" t="str">
        <f>IF(ISNUMBER(MATCH(G2273,QualityStatuses,0)),"Quality Lead","Non-Quality Lead")</f>
        <v>Non-Quality Lead</v>
      </c>
      <c r="I2273" t="inlineStr">
        <is>
          <t>2026-10</t>
        </is>
      </c>
      <c r="J2273" t="inlineStr">
        <is>
          <t>Wk of 2026-10-12</t>
        </is>
      </c>
      <c r="K2273" t="inlineStr">
        <is>
          <t>Deepak Rai</t>
        </is>
      </c>
      <c r="L2273" t="inlineStr">
        <is>
          <t>Facebook</t>
        </is>
      </c>
      <c r="M2273" t="inlineStr">
        <is>
          <t>Direct (campaign tagged in CRM)</t>
        </is>
      </c>
      <c r="N2273" t="inlineStr">
        <is>
          <t>6ad20db966f96a455903dd49</t>
        </is>
      </c>
      <c r="O2273" t="n">
        <v>1</v>
      </c>
      <c r="P2273" s="40">
        <f>IF(A2273="Lead",IF(ISNUMBER(MATCH(G2273,QualityStatuses,0)),1,0),0)</f>
        <v>0</v>
      </c>
      <c r="Q2273" s="40">
        <f>IF(A2273="Lead",IF(G2273="New Lead",0,1),0)</f>
        <v>1</v>
      </c>
      <c r="R2273" s="40">
        <f>IF(A2273="Lead",IF(G2273="Lost",1,0),0)</f>
        <v>0</v>
      </c>
      <c r="S2273" t="n">
        <v>1</v>
      </c>
      <c r="T2273" t="n">
        <v>1</v>
      </c>
      <c r="U2273" t="n">
        <v>0</v>
      </c>
      <c r="V2273" t="n">
        <v>0</v>
      </c>
      <c r="W2273" t="n">
        <v>0</v>
      </c>
      <c r="X2273" t="n">
        <v>0</v>
      </c>
      <c r="Y2273">
        <f>IF(AND(A2273="Lead",COUNTIF(MetaCamps,C2273)&gt;0),1,0)</f>
        <v>1</v>
      </c>
      <c r="Z2273">
        <f>IF(Y2273=1,P2273,0)</f>
        <v>0</v>
      </c>
    </row>
    <row r="2274">
      <c r="A2274" t="inlineStr">
        <is>
          <t>Lead</t>
        </is>
      </c>
      <c r="B2274" s="39" t="str">
        <f>IFERROR(INDEX(CampTypes,MATCH(C2274,CampList,0)),"Unattributed")</f>
        <v>Old</v>
      </c>
      <c r="C2274" t="inlineStr">
        <is>
          <t>E_Karan_Natuf_All_07072026</t>
        </is>
      </c>
      <c r="D2274" t="inlineStr">
        <is>
          <t>E_Karan_Natuf_Sign_07072026_Adset3</t>
        </is>
      </c>
      <c r="E2274" t="inlineStr">
        <is>
          <t>E_Karan_Natuf_Sign_07072026_Adset2_Ad1</t>
        </is>
      </c>
      <c r="F2274" t="inlineStr">
        <is>
          <t>Natuf</t>
        </is>
      </c>
      <c r="G2274" t="inlineStr">
        <is>
          <t>Attempt 1</t>
        </is>
      </c>
      <c r="H2274" s="39" t="str">
        <f>IF(ISNUMBER(MATCH(G2274,QualityStatuses,0)),"Quality Lead","Non-Quality Lead")</f>
        <v>Non-Quality Lead</v>
      </c>
      <c r="I2274" t="inlineStr">
        <is>
          <t>2026-10</t>
        </is>
      </c>
      <c r="J2274" t="inlineStr">
        <is>
          <t>Wk of 2026-10-12</t>
        </is>
      </c>
      <c r="K2274" t="inlineStr">
        <is>
          <t>Marshal Malbari</t>
        </is>
      </c>
      <c r="L2274" t="inlineStr">
        <is>
          <t>Facebook</t>
        </is>
      </c>
      <c r="M2274" t="inlineStr">
        <is>
          <t>Direct (campaign tagged in CRM)</t>
        </is>
      </c>
      <c r="N2274" t="inlineStr">
        <is>
          <t>6ad20bc895c26da3a2976437</t>
        </is>
      </c>
      <c r="O2274" t="n">
        <v>1</v>
      </c>
      <c r="P2274" s="40">
        <f>IF(A2274="Lead",IF(ISNUMBER(MATCH(G2274,QualityStatuses,0)),1,0),0)</f>
        <v>0</v>
      </c>
      <c r="Q2274" s="40">
        <f>IF(A2274="Lead",IF(G2274="New Lead",0,1),0)</f>
        <v>1</v>
      </c>
      <c r="R2274" s="40">
        <f>IF(A2274="Lead",IF(G2274="Lost",1,0),0)</f>
        <v>0</v>
      </c>
      <c r="S2274" t="n">
        <v>2</v>
      </c>
      <c r="T2274" t="n">
        <v>0</v>
      </c>
      <c r="U2274" t="n">
        <v>0</v>
      </c>
      <c r="V2274" t="n">
        <v>0</v>
      </c>
      <c r="W2274" t="n">
        <v>0</v>
      </c>
      <c r="X2274" t="n">
        <v>0</v>
      </c>
      <c r="Y2274">
        <f>IF(AND(A2274="Lead",COUNTIF(MetaCamps,C2274)&gt;0),1,0)</f>
        <v>1</v>
      </c>
      <c r="Z2274">
        <f>IF(Y2274=1,P2274,0)</f>
        <v>0</v>
      </c>
    </row>
    <row r="2275">
      <c r="A2275" t="inlineStr">
        <is>
          <t>Lead</t>
        </is>
      </c>
      <c r="B2275" s="39" t="str">
        <f>IFERROR(INDEX(CampTypes,MATCH(C2275,CampList,0)),"Unattributed")</f>
        <v>Old</v>
      </c>
      <c r="C2275" t="inlineStr">
        <is>
          <t>E_Karan_Natuf_Kiosk_07072026</t>
        </is>
      </c>
      <c r="D2275" t="inlineStr">
        <is>
          <t>E_Karan_Natuf_Kiosk_15102026_Adset6</t>
        </is>
      </c>
      <c r="E2275" t="inlineStr">
        <is>
          <t>E_Hindi_Karan_Natuf_Kiosk_07072026_Adset5_ad3 – Copy 3</t>
        </is>
      </c>
      <c r="F2275" t="inlineStr">
        <is>
          <t>Natuf</t>
        </is>
      </c>
      <c r="G2275" t="inlineStr">
        <is>
          <t>New Lead</t>
        </is>
      </c>
      <c r="H2275" s="39" t="str">
        <f>IF(ISNUMBER(MATCH(G2275,QualityStatuses,0)),"Quality Lead","Non-Quality Lead")</f>
        <v>Non-Quality Lead</v>
      </c>
      <c r="I2275" t="inlineStr">
        <is>
          <t>2026-10</t>
        </is>
      </c>
      <c r="J2275" t="inlineStr">
        <is>
          <t>Wk of 2026-10-12</t>
        </is>
      </c>
      <c r="K2275" t="inlineStr">
        <is>
          <t>(Unassigned)</t>
        </is>
      </c>
      <c r="L2275" t="inlineStr">
        <is>
          <t>Facebook</t>
        </is>
      </c>
      <c r="M2275" t="inlineStr">
        <is>
          <t>Direct (campaign tagged in CRM)</t>
        </is>
      </c>
      <c r="N2275" t="inlineStr">
        <is>
          <t>6ad20abbaf161c1ee5b6c60b</t>
        </is>
      </c>
      <c r="O2275" t="n">
        <v>1</v>
      </c>
      <c r="P2275" s="40">
        <f>IF(A2275="Lead",IF(ISNUMBER(MATCH(G2275,QualityStatuses,0)),1,0),0)</f>
        <v>0</v>
      </c>
      <c r="Q2275" s="40">
        <f>IF(A2275="Lead",IF(G2275="New Lead",0,1),0)</f>
        <v>0</v>
      </c>
      <c r="R2275" s="40">
        <f>IF(A2275="Lead",IF(G2275="Lost",1,0),0)</f>
        <v>0</v>
      </c>
      <c r="S2275" t="n">
        <v>0</v>
      </c>
      <c r="T2275" t="n">
        <v>0</v>
      </c>
      <c r="U2275" t="n">
        <v>0</v>
      </c>
      <c r="V2275" t="n">
        <v>0</v>
      </c>
      <c r="W2275" t="n">
        <v>0</v>
      </c>
      <c r="X2275" t="n">
        <v>0</v>
      </c>
      <c r="Y2275">
        <f>IF(AND(A2275="Lead",COUNTIF(MetaCamps,C2275)&gt;0),1,0)</f>
        <v>1</v>
      </c>
      <c r="Z2275">
        <f>IF(Y2275=1,P2275,0)</f>
        <v>0</v>
      </c>
    </row>
    <row r="2276">
      <c r="A2276" t="inlineStr">
        <is>
          <t>Lead</t>
        </is>
      </c>
      <c r="B2276" s="39" t="str">
        <f>IFERROR(INDEX(CampTypes,MATCH(C2276,CampList,0)),"Unattributed")</f>
        <v>New</v>
      </c>
      <c r="C2276" t="inlineStr">
        <is>
          <t>EBG - In House | ABO | Natuf | Leads | Unit Franchise | India | Oct26 | V1</t>
        </is>
      </c>
      <c r="D2276" t="inlineStr">
        <is>
          <t>Natuf | LAL 1% | India | Jul26 | V1</t>
        </is>
      </c>
      <c r="E2276" t="inlineStr">
        <is>
          <t>Natuf | Reel | Brand Ambassador | Heard Of Owning A Cafe | V1</t>
        </is>
      </c>
      <c r="F2276" t="inlineStr">
        <is>
          <t>In House Natuf</t>
        </is>
      </c>
      <c r="G2276" t="inlineStr">
        <is>
          <t>Attempt 1</t>
        </is>
      </c>
      <c r="H2276" s="39" t="str">
        <f>IF(ISNUMBER(MATCH(G2276,QualityStatuses,0)),"Quality Lead","Non-Quality Lead")</f>
        <v>Non-Quality Lead</v>
      </c>
      <c r="I2276" t="inlineStr">
        <is>
          <t>2026-10</t>
        </is>
      </c>
      <c r="J2276" t="inlineStr">
        <is>
          <t>Wk of 2026-10-12</t>
        </is>
      </c>
      <c r="K2276" t="inlineStr">
        <is>
          <t>Rupa Srinivas</t>
        </is>
      </c>
      <c r="L2276" t="inlineStr">
        <is>
          <t>Facebook</t>
        </is>
      </c>
      <c r="M2276" t="inlineStr">
        <is>
          <t>Direct (campaign tagged in CRM)</t>
        </is>
      </c>
      <c r="N2276" t="inlineStr">
        <is>
          <t>6ad20a0654a5a08511b064db</t>
        </is>
      </c>
      <c r="O2276" t="n">
        <v>1</v>
      </c>
      <c r="P2276" s="40">
        <f>IF(A2276="Lead",IF(ISNUMBER(MATCH(G2276,QualityStatuses,0)),1,0),0)</f>
        <v>0</v>
      </c>
      <c r="Q2276" s="40">
        <f>IF(A2276="Lead",IF(G2276="New Lead",0,1),0)</f>
        <v>1</v>
      </c>
      <c r="R2276" s="40">
        <f>IF(A2276="Lead",IF(G2276="Lost",1,0),0)</f>
        <v>0</v>
      </c>
      <c r="S2276" t="n">
        <v>0</v>
      </c>
      <c r="T2276" t="n">
        <v>0</v>
      </c>
      <c r="U2276" t="n">
        <v>0</v>
      </c>
      <c r="V2276" t="n">
        <v>0</v>
      </c>
      <c r="W2276" t="n">
        <v>0</v>
      </c>
      <c r="X2276" t="n">
        <v>0</v>
      </c>
      <c r="Y2276">
        <f>IF(AND(A2276="Lead",COUNTIF(MetaCamps,C2276)&gt;0),1,0)</f>
        <v>0</v>
      </c>
      <c r="Z2276">
        <f>IF(Y2276=1,P2276,0)</f>
        <v>0</v>
      </c>
    </row>
    <row r="2277">
      <c r="A2277" t="inlineStr">
        <is>
          <t>Lead</t>
        </is>
      </c>
      <c r="B2277" s="39" t="str">
        <f>IFERROR(INDEX(CampTypes,MATCH(C2277,CampList,0)),"Unattributed")</f>
        <v>Old</v>
      </c>
      <c r="C2277" t="inlineStr">
        <is>
          <t>E_Karan_Natuf_All_07072026</t>
        </is>
      </c>
      <c r="D2277" t="inlineStr">
        <is>
          <t>E_Karan_Natuf_Sign_07072026_Adset3</t>
        </is>
      </c>
      <c r="E2277" t="inlineStr">
        <is>
          <t>E_Karan_Natuf_Sign_07072026_Adset2_Ad1</t>
        </is>
      </c>
      <c r="F2277" t="inlineStr">
        <is>
          <t>Natuf</t>
        </is>
      </c>
      <c r="G2277" t="inlineStr">
        <is>
          <t>Connected</t>
        </is>
      </c>
      <c r="H2277" s="39" t="str">
        <f>IF(ISNUMBER(MATCH(G2277,QualityStatuses,0)),"Quality Lead","Non-Quality Lead")</f>
        <v>Non-Quality Lead</v>
      </c>
      <c r="I2277" t="inlineStr">
        <is>
          <t>2026-10</t>
        </is>
      </c>
      <c r="J2277" t="inlineStr">
        <is>
          <t>Wk of 2026-10-12</t>
        </is>
      </c>
      <c r="K2277" t="inlineStr">
        <is>
          <t>Marshal Malbari</t>
        </is>
      </c>
      <c r="L2277" t="inlineStr">
        <is>
          <t>Facebook</t>
        </is>
      </c>
      <c r="M2277" t="inlineStr">
        <is>
          <t>Direct (campaign tagged in CRM)</t>
        </is>
      </c>
      <c r="N2277" t="inlineStr">
        <is>
          <t>6ad2017353ea43ed1b980781</t>
        </is>
      </c>
      <c r="O2277" t="n">
        <v>1</v>
      </c>
      <c r="P2277" s="40">
        <f>IF(A2277="Lead",IF(ISNUMBER(MATCH(G2277,QualityStatuses,0)),1,0),0)</f>
        <v>0</v>
      </c>
      <c r="Q2277" s="40">
        <f>IF(A2277="Lead",IF(G2277="New Lead",0,1),0)</f>
        <v>1</v>
      </c>
      <c r="R2277" s="40">
        <f>IF(A2277="Lead",IF(G2277="Lost",1,0),0)</f>
        <v>0</v>
      </c>
      <c r="S2277" t="n">
        <v>2</v>
      </c>
      <c r="T2277" t="n">
        <v>1</v>
      </c>
      <c r="U2277" t="n">
        <v>0</v>
      </c>
      <c r="V2277" t="n">
        <v>0</v>
      </c>
      <c r="W2277" t="n">
        <v>0</v>
      </c>
      <c r="X2277" t="n">
        <v>0</v>
      </c>
      <c r="Y2277">
        <f>IF(AND(A2277="Lead",COUNTIF(MetaCamps,C2277)&gt;0),1,0)</f>
        <v>1</v>
      </c>
      <c r="Z2277">
        <f>IF(Y2277=1,P2277,0)</f>
        <v>0</v>
      </c>
    </row>
    <row r="2278">
      <c r="A2278" t="inlineStr">
        <is>
          <t>Lead</t>
        </is>
      </c>
      <c r="B2278" s="39" t="str">
        <f>IFERROR(INDEX(CampTypes,MATCH(C2278,CampList,0)),"Unattributed")</f>
        <v>New</v>
      </c>
      <c r="C2278" t="inlineStr">
        <is>
          <t>EBG - In House | ABO | Natuf | Leads | Unit Franchise | India | Oct26 | V1</t>
        </is>
      </c>
      <c r="D2278" t="inlineStr">
        <is>
          <t>Natuf | LAL 1% | India | Jul26 | V1</t>
        </is>
      </c>
      <c r="E2278" t="inlineStr">
        <is>
          <t>Natuf | Reel | Brand Ambassador | Heard Of Owning A Cafe | V1</t>
        </is>
      </c>
      <c r="F2278" t="inlineStr">
        <is>
          <t>In House Natuf</t>
        </is>
      </c>
      <c r="G2278" t="inlineStr">
        <is>
          <t>Connected</t>
        </is>
      </c>
      <c r="H2278" s="39" t="str">
        <f>IF(ISNUMBER(MATCH(G2278,QualityStatuses,0)),"Quality Lead","Non-Quality Lead")</f>
        <v>Non-Quality Lead</v>
      </c>
      <c r="I2278" t="inlineStr">
        <is>
          <t>2026-10</t>
        </is>
      </c>
      <c r="J2278" t="inlineStr">
        <is>
          <t>Wk of 2026-10-12</t>
        </is>
      </c>
      <c r="K2278" t="inlineStr">
        <is>
          <t>Rupa Srinivas</t>
        </is>
      </c>
      <c r="L2278" t="inlineStr">
        <is>
          <t>Facebook</t>
        </is>
      </c>
      <c r="M2278" t="inlineStr">
        <is>
          <t>Direct (campaign tagged in CRM)</t>
        </is>
      </c>
      <c r="N2278" t="inlineStr">
        <is>
          <t>6ad200a40bbfc0ee4837e17b</t>
        </is>
      </c>
      <c r="O2278" t="n">
        <v>1</v>
      </c>
      <c r="P2278" s="40">
        <f>IF(A2278="Lead",IF(ISNUMBER(MATCH(G2278,QualityStatuses,0)),1,0),0)</f>
        <v>0</v>
      </c>
      <c r="Q2278" s="40">
        <f>IF(A2278="Lead",IF(G2278="New Lead",0,1),0)</f>
        <v>1</v>
      </c>
      <c r="R2278" s="40">
        <f>IF(A2278="Lead",IF(G2278="Lost",1,0),0)</f>
        <v>0</v>
      </c>
      <c r="S2278" t="n">
        <v>1</v>
      </c>
      <c r="T2278" t="n">
        <v>1</v>
      </c>
      <c r="U2278" t="n">
        <v>0</v>
      </c>
      <c r="V2278" t="n">
        <v>0</v>
      </c>
      <c r="W2278" t="n">
        <v>0</v>
      </c>
      <c r="X2278" t="n">
        <v>0</v>
      </c>
      <c r="Y2278">
        <f>IF(AND(A2278="Lead",COUNTIF(MetaCamps,C2278)&gt;0),1,0)</f>
        <v>0</v>
      </c>
      <c r="Z2278">
        <f>IF(Y2278=1,P2278,0)</f>
        <v>0</v>
      </c>
    </row>
    <row r="2279">
      <c r="A2279" t="inlineStr">
        <is>
          <t>Lead</t>
        </is>
      </c>
      <c r="B2279" s="39" t="str">
        <f>IFERROR(INDEX(CampTypes,MATCH(C2279,CampList,0)),"Unattributed")</f>
        <v>Old</v>
      </c>
      <c r="C2279" t="inlineStr">
        <is>
          <t>natuf_Kiosk_14072026_Hindi</t>
        </is>
      </c>
      <c r="D2279" t="inlineStr">
        <is>
          <t>natuf_Kiosk_23092026_ad set3</t>
        </is>
      </c>
      <c r="E2279" t="inlineStr">
        <is>
          <t>natuf_Kiosk_23092026_ad set3_ad1</t>
        </is>
      </c>
      <c r="F2279" t="inlineStr">
        <is>
          <t>Natuf</t>
        </is>
      </c>
      <c r="G2279" t="inlineStr">
        <is>
          <t>Attempt 4</t>
        </is>
      </c>
      <c r="H2279" s="39" t="str">
        <f>IF(ISNUMBER(MATCH(G2279,QualityStatuses,0)),"Quality Lead","Non-Quality Lead")</f>
        <v>Non-Quality Lead</v>
      </c>
      <c r="I2279" t="inlineStr">
        <is>
          <t>2026-10</t>
        </is>
      </c>
      <c r="J2279" t="inlineStr">
        <is>
          <t>Wk of 2026-10-12</t>
        </is>
      </c>
      <c r="K2279" t="inlineStr">
        <is>
          <t>Marshal Malbari</t>
        </is>
      </c>
      <c r="L2279" t="inlineStr">
        <is>
          <t>Facebook</t>
        </is>
      </c>
      <c r="M2279" t="inlineStr">
        <is>
          <t>Direct (campaign tagged in CRM)</t>
        </is>
      </c>
      <c r="N2279" t="inlineStr">
        <is>
          <t>6ad2008461aaf4f00a57c0f5</t>
        </is>
      </c>
      <c r="O2279" t="n">
        <v>1</v>
      </c>
      <c r="P2279" s="40">
        <f>IF(A2279="Lead",IF(ISNUMBER(MATCH(G2279,QualityStatuses,0)),1,0),0)</f>
        <v>0</v>
      </c>
      <c r="Q2279" s="40">
        <f>IF(A2279="Lead",IF(G2279="New Lead",0,1),0)</f>
        <v>1</v>
      </c>
      <c r="R2279" s="40">
        <f>IF(A2279="Lead",IF(G2279="Lost",1,0),0)</f>
        <v>0</v>
      </c>
      <c r="S2279" t="n">
        <v>4</v>
      </c>
      <c r="T2279" t="n">
        <v>1</v>
      </c>
      <c r="U2279" t="n">
        <v>0</v>
      </c>
      <c r="V2279" t="n">
        <v>0</v>
      </c>
      <c r="W2279" t="n">
        <v>0</v>
      </c>
      <c r="X2279" t="n">
        <v>0</v>
      </c>
      <c r="Y2279">
        <f>IF(AND(A2279="Lead",COUNTIF(MetaCamps,C2279)&gt;0),1,0)</f>
        <v>1</v>
      </c>
      <c r="Z2279">
        <f>IF(Y2279=1,P2279,0)</f>
        <v>0</v>
      </c>
    </row>
    <row r="2280">
      <c r="A2280" t="inlineStr">
        <is>
          <t>Lead</t>
        </is>
      </c>
      <c r="B2280" s="39" t="str">
        <f>IFERROR(INDEX(CampTypes,MATCH(C2280,CampList,0)),"Unattributed")</f>
        <v>Old</v>
      </c>
      <c r="C2280" t="inlineStr">
        <is>
          <t>natuf_Kiosk_14072026_Hindi</t>
        </is>
      </c>
      <c r="D2280" t="inlineStr">
        <is>
          <t>natuf_Kiosk_09102026</t>
        </is>
      </c>
      <c r="E2280" t="inlineStr">
        <is>
          <t>natuf_Kiosk_14072026_ad set_ad1</t>
        </is>
      </c>
      <c r="F2280" t="inlineStr">
        <is>
          <t>Natuf</t>
        </is>
      </c>
      <c r="G2280" t="inlineStr">
        <is>
          <t>New Lead</t>
        </is>
      </c>
      <c r="H2280" s="39" t="str">
        <f>IF(ISNUMBER(MATCH(G2280,QualityStatuses,0)),"Quality Lead","Non-Quality Lead")</f>
        <v>Non-Quality Lead</v>
      </c>
      <c r="I2280" t="inlineStr">
        <is>
          <t>2026-10</t>
        </is>
      </c>
      <c r="J2280" t="inlineStr">
        <is>
          <t>Wk of 2026-10-12</t>
        </is>
      </c>
      <c r="K2280" t="inlineStr">
        <is>
          <t>(Unassigned)</t>
        </is>
      </c>
      <c r="L2280" t="inlineStr">
        <is>
          <t>Facebook</t>
        </is>
      </c>
      <c r="M2280" t="inlineStr">
        <is>
          <t>Direct (campaign tagged in CRM)</t>
        </is>
      </c>
      <c r="N2280" t="inlineStr">
        <is>
          <t>6ad1f9a8cc656af07e063234</t>
        </is>
      </c>
      <c r="O2280" t="n">
        <v>1</v>
      </c>
      <c r="P2280" s="40">
        <f>IF(A2280="Lead",IF(ISNUMBER(MATCH(G2280,QualityStatuses,0)),1,0),0)</f>
        <v>0</v>
      </c>
      <c r="Q2280" s="40">
        <f>IF(A2280="Lead",IF(G2280="New Lead",0,1),0)</f>
        <v>0</v>
      </c>
      <c r="R2280" s="40">
        <f>IF(A2280="Lead",IF(G2280="Lost",1,0),0)</f>
        <v>0</v>
      </c>
      <c r="S2280" t="n">
        <v>0</v>
      </c>
      <c r="T2280" t="n">
        <v>0</v>
      </c>
      <c r="U2280" t="n">
        <v>0</v>
      </c>
      <c r="V2280" t="n">
        <v>0</v>
      </c>
      <c r="W2280" t="n">
        <v>0</v>
      </c>
      <c r="X2280" t="n">
        <v>0</v>
      </c>
      <c r="Y2280">
        <f>IF(AND(A2280="Lead",COUNTIF(MetaCamps,C2280)&gt;0),1,0)</f>
        <v>1</v>
      </c>
      <c r="Z2280">
        <f>IF(Y2280=1,P2280,0)</f>
        <v>0</v>
      </c>
    </row>
    <row r="2281">
      <c r="A2281" t="inlineStr">
        <is>
          <t>Lead</t>
        </is>
      </c>
      <c r="B2281" s="39" t="str">
        <f>IFERROR(INDEX(CampTypes,MATCH(C2281,CampList,0)),"Unattributed")</f>
        <v>New</v>
      </c>
      <c r="C2281" t="inlineStr">
        <is>
          <t>EBG - In House | ABO | Natuf | Leads | Unit Franchise | India | Oct26 | V1</t>
        </is>
      </c>
      <c r="D2281" t="inlineStr">
        <is>
          <t>Natuf | Business Owners | Tier1 + Growth Cities | Oct26 | V1</t>
        </is>
      </c>
      <c r="E2281" t="inlineStr">
        <is>
          <t>Natuf | Reel | Brand Ambassador | Heard Of Owning A Cafe | V1</t>
        </is>
      </c>
      <c r="F2281" t="inlineStr">
        <is>
          <t>In House Natuf</t>
        </is>
      </c>
      <c r="G2281" t="inlineStr">
        <is>
          <t>Attempt 1</t>
        </is>
      </c>
      <c r="H2281" s="39" t="str">
        <f>IF(ISNUMBER(MATCH(G2281,QualityStatuses,0)),"Quality Lead","Non-Quality Lead")</f>
        <v>Non-Quality Lead</v>
      </c>
      <c r="I2281" t="inlineStr">
        <is>
          <t>2026-10</t>
        </is>
      </c>
      <c r="J2281" t="inlineStr">
        <is>
          <t>Wk of 2026-10-12</t>
        </is>
      </c>
      <c r="K2281" t="inlineStr">
        <is>
          <t>Rupa Srinivas</t>
        </is>
      </c>
      <c r="L2281" t="inlineStr">
        <is>
          <t>Facebook</t>
        </is>
      </c>
      <c r="M2281" t="inlineStr">
        <is>
          <t>Direct (campaign tagged in CRM)</t>
        </is>
      </c>
      <c r="N2281" t="inlineStr">
        <is>
          <t>6ad1f73e60f489f468eb946d</t>
        </is>
      </c>
      <c r="O2281" t="n">
        <v>1</v>
      </c>
      <c r="P2281" s="40">
        <f>IF(A2281="Lead",IF(ISNUMBER(MATCH(G2281,QualityStatuses,0)),1,0),0)</f>
        <v>0</v>
      </c>
      <c r="Q2281" s="40">
        <f>IF(A2281="Lead",IF(G2281="New Lead",0,1),0)</f>
        <v>1</v>
      </c>
      <c r="R2281" s="40">
        <f>IF(A2281="Lead",IF(G2281="Lost",1,0),0)</f>
        <v>0</v>
      </c>
      <c r="S2281" t="n">
        <v>1</v>
      </c>
      <c r="T2281" t="n">
        <v>0</v>
      </c>
      <c r="U2281" t="n">
        <v>0</v>
      </c>
      <c r="V2281" t="n">
        <v>0</v>
      </c>
      <c r="W2281" t="n">
        <v>0</v>
      </c>
      <c r="X2281" t="n">
        <v>0</v>
      </c>
      <c r="Y2281">
        <f>IF(AND(A2281="Lead",COUNTIF(MetaCamps,C2281)&gt;0),1,0)</f>
        <v>0</v>
      </c>
      <c r="Z2281">
        <f>IF(Y2281=1,P2281,0)</f>
        <v>0</v>
      </c>
    </row>
    <row r="2282">
      <c r="A2282" t="inlineStr">
        <is>
          <t>Lead</t>
        </is>
      </c>
      <c r="B2282" s="39" t="str">
        <f>IFERROR(INDEX(CampTypes,MATCH(C2282,CampList,0)),"Unattributed")</f>
        <v>New</v>
      </c>
      <c r="C2282" t="inlineStr">
        <is>
          <t>EBG - In House | ABO | Natuf | Leads | Unit Franchise | India | Oct26 | V1</t>
        </is>
      </c>
      <c r="D2282" t="inlineStr">
        <is>
          <t>Natuf | Investors | Tier1 + Growth Cities | Oct26 | V1</t>
        </is>
      </c>
      <c r="E2282" t="inlineStr">
        <is>
          <t>Natuf | Reel | Brand Ambassador | Heard Of Owning A Cafe | V1</t>
        </is>
      </c>
      <c r="F2282" t="inlineStr">
        <is>
          <t>In House Natuf</t>
        </is>
      </c>
      <c r="G2282" t="inlineStr">
        <is>
          <t>Attempt 2</t>
        </is>
      </c>
      <c r="H2282" s="39" t="str">
        <f>IF(ISNUMBER(MATCH(G2282,QualityStatuses,0)),"Quality Lead","Non-Quality Lead")</f>
        <v>Non-Quality Lead</v>
      </c>
      <c r="I2282" t="inlineStr">
        <is>
          <t>2026-10</t>
        </is>
      </c>
      <c r="J2282" t="inlineStr">
        <is>
          <t>Wk of 2026-10-12</t>
        </is>
      </c>
      <c r="K2282" t="inlineStr">
        <is>
          <t>Rupa Srinivas</t>
        </is>
      </c>
      <c r="L2282" t="inlineStr">
        <is>
          <t>Facebook</t>
        </is>
      </c>
      <c r="M2282" t="inlineStr">
        <is>
          <t>Direct (campaign tagged in CRM)</t>
        </is>
      </c>
      <c r="N2282" t="inlineStr">
        <is>
          <t>6ad1f6e82394d1b6a598e5aa</t>
        </is>
      </c>
      <c r="O2282" t="n">
        <v>1</v>
      </c>
      <c r="P2282" s="40">
        <f>IF(A2282="Lead",IF(ISNUMBER(MATCH(G2282,QualityStatuses,0)),1,0),0)</f>
        <v>0</v>
      </c>
      <c r="Q2282" s="40">
        <f>IF(A2282="Lead",IF(G2282="New Lead",0,1),0)</f>
        <v>1</v>
      </c>
      <c r="R2282" s="40">
        <f>IF(A2282="Lead",IF(G2282="Lost",1,0),0)</f>
        <v>0</v>
      </c>
      <c r="S2282" t="n">
        <v>2</v>
      </c>
      <c r="T2282" t="n">
        <v>0</v>
      </c>
      <c r="U2282" t="n">
        <v>0</v>
      </c>
      <c r="V2282" t="n">
        <v>0</v>
      </c>
      <c r="W2282" t="n">
        <v>0</v>
      </c>
      <c r="X2282" t="n">
        <v>0</v>
      </c>
      <c r="Y2282">
        <f>IF(AND(A2282="Lead",COUNTIF(MetaCamps,C2282)&gt;0),1,0)</f>
        <v>0</v>
      </c>
      <c r="Z2282">
        <f>IF(Y2282=1,P2282,0)</f>
        <v>0</v>
      </c>
    </row>
    <row r="2283">
      <c r="A2283" t="inlineStr">
        <is>
          <t>Lead</t>
        </is>
      </c>
      <c r="B2283" s="39" t="str">
        <f>IFERROR(INDEX(CampTypes,MATCH(C2283,CampList,0)),"Unattributed")</f>
        <v>New</v>
      </c>
      <c r="C2283" t="inlineStr">
        <is>
          <t>EBG - In House | ABO | Natuf | Leads | Unit Franchise | India | Oct26 | V1</t>
        </is>
      </c>
      <c r="D2283" t="inlineStr">
        <is>
          <t>Natuf | LAL 1% | India | Jul26 | V1</t>
        </is>
      </c>
      <c r="E2283" t="inlineStr">
        <is>
          <t>Natuf | Reel | Brand Ambassador | Heard Of Owning A Cafe | V1</t>
        </is>
      </c>
      <c r="F2283" t="inlineStr">
        <is>
          <t>In House Natuf</t>
        </is>
      </c>
      <c r="G2283" t="inlineStr">
        <is>
          <t>Attempt 1</t>
        </is>
      </c>
      <c r="H2283" s="39" t="str">
        <f>IF(ISNUMBER(MATCH(G2283,QualityStatuses,0)),"Quality Lead","Non-Quality Lead")</f>
        <v>Non-Quality Lead</v>
      </c>
      <c r="I2283" t="inlineStr">
        <is>
          <t>2026-10</t>
        </is>
      </c>
      <c r="J2283" t="inlineStr">
        <is>
          <t>Wk of 2026-10-12</t>
        </is>
      </c>
      <c r="K2283" t="inlineStr">
        <is>
          <t>Rupa Srinivas</t>
        </is>
      </c>
      <c r="L2283" t="inlineStr">
        <is>
          <t>Facebook</t>
        </is>
      </c>
      <c r="M2283" t="inlineStr">
        <is>
          <t>Direct (campaign tagged in CRM)</t>
        </is>
      </c>
      <c r="N2283" t="inlineStr">
        <is>
          <t>6ad1f3c5aee19a7f6d1ed6c1</t>
        </is>
      </c>
      <c r="O2283" t="n">
        <v>1</v>
      </c>
      <c r="P2283" s="40">
        <f>IF(A2283="Lead",IF(ISNUMBER(MATCH(G2283,QualityStatuses,0)),1,0),0)</f>
        <v>0</v>
      </c>
      <c r="Q2283" s="40">
        <f>IF(A2283="Lead",IF(G2283="New Lead",0,1),0)</f>
        <v>1</v>
      </c>
      <c r="R2283" s="40">
        <f>IF(A2283="Lead",IF(G2283="Lost",1,0),0)</f>
        <v>0</v>
      </c>
      <c r="S2283" t="n">
        <v>1</v>
      </c>
      <c r="T2283" t="n">
        <v>0</v>
      </c>
      <c r="U2283" t="n">
        <v>0</v>
      </c>
      <c r="V2283" t="n">
        <v>0</v>
      </c>
      <c r="W2283" t="n">
        <v>0</v>
      </c>
      <c r="X2283" t="n">
        <v>0</v>
      </c>
      <c r="Y2283">
        <f>IF(AND(A2283="Lead",COUNTIF(MetaCamps,C2283)&gt;0),1,0)</f>
        <v>0</v>
      </c>
      <c r="Z2283">
        <f>IF(Y2283=1,P2283,0)</f>
        <v>0</v>
      </c>
    </row>
    <row r="2284">
      <c r="A2284" t="inlineStr">
        <is>
          <t>Lead</t>
        </is>
      </c>
      <c r="B2284" s="39" t="str">
        <f>IFERROR(INDEX(CampTypes,MATCH(C2284,CampList,0)),"Unattributed")</f>
        <v>New</v>
      </c>
      <c r="C2284" t="inlineStr">
        <is>
          <t>EBG - In House | ABO | Natuf | Leads | Unit Franchise | India | Oct26 | V1</t>
        </is>
      </c>
      <c r="D2284" t="inlineStr">
        <is>
          <t>Natuf | LAL 1% | India | Jul26 | V1</t>
        </is>
      </c>
      <c r="E2284" t="inlineStr">
        <is>
          <t>Natuf | Reel | Brand Ambassador | Heard Of Owning A Cafe | V1</t>
        </is>
      </c>
      <c r="F2284" t="inlineStr">
        <is>
          <t>In House Natuf</t>
        </is>
      </c>
      <c r="G2284" t="inlineStr">
        <is>
          <t>Attempt 1</t>
        </is>
      </c>
      <c r="H2284" s="39" t="str">
        <f>IF(ISNUMBER(MATCH(G2284,QualityStatuses,0)),"Quality Lead","Non-Quality Lead")</f>
        <v>Non-Quality Lead</v>
      </c>
      <c r="I2284" t="inlineStr">
        <is>
          <t>2026-10</t>
        </is>
      </c>
      <c r="J2284" t="inlineStr">
        <is>
          <t>Wk of 2026-10-12</t>
        </is>
      </c>
      <c r="K2284" t="inlineStr">
        <is>
          <t>Rupa Srinivas</t>
        </is>
      </c>
      <c r="L2284" t="inlineStr">
        <is>
          <t>Facebook</t>
        </is>
      </c>
      <c r="M2284" t="inlineStr">
        <is>
          <t>Direct (campaign tagged in CRM)</t>
        </is>
      </c>
      <c r="N2284" t="inlineStr">
        <is>
          <t>6ad1f3b3526bbbc37a332df6</t>
        </is>
      </c>
      <c r="O2284" t="n">
        <v>1</v>
      </c>
      <c r="P2284" s="40">
        <f>IF(A2284="Lead",IF(ISNUMBER(MATCH(G2284,QualityStatuses,0)),1,0),0)</f>
        <v>0</v>
      </c>
      <c r="Q2284" s="40">
        <f>IF(A2284="Lead",IF(G2284="New Lead",0,1),0)</f>
        <v>1</v>
      </c>
      <c r="R2284" s="40">
        <f>IF(A2284="Lead",IF(G2284="Lost",1,0),0)</f>
        <v>0</v>
      </c>
      <c r="S2284" t="n">
        <v>3</v>
      </c>
      <c r="T2284" t="n">
        <v>0</v>
      </c>
      <c r="U2284" t="n">
        <v>0</v>
      </c>
      <c r="V2284" t="n">
        <v>0</v>
      </c>
      <c r="W2284" t="n">
        <v>0</v>
      </c>
      <c r="X2284" t="n">
        <v>0</v>
      </c>
      <c r="Y2284">
        <f>IF(AND(A2284="Lead",COUNTIF(MetaCamps,C2284)&gt;0),1,0)</f>
        <v>0</v>
      </c>
      <c r="Z2284">
        <f>IF(Y2284=1,P2284,0)</f>
        <v>0</v>
      </c>
    </row>
    <row r="2285">
      <c r="A2285" t="inlineStr">
        <is>
          <t>Lead</t>
        </is>
      </c>
      <c r="B2285" s="39" t="str">
        <f>IFERROR(INDEX(CampTypes,MATCH(C2285,CampList,0)),"Unattributed")</f>
        <v>New</v>
      </c>
      <c r="C2285" t="inlineStr">
        <is>
          <t>EBG - In House | ABO | Natuf | Leads | Unit Franchise | India | Oct26 | V1</t>
        </is>
      </c>
      <c r="D2285" t="inlineStr">
        <is>
          <t>Natuf | LAL 1% | India | Jul26 | V1</t>
        </is>
      </c>
      <c r="E2285" t="inlineStr">
        <is>
          <t>Natuf | Reel | Brand Ambassador | Heard Of Owning A Cafe | V1</t>
        </is>
      </c>
      <c r="F2285" t="inlineStr">
        <is>
          <t>In House Natuf</t>
        </is>
      </c>
      <c r="G2285" t="inlineStr">
        <is>
          <t>Connected</t>
        </is>
      </c>
      <c r="H2285" s="39" t="str">
        <f>IF(ISNUMBER(MATCH(G2285,QualityStatuses,0)),"Quality Lead","Non-Quality Lead")</f>
        <v>Non-Quality Lead</v>
      </c>
      <c r="I2285" t="inlineStr">
        <is>
          <t>2026-10</t>
        </is>
      </c>
      <c r="J2285" t="inlineStr">
        <is>
          <t>Wk of 2026-10-12</t>
        </is>
      </c>
      <c r="K2285" t="inlineStr">
        <is>
          <t>Rupa Srinivas</t>
        </is>
      </c>
      <c r="L2285" t="inlineStr">
        <is>
          <t>Facebook</t>
        </is>
      </c>
      <c r="M2285" t="inlineStr">
        <is>
          <t>Direct (campaign tagged in CRM)</t>
        </is>
      </c>
      <c r="N2285" t="inlineStr">
        <is>
          <t>6ad1f35566a4ad288b855d1d</t>
        </is>
      </c>
      <c r="O2285" t="n">
        <v>1</v>
      </c>
      <c r="P2285" s="40">
        <f>IF(A2285="Lead",IF(ISNUMBER(MATCH(G2285,QualityStatuses,0)),1,0),0)</f>
        <v>0</v>
      </c>
      <c r="Q2285" s="40">
        <f>IF(A2285="Lead",IF(G2285="New Lead",0,1),0)</f>
        <v>1</v>
      </c>
      <c r="R2285" s="40">
        <f>IF(A2285="Lead",IF(G2285="Lost",1,0),0)</f>
        <v>0</v>
      </c>
      <c r="S2285" t="n">
        <v>1</v>
      </c>
      <c r="T2285" t="n">
        <v>1</v>
      </c>
      <c r="U2285" t="n">
        <v>0</v>
      </c>
      <c r="V2285" t="n">
        <v>0</v>
      </c>
      <c r="W2285" t="n">
        <v>0</v>
      </c>
      <c r="X2285" t="n">
        <v>0</v>
      </c>
      <c r="Y2285">
        <f>IF(AND(A2285="Lead",COUNTIF(MetaCamps,C2285)&gt;0),1,0)</f>
        <v>0</v>
      </c>
      <c r="Z2285">
        <f>IF(Y2285=1,P2285,0)</f>
        <v>0</v>
      </c>
    </row>
    <row r="2286">
      <c r="A2286" t="inlineStr">
        <is>
          <t>Lead</t>
        </is>
      </c>
      <c r="B2286" s="39" t="str">
        <f>IFERROR(INDEX(CampTypes,MATCH(C2286,CampList,0)),"Unattributed")</f>
        <v>New</v>
      </c>
      <c r="C2286" t="inlineStr">
        <is>
          <t>EBG - In House | ABO | Natuf | Leads | Unit Franchise | India | Oct26 | V1</t>
        </is>
      </c>
      <c r="D2286" t="inlineStr">
        <is>
          <t>Natuf | LAL 1% | India | Jul26 | V1</t>
        </is>
      </c>
      <c r="E2286" t="inlineStr">
        <is>
          <t>Natuf | Reel | Brand Ambassador | Heard Of Owning A Cafe | V1</t>
        </is>
      </c>
      <c r="F2286" t="inlineStr">
        <is>
          <t>In House Natuf</t>
        </is>
      </c>
      <c r="G2286" t="inlineStr">
        <is>
          <t>Attempt 2</t>
        </is>
      </c>
      <c r="H2286" s="39" t="str">
        <f>IF(ISNUMBER(MATCH(G2286,QualityStatuses,0)),"Quality Lead","Non-Quality Lead")</f>
        <v>Non-Quality Lead</v>
      </c>
      <c r="I2286" t="inlineStr">
        <is>
          <t>2026-10</t>
        </is>
      </c>
      <c r="J2286" t="inlineStr">
        <is>
          <t>Wk of 2026-10-12</t>
        </is>
      </c>
      <c r="K2286" t="inlineStr">
        <is>
          <t>Rupa Srinivas</t>
        </is>
      </c>
      <c r="L2286" t="inlineStr">
        <is>
          <t>Facebook</t>
        </is>
      </c>
      <c r="M2286" t="inlineStr">
        <is>
          <t>Direct (campaign tagged in CRM)</t>
        </is>
      </c>
      <c r="N2286" t="inlineStr">
        <is>
          <t>6ad1f28da5c082fc454e63c4</t>
        </is>
      </c>
      <c r="O2286" t="n">
        <v>1</v>
      </c>
      <c r="P2286" s="40">
        <f>IF(A2286="Lead",IF(ISNUMBER(MATCH(G2286,QualityStatuses,0)),1,0),0)</f>
        <v>0</v>
      </c>
      <c r="Q2286" s="40">
        <f>IF(A2286="Lead",IF(G2286="New Lead",0,1),0)</f>
        <v>1</v>
      </c>
      <c r="R2286" s="40">
        <f>IF(A2286="Lead",IF(G2286="Lost",1,0),0)</f>
        <v>0</v>
      </c>
      <c r="S2286" t="n">
        <v>2</v>
      </c>
      <c r="T2286" t="n">
        <v>1</v>
      </c>
      <c r="U2286" t="n">
        <v>0</v>
      </c>
      <c r="V2286" t="n">
        <v>0</v>
      </c>
      <c r="W2286" t="n">
        <v>0</v>
      </c>
      <c r="X2286" t="n">
        <v>0</v>
      </c>
      <c r="Y2286">
        <f>IF(AND(A2286="Lead",COUNTIF(MetaCamps,C2286)&gt;0),1,0)</f>
        <v>0</v>
      </c>
      <c r="Z2286">
        <f>IF(Y2286=1,P2286,0)</f>
        <v>0</v>
      </c>
    </row>
    <row r="2287">
      <c r="A2287" t="inlineStr">
        <is>
          <t>Lead</t>
        </is>
      </c>
      <c r="B2287" s="39" t="str">
        <f>IFERROR(INDEX(CampTypes,MATCH(C2287,CampList,0)),"Unattributed")</f>
        <v>Old</v>
      </c>
      <c r="C2287" t="inlineStr">
        <is>
          <t>natuf_Kiosk_14072026_Hindi</t>
        </is>
      </c>
      <c r="D2287" t="inlineStr">
        <is>
          <t>natuf_Kiosk_14072026_Highest-converting industries</t>
        </is>
      </c>
      <c r="E2287" t="inlineStr">
        <is>
          <t>natuf_Kiosk_14072026_ad set_ad1</t>
        </is>
      </c>
      <c r="F2287" t="inlineStr">
        <is>
          <t>Natuf</t>
        </is>
      </c>
      <c r="G2287" t="inlineStr">
        <is>
          <t>Connected</t>
        </is>
      </c>
      <c r="H2287" s="39" t="str">
        <f>IF(ISNUMBER(MATCH(G2287,QualityStatuses,0)),"Quality Lead","Non-Quality Lead")</f>
        <v>Non-Quality Lead</v>
      </c>
      <c r="I2287" t="inlineStr">
        <is>
          <t>2026-10</t>
        </is>
      </c>
      <c r="J2287" t="inlineStr">
        <is>
          <t>Wk of 2026-10-12</t>
        </is>
      </c>
      <c r="K2287" t="inlineStr">
        <is>
          <t>Deepak Rai</t>
        </is>
      </c>
      <c r="L2287" t="inlineStr">
        <is>
          <t>Facebook</t>
        </is>
      </c>
      <c r="M2287" t="inlineStr">
        <is>
          <t>Direct (campaign tagged in CRM)</t>
        </is>
      </c>
      <c r="N2287" t="inlineStr">
        <is>
          <t>6ad1f26b3b97b10189836273</t>
        </is>
      </c>
      <c r="O2287" t="n">
        <v>1</v>
      </c>
      <c r="P2287" s="40">
        <f>IF(A2287="Lead",IF(ISNUMBER(MATCH(G2287,QualityStatuses,0)),1,0),0)</f>
        <v>0</v>
      </c>
      <c r="Q2287" s="40">
        <f>IF(A2287="Lead",IF(G2287="New Lead",0,1),0)</f>
        <v>1</v>
      </c>
      <c r="R2287" s="40">
        <f>IF(A2287="Lead",IF(G2287="Lost",1,0),0)</f>
        <v>0</v>
      </c>
      <c r="S2287" t="n">
        <v>3</v>
      </c>
      <c r="T2287" t="n">
        <v>2</v>
      </c>
      <c r="U2287" t="n">
        <v>0</v>
      </c>
      <c r="V2287" t="n">
        <v>0</v>
      </c>
      <c r="W2287" t="n">
        <v>0</v>
      </c>
      <c r="X2287" t="n">
        <v>0</v>
      </c>
      <c r="Y2287">
        <f>IF(AND(A2287="Lead",COUNTIF(MetaCamps,C2287)&gt;0),1,0)</f>
        <v>1</v>
      </c>
      <c r="Z2287">
        <f>IF(Y2287=1,P2287,0)</f>
        <v>0</v>
      </c>
    </row>
    <row r="2288">
      <c r="A2288" t="inlineStr">
        <is>
          <t>Lead</t>
        </is>
      </c>
      <c r="B2288" s="39" t="str">
        <f>IFERROR(INDEX(CampTypes,MATCH(C2288,CampList,0)),"Unattributed")</f>
        <v>New</v>
      </c>
      <c r="C2288" t="inlineStr">
        <is>
          <t>EBG - In House | ABO | Natuf | Leads | Unit Franchise | India | Oct26 | V1</t>
        </is>
      </c>
      <c r="D2288" t="inlineStr">
        <is>
          <t>Natuf | Business Owners | Tier1 + Growth Cities | Oct26 | V1</t>
        </is>
      </c>
      <c r="E2288" t="inlineStr">
        <is>
          <t>Natuf | Reel | Brand Ambassador | Heard Of Owning A Cafe | V1</t>
        </is>
      </c>
      <c r="F2288" t="inlineStr">
        <is>
          <t>In House Natuf</t>
        </is>
      </c>
      <c r="G2288" t="inlineStr">
        <is>
          <t>Attempt 1</t>
        </is>
      </c>
      <c r="H2288" s="39" t="str">
        <f>IF(ISNUMBER(MATCH(G2288,QualityStatuses,0)),"Quality Lead","Non-Quality Lead")</f>
        <v>Non-Quality Lead</v>
      </c>
      <c r="I2288" t="inlineStr">
        <is>
          <t>2026-10</t>
        </is>
      </c>
      <c r="J2288" t="inlineStr">
        <is>
          <t>Wk of 2026-10-12</t>
        </is>
      </c>
      <c r="K2288" t="inlineStr">
        <is>
          <t>Rupa Srinivas</t>
        </is>
      </c>
      <c r="L2288" t="inlineStr">
        <is>
          <t>Facebook</t>
        </is>
      </c>
      <c r="M2288" t="inlineStr">
        <is>
          <t>Direct (campaign tagged in CRM)</t>
        </is>
      </c>
      <c r="N2288" t="inlineStr">
        <is>
          <t>6ad1efb01aa08385ffd5deee</t>
        </is>
      </c>
      <c r="O2288" t="n">
        <v>1</v>
      </c>
      <c r="P2288" s="40">
        <f>IF(A2288="Lead",IF(ISNUMBER(MATCH(G2288,QualityStatuses,0)),1,0),0)</f>
        <v>0</v>
      </c>
      <c r="Q2288" s="40">
        <f>IF(A2288="Lead",IF(G2288="New Lead",0,1),0)</f>
        <v>1</v>
      </c>
      <c r="R2288" s="40">
        <f>IF(A2288="Lead",IF(G2288="Lost",1,0),0)</f>
        <v>0</v>
      </c>
      <c r="S2288" t="n">
        <v>1</v>
      </c>
      <c r="T2288" t="n">
        <v>1</v>
      </c>
      <c r="U2288" t="n">
        <v>0</v>
      </c>
      <c r="V2288" t="n">
        <v>0</v>
      </c>
      <c r="W2288" t="n">
        <v>0</v>
      </c>
      <c r="X2288" t="n">
        <v>0</v>
      </c>
      <c r="Y2288">
        <f>IF(AND(A2288="Lead",COUNTIF(MetaCamps,C2288)&gt;0),1,0)</f>
        <v>0</v>
      </c>
      <c r="Z2288">
        <f>IF(Y2288=1,P2288,0)</f>
        <v>0</v>
      </c>
    </row>
    <row r="2289">
      <c r="A2289" t="inlineStr">
        <is>
          <t>Lead</t>
        </is>
      </c>
      <c r="B2289" s="39" t="str">
        <f>IFERROR(INDEX(CampTypes,MATCH(C2289,CampList,0)),"Unattributed")</f>
        <v>New</v>
      </c>
      <c r="C2289" t="inlineStr">
        <is>
          <t>EBG - In House | ABO | Natuf | Leads | Unit Franchise | India | Oct26 | V1</t>
        </is>
      </c>
      <c r="D2289" t="inlineStr">
        <is>
          <t>Natuf | Broad | Tier1 + Growth Cities | Oct26 | V1</t>
        </is>
      </c>
      <c r="E2289" t="inlineStr">
        <is>
          <t>Natuf | Reel | Brand Ambassador | Heard Of Owning A Cafe | V1</t>
        </is>
      </c>
      <c r="F2289" t="inlineStr">
        <is>
          <t>In House Natuf</t>
        </is>
      </c>
      <c r="G2289" t="inlineStr">
        <is>
          <t>Attempt 1</t>
        </is>
      </c>
      <c r="H2289" s="39" t="str">
        <f>IF(ISNUMBER(MATCH(G2289,QualityStatuses,0)),"Quality Lead","Non-Quality Lead")</f>
        <v>Non-Quality Lead</v>
      </c>
      <c r="I2289" t="inlineStr">
        <is>
          <t>2026-10</t>
        </is>
      </c>
      <c r="J2289" t="inlineStr">
        <is>
          <t>Wk of 2026-10-12</t>
        </is>
      </c>
      <c r="K2289" t="inlineStr">
        <is>
          <t>Rupa Srinivas</t>
        </is>
      </c>
      <c r="L2289" t="inlineStr">
        <is>
          <t>Facebook</t>
        </is>
      </c>
      <c r="M2289" t="inlineStr">
        <is>
          <t>Direct (campaign tagged in CRM)</t>
        </is>
      </c>
      <c r="N2289" t="inlineStr">
        <is>
          <t>6ad1ee88990e5fc57cd6973e</t>
        </is>
      </c>
      <c r="O2289" t="n">
        <v>1</v>
      </c>
      <c r="P2289" s="40">
        <f>IF(A2289="Lead",IF(ISNUMBER(MATCH(G2289,QualityStatuses,0)),1,0),0)</f>
        <v>0</v>
      </c>
      <c r="Q2289" s="40">
        <f>IF(A2289="Lead",IF(G2289="New Lead",0,1),0)</f>
        <v>1</v>
      </c>
      <c r="R2289" s="40">
        <f>IF(A2289="Lead",IF(G2289="Lost",1,0),0)</f>
        <v>0</v>
      </c>
      <c r="S2289" t="n">
        <v>3</v>
      </c>
      <c r="T2289" t="n">
        <v>0</v>
      </c>
      <c r="U2289" t="n">
        <v>0</v>
      </c>
      <c r="V2289" t="n">
        <v>0</v>
      </c>
      <c r="W2289" t="n">
        <v>0</v>
      </c>
      <c r="X2289" t="n">
        <v>0</v>
      </c>
      <c r="Y2289">
        <f>IF(AND(A2289="Lead",COUNTIF(MetaCamps,C2289)&gt;0),1,0)</f>
        <v>0</v>
      </c>
      <c r="Z2289">
        <f>IF(Y2289=1,P2289,0)</f>
        <v>0</v>
      </c>
    </row>
    <row r="2290">
      <c r="A2290" t="inlineStr">
        <is>
          <t>Lead</t>
        </is>
      </c>
      <c r="B2290" s="39" t="str">
        <f>IFERROR(INDEX(CampTypes,MATCH(C2290,CampList,0)),"Unattributed")</f>
        <v>Old</v>
      </c>
      <c r="C2290" t="inlineStr">
        <is>
          <t>natuf_Kiosk_14072026_Hindi</t>
        </is>
      </c>
      <c r="D2290" t="inlineStr">
        <is>
          <t>natuf_Kiosk_14072026_ad set</t>
        </is>
      </c>
      <c r="E2290" t="inlineStr">
        <is>
          <t>natuf_Kiosk_Fomo_14072026_ad set_ad1 – Copy</t>
        </is>
      </c>
      <c r="F2290" t="inlineStr">
        <is>
          <t>Natuf</t>
        </is>
      </c>
      <c r="G2290" t="inlineStr">
        <is>
          <t>New Lead</t>
        </is>
      </c>
      <c r="H2290" s="39" t="str">
        <f>IF(ISNUMBER(MATCH(G2290,QualityStatuses,0)),"Quality Lead","Non-Quality Lead")</f>
        <v>Non-Quality Lead</v>
      </c>
      <c r="I2290" t="inlineStr">
        <is>
          <t>2026-10</t>
        </is>
      </c>
      <c r="J2290" t="inlineStr">
        <is>
          <t>Wk of 2026-10-12</t>
        </is>
      </c>
      <c r="K2290" t="inlineStr">
        <is>
          <t>(Unassigned)</t>
        </is>
      </c>
      <c r="L2290" t="inlineStr">
        <is>
          <t>Facebook</t>
        </is>
      </c>
      <c r="M2290" t="inlineStr">
        <is>
          <t>Direct (campaign tagged in CRM)</t>
        </is>
      </c>
      <c r="N2290" t="inlineStr">
        <is>
          <t>6ad1edaba7b58c2209691379</t>
        </is>
      </c>
      <c r="O2290" t="n">
        <v>1</v>
      </c>
      <c r="P2290" s="40">
        <f>IF(A2290="Lead",IF(ISNUMBER(MATCH(G2290,QualityStatuses,0)),1,0),0)</f>
        <v>0</v>
      </c>
      <c r="Q2290" s="40">
        <f>IF(A2290="Lead",IF(G2290="New Lead",0,1),0)</f>
        <v>0</v>
      </c>
      <c r="R2290" s="40">
        <f>IF(A2290="Lead",IF(G2290="Lost",1,0),0)</f>
        <v>0</v>
      </c>
      <c r="S2290" t="n">
        <v>0</v>
      </c>
      <c r="T2290" t="n">
        <v>0</v>
      </c>
      <c r="U2290" t="n">
        <v>0</v>
      </c>
      <c r="V2290" t="n">
        <v>0</v>
      </c>
      <c r="W2290" t="n">
        <v>0</v>
      </c>
      <c r="X2290" t="n">
        <v>0</v>
      </c>
      <c r="Y2290">
        <f>IF(AND(A2290="Lead",COUNTIF(MetaCamps,C2290)&gt;0),1,0)</f>
        <v>1</v>
      </c>
      <c r="Z2290">
        <f>IF(Y2290=1,P2290,0)</f>
        <v>0</v>
      </c>
    </row>
    <row r="2291">
      <c r="A2291" t="inlineStr">
        <is>
          <t>Lead</t>
        </is>
      </c>
      <c r="B2291" s="39" t="str">
        <f>IFERROR(INDEX(CampTypes,MATCH(C2291,CampList,0)),"Unattributed")</f>
        <v>New</v>
      </c>
      <c r="C2291" t="inlineStr">
        <is>
          <t>EBG - In House | ABO | Natuf | Leads | Unit Franchise | India | Oct26 | V1</t>
        </is>
      </c>
      <c r="D2291" t="inlineStr">
        <is>
          <t>Natuf | Investors | Tier1 + Growth Cities | Oct26 | V1</t>
        </is>
      </c>
      <c r="E2291" t="inlineStr">
        <is>
          <t>Natuf | Reel | Brand Ambassador | Heard Of Owning A Cafe | V1</t>
        </is>
      </c>
      <c r="F2291" t="inlineStr">
        <is>
          <t>In House Natuf</t>
        </is>
      </c>
      <c r="G2291" t="inlineStr">
        <is>
          <t>Connected</t>
        </is>
      </c>
      <c r="H2291" s="39" t="str">
        <f>IF(ISNUMBER(MATCH(G2291,QualityStatuses,0)),"Quality Lead","Non-Quality Lead")</f>
        <v>Non-Quality Lead</v>
      </c>
      <c r="I2291" t="inlineStr">
        <is>
          <t>2026-10</t>
        </is>
      </c>
      <c r="J2291" t="inlineStr">
        <is>
          <t>Wk of 2026-10-12</t>
        </is>
      </c>
      <c r="K2291" t="inlineStr">
        <is>
          <t>Rupa Srinivas</t>
        </is>
      </c>
      <c r="L2291" t="inlineStr">
        <is>
          <t>Facebook</t>
        </is>
      </c>
      <c r="M2291" t="inlineStr">
        <is>
          <t>Direct (campaign tagged in CRM)</t>
        </is>
      </c>
      <c r="N2291" t="inlineStr">
        <is>
          <t>6ad1eda0aaf940e5cac43198</t>
        </is>
      </c>
      <c r="O2291" t="n">
        <v>1</v>
      </c>
      <c r="P2291" s="40">
        <f>IF(A2291="Lead",IF(ISNUMBER(MATCH(G2291,QualityStatuses,0)),1,0),0)</f>
        <v>0</v>
      </c>
      <c r="Q2291" s="40">
        <f>IF(A2291="Lead",IF(G2291="New Lead",0,1),0)</f>
        <v>1</v>
      </c>
      <c r="R2291" s="40">
        <f>IF(A2291="Lead",IF(G2291="Lost",1,0),0)</f>
        <v>0</v>
      </c>
      <c r="S2291" t="n">
        <v>1</v>
      </c>
      <c r="T2291" t="n">
        <v>1</v>
      </c>
      <c r="U2291" t="n">
        <v>0</v>
      </c>
      <c r="V2291" t="n">
        <v>0</v>
      </c>
      <c r="W2291" t="n">
        <v>0</v>
      </c>
      <c r="X2291" t="n">
        <v>0</v>
      </c>
      <c r="Y2291">
        <f>IF(AND(A2291="Lead",COUNTIF(MetaCamps,C2291)&gt;0),1,0)</f>
        <v>0</v>
      </c>
      <c r="Z2291">
        <f>IF(Y2291=1,P2291,0)</f>
        <v>0</v>
      </c>
    </row>
    <row r="2292">
      <c r="A2292" t="inlineStr">
        <is>
          <t>Lead</t>
        </is>
      </c>
      <c r="B2292" s="39" t="str">
        <f>IFERROR(INDEX(CampTypes,MATCH(C2292,CampList,0)),"Unattributed")</f>
        <v>New</v>
      </c>
      <c r="C2292" t="inlineStr">
        <is>
          <t>EBG - In House | ABO | Natuf | Leads | Unit Franchise | India | Oct26 | V1</t>
        </is>
      </c>
      <c r="D2292" t="inlineStr">
        <is>
          <t>Natuf | LAL 1% | India | Jul26 | V1</t>
        </is>
      </c>
      <c r="E2292" t="inlineStr">
        <is>
          <t>Natuf | Reel | Brand Ambassador | Heard Of Owning A Cafe | V1</t>
        </is>
      </c>
      <c r="F2292" t="inlineStr">
        <is>
          <t>In House Natuf</t>
        </is>
      </c>
      <c r="G2292" t="inlineStr">
        <is>
          <t>Attempt 1</t>
        </is>
      </c>
      <c r="H2292" s="39" t="str">
        <f>IF(ISNUMBER(MATCH(G2292,QualityStatuses,0)),"Quality Lead","Non-Quality Lead")</f>
        <v>Non-Quality Lead</v>
      </c>
      <c r="I2292" t="inlineStr">
        <is>
          <t>2026-10</t>
        </is>
      </c>
      <c r="J2292" t="inlineStr">
        <is>
          <t>Wk of 2026-10-12</t>
        </is>
      </c>
      <c r="K2292" t="inlineStr">
        <is>
          <t>Rupa Srinivas</t>
        </is>
      </c>
      <c r="L2292" t="inlineStr">
        <is>
          <t>Facebook</t>
        </is>
      </c>
      <c r="M2292" t="inlineStr">
        <is>
          <t>Direct (campaign tagged in CRM)</t>
        </is>
      </c>
      <c r="N2292" t="inlineStr">
        <is>
          <t>6ad1ece41aa08385ffd5ddd0</t>
        </is>
      </c>
      <c r="O2292" t="n">
        <v>1</v>
      </c>
      <c r="P2292" s="40">
        <f>IF(A2292="Lead",IF(ISNUMBER(MATCH(G2292,QualityStatuses,0)),1,0),0)</f>
        <v>0</v>
      </c>
      <c r="Q2292" s="40">
        <f>IF(A2292="Lead",IF(G2292="New Lead",0,1),0)</f>
        <v>1</v>
      </c>
      <c r="R2292" s="40">
        <f>IF(A2292="Lead",IF(G2292="Lost",1,0),0)</f>
        <v>0</v>
      </c>
      <c r="S2292" t="n">
        <v>1</v>
      </c>
      <c r="T2292" t="n">
        <v>0</v>
      </c>
      <c r="U2292" t="n">
        <v>0</v>
      </c>
      <c r="V2292" t="n">
        <v>0</v>
      </c>
      <c r="W2292" t="n">
        <v>0</v>
      </c>
      <c r="X2292" t="n">
        <v>0</v>
      </c>
      <c r="Y2292">
        <f>IF(AND(A2292="Lead",COUNTIF(MetaCamps,C2292)&gt;0),1,0)</f>
        <v>0</v>
      </c>
      <c r="Z2292">
        <f>IF(Y2292=1,P2292,0)</f>
        <v>0</v>
      </c>
    </row>
    <row r="2293">
      <c r="A2293" t="inlineStr">
        <is>
          <t>Lead</t>
        </is>
      </c>
      <c r="B2293" s="39" t="str">
        <f>IFERROR(INDEX(CampTypes,MATCH(C2293,CampList,0)),"Unattributed")</f>
        <v>New</v>
      </c>
      <c r="C2293" t="inlineStr">
        <is>
          <t>EBG - In House | ABO | Natuf | Leads | Unit Franchise | India | Oct26 | V1</t>
        </is>
      </c>
      <c r="D2293" t="inlineStr">
        <is>
          <t>Natuf | LAL 1% | India | Jul26 | V1</t>
        </is>
      </c>
      <c r="E2293" t="inlineStr">
        <is>
          <t>Natuf | Reel | Brand Ambassador | Heard Of Owning A Cafe | V1</t>
        </is>
      </c>
      <c r="F2293" t="inlineStr">
        <is>
          <t>In House Natuf</t>
        </is>
      </c>
      <c r="G2293" t="inlineStr">
        <is>
          <t>Attempt 1</t>
        </is>
      </c>
      <c r="H2293" s="39" t="str">
        <f>IF(ISNUMBER(MATCH(G2293,QualityStatuses,0)),"Quality Lead","Non-Quality Lead")</f>
        <v>Non-Quality Lead</v>
      </c>
      <c r="I2293" t="inlineStr">
        <is>
          <t>2026-10</t>
        </is>
      </c>
      <c r="J2293" t="inlineStr">
        <is>
          <t>Wk of 2026-10-12</t>
        </is>
      </c>
      <c r="K2293" t="inlineStr">
        <is>
          <t>Rupa Srinivas</t>
        </is>
      </c>
      <c r="L2293" t="inlineStr">
        <is>
          <t>Facebook</t>
        </is>
      </c>
      <c r="M2293" t="inlineStr">
        <is>
          <t>Direct (campaign tagged in CRM)</t>
        </is>
      </c>
      <c r="N2293" t="inlineStr">
        <is>
          <t>6ad1ecb2571f2a3840ecc49e</t>
        </is>
      </c>
      <c r="O2293" t="n">
        <v>1</v>
      </c>
      <c r="P2293" s="40">
        <f>IF(A2293="Lead",IF(ISNUMBER(MATCH(G2293,QualityStatuses,0)),1,0),0)</f>
        <v>0</v>
      </c>
      <c r="Q2293" s="40">
        <f>IF(A2293="Lead",IF(G2293="New Lead",0,1),0)</f>
        <v>1</v>
      </c>
      <c r="R2293" s="40">
        <f>IF(A2293="Lead",IF(G2293="Lost",1,0),0)</f>
        <v>0</v>
      </c>
      <c r="S2293" t="n">
        <v>0</v>
      </c>
      <c r="T2293" t="n">
        <v>0</v>
      </c>
      <c r="U2293" t="n">
        <v>0</v>
      </c>
      <c r="V2293" t="n">
        <v>0</v>
      </c>
      <c r="W2293" t="n">
        <v>0</v>
      </c>
      <c r="X2293" t="n">
        <v>0</v>
      </c>
      <c r="Y2293">
        <f>IF(AND(A2293="Lead",COUNTIF(MetaCamps,C2293)&gt;0),1,0)</f>
        <v>0</v>
      </c>
      <c r="Z2293">
        <f>IF(Y2293=1,P2293,0)</f>
        <v>0</v>
      </c>
    </row>
    <row r="2294">
      <c r="A2294" t="inlineStr">
        <is>
          <t>Lead</t>
        </is>
      </c>
      <c r="B2294" s="39" t="str">
        <f>IFERROR(INDEX(CampTypes,MATCH(C2294,CampList,0)),"Unattributed")</f>
        <v>New</v>
      </c>
      <c r="C2294" t="inlineStr">
        <is>
          <t>EBG - In House | ABO | Natuf | Leads | Unit Franchise | India | Oct26 | V1</t>
        </is>
      </c>
      <c r="D2294" t="inlineStr">
        <is>
          <t>Natuf | Business Owners | Tier1 + Growth Cities | Oct26 | V1</t>
        </is>
      </c>
      <c r="E2294" t="inlineStr">
        <is>
          <t>Natuf | Reel | Brand Ambassador | Heard Of Owning A Cafe | V1</t>
        </is>
      </c>
      <c r="F2294" t="inlineStr">
        <is>
          <t>In House Natuf</t>
        </is>
      </c>
      <c r="G2294" t="inlineStr">
        <is>
          <t>Attempt 2</t>
        </is>
      </c>
      <c r="H2294" s="39" t="str">
        <f>IF(ISNUMBER(MATCH(G2294,QualityStatuses,0)),"Quality Lead","Non-Quality Lead")</f>
        <v>Non-Quality Lead</v>
      </c>
      <c r="I2294" t="inlineStr">
        <is>
          <t>2026-10</t>
        </is>
      </c>
      <c r="J2294" t="inlineStr">
        <is>
          <t>Wk of 2026-10-12</t>
        </is>
      </c>
      <c r="K2294" t="inlineStr">
        <is>
          <t>Rupa Srinivas</t>
        </is>
      </c>
      <c r="L2294" t="inlineStr">
        <is>
          <t>Facebook</t>
        </is>
      </c>
      <c r="M2294" t="inlineStr">
        <is>
          <t>Direct (campaign tagged in CRM)</t>
        </is>
      </c>
      <c r="N2294" t="inlineStr">
        <is>
          <t>6ad1ec5761aaf4f00a57af2f</t>
        </is>
      </c>
      <c r="O2294" t="n">
        <v>1</v>
      </c>
      <c r="P2294" s="40">
        <f>IF(A2294="Lead",IF(ISNUMBER(MATCH(G2294,QualityStatuses,0)),1,0),0)</f>
        <v>0</v>
      </c>
      <c r="Q2294" s="40">
        <f>IF(A2294="Lead",IF(G2294="New Lead",0,1),0)</f>
        <v>1</v>
      </c>
      <c r="R2294" s="40">
        <f>IF(A2294="Lead",IF(G2294="Lost",1,0),0)</f>
        <v>0</v>
      </c>
      <c r="S2294" t="n">
        <v>2</v>
      </c>
      <c r="T2294" t="n">
        <v>1</v>
      </c>
      <c r="U2294" t="n">
        <v>0</v>
      </c>
      <c r="V2294" t="n">
        <v>0</v>
      </c>
      <c r="W2294" t="n">
        <v>0</v>
      </c>
      <c r="X2294" t="n">
        <v>0</v>
      </c>
      <c r="Y2294">
        <f>IF(AND(A2294="Lead",COUNTIF(MetaCamps,C2294)&gt;0),1,0)</f>
        <v>0</v>
      </c>
      <c r="Z2294">
        <f>IF(Y2294=1,P2294,0)</f>
        <v>0</v>
      </c>
    </row>
    <row r="2295">
      <c r="A2295" t="inlineStr">
        <is>
          <t>Lead</t>
        </is>
      </c>
      <c r="B2295" s="39" t="str">
        <f>IFERROR(INDEX(CampTypes,MATCH(C2295,CampList,0)),"Unattributed")</f>
        <v>New</v>
      </c>
      <c r="C2295" t="inlineStr">
        <is>
          <t>EBG - In House | ABO | Natuf | Leads | Unit Franchise | India | Oct26 | V1</t>
        </is>
      </c>
      <c r="D2295" t="inlineStr">
        <is>
          <t>Natuf | LAL 1% | India | Jul26 | V1</t>
        </is>
      </c>
      <c r="E2295" t="inlineStr">
        <is>
          <t>Natuf | Reel | Brand Ambassador | Heard Of Owning A Cafe | V1</t>
        </is>
      </c>
      <c r="F2295" t="inlineStr">
        <is>
          <t>In House Natuf</t>
        </is>
      </c>
      <c r="G2295" t="inlineStr">
        <is>
          <t>Lost</t>
        </is>
      </c>
      <c r="H2295" s="39" t="str">
        <f>IF(ISNUMBER(MATCH(G2295,QualityStatuses,0)),"Quality Lead","Non-Quality Lead")</f>
        <v>Non-Quality Lead</v>
      </c>
      <c r="I2295" t="inlineStr">
        <is>
          <t>2026-10</t>
        </is>
      </c>
      <c r="J2295" t="inlineStr">
        <is>
          <t>Wk of 2026-10-12</t>
        </is>
      </c>
      <c r="K2295" t="inlineStr">
        <is>
          <t>Rupa Srinivas</t>
        </is>
      </c>
      <c r="L2295" t="inlineStr">
        <is>
          <t>Facebook</t>
        </is>
      </c>
      <c r="M2295" t="inlineStr">
        <is>
          <t>Direct (campaign tagged in CRM)</t>
        </is>
      </c>
      <c r="N2295" t="inlineStr">
        <is>
          <t>6ad1ea76c89eb5fc981fb26e</t>
        </is>
      </c>
      <c r="O2295" t="n">
        <v>1</v>
      </c>
      <c r="P2295" s="40">
        <f>IF(A2295="Lead",IF(ISNUMBER(MATCH(G2295,QualityStatuses,0)),1,0),0)</f>
        <v>0</v>
      </c>
      <c r="Q2295" s="40">
        <f>IF(A2295="Lead",IF(G2295="New Lead",0,1),0)</f>
        <v>1</v>
      </c>
      <c r="R2295" s="40">
        <f>IF(A2295="Lead",IF(G2295="Lost",1,0),0)</f>
        <v>1</v>
      </c>
      <c r="S2295" t="n">
        <v>1</v>
      </c>
      <c r="T2295" t="n">
        <v>0</v>
      </c>
      <c r="U2295" t="n">
        <v>0</v>
      </c>
      <c r="V2295" t="n">
        <v>0</v>
      </c>
      <c r="W2295" t="n">
        <v>0</v>
      </c>
      <c r="X2295" t="n">
        <v>0</v>
      </c>
      <c r="Y2295">
        <f>IF(AND(A2295="Lead",COUNTIF(MetaCamps,C2295)&gt;0),1,0)</f>
        <v>0</v>
      </c>
      <c r="Z2295">
        <f>IF(Y2295=1,P2295,0)</f>
        <v>0</v>
      </c>
    </row>
    <row r="2296">
      <c r="A2296" t="inlineStr">
        <is>
          <t>Lead</t>
        </is>
      </c>
      <c r="B2296" s="39" t="str">
        <f>IFERROR(INDEX(CampTypes,MATCH(C2296,CampList,0)),"Unattributed")</f>
        <v>Old</v>
      </c>
      <c r="C2296" t="inlineStr">
        <is>
          <t>E_Suresh_Natuf_Kiosk_07072026</t>
        </is>
      </c>
      <c r="D2296" t="inlineStr">
        <is>
          <t>E_Suresh_Natuf_Kiosk_07072026_Adset5</t>
        </is>
      </c>
      <c r="E2296" t="inlineStr">
        <is>
          <t>E_Hindi_Suresh_Natuf_Kiosk_07072026_Adset5_ad3 – Copy 2</t>
        </is>
      </c>
      <c r="F2296" t="inlineStr">
        <is>
          <t>Natuf</t>
        </is>
      </c>
      <c r="G2296" t="inlineStr">
        <is>
          <t>Attempt 2</t>
        </is>
      </c>
      <c r="H2296" s="39" t="str">
        <f>IF(ISNUMBER(MATCH(G2296,QualityStatuses,0)),"Quality Lead","Non-Quality Lead")</f>
        <v>Non-Quality Lead</v>
      </c>
      <c r="I2296" t="inlineStr">
        <is>
          <t>2026-10</t>
        </is>
      </c>
      <c r="J2296" t="inlineStr">
        <is>
          <t>Wk of 2026-10-12</t>
        </is>
      </c>
      <c r="K2296" t="inlineStr">
        <is>
          <t>Tejaswini Tarigopula</t>
        </is>
      </c>
      <c r="L2296" t="inlineStr">
        <is>
          <t>Facebook</t>
        </is>
      </c>
      <c r="M2296" t="inlineStr">
        <is>
          <t>Direct (campaign tagged in CRM)</t>
        </is>
      </c>
      <c r="N2296" t="inlineStr">
        <is>
          <t>6ad1ea541aa08385ffd5db8f</t>
        </is>
      </c>
      <c r="O2296" t="n">
        <v>1</v>
      </c>
      <c r="P2296" s="40">
        <f>IF(A2296="Lead",IF(ISNUMBER(MATCH(G2296,QualityStatuses,0)),1,0),0)</f>
        <v>0</v>
      </c>
      <c r="Q2296" s="40">
        <f>IF(A2296="Lead",IF(G2296="New Lead",0,1),0)</f>
        <v>1</v>
      </c>
      <c r="R2296" s="40">
        <f>IF(A2296="Lead",IF(G2296="Lost",1,0),0)</f>
        <v>0</v>
      </c>
      <c r="S2296" t="n">
        <v>2</v>
      </c>
      <c r="T2296" t="n">
        <v>0</v>
      </c>
      <c r="U2296" t="n">
        <v>0</v>
      </c>
      <c r="V2296" t="n">
        <v>0</v>
      </c>
      <c r="W2296" t="n">
        <v>0</v>
      </c>
      <c r="X2296" t="n">
        <v>0</v>
      </c>
      <c r="Y2296">
        <f>IF(AND(A2296="Lead",COUNTIF(MetaCamps,C2296)&gt;0),1,0)</f>
        <v>1</v>
      </c>
      <c r="Z2296">
        <f>IF(Y2296=1,P2296,0)</f>
        <v>0</v>
      </c>
    </row>
    <row r="2297">
      <c r="A2297" t="inlineStr">
        <is>
          <t>Lead</t>
        </is>
      </c>
      <c r="B2297" s="39" t="str">
        <f>IFERROR(INDEX(CampTypes,MATCH(C2297,CampList,0)),"Unattributed")</f>
        <v>Old</v>
      </c>
      <c r="C2297" t="inlineStr">
        <is>
          <t>E_Karan_Natuf_All_07072026</t>
        </is>
      </c>
      <c r="D2297" t="inlineStr">
        <is>
          <t>E_Karan_Natuf_Sign_07072026_Adset3</t>
        </is>
      </c>
      <c r="E2297" t="inlineStr">
        <is>
          <t>E_Karan_Natuf_Sign_07072026_Adset2_Ad1</t>
        </is>
      </c>
      <c r="F2297" t="inlineStr">
        <is>
          <t>Natuf</t>
        </is>
      </c>
      <c r="G2297" t="inlineStr">
        <is>
          <t>New Lead</t>
        </is>
      </c>
      <c r="H2297" s="39" t="str">
        <f>IF(ISNUMBER(MATCH(G2297,QualityStatuses,0)),"Quality Lead","Non-Quality Lead")</f>
        <v>Non-Quality Lead</v>
      </c>
      <c r="I2297" t="inlineStr">
        <is>
          <t>2026-10</t>
        </is>
      </c>
      <c r="J2297" t="inlineStr">
        <is>
          <t>Wk of 2026-10-12</t>
        </is>
      </c>
      <c r="K2297" t="inlineStr">
        <is>
          <t>(Unassigned)</t>
        </is>
      </c>
      <c r="L2297" t="inlineStr">
        <is>
          <t>Facebook</t>
        </is>
      </c>
      <c r="M2297" t="inlineStr">
        <is>
          <t>Direct (campaign tagged in CRM)</t>
        </is>
      </c>
      <c r="N2297" t="inlineStr">
        <is>
          <t>6ad1ea05fd368e23ad248cd1</t>
        </is>
      </c>
      <c r="O2297" t="n">
        <v>1</v>
      </c>
      <c r="P2297" s="40">
        <f>IF(A2297="Lead",IF(ISNUMBER(MATCH(G2297,QualityStatuses,0)),1,0),0)</f>
        <v>0</v>
      </c>
      <c r="Q2297" s="40">
        <f>IF(A2297="Lead",IF(G2297="New Lead",0,1),0)</f>
        <v>0</v>
      </c>
      <c r="R2297" s="40">
        <f>IF(A2297="Lead",IF(G2297="Lost",1,0),0)</f>
        <v>0</v>
      </c>
      <c r="S2297" t="n">
        <v>0</v>
      </c>
      <c r="T2297" t="n">
        <v>0</v>
      </c>
      <c r="U2297" t="n">
        <v>0</v>
      </c>
      <c r="V2297" t="n">
        <v>0</v>
      </c>
      <c r="W2297" t="n">
        <v>0</v>
      </c>
      <c r="X2297" t="n">
        <v>0</v>
      </c>
      <c r="Y2297">
        <f>IF(AND(A2297="Lead",COUNTIF(MetaCamps,C2297)&gt;0),1,0)</f>
        <v>1</v>
      </c>
      <c r="Z2297">
        <f>IF(Y2297=1,P2297,0)</f>
        <v>0</v>
      </c>
    </row>
    <row r="2298">
      <c r="A2298" t="inlineStr">
        <is>
          <t>Lead</t>
        </is>
      </c>
      <c r="B2298" s="39" t="str">
        <f>IFERROR(INDEX(CampTypes,MATCH(C2298,CampList,0)),"Unattributed")</f>
        <v>New</v>
      </c>
      <c r="C2298" t="inlineStr">
        <is>
          <t>EBG - In House | ABO | Natuf | Leads | Unit Franchise | India | Oct26 | V1</t>
        </is>
      </c>
      <c r="D2298" t="inlineStr">
        <is>
          <t>Natuf | Investors | Tier1 + Growth Cities | Oct26 | V1</t>
        </is>
      </c>
      <c r="E2298" t="inlineStr">
        <is>
          <t>Natuf | Reel | Brand Ambassador | Heard Of Owning A Cafe | V1</t>
        </is>
      </c>
      <c r="F2298" t="inlineStr">
        <is>
          <t>In House Natuf</t>
        </is>
      </c>
      <c r="G2298" t="inlineStr">
        <is>
          <t>Attempt 2</t>
        </is>
      </c>
      <c r="H2298" s="39" t="str">
        <f>IF(ISNUMBER(MATCH(G2298,QualityStatuses,0)),"Quality Lead","Non-Quality Lead")</f>
        <v>Non-Quality Lead</v>
      </c>
      <c r="I2298" t="inlineStr">
        <is>
          <t>2026-10</t>
        </is>
      </c>
      <c r="J2298" t="inlineStr">
        <is>
          <t>Wk of 2026-10-12</t>
        </is>
      </c>
      <c r="K2298" t="inlineStr">
        <is>
          <t>Rupa Srinivas</t>
        </is>
      </c>
      <c r="L2298" t="inlineStr">
        <is>
          <t>Facebook</t>
        </is>
      </c>
      <c r="M2298" t="inlineStr">
        <is>
          <t>Direct (campaign tagged in CRM)</t>
        </is>
      </c>
      <c r="N2298" t="inlineStr">
        <is>
          <t>6ad1e9c1f8d68fd155898939</t>
        </is>
      </c>
      <c r="O2298" t="n">
        <v>1</v>
      </c>
      <c r="P2298" s="40">
        <f>IF(A2298="Lead",IF(ISNUMBER(MATCH(G2298,QualityStatuses,0)),1,0),0)</f>
        <v>0</v>
      </c>
      <c r="Q2298" s="40">
        <f>IF(A2298="Lead",IF(G2298="New Lead",0,1),0)</f>
        <v>1</v>
      </c>
      <c r="R2298" s="40">
        <f>IF(A2298="Lead",IF(G2298="Lost",1,0),0)</f>
        <v>0</v>
      </c>
      <c r="S2298" t="n">
        <v>2</v>
      </c>
      <c r="T2298" t="n">
        <v>0</v>
      </c>
      <c r="U2298" t="n">
        <v>0</v>
      </c>
      <c r="V2298" t="n">
        <v>0</v>
      </c>
      <c r="W2298" t="n">
        <v>0</v>
      </c>
      <c r="X2298" t="n">
        <v>0</v>
      </c>
      <c r="Y2298">
        <f>IF(AND(A2298="Lead",COUNTIF(MetaCamps,C2298)&gt;0),1,0)</f>
        <v>0</v>
      </c>
      <c r="Z2298">
        <f>IF(Y2298=1,P2298,0)</f>
        <v>0</v>
      </c>
    </row>
    <row r="2299">
      <c r="A2299" t="inlineStr">
        <is>
          <t>Lead</t>
        </is>
      </c>
      <c r="B2299" s="39" t="str">
        <f>IFERROR(INDEX(CampTypes,MATCH(C2299,CampList,0)),"Unattributed")</f>
        <v>Old</v>
      </c>
      <c r="C2299" t="inlineStr">
        <is>
          <t>natuf_Kiosk_14072026_Hindi</t>
        </is>
      </c>
      <c r="D2299" t="inlineStr">
        <is>
          <t>natuf_Kiosk_14072026_Highest-converting industries</t>
        </is>
      </c>
      <c r="E2299" t="inlineStr">
        <is>
          <t>natuf_Kiosk_14072026_ad set_ad1</t>
        </is>
      </c>
      <c r="F2299" t="inlineStr">
        <is>
          <t>Natuf</t>
        </is>
      </c>
      <c r="G2299" t="inlineStr">
        <is>
          <t>Details Shared</t>
        </is>
      </c>
      <c r="H2299" s="39" t="str">
        <f>IF(ISNUMBER(MATCH(G2299,QualityStatuses,0)),"Quality Lead","Non-Quality Lead")</f>
        <v>Quality Lead</v>
      </c>
      <c r="I2299" t="inlineStr">
        <is>
          <t>2026-10</t>
        </is>
      </c>
      <c r="J2299" t="inlineStr">
        <is>
          <t>Wk of 2026-10-12</t>
        </is>
      </c>
      <c r="K2299" t="inlineStr">
        <is>
          <t>Tejaswini Tarigopula</t>
        </is>
      </c>
      <c r="L2299" t="inlineStr">
        <is>
          <t>Facebook</t>
        </is>
      </c>
      <c r="M2299" t="inlineStr">
        <is>
          <t>Direct (campaign tagged in CRM)</t>
        </is>
      </c>
      <c r="N2299" t="inlineStr">
        <is>
          <t>6ad1e865aaf940e5cac4293e</t>
        </is>
      </c>
      <c r="O2299" t="n">
        <v>1</v>
      </c>
      <c r="P2299" s="40">
        <f>IF(A2299="Lead",IF(ISNUMBER(MATCH(G2299,QualityStatuses,0)),1,0),0)</f>
        <v>1</v>
      </c>
      <c r="Q2299" s="40">
        <f>IF(A2299="Lead",IF(G2299="New Lead",0,1),0)</f>
        <v>1</v>
      </c>
      <c r="R2299" s="40">
        <f>IF(A2299="Lead",IF(G2299="Lost",1,0),0)</f>
        <v>0</v>
      </c>
      <c r="S2299" t="n">
        <v>1</v>
      </c>
      <c r="T2299" t="n">
        <v>1</v>
      </c>
      <c r="U2299" t="n">
        <v>0</v>
      </c>
      <c r="V2299" t="n">
        <v>0</v>
      </c>
      <c r="W2299" t="n">
        <v>0</v>
      </c>
      <c r="X2299" t="n">
        <v>0</v>
      </c>
      <c r="Y2299">
        <f>IF(AND(A2299="Lead",COUNTIF(MetaCamps,C2299)&gt;0),1,0)</f>
        <v>1</v>
      </c>
      <c r="Z2299">
        <f>IF(Y2299=1,P2299,0)</f>
        <v>1</v>
      </c>
    </row>
    <row r="2300">
      <c r="A2300" t="inlineStr">
        <is>
          <t>Lead</t>
        </is>
      </c>
      <c r="B2300" s="39" t="str">
        <f>IFERROR(INDEX(CampTypes,MATCH(C2300,CampList,0)),"Unattributed")</f>
        <v>New</v>
      </c>
      <c r="C2300" t="inlineStr">
        <is>
          <t>EBG - In House | ABO | Natuf | Leads | Unit Franchise | India | Oct26 | V1</t>
        </is>
      </c>
      <c r="D2300" t="inlineStr">
        <is>
          <t>Natuf | LAL 1% | India | Jul26 | V1</t>
        </is>
      </c>
      <c r="E2300" t="inlineStr">
        <is>
          <t>Natuf | Reel | Brand Ambassador | Heard Of Owning A Cafe | V1</t>
        </is>
      </c>
      <c r="F2300" t="inlineStr">
        <is>
          <t>In House Natuf</t>
        </is>
      </c>
      <c r="G2300" t="inlineStr">
        <is>
          <t>Attempt 1</t>
        </is>
      </c>
      <c r="H2300" s="39" t="str">
        <f>IF(ISNUMBER(MATCH(G2300,QualityStatuses,0)),"Quality Lead","Non-Quality Lead")</f>
        <v>Non-Quality Lead</v>
      </c>
      <c r="I2300" t="inlineStr">
        <is>
          <t>2026-10</t>
        </is>
      </c>
      <c r="J2300" t="inlineStr">
        <is>
          <t>Wk of 2026-10-12</t>
        </is>
      </c>
      <c r="K2300" t="inlineStr">
        <is>
          <t>Rupa Srinivas</t>
        </is>
      </c>
      <c r="L2300" t="inlineStr">
        <is>
          <t>Facebook</t>
        </is>
      </c>
      <c r="M2300" t="inlineStr">
        <is>
          <t>Direct (campaign tagged in CRM)</t>
        </is>
      </c>
      <c r="N2300" t="inlineStr">
        <is>
          <t>6ad1e8214eca82b99e19bfed</t>
        </is>
      </c>
      <c r="O2300" t="n">
        <v>1</v>
      </c>
      <c r="P2300" s="40">
        <f>IF(A2300="Lead",IF(ISNUMBER(MATCH(G2300,QualityStatuses,0)),1,0),0)</f>
        <v>0</v>
      </c>
      <c r="Q2300" s="40">
        <f>IF(A2300="Lead",IF(G2300="New Lead",0,1),0)</f>
        <v>1</v>
      </c>
      <c r="R2300" s="40">
        <f>IF(A2300="Lead",IF(G2300="Lost",1,0),0)</f>
        <v>0</v>
      </c>
      <c r="S2300" t="n">
        <v>1</v>
      </c>
      <c r="T2300" t="n">
        <v>1</v>
      </c>
      <c r="U2300" t="n">
        <v>0</v>
      </c>
      <c r="V2300" t="n">
        <v>0</v>
      </c>
      <c r="W2300" t="n">
        <v>0</v>
      </c>
      <c r="X2300" t="n">
        <v>0</v>
      </c>
      <c r="Y2300">
        <f>IF(AND(A2300="Lead",COUNTIF(MetaCamps,C2300)&gt;0),1,0)</f>
        <v>0</v>
      </c>
      <c r="Z2300">
        <f>IF(Y2300=1,P2300,0)</f>
        <v>0</v>
      </c>
    </row>
    <row r="2301">
      <c r="A2301" t="inlineStr">
        <is>
          <t>Lead</t>
        </is>
      </c>
      <c r="B2301" s="39" t="str">
        <f>IFERROR(INDEX(CampTypes,MATCH(C2301,CampList,0)),"Unattributed")</f>
        <v>New</v>
      </c>
      <c r="C2301" t="inlineStr">
        <is>
          <t>EBG - In House | ABO | Natuf | Leads | Unit Franchise | India | Oct26 | V1</t>
        </is>
      </c>
      <c r="D2301" t="inlineStr">
        <is>
          <t>Natuf | LAL 1% | India | Jul26 | V1</t>
        </is>
      </c>
      <c r="E2301" t="inlineStr">
        <is>
          <t>Natuf | Reel | Brand Ambassador | Heard Of Owning A Cafe | V1</t>
        </is>
      </c>
      <c r="F2301" t="inlineStr">
        <is>
          <t>In House Natuf</t>
        </is>
      </c>
      <c r="G2301" t="inlineStr">
        <is>
          <t>Lost</t>
        </is>
      </c>
      <c r="H2301" s="39" t="str">
        <f>IF(ISNUMBER(MATCH(G2301,QualityStatuses,0)),"Quality Lead","Non-Quality Lead")</f>
        <v>Non-Quality Lead</v>
      </c>
      <c r="I2301" t="inlineStr">
        <is>
          <t>2026-10</t>
        </is>
      </c>
      <c r="J2301" t="inlineStr">
        <is>
          <t>Wk of 2026-10-12</t>
        </is>
      </c>
      <c r="K2301" t="inlineStr">
        <is>
          <t>Rupa Srinivas</t>
        </is>
      </c>
      <c r="L2301" t="inlineStr">
        <is>
          <t>Facebook</t>
        </is>
      </c>
      <c r="M2301" t="inlineStr">
        <is>
          <t>Direct (campaign tagged in CRM)</t>
        </is>
      </c>
      <c r="N2301" t="inlineStr">
        <is>
          <t>6ad1e7b06b0297aa24e59afa</t>
        </is>
      </c>
      <c r="O2301" t="n">
        <v>1</v>
      </c>
      <c r="P2301" s="40">
        <f>IF(A2301="Lead",IF(ISNUMBER(MATCH(G2301,QualityStatuses,0)),1,0),0)</f>
        <v>0</v>
      </c>
      <c r="Q2301" s="40">
        <f>IF(A2301="Lead",IF(G2301="New Lead",0,1),0)</f>
        <v>1</v>
      </c>
      <c r="R2301" s="40">
        <f>IF(A2301="Lead",IF(G2301="Lost",1,0),0)</f>
        <v>1</v>
      </c>
      <c r="S2301" t="n">
        <v>2</v>
      </c>
      <c r="T2301" t="n">
        <v>2</v>
      </c>
      <c r="U2301" t="n">
        <v>0</v>
      </c>
      <c r="V2301" t="n">
        <v>0</v>
      </c>
      <c r="W2301" t="n">
        <v>0</v>
      </c>
      <c r="X2301" t="n">
        <v>0</v>
      </c>
      <c r="Y2301">
        <f>IF(AND(A2301="Lead",COUNTIF(MetaCamps,C2301)&gt;0),1,0)</f>
        <v>0</v>
      </c>
      <c r="Z2301">
        <f>IF(Y2301=1,P2301,0)</f>
        <v>0</v>
      </c>
    </row>
    <row r="2302">
      <c r="A2302" t="inlineStr">
        <is>
          <t>Lead</t>
        </is>
      </c>
      <c r="B2302" s="39" t="str">
        <f>IFERROR(INDEX(CampTypes,MATCH(C2302,CampList,0)),"Unattributed")</f>
        <v>New</v>
      </c>
      <c r="C2302" t="inlineStr">
        <is>
          <t>EBG - In House | ABO | Natuf | Leads | Unit Franchise | India | Oct26 | V1</t>
        </is>
      </c>
      <c r="D2302" t="inlineStr">
        <is>
          <t>Natuf | Business Owners | Tier1 + Growth Cities | Oct26 | V1</t>
        </is>
      </c>
      <c r="E2302" t="inlineStr">
        <is>
          <t>Natuf | Reel | Brand Ambassador | Heard Of Owning A Cafe | V1</t>
        </is>
      </c>
      <c r="F2302" t="inlineStr">
        <is>
          <t>In House Natuf</t>
        </is>
      </c>
      <c r="G2302" t="inlineStr">
        <is>
          <t>Attempt 2</t>
        </is>
      </c>
      <c r="H2302" s="39" t="str">
        <f>IF(ISNUMBER(MATCH(G2302,QualityStatuses,0)),"Quality Lead","Non-Quality Lead")</f>
        <v>Non-Quality Lead</v>
      </c>
      <c r="I2302" t="inlineStr">
        <is>
          <t>2026-10</t>
        </is>
      </c>
      <c r="J2302" t="inlineStr">
        <is>
          <t>Wk of 2026-10-12</t>
        </is>
      </c>
      <c r="K2302" t="inlineStr">
        <is>
          <t>Rupa Srinivas</t>
        </is>
      </c>
      <c r="L2302" t="inlineStr">
        <is>
          <t>Facebook</t>
        </is>
      </c>
      <c r="M2302" t="inlineStr">
        <is>
          <t>Direct (campaign tagged in CRM)</t>
        </is>
      </c>
      <c r="N2302" t="inlineStr">
        <is>
          <t>6ad1e72d82323bb93ee47f8e</t>
        </is>
      </c>
      <c r="O2302" t="n">
        <v>1</v>
      </c>
      <c r="P2302" s="40">
        <f>IF(A2302="Lead",IF(ISNUMBER(MATCH(G2302,QualityStatuses,0)),1,0),0)</f>
        <v>0</v>
      </c>
      <c r="Q2302" s="40">
        <f>IF(A2302="Lead",IF(G2302="New Lead",0,1),0)</f>
        <v>1</v>
      </c>
      <c r="R2302" s="40">
        <f>IF(A2302="Lead",IF(G2302="Lost",1,0),0)</f>
        <v>0</v>
      </c>
      <c r="S2302" t="n">
        <v>3</v>
      </c>
      <c r="T2302" t="n">
        <v>0</v>
      </c>
      <c r="U2302" t="n">
        <v>0</v>
      </c>
      <c r="V2302" t="n">
        <v>0</v>
      </c>
      <c r="W2302" t="n">
        <v>0</v>
      </c>
      <c r="X2302" t="n">
        <v>0</v>
      </c>
      <c r="Y2302">
        <f>IF(AND(A2302="Lead",COUNTIF(MetaCamps,C2302)&gt;0),1,0)</f>
        <v>0</v>
      </c>
      <c r="Z2302">
        <f>IF(Y2302=1,P2302,0)</f>
        <v>0</v>
      </c>
    </row>
    <row r="2303">
      <c r="A2303" t="inlineStr">
        <is>
          <t>Lead</t>
        </is>
      </c>
      <c r="B2303" s="39" t="str">
        <f>IFERROR(INDEX(CampTypes,MATCH(C2303,CampList,0)),"Unattributed")</f>
        <v>New</v>
      </c>
      <c r="C2303" t="inlineStr">
        <is>
          <t>EBG - In House | ABO | Natuf | Leads | Unit Franchise | India | Oct26 | V1</t>
        </is>
      </c>
      <c r="D2303" t="inlineStr">
        <is>
          <t>Natuf | Broad | Tier1 + Growth Cities | Oct26 | V1</t>
        </is>
      </c>
      <c r="E2303" t="inlineStr">
        <is>
          <t>Natuf | Reel | Brand Ambassador | Heard Of Owning A Cafe | V1</t>
        </is>
      </c>
      <c r="F2303" t="inlineStr">
        <is>
          <t>In House Natuf</t>
        </is>
      </c>
      <c r="G2303" t="inlineStr">
        <is>
          <t>Details Shared</t>
        </is>
      </c>
      <c r="H2303" s="39" t="str">
        <f>IF(ISNUMBER(MATCH(G2303,QualityStatuses,0)),"Quality Lead","Non-Quality Lead")</f>
        <v>Quality Lead</v>
      </c>
      <c r="I2303" t="inlineStr">
        <is>
          <t>2026-10</t>
        </is>
      </c>
      <c r="J2303" t="inlineStr">
        <is>
          <t>Wk of 2026-10-12</t>
        </is>
      </c>
      <c r="K2303" t="inlineStr">
        <is>
          <t>Rupa Srinivas</t>
        </is>
      </c>
      <c r="L2303" t="inlineStr">
        <is>
          <t>Facebook</t>
        </is>
      </c>
      <c r="M2303" t="inlineStr">
        <is>
          <t>Direct (campaign tagged in CRM)</t>
        </is>
      </c>
      <c r="N2303" t="inlineStr">
        <is>
          <t>6ad1e71b2b5912242d47b4ea</t>
        </is>
      </c>
      <c r="O2303" t="n">
        <v>1</v>
      </c>
      <c r="P2303" s="40">
        <f>IF(A2303="Lead",IF(ISNUMBER(MATCH(G2303,QualityStatuses,0)),1,0),0)</f>
        <v>1</v>
      </c>
      <c r="Q2303" s="40">
        <f>IF(A2303="Lead",IF(G2303="New Lead",0,1),0)</f>
        <v>1</v>
      </c>
      <c r="R2303" s="40">
        <f>IF(A2303="Lead",IF(G2303="Lost",1,0),0)</f>
        <v>0</v>
      </c>
      <c r="S2303" t="n">
        <v>1</v>
      </c>
      <c r="T2303" t="n">
        <v>0</v>
      </c>
      <c r="U2303" t="n">
        <v>0</v>
      </c>
      <c r="V2303" t="n">
        <v>0</v>
      </c>
      <c r="W2303" t="n">
        <v>0</v>
      </c>
      <c r="X2303" t="n">
        <v>0</v>
      </c>
      <c r="Y2303">
        <f>IF(AND(A2303="Lead",COUNTIF(MetaCamps,C2303)&gt;0),1,0)</f>
        <v>0</v>
      </c>
      <c r="Z2303">
        <f>IF(Y2303=1,P2303,0)</f>
        <v>0</v>
      </c>
    </row>
    <row r="2304">
      <c r="A2304" t="inlineStr">
        <is>
          <t>Lead</t>
        </is>
      </c>
      <c r="B2304" s="39" t="str">
        <f>IFERROR(INDEX(CampTypes,MATCH(C2304,CampList,0)),"Unattributed")</f>
        <v>Old</v>
      </c>
      <c r="C2304" t="inlineStr">
        <is>
          <t>E_Karan_Natuf_All_07072026</t>
        </is>
      </c>
      <c r="D2304" t="inlineStr">
        <is>
          <t>E_Karan_Natuf_Sign_07072026_Adset3</t>
        </is>
      </c>
      <c r="E2304" t="inlineStr">
        <is>
          <t>E_Karan_Natuf_Sign_07072026_Adset2_Ad1 – Copy</t>
        </is>
      </c>
      <c r="F2304" t="inlineStr">
        <is>
          <t>Natuf</t>
        </is>
      </c>
      <c r="G2304" t="inlineStr">
        <is>
          <t>Lost</t>
        </is>
      </c>
      <c r="H2304" s="39" t="str">
        <f>IF(ISNUMBER(MATCH(G2304,QualityStatuses,0)),"Quality Lead","Non-Quality Lead")</f>
        <v>Non-Quality Lead</v>
      </c>
      <c r="I2304" t="inlineStr">
        <is>
          <t>2026-10</t>
        </is>
      </c>
      <c r="J2304" t="inlineStr">
        <is>
          <t>Wk of 2026-10-12</t>
        </is>
      </c>
      <c r="K2304" t="inlineStr">
        <is>
          <t>Deepak Rai</t>
        </is>
      </c>
      <c r="L2304" t="inlineStr">
        <is>
          <t>Facebook</t>
        </is>
      </c>
      <c r="M2304" t="inlineStr">
        <is>
          <t>Direct (campaign tagged in CRM)</t>
        </is>
      </c>
      <c r="N2304" t="inlineStr">
        <is>
          <t>6ad1e60999a8b0de2a5db1b6</t>
        </is>
      </c>
      <c r="O2304" t="n">
        <v>1</v>
      </c>
      <c r="P2304" s="40">
        <f>IF(A2304="Lead",IF(ISNUMBER(MATCH(G2304,QualityStatuses,0)),1,0),0)</f>
        <v>0</v>
      </c>
      <c r="Q2304" s="40">
        <f>IF(A2304="Lead",IF(G2304="New Lead",0,1),0)</f>
        <v>1</v>
      </c>
      <c r="R2304" s="40">
        <f>IF(A2304="Lead",IF(G2304="Lost",1,0),0)</f>
        <v>1</v>
      </c>
      <c r="S2304" t="n">
        <v>1</v>
      </c>
      <c r="T2304" t="n">
        <v>1</v>
      </c>
      <c r="U2304" t="n">
        <v>0</v>
      </c>
      <c r="V2304" t="n">
        <v>0</v>
      </c>
      <c r="W2304" t="n">
        <v>0</v>
      </c>
      <c r="X2304" t="n">
        <v>0</v>
      </c>
      <c r="Y2304">
        <f>IF(AND(A2304="Lead",COUNTIF(MetaCamps,C2304)&gt;0),1,0)</f>
        <v>1</v>
      </c>
      <c r="Z2304">
        <f>IF(Y2304=1,P2304,0)</f>
        <v>0</v>
      </c>
    </row>
    <row r="2305">
      <c r="A2305" t="inlineStr">
        <is>
          <t>Lead</t>
        </is>
      </c>
      <c r="B2305" s="39" t="str">
        <f>IFERROR(INDEX(CampTypes,MATCH(C2305,CampList,0)),"Unattributed")</f>
        <v>Old</v>
      </c>
      <c r="C2305" t="inlineStr">
        <is>
          <t>E_Natuf_Generic_13082026</t>
        </is>
      </c>
      <c r="D2305" t="inlineStr">
        <is>
          <t>E_Natuf_Generic_13082026_Adset1</t>
        </is>
      </c>
      <c r="E2305" t="inlineStr">
        <is>
          <t>E_Natuf_Generic_13082026_Adset1_Ad1</t>
        </is>
      </c>
      <c r="F2305" t="inlineStr">
        <is>
          <t>Natuf</t>
        </is>
      </c>
      <c r="G2305" t="inlineStr">
        <is>
          <t>Attempt 1</t>
        </is>
      </c>
      <c r="H2305" s="39" t="str">
        <f>IF(ISNUMBER(MATCH(G2305,QualityStatuses,0)),"Quality Lead","Non-Quality Lead")</f>
        <v>Non-Quality Lead</v>
      </c>
      <c r="I2305" t="inlineStr">
        <is>
          <t>2026-10</t>
        </is>
      </c>
      <c r="J2305" t="inlineStr">
        <is>
          <t>Wk of 2026-10-12</t>
        </is>
      </c>
      <c r="K2305" t="inlineStr">
        <is>
          <t>Tejaswini Tarigopula</t>
        </is>
      </c>
      <c r="L2305" t="inlineStr">
        <is>
          <t>Facebook</t>
        </is>
      </c>
      <c r="M2305" t="inlineStr">
        <is>
          <t>Direct (campaign tagged in CRM)</t>
        </is>
      </c>
      <c r="N2305" t="inlineStr">
        <is>
          <t>6ad1e5ac02c6b99f7d825c24</t>
        </is>
      </c>
      <c r="O2305" t="n">
        <v>1</v>
      </c>
      <c r="P2305" s="40">
        <f>IF(A2305="Lead",IF(ISNUMBER(MATCH(G2305,QualityStatuses,0)),1,0),0)</f>
        <v>0</v>
      </c>
      <c r="Q2305" s="40">
        <f>IF(A2305="Lead",IF(G2305="New Lead",0,1),0)</f>
        <v>1</v>
      </c>
      <c r="R2305" s="40">
        <f>IF(A2305="Lead",IF(G2305="Lost",1,0),0)</f>
        <v>0</v>
      </c>
      <c r="S2305" t="n">
        <v>6</v>
      </c>
      <c r="T2305" t="n">
        <v>0</v>
      </c>
      <c r="U2305" t="n">
        <v>0</v>
      </c>
      <c r="V2305" t="n">
        <v>0</v>
      </c>
      <c r="W2305" t="n">
        <v>0</v>
      </c>
      <c r="X2305" t="n">
        <v>0</v>
      </c>
      <c r="Y2305">
        <f>IF(AND(A2305="Lead",COUNTIF(MetaCamps,C2305)&gt;0),1,0)</f>
        <v>1</v>
      </c>
      <c r="Z2305">
        <f>IF(Y2305=1,P2305,0)</f>
        <v>0</v>
      </c>
    </row>
    <row r="2306">
      <c r="A2306" t="inlineStr">
        <is>
          <t>Lead</t>
        </is>
      </c>
      <c r="B2306" s="39" t="str">
        <f>IFERROR(INDEX(CampTypes,MATCH(C2306,CampList,0)),"Unattributed")</f>
        <v>New</v>
      </c>
      <c r="C2306" t="inlineStr">
        <is>
          <t>EBG - In House | ABO | Natuf | Leads | Unit Franchise | India | Oct26 | V1</t>
        </is>
      </c>
      <c r="D2306" t="inlineStr">
        <is>
          <t>Natuf | Business Owners | Tier1 + Growth Cities | Oct26 | V1</t>
        </is>
      </c>
      <c r="E2306" t="inlineStr">
        <is>
          <t>Natuf | Reel | Brand Ambassador | Heard Of Owning A Cafe | V1</t>
        </is>
      </c>
      <c r="F2306" t="inlineStr">
        <is>
          <t>In House Natuf</t>
        </is>
      </c>
      <c r="G2306" t="inlineStr">
        <is>
          <t>Attempt 1</t>
        </is>
      </c>
      <c r="H2306" s="39" t="str">
        <f>IF(ISNUMBER(MATCH(G2306,QualityStatuses,0)),"Quality Lead","Non-Quality Lead")</f>
        <v>Non-Quality Lead</v>
      </c>
      <c r="I2306" t="inlineStr">
        <is>
          <t>2026-10</t>
        </is>
      </c>
      <c r="J2306" t="inlineStr">
        <is>
          <t>Wk of 2026-10-12</t>
        </is>
      </c>
      <c r="K2306" t="inlineStr">
        <is>
          <t>Rupa Srinivas</t>
        </is>
      </c>
      <c r="L2306" t="inlineStr">
        <is>
          <t>Facebook</t>
        </is>
      </c>
      <c r="M2306" t="inlineStr">
        <is>
          <t>Direct (campaign tagged in CRM)</t>
        </is>
      </c>
      <c r="N2306" t="inlineStr">
        <is>
          <t>6ad1e54f99a8b0de2a5db065</t>
        </is>
      </c>
      <c r="O2306" t="n">
        <v>1</v>
      </c>
      <c r="P2306" s="40">
        <f>IF(A2306="Lead",IF(ISNUMBER(MATCH(G2306,QualityStatuses,0)),1,0),0)</f>
        <v>0</v>
      </c>
      <c r="Q2306" s="40">
        <f>IF(A2306="Lead",IF(G2306="New Lead",0,1),0)</f>
        <v>1</v>
      </c>
      <c r="R2306" s="40">
        <f>IF(A2306="Lead",IF(G2306="Lost",1,0),0)</f>
        <v>0</v>
      </c>
      <c r="S2306" t="n">
        <v>1</v>
      </c>
      <c r="T2306" t="n">
        <v>0</v>
      </c>
      <c r="U2306" t="n">
        <v>0</v>
      </c>
      <c r="V2306" t="n">
        <v>0</v>
      </c>
      <c r="W2306" t="n">
        <v>0</v>
      </c>
      <c r="X2306" t="n">
        <v>0</v>
      </c>
      <c r="Y2306">
        <f>IF(AND(A2306="Lead",COUNTIF(MetaCamps,C2306)&gt;0),1,0)</f>
        <v>0</v>
      </c>
      <c r="Z2306">
        <f>IF(Y2306=1,P2306,0)</f>
        <v>0</v>
      </c>
    </row>
    <row r="2307">
      <c r="A2307" t="inlineStr">
        <is>
          <t>Lead</t>
        </is>
      </c>
      <c r="B2307" s="39" t="str">
        <f>IFERROR(INDEX(CampTypes,MATCH(C2307,CampList,0)),"Unattributed")</f>
        <v>New</v>
      </c>
      <c r="C2307" t="inlineStr">
        <is>
          <t>EBG - In House | ABO | Natuf | Leads | Unit Franchise | India | Oct26 | V1</t>
        </is>
      </c>
      <c r="D2307" t="inlineStr">
        <is>
          <t>Natuf | Broad | Tier1 + Growth Cities | Oct26 | V1</t>
        </is>
      </c>
      <c r="E2307" t="inlineStr">
        <is>
          <t>Natuf | Reel | Brand Ambassador | Heard Of Owning A Cafe | V1</t>
        </is>
      </c>
      <c r="F2307" t="inlineStr">
        <is>
          <t>In House Natuf</t>
        </is>
      </c>
      <c r="G2307" t="inlineStr">
        <is>
          <t>New Lead</t>
        </is>
      </c>
      <c r="H2307" s="39" t="str">
        <f>IF(ISNUMBER(MATCH(G2307,QualityStatuses,0)),"Quality Lead","Non-Quality Lead")</f>
        <v>Non-Quality Lead</v>
      </c>
      <c r="I2307" t="inlineStr">
        <is>
          <t>2026-10</t>
        </is>
      </c>
      <c r="J2307" t="inlineStr">
        <is>
          <t>Wk of 2026-10-12</t>
        </is>
      </c>
      <c r="K2307" t="inlineStr">
        <is>
          <t>Rupa Srinivas</t>
        </is>
      </c>
      <c r="L2307" t="inlineStr">
        <is>
          <t>Facebook</t>
        </is>
      </c>
      <c r="M2307" t="inlineStr">
        <is>
          <t>Direct (campaign tagged in CRM)</t>
        </is>
      </c>
      <c r="N2307" t="inlineStr">
        <is>
          <t>6ad1e488aca7db843383931b</t>
        </is>
      </c>
      <c r="O2307" t="n">
        <v>1</v>
      </c>
      <c r="P2307" s="40">
        <f>IF(A2307="Lead",IF(ISNUMBER(MATCH(G2307,QualityStatuses,0)),1,0),0)</f>
        <v>0</v>
      </c>
      <c r="Q2307" s="40">
        <f>IF(A2307="Lead",IF(G2307="New Lead",0,1),0)</f>
        <v>0</v>
      </c>
      <c r="R2307" s="40">
        <f>IF(A2307="Lead",IF(G2307="Lost",1,0),0)</f>
        <v>0</v>
      </c>
      <c r="S2307" t="n">
        <v>0</v>
      </c>
      <c r="T2307" t="n">
        <v>0</v>
      </c>
      <c r="U2307" t="n">
        <v>0</v>
      </c>
      <c r="V2307" t="n">
        <v>0</v>
      </c>
      <c r="W2307" t="n">
        <v>0</v>
      </c>
      <c r="X2307" t="n">
        <v>0</v>
      </c>
      <c r="Y2307">
        <f>IF(AND(A2307="Lead",COUNTIF(MetaCamps,C2307)&gt;0),1,0)</f>
        <v>0</v>
      </c>
      <c r="Z2307">
        <f>IF(Y2307=1,P2307,0)</f>
        <v>0</v>
      </c>
    </row>
    <row r="2308">
      <c r="A2308" t="inlineStr">
        <is>
          <t>Lead</t>
        </is>
      </c>
      <c r="B2308" s="39" t="str">
        <f>IFERROR(INDEX(CampTypes,MATCH(C2308,CampList,0)),"Unattributed")</f>
        <v>New</v>
      </c>
      <c r="C2308" t="inlineStr">
        <is>
          <t>EBG - In House | ABO | Natuf | Leads | Unit Franchise | India | Oct26 | V1</t>
        </is>
      </c>
      <c r="D2308" t="inlineStr">
        <is>
          <t>Natuf | Broad | Tier1 + Growth Cities | Oct26 | V1</t>
        </is>
      </c>
      <c r="E2308" t="inlineStr">
        <is>
          <t>Natuf | Reel | Brand Ambassador | Heard Of Owning A Cafe | V1</t>
        </is>
      </c>
      <c r="F2308" t="inlineStr">
        <is>
          <t>In House Natuf</t>
        </is>
      </c>
      <c r="G2308" t="inlineStr">
        <is>
          <t>Attempt 2</t>
        </is>
      </c>
      <c r="H2308" s="39" t="str">
        <f>IF(ISNUMBER(MATCH(G2308,QualityStatuses,0)),"Quality Lead","Non-Quality Lead")</f>
        <v>Non-Quality Lead</v>
      </c>
      <c r="I2308" t="inlineStr">
        <is>
          <t>2026-10</t>
        </is>
      </c>
      <c r="J2308" t="inlineStr">
        <is>
          <t>Wk of 2026-10-12</t>
        </is>
      </c>
      <c r="K2308" t="inlineStr">
        <is>
          <t>Rupa Srinivas</t>
        </is>
      </c>
      <c r="L2308" t="inlineStr">
        <is>
          <t>Facebook</t>
        </is>
      </c>
      <c r="M2308" t="inlineStr">
        <is>
          <t>Direct (campaign tagged in CRM)</t>
        </is>
      </c>
      <c r="N2308" t="inlineStr">
        <is>
          <t>6ad1e47d6b7e14ad52d2373b</t>
        </is>
      </c>
      <c r="O2308" t="n">
        <v>1</v>
      </c>
      <c r="P2308" s="40">
        <f>IF(A2308="Lead",IF(ISNUMBER(MATCH(G2308,QualityStatuses,0)),1,0),0)</f>
        <v>0</v>
      </c>
      <c r="Q2308" s="40">
        <f>IF(A2308="Lead",IF(G2308="New Lead",0,1),0)</f>
        <v>1</v>
      </c>
      <c r="R2308" s="40">
        <f>IF(A2308="Lead",IF(G2308="Lost",1,0),0)</f>
        <v>0</v>
      </c>
      <c r="S2308" t="n">
        <v>2</v>
      </c>
      <c r="T2308" t="n">
        <v>1</v>
      </c>
      <c r="U2308" t="n">
        <v>0</v>
      </c>
      <c r="V2308" t="n">
        <v>0</v>
      </c>
      <c r="W2308" t="n">
        <v>0</v>
      </c>
      <c r="X2308" t="n">
        <v>0</v>
      </c>
      <c r="Y2308">
        <f>IF(AND(A2308="Lead",COUNTIF(MetaCamps,C2308)&gt;0),1,0)</f>
        <v>0</v>
      </c>
      <c r="Z2308">
        <f>IF(Y2308=1,P2308,0)</f>
        <v>0</v>
      </c>
    </row>
    <row r="2309">
      <c r="A2309" t="inlineStr">
        <is>
          <t>Lead</t>
        </is>
      </c>
      <c r="B2309" s="39" t="str">
        <f>IFERROR(INDEX(CampTypes,MATCH(C2309,CampList,0)),"Unattributed")</f>
        <v>New</v>
      </c>
      <c r="C2309" t="inlineStr">
        <is>
          <t>EBG - In House | ABO | Natuf | Leads | Unit Franchise | India | Oct26 | V1</t>
        </is>
      </c>
      <c r="D2309" t="inlineStr">
        <is>
          <t>Natuf | Business Owners | Tier1 + Growth Cities | Oct26 | V1</t>
        </is>
      </c>
      <c r="E2309" t="inlineStr">
        <is>
          <t>Natuf | Reel | Brand Ambassador | Heard Of Owning A Cafe | V1</t>
        </is>
      </c>
      <c r="F2309" t="inlineStr">
        <is>
          <t>In House Natuf</t>
        </is>
      </c>
      <c r="G2309" t="inlineStr">
        <is>
          <t>Details Shared</t>
        </is>
      </c>
      <c r="H2309" s="39" t="str">
        <f>IF(ISNUMBER(MATCH(G2309,QualityStatuses,0)),"Quality Lead","Non-Quality Lead")</f>
        <v>Quality Lead</v>
      </c>
      <c r="I2309" t="inlineStr">
        <is>
          <t>2026-10</t>
        </is>
      </c>
      <c r="J2309" t="inlineStr">
        <is>
          <t>Wk of 2026-10-12</t>
        </is>
      </c>
      <c r="K2309" t="inlineStr">
        <is>
          <t>Rupa Srinivas</t>
        </is>
      </c>
      <c r="L2309" t="inlineStr">
        <is>
          <t>Facebook</t>
        </is>
      </c>
      <c r="M2309" t="inlineStr">
        <is>
          <t>Direct (campaign tagged in CRM)</t>
        </is>
      </c>
      <c r="N2309" t="inlineStr">
        <is>
          <t>6ad1e25a055bbe1ef3ba2e0a</t>
        </is>
      </c>
      <c r="O2309" t="n">
        <v>1</v>
      </c>
      <c r="P2309" s="40">
        <f>IF(A2309="Lead",IF(ISNUMBER(MATCH(G2309,QualityStatuses,0)),1,0),0)</f>
        <v>1</v>
      </c>
      <c r="Q2309" s="40">
        <f>IF(A2309="Lead",IF(G2309="New Lead",0,1),0)</f>
        <v>1</v>
      </c>
      <c r="R2309" s="40">
        <f>IF(A2309="Lead",IF(G2309="Lost",1,0),0)</f>
        <v>0</v>
      </c>
      <c r="S2309" t="n">
        <v>2</v>
      </c>
      <c r="T2309" t="n">
        <v>1</v>
      </c>
      <c r="U2309" t="n">
        <v>0</v>
      </c>
      <c r="V2309" t="n">
        <v>0</v>
      </c>
      <c r="W2309" t="n">
        <v>0</v>
      </c>
      <c r="X2309" t="n">
        <v>0</v>
      </c>
      <c r="Y2309">
        <f>IF(AND(A2309="Lead",COUNTIF(MetaCamps,C2309)&gt;0),1,0)</f>
        <v>0</v>
      </c>
      <c r="Z2309">
        <f>IF(Y2309=1,P2309,0)</f>
        <v>0</v>
      </c>
    </row>
    <row r="2310">
      <c r="A2310" t="inlineStr">
        <is>
          <t>Lead</t>
        </is>
      </c>
      <c r="B2310" s="39" t="str">
        <f>IFERROR(INDEX(CampTypes,MATCH(C2310,CampList,0)),"Unattributed")</f>
        <v>New</v>
      </c>
      <c r="C2310" t="inlineStr">
        <is>
          <t>EBG - In House | ABO | Natuf | Leads | Unit Franchise | India | Oct26 | V1</t>
        </is>
      </c>
      <c r="D2310" t="inlineStr">
        <is>
          <t>Natuf | Business Owners | Tier1 + Growth Cities | Oct26 | V1</t>
        </is>
      </c>
      <c r="E2310" t="inlineStr">
        <is>
          <t>Natuf | Reel | Brand Ambassador | Heard Of Owning A Cafe | V1</t>
        </is>
      </c>
      <c r="F2310" t="inlineStr">
        <is>
          <t>In House Natuf</t>
        </is>
      </c>
      <c r="G2310" t="inlineStr">
        <is>
          <t>Attempt 1</t>
        </is>
      </c>
      <c r="H2310" s="39" t="str">
        <f>IF(ISNUMBER(MATCH(G2310,QualityStatuses,0)),"Quality Lead","Non-Quality Lead")</f>
        <v>Non-Quality Lead</v>
      </c>
      <c r="I2310" t="inlineStr">
        <is>
          <t>2026-10</t>
        </is>
      </c>
      <c r="J2310" t="inlineStr">
        <is>
          <t>Wk of 2026-10-12</t>
        </is>
      </c>
      <c r="K2310" t="inlineStr">
        <is>
          <t>Rupa Srinivas</t>
        </is>
      </c>
      <c r="L2310" t="inlineStr">
        <is>
          <t>Facebook</t>
        </is>
      </c>
      <c r="M2310" t="inlineStr">
        <is>
          <t>Direct (campaign tagged in CRM)</t>
        </is>
      </c>
      <c r="N2310" t="inlineStr">
        <is>
          <t>6ad1e111206a60202ae97e7e</t>
        </is>
      </c>
      <c r="O2310" t="n">
        <v>1</v>
      </c>
      <c r="P2310" s="40">
        <f>IF(A2310="Lead",IF(ISNUMBER(MATCH(G2310,QualityStatuses,0)),1,0),0)</f>
        <v>0</v>
      </c>
      <c r="Q2310" s="40">
        <f>IF(A2310="Lead",IF(G2310="New Lead",0,1),0)</f>
        <v>1</v>
      </c>
      <c r="R2310" s="40">
        <f>IF(A2310="Lead",IF(G2310="Lost",1,0),0)</f>
        <v>0</v>
      </c>
      <c r="S2310" t="n">
        <v>0</v>
      </c>
      <c r="T2310" t="n">
        <v>0</v>
      </c>
      <c r="U2310" t="n">
        <v>0</v>
      </c>
      <c r="V2310" t="n">
        <v>0</v>
      </c>
      <c r="W2310" t="n">
        <v>0</v>
      </c>
      <c r="X2310" t="n">
        <v>0</v>
      </c>
      <c r="Y2310">
        <f>IF(AND(A2310="Lead",COUNTIF(MetaCamps,C2310)&gt;0),1,0)</f>
        <v>0</v>
      </c>
      <c r="Z2310">
        <f>IF(Y2310=1,P2310,0)</f>
        <v>0</v>
      </c>
    </row>
    <row r="2311">
      <c r="A2311" t="inlineStr">
        <is>
          <t>Lead</t>
        </is>
      </c>
      <c r="B2311" s="39" t="str">
        <f>IFERROR(INDEX(CampTypes,MATCH(C2311,CampList,0)),"Unattributed")</f>
        <v>New</v>
      </c>
      <c r="C2311" t="inlineStr">
        <is>
          <t>EBG - In House | ABO | Natuf | Leads | Unit Franchise | India | Oct26 | V1</t>
        </is>
      </c>
      <c r="D2311" t="inlineStr">
        <is>
          <t>Natuf | LAL 1% | India | Jul26 | V1</t>
        </is>
      </c>
      <c r="E2311" t="inlineStr">
        <is>
          <t>Natuf | Reel | Brand Ambassador | Heard Of Owning A Cafe | V1</t>
        </is>
      </c>
      <c r="F2311" t="inlineStr">
        <is>
          <t>In House Natuf</t>
        </is>
      </c>
      <c r="G2311" t="inlineStr">
        <is>
          <t>Connected</t>
        </is>
      </c>
      <c r="H2311" s="39" t="str">
        <f>IF(ISNUMBER(MATCH(G2311,QualityStatuses,0)),"Quality Lead","Non-Quality Lead")</f>
        <v>Non-Quality Lead</v>
      </c>
      <c r="I2311" t="inlineStr">
        <is>
          <t>2026-10</t>
        </is>
      </c>
      <c r="J2311" t="inlineStr">
        <is>
          <t>Wk of 2026-10-12</t>
        </is>
      </c>
      <c r="K2311" t="inlineStr">
        <is>
          <t>Rupa Srinivas</t>
        </is>
      </c>
      <c r="L2311" t="inlineStr">
        <is>
          <t>Facebook</t>
        </is>
      </c>
      <c r="M2311" t="inlineStr">
        <is>
          <t>Direct (campaign tagged in CRM)</t>
        </is>
      </c>
      <c r="N2311" t="inlineStr">
        <is>
          <t>6ad1e0f2e53a41ba0a11f938</t>
        </is>
      </c>
      <c r="O2311" t="n">
        <v>1</v>
      </c>
      <c r="P2311" s="40">
        <f>IF(A2311="Lead",IF(ISNUMBER(MATCH(G2311,QualityStatuses,0)),1,0),0)</f>
        <v>0</v>
      </c>
      <c r="Q2311" s="40">
        <f>IF(A2311="Lead",IF(G2311="New Lead",0,1),0)</f>
        <v>1</v>
      </c>
      <c r="R2311" s="40">
        <f>IF(A2311="Lead",IF(G2311="Lost",1,0),0)</f>
        <v>0</v>
      </c>
      <c r="S2311" t="n">
        <v>2</v>
      </c>
      <c r="T2311" t="n">
        <v>1</v>
      </c>
      <c r="U2311" t="n">
        <v>0</v>
      </c>
      <c r="V2311" t="n">
        <v>0</v>
      </c>
      <c r="W2311" t="n">
        <v>0</v>
      </c>
      <c r="X2311" t="n">
        <v>0</v>
      </c>
      <c r="Y2311">
        <f>IF(AND(A2311="Lead",COUNTIF(MetaCamps,C2311)&gt;0),1,0)</f>
        <v>0</v>
      </c>
      <c r="Z2311">
        <f>IF(Y2311=1,P2311,0)</f>
        <v>0</v>
      </c>
    </row>
    <row r="2312">
      <c r="A2312" t="inlineStr">
        <is>
          <t>Lead</t>
        </is>
      </c>
      <c r="B2312" s="39" t="str">
        <f>IFERROR(INDEX(CampTypes,MATCH(C2312,CampList,0)),"Unattributed")</f>
        <v>New</v>
      </c>
      <c r="C2312" t="inlineStr">
        <is>
          <t>EBG - In House | ABO | Natuf | Leads | Unit Franchise | India | Oct26 | V1</t>
        </is>
      </c>
      <c r="D2312" t="inlineStr">
        <is>
          <t>Natuf | Investors | Tier1 + Growth Cities | Oct26 | V1</t>
        </is>
      </c>
      <c r="E2312" t="inlineStr">
        <is>
          <t>Natuf | Reel | Brand Ambassador | Heard Of Owning A Cafe | V1</t>
        </is>
      </c>
      <c r="F2312" t="inlineStr">
        <is>
          <t>In House Natuf</t>
        </is>
      </c>
      <c r="G2312" t="inlineStr">
        <is>
          <t>Attempt 1</t>
        </is>
      </c>
      <c r="H2312" s="39" t="str">
        <f>IF(ISNUMBER(MATCH(G2312,QualityStatuses,0)),"Quality Lead","Non-Quality Lead")</f>
        <v>Non-Quality Lead</v>
      </c>
      <c r="I2312" t="inlineStr">
        <is>
          <t>2026-10</t>
        </is>
      </c>
      <c r="J2312" t="inlineStr">
        <is>
          <t>Wk of 2026-10-12</t>
        </is>
      </c>
      <c r="K2312" t="inlineStr">
        <is>
          <t>Rupa Srinivas</t>
        </is>
      </c>
      <c r="L2312" t="inlineStr">
        <is>
          <t>Facebook</t>
        </is>
      </c>
      <c r="M2312" t="inlineStr">
        <is>
          <t>Direct (campaign tagged in CRM)</t>
        </is>
      </c>
      <c r="N2312" t="inlineStr">
        <is>
          <t>6ad1e09a2b30a450d88fd46b</t>
        </is>
      </c>
      <c r="O2312" t="n">
        <v>1</v>
      </c>
      <c r="P2312" s="40">
        <f>IF(A2312="Lead",IF(ISNUMBER(MATCH(G2312,QualityStatuses,0)),1,0),0)</f>
        <v>0</v>
      </c>
      <c r="Q2312" s="40">
        <f>IF(A2312="Lead",IF(G2312="New Lead",0,1),0)</f>
        <v>1</v>
      </c>
      <c r="R2312" s="40">
        <f>IF(A2312="Lead",IF(G2312="Lost",1,0),0)</f>
        <v>0</v>
      </c>
      <c r="S2312" t="n">
        <v>1</v>
      </c>
      <c r="T2312" t="n">
        <v>0</v>
      </c>
      <c r="U2312" t="n">
        <v>0</v>
      </c>
      <c r="V2312" t="n">
        <v>0</v>
      </c>
      <c r="W2312" t="n">
        <v>0</v>
      </c>
      <c r="X2312" t="n">
        <v>0</v>
      </c>
      <c r="Y2312">
        <f>IF(AND(A2312="Lead",COUNTIF(MetaCamps,C2312)&gt;0),1,0)</f>
        <v>0</v>
      </c>
      <c r="Z2312">
        <f>IF(Y2312=1,P2312,0)</f>
        <v>0</v>
      </c>
    </row>
    <row r="2313">
      <c r="A2313" t="inlineStr">
        <is>
          <t>Lead</t>
        </is>
      </c>
      <c r="B2313" s="39" t="str">
        <f>IFERROR(INDEX(CampTypes,MATCH(C2313,CampList,0)),"Unattributed")</f>
        <v>Old</v>
      </c>
      <c r="C2313" t="inlineStr">
        <is>
          <t>natuf_Kiosk_14072026_Hindi</t>
        </is>
      </c>
      <c r="D2313" t="inlineStr">
        <is>
          <t>natuf_Kiosk_09102026</t>
        </is>
      </c>
      <c r="E2313" t="inlineStr">
        <is>
          <t>natuf_Kiosk_14072026_ad set_ad1</t>
        </is>
      </c>
      <c r="F2313" t="inlineStr">
        <is>
          <t>Natuf</t>
        </is>
      </c>
      <c r="G2313" t="inlineStr">
        <is>
          <t>New Lead</t>
        </is>
      </c>
      <c r="H2313" s="39" t="str">
        <f>IF(ISNUMBER(MATCH(G2313,QualityStatuses,0)),"Quality Lead","Non-Quality Lead")</f>
        <v>Non-Quality Lead</v>
      </c>
      <c r="I2313" t="inlineStr">
        <is>
          <t>2026-10</t>
        </is>
      </c>
      <c r="J2313" t="inlineStr">
        <is>
          <t>Wk of 2026-10-12</t>
        </is>
      </c>
      <c r="K2313" t="inlineStr">
        <is>
          <t>(Unassigned)</t>
        </is>
      </c>
      <c r="L2313" t="inlineStr">
        <is>
          <t>Facebook</t>
        </is>
      </c>
      <c r="M2313" t="inlineStr">
        <is>
          <t>Direct (campaign tagged in CRM)</t>
        </is>
      </c>
      <c r="N2313" t="inlineStr">
        <is>
          <t>6ad1df5af31139b925b381d8</t>
        </is>
      </c>
      <c r="O2313" t="n">
        <v>1</v>
      </c>
      <c r="P2313" s="40">
        <f>IF(A2313="Lead",IF(ISNUMBER(MATCH(G2313,QualityStatuses,0)),1,0),0)</f>
        <v>0</v>
      </c>
      <c r="Q2313" s="40">
        <f>IF(A2313="Lead",IF(G2313="New Lead",0,1),0)</f>
        <v>0</v>
      </c>
      <c r="R2313" s="40">
        <f>IF(A2313="Lead",IF(G2313="Lost",1,0),0)</f>
        <v>0</v>
      </c>
      <c r="S2313" t="n">
        <v>0</v>
      </c>
      <c r="T2313" t="n">
        <v>0</v>
      </c>
      <c r="U2313" t="n">
        <v>0</v>
      </c>
      <c r="V2313" t="n">
        <v>0</v>
      </c>
      <c r="W2313" t="n">
        <v>0</v>
      </c>
      <c r="X2313" t="n">
        <v>0</v>
      </c>
      <c r="Y2313">
        <f>IF(AND(A2313="Lead",COUNTIF(MetaCamps,C2313)&gt;0),1,0)</f>
        <v>1</v>
      </c>
      <c r="Z2313">
        <f>IF(Y2313=1,P2313,0)</f>
        <v>0</v>
      </c>
    </row>
    <row r="2314">
      <c r="A2314" t="inlineStr">
        <is>
          <t>Lead</t>
        </is>
      </c>
      <c r="B2314" s="39" t="str">
        <f>IFERROR(INDEX(CampTypes,MATCH(C2314,CampList,0)),"Unattributed")</f>
        <v>New</v>
      </c>
      <c r="C2314" t="inlineStr">
        <is>
          <t>EBG - In House | ABO | Natuf | Leads | Unit Franchise | India | Oct26 | V1</t>
        </is>
      </c>
      <c r="D2314" t="inlineStr">
        <is>
          <t>Natuf | LAL 1% | India | Jul26 | V1</t>
        </is>
      </c>
      <c r="E2314" t="inlineStr">
        <is>
          <t>Natuf | Reel | Brand Ambassador | Heard Of Owning A Cafe | V1</t>
        </is>
      </c>
      <c r="F2314" t="inlineStr">
        <is>
          <t>In House Natuf</t>
        </is>
      </c>
      <c r="G2314" t="inlineStr">
        <is>
          <t>Attempt 2</t>
        </is>
      </c>
      <c r="H2314" s="39" t="str">
        <f>IF(ISNUMBER(MATCH(G2314,QualityStatuses,0)),"Quality Lead","Non-Quality Lead")</f>
        <v>Non-Quality Lead</v>
      </c>
      <c r="I2314" t="inlineStr">
        <is>
          <t>2026-10</t>
        </is>
      </c>
      <c r="J2314" t="inlineStr">
        <is>
          <t>Wk of 2026-10-12</t>
        </is>
      </c>
      <c r="K2314" t="inlineStr">
        <is>
          <t>Rupa Srinivas</t>
        </is>
      </c>
      <c r="L2314" t="inlineStr">
        <is>
          <t>Facebook</t>
        </is>
      </c>
      <c r="M2314" t="inlineStr">
        <is>
          <t>Direct (campaign tagged in CRM)</t>
        </is>
      </c>
      <c r="N2314" t="inlineStr">
        <is>
          <t>6ad1de366843ffa32ee439f8</t>
        </is>
      </c>
      <c r="O2314" t="n">
        <v>1</v>
      </c>
      <c r="P2314" s="40">
        <f>IF(A2314="Lead",IF(ISNUMBER(MATCH(G2314,QualityStatuses,0)),1,0),0)</f>
        <v>0</v>
      </c>
      <c r="Q2314" s="40">
        <f>IF(A2314="Lead",IF(G2314="New Lead",0,1),0)</f>
        <v>1</v>
      </c>
      <c r="R2314" s="40">
        <f>IF(A2314="Lead",IF(G2314="Lost",1,0),0)</f>
        <v>0</v>
      </c>
      <c r="S2314" t="n">
        <v>2</v>
      </c>
      <c r="T2314" t="n">
        <v>0</v>
      </c>
      <c r="U2314" t="n">
        <v>0</v>
      </c>
      <c r="V2314" t="n">
        <v>0</v>
      </c>
      <c r="W2314" t="n">
        <v>0</v>
      </c>
      <c r="X2314" t="n">
        <v>0</v>
      </c>
      <c r="Y2314">
        <f>IF(AND(A2314="Lead",COUNTIF(MetaCamps,C2314)&gt;0),1,0)</f>
        <v>0</v>
      </c>
      <c r="Z2314">
        <f>IF(Y2314=1,P2314,0)</f>
        <v>0</v>
      </c>
    </row>
    <row r="2315">
      <c r="A2315" t="inlineStr">
        <is>
          <t>Lead</t>
        </is>
      </c>
      <c r="B2315" s="39" t="str">
        <f>IFERROR(INDEX(CampTypes,MATCH(C2315,CampList,0)),"Unattributed")</f>
        <v>Old</v>
      </c>
      <c r="C2315" t="inlineStr">
        <is>
          <t>E_Karan_Natuf_All_07072026</t>
        </is>
      </c>
      <c r="D2315" t="inlineStr">
        <is>
          <t>E_Karan_Natuf_Sign_07072026_Adset3</t>
        </is>
      </c>
      <c r="E2315" t="inlineStr">
        <is>
          <t>E_Karan_Natuf_Sign_07072026_Adset2_Ad1</t>
        </is>
      </c>
      <c r="F2315" t="inlineStr">
        <is>
          <t>Natuf</t>
        </is>
      </c>
      <c r="G2315" t="inlineStr">
        <is>
          <t>Lost</t>
        </is>
      </c>
      <c r="H2315" s="39" t="str">
        <f>IF(ISNUMBER(MATCH(G2315,QualityStatuses,0)),"Quality Lead","Non-Quality Lead")</f>
        <v>Non-Quality Lead</v>
      </c>
      <c r="I2315" t="inlineStr">
        <is>
          <t>2026-10</t>
        </is>
      </c>
      <c r="J2315" t="inlineStr">
        <is>
          <t>Wk of 2026-10-12</t>
        </is>
      </c>
      <c r="K2315" t="inlineStr">
        <is>
          <t>Tejaswini Tarigopula</t>
        </is>
      </c>
      <c r="L2315" t="inlineStr">
        <is>
          <t>Facebook</t>
        </is>
      </c>
      <c r="M2315" t="inlineStr">
        <is>
          <t>Direct (campaign tagged in CRM)</t>
        </is>
      </c>
      <c r="N2315" t="inlineStr">
        <is>
          <t>6ad1dd8af80765a2c3601c77</t>
        </is>
      </c>
      <c r="O2315" t="n">
        <v>1</v>
      </c>
      <c r="P2315" s="40">
        <f>IF(A2315="Lead",IF(ISNUMBER(MATCH(G2315,QualityStatuses,0)),1,0),0)</f>
        <v>0</v>
      </c>
      <c r="Q2315" s="40">
        <f>IF(A2315="Lead",IF(G2315="New Lead",0,1),0)</f>
        <v>1</v>
      </c>
      <c r="R2315" s="40">
        <f>IF(A2315="Lead",IF(G2315="Lost",1,0),0)</f>
        <v>1</v>
      </c>
      <c r="S2315" t="n">
        <v>1</v>
      </c>
      <c r="T2315" t="n">
        <v>1</v>
      </c>
      <c r="U2315" t="n">
        <v>0</v>
      </c>
      <c r="V2315" t="n">
        <v>0</v>
      </c>
      <c r="W2315" t="n">
        <v>0</v>
      </c>
      <c r="X2315" t="n">
        <v>0</v>
      </c>
      <c r="Y2315">
        <f>IF(AND(A2315="Lead",COUNTIF(MetaCamps,C2315)&gt;0),1,0)</f>
        <v>1</v>
      </c>
      <c r="Z2315">
        <f>IF(Y2315=1,P2315,0)</f>
        <v>0</v>
      </c>
    </row>
    <row r="2316">
      <c r="A2316" t="inlineStr">
        <is>
          <t>Lead</t>
        </is>
      </c>
      <c r="B2316" s="39" t="str">
        <f>IFERROR(INDEX(CampTypes,MATCH(C2316,CampList,0)),"Unattributed")</f>
        <v>Old</v>
      </c>
      <c r="C2316" t="inlineStr">
        <is>
          <t>natuf_Kiosk_14072026_Hindi</t>
        </is>
      </c>
      <c r="D2316" t="inlineStr">
        <is>
          <t>natuf_Kiosk_09102026</t>
        </is>
      </c>
      <c r="E2316" t="inlineStr">
        <is>
          <t>natuf_Kiosk_14072026_ad set_ad1</t>
        </is>
      </c>
      <c r="F2316" t="inlineStr">
        <is>
          <t>Natuf</t>
        </is>
      </c>
      <c r="G2316" t="inlineStr">
        <is>
          <t>New Lead</t>
        </is>
      </c>
      <c r="H2316" s="39" t="str">
        <f>IF(ISNUMBER(MATCH(G2316,QualityStatuses,0)),"Quality Lead","Non-Quality Lead")</f>
        <v>Non-Quality Lead</v>
      </c>
      <c r="I2316" t="inlineStr">
        <is>
          <t>2026-10</t>
        </is>
      </c>
      <c r="J2316" t="inlineStr">
        <is>
          <t>Wk of 2026-10-12</t>
        </is>
      </c>
      <c r="K2316" t="inlineStr">
        <is>
          <t>(Unassigned)</t>
        </is>
      </c>
      <c r="L2316" t="inlineStr">
        <is>
          <t>Facebook</t>
        </is>
      </c>
      <c r="M2316" t="inlineStr">
        <is>
          <t>Direct (campaign tagged in CRM)</t>
        </is>
      </c>
      <c r="N2316" t="inlineStr">
        <is>
          <t>6ad1dd598d3f92c0956e6a29</t>
        </is>
      </c>
      <c r="O2316" t="n">
        <v>1</v>
      </c>
      <c r="P2316" s="40">
        <f>IF(A2316="Lead",IF(ISNUMBER(MATCH(G2316,QualityStatuses,0)),1,0),0)</f>
        <v>0</v>
      </c>
      <c r="Q2316" s="40">
        <f>IF(A2316="Lead",IF(G2316="New Lead",0,1),0)</f>
        <v>0</v>
      </c>
      <c r="R2316" s="40">
        <f>IF(A2316="Lead",IF(G2316="Lost",1,0),0)</f>
        <v>0</v>
      </c>
      <c r="S2316" t="n">
        <v>0</v>
      </c>
      <c r="T2316" t="n">
        <v>0</v>
      </c>
      <c r="U2316" t="n">
        <v>0</v>
      </c>
      <c r="V2316" t="n">
        <v>0</v>
      </c>
      <c r="W2316" t="n">
        <v>0</v>
      </c>
      <c r="X2316" t="n">
        <v>0</v>
      </c>
      <c r="Y2316">
        <f>IF(AND(A2316="Lead",COUNTIF(MetaCamps,C2316)&gt;0),1,0)</f>
        <v>1</v>
      </c>
      <c r="Z2316">
        <f>IF(Y2316=1,P2316,0)</f>
        <v>0</v>
      </c>
    </row>
    <row r="2317">
      <c r="A2317" t="inlineStr">
        <is>
          <t>Lead</t>
        </is>
      </c>
      <c r="B2317" s="39" t="str">
        <f>IFERROR(INDEX(CampTypes,MATCH(C2317,CampList,0)),"Unattributed")</f>
        <v>New</v>
      </c>
      <c r="C2317" t="inlineStr">
        <is>
          <t>EBG - In House | ABO | Natuf | Leads | Unit Franchise | India | Oct26 | V1</t>
        </is>
      </c>
      <c r="D2317" t="inlineStr">
        <is>
          <t>Natuf | Broad | Tier1 + Growth Cities | Oct26 | V1</t>
        </is>
      </c>
      <c r="E2317" t="inlineStr">
        <is>
          <t>Natuf | Reel | Brand Ambassador | Heard Of Owning A Cafe | V1</t>
        </is>
      </c>
      <c r="F2317" t="inlineStr">
        <is>
          <t>In House Natuf</t>
        </is>
      </c>
      <c r="G2317" t="inlineStr">
        <is>
          <t>Connected</t>
        </is>
      </c>
      <c r="H2317" s="39" t="str">
        <f>IF(ISNUMBER(MATCH(G2317,QualityStatuses,0)),"Quality Lead","Non-Quality Lead")</f>
        <v>Non-Quality Lead</v>
      </c>
      <c r="I2317" t="inlineStr">
        <is>
          <t>2026-10</t>
        </is>
      </c>
      <c r="J2317" t="inlineStr">
        <is>
          <t>Wk of 2026-10-12</t>
        </is>
      </c>
      <c r="K2317" t="inlineStr">
        <is>
          <t>Rupa Srinivas</t>
        </is>
      </c>
      <c r="L2317" t="inlineStr">
        <is>
          <t>Facebook</t>
        </is>
      </c>
      <c r="M2317" t="inlineStr">
        <is>
          <t>Direct (campaign tagged in CRM)</t>
        </is>
      </c>
      <c r="N2317" t="inlineStr">
        <is>
          <t>6ad1dbc1452ae5801829d92e</t>
        </is>
      </c>
      <c r="O2317" t="n">
        <v>1</v>
      </c>
      <c r="P2317" s="40">
        <f>IF(A2317="Lead",IF(ISNUMBER(MATCH(G2317,QualityStatuses,0)),1,0),0)</f>
        <v>0</v>
      </c>
      <c r="Q2317" s="40">
        <f>IF(A2317="Lead",IF(G2317="New Lead",0,1),0)</f>
        <v>1</v>
      </c>
      <c r="R2317" s="40">
        <f>IF(A2317="Lead",IF(G2317="Lost",1,0),0)</f>
        <v>0</v>
      </c>
      <c r="S2317" t="n">
        <v>6</v>
      </c>
      <c r="T2317" t="n">
        <v>2</v>
      </c>
      <c r="U2317" t="n">
        <v>0</v>
      </c>
      <c r="V2317" t="n">
        <v>0</v>
      </c>
      <c r="W2317" t="n">
        <v>0</v>
      </c>
      <c r="X2317" t="n">
        <v>0</v>
      </c>
      <c r="Y2317">
        <f>IF(AND(A2317="Lead",COUNTIF(MetaCamps,C2317)&gt;0),1,0)</f>
        <v>0</v>
      </c>
      <c r="Z2317">
        <f>IF(Y2317=1,P2317,0)</f>
        <v>0</v>
      </c>
    </row>
    <row r="2318">
      <c r="A2318" t="inlineStr">
        <is>
          <t>Lead</t>
        </is>
      </c>
      <c r="B2318" s="39" t="str">
        <f>IFERROR(INDEX(CampTypes,MATCH(C2318,CampList,0)),"Unattributed")</f>
        <v>New</v>
      </c>
      <c r="C2318" t="inlineStr">
        <is>
          <t>EBG - In House | ABO | Natuf | Leads | Unit Franchise | India | Oct26 | V1</t>
        </is>
      </c>
      <c r="D2318" t="inlineStr">
        <is>
          <t>Natuf | Broad | Tier1 + Growth Cities | Oct26 | V1</t>
        </is>
      </c>
      <c r="E2318" t="inlineStr">
        <is>
          <t>Natuf | Reel | Brand Ambassador | Heard Of Owning A Cafe | V1</t>
        </is>
      </c>
      <c r="F2318" t="inlineStr">
        <is>
          <t>In House Natuf</t>
        </is>
      </c>
      <c r="G2318" t="inlineStr">
        <is>
          <t>Details Shared</t>
        </is>
      </c>
      <c r="H2318" s="39" t="str">
        <f>IF(ISNUMBER(MATCH(G2318,QualityStatuses,0)),"Quality Lead","Non-Quality Lead")</f>
        <v>Quality Lead</v>
      </c>
      <c r="I2318" t="inlineStr">
        <is>
          <t>2026-10</t>
        </is>
      </c>
      <c r="J2318" t="inlineStr">
        <is>
          <t>Wk of 2026-10-12</t>
        </is>
      </c>
      <c r="K2318" t="inlineStr">
        <is>
          <t>Rupa Srinivas</t>
        </is>
      </c>
      <c r="L2318" t="inlineStr">
        <is>
          <t>Facebook</t>
        </is>
      </c>
      <c r="M2318" t="inlineStr">
        <is>
          <t>Direct (campaign tagged in CRM)</t>
        </is>
      </c>
      <c r="N2318" t="inlineStr">
        <is>
          <t>6ad1db6b8d3f92c0956e66a8</t>
        </is>
      </c>
      <c r="O2318" t="n">
        <v>1</v>
      </c>
      <c r="P2318" s="40">
        <f>IF(A2318="Lead",IF(ISNUMBER(MATCH(G2318,QualityStatuses,0)),1,0),0)</f>
        <v>1</v>
      </c>
      <c r="Q2318" s="40">
        <f>IF(A2318="Lead",IF(G2318="New Lead",0,1),0)</f>
        <v>1</v>
      </c>
      <c r="R2318" s="40">
        <f>IF(A2318="Lead",IF(G2318="Lost",1,0),0)</f>
        <v>0</v>
      </c>
      <c r="S2318" t="n">
        <v>1</v>
      </c>
      <c r="T2318" t="n">
        <v>1</v>
      </c>
      <c r="U2318" t="n">
        <v>0</v>
      </c>
      <c r="V2318" t="n">
        <v>0</v>
      </c>
      <c r="W2318" t="n">
        <v>0</v>
      </c>
      <c r="X2318" t="n">
        <v>0</v>
      </c>
      <c r="Y2318">
        <f>IF(AND(A2318="Lead",COUNTIF(MetaCamps,C2318)&gt;0),1,0)</f>
        <v>0</v>
      </c>
      <c r="Z2318">
        <f>IF(Y2318=1,P2318,0)</f>
        <v>0</v>
      </c>
    </row>
    <row r="2319">
      <c r="A2319" t="inlineStr">
        <is>
          <t>Lead</t>
        </is>
      </c>
      <c r="B2319" s="39" t="str">
        <f>IFERROR(INDEX(CampTypes,MATCH(C2319,CampList,0)),"Unattributed")</f>
        <v>Old</v>
      </c>
      <c r="C2319" t="inlineStr">
        <is>
          <t>E_Karan_Natuf_All_07072026</t>
        </is>
      </c>
      <c r="D2319" t="inlineStr">
        <is>
          <t>E_Karan_Natuf_Sign_07072026_Adset3</t>
        </is>
      </c>
      <c r="E2319" t="inlineStr">
        <is>
          <t>E_Karan_Natuf_Sign_07072026_Adset2_Ad1</t>
        </is>
      </c>
      <c r="F2319" t="inlineStr">
        <is>
          <t>Natuf</t>
        </is>
      </c>
      <c r="G2319" t="inlineStr">
        <is>
          <t>Follow-Up</t>
        </is>
      </c>
      <c r="H2319" s="39" t="str">
        <f>IF(ISNUMBER(MATCH(G2319,QualityStatuses,0)),"Quality Lead","Non-Quality Lead")</f>
        <v>Quality Lead</v>
      </c>
      <c r="I2319" t="inlineStr">
        <is>
          <t>2026-10</t>
        </is>
      </c>
      <c r="J2319" t="inlineStr">
        <is>
          <t>Wk of 2026-10-12</t>
        </is>
      </c>
      <c r="K2319" t="inlineStr">
        <is>
          <t>Deepak Rai</t>
        </is>
      </c>
      <c r="L2319" t="inlineStr">
        <is>
          <t>Facebook</t>
        </is>
      </c>
      <c r="M2319" t="inlineStr">
        <is>
          <t>Direct (campaign tagged in CRM)</t>
        </is>
      </c>
      <c r="N2319" t="inlineStr">
        <is>
          <t>6ad1d9b98b7aceabd9009669</t>
        </is>
      </c>
      <c r="O2319" t="n">
        <v>1</v>
      </c>
      <c r="P2319" s="40">
        <f>IF(A2319="Lead",IF(ISNUMBER(MATCH(G2319,QualityStatuses,0)),1,0),0)</f>
        <v>1</v>
      </c>
      <c r="Q2319" s="40">
        <f>IF(A2319="Lead",IF(G2319="New Lead",0,1),0)</f>
        <v>1</v>
      </c>
      <c r="R2319" s="40">
        <f>IF(A2319="Lead",IF(G2319="Lost",1,0),0)</f>
        <v>0</v>
      </c>
      <c r="S2319" t="n">
        <v>1</v>
      </c>
      <c r="T2319" t="n">
        <v>0</v>
      </c>
      <c r="U2319" t="n">
        <v>0</v>
      </c>
      <c r="V2319" t="n">
        <v>0</v>
      </c>
      <c r="W2319" t="n">
        <v>0</v>
      </c>
      <c r="X2319" t="n">
        <v>0</v>
      </c>
      <c r="Y2319">
        <f>IF(AND(A2319="Lead",COUNTIF(MetaCamps,C2319)&gt;0),1,0)</f>
        <v>1</v>
      </c>
      <c r="Z2319">
        <f>IF(Y2319=1,P2319,0)</f>
        <v>1</v>
      </c>
    </row>
    <row r="2320">
      <c r="A2320" t="inlineStr">
        <is>
          <t>Lead</t>
        </is>
      </c>
      <c r="B2320" s="39" t="str">
        <f>IFERROR(INDEX(CampTypes,MATCH(C2320,CampList,0)),"Unattributed")</f>
        <v>Old</v>
      </c>
      <c r="C2320" t="inlineStr">
        <is>
          <t>E_Karan_Natuf_All_07072026</t>
        </is>
      </c>
      <c r="D2320" t="inlineStr">
        <is>
          <t>E_Karan_Natuf_Sign_07072026_Adset3</t>
        </is>
      </c>
      <c r="E2320" t="inlineStr">
        <is>
          <t>E_Karan_Natuf_Sign_07072026_Adset2_Ad1</t>
        </is>
      </c>
      <c r="F2320" t="inlineStr">
        <is>
          <t>Natuf</t>
        </is>
      </c>
      <c r="G2320" t="inlineStr">
        <is>
          <t>Attempt 2</t>
        </is>
      </c>
      <c r="H2320" s="39" t="str">
        <f>IF(ISNUMBER(MATCH(G2320,QualityStatuses,0)),"Quality Lead","Non-Quality Lead")</f>
        <v>Non-Quality Lead</v>
      </c>
      <c r="I2320" t="inlineStr">
        <is>
          <t>2026-10</t>
        </is>
      </c>
      <c r="J2320" t="inlineStr">
        <is>
          <t>Wk of 2026-10-12</t>
        </is>
      </c>
      <c r="K2320" t="inlineStr">
        <is>
          <t>Tejaswini Tarigopula</t>
        </is>
      </c>
      <c r="L2320" t="inlineStr">
        <is>
          <t>Facebook</t>
        </is>
      </c>
      <c r="M2320" t="inlineStr">
        <is>
          <t>Direct (campaign tagged in CRM)</t>
        </is>
      </c>
      <c r="N2320" t="inlineStr">
        <is>
          <t>6ad1d85514b14bb19aca9267</t>
        </is>
      </c>
      <c r="O2320" t="n">
        <v>1</v>
      </c>
      <c r="P2320" s="40">
        <f>IF(A2320="Lead",IF(ISNUMBER(MATCH(G2320,QualityStatuses,0)),1,0),0)</f>
        <v>0</v>
      </c>
      <c r="Q2320" s="40">
        <f>IF(A2320="Lead",IF(G2320="New Lead",0,1),0)</f>
        <v>1</v>
      </c>
      <c r="R2320" s="40">
        <f>IF(A2320="Lead",IF(G2320="Lost",1,0),0)</f>
        <v>0</v>
      </c>
      <c r="S2320" t="n">
        <v>2</v>
      </c>
      <c r="T2320" t="n">
        <v>0</v>
      </c>
      <c r="U2320" t="n">
        <v>0</v>
      </c>
      <c r="V2320" t="n">
        <v>0</v>
      </c>
      <c r="W2320" t="n">
        <v>0</v>
      </c>
      <c r="X2320" t="n">
        <v>0</v>
      </c>
      <c r="Y2320">
        <f>IF(AND(A2320="Lead",COUNTIF(MetaCamps,C2320)&gt;0),1,0)</f>
        <v>1</v>
      </c>
      <c r="Z2320">
        <f>IF(Y2320=1,P2320,0)</f>
        <v>0</v>
      </c>
    </row>
    <row r="2321">
      <c r="A2321" t="inlineStr">
        <is>
          <t>Lead</t>
        </is>
      </c>
      <c r="B2321" s="39" t="str">
        <f>IFERROR(INDEX(CampTypes,MATCH(C2321,CampList,0)),"Unattributed")</f>
        <v>New</v>
      </c>
      <c r="C2321" t="inlineStr">
        <is>
          <t>EBG - In House | ABO | Natuf | Leads | Unit Franchise | India | Oct26 | V1</t>
        </is>
      </c>
      <c r="D2321" t="inlineStr">
        <is>
          <t>Natuf | Business Owners | Tier1 + Growth Cities | Oct26 | V1</t>
        </is>
      </c>
      <c r="E2321" t="inlineStr">
        <is>
          <t>Natuf | Reel | Brand Ambassador | Heard Of Owning A Cafe | V1</t>
        </is>
      </c>
      <c r="F2321" t="inlineStr">
        <is>
          <t>In House Natuf</t>
        </is>
      </c>
      <c r="G2321" t="inlineStr">
        <is>
          <t>Connected</t>
        </is>
      </c>
      <c r="H2321" s="39" t="str">
        <f>IF(ISNUMBER(MATCH(G2321,QualityStatuses,0)),"Quality Lead","Non-Quality Lead")</f>
        <v>Non-Quality Lead</v>
      </c>
      <c r="I2321" t="inlineStr">
        <is>
          <t>2026-10</t>
        </is>
      </c>
      <c r="J2321" t="inlineStr">
        <is>
          <t>Wk of 2026-10-12</t>
        </is>
      </c>
      <c r="K2321" t="inlineStr">
        <is>
          <t>Rupa Srinivas</t>
        </is>
      </c>
      <c r="L2321" t="inlineStr">
        <is>
          <t>Facebook</t>
        </is>
      </c>
      <c r="M2321" t="inlineStr">
        <is>
          <t>Direct (campaign tagged in CRM)</t>
        </is>
      </c>
      <c r="N2321" t="inlineStr">
        <is>
          <t>6ad1d53d4fb2388c43b58797</t>
        </is>
      </c>
      <c r="O2321" t="n">
        <v>1</v>
      </c>
      <c r="P2321" s="40">
        <f>IF(A2321="Lead",IF(ISNUMBER(MATCH(G2321,QualityStatuses,0)),1,0),0)</f>
        <v>0</v>
      </c>
      <c r="Q2321" s="40">
        <f>IF(A2321="Lead",IF(G2321="New Lead",0,1),0)</f>
        <v>1</v>
      </c>
      <c r="R2321" s="40">
        <f>IF(A2321="Lead",IF(G2321="Lost",1,0),0)</f>
        <v>0</v>
      </c>
      <c r="S2321" t="n">
        <v>1</v>
      </c>
      <c r="T2321" t="n">
        <v>1</v>
      </c>
      <c r="U2321" t="n">
        <v>0</v>
      </c>
      <c r="V2321" t="n">
        <v>0</v>
      </c>
      <c r="W2321" t="n">
        <v>0</v>
      </c>
      <c r="X2321" t="n">
        <v>0</v>
      </c>
      <c r="Y2321">
        <f>IF(AND(A2321="Lead",COUNTIF(MetaCamps,C2321)&gt;0),1,0)</f>
        <v>0</v>
      </c>
      <c r="Z2321">
        <f>IF(Y2321=1,P2321,0)</f>
        <v>0</v>
      </c>
    </row>
    <row r="2322">
      <c r="A2322" t="inlineStr">
        <is>
          <t>Lead</t>
        </is>
      </c>
      <c r="B2322" s="39" t="str">
        <f>IFERROR(INDEX(CampTypes,MATCH(C2322,CampList,0)),"Unattributed")</f>
        <v>New</v>
      </c>
      <c r="C2322" t="inlineStr">
        <is>
          <t>EBG - In House | ABO | Natuf | Leads | Unit Franchise | India | Oct26 | V1</t>
        </is>
      </c>
      <c r="D2322" t="inlineStr">
        <is>
          <t>Natuf | LAL 1% | India | Jul26 | V1</t>
        </is>
      </c>
      <c r="E2322" t="inlineStr">
        <is>
          <t>Natuf | Reel | Brand Ambassador | Heard Of Owning A Cafe | V1</t>
        </is>
      </c>
      <c r="F2322" t="inlineStr">
        <is>
          <t>In House Natuf</t>
        </is>
      </c>
      <c r="G2322" t="inlineStr">
        <is>
          <t>Connected</t>
        </is>
      </c>
      <c r="H2322" s="39" t="str">
        <f>IF(ISNUMBER(MATCH(G2322,QualityStatuses,0)),"Quality Lead","Non-Quality Lead")</f>
        <v>Non-Quality Lead</v>
      </c>
      <c r="I2322" t="inlineStr">
        <is>
          <t>2026-10</t>
        </is>
      </c>
      <c r="J2322" t="inlineStr">
        <is>
          <t>Wk of 2026-10-12</t>
        </is>
      </c>
      <c r="K2322" t="inlineStr">
        <is>
          <t>Rupa Srinivas</t>
        </is>
      </c>
      <c r="L2322" t="inlineStr">
        <is>
          <t>Facebook</t>
        </is>
      </c>
      <c r="M2322" t="inlineStr">
        <is>
          <t>Direct (campaign tagged in CRM)</t>
        </is>
      </c>
      <c r="N2322" t="inlineStr">
        <is>
          <t>6ad1d3028cbde6174cfb267e</t>
        </is>
      </c>
      <c r="O2322" t="n">
        <v>1</v>
      </c>
      <c r="P2322" s="40">
        <f>IF(A2322="Lead",IF(ISNUMBER(MATCH(G2322,QualityStatuses,0)),1,0),0)</f>
        <v>0</v>
      </c>
      <c r="Q2322" s="40">
        <f>IF(A2322="Lead",IF(G2322="New Lead",0,1),0)</f>
        <v>1</v>
      </c>
      <c r="R2322" s="40">
        <f>IF(A2322="Lead",IF(G2322="Lost",1,0),0)</f>
        <v>0</v>
      </c>
      <c r="S2322" t="n">
        <v>2</v>
      </c>
      <c r="T2322" t="n">
        <v>1</v>
      </c>
      <c r="U2322" t="n">
        <v>0</v>
      </c>
      <c r="V2322" t="n">
        <v>0</v>
      </c>
      <c r="W2322" t="n">
        <v>0</v>
      </c>
      <c r="X2322" t="n">
        <v>0</v>
      </c>
      <c r="Y2322">
        <f>IF(AND(A2322="Lead",COUNTIF(MetaCamps,C2322)&gt;0),1,0)</f>
        <v>0</v>
      </c>
      <c r="Z2322">
        <f>IF(Y2322=1,P2322,0)</f>
        <v>0</v>
      </c>
    </row>
    <row r="2323">
      <c r="A2323" t="inlineStr">
        <is>
          <t>Lead</t>
        </is>
      </c>
      <c r="B2323" s="39" t="str">
        <f>IFERROR(INDEX(CampTypes,MATCH(C2323,CampList,0)),"Unattributed")</f>
        <v>New</v>
      </c>
      <c r="C2323" t="inlineStr">
        <is>
          <t>EBG - In House | ABO | Natuf | Leads | Unit Franchise | India | Oct26 | V1</t>
        </is>
      </c>
      <c r="D2323" t="inlineStr">
        <is>
          <t>Natuf | Business Owners | Tier1 + Growth Cities | Oct26 | V1</t>
        </is>
      </c>
      <c r="E2323" t="inlineStr">
        <is>
          <t>Natuf | Reel | Brand Ambassador | Heard Of Owning A Cafe | V1</t>
        </is>
      </c>
      <c r="F2323" t="inlineStr">
        <is>
          <t>In House Natuf</t>
        </is>
      </c>
      <c r="G2323" t="inlineStr">
        <is>
          <t>Attempt 1</t>
        </is>
      </c>
      <c r="H2323" s="39" t="str">
        <f>IF(ISNUMBER(MATCH(G2323,QualityStatuses,0)),"Quality Lead","Non-Quality Lead")</f>
        <v>Non-Quality Lead</v>
      </c>
      <c r="I2323" t="inlineStr">
        <is>
          <t>2026-10</t>
        </is>
      </c>
      <c r="J2323" t="inlineStr">
        <is>
          <t>Wk of 2026-10-12</t>
        </is>
      </c>
      <c r="K2323" t="inlineStr">
        <is>
          <t>Rupa Srinivas</t>
        </is>
      </c>
      <c r="L2323" t="inlineStr">
        <is>
          <t>Facebook</t>
        </is>
      </c>
      <c r="M2323" t="inlineStr">
        <is>
          <t>Direct (campaign tagged in CRM)</t>
        </is>
      </c>
      <c r="N2323" t="inlineStr">
        <is>
          <t>6ad1d2b83377c86d9af83bd2</t>
        </is>
      </c>
      <c r="O2323" t="n">
        <v>1</v>
      </c>
      <c r="P2323" s="40">
        <f>IF(A2323="Lead",IF(ISNUMBER(MATCH(G2323,QualityStatuses,0)),1,0),0)</f>
        <v>0</v>
      </c>
      <c r="Q2323" s="40">
        <f>IF(A2323="Lead",IF(G2323="New Lead",0,1),0)</f>
        <v>1</v>
      </c>
      <c r="R2323" s="40">
        <f>IF(A2323="Lead",IF(G2323="Lost",1,0),0)</f>
        <v>0</v>
      </c>
      <c r="S2323" t="n">
        <v>1</v>
      </c>
      <c r="T2323" t="n">
        <v>0</v>
      </c>
      <c r="U2323" t="n">
        <v>0</v>
      </c>
      <c r="V2323" t="n">
        <v>0</v>
      </c>
      <c r="W2323" t="n">
        <v>0</v>
      </c>
      <c r="X2323" t="n">
        <v>0</v>
      </c>
      <c r="Y2323">
        <f>IF(AND(A2323="Lead",COUNTIF(MetaCamps,C2323)&gt;0),1,0)</f>
        <v>0</v>
      </c>
      <c r="Z2323">
        <f>IF(Y2323=1,P2323,0)</f>
        <v>0</v>
      </c>
    </row>
    <row r="2324">
      <c r="A2324" t="inlineStr">
        <is>
          <t>Lead</t>
        </is>
      </c>
      <c r="B2324" s="39" t="str">
        <f>IFERROR(INDEX(CampTypes,MATCH(C2324,CampList,0)),"Unattributed")</f>
        <v>New</v>
      </c>
      <c r="C2324" t="inlineStr">
        <is>
          <t>EBG - In House | ABO | Natuf | Leads | Unit Franchise | India | Oct26 | V1</t>
        </is>
      </c>
      <c r="D2324" t="inlineStr">
        <is>
          <t>Natuf | Investors | Tier1 + Growth Cities | Oct26 | V1</t>
        </is>
      </c>
      <c r="E2324" t="inlineStr">
        <is>
          <t>Natuf | Reel | Brand Ambassador | Heard Of Owning A Cafe | V1</t>
        </is>
      </c>
      <c r="F2324" t="inlineStr">
        <is>
          <t>In House Natuf</t>
        </is>
      </c>
      <c r="G2324" t="inlineStr">
        <is>
          <t>Attempt 1</t>
        </is>
      </c>
      <c r="H2324" s="39" t="str">
        <f>IF(ISNUMBER(MATCH(G2324,QualityStatuses,0)),"Quality Lead","Non-Quality Lead")</f>
        <v>Non-Quality Lead</v>
      </c>
      <c r="I2324" t="inlineStr">
        <is>
          <t>2026-10</t>
        </is>
      </c>
      <c r="J2324" t="inlineStr">
        <is>
          <t>Wk of 2026-10-12</t>
        </is>
      </c>
      <c r="K2324" t="inlineStr">
        <is>
          <t>Rupa Srinivas</t>
        </is>
      </c>
      <c r="L2324" t="inlineStr">
        <is>
          <t>Facebook</t>
        </is>
      </c>
      <c r="M2324" t="inlineStr">
        <is>
          <t>Direct (campaign tagged in CRM)</t>
        </is>
      </c>
      <c r="N2324" t="inlineStr">
        <is>
          <t>6ad1d07da1484219f07585a5</t>
        </is>
      </c>
      <c r="O2324" t="n">
        <v>1</v>
      </c>
      <c r="P2324" s="40">
        <f>IF(A2324="Lead",IF(ISNUMBER(MATCH(G2324,QualityStatuses,0)),1,0),0)</f>
        <v>0</v>
      </c>
      <c r="Q2324" s="40">
        <f>IF(A2324="Lead",IF(G2324="New Lead",0,1),0)</f>
        <v>1</v>
      </c>
      <c r="R2324" s="40">
        <f>IF(A2324="Lead",IF(G2324="Lost",1,0),0)</f>
        <v>0</v>
      </c>
      <c r="S2324" t="n">
        <v>1</v>
      </c>
      <c r="T2324" t="n">
        <v>0</v>
      </c>
      <c r="U2324" t="n">
        <v>0</v>
      </c>
      <c r="V2324" t="n">
        <v>0</v>
      </c>
      <c r="W2324" t="n">
        <v>0</v>
      </c>
      <c r="X2324" t="n">
        <v>0</v>
      </c>
      <c r="Y2324">
        <f>IF(AND(A2324="Lead",COUNTIF(MetaCamps,C2324)&gt;0),1,0)</f>
        <v>0</v>
      </c>
      <c r="Z2324">
        <f>IF(Y2324=1,P2324,0)</f>
        <v>0</v>
      </c>
    </row>
    <row r="2325">
      <c r="A2325" t="inlineStr">
        <is>
          <t>Lead</t>
        </is>
      </c>
      <c r="B2325" s="39" t="str">
        <f>IFERROR(INDEX(CampTypes,MATCH(C2325,CampList,0)),"Unattributed")</f>
        <v>Old</v>
      </c>
      <c r="C2325" t="inlineStr">
        <is>
          <t>natuf_Kiosk_14072026_Hindi</t>
        </is>
      </c>
      <c r="D2325" t="inlineStr">
        <is>
          <t>natuf_Kiosk_09102026</t>
        </is>
      </c>
      <c r="E2325" t="inlineStr">
        <is>
          <t>natuf_Kiosk_14072026_ad set_ad1</t>
        </is>
      </c>
      <c r="F2325" t="inlineStr">
        <is>
          <t>Natuf</t>
        </is>
      </c>
      <c r="G2325" t="inlineStr">
        <is>
          <t>New Lead</t>
        </is>
      </c>
      <c r="H2325" s="39" t="str">
        <f>IF(ISNUMBER(MATCH(G2325,QualityStatuses,0)),"Quality Lead","Non-Quality Lead")</f>
        <v>Non-Quality Lead</v>
      </c>
      <c r="I2325" t="inlineStr">
        <is>
          <t>2026-10</t>
        </is>
      </c>
      <c r="J2325" t="inlineStr">
        <is>
          <t>Wk of 2026-10-12</t>
        </is>
      </c>
      <c r="K2325" t="inlineStr">
        <is>
          <t>(Unassigned)</t>
        </is>
      </c>
      <c r="L2325" t="inlineStr">
        <is>
          <t>Facebook</t>
        </is>
      </c>
      <c r="M2325" t="inlineStr">
        <is>
          <t>Direct (campaign tagged in CRM)</t>
        </is>
      </c>
      <c r="N2325" t="inlineStr">
        <is>
          <t>6ad1cfa4eb37c5aa56ac8002</t>
        </is>
      </c>
      <c r="O2325" t="n">
        <v>1</v>
      </c>
      <c r="P2325" s="40">
        <f>IF(A2325="Lead",IF(ISNUMBER(MATCH(G2325,QualityStatuses,0)),1,0),0)</f>
        <v>0</v>
      </c>
      <c r="Q2325" s="40">
        <f>IF(A2325="Lead",IF(G2325="New Lead",0,1),0)</f>
        <v>0</v>
      </c>
      <c r="R2325" s="40">
        <f>IF(A2325="Lead",IF(G2325="Lost",1,0),0)</f>
        <v>0</v>
      </c>
      <c r="S2325" t="n">
        <v>0</v>
      </c>
      <c r="T2325" t="n">
        <v>0</v>
      </c>
      <c r="U2325" t="n">
        <v>0</v>
      </c>
      <c r="V2325" t="n">
        <v>0</v>
      </c>
      <c r="W2325" t="n">
        <v>0</v>
      </c>
      <c r="X2325" t="n">
        <v>0</v>
      </c>
      <c r="Y2325">
        <f>IF(AND(A2325="Lead",COUNTIF(MetaCamps,C2325)&gt;0),1,0)</f>
        <v>1</v>
      </c>
      <c r="Z2325">
        <f>IF(Y2325=1,P2325,0)</f>
        <v>0</v>
      </c>
    </row>
    <row r="2326">
      <c r="A2326" t="inlineStr">
        <is>
          <t>Lead</t>
        </is>
      </c>
      <c r="B2326" s="39" t="str">
        <f>IFERROR(INDEX(CampTypes,MATCH(C2326,CampList,0)),"Unattributed")</f>
        <v>Old</v>
      </c>
      <c r="C2326" t="inlineStr">
        <is>
          <t>E_Karan_Natuf_All_07072026</t>
        </is>
      </c>
      <c r="D2326" t="inlineStr">
        <is>
          <t>E_Karan_Natuf_Sign_07072026_Adset3</t>
        </is>
      </c>
      <c r="E2326" t="inlineStr">
        <is>
          <t>E_Karan_Natuf_Sign_07072026_Adset2_Ad1</t>
        </is>
      </c>
      <c r="F2326" t="inlineStr">
        <is>
          <t>Natuf</t>
        </is>
      </c>
      <c r="G2326" t="inlineStr">
        <is>
          <t>Attempt 2</t>
        </is>
      </c>
      <c r="H2326" s="39" t="str">
        <f>IF(ISNUMBER(MATCH(G2326,QualityStatuses,0)),"Quality Lead","Non-Quality Lead")</f>
        <v>Non-Quality Lead</v>
      </c>
      <c r="I2326" t="inlineStr">
        <is>
          <t>2026-10</t>
        </is>
      </c>
      <c r="J2326" t="inlineStr">
        <is>
          <t>Wk of 2026-10-12</t>
        </is>
      </c>
      <c r="K2326" t="inlineStr">
        <is>
          <t>Tejaswini Tarigopula</t>
        </is>
      </c>
      <c r="L2326" t="inlineStr">
        <is>
          <t>Facebook</t>
        </is>
      </c>
      <c r="M2326" t="inlineStr">
        <is>
          <t>Direct (campaign tagged in CRM)</t>
        </is>
      </c>
      <c r="N2326" t="inlineStr">
        <is>
          <t>6ad1cd7314b14bb19aca872e</t>
        </is>
      </c>
      <c r="O2326" t="n">
        <v>1</v>
      </c>
      <c r="P2326" s="40">
        <f>IF(A2326="Lead",IF(ISNUMBER(MATCH(G2326,QualityStatuses,0)),1,0),0)</f>
        <v>0</v>
      </c>
      <c r="Q2326" s="40">
        <f>IF(A2326="Lead",IF(G2326="New Lead",0,1),0)</f>
        <v>1</v>
      </c>
      <c r="R2326" s="40">
        <f>IF(A2326="Lead",IF(G2326="Lost",1,0),0)</f>
        <v>0</v>
      </c>
      <c r="S2326" t="n">
        <v>2</v>
      </c>
      <c r="T2326" t="n">
        <v>2</v>
      </c>
      <c r="U2326" t="n">
        <v>0</v>
      </c>
      <c r="V2326" t="n">
        <v>0</v>
      </c>
      <c r="W2326" t="n">
        <v>0</v>
      </c>
      <c r="X2326" t="n">
        <v>0</v>
      </c>
      <c r="Y2326">
        <f>IF(AND(A2326="Lead",COUNTIF(MetaCamps,C2326)&gt;0),1,0)</f>
        <v>1</v>
      </c>
      <c r="Z2326">
        <f>IF(Y2326=1,P2326,0)</f>
        <v>0</v>
      </c>
    </row>
    <row r="2327">
      <c r="A2327" t="inlineStr">
        <is>
          <t>Lead</t>
        </is>
      </c>
      <c r="B2327" s="39" t="str">
        <f>IFERROR(INDEX(CampTypes,MATCH(C2327,CampList,0)),"Unattributed")</f>
        <v>New</v>
      </c>
      <c r="C2327" t="inlineStr">
        <is>
          <t>EBG - In House | ABO | Natuf | Leads | Unit Franchise | India | Oct26 | V1</t>
        </is>
      </c>
      <c r="D2327" t="inlineStr">
        <is>
          <t>Natuf | Investors | Tier1 + Growth Cities | Oct26 | V1</t>
        </is>
      </c>
      <c r="E2327" t="inlineStr">
        <is>
          <t>Natuf | Reel | Brand Ambassador | Heard Of Owning A Cafe | V1</t>
        </is>
      </c>
      <c r="F2327" t="inlineStr">
        <is>
          <t>In House Natuf</t>
        </is>
      </c>
      <c r="G2327" t="inlineStr">
        <is>
          <t>Attempt 2</t>
        </is>
      </c>
      <c r="H2327" s="39" t="str">
        <f>IF(ISNUMBER(MATCH(G2327,QualityStatuses,0)),"Quality Lead","Non-Quality Lead")</f>
        <v>Non-Quality Lead</v>
      </c>
      <c r="I2327" t="inlineStr">
        <is>
          <t>2026-10</t>
        </is>
      </c>
      <c r="J2327" t="inlineStr">
        <is>
          <t>Wk of 2026-10-12</t>
        </is>
      </c>
      <c r="K2327" t="inlineStr">
        <is>
          <t>Rupa Srinivas</t>
        </is>
      </c>
      <c r="L2327" t="inlineStr">
        <is>
          <t>Facebook</t>
        </is>
      </c>
      <c r="M2327" t="inlineStr">
        <is>
          <t>Direct (campaign tagged in CRM)</t>
        </is>
      </c>
      <c r="N2327" t="inlineStr">
        <is>
          <t>6ad1cd388cbde6174cfb20cf</t>
        </is>
      </c>
      <c r="O2327" t="n">
        <v>1</v>
      </c>
      <c r="P2327" s="40">
        <f>IF(A2327="Lead",IF(ISNUMBER(MATCH(G2327,QualityStatuses,0)),1,0),0)</f>
        <v>0</v>
      </c>
      <c r="Q2327" s="40">
        <f>IF(A2327="Lead",IF(G2327="New Lead",0,1),0)</f>
        <v>1</v>
      </c>
      <c r="R2327" s="40">
        <f>IF(A2327="Lead",IF(G2327="Lost",1,0),0)</f>
        <v>0</v>
      </c>
      <c r="S2327" t="n">
        <v>2</v>
      </c>
      <c r="T2327" t="n">
        <v>2</v>
      </c>
      <c r="U2327" t="n">
        <v>0</v>
      </c>
      <c r="V2327" t="n">
        <v>0</v>
      </c>
      <c r="W2327" t="n">
        <v>0</v>
      </c>
      <c r="X2327" t="n">
        <v>0</v>
      </c>
      <c r="Y2327">
        <f>IF(AND(A2327="Lead",COUNTIF(MetaCamps,C2327)&gt;0),1,0)</f>
        <v>0</v>
      </c>
      <c r="Z2327">
        <f>IF(Y2327=1,P2327,0)</f>
        <v>0</v>
      </c>
    </row>
    <row r="2328">
      <c r="A2328" t="inlineStr">
        <is>
          <t>Lead</t>
        </is>
      </c>
      <c r="B2328" s="39" t="str">
        <f>IFERROR(INDEX(CampTypes,MATCH(C2328,CampList,0)),"Unattributed")</f>
        <v>Old</v>
      </c>
      <c r="C2328" t="inlineStr">
        <is>
          <t>E_Suresh_Natuf_Kiosk_07072026</t>
        </is>
      </c>
      <c r="D2328" t="inlineStr">
        <is>
          <t>E_Suresh_Natuf_Kiosk_07072026_Adset5</t>
        </is>
      </c>
      <c r="E2328" t="inlineStr">
        <is>
          <t>E_Hindi_Suresh_Natuf_Kiosk_07072026_Adset5_ad3 – Copy 2</t>
        </is>
      </c>
      <c r="F2328" t="inlineStr">
        <is>
          <t>Natuf</t>
        </is>
      </c>
      <c r="G2328" t="inlineStr">
        <is>
          <t>New Lead</t>
        </is>
      </c>
      <c r="H2328" s="39" t="str">
        <f>IF(ISNUMBER(MATCH(G2328,QualityStatuses,0)),"Quality Lead","Non-Quality Lead")</f>
        <v>Non-Quality Lead</v>
      </c>
      <c r="I2328" t="inlineStr">
        <is>
          <t>2026-10</t>
        </is>
      </c>
      <c r="J2328" t="inlineStr">
        <is>
          <t>Wk of 2026-10-12</t>
        </is>
      </c>
      <c r="K2328" t="inlineStr">
        <is>
          <t>(Unassigned)</t>
        </is>
      </c>
      <c r="L2328" t="inlineStr">
        <is>
          <t>Facebook</t>
        </is>
      </c>
      <c r="M2328" t="inlineStr">
        <is>
          <t>Direct (campaign tagged in CRM)</t>
        </is>
      </c>
      <c r="N2328" t="inlineStr">
        <is>
          <t>6ad1c9f3dafb8a3828b7e5f8</t>
        </is>
      </c>
      <c r="O2328" t="n">
        <v>1</v>
      </c>
      <c r="P2328" s="40">
        <f>IF(A2328="Lead",IF(ISNUMBER(MATCH(G2328,QualityStatuses,0)),1,0),0)</f>
        <v>0</v>
      </c>
      <c r="Q2328" s="40">
        <f>IF(A2328="Lead",IF(G2328="New Lead",0,1),0)</f>
        <v>0</v>
      </c>
      <c r="R2328" s="40">
        <f>IF(A2328="Lead",IF(G2328="Lost",1,0),0)</f>
        <v>0</v>
      </c>
      <c r="S2328" t="n">
        <v>0</v>
      </c>
      <c r="T2328" t="n">
        <v>0</v>
      </c>
      <c r="U2328" t="n">
        <v>0</v>
      </c>
      <c r="V2328" t="n">
        <v>0</v>
      </c>
      <c r="W2328" t="n">
        <v>0</v>
      </c>
      <c r="X2328" t="n">
        <v>0</v>
      </c>
      <c r="Y2328">
        <f>IF(AND(A2328="Lead",COUNTIF(MetaCamps,C2328)&gt;0),1,0)</f>
        <v>1</v>
      </c>
      <c r="Z2328">
        <f>IF(Y2328=1,P2328,0)</f>
        <v>0</v>
      </c>
    </row>
    <row r="2329">
      <c r="A2329" t="inlineStr">
        <is>
          <t>Lead</t>
        </is>
      </c>
      <c r="B2329" s="39" t="str">
        <f>IFERROR(INDEX(CampTypes,MATCH(C2329,CampList,0)),"Unattributed")</f>
        <v>New</v>
      </c>
      <c r="C2329" t="inlineStr">
        <is>
          <t>EBG - In House | ABO | Natuf | Leads | Unit Franchise | India | Oct26 | V1</t>
        </is>
      </c>
      <c r="D2329" t="inlineStr">
        <is>
          <t>Natuf | Business Owners | Tier1 + Growth Cities | Oct26 | V1</t>
        </is>
      </c>
      <c r="E2329" t="inlineStr">
        <is>
          <t>Natuf | Reel | Brand Ambassador | Heard Of Owning A Cafe | V1</t>
        </is>
      </c>
      <c r="F2329" t="inlineStr">
        <is>
          <t>In House Natuf</t>
        </is>
      </c>
      <c r="G2329" t="inlineStr">
        <is>
          <t>Lost</t>
        </is>
      </c>
      <c r="H2329" s="39" t="str">
        <f>IF(ISNUMBER(MATCH(G2329,QualityStatuses,0)),"Quality Lead","Non-Quality Lead")</f>
        <v>Non-Quality Lead</v>
      </c>
      <c r="I2329" t="inlineStr">
        <is>
          <t>2026-10</t>
        </is>
      </c>
      <c r="J2329" t="inlineStr">
        <is>
          <t>Wk of 2026-10-12</t>
        </is>
      </c>
      <c r="K2329" t="inlineStr">
        <is>
          <t>Rupa Srinivas</t>
        </is>
      </c>
      <c r="L2329" t="inlineStr">
        <is>
          <t>Facebook</t>
        </is>
      </c>
      <c r="M2329" t="inlineStr">
        <is>
          <t>Direct (campaign tagged in CRM)</t>
        </is>
      </c>
      <c r="N2329" t="inlineStr">
        <is>
          <t>6ad1c9d205d203abac8d78b0</t>
        </is>
      </c>
      <c r="O2329" t="n">
        <v>1</v>
      </c>
      <c r="P2329" s="40">
        <f>IF(A2329="Lead",IF(ISNUMBER(MATCH(G2329,QualityStatuses,0)),1,0),0)</f>
        <v>0</v>
      </c>
      <c r="Q2329" s="40">
        <f>IF(A2329="Lead",IF(G2329="New Lead",0,1),0)</f>
        <v>1</v>
      </c>
      <c r="R2329" s="40">
        <f>IF(A2329="Lead",IF(G2329="Lost",1,0),0)</f>
        <v>1</v>
      </c>
      <c r="S2329" t="n">
        <v>1</v>
      </c>
      <c r="T2329" t="n">
        <v>1</v>
      </c>
      <c r="U2329" t="n">
        <v>0</v>
      </c>
      <c r="V2329" t="n">
        <v>0</v>
      </c>
      <c r="W2329" t="n">
        <v>0</v>
      </c>
      <c r="X2329" t="n">
        <v>0</v>
      </c>
      <c r="Y2329">
        <f>IF(AND(A2329="Lead",COUNTIF(MetaCamps,C2329)&gt;0),1,0)</f>
        <v>0</v>
      </c>
      <c r="Z2329">
        <f>IF(Y2329=1,P2329,0)</f>
        <v>0</v>
      </c>
    </row>
    <row r="2330">
      <c r="A2330" t="inlineStr">
        <is>
          <t>Lead</t>
        </is>
      </c>
      <c r="B2330" s="39" t="str">
        <f>IFERROR(INDEX(CampTypes,MATCH(C2330,CampList,0)),"Unattributed")</f>
        <v>Old</v>
      </c>
      <c r="C2330" t="inlineStr">
        <is>
          <t>natuf_Kiosk_14072026_Hindi</t>
        </is>
      </c>
      <c r="D2330" t="inlineStr">
        <is>
          <t>natuf_Kiosk_09102026</t>
        </is>
      </c>
      <c r="E2330" t="inlineStr">
        <is>
          <t>natuf_Kiosk_14072026_ad set_ad1</t>
        </is>
      </c>
      <c r="F2330" t="inlineStr">
        <is>
          <t>Natuf</t>
        </is>
      </c>
      <c r="G2330" t="inlineStr">
        <is>
          <t>Lost</t>
        </is>
      </c>
      <c r="H2330" s="39" t="str">
        <f>IF(ISNUMBER(MATCH(G2330,QualityStatuses,0)),"Quality Lead","Non-Quality Lead")</f>
        <v>Non-Quality Lead</v>
      </c>
      <c r="I2330" t="inlineStr">
        <is>
          <t>2026-10</t>
        </is>
      </c>
      <c r="J2330" t="inlineStr">
        <is>
          <t>Wk of 2026-10-12</t>
        </is>
      </c>
      <c r="K2330" t="inlineStr">
        <is>
          <t>Tejaswini Tarigopula</t>
        </is>
      </c>
      <c r="L2330" t="inlineStr">
        <is>
          <t>Facebook</t>
        </is>
      </c>
      <c r="M2330" t="inlineStr">
        <is>
          <t>Direct (campaign tagged in CRM)</t>
        </is>
      </c>
      <c r="N2330" t="inlineStr">
        <is>
          <t>6ad1c90438260a19e941baae</t>
        </is>
      </c>
      <c r="O2330" t="n">
        <v>1</v>
      </c>
      <c r="P2330" s="40">
        <f>IF(A2330="Lead",IF(ISNUMBER(MATCH(G2330,QualityStatuses,0)),1,0),0)</f>
        <v>0</v>
      </c>
      <c r="Q2330" s="40">
        <f>IF(A2330="Lead",IF(G2330="New Lead",0,1),0)</f>
        <v>1</v>
      </c>
      <c r="R2330" s="40">
        <f>IF(A2330="Lead",IF(G2330="Lost",1,0),0)</f>
        <v>1</v>
      </c>
      <c r="S2330" t="n">
        <v>1</v>
      </c>
      <c r="T2330" t="n">
        <v>1</v>
      </c>
      <c r="U2330" t="n">
        <v>0</v>
      </c>
      <c r="V2330" t="n">
        <v>0</v>
      </c>
      <c r="W2330" t="n">
        <v>0</v>
      </c>
      <c r="X2330" t="n">
        <v>0</v>
      </c>
      <c r="Y2330">
        <f>IF(AND(A2330="Lead",COUNTIF(MetaCamps,C2330)&gt;0),1,0)</f>
        <v>1</v>
      </c>
      <c r="Z2330">
        <f>IF(Y2330=1,P2330,0)</f>
        <v>0</v>
      </c>
    </row>
    <row r="2331">
      <c r="A2331" t="inlineStr">
        <is>
          <t>Lead</t>
        </is>
      </c>
      <c r="B2331" s="39" t="str">
        <f>IFERROR(INDEX(CampTypes,MATCH(C2331,CampList,0)),"Unattributed")</f>
        <v>New</v>
      </c>
      <c r="C2331" t="inlineStr">
        <is>
          <t>EBG - In House | ABO | Natuf | Leads | Unit Franchise | India | Oct26 | V1</t>
        </is>
      </c>
      <c r="D2331" t="inlineStr">
        <is>
          <t>Natuf | LAL 1% | India | Jul26 | V1</t>
        </is>
      </c>
      <c r="E2331" t="inlineStr">
        <is>
          <t>Natuf | Reel | Brand Ambassador | Heard Of Owning A Cafe | V1</t>
        </is>
      </c>
      <c r="F2331" t="inlineStr">
        <is>
          <t>In House Natuf</t>
        </is>
      </c>
      <c r="G2331" t="inlineStr">
        <is>
          <t>Connected</t>
        </is>
      </c>
      <c r="H2331" s="39" t="str">
        <f>IF(ISNUMBER(MATCH(G2331,QualityStatuses,0)),"Quality Lead","Non-Quality Lead")</f>
        <v>Non-Quality Lead</v>
      </c>
      <c r="I2331" t="inlineStr">
        <is>
          <t>2026-10</t>
        </is>
      </c>
      <c r="J2331" t="inlineStr">
        <is>
          <t>Wk of 2026-10-12</t>
        </is>
      </c>
      <c r="K2331" t="inlineStr">
        <is>
          <t>Rupa Srinivas</t>
        </is>
      </c>
      <c r="L2331" t="inlineStr">
        <is>
          <t>Facebook</t>
        </is>
      </c>
      <c r="M2331" t="inlineStr">
        <is>
          <t>Direct (campaign tagged in CRM)</t>
        </is>
      </c>
      <c r="N2331" t="inlineStr">
        <is>
          <t>6ad1c6ae8cbde6174cfb1ad3</t>
        </is>
      </c>
      <c r="O2331" t="n">
        <v>1</v>
      </c>
      <c r="P2331" s="40">
        <f>IF(A2331="Lead",IF(ISNUMBER(MATCH(G2331,QualityStatuses,0)),1,0),0)</f>
        <v>0</v>
      </c>
      <c r="Q2331" s="40">
        <f>IF(A2331="Lead",IF(G2331="New Lead",0,1),0)</f>
        <v>1</v>
      </c>
      <c r="R2331" s="40">
        <f>IF(A2331="Lead",IF(G2331="Lost",1,0),0)</f>
        <v>0</v>
      </c>
      <c r="S2331" t="n">
        <v>0</v>
      </c>
      <c r="T2331" t="n">
        <v>0</v>
      </c>
      <c r="U2331" t="n">
        <v>0</v>
      </c>
      <c r="V2331" t="n">
        <v>0</v>
      </c>
      <c r="W2331" t="n">
        <v>0</v>
      </c>
      <c r="X2331" t="n">
        <v>0</v>
      </c>
      <c r="Y2331">
        <f>IF(AND(A2331="Lead",COUNTIF(MetaCamps,C2331)&gt;0),1,0)</f>
        <v>0</v>
      </c>
      <c r="Z2331">
        <f>IF(Y2331=1,P2331,0)</f>
        <v>0</v>
      </c>
    </row>
    <row r="2332">
      <c r="A2332" t="inlineStr">
        <is>
          <t>Lead</t>
        </is>
      </c>
      <c r="B2332" s="39" t="str">
        <f>IFERROR(INDEX(CampTypes,MATCH(C2332,CampList,0)),"Unattributed")</f>
        <v>New</v>
      </c>
      <c r="C2332" t="inlineStr">
        <is>
          <t>EBG - In House | ABO | Natuf | Leads | Unit Franchise | India | Oct26 | V1</t>
        </is>
      </c>
      <c r="D2332" t="inlineStr">
        <is>
          <t>Natuf | Business Owners | Tier1 + Growth Cities | Oct26 | V1</t>
        </is>
      </c>
      <c r="E2332" t="inlineStr">
        <is>
          <t>Natuf | Reel | Brand Ambassador | Heard Of Owning A Cafe | V1</t>
        </is>
      </c>
      <c r="F2332" t="inlineStr">
        <is>
          <t>In House Natuf</t>
        </is>
      </c>
      <c r="G2332" t="inlineStr">
        <is>
          <t>Connected</t>
        </is>
      </c>
      <c r="H2332" s="39" t="str">
        <f>IF(ISNUMBER(MATCH(G2332,QualityStatuses,0)),"Quality Lead","Non-Quality Lead")</f>
        <v>Non-Quality Lead</v>
      </c>
      <c r="I2332" t="inlineStr">
        <is>
          <t>2026-10</t>
        </is>
      </c>
      <c r="J2332" t="inlineStr">
        <is>
          <t>Wk of 2026-10-12</t>
        </is>
      </c>
      <c r="K2332" t="inlineStr">
        <is>
          <t>Rupa Srinivas</t>
        </is>
      </c>
      <c r="L2332" t="inlineStr">
        <is>
          <t>Facebook</t>
        </is>
      </c>
      <c r="M2332" t="inlineStr">
        <is>
          <t>Direct (campaign tagged in CRM)</t>
        </is>
      </c>
      <c r="N2332" t="inlineStr">
        <is>
          <t>6ad1c679378b9b2d7c528286</t>
        </is>
      </c>
      <c r="O2332" t="n">
        <v>1</v>
      </c>
      <c r="P2332" s="40">
        <f>IF(A2332="Lead",IF(ISNUMBER(MATCH(G2332,QualityStatuses,0)),1,0),0)</f>
        <v>0</v>
      </c>
      <c r="Q2332" s="40">
        <f>IF(A2332="Lead",IF(G2332="New Lead",0,1),0)</f>
        <v>1</v>
      </c>
      <c r="R2332" s="40">
        <f>IF(A2332="Lead",IF(G2332="Lost",1,0),0)</f>
        <v>0</v>
      </c>
      <c r="S2332" t="n">
        <v>1</v>
      </c>
      <c r="T2332" t="n">
        <v>1</v>
      </c>
      <c r="U2332" t="n">
        <v>0</v>
      </c>
      <c r="V2332" t="n">
        <v>0</v>
      </c>
      <c r="W2332" t="n">
        <v>0</v>
      </c>
      <c r="X2332" t="n">
        <v>0</v>
      </c>
      <c r="Y2332">
        <f>IF(AND(A2332="Lead",COUNTIF(MetaCamps,C2332)&gt;0),1,0)</f>
        <v>0</v>
      </c>
      <c r="Z2332">
        <f>IF(Y2332=1,P2332,0)</f>
        <v>0</v>
      </c>
    </row>
    <row r="2333">
      <c r="A2333" t="inlineStr">
        <is>
          <t>Lead</t>
        </is>
      </c>
      <c r="B2333" s="39" t="str">
        <f>IFERROR(INDEX(CampTypes,MATCH(C2333,CampList,0)),"Unattributed")</f>
        <v>New</v>
      </c>
      <c r="C2333" t="inlineStr">
        <is>
          <t>EBG - In House | ABO | Natuf | Leads | Unit Franchise | India | Oct26 | V1</t>
        </is>
      </c>
      <c r="D2333" t="inlineStr">
        <is>
          <t>Natuf | Business Owners | Tier1 + Growth Cities | Oct26 | V1</t>
        </is>
      </c>
      <c r="E2333" t="inlineStr">
        <is>
          <t>Natuf | Reel | Brand Ambassador | Heard Of Owning A Cafe | V1</t>
        </is>
      </c>
      <c r="F2333" t="inlineStr">
        <is>
          <t>In House Natuf</t>
        </is>
      </c>
      <c r="G2333" t="inlineStr">
        <is>
          <t>Lost</t>
        </is>
      </c>
      <c r="H2333" s="39" t="str">
        <f>IF(ISNUMBER(MATCH(G2333,QualityStatuses,0)),"Quality Lead","Non-Quality Lead")</f>
        <v>Non-Quality Lead</v>
      </c>
      <c r="I2333" t="inlineStr">
        <is>
          <t>2026-10</t>
        </is>
      </c>
      <c r="J2333" t="inlineStr">
        <is>
          <t>Wk of 2026-10-12</t>
        </is>
      </c>
      <c r="K2333" t="inlineStr">
        <is>
          <t>Rupa Srinivas</t>
        </is>
      </c>
      <c r="L2333" t="inlineStr">
        <is>
          <t>Facebook</t>
        </is>
      </c>
      <c r="M2333" t="inlineStr">
        <is>
          <t>Direct (campaign tagged in CRM)</t>
        </is>
      </c>
      <c r="N2333" t="inlineStr">
        <is>
          <t>6ad1c619e8750b4dd06a0429</t>
        </is>
      </c>
      <c r="O2333" t="n">
        <v>1</v>
      </c>
      <c r="P2333" s="40">
        <f>IF(A2333="Lead",IF(ISNUMBER(MATCH(G2333,QualityStatuses,0)),1,0),0)</f>
        <v>0</v>
      </c>
      <c r="Q2333" s="40">
        <f>IF(A2333="Lead",IF(G2333="New Lead",0,1),0)</f>
        <v>1</v>
      </c>
      <c r="R2333" s="40">
        <f>IF(A2333="Lead",IF(G2333="Lost",1,0),0)</f>
        <v>1</v>
      </c>
      <c r="S2333" t="n">
        <v>2</v>
      </c>
      <c r="T2333" t="n">
        <v>1</v>
      </c>
      <c r="U2333" t="n">
        <v>0</v>
      </c>
      <c r="V2333" t="n">
        <v>0</v>
      </c>
      <c r="W2333" t="n">
        <v>0</v>
      </c>
      <c r="X2333" t="n">
        <v>0</v>
      </c>
      <c r="Y2333">
        <f>IF(AND(A2333="Lead",COUNTIF(MetaCamps,C2333)&gt;0),1,0)</f>
        <v>0</v>
      </c>
      <c r="Z2333">
        <f>IF(Y2333=1,P2333,0)</f>
        <v>0</v>
      </c>
    </row>
    <row r="2334">
      <c r="A2334" t="inlineStr">
        <is>
          <t>Lead</t>
        </is>
      </c>
      <c r="B2334" s="39" t="str">
        <f>IFERROR(INDEX(CampTypes,MATCH(C2334,CampList,0)),"Unattributed")</f>
        <v>Old</v>
      </c>
      <c r="C2334" t="inlineStr">
        <is>
          <t>E_Karan_Natuf_All_07072026</t>
        </is>
      </c>
      <c r="D2334" t="inlineStr">
        <is>
          <t>E_Karan_Natuf_Sign_07072026_Adset3</t>
        </is>
      </c>
      <c r="E2334" t="inlineStr">
        <is>
          <t>E_Karan_Natuf_Sign_07072026_Adset2_Ad1</t>
        </is>
      </c>
      <c r="F2334" t="inlineStr">
        <is>
          <t>Natuf</t>
        </is>
      </c>
      <c r="G2334" t="inlineStr">
        <is>
          <t>Details Shared</t>
        </is>
      </c>
      <c r="H2334" s="39" t="str">
        <f>IF(ISNUMBER(MATCH(G2334,QualityStatuses,0)),"Quality Lead","Non-Quality Lead")</f>
        <v>Quality Lead</v>
      </c>
      <c r="I2334" t="inlineStr">
        <is>
          <t>2026-10</t>
        </is>
      </c>
      <c r="J2334" t="inlineStr">
        <is>
          <t>Wk of 2026-10-12</t>
        </is>
      </c>
      <c r="K2334" t="inlineStr">
        <is>
          <t>Tejaswini Tarigopula</t>
        </is>
      </c>
      <c r="L2334" t="inlineStr">
        <is>
          <t>Facebook</t>
        </is>
      </c>
      <c r="M2334" t="inlineStr">
        <is>
          <t>Direct (campaign tagged in CRM)</t>
        </is>
      </c>
      <c r="N2334" t="inlineStr">
        <is>
          <t>6ad1c5cfe8750b4dd06a0383</t>
        </is>
      </c>
      <c r="O2334" t="n">
        <v>1</v>
      </c>
      <c r="P2334" s="40">
        <f>IF(A2334="Lead",IF(ISNUMBER(MATCH(G2334,QualityStatuses,0)),1,0),0)</f>
        <v>1</v>
      </c>
      <c r="Q2334" s="40">
        <f>IF(A2334="Lead",IF(G2334="New Lead",0,1),0)</f>
        <v>1</v>
      </c>
      <c r="R2334" s="40">
        <f>IF(A2334="Lead",IF(G2334="Lost",1,0),0)</f>
        <v>0</v>
      </c>
      <c r="S2334" t="n">
        <v>1</v>
      </c>
      <c r="T2334" t="n">
        <v>1</v>
      </c>
      <c r="U2334" t="n">
        <v>0</v>
      </c>
      <c r="V2334" t="n">
        <v>0</v>
      </c>
      <c r="W2334" t="n">
        <v>0</v>
      </c>
      <c r="X2334" t="n">
        <v>0</v>
      </c>
      <c r="Y2334">
        <f>IF(AND(A2334="Lead",COUNTIF(MetaCamps,C2334)&gt;0),1,0)</f>
        <v>1</v>
      </c>
      <c r="Z2334">
        <f>IF(Y2334=1,P2334,0)</f>
        <v>1</v>
      </c>
    </row>
    <row r="2335">
      <c r="A2335" t="inlineStr">
        <is>
          <t>Lead</t>
        </is>
      </c>
      <c r="B2335" s="39" t="str">
        <f>IFERROR(INDEX(CampTypes,MATCH(C2335,CampList,0)),"Unattributed")</f>
        <v>Old</v>
      </c>
      <c r="C2335" t="inlineStr">
        <is>
          <t>natuf_Kiosk_14072026_Hindi</t>
        </is>
      </c>
      <c r="D2335" t="inlineStr">
        <is>
          <t>natuf_Kiosk_09102026</t>
        </is>
      </c>
      <c r="E2335" t="inlineStr">
        <is>
          <t>natuf_Kiosk_14072026_ad set_ad1</t>
        </is>
      </c>
      <c r="F2335" t="inlineStr">
        <is>
          <t>Natuf</t>
        </is>
      </c>
      <c r="G2335" t="inlineStr">
        <is>
          <t>New Lead</t>
        </is>
      </c>
      <c r="H2335" s="39" t="str">
        <f>IF(ISNUMBER(MATCH(G2335,QualityStatuses,0)),"Quality Lead","Non-Quality Lead")</f>
        <v>Non-Quality Lead</v>
      </c>
      <c r="I2335" t="inlineStr">
        <is>
          <t>2026-10</t>
        </is>
      </c>
      <c r="J2335" t="inlineStr">
        <is>
          <t>Wk of 2026-10-12</t>
        </is>
      </c>
      <c r="K2335" t="inlineStr">
        <is>
          <t>(Unassigned)</t>
        </is>
      </c>
      <c r="L2335" t="inlineStr">
        <is>
          <t>Facebook</t>
        </is>
      </c>
      <c r="M2335" t="inlineStr">
        <is>
          <t>Direct (campaign tagged in CRM)</t>
        </is>
      </c>
      <c r="N2335" t="inlineStr">
        <is>
          <t>6ad1c57e531b49c0cce3ee47</t>
        </is>
      </c>
      <c r="O2335" t="n">
        <v>1</v>
      </c>
      <c r="P2335" s="40">
        <f>IF(A2335="Lead",IF(ISNUMBER(MATCH(G2335,QualityStatuses,0)),1,0),0)</f>
        <v>0</v>
      </c>
      <c r="Q2335" s="40">
        <f>IF(A2335="Lead",IF(G2335="New Lead",0,1),0)</f>
        <v>0</v>
      </c>
      <c r="R2335" s="40">
        <f>IF(A2335="Lead",IF(G2335="Lost",1,0),0)</f>
        <v>0</v>
      </c>
      <c r="S2335" t="n">
        <v>0</v>
      </c>
      <c r="T2335" t="n">
        <v>0</v>
      </c>
      <c r="U2335" t="n">
        <v>0</v>
      </c>
      <c r="V2335" t="n">
        <v>0</v>
      </c>
      <c r="W2335" t="n">
        <v>0</v>
      </c>
      <c r="X2335" t="n">
        <v>0</v>
      </c>
      <c r="Y2335">
        <f>IF(AND(A2335="Lead",COUNTIF(MetaCamps,C2335)&gt;0),1,0)</f>
        <v>1</v>
      </c>
      <c r="Z2335">
        <f>IF(Y2335=1,P2335,0)</f>
        <v>0</v>
      </c>
    </row>
    <row r="2336">
      <c r="A2336" t="inlineStr">
        <is>
          <t>Lead</t>
        </is>
      </c>
      <c r="B2336" s="39" t="str">
        <f>IFERROR(INDEX(CampTypes,MATCH(C2336,CampList,0)),"Unattributed")</f>
        <v>Old</v>
      </c>
      <c r="C2336" t="inlineStr">
        <is>
          <t>E_Natuf_Generic_13082026</t>
        </is>
      </c>
      <c r="D2336" t="inlineStr">
        <is>
          <t>E_Natuf_Generic_13082026_Adset1</t>
        </is>
      </c>
      <c r="E2336" t="inlineStr">
        <is>
          <t>E_Natuf_Generic_13082026_Adset1_Ad1</t>
        </is>
      </c>
      <c r="F2336" t="inlineStr">
        <is>
          <t>Natuf</t>
        </is>
      </c>
      <c r="G2336" t="inlineStr">
        <is>
          <t>Meeting Scheduled</t>
        </is>
      </c>
      <c r="H2336" s="39" t="str">
        <f>IF(ISNUMBER(MATCH(G2336,QualityStatuses,0)),"Quality Lead","Non-Quality Lead")</f>
        <v>Quality Lead</v>
      </c>
      <c r="I2336" t="inlineStr">
        <is>
          <t>2026-10</t>
        </is>
      </c>
      <c r="J2336" t="inlineStr">
        <is>
          <t>Wk of 2026-10-12</t>
        </is>
      </c>
      <c r="K2336" t="inlineStr">
        <is>
          <t>Tejaswini Tarigopula</t>
        </is>
      </c>
      <c r="L2336" t="inlineStr">
        <is>
          <t>Facebook</t>
        </is>
      </c>
      <c r="M2336" t="inlineStr">
        <is>
          <t>Direct (campaign tagged in CRM)</t>
        </is>
      </c>
      <c r="N2336" t="inlineStr">
        <is>
          <t>6ad1c4571c89a8ca8965fbad</t>
        </is>
      </c>
      <c r="O2336" t="n">
        <v>1</v>
      </c>
      <c r="P2336" s="40">
        <f>IF(A2336="Lead",IF(ISNUMBER(MATCH(G2336,QualityStatuses,0)),1,0),0)</f>
        <v>1</v>
      </c>
      <c r="Q2336" s="40">
        <f>IF(A2336="Lead",IF(G2336="New Lead",0,1),0)</f>
        <v>1</v>
      </c>
      <c r="R2336" s="40">
        <f>IF(A2336="Lead",IF(G2336="Lost",1,0),0)</f>
        <v>0</v>
      </c>
      <c r="S2336" t="n">
        <v>9</v>
      </c>
      <c r="T2336" t="n">
        <v>5</v>
      </c>
      <c r="U2336" t="n">
        <v>0</v>
      </c>
      <c r="V2336" t="n">
        <v>0</v>
      </c>
      <c r="W2336" t="n">
        <v>0</v>
      </c>
      <c r="X2336" t="n">
        <v>0</v>
      </c>
      <c r="Y2336">
        <f>IF(AND(A2336="Lead",COUNTIF(MetaCamps,C2336)&gt;0),1,0)</f>
        <v>1</v>
      </c>
      <c r="Z2336">
        <f>IF(Y2336=1,P2336,0)</f>
        <v>1</v>
      </c>
    </row>
    <row r="2337">
      <c r="A2337" t="inlineStr">
        <is>
          <t>Lead</t>
        </is>
      </c>
      <c r="B2337" s="39" t="str">
        <f>IFERROR(INDEX(CampTypes,MATCH(C2337,CampList,0)),"Unattributed")</f>
        <v>Old</v>
      </c>
      <c r="C2337" t="inlineStr">
        <is>
          <t>E_Karan_Natuf_All_07072026</t>
        </is>
      </c>
      <c r="D2337" t="inlineStr">
        <is>
          <t>E_Karan_Natuf_Sign_07072026_Adset3</t>
        </is>
      </c>
      <c r="E2337" t="inlineStr">
        <is>
          <t>E_Karan_Natuf_Sign_07072026_Adset2_Ad1 – Copy</t>
        </is>
      </c>
      <c r="F2337" t="inlineStr">
        <is>
          <t>Natuf</t>
        </is>
      </c>
      <c r="G2337" t="inlineStr">
        <is>
          <t>New Lead</t>
        </is>
      </c>
      <c r="H2337" s="39" t="str">
        <f>IF(ISNUMBER(MATCH(G2337,QualityStatuses,0)),"Quality Lead","Non-Quality Lead")</f>
        <v>Non-Quality Lead</v>
      </c>
      <c r="I2337" t="inlineStr">
        <is>
          <t>2026-10</t>
        </is>
      </c>
      <c r="J2337" t="inlineStr">
        <is>
          <t>Wk of 2026-10-12</t>
        </is>
      </c>
      <c r="K2337" t="inlineStr">
        <is>
          <t>(Unassigned)</t>
        </is>
      </c>
      <c r="L2337" t="inlineStr">
        <is>
          <t>Facebook</t>
        </is>
      </c>
      <c r="M2337" t="inlineStr">
        <is>
          <t>Direct (campaign tagged in CRM)</t>
        </is>
      </c>
      <c r="N2337" t="inlineStr">
        <is>
          <t>6ad1c36d8cbde6174cfb1419</t>
        </is>
      </c>
      <c r="O2337" t="n">
        <v>1</v>
      </c>
      <c r="P2337" s="40">
        <f>IF(A2337="Lead",IF(ISNUMBER(MATCH(G2337,QualityStatuses,0)),1,0),0)</f>
        <v>0</v>
      </c>
      <c r="Q2337" s="40">
        <f>IF(A2337="Lead",IF(G2337="New Lead",0,1),0)</f>
        <v>0</v>
      </c>
      <c r="R2337" s="40">
        <f>IF(A2337="Lead",IF(G2337="Lost",1,0),0)</f>
        <v>0</v>
      </c>
      <c r="S2337" t="n">
        <v>0</v>
      </c>
      <c r="T2337" t="n">
        <v>0</v>
      </c>
      <c r="U2337" t="n">
        <v>0</v>
      </c>
      <c r="V2337" t="n">
        <v>0</v>
      </c>
      <c r="W2337" t="n">
        <v>0</v>
      </c>
      <c r="X2337" t="n">
        <v>0</v>
      </c>
      <c r="Y2337">
        <f>IF(AND(A2337="Lead",COUNTIF(MetaCamps,C2337)&gt;0),1,0)</f>
        <v>1</v>
      </c>
      <c r="Z2337">
        <f>IF(Y2337=1,P2337,0)</f>
        <v>0</v>
      </c>
    </row>
    <row r="2338">
      <c r="A2338" t="inlineStr">
        <is>
          <t>Lead</t>
        </is>
      </c>
      <c r="B2338" s="39" t="str">
        <f>IFERROR(INDEX(CampTypes,MATCH(C2338,CampList,0)),"Unattributed")</f>
        <v>Old</v>
      </c>
      <c r="C2338" t="inlineStr">
        <is>
          <t>E_Suresh_Natuf_Kiosk_07072026</t>
        </is>
      </c>
      <c r="D2338" t="inlineStr">
        <is>
          <t>E_Suresh_Natuf_Kiosk_07072026_Adset5</t>
        </is>
      </c>
      <c r="E2338" t="inlineStr">
        <is>
          <t>E_Hindi_Suresh_Natuf_Kiosk_07072026_Adset5_ad3 – Copy 2</t>
        </is>
      </c>
      <c r="F2338" t="inlineStr">
        <is>
          <t>Natuf</t>
        </is>
      </c>
      <c r="G2338" t="inlineStr">
        <is>
          <t>Attempt 1</t>
        </is>
      </c>
      <c r="H2338" s="39" t="str">
        <f>IF(ISNUMBER(MATCH(G2338,QualityStatuses,0)),"Quality Lead","Non-Quality Lead")</f>
        <v>Non-Quality Lead</v>
      </c>
      <c r="I2338" t="inlineStr">
        <is>
          <t>2026-10</t>
        </is>
      </c>
      <c r="J2338" t="inlineStr">
        <is>
          <t>Wk of 2026-10-12</t>
        </is>
      </c>
      <c r="K2338" t="inlineStr">
        <is>
          <t>Deepak Rai</t>
        </is>
      </c>
      <c r="L2338" t="inlineStr">
        <is>
          <t>Facebook</t>
        </is>
      </c>
      <c r="M2338" t="inlineStr">
        <is>
          <t>Direct (campaign tagged in CRM)</t>
        </is>
      </c>
      <c r="N2338" t="inlineStr">
        <is>
          <t>6ad1c33790f52c05af67f483</t>
        </is>
      </c>
      <c r="O2338" t="n">
        <v>1</v>
      </c>
      <c r="P2338" s="40">
        <f>IF(A2338="Lead",IF(ISNUMBER(MATCH(G2338,QualityStatuses,0)),1,0),0)</f>
        <v>0</v>
      </c>
      <c r="Q2338" s="40">
        <f>IF(A2338="Lead",IF(G2338="New Lead",0,1),0)</f>
        <v>1</v>
      </c>
      <c r="R2338" s="40">
        <f>IF(A2338="Lead",IF(G2338="Lost",1,0),0)</f>
        <v>0</v>
      </c>
      <c r="S2338" t="n">
        <v>1</v>
      </c>
      <c r="T2338" t="n">
        <v>0</v>
      </c>
      <c r="U2338" t="n">
        <v>0</v>
      </c>
      <c r="V2338" t="n">
        <v>0</v>
      </c>
      <c r="W2338" t="n">
        <v>0</v>
      </c>
      <c r="X2338" t="n">
        <v>0</v>
      </c>
      <c r="Y2338">
        <f>IF(AND(A2338="Lead",COUNTIF(MetaCamps,C2338)&gt;0),1,0)</f>
        <v>1</v>
      </c>
      <c r="Z2338">
        <f>IF(Y2338=1,P2338,0)</f>
        <v>0</v>
      </c>
    </row>
    <row r="2339">
      <c r="A2339" t="inlineStr">
        <is>
          <t>Lead</t>
        </is>
      </c>
      <c r="B2339" s="39" t="str">
        <f>IFERROR(INDEX(CampTypes,MATCH(C2339,CampList,0)),"Unattributed")</f>
        <v>Old</v>
      </c>
      <c r="C2339" t="inlineStr">
        <is>
          <t>E_Karan_Natuf_All_07072026</t>
        </is>
      </c>
      <c r="D2339" t="inlineStr">
        <is>
          <t>E_Karan_Natuf_Sign_07072026_Adset3</t>
        </is>
      </c>
      <c r="E2339" t="inlineStr">
        <is>
          <t>E_Karan_Natuf_Sign_07072026_Adset2_Ad1 – Copy</t>
        </is>
      </c>
      <c r="F2339" t="inlineStr">
        <is>
          <t>Natuf</t>
        </is>
      </c>
      <c r="G2339" t="inlineStr">
        <is>
          <t>Lost</t>
        </is>
      </c>
      <c r="H2339" s="39" t="str">
        <f>IF(ISNUMBER(MATCH(G2339,QualityStatuses,0)),"Quality Lead","Non-Quality Lead")</f>
        <v>Non-Quality Lead</v>
      </c>
      <c r="I2339" t="inlineStr">
        <is>
          <t>2026-10</t>
        </is>
      </c>
      <c r="J2339" t="inlineStr">
        <is>
          <t>Wk of 2026-10-12</t>
        </is>
      </c>
      <c r="K2339" t="inlineStr">
        <is>
          <t>Marshal Malbari</t>
        </is>
      </c>
      <c r="L2339" t="inlineStr">
        <is>
          <t>Facebook</t>
        </is>
      </c>
      <c r="M2339" t="inlineStr">
        <is>
          <t>Direct (campaign tagged in CRM)</t>
        </is>
      </c>
      <c r="N2339" t="inlineStr">
        <is>
          <t>6ad1c2fab5c1209e335e436b</t>
        </is>
      </c>
      <c r="O2339" t="n">
        <v>1</v>
      </c>
      <c r="P2339" s="40">
        <f>IF(A2339="Lead",IF(ISNUMBER(MATCH(G2339,QualityStatuses,0)),1,0),0)</f>
        <v>0</v>
      </c>
      <c r="Q2339" s="40">
        <f>IF(A2339="Lead",IF(G2339="New Lead",0,1),0)</f>
        <v>1</v>
      </c>
      <c r="R2339" s="40">
        <f>IF(A2339="Lead",IF(G2339="Lost",1,0),0)</f>
        <v>1</v>
      </c>
      <c r="S2339" t="n">
        <v>7</v>
      </c>
      <c r="T2339" t="n">
        <v>0</v>
      </c>
      <c r="U2339" t="n">
        <v>0</v>
      </c>
      <c r="V2339" t="n">
        <v>0</v>
      </c>
      <c r="W2339" t="n">
        <v>0</v>
      </c>
      <c r="X2339" t="n">
        <v>0</v>
      </c>
      <c r="Y2339">
        <f>IF(AND(A2339="Lead",COUNTIF(MetaCamps,C2339)&gt;0),1,0)</f>
        <v>1</v>
      </c>
      <c r="Z2339">
        <f>IF(Y2339=1,P2339,0)</f>
        <v>0</v>
      </c>
    </row>
    <row r="2340">
      <c r="A2340" t="inlineStr">
        <is>
          <t>Lead</t>
        </is>
      </c>
      <c r="B2340" s="39" t="str">
        <f>IFERROR(INDEX(CampTypes,MATCH(C2340,CampList,0)),"Unattributed")</f>
        <v>New</v>
      </c>
      <c r="C2340" t="inlineStr">
        <is>
          <t>EBG - In House | ABO | Natuf | Leads | Unit Franchise | India | Oct26 | V1</t>
        </is>
      </c>
      <c r="D2340" t="inlineStr">
        <is>
          <t>Natuf | Investors | Tier1 + Growth Cities | Oct26 | V1</t>
        </is>
      </c>
      <c r="E2340" t="inlineStr">
        <is>
          <t>Natuf | Reel | Brand Ambassador | Heard Of Owning A Cafe | V1</t>
        </is>
      </c>
      <c r="F2340" t="inlineStr">
        <is>
          <t>In House Natuf</t>
        </is>
      </c>
      <c r="G2340" t="inlineStr">
        <is>
          <t>Attempt 2</t>
        </is>
      </c>
      <c r="H2340" s="39" t="str">
        <f>IF(ISNUMBER(MATCH(G2340,QualityStatuses,0)),"Quality Lead","Non-Quality Lead")</f>
        <v>Non-Quality Lead</v>
      </c>
      <c r="I2340" t="inlineStr">
        <is>
          <t>2026-10</t>
        </is>
      </c>
      <c r="J2340" t="inlineStr">
        <is>
          <t>Wk of 2026-10-12</t>
        </is>
      </c>
      <c r="K2340" t="inlineStr">
        <is>
          <t>Rupa Srinivas</t>
        </is>
      </c>
      <c r="L2340" t="inlineStr">
        <is>
          <t>Facebook</t>
        </is>
      </c>
      <c r="M2340" t="inlineStr">
        <is>
          <t>Direct (campaign tagged in CRM)</t>
        </is>
      </c>
      <c r="N2340" t="inlineStr">
        <is>
          <t>6ad1c2698cbde6174cfb1217</t>
        </is>
      </c>
      <c r="O2340" t="n">
        <v>1</v>
      </c>
      <c r="P2340" s="40">
        <f>IF(A2340="Lead",IF(ISNUMBER(MATCH(G2340,QualityStatuses,0)),1,0),0)</f>
        <v>0</v>
      </c>
      <c r="Q2340" s="40">
        <f>IF(A2340="Lead",IF(G2340="New Lead",0,1),0)</f>
        <v>1</v>
      </c>
      <c r="R2340" s="40">
        <f>IF(A2340="Lead",IF(G2340="Lost",1,0),0)</f>
        <v>0</v>
      </c>
      <c r="S2340" t="n">
        <v>4</v>
      </c>
      <c r="T2340" t="n">
        <v>2</v>
      </c>
      <c r="U2340" t="n">
        <v>0</v>
      </c>
      <c r="V2340" t="n">
        <v>0</v>
      </c>
      <c r="W2340" t="n">
        <v>0</v>
      </c>
      <c r="X2340" t="n">
        <v>0</v>
      </c>
      <c r="Y2340">
        <f>IF(AND(A2340="Lead",COUNTIF(MetaCamps,C2340)&gt;0),1,0)</f>
        <v>0</v>
      </c>
      <c r="Z2340">
        <f>IF(Y2340=1,P2340,0)</f>
        <v>0</v>
      </c>
    </row>
    <row r="2341">
      <c r="A2341" t="inlineStr">
        <is>
          <t>Lead</t>
        </is>
      </c>
      <c r="B2341" s="39" t="str">
        <f>IFERROR(INDEX(CampTypes,MATCH(C2341,CampList,0)),"Unattributed")</f>
        <v>New</v>
      </c>
      <c r="C2341" t="inlineStr">
        <is>
          <t>EBG - In House | ABO | Natuf | Leads | Unit Franchise | India | Oct26 | V1</t>
        </is>
      </c>
      <c r="D2341" t="inlineStr">
        <is>
          <t>Natuf | Business Owners | Tier1 + Growth Cities | Oct26 | V1</t>
        </is>
      </c>
      <c r="E2341" t="inlineStr">
        <is>
          <t>Natuf | Reel | Brand Ambassador | Heard Of Owning A Cafe | V1</t>
        </is>
      </c>
      <c r="F2341" t="inlineStr">
        <is>
          <t>In House Natuf</t>
        </is>
      </c>
      <c r="G2341" t="inlineStr">
        <is>
          <t>Attempt 1</t>
        </is>
      </c>
      <c r="H2341" s="39" t="str">
        <f>IF(ISNUMBER(MATCH(G2341,QualityStatuses,0)),"Quality Lead","Non-Quality Lead")</f>
        <v>Non-Quality Lead</v>
      </c>
      <c r="I2341" t="inlineStr">
        <is>
          <t>2026-10</t>
        </is>
      </c>
      <c r="J2341" t="inlineStr">
        <is>
          <t>Wk of 2026-10-12</t>
        </is>
      </c>
      <c r="K2341" t="inlineStr">
        <is>
          <t>Rupa Srinivas</t>
        </is>
      </c>
      <c r="L2341" t="inlineStr">
        <is>
          <t>Facebook</t>
        </is>
      </c>
      <c r="M2341" t="inlineStr">
        <is>
          <t>Direct (campaign tagged in CRM)</t>
        </is>
      </c>
      <c r="N2341" t="inlineStr">
        <is>
          <t>6ad1bed6caed54a136a06fa9</t>
        </is>
      </c>
      <c r="O2341" t="n">
        <v>1</v>
      </c>
      <c r="P2341" s="40">
        <f>IF(A2341="Lead",IF(ISNUMBER(MATCH(G2341,QualityStatuses,0)),1,0),0)</f>
        <v>0</v>
      </c>
      <c r="Q2341" s="40">
        <f>IF(A2341="Lead",IF(G2341="New Lead",0,1),0)</f>
        <v>1</v>
      </c>
      <c r="R2341" s="40">
        <f>IF(A2341="Lead",IF(G2341="Lost",1,0),0)</f>
        <v>0</v>
      </c>
      <c r="S2341" t="n">
        <v>1</v>
      </c>
      <c r="T2341" t="n">
        <v>0</v>
      </c>
      <c r="U2341" t="n">
        <v>0</v>
      </c>
      <c r="V2341" t="n">
        <v>0</v>
      </c>
      <c r="W2341" t="n">
        <v>0</v>
      </c>
      <c r="X2341" t="n">
        <v>0</v>
      </c>
      <c r="Y2341">
        <f>IF(AND(A2341="Lead",COUNTIF(MetaCamps,C2341)&gt;0),1,0)</f>
        <v>0</v>
      </c>
      <c r="Z2341">
        <f>IF(Y2341=1,P2341,0)</f>
        <v>0</v>
      </c>
    </row>
    <row r="2342">
      <c r="A2342" t="inlineStr">
        <is>
          <t>Lead</t>
        </is>
      </c>
      <c r="B2342" s="39" t="str">
        <f>IFERROR(INDEX(CampTypes,MATCH(C2342,CampList,0)),"Unattributed")</f>
        <v>New</v>
      </c>
      <c r="C2342" t="inlineStr">
        <is>
          <t>EBG - In House | ABO | Natuf | Leads | Unit Franchise | India | Oct26 | V1</t>
        </is>
      </c>
      <c r="D2342" t="inlineStr">
        <is>
          <t>Natuf | LAL 1% | India | Jul26 | V1</t>
        </is>
      </c>
      <c r="E2342" t="inlineStr">
        <is>
          <t>Natuf | Reel | Brand Ambassador | Heard Of Owning A Cafe | V1</t>
        </is>
      </c>
      <c r="F2342" t="inlineStr">
        <is>
          <t>In House Natuf</t>
        </is>
      </c>
      <c r="G2342" t="inlineStr">
        <is>
          <t>Details Shared</t>
        </is>
      </c>
      <c r="H2342" s="39" t="str">
        <f>IF(ISNUMBER(MATCH(G2342,QualityStatuses,0)),"Quality Lead","Non-Quality Lead")</f>
        <v>Quality Lead</v>
      </c>
      <c r="I2342" t="inlineStr">
        <is>
          <t>2026-10</t>
        </is>
      </c>
      <c r="J2342" t="inlineStr">
        <is>
          <t>Wk of 2026-10-12</t>
        </is>
      </c>
      <c r="K2342" t="inlineStr">
        <is>
          <t>Rupa Srinivas</t>
        </is>
      </c>
      <c r="L2342" t="inlineStr">
        <is>
          <t>Facebook</t>
        </is>
      </c>
      <c r="M2342" t="inlineStr">
        <is>
          <t>Direct (campaign tagged in CRM)</t>
        </is>
      </c>
      <c r="N2342" t="inlineStr">
        <is>
          <t>6ad1bece5d97ab75bcd638c2</t>
        </is>
      </c>
      <c r="O2342" t="n">
        <v>1</v>
      </c>
      <c r="P2342" s="40">
        <f>IF(A2342="Lead",IF(ISNUMBER(MATCH(G2342,QualityStatuses,0)),1,0),0)</f>
        <v>1</v>
      </c>
      <c r="Q2342" s="40">
        <f>IF(A2342="Lead",IF(G2342="New Lead",0,1),0)</f>
        <v>1</v>
      </c>
      <c r="R2342" s="40">
        <f>IF(A2342="Lead",IF(G2342="Lost",1,0),0)</f>
        <v>0</v>
      </c>
      <c r="S2342" t="n">
        <v>1</v>
      </c>
      <c r="T2342" t="n">
        <v>1</v>
      </c>
      <c r="U2342" t="n">
        <v>0</v>
      </c>
      <c r="V2342" t="n">
        <v>0</v>
      </c>
      <c r="W2342" t="n">
        <v>0</v>
      </c>
      <c r="X2342" t="n">
        <v>0</v>
      </c>
      <c r="Y2342">
        <f>IF(AND(A2342="Lead",COUNTIF(MetaCamps,C2342)&gt;0),1,0)</f>
        <v>0</v>
      </c>
      <c r="Z2342">
        <f>IF(Y2342=1,P2342,0)</f>
        <v>0</v>
      </c>
    </row>
    <row r="2343">
      <c r="A2343" t="inlineStr">
        <is>
          <t>Lead</t>
        </is>
      </c>
      <c r="B2343" s="39" t="str">
        <f>IFERROR(INDEX(CampTypes,MATCH(C2343,CampList,0)),"Unattributed")</f>
        <v>Old</v>
      </c>
      <c r="C2343" t="inlineStr">
        <is>
          <t>natuf_Kiosk_14072026_Hindi</t>
        </is>
      </c>
      <c r="D2343" t="inlineStr">
        <is>
          <t>natuf_Kiosk_09102026</t>
        </is>
      </c>
      <c r="E2343" t="inlineStr">
        <is>
          <t>natuf_Kiosk_14072026_ad set_ad1</t>
        </is>
      </c>
      <c r="F2343" t="inlineStr">
        <is>
          <t>Natuf</t>
        </is>
      </c>
      <c r="G2343" t="inlineStr">
        <is>
          <t>New Lead</t>
        </is>
      </c>
      <c r="H2343" s="39" t="str">
        <f>IF(ISNUMBER(MATCH(G2343,QualityStatuses,0)),"Quality Lead","Non-Quality Lead")</f>
        <v>Non-Quality Lead</v>
      </c>
      <c r="I2343" t="inlineStr">
        <is>
          <t>2026-10</t>
        </is>
      </c>
      <c r="J2343" t="inlineStr">
        <is>
          <t>Wk of 2026-10-12</t>
        </is>
      </c>
      <c r="K2343" t="inlineStr">
        <is>
          <t>(Unassigned)</t>
        </is>
      </c>
      <c r="L2343" t="inlineStr">
        <is>
          <t>Facebook</t>
        </is>
      </c>
      <c r="M2343" t="inlineStr">
        <is>
          <t>Direct (campaign tagged in CRM)</t>
        </is>
      </c>
      <c r="N2343" t="inlineStr">
        <is>
          <t>6ad1bdc38b1f7e4f75c86775</t>
        </is>
      </c>
      <c r="O2343" t="n">
        <v>1</v>
      </c>
      <c r="P2343" s="40">
        <f>IF(A2343="Lead",IF(ISNUMBER(MATCH(G2343,QualityStatuses,0)),1,0),0)</f>
        <v>0</v>
      </c>
      <c r="Q2343" s="40">
        <f>IF(A2343="Lead",IF(G2343="New Lead",0,1),0)</f>
        <v>0</v>
      </c>
      <c r="R2343" s="40">
        <f>IF(A2343="Lead",IF(G2343="Lost",1,0),0)</f>
        <v>0</v>
      </c>
      <c r="S2343" t="n">
        <v>0</v>
      </c>
      <c r="T2343" t="n">
        <v>0</v>
      </c>
      <c r="U2343" t="n">
        <v>0</v>
      </c>
      <c r="V2343" t="n">
        <v>0</v>
      </c>
      <c r="W2343" t="n">
        <v>0</v>
      </c>
      <c r="X2343" t="n">
        <v>0</v>
      </c>
      <c r="Y2343">
        <f>IF(AND(A2343="Lead",COUNTIF(MetaCamps,C2343)&gt;0),1,0)</f>
        <v>1</v>
      </c>
      <c r="Z2343">
        <f>IF(Y2343=1,P2343,0)</f>
        <v>0</v>
      </c>
    </row>
    <row r="2344">
      <c r="A2344" t="inlineStr">
        <is>
          <t>Lead</t>
        </is>
      </c>
      <c r="B2344" s="39" t="str">
        <f>IFERROR(INDEX(CampTypes,MATCH(C2344,CampList,0)),"Unattributed")</f>
        <v>New</v>
      </c>
      <c r="C2344" t="inlineStr">
        <is>
          <t>EBG - In House | ABO | Natuf | Leads | Unit Franchise | India | Oct26 | V1</t>
        </is>
      </c>
      <c r="D2344" t="inlineStr">
        <is>
          <t>Natuf | Business Owners | Tier1 + Growth Cities | Oct26 | V1</t>
        </is>
      </c>
      <c r="E2344" t="inlineStr">
        <is>
          <t>Natuf | Reel | Brand Ambassador | Heard Of Owning A Cafe | V1</t>
        </is>
      </c>
      <c r="F2344" t="inlineStr">
        <is>
          <t>In House Natuf</t>
        </is>
      </c>
      <c r="G2344" t="inlineStr">
        <is>
          <t>Attempt 2</t>
        </is>
      </c>
      <c r="H2344" s="39" t="str">
        <f>IF(ISNUMBER(MATCH(G2344,QualityStatuses,0)),"Quality Lead","Non-Quality Lead")</f>
        <v>Non-Quality Lead</v>
      </c>
      <c r="I2344" t="inlineStr">
        <is>
          <t>2026-10</t>
        </is>
      </c>
      <c r="J2344" t="inlineStr">
        <is>
          <t>Wk of 2026-10-12</t>
        </is>
      </c>
      <c r="K2344" t="inlineStr">
        <is>
          <t>Rupa Srinivas</t>
        </is>
      </c>
      <c r="L2344" t="inlineStr">
        <is>
          <t>Facebook</t>
        </is>
      </c>
      <c r="M2344" t="inlineStr">
        <is>
          <t>Direct (campaign tagged in CRM)</t>
        </is>
      </c>
      <c r="N2344" t="inlineStr">
        <is>
          <t>6ad1bd2f8fcae799fb63e8e3</t>
        </is>
      </c>
      <c r="O2344" t="n">
        <v>1</v>
      </c>
      <c r="P2344" s="40">
        <f>IF(A2344="Lead",IF(ISNUMBER(MATCH(G2344,QualityStatuses,0)),1,0),0)</f>
        <v>0</v>
      </c>
      <c r="Q2344" s="40">
        <f>IF(A2344="Lead",IF(G2344="New Lead",0,1),0)</f>
        <v>1</v>
      </c>
      <c r="R2344" s="40">
        <f>IF(A2344="Lead",IF(G2344="Lost",1,0),0)</f>
        <v>0</v>
      </c>
      <c r="S2344" t="n">
        <v>2</v>
      </c>
      <c r="T2344" t="n">
        <v>1</v>
      </c>
      <c r="U2344" t="n">
        <v>0</v>
      </c>
      <c r="V2344" t="n">
        <v>0</v>
      </c>
      <c r="W2344" t="n">
        <v>0</v>
      </c>
      <c r="X2344" t="n">
        <v>0</v>
      </c>
      <c r="Y2344">
        <f>IF(AND(A2344="Lead",COUNTIF(MetaCamps,C2344)&gt;0),1,0)</f>
        <v>0</v>
      </c>
      <c r="Z2344">
        <f>IF(Y2344=1,P2344,0)</f>
        <v>0</v>
      </c>
    </row>
    <row r="2345">
      <c r="A2345" t="inlineStr">
        <is>
          <t>Lead</t>
        </is>
      </c>
      <c r="B2345" s="39" t="str">
        <f>IFERROR(INDEX(CampTypes,MATCH(C2345,CampList,0)),"Unattributed")</f>
        <v>Old</v>
      </c>
      <c r="C2345" t="inlineStr">
        <is>
          <t>E_Natuf_Generic_13082026</t>
        </is>
      </c>
      <c r="D2345" t="inlineStr">
        <is>
          <t>E_Natuf_Generic_13082026_Adset1</t>
        </is>
      </c>
      <c r="E2345" t="inlineStr">
        <is>
          <t>E_Natuf_Generic_13082026_Adset1_Ad1</t>
        </is>
      </c>
      <c r="F2345" t="inlineStr">
        <is>
          <t>Natuf</t>
        </is>
      </c>
      <c r="G2345" t="inlineStr">
        <is>
          <t>Lost</t>
        </is>
      </c>
      <c r="H2345" s="39" t="str">
        <f>IF(ISNUMBER(MATCH(G2345,QualityStatuses,0)),"Quality Lead","Non-Quality Lead")</f>
        <v>Non-Quality Lead</v>
      </c>
      <c r="I2345" t="inlineStr">
        <is>
          <t>2026-10</t>
        </is>
      </c>
      <c r="J2345" t="inlineStr">
        <is>
          <t>Wk of 2026-10-12</t>
        </is>
      </c>
      <c r="K2345" t="inlineStr">
        <is>
          <t>Marshal Malbari</t>
        </is>
      </c>
      <c r="L2345" t="inlineStr">
        <is>
          <t>Facebook</t>
        </is>
      </c>
      <c r="M2345" t="inlineStr">
        <is>
          <t>Direct (campaign tagged in CRM)</t>
        </is>
      </c>
      <c r="N2345" t="inlineStr">
        <is>
          <t>6ad1bc7eb79717e01a6fa7bf</t>
        </is>
      </c>
      <c r="O2345" t="n">
        <v>1</v>
      </c>
      <c r="P2345" s="40">
        <f>IF(A2345="Lead",IF(ISNUMBER(MATCH(G2345,QualityStatuses,0)),1,0),0)</f>
        <v>0</v>
      </c>
      <c r="Q2345" s="40">
        <f>IF(A2345="Lead",IF(G2345="New Lead",0,1),0)</f>
        <v>1</v>
      </c>
      <c r="R2345" s="40">
        <f>IF(A2345="Lead",IF(G2345="Lost",1,0),0)</f>
        <v>1</v>
      </c>
      <c r="S2345" t="n">
        <v>5</v>
      </c>
      <c r="T2345" t="n">
        <v>3</v>
      </c>
      <c r="U2345" t="n">
        <v>0</v>
      </c>
      <c r="V2345" t="n">
        <v>0</v>
      </c>
      <c r="W2345" t="n">
        <v>0</v>
      </c>
      <c r="X2345" t="n">
        <v>0</v>
      </c>
      <c r="Y2345">
        <f>IF(AND(A2345="Lead",COUNTIF(MetaCamps,C2345)&gt;0),1,0)</f>
        <v>1</v>
      </c>
      <c r="Z2345">
        <f>IF(Y2345=1,P2345,0)</f>
        <v>0</v>
      </c>
    </row>
    <row r="2346">
      <c r="A2346" t="inlineStr">
        <is>
          <t>Lead</t>
        </is>
      </c>
      <c r="B2346" s="39" t="str">
        <f>IFERROR(INDEX(CampTypes,MATCH(C2346,CampList,0)),"Unattributed")</f>
        <v>Old</v>
      </c>
      <c r="C2346" t="inlineStr">
        <is>
          <t>natuf_Kiosk_14072026_Hindi</t>
        </is>
      </c>
      <c r="D2346" t="inlineStr">
        <is>
          <t>natuf_Kiosk_14072026_Highest-converting industries</t>
        </is>
      </c>
      <c r="E2346" t="inlineStr">
        <is>
          <t>natuf_Kiosk_14072026_ad set_ad1</t>
        </is>
      </c>
      <c r="F2346" t="inlineStr">
        <is>
          <t>Natuf</t>
        </is>
      </c>
      <c r="G2346" t="inlineStr">
        <is>
          <t>Connected</t>
        </is>
      </c>
      <c r="H2346" s="39" t="str">
        <f>IF(ISNUMBER(MATCH(G2346,QualityStatuses,0)),"Quality Lead","Non-Quality Lead")</f>
        <v>Non-Quality Lead</v>
      </c>
      <c r="I2346" t="inlineStr">
        <is>
          <t>2026-10</t>
        </is>
      </c>
      <c r="J2346" t="inlineStr">
        <is>
          <t>Wk of 2026-10-12</t>
        </is>
      </c>
      <c r="K2346" t="inlineStr">
        <is>
          <t>Tejaswini Tarigopula</t>
        </is>
      </c>
      <c r="L2346" t="inlineStr">
        <is>
          <t>Facebook</t>
        </is>
      </c>
      <c r="M2346" t="inlineStr">
        <is>
          <t>Direct (campaign tagged in CRM)</t>
        </is>
      </c>
      <c r="N2346" t="inlineStr">
        <is>
          <t>6ad1bb3e9e542a75b5c9803d</t>
        </is>
      </c>
      <c r="O2346" t="n">
        <v>1</v>
      </c>
      <c r="P2346" s="40">
        <f>IF(A2346="Lead",IF(ISNUMBER(MATCH(G2346,QualityStatuses,0)),1,0),0)</f>
        <v>0</v>
      </c>
      <c r="Q2346" s="40">
        <f>IF(A2346="Lead",IF(G2346="New Lead",0,1),0)</f>
        <v>1</v>
      </c>
      <c r="R2346" s="40">
        <f>IF(A2346="Lead",IF(G2346="Lost",1,0),0)</f>
        <v>0</v>
      </c>
      <c r="S2346" t="n">
        <v>2</v>
      </c>
      <c r="T2346" t="n">
        <v>1</v>
      </c>
      <c r="U2346" t="n">
        <v>0</v>
      </c>
      <c r="V2346" t="n">
        <v>0</v>
      </c>
      <c r="W2346" t="n">
        <v>0</v>
      </c>
      <c r="X2346" t="n">
        <v>0</v>
      </c>
      <c r="Y2346">
        <f>IF(AND(A2346="Lead",COUNTIF(MetaCamps,C2346)&gt;0),1,0)</f>
        <v>1</v>
      </c>
      <c r="Z2346">
        <f>IF(Y2346=1,P2346,0)</f>
        <v>0</v>
      </c>
    </row>
    <row r="2347">
      <c r="A2347" t="inlineStr">
        <is>
          <t>Lead</t>
        </is>
      </c>
      <c r="B2347" s="39" t="str">
        <f>IFERROR(INDEX(CampTypes,MATCH(C2347,CampList,0)),"Unattributed")</f>
        <v>New</v>
      </c>
      <c r="C2347" t="inlineStr">
        <is>
          <t>EBG - In House | ABO | Natuf | Leads | Unit Franchise | India | Oct26 | V1</t>
        </is>
      </c>
      <c r="D2347" t="inlineStr">
        <is>
          <t>Natuf | Investors | Tier1 + Growth Cities | Oct26 | V1</t>
        </is>
      </c>
      <c r="E2347" t="inlineStr">
        <is>
          <t>Natuf | Reel | Brand Ambassador | Heard Of Owning A Cafe | V1</t>
        </is>
      </c>
      <c r="F2347" t="inlineStr">
        <is>
          <t>In House Natuf</t>
        </is>
      </c>
      <c r="G2347" t="inlineStr">
        <is>
          <t>Details Shared</t>
        </is>
      </c>
      <c r="H2347" s="39" t="str">
        <f>IF(ISNUMBER(MATCH(G2347,QualityStatuses,0)),"Quality Lead","Non-Quality Lead")</f>
        <v>Quality Lead</v>
      </c>
      <c r="I2347" t="inlineStr">
        <is>
          <t>2026-10</t>
        </is>
      </c>
      <c r="J2347" t="inlineStr">
        <is>
          <t>Wk of 2026-10-12</t>
        </is>
      </c>
      <c r="K2347" t="inlineStr">
        <is>
          <t>Rupa Srinivas</t>
        </is>
      </c>
      <c r="L2347" t="inlineStr">
        <is>
          <t>Facebook</t>
        </is>
      </c>
      <c r="M2347" t="inlineStr">
        <is>
          <t>Direct (campaign tagged in CRM)</t>
        </is>
      </c>
      <c r="N2347" t="inlineStr">
        <is>
          <t>6ad1bae9d42554c7b1d04594</t>
        </is>
      </c>
      <c r="O2347" t="n">
        <v>1</v>
      </c>
      <c r="P2347" s="40">
        <f>IF(A2347="Lead",IF(ISNUMBER(MATCH(G2347,QualityStatuses,0)),1,0),0)</f>
        <v>1</v>
      </c>
      <c r="Q2347" s="40">
        <f>IF(A2347="Lead",IF(G2347="New Lead",0,1),0)</f>
        <v>1</v>
      </c>
      <c r="R2347" s="40">
        <f>IF(A2347="Lead",IF(G2347="Lost",1,0),0)</f>
        <v>0</v>
      </c>
      <c r="S2347" t="n">
        <v>1</v>
      </c>
      <c r="T2347" t="n">
        <v>-1</v>
      </c>
      <c r="U2347" t="n">
        <v>0</v>
      </c>
      <c r="V2347" t="n">
        <v>0</v>
      </c>
      <c r="W2347" t="n">
        <v>0</v>
      </c>
      <c r="X2347" t="n">
        <v>0</v>
      </c>
      <c r="Y2347">
        <f>IF(AND(A2347="Lead",COUNTIF(MetaCamps,C2347)&gt;0),1,0)</f>
        <v>0</v>
      </c>
      <c r="Z2347">
        <f>IF(Y2347=1,P2347,0)</f>
        <v>0</v>
      </c>
    </row>
    <row r="2348">
      <c r="A2348" t="inlineStr">
        <is>
          <t>Lead</t>
        </is>
      </c>
      <c r="B2348" s="39" t="str">
        <f>IFERROR(INDEX(CampTypes,MATCH(C2348,CampList,0)),"Unattributed")</f>
        <v>New</v>
      </c>
      <c r="C2348" t="inlineStr">
        <is>
          <t>EBG - In House | ABO | Natuf | Leads | Unit Franchise | India | Oct26 | V1</t>
        </is>
      </c>
      <c r="D2348" t="inlineStr">
        <is>
          <t>Natuf | LAL 1% | India | Jul26 | V1</t>
        </is>
      </c>
      <c r="E2348" t="inlineStr">
        <is>
          <t>Natuf | Reel | Brand Ambassador | Heard Of Owning A Cafe | V1</t>
        </is>
      </c>
      <c r="F2348" t="inlineStr">
        <is>
          <t>In House Natuf</t>
        </is>
      </c>
      <c r="G2348" t="inlineStr">
        <is>
          <t>Connected</t>
        </is>
      </c>
      <c r="H2348" s="39" t="str">
        <f>IF(ISNUMBER(MATCH(G2348,QualityStatuses,0)),"Quality Lead","Non-Quality Lead")</f>
        <v>Non-Quality Lead</v>
      </c>
      <c r="I2348" t="inlineStr">
        <is>
          <t>2026-10</t>
        </is>
      </c>
      <c r="J2348" t="inlineStr">
        <is>
          <t>Wk of 2026-10-12</t>
        </is>
      </c>
      <c r="K2348" t="inlineStr">
        <is>
          <t>Rupa Srinivas</t>
        </is>
      </c>
      <c r="L2348" t="inlineStr">
        <is>
          <t>Facebook</t>
        </is>
      </c>
      <c r="M2348" t="inlineStr">
        <is>
          <t>Direct (campaign tagged in CRM)</t>
        </is>
      </c>
      <c r="N2348" t="inlineStr">
        <is>
          <t>6ad1badfc24937cbc7d8ada4</t>
        </is>
      </c>
      <c r="O2348" t="n">
        <v>1</v>
      </c>
      <c r="P2348" s="40">
        <f>IF(A2348="Lead",IF(ISNUMBER(MATCH(G2348,QualityStatuses,0)),1,0),0)</f>
        <v>0</v>
      </c>
      <c r="Q2348" s="40">
        <f>IF(A2348="Lead",IF(G2348="New Lead",0,1),0)</f>
        <v>1</v>
      </c>
      <c r="R2348" s="40">
        <f>IF(A2348="Lead",IF(G2348="Lost",1,0),0)</f>
        <v>0</v>
      </c>
      <c r="S2348" t="n">
        <v>1</v>
      </c>
      <c r="T2348" t="n">
        <v>1</v>
      </c>
      <c r="U2348" t="n">
        <v>0</v>
      </c>
      <c r="V2348" t="n">
        <v>0</v>
      </c>
      <c r="W2348" t="n">
        <v>0</v>
      </c>
      <c r="X2348" t="n">
        <v>0</v>
      </c>
      <c r="Y2348">
        <f>IF(AND(A2348="Lead",COUNTIF(MetaCamps,C2348)&gt;0),1,0)</f>
        <v>0</v>
      </c>
      <c r="Z2348">
        <f>IF(Y2348=1,P2348,0)</f>
        <v>0</v>
      </c>
    </row>
    <row r="2349">
      <c r="A2349" t="inlineStr">
        <is>
          <t>Lead</t>
        </is>
      </c>
      <c r="B2349" s="39" t="str">
        <f>IFERROR(INDEX(CampTypes,MATCH(C2349,CampList,0)),"Unattributed")</f>
        <v>New</v>
      </c>
      <c r="C2349" t="inlineStr">
        <is>
          <t>EBG - In House | ABO | Natuf | Leads | Unit Franchise | India | Oct26 | V1</t>
        </is>
      </c>
      <c r="D2349" t="inlineStr">
        <is>
          <t>Natuf | Investors | Tier1 + Growth Cities | Oct26 | V1</t>
        </is>
      </c>
      <c r="E2349" t="inlineStr">
        <is>
          <t>Natuf | Reel | Brand Ambassador | Heard Of Owning A Cafe | V1</t>
        </is>
      </c>
      <c r="F2349" t="inlineStr">
        <is>
          <t>In House Natuf</t>
        </is>
      </c>
      <c r="G2349" t="inlineStr">
        <is>
          <t>Connected</t>
        </is>
      </c>
      <c r="H2349" s="39" t="str">
        <f>IF(ISNUMBER(MATCH(G2349,QualityStatuses,0)),"Quality Lead","Non-Quality Lead")</f>
        <v>Non-Quality Lead</v>
      </c>
      <c r="I2349" t="inlineStr">
        <is>
          <t>2026-10</t>
        </is>
      </c>
      <c r="J2349" t="inlineStr">
        <is>
          <t>Wk of 2026-10-12</t>
        </is>
      </c>
      <c r="K2349" t="inlineStr">
        <is>
          <t>Rupa Srinivas</t>
        </is>
      </c>
      <c r="L2349" t="inlineStr">
        <is>
          <t>Facebook</t>
        </is>
      </c>
      <c r="M2349" t="inlineStr">
        <is>
          <t>Direct (campaign tagged in CRM)</t>
        </is>
      </c>
      <c r="N2349" t="inlineStr">
        <is>
          <t>6ad1b8facd63af4f6de044af</t>
        </is>
      </c>
      <c r="O2349" t="n">
        <v>1</v>
      </c>
      <c r="P2349" s="40">
        <f>IF(A2349="Lead",IF(ISNUMBER(MATCH(G2349,QualityStatuses,0)),1,0),0)</f>
        <v>0</v>
      </c>
      <c r="Q2349" s="40">
        <f>IF(A2349="Lead",IF(G2349="New Lead",0,1),0)</f>
        <v>1</v>
      </c>
      <c r="R2349" s="40">
        <f>IF(A2349="Lead",IF(G2349="Lost",1,0),0)</f>
        <v>0</v>
      </c>
      <c r="S2349" t="n">
        <v>3</v>
      </c>
      <c r="T2349" t="n">
        <v>2</v>
      </c>
      <c r="U2349" t="n">
        <v>0</v>
      </c>
      <c r="V2349" t="n">
        <v>0</v>
      </c>
      <c r="W2349" t="n">
        <v>0</v>
      </c>
      <c r="X2349" t="n">
        <v>0</v>
      </c>
      <c r="Y2349">
        <f>IF(AND(A2349="Lead",COUNTIF(MetaCamps,C2349)&gt;0),1,0)</f>
        <v>0</v>
      </c>
      <c r="Z2349">
        <f>IF(Y2349=1,P2349,0)</f>
        <v>0</v>
      </c>
    </row>
    <row r="2350">
      <c r="A2350" t="inlineStr">
        <is>
          <t>Lead</t>
        </is>
      </c>
      <c r="B2350" s="39" t="str">
        <f>IFERROR(INDEX(CampTypes,MATCH(C2350,CampList,0)),"Unattributed")</f>
        <v>Old</v>
      </c>
      <c r="C2350" t="inlineStr">
        <is>
          <t>natuf_Kiosk_14072026_Hindi</t>
        </is>
      </c>
      <c r="D2350" t="inlineStr">
        <is>
          <t>natuf_Kiosk_09102026</t>
        </is>
      </c>
      <c r="E2350" t="inlineStr">
        <is>
          <t>natuf_Kiosk_14072026_ad set_ad1</t>
        </is>
      </c>
      <c r="F2350" t="inlineStr">
        <is>
          <t>Natuf</t>
        </is>
      </c>
      <c r="G2350" t="inlineStr">
        <is>
          <t>New Lead</t>
        </is>
      </c>
      <c r="H2350" s="39" t="str">
        <f>IF(ISNUMBER(MATCH(G2350,QualityStatuses,0)),"Quality Lead","Non-Quality Lead")</f>
        <v>Non-Quality Lead</v>
      </c>
      <c r="I2350" t="inlineStr">
        <is>
          <t>2026-10</t>
        </is>
      </c>
      <c r="J2350" t="inlineStr">
        <is>
          <t>Wk of 2026-10-12</t>
        </is>
      </c>
      <c r="K2350" t="inlineStr">
        <is>
          <t>(Unassigned)</t>
        </is>
      </c>
      <c r="L2350" t="inlineStr">
        <is>
          <t>Facebook</t>
        </is>
      </c>
      <c r="M2350" t="inlineStr">
        <is>
          <t>Direct (campaign tagged in CRM)</t>
        </is>
      </c>
      <c r="N2350" t="inlineStr">
        <is>
          <t>6ad1b7e678bc34862db9a4db</t>
        </is>
      </c>
      <c r="O2350" t="n">
        <v>1</v>
      </c>
      <c r="P2350" s="40">
        <f>IF(A2350="Lead",IF(ISNUMBER(MATCH(G2350,QualityStatuses,0)),1,0),0)</f>
        <v>0</v>
      </c>
      <c r="Q2350" s="40">
        <f>IF(A2350="Lead",IF(G2350="New Lead",0,1),0)</f>
        <v>0</v>
      </c>
      <c r="R2350" s="40">
        <f>IF(A2350="Lead",IF(G2350="Lost",1,0),0)</f>
        <v>0</v>
      </c>
      <c r="S2350" t="n">
        <v>0</v>
      </c>
      <c r="T2350" t="n">
        <v>0</v>
      </c>
      <c r="U2350" t="n">
        <v>0</v>
      </c>
      <c r="V2350" t="n">
        <v>0</v>
      </c>
      <c r="W2350" t="n">
        <v>0</v>
      </c>
      <c r="X2350" t="n">
        <v>0</v>
      </c>
      <c r="Y2350">
        <f>IF(AND(A2350="Lead",COUNTIF(MetaCamps,C2350)&gt;0),1,0)</f>
        <v>1</v>
      </c>
      <c r="Z2350">
        <f>IF(Y2350=1,P2350,0)</f>
        <v>0</v>
      </c>
    </row>
    <row r="2351">
      <c r="A2351" t="inlineStr">
        <is>
          <t>Lead</t>
        </is>
      </c>
      <c r="B2351" s="39" t="str">
        <f>IFERROR(INDEX(CampTypes,MATCH(C2351,CampList,0)),"Unattributed")</f>
        <v>New</v>
      </c>
      <c r="C2351" t="inlineStr">
        <is>
          <t>EBG - In House | ABO | Natuf | Leads | Unit Franchise | India | Oct26 | V1</t>
        </is>
      </c>
      <c r="D2351" t="inlineStr">
        <is>
          <t>Natuf | Investors | Tier1 + Growth Cities | Oct26 | V1</t>
        </is>
      </c>
      <c r="E2351" t="inlineStr">
        <is>
          <t>Natuf | Reel | Brand Ambassador | Heard Of Owning A Cafe | V1</t>
        </is>
      </c>
      <c r="F2351" t="inlineStr">
        <is>
          <t>In House Natuf</t>
        </is>
      </c>
      <c r="G2351" t="inlineStr">
        <is>
          <t>Attempt 2</t>
        </is>
      </c>
      <c r="H2351" s="39" t="str">
        <f>IF(ISNUMBER(MATCH(G2351,QualityStatuses,0)),"Quality Lead","Non-Quality Lead")</f>
        <v>Non-Quality Lead</v>
      </c>
      <c r="I2351" t="inlineStr">
        <is>
          <t>2026-10</t>
        </is>
      </c>
      <c r="J2351" t="inlineStr">
        <is>
          <t>Wk of 2026-10-12</t>
        </is>
      </c>
      <c r="K2351" t="inlineStr">
        <is>
          <t>Rupa Srinivas</t>
        </is>
      </c>
      <c r="L2351" t="inlineStr">
        <is>
          <t>Facebook</t>
        </is>
      </c>
      <c r="M2351" t="inlineStr">
        <is>
          <t>Direct (campaign tagged in CRM)</t>
        </is>
      </c>
      <c r="N2351" t="inlineStr">
        <is>
          <t>6ad1b55d74741887201ab017</t>
        </is>
      </c>
      <c r="O2351" t="n">
        <v>1</v>
      </c>
      <c r="P2351" s="40">
        <f>IF(A2351="Lead",IF(ISNUMBER(MATCH(G2351,QualityStatuses,0)),1,0),0)</f>
        <v>0</v>
      </c>
      <c r="Q2351" s="40">
        <f>IF(A2351="Lead",IF(G2351="New Lead",0,1),0)</f>
        <v>1</v>
      </c>
      <c r="R2351" s="40">
        <f>IF(A2351="Lead",IF(G2351="Lost",1,0),0)</f>
        <v>0</v>
      </c>
      <c r="S2351" t="n">
        <v>2</v>
      </c>
      <c r="T2351" t="n">
        <v>0</v>
      </c>
      <c r="U2351" t="n">
        <v>0</v>
      </c>
      <c r="V2351" t="n">
        <v>0</v>
      </c>
      <c r="W2351" t="n">
        <v>0</v>
      </c>
      <c r="X2351" t="n">
        <v>0</v>
      </c>
      <c r="Y2351">
        <f>IF(AND(A2351="Lead",COUNTIF(MetaCamps,C2351)&gt;0),1,0)</f>
        <v>0</v>
      </c>
      <c r="Z2351">
        <f>IF(Y2351=1,P2351,0)</f>
        <v>0</v>
      </c>
    </row>
    <row r="2352">
      <c r="A2352" t="inlineStr">
        <is>
          <t>Lead</t>
        </is>
      </c>
      <c r="B2352" s="39" t="str">
        <f>IFERROR(INDEX(CampTypes,MATCH(C2352,CampList,0)),"Unattributed")</f>
        <v>New</v>
      </c>
      <c r="C2352" t="inlineStr">
        <is>
          <t>EBG - In House | ABO | Natuf | Leads | Unit Franchise | India | Oct26 | V1</t>
        </is>
      </c>
      <c r="D2352" t="inlineStr">
        <is>
          <t>Natuf | LAL 1% | India | Jul26 | V1</t>
        </is>
      </c>
      <c r="E2352" t="inlineStr">
        <is>
          <t>Natuf | Reel | Brand Ambassador | Heard Of Owning A Cafe | V1</t>
        </is>
      </c>
      <c r="F2352" t="inlineStr">
        <is>
          <t>In House Natuf</t>
        </is>
      </c>
      <c r="G2352" t="inlineStr">
        <is>
          <t>Details Shared</t>
        </is>
      </c>
      <c r="H2352" s="39" t="str">
        <f>IF(ISNUMBER(MATCH(G2352,QualityStatuses,0)),"Quality Lead","Non-Quality Lead")</f>
        <v>Quality Lead</v>
      </c>
      <c r="I2352" t="inlineStr">
        <is>
          <t>2026-10</t>
        </is>
      </c>
      <c r="J2352" t="inlineStr">
        <is>
          <t>Wk of 2026-10-12</t>
        </is>
      </c>
      <c r="K2352" t="inlineStr">
        <is>
          <t>Rupa Srinivas</t>
        </is>
      </c>
      <c r="L2352" t="inlineStr">
        <is>
          <t>Facebook</t>
        </is>
      </c>
      <c r="M2352" t="inlineStr">
        <is>
          <t>Direct (campaign tagged in CRM)</t>
        </is>
      </c>
      <c r="N2352" t="inlineStr">
        <is>
          <t>6ad1b52bcb9aa918b6eefd6a</t>
        </is>
      </c>
      <c r="O2352" t="n">
        <v>1</v>
      </c>
      <c r="P2352" s="40">
        <f>IF(A2352="Lead",IF(ISNUMBER(MATCH(G2352,QualityStatuses,0)),1,0),0)</f>
        <v>1</v>
      </c>
      <c r="Q2352" s="40">
        <f>IF(A2352="Lead",IF(G2352="New Lead",0,1),0)</f>
        <v>1</v>
      </c>
      <c r="R2352" s="40">
        <f>IF(A2352="Lead",IF(G2352="Lost",1,0),0)</f>
        <v>0</v>
      </c>
      <c r="S2352" t="n">
        <v>1</v>
      </c>
      <c r="T2352" t="n">
        <v>1</v>
      </c>
      <c r="U2352" t="n">
        <v>0</v>
      </c>
      <c r="V2352" t="n">
        <v>0</v>
      </c>
      <c r="W2352" t="n">
        <v>0</v>
      </c>
      <c r="X2352" t="n">
        <v>0</v>
      </c>
      <c r="Y2352">
        <f>IF(AND(A2352="Lead",COUNTIF(MetaCamps,C2352)&gt;0),1,0)</f>
        <v>0</v>
      </c>
      <c r="Z2352">
        <f>IF(Y2352=1,P2352,0)</f>
        <v>0</v>
      </c>
    </row>
    <row r="2353">
      <c r="A2353" t="inlineStr">
        <is>
          <t>Lead</t>
        </is>
      </c>
      <c r="B2353" s="39" t="str">
        <f>IFERROR(INDEX(CampTypes,MATCH(C2353,CampList,0)),"Unattributed")</f>
        <v>Old</v>
      </c>
      <c r="C2353" t="inlineStr">
        <is>
          <t>natuf_Kiosk_14072026_Hindi</t>
        </is>
      </c>
      <c r="D2353" t="inlineStr">
        <is>
          <t>natuf_Kiosk_09102026</t>
        </is>
      </c>
      <c r="E2353" t="inlineStr">
        <is>
          <t>natuf_Kiosk_14072026_ad set_ad1</t>
        </is>
      </c>
      <c r="F2353" t="inlineStr">
        <is>
          <t>Natuf</t>
        </is>
      </c>
      <c r="G2353" t="inlineStr">
        <is>
          <t>Lost</t>
        </is>
      </c>
      <c r="H2353" s="39" t="str">
        <f>IF(ISNUMBER(MATCH(G2353,QualityStatuses,0)),"Quality Lead","Non-Quality Lead")</f>
        <v>Non-Quality Lead</v>
      </c>
      <c r="I2353" t="inlineStr">
        <is>
          <t>2026-10</t>
        </is>
      </c>
      <c r="J2353" t="inlineStr">
        <is>
          <t>Wk of 2026-10-12</t>
        </is>
      </c>
      <c r="K2353" t="inlineStr">
        <is>
          <t>Tejaswini Tarigopula</t>
        </is>
      </c>
      <c r="L2353" t="inlineStr">
        <is>
          <t>Facebook</t>
        </is>
      </c>
      <c r="M2353" t="inlineStr">
        <is>
          <t>Direct (campaign tagged in CRM)</t>
        </is>
      </c>
      <c r="N2353" t="inlineStr">
        <is>
          <t>6ad1b47fd8aaf4ddee1d2320</t>
        </is>
      </c>
      <c r="O2353" t="n">
        <v>1</v>
      </c>
      <c r="P2353" s="40">
        <f>IF(A2353="Lead",IF(ISNUMBER(MATCH(G2353,QualityStatuses,0)),1,0),0)</f>
        <v>0</v>
      </c>
      <c r="Q2353" s="40">
        <f>IF(A2353="Lead",IF(G2353="New Lead",0,1),0)</f>
        <v>1</v>
      </c>
      <c r="R2353" s="40">
        <f>IF(A2353="Lead",IF(G2353="Lost",1,0),0)</f>
        <v>1</v>
      </c>
      <c r="S2353" t="n">
        <v>0</v>
      </c>
      <c r="T2353" t="n">
        <v>0</v>
      </c>
      <c r="U2353" t="n">
        <v>0</v>
      </c>
      <c r="V2353" t="n">
        <v>0</v>
      </c>
      <c r="W2353" t="n">
        <v>0</v>
      </c>
      <c r="X2353" t="n">
        <v>0</v>
      </c>
      <c r="Y2353">
        <f>IF(AND(A2353="Lead",COUNTIF(MetaCamps,C2353)&gt;0),1,0)</f>
        <v>1</v>
      </c>
      <c r="Z2353">
        <f>IF(Y2353=1,P2353,0)</f>
        <v>0</v>
      </c>
    </row>
    <row r="2354">
      <c r="A2354" t="inlineStr">
        <is>
          <t>Lead</t>
        </is>
      </c>
      <c r="B2354" s="39" t="str">
        <f>IFERROR(INDEX(CampTypes,MATCH(C2354,CampList,0)),"Unattributed")</f>
        <v>Old</v>
      </c>
      <c r="C2354" t="inlineStr">
        <is>
          <t>natuf_Kiosk_14072026_Hindi</t>
        </is>
      </c>
      <c r="D2354" t="inlineStr">
        <is>
          <t>natuf_Kiosk_23092026_ad set3</t>
        </is>
      </c>
      <c r="E2354" t="inlineStr">
        <is>
          <t>natuf_Kiosk_23092026_ad set3_ad1</t>
        </is>
      </c>
      <c r="F2354" t="inlineStr">
        <is>
          <t>Natuf</t>
        </is>
      </c>
      <c r="G2354" t="inlineStr">
        <is>
          <t>Connected</t>
        </is>
      </c>
      <c r="H2354" s="39" t="str">
        <f>IF(ISNUMBER(MATCH(G2354,QualityStatuses,0)),"Quality Lead","Non-Quality Lead")</f>
        <v>Non-Quality Lead</v>
      </c>
      <c r="I2354" t="inlineStr">
        <is>
          <t>2026-10</t>
        </is>
      </c>
      <c r="J2354" t="inlineStr">
        <is>
          <t>Wk of 2026-10-12</t>
        </is>
      </c>
      <c r="K2354" t="inlineStr">
        <is>
          <t>Tejaswini Tarigopula</t>
        </is>
      </c>
      <c r="L2354" t="inlineStr">
        <is>
          <t>Facebook</t>
        </is>
      </c>
      <c r="M2354" t="inlineStr">
        <is>
          <t>Direct (campaign tagged in CRM)</t>
        </is>
      </c>
      <c r="N2354" t="inlineStr">
        <is>
          <t>6ad1b34a79cdb028212ecd16</t>
        </is>
      </c>
      <c r="O2354" t="n">
        <v>1</v>
      </c>
      <c r="P2354" s="40">
        <f>IF(A2354="Lead",IF(ISNUMBER(MATCH(G2354,QualityStatuses,0)),1,0),0)</f>
        <v>0</v>
      </c>
      <c r="Q2354" s="40">
        <f>IF(A2354="Lead",IF(G2354="New Lead",0,1),0)</f>
        <v>1</v>
      </c>
      <c r="R2354" s="40">
        <f>IF(A2354="Lead",IF(G2354="Lost",1,0),0)</f>
        <v>0</v>
      </c>
      <c r="S2354" t="n">
        <v>1</v>
      </c>
      <c r="T2354" t="n">
        <v>1</v>
      </c>
      <c r="U2354" t="n">
        <v>0</v>
      </c>
      <c r="V2354" t="n">
        <v>0</v>
      </c>
      <c r="W2354" t="n">
        <v>0</v>
      </c>
      <c r="X2354" t="n">
        <v>0</v>
      </c>
      <c r="Y2354">
        <f>IF(AND(A2354="Lead",COUNTIF(MetaCamps,C2354)&gt;0),1,0)</f>
        <v>1</v>
      </c>
      <c r="Z2354">
        <f>IF(Y2354=1,P2354,0)</f>
        <v>0</v>
      </c>
    </row>
    <row r="2355">
      <c r="A2355" t="inlineStr">
        <is>
          <t>Lead</t>
        </is>
      </c>
      <c r="B2355" s="39" t="str">
        <f>IFERROR(INDEX(CampTypes,MATCH(C2355,CampList,0)),"Unattributed")</f>
        <v>Old</v>
      </c>
      <c r="C2355" t="inlineStr">
        <is>
          <t>E_Suresh_Natuf_Kiosk_07072026</t>
        </is>
      </c>
      <c r="D2355" t="inlineStr">
        <is>
          <t>E_Suresh_Natuf_Kiosk_07072026_Adset5</t>
        </is>
      </c>
      <c r="E2355" t="inlineStr">
        <is>
          <t>E_Hindi_Suresh_Natuf_Kiosk_07072026_Adset5_ad3 – Copy 2</t>
        </is>
      </c>
      <c r="F2355" t="inlineStr">
        <is>
          <t>Natuf</t>
        </is>
      </c>
      <c r="G2355" t="inlineStr">
        <is>
          <t>New Lead</t>
        </is>
      </c>
      <c r="H2355" s="39" t="str">
        <f>IF(ISNUMBER(MATCH(G2355,QualityStatuses,0)),"Quality Lead","Non-Quality Lead")</f>
        <v>Non-Quality Lead</v>
      </c>
      <c r="I2355" t="inlineStr">
        <is>
          <t>2026-10</t>
        </is>
      </c>
      <c r="J2355" t="inlineStr">
        <is>
          <t>Wk of 2026-10-12</t>
        </is>
      </c>
      <c r="K2355" t="inlineStr">
        <is>
          <t>(Unassigned)</t>
        </is>
      </c>
      <c r="L2355" t="inlineStr">
        <is>
          <t>Facebook</t>
        </is>
      </c>
      <c r="M2355" t="inlineStr">
        <is>
          <t>Direct (campaign tagged in CRM)</t>
        </is>
      </c>
      <c r="N2355" t="inlineStr">
        <is>
          <t>6ad1b1b16c33aa0f541e9258</t>
        </is>
      </c>
      <c r="O2355" t="n">
        <v>1</v>
      </c>
      <c r="P2355" s="40">
        <f>IF(A2355="Lead",IF(ISNUMBER(MATCH(G2355,QualityStatuses,0)),1,0),0)</f>
        <v>0</v>
      </c>
      <c r="Q2355" s="40">
        <f>IF(A2355="Lead",IF(G2355="New Lead",0,1),0)</f>
        <v>0</v>
      </c>
      <c r="R2355" s="40">
        <f>IF(A2355="Lead",IF(G2355="Lost",1,0),0)</f>
        <v>0</v>
      </c>
      <c r="S2355" t="n">
        <v>0</v>
      </c>
      <c r="T2355" t="n">
        <v>0</v>
      </c>
      <c r="U2355" t="n">
        <v>0</v>
      </c>
      <c r="V2355" t="n">
        <v>0</v>
      </c>
      <c r="W2355" t="n">
        <v>0</v>
      </c>
      <c r="X2355" t="n">
        <v>0</v>
      </c>
      <c r="Y2355">
        <f>IF(AND(A2355="Lead",COUNTIF(MetaCamps,C2355)&gt;0),1,0)</f>
        <v>1</v>
      </c>
      <c r="Z2355">
        <f>IF(Y2355=1,P2355,0)</f>
        <v>0</v>
      </c>
    </row>
    <row r="2356">
      <c r="A2356" t="inlineStr">
        <is>
          <t>Lead</t>
        </is>
      </c>
      <c r="B2356" s="39" t="str">
        <f>IFERROR(INDEX(CampTypes,MATCH(C2356,CampList,0)),"Unattributed")</f>
        <v>New</v>
      </c>
      <c r="C2356" t="inlineStr">
        <is>
          <t>EBG - In House | ABO | Natuf | Leads | Unit Franchise | India | Oct26 | V1</t>
        </is>
      </c>
      <c r="D2356" t="inlineStr">
        <is>
          <t>Natuf | Investors | Tier1 + Growth Cities | Oct26 | V1</t>
        </is>
      </c>
      <c r="E2356" t="inlineStr">
        <is>
          <t>Natuf | Reel | Brand Ambassador | Heard Of Owning A Cafe | V1</t>
        </is>
      </c>
      <c r="F2356" t="inlineStr">
        <is>
          <t>In House Natuf</t>
        </is>
      </c>
      <c r="G2356" t="inlineStr">
        <is>
          <t>Attempt 2</t>
        </is>
      </c>
      <c r="H2356" s="39" t="str">
        <f>IF(ISNUMBER(MATCH(G2356,QualityStatuses,0)),"Quality Lead","Non-Quality Lead")</f>
        <v>Non-Quality Lead</v>
      </c>
      <c r="I2356" t="inlineStr">
        <is>
          <t>2026-10</t>
        </is>
      </c>
      <c r="J2356" t="inlineStr">
        <is>
          <t>Wk of 2026-10-12</t>
        </is>
      </c>
      <c r="K2356" t="inlineStr">
        <is>
          <t>Rupa Srinivas</t>
        </is>
      </c>
      <c r="L2356" t="inlineStr">
        <is>
          <t>Facebook</t>
        </is>
      </c>
      <c r="M2356" t="inlineStr">
        <is>
          <t>Direct (campaign tagged in CRM)</t>
        </is>
      </c>
      <c r="N2356" t="inlineStr">
        <is>
          <t>6ad1b112c24937cbc7d8a09c</t>
        </is>
      </c>
      <c r="O2356" t="n">
        <v>1</v>
      </c>
      <c r="P2356" s="40">
        <f>IF(A2356="Lead",IF(ISNUMBER(MATCH(G2356,QualityStatuses,0)),1,0),0)</f>
        <v>0</v>
      </c>
      <c r="Q2356" s="40">
        <f>IF(A2356="Lead",IF(G2356="New Lead",0,1),0)</f>
        <v>1</v>
      </c>
      <c r="R2356" s="40">
        <f>IF(A2356="Lead",IF(G2356="Lost",1,0),0)</f>
        <v>0</v>
      </c>
      <c r="S2356" t="n">
        <v>2</v>
      </c>
      <c r="T2356" t="n">
        <v>0</v>
      </c>
      <c r="U2356" t="n">
        <v>0</v>
      </c>
      <c r="V2356" t="n">
        <v>0</v>
      </c>
      <c r="W2356" t="n">
        <v>0</v>
      </c>
      <c r="X2356" t="n">
        <v>0</v>
      </c>
      <c r="Y2356">
        <f>IF(AND(A2356="Lead",COUNTIF(MetaCamps,C2356)&gt;0),1,0)</f>
        <v>0</v>
      </c>
      <c r="Z2356">
        <f>IF(Y2356=1,P2356,0)</f>
        <v>0</v>
      </c>
    </row>
    <row r="2357">
      <c r="A2357" t="inlineStr">
        <is>
          <t>Lead</t>
        </is>
      </c>
      <c r="B2357" s="39" t="str">
        <f>IFERROR(INDEX(CampTypes,MATCH(C2357,CampList,0)),"Unattributed")</f>
        <v>New</v>
      </c>
      <c r="C2357" t="inlineStr">
        <is>
          <t>EBG - In House | ABO | Natuf | Leads | Unit Franchise | India | Oct26 | V1</t>
        </is>
      </c>
      <c r="D2357" t="inlineStr">
        <is>
          <t>Natuf | LAL 1% | India | Jul26 | V1</t>
        </is>
      </c>
      <c r="E2357" t="inlineStr">
        <is>
          <t>Natuf | Reel | Brand Ambassador | Heard Of Owning A Cafe | V1</t>
        </is>
      </c>
      <c r="F2357" t="inlineStr">
        <is>
          <t>In House Natuf</t>
        </is>
      </c>
      <c r="G2357" t="inlineStr">
        <is>
          <t>Connected</t>
        </is>
      </c>
      <c r="H2357" s="39" t="str">
        <f>IF(ISNUMBER(MATCH(G2357,QualityStatuses,0)),"Quality Lead","Non-Quality Lead")</f>
        <v>Non-Quality Lead</v>
      </c>
      <c r="I2357" t="inlineStr">
        <is>
          <t>2026-10</t>
        </is>
      </c>
      <c r="J2357" t="inlineStr">
        <is>
          <t>Wk of 2026-10-12</t>
        </is>
      </c>
      <c r="K2357" t="inlineStr">
        <is>
          <t>Rupa Srinivas</t>
        </is>
      </c>
      <c r="L2357" t="inlineStr">
        <is>
          <t>Facebook</t>
        </is>
      </c>
      <c r="M2357" t="inlineStr">
        <is>
          <t>Direct (campaign tagged in CRM)</t>
        </is>
      </c>
      <c r="N2357" t="inlineStr">
        <is>
          <t>6ad1b062d29c1a7ee4a0a631</t>
        </is>
      </c>
      <c r="O2357" t="n">
        <v>1</v>
      </c>
      <c r="P2357" s="40">
        <f>IF(A2357="Lead",IF(ISNUMBER(MATCH(G2357,QualityStatuses,0)),1,0),0)</f>
        <v>0</v>
      </c>
      <c r="Q2357" s="40">
        <f>IF(A2357="Lead",IF(G2357="New Lead",0,1),0)</f>
        <v>1</v>
      </c>
      <c r="R2357" s="40">
        <f>IF(A2357="Lead",IF(G2357="Lost",1,0),0)</f>
        <v>0</v>
      </c>
      <c r="S2357" t="n">
        <v>3</v>
      </c>
      <c r="T2357" t="n">
        <v>1</v>
      </c>
      <c r="U2357" t="n">
        <v>0</v>
      </c>
      <c r="V2357" t="n">
        <v>0</v>
      </c>
      <c r="W2357" t="n">
        <v>0</v>
      </c>
      <c r="X2357" t="n">
        <v>0</v>
      </c>
      <c r="Y2357">
        <f>IF(AND(A2357="Lead",COUNTIF(MetaCamps,C2357)&gt;0),1,0)</f>
        <v>0</v>
      </c>
      <c r="Z2357">
        <f>IF(Y2357=1,P2357,0)</f>
        <v>0</v>
      </c>
    </row>
    <row r="2358">
      <c r="A2358" t="inlineStr">
        <is>
          <t>Lead</t>
        </is>
      </c>
      <c r="B2358" s="39" t="str">
        <f>IFERROR(INDEX(CampTypes,MATCH(C2358,CampList,0)),"Unattributed")</f>
        <v>New</v>
      </c>
      <c r="C2358" t="inlineStr">
        <is>
          <t>EBG - In House | ABO | Natuf | Leads | Unit Franchise | India | Oct26 | V1</t>
        </is>
      </c>
      <c r="D2358" t="inlineStr">
        <is>
          <t>Natuf | Broad | Tier1 + Growth Cities | Oct26 | V1</t>
        </is>
      </c>
      <c r="E2358" t="inlineStr">
        <is>
          <t>Natuf | Reel | Brand Ambassador | Heard Of Owning A Cafe | V1</t>
        </is>
      </c>
      <c r="F2358" t="inlineStr">
        <is>
          <t>In House Natuf</t>
        </is>
      </c>
      <c r="G2358" t="inlineStr">
        <is>
          <t>Lost</t>
        </is>
      </c>
      <c r="H2358" s="39" t="str">
        <f>IF(ISNUMBER(MATCH(G2358,QualityStatuses,0)),"Quality Lead","Non-Quality Lead")</f>
        <v>Non-Quality Lead</v>
      </c>
      <c r="I2358" t="inlineStr">
        <is>
          <t>2026-10</t>
        </is>
      </c>
      <c r="J2358" t="inlineStr">
        <is>
          <t>Wk of 2026-10-12</t>
        </is>
      </c>
      <c r="K2358" t="inlineStr">
        <is>
          <t>Rupa Srinivas</t>
        </is>
      </c>
      <c r="L2358" t="inlineStr">
        <is>
          <t>Facebook</t>
        </is>
      </c>
      <c r="M2358" t="inlineStr">
        <is>
          <t>Direct (campaign tagged in CRM)</t>
        </is>
      </c>
      <c r="N2358" t="inlineStr">
        <is>
          <t>6ad1b05974741887201aaa93</t>
        </is>
      </c>
      <c r="O2358" t="n">
        <v>1</v>
      </c>
      <c r="P2358" s="40">
        <f>IF(A2358="Lead",IF(ISNUMBER(MATCH(G2358,QualityStatuses,0)),1,0),0)</f>
        <v>0</v>
      </c>
      <c r="Q2358" s="40">
        <f>IF(A2358="Lead",IF(G2358="New Lead",0,1),0)</f>
        <v>1</v>
      </c>
      <c r="R2358" s="40">
        <f>IF(A2358="Lead",IF(G2358="Lost",1,0),0)</f>
        <v>1</v>
      </c>
      <c r="S2358" t="n">
        <v>1</v>
      </c>
      <c r="T2358" t="n">
        <v>1</v>
      </c>
      <c r="U2358" t="n">
        <v>0</v>
      </c>
      <c r="V2358" t="n">
        <v>0</v>
      </c>
      <c r="W2358" t="n">
        <v>0</v>
      </c>
      <c r="X2358" t="n">
        <v>0</v>
      </c>
      <c r="Y2358">
        <f>IF(AND(A2358="Lead",COUNTIF(MetaCamps,C2358)&gt;0),1,0)</f>
        <v>0</v>
      </c>
      <c r="Z2358">
        <f>IF(Y2358=1,P2358,0)</f>
        <v>0</v>
      </c>
    </row>
    <row r="2359">
      <c r="A2359" t="inlineStr">
        <is>
          <t>Lead</t>
        </is>
      </c>
      <c r="B2359" s="39" t="str">
        <f>IFERROR(INDEX(CampTypes,MATCH(C2359,CampList,0)),"Unattributed")</f>
        <v>New</v>
      </c>
      <c r="C2359" t="inlineStr">
        <is>
          <t>EBG - In House | ABO | Natuf | Leads | Unit Franchise | India | Oct26 | V1</t>
        </is>
      </c>
      <c r="D2359" t="inlineStr">
        <is>
          <t>Natuf | Investors | Tier1 + Growth Cities | Oct26 | V1</t>
        </is>
      </c>
      <c r="E2359" t="inlineStr">
        <is>
          <t>Natuf | Reel | Brand Ambassador | Heard Of Owning A Cafe | V1</t>
        </is>
      </c>
      <c r="F2359" t="inlineStr">
        <is>
          <t>In House Natuf</t>
        </is>
      </c>
      <c r="G2359" t="inlineStr">
        <is>
          <t>Lost</t>
        </is>
      </c>
      <c r="H2359" s="39" t="str">
        <f>IF(ISNUMBER(MATCH(G2359,QualityStatuses,0)),"Quality Lead","Non-Quality Lead")</f>
        <v>Non-Quality Lead</v>
      </c>
      <c r="I2359" t="inlineStr">
        <is>
          <t>2026-10</t>
        </is>
      </c>
      <c r="J2359" t="inlineStr">
        <is>
          <t>Wk of 2026-10-12</t>
        </is>
      </c>
      <c r="K2359" t="inlineStr">
        <is>
          <t>Rupa Srinivas</t>
        </is>
      </c>
      <c r="L2359" t="inlineStr">
        <is>
          <t>Facebook</t>
        </is>
      </c>
      <c r="M2359" t="inlineStr">
        <is>
          <t>Direct (campaign tagged in CRM)</t>
        </is>
      </c>
      <c r="N2359" t="inlineStr">
        <is>
          <t>6ad1adc2e1c2829e4aed8ac0</t>
        </is>
      </c>
      <c r="O2359" t="n">
        <v>1</v>
      </c>
      <c r="P2359" s="40">
        <f>IF(A2359="Lead",IF(ISNUMBER(MATCH(G2359,QualityStatuses,0)),1,0),0)</f>
        <v>0</v>
      </c>
      <c r="Q2359" s="40">
        <f>IF(A2359="Lead",IF(G2359="New Lead",0,1),0)</f>
        <v>1</v>
      </c>
      <c r="R2359" s="40">
        <f>IF(A2359="Lead",IF(G2359="Lost",1,0),0)</f>
        <v>1</v>
      </c>
      <c r="S2359" t="n">
        <v>3</v>
      </c>
      <c r="T2359" t="n">
        <v>1</v>
      </c>
      <c r="U2359" t="n">
        <v>0</v>
      </c>
      <c r="V2359" t="n">
        <v>0</v>
      </c>
      <c r="W2359" t="n">
        <v>0</v>
      </c>
      <c r="X2359" t="n">
        <v>0</v>
      </c>
      <c r="Y2359">
        <f>IF(AND(A2359="Lead",COUNTIF(MetaCamps,C2359)&gt;0),1,0)</f>
        <v>0</v>
      </c>
      <c r="Z2359">
        <f>IF(Y2359=1,P2359,0)</f>
        <v>0</v>
      </c>
    </row>
    <row r="2360">
      <c r="A2360" t="inlineStr">
        <is>
          <t>Lead</t>
        </is>
      </c>
      <c r="B2360" s="39" t="str">
        <f>IFERROR(INDEX(CampTypes,MATCH(C2360,CampList,0)),"Unattributed")</f>
        <v>New</v>
      </c>
      <c r="C2360" t="inlineStr">
        <is>
          <t>EBG - In House | ABO | Natuf | Leads | Unit Franchise | India | Oct26 | V1</t>
        </is>
      </c>
      <c r="D2360" t="inlineStr">
        <is>
          <t>Natuf | Investors | Tier1 + Growth Cities | Oct26 | V1</t>
        </is>
      </c>
      <c r="E2360" t="inlineStr">
        <is>
          <t>Natuf | Reel | Brand Ambassador | Heard Of Owning A Cafe | V1</t>
        </is>
      </c>
      <c r="F2360" t="inlineStr">
        <is>
          <t>In House Natuf</t>
        </is>
      </c>
      <c r="G2360" t="inlineStr">
        <is>
          <t>Connected</t>
        </is>
      </c>
      <c r="H2360" s="39" t="str">
        <f>IF(ISNUMBER(MATCH(G2360,QualityStatuses,0)),"Quality Lead","Non-Quality Lead")</f>
        <v>Non-Quality Lead</v>
      </c>
      <c r="I2360" t="inlineStr">
        <is>
          <t>2026-10</t>
        </is>
      </c>
      <c r="J2360" t="inlineStr">
        <is>
          <t>Wk of 2026-10-12</t>
        </is>
      </c>
      <c r="K2360" t="inlineStr">
        <is>
          <t>Rupa Srinivas</t>
        </is>
      </c>
      <c r="L2360" t="inlineStr">
        <is>
          <t>Facebook</t>
        </is>
      </c>
      <c r="M2360" t="inlineStr">
        <is>
          <t>Direct (campaign tagged in CRM)</t>
        </is>
      </c>
      <c r="N2360" t="inlineStr">
        <is>
          <t>6ad1abac51b5554d531d3abb</t>
        </is>
      </c>
      <c r="O2360" t="n">
        <v>1</v>
      </c>
      <c r="P2360" s="40">
        <f>IF(A2360="Lead",IF(ISNUMBER(MATCH(G2360,QualityStatuses,0)),1,0),0)</f>
        <v>0</v>
      </c>
      <c r="Q2360" s="40">
        <f>IF(A2360="Lead",IF(G2360="New Lead",0,1),0)</f>
        <v>1</v>
      </c>
      <c r="R2360" s="40">
        <f>IF(A2360="Lead",IF(G2360="Lost",1,0),0)</f>
        <v>0</v>
      </c>
      <c r="S2360" t="n">
        <v>6</v>
      </c>
      <c r="T2360" t="n">
        <v>1</v>
      </c>
      <c r="U2360" t="n">
        <v>0</v>
      </c>
      <c r="V2360" t="n">
        <v>0</v>
      </c>
      <c r="W2360" t="n">
        <v>0</v>
      </c>
      <c r="X2360" t="n">
        <v>0</v>
      </c>
      <c r="Y2360">
        <f>IF(AND(A2360="Lead",COUNTIF(MetaCamps,C2360)&gt;0),1,0)</f>
        <v>0</v>
      </c>
      <c r="Z2360">
        <f>IF(Y2360=1,P2360,0)</f>
        <v>0</v>
      </c>
    </row>
    <row r="2361">
      <c r="A2361" t="inlineStr">
        <is>
          <t>Lead</t>
        </is>
      </c>
      <c r="B2361" s="39" t="str">
        <f>IFERROR(INDEX(CampTypes,MATCH(C2361,CampList,0)),"Unattributed")</f>
        <v>New</v>
      </c>
      <c r="C2361" t="inlineStr">
        <is>
          <t>EBG - In House | ABO | Natuf | Leads | Unit Franchise | India | Oct26 | V1</t>
        </is>
      </c>
      <c r="D2361" t="inlineStr">
        <is>
          <t>Natuf | Business Owners | Tier1 + Growth Cities | Oct26 | V1</t>
        </is>
      </c>
      <c r="E2361" t="inlineStr">
        <is>
          <t>Natuf | Reel | Brand Ambassador | Heard Of Owning A Cafe | V1</t>
        </is>
      </c>
      <c r="F2361" t="inlineStr">
        <is>
          <t>In House Natuf</t>
        </is>
      </c>
      <c r="G2361" t="inlineStr">
        <is>
          <t>Attempt 1</t>
        </is>
      </c>
      <c r="H2361" s="39" t="str">
        <f>IF(ISNUMBER(MATCH(G2361,QualityStatuses,0)),"Quality Lead","Non-Quality Lead")</f>
        <v>Non-Quality Lead</v>
      </c>
      <c r="I2361" t="inlineStr">
        <is>
          <t>2026-10</t>
        </is>
      </c>
      <c r="J2361" t="inlineStr">
        <is>
          <t>Wk of 2026-10-12</t>
        </is>
      </c>
      <c r="K2361" t="inlineStr">
        <is>
          <t>Rupa Srinivas</t>
        </is>
      </c>
      <c r="L2361" t="inlineStr">
        <is>
          <t>Facebook</t>
        </is>
      </c>
      <c r="M2361" t="inlineStr">
        <is>
          <t>Direct (campaign tagged in CRM)</t>
        </is>
      </c>
      <c r="N2361" t="inlineStr">
        <is>
          <t>6ad1aae6cb59ddfc6fbe64b6</t>
        </is>
      </c>
      <c r="O2361" t="n">
        <v>1</v>
      </c>
      <c r="P2361" s="40">
        <f>IF(A2361="Lead",IF(ISNUMBER(MATCH(G2361,QualityStatuses,0)),1,0),0)</f>
        <v>0</v>
      </c>
      <c r="Q2361" s="40">
        <f>IF(A2361="Lead",IF(G2361="New Lead",0,1),0)</f>
        <v>1</v>
      </c>
      <c r="R2361" s="40">
        <f>IF(A2361="Lead",IF(G2361="Lost",1,0),0)</f>
        <v>0</v>
      </c>
      <c r="S2361" t="n">
        <v>1</v>
      </c>
      <c r="T2361" t="n">
        <v>0</v>
      </c>
      <c r="U2361" t="n">
        <v>0</v>
      </c>
      <c r="V2361" t="n">
        <v>0</v>
      </c>
      <c r="W2361" t="n">
        <v>0</v>
      </c>
      <c r="X2361" t="n">
        <v>0</v>
      </c>
      <c r="Y2361">
        <f>IF(AND(A2361="Lead",COUNTIF(MetaCamps,C2361)&gt;0),1,0)</f>
        <v>0</v>
      </c>
      <c r="Z2361">
        <f>IF(Y2361=1,P2361,0)</f>
        <v>0</v>
      </c>
    </row>
    <row r="2362">
      <c r="A2362" t="inlineStr">
        <is>
          <t>Lead</t>
        </is>
      </c>
      <c r="B2362" s="39" t="str">
        <f>IFERROR(INDEX(CampTypes,MATCH(C2362,CampList,0)),"Unattributed")</f>
        <v>New</v>
      </c>
      <c r="C2362" t="inlineStr">
        <is>
          <t>EBG - In House | ABO | Natuf | Leads | Unit Franchise | India | Oct26 | V1</t>
        </is>
      </c>
      <c r="D2362" t="inlineStr">
        <is>
          <t>Natuf | Investors | Tier1 + Growth Cities | Oct26 | V1</t>
        </is>
      </c>
      <c r="E2362" t="inlineStr">
        <is>
          <t>Natuf | Reel | Brand Ambassador | Heard Of Owning A Cafe | V1</t>
        </is>
      </c>
      <c r="F2362" t="inlineStr">
        <is>
          <t>In House Natuf</t>
        </is>
      </c>
      <c r="G2362" t="inlineStr">
        <is>
          <t>Connected</t>
        </is>
      </c>
      <c r="H2362" s="39" t="str">
        <f>IF(ISNUMBER(MATCH(G2362,QualityStatuses,0)),"Quality Lead","Non-Quality Lead")</f>
        <v>Non-Quality Lead</v>
      </c>
      <c r="I2362" t="inlineStr">
        <is>
          <t>2026-10</t>
        </is>
      </c>
      <c r="J2362" t="inlineStr">
        <is>
          <t>Wk of 2026-10-12</t>
        </is>
      </c>
      <c r="K2362" t="inlineStr">
        <is>
          <t>Rupa Srinivas</t>
        </is>
      </c>
      <c r="L2362" t="inlineStr">
        <is>
          <t>Facebook</t>
        </is>
      </c>
      <c r="M2362" t="inlineStr">
        <is>
          <t>Direct (campaign tagged in CRM)</t>
        </is>
      </c>
      <c r="N2362" t="inlineStr">
        <is>
          <t>6ad1a81d46020415bb2f9892</t>
        </is>
      </c>
      <c r="O2362" t="n">
        <v>1</v>
      </c>
      <c r="P2362" s="40">
        <f>IF(A2362="Lead",IF(ISNUMBER(MATCH(G2362,QualityStatuses,0)),1,0),0)</f>
        <v>0</v>
      </c>
      <c r="Q2362" s="40">
        <f>IF(A2362="Lead",IF(G2362="New Lead",0,1),0)</f>
        <v>1</v>
      </c>
      <c r="R2362" s="40">
        <f>IF(A2362="Lead",IF(G2362="Lost",1,0),0)</f>
        <v>0</v>
      </c>
      <c r="S2362" t="n">
        <v>1</v>
      </c>
      <c r="T2362" t="n">
        <v>1</v>
      </c>
      <c r="U2362" t="n">
        <v>0</v>
      </c>
      <c r="V2362" t="n">
        <v>0</v>
      </c>
      <c r="W2362" t="n">
        <v>0</v>
      </c>
      <c r="X2362" t="n">
        <v>0</v>
      </c>
      <c r="Y2362">
        <f>IF(AND(A2362="Lead",COUNTIF(MetaCamps,C2362)&gt;0),1,0)</f>
        <v>0</v>
      </c>
      <c r="Z2362">
        <f>IF(Y2362=1,P2362,0)</f>
        <v>0</v>
      </c>
    </row>
    <row r="2363">
      <c r="A2363" t="inlineStr">
        <is>
          <t>Lead</t>
        </is>
      </c>
      <c r="B2363" s="39" t="str">
        <f>IFERROR(INDEX(CampTypes,MATCH(C2363,CampList,0)),"Unattributed")</f>
        <v>New</v>
      </c>
      <c r="C2363" t="inlineStr">
        <is>
          <t>EBG - In House | ABO | Natuf | Leads | Unit Franchise | India | Oct26 | V1</t>
        </is>
      </c>
      <c r="D2363" t="inlineStr">
        <is>
          <t>Natuf | Investors | Tier1 + Growth Cities | Oct26 | V1</t>
        </is>
      </c>
      <c r="E2363" t="inlineStr">
        <is>
          <t>Natuf | Reel | Brand Ambassador | Heard Of Owning A Cafe | V1</t>
        </is>
      </c>
      <c r="F2363" t="inlineStr">
        <is>
          <t>In House Natuf</t>
        </is>
      </c>
      <c r="G2363" t="inlineStr">
        <is>
          <t>Details Shared</t>
        </is>
      </c>
      <c r="H2363" s="39" t="str">
        <f>IF(ISNUMBER(MATCH(G2363,QualityStatuses,0)),"Quality Lead","Non-Quality Lead")</f>
        <v>Quality Lead</v>
      </c>
      <c r="I2363" t="inlineStr">
        <is>
          <t>2026-10</t>
        </is>
      </c>
      <c r="J2363" t="inlineStr">
        <is>
          <t>Wk of 2026-10-12</t>
        </is>
      </c>
      <c r="K2363" t="inlineStr">
        <is>
          <t>Rupa Srinivas</t>
        </is>
      </c>
      <c r="L2363" t="inlineStr">
        <is>
          <t>Facebook</t>
        </is>
      </c>
      <c r="M2363" t="inlineStr">
        <is>
          <t>Direct (campaign tagged in CRM)</t>
        </is>
      </c>
      <c r="N2363" t="inlineStr">
        <is>
          <t>6ad1a6d8cb59ddfc6fbe6248</t>
        </is>
      </c>
      <c r="O2363" t="n">
        <v>1</v>
      </c>
      <c r="P2363" s="40">
        <f>IF(A2363="Lead",IF(ISNUMBER(MATCH(G2363,QualityStatuses,0)),1,0),0)</f>
        <v>1</v>
      </c>
      <c r="Q2363" s="40">
        <f>IF(A2363="Lead",IF(G2363="New Lead",0,1),0)</f>
        <v>1</v>
      </c>
      <c r="R2363" s="40">
        <f>IF(A2363="Lead",IF(G2363="Lost",1,0),0)</f>
        <v>0</v>
      </c>
      <c r="S2363" t="n">
        <v>2</v>
      </c>
      <c r="T2363" t="n">
        <v>1</v>
      </c>
      <c r="U2363" t="n">
        <v>0</v>
      </c>
      <c r="V2363" t="n">
        <v>0</v>
      </c>
      <c r="W2363" t="n">
        <v>0</v>
      </c>
      <c r="X2363" t="n">
        <v>0</v>
      </c>
      <c r="Y2363">
        <f>IF(AND(A2363="Lead",COUNTIF(MetaCamps,C2363)&gt;0),1,0)</f>
        <v>0</v>
      </c>
      <c r="Z2363">
        <f>IF(Y2363=1,P2363,0)</f>
        <v>0</v>
      </c>
    </row>
    <row r="2364">
      <c r="A2364" t="inlineStr">
        <is>
          <t>Lead</t>
        </is>
      </c>
      <c r="B2364" s="39" t="str">
        <f>IFERROR(INDEX(CampTypes,MATCH(C2364,CampList,0)),"Unattributed")</f>
        <v>Old</v>
      </c>
      <c r="C2364" t="inlineStr">
        <is>
          <t>E_Natuf_Generic_13082026</t>
        </is>
      </c>
      <c r="D2364" t="inlineStr">
        <is>
          <t>E_Natuf_Generic_13082026_Adset1</t>
        </is>
      </c>
      <c r="E2364" t="inlineStr">
        <is>
          <t>E_Natuf_Generic_13082026_Adset1_Ad1</t>
        </is>
      </c>
      <c r="F2364" t="inlineStr">
        <is>
          <t>Natuf</t>
        </is>
      </c>
      <c r="G2364" t="inlineStr">
        <is>
          <t>Details Shared</t>
        </is>
      </c>
      <c r="H2364" s="39" t="str">
        <f>IF(ISNUMBER(MATCH(G2364,QualityStatuses,0)),"Quality Lead","Non-Quality Lead")</f>
        <v>Quality Lead</v>
      </c>
      <c r="I2364" t="inlineStr">
        <is>
          <t>2026-10</t>
        </is>
      </c>
      <c r="J2364" t="inlineStr">
        <is>
          <t>Wk of 2026-10-12</t>
        </is>
      </c>
      <c r="K2364" t="inlineStr">
        <is>
          <t>Marshal Malbari</t>
        </is>
      </c>
      <c r="L2364" t="inlineStr">
        <is>
          <t>Facebook</t>
        </is>
      </c>
      <c r="M2364" t="inlineStr">
        <is>
          <t>Direct (campaign tagged in CRM)</t>
        </is>
      </c>
      <c r="N2364" t="inlineStr">
        <is>
          <t>6ad1a6b7d336d0078296a0fe</t>
        </is>
      </c>
      <c r="O2364" t="n">
        <v>1</v>
      </c>
      <c r="P2364" s="40">
        <f>IF(A2364="Lead",IF(ISNUMBER(MATCH(G2364,QualityStatuses,0)),1,0),0)</f>
        <v>1</v>
      </c>
      <c r="Q2364" s="40">
        <f>IF(A2364="Lead",IF(G2364="New Lead",0,1),0)</f>
        <v>1</v>
      </c>
      <c r="R2364" s="40">
        <f>IF(A2364="Lead",IF(G2364="Lost",1,0),0)</f>
        <v>0</v>
      </c>
      <c r="S2364" t="n">
        <v>6</v>
      </c>
      <c r="T2364" t="n">
        <v>2</v>
      </c>
      <c r="U2364" t="n">
        <v>0</v>
      </c>
      <c r="V2364" t="n">
        <v>0</v>
      </c>
      <c r="W2364" t="n">
        <v>0</v>
      </c>
      <c r="X2364" t="n">
        <v>0</v>
      </c>
      <c r="Y2364">
        <f>IF(AND(A2364="Lead",COUNTIF(MetaCamps,C2364)&gt;0),1,0)</f>
        <v>1</v>
      </c>
      <c r="Z2364">
        <f>IF(Y2364=1,P2364,0)</f>
        <v>1</v>
      </c>
    </row>
    <row r="2365">
      <c r="A2365" t="inlineStr">
        <is>
          <t>Lead</t>
        </is>
      </c>
      <c r="B2365" s="39" t="str">
        <f>IFERROR(INDEX(CampTypes,MATCH(C2365,CampList,0)),"Unattributed")</f>
        <v>New</v>
      </c>
      <c r="C2365" t="inlineStr">
        <is>
          <t>EBG - In House | ABO | Natuf | Leads | Unit Franchise | India | Oct26 | V1</t>
        </is>
      </c>
      <c r="D2365" t="inlineStr">
        <is>
          <t>Natuf | Investors | Tier1 + Growth Cities | Oct26 | V1</t>
        </is>
      </c>
      <c r="E2365" t="inlineStr">
        <is>
          <t>Natuf | Reel | Brand Ambassador | Heard Of Owning A Cafe | V1</t>
        </is>
      </c>
      <c r="F2365" t="inlineStr">
        <is>
          <t>In House Natuf</t>
        </is>
      </c>
      <c r="G2365" t="inlineStr">
        <is>
          <t>Lost</t>
        </is>
      </c>
      <c r="H2365" s="39" t="str">
        <f>IF(ISNUMBER(MATCH(G2365,QualityStatuses,0)),"Quality Lead","Non-Quality Lead")</f>
        <v>Non-Quality Lead</v>
      </c>
      <c r="I2365" t="inlineStr">
        <is>
          <t>2026-10</t>
        </is>
      </c>
      <c r="J2365" t="inlineStr">
        <is>
          <t>Wk of 2026-10-12</t>
        </is>
      </c>
      <c r="K2365" t="inlineStr">
        <is>
          <t>Rupa Srinivas</t>
        </is>
      </c>
      <c r="L2365" t="inlineStr">
        <is>
          <t>Facebook</t>
        </is>
      </c>
      <c r="M2365" t="inlineStr">
        <is>
          <t>Direct (campaign tagged in CRM)</t>
        </is>
      </c>
      <c r="N2365" t="inlineStr">
        <is>
          <t>6ad1a4b8cb59ddfc6fbe5fe5</t>
        </is>
      </c>
      <c r="O2365" t="n">
        <v>1</v>
      </c>
      <c r="P2365" s="40">
        <f>IF(A2365="Lead",IF(ISNUMBER(MATCH(G2365,QualityStatuses,0)),1,0),0)</f>
        <v>0</v>
      </c>
      <c r="Q2365" s="40">
        <f>IF(A2365="Lead",IF(G2365="New Lead",0,1),0)</f>
        <v>1</v>
      </c>
      <c r="R2365" s="40">
        <f>IF(A2365="Lead",IF(G2365="Lost",1,0),0)</f>
        <v>1</v>
      </c>
      <c r="S2365" t="n">
        <v>1</v>
      </c>
      <c r="T2365" t="n">
        <v>1</v>
      </c>
      <c r="U2365" t="n">
        <v>0</v>
      </c>
      <c r="V2365" t="n">
        <v>0</v>
      </c>
      <c r="W2365" t="n">
        <v>0</v>
      </c>
      <c r="X2365" t="n">
        <v>0</v>
      </c>
      <c r="Y2365">
        <f>IF(AND(A2365="Lead",COUNTIF(MetaCamps,C2365)&gt;0),1,0)</f>
        <v>0</v>
      </c>
      <c r="Z2365">
        <f>IF(Y2365=1,P2365,0)</f>
        <v>0</v>
      </c>
    </row>
    <row r="2366">
      <c r="A2366" t="inlineStr">
        <is>
          <t>Lead</t>
        </is>
      </c>
      <c r="B2366" s="39" t="str">
        <f>IFERROR(INDEX(CampTypes,MATCH(C2366,CampList,0)),"Unattributed")</f>
        <v>New</v>
      </c>
      <c r="C2366" t="inlineStr">
        <is>
          <t>EBG - In House | ABO | Natuf | Leads | Unit Franchise | India | Oct26 | V1</t>
        </is>
      </c>
      <c r="D2366" t="inlineStr">
        <is>
          <t>Natuf | Broad | Tier1 + Growth Cities | Oct26 | V1</t>
        </is>
      </c>
      <c r="E2366" t="inlineStr">
        <is>
          <t>Natuf | Reel | Brand Ambassador | Heard Of Owning A Cafe | V1</t>
        </is>
      </c>
      <c r="F2366" t="inlineStr">
        <is>
          <t>In House Natuf</t>
        </is>
      </c>
      <c r="G2366" t="inlineStr">
        <is>
          <t>Attempt 1</t>
        </is>
      </c>
      <c r="H2366" s="39" t="str">
        <f>IF(ISNUMBER(MATCH(G2366,QualityStatuses,0)),"Quality Lead","Non-Quality Lead")</f>
        <v>Non-Quality Lead</v>
      </c>
      <c r="I2366" t="inlineStr">
        <is>
          <t>2026-10</t>
        </is>
      </c>
      <c r="J2366" t="inlineStr">
        <is>
          <t>Wk of 2026-10-12</t>
        </is>
      </c>
      <c r="K2366" t="inlineStr">
        <is>
          <t>Rupa Srinivas</t>
        </is>
      </c>
      <c r="L2366" t="inlineStr">
        <is>
          <t>Facebook</t>
        </is>
      </c>
      <c r="M2366" t="inlineStr">
        <is>
          <t>Direct (campaign tagged in CRM)</t>
        </is>
      </c>
      <c r="N2366" t="inlineStr">
        <is>
          <t>6ad1a485f45b6c5f7a335f12</t>
        </is>
      </c>
      <c r="O2366" t="n">
        <v>1</v>
      </c>
      <c r="P2366" s="40">
        <f>IF(A2366="Lead",IF(ISNUMBER(MATCH(G2366,QualityStatuses,0)),1,0),0)</f>
        <v>0</v>
      </c>
      <c r="Q2366" s="40">
        <f>IF(A2366="Lead",IF(G2366="New Lead",0,1),0)</f>
        <v>1</v>
      </c>
      <c r="R2366" s="40">
        <f>IF(A2366="Lead",IF(G2366="Lost",1,0),0)</f>
        <v>0</v>
      </c>
      <c r="S2366" t="n">
        <v>1</v>
      </c>
      <c r="T2366" t="n">
        <v>0</v>
      </c>
      <c r="U2366" t="n">
        <v>0</v>
      </c>
      <c r="V2366" t="n">
        <v>0</v>
      </c>
      <c r="W2366" t="n">
        <v>0</v>
      </c>
      <c r="X2366" t="n">
        <v>0</v>
      </c>
      <c r="Y2366">
        <f>IF(AND(A2366="Lead",COUNTIF(MetaCamps,C2366)&gt;0),1,0)</f>
        <v>0</v>
      </c>
      <c r="Z2366">
        <f>IF(Y2366=1,P2366,0)</f>
        <v>0</v>
      </c>
    </row>
    <row r="2367">
      <c r="A2367" t="inlineStr">
        <is>
          <t>Lead</t>
        </is>
      </c>
      <c r="B2367" s="39" t="str">
        <f>IFERROR(INDEX(CampTypes,MATCH(C2367,CampList,0)),"Unattributed")</f>
        <v>New</v>
      </c>
      <c r="C2367" t="inlineStr">
        <is>
          <t>EBG - In House | ABO | Natuf | Leads | Unit Franchise | India | Oct26 | V1</t>
        </is>
      </c>
      <c r="D2367" t="inlineStr">
        <is>
          <t>Natuf | LAL 1% | India | Jul26 | V1</t>
        </is>
      </c>
      <c r="E2367" t="inlineStr">
        <is>
          <t>Natuf | Reel | Brand Ambassador | Heard Of Owning A Cafe | V1</t>
        </is>
      </c>
      <c r="F2367" t="inlineStr">
        <is>
          <t>In House Natuf</t>
        </is>
      </c>
      <c r="G2367" t="inlineStr">
        <is>
          <t>Attempt 2</t>
        </is>
      </c>
      <c r="H2367" s="39" t="str">
        <f>IF(ISNUMBER(MATCH(G2367,QualityStatuses,0)),"Quality Lead","Non-Quality Lead")</f>
        <v>Non-Quality Lead</v>
      </c>
      <c r="I2367" t="inlineStr">
        <is>
          <t>2026-10</t>
        </is>
      </c>
      <c r="J2367" t="inlineStr">
        <is>
          <t>Wk of 2026-10-12</t>
        </is>
      </c>
      <c r="K2367" t="inlineStr">
        <is>
          <t>Rupa Srinivas</t>
        </is>
      </c>
      <c r="L2367" t="inlineStr">
        <is>
          <t>Facebook</t>
        </is>
      </c>
      <c r="M2367" t="inlineStr">
        <is>
          <t>Direct (campaign tagged in CRM)</t>
        </is>
      </c>
      <c r="N2367" t="inlineStr">
        <is>
          <t>6ad1a444575d2ada92624b7b</t>
        </is>
      </c>
      <c r="O2367" t="n">
        <v>1</v>
      </c>
      <c r="P2367" s="40">
        <f>IF(A2367="Lead",IF(ISNUMBER(MATCH(G2367,QualityStatuses,0)),1,0),0)</f>
        <v>0</v>
      </c>
      <c r="Q2367" s="40">
        <f>IF(A2367="Lead",IF(G2367="New Lead",0,1),0)</f>
        <v>1</v>
      </c>
      <c r="R2367" s="40">
        <f>IF(A2367="Lead",IF(G2367="Lost",1,0),0)</f>
        <v>0</v>
      </c>
      <c r="S2367" t="n">
        <v>3</v>
      </c>
      <c r="T2367" t="n">
        <v>0</v>
      </c>
      <c r="U2367" t="n">
        <v>0</v>
      </c>
      <c r="V2367" t="n">
        <v>0</v>
      </c>
      <c r="W2367" t="n">
        <v>0</v>
      </c>
      <c r="X2367" t="n">
        <v>0</v>
      </c>
      <c r="Y2367">
        <f>IF(AND(A2367="Lead",COUNTIF(MetaCamps,C2367)&gt;0),1,0)</f>
        <v>0</v>
      </c>
      <c r="Z2367">
        <f>IF(Y2367=1,P2367,0)</f>
        <v>0</v>
      </c>
    </row>
    <row r="2368">
      <c r="A2368" t="inlineStr">
        <is>
          <t>Lead</t>
        </is>
      </c>
      <c r="B2368" s="39" t="str">
        <f>IFERROR(INDEX(CampTypes,MATCH(C2368,CampList,0)),"Unattributed")</f>
        <v>Old</v>
      </c>
      <c r="C2368" t="inlineStr">
        <is>
          <t>natuf_Kiosk_14072026_Hindi</t>
        </is>
      </c>
      <c r="D2368" t="inlineStr">
        <is>
          <t>natuf_Kiosk_09102026</t>
        </is>
      </c>
      <c r="E2368" t="inlineStr">
        <is>
          <t>natuf_Kiosk_14072026_ad set_ad1</t>
        </is>
      </c>
      <c r="F2368" t="inlineStr">
        <is>
          <t>Natuf</t>
        </is>
      </c>
      <c r="G2368" t="inlineStr">
        <is>
          <t>Lost</t>
        </is>
      </c>
      <c r="H2368" s="39" t="str">
        <f>IF(ISNUMBER(MATCH(G2368,QualityStatuses,0)),"Quality Lead","Non-Quality Lead")</f>
        <v>Non-Quality Lead</v>
      </c>
      <c r="I2368" t="inlineStr">
        <is>
          <t>2026-10</t>
        </is>
      </c>
      <c r="J2368" t="inlineStr">
        <is>
          <t>Wk of 2026-10-12</t>
        </is>
      </c>
      <c r="K2368" t="inlineStr">
        <is>
          <t>Marshal Malbari</t>
        </is>
      </c>
      <c r="L2368" t="inlineStr">
        <is>
          <t>Facebook</t>
        </is>
      </c>
      <c r="M2368" t="inlineStr">
        <is>
          <t>Direct (campaign tagged in CRM)</t>
        </is>
      </c>
      <c r="N2368" t="inlineStr">
        <is>
          <t>6ad1a394f45b6c5f7a335ce3</t>
        </is>
      </c>
      <c r="O2368" t="n">
        <v>1</v>
      </c>
      <c r="P2368" s="40">
        <f>IF(A2368="Lead",IF(ISNUMBER(MATCH(G2368,QualityStatuses,0)),1,0),0)</f>
        <v>0</v>
      </c>
      <c r="Q2368" s="40">
        <f>IF(A2368="Lead",IF(G2368="New Lead",0,1),0)</f>
        <v>1</v>
      </c>
      <c r="R2368" s="40">
        <f>IF(A2368="Lead",IF(G2368="Lost",1,0),0)</f>
        <v>1</v>
      </c>
      <c r="S2368" t="n">
        <v>6</v>
      </c>
      <c r="T2368" t="n">
        <v>0</v>
      </c>
      <c r="U2368" t="n">
        <v>0</v>
      </c>
      <c r="V2368" t="n">
        <v>0</v>
      </c>
      <c r="W2368" t="n">
        <v>0</v>
      </c>
      <c r="X2368" t="n">
        <v>0</v>
      </c>
      <c r="Y2368">
        <f>IF(AND(A2368="Lead",COUNTIF(MetaCamps,C2368)&gt;0),1,0)</f>
        <v>1</v>
      </c>
      <c r="Z2368">
        <f>IF(Y2368=1,P2368,0)</f>
        <v>0</v>
      </c>
    </row>
    <row r="2369">
      <c r="A2369" t="inlineStr">
        <is>
          <t>Lead</t>
        </is>
      </c>
      <c r="B2369" s="39" t="str">
        <f>IFERROR(INDEX(CampTypes,MATCH(C2369,CampList,0)),"Unattributed")</f>
        <v>Old</v>
      </c>
      <c r="C2369" t="inlineStr">
        <is>
          <t>natuf_Kiosk_14072026_Hindi</t>
        </is>
      </c>
      <c r="D2369" t="inlineStr">
        <is>
          <t>natuf_Kiosk_09102026</t>
        </is>
      </c>
      <c r="E2369" t="inlineStr">
        <is>
          <t>natuf_Kiosk_14072026_ad set_ad1</t>
        </is>
      </c>
      <c r="F2369" t="inlineStr">
        <is>
          <t>Natuf</t>
        </is>
      </c>
      <c r="G2369" t="inlineStr">
        <is>
          <t>New Lead</t>
        </is>
      </c>
      <c r="H2369" s="39" t="str">
        <f>IF(ISNUMBER(MATCH(G2369,QualityStatuses,0)),"Quality Lead","Non-Quality Lead")</f>
        <v>Non-Quality Lead</v>
      </c>
      <c r="I2369" t="inlineStr">
        <is>
          <t>2026-10</t>
        </is>
      </c>
      <c r="J2369" t="inlineStr">
        <is>
          <t>Wk of 2026-10-12</t>
        </is>
      </c>
      <c r="K2369" t="inlineStr">
        <is>
          <t>(Unassigned)</t>
        </is>
      </c>
      <c r="L2369" t="inlineStr">
        <is>
          <t>Facebook</t>
        </is>
      </c>
      <c r="M2369" t="inlineStr">
        <is>
          <t>Direct (campaign tagged in CRM)</t>
        </is>
      </c>
      <c r="N2369" t="inlineStr">
        <is>
          <t>6ad1a1c3437a1d5d445e13e6</t>
        </is>
      </c>
      <c r="O2369" t="n">
        <v>1</v>
      </c>
      <c r="P2369" s="40">
        <f>IF(A2369="Lead",IF(ISNUMBER(MATCH(G2369,QualityStatuses,0)),1,0),0)</f>
        <v>0</v>
      </c>
      <c r="Q2369" s="40">
        <f>IF(A2369="Lead",IF(G2369="New Lead",0,1),0)</f>
        <v>0</v>
      </c>
      <c r="R2369" s="40">
        <f>IF(A2369="Lead",IF(G2369="Lost",1,0),0)</f>
        <v>0</v>
      </c>
      <c r="S2369" t="n">
        <v>0</v>
      </c>
      <c r="T2369" t="n">
        <v>0</v>
      </c>
      <c r="U2369" t="n">
        <v>0</v>
      </c>
      <c r="V2369" t="n">
        <v>0</v>
      </c>
      <c r="W2369" t="n">
        <v>0</v>
      </c>
      <c r="X2369" t="n">
        <v>0</v>
      </c>
      <c r="Y2369">
        <f>IF(AND(A2369="Lead",COUNTIF(MetaCamps,C2369)&gt;0),1,0)</f>
        <v>1</v>
      </c>
      <c r="Z2369">
        <f>IF(Y2369=1,P2369,0)</f>
        <v>0</v>
      </c>
    </row>
    <row r="2370">
      <c r="A2370" t="inlineStr">
        <is>
          <t>Lead</t>
        </is>
      </c>
      <c r="B2370" s="39" t="str">
        <f>IFERROR(INDEX(CampTypes,MATCH(C2370,CampList,0)),"Unattributed")</f>
        <v>Old</v>
      </c>
      <c r="C2370" t="inlineStr">
        <is>
          <t>E_Suresh_Natuf_Kiosk_07072026</t>
        </is>
      </c>
      <c r="D2370" t="inlineStr">
        <is>
          <t>E_Suresh_Natuf_Kiosk_07072026_Adset5</t>
        </is>
      </c>
      <c r="E2370" t="inlineStr">
        <is>
          <t>E_Hindi_Suresh_Natuf_Kiosk_07072026_Adset5_ad3 – Copy 2</t>
        </is>
      </c>
      <c r="F2370" t="inlineStr">
        <is>
          <t>Natuf</t>
        </is>
      </c>
      <c r="G2370" t="inlineStr">
        <is>
          <t>Details Shared</t>
        </is>
      </c>
      <c r="H2370" s="39" t="str">
        <f>IF(ISNUMBER(MATCH(G2370,QualityStatuses,0)),"Quality Lead","Non-Quality Lead")</f>
        <v>Quality Lead</v>
      </c>
      <c r="I2370" t="inlineStr">
        <is>
          <t>2026-10</t>
        </is>
      </c>
      <c r="J2370" t="inlineStr">
        <is>
          <t>Wk of 2026-10-12</t>
        </is>
      </c>
      <c r="K2370" t="inlineStr">
        <is>
          <t>Marshal Malbari</t>
        </is>
      </c>
      <c r="L2370" t="inlineStr">
        <is>
          <t>Facebook</t>
        </is>
      </c>
      <c r="M2370" t="inlineStr">
        <is>
          <t>Direct (campaign tagged in CRM)</t>
        </is>
      </c>
      <c r="N2370" t="inlineStr">
        <is>
          <t>6ad19f4346020415bb2f914d</t>
        </is>
      </c>
      <c r="O2370" t="n">
        <v>1</v>
      </c>
      <c r="P2370" s="40">
        <f>IF(A2370="Lead",IF(ISNUMBER(MATCH(G2370,QualityStatuses,0)),1,0),0)</f>
        <v>1</v>
      </c>
      <c r="Q2370" s="40">
        <f>IF(A2370="Lead",IF(G2370="New Lead",0,1),0)</f>
        <v>1</v>
      </c>
      <c r="R2370" s="40">
        <f>IF(A2370="Lead",IF(G2370="Lost",1,0),0)</f>
        <v>0</v>
      </c>
      <c r="S2370" t="n">
        <v>3</v>
      </c>
      <c r="T2370" t="n">
        <v>1</v>
      </c>
      <c r="U2370" t="n">
        <v>0</v>
      </c>
      <c r="V2370" t="n">
        <v>0</v>
      </c>
      <c r="W2370" t="n">
        <v>0</v>
      </c>
      <c r="X2370" t="n">
        <v>0</v>
      </c>
      <c r="Y2370">
        <f>IF(AND(A2370="Lead",COUNTIF(MetaCamps,C2370)&gt;0),1,0)</f>
        <v>1</v>
      </c>
      <c r="Z2370">
        <f>IF(Y2370=1,P2370,0)</f>
        <v>1</v>
      </c>
    </row>
    <row r="2371">
      <c r="A2371" t="inlineStr">
        <is>
          <t>Lead</t>
        </is>
      </c>
      <c r="B2371" s="39" t="str">
        <f>IFERROR(INDEX(CampTypes,MATCH(C2371,CampList,0)),"Unattributed")</f>
        <v>Old</v>
      </c>
      <c r="C2371" t="inlineStr">
        <is>
          <t>natuf_Kiosk_14072026_Hindi</t>
        </is>
      </c>
      <c r="D2371" t="inlineStr">
        <is>
          <t>natuf_Kiosk_09102026</t>
        </is>
      </c>
      <c r="E2371" t="inlineStr">
        <is>
          <t>natuf_Kiosk_14072026_ad set_ad1</t>
        </is>
      </c>
      <c r="F2371" t="inlineStr">
        <is>
          <t>Natuf</t>
        </is>
      </c>
      <c r="G2371" t="inlineStr">
        <is>
          <t>Attempt 1</t>
        </is>
      </c>
      <c r="H2371" s="39" t="str">
        <f>IF(ISNUMBER(MATCH(G2371,QualityStatuses,0)),"Quality Lead","Non-Quality Lead")</f>
        <v>Non-Quality Lead</v>
      </c>
      <c r="I2371" t="inlineStr">
        <is>
          <t>2026-10</t>
        </is>
      </c>
      <c r="J2371" t="inlineStr">
        <is>
          <t>Wk of 2026-10-12</t>
        </is>
      </c>
      <c r="K2371" t="inlineStr">
        <is>
          <t>Tejaswini Tarigopula</t>
        </is>
      </c>
      <c r="L2371" t="inlineStr">
        <is>
          <t>Facebook</t>
        </is>
      </c>
      <c r="M2371" t="inlineStr">
        <is>
          <t>Direct (campaign tagged in CRM)</t>
        </is>
      </c>
      <c r="N2371" t="inlineStr">
        <is>
          <t>6ad19f4046020415bb2f9141</t>
        </is>
      </c>
      <c r="O2371" t="n">
        <v>1</v>
      </c>
      <c r="P2371" s="40">
        <f>IF(A2371="Lead",IF(ISNUMBER(MATCH(G2371,QualityStatuses,0)),1,0),0)</f>
        <v>0</v>
      </c>
      <c r="Q2371" s="40">
        <f>IF(A2371="Lead",IF(G2371="New Lead",0,1),0)</f>
        <v>1</v>
      </c>
      <c r="R2371" s="40">
        <f>IF(A2371="Lead",IF(G2371="Lost",1,0),0)</f>
        <v>0</v>
      </c>
      <c r="S2371" t="n">
        <v>2</v>
      </c>
      <c r="T2371" t="n">
        <v>0</v>
      </c>
      <c r="U2371" t="n">
        <v>0</v>
      </c>
      <c r="V2371" t="n">
        <v>0</v>
      </c>
      <c r="W2371" t="n">
        <v>0</v>
      </c>
      <c r="X2371" t="n">
        <v>0</v>
      </c>
      <c r="Y2371">
        <f>IF(AND(A2371="Lead",COUNTIF(MetaCamps,C2371)&gt;0),1,0)</f>
        <v>1</v>
      </c>
      <c r="Z2371">
        <f>IF(Y2371=1,P2371,0)</f>
        <v>0</v>
      </c>
    </row>
    <row r="2372">
      <c r="A2372" t="inlineStr">
        <is>
          <t>Lead</t>
        </is>
      </c>
      <c r="B2372" s="39" t="str">
        <f>IFERROR(INDEX(CampTypes,MATCH(C2372,CampList,0)),"Unattributed")</f>
        <v>New</v>
      </c>
      <c r="C2372" t="inlineStr">
        <is>
          <t>EBG - In House | ABO | Natuf | Leads | Unit Franchise | India | Oct26 | V1</t>
        </is>
      </c>
      <c r="D2372" t="inlineStr">
        <is>
          <t>Natuf | Investors | Tier1 + Growth Cities | Oct26 | V1</t>
        </is>
      </c>
      <c r="E2372" t="inlineStr">
        <is>
          <t>Natuf | Reel | Brand Ambassador | Heard Of Owning A Cafe | V1</t>
        </is>
      </c>
      <c r="F2372" t="inlineStr">
        <is>
          <t>In House Natuf</t>
        </is>
      </c>
      <c r="G2372" t="inlineStr">
        <is>
          <t>Attempt 1</t>
        </is>
      </c>
      <c r="H2372" s="39" t="str">
        <f>IF(ISNUMBER(MATCH(G2372,QualityStatuses,0)),"Quality Lead","Non-Quality Lead")</f>
        <v>Non-Quality Lead</v>
      </c>
      <c r="I2372" t="inlineStr">
        <is>
          <t>2026-10</t>
        </is>
      </c>
      <c r="J2372" t="inlineStr">
        <is>
          <t>Wk of 2026-10-12</t>
        </is>
      </c>
      <c r="K2372" t="inlineStr">
        <is>
          <t>Rupa Srinivas</t>
        </is>
      </c>
      <c r="L2372" t="inlineStr">
        <is>
          <t>Facebook</t>
        </is>
      </c>
      <c r="M2372" t="inlineStr">
        <is>
          <t>Direct (campaign tagged in CRM)</t>
        </is>
      </c>
      <c r="N2372" t="inlineStr">
        <is>
          <t>6ad19f0cc279cd0d69a40b25</t>
        </is>
      </c>
      <c r="O2372" t="n">
        <v>1</v>
      </c>
      <c r="P2372" s="40">
        <f>IF(A2372="Lead",IF(ISNUMBER(MATCH(G2372,QualityStatuses,0)),1,0),0)</f>
        <v>0</v>
      </c>
      <c r="Q2372" s="40">
        <f>IF(A2372="Lead",IF(G2372="New Lead",0,1),0)</f>
        <v>1</v>
      </c>
      <c r="R2372" s="40">
        <f>IF(A2372="Lead",IF(G2372="Lost",1,0),0)</f>
        <v>0</v>
      </c>
      <c r="S2372" t="n">
        <v>1</v>
      </c>
      <c r="T2372" t="n">
        <v>0</v>
      </c>
      <c r="U2372" t="n">
        <v>0</v>
      </c>
      <c r="V2372" t="n">
        <v>0</v>
      </c>
      <c r="W2372" t="n">
        <v>0</v>
      </c>
      <c r="X2372" t="n">
        <v>0</v>
      </c>
      <c r="Y2372">
        <f>IF(AND(A2372="Lead",COUNTIF(MetaCamps,C2372)&gt;0),1,0)</f>
        <v>0</v>
      </c>
      <c r="Z2372">
        <f>IF(Y2372=1,P2372,0)</f>
        <v>0</v>
      </c>
    </row>
    <row r="2373">
      <c r="A2373" t="inlineStr">
        <is>
          <t>Lead</t>
        </is>
      </c>
      <c r="B2373" s="39" t="str">
        <f>IFERROR(INDEX(CampTypes,MATCH(C2373,CampList,0)),"Unattributed")</f>
        <v>Old</v>
      </c>
      <c r="C2373" t="inlineStr">
        <is>
          <t>E_Karan_Natuf_All_07072026</t>
        </is>
      </c>
      <c r="D2373" t="inlineStr">
        <is>
          <t>E_Karan_Natuf_Sign_07072026_Adset3</t>
        </is>
      </c>
      <c r="E2373" t="inlineStr">
        <is>
          <t>E_Karan_Natuf_Sign_07072026_Adset2_Ad1 – Copy</t>
        </is>
      </c>
      <c r="F2373" t="inlineStr">
        <is>
          <t>Natuf</t>
        </is>
      </c>
      <c r="G2373" t="inlineStr">
        <is>
          <t>New Lead</t>
        </is>
      </c>
      <c r="H2373" s="39" t="str">
        <f>IF(ISNUMBER(MATCH(G2373,QualityStatuses,0)),"Quality Lead","Non-Quality Lead")</f>
        <v>Non-Quality Lead</v>
      </c>
      <c r="I2373" t="inlineStr">
        <is>
          <t>2026-10</t>
        </is>
      </c>
      <c r="J2373" t="inlineStr">
        <is>
          <t>Wk of 2026-10-12</t>
        </is>
      </c>
      <c r="K2373" t="inlineStr">
        <is>
          <t>(Unassigned)</t>
        </is>
      </c>
      <c r="L2373" t="inlineStr">
        <is>
          <t>Facebook</t>
        </is>
      </c>
      <c r="M2373" t="inlineStr">
        <is>
          <t>Direct (campaign tagged in CRM)</t>
        </is>
      </c>
      <c r="N2373" t="inlineStr">
        <is>
          <t>6ad19eb924ad7ab1e078e001</t>
        </is>
      </c>
      <c r="O2373" t="n">
        <v>1</v>
      </c>
      <c r="P2373" s="40">
        <f>IF(A2373="Lead",IF(ISNUMBER(MATCH(G2373,QualityStatuses,0)),1,0),0)</f>
        <v>0</v>
      </c>
      <c r="Q2373" s="40">
        <f>IF(A2373="Lead",IF(G2373="New Lead",0,1),0)</f>
        <v>0</v>
      </c>
      <c r="R2373" s="40">
        <f>IF(A2373="Lead",IF(G2373="Lost",1,0),0)</f>
        <v>0</v>
      </c>
      <c r="S2373" t="n">
        <v>0</v>
      </c>
      <c r="T2373" t="n">
        <v>0</v>
      </c>
      <c r="U2373" t="n">
        <v>0</v>
      </c>
      <c r="V2373" t="n">
        <v>0</v>
      </c>
      <c r="W2373" t="n">
        <v>0</v>
      </c>
      <c r="X2373" t="n">
        <v>0</v>
      </c>
      <c r="Y2373">
        <f>IF(AND(A2373="Lead",COUNTIF(MetaCamps,C2373)&gt;0),1,0)</f>
        <v>1</v>
      </c>
      <c r="Z2373">
        <f>IF(Y2373=1,P2373,0)</f>
        <v>0</v>
      </c>
    </row>
    <row r="2374">
      <c r="A2374" t="inlineStr">
        <is>
          <t>Lead</t>
        </is>
      </c>
      <c r="B2374" s="39" t="str">
        <f>IFERROR(INDEX(CampTypes,MATCH(C2374,CampList,0)),"Unattributed")</f>
        <v>Old</v>
      </c>
      <c r="C2374" t="inlineStr">
        <is>
          <t>natuf_Kiosk_14072026_Hindi</t>
        </is>
      </c>
      <c r="D2374" t="inlineStr">
        <is>
          <t>natuf_Kiosk_09102026</t>
        </is>
      </c>
      <c r="E2374" t="inlineStr">
        <is>
          <t>natuf_Kiosk_14072026_ad set_ad1</t>
        </is>
      </c>
      <c r="F2374" t="inlineStr">
        <is>
          <t>Natuf</t>
        </is>
      </c>
      <c r="G2374" t="inlineStr">
        <is>
          <t>Attempt 2</t>
        </is>
      </c>
      <c r="H2374" s="39" t="str">
        <f>IF(ISNUMBER(MATCH(G2374,QualityStatuses,0)),"Quality Lead","Non-Quality Lead")</f>
        <v>Non-Quality Lead</v>
      </c>
      <c r="I2374" t="inlineStr">
        <is>
          <t>2026-10</t>
        </is>
      </c>
      <c r="J2374" t="inlineStr">
        <is>
          <t>Wk of 2026-10-12</t>
        </is>
      </c>
      <c r="K2374" t="inlineStr">
        <is>
          <t>Tejaswini Tarigopula</t>
        </is>
      </c>
      <c r="L2374" t="inlineStr">
        <is>
          <t>Facebook</t>
        </is>
      </c>
      <c r="M2374" t="inlineStr">
        <is>
          <t>Direct (campaign tagged in CRM)</t>
        </is>
      </c>
      <c r="N2374" t="inlineStr">
        <is>
          <t>6ad181cf5092faa7e53d49ec</t>
        </is>
      </c>
      <c r="O2374" t="n">
        <v>1</v>
      </c>
      <c r="P2374" s="40">
        <f>IF(A2374="Lead",IF(ISNUMBER(MATCH(G2374,QualityStatuses,0)),1,0),0)</f>
        <v>0</v>
      </c>
      <c r="Q2374" s="40">
        <f>IF(A2374="Lead",IF(G2374="New Lead",0,1),0)</f>
        <v>1</v>
      </c>
      <c r="R2374" s="40">
        <f>IF(A2374="Lead",IF(G2374="Lost",1,0),0)</f>
        <v>0</v>
      </c>
      <c r="S2374" t="n">
        <v>2</v>
      </c>
      <c r="T2374" t="n">
        <v>0</v>
      </c>
      <c r="U2374" t="n">
        <v>0</v>
      </c>
      <c r="V2374" t="n">
        <v>0</v>
      </c>
      <c r="W2374" t="n">
        <v>0</v>
      </c>
      <c r="X2374" t="n">
        <v>0</v>
      </c>
      <c r="Y2374">
        <f>IF(AND(A2374="Lead",COUNTIF(MetaCamps,C2374)&gt;0),1,0)</f>
        <v>1</v>
      </c>
      <c r="Z2374">
        <f>IF(Y2374=1,P2374,0)</f>
        <v>0</v>
      </c>
    </row>
    <row r="2375">
      <c r="A2375" t="inlineStr">
        <is>
          <t>Lead</t>
        </is>
      </c>
      <c r="B2375" s="39" t="str">
        <f>IFERROR(INDEX(CampTypes,MATCH(C2375,CampList,0)),"Unattributed")</f>
        <v>New</v>
      </c>
      <c r="C2375" t="inlineStr">
        <is>
          <t>EBG - In House | ABO | Natuf | Leads | Unit Franchise | India | Oct26 | V1</t>
        </is>
      </c>
      <c r="D2375" t="inlineStr">
        <is>
          <t>Natuf | LAL 1% | India | Jul26 | V1</t>
        </is>
      </c>
      <c r="E2375" t="inlineStr">
        <is>
          <t>Natuf | Reel | Brand Ambassador | Heard Of Owning A Cafe | V1</t>
        </is>
      </c>
      <c r="F2375" t="inlineStr">
        <is>
          <t>In House Natuf</t>
        </is>
      </c>
      <c r="G2375" t="inlineStr">
        <is>
          <t>Attempt 2</t>
        </is>
      </c>
      <c r="H2375" s="39" t="str">
        <f>IF(ISNUMBER(MATCH(G2375,QualityStatuses,0)),"Quality Lead","Non-Quality Lead")</f>
        <v>Non-Quality Lead</v>
      </c>
      <c r="I2375" t="inlineStr">
        <is>
          <t>2026-10</t>
        </is>
      </c>
      <c r="J2375" t="inlineStr">
        <is>
          <t>Wk of 2026-10-12</t>
        </is>
      </c>
      <c r="K2375" t="inlineStr">
        <is>
          <t>Rupa Srinivas</t>
        </is>
      </c>
      <c r="L2375" t="inlineStr">
        <is>
          <t>Facebook</t>
        </is>
      </c>
      <c r="M2375" t="inlineStr">
        <is>
          <t>Direct (campaign tagged in CRM)</t>
        </is>
      </c>
      <c r="N2375" t="inlineStr">
        <is>
          <t>6ad17ea48af8d06f675c1b9b</t>
        </is>
      </c>
      <c r="O2375" t="n">
        <v>1</v>
      </c>
      <c r="P2375" s="40">
        <f>IF(A2375="Lead",IF(ISNUMBER(MATCH(G2375,QualityStatuses,0)),1,0),0)</f>
        <v>0</v>
      </c>
      <c r="Q2375" s="40">
        <f>IF(A2375="Lead",IF(G2375="New Lead",0,1),0)</f>
        <v>1</v>
      </c>
      <c r="R2375" s="40">
        <f>IF(A2375="Lead",IF(G2375="Lost",1,0),0)</f>
        <v>0</v>
      </c>
      <c r="S2375" t="n">
        <v>2</v>
      </c>
      <c r="T2375" t="n">
        <v>1</v>
      </c>
      <c r="U2375" t="n">
        <v>0</v>
      </c>
      <c r="V2375" t="n">
        <v>0</v>
      </c>
      <c r="W2375" t="n">
        <v>0</v>
      </c>
      <c r="X2375" t="n">
        <v>0</v>
      </c>
      <c r="Y2375">
        <f>IF(AND(A2375="Lead",COUNTIF(MetaCamps,C2375)&gt;0),1,0)</f>
        <v>0</v>
      </c>
      <c r="Z2375">
        <f>IF(Y2375=1,P2375,0)</f>
        <v>0</v>
      </c>
    </row>
    <row r="2376">
      <c r="A2376" t="inlineStr">
        <is>
          <t>Lead</t>
        </is>
      </c>
      <c r="B2376" s="39" t="str">
        <f>IFERROR(INDEX(CampTypes,MATCH(C2376,CampList,0)),"Unattributed")</f>
        <v>New</v>
      </c>
      <c r="C2376" t="inlineStr">
        <is>
          <t>EBG - In House | ABO | Natuf | Leads | Unit Franchise | India | Oct26 | V1</t>
        </is>
      </c>
      <c r="D2376" t="inlineStr">
        <is>
          <t>Natuf | Broad | Tier1 + Growth Cities | Oct26 | V1</t>
        </is>
      </c>
      <c r="E2376" t="inlineStr">
        <is>
          <t>Natuf | Reel | Brand Ambassador | Heard Of Owning A Cafe | V1</t>
        </is>
      </c>
      <c r="F2376" t="inlineStr">
        <is>
          <t>In House Natuf</t>
        </is>
      </c>
      <c r="G2376" t="inlineStr">
        <is>
          <t>Attempt 2</t>
        </is>
      </c>
      <c r="H2376" s="39" t="str">
        <f>IF(ISNUMBER(MATCH(G2376,QualityStatuses,0)),"Quality Lead","Non-Quality Lead")</f>
        <v>Non-Quality Lead</v>
      </c>
      <c r="I2376" t="inlineStr">
        <is>
          <t>2026-10</t>
        </is>
      </c>
      <c r="J2376" t="inlineStr">
        <is>
          <t>Wk of 2026-10-12</t>
        </is>
      </c>
      <c r="K2376" t="inlineStr">
        <is>
          <t>Rupa Srinivas</t>
        </is>
      </c>
      <c r="L2376" t="inlineStr">
        <is>
          <t>Facebook</t>
        </is>
      </c>
      <c r="M2376" t="inlineStr">
        <is>
          <t>Direct (campaign tagged in CRM)</t>
        </is>
      </c>
      <c r="N2376" t="inlineStr">
        <is>
          <t>6ad17dfeb766c82e33522498</t>
        </is>
      </c>
      <c r="O2376" t="n">
        <v>1</v>
      </c>
      <c r="P2376" s="40">
        <f>IF(A2376="Lead",IF(ISNUMBER(MATCH(G2376,QualityStatuses,0)),1,0),0)</f>
        <v>0</v>
      </c>
      <c r="Q2376" s="40">
        <f>IF(A2376="Lead",IF(G2376="New Lead",0,1),0)</f>
        <v>1</v>
      </c>
      <c r="R2376" s="40">
        <f>IF(A2376="Lead",IF(G2376="Lost",1,0),0)</f>
        <v>0</v>
      </c>
      <c r="S2376" t="n">
        <v>2</v>
      </c>
      <c r="T2376" t="n">
        <v>0</v>
      </c>
      <c r="U2376" t="n">
        <v>0</v>
      </c>
      <c r="V2376" t="n">
        <v>0</v>
      </c>
      <c r="W2376" t="n">
        <v>0</v>
      </c>
      <c r="X2376" t="n">
        <v>0</v>
      </c>
      <c r="Y2376">
        <f>IF(AND(A2376="Lead",COUNTIF(MetaCamps,C2376)&gt;0),1,0)</f>
        <v>0</v>
      </c>
      <c r="Z2376">
        <f>IF(Y2376=1,P2376,0)</f>
        <v>0</v>
      </c>
    </row>
    <row r="2377">
      <c r="A2377" t="inlineStr">
        <is>
          <t>Lead</t>
        </is>
      </c>
      <c r="B2377" s="39" t="str">
        <f>IFERROR(INDEX(CampTypes,MATCH(C2377,CampList,0)),"Unattributed")</f>
        <v>Old</v>
      </c>
      <c r="C2377" t="inlineStr">
        <is>
          <t>E_Karan_Natuf_Kiosk_07072026</t>
        </is>
      </c>
      <c r="D2377" t="inlineStr">
        <is>
          <t>E_Karan_Natuf_Kiosk_15102026_Adset6</t>
        </is>
      </c>
      <c r="E2377" t="inlineStr">
        <is>
          <t>E_Hindi_Karan_Natuf_Kiosk_07072026_Adset5_ad3 – Copy 3</t>
        </is>
      </c>
      <c r="F2377" t="inlineStr">
        <is>
          <t>Natuf</t>
        </is>
      </c>
      <c r="G2377" t="inlineStr">
        <is>
          <t>Lost</t>
        </is>
      </c>
      <c r="H2377" s="39" t="str">
        <f>IF(ISNUMBER(MATCH(G2377,QualityStatuses,0)),"Quality Lead","Non-Quality Lead")</f>
        <v>Non-Quality Lead</v>
      </c>
      <c r="I2377" t="inlineStr">
        <is>
          <t>2026-10</t>
        </is>
      </c>
      <c r="J2377" t="inlineStr">
        <is>
          <t>Wk of 2026-10-12</t>
        </is>
      </c>
      <c r="K2377" t="inlineStr">
        <is>
          <t>Tejaswini Tarigopula</t>
        </is>
      </c>
      <c r="L2377" t="inlineStr">
        <is>
          <t>Facebook</t>
        </is>
      </c>
      <c r="M2377" t="inlineStr">
        <is>
          <t>Direct (campaign tagged in CRM)</t>
        </is>
      </c>
      <c r="N2377" t="inlineStr">
        <is>
          <t>6ad17cdddb8b9415ca2039ac</t>
        </is>
      </c>
      <c r="O2377" t="n">
        <v>1</v>
      </c>
      <c r="P2377" s="40">
        <f>IF(A2377="Lead",IF(ISNUMBER(MATCH(G2377,QualityStatuses,0)),1,0),0)</f>
        <v>0</v>
      </c>
      <c r="Q2377" s="40">
        <f>IF(A2377="Lead",IF(G2377="New Lead",0,1),0)</f>
        <v>1</v>
      </c>
      <c r="R2377" s="40">
        <f>IF(A2377="Lead",IF(G2377="Lost",1,0),0)</f>
        <v>1</v>
      </c>
      <c r="S2377" t="n">
        <v>1</v>
      </c>
      <c r="T2377" t="n">
        <v>1</v>
      </c>
      <c r="U2377" t="n">
        <v>0</v>
      </c>
      <c r="V2377" t="n">
        <v>0</v>
      </c>
      <c r="W2377" t="n">
        <v>0</v>
      </c>
      <c r="X2377" t="n">
        <v>0</v>
      </c>
      <c r="Y2377">
        <f>IF(AND(A2377="Lead",COUNTIF(MetaCamps,C2377)&gt;0),1,0)</f>
        <v>1</v>
      </c>
      <c r="Z2377">
        <f>IF(Y2377=1,P2377,0)</f>
        <v>0</v>
      </c>
    </row>
    <row r="2378">
      <c r="A2378" t="inlineStr">
        <is>
          <t>Lead</t>
        </is>
      </c>
      <c r="B2378" s="39" t="str">
        <f>IFERROR(INDEX(CampTypes,MATCH(C2378,CampList,0)),"Unattributed")</f>
        <v>New</v>
      </c>
      <c r="C2378" t="inlineStr">
        <is>
          <t>EBG - In House | ABO | Natuf | Leads | Unit Franchise | India | Oct26 | V1</t>
        </is>
      </c>
      <c r="D2378" t="inlineStr">
        <is>
          <t>Natuf | Broad | Tier1 + Growth Cities | Oct26 | V1</t>
        </is>
      </c>
      <c r="E2378" t="inlineStr">
        <is>
          <t>Natuf | Reel | Brand Ambassador | Heard Of Owning A Cafe | V1</t>
        </is>
      </c>
      <c r="F2378" t="inlineStr">
        <is>
          <t>In House Natuf</t>
        </is>
      </c>
      <c r="G2378" t="inlineStr">
        <is>
          <t>Details Shared</t>
        </is>
      </c>
      <c r="H2378" s="39" t="str">
        <f>IF(ISNUMBER(MATCH(G2378,QualityStatuses,0)),"Quality Lead","Non-Quality Lead")</f>
        <v>Quality Lead</v>
      </c>
      <c r="I2378" t="inlineStr">
        <is>
          <t>2026-10</t>
        </is>
      </c>
      <c r="J2378" t="inlineStr">
        <is>
          <t>Wk of 2026-10-12</t>
        </is>
      </c>
      <c r="K2378" t="inlineStr">
        <is>
          <t>Rupa Srinivas</t>
        </is>
      </c>
      <c r="L2378" t="inlineStr">
        <is>
          <t>Facebook</t>
        </is>
      </c>
      <c r="M2378" t="inlineStr">
        <is>
          <t>Direct (campaign tagged in CRM)</t>
        </is>
      </c>
      <c r="N2378" t="inlineStr">
        <is>
          <t>6ad17cd75e1c35313712fb49</t>
        </is>
      </c>
      <c r="O2378" t="n">
        <v>1</v>
      </c>
      <c r="P2378" s="40">
        <f>IF(A2378="Lead",IF(ISNUMBER(MATCH(G2378,QualityStatuses,0)),1,0),0)</f>
        <v>1</v>
      </c>
      <c r="Q2378" s="40">
        <f>IF(A2378="Lead",IF(G2378="New Lead",0,1),0)</f>
        <v>1</v>
      </c>
      <c r="R2378" s="40">
        <f>IF(A2378="Lead",IF(G2378="Lost",1,0),0)</f>
        <v>0</v>
      </c>
      <c r="S2378" t="n">
        <v>2</v>
      </c>
      <c r="T2378" t="n">
        <v>0</v>
      </c>
      <c r="U2378" t="n">
        <v>0</v>
      </c>
      <c r="V2378" t="n">
        <v>0</v>
      </c>
      <c r="W2378" t="n">
        <v>0</v>
      </c>
      <c r="X2378" t="n">
        <v>0</v>
      </c>
      <c r="Y2378">
        <f>IF(AND(A2378="Lead",COUNTIF(MetaCamps,C2378)&gt;0),1,0)</f>
        <v>0</v>
      </c>
      <c r="Z2378">
        <f>IF(Y2378=1,P2378,0)</f>
        <v>0</v>
      </c>
    </row>
    <row r="2379">
      <c r="A2379" t="inlineStr">
        <is>
          <t>Lead</t>
        </is>
      </c>
      <c r="B2379" s="39" t="str">
        <f>IFERROR(INDEX(CampTypes,MATCH(C2379,CampList,0)),"Unattributed")</f>
        <v>Old</v>
      </c>
      <c r="C2379" t="inlineStr">
        <is>
          <t>E_Natuf_MF_05092026</t>
        </is>
      </c>
      <c r="D2379" t="inlineStr">
        <is>
          <t>E_Natuf_MF_05092026_ Ad Set1</t>
        </is>
      </c>
      <c r="E2379" t="inlineStr">
        <is>
          <t>E_Natuf_MF_05092026_ Ad Set1_Ad1</t>
        </is>
      </c>
      <c r="F2379" t="inlineStr">
        <is>
          <t>Natuf_MF</t>
        </is>
      </c>
      <c r="G2379" t="inlineStr">
        <is>
          <t>New Lead</t>
        </is>
      </c>
      <c r="H2379" s="39" t="str">
        <f>IF(ISNUMBER(MATCH(G2379,QualityStatuses,0)),"Quality Lead","Non-Quality Lead")</f>
        <v>Non-Quality Lead</v>
      </c>
      <c r="I2379" t="inlineStr">
        <is>
          <t>2026-10</t>
        </is>
      </c>
      <c r="J2379" t="inlineStr">
        <is>
          <t>Wk of 2026-10-12</t>
        </is>
      </c>
      <c r="K2379" t="inlineStr">
        <is>
          <t>(Unassigned)</t>
        </is>
      </c>
      <c r="L2379" t="inlineStr">
        <is>
          <t>Facebook</t>
        </is>
      </c>
      <c r="M2379" t="inlineStr">
        <is>
          <t>Direct (campaign tagged in CRM)</t>
        </is>
      </c>
      <c r="N2379" t="inlineStr">
        <is>
          <t>6ad17c36c2f8a60edf57589a</t>
        </is>
      </c>
      <c r="O2379" t="n">
        <v>1</v>
      </c>
      <c r="P2379" s="40">
        <f>IF(A2379="Lead",IF(ISNUMBER(MATCH(G2379,QualityStatuses,0)),1,0),0)</f>
        <v>0</v>
      </c>
      <c r="Q2379" s="40">
        <f>IF(A2379="Lead",IF(G2379="New Lead",0,1),0)</f>
        <v>0</v>
      </c>
      <c r="R2379" s="40">
        <f>IF(A2379="Lead",IF(G2379="Lost",1,0),0)</f>
        <v>0</v>
      </c>
      <c r="S2379" t="n">
        <v>0</v>
      </c>
      <c r="T2379" t="n">
        <v>0</v>
      </c>
      <c r="U2379" t="n">
        <v>0</v>
      </c>
      <c r="V2379" t="n">
        <v>0</v>
      </c>
      <c r="W2379" t="n">
        <v>0</v>
      </c>
      <c r="X2379" t="n">
        <v>0</v>
      </c>
      <c r="Y2379">
        <f>IF(AND(A2379="Lead",COUNTIF(MetaCamps,C2379)&gt;0),1,0)</f>
        <v>1</v>
      </c>
      <c r="Z2379">
        <f>IF(Y2379=1,P2379,0)</f>
        <v>0</v>
      </c>
    </row>
    <row r="2380">
      <c r="A2380" t="inlineStr">
        <is>
          <t>Lead</t>
        </is>
      </c>
      <c r="B2380" s="39" t="str">
        <f>IFERROR(INDEX(CampTypes,MATCH(C2380,CampList,0)),"Unattributed")</f>
        <v>Old</v>
      </c>
      <c r="C2380" t="inlineStr">
        <is>
          <t>E_Karan_Natuf_Kiosk_07072026</t>
        </is>
      </c>
      <c r="D2380" t="inlineStr">
        <is>
          <t>E_Karan_Natuf_Kiosk_15102026_Adset 7</t>
        </is>
      </c>
      <c r="E2380" t="inlineStr">
        <is>
          <t>E_Hindi_Karan_Natuf_Kiosk_07072026_Adset5_ad3 – Copy 3</t>
        </is>
      </c>
      <c r="F2380" t="inlineStr">
        <is>
          <t>Natuf</t>
        </is>
      </c>
      <c r="G2380" t="inlineStr">
        <is>
          <t>New Lead</t>
        </is>
      </c>
      <c r="H2380" s="39" t="str">
        <f>IF(ISNUMBER(MATCH(G2380,QualityStatuses,0)),"Quality Lead","Non-Quality Lead")</f>
        <v>Non-Quality Lead</v>
      </c>
      <c r="I2380" t="inlineStr">
        <is>
          <t>2026-10</t>
        </is>
      </c>
      <c r="J2380" t="inlineStr">
        <is>
          <t>Wk of 2026-10-12</t>
        </is>
      </c>
      <c r="K2380" t="inlineStr">
        <is>
          <t>(Unassigned)</t>
        </is>
      </c>
      <c r="L2380" t="inlineStr">
        <is>
          <t>Facebook</t>
        </is>
      </c>
      <c r="M2380" t="inlineStr">
        <is>
          <t>Direct (campaign tagged in CRM)</t>
        </is>
      </c>
      <c r="N2380" t="inlineStr">
        <is>
          <t>6ad17aaeeddb8f46f4bbc593</t>
        </is>
      </c>
      <c r="O2380" t="n">
        <v>1</v>
      </c>
      <c r="P2380" s="40">
        <f>IF(A2380="Lead",IF(ISNUMBER(MATCH(G2380,QualityStatuses,0)),1,0),0)</f>
        <v>0</v>
      </c>
      <c r="Q2380" s="40">
        <f>IF(A2380="Lead",IF(G2380="New Lead",0,1),0)</f>
        <v>0</v>
      </c>
      <c r="R2380" s="40">
        <f>IF(A2380="Lead",IF(G2380="Lost",1,0),0)</f>
        <v>0</v>
      </c>
      <c r="S2380" t="n">
        <v>0</v>
      </c>
      <c r="T2380" t="n">
        <v>0</v>
      </c>
      <c r="U2380" t="n">
        <v>0</v>
      </c>
      <c r="V2380" t="n">
        <v>0</v>
      </c>
      <c r="W2380" t="n">
        <v>0</v>
      </c>
      <c r="X2380" t="n">
        <v>0</v>
      </c>
      <c r="Y2380">
        <f>IF(AND(A2380="Lead",COUNTIF(MetaCamps,C2380)&gt;0),1,0)</f>
        <v>1</v>
      </c>
      <c r="Z2380">
        <f>IF(Y2380=1,P2380,0)</f>
        <v>0</v>
      </c>
    </row>
    <row r="2381">
      <c r="A2381" t="inlineStr">
        <is>
          <t>Lead</t>
        </is>
      </c>
      <c r="B2381" s="39" t="str">
        <f>IFERROR(INDEX(CampTypes,MATCH(C2381,CampList,0)),"Unattributed")</f>
        <v>New</v>
      </c>
      <c r="C2381" t="inlineStr">
        <is>
          <t>EBG - In House | ABO | Natuf | Leads | Unit Franchise | India | Oct26 | V1</t>
        </is>
      </c>
      <c r="D2381" t="inlineStr">
        <is>
          <t>Natuf | LAL 1% | India | Jul26 | V1</t>
        </is>
      </c>
      <c r="E2381" t="inlineStr">
        <is>
          <t>Natuf | Reel | Brand Ambassador | Heard Of Owning A Cafe | V1</t>
        </is>
      </c>
      <c r="F2381" t="inlineStr">
        <is>
          <t>In House Natuf</t>
        </is>
      </c>
      <c r="G2381" t="inlineStr">
        <is>
          <t>Attempt 2</t>
        </is>
      </c>
      <c r="H2381" s="39" t="str">
        <f>IF(ISNUMBER(MATCH(G2381,QualityStatuses,0)),"Quality Lead","Non-Quality Lead")</f>
        <v>Non-Quality Lead</v>
      </c>
      <c r="I2381" t="inlineStr">
        <is>
          <t>2026-10</t>
        </is>
      </c>
      <c r="J2381" t="inlineStr">
        <is>
          <t>Wk of 2026-10-12</t>
        </is>
      </c>
      <c r="K2381" t="inlineStr">
        <is>
          <t>Rupa Srinivas</t>
        </is>
      </c>
      <c r="L2381" t="inlineStr">
        <is>
          <t>Facebook</t>
        </is>
      </c>
      <c r="M2381" t="inlineStr">
        <is>
          <t>Direct (campaign tagged in CRM)</t>
        </is>
      </c>
      <c r="N2381" t="inlineStr">
        <is>
          <t>6ad179d85bb9e4ad34e5d044</t>
        </is>
      </c>
      <c r="O2381" t="n">
        <v>1</v>
      </c>
      <c r="P2381" s="40">
        <f>IF(A2381="Lead",IF(ISNUMBER(MATCH(G2381,QualityStatuses,0)),1,0),0)</f>
        <v>0</v>
      </c>
      <c r="Q2381" s="40">
        <f>IF(A2381="Lead",IF(G2381="New Lead",0,1),0)</f>
        <v>1</v>
      </c>
      <c r="R2381" s="40">
        <f>IF(A2381="Lead",IF(G2381="Lost",1,0),0)</f>
        <v>0</v>
      </c>
      <c r="S2381" t="n">
        <v>2</v>
      </c>
      <c r="T2381" t="n">
        <v>1</v>
      </c>
      <c r="U2381" t="n">
        <v>0</v>
      </c>
      <c r="V2381" t="n">
        <v>0</v>
      </c>
      <c r="W2381" t="n">
        <v>0</v>
      </c>
      <c r="X2381" t="n">
        <v>0</v>
      </c>
      <c r="Y2381">
        <f>IF(AND(A2381="Lead",COUNTIF(MetaCamps,C2381)&gt;0),1,0)</f>
        <v>0</v>
      </c>
      <c r="Z2381">
        <f>IF(Y2381=1,P2381,0)</f>
        <v>0</v>
      </c>
    </row>
    <row r="2382">
      <c r="A2382" t="inlineStr">
        <is>
          <t>Lead</t>
        </is>
      </c>
      <c r="B2382" s="39" t="str">
        <f>IFERROR(INDEX(CampTypes,MATCH(C2382,CampList,0)),"Unattributed")</f>
        <v>New</v>
      </c>
      <c r="C2382" t="inlineStr">
        <is>
          <t>EBG - In House | ABO | Natuf | Leads | Unit Franchise | India | Oct26 | V1</t>
        </is>
      </c>
      <c r="D2382" t="inlineStr">
        <is>
          <t>Natuf | Investors | Tier1 + Growth Cities | Oct26 | V1</t>
        </is>
      </c>
      <c r="E2382" t="inlineStr">
        <is>
          <t>Natuf | Reel | Brand Ambassador | Heard Of Owning A Cafe | V1</t>
        </is>
      </c>
      <c r="F2382" t="inlineStr">
        <is>
          <t>In House Natuf</t>
        </is>
      </c>
      <c r="G2382" t="inlineStr">
        <is>
          <t>Lost</t>
        </is>
      </c>
      <c r="H2382" s="39" t="str">
        <f>IF(ISNUMBER(MATCH(G2382,QualityStatuses,0)),"Quality Lead","Non-Quality Lead")</f>
        <v>Non-Quality Lead</v>
      </c>
      <c r="I2382" t="inlineStr">
        <is>
          <t>2026-10</t>
        </is>
      </c>
      <c r="J2382" t="inlineStr">
        <is>
          <t>Wk of 2026-10-12</t>
        </is>
      </c>
      <c r="K2382" t="inlineStr">
        <is>
          <t>Rupa Srinivas</t>
        </is>
      </c>
      <c r="L2382" t="inlineStr">
        <is>
          <t>Facebook</t>
        </is>
      </c>
      <c r="M2382" t="inlineStr">
        <is>
          <t>Direct (campaign tagged in CRM)</t>
        </is>
      </c>
      <c r="N2382" t="inlineStr">
        <is>
          <t>6ad16d22b7f7e89c00247b7a</t>
        </is>
      </c>
      <c r="O2382" t="n">
        <v>1</v>
      </c>
      <c r="P2382" s="40">
        <f>IF(A2382="Lead",IF(ISNUMBER(MATCH(G2382,QualityStatuses,0)),1,0),0)</f>
        <v>0</v>
      </c>
      <c r="Q2382" s="40">
        <f>IF(A2382="Lead",IF(G2382="New Lead",0,1),0)</f>
        <v>1</v>
      </c>
      <c r="R2382" s="40">
        <f>IF(A2382="Lead",IF(G2382="Lost",1,0),0)</f>
        <v>1</v>
      </c>
      <c r="S2382" t="n">
        <v>1</v>
      </c>
      <c r="T2382" t="n">
        <v>0</v>
      </c>
      <c r="U2382" t="n">
        <v>0</v>
      </c>
      <c r="V2382" t="n">
        <v>0</v>
      </c>
      <c r="W2382" t="n">
        <v>0</v>
      </c>
      <c r="X2382" t="n">
        <v>0</v>
      </c>
      <c r="Y2382">
        <f>IF(AND(A2382="Lead",COUNTIF(MetaCamps,C2382)&gt;0),1,0)</f>
        <v>0</v>
      </c>
      <c r="Z2382">
        <f>IF(Y2382=1,P2382,0)</f>
        <v>0</v>
      </c>
    </row>
    <row r="2383">
      <c r="A2383" t="inlineStr">
        <is>
          <t>Lead</t>
        </is>
      </c>
      <c r="B2383" s="39" t="str">
        <f>IFERROR(INDEX(CampTypes,MATCH(C2383,CampList,0)),"Unattributed")</f>
        <v>New</v>
      </c>
      <c r="C2383" t="inlineStr">
        <is>
          <t>EBG - In House | ABO | Natuf | Leads | Unit Franchise | India | Oct26 | V1</t>
        </is>
      </c>
      <c r="D2383" t="inlineStr">
        <is>
          <t>Natuf | LAL 1% | India | Jul26 | V1</t>
        </is>
      </c>
      <c r="E2383" t="inlineStr">
        <is>
          <t>Natuf | Reel | Brand Ambassador | Heard Of Owning A Cafe | V1</t>
        </is>
      </c>
      <c r="F2383" t="inlineStr">
        <is>
          <t>In House Natuf</t>
        </is>
      </c>
      <c r="G2383" t="inlineStr">
        <is>
          <t>Attempt 1</t>
        </is>
      </c>
      <c r="H2383" s="39" t="str">
        <f>IF(ISNUMBER(MATCH(G2383,QualityStatuses,0)),"Quality Lead","Non-Quality Lead")</f>
        <v>Non-Quality Lead</v>
      </c>
      <c r="I2383" t="inlineStr">
        <is>
          <t>2026-10</t>
        </is>
      </c>
      <c r="J2383" t="inlineStr">
        <is>
          <t>Wk of 2026-10-12</t>
        </is>
      </c>
      <c r="K2383" t="inlineStr">
        <is>
          <t>Rupa Srinivas</t>
        </is>
      </c>
      <c r="L2383" t="inlineStr">
        <is>
          <t>Facebook</t>
        </is>
      </c>
      <c r="M2383" t="inlineStr">
        <is>
          <t>Direct (campaign tagged in CRM)</t>
        </is>
      </c>
      <c r="N2383" t="inlineStr">
        <is>
          <t>6ad1579a480fbbd6b7723d13</t>
        </is>
      </c>
      <c r="O2383" t="n">
        <v>1</v>
      </c>
      <c r="P2383" s="40">
        <f>IF(A2383="Lead",IF(ISNUMBER(MATCH(G2383,QualityStatuses,0)),1,0),0)</f>
        <v>0</v>
      </c>
      <c r="Q2383" s="40">
        <f>IF(A2383="Lead",IF(G2383="New Lead",0,1),0)</f>
        <v>1</v>
      </c>
      <c r="R2383" s="40">
        <f>IF(A2383="Lead",IF(G2383="Lost",1,0),0)</f>
        <v>0</v>
      </c>
      <c r="S2383" t="n">
        <v>1</v>
      </c>
      <c r="T2383" t="n">
        <v>0</v>
      </c>
      <c r="U2383" t="n">
        <v>0</v>
      </c>
      <c r="V2383" t="n">
        <v>0</v>
      </c>
      <c r="W2383" t="n">
        <v>0</v>
      </c>
      <c r="X2383" t="n">
        <v>0</v>
      </c>
      <c r="Y2383">
        <f>IF(AND(A2383="Lead",COUNTIF(MetaCamps,C2383)&gt;0),1,0)</f>
        <v>0</v>
      </c>
      <c r="Z2383">
        <f>IF(Y2383=1,P2383,0)</f>
        <v>0</v>
      </c>
    </row>
    <row r="2384">
      <c r="A2384" t="inlineStr">
        <is>
          <t>Lead</t>
        </is>
      </c>
      <c r="B2384" s="39" t="str">
        <f>IFERROR(INDEX(CampTypes,MATCH(C2384,CampList,0)),"Unattributed")</f>
        <v>Old</v>
      </c>
      <c r="C2384" t="inlineStr">
        <is>
          <t>natuf_Kiosk_14072026_Hindi</t>
        </is>
      </c>
      <c r="D2384" t="inlineStr">
        <is>
          <t>natuf_Kiosk_09102026</t>
        </is>
      </c>
      <c r="E2384" t="inlineStr">
        <is>
          <t>natuf_Kiosk_14072026_ad set_ad1</t>
        </is>
      </c>
      <c r="F2384" t="inlineStr">
        <is>
          <t>Natuf</t>
        </is>
      </c>
      <c r="G2384" t="inlineStr">
        <is>
          <t>Connected</t>
        </is>
      </c>
      <c r="H2384" s="39" t="str">
        <f>IF(ISNUMBER(MATCH(G2384,QualityStatuses,0)),"Quality Lead","Non-Quality Lead")</f>
        <v>Non-Quality Lead</v>
      </c>
      <c r="I2384" t="inlineStr">
        <is>
          <t>2026-10</t>
        </is>
      </c>
      <c r="J2384" t="inlineStr">
        <is>
          <t>Wk of 2026-10-12</t>
        </is>
      </c>
      <c r="K2384" t="inlineStr">
        <is>
          <t>Tejaswini Tarigopula</t>
        </is>
      </c>
      <c r="L2384" t="inlineStr">
        <is>
          <t>Facebook</t>
        </is>
      </c>
      <c r="M2384" t="inlineStr">
        <is>
          <t>Direct (campaign tagged in CRM)</t>
        </is>
      </c>
      <c r="N2384" t="inlineStr">
        <is>
          <t>6ad1573c7e706002ba49da73</t>
        </is>
      </c>
      <c r="O2384" t="n">
        <v>1</v>
      </c>
      <c r="P2384" s="40">
        <f>IF(A2384="Lead",IF(ISNUMBER(MATCH(G2384,QualityStatuses,0)),1,0),0)</f>
        <v>0</v>
      </c>
      <c r="Q2384" s="40">
        <f>IF(A2384="Lead",IF(G2384="New Lead",0,1),0)</f>
        <v>1</v>
      </c>
      <c r="R2384" s="40">
        <f>IF(A2384="Lead",IF(G2384="Lost",1,0),0)</f>
        <v>0</v>
      </c>
      <c r="S2384" t="n">
        <v>0</v>
      </c>
      <c r="T2384" t="n">
        <v>0</v>
      </c>
      <c r="U2384" t="n">
        <v>0</v>
      </c>
      <c r="V2384" t="n">
        <v>0</v>
      </c>
      <c r="W2384" t="n">
        <v>0</v>
      </c>
      <c r="X2384" t="n">
        <v>0</v>
      </c>
      <c r="Y2384">
        <f>IF(AND(A2384="Lead",COUNTIF(MetaCamps,C2384)&gt;0),1,0)</f>
        <v>1</v>
      </c>
      <c r="Z2384">
        <f>IF(Y2384=1,P2384,0)</f>
        <v>0</v>
      </c>
    </row>
    <row r="2385">
      <c r="A2385" t="inlineStr">
        <is>
          <t>Lead</t>
        </is>
      </c>
      <c r="B2385" s="39" t="str">
        <f>IFERROR(INDEX(CampTypes,MATCH(C2385,CampList,0)),"Unattributed")</f>
        <v>New</v>
      </c>
      <c r="C2385" t="inlineStr">
        <is>
          <t>EBG - In House | ABO | Natuf | Leads | Unit Franchise | India | Oct26 | V1</t>
        </is>
      </c>
      <c r="D2385" t="inlineStr">
        <is>
          <t>Natuf | Business Owners | Tier1 + Growth Cities | Oct26 | V1</t>
        </is>
      </c>
      <c r="E2385" t="inlineStr">
        <is>
          <t>Natuf | Reel | Brand Ambassador | Heard Of Owning A Cafe | V1</t>
        </is>
      </c>
      <c r="F2385" t="inlineStr">
        <is>
          <t>In House Natuf</t>
        </is>
      </c>
      <c r="G2385" t="inlineStr">
        <is>
          <t>Attempt 3</t>
        </is>
      </c>
      <c r="H2385" s="39" t="str">
        <f>IF(ISNUMBER(MATCH(G2385,QualityStatuses,0)),"Quality Lead","Non-Quality Lead")</f>
        <v>Non-Quality Lead</v>
      </c>
      <c r="I2385" t="inlineStr">
        <is>
          <t>2026-10</t>
        </is>
      </c>
      <c r="J2385" t="inlineStr">
        <is>
          <t>Wk of 2026-10-12</t>
        </is>
      </c>
      <c r="K2385" t="inlineStr">
        <is>
          <t>Rupa Srinivas</t>
        </is>
      </c>
      <c r="L2385" t="inlineStr">
        <is>
          <t>Facebook</t>
        </is>
      </c>
      <c r="M2385" t="inlineStr">
        <is>
          <t>Direct (campaign tagged in CRM)</t>
        </is>
      </c>
      <c r="N2385" t="inlineStr">
        <is>
          <t>6ad15517902c60d534db016e</t>
        </is>
      </c>
      <c r="O2385" t="n">
        <v>1</v>
      </c>
      <c r="P2385" s="40">
        <f>IF(A2385="Lead",IF(ISNUMBER(MATCH(G2385,QualityStatuses,0)),1,0),0)</f>
        <v>0</v>
      </c>
      <c r="Q2385" s="40">
        <f>IF(A2385="Lead",IF(G2385="New Lead",0,1),0)</f>
        <v>1</v>
      </c>
      <c r="R2385" s="40">
        <f>IF(A2385="Lead",IF(G2385="Lost",1,0),0)</f>
        <v>0</v>
      </c>
      <c r="S2385" t="n">
        <v>3</v>
      </c>
      <c r="T2385" t="n">
        <v>0</v>
      </c>
      <c r="U2385" t="n">
        <v>0</v>
      </c>
      <c r="V2385" t="n">
        <v>0</v>
      </c>
      <c r="W2385" t="n">
        <v>0</v>
      </c>
      <c r="X2385" t="n">
        <v>0</v>
      </c>
      <c r="Y2385">
        <f>IF(AND(A2385="Lead",COUNTIF(MetaCamps,C2385)&gt;0),1,0)</f>
        <v>0</v>
      </c>
      <c r="Z2385">
        <f>IF(Y2385=1,P2385,0)</f>
        <v>0</v>
      </c>
    </row>
    <row r="2386">
      <c r="A2386" t="inlineStr">
        <is>
          <t>Lead</t>
        </is>
      </c>
      <c r="B2386" s="39" t="str">
        <f>IFERROR(INDEX(CampTypes,MATCH(C2386,CampList,0)),"Unattributed")</f>
        <v>New</v>
      </c>
      <c r="C2386" t="inlineStr">
        <is>
          <t>EBG - In House | ABO | Natuf | Leads | Unit Franchise | India | Oct26 | V1</t>
        </is>
      </c>
      <c r="D2386" t="inlineStr">
        <is>
          <t>Natuf | Business Owners | Tier1 + Growth Cities | Oct26 | V1</t>
        </is>
      </c>
      <c r="E2386" t="inlineStr">
        <is>
          <t>Natuf | Reel | Brand Ambassador | Heard Of Owning A Cafe | V1</t>
        </is>
      </c>
      <c r="F2386" t="inlineStr">
        <is>
          <t>In House Natuf</t>
        </is>
      </c>
      <c r="G2386" t="inlineStr">
        <is>
          <t>Details Shared</t>
        </is>
      </c>
      <c r="H2386" s="39" t="str">
        <f>IF(ISNUMBER(MATCH(G2386,QualityStatuses,0)),"Quality Lead","Non-Quality Lead")</f>
        <v>Quality Lead</v>
      </c>
      <c r="I2386" t="inlineStr">
        <is>
          <t>2026-10</t>
        </is>
      </c>
      <c r="J2386" t="inlineStr">
        <is>
          <t>Wk of 2026-10-12</t>
        </is>
      </c>
      <c r="K2386" t="inlineStr">
        <is>
          <t>Rupa Srinivas</t>
        </is>
      </c>
      <c r="L2386" t="inlineStr">
        <is>
          <t>Facebook</t>
        </is>
      </c>
      <c r="M2386" t="inlineStr">
        <is>
          <t>Direct (campaign tagged in CRM)</t>
        </is>
      </c>
      <c r="N2386" t="inlineStr">
        <is>
          <t>6ad14a062310dd4f137e5656</t>
        </is>
      </c>
      <c r="O2386" t="n">
        <v>1</v>
      </c>
      <c r="P2386" s="40">
        <f>IF(A2386="Lead",IF(ISNUMBER(MATCH(G2386,QualityStatuses,0)),1,0),0)</f>
        <v>1</v>
      </c>
      <c r="Q2386" s="40">
        <f>IF(A2386="Lead",IF(G2386="New Lead",0,1),0)</f>
        <v>1</v>
      </c>
      <c r="R2386" s="40">
        <f>IF(A2386="Lead",IF(G2386="Lost",1,0),0)</f>
        <v>0</v>
      </c>
      <c r="S2386" t="n">
        <v>3</v>
      </c>
      <c r="T2386" t="n">
        <v>1</v>
      </c>
      <c r="U2386" t="n">
        <v>0</v>
      </c>
      <c r="V2386" t="n">
        <v>0</v>
      </c>
      <c r="W2386" t="n">
        <v>0</v>
      </c>
      <c r="X2386" t="n">
        <v>0</v>
      </c>
      <c r="Y2386">
        <f>IF(AND(A2386="Lead",COUNTIF(MetaCamps,C2386)&gt;0),1,0)</f>
        <v>0</v>
      </c>
      <c r="Z2386">
        <f>IF(Y2386=1,P2386,0)</f>
        <v>0</v>
      </c>
    </row>
    <row r="2387">
      <c r="A2387" t="inlineStr">
        <is>
          <t>Lead</t>
        </is>
      </c>
      <c r="B2387" s="39" t="str">
        <f>IFERROR(INDEX(CampTypes,MATCH(C2387,CampList,0)),"Unattributed")</f>
        <v>New</v>
      </c>
      <c r="C2387" t="inlineStr">
        <is>
          <t>EBG - In House | ABO | Natuf | Leads | Unit Franchise | India | Oct26 | V1</t>
        </is>
      </c>
      <c r="D2387" t="inlineStr">
        <is>
          <t>Natuf | Investors | Tier1 + Growth Cities | Oct26 | V1</t>
        </is>
      </c>
      <c r="E2387" t="inlineStr">
        <is>
          <t>Natuf | Reel | Brand Ambassador | Heard Of Owning A Cafe | V1</t>
        </is>
      </c>
      <c r="F2387" t="inlineStr">
        <is>
          <t>In House Natuf</t>
        </is>
      </c>
      <c r="G2387" t="inlineStr">
        <is>
          <t>Connected</t>
        </is>
      </c>
      <c r="H2387" s="39" t="str">
        <f>IF(ISNUMBER(MATCH(G2387,QualityStatuses,0)),"Quality Lead","Non-Quality Lead")</f>
        <v>Non-Quality Lead</v>
      </c>
      <c r="I2387" t="inlineStr">
        <is>
          <t>2026-10</t>
        </is>
      </c>
      <c r="J2387" t="inlineStr">
        <is>
          <t>Wk of 2026-10-12</t>
        </is>
      </c>
      <c r="K2387" t="inlineStr">
        <is>
          <t>Rupa Srinivas</t>
        </is>
      </c>
      <c r="L2387" t="inlineStr">
        <is>
          <t>Facebook</t>
        </is>
      </c>
      <c r="M2387" t="inlineStr">
        <is>
          <t>Direct (campaign tagged in CRM)</t>
        </is>
      </c>
      <c r="N2387" t="inlineStr">
        <is>
          <t>6ad1494fd825b9db33a2b9e2</t>
        </is>
      </c>
      <c r="O2387" t="n">
        <v>1</v>
      </c>
      <c r="P2387" s="40">
        <f>IF(A2387="Lead",IF(ISNUMBER(MATCH(G2387,QualityStatuses,0)),1,0),0)</f>
        <v>0</v>
      </c>
      <c r="Q2387" s="40">
        <f>IF(A2387="Lead",IF(G2387="New Lead",0,1),0)</f>
        <v>1</v>
      </c>
      <c r="R2387" s="40">
        <f>IF(A2387="Lead",IF(G2387="Lost",1,0),0)</f>
        <v>0</v>
      </c>
      <c r="S2387" t="n">
        <v>1</v>
      </c>
      <c r="T2387" t="n">
        <v>1</v>
      </c>
      <c r="U2387" t="n">
        <v>0</v>
      </c>
      <c r="V2387" t="n">
        <v>0</v>
      </c>
      <c r="W2387" t="n">
        <v>0</v>
      </c>
      <c r="X2387" t="n">
        <v>0</v>
      </c>
      <c r="Y2387">
        <f>IF(AND(A2387="Lead",COUNTIF(MetaCamps,C2387)&gt;0),1,0)</f>
        <v>0</v>
      </c>
      <c r="Z2387">
        <f>IF(Y2387=1,P2387,0)</f>
        <v>0</v>
      </c>
    </row>
    <row r="2388">
      <c r="A2388" t="inlineStr">
        <is>
          <t>Lead</t>
        </is>
      </c>
      <c r="B2388" s="39" t="str">
        <f>IFERROR(INDEX(CampTypes,MATCH(C2388,CampList,0)),"Unattributed")</f>
        <v>New</v>
      </c>
      <c r="C2388" t="inlineStr">
        <is>
          <t>EBG - In House | ABO | Natuf | Leads | Unit Franchise | India | Oct26 | V1</t>
        </is>
      </c>
      <c r="D2388" t="inlineStr">
        <is>
          <t>Natuf | Broad | Tier1 + Growth Cities | Oct26 | V1</t>
        </is>
      </c>
      <c r="E2388" t="inlineStr">
        <is>
          <t>Natuf | Reel | Brand Ambassador | Heard Of Owning A Cafe | V1</t>
        </is>
      </c>
      <c r="F2388" t="inlineStr">
        <is>
          <t>In House Natuf</t>
        </is>
      </c>
      <c r="G2388" t="inlineStr">
        <is>
          <t>Connected</t>
        </is>
      </c>
      <c r="H2388" s="39" t="str">
        <f>IF(ISNUMBER(MATCH(G2388,QualityStatuses,0)),"Quality Lead","Non-Quality Lead")</f>
        <v>Non-Quality Lead</v>
      </c>
      <c r="I2388" t="inlineStr">
        <is>
          <t>2026-10</t>
        </is>
      </c>
      <c r="J2388" t="inlineStr">
        <is>
          <t>Wk of 2026-10-12</t>
        </is>
      </c>
      <c r="K2388" t="inlineStr">
        <is>
          <t>Rupa Srinivas</t>
        </is>
      </c>
      <c r="L2388" t="inlineStr">
        <is>
          <t>Facebook</t>
        </is>
      </c>
      <c r="M2388" t="inlineStr">
        <is>
          <t>Direct (campaign tagged in CRM)</t>
        </is>
      </c>
      <c r="N2388" t="inlineStr">
        <is>
          <t>6ad1493ab469ba34b5b809e6</t>
        </is>
      </c>
      <c r="O2388" t="n">
        <v>1</v>
      </c>
      <c r="P2388" s="40">
        <f>IF(A2388="Lead",IF(ISNUMBER(MATCH(G2388,QualityStatuses,0)),1,0),0)</f>
        <v>0</v>
      </c>
      <c r="Q2388" s="40">
        <f>IF(A2388="Lead",IF(G2388="New Lead",0,1),0)</f>
        <v>1</v>
      </c>
      <c r="R2388" s="40">
        <f>IF(A2388="Lead",IF(G2388="Lost",1,0),0)</f>
        <v>0</v>
      </c>
      <c r="S2388" t="n">
        <v>1</v>
      </c>
      <c r="T2388" t="n">
        <v>1</v>
      </c>
      <c r="U2388" t="n">
        <v>0</v>
      </c>
      <c r="V2388" t="n">
        <v>0</v>
      </c>
      <c r="W2388" t="n">
        <v>0</v>
      </c>
      <c r="X2388" t="n">
        <v>0</v>
      </c>
      <c r="Y2388">
        <f>IF(AND(A2388="Lead",COUNTIF(MetaCamps,C2388)&gt;0),1,0)</f>
        <v>0</v>
      </c>
      <c r="Z2388">
        <f>IF(Y2388=1,P2388,0)</f>
        <v>0</v>
      </c>
    </row>
    <row r="2389">
      <c r="A2389" t="inlineStr">
        <is>
          <t>Lead</t>
        </is>
      </c>
      <c r="B2389" s="39" t="str">
        <f>IFERROR(INDEX(CampTypes,MATCH(C2389,CampList,0)),"Unattributed")</f>
        <v>New</v>
      </c>
      <c r="C2389" t="inlineStr">
        <is>
          <t>EBG - In House | ABO | Natuf | Leads | Unit Franchise | India | Oct26 | V1</t>
        </is>
      </c>
      <c r="D2389" t="inlineStr">
        <is>
          <t>Natuf | Business Owners | Tier1 + Growth Cities | Oct26 | V1</t>
        </is>
      </c>
      <c r="E2389" t="inlineStr">
        <is>
          <t>Natuf | Reel | Brand Ambassador | Heard Of Owning A Cafe | V1</t>
        </is>
      </c>
      <c r="F2389" t="inlineStr">
        <is>
          <t>In House Natuf</t>
        </is>
      </c>
      <c r="G2389" t="inlineStr">
        <is>
          <t>Attempt 3</t>
        </is>
      </c>
      <c r="H2389" s="39" t="str">
        <f>IF(ISNUMBER(MATCH(G2389,QualityStatuses,0)),"Quality Lead","Non-Quality Lead")</f>
        <v>Non-Quality Lead</v>
      </c>
      <c r="I2389" t="inlineStr">
        <is>
          <t>2026-10</t>
        </is>
      </c>
      <c r="J2389" t="inlineStr">
        <is>
          <t>Wk of 2026-10-12</t>
        </is>
      </c>
      <c r="K2389" t="inlineStr">
        <is>
          <t>Rupa Srinivas</t>
        </is>
      </c>
      <c r="L2389" t="inlineStr">
        <is>
          <t>Facebook</t>
        </is>
      </c>
      <c r="M2389" t="inlineStr">
        <is>
          <t>Direct (campaign tagged in CRM)</t>
        </is>
      </c>
      <c r="N2389" t="inlineStr">
        <is>
          <t>6ad1478977da6e6c322b592a</t>
        </is>
      </c>
      <c r="O2389" t="n">
        <v>1</v>
      </c>
      <c r="P2389" s="40">
        <f>IF(A2389="Lead",IF(ISNUMBER(MATCH(G2389,QualityStatuses,0)),1,0),0)</f>
        <v>0</v>
      </c>
      <c r="Q2389" s="40">
        <f>IF(A2389="Lead",IF(G2389="New Lead",0,1),0)</f>
        <v>1</v>
      </c>
      <c r="R2389" s="40">
        <f>IF(A2389="Lead",IF(G2389="Lost",1,0),0)</f>
        <v>0</v>
      </c>
      <c r="S2389" t="n">
        <v>3</v>
      </c>
      <c r="T2389" t="n">
        <v>3</v>
      </c>
      <c r="U2389" t="n">
        <v>0</v>
      </c>
      <c r="V2389" t="n">
        <v>0</v>
      </c>
      <c r="W2389" t="n">
        <v>0</v>
      </c>
      <c r="X2389" t="n">
        <v>0</v>
      </c>
      <c r="Y2389">
        <f>IF(AND(A2389="Lead",COUNTIF(MetaCamps,C2389)&gt;0),1,0)</f>
        <v>0</v>
      </c>
      <c r="Z2389">
        <f>IF(Y2389=1,P2389,0)</f>
        <v>0</v>
      </c>
    </row>
    <row r="2390">
      <c r="A2390" t="inlineStr">
        <is>
          <t>Lead</t>
        </is>
      </c>
      <c r="B2390" s="39" t="str">
        <f>IFERROR(INDEX(CampTypes,MATCH(C2390,CampList,0)),"Unattributed")</f>
        <v>New</v>
      </c>
      <c r="C2390" t="inlineStr">
        <is>
          <t>EBG - In House | ABO | Natuf | Leads | Unit Franchise | India | Oct26 | V1</t>
        </is>
      </c>
      <c r="D2390" t="inlineStr">
        <is>
          <t>Natuf | Broad | Tier1 + Growth Cities | Oct26 | V1</t>
        </is>
      </c>
      <c r="E2390" t="inlineStr">
        <is>
          <t>Natuf | Reel | Brand Ambassador | Heard Of Owning A Cafe | V1</t>
        </is>
      </c>
      <c r="F2390" t="inlineStr">
        <is>
          <t>In House Natuf</t>
        </is>
      </c>
      <c r="G2390" t="inlineStr">
        <is>
          <t>Lost</t>
        </is>
      </c>
      <c r="H2390" s="39" t="str">
        <f>IF(ISNUMBER(MATCH(G2390,QualityStatuses,0)),"Quality Lead","Non-Quality Lead")</f>
        <v>Non-Quality Lead</v>
      </c>
      <c r="I2390" t="inlineStr">
        <is>
          <t>2026-10</t>
        </is>
      </c>
      <c r="J2390" t="inlineStr">
        <is>
          <t>Wk of 2026-10-12</t>
        </is>
      </c>
      <c r="K2390" t="inlineStr">
        <is>
          <t>Rupa Srinivas</t>
        </is>
      </c>
      <c r="L2390" t="inlineStr">
        <is>
          <t>Facebook</t>
        </is>
      </c>
      <c r="M2390" t="inlineStr">
        <is>
          <t>Direct (campaign tagged in CRM)</t>
        </is>
      </c>
      <c r="N2390" t="inlineStr">
        <is>
          <t>6ad1462cfa8b9ea6f3c12724</t>
        </is>
      </c>
      <c r="O2390" t="n">
        <v>1</v>
      </c>
      <c r="P2390" s="40">
        <f>IF(A2390="Lead",IF(ISNUMBER(MATCH(G2390,QualityStatuses,0)),1,0),0)</f>
        <v>0</v>
      </c>
      <c r="Q2390" s="40">
        <f>IF(A2390="Lead",IF(G2390="New Lead",0,1),0)</f>
        <v>1</v>
      </c>
      <c r="R2390" s="40">
        <f>IF(A2390="Lead",IF(G2390="Lost",1,0),0)</f>
        <v>1</v>
      </c>
      <c r="S2390" t="n">
        <v>3</v>
      </c>
      <c r="T2390" t="n">
        <v>0</v>
      </c>
      <c r="U2390" t="n">
        <v>0</v>
      </c>
      <c r="V2390" t="n">
        <v>0</v>
      </c>
      <c r="W2390" t="n">
        <v>0</v>
      </c>
      <c r="X2390" t="n">
        <v>0</v>
      </c>
      <c r="Y2390">
        <f>IF(AND(A2390="Lead",COUNTIF(MetaCamps,C2390)&gt;0),1,0)</f>
        <v>0</v>
      </c>
      <c r="Z2390">
        <f>IF(Y2390=1,P2390,0)</f>
        <v>0</v>
      </c>
    </row>
    <row r="2391">
      <c r="A2391" t="inlineStr">
        <is>
          <t>Lead</t>
        </is>
      </c>
      <c r="B2391" s="39" t="str">
        <f>IFERROR(INDEX(CampTypes,MATCH(C2391,CampList,0)),"Unattributed")</f>
        <v>New</v>
      </c>
      <c r="C2391" t="inlineStr">
        <is>
          <t>EBG - In House | ABO | Natuf | Leads | Unit Franchise | India | Oct26 | V1</t>
        </is>
      </c>
      <c r="D2391" t="inlineStr">
        <is>
          <t>Natuf | Investors | Tier1 + Growth Cities | Oct26 | V1</t>
        </is>
      </c>
      <c r="E2391" t="inlineStr">
        <is>
          <t>Natuf | Reel | Brand Ambassador | Heard Of Owning A Cafe | V1</t>
        </is>
      </c>
      <c r="F2391" t="inlineStr">
        <is>
          <t>In House Natuf</t>
        </is>
      </c>
      <c r="G2391" t="inlineStr">
        <is>
          <t>Lost</t>
        </is>
      </c>
      <c r="H2391" s="39" t="str">
        <f>IF(ISNUMBER(MATCH(G2391,QualityStatuses,0)),"Quality Lead","Non-Quality Lead")</f>
        <v>Non-Quality Lead</v>
      </c>
      <c r="I2391" t="inlineStr">
        <is>
          <t>2026-10</t>
        </is>
      </c>
      <c r="J2391" t="inlineStr">
        <is>
          <t>Wk of 2026-10-12</t>
        </is>
      </c>
      <c r="K2391" t="inlineStr">
        <is>
          <t>Rupa Srinivas</t>
        </is>
      </c>
      <c r="L2391" t="inlineStr">
        <is>
          <t>Facebook</t>
        </is>
      </c>
      <c r="M2391" t="inlineStr">
        <is>
          <t>Direct (campaign tagged in CRM)</t>
        </is>
      </c>
      <c r="N2391" t="inlineStr">
        <is>
          <t>6ad14316149fc1b1a669e8dd</t>
        </is>
      </c>
      <c r="O2391" t="n">
        <v>1</v>
      </c>
      <c r="P2391" s="40">
        <f>IF(A2391="Lead",IF(ISNUMBER(MATCH(G2391,QualityStatuses,0)),1,0),0)</f>
        <v>0</v>
      </c>
      <c r="Q2391" s="40">
        <f>IF(A2391="Lead",IF(G2391="New Lead",0,1),0)</f>
        <v>1</v>
      </c>
      <c r="R2391" s="40">
        <f>IF(A2391="Lead",IF(G2391="Lost",1,0),0)</f>
        <v>1</v>
      </c>
      <c r="S2391" t="n">
        <v>1</v>
      </c>
      <c r="T2391" t="n">
        <v>1</v>
      </c>
      <c r="U2391" t="n">
        <v>0</v>
      </c>
      <c r="V2391" t="n">
        <v>0</v>
      </c>
      <c r="W2391" t="n">
        <v>0</v>
      </c>
      <c r="X2391" t="n">
        <v>0</v>
      </c>
      <c r="Y2391">
        <f>IF(AND(A2391="Lead",COUNTIF(MetaCamps,C2391)&gt;0),1,0)</f>
        <v>0</v>
      </c>
      <c r="Z2391">
        <f>IF(Y2391=1,P2391,0)</f>
        <v>0</v>
      </c>
    </row>
    <row r="2392">
      <c r="A2392" t="inlineStr">
        <is>
          <t>Lead</t>
        </is>
      </c>
      <c r="B2392" s="39" t="str">
        <f>IFERROR(INDEX(CampTypes,MATCH(C2392,CampList,0)),"Unattributed")</f>
        <v>New</v>
      </c>
      <c r="C2392" t="inlineStr">
        <is>
          <t>EBG - In House | ABO | Natuf | Leads | Unit Franchise | India | Oct26 | V1</t>
        </is>
      </c>
      <c r="D2392" t="inlineStr">
        <is>
          <t>Natuf | Broad | Tier1 + Growth Cities | Oct26 | V1</t>
        </is>
      </c>
      <c r="E2392" t="inlineStr">
        <is>
          <t>Natuf | Reel | Brand Ambassador | Heard Of Owning A Cafe | V1</t>
        </is>
      </c>
      <c r="F2392" t="inlineStr">
        <is>
          <t>In House Natuf</t>
        </is>
      </c>
      <c r="G2392" t="inlineStr">
        <is>
          <t>Connected</t>
        </is>
      </c>
      <c r="H2392" s="39" t="str">
        <f>IF(ISNUMBER(MATCH(G2392,QualityStatuses,0)),"Quality Lead","Non-Quality Lead")</f>
        <v>Non-Quality Lead</v>
      </c>
      <c r="I2392" t="inlineStr">
        <is>
          <t>2026-10</t>
        </is>
      </c>
      <c r="J2392" t="inlineStr">
        <is>
          <t>Wk of 2026-10-12</t>
        </is>
      </c>
      <c r="K2392" t="inlineStr">
        <is>
          <t>Rupa Srinivas</t>
        </is>
      </c>
      <c r="L2392" t="inlineStr">
        <is>
          <t>Facebook</t>
        </is>
      </c>
      <c r="M2392" t="inlineStr">
        <is>
          <t>Direct (campaign tagged in CRM)</t>
        </is>
      </c>
      <c r="N2392" t="inlineStr">
        <is>
          <t>6ad13ede1cfd2b68d803033e</t>
        </is>
      </c>
      <c r="O2392" t="n">
        <v>1</v>
      </c>
      <c r="P2392" s="40">
        <f>IF(A2392="Lead",IF(ISNUMBER(MATCH(G2392,QualityStatuses,0)),1,0),0)</f>
        <v>0</v>
      </c>
      <c r="Q2392" s="40">
        <f>IF(A2392="Lead",IF(G2392="New Lead",0,1),0)</f>
        <v>1</v>
      </c>
      <c r="R2392" s="40">
        <f>IF(A2392="Lead",IF(G2392="Lost",1,0),0)</f>
        <v>0</v>
      </c>
      <c r="S2392" t="n">
        <v>2</v>
      </c>
      <c r="T2392" t="n">
        <v>1</v>
      </c>
      <c r="U2392" t="n">
        <v>0</v>
      </c>
      <c r="V2392" t="n">
        <v>0</v>
      </c>
      <c r="W2392" t="n">
        <v>0</v>
      </c>
      <c r="X2392" t="n">
        <v>0</v>
      </c>
      <c r="Y2392">
        <f>IF(AND(A2392="Lead",COUNTIF(MetaCamps,C2392)&gt;0),1,0)</f>
        <v>0</v>
      </c>
      <c r="Z2392">
        <f>IF(Y2392=1,P2392,0)</f>
        <v>0</v>
      </c>
    </row>
    <row r="2393">
      <c r="A2393" t="inlineStr">
        <is>
          <t>Lead</t>
        </is>
      </c>
      <c r="B2393" s="39" t="str">
        <f>IFERROR(INDEX(CampTypes,MATCH(C2393,CampList,0)),"Unattributed")</f>
        <v>Old</v>
      </c>
      <c r="C2393" t="inlineStr">
        <is>
          <t>E_Suresh_Natuf_Kiosk_07072026</t>
        </is>
      </c>
      <c r="D2393" t="inlineStr">
        <is>
          <t>E_Suresh_Natuf_Kiosk_07072026_Adset5</t>
        </is>
      </c>
      <c r="E2393" t="inlineStr">
        <is>
          <t>E_Hindi_Suresh_Natuf_Kiosk_07072026_Adset5_ad3 – Copy 2</t>
        </is>
      </c>
      <c r="F2393" t="inlineStr">
        <is>
          <t>Natuf</t>
        </is>
      </c>
      <c r="G2393" t="inlineStr">
        <is>
          <t>Follow-Up</t>
        </is>
      </c>
      <c r="H2393" s="39" t="str">
        <f>IF(ISNUMBER(MATCH(G2393,QualityStatuses,0)),"Quality Lead","Non-Quality Lead")</f>
        <v>Quality Lead</v>
      </c>
      <c r="I2393" t="inlineStr">
        <is>
          <t>2026-10</t>
        </is>
      </c>
      <c r="J2393" t="inlineStr">
        <is>
          <t>Wk of 2026-10-12</t>
        </is>
      </c>
      <c r="K2393" t="inlineStr">
        <is>
          <t>Deepak Rai</t>
        </is>
      </c>
      <c r="L2393" t="inlineStr">
        <is>
          <t>Facebook</t>
        </is>
      </c>
      <c r="M2393" t="inlineStr">
        <is>
          <t>Direct (campaign tagged in CRM)</t>
        </is>
      </c>
      <c r="N2393" t="inlineStr">
        <is>
          <t>6ad13e11692179631d963e6a</t>
        </is>
      </c>
      <c r="O2393" t="n">
        <v>1</v>
      </c>
      <c r="P2393" s="40">
        <f>IF(A2393="Lead",IF(ISNUMBER(MATCH(G2393,QualityStatuses,0)),1,0),0)</f>
        <v>1</v>
      </c>
      <c r="Q2393" s="40">
        <f>IF(A2393="Lead",IF(G2393="New Lead",0,1),0)</f>
        <v>1</v>
      </c>
      <c r="R2393" s="40">
        <f>IF(A2393="Lead",IF(G2393="Lost",1,0),0)</f>
        <v>0</v>
      </c>
      <c r="S2393" t="n">
        <v>4</v>
      </c>
      <c r="T2393" t="n">
        <v>1</v>
      </c>
      <c r="U2393" t="n">
        <v>0</v>
      </c>
      <c r="V2393" t="n">
        <v>0</v>
      </c>
      <c r="W2393" t="n">
        <v>0</v>
      </c>
      <c r="X2393" t="n">
        <v>0</v>
      </c>
      <c r="Y2393">
        <f>IF(AND(A2393="Lead",COUNTIF(MetaCamps,C2393)&gt;0),1,0)</f>
        <v>1</v>
      </c>
      <c r="Z2393">
        <f>IF(Y2393=1,P2393,0)</f>
        <v>1</v>
      </c>
    </row>
    <row r="2394">
      <c r="A2394" t="inlineStr">
        <is>
          <t>Lead</t>
        </is>
      </c>
      <c r="B2394" s="39" t="str">
        <f>IFERROR(INDEX(CampTypes,MATCH(C2394,CampList,0)),"Unattributed")</f>
        <v>New</v>
      </c>
      <c r="C2394" t="inlineStr">
        <is>
          <t>EBG - In House | ABO | Natuf | Leads | Unit Franchise | India | Oct26 | V1</t>
        </is>
      </c>
      <c r="D2394" t="inlineStr">
        <is>
          <t>Natuf | LAL 1% | India | Jul26 | V1</t>
        </is>
      </c>
      <c r="E2394" t="inlineStr">
        <is>
          <t>Natuf | Reel | Brand Ambassador | Heard Of Owning A Cafe | V1</t>
        </is>
      </c>
      <c r="F2394" t="inlineStr">
        <is>
          <t>In House Natuf</t>
        </is>
      </c>
      <c r="G2394" t="inlineStr">
        <is>
          <t>Details Shared</t>
        </is>
      </c>
      <c r="H2394" s="39" t="str">
        <f>IF(ISNUMBER(MATCH(G2394,QualityStatuses,0)),"Quality Lead","Non-Quality Lead")</f>
        <v>Quality Lead</v>
      </c>
      <c r="I2394" t="inlineStr">
        <is>
          <t>2026-10</t>
        </is>
      </c>
      <c r="J2394" t="inlineStr">
        <is>
          <t>Wk of 2026-10-12</t>
        </is>
      </c>
      <c r="K2394" t="inlineStr">
        <is>
          <t>Rupa Srinivas</t>
        </is>
      </c>
      <c r="L2394" t="inlineStr">
        <is>
          <t>Facebook</t>
        </is>
      </c>
      <c r="M2394" t="inlineStr">
        <is>
          <t>Direct (campaign tagged in CRM)</t>
        </is>
      </c>
      <c r="N2394" t="inlineStr">
        <is>
          <t>6ad13dd3368d41801fec58dd</t>
        </is>
      </c>
      <c r="O2394" t="n">
        <v>1</v>
      </c>
      <c r="P2394" s="40">
        <f>IF(A2394="Lead",IF(ISNUMBER(MATCH(G2394,QualityStatuses,0)),1,0),0)</f>
        <v>1</v>
      </c>
      <c r="Q2394" s="40">
        <f>IF(A2394="Lead",IF(G2394="New Lead",0,1),0)</f>
        <v>1</v>
      </c>
      <c r="R2394" s="40">
        <f>IF(A2394="Lead",IF(G2394="Lost",1,0),0)</f>
        <v>0</v>
      </c>
      <c r="S2394" t="n">
        <v>1</v>
      </c>
      <c r="T2394" t="n">
        <v>0</v>
      </c>
      <c r="U2394" t="n">
        <v>0</v>
      </c>
      <c r="V2394" t="n">
        <v>0</v>
      </c>
      <c r="W2394" t="n">
        <v>0</v>
      </c>
      <c r="X2394" t="n">
        <v>0</v>
      </c>
      <c r="Y2394">
        <f>IF(AND(A2394="Lead",COUNTIF(MetaCamps,C2394)&gt;0),1,0)</f>
        <v>0</v>
      </c>
      <c r="Z2394">
        <f>IF(Y2394=1,P2394,0)</f>
        <v>0</v>
      </c>
    </row>
    <row r="2395">
      <c r="A2395" t="inlineStr">
        <is>
          <t>Lead</t>
        </is>
      </c>
      <c r="B2395" s="39" t="str">
        <f>IFERROR(INDEX(CampTypes,MATCH(C2395,CampList,0)),"Unattributed")</f>
        <v>New</v>
      </c>
      <c r="C2395" t="inlineStr">
        <is>
          <t>EBG - In House | ABO | Natuf | Leads | Unit Franchise | India | Oct26 | V1</t>
        </is>
      </c>
      <c r="D2395" t="inlineStr">
        <is>
          <t>Natuf | Business Owners | Tier1 + Growth Cities | Oct26 | V1</t>
        </is>
      </c>
      <c r="E2395" t="inlineStr">
        <is>
          <t>Natuf | Reel | Brand Ambassador | Heard Of Owning A Cafe | V1</t>
        </is>
      </c>
      <c r="F2395" t="inlineStr">
        <is>
          <t>In House Natuf</t>
        </is>
      </c>
      <c r="G2395" t="inlineStr">
        <is>
          <t>Attempt 1</t>
        </is>
      </c>
      <c r="H2395" s="39" t="str">
        <f>IF(ISNUMBER(MATCH(G2395,QualityStatuses,0)),"Quality Lead","Non-Quality Lead")</f>
        <v>Non-Quality Lead</v>
      </c>
      <c r="I2395" t="inlineStr">
        <is>
          <t>2026-10</t>
        </is>
      </c>
      <c r="J2395" t="inlineStr">
        <is>
          <t>Wk of 2026-10-12</t>
        </is>
      </c>
      <c r="K2395" t="inlineStr">
        <is>
          <t>Rupa Srinivas</t>
        </is>
      </c>
      <c r="L2395" t="inlineStr">
        <is>
          <t>Facebook</t>
        </is>
      </c>
      <c r="M2395" t="inlineStr">
        <is>
          <t>Direct (campaign tagged in CRM)</t>
        </is>
      </c>
      <c r="N2395" t="inlineStr">
        <is>
          <t>6ad13d33fe25aef191a6fffd</t>
        </is>
      </c>
      <c r="O2395" t="n">
        <v>1</v>
      </c>
      <c r="P2395" s="40">
        <f>IF(A2395="Lead",IF(ISNUMBER(MATCH(G2395,QualityStatuses,0)),1,0),0)</f>
        <v>0</v>
      </c>
      <c r="Q2395" s="40">
        <f>IF(A2395="Lead",IF(G2395="New Lead",0,1),0)</f>
        <v>1</v>
      </c>
      <c r="R2395" s="40">
        <f>IF(A2395="Lead",IF(G2395="Lost",1,0),0)</f>
        <v>0</v>
      </c>
      <c r="S2395" t="n">
        <v>2</v>
      </c>
      <c r="T2395" t="n">
        <v>0</v>
      </c>
      <c r="U2395" t="n">
        <v>0</v>
      </c>
      <c r="V2395" t="n">
        <v>0</v>
      </c>
      <c r="W2395" t="n">
        <v>0</v>
      </c>
      <c r="X2395" t="n">
        <v>0</v>
      </c>
      <c r="Y2395">
        <f>IF(AND(A2395="Lead",COUNTIF(MetaCamps,C2395)&gt;0),1,0)</f>
        <v>0</v>
      </c>
      <c r="Z2395">
        <f>IF(Y2395=1,P2395,0)</f>
        <v>0</v>
      </c>
    </row>
    <row r="2396">
      <c r="A2396" t="inlineStr">
        <is>
          <t>Lead</t>
        </is>
      </c>
      <c r="B2396" s="39" t="str">
        <f>IFERROR(INDEX(CampTypes,MATCH(C2396,CampList,0)),"Unattributed")</f>
        <v>New</v>
      </c>
      <c r="C2396" t="inlineStr">
        <is>
          <t>EBG - In House | ABO | Natuf | Leads | Unit Franchise | India | Oct26 | V1</t>
        </is>
      </c>
      <c r="D2396" t="inlineStr">
        <is>
          <t>Natuf | Broad | Tier1 + Growth Cities | Oct26 | V1</t>
        </is>
      </c>
      <c r="E2396" t="inlineStr">
        <is>
          <t>Natuf | Reel | Brand Ambassador | Heard Of Owning A Cafe | V1</t>
        </is>
      </c>
      <c r="F2396" t="inlineStr">
        <is>
          <t>In House Natuf</t>
        </is>
      </c>
      <c r="G2396" t="inlineStr">
        <is>
          <t>Attempt 1</t>
        </is>
      </c>
      <c r="H2396" s="39" t="str">
        <f>IF(ISNUMBER(MATCH(G2396,QualityStatuses,0)),"Quality Lead","Non-Quality Lead")</f>
        <v>Non-Quality Lead</v>
      </c>
      <c r="I2396" t="inlineStr">
        <is>
          <t>2026-10</t>
        </is>
      </c>
      <c r="J2396" t="inlineStr">
        <is>
          <t>Wk of 2026-10-12</t>
        </is>
      </c>
      <c r="K2396" t="inlineStr">
        <is>
          <t>Rupa Srinivas</t>
        </is>
      </c>
      <c r="L2396" t="inlineStr">
        <is>
          <t>Facebook</t>
        </is>
      </c>
      <c r="M2396" t="inlineStr">
        <is>
          <t>Direct (campaign tagged in CRM)</t>
        </is>
      </c>
      <c r="N2396" t="inlineStr">
        <is>
          <t>6ad13c93fe25aef191a6ff89</t>
        </is>
      </c>
      <c r="O2396" t="n">
        <v>1</v>
      </c>
      <c r="P2396" s="40">
        <f>IF(A2396="Lead",IF(ISNUMBER(MATCH(G2396,QualityStatuses,0)),1,0),0)</f>
        <v>0</v>
      </c>
      <c r="Q2396" s="40">
        <f>IF(A2396="Lead",IF(G2396="New Lead",0,1),0)</f>
        <v>1</v>
      </c>
      <c r="R2396" s="40">
        <f>IF(A2396="Lead",IF(G2396="Lost",1,0),0)</f>
        <v>0</v>
      </c>
      <c r="S2396" t="n">
        <v>1</v>
      </c>
      <c r="T2396" t="n">
        <v>0</v>
      </c>
      <c r="U2396" t="n">
        <v>0</v>
      </c>
      <c r="V2396" t="n">
        <v>0</v>
      </c>
      <c r="W2396" t="n">
        <v>0</v>
      </c>
      <c r="X2396" t="n">
        <v>0</v>
      </c>
      <c r="Y2396">
        <f>IF(AND(A2396="Lead",COUNTIF(MetaCamps,C2396)&gt;0),1,0)</f>
        <v>0</v>
      </c>
      <c r="Z2396">
        <f>IF(Y2396=1,P2396,0)</f>
        <v>0</v>
      </c>
    </row>
    <row r="2397">
      <c r="A2397" t="inlineStr">
        <is>
          <t>Lead</t>
        </is>
      </c>
      <c r="B2397" s="39" t="str">
        <f>IFERROR(INDEX(CampTypes,MATCH(C2397,CampList,0)),"Unattributed")</f>
        <v>New</v>
      </c>
      <c r="C2397" t="inlineStr">
        <is>
          <t>EBG - In House | ABO | Natuf | Leads | Unit Franchise | India | Oct26 | V1</t>
        </is>
      </c>
      <c r="D2397" t="inlineStr">
        <is>
          <t>Natuf | LAL 1% | India | Jul26 | V1</t>
        </is>
      </c>
      <c r="E2397" t="inlineStr">
        <is>
          <t>Natuf | Reel | Brand Ambassador | Heard Of Owning A Cafe | V1</t>
        </is>
      </c>
      <c r="F2397" t="inlineStr">
        <is>
          <t>In House Natuf</t>
        </is>
      </c>
      <c r="G2397" t="inlineStr">
        <is>
          <t>Attempt 1</t>
        </is>
      </c>
      <c r="H2397" s="39" t="str">
        <f>IF(ISNUMBER(MATCH(G2397,QualityStatuses,0)),"Quality Lead","Non-Quality Lead")</f>
        <v>Non-Quality Lead</v>
      </c>
      <c r="I2397" t="inlineStr">
        <is>
          <t>2026-10</t>
        </is>
      </c>
      <c r="J2397" t="inlineStr">
        <is>
          <t>Wk of 2026-10-12</t>
        </is>
      </c>
      <c r="K2397" t="inlineStr">
        <is>
          <t>Rupa Srinivas</t>
        </is>
      </c>
      <c r="L2397" t="inlineStr">
        <is>
          <t>Facebook</t>
        </is>
      </c>
      <c r="M2397" t="inlineStr">
        <is>
          <t>Direct (campaign tagged in CRM)</t>
        </is>
      </c>
      <c r="N2397" t="inlineStr">
        <is>
          <t>6ad138463ce06ad1bed963a1</t>
        </is>
      </c>
      <c r="O2397" t="n">
        <v>1</v>
      </c>
      <c r="P2397" s="40">
        <f>IF(A2397="Lead",IF(ISNUMBER(MATCH(G2397,QualityStatuses,0)),1,0),0)</f>
        <v>0</v>
      </c>
      <c r="Q2397" s="40">
        <f>IF(A2397="Lead",IF(G2397="New Lead",0,1),0)</f>
        <v>1</v>
      </c>
      <c r="R2397" s="40">
        <f>IF(A2397="Lead",IF(G2397="Lost",1,0),0)</f>
        <v>0</v>
      </c>
      <c r="S2397" t="n">
        <v>1</v>
      </c>
      <c r="T2397" t="n">
        <v>1</v>
      </c>
      <c r="U2397" t="n">
        <v>0</v>
      </c>
      <c r="V2397" t="n">
        <v>0</v>
      </c>
      <c r="W2397" t="n">
        <v>0</v>
      </c>
      <c r="X2397" t="n">
        <v>0</v>
      </c>
      <c r="Y2397">
        <f>IF(AND(A2397="Lead",COUNTIF(MetaCamps,C2397)&gt;0),1,0)</f>
        <v>0</v>
      </c>
      <c r="Z2397">
        <f>IF(Y2397=1,P2397,0)</f>
        <v>0</v>
      </c>
    </row>
    <row r="2398">
      <c r="A2398" t="inlineStr">
        <is>
          <t>Lead</t>
        </is>
      </c>
      <c r="B2398" s="39" t="str">
        <f>IFERROR(INDEX(CampTypes,MATCH(C2398,CampList,0)),"Unattributed")</f>
        <v>Old</v>
      </c>
      <c r="C2398" t="inlineStr">
        <is>
          <t>natuf_Kiosk_14072026_Hindi</t>
        </is>
      </c>
      <c r="D2398" t="inlineStr">
        <is>
          <t>natuf_Kiosk_14072026_ad set</t>
        </is>
      </c>
      <c r="E2398" t="inlineStr">
        <is>
          <t>natuf_Kiosk_Fomo_14072026_ad set_ad1 – Copy</t>
        </is>
      </c>
      <c r="F2398" t="inlineStr">
        <is>
          <t>Natuf</t>
        </is>
      </c>
      <c r="G2398" t="inlineStr">
        <is>
          <t>New Lead</t>
        </is>
      </c>
      <c r="H2398" s="39" t="str">
        <f>IF(ISNUMBER(MATCH(G2398,QualityStatuses,0)),"Quality Lead","Non-Quality Lead")</f>
        <v>Non-Quality Lead</v>
      </c>
      <c r="I2398" t="inlineStr">
        <is>
          <t>2026-10</t>
        </is>
      </c>
      <c r="J2398" t="inlineStr">
        <is>
          <t>Wk of 2026-10-12</t>
        </is>
      </c>
      <c r="K2398" t="inlineStr">
        <is>
          <t>(Unassigned)</t>
        </is>
      </c>
      <c r="L2398" t="inlineStr">
        <is>
          <t>Facebook</t>
        </is>
      </c>
      <c r="M2398" t="inlineStr">
        <is>
          <t>Direct (campaign tagged in CRM)</t>
        </is>
      </c>
      <c r="N2398" t="inlineStr">
        <is>
          <t>6ad1358337e5cd01ddfd620a</t>
        </is>
      </c>
      <c r="O2398" t="n">
        <v>1</v>
      </c>
      <c r="P2398" s="40">
        <f>IF(A2398="Lead",IF(ISNUMBER(MATCH(G2398,QualityStatuses,0)),1,0),0)</f>
        <v>0</v>
      </c>
      <c r="Q2398" s="40">
        <f>IF(A2398="Lead",IF(G2398="New Lead",0,1),0)</f>
        <v>0</v>
      </c>
      <c r="R2398" s="40">
        <f>IF(A2398="Lead",IF(G2398="Lost",1,0),0)</f>
        <v>0</v>
      </c>
      <c r="S2398" t="n">
        <v>0</v>
      </c>
      <c r="T2398" t="n">
        <v>0</v>
      </c>
      <c r="U2398" t="n">
        <v>0</v>
      </c>
      <c r="V2398" t="n">
        <v>0</v>
      </c>
      <c r="W2398" t="n">
        <v>0</v>
      </c>
      <c r="X2398" t="n">
        <v>0</v>
      </c>
      <c r="Y2398">
        <f>IF(AND(A2398="Lead",COUNTIF(MetaCamps,C2398)&gt;0),1,0)</f>
        <v>1</v>
      </c>
      <c r="Z2398">
        <f>IF(Y2398=1,P2398,0)</f>
        <v>0</v>
      </c>
    </row>
    <row r="2399">
      <c r="A2399" t="inlineStr">
        <is>
          <t>Lead</t>
        </is>
      </c>
      <c r="B2399" s="39" t="str">
        <f>IFERROR(INDEX(CampTypes,MATCH(C2399,CampList,0)),"Unattributed")</f>
        <v>New</v>
      </c>
      <c r="C2399" t="inlineStr">
        <is>
          <t>EBG - In House | ABO | Natuf | Leads | Unit Franchise | India | Oct26 | V1</t>
        </is>
      </c>
      <c r="D2399" t="inlineStr">
        <is>
          <t>Natuf | LAL 1% | India | Jul26 | V1</t>
        </is>
      </c>
      <c r="E2399" t="inlineStr">
        <is>
          <t>Natuf | Reel | Brand Ambassador | Heard Of Owning A Cafe | V1</t>
        </is>
      </c>
      <c r="F2399" t="inlineStr">
        <is>
          <t>In House Natuf</t>
        </is>
      </c>
      <c r="G2399" t="inlineStr">
        <is>
          <t>Connected</t>
        </is>
      </c>
      <c r="H2399" s="39" t="str">
        <f>IF(ISNUMBER(MATCH(G2399,QualityStatuses,0)),"Quality Lead","Non-Quality Lead")</f>
        <v>Non-Quality Lead</v>
      </c>
      <c r="I2399" t="inlineStr">
        <is>
          <t>2026-10</t>
        </is>
      </c>
      <c r="J2399" t="inlineStr">
        <is>
          <t>Wk of 2026-10-12</t>
        </is>
      </c>
      <c r="K2399" t="inlineStr">
        <is>
          <t>Rupa Srinivas</t>
        </is>
      </c>
      <c r="L2399" t="inlineStr">
        <is>
          <t>Facebook</t>
        </is>
      </c>
      <c r="M2399" t="inlineStr">
        <is>
          <t>Direct (campaign tagged in CRM)</t>
        </is>
      </c>
      <c r="N2399" t="inlineStr">
        <is>
          <t>6ad13401569c806696541203</t>
        </is>
      </c>
      <c r="O2399" t="n">
        <v>1</v>
      </c>
      <c r="P2399" s="40">
        <f>IF(A2399="Lead",IF(ISNUMBER(MATCH(G2399,QualityStatuses,0)),1,0),0)</f>
        <v>0</v>
      </c>
      <c r="Q2399" s="40">
        <f>IF(A2399="Lead",IF(G2399="New Lead",0,1),0)</f>
        <v>1</v>
      </c>
      <c r="R2399" s="40">
        <f>IF(A2399="Lead",IF(G2399="Lost",1,0),0)</f>
        <v>0</v>
      </c>
      <c r="S2399" t="n">
        <v>4</v>
      </c>
      <c r="T2399" t="n">
        <v>2</v>
      </c>
      <c r="U2399" t="n">
        <v>0</v>
      </c>
      <c r="V2399" t="n">
        <v>0</v>
      </c>
      <c r="W2399" t="n">
        <v>0</v>
      </c>
      <c r="X2399" t="n">
        <v>0</v>
      </c>
      <c r="Y2399">
        <f>IF(AND(A2399="Lead",COUNTIF(MetaCamps,C2399)&gt;0),1,0)</f>
        <v>0</v>
      </c>
      <c r="Z2399">
        <f>IF(Y2399=1,P2399,0)</f>
        <v>0</v>
      </c>
    </row>
    <row r="2400">
      <c r="A2400" t="inlineStr">
        <is>
          <t>Lead</t>
        </is>
      </c>
      <c r="B2400" s="39" t="str">
        <f>IFERROR(INDEX(CampTypes,MATCH(C2400,CampList,0)),"Unattributed")</f>
        <v>New</v>
      </c>
      <c r="C2400" t="inlineStr">
        <is>
          <t>EBG - In House | ABO | Natuf | Leads | Unit Franchise | India | Oct26 | V1</t>
        </is>
      </c>
      <c r="D2400" t="inlineStr">
        <is>
          <t>Natuf | LAL 1% | India | Jul26 | V1</t>
        </is>
      </c>
      <c r="E2400" t="inlineStr">
        <is>
          <t>Natuf | Reel | Brand Ambassador | Heard Of Owning A Cafe | V1</t>
        </is>
      </c>
      <c r="F2400" t="inlineStr">
        <is>
          <t>In House Natuf</t>
        </is>
      </c>
      <c r="G2400" t="inlineStr">
        <is>
          <t>Connected</t>
        </is>
      </c>
      <c r="H2400" s="39" t="str">
        <f>IF(ISNUMBER(MATCH(G2400,QualityStatuses,0)),"Quality Lead","Non-Quality Lead")</f>
        <v>Non-Quality Lead</v>
      </c>
      <c r="I2400" t="inlineStr">
        <is>
          <t>2026-10</t>
        </is>
      </c>
      <c r="J2400" t="inlineStr">
        <is>
          <t>Wk of 2026-10-12</t>
        </is>
      </c>
      <c r="K2400" t="inlineStr">
        <is>
          <t>Rupa Srinivas</t>
        </is>
      </c>
      <c r="L2400" t="inlineStr">
        <is>
          <t>Facebook</t>
        </is>
      </c>
      <c r="M2400" t="inlineStr">
        <is>
          <t>Direct (campaign tagged in CRM)</t>
        </is>
      </c>
      <c r="N2400" t="inlineStr">
        <is>
          <t>6ad133fe7487d42e1caf7ea0</t>
        </is>
      </c>
      <c r="O2400" t="n">
        <v>1</v>
      </c>
      <c r="P2400" s="40">
        <f>IF(A2400="Lead",IF(ISNUMBER(MATCH(G2400,QualityStatuses,0)),1,0),0)</f>
        <v>0</v>
      </c>
      <c r="Q2400" s="40">
        <f>IF(A2400="Lead",IF(G2400="New Lead",0,1),0)</f>
        <v>1</v>
      </c>
      <c r="R2400" s="40">
        <f>IF(A2400="Lead",IF(G2400="Lost",1,0),0)</f>
        <v>0</v>
      </c>
      <c r="S2400" t="n">
        <v>1</v>
      </c>
      <c r="T2400" t="n">
        <v>1</v>
      </c>
      <c r="U2400" t="n">
        <v>0</v>
      </c>
      <c r="V2400" t="n">
        <v>0</v>
      </c>
      <c r="W2400" t="n">
        <v>0</v>
      </c>
      <c r="X2400" t="n">
        <v>0</v>
      </c>
      <c r="Y2400">
        <f>IF(AND(A2400="Lead",COUNTIF(MetaCamps,C2400)&gt;0),1,0)</f>
        <v>0</v>
      </c>
      <c r="Z2400">
        <f>IF(Y2400=1,P2400,0)</f>
        <v>0</v>
      </c>
    </row>
    <row r="2401">
      <c r="A2401" t="inlineStr">
        <is>
          <t>Lead</t>
        </is>
      </c>
      <c r="B2401" s="39" t="str">
        <f>IFERROR(INDEX(CampTypes,MATCH(C2401,CampList,0)),"Unattributed")</f>
        <v>New</v>
      </c>
      <c r="C2401" t="inlineStr">
        <is>
          <t>EBG - In House | ABO | Natuf | Leads | Unit Franchise | India | Oct26 | V1</t>
        </is>
      </c>
      <c r="D2401" t="inlineStr">
        <is>
          <t>Natuf | Investors | Tier1 + Growth Cities | Oct26 | V1</t>
        </is>
      </c>
      <c r="E2401" t="inlineStr">
        <is>
          <t>Natuf | Reel | Brand Ambassador | Heard Of Owning A Cafe | V1</t>
        </is>
      </c>
      <c r="F2401" t="inlineStr">
        <is>
          <t>In House Natuf</t>
        </is>
      </c>
      <c r="G2401" t="inlineStr">
        <is>
          <t>Connected</t>
        </is>
      </c>
      <c r="H2401" s="39" t="str">
        <f>IF(ISNUMBER(MATCH(G2401,QualityStatuses,0)),"Quality Lead","Non-Quality Lead")</f>
        <v>Non-Quality Lead</v>
      </c>
      <c r="I2401" t="inlineStr">
        <is>
          <t>2026-10</t>
        </is>
      </c>
      <c r="J2401" t="inlineStr">
        <is>
          <t>Wk of 2026-10-12</t>
        </is>
      </c>
      <c r="K2401" t="inlineStr">
        <is>
          <t>Rupa Srinivas</t>
        </is>
      </c>
      <c r="L2401" t="inlineStr">
        <is>
          <t>Facebook</t>
        </is>
      </c>
      <c r="M2401" t="inlineStr">
        <is>
          <t>Direct (campaign tagged in CRM)</t>
        </is>
      </c>
      <c r="N2401" t="inlineStr">
        <is>
          <t>6ad133da4d478f9a15ea8b21</t>
        </is>
      </c>
      <c r="O2401" t="n">
        <v>1</v>
      </c>
      <c r="P2401" s="40">
        <f>IF(A2401="Lead",IF(ISNUMBER(MATCH(G2401,QualityStatuses,0)),1,0),0)</f>
        <v>0</v>
      </c>
      <c r="Q2401" s="40">
        <f>IF(A2401="Lead",IF(G2401="New Lead",0,1),0)</f>
        <v>1</v>
      </c>
      <c r="R2401" s="40">
        <f>IF(A2401="Lead",IF(G2401="Lost",1,0),0)</f>
        <v>0</v>
      </c>
      <c r="S2401" t="n">
        <v>2</v>
      </c>
      <c r="T2401" t="n">
        <v>1</v>
      </c>
      <c r="U2401" t="n">
        <v>0</v>
      </c>
      <c r="V2401" t="n">
        <v>0</v>
      </c>
      <c r="W2401" t="n">
        <v>0</v>
      </c>
      <c r="X2401" t="n">
        <v>0</v>
      </c>
      <c r="Y2401">
        <f>IF(AND(A2401="Lead",COUNTIF(MetaCamps,C2401)&gt;0),1,0)</f>
        <v>0</v>
      </c>
      <c r="Z2401">
        <f>IF(Y2401=1,P2401,0)</f>
        <v>0</v>
      </c>
    </row>
    <row r="2402">
      <c r="A2402" t="inlineStr">
        <is>
          <t>Lead</t>
        </is>
      </c>
      <c r="B2402" s="39" t="str">
        <f>IFERROR(INDEX(CampTypes,MATCH(C2402,CampList,0)),"Unattributed")</f>
        <v>New</v>
      </c>
      <c r="C2402" t="inlineStr">
        <is>
          <t>EBG - In House | ABO | Natuf | Leads | Unit Franchise | India | Oct26 | V1</t>
        </is>
      </c>
      <c r="D2402" t="inlineStr">
        <is>
          <t>Natuf | Business Owners | Tier1 + Growth Cities | Oct26 | V1</t>
        </is>
      </c>
      <c r="E2402" t="inlineStr">
        <is>
          <t>Natuf | Reel | Brand Ambassador | Heard Of Owning A Cafe | V1</t>
        </is>
      </c>
      <c r="F2402" t="inlineStr">
        <is>
          <t>In House Natuf</t>
        </is>
      </c>
      <c r="G2402" t="inlineStr">
        <is>
          <t>Connected</t>
        </is>
      </c>
      <c r="H2402" s="39" t="str">
        <f>IF(ISNUMBER(MATCH(G2402,QualityStatuses,0)),"Quality Lead","Non-Quality Lead")</f>
        <v>Non-Quality Lead</v>
      </c>
      <c r="I2402" t="inlineStr">
        <is>
          <t>2026-10</t>
        </is>
      </c>
      <c r="J2402" t="inlineStr">
        <is>
          <t>Wk of 2026-10-12</t>
        </is>
      </c>
      <c r="K2402" t="inlineStr">
        <is>
          <t>Rupa Srinivas</t>
        </is>
      </c>
      <c r="L2402" t="inlineStr">
        <is>
          <t>Facebook</t>
        </is>
      </c>
      <c r="M2402" t="inlineStr">
        <is>
          <t>Direct (campaign tagged in CRM)</t>
        </is>
      </c>
      <c r="N2402" t="inlineStr">
        <is>
          <t>6ad1320c828ebb80aa63d620</t>
        </is>
      </c>
      <c r="O2402" t="n">
        <v>1</v>
      </c>
      <c r="P2402" s="40">
        <f>IF(A2402="Lead",IF(ISNUMBER(MATCH(G2402,QualityStatuses,0)),1,0),0)</f>
        <v>0</v>
      </c>
      <c r="Q2402" s="40">
        <f>IF(A2402="Lead",IF(G2402="New Lead",0,1),0)</f>
        <v>1</v>
      </c>
      <c r="R2402" s="40">
        <f>IF(A2402="Lead",IF(G2402="Lost",1,0),0)</f>
        <v>0</v>
      </c>
      <c r="S2402" t="n">
        <v>1</v>
      </c>
      <c r="T2402" t="n">
        <v>1</v>
      </c>
      <c r="U2402" t="n">
        <v>0</v>
      </c>
      <c r="V2402" t="n">
        <v>0</v>
      </c>
      <c r="W2402" t="n">
        <v>0</v>
      </c>
      <c r="X2402" t="n">
        <v>0</v>
      </c>
      <c r="Y2402">
        <f>IF(AND(A2402="Lead",COUNTIF(MetaCamps,C2402)&gt;0),1,0)</f>
        <v>0</v>
      </c>
      <c r="Z2402">
        <f>IF(Y2402=1,P2402,0)</f>
        <v>0</v>
      </c>
    </row>
    <row r="2403">
      <c r="A2403" t="inlineStr">
        <is>
          <t>Lead</t>
        </is>
      </c>
      <c r="B2403" s="39" t="str">
        <f>IFERROR(INDEX(CampTypes,MATCH(C2403,CampList,0)),"Unattributed")</f>
        <v>Old</v>
      </c>
      <c r="C2403" t="inlineStr">
        <is>
          <t>natuf_Kiosk_14072026_Hindi</t>
        </is>
      </c>
      <c r="D2403" t="inlineStr">
        <is>
          <t>natuf_Kiosk_23092026_ad set3</t>
        </is>
      </c>
      <c r="E2403" t="inlineStr">
        <is>
          <t>natuf_Kiosk_23092026_ad set3_ad1</t>
        </is>
      </c>
      <c r="F2403" t="inlineStr">
        <is>
          <t>Natuf</t>
        </is>
      </c>
      <c r="G2403" t="inlineStr">
        <is>
          <t>Details Shared</t>
        </is>
      </c>
      <c r="H2403" s="39" t="str">
        <f>IF(ISNUMBER(MATCH(G2403,QualityStatuses,0)),"Quality Lead","Non-Quality Lead")</f>
        <v>Quality Lead</v>
      </c>
      <c r="I2403" t="inlineStr">
        <is>
          <t>2026-10</t>
        </is>
      </c>
      <c r="J2403" t="inlineStr">
        <is>
          <t>Wk of 2026-10-12</t>
        </is>
      </c>
      <c r="K2403" t="inlineStr">
        <is>
          <t>Marshal Malbari</t>
        </is>
      </c>
      <c r="L2403" t="inlineStr">
        <is>
          <t>Facebook</t>
        </is>
      </c>
      <c r="M2403" t="inlineStr">
        <is>
          <t>Direct (campaign tagged in CRM)</t>
        </is>
      </c>
      <c r="N2403" t="inlineStr">
        <is>
          <t>6ad131f3292e32ed0118dc2f</t>
        </is>
      </c>
      <c r="O2403" t="n">
        <v>1</v>
      </c>
      <c r="P2403" s="40">
        <f>IF(A2403="Lead",IF(ISNUMBER(MATCH(G2403,QualityStatuses,0)),1,0),0)</f>
        <v>1</v>
      </c>
      <c r="Q2403" s="40">
        <f>IF(A2403="Lead",IF(G2403="New Lead",0,1),0)</f>
        <v>1</v>
      </c>
      <c r="R2403" s="40">
        <f>IF(A2403="Lead",IF(G2403="Lost",1,0),0)</f>
        <v>0</v>
      </c>
      <c r="S2403" t="n">
        <v>1</v>
      </c>
      <c r="T2403" t="n">
        <v>1</v>
      </c>
      <c r="U2403" t="n">
        <v>0</v>
      </c>
      <c r="V2403" t="n">
        <v>0</v>
      </c>
      <c r="W2403" t="n">
        <v>0</v>
      </c>
      <c r="X2403" t="n">
        <v>0</v>
      </c>
      <c r="Y2403">
        <f>IF(AND(A2403="Lead",COUNTIF(MetaCamps,C2403)&gt;0),1,0)</f>
        <v>1</v>
      </c>
      <c r="Z2403">
        <f>IF(Y2403=1,P2403,0)</f>
        <v>1</v>
      </c>
    </row>
    <row r="2404">
      <c r="A2404" t="inlineStr">
        <is>
          <t>Lead</t>
        </is>
      </c>
      <c r="B2404" s="39" t="str">
        <f>IFERROR(INDEX(CampTypes,MATCH(C2404,CampList,0)),"Unattributed")</f>
        <v>New</v>
      </c>
      <c r="C2404" t="inlineStr">
        <is>
          <t>EBG - In House | ABO | Natuf | Leads | Unit Franchise | India | Oct26 | V1</t>
        </is>
      </c>
      <c r="D2404" t="inlineStr">
        <is>
          <t>Natuf | Broad | Tier1 + Growth Cities | Oct26 | V1</t>
        </is>
      </c>
      <c r="E2404" t="inlineStr">
        <is>
          <t>Natuf | Reel | Brand Ambassador | Heard Of Owning A Cafe | V1</t>
        </is>
      </c>
      <c r="F2404" t="inlineStr">
        <is>
          <t>In House Natuf</t>
        </is>
      </c>
      <c r="G2404" t="inlineStr">
        <is>
          <t>Attempt 2</t>
        </is>
      </c>
      <c r="H2404" s="39" t="str">
        <f>IF(ISNUMBER(MATCH(G2404,QualityStatuses,0)),"Quality Lead","Non-Quality Lead")</f>
        <v>Non-Quality Lead</v>
      </c>
      <c r="I2404" t="inlineStr">
        <is>
          <t>2026-10</t>
        </is>
      </c>
      <c r="J2404" t="inlineStr">
        <is>
          <t>Wk of 2026-10-12</t>
        </is>
      </c>
      <c r="K2404" t="inlineStr">
        <is>
          <t>Rupa Srinivas</t>
        </is>
      </c>
      <c r="L2404" t="inlineStr">
        <is>
          <t>Facebook</t>
        </is>
      </c>
      <c r="M2404" t="inlineStr">
        <is>
          <t>Direct (campaign tagged in CRM)</t>
        </is>
      </c>
      <c r="N2404" t="inlineStr">
        <is>
          <t>6ad130b4b3e162d937526a26</t>
        </is>
      </c>
      <c r="O2404" t="n">
        <v>1</v>
      </c>
      <c r="P2404" s="40">
        <f>IF(A2404="Lead",IF(ISNUMBER(MATCH(G2404,QualityStatuses,0)),1,0),0)</f>
        <v>0</v>
      </c>
      <c r="Q2404" s="40">
        <f>IF(A2404="Lead",IF(G2404="New Lead",0,1),0)</f>
        <v>1</v>
      </c>
      <c r="R2404" s="40">
        <f>IF(A2404="Lead",IF(G2404="Lost",1,0),0)</f>
        <v>0</v>
      </c>
      <c r="S2404" t="n">
        <v>3</v>
      </c>
      <c r="T2404" t="n">
        <v>1</v>
      </c>
      <c r="U2404" t="n">
        <v>0</v>
      </c>
      <c r="V2404" t="n">
        <v>0</v>
      </c>
      <c r="W2404" t="n">
        <v>0</v>
      </c>
      <c r="X2404" t="n">
        <v>0</v>
      </c>
      <c r="Y2404">
        <f>IF(AND(A2404="Lead",COUNTIF(MetaCamps,C2404)&gt;0),1,0)</f>
        <v>0</v>
      </c>
      <c r="Z2404">
        <f>IF(Y2404=1,P2404,0)</f>
        <v>0</v>
      </c>
    </row>
    <row r="2405">
      <c r="A2405" t="inlineStr">
        <is>
          <t>Lead</t>
        </is>
      </c>
      <c r="B2405" s="39" t="str">
        <f>IFERROR(INDEX(CampTypes,MATCH(C2405,CampList,0)),"Unattributed")</f>
        <v>New</v>
      </c>
      <c r="C2405" t="inlineStr">
        <is>
          <t>EBG - In House | ABO | Natuf | Leads | Unit Franchise | India | Oct26 | V1</t>
        </is>
      </c>
      <c r="D2405" t="inlineStr">
        <is>
          <t>Natuf | LAL 1% | India | Jul26 | V1</t>
        </is>
      </c>
      <c r="E2405" t="inlineStr">
        <is>
          <t>Natuf | Reel | Brand Ambassador | Heard Of Owning A Cafe | V1</t>
        </is>
      </c>
      <c r="F2405" t="inlineStr">
        <is>
          <t>In House Natuf</t>
        </is>
      </c>
      <c r="G2405" t="inlineStr">
        <is>
          <t>Details Shared</t>
        </is>
      </c>
      <c r="H2405" s="39" t="str">
        <f>IF(ISNUMBER(MATCH(G2405,QualityStatuses,0)),"Quality Lead","Non-Quality Lead")</f>
        <v>Quality Lead</v>
      </c>
      <c r="I2405" t="inlineStr">
        <is>
          <t>2026-10</t>
        </is>
      </c>
      <c r="J2405" t="inlineStr">
        <is>
          <t>Wk of 2026-10-12</t>
        </is>
      </c>
      <c r="K2405" t="inlineStr">
        <is>
          <t>Rupa Srinivas</t>
        </is>
      </c>
      <c r="L2405" t="inlineStr">
        <is>
          <t>Facebook</t>
        </is>
      </c>
      <c r="M2405" t="inlineStr">
        <is>
          <t>Direct (campaign tagged in CRM)</t>
        </is>
      </c>
      <c r="N2405" t="inlineStr">
        <is>
          <t>6ad13046b032c201ecc68560</t>
        </is>
      </c>
      <c r="O2405" t="n">
        <v>1</v>
      </c>
      <c r="P2405" s="40">
        <f>IF(A2405="Lead",IF(ISNUMBER(MATCH(G2405,QualityStatuses,0)),1,0),0)</f>
        <v>1</v>
      </c>
      <c r="Q2405" s="40">
        <f>IF(A2405="Lead",IF(G2405="New Lead",0,1),0)</f>
        <v>1</v>
      </c>
      <c r="R2405" s="40">
        <f>IF(A2405="Lead",IF(G2405="Lost",1,0),0)</f>
        <v>0</v>
      </c>
      <c r="S2405" t="n">
        <v>1</v>
      </c>
      <c r="T2405" t="n">
        <v>1</v>
      </c>
      <c r="U2405" t="n">
        <v>0</v>
      </c>
      <c r="V2405" t="n">
        <v>0</v>
      </c>
      <c r="W2405" t="n">
        <v>0</v>
      </c>
      <c r="X2405" t="n">
        <v>0</v>
      </c>
      <c r="Y2405">
        <f>IF(AND(A2405="Lead",COUNTIF(MetaCamps,C2405)&gt;0),1,0)</f>
        <v>0</v>
      </c>
      <c r="Z2405">
        <f>IF(Y2405=1,P2405,0)</f>
        <v>0</v>
      </c>
    </row>
    <row r="2406">
      <c r="A2406" t="inlineStr">
        <is>
          <t>Lead</t>
        </is>
      </c>
      <c r="B2406" s="39" t="str">
        <f>IFERROR(INDEX(CampTypes,MATCH(C2406,CampList,0)),"Unattributed")</f>
        <v>New</v>
      </c>
      <c r="C2406" t="inlineStr">
        <is>
          <t>EBG - In House | ABO | Natuf | Leads | Unit Franchise | India | Oct26 | V1</t>
        </is>
      </c>
      <c r="D2406" t="inlineStr">
        <is>
          <t>Natuf | LAL 1% | India | Jul26 | V1</t>
        </is>
      </c>
      <c r="E2406" t="inlineStr">
        <is>
          <t>Natuf | Reel | Brand Ambassador | Heard Of Owning A Cafe | V1</t>
        </is>
      </c>
      <c r="F2406" t="inlineStr">
        <is>
          <t>In House Natuf</t>
        </is>
      </c>
      <c r="G2406" t="inlineStr">
        <is>
          <t>Attempt 2</t>
        </is>
      </c>
      <c r="H2406" s="39" t="str">
        <f>IF(ISNUMBER(MATCH(G2406,QualityStatuses,0)),"Quality Lead","Non-Quality Lead")</f>
        <v>Non-Quality Lead</v>
      </c>
      <c r="I2406" t="inlineStr">
        <is>
          <t>2026-10</t>
        </is>
      </c>
      <c r="J2406" t="inlineStr">
        <is>
          <t>Wk of 2026-10-12</t>
        </is>
      </c>
      <c r="K2406" t="inlineStr">
        <is>
          <t>Rupa Srinivas</t>
        </is>
      </c>
      <c r="L2406" t="inlineStr">
        <is>
          <t>Facebook</t>
        </is>
      </c>
      <c r="M2406" t="inlineStr">
        <is>
          <t>Direct (campaign tagged in CRM)</t>
        </is>
      </c>
      <c r="N2406" t="inlineStr">
        <is>
          <t>6ad12f12b3e162d9375268de</t>
        </is>
      </c>
      <c r="O2406" t="n">
        <v>1</v>
      </c>
      <c r="P2406" s="40">
        <f>IF(A2406="Lead",IF(ISNUMBER(MATCH(G2406,QualityStatuses,0)),1,0),0)</f>
        <v>0</v>
      </c>
      <c r="Q2406" s="40">
        <f>IF(A2406="Lead",IF(G2406="New Lead",0,1),0)</f>
        <v>1</v>
      </c>
      <c r="R2406" s="40">
        <f>IF(A2406="Lead",IF(G2406="Lost",1,0),0)</f>
        <v>0</v>
      </c>
      <c r="S2406" t="n">
        <v>2</v>
      </c>
      <c r="T2406" t="n">
        <v>2</v>
      </c>
      <c r="U2406" t="n">
        <v>0</v>
      </c>
      <c r="V2406" t="n">
        <v>0</v>
      </c>
      <c r="W2406" t="n">
        <v>0</v>
      </c>
      <c r="X2406" t="n">
        <v>0</v>
      </c>
      <c r="Y2406">
        <f>IF(AND(A2406="Lead",COUNTIF(MetaCamps,C2406)&gt;0),1,0)</f>
        <v>0</v>
      </c>
      <c r="Z2406">
        <f>IF(Y2406=1,P2406,0)</f>
        <v>0</v>
      </c>
    </row>
    <row r="2407">
      <c r="A2407" t="inlineStr">
        <is>
          <t>Lead</t>
        </is>
      </c>
      <c r="B2407" s="39" t="str">
        <f>IFERROR(INDEX(CampTypes,MATCH(C2407,CampList,0)),"Unattributed")</f>
        <v>Old</v>
      </c>
      <c r="C2407" t="inlineStr">
        <is>
          <t>E_Karan_Natuf_All_07072026</t>
        </is>
      </c>
      <c r="D2407" t="inlineStr">
        <is>
          <t>E_Karan_Natuf_Sign_07072026_Adset3</t>
        </is>
      </c>
      <c r="E2407" t="inlineStr">
        <is>
          <t>E_Karan_Natuf_Sign_07072026_Adset2_Ad1</t>
        </is>
      </c>
      <c r="F2407" t="inlineStr">
        <is>
          <t>Natuf</t>
        </is>
      </c>
      <c r="G2407" t="inlineStr">
        <is>
          <t>New Lead</t>
        </is>
      </c>
      <c r="H2407" s="39" t="str">
        <f>IF(ISNUMBER(MATCH(G2407,QualityStatuses,0)),"Quality Lead","Non-Quality Lead")</f>
        <v>Non-Quality Lead</v>
      </c>
      <c r="I2407" t="inlineStr">
        <is>
          <t>2026-10</t>
        </is>
      </c>
      <c r="J2407" t="inlineStr">
        <is>
          <t>Wk of 2026-10-12</t>
        </is>
      </c>
      <c r="K2407" t="inlineStr">
        <is>
          <t>(Unassigned)</t>
        </is>
      </c>
      <c r="L2407" t="inlineStr">
        <is>
          <t>Facebook</t>
        </is>
      </c>
      <c r="M2407" t="inlineStr">
        <is>
          <t>Direct (campaign tagged in CRM)</t>
        </is>
      </c>
      <c r="N2407" t="inlineStr">
        <is>
          <t>6ad12c33c84d9aa2e2a1c8e8</t>
        </is>
      </c>
      <c r="O2407" t="n">
        <v>1</v>
      </c>
      <c r="P2407" s="40">
        <f>IF(A2407="Lead",IF(ISNUMBER(MATCH(G2407,QualityStatuses,0)),1,0),0)</f>
        <v>0</v>
      </c>
      <c r="Q2407" s="40">
        <f>IF(A2407="Lead",IF(G2407="New Lead",0,1),0)</f>
        <v>0</v>
      </c>
      <c r="R2407" s="40">
        <f>IF(A2407="Lead",IF(G2407="Lost",1,0),0)</f>
        <v>0</v>
      </c>
      <c r="S2407" t="n">
        <v>0</v>
      </c>
      <c r="T2407" t="n">
        <v>0</v>
      </c>
      <c r="U2407" t="n">
        <v>0</v>
      </c>
      <c r="V2407" t="n">
        <v>0</v>
      </c>
      <c r="W2407" t="n">
        <v>0</v>
      </c>
      <c r="X2407" t="n">
        <v>0</v>
      </c>
      <c r="Y2407">
        <f>IF(AND(A2407="Lead",COUNTIF(MetaCamps,C2407)&gt;0),1,0)</f>
        <v>1</v>
      </c>
      <c r="Z2407">
        <f>IF(Y2407=1,P2407,0)</f>
        <v>0</v>
      </c>
    </row>
    <row r="2408">
      <c r="A2408" t="inlineStr">
        <is>
          <t>Lead</t>
        </is>
      </c>
      <c r="B2408" s="39" t="str">
        <f>IFERROR(INDEX(CampTypes,MATCH(C2408,CampList,0)),"Unattributed")</f>
        <v>New</v>
      </c>
      <c r="C2408" t="inlineStr">
        <is>
          <t>EBG - In House | ABO | Natuf | Leads | Unit Franchise | India | Oct26 | V1</t>
        </is>
      </c>
      <c r="D2408" t="inlineStr">
        <is>
          <t>Natuf | Broad | Tier1 + Growth Cities | Oct26 | V1</t>
        </is>
      </c>
      <c r="E2408" t="inlineStr">
        <is>
          <t>Natuf | Reel | Brand Ambassador | Heard Of Owning A Cafe | V1</t>
        </is>
      </c>
      <c r="F2408" t="inlineStr">
        <is>
          <t>In House Natuf</t>
        </is>
      </c>
      <c r="G2408" t="inlineStr">
        <is>
          <t>Connected</t>
        </is>
      </c>
      <c r="H2408" s="39" t="str">
        <f>IF(ISNUMBER(MATCH(G2408,QualityStatuses,0)),"Quality Lead","Non-Quality Lead")</f>
        <v>Non-Quality Lead</v>
      </c>
      <c r="I2408" t="inlineStr">
        <is>
          <t>2026-10</t>
        </is>
      </c>
      <c r="J2408" t="inlineStr">
        <is>
          <t>Wk of 2026-10-12</t>
        </is>
      </c>
      <c r="K2408" t="inlineStr">
        <is>
          <t>Rupa Srinivas</t>
        </is>
      </c>
      <c r="L2408" t="inlineStr">
        <is>
          <t>Facebook</t>
        </is>
      </c>
      <c r="M2408" t="inlineStr">
        <is>
          <t>Direct (campaign tagged in CRM)</t>
        </is>
      </c>
      <c r="N2408" t="inlineStr">
        <is>
          <t>6ad12913e8ab2eba207776a2</t>
        </is>
      </c>
      <c r="O2408" t="n">
        <v>1</v>
      </c>
      <c r="P2408" s="40">
        <f>IF(A2408="Lead",IF(ISNUMBER(MATCH(G2408,QualityStatuses,0)),1,0),0)</f>
        <v>0</v>
      </c>
      <c r="Q2408" s="40">
        <f>IF(A2408="Lead",IF(G2408="New Lead",0,1),0)</f>
        <v>1</v>
      </c>
      <c r="R2408" s="40">
        <f>IF(A2408="Lead",IF(G2408="Lost",1,0),0)</f>
        <v>0</v>
      </c>
      <c r="S2408" t="n">
        <v>1</v>
      </c>
      <c r="T2408" t="n">
        <v>1</v>
      </c>
      <c r="U2408" t="n">
        <v>0</v>
      </c>
      <c r="V2408" t="n">
        <v>0</v>
      </c>
      <c r="W2408" t="n">
        <v>0</v>
      </c>
      <c r="X2408" t="n">
        <v>0</v>
      </c>
      <c r="Y2408">
        <f>IF(AND(A2408="Lead",COUNTIF(MetaCamps,C2408)&gt;0),1,0)</f>
        <v>0</v>
      </c>
      <c r="Z2408">
        <f>IF(Y2408=1,P2408,0)</f>
        <v>0</v>
      </c>
    </row>
    <row r="2409">
      <c r="A2409" t="inlineStr">
        <is>
          <t>Lead</t>
        </is>
      </c>
      <c r="B2409" s="39" t="str">
        <f>IFERROR(INDEX(CampTypes,MATCH(C2409,CampList,0)),"Unattributed")</f>
        <v>New</v>
      </c>
      <c r="C2409" t="inlineStr">
        <is>
          <t>EBG - In House | ABO | Natuf | Leads | Unit Franchise | India | Oct26 | V1</t>
        </is>
      </c>
      <c r="D2409" t="inlineStr">
        <is>
          <t>Natuf | Investors | Tier1 + Growth Cities | Oct26 | V1</t>
        </is>
      </c>
      <c r="E2409" t="inlineStr">
        <is>
          <t>Natuf | Reel | Brand Ambassador | Heard Of Owning A Cafe | V1</t>
        </is>
      </c>
      <c r="F2409" t="inlineStr">
        <is>
          <t>In House Natuf</t>
        </is>
      </c>
      <c r="G2409" t="inlineStr">
        <is>
          <t>Details Shared</t>
        </is>
      </c>
      <c r="H2409" s="39" t="str">
        <f>IF(ISNUMBER(MATCH(G2409,QualityStatuses,0)),"Quality Lead","Non-Quality Lead")</f>
        <v>Quality Lead</v>
      </c>
      <c r="I2409" t="inlineStr">
        <is>
          <t>2026-10</t>
        </is>
      </c>
      <c r="J2409" t="inlineStr">
        <is>
          <t>Wk of 2026-10-12</t>
        </is>
      </c>
      <c r="K2409" t="inlineStr">
        <is>
          <t>Rupa Srinivas</t>
        </is>
      </c>
      <c r="L2409" t="inlineStr">
        <is>
          <t>Facebook</t>
        </is>
      </c>
      <c r="M2409" t="inlineStr">
        <is>
          <t>Direct (campaign tagged in CRM)</t>
        </is>
      </c>
      <c r="N2409" t="inlineStr">
        <is>
          <t>6ad127916e111438c6f679f0</t>
        </is>
      </c>
      <c r="O2409" t="n">
        <v>1</v>
      </c>
      <c r="P2409" s="40">
        <f>IF(A2409="Lead",IF(ISNUMBER(MATCH(G2409,QualityStatuses,0)),1,0),0)</f>
        <v>1</v>
      </c>
      <c r="Q2409" s="40">
        <f>IF(A2409="Lead",IF(G2409="New Lead",0,1),0)</f>
        <v>1</v>
      </c>
      <c r="R2409" s="40">
        <f>IF(A2409="Lead",IF(G2409="Lost",1,0),0)</f>
        <v>0</v>
      </c>
      <c r="S2409" t="n">
        <v>1</v>
      </c>
      <c r="T2409" t="n">
        <v>0</v>
      </c>
      <c r="U2409" t="n">
        <v>0</v>
      </c>
      <c r="V2409" t="n">
        <v>0</v>
      </c>
      <c r="W2409" t="n">
        <v>0</v>
      </c>
      <c r="X2409" t="n">
        <v>0</v>
      </c>
      <c r="Y2409">
        <f>IF(AND(A2409="Lead",COUNTIF(MetaCamps,C2409)&gt;0),1,0)</f>
        <v>0</v>
      </c>
      <c r="Z2409">
        <f>IF(Y2409=1,P2409,0)</f>
        <v>0</v>
      </c>
    </row>
    <row r="2410">
      <c r="A2410" t="inlineStr">
        <is>
          <t>Lead</t>
        </is>
      </c>
      <c r="B2410" s="39" t="str">
        <f>IFERROR(INDEX(CampTypes,MATCH(C2410,CampList,0)),"Unattributed")</f>
        <v>New</v>
      </c>
      <c r="C2410" t="inlineStr">
        <is>
          <t>EBG - In House | ABO | Natuf | Leads | Unit Franchise | India | Oct26 | V1</t>
        </is>
      </c>
      <c r="D2410" t="inlineStr">
        <is>
          <t>Natuf | LAL 1% | India | Jul26 | V1</t>
        </is>
      </c>
      <c r="E2410" t="inlineStr">
        <is>
          <t>Natuf | Reel | Brand Ambassador | Heard Of Owning A Cafe | V1</t>
        </is>
      </c>
      <c r="F2410" t="inlineStr">
        <is>
          <t>In House Natuf</t>
        </is>
      </c>
      <c r="G2410" t="inlineStr">
        <is>
          <t>Lost</t>
        </is>
      </c>
      <c r="H2410" s="39" t="str">
        <f>IF(ISNUMBER(MATCH(G2410,QualityStatuses,0)),"Quality Lead","Non-Quality Lead")</f>
        <v>Non-Quality Lead</v>
      </c>
      <c r="I2410" t="inlineStr">
        <is>
          <t>2026-10</t>
        </is>
      </c>
      <c r="J2410" t="inlineStr">
        <is>
          <t>Wk of 2026-10-12</t>
        </is>
      </c>
      <c r="K2410" t="inlineStr">
        <is>
          <t>Rupa Srinivas</t>
        </is>
      </c>
      <c r="L2410" t="inlineStr">
        <is>
          <t>Facebook</t>
        </is>
      </c>
      <c r="M2410" t="inlineStr">
        <is>
          <t>Direct (campaign tagged in CRM)</t>
        </is>
      </c>
      <c r="N2410" t="inlineStr">
        <is>
          <t>6ad125a8b1e848c8d26b8e03</t>
        </is>
      </c>
      <c r="O2410" t="n">
        <v>1</v>
      </c>
      <c r="P2410" s="40">
        <f>IF(A2410="Lead",IF(ISNUMBER(MATCH(G2410,QualityStatuses,0)),1,0),0)</f>
        <v>0</v>
      </c>
      <c r="Q2410" s="40">
        <f>IF(A2410="Lead",IF(G2410="New Lead",0,1),0)</f>
        <v>1</v>
      </c>
      <c r="R2410" s="40">
        <f>IF(A2410="Lead",IF(G2410="Lost",1,0),0)</f>
        <v>1</v>
      </c>
      <c r="S2410" t="n">
        <v>2</v>
      </c>
      <c r="T2410" t="n">
        <v>2</v>
      </c>
      <c r="U2410" t="n">
        <v>0</v>
      </c>
      <c r="V2410" t="n">
        <v>0</v>
      </c>
      <c r="W2410" t="n">
        <v>0</v>
      </c>
      <c r="X2410" t="n">
        <v>0</v>
      </c>
      <c r="Y2410">
        <f>IF(AND(A2410="Lead",COUNTIF(MetaCamps,C2410)&gt;0),1,0)</f>
        <v>0</v>
      </c>
      <c r="Z2410">
        <f>IF(Y2410=1,P2410,0)</f>
        <v>0</v>
      </c>
    </row>
    <row r="2411">
      <c r="A2411" t="inlineStr">
        <is>
          <t>Lead</t>
        </is>
      </c>
      <c r="B2411" s="39" t="str">
        <f>IFERROR(INDEX(CampTypes,MATCH(C2411,CampList,0)),"Unattributed")</f>
        <v>New</v>
      </c>
      <c r="C2411" t="inlineStr">
        <is>
          <t>EBG - In House | ABO | Natuf | Leads | Unit Franchise | India | Oct26 | V1</t>
        </is>
      </c>
      <c r="D2411" t="inlineStr">
        <is>
          <t>Natuf | Broad | Tier1 + Growth Cities | Oct26 | V1</t>
        </is>
      </c>
      <c r="E2411" t="inlineStr">
        <is>
          <t>Natuf | Reel | Brand Ambassador | Heard Of Owning A Cafe | V1</t>
        </is>
      </c>
      <c r="F2411" t="inlineStr">
        <is>
          <t>In House Natuf</t>
        </is>
      </c>
      <c r="G2411" t="inlineStr">
        <is>
          <t>Connected</t>
        </is>
      </c>
      <c r="H2411" s="39" t="str">
        <f>IF(ISNUMBER(MATCH(G2411,QualityStatuses,0)),"Quality Lead","Non-Quality Lead")</f>
        <v>Non-Quality Lead</v>
      </c>
      <c r="I2411" t="inlineStr">
        <is>
          <t>2026-10</t>
        </is>
      </c>
      <c r="J2411" t="inlineStr">
        <is>
          <t>Wk of 2026-10-12</t>
        </is>
      </c>
      <c r="K2411" t="inlineStr">
        <is>
          <t>Rupa Srinivas</t>
        </is>
      </c>
      <c r="L2411" t="inlineStr">
        <is>
          <t>Facebook</t>
        </is>
      </c>
      <c r="M2411" t="inlineStr">
        <is>
          <t>Direct (campaign tagged in CRM)</t>
        </is>
      </c>
      <c r="N2411" t="inlineStr">
        <is>
          <t>6ad125680d2988c2ad1e4786</t>
        </is>
      </c>
      <c r="O2411" t="n">
        <v>1</v>
      </c>
      <c r="P2411" s="40">
        <f>IF(A2411="Lead",IF(ISNUMBER(MATCH(G2411,QualityStatuses,0)),1,0),0)</f>
        <v>0</v>
      </c>
      <c r="Q2411" s="40">
        <f>IF(A2411="Lead",IF(G2411="New Lead",0,1),0)</f>
        <v>1</v>
      </c>
      <c r="R2411" s="40">
        <f>IF(A2411="Lead",IF(G2411="Lost",1,0),0)</f>
        <v>0</v>
      </c>
      <c r="S2411" t="n">
        <v>3</v>
      </c>
      <c r="T2411" t="n">
        <v>1</v>
      </c>
      <c r="U2411" t="n">
        <v>0</v>
      </c>
      <c r="V2411" t="n">
        <v>0</v>
      </c>
      <c r="W2411" t="n">
        <v>0</v>
      </c>
      <c r="X2411" t="n">
        <v>0</v>
      </c>
      <c r="Y2411">
        <f>IF(AND(A2411="Lead",COUNTIF(MetaCamps,C2411)&gt;0),1,0)</f>
        <v>0</v>
      </c>
      <c r="Z2411">
        <f>IF(Y2411=1,P2411,0)</f>
        <v>0</v>
      </c>
    </row>
    <row r="2412">
      <c r="A2412" t="inlineStr">
        <is>
          <t>Lead</t>
        </is>
      </c>
      <c r="B2412" s="39" t="str">
        <f>IFERROR(INDEX(CampTypes,MATCH(C2412,CampList,0)),"Unattributed")</f>
        <v>New</v>
      </c>
      <c r="C2412" t="inlineStr">
        <is>
          <t>EBG - In House | ABO | Natuf | Leads | Unit Franchise | India | Oct26 | V1</t>
        </is>
      </c>
      <c r="D2412" t="inlineStr">
        <is>
          <t>Natuf | Investors | Tier1 + Growth Cities | Oct26 | V1</t>
        </is>
      </c>
      <c r="E2412" t="inlineStr">
        <is>
          <t>Natuf | Reel | Brand Ambassador | Heard Of Owning A Cafe | V1</t>
        </is>
      </c>
      <c r="F2412" t="inlineStr">
        <is>
          <t>In House Natuf</t>
        </is>
      </c>
      <c r="G2412" t="inlineStr">
        <is>
          <t>Attempt 1</t>
        </is>
      </c>
      <c r="H2412" s="39" t="str">
        <f>IF(ISNUMBER(MATCH(G2412,QualityStatuses,0)),"Quality Lead","Non-Quality Lead")</f>
        <v>Non-Quality Lead</v>
      </c>
      <c r="I2412" t="inlineStr">
        <is>
          <t>2026-10</t>
        </is>
      </c>
      <c r="J2412" t="inlineStr">
        <is>
          <t>Wk of 2026-10-12</t>
        </is>
      </c>
      <c r="K2412" t="inlineStr">
        <is>
          <t>Rupa Srinivas</t>
        </is>
      </c>
      <c r="L2412" t="inlineStr">
        <is>
          <t>Facebook</t>
        </is>
      </c>
      <c r="M2412" t="inlineStr">
        <is>
          <t>Direct (campaign tagged in CRM)</t>
        </is>
      </c>
      <c r="N2412" t="inlineStr">
        <is>
          <t>6ad1248aed344b8fbd12070f</t>
        </is>
      </c>
      <c r="O2412" t="n">
        <v>1</v>
      </c>
      <c r="P2412" s="40">
        <f>IF(A2412="Lead",IF(ISNUMBER(MATCH(G2412,QualityStatuses,0)),1,0),0)</f>
        <v>0</v>
      </c>
      <c r="Q2412" s="40">
        <f>IF(A2412="Lead",IF(G2412="New Lead",0,1),0)</f>
        <v>1</v>
      </c>
      <c r="R2412" s="40">
        <f>IF(A2412="Lead",IF(G2412="Lost",1,0),0)</f>
        <v>0</v>
      </c>
      <c r="S2412" t="n">
        <v>1</v>
      </c>
      <c r="T2412" t="n">
        <v>0</v>
      </c>
      <c r="U2412" t="n">
        <v>0</v>
      </c>
      <c r="V2412" t="n">
        <v>0</v>
      </c>
      <c r="W2412" t="n">
        <v>0</v>
      </c>
      <c r="X2412" t="n">
        <v>0</v>
      </c>
      <c r="Y2412">
        <f>IF(AND(A2412="Lead",COUNTIF(MetaCamps,C2412)&gt;0),1,0)</f>
        <v>0</v>
      </c>
      <c r="Z2412">
        <f>IF(Y2412=1,P2412,0)</f>
        <v>0</v>
      </c>
    </row>
    <row r="2413">
      <c r="A2413" t="inlineStr">
        <is>
          <t>Lead</t>
        </is>
      </c>
      <c r="B2413" s="39" t="str">
        <f>IFERROR(INDEX(CampTypes,MATCH(C2413,CampList,0)),"Unattributed")</f>
        <v>New</v>
      </c>
      <c r="C2413" t="inlineStr">
        <is>
          <t>EBG - In House | ABO | Natuf | Leads | Unit Franchise | India | Oct26 | V1</t>
        </is>
      </c>
      <c r="D2413" t="inlineStr">
        <is>
          <t>Natuf | Broad | Tier1 + Growth Cities | Oct26 | V1</t>
        </is>
      </c>
      <c r="E2413" t="inlineStr">
        <is>
          <t>Natuf | Reel | Brand Ambassador | Heard Of Owning A Cafe | V1</t>
        </is>
      </c>
      <c r="F2413" t="inlineStr">
        <is>
          <t>In House Natuf</t>
        </is>
      </c>
      <c r="G2413" t="inlineStr">
        <is>
          <t>Connected</t>
        </is>
      </c>
      <c r="H2413" s="39" t="str">
        <f>IF(ISNUMBER(MATCH(G2413,QualityStatuses,0)),"Quality Lead","Non-Quality Lead")</f>
        <v>Non-Quality Lead</v>
      </c>
      <c r="I2413" t="inlineStr">
        <is>
          <t>2026-10</t>
        </is>
      </c>
      <c r="J2413" t="inlineStr">
        <is>
          <t>Wk of 2026-10-12</t>
        </is>
      </c>
      <c r="K2413" t="inlineStr">
        <is>
          <t>Rupa Srinivas</t>
        </is>
      </c>
      <c r="L2413" t="inlineStr">
        <is>
          <t>Facebook</t>
        </is>
      </c>
      <c r="M2413" t="inlineStr">
        <is>
          <t>Direct (campaign tagged in CRM)</t>
        </is>
      </c>
      <c r="N2413" t="inlineStr">
        <is>
          <t>6ad1240e233a7e4f49da9031</t>
        </is>
      </c>
      <c r="O2413" t="n">
        <v>1</v>
      </c>
      <c r="P2413" s="40">
        <f>IF(A2413="Lead",IF(ISNUMBER(MATCH(G2413,QualityStatuses,0)),1,0),0)</f>
        <v>0</v>
      </c>
      <c r="Q2413" s="40">
        <f>IF(A2413="Lead",IF(G2413="New Lead",0,1),0)</f>
        <v>1</v>
      </c>
      <c r="R2413" s="40">
        <f>IF(A2413="Lead",IF(G2413="Lost",1,0),0)</f>
        <v>0</v>
      </c>
      <c r="S2413" t="n">
        <v>1</v>
      </c>
      <c r="T2413" t="n">
        <v>1</v>
      </c>
      <c r="U2413" t="n">
        <v>0</v>
      </c>
      <c r="V2413" t="n">
        <v>0</v>
      </c>
      <c r="W2413" t="n">
        <v>0</v>
      </c>
      <c r="X2413" t="n">
        <v>0</v>
      </c>
      <c r="Y2413">
        <f>IF(AND(A2413="Lead",COUNTIF(MetaCamps,C2413)&gt;0),1,0)</f>
        <v>0</v>
      </c>
      <c r="Z2413">
        <f>IF(Y2413=1,P2413,0)</f>
        <v>0</v>
      </c>
    </row>
    <row r="2414">
      <c r="A2414" t="inlineStr">
        <is>
          <t>Lead</t>
        </is>
      </c>
      <c r="B2414" s="39" t="str">
        <f>IFERROR(INDEX(CampTypes,MATCH(C2414,CampList,0)),"Unattributed")</f>
        <v>New</v>
      </c>
      <c r="C2414" t="inlineStr">
        <is>
          <t>EBG - In House | ABO | Natuf | Leads | Unit Franchise | India | Oct26 | V1</t>
        </is>
      </c>
      <c r="D2414" t="inlineStr">
        <is>
          <t>Natuf | LAL 1% | India | Jul26 | V1</t>
        </is>
      </c>
      <c r="E2414" t="inlineStr">
        <is>
          <t>Natuf | Reel | Brand Ambassador | Heard Of Owning A Cafe | V1</t>
        </is>
      </c>
      <c r="F2414" t="inlineStr">
        <is>
          <t>In House Natuf</t>
        </is>
      </c>
      <c r="G2414" t="inlineStr">
        <is>
          <t>Details Shared</t>
        </is>
      </c>
      <c r="H2414" s="39" t="str">
        <f>IF(ISNUMBER(MATCH(G2414,QualityStatuses,0)),"Quality Lead","Non-Quality Lead")</f>
        <v>Quality Lead</v>
      </c>
      <c r="I2414" t="inlineStr">
        <is>
          <t>2026-10</t>
        </is>
      </c>
      <c r="J2414" t="inlineStr">
        <is>
          <t>Wk of 2026-10-12</t>
        </is>
      </c>
      <c r="K2414" t="inlineStr">
        <is>
          <t>Rupa Srinivas</t>
        </is>
      </c>
      <c r="L2414" t="inlineStr">
        <is>
          <t>Facebook</t>
        </is>
      </c>
      <c r="M2414" t="inlineStr">
        <is>
          <t>Direct (campaign tagged in CRM)</t>
        </is>
      </c>
      <c r="N2414" t="inlineStr">
        <is>
          <t>6ad123262b61edfda2ffd13f</t>
        </is>
      </c>
      <c r="O2414" t="n">
        <v>1</v>
      </c>
      <c r="P2414" s="40">
        <f>IF(A2414="Lead",IF(ISNUMBER(MATCH(G2414,QualityStatuses,0)),1,0),0)</f>
        <v>1</v>
      </c>
      <c r="Q2414" s="40">
        <f>IF(A2414="Lead",IF(G2414="New Lead",0,1),0)</f>
        <v>1</v>
      </c>
      <c r="R2414" s="40">
        <f>IF(A2414="Lead",IF(G2414="Lost",1,0),0)</f>
        <v>0</v>
      </c>
      <c r="S2414" t="n">
        <v>1</v>
      </c>
      <c r="T2414" t="n">
        <v>1</v>
      </c>
      <c r="U2414" t="n">
        <v>0</v>
      </c>
      <c r="V2414" t="n">
        <v>0</v>
      </c>
      <c r="W2414" t="n">
        <v>0</v>
      </c>
      <c r="X2414" t="n">
        <v>0</v>
      </c>
      <c r="Y2414">
        <f>IF(AND(A2414="Lead",COUNTIF(MetaCamps,C2414)&gt;0),1,0)</f>
        <v>0</v>
      </c>
      <c r="Z2414">
        <f>IF(Y2414=1,P2414,0)</f>
        <v>0</v>
      </c>
    </row>
    <row r="2415">
      <c r="A2415" t="inlineStr">
        <is>
          <t>Lead</t>
        </is>
      </c>
      <c r="B2415" s="39" t="str">
        <f>IFERROR(INDEX(CampTypes,MATCH(C2415,CampList,0)),"Unattributed")</f>
        <v>New</v>
      </c>
      <c r="C2415" t="inlineStr">
        <is>
          <t>EBG - In House | ABO | Natuf | Leads | Unit Franchise | India | Oct26 | V1</t>
        </is>
      </c>
      <c r="D2415" t="inlineStr">
        <is>
          <t>Natuf | Business Owners | Tier1 + Growth Cities | Oct26 | V1</t>
        </is>
      </c>
      <c r="E2415" t="inlineStr">
        <is>
          <t>Natuf | Reel | Brand Ambassador | Heard Of Owning A Cafe | V1</t>
        </is>
      </c>
      <c r="F2415" t="inlineStr">
        <is>
          <t>In House Natuf</t>
        </is>
      </c>
      <c r="G2415" t="inlineStr">
        <is>
          <t>Connected</t>
        </is>
      </c>
      <c r="H2415" s="39" t="str">
        <f>IF(ISNUMBER(MATCH(G2415,QualityStatuses,0)),"Quality Lead","Non-Quality Lead")</f>
        <v>Non-Quality Lead</v>
      </c>
      <c r="I2415" t="inlineStr">
        <is>
          <t>2026-10</t>
        </is>
      </c>
      <c r="J2415" t="inlineStr">
        <is>
          <t>Wk of 2026-10-12</t>
        </is>
      </c>
      <c r="K2415" t="inlineStr">
        <is>
          <t>Rupa Srinivas</t>
        </is>
      </c>
      <c r="L2415" t="inlineStr">
        <is>
          <t>Facebook</t>
        </is>
      </c>
      <c r="M2415" t="inlineStr">
        <is>
          <t>Direct (campaign tagged in CRM)</t>
        </is>
      </c>
      <c r="N2415" t="inlineStr">
        <is>
          <t>6ad1229779254adc3f2e08b3</t>
        </is>
      </c>
      <c r="O2415" t="n">
        <v>1</v>
      </c>
      <c r="P2415" s="40">
        <f>IF(A2415="Lead",IF(ISNUMBER(MATCH(G2415,QualityStatuses,0)),1,0),0)</f>
        <v>0</v>
      </c>
      <c r="Q2415" s="40">
        <f>IF(A2415="Lead",IF(G2415="New Lead",0,1),0)</f>
        <v>1</v>
      </c>
      <c r="R2415" s="40">
        <f>IF(A2415="Lead",IF(G2415="Lost",1,0),0)</f>
        <v>0</v>
      </c>
      <c r="S2415" t="n">
        <v>1</v>
      </c>
      <c r="T2415" t="n">
        <v>1</v>
      </c>
      <c r="U2415" t="n">
        <v>0</v>
      </c>
      <c r="V2415" t="n">
        <v>0</v>
      </c>
      <c r="W2415" t="n">
        <v>0</v>
      </c>
      <c r="X2415" t="n">
        <v>0</v>
      </c>
      <c r="Y2415">
        <f>IF(AND(A2415="Lead",COUNTIF(MetaCamps,C2415)&gt;0),1,0)</f>
        <v>0</v>
      </c>
      <c r="Z2415">
        <f>IF(Y2415=1,P2415,0)</f>
        <v>0</v>
      </c>
    </row>
    <row r="2416">
      <c r="A2416" t="inlineStr">
        <is>
          <t>Lead</t>
        </is>
      </c>
      <c r="B2416" s="39" t="str">
        <f>IFERROR(INDEX(CampTypes,MATCH(C2416,CampList,0)),"Unattributed")</f>
        <v>New</v>
      </c>
      <c r="C2416" t="inlineStr">
        <is>
          <t>EBG - In House | ABO | Natuf | Leads | Unit Franchise | India | Oct26 | V1</t>
        </is>
      </c>
      <c r="D2416" t="inlineStr">
        <is>
          <t>Natuf | Broad | Tier1 + Growth Cities | Oct26 | V1</t>
        </is>
      </c>
      <c r="E2416" t="inlineStr">
        <is>
          <t>Natuf | Reel | Brand Ambassador | Heard Of Owning A Cafe | V1</t>
        </is>
      </c>
      <c r="F2416" t="inlineStr">
        <is>
          <t>In House Natuf</t>
        </is>
      </c>
      <c r="G2416" t="inlineStr">
        <is>
          <t>Attempt 1</t>
        </is>
      </c>
      <c r="H2416" s="39" t="str">
        <f>IF(ISNUMBER(MATCH(G2416,QualityStatuses,0)),"Quality Lead","Non-Quality Lead")</f>
        <v>Non-Quality Lead</v>
      </c>
      <c r="I2416" t="inlineStr">
        <is>
          <t>2026-10</t>
        </is>
      </c>
      <c r="J2416" t="inlineStr">
        <is>
          <t>Wk of 2026-10-12</t>
        </is>
      </c>
      <c r="K2416" t="inlineStr">
        <is>
          <t>Rupa Srinivas</t>
        </is>
      </c>
      <c r="L2416" t="inlineStr">
        <is>
          <t>Facebook</t>
        </is>
      </c>
      <c r="M2416" t="inlineStr">
        <is>
          <t>Direct (campaign tagged in CRM)</t>
        </is>
      </c>
      <c r="N2416" t="inlineStr">
        <is>
          <t>6ad122017eb83a0c5b45fd89</t>
        </is>
      </c>
      <c r="O2416" t="n">
        <v>1</v>
      </c>
      <c r="P2416" s="40">
        <f>IF(A2416="Lead",IF(ISNUMBER(MATCH(G2416,QualityStatuses,0)),1,0),0)</f>
        <v>0</v>
      </c>
      <c r="Q2416" s="40">
        <f>IF(A2416="Lead",IF(G2416="New Lead",0,1),0)</f>
        <v>1</v>
      </c>
      <c r="R2416" s="40">
        <f>IF(A2416="Lead",IF(G2416="Lost",1,0),0)</f>
        <v>0</v>
      </c>
      <c r="S2416" t="n">
        <v>1</v>
      </c>
      <c r="T2416" t="n">
        <v>0</v>
      </c>
      <c r="U2416" t="n">
        <v>0</v>
      </c>
      <c r="V2416" t="n">
        <v>0</v>
      </c>
      <c r="W2416" t="n">
        <v>0</v>
      </c>
      <c r="X2416" t="n">
        <v>0</v>
      </c>
      <c r="Y2416">
        <f>IF(AND(A2416="Lead",COUNTIF(MetaCamps,C2416)&gt;0),1,0)</f>
        <v>0</v>
      </c>
      <c r="Z2416">
        <f>IF(Y2416=1,P2416,0)</f>
        <v>0</v>
      </c>
    </row>
    <row r="2417">
      <c r="A2417" t="inlineStr">
        <is>
          <t>Lead</t>
        </is>
      </c>
      <c r="B2417" s="39" t="str">
        <f>IFERROR(INDEX(CampTypes,MATCH(C2417,CampList,0)),"Unattributed")</f>
        <v>New</v>
      </c>
      <c r="C2417" t="inlineStr">
        <is>
          <t>EBG - In House | ABO | Natuf | Leads | Unit Franchise | India | Oct26 | V1</t>
        </is>
      </c>
      <c r="D2417" t="inlineStr">
        <is>
          <t>Natuf | LAL 1% | India | Jul26 | V1</t>
        </is>
      </c>
      <c r="E2417" t="inlineStr">
        <is>
          <t>Natuf | Reel | Brand Ambassador | Heard Of Owning A Cafe | V1</t>
        </is>
      </c>
      <c r="F2417" t="inlineStr">
        <is>
          <t>In House Natuf</t>
        </is>
      </c>
      <c r="G2417" t="inlineStr">
        <is>
          <t>Attempt 2</t>
        </is>
      </c>
      <c r="H2417" s="39" t="str">
        <f>IF(ISNUMBER(MATCH(G2417,QualityStatuses,0)),"Quality Lead","Non-Quality Lead")</f>
        <v>Non-Quality Lead</v>
      </c>
      <c r="I2417" t="inlineStr">
        <is>
          <t>2026-10</t>
        </is>
      </c>
      <c r="J2417" t="inlineStr">
        <is>
          <t>Wk of 2026-10-12</t>
        </is>
      </c>
      <c r="K2417" t="inlineStr">
        <is>
          <t>Rupa Srinivas</t>
        </is>
      </c>
      <c r="L2417" t="inlineStr">
        <is>
          <t>Facebook</t>
        </is>
      </c>
      <c r="M2417" t="inlineStr">
        <is>
          <t>Direct (campaign tagged in CRM)</t>
        </is>
      </c>
      <c r="N2417" t="inlineStr">
        <is>
          <t>6ad1219dbd1673d2a7f7377e</t>
        </is>
      </c>
      <c r="O2417" t="n">
        <v>1</v>
      </c>
      <c r="P2417" s="40">
        <f>IF(A2417="Lead",IF(ISNUMBER(MATCH(G2417,QualityStatuses,0)),1,0),0)</f>
        <v>0</v>
      </c>
      <c r="Q2417" s="40">
        <f>IF(A2417="Lead",IF(G2417="New Lead",0,1),0)</f>
        <v>1</v>
      </c>
      <c r="R2417" s="40">
        <f>IF(A2417="Lead",IF(G2417="Lost",1,0),0)</f>
        <v>0</v>
      </c>
      <c r="S2417" t="n">
        <v>2</v>
      </c>
      <c r="T2417" t="n">
        <v>1</v>
      </c>
      <c r="U2417" t="n">
        <v>0</v>
      </c>
      <c r="V2417" t="n">
        <v>0</v>
      </c>
      <c r="W2417" t="n">
        <v>0</v>
      </c>
      <c r="X2417" t="n">
        <v>0</v>
      </c>
      <c r="Y2417">
        <f>IF(AND(A2417="Lead",COUNTIF(MetaCamps,C2417)&gt;0),1,0)</f>
        <v>0</v>
      </c>
      <c r="Z2417">
        <f>IF(Y2417=1,P2417,0)</f>
        <v>0</v>
      </c>
    </row>
    <row r="2418">
      <c r="A2418" t="inlineStr">
        <is>
          <t>Lead</t>
        </is>
      </c>
      <c r="B2418" s="39" t="str">
        <f>IFERROR(INDEX(CampTypes,MATCH(C2418,CampList,0)),"Unattributed")</f>
        <v>New</v>
      </c>
      <c r="C2418" t="inlineStr">
        <is>
          <t>EBG - In House | ABO | Natuf | Leads | Unit Franchise | India | Oct26 | V1</t>
        </is>
      </c>
      <c r="D2418" t="inlineStr">
        <is>
          <t>Natuf | LAL 1% | India | Jul26 | V1</t>
        </is>
      </c>
      <c r="E2418" t="inlineStr">
        <is>
          <t>Natuf | Reel | Brand Ambassador | Heard Of Owning A Cafe | V1</t>
        </is>
      </c>
      <c r="F2418" t="inlineStr">
        <is>
          <t>In House Natuf</t>
        </is>
      </c>
      <c r="G2418" t="inlineStr">
        <is>
          <t>Attempt 1</t>
        </is>
      </c>
      <c r="H2418" s="39" t="str">
        <f>IF(ISNUMBER(MATCH(G2418,QualityStatuses,0)),"Quality Lead","Non-Quality Lead")</f>
        <v>Non-Quality Lead</v>
      </c>
      <c r="I2418" t="inlineStr">
        <is>
          <t>2026-10</t>
        </is>
      </c>
      <c r="J2418" t="inlineStr">
        <is>
          <t>Wk of 2026-10-12</t>
        </is>
      </c>
      <c r="K2418" t="inlineStr">
        <is>
          <t>Rupa Srinivas</t>
        </is>
      </c>
      <c r="L2418" t="inlineStr">
        <is>
          <t>Facebook</t>
        </is>
      </c>
      <c r="M2418" t="inlineStr">
        <is>
          <t>Direct (campaign tagged in CRM)</t>
        </is>
      </c>
      <c r="N2418" t="inlineStr">
        <is>
          <t>6ad1212479254adc3f2e06a1</t>
        </is>
      </c>
      <c r="O2418" t="n">
        <v>1</v>
      </c>
      <c r="P2418" s="40">
        <f>IF(A2418="Lead",IF(ISNUMBER(MATCH(G2418,QualityStatuses,0)),1,0),0)</f>
        <v>0</v>
      </c>
      <c r="Q2418" s="40">
        <f>IF(A2418="Lead",IF(G2418="New Lead",0,1),0)</f>
        <v>1</v>
      </c>
      <c r="R2418" s="40">
        <f>IF(A2418="Lead",IF(G2418="Lost",1,0),0)</f>
        <v>0</v>
      </c>
      <c r="S2418" t="n">
        <v>1</v>
      </c>
      <c r="T2418" t="n">
        <v>0</v>
      </c>
      <c r="U2418" t="n">
        <v>0</v>
      </c>
      <c r="V2418" t="n">
        <v>0</v>
      </c>
      <c r="W2418" t="n">
        <v>0</v>
      </c>
      <c r="X2418" t="n">
        <v>0</v>
      </c>
      <c r="Y2418">
        <f>IF(AND(A2418="Lead",COUNTIF(MetaCamps,C2418)&gt;0),1,0)</f>
        <v>0</v>
      </c>
      <c r="Z2418">
        <f>IF(Y2418=1,P2418,0)</f>
        <v>0</v>
      </c>
    </row>
    <row r="2419">
      <c r="A2419" t="inlineStr">
        <is>
          <t>Lead</t>
        </is>
      </c>
      <c r="B2419" s="39" t="str">
        <f>IFERROR(INDEX(CampTypes,MATCH(C2419,CampList,0)),"Unattributed")</f>
        <v>Old</v>
      </c>
      <c r="C2419" t="inlineStr">
        <is>
          <t>E_Suresh_Natuf_Kiosk_07072026</t>
        </is>
      </c>
      <c r="D2419" t="inlineStr">
        <is>
          <t>E_Suresh_Natuf_Kiosk_07072026_Adset5</t>
        </is>
      </c>
      <c r="E2419" t="inlineStr">
        <is>
          <t>E_Hindi_Suresh_Natuf_Kiosk_07072026_Adset5_ad3 – Copy 2</t>
        </is>
      </c>
      <c r="F2419" t="inlineStr">
        <is>
          <t>Natuf</t>
        </is>
      </c>
      <c r="G2419" t="inlineStr">
        <is>
          <t>Attempt 4</t>
        </is>
      </c>
      <c r="H2419" s="39" t="str">
        <f>IF(ISNUMBER(MATCH(G2419,QualityStatuses,0)),"Quality Lead","Non-Quality Lead")</f>
        <v>Non-Quality Lead</v>
      </c>
      <c r="I2419" t="inlineStr">
        <is>
          <t>2026-10</t>
        </is>
      </c>
      <c r="J2419" t="inlineStr">
        <is>
          <t>Wk of 2026-10-12</t>
        </is>
      </c>
      <c r="K2419" t="inlineStr">
        <is>
          <t>Marshal Malbari</t>
        </is>
      </c>
      <c r="L2419" t="inlineStr">
        <is>
          <t>Facebook</t>
        </is>
      </c>
      <c r="M2419" t="inlineStr">
        <is>
          <t>Direct (campaign tagged in CRM)</t>
        </is>
      </c>
      <c r="N2419" t="inlineStr">
        <is>
          <t>6ad1202d5f4a0e51467ccdf7</t>
        </is>
      </c>
      <c r="O2419" t="n">
        <v>1</v>
      </c>
      <c r="P2419" s="40">
        <f>IF(A2419="Lead",IF(ISNUMBER(MATCH(G2419,QualityStatuses,0)),1,0),0)</f>
        <v>0</v>
      </c>
      <c r="Q2419" s="40">
        <f>IF(A2419="Lead",IF(G2419="New Lead",0,1),0)</f>
        <v>1</v>
      </c>
      <c r="R2419" s="40">
        <f>IF(A2419="Lead",IF(G2419="Lost",1,0),0)</f>
        <v>0</v>
      </c>
      <c r="S2419" t="n">
        <v>4</v>
      </c>
      <c r="T2419" t="n">
        <v>0</v>
      </c>
      <c r="U2419" t="n">
        <v>0</v>
      </c>
      <c r="V2419" t="n">
        <v>0</v>
      </c>
      <c r="W2419" t="n">
        <v>0</v>
      </c>
      <c r="X2419" t="n">
        <v>0</v>
      </c>
      <c r="Y2419">
        <f>IF(AND(A2419="Lead",COUNTIF(MetaCamps,C2419)&gt;0),1,0)</f>
        <v>1</v>
      </c>
      <c r="Z2419">
        <f>IF(Y2419=1,P2419,0)</f>
        <v>0</v>
      </c>
    </row>
    <row r="2420">
      <c r="A2420" t="inlineStr">
        <is>
          <t>Lead</t>
        </is>
      </c>
      <c r="B2420" s="39" t="str">
        <f>IFERROR(INDEX(CampTypes,MATCH(C2420,CampList,0)),"Unattributed")</f>
        <v>New</v>
      </c>
      <c r="C2420" t="inlineStr">
        <is>
          <t>EBG - In House | ABO | Natuf | Leads | Unit Franchise | India | Oct26 | V1</t>
        </is>
      </c>
      <c r="D2420" t="inlineStr">
        <is>
          <t>Natuf | LAL 1% | India | Jul26 | V1</t>
        </is>
      </c>
      <c r="E2420" t="inlineStr">
        <is>
          <t>Natuf | Reel | Brand Ambassador | Heard Of Owning A Cafe | V1</t>
        </is>
      </c>
      <c r="F2420" t="inlineStr">
        <is>
          <t>In House Natuf</t>
        </is>
      </c>
      <c r="G2420" t="inlineStr">
        <is>
          <t>Attempt 1</t>
        </is>
      </c>
      <c r="H2420" s="39" t="str">
        <f>IF(ISNUMBER(MATCH(G2420,QualityStatuses,0)),"Quality Lead","Non-Quality Lead")</f>
        <v>Non-Quality Lead</v>
      </c>
      <c r="I2420" t="inlineStr">
        <is>
          <t>2026-10</t>
        </is>
      </c>
      <c r="J2420" t="inlineStr">
        <is>
          <t>Wk of 2026-10-12</t>
        </is>
      </c>
      <c r="K2420" t="inlineStr">
        <is>
          <t>Rupa Srinivas</t>
        </is>
      </c>
      <c r="L2420" t="inlineStr">
        <is>
          <t>Facebook</t>
        </is>
      </c>
      <c r="M2420" t="inlineStr">
        <is>
          <t>Direct (campaign tagged in CRM)</t>
        </is>
      </c>
      <c r="N2420" t="inlineStr">
        <is>
          <t>6ad11ee237cc5295d1af284c</t>
        </is>
      </c>
      <c r="O2420" t="n">
        <v>1</v>
      </c>
      <c r="P2420" s="40">
        <f>IF(A2420="Lead",IF(ISNUMBER(MATCH(G2420,QualityStatuses,0)),1,0),0)</f>
        <v>0</v>
      </c>
      <c r="Q2420" s="40">
        <f>IF(A2420="Lead",IF(G2420="New Lead",0,1),0)</f>
        <v>1</v>
      </c>
      <c r="R2420" s="40">
        <f>IF(A2420="Lead",IF(G2420="Lost",1,0),0)</f>
        <v>0</v>
      </c>
      <c r="S2420" t="n">
        <v>0</v>
      </c>
      <c r="T2420" t="n">
        <v>0</v>
      </c>
      <c r="U2420" t="n">
        <v>0</v>
      </c>
      <c r="V2420" t="n">
        <v>0</v>
      </c>
      <c r="W2420" t="n">
        <v>0</v>
      </c>
      <c r="X2420" t="n">
        <v>0</v>
      </c>
      <c r="Y2420">
        <f>IF(AND(A2420="Lead",COUNTIF(MetaCamps,C2420)&gt;0),1,0)</f>
        <v>0</v>
      </c>
      <c r="Z2420">
        <f>IF(Y2420=1,P2420,0)</f>
        <v>0</v>
      </c>
    </row>
    <row r="2421">
      <c r="A2421" t="inlineStr">
        <is>
          <t>Lead</t>
        </is>
      </c>
      <c r="B2421" s="39" t="str">
        <f>IFERROR(INDEX(CampTypes,MATCH(C2421,CampList,0)),"Unattributed")</f>
        <v>New</v>
      </c>
      <c r="C2421" t="inlineStr">
        <is>
          <t>EBG - In House | ABO | Natuf | Leads | Unit Franchise | India | Oct26 | V1</t>
        </is>
      </c>
      <c r="D2421" t="inlineStr">
        <is>
          <t>Natuf | LAL 1% | India | Jul26 | V1</t>
        </is>
      </c>
      <c r="E2421" t="inlineStr">
        <is>
          <t>Natuf | Reel | Brand Ambassador | Heard Of Owning A Cafe | V1</t>
        </is>
      </c>
      <c r="F2421" t="inlineStr">
        <is>
          <t>In House Natuf</t>
        </is>
      </c>
      <c r="G2421" t="inlineStr">
        <is>
          <t>Attempt 2</t>
        </is>
      </c>
      <c r="H2421" s="39" t="str">
        <f>IF(ISNUMBER(MATCH(G2421,QualityStatuses,0)),"Quality Lead","Non-Quality Lead")</f>
        <v>Non-Quality Lead</v>
      </c>
      <c r="I2421" t="inlineStr">
        <is>
          <t>2026-10</t>
        </is>
      </c>
      <c r="J2421" t="inlineStr">
        <is>
          <t>Wk of 2026-10-12</t>
        </is>
      </c>
      <c r="K2421" t="inlineStr">
        <is>
          <t>Rupa Srinivas</t>
        </is>
      </c>
      <c r="L2421" t="inlineStr">
        <is>
          <t>Facebook</t>
        </is>
      </c>
      <c r="M2421" t="inlineStr">
        <is>
          <t>Direct (campaign tagged in CRM)</t>
        </is>
      </c>
      <c r="N2421" t="inlineStr">
        <is>
          <t>6ad11e7fb3c48dbbb59c3b12</t>
        </is>
      </c>
      <c r="O2421" t="n">
        <v>1</v>
      </c>
      <c r="P2421" s="40">
        <f>IF(A2421="Lead",IF(ISNUMBER(MATCH(G2421,QualityStatuses,0)),1,0),0)</f>
        <v>0</v>
      </c>
      <c r="Q2421" s="40">
        <f>IF(A2421="Lead",IF(G2421="New Lead",0,1),0)</f>
        <v>1</v>
      </c>
      <c r="R2421" s="40">
        <f>IF(A2421="Lead",IF(G2421="Lost",1,0),0)</f>
        <v>0</v>
      </c>
      <c r="S2421" t="n">
        <v>2</v>
      </c>
      <c r="T2421" t="n">
        <v>0</v>
      </c>
      <c r="U2421" t="n">
        <v>0</v>
      </c>
      <c r="V2421" t="n">
        <v>0</v>
      </c>
      <c r="W2421" t="n">
        <v>0</v>
      </c>
      <c r="X2421" t="n">
        <v>0</v>
      </c>
      <c r="Y2421">
        <f>IF(AND(A2421="Lead",COUNTIF(MetaCamps,C2421)&gt;0),1,0)</f>
        <v>0</v>
      </c>
      <c r="Z2421">
        <f>IF(Y2421=1,P2421,0)</f>
        <v>0</v>
      </c>
    </row>
    <row r="2422">
      <c r="A2422" t="inlineStr">
        <is>
          <t>Lead</t>
        </is>
      </c>
      <c r="B2422" s="39" t="str">
        <f>IFERROR(INDEX(CampTypes,MATCH(C2422,CampList,0)),"Unattributed")</f>
        <v>New</v>
      </c>
      <c r="C2422" t="inlineStr">
        <is>
          <t>EBG - In House | ABO | Natuf | Leads | Unit Franchise | India | Oct26 | V1</t>
        </is>
      </c>
      <c r="D2422" t="inlineStr">
        <is>
          <t>Natuf | LAL 1% | India | Jul26 | V1</t>
        </is>
      </c>
      <c r="E2422" t="inlineStr">
        <is>
          <t>Natuf | Reel | Brand Ambassador | Heard Of Owning A Cafe | V1</t>
        </is>
      </c>
      <c r="F2422" t="inlineStr">
        <is>
          <t>In House Natuf</t>
        </is>
      </c>
      <c r="G2422" t="inlineStr">
        <is>
          <t>Attempt 3</t>
        </is>
      </c>
      <c r="H2422" s="39" t="str">
        <f>IF(ISNUMBER(MATCH(G2422,QualityStatuses,0)),"Quality Lead","Non-Quality Lead")</f>
        <v>Non-Quality Lead</v>
      </c>
      <c r="I2422" t="inlineStr">
        <is>
          <t>2026-10</t>
        </is>
      </c>
      <c r="J2422" t="inlineStr">
        <is>
          <t>Wk of 2026-10-12</t>
        </is>
      </c>
      <c r="K2422" t="inlineStr">
        <is>
          <t>Rupa Srinivas</t>
        </is>
      </c>
      <c r="L2422" t="inlineStr">
        <is>
          <t>Facebook</t>
        </is>
      </c>
      <c r="M2422" t="inlineStr">
        <is>
          <t>Direct (campaign tagged in CRM)</t>
        </is>
      </c>
      <c r="N2422" t="inlineStr">
        <is>
          <t>6ad11e763d64950242d39d75</t>
        </is>
      </c>
      <c r="O2422" t="n">
        <v>1</v>
      </c>
      <c r="P2422" s="40">
        <f>IF(A2422="Lead",IF(ISNUMBER(MATCH(G2422,QualityStatuses,0)),1,0),0)</f>
        <v>0</v>
      </c>
      <c r="Q2422" s="40">
        <f>IF(A2422="Lead",IF(G2422="New Lead",0,1),0)</f>
        <v>1</v>
      </c>
      <c r="R2422" s="40">
        <f>IF(A2422="Lead",IF(G2422="Lost",1,0),0)</f>
        <v>0</v>
      </c>
      <c r="S2422" t="n">
        <v>6</v>
      </c>
      <c r="T2422" t="n">
        <v>2</v>
      </c>
      <c r="U2422" t="n">
        <v>0</v>
      </c>
      <c r="V2422" t="n">
        <v>0</v>
      </c>
      <c r="W2422" t="n">
        <v>0</v>
      </c>
      <c r="X2422" t="n">
        <v>0</v>
      </c>
      <c r="Y2422">
        <f>IF(AND(A2422="Lead",COUNTIF(MetaCamps,C2422)&gt;0),1,0)</f>
        <v>0</v>
      </c>
      <c r="Z2422">
        <f>IF(Y2422=1,P2422,0)</f>
        <v>0</v>
      </c>
    </row>
    <row r="2423">
      <c r="A2423" t="inlineStr">
        <is>
          <t>Lead</t>
        </is>
      </c>
      <c r="B2423" s="39" t="str">
        <f>IFERROR(INDEX(CampTypes,MATCH(C2423,CampList,0)),"Unattributed")</f>
        <v>New</v>
      </c>
      <c r="C2423" t="inlineStr">
        <is>
          <t>EBG - In House | ABO | Natuf | Leads | Unit Franchise | India | Oct26 | V1</t>
        </is>
      </c>
      <c r="D2423" t="inlineStr">
        <is>
          <t>Natuf | Investors | Tier1 + Growth Cities | Oct26 | V1</t>
        </is>
      </c>
      <c r="E2423" t="inlineStr">
        <is>
          <t>Natuf | Reel | Brand Ambassador | Heard Of Owning A Cafe | V1</t>
        </is>
      </c>
      <c r="F2423" t="inlineStr">
        <is>
          <t>In House Natuf</t>
        </is>
      </c>
      <c r="G2423" t="inlineStr">
        <is>
          <t>Attempt 1</t>
        </is>
      </c>
      <c r="H2423" s="39" t="str">
        <f>IF(ISNUMBER(MATCH(G2423,QualityStatuses,0)),"Quality Lead","Non-Quality Lead")</f>
        <v>Non-Quality Lead</v>
      </c>
      <c r="I2423" t="inlineStr">
        <is>
          <t>2026-10</t>
        </is>
      </c>
      <c r="J2423" t="inlineStr">
        <is>
          <t>Wk of 2026-10-12</t>
        </is>
      </c>
      <c r="K2423" t="inlineStr">
        <is>
          <t>Rupa Srinivas</t>
        </is>
      </c>
      <c r="L2423" t="inlineStr">
        <is>
          <t>Facebook</t>
        </is>
      </c>
      <c r="M2423" t="inlineStr">
        <is>
          <t>Direct (campaign tagged in CRM)</t>
        </is>
      </c>
      <c r="N2423" t="inlineStr">
        <is>
          <t>6ad11e0f0ace11191156387d</t>
        </is>
      </c>
      <c r="O2423" t="n">
        <v>1</v>
      </c>
      <c r="P2423" s="40">
        <f>IF(A2423="Lead",IF(ISNUMBER(MATCH(G2423,QualityStatuses,0)),1,0),0)</f>
        <v>0</v>
      </c>
      <c r="Q2423" s="40">
        <f>IF(A2423="Lead",IF(G2423="New Lead",0,1),0)</f>
        <v>1</v>
      </c>
      <c r="R2423" s="40">
        <f>IF(A2423="Lead",IF(G2423="Lost",1,0),0)</f>
        <v>0</v>
      </c>
      <c r="S2423" t="n">
        <v>1</v>
      </c>
      <c r="T2423" t="n">
        <v>0</v>
      </c>
      <c r="U2423" t="n">
        <v>0</v>
      </c>
      <c r="V2423" t="n">
        <v>0</v>
      </c>
      <c r="W2423" t="n">
        <v>0</v>
      </c>
      <c r="X2423" t="n">
        <v>0</v>
      </c>
      <c r="Y2423">
        <f>IF(AND(A2423="Lead",COUNTIF(MetaCamps,C2423)&gt;0),1,0)</f>
        <v>0</v>
      </c>
      <c r="Z2423">
        <f>IF(Y2423=1,P2423,0)</f>
        <v>0</v>
      </c>
    </row>
    <row r="2424">
      <c r="A2424" t="inlineStr">
        <is>
          <t>Lead</t>
        </is>
      </c>
      <c r="B2424" s="39" t="str">
        <f>IFERROR(INDEX(CampTypes,MATCH(C2424,CampList,0)),"Unattributed")</f>
        <v>New</v>
      </c>
      <c r="C2424" t="inlineStr">
        <is>
          <t>EBG - In House | ABO | Natuf | Leads | Unit Franchise | India | Oct26 | V1</t>
        </is>
      </c>
      <c r="D2424" t="inlineStr">
        <is>
          <t>Natuf | Broad | Tier1 + Growth Cities | Oct26 | V1</t>
        </is>
      </c>
      <c r="E2424" t="inlineStr">
        <is>
          <t>Natuf | Reel | Brand Ambassador | Heard Of Owning A Cafe | V1</t>
        </is>
      </c>
      <c r="F2424" t="inlineStr">
        <is>
          <t>In House Natuf</t>
        </is>
      </c>
      <c r="G2424" t="inlineStr">
        <is>
          <t>Connected</t>
        </is>
      </c>
      <c r="H2424" s="39" t="str">
        <f>IF(ISNUMBER(MATCH(G2424,QualityStatuses,0)),"Quality Lead","Non-Quality Lead")</f>
        <v>Non-Quality Lead</v>
      </c>
      <c r="I2424" t="inlineStr">
        <is>
          <t>2026-10</t>
        </is>
      </c>
      <c r="J2424" t="inlineStr">
        <is>
          <t>Wk of 2026-10-12</t>
        </is>
      </c>
      <c r="K2424" t="inlineStr">
        <is>
          <t>Rupa Srinivas</t>
        </is>
      </c>
      <c r="L2424" t="inlineStr">
        <is>
          <t>Facebook</t>
        </is>
      </c>
      <c r="M2424" t="inlineStr">
        <is>
          <t>Direct (campaign tagged in CRM)</t>
        </is>
      </c>
      <c r="N2424" t="inlineStr">
        <is>
          <t>6ad11db68f9e95cd723fd938</t>
        </is>
      </c>
      <c r="O2424" t="n">
        <v>1</v>
      </c>
      <c r="P2424" s="40">
        <f>IF(A2424="Lead",IF(ISNUMBER(MATCH(G2424,QualityStatuses,0)),1,0),0)</f>
        <v>0</v>
      </c>
      <c r="Q2424" s="40">
        <f>IF(A2424="Lead",IF(G2424="New Lead",0,1),0)</f>
        <v>1</v>
      </c>
      <c r="R2424" s="40">
        <f>IF(A2424="Lead",IF(G2424="Lost",1,0),0)</f>
        <v>0</v>
      </c>
      <c r="S2424" t="n">
        <v>2</v>
      </c>
      <c r="T2424" t="n">
        <v>1</v>
      </c>
      <c r="U2424" t="n">
        <v>0</v>
      </c>
      <c r="V2424" t="n">
        <v>0</v>
      </c>
      <c r="W2424" t="n">
        <v>0</v>
      </c>
      <c r="X2424" t="n">
        <v>0</v>
      </c>
      <c r="Y2424">
        <f>IF(AND(A2424="Lead",COUNTIF(MetaCamps,C2424)&gt;0),1,0)</f>
        <v>0</v>
      </c>
      <c r="Z2424">
        <f>IF(Y2424=1,P2424,0)</f>
        <v>0</v>
      </c>
    </row>
    <row r="2425">
      <c r="A2425" t="inlineStr">
        <is>
          <t>Lead</t>
        </is>
      </c>
      <c r="B2425" s="39" t="str">
        <f>IFERROR(INDEX(CampTypes,MATCH(C2425,CampList,0)),"Unattributed")</f>
        <v>New</v>
      </c>
      <c r="C2425" t="inlineStr">
        <is>
          <t>EBG - In House | ABO | Natuf | Leads | Unit Franchise | India | Oct26 | V1</t>
        </is>
      </c>
      <c r="D2425" t="inlineStr">
        <is>
          <t>Natuf | LAL 1% | India | Jul26 | V1</t>
        </is>
      </c>
      <c r="E2425" t="inlineStr">
        <is>
          <t>Natuf | Reel | Brand Ambassador | Heard Of Owning A Cafe | V1</t>
        </is>
      </c>
      <c r="F2425" t="inlineStr">
        <is>
          <t>In House Natuf</t>
        </is>
      </c>
      <c r="G2425" t="inlineStr">
        <is>
          <t>Attempt 1</t>
        </is>
      </c>
      <c r="H2425" s="39" t="str">
        <f>IF(ISNUMBER(MATCH(G2425,QualityStatuses,0)),"Quality Lead","Non-Quality Lead")</f>
        <v>Non-Quality Lead</v>
      </c>
      <c r="I2425" t="inlineStr">
        <is>
          <t>2026-10</t>
        </is>
      </c>
      <c r="J2425" t="inlineStr">
        <is>
          <t>Wk of 2026-10-12</t>
        </is>
      </c>
      <c r="K2425" t="inlineStr">
        <is>
          <t>Rupa Srinivas</t>
        </is>
      </c>
      <c r="L2425" t="inlineStr">
        <is>
          <t>Facebook</t>
        </is>
      </c>
      <c r="M2425" t="inlineStr">
        <is>
          <t>Direct (campaign tagged in CRM)</t>
        </is>
      </c>
      <c r="N2425" t="inlineStr">
        <is>
          <t>6ad11d9f3bfe0b28f6ad34b8</t>
        </is>
      </c>
      <c r="O2425" t="n">
        <v>1</v>
      </c>
      <c r="P2425" s="40">
        <f>IF(A2425="Lead",IF(ISNUMBER(MATCH(G2425,QualityStatuses,0)),1,0),0)</f>
        <v>0</v>
      </c>
      <c r="Q2425" s="40">
        <f>IF(A2425="Lead",IF(G2425="New Lead",0,1),0)</f>
        <v>1</v>
      </c>
      <c r="R2425" s="40">
        <f>IF(A2425="Lead",IF(G2425="Lost",1,0),0)</f>
        <v>0</v>
      </c>
      <c r="S2425" t="n">
        <v>1</v>
      </c>
      <c r="T2425" t="n">
        <v>0</v>
      </c>
      <c r="U2425" t="n">
        <v>0</v>
      </c>
      <c r="V2425" t="n">
        <v>0</v>
      </c>
      <c r="W2425" t="n">
        <v>0</v>
      </c>
      <c r="X2425" t="n">
        <v>0</v>
      </c>
      <c r="Y2425">
        <f>IF(AND(A2425="Lead",COUNTIF(MetaCamps,C2425)&gt;0),1,0)</f>
        <v>0</v>
      </c>
      <c r="Z2425">
        <f>IF(Y2425=1,P2425,0)</f>
        <v>0</v>
      </c>
    </row>
    <row r="2426">
      <c r="A2426" t="inlineStr">
        <is>
          <t>Lead</t>
        </is>
      </c>
      <c r="B2426" s="39" t="str">
        <f>IFERROR(INDEX(CampTypes,MATCH(C2426,CampList,0)),"Unattributed")</f>
        <v>New</v>
      </c>
      <c r="C2426" t="inlineStr">
        <is>
          <t>EBG - In House | ABO | Natuf | Leads | Unit Franchise | India | Oct26 | V1</t>
        </is>
      </c>
      <c r="D2426" t="inlineStr">
        <is>
          <t>Natuf | Investors | Tier1 + Growth Cities | Oct26 | V1</t>
        </is>
      </c>
      <c r="E2426" t="inlineStr">
        <is>
          <t>Natuf | Reel | Brand Ambassador | Heard Of Owning A Cafe | V1</t>
        </is>
      </c>
      <c r="F2426" t="inlineStr">
        <is>
          <t>In House Natuf</t>
        </is>
      </c>
      <c r="G2426" t="inlineStr">
        <is>
          <t>Connected</t>
        </is>
      </c>
      <c r="H2426" s="39" t="str">
        <f>IF(ISNUMBER(MATCH(G2426,QualityStatuses,0)),"Quality Lead","Non-Quality Lead")</f>
        <v>Non-Quality Lead</v>
      </c>
      <c r="I2426" t="inlineStr">
        <is>
          <t>2026-10</t>
        </is>
      </c>
      <c r="J2426" t="inlineStr">
        <is>
          <t>Wk of 2026-10-12</t>
        </is>
      </c>
      <c r="K2426" t="inlineStr">
        <is>
          <t>Rupa Srinivas</t>
        </is>
      </c>
      <c r="L2426" t="inlineStr">
        <is>
          <t>Facebook</t>
        </is>
      </c>
      <c r="M2426" t="inlineStr">
        <is>
          <t>Direct (campaign tagged in CRM)</t>
        </is>
      </c>
      <c r="N2426" t="inlineStr">
        <is>
          <t>6ad11d9cbf8baa0121a224d2</t>
        </is>
      </c>
      <c r="O2426" t="n">
        <v>1</v>
      </c>
      <c r="P2426" s="40">
        <f>IF(A2426="Lead",IF(ISNUMBER(MATCH(G2426,QualityStatuses,0)),1,0),0)</f>
        <v>0</v>
      </c>
      <c r="Q2426" s="40">
        <f>IF(A2426="Lead",IF(G2426="New Lead",0,1),0)</f>
        <v>1</v>
      </c>
      <c r="R2426" s="40">
        <f>IF(A2426="Lead",IF(G2426="Lost",1,0),0)</f>
        <v>0</v>
      </c>
      <c r="S2426" t="n">
        <v>1</v>
      </c>
      <c r="T2426" t="n">
        <v>1</v>
      </c>
      <c r="U2426" t="n">
        <v>0</v>
      </c>
      <c r="V2426" t="n">
        <v>0</v>
      </c>
      <c r="W2426" t="n">
        <v>0</v>
      </c>
      <c r="X2426" t="n">
        <v>0</v>
      </c>
      <c r="Y2426">
        <f>IF(AND(A2426="Lead",COUNTIF(MetaCamps,C2426)&gt;0),1,0)</f>
        <v>0</v>
      </c>
      <c r="Z2426">
        <f>IF(Y2426=1,P2426,0)</f>
        <v>0</v>
      </c>
    </row>
    <row r="2427">
      <c r="A2427" t="inlineStr">
        <is>
          <t>Lead</t>
        </is>
      </c>
      <c r="B2427" s="39" t="str">
        <f>IFERROR(INDEX(CampTypes,MATCH(C2427,CampList,0)),"Unattributed")</f>
        <v>Old</v>
      </c>
      <c r="C2427" t="inlineStr">
        <is>
          <t>natuf_Kiosk_14072026_Hindi</t>
        </is>
      </c>
      <c r="D2427" t="inlineStr">
        <is>
          <t>natuf_Kiosk_09102026</t>
        </is>
      </c>
      <c r="E2427" t="inlineStr">
        <is>
          <t>natuf_Kiosk_14072026_ad set_ad1</t>
        </is>
      </c>
      <c r="F2427" t="inlineStr">
        <is>
          <t>Natuf</t>
        </is>
      </c>
      <c r="G2427" t="inlineStr">
        <is>
          <t>New Lead</t>
        </is>
      </c>
      <c r="H2427" s="39" t="str">
        <f>IF(ISNUMBER(MATCH(G2427,QualityStatuses,0)),"Quality Lead","Non-Quality Lead")</f>
        <v>Non-Quality Lead</v>
      </c>
      <c r="I2427" t="inlineStr">
        <is>
          <t>2026-10</t>
        </is>
      </c>
      <c r="J2427" t="inlineStr">
        <is>
          <t>Wk of 2026-10-12</t>
        </is>
      </c>
      <c r="K2427" t="inlineStr">
        <is>
          <t>(Unassigned)</t>
        </is>
      </c>
      <c r="L2427" t="inlineStr">
        <is>
          <t>Facebook</t>
        </is>
      </c>
      <c r="M2427" t="inlineStr">
        <is>
          <t>Direct (campaign tagged in CRM)</t>
        </is>
      </c>
      <c r="N2427" t="inlineStr">
        <is>
          <t>6ad11ce3d60bf67f7852872b</t>
        </is>
      </c>
      <c r="O2427" t="n">
        <v>1</v>
      </c>
      <c r="P2427" s="40">
        <f>IF(A2427="Lead",IF(ISNUMBER(MATCH(G2427,QualityStatuses,0)),1,0),0)</f>
        <v>0</v>
      </c>
      <c r="Q2427" s="40">
        <f>IF(A2427="Lead",IF(G2427="New Lead",0,1),0)</f>
        <v>0</v>
      </c>
      <c r="R2427" s="40">
        <f>IF(A2427="Lead",IF(G2427="Lost",1,0),0)</f>
        <v>0</v>
      </c>
      <c r="S2427" t="n">
        <v>0</v>
      </c>
      <c r="T2427" t="n">
        <v>0</v>
      </c>
      <c r="U2427" t="n">
        <v>0</v>
      </c>
      <c r="V2427" t="n">
        <v>0</v>
      </c>
      <c r="W2427" t="n">
        <v>0</v>
      </c>
      <c r="X2427" t="n">
        <v>0</v>
      </c>
      <c r="Y2427">
        <f>IF(AND(A2427="Lead",COUNTIF(MetaCamps,C2427)&gt;0),1,0)</f>
        <v>1</v>
      </c>
      <c r="Z2427">
        <f>IF(Y2427=1,P2427,0)</f>
        <v>0</v>
      </c>
    </row>
    <row r="2428">
      <c r="A2428" t="inlineStr">
        <is>
          <t>Lead</t>
        </is>
      </c>
      <c r="B2428" s="39" t="str">
        <f>IFERROR(INDEX(CampTypes,MATCH(C2428,CampList,0)),"Unattributed")</f>
        <v>New</v>
      </c>
      <c r="C2428" t="inlineStr">
        <is>
          <t>EBG - In House | ABO | Natuf | Leads | Unit Franchise | India | Oct26 | V1</t>
        </is>
      </c>
      <c r="D2428" t="inlineStr">
        <is>
          <t>Natuf | LAL 1% | India | Jul26 | V1</t>
        </is>
      </c>
      <c r="E2428" t="inlineStr">
        <is>
          <t>Natuf | Reel | Brand Ambassador | Heard Of Owning A Cafe | V1</t>
        </is>
      </c>
      <c r="F2428" t="inlineStr">
        <is>
          <t>In House Natuf</t>
        </is>
      </c>
      <c r="G2428" t="inlineStr">
        <is>
          <t>Attempt 2</t>
        </is>
      </c>
      <c r="H2428" s="39" t="str">
        <f>IF(ISNUMBER(MATCH(G2428,QualityStatuses,0)),"Quality Lead","Non-Quality Lead")</f>
        <v>Non-Quality Lead</v>
      </c>
      <c r="I2428" t="inlineStr">
        <is>
          <t>2026-10</t>
        </is>
      </c>
      <c r="J2428" t="inlineStr">
        <is>
          <t>Wk of 2026-10-12</t>
        </is>
      </c>
      <c r="K2428" t="inlineStr">
        <is>
          <t>Rupa Srinivas</t>
        </is>
      </c>
      <c r="L2428" t="inlineStr">
        <is>
          <t>Facebook</t>
        </is>
      </c>
      <c r="M2428" t="inlineStr">
        <is>
          <t>Direct (campaign tagged in CRM)</t>
        </is>
      </c>
      <c r="N2428" t="inlineStr">
        <is>
          <t>6ad11ca38f9e95cd723fd870</t>
        </is>
      </c>
      <c r="O2428" t="n">
        <v>1</v>
      </c>
      <c r="P2428" s="40">
        <f>IF(A2428="Lead",IF(ISNUMBER(MATCH(G2428,QualityStatuses,0)),1,0),0)</f>
        <v>0</v>
      </c>
      <c r="Q2428" s="40">
        <f>IF(A2428="Lead",IF(G2428="New Lead",0,1),0)</f>
        <v>1</v>
      </c>
      <c r="R2428" s="40">
        <f>IF(A2428="Lead",IF(G2428="Lost",1,0),0)</f>
        <v>0</v>
      </c>
      <c r="S2428" t="n">
        <v>2</v>
      </c>
      <c r="T2428" t="n">
        <v>0</v>
      </c>
      <c r="U2428" t="n">
        <v>0</v>
      </c>
      <c r="V2428" t="n">
        <v>0</v>
      </c>
      <c r="W2428" t="n">
        <v>0</v>
      </c>
      <c r="X2428" t="n">
        <v>0</v>
      </c>
      <c r="Y2428">
        <f>IF(AND(A2428="Lead",COUNTIF(MetaCamps,C2428)&gt;0),1,0)</f>
        <v>0</v>
      </c>
      <c r="Z2428">
        <f>IF(Y2428=1,P2428,0)</f>
        <v>0</v>
      </c>
    </row>
    <row r="2429">
      <c r="A2429" t="inlineStr">
        <is>
          <t>Lead</t>
        </is>
      </c>
      <c r="B2429" s="39" t="str">
        <f>IFERROR(INDEX(CampTypes,MATCH(C2429,CampList,0)),"Unattributed")</f>
        <v>New</v>
      </c>
      <c r="C2429" t="inlineStr">
        <is>
          <t>EBG - In House | ABO | Natuf | Leads | Unit Franchise | India | Oct26 | V1</t>
        </is>
      </c>
      <c r="D2429" t="inlineStr">
        <is>
          <t>Natuf | LAL 1% | India | Jul26 | V1</t>
        </is>
      </c>
      <c r="E2429" t="inlineStr">
        <is>
          <t>Natuf | Reel | Brand Ambassador | Heard Of Owning A Cafe | V1</t>
        </is>
      </c>
      <c r="F2429" t="inlineStr">
        <is>
          <t>In House Natuf</t>
        </is>
      </c>
      <c r="G2429" t="inlineStr">
        <is>
          <t>Connected</t>
        </is>
      </c>
      <c r="H2429" s="39" t="str">
        <f>IF(ISNUMBER(MATCH(G2429,QualityStatuses,0)),"Quality Lead","Non-Quality Lead")</f>
        <v>Non-Quality Lead</v>
      </c>
      <c r="I2429" t="inlineStr">
        <is>
          <t>2026-10</t>
        </is>
      </c>
      <c r="J2429" t="inlineStr">
        <is>
          <t>Wk of 2026-10-12</t>
        </is>
      </c>
      <c r="K2429" t="inlineStr">
        <is>
          <t>Rupa Srinivas</t>
        </is>
      </c>
      <c r="L2429" t="inlineStr">
        <is>
          <t>Facebook</t>
        </is>
      </c>
      <c r="M2429" t="inlineStr">
        <is>
          <t>Direct (campaign tagged in CRM)</t>
        </is>
      </c>
      <c r="N2429" t="inlineStr">
        <is>
          <t>6ad11c98dff7879ce03b5c8e</t>
        </is>
      </c>
      <c r="O2429" t="n">
        <v>1</v>
      </c>
      <c r="P2429" s="40">
        <f>IF(A2429="Lead",IF(ISNUMBER(MATCH(G2429,QualityStatuses,0)),1,0),0)</f>
        <v>0</v>
      </c>
      <c r="Q2429" s="40">
        <f>IF(A2429="Lead",IF(G2429="New Lead",0,1),0)</f>
        <v>1</v>
      </c>
      <c r="R2429" s="40">
        <f>IF(A2429="Lead",IF(G2429="Lost",1,0),0)</f>
        <v>0</v>
      </c>
      <c r="S2429" t="n">
        <v>1</v>
      </c>
      <c r="T2429" t="n">
        <v>1</v>
      </c>
      <c r="U2429" t="n">
        <v>0</v>
      </c>
      <c r="V2429" t="n">
        <v>0</v>
      </c>
      <c r="W2429" t="n">
        <v>0</v>
      </c>
      <c r="X2429" t="n">
        <v>0</v>
      </c>
      <c r="Y2429">
        <f>IF(AND(A2429="Lead",COUNTIF(MetaCamps,C2429)&gt;0),1,0)</f>
        <v>0</v>
      </c>
      <c r="Z2429">
        <f>IF(Y2429=1,P2429,0)</f>
        <v>0</v>
      </c>
    </row>
    <row r="2430">
      <c r="A2430" t="inlineStr">
        <is>
          <t>Lead</t>
        </is>
      </c>
      <c r="B2430" s="39" t="str">
        <f>IFERROR(INDEX(CampTypes,MATCH(C2430,CampList,0)),"Unattributed")</f>
        <v>New</v>
      </c>
      <c r="C2430" t="inlineStr">
        <is>
          <t>EBG - In House | ABO | Natuf | Leads | Unit Franchise | India | Oct26 | V1</t>
        </is>
      </c>
      <c r="D2430" t="inlineStr">
        <is>
          <t>Natuf | LAL 1% | India | Jul26 | V1</t>
        </is>
      </c>
      <c r="E2430" t="inlineStr">
        <is>
          <t>Natuf | Reel | Brand Ambassador | Heard Of Owning A Cafe | V1</t>
        </is>
      </c>
      <c r="F2430" t="inlineStr">
        <is>
          <t>In House Natuf</t>
        </is>
      </c>
      <c r="G2430" t="inlineStr">
        <is>
          <t>Connected</t>
        </is>
      </c>
      <c r="H2430" s="39" t="str">
        <f>IF(ISNUMBER(MATCH(G2430,QualityStatuses,0)),"Quality Lead","Non-Quality Lead")</f>
        <v>Non-Quality Lead</v>
      </c>
      <c r="I2430" t="inlineStr">
        <is>
          <t>2026-10</t>
        </is>
      </c>
      <c r="J2430" t="inlineStr">
        <is>
          <t>Wk of 2026-10-12</t>
        </is>
      </c>
      <c r="K2430" t="inlineStr">
        <is>
          <t>Rupa Srinivas</t>
        </is>
      </c>
      <c r="L2430" t="inlineStr">
        <is>
          <t>Facebook</t>
        </is>
      </c>
      <c r="M2430" t="inlineStr">
        <is>
          <t>Direct (campaign tagged in CRM)</t>
        </is>
      </c>
      <c r="N2430" t="inlineStr">
        <is>
          <t>6ad11c3c7b72672d4c04c4bc</t>
        </is>
      </c>
      <c r="O2430" t="n">
        <v>1</v>
      </c>
      <c r="P2430" s="40">
        <f>IF(A2430="Lead",IF(ISNUMBER(MATCH(G2430,QualityStatuses,0)),1,0),0)</f>
        <v>0</v>
      </c>
      <c r="Q2430" s="40">
        <f>IF(A2430="Lead",IF(G2430="New Lead",0,1),0)</f>
        <v>1</v>
      </c>
      <c r="R2430" s="40">
        <f>IF(A2430="Lead",IF(G2430="Lost",1,0),0)</f>
        <v>0</v>
      </c>
      <c r="S2430" t="n">
        <v>1</v>
      </c>
      <c r="T2430" t="n">
        <v>1</v>
      </c>
      <c r="U2430" t="n">
        <v>0</v>
      </c>
      <c r="V2430" t="n">
        <v>0</v>
      </c>
      <c r="W2430" t="n">
        <v>0</v>
      </c>
      <c r="X2430" t="n">
        <v>0</v>
      </c>
      <c r="Y2430">
        <f>IF(AND(A2430="Lead",COUNTIF(MetaCamps,C2430)&gt;0),1,0)</f>
        <v>0</v>
      </c>
      <c r="Z2430">
        <f>IF(Y2430=1,P2430,0)</f>
        <v>0</v>
      </c>
    </row>
    <row r="2431">
      <c r="A2431" t="inlineStr">
        <is>
          <t>Lead</t>
        </is>
      </c>
      <c r="B2431" s="39" t="str">
        <f>IFERROR(INDEX(CampTypes,MATCH(C2431,CampList,0)),"Unattributed")</f>
        <v>Old</v>
      </c>
      <c r="C2431" t="inlineStr">
        <is>
          <t>E_Natuf_Generic_13082026</t>
        </is>
      </c>
      <c r="D2431" t="inlineStr">
        <is>
          <t>E_Natuf_Generic_13082026_Adset1</t>
        </is>
      </c>
      <c r="E2431" t="inlineStr">
        <is>
          <t>E_Natuf_Generic_13082026_Adset1_Ad1</t>
        </is>
      </c>
      <c r="F2431" t="inlineStr">
        <is>
          <t>Natuf</t>
        </is>
      </c>
      <c r="G2431" t="inlineStr">
        <is>
          <t>Attempt 1</t>
        </is>
      </c>
      <c r="H2431" s="39" t="str">
        <f>IF(ISNUMBER(MATCH(G2431,QualityStatuses,0)),"Quality Lead","Non-Quality Lead")</f>
        <v>Non-Quality Lead</v>
      </c>
      <c r="I2431" t="inlineStr">
        <is>
          <t>2026-10</t>
        </is>
      </c>
      <c r="J2431" t="inlineStr">
        <is>
          <t>Wk of 2026-10-12</t>
        </is>
      </c>
      <c r="K2431" t="inlineStr">
        <is>
          <t>Deepak Rai</t>
        </is>
      </c>
      <c r="L2431" t="inlineStr">
        <is>
          <t>Facebook</t>
        </is>
      </c>
      <c r="M2431" t="inlineStr">
        <is>
          <t>Direct (campaign tagged in CRM)</t>
        </is>
      </c>
      <c r="N2431" t="inlineStr">
        <is>
          <t>6ad11baaf533b66307a2ff51</t>
        </is>
      </c>
      <c r="O2431" t="n">
        <v>1</v>
      </c>
      <c r="P2431" s="40">
        <f>IF(A2431="Lead",IF(ISNUMBER(MATCH(G2431,QualityStatuses,0)),1,0),0)</f>
        <v>0</v>
      </c>
      <c r="Q2431" s="40">
        <f>IF(A2431="Lead",IF(G2431="New Lead",0,1),0)</f>
        <v>1</v>
      </c>
      <c r="R2431" s="40">
        <f>IF(A2431="Lead",IF(G2431="Lost",1,0),0)</f>
        <v>0</v>
      </c>
      <c r="S2431" t="n">
        <v>2</v>
      </c>
      <c r="T2431" t="n">
        <v>0</v>
      </c>
      <c r="U2431" t="n">
        <v>0</v>
      </c>
      <c r="V2431" t="n">
        <v>0</v>
      </c>
      <c r="W2431" t="n">
        <v>0</v>
      </c>
      <c r="X2431" t="n">
        <v>0</v>
      </c>
      <c r="Y2431">
        <f>IF(AND(A2431="Lead",COUNTIF(MetaCamps,C2431)&gt;0),1,0)</f>
        <v>1</v>
      </c>
      <c r="Z2431">
        <f>IF(Y2431=1,P2431,0)</f>
        <v>0</v>
      </c>
    </row>
    <row r="2432">
      <c r="A2432" t="inlineStr">
        <is>
          <t>Lead</t>
        </is>
      </c>
      <c r="B2432" s="39" t="str">
        <f>IFERROR(INDEX(CampTypes,MATCH(C2432,CampList,0)),"Unattributed")</f>
        <v>New</v>
      </c>
      <c r="C2432" t="inlineStr">
        <is>
          <t>EBG - In House | ABO | Natuf | Leads | Unit Franchise | India | Oct26 | V1</t>
        </is>
      </c>
      <c r="D2432" t="inlineStr">
        <is>
          <t>Natuf | Business Owners | Tier1 + Growth Cities | Oct26 | V1</t>
        </is>
      </c>
      <c r="E2432" t="inlineStr">
        <is>
          <t>Natuf | Reel | Brand Ambassador | Heard Of Owning A Cafe | V1</t>
        </is>
      </c>
      <c r="F2432" t="inlineStr">
        <is>
          <t>In House Natuf</t>
        </is>
      </c>
      <c r="G2432" t="inlineStr">
        <is>
          <t>Attempt 2</t>
        </is>
      </c>
      <c r="H2432" s="39" t="str">
        <f>IF(ISNUMBER(MATCH(G2432,QualityStatuses,0)),"Quality Lead","Non-Quality Lead")</f>
        <v>Non-Quality Lead</v>
      </c>
      <c r="I2432" t="inlineStr">
        <is>
          <t>2026-10</t>
        </is>
      </c>
      <c r="J2432" t="inlineStr">
        <is>
          <t>Wk of 2026-10-12</t>
        </is>
      </c>
      <c r="K2432" t="inlineStr">
        <is>
          <t>Rupa Srinivas</t>
        </is>
      </c>
      <c r="L2432" t="inlineStr">
        <is>
          <t>Facebook</t>
        </is>
      </c>
      <c r="M2432" t="inlineStr">
        <is>
          <t>Direct (campaign tagged in CRM)</t>
        </is>
      </c>
      <c r="N2432" t="inlineStr">
        <is>
          <t>6ad11b28556b8aa64a8405bb</t>
        </is>
      </c>
      <c r="O2432" t="n">
        <v>1</v>
      </c>
      <c r="P2432" s="40">
        <f>IF(A2432="Lead",IF(ISNUMBER(MATCH(G2432,QualityStatuses,0)),1,0),0)</f>
        <v>0</v>
      </c>
      <c r="Q2432" s="40">
        <f>IF(A2432="Lead",IF(G2432="New Lead",0,1),0)</f>
        <v>1</v>
      </c>
      <c r="R2432" s="40">
        <f>IF(A2432="Lead",IF(G2432="Lost",1,0),0)</f>
        <v>0</v>
      </c>
      <c r="S2432" t="n">
        <v>2</v>
      </c>
      <c r="T2432" t="n">
        <v>1</v>
      </c>
      <c r="U2432" t="n">
        <v>0</v>
      </c>
      <c r="V2432" t="n">
        <v>0</v>
      </c>
      <c r="W2432" t="n">
        <v>0</v>
      </c>
      <c r="X2432" t="n">
        <v>0</v>
      </c>
      <c r="Y2432">
        <f>IF(AND(A2432="Lead",COUNTIF(MetaCamps,C2432)&gt;0),1,0)</f>
        <v>0</v>
      </c>
      <c r="Z2432">
        <f>IF(Y2432=1,P2432,0)</f>
        <v>0</v>
      </c>
    </row>
    <row r="2433">
      <c r="A2433" t="inlineStr">
        <is>
          <t>Lead</t>
        </is>
      </c>
      <c r="B2433" s="39" t="str">
        <f>IFERROR(INDEX(CampTypes,MATCH(C2433,CampList,0)),"Unattributed")</f>
        <v>New</v>
      </c>
      <c r="C2433" t="inlineStr">
        <is>
          <t>EBG - In House | ABO | Natuf | Leads | Unit Franchise | India | Oct26 | V1</t>
        </is>
      </c>
      <c r="D2433" t="inlineStr">
        <is>
          <t>Natuf | Business Owners | Tier1 + Growth Cities | Oct26 | V1</t>
        </is>
      </c>
      <c r="E2433" t="inlineStr">
        <is>
          <t>Natuf | Reel | Brand Ambassador | Heard Of Owning A Cafe | V1</t>
        </is>
      </c>
      <c r="F2433" t="inlineStr">
        <is>
          <t>In House Natuf</t>
        </is>
      </c>
      <c r="G2433" t="inlineStr">
        <is>
          <t>Attempt 1</t>
        </is>
      </c>
      <c r="H2433" s="39" t="str">
        <f>IF(ISNUMBER(MATCH(G2433,QualityStatuses,0)),"Quality Lead","Non-Quality Lead")</f>
        <v>Non-Quality Lead</v>
      </c>
      <c r="I2433" t="inlineStr">
        <is>
          <t>2026-10</t>
        </is>
      </c>
      <c r="J2433" t="inlineStr">
        <is>
          <t>Wk of 2026-10-12</t>
        </is>
      </c>
      <c r="K2433" t="inlineStr">
        <is>
          <t>Rupa Srinivas</t>
        </is>
      </c>
      <c r="L2433" t="inlineStr">
        <is>
          <t>Facebook</t>
        </is>
      </c>
      <c r="M2433" t="inlineStr">
        <is>
          <t>Direct (campaign tagged in CRM)</t>
        </is>
      </c>
      <c r="N2433" t="inlineStr">
        <is>
          <t>6ad11a96f88a661c365421d3</t>
        </is>
      </c>
      <c r="O2433" t="n">
        <v>1</v>
      </c>
      <c r="P2433" s="40">
        <f>IF(A2433="Lead",IF(ISNUMBER(MATCH(G2433,QualityStatuses,0)),1,0),0)</f>
        <v>0</v>
      </c>
      <c r="Q2433" s="40">
        <f>IF(A2433="Lead",IF(G2433="New Lead",0,1),0)</f>
        <v>1</v>
      </c>
      <c r="R2433" s="40">
        <f>IF(A2433="Lead",IF(G2433="Lost",1,0),0)</f>
        <v>0</v>
      </c>
      <c r="S2433" t="n">
        <v>1</v>
      </c>
      <c r="T2433" t="n">
        <v>0</v>
      </c>
      <c r="U2433" t="n">
        <v>0</v>
      </c>
      <c r="V2433" t="n">
        <v>0</v>
      </c>
      <c r="W2433" t="n">
        <v>0</v>
      </c>
      <c r="X2433" t="n">
        <v>0</v>
      </c>
      <c r="Y2433">
        <f>IF(AND(A2433="Lead",COUNTIF(MetaCamps,C2433)&gt;0),1,0)</f>
        <v>0</v>
      </c>
      <c r="Z2433">
        <f>IF(Y2433=1,P2433,0)</f>
        <v>0</v>
      </c>
    </row>
    <row r="2434">
      <c r="A2434" t="inlineStr">
        <is>
          <t>Lead</t>
        </is>
      </c>
      <c r="B2434" s="39" t="str">
        <f>IFERROR(INDEX(CampTypes,MATCH(C2434,CampList,0)),"Unattributed")</f>
        <v>Old</v>
      </c>
      <c r="C2434" t="inlineStr">
        <is>
          <t>natuf_Kiosk_14072026_Hindi</t>
        </is>
      </c>
      <c r="D2434" t="inlineStr">
        <is>
          <t>natuf_Kiosk_14072026_Highest-converting industries</t>
        </is>
      </c>
      <c r="E2434" t="inlineStr">
        <is>
          <t>natuf_Kiosk_14072026_ad set_ad1</t>
        </is>
      </c>
      <c r="F2434" t="inlineStr">
        <is>
          <t>Natuf</t>
        </is>
      </c>
      <c r="G2434" t="inlineStr">
        <is>
          <t>Connected</t>
        </is>
      </c>
      <c r="H2434" s="39" t="str">
        <f>IF(ISNUMBER(MATCH(G2434,QualityStatuses,0)),"Quality Lead","Non-Quality Lead")</f>
        <v>Non-Quality Lead</v>
      </c>
      <c r="I2434" t="inlineStr">
        <is>
          <t>2026-10</t>
        </is>
      </c>
      <c r="J2434" t="inlineStr">
        <is>
          <t>Wk of 2026-10-12</t>
        </is>
      </c>
      <c r="K2434" t="inlineStr">
        <is>
          <t>Tejaswini Tarigopula</t>
        </is>
      </c>
      <c r="L2434" t="inlineStr">
        <is>
          <t>Facebook</t>
        </is>
      </c>
      <c r="M2434" t="inlineStr">
        <is>
          <t>Direct (campaign tagged in CRM)</t>
        </is>
      </c>
      <c r="N2434" t="inlineStr">
        <is>
          <t>6ad1191b9c593e3606216796</t>
        </is>
      </c>
      <c r="O2434" t="n">
        <v>1</v>
      </c>
      <c r="P2434" s="40">
        <f>IF(A2434="Lead",IF(ISNUMBER(MATCH(G2434,QualityStatuses,0)),1,0),0)</f>
        <v>0</v>
      </c>
      <c r="Q2434" s="40">
        <f>IF(A2434="Lead",IF(G2434="New Lead",0,1),0)</f>
        <v>1</v>
      </c>
      <c r="R2434" s="40">
        <f>IF(A2434="Lead",IF(G2434="Lost",1,0),0)</f>
        <v>0</v>
      </c>
      <c r="S2434" t="n">
        <v>3</v>
      </c>
      <c r="T2434" t="n">
        <v>1</v>
      </c>
      <c r="U2434" t="n">
        <v>0</v>
      </c>
      <c r="V2434" t="n">
        <v>0</v>
      </c>
      <c r="W2434" t="n">
        <v>0</v>
      </c>
      <c r="X2434" t="n">
        <v>0</v>
      </c>
      <c r="Y2434">
        <f>IF(AND(A2434="Lead",COUNTIF(MetaCamps,C2434)&gt;0),1,0)</f>
        <v>1</v>
      </c>
      <c r="Z2434">
        <f>IF(Y2434=1,P2434,0)</f>
        <v>0</v>
      </c>
    </row>
    <row r="2435">
      <c r="A2435" t="inlineStr">
        <is>
          <t>Lead</t>
        </is>
      </c>
      <c r="B2435" s="39" t="str">
        <f>IFERROR(INDEX(CampTypes,MATCH(C2435,CampList,0)),"Unattributed")</f>
        <v>New</v>
      </c>
      <c r="C2435" t="inlineStr">
        <is>
          <t>EBG - In House | ABO | Natuf | Leads | Unit Franchise | India | Oct26 | V1</t>
        </is>
      </c>
      <c r="D2435" t="inlineStr">
        <is>
          <t>Natuf | Investors | Tier1 + Growth Cities | Oct26 | V1</t>
        </is>
      </c>
      <c r="E2435" t="inlineStr">
        <is>
          <t>Natuf | Reel | Brand Ambassador | Heard Of Owning A Cafe | V1</t>
        </is>
      </c>
      <c r="F2435" t="inlineStr">
        <is>
          <t>In House Natuf</t>
        </is>
      </c>
      <c r="G2435" t="inlineStr">
        <is>
          <t>Attempt 1</t>
        </is>
      </c>
      <c r="H2435" s="39" t="str">
        <f>IF(ISNUMBER(MATCH(G2435,QualityStatuses,0)),"Quality Lead","Non-Quality Lead")</f>
        <v>Non-Quality Lead</v>
      </c>
      <c r="I2435" t="inlineStr">
        <is>
          <t>2026-10</t>
        </is>
      </c>
      <c r="J2435" t="inlineStr">
        <is>
          <t>Wk of 2026-10-12</t>
        </is>
      </c>
      <c r="K2435" t="inlineStr">
        <is>
          <t>Rupa Srinivas</t>
        </is>
      </c>
      <c r="L2435" t="inlineStr">
        <is>
          <t>Facebook</t>
        </is>
      </c>
      <c r="M2435" t="inlineStr">
        <is>
          <t>Direct (campaign tagged in CRM)</t>
        </is>
      </c>
      <c r="N2435" t="inlineStr">
        <is>
          <t>6ad11812fb14abca90af4280</t>
        </is>
      </c>
      <c r="O2435" t="n">
        <v>1</v>
      </c>
      <c r="P2435" s="40">
        <f>IF(A2435="Lead",IF(ISNUMBER(MATCH(G2435,QualityStatuses,0)),1,0),0)</f>
        <v>0</v>
      </c>
      <c r="Q2435" s="40">
        <f>IF(A2435="Lead",IF(G2435="New Lead",0,1),0)</f>
        <v>1</v>
      </c>
      <c r="R2435" s="40">
        <f>IF(A2435="Lead",IF(G2435="Lost",1,0),0)</f>
        <v>0</v>
      </c>
      <c r="S2435" t="n">
        <v>0</v>
      </c>
      <c r="T2435" t="n">
        <v>0</v>
      </c>
      <c r="U2435" t="n">
        <v>0</v>
      </c>
      <c r="V2435" t="n">
        <v>0</v>
      </c>
      <c r="W2435" t="n">
        <v>0</v>
      </c>
      <c r="X2435" t="n">
        <v>0</v>
      </c>
      <c r="Y2435">
        <f>IF(AND(A2435="Lead",COUNTIF(MetaCamps,C2435)&gt;0),1,0)</f>
        <v>0</v>
      </c>
      <c r="Z2435">
        <f>IF(Y2435=1,P2435,0)</f>
        <v>0</v>
      </c>
    </row>
    <row r="2436">
      <c r="A2436" t="inlineStr">
        <is>
          <t>Lead</t>
        </is>
      </c>
      <c r="B2436" s="39" t="str">
        <f>IFERROR(INDEX(CampTypes,MATCH(C2436,CampList,0)),"Unattributed")</f>
        <v>New</v>
      </c>
      <c r="C2436" t="inlineStr">
        <is>
          <t>EBG - In House | ABO | Natuf | Leads | Unit Franchise | India | Oct26 | V1</t>
        </is>
      </c>
      <c r="D2436" t="inlineStr">
        <is>
          <t>Natuf | Investors | Tier1 + Growth Cities | Oct26 | V1</t>
        </is>
      </c>
      <c r="E2436" t="inlineStr">
        <is>
          <t>Natuf | Reel | Brand Ambassador | Heard Of Owning A Cafe | V1</t>
        </is>
      </c>
      <c r="F2436" t="inlineStr">
        <is>
          <t>In House Natuf</t>
        </is>
      </c>
      <c r="G2436" t="inlineStr">
        <is>
          <t>Connected</t>
        </is>
      </c>
      <c r="H2436" s="39" t="str">
        <f>IF(ISNUMBER(MATCH(G2436,QualityStatuses,0)),"Quality Lead","Non-Quality Lead")</f>
        <v>Non-Quality Lead</v>
      </c>
      <c r="I2436" t="inlineStr">
        <is>
          <t>2026-10</t>
        </is>
      </c>
      <c r="J2436" t="inlineStr">
        <is>
          <t>Wk of 2026-10-12</t>
        </is>
      </c>
      <c r="K2436" t="inlineStr">
        <is>
          <t>Rupa Srinivas</t>
        </is>
      </c>
      <c r="L2436" t="inlineStr">
        <is>
          <t>Facebook</t>
        </is>
      </c>
      <c r="M2436" t="inlineStr">
        <is>
          <t>Direct (campaign tagged in CRM)</t>
        </is>
      </c>
      <c r="N2436" t="inlineStr">
        <is>
          <t>6ad1171895a31921524bb39f</t>
        </is>
      </c>
      <c r="O2436" t="n">
        <v>1</v>
      </c>
      <c r="P2436" s="40">
        <f>IF(A2436="Lead",IF(ISNUMBER(MATCH(G2436,QualityStatuses,0)),1,0),0)</f>
        <v>0</v>
      </c>
      <c r="Q2436" s="40">
        <f>IF(A2436="Lead",IF(G2436="New Lead",0,1),0)</f>
        <v>1</v>
      </c>
      <c r="R2436" s="40">
        <f>IF(A2436="Lead",IF(G2436="Lost",1,0),0)</f>
        <v>0</v>
      </c>
      <c r="S2436" t="n">
        <v>2</v>
      </c>
      <c r="T2436" t="n">
        <v>1</v>
      </c>
      <c r="U2436" t="n">
        <v>0</v>
      </c>
      <c r="V2436" t="n">
        <v>0</v>
      </c>
      <c r="W2436" t="n">
        <v>0</v>
      </c>
      <c r="X2436" t="n">
        <v>0</v>
      </c>
      <c r="Y2436">
        <f>IF(AND(A2436="Lead",COUNTIF(MetaCamps,C2436)&gt;0),1,0)</f>
        <v>0</v>
      </c>
      <c r="Z2436">
        <f>IF(Y2436=1,P2436,0)</f>
        <v>0</v>
      </c>
    </row>
    <row r="2437">
      <c r="A2437" t="inlineStr">
        <is>
          <t>Lead</t>
        </is>
      </c>
      <c r="B2437" s="39" t="str">
        <f>IFERROR(INDEX(CampTypes,MATCH(C2437,CampList,0)),"Unattributed")</f>
        <v>Old</v>
      </c>
      <c r="C2437" t="inlineStr">
        <is>
          <t>E_Suresh_Natuf_Kiosk_07072026</t>
        </is>
      </c>
      <c r="D2437" t="inlineStr">
        <is>
          <t>E_Suresh_Natuf_Kiosk_07072026_Adset5</t>
        </is>
      </c>
      <c r="E2437" t="inlineStr">
        <is>
          <t>E_Hindi_Suresh_Natuf_Kiosk_07072026_Adset5_ad3 – Copy 2</t>
        </is>
      </c>
      <c r="F2437" t="inlineStr">
        <is>
          <t>Natuf</t>
        </is>
      </c>
      <c r="G2437" t="inlineStr">
        <is>
          <t>New Lead</t>
        </is>
      </c>
      <c r="H2437" s="39" t="str">
        <f>IF(ISNUMBER(MATCH(G2437,QualityStatuses,0)),"Quality Lead","Non-Quality Lead")</f>
        <v>Non-Quality Lead</v>
      </c>
      <c r="I2437" t="inlineStr">
        <is>
          <t>2026-10</t>
        </is>
      </c>
      <c r="J2437" t="inlineStr">
        <is>
          <t>Wk of 2026-10-12</t>
        </is>
      </c>
      <c r="K2437" t="inlineStr">
        <is>
          <t>(Unassigned)</t>
        </is>
      </c>
      <c r="L2437" t="inlineStr">
        <is>
          <t>Facebook</t>
        </is>
      </c>
      <c r="M2437" t="inlineStr">
        <is>
          <t>Direct (campaign tagged in CRM)</t>
        </is>
      </c>
      <c r="N2437" t="inlineStr">
        <is>
          <t>6ad11406d9af3ed7a8449742</t>
        </is>
      </c>
      <c r="O2437" t="n">
        <v>1</v>
      </c>
      <c r="P2437" s="40">
        <f>IF(A2437="Lead",IF(ISNUMBER(MATCH(G2437,QualityStatuses,0)),1,0),0)</f>
        <v>0</v>
      </c>
      <c r="Q2437" s="40">
        <f>IF(A2437="Lead",IF(G2437="New Lead",0,1),0)</f>
        <v>0</v>
      </c>
      <c r="R2437" s="40">
        <f>IF(A2437="Lead",IF(G2437="Lost",1,0),0)</f>
        <v>0</v>
      </c>
      <c r="S2437" t="n">
        <v>0</v>
      </c>
      <c r="T2437" t="n">
        <v>0</v>
      </c>
      <c r="U2437" t="n">
        <v>0</v>
      </c>
      <c r="V2437" t="n">
        <v>0</v>
      </c>
      <c r="W2437" t="n">
        <v>0</v>
      </c>
      <c r="X2437" t="n">
        <v>0</v>
      </c>
      <c r="Y2437">
        <f>IF(AND(A2437="Lead",COUNTIF(MetaCamps,C2437)&gt;0),1,0)</f>
        <v>1</v>
      </c>
      <c r="Z2437">
        <f>IF(Y2437=1,P2437,0)</f>
        <v>0</v>
      </c>
    </row>
    <row r="2438">
      <c r="A2438" t="inlineStr">
        <is>
          <t>Lead</t>
        </is>
      </c>
      <c r="B2438" s="39" t="str">
        <f>IFERROR(INDEX(CampTypes,MATCH(C2438,CampList,0)),"Unattributed")</f>
        <v>New</v>
      </c>
      <c r="C2438" t="inlineStr">
        <is>
          <t>EBG - In House | ABO | Natuf | Leads | Unit Franchise | India | Oct26 | V1</t>
        </is>
      </c>
      <c r="D2438" t="inlineStr">
        <is>
          <t>Natuf | Business Owners | Tier1 + Growth Cities | Oct26 | V1</t>
        </is>
      </c>
      <c r="E2438" t="inlineStr">
        <is>
          <t>Natuf | Reel | Brand Ambassador | Heard Of Owning A Cafe | V1</t>
        </is>
      </c>
      <c r="F2438" t="inlineStr">
        <is>
          <t>In House Natuf</t>
        </is>
      </c>
      <c r="G2438" t="inlineStr">
        <is>
          <t>Details Shared</t>
        </is>
      </c>
      <c r="H2438" s="39" t="str">
        <f>IF(ISNUMBER(MATCH(G2438,QualityStatuses,0)),"Quality Lead","Non-Quality Lead")</f>
        <v>Quality Lead</v>
      </c>
      <c r="I2438" t="inlineStr">
        <is>
          <t>2026-10</t>
        </is>
      </c>
      <c r="J2438" t="inlineStr">
        <is>
          <t>Wk of 2026-10-12</t>
        </is>
      </c>
      <c r="K2438" t="inlineStr">
        <is>
          <t>Rupa Srinivas</t>
        </is>
      </c>
      <c r="L2438" t="inlineStr">
        <is>
          <t>Facebook</t>
        </is>
      </c>
      <c r="M2438" t="inlineStr">
        <is>
          <t>Direct (campaign tagged in CRM)</t>
        </is>
      </c>
      <c r="N2438" t="inlineStr">
        <is>
          <t>6ad112883fe81e800c461845</t>
        </is>
      </c>
      <c r="O2438" t="n">
        <v>1</v>
      </c>
      <c r="P2438" s="40">
        <f>IF(A2438="Lead",IF(ISNUMBER(MATCH(G2438,QualityStatuses,0)),1,0),0)</f>
        <v>1</v>
      </c>
      <c r="Q2438" s="40">
        <f>IF(A2438="Lead",IF(G2438="New Lead",0,1),0)</f>
        <v>1</v>
      </c>
      <c r="R2438" s="40">
        <f>IF(A2438="Lead",IF(G2438="Lost",1,0),0)</f>
        <v>0</v>
      </c>
      <c r="S2438" t="n">
        <v>2</v>
      </c>
      <c r="T2438" t="n">
        <v>1</v>
      </c>
      <c r="U2438" t="n">
        <v>0</v>
      </c>
      <c r="V2438" t="n">
        <v>0</v>
      </c>
      <c r="W2438" t="n">
        <v>0</v>
      </c>
      <c r="X2438" t="n">
        <v>0</v>
      </c>
      <c r="Y2438">
        <f>IF(AND(A2438="Lead",COUNTIF(MetaCamps,C2438)&gt;0),1,0)</f>
        <v>0</v>
      </c>
      <c r="Z2438">
        <f>IF(Y2438=1,P2438,0)</f>
        <v>0</v>
      </c>
    </row>
    <row r="2439">
      <c r="A2439" t="inlineStr">
        <is>
          <t>Lead</t>
        </is>
      </c>
      <c r="B2439" s="39" t="str">
        <f>IFERROR(INDEX(CampTypes,MATCH(C2439,CampList,0)),"Unattributed")</f>
        <v>Old</v>
      </c>
      <c r="C2439" t="inlineStr">
        <is>
          <t>E_Karan_Natuf_All_07072026</t>
        </is>
      </c>
      <c r="D2439" t="inlineStr">
        <is>
          <t>E_Karan_Natuf_Sign_07072026_Adset3</t>
        </is>
      </c>
      <c r="E2439" t="inlineStr">
        <is>
          <t>E_Karan_Natuf_Sign_07072026_Adset2_Ad1</t>
        </is>
      </c>
      <c r="F2439" t="inlineStr">
        <is>
          <t>Natuf</t>
        </is>
      </c>
      <c r="G2439" t="inlineStr">
        <is>
          <t>Lost</t>
        </is>
      </c>
      <c r="H2439" s="39" t="str">
        <f>IF(ISNUMBER(MATCH(G2439,QualityStatuses,0)),"Quality Lead","Non-Quality Lead")</f>
        <v>Non-Quality Lead</v>
      </c>
      <c r="I2439" t="inlineStr">
        <is>
          <t>2026-10</t>
        </is>
      </c>
      <c r="J2439" t="inlineStr">
        <is>
          <t>Wk of 2026-10-12</t>
        </is>
      </c>
      <c r="K2439" t="inlineStr">
        <is>
          <t>Tejaswini Tarigopula</t>
        </is>
      </c>
      <c r="L2439" t="inlineStr">
        <is>
          <t>Facebook</t>
        </is>
      </c>
      <c r="M2439" t="inlineStr">
        <is>
          <t>Direct (campaign tagged in CRM)</t>
        </is>
      </c>
      <c r="N2439" t="inlineStr">
        <is>
          <t>6ad1122dedcd277b389c0384</t>
        </is>
      </c>
      <c r="O2439" t="n">
        <v>1</v>
      </c>
      <c r="P2439" s="40">
        <f>IF(A2439="Lead",IF(ISNUMBER(MATCH(G2439,QualityStatuses,0)),1,0),0)</f>
        <v>0</v>
      </c>
      <c r="Q2439" s="40">
        <f>IF(A2439="Lead",IF(G2439="New Lead",0,1),0)</f>
        <v>1</v>
      </c>
      <c r="R2439" s="40">
        <f>IF(A2439="Lead",IF(G2439="Lost",1,0),0)</f>
        <v>1</v>
      </c>
      <c r="S2439" t="n">
        <v>1</v>
      </c>
      <c r="T2439" t="n">
        <v>1</v>
      </c>
      <c r="U2439" t="n">
        <v>0</v>
      </c>
      <c r="V2439" t="n">
        <v>0</v>
      </c>
      <c r="W2439" t="n">
        <v>0</v>
      </c>
      <c r="X2439" t="n">
        <v>0</v>
      </c>
      <c r="Y2439">
        <f>IF(AND(A2439="Lead",COUNTIF(MetaCamps,C2439)&gt;0),1,0)</f>
        <v>1</v>
      </c>
      <c r="Z2439">
        <f>IF(Y2439=1,P2439,0)</f>
        <v>0</v>
      </c>
    </row>
    <row r="2440">
      <c r="A2440" t="inlineStr">
        <is>
          <t>Lead</t>
        </is>
      </c>
      <c r="B2440" s="39" t="str">
        <f>IFERROR(INDEX(CampTypes,MATCH(C2440,CampList,0)),"Unattributed")</f>
        <v>New</v>
      </c>
      <c r="C2440" t="inlineStr">
        <is>
          <t>EBG - In House | ABO | Natuf | Leads | Unit Franchise | India | Oct26 | V1</t>
        </is>
      </c>
      <c r="D2440" t="inlineStr">
        <is>
          <t>Natuf | Investors | Tier1 + Growth Cities | Oct26 | V1</t>
        </is>
      </c>
      <c r="E2440" t="inlineStr">
        <is>
          <t>Natuf | Reel | Brand Ambassador | Heard Of Owning A Cafe | V1</t>
        </is>
      </c>
      <c r="F2440" t="inlineStr">
        <is>
          <t>In House Natuf</t>
        </is>
      </c>
      <c r="G2440" t="inlineStr">
        <is>
          <t>Connected</t>
        </is>
      </c>
      <c r="H2440" s="39" t="str">
        <f>IF(ISNUMBER(MATCH(G2440,QualityStatuses,0)),"Quality Lead","Non-Quality Lead")</f>
        <v>Non-Quality Lead</v>
      </c>
      <c r="I2440" t="inlineStr">
        <is>
          <t>2026-10</t>
        </is>
      </c>
      <c r="J2440" t="inlineStr">
        <is>
          <t>Wk of 2026-10-12</t>
        </is>
      </c>
      <c r="K2440" t="inlineStr">
        <is>
          <t>Rupa Srinivas</t>
        </is>
      </c>
      <c r="L2440" t="inlineStr">
        <is>
          <t>Facebook</t>
        </is>
      </c>
      <c r="M2440" t="inlineStr">
        <is>
          <t>Direct (campaign tagged in CRM)</t>
        </is>
      </c>
      <c r="N2440" t="inlineStr">
        <is>
          <t>6ad111c14c1ef020d30acaf6</t>
        </is>
      </c>
      <c r="O2440" t="n">
        <v>1</v>
      </c>
      <c r="P2440" s="40">
        <f>IF(A2440="Lead",IF(ISNUMBER(MATCH(G2440,QualityStatuses,0)),1,0),0)</f>
        <v>0</v>
      </c>
      <c r="Q2440" s="40">
        <f>IF(A2440="Lead",IF(G2440="New Lead",0,1),0)</f>
        <v>1</v>
      </c>
      <c r="R2440" s="40">
        <f>IF(A2440="Lead",IF(G2440="Lost",1,0),0)</f>
        <v>0</v>
      </c>
      <c r="S2440" t="n">
        <v>1</v>
      </c>
      <c r="T2440" t="n">
        <v>1</v>
      </c>
      <c r="U2440" t="n">
        <v>0</v>
      </c>
      <c r="V2440" t="n">
        <v>0</v>
      </c>
      <c r="W2440" t="n">
        <v>0</v>
      </c>
      <c r="X2440" t="n">
        <v>0</v>
      </c>
      <c r="Y2440">
        <f>IF(AND(A2440="Lead",COUNTIF(MetaCamps,C2440)&gt;0),1,0)</f>
        <v>0</v>
      </c>
      <c r="Z2440">
        <f>IF(Y2440=1,P2440,0)</f>
        <v>0</v>
      </c>
    </row>
    <row r="2441">
      <c r="A2441" t="inlineStr">
        <is>
          <t>Lead</t>
        </is>
      </c>
      <c r="B2441" s="39" t="str">
        <f>IFERROR(INDEX(CampTypes,MATCH(C2441,CampList,0)),"Unattributed")</f>
        <v>Old</v>
      </c>
      <c r="C2441" t="inlineStr">
        <is>
          <t>E_Natuf_Generic_13082026</t>
        </is>
      </c>
      <c r="D2441" t="inlineStr">
        <is>
          <t>E_Natuf_Generic_13082026_Adset1</t>
        </is>
      </c>
      <c r="E2441" t="inlineStr">
        <is>
          <t>E_Natuf_Generic_13082026_Adset1_Ad1</t>
        </is>
      </c>
      <c r="F2441" t="inlineStr">
        <is>
          <t>Natuf</t>
        </is>
      </c>
      <c r="G2441" t="inlineStr">
        <is>
          <t>Connected</t>
        </is>
      </c>
      <c r="H2441" s="39" t="str">
        <f>IF(ISNUMBER(MATCH(G2441,QualityStatuses,0)),"Quality Lead","Non-Quality Lead")</f>
        <v>Non-Quality Lead</v>
      </c>
      <c r="I2441" t="inlineStr">
        <is>
          <t>2026-10</t>
        </is>
      </c>
      <c r="J2441" t="inlineStr">
        <is>
          <t>Wk of 2026-10-12</t>
        </is>
      </c>
      <c r="K2441" t="inlineStr">
        <is>
          <t>Deepak Rai</t>
        </is>
      </c>
      <c r="L2441" t="inlineStr">
        <is>
          <t>Facebook</t>
        </is>
      </c>
      <c r="M2441" t="inlineStr">
        <is>
          <t>Direct (campaign tagged in CRM)</t>
        </is>
      </c>
      <c r="N2441" t="inlineStr">
        <is>
          <t>6ad111b69e5aadb95b41b7fa</t>
        </is>
      </c>
      <c r="O2441" t="n">
        <v>1</v>
      </c>
      <c r="P2441" s="40">
        <f>IF(A2441="Lead",IF(ISNUMBER(MATCH(G2441,QualityStatuses,0)),1,0),0)</f>
        <v>0</v>
      </c>
      <c r="Q2441" s="40">
        <f>IF(A2441="Lead",IF(G2441="New Lead",0,1),0)</f>
        <v>1</v>
      </c>
      <c r="R2441" s="40">
        <f>IF(A2441="Lead",IF(G2441="Lost",1,0),0)</f>
        <v>0</v>
      </c>
      <c r="S2441" t="n">
        <v>2</v>
      </c>
      <c r="T2441" t="n">
        <v>1</v>
      </c>
      <c r="U2441" t="n">
        <v>0</v>
      </c>
      <c r="V2441" t="n">
        <v>0</v>
      </c>
      <c r="W2441" t="n">
        <v>0</v>
      </c>
      <c r="X2441" t="n">
        <v>0</v>
      </c>
      <c r="Y2441">
        <f>IF(AND(A2441="Lead",COUNTIF(MetaCamps,C2441)&gt;0),1,0)</f>
        <v>1</v>
      </c>
      <c r="Z2441">
        <f>IF(Y2441=1,P2441,0)</f>
        <v>0</v>
      </c>
    </row>
    <row r="2442">
      <c r="A2442" t="inlineStr">
        <is>
          <t>Lead</t>
        </is>
      </c>
      <c r="B2442" s="39" t="str">
        <f>IFERROR(INDEX(CampTypes,MATCH(C2442,CampList,0)),"Unattributed")</f>
        <v>New</v>
      </c>
      <c r="C2442" t="inlineStr">
        <is>
          <t>EBG - In House | ABO | Natuf | Leads | Unit Franchise | India | Oct26 | V1</t>
        </is>
      </c>
      <c r="D2442" t="inlineStr">
        <is>
          <t>Natuf | LAL 1% | India | Jul26 | V1</t>
        </is>
      </c>
      <c r="E2442" t="inlineStr">
        <is>
          <t>Natuf | Reel | Brand Ambassador | Heard Of Owning A Cafe | V1</t>
        </is>
      </c>
      <c r="F2442" t="inlineStr">
        <is>
          <t>In House Natuf</t>
        </is>
      </c>
      <c r="G2442" t="inlineStr">
        <is>
          <t>Attempt 1</t>
        </is>
      </c>
      <c r="H2442" s="39" t="str">
        <f>IF(ISNUMBER(MATCH(G2442,QualityStatuses,0)),"Quality Lead","Non-Quality Lead")</f>
        <v>Non-Quality Lead</v>
      </c>
      <c r="I2442" t="inlineStr">
        <is>
          <t>2026-10</t>
        </is>
      </c>
      <c r="J2442" t="inlineStr">
        <is>
          <t>Wk of 2026-10-12</t>
        </is>
      </c>
      <c r="K2442" t="inlineStr">
        <is>
          <t>Rupa Srinivas</t>
        </is>
      </c>
      <c r="L2442" t="inlineStr">
        <is>
          <t>Facebook</t>
        </is>
      </c>
      <c r="M2442" t="inlineStr">
        <is>
          <t>Direct (campaign tagged in CRM)</t>
        </is>
      </c>
      <c r="N2442" t="inlineStr">
        <is>
          <t>6ad10f9ffeb7511aab304859</t>
        </is>
      </c>
      <c r="O2442" t="n">
        <v>1</v>
      </c>
      <c r="P2442" s="40">
        <f>IF(A2442="Lead",IF(ISNUMBER(MATCH(G2442,QualityStatuses,0)),1,0),0)</f>
        <v>0</v>
      </c>
      <c r="Q2442" s="40">
        <f>IF(A2442="Lead",IF(G2442="New Lead",0,1),0)</f>
        <v>1</v>
      </c>
      <c r="R2442" s="40">
        <f>IF(A2442="Lead",IF(G2442="Lost",1,0),0)</f>
        <v>0</v>
      </c>
      <c r="S2442" t="n">
        <v>1</v>
      </c>
      <c r="T2442" t="n">
        <v>0</v>
      </c>
      <c r="U2442" t="n">
        <v>0</v>
      </c>
      <c r="V2442" t="n">
        <v>0</v>
      </c>
      <c r="W2442" t="n">
        <v>0</v>
      </c>
      <c r="X2442" t="n">
        <v>0</v>
      </c>
      <c r="Y2442">
        <f>IF(AND(A2442="Lead",COUNTIF(MetaCamps,C2442)&gt;0),1,0)</f>
        <v>0</v>
      </c>
      <c r="Z2442">
        <f>IF(Y2442=1,P2442,0)</f>
        <v>0</v>
      </c>
    </row>
    <row r="2443">
      <c r="A2443" t="inlineStr">
        <is>
          <t>Lead</t>
        </is>
      </c>
      <c r="B2443" s="39" t="str">
        <f>IFERROR(INDEX(CampTypes,MATCH(C2443,CampList,0)),"Unattributed")</f>
        <v>Old</v>
      </c>
      <c r="C2443" t="inlineStr">
        <is>
          <t>natuf_Kiosk_14072026_Hindi</t>
        </is>
      </c>
      <c r="D2443" t="inlineStr">
        <is>
          <t>natuf_Kiosk_09102026</t>
        </is>
      </c>
      <c r="E2443" t="inlineStr">
        <is>
          <t>natuf_Kiosk_14072026_ad set_ad1</t>
        </is>
      </c>
      <c r="F2443" t="inlineStr">
        <is>
          <t>Natuf</t>
        </is>
      </c>
      <c r="G2443" t="inlineStr">
        <is>
          <t>New Lead</t>
        </is>
      </c>
      <c r="H2443" s="39" t="str">
        <f>IF(ISNUMBER(MATCH(G2443,QualityStatuses,0)),"Quality Lead","Non-Quality Lead")</f>
        <v>Non-Quality Lead</v>
      </c>
      <c r="I2443" t="inlineStr">
        <is>
          <t>2026-10</t>
        </is>
      </c>
      <c r="J2443" t="inlineStr">
        <is>
          <t>Wk of 2026-10-12</t>
        </is>
      </c>
      <c r="K2443" t="inlineStr">
        <is>
          <t>(Unassigned)</t>
        </is>
      </c>
      <c r="L2443" t="inlineStr">
        <is>
          <t>Facebook</t>
        </is>
      </c>
      <c r="M2443" t="inlineStr">
        <is>
          <t>Direct (campaign tagged in CRM)</t>
        </is>
      </c>
      <c r="N2443" t="inlineStr">
        <is>
          <t>6ad10f880d6c1060086d7c1b</t>
        </is>
      </c>
      <c r="O2443" t="n">
        <v>1</v>
      </c>
      <c r="P2443" s="40">
        <f>IF(A2443="Lead",IF(ISNUMBER(MATCH(G2443,QualityStatuses,0)),1,0),0)</f>
        <v>0</v>
      </c>
      <c r="Q2443" s="40">
        <f>IF(A2443="Lead",IF(G2443="New Lead",0,1),0)</f>
        <v>0</v>
      </c>
      <c r="R2443" s="40">
        <f>IF(A2443="Lead",IF(G2443="Lost",1,0),0)</f>
        <v>0</v>
      </c>
      <c r="S2443" t="n">
        <v>0</v>
      </c>
      <c r="T2443" t="n">
        <v>0</v>
      </c>
      <c r="U2443" t="n">
        <v>0</v>
      </c>
      <c r="V2443" t="n">
        <v>0</v>
      </c>
      <c r="W2443" t="n">
        <v>0</v>
      </c>
      <c r="X2443" t="n">
        <v>0</v>
      </c>
      <c r="Y2443">
        <f>IF(AND(A2443="Lead",COUNTIF(MetaCamps,C2443)&gt;0),1,0)</f>
        <v>1</v>
      </c>
      <c r="Z2443">
        <f>IF(Y2443=1,P2443,0)</f>
        <v>0</v>
      </c>
    </row>
    <row r="2444">
      <c r="A2444" t="inlineStr">
        <is>
          <t>Lead</t>
        </is>
      </c>
      <c r="B2444" s="39" t="str">
        <f>IFERROR(INDEX(CampTypes,MATCH(C2444,CampList,0)),"Unattributed")</f>
        <v>Old</v>
      </c>
      <c r="C2444" t="inlineStr">
        <is>
          <t>E_Karan_Natuf_All_07072026</t>
        </is>
      </c>
      <c r="D2444" t="inlineStr">
        <is>
          <t>E_Karan_Natuf_Fragship_07072026_Adset2</t>
        </is>
      </c>
      <c r="E2444" t="inlineStr">
        <is>
          <t>E_Karan_Natuf_Flagship_Cafe_07072026_Adset2_Ad1 – Copy 2</t>
        </is>
      </c>
      <c r="F2444" t="inlineStr">
        <is>
          <t>Natuf</t>
        </is>
      </c>
      <c r="G2444" t="inlineStr">
        <is>
          <t>Attempt 2</t>
        </is>
      </c>
      <c r="H2444" s="39" t="str">
        <f>IF(ISNUMBER(MATCH(G2444,QualityStatuses,0)),"Quality Lead","Non-Quality Lead")</f>
        <v>Non-Quality Lead</v>
      </c>
      <c r="I2444" t="inlineStr">
        <is>
          <t>2026-10</t>
        </is>
      </c>
      <c r="J2444" t="inlineStr">
        <is>
          <t>Wk of 2026-10-12</t>
        </is>
      </c>
      <c r="K2444" t="inlineStr">
        <is>
          <t>Tejaswini Tarigopula</t>
        </is>
      </c>
      <c r="L2444" t="inlineStr">
        <is>
          <t>Facebook</t>
        </is>
      </c>
      <c r="M2444" t="inlineStr">
        <is>
          <t>Direct (campaign tagged in CRM)</t>
        </is>
      </c>
      <c r="N2444" t="inlineStr">
        <is>
          <t>6ad10f600d6c1060086d7bea</t>
        </is>
      </c>
      <c r="O2444" t="n">
        <v>1</v>
      </c>
      <c r="P2444" s="40">
        <f>IF(A2444="Lead",IF(ISNUMBER(MATCH(G2444,QualityStatuses,0)),1,0),0)</f>
        <v>0</v>
      </c>
      <c r="Q2444" s="40">
        <f>IF(A2444="Lead",IF(G2444="New Lead",0,1),0)</f>
        <v>1</v>
      </c>
      <c r="R2444" s="40">
        <f>IF(A2444="Lead",IF(G2444="Lost",1,0),0)</f>
        <v>0</v>
      </c>
      <c r="S2444" t="n">
        <v>2</v>
      </c>
      <c r="T2444" t="n">
        <v>0</v>
      </c>
      <c r="U2444" t="n">
        <v>0</v>
      </c>
      <c r="V2444" t="n">
        <v>0</v>
      </c>
      <c r="W2444" t="n">
        <v>0</v>
      </c>
      <c r="X2444" t="n">
        <v>0</v>
      </c>
      <c r="Y2444">
        <f>IF(AND(A2444="Lead",COUNTIF(MetaCamps,C2444)&gt;0),1,0)</f>
        <v>1</v>
      </c>
      <c r="Z2444">
        <f>IF(Y2444=1,P2444,0)</f>
        <v>0</v>
      </c>
    </row>
    <row r="2445">
      <c r="A2445" t="inlineStr">
        <is>
          <t>Lead</t>
        </is>
      </c>
      <c r="B2445" s="39" t="str">
        <f>IFERROR(INDEX(CampTypes,MATCH(C2445,CampList,0)),"Unattributed")</f>
        <v>New</v>
      </c>
      <c r="C2445" t="inlineStr">
        <is>
          <t>EBG - In House | ABO | Natuf | Leads | Unit Franchise | India | Oct26 | V1</t>
        </is>
      </c>
      <c r="D2445" t="inlineStr">
        <is>
          <t>Natuf | Business Owners | Tier1 + Growth Cities | Oct26 | V1</t>
        </is>
      </c>
      <c r="E2445" t="inlineStr">
        <is>
          <t>Natuf | Reel | Brand Ambassador | Heard Of Owning A Cafe | V1</t>
        </is>
      </c>
      <c r="F2445" t="inlineStr">
        <is>
          <t>In House Natuf</t>
        </is>
      </c>
      <c r="G2445" t="inlineStr">
        <is>
          <t>Details Shared</t>
        </is>
      </c>
      <c r="H2445" s="39" t="str">
        <f>IF(ISNUMBER(MATCH(G2445,QualityStatuses,0)),"Quality Lead","Non-Quality Lead")</f>
        <v>Quality Lead</v>
      </c>
      <c r="I2445" t="inlineStr">
        <is>
          <t>2026-10</t>
        </is>
      </c>
      <c r="J2445" t="inlineStr">
        <is>
          <t>Wk of 2026-10-12</t>
        </is>
      </c>
      <c r="K2445" t="inlineStr">
        <is>
          <t>Rupa Srinivas</t>
        </is>
      </c>
      <c r="L2445" t="inlineStr">
        <is>
          <t>Facebook</t>
        </is>
      </c>
      <c r="M2445" t="inlineStr">
        <is>
          <t>Direct (campaign tagged in CRM)</t>
        </is>
      </c>
      <c r="N2445" t="inlineStr">
        <is>
          <t>6ad10ee0b3879a0d1d073074</t>
        </is>
      </c>
      <c r="O2445" t="n">
        <v>1</v>
      </c>
      <c r="P2445" s="40">
        <f>IF(A2445="Lead",IF(ISNUMBER(MATCH(G2445,QualityStatuses,0)),1,0),0)</f>
        <v>1</v>
      </c>
      <c r="Q2445" s="40">
        <f>IF(A2445="Lead",IF(G2445="New Lead",0,1),0)</f>
        <v>1</v>
      </c>
      <c r="R2445" s="40">
        <f>IF(A2445="Lead",IF(G2445="Lost",1,0),0)</f>
        <v>0</v>
      </c>
      <c r="S2445" t="n">
        <v>1</v>
      </c>
      <c r="T2445" t="n">
        <v>1</v>
      </c>
      <c r="U2445" t="n">
        <v>0</v>
      </c>
      <c r="V2445" t="n">
        <v>0</v>
      </c>
      <c r="W2445" t="n">
        <v>0</v>
      </c>
      <c r="X2445" t="n">
        <v>0</v>
      </c>
      <c r="Y2445">
        <f>IF(AND(A2445="Lead",COUNTIF(MetaCamps,C2445)&gt;0),1,0)</f>
        <v>0</v>
      </c>
      <c r="Z2445">
        <f>IF(Y2445=1,P2445,0)</f>
        <v>0</v>
      </c>
    </row>
    <row r="2446">
      <c r="A2446" t="inlineStr">
        <is>
          <t>Lead</t>
        </is>
      </c>
      <c r="B2446" s="39" t="str">
        <f>IFERROR(INDEX(CampTypes,MATCH(C2446,CampList,0)),"Unattributed")</f>
        <v>New</v>
      </c>
      <c r="C2446" t="inlineStr">
        <is>
          <t>EBG - In House | ABO | Natuf | Leads | Unit Franchise | India | Oct26 | V1</t>
        </is>
      </c>
      <c r="D2446" t="inlineStr">
        <is>
          <t>Natuf | Business Owners | Tier1 + Growth Cities | Oct26 | V1</t>
        </is>
      </c>
      <c r="E2446" t="inlineStr">
        <is>
          <t>Natuf | Reel | Brand Ambassador | Heard Of Owning A Cafe | V1</t>
        </is>
      </c>
      <c r="F2446" t="inlineStr">
        <is>
          <t>In House Natuf</t>
        </is>
      </c>
      <c r="G2446" t="inlineStr">
        <is>
          <t>Connected</t>
        </is>
      </c>
      <c r="H2446" s="39" t="str">
        <f>IF(ISNUMBER(MATCH(G2446,QualityStatuses,0)),"Quality Lead","Non-Quality Lead")</f>
        <v>Non-Quality Lead</v>
      </c>
      <c r="I2446" t="inlineStr">
        <is>
          <t>2026-10</t>
        </is>
      </c>
      <c r="J2446" t="inlineStr">
        <is>
          <t>Wk of 2026-10-12</t>
        </is>
      </c>
      <c r="K2446" t="inlineStr">
        <is>
          <t>Rupa Srinivas</t>
        </is>
      </c>
      <c r="L2446" t="inlineStr">
        <is>
          <t>Facebook</t>
        </is>
      </c>
      <c r="M2446" t="inlineStr">
        <is>
          <t>Direct (campaign tagged in CRM)</t>
        </is>
      </c>
      <c r="N2446" t="inlineStr">
        <is>
          <t>6ad10d31f53cba26b1726811</t>
        </is>
      </c>
      <c r="O2446" t="n">
        <v>1</v>
      </c>
      <c r="P2446" s="40">
        <f>IF(A2446="Lead",IF(ISNUMBER(MATCH(G2446,QualityStatuses,0)),1,0),0)</f>
        <v>0</v>
      </c>
      <c r="Q2446" s="40">
        <f>IF(A2446="Lead",IF(G2446="New Lead",0,1),0)</f>
        <v>1</v>
      </c>
      <c r="R2446" s="40">
        <f>IF(A2446="Lead",IF(G2446="Lost",1,0),0)</f>
        <v>0</v>
      </c>
      <c r="S2446" t="n">
        <v>9</v>
      </c>
      <c r="T2446" t="n">
        <v>1</v>
      </c>
      <c r="U2446" t="n">
        <v>0</v>
      </c>
      <c r="V2446" t="n">
        <v>0</v>
      </c>
      <c r="W2446" t="n">
        <v>0</v>
      </c>
      <c r="X2446" t="n">
        <v>0</v>
      </c>
      <c r="Y2446">
        <f>IF(AND(A2446="Lead",COUNTIF(MetaCamps,C2446)&gt;0),1,0)</f>
        <v>0</v>
      </c>
      <c r="Z2446">
        <f>IF(Y2446=1,P2446,0)</f>
        <v>0</v>
      </c>
    </row>
    <row r="2447">
      <c r="A2447" t="inlineStr">
        <is>
          <t>Lead</t>
        </is>
      </c>
      <c r="B2447" s="39" t="str">
        <f>IFERROR(INDEX(CampTypes,MATCH(C2447,CampList,0)),"Unattributed")</f>
        <v>New</v>
      </c>
      <c r="C2447" t="inlineStr">
        <is>
          <t>EBG - In House | ABO | Natuf | Leads | Unit Franchise | India | Oct26 | V1</t>
        </is>
      </c>
      <c r="D2447" t="inlineStr">
        <is>
          <t>Natuf | Broad | Tier1 + Growth Cities | Oct26 | V1</t>
        </is>
      </c>
      <c r="E2447" t="inlineStr">
        <is>
          <t>Natuf | Reel | Brand Ambassador | Heard Of Owning A Cafe | V1</t>
        </is>
      </c>
      <c r="F2447" t="inlineStr">
        <is>
          <t>In House Natuf</t>
        </is>
      </c>
      <c r="G2447" t="inlineStr">
        <is>
          <t>Details Shared</t>
        </is>
      </c>
      <c r="H2447" s="39" t="str">
        <f>IF(ISNUMBER(MATCH(G2447,QualityStatuses,0)),"Quality Lead","Non-Quality Lead")</f>
        <v>Quality Lead</v>
      </c>
      <c r="I2447" t="inlineStr">
        <is>
          <t>2026-10</t>
        </is>
      </c>
      <c r="J2447" t="inlineStr">
        <is>
          <t>Wk of 2026-10-12</t>
        </is>
      </c>
      <c r="K2447" t="inlineStr">
        <is>
          <t>Rupa Srinivas</t>
        </is>
      </c>
      <c r="L2447" t="inlineStr">
        <is>
          <t>Facebook</t>
        </is>
      </c>
      <c r="M2447" t="inlineStr">
        <is>
          <t>Direct (campaign tagged in CRM)</t>
        </is>
      </c>
      <c r="N2447" t="inlineStr">
        <is>
          <t>6ad10bfa70f4ea57eb3e86f3</t>
        </is>
      </c>
      <c r="O2447" t="n">
        <v>1</v>
      </c>
      <c r="P2447" s="40">
        <f>IF(A2447="Lead",IF(ISNUMBER(MATCH(G2447,QualityStatuses,0)),1,0),0)</f>
        <v>1</v>
      </c>
      <c r="Q2447" s="40">
        <f>IF(A2447="Lead",IF(G2447="New Lead",0,1),0)</f>
        <v>1</v>
      </c>
      <c r="R2447" s="40">
        <f>IF(A2447="Lead",IF(G2447="Lost",1,0),0)</f>
        <v>0</v>
      </c>
      <c r="S2447" t="n">
        <v>1</v>
      </c>
      <c r="T2447" t="n">
        <v>0</v>
      </c>
      <c r="U2447" t="n">
        <v>0</v>
      </c>
      <c r="V2447" t="n">
        <v>0</v>
      </c>
      <c r="W2447" t="n">
        <v>0</v>
      </c>
      <c r="X2447" t="n">
        <v>0</v>
      </c>
      <c r="Y2447">
        <f>IF(AND(A2447="Lead",COUNTIF(MetaCamps,C2447)&gt;0),1,0)</f>
        <v>0</v>
      </c>
      <c r="Z2447">
        <f>IF(Y2447=1,P2447,0)</f>
        <v>0</v>
      </c>
    </row>
    <row r="2448">
      <c r="A2448" t="inlineStr">
        <is>
          <t>Lead</t>
        </is>
      </c>
      <c r="B2448" s="39" t="str">
        <f>IFERROR(INDEX(CampTypes,MATCH(C2448,CampList,0)),"Unattributed")</f>
        <v>New</v>
      </c>
      <c r="C2448" t="inlineStr">
        <is>
          <t>EBG - In House | ABO | Natuf | Leads | Unit Franchise | India | Oct26 | V1</t>
        </is>
      </c>
      <c r="D2448" t="inlineStr">
        <is>
          <t>Natuf | Broad | Tier1 + Growth Cities | Oct26 | V1</t>
        </is>
      </c>
      <c r="E2448" t="inlineStr">
        <is>
          <t>Natuf | Reel | Brand Ambassador | Heard Of Owning A Cafe | V1</t>
        </is>
      </c>
      <c r="F2448" t="inlineStr">
        <is>
          <t>In House Natuf</t>
        </is>
      </c>
      <c r="G2448" t="inlineStr">
        <is>
          <t>Connected</t>
        </is>
      </c>
      <c r="H2448" s="39" t="str">
        <f>IF(ISNUMBER(MATCH(G2448,QualityStatuses,0)),"Quality Lead","Non-Quality Lead")</f>
        <v>Non-Quality Lead</v>
      </c>
      <c r="I2448" t="inlineStr">
        <is>
          <t>2026-10</t>
        </is>
      </c>
      <c r="J2448" t="inlineStr">
        <is>
          <t>Wk of 2026-10-12</t>
        </is>
      </c>
      <c r="K2448" t="inlineStr">
        <is>
          <t>Rupa Srinivas</t>
        </is>
      </c>
      <c r="L2448" t="inlineStr">
        <is>
          <t>Facebook</t>
        </is>
      </c>
      <c r="M2448" t="inlineStr">
        <is>
          <t>Direct (campaign tagged in CRM)</t>
        </is>
      </c>
      <c r="N2448" t="inlineStr">
        <is>
          <t>6ad10bb6e5faac8ce71188af</t>
        </is>
      </c>
      <c r="O2448" t="n">
        <v>1</v>
      </c>
      <c r="P2448" s="40">
        <f>IF(A2448="Lead",IF(ISNUMBER(MATCH(G2448,QualityStatuses,0)),1,0),0)</f>
        <v>0</v>
      </c>
      <c r="Q2448" s="40">
        <f>IF(A2448="Lead",IF(G2448="New Lead",0,1),0)</f>
        <v>1</v>
      </c>
      <c r="R2448" s="40">
        <f>IF(A2448="Lead",IF(G2448="Lost",1,0),0)</f>
        <v>0</v>
      </c>
      <c r="S2448" t="n">
        <v>3</v>
      </c>
      <c r="T2448" t="n">
        <v>1</v>
      </c>
      <c r="U2448" t="n">
        <v>0</v>
      </c>
      <c r="V2448" t="n">
        <v>0</v>
      </c>
      <c r="W2448" t="n">
        <v>0</v>
      </c>
      <c r="X2448" t="n">
        <v>0</v>
      </c>
      <c r="Y2448">
        <f>IF(AND(A2448="Lead",COUNTIF(MetaCamps,C2448)&gt;0),1,0)</f>
        <v>0</v>
      </c>
      <c r="Z2448">
        <f>IF(Y2448=1,P2448,0)</f>
        <v>0</v>
      </c>
    </row>
    <row r="2449">
      <c r="A2449" t="inlineStr">
        <is>
          <t>Lead</t>
        </is>
      </c>
      <c r="B2449" s="39" t="str">
        <f>IFERROR(INDEX(CampTypes,MATCH(C2449,CampList,0)),"Unattributed")</f>
        <v>New</v>
      </c>
      <c r="C2449" t="inlineStr">
        <is>
          <t>EBG - In House | ABO | Natuf | Leads | Unit Franchise | India | Oct26 | V1</t>
        </is>
      </c>
      <c r="D2449" t="inlineStr">
        <is>
          <t>Natuf | Investors | Tier1 + Growth Cities | Oct26 | V1</t>
        </is>
      </c>
      <c r="E2449" t="inlineStr">
        <is>
          <t>Natuf | Reel | Brand Ambassador | Heard Of Owning A Cafe | V1</t>
        </is>
      </c>
      <c r="F2449" t="inlineStr">
        <is>
          <t>In House Natuf</t>
        </is>
      </c>
      <c r="G2449" t="inlineStr">
        <is>
          <t>New Lead</t>
        </is>
      </c>
      <c r="H2449" s="39" t="str">
        <f>IF(ISNUMBER(MATCH(G2449,QualityStatuses,0)),"Quality Lead","Non-Quality Lead")</f>
        <v>Non-Quality Lead</v>
      </c>
      <c r="I2449" t="inlineStr">
        <is>
          <t>2026-10</t>
        </is>
      </c>
      <c r="J2449" t="inlineStr">
        <is>
          <t>Wk of 2026-10-12</t>
        </is>
      </c>
      <c r="K2449" t="inlineStr">
        <is>
          <t>Rupa Srinivas</t>
        </is>
      </c>
      <c r="L2449" t="inlineStr">
        <is>
          <t>Facebook</t>
        </is>
      </c>
      <c r="M2449" t="inlineStr">
        <is>
          <t>Direct (campaign tagged in CRM)</t>
        </is>
      </c>
      <c r="N2449" t="inlineStr">
        <is>
          <t>6ad10b4acf043b304810086f</t>
        </is>
      </c>
      <c r="O2449" t="n">
        <v>1</v>
      </c>
      <c r="P2449" s="40">
        <f>IF(A2449="Lead",IF(ISNUMBER(MATCH(G2449,QualityStatuses,0)),1,0),0)</f>
        <v>0</v>
      </c>
      <c r="Q2449" s="40">
        <f>IF(A2449="Lead",IF(G2449="New Lead",0,1),0)</f>
        <v>0</v>
      </c>
      <c r="R2449" s="40">
        <f>IF(A2449="Lead",IF(G2449="Lost",1,0),0)</f>
        <v>0</v>
      </c>
      <c r="S2449" t="n">
        <v>0</v>
      </c>
      <c r="T2449" t="n">
        <v>0</v>
      </c>
      <c r="U2449" t="n">
        <v>0</v>
      </c>
      <c r="V2449" t="n">
        <v>0</v>
      </c>
      <c r="W2449" t="n">
        <v>0</v>
      </c>
      <c r="X2449" t="n">
        <v>0</v>
      </c>
      <c r="Y2449">
        <f>IF(AND(A2449="Lead",COUNTIF(MetaCamps,C2449)&gt;0),1,0)</f>
        <v>0</v>
      </c>
      <c r="Z2449">
        <f>IF(Y2449=1,P2449,0)</f>
        <v>0</v>
      </c>
    </row>
    <row r="2450">
      <c r="A2450" t="inlineStr">
        <is>
          <t>Lead</t>
        </is>
      </c>
      <c r="B2450" s="39" t="str">
        <f>IFERROR(INDEX(CampTypes,MATCH(C2450,CampList,0)),"Unattributed")</f>
        <v>New</v>
      </c>
      <c r="C2450" t="inlineStr">
        <is>
          <t>EBG - In House | ABO | Natuf | Leads | Unit Franchise | India | Oct26 | V1</t>
        </is>
      </c>
      <c r="D2450" t="inlineStr">
        <is>
          <t>Natuf | Business Owners | Tier1 + Growth Cities | Oct26 | V1</t>
        </is>
      </c>
      <c r="E2450" t="inlineStr">
        <is>
          <t>Natuf | Reel | Brand Ambassador | Heard Of Owning A Cafe | V1</t>
        </is>
      </c>
      <c r="F2450" t="inlineStr">
        <is>
          <t>In House Natuf</t>
        </is>
      </c>
      <c r="G2450" t="inlineStr">
        <is>
          <t>Attempt 2</t>
        </is>
      </c>
      <c r="H2450" s="39" t="str">
        <f>IF(ISNUMBER(MATCH(G2450,QualityStatuses,0)),"Quality Lead","Non-Quality Lead")</f>
        <v>Non-Quality Lead</v>
      </c>
      <c r="I2450" t="inlineStr">
        <is>
          <t>2026-10</t>
        </is>
      </c>
      <c r="J2450" t="inlineStr">
        <is>
          <t>Wk of 2026-10-12</t>
        </is>
      </c>
      <c r="K2450" t="inlineStr">
        <is>
          <t>Rupa Srinivas</t>
        </is>
      </c>
      <c r="L2450" t="inlineStr">
        <is>
          <t>Facebook</t>
        </is>
      </c>
      <c r="M2450" t="inlineStr">
        <is>
          <t>Direct (campaign tagged in CRM)</t>
        </is>
      </c>
      <c r="N2450" t="inlineStr">
        <is>
          <t>6ad10b0e5027ad1ddd80ef7d</t>
        </is>
      </c>
      <c r="O2450" t="n">
        <v>1</v>
      </c>
      <c r="P2450" s="40">
        <f>IF(A2450="Lead",IF(ISNUMBER(MATCH(G2450,QualityStatuses,0)),1,0),0)</f>
        <v>0</v>
      </c>
      <c r="Q2450" s="40">
        <f>IF(A2450="Lead",IF(G2450="New Lead",0,1),0)</f>
        <v>1</v>
      </c>
      <c r="R2450" s="40">
        <f>IF(A2450="Lead",IF(G2450="Lost",1,0),0)</f>
        <v>0</v>
      </c>
      <c r="S2450" t="n">
        <v>2</v>
      </c>
      <c r="T2450" t="n">
        <v>1</v>
      </c>
      <c r="U2450" t="n">
        <v>0</v>
      </c>
      <c r="V2450" t="n">
        <v>0</v>
      </c>
      <c r="W2450" t="n">
        <v>0</v>
      </c>
      <c r="X2450" t="n">
        <v>0</v>
      </c>
      <c r="Y2450">
        <f>IF(AND(A2450="Lead",COUNTIF(MetaCamps,C2450)&gt;0),1,0)</f>
        <v>0</v>
      </c>
      <c r="Z2450">
        <f>IF(Y2450=1,P2450,0)</f>
        <v>0</v>
      </c>
    </row>
    <row r="2451">
      <c r="A2451" t="inlineStr">
        <is>
          <t>Lead</t>
        </is>
      </c>
      <c r="B2451" s="39" t="str">
        <f>IFERROR(INDEX(CampTypes,MATCH(C2451,CampList,0)),"Unattributed")</f>
        <v>Old</v>
      </c>
      <c r="C2451" t="inlineStr">
        <is>
          <t>natuf_Kiosk_14072026_Hindi</t>
        </is>
      </c>
      <c r="D2451" t="inlineStr">
        <is>
          <t>natuf_Kiosk_09102026</t>
        </is>
      </c>
      <c r="E2451" t="inlineStr">
        <is>
          <t>natuf_Kiosk_14072026_ad set_ad1</t>
        </is>
      </c>
      <c r="F2451" t="inlineStr">
        <is>
          <t>Natuf</t>
        </is>
      </c>
      <c r="G2451" t="inlineStr">
        <is>
          <t>Attempt 1</t>
        </is>
      </c>
      <c r="H2451" s="39" t="str">
        <f>IF(ISNUMBER(MATCH(G2451,QualityStatuses,0)),"Quality Lead","Non-Quality Lead")</f>
        <v>Non-Quality Lead</v>
      </c>
      <c r="I2451" t="inlineStr">
        <is>
          <t>2026-10</t>
        </is>
      </c>
      <c r="J2451" t="inlineStr">
        <is>
          <t>Wk of 2026-10-12</t>
        </is>
      </c>
      <c r="K2451" t="inlineStr">
        <is>
          <t>Tejaswini Tarigopula</t>
        </is>
      </c>
      <c r="L2451" t="inlineStr">
        <is>
          <t>Facebook</t>
        </is>
      </c>
      <c r="M2451" t="inlineStr">
        <is>
          <t>Direct (campaign tagged in CRM)</t>
        </is>
      </c>
      <c r="N2451" t="inlineStr">
        <is>
          <t>6ad10a535027ad1ddd80ee15</t>
        </is>
      </c>
      <c r="O2451" t="n">
        <v>1</v>
      </c>
      <c r="P2451" s="40">
        <f>IF(A2451="Lead",IF(ISNUMBER(MATCH(G2451,QualityStatuses,0)),1,0),0)</f>
        <v>0</v>
      </c>
      <c r="Q2451" s="40">
        <f>IF(A2451="Lead",IF(G2451="New Lead",0,1),0)</f>
        <v>1</v>
      </c>
      <c r="R2451" s="40">
        <f>IF(A2451="Lead",IF(G2451="Lost",1,0),0)</f>
        <v>0</v>
      </c>
      <c r="S2451" t="n">
        <v>3</v>
      </c>
      <c r="T2451" t="n">
        <v>0</v>
      </c>
      <c r="U2451" t="n">
        <v>0</v>
      </c>
      <c r="V2451" t="n">
        <v>0</v>
      </c>
      <c r="W2451" t="n">
        <v>0</v>
      </c>
      <c r="X2451" t="n">
        <v>0</v>
      </c>
      <c r="Y2451">
        <f>IF(AND(A2451="Lead",COUNTIF(MetaCamps,C2451)&gt;0),1,0)</f>
        <v>1</v>
      </c>
      <c r="Z2451">
        <f>IF(Y2451=1,P2451,0)</f>
        <v>0</v>
      </c>
    </row>
    <row r="2452">
      <c r="A2452" t="inlineStr">
        <is>
          <t>Lead</t>
        </is>
      </c>
      <c r="B2452" s="39" t="str">
        <f>IFERROR(INDEX(CampTypes,MATCH(C2452,CampList,0)),"Unattributed")</f>
        <v>New</v>
      </c>
      <c r="C2452" t="inlineStr">
        <is>
          <t>EBG - In House | ABO | Natuf | Leads | Unit Franchise | India | Oct26 | V1</t>
        </is>
      </c>
      <c r="D2452" t="inlineStr">
        <is>
          <t>Natuf | LAL 1% | India | Jul26 | V1</t>
        </is>
      </c>
      <c r="E2452" t="inlineStr">
        <is>
          <t>Natuf | Reel | Brand Ambassador | Heard Of Owning A Cafe | V1</t>
        </is>
      </c>
      <c r="F2452" t="inlineStr">
        <is>
          <t>In House Natuf</t>
        </is>
      </c>
      <c r="G2452" t="inlineStr">
        <is>
          <t>Attempt 1</t>
        </is>
      </c>
      <c r="H2452" s="39" t="str">
        <f>IF(ISNUMBER(MATCH(G2452,QualityStatuses,0)),"Quality Lead","Non-Quality Lead")</f>
        <v>Non-Quality Lead</v>
      </c>
      <c r="I2452" t="inlineStr">
        <is>
          <t>2026-10</t>
        </is>
      </c>
      <c r="J2452" t="inlineStr">
        <is>
          <t>Wk of 2026-10-12</t>
        </is>
      </c>
      <c r="K2452" t="inlineStr">
        <is>
          <t>Rupa Srinivas</t>
        </is>
      </c>
      <c r="L2452" t="inlineStr">
        <is>
          <t>Facebook</t>
        </is>
      </c>
      <c r="M2452" t="inlineStr">
        <is>
          <t>Direct (campaign tagged in CRM)</t>
        </is>
      </c>
      <c r="N2452" t="inlineStr">
        <is>
          <t>6ad1093b1fabd48dfe6e398d</t>
        </is>
      </c>
      <c r="O2452" t="n">
        <v>1</v>
      </c>
      <c r="P2452" s="40">
        <f>IF(A2452="Lead",IF(ISNUMBER(MATCH(G2452,QualityStatuses,0)),1,0),0)</f>
        <v>0</v>
      </c>
      <c r="Q2452" s="40">
        <f>IF(A2452="Lead",IF(G2452="New Lead",0,1),0)</f>
        <v>1</v>
      </c>
      <c r="R2452" s="40">
        <f>IF(A2452="Lead",IF(G2452="Lost",1,0),0)</f>
        <v>0</v>
      </c>
      <c r="S2452" t="n">
        <v>1</v>
      </c>
      <c r="T2452" t="n">
        <v>1</v>
      </c>
      <c r="U2452" t="n">
        <v>0</v>
      </c>
      <c r="V2452" t="n">
        <v>0</v>
      </c>
      <c r="W2452" t="n">
        <v>0</v>
      </c>
      <c r="X2452" t="n">
        <v>0</v>
      </c>
      <c r="Y2452">
        <f>IF(AND(A2452="Lead",COUNTIF(MetaCamps,C2452)&gt;0),1,0)</f>
        <v>0</v>
      </c>
      <c r="Z2452">
        <f>IF(Y2452=1,P2452,0)</f>
        <v>0</v>
      </c>
    </row>
    <row r="2453">
      <c r="A2453" t="inlineStr">
        <is>
          <t>Lead</t>
        </is>
      </c>
      <c r="B2453" s="39" t="str">
        <f>IFERROR(INDEX(CampTypes,MATCH(C2453,CampList,0)),"Unattributed")</f>
        <v>New</v>
      </c>
      <c r="C2453" t="inlineStr">
        <is>
          <t>EBG - In House | ABO | Natuf | Leads | Unit Franchise | India | Oct26 | V1</t>
        </is>
      </c>
      <c r="D2453" t="inlineStr">
        <is>
          <t>Natuf | Investors | Tier1 + Growth Cities | Oct26 | V1</t>
        </is>
      </c>
      <c r="E2453" t="inlineStr">
        <is>
          <t>Natuf | Reel | Brand Ambassador | Heard Of Owning A Cafe | V1</t>
        </is>
      </c>
      <c r="F2453" t="inlineStr">
        <is>
          <t>In House Natuf</t>
        </is>
      </c>
      <c r="G2453" t="inlineStr">
        <is>
          <t>Connected</t>
        </is>
      </c>
      <c r="H2453" s="39" t="str">
        <f>IF(ISNUMBER(MATCH(G2453,QualityStatuses,0)),"Quality Lead","Non-Quality Lead")</f>
        <v>Non-Quality Lead</v>
      </c>
      <c r="I2453" t="inlineStr">
        <is>
          <t>2026-10</t>
        </is>
      </c>
      <c r="J2453" t="inlineStr">
        <is>
          <t>Wk of 2026-10-12</t>
        </is>
      </c>
      <c r="K2453" t="inlineStr">
        <is>
          <t>Rupa Srinivas</t>
        </is>
      </c>
      <c r="L2453" t="inlineStr">
        <is>
          <t>Facebook</t>
        </is>
      </c>
      <c r="M2453" t="inlineStr">
        <is>
          <t>Direct (campaign tagged in CRM)</t>
        </is>
      </c>
      <c r="N2453" t="inlineStr">
        <is>
          <t>6ad108b6acbceb9b8c68523d</t>
        </is>
      </c>
      <c r="O2453" t="n">
        <v>1</v>
      </c>
      <c r="P2453" s="40">
        <f>IF(A2453="Lead",IF(ISNUMBER(MATCH(G2453,QualityStatuses,0)),1,0),0)</f>
        <v>0</v>
      </c>
      <c r="Q2453" s="40">
        <f>IF(A2453="Lead",IF(G2453="New Lead",0,1),0)</f>
        <v>1</v>
      </c>
      <c r="R2453" s="40">
        <f>IF(A2453="Lead",IF(G2453="Lost",1,0),0)</f>
        <v>0</v>
      </c>
      <c r="S2453" t="n">
        <v>1</v>
      </c>
      <c r="T2453" t="n">
        <v>1</v>
      </c>
      <c r="U2453" t="n">
        <v>0</v>
      </c>
      <c r="V2453" t="n">
        <v>0</v>
      </c>
      <c r="W2453" t="n">
        <v>0</v>
      </c>
      <c r="X2453" t="n">
        <v>0</v>
      </c>
      <c r="Y2453">
        <f>IF(AND(A2453="Lead",COUNTIF(MetaCamps,C2453)&gt;0),1,0)</f>
        <v>0</v>
      </c>
      <c r="Z2453">
        <f>IF(Y2453=1,P2453,0)</f>
        <v>0</v>
      </c>
    </row>
    <row r="2454">
      <c r="A2454" t="inlineStr">
        <is>
          <t>Lead</t>
        </is>
      </c>
      <c r="B2454" s="39" t="str">
        <f>IFERROR(INDEX(CampTypes,MATCH(C2454,CampList,0)),"Unattributed")</f>
        <v>Old</v>
      </c>
      <c r="C2454" t="inlineStr">
        <is>
          <t>E_Karan_Natuf_All_07072026</t>
        </is>
      </c>
      <c r="D2454" t="inlineStr">
        <is>
          <t>E_Karan_Natuf_Sign_07072026_Adset3</t>
        </is>
      </c>
      <c r="E2454" t="inlineStr">
        <is>
          <t>E_Karan_Natuf_Sign_07072026_Adset2_Ad1 – Copy</t>
        </is>
      </c>
      <c r="F2454" t="inlineStr">
        <is>
          <t>Natuf</t>
        </is>
      </c>
      <c r="G2454" t="inlineStr">
        <is>
          <t>New Lead</t>
        </is>
      </c>
      <c r="H2454" s="39" t="str">
        <f>IF(ISNUMBER(MATCH(G2454,QualityStatuses,0)),"Quality Lead","Non-Quality Lead")</f>
        <v>Non-Quality Lead</v>
      </c>
      <c r="I2454" t="inlineStr">
        <is>
          <t>2026-10</t>
        </is>
      </c>
      <c r="J2454" t="inlineStr">
        <is>
          <t>Wk of 2026-10-12</t>
        </is>
      </c>
      <c r="K2454" t="inlineStr">
        <is>
          <t>(Unassigned)</t>
        </is>
      </c>
      <c r="L2454" t="inlineStr">
        <is>
          <t>Facebook</t>
        </is>
      </c>
      <c r="M2454" t="inlineStr">
        <is>
          <t>Direct (campaign tagged in CRM)</t>
        </is>
      </c>
      <c r="N2454" t="inlineStr">
        <is>
          <t>6ad106f067565700ee1845b8</t>
        </is>
      </c>
      <c r="O2454" t="n">
        <v>1</v>
      </c>
      <c r="P2454" s="40">
        <f>IF(A2454="Lead",IF(ISNUMBER(MATCH(G2454,QualityStatuses,0)),1,0),0)</f>
        <v>0</v>
      </c>
      <c r="Q2454" s="40">
        <f>IF(A2454="Lead",IF(G2454="New Lead",0,1),0)</f>
        <v>0</v>
      </c>
      <c r="R2454" s="40">
        <f>IF(A2454="Lead",IF(G2454="Lost",1,0),0)</f>
        <v>0</v>
      </c>
      <c r="S2454" t="n">
        <v>0</v>
      </c>
      <c r="T2454" t="n">
        <v>0</v>
      </c>
      <c r="U2454" t="n">
        <v>0</v>
      </c>
      <c r="V2454" t="n">
        <v>0</v>
      </c>
      <c r="W2454" t="n">
        <v>0</v>
      </c>
      <c r="X2454" t="n">
        <v>0</v>
      </c>
      <c r="Y2454">
        <f>IF(AND(A2454="Lead",COUNTIF(MetaCamps,C2454)&gt;0),1,0)</f>
        <v>1</v>
      </c>
      <c r="Z2454">
        <f>IF(Y2454=1,P2454,0)</f>
        <v>0</v>
      </c>
    </row>
    <row r="2455">
      <c r="A2455" t="inlineStr">
        <is>
          <t>Lead</t>
        </is>
      </c>
      <c r="B2455" s="39" t="str">
        <f>IFERROR(INDEX(CampTypes,MATCH(C2455,CampList,0)),"Unattributed")</f>
        <v>New</v>
      </c>
      <c r="C2455" t="inlineStr">
        <is>
          <t>EBG - In House | ABO | Natuf | Leads | Unit Franchise | India | Oct26 | V1</t>
        </is>
      </c>
      <c r="D2455" t="inlineStr">
        <is>
          <t>Natuf | LAL 1% | India | Jul26 | V1</t>
        </is>
      </c>
      <c r="E2455" t="inlineStr">
        <is>
          <t>Natuf | Reel | Brand Ambassador | Heard Of Owning A Cafe | V1</t>
        </is>
      </c>
      <c r="F2455" t="inlineStr">
        <is>
          <t>In House Natuf</t>
        </is>
      </c>
      <c r="G2455" t="inlineStr">
        <is>
          <t>Connected</t>
        </is>
      </c>
      <c r="H2455" s="39" t="str">
        <f>IF(ISNUMBER(MATCH(G2455,QualityStatuses,0)),"Quality Lead","Non-Quality Lead")</f>
        <v>Non-Quality Lead</v>
      </c>
      <c r="I2455" t="inlineStr">
        <is>
          <t>2026-10</t>
        </is>
      </c>
      <c r="J2455" t="inlineStr">
        <is>
          <t>Wk of 2026-10-12</t>
        </is>
      </c>
      <c r="K2455" t="inlineStr">
        <is>
          <t>Rupa Srinivas</t>
        </is>
      </c>
      <c r="L2455" t="inlineStr">
        <is>
          <t>Facebook</t>
        </is>
      </c>
      <c r="M2455" t="inlineStr">
        <is>
          <t>Direct (campaign tagged in CRM)</t>
        </is>
      </c>
      <c r="N2455" t="inlineStr">
        <is>
          <t>6ad105feb9865c16756cce8a</t>
        </is>
      </c>
      <c r="O2455" t="n">
        <v>1</v>
      </c>
      <c r="P2455" s="40">
        <f>IF(A2455="Lead",IF(ISNUMBER(MATCH(G2455,QualityStatuses,0)),1,0),0)</f>
        <v>0</v>
      </c>
      <c r="Q2455" s="40">
        <f>IF(A2455="Lead",IF(G2455="New Lead",0,1),0)</f>
        <v>1</v>
      </c>
      <c r="R2455" s="40">
        <f>IF(A2455="Lead",IF(G2455="Lost",1,0),0)</f>
        <v>0</v>
      </c>
      <c r="S2455" t="n">
        <v>1</v>
      </c>
      <c r="T2455" t="n">
        <v>1</v>
      </c>
      <c r="U2455" t="n">
        <v>0</v>
      </c>
      <c r="V2455" t="n">
        <v>0</v>
      </c>
      <c r="W2455" t="n">
        <v>0</v>
      </c>
      <c r="X2455" t="n">
        <v>0</v>
      </c>
      <c r="Y2455">
        <f>IF(AND(A2455="Lead",COUNTIF(MetaCamps,C2455)&gt;0),1,0)</f>
        <v>0</v>
      </c>
      <c r="Z2455">
        <f>IF(Y2455=1,P2455,0)</f>
        <v>0</v>
      </c>
    </row>
    <row r="2456">
      <c r="A2456" t="inlineStr">
        <is>
          <t>Lead</t>
        </is>
      </c>
      <c r="B2456" s="39" t="str">
        <f>IFERROR(INDEX(CampTypes,MATCH(C2456,CampList,0)),"Unattributed")</f>
        <v>Old</v>
      </c>
      <c r="C2456" t="inlineStr">
        <is>
          <t>E_Suresh_Natuf_Kiosk_07072026</t>
        </is>
      </c>
      <c r="D2456" t="inlineStr">
        <is>
          <t>E_Suresh_Natuf_Kiosk_07072026_Adset5</t>
        </is>
      </c>
      <c r="E2456" t="inlineStr">
        <is>
          <t>E_Hindi_Suresh_Natuf_Kiosk_07072026_Adset5_ad3 – Copy 2</t>
        </is>
      </c>
      <c r="F2456" t="inlineStr">
        <is>
          <t>Natuf</t>
        </is>
      </c>
      <c r="G2456" t="inlineStr">
        <is>
          <t>Attempt 2</t>
        </is>
      </c>
      <c r="H2456" s="39" t="str">
        <f>IF(ISNUMBER(MATCH(G2456,QualityStatuses,0)),"Quality Lead","Non-Quality Lead")</f>
        <v>Non-Quality Lead</v>
      </c>
      <c r="I2456" t="inlineStr">
        <is>
          <t>2026-10</t>
        </is>
      </c>
      <c r="J2456" t="inlineStr">
        <is>
          <t>Wk of 2026-10-12</t>
        </is>
      </c>
      <c r="K2456" t="inlineStr">
        <is>
          <t>Tejaswini Tarigopula</t>
        </is>
      </c>
      <c r="L2456" t="inlineStr">
        <is>
          <t>Facebook</t>
        </is>
      </c>
      <c r="M2456" t="inlineStr">
        <is>
          <t>Direct (campaign tagged in CRM)</t>
        </is>
      </c>
      <c r="N2456" t="inlineStr">
        <is>
          <t>6ad1052b213874ec5321113b</t>
        </is>
      </c>
      <c r="O2456" t="n">
        <v>1</v>
      </c>
      <c r="P2456" s="40">
        <f>IF(A2456="Lead",IF(ISNUMBER(MATCH(G2456,QualityStatuses,0)),1,0),0)</f>
        <v>0</v>
      </c>
      <c r="Q2456" s="40">
        <f>IF(A2456="Lead",IF(G2456="New Lead",0,1),0)</f>
        <v>1</v>
      </c>
      <c r="R2456" s="40">
        <f>IF(A2456="Lead",IF(G2456="Lost",1,0),0)</f>
        <v>0</v>
      </c>
      <c r="S2456" t="n">
        <v>5</v>
      </c>
      <c r="T2456" t="n">
        <v>2</v>
      </c>
      <c r="U2456" t="n">
        <v>0</v>
      </c>
      <c r="V2456" t="n">
        <v>0</v>
      </c>
      <c r="W2456" t="n">
        <v>0</v>
      </c>
      <c r="X2456" t="n">
        <v>0</v>
      </c>
      <c r="Y2456">
        <f>IF(AND(A2456="Lead",COUNTIF(MetaCamps,C2456)&gt;0),1,0)</f>
        <v>1</v>
      </c>
      <c r="Z2456">
        <f>IF(Y2456=1,P2456,0)</f>
        <v>0</v>
      </c>
    </row>
    <row r="2457">
      <c r="A2457" t="inlineStr">
        <is>
          <t>Lead</t>
        </is>
      </c>
      <c r="B2457" s="39" t="str">
        <f>IFERROR(INDEX(CampTypes,MATCH(C2457,CampList,0)),"Unattributed")</f>
        <v>Old</v>
      </c>
      <c r="C2457" t="inlineStr">
        <is>
          <t>E_Natuf_MF_05092026</t>
        </is>
      </c>
      <c r="D2457" t="inlineStr">
        <is>
          <t>E_Natuf_MF_05092026_ Ad Set1</t>
        </is>
      </c>
      <c r="E2457" t="inlineStr">
        <is>
          <t>E_Natuf_MF_05092026_ Ad Set1_Ad1</t>
        </is>
      </c>
      <c r="F2457" t="inlineStr">
        <is>
          <t>Natuf_MF</t>
        </is>
      </c>
      <c r="G2457" t="inlineStr">
        <is>
          <t>Attempt 1</t>
        </is>
      </c>
      <c r="H2457" s="39" t="str">
        <f>IF(ISNUMBER(MATCH(G2457,QualityStatuses,0)),"Quality Lead","Non-Quality Lead")</f>
        <v>Non-Quality Lead</v>
      </c>
      <c r="I2457" t="inlineStr">
        <is>
          <t>2026-10</t>
        </is>
      </c>
      <c r="J2457" t="inlineStr">
        <is>
          <t>Wk of 2026-10-12</t>
        </is>
      </c>
      <c r="K2457" t="inlineStr">
        <is>
          <t>Tejaswini Tarigopula</t>
        </is>
      </c>
      <c r="L2457" t="inlineStr">
        <is>
          <t>Facebook</t>
        </is>
      </c>
      <c r="M2457" t="inlineStr">
        <is>
          <t>Direct (campaign tagged in CRM)</t>
        </is>
      </c>
      <c r="N2457" t="inlineStr">
        <is>
          <t>6ad104c9f9ff3609704f2984</t>
        </is>
      </c>
      <c r="O2457" t="n">
        <v>1</v>
      </c>
      <c r="P2457" s="40">
        <f>IF(A2457="Lead",IF(ISNUMBER(MATCH(G2457,QualityStatuses,0)),1,0),0)</f>
        <v>0</v>
      </c>
      <c r="Q2457" s="40">
        <f>IF(A2457="Lead",IF(G2457="New Lead",0,1),0)</f>
        <v>1</v>
      </c>
      <c r="R2457" s="40">
        <f>IF(A2457="Lead",IF(G2457="Lost",1,0),0)</f>
        <v>0</v>
      </c>
      <c r="S2457" t="n">
        <v>2</v>
      </c>
      <c r="T2457" t="n">
        <v>0</v>
      </c>
      <c r="U2457" t="n">
        <v>0</v>
      </c>
      <c r="V2457" t="n">
        <v>0</v>
      </c>
      <c r="W2457" t="n">
        <v>0</v>
      </c>
      <c r="X2457" t="n">
        <v>0</v>
      </c>
      <c r="Y2457">
        <f>IF(AND(A2457="Lead",COUNTIF(MetaCamps,C2457)&gt;0),1,0)</f>
        <v>1</v>
      </c>
      <c r="Z2457">
        <f>IF(Y2457=1,P2457,0)</f>
        <v>0</v>
      </c>
    </row>
    <row r="2458">
      <c r="A2458" t="inlineStr">
        <is>
          <t>Lead</t>
        </is>
      </c>
      <c r="B2458" s="39" t="str">
        <f>IFERROR(INDEX(CampTypes,MATCH(C2458,CampList,0)),"Unattributed")</f>
        <v>New</v>
      </c>
      <c r="C2458" t="inlineStr">
        <is>
          <t>EBG - In House | ABO | Natuf | Leads | Unit Franchise | India | Oct26 | V1</t>
        </is>
      </c>
      <c r="D2458" t="inlineStr">
        <is>
          <t>Natuf | LAL 1% | India | Jul26 | V1</t>
        </is>
      </c>
      <c r="E2458" t="inlineStr">
        <is>
          <t>Natuf | Reel | Brand Ambassador | Heard Of Owning A Cafe | V1</t>
        </is>
      </c>
      <c r="F2458" t="inlineStr">
        <is>
          <t>In House Natuf</t>
        </is>
      </c>
      <c r="G2458" t="inlineStr">
        <is>
          <t>Attempt 2</t>
        </is>
      </c>
      <c r="H2458" s="39" t="str">
        <f>IF(ISNUMBER(MATCH(G2458,QualityStatuses,0)),"Quality Lead","Non-Quality Lead")</f>
        <v>Non-Quality Lead</v>
      </c>
      <c r="I2458" t="inlineStr">
        <is>
          <t>2026-10</t>
        </is>
      </c>
      <c r="J2458" t="inlineStr">
        <is>
          <t>Wk of 2026-10-12</t>
        </is>
      </c>
      <c r="K2458" t="inlineStr">
        <is>
          <t>Rupa Srinivas</t>
        </is>
      </c>
      <c r="L2458" t="inlineStr">
        <is>
          <t>Facebook</t>
        </is>
      </c>
      <c r="M2458" t="inlineStr">
        <is>
          <t>Direct (campaign tagged in CRM)</t>
        </is>
      </c>
      <c r="N2458" t="inlineStr">
        <is>
          <t>6ad1041c5027ad1ddd80ec03</t>
        </is>
      </c>
      <c r="O2458" t="n">
        <v>1</v>
      </c>
      <c r="P2458" s="40">
        <f>IF(A2458="Lead",IF(ISNUMBER(MATCH(G2458,QualityStatuses,0)),1,0),0)</f>
        <v>0</v>
      </c>
      <c r="Q2458" s="40">
        <f>IF(A2458="Lead",IF(G2458="New Lead",0,1),0)</f>
        <v>1</v>
      </c>
      <c r="R2458" s="40">
        <f>IF(A2458="Lead",IF(G2458="Lost",1,0),0)</f>
        <v>0</v>
      </c>
      <c r="S2458" t="n">
        <v>3</v>
      </c>
      <c r="T2458" t="n">
        <v>0</v>
      </c>
      <c r="U2458" t="n">
        <v>0</v>
      </c>
      <c r="V2458" t="n">
        <v>0</v>
      </c>
      <c r="W2458" t="n">
        <v>0</v>
      </c>
      <c r="X2458" t="n">
        <v>0</v>
      </c>
      <c r="Y2458">
        <f>IF(AND(A2458="Lead",COUNTIF(MetaCamps,C2458)&gt;0),1,0)</f>
        <v>0</v>
      </c>
      <c r="Z2458">
        <f>IF(Y2458=1,P2458,0)</f>
        <v>0</v>
      </c>
    </row>
    <row r="2459">
      <c r="A2459" t="inlineStr">
        <is>
          <t>Lead</t>
        </is>
      </c>
      <c r="B2459" s="39" t="str">
        <f>IFERROR(INDEX(CampTypes,MATCH(C2459,CampList,0)),"Unattributed")</f>
        <v>Old</v>
      </c>
      <c r="C2459" t="inlineStr">
        <is>
          <t>natuf_Kiosk_14072026_Hindi</t>
        </is>
      </c>
      <c r="D2459" t="inlineStr">
        <is>
          <t>natuf_Kiosk_14072026_Highest-converting industries</t>
        </is>
      </c>
      <c r="E2459" t="inlineStr">
        <is>
          <t>natuf_Kiosk_14072026_ad set_ad1</t>
        </is>
      </c>
      <c r="F2459" t="inlineStr">
        <is>
          <t>Natuf</t>
        </is>
      </c>
      <c r="G2459" t="inlineStr">
        <is>
          <t>New Lead</t>
        </is>
      </c>
      <c r="H2459" s="39" t="str">
        <f>IF(ISNUMBER(MATCH(G2459,QualityStatuses,0)),"Quality Lead","Non-Quality Lead")</f>
        <v>Non-Quality Lead</v>
      </c>
      <c r="I2459" t="inlineStr">
        <is>
          <t>2026-10</t>
        </is>
      </c>
      <c r="J2459" t="inlineStr">
        <is>
          <t>Wk of 2026-10-12</t>
        </is>
      </c>
      <c r="K2459" t="inlineStr">
        <is>
          <t>(Unassigned)</t>
        </is>
      </c>
      <c r="L2459" t="inlineStr">
        <is>
          <t>Facebook</t>
        </is>
      </c>
      <c r="M2459" t="inlineStr">
        <is>
          <t>Direct (campaign tagged in CRM)</t>
        </is>
      </c>
      <c r="N2459" t="inlineStr">
        <is>
          <t>6ad103ab5027ad1ddd80eb13</t>
        </is>
      </c>
      <c r="O2459" t="n">
        <v>1</v>
      </c>
      <c r="P2459" s="40">
        <f>IF(A2459="Lead",IF(ISNUMBER(MATCH(G2459,QualityStatuses,0)),1,0),0)</f>
        <v>0</v>
      </c>
      <c r="Q2459" s="40">
        <f>IF(A2459="Lead",IF(G2459="New Lead",0,1),0)</f>
        <v>0</v>
      </c>
      <c r="R2459" s="40">
        <f>IF(A2459="Lead",IF(G2459="Lost",1,0),0)</f>
        <v>0</v>
      </c>
      <c r="S2459" t="n">
        <v>0</v>
      </c>
      <c r="T2459" t="n">
        <v>0</v>
      </c>
      <c r="U2459" t="n">
        <v>0</v>
      </c>
      <c r="V2459" t="n">
        <v>0</v>
      </c>
      <c r="W2459" t="n">
        <v>0</v>
      </c>
      <c r="X2459" t="n">
        <v>0</v>
      </c>
      <c r="Y2459">
        <f>IF(AND(A2459="Lead",COUNTIF(MetaCamps,C2459)&gt;0),1,0)</f>
        <v>1</v>
      </c>
      <c r="Z2459">
        <f>IF(Y2459=1,P2459,0)</f>
        <v>0</v>
      </c>
    </row>
    <row r="2460">
      <c r="A2460" t="inlineStr">
        <is>
          <t>Lead</t>
        </is>
      </c>
      <c r="B2460" s="39" t="str">
        <f>IFERROR(INDEX(CampTypes,MATCH(C2460,CampList,0)),"Unattributed")</f>
        <v>Old</v>
      </c>
      <c r="C2460" t="inlineStr">
        <is>
          <t>natuf_Kiosk_14072026_Hindi</t>
        </is>
      </c>
      <c r="D2460" t="inlineStr">
        <is>
          <t>natuf_Kiosk_09102026</t>
        </is>
      </c>
      <c r="E2460" t="inlineStr">
        <is>
          <t>natuf_Kiosk_14072026_ad set_ad1</t>
        </is>
      </c>
      <c r="F2460" t="inlineStr">
        <is>
          <t>Natuf</t>
        </is>
      </c>
      <c r="G2460" t="inlineStr">
        <is>
          <t>Attempt 1</t>
        </is>
      </c>
      <c r="H2460" s="39" t="str">
        <f>IF(ISNUMBER(MATCH(G2460,QualityStatuses,0)),"Quality Lead","Non-Quality Lead")</f>
        <v>Non-Quality Lead</v>
      </c>
      <c r="I2460" t="inlineStr">
        <is>
          <t>2026-10</t>
        </is>
      </c>
      <c r="J2460" t="inlineStr">
        <is>
          <t>Wk of 2026-10-12</t>
        </is>
      </c>
      <c r="K2460" t="inlineStr">
        <is>
          <t>Tejaswini Tarigopula</t>
        </is>
      </c>
      <c r="L2460" t="inlineStr">
        <is>
          <t>Facebook</t>
        </is>
      </c>
      <c r="M2460" t="inlineStr">
        <is>
          <t>Direct (campaign tagged in CRM)</t>
        </is>
      </c>
      <c r="N2460" t="inlineStr">
        <is>
          <t>6ad102d1b9865c16756ccc43</t>
        </is>
      </c>
      <c r="O2460" t="n">
        <v>1</v>
      </c>
      <c r="P2460" s="40">
        <f>IF(A2460="Lead",IF(ISNUMBER(MATCH(G2460,QualityStatuses,0)),1,0),0)</f>
        <v>0</v>
      </c>
      <c r="Q2460" s="40">
        <f>IF(A2460="Lead",IF(G2460="New Lead",0,1),0)</f>
        <v>1</v>
      </c>
      <c r="R2460" s="40">
        <f>IF(A2460="Lead",IF(G2460="Lost",1,0),0)</f>
        <v>0</v>
      </c>
      <c r="S2460" t="n">
        <v>3</v>
      </c>
      <c r="T2460" t="n">
        <v>0</v>
      </c>
      <c r="U2460" t="n">
        <v>0</v>
      </c>
      <c r="V2460" t="n">
        <v>0</v>
      </c>
      <c r="W2460" t="n">
        <v>0</v>
      </c>
      <c r="X2460" t="n">
        <v>0</v>
      </c>
      <c r="Y2460">
        <f>IF(AND(A2460="Lead",COUNTIF(MetaCamps,C2460)&gt;0),1,0)</f>
        <v>1</v>
      </c>
      <c r="Z2460">
        <f>IF(Y2460=1,P2460,0)</f>
        <v>0</v>
      </c>
    </row>
    <row r="2461">
      <c r="A2461" t="inlineStr">
        <is>
          <t>Lead</t>
        </is>
      </c>
      <c r="B2461" s="39" t="str">
        <f>IFERROR(INDEX(CampTypes,MATCH(C2461,CampList,0)),"Unattributed")</f>
        <v>Old</v>
      </c>
      <c r="C2461" t="inlineStr">
        <is>
          <t>E_Natuf_Generic_13082026</t>
        </is>
      </c>
      <c r="D2461" t="inlineStr">
        <is>
          <t>E_Natuf_Generic_13082026_Adset1</t>
        </is>
      </c>
      <c r="E2461" t="inlineStr">
        <is>
          <t>E_Natuf_Generic_13082026_Adset1_Ad1</t>
        </is>
      </c>
      <c r="F2461" t="inlineStr">
        <is>
          <t>Natuf</t>
        </is>
      </c>
      <c r="G2461" t="inlineStr">
        <is>
          <t>New Lead</t>
        </is>
      </c>
      <c r="H2461" s="39" t="str">
        <f>IF(ISNUMBER(MATCH(G2461,QualityStatuses,0)),"Quality Lead","Non-Quality Lead")</f>
        <v>Non-Quality Lead</v>
      </c>
      <c r="I2461" t="inlineStr">
        <is>
          <t>2026-10</t>
        </is>
      </c>
      <c r="J2461" t="inlineStr">
        <is>
          <t>Wk of 2026-10-12</t>
        </is>
      </c>
      <c r="K2461" t="inlineStr">
        <is>
          <t>(Unassigned)</t>
        </is>
      </c>
      <c r="L2461" t="inlineStr">
        <is>
          <t>Facebook</t>
        </is>
      </c>
      <c r="M2461" t="inlineStr">
        <is>
          <t>Direct (campaign tagged in CRM)</t>
        </is>
      </c>
      <c r="N2461" t="inlineStr">
        <is>
          <t>6ad1023ef75b0daa2526a5f0</t>
        </is>
      </c>
      <c r="O2461" t="n">
        <v>1</v>
      </c>
      <c r="P2461" s="40">
        <f>IF(A2461="Lead",IF(ISNUMBER(MATCH(G2461,QualityStatuses,0)),1,0),0)</f>
        <v>0</v>
      </c>
      <c r="Q2461" s="40">
        <f>IF(A2461="Lead",IF(G2461="New Lead",0,1),0)</f>
        <v>0</v>
      </c>
      <c r="R2461" s="40">
        <f>IF(A2461="Lead",IF(G2461="Lost",1,0),0)</f>
        <v>0</v>
      </c>
      <c r="S2461" t="n">
        <v>0</v>
      </c>
      <c r="T2461" t="n">
        <v>0</v>
      </c>
      <c r="U2461" t="n">
        <v>0</v>
      </c>
      <c r="V2461" t="n">
        <v>0</v>
      </c>
      <c r="W2461" t="n">
        <v>0</v>
      </c>
      <c r="X2461" t="n">
        <v>0</v>
      </c>
      <c r="Y2461">
        <f>IF(AND(A2461="Lead",COUNTIF(MetaCamps,C2461)&gt;0),1,0)</f>
        <v>1</v>
      </c>
      <c r="Z2461">
        <f>IF(Y2461=1,P2461,0)</f>
        <v>0</v>
      </c>
    </row>
    <row r="2462">
      <c r="A2462" t="inlineStr">
        <is>
          <t>Lead</t>
        </is>
      </c>
      <c r="B2462" s="39" t="str">
        <f>IFERROR(INDEX(CampTypes,MATCH(C2462,CampList,0)),"Unattributed")</f>
        <v>New</v>
      </c>
      <c r="C2462" t="inlineStr">
        <is>
          <t>EBG - In House | ABO | Natuf | Leads | Unit Franchise | India | Oct26 | V1</t>
        </is>
      </c>
      <c r="D2462" t="inlineStr">
        <is>
          <t>Natuf | Investors | Tier1 + Growth Cities | Oct26 | V1</t>
        </is>
      </c>
      <c r="E2462" t="inlineStr">
        <is>
          <t>Natuf | Reel | Brand Ambassador | Heard Of Owning A Cafe | V1</t>
        </is>
      </c>
      <c r="F2462" t="inlineStr">
        <is>
          <t>In House Natuf</t>
        </is>
      </c>
      <c r="G2462" t="inlineStr">
        <is>
          <t>Attempt 1</t>
        </is>
      </c>
      <c r="H2462" s="39" t="str">
        <f>IF(ISNUMBER(MATCH(G2462,QualityStatuses,0)),"Quality Lead","Non-Quality Lead")</f>
        <v>Non-Quality Lead</v>
      </c>
      <c r="I2462" t="inlineStr">
        <is>
          <t>2026-10</t>
        </is>
      </c>
      <c r="J2462" t="inlineStr">
        <is>
          <t>Wk of 2026-10-12</t>
        </is>
      </c>
      <c r="K2462" t="inlineStr">
        <is>
          <t>Rupa Srinivas</t>
        </is>
      </c>
      <c r="L2462" t="inlineStr">
        <is>
          <t>Facebook</t>
        </is>
      </c>
      <c r="M2462" t="inlineStr">
        <is>
          <t>Direct (campaign tagged in CRM)</t>
        </is>
      </c>
      <c r="N2462" t="inlineStr">
        <is>
          <t>6ad101a724848de72ed670ff</t>
        </is>
      </c>
      <c r="O2462" t="n">
        <v>1</v>
      </c>
      <c r="P2462" s="40">
        <f>IF(A2462="Lead",IF(ISNUMBER(MATCH(G2462,QualityStatuses,0)),1,0),0)</f>
        <v>0</v>
      </c>
      <c r="Q2462" s="40">
        <f>IF(A2462="Lead",IF(G2462="New Lead",0,1),0)</f>
        <v>1</v>
      </c>
      <c r="R2462" s="40">
        <f>IF(A2462="Lead",IF(G2462="Lost",1,0),0)</f>
        <v>0</v>
      </c>
      <c r="S2462" t="n">
        <v>1</v>
      </c>
      <c r="T2462" t="n">
        <v>0</v>
      </c>
      <c r="U2462" t="n">
        <v>0</v>
      </c>
      <c r="V2462" t="n">
        <v>0</v>
      </c>
      <c r="W2462" t="n">
        <v>0</v>
      </c>
      <c r="X2462" t="n">
        <v>0</v>
      </c>
      <c r="Y2462">
        <f>IF(AND(A2462="Lead",COUNTIF(MetaCamps,C2462)&gt;0),1,0)</f>
        <v>0</v>
      </c>
      <c r="Z2462">
        <f>IF(Y2462=1,P2462,0)</f>
        <v>0</v>
      </c>
    </row>
    <row r="2463">
      <c r="A2463" t="inlineStr">
        <is>
          <t>Lead</t>
        </is>
      </c>
      <c r="B2463" s="39" t="str">
        <f>IFERROR(INDEX(CampTypes,MATCH(C2463,CampList,0)),"Unattributed")</f>
        <v>New</v>
      </c>
      <c r="C2463" t="inlineStr">
        <is>
          <t>EBG - In House | ABO | Natuf | Leads | Unit Franchise | India | Oct26 | V1</t>
        </is>
      </c>
      <c r="D2463" t="inlineStr">
        <is>
          <t>Natuf | LAL 1% | India | Jul26 | V1</t>
        </is>
      </c>
      <c r="E2463" t="inlineStr">
        <is>
          <t>Natuf | Reel | Brand Ambassador | Heard Of Owning A Cafe | V1</t>
        </is>
      </c>
      <c r="F2463" t="inlineStr">
        <is>
          <t>In House Natuf</t>
        </is>
      </c>
      <c r="G2463" t="inlineStr">
        <is>
          <t>Attempt 1</t>
        </is>
      </c>
      <c r="H2463" s="39" t="str">
        <f>IF(ISNUMBER(MATCH(G2463,QualityStatuses,0)),"Quality Lead","Non-Quality Lead")</f>
        <v>Non-Quality Lead</v>
      </c>
      <c r="I2463" t="inlineStr">
        <is>
          <t>2026-10</t>
        </is>
      </c>
      <c r="J2463" t="inlineStr">
        <is>
          <t>Wk of 2026-10-12</t>
        </is>
      </c>
      <c r="K2463" t="inlineStr">
        <is>
          <t>Rupa Srinivas</t>
        </is>
      </c>
      <c r="L2463" t="inlineStr">
        <is>
          <t>Facebook</t>
        </is>
      </c>
      <c r="M2463" t="inlineStr">
        <is>
          <t>Direct (campaign tagged in CRM)</t>
        </is>
      </c>
      <c r="N2463" t="inlineStr">
        <is>
          <t>6ad1016cc0e0eb9083c7caea</t>
        </is>
      </c>
      <c r="O2463" t="n">
        <v>1</v>
      </c>
      <c r="P2463" s="40">
        <f>IF(A2463="Lead",IF(ISNUMBER(MATCH(G2463,QualityStatuses,0)),1,0),0)</f>
        <v>0</v>
      </c>
      <c r="Q2463" s="40">
        <f>IF(A2463="Lead",IF(G2463="New Lead",0,1),0)</f>
        <v>1</v>
      </c>
      <c r="R2463" s="40">
        <f>IF(A2463="Lead",IF(G2463="Lost",1,0),0)</f>
        <v>0</v>
      </c>
      <c r="S2463" t="n">
        <v>1</v>
      </c>
      <c r="T2463" t="n">
        <v>1</v>
      </c>
      <c r="U2463" t="n">
        <v>0</v>
      </c>
      <c r="V2463" t="n">
        <v>0</v>
      </c>
      <c r="W2463" t="n">
        <v>0</v>
      </c>
      <c r="X2463" t="n">
        <v>0</v>
      </c>
      <c r="Y2463">
        <f>IF(AND(A2463="Lead",COUNTIF(MetaCamps,C2463)&gt;0),1,0)</f>
        <v>0</v>
      </c>
      <c r="Z2463">
        <f>IF(Y2463=1,P2463,0)</f>
        <v>0</v>
      </c>
    </row>
    <row r="2464">
      <c r="A2464" t="inlineStr">
        <is>
          <t>Lead</t>
        </is>
      </c>
      <c r="B2464" s="39" t="str">
        <f>IFERROR(INDEX(CampTypes,MATCH(C2464,CampList,0)),"Unattributed")</f>
        <v>Old</v>
      </c>
      <c r="C2464" t="inlineStr">
        <is>
          <t>E_Natuf_Generic_13082026</t>
        </is>
      </c>
      <c r="D2464" t="inlineStr">
        <is>
          <t>E_Natuf_Generic_13082026_Adset1</t>
        </is>
      </c>
      <c r="E2464" t="inlineStr">
        <is>
          <t>E_Natuf_Generic_13082026_Adset1_Ad1</t>
        </is>
      </c>
      <c r="F2464" t="inlineStr">
        <is>
          <t>Natuf</t>
        </is>
      </c>
      <c r="G2464" t="inlineStr">
        <is>
          <t>Connected</t>
        </is>
      </c>
      <c r="H2464" s="39" t="str">
        <f>IF(ISNUMBER(MATCH(G2464,QualityStatuses,0)),"Quality Lead","Non-Quality Lead")</f>
        <v>Non-Quality Lead</v>
      </c>
      <c r="I2464" t="inlineStr">
        <is>
          <t>2026-10</t>
        </is>
      </c>
      <c r="J2464" t="inlineStr">
        <is>
          <t>Wk of 2026-10-12</t>
        </is>
      </c>
      <c r="K2464" t="inlineStr">
        <is>
          <t>Tejaswini Tarigopula</t>
        </is>
      </c>
      <c r="L2464" t="inlineStr">
        <is>
          <t>Facebook</t>
        </is>
      </c>
      <c r="M2464" t="inlineStr">
        <is>
          <t>Direct (campaign tagged in CRM)</t>
        </is>
      </c>
      <c r="N2464" t="inlineStr">
        <is>
          <t>6ad100bc0645cdfeb694e329</t>
        </is>
      </c>
      <c r="O2464" t="n">
        <v>1</v>
      </c>
      <c r="P2464" s="40">
        <f>IF(A2464="Lead",IF(ISNUMBER(MATCH(G2464,QualityStatuses,0)),1,0),0)</f>
        <v>0</v>
      </c>
      <c r="Q2464" s="40">
        <f>IF(A2464="Lead",IF(G2464="New Lead",0,1),0)</f>
        <v>1</v>
      </c>
      <c r="R2464" s="40">
        <f>IF(A2464="Lead",IF(G2464="Lost",1,0),0)</f>
        <v>0</v>
      </c>
      <c r="S2464" t="n">
        <v>2</v>
      </c>
      <c r="T2464" t="n">
        <v>1</v>
      </c>
      <c r="U2464" t="n">
        <v>0</v>
      </c>
      <c r="V2464" t="n">
        <v>0</v>
      </c>
      <c r="W2464" t="n">
        <v>0</v>
      </c>
      <c r="X2464" t="n">
        <v>0</v>
      </c>
      <c r="Y2464">
        <f>IF(AND(A2464="Lead",COUNTIF(MetaCamps,C2464)&gt;0),1,0)</f>
        <v>1</v>
      </c>
      <c r="Z2464">
        <f>IF(Y2464=1,P2464,0)</f>
        <v>0</v>
      </c>
    </row>
    <row r="2465">
      <c r="A2465" t="inlineStr">
        <is>
          <t>Lead</t>
        </is>
      </c>
      <c r="B2465" s="39" t="str">
        <f>IFERROR(INDEX(CampTypes,MATCH(C2465,CampList,0)),"Unattributed")</f>
        <v>Old</v>
      </c>
      <c r="C2465" t="inlineStr">
        <is>
          <t>natuf_Kiosk_14072026_Hindi</t>
        </is>
      </c>
      <c r="D2465" t="inlineStr">
        <is>
          <t>natuf_Kiosk_09102026</t>
        </is>
      </c>
      <c r="E2465" t="inlineStr">
        <is>
          <t>natuf_Kiosk_14072026_ad set_ad1</t>
        </is>
      </c>
      <c r="F2465" t="inlineStr">
        <is>
          <t>Natuf</t>
        </is>
      </c>
      <c r="G2465" t="inlineStr">
        <is>
          <t>Attempt 1</t>
        </is>
      </c>
      <c r="H2465" s="39" t="str">
        <f>IF(ISNUMBER(MATCH(G2465,QualityStatuses,0)),"Quality Lead","Non-Quality Lead")</f>
        <v>Non-Quality Lead</v>
      </c>
      <c r="I2465" t="inlineStr">
        <is>
          <t>2026-10</t>
        </is>
      </c>
      <c r="J2465" t="inlineStr">
        <is>
          <t>Wk of 2026-10-12</t>
        </is>
      </c>
      <c r="K2465" t="inlineStr">
        <is>
          <t>Tejaswini Tarigopula</t>
        </is>
      </c>
      <c r="L2465" t="inlineStr">
        <is>
          <t>Facebook</t>
        </is>
      </c>
      <c r="M2465" t="inlineStr">
        <is>
          <t>Direct (campaign tagged in CRM)</t>
        </is>
      </c>
      <c r="N2465" t="inlineStr">
        <is>
          <t>6ad0ff53f9ff3609704f2620</t>
        </is>
      </c>
      <c r="O2465" t="n">
        <v>1</v>
      </c>
      <c r="P2465" s="40">
        <f>IF(A2465="Lead",IF(ISNUMBER(MATCH(G2465,QualityStatuses,0)),1,0),0)</f>
        <v>0</v>
      </c>
      <c r="Q2465" s="40">
        <f>IF(A2465="Lead",IF(G2465="New Lead",0,1),0)</f>
        <v>1</v>
      </c>
      <c r="R2465" s="40">
        <f>IF(A2465="Lead",IF(G2465="Lost",1,0),0)</f>
        <v>0</v>
      </c>
      <c r="S2465" t="n">
        <v>2</v>
      </c>
      <c r="T2465" t="n">
        <v>1</v>
      </c>
      <c r="U2465" t="n">
        <v>0</v>
      </c>
      <c r="V2465" t="n">
        <v>0</v>
      </c>
      <c r="W2465" t="n">
        <v>0</v>
      </c>
      <c r="X2465" t="n">
        <v>0</v>
      </c>
      <c r="Y2465">
        <f>IF(AND(A2465="Lead",COUNTIF(MetaCamps,C2465)&gt;0),1,0)</f>
        <v>1</v>
      </c>
      <c r="Z2465">
        <f>IF(Y2465=1,P2465,0)</f>
        <v>0</v>
      </c>
    </row>
    <row r="2466">
      <c r="A2466" t="inlineStr">
        <is>
          <t>Lead</t>
        </is>
      </c>
      <c r="B2466" s="39" t="str">
        <f>IFERROR(INDEX(CampTypes,MATCH(C2466,CampList,0)),"Unattributed")</f>
        <v>Old</v>
      </c>
      <c r="C2466" t="inlineStr">
        <is>
          <t>E_Suresh_Natuf_Kiosk_07072026</t>
        </is>
      </c>
      <c r="D2466" t="inlineStr">
        <is>
          <t>E_Suresh_Natuf_Kiosk_07072026_Adset5</t>
        </is>
      </c>
      <c r="E2466" t="inlineStr">
        <is>
          <t>E_Hindi_Suresh_Natuf_Kiosk_07072026_Adset5_ad3 – Copy 2</t>
        </is>
      </c>
      <c r="F2466" t="inlineStr">
        <is>
          <t>Natuf</t>
        </is>
      </c>
      <c r="G2466" t="inlineStr">
        <is>
          <t>New Lead</t>
        </is>
      </c>
      <c r="H2466" s="39" t="str">
        <f>IF(ISNUMBER(MATCH(G2466,QualityStatuses,0)),"Quality Lead","Non-Quality Lead")</f>
        <v>Non-Quality Lead</v>
      </c>
      <c r="I2466" t="inlineStr">
        <is>
          <t>2026-10</t>
        </is>
      </c>
      <c r="J2466" t="inlineStr">
        <is>
          <t>Wk of 2026-10-12</t>
        </is>
      </c>
      <c r="K2466" t="inlineStr">
        <is>
          <t>(Unassigned)</t>
        </is>
      </c>
      <c r="L2466" t="inlineStr">
        <is>
          <t>Facebook</t>
        </is>
      </c>
      <c r="M2466" t="inlineStr">
        <is>
          <t>Direct (campaign tagged in CRM)</t>
        </is>
      </c>
      <c r="N2466" t="inlineStr">
        <is>
          <t>6ad0ff1793d72f0f14e6d299</t>
        </is>
      </c>
      <c r="O2466" t="n">
        <v>1</v>
      </c>
      <c r="P2466" s="40">
        <f>IF(A2466="Lead",IF(ISNUMBER(MATCH(G2466,QualityStatuses,0)),1,0),0)</f>
        <v>0</v>
      </c>
      <c r="Q2466" s="40">
        <f>IF(A2466="Lead",IF(G2466="New Lead",0,1),0)</f>
        <v>0</v>
      </c>
      <c r="R2466" s="40">
        <f>IF(A2466="Lead",IF(G2466="Lost",1,0),0)</f>
        <v>0</v>
      </c>
      <c r="S2466" t="n">
        <v>0</v>
      </c>
      <c r="T2466" t="n">
        <v>0</v>
      </c>
      <c r="U2466" t="n">
        <v>0</v>
      </c>
      <c r="V2466" t="n">
        <v>0</v>
      </c>
      <c r="W2466" t="n">
        <v>0</v>
      </c>
      <c r="X2466" t="n">
        <v>0</v>
      </c>
      <c r="Y2466">
        <f>IF(AND(A2466="Lead",COUNTIF(MetaCamps,C2466)&gt;0),1,0)</f>
        <v>1</v>
      </c>
      <c r="Z2466">
        <f>IF(Y2466=1,P2466,0)</f>
        <v>0</v>
      </c>
    </row>
    <row r="2467">
      <c r="A2467" t="inlineStr">
        <is>
          <t>Lead</t>
        </is>
      </c>
      <c r="B2467" s="39" t="str">
        <f>IFERROR(INDEX(CampTypes,MATCH(C2467,CampList,0)),"Unattributed")</f>
        <v>New</v>
      </c>
      <c r="C2467" t="inlineStr">
        <is>
          <t>EBG - In House | ABO | Natuf | Leads | Unit Franchise | India | Oct26 | V1</t>
        </is>
      </c>
      <c r="D2467" t="inlineStr">
        <is>
          <t>Natuf | Business Owners | Tier1 + Growth Cities | Oct26 | V1</t>
        </is>
      </c>
      <c r="E2467" t="inlineStr">
        <is>
          <t>Natuf | Reel | Brand Ambassador | Heard Of Owning A Cafe | V1</t>
        </is>
      </c>
      <c r="F2467" t="inlineStr">
        <is>
          <t>In House Natuf</t>
        </is>
      </c>
      <c r="G2467" t="inlineStr">
        <is>
          <t>Attempt 1</t>
        </is>
      </c>
      <c r="H2467" s="39" t="str">
        <f>IF(ISNUMBER(MATCH(G2467,QualityStatuses,0)),"Quality Lead","Non-Quality Lead")</f>
        <v>Non-Quality Lead</v>
      </c>
      <c r="I2467" t="inlineStr">
        <is>
          <t>2026-10</t>
        </is>
      </c>
      <c r="J2467" t="inlineStr">
        <is>
          <t>Wk of 2026-10-12</t>
        </is>
      </c>
      <c r="K2467" t="inlineStr">
        <is>
          <t>Rupa Srinivas</t>
        </is>
      </c>
      <c r="L2467" t="inlineStr">
        <is>
          <t>Facebook</t>
        </is>
      </c>
      <c r="M2467" t="inlineStr">
        <is>
          <t>Direct (campaign tagged in CRM)</t>
        </is>
      </c>
      <c r="N2467" t="inlineStr">
        <is>
          <t>6ad0fe7d93d72f0f14e6d132</t>
        </is>
      </c>
      <c r="O2467" t="n">
        <v>1</v>
      </c>
      <c r="P2467" s="40">
        <f>IF(A2467="Lead",IF(ISNUMBER(MATCH(G2467,QualityStatuses,0)),1,0),0)</f>
        <v>0</v>
      </c>
      <c r="Q2467" s="40">
        <f>IF(A2467="Lead",IF(G2467="New Lead",0,1),0)</f>
        <v>1</v>
      </c>
      <c r="R2467" s="40">
        <f>IF(A2467="Lead",IF(G2467="Lost",1,0),0)</f>
        <v>0</v>
      </c>
      <c r="S2467" t="n">
        <v>2</v>
      </c>
      <c r="T2467" t="n">
        <v>0</v>
      </c>
      <c r="U2467" t="n">
        <v>0</v>
      </c>
      <c r="V2467" t="n">
        <v>0</v>
      </c>
      <c r="W2467" t="n">
        <v>0</v>
      </c>
      <c r="X2467" t="n">
        <v>0</v>
      </c>
      <c r="Y2467">
        <f>IF(AND(A2467="Lead",COUNTIF(MetaCamps,C2467)&gt;0),1,0)</f>
        <v>0</v>
      </c>
      <c r="Z2467">
        <f>IF(Y2467=1,P2467,0)</f>
        <v>0</v>
      </c>
    </row>
    <row r="2468">
      <c r="A2468" t="inlineStr">
        <is>
          <t>Lead</t>
        </is>
      </c>
      <c r="B2468" s="39" t="str">
        <f>IFERROR(INDEX(CampTypes,MATCH(C2468,CampList,0)),"Unattributed")</f>
        <v>New</v>
      </c>
      <c r="C2468" t="inlineStr">
        <is>
          <t>EBG - In House | ABO | Natuf | Leads | Unit Franchise | India | Oct26 | V1</t>
        </is>
      </c>
      <c r="D2468" t="inlineStr">
        <is>
          <t>Natuf | LAL 1% | India | Jul26 | V1</t>
        </is>
      </c>
      <c r="E2468" t="inlineStr">
        <is>
          <t>Natuf | Reel | Brand Ambassador | Heard Of Owning A Cafe | V1</t>
        </is>
      </c>
      <c r="F2468" t="inlineStr">
        <is>
          <t>In House Natuf</t>
        </is>
      </c>
      <c r="G2468" t="inlineStr">
        <is>
          <t>Details Shared</t>
        </is>
      </c>
      <c r="H2468" s="39" t="str">
        <f>IF(ISNUMBER(MATCH(G2468,QualityStatuses,0)),"Quality Lead","Non-Quality Lead")</f>
        <v>Quality Lead</v>
      </c>
      <c r="I2468" t="inlineStr">
        <is>
          <t>2026-10</t>
        </is>
      </c>
      <c r="J2468" t="inlineStr">
        <is>
          <t>Wk of 2026-10-12</t>
        </is>
      </c>
      <c r="K2468" t="inlineStr">
        <is>
          <t>Rupa Srinivas</t>
        </is>
      </c>
      <c r="L2468" t="inlineStr">
        <is>
          <t>Facebook</t>
        </is>
      </c>
      <c r="M2468" t="inlineStr">
        <is>
          <t>Direct (campaign tagged in CRM)</t>
        </is>
      </c>
      <c r="N2468" t="inlineStr">
        <is>
          <t>6ad0fe56543c1be20009db32</t>
        </is>
      </c>
      <c r="O2468" t="n">
        <v>1</v>
      </c>
      <c r="P2468" s="40">
        <f>IF(A2468="Lead",IF(ISNUMBER(MATCH(G2468,QualityStatuses,0)),1,0),0)</f>
        <v>1</v>
      </c>
      <c r="Q2468" s="40">
        <f>IF(A2468="Lead",IF(G2468="New Lead",0,1),0)</f>
        <v>1</v>
      </c>
      <c r="R2468" s="40">
        <f>IF(A2468="Lead",IF(G2468="Lost",1,0),0)</f>
        <v>0</v>
      </c>
      <c r="S2468" t="n">
        <v>2</v>
      </c>
      <c r="T2468" t="n">
        <v>2</v>
      </c>
      <c r="U2468" t="n">
        <v>0</v>
      </c>
      <c r="V2468" t="n">
        <v>0</v>
      </c>
      <c r="W2468" t="n">
        <v>0</v>
      </c>
      <c r="X2468" t="n">
        <v>0</v>
      </c>
      <c r="Y2468">
        <f>IF(AND(A2468="Lead",COUNTIF(MetaCamps,C2468)&gt;0),1,0)</f>
        <v>0</v>
      </c>
      <c r="Z2468">
        <f>IF(Y2468=1,P2468,0)</f>
        <v>0</v>
      </c>
    </row>
    <row r="2469">
      <c r="A2469" t="inlineStr">
        <is>
          <t>Lead</t>
        </is>
      </c>
      <c r="B2469" s="39" t="str">
        <f>IFERROR(INDEX(CampTypes,MATCH(C2469,CampList,0)),"Unattributed")</f>
        <v>Old</v>
      </c>
      <c r="C2469" t="inlineStr">
        <is>
          <t>natuf_Kiosk_14072026_Hindi</t>
        </is>
      </c>
      <c r="D2469" t="inlineStr">
        <is>
          <t>natuf_Kiosk_09102026</t>
        </is>
      </c>
      <c r="E2469" t="inlineStr">
        <is>
          <t>natuf_Kiosk_14072026_ad set_ad1</t>
        </is>
      </c>
      <c r="F2469" t="inlineStr">
        <is>
          <t>Natuf</t>
        </is>
      </c>
      <c r="G2469" t="inlineStr">
        <is>
          <t>Connected</t>
        </is>
      </c>
      <c r="H2469" s="39" t="str">
        <f>IF(ISNUMBER(MATCH(G2469,QualityStatuses,0)),"Quality Lead","Non-Quality Lead")</f>
        <v>Non-Quality Lead</v>
      </c>
      <c r="I2469" t="inlineStr">
        <is>
          <t>2026-10</t>
        </is>
      </c>
      <c r="J2469" t="inlineStr">
        <is>
          <t>Wk of 2026-10-12</t>
        </is>
      </c>
      <c r="K2469" t="inlineStr">
        <is>
          <t>Tejaswini Tarigopula</t>
        </is>
      </c>
      <c r="L2469" t="inlineStr">
        <is>
          <t>Facebook</t>
        </is>
      </c>
      <c r="M2469" t="inlineStr">
        <is>
          <t>Direct (campaign tagged in CRM)</t>
        </is>
      </c>
      <c r="N2469" t="inlineStr">
        <is>
          <t>6ad0fe31c75e9fd539ac70df</t>
        </is>
      </c>
      <c r="O2469" t="n">
        <v>1</v>
      </c>
      <c r="P2469" s="40">
        <f>IF(A2469="Lead",IF(ISNUMBER(MATCH(G2469,QualityStatuses,0)),1,0),0)</f>
        <v>0</v>
      </c>
      <c r="Q2469" s="40">
        <f>IF(A2469="Lead",IF(G2469="New Lead",0,1),0)</f>
        <v>1</v>
      </c>
      <c r="R2469" s="40">
        <f>IF(A2469="Lead",IF(G2469="Lost",1,0),0)</f>
        <v>0</v>
      </c>
      <c r="S2469" t="n">
        <v>1</v>
      </c>
      <c r="T2469" t="n">
        <v>1</v>
      </c>
      <c r="U2469" t="n">
        <v>0</v>
      </c>
      <c r="V2469" t="n">
        <v>0</v>
      </c>
      <c r="W2469" t="n">
        <v>0</v>
      </c>
      <c r="X2469" t="n">
        <v>0</v>
      </c>
      <c r="Y2469">
        <f>IF(AND(A2469="Lead",COUNTIF(MetaCamps,C2469)&gt;0),1,0)</f>
        <v>1</v>
      </c>
      <c r="Z2469">
        <f>IF(Y2469=1,P2469,0)</f>
        <v>0</v>
      </c>
    </row>
    <row r="2470">
      <c r="A2470" t="inlineStr">
        <is>
          <t>Lead</t>
        </is>
      </c>
      <c r="B2470" s="39" t="str">
        <f>IFERROR(INDEX(CampTypes,MATCH(C2470,CampList,0)),"Unattributed")</f>
        <v>New</v>
      </c>
      <c r="C2470" t="inlineStr">
        <is>
          <t>EBG - In House | ABO | Natuf | Leads | Unit Franchise | India | Oct26 | V1</t>
        </is>
      </c>
      <c r="D2470" t="inlineStr">
        <is>
          <t>Natuf | LAL 1% | India | Jul26 | V1</t>
        </is>
      </c>
      <c r="E2470" t="inlineStr">
        <is>
          <t>Natuf | Reel | Brand Ambassador | Heard Of Owning A Cafe | V1</t>
        </is>
      </c>
      <c r="F2470" t="inlineStr">
        <is>
          <t>In House Natuf</t>
        </is>
      </c>
      <c r="G2470" t="inlineStr">
        <is>
          <t>Attempt 2</t>
        </is>
      </c>
      <c r="H2470" s="39" t="str">
        <f>IF(ISNUMBER(MATCH(G2470,QualityStatuses,0)),"Quality Lead","Non-Quality Lead")</f>
        <v>Non-Quality Lead</v>
      </c>
      <c r="I2470" t="inlineStr">
        <is>
          <t>2026-10</t>
        </is>
      </c>
      <c r="J2470" t="inlineStr">
        <is>
          <t>Wk of 2026-10-12</t>
        </is>
      </c>
      <c r="K2470" t="inlineStr">
        <is>
          <t>Rupa Srinivas</t>
        </is>
      </c>
      <c r="L2470" t="inlineStr">
        <is>
          <t>Facebook</t>
        </is>
      </c>
      <c r="M2470" t="inlineStr">
        <is>
          <t>Direct (campaign tagged in CRM)</t>
        </is>
      </c>
      <c r="N2470" t="inlineStr">
        <is>
          <t>6ad0fcdc8597547aff56c3a1</t>
        </is>
      </c>
      <c r="O2470" t="n">
        <v>1</v>
      </c>
      <c r="P2470" s="40">
        <f>IF(A2470="Lead",IF(ISNUMBER(MATCH(G2470,QualityStatuses,0)),1,0),0)</f>
        <v>0</v>
      </c>
      <c r="Q2470" s="40">
        <f>IF(A2470="Lead",IF(G2470="New Lead",0,1),0)</f>
        <v>1</v>
      </c>
      <c r="R2470" s="40">
        <f>IF(A2470="Lead",IF(G2470="Lost",1,0),0)</f>
        <v>0</v>
      </c>
      <c r="S2470" t="n">
        <v>2</v>
      </c>
      <c r="T2470" t="n">
        <v>0</v>
      </c>
      <c r="U2470" t="n">
        <v>0</v>
      </c>
      <c r="V2470" t="n">
        <v>0</v>
      </c>
      <c r="W2470" t="n">
        <v>0</v>
      </c>
      <c r="X2470" t="n">
        <v>0</v>
      </c>
      <c r="Y2470">
        <f>IF(AND(A2470="Lead",COUNTIF(MetaCamps,C2470)&gt;0),1,0)</f>
        <v>0</v>
      </c>
      <c r="Z2470">
        <f>IF(Y2470=1,P2470,0)</f>
        <v>0</v>
      </c>
    </row>
    <row r="2471">
      <c r="A2471" t="inlineStr">
        <is>
          <t>Lead</t>
        </is>
      </c>
      <c r="B2471" s="39" t="str">
        <f>IFERROR(INDEX(CampTypes,MATCH(C2471,CampList,0)),"Unattributed")</f>
        <v>New</v>
      </c>
      <c r="C2471" t="inlineStr">
        <is>
          <t>EBG - In House | ABO | Natuf | Leads | Unit Franchise | India | Oct26 | V1</t>
        </is>
      </c>
      <c r="D2471" t="inlineStr">
        <is>
          <t>Natuf | LAL 1% | India | Jul26 | V1</t>
        </is>
      </c>
      <c r="E2471" t="inlineStr">
        <is>
          <t>Natuf | Reel | Brand Ambassador | Heard Of Owning A Cafe | V1</t>
        </is>
      </c>
      <c r="F2471" t="inlineStr">
        <is>
          <t>In House Natuf</t>
        </is>
      </c>
      <c r="G2471" t="inlineStr">
        <is>
          <t>Connected</t>
        </is>
      </c>
      <c r="H2471" s="39" t="str">
        <f>IF(ISNUMBER(MATCH(G2471,QualityStatuses,0)),"Quality Lead","Non-Quality Lead")</f>
        <v>Non-Quality Lead</v>
      </c>
      <c r="I2471" t="inlineStr">
        <is>
          <t>2026-10</t>
        </is>
      </c>
      <c r="J2471" t="inlineStr">
        <is>
          <t>Wk of 2026-10-12</t>
        </is>
      </c>
      <c r="K2471" t="inlineStr">
        <is>
          <t>Rupa Srinivas</t>
        </is>
      </c>
      <c r="L2471" t="inlineStr">
        <is>
          <t>Facebook</t>
        </is>
      </c>
      <c r="M2471" t="inlineStr">
        <is>
          <t>Direct (campaign tagged in CRM)</t>
        </is>
      </c>
      <c r="N2471" t="inlineStr">
        <is>
          <t>6ad0fc608597547aff56c307</t>
        </is>
      </c>
      <c r="O2471" t="n">
        <v>1</v>
      </c>
      <c r="P2471" s="40">
        <f>IF(A2471="Lead",IF(ISNUMBER(MATCH(G2471,QualityStatuses,0)),1,0),0)</f>
        <v>0</v>
      </c>
      <c r="Q2471" s="40">
        <f>IF(A2471="Lead",IF(G2471="New Lead",0,1),0)</f>
        <v>1</v>
      </c>
      <c r="R2471" s="40">
        <f>IF(A2471="Lead",IF(G2471="Lost",1,0),0)</f>
        <v>0</v>
      </c>
      <c r="S2471" t="n">
        <v>1</v>
      </c>
      <c r="T2471" t="n">
        <v>1</v>
      </c>
      <c r="U2471" t="n">
        <v>0</v>
      </c>
      <c r="V2471" t="n">
        <v>0</v>
      </c>
      <c r="W2471" t="n">
        <v>0</v>
      </c>
      <c r="X2471" t="n">
        <v>0</v>
      </c>
      <c r="Y2471">
        <f>IF(AND(A2471="Lead",COUNTIF(MetaCamps,C2471)&gt;0),1,0)</f>
        <v>0</v>
      </c>
      <c r="Z2471">
        <f>IF(Y2471=1,P2471,0)</f>
        <v>0</v>
      </c>
    </row>
    <row r="2472">
      <c r="A2472" t="inlineStr">
        <is>
          <t>Lead</t>
        </is>
      </c>
      <c r="B2472" s="39" t="str">
        <f>IFERROR(INDEX(CampTypes,MATCH(C2472,CampList,0)),"Unattributed")</f>
        <v>New</v>
      </c>
      <c r="C2472" t="inlineStr">
        <is>
          <t>EBG - In House | ABO | Natuf | Leads | Unit Franchise | India | Oct26 | V1</t>
        </is>
      </c>
      <c r="D2472" t="inlineStr">
        <is>
          <t>Natuf | Broad | Tier1 + Growth Cities | Oct26 | V1</t>
        </is>
      </c>
      <c r="E2472" t="inlineStr">
        <is>
          <t>Natuf | Reel | Brand Ambassador | Heard Of Owning A Cafe | V1</t>
        </is>
      </c>
      <c r="F2472" t="inlineStr">
        <is>
          <t>In House Natuf</t>
        </is>
      </c>
      <c r="G2472" t="inlineStr">
        <is>
          <t>New Lead</t>
        </is>
      </c>
      <c r="H2472" s="39" t="str">
        <f>IF(ISNUMBER(MATCH(G2472,QualityStatuses,0)),"Quality Lead","Non-Quality Lead")</f>
        <v>Non-Quality Lead</v>
      </c>
      <c r="I2472" t="inlineStr">
        <is>
          <t>2026-10</t>
        </is>
      </c>
      <c r="J2472" t="inlineStr">
        <is>
          <t>Wk of 2026-10-12</t>
        </is>
      </c>
      <c r="K2472" t="inlineStr">
        <is>
          <t>Rupa Srinivas</t>
        </is>
      </c>
      <c r="L2472" t="inlineStr">
        <is>
          <t>Facebook</t>
        </is>
      </c>
      <c r="M2472" t="inlineStr">
        <is>
          <t>Direct (campaign tagged in CRM)</t>
        </is>
      </c>
      <c r="N2472" t="inlineStr">
        <is>
          <t>6ad0fc00739a357b2f330573</t>
        </is>
      </c>
      <c r="O2472" t="n">
        <v>1</v>
      </c>
      <c r="P2472" s="40">
        <f>IF(A2472="Lead",IF(ISNUMBER(MATCH(G2472,QualityStatuses,0)),1,0),0)</f>
        <v>0</v>
      </c>
      <c r="Q2472" s="40">
        <f>IF(A2472="Lead",IF(G2472="New Lead",0,1),0)</f>
        <v>0</v>
      </c>
      <c r="R2472" s="40">
        <f>IF(A2472="Lead",IF(G2472="Lost",1,0),0)</f>
        <v>0</v>
      </c>
      <c r="S2472" t="n">
        <v>0</v>
      </c>
      <c r="T2472" t="n">
        <v>0</v>
      </c>
      <c r="U2472" t="n">
        <v>0</v>
      </c>
      <c r="V2472" t="n">
        <v>0</v>
      </c>
      <c r="W2472" t="n">
        <v>0</v>
      </c>
      <c r="X2472" t="n">
        <v>0</v>
      </c>
      <c r="Y2472">
        <f>IF(AND(A2472="Lead",COUNTIF(MetaCamps,C2472)&gt;0),1,0)</f>
        <v>0</v>
      </c>
      <c r="Z2472">
        <f>IF(Y2472=1,P2472,0)</f>
        <v>0</v>
      </c>
    </row>
    <row r="2473">
      <c r="A2473" t="inlineStr">
        <is>
          <t>Lead</t>
        </is>
      </c>
      <c r="B2473" s="39" t="str">
        <f>IFERROR(INDEX(CampTypes,MATCH(C2473,CampList,0)),"Unattributed")</f>
        <v>New</v>
      </c>
      <c r="C2473" t="inlineStr">
        <is>
          <t>EBG - In House | ABO | Natuf | Leads | Unit Franchise | India | Oct26 | V1</t>
        </is>
      </c>
      <c r="D2473" t="inlineStr">
        <is>
          <t>Natuf | Business Owners | Tier1 + Growth Cities | Oct26 | V1</t>
        </is>
      </c>
      <c r="E2473" t="inlineStr">
        <is>
          <t>Natuf | Reel | Brand Ambassador | Heard Of Owning A Cafe | V1</t>
        </is>
      </c>
      <c r="F2473" t="inlineStr">
        <is>
          <t>In House Natuf</t>
        </is>
      </c>
      <c r="G2473" t="inlineStr">
        <is>
          <t>Attempt 2</t>
        </is>
      </c>
      <c r="H2473" s="39" t="str">
        <f>IF(ISNUMBER(MATCH(G2473,QualityStatuses,0)),"Quality Lead","Non-Quality Lead")</f>
        <v>Non-Quality Lead</v>
      </c>
      <c r="I2473" t="inlineStr">
        <is>
          <t>2026-10</t>
        </is>
      </c>
      <c r="J2473" t="inlineStr">
        <is>
          <t>Wk of 2026-10-12</t>
        </is>
      </c>
      <c r="K2473" t="inlineStr">
        <is>
          <t>Rupa Srinivas</t>
        </is>
      </c>
      <c r="L2473" t="inlineStr">
        <is>
          <t>Facebook</t>
        </is>
      </c>
      <c r="M2473" t="inlineStr">
        <is>
          <t>Direct (campaign tagged in CRM)</t>
        </is>
      </c>
      <c r="N2473" t="inlineStr">
        <is>
          <t>6ad0fbd5c75e9fd539ac6f38</t>
        </is>
      </c>
      <c r="O2473" t="n">
        <v>1</v>
      </c>
      <c r="P2473" s="40">
        <f>IF(A2473="Lead",IF(ISNUMBER(MATCH(G2473,QualityStatuses,0)),1,0),0)</f>
        <v>0</v>
      </c>
      <c r="Q2473" s="40">
        <f>IF(A2473="Lead",IF(G2473="New Lead",0,1),0)</f>
        <v>1</v>
      </c>
      <c r="R2473" s="40">
        <f>IF(A2473="Lead",IF(G2473="Lost",1,0),0)</f>
        <v>0</v>
      </c>
      <c r="S2473" t="n">
        <v>3</v>
      </c>
      <c r="T2473" t="n">
        <v>0</v>
      </c>
      <c r="U2473" t="n">
        <v>0</v>
      </c>
      <c r="V2473" t="n">
        <v>0</v>
      </c>
      <c r="W2473" t="n">
        <v>0</v>
      </c>
      <c r="X2473" t="n">
        <v>0</v>
      </c>
      <c r="Y2473">
        <f>IF(AND(A2473="Lead",COUNTIF(MetaCamps,C2473)&gt;0),1,0)</f>
        <v>0</v>
      </c>
      <c r="Z2473">
        <f>IF(Y2473=1,P2473,0)</f>
        <v>0</v>
      </c>
    </row>
    <row r="2474">
      <c r="A2474" t="inlineStr">
        <is>
          <t>Lead</t>
        </is>
      </c>
      <c r="B2474" s="39" t="str">
        <f>IFERROR(INDEX(CampTypes,MATCH(C2474,CampList,0)),"Unattributed")</f>
        <v>New</v>
      </c>
      <c r="C2474" t="inlineStr">
        <is>
          <t>EBG - In House | ABO | Natuf | Leads | Unit Franchise | India | Oct26 | V1</t>
        </is>
      </c>
      <c r="D2474" t="inlineStr">
        <is>
          <t>Natuf | Investors | Tier1 + Growth Cities | Oct26 | V1</t>
        </is>
      </c>
      <c r="E2474" t="inlineStr">
        <is>
          <t>Natuf | Reel | Brand Ambassador | Heard Of Owning A Cafe | V1</t>
        </is>
      </c>
      <c r="F2474" t="inlineStr">
        <is>
          <t>In House Natuf</t>
        </is>
      </c>
      <c r="G2474" t="inlineStr">
        <is>
          <t>Attempt 1</t>
        </is>
      </c>
      <c r="H2474" s="39" t="str">
        <f>IF(ISNUMBER(MATCH(G2474,QualityStatuses,0)),"Quality Lead","Non-Quality Lead")</f>
        <v>Non-Quality Lead</v>
      </c>
      <c r="I2474" t="inlineStr">
        <is>
          <t>2026-10</t>
        </is>
      </c>
      <c r="J2474" t="inlineStr">
        <is>
          <t>Wk of 2026-10-12</t>
        </is>
      </c>
      <c r="K2474" t="inlineStr">
        <is>
          <t>Rupa Srinivas</t>
        </is>
      </c>
      <c r="L2474" t="inlineStr">
        <is>
          <t>Facebook</t>
        </is>
      </c>
      <c r="M2474" t="inlineStr">
        <is>
          <t>Direct (campaign tagged in CRM)</t>
        </is>
      </c>
      <c r="N2474" t="inlineStr">
        <is>
          <t>6ad0fb3580170cfe97f50860</t>
        </is>
      </c>
      <c r="O2474" t="n">
        <v>1</v>
      </c>
      <c r="P2474" s="40">
        <f>IF(A2474="Lead",IF(ISNUMBER(MATCH(G2474,QualityStatuses,0)),1,0),0)</f>
        <v>0</v>
      </c>
      <c r="Q2474" s="40">
        <f>IF(A2474="Lead",IF(G2474="New Lead",0,1),0)</f>
        <v>1</v>
      </c>
      <c r="R2474" s="40">
        <f>IF(A2474="Lead",IF(G2474="Lost",1,0),0)</f>
        <v>0</v>
      </c>
      <c r="S2474" t="n">
        <v>1</v>
      </c>
      <c r="T2474" t="n">
        <v>0</v>
      </c>
      <c r="U2474" t="n">
        <v>0</v>
      </c>
      <c r="V2474" t="n">
        <v>0</v>
      </c>
      <c r="W2474" t="n">
        <v>0</v>
      </c>
      <c r="X2474" t="n">
        <v>0</v>
      </c>
      <c r="Y2474">
        <f>IF(AND(A2474="Lead",COUNTIF(MetaCamps,C2474)&gt;0),1,0)</f>
        <v>0</v>
      </c>
      <c r="Z2474">
        <f>IF(Y2474=1,P2474,0)</f>
        <v>0</v>
      </c>
    </row>
    <row r="2475">
      <c r="A2475" t="inlineStr">
        <is>
          <t>Lead</t>
        </is>
      </c>
      <c r="B2475" s="39" t="str">
        <f>IFERROR(INDEX(CampTypes,MATCH(C2475,CampList,0)),"Unattributed")</f>
        <v>Old</v>
      </c>
      <c r="C2475" t="inlineStr">
        <is>
          <t>E_Suresh_Natuf_Kiosk_07072026</t>
        </is>
      </c>
      <c r="D2475" t="inlineStr">
        <is>
          <t>E_Suresh_Natuf_Kiosk_07072026_Adset5</t>
        </is>
      </c>
      <c r="E2475" t="inlineStr">
        <is>
          <t>E_Hindi_Suresh_Natuf_Kiosk_07072026_Adset5_ad3 – Copy 2</t>
        </is>
      </c>
      <c r="F2475" t="inlineStr">
        <is>
          <t>Natuf</t>
        </is>
      </c>
      <c r="G2475" t="inlineStr">
        <is>
          <t>Connected</t>
        </is>
      </c>
      <c r="H2475" s="39" t="str">
        <f>IF(ISNUMBER(MATCH(G2475,QualityStatuses,0)),"Quality Lead","Non-Quality Lead")</f>
        <v>Non-Quality Lead</v>
      </c>
      <c r="I2475" t="inlineStr">
        <is>
          <t>2026-10</t>
        </is>
      </c>
      <c r="J2475" t="inlineStr">
        <is>
          <t>Wk of 2026-10-12</t>
        </is>
      </c>
      <c r="K2475" t="inlineStr">
        <is>
          <t>Tejaswini Tarigopula</t>
        </is>
      </c>
      <c r="L2475" t="inlineStr">
        <is>
          <t>Facebook</t>
        </is>
      </c>
      <c r="M2475" t="inlineStr">
        <is>
          <t>Direct (campaign tagged in CRM)</t>
        </is>
      </c>
      <c r="N2475" t="inlineStr">
        <is>
          <t>6ad0fa914c4a6819fce8ce8a</t>
        </is>
      </c>
      <c r="O2475" t="n">
        <v>1</v>
      </c>
      <c r="P2475" s="40">
        <f>IF(A2475="Lead",IF(ISNUMBER(MATCH(G2475,QualityStatuses,0)),1,0),0)</f>
        <v>0</v>
      </c>
      <c r="Q2475" s="40">
        <f>IF(A2475="Lead",IF(G2475="New Lead",0,1),0)</f>
        <v>1</v>
      </c>
      <c r="R2475" s="40">
        <f>IF(A2475="Lead",IF(G2475="Lost",1,0),0)</f>
        <v>0</v>
      </c>
      <c r="S2475" t="n">
        <v>6</v>
      </c>
      <c r="T2475" t="n">
        <v>4</v>
      </c>
      <c r="U2475" t="n">
        <v>0</v>
      </c>
      <c r="V2475" t="n">
        <v>0</v>
      </c>
      <c r="W2475" t="n">
        <v>0</v>
      </c>
      <c r="X2475" t="n">
        <v>0</v>
      </c>
      <c r="Y2475">
        <f>IF(AND(A2475="Lead",COUNTIF(MetaCamps,C2475)&gt;0),1,0)</f>
        <v>1</v>
      </c>
      <c r="Z2475">
        <f>IF(Y2475=1,P2475,0)</f>
        <v>0</v>
      </c>
    </row>
    <row r="2476">
      <c r="A2476" t="inlineStr">
        <is>
          <t>Lead</t>
        </is>
      </c>
      <c r="B2476" s="39" t="str">
        <f>IFERROR(INDEX(CampTypes,MATCH(C2476,CampList,0)),"Unattributed")</f>
        <v>New</v>
      </c>
      <c r="C2476" t="inlineStr">
        <is>
          <t>EBG - In House | ABO | Natuf | Leads | Unit Franchise | India | Oct26 | V1</t>
        </is>
      </c>
      <c r="D2476" t="inlineStr">
        <is>
          <t>Natuf | Investors | Tier1 + Growth Cities | Oct26 | V1</t>
        </is>
      </c>
      <c r="E2476" t="inlineStr">
        <is>
          <t>Natuf | Reel | Brand Ambassador | Heard Of Owning A Cafe | V1</t>
        </is>
      </c>
      <c r="F2476" t="inlineStr">
        <is>
          <t>In House Natuf</t>
        </is>
      </c>
      <c r="G2476" t="inlineStr">
        <is>
          <t>Connected</t>
        </is>
      </c>
      <c r="H2476" s="39" t="str">
        <f>IF(ISNUMBER(MATCH(G2476,QualityStatuses,0)),"Quality Lead","Non-Quality Lead")</f>
        <v>Non-Quality Lead</v>
      </c>
      <c r="I2476" t="inlineStr">
        <is>
          <t>2026-10</t>
        </is>
      </c>
      <c r="J2476" t="inlineStr">
        <is>
          <t>Wk of 2026-10-12</t>
        </is>
      </c>
      <c r="K2476" t="inlineStr">
        <is>
          <t>Rupa Srinivas</t>
        </is>
      </c>
      <c r="L2476" t="inlineStr">
        <is>
          <t>Facebook</t>
        </is>
      </c>
      <c r="M2476" t="inlineStr">
        <is>
          <t>Direct (campaign tagged in CRM)</t>
        </is>
      </c>
      <c r="N2476" t="inlineStr">
        <is>
          <t>6ad0f93f3b95f6aa49a29ab9</t>
        </is>
      </c>
      <c r="O2476" t="n">
        <v>1</v>
      </c>
      <c r="P2476" s="40">
        <f>IF(A2476="Lead",IF(ISNUMBER(MATCH(G2476,QualityStatuses,0)),1,0),0)</f>
        <v>0</v>
      </c>
      <c r="Q2476" s="40">
        <f>IF(A2476="Lead",IF(G2476="New Lead",0,1),0)</f>
        <v>1</v>
      </c>
      <c r="R2476" s="40">
        <f>IF(A2476="Lead",IF(G2476="Lost",1,0),0)</f>
        <v>0</v>
      </c>
      <c r="S2476" t="n">
        <v>0</v>
      </c>
      <c r="T2476" t="n">
        <v>0</v>
      </c>
      <c r="U2476" t="n">
        <v>0</v>
      </c>
      <c r="V2476" t="n">
        <v>0</v>
      </c>
      <c r="W2476" t="n">
        <v>0</v>
      </c>
      <c r="X2476" t="n">
        <v>0</v>
      </c>
      <c r="Y2476">
        <f>IF(AND(A2476="Lead",COUNTIF(MetaCamps,C2476)&gt;0),1,0)</f>
        <v>0</v>
      </c>
      <c r="Z2476">
        <f>IF(Y2476=1,P2476,0)</f>
        <v>0</v>
      </c>
    </row>
    <row r="2477">
      <c r="A2477" t="inlineStr">
        <is>
          <t>Lead</t>
        </is>
      </c>
      <c r="B2477" s="39" t="str">
        <f>IFERROR(INDEX(CampTypes,MATCH(C2477,CampList,0)),"Unattributed")</f>
        <v>New</v>
      </c>
      <c r="C2477" t="inlineStr">
        <is>
          <t>EBG - In House | ABO | Natuf | Leads | Unit Franchise | India | Oct26 | V1</t>
        </is>
      </c>
      <c r="D2477" t="inlineStr">
        <is>
          <t>Natuf | Broad | Tier1 + Growth Cities | Oct26 | V1</t>
        </is>
      </c>
      <c r="E2477" t="inlineStr">
        <is>
          <t>Natuf | Reel | Brand Ambassador | Heard Of Owning A Cafe | V1</t>
        </is>
      </c>
      <c r="F2477" t="inlineStr">
        <is>
          <t>In House Natuf</t>
        </is>
      </c>
      <c r="G2477" t="inlineStr">
        <is>
          <t>Attempt 2</t>
        </is>
      </c>
      <c r="H2477" s="39" t="str">
        <f>IF(ISNUMBER(MATCH(G2477,QualityStatuses,0)),"Quality Lead","Non-Quality Lead")</f>
        <v>Non-Quality Lead</v>
      </c>
      <c r="I2477" t="inlineStr">
        <is>
          <t>2026-10</t>
        </is>
      </c>
      <c r="J2477" t="inlineStr">
        <is>
          <t>Wk of 2026-10-12</t>
        </is>
      </c>
      <c r="K2477" t="inlineStr">
        <is>
          <t>Rupa Srinivas</t>
        </is>
      </c>
      <c r="L2477" t="inlineStr">
        <is>
          <t>Facebook</t>
        </is>
      </c>
      <c r="M2477" t="inlineStr">
        <is>
          <t>Direct (campaign tagged in CRM)</t>
        </is>
      </c>
      <c r="N2477" t="inlineStr">
        <is>
          <t>6ad0f7f76d05ee2475e75437</t>
        </is>
      </c>
      <c r="O2477" t="n">
        <v>1</v>
      </c>
      <c r="P2477" s="40">
        <f>IF(A2477="Lead",IF(ISNUMBER(MATCH(G2477,QualityStatuses,0)),1,0),0)</f>
        <v>0</v>
      </c>
      <c r="Q2477" s="40">
        <f>IF(A2477="Lead",IF(G2477="New Lead",0,1),0)</f>
        <v>1</v>
      </c>
      <c r="R2477" s="40">
        <f>IF(A2477="Lead",IF(G2477="Lost",1,0),0)</f>
        <v>0</v>
      </c>
      <c r="S2477" t="n">
        <v>2</v>
      </c>
      <c r="T2477" t="n">
        <v>0</v>
      </c>
      <c r="U2477" t="n">
        <v>0</v>
      </c>
      <c r="V2477" t="n">
        <v>0</v>
      </c>
      <c r="W2477" t="n">
        <v>0</v>
      </c>
      <c r="X2477" t="n">
        <v>0</v>
      </c>
      <c r="Y2477">
        <f>IF(AND(A2477="Lead",COUNTIF(MetaCamps,C2477)&gt;0),1,0)</f>
        <v>0</v>
      </c>
      <c r="Z2477">
        <f>IF(Y2477=1,P2477,0)</f>
        <v>0</v>
      </c>
    </row>
    <row r="2478">
      <c r="A2478" t="inlineStr">
        <is>
          <t>Lead</t>
        </is>
      </c>
      <c r="B2478" s="39" t="str">
        <f>IFERROR(INDEX(CampTypes,MATCH(C2478,CampList,0)),"Unattributed")</f>
        <v>New</v>
      </c>
      <c r="C2478" t="inlineStr">
        <is>
          <t>EBG - In House | ABO | Natuf | Leads | Unit Franchise | India | Oct26 | V1</t>
        </is>
      </c>
      <c r="D2478" t="inlineStr">
        <is>
          <t>Natuf | Business Owners | Tier1 + Growth Cities | Oct26 | V1</t>
        </is>
      </c>
      <c r="E2478" t="inlineStr">
        <is>
          <t>Natuf | Reel | Brand Ambassador | Heard Of Owning A Cafe | V1</t>
        </is>
      </c>
      <c r="F2478" t="inlineStr">
        <is>
          <t>In House Natuf</t>
        </is>
      </c>
      <c r="G2478" t="inlineStr">
        <is>
          <t>Attempt 2</t>
        </is>
      </c>
      <c r="H2478" s="39" t="str">
        <f>IF(ISNUMBER(MATCH(G2478,QualityStatuses,0)),"Quality Lead","Non-Quality Lead")</f>
        <v>Non-Quality Lead</v>
      </c>
      <c r="I2478" t="inlineStr">
        <is>
          <t>2026-10</t>
        </is>
      </c>
      <c r="J2478" t="inlineStr">
        <is>
          <t>Wk of 2026-10-12</t>
        </is>
      </c>
      <c r="K2478" t="inlineStr">
        <is>
          <t>Rupa Srinivas</t>
        </is>
      </c>
      <c r="L2478" t="inlineStr">
        <is>
          <t>Facebook</t>
        </is>
      </c>
      <c r="M2478" t="inlineStr">
        <is>
          <t>Direct (campaign tagged in CRM)</t>
        </is>
      </c>
      <c r="N2478" t="inlineStr">
        <is>
          <t>6ad0f6de6d05ee2475e75329</t>
        </is>
      </c>
      <c r="O2478" t="n">
        <v>1</v>
      </c>
      <c r="P2478" s="40">
        <f>IF(A2478="Lead",IF(ISNUMBER(MATCH(G2478,QualityStatuses,0)),1,0),0)</f>
        <v>0</v>
      </c>
      <c r="Q2478" s="40">
        <f>IF(A2478="Lead",IF(G2478="New Lead",0,1),0)</f>
        <v>1</v>
      </c>
      <c r="R2478" s="40">
        <f>IF(A2478="Lead",IF(G2478="Lost",1,0),0)</f>
        <v>0</v>
      </c>
      <c r="S2478" t="n">
        <v>2</v>
      </c>
      <c r="T2478" t="n">
        <v>0</v>
      </c>
      <c r="U2478" t="n">
        <v>0</v>
      </c>
      <c r="V2478" t="n">
        <v>0</v>
      </c>
      <c r="W2478" t="n">
        <v>0</v>
      </c>
      <c r="X2478" t="n">
        <v>0</v>
      </c>
      <c r="Y2478">
        <f>IF(AND(A2478="Lead",COUNTIF(MetaCamps,C2478)&gt;0),1,0)</f>
        <v>0</v>
      </c>
      <c r="Z2478">
        <f>IF(Y2478=1,P2478,0)</f>
        <v>0</v>
      </c>
    </row>
    <row r="2479">
      <c r="A2479" t="inlineStr">
        <is>
          <t>Lead</t>
        </is>
      </c>
      <c r="B2479" s="39" t="str">
        <f>IFERROR(INDEX(CampTypes,MATCH(C2479,CampList,0)),"Unattributed")</f>
        <v>New</v>
      </c>
      <c r="C2479" t="inlineStr">
        <is>
          <t>EBG - In House | ABO | Natuf | Leads | Unit Franchise | India | Oct26 | V1</t>
        </is>
      </c>
      <c r="D2479" t="inlineStr">
        <is>
          <t>Natuf | Investors | Tier1 + Growth Cities | Oct26 | V1</t>
        </is>
      </c>
      <c r="E2479" t="inlineStr">
        <is>
          <t>Natuf | Reel | Brand Ambassador | Heard Of Owning A Cafe | V1</t>
        </is>
      </c>
      <c r="F2479" t="inlineStr">
        <is>
          <t>In House Natuf</t>
        </is>
      </c>
      <c r="G2479" t="inlineStr">
        <is>
          <t>Attempt 1</t>
        </is>
      </c>
      <c r="H2479" s="39" t="str">
        <f>IF(ISNUMBER(MATCH(G2479,QualityStatuses,0)),"Quality Lead","Non-Quality Lead")</f>
        <v>Non-Quality Lead</v>
      </c>
      <c r="I2479" t="inlineStr">
        <is>
          <t>2026-10</t>
        </is>
      </c>
      <c r="J2479" t="inlineStr">
        <is>
          <t>Wk of 2026-10-12</t>
        </is>
      </c>
      <c r="K2479" t="inlineStr">
        <is>
          <t>Rupa Srinivas</t>
        </is>
      </c>
      <c r="L2479" t="inlineStr">
        <is>
          <t>Facebook</t>
        </is>
      </c>
      <c r="M2479" t="inlineStr">
        <is>
          <t>Direct (campaign tagged in CRM)</t>
        </is>
      </c>
      <c r="N2479" t="inlineStr">
        <is>
          <t>6ad0f663213874ec532102cd</t>
        </is>
      </c>
      <c r="O2479" t="n">
        <v>1</v>
      </c>
      <c r="P2479" s="40">
        <f>IF(A2479="Lead",IF(ISNUMBER(MATCH(G2479,QualityStatuses,0)),1,0),0)</f>
        <v>0</v>
      </c>
      <c r="Q2479" s="40">
        <f>IF(A2479="Lead",IF(G2479="New Lead",0,1),0)</f>
        <v>1</v>
      </c>
      <c r="R2479" s="40">
        <f>IF(A2479="Lead",IF(G2479="Lost",1,0),0)</f>
        <v>0</v>
      </c>
      <c r="S2479" t="n">
        <v>1</v>
      </c>
      <c r="T2479" t="n">
        <v>0</v>
      </c>
      <c r="U2479" t="n">
        <v>0</v>
      </c>
      <c r="V2479" t="n">
        <v>0</v>
      </c>
      <c r="W2479" t="n">
        <v>0</v>
      </c>
      <c r="X2479" t="n">
        <v>0</v>
      </c>
      <c r="Y2479">
        <f>IF(AND(A2479="Lead",COUNTIF(MetaCamps,C2479)&gt;0),1,0)</f>
        <v>0</v>
      </c>
      <c r="Z2479">
        <f>IF(Y2479=1,P2479,0)</f>
        <v>0</v>
      </c>
    </row>
    <row r="2480">
      <c r="A2480" t="inlineStr">
        <is>
          <t>Lead</t>
        </is>
      </c>
      <c r="B2480" s="39" t="str">
        <f>IFERROR(INDEX(CampTypes,MATCH(C2480,CampList,0)),"Unattributed")</f>
        <v>New</v>
      </c>
      <c r="C2480" t="inlineStr">
        <is>
          <t>EBG - In House | ABO | Natuf | Leads | Unit Franchise | India | Oct26 | V1</t>
        </is>
      </c>
      <c r="D2480" t="inlineStr">
        <is>
          <t>Natuf | LAL 1% | India | Jul26 | V1</t>
        </is>
      </c>
      <c r="E2480" t="inlineStr">
        <is>
          <t>Natuf | Reel | Brand Ambassador | Heard Of Owning A Cafe | V1</t>
        </is>
      </c>
      <c r="F2480" t="inlineStr">
        <is>
          <t>In House Natuf</t>
        </is>
      </c>
      <c r="G2480" t="inlineStr">
        <is>
          <t>Lost</t>
        </is>
      </c>
      <c r="H2480" s="39" t="str">
        <f>IF(ISNUMBER(MATCH(G2480,QualityStatuses,0)),"Quality Lead","Non-Quality Lead")</f>
        <v>Non-Quality Lead</v>
      </c>
      <c r="I2480" t="inlineStr">
        <is>
          <t>2026-10</t>
        </is>
      </c>
      <c r="J2480" t="inlineStr">
        <is>
          <t>Wk of 2026-10-12</t>
        </is>
      </c>
      <c r="K2480" t="inlineStr">
        <is>
          <t>Rupa Srinivas</t>
        </is>
      </c>
      <c r="L2480" t="inlineStr">
        <is>
          <t>Facebook</t>
        </is>
      </c>
      <c r="M2480" t="inlineStr">
        <is>
          <t>Direct (campaign tagged in CRM)</t>
        </is>
      </c>
      <c r="N2480" t="inlineStr">
        <is>
          <t>6ad0f5ee2b3b5b1e2c18febf</t>
        </is>
      </c>
      <c r="O2480" t="n">
        <v>1</v>
      </c>
      <c r="P2480" s="40">
        <f>IF(A2480="Lead",IF(ISNUMBER(MATCH(G2480,QualityStatuses,0)),1,0),0)</f>
        <v>0</v>
      </c>
      <c r="Q2480" s="40">
        <f>IF(A2480="Lead",IF(G2480="New Lead",0,1),0)</f>
        <v>1</v>
      </c>
      <c r="R2480" s="40">
        <f>IF(A2480="Lead",IF(G2480="Lost",1,0),0)</f>
        <v>1</v>
      </c>
      <c r="S2480" t="n">
        <v>1</v>
      </c>
      <c r="T2480" t="n">
        <v>0</v>
      </c>
      <c r="U2480" t="n">
        <v>0</v>
      </c>
      <c r="V2480" t="n">
        <v>0</v>
      </c>
      <c r="W2480" t="n">
        <v>0</v>
      </c>
      <c r="X2480" t="n">
        <v>0</v>
      </c>
      <c r="Y2480">
        <f>IF(AND(A2480="Lead",COUNTIF(MetaCamps,C2480)&gt;0),1,0)</f>
        <v>0</v>
      </c>
      <c r="Z2480">
        <f>IF(Y2480=1,P2480,0)</f>
        <v>0</v>
      </c>
    </row>
    <row r="2481">
      <c r="A2481" t="inlineStr">
        <is>
          <t>Lead</t>
        </is>
      </c>
      <c r="B2481" s="39" t="str">
        <f>IFERROR(INDEX(CampTypes,MATCH(C2481,CampList,0)),"Unattributed")</f>
        <v>New</v>
      </c>
      <c r="C2481" t="inlineStr">
        <is>
          <t>EBG - In House | ABO | Natuf | Leads | Unit Franchise | India | Oct26 | V1</t>
        </is>
      </c>
      <c r="D2481" t="inlineStr">
        <is>
          <t>Natuf | Investors | Tier1 + Growth Cities | Oct26 | V1</t>
        </is>
      </c>
      <c r="E2481" t="inlineStr">
        <is>
          <t>Natuf | Reel | Brand Ambassador | Heard Of Owning A Cafe | V1</t>
        </is>
      </c>
      <c r="F2481" t="inlineStr">
        <is>
          <t>In House Natuf</t>
        </is>
      </c>
      <c r="G2481" t="inlineStr">
        <is>
          <t>Attempt 1</t>
        </is>
      </c>
      <c r="H2481" s="39" t="str">
        <f>IF(ISNUMBER(MATCH(G2481,QualityStatuses,0)),"Quality Lead","Non-Quality Lead")</f>
        <v>Non-Quality Lead</v>
      </c>
      <c r="I2481" t="inlineStr">
        <is>
          <t>2026-10</t>
        </is>
      </c>
      <c r="J2481" t="inlineStr">
        <is>
          <t>Wk of 2026-10-12</t>
        </is>
      </c>
      <c r="K2481" t="inlineStr">
        <is>
          <t>Rupa Srinivas</t>
        </is>
      </c>
      <c r="L2481" t="inlineStr">
        <is>
          <t>Facebook</t>
        </is>
      </c>
      <c r="M2481" t="inlineStr">
        <is>
          <t>Direct (campaign tagged in CRM)</t>
        </is>
      </c>
      <c r="N2481" t="inlineStr">
        <is>
          <t>6ad0f144806c3006a75514f7</t>
        </is>
      </c>
      <c r="O2481" t="n">
        <v>1</v>
      </c>
      <c r="P2481" s="40">
        <f>IF(A2481="Lead",IF(ISNUMBER(MATCH(G2481,QualityStatuses,0)),1,0),0)</f>
        <v>0</v>
      </c>
      <c r="Q2481" s="40">
        <f>IF(A2481="Lead",IF(G2481="New Lead",0,1),0)</f>
        <v>1</v>
      </c>
      <c r="R2481" s="40">
        <f>IF(A2481="Lead",IF(G2481="Lost",1,0),0)</f>
        <v>0</v>
      </c>
      <c r="S2481" t="n">
        <v>1</v>
      </c>
      <c r="T2481" t="n">
        <v>1</v>
      </c>
      <c r="U2481" t="n">
        <v>0</v>
      </c>
      <c r="V2481" t="n">
        <v>0</v>
      </c>
      <c r="W2481" t="n">
        <v>0</v>
      </c>
      <c r="X2481" t="n">
        <v>0</v>
      </c>
      <c r="Y2481">
        <f>IF(AND(A2481="Lead",COUNTIF(MetaCamps,C2481)&gt;0),1,0)</f>
        <v>0</v>
      </c>
      <c r="Z2481">
        <f>IF(Y2481=1,P2481,0)</f>
        <v>0</v>
      </c>
    </row>
    <row r="2482">
      <c r="A2482" t="inlineStr">
        <is>
          <t>Lead</t>
        </is>
      </c>
      <c r="B2482" s="39" t="str">
        <f>IFERROR(INDEX(CampTypes,MATCH(C2482,CampList,0)),"Unattributed")</f>
        <v>New</v>
      </c>
      <c r="C2482" t="inlineStr">
        <is>
          <t>EBG - In House | ABO | Natuf | Leads | Unit Franchise | India | Oct26 | V1</t>
        </is>
      </c>
      <c r="D2482" t="inlineStr">
        <is>
          <t>Natuf | Business Owners | Tier1 + Growth Cities | Oct26 | V1</t>
        </is>
      </c>
      <c r="E2482" t="inlineStr">
        <is>
          <t>Natuf | Reel | Brand Ambassador | Heard Of Owning A Cafe | V1</t>
        </is>
      </c>
      <c r="F2482" t="inlineStr">
        <is>
          <t>In House Natuf</t>
        </is>
      </c>
      <c r="G2482" t="inlineStr">
        <is>
          <t>Connected</t>
        </is>
      </c>
      <c r="H2482" s="39" t="str">
        <f>IF(ISNUMBER(MATCH(G2482,QualityStatuses,0)),"Quality Lead","Non-Quality Lead")</f>
        <v>Non-Quality Lead</v>
      </c>
      <c r="I2482" t="inlineStr">
        <is>
          <t>2026-10</t>
        </is>
      </c>
      <c r="J2482" t="inlineStr">
        <is>
          <t>Wk of 2026-10-12</t>
        </is>
      </c>
      <c r="K2482" t="inlineStr">
        <is>
          <t>Rupa Srinivas</t>
        </is>
      </c>
      <c r="L2482" t="inlineStr">
        <is>
          <t>Facebook</t>
        </is>
      </c>
      <c r="M2482" t="inlineStr">
        <is>
          <t>Direct (campaign tagged in CRM)</t>
        </is>
      </c>
      <c r="N2482" t="inlineStr">
        <is>
          <t>6ad0edf28b9a0cf2f91a0eee</t>
        </is>
      </c>
      <c r="O2482" t="n">
        <v>1</v>
      </c>
      <c r="P2482" s="40">
        <f>IF(A2482="Lead",IF(ISNUMBER(MATCH(G2482,QualityStatuses,0)),1,0),0)</f>
        <v>0</v>
      </c>
      <c r="Q2482" s="40">
        <f>IF(A2482="Lead",IF(G2482="New Lead",0,1),0)</f>
        <v>1</v>
      </c>
      <c r="R2482" s="40">
        <f>IF(A2482="Lead",IF(G2482="Lost",1,0),0)</f>
        <v>0</v>
      </c>
      <c r="S2482" t="n">
        <v>2</v>
      </c>
      <c r="T2482" t="n">
        <v>1</v>
      </c>
      <c r="U2482" t="n">
        <v>0</v>
      </c>
      <c r="V2482" t="n">
        <v>0</v>
      </c>
      <c r="W2482" t="n">
        <v>0</v>
      </c>
      <c r="X2482" t="n">
        <v>0</v>
      </c>
      <c r="Y2482">
        <f>IF(AND(A2482="Lead",COUNTIF(MetaCamps,C2482)&gt;0),1,0)</f>
        <v>0</v>
      </c>
      <c r="Z2482">
        <f>IF(Y2482=1,P2482,0)</f>
        <v>0</v>
      </c>
    </row>
    <row r="2483">
      <c r="A2483" t="inlineStr">
        <is>
          <t>Lead</t>
        </is>
      </c>
      <c r="B2483" s="39" t="str">
        <f>IFERROR(INDEX(CampTypes,MATCH(C2483,CampList,0)),"Unattributed")</f>
        <v>New</v>
      </c>
      <c r="C2483" t="inlineStr">
        <is>
          <t>EBG - In House | ABO | Natuf | Leads | Unit Franchise | India | Oct26 | V1</t>
        </is>
      </c>
      <c r="D2483" t="inlineStr">
        <is>
          <t>Natuf | Business Owners | Tier1 + Growth Cities | Oct26 | V1</t>
        </is>
      </c>
      <c r="E2483" t="inlineStr">
        <is>
          <t>Natuf | Reel | Brand Ambassador | Heard Of Owning A Cafe | V1</t>
        </is>
      </c>
      <c r="F2483" t="inlineStr">
        <is>
          <t>In House Natuf</t>
        </is>
      </c>
      <c r="G2483" t="inlineStr">
        <is>
          <t>Connected</t>
        </is>
      </c>
      <c r="H2483" s="39" t="str">
        <f>IF(ISNUMBER(MATCH(G2483,QualityStatuses,0)),"Quality Lead","Non-Quality Lead")</f>
        <v>Non-Quality Lead</v>
      </c>
      <c r="I2483" t="inlineStr">
        <is>
          <t>2026-10</t>
        </is>
      </c>
      <c r="J2483" t="inlineStr">
        <is>
          <t>Wk of 2026-10-12</t>
        </is>
      </c>
      <c r="K2483" t="inlineStr">
        <is>
          <t>Rupa Srinivas</t>
        </is>
      </c>
      <c r="L2483" t="inlineStr">
        <is>
          <t>Facebook</t>
        </is>
      </c>
      <c r="M2483" t="inlineStr">
        <is>
          <t>Direct (campaign tagged in CRM)</t>
        </is>
      </c>
      <c r="N2483" t="inlineStr">
        <is>
          <t>6ad0edf03e62992592019c07</t>
        </is>
      </c>
      <c r="O2483" t="n">
        <v>1</v>
      </c>
      <c r="P2483" s="40">
        <f>IF(A2483="Lead",IF(ISNUMBER(MATCH(G2483,QualityStatuses,0)),1,0),0)</f>
        <v>0</v>
      </c>
      <c r="Q2483" s="40">
        <f>IF(A2483="Lead",IF(G2483="New Lead",0,1),0)</f>
        <v>1</v>
      </c>
      <c r="R2483" s="40">
        <f>IF(A2483="Lead",IF(G2483="Lost",1,0),0)</f>
        <v>0</v>
      </c>
      <c r="S2483" t="n">
        <v>4</v>
      </c>
      <c r="T2483" t="n">
        <v>1</v>
      </c>
      <c r="U2483" t="n">
        <v>0</v>
      </c>
      <c r="V2483" t="n">
        <v>0</v>
      </c>
      <c r="W2483" t="n">
        <v>0</v>
      </c>
      <c r="X2483" t="n">
        <v>0</v>
      </c>
      <c r="Y2483">
        <f>IF(AND(A2483="Lead",COUNTIF(MetaCamps,C2483)&gt;0),1,0)</f>
        <v>0</v>
      </c>
      <c r="Z2483">
        <f>IF(Y2483=1,P2483,0)</f>
        <v>0</v>
      </c>
    </row>
    <row r="2484">
      <c r="A2484" t="inlineStr">
        <is>
          <t>Lead</t>
        </is>
      </c>
      <c r="B2484" s="39" t="str">
        <f>IFERROR(INDEX(CampTypes,MATCH(C2484,CampList,0)),"Unattributed")</f>
        <v>New</v>
      </c>
      <c r="C2484" t="inlineStr">
        <is>
          <t>EBG - In House | ABO | Natuf | Leads | Unit Franchise | India | Oct26 | V1</t>
        </is>
      </c>
      <c r="D2484" t="inlineStr">
        <is>
          <t>Natuf | Investors | Tier1 + Growth Cities | Oct26 | V1</t>
        </is>
      </c>
      <c r="E2484" t="inlineStr">
        <is>
          <t>Natuf | Reel | Brand Ambassador | Heard Of Owning A Cafe | V1</t>
        </is>
      </c>
      <c r="F2484" t="inlineStr">
        <is>
          <t>In House Natuf</t>
        </is>
      </c>
      <c r="G2484" t="inlineStr">
        <is>
          <t>Attempt 1</t>
        </is>
      </c>
      <c r="H2484" s="39" t="str">
        <f>IF(ISNUMBER(MATCH(G2484,QualityStatuses,0)),"Quality Lead","Non-Quality Lead")</f>
        <v>Non-Quality Lead</v>
      </c>
      <c r="I2484" t="inlineStr">
        <is>
          <t>2026-10</t>
        </is>
      </c>
      <c r="J2484" t="inlineStr">
        <is>
          <t>Wk of 2026-10-12</t>
        </is>
      </c>
      <c r="K2484" t="inlineStr">
        <is>
          <t>Rupa Srinivas</t>
        </is>
      </c>
      <c r="L2484" t="inlineStr">
        <is>
          <t>Facebook</t>
        </is>
      </c>
      <c r="M2484" t="inlineStr">
        <is>
          <t>Direct (campaign tagged in CRM)</t>
        </is>
      </c>
      <c r="N2484" t="inlineStr">
        <is>
          <t>6ad0ea2d47580406008826ce</t>
        </is>
      </c>
      <c r="O2484" t="n">
        <v>1</v>
      </c>
      <c r="P2484" s="40">
        <f>IF(A2484="Lead",IF(ISNUMBER(MATCH(G2484,QualityStatuses,0)),1,0),0)</f>
        <v>0</v>
      </c>
      <c r="Q2484" s="40">
        <f>IF(A2484="Lead",IF(G2484="New Lead",0,1),0)</f>
        <v>1</v>
      </c>
      <c r="R2484" s="40">
        <f>IF(A2484="Lead",IF(G2484="Lost",1,0),0)</f>
        <v>0</v>
      </c>
      <c r="S2484" t="n">
        <v>1</v>
      </c>
      <c r="T2484" t="n">
        <v>0</v>
      </c>
      <c r="U2484" t="n">
        <v>0</v>
      </c>
      <c r="V2484" t="n">
        <v>0</v>
      </c>
      <c r="W2484" t="n">
        <v>0</v>
      </c>
      <c r="X2484" t="n">
        <v>0</v>
      </c>
      <c r="Y2484">
        <f>IF(AND(A2484="Lead",COUNTIF(MetaCamps,C2484)&gt;0),1,0)</f>
        <v>0</v>
      </c>
      <c r="Z2484">
        <f>IF(Y2484=1,P2484,0)</f>
        <v>0</v>
      </c>
    </row>
    <row r="2485">
      <c r="A2485" t="inlineStr">
        <is>
          <t>Lead</t>
        </is>
      </c>
      <c r="B2485" s="39" t="str">
        <f>IFERROR(INDEX(CampTypes,MATCH(C2485,CampList,0)),"Unattributed")</f>
        <v>New</v>
      </c>
      <c r="C2485" t="inlineStr">
        <is>
          <t>EBG - In House | ABO | Natuf | Leads | Unit Franchise | India | Oct26 | V1</t>
        </is>
      </c>
      <c r="D2485" t="inlineStr">
        <is>
          <t>Natuf | LAL 1% | India | Jul26 | V1</t>
        </is>
      </c>
      <c r="E2485" t="inlineStr">
        <is>
          <t>Natuf | Reel | Brand Ambassador | Heard Of Owning A Cafe | V1</t>
        </is>
      </c>
      <c r="F2485" t="inlineStr">
        <is>
          <t>In House Natuf</t>
        </is>
      </c>
      <c r="G2485" t="inlineStr">
        <is>
          <t>New Lead</t>
        </is>
      </c>
      <c r="H2485" s="39" t="str">
        <f>IF(ISNUMBER(MATCH(G2485,QualityStatuses,0)),"Quality Lead","Non-Quality Lead")</f>
        <v>Non-Quality Lead</v>
      </c>
      <c r="I2485" t="inlineStr">
        <is>
          <t>2026-10</t>
        </is>
      </c>
      <c r="J2485" t="inlineStr">
        <is>
          <t>Wk of 2026-10-12</t>
        </is>
      </c>
      <c r="K2485" t="inlineStr">
        <is>
          <t>Rupa Srinivas</t>
        </is>
      </c>
      <c r="L2485" t="inlineStr">
        <is>
          <t>Facebook</t>
        </is>
      </c>
      <c r="M2485" t="inlineStr">
        <is>
          <t>Direct (campaign tagged in CRM)</t>
        </is>
      </c>
      <c r="N2485" t="inlineStr">
        <is>
          <t>6ad0e921986755b42cd638e0</t>
        </is>
      </c>
      <c r="O2485" t="n">
        <v>1</v>
      </c>
      <c r="P2485" s="40">
        <f>IF(A2485="Lead",IF(ISNUMBER(MATCH(G2485,QualityStatuses,0)),1,0),0)</f>
        <v>0</v>
      </c>
      <c r="Q2485" s="40">
        <f>IF(A2485="Lead",IF(G2485="New Lead",0,1),0)</f>
        <v>0</v>
      </c>
      <c r="R2485" s="40">
        <f>IF(A2485="Lead",IF(G2485="Lost",1,0),0)</f>
        <v>0</v>
      </c>
      <c r="S2485" t="n">
        <v>0</v>
      </c>
      <c r="T2485" t="n">
        <v>0</v>
      </c>
      <c r="U2485" t="n">
        <v>0</v>
      </c>
      <c r="V2485" t="n">
        <v>0</v>
      </c>
      <c r="W2485" t="n">
        <v>0</v>
      </c>
      <c r="X2485" t="n">
        <v>0</v>
      </c>
      <c r="Y2485">
        <f>IF(AND(A2485="Lead",COUNTIF(MetaCamps,C2485)&gt;0),1,0)</f>
        <v>0</v>
      </c>
      <c r="Z2485">
        <f>IF(Y2485=1,P2485,0)</f>
        <v>0</v>
      </c>
    </row>
    <row r="2486">
      <c r="A2486" t="inlineStr">
        <is>
          <t>Lead</t>
        </is>
      </c>
      <c r="B2486" s="39" t="str">
        <f>IFERROR(INDEX(CampTypes,MATCH(C2486,CampList,0)),"Unattributed")</f>
        <v>New</v>
      </c>
      <c r="C2486" t="inlineStr">
        <is>
          <t>EBG - In House | ABO | Natuf | Leads | Unit Franchise | India | Oct26 | V1</t>
        </is>
      </c>
      <c r="D2486" t="inlineStr">
        <is>
          <t>Natuf | LAL 1% | India | Jul26 | V1</t>
        </is>
      </c>
      <c r="E2486" t="inlineStr">
        <is>
          <t>Natuf | Reel | Brand Ambassador | Heard Of Owning A Cafe | V1</t>
        </is>
      </c>
      <c r="F2486" t="inlineStr">
        <is>
          <t>In House Natuf</t>
        </is>
      </c>
      <c r="G2486" t="inlineStr">
        <is>
          <t>Attempt 2</t>
        </is>
      </c>
      <c r="H2486" s="39" t="str">
        <f>IF(ISNUMBER(MATCH(G2486,QualityStatuses,0)),"Quality Lead","Non-Quality Lead")</f>
        <v>Non-Quality Lead</v>
      </c>
      <c r="I2486" t="inlineStr">
        <is>
          <t>2026-10</t>
        </is>
      </c>
      <c r="J2486" t="inlineStr">
        <is>
          <t>Wk of 2026-10-12</t>
        </is>
      </c>
      <c r="K2486" t="inlineStr">
        <is>
          <t>Rupa Srinivas</t>
        </is>
      </c>
      <c r="L2486" t="inlineStr">
        <is>
          <t>Facebook</t>
        </is>
      </c>
      <c r="M2486" t="inlineStr">
        <is>
          <t>Direct (campaign tagged in CRM)</t>
        </is>
      </c>
      <c r="N2486" t="inlineStr">
        <is>
          <t>6ad0e8f3806c3006a7550d3b</t>
        </is>
      </c>
      <c r="O2486" t="n">
        <v>1</v>
      </c>
      <c r="P2486" s="40">
        <f>IF(A2486="Lead",IF(ISNUMBER(MATCH(G2486,QualityStatuses,0)),1,0),0)</f>
        <v>0</v>
      </c>
      <c r="Q2486" s="40">
        <f>IF(A2486="Lead",IF(G2486="New Lead",0,1),0)</f>
        <v>1</v>
      </c>
      <c r="R2486" s="40">
        <f>IF(A2486="Lead",IF(G2486="Lost",1,0),0)</f>
        <v>0</v>
      </c>
      <c r="S2486" t="n">
        <v>2</v>
      </c>
      <c r="T2486" t="n">
        <v>1</v>
      </c>
      <c r="U2486" t="n">
        <v>0</v>
      </c>
      <c r="V2486" t="n">
        <v>0</v>
      </c>
      <c r="W2486" t="n">
        <v>0</v>
      </c>
      <c r="X2486" t="n">
        <v>0</v>
      </c>
      <c r="Y2486">
        <f>IF(AND(A2486="Lead",COUNTIF(MetaCamps,C2486)&gt;0),1,0)</f>
        <v>0</v>
      </c>
      <c r="Z2486">
        <f>IF(Y2486=1,P2486,0)</f>
        <v>0</v>
      </c>
    </row>
    <row r="2487">
      <c r="A2487" t="inlineStr">
        <is>
          <t>Lead</t>
        </is>
      </c>
      <c r="B2487" s="39" t="str">
        <f>IFERROR(INDEX(CampTypes,MATCH(C2487,CampList,0)),"Unattributed")</f>
        <v>Old</v>
      </c>
      <c r="C2487" t="inlineStr">
        <is>
          <t>E_Karan_Natuf_All_07072026</t>
        </is>
      </c>
      <c r="D2487" t="inlineStr">
        <is>
          <t>E_Karan_Natuf_Fragship_07072026_Adset2</t>
        </is>
      </c>
      <c r="E2487" t="inlineStr">
        <is>
          <t>E_Karan_Natuf_Flagship_Cafe_07072026_Adset2_Ad1 – Copy 2</t>
        </is>
      </c>
      <c r="F2487" t="inlineStr">
        <is>
          <t>Natuf</t>
        </is>
      </c>
      <c r="G2487" t="inlineStr">
        <is>
          <t>New Lead</t>
        </is>
      </c>
      <c r="H2487" s="39" t="str">
        <f>IF(ISNUMBER(MATCH(G2487,QualityStatuses,0)),"Quality Lead","Non-Quality Lead")</f>
        <v>Non-Quality Lead</v>
      </c>
      <c r="I2487" t="inlineStr">
        <is>
          <t>2026-10</t>
        </is>
      </c>
      <c r="J2487" t="inlineStr">
        <is>
          <t>Wk of 2026-10-12</t>
        </is>
      </c>
      <c r="K2487" t="inlineStr">
        <is>
          <t>(Unassigned)</t>
        </is>
      </c>
      <c r="L2487" t="inlineStr">
        <is>
          <t>Facebook</t>
        </is>
      </c>
      <c r="M2487" t="inlineStr">
        <is>
          <t>Direct (campaign tagged in CRM)</t>
        </is>
      </c>
      <c r="N2487" t="inlineStr">
        <is>
          <t>6ad0e79d01b5e8e2e14e51eb</t>
        </is>
      </c>
      <c r="O2487" t="n">
        <v>1</v>
      </c>
      <c r="P2487" s="40">
        <f>IF(A2487="Lead",IF(ISNUMBER(MATCH(G2487,QualityStatuses,0)),1,0),0)</f>
        <v>0</v>
      </c>
      <c r="Q2487" s="40">
        <f>IF(A2487="Lead",IF(G2487="New Lead",0,1),0)</f>
        <v>0</v>
      </c>
      <c r="R2487" s="40">
        <f>IF(A2487="Lead",IF(G2487="Lost",1,0),0)</f>
        <v>0</v>
      </c>
      <c r="S2487" t="n">
        <v>0</v>
      </c>
      <c r="T2487" t="n">
        <v>0</v>
      </c>
      <c r="U2487" t="n">
        <v>0</v>
      </c>
      <c r="V2487" t="n">
        <v>0</v>
      </c>
      <c r="W2487" t="n">
        <v>0</v>
      </c>
      <c r="X2487" t="n">
        <v>0</v>
      </c>
      <c r="Y2487">
        <f>IF(AND(A2487="Lead",COUNTIF(MetaCamps,C2487)&gt;0),1,0)</f>
        <v>1</v>
      </c>
      <c r="Z2487">
        <f>IF(Y2487=1,P2487,0)</f>
        <v>0</v>
      </c>
    </row>
    <row r="2488">
      <c r="A2488" t="inlineStr">
        <is>
          <t>Lead</t>
        </is>
      </c>
      <c r="B2488" s="39" t="str">
        <f>IFERROR(INDEX(CampTypes,MATCH(C2488,CampList,0)),"Unattributed")</f>
        <v>New</v>
      </c>
      <c r="C2488" t="inlineStr">
        <is>
          <t>EBG - In House | ABO | Natuf | Leads | Unit Franchise | India | Oct26 | V1</t>
        </is>
      </c>
      <c r="D2488" t="inlineStr">
        <is>
          <t>Natuf | Business Owners | Tier1 + Growth Cities | Oct26 | V1</t>
        </is>
      </c>
      <c r="E2488" t="inlineStr">
        <is>
          <t>Natuf | Reel | Brand Ambassador | Heard Of Owning A Cafe | V1</t>
        </is>
      </c>
      <c r="F2488" t="inlineStr">
        <is>
          <t>In House Natuf</t>
        </is>
      </c>
      <c r="G2488" t="inlineStr">
        <is>
          <t>Details Shared</t>
        </is>
      </c>
      <c r="H2488" s="39" t="str">
        <f>IF(ISNUMBER(MATCH(G2488,QualityStatuses,0)),"Quality Lead","Non-Quality Lead")</f>
        <v>Quality Lead</v>
      </c>
      <c r="I2488" t="inlineStr">
        <is>
          <t>2026-10</t>
        </is>
      </c>
      <c r="J2488" t="inlineStr">
        <is>
          <t>Wk of 2026-10-12</t>
        </is>
      </c>
      <c r="K2488" t="inlineStr">
        <is>
          <t>Rupa Srinivas</t>
        </is>
      </c>
      <c r="L2488" t="inlineStr">
        <is>
          <t>Facebook</t>
        </is>
      </c>
      <c r="M2488" t="inlineStr">
        <is>
          <t>Direct (campaign tagged in CRM)</t>
        </is>
      </c>
      <c r="N2488" t="inlineStr">
        <is>
          <t>6ad0e660d849fcc632b779dd</t>
        </is>
      </c>
      <c r="O2488" t="n">
        <v>1</v>
      </c>
      <c r="P2488" s="40">
        <f>IF(A2488="Lead",IF(ISNUMBER(MATCH(G2488,QualityStatuses,0)),1,0),0)</f>
        <v>1</v>
      </c>
      <c r="Q2488" s="40">
        <f>IF(A2488="Lead",IF(G2488="New Lead",0,1),0)</f>
        <v>1</v>
      </c>
      <c r="R2488" s="40">
        <f>IF(A2488="Lead",IF(G2488="Lost",1,0),0)</f>
        <v>0</v>
      </c>
      <c r="S2488" t="n">
        <v>1</v>
      </c>
      <c r="T2488" t="n">
        <v>1</v>
      </c>
      <c r="U2488" t="n">
        <v>0</v>
      </c>
      <c r="V2488" t="n">
        <v>0</v>
      </c>
      <c r="W2488" t="n">
        <v>0</v>
      </c>
      <c r="X2488" t="n">
        <v>0</v>
      </c>
      <c r="Y2488">
        <f>IF(AND(A2488="Lead",COUNTIF(MetaCamps,C2488)&gt;0),1,0)</f>
        <v>0</v>
      </c>
      <c r="Z2488">
        <f>IF(Y2488=1,P2488,0)</f>
        <v>0</v>
      </c>
    </row>
    <row r="2489">
      <c r="A2489" t="inlineStr">
        <is>
          <t>Lead</t>
        </is>
      </c>
      <c r="B2489" s="39" t="str">
        <f>IFERROR(INDEX(CampTypes,MATCH(C2489,CampList,0)),"Unattributed")</f>
        <v>New</v>
      </c>
      <c r="C2489" t="inlineStr">
        <is>
          <t>EBG - In House | ABO | Natuf | Leads | Unit Franchise | India | Oct26 | V1</t>
        </is>
      </c>
      <c r="D2489" t="inlineStr">
        <is>
          <t>Natuf | Business Owners | Tier1 + Growth Cities | Oct26 | V1</t>
        </is>
      </c>
      <c r="E2489" t="inlineStr">
        <is>
          <t>Natuf | Reel | Brand Ambassador | Heard Of Owning A Cafe | V1</t>
        </is>
      </c>
      <c r="F2489" t="inlineStr">
        <is>
          <t>In House Natuf</t>
        </is>
      </c>
      <c r="G2489" t="inlineStr">
        <is>
          <t>Attempt 1</t>
        </is>
      </c>
      <c r="H2489" s="39" t="str">
        <f>IF(ISNUMBER(MATCH(G2489,QualityStatuses,0)),"Quality Lead","Non-Quality Lead")</f>
        <v>Non-Quality Lead</v>
      </c>
      <c r="I2489" t="inlineStr">
        <is>
          <t>2026-10</t>
        </is>
      </c>
      <c r="J2489" t="inlineStr">
        <is>
          <t>Wk of 2026-10-12</t>
        </is>
      </c>
      <c r="K2489" t="inlineStr">
        <is>
          <t>Rupa Srinivas</t>
        </is>
      </c>
      <c r="L2489" t="inlineStr">
        <is>
          <t>Facebook</t>
        </is>
      </c>
      <c r="M2489" t="inlineStr">
        <is>
          <t>Direct (campaign tagged in CRM)</t>
        </is>
      </c>
      <c r="N2489" t="inlineStr">
        <is>
          <t>6ad0e6211dbf56feae962c49</t>
        </is>
      </c>
      <c r="O2489" t="n">
        <v>1</v>
      </c>
      <c r="P2489" s="40">
        <f>IF(A2489="Lead",IF(ISNUMBER(MATCH(G2489,QualityStatuses,0)),1,0),0)</f>
        <v>0</v>
      </c>
      <c r="Q2489" s="40">
        <f>IF(A2489="Lead",IF(G2489="New Lead",0,1),0)</f>
        <v>1</v>
      </c>
      <c r="R2489" s="40">
        <f>IF(A2489="Lead",IF(G2489="Lost",1,0),0)</f>
        <v>0</v>
      </c>
      <c r="S2489" t="n">
        <v>0</v>
      </c>
      <c r="T2489" t="n">
        <v>0</v>
      </c>
      <c r="U2489" t="n">
        <v>0</v>
      </c>
      <c r="V2489" t="n">
        <v>0</v>
      </c>
      <c r="W2489" t="n">
        <v>0</v>
      </c>
      <c r="X2489" t="n">
        <v>0</v>
      </c>
      <c r="Y2489">
        <f>IF(AND(A2489="Lead",COUNTIF(MetaCamps,C2489)&gt;0),1,0)</f>
        <v>0</v>
      </c>
      <c r="Z2489">
        <f>IF(Y2489=1,P2489,0)</f>
        <v>0</v>
      </c>
    </row>
    <row r="2490">
      <c r="A2490" t="inlineStr">
        <is>
          <t>Lead</t>
        </is>
      </c>
      <c r="B2490" s="39" t="str">
        <f>IFERROR(INDEX(CampTypes,MATCH(C2490,CampList,0)),"Unattributed")</f>
        <v>New</v>
      </c>
      <c r="C2490" t="inlineStr">
        <is>
          <t>EBG - In House | ABO | Natuf | Leads | Unit Franchise | India | Oct26 | V1</t>
        </is>
      </c>
      <c r="D2490" t="inlineStr">
        <is>
          <t>Natuf | Business Owners | Tier1 + Growth Cities | Oct26 | V1</t>
        </is>
      </c>
      <c r="E2490" t="inlineStr">
        <is>
          <t>Natuf | Reel | Brand Ambassador | Heard Of Owning A Cafe | V1</t>
        </is>
      </c>
      <c r="F2490" t="inlineStr">
        <is>
          <t>In House Natuf</t>
        </is>
      </c>
      <c r="G2490" t="inlineStr">
        <is>
          <t>Connected</t>
        </is>
      </c>
      <c r="H2490" s="39" t="str">
        <f>IF(ISNUMBER(MATCH(G2490,QualityStatuses,0)),"Quality Lead","Non-Quality Lead")</f>
        <v>Non-Quality Lead</v>
      </c>
      <c r="I2490" t="inlineStr">
        <is>
          <t>2026-10</t>
        </is>
      </c>
      <c r="J2490" t="inlineStr">
        <is>
          <t>Wk of 2026-10-12</t>
        </is>
      </c>
      <c r="K2490" t="inlineStr">
        <is>
          <t>Rupa Srinivas</t>
        </is>
      </c>
      <c r="L2490" t="inlineStr">
        <is>
          <t>Facebook</t>
        </is>
      </c>
      <c r="M2490" t="inlineStr">
        <is>
          <t>Direct (campaign tagged in CRM)</t>
        </is>
      </c>
      <c r="N2490" t="inlineStr">
        <is>
          <t>6ad0e500f1d372384a7ba53e</t>
        </is>
      </c>
      <c r="O2490" t="n">
        <v>1</v>
      </c>
      <c r="P2490" s="40">
        <f>IF(A2490="Lead",IF(ISNUMBER(MATCH(G2490,QualityStatuses,0)),1,0),0)</f>
        <v>0</v>
      </c>
      <c r="Q2490" s="40">
        <f>IF(A2490="Lead",IF(G2490="New Lead",0,1),0)</f>
        <v>1</v>
      </c>
      <c r="R2490" s="40">
        <f>IF(A2490="Lead",IF(G2490="Lost",1,0),0)</f>
        <v>0</v>
      </c>
      <c r="S2490" t="n">
        <v>2</v>
      </c>
      <c r="T2490" t="n">
        <v>2</v>
      </c>
      <c r="U2490" t="n">
        <v>0</v>
      </c>
      <c r="V2490" t="n">
        <v>0</v>
      </c>
      <c r="W2490" t="n">
        <v>0</v>
      </c>
      <c r="X2490" t="n">
        <v>0</v>
      </c>
      <c r="Y2490">
        <f>IF(AND(A2490="Lead",COUNTIF(MetaCamps,C2490)&gt;0),1,0)</f>
        <v>0</v>
      </c>
      <c r="Z2490">
        <f>IF(Y2490=1,P2490,0)</f>
        <v>0</v>
      </c>
    </row>
    <row r="2491">
      <c r="A2491" t="inlineStr">
        <is>
          <t>Lead</t>
        </is>
      </c>
      <c r="B2491" s="39" t="str">
        <f>IFERROR(INDEX(CampTypes,MATCH(C2491,CampList,0)),"Unattributed")</f>
        <v>New</v>
      </c>
      <c r="C2491" t="inlineStr">
        <is>
          <t>EBG - In House | ABO | Natuf | Leads | Unit Franchise | India | Oct26 | V1</t>
        </is>
      </c>
      <c r="D2491" t="inlineStr">
        <is>
          <t>Natuf | Business Owners | Tier1 + Growth Cities | Oct26 | V1</t>
        </is>
      </c>
      <c r="E2491" t="inlineStr">
        <is>
          <t>Natuf | Reel | Brand Ambassador | Heard Of Owning A Cafe | V1</t>
        </is>
      </c>
      <c r="F2491" t="inlineStr">
        <is>
          <t>In House Natuf</t>
        </is>
      </c>
      <c r="G2491" t="inlineStr">
        <is>
          <t>Attempt 2</t>
        </is>
      </c>
      <c r="H2491" s="39" t="str">
        <f>IF(ISNUMBER(MATCH(G2491,QualityStatuses,0)),"Quality Lead","Non-Quality Lead")</f>
        <v>Non-Quality Lead</v>
      </c>
      <c r="I2491" t="inlineStr">
        <is>
          <t>2026-10</t>
        </is>
      </c>
      <c r="J2491" t="inlineStr">
        <is>
          <t>Wk of 2026-10-12</t>
        </is>
      </c>
      <c r="K2491" t="inlineStr">
        <is>
          <t>Rupa Srinivas</t>
        </is>
      </c>
      <c r="L2491" t="inlineStr">
        <is>
          <t>Facebook</t>
        </is>
      </c>
      <c r="M2491" t="inlineStr">
        <is>
          <t>Direct (campaign tagged in CRM)</t>
        </is>
      </c>
      <c r="N2491" t="inlineStr">
        <is>
          <t>6ad0e4d1c8f58af6079674ed</t>
        </is>
      </c>
      <c r="O2491" t="n">
        <v>1</v>
      </c>
      <c r="P2491" s="40">
        <f>IF(A2491="Lead",IF(ISNUMBER(MATCH(G2491,QualityStatuses,0)),1,0),0)</f>
        <v>0</v>
      </c>
      <c r="Q2491" s="40">
        <f>IF(A2491="Lead",IF(G2491="New Lead",0,1),0)</f>
        <v>1</v>
      </c>
      <c r="R2491" s="40">
        <f>IF(A2491="Lead",IF(G2491="Lost",1,0),0)</f>
        <v>0</v>
      </c>
      <c r="S2491" t="n">
        <v>2</v>
      </c>
      <c r="T2491" t="n">
        <v>0</v>
      </c>
      <c r="U2491" t="n">
        <v>0</v>
      </c>
      <c r="V2491" t="n">
        <v>0</v>
      </c>
      <c r="W2491" t="n">
        <v>0</v>
      </c>
      <c r="X2491" t="n">
        <v>0</v>
      </c>
      <c r="Y2491">
        <f>IF(AND(A2491="Lead",COUNTIF(MetaCamps,C2491)&gt;0),1,0)</f>
        <v>0</v>
      </c>
      <c r="Z2491">
        <f>IF(Y2491=1,P2491,0)</f>
        <v>0</v>
      </c>
    </row>
    <row r="2492">
      <c r="A2492" t="inlineStr">
        <is>
          <t>Lead</t>
        </is>
      </c>
      <c r="B2492" s="39" t="str">
        <f>IFERROR(INDEX(CampTypes,MATCH(C2492,CampList,0)),"Unattributed")</f>
        <v>New</v>
      </c>
      <c r="C2492" t="inlineStr">
        <is>
          <t>EBG - In House | ABO | Natuf | Leads | Unit Franchise | India | Oct26 | V1</t>
        </is>
      </c>
      <c r="D2492" t="inlineStr">
        <is>
          <t>Natuf | LAL 1% | India | Jul26 | V1</t>
        </is>
      </c>
      <c r="E2492" t="inlineStr">
        <is>
          <t>Natuf | Reel | Brand Ambassador | Heard Of Owning A Cafe | V1</t>
        </is>
      </c>
      <c r="F2492" t="inlineStr">
        <is>
          <t>In House Natuf</t>
        </is>
      </c>
      <c r="G2492" t="inlineStr">
        <is>
          <t>Attempt 1</t>
        </is>
      </c>
      <c r="H2492" s="39" t="str">
        <f>IF(ISNUMBER(MATCH(G2492,QualityStatuses,0)),"Quality Lead","Non-Quality Lead")</f>
        <v>Non-Quality Lead</v>
      </c>
      <c r="I2492" t="inlineStr">
        <is>
          <t>2026-10</t>
        </is>
      </c>
      <c r="J2492" t="inlineStr">
        <is>
          <t>Wk of 2026-10-12</t>
        </is>
      </c>
      <c r="K2492" t="inlineStr">
        <is>
          <t>Rupa Srinivas</t>
        </is>
      </c>
      <c r="L2492" t="inlineStr">
        <is>
          <t>Facebook</t>
        </is>
      </c>
      <c r="M2492" t="inlineStr">
        <is>
          <t>Direct (campaign tagged in CRM)</t>
        </is>
      </c>
      <c r="N2492" t="inlineStr">
        <is>
          <t>6ad0e407d5e378a59443b343</t>
        </is>
      </c>
      <c r="O2492" t="n">
        <v>1</v>
      </c>
      <c r="P2492" s="40">
        <f>IF(A2492="Lead",IF(ISNUMBER(MATCH(G2492,QualityStatuses,0)),1,0),0)</f>
        <v>0</v>
      </c>
      <c r="Q2492" s="40">
        <f>IF(A2492="Lead",IF(G2492="New Lead",0,1),0)</f>
        <v>1</v>
      </c>
      <c r="R2492" s="40">
        <f>IF(A2492="Lead",IF(G2492="Lost",1,0),0)</f>
        <v>0</v>
      </c>
      <c r="S2492" t="n">
        <v>1</v>
      </c>
      <c r="T2492" t="n">
        <v>1</v>
      </c>
      <c r="U2492" t="n">
        <v>0</v>
      </c>
      <c r="V2492" t="n">
        <v>0</v>
      </c>
      <c r="W2492" t="n">
        <v>0</v>
      </c>
      <c r="X2492" t="n">
        <v>0</v>
      </c>
      <c r="Y2492">
        <f>IF(AND(A2492="Lead",COUNTIF(MetaCamps,C2492)&gt;0),1,0)</f>
        <v>0</v>
      </c>
      <c r="Z2492">
        <f>IF(Y2492=1,P2492,0)</f>
        <v>0</v>
      </c>
    </row>
    <row r="2493">
      <c r="A2493" t="inlineStr">
        <is>
          <t>Lead</t>
        </is>
      </c>
      <c r="B2493" s="39" t="str">
        <f>IFERROR(INDEX(CampTypes,MATCH(C2493,CampList,0)),"Unattributed")</f>
        <v>New</v>
      </c>
      <c r="C2493" t="inlineStr">
        <is>
          <t>EBG - In House | ABO | Natuf | Leads | Unit Franchise | India | Oct26 | V1</t>
        </is>
      </c>
      <c r="D2493" t="inlineStr">
        <is>
          <t>Natuf | Investors | Tier1 + Growth Cities | Oct26 | V1</t>
        </is>
      </c>
      <c r="E2493" t="inlineStr">
        <is>
          <t>Natuf | Reel | Brand Ambassador | Heard Of Owning A Cafe | V1</t>
        </is>
      </c>
      <c r="F2493" t="inlineStr">
        <is>
          <t>In House Natuf</t>
        </is>
      </c>
      <c r="G2493" t="inlineStr">
        <is>
          <t>Attempt 1</t>
        </is>
      </c>
      <c r="H2493" s="39" t="str">
        <f>IF(ISNUMBER(MATCH(G2493,QualityStatuses,0)),"Quality Lead","Non-Quality Lead")</f>
        <v>Non-Quality Lead</v>
      </c>
      <c r="I2493" t="inlineStr">
        <is>
          <t>2026-10</t>
        </is>
      </c>
      <c r="J2493" t="inlineStr">
        <is>
          <t>Wk of 2026-10-12</t>
        </is>
      </c>
      <c r="K2493" t="inlineStr">
        <is>
          <t>Rupa Srinivas</t>
        </is>
      </c>
      <c r="L2493" t="inlineStr">
        <is>
          <t>Facebook</t>
        </is>
      </c>
      <c r="M2493" t="inlineStr">
        <is>
          <t>Direct (campaign tagged in CRM)</t>
        </is>
      </c>
      <c r="N2493" t="inlineStr">
        <is>
          <t>6ad0e377d3c2c37177e15304</t>
        </is>
      </c>
      <c r="O2493" t="n">
        <v>1</v>
      </c>
      <c r="P2493" s="40">
        <f>IF(A2493="Lead",IF(ISNUMBER(MATCH(G2493,QualityStatuses,0)),1,0),0)</f>
        <v>0</v>
      </c>
      <c r="Q2493" s="40">
        <f>IF(A2493="Lead",IF(G2493="New Lead",0,1),0)</f>
        <v>1</v>
      </c>
      <c r="R2493" s="40">
        <f>IF(A2493="Lead",IF(G2493="Lost",1,0),0)</f>
        <v>0</v>
      </c>
      <c r="S2493" t="n">
        <v>1</v>
      </c>
      <c r="T2493" t="n">
        <v>0</v>
      </c>
      <c r="U2493" t="n">
        <v>0</v>
      </c>
      <c r="V2493" t="n">
        <v>0</v>
      </c>
      <c r="W2493" t="n">
        <v>0</v>
      </c>
      <c r="X2493" t="n">
        <v>0</v>
      </c>
      <c r="Y2493">
        <f>IF(AND(A2493="Lead",COUNTIF(MetaCamps,C2493)&gt;0),1,0)</f>
        <v>0</v>
      </c>
      <c r="Z2493">
        <f>IF(Y2493=1,P2493,0)</f>
        <v>0</v>
      </c>
    </row>
    <row r="2494">
      <c r="A2494" t="inlineStr">
        <is>
          <t>Lead</t>
        </is>
      </c>
      <c r="B2494" s="39" t="str">
        <f>IFERROR(INDEX(CampTypes,MATCH(C2494,CampList,0)),"Unattributed")</f>
        <v>New</v>
      </c>
      <c r="C2494" t="inlineStr">
        <is>
          <t>EBG - In House | ABO | Natuf | Leads | Unit Franchise | India | Oct26 | V1</t>
        </is>
      </c>
      <c r="D2494" t="inlineStr">
        <is>
          <t>Natuf | Business Owners | Tier1 + Growth Cities | Oct26 | V1</t>
        </is>
      </c>
      <c r="E2494" t="inlineStr">
        <is>
          <t>Natuf | Reel | Brand Ambassador | Heard Of Owning A Cafe | V1</t>
        </is>
      </c>
      <c r="F2494" t="inlineStr">
        <is>
          <t>In House Natuf</t>
        </is>
      </c>
      <c r="G2494" t="inlineStr">
        <is>
          <t>Attempt 1</t>
        </is>
      </c>
      <c r="H2494" s="39" t="str">
        <f>IF(ISNUMBER(MATCH(G2494,QualityStatuses,0)),"Quality Lead","Non-Quality Lead")</f>
        <v>Non-Quality Lead</v>
      </c>
      <c r="I2494" t="inlineStr">
        <is>
          <t>2026-10</t>
        </is>
      </c>
      <c r="J2494" t="inlineStr">
        <is>
          <t>Wk of 2026-10-12</t>
        </is>
      </c>
      <c r="K2494" t="inlineStr">
        <is>
          <t>Rupa Srinivas</t>
        </is>
      </c>
      <c r="L2494" t="inlineStr">
        <is>
          <t>Facebook</t>
        </is>
      </c>
      <c r="M2494" t="inlineStr">
        <is>
          <t>Direct (campaign tagged in CRM)</t>
        </is>
      </c>
      <c r="N2494" t="inlineStr">
        <is>
          <t>6ad0e32539dd60e10a1132c2</t>
        </is>
      </c>
      <c r="O2494" t="n">
        <v>1</v>
      </c>
      <c r="P2494" s="40">
        <f>IF(A2494="Lead",IF(ISNUMBER(MATCH(G2494,QualityStatuses,0)),1,0),0)</f>
        <v>0</v>
      </c>
      <c r="Q2494" s="40">
        <f>IF(A2494="Lead",IF(G2494="New Lead",0,1),0)</f>
        <v>1</v>
      </c>
      <c r="R2494" s="40">
        <f>IF(A2494="Lead",IF(G2494="Lost",1,0),0)</f>
        <v>0</v>
      </c>
      <c r="S2494" t="n">
        <v>1</v>
      </c>
      <c r="T2494" t="n">
        <v>1</v>
      </c>
      <c r="U2494" t="n">
        <v>0</v>
      </c>
      <c r="V2494" t="n">
        <v>0</v>
      </c>
      <c r="W2494" t="n">
        <v>0</v>
      </c>
      <c r="X2494" t="n">
        <v>0</v>
      </c>
      <c r="Y2494">
        <f>IF(AND(A2494="Lead",COUNTIF(MetaCamps,C2494)&gt;0),1,0)</f>
        <v>0</v>
      </c>
      <c r="Z2494">
        <f>IF(Y2494=1,P2494,0)</f>
        <v>0</v>
      </c>
    </row>
    <row r="2495">
      <c r="A2495" t="inlineStr">
        <is>
          <t>Lead</t>
        </is>
      </c>
      <c r="B2495" s="39" t="str">
        <f>IFERROR(INDEX(CampTypes,MATCH(C2495,CampList,0)),"Unattributed")</f>
        <v>New</v>
      </c>
      <c r="C2495" t="inlineStr">
        <is>
          <t>EBG - In House | ABO | Natuf | Leads | Unit Franchise | India | Oct26 | V1</t>
        </is>
      </c>
      <c r="D2495" t="inlineStr">
        <is>
          <t>Natuf | Business Owners | Tier1 + Growth Cities | Oct26 | V1</t>
        </is>
      </c>
      <c r="E2495" t="inlineStr">
        <is>
          <t>Natuf | Reel | Brand Ambassador | Heard Of Owning A Cafe | V1</t>
        </is>
      </c>
      <c r="F2495" t="inlineStr">
        <is>
          <t>In House Natuf</t>
        </is>
      </c>
      <c r="G2495" t="inlineStr">
        <is>
          <t>Details Shared</t>
        </is>
      </c>
      <c r="H2495" s="39" t="str">
        <f>IF(ISNUMBER(MATCH(G2495,QualityStatuses,0)),"Quality Lead","Non-Quality Lead")</f>
        <v>Quality Lead</v>
      </c>
      <c r="I2495" t="inlineStr">
        <is>
          <t>2026-10</t>
        </is>
      </c>
      <c r="J2495" t="inlineStr">
        <is>
          <t>Wk of 2026-10-12</t>
        </is>
      </c>
      <c r="K2495" t="inlineStr">
        <is>
          <t>Rupa Srinivas</t>
        </is>
      </c>
      <c r="L2495" t="inlineStr">
        <is>
          <t>Facebook</t>
        </is>
      </c>
      <c r="M2495" t="inlineStr">
        <is>
          <t>Direct (campaign tagged in CRM)</t>
        </is>
      </c>
      <c r="N2495" t="inlineStr">
        <is>
          <t>6ad0e1236168f5554d9e8634</t>
        </is>
      </c>
      <c r="O2495" t="n">
        <v>1</v>
      </c>
      <c r="P2495" s="40">
        <f>IF(A2495="Lead",IF(ISNUMBER(MATCH(G2495,QualityStatuses,0)),1,0),0)</f>
        <v>1</v>
      </c>
      <c r="Q2495" s="40">
        <f>IF(A2495="Lead",IF(G2495="New Lead",0,1),0)</f>
        <v>1</v>
      </c>
      <c r="R2495" s="40">
        <f>IF(A2495="Lead",IF(G2495="Lost",1,0),0)</f>
        <v>0</v>
      </c>
      <c r="S2495" t="n">
        <v>2</v>
      </c>
      <c r="T2495" t="n">
        <v>2</v>
      </c>
      <c r="U2495" t="n">
        <v>0</v>
      </c>
      <c r="V2495" t="n">
        <v>0</v>
      </c>
      <c r="W2495" t="n">
        <v>0</v>
      </c>
      <c r="X2495" t="n">
        <v>0</v>
      </c>
      <c r="Y2495">
        <f>IF(AND(A2495="Lead",COUNTIF(MetaCamps,C2495)&gt;0),1,0)</f>
        <v>0</v>
      </c>
      <c r="Z2495">
        <f>IF(Y2495=1,P2495,0)</f>
        <v>0</v>
      </c>
    </row>
    <row r="2496">
      <c r="A2496" t="inlineStr">
        <is>
          <t>Lead</t>
        </is>
      </c>
      <c r="B2496" s="39" t="str">
        <f>IFERROR(INDEX(CampTypes,MATCH(C2496,CampList,0)),"Unattributed")</f>
        <v>New</v>
      </c>
      <c r="C2496" t="inlineStr">
        <is>
          <t>EBG - In House | ABO | Natuf | Leads | Unit Franchise | India | Oct26 | V1</t>
        </is>
      </c>
      <c r="D2496" t="inlineStr">
        <is>
          <t>Natuf | Broad | Tier1 + Growth Cities | Oct26 | V1</t>
        </is>
      </c>
      <c r="E2496" t="inlineStr">
        <is>
          <t>Natuf | Reel | Brand Ambassador | Heard Of Owning A Cafe | V1</t>
        </is>
      </c>
      <c r="F2496" t="inlineStr">
        <is>
          <t>In House Natuf</t>
        </is>
      </c>
      <c r="G2496" t="inlineStr">
        <is>
          <t>Attempt 2</t>
        </is>
      </c>
      <c r="H2496" s="39" t="str">
        <f>IF(ISNUMBER(MATCH(G2496,QualityStatuses,0)),"Quality Lead","Non-Quality Lead")</f>
        <v>Non-Quality Lead</v>
      </c>
      <c r="I2496" t="inlineStr">
        <is>
          <t>2026-10</t>
        </is>
      </c>
      <c r="J2496" t="inlineStr">
        <is>
          <t>Wk of 2026-10-12</t>
        </is>
      </c>
      <c r="K2496" t="inlineStr">
        <is>
          <t>Rupa Srinivas</t>
        </is>
      </c>
      <c r="L2496" t="inlineStr">
        <is>
          <t>Facebook</t>
        </is>
      </c>
      <c r="M2496" t="inlineStr">
        <is>
          <t>Direct (campaign tagged in CRM)</t>
        </is>
      </c>
      <c r="N2496" t="inlineStr">
        <is>
          <t>6ad0e0e076e8ac785b9c8fef</t>
        </is>
      </c>
      <c r="O2496" t="n">
        <v>1</v>
      </c>
      <c r="P2496" s="40">
        <f>IF(A2496="Lead",IF(ISNUMBER(MATCH(G2496,QualityStatuses,0)),1,0),0)</f>
        <v>0</v>
      </c>
      <c r="Q2496" s="40">
        <f>IF(A2496="Lead",IF(G2496="New Lead",0,1),0)</f>
        <v>1</v>
      </c>
      <c r="R2496" s="40">
        <f>IF(A2496="Lead",IF(G2496="Lost",1,0),0)</f>
        <v>0</v>
      </c>
      <c r="S2496" t="n">
        <v>2</v>
      </c>
      <c r="T2496" t="n">
        <v>0</v>
      </c>
      <c r="U2496" t="n">
        <v>0</v>
      </c>
      <c r="V2496" t="n">
        <v>0</v>
      </c>
      <c r="W2496" t="n">
        <v>0</v>
      </c>
      <c r="X2496" t="n">
        <v>0</v>
      </c>
      <c r="Y2496">
        <f>IF(AND(A2496="Lead",COUNTIF(MetaCamps,C2496)&gt;0),1,0)</f>
        <v>0</v>
      </c>
      <c r="Z2496">
        <f>IF(Y2496=1,P2496,0)</f>
        <v>0</v>
      </c>
    </row>
    <row r="2497">
      <c r="A2497" t="inlineStr">
        <is>
          <t>Lead</t>
        </is>
      </c>
      <c r="B2497" s="39" t="str">
        <f>IFERROR(INDEX(CampTypes,MATCH(C2497,CampList,0)),"Unattributed")</f>
        <v>Old</v>
      </c>
      <c r="C2497" t="inlineStr">
        <is>
          <t>E_Karan_Natuf_All_07072026</t>
        </is>
      </c>
      <c r="D2497" t="inlineStr">
        <is>
          <t>E_Karan_Natuf_Sign_07072026_Adset3</t>
        </is>
      </c>
      <c r="E2497" t="inlineStr">
        <is>
          <t>E_Karan_Natuf_Sign_07072026_Adset2_Ad1</t>
        </is>
      </c>
      <c r="F2497" t="inlineStr">
        <is>
          <t>Natuf</t>
        </is>
      </c>
      <c r="G2497" t="inlineStr">
        <is>
          <t>Attempt 1</t>
        </is>
      </c>
      <c r="H2497" s="39" t="str">
        <f>IF(ISNUMBER(MATCH(G2497,QualityStatuses,0)),"Quality Lead","Non-Quality Lead")</f>
        <v>Non-Quality Lead</v>
      </c>
      <c r="I2497" t="inlineStr">
        <is>
          <t>2026-10</t>
        </is>
      </c>
      <c r="J2497" t="inlineStr">
        <is>
          <t>Wk of 2026-10-12</t>
        </is>
      </c>
      <c r="K2497" t="inlineStr">
        <is>
          <t>Tejaswini Tarigopula</t>
        </is>
      </c>
      <c r="L2497" t="inlineStr">
        <is>
          <t>Facebook</t>
        </is>
      </c>
      <c r="M2497" t="inlineStr">
        <is>
          <t>Direct (campaign tagged in CRM)</t>
        </is>
      </c>
      <c r="N2497" t="inlineStr">
        <is>
          <t>6ad0e0d2f53b6c8df8fc3010</t>
        </is>
      </c>
      <c r="O2497" t="n">
        <v>1</v>
      </c>
      <c r="P2497" s="40">
        <f>IF(A2497="Lead",IF(ISNUMBER(MATCH(G2497,QualityStatuses,0)),1,0),0)</f>
        <v>0</v>
      </c>
      <c r="Q2497" s="40">
        <f>IF(A2497="Lead",IF(G2497="New Lead",0,1),0)</f>
        <v>1</v>
      </c>
      <c r="R2497" s="40">
        <f>IF(A2497="Lead",IF(G2497="Lost",1,0),0)</f>
        <v>0</v>
      </c>
      <c r="S2497" t="n">
        <v>2</v>
      </c>
      <c r="T2497" t="n">
        <v>0</v>
      </c>
      <c r="U2497" t="n">
        <v>0</v>
      </c>
      <c r="V2497" t="n">
        <v>0</v>
      </c>
      <c r="W2497" t="n">
        <v>0</v>
      </c>
      <c r="X2497" t="n">
        <v>0</v>
      </c>
      <c r="Y2497">
        <f>IF(AND(A2497="Lead",COUNTIF(MetaCamps,C2497)&gt;0),1,0)</f>
        <v>1</v>
      </c>
      <c r="Z2497">
        <f>IF(Y2497=1,P2497,0)</f>
        <v>0</v>
      </c>
    </row>
    <row r="2498">
      <c r="A2498" t="inlineStr">
        <is>
          <t>Lead</t>
        </is>
      </c>
      <c r="B2498" s="39" t="str">
        <f>IFERROR(INDEX(CampTypes,MATCH(C2498,CampList,0)),"Unattributed")</f>
        <v>Old</v>
      </c>
      <c r="C2498" t="inlineStr">
        <is>
          <t>E_Karan_Natuf_All_07072026</t>
        </is>
      </c>
      <c r="D2498" t="inlineStr">
        <is>
          <t>E_Karan_Natuf_Sign_07072026_Adset3</t>
        </is>
      </c>
      <c r="E2498" t="inlineStr">
        <is>
          <t>E_Karan_Natuf_Sign_07072026_Adset2_Ad1 – Copy</t>
        </is>
      </c>
      <c r="F2498" t="inlineStr">
        <is>
          <t>Natuf</t>
        </is>
      </c>
      <c r="G2498" t="inlineStr">
        <is>
          <t>Attempt 1</t>
        </is>
      </c>
      <c r="H2498" s="39" t="str">
        <f>IF(ISNUMBER(MATCH(G2498,QualityStatuses,0)),"Quality Lead","Non-Quality Lead")</f>
        <v>Non-Quality Lead</v>
      </c>
      <c r="I2498" t="inlineStr">
        <is>
          <t>2026-10</t>
        </is>
      </c>
      <c r="J2498" t="inlineStr">
        <is>
          <t>Wk of 2026-10-12</t>
        </is>
      </c>
      <c r="K2498" t="inlineStr">
        <is>
          <t>Tejaswini Tarigopula</t>
        </is>
      </c>
      <c r="L2498" t="inlineStr">
        <is>
          <t>Facebook</t>
        </is>
      </c>
      <c r="M2498" t="inlineStr">
        <is>
          <t>Direct (campaign tagged in CRM)</t>
        </is>
      </c>
      <c r="N2498" t="inlineStr">
        <is>
          <t>6ad0e07fc70711c4a5ec2cfe</t>
        </is>
      </c>
      <c r="O2498" t="n">
        <v>1</v>
      </c>
      <c r="P2498" s="40">
        <f>IF(A2498="Lead",IF(ISNUMBER(MATCH(G2498,QualityStatuses,0)),1,0),0)</f>
        <v>0</v>
      </c>
      <c r="Q2498" s="40">
        <f>IF(A2498="Lead",IF(G2498="New Lead",0,1),0)</f>
        <v>1</v>
      </c>
      <c r="R2498" s="40">
        <f>IF(A2498="Lead",IF(G2498="Lost",1,0),0)</f>
        <v>0</v>
      </c>
      <c r="S2498" t="n">
        <v>3</v>
      </c>
      <c r="T2498" t="n">
        <v>2</v>
      </c>
      <c r="U2498" t="n">
        <v>0</v>
      </c>
      <c r="V2498" t="n">
        <v>0</v>
      </c>
      <c r="W2498" t="n">
        <v>0</v>
      </c>
      <c r="X2498" t="n">
        <v>0</v>
      </c>
      <c r="Y2498">
        <f>IF(AND(A2498="Lead",COUNTIF(MetaCamps,C2498)&gt;0),1,0)</f>
        <v>1</v>
      </c>
      <c r="Z2498">
        <f>IF(Y2498=1,P2498,0)</f>
        <v>0</v>
      </c>
    </row>
    <row r="2499">
      <c r="A2499" t="inlineStr">
        <is>
          <t>Lead</t>
        </is>
      </c>
      <c r="B2499" s="39" t="str">
        <f>IFERROR(INDEX(CampTypes,MATCH(C2499,CampList,0)),"Unattributed")</f>
        <v>New</v>
      </c>
      <c r="C2499" t="inlineStr">
        <is>
          <t>EBG - In House | ABO | Natuf | Leads | Unit Franchise | India | Oct26 | V1</t>
        </is>
      </c>
      <c r="D2499" t="inlineStr">
        <is>
          <t>Natuf | Investors | Tier1 + Growth Cities | Oct26 | V1</t>
        </is>
      </c>
      <c r="E2499" t="inlineStr">
        <is>
          <t>Natuf | Reel | Brand Ambassador | Heard Of Owning A Cafe | V1</t>
        </is>
      </c>
      <c r="F2499" t="inlineStr">
        <is>
          <t>In House Natuf</t>
        </is>
      </c>
      <c r="G2499" t="inlineStr">
        <is>
          <t>Details Shared</t>
        </is>
      </c>
      <c r="H2499" s="39" t="str">
        <f>IF(ISNUMBER(MATCH(G2499,QualityStatuses,0)),"Quality Lead","Non-Quality Lead")</f>
        <v>Quality Lead</v>
      </c>
      <c r="I2499" t="inlineStr">
        <is>
          <t>2026-10</t>
        </is>
      </c>
      <c r="J2499" t="inlineStr">
        <is>
          <t>Wk of 2026-10-12</t>
        </is>
      </c>
      <c r="K2499" t="inlineStr">
        <is>
          <t>Rupa Srinivas</t>
        </is>
      </c>
      <c r="L2499" t="inlineStr">
        <is>
          <t>Facebook</t>
        </is>
      </c>
      <c r="M2499" t="inlineStr">
        <is>
          <t>Direct (campaign tagged in CRM)</t>
        </is>
      </c>
      <c r="N2499" t="inlineStr">
        <is>
          <t>6ad0dfb756d67d882a141fe0</t>
        </is>
      </c>
      <c r="O2499" t="n">
        <v>1</v>
      </c>
      <c r="P2499" s="40">
        <f>IF(A2499="Lead",IF(ISNUMBER(MATCH(G2499,QualityStatuses,0)),1,0),0)</f>
        <v>1</v>
      </c>
      <c r="Q2499" s="40">
        <f>IF(A2499="Lead",IF(G2499="New Lead",0,1),0)</f>
        <v>1</v>
      </c>
      <c r="R2499" s="40">
        <f>IF(A2499="Lead",IF(G2499="Lost",1,0),0)</f>
        <v>0</v>
      </c>
      <c r="S2499" t="n">
        <v>1</v>
      </c>
      <c r="T2499" t="n">
        <v>1</v>
      </c>
      <c r="U2499" t="n">
        <v>0</v>
      </c>
      <c r="V2499" t="n">
        <v>0</v>
      </c>
      <c r="W2499" t="n">
        <v>0</v>
      </c>
      <c r="X2499" t="n">
        <v>0</v>
      </c>
      <c r="Y2499">
        <f>IF(AND(A2499="Lead",COUNTIF(MetaCamps,C2499)&gt;0),1,0)</f>
        <v>0</v>
      </c>
      <c r="Z2499">
        <f>IF(Y2499=1,P2499,0)</f>
        <v>0</v>
      </c>
    </row>
    <row r="2500">
      <c r="A2500" t="inlineStr">
        <is>
          <t>Lead</t>
        </is>
      </c>
      <c r="B2500" s="39" t="str">
        <f>IFERROR(INDEX(CampTypes,MATCH(C2500,CampList,0)),"Unattributed")</f>
        <v>New</v>
      </c>
      <c r="C2500" t="inlineStr">
        <is>
          <t>EBG - In House | ABO | Natuf | Leads | Unit Franchise | India | Oct26 | V1</t>
        </is>
      </c>
      <c r="D2500" t="inlineStr">
        <is>
          <t>Natuf | LAL 1% | India | Jul26 | V1</t>
        </is>
      </c>
      <c r="E2500" t="inlineStr">
        <is>
          <t>Natuf | Reel | Brand Ambassador | Heard Of Owning A Cafe | V1</t>
        </is>
      </c>
      <c r="F2500" t="inlineStr">
        <is>
          <t>In House Natuf</t>
        </is>
      </c>
      <c r="G2500" t="inlineStr">
        <is>
          <t>New Lead</t>
        </is>
      </c>
      <c r="H2500" s="39" t="str">
        <f>IF(ISNUMBER(MATCH(G2500,QualityStatuses,0)),"Quality Lead","Non-Quality Lead")</f>
        <v>Non-Quality Lead</v>
      </c>
      <c r="I2500" t="inlineStr">
        <is>
          <t>2026-10</t>
        </is>
      </c>
      <c r="J2500" t="inlineStr">
        <is>
          <t>Wk of 2026-10-12</t>
        </is>
      </c>
      <c r="K2500" t="inlineStr">
        <is>
          <t>Rupa Srinivas</t>
        </is>
      </c>
      <c r="L2500" t="inlineStr">
        <is>
          <t>Facebook</t>
        </is>
      </c>
      <c r="M2500" t="inlineStr">
        <is>
          <t>Direct (campaign tagged in CRM)</t>
        </is>
      </c>
      <c r="N2500" t="inlineStr">
        <is>
          <t>6ad0dd9c3b62b51455c3be88</t>
        </is>
      </c>
      <c r="O2500" t="n">
        <v>1</v>
      </c>
      <c r="P2500" s="40">
        <f>IF(A2500="Lead",IF(ISNUMBER(MATCH(G2500,QualityStatuses,0)),1,0),0)</f>
        <v>0</v>
      </c>
      <c r="Q2500" s="40">
        <f>IF(A2500="Lead",IF(G2500="New Lead",0,1),0)</f>
        <v>0</v>
      </c>
      <c r="R2500" s="40">
        <f>IF(A2500="Lead",IF(G2500="Lost",1,0),0)</f>
        <v>0</v>
      </c>
      <c r="S2500" t="n">
        <v>0</v>
      </c>
      <c r="T2500" t="n">
        <v>0</v>
      </c>
      <c r="U2500" t="n">
        <v>0</v>
      </c>
      <c r="V2500" t="n">
        <v>0</v>
      </c>
      <c r="W2500" t="n">
        <v>0</v>
      </c>
      <c r="X2500" t="n">
        <v>0</v>
      </c>
      <c r="Y2500">
        <f>IF(AND(A2500="Lead",COUNTIF(MetaCamps,C2500)&gt;0),1,0)</f>
        <v>0</v>
      </c>
      <c r="Z2500">
        <f>IF(Y2500=1,P2500,0)</f>
        <v>0</v>
      </c>
    </row>
    <row r="2501">
      <c r="A2501" t="inlineStr">
        <is>
          <t>Lead</t>
        </is>
      </c>
      <c r="B2501" s="39" t="str">
        <f>IFERROR(INDEX(CampTypes,MATCH(C2501,CampList,0)),"Unattributed")</f>
        <v>New</v>
      </c>
      <c r="C2501" t="inlineStr">
        <is>
          <t>EBG - In House | ABO | Natuf | Leads | Unit Franchise | India | Oct26 | V1</t>
        </is>
      </c>
      <c r="D2501" t="inlineStr">
        <is>
          <t>Natuf | LAL 1% | India | Jul26 | V1</t>
        </is>
      </c>
      <c r="E2501" t="inlineStr">
        <is>
          <t>Natuf | Reel | Brand Ambassador | Heard Of Owning A Cafe | V1</t>
        </is>
      </c>
      <c r="F2501" t="inlineStr">
        <is>
          <t>In House Natuf</t>
        </is>
      </c>
      <c r="G2501" t="inlineStr">
        <is>
          <t>Attempt 2</t>
        </is>
      </c>
      <c r="H2501" s="39" t="str">
        <f>IF(ISNUMBER(MATCH(G2501,QualityStatuses,0)),"Quality Lead","Non-Quality Lead")</f>
        <v>Non-Quality Lead</v>
      </c>
      <c r="I2501" t="inlineStr">
        <is>
          <t>2026-10</t>
        </is>
      </c>
      <c r="J2501" t="inlineStr">
        <is>
          <t>Wk of 2026-10-12</t>
        </is>
      </c>
      <c r="K2501" t="inlineStr">
        <is>
          <t>Rupa Srinivas</t>
        </is>
      </c>
      <c r="L2501" t="inlineStr">
        <is>
          <t>Facebook</t>
        </is>
      </c>
      <c r="M2501" t="inlineStr">
        <is>
          <t>Direct (campaign tagged in CRM)</t>
        </is>
      </c>
      <c r="N2501" t="inlineStr">
        <is>
          <t>6ad0dc9af53b6c8df8fc274a</t>
        </is>
      </c>
      <c r="O2501" t="n">
        <v>1</v>
      </c>
      <c r="P2501" s="40">
        <f>IF(A2501="Lead",IF(ISNUMBER(MATCH(G2501,QualityStatuses,0)),1,0),0)</f>
        <v>0</v>
      </c>
      <c r="Q2501" s="40">
        <f>IF(A2501="Lead",IF(G2501="New Lead",0,1),0)</f>
        <v>1</v>
      </c>
      <c r="R2501" s="40">
        <f>IF(A2501="Lead",IF(G2501="Lost",1,0),0)</f>
        <v>0</v>
      </c>
      <c r="S2501" t="n">
        <v>2</v>
      </c>
      <c r="T2501" t="n">
        <v>0</v>
      </c>
      <c r="U2501" t="n">
        <v>0</v>
      </c>
      <c r="V2501" t="n">
        <v>0</v>
      </c>
      <c r="W2501" t="n">
        <v>0</v>
      </c>
      <c r="X2501" t="n">
        <v>0</v>
      </c>
      <c r="Y2501">
        <f>IF(AND(A2501="Lead",COUNTIF(MetaCamps,C2501)&gt;0),1,0)</f>
        <v>0</v>
      </c>
      <c r="Z2501">
        <f>IF(Y2501=1,P2501,0)</f>
        <v>0</v>
      </c>
    </row>
    <row r="2502">
      <c r="A2502" t="inlineStr">
        <is>
          <t>Lead</t>
        </is>
      </c>
      <c r="B2502" s="39" t="str">
        <f>IFERROR(INDEX(CampTypes,MATCH(C2502,CampList,0)),"Unattributed")</f>
        <v>New</v>
      </c>
      <c r="C2502" t="inlineStr">
        <is>
          <t>EBG - In House | ABO | Natuf | Leads | Unit Franchise | India | Oct26 | V1</t>
        </is>
      </c>
      <c r="D2502" t="inlineStr">
        <is>
          <t>Natuf | Investors | Tier1 + Growth Cities | Oct26 | V1</t>
        </is>
      </c>
      <c r="E2502" t="inlineStr">
        <is>
          <t>Natuf | Reel | Brand Ambassador | Heard Of Owning A Cafe | V1</t>
        </is>
      </c>
      <c r="F2502" t="inlineStr">
        <is>
          <t>In House Natuf</t>
        </is>
      </c>
      <c r="G2502" t="inlineStr">
        <is>
          <t>Attempt 1</t>
        </is>
      </c>
      <c r="H2502" s="39" t="str">
        <f>IF(ISNUMBER(MATCH(G2502,QualityStatuses,0)),"Quality Lead","Non-Quality Lead")</f>
        <v>Non-Quality Lead</v>
      </c>
      <c r="I2502" t="inlineStr">
        <is>
          <t>2026-10</t>
        </is>
      </c>
      <c r="J2502" t="inlineStr">
        <is>
          <t>Wk of 2026-10-12</t>
        </is>
      </c>
      <c r="K2502" t="inlineStr">
        <is>
          <t>Rupa Srinivas</t>
        </is>
      </c>
      <c r="L2502" t="inlineStr">
        <is>
          <t>Facebook</t>
        </is>
      </c>
      <c r="M2502" t="inlineStr">
        <is>
          <t>Direct (campaign tagged in CRM)</t>
        </is>
      </c>
      <c r="N2502" t="inlineStr">
        <is>
          <t>6ad0dc5d0d751cbac09accd2</t>
        </is>
      </c>
      <c r="O2502" t="n">
        <v>1</v>
      </c>
      <c r="P2502" s="40">
        <f>IF(A2502="Lead",IF(ISNUMBER(MATCH(G2502,QualityStatuses,0)),1,0),0)</f>
        <v>0</v>
      </c>
      <c r="Q2502" s="40">
        <f>IF(A2502="Lead",IF(G2502="New Lead",0,1),0)</f>
        <v>1</v>
      </c>
      <c r="R2502" s="40">
        <f>IF(A2502="Lead",IF(G2502="Lost",1,0),0)</f>
        <v>0</v>
      </c>
      <c r="S2502" t="n">
        <v>1</v>
      </c>
      <c r="T2502" t="n">
        <v>0</v>
      </c>
      <c r="U2502" t="n">
        <v>0</v>
      </c>
      <c r="V2502" t="n">
        <v>0</v>
      </c>
      <c r="W2502" t="n">
        <v>0</v>
      </c>
      <c r="X2502" t="n">
        <v>0</v>
      </c>
      <c r="Y2502">
        <f>IF(AND(A2502="Lead",COUNTIF(MetaCamps,C2502)&gt;0),1,0)</f>
        <v>0</v>
      </c>
      <c r="Z2502">
        <f>IF(Y2502=1,P2502,0)</f>
        <v>0</v>
      </c>
    </row>
    <row r="2503">
      <c r="A2503" t="inlineStr">
        <is>
          <t>Lead</t>
        </is>
      </c>
      <c r="B2503" s="39" t="str">
        <f>IFERROR(INDEX(CampTypes,MATCH(C2503,CampList,0)),"Unattributed")</f>
        <v>Old</v>
      </c>
      <c r="C2503" t="inlineStr">
        <is>
          <t>E_Karan_Natuf_Kiosk_07072026</t>
        </is>
      </c>
      <c r="D2503" t="inlineStr">
        <is>
          <t>E_Karan_Natuf_Kiosk_07072026_Adset5</t>
        </is>
      </c>
      <c r="E2503" t="inlineStr">
        <is>
          <t>E_Hindi_Karan_Natuf_Kiosk_07072026_Adset5_ad3 – Copy 3</t>
        </is>
      </c>
      <c r="F2503" t="inlineStr">
        <is>
          <t>Natuf</t>
        </is>
      </c>
      <c r="G2503" t="inlineStr">
        <is>
          <t>New Lead</t>
        </is>
      </c>
      <c r="H2503" s="39" t="str">
        <f>IF(ISNUMBER(MATCH(G2503,QualityStatuses,0)),"Quality Lead","Non-Quality Lead")</f>
        <v>Non-Quality Lead</v>
      </c>
      <c r="I2503" t="inlineStr">
        <is>
          <t>2026-10</t>
        </is>
      </c>
      <c r="J2503" t="inlineStr">
        <is>
          <t>Wk of 2026-10-12</t>
        </is>
      </c>
      <c r="K2503" t="inlineStr">
        <is>
          <t>(Unassigned)</t>
        </is>
      </c>
      <c r="L2503" t="inlineStr">
        <is>
          <t>Facebook</t>
        </is>
      </c>
      <c r="M2503" t="inlineStr">
        <is>
          <t>Direct (campaign tagged in CRM)</t>
        </is>
      </c>
      <c r="N2503" t="inlineStr">
        <is>
          <t>6ad0dbf05b7fbe19df3d849e</t>
        </is>
      </c>
      <c r="O2503" t="n">
        <v>1</v>
      </c>
      <c r="P2503" s="40">
        <f>IF(A2503="Lead",IF(ISNUMBER(MATCH(G2503,QualityStatuses,0)),1,0),0)</f>
        <v>0</v>
      </c>
      <c r="Q2503" s="40">
        <f>IF(A2503="Lead",IF(G2503="New Lead",0,1),0)</f>
        <v>0</v>
      </c>
      <c r="R2503" s="40">
        <f>IF(A2503="Lead",IF(G2503="Lost",1,0),0)</f>
        <v>0</v>
      </c>
      <c r="S2503" t="n">
        <v>0</v>
      </c>
      <c r="T2503" t="n">
        <v>0</v>
      </c>
      <c r="U2503" t="n">
        <v>0</v>
      </c>
      <c r="V2503" t="n">
        <v>0</v>
      </c>
      <c r="W2503" t="n">
        <v>0</v>
      </c>
      <c r="X2503" t="n">
        <v>0</v>
      </c>
      <c r="Y2503">
        <f>IF(AND(A2503="Lead",COUNTIF(MetaCamps,C2503)&gt;0),1,0)</f>
        <v>1</v>
      </c>
      <c r="Z2503">
        <f>IF(Y2503=1,P2503,0)</f>
        <v>0</v>
      </c>
    </row>
    <row r="2504">
      <c r="A2504" t="inlineStr">
        <is>
          <t>Lead</t>
        </is>
      </c>
      <c r="B2504" s="39" t="str">
        <f>IFERROR(INDEX(CampTypes,MATCH(C2504,CampList,0)),"Unattributed")</f>
        <v>Old</v>
      </c>
      <c r="C2504" t="inlineStr">
        <is>
          <t>natuf_Kiosk_14072026_Hindi</t>
        </is>
      </c>
      <c r="D2504" t="inlineStr">
        <is>
          <t>natuf_Kiosk_09102026</t>
        </is>
      </c>
      <c r="E2504" t="inlineStr">
        <is>
          <t>natuf_Kiosk_14072026_ad set_ad1</t>
        </is>
      </c>
      <c r="F2504" t="inlineStr">
        <is>
          <t>Natuf</t>
        </is>
      </c>
      <c r="G2504" t="inlineStr">
        <is>
          <t>Attempt 2</t>
        </is>
      </c>
      <c r="H2504" s="39" t="str">
        <f>IF(ISNUMBER(MATCH(G2504,QualityStatuses,0)),"Quality Lead","Non-Quality Lead")</f>
        <v>Non-Quality Lead</v>
      </c>
      <c r="I2504" t="inlineStr">
        <is>
          <t>2026-10</t>
        </is>
      </c>
      <c r="J2504" t="inlineStr">
        <is>
          <t>Wk of 2026-10-12</t>
        </is>
      </c>
      <c r="K2504" t="inlineStr">
        <is>
          <t>Tejaswini Tarigopula</t>
        </is>
      </c>
      <c r="L2504" t="inlineStr">
        <is>
          <t>Facebook</t>
        </is>
      </c>
      <c r="M2504" t="inlineStr">
        <is>
          <t>Direct (campaign tagged in CRM)</t>
        </is>
      </c>
      <c r="N2504" t="inlineStr">
        <is>
          <t>6ad0db631dbf56feae96275a</t>
        </is>
      </c>
      <c r="O2504" t="n">
        <v>1</v>
      </c>
      <c r="P2504" s="40">
        <f>IF(A2504="Lead",IF(ISNUMBER(MATCH(G2504,QualityStatuses,0)),1,0),0)</f>
        <v>0</v>
      </c>
      <c r="Q2504" s="40">
        <f>IF(A2504="Lead",IF(G2504="New Lead",0,1),0)</f>
        <v>1</v>
      </c>
      <c r="R2504" s="40">
        <f>IF(A2504="Lead",IF(G2504="Lost",1,0),0)</f>
        <v>0</v>
      </c>
      <c r="S2504" t="n">
        <v>5</v>
      </c>
      <c r="T2504" t="n">
        <v>4</v>
      </c>
      <c r="U2504" t="n">
        <v>0</v>
      </c>
      <c r="V2504" t="n">
        <v>0</v>
      </c>
      <c r="W2504" t="n">
        <v>0</v>
      </c>
      <c r="X2504" t="n">
        <v>0</v>
      </c>
      <c r="Y2504">
        <f>IF(AND(A2504="Lead",COUNTIF(MetaCamps,C2504)&gt;0),1,0)</f>
        <v>1</v>
      </c>
      <c r="Z2504">
        <f>IF(Y2504=1,P2504,0)</f>
        <v>0</v>
      </c>
    </row>
    <row r="2505">
      <c r="A2505" t="inlineStr">
        <is>
          <t>Lead</t>
        </is>
      </c>
      <c r="B2505" s="39" t="str">
        <f>IFERROR(INDEX(CampTypes,MATCH(C2505,CampList,0)),"Unattributed")</f>
        <v>New</v>
      </c>
      <c r="C2505" t="inlineStr">
        <is>
          <t>EBG - In House | ABO | Natuf | Leads | Unit Franchise | India | Oct26 | V1</t>
        </is>
      </c>
      <c r="D2505" t="inlineStr">
        <is>
          <t>Natuf | Business Owners | Tier1 + Growth Cities | Oct26 | V1</t>
        </is>
      </c>
      <c r="E2505" t="inlineStr">
        <is>
          <t>Natuf | Reel | Brand Ambassador | Heard Of Owning A Cafe | V1</t>
        </is>
      </c>
      <c r="F2505" t="inlineStr">
        <is>
          <t>In House Natuf</t>
        </is>
      </c>
      <c r="G2505" t="inlineStr">
        <is>
          <t>Attempt 1</t>
        </is>
      </c>
      <c r="H2505" s="39" t="str">
        <f>IF(ISNUMBER(MATCH(G2505,QualityStatuses,0)),"Quality Lead","Non-Quality Lead")</f>
        <v>Non-Quality Lead</v>
      </c>
      <c r="I2505" t="inlineStr">
        <is>
          <t>2026-10</t>
        </is>
      </c>
      <c r="J2505" t="inlineStr">
        <is>
          <t>Wk of 2026-10-12</t>
        </is>
      </c>
      <c r="K2505" t="inlineStr">
        <is>
          <t>Rupa Srinivas</t>
        </is>
      </c>
      <c r="L2505" t="inlineStr">
        <is>
          <t>Facebook</t>
        </is>
      </c>
      <c r="M2505" t="inlineStr">
        <is>
          <t>Direct (campaign tagged in CRM)</t>
        </is>
      </c>
      <c r="N2505" t="inlineStr">
        <is>
          <t>6ad0daf00d751cbac09acb0c</t>
        </is>
      </c>
      <c r="O2505" t="n">
        <v>1</v>
      </c>
      <c r="P2505" s="40">
        <f>IF(A2505="Lead",IF(ISNUMBER(MATCH(G2505,QualityStatuses,0)),1,0),0)</f>
        <v>0</v>
      </c>
      <c r="Q2505" s="40">
        <f>IF(A2505="Lead",IF(G2505="New Lead",0,1),0)</f>
        <v>1</v>
      </c>
      <c r="R2505" s="40">
        <f>IF(A2505="Lead",IF(G2505="Lost",1,0),0)</f>
        <v>0</v>
      </c>
      <c r="S2505" t="n">
        <v>0</v>
      </c>
      <c r="T2505" t="n">
        <v>0</v>
      </c>
      <c r="U2505" t="n">
        <v>0</v>
      </c>
      <c r="V2505" t="n">
        <v>0</v>
      </c>
      <c r="W2505" t="n">
        <v>0</v>
      </c>
      <c r="X2505" t="n">
        <v>0</v>
      </c>
      <c r="Y2505">
        <f>IF(AND(A2505="Lead",COUNTIF(MetaCamps,C2505)&gt;0),1,0)</f>
        <v>0</v>
      </c>
      <c r="Z2505">
        <f>IF(Y2505=1,P2505,0)</f>
        <v>0</v>
      </c>
    </row>
    <row r="2506">
      <c r="A2506" t="inlineStr">
        <is>
          <t>Lead</t>
        </is>
      </c>
      <c r="B2506" s="39" t="str">
        <f>IFERROR(INDEX(CampTypes,MATCH(C2506,CampList,0)),"Unattributed")</f>
        <v>New</v>
      </c>
      <c r="C2506" t="inlineStr">
        <is>
          <t>EBG - In House | ABO | Natuf | Leads | Unit Franchise | India | Oct26 | V1</t>
        </is>
      </c>
      <c r="D2506" t="inlineStr">
        <is>
          <t>Natuf | Investors | Tier1 + Growth Cities | Oct26 | V1</t>
        </is>
      </c>
      <c r="E2506" t="inlineStr">
        <is>
          <t>Natuf | Reel | Brand Ambassador | Heard Of Owning A Cafe | V1</t>
        </is>
      </c>
      <c r="F2506" t="inlineStr">
        <is>
          <t>In House Natuf</t>
        </is>
      </c>
      <c r="G2506" t="inlineStr">
        <is>
          <t>Connected</t>
        </is>
      </c>
      <c r="H2506" s="39" t="str">
        <f>IF(ISNUMBER(MATCH(G2506,QualityStatuses,0)),"Quality Lead","Non-Quality Lead")</f>
        <v>Non-Quality Lead</v>
      </c>
      <c r="I2506" t="inlineStr">
        <is>
          <t>2026-10</t>
        </is>
      </c>
      <c r="J2506" t="inlineStr">
        <is>
          <t>Wk of 2026-10-12</t>
        </is>
      </c>
      <c r="K2506" t="inlineStr">
        <is>
          <t>Rupa Srinivas</t>
        </is>
      </c>
      <c r="L2506" t="inlineStr">
        <is>
          <t>Facebook</t>
        </is>
      </c>
      <c r="M2506" t="inlineStr">
        <is>
          <t>Direct (campaign tagged in CRM)</t>
        </is>
      </c>
      <c r="N2506" t="inlineStr">
        <is>
          <t>6ad0dacd29b1c9aac16e63d2</t>
        </is>
      </c>
      <c r="O2506" t="n">
        <v>1</v>
      </c>
      <c r="P2506" s="40">
        <f>IF(A2506="Lead",IF(ISNUMBER(MATCH(G2506,QualityStatuses,0)),1,0),0)</f>
        <v>0</v>
      </c>
      <c r="Q2506" s="40">
        <f>IF(A2506="Lead",IF(G2506="New Lead",0,1),0)</f>
        <v>1</v>
      </c>
      <c r="R2506" s="40">
        <f>IF(A2506="Lead",IF(G2506="Lost",1,0),0)</f>
        <v>0</v>
      </c>
      <c r="S2506" t="n">
        <v>4</v>
      </c>
      <c r="T2506" t="n">
        <v>4</v>
      </c>
      <c r="U2506" t="n">
        <v>0</v>
      </c>
      <c r="V2506" t="n">
        <v>0</v>
      </c>
      <c r="W2506" t="n">
        <v>0</v>
      </c>
      <c r="X2506" t="n">
        <v>0</v>
      </c>
      <c r="Y2506">
        <f>IF(AND(A2506="Lead",COUNTIF(MetaCamps,C2506)&gt;0),1,0)</f>
        <v>0</v>
      </c>
      <c r="Z2506">
        <f>IF(Y2506=1,P2506,0)</f>
        <v>0</v>
      </c>
    </row>
    <row r="2507">
      <c r="A2507" t="inlineStr">
        <is>
          <t>Lead</t>
        </is>
      </c>
      <c r="B2507" s="39" t="str">
        <f>IFERROR(INDEX(CampTypes,MATCH(C2507,CampList,0)),"Unattributed")</f>
        <v>Old</v>
      </c>
      <c r="C2507" t="inlineStr">
        <is>
          <t>E_Natuf_Generic_13082026</t>
        </is>
      </c>
      <c r="D2507" t="inlineStr">
        <is>
          <t>E_Natuf_Generic_13082026_Adset1</t>
        </is>
      </c>
      <c r="E2507" t="inlineStr">
        <is>
          <t>E_Natuf_Generic_13082026_Adset1_Ad1</t>
        </is>
      </c>
      <c r="F2507" t="inlineStr">
        <is>
          <t>Natuf</t>
        </is>
      </c>
      <c r="G2507" t="inlineStr">
        <is>
          <t>Details Shared</t>
        </is>
      </c>
      <c r="H2507" s="39" t="str">
        <f>IF(ISNUMBER(MATCH(G2507,QualityStatuses,0)),"Quality Lead","Non-Quality Lead")</f>
        <v>Quality Lead</v>
      </c>
      <c r="I2507" t="inlineStr">
        <is>
          <t>2026-10</t>
        </is>
      </c>
      <c r="J2507" t="inlineStr">
        <is>
          <t>Wk of 2026-10-12</t>
        </is>
      </c>
      <c r="K2507" t="inlineStr">
        <is>
          <t>Marshal Malbari</t>
        </is>
      </c>
      <c r="L2507" t="inlineStr">
        <is>
          <t>Facebook</t>
        </is>
      </c>
      <c r="M2507" t="inlineStr">
        <is>
          <t>Direct (campaign tagged in CRM)</t>
        </is>
      </c>
      <c r="N2507" t="inlineStr">
        <is>
          <t>6ad0dac329b1c9aac16e63a3</t>
        </is>
      </c>
      <c r="O2507" t="n">
        <v>1</v>
      </c>
      <c r="P2507" s="40">
        <f>IF(A2507="Lead",IF(ISNUMBER(MATCH(G2507,QualityStatuses,0)),1,0),0)</f>
        <v>1</v>
      </c>
      <c r="Q2507" s="40">
        <f>IF(A2507="Lead",IF(G2507="New Lead",0,1),0)</f>
        <v>1</v>
      </c>
      <c r="R2507" s="40">
        <f>IF(A2507="Lead",IF(G2507="Lost",1,0),0)</f>
        <v>0</v>
      </c>
      <c r="S2507" t="n">
        <v>4</v>
      </c>
      <c r="T2507" t="n">
        <v>3</v>
      </c>
      <c r="U2507" t="n">
        <v>0</v>
      </c>
      <c r="V2507" t="n">
        <v>0</v>
      </c>
      <c r="W2507" t="n">
        <v>0</v>
      </c>
      <c r="X2507" t="n">
        <v>0</v>
      </c>
      <c r="Y2507">
        <f>IF(AND(A2507="Lead",COUNTIF(MetaCamps,C2507)&gt;0),1,0)</f>
        <v>1</v>
      </c>
      <c r="Z2507">
        <f>IF(Y2507=1,P2507,0)</f>
        <v>1</v>
      </c>
    </row>
    <row r="2508">
      <c r="A2508" t="inlineStr">
        <is>
          <t>Lead</t>
        </is>
      </c>
      <c r="B2508" s="39" t="str">
        <f>IFERROR(INDEX(CampTypes,MATCH(C2508,CampList,0)),"Unattributed")</f>
        <v>New</v>
      </c>
      <c r="C2508" t="inlineStr">
        <is>
          <t>EBG - In House | ABO | Natuf | Leads | Unit Franchise | India | Oct26 | V1</t>
        </is>
      </c>
      <c r="D2508" t="inlineStr">
        <is>
          <t>Natuf | LAL 1% | India | Jul26 | V1</t>
        </is>
      </c>
      <c r="E2508" t="inlineStr">
        <is>
          <t>Natuf | Reel | Brand Ambassador | Heard Of Owning A Cafe | V1</t>
        </is>
      </c>
      <c r="F2508" t="inlineStr">
        <is>
          <t>In House Natuf</t>
        </is>
      </c>
      <c r="G2508" t="inlineStr">
        <is>
          <t>Lost</t>
        </is>
      </c>
      <c r="H2508" s="39" t="str">
        <f>IF(ISNUMBER(MATCH(G2508,QualityStatuses,0)),"Quality Lead","Non-Quality Lead")</f>
        <v>Non-Quality Lead</v>
      </c>
      <c r="I2508" t="inlineStr">
        <is>
          <t>2026-10</t>
        </is>
      </c>
      <c r="J2508" t="inlineStr">
        <is>
          <t>Wk of 2026-10-12</t>
        </is>
      </c>
      <c r="K2508" t="inlineStr">
        <is>
          <t>Rupa Srinivas</t>
        </is>
      </c>
      <c r="L2508" t="inlineStr">
        <is>
          <t>Facebook</t>
        </is>
      </c>
      <c r="M2508" t="inlineStr">
        <is>
          <t>Direct (campaign tagged in CRM)</t>
        </is>
      </c>
      <c r="N2508" t="inlineStr">
        <is>
          <t>6ad0da6bb25d36754d933b62</t>
        </is>
      </c>
      <c r="O2508" t="n">
        <v>1</v>
      </c>
      <c r="P2508" s="40">
        <f>IF(A2508="Lead",IF(ISNUMBER(MATCH(G2508,QualityStatuses,0)),1,0),0)</f>
        <v>0</v>
      </c>
      <c r="Q2508" s="40">
        <f>IF(A2508="Lead",IF(G2508="New Lead",0,1),0)</f>
        <v>1</v>
      </c>
      <c r="R2508" s="40">
        <f>IF(A2508="Lead",IF(G2508="Lost",1,0),0)</f>
        <v>1</v>
      </c>
      <c r="S2508" t="n">
        <v>1</v>
      </c>
      <c r="T2508" t="n">
        <v>0</v>
      </c>
      <c r="U2508" t="n">
        <v>0</v>
      </c>
      <c r="V2508" t="n">
        <v>0</v>
      </c>
      <c r="W2508" t="n">
        <v>0</v>
      </c>
      <c r="X2508" t="n">
        <v>0</v>
      </c>
      <c r="Y2508">
        <f>IF(AND(A2508="Lead",COUNTIF(MetaCamps,C2508)&gt;0),1,0)</f>
        <v>0</v>
      </c>
      <c r="Z2508">
        <f>IF(Y2508=1,P2508,0)</f>
        <v>0</v>
      </c>
    </row>
    <row r="2509">
      <c r="A2509" t="inlineStr">
        <is>
          <t>Lead</t>
        </is>
      </c>
      <c r="B2509" s="39" t="str">
        <f>IFERROR(INDEX(CampTypes,MATCH(C2509,CampList,0)),"Unattributed")</f>
        <v>Old</v>
      </c>
      <c r="C2509" t="inlineStr">
        <is>
          <t>natuf_Kiosk_14072026_Hindi</t>
        </is>
      </c>
      <c r="D2509" t="inlineStr">
        <is>
          <t>natuf_Kiosk_14072026_ad set</t>
        </is>
      </c>
      <c r="E2509" t="inlineStr">
        <is>
          <t>natuf_Kiosk_Fomo_14072026_ad set_ad1 – Copy</t>
        </is>
      </c>
      <c r="F2509" t="inlineStr">
        <is>
          <t>Natuf</t>
        </is>
      </c>
      <c r="G2509" t="inlineStr">
        <is>
          <t>Lost</t>
        </is>
      </c>
      <c r="H2509" s="39" t="str">
        <f>IF(ISNUMBER(MATCH(G2509,QualityStatuses,0)),"Quality Lead","Non-Quality Lead")</f>
        <v>Non-Quality Lead</v>
      </c>
      <c r="I2509" t="inlineStr">
        <is>
          <t>2026-10</t>
        </is>
      </c>
      <c r="J2509" t="inlineStr">
        <is>
          <t>Wk of 2026-10-12</t>
        </is>
      </c>
      <c r="K2509" t="inlineStr">
        <is>
          <t>Marshal Malbari</t>
        </is>
      </c>
      <c r="L2509" t="inlineStr">
        <is>
          <t>Facebook</t>
        </is>
      </c>
      <c r="M2509" t="inlineStr">
        <is>
          <t>Direct (campaign tagged in CRM)</t>
        </is>
      </c>
      <c r="N2509" t="inlineStr">
        <is>
          <t>6ad0d9f90910432092ffbae3</t>
        </is>
      </c>
      <c r="O2509" t="n">
        <v>1</v>
      </c>
      <c r="P2509" s="40">
        <f>IF(A2509="Lead",IF(ISNUMBER(MATCH(G2509,QualityStatuses,0)),1,0),0)</f>
        <v>0</v>
      </c>
      <c r="Q2509" s="40">
        <f>IF(A2509="Lead",IF(G2509="New Lead",0,1),0)</f>
        <v>1</v>
      </c>
      <c r="R2509" s="40">
        <f>IF(A2509="Lead",IF(G2509="Lost",1,0),0)</f>
        <v>1</v>
      </c>
      <c r="S2509" t="n">
        <v>6</v>
      </c>
      <c r="T2509" t="n">
        <v>2</v>
      </c>
      <c r="U2509" t="n">
        <v>0</v>
      </c>
      <c r="V2509" t="n">
        <v>0</v>
      </c>
      <c r="W2509" t="n">
        <v>0</v>
      </c>
      <c r="X2509" t="n">
        <v>0</v>
      </c>
      <c r="Y2509">
        <f>IF(AND(A2509="Lead",COUNTIF(MetaCamps,C2509)&gt;0),1,0)</f>
        <v>1</v>
      </c>
      <c r="Z2509">
        <f>IF(Y2509=1,P2509,0)</f>
        <v>0</v>
      </c>
    </row>
    <row r="2510">
      <c r="A2510" t="inlineStr">
        <is>
          <t>Lead</t>
        </is>
      </c>
      <c r="B2510" s="39" t="str">
        <f>IFERROR(INDEX(CampTypes,MATCH(C2510,CampList,0)),"Unattributed")</f>
        <v>New</v>
      </c>
      <c r="C2510" t="inlineStr">
        <is>
          <t>EBG - In House | ABO | Natuf | Leads | Unit Franchise | India | Oct26 | V1</t>
        </is>
      </c>
      <c r="D2510" t="inlineStr">
        <is>
          <t>Natuf | LAL 1% | India | Jul26 | V1</t>
        </is>
      </c>
      <c r="E2510" t="inlineStr">
        <is>
          <t>Natuf | Reel | Brand Ambassador | Heard Of Owning A Cafe | V1</t>
        </is>
      </c>
      <c r="F2510" t="inlineStr">
        <is>
          <t>In House Natuf</t>
        </is>
      </c>
      <c r="G2510" t="inlineStr">
        <is>
          <t>Connected</t>
        </is>
      </c>
      <c r="H2510" s="39" t="str">
        <f>IF(ISNUMBER(MATCH(G2510,QualityStatuses,0)),"Quality Lead","Non-Quality Lead")</f>
        <v>Non-Quality Lead</v>
      </c>
      <c r="I2510" t="inlineStr">
        <is>
          <t>2026-10</t>
        </is>
      </c>
      <c r="J2510" t="inlineStr">
        <is>
          <t>Wk of 2026-10-12</t>
        </is>
      </c>
      <c r="K2510" t="inlineStr">
        <is>
          <t>Rupa Srinivas</t>
        </is>
      </c>
      <c r="L2510" t="inlineStr">
        <is>
          <t>Facebook</t>
        </is>
      </c>
      <c r="M2510" t="inlineStr">
        <is>
          <t>Direct (campaign tagged in CRM)</t>
        </is>
      </c>
      <c r="N2510" t="inlineStr">
        <is>
          <t>6ad0d766b25d36754d933859</t>
        </is>
      </c>
      <c r="O2510" t="n">
        <v>1</v>
      </c>
      <c r="P2510" s="40">
        <f>IF(A2510="Lead",IF(ISNUMBER(MATCH(G2510,QualityStatuses,0)),1,0),0)</f>
        <v>0</v>
      </c>
      <c r="Q2510" s="40">
        <f>IF(A2510="Lead",IF(G2510="New Lead",0,1),0)</f>
        <v>1</v>
      </c>
      <c r="R2510" s="40">
        <f>IF(A2510="Lead",IF(G2510="Lost",1,0),0)</f>
        <v>0</v>
      </c>
      <c r="S2510" t="n">
        <v>1</v>
      </c>
      <c r="T2510" t="n">
        <v>1</v>
      </c>
      <c r="U2510" t="n">
        <v>0</v>
      </c>
      <c r="V2510" t="n">
        <v>0</v>
      </c>
      <c r="W2510" t="n">
        <v>0</v>
      </c>
      <c r="X2510" t="n">
        <v>0</v>
      </c>
      <c r="Y2510">
        <f>IF(AND(A2510="Lead",COUNTIF(MetaCamps,C2510)&gt;0),1,0)</f>
        <v>0</v>
      </c>
      <c r="Z2510">
        <f>IF(Y2510=1,P2510,0)</f>
        <v>0</v>
      </c>
    </row>
    <row r="2511">
      <c r="A2511" t="inlineStr">
        <is>
          <t>Lead</t>
        </is>
      </c>
      <c r="B2511" s="39" t="str">
        <f>IFERROR(INDEX(CampTypes,MATCH(C2511,CampList,0)),"Unattributed")</f>
        <v>New</v>
      </c>
      <c r="C2511" t="inlineStr">
        <is>
          <t>EBG - In House | ABO | Natuf | Leads | Unit Franchise | India | Oct26 | V1</t>
        </is>
      </c>
      <c r="D2511" t="inlineStr">
        <is>
          <t>Natuf | Business Owners | Tier1 + Growth Cities | Oct26 | V1</t>
        </is>
      </c>
      <c r="E2511" t="inlineStr">
        <is>
          <t>Natuf | Reel | Brand Ambassador | Heard Of Owning A Cafe | V1</t>
        </is>
      </c>
      <c r="F2511" t="inlineStr">
        <is>
          <t>In House Natuf</t>
        </is>
      </c>
      <c r="G2511" t="inlineStr">
        <is>
          <t>Attempt 1</t>
        </is>
      </c>
      <c r="H2511" s="39" t="str">
        <f>IF(ISNUMBER(MATCH(G2511,QualityStatuses,0)),"Quality Lead","Non-Quality Lead")</f>
        <v>Non-Quality Lead</v>
      </c>
      <c r="I2511" t="inlineStr">
        <is>
          <t>2026-10</t>
        </is>
      </c>
      <c r="J2511" t="inlineStr">
        <is>
          <t>Wk of 2026-10-12</t>
        </is>
      </c>
      <c r="K2511" t="inlineStr">
        <is>
          <t>Rupa Srinivas</t>
        </is>
      </c>
      <c r="L2511" t="inlineStr">
        <is>
          <t>Facebook</t>
        </is>
      </c>
      <c r="M2511" t="inlineStr">
        <is>
          <t>Direct (campaign tagged in CRM)</t>
        </is>
      </c>
      <c r="N2511" t="inlineStr">
        <is>
          <t>6ad0d5f1203a8c0186638067</t>
        </is>
      </c>
      <c r="O2511" t="n">
        <v>1</v>
      </c>
      <c r="P2511" s="40">
        <f>IF(A2511="Lead",IF(ISNUMBER(MATCH(G2511,QualityStatuses,0)),1,0),0)</f>
        <v>0</v>
      </c>
      <c r="Q2511" s="40">
        <f>IF(A2511="Lead",IF(G2511="New Lead",0,1),0)</f>
        <v>1</v>
      </c>
      <c r="R2511" s="40">
        <f>IF(A2511="Lead",IF(G2511="Lost",1,0),0)</f>
        <v>0</v>
      </c>
      <c r="S2511" t="n">
        <v>2</v>
      </c>
      <c r="T2511" t="n">
        <v>2</v>
      </c>
      <c r="U2511" t="n">
        <v>0</v>
      </c>
      <c r="V2511" t="n">
        <v>0</v>
      </c>
      <c r="W2511" t="n">
        <v>0</v>
      </c>
      <c r="X2511" t="n">
        <v>0</v>
      </c>
      <c r="Y2511">
        <f>IF(AND(A2511="Lead",COUNTIF(MetaCamps,C2511)&gt;0),1,0)</f>
        <v>0</v>
      </c>
      <c r="Z2511">
        <f>IF(Y2511=1,P2511,0)</f>
        <v>0</v>
      </c>
    </row>
    <row r="2512">
      <c r="A2512" t="inlineStr">
        <is>
          <t>Lead</t>
        </is>
      </c>
      <c r="B2512" s="39" t="str">
        <f>IFERROR(INDEX(CampTypes,MATCH(C2512,CampList,0)),"Unattributed")</f>
        <v>New</v>
      </c>
      <c r="C2512" t="inlineStr">
        <is>
          <t>EBG - In House | ABO | Natuf | Leads | Unit Franchise | India | Oct26 | V1</t>
        </is>
      </c>
      <c r="D2512" t="inlineStr">
        <is>
          <t>Natuf | LAL 1% | India | Jul26 | V1</t>
        </is>
      </c>
      <c r="E2512" t="inlineStr">
        <is>
          <t>Natuf | Reel | Brand Ambassador | Heard Of Owning A Cafe | V1</t>
        </is>
      </c>
      <c r="F2512" t="inlineStr">
        <is>
          <t>In House Natuf</t>
        </is>
      </c>
      <c r="G2512" t="inlineStr">
        <is>
          <t>Attempt 1</t>
        </is>
      </c>
      <c r="H2512" s="39" t="str">
        <f>IF(ISNUMBER(MATCH(G2512,QualityStatuses,0)),"Quality Lead","Non-Quality Lead")</f>
        <v>Non-Quality Lead</v>
      </c>
      <c r="I2512" t="inlineStr">
        <is>
          <t>2026-10</t>
        </is>
      </c>
      <c r="J2512" t="inlineStr">
        <is>
          <t>Wk of 2026-10-12</t>
        </is>
      </c>
      <c r="K2512" t="inlineStr">
        <is>
          <t>Rupa Srinivas</t>
        </is>
      </c>
      <c r="L2512" t="inlineStr">
        <is>
          <t>Facebook</t>
        </is>
      </c>
      <c r="M2512" t="inlineStr">
        <is>
          <t>Direct (campaign tagged in CRM)</t>
        </is>
      </c>
      <c r="N2512" t="inlineStr">
        <is>
          <t>6ad0d573492993935afbb728</t>
        </is>
      </c>
      <c r="O2512" t="n">
        <v>1</v>
      </c>
      <c r="P2512" s="40">
        <f>IF(A2512="Lead",IF(ISNUMBER(MATCH(G2512,QualityStatuses,0)),1,0),0)</f>
        <v>0</v>
      </c>
      <c r="Q2512" s="40">
        <f>IF(A2512="Lead",IF(G2512="New Lead",0,1),0)</f>
        <v>1</v>
      </c>
      <c r="R2512" s="40">
        <f>IF(A2512="Lead",IF(G2512="Lost",1,0),0)</f>
        <v>0</v>
      </c>
      <c r="S2512" t="n">
        <v>1</v>
      </c>
      <c r="T2512" t="n">
        <v>0</v>
      </c>
      <c r="U2512" t="n">
        <v>0</v>
      </c>
      <c r="V2512" t="n">
        <v>0</v>
      </c>
      <c r="W2512" t="n">
        <v>0</v>
      </c>
      <c r="X2512" t="n">
        <v>0</v>
      </c>
      <c r="Y2512">
        <f>IF(AND(A2512="Lead",COUNTIF(MetaCamps,C2512)&gt;0),1,0)</f>
        <v>0</v>
      </c>
      <c r="Z2512">
        <f>IF(Y2512=1,P2512,0)</f>
        <v>0</v>
      </c>
    </row>
    <row r="2513">
      <c r="A2513" t="inlineStr">
        <is>
          <t>Lead</t>
        </is>
      </c>
      <c r="B2513" s="39" t="str">
        <f>IFERROR(INDEX(CampTypes,MATCH(C2513,CampList,0)),"Unattributed")</f>
        <v>New</v>
      </c>
      <c r="C2513" t="inlineStr">
        <is>
          <t>EBG - In House | ABO | Natuf | Leads | Unit Franchise | India | Oct26 | V1</t>
        </is>
      </c>
      <c r="D2513" t="inlineStr">
        <is>
          <t>Natuf | Business Owners | Tier1 + Growth Cities | Oct26 | V1</t>
        </is>
      </c>
      <c r="E2513" t="inlineStr">
        <is>
          <t>Natuf | Reel | Brand Ambassador | Heard Of Owning A Cafe | V1</t>
        </is>
      </c>
      <c r="F2513" t="inlineStr">
        <is>
          <t>In House Natuf</t>
        </is>
      </c>
      <c r="G2513" t="inlineStr">
        <is>
          <t>Attempt 4</t>
        </is>
      </c>
      <c r="H2513" s="39" t="str">
        <f>IF(ISNUMBER(MATCH(G2513,QualityStatuses,0)),"Quality Lead","Non-Quality Lead")</f>
        <v>Non-Quality Lead</v>
      </c>
      <c r="I2513" t="inlineStr">
        <is>
          <t>2026-10</t>
        </is>
      </c>
      <c r="J2513" t="inlineStr">
        <is>
          <t>Wk of 2026-10-12</t>
        </is>
      </c>
      <c r="K2513" t="inlineStr">
        <is>
          <t>Rupa Srinivas</t>
        </is>
      </c>
      <c r="L2513" t="inlineStr">
        <is>
          <t>Facebook</t>
        </is>
      </c>
      <c r="M2513" t="inlineStr">
        <is>
          <t>Direct (campaign tagged in CRM)</t>
        </is>
      </c>
      <c r="N2513" t="inlineStr">
        <is>
          <t>6ad0d45f76267bf4f2f25fbe</t>
        </is>
      </c>
      <c r="O2513" t="n">
        <v>1</v>
      </c>
      <c r="P2513" s="40">
        <f>IF(A2513="Lead",IF(ISNUMBER(MATCH(G2513,QualityStatuses,0)),1,0),0)</f>
        <v>0</v>
      </c>
      <c r="Q2513" s="40">
        <f>IF(A2513="Lead",IF(G2513="New Lead",0,1),0)</f>
        <v>1</v>
      </c>
      <c r="R2513" s="40">
        <f>IF(A2513="Lead",IF(G2513="Lost",1,0),0)</f>
        <v>0</v>
      </c>
      <c r="S2513" t="n">
        <v>4</v>
      </c>
      <c r="T2513" t="n">
        <v>0</v>
      </c>
      <c r="U2513" t="n">
        <v>0</v>
      </c>
      <c r="V2513" t="n">
        <v>0</v>
      </c>
      <c r="W2513" t="n">
        <v>0</v>
      </c>
      <c r="X2513" t="n">
        <v>0</v>
      </c>
      <c r="Y2513">
        <f>IF(AND(A2513="Lead",COUNTIF(MetaCamps,C2513)&gt;0),1,0)</f>
        <v>0</v>
      </c>
      <c r="Z2513">
        <f>IF(Y2513=1,P2513,0)</f>
        <v>0</v>
      </c>
    </row>
    <row r="2514">
      <c r="A2514" t="inlineStr">
        <is>
          <t>Lead</t>
        </is>
      </c>
      <c r="B2514" s="39" t="str">
        <f>IFERROR(INDEX(CampTypes,MATCH(C2514,CampList,0)),"Unattributed")</f>
        <v>New</v>
      </c>
      <c r="C2514" t="inlineStr">
        <is>
          <t>EBG - In House | ABO | Natuf | Leads | Unit Franchise | India | Oct26 | V1</t>
        </is>
      </c>
      <c r="D2514" t="inlineStr">
        <is>
          <t>Natuf | LAL 1% | India | Jul26 | V1</t>
        </is>
      </c>
      <c r="E2514" t="inlineStr">
        <is>
          <t>Natuf | Reel | Brand Ambassador | Heard Of Owning A Cafe | V1</t>
        </is>
      </c>
      <c r="F2514" t="inlineStr">
        <is>
          <t>In House Natuf</t>
        </is>
      </c>
      <c r="G2514" t="inlineStr">
        <is>
          <t>Connected</t>
        </is>
      </c>
      <c r="H2514" s="39" t="str">
        <f>IF(ISNUMBER(MATCH(G2514,QualityStatuses,0)),"Quality Lead","Non-Quality Lead")</f>
        <v>Non-Quality Lead</v>
      </c>
      <c r="I2514" t="inlineStr">
        <is>
          <t>2026-10</t>
        </is>
      </c>
      <c r="J2514" t="inlineStr">
        <is>
          <t>Wk of 2026-10-12</t>
        </is>
      </c>
      <c r="K2514" t="inlineStr">
        <is>
          <t>Rupa Srinivas</t>
        </is>
      </c>
      <c r="L2514" t="inlineStr">
        <is>
          <t>Facebook</t>
        </is>
      </c>
      <c r="M2514" t="inlineStr">
        <is>
          <t>Direct (campaign tagged in CRM)</t>
        </is>
      </c>
      <c r="N2514" t="inlineStr">
        <is>
          <t>6ad0d3eae1db1e8b186e2cce</t>
        </is>
      </c>
      <c r="O2514" t="n">
        <v>1</v>
      </c>
      <c r="P2514" s="40">
        <f>IF(A2514="Lead",IF(ISNUMBER(MATCH(G2514,QualityStatuses,0)),1,0),0)</f>
        <v>0</v>
      </c>
      <c r="Q2514" s="40">
        <f>IF(A2514="Lead",IF(G2514="New Lead",0,1),0)</f>
        <v>1</v>
      </c>
      <c r="R2514" s="40">
        <f>IF(A2514="Lead",IF(G2514="Lost",1,0),0)</f>
        <v>0</v>
      </c>
      <c r="S2514" t="n">
        <v>2</v>
      </c>
      <c r="T2514" t="n">
        <v>2</v>
      </c>
      <c r="U2514" t="n">
        <v>0</v>
      </c>
      <c r="V2514" t="n">
        <v>0</v>
      </c>
      <c r="W2514" t="n">
        <v>0</v>
      </c>
      <c r="X2514" t="n">
        <v>0</v>
      </c>
      <c r="Y2514">
        <f>IF(AND(A2514="Lead",COUNTIF(MetaCamps,C2514)&gt;0),1,0)</f>
        <v>0</v>
      </c>
      <c r="Z2514">
        <f>IF(Y2514=1,P2514,0)</f>
        <v>0</v>
      </c>
    </row>
    <row r="2515">
      <c r="A2515" t="inlineStr">
        <is>
          <t>Lead</t>
        </is>
      </c>
      <c r="B2515" s="39" t="str">
        <f>IFERROR(INDEX(CampTypes,MATCH(C2515,CampList,0)),"Unattributed")</f>
        <v>New</v>
      </c>
      <c r="C2515" t="inlineStr">
        <is>
          <t>EBG - In House | ABO | Natuf | Leads | Unit Franchise | India | Oct26 | V1</t>
        </is>
      </c>
      <c r="D2515" t="inlineStr">
        <is>
          <t>Natuf | Business Owners | Tier1 + Growth Cities | Oct26 | V1</t>
        </is>
      </c>
      <c r="E2515" t="inlineStr">
        <is>
          <t>Natuf | Reel | Brand Ambassador | Heard Of Owning A Cafe | V1</t>
        </is>
      </c>
      <c r="F2515" t="inlineStr">
        <is>
          <t>In House Natuf</t>
        </is>
      </c>
      <c r="G2515" t="inlineStr">
        <is>
          <t>Attempt 1</t>
        </is>
      </c>
      <c r="H2515" s="39" t="str">
        <f>IF(ISNUMBER(MATCH(G2515,QualityStatuses,0)),"Quality Lead","Non-Quality Lead")</f>
        <v>Non-Quality Lead</v>
      </c>
      <c r="I2515" t="inlineStr">
        <is>
          <t>2026-10</t>
        </is>
      </c>
      <c r="J2515" t="inlineStr">
        <is>
          <t>Wk of 2026-10-12</t>
        </is>
      </c>
      <c r="K2515" t="inlineStr">
        <is>
          <t>Rupa Srinivas</t>
        </is>
      </c>
      <c r="L2515" t="inlineStr">
        <is>
          <t>Facebook</t>
        </is>
      </c>
      <c r="M2515" t="inlineStr">
        <is>
          <t>Direct (campaign tagged in CRM)</t>
        </is>
      </c>
      <c r="N2515" t="inlineStr">
        <is>
          <t>6ad0d2d33642932fc1148962</t>
        </is>
      </c>
      <c r="O2515" t="n">
        <v>1</v>
      </c>
      <c r="P2515" s="40">
        <f>IF(A2515="Lead",IF(ISNUMBER(MATCH(G2515,QualityStatuses,0)),1,0),0)</f>
        <v>0</v>
      </c>
      <c r="Q2515" s="40">
        <f>IF(A2515="Lead",IF(G2515="New Lead",0,1),0)</f>
        <v>1</v>
      </c>
      <c r="R2515" s="40">
        <f>IF(A2515="Lead",IF(G2515="Lost",1,0),0)</f>
        <v>0</v>
      </c>
      <c r="S2515" t="n">
        <v>1</v>
      </c>
      <c r="T2515" t="n">
        <v>1</v>
      </c>
      <c r="U2515" t="n">
        <v>0</v>
      </c>
      <c r="V2515" t="n">
        <v>0</v>
      </c>
      <c r="W2515" t="n">
        <v>0</v>
      </c>
      <c r="X2515" t="n">
        <v>0</v>
      </c>
      <c r="Y2515">
        <f>IF(AND(A2515="Lead",COUNTIF(MetaCamps,C2515)&gt;0),1,0)</f>
        <v>0</v>
      </c>
      <c r="Z2515">
        <f>IF(Y2515=1,P2515,0)</f>
        <v>0</v>
      </c>
    </row>
    <row r="2516">
      <c r="A2516" t="inlineStr">
        <is>
          <t>Lead</t>
        </is>
      </c>
      <c r="B2516" s="39" t="str">
        <f>IFERROR(INDEX(CampTypes,MATCH(C2516,CampList,0)),"Unattributed")</f>
        <v>New</v>
      </c>
      <c r="C2516" t="inlineStr">
        <is>
          <t>EBG - In House | ABO | Natuf | Leads | Unit Franchise | India | Oct26 | V1</t>
        </is>
      </c>
      <c r="D2516" t="inlineStr">
        <is>
          <t>Natuf | Broad | Tier1 + Growth Cities | Oct26 | V1</t>
        </is>
      </c>
      <c r="E2516" t="inlineStr">
        <is>
          <t>Natuf | Reel | Brand Ambassador | Heard Of Owning A Cafe | V1</t>
        </is>
      </c>
      <c r="F2516" t="inlineStr">
        <is>
          <t>In House Natuf</t>
        </is>
      </c>
      <c r="G2516" t="inlineStr">
        <is>
          <t>New Lead</t>
        </is>
      </c>
      <c r="H2516" s="39" t="str">
        <f>IF(ISNUMBER(MATCH(G2516,QualityStatuses,0)),"Quality Lead","Non-Quality Lead")</f>
        <v>Non-Quality Lead</v>
      </c>
      <c r="I2516" t="inlineStr">
        <is>
          <t>2026-10</t>
        </is>
      </c>
      <c r="J2516" t="inlineStr">
        <is>
          <t>Wk of 2026-10-12</t>
        </is>
      </c>
      <c r="K2516" t="inlineStr">
        <is>
          <t>Rupa Srinivas</t>
        </is>
      </c>
      <c r="L2516" t="inlineStr">
        <is>
          <t>Facebook</t>
        </is>
      </c>
      <c r="M2516" t="inlineStr">
        <is>
          <t>Direct (campaign tagged in CRM)</t>
        </is>
      </c>
      <c r="N2516" t="inlineStr">
        <is>
          <t>6ad0d22178820f88d69bb4b1</t>
        </is>
      </c>
      <c r="O2516" t="n">
        <v>1</v>
      </c>
      <c r="P2516" s="40">
        <f>IF(A2516="Lead",IF(ISNUMBER(MATCH(G2516,QualityStatuses,0)),1,0),0)</f>
        <v>0</v>
      </c>
      <c r="Q2516" s="40">
        <f>IF(A2516="Lead",IF(G2516="New Lead",0,1),0)</f>
        <v>0</v>
      </c>
      <c r="R2516" s="40">
        <f>IF(A2516="Lead",IF(G2516="Lost",1,0),0)</f>
        <v>0</v>
      </c>
      <c r="S2516" t="n">
        <v>0</v>
      </c>
      <c r="T2516" t="n">
        <v>0</v>
      </c>
      <c r="U2516" t="n">
        <v>0</v>
      </c>
      <c r="V2516" t="n">
        <v>0</v>
      </c>
      <c r="W2516" t="n">
        <v>0</v>
      </c>
      <c r="X2516" t="n">
        <v>0</v>
      </c>
      <c r="Y2516">
        <f>IF(AND(A2516="Lead",COUNTIF(MetaCamps,C2516)&gt;0),1,0)</f>
        <v>0</v>
      </c>
      <c r="Z2516">
        <f>IF(Y2516=1,P2516,0)</f>
        <v>0</v>
      </c>
    </row>
    <row r="2517">
      <c r="A2517" t="inlineStr">
        <is>
          <t>Lead</t>
        </is>
      </c>
      <c r="B2517" s="39" t="str">
        <f>IFERROR(INDEX(CampTypes,MATCH(C2517,CampList,0)),"Unattributed")</f>
        <v>Old</v>
      </c>
      <c r="C2517" t="inlineStr">
        <is>
          <t>E_Suresh_Natuf_Kiosk_07072026</t>
        </is>
      </c>
      <c r="D2517" t="inlineStr">
        <is>
          <t>E_Suresh_Natuf_Kiosk_07072026_Adset5</t>
        </is>
      </c>
      <c r="E2517" t="inlineStr">
        <is>
          <t>E_Hindi_Suresh_Natuf_Kiosk_07072026_Adset5_ad3 – Copy 2</t>
        </is>
      </c>
      <c r="F2517" t="inlineStr">
        <is>
          <t>Natuf</t>
        </is>
      </c>
      <c r="G2517" t="inlineStr">
        <is>
          <t>New Lead</t>
        </is>
      </c>
      <c r="H2517" s="39" t="str">
        <f>IF(ISNUMBER(MATCH(G2517,QualityStatuses,0)),"Quality Lead","Non-Quality Lead")</f>
        <v>Non-Quality Lead</v>
      </c>
      <c r="I2517" t="inlineStr">
        <is>
          <t>2026-10</t>
        </is>
      </c>
      <c r="J2517" t="inlineStr">
        <is>
          <t>Wk of 2026-10-12</t>
        </is>
      </c>
      <c r="K2517" t="inlineStr">
        <is>
          <t>(Unassigned)</t>
        </is>
      </c>
      <c r="L2517" t="inlineStr">
        <is>
          <t>Facebook</t>
        </is>
      </c>
      <c r="M2517" t="inlineStr">
        <is>
          <t>Direct (campaign tagged in CRM)</t>
        </is>
      </c>
      <c r="N2517" t="inlineStr">
        <is>
          <t>6ad0d21e2834e1dd1103191d</t>
        </is>
      </c>
      <c r="O2517" t="n">
        <v>1</v>
      </c>
      <c r="P2517" s="40">
        <f>IF(A2517="Lead",IF(ISNUMBER(MATCH(G2517,QualityStatuses,0)),1,0),0)</f>
        <v>0</v>
      </c>
      <c r="Q2517" s="40">
        <f>IF(A2517="Lead",IF(G2517="New Lead",0,1),0)</f>
        <v>0</v>
      </c>
      <c r="R2517" s="40">
        <f>IF(A2517="Lead",IF(G2517="Lost",1,0),0)</f>
        <v>0</v>
      </c>
      <c r="S2517" t="n">
        <v>0</v>
      </c>
      <c r="T2517" t="n">
        <v>0</v>
      </c>
      <c r="U2517" t="n">
        <v>0</v>
      </c>
      <c r="V2517" t="n">
        <v>0</v>
      </c>
      <c r="W2517" t="n">
        <v>0</v>
      </c>
      <c r="X2517" t="n">
        <v>0</v>
      </c>
      <c r="Y2517">
        <f>IF(AND(A2517="Lead",COUNTIF(MetaCamps,C2517)&gt;0),1,0)</f>
        <v>1</v>
      </c>
      <c r="Z2517">
        <f>IF(Y2517=1,P2517,0)</f>
        <v>0</v>
      </c>
    </row>
    <row r="2518">
      <c r="A2518" t="inlineStr">
        <is>
          <t>Lead</t>
        </is>
      </c>
      <c r="B2518" s="39" t="str">
        <f>IFERROR(INDEX(CampTypes,MATCH(C2518,CampList,0)),"Unattributed")</f>
        <v>Old</v>
      </c>
      <c r="C2518" t="inlineStr">
        <is>
          <t>natuf_Kiosk_14072026_Hindi</t>
        </is>
      </c>
      <c r="D2518" t="inlineStr">
        <is>
          <t>natuf_Kiosk_09102026</t>
        </is>
      </c>
      <c r="E2518" t="inlineStr">
        <is>
          <t>natuf_Kiosk_14072026_ad set_ad1</t>
        </is>
      </c>
      <c r="F2518" t="inlineStr">
        <is>
          <t>Natuf</t>
        </is>
      </c>
      <c r="G2518" t="inlineStr">
        <is>
          <t>Connected</t>
        </is>
      </c>
      <c r="H2518" s="39" t="str">
        <f>IF(ISNUMBER(MATCH(G2518,QualityStatuses,0)),"Quality Lead","Non-Quality Lead")</f>
        <v>Non-Quality Lead</v>
      </c>
      <c r="I2518" t="inlineStr">
        <is>
          <t>2026-10</t>
        </is>
      </c>
      <c r="J2518" t="inlineStr">
        <is>
          <t>Wk of 2026-10-12</t>
        </is>
      </c>
      <c r="K2518" t="inlineStr">
        <is>
          <t>Deepak Rai</t>
        </is>
      </c>
      <c r="L2518" t="inlineStr">
        <is>
          <t>Facebook</t>
        </is>
      </c>
      <c r="M2518" t="inlineStr">
        <is>
          <t>Direct (campaign tagged in CRM)</t>
        </is>
      </c>
      <c r="N2518" t="inlineStr">
        <is>
          <t>6ad0d0fab25d36754d932f12</t>
        </is>
      </c>
      <c r="O2518" t="n">
        <v>1</v>
      </c>
      <c r="P2518" s="40">
        <f>IF(A2518="Lead",IF(ISNUMBER(MATCH(G2518,QualityStatuses,0)),1,0),0)</f>
        <v>0</v>
      </c>
      <c r="Q2518" s="40">
        <f>IF(A2518="Lead",IF(G2518="New Lead",0,1),0)</f>
        <v>1</v>
      </c>
      <c r="R2518" s="40">
        <f>IF(A2518="Lead",IF(G2518="Lost",1,0),0)</f>
        <v>0</v>
      </c>
      <c r="S2518" t="n">
        <v>3</v>
      </c>
      <c r="T2518" t="n">
        <v>1</v>
      </c>
      <c r="U2518" t="n">
        <v>0</v>
      </c>
      <c r="V2518" t="n">
        <v>0</v>
      </c>
      <c r="W2518" t="n">
        <v>0</v>
      </c>
      <c r="X2518" t="n">
        <v>0</v>
      </c>
      <c r="Y2518">
        <f>IF(AND(A2518="Lead",COUNTIF(MetaCamps,C2518)&gt;0),1,0)</f>
        <v>1</v>
      </c>
      <c r="Z2518">
        <f>IF(Y2518=1,P2518,0)</f>
        <v>0</v>
      </c>
    </row>
    <row r="2519">
      <c r="A2519" t="inlineStr">
        <is>
          <t>Lead</t>
        </is>
      </c>
      <c r="B2519" s="39" t="str">
        <f>IFERROR(INDEX(CampTypes,MATCH(C2519,CampList,0)),"Unattributed")</f>
        <v>New</v>
      </c>
      <c r="C2519" t="inlineStr">
        <is>
          <t>EBG - In House | ABO | Natuf | Leads | Unit Franchise | India | Oct26 | V1</t>
        </is>
      </c>
      <c r="D2519" t="inlineStr">
        <is>
          <t>Natuf | Broad | Tier1 + Growth Cities | Oct26 | V1</t>
        </is>
      </c>
      <c r="E2519" t="inlineStr">
        <is>
          <t>Natuf | Reel | Brand Ambassador | Heard Of Owning A Cafe | V1</t>
        </is>
      </c>
      <c r="F2519" t="inlineStr">
        <is>
          <t>In House Natuf</t>
        </is>
      </c>
      <c r="G2519" t="inlineStr">
        <is>
          <t>Attempt 2</t>
        </is>
      </c>
      <c r="H2519" s="39" t="str">
        <f>IF(ISNUMBER(MATCH(G2519,QualityStatuses,0)),"Quality Lead","Non-Quality Lead")</f>
        <v>Non-Quality Lead</v>
      </c>
      <c r="I2519" t="inlineStr">
        <is>
          <t>2026-10</t>
        </is>
      </c>
      <c r="J2519" t="inlineStr">
        <is>
          <t>Wk of 2026-10-12</t>
        </is>
      </c>
      <c r="K2519" t="inlineStr">
        <is>
          <t>Rupa Srinivas</t>
        </is>
      </c>
      <c r="L2519" t="inlineStr">
        <is>
          <t>Facebook</t>
        </is>
      </c>
      <c r="M2519" t="inlineStr">
        <is>
          <t>Direct (campaign tagged in CRM)</t>
        </is>
      </c>
      <c r="N2519" t="inlineStr">
        <is>
          <t>6ad0d0261c6ef15bb546e332</t>
        </is>
      </c>
      <c r="O2519" t="n">
        <v>1</v>
      </c>
      <c r="P2519" s="40">
        <f>IF(A2519="Lead",IF(ISNUMBER(MATCH(G2519,QualityStatuses,0)),1,0),0)</f>
        <v>0</v>
      </c>
      <c r="Q2519" s="40">
        <f>IF(A2519="Lead",IF(G2519="New Lead",0,1),0)</f>
        <v>1</v>
      </c>
      <c r="R2519" s="40">
        <f>IF(A2519="Lead",IF(G2519="Lost",1,0),0)</f>
        <v>0</v>
      </c>
      <c r="S2519" t="n">
        <v>2</v>
      </c>
      <c r="T2519" t="n">
        <v>1</v>
      </c>
      <c r="U2519" t="n">
        <v>0</v>
      </c>
      <c r="V2519" t="n">
        <v>0</v>
      </c>
      <c r="W2519" t="n">
        <v>0</v>
      </c>
      <c r="X2519" t="n">
        <v>0</v>
      </c>
      <c r="Y2519">
        <f>IF(AND(A2519="Lead",COUNTIF(MetaCamps,C2519)&gt;0),1,0)</f>
        <v>0</v>
      </c>
      <c r="Z2519">
        <f>IF(Y2519=1,P2519,0)</f>
        <v>0</v>
      </c>
    </row>
    <row r="2520">
      <c r="A2520" t="inlineStr">
        <is>
          <t>Lead</t>
        </is>
      </c>
      <c r="B2520" s="39" t="str">
        <f>IFERROR(INDEX(CampTypes,MATCH(C2520,CampList,0)),"Unattributed")</f>
        <v>Old</v>
      </c>
      <c r="C2520" t="inlineStr">
        <is>
          <t>E_Karan_Natuf_All_07072026</t>
        </is>
      </c>
      <c r="D2520" t="inlineStr">
        <is>
          <t>E_Karan_Natuf_Sign_07072026_Adset3</t>
        </is>
      </c>
      <c r="E2520" t="inlineStr">
        <is>
          <t>E_Karan_Natuf_Sign_07072026_Adset2_Ad1 – Copy</t>
        </is>
      </c>
      <c r="F2520" t="inlineStr">
        <is>
          <t>Natuf</t>
        </is>
      </c>
      <c r="G2520" t="inlineStr">
        <is>
          <t>Lost</t>
        </is>
      </c>
      <c r="H2520" s="39" t="str">
        <f>IF(ISNUMBER(MATCH(G2520,QualityStatuses,0)),"Quality Lead","Non-Quality Lead")</f>
        <v>Non-Quality Lead</v>
      </c>
      <c r="I2520" t="inlineStr">
        <is>
          <t>2026-10</t>
        </is>
      </c>
      <c r="J2520" t="inlineStr">
        <is>
          <t>Wk of 2026-10-12</t>
        </is>
      </c>
      <c r="K2520" t="inlineStr">
        <is>
          <t>Marshal Malbari</t>
        </is>
      </c>
      <c r="L2520" t="inlineStr">
        <is>
          <t>Facebook</t>
        </is>
      </c>
      <c r="M2520" t="inlineStr">
        <is>
          <t>Direct (campaign tagged in CRM)</t>
        </is>
      </c>
      <c r="N2520" t="inlineStr">
        <is>
          <t>6ad0cff30a28b690ec95c534</t>
        </is>
      </c>
      <c r="O2520" t="n">
        <v>1</v>
      </c>
      <c r="P2520" s="40">
        <f>IF(A2520="Lead",IF(ISNUMBER(MATCH(G2520,QualityStatuses,0)),1,0),0)</f>
        <v>0</v>
      </c>
      <c r="Q2520" s="40">
        <f>IF(A2520="Lead",IF(G2520="New Lead",0,1),0)</f>
        <v>1</v>
      </c>
      <c r="R2520" s="40">
        <f>IF(A2520="Lead",IF(G2520="Lost",1,0),0)</f>
        <v>1</v>
      </c>
      <c r="S2520" t="n">
        <v>6</v>
      </c>
      <c r="T2520" t="n">
        <v>0</v>
      </c>
      <c r="U2520" t="n">
        <v>0</v>
      </c>
      <c r="V2520" t="n">
        <v>0</v>
      </c>
      <c r="W2520" t="n">
        <v>0</v>
      </c>
      <c r="X2520" t="n">
        <v>0</v>
      </c>
      <c r="Y2520">
        <f>IF(AND(A2520="Lead",COUNTIF(MetaCamps,C2520)&gt;0),1,0)</f>
        <v>1</v>
      </c>
      <c r="Z2520">
        <f>IF(Y2520=1,P2520,0)</f>
        <v>0</v>
      </c>
    </row>
    <row r="2521">
      <c r="A2521" t="inlineStr">
        <is>
          <t>Lead</t>
        </is>
      </c>
      <c r="B2521" s="39" t="str">
        <f>IFERROR(INDEX(CampTypes,MATCH(C2521,CampList,0)),"Unattributed")</f>
        <v>New</v>
      </c>
      <c r="C2521" t="inlineStr">
        <is>
          <t>EBG - In House | ABO | Natuf | Leads | Unit Franchise | India | Oct26 | V1</t>
        </is>
      </c>
      <c r="D2521" t="inlineStr">
        <is>
          <t>Natuf | Business Owners | Tier1 + Growth Cities | Oct26 | V1</t>
        </is>
      </c>
      <c r="E2521" t="inlineStr">
        <is>
          <t>Natuf | Reel | Brand Ambassador | Heard Of Owning A Cafe | V1</t>
        </is>
      </c>
      <c r="F2521" t="inlineStr">
        <is>
          <t>In House Natuf</t>
        </is>
      </c>
      <c r="G2521" t="inlineStr">
        <is>
          <t>Attempt 1</t>
        </is>
      </c>
      <c r="H2521" s="39" t="str">
        <f>IF(ISNUMBER(MATCH(G2521,QualityStatuses,0)),"Quality Lead","Non-Quality Lead")</f>
        <v>Non-Quality Lead</v>
      </c>
      <c r="I2521" t="inlineStr">
        <is>
          <t>2026-10</t>
        </is>
      </c>
      <c r="J2521" t="inlineStr">
        <is>
          <t>Wk of 2026-10-12</t>
        </is>
      </c>
      <c r="K2521" t="inlineStr">
        <is>
          <t>Rupa Srinivas</t>
        </is>
      </c>
      <c r="L2521" t="inlineStr">
        <is>
          <t>Facebook</t>
        </is>
      </c>
      <c r="M2521" t="inlineStr">
        <is>
          <t>Direct (campaign tagged in CRM)</t>
        </is>
      </c>
      <c r="N2521" t="inlineStr">
        <is>
          <t>6ad0cf2f9e42bfe158e08396</t>
        </is>
      </c>
      <c r="O2521" t="n">
        <v>1</v>
      </c>
      <c r="P2521" s="40">
        <f>IF(A2521="Lead",IF(ISNUMBER(MATCH(G2521,QualityStatuses,0)),1,0),0)</f>
        <v>0</v>
      </c>
      <c r="Q2521" s="40">
        <f>IF(A2521="Lead",IF(G2521="New Lead",0,1),0)</f>
        <v>1</v>
      </c>
      <c r="R2521" s="40">
        <f>IF(A2521="Lead",IF(G2521="Lost",1,0),0)</f>
        <v>0</v>
      </c>
      <c r="S2521" t="n">
        <v>1</v>
      </c>
      <c r="T2521" t="n">
        <v>0</v>
      </c>
      <c r="U2521" t="n">
        <v>0</v>
      </c>
      <c r="V2521" t="n">
        <v>0</v>
      </c>
      <c r="W2521" t="n">
        <v>0</v>
      </c>
      <c r="X2521" t="n">
        <v>0</v>
      </c>
      <c r="Y2521">
        <f>IF(AND(A2521="Lead",COUNTIF(MetaCamps,C2521)&gt;0),1,0)</f>
        <v>0</v>
      </c>
      <c r="Z2521">
        <f>IF(Y2521=1,P2521,0)</f>
        <v>0</v>
      </c>
    </row>
    <row r="2522">
      <c r="A2522" t="inlineStr">
        <is>
          <t>Lead</t>
        </is>
      </c>
      <c r="B2522" s="39" t="str">
        <f>IFERROR(INDEX(CampTypes,MATCH(C2522,CampList,0)),"Unattributed")</f>
        <v>Old</v>
      </c>
      <c r="C2522" t="inlineStr">
        <is>
          <t>E_Suresh_Natuf_Kiosk_07072026</t>
        </is>
      </c>
      <c r="D2522" t="inlineStr">
        <is>
          <t>E_Suresh_Natuf_Kiosk_07072026_Adset5</t>
        </is>
      </c>
      <c r="E2522" t="inlineStr">
        <is>
          <t>E_Hindi_Suresh_Natuf_Kiosk_07072026_Adset5_ad3 – Copy 2</t>
        </is>
      </c>
      <c r="F2522" t="inlineStr">
        <is>
          <t>Natuf</t>
        </is>
      </c>
      <c r="G2522" t="inlineStr">
        <is>
          <t>Lost</t>
        </is>
      </c>
      <c r="H2522" s="39" t="str">
        <f>IF(ISNUMBER(MATCH(G2522,QualityStatuses,0)),"Quality Lead","Non-Quality Lead")</f>
        <v>Non-Quality Lead</v>
      </c>
      <c r="I2522" t="inlineStr">
        <is>
          <t>2026-10</t>
        </is>
      </c>
      <c r="J2522" t="inlineStr">
        <is>
          <t>Wk of 2026-10-12</t>
        </is>
      </c>
      <c r="K2522" t="inlineStr">
        <is>
          <t>Marshal Malbari</t>
        </is>
      </c>
      <c r="L2522" t="inlineStr">
        <is>
          <t>Facebook</t>
        </is>
      </c>
      <c r="M2522" t="inlineStr">
        <is>
          <t>Direct (campaign tagged in CRM)</t>
        </is>
      </c>
      <c r="N2522" t="inlineStr">
        <is>
          <t>6ad0cd6ce3493fcd29396a0e</t>
        </is>
      </c>
      <c r="O2522" t="n">
        <v>1</v>
      </c>
      <c r="P2522" s="40">
        <f>IF(A2522="Lead",IF(ISNUMBER(MATCH(G2522,QualityStatuses,0)),1,0),0)</f>
        <v>0</v>
      </c>
      <c r="Q2522" s="40">
        <f>IF(A2522="Lead",IF(G2522="New Lead",0,1),0)</f>
        <v>1</v>
      </c>
      <c r="R2522" s="40">
        <f>IF(A2522="Lead",IF(G2522="Lost",1,0),0)</f>
        <v>1</v>
      </c>
      <c r="S2522" t="n">
        <v>7</v>
      </c>
      <c r="T2522" t="n">
        <v>4</v>
      </c>
      <c r="U2522" t="n">
        <v>0</v>
      </c>
      <c r="V2522" t="n">
        <v>0</v>
      </c>
      <c r="W2522" t="n">
        <v>0</v>
      </c>
      <c r="X2522" t="n">
        <v>0</v>
      </c>
      <c r="Y2522">
        <f>IF(AND(A2522="Lead",COUNTIF(MetaCamps,C2522)&gt;0),1,0)</f>
        <v>1</v>
      </c>
      <c r="Z2522">
        <f>IF(Y2522=1,P2522,0)</f>
        <v>0</v>
      </c>
    </row>
    <row r="2523">
      <c r="A2523" t="inlineStr">
        <is>
          <t>Lead</t>
        </is>
      </c>
      <c r="B2523" s="39" t="str">
        <f>IFERROR(INDEX(CampTypes,MATCH(C2523,CampList,0)),"Unattributed")</f>
        <v>New</v>
      </c>
      <c r="C2523" t="inlineStr">
        <is>
          <t>EBG - In House | ABO | Natuf | Leads | Unit Franchise | India | Oct26 | V1</t>
        </is>
      </c>
      <c r="D2523" t="inlineStr">
        <is>
          <t>Natuf | Broad | Tier1 + Growth Cities | Oct26 | V1</t>
        </is>
      </c>
      <c r="E2523" t="inlineStr">
        <is>
          <t>Natuf | Reel | Brand Ambassador | Heard Of Owning A Cafe | V1</t>
        </is>
      </c>
      <c r="F2523" t="inlineStr">
        <is>
          <t>In House Natuf</t>
        </is>
      </c>
      <c r="G2523" t="inlineStr">
        <is>
          <t>Connected</t>
        </is>
      </c>
      <c r="H2523" s="39" t="str">
        <f>IF(ISNUMBER(MATCH(G2523,QualityStatuses,0)),"Quality Lead","Non-Quality Lead")</f>
        <v>Non-Quality Lead</v>
      </c>
      <c r="I2523" t="inlineStr">
        <is>
          <t>2026-10</t>
        </is>
      </c>
      <c r="J2523" t="inlineStr">
        <is>
          <t>Wk of 2026-10-12</t>
        </is>
      </c>
      <c r="K2523" t="inlineStr">
        <is>
          <t>Rupa Srinivas</t>
        </is>
      </c>
      <c r="L2523" t="inlineStr">
        <is>
          <t>Facebook</t>
        </is>
      </c>
      <c r="M2523" t="inlineStr">
        <is>
          <t>Direct (campaign tagged in CRM)</t>
        </is>
      </c>
      <c r="N2523" t="inlineStr">
        <is>
          <t>6ad0cd2d9e42bfe158e080aa</t>
        </is>
      </c>
      <c r="O2523" t="n">
        <v>1</v>
      </c>
      <c r="P2523" s="40">
        <f>IF(A2523="Lead",IF(ISNUMBER(MATCH(G2523,QualityStatuses,0)),1,0),0)</f>
        <v>0</v>
      </c>
      <c r="Q2523" s="40">
        <f>IF(A2523="Lead",IF(G2523="New Lead",0,1),0)</f>
        <v>1</v>
      </c>
      <c r="R2523" s="40">
        <f>IF(A2523="Lead",IF(G2523="Lost",1,0),0)</f>
        <v>0</v>
      </c>
      <c r="S2523" t="n">
        <v>1</v>
      </c>
      <c r="T2523" t="n">
        <v>1</v>
      </c>
      <c r="U2523" t="n">
        <v>0</v>
      </c>
      <c r="V2523" t="n">
        <v>0</v>
      </c>
      <c r="W2523" t="n">
        <v>0</v>
      </c>
      <c r="X2523" t="n">
        <v>0</v>
      </c>
      <c r="Y2523">
        <f>IF(AND(A2523="Lead",COUNTIF(MetaCamps,C2523)&gt;0),1,0)</f>
        <v>0</v>
      </c>
      <c r="Z2523">
        <f>IF(Y2523=1,P2523,0)</f>
        <v>0</v>
      </c>
    </row>
    <row r="2524">
      <c r="A2524" t="inlineStr">
        <is>
          <t>Lead</t>
        </is>
      </c>
      <c r="B2524" s="39" t="str">
        <f>IFERROR(INDEX(CampTypes,MATCH(C2524,CampList,0)),"Unattributed")</f>
        <v>New</v>
      </c>
      <c r="C2524" t="inlineStr">
        <is>
          <t>EBG - In House | ABO | Natuf | Leads | Unit Franchise | India | Oct26 | V1</t>
        </is>
      </c>
      <c r="D2524" t="inlineStr">
        <is>
          <t>Natuf | Business Owners | Tier1 + Growth Cities | Oct26 | V1</t>
        </is>
      </c>
      <c r="E2524" t="inlineStr">
        <is>
          <t>Natuf | Reel | Brand Ambassador | Heard Of Owning A Cafe | V1</t>
        </is>
      </c>
      <c r="F2524" t="inlineStr">
        <is>
          <t>In House Natuf</t>
        </is>
      </c>
      <c r="G2524" t="inlineStr">
        <is>
          <t>Attempt 2</t>
        </is>
      </c>
      <c r="H2524" s="39" t="str">
        <f>IF(ISNUMBER(MATCH(G2524,QualityStatuses,0)),"Quality Lead","Non-Quality Lead")</f>
        <v>Non-Quality Lead</v>
      </c>
      <c r="I2524" t="inlineStr">
        <is>
          <t>2026-10</t>
        </is>
      </c>
      <c r="J2524" t="inlineStr">
        <is>
          <t>Wk of 2026-10-12</t>
        </is>
      </c>
      <c r="K2524" t="inlineStr">
        <is>
          <t>Rupa Srinivas</t>
        </is>
      </c>
      <c r="L2524" t="inlineStr">
        <is>
          <t>Facebook</t>
        </is>
      </c>
      <c r="M2524" t="inlineStr">
        <is>
          <t>Direct (campaign tagged in CRM)</t>
        </is>
      </c>
      <c r="N2524" t="inlineStr">
        <is>
          <t>6ad0cc8de6d9d250b8bd570d</t>
        </is>
      </c>
      <c r="O2524" t="n">
        <v>1</v>
      </c>
      <c r="P2524" s="40">
        <f>IF(A2524="Lead",IF(ISNUMBER(MATCH(G2524,QualityStatuses,0)),1,0),0)</f>
        <v>0</v>
      </c>
      <c r="Q2524" s="40">
        <f>IF(A2524="Lead",IF(G2524="New Lead",0,1),0)</f>
        <v>1</v>
      </c>
      <c r="R2524" s="40">
        <f>IF(A2524="Lead",IF(G2524="Lost",1,0),0)</f>
        <v>0</v>
      </c>
      <c r="S2524" t="n">
        <v>2</v>
      </c>
      <c r="T2524" t="n">
        <v>2</v>
      </c>
      <c r="U2524" t="n">
        <v>0</v>
      </c>
      <c r="V2524" t="n">
        <v>0</v>
      </c>
      <c r="W2524" t="n">
        <v>0</v>
      </c>
      <c r="X2524" t="n">
        <v>0</v>
      </c>
      <c r="Y2524">
        <f>IF(AND(A2524="Lead",COUNTIF(MetaCamps,C2524)&gt;0),1,0)</f>
        <v>0</v>
      </c>
      <c r="Z2524">
        <f>IF(Y2524=1,P2524,0)</f>
        <v>0</v>
      </c>
    </row>
    <row r="2525">
      <c r="A2525" t="inlineStr">
        <is>
          <t>Lead</t>
        </is>
      </c>
      <c r="B2525" s="39" t="str">
        <f>IFERROR(INDEX(CampTypes,MATCH(C2525,CampList,0)),"Unattributed")</f>
        <v>New</v>
      </c>
      <c r="C2525" t="inlineStr">
        <is>
          <t>EBG - In House | ABO | Natuf | Leads | Unit Franchise | India | Oct26 | V1</t>
        </is>
      </c>
      <c r="D2525" t="inlineStr">
        <is>
          <t>Natuf | Business Owners | Tier1 + Growth Cities | Oct26 | V1</t>
        </is>
      </c>
      <c r="E2525" t="inlineStr">
        <is>
          <t>Natuf | Reel | Brand Ambassador | Heard Of Owning A Cafe | V1</t>
        </is>
      </c>
      <c r="F2525" t="inlineStr">
        <is>
          <t>In House Natuf</t>
        </is>
      </c>
      <c r="G2525" t="inlineStr">
        <is>
          <t>Attempt 2</t>
        </is>
      </c>
      <c r="H2525" s="39" t="str">
        <f>IF(ISNUMBER(MATCH(G2525,QualityStatuses,0)),"Quality Lead","Non-Quality Lead")</f>
        <v>Non-Quality Lead</v>
      </c>
      <c r="I2525" t="inlineStr">
        <is>
          <t>2026-10</t>
        </is>
      </c>
      <c r="J2525" t="inlineStr">
        <is>
          <t>Wk of 2026-10-12</t>
        </is>
      </c>
      <c r="K2525" t="inlineStr">
        <is>
          <t>Rupa Srinivas</t>
        </is>
      </c>
      <c r="L2525" t="inlineStr">
        <is>
          <t>Facebook</t>
        </is>
      </c>
      <c r="M2525" t="inlineStr">
        <is>
          <t>Direct (campaign tagged in CRM)</t>
        </is>
      </c>
      <c r="N2525" t="inlineStr">
        <is>
          <t>6ad0cc8ae3493fcd29396986</t>
        </is>
      </c>
      <c r="O2525" t="n">
        <v>1</v>
      </c>
      <c r="P2525" s="40">
        <f>IF(A2525="Lead",IF(ISNUMBER(MATCH(G2525,QualityStatuses,0)),1,0),0)</f>
        <v>0</v>
      </c>
      <c r="Q2525" s="40">
        <f>IF(A2525="Lead",IF(G2525="New Lead",0,1),0)</f>
        <v>1</v>
      </c>
      <c r="R2525" s="40">
        <f>IF(A2525="Lead",IF(G2525="Lost",1,0),0)</f>
        <v>0</v>
      </c>
      <c r="S2525" t="n">
        <v>2</v>
      </c>
      <c r="T2525" t="n">
        <v>0</v>
      </c>
      <c r="U2525" t="n">
        <v>0</v>
      </c>
      <c r="V2525" t="n">
        <v>0</v>
      </c>
      <c r="W2525" t="n">
        <v>0</v>
      </c>
      <c r="X2525" t="n">
        <v>0</v>
      </c>
      <c r="Y2525">
        <f>IF(AND(A2525="Lead",COUNTIF(MetaCamps,C2525)&gt;0),1,0)</f>
        <v>0</v>
      </c>
      <c r="Z2525">
        <f>IF(Y2525=1,P2525,0)</f>
        <v>0</v>
      </c>
    </row>
    <row r="2526">
      <c r="A2526" t="inlineStr">
        <is>
          <t>Lead</t>
        </is>
      </c>
      <c r="B2526" s="39" t="str">
        <f>IFERROR(INDEX(CampTypes,MATCH(C2526,CampList,0)),"Unattributed")</f>
        <v>New</v>
      </c>
      <c r="C2526" t="inlineStr">
        <is>
          <t>EBG - In House | ABO | Natuf | Leads | Unit Franchise | India | Oct26 | V1</t>
        </is>
      </c>
      <c r="D2526" t="inlineStr">
        <is>
          <t>Natuf | LAL 1% | India | Jul26 | V1</t>
        </is>
      </c>
      <c r="E2526" t="inlineStr">
        <is>
          <t>Natuf | Reel | Brand Ambassador | Heard Of Owning A Cafe | V1</t>
        </is>
      </c>
      <c r="F2526" t="inlineStr">
        <is>
          <t>In House Natuf</t>
        </is>
      </c>
      <c r="G2526" t="inlineStr">
        <is>
          <t>Attempt 1</t>
        </is>
      </c>
      <c r="H2526" s="39" t="str">
        <f>IF(ISNUMBER(MATCH(G2526,QualityStatuses,0)),"Quality Lead","Non-Quality Lead")</f>
        <v>Non-Quality Lead</v>
      </c>
      <c r="I2526" t="inlineStr">
        <is>
          <t>2026-10</t>
        </is>
      </c>
      <c r="J2526" t="inlineStr">
        <is>
          <t>Wk of 2026-10-12</t>
        </is>
      </c>
      <c r="K2526" t="inlineStr">
        <is>
          <t>Rupa Srinivas</t>
        </is>
      </c>
      <c r="L2526" t="inlineStr">
        <is>
          <t>Facebook</t>
        </is>
      </c>
      <c r="M2526" t="inlineStr">
        <is>
          <t>Direct (campaign tagged in CRM)</t>
        </is>
      </c>
      <c r="N2526" t="inlineStr">
        <is>
          <t>6ad0ca6df162beb33a7cd51a</t>
        </is>
      </c>
      <c r="O2526" t="n">
        <v>1</v>
      </c>
      <c r="P2526" s="40">
        <f>IF(A2526="Lead",IF(ISNUMBER(MATCH(G2526,QualityStatuses,0)),1,0),0)</f>
        <v>0</v>
      </c>
      <c r="Q2526" s="40">
        <f>IF(A2526="Lead",IF(G2526="New Lead",0,1),0)</f>
        <v>1</v>
      </c>
      <c r="R2526" s="40">
        <f>IF(A2526="Lead",IF(G2526="Lost",1,0),0)</f>
        <v>0</v>
      </c>
      <c r="S2526" t="n">
        <v>1</v>
      </c>
      <c r="T2526" t="n">
        <v>0</v>
      </c>
      <c r="U2526" t="n">
        <v>0</v>
      </c>
      <c r="V2526" t="n">
        <v>0</v>
      </c>
      <c r="W2526" t="n">
        <v>0</v>
      </c>
      <c r="X2526" t="n">
        <v>0</v>
      </c>
      <c r="Y2526">
        <f>IF(AND(A2526="Lead",COUNTIF(MetaCamps,C2526)&gt;0),1,0)</f>
        <v>0</v>
      </c>
      <c r="Z2526">
        <f>IF(Y2526=1,P2526,0)</f>
        <v>0</v>
      </c>
    </row>
    <row r="2527">
      <c r="A2527" t="inlineStr">
        <is>
          <t>Lead</t>
        </is>
      </c>
      <c r="B2527" s="39" t="str">
        <f>IFERROR(INDEX(CampTypes,MATCH(C2527,CampList,0)),"Unattributed")</f>
        <v>Old</v>
      </c>
      <c r="C2527" t="inlineStr">
        <is>
          <t>E_Suresh_Natuf_Kiosk_07072026</t>
        </is>
      </c>
      <c r="D2527" t="inlineStr">
        <is>
          <t>E_Suresh_Natuf_Kiosk_07072026_Adset5</t>
        </is>
      </c>
      <c r="E2527" t="inlineStr">
        <is>
          <t>E_Hindi_Suresh_Natuf_Kiosk_07072026_Adset5_ad3 – Copy 2</t>
        </is>
      </c>
      <c r="F2527" t="inlineStr">
        <is>
          <t>Natuf</t>
        </is>
      </c>
      <c r="G2527" t="inlineStr">
        <is>
          <t>New Lead</t>
        </is>
      </c>
      <c r="H2527" s="39" t="str">
        <f>IF(ISNUMBER(MATCH(G2527,QualityStatuses,0)),"Quality Lead","Non-Quality Lead")</f>
        <v>Non-Quality Lead</v>
      </c>
      <c r="I2527" t="inlineStr">
        <is>
          <t>2026-10</t>
        </is>
      </c>
      <c r="J2527" t="inlineStr">
        <is>
          <t>Wk of 2026-10-12</t>
        </is>
      </c>
      <c r="K2527" t="inlineStr">
        <is>
          <t>(Unassigned)</t>
        </is>
      </c>
      <c r="L2527" t="inlineStr">
        <is>
          <t>Facebook</t>
        </is>
      </c>
      <c r="M2527" t="inlineStr">
        <is>
          <t>Direct (campaign tagged in CRM)</t>
        </is>
      </c>
      <c r="N2527" t="inlineStr">
        <is>
          <t>6ad0ca113642932fc1147e8a</t>
        </is>
      </c>
      <c r="O2527" t="n">
        <v>1</v>
      </c>
      <c r="P2527" s="40">
        <f>IF(A2527="Lead",IF(ISNUMBER(MATCH(G2527,QualityStatuses,0)),1,0),0)</f>
        <v>0</v>
      </c>
      <c r="Q2527" s="40">
        <f>IF(A2527="Lead",IF(G2527="New Lead",0,1),0)</f>
        <v>0</v>
      </c>
      <c r="R2527" s="40">
        <f>IF(A2527="Lead",IF(G2527="Lost",1,0),0)</f>
        <v>0</v>
      </c>
      <c r="S2527" t="n">
        <v>0</v>
      </c>
      <c r="T2527" t="n">
        <v>0</v>
      </c>
      <c r="U2527" t="n">
        <v>0</v>
      </c>
      <c r="V2527" t="n">
        <v>0</v>
      </c>
      <c r="W2527" t="n">
        <v>0</v>
      </c>
      <c r="X2527" t="n">
        <v>0</v>
      </c>
      <c r="Y2527">
        <f>IF(AND(A2527="Lead",COUNTIF(MetaCamps,C2527)&gt;0),1,0)</f>
        <v>1</v>
      </c>
      <c r="Z2527">
        <f>IF(Y2527=1,P2527,0)</f>
        <v>0</v>
      </c>
    </row>
    <row r="2528">
      <c r="A2528" t="inlineStr">
        <is>
          <t>Lead</t>
        </is>
      </c>
      <c r="B2528" s="39" t="str">
        <f>IFERROR(INDEX(CampTypes,MATCH(C2528,CampList,0)),"Unattributed")</f>
        <v>New</v>
      </c>
      <c r="C2528" t="inlineStr">
        <is>
          <t>EBG - In House | ABO | Natuf | Leads | Unit Franchise | India | Oct26 | V1</t>
        </is>
      </c>
      <c r="D2528" t="inlineStr">
        <is>
          <t>Natuf | LAL 1% | India | Jul26 | V1</t>
        </is>
      </c>
      <c r="E2528" t="inlineStr">
        <is>
          <t>Natuf | Reel | Brand Ambassador | Heard Of Owning A Cafe | V1</t>
        </is>
      </c>
      <c r="F2528" t="inlineStr">
        <is>
          <t>In House Natuf</t>
        </is>
      </c>
      <c r="G2528" t="inlineStr">
        <is>
          <t>Connected</t>
        </is>
      </c>
      <c r="H2528" s="39" t="str">
        <f>IF(ISNUMBER(MATCH(G2528,QualityStatuses,0)),"Quality Lead","Non-Quality Lead")</f>
        <v>Non-Quality Lead</v>
      </c>
      <c r="I2528" t="inlineStr">
        <is>
          <t>2026-10</t>
        </is>
      </c>
      <c r="J2528" t="inlineStr">
        <is>
          <t>Wk of 2026-10-12</t>
        </is>
      </c>
      <c r="K2528" t="inlineStr">
        <is>
          <t>Rupa Srinivas</t>
        </is>
      </c>
      <c r="L2528" t="inlineStr">
        <is>
          <t>Facebook</t>
        </is>
      </c>
      <c r="M2528" t="inlineStr">
        <is>
          <t>Direct (campaign tagged in CRM)</t>
        </is>
      </c>
      <c r="N2528" t="inlineStr">
        <is>
          <t>6ad0c9faf162beb33a7cd43d</t>
        </is>
      </c>
      <c r="O2528" t="n">
        <v>1</v>
      </c>
      <c r="P2528" s="40">
        <f>IF(A2528="Lead",IF(ISNUMBER(MATCH(G2528,QualityStatuses,0)),1,0),0)</f>
        <v>0</v>
      </c>
      <c r="Q2528" s="40">
        <f>IF(A2528="Lead",IF(G2528="New Lead",0,1),0)</f>
        <v>1</v>
      </c>
      <c r="R2528" s="40">
        <f>IF(A2528="Lead",IF(G2528="Lost",1,0),0)</f>
        <v>0</v>
      </c>
      <c r="S2528" t="n">
        <v>1</v>
      </c>
      <c r="T2528" t="n">
        <v>1</v>
      </c>
      <c r="U2528" t="n">
        <v>0</v>
      </c>
      <c r="V2528" t="n">
        <v>0</v>
      </c>
      <c r="W2528" t="n">
        <v>0</v>
      </c>
      <c r="X2528" t="n">
        <v>0</v>
      </c>
      <c r="Y2528">
        <f>IF(AND(A2528="Lead",COUNTIF(MetaCamps,C2528)&gt;0),1,0)</f>
        <v>0</v>
      </c>
      <c r="Z2528">
        <f>IF(Y2528=1,P2528,0)</f>
        <v>0</v>
      </c>
    </row>
    <row r="2529">
      <c r="A2529" t="inlineStr">
        <is>
          <t>Lead</t>
        </is>
      </c>
      <c r="B2529" s="39" t="str">
        <f>IFERROR(INDEX(CampTypes,MATCH(C2529,CampList,0)),"Unattributed")</f>
        <v>New</v>
      </c>
      <c r="C2529" t="inlineStr">
        <is>
          <t>EBG - In House | ABO | Natuf | Leads | Unit Franchise | India | Oct26 | V1</t>
        </is>
      </c>
      <c r="D2529" t="inlineStr">
        <is>
          <t>Natuf | LAL 1% | India | Jul26 | V1</t>
        </is>
      </c>
      <c r="E2529" t="inlineStr">
        <is>
          <t>Natuf | Reel | Brand Ambassador | Heard Of Owning A Cafe | V1</t>
        </is>
      </c>
      <c r="F2529" t="inlineStr">
        <is>
          <t>In House Natuf</t>
        </is>
      </c>
      <c r="G2529" t="inlineStr">
        <is>
          <t>Attempt 1</t>
        </is>
      </c>
      <c r="H2529" s="39" t="str">
        <f>IF(ISNUMBER(MATCH(G2529,QualityStatuses,0)),"Quality Lead","Non-Quality Lead")</f>
        <v>Non-Quality Lead</v>
      </c>
      <c r="I2529" t="inlineStr">
        <is>
          <t>2026-10</t>
        </is>
      </c>
      <c r="J2529" t="inlineStr">
        <is>
          <t>Wk of 2026-10-12</t>
        </is>
      </c>
      <c r="K2529" t="inlineStr">
        <is>
          <t>Rupa Srinivas</t>
        </is>
      </c>
      <c r="L2529" t="inlineStr">
        <is>
          <t>Facebook</t>
        </is>
      </c>
      <c r="M2529" t="inlineStr">
        <is>
          <t>Direct (campaign tagged in CRM)</t>
        </is>
      </c>
      <c r="N2529" t="inlineStr">
        <is>
          <t>6ad0c7c771857bae1a15e432</t>
        </is>
      </c>
      <c r="O2529" t="n">
        <v>1</v>
      </c>
      <c r="P2529" s="40">
        <f>IF(A2529="Lead",IF(ISNUMBER(MATCH(G2529,QualityStatuses,0)),1,0),0)</f>
        <v>0</v>
      </c>
      <c r="Q2529" s="40">
        <f>IF(A2529="Lead",IF(G2529="New Lead",0,1),0)</f>
        <v>1</v>
      </c>
      <c r="R2529" s="40">
        <f>IF(A2529="Lead",IF(G2529="Lost",1,0),0)</f>
        <v>0</v>
      </c>
      <c r="S2529" t="n">
        <v>1</v>
      </c>
      <c r="T2529" t="n">
        <v>1</v>
      </c>
      <c r="U2529" t="n">
        <v>0</v>
      </c>
      <c r="V2529" t="n">
        <v>0</v>
      </c>
      <c r="W2529" t="n">
        <v>0</v>
      </c>
      <c r="X2529" t="n">
        <v>0</v>
      </c>
      <c r="Y2529">
        <f>IF(AND(A2529="Lead",COUNTIF(MetaCamps,C2529)&gt;0),1,0)</f>
        <v>0</v>
      </c>
      <c r="Z2529">
        <f>IF(Y2529=1,P2529,0)</f>
        <v>0</v>
      </c>
    </row>
    <row r="2530">
      <c r="A2530" t="inlineStr">
        <is>
          <t>Lead</t>
        </is>
      </c>
      <c r="B2530" s="39" t="str">
        <f>IFERROR(INDEX(CampTypes,MATCH(C2530,CampList,0)),"Unattributed")</f>
        <v>Old</v>
      </c>
      <c r="C2530" t="inlineStr">
        <is>
          <t>natuf_Kiosk_14072026_Hindi</t>
        </is>
      </c>
      <c r="D2530" t="inlineStr">
        <is>
          <t>natuf_Kiosk_09102026</t>
        </is>
      </c>
      <c r="E2530" t="inlineStr">
        <is>
          <t>natuf_Kiosk_14072026_ad set_ad1</t>
        </is>
      </c>
      <c r="F2530" t="inlineStr">
        <is>
          <t>Natuf</t>
        </is>
      </c>
      <c r="G2530" t="inlineStr">
        <is>
          <t>Attempt 1</t>
        </is>
      </c>
      <c r="H2530" s="39" t="str">
        <f>IF(ISNUMBER(MATCH(G2530,QualityStatuses,0)),"Quality Lead","Non-Quality Lead")</f>
        <v>Non-Quality Lead</v>
      </c>
      <c r="I2530" t="inlineStr">
        <is>
          <t>2026-10</t>
        </is>
      </c>
      <c r="J2530" t="inlineStr">
        <is>
          <t>Wk of 2026-10-12</t>
        </is>
      </c>
      <c r="K2530" t="inlineStr">
        <is>
          <t>Marshal Malbari</t>
        </is>
      </c>
      <c r="L2530" t="inlineStr">
        <is>
          <t>Facebook</t>
        </is>
      </c>
      <c r="M2530" t="inlineStr">
        <is>
          <t>Direct (campaign tagged in CRM)</t>
        </is>
      </c>
      <c r="N2530" t="inlineStr">
        <is>
          <t>6ad0c73287f09236761321af</t>
        </is>
      </c>
      <c r="O2530" t="n">
        <v>1</v>
      </c>
      <c r="P2530" s="40">
        <f>IF(A2530="Lead",IF(ISNUMBER(MATCH(G2530,QualityStatuses,0)),1,0),0)</f>
        <v>0</v>
      </c>
      <c r="Q2530" s="40">
        <f>IF(A2530="Lead",IF(G2530="New Lead",0,1),0)</f>
        <v>1</v>
      </c>
      <c r="R2530" s="40">
        <f>IF(A2530="Lead",IF(G2530="Lost",1,0),0)</f>
        <v>0</v>
      </c>
      <c r="S2530" t="n">
        <v>3</v>
      </c>
      <c r="T2530" t="n">
        <v>2</v>
      </c>
      <c r="U2530" t="n">
        <v>0</v>
      </c>
      <c r="V2530" t="n">
        <v>0</v>
      </c>
      <c r="W2530" t="n">
        <v>0</v>
      </c>
      <c r="X2530" t="n">
        <v>0</v>
      </c>
      <c r="Y2530">
        <f>IF(AND(A2530="Lead",COUNTIF(MetaCamps,C2530)&gt;0),1,0)</f>
        <v>1</v>
      </c>
      <c r="Z2530">
        <f>IF(Y2530=1,P2530,0)</f>
        <v>0</v>
      </c>
    </row>
    <row r="2531">
      <c r="A2531" t="inlineStr">
        <is>
          <t>Lead</t>
        </is>
      </c>
      <c r="B2531" s="39" t="str">
        <f>IFERROR(INDEX(CampTypes,MATCH(C2531,CampList,0)),"Unattributed")</f>
        <v>Old</v>
      </c>
      <c r="C2531" t="inlineStr">
        <is>
          <t>E_Suresh_Natuf_Kiosk_07072026</t>
        </is>
      </c>
      <c r="D2531" t="inlineStr">
        <is>
          <t>E_Suresh_Natuf_Kiosk_07072026_Adset5</t>
        </is>
      </c>
      <c r="E2531" t="inlineStr">
        <is>
          <t>E_Hindi_Suresh_Natuf_Kiosk_07072026_Adset5_ad3 – Copy 2</t>
        </is>
      </c>
      <c r="F2531" t="inlineStr">
        <is>
          <t>Natuf</t>
        </is>
      </c>
      <c r="G2531" t="inlineStr">
        <is>
          <t>Details Shared</t>
        </is>
      </c>
      <c r="H2531" s="39" t="str">
        <f>IF(ISNUMBER(MATCH(G2531,QualityStatuses,0)),"Quality Lead","Non-Quality Lead")</f>
        <v>Quality Lead</v>
      </c>
      <c r="I2531" t="inlineStr">
        <is>
          <t>2026-10</t>
        </is>
      </c>
      <c r="J2531" t="inlineStr">
        <is>
          <t>Wk of 2026-10-12</t>
        </is>
      </c>
      <c r="K2531" t="inlineStr">
        <is>
          <t>Marshal Malbari</t>
        </is>
      </c>
      <c r="L2531" t="inlineStr">
        <is>
          <t>Facebook</t>
        </is>
      </c>
      <c r="M2531" t="inlineStr">
        <is>
          <t>Direct (campaign tagged in CRM)</t>
        </is>
      </c>
      <c r="N2531" t="inlineStr">
        <is>
          <t>6ad0c65cd38f0ea71e489158</t>
        </is>
      </c>
      <c r="O2531" t="n">
        <v>1</v>
      </c>
      <c r="P2531" s="40">
        <f>IF(A2531="Lead",IF(ISNUMBER(MATCH(G2531,QualityStatuses,0)),1,0),0)</f>
        <v>1</v>
      </c>
      <c r="Q2531" s="40">
        <f>IF(A2531="Lead",IF(G2531="New Lead",0,1),0)</f>
        <v>1</v>
      </c>
      <c r="R2531" s="40">
        <f>IF(A2531="Lead",IF(G2531="Lost",1,0),0)</f>
        <v>0</v>
      </c>
      <c r="S2531" t="n">
        <v>1</v>
      </c>
      <c r="T2531" t="n">
        <v>1</v>
      </c>
      <c r="U2531" t="n">
        <v>0</v>
      </c>
      <c r="V2531" t="n">
        <v>0</v>
      </c>
      <c r="W2531" t="n">
        <v>0</v>
      </c>
      <c r="X2531" t="n">
        <v>0</v>
      </c>
      <c r="Y2531">
        <f>IF(AND(A2531="Lead",COUNTIF(MetaCamps,C2531)&gt;0),1,0)</f>
        <v>1</v>
      </c>
      <c r="Z2531">
        <f>IF(Y2531=1,P2531,0)</f>
        <v>1</v>
      </c>
    </row>
    <row r="2532">
      <c r="A2532" t="inlineStr">
        <is>
          <t>Lead</t>
        </is>
      </c>
      <c r="B2532" s="39" t="str">
        <f>IFERROR(INDEX(CampTypes,MATCH(C2532,CampList,0)),"Unattributed")</f>
        <v>Old</v>
      </c>
      <c r="C2532" t="inlineStr">
        <is>
          <t>E_Suresh_Natuf_Kiosk_07072026</t>
        </is>
      </c>
      <c r="D2532" t="inlineStr">
        <is>
          <t>E_Suresh_Natuf_Kiosk_07072026_Adset5</t>
        </is>
      </c>
      <c r="E2532" t="inlineStr">
        <is>
          <t>E_Hindi_Suresh_Natuf_Kiosk_07072026_Adset5_ad3 – Copy 2</t>
        </is>
      </c>
      <c r="F2532" t="inlineStr">
        <is>
          <t>Natuf</t>
        </is>
      </c>
      <c r="G2532" t="inlineStr">
        <is>
          <t>New Lead</t>
        </is>
      </c>
      <c r="H2532" s="39" t="str">
        <f>IF(ISNUMBER(MATCH(G2532,QualityStatuses,0)),"Quality Lead","Non-Quality Lead")</f>
        <v>Non-Quality Lead</v>
      </c>
      <c r="I2532" t="inlineStr">
        <is>
          <t>2026-10</t>
        </is>
      </c>
      <c r="J2532" t="inlineStr">
        <is>
          <t>Wk of 2026-10-12</t>
        </is>
      </c>
      <c r="K2532" t="inlineStr">
        <is>
          <t>(Unassigned)</t>
        </is>
      </c>
      <c r="L2532" t="inlineStr">
        <is>
          <t>Facebook</t>
        </is>
      </c>
      <c r="M2532" t="inlineStr">
        <is>
          <t>Direct (campaign tagged in CRM)</t>
        </is>
      </c>
      <c r="N2532" t="inlineStr">
        <is>
          <t>6ad0c65832addc978827e0a3</t>
        </is>
      </c>
      <c r="O2532" t="n">
        <v>1</v>
      </c>
      <c r="P2532" s="40">
        <f>IF(A2532="Lead",IF(ISNUMBER(MATCH(G2532,QualityStatuses,0)),1,0),0)</f>
        <v>0</v>
      </c>
      <c r="Q2532" s="40">
        <f>IF(A2532="Lead",IF(G2532="New Lead",0,1),0)</f>
        <v>0</v>
      </c>
      <c r="R2532" s="40">
        <f>IF(A2532="Lead",IF(G2532="Lost",1,0),0)</f>
        <v>0</v>
      </c>
      <c r="S2532" t="n">
        <v>0</v>
      </c>
      <c r="T2532" t="n">
        <v>0</v>
      </c>
      <c r="U2532" t="n">
        <v>0</v>
      </c>
      <c r="V2532" t="n">
        <v>0</v>
      </c>
      <c r="W2532" t="n">
        <v>0</v>
      </c>
      <c r="X2532" t="n">
        <v>0</v>
      </c>
      <c r="Y2532">
        <f>IF(AND(A2532="Lead",COUNTIF(MetaCamps,C2532)&gt;0),1,0)</f>
        <v>1</v>
      </c>
      <c r="Z2532">
        <f>IF(Y2532=1,P2532,0)</f>
        <v>0</v>
      </c>
    </row>
    <row r="2533">
      <c r="A2533" t="inlineStr">
        <is>
          <t>Lead</t>
        </is>
      </c>
      <c r="B2533" s="39" t="str">
        <f>IFERROR(INDEX(CampTypes,MATCH(C2533,CampList,0)),"Unattributed")</f>
        <v>New</v>
      </c>
      <c r="C2533" t="inlineStr">
        <is>
          <t>EBG - In House | ABO | Natuf | Leads | Unit Franchise | India | Oct26 | V1</t>
        </is>
      </c>
      <c r="D2533" t="inlineStr">
        <is>
          <t>Natuf | Broad | Tier1 + Growth Cities | Oct26 | V1</t>
        </is>
      </c>
      <c r="E2533" t="inlineStr">
        <is>
          <t>Natuf | Reel | Brand Ambassador | Heard Of Owning A Cafe | V1</t>
        </is>
      </c>
      <c r="F2533" t="inlineStr">
        <is>
          <t>In House Natuf</t>
        </is>
      </c>
      <c r="G2533" t="inlineStr">
        <is>
          <t>Attempt 4</t>
        </is>
      </c>
      <c r="H2533" s="39" t="str">
        <f>IF(ISNUMBER(MATCH(G2533,QualityStatuses,0)),"Quality Lead","Non-Quality Lead")</f>
        <v>Non-Quality Lead</v>
      </c>
      <c r="I2533" t="inlineStr">
        <is>
          <t>2026-10</t>
        </is>
      </c>
      <c r="J2533" t="inlineStr">
        <is>
          <t>Wk of 2026-10-12</t>
        </is>
      </c>
      <c r="K2533" t="inlineStr">
        <is>
          <t>Rupa Srinivas</t>
        </is>
      </c>
      <c r="L2533" t="inlineStr">
        <is>
          <t>Facebook</t>
        </is>
      </c>
      <c r="M2533" t="inlineStr">
        <is>
          <t>Direct (campaign tagged in CRM)</t>
        </is>
      </c>
      <c r="N2533" t="inlineStr">
        <is>
          <t>6ad0c3e3aae0e24631d9a387</t>
        </is>
      </c>
      <c r="O2533" t="n">
        <v>1</v>
      </c>
      <c r="P2533" s="40">
        <f>IF(A2533="Lead",IF(ISNUMBER(MATCH(G2533,QualityStatuses,0)),1,0),0)</f>
        <v>0</v>
      </c>
      <c r="Q2533" s="40">
        <f>IF(A2533="Lead",IF(G2533="New Lead",0,1),0)</f>
        <v>1</v>
      </c>
      <c r="R2533" s="40">
        <f>IF(A2533="Lead",IF(G2533="Lost",1,0),0)</f>
        <v>0</v>
      </c>
      <c r="S2533" t="n">
        <v>4</v>
      </c>
      <c r="T2533" t="n">
        <v>1</v>
      </c>
      <c r="U2533" t="n">
        <v>0</v>
      </c>
      <c r="V2533" t="n">
        <v>0</v>
      </c>
      <c r="W2533" t="n">
        <v>0</v>
      </c>
      <c r="X2533" t="n">
        <v>0</v>
      </c>
      <c r="Y2533">
        <f>IF(AND(A2533="Lead",COUNTIF(MetaCamps,C2533)&gt;0),1,0)</f>
        <v>0</v>
      </c>
      <c r="Z2533">
        <f>IF(Y2533=1,P2533,0)</f>
        <v>0</v>
      </c>
    </row>
    <row r="2534">
      <c r="A2534" t="inlineStr">
        <is>
          <t>Lead</t>
        </is>
      </c>
      <c r="B2534" s="39" t="str">
        <f>IFERROR(INDEX(CampTypes,MATCH(C2534,CampList,0)),"Unattributed")</f>
        <v>Old</v>
      </c>
      <c r="C2534" t="inlineStr">
        <is>
          <t>E_Suresh_Natuf_Kiosk_07072026</t>
        </is>
      </c>
      <c r="D2534" t="inlineStr">
        <is>
          <t>E_Suresh_Natuf_Kiosk_07072026_Adset5</t>
        </is>
      </c>
      <c r="E2534" t="inlineStr">
        <is>
          <t>E_Hindi_Suresh_Natuf_Kiosk_07072026_Adset5_ad3 – Copy 2</t>
        </is>
      </c>
      <c r="F2534" t="inlineStr">
        <is>
          <t>Natuf</t>
        </is>
      </c>
      <c r="G2534" t="inlineStr">
        <is>
          <t>Meeting Conducted</t>
        </is>
      </c>
      <c r="H2534" s="39" t="str">
        <f>IF(ISNUMBER(MATCH(G2534,QualityStatuses,0)),"Quality Lead","Non-Quality Lead")</f>
        <v>Quality Lead</v>
      </c>
      <c r="I2534" t="inlineStr">
        <is>
          <t>2026-10</t>
        </is>
      </c>
      <c r="J2534" t="inlineStr">
        <is>
          <t>Wk of 2026-10-12</t>
        </is>
      </c>
      <c r="K2534" t="inlineStr">
        <is>
          <t>Deepak Rai</t>
        </is>
      </c>
      <c r="L2534" t="inlineStr">
        <is>
          <t>Facebook</t>
        </is>
      </c>
      <c r="M2534" t="inlineStr">
        <is>
          <t>Direct (campaign tagged in CRM)</t>
        </is>
      </c>
      <c r="N2534" t="inlineStr">
        <is>
          <t>6ad0c3623e489399d79b179a</t>
        </is>
      </c>
      <c r="O2534" t="n">
        <v>1</v>
      </c>
      <c r="P2534" s="40">
        <f>IF(A2534="Lead",IF(ISNUMBER(MATCH(G2534,QualityStatuses,0)),1,0),0)</f>
        <v>1</v>
      </c>
      <c r="Q2534" s="40">
        <f>IF(A2534="Lead",IF(G2534="New Lead",0,1),0)</f>
        <v>1</v>
      </c>
      <c r="R2534" s="40">
        <f>IF(A2534="Lead",IF(G2534="Lost",1,0),0)</f>
        <v>0</v>
      </c>
      <c r="S2534" t="n">
        <v>2</v>
      </c>
      <c r="T2534" t="n">
        <v>2</v>
      </c>
      <c r="U2534" t="n">
        <v>0</v>
      </c>
      <c r="V2534" t="n">
        <v>0</v>
      </c>
      <c r="W2534" t="n">
        <v>0</v>
      </c>
      <c r="X2534" t="n">
        <v>0</v>
      </c>
      <c r="Y2534">
        <f>IF(AND(A2534="Lead",COUNTIF(MetaCamps,C2534)&gt;0),1,0)</f>
        <v>1</v>
      </c>
      <c r="Z2534">
        <f>IF(Y2534=1,P2534,0)</f>
        <v>1</v>
      </c>
    </row>
    <row r="2535">
      <c r="A2535" t="inlineStr">
        <is>
          <t>Lead</t>
        </is>
      </c>
      <c r="B2535" s="39" t="str">
        <f>IFERROR(INDEX(CampTypes,MATCH(C2535,CampList,0)),"Unattributed")</f>
        <v>New</v>
      </c>
      <c r="C2535" t="inlineStr">
        <is>
          <t>EBG - In House | ABO | Natuf | Leads | Unit Franchise | India | Oct26 | V1</t>
        </is>
      </c>
      <c r="D2535" t="inlineStr">
        <is>
          <t>Natuf | Broad | Tier1 + Growth Cities | Oct26 | V1</t>
        </is>
      </c>
      <c r="E2535" t="inlineStr">
        <is>
          <t>Natuf | Reel | Brand Ambassador | Heard Of Owning A Cafe | V1</t>
        </is>
      </c>
      <c r="F2535" t="inlineStr">
        <is>
          <t>In House Natuf</t>
        </is>
      </c>
      <c r="G2535" t="inlineStr">
        <is>
          <t>Connected</t>
        </is>
      </c>
      <c r="H2535" s="39" t="str">
        <f>IF(ISNUMBER(MATCH(G2535,QualityStatuses,0)),"Quality Lead","Non-Quality Lead")</f>
        <v>Non-Quality Lead</v>
      </c>
      <c r="I2535" t="inlineStr">
        <is>
          <t>2026-10</t>
        </is>
      </c>
      <c r="J2535" t="inlineStr">
        <is>
          <t>Wk of 2026-10-12</t>
        </is>
      </c>
      <c r="K2535" t="inlineStr">
        <is>
          <t>Rupa Srinivas</t>
        </is>
      </c>
      <c r="L2535" t="inlineStr">
        <is>
          <t>Facebook</t>
        </is>
      </c>
      <c r="M2535" t="inlineStr">
        <is>
          <t>Direct (campaign tagged in CRM)</t>
        </is>
      </c>
      <c r="N2535" t="inlineStr">
        <is>
          <t>6ad0c1ea27c8a7c9f687c5c6</t>
        </is>
      </c>
      <c r="O2535" t="n">
        <v>1</v>
      </c>
      <c r="P2535" s="40">
        <f>IF(A2535="Lead",IF(ISNUMBER(MATCH(G2535,QualityStatuses,0)),1,0),0)</f>
        <v>0</v>
      </c>
      <c r="Q2535" s="40">
        <f>IF(A2535="Lead",IF(G2535="New Lead",0,1),0)</f>
        <v>1</v>
      </c>
      <c r="R2535" s="40">
        <f>IF(A2535="Lead",IF(G2535="Lost",1,0),0)</f>
        <v>0</v>
      </c>
      <c r="S2535" t="n">
        <v>1</v>
      </c>
      <c r="T2535" t="n">
        <v>1</v>
      </c>
      <c r="U2535" t="n">
        <v>0</v>
      </c>
      <c r="V2535" t="n">
        <v>0</v>
      </c>
      <c r="W2535" t="n">
        <v>0</v>
      </c>
      <c r="X2535" t="n">
        <v>0</v>
      </c>
      <c r="Y2535">
        <f>IF(AND(A2535="Lead",COUNTIF(MetaCamps,C2535)&gt;0),1,0)</f>
        <v>0</v>
      </c>
      <c r="Z2535">
        <f>IF(Y2535=1,P2535,0)</f>
        <v>0</v>
      </c>
    </row>
    <row r="2536">
      <c r="A2536" t="inlineStr">
        <is>
          <t>Lead</t>
        </is>
      </c>
      <c r="B2536" s="39" t="str">
        <f>IFERROR(INDEX(CampTypes,MATCH(C2536,CampList,0)),"Unattributed")</f>
        <v>New</v>
      </c>
      <c r="C2536" t="inlineStr">
        <is>
          <t>EBG - In House | ABO | Natuf | Leads | Unit Franchise | India | Oct26 | V1</t>
        </is>
      </c>
      <c r="D2536" t="inlineStr">
        <is>
          <t>Natuf | Business Owners | Tier1 + Growth Cities | Oct26 | V1</t>
        </is>
      </c>
      <c r="E2536" t="inlineStr">
        <is>
          <t>Natuf | Reel | Brand Ambassador | Heard Of Owning A Cafe | V1</t>
        </is>
      </c>
      <c r="F2536" t="inlineStr">
        <is>
          <t>In House Natuf</t>
        </is>
      </c>
      <c r="G2536" t="inlineStr">
        <is>
          <t>Connected</t>
        </is>
      </c>
      <c r="H2536" s="39" t="str">
        <f>IF(ISNUMBER(MATCH(G2536,QualityStatuses,0)),"Quality Lead","Non-Quality Lead")</f>
        <v>Non-Quality Lead</v>
      </c>
      <c r="I2536" t="inlineStr">
        <is>
          <t>2026-10</t>
        </is>
      </c>
      <c r="J2536" t="inlineStr">
        <is>
          <t>Wk of 2026-10-12</t>
        </is>
      </c>
      <c r="K2536" t="inlineStr">
        <is>
          <t>Rupa Srinivas</t>
        </is>
      </c>
      <c r="L2536" t="inlineStr">
        <is>
          <t>Facebook</t>
        </is>
      </c>
      <c r="M2536" t="inlineStr">
        <is>
          <t>Direct (campaign tagged in CRM)</t>
        </is>
      </c>
      <c r="N2536" t="inlineStr">
        <is>
          <t>6ad0c1553e489399d79b14d3</t>
        </is>
      </c>
      <c r="O2536" t="n">
        <v>1</v>
      </c>
      <c r="P2536" s="40">
        <f>IF(A2536="Lead",IF(ISNUMBER(MATCH(G2536,QualityStatuses,0)),1,0),0)</f>
        <v>0</v>
      </c>
      <c r="Q2536" s="40">
        <f>IF(A2536="Lead",IF(G2536="New Lead",0,1),0)</f>
        <v>1</v>
      </c>
      <c r="R2536" s="40">
        <f>IF(A2536="Lead",IF(G2536="Lost",1,0),0)</f>
        <v>0</v>
      </c>
      <c r="S2536" t="n">
        <v>3</v>
      </c>
      <c r="T2536" t="n">
        <v>2</v>
      </c>
      <c r="U2536" t="n">
        <v>0</v>
      </c>
      <c r="V2536" t="n">
        <v>0</v>
      </c>
      <c r="W2536" t="n">
        <v>0</v>
      </c>
      <c r="X2536" t="n">
        <v>0</v>
      </c>
      <c r="Y2536">
        <f>IF(AND(A2536="Lead",COUNTIF(MetaCamps,C2536)&gt;0),1,0)</f>
        <v>0</v>
      </c>
      <c r="Z2536">
        <f>IF(Y2536=1,P2536,0)</f>
        <v>0</v>
      </c>
    </row>
    <row r="2537">
      <c r="A2537" t="inlineStr">
        <is>
          <t>Lead</t>
        </is>
      </c>
      <c r="B2537" s="39" t="str">
        <f>IFERROR(INDEX(CampTypes,MATCH(C2537,CampList,0)),"Unattributed")</f>
        <v>New</v>
      </c>
      <c r="C2537" t="inlineStr">
        <is>
          <t>EBG - In House | ABO | Natuf | Leads | Unit Franchise | India | Oct26 | V1</t>
        </is>
      </c>
      <c r="D2537" t="inlineStr">
        <is>
          <t>Natuf | LAL 1% | India | Jul26 | V1</t>
        </is>
      </c>
      <c r="E2537" t="inlineStr">
        <is>
          <t>Natuf | Reel | Brand Ambassador | Heard Of Owning A Cafe | V1</t>
        </is>
      </c>
      <c r="F2537" t="inlineStr">
        <is>
          <t>In House Natuf</t>
        </is>
      </c>
      <c r="G2537" t="inlineStr">
        <is>
          <t>Lost</t>
        </is>
      </c>
      <c r="H2537" s="39" t="str">
        <f>IF(ISNUMBER(MATCH(G2537,QualityStatuses,0)),"Quality Lead","Non-Quality Lead")</f>
        <v>Non-Quality Lead</v>
      </c>
      <c r="I2537" t="inlineStr">
        <is>
          <t>2026-10</t>
        </is>
      </c>
      <c r="J2537" t="inlineStr">
        <is>
          <t>Wk of 2026-10-12</t>
        </is>
      </c>
      <c r="K2537" t="inlineStr">
        <is>
          <t>Rupa Srinivas</t>
        </is>
      </c>
      <c r="L2537" t="inlineStr">
        <is>
          <t>Facebook</t>
        </is>
      </c>
      <c r="M2537" t="inlineStr">
        <is>
          <t>Direct (campaign tagged in CRM)</t>
        </is>
      </c>
      <c r="N2537" t="inlineStr">
        <is>
          <t>6ad0c0d09b6eec204010baea</t>
        </is>
      </c>
      <c r="O2537" t="n">
        <v>1</v>
      </c>
      <c r="P2537" s="40">
        <f>IF(A2537="Lead",IF(ISNUMBER(MATCH(G2537,QualityStatuses,0)),1,0),0)</f>
        <v>0</v>
      </c>
      <c r="Q2537" s="40">
        <f>IF(A2537="Lead",IF(G2537="New Lead",0,1),0)</f>
        <v>1</v>
      </c>
      <c r="R2537" s="40">
        <f>IF(A2537="Lead",IF(G2537="Lost",1,0),0)</f>
        <v>1</v>
      </c>
      <c r="S2537" t="n">
        <v>1</v>
      </c>
      <c r="T2537" t="n">
        <v>0</v>
      </c>
      <c r="U2537" t="n">
        <v>0</v>
      </c>
      <c r="V2537" t="n">
        <v>0</v>
      </c>
      <c r="W2537" t="n">
        <v>0</v>
      </c>
      <c r="X2537" t="n">
        <v>0</v>
      </c>
      <c r="Y2537">
        <f>IF(AND(A2537="Lead",COUNTIF(MetaCamps,C2537)&gt;0),1,0)</f>
        <v>0</v>
      </c>
      <c r="Z2537">
        <f>IF(Y2537=1,P2537,0)</f>
        <v>0</v>
      </c>
    </row>
    <row r="2538">
      <c r="A2538" t="inlineStr">
        <is>
          <t>Lead</t>
        </is>
      </c>
      <c r="B2538" s="39" t="str">
        <f>IFERROR(INDEX(CampTypes,MATCH(C2538,CampList,0)),"Unattributed")</f>
        <v>New</v>
      </c>
      <c r="C2538" t="inlineStr">
        <is>
          <t>EBG - In House | ABO | Natuf | Leads | Unit Franchise | India | Oct26 | V1</t>
        </is>
      </c>
      <c r="D2538" t="inlineStr">
        <is>
          <t>Natuf | Broad | Tier1 + Growth Cities | Oct26 | V1</t>
        </is>
      </c>
      <c r="E2538" t="inlineStr">
        <is>
          <t>Natuf | Reel | Brand Ambassador | Heard Of Owning A Cafe | V1</t>
        </is>
      </c>
      <c r="F2538" t="inlineStr">
        <is>
          <t>In House Natuf</t>
        </is>
      </c>
      <c r="G2538" t="inlineStr">
        <is>
          <t>Connected</t>
        </is>
      </c>
      <c r="H2538" s="39" t="str">
        <f>IF(ISNUMBER(MATCH(G2538,QualityStatuses,0)),"Quality Lead","Non-Quality Lead")</f>
        <v>Non-Quality Lead</v>
      </c>
      <c r="I2538" t="inlineStr">
        <is>
          <t>2026-10</t>
        </is>
      </c>
      <c r="J2538" t="inlineStr">
        <is>
          <t>Wk of 2026-10-12</t>
        </is>
      </c>
      <c r="K2538" t="inlineStr">
        <is>
          <t>Rupa Srinivas</t>
        </is>
      </c>
      <c r="L2538" t="inlineStr">
        <is>
          <t>Facebook</t>
        </is>
      </c>
      <c r="M2538" t="inlineStr">
        <is>
          <t>Direct (campaign tagged in CRM)</t>
        </is>
      </c>
      <c r="N2538" t="inlineStr">
        <is>
          <t>6ad0c0ca4e8fd466f8b36008</t>
        </is>
      </c>
      <c r="O2538" t="n">
        <v>1</v>
      </c>
      <c r="P2538" s="40">
        <f>IF(A2538="Lead",IF(ISNUMBER(MATCH(G2538,QualityStatuses,0)),1,0),0)</f>
        <v>0</v>
      </c>
      <c r="Q2538" s="40">
        <f>IF(A2538="Lead",IF(G2538="New Lead",0,1),0)</f>
        <v>1</v>
      </c>
      <c r="R2538" s="40">
        <f>IF(A2538="Lead",IF(G2538="Lost",1,0),0)</f>
        <v>0</v>
      </c>
      <c r="S2538" t="n">
        <v>2</v>
      </c>
      <c r="T2538" t="n">
        <v>2</v>
      </c>
      <c r="U2538" t="n">
        <v>0</v>
      </c>
      <c r="V2538" t="n">
        <v>0</v>
      </c>
      <c r="W2538" t="n">
        <v>0</v>
      </c>
      <c r="X2538" t="n">
        <v>0</v>
      </c>
      <c r="Y2538">
        <f>IF(AND(A2538="Lead",COUNTIF(MetaCamps,C2538)&gt;0),1,0)</f>
        <v>0</v>
      </c>
      <c r="Z2538">
        <f>IF(Y2538=1,P2538,0)</f>
        <v>0</v>
      </c>
    </row>
    <row r="2539">
      <c r="A2539" t="inlineStr">
        <is>
          <t>Lead</t>
        </is>
      </c>
      <c r="B2539" s="39" t="str">
        <f>IFERROR(INDEX(CampTypes,MATCH(C2539,CampList,0)),"Unattributed")</f>
        <v>New</v>
      </c>
      <c r="C2539" t="inlineStr">
        <is>
          <t>EBG - In House | ABO | Natuf | Leads | Unit Franchise | India | Oct26 | V1</t>
        </is>
      </c>
      <c r="D2539" t="inlineStr">
        <is>
          <t>Natuf | Broad | Tier1 + Growth Cities | Oct26 | V1</t>
        </is>
      </c>
      <c r="E2539" t="inlineStr">
        <is>
          <t>Natuf | Reel | Brand Ambassador | Heard Of Owning A Cafe | V1</t>
        </is>
      </c>
      <c r="F2539" t="inlineStr">
        <is>
          <t>In House Natuf</t>
        </is>
      </c>
      <c r="G2539" t="inlineStr">
        <is>
          <t>Attempt 1</t>
        </is>
      </c>
      <c r="H2539" s="39" t="str">
        <f>IF(ISNUMBER(MATCH(G2539,QualityStatuses,0)),"Quality Lead","Non-Quality Lead")</f>
        <v>Non-Quality Lead</v>
      </c>
      <c r="I2539" t="inlineStr">
        <is>
          <t>2026-10</t>
        </is>
      </c>
      <c r="J2539" t="inlineStr">
        <is>
          <t>Wk of 2026-10-12</t>
        </is>
      </c>
      <c r="K2539" t="inlineStr">
        <is>
          <t>Rupa Srinivas</t>
        </is>
      </c>
      <c r="L2539" t="inlineStr">
        <is>
          <t>Facebook</t>
        </is>
      </c>
      <c r="M2539" t="inlineStr">
        <is>
          <t>Direct (campaign tagged in CRM)</t>
        </is>
      </c>
      <c r="N2539" t="inlineStr">
        <is>
          <t>6ad0c09064c2401e34437352</t>
        </is>
      </c>
      <c r="O2539" t="n">
        <v>1</v>
      </c>
      <c r="P2539" s="40">
        <f>IF(A2539="Lead",IF(ISNUMBER(MATCH(G2539,QualityStatuses,0)),1,0),0)</f>
        <v>0</v>
      </c>
      <c r="Q2539" s="40">
        <f>IF(A2539="Lead",IF(G2539="New Lead",0,1),0)</f>
        <v>1</v>
      </c>
      <c r="R2539" s="40">
        <f>IF(A2539="Lead",IF(G2539="Lost",1,0),0)</f>
        <v>0</v>
      </c>
      <c r="S2539" t="n">
        <v>1</v>
      </c>
      <c r="T2539" t="n">
        <v>0</v>
      </c>
      <c r="U2539" t="n">
        <v>0</v>
      </c>
      <c r="V2539" t="n">
        <v>0</v>
      </c>
      <c r="W2539" t="n">
        <v>0</v>
      </c>
      <c r="X2539" t="n">
        <v>0</v>
      </c>
      <c r="Y2539">
        <f>IF(AND(A2539="Lead",COUNTIF(MetaCamps,C2539)&gt;0),1,0)</f>
        <v>0</v>
      </c>
      <c r="Z2539">
        <f>IF(Y2539=1,P2539,0)</f>
        <v>0</v>
      </c>
    </row>
    <row r="2540">
      <c r="A2540" t="inlineStr">
        <is>
          <t>Lead</t>
        </is>
      </c>
      <c r="B2540" s="39" t="str">
        <f>IFERROR(INDEX(CampTypes,MATCH(C2540,CampList,0)),"Unattributed")</f>
        <v>Old</v>
      </c>
      <c r="C2540" t="inlineStr">
        <is>
          <t>E_Natuf_Generic_13082026</t>
        </is>
      </c>
      <c r="D2540" t="inlineStr">
        <is>
          <t>E_Natuf_Generic_13082026_Adset1</t>
        </is>
      </c>
      <c r="E2540" t="inlineStr">
        <is>
          <t>E_Natuf_Generic_13082026_Adset1_Ad1</t>
        </is>
      </c>
      <c r="F2540" t="inlineStr">
        <is>
          <t>Natuf</t>
        </is>
      </c>
      <c r="G2540" t="inlineStr">
        <is>
          <t>New Lead</t>
        </is>
      </c>
      <c r="H2540" s="39" t="str">
        <f>IF(ISNUMBER(MATCH(G2540,QualityStatuses,0)),"Quality Lead","Non-Quality Lead")</f>
        <v>Non-Quality Lead</v>
      </c>
      <c r="I2540" t="inlineStr">
        <is>
          <t>2026-10</t>
        </is>
      </c>
      <c r="J2540" t="inlineStr">
        <is>
          <t>Wk of 2026-10-12</t>
        </is>
      </c>
      <c r="K2540" t="inlineStr">
        <is>
          <t>(Unassigned)</t>
        </is>
      </c>
      <c r="L2540" t="inlineStr">
        <is>
          <t>Facebook</t>
        </is>
      </c>
      <c r="M2540" t="inlineStr">
        <is>
          <t>Direct (campaign tagged in CRM)</t>
        </is>
      </c>
      <c r="N2540" t="inlineStr">
        <is>
          <t>6ad0c0784578f4234f79ce39</t>
        </is>
      </c>
      <c r="O2540" t="n">
        <v>1</v>
      </c>
      <c r="P2540" s="40">
        <f>IF(A2540="Lead",IF(ISNUMBER(MATCH(G2540,QualityStatuses,0)),1,0),0)</f>
        <v>0</v>
      </c>
      <c r="Q2540" s="40">
        <f>IF(A2540="Lead",IF(G2540="New Lead",0,1),0)</f>
        <v>0</v>
      </c>
      <c r="R2540" s="40">
        <f>IF(A2540="Lead",IF(G2540="Lost",1,0),0)</f>
        <v>0</v>
      </c>
      <c r="S2540" t="n">
        <v>0</v>
      </c>
      <c r="T2540" t="n">
        <v>0</v>
      </c>
      <c r="U2540" t="n">
        <v>0</v>
      </c>
      <c r="V2540" t="n">
        <v>0</v>
      </c>
      <c r="W2540" t="n">
        <v>0</v>
      </c>
      <c r="X2540" t="n">
        <v>0</v>
      </c>
      <c r="Y2540">
        <f>IF(AND(A2540="Lead",COUNTIF(MetaCamps,C2540)&gt;0),1,0)</f>
        <v>1</v>
      </c>
      <c r="Z2540">
        <f>IF(Y2540=1,P2540,0)</f>
        <v>0</v>
      </c>
    </row>
    <row r="2541">
      <c r="A2541" t="inlineStr">
        <is>
          <t>Lead</t>
        </is>
      </c>
      <c r="B2541" s="39" t="str">
        <f>IFERROR(INDEX(CampTypes,MATCH(C2541,CampList,0)),"Unattributed")</f>
        <v>New</v>
      </c>
      <c r="C2541" t="inlineStr">
        <is>
          <t>EBG - In House | ABO | Natuf | Leads | Unit Franchise | India | Oct26 | V1</t>
        </is>
      </c>
      <c r="D2541" t="inlineStr">
        <is>
          <t>Natuf | Business Owners | Tier1 + Growth Cities | Oct26 | V1</t>
        </is>
      </c>
      <c r="E2541" t="inlineStr">
        <is>
          <t>Natuf | Reel | Brand Ambassador | Heard Of Owning A Cafe | V1</t>
        </is>
      </c>
      <c r="F2541" t="inlineStr">
        <is>
          <t>In House Natuf</t>
        </is>
      </c>
      <c r="G2541" t="inlineStr">
        <is>
          <t>Connected</t>
        </is>
      </c>
      <c r="H2541" s="39" t="str">
        <f>IF(ISNUMBER(MATCH(G2541,QualityStatuses,0)),"Quality Lead","Non-Quality Lead")</f>
        <v>Non-Quality Lead</v>
      </c>
      <c r="I2541" t="inlineStr">
        <is>
          <t>2026-10</t>
        </is>
      </c>
      <c r="J2541" t="inlineStr">
        <is>
          <t>Wk of 2026-10-12</t>
        </is>
      </c>
      <c r="K2541" t="inlineStr">
        <is>
          <t>Rupa Srinivas</t>
        </is>
      </c>
      <c r="L2541" t="inlineStr">
        <is>
          <t>Facebook</t>
        </is>
      </c>
      <c r="M2541" t="inlineStr">
        <is>
          <t>Direct (campaign tagged in CRM)</t>
        </is>
      </c>
      <c r="N2541" t="inlineStr">
        <is>
          <t>6ad0bf98ee13ac7907f87a4a</t>
        </is>
      </c>
      <c r="O2541" t="n">
        <v>1</v>
      </c>
      <c r="P2541" s="40">
        <f>IF(A2541="Lead",IF(ISNUMBER(MATCH(G2541,QualityStatuses,0)),1,0),0)</f>
        <v>0</v>
      </c>
      <c r="Q2541" s="40">
        <f>IF(A2541="Lead",IF(G2541="New Lead",0,1),0)</f>
        <v>1</v>
      </c>
      <c r="R2541" s="40">
        <f>IF(A2541="Lead",IF(G2541="Lost",1,0),0)</f>
        <v>0</v>
      </c>
      <c r="S2541" t="n">
        <v>0</v>
      </c>
      <c r="T2541" t="n">
        <v>0</v>
      </c>
      <c r="U2541" t="n">
        <v>0</v>
      </c>
      <c r="V2541" t="n">
        <v>0</v>
      </c>
      <c r="W2541" t="n">
        <v>0</v>
      </c>
      <c r="X2541" t="n">
        <v>0</v>
      </c>
      <c r="Y2541">
        <f>IF(AND(A2541="Lead",COUNTIF(MetaCamps,C2541)&gt;0),1,0)</f>
        <v>0</v>
      </c>
      <c r="Z2541">
        <f>IF(Y2541=1,P2541,0)</f>
        <v>0</v>
      </c>
    </row>
    <row r="2542">
      <c r="A2542" t="inlineStr">
        <is>
          <t>Lead</t>
        </is>
      </c>
      <c r="B2542" s="39" t="str">
        <f>IFERROR(INDEX(CampTypes,MATCH(C2542,CampList,0)),"Unattributed")</f>
        <v>Old</v>
      </c>
      <c r="C2542" t="inlineStr">
        <is>
          <t>E_Natuf_Generic_13082026</t>
        </is>
      </c>
      <c r="D2542" t="inlineStr">
        <is>
          <t>E_Natuf_Generic_13082026_Adset1</t>
        </is>
      </c>
      <c r="E2542" t="inlineStr">
        <is>
          <t>E_Natuf_Generic_13082026_Adset1_Ad1</t>
        </is>
      </c>
      <c r="F2542" t="inlineStr">
        <is>
          <t>Natuf</t>
        </is>
      </c>
      <c r="G2542" t="inlineStr">
        <is>
          <t>Details Shared</t>
        </is>
      </c>
      <c r="H2542" s="39" t="str">
        <f>IF(ISNUMBER(MATCH(G2542,QualityStatuses,0)),"Quality Lead","Non-Quality Lead")</f>
        <v>Quality Lead</v>
      </c>
      <c r="I2542" t="inlineStr">
        <is>
          <t>2026-10</t>
        </is>
      </c>
      <c r="J2542" t="inlineStr">
        <is>
          <t>Wk of 2026-10-12</t>
        </is>
      </c>
      <c r="K2542" t="inlineStr">
        <is>
          <t>Marshal Malbari</t>
        </is>
      </c>
      <c r="L2542" t="inlineStr">
        <is>
          <t>Facebook</t>
        </is>
      </c>
      <c r="M2542" t="inlineStr">
        <is>
          <t>Direct (campaign tagged in CRM)</t>
        </is>
      </c>
      <c r="N2542" t="inlineStr">
        <is>
          <t>6ad0bf61d955e7a49029da77</t>
        </is>
      </c>
      <c r="O2542" t="n">
        <v>1</v>
      </c>
      <c r="P2542" s="40">
        <f>IF(A2542="Lead",IF(ISNUMBER(MATCH(G2542,QualityStatuses,0)),1,0),0)</f>
        <v>1</v>
      </c>
      <c r="Q2542" s="40">
        <f>IF(A2542="Lead",IF(G2542="New Lead",0,1),0)</f>
        <v>1</v>
      </c>
      <c r="R2542" s="40">
        <f>IF(A2542="Lead",IF(G2542="Lost",1,0),0)</f>
        <v>0</v>
      </c>
      <c r="S2542" t="n">
        <v>5</v>
      </c>
      <c r="T2542" t="n">
        <v>1</v>
      </c>
      <c r="U2542" t="n">
        <v>0</v>
      </c>
      <c r="V2542" t="n">
        <v>0</v>
      </c>
      <c r="W2542" t="n">
        <v>0</v>
      </c>
      <c r="X2542" t="n">
        <v>0</v>
      </c>
      <c r="Y2542">
        <f>IF(AND(A2542="Lead",COUNTIF(MetaCamps,C2542)&gt;0),1,0)</f>
        <v>1</v>
      </c>
      <c r="Z2542">
        <f>IF(Y2542=1,P2542,0)</f>
        <v>1</v>
      </c>
    </row>
    <row r="2543">
      <c r="A2543" t="inlineStr">
        <is>
          <t>Lead</t>
        </is>
      </c>
      <c r="B2543" s="39" t="str">
        <f>IFERROR(INDEX(CampTypes,MATCH(C2543,CampList,0)),"Unattributed")</f>
        <v>New</v>
      </c>
      <c r="C2543" t="inlineStr">
        <is>
          <t>EBG - In House | ABO | Natuf | Leads | Unit Franchise | India | Oct26 | V1</t>
        </is>
      </c>
      <c r="D2543" t="inlineStr">
        <is>
          <t>Natuf | Business Owners | Tier1 + Growth Cities | Oct26 | V1</t>
        </is>
      </c>
      <c r="E2543" t="inlineStr">
        <is>
          <t>Natuf | Reel | Brand Ambassador | Heard Of Owning A Cafe | V1</t>
        </is>
      </c>
      <c r="F2543" t="inlineStr">
        <is>
          <t>In House Natuf</t>
        </is>
      </c>
      <c r="G2543" t="inlineStr">
        <is>
          <t>Connected</t>
        </is>
      </c>
      <c r="H2543" s="39" t="str">
        <f>IF(ISNUMBER(MATCH(G2543,QualityStatuses,0)),"Quality Lead","Non-Quality Lead")</f>
        <v>Non-Quality Lead</v>
      </c>
      <c r="I2543" t="inlineStr">
        <is>
          <t>2026-10</t>
        </is>
      </c>
      <c r="J2543" t="inlineStr">
        <is>
          <t>Wk of 2026-10-12</t>
        </is>
      </c>
      <c r="K2543" t="inlineStr">
        <is>
          <t>Rupa Srinivas</t>
        </is>
      </c>
      <c r="L2543" t="inlineStr">
        <is>
          <t>Facebook</t>
        </is>
      </c>
      <c r="M2543" t="inlineStr">
        <is>
          <t>Direct (campaign tagged in CRM)</t>
        </is>
      </c>
      <c r="N2543" t="inlineStr">
        <is>
          <t>6ad0bf46ee13ac7907f879a8</t>
        </is>
      </c>
      <c r="O2543" t="n">
        <v>1</v>
      </c>
      <c r="P2543" s="40">
        <f>IF(A2543="Lead",IF(ISNUMBER(MATCH(G2543,QualityStatuses,0)),1,0),0)</f>
        <v>0</v>
      </c>
      <c r="Q2543" s="40">
        <f>IF(A2543="Lead",IF(G2543="New Lead",0,1),0)</f>
        <v>1</v>
      </c>
      <c r="R2543" s="40">
        <f>IF(A2543="Lead",IF(G2543="Lost",1,0),0)</f>
        <v>0</v>
      </c>
      <c r="S2543" t="n">
        <v>2</v>
      </c>
      <c r="T2543" t="n">
        <v>2</v>
      </c>
      <c r="U2543" t="n">
        <v>0</v>
      </c>
      <c r="V2543" t="n">
        <v>0</v>
      </c>
      <c r="W2543" t="n">
        <v>0</v>
      </c>
      <c r="X2543" t="n">
        <v>0</v>
      </c>
      <c r="Y2543">
        <f>IF(AND(A2543="Lead",COUNTIF(MetaCamps,C2543)&gt;0),1,0)</f>
        <v>0</v>
      </c>
      <c r="Z2543">
        <f>IF(Y2543=1,P2543,0)</f>
        <v>0</v>
      </c>
    </row>
    <row r="2544">
      <c r="A2544" t="inlineStr">
        <is>
          <t>Lead</t>
        </is>
      </c>
      <c r="B2544" s="39" t="str">
        <f>IFERROR(INDEX(CampTypes,MATCH(C2544,CampList,0)),"Unattributed")</f>
        <v>New</v>
      </c>
      <c r="C2544" t="inlineStr">
        <is>
          <t>EBG - In House | ABO | Natuf | Leads | Unit Franchise | India | Oct26 | V1</t>
        </is>
      </c>
      <c r="D2544" t="inlineStr">
        <is>
          <t>Natuf | Investors | Tier1 + Growth Cities | Oct26 | V1</t>
        </is>
      </c>
      <c r="E2544" t="inlineStr">
        <is>
          <t>Natuf | Reel | Brand Ambassador | Heard Of Owning A Cafe | V1</t>
        </is>
      </c>
      <c r="F2544" t="inlineStr">
        <is>
          <t>In House Natuf</t>
        </is>
      </c>
      <c r="G2544" t="inlineStr">
        <is>
          <t>Attempt 1</t>
        </is>
      </c>
      <c r="H2544" s="39" t="str">
        <f>IF(ISNUMBER(MATCH(G2544,QualityStatuses,0)),"Quality Lead","Non-Quality Lead")</f>
        <v>Non-Quality Lead</v>
      </c>
      <c r="I2544" t="inlineStr">
        <is>
          <t>2026-10</t>
        </is>
      </c>
      <c r="J2544" t="inlineStr">
        <is>
          <t>Wk of 2026-10-12</t>
        </is>
      </c>
      <c r="K2544" t="inlineStr">
        <is>
          <t>Rupa Srinivas</t>
        </is>
      </c>
      <c r="L2544" t="inlineStr">
        <is>
          <t>Facebook</t>
        </is>
      </c>
      <c r="M2544" t="inlineStr">
        <is>
          <t>Direct (campaign tagged in CRM)</t>
        </is>
      </c>
      <c r="N2544" t="inlineStr">
        <is>
          <t>6ad0bedaee13ac7907f87914</t>
        </is>
      </c>
      <c r="O2544" t="n">
        <v>1</v>
      </c>
      <c r="P2544" s="40">
        <f>IF(A2544="Lead",IF(ISNUMBER(MATCH(G2544,QualityStatuses,0)),1,0),0)</f>
        <v>0</v>
      </c>
      <c r="Q2544" s="40">
        <f>IF(A2544="Lead",IF(G2544="New Lead",0,1),0)</f>
        <v>1</v>
      </c>
      <c r="R2544" s="40">
        <f>IF(A2544="Lead",IF(G2544="Lost",1,0),0)</f>
        <v>0</v>
      </c>
      <c r="S2544" t="n">
        <v>1</v>
      </c>
      <c r="T2544" t="n">
        <v>1</v>
      </c>
      <c r="U2544" t="n">
        <v>0</v>
      </c>
      <c r="V2544" t="n">
        <v>0</v>
      </c>
      <c r="W2544" t="n">
        <v>0</v>
      </c>
      <c r="X2544" t="n">
        <v>0</v>
      </c>
      <c r="Y2544">
        <f>IF(AND(A2544="Lead",COUNTIF(MetaCamps,C2544)&gt;0),1,0)</f>
        <v>0</v>
      </c>
      <c r="Z2544">
        <f>IF(Y2544=1,P2544,0)</f>
        <v>0</v>
      </c>
    </row>
    <row r="2545">
      <c r="A2545" t="inlineStr">
        <is>
          <t>Lead</t>
        </is>
      </c>
      <c r="B2545" s="39" t="str">
        <f>IFERROR(INDEX(CampTypes,MATCH(C2545,CampList,0)),"Unattributed")</f>
        <v>New</v>
      </c>
      <c r="C2545" t="inlineStr">
        <is>
          <t>EBG - In House | ABO | Natuf | Leads | Unit Franchise | India | Oct26 | V1</t>
        </is>
      </c>
      <c r="D2545" t="inlineStr">
        <is>
          <t>Natuf | LAL 1% | India | Jul26 | V1</t>
        </is>
      </c>
      <c r="E2545" t="inlineStr">
        <is>
          <t>Natuf | Reel | Brand Ambassador | Heard Of Owning A Cafe | V1</t>
        </is>
      </c>
      <c r="F2545" t="inlineStr">
        <is>
          <t>In House Natuf</t>
        </is>
      </c>
      <c r="G2545" t="inlineStr">
        <is>
          <t>Attempt 1</t>
        </is>
      </c>
      <c r="H2545" s="39" t="str">
        <f>IF(ISNUMBER(MATCH(G2545,QualityStatuses,0)),"Quality Lead","Non-Quality Lead")</f>
        <v>Non-Quality Lead</v>
      </c>
      <c r="I2545" t="inlineStr">
        <is>
          <t>2026-10</t>
        </is>
      </c>
      <c r="J2545" t="inlineStr">
        <is>
          <t>Wk of 2026-10-12</t>
        </is>
      </c>
      <c r="K2545" t="inlineStr">
        <is>
          <t>Rupa Srinivas</t>
        </is>
      </c>
      <c r="L2545" t="inlineStr">
        <is>
          <t>Facebook</t>
        </is>
      </c>
      <c r="M2545" t="inlineStr">
        <is>
          <t>Direct (campaign tagged in CRM)</t>
        </is>
      </c>
      <c r="N2545" t="inlineStr">
        <is>
          <t>6ad0bec52a62bda6b985b1c0</t>
        </is>
      </c>
      <c r="O2545" t="n">
        <v>1</v>
      </c>
      <c r="P2545" s="40">
        <f>IF(A2545="Lead",IF(ISNUMBER(MATCH(G2545,QualityStatuses,0)),1,0),0)</f>
        <v>0</v>
      </c>
      <c r="Q2545" s="40">
        <f>IF(A2545="Lead",IF(G2545="New Lead",0,1),0)</f>
        <v>1</v>
      </c>
      <c r="R2545" s="40">
        <f>IF(A2545="Lead",IF(G2545="Lost",1,0),0)</f>
        <v>0</v>
      </c>
      <c r="S2545" t="n">
        <v>1</v>
      </c>
      <c r="T2545" t="n">
        <v>0</v>
      </c>
      <c r="U2545" t="n">
        <v>0</v>
      </c>
      <c r="V2545" t="n">
        <v>0</v>
      </c>
      <c r="W2545" t="n">
        <v>0</v>
      </c>
      <c r="X2545" t="n">
        <v>0</v>
      </c>
      <c r="Y2545">
        <f>IF(AND(A2545="Lead",COUNTIF(MetaCamps,C2545)&gt;0),1,0)</f>
        <v>0</v>
      </c>
      <c r="Z2545">
        <f>IF(Y2545=1,P2545,0)</f>
        <v>0</v>
      </c>
    </row>
    <row r="2546">
      <c r="A2546" t="inlineStr">
        <is>
          <t>Lead</t>
        </is>
      </c>
      <c r="B2546" s="39" t="str">
        <f>IFERROR(INDEX(CampTypes,MATCH(C2546,CampList,0)),"Unattributed")</f>
        <v>New</v>
      </c>
      <c r="C2546" t="inlineStr">
        <is>
          <t>EBG - In House | ABO | Natuf | Leads | Unit Franchise | India | Oct26 | V1</t>
        </is>
      </c>
      <c r="D2546" t="inlineStr">
        <is>
          <t>Natuf | Investors | Tier1 + Growth Cities | Oct26 | V1</t>
        </is>
      </c>
      <c r="E2546" t="inlineStr">
        <is>
          <t>Natuf | Reel | Brand Ambassador | Heard Of Owning A Cafe | V1</t>
        </is>
      </c>
      <c r="F2546" t="inlineStr">
        <is>
          <t>In House Natuf</t>
        </is>
      </c>
      <c r="G2546" t="inlineStr">
        <is>
          <t>Connected</t>
        </is>
      </c>
      <c r="H2546" s="39" t="str">
        <f>IF(ISNUMBER(MATCH(G2546,QualityStatuses,0)),"Quality Lead","Non-Quality Lead")</f>
        <v>Non-Quality Lead</v>
      </c>
      <c r="I2546" t="inlineStr">
        <is>
          <t>2026-10</t>
        </is>
      </c>
      <c r="J2546" t="inlineStr">
        <is>
          <t>Wk of 2026-10-12</t>
        </is>
      </c>
      <c r="K2546" t="inlineStr">
        <is>
          <t>Rupa Srinivas</t>
        </is>
      </c>
      <c r="L2546" t="inlineStr">
        <is>
          <t>Facebook</t>
        </is>
      </c>
      <c r="M2546" t="inlineStr">
        <is>
          <t>Direct (campaign tagged in CRM)</t>
        </is>
      </c>
      <c r="N2546" t="inlineStr">
        <is>
          <t>6ad0be333faf5f27643f6261</t>
        </is>
      </c>
      <c r="O2546" t="n">
        <v>1</v>
      </c>
      <c r="P2546" s="40">
        <f>IF(A2546="Lead",IF(ISNUMBER(MATCH(G2546,QualityStatuses,0)),1,0),0)</f>
        <v>0</v>
      </c>
      <c r="Q2546" s="40">
        <f>IF(A2546="Lead",IF(G2546="New Lead",0,1),0)</f>
        <v>1</v>
      </c>
      <c r="R2546" s="40">
        <f>IF(A2546="Lead",IF(G2546="Lost",1,0),0)</f>
        <v>0</v>
      </c>
      <c r="S2546" t="n">
        <v>1</v>
      </c>
      <c r="T2546" t="n">
        <v>1</v>
      </c>
      <c r="U2546" t="n">
        <v>0</v>
      </c>
      <c r="V2546" t="n">
        <v>0</v>
      </c>
      <c r="W2546" t="n">
        <v>0</v>
      </c>
      <c r="X2546" t="n">
        <v>0</v>
      </c>
      <c r="Y2546">
        <f>IF(AND(A2546="Lead",COUNTIF(MetaCamps,C2546)&gt;0),1,0)</f>
        <v>0</v>
      </c>
      <c r="Z2546">
        <f>IF(Y2546=1,P2546,0)</f>
        <v>0</v>
      </c>
    </row>
    <row r="2547">
      <c r="A2547" t="inlineStr">
        <is>
          <t>Lead</t>
        </is>
      </c>
      <c r="B2547" s="39" t="str">
        <f>IFERROR(INDEX(CampTypes,MATCH(C2547,CampList,0)),"Unattributed")</f>
        <v>New</v>
      </c>
      <c r="C2547" t="inlineStr">
        <is>
          <t>EBG - In House | ABO | Natuf | Leads | Unit Franchise | India | Oct26 | V1</t>
        </is>
      </c>
      <c r="D2547" t="inlineStr">
        <is>
          <t>Natuf | Business Owners | Tier1 + Growth Cities | Oct26 | V1</t>
        </is>
      </c>
      <c r="E2547" t="inlineStr">
        <is>
          <t>Natuf | Reel | Brand Ambassador | Heard Of Owning A Cafe | V1</t>
        </is>
      </c>
      <c r="F2547" t="inlineStr">
        <is>
          <t>In House Natuf</t>
        </is>
      </c>
      <c r="G2547" t="inlineStr">
        <is>
          <t>Attempt 1</t>
        </is>
      </c>
      <c r="H2547" s="39" t="str">
        <f>IF(ISNUMBER(MATCH(G2547,QualityStatuses,0)),"Quality Lead","Non-Quality Lead")</f>
        <v>Non-Quality Lead</v>
      </c>
      <c r="I2547" t="inlineStr">
        <is>
          <t>2026-10</t>
        </is>
      </c>
      <c r="J2547" t="inlineStr">
        <is>
          <t>Wk of 2026-10-12</t>
        </is>
      </c>
      <c r="K2547" t="inlineStr">
        <is>
          <t>Rupa Srinivas</t>
        </is>
      </c>
      <c r="L2547" t="inlineStr">
        <is>
          <t>Facebook</t>
        </is>
      </c>
      <c r="M2547" t="inlineStr">
        <is>
          <t>Direct (campaign tagged in CRM)</t>
        </is>
      </c>
      <c r="N2547" t="inlineStr">
        <is>
          <t>6ad0bafe227397dc9094882e</t>
        </is>
      </c>
      <c r="O2547" t="n">
        <v>1</v>
      </c>
      <c r="P2547" s="40">
        <f>IF(A2547="Lead",IF(ISNUMBER(MATCH(G2547,QualityStatuses,0)),1,0),0)</f>
        <v>0</v>
      </c>
      <c r="Q2547" s="40">
        <f>IF(A2547="Lead",IF(G2547="New Lead",0,1),0)</f>
        <v>1</v>
      </c>
      <c r="R2547" s="40">
        <f>IF(A2547="Lead",IF(G2547="Lost",1,0),0)</f>
        <v>0</v>
      </c>
      <c r="S2547" t="n">
        <v>1</v>
      </c>
      <c r="T2547" t="n">
        <v>0</v>
      </c>
      <c r="U2547" t="n">
        <v>0</v>
      </c>
      <c r="V2547" t="n">
        <v>0</v>
      </c>
      <c r="W2547" t="n">
        <v>0</v>
      </c>
      <c r="X2547" t="n">
        <v>0</v>
      </c>
      <c r="Y2547">
        <f>IF(AND(A2547="Lead",COUNTIF(MetaCamps,C2547)&gt;0),1,0)</f>
        <v>0</v>
      </c>
      <c r="Z2547">
        <f>IF(Y2547=1,P2547,0)</f>
        <v>0</v>
      </c>
    </row>
    <row r="2548">
      <c r="A2548" t="inlineStr">
        <is>
          <t>Lead</t>
        </is>
      </c>
      <c r="B2548" s="39" t="str">
        <f>IFERROR(INDEX(CampTypes,MATCH(C2548,CampList,0)),"Unattributed")</f>
        <v>New</v>
      </c>
      <c r="C2548" t="inlineStr">
        <is>
          <t>EBG - In House | ABO | Natuf | Leads | Unit Franchise | India | Oct26 | V1</t>
        </is>
      </c>
      <c r="D2548" t="inlineStr">
        <is>
          <t>Natuf | Investors | Tier1 + Growth Cities | Oct26 | V1</t>
        </is>
      </c>
      <c r="E2548" t="inlineStr">
        <is>
          <t>Natuf | Reel | Brand Ambassador | Heard Of Owning A Cafe | V1</t>
        </is>
      </c>
      <c r="F2548" t="inlineStr">
        <is>
          <t>In House Natuf</t>
        </is>
      </c>
      <c r="G2548" t="inlineStr">
        <is>
          <t>Attempt 2</t>
        </is>
      </c>
      <c r="H2548" s="39" t="str">
        <f>IF(ISNUMBER(MATCH(G2548,QualityStatuses,0)),"Quality Lead","Non-Quality Lead")</f>
        <v>Non-Quality Lead</v>
      </c>
      <c r="I2548" t="inlineStr">
        <is>
          <t>2026-10</t>
        </is>
      </c>
      <c r="J2548" t="inlineStr">
        <is>
          <t>Wk of 2026-10-12</t>
        </is>
      </c>
      <c r="K2548" t="inlineStr">
        <is>
          <t>Rupa Srinivas</t>
        </is>
      </c>
      <c r="L2548" t="inlineStr">
        <is>
          <t>Facebook</t>
        </is>
      </c>
      <c r="M2548" t="inlineStr">
        <is>
          <t>Direct (campaign tagged in CRM)</t>
        </is>
      </c>
      <c r="N2548" t="inlineStr">
        <is>
          <t>6ad0ba6d9cf1c9b04f60d77f</t>
        </is>
      </c>
      <c r="O2548" t="n">
        <v>1</v>
      </c>
      <c r="P2548" s="40">
        <f>IF(A2548="Lead",IF(ISNUMBER(MATCH(G2548,QualityStatuses,0)),1,0),0)</f>
        <v>0</v>
      </c>
      <c r="Q2548" s="40">
        <f>IF(A2548="Lead",IF(G2548="New Lead",0,1),0)</f>
        <v>1</v>
      </c>
      <c r="R2548" s="40">
        <f>IF(A2548="Lead",IF(G2548="Lost",1,0),0)</f>
        <v>0</v>
      </c>
      <c r="S2548" t="n">
        <v>2</v>
      </c>
      <c r="T2548" t="n">
        <v>0</v>
      </c>
      <c r="U2548" t="n">
        <v>0</v>
      </c>
      <c r="V2548" t="n">
        <v>0</v>
      </c>
      <c r="W2548" t="n">
        <v>0</v>
      </c>
      <c r="X2548" t="n">
        <v>0</v>
      </c>
      <c r="Y2548">
        <f>IF(AND(A2548="Lead",COUNTIF(MetaCamps,C2548)&gt;0),1,0)</f>
        <v>0</v>
      </c>
      <c r="Z2548">
        <f>IF(Y2548=1,P2548,0)</f>
        <v>0</v>
      </c>
    </row>
    <row r="2549">
      <c r="A2549" t="inlineStr">
        <is>
          <t>Lead</t>
        </is>
      </c>
      <c r="B2549" s="39" t="str">
        <f>IFERROR(INDEX(CampTypes,MATCH(C2549,CampList,0)),"Unattributed")</f>
        <v>Old</v>
      </c>
      <c r="C2549" t="inlineStr">
        <is>
          <t>E_Karan_Natuf_All_07072026</t>
        </is>
      </c>
      <c r="D2549" t="inlineStr">
        <is>
          <t>E_Karan_Natuf_Fragship_07072026_Adset2</t>
        </is>
      </c>
      <c r="E2549" t="inlineStr">
        <is>
          <t>E_Karan_Natuf_Flagship_Cafe_07072026_Adset2_Ad1 – Copy 2</t>
        </is>
      </c>
      <c r="F2549" t="inlineStr">
        <is>
          <t>Natuf</t>
        </is>
      </c>
      <c r="G2549" t="inlineStr">
        <is>
          <t>Attempt 1</t>
        </is>
      </c>
      <c r="H2549" s="39" t="str">
        <f>IF(ISNUMBER(MATCH(G2549,QualityStatuses,0)),"Quality Lead","Non-Quality Lead")</f>
        <v>Non-Quality Lead</v>
      </c>
      <c r="I2549" t="inlineStr">
        <is>
          <t>2026-10</t>
        </is>
      </c>
      <c r="J2549" t="inlineStr">
        <is>
          <t>Wk of 2026-10-12</t>
        </is>
      </c>
      <c r="K2549" t="inlineStr">
        <is>
          <t>Omkar Navge</t>
        </is>
      </c>
      <c r="L2549" t="inlineStr">
        <is>
          <t>Facebook</t>
        </is>
      </c>
      <c r="M2549" t="inlineStr">
        <is>
          <t>Direct (campaign tagged in CRM)</t>
        </is>
      </c>
      <c r="N2549" t="inlineStr">
        <is>
          <t>6ad0b9d03438d688f0d8a72c</t>
        </is>
      </c>
      <c r="O2549" t="n">
        <v>1</v>
      </c>
      <c r="P2549" s="40">
        <f>IF(A2549="Lead",IF(ISNUMBER(MATCH(G2549,QualityStatuses,0)),1,0),0)</f>
        <v>0</v>
      </c>
      <c r="Q2549" s="40">
        <f>IF(A2549="Lead",IF(G2549="New Lead",0,1),0)</f>
        <v>1</v>
      </c>
      <c r="R2549" s="40">
        <f>IF(A2549="Lead",IF(G2549="Lost",1,0),0)</f>
        <v>0</v>
      </c>
      <c r="S2549" t="n">
        <v>1</v>
      </c>
      <c r="T2549" t="n">
        <v>0</v>
      </c>
      <c r="U2549" t="n">
        <v>0</v>
      </c>
      <c r="V2549" t="n">
        <v>0</v>
      </c>
      <c r="W2549" t="n">
        <v>0</v>
      </c>
      <c r="X2549" t="n">
        <v>0</v>
      </c>
      <c r="Y2549">
        <f>IF(AND(A2549="Lead",COUNTIF(MetaCamps,C2549)&gt;0),1,0)</f>
        <v>1</v>
      </c>
      <c r="Z2549">
        <f>IF(Y2549=1,P2549,0)</f>
        <v>0</v>
      </c>
    </row>
    <row r="2550">
      <c r="A2550" t="inlineStr">
        <is>
          <t>Lead</t>
        </is>
      </c>
      <c r="B2550" s="39" t="str">
        <f>IFERROR(INDEX(CampTypes,MATCH(C2550,CampList,0)),"Unattributed")</f>
        <v>New</v>
      </c>
      <c r="C2550" t="inlineStr">
        <is>
          <t>EBG - In House | ABO | Natuf | Leads | Unit Franchise | India | Oct26 | V1</t>
        </is>
      </c>
      <c r="D2550" t="inlineStr">
        <is>
          <t>Natuf | Business Owners | Tier1 + Growth Cities | Oct26 | V1</t>
        </is>
      </c>
      <c r="E2550" t="inlineStr">
        <is>
          <t>Natuf | Reel | Brand Ambassador | Heard Of Owning A Cafe | V1</t>
        </is>
      </c>
      <c r="F2550" t="inlineStr">
        <is>
          <t>In House Natuf</t>
        </is>
      </c>
      <c r="G2550" t="inlineStr">
        <is>
          <t>Lost</t>
        </is>
      </c>
      <c r="H2550" s="39" t="str">
        <f>IF(ISNUMBER(MATCH(G2550,QualityStatuses,0)),"Quality Lead","Non-Quality Lead")</f>
        <v>Non-Quality Lead</v>
      </c>
      <c r="I2550" t="inlineStr">
        <is>
          <t>2026-10</t>
        </is>
      </c>
      <c r="J2550" t="inlineStr">
        <is>
          <t>Wk of 2026-10-12</t>
        </is>
      </c>
      <c r="K2550" t="inlineStr">
        <is>
          <t>Rupa Srinivas</t>
        </is>
      </c>
      <c r="L2550" t="inlineStr">
        <is>
          <t>Facebook</t>
        </is>
      </c>
      <c r="M2550" t="inlineStr">
        <is>
          <t>Direct (campaign tagged in CRM)</t>
        </is>
      </c>
      <c r="N2550" t="inlineStr">
        <is>
          <t>6ad0b968232d8d9602aafc63</t>
        </is>
      </c>
      <c r="O2550" t="n">
        <v>1</v>
      </c>
      <c r="P2550" s="40">
        <f>IF(A2550="Lead",IF(ISNUMBER(MATCH(G2550,QualityStatuses,0)),1,0),0)</f>
        <v>0</v>
      </c>
      <c r="Q2550" s="40">
        <f>IF(A2550="Lead",IF(G2550="New Lead",0,1),0)</f>
        <v>1</v>
      </c>
      <c r="R2550" s="40">
        <f>IF(A2550="Lead",IF(G2550="Lost",1,0),0)</f>
        <v>1</v>
      </c>
      <c r="S2550" t="n">
        <v>3</v>
      </c>
      <c r="T2550" t="n">
        <v>1</v>
      </c>
      <c r="U2550" t="n">
        <v>0</v>
      </c>
      <c r="V2550" t="n">
        <v>0</v>
      </c>
      <c r="W2550" t="n">
        <v>0</v>
      </c>
      <c r="X2550" t="n">
        <v>0</v>
      </c>
      <c r="Y2550">
        <f>IF(AND(A2550="Lead",COUNTIF(MetaCamps,C2550)&gt;0),1,0)</f>
        <v>0</v>
      </c>
      <c r="Z2550">
        <f>IF(Y2550=1,P2550,0)</f>
        <v>0</v>
      </c>
    </row>
    <row r="2551">
      <c r="A2551" t="inlineStr">
        <is>
          <t>Lead</t>
        </is>
      </c>
      <c r="B2551" s="39" t="str">
        <f>IFERROR(INDEX(CampTypes,MATCH(C2551,CampList,0)),"Unattributed")</f>
        <v>New</v>
      </c>
      <c r="C2551" t="inlineStr">
        <is>
          <t>EBG - In House | ABO | Natuf | Leads | Unit Franchise | India | Oct26 | V1</t>
        </is>
      </c>
      <c r="D2551" t="inlineStr">
        <is>
          <t>Natuf | Investors | Tier1 + Growth Cities | Oct26 | V1</t>
        </is>
      </c>
      <c r="E2551" t="inlineStr">
        <is>
          <t>Natuf | Reel | Brand Ambassador | Heard Of Owning A Cafe | V1</t>
        </is>
      </c>
      <c r="F2551" t="inlineStr">
        <is>
          <t>In House Natuf</t>
        </is>
      </c>
      <c r="G2551" t="inlineStr">
        <is>
          <t>Attempt 1</t>
        </is>
      </c>
      <c r="H2551" s="39" t="str">
        <f>IF(ISNUMBER(MATCH(G2551,QualityStatuses,0)),"Quality Lead","Non-Quality Lead")</f>
        <v>Non-Quality Lead</v>
      </c>
      <c r="I2551" t="inlineStr">
        <is>
          <t>2026-10</t>
        </is>
      </c>
      <c r="J2551" t="inlineStr">
        <is>
          <t>Wk of 2026-10-12</t>
        </is>
      </c>
      <c r="K2551" t="inlineStr">
        <is>
          <t>Rupa Srinivas</t>
        </is>
      </c>
      <c r="L2551" t="inlineStr">
        <is>
          <t>Facebook</t>
        </is>
      </c>
      <c r="M2551" t="inlineStr">
        <is>
          <t>Direct (campaign tagged in CRM)</t>
        </is>
      </c>
      <c r="N2551" t="inlineStr">
        <is>
          <t>6ad0b79926b581435861de4e</t>
        </is>
      </c>
      <c r="O2551" t="n">
        <v>1</v>
      </c>
      <c r="P2551" s="40">
        <f>IF(A2551="Lead",IF(ISNUMBER(MATCH(G2551,QualityStatuses,0)),1,0),0)</f>
        <v>0</v>
      </c>
      <c r="Q2551" s="40">
        <f>IF(A2551="Lead",IF(G2551="New Lead",0,1),0)</f>
        <v>1</v>
      </c>
      <c r="R2551" s="40">
        <f>IF(A2551="Lead",IF(G2551="Lost",1,0),0)</f>
        <v>0</v>
      </c>
      <c r="S2551" t="n">
        <v>2</v>
      </c>
      <c r="T2551" t="n">
        <v>1</v>
      </c>
      <c r="U2551" t="n">
        <v>0</v>
      </c>
      <c r="V2551" t="n">
        <v>0</v>
      </c>
      <c r="W2551" t="n">
        <v>0</v>
      </c>
      <c r="X2551" t="n">
        <v>0</v>
      </c>
      <c r="Y2551">
        <f>IF(AND(A2551="Lead",COUNTIF(MetaCamps,C2551)&gt;0),1,0)</f>
        <v>0</v>
      </c>
      <c r="Z2551">
        <f>IF(Y2551=1,P2551,0)</f>
        <v>0</v>
      </c>
    </row>
    <row r="2552">
      <c r="A2552" t="inlineStr">
        <is>
          <t>Lead</t>
        </is>
      </c>
      <c r="B2552" s="39" t="str">
        <f>IFERROR(INDEX(CampTypes,MATCH(C2552,CampList,0)),"Unattributed")</f>
        <v>New</v>
      </c>
      <c r="C2552" t="inlineStr">
        <is>
          <t>EBG - In House | ABO | Natuf | Leads | Unit Franchise | India | Oct26 | V1</t>
        </is>
      </c>
      <c r="D2552" t="inlineStr">
        <is>
          <t>Natuf | Investors | Tier1 + Growth Cities | Oct26 | V1</t>
        </is>
      </c>
      <c r="E2552" t="inlineStr">
        <is>
          <t>Natuf | Reel | Brand Ambassador | Heard Of Owning A Cafe | V1</t>
        </is>
      </c>
      <c r="F2552" t="inlineStr">
        <is>
          <t>In House Natuf</t>
        </is>
      </c>
      <c r="G2552" t="inlineStr">
        <is>
          <t>Connected</t>
        </is>
      </c>
      <c r="H2552" s="39" t="str">
        <f>IF(ISNUMBER(MATCH(G2552,QualityStatuses,0)),"Quality Lead","Non-Quality Lead")</f>
        <v>Non-Quality Lead</v>
      </c>
      <c r="I2552" t="inlineStr">
        <is>
          <t>2026-10</t>
        </is>
      </c>
      <c r="J2552" t="inlineStr">
        <is>
          <t>Wk of 2026-10-12</t>
        </is>
      </c>
      <c r="K2552" t="inlineStr">
        <is>
          <t>Rupa Srinivas</t>
        </is>
      </c>
      <c r="L2552" t="inlineStr">
        <is>
          <t>Facebook</t>
        </is>
      </c>
      <c r="M2552" t="inlineStr">
        <is>
          <t>Direct (campaign tagged in CRM)</t>
        </is>
      </c>
      <c r="N2552" t="inlineStr">
        <is>
          <t>6ad0b7453f74323e0e723c69</t>
        </is>
      </c>
      <c r="O2552" t="n">
        <v>1</v>
      </c>
      <c r="P2552" s="40">
        <f>IF(A2552="Lead",IF(ISNUMBER(MATCH(G2552,QualityStatuses,0)),1,0),0)</f>
        <v>0</v>
      </c>
      <c r="Q2552" s="40">
        <f>IF(A2552="Lead",IF(G2552="New Lead",0,1),0)</f>
        <v>1</v>
      </c>
      <c r="R2552" s="40">
        <f>IF(A2552="Lead",IF(G2552="Lost",1,0),0)</f>
        <v>0</v>
      </c>
      <c r="S2552" t="n">
        <v>1</v>
      </c>
      <c r="T2552" t="n">
        <v>1</v>
      </c>
      <c r="U2552" t="n">
        <v>0</v>
      </c>
      <c r="V2552" t="n">
        <v>0</v>
      </c>
      <c r="W2552" t="n">
        <v>0</v>
      </c>
      <c r="X2552" t="n">
        <v>0</v>
      </c>
      <c r="Y2552">
        <f>IF(AND(A2552="Lead",COUNTIF(MetaCamps,C2552)&gt;0),1,0)</f>
        <v>0</v>
      </c>
      <c r="Z2552">
        <f>IF(Y2552=1,P2552,0)</f>
        <v>0</v>
      </c>
    </row>
    <row r="2553">
      <c r="A2553" t="inlineStr">
        <is>
          <t>Lead</t>
        </is>
      </c>
      <c r="B2553" s="39" t="str">
        <f>IFERROR(INDEX(CampTypes,MATCH(C2553,CampList,0)),"Unattributed")</f>
        <v>Old</v>
      </c>
      <c r="C2553" t="inlineStr">
        <is>
          <t>E_Karan_Natuf_All_07072026</t>
        </is>
      </c>
      <c r="D2553" t="inlineStr">
        <is>
          <t>E_Karan_Natuf_Fragship_07072026_Adset2</t>
        </is>
      </c>
      <c r="E2553" t="inlineStr">
        <is>
          <t>E_Karan_Natuf_Flagship_Cafe_07072026_Adset2_Ad1 – Copy 2</t>
        </is>
      </c>
      <c r="F2553" t="inlineStr">
        <is>
          <t>Natuf</t>
        </is>
      </c>
      <c r="G2553" t="inlineStr">
        <is>
          <t>Connected</t>
        </is>
      </c>
      <c r="H2553" s="39" t="str">
        <f>IF(ISNUMBER(MATCH(G2553,QualityStatuses,0)),"Quality Lead","Non-Quality Lead")</f>
        <v>Non-Quality Lead</v>
      </c>
      <c r="I2553" t="inlineStr">
        <is>
          <t>2026-10</t>
        </is>
      </c>
      <c r="J2553" t="inlineStr">
        <is>
          <t>Wk of 2026-10-12</t>
        </is>
      </c>
      <c r="K2553" t="inlineStr">
        <is>
          <t>Deepak Rai</t>
        </is>
      </c>
      <c r="L2553" t="inlineStr">
        <is>
          <t>Facebook</t>
        </is>
      </c>
      <c r="M2553" t="inlineStr">
        <is>
          <t>Direct (campaign tagged in CRM)</t>
        </is>
      </c>
      <c r="N2553" t="inlineStr">
        <is>
          <t>6ad0b6e3c12ee20bc0b892e7</t>
        </is>
      </c>
      <c r="O2553" t="n">
        <v>1</v>
      </c>
      <c r="P2553" s="40">
        <f>IF(A2553="Lead",IF(ISNUMBER(MATCH(G2553,QualityStatuses,0)),1,0),0)</f>
        <v>0</v>
      </c>
      <c r="Q2553" s="40">
        <f>IF(A2553="Lead",IF(G2553="New Lead",0,1),0)</f>
        <v>1</v>
      </c>
      <c r="R2553" s="40">
        <f>IF(A2553="Lead",IF(G2553="Lost",1,0),0)</f>
        <v>0</v>
      </c>
      <c r="S2553" t="n">
        <v>4</v>
      </c>
      <c r="T2553" t="n">
        <v>1</v>
      </c>
      <c r="U2553" t="n">
        <v>0</v>
      </c>
      <c r="V2553" t="n">
        <v>0</v>
      </c>
      <c r="W2553" t="n">
        <v>0</v>
      </c>
      <c r="X2553" t="n">
        <v>0</v>
      </c>
      <c r="Y2553">
        <f>IF(AND(A2553="Lead",COUNTIF(MetaCamps,C2553)&gt;0),1,0)</f>
        <v>1</v>
      </c>
      <c r="Z2553">
        <f>IF(Y2553=1,P2553,0)</f>
        <v>0</v>
      </c>
    </row>
    <row r="2554">
      <c r="A2554" t="inlineStr">
        <is>
          <t>Lead</t>
        </is>
      </c>
      <c r="B2554" s="39" t="str">
        <f>IFERROR(INDEX(CampTypes,MATCH(C2554,CampList,0)),"Unattributed")</f>
        <v>New</v>
      </c>
      <c r="C2554" t="inlineStr">
        <is>
          <t>EBG - In House | ABO | Natuf | Leads | Unit Franchise | India | Oct26 | V1</t>
        </is>
      </c>
      <c r="D2554" t="inlineStr">
        <is>
          <t>Natuf | LAL 1% | India | Jul26 | V1</t>
        </is>
      </c>
      <c r="E2554" t="inlineStr">
        <is>
          <t>Natuf | Reel | Brand Ambassador | Heard Of Owning A Cafe | V1</t>
        </is>
      </c>
      <c r="F2554" t="inlineStr">
        <is>
          <t>In House Natuf</t>
        </is>
      </c>
      <c r="G2554" t="inlineStr">
        <is>
          <t>Attempt 2</t>
        </is>
      </c>
      <c r="H2554" s="39" t="str">
        <f>IF(ISNUMBER(MATCH(G2554,QualityStatuses,0)),"Quality Lead","Non-Quality Lead")</f>
        <v>Non-Quality Lead</v>
      </c>
      <c r="I2554" t="inlineStr">
        <is>
          <t>2026-10</t>
        </is>
      </c>
      <c r="J2554" t="inlineStr">
        <is>
          <t>Wk of 2026-10-12</t>
        </is>
      </c>
      <c r="K2554" t="inlineStr">
        <is>
          <t>Rupa Srinivas</t>
        </is>
      </c>
      <c r="L2554" t="inlineStr">
        <is>
          <t>Facebook</t>
        </is>
      </c>
      <c r="M2554" t="inlineStr">
        <is>
          <t>Direct (campaign tagged in CRM)</t>
        </is>
      </c>
      <c r="N2554" t="inlineStr">
        <is>
          <t>6ad0b6b90cd59b20ee41dffd</t>
        </is>
      </c>
      <c r="O2554" t="n">
        <v>1</v>
      </c>
      <c r="P2554" s="40">
        <f>IF(A2554="Lead",IF(ISNUMBER(MATCH(G2554,QualityStatuses,0)),1,0),0)</f>
        <v>0</v>
      </c>
      <c r="Q2554" s="40">
        <f>IF(A2554="Lead",IF(G2554="New Lead",0,1),0)</f>
        <v>1</v>
      </c>
      <c r="R2554" s="40">
        <f>IF(A2554="Lead",IF(G2554="Lost",1,0),0)</f>
        <v>0</v>
      </c>
      <c r="S2554" t="n">
        <v>3</v>
      </c>
      <c r="T2554" t="n">
        <v>3</v>
      </c>
      <c r="U2554" t="n">
        <v>0</v>
      </c>
      <c r="V2554" t="n">
        <v>0</v>
      </c>
      <c r="W2554" t="n">
        <v>0</v>
      </c>
      <c r="X2554" t="n">
        <v>0</v>
      </c>
      <c r="Y2554">
        <f>IF(AND(A2554="Lead",COUNTIF(MetaCamps,C2554)&gt;0),1,0)</f>
        <v>0</v>
      </c>
      <c r="Z2554">
        <f>IF(Y2554=1,P2554,0)</f>
        <v>0</v>
      </c>
    </row>
    <row r="2555">
      <c r="A2555" t="inlineStr">
        <is>
          <t>Lead</t>
        </is>
      </c>
      <c r="B2555" s="39" t="str">
        <f>IFERROR(INDEX(CampTypes,MATCH(C2555,CampList,0)),"Unattributed")</f>
        <v>Old</v>
      </c>
      <c r="C2555" t="inlineStr">
        <is>
          <t>natuf_Kiosk_14072026_Hindi</t>
        </is>
      </c>
      <c r="D2555" t="inlineStr">
        <is>
          <t>natuf_Kiosk_09102026</t>
        </is>
      </c>
      <c r="E2555" t="inlineStr">
        <is>
          <t>natuf_Kiosk_14072026_ad set_ad1</t>
        </is>
      </c>
      <c r="F2555" t="inlineStr">
        <is>
          <t>Natuf</t>
        </is>
      </c>
      <c r="G2555" t="inlineStr">
        <is>
          <t>Follow-Up</t>
        </is>
      </c>
      <c r="H2555" s="39" t="str">
        <f>IF(ISNUMBER(MATCH(G2555,QualityStatuses,0)),"Quality Lead","Non-Quality Lead")</f>
        <v>Quality Lead</v>
      </c>
      <c r="I2555" t="inlineStr">
        <is>
          <t>2026-10</t>
        </is>
      </c>
      <c r="J2555" t="inlineStr">
        <is>
          <t>Wk of 2026-10-12</t>
        </is>
      </c>
      <c r="K2555" t="inlineStr">
        <is>
          <t>Tejaswini Tarigopula</t>
        </is>
      </c>
      <c r="L2555" t="inlineStr">
        <is>
          <t>Facebook</t>
        </is>
      </c>
      <c r="M2555" t="inlineStr">
        <is>
          <t>Direct (campaign tagged in CRM)</t>
        </is>
      </c>
      <c r="N2555" t="inlineStr">
        <is>
          <t>6ad0b373a7716664a420c213</t>
        </is>
      </c>
      <c r="O2555" t="n">
        <v>1</v>
      </c>
      <c r="P2555" s="40">
        <f>IF(A2555="Lead",IF(ISNUMBER(MATCH(G2555,QualityStatuses,0)),1,0),0)</f>
        <v>1</v>
      </c>
      <c r="Q2555" s="40">
        <f>IF(A2555="Lead",IF(G2555="New Lead",0,1),0)</f>
        <v>1</v>
      </c>
      <c r="R2555" s="40">
        <f>IF(A2555="Lead",IF(G2555="Lost",1,0),0)</f>
        <v>0</v>
      </c>
      <c r="S2555" t="n">
        <v>1</v>
      </c>
      <c r="T2555" t="n">
        <v>1</v>
      </c>
      <c r="U2555" t="n">
        <v>0</v>
      </c>
      <c r="V2555" t="n">
        <v>0</v>
      </c>
      <c r="W2555" t="n">
        <v>0</v>
      </c>
      <c r="X2555" t="n">
        <v>0</v>
      </c>
      <c r="Y2555">
        <f>IF(AND(A2555="Lead",COUNTIF(MetaCamps,C2555)&gt;0),1,0)</f>
        <v>1</v>
      </c>
      <c r="Z2555">
        <f>IF(Y2555=1,P2555,0)</f>
        <v>1</v>
      </c>
    </row>
    <row r="2556">
      <c r="A2556" t="inlineStr">
        <is>
          <t>Lead</t>
        </is>
      </c>
      <c r="B2556" s="39" t="str">
        <f>IFERROR(INDEX(CampTypes,MATCH(C2556,CampList,0)),"Unattributed")</f>
        <v>Old</v>
      </c>
      <c r="C2556" t="inlineStr">
        <is>
          <t>E_Natuf_Generic_13082026</t>
        </is>
      </c>
      <c r="D2556" t="inlineStr">
        <is>
          <t>E_Natuf_Generic_13082026_Adset1</t>
        </is>
      </c>
      <c r="E2556" t="inlineStr">
        <is>
          <t>E_Natuf_Generic_13082026_Adset1_Ad1</t>
        </is>
      </c>
      <c r="F2556" t="inlineStr">
        <is>
          <t>Natuf</t>
        </is>
      </c>
      <c r="G2556" t="inlineStr">
        <is>
          <t>New Lead</t>
        </is>
      </c>
      <c r="H2556" s="39" t="str">
        <f>IF(ISNUMBER(MATCH(G2556,QualityStatuses,0)),"Quality Lead","Non-Quality Lead")</f>
        <v>Non-Quality Lead</v>
      </c>
      <c r="I2556" t="inlineStr">
        <is>
          <t>2026-10</t>
        </is>
      </c>
      <c r="J2556" t="inlineStr">
        <is>
          <t>Wk of 2026-10-12</t>
        </is>
      </c>
      <c r="K2556" t="inlineStr">
        <is>
          <t>Omkar Navge</t>
        </is>
      </c>
      <c r="L2556" t="inlineStr">
        <is>
          <t>Facebook</t>
        </is>
      </c>
      <c r="M2556" t="inlineStr">
        <is>
          <t>Direct (campaign tagged in CRM)</t>
        </is>
      </c>
      <c r="N2556" t="inlineStr">
        <is>
          <t>6ad0b3713fd65be767320ea9</t>
        </is>
      </c>
      <c r="O2556" t="n">
        <v>1</v>
      </c>
      <c r="P2556" s="40">
        <f>IF(A2556="Lead",IF(ISNUMBER(MATCH(G2556,QualityStatuses,0)),1,0),0)</f>
        <v>0</v>
      </c>
      <c r="Q2556" s="40">
        <f>IF(A2556="Lead",IF(G2556="New Lead",0,1),0)</f>
        <v>0</v>
      </c>
      <c r="R2556" s="40">
        <f>IF(A2556="Lead",IF(G2556="Lost",1,0),0)</f>
        <v>0</v>
      </c>
      <c r="S2556" t="n">
        <v>0</v>
      </c>
      <c r="T2556" t="n">
        <v>0</v>
      </c>
      <c r="U2556" t="n">
        <v>0</v>
      </c>
      <c r="V2556" t="n">
        <v>0</v>
      </c>
      <c r="W2556" t="n">
        <v>0</v>
      </c>
      <c r="X2556" t="n">
        <v>0</v>
      </c>
      <c r="Y2556">
        <f>IF(AND(A2556="Lead",COUNTIF(MetaCamps,C2556)&gt;0),1,0)</f>
        <v>1</v>
      </c>
      <c r="Z2556">
        <f>IF(Y2556=1,P2556,0)</f>
        <v>0</v>
      </c>
    </row>
    <row r="2557">
      <c r="A2557" t="inlineStr">
        <is>
          <t>Lead</t>
        </is>
      </c>
      <c r="B2557" s="39" t="str">
        <f>IFERROR(INDEX(CampTypes,MATCH(C2557,CampList,0)),"Unattributed")</f>
        <v>New</v>
      </c>
      <c r="C2557" t="inlineStr">
        <is>
          <t>EBG - In House | ABO | Natuf | Leads | Unit Franchise | India | Oct26 | V1</t>
        </is>
      </c>
      <c r="D2557" t="inlineStr">
        <is>
          <t>Natuf | Investors | Tier1 + Growth Cities | Oct26 | V1</t>
        </is>
      </c>
      <c r="E2557" t="inlineStr">
        <is>
          <t>Natuf | Reel | Brand Ambassador | Heard Of Owning A Cafe | V1</t>
        </is>
      </c>
      <c r="F2557" t="inlineStr">
        <is>
          <t>In House Natuf</t>
        </is>
      </c>
      <c r="G2557" t="inlineStr">
        <is>
          <t>Attempt 1</t>
        </is>
      </c>
      <c r="H2557" s="39" t="str">
        <f>IF(ISNUMBER(MATCH(G2557,QualityStatuses,0)),"Quality Lead","Non-Quality Lead")</f>
        <v>Non-Quality Lead</v>
      </c>
      <c r="I2557" t="inlineStr">
        <is>
          <t>2026-10</t>
        </is>
      </c>
      <c r="J2557" t="inlineStr">
        <is>
          <t>Wk of 2026-10-12</t>
        </is>
      </c>
      <c r="K2557" t="inlineStr">
        <is>
          <t>Rupa Srinivas</t>
        </is>
      </c>
      <c r="L2557" t="inlineStr">
        <is>
          <t>Facebook</t>
        </is>
      </c>
      <c r="M2557" t="inlineStr">
        <is>
          <t>Direct (campaign tagged in CRM)</t>
        </is>
      </c>
      <c r="N2557" t="inlineStr">
        <is>
          <t>6ad0b1d56a3bb12ddbbdb851</t>
        </is>
      </c>
      <c r="O2557" t="n">
        <v>1</v>
      </c>
      <c r="P2557" s="40">
        <f>IF(A2557="Lead",IF(ISNUMBER(MATCH(G2557,QualityStatuses,0)),1,0),0)</f>
        <v>0</v>
      </c>
      <c r="Q2557" s="40">
        <f>IF(A2557="Lead",IF(G2557="New Lead",0,1),0)</f>
        <v>1</v>
      </c>
      <c r="R2557" s="40">
        <f>IF(A2557="Lead",IF(G2557="Lost",1,0),0)</f>
        <v>0</v>
      </c>
      <c r="S2557" t="n">
        <v>1</v>
      </c>
      <c r="T2557" t="n">
        <v>0</v>
      </c>
      <c r="U2557" t="n">
        <v>0</v>
      </c>
      <c r="V2557" t="n">
        <v>0</v>
      </c>
      <c r="W2557" t="n">
        <v>0</v>
      </c>
      <c r="X2557" t="n">
        <v>0</v>
      </c>
      <c r="Y2557">
        <f>IF(AND(A2557="Lead",COUNTIF(MetaCamps,C2557)&gt;0),1,0)</f>
        <v>0</v>
      </c>
      <c r="Z2557">
        <f>IF(Y2557=1,P2557,0)</f>
        <v>0</v>
      </c>
    </row>
    <row r="2558">
      <c r="A2558" t="inlineStr">
        <is>
          <t>Lead</t>
        </is>
      </c>
      <c r="B2558" s="39" t="str">
        <f>IFERROR(INDEX(CampTypes,MATCH(C2558,CampList,0)),"Unattributed")</f>
        <v>New</v>
      </c>
      <c r="C2558" t="inlineStr">
        <is>
          <t>EBG - In House | ABO | Natuf | Leads | Unit Franchise | India | Oct26 | V1</t>
        </is>
      </c>
      <c r="D2558" t="inlineStr">
        <is>
          <t>Natuf | Business Owners | Tier1 + Growth Cities | Oct26 | V1</t>
        </is>
      </c>
      <c r="E2558" t="inlineStr">
        <is>
          <t>Natuf | Reel | Brand Ambassador | Heard Of Owning A Cafe | V1</t>
        </is>
      </c>
      <c r="F2558" t="inlineStr">
        <is>
          <t>In House Natuf</t>
        </is>
      </c>
      <c r="G2558" t="inlineStr">
        <is>
          <t>Connected</t>
        </is>
      </c>
      <c r="H2558" s="39" t="str">
        <f>IF(ISNUMBER(MATCH(G2558,QualityStatuses,0)),"Quality Lead","Non-Quality Lead")</f>
        <v>Non-Quality Lead</v>
      </c>
      <c r="I2558" t="inlineStr">
        <is>
          <t>2026-10</t>
        </is>
      </c>
      <c r="J2558" t="inlineStr">
        <is>
          <t>Wk of 2026-10-12</t>
        </is>
      </c>
      <c r="K2558" t="inlineStr">
        <is>
          <t>Rupa Srinivas</t>
        </is>
      </c>
      <c r="L2558" t="inlineStr">
        <is>
          <t>Facebook</t>
        </is>
      </c>
      <c r="M2558" t="inlineStr">
        <is>
          <t>Direct (campaign tagged in CRM)</t>
        </is>
      </c>
      <c r="N2558" t="inlineStr">
        <is>
          <t>6ad0ae9807d4d4d48ca5033f</t>
        </is>
      </c>
      <c r="O2558" t="n">
        <v>1</v>
      </c>
      <c r="P2558" s="40">
        <f>IF(A2558="Lead",IF(ISNUMBER(MATCH(G2558,QualityStatuses,0)),1,0),0)</f>
        <v>0</v>
      </c>
      <c r="Q2558" s="40">
        <f>IF(A2558="Lead",IF(G2558="New Lead",0,1),0)</f>
        <v>1</v>
      </c>
      <c r="R2558" s="40">
        <f>IF(A2558="Lead",IF(G2558="Lost",1,0),0)</f>
        <v>0</v>
      </c>
      <c r="S2558" t="n">
        <v>2</v>
      </c>
      <c r="T2558" t="n">
        <v>1</v>
      </c>
      <c r="U2558" t="n">
        <v>0</v>
      </c>
      <c r="V2558" t="n">
        <v>0</v>
      </c>
      <c r="W2558" t="n">
        <v>0</v>
      </c>
      <c r="X2558" t="n">
        <v>0</v>
      </c>
      <c r="Y2558">
        <f>IF(AND(A2558="Lead",COUNTIF(MetaCamps,C2558)&gt;0),1,0)</f>
        <v>0</v>
      </c>
      <c r="Z2558">
        <f>IF(Y2558=1,P2558,0)</f>
        <v>0</v>
      </c>
    </row>
    <row r="2559">
      <c r="A2559" t="inlineStr">
        <is>
          <t>Lead</t>
        </is>
      </c>
      <c r="B2559" s="39" t="str">
        <f>IFERROR(INDEX(CampTypes,MATCH(C2559,CampList,0)),"Unattributed")</f>
        <v>New</v>
      </c>
      <c r="C2559" t="inlineStr">
        <is>
          <t>EBG - In House | ABO | Natuf | Leads | Unit Franchise | India | Oct26 | V1</t>
        </is>
      </c>
      <c r="D2559" t="inlineStr">
        <is>
          <t>Natuf | LAL 1% | India | Jul26 | V1</t>
        </is>
      </c>
      <c r="E2559" t="inlineStr">
        <is>
          <t>Natuf | Reel | Brand Ambassador | Heard Of Owning A Cafe | V1</t>
        </is>
      </c>
      <c r="F2559" t="inlineStr">
        <is>
          <t>In House Natuf</t>
        </is>
      </c>
      <c r="G2559" t="inlineStr">
        <is>
          <t>Connected</t>
        </is>
      </c>
      <c r="H2559" s="39" t="str">
        <f>IF(ISNUMBER(MATCH(G2559,QualityStatuses,0)),"Quality Lead","Non-Quality Lead")</f>
        <v>Non-Quality Lead</v>
      </c>
      <c r="I2559" t="inlineStr">
        <is>
          <t>2026-10</t>
        </is>
      </c>
      <c r="J2559" t="inlineStr">
        <is>
          <t>Wk of 2026-10-12</t>
        </is>
      </c>
      <c r="K2559" t="inlineStr">
        <is>
          <t>Rupa Srinivas</t>
        </is>
      </c>
      <c r="L2559" t="inlineStr">
        <is>
          <t>Facebook</t>
        </is>
      </c>
      <c r="M2559" t="inlineStr">
        <is>
          <t>Direct (campaign tagged in CRM)</t>
        </is>
      </c>
      <c r="N2559" t="inlineStr">
        <is>
          <t>6ad0ae584e2a06ae79b97071</t>
        </is>
      </c>
      <c r="O2559" t="n">
        <v>1</v>
      </c>
      <c r="P2559" s="40">
        <f>IF(A2559="Lead",IF(ISNUMBER(MATCH(G2559,QualityStatuses,0)),1,0),0)</f>
        <v>0</v>
      </c>
      <c r="Q2559" s="40">
        <f>IF(A2559="Lead",IF(G2559="New Lead",0,1),0)</f>
        <v>1</v>
      </c>
      <c r="R2559" s="40">
        <f>IF(A2559="Lead",IF(G2559="Lost",1,0),0)</f>
        <v>0</v>
      </c>
      <c r="S2559" t="n">
        <v>2</v>
      </c>
      <c r="T2559" t="n">
        <v>2</v>
      </c>
      <c r="U2559" t="n">
        <v>0</v>
      </c>
      <c r="V2559" t="n">
        <v>0</v>
      </c>
      <c r="W2559" t="n">
        <v>0</v>
      </c>
      <c r="X2559" t="n">
        <v>0</v>
      </c>
      <c r="Y2559">
        <f>IF(AND(A2559="Lead",COUNTIF(MetaCamps,C2559)&gt;0),1,0)</f>
        <v>0</v>
      </c>
      <c r="Z2559">
        <f>IF(Y2559=1,P2559,0)</f>
        <v>0</v>
      </c>
    </row>
    <row r="2560">
      <c r="A2560" t="inlineStr">
        <is>
          <t>Lead</t>
        </is>
      </c>
      <c r="B2560" s="39" t="str">
        <f>IFERROR(INDEX(CampTypes,MATCH(C2560,CampList,0)),"Unattributed")</f>
        <v>New</v>
      </c>
      <c r="C2560" t="inlineStr">
        <is>
          <t>EBG - In House | ABO | Natuf | Leads | Unit Franchise | India | Oct26 | V1</t>
        </is>
      </c>
      <c r="D2560" t="inlineStr">
        <is>
          <t>Natuf | Broad | Tier1 + Growth Cities | Oct26 | V1</t>
        </is>
      </c>
      <c r="E2560" t="inlineStr">
        <is>
          <t>Natuf | Reel | Brand Ambassador | Heard Of Owning A Cafe | V1</t>
        </is>
      </c>
      <c r="F2560" t="inlineStr">
        <is>
          <t>In House Natuf</t>
        </is>
      </c>
      <c r="G2560" t="inlineStr">
        <is>
          <t>Details Shared</t>
        </is>
      </c>
      <c r="H2560" s="39" t="str">
        <f>IF(ISNUMBER(MATCH(G2560,QualityStatuses,0)),"Quality Lead","Non-Quality Lead")</f>
        <v>Quality Lead</v>
      </c>
      <c r="I2560" t="inlineStr">
        <is>
          <t>2026-10</t>
        </is>
      </c>
      <c r="J2560" t="inlineStr">
        <is>
          <t>Wk of 2026-10-12</t>
        </is>
      </c>
      <c r="K2560" t="inlineStr">
        <is>
          <t>Rupa Srinivas</t>
        </is>
      </c>
      <c r="L2560" t="inlineStr">
        <is>
          <t>Facebook</t>
        </is>
      </c>
      <c r="M2560" t="inlineStr">
        <is>
          <t>Direct (campaign tagged in CRM)</t>
        </is>
      </c>
      <c r="N2560" t="inlineStr">
        <is>
          <t>6ad0ae197c14470fcbe11f50</t>
        </is>
      </c>
      <c r="O2560" t="n">
        <v>1</v>
      </c>
      <c r="P2560" s="40">
        <f>IF(A2560="Lead",IF(ISNUMBER(MATCH(G2560,QualityStatuses,0)),1,0),0)</f>
        <v>1</v>
      </c>
      <c r="Q2560" s="40">
        <f>IF(A2560="Lead",IF(G2560="New Lead",0,1),0)</f>
        <v>1</v>
      </c>
      <c r="R2560" s="40">
        <f>IF(A2560="Lead",IF(G2560="Lost",1,0),0)</f>
        <v>0</v>
      </c>
      <c r="S2560" t="n">
        <v>2</v>
      </c>
      <c r="T2560" t="n">
        <v>2</v>
      </c>
      <c r="U2560" t="n">
        <v>0</v>
      </c>
      <c r="V2560" t="n">
        <v>0</v>
      </c>
      <c r="W2560" t="n">
        <v>0</v>
      </c>
      <c r="X2560" t="n">
        <v>0</v>
      </c>
      <c r="Y2560">
        <f>IF(AND(A2560="Lead",COUNTIF(MetaCamps,C2560)&gt;0),1,0)</f>
        <v>0</v>
      </c>
      <c r="Z2560">
        <f>IF(Y2560=1,P2560,0)</f>
        <v>0</v>
      </c>
    </row>
    <row r="2561">
      <c r="A2561" t="inlineStr">
        <is>
          <t>Lead</t>
        </is>
      </c>
      <c r="B2561" s="39" t="str">
        <f>IFERROR(INDEX(CampTypes,MATCH(C2561,CampList,0)),"Unattributed")</f>
        <v>New</v>
      </c>
      <c r="C2561" t="inlineStr">
        <is>
          <t>EBG - In House | ABO | Natuf | Leads | Unit Franchise | India | Oct26 | V1</t>
        </is>
      </c>
      <c r="D2561" t="inlineStr">
        <is>
          <t>Natuf | Investors | Tier1 + Growth Cities | Oct26 | V1</t>
        </is>
      </c>
      <c r="E2561" t="inlineStr">
        <is>
          <t>Natuf | Reel | Brand Ambassador | Heard Of Owning A Cafe | V1</t>
        </is>
      </c>
      <c r="F2561" t="inlineStr">
        <is>
          <t>In House Natuf</t>
        </is>
      </c>
      <c r="G2561" t="inlineStr">
        <is>
          <t>Connected</t>
        </is>
      </c>
      <c r="H2561" s="39" t="str">
        <f>IF(ISNUMBER(MATCH(G2561,QualityStatuses,0)),"Quality Lead","Non-Quality Lead")</f>
        <v>Non-Quality Lead</v>
      </c>
      <c r="I2561" t="inlineStr">
        <is>
          <t>2026-10</t>
        </is>
      </c>
      <c r="J2561" t="inlineStr">
        <is>
          <t>Wk of 2026-10-12</t>
        </is>
      </c>
      <c r="K2561" t="inlineStr">
        <is>
          <t>Rupa Srinivas</t>
        </is>
      </c>
      <c r="L2561" t="inlineStr">
        <is>
          <t>Facebook</t>
        </is>
      </c>
      <c r="M2561" t="inlineStr">
        <is>
          <t>Direct (campaign tagged in CRM)</t>
        </is>
      </c>
      <c r="N2561" t="inlineStr">
        <is>
          <t>6ad0ae0e4e2a06ae79b9702c</t>
        </is>
      </c>
      <c r="O2561" t="n">
        <v>1</v>
      </c>
      <c r="P2561" s="40">
        <f>IF(A2561="Lead",IF(ISNUMBER(MATCH(G2561,QualityStatuses,0)),1,0),0)</f>
        <v>0</v>
      </c>
      <c r="Q2561" s="40">
        <f>IF(A2561="Lead",IF(G2561="New Lead",0,1),0)</f>
        <v>1</v>
      </c>
      <c r="R2561" s="40">
        <f>IF(A2561="Lead",IF(G2561="Lost",1,0),0)</f>
        <v>0</v>
      </c>
      <c r="S2561" t="n">
        <v>1</v>
      </c>
      <c r="T2561" t="n">
        <v>1</v>
      </c>
      <c r="U2561" t="n">
        <v>0</v>
      </c>
      <c r="V2561" t="n">
        <v>0</v>
      </c>
      <c r="W2561" t="n">
        <v>0</v>
      </c>
      <c r="X2561" t="n">
        <v>0</v>
      </c>
      <c r="Y2561">
        <f>IF(AND(A2561="Lead",COUNTIF(MetaCamps,C2561)&gt;0),1,0)</f>
        <v>0</v>
      </c>
      <c r="Z2561">
        <f>IF(Y2561=1,P2561,0)</f>
        <v>0</v>
      </c>
    </row>
    <row r="2562">
      <c r="A2562" t="inlineStr">
        <is>
          <t>Lead</t>
        </is>
      </c>
      <c r="B2562" s="39" t="str">
        <f>IFERROR(INDEX(CampTypes,MATCH(C2562,CampList,0)),"Unattributed")</f>
        <v>New</v>
      </c>
      <c r="C2562" t="inlineStr">
        <is>
          <t>EBG - In House | ABO | Natuf | Leads | Unit Franchise | India | Oct26 | V1</t>
        </is>
      </c>
      <c r="D2562" t="inlineStr">
        <is>
          <t>Natuf | Investors | Tier1 + Growth Cities | Oct26 | V1</t>
        </is>
      </c>
      <c r="E2562" t="inlineStr">
        <is>
          <t>Natuf | Reel | Brand Ambassador | Heard Of Owning A Cafe | V1</t>
        </is>
      </c>
      <c r="F2562" t="inlineStr">
        <is>
          <t>In House Natuf</t>
        </is>
      </c>
      <c r="G2562" t="inlineStr">
        <is>
          <t>Connected</t>
        </is>
      </c>
      <c r="H2562" s="39" t="str">
        <f>IF(ISNUMBER(MATCH(G2562,QualityStatuses,0)),"Quality Lead","Non-Quality Lead")</f>
        <v>Non-Quality Lead</v>
      </c>
      <c r="I2562" t="inlineStr">
        <is>
          <t>2026-10</t>
        </is>
      </c>
      <c r="J2562" t="inlineStr">
        <is>
          <t>Wk of 2026-10-12</t>
        </is>
      </c>
      <c r="K2562" t="inlineStr">
        <is>
          <t>Rupa Srinivas</t>
        </is>
      </c>
      <c r="L2562" t="inlineStr">
        <is>
          <t>Facebook</t>
        </is>
      </c>
      <c r="M2562" t="inlineStr">
        <is>
          <t>Direct (campaign tagged in CRM)</t>
        </is>
      </c>
      <c r="N2562" t="inlineStr">
        <is>
          <t>6ad0adceb43ffe2695b1ec96</t>
        </is>
      </c>
      <c r="O2562" t="n">
        <v>1</v>
      </c>
      <c r="P2562" s="40">
        <f>IF(A2562="Lead",IF(ISNUMBER(MATCH(G2562,QualityStatuses,0)),1,0),0)</f>
        <v>0</v>
      </c>
      <c r="Q2562" s="40">
        <f>IF(A2562="Lead",IF(G2562="New Lead",0,1),0)</f>
        <v>1</v>
      </c>
      <c r="R2562" s="40">
        <f>IF(A2562="Lead",IF(G2562="Lost",1,0),0)</f>
        <v>0</v>
      </c>
      <c r="S2562" t="n">
        <v>1</v>
      </c>
      <c r="T2562" t="n">
        <v>1</v>
      </c>
      <c r="U2562" t="n">
        <v>0</v>
      </c>
      <c r="V2562" t="n">
        <v>0</v>
      </c>
      <c r="W2562" t="n">
        <v>0</v>
      </c>
      <c r="X2562" t="n">
        <v>0</v>
      </c>
      <c r="Y2562">
        <f>IF(AND(A2562="Lead",COUNTIF(MetaCamps,C2562)&gt;0),1,0)</f>
        <v>0</v>
      </c>
      <c r="Z2562">
        <f>IF(Y2562=1,P2562,0)</f>
        <v>0</v>
      </c>
    </row>
    <row r="2563">
      <c r="A2563" t="inlineStr">
        <is>
          <t>Lead</t>
        </is>
      </c>
      <c r="B2563" s="39" t="str">
        <f>IFERROR(INDEX(CampTypes,MATCH(C2563,CampList,0)),"Unattributed")</f>
        <v>New</v>
      </c>
      <c r="C2563" t="inlineStr">
        <is>
          <t>EBG - In House | ABO | Natuf | Leads | Unit Franchise | India | Oct26 | V1</t>
        </is>
      </c>
      <c r="D2563" t="inlineStr">
        <is>
          <t>Natuf | Investors | Tier1 + Growth Cities | Oct26 | V1</t>
        </is>
      </c>
      <c r="E2563" t="inlineStr">
        <is>
          <t>Natuf | Reel | Brand Ambassador | Heard Of Owning A Cafe | V1</t>
        </is>
      </c>
      <c r="F2563" t="inlineStr">
        <is>
          <t>In House Natuf</t>
        </is>
      </c>
      <c r="G2563" t="inlineStr">
        <is>
          <t>Attempt 1</t>
        </is>
      </c>
      <c r="H2563" s="39" t="str">
        <f>IF(ISNUMBER(MATCH(G2563,QualityStatuses,0)),"Quality Lead","Non-Quality Lead")</f>
        <v>Non-Quality Lead</v>
      </c>
      <c r="I2563" t="inlineStr">
        <is>
          <t>2026-10</t>
        </is>
      </c>
      <c r="J2563" t="inlineStr">
        <is>
          <t>Wk of 2026-10-12</t>
        </is>
      </c>
      <c r="K2563" t="inlineStr">
        <is>
          <t>Rupa Srinivas</t>
        </is>
      </c>
      <c r="L2563" t="inlineStr">
        <is>
          <t>Facebook</t>
        </is>
      </c>
      <c r="M2563" t="inlineStr">
        <is>
          <t>Direct (campaign tagged in CRM)</t>
        </is>
      </c>
      <c r="N2563" t="inlineStr">
        <is>
          <t>6ad0ad21b43ffe2695b1eb3d</t>
        </is>
      </c>
      <c r="O2563" t="n">
        <v>1</v>
      </c>
      <c r="P2563" s="40">
        <f>IF(A2563="Lead",IF(ISNUMBER(MATCH(G2563,QualityStatuses,0)),1,0),0)</f>
        <v>0</v>
      </c>
      <c r="Q2563" s="40">
        <f>IF(A2563="Lead",IF(G2563="New Lead",0,1),0)</f>
        <v>1</v>
      </c>
      <c r="R2563" s="40">
        <f>IF(A2563="Lead",IF(G2563="Lost",1,0),0)</f>
        <v>0</v>
      </c>
      <c r="S2563" t="n">
        <v>1</v>
      </c>
      <c r="T2563" t="n">
        <v>1</v>
      </c>
      <c r="U2563" t="n">
        <v>0</v>
      </c>
      <c r="V2563" t="n">
        <v>0</v>
      </c>
      <c r="W2563" t="n">
        <v>0</v>
      </c>
      <c r="X2563" t="n">
        <v>0</v>
      </c>
      <c r="Y2563">
        <f>IF(AND(A2563="Lead",COUNTIF(MetaCamps,C2563)&gt;0),1,0)</f>
        <v>0</v>
      </c>
      <c r="Z2563">
        <f>IF(Y2563=1,P2563,0)</f>
        <v>0</v>
      </c>
    </row>
    <row r="2564">
      <c r="A2564" t="inlineStr">
        <is>
          <t>Lead</t>
        </is>
      </c>
      <c r="B2564" s="39" t="str">
        <f>IFERROR(INDEX(CampTypes,MATCH(C2564,CampList,0)),"Unattributed")</f>
        <v>New</v>
      </c>
      <c r="C2564" t="inlineStr">
        <is>
          <t>EBG - In House | ABO | Natuf | Leads | Unit Franchise | India | Oct26 | V1</t>
        </is>
      </c>
      <c r="D2564" t="inlineStr">
        <is>
          <t>Natuf | Investors | Tier1 + Growth Cities | Oct26 | V1</t>
        </is>
      </c>
      <c r="E2564" t="inlineStr">
        <is>
          <t>Natuf | Reel | Brand Ambassador | Heard Of Owning A Cafe | V1</t>
        </is>
      </c>
      <c r="F2564" t="inlineStr">
        <is>
          <t>In House Natuf</t>
        </is>
      </c>
      <c r="G2564" t="inlineStr">
        <is>
          <t>Attempt 2</t>
        </is>
      </c>
      <c r="H2564" s="39" t="str">
        <f>IF(ISNUMBER(MATCH(G2564,QualityStatuses,0)),"Quality Lead","Non-Quality Lead")</f>
        <v>Non-Quality Lead</v>
      </c>
      <c r="I2564" t="inlineStr">
        <is>
          <t>2026-10</t>
        </is>
      </c>
      <c r="J2564" t="inlineStr">
        <is>
          <t>Wk of 2026-10-12</t>
        </is>
      </c>
      <c r="K2564" t="inlineStr">
        <is>
          <t>Rupa Srinivas</t>
        </is>
      </c>
      <c r="L2564" t="inlineStr">
        <is>
          <t>Facebook</t>
        </is>
      </c>
      <c r="M2564" t="inlineStr">
        <is>
          <t>Direct (campaign tagged in CRM)</t>
        </is>
      </c>
      <c r="N2564" t="inlineStr">
        <is>
          <t>6ad0ad1cd7e20e5980828674</t>
        </is>
      </c>
      <c r="O2564" t="n">
        <v>1</v>
      </c>
      <c r="P2564" s="40">
        <f>IF(A2564="Lead",IF(ISNUMBER(MATCH(G2564,QualityStatuses,0)),1,0),0)</f>
        <v>0</v>
      </c>
      <c r="Q2564" s="40">
        <f>IF(A2564="Lead",IF(G2564="New Lead",0,1),0)</f>
        <v>1</v>
      </c>
      <c r="R2564" s="40">
        <f>IF(A2564="Lead",IF(G2564="Lost",1,0),0)</f>
        <v>0</v>
      </c>
      <c r="S2564" t="n">
        <v>3</v>
      </c>
      <c r="T2564" t="n">
        <v>1</v>
      </c>
      <c r="U2564" t="n">
        <v>0</v>
      </c>
      <c r="V2564" t="n">
        <v>0</v>
      </c>
      <c r="W2564" t="n">
        <v>0</v>
      </c>
      <c r="X2564" t="n">
        <v>0</v>
      </c>
      <c r="Y2564">
        <f>IF(AND(A2564="Lead",COUNTIF(MetaCamps,C2564)&gt;0),1,0)</f>
        <v>0</v>
      </c>
      <c r="Z2564">
        <f>IF(Y2564=1,P2564,0)</f>
        <v>0</v>
      </c>
    </row>
    <row r="2565">
      <c r="A2565" t="inlineStr">
        <is>
          <t>Lead</t>
        </is>
      </c>
      <c r="B2565" s="39" t="str">
        <f>IFERROR(INDEX(CampTypes,MATCH(C2565,CampList,0)),"Unattributed")</f>
        <v>Old</v>
      </c>
      <c r="C2565" t="inlineStr">
        <is>
          <t>E_Suresh_Natuf_Kiosk_07072026</t>
        </is>
      </c>
      <c r="D2565" t="inlineStr">
        <is>
          <t>E_Suresh_Natuf_Kiosk_07072026_Adset5</t>
        </is>
      </c>
      <c r="E2565" t="inlineStr">
        <is>
          <t>E_Hindi_Suresh_Natuf_Kiosk_07072026_Adset5_ad3 – Copy 2</t>
        </is>
      </c>
      <c r="F2565" t="inlineStr">
        <is>
          <t>Natuf</t>
        </is>
      </c>
      <c r="G2565" t="inlineStr">
        <is>
          <t>Attempt 2</t>
        </is>
      </c>
      <c r="H2565" s="39" t="str">
        <f>IF(ISNUMBER(MATCH(G2565,QualityStatuses,0)),"Quality Lead","Non-Quality Lead")</f>
        <v>Non-Quality Lead</v>
      </c>
      <c r="I2565" t="inlineStr">
        <is>
          <t>2026-10</t>
        </is>
      </c>
      <c r="J2565" t="inlineStr">
        <is>
          <t>Wk of 2026-10-12</t>
        </is>
      </c>
      <c r="K2565" t="inlineStr">
        <is>
          <t>Tejaswini Tarigopula</t>
        </is>
      </c>
      <c r="L2565" t="inlineStr">
        <is>
          <t>Facebook</t>
        </is>
      </c>
      <c r="M2565" t="inlineStr">
        <is>
          <t>Direct (campaign tagged in CRM)</t>
        </is>
      </c>
      <c r="N2565" t="inlineStr">
        <is>
          <t>6ad0ac2c041e9a8c18818be8</t>
        </is>
      </c>
      <c r="O2565" t="n">
        <v>1</v>
      </c>
      <c r="P2565" s="40">
        <f>IF(A2565="Lead",IF(ISNUMBER(MATCH(G2565,QualityStatuses,0)),1,0),0)</f>
        <v>0</v>
      </c>
      <c r="Q2565" s="40">
        <f>IF(A2565="Lead",IF(G2565="New Lead",0,1),0)</f>
        <v>1</v>
      </c>
      <c r="R2565" s="40">
        <f>IF(A2565="Lead",IF(G2565="Lost",1,0),0)</f>
        <v>0</v>
      </c>
      <c r="S2565" t="n">
        <v>3</v>
      </c>
      <c r="T2565" t="n">
        <v>3</v>
      </c>
      <c r="U2565" t="n">
        <v>0</v>
      </c>
      <c r="V2565" t="n">
        <v>0</v>
      </c>
      <c r="W2565" t="n">
        <v>0</v>
      </c>
      <c r="X2565" t="n">
        <v>0</v>
      </c>
      <c r="Y2565">
        <f>IF(AND(A2565="Lead",COUNTIF(MetaCamps,C2565)&gt;0),1,0)</f>
        <v>1</v>
      </c>
      <c r="Z2565">
        <f>IF(Y2565=1,P2565,0)</f>
        <v>0</v>
      </c>
    </row>
    <row r="2566">
      <c r="A2566" t="inlineStr">
        <is>
          <t>Lead</t>
        </is>
      </c>
      <c r="B2566" s="39" t="str">
        <f>IFERROR(INDEX(CampTypes,MATCH(C2566,CampList,0)),"Unattributed")</f>
        <v>New</v>
      </c>
      <c r="C2566" t="inlineStr">
        <is>
          <t>EBG - In House | ABO | Natuf | Leads | Unit Franchise | India | Oct26 | V1</t>
        </is>
      </c>
      <c r="D2566" t="inlineStr">
        <is>
          <t>Natuf | LAL 1% | India | Jul26 | V1</t>
        </is>
      </c>
      <c r="E2566" t="inlineStr">
        <is>
          <t>Natuf | Reel | Brand Ambassador | Heard Of Owning A Cafe | V1</t>
        </is>
      </c>
      <c r="F2566" t="inlineStr">
        <is>
          <t>In House Natuf</t>
        </is>
      </c>
      <c r="G2566" t="inlineStr">
        <is>
          <t>Details Shared</t>
        </is>
      </c>
      <c r="H2566" s="39" t="str">
        <f>IF(ISNUMBER(MATCH(G2566,QualityStatuses,0)),"Quality Lead","Non-Quality Lead")</f>
        <v>Quality Lead</v>
      </c>
      <c r="I2566" t="inlineStr">
        <is>
          <t>2026-10</t>
        </is>
      </c>
      <c r="J2566" t="inlineStr">
        <is>
          <t>Wk of 2026-10-12</t>
        </is>
      </c>
      <c r="K2566" t="inlineStr">
        <is>
          <t>Rupa Srinivas</t>
        </is>
      </c>
      <c r="L2566" t="inlineStr">
        <is>
          <t>Facebook</t>
        </is>
      </c>
      <c r="M2566" t="inlineStr">
        <is>
          <t>Direct (campaign tagged in CRM)</t>
        </is>
      </c>
      <c r="N2566" t="inlineStr">
        <is>
          <t>6ad0aa362afdc33216202b6f</t>
        </is>
      </c>
      <c r="O2566" t="n">
        <v>1</v>
      </c>
      <c r="P2566" s="40">
        <f>IF(A2566="Lead",IF(ISNUMBER(MATCH(G2566,QualityStatuses,0)),1,0),0)</f>
        <v>1</v>
      </c>
      <c r="Q2566" s="40">
        <f>IF(A2566="Lead",IF(G2566="New Lead",0,1),0)</f>
        <v>1</v>
      </c>
      <c r="R2566" s="40">
        <f>IF(A2566="Lead",IF(G2566="Lost",1,0),0)</f>
        <v>0</v>
      </c>
      <c r="S2566" t="n">
        <v>2</v>
      </c>
      <c r="T2566" t="n">
        <v>1</v>
      </c>
      <c r="U2566" t="n">
        <v>0</v>
      </c>
      <c r="V2566" t="n">
        <v>0</v>
      </c>
      <c r="W2566" t="n">
        <v>0</v>
      </c>
      <c r="X2566" t="n">
        <v>0</v>
      </c>
      <c r="Y2566">
        <f>IF(AND(A2566="Lead",COUNTIF(MetaCamps,C2566)&gt;0),1,0)</f>
        <v>0</v>
      </c>
      <c r="Z2566">
        <f>IF(Y2566=1,P2566,0)</f>
        <v>0</v>
      </c>
    </row>
    <row r="2567">
      <c r="A2567" t="inlineStr">
        <is>
          <t>Lead</t>
        </is>
      </c>
      <c r="B2567" s="39" t="str">
        <f>IFERROR(INDEX(CampTypes,MATCH(C2567,CampList,0)),"Unattributed")</f>
        <v>New</v>
      </c>
      <c r="C2567" t="inlineStr">
        <is>
          <t>EBG - In House | ABO | Natuf | Leads | Unit Franchise | India | Oct26 | V1</t>
        </is>
      </c>
      <c r="D2567" t="inlineStr">
        <is>
          <t>Natuf | LAL 1% | India | Jul26 | V1</t>
        </is>
      </c>
      <c r="E2567" t="inlineStr">
        <is>
          <t>Natuf | Reel | Brand Ambassador | Heard Of Owning A Cafe | V1</t>
        </is>
      </c>
      <c r="F2567" t="inlineStr">
        <is>
          <t>In House Natuf</t>
        </is>
      </c>
      <c r="G2567" t="inlineStr">
        <is>
          <t>Lost</t>
        </is>
      </c>
      <c r="H2567" s="39" t="str">
        <f>IF(ISNUMBER(MATCH(G2567,QualityStatuses,0)),"Quality Lead","Non-Quality Lead")</f>
        <v>Non-Quality Lead</v>
      </c>
      <c r="I2567" t="inlineStr">
        <is>
          <t>2026-10</t>
        </is>
      </c>
      <c r="J2567" t="inlineStr">
        <is>
          <t>Wk of 2026-10-12</t>
        </is>
      </c>
      <c r="K2567" t="inlineStr">
        <is>
          <t>Rupa Srinivas</t>
        </is>
      </c>
      <c r="L2567" t="inlineStr">
        <is>
          <t>Facebook</t>
        </is>
      </c>
      <c r="M2567" t="inlineStr">
        <is>
          <t>Direct (campaign tagged in CRM)</t>
        </is>
      </c>
      <c r="N2567" t="inlineStr">
        <is>
          <t>6ad0aa2d883d3ad296b79611</t>
        </is>
      </c>
      <c r="O2567" t="n">
        <v>1</v>
      </c>
      <c r="P2567" s="40">
        <f>IF(A2567="Lead",IF(ISNUMBER(MATCH(G2567,QualityStatuses,0)),1,0),0)</f>
        <v>0</v>
      </c>
      <c r="Q2567" s="40">
        <f>IF(A2567="Lead",IF(G2567="New Lead",0,1),0)</f>
        <v>1</v>
      </c>
      <c r="R2567" s="40">
        <f>IF(A2567="Lead",IF(G2567="Lost",1,0),0)</f>
        <v>1</v>
      </c>
      <c r="S2567" t="n">
        <v>1</v>
      </c>
      <c r="T2567" t="n">
        <v>1</v>
      </c>
      <c r="U2567" t="n">
        <v>0</v>
      </c>
      <c r="V2567" t="n">
        <v>0</v>
      </c>
      <c r="W2567" t="n">
        <v>0</v>
      </c>
      <c r="X2567" t="n">
        <v>0</v>
      </c>
      <c r="Y2567">
        <f>IF(AND(A2567="Lead",COUNTIF(MetaCamps,C2567)&gt;0),1,0)</f>
        <v>0</v>
      </c>
      <c r="Z2567">
        <f>IF(Y2567=1,P2567,0)</f>
        <v>0</v>
      </c>
    </row>
    <row r="2568">
      <c r="A2568" t="inlineStr">
        <is>
          <t>Lead</t>
        </is>
      </c>
      <c r="B2568" s="39" t="str">
        <f>IFERROR(INDEX(CampTypes,MATCH(C2568,CampList,0)),"Unattributed")</f>
        <v>Old</v>
      </c>
      <c r="C2568" t="inlineStr">
        <is>
          <t>E_Suresh_Natuf_Kiosk_07072026</t>
        </is>
      </c>
      <c r="D2568" t="inlineStr">
        <is>
          <t>E_Suresh_Natuf_Kiosk_07072026_Adset5</t>
        </is>
      </c>
      <c r="E2568" t="inlineStr">
        <is>
          <t>E_Hindi_Suresh_Natuf_Kiosk_07072026_Adset5_ad3 – Copy 2</t>
        </is>
      </c>
      <c r="F2568" t="inlineStr">
        <is>
          <t>Natuf</t>
        </is>
      </c>
      <c r="G2568" t="inlineStr">
        <is>
          <t>Connected</t>
        </is>
      </c>
      <c r="H2568" s="39" t="str">
        <f>IF(ISNUMBER(MATCH(G2568,QualityStatuses,0)),"Quality Lead","Non-Quality Lead")</f>
        <v>Non-Quality Lead</v>
      </c>
      <c r="I2568" t="inlineStr">
        <is>
          <t>2026-10</t>
        </is>
      </c>
      <c r="J2568" t="inlineStr">
        <is>
          <t>Wk of 2026-10-12</t>
        </is>
      </c>
      <c r="K2568" t="inlineStr">
        <is>
          <t>Tejaswini Tarigopula</t>
        </is>
      </c>
      <c r="L2568" t="inlineStr">
        <is>
          <t>Facebook</t>
        </is>
      </c>
      <c r="M2568" t="inlineStr">
        <is>
          <t>Direct (campaign tagged in CRM)</t>
        </is>
      </c>
      <c r="N2568" t="inlineStr">
        <is>
          <t>6ad0a80af74ad3cdc9a55fbf</t>
        </is>
      </c>
      <c r="O2568" t="n">
        <v>1</v>
      </c>
      <c r="P2568" s="40">
        <f>IF(A2568="Lead",IF(ISNUMBER(MATCH(G2568,QualityStatuses,0)),1,0),0)</f>
        <v>0</v>
      </c>
      <c r="Q2568" s="40">
        <f>IF(A2568="Lead",IF(G2568="New Lead",0,1),0)</f>
        <v>1</v>
      </c>
      <c r="R2568" s="40">
        <f>IF(A2568="Lead",IF(G2568="Lost",1,0),0)</f>
        <v>0</v>
      </c>
      <c r="S2568" t="n">
        <v>1</v>
      </c>
      <c r="T2568" t="n">
        <v>1</v>
      </c>
      <c r="U2568" t="n">
        <v>0</v>
      </c>
      <c r="V2568" t="n">
        <v>0</v>
      </c>
      <c r="W2568" t="n">
        <v>0</v>
      </c>
      <c r="X2568" t="n">
        <v>0</v>
      </c>
      <c r="Y2568">
        <f>IF(AND(A2568="Lead",COUNTIF(MetaCamps,C2568)&gt;0),1,0)</f>
        <v>1</v>
      </c>
      <c r="Z2568">
        <f>IF(Y2568=1,P2568,0)</f>
        <v>0</v>
      </c>
    </row>
    <row r="2569">
      <c r="A2569" t="inlineStr">
        <is>
          <t>Lead</t>
        </is>
      </c>
      <c r="B2569" s="39" t="str">
        <f>IFERROR(INDEX(CampTypes,MATCH(C2569,CampList,0)),"Unattributed")</f>
        <v>Old</v>
      </c>
      <c r="C2569" t="inlineStr">
        <is>
          <t>natuf_Kiosk_14072026_Hindi</t>
        </is>
      </c>
      <c r="D2569" t="inlineStr">
        <is>
          <t>natuf_Kiosk_09102026</t>
        </is>
      </c>
      <c r="E2569" t="inlineStr">
        <is>
          <t>natuf_Kiosk_14072026_ad set_ad1</t>
        </is>
      </c>
      <c r="F2569" t="inlineStr">
        <is>
          <t>Natuf</t>
        </is>
      </c>
      <c r="G2569" t="inlineStr">
        <is>
          <t>New Lead</t>
        </is>
      </c>
      <c r="H2569" s="39" t="str">
        <f>IF(ISNUMBER(MATCH(G2569,QualityStatuses,0)),"Quality Lead","Non-Quality Lead")</f>
        <v>Non-Quality Lead</v>
      </c>
      <c r="I2569" t="inlineStr">
        <is>
          <t>2026-10</t>
        </is>
      </c>
      <c r="J2569" t="inlineStr">
        <is>
          <t>Wk of 2026-10-12</t>
        </is>
      </c>
      <c r="K2569" t="inlineStr">
        <is>
          <t>Omkar Navge</t>
        </is>
      </c>
      <c r="L2569" t="inlineStr">
        <is>
          <t>Facebook</t>
        </is>
      </c>
      <c r="M2569" t="inlineStr">
        <is>
          <t>Direct (campaign tagged in CRM)</t>
        </is>
      </c>
      <c r="N2569" t="inlineStr">
        <is>
          <t>6ad0a764af381c65a39b2e41</t>
        </is>
      </c>
      <c r="O2569" t="n">
        <v>1</v>
      </c>
      <c r="P2569" s="40">
        <f>IF(A2569="Lead",IF(ISNUMBER(MATCH(G2569,QualityStatuses,0)),1,0),0)</f>
        <v>0</v>
      </c>
      <c r="Q2569" s="40">
        <f>IF(A2569="Lead",IF(G2569="New Lead",0,1),0)</f>
        <v>0</v>
      </c>
      <c r="R2569" s="40">
        <f>IF(A2569="Lead",IF(G2569="Lost",1,0),0)</f>
        <v>0</v>
      </c>
      <c r="S2569" t="n">
        <v>0</v>
      </c>
      <c r="T2569" t="n">
        <v>0</v>
      </c>
      <c r="U2569" t="n">
        <v>0</v>
      </c>
      <c r="V2569" t="n">
        <v>0</v>
      </c>
      <c r="W2569" t="n">
        <v>0</v>
      </c>
      <c r="X2569" t="n">
        <v>0</v>
      </c>
      <c r="Y2569">
        <f>IF(AND(A2569="Lead",COUNTIF(MetaCamps,C2569)&gt;0),1,0)</f>
        <v>1</v>
      </c>
      <c r="Z2569">
        <f>IF(Y2569=1,P2569,0)</f>
        <v>0</v>
      </c>
    </row>
    <row r="2570">
      <c r="A2570" t="inlineStr">
        <is>
          <t>Lead</t>
        </is>
      </c>
      <c r="B2570" s="39" t="str">
        <f>IFERROR(INDEX(CampTypes,MATCH(C2570,CampList,0)),"Unattributed")</f>
        <v>New</v>
      </c>
      <c r="C2570" t="inlineStr">
        <is>
          <t>EBG - In House | ABO | Natuf | Leads | Unit Franchise | India | Oct26 | V1</t>
        </is>
      </c>
      <c r="D2570" t="inlineStr">
        <is>
          <t>Natuf | LAL 1% | India | Jul26 | V1</t>
        </is>
      </c>
      <c r="E2570" t="inlineStr">
        <is>
          <t>Natuf | Reel | Brand Ambassador | Heard Of Owning A Cafe | V1</t>
        </is>
      </c>
      <c r="F2570" t="inlineStr">
        <is>
          <t>In House Natuf</t>
        </is>
      </c>
      <c r="G2570" t="inlineStr">
        <is>
          <t>Attempt 1</t>
        </is>
      </c>
      <c r="H2570" s="39" t="str">
        <f>IF(ISNUMBER(MATCH(G2570,QualityStatuses,0)),"Quality Lead","Non-Quality Lead")</f>
        <v>Non-Quality Lead</v>
      </c>
      <c r="I2570" t="inlineStr">
        <is>
          <t>2026-10</t>
        </is>
      </c>
      <c r="J2570" t="inlineStr">
        <is>
          <t>Wk of 2026-10-12</t>
        </is>
      </c>
      <c r="K2570" t="inlineStr">
        <is>
          <t>Rupa Srinivas</t>
        </is>
      </c>
      <c r="L2570" t="inlineStr">
        <is>
          <t>Facebook</t>
        </is>
      </c>
      <c r="M2570" t="inlineStr">
        <is>
          <t>Direct (campaign tagged in CRM)</t>
        </is>
      </c>
      <c r="N2570" t="inlineStr">
        <is>
          <t>6ad0a63d883d3ad296b794d6</t>
        </is>
      </c>
      <c r="O2570" t="n">
        <v>1</v>
      </c>
      <c r="P2570" s="40">
        <f>IF(A2570="Lead",IF(ISNUMBER(MATCH(G2570,QualityStatuses,0)),1,0),0)</f>
        <v>0</v>
      </c>
      <c r="Q2570" s="40">
        <f>IF(A2570="Lead",IF(G2570="New Lead",0,1),0)</f>
        <v>1</v>
      </c>
      <c r="R2570" s="40">
        <f>IF(A2570="Lead",IF(G2570="Lost",1,0),0)</f>
        <v>0</v>
      </c>
      <c r="S2570" t="n">
        <v>1</v>
      </c>
      <c r="T2570" t="n">
        <v>0</v>
      </c>
      <c r="U2570" t="n">
        <v>0</v>
      </c>
      <c r="V2570" t="n">
        <v>0</v>
      </c>
      <c r="W2570" t="n">
        <v>0</v>
      </c>
      <c r="X2570" t="n">
        <v>0</v>
      </c>
      <c r="Y2570">
        <f>IF(AND(A2570="Lead",COUNTIF(MetaCamps,C2570)&gt;0),1,0)</f>
        <v>0</v>
      </c>
      <c r="Z2570">
        <f>IF(Y2570=1,P2570,0)</f>
        <v>0</v>
      </c>
    </row>
    <row r="2571">
      <c r="A2571" t="inlineStr">
        <is>
          <t>Lead</t>
        </is>
      </c>
      <c r="B2571" s="39" t="str">
        <f>IFERROR(INDEX(CampTypes,MATCH(C2571,CampList,0)),"Unattributed")</f>
        <v>New</v>
      </c>
      <c r="C2571" t="inlineStr">
        <is>
          <t>EBG - In House | ABO | Natuf | Leads | Unit Franchise | India | Oct26 | V1</t>
        </is>
      </c>
      <c r="D2571" t="inlineStr">
        <is>
          <t>Natuf | LAL 1% | India | Jul26 | V1</t>
        </is>
      </c>
      <c r="E2571" t="inlineStr">
        <is>
          <t>Natuf | Reel | Brand Ambassador | Heard Of Owning A Cafe | V1</t>
        </is>
      </c>
      <c r="F2571" t="inlineStr">
        <is>
          <t>In House Natuf</t>
        </is>
      </c>
      <c r="G2571" t="inlineStr">
        <is>
          <t>Connected</t>
        </is>
      </c>
      <c r="H2571" s="39" t="str">
        <f>IF(ISNUMBER(MATCH(G2571,QualityStatuses,0)),"Quality Lead","Non-Quality Lead")</f>
        <v>Non-Quality Lead</v>
      </c>
      <c r="I2571" t="inlineStr">
        <is>
          <t>2026-10</t>
        </is>
      </c>
      <c r="J2571" t="inlineStr">
        <is>
          <t>Wk of 2026-10-12</t>
        </is>
      </c>
      <c r="K2571" t="inlineStr">
        <is>
          <t>Rupa Srinivas</t>
        </is>
      </c>
      <c r="L2571" t="inlineStr">
        <is>
          <t>Facebook</t>
        </is>
      </c>
      <c r="M2571" t="inlineStr">
        <is>
          <t>Direct (campaign tagged in CRM)</t>
        </is>
      </c>
      <c r="N2571" t="inlineStr">
        <is>
          <t>6ad0a57f6563907aac77e7c0</t>
        </is>
      </c>
      <c r="O2571" t="n">
        <v>1</v>
      </c>
      <c r="P2571" s="40">
        <f>IF(A2571="Lead",IF(ISNUMBER(MATCH(G2571,QualityStatuses,0)),1,0),0)</f>
        <v>0</v>
      </c>
      <c r="Q2571" s="40">
        <f>IF(A2571="Lead",IF(G2571="New Lead",0,1),0)</f>
        <v>1</v>
      </c>
      <c r="R2571" s="40">
        <f>IF(A2571="Lead",IF(G2571="Lost",1,0),0)</f>
        <v>0</v>
      </c>
      <c r="S2571" t="n">
        <v>1</v>
      </c>
      <c r="T2571" t="n">
        <v>1</v>
      </c>
      <c r="U2571" t="n">
        <v>0</v>
      </c>
      <c r="V2571" t="n">
        <v>0</v>
      </c>
      <c r="W2571" t="n">
        <v>0</v>
      </c>
      <c r="X2571" t="n">
        <v>0</v>
      </c>
      <c r="Y2571">
        <f>IF(AND(A2571="Lead",COUNTIF(MetaCamps,C2571)&gt;0),1,0)</f>
        <v>0</v>
      </c>
      <c r="Z2571">
        <f>IF(Y2571=1,P2571,0)</f>
        <v>0</v>
      </c>
    </row>
    <row r="2572">
      <c r="A2572" t="inlineStr">
        <is>
          <t>Lead</t>
        </is>
      </c>
      <c r="B2572" s="39" t="str">
        <f>IFERROR(INDEX(CampTypes,MATCH(C2572,CampList,0)),"Unattributed")</f>
        <v>Old</v>
      </c>
      <c r="C2572" t="inlineStr">
        <is>
          <t>natuf_Kiosk_14072026_Hindi</t>
        </is>
      </c>
      <c r="D2572" t="inlineStr">
        <is>
          <t>natuf_Kiosk_14072026_ad set</t>
        </is>
      </c>
      <c r="E2572" t="inlineStr">
        <is>
          <t>natuf_Kiosk_Fomo_14072026_ad set_ad1 – Copy</t>
        </is>
      </c>
      <c r="F2572" t="inlineStr">
        <is>
          <t>Natuf</t>
        </is>
      </c>
      <c r="G2572" t="inlineStr">
        <is>
          <t>Connected</t>
        </is>
      </c>
      <c r="H2572" s="39" t="str">
        <f>IF(ISNUMBER(MATCH(G2572,QualityStatuses,0)),"Quality Lead","Non-Quality Lead")</f>
        <v>Non-Quality Lead</v>
      </c>
      <c r="I2572" t="inlineStr">
        <is>
          <t>2026-10</t>
        </is>
      </c>
      <c r="J2572" t="inlineStr">
        <is>
          <t>Wk of 2026-10-12</t>
        </is>
      </c>
      <c r="K2572" t="inlineStr">
        <is>
          <t>Tejaswini Tarigopula</t>
        </is>
      </c>
      <c r="L2572" t="inlineStr">
        <is>
          <t>Facebook</t>
        </is>
      </c>
      <c r="M2572" t="inlineStr">
        <is>
          <t>Direct (campaign tagged in CRM)</t>
        </is>
      </c>
      <c r="N2572" t="inlineStr">
        <is>
          <t>6ad0a563c3cc828769ade363</t>
        </is>
      </c>
      <c r="O2572" t="n">
        <v>1</v>
      </c>
      <c r="P2572" s="40">
        <f>IF(A2572="Lead",IF(ISNUMBER(MATCH(G2572,QualityStatuses,0)),1,0),0)</f>
        <v>0</v>
      </c>
      <c r="Q2572" s="40">
        <f>IF(A2572="Lead",IF(G2572="New Lead",0,1),0)</f>
        <v>1</v>
      </c>
      <c r="R2572" s="40">
        <f>IF(A2572="Lead",IF(G2572="Lost",1,0),0)</f>
        <v>0</v>
      </c>
      <c r="S2572" t="n">
        <v>2</v>
      </c>
      <c r="T2572" t="n">
        <v>2</v>
      </c>
      <c r="U2572" t="n">
        <v>0</v>
      </c>
      <c r="V2572" t="n">
        <v>0</v>
      </c>
      <c r="W2572" t="n">
        <v>0</v>
      </c>
      <c r="X2572" t="n">
        <v>0</v>
      </c>
      <c r="Y2572">
        <f>IF(AND(A2572="Lead",COUNTIF(MetaCamps,C2572)&gt;0),1,0)</f>
        <v>1</v>
      </c>
      <c r="Z2572">
        <f>IF(Y2572=1,P2572,0)</f>
        <v>0</v>
      </c>
    </row>
    <row r="2573">
      <c r="A2573" t="inlineStr">
        <is>
          <t>Lead</t>
        </is>
      </c>
      <c r="B2573" s="39" t="str">
        <f>IFERROR(INDEX(CampTypes,MATCH(C2573,CampList,0)),"Unattributed")</f>
        <v>New</v>
      </c>
      <c r="C2573" t="inlineStr">
        <is>
          <t>EBG - In House | ABO | Natuf | Leads | Unit Franchise | India | Oct26 | V1</t>
        </is>
      </c>
      <c r="D2573" t="inlineStr">
        <is>
          <t>Natuf | Investors | Tier1 + Growth Cities | Oct26 | V1</t>
        </is>
      </c>
      <c r="E2573" t="inlineStr">
        <is>
          <t>Natuf | Reel | Brand Ambassador | Heard Of Owning A Cafe | V1</t>
        </is>
      </c>
      <c r="F2573" t="inlineStr">
        <is>
          <t>In House Natuf</t>
        </is>
      </c>
      <c r="G2573" t="inlineStr">
        <is>
          <t>Attempt 1</t>
        </is>
      </c>
      <c r="H2573" s="39" t="str">
        <f>IF(ISNUMBER(MATCH(G2573,QualityStatuses,0)),"Quality Lead","Non-Quality Lead")</f>
        <v>Non-Quality Lead</v>
      </c>
      <c r="I2573" t="inlineStr">
        <is>
          <t>2026-10</t>
        </is>
      </c>
      <c r="J2573" t="inlineStr">
        <is>
          <t>Wk of 2026-10-12</t>
        </is>
      </c>
      <c r="K2573" t="inlineStr">
        <is>
          <t>Rupa Srinivas</t>
        </is>
      </c>
      <c r="L2573" t="inlineStr">
        <is>
          <t>Facebook</t>
        </is>
      </c>
      <c r="M2573" t="inlineStr">
        <is>
          <t>Direct (campaign tagged in CRM)</t>
        </is>
      </c>
      <c r="N2573" t="inlineStr">
        <is>
          <t>6ad0a40601d5792d0e3959b8</t>
        </is>
      </c>
      <c r="O2573" t="n">
        <v>1</v>
      </c>
      <c r="P2573" s="40">
        <f>IF(A2573="Lead",IF(ISNUMBER(MATCH(G2573,QualityStatuses,0)),1,0),0)</f>
        <v>0</v>
      </c>
      <c r="Q2573" s="40">
        <f>IF(A2573="Lead",IF(G2573="New Lead",0,1),0)</f>
        <v>1</v>
      </c>
      <c r="R2573" s="40">
        <f>IF(A2573="Lead",IF(G2573="Lost",1,0),0)</f>
        <v>0</v>
      </c>
      <c r="S2573" t="n">
        <v>1</v>
      </c>
      <c r="T2573" t="n">
        <v>1</v>
      </c>
      <c r="U2573" t="n">
        <v>0</v>
      </c>
      <c r="V2573" t="n">
        <v>0</v>
      </c>
      <c r="W2573" t="n">
        <v>0</v>
      </c>
      <c r="X2573" t="n">
        <v>0</v>
      </c>
      <c r="Y2573">
        <f>IF(AND(A2573="Lead",COUNTIF(MetaCamps,C2573)&gt;0),1,0)</f>
        <v>0</v>
      </c>
      <c r="Z2573">
        <f>IF(Y2573=1,P2573,0)</f>
        <v>0</v>
      </c>
    </row>
    <row r="2574">
      <c r="A2574" t="inlineStr">
        <is>
          <t>Lead</t>
        </is>
      </c>
      <c r="B2574" s="39" t="str">
        <f>IFERROR(INDEX(CampTypes,MATCH(C2574,CampList,0)),"Unattributed")</f>
        <v>New</v>
      </c>
      <c r="C2574" t="inlineStr">
        <is>
          <t>EBG - In House | ABO | Natuf | Leads | Unit Franchise | India | Oct26 | V1</t>
        </is>
      </c>
      <c r="D2574" t="inlineStr">
        <is>
          <t>Natuf | Broad | Tier1 + Growth Cities | Oct26 | V1</t>
        </is>
      </c>
      <c r="E2574" t="inlineStr">
        <is>
          <t>Natuf | Reel | Brand Ambassador | Heard Of Owning A Cafe | V1</t>
        </is>
      </c>
      <c r="F2574" t="inlineStr">
        <is>
          <t>In House Natuf</t>
        </is>
      </c>
      <c r="G2574" t="inlineStr">
        <is>
          <t>Connected</t>
        </is>
      </c>
      <c r="H2574" s="39" t="str">
        <f>IF(ISNUMBER(MATCH(G2574,QualityStatuses,0)),"Quality Lead","Non-Quality Lead")</f>
        <v>Non-Quality Lead</v>
      </c>
      <c r="I2574" t="inlineStr">
        <is>
          <t>2026-10</t>
        </is>
      </c>
      <c r="J2574" t="inlineStr">
        <is>
          <t>Wk of 2026-10-12</t>
        </is>
      </c>
      <c r="K2574" t="inlineStr">
        <is>
          <t>Rupa Srinivas</t>
        </is>
      </c>
      <c r="L2574" t="inlineStr">
        <is>
          <t>Facebook</t>
        </is>
      </c>
      <c r="M2574" t="inlineStr">
        <is>
          <t>Direct (campaign tagged in CRM)</t>
        </is>
      </c>
      <c r="N2574" t="inlineStr">
        <is>
          <t>6ad0a3f30767181516149c96</t>
        </is>
      </c>
      <c r="O2574" t="n">
        <v>1</v>
      </c>
      <c r="P2574" s="40">
        <f>IF(A2574="Lead",IF(ISNUMBER(MATCH(G2574,QualityStatuses,0)),1,0),0)</f>
        <v>0</v>
      </c>
      <c r="Q2574" s="40">
        <f>IF(A2574="Lead",IF(G2574="New Lead",0,1),0)</f>
        <v>1</v>
      </c>
      <c r="R2574" s="40">
        <f>IF(A2574="Lead",IF(G2574="Lost",1,0),0)</f>
        <v>0</v>
      </c>
      <c r="S2574" t="n">
        <v>2</v>
      </c>
      <c r="T2574" t="n">
        <v>1</v>
      </c>
      <c r="U2574" t="n">
        <v>0</v>
      </c>
      <c r="V2574" t="n">
        <v>0</v>
      </c>
      <c r="W2574" t="n">
        <v>0</v>
      </c>
      <c r="X2574" t="n">
        <v>0</v>
      </c>
      <c r="Y2574">
        <f>IF(AND(A2574="Lead",COUNTIF(MetaCamps,C2574)&gt;0),1,0)</f>
        <v>0</v>
      </c>
      <c r="Z2574">
        <f>IF(Y2574=1,P2574,0)</f>
        <v>0</v>
      </c>
    </row>
    <row r="2575">
      <c r="A2575" t="inlineStr">
        <is>
          <t>Lead</t>
        </is>
      </c>
      <c r="B2575" s="39" t="str">
        <f>IFERROR(INDEX(CampTypes,MATCH(C2575,CampList,0)),"Unattributed")</f>
        <v>Old</v>
      </c>
      <c r="C2575" t="inlineStr">
        <is>
          <t>E_Natuf_Generic_13082026</t>
        </is>
      </c>
      <c r="D2575" t="inlineStr">
        <is>
          <t>E_Natuf_Generic_13082026_Adset1</t>
        </is>
      </c>
      <c r="E2575" t="inlineStr">
        <is>
          <t>E_Natuf_Generic_13082026_Adset1_Ad1</t>
        </is>
      </c>
      <c r="F2575" t="inlineStr">
        <is>
          <t>Natuf</t>
        </is>
      </c>
      <c r="G2575" t="inlineStr">
        <is>
          <t>Attempt 2</t>
        </is>
      </c>
      <c r="H2575" s="39" t="str">
        <f>IF(ISNUMBER(MATCH(G2575,QualityStatuses,0)),"Quality Lead","Non-Quality Lead")</f>
        <v>Non-Quality Lead</v>
      </c>
      <c r="I2575" t="inlineStr">
        <is>
          <t>2026-10</t>
        </is>
      </c>
      <c r="J2575" t="inlineStr">
        <is>
          <t>Wk of 2026-10-12</t>
        </is>
      </c>
      <c r="K2575" t="inlineStr">
        <is>
          <t>Deepak Rai</t>
        </is>
      </c>
      <c r="L2575" t="inlineStr">
        <is>
          <t>Facebook</t>
        </is>
      </c>
      <c r="M2575" t="inlineStr">
        <is>
          <t>Direct (campaign tagged in CRM)</t>
        </is>
      </c>
      <c r="N2575" t="inlineStr">
        <is>
          <t>6ad0a383b9e6f30bbd65b3c4</t>
        </is>
      </c>
      <c r="O2575" t="n">
        <v>1</v>
      </c>
      <c r="P2575" s="40">
        <f>IF(A2575="Lead",IF(ISNUMBER(MATCH(G2575,QualityStatuses,0)),1,0),0)</f>
        <v>0</v>
      </c>
      <c r="Q2575" s="40">
        <f>IF(A2575="Lead",IF(G2575="New Lead",0,1),0)</f>
        <v>1</v>
      </c>
      <c r="R2575" s="40">
        <f>IF(A2575="Lead",IF(G2575="Lost",1,0),0)</f>
        <v>0</v>
      </c>
      <c r="S2575" t="n">
        <v>3</v>
      </c>
      <c r="T2575" t="n">
        <v>1</v>
      </c>
      <c r="U2575" t="n">
        <v>0</v>
      </c>
      <c r="V2575" t="n">
        <v>0</v>
      </c>
      <c r="W2575" t="n">
        <v>0</v>
      </c>
      <c r="X2575" t="n">
        <v>0</v>
      </c>
      <c r="Y2575">
        <f>IF(AND(A2575="Lead",COUNTIF(MetaCamps,C2575)&gt;0),1,0)</f>
        <v>1</v>
      </c>
      <c r="Z2575">
        <f>IF(Y2575=1,P2575,0)</f>
        <v>0</v>
      </c>
    </row>
    <row r="2576">
      <c r="A2576" t="inlineStr">
        <is>
          <t>Lead</t>
        </is>
      </c>
      <c r="B2576" s="39" t="str">
        <f>IFERROR(INDEX(CampTypes,MATCH(C2576,CampList,0)),"Unattributed")</f>
        <v>Old</v>
      </c>
      <c r="C2576" t="inlineStr">
        <is>
          <t>E_Karan_Natuf_All_07072026</t>
        </is>
      </c>
      <c r="D2576" t="inlineStr">
        <is>
          <t>E_Karan_Natuf_Fragship_07072026_Adset2</t>
        </is>
      </c>
      <c r="E2576" t="inlineStr">
        <is>
          <t>E_Karan_Natuf_Flagship_Cafe_07072026_Adset2_Ad1 – Copy 2</t>
        </is>
      </c>
      <c r="F2576" t="inlineStr">
        <is>
          <t>Natuf</t>
        </is>
      </c>
      <c r="G2576" t="inlineStr">
        <is>
          <t>Attempt 1</t>
        </is>
      </c>
      <c r="H2576" s="39" t="str">
        <f>IF(ISNUMBER(MATCH(G2576,QualityStatuses,0)),"Quality Lead","Non-Quality Lead")</f>
        <v>Non-Quality Lead</v>
      </c>
      <c r="I2576" t="inlineStr">
        <is>
          <t>2026-10</t>
        </is>
      </c>
      <c r="J2576" t="inlineStr">
        <is>
          <t>Wk of 2026-10-12</t>
        </is>
      </c>
      <c r="K2576" t="inlineStr">
        <is>
          <t>Omkar Navge</t>
        </is>
      </c>
      <c r="L2576" t="inlineStr">
        <is>
          <t>Facebook</t>
        </is>
      </c>
      <c r="M2576" t="inlineStr">
        <is>
          <t>Direct (campaign tagged in CRM)</t>
        </is>
      </c>
      <c r="N2576" t="inlineStr">
        <is>
          <t>6ad0a3552afdc3321620267a</t>
        </is>
      </c>
      <c r="O2576" t="n">
        <v>1</v>
      </c>
      <c r="P2576" s="40">
        <f>IF(A2576="Lead",IF(ISNUMBER(MATCH(G2576,QualityStatuses,0)),1,0),0)</f>
        <v>0</v>
      </c>
      <c r="Q2576" s="40">
        <f>IF(A2576="Lead",IF(G2576="New Lead",0,1),0)</f>
        <v>1</v>
      </c>
      <c r="R2576" s="40">
        <f>IF(A2576="Lead",IF(G2576="Lost",1,0),0)</f>
        <v>0</v>
      </c>
      <c r="S2576" t="n">
        <v>1</v>
      </c>
      <c r="T2576" t="n">
        <v>0</v>
      </c>
      <c r="U2576" t="n">
        <v>0</v>
      </c>
      <c r="V2576" t="n">
        <v>0</v>
      </c>
      <c r="W2576" t="n">
        <v>0</v>
      </c>
      <c r="X2576" t="n">
        <v>0</v>
      </c>
      <c r="Y2576">
        <f>IF(AND(A2576="Lead",COUNTIF(MetaCamps,C2576)&gt;0),1,0)</f>
        <v>1</v>
      </c>
      <c r="Z2576">
        <f>IF(Y2576=1,P2576,0)</f>
        <v>0</v>
      </c>
    </row>
    <row r="2577">
      <c r="A2577" t="inlineStr">
        <is>
          <t>Lead</t>
        </is>
      </c>
      <c r="B2577" s="39" t="str">
        <f>IFERROR(INDEX(CampTypes,MATCH(C2577,CampList,0)),"Unattributed")</f>
        <v>New</v>
      </c>
      <c r="C2577" t="inlineStr">
        <is>
          <t>EBG - In House | ABO | Natuf | Leads | Unit Franchise | India | Oct26 | V1</t>
        </is>
      </c>
      <c r="D2577" t="inlineStr">
        <is>
          <t>Natuf | Investors | Tier1 + Growth Cities | Oct26 | V1</t>
        </is>
      </c>
      <c r="E2577" t="inlineStr">
        <is>
          <t>Natuf | Reel | Brand Ambassador | Heard Of Owning A Cafe | V1</t>
        </is>
      </c>
      <c r="F2577" t="inlineStr">
        <is>
          <t>In House Natuf</t>
        </is>
      </c>
      <c r="G2577" t="inlineStr">
        <is>
          <t>Connected</t>
        </is>
      </c>
      <c r="H2577" s="39" t="str">
        <f>IF(ISNUMBER(MATCH(G2577,QualityStatuses,0)),"Quality Lead","Non-Quality Lead")</f>
        <v>Non-Quality Lead</v>
      </c>
      <c r="I2577" t="inlineStr">
        <is>
          <t>2026-10</t>
        </is>
      </c>
      <c r="J2577" t="inlineStr">
        <is>
          <t>Wk of 2026-10-12</t>
        </is>
      </c>
      <c r="K2577" t="inlineStr">
        <is>
          <t>Rupa Srinivas</t>
        </is>
      </c>
      <c r="L2577" t="inlineStr">
        <is>
          <t>Facebook</t>
        </is>
      </c>
      <c r="M2577" t="inlineStr">
        <is>
          <t>Direct (campaign tagged in CRM)</t>
        </is>
      </c>
      <c r="N2577" t="inlineStr">
        <is>
          <t>6ad0a21b2afdc33216202553</t>
        </is>
      </c>
      <c r="O2577" t="n">
        <v>1</v>
      </c>
      <c r="P2577" s="40">
        <f>IF(A2577="Lead",IF(ISNUMBER(MATCH(G2577,QualityStatuses,0)),1,0),0)</f>
        <v>0</v>
      </c>
      <c r="Q2577" s="40">
        <f>IF(A2577="Lead",IF(G2577="New Lead",0,1),0)</f>
        <v>1</v>
      </c>
      <c r="R2577" s="40">
        <f>IF(A2577="Lead",IF(G2577="Lost",1,0),0)</f>
        <v>0</v>
      </c>
      <c r="S2577" t="n">
        <v>3</v>
      </c>
      <c r="T2577" t="n">
        <v>3</v>
      </c>
      <c r="U2577" t="n">
        <v>0</v>
      </c>
      <c r="V2577" t="n">
        <v>0</v>
      </c>
      <c r="W2577" t="n">
        <v>0</v>
      </c>
      <c r="X2577" t="n">
        <v>0</v>
      </c>
      <c r="Y2577">
        <f>IF(AND(A2577="Lead",COUNTIF(MetaCamps,C2577)&gt;0),1,0)</f>
        <v>0</v>
      </c>
      <c r="Z2577">
        <f>IF(Y2577=1,P2577,0)</f>
        <v>0</v>
      </c>
    </row>
    <row r="2578">
      <c r="A2578" t="inlineStr">
        <is>
          <t>Lead</t>
        </is>
      </c>
      <c r="B2578" s="39" t="str">
        <f>IFERROR(INDEX(CampTypes,MATCH(C2578,CampList,0)),"Unattributed")</f>
        <v>Old</v>
      </c>
      <c r="C2578" t="inlineStr">
        <is>
          <t>E_Suresh_Natuf_Kiosk_07072026</t>
        </is>
      </c>
      <c r="D2578" t="inlineStr">
        <is>
          <t>E_Suresh_Natuf_Kiosk_07072026_Adset5</t>
        </is>
      </c>
      <c r="E2578" t="inlineStr">
        <is>
          <t>E_Hindi_Suresh_Natuf_Kiosk_07072026_Adset5_ad3 – Copy 2</t>
        </is>
      </c>
      <c r="F2578" t="inlineStr">
        <is>
          <t>Natuf</t>
        </is>
      </c>
      <c r="G2578" t="inlineStr">
        <is>
          <t>Attempt 2</t>
        </is>
      </c>
      <c r="H2578" s="39" t="str">
        <f>IF(ISNUMBER(MATCH(G2578,QualityStatuses,0)),"Quality Lead","Non-Quality Lead")</f>
        <v>Non-Quality Lead</v>
      </c>
      <c r="I2578" t="inlineStr">
        <is>
          <t>2026-10</t>
        </is>
      </c>
      <c r="J2578" t="inlineStr">
        <is>
          <t>Wk of 2026-10-12</t>
        </is>
      </c>
      <c r="K2578" t="inlineStr">
        <is>
          <t>Tejaswini Tarigopula</t>
        </is>
      </c>
      <c r="L2578" t="inlineStr">
        <is>
          <t>Facebook</t>
        </is>
      </c>
      <c r="M2578" t="inlineStr">
        <is>
          <t>Direct (campaign tagged in CRM)</t>
        </is>
      </c>
      <c r="N2578" t="inlineStr">
        <is>
          <t>6ad0a0a6d5289027996bc3df</t>
        </is>
      </c>
      <c r="O2578" t="n">
        <v>1</v>
      </c>
      <c r="P2578" s="40">
        <f>IF(A2578="Lead",IF(ISNUMBER(MATCH(G2578,QualityStatuses,0)),1,0),0)</f>
        <v>0</v>
      </c>
      <c r="Q2578" s="40">
        <f>IF(A2578="Lead",IF(G2578="New Lead",0,1),0)</f>
        <v>1</v>
      </c>
      <c r="R2578" s="40">
        <f>IF(A2578="Lead",IF(G2578="Lost",1,0),0)</f>
        <v>0</v>
      </c>
      <c r="S2578" t="n">
        <v>2</v>
      </c>
      <c r="T2578" t="n">
        <v>1</v>
      </c>
      <c r="U2578" t="n">
        <v>0</v>
      </c>
      <c r="V2578" t="n">
        <v>0</v>
      </c>
      <c r="W2578" t="n">
        <v>0</v>
      </c>
      <c r="X2578" t="n">
        <v>0</v>
      </c>
      <c r="Y2578">
        <f>IF(AND(A2578="Lead",COUNTIF(MetaCamps,C2578)&gt;0),1,0)</f>
        <v>1</v>
      </c>
      <c r="Z2578">
        <f>IF(Y2578=1,P2578,0)</f>
        <v>0</v>
      </c>
    </row>
    <row r="2579">
      <c r="A2579" t="inlineStr">
        <is>
          <t>Lead</t>
        </is>
      </c>
      <c r="B2579" s="39" t="str">
        <f>IFERROR(INDEX(CampTypes,MATCH(C2579,CampList,0)),"Unattributed")</f>
        <v>New</v>
      </c>
      <c r="C2579" t="inlineStr">
        <is>
          <t>EBG - In House | ABO | Natuf | Leads | Unit Franchise | India | Oct26 | V1</t>
        </is>
      </c>
      <c r="D2579" t="inlineStr">
        <is>
          <t>Natuf | Business Owners | Tier1 + Growth Cities | Oct26 | V1</t>
        </is>
      </c>
      <c r="E2579" t="inlineStr">
        <is>
          <t>Natuf | Reel | Brand Ambassador | Heard Of Owning A Cafe | V1</t>
        </is>
      </c>
      <c r="F2579" t="inlineStr">
        <is>
          <t>In House Natuf</t>
        </is>
      </c>
      <c r="G2579" t="inlineStr">
        <is>
          <t>Attempt 2</t>
        </is>
      </c>
      <c r="H2579" s="39" t="str">
        <f>IF(ISNUMBER(MATCH(G2579,QualityStatuses,0)),"Quality Lead","Non-Quality Lead")</f>
        <v>Non-Quality Lead</v>
      </c>
      <c r="I2579" t="inlineStr">
        <is>
          <t>2026-10</t>
        </is>
      </c>
      <c r="J2579" t="inlineStr">
        <is>
          <t>Wk of 2026-10-12</t>
        </is>
      </c>
      <c r="K2579" t="inlineStr">
        <is>
          <t>Rupa Srinivas</t>
        </is>
      </c>
      <c r="L2579" t="inlineStr">
        <is>
          <t>Facebook</t>
        </is>
      </c>
      <c r="M2579" t="inlineStr">
        <is>
          <t>Direct (campaign tagged in CRM)</t>
        </is>
      </c>
      <c r="N2579" t="inlineStr">
        <is>
          <t>6ad0a0940d91ab425ca2f531</t>
        </is>
      </c>
      <c r="O2579" t="n">
        <v>1</v>
      </c>
      <c r="P2579" s="40">
        <f>IF(A2579="Lead",IF(ISNUMBER(MATCH(G2579,QualityStatuses,0)),1,0),0)</f>
        <v>0</v>
      </c>
      <c r="Q2579" s="40">
        <f>IF(A2579="Lead",IF(G2579="New Lead",0,1),0)</f>
        <v>1</v>
      </c>
      <c r="R2579" s="40">
        <f>IF(A2579="Lead",IF(G2579="Lost",1,0),0)</f>
        <v>0</v>
      </c>
      <c r="S2579" t="n">
        <v>2</v>
      </c>
      <c r="T2579" t="n">
        <v>2</v>
      </c>
      <c r="U2579" t="n">
        <v>0</v>
      </c>
      <c r="V2579" t="n">
        <v>0</v>
      </c>
      <c r="W2579" t="n">
        <v>0</v>
      </c>
      <c r="X2579" t="n">
        <v>0</v>
      </c>
      <c r="Y2579">
        <f>IF(AND(A2579="Lead",COUNTIF(MetaCamps,C2579)&gt;0),1,0)</f>
        <v>0</v>
      </c>
      <c r="Z2579">
        <f>IF(Y2579=1,P2579,0)</f>
        <v>0</v>
      </c>
    </row>
    <row r="2580">
      <c r="A2580" t="inlineStr">
        <is>
          <t>Lead</t>
        </is>
      </c>
      <c r="B2580" s="39" t="str">
        <f>IFERROR(INDEX(CampTypes,MATCH(C2580,CampList,0)),"Unattributed")</f>
        <v>New</v>
      </c>
      <c r="C2580" t="inlineStr">
        <is>
          <t>EBG - In House | ABO | Natuf | Leads | Unit Franchise | India | Oct26 | V1</t>
        </is>
      </c>
      <c r="D2580" t="inlineStr">
        <is>
          <t>Natuf | Broad | Tier1 + Growth Cities | Oct26 | V1</t>
        </is>
      </c>
      <c r="E2580" t="inlineStr">
        <is>
          <t>Natuf | Reel | Brand Ambassador | Heard Of Owning A Cafe | V1</t>
        </is>
      </c>
      <c r="F2580" t="inlineStr">
        <is>
          <t>In House Natuf</t>
        </is>
      </c>
      <c r="G2580" t="inlineStr">
        <is>
          <t>Attempt 1</t>
        </is>
      </c>
      <c r="H2580" s="39" t="str">
        <f>IF(ISNUMBER(MATCH(G2580,QualityStatuses,0)),"Quality Lead","Non-Quality Lead")</f>
        <v>Non-Quality Lead</v>
      </c>
      <c r="I2580" t="inlineStr">
        <is>
          <t>2026-10</t>
        </is>
      </c>
      <c r="J2580" t="inlineStr">
        <is>
          <t>Wk of 2026-10-12</t>
        </is>
      </c>
      <c r="K2580" t="inlineStr">
        <is>
          <t>Rupa Srinivas</t>
        </is>
      </c>
      <c r="L2580" t="inlineStr">
        <is>
          <t>Facebook</t>
        </is>
      </c>
      <c r="M2580" t="inlineStr">
        <is>
          <t>Direct (campaign tagged in CRM)</t>
        </is>
      </c>
      <c r="N2580" t="inlineStr">
        <is>
          <t>6ad09e0fed1cd1437bef5d5e</t>
        </is>
      </c>
      <c r="O2580" t="n">
        <v>1</v>
      </c>
      <c r="P2580" s="40">
        <f>IF(A2580="Lead",IF(ISNUMBER(MATCH(G2580,QualityStatuses,0)),1,0),0)</f>
        <v>0</v>
      </c>
      <c r="Q2580" s="40">
        <f>IF(A2580="Lead",IF(G2580="New Lead",0,1),0)</f>
        <v>1</v>
      </c>
      <c r="R2580" s="40">
        <f>IF(A2580="Lead",IF(G2580="Lost",1,0),0)</f>
        <v>0</v>
      </c>
      <c r="S2580" t="n">
        <v>1</v>
      </c>
      <c r="T2580" t="n">
        <v>0</v>
      </c>
      <c r="U2580" t="n">
        <v>0</v>
      </c>
      <c r="V2580" t="n">
        <v>0</v>
      </c>
      <c r="W2580" t="n">
        <v>0</v>
      </c>
      <c r="X2580" t="n">
        <v>0</v>
      </c>
      <c r="Y2580">
        <f>IF(AND(A2580="Lead",COUNTIF(MetaCamps,C2580)&gt;0),1,0)</f>
        <v>0</v>
      </c>
      <c r="Z2580">
        <f>IF(Y2580=1,P2580,0)</f>
        <v>0</v>
      </c>
    </row>
    <row r="2581">
      <c r="A2581" t="inlineStr">
        <is>
          <t>Lead</t>
        </is>
      </c>
      <c r="B2581" s="39" t="str">
        <f>IFERROR(INDEX(CampTypes,MATCH(C2581,CampList,0)),"Unattributed")</f>
        <v>Old</v>
      </c>
      <c r="C2581" t="inlineStr">
        <is>
          <t>E_Suresh_Natuf_Kiosk_07072026</t>
        </is>
      </c>
      <c r="D2581" t="inlineStr">
        <is>
          <t>E_Suresh_Natuf_Kiosk_07072026_Adset5</t>
        </is>
      </c>
      <c r="E2581" t="inlineStr">
        <is>
          <t>E_Hindi_Suresh_Natuf_Kiosk_07072026_Adset5_ad3 – Copy 2</t>
        </is>
      </c>
      <c r="F2581" t="inlineStr">
        <is>
          <t>Natuf</t>
        </is>
      </c>
      <c r="G2581" t="inlineStr">
        <is>
          <t>Attempt 2</t>
        </is>
      </c>
      <c r="H2581" s="39" t="str">
        <f>IF(ISNUMBER(MATCH(G2581,QualityStatuses,0)),"Quality Lead","Non-Quality Lead")</f>
        <v>Non-Quality Lead</v>
      </c>
      <c r="I2581" t="inlineStr">
        <is>
          <t>2026-10</t>
        </is>
      </c>
      <c r="J2581" t="inlineStr">
        <is>
          <t>Wk of 2026-10-12</t>
        </is>
      </c>
      <c r="K2581" t="inlineStr">
        <is>
          <t>Deepak Rai</t>
        </is>
      </c>
      <c r="L2581" t="inlineStr">
        <is>
          <t>Facebook</t>
        </is>
      </c>
      <c r="M2581" t="inlineStr">
        <is>
          <t>Direct (campaign tagged in CRM)</t>
        </is>
      </c>
      <c r="N2581" t="inlineStr">
        <is>
          <t>6ad09d93740379088f9c924e</t>
        </is>
      </c>
      <c r="O2581" t="n">
        <v>1</v>
      </c>
      <c r="P2581" s="40">
        <f>IF(A2581="Lead",IF(ISNUMBER(MATCH(G2581,QualityStatuses,0)),1,0),0)</f>
        <v>0</v>
      </c>
      <c r="Q2581" s="40">
        <f>IF(A2581="Lead",IF(G2581="New Lead",0,1),0)</f>
        <v>1</v>
      </c>
      <c r="R2581" s="40">
        <f>IF(A2581="Lead",IF(G2581="Lost",1,0),0)</f>
        <v>0</v>
      </c>
      <c r="S2581" t="n">
        <v>0</v>
      </c>
      <c r="T2581" t="n">
        <v>0</v>
      </c>
      <c r="U2581" t="n">
        <v>0</v>
      </c>
      <c r="V2581" t="n">
        <v>0</v>
      </c>
      <c r="W2581" t="n">
        <v>0</v>
      </c>
      <c r="X2581" t="n">
        <v>0</v>
      </c>
      <c r="Y2581">
        <f>IF(AND(A2581="Lead",COUNTIF(MetaCamps,C2581)&gt;0),1,0)</f>
        <v>1</v>
      </c>
      <c r="Z2581">
        <f>IF(Y2581=1,P2581,0)</f>
        <v>0</v>
      </c>
    </row>
    <row r="2582">
      <c r="A2582" t="inlineStr">
        <is>
          <t>Lead</t>
        </is>
      </c>
      <c r="B2582" s="39" t="str">
        <f>IFERROR(INDEX(CampTypes,MATCH(C2582,CampList,0)),"Unattributed")</f>
        <v>New</v>
      </c>
      <c r="C2582" t="inlineStr">
        <is>
          <t>EBG - In House | ABO | Natuf | Leads | Unit Franchise | India | Oct26 | V1</t>
        </is>
      </c>
      <c r="D2582" t="inlineStr">
        <is>
          <t>Natuf | Business Owners | Tier1 + Growth Cities | Oct26 | V1</t>
        </is>
      </c>
      <c r="E2582" t="inlineStr">
        <is>
          <t>Natuf | Reel | Brand Ambassador | Heard Of Owning A Cafe | V1</t>
        </is>
      </c>
      <c r="F2582" t="inlineStr">
        <is>
          <t>In House Natuf</t>
        </is>
      </c>
      <c r="G2582" t="inlineStr">
        <is>
          <t>Attempt 1</t>
        </is>
      </c>
      <c r="H2582" s="39" t="str">
        <f>IF(ISNUMBER(MATCH(G2582,QualityStatuses,0)),"Quality Lead","Non-Quality Lead")</f>
        <v>Non-Quality Lead</v>
      </c>
      <c r="I2582" t="inlineStr">
        <is>
          <t>2026-10</t>
        </is>
      </c>
      <c r="J2582" t="inlineStr">
        <is>
          <t>Wk of 2026-10-12</t>
        </is>
      </c>
      <c r="K2582" t="inlineStr">
        <is>
          <t>Rupa Srinivas</t>
        </is>
      </c>
      <c r="L2582" t="inlineStr">
        <is>
          <t>Facebook</t>
        </is>
      </c>
      <c r="M2582" t="inlineStr">
        <is>
          <t>Direct (campaign tagged in CRM)</t>
        </is>
      </c>
      <c r="N2582" t="inlineStr">
        <is>
          <t>6ad09d2e75dc3a1e1abfdd25</t>
        </is>
      </c>
      <c r="O2582" t="n">
        <v>1</v>
      </c>
      <c r="P2582" s="40">
        <f>IF(A2582="Lead",IF(ISNUMBER(MATCH(G2582,QualityStatuses,0)),1,0),0)</f>
        <v>0</v>
      </c>
      <c r="Q2582" s="40">
        <f>IF(A2582="Lead",IF(G2582="New Lead",0,1),0)</f>
        <v>1</v>
      </c>
      <c r="R2582" s="40">
        <f>IF(A2582="Lead",IF(G2582="Lost",1,0),0)</f>
        <v>0</v>
      </c>
      <c r="S2582" t="n">
        <v>1</v>
      </c>
      <c r="T2582" t="n">
        <v>1</v>
      </c>
      <c r="U2582" t="n">
        <v>0</v>
      </c>
      <c r="V2582" t="n">
        <v>0</v>
      </c>
      <c r="W2582" t="n">
        <v>0</v>
      </c>
      <c r="X2582" t="n">
        <v>0</v>
      </c>
      <c r="Y2582">
        <f>IF(AND(A2582="Lead",COUNTIF(MetaCamps,C2582)&gt;0),1,0)</f>
        <v>0</v>
      </c>
      <c r="Z2582">
        <f>IF(Y2582=1,P2582,0)</f>
        <v>0</v>
      </c>
    </row>
    <row r="2583">
      <c r="A2583" t="inlineStr">
        <is>
          <t>Lead</t>
        </is>
      </c>
      <c r="B2583" s="39" t="str">
        <f>IFERROR(INDEX(CampTypes,MATCH(C2583,CampList,0)),"Unattributed")</f>
        <v>Old</v>
      </c>
      <c r="C2583" t="inlineStr">
        <is>
          <t>natuf_Kiosk_14072026_Hindi</t>
        </is>
      </c>
      <c r="D2583" t="inlineStr">
        <is>
          <t>natuf_Kiosk_14072026_ad set</t>
        </is>
      </c>
      <c r="E2583" t="inlineStr">
        <is>
          <t>natuf_Kiosk_Fomo_14072026_ad set_ad1 – Copy</t>
        </is>
      </c>
      <c r="F2583" t="inlineStr">
        <is>
          <t>Natuf</t>
        </is>
      </c>
      <c r="G2583" t="inlineStr">
        <is>
          <t>Attempt 1</t>
        </is>
      </c>
      <c r="H2583" s="39" t="str">
        <f>IF(ISNUMBER(MATCH(G2583,QualityStatuses,0)),"Quality Lead","Non-Quality Lead")</f>
        <v>Non-Quality Lead</v>
      </c>
      <c r="I2583" t="inlineStr">
        <is>
          <t>2026-10</t>
        </is>
      </c>
      <c r="J2583" t="inlineStr">
        <is>
          <t>Wk of 2026-10-12</t>
        </is>
      </c>
      <c r="K2583" t="inlineStr">
        <is>
          <t>Omkar Navge</t>
        </is>
      </c>
      <c r="L2583" t="inlineStr">
        <is>
          <t>Facebook</t>
        </is>
      </c>
      <c r="M2583" t="inlineStr">
        <is>
          <t>Direct (campaign tagged in CRM)</t>
        </is>
      </c>
      <c r="N2583" t="inlineStr">
        <is>
          <t>6ad09c7548b30191a4cc722c</t>
        </is>
      </c>
      <c r="O2583" t="n">
        <v>1</v>
      </c>
      <c r="P2583" s="40">
        <f>IF(A2583="Lead",IF(ISNUMBER(MATCH(G2583,QualityStatuses,0)),1,0),0)</f>
        <v>0</v>
      </c>
      <c r="Q2583" s="40">
        <f>IF(A2583="Lead",IF(G2583="New Lead",0,1),0)</f>
        <v>1</v>
      </c>
      <c r="R2583" s="40">
        <f>IF(A2583="Lead",IF(G2583="Lost",1,0),0)</f>
        <v>0</v>
      </c>
      <c r="S2583" t="n">
        <v>1</v>
      </c>
      <c r="T2583" t="n">
        <v>1</v>
      </c>
      <c r="U2583" t="n">
        <v>0</v>
      </c>
      <c r="V2583" t="n">
        <v>0</v>
      </c>
      <c r="W2583" t="n">
        <v>0</v>
      </c>
      <c r="X2583" t="n">
        <v>0</v>
      </c>
      <c r="Y2583">
        <f>IF(AND(A2583="Lead",COUNTIF(MetaCamps,C2583)&gt;0),1,0)</f>
        <v>1</v>
      </c>
      <c r="Z2583">
        <f>IF(Y2583=1,P2583,0)</f>
        <v>0</v>
      </c>
    </row>
    <row r="2584">
      <c r="A2584" t="inlineStr">
        <is>
          <t>Lead</t>
        </is>
      </c>
      <c r="B2584" s="39" t="str">
        <f>IFERROR(INDEX(CampTypes,MATCH(C2584,CampList,0)),"Unattributed")</f>
        <v>New</v>
      </c>
      <c r="C2584" t="inlineStr">
        <is>
          <t>EBG - In House | ABO | Natuf | Leads | Unit Franchise | India | Oct26 | V1</t>
        </is>
      </c>
      <c r="D2584" t="inlineStr">
        <is>
          <t>Natuf | Investors | Tier1 + Growth Cities | Oct26 | V1</t>
        </is>
      </c>
      <c r="E2584" t="inlineStr">
        <is>
          <t>Natuf | Reel | Brand Ambassador | Heard Of Owning A Cafe | V1</t>
        </is>
      </c>
      <c r="F2584" t="inlineStr">
        <is>
          <t>In House Natuf</t>
        </is>
      </c>
      <c r="G2584" t="inlineStr">
        <is>
          <t>Attempt 1</t>
        </is>
      </c>
      <c r="H2584" s="39" t="str">
        <f>IF(ISNUMBER(MATCH(G2584,QualityStatuses,0)),"Quality Lead","Non-Quality Lead")</f>
        <v>Non-Quality Lead</v>
      </c>
      <c r="I2584" t="inlineStr">
        <is>
          <t>2026-10</t>
        </is>
      </c>
      <c r="J2584" t="inlineStr">
        <is>
          <t>Wk of 2026-10-12</t>
        </is>
      </c>
      <c r="K2584" t="inlineStr">
        <is>
          <t>Rupa Srinivas</t>
        </is>
      </c>
      <c r="L2584" t="inlineStr">
        <is>
          <t>Facebook</t>
        </is>
      </c>
      <c r="M2584" t="inlineStr">
        <is>
          <t>Direct (campaign tagged in CRM)</t>
        </is>
      </c>
      <c r="N2584" t="inlineStr">
        <is>
          <t>6ad09a13f9fa946b80d2e599</t>
        </is>
      </c>
      <c r="O2584" t="n">
        <v>1</v>
      </c>
      <c r="P2584" s="40">
        <f>IF(A2584="Lead",IF(ISNUMBER(MATCH(G2584,QualityStatuses,0)),1,0),0)</f>
        <v>0</v>
      </c>
      <c r="Q2584" s="40">
        <f>IF(A2584="Lead",IF(G2584="New Lead",0,1),0)</f>
        <v>1</v>
      </c>
      <c r="R2584" s="40">
        <f>IF(A2584="Lead",IF(G2584="Lost",1,0),0)</f>
        <v>0</v>
      </c>
      <c r="S2584" t="n">
        <v>1</v>
      </c>
      <c r="T2584" t="n">
        <v>1</v>
      </c>
      <c r="U2584" t="n">
        <v>0</v>
      </c>
      <c r="V2584" t="n">
        <v>0</v>
      </c>
      <c r="W2584" t="n">
        <v>0</v>
      </c>
      <c r="X2584" t="n">
        <v>0</v>
      </c>
      <c r="Y2584">
        <f>IF(AND(A2584="Lead",COUNTIF(MetaCamps,C2584)&gt;0),1,0)</f>
        <v>0</v>
      </c>
      <c r="Z2584">
        <f>IF(Y2584=1,P2584,0)</f>
        <v>0</v>
      </c>
    </row>
    <row r="2585">
      <c r="A2585" t="inlineStr">
        <is>
          <t>Lead</t>
        </is>
      </c>
      <c r="B2585" s="39" t="str">
        <f>IFERROR(INDEX(CampTypes,MATCH(C2585,CampList,0)),"Unattributed")</f>
        <v>New</v>
      </c>
      <c r="C2585" t="inlineStr">
        <is>
          <t>EBG - In House | ABO | Natuf | Leads | Unit Franchise | India | Oct26 | V1</t>
        </is>
      </c>
      <c r="D2585" t="inlineStr">
        <is>
          <t>Natuf | Investors | Tier1 + Growth Cities | Oct26 | V1</t>
        </is>
      </c>
      <c r="E2585" t="inlineStr">
        <is>
          <t>Natuf | Reel | Brand Ambassador | Heard Of Owning A Cafe | V1</t>
        </is>
      </c>
      <c r="F2585" t="inlineStr">
        <is>
          <t>In House Natuf</t>
        </is>
      </c>
      <c r="G2585" t="inlineStr">
        <is>
          <t>Attempt 2</t>
        </is>
      </c>
      <c r="H2585" s="39" t="str">
        <f>IF(ISNUMBER(MATCH(G2585,QualityStatuses,0)),"Quality Lead","Non-Quality Lead")</f>
        <v>Non-Quality Lead</v>
      </c>
      <c r="I2585" t="inlineStr">
        <is>
          <t>2026-10</t>
        </is>
      </c>
      <c r="J2585" t="inlineStr">
        <is>
          <t>Wk of 2026-10-12</t>
        </is>
      </c>
      <c r="K2585" t="inlineStr">
        <is>
          <t>Rupa Srinivas</t>
        </is>
      </c>
      <c r="L2585" t="inlineStr">
        <is>
          <t>Facebook</t>
        </is>
      </c>
      <c r="M2585" t="inlineStr">
        <is>
          <t>Direct (campaign tagged in CRM)</t>
        </is>
      </c>
      <c r="N2585" t="inlineStr">
        <is>
          <t>6ad09964761f74b38af97140</t>
        </is>
      </c>
      <c r="O2585" t="n">
        <v>1</v>
      </c>
      <c r="P2585" s="40">
        <f>IF(A2585="Lead",IF(ISNUMBER(MATCH(G2585,QualityStatuses,0)),1,0),0)</f>
        <v>0</v>
      </c>
      <c r="Q2585" s="40">
        <f>IF(A2585="Lead",IF(G2585="New Lead",0,1),0)</f>
        <v>1</v>
      </c>
      <c r="R2585" s="40">
        <f>IF(A2585="Lead",IF(G2585="Lost",1,0),0)</f>
        <v>0</v>
      </c>
      <c r="S2585" t="n">
        <v>2</v>
      </c>
      <c r="T2585" t="n">
        <v>0</v>
      </c>
      <c r="U2585" t="n">
        <v>0</v>
      </c>
      <c r="V2585" t="n">
        <v>0</v>
      </c>
      <c r="W2585" t="n">
        <v>0</v>
      </c>
      <c r="X2585" t="n">
        <v>0</v>
      </c>
      <c r="Y2585">
        <f>IF(AND(A2585="Lead",COUNTIF(MetaCamps,C2585)&gt;0),1,0)</f>
        <v>0</v>
      </c>
      <c r="Z2585">
        <f>IF(Y2585=1,P2585,0)</f>
        <v>0</v>
      </c>
    </row>
    <row r="2586">
      <c r="A2586" t="inlineStr">
        <is>
          <t>Lead</t>
        </is>
      </c>
      <c r="B2586" s="39" t="str">
        <f>IFERROR(INDEX(CampTypes,MATCH(C2586,CampList,0)),"Unattributed")</f>
        <v>New</v>
      </c>
      <c r="C2586" t="inlineStr">
        <is>
          <t>EBG - In House | ABO | Natuf | Leads | Unit Franchise | India | Oct26 | V1</t>
        </is>
      </c>
      <c r="D2586" t="inlineStr">
        <is>
          <t>Natuf | Business Owners | Tier1 + Growth Cities | Oct26 | V1</t>
        </is>
      </c>
      <c r="E2586" t="inlineStr">
        <is>
          <t>Natuf | Reel | Brand Ambassador | Heard Of Owning A Cafe | V1</t>
        </is>
      </c>
      <c r="F2586" t="inlineStr">
        <is>
          <t>In House Natuf</t>
        </is>
      </c>
      <c r="G2586" t="inlineStr">
        <is>
          <t>Details Shared</t>
        </is>
      </c>
      <c r="H2586" s="39" t="str">
        <f>IF(ISNUMBER(MATCH(G2586,QualityStatuses,0)),"Quality Lead","Non-Quality Lead")</f>
        <v>Quality Lead</v>
      </c>
      <c r="I2586" t="inlineStr">
        <is>
          <t>2026-10</t>
        </is>
      </c>
      <c r="J2586" t="inlineStr">
        <is>
          <t>Wk of 2026-10-12</t>
        </is>
      </c>
      <c r="K2586" t="inlineStr">
        <is>
          <t>Rupa Srinivas</t>
        </is>
      </c>
      <c r="L2586" t="inlineStr">
        <is>
          <t>Facebook</t>
        </is>
      </c>
      <c r="M2586" t="inlineStr">
        <is>
          <t>Direct (campaign tagged in CRM)</t>
        </is>
      </c>
      <c r="N2586" t="inlineStr">
        <is>
          <t>6ad0987baca25e469430cbe9</t>
        </is>
      </c>
      <c r="O2586" t="n">
        <v>1</v>
      </c>
      <c r="P2586" s="40">
        <f>IF(A2586="Lead",IF(ISNUMBER(MATCH(G2586,QualityStatuses,0)),1,0),0)</f>
        <v>1</v>
      </c>
      <c r="Q2586" s="40">
        <f>IF(A2586="Lead",IF(G2586="New Lead",0,1),0)</f>
        <v>1</v>
      </c>
      <c r="R2586" s="40">
        <f>IF(A2586="Lead",IF(G2586="Lost",1,0),0)</f>
        <v>0</v>
      </c>
      <c r="S2586" t="n">
        <v>1</v>
      </c>
      <c r="T2586" t="n">
        <v>1</v>
      </c>
      <c r="U2586" t="n">
        <v>0</v>
      </c>
      <c r="V2586" t="n">
        <v>0</v>
      </c>
      <c r="W2586" t="n">
        <v>0</v>
      </c>
      <c r="X2586" t="n">
        <v>0</v>
      </c>
      <c r="Y2586">
        <f>IF(AND(A2586="Lead",COUNTIF(MetaCamps,C2586)&gt;0),1,0)</f>
        <v>0</v>
      </c>
      <c r="Z2586">
        <f>IF(Y2586=1,P2586,0)</f>
        <v>0</v>
      </c>
    </row>
    <row r="2587">
      <c r="A2587" t="inlineStr">
        <is>
          <t>Lead</t>
        </is>
      </c>
      <c r="B2587" s="39" t="str">
        <f>IFERROR(INDEX(CampTypes,MATCH(C2587,CampList,0)),"Unattributed")</f>
        <v>Old</v>
      </c>
      <c r="C2587" t="inlineStr">
        <is>
          <t>E_Suresh_Natuf_Kiosk_07072026</t>
        </is>
      </c>
      <c r="D2587" t="inlineStr">
        <is>
          <t>E_Suresh_Natuf_Kiosk_07072026_Adset5</t>
        </is>
      </c>
      <c r="E2587" t="inlineStr">
        <is>
          <t>E_Hindi_Suresh_Natuf_Kiosk_07072026_Adset5_ad3 – Copy 2</t>
        </is>
      </c>
      <c r="F2587" t="inlineStr">
        <is>
          <t>Natuf</t>
        </is>
      </c>
      <c r="G2587" t="inlineStr">
        <is>
          <t>Attempt 1</t>
        </is>
      </c>
      <c r="H2587" s="39" t="str">
        <f>IF(ISNUMBER(MATCH(G2587,QualityStatuses,0)),"Quality Lead","Non-Quality Lead")</f>
        <v>Non-Quality Lead</v>
      </c>
      <c r="I2587" t="inlineStr">
        <is>
          <t>2026-10</t>
        </is>
      </c>
      <c r="J2587" t="inlineStr">
        <is>
          <t>Wk of 2026-10-12</t>
        </is>
      </c>
      <c r="K2587" t="inlineStr">
        <is>
          <t>Tejaswini Tarigopula</t>
        </is>
      </c>
      <c r="L2587" t="inlineStr">
        <is>
          <t>Facebook</t>
        </is>
      </c>
      <c r="M2587" t="inlineStr">
        <is>
          <t>Direct (campaign tagged in CRM)</t>
        </is>
      </c>
      <c r="N2587" t="inlineStr">
        <is>
          <t>6ad0958ae7c5aa2283c7f521</t>
        </is>
      </c>
      <c r="O2587" t="n">
        <v>1</v>
      </c>
      <c r="P2587" s="40">
        <f>IF(A2587="Lead",IF(ISNUMBER(MATCH(G2587,QualityStatuses,0)),1,0),0)</f>
        <v>0</v>
      </c>
      <c r="Q2587" s="40">
        <f>IF(A2587="Lead",IF(G2587="New Lead",0,1),0)</f>
        <v>1</v>
      </c>
      <c r="R2587" s="40">
        <f>IF(A2587="Lead",IF(G2587="Lost",1,0),0)</f>
        <v>0</v>
      </c>
      <c r="S2587" t="n">
        <v>2</v>
      </c>
      <c r="T2587" t="n">
        <v>1</v>
      </c>
      <c r="U2587" t="n">
        <v>0</v>
      </c>
      <c r="V2587" t="n">
        <v>0</v>
      </c>
      <c r="W2587" t="n">
        <v>0</v>
      </c>
      <c r="X2587" t="n">
        <v>0</v>
      </c>
      <c r="Y2587">
        <f>IF(AND(A2587="Lead",COUNTIF(MetaCamps,C2587)&gt;0),1,0)</f>
        <v>1</v>
      </c>
      <c r="Z2587">
        <f>IF(Y2587=1,P2587,0)</f>
        <v>0</v>
      </c>
    </row>
    <row r="2588">
      <c r="A2588" t="inlineStr">
        <is>
          <t>Lead</t>
        </is>
      </c>
      <c r="B2588" s="39" t="str">
        <f>IFERROR(INDEX(CampTypes,MATCH(C2588,CampList,0)),"Unattributed")</f>
        <v>New</v>
      </c>
      <c r="C2588" t="inlineStr">
        <is>
          <t>EBG - In House | ABO | Natuf | Leads | Unit Franchise | India | Oct26 | V1</t>
        </is>
      </c>
      <c r="D2588" t="inlineStr">
        <is>
          <t>Natuf | Investors | Tier1 + Growth Cities | Oct26 | V1</t>
        </is>
      </c>
      <c r="E2588" t="inlineStr">
        <is>
          <t>Natuf | Reel | Brand Ambassador | Heard Of Owning A Cafe | V1</t>
        </is>
      </c>
      <c r="F2588" t="inlineStr">
        <is>
          <t>In House Natuf</t>
        </is>
      </c>
      <c r="G2588" t="inlineStr">
        <is>
          <t>Connected</t>
        </is>
      </c>
      <c r="H2588" s="39" t="str">
        <f>IF(ISNUMBER(MATCH(G2588,QualityStatuses,0)),"Quality Lead","Non-Quality Lead")</f>
        <v>Non-Quality Lead</v>
      </c>
      <c r="I2588" t="inlineStr">
        <is>
          <t>2026-10</t>
        </is>
      </c>
      <c r="J2588" t="inlineStr">
        <is>
          <t>Wk of 2026-10-12</t>
        </is>
      </c>
      <c r="K2588" t="inlineStr">
        <is>
          <t>Rupa Srinivas</t>
        </is>
      </c>
      <c r="L2588" t="inlineStr">
        <is>
          <t>Facebook</t>
        </is>
      </c>
      <c r="M2588" t="inlineStr">
        <is>
          <t>Direct (campaign tagged in CRM)</t>
        </is>
      </c>
      <c r="N2588" t="inlineStr">
        <is>
          <t>6ad094a71af7d908bf9176ea</t>
        </is>
      </c>
      <c r="O2588" t="n">
        <v>1</v>
      </c>
      <c r="P2588" s="40">
        <f>IF(A2588="Lead",IF(ISNUMBER(MATCH(G2588,QualityStatuses,0)),1,0),0)</f>
        <v>0</v>
      </c>
      <c r="Q2588" s="40">
        <f>IF(A2588="Lead",IF(G2588="New Lead",0,1),0)</f>
        <v>1</v>
      </c>
      <c r="R2588" s="40">
        <f>IF(A2588="Lead",IF(G2588="Lost",1,0),0)</f>
        <v>0</v>
      </c>
      <c r="S2588" t="n">
        <v>1</v>
      </c>
      <c r="T2588" t="n">
        <v>1</v>
      </c>
      <c r="U2588" t="n">
        <v>0</v>
      </c>
      <c r="V2588" t="n">
        <v>0</v>
      </c>
      <c r="W2588" t="n">
        <v>0</v>
      </c>
      <c r="X2588" t="n">
        <v>0</v>
      </c>
      <c r="Y2588">
        <f>IF(AND(A2588="Lead",COUNTIF(MetaCamps,C2588)&gt;0),1,0)</f>
        <v>0</v>
      </c>
      <c r="Z2588">
        <f>IF(Y2588=1,P2588,0)</f>
        <v>0</v>
      </c>
    </row>
    <row r="2589">
      <c r="A2589" t="inlineStr">
        <is>
          <t>Lead</t>
        </is>
      </c>
      <c r="B2589" s="39" t="str">
        <f>IFERROR(INDEX(CampTypes,MATCH(C2589,CampList,0)),"Unattributed")</f>
        <v>New</v>
      </c>
      <c r="C2589" t="inlineStr">
        <is>
          <t>EBG - In House | ABO | Natuf | Leads | Unit Franchise | India | Oct26 | V1</t>
        </is>
      </c>
      <c r="D2589" t="inlineStr">
        <is>
          <t>Natuf | LAL 1% | India | Jul26 | V1</t>
        </is>
      </c>
      <c r="E2589" t="inlineStr">
        <is>
          <t>Natuf | Reel | Brand Ambassador | Heard Of Owning A Cafe | V1</t>
        </is>
      </c>
      <c r="F2589" t="inlineStr">
        <is>
          <t>In House Natuf</t>
        </is>
      </c>
      <c r="G2589" t="inlineStr">
        <is>
          <t>Attempt 1</t>
        </is>
      </c>
      <c r="H2589" s="39" t="str">
        <f>IF(ISNUMBER(MATCH(G2589,QualityStatuses,0)),"Quality Lead","Non-Quality Lead")</f>
        <v>Non-Quality Lead</v>
      </c>
      <c r="I2589" t="inlineStr">
        <is>
          <t>2026-10</t>
        </is>
      </c>
      <c r="J2589" t="inlineStr">
        <is>
          <t>Wk of 2026-10-12</t>
        </is>
      </c>
      <c r="K2589" t="inlineStr">
        <is>
          <t>Rupa Srinivas</t>
        </is>
      </c>
      <c r="L2589" t="inlineStr">
        <is>
          <t>Facebook</t>
        </is>
      </c>
      <c r="M2589" t="inlineStr">
        <is>
          <t>Direct (campaign tagged in CRM)</t>
        </is>
      </c>
      <c r="N2589" t="inlineStr">
        <is>
          <t>6ad0926bdc68b75af3794f60</t>
        </is>
      </c>
      <c r="O2589" t="n">
        <v>1</v>
      </c>
      <c r="P2589" s="40">
        <f>IF(A2589="Lead",IF(ISNUMBER(MATCH(G2589,QualityStatuses,0)),1,0),0)</f>
        <v>0</v>
      </c>
      <c r="Q2589" s="40">
        <f>IF(A2589="Lead",IF(G2589="New Lead",0,1),0)</f>
        <v>1</v>
      </c>
      <c r="R2589" s="40">
        <f>IF(A2589="Lead",IF(G2589="Lost",1,0),0)</f>
        <v>0</v>
      </c>
      <c r="S2589" t="n">
        <v>1</v>
      </c>
      <c r="T2589" t="n">
        <v>1</v>
      </c>
      <c r="U2589" t="n">
        <v>0</v>
      </c>
      <c r="V2589" t="n">
        <v>0</v>
      </c>
      <c r="W2589" t="n">
        <v>0</v>
      </c>
      <c r="X2589" t="n">
        <v>0</v>
      </c>
      <c r="Y2589">
        <f>IF(AND(A2589="Lead",COUNTIF(MetaCamps,C2589)&gt;0),1,0)</f>
        <v>0</v>
      </c>
      <c r="Z2589">
        <f>IF(Y2589=1,P2589,0)</f>
        <v>0</v>
      </c>
    </row>
    <row r="2590">
      <c r="A2590" t="inlineStr">
        <is>
          <t>Lead</t>
        </is>
      </c>
      <c r="B2590" s="39" t="str">
        <f>IFERROR(INDEX(CampTypes,MATCH(C2590,CampList,0)),"Unattributed")</f>
        <v>New</v>
      </c>
      <c r="C2590" t="inlineStr">
        <is>
          <t>EBG - In House | ABO | Natuf | Leads | Unit Franchise | India | Oct26 | V1</t>
        </is>
      </c>
      <c r="D2590" t="inlineStr">
        <is>
          <t>Natuf | Business Owners | Tier1 + Growth Cities | Oct26 | V1</t>
        </is>
      </c>
      <c r="E2590" t="inlineStr">
        <is>
          <t>Natuf | Reel | Brand Ambassador | Heard Of Owning A Cafe | V1</t>
        </is>
      </c>
      <c r="F2590" t="inlineStr">
        <is>
          <t>In House Natuf</t>
        </is>
      </c>
      <c r="G2590" t="inlineStr">
        <is>
          <t>Attempt 3</t>
        </is>
      </c>
      <c r="H2590" s="39" t="str">
        <f>IF(ISNUMBER(MATCH(G2590,QualityStatuses,0)),"Quality Lead","Non-Quality Lead")</f>
        <v>Non-Quality Lead</v>
      </c>
      <c r="I2590" t="inlineStr">
        <is>
          <t>2026-10</t>
        </is>
      </c>
      <c r="J2590" t="inlineStr">
        <is>
          <t>Wk of 2026-10-12</t>
        </is>
      </c>
      <c r="K2590" t="inlineStr">
        <is>
          <t>Rupa Srinivas</t>
        </is>
      </c>
      <c r="L2590" t="inlineStr">
        <is>
          <t>Facebook</t>
        </is>
      </c>
      <c r="M2590" t="inlineStr">
        <is>
          <t>Direct (campaign tagged in CRM)</t>
        </is>
      </c>
      <c r="N2590" t="inlineStr">
        <is>
          <t>6ad0922cae867e453a4c5f11</t>
        </is>
      </c>
      <c r="O2590" t="n">
        <v>1</v>
      </c>
      <c r="P2590" s="40">
        <f>IF(A2590="Lead",IF(ISNUMBER(MATCH(G2590,QualityStatuses,0)),1,0),0)</f>
        <v>0</v>
      </c>
      <c r="Q2590" s="40">
        <f>IF(A2590="Lead",IF(G2590="New Lead",0,1),0)</f>
        <v>1</v>
      </c>
      <c r="R2590" s="40">
        <f>IF(A2590="Lead",IF(G2590="Lost",1,0),0)</f>
        <v>0</v>
      </c>
      <c r="S2590" t="n">
        <v>3</v>
      </c>
      <c r="T2590" t="n">
        <v>1</v>
      </c>
      <c r="U2590" t="n">
        <v>0</v>
      </c>
      <c r="V2590" t="n">
        <v>0</v>
      </c>
      <c r="W2590" t="n">
        <v>0</v>
      </c>
      <c r="X2590" t="n">
        <v>0</v>
      </c>
      <c r="Y2590">
        <f>IF(AND(A2590="Lead",COUNTIF(MetaCamps,C2590)&gt;0),1,0)</f>
        <v>0</v>
      </c>
      <c r="Z2590">
        <f>IF(Y2590=1,P2590,0)</f>
        <v>0</v>
      </c>
    </row>
    <row r="2591">
      <c r="A2591" t="inlineStr">
        <is>
          <t>Lead</t>
        </is>
      </c>
      <c r="B2591" s="39" t="str">
        <f>IFERROR(INDEX(CampTypes,MATCH(C2591,CampList,0)),"Unattributed")</f>
        <v>New</v>
      </c>
      <c r="C2591" t="inlineStr">
        <is>
          <t>EBG - In House | ABO | Natuf | Leads | Unit Franchise | India | Oct26 | V1</t>
        </is>
      </c>
      <c r="D2591" t="inlineStr">
        <is>
          <t>Natuf | Broad | Tier1 + Growth Cities | Oct26 | V1</t>
        </is>
      </c>
      <c r="E2591" t="inlineStr">
        <is>
          <t>Natuf | Reel | Brand Ambassador | Heard Of Owning A Cafe | V1</t>
        </is>
      </c>
      <c r="F2591" t="inlineStr">
        <is>
          <t>In House Natuf</t>
        </is>
      </c>
      <c r="G2591" t="inlineStr">
        <is>
          <t>Attempt 1</t>
        </is>
      </c>
      <c r="H2591" s="39" t="str">
        <f>IF(ISNUMBER(MATCH(G2591,QualityStatuses,0)),"Quality Lead","Non-Quality Lead")</f>
        <v>Non-Quality Lead</v>
      </c>
      <c r="I2591" t="inlineStr">
        <is>
          <t>2026-10</t>
        </is>
      </c>
      <c r="J2591" t="inlineStr">
        <is>
          <t>Wk of 2026-10-12</t>
        </is>
      </c>
      <c r="K2591" t="inlineStr">
        <is>
          <t>Rupa Srinivas</t>
        </is>
      </c>
      <c r="L2591" t="inlineStr">
        <is>
          <t>Facebook</t>
        </is>
      </c>
      <c r="M2591" t="inlineStr">
        <is>
          <t>Direct (campaign tagged in CRM)</t>
        </is>
      </c>
      <c r="N2591" t="inlineStr">
        <is>
          <t>6ad0908702bbd347dbe3388b</t>
        </is>
      </c>
      <c r="O2591" t="n">
        <v>1</v>
      </c>
      <c r="P2591" s="40">
        <f>IF(A2591="Lead",IF(ISNUMBER(MATCH(G2591,QualityStatuses,0)),1,0),0)</f>
        <v>0</v>
      </c>
      <c r="Q2591" s="40">
        <f>IF(A2591="Lead",IF(G2591="New Lead",0,1),0)</f>
        <v>1</v>
      </c>
      <c r="R2591" s="40">
        <f>IF(A2591="Lead",IF(G2591="Lost",1,0),0)</f>
        <v>0</v>
      </c>
      <c r="S2591" t="n">
        <v>2</v>
      </c>
      <c r="T2591" t="n">
        <v>0</v>
      </c>
      <c r="U2591" t="n">
        <v>0</v>
      </c>
      <c r="V2591" t="n">
        <v>0</v>
      </c>
      <c r="W2591" t="n">
        <v>0</v>
      </c>
      <c r="X2591" t="n">
        <v>0</v>
      </c>
      <c r="Y2591">
        <f>IF(AND(A2591="Lead",COUNTIF(MetaCamps,C2591)&gt;0),1,0)</f>
        <v>0</v>
      </c>
      <c r="Z2591">
        <f>IF(Y2591=1,P2591,0)</f>
        <v>0</v>
      </c>
    </row>
    <row r="2592">
      <c r="A2592" t="inlineStr">
        <is>
          <t>Lead</t>
        </is>
      </c>
      <c r="B2592" s="39" t="str">
        <f>IFERROR(INDEX(CampTypes,MATCH(C2592,CampList,0)),"Unattributed")</f>
        <v>New</v>
      </c>
      <c r="C2592" t="inlineStr">
        <is>
          <t>EBG - In House | ABO | Natuf | Leads | Unit Franchise | India | Oct26 | V1</t>
        </is>
      </c>
      <c r="D2592" t="inlineStr">
        <is>
          <t>Natuf | Broad | Tier1 + Growth Cities | Oct26 | V1</t>
        </is>
      </c>
      <c r="E2592" t="inlineStr">
        <is>
          <t>Natuf | Reel | Brand Ambassador | Heard Of Owning A Cafe | V1</t>
        </is>
      </c>
      <c r="F2592" t="inlineStr">
        <is>
          <t>In House Natuf</t>
        </is>
      </c>
      <c r="G2592" t="inlineStr">
        <is>
          <t>Connected</t>
        </is>
      </c>
      <c r="H2592" s="39" t="str">
        <f>IF(ISNUMBER(MATCH(G2592,QualityStatuses,0)),"Quality Lead","Non-Quality Lead")</f>
        <v>Non-Quality Lead</v>
      </c>
      <c r="I2592" t="inlineStr">
        <is>
          <t>2026-10</t>
        </is>
      </c>
      <c r="J2592" t="inlineStr">
        <is>
          <t>Wk of 2026-10-12</t>
        </is>
      </c>
      <c r="K2592" t="inlineStr">
        <is>
          <t>Rupa Srinivas</t>
        </is>
      </c>
      <c r="L2592" t="inlineStr">
        <is>
          <t>Facebook</t>
        </is>
      </c>
      <c r="M2592" t="inlineStr">
        <is>
          <t>Direct (campaign tagged in CRM)</t>
        </is>
      </c>
      <c r="N2592" t="inlineStr">
        <is>
          <t>6ad0907260fe11e18dba9bc0</t>
        </is>
      </c>
      <c r="O2592" t="n">
        <v>1</v>
      </c>
      <c r="P2592" s="40">
        <f>IF(A2592="Lead",IF(ISNUMBER(MATCH(G2592,QualityStatuses,0)),1,0),0)</f>
        <v>0</v>
      </c>
      <c r="Q2592" s="40">
        <f>IF(A2592="Lead",IF(G2592="New Lead",0,1),0)</f>
        <v>1</v>
      </c>
      <c r="R2592" s="40">
        <f>IF(A2592="Lead",IF(G2592="Lost",1,0),0)</f>
        <v>0</v>
      </c>
      <c r="S2592" t="n">
        <v>1</v>
      </c>
      <c r="T2592" t="n">
        <v>1</v>
      </c>
      <c r="U2592" t="n">
        <v>0</v>
      </c>
      <c r="V2592" t="n">
        <v>0</v>
      </c>
      <c r="W2592" t="n">
        <v>0</v>
      </c>
      <c r="X2592" t="n">
        <v>0</v>
      </c>
      <c r="Y2592">
        <f>IF(AND(A2592="Lead",COUNTIF(MetaCamps,C2592)&gt;0),1,0)</f>
        <v>0</v>
      </c>
      <c r="Z2592">
        <f>IF(Y2592=1,P2592,0)</f>
        <v>0</v>
      </c>
    </row>
    <row r="2593">
      <c r="A2593" t="inlineStr">
        <is>
          <t>Lead</t>
        </is>
      </c>
      <c r="B2593" s="39" t="str">
        <f>IFERROR(INDEX(CampTypes,MATCH(C2593,CampList,0)),"Unattributed")</f>
        <v>New</v>
      </c>
      <c r="C2593" t="inlineStr">
        <is>
          <t>EBG - In House | ABO | Natuf | Leads | Unit Franchise | India | Oct26 | V1</t>
        </is>
      </c>
      <c r="D2593" t="inlineStr">
        <is>
          <t>Natuf | Broad | Tier1 + Growth Cities | Oct26 | V1</t>
        </is>
      </c>
      <c r="E2593" t="inlineStr">
        <is>
          <t>Natuf | Reel | Brand Ambassador | Heard Of Owning A Cafe | V1</t>
        </is>
      </c>
      <c r="F2593" t="inlineStr">
        <is>
          <t>In House Natuf</t>
        </is>
      </c>
      <c r="G2593" t="inlineStr">
        <is>
          <t>Connected</t>
        </is>
      </c>
      <c r="H2593" s="39" t="str">
        <f>IF(ISNUMBER(MATCH(G2593,QualityStatuses,0)),"Quality Lead","Non-Quality Lead")</f>
        <v>Non-Quality Lead</v>
      </c>
      <c r="I2593" t="inlineStr">
        <is>
          <t>2026-10</t>
        </is>
      </c>
      <c r="J2593" t="inlineStr">
        <is>
          <t>Wk of 2026-10-12</t>
        </is>
      </c>
      <c r="K2593" t="inlineStr">
        <is>
          <t>Rupa Srinivas</t>
        </is>
      </c>
      <c r="L2593" t="inlineStr">
        <is>
          <t>Facebook</t>
        </is>
      </c>
      <c r="M2593" t="inlineStr">
        <is>
          <t>Direct (campaign tagged in CRM)</t>
        </is>
      </c>
      <c r="N2593" t="inlineStr">
        <is>
          <t>6ad08ffe06da5efe623c518f</t>
        </is>
      </c>
      <c r="O2593" t="n">
        <v>1</v>
      </c>
      <c r="P2593" s="40">
        <f>IF(A2593="Lead",IF(ISNUMBER(MATCH(G2593,QualityStatuses,0)),1,0),0)</f>
        <v>0</v>
      </c>
      <c r="Q2593" s="40">
        <f>IF(A2593="Lead",IF(G2593="New Lead",0,1),0)</f>
        <v>1</v>
      </c>
      <c r="R2593" s="40">
        <f>IF(A2593="Lead",IF(G2593="Lost",1,0),0)</f>
        <v>0</v>
      </c>
      <c r="S2593" t="n">
        <v>3</v>
      </c>
      <c r="T2593" t="n">
        <v>3</v>
      </c>
      <c r="U2593" t="n">
        <v>0</v>
      </c>
      <c r="V2593" t="n">
        <v>0</v>
      </c>
      <c r="W2593" t="n">
        <v>0</v>
      </c>
      <c r="X2593" t="n">
        <v>0</v>
      </c>
      <c r="Y2593">
        <f>IF(AND(A2593="Lead",COUNTIF(MetaCamps,C2593)&gt;0),1,0)</f>
        <v>0</v>
      </c>
      <c r="Z2593">
        <f>IF(Y2593=1,P2593,0)</f>
        <v>0</v>
      </c>
    </row>
    <row r="2594">
      <c r="A2594" t="inlineStr">
        <is>
          <t>Lead</t>
        </is>
      </c>
      <c r="B2594" s="39" t="str">
        <f>IFERROR(INDEX(CampTypes,MATCH(C2594,CampList,0)),"Unattributed")</f>
        <v>New</v>
      </c>
      <c r="C2594" t="inlineStr">
        <is>
          <t>EBG - In House | ABO | Natuf | Leads | Unit Franchise | India | Oct26 | V1</t>
        </is>
      </c>
      <c r="D2594" t="inlineStr">
        <is>
          <t>Natuf | Business Owners | Tier1 + Growth Cities | Oct26 | V1</t>
        </is>
      </c>
      <c r="E2594" t="inlineStr">
        <is>
          <t>Natuf | Reel | Brand Ambassador | Heard Of Owning A Cafe | V1</t>
        </is>
      </c>
      <c r="F2594" t="inlineStr">
        <is>
          <t>In House Natuf</t>
        </is>
      </c>
      <c r="G2594" t="inlineStr">
        <is>
          <t>Attempt 2</t>
        </is>
      </c>
      <c r="H2594" s="39" t="str">
        <f>IF(ISNUMBER(MATCH(G2594,QualityStatuses,0)),"Quality Lead","Non-Quality Lead")</f>
        <v>Non-Quality Lead</v>
      </c>
      <c r="I2594" t="inlineStr">
        <is>
          <t>2026-10</t>
        </is>
      </c>
      <c r="J2594" t="inlineStr">
        <is>
          <t>Wk of 2026-10-12</t>
        </is>
      </c>
      <c r="K2594" t="inlineStr">
        <is>
          <t>Rupa Srinivas</t>
        </is>
      </c>
      <c r="L2594" t="inlineStr">
        <is>
          <t>Facebook</t>
        </is>
      </c>
      <c r="M2594" t="inlineStr">
        <is>
          <t>Direct (campaign tagged in CRM)</t>
        </is>
      </c>
      <c r="N2594" t="inlineStr">
        <is>
          <t>6ad08fee5bbdd1eda6c90219</t>
        </is>
      </c>
      <c r="O2594" t="n">
        <v>1</v>
      </c>
      <c r="P2594" s="40">
        <f>IF(A2594="Lead",IF(ISNUMBER(MATCH(G2594,QualityStatuses,0)),1,0),0)</f>
        <v>0</v>
      </c>
      <c r="Q2594" s="40">
        <f>IF(A2594="Lead",IF(G2594="New Lead",0,1),0)</f>
        <v>1</v>
      </c>
      <c r="R2594" s="40">
        <f>IF(A2594="Lead",IF(G2594="Lost",1,0),0)</f>
        <v>0</v>
      </c>
      <c r="S2594" t="n">
        <v>3</v>
      </c>
      <c r="T2594" t="n">
        <v>0</v>
      </c>
      <c r="U2594" t="n">
        <v>0</v>
      </c>
      <c r="V2594" t="n">
        <v>0</v>
      </c>
      <c r="W2594" t="n">
        <v>0</v>
      </c>
      <c r="X2594" t="n">
        <v>0</v>
      </c>
      <c r="Y2594">
        <f>IF(AND(A2594="Lead",COUNTIF(MetaCamps,C2594)&gt;0),1,0)</f>
        <v>0</v>
      </c>
      <c r="Z2594">
        <f>IF(Y2594=1,P2594,0)</f>
        <v>0</v>
      </c>
    </row>
    <row r="2595">
      <c r="A2595" t="inlineStr">
        <is>
          <t>Lead</t>
        </is>
      </c>
      <c r="B2595" s="39" t="str">
        <f>IFERROR(INDEX(CampTypes,MATCH(C2595,CampList,0)),"Unattributed")</f>
        <v>New</v>
      </c>
      <c r="C2595" t="inlineStr">
        <is>
          <t>EBG - In House | ABO | Natuf | Leads | Unit Franchise | India | Oct26 | V1</t>
        </is>
      </c>
      <c r="D2595" t="inlineStr">
        <is>
          <t>Natuf | Business Owners | Tier1 + Growth Cities | Oct26 | V1</t>
        </is>
      </c>
      <c r="E2595" t="inlineStr">
        <is>
          <t>Natuf | Reel | Brand Ambassador | Heard Of Owning A Cafe | V1</t>
        </is>
      </c>
      <c r="F2595" t="inlineStr">
        <is>
          <t>In House Natuf</t>
        </is>
      </c>
      <c r="G2595" t="inlineStr">
        <is>
          <t>Connected</t>
        </is>
      </c>
      <c r="H2595" s="39" t="str">
        <f>IF(ISNUMBER(MATCH(G2595,QualityStatuses,0)),"Quality Lead","Non-Quality Lead")</f>
        <v>Non-Quality Lead</v>
      </c>
      <c r="I2595" t="inlineStr">
        <is>
          <t>2026-10</t>
        </is>
      </c>
      <c r="J2595" t="inlineStr">
        <is>
          <t>Wk of 2026-10-12</t>
        </is>
      </c>
      <c r="K2595" t="inlineStr">
        <is>
          <t>Rupa Srinivas</t>
        </is>
      </c>
      <c r="L2595" t="inlineStr">
        <is>
          <t>Facebook</t>
        </is>
      </c>
      <c r="M2595" t="inlineStr">
        <is>
          <t>Direct (campaign tagged in CRM)</t>
        </is>
      </c>
      <c r="N2595" t="inlineStr">
        <is>
          <t>6ad08dba7763920ddc607e30</t>
        </is>
      </c>
      <c r="O2595" t="n">
        <v>1</v>
      </c>
      <c r="P2595" s="40">
        <f>IF(A2595="Lead",IF(ISNUMBER(MATCH(G2595,QualityStatuses,0)),1,0),0)</f>
        <v>0</v>
      </c>
      <c r="Q2595" s="40">
        <f>IF(A2595="Lead",IF(G2595="New Lead",0,1),0)</f>
        <v>1</v>
      </c>
      <c r="R2595" s="40">
        <f>IF(A2595="Lead",IF(G2595="Lost",1,0),0)</f>
        <v>0</v>
      </c>
      <c r="S2595" t="n">
        <v>1</v>
      </c>
      <c r="T2595" t="n">
        <v>1</v>
      </c>
      <c r="U2595" t="n">
        <v>0</v>
      </c>
      <c r="V2595" t="n">
        <v>0</v>
      </c>
      <c r="W2595" t="n">
        <v>0</v>
      </c>
      <c r="X2595" t="n">
        <v>0</v>
      </c>
      <c r="Y2595">
        <f>IF(AND(A2595="Lead",COUNTIF(MetaCamps,C2595)&gt;0),1,0)</f>
        <v>0</v>
      </c>
      <c r="Z2595">
        <f>IF(Y2595=1,P2595,0)</f>
        <v>0</v>
      </c>
    </row>
    <row r="2596">
      <c r="A2596" t="inlineStr">
        <is>
          <t>Lead</t>
        </is>
      </c>
      <c r="B2596" s="39" t="str">
        <f>IFERROR(INDEX(CampTypes,MATCH(C2596,CampList,0)),"Unattributed")</f>
        <v>Old</v>
      </c>
      <c r="C2596" t="inlineStr">
        <is>
          <t>E_Natuf_Generic_13082026</t>
        </is>
      </c>
      <c r="D2596" t="inlineStr">
        <is>
          <t>E_Natuf_Generic_13082026_Adset1</t>
        </is>
      </c>
      <c r="E2596" t="inlineStr">
        <is>
          <t>E_Natuf_Generic_13082026_Adset1_Ad1</t>
        </is>
      </c>
      <c r="F2596" t="inlineStr">
        <is>
          <t>Natuf</t>
        </is>
      </c>
      <c r="G2596" t="inlineStr">
        <is>
          <t>Connected</t>
        </is>
      </c>
      <c r="H2596" s="39" t="str">
        <f>IF(ISNUMBER(MATCH(G2596,QualityStatuses,0)),"Quality Lead","Non-Quality Lead")</f>
        <v>Non-Quality Lead</v>
      </c>
      <c r="I2596" t="inlineStr">
        <is>
          <t>2026-10</t>
        </is>
      </c>
      <c r="J2596" t="inlineStr">
        <is>
          <t>Wk of 2026-10-12</t>
        </is>
      </c>
      <c r="K2596" t="inlineStr">
        <is>
          <t>Deepak Rai</t>
        </is>
      </c>
      <c r="L2596" t="inlineStr">
        <is>
          <t>Facebook</t>
        </is>
      </c>
      <c r="M2596" t="inlineStr">
        <is>
          <t>Direct (campaign tagged in CRM)</t>
        </is>
      </c>
      <c r="N2596" t="inlineStr">
        <is>
          <t>6ad08d5c627376d7592663c9</t>
        </is>
      </c>
      <c r="O2596" t="n">
        <v>1</v>
      </c>
      <c r="P2596" s="40">
        <f>IF(A2596="Lead",IF(ISNUMBER(MATCH(G2596,QualityStatuses,0)),1,0),0)</f>
        <v>0</v>
      </c>
      <c r="Q2596" s="40">
        <f>IF(A2596="Lead",IF(G2596="New Lead",0,1),0)</f>
        <v>1</v>
      </c>
      <c r="R2596" s="40">
        <f>IF(A2596="Lead",IF(G2596="Lost",1,0),0)</f>
        <v>0</v>
      </c>
      <c r="S2596" t="n">
        <v>0</v>
      </c>
      <c r="T2596" t="n">
        <v>0</v>
      </c>
      <c r="U2596" t="n">
        <v>0</v>
      </c>
      <c r="V2596" t="n">
        <v>0</v>
      </c>
      <c r="W2596" t="n">
        <v>0</v>
      </c>
      <c r="X2596" t="n">
        <v>0</v>
      </c>
      <c r="Y2596">
        <f>IF(AND(A2596="Lead",COUNTIF(MetaCamps,C2596)&gt;0),1,0)</f>
        <v>1</v>
      </c>
      <c r="Z2596">
        <f>IF(Y2596=1,P2596,0)</f>
        <v>0</v>
      </c>
    </row>
    <row r="2597">
      <c r="A2597" t="inlineStr">
        <is>
          <t>Lead</t>
        </is>
      </c>
      <c r="B2597" s="39" t="str">
        <f>IFERROR(INDEX(CampTypes,MATCH(C2597,CampList,0)),"Unattributed")</f>
        <v>New</v>
      </c>
      <c r="C2597" t="inlineStr">
        <is>
          <t>EBG - In House | ABO | Natuf | Leads | Unit Franchise | India | Oct26 | V1</t>
        </is>
      </c>
      <c r="D2597" t="inlineStr">
        <is>
          <t>Natuf | Business Owners | Tier1 + Growth Cities | Oct26 | V1</t>
        </is>
      </c>
      <c r="E2597" t="inlineStr">
        <is>
          <t>Natuf | Reel | Brand Ambassador | Heard Of Owning A Cafe | V1</t>
        </is>
      </c>
      <c r="F2597" t="inlineStr">
        <is>
          <t>In House Natuf</t>
        </is>
      </c>
      <c r="G2597" t="inlineStr">
        <is>
          <t>Attempt 1</t>
        </is>
      </c>
      <c r="H2597" s="39" t="str">
        <f>IF(ISNUMBER(MATCH(G2597,QualityStatuses,0)),"Quality Lead","Non-Quality Lead")</f>
        <v>Non-Quality Lead</v>
      </c>
      <c r="I2597" t="inlineStr">
        <is>
          <t>2026-10</t>
        </is>
      </c>
      <c r="J2597" t="inlineStr">
        <is>
          <t>Wk of 2026-10-12</t>
        </is>
      </c>
      <c r="K2597" t="inlineStr">
        <is>
          <t>Rupa Srinivas</t>
        </is>
      </c>
      <c r="L2597" t="inlineStr">
        <is>
          <t>Facebook</t>
        </is>
      </c>
      <c r="M2597" t="inlineStr">
        <is>
          <t>Direct (campaign tagged in CRM)</t>
        </is>
      </c>
      <c r="N2597" t="inlineStr">
        <is>
          <t>6ad08d597763920ddc607ce7</t>
        </is>
      </c>
      <c r="O2597" t="n">
        <v>1</v>
      </c>
      <c r="P2597" s="40">
        <f>IF(A2597="Lead",IF(ISNUMBER(MATCH(G2597,QualityStatuses,0)),1,0),0)</f>
        <v>0</v>
      </c>
      <c r="Q2597" s="40">
        <f>IF(A2597="Lead",IF(G2597="New Lead",0,1),0)</f>
        <v>1</v>
      </c>
      <c r="R2597" s="40">
        <f>IF(A2597="Lead",IF(G2597="Lost",1,0),0)</f>
        <v>0</v>
      </c>
      <c r="S2597" t="n">
        <v>1</v>
      </c>
      <c r="T2597" t="n">
        <v>0</v>
      </c>
      <c r="U2597" t="n">
        <v>0</v>
      </c>
      <c r="V2597" t="n">
        <v>0</v>
      </c>
      <c r="W2597" t="n">
        <v>0</v>
      </c>
      <c r="X2597" t="n">
        <v>0</v>
      </c>
      <c r="Y2597">
        <f>IF(AND(A2597="Lead",COUNTIF(MetaCamps,C2597)&gt;0),1,0)</f>
        <v>0</v>
      </c>
      <c r="Z2597">
        <f>IF(Y2597=1,P2597,0)</f>
        <v>0</v>
      </c>
    </row>
    <row r="2598">
      <c r="A2598" t="inlineStr">
        <is>
          <t>Lead</t>
        </is>
      </c>
      <c r="B2598" s="39" t="str">
        <f>IFERROR(INDEX(CampTypes,MATCH(C2598,CampList,0)),"Unattributed")</f>
        <v>New</v>
      </c>
      <c r="C2598" t="inlineStr">
        <is>
          <t>EBG - In House | ABO | Natuf | Leads | Unit Franchise | India | Oct26 | V1</t>
        </is>
      </c>
      <c r="D2598" t="inlineStr">
        <is>
          <t>Natuf | Investors | Tier1 + Growth Cities | Oct26 | V1</t>
        </is>
      </c>
      <c r="E2598" t="inlineStr">
        <is>
          <t>Natuf | Reel | Brand Ambassador | Heard Of Owning A Cafe | V1</t>
        </is>
      </c>
      <c r="F2598" t="inlineStr">
        <is>
          <t>In House Natuf</t>
        </is>
      </c>
      <c r="G2598" t="inlineStr">
        <is>
          <t>Attempt 1</t>
        </is>
      </c>
      <c r="H2598" s="39" t="str">
        <f>IF(ISNUMBER(MATCH(G2598,QualityStatuses,0)),"Quality Lead","Non-Quality Lead")</f>
        <v>Non-Quality Lead</v>
      </c>
      <c r="I2598" t="inlineStr">
        <is>
          <t>2026-10</t>
        </is>
      </c>
      <c r="J2598" t="inlineStr">
        <is>
          <t>Wk of 2026-10-12</t>
        </is>
      </c>
      <c r="K2598" t="inlineStr">
        <is>
          <t>Rupa Srinivas</t>
        </is>
      </c>
      <c r="L2598" t="inlineStr">
        <is>
          <t>Facebook</t>
        </is>
      </c>
      <c r="M2598" t="inlineStr">
        <is>
          <t>Direct (campaign tagged in CRM)</t>
        </is>
      </c>
      <c r="N2598" t="inlineStr">
        <is>
          <t>6ad08aee2c2aacb40c157164</t>
        </is>
      </c>
      <c r="O2598" t="n">
        <v>1</v>
      </c>
      <c r="P2598" s="40">
        <f>IF(A2598="Lead",IF(ISNUMBER(MATCH(G2598,QualityStatuses,0)),1,0),0)</f>
        <v>0</v>
      </c>
      <c r="Q2598" s="40">
        <f>IF(A2598="Lead",IF(G2598="New Lead",0,1),0)</f>
        <v>1</v>
      </c>
      <c r="R2598" s="40">
        <f>IF(A2598="Lead",IF(G2598="Lost",1,0),0)</f>
        <v>0</v>
      </c>
      <c r="S2598" t="n">
        <v>1</v>
      </c>
      <c r="T2598" t="n">
        <v>0</v>
      </c>
      <c r="U2598" t="n">
        <v>0</v>
      </c>
      <c r="V2598" t="n">
        <v>0</v>
      </c>
      <c r="W2598" t="n">
        <v>0</v>
      </c>
      <c r="X2598" t="n">
        <v>0</v>
      </c>
      <c r="Y2598">
        <f>IF(AND(A2598="Lead",COUNTIF(MetaCamps,C2598)&gt;0),1,0)</f>
        <v>0</v>
      </c>
      <c r="Z2598">
        <f>IF(Y2598=1,P2598,0)</f>
        <v>0</v>
      </c>
    </row>
    <row r="2599">
      <c r="A2599" t="inlineStr">
        <is>
          <t>Lead</t>
        </is>
      </c>
      <c r="B2599" s="39" t="str">
        <f>IFERROR(INDEX(CampTypes,MATCH(C2599,CampList,0)),"Unattributed")</f>
        <v>Old</v>
      </c>
      <c r="C2599" t="inlineStr">
        <is>
          <t>E_Suresh_Natuf_Kiosk_07072026</t>
        </is>
      </c>
      <c r="D2599" t="inlineStr">
        <is>
          <t>E_Suresh_Natuf_Kiosk_07072026_Adset5</t>
        </is>
      </c>
      <c r="E2599" t="inlineStr">
        <is>
          <t>E_Hindi_Suresh_Natuf_Kiosk_07072026_Adset5_ad3 – Copy 2</t>
        </is>
      </c>
      <c r="F2599" t="inlineStr">
        <is>
          <t>Natuf</t>
        </is>
      </c>
      <c r="G2599" t="inlineStr">
        <is>
          <t>Details Shared</t>
        </is>
      </c>
      <c r="H2599" s="39" t="str">
        <f>IF(ISNUMBER(MATCH(G2599,QualityStatuses,0)),"Quality Lead","Non-Quality Lead")</f>
        <v>Quality Lead</v>
      </c>
      <c r="I2599" t="inlineStr">
        <is>
          <t>2026-10</t>
        </is>
      </c>
      <c r="J2599" t="inlineStr">
        <is>
          <t>Wk of 2026-10-12</t>
        </is>
      </c>
      <c r="K2599" t="inlineStr">
        <is>
          <t>Omkar Navge</t>
        </is>
      </c>
      <c r="L2599" t="inlineStr">
        <is>
          <t>Facebook</t>
        </is>
      </c>
      <c r="M2599" t="inlineStr">
        <is>
          <t>Direct (campaign tagged in CRM)</t>
        </is>
      </c>
      <c r="N2599" t="inlineStr">
        <is>
          <t>6ad089b8bb94f1b57342c51f</t>
        </is>
      </c>
      <c r="O2599" t="n">
        <v>1</v>
      </c>
      <c r="P2599" s="40">
        <f>IF(A2599="Lead",IF(ISNUMBER(MATCH(G2599,QualityStatuses,0)),1,0),0)</f>
        <v>1</v>
      </c>
      <c r="Q2599" s="40">
        <f>IF(A2599="Lead",IF(G2599="New Lead",0,1),0)</f>
        <v>1</v>
      </c>
      <c r="R2599" s="40">
        <f>IF(A2599="Lead",IF(G2599="Lost",1,0),0)</f>
        <v>0</v>
      </c>
      <c r="S2599" t="n">
        <v>1</v>
      </c>
      <c r="T2599" t="n">
        <v>1</v>
      </c>
      <c r="U2599" t="n">
        <v>0</v>
      </c>
      <c r="V2599" t="n">
        <v>0</v>
      </c>
      <c r="W2599" t="n">
        <v>0</v>
      </c>
      <c r="X2599" t="n">
        <v>0</v>
      </c>
      <c r="Y2599">
        <f>IF(AND(A2599="Lead",COUNTIF(MetaCamps,C2599)&gt;0),1,0)</f>
        <v>1</v>
      </c>
      <c r="Z2599">
        <f>IF(Y2599=1,P2599,0)</f>
        <v>1</v>
      </c>
    </row>
    <row r="2600">
      <c r="A2600" t="inlineStr">
        <is>
          <t>Lead</t>
        </is>
      </c>
      <c r="B2600" s="39" t="str">
        <f>IFERROR(INDEX(CampTypes,MATCH(C2600,CampList,0)),"Unattributed")</f>
        <v>New</v>
      </c>
      <c r="C2600" t="inlineStr">
        <is>
          <t>EBG - In House | ABO | Natuf | Leads | Unit Franchise | India | Oct26 | V1</t>
        </is>
      </c>
      <c r="D2600" t="inlineStr">
        <is>
          <t>Natuf | Business Owners | Tier1 + Growth Cities | Oct26 | V1</t>
        </is>
      </c>
      <c r="E2600" t="inlineStr">
        <is>
          <t>Natuf | Reel | Brand Ambassador | Heard Of Owning A Cafe | V1</t>
        </is>
      </c>
      <c r="F2600" t="inlineStr">
        <is>
          <t>In House Natuf</t>
        </is>
      </c>
      <c r="G2600" t="inlineStr">
        <is>
          <t>Attempt 2</t>
        </is>
      </c>
      <c r="H2600" s="39" t="str">
        <f>IF(ISNUMBER(MATCH(G2600,QualityStatuses,0)),"Quality Lead","Non-Quality Lead")</f>
        <v>Non-Quality Lead</v>
      </c>
      <c r="I2600" t="inlineStr">
        <is>
          <t>2026-10</t>
        </is>
      </c>
      <c r="J2600" t="inlineStr">
        <is>
          <t>Wk of 2026-10-12</t>
        </is>
      </c>
      <c r="K2600" t="inlineStr">
        <is>
          <t>Rupa Srinivas</t>
        </is>
      </c>
      <c r="L2600" t="inlineStr">
        <is>
          <t>Facebook</t>
        </is>
      </c>
      <c r="M2600" t="inlineStr">
        <is>
          <t>Direct (campaign tagged in CRM)</t>
        </is>
      </c>
      <c r="N2600" t="inlineStr">
        <is>
          <t>6ad08950b61c4cf59f9870ed</t>
        </is>
      </c>
      <c r="O2600" t="n">
        <v>1</v>
      </c>
      <c r="P2600" s="40">
        <f>IF(A2600="Lead",IF(ISNUMBER(MATCH(G2600,QualityStatuses,0)),1,0),0)</f>
        <v>0</v>
      </c>
      <c r="Q2600" s="40">
        <f>IF(A2600="Lead",IF(G2600="New Lead",0,1),0)</f>
        <v>1</v>
      </c>
      <c r="R2600" s="40">
        <f>IF(A2600="Lead",IF(G2600="Lost",1,0),0)</f>
        <v>0</v>
      </c>
      <c r="S2600" t="n">
        <v>2</v>
      </c>
      <c r="T2600" t="n">
        <v>0</v>
      </c>
      <c r="U2600" t="n">
        <v>0</v>
      </c>
      <c r="V2600" t="n">
        <v>0</v>
      </c>
      <c r="W2600" t="n">
        <v>0</v>
      </c>
      <c r="X2600" t="n">
        <v>0</v>
      </c>
      <c r="Y2600">
        <f>IF(AND(A2600="Lead",COUNTIF(MetaCamps,C2600)&gt;0),1,0)</f>
        <v>0</v>
      </c>
      <c r="Z2600">
        <f>IF(Y2600=1,P2600,0)</f>
        <v>0</v>
      </c>
    </row>
    <row r="2601">
      <c r="A2601" t="inlineStr">
        <is>
          <t>Lead</t>
        </is>
      </c>
      <c r="B2601" s="39" t="str">
        <f>IFERROR(INDEX(CampTypes,MATCH(C2601,CampList,0)),"Unattributed")</f>
        <v>Old</v>
      </c>
      <c r="C2601" t="inlineStr">
        <is>
          <t>natuf_Kiosk_14072026_Hindi</t>
        </is>
      </c>
      <c r="D2601" t="inlineStr">
        <is>
          <t>natuf_Kiosk_09102026</t>
        </is>
      </c>
      <c r="E2601" t="inlineStr">
        <is>
          <t>natuf_Kiosk_14072026_ad set_ad1</t>
        </is>
      </c>
      <c r="F2601" t="inlineStr">
        <is>
          <t>Natuf</t>
        </is>
      </c>
      <c r="G2601" t="inlineStr">
        <is>
          <t>Lost</t>
        </is>
      </c>
      <c r="H2601" s="39" t="str">
        <f>IF(ISNUMBER(MATCH(G2601,QualityStatuses,0)),"Quality Lead","Non-Quality Lead")</f>
        <v>Non-Quality Lead</v>
      </c>
      <c r="I2601" t="inlineStr">
        <is>
          <t>2026-10</t>
        </is>
      </c>
      <c r="J2601" t="inlineStr">
        <is>
          <t>Wk of 2026-10-12</t>
        </is>
      </c>
      <c r="K2601" t="inlineStr">
        <is>
          <t>Tejaswini Tarigopula</t>
        </is>
      </c>
      <c r="L2601" t="inlineStr">
        <is>
          <t>Facebook</t>
        </is>
      </c>
      <c r="M2601" t="inlineStr">
        <is>
          <t>Direct (campaign tagged in CRM)</t>
        </is>
      </c>
      <c r="N2601" t="inlineStr">
        <is>
          <t>6ad08851344bb165a65a0ecd</t>
        </is>
      </c>
      <c r="O2601" t="n">
        <v>1</v>
      </c>
      <c r="P2601" s="40">
        <f>IF(A2601="Lead",IF(ISNUMBER(MATCH(G2601,QualityStatuses,0)),1,0),0)</f>
        <v>0</v>
      </c>
      <c r="Q2601" s="40">
        <f>IF(A2601="Lead",IF(G2601="New Lead",0,1),0)</f>
        <v>1</v>
      </c>
      <c r="R2601" s="40">
        <f>IF(A2601="Lead",IF(G2601="Lost",1,0),0)</f>
        <v>1</v>
      </c>
      <c r="S2601" t="n">
        <v>2</v>
      </c>
      <c r="T2601" t="n">
        <v>1</v>
      </c>
      <c r="U2601" t="n">
        <v>0</v>
      </c>
      <c r="V2601" t="n">
        <v>0</v>
      </c>
      <c r="W2601" t="n">
        <v>0</v>
      </c>
      <c r="X2601" t="n">
        <v>0</v>
      </c>
      <c r="Y2601">
        <f>IF(AND(A2601="Lead",COUNTIF(MetaCamps,C2601)&gt;0),1,0)</f>
        <v>1</v>
      </c>
      <c r="Z2601">
        <f>IF(Y2601=1,P2601,0)</f>
        <v>0</v>
      </c>
    </row>
    <row r="2602">
      <c r="A2602" t="inlineStr">
        <is>
          <t>Lead</t>
        </is>
      </c>
      <c r="B2602" s="39" t="str">
        <f>IFERROR(INDEX(CampTypes,MATCH(C2602,CampList,0)),"Unattributed")</f>
        <v>New</v>
      </c>
      <c r="C2602" t="inlineStr">
        <is>
          <t>EBG - In House | ABO | Natuf | Leads | Unit Franchise | India | Oct26 | V1</t>
        </is>
      </c>
      <c r="D2602" t="inlineStr">
        <is>
          <t>Natuf | Broad | Tier1 + Growth Cities | Oct26 | V1</t>
        </is>
      </c>
      <c r="E2602" t="inlineStr">
        <is>
          <t>Natuf | Reel | Brand Ambassador | Heard Of Owning A Cafe | V1</t>
        </is>
      </c>
      <c r="F2602" t="inlineStr">
        <is>
          <t>In House Natuf</t>
        </is>
      </c>
      <c r="G2602" t="inlineStr">
        <is>
          <t>Attempt 2</t>
        </is>
      </c>
      <c r="H2602" s="39" t="str">
        <f>IF(ISNUMBER(MATCH(G2602,QualityStatuses,0)),"Quality Lead","Non-Quality Lead")</f>
        <v>Non-Quality Lead</v>
      </c>
      <c r="I2602" t="inlineStr">
        <is>
          <t>2026-10</t>
        </is>
      </c>
      <c r="J2602" t="inlineStr">
        <is>
          <t>Wk of 2026-10-12</t>
        </is>
      </c>
      <c r="K2602" t="inlineStr">
        <is>
          <t>Rupa Srinivas</t>
        </is>
      </c>
      <c r="L2602" t="inlineStr">
        <is>
          <t>Facebook</t>
        </is>
      </c>
      <c r="M2602" t="inlineStr">
        <is>
          <t>Direct (campaign tagged in CRM)</t>
        </is>
      </c>
      <c r="N2602" t="inlineStr">
        <is>
          <t>6ad08658e3cae1b357203bfa</t>
        </is>
      </c>
      <c r="O2602" t="n">
        <v>1</v>
      </c>
      <c r="P2602" s="40">
        <f>IF(A2602="Lead",IF(ISNUMBER(MATCH(G2602,QualityStatuses,0)),1,0),0)</f>
        <v>0</v>
      </c>
      <c r="Q2602" s="40">
        <f>IF(A2602="Lead",IF(G2602="New Lead",0,1),0)</f>
        <v>1</v>
      </c>
      <c r="R2602" s="40">
        <f>IF(A2602="Lead",IF(G2602="Lost",1,0),0)</f>
        <v>0</v>
      </c>
      <c r="S2602" t="n">
        <v>2</v>
      </c>
      <c r="T2602" t="n">
        <v>0</v>
      </c>
      <c r="U2602" t="n">
        <v>0</v>
      </c>
      <c r="V2602" t="n">
        <v>0</v>
      </c>
      <c r="W2602" t="n">
        <v>0</v>
      </c>
      <c r="X2602" t="n">
        <v>0</v>
      </c>
      <c r="Y2602">
        <f>IF(AND(A2602="Lead",COUNTIF(MetaCamps,C2602)&gt;0),1,0)</f>
        <v>0</v>
      </c>
      <c r="Z2602">
        <f>IF(Y2602=1,P2602,0)</f>
        <v>0</v>
      </c>
    </row>
    <row r="2603">
      <c r="A2603" t="inlineStr">
        <is>
          <t>Lead</t>
        </is>
      </c>
      <c r="B2603" s="39" t="str">
        <f>IFERROR(INDEX(CampTypes,MATCH(C2603,CampList,0)),"Unattributed")</f>
        <v>New</v>
      </c>
      <c r="C2603" t="inlineStr">
        <is>
          <t>EBG - In House | ABO | Natuf | Leads | Unit Franchise | India | Oct26 | V1</t>
        </is>
      </c>
      <c r="D2603" t="inlineStr">
        <is>
          <t>Natuf | Broad | Tier1 + Growth Cities | Oct26 | V1</t>
        </is>
      </c>
      <c r="E2603" t="inlineStr">
        <is>
          <t>Natuf | Reel | Brand Ambassador | Heard Of Owning A Cafe | V1</t>
        </is>
      </c>
      <c r="F2603" t="inlineStr">
        <is>
          <t>In House Natuf</t>
        </is>
      </c>
      <c r="G2603" t="inlineStr">
        <is>
          <t>Attempt 1</t>
        </is>
      </c>
      <c r="H2603" s="39" t="str">
        <f>IF(ISNUMBER(MATCH(G2603,QualityStatuses,0)),"Quality Lead","Non-Quality Lead")</f>
        <v>Non-Quality Lead</v>
      </c>
      <c r="I2603" t="inlineStr">
        <is>
          <t>2026-10</t>
        </is>
      </c>
      <c r="J2603" t="inlineStr">
        <is>
          <t>Wk of 2026-10-12</t>
        </is>
      </c>
      <c r="K2603" t="inlineStr">
        <is>
          <t>Rupa Srinivas</t>
        </is>
      </c>
      <c r="L2603" t="inlineStr">
        <is>
          <t>Facebook</t>
        </is>
      </c>
      <c r="M2603" t="inlineStr">
        <is>
          <t>Direct (campaign tagged in CRM)</t>
        </is>
      </c>
      <c r="N2603" t="inlineStr">
        <is>
          <t>6ad0852cafc6de96b8933afc</t>
        </is>
      </c>
      <c r="O2603" t="n">
        <v>1</v>
      </c>
      <c r="P2603" s="40">
        <f>IF(A2603="Lead",IF(ISNUMBER(MATCH(G2603,QualityStatuses,0)),1,0),0)</f>
        <v>0</v>
      </c>
      <c r="Q2603" s="40">
        <f>IF(A2603="Lead",IF(G2603="New Lead",0,1),0)</f>
        <v>1</v>
      </c>
      <c r="R2603" s="40">
        <f>IF(A2603="Lead",IF(G2603="Lost",1,0),0)</f>
        <v>0</v>
      </c>
      <c r="S2603" t="n">
        <v>1</v>
      </c>
      <c r="T2603" t="n">
        <v>0</v>
      </c>
      <c r="U2603" t="n">
        <v>0</v>
      </c>
      <c r="V2603" t="n">
        <v>0</v>
      </c>
      <c r="W2603" t="n">
        <v>0</v>
      </c>
      <c r="X2603" t="n">
        <v>0</v>
      </c>
      <c r="Y2603">
        <f>IF(AND(A2603="Lead",COUNTIF(MetaCamps,C2603)&gt;0),1,0)</f>
        <v>0</v>
      </c>
      <c r="Z2603">
        <f>IF(Y2603=1,P2603,0)</f>
        <v>0</v>
      </c>
    </row>
    <row r="2604">
      <c r="A2604" t="inlineStr">
        <is>
          <t>Lead</t>
        </is>
      </c>
      <c r="B2604" s="39" t="str">
        <f>IFERROR(INDEX(CampTypes,MATCH(C2604,CampList,0)),"Unattributed")</f>
        <v>New</v>
      </c>
      <c r="C2604" t="inlineStr">
        <is>
          <t>EBG - In House | ABO | Natuf | Leads | Unit Franchise | India | Oct26 | V1</t>
        </is>
      </c>
      <c r="D2604" t="inlineStr">
        <is>
          <t>Natuf | Investors | Tier1 + Growth Cities | Oct26 | V1</t>
        </is>
      </c>
      <c r="E2604" t="inlineStr">
        <is>
          <t>Natuf | Reel | Brand Ambassador | Heard Of Owning A Cafe | V1</t>
        </is>
      </c>
      <c r="F2604" t="inlineStr">
        <is>
          <t>In House Natuf</t>
        </is>
      </c>
      <c r="G2604" t="inlineStr">
        <is>
          <t>Attempt 1</t>
        </is>
      </c>
      <c r="H2604" s="39" t="str">
        <f>IF(ISNUMBER(MATCH(G2604,QualityStatuses,0)),"Quality Lead","Non-Quality Lead")</f>
        <v>Non-Quality Lead</v>
      </c>
      <c r="I2604" t="inlineStr">
        <is>
          <t>2026-10</t>
        </is>
      </c>
      <c r="J2604" t="inlineStr">
        <is>
          <t>Wk of 2026-10-12</t>
        </is>
      </c>
      <c r="K2604" t="inlineStr">
        <is>
          <t>Rupa Srinivas</t>
        </is>
      </c>
      <c r="L2604" t="inlineStr">
        <is>
          <t>Facebook</t>
        </is>
      </c>
      <c r="M2604" t="inlineStr">
        <is>
          <t>Direct (campaign tagged in CRM)</t>
        </is>
      </c>
      <c r="N2604" t="inlineStr">
        <is>
          <t>6ad0831305eba93de9b9a597</t>
        </is>
      </c>
      <c r="O2604" t="n">
        <v>1</v>
      </c>
      <c r="P2604" s="40">
        <f>IF(A2604="Lead",IF(ISNUMBER(MATCH(G2604,QualityStatuses,0)),1,0),0)</f>
        <v>0</v>
      </c>
      <c r="Q2604" s="40">
        <f>IF(A2604="Lead",IF(G2604="New Lead",0,1),0)</f>
        <v>1</v>
      </c>
      <c r="R2604" s="40">
        <f>IF(A2604="Lead",IF(G2604="Lost",1,0),0)</f>
        <v>0</v>
      </c>
      <c r="S2604" t="n">
        <v>2</v>
      </c>
      <c r="T2604" t="n">
        <v>0</v>
      </c>
      <c r="U2604" t="n">
        <v>0</v>
      </c>
      <c r="V2604" t="n">
        <v>0</v>
      </c>
      <c r="W2604" t="n">
        <v>0</v>
      </c>
      <c r="X2604" t="n">
        <v>0</v>
      </c>
      <c r="Y2604">
        <f>IF(AND(A2604="Lead",COUNTIF(MetaCamps,C2604)&gt;0),1,0)</f>
        <v>0</v>
      </c>
      <c r="Z2604">
        <f>IF(Y2604=1,P2604,0)</f>
        <v>0</v>
      </c>
    </row>
    <row r="2605">
      <c r="A2605" t="inlineStr">
        <is>
          <t>Lead</t>
        </is>
      </c>
      <c r="B2605" s="39" t="str">
        <f>IFERROR(INDEX(CampTypes,MATCH(C2605,CampList,0)),"Unattributed")</f>
        <v>New</v>
      </c>
      <c r="C2605" t="inlineStr">
        <is>
          <t>EBG - In House | ABO | Natuf | Leads | Unit Franchise | India | Oct26 | V1</t>
        </is>
      </c>
      <c r="D2605" t="inlineStr">
        <is>
          <t>Natuf | LAL 1% | India | Jul26 | V1</t>
        </is>
      </c>
      <c r="E2605" t="inlineStr">
        <is>
          <t>Natuf | Reel | Brand Ambassador | Heard Of Owning A Cafe | V1</t>
        </is>
      </c>
      <c r="F2605" t="inlineStr">
        <is>
          <t>In House Natuf</t>
        </is>
      </c>
      <c r="G2605" t="inlineStr">
        <is>
          <t>Lost</t>
        </is>
      </c>
      <c r="H2605" s="39" t="str">
        <f>IF(ISNUMBER(MATCH(G2605,QualityStatuses,0)),"Quality Lead","Non-Quality Lead")</f>
        <v>Non-Quality Lead</v>
      </c>
      <c r="I2605" t="inlineStr">
        <is>
          <t>2026-10</t>
        </is>
      </c>
      <c r="J2605" t="inlineStr">
        <is>
          <t>Wk of 2026-10-12</t>
        </is>
      </c>
      <c r="K2605" t="inlineStr">
        <is>
          <t>Marshal Malbari</t>
        </is>
      </c>
      <c r="L2605" t="inlineStr">
        <is>
          <t>Facebook</t>
        </is>
      </c>
      <c r="M2605" t="inlineStr">
        <is>
          <t>Direct (campaign tagged in CRM)</t>
        </is>
      </c>
      <c r="N2605" t="inlineStr">
        <is>
          <t>6acd49b24b7b0892f7db83a0</t>
        </is>
      </c>
      <c r="O2605" t="n">
        <v>1</v>
      </c>
      <c r="P2605" s="40">
        <f>IF(A2605="Lead",IF(ISNUMBER(MATCH(G2605,QualityStatuses,0)),1,0),0)</f>
        <v>0</v>
      </c>
      <c r="Q2605" s="40">
        <f>IF(A2605="Lead",IF(G2605="New Lead",0,1),0)</f>
        <v>1</v>
      </c>
      <c r="R2605" s="40">
        <f>IF(A2605="Lead",IF(G2605="Lost",1,0),0)</f>
        <v>1</v>
      </c>
      <c r="S2605" t="n">
        <v>3</v>
      </c>
      <c r="T2605" t="n">
        <v>1</v>
      </c>
      <c r="U2605" t="n">
        <v>0</v>
      </c>
      <c r="V2605" t="n">
        <v>0</v>
      </c>
      <c r="W2605" t="n">
        <v>0</v>
      </c>
      <c r="X2605" t="n">
        <v>0</v>
      </c>
      <c r="Y2605">
        <f>IF(AND(A2605="Lead",COUNTIF(MetaCamps,C2605)&gt;0),1,0)</f>
        <v>0</v>
      </c>
      <c r="Z2605">
        <f>IF(Y2605=1,P2605,0)</f>
        <v>0</v>
      </c>
    </row>
    <row r="2606">
      <c r="A2606" t="inlineStr">
        <is>
          <t>Lead</t>
        </is>
      </c>
      <c r="B2606" s="39" t="str">
        <f>IFERROR(INDEX(CampTypes,MATCH(C2606,CampList,0)),"Unattributed")</f>
        <v>Old</v>
      </c>
      <c r="C2606" t="inlineStr">
        <is>
          <t>natuf_Kiosk_14072026_Hindi</t>
        </is>
      </c>
      <c r="D2606" t="inlineStr">
        <is>
          <t>natuf_Kiosk_14072026_Highest-converting industries</t>
        </is>
      </c>
      <c r="E2606" t="inlineStr">
        <is>
          <t>natuf_Kiosk_14072026_ad set_ad1</t>
        </is>
      </c>
      <c r="F2606" t="inlineStr">
        <is>
          <t>Natuf</t>
        </is>
      </c>
      <c r="G2606" t="inlineStr">
        <is>
          <t>Lost</t>
        </is>
      </c>
      <c r="H2606" s="39" t="str">
        <f>IF(ISNUMBER(MATCH(G2606,QualityStatuses,0)),"Quality Lead","Non-Quality Lead")</f>
        <v>Non-Quality Lead</v>
      </c>
      <c r="I2606" t="inlineStr">
        <is>
          <t>2026-10</t>
        </is>
      </c>
      <c r="J2606" t="inlineStr">
        <is>
          <t>Wk of 2026-10-12</t>
        </is>
      </c>
      <c r="K2606" t="inlineStr">
        <is>
          <t>Tejaswini Tarigopula</t>
        </is>
      </c>
      <c r="L2606" t="inlineStr">
        <is>
          <t>Facebook</t>
        </is>
      </c>
      <c r="M2606" t="inlineStr">
        <is>
          <t>Direct (campaign tagged in CRM)</t>
        </is>
      </c>
      <c r="N2606" t="inlineStr">
        <is>
          <t>6acd3d021a8b044ae568505c</t>
        </is>
      </c>
      <c r="O2606" t="n">
        <v>1</v>
      </c>
      <c r="P2606" s="40">
        <f>IF(A2606="Lead",IF(ISNUMBER(MATCH(G2606,QualityStatuses,0)),1,0),0)</f>
        <v>0</v>
      </c>
      <c r="Q2606" s="40">
        <f>IF(A2606="Lead",IF(G2606="New Lead",0,1),0)</f>
        <v>1</v>
      </c>
      <c r="R2606" s="40">
        <f>IF(A2606="Lead",IF(G2606="Lost",1,0),0)</f>
        <v>1</v>
      </c>
      <c r="S2606" t="n">
        <v>6</v>
      </c>
      <c r="T2606" t="n">
        <v>0</v>
      </c>
      <c r="U2606" t="n">
        <v>0</v>
      </c>
      <c r="V2606" t="n">
        <v>0</v>
      </c>
      <c r="W2606" t="n">
        <v>0</v>
      </c>
      <c r="X2606" t="n">
        <v>0</v>
      </c>
      <c r="Y2606">
        <f>IF(AND(A2606="Lead",COUNTIF(MetaCamps,C2606)&gt;0),1,0)</f>
        <v>1</v>
      </c>
      <c r="Z2606">
        <f>IF(Y2606=1,P2606,0)</f>
        <v>0</v>
      </c>
    </row>
    <row r="2607">
      <c r="A2607" t="inlineStr">
        <is>
          <t>Lead</t>
        </is>
      </c>
      <c r="B2607" s="39" t="str">
        <f>IFERROR(INDEX(CampTypes,MATCH(C2607,CampList,0)),"Unattributed")</f>
        <v>New</v>
      </c>
      <c r="C2607" t="inlineStr">
        <is>
          <t>EBG - In House | ABO | Natuf | Leads | Unit Franchise | India | Oct26 | V1</t>
        </is>
      </c>
      <c r="D2607" t="inlineStr">
        <is>
          <t>Natuf | Investors | Tier1 + Growth Cities | Oct26 | V1</t>
        </is>
      </c>
      <c r="E2607" t="inlineStr">
        <is>
          <t>Natuf | Reel | Brand Ambassador | Heard Of Owning A Cafe | V1</t>
        </is>
      </c>
      <c r="F2607" t="inlineStr">
        <is>
          <t>In House Natuf</t>
        </is>
      </c>
      <c r="G2607" t="inlineStr">
        <is>
          <t>Attempt 4</t>
        </is>
      </c>
      <c r="H2607" s="39" t="str">
        <f>IF(ISNUMBER(MATCH(G2607,QualityStatuses,0)),"Quality Lead","Non-Quality Lead")</f>
        <v>Non-Quality Lead</v>
      </c>
      <c r="I2607" t="inlineStr">
        <is>
          <t>2026-10</t>
        </is>
      </c>
      <c r="J2607" t="inlineStr">
        <is>
          <t>Wk of 2026-10-12</t>
        </is>
      </c>
      <c r="K2607" t="inlineStr">
        <is>
          <t>Marshal Malbari</t>
        </is>
      </c>
      <c r="L2607" t="inlineStr">
        <is>
          <t>Facebook</t>
        </is>
      </c>
      <c r="M2607" t="inlineStr">
        <is>
          <t>Direct (campaign tagged in CRM)</t>
        </is>
      </c>
      <c r="N2607" t="inlineStr">
        <is>
          <t>6acd377f1da2c2889eb4b9ce</t>
        </is>
      </c>
      <c r="O2607" t="n">
        <v>1</v>
      </c>
      <c r="P2607" s="40">
        <f>IF(A2607="Lead",IF(ISNUMBER(MATCH(G2607,QualityStatuses,0)),1,0),0)</f>
        <v>0</v>
      </c>
      <c r="Q2607" s="40">
        <f>IF(A2607="Lead",IF(G2607="New Lead",0,1),0)</f>
        <v>1</v>
      </c>
      <c r="R2607" s="40">
        <f>IF(A2607="Lead",IF(G2607="Lost",1,0),0)</f>
        <v>0</v>
      </c>
      <c r="S2607" t="n">
        <v>4</v>
      </c>
      <c r="T2607" t="n">
        <v>1</v>
      </c>
      <c r="U2607" t="n">
        <v>0</v>
      </c>
      <c r="V2607" t="n">
        <v>0</v>
      </c>
      <c r="W2607" t="n">
        <v>0</v>
      </c>
      <c r="X2607" t="n">
        <v>0</v>
      </c>
      <c r="Y2607">
        <f>IF(AND(A2607="Lead",COUNTIF(MetaCamps,C2607)&gt;0),1,0)</f>
        <v>0</v>
      </c>
      <c r="Z2607">
        <f>IF(Y2607=1,P2607,0)</f>
        <v>0</v>
      </c>
    </row>
    <row r="2608">
      <c r="A2608" t="inlineStr">
        <is>
          <t>Lead</t>
        </is>
      </c>
      <c r="B2608" s="39" t="str">
        <f>IFERROR(INDEX(CampTypes,MATCH(C2608,CampList,0)),"Unattributed")</f>
        <v>New</v>
      </c>
      <c r="C2608" t="inlineStr">
        <is>
          <t>Natuf | In House | ABO |  | WhatsApp | Unit Franchise | India | Oct26 | V1</t>
        </is>
      </c>
      <c r="D2608" t="inlineStr">
        <is>
          <t>Natuf | Investors | Tier1 + Growth Cities | Oct26 | V1</t>
        </is>
      </c>
      <c r="E2608" t="inlineStr">
        <is>
          <t>Natuf | Reel | Brand Ambassador | Heard Of Owning A Cafe | V1</t>
        </is>
      </c>
      <c r="F2608" t="inlineStr">
        <is>
          <t>In House Natuf</t>
        </is>
      </c>
      <c r="G2608" t="inlineStr">
        <is>
          <t>Lost</t>
        </is>
      </c>
      <c r="H2608" s="39" t="str">
        <f>IF(ISNUMBER(MATCH(G2608,QualityStatuses,0)),"Quality Lead","Non-Quality Lead")</f>
        <v>Non-Quality Lead</v>
      </c>
      <c r="I2608" t="inlineStr">
        <is>
          <t>2026-10</t>
        </is>
      </c>
      <c r="J2608" t="inlineStr">
        <is>
          <t>Wk of 2026-10-12</t>
        </is>
      </c>
      <c r="K2608" t="inlineStr">
        <is>
          <t>Marshal Malbari</t>
        </is>
      </c>
      <c r="L2608" t="inlineStr">
        <is>
          <t>Facebook</t>
        </is>
      </c>
      <c r="M2608" t="inlineStr">
        <is>
          <t>Direct (campaign tagged in CRM)</t>
        </is>
      </c>
      <c r="N2608" t="inlineStr">
        <is>
          <t>6acd36eef918f7ff40981f36</t>
        </is>
      </c>
      <c r="O2608" t="n">
        <v>1</v>
      </c>
      <c r="P2608" s="40">
        <f>IF(A2608="Lead",IF(ISNUMBER(MATCH(G2608,QualityStatuses,0)),1,0),0)</f>
        <v>0</v>
      </c>
      <c r="Q2608" s="40">
        <f>IF(A2608="Lead",IF(G2608="New Lead",0,1),0)</f>
        <v>1</v>
      </c>
      <c r="R2608" s="40">
        <f>IF(A2608="Lead",IF(G2608="Lost",1,0),0)</f>
        <v>1</v>
      </c>
      <c r="S2608" t="n">
        <v>7</v>
      </c>
      <c r="T2608" t="n">
        <v>0</v>
      </c>
      <c r="U2608" t="n">
        <v>0</v>
      </c>
      <c r="V2608" t="n">
        <v>0</v>
      </c>
      <c r="W2608" t="n">
        <v>0</v>
      </c>
      <c r="X2608" t="n">
        <v>0</v>
      </c>
      <c r="Y2608">
        <f>IF(AND(A2608="Lead",COUNTIF(MetaCamps,C2608)&gt;0),1,0)</f>
        <v>0</v>
      </c>
      <c r="Z2608">
        <f>IF(Y2608=1,P2608,0)</f>
        <v>0</v>
      </c>
    </row>
    <row r="2609">
      <c r="A2609" t="inlineStr">
        <is>
          <t>Lead</t>
        </is>
      </c>
      <c r="B2609" s="39" t="str">
        <f>IFERROR(INDEX(CampTypes,MATCH(C2609,CampList,0)),"Unattributed")</f>
        <v>New</v>
      </c>
      <c r="C2609" t="inlineStr">
        <is>
          <t>EBG - In House | ABO | Natuf | Leads | Unit Franchise | India | Oct26 | V1</t>
        </is>
      </c>
      <c r="D2609" t="inlineStr">
        <is>
          <t>Natuf | Broad | Tier1 + Growth Cities | Oct26 | V1</t>
        </is>
      </c>
      <c r="E2609" t="inlineStr">
        <is>
          <t>Natuf | Reel | Brand Ambassador | Heard Of Owning A Cafe | V1</t>
        </is>
      </c>
      <c r="F2609" t="inlineStr">
        <is>
          <t>In House Natuf</t>
        </is>
      </c>
      <c r="G2609" t="inlineStr">
        <is>
          <t>Attempt 1</t>
        </is>
      </c>
      <c r="H2609" s="39" t="str">
        <f>IF(ISNUMBER(MATCH(G2609,QualityStatuses,0)),"Quality Lead","Non-Quality Lead")</f>
        <v>Non-Quality Lead</v>
      </c>
      <c r="I2609" t="inlineStr">
        <is>
          <t>2026-10</t>
        </is>
      </c>
      <c r="J2609" t="inlineStr">
        <is>
          <t>Wk of 2026-10-12</t>
        </is>
      </c>
      <c r="K2609" t="inlineStr">
        <is>
          <t>Marshal Malbari</t>
        </is>
      </c>
      <c r="L2609" t="inlineStr">
        <is>
          <t>Facebook</t>
        </is>
      </c>
      <c r="M2609" t="inlineStr">
        <is>
          <t>Direct (campaign tagged in CRM)</t>
        </is>
      </c>
      <c r="N2609" t="inlineStr">
        <is>
          <t>6acd34108ff57c616c78f1ce</t>
        </is>
      </c>
      <c r="O2609" t="n">
        <v>1</v>
      </c>
      <c r="P2609" s="40">
        <f>IF(A2609="Lead",IF(ISNUMBER(MATCH(G2609,QualityStatuses,0)),1,0),0)</f>
        <v>0</v>
      </c>
      <c r="Q2609" s="40">
        <f>IF(A2609="Lead",IF(G2609="New Lead",0,1),0)</f>
        <v>1</v>
      </c>
      <c r="R2609" s="40">
        <f>IF(A2609="Lead",IF(G2609="Lost",1,0),0)</f>
        <v>0</v>
      </c>
      <c r="S2609" t="n">
        <v>1</v>
      </c>
      <c r="T2609" t="n">
        <v>0</v>
      </c>
      <c r="U2609" t="n">
        <v>0</v>
      </c>
      <c r="V2609" t="n">
        <v>0</v>
      </c>
      <c r="W2609" t="n">
        <v>0</v>
      </c>
      <c r="X2609" t="n">
        <v>0</v>
      </c>
      <c r="Y2609">
        <f>IF(AND(A2609="Lead",COUNTIF(MetaCamps,C2609)&gt;0),1,0)</f>
        <v>0</v>
      </c>
      <c r="Z2609">
        <f>IF(Y2609=1,P2609,0)</f>
        <v>0</v>
      </c>
    </row>
    <row r="2610">
      <c r="A2610" t="inlineStr">
        <is>
          <t>Lead</t>
        </is>
      </c>
      <c r="B2610" s="39" t="str">
        <f>IFERROR(INDEX(CampTypes,MATCH(C2610,CampList,0)),"Unattributed")</f>
        <v>New</v>
      </c>
      <c r="C2610" t="inlineStr">
        <is>
          <t>EBG - In House | ABO | Natuf | Leads | Unit Franchise | India | Oct26 | V1</t>
        </is>
      </c>
      <c r="D2610" t="inlineStr">
        <is>
          <t>Natuf | Business Owners | Tier1 + Growth Cities | Oct26 | V1</t>
        </is>
      </c>
      <c r="E2610" t="inlineStr">
        <is>
          <t>Natuf | Reel | Brand Ambassador | Heard Of Owning A Cafe | V1</t>
        </is>
      </c>
      <c r="F2610" t="inlineStr">
        <is>
          <t>In House Natuf</t>
        </is>
      </c>
      <c r="G2610" t="inlineStr">
        <is>
          <t>Details Shared</t>
        </is>
      </c>
      <c r="H2610" s="39" t="str">
        <f>IF(ISNUMBER(MATCH(G2610,QualityStatuses,0)),"Quality Lead","Non-Quality Lead")</f>
        <v>Quality Lead</v>
      </c>
      <c r="I2610" t="inlineStr">
        <is>
          <t>2026-10</t>
        </is>
      </c>
      <c r="J2610" t="inlineStr">
        <is>
          <t>Wk of 2026-10-12</t>
        </is>
      </c>
      <c r="K2610" t="inlineStr">
        <is>
          <t>Marshal Malbari</t>
        </is>
      </c>
      <c r="L2610" t="inlineStr">
        <is>
          <t>Facebook</t>
        </is>
      </c>
      <c r="M2610" t="inlineStr">
        <is>
          <t>Direct (campaign tagged in CRM)</t>
        </is>
      </c>
      <c r="N2610" t="inlineStr">
        <is>
          <t>6acd31e4b4281f52b1ad3ef6</t>
        </is>
      </c>
      <c r="O2610" t="n">
        <v>1</v>
      </c>
      <c r="P2610" s="40">
        <f>IF(A2610="Lead",IF(ISNUMBER(MATCH(G2610,QualityStatuses,0)),1,0),0)</f>
        <v>1</v>
      </c>
      <c r="Q2610" s="40">
        <f>IF(A2610="Lead",IF(G2610="New Lead",0,1),0)</f>
        <v>1</v>
      </c>
      <c r="R2610" s="40">
        <f>IF(A2610="Lead",IF(G2610="Lost",1,0),0)</f>
        <v>0</v>
      </c>
      <c r="S2610" t="n">
        <v>1</v>
      </c>
      <c r="T2610" t="n">
        <v>1</v>
      </c>
      <c r="U2610" t="n">
        <v>0</v>
      </c>
      <c r="V2610" t="n">
        <v>0</v>
      </c>
      <c r="W2610" t="n">
        <v>0</v>
      </c>
      <c r="X2610" t="n">
        <v>0</v>
      </c>
      <c r="Y2610">
        <f>IF(AND(A2610="Lead",COUNTIF(MetaCamps,C2610)&gt;0),1,0)</f>
        <v>0</v>
      </c>
      <c r="Z2610">
        <f>IF(Y2610=1,P2610,0)</f>
        <v>0</v>
      </c>
    </row>
    <row r="2611">
      <c r="A2611" t="inlineStr">
        <is>
          <t>Lead</t>
        </is>
      </c>
      <c r="B2611" s="39" t="str">
        <f>IFERROR(INDEX(CampTypes,MATCH(C2611,CampList,0)),"Unattributed")</f>
        <v>Old</v>
      </c>
      <c r="C2611" t="inlineStr">
        <is>
          <t>E_Karan_Natuf_All_07072026</t>
        </is>
      </c>
      <c r="D2611" t="inlineStr">
        <is>
          <t>E_Karan_Natuf_Fragship_07072026_Adset2</t>
        </is>
      </c>
      <c r="E2611" t="inlineStr">
        <is>
          <t>E_Karan_Natuf_Flagship_Cafe_07072026_Adset2_Ad1 – Copy 2</t>
        </is>
      </c>
      <c r="F2611" t="inlineStr">
        <is>
          <t>Natuf</t>
        </is>
      </c>
      <c r="G2611" t="inlineStr">
        <is>
          <t>Lost</t>
        </is>
      </c>
      <c r="H2611" s="39" t="str">
        <f>IF(ISNUMBER(MATCH(G2611,QualityStatuses,0)),"Quality Lead","Non-Quality Lead")</f>
        <v>Non-Quality Lead</v>
      </c>
      <c r="I2611" t="inlineStr">
        <is>
          <t>2026-10</t>
        </is>
      </c>
      <c r="J2611" t="inlineStr">
        <is>
          <t>Wk of 2026-10-12</t>
        </is>
      </c>
      <c r="K2611" t="inlineStr">
        <is>
          <t>Tejaswini Tarigopula</t>
        </is>
      </c>
      <c r="L2611" t="inlineStr">
        <is>
          <t>Facebook</t>
        </is>
      </c>
      <c r="M2611" t="inlineStr">
        <is>
          <t>Direct (campaign tagged in CRM)</t>
        </is>
      </c>
      <c r="N2611" t="inlineStr">
        <is>
          <t>6acd2fc47573640b693e8172</t>
        </is>
      </c>
      <c r="O2611" t="n">
        <v>1</v>
      </c>
      <c r="P2611" s="40">
        <f>IF(A2611="Lead",IF(ISNUMBER(MATCH(G2611,QualityStatuses,0)),1,0),0)</f>
        <v>0</v>
      </c>
      <c r="Q2611" s="40">
        <f>IF(A2611="Lead",IF(G2611="New Lead",0,1),0)</f>
        <v>1</v>
      </c>
      <c r="R2611" s="40">
        <f>IF(A2611="Lead",IF(G2611="Lost",1,0),0)</f>
        <v>1</v>
      </c>
      <c r="S2611" t="n">
        <v>7</v>
      </c>
      <c r="T2611" t="n">
        <v>6</v>
      </c>
      <c r="U2611" t="n">
        <v>0</v>
      </c>
      <c r="V2611" t="n">
        <v>0</v>
      </c>
      <c r="W2611" t="n">
        <v>0</v>
      </c>
      <c r="X2611" t="n">
        <v>0</v>
      </c>
      <c r="Y2611">
        <f>IF(AND(A2611="Lead",COUNTIF(MetaCamps,C2611)&gt;0),1,0)</f>
        <v>1</v>
      </c>
      <c r="Z2611">
        <f>IF(Y2611=1,P2611,0)</f>
        <v>0</v>
      </c>
    </row>
    <row r="2612">
      <c r="A2612" t="inlineStr">
        <is>
          <t>Lead</t>
        </is>
      </c>
      <c r="B2612" s="39" t="str">
        <f>IFERROR(INDEX(CampTypes,MATCH(C2612,CampList,0)),"Unattributed")</f>
        <v>Old</v>
      </c>
      <c r="C2612" t="inlineStr">
        <is>
          <t>E_Suresh_Natuf_Kiosk_07072026</t>
        </is>
      </c>
      <c r="D2612" t="inlineStr">
        <is>
          <t>E_Suresh_Natuf_Kiosk_07072026_Adset5</t>
        </is>
      </c>
      <c r="E2612" t="inlineStr">
        <is>
          <t>E_Hindi_Suresh_Natuf_Kiosk_07072026_Adset5_ad3 – Copy 2</t>
        </is>
      </c>
      <c r="F2612" t="inlineStr">
        <is>
          <t>Natuf</t>
        </is>
      </c>
      <c r="G2612" t="inlineStr">
        <is>
          <t>Details Shared</t>
        </is>
      </c>
      <c r="H2612" s="39" t="str">
        <f>IF(ISNUMBER(MATCH(G2612,QualityStatuses,0)),"Quality Lead","Non-Quality Lead")</f>
        <v>Quality Lead</v>
      </c>
      <c r="I2612" t="inlineStr">
        <is>
          <t>2026-10</t>
        </is>
      </c>
      <c r="J2612" t="inlineStr">
        <is>
          <t>Wk of 2026-10-12</t>
        </is>
      </c>
      <c r="K2612" t="inlineStr">
        <is>
          <t>Tejaswini Tarigopula</t>
        </is>
      </c>
      <c r="L2612" t="inlineStr">
        <is>
          <t>Facebook</t>
        </is>
      </c>
      <c r="M2612" t="inlineStr">
        <is>
          <t>Direct (campaign tagged in CRM)</t>
        </is>
      </c>
      <c r="N2612" t="inlineStr">
        <is>
          <t>6acd2d795537e76d78e6dd68</t>
        </is>
      </c>
      <c r="O2612" t="n">
        <v>1</v>
      </c>
      <c r="P2612" s="40">
        <f>IF(A2612="Lead",IF(ISNUMBER(MATCH(G2612,QualityStatuses,0)),1,0),0)</f>
        <v>1</v>
      </c>
      <c r="Q2612" s="40">
        <f>IF(A2612="Lead",IF(G2612="New Lead",0,1),0)</f>
        <v>1</v>
      </c>
      <c r="R2612" s="40">
        <f>IF(A2612="Lead",IF(G2612="Lost",1,0),0)</f>
        <v>0</v>
      </c>
      <c r="S2612" t="n">
        <v>1</v>
      </c>
      <c r="T2612" t="n">
        <v>1</v>
      </c>
      <c r="U2612" t="n">
        <v>0</v>
      </c>
      <c r="V2612" t="n">
        <v>0</v>
      </c>
      <c r="W2612" t="n">
        <v>0</v>
      </c>
      <c r="X2612" t="n">
        <v>0</v>
      </c>
      <c r="Y2612">
        <f>IF(AND(A2612="Lead",COUNTIF(MetaCamps,C2612)&gt;0),1,0)</f>
        <v>1</v>
      </c>
      <c r="Z2612">
        <f>IF(Y2612=1,P2612,0)</f>
        <v>1</v>
      </c>
    </row>
    <row r="2613">
      <c r="A2613" t="inlineStr">
        <is>
          <t>Lead</t>
        </is>
      </c>
      <c r="B2613" s="39" t="str">
        <f>IFERROR(INDEX(CampTypes,MATCH(C2613,CampList,0)),"Unattributed")</f>
        <v>New</v>
      </c>
      <c r="C2613" t="inlineStr">
        <is>
          <t>EBG - In House | ABO | Natuf | Leads | Unit Franchise | India | Oct26 | V1</t>
        </is>
      </c>
      <c r="D2613" t="inlineStr">
        <is>
          <t>Natuf | Broad | Tier1 + Growth Cities | Oct26 | V1</t>
        </is>
      </c>
      <c r="E2613" t="inlineStr">
        <is>
          <t>Natuf | Reel | Brand Ambassador | Heard Of Owning A Cafe | V1</t>
        </is>
      </c>
      <c r="F2613" t="inlineStr">
        <is>
          <t>In House Natuf</t>
        </is>
      </c>
      <c r="G2613" t="inlineStr">
        <is>
          <t>Follow-Up</t>
        </is>
      </c>
      <c r="H2613" s="39" t="str">
        <f>IF(ISNUMBER(MATCH(G2613,QualityStatuses,0)),"Quality Lead","Non-Quality Lead")</f>
        <v>Quality Lead</v>
      </c>
      <c r="I2613" t="inlineStr">
        <is>
          <t>2026-10</t>
        </is>
      </c>
      <c r="J2613" t="inlineStr">
        <is>
          <t>Wk of 2026-10-12</t>
        </is>
      </c>
      <c r="K2613" t="inlineStr">
        <is>
          <t>Marshal Malbari</t>
        </is>
      </c>
      <c r="L2613" t="inlineStr">
        <is>
          <t>Facebook</t>
        </is>
      </c>
      <c r="M2613" t="inlineStr">
        <is>
          <t>Direct (campaign tagged in CRM)</t>
        </is>
      </c>
      <c r="N2613" t="inlineStr">
        <is>
          <t>6acd2a6caca421c37475293e</t>
        </is>
      </c>
      <c r="O2613" t="n">
        <v>1</v>
      </c>
      <c r="P2613" s="40">
        <f>IF(A2613="Lead",IF(ISNUMBER(MATCH(G2613,QualityStatuses,0)),1,0),0)</f>
        <v>1</v>
      </c>
      <c r="Q2613" s="40">
        <f>IF(A2613="Lead",IF(G2613="New Lead",0,1),0)</f>
        <v>1</v>
      </c>
      <c r="R2613" s="40">
        <f>IF(A2613="Lead",IF(G2613="Lost",1,0),0)</f>
        <v>0</v>
      </c>
      <c r="S2613" t="n">
        <v>5</v>
      </c>
      <c r="T2613" t="n">
        <v>4</v>
      </c>
      <c r="U2613" t="n">
        <v>0</v>
      </c>
      <c r="V2613" t="n">
        <v>0</v>
      </c>
      <c r="W2613" t="n">
        <v>0</v>
      </c>
      <c r="X2613" t="n">
        <v>0</v>
      </c>
      <c r="Y2613">
        <f>IF(AND(A2613="Lead",COUNTIF(MetaCamps,C2613)&gt;0),1,0)</f>
        <v>0</v>
      </c>
      <c r="Z2613">
        <f>IF(Y2613=1,P2613,0)</f>
        <v>0</v>
      </c>
    </row>
    <row r="2614">
      <c r="A2614" t="inlineStr">
        <is>
          <t>Lead</t>
        </is>
      </c>
      <c r="B2614" s="39" t="str">
        <f>IFERROR(INDEX(CampTypes,MATCH(C2614,CampList,0)),"Unattributed")</f>
        <v>New</v>
      </c>
      <c r="C2614" t="inlineStr">
        <is>
          <t>EBG - In House | ABO | Natuf | Leads | Unit Franchise | India | Oct26 | V1</t>
        </is>
      </c>
      <c r="D2614" t="inlineStr">
        <is>
          <t>Natuf | Broad | Tier1 + Growth Cities | Oct26 | V1</t>
        </is>
      </c>
      <c r="E2614" t="inlineStr">
        <is>
          <t>Natuf | Reel | Brand Ambassador | Heard Of Owning A Cafe | V1</t>
        </is>
      </c>
      <c r="F2614" t="inlineStr">
        <is>
          <t>In House Natuf</t>
        </is>
      </c>
      <c r="G2614" t="inlineStr">
        <is>
          <t>Attempt 2</t>
        </is>
      </c>
      <c r="H2614" s="39" t="str">
        <f>IF(ISNUMBER(MATCH(G2614,QualityStatuses,0)),"Quality Lead","Non-Quality Lead")</f>
        <v>Non-Quality Lead</v>
      </c>
      <c r="I2614" t="inlineStr">
        <is>
          <t>2026-10</t>
        </is>
      </c>
      <c r="J2614" t="inlineStr">
        <is>
          <t>Wk of 2026-10-12</t>
        </is>
      </c>
      <c r="K2614" t="inlineStr">
        <is>
          <t>Marshal Malbari</t>
        </is>
      </c>
      <c r="L2614" t="inlineStr">
        <is>
          <t>Facebook</t>
        </is>
      </c>
      <c r="M2614" t="inlineStr">
        <is>
          <t>Direct (campaign tagged in CRM)</t>
        </is>
      </c>
      <c r="N2614" t="inlineStr">
        <is>
          <t>6acd29cbba11eb9fc7a7636c</t>
        </is>
      </c>
      <c r="O2614" t="n">
        <v>1</v>
      </c>
      <c r="P2614" s="40">
        <f>IF(A2614="Lead",IF(ISNUMBER(MATCH(G2614,QualityStatuses,0)),1,0),0)</f>
        <v>0</v>
      </c>
      <c r="Q2614" s="40">
        <f>IF(A2614="Lead",IF(G2614="New Lead",0,1),0)</f>
        <v>1</v>
      </c>
      <c r="R2614" s="40">
        <f>IF(A2614="Lead",IF(G2614="Lost",1,0),0)</f>
        <v>0</v>
      </c>
      <c r="S2614" t="n">
        <v>4</v>
      </c>
      <c r="T2614" t="n">
        <v>2</v>
      </c>
      <c r="U2614" t="n">
        <v>0</v>
      </c>
      <c r="V2614" t="n">
        <v>0</v>
      </c>
      <c r="W2614" t="n">
        <v>0</v>
      </c>
      <c r="X2614" t="n">
        <v>0</v>
      </c>
      <c r="Y2614">
        <f>IF(AND(A2614="Lead",COUNTIF(MetaCamps,C2614)&gt;0),1,0)</f>
        <v>0</v>
      </c>
      <c r="Z2614">
        <f>IF(Y2614=1,P2614,0)</f>
        <v>0</v>
      </c>
    </row>
    <row r="2615">
      <c r="A2615" t="inlineStr">
        <is>
          <t>Lead</t>
        </is>
      </c>
      <c r="B2615" s="39" t="str">
        <f>IFERROR(INDEX(CampTypes,MATCH(C2615,CampList,0)),"Unattributed")</f>
        <v>New</v>
      </c>
      <c r="C2615" t="inlineStr">
        <is>
          <t>EBG - In House | ABO | Natuf | Leads | Unit Franchise | India | Oct26 | V1</t>
        </is>
      </c>
      <c r="D2615" t="inlineStr">
        <is>
          <t>Natuf | LAL 1% | India | Jul26 | V1</t>
        </is>
      </c>
      <c r="E2615" t="inlineStr">
        <is>
          <t>Natuf | Reel | Brand Ambassador | Heard Of Owning A Cafe | V1</t>
        </is>
      </c>
      <c r="F2615" t="inlineStr">
        <is>
          <t>In House Natuf</t>
        </is>
      </c>
      <c r="G2615" t="inlineStr">
        <is>
          <t>Lost</t>
        </is>
      </c>
      <c r="H2615" s="39" t="str">
        <f>IF(ISNUMBER(MATCH(G2615,QualityStatuses,0)),"Quality Lead","Non-Quality Lead")</f>
        <v>Non-Quality Lead</v>
      </c>
      <c r="I2615" t="inlineStr">
        <is>
          <t>2026-10</t>
        </is>
      </c>
      <c r="J2615" t="inlineStr">
        <is>
          <t>Wk of 2026-10-12</t>
        </is>
      </c>
      <c r="K2615" t="inlineStr">
        <is>
          <t>Marshal Malbari</t>
        </is>
      </c>
      <c r="L2615" t="inlineStr">
        <is>
          <t>Facebook</t>
        </is>
      </c>
      <c r="M2615" t="inlineStr">
        <is>
          <t>Direct (campaign tagged in CRM)</t>
        </is>
      </c>
      <c r="N2615" t="inlineStr">
        <is>
          <t>6acd294b491d84f359439171</t>
        </is>
      </c>
      <c r="O2615" t="n">
        <v>1</v>
      </c>
      <c r="P2615" s="40">
        <f>IF(A2615="Lead",IF(ISNUMBER(MATCH(G2615,QualityStatuses,0)),1,0),0)</f>
        <v>0</v>
      </c>
      <c r="Q2615" s="40">
        <f>IF(A2615="Lead",IF(G2615="New Lead",0,1),0)</f>
        <v>1</v>
      </c>
      <c r="R2615" s="40">
        <f>IF(A2615="Lead",IF(G2615="Lost",1,0),0)</f>
        <v>1</v>
      </c>
      <c r="S2615" t="n">
        <v>4</v>
      </c>
      <c r="T2615" t="n">
        <v>1</v>
      </c>
      <c r="U2615" t="n">
        <v>0</v>
      </c>
      <c r="V2615" t="n">
        <v>0</v>
      </c>
      <c r="W2615" t="n">
        <v>0</v>
      </c>
      <c r="X2615" t="n">
        <v>0</v>
      </c>
      <c r="Y2615">
        <f>IF(AND(A2615="Lead",COUNTIF(MetaCamps,C2615)&gt;0),1,0)</f>
        <v>0</v>
      </c>
      <c r="Z2615">
        <f>IF(Y2615=1,P2615,0)</f>
        <v>0</v>
      </c>
    </row>
    <row r="2616">
      <c r="A2616" t="inlineStr">
        <is>
          <t>Lead</t>
        </is>
      </c>
      <c r="B2616" s="39" t="str">
        <f>IFERROR(INDEX(CampTypes,MATCH(C2616,CampList,0)),"Unattributed")</f>
        <v>Old</v>
      </c>
      <c r="C2616" t="inlineStr">
        <is>
          <t>natuf_Kiosk_14072026_Hindi</t>
        </is>
      </c>
      <c r="D2616" t="inlineStr">
        <is>
          <t>natuf_Kiosk_09102026</t>
        </is>
      </c>
      <c r="E2616" t="inlineStr">
        <is>
          <t>natuf_Kiosk_14072026_ad set_ad1</t>
        </is>
      </c>
      <c r="F2616" t="inlineStr">
        <is>
          <t>Natuf</t>
        </is>
      </c>
      <c r="G2616" t="inlineStr">
        <is>
          <t>Connected</t>
        </is>
      </c>
      <c r="H2616" s="39" t="str">
        <f>IF(ISNUMBER(MATCH(G2616,QualityStatuses,0)),"Quality Lead","Non-Quality Lead")</f>
        <v>Non-Quality Lead</v>
      </c>
      <c r="I2616" t="inlineStr">
        <is>
          <t>2026-10</t>
        </is>
      </c>
      <c r="J2616" t="inlineStr">
        <is>
          <t>Wk of 2026-10-12</t>
        </is>
      </c>
      <c r="K2616" t="inlineStr">
        <is>
          <t>Tejaswini Tarigopula</t>
        </is>
      </c>
      <c r="L2616" t="inlineStr">
        <is>
          <t>Facebook</t>
        </is>
      </c>
      <c r="M2616" t="inlineStr">
        <is>
          <t>Direct (campaign tagged in CRM)</t>
        </is>
      </c>
      <c r="N2616" t="inlineStr">
        <is>
          <t>6acd276a1731ffde0296fce0</t>
        </is>
      </c>
      <c r="O2616" t="n">
        <v>1</v>
      </c>
      <c r="P2616" s="40">
        <f>IF(A2616="Lead",IF(ISNUMBER(MATCH(G2616,QualityStatuses,0)),1,0),0)</f>
        <v>0</v>
      </c>
      <c r="Q2616" s="40">
        <f>IF(A2616="Lead",IF(G2616="New Lead",0,1),0)</f>
        <v>1</v>
      </c>
      <c r="R2616" s="40">
        <f>IF(A2616="Lead",IF(G2616="Lost",1,0),0)</f>
        <v>0</v>
      </c>
      <c r="S2616" t="n">
        <v>6</v>
      </c>
      <c r="T2616" t="n">
        <v>1</v>
      </c>
      <c r="U2616" t="n">
        <v>0</v>
      </c>
      <c r="V2616" t="n">
        <v>0</v>
      </c>
      <c r="W2616" t="n">
        <v>0</v>
      </c>
      <c r="X2616" t="n">
        <v>0</v>
      </c>
      <c r="Y2616">
        <f>IF(AND(A2616="Lead",COUNTIF(MetaCamps,C2616)&gt;0),1,0)</f>
        <v>1</v>
      </c>
      <c r="Z2616">
        <f>IF(Y2616=1,P2616,0)</f>
        <v>0</v>
      </c>
    </row>
    <row r="2617">
      <c r="A2617" t="inlineStr">
        <is>
          <t>Lead</t>
        </is>
      </c>
      <c r="B2617" s="39" t="str">
        <f>IFERROR(INDEX(CampTypes,MATCH(C2617,CampList,0)),"Unattributed")</f>
        <v>Old</v>
      </c>
      <c r="C2617" t="inlineStr">
        <is>
          <t>E_Karan_Natuf_All_07072026</t>
        </is>
      </c>
      <c r="D2617" t="inlineStr">
        <is>
          <t>E_Karan_Natuf_Fragship_07072026_Adset2</t>
        </is>
      </c>
      <c r="E2617" t="inlineStr">
        <is>
          <t>E_Karan_Natuf_Flagship_Cafe_07072026_Adset2_Ad1 – Copy 2</t>
        </is>
      </c>
      <c r="F2617" t="inlineStr">
        <is>
          <t>Natuf</t>
        </is>
      </c>
      <c r="G2617" t="inlineStr">
        <is>
          <t>Attempt 1</t>
        </is>
      </c>
      <c r="H2617" s="39" t="str">
        <f>IF(ISNUMBER(MATCH(G2617,QualityStatuses,0)),"Quality Lead","Non-Quality Lead")</f>
        <v>Non-Quality Lead</v>
      </c>
      <c r="I2617" t="inlineStr">
        <is>
          <t>2026-10</t>
        </is>
      </c>
      <c r="J2617" t="inlineStr">
        <is>
          <t>Wk of 2026-10-12</t>
        </is>
      </c>
      <c r="K2617" t="inlineStr">
        <is>
          <t>Tejaswini Tarigopula</t>
        </is>
      </c>
      <c r="L2617" t="inlineStr">
        <is>
          <t>Facebook</t>
        </is>
      </c>
      <c r="M2617" t="inlineStr">
        <is>
          <t>Direct (campaign tagged in CRM)</t>
        </is>
      </c>
      <c r="N2617" t="inlineStr">
        <is>
          <t>6acd26376332d15d1ea353b3</t>
        </is>
      </c>
      <c r="O2617" t="n">
        <v>1</v>
      </c>
      <c r="P2617" s="40">
        <f>IF(A2617="Lead",IF(ISNUMBER(MATCH(G2617,QualityStatuses,0)),1,0),0)</f>
        <v>0</v>
      </c>
      <c r="Q2617" s="40">
        <f>IF(A2617="Lead",IF(G2617="New Lead",0,1),0)</f>
        <v>1</v>
      </c>
      <c r="R2617" s="40">
        <f>IF(A2617="Lead",IF(G2617="Lost",1,0),0)</f>
        <v>0</v>
      </c>
      <c r="S2617" t="n">
        <v>1</v>
      </c>
      <c r="T2617" t="n">
        <v>1</v>
      </c>
      <c r="U2617" t="n">
        <v>0</v>
      </c>
      <c r="V2617" t="n">
        <v>0</v>
      </c>
      <c r="W2617" t="n">
        <v>0</v>
      </c>
      <c r="X2617" t="n">
        <v>0</v>
      </c>
      <c r="Y2617">
        <f>IF(AND(A2617="Lead",COUNTIF(MetaCamps,C2617)&gt;0),1,0)</f>
        <v>1</v>
      </c>
      <c r="Z2617">
        <f>IF(Y2617=1,P2617,0)</f>
        <v>0</v>
      </c>
    </row>
    <row r="2618">
      <c r="A2618" t="inlineStr">
        <is>
          <t>Lead</t>
        </is>
      </c>
      <c r="B2618" s="39" t="str">
        <f>IFERROR(INDEX(CampTypes,MATCH(C2618,CampList,0)),"Unattributed")</f>
        <v>New</v>
      </c>
      <c r="C2618" t="inlineStr">
        <is>
          <t>EBG - In House | ABO | Natuf | Leads | Unit Franchise | India | Oct26 | V1</t>
        </is>
      </c>
      <c r="D2618" t="inlineStr">
        <is>
          <t>Natuf | Investors | Tier1 + Growth Cities | Oct26 | V1</t>
        </is>
      </c>
      <c r="E2618" t="inlineStr">
        <is>
          <t>Natuf | Reel | Brand Ambassador | Heard Of Owning A Cafe | V1</t>
        </is>
      </c>
      <c r="F2618" t="inlineStr">
        <is>
          <t>In House Natuf</t>
        </is>
      </c>
      <c r="G2618" t="inlineStr">
        <is>
          <t>Lost</t>
        </is>
      </c>
      <c r="H2618" s="39" t="str">
        <f>IF(ISNUMBER(MATCH(G2618,QualityStatuses,0)),"Quality Lead","Non-Quality Lead")</f>
        <v>Non-Quality Lead</v>
      </c>
      <c r="I2618" t="inlineStr">
        <is>
          <t>2026-10</t>
        </is>
      </c>
      <c r="J2618" t="inlineStr">
        <is>
          <t>Wk of 2026-10-12</t>
        </is>
      </c>
      <c r="K2618" t="inlineStr">
        <is>
          <t>Marshal Malbari</t>
        </is>
      </c>
      <c r="L2618" t="inlineStr">
        <is>
          <t>Facebook</t>
        </is>
      </c>
      <c r="M2618" t="inlineStr">
        <is>
          <t>Direct (campaign tagged in CRM)</t>
        </is>
      </c>
      <c r="N2618" t="inlineStr">
        <is>
          <t>6acd25c077f30c739a627513</t>
        </is>
      </c>
      <c r="O2618" t="n">
        <v>1</v>
      </c>
      <c r="P2618" s="40">
        <f>IF(A2618="Lead",IF(ISNUMBER(MATCH(G2618,QualityStatuses,0)),1,0),0)</f>
        <v>0</v>
      </c>
      <c r="Q2618" s="40">
        <f>IF(A2618="Lead",IF(G2618="New Lead",0,1),0)</f>
        <v>1</v>
      </c>
      <c r="R2618" s="40">
        <f>IF(A2618="Lead",IF(G2618="Lost",1,0),0)</f>
        <v>1</v>
      </c>
      <c r="S2618" t="n">
        <v>2</v>
      </c>
      <c r="T2618" t="n">
        <v>2</v>
      </c>
      <c r="U2618" t="n">
        <v>0</v>
      </c>
      <c r="V2618" t="n">
        <v>0</v>
      </c>
      <c r="W2618" t="n">
        <v>0</v>
      </c>
      <c r="X2618" t="n">
        <v>0</v>
      </c>
      <c r="Y2618">
        <f>IF(AND(A2618="Lead",COUNTIF(MetaCamps,C2618)&gt;0),1,0)</f>
        <v>0</v>
      </c>
      <c r="Z2618">
        <f>IF(Y2618=1,P2618,0)</f>
        <v>0</v>
      </c>
    </row>
    <row r="2619">
      <c r="A2619" t="inlineStr">
        <is>
          <t>Lead</t>
        </is>
      </c>
      <c r="B2619" s="39" t="str">
        <f>IFERROR(INDEX(CampTypes,MATCH(C2619,CampList,0)),"Unattributed")</f>
        <v>New</v>
      </c>
      <c r="C2619" t="inlineStr">
        <is>
          <t>EBG - In House | ABO | Natuf | Leads | Unit Franchise | India | Oct26 | V1</t>
        </is>
      </c>
      <c r="D2619" t="inlineStr">
        <is>
          <t>Natuf | Investors | Tier1 + Growth Cities | Oct26 | V1</t>
        </is>
      </c>
      <c r="E2619" t="inlineStr">
        <is>
          <t>Natuf | Reel | Brand Ambassador | Heard Of Owning A Cafe | V1</t>
        </is>
      </c>
      <c r="F2619" t="inlineStr">
        <is>
          <t>In House Natuf</t>
        </is>
      </c>
      <c r="G2619" t="inlineStr">
        <is>
          <t>Details Shared</t>
        </is>
      </c>
      <c r="H2619" s="39" t="str">
        <f>IF(ISNUMBER(MATCH(G2619,QualityStatuses,0)),"Quality Lead","Non-Quality Lead")</f>
        <v>Quality Lead</v>
      </c>
      <c r="I2619" t="inlineStr">
        <is>
          <t>2026-10</t>
        </is>
      </c>
      <c r="J2619" t="inlineStr">
        <is>
          <t>Wk of 2026-10-12</t>
        </is>
      </c>
      <c r="K2619" t="inlineStr">
        <is>
          <t>Marshal Malbari</t>
        </is>
      </c>
      <c r="L2619" t="inlineStr">
        <is>
          <t>Facebook</t>
        </is>
      </c>
      <c r="M2619" t="inlineStr">
        <is>
          <t>Direct (campaign tagged in CRM)</t>
        </is>
      </c>
      <c r="N2619" t="inlineStr">
        <is>
          <t>6acd2499ad30d6f625abb542</t>
        </is>
      </c>
      <c r="O2619" t="n">
        <v>1</v>
      </c>
      <c r="P2619" s="40">
        <f>IF(A2619="Lead",IF(ISNUMBER(MATCH(G2619,QualityStatuses,0)),1,0),0)</f>
        <v>1</v>
      </c>
      <c r="Q2619" s="40">
        <f>IF(A2619="Lead",IF(G2619="New Lead",0,1),0)</f>
        <v>1</v>
      </c>
      <c r="R2619" s="40">
        <f>IF(A2619="Lead",IF(G2619="Lost",1,0),0)</f>
        <v>0</v>
      </c>
      <c r="S2619" t="n">
        <v>1</v>
      </c>
      <c r="T2619" t="n">
        <v>1</v>
      </c>
      <c r="U2619" t="n">
        <v>0</v>
      </c>
      <c r="V2619" t="n">
        <v>0</v>
      </c>
      <c r="W2619" t="n">
        <v>0</v>
      </c>
      <c r="X2619" t="n">
        <v>0</v>
      </c>
      <c r="Y2619">
        <f>IF(AND(A2619="Lead",COUNTIF(MetaCamps,C2619)&gt;0),1,0)</f>
        <v>0</v>
      </c>
      <c r="Z2619">
        <f>IF(Y2619=1,P2619,0)</f>
        <v>0</v>
      </c>
    </row>
    <row r="2620">
      <c r="A2620" t="inlineStr">
        <is>
          <t>Lead</t>
        </is>
      </c>
      <c r="B2620" s="39" t="str">
        <f>IFERROR(INDEX(CampTypes,MATCH(C2620,CampList,0)),"Unattributed")</f>
        <v>New</v>
      </c>
      <c r="C2620" t="inlineStr">
        <is>
          <t>EBG - In House | ABO | Natuf | Leads | Unit Franchise | India | Oct26 | V1</t>
        </is>
      </c>
      <c r="D2620" t="inlineStr">
        <is>
          <t>Natuf | Investors | Tier1 + Growth Cities | Oct26 | V1</t>
        </is>
      </c>
      <c r="E2620" t="inlineStr">
        <is>
          <t>Natuf | Reel | Brand Ambassador | Heard Of Owning A Cafe | V1</t>
        </is>
      </c>
      <c r="F2620" t="inlineStr">
        <is>
          <t>In House Natuf</t>
        </is>
      </c>
      <c r="G2620" t="inlineStr">
        <is>
          <t>Lost</t>
        </is>
      </c>
      <c r="H2620" s="39" t="str">
        <f>IF(ISNUMBER(MATCH(G2620,QualityStatuses,0)),"Quality Lead","Non-Quality Lead")</f>
        <v>Non-Quality Lead</v>
      </c>
      <c r="I2620" t="inlineStr">
        <is>
          <t>2026-10</t>
        </is>
      </c>
      <c r="J2620" t="inlineStr">
        <is>
          <t>Wk of 2026-10-12</t>
        </is>
      </c>
      <c r="K2620" t="inlineStr">
        <is>
          <t>Marshal Malbari</t>
        </is>
      </c>
      <c r="L2620" t="inlineStr">
        <is>
          <t>Facebook</t>
        </is>
      </c>
      <c r="M2620" t="inlineStr">
        <is>
          <t>Direct (campaign tagged in CRM)</t>
        </is>
      </c>
      <c r="N2620" t="inlineStr">
        <is>
          <t>6acd244eafcba378cc16724c</t>
        </is>
      </c>
      <c r="O2620" t="n">
        <v>1</v>
      </c>
      <c r="P2620" s="40">
        <f>IF(A2620="Lead",IF(ISNUMBER(MATCH(G2620,QualityStatuses,0)),1,0),0)</f>
        <v>0</v>
      </c>
      <c r="Q2620" s="40">
        <f>IF(A2620="Lead",IF(G2620="New Lead",0,1),0)</f>
        <v>1</v>
      </c>
      <c r="R2620" s="40">
        <f>IF(A2620="Lead",IF(G2620="Lost",1,0),0)</f>
        <v>1</v>
      </c>
      <c r="S2620" t="n">
        <v>6</v>
      </c>
      <c r="T2620" t="n">
        <v>1</v>
      </c>
      <c r="U2620" t="n">
        <v>0</v>
      </c>
      <c r="V2620" t="n">
        <v>0</v>
      </c>
      <c r="W2620" t="n">
        <v>0</v>
      </c>
      <c r="X2620" t="n">
        <v>0</v>
      </c>
      <c r="Y2620">
        <f>IF(AND(A2620="Lead",COUNTIF(MetaCamps,C2620)&gt;0),1,0)</f>
        <v>0</v>
      </c>
      <c r="Z2620">
        <f>IF(Y2620=1,P2620,0)</f>
        <v>0</v>
      </c>
    </row>
    <row r="2621">
      <c r="A2621" t="inlineStr">
        <is>
          <t>Lead</t>
        </is>
      </c>
      <c r="B2621" s="39" t="str">
        <f>IFERROR(INDEX(CampTypes,MATCH(C2621,CampList,0)),"Unattributed")</f>
        <v>New</v>
      </c>
      <c r="C2621" t="inlineStr">
        <is>
          <t>EBG - In House | ABO | Natuf | Leads | Unit Franchise | India | Oct26 | V1</t>
        </is>
      </c>
      <c r="D2621" t="inlineStr">
        <is>
          <t>Natuf | LAL 1% | India | Jul26 | V1</t>
        </is>
      </c>
      <c r="E2621" t="inlineStr">
        <is>
          <t>Natuf | Reel | Brand Ambassador | Heard Of Owning A Cafe | V1</t>
        </is>
      </c>
      <c r="F2621" t="inlineStr">
        <is>
          <t>In House Natuf</t>
        </is>
      </c>
      <c r="G2621" t="inlineStr">
        <is>
          <t>Attempt 4</t>
        </is>
      </c>
      <c r="H2621" s="39" t="str">
        <f>IF(ISNUMBER(MATCH(G2621,QualityStatuses,0)),"Quality Lead","Non-Quality Lead")</f>
        <v>Non-Quality Lead</v>
      </c>
      <c r="I2621" t="inlineStr">
        <is>
          <t>2026-10</t>
        </is>
      </c>
      <c r="J2621" t="inlineStr">
        <is>
          <t>Wk of 2026-10-12</t>
        </is>
      </c>
      <c r="K2621" t="inlineStr">
        <is>
          <t>Marshal Malbari</t>
        </is>
      </c>
      <c r="L2621" t="inlineStr">
        <is>
          <t>Facebook</t>
        </is>
      </c>
      <c r="M2621" t="inlineStr">
        <is>
          <t>Direct (campaign tagged in CRM)</t>
        </is>
      </c>
      <c r="N2621" t="inlineStr">
        <is>
          <t>6acd23d5c92b6ce2d5f7b136</t>
        </is>
      </c>
      <c r="O2621" t="n">
        <v>1</v>
      </c>
      <c r="P2621" s="40">
        <f>IF(A2621="Lead",IF(ISNUMBER(MATCH(G2621,QualityStatuses,0)),1,0),0)</f>
        <v>0</v>
      </c>
      <c r="Q2621" s="40">
        <f>IF(A2621="Lead",IF(G2621="New Lead",0,1),0)</f>
        <v>1</v>
      </c>
      <c r="R2621" s="40">
        <f>IF(A2621="Lead",IF(G2621="Lost",1,0),0)</f>
        <v>0</v>
      </c>
      <c r="S2621" t="n">
        <v>7</v>
      </c>
      <c r="T2621" t="n">
        <v>0</v>
      </c>
      <c r="U2621" t="n">
        <v>0</v>
      </c>
      <c r="V2621" t="n">
        <v>0</v>
      </c>
      <c r="W2621" t="n">
        <v>0</v>
      </c>
      <c r="X2621" t="n">
        <v>0</v>
      </c>
      <c r="Y2621">
        <f>IF(AND(A2621="Lead",COUNTIF(MetaCamps,C2621)&gt;0),1,0)</f>
        <v>0</v>
      </c>
      <c r="Z2621">
        <f>IF(Y2621=1,P2621,0)</f>
        <v>0</v>
      </c>
    </row>
    <row r="2622">
      <c r="A2622" t="inlineStr">
        <is>
          <t>Lead</t>
        </is>
      </c>
      <c r="B2622" s="39" t="str">
        <f>IFERROR(INDEX(CampTypes,MATCH(C2622,CampList,0)),"Unattributed")</f>
        <v>New</v>
      </c>
      <c r="C2622" t="inlineStr">
        <is>
          <t>EBG - In House | ABO | Natuf | Leads | Unit Franchise | India | Oct26 | V1</t>
        </is>
      </c>
      <c r="D2622" t="inlineStr">
        <is>
          <t>Natuf | LAL 1% | India | Jul26 | V1</t>
        </is>
      </c>
      <c r="E2622" t="inlineStr">
        <is>
          <t>Natuf | Reel | Brand Ambassador | Heard Of Owning A Cafe | V1</t>
        </is>
      </c>
      <c r="F2622" t="inlineStr">
        <is>
          <t>In House Natuf</t>
        </is>
      </c>
      <c r="G2622" t="inlineStr">
        <is>
          <t>Details Shared</t>
        </is>
      </c>
      <c r="H2622" s="39" t="str">
        <f>IF(ISNUMBER(MATCH(G2622,QualityStatuses,0)),"Quality Lead","Non-Quality Lead")</f>
        <v>Quality Lead</v>
      </c>
      <c r="I2622" t="inlineStr">
        <is>
          <t>2026-10</t>
        </is>
      </c>
      <c r="J2622" t="inlineStr">
        <is>
          <t>Wk of 2026-10-12</t>
        </is>
      </c>
      <c r="K2622" t="inlineStr">
        <is>
          <t>Marshal Malbari</t>
        </is>
      </c>
      <c r="L2622" t="inlineStr">
        <is>
          <t>Facebook</t>
        </is>
      </c>
      <c r="M2622" t="inlineStr">
        <is>
          <t>Direct (campaign tagged in CRM)</t>
        </is>
      </c>
      <c r="N2622" t="inlineStr">
        <is>
          <t>6acd217fafcba378cc166e6a</t>
        </is>
      </c>
      <c r="O2622" t="n">
        <v>1</v>
      </c>
      <c r="P2622" s="40">
        <f>IF(A2622="Lead",IF(ISNUMBER(MATCH(G2622,QualityStatuses,0)),1,0),0)</f>
        <v>1</v>
      </c>
      <c r="Q2622" s="40">
        <f>IF(A2622="Lead",IF(G2622="New Lead",0,1),0)</f>
        <v>1</v>
      </c>
      <c r="R2622" s="40">
        <f>IF(A2622="Lead",IF(G2622="Lost",1,0),0)</f>
        <v>0</v>
      </c>
      <c r="S2622" t="n">
        <v>9</v>
      </c>
      <c r="T2622" t="n">
        <v>8</v>
      </c>
      <c r="U2622" t="n">
        <v>0</v>
      </c>
      <c r="V2622" t="n">
        <v>0</v>
      </c>
      <c r="W2622" t="n">
        <v>0</v>
      </c>
      <c r="X2622" t="n">
        <v>0</v>
      </c>
      <c r="Y2622">
        <f>IF(AND(A2622="Lead",COUNTIF(MetaCamps,C2622)&gt;0),1,0)</f>
        <v>0</v>
      </c>
      <c r="Z2622">
        <f>IF(Y2622=1,P2622,0)</f>
        <v>0</v>
      </c>
    </row>
    <row r="2623">
      <c r="A2623" t="inlineStr">
        <is>
          <t>Lead</t>
        </is>
      </c>
      <c r="B2623" s="39" t="str">
        <f>IFERROR(INDEX(CampTypes,MATCH(C2623,CampList,0)),"Unattributed")</f>
        <v>New</v>
      </c>
      <c r="C2623" t="inlineStr">
        <is>
          <t>EBG - In House | ABO | Natuf | Leads | Unit Franchise | India | Oct26 | V1</t>
        </is>
      </c>
      <c r="D2623" t="inlineStr">
        <is>
          <t>Natuf | LAL 1% | India | Jul26 | V1</t>
        </is>
      </c>
      <c r="E2623" t="inlineStr">
        <is>
          <t>Natuf | Reel | Brand Ambassador | Heard Of Owning A Cafe | V1</t>
        </is>
      </c>
      <c r="F2623" t="inlineStr">
        <is>
          <t>In House Natuf</t>
        </is>
      </c>
      <c r="G2623" t="inlineStr">
        <is>
          <t>Attempt 1</t>
        </is>
      </c>
      <c r="H2623" s="39" t="str">
        <f>IF(ISNUMBER(MATCH(G2623,QualityStatuses,0)),"Quality Lead","Non-Quality Lead")</f>
        <v>Non-Quality Lead</v>
      </c>
      <c r="I2623" t="inlineStr">
        <is>
          <t>2026-10</t>
        </is>
      </c>
      <c r="J2623" t="inlineStr">
        <is>
          <t>Wk of 2026-10-12</t>
        </is>
      </c>
      <c r="K2623" t="inlineStr">
        <is>
          <t>Marshal Malbari</t>
        </is>
      </c>
      <c r="L2623" t="inlineStr">
        <is>
          <t>Facebook</t>
        </is>
      </c>
      <c r="M2623" t="inlineStr">
        <is>
          <t>Direct (campaign tagged in CRM)</t>
        </is>
      </c>
      <c r="N2623" t="inlineStr">
        <is>
          <t>6acd213f395b17f876ce47d0</t>
        </is>
      </c>
      <c r="O2623" t="n">
        <v>1</v>
      </c>
      <c r="P2623" s="40">
        <f>IF(A2623="Lead",IF(ISNUMBER(MATCH(G2623,QualityStatuses,0)),1,0),0)</f>
        <v>0</v>
      </c>
      <c r="Q2623" s="40">
        <f>IF(A2623="Lead",IF(G2623="New Lead",0,1),0)</f>
        <v>1</v>
      </c>
      <c r="R2623" s="40">
        <f>IF(A2623="Lead",IF(G2623="Lost",1,0),0)</f>
        <v>0</v>
      </c>
      <c r="S2623" t="n">
        <v>2</v>
      </c>
      <c r="T2623" t="n">
        <v>0</v>
      </c>
      <c r="U2623" t="n">
        <v>0</v>
      </c>
      <c r="V2623" t="n">
        <v>0</v>
      </c>
      <c r="W2623" t="n">
        <v>0</v>
      </c>
      <c r="X2623" t="n">
        <v>0</v>
      </c>
      <c r="Y2623">
        <f>IF(AND(A2623="Lead",COUNTIF(MetaCamps,C2623)&gt;0),1,0)</f>
        <v>0</v>
      </c>
      <c r="Z2623">
        <f>IF(Y2623=1,P2623,0)</f>
        <v>0</v>
      </c>
    </row>
    <row r="2624">
      <c r="A2624" t="inlineStr">
        <is>
          <t>Lead</t>
        </is>
      </c>
      <c r="B2624" s="39" t="str">
        <f>IFERROR(INDEX(CampTypes,MATCH(C2624,CampList,0)),"Unattributed")</f>
        <v>Old</v>
      </c>
      <c r="C2624" t="inlineStr">
        <is>
          <t>natuf_Kiosk_14072026_Hindi</t>
        </is>
      </c>
      <c r="D2624" t="inlineStr">
        <is>
          <t>natuf_Kiosk_09102026</t>
        </is>
      </c>
      <c r="E2624" t="inlineStr">
        <is>
          <t>natuf_Kiosk_14072026_ad set_ad1</t>
        </is>
      </c>
      <c r="F2624" t="inlineStr">
        <is>
          <t>Natuf</t>
        </is>
      </c>
      <c r="G2624" t="inlineStr">
        <is>
          <t>Lost</t>
        </is>
      </c>
      <c r="H2624" s="39" t="str">
        <f>IF(ISNUMBER(MATCH(G2624,QualityStatuses,0)),"Quality Lead","Non-Quality Lead")</f>
        <v>Non-Quality Lead</v>
      </c>
      <c r="I2624" t="inlineStr">
        <is>
          <t>2026-10</t>
        </is>
      </c>
      <c r="J2624" t="inlineStr">
        <is>
          <t>Wk of 2026-10-12</t>
        </is>
      </c>
      <c r="K2624" t="inlineStr">
        <is>
          <t>Tejaswini Tarigopula</t>
        </is>
      </c>
      <c r="L2624" t="inlineStr">
        <is>
          <t>Facebook</t>
        </is>
      </c>
      <c r="M2624" t="inlineStr">
        <is>
          <t>Direct (campaign tagged in CRM)</t>
        </is>
      </c>
      <c r="N2624" t="inlineStr">
        <is>
          <t>6acd20d8395b17f876ce46ab</t>
        </is>
      </c>
      <c r="O2624" t="n">
        <v>1</v>
      </c>
      <c r="P2624" s="40">
        <f>IF(A2624="Lead",IF(ISNUMBER(MATCH(G2624,QualityStatuses,0)),1,0),0)</f>
        <v>0</v>
      </c>
      <c r="Q2624" s="40">
        <f>IF(A2624="Lead",IF(G2624="New Lead",0,1),0)</f>
        <v>1</v>
      </c>
      <c r="R2624" s="40">
        <f>IF(A2624="Lead",IF(G2624="Lost",1,0),0)</f>
        <v>1</v>
      </c>
      <c r="S2624" t="n">
        <v>1</v>
      </c>
      <c r="T2624" t="n">
        <v>1</v>
      </c>
      <c r="U2624" t="n">
        <v>0</v>
      </c>
      <c r="V2624" t="n">
        <v>0</v>
      </c>
      <c r="W2624" t="n">
        <v>0</v>
      </c>
      <c r="X2624" t="n">
        <v>0</v>
      </c>
      <c r="Y2624">
        <f>IF(AND(A2624="Lead",COUNTIF(MetaCamps,C2624)&gt;0),1,0)</f>
        <v>1</v>
      </c>
      <c r="Z2624">
        <f>IF(Y2624=1,P2624,0)</f>
        <v>0</v>
      </c>
    </row>
    <row r="2625">
      <c r="A2625" t="inlineStr">
        <is>
          <t>Lead</t>
        </is>
      </c>
      <c r="B2625" s="39" t="str">
        <f>IFERROR(INDEX(CampTypes,MATCH(C2625,CampList,0)),"Unattributed")</f>
        <v>New</v>
      </c>
      <c r="C2625" t="inlineStr">
        <is>
          <t>EBG - In House | ABO | Natuf | Leads | Unit Franchise | India | Oct26 | V1</t>
        </is>
      </c>
      <c r="D2625" t="inlineStr">
        <is>
          <t>Natuf | LAL 1% | India | Jul26 | V1</t>
        </is>
      </c>
      <c r="E2625" t="inlineStr">
        <is>
          <t>Natuf | Reel | Brand Ambassador | Heard Of Owning A Cafe | V1</t>
        </is>
      </c>
      <c r="F2625" t="inlineStr">
        <is>
          <t>In House Natuf</t>
        </is>
      </c>
      <c r="G2625" t="inlineStr">
        <is>
          <t>Follow-Up</t>
        </is>
      </c>
      <c r="H2625" s="39" t="str">
        <f>IF(ISNUMBER(MATCH(G2625,QualityStatuses,0)),"Quality Lead","Non-Quality Lead")</f>
        <v>Quality Lead</v>
      </c>
      <c r="I2625" t="inlineStr">
        <is>
          <t>2026-10</t>
        </is>
      </c>
      <c r="J2625" t="inlineStr">
        <is>
          <t>Wk of 2026-10-12</t>
        </is>
      </c>
      <c r="K2625" t="inlineStr">
        <is>
          <t>Marshal Malbari</t>
        </is>
      </c>
      <c r="L2625" t="inlineStr">
        <is>
          <t>Facebook</t>
        </is>
      </c>
      <c r="M2625" t="inlineStr">
        <is>
          <t>Direct (campaign tagged in CRM)</t>
        </is>
      </c>
      <c r="N2625" t="inlineStr">
        <is>
          <t>6acd1ffd81ac15abc31e8f2e</t>
        </is>
      </c>
      <c r="O2625" t="n">
        <v>1</v>
      </c>
      <c r="P2625" s="40">
        <f>IF(A2625="Lead",IF(ISNUMBER(MATCH(G2625,QualityStatuses,0)),1,0),0)</f>
        <v>1</v>
      </c>
      <c r="Q2625" s="40">
        <f>IF(A2625="Lead",IF(G2625="New Lead",0,1),0)</f>
        <v>1</v>
      </c>
      <c r="R2625" s="40">
        <f>IF(A2625="Lead",IF(G2625="Lost",1,0),0)</f>
        <v>0</v>
      </c>
      <c r="S2625" t="n">
        <v>1</v>
      </c>
      <c r="T2625" t="n">
        <v>1</v>
      </c>
      <c r="U2625" t="n">
        <v>0</v>
      </c>
      <c r="V2625" t="n">
        <v>0</v>
      </c>
      <c r="W2625" t="n">
        <v>0</v>
      </c>
      <c r="X2625" t="n">
        <v>0</v>
      </c>
      <c r="Y2625">
        <f>IF(AND(A2625="Lead",COUNTIF(MetaCamps,C2625)&gt;0),1,0)</f>
        <v>0</v>
      </c>
      <c r="Z2625">
        <f>IF(Y2625=1,P2625,0)</f>
        <v>0</v>
      </c>
    </row>
    <row r="2626">
      <c r="A2626" t="inlineStr">
        <is>
          <t>Lead</t>
        </is>
      </c>
      <c r="B2626" s="39" t="str">
        <f>IFERROR(INDEX(CampTypes,MATCH(C2626,CampList,0)),"Unattributed")</f>
        <v>New</v>
      </c>
      <c r="C2626" t="inlineStr">
        <is>
          <t>EBG - In House | ABO | Natuf | Leads | Unit Franchise | India | Oct26 | V1</t>
        </is>
      </c>
      <c r="D2626" t="inlineStr">
        <is>
          <t>Natuf | Broad | Tier1 + Growth Cities | Oct26 | V1</t>
        </is>
      </c>
      <c r="E2626" t="inlineStr">
        <is>
          <t>Natuf | Reel | Brand Ambassador | Heard Of Owning A Cafe | V1</t>
        </is>
      </c>
      <c r="F2626" t="inlineStr">
        <is>
          <t>In House Natuf</t>
        </is>
      </c>
      <c r="G2626" t="inlineStr">
        <is>
          <t>Follow-Up</t>
        </is>
      </c>
      <c r="H2626" s="39" t="str">
        <f>IF(ISNUMBER(MATCH(G2626,QualityStatuses,0)),"Quality Lead","Non-Quality Lead")</f>
        <v>Quality Lead</v>
      </c>
      <c r="I2626" t="inlineStr">
        <is>
          <t>2026-10</t>
        </is>
      </c>
      <c r="J2626" t="inlineStr">
        <is>
          <t>Wk of 2026-10-12</t>
        </is>
      </c>
      <c r="K2626" t="inlineStr">
        <is>
          <t>Marshal Malbari</t>
        </is>
      </c>
      <c r="L2626" t="inlineStr">
        <is>
          <t>Facebook</t>
        </is>
      </c>
      <c r="M2626" t="inlineStr">
        <is>
          <t>Direct (campaign tagged in CRM)</t>
        </is>
      </c>
      <c r="N2626" t="inlineStr">
        <is>
          <t>6acd1f96c7c117115d3debfa</t>
        </is>
      </c>
      <c r="O2626" t="n">
        <v>1</v>
      </c>
      <c r="P2626" s="40">
        <f>IF(A2626="Lead",IF(ISNUMBER(MATCH(G2626,QualityStatuses,0)),1,0),0)</f>
        <v>1</v>
      </c>
      <c r="Q2626" s="40">
        <f>IF(A2626="Lead",IF(G2626="New Lead",0,1),0)</f>
        <v>1</v>
      </c>
      <c r="R2626" s="40">
        <f>IF(A2626="Lead",IF(G2626="Lost",1,0),0)</f>
        <v>0</v>
      </c>
      <c r="S2626" t="n">
        <v>9</v>
      </c>
      <c r="T2626" t="n">
        <v>9</v>
      </c>
      <c r="U2626" t="n">
        <v>0</v>
      </c>
      <c r="V2626" t="n">
        <v>0</v>
      </c>
      <c r="W2626" t="n">
        <v>0</v>
      </c>
      <c r="X2626" t="n">
        <v>0</v>
      </c>
      <c r="Y2626">
        <f>IF(AND(A2626="Lead",COUNTIF(MetaCamps,C2626)&gt;0),1,0)</f>
        <v>0</v>
      </c>
      <c r="Z2626">
        <f>IF(Y2626=1,P2626,0)</f>
        <v>0</v>
      </c>
    </row>
    <row r="2627">
      <c r="A2627" t="inlineStr">
        <is>
          <t>Lead</t>
        </is>
      </c>
      <c r="B2627" s="39" t="str">
        <f>IFERROR(INDEX(CampTypes,MATCH(C2627,CampList,0)),"Unattributed")</f>
        <v>New</v>
      </c>
      <c r="C2627" t="inlineStr">
        <is>
          <t>EBG - In House | ABO | Natuf | Leads | Unit Franchise | India | Oct26 | V1</t>
        </is>
      </c>
      <c r="D2627" t="inlineStr">
        <is>
          <t>Natuf | Broad | Tier1 + Growth Cities | Oct26 | V1</t>
        </is>
      </c>
      <c r="E2627" t="inlineStr">
        <is>
          <t>Natuf | Reel | Brand Ambassador | Heard Of Owning A Cafe | V1</t>
        </is>
      </c>
      <c r="F2627" t="inlineStr">
        <is>
          <t>In House Natuf</t>
        </is>
      </c>
      <c r="G2627" t="inlineStr">
        <is>
          <t>Attempt 1</t>
        </is>
      </c>
      <c r="H2627" s="39" t="str">
        <f>IF(ISNUMBER(MATCH(G2627,QualityStatuses,0)),"Quality Lead","Non-Quality Lead")</f>
        <v>Non-Quality Lead</v>
      </c>
      <c r="I2627" t="inlineStr">
        <is>
          <t>2026-10</t>
        </is>
      </c>
      <c r="J2627" t="inlineStr">
        <is>
          <t>Wk of 2026-10-12</t>
        </is>
      </c>
      <c r="K2627" t="inlineStr">
        <is>
          <t>Marshal Malbari</t>
        </is>
      </c>
      <c r="L2627" t="inlineStr">
        <is>
          <t>Facebook</t>
        </is>
      </c>
      <c r="M2627" t="inlineStr">
        <is>
          <t>Direct (campaign tagged in CRM)</t>
        </is>
      </c>
      <c r="N2627" t="inlineStr">
        <is>
          <t>6acd1c4610e19ba19a41166a</t>
        </is>
      </c>
      <c r="O2627" t="n">
        <v>1</v>
      </c>
      <c r="P2627" s="40">
        <f>IF(A2627="Lead",IF(ISNUMBER(MATCH(G2627,QualityStatuses,0)),1,0),0)</f>
        <v>0</v>
      </c>
      <c r="Q2627" s="40">
        <f>IF(A2627="Lead",IF(G2627="New Lead",0,1),0)</f>
        <v>1</v>
      </c>
      <c r="R2627" s="40">
        <f>IF(A2627="Lead",IF(G2627="Lost",1,0),0)</f>
        <v>0</v>
      </c>
      <c r="S2627" t="n">
        <v>3</v>
      </c>
      <c r="T2627" t="n">
        <v>2</v>
      </c>
      <c r="U2627" t="n">
        <v>0</v>
      </c>
      <c r="V2627" t="n">
        <v>0</v>
      </c>
      <c r="W2627" t="n">
        <v>0</v>
      </c>
      <c r="X2627" t="n">
        <v>0</v>
      </c>
      <c r="Y2627">
        <f>IF(AND(A2627="Lead",COUNTIF(MetaCamps,C2627)&gt;0),1,0)</f>
        <v>0</v>
      </c>
      <c r="Z2627">
        <f>IF(Y2627=1,P2627,0)</f>
        <v>0</v>
      </c>
    </row>
    <row r="2628">
      <c r="A2628" t="inlineStr">
        <is>
          <t>Lead</t>
        </is>
      </c>
      <c r="B2628" s="39" t="str">
        <f>IFERROR(INDEX(CampTypes,MATCH(C2628,CampList,0)),"Unattributed")</f>
        <v>Old</v>
      </c>
      <c r="C2628" t="inlineStr">
        <is>
          <t>natuf_Kiosk_14072026_Hindi</t>
        </is>
      </c>
      <c r="D2628" t="inlineStr">
        <is>
          <t>natuf_Kiosk_09102026</t>
        </is>
      </c>
      <c r="E2628" t="inlineStr">
        <is>
          <t>natuf_Kiosk_14072026_ad set_ad1</t>
        </is>
      </c>
      <c r="F2628" t="inlineStr">
        <is>
          <t>Natuf</t>
        </is>
      </c>
      <c r="G2628" t="inlineStr">
        <is>
          <t>Follow-Up</t>
        </is>
      </c>
      <c r="H2628" s="39" t="str">
        <f>IF(ISNUMBER(MATCH(G2628,QualityStatuses,0)),"Quality Lead","Non-Quality Lead")</f>
        <v>Quality Lead</v>
      </c>
      <c r="I2628" t="inlineStr">
        <is>
          <t>2026-10</t>
        </is>
      </c>
      <c r="J2628" t="inlineStr">
        <is>
          <t>Wk of 2026-10-12</t>
        </is>
      </c>
      <c r="K2628" t="inlineStr">
        <is>
          <t>Marshal Malbari</t>
        </is>
      </c>
      <c r="L2628" t="inlineStr">
        <is>
          <t>Facebook</t>
        </is>
      </c>
      <c r="M2628" t="inlineStr">
        <is>
          <t>Direct (campaign tagged in CRM)</t>
        </is>
      </c>
      <c r="N2628" t="inlineStr">
        <is>
          <t>6acd1b3d54e19aa9d843255d</t>
        </is>
      </c>
      <c r="O2628" t="n">
        <v>1</v>
      </c>
      <c r="P2628" s="40">
        <f>IF(A2628="Lead",IF(ISNUMBER(MATCH(G2628,QualityStatuses,0)),1,0),0)</f>
        <v>1</v>
      </c>
      <c r="Q2628" s="40">
        <f>IF(A2628="Lead",IF(G2628="New Lead",0,1),0)</f>
        <v>1</v>
      </c>
      <c r="R2628" s="40">
        <f>IF(A2628="Lead",IF(G2628="Lost",1,0),0)</f>
        <v>0</v>
      </c>
      <c r="S2628" t="n">
        <v>9</v>
      </c>
      <c r="T2628" t="n">
        <v>0</v>
      </c>
      <c r="U2628" t="n">
        <v>0</v>
      </c>
      <c r="V2628" t="n">
        <v>0</v>
      </c>
      <c r="W2628" t="n">
        <v>0</v>
      </c>
      <c r="X2628" t="n">
        <v>0</v>
      </c>
      <c r="Y2628">
        <f>IF(AND(A2628="Lead",COUNTIF(MetaCamps,C2628)&gt;0),1,0)</f>
        <v>1</v>
      </c>
      <c r="Z2628">
        <f>IF(Y2628=1,P2628,0)</f>
        <v>1</v>
      </c>
    </row>
    <row r="2629">
      <c r="A2629" t="inlineStr">
        <is>
          <t>Lead</t>
        </is>
      </c>
      <c r="B2629" s="39" t="str">
        <f>IFERROR(INDEX(CampTypes,MATCH(C2629,CampList,0)),"Unattributed")</f>
        <v>New</v>
      </c>
      <c r="C2629" t="inlineStr">
        <is>
          <t>EBG - In House | ABO | Natuf | Leads | Unit Franchise | India | Oct26 | V1</t>
        </is>
      </c>
      <c r="D2629" t="inlineStr">
        <is>
          <t>Natuf | LAL 1% | India | Jul26 | V1</t>
        </is>
      </c>
      <c r="E2629" t="inlineStr">
        <is>
          <t>Natuf | Reel | Brand Ambassador | Heard Of Owning A Cafe | V1</t>
        </is>
      </c>
      <c r="F2629" t="inlineStr">
        <is>
          <t>In House Natuf</t>
        </is>
      </c>
      <c r="G2629" t="inlineStr">
        <is>
          <t>Lost</t>
        </is>
      </c>
      <c r="H2629" s="39" t="str">
        <f>IF(ISNUMBER(MATCH(G2629,QualityStatuses,0)),"Quality Lead","Non-Quality Lead")</f>
        <v>Non-Quality Lead</v>
      </c>
      <c r="I2629" t="inlineStr">
        <is>
          <t>2026-10</t>
        </is>
      </c>
      <c r="J2629" t="inlineStr">
        <is>
          <t>Wk of 2026-10-12</t>
        </is>
      </c>
      <c r="K2629" t="inlineStr">
        <is>
          <t>Marshal Malbari</t>
        </is>
      </c>
      <c r="L2629" t="inlineStr">
        <is>
          <t>Facebook</t>
        </is>
      </c>
      <c r="M2629" t="inlineStr">
        <is>
          <t>Direct (campaign tagged in CRM)</t>
        </is>
      </c>
      <c r="N2629" t="inlineStr">
        <is>
          <t>6acd176fd90d4047204179f3</t>
        </is>
      </c>
      <c r="O2629" t="n">
        <v>1</v>
      </c>
      <c r="P2629" s="40">
        <f>IF(A2629="Lead",IF(ISNUMBER(MATCH(G2629,QualityStatuses,0)),1,0),0)</f>
        <v>0</v>
      </c>
      <c r="Q2629" s="40">
        <f>IF(A2629="Lead",IF(G2629="New Lead",0,1),0)</f>
        <v>1</v>
      </c>
      <c r="R2629" s="40">
        <f>IF(A2629="Lead",IF(G2629="Lost",1,0),0)</f>
        <v>1</v>
      </c>
      <c r="S2629" t="n">
        <v>3</v>
      </c>
      <c r="T2629" t="n">
        <v>3</v>
      </c>
      <c r="U2629" t="n">
        <v>0</v>
      </c>
      <c r="V2629" t="n">
        <v>0</v>
      </c>
      <c r="W2629" t="n">
        <v>0</v>
      </c>
      <c r="X2629" t="n">
        <v>0</v>
      </c>
      <c r="Y2629">
        <f>IF(AND(A2629="Lead",COUNTIF(MetaCamps,C2629)&gt;0),1,0)</f>
        <v>0</v>
      </c>
      <c r="Z2629">
        <f>IF(Y2629=1,P2629,0)</f>
        <v>0</v>
      </c>
    </row>
    <row r="2630">
      <c r="A2630" t="inlineStr">
        <is>
          <t>Lead</t>
        </is>
      </c>
      <c r="B2630" s="39" t="str">
        <f>IFERROR(INDEX(CampTypes,MATCH(C2630,CampList,0)),"Unattributed")</f>
        <v>New</v>
      </c>
      <c r="C2630" t="inlineStr">
        <is>
          <t>EBG - In House | ABO | Natuf | Leads | Unit Franchise | India | Oct26 | V1</t>
        </is>
      </c>
      <c r="D2630" t="inlineStr">
        <is>
          <t>Natuf | Broad | Tier1 + Growth Cities | Oct26 | V1</t>
        </is>
      </c>
      <c r="E2630" t="inlineStr">
        <is>
          <t>Natuf | Reel | Brand Ambassador | Heard Of Owning A Cafe | V1</t>
        </is>
      </c>
      <c r="F2630" t="inlineStr">
        <is>
          <t>In House Natuf</t>
        </is>
      </c>
      <c r="G2630" t="inlineStr">
        <is>
          <t>Attempt 5</t>
        </is>
      </c>
      <c r="H2630" s="39" t="str">
        <f>IF(ISNUMBER(MATCH(G2630,QualityStatuses,0)),"Quality Lead","Non-Quality Lead")</f>
        <v>Non-Quality Lead</v>
      </c>
      <c r="I2630" t="inlineStr">
        <is>
          <t>2026-10</t>
        </is>
      </c>
      <c r="J2630" t="inlineStr">
        <is>
          <t>Wk of 2026-10-12</t>
        </is>
      </c>
      <c r="K2630" t="inlineStr">
        <is>
          <t>Marshal Malbari</t>
        </is>
      </c>
      <c r="L2630" t="inlineStr">
        <is>
          <t>Facebook</t>
        </is>
      </c>
      <c r="M2630" t="inlineStr">
        <is>
          <t>Direct (campaign tagged in CRM)</t>
        </is>
      </c>
      <c r="N2630" t="inlineStr">
        <is>
          <t>6acd17679792581af5f37aa3</t>
        </is>
      </c>
      <c r="O2630" t="n">
        <v>1</v>
      </c>
      <c r="P2630" s="40">
        <f>IF(A2630="Lead",IF(ISNUMBER(MATCH(G2630,QualityStatuses,0)),1,0),0)</f>
        <v>0</v>
      </c>
      <c r="Q2630" s="40">
        <f>IF(A2630="Lead",IF(G2630="New Lead",0,1),0)</f>
        <v>1</v>
      </c>
      <c r="R2630" s="40">
        <f>IF(A2630="Lead",IF(G2630="Lost",1,0),0)</f>
        <v>0</v>
      </c>
      <c r="S2630" t="n">
        <v>5</v>
      </c>
      <c r="T2630" t="n">
        <v>4</v>
      </c>
      <c r="U2630" t="n">
        <v>0</v>
      </c>
      <c r="V2630" t="n">
        <v>0</v>
      </c>
      <c r="W2630" t="n">
        <v>0</v>
      </c>
      <c r="X2630" t="n">
        <v>0</v>
      </c>
      <c r="Y2630">
        <f>IF(AND(A2630="Lead",COUNTIF(MetaCamps,C2630)&gt;0),1,0)</f>
        <v>0</v>
      </c>
      <c r="Z2630">
        <f>IF(Y2630=1,P2630,0)</f>
        <v>0</v>
      </c>
    </row>
    <row r="2631">
      <c r="A2631" t="inlineStr">
        <is>
          <t>Lead</t>
        </is>
      </c>
      <c r="B2631" s="39" t="str">
        <f>IFERROR(INDEX(CampTypes,MATCH(C2631,CampList,0)),"Unattributed")</f>
        <v>New</v>
      </c>
      <c r="C2631" t="inlineStr">
        <is>
          <t>EBG - In House | ABO | Natuf | Leads | Unit Franchise | India | Oct26 | V1</t>
        </is>
      </c>
      <c r="D2631" t="inlineStr">
        <is>
          <t>Natuf | Business Owners | Tier1 + Growth Cities | Oct26 | V1</t>
        </is>
      </c>
      <c r="E2631" t="inlineStr">
        <is>
          <t>Natuf | Reel | Brand Ambassador | Heard Of Owning A Cafe | V1</t>
        </is>
      </c>
      <c r="F2631" t="inlineStr">
        <is>
          <t>In House Natuf</t>
        </is>
      </c>
      <c r="G2631" t="inlineStr">
        <is>
          <t>Connected</t>
        </is>
      </c>
      <c r="H2631" s="39" t="str">
        <f>IF(ISNUMBER(MATCH(G2631,QualityStatuses,0)),"Quality Lead","Non-Quality Lead")</f>
        <v>Non-Quality Lead</v>
      </c>
      <c r="I2631" t="inlineStr">
        <is>
          <t>2026-10</t>
        </is>
      </c>
      <c r="J2631" t="inlineStr">
        <is>
          <t>Wk of 2026-10-12</t>
        </is>
      </c>
      <c r="K2631" t="inlineStr">
        <is>
          <t>Marshal Malbari</t>
        </is>
      </c>
      <c r="L2631" t="inlineStr">
        <is>
          <t>Facebook</t>
        </is>
      </c>
      <c r="M2631" t="inlineStr">
        <is>
          <t>Direct (campaign tagged in CRM)</t>
        </is>
      </c>
      <c r="N2631" t="inlineStr">
        <is>
          <t>6acd15f942401f5832cfced4</t>
        </is>
      </c>
      <c r="O2631" t="n">
        <v>1</v>
      </c>
      <c r="P2631" s="40">
        <f>IF(A2631="Lead",IF(ISNUMBER(MATCH(G2631,QualityStatuses,0)),1,0),0)</f>
        <v>0</v>
      </c>
      <c r="Q2631" s="40">
        <f>IF(A2631="Lead",IF(G2631="New Lead",0,1),0)</f>
        <v>1</v>
      </c>
      <c r="R2631" s="40">
        <f>IF(A2631="Lead",IF(G2631="Lost",1,0),0)</f>
        <v>0</v>
      </c>
      <c r="S2631" t="n">
        <v>2</v>
      </c>
      <c r="T2631" t="n">
        <v>2</v>
      </c>
      <c r="U2631" t="n">
        <v>0</v>
      </c>
      <c r="V2631" t="n">
        <v>0</v>
      </c>
      <c r="W2631" t="n">
        <v>0</v>
      </c>
      <c r="X2631" t="n">
        <v>0</v>
      </c>
      <c r="Y2631">
        <f>IF(AND(A2631="Lead",COUNTIF(MetaCamps,C2631)&gt;0),1,0)</f>
        <v>0</v>
      </c>
      <c r="Z2631">
        <f>IF(Y2631=1,P2631,0)</f>
        <v>0</v>
      </c>
    </row>
    <row r="2632">
      <c r="A2632" t="inlineStr">
        <is>
          <t>Lead</t>
        </is>
      </c>
      <c r="B2632" s="39" t="str">
        <f>IFERROR(INDEX(CampTypes,MATCH(C2632,CampList,0)),"Unattributed")</f>
        <v>New</v>
      </c>
      <c r="C2632" t="inlineStr">
        <is>
          <t>EBG - In House | ABO | Natuf | Leads | Unit Franchise | India | Oct26 | V1</t>
        </is>
      </c>
      <c r="D2632" t="inlineStr">
        <is>
          <t>Natuf | Investors | Tier1 + Growth Cities | Oct26 | V1</t>
        </is>
      </c>
      <c r="E2632" t="inlineStr">
        <is>
          <t>Natuf | Reel | Brand Ambassador | Heard Of Owning A Cafe | V1</t>
        </is>
      </c>
      <c r="F2632" t="inlineStr">
        <is>
          <t>In House Natuf</t>
        </is>
      </c>
      <c r="G2632" t="inlineStr">
        <is>
          <t>Lost</t>
        </is>
      </c>
      <c r="H2632" s="39" t="str">
        <f>IF(ISNUMBER(MATCH(G2632,QualityStatuses,0)),"Quality Lead","Non-Quality Lead")</f>
        <v>Non-Quality Lead</v>
      </c>
      <c r="I2632" t="inlineStr">
        <is>
          <t>2026-10</t>
        </is>
      </c>
      <c r="J2632" t="inlineStr">
        <is>
          <t>Wk of 2026-10-12</t>
        </is>
      </c>
      <c r="K2632" t="inlineStr">
        <is>
          <t>Marshal Malbari</t>
        </is>
      </c>
      <c r="L2632" t="inlineStr">
        <is>
          <t>Facebook</t>
        </is>
      </c>
      <c r="M2632" t="inlineStr">
        <is>
          <t>Direct (campaign tagged in CRM)</t>
        </is>
      </c>
      <c r="N2632" t="inlineStr">
        <is>
          <t>6acd155e7b44cdf3b5ee0295</t>
        </is>
      </c>
      <c r="O2632" t="n">
        <v>1</v>
      </c>
      <c r="P2632" s="40">
        <f>IF(A2632="Lead",IF(ISNUMBER(MATCH(G2632,QualityStatuses,0)),1,0),0)</f>
        <v>0</v>
      </c>
      <c r="Q2632" s="40">
        <f>IF(A2632="Lead",IF(G2632="New Lead",0,1),0)</f>
        <v>1</v>
      </c>
      <c r="R2632" s="40">
        <f>IF(A2632="Lead",IF(G2632="Lost",1,0),0)</f>
        <v>1</v>
      </c>
      <c r="S2632" t="n">
        <v>5</v>
      </c>
      <c r="T2632" t="n">
        <v>3</v>
      </c>
      <c r="U2632" t="n">
        <v>0</v>
      </c>
      <c r="V2632" t="n">
        <v>0</v>
      </c>
      <c r="W2632" t="n">
        <v>0</v>
      </c>
      <c r="X2632" t="n">
        <v>0</v>
      </c>
      <c r="Y2632">
        <f>IF(AND(A2632="Lead",COUNTIF(MetaCamps,C2632)&gt;0),1,0)</f>
        <v>0</v>
      </c>
      <c r="Z2632">
        <f>IF(Y2632=1,P2632,0)</f>
        <v>0</v>
      </c>
    </row>
    <row r="2633">
      <c r="A2633" t="inlineStr">
        <is>
          <t>Lead</t>
        </is>
      </c>
      <c r="B2633" s="39" t="str">
        <f>IFERROR(INDEX(CampTypes,MATCH(C2633,CampList,0)),"Unattributed")</f>
        <v>Old</v>
      </c>
      <c r="C2633" t="inlineStr">
        <is>
          <t>E_Natuf_Generic_13082026</t>
        </is>
      </c>
      <c r="D2633" t="inlineStr">
        <is>
          <t>E_Natuf_Generic_13082026_Adset1</t>
        </is>
      </c>
      <c r="E2633" t="inlineStr">
        <is>
          <t>E_Natuf_Generic_13082026_Adset1_Ad1</t>
        </is>
      </c>
      <c r="F2633" t="inlineStr">
        <is>
          <t>Natuf</t>
        </is>
      </c>
      <c r="G2633" t="inlineStr">
        <is>
          <t>Lost</t>
        </is>
      </c>
      <c r="H2633" s="39" t="str">
        <f>IF(ISNUMBER(MATCH(G2633,QualityStatuses,0)),"Quality Lead","Non-Quality Lead")</f>
        <v>Non-Quality Lead</v>
      </c>
      <c r="I2633" t="inlineStr">
        <is>
          <t>2026-10</t>
        </is>
      </c>
      <c r="J2633" t="inlineStr">
        <is>
          <t>Wk of 2026-10-12</t>
        </is>
      </c>
      <c r="K2633" t="inlineStr">
        <is>
          <t>Tejaswini Tarigopula</t>
        </is>
      </c>
      <c r="L2633" t="inlineStr">
        <is>
          <t>Facebook</t>
        </is>
      </c>
      <c r="M2633" t="inlineStr">
        <is>
          <t>Direct (campaign tagged in CRM)</t>
        </is>
      </c>
      <c r="N2633" t="inlineStr">
        <is>
          <t>6acd14f67c68fc5d6113ff8a</t>
        </is>
      </c>
      <c r="O2633" t="n">
        <v>1</v>
      </c>
      <c r="P2633" s="40">
        <f>IF(A2633="Lead",IF(ISNUMBER(MATCH(G2633,QualityStatuses,0)),1,0),0)</f>
        <v>0</v>
      </c>
      <c r="Q2633" s="40">
        <f>IF(A2633="Lead",IF(G2633="New Lead",0,1),0)</f>
        <v>1</v>
      </c>
      <c r="R2633" s="40">
        <f>IF(A2633="Lead",IF(G2633="Lost",1,0),0)</f>
        <v>1</v>
      </c>
      <c r="S2633" t="n">
        <v>6</v>
      </c>
      <c r="T2633" t="n">
        <v>0</v>
      </c>
      <c r="U2633" t="n">
        <v>0</v>
      </c>
      <c r="V2633" t="n">
        <v>0</v>
      </c>
      <c r="W2633" t="n">
        <v>0</v>
      </c>
      <c r="X2633" t="n">
        <v>0</v>
      </c>
      <c r="Y2633">
        <f>IF(AND(A2633="Lead",COUNTIF(MetaCamps,C2633)&gt;0),1,0)</f>
        <v>1</v>
      </c>
      <c r="Z2633">
        <f>IF(Y2633=1,P2633,0)</f>
        <v>0</v>
      </c>
    </row>
    <row r="2634">
      <c r="A2634" t="inlineStr">
        <is>
          <t>Lead</t>
        </is>
      </c>
      <c r="B2634" s="39" t="str">
        <f>IFERROR(INDEX(CampTypes,MATCH(C2634,CampList,0)),"Unattributed")</f>
        <v>New</v>
      </c>
      <c r="C2634" t="inlineStr">
        <is>
          <t>EBG - In House | ABO | Natuf | Leads | Unit Franchise | India | Oct26 | V1</t>
        </is>
      </c>
      <c r="D2634" t="inlineStr">
        <is>
          <t>Natuf | Broad | Tier1 + Growth Cities | Oct26 | V1</t>
        </is>
      </c>
      <c r="E2634" t="inlineStr">
        <is>
          <t>Natuf | Reel | Brand Ambassador | Heard Of Owning A Cafe | V1</t>
        </is>
      </c>
      <c r="F2634" t="inlineStr">
        <is>
          <t>In House Natuf</t>
        </is>
      </c>
      <c r="G2634" t="inlineStr">
        <is>
          <t>Attempt 4</t>
        </is>
      </c>
      <c r="H2634" s="39" t="str">
        <f>IF(ISNUMBER(MATCH(G2634,QualityStatuses,0)),"Quality Lead","Non-Quality Lead")</f>
        <v>Non-Quality Lead</v>
      </c>
      <c r="I2634" t="inlineStr">
        <is>
          <t>2026-10</t>
        </is>
      </c>
      <c r="J2634" t="inlineStr">
        <is>
          <t>Wk of 2026-10-12</t>
        </is>
      </c>
      <c r="K2634" t="inlineStr">
        <is>
          <t>Marshal Malbari</t>
        </is>
      </c>
      <c r="L2634" t="inlineStr">
        <is>
          <t>Facebook</t>
        </is>
      </c>
      <c r="M2634" t="inlineStr">
        <is>
          <t>Direct (campaign tagged in CRM)</t>
        </is>
      </c>
      <c r="N2634" t="inlineStr">
        <is>
          <t>6acd147f22a440b90a4dd595</t>
        </is>
      </c>
      <c r="O2634" t="n">
        <v>1</v>
      </c>
      <c r="P2634" s="40">
        <f>IF(A2634="Lead",IF(ISNUMBER(MATCH(G2634,QualityStatuses,0)),1,0),0)</f>
        <v>0</v>
      </c>
      <c r="Q2634" s="40">
        <f>IF(A2634="Lead",IF(G2634="New Lead",0,1),0)</f>
        <v>1</v>
      </c>
      <c r="R2634" s="40">
        <f>IF(A2634="Lead",IF(G2634="Lost",1,0),0)</f>
        <v>0</v>
      </c>
      <c r="S2634" t="n">
        <v>4</v>
      </c>
      <c r="T2634" t="n">
        <v>0</v>
      </c>
      <c r="U2634" t="n">
        <v>0</v>
      </c>
      <c r="V2634" t="n">
        <v>0</v>
      </c>
      <c r="W2634" t="n">
        <v>0</v>
      </c>
      <c r="X2634" t="n">
        <v>0</v>
      </c>
      <c r="Y2634">
        <f>IF(AND(A2634="Lead",COUNTIF(MetaCamps,C2634)&gt;0),1,0)</f>
        <v>0</v>
      </c>
      <c r="Z2634">
        <f>IF(Y2634=1,P2634,0)</f>
        <v>0</v>
      </c>
    </row>
    <row r="2635">
      <c r="A2635" t="inlineStr">
        <is>
          <t>Lead</t>
        </is>
      </c>
      <c r="B2635" s="39" t="str">
        <f>IFERROR(INDEX(CampTypes,MATCH(C2635,CampList,0)),"Unattributed")</f>
        <v>New</v>
      </c>
      <c r="C2635" t="inlineStr">
        <is>
          <t>EBG - In House | ABO | Natuf | Leads | Unit Franchise | India | Oct26 | V1</t>
        </is>
      </c>
      <c r="D2635" t="inlineStr">
        <is>
          <t>Natuf | Broad | Tier1 + Growth Cities | Oct26 | V1</t>
        </is>
      </c>
      <c r="E2635" t="inlineStr">
        <is>
          <t>Natuf | Reel | Brand Ambassador | Heard Of Owning A Cafe | V1</t>
        </is>
      </c>
      <c r="F2635" t="inlineStr">
        <is>
          <t>In House Natuf</t>
        </is>
      </c>
      <c r="G2635" t="inlineStr">
        <is>
          <t>Lost</t>
        </is>
      </c>
      <c r="H2635" s="39" t="str">
        <f>IF(ISNUMBER(MATCH(G2635,QualityStatuses,0)),"Quality Lead","Non-Quality Lead")</f>
        <v>Non-Quality Lead</v>
      </c>
      <c r="I2635" t="inlineStr">
        <is>
          <t>2026-10</t>
        </is>
      </c>
      <c r="J2635" t="inlineStr">
        <is>
          <t>Wk of 2026-10-12</t>
        </is>
      </c>
      <c r="K2635" t="inlineStr">
        <is>
          <t>Marshal Malbari</t>
        </is>
      </c>
      <c r="L2635" t="inlineStr">
        <is>
          <t>Facebook</t>
        </is>
      </c>
      <c r="M2635" t="inlineStr">
        <is>
          <t>Direct (campaign tagged in CRM)</t>
        </is>
      </c>
      <c r="N2635" t="inlineStr">
        <is>
          <t>6acd140091c20c8714c30498</t>
        </is>
      </c>
      <c r="O2635" t="n">
        <v>1</v>
      </c>
      <c r="P2635" s="40">
        <f>IF(A2635="Lead",IF(ISNUMBER(MATCH(G2635,QualityStatuses,0)),1,0),0)</f>
        <v>0</v>
      </c>
      <c r="Q2635" s="40">
        <f>IF(A2635="Lead",IF(G2635="New Lead",0,1),0)</f>
        <v>1</v>
      </c>
      <c r="R2635" s="40">
        <f>IF(A2635="Lead",IF(G2635="Lost",1,0),0)</f>
        <v>1</v>
      </c>
      <c r="S2635" t="n">
        <v>6</v>
      </c>
      <c r="T2635" t="n">
        <v>0</v>
      </c>
      <c r="U2635" t="n">
        <v>0</v>
      </c>
      <c r="V2635" t="n">
        <v>0</v>
      </c>
      <c r="W2635" t="n">
        <v>0</v>
      </c>
      <c r="X2635" t="n">
        <v>0</v>
      </c>
      <c r="Y2635">
        <f>IF(AND(A2635="Lead",COUNTIF(MetaCamps,C2635)&gt;0),1,0)</f>
        <v>0</v>
      </c>
      <c r="Z2635">
        <f>IF(Y2635=1,P2635,0)</f>
        <v>0</v>
      </c>
    </row>
    <row r="2636">
      <c r="A2636" t="inlineStr">
        <is>
          <t>Lead</t>
        </is>
      </c>
      <c r="B2636" s="39" t="str">
        <f>IFERROR(INDEX(CampTypes,MATCH(C2636,CampList,0)),"Unattributed")</f>
        <v>New</v>
      </c>
      <c r="C2636" t="inlineStr">
        <is>
          <t>EBG - In House | ABO | Natuf | Leads | Unit Franchise | India | Oct26 | V1</t>
        </is>
      </c>
      <c r="D2636" t="inlineStr">
        <is>
          <t>Natuf | Broad | Tier1 + Growth Cities | Oct26 | V1</t>
        </is>
      </c>
      <c r="E2636" t="inlineStr">
        <is>
          <t>Natuf | Reel | Brand Ambassador | Heard Of Owning A Cafe | V1</t>
        </is>
      </c>
      <c r="F2636" t="inlineStr">
        <is>
          <t>In House Natuf</t>
        </is>
      </c>
      <c r="G2636" t="inlineStr">
        <is>
          <t>Attempt 1</t>
        </is>
      </c>
      <c r="H2636" s="39" t="str">
        <f>IF(ISNUMBER(MATCH(G2636,QualityStatuses,0)),"Quality Lead","Non-Quality Lead")</f>
        <v>Non-Quality Lead</v>
      </c>
      <c r="I2636" t="inlineStr">
        <is>
          <t>2026-10</t>
        </is>
      </c>
      <c r="J2636" t="inlineStr">
        <is>
          <t>Wk of 2026-10-12</t>
        </is>
      </c>
      <c r="K2636" t="inlineStr">
        <is>
          <t>Marshal Malbari</t>
        </is>
      </c>
      <c r="L2636" t="inlineStr">
        <is>
          <t>Facebook</t>
        </is>
      </c>
      <c r="M2636" t="inlineStr">
        <is>
          <t>Direct (campaign tagged in CRM)</t>
        </is>
      </c>
      <c r="N2636" t="inlineStr">
        <is>
          <t>6acd13f37b44cdf3b5edff59</t>
        </is>
      </c>
      <c r="O2636" t="n">
        <v>1</v>
      </c>
      <c r="P2636" s="40">
        <f>IF(A2636="Lead",IF(ISNUMBER(MATCH(G2636,QualityStatuses,0)),1,0),0)</f>
        <v>0</v>
      </c>
      <c r="Q2636" s="40">
        <f>IF(A2636="Lead",IF(G2636="New Lead",0,1),0)</f>
        <v>1</v>
      </c>
      <c r="R2636" s="40">
        <f>IF(A2636="Lead",IF(G2636="Lost",1,0),0)</f>
        <v>0</v>
      </c>
      <c r="S2636" t="n">
        <v>1</v>
      </c>
      <c r="T2636" t="n">
        <v>0</v>
      </c>
      <c r="U2636" t="n">
        <v>0</v>
      </c>
      <c r="V2636" t="n">
        <v>0</v>
      </c>
      <c r="W2636" t="n">
        <v>0</v>
      </c>
      <c r="X2636" t="n">
        <v>0</v>
      </c>
      <c r="Y2636">
        <f>IF(AND(A2636="Lead",COUNTIF(MetaCamps,C2636)&gt;0),1,0)</f>
        <v>0</v>
      </c>
      <c r="Z2636">
        <f>IF(Y2636=1,P2636,0)</f>
        <v>0</v>
      </c>
    </row>
    <row r="2637">
      <c r="A2637" t="inlineStr">
        <is>
          <t>Lead</t>
        </is>
      </c>
      <c r="B2637" s="39" t="str">
        <f>IFERROR(INDEX(CampTypes,MATCH(C2637,CampList,0)),"Unattributed")</f>
        <v>New</v>
      </c>
      <c r="C2637" t="inlineStr">
        <is>
          <t>EBG - In House | ABO | Natuf | Leads | Unit Franchise | India | Oct26 | V1</t>
        </is>
      </c>
      <c r="D2637" t="inlineStr">
        <is>
          <t>Natuf | LAL 1% | India | Jul26 | V1</t>
        </is>
      </c>
      <c r="E2637" t="inlineStr">
        <is>
          <t>Natuf | Reel | Brand Ambassador | Heard Of Owning A Cafe | V1</t>
        </is>
      </c>
      <c r="F2637" t="inlineStr">
        <is>
          <t>In House Natuf</t>
        </is>
      </c>
      <c r="G2637" t="inlineStr">
        <is>
          <t>Details Shared</t>
        </is>
      </c>
      <c r="H2637" s="39" t="str">
        <f>IF(ISNUMBER(MATCH(G2637,QualityStatuses,0)),"Quality Lead","Non-Quality Lead")</f>
        <v>Quality Lead</v>
      </c>
      <c r="I2637" t="inlineStr">
        <is>
          <t>2026-10</t>
        </is>
      </c>
      <c r="J2637" t="inlineStr">
        <is>
          <t>Wk of 2026-10-12</t>
        </is>
      </c>
      <c r="K2637" t="inlineStr">
        <is>
          <t>Marshal Malbari</t>
        </is>
      </c>
      <c r="L2637" t="inlineStr">
        <is>
          <t>Facebook</t>
        </is>
      </c>
      <c r="M2637" t="inlineStr">
        <is>
          <t>Direct (campaign tagged in CRM)</t>
        </is>
      </c>
      <c r="N2637" t="inlineStr">
        <is>
          <t>6acd10bf8cdbd82efa21dadc</t>
        </is>
      </c>
      <c r="O2637" t="n">
        <v>1</v>
      </c>
      <c r="P2637" s="40">
        <f>IF(A2637="Lead",IF(ISNUMBER(MATCH(G2637,QualityStatuses,0)),1,0),0)</f>
        <v>1</v>
      </c>
      <c r="Q2637" s="40">
        <f>IF(A2637="Lead",IF(G2637="New Lead",0,1),0)</f>
        <v>1</v>
      </c>
      <c r="R2637" s="40">
        <f>IF(A2637="Lead",IF(G2637="Lost",1,0),0)</f>
        <v>0</v>
      </c>
      <c r="S2637" t="n">
        <v>1</v>
      </c>
      <c r="T2637" t="n">
        <v>1</v>
      </c>
      <c r="U2637" t="n">
        <v>0</v>
      </c>
      <c r="V2637" t="n">
        <v>0</v>
      </c>
      <c r="W2637" t="n">
        <v>0</v>
      </c>
      <c r="X2637" t="n">
        <v>0</v>
      </c>
      <c r="Y2637">
        <f>IF(AND(A2637="Lead",COUNTIF(MetaCamps,C2637)&gt;0),1,0)</f>
        <v>0</v>
      </c>
      <c r="Z2637">
        <f>IF(Y2637=1,P2637,0)</f>
        <v>0</v>
      </c>
    </row>
    <row r="2638">
      <c r="A2638" t="inlineStr">
        <is>
          <t>Lead</t>
        </is>
      </c>
      <c r="B2638" s="39" t="str">
        <f>IFERROR(INDEX(CampTypes,MATCH(C2638,CampList,0)),"Unattributed")</f>
        <v>Old</v>
      </c>
      <c r="C2638" t="inlineStr">
        <is>
          <t>E_Natuf_Generic_13082026</t>
        </is>
      </c>
      <c r="D2638" t="inlineStr">
        <is>
          <t>E_Natuf_Generic_13082026_Adset1</t>
        </is>
      </c>
      <c r="E2638" t="inlineStr">
        <is>
          <t>E_Natuf_Generic_13082026_Adset1_Ad1</t>
        </is>
      </c>
      <c r="F2638" t="inlineStr">
        <is>
          <t>Natuf</t>
        </is>
      </c>
      <c r="G2638" t="inlineStr">
        <is>
          <t>Attempt 2</t>
        </is>
      </c>
      <c r="H2638" s="39" t="str">
        <f>IF(ISNUMBER(MATCH(G2638,QualityStatuses,0)),"Quality Lead","Non-Quality Lead")</f>
        <v>Non-Quality Lead</v>
      </c>
      <c r="I2638" t="inlineStr">
        <is>
          <t>2026-10</t>
        </is>
      </c>
      <c r="J2638" t="inlineStr">
        <is>
          <t>Wk of 2026-10-12</t>
        </is>
      </c>
      <c r="K2638" t="inlineStr">
        <is>
          <t>Tejaswini Tarigopula</t>
        </is>
      </c>
      <c r="L2638" t="inlineStr">
        <is>
          <t>Facebook</t>
        </is>
      </c>
      <c r="M2638" t="inlineStr">
        <is>
          <t>Direct (campaign tagged in CRM)</t>
        </is>
      </c>
      <c r="N2638" t="inlineStr">
        <is>
          <t>6acd10bc1686ec19d6dd7a56</t>
        </is>
      </c>
      <c r="O2638" t="n">
        <v>1</v>
      </c>
      <c r="P2638" s="40">
        <f>IF(A2638="Lead",IF(ISNUMBER(MATCH(G2638,QualityStatuses,0)),1,0),0)</f>
        <v>0</v>
      </c>
      <c r="Q2638" s="40">
        <f>IF(A2638="Lead",IF(G2638="New Lead",0,1),0)</f>
        <v>1</v>
      </c>
      <c r="R2638" s="40">
        <f>IF(A2638="Lead",IF(G2638="Lost",1,0),0)</f>
        <v>0</v>
      </c>
      <c r="S2638" t="n">
        <v>2</v>
      </c>
      <c r="T2638" t="n">
        <v>2</v>
      </c>
      <c r="U2638" t="n">
        <v>0</v>
      </c>
      <c r="V2638" t="n">
        <v>0</v>
      </c>
      <c r="W2638" t="n">
        <v>0</v>
      </c>
      <c r="X2638" t="n">
        <v>0</v>
      </c>
      <c r="Y2638">
        <f>IF(AND(A2638="Lead",COUNTIF(MetaCamps,C2638)&gt;0),1,0)</f>
        <v>1</v>
      </c>
      <c r="Z2638">
        <f>IF(Y2638=1,P2638,0)</f>
        <v>0</v>
      </c>
    </row>
    <row r="2639">
      <c r="A2639" t="inlineStr">
        <is>
          <t>Lead</t>
        </is>
      </c>
      <c r="B2639" s="39" t="str">
        <f>IFERROR(INDEX(CampTypes,MATCH(C2639,CampList,0)),"Unattributed")</f>
        <v>New</v>
      </c>
      <c r="C2639" t="inlineStr">
        <is>
          <t>EBG - In House | ABO | Natuf | Leads | Unit Franchise | India | Oct26 | V1</t>
        </is>
      </c>
      <c r="D2639" t="inlineStr">
        <is>
          <t>Natuf | LAL 1% | India | Jul26 | V1</t>
        </is>
      </c>
      <c r="E2639" t="inlineStr">
        <is>
          <t>Natuf | Reel | Brand Ambassador | Heard Of Owning A Cafe | V1</t>
        </is>
      </c>
      <c r="F2639" t="inlineStr">
        <is>
          <t>In House Natuf</t>
        </is>
      </c>
      <c r="G2639" t="inlineStr">
        <is>
          <t>Lost</t>
        </is>
      </c>
      <c r="H2639" s="39" t="str">
        <f>IF(ISNUMBER(MATCH(G2639,QualityStatuses,0)),"Quality Lead","Non-Quality Lead")</f>
        <v>Non-Quality Lead</v>
      </c>
      <c r="I2639" t="inlineStr">
        <is>
          <t>2026-10</t>
        </is>
      </c>
      <c r="J2639" t="inlineStr">
        <is>
          <t>Wk of 2026-10-12</t>
        </is>
      </c>
      <c r="K2639" t="inlineStr">
        <is>
          <t>Marshal Malbari</t>
        </is>
      </c>
      <c r="L2639" t="inlineStr">
        <is>
          <t>Facebook</t>
        </is>
      </c>
      <c r="M2639" t="inlineStr">
        <is>
          <t>Direct (campaign tagged in CRM)</t>
        </is>
      </c>
      <c r="N2639" t="inlineStr">
        <is>
          <t>6acd0c7d6e4c72053bad48ea</t>
        </is>
      </c>
      <c r="O2639" t="n">
        <v>1</v>
      </c>
      <c r="P2639" s="40">
        <f>IF(A2639="Lead",IF(ISNUMBER(MATCH(G2639,QualityStatuses,0)),1,0),0)</f>
        <v>0</v>
      </c>
      <c r="Q2639" s="40">
        <f>IF(A2639="Lead",IF(G2639="New Lead",0,1),0)</f>
        <v>1</v>
      </c>
      <c r="R2639" s="40">
        <f>IF(A2639="Lead",IF(G2639="Lost",1,0),0)</f>
        <v>1</v>
      </c>
      <c r="S2639" t="n">
        <v>6</v>
      </c>
      <c r="T2639" t="n">
        <v>0</v>
      </c>
      <c r="U2639" t="n">
        <v>0</v>
      </c>
      <c r="V2639" t="n">
        <v>0</v>
      </c>
      <c r="W2639" t="n">
        <v>0</v>
      </c>
      <c r="X2639" t="n">
        <v>0</v>
      </c>
      <c r="Y2639">
        <f>IF(AND(A2639="Lead",COUNTIF(MetaCamps,C2639)&gt;0),1,0)</f>
        <v>0</v>
      </c>
      <c r="Z2639">
        <f>IF(Y2639=1,P2639,0)</f>
        <v>0</v>
      </c>
    </row>
    <row r="2640">
      <c r="A2640" t="inlineStr">
        <is>
          <t>Lead</t>
        </is>
      </c>
      <c r="B2640" s="39" t="str">
        <f>IFERROR(INDEX(CampTypes,MATCH(C2640,CampList,0)),"Unattributed")</f>
        <v>Old</v>
      </c>
      <c r="C2640" t="inlineStr">
        <is>
          <t>E_Suresh_Natuf_Kiosk_07072026</t>
        </is>
      </c>
      <c r="D2640" t="inlineStr">
        <is>
          <t>E_Suresh_Natuf_Kiosk_07072026_Adset5</t>
        </is>
      </c>
      <c r="E2640" t="inlineStr">
        <is>
          <t>E_Hindi_Suresh_Natuf_Kiosk_07072026_Adset5_ad3 – Copy 2</t>
        </is>
      </c>
      <c r="F2640" t="inlineStr">
        <is>
          <t>Natuf</t>
        </is>
      </c>
      <c r="G2640" t="inlineStr">
        <is>
          <t>Lost</t>
        </is>
      </c>
      <c r="H2640" s="39" t="str">
        <f>IF(ISNUMBER(MATCH(G2640,QualityStatuses,0)),"Quality Lead","Non-Quality Lead")</f>
        <v>Non-Quality Lead</v>
      </c>
      <c r="I2640" t="inlineStr">
        <is>
          <t>2026-10</t>
        </is>
      </c>
      <c r="J2640" t="inlineStr">
        <is>
          <t>Wk of 2026-10-12</t>
        </is>
      </c>
      <c r="K2640" t="inlineStr">
        <is>
          <t>Tejaswini Tarigopula</t>
        </is>
      </c>
      <c r="L2640" t="inlineStr">
        <is>
          <t>Facebook</t>
        </is>
      </c>
      <c r="M2640" t="inlineStr">
        <is>
          <t>Direct (campaign tagged in CRM)</t>
        </is>
      </c>
      <c r="N2640" t="inlineStr">
        <is>
          <t>6acd0c6fb3cdc110ced009eb</t>
        </is>
      </c>
      <c r="O2640" t="n">
        <v>1</v>
      </c>
      <c r="P2640" s="40">
        <f>IF(A2640="Lead",IF(ISNUMBER(MATCH(G2640,QualityStatuses,0)),1,0),0)</f>
        <v>0</v>
      </c>
      <c r="Q2640" s="40">
        <f>IF(A2640="Lead",IF(G2640="New Lead",0,1),0)</f>
        <v>1</v>
      </c>
      <c r="R2640" s="40">
        <f>IF(A2640="Lead",IF(G2640="Lost",1,0),0)</f>
        <v>1</v>
      </c>
      <c r="S2640" t="n">
        <v>2</v>
      </c>
      <c r="T2640" t="n">
        <v>2</v>
      </c>
      <c r="U2640" t="n">
        <v>0</v>
      </c>
      <c r="V2640" t="n">
        <v>0</v>
      </c>
      <c r="W2640" t="n">
        <v>0</v>
      </c>
      <c r="X2640" t="n">
        <v>0</v>
      </c>
      <c r="Y2640">
        <f>IF(AND(A2640="Lead",COUNTIF(MetaCamps,C2640)&gt;0),1,0)</f>
        <v>1</v>
      </c>
      <c r="Z2640">
        <f>IF(Y2640=1,P2640,0)</f>
        <v>0</v>
      </c>
    </row>
    <row r="2641">
      <c r="A2641" t="inlineStr">
        <is>
          <t>Lead</t>
        </is>
      </c>
      <c r="B2641" s="39" t="str">
        <f>IFERROR(INDEX(CampTypes,MATCH(C2641,CampList,0)),"Unattributed")</f>
        <v>Old</v>
      </c>
      <c r="C2641" t="inlineStr">
        <is>
          <t>E_Karan_Natuf_All_07072026</t>
        </is>
      </c>
      <c r="D2641" t="inlineStr">
        <is>
          <t>E_Karan_Natuf_Fragship_07072026_Adset2</t>
        </is>
      </c>
      <c r="E2641" t="inlineStr">
        <is>
          <t>E_Karan_Natuf_Flagship_Cafe_07072026_Adset2_Ad1 – Copy 2</t>
        </is>
      </c>
      <c r="F2641" t="inlineStr">
        <is>
          <t>Natuf</t>
        </is>
      </c>
      <c r="G2641" t="inlineStr">
        <is>
          <t>Attempt 2</t>
        </is>
      </c>
      <c r="H2641" s="39" t="str">
        <f>IF(ISNUMBER(MATCH(G2641,QualityStatuses,0)),"Quality Lead","Non-Quality Lead")</f>
        <v>Non-Quality Lead</v>
      </c>
      <c r="I2641" t="inlineStr">
        <is>
          <t>2026-10</t>
        </is>
      </c>
      <c r="J2641" t="inlineStr">
        <is>
          <t>Wk of 2026-10-12</t>
        </is>
      </c>
      <c r="K2641" t="inlineStr">
        <is>
          <t>Tejaswini Tarigopula</t>
        </is>
      </c>
      <c r="L2641" t="inlineStr">
        <is>
          <t>Facebook</t>
        </is>
      </c>
      <c r="M2641" t="inlineStr">
        <is>
          <t>Direct (campaign tagged in CRM)</t>
        </is>
      </c>
      <c r="N2641" t="inlineStr">
        <is>
          <t>6acd0c40147c8ad4b135c037</t>
        </is>
      </c>
      <c r="O2641" t="n">
        <v>1</v>
      </c>
      <c r="P2641" s="40">
        <f>IF(A2641="Lead",IF(ISNUMBER(MATCH(G2641,QualityStatuses,0)),1,0),0)</f>
        <v>0</v>
      </c>
      <c r="Q2641" s="40">
        <f>IF(A2641="Lead",IF(G2641="New Lead",0,1),0)</f>
        <v>1</v>
      </c>
      <c r="R2641" s="40">
        <f>IF(A2641="Lead",IF(G2641="Lost",1,0),0)</f>
        <v>0</v>
      </c>
      <c r="S2641" t="n">
        <v>4</v>
      </c>
      <c r="T2641" t="n">
        <v>0</v>
      </c>
      <c r="U2641" t="n">
        <v>0</v>
      </c>
      <c r="V2641" t="n">
        <v>0</v>
      </c>
      <c r="W2641" t="n">
        <v>0</v>
      </c>
      <c r="X2641" t="n">
        <v>0</v>
      </c>
      <c r="Y2641">
        <f>IF(AND(A2641="Lead",COUNTIF(MetaCamps,C2641)&gt;0),1,0)</f>
        <v>1</v>
      </c>
      <c r="Z2641">
        <f>IF(Y2641=1,P2641,0)</f>
        <v>0</v>
      </c>
    </row>
    <row r="2642">
      <c r="A2642" t="inlineStr">
        <is>
          <t>Lead</t>
        </is>
      </c>
      <c r="B2642" s="39" t="str">
        <f>IFERROR(INDEX(CampTypes,MATCH(C2642,CampList,0)),"Unattributed")</f>
        <v>Old</v>
      </c>
      <c r="C2642" t="inlineStr">
        <is>
          <t>E_Suresh_Natuf_Kiosk_07072026</t>
        </is>
      </c>
      <c r="D2642" t="inlineStr">
        <is>
          <t>E_Suresh_Natuf_Kiosk_07072026_Adset5</t>
        </is>
      </c>
      <c r="E2642" t="inlineStr">
        <is>
          <t>E_Hindi_Suresh_Natuf_Kiosk_07072026_Adset5_ad3 – Copy 2</t>
        </is>
      </c>
      <c r="F2642" t="inlineStr">
        <is>
          <t>Natuf</t>
        </is>
      </c>
      <c r="G2642" t="inlineStr">
        <is>
          <t>Attempt 2</t>
        </is>
      </c>
      <c r="H2642" s="39" t="str">
        <f>IF(ISNUMBER(MATCH(G2642,QualityStatuses,0)),"Quality Lead","Non-Quality Lead")</f>
        <v>Non-Quality Lead</v>
      </c>
      <c r="I2642" t="inlineStr">
        <is>
          <t>2026-10</t>
        </is>
      </c>
      <c r="J2642" t="inlineStr">
        <is>
          <t>Wk of 2026-10-12</t>
        </is>
      </c>
      <c r="K2642" t="inlineStr">
        <is>
          <t>Tejaswini Tarigopula</t>
        </is>
      </c>
      <c r="L2642" t="inlineStr">
        <is>
          <t>Facebook</t>
        </is>
      </c>
      <c r="M2642" t="inlineStr">
        <is>
          <t>Direct (campaign tagged in CRM)</t>
        </is>
      </c>
      <c r="N2642" t="inlineStr">
        <is>
          <t>6acd0be556eb77ce8b6a7a79</t>
        </is>
      </c>
      <c r="O2642" t="n">
        <v>1</v>
      </c>
      <c r="P2642" s="40">
        <f>IF(A2642="Lead",IF(ISNUMBER(MATCH(G2642,QualityStatuses,0)),1,0),0)</f>
        <v>0</v>
      </c>
      <c r="Q2642" s="40">
        <f>IF(A2642="Lead",IF(G2642="New Lead",0,1),0)</f>
        <v>1</v>
      </c>
      <c r="R2642" s="40">
        <f>IF(A2642="Lead",IF(G2642="Lost",1,0),0)</f>
        <v>0</v>
      </c>
      <c r="S2642" t="n">
        <v>5</v>
      </c>
      <c r="T2642" t="n">
        <v>0</v>
      </c>
      <c r="U2642" t="n">
        <v>0</v>
      </c>
      <c r="V2642" t="n">
        <v>0</v>
      </c>
      <c r="W2642" t="n">
        <v>0</v>
      </c>
      <c r="X2642" t="n">
        <v>0</v>
      </c>
      <c r="Y2642">
        <f>IF(AND(A2642="Lead",COUNTIF(MetaCamps,C2642)&gt;0),1,0)</f>
        <v>1</v>
      </c>
      <c r="Z2642">
        <f>IF(Y2642=1,P2642,0)</f>
        <v>0</v>
      </c>
    </row>
    <row r="2643">
      <c r="A2643" t="inlineStr">
        <is>
          <t>Lead</t>
        </is>
      </c>
      <c r="B2643" s="39" t="str">
        <f>IFERROR(INDEX(CampTypes,MATCH(C2643,CampList,0)),"Unattributed")</f>
        <v>New</v>
      </c>
      <c r="C2643" t="inlineStr">
        <is>
          <t>EBG - In House | ABO | Natuf | Leads | Unit Franchise | India | Oct26 | V1</t>
        </is>
      </c>
      <c r="D2643" t="inlineStr">
        <is>
          <t>Natuf | Business Owners | Tier1 + Growth Cities | Oct26 | V1</t>
        </is>
      </c>
      <c r="E2643" t="inlineStr">
        <is>
          <t>Natuf | Reel | Brand Ambassador | Heard Of Owning A Cafe | V1</t>
        </is>
      </c>
      <c r="F2643" t="inlineStr">
        <is>
          <t>In House Natuf</t>
        </is>
      </c>
      <c r="G2643" t="inlineStr">
        <is>
          <t>Attempt 1</t>
        </is>
      </c>
      <c r="H2643" s="39" t="str">
        <f>IF(ISNUMBER(MATCH(G2643,QualityStatuses,0)),"Quality Lead","Non-Quality Lead")</f>
        <v>Non-Quality Lead</v>
      </c>
      <c r="I2643" t="inlineStr">
        <is>
          <t>2026-10</t>
        </is>
      </c>
      <c r="J2643" t="inlineStr">
        <is>
          <t>Wk of 2026-10-12</t>
        </is>
      </c>
      <c r="K2643" t="inlineStr">
        <is>
          <t>Marshal Malbari</t>
        </is>
      </c>
      <c r="L2643" t="inlineStr">
        <is>
          <t>Facebook</t>
        </is>
      </c>
      <c r="M2643" t="inlineStr">
        <is>
          <t>Direct (campaign tagged in CRM)</t>
        </is>
      </c>
      <c r="N2643" t="inlineStr">
        <is>
          <t>6acd0a9520cec2bbf4e18999</t>
        </is>
      </c>
      <c r="O2643" t="n">
        <v>1</v>
      </c>
      <c r="P2643" s="40">
        <f>IF(A2643="Lead",IF(ISNUMBER(MATCH(G2643,QualityStatuses,0)),1,0),0)</f>
        <v>0</v>
      </c>
      <c r="Q2643" s="40">
        <f>IF(A2643="Lead",IF(G2643="New Lead",0,1),0)</f>
        <v>1</v>
      </c>
      <c r="R2643" s="40">
        <f>IF(A2643="Lead",IF(G2643="Lost",1,0),0)</f>
        <v>0</v>
      </c>
      <c r="S2643" t="n">
        <v>4</v>
      </c>
      <c r="T2643" t="n">
        <v>3</v>
      </c>
      <c r="U2643" t="n">
        <v>0</v>
      </c>
      <c r="V2643" t="n">
        <v>0</v>
      </c>
      <c r="W2643" t="n">
        <v>0</v>
      </c>
      <c r="X2643" t="n">
        <v>0</v>
      </c>
      <c r="Y2643">
        <f>IF(AND(A2643="Lead",COUNTIF(MetaCamps,C2643)&gt;0),1,0)</f>
        <v>0</v>
      </c>
      <c r="Z2643">
        <f>IF(Y2643=1,P2643,0)</f>
        <v>0</v>
      </c>
    </row>
    <row r="2644">
      <c r="A2644" t="inlineStr">
        <is>
          <t>Lead</t>
        </is>
      </c>
      <c r="B2644" s="39" t="str">
        <f>IFERROR(INDEX(CampTypes,MATCH(C2644,CampList,0)),"Unattributed")</f>
        <v>New</v>
      </c>
      <c r="C2644" t="inlineStr">
        <is>
          <t>EBG - In House | ABO | Natuf | Leads | Unit Franchise | India | Oct26 | V1</t>
        </is>
      </c>
      <c r="D2644" t="inlineStr">
        <is>
          <t>Natuf | Broad | Tier1 + Growth Cities | Oct26 | V1</t>
        </is>
      </c>
      <c r="E2644" t="inlineStr">
        <is>
          <t>Natuf | Reel | Brand Ambassador | Heard Of Owning A Cafe | V1</t>
        </is>
      </c>
      <c r="F2644" t="inlineStr">
        <is>
          <t>In House Natuf</t>
        </is>
      </c>
      <c r="G2644" t="inlineStr">
        <is>
          <t>Lost</t>
        </is>
      </c>
      <c r="H2644" s="39" t="str">
        <f>IF(ISNUMBER(MATCH(G2644,QualityStatuses,0)),"Quality Lead","Non-Quality Lead")</f>
        <v>Non-Quality Lead</v>
      </c>
      <c r="I2644" t="inlineStr">
        <is>
          <t>2026-10</t>
        </is>
      </c>
      <c r="J2644" t="inlineStr">
        <is>
          <t>Wk of 2026-10-12</t>
        </is>
      </c>
      <c r="K2644" t="inlineStr">
        <is>
          <t>Marshal Malbari</t>
        </is>
      </c>
      <c r="L2644" t="inlineStr">
        <is>
          <t>Facebook</t>
        </is>
      </c>
      <c r="M2644" t="inlineStr">
        <is>
          <t>Direct (campaign tagged in CRM)</t>
        </is>
      </c>
      <c r="N2644" t="inlineStr">
        <is>
          <t>6acd08d14b2dd03b03342f94</t>
        </is>
      </c>
      <c r="O2644" t="n">
        <v>1</v>
      </c>
      <c r="P2644" s="40">
        <f>IF(A2644="Lead",IF(ISNUMBER(MATCH(G2644,QualityStatuses,0)),1,0),0)</f>
        <v>0</v>
      </c>
      <c r="Q2644" s="40">
        <f>IF(A2644="Lead",IF(G2644="New Lead",0,1),0)</f>
        <v>1</v>
      </c>
      <c r="R2644" s="40">
        <f>IF(A2644="Lead",IF(G2644="Lost",1,0),0)</f>
        <v>1</v>
      </c>
      <c r="S2644" t="n">
        <v>2</v>
      </c>
      <c r="T2644" t="n">
        <v>2</v>
      </c>
      <c r="U2644" t="n">
        <v>0</v>
      </c>
      <c r="V2644" t="n">
        <v>0</v>
      </c>
      <c r="W2644" t="n">
        <v>0</v>
      </c>
      <c r="X2644" t="n">
        <v>0</v>
      </c>
      <c r="Y2644">
        <f>IF(AND(A2644="Lead",COUNTIF(MetaCamps,C2644)&gt;0),1,0)</f>
        <v>0</v>
      </c>
      <c r="Z2644">
        <f>IF(Y2644=1,P2644,0)</f>
        <v>0</v>
      </c>
    </row>
    <row r="2645">
      <c r="A2645" t="inlineStr">
        <is>
          <t>Lead</t>
        </is>
      </c>
      <c r="B2645" s="39" t="str">
        <f>IFERROR(INDEX(CampTypes,MATCH(C2645,CampList,0)),"Unattributed")</f>
        <v>Old</v>
      </c>
      <c r="C2645" t="inlineStr">
        <is>
          <t>E_Karan_Natuf_All_07072026</t>
        </is>
      </c>
      <c r="D2645" t="inlineStr">
        <is>
          <t>E_Karan_Natuf_Fragship_07072026_Adset2</t>
        </is>
      </c>
      <c r="E2645" t="inlineStr">
        <is>
          <t>E_Karan_Natuf_Flagship_Cafe_07072026_Adset2_Ad1 – Copy 2</t>
        </is>
      </c>
      <c r="F2645" t="inlineStr">
        <is>
          <t>Natuf</t>
        </is>
      </c>
      <c r="G2645" t="inlineStr">
        <is>
          <t>Details Shared</t>
        </is>
      </c>
      <c r="H2645" s="39" t="str">
        <f>IF(ISNUMBER(MATCH(G2645,QualityStatuses,0)),"Quality Lead","Non-Quality Lead")</f>
        <v>Quality Lead</v>
      </c>
      <c r="I2645" t="inlineStr">
        <is>
          <t>2026-10</t>
        </is>
      </c>
      <c r="J2645" t="inlineStr">
        <is>
          <t>Wk of 2026-10-12</t>
        </is>
      </c>
      <c r="K2645" t="inlineStr">
        <is>
          <t>Marshal Malbari</t>
        </is>
      </c>
      <c r="L2645" t="inlineStr">
        <is>
          <t>Facebook</t>
        </is>
      </c>
      <c r="M2645" t="inlineStr">
        <is>
          <t>Direct (campaign tagged in CRM)</t>
        </is>
      </c>
      <c r="N2645" t="inlineStr">
        <is>
          <t>6acd07c45375a94ed89b26b0</t>
        </is>
      </c>
      <c r="O2645" t="n">
        <v>1</v>
      </c>
      <c r="P2645" s="40">
        <f>IF(A2645="Lead",IF(ISNUMBER(MATCH(G2645,QualityStatuses,0)),1,0),0)</f>
        <v>1</v>
      </c>
      <c r="Q2645" s="40">
        <f>IF(A2645="Lead",IF(G2645="New Lead",0,1),0)</f>
        <v>1</v>
      </c>
      <c r="R2645" s="40">
        <f>IF(A2645="Lead",IF(G2645="Lost",1,0),0)</f>
        <v>0</v>
      </c>
      <c r="S2645" t="n">
        <v>1</v>
      </c>
      <c r="T2645" t="n">
        <v>1</v>
      </c>
      <c r="U2645" t="n">
        <v>0</v>
      </c>
      <c r="V2645" t="n">
        <v>0</v>
      </c>
      <c r="W2645" t="n">
        <v>0</v>
      </c>
      <c r="X2645" t="n">
        <v>0</v>
      </c>
      <c r="Y2645">
        <f>IF(AND(A2645="Lead",COUNTIF(MetaCamps,C2645)&gt;0),1,0)</f>
        <v>1</v>
      </c>
      <c r="Z2645">
        <f>IF(Y2645=1,P2645,0)</f>
        <v>1</v>
      </c>
    </row>
    <row r="2646">
      <c r="A2646" t="inlineStr">
        <is>
          <t>Lead</t>
        </is>
      </c>
      <c r="B2646" s="39" t="str">
        <f>IFERROR(INDEX(CampTypes,MATCH(C2646,CampList,0)),"Unattributed")</f>
        <v>Old</v>
      </c>
      <c r="C2646" t="inlineStr">
        <is>
          <t>E_Suresh_Natuf_Kiosk_07072026</t>
        </is>
      </c>
      <c r="D2646" t="inlineStr">
        <is>
          <t>E_Suresh_Natuf_Kiosk_07072026_Adset5</t>
        </is>
      </c>
      <c r="E2646" t="inlineStr">
        <is>
          <t>E_Hindi_Suresh_Natuf_Kiosk_07072026_Adset5_ad3 – Copy 2</t>
        </is>
      </c>
      <c r="F2646" t="inlineStr">
        <is>
          <t>Natuf</t>
        </is>
      </c>
      <c r="G2646" t="inlineStr">
        <is>
          <t>Attempt 5</t>
        </is>
      </c>
      <c r="H2646" s="39" t="str">
        <f>IF(ISNUMBER(MATCH(G2646,QualityStatuses,0)),"Quality Lead","Non-Quality Lead")</f>
        <v>Non-Quality Lead</v>
      </c>
      <c r="I2646" t="inlineStr">
        <is>
          <t>2026-10</t>
        </is>
      </c>
      <c r="J2646" t="inlineStr">
        <is>
          <t>Wk of 2026-10-12</t>
        </is>
      </c>
      <c r="K2646" t="inlineStr">
        <is>
          <t>Marshal Malbari</t>
        </is>
      </c>
      <c r="L2646" t="inlineStr">
        <is>
          <t>Facebook</t>
        </is>
      </c>
      <c r="M2646" t="inlineStr">
        <is>
          <t>Direct (campaign tagged in CRM)</t>
        </is>
      </c>
      <c r="N2646" t="inlineStr">
        <is>
          <t>6acd079d4b2dd03b03342ccc</t>
        </is>
      </c>
      <c r="O2646" t="n">
        <v>1</v>
      </c>
      <c r="P2646" s="40">
        <f>IF(A2646="Lead",IF(ISNUMBER(MATCH(G2646,QualityStatuses,0)),1,0),0)</f>
        <v>0</v>
      </c>
      <c r="Q2646" s="40">
        <f>IF(A2646="Lead",IF(G2646="New Lead",0,1),0)</f>
        <v>1</v>
      </c>
      <c r="R2646" s="40">
        <f>IF(A2646="Lead",IF(G2646="Lost",1,0),0)</f>
        <v>0</v>
      </c>
      <c r="S2646" t="n">
        <v>5</v>
      </c>
      <c r="T2646" t="n">
        <v>0</v>
      </c>
      <c r="U2646" t="n">
        <v>0</v>
      </c>
      <c r="V2646" t="n">
        <v>0</v>
      </c>
      <c r="W2646" t="n">
        <v>0</v>
      </c>
      <c r="X2646" t="n">
        <v>0</v>
      </c>
      <c r="Y2646">
        <f>IF(AND(A2646="Lead",COUNTIF(MetaCamps,C2646)&gt;0),1,0)</f>
        <v>1</v>
      </c>
      <c r="Z2646">
        <f>IF(Y2646=1,P2646,0)</f>
        <v>0</v>
      </c>
    </row>
    <row r="2647">
      <c r="A2647" t="inlineStr">
        <is>
          <t>Lead</t>
        </is>
      </c>
      <c r="B2647" s="39" t="str">
        <f>IFERROR(INDEX(CampTypes,MATCH(C2647,CampList,0)),"Unattributed")</f>
        <v>New</v>
      </c>
      <c r="C2647" t="inlineStr">
        <is>
          <t>EBG - In House | ABO | Natuf | Leads | Unit Franchise | India | Oct26 | V1</t>
        </is>
      </c>
      <c r="D2647" t="inlineStr">
        <is>
          <t>Natuf | LAL 1% | India | Jul26 | V1</t>
        </is>
      </c>
      <c r="E2647" t="inlineStr">
        <is>
          <t>Natuf | Reel | Brand Ambassador | Heard Of Owning A Cafe | V1</t>
        </is>
      </c>
      <c r="F2647" t="inlineStr">
        <is>
          <t>In House Natuf</t>
        </is>
      </c>
      <c r="G2647" t="inlineStr">
        <is>
          <t>Attempt 5</t>
        </is>
      </c>
      <c r="H2647" s="39" t="str">
        <f>IF(ISNUMBER(MATCH(G2647,QualityStatuses,0)),"Quality Lead","Non-Quality Lead")</f>
        <v>Non-Quality Lead</v>
      </c>
      <c r="I2647" t="inlineStr">
        <is>
          <t>2026-10</t>
        </is>
      </c>
      <c r="J2647" t="inlineStr">
        <is>
          <t>Wk of 2026-10-12</t>
        </is>
      </c>
      <c r="K2647" t="inlineStr">
        <is>
          <t>Marshal Malbari</t>
        </is>
      </c>
      <c r="L2647" t="inlineStr">
        <is>
          <t>Facebook</t>
        </is>
      </c>
      <c r="M2647" t="inlineStr">
        <is>
          <t>Direct (campaign tagged in CRM)</t>
        </is>
      </c>
      <c r="N2647" t="inlineStr">
        <is>
          <t>6acd06cc2ac07012a649d9d5</t>
        </is>
      </c>
      <c r="O2647" t="n">
        <v>1</v>
      </c>
      <c r="P2647" s="40">
        <f>IF(A2647="Lead",IF(ISNUMBER(MATCH(G2647,QualityStatuses,0)),1,0),0)</f>
        <v>0</v>
      </c>
      <c r="Q2647" s="40">
        <f>IF(A2647="Lead",IF(G2647="New Lead",0,1),0)</f>
        <v>1</v>
      </c>
      <c r="R2647" s="40">
        <f>IF(A2647="Lead",IF(G2647="Lost",1,0),0)</f>
        <v>0</v>
      </c>
      <c r="S2647" t="n">
        <v>5</v>
      </c>
      <c r="T2647" t="n">
        <v>1</v>
      </c>
      <c r="U2647" t="n">
        <v>0</v>
      </c>
      <c r="V2647" t="n">
        <v>0</v>
      </c>
      <c r="W2647" t="n">
        <v>0</v>
      </c>
      <c r="X2647" t="n">
        <v>0</v>
      </c>
      <c r="Y2647">
        <f>IF(AND(A2647="Lead",COUNTIF(MetaCamps,C2647)&gt;0),1,0)</f>
        <v>0</v>
      </c>
      <c r="Z2647">
        <f>IF(Y2647=1,P2647,0)</f>
        <v>0</v>
      </c>
    </row>
    <row r="2648">
      <c r="A2648" t="inlineStr">
        <is>
          <t>Lead</t>
        </is>
      </c>
      <c r="B2648" s="39" t="str">
        <f>IFERROR(INDEX(CampTypes,MATCH(C2648,CampList,0)),"Unattributed")</f>
        <v>New</v>
      </c>
      <c r="C2648" t="inlineStr">
        <is>
          <t>EBG - In House | ABO | Natuf | Leads | Unit Franchise | India | Oct26 | V1</t>
        </is>
      </c>
      <c r="D2648" t="inlineStr">
        <is>
          <t>Natuf | Broad | Tier1 + Growth Cities | Oct26 | V1</t>
        </is>
      </c>
      <c r="E2648" t="inlineStr">
        <is>
          <t>Natuf | Reel | Brand Ambassador | Heard Of Owning A Cafe | V1</t>
        </is>
      </c>
      <c r="F2648" t="inlineStr">
        <is>
          <t>In House Natuf</t>
        </is>
      </c>
      <c r="G2648" t="inlineStr">
        <is>
          <t>Connected</t>
        </is>
      </c>
      <c r="H2648" s="39" t="str">
        <f>IF(ISNUMBER(MATCH(G2648,QualityStatuses,0)),"Quality Lead","Non-Quality Lead")</f>
        <v>Non-Quality Lead</v>
      </c>
      <c r="I2648" t="inlineStr">
        <is>
          <t>2026-10</t>
        </is>
      </c>
      <c r="J2648" t="inlineStr">
        <is>
          <t>Wk of 2026-10-12</t>
        </is>
      </c>
      <c r="K2648" t="inlineStr">
        <is>
          <t>Marshal Malbari</t>
        </is>
      </c>
      <c r="L2648" t="inlineStr">
        <is>
          <t>Facebook</t>
        </is>
      </c>
      <c r="M2648" t="inlineStr">
        <is>
          <t>Direct (campaign tagged in CRM)</t>
        </is>
      </c>
      <c r="N2648" t="inlineStr">
        <is>
          <t>6acd056ce735431b3358708c</t>
        </is>
      </c>
      <c r="O2648" t="n">
        <v>1</v>
      </c>
      <c r="P2648" s="40">
        <f>IF(A2648="Lead",IF(ISNUMBER(MATCH(G2648,QualityStatuses,0)),1,0),0)</f>
        <v>0</v>
      </c>
      <c r="Q2648" s="40">
        <f>IF(A2648="Lead",IF(G2648="New Lead",0,1),0)</f>
        <v>1</v>
      </c>
      <c r="R2648" s="40">
        <f>IF(A2648="Lead",IF(G2648="Lost",1,0),0)</f>
        <v>0</v>
      </c>
      <c r="S2648" t="n">
        <v>2</v>
      </c>
      <c r="T2648" t="n">
        <v>1</v>
      </c>
      <c r="U2648" t="n">
        <v>0</v>
      </c>
      <c r="V2648" t="n">
        <v>0</v>
      </c>
      <c r="W2648" t="n">
        <v>0</v>
      </c>
      <c r="X2648" t="n">
        <v>0</v>
      </c>
      <c r="Y2648">
        <f>IF(AND(A2648="Lead",COUNTIF(MetaCamps,C2648)&gt;0),1,0)</f>
        <v>0</v>
      </c>
      <c r="Z2648">
        <f>IF(Y2648=1,P2648,0)</f>
        <v>0</v>
      </c>
    </row>
    <row r="2649">
      <c r="A2649" t="inlineStr">
        <is>
          <t>Lead</t>
        </is>
      </c>
      <c r="B2649" s="39" t="str">
        <f>IFERROR(INDEX(CampTypes,MATCH(C2649,CampList,0)),"Unattributed")</f>
        <v>New</v>
      </c>
      <c r="C2649" t="inlineStr">
        <is>
          <t>EBG - In House | ABO | Natuf | Leads | Unit Franchise | India | Oct26 | V1</t>
        </is>
      </c>
      <c r="D2649" t="inlineStr">
        <is>
          <t>Natuf | Business Owners | Tier1 + Growth Cities | Oct26 | V1</t>
        </is>
      </c>
      <c r="E2649" t="inlineStr">
        <is>
          <t>Natuf | Reel | Brand Ambassador | Heard Of Owning A Cafe | V1</t>
        </is>
      </c>
      <c r="F2649" t="inlineStr">
        <is>
          <t>In House Natuf</t>
        </is>
      </c>
      <c r="G2649" t="inlineStr">
        <is>
          <t>Details Shared</t>
        </is>
      </c>
      <c r="H2649" s="39" t="str">
        <f>IF(ISNUMBER(MATCH(G2649,QualityStatuses,0)),"Quality Lead","Non-Quality Lead")</f>
        <v>Quality Lead</v>
      </c>
      <c r="I2649" t="inlineStr">
        <is>
          <t>2026-10</t>
        </is>
      </c>
      <c r="J2649" t="inlineStr">
        <is>
          <t>Wk of 2026-10-12</t>
        </is>
      </c>
      <c r="K2649" t="inlineStr">
        <is>
          <t>Marshal Malbari</t>
        </is>
      </c>
      <c r="L2649" t="inlineStr">
        <is>
          <t>Facebook</t>
        </is>
      </c>
      <c r="M2649" t="inlineStr">
        <is>
          <t>Direct (campaign tagged in CRM)</t>
        </is>
      </c>
      <c r="N2649" t="inlineStr">
        <is>
          <t>6acd04fc4cc7dafb4beae157</t>
        </is>
      </c>
      <c r="O2649" t="n">
        <v>1</v>
      </c>
      <c r="P2649" s="40">
        <f>IF(A2649="Lead",IF(ISNUMBER(MATCH(G2649,QualityStatuses,0)),1,0),0)</f>
        <v>1</v>
      </c>
      <c r="Q2649" s="40">
        <f>IF(A2649="Lead",IF(G2649="New Lead",0,1),0)</f>
        <v>1</v>
      </c>
      <c r="R2649" s="40">
        <f>IF(A2649="Lead",IF(G2649="Lost",1,0),0)</f>
        <v>0</v>
      </c>
      <c r="S2649" t="n">
        <v>3</v>
      </c>
      <c r="T2649" t="n">
        <v>1</v>
      </c>
      <c r="U2649" t="n">
        <v>0</v>
      </c>
      <c r="V2649" t="n">
        <v>0</v>
      </c>
      <c r="W2649" t="n">
        <v>0</v>
      </c>
      <c r="X2649" t="n">
        <v>0</v>
      </c>
      <c r="Y2649">
        <f>IF(AND(A2649="Lead",COUNTIF(MetaCamps,C2649)&gt;0),1,0)</f>
        <v>0</v>
      </c>
      <c r="Z2649">
        <f>IF(Y2649=1,P2649,0)</f>
        <v>0</v>
      </c>
    </row>
    <row r="2650">
      <c r="A2650" t="inlineStr">
        <is>
          <t>Lead</t>
        </is>
      </c>
      <c r="B2650" s="39" t="str">
        <f>IFERROR(INDEX(CampTypes,MATCH(C2650,CampList,0)),"Unattributed")</f>
        <v>New</v>
      </c>
      <c r="C2650" t="inlineStr">
        <is>
          <t>EBG - In House | ABO | Natuf | Leads | Unit Franchise | India | Oct26 | V1</t>
        </is>
      </c>
      <c r="D2650" t="inlineStr">
        <is>
          <t>Natuf | LAL 1% | India | Jul26 | V1</t>
        </is>
      </c>
      <c r="E2650" t="inlineStr">
        <is>
          <t>Natuf | Reel | Brand Ambassador | Heard Of Owning A Cafe | V1</t>
        </is>
      </c>
      <c r="F2650" t="inlineStr">
        <is>
          <t>In House Natuf</t>
        </is>
      </c>
      <c r="G2650" t="inlineStr">
        <is>
          <t>Details Shared</t>
        </is>
      </c>
      <c r="H2650" s="39" t="str">
        <f>IF(ISNUMBER(MATCH(G2650,QualityStatuses,0)),"Quality Lead","Non-Quality Lead")</f>
        <v>Quality Lead</v>
      </c>
      <c r="I2650" t="inlineStr">
        <is>
          <t>2026-10</t>
        </is>
      </c>
      <c r="J2650" t="inlineStr">
        <is>
          <t>Wk of 2026-10-12</t>
        </is>
      </c>
      <c r="K2650" t="inlineStr">
        <is>
          <t>Marshal Malbari</t>
        </is>
      </c>
      <c r="L2650" t="inlineStr">
        <is>
          <t>Facebook</t>
        </is>
      </c>
      <c r="M2650" t="inlineStr">
        <is>
          <t>Direct (campaign tagged in CRM)</t>
        </is>
      </c>
      <c r="N2650" t="inlineStr">
        <is>
          <t>6acd0263ab846c6c4189a00d</t>
        </is>
      </c>
      <c r="O2650" t="n">
        <v>1</v>
      </c>
      <c r="P2650" s="40">
        <f>IF(A2650="Lead",IF(ISNUMBER(MATCH(G2650,QualityStatuses,0)),1,0),0)</f>
        <v>1</v>
      </c>
      <c r="Q2650" s="40">
        <f>IF(A2650="Lead",IF(G2650="New Lead",0,1),0)</f>
        <v>1</v>
      </c>
      <c r="R2650" s="40">
        <f>IF(A2650="Lead",IF(G2650="Lost",1,0),0)</f>
        <v>0</v>
      </c>
      <c r="S2650" t="n">
        <v>2</v>
      </c>
      <c r="T2650" t="n">
        <v>1</v>
      </c>
      <c r="U2650" t="n">
        <v>0</v>
      </c>
      <c r="V2650" t="n">
        <v>0</v>
      </c>
      <c r="W2650" t="n">
        <v>0</v>
      </c>
      <c r="X2650" t="n">
        <v>0</v>
      </c>
      <c r="Y2650">
        <f>IF(AND(A2650="Lead",COUNTIF(MetaCamps,C2650)&gt;0),1,0)</f>
        <v>0</v>
      </c>
      <c r="Z2650">
        <f>IF(Y2650=1,P2650,0)</f>
        <v>0</v>
      </c>
    </row>
    <row r="2651">
      <c r="A2651" t="inlineStr">
        <is>
          <t>Lead</t>
        </is>
      </c>
      <c r="B2651" s="39" t="str">
        <f>IFERROR(INDEX(CampTypes,MATCH(C2651,CampList,0)),"Unattributed")</f>
        <v>New</v>
      </c>
      <c r="C2651" t="inlineStr">
        <is>
          <t>EBG - In House | ABO | Natuf | Leads | Unit Franchise | India | Oct26 | V1</t>
        </is>
      </c>
      <c r="D2651" t="inlineStr">
        <is>
          <t>Natuf | Investors | Tier1 + Growth Cities | Oct26 | V1</t>
        </is>
      </c>
      <c r="E2651" t="inlineStr">
        <is>
          <t>Natuf | Reel | Brand Ambassador | Heard Of Owning A Cafe | V1</t>
        </is>
      </c>
      <c r="F2651" t="inlineStr">
        <is>
          <t>In House Natuf</t>
        </is>
      </c>
      <c r="G2651" t="inlineStr">
        <is>
          <t>Lost</t>
        </is>
      </c>
      <c r="H2651" s="39" t="str">
        <f>IF(ISNUMBER(MATCH(G2651,QualityStatuses,0)),"Quality Lead","Non-Quality Lead")</f>
        <v>Non-Quality Lead</v>
      </c>
      <c r="I2651" t="inlineStr">
        <is>
          <t>2026-10</t>
        </is>
      </c>
      <c r="J2651" t="inlineStr">
        <is>
          <t>Wk of 2026-10-12</t>
        </is>
      </c>
      <c r="K2651" t="inlineStr">
        <is>
          <t>Marshal Malbari</t>
        </is>
      </c>
      <c r="L2651" t="inlineStr">
        <is>
          <t>Facebook</t>
        </is>
      </c>
      <c r="M2651" t="inlineStr">
        <is>
          <t>Direct (campaign tagged in CRM)</t>
        </is>
      </c>
      <c r="N2651" t="inlineStr">
        <is>
          <t>6acd02391478053f70f0c5b5</t>
        </is>
      </c>
      <c r="O2651" t="n">
        <v>1</v>
      </c>
      <c r="P2651" s="40">
        <f>IF(A2651="Lead",IF(ISNUMBER(MATCH(G2651,QualityStatuses,0)),1,0),0)</f>
        <v>0</v>
      </c>
      <c r="Q2651" s="40">
        <f>IF(A2651="Lead",IF(G2651="New Lead",0,1),0)</f>
        <v>1</v>
      </c>
      <c r="R2651" s="40">
        <f>IF(A2651="Lead",IF(G2651="Lost",1,0),0)</f>
        <v>1</v>
      </c>
      <c r="S2651" t="n">
        <v>7</v>
      </c>
      <c r="T2651" t="n">
        <v>0</v>
      </c>
      <c r="U2651" t="n">
        <v>0</v>
      </c>
      <c r="V2651" t="n">
        <v>0</v>
      </c>
      <c r="W2651" t="n">
        <v>0</v>
      </c>
      <c r="X2651" t="n">
        <v>0</v>
      </c>
      <c r="Y2651">
        <f>IF(AND(A2651="Lead",COUNTIF(MetaCamps,C2651)&gt;0),1,0)</f>
        <v>0</v>
      </c>
      <c r="Z2651">
        <f>IF(Y2651=1,P2651,0)</f>
        <v>0</v>
      </c>
    </row>
    <row r="2652">
      <c r="A2652" t="inlineStr">
        <is>
          <t>Lead</t>
        </is>
      </c>
      <c r="B2652" s="39" t="str">
        <f>IFERROR(INDEX(CampTypes,MATCH(C2652,CampList,0)),"Unattributed")</f>
        <v>Old</v>
      </c>
      <c r="C2652" t="inlineStr">
        <is>
          <t>E_Natuf_Generic_13082026</t>
        </is>
      </c>
      <c r="D2652" t="inlineStr">
        <is>
          <t>E_Natuf_Generic_13082026_Adset1</t>
        </is>
      </c>
      <c r="E2652" t="inlineStr">
        <is>
          <t>E_Natuf_Generic_13082026_Adset1_Ad1</t>
        </is>
      </c>
      <c r="F2652" t="inlineStr">
        <is>
          <t>Natuf</t>
        </is>
      </c>
      <c r="G2652" t="inlineStr">
        <is>
          <t>Lost</t>
        </is>
      </c>
      <c r="H2652" s="39" t="str">
        <f>IF(ISNUMBER(MATCH(G2652,QualityStatuses,0)),"Quality Lead","Non-Quality Lead")</f>
        <v>Non-Quality Lead</v>
      </c>
      <c r="I2652" t="inlineStr">
        <is>
          <t>2026-10</t>
        </is>
      </c>
      <c r="J2652" t="inlineStr">
        <is>
          <t>Wk of 2026-10-12</t>
        </is>
      </c>
      <c r="K2652" t="inlineStr">
        <is>
          <t>Marshal Malbari</t>
        </is>
      </c>
      <c r="L2652" t="inlineStr">
        <is>
          <t>Facebook</t>
        </is>
      </c>
      <c r="M2652" t="inlineStr">
        <is>
          <t>Direct (campaign tagged in CRM)</t>
        </is>
      </c>
      <c r="N2652" t="inlineStr">
        <is>
          <t>6acd0228ab846c6c41899fa1</t>
        </is>
      </c>
      <c r="O2652" t="n">
        <v>1</v>
      </c>
      <c r="P2652" s="40">
        <f>IF(A2652="Lead",IF(ISNUMBER(MATCH(G2652,QualityStatuses,0)),1,0),0)</f>
        <v>0</v>
      </c>
      <c r="Q2652" s="40">
        <f>IF(A2652="Lead",IF(G2652="New Lead",0,1),0)</f>
        <v>1</v>
      </c>
      <c r="R2652" s="40">
        <f>IF(A2652="Lead",IF(G2652="Lost",1,0),0)</f>
        <v>1</v>
      </c>
      <c r="S2652" t="n">
        <v>6</v>
      </c>
      <c r="T2652" t="n">
        <v>6</v>
      </c>
      <c r="U2652" t="n">
        <v>0</v>
      </c>
      <c r="V2652" t="n">
        <v>0</v>
      </c>
      <c r="W2652" t="n">
        <v>0</v>
      </c>
      <c r="X2652" t="n">
        <v>0</v>
      </c>
      <c r="Y2652">
        <f>IF(AND(A2652="Lead",COUNTIF(MetaCamps,C2652)&gt;0),1,0)</f>
        <v>1</v>
      </c>
      <c r="Z2652">
        <f>IF(Y2652=1,P2652,0)</f>
        <v>0</v>
      </c>
    </row>
    <row r="2653">
      <c r="A2653" t="inlineStr">
        <is>
          <t>Lead</t>
        </is>
      </c>
      <c r="B2653" s="39" t="str">
        <f>IFERROR(INDEX(CampTypes,MATCH(C2653,CampList,0)),"Unattributed")</f>
        <v>New</v>
      </c>
      <c r="C2653" t="inlineStr">
        <is>
          <t>EBG - In House | ABO | Natuf | Leads | Unit Franchise | India | Oct26 | V1</t>
        </is>
      </c>
      <c r="D2653" t="inlineStr">
        <is>
          <t>Natuf | LAL 1% | India | Jul26 | V1</t>
        </is>
      </c>
      <c r="E2653" t="inlineStr">
        <is>
          <t>Natuf | Reel | Brand Ambassador | Heard Of Owning A Cafe | V1</t>
        </is>
      </c>
      <c r="F2653" t="inlineStr">
        <is>
          <t>In House Natuf</t>
        </is>
      </c>
      <c r="G2653" t="inlineStr">
        <is>
          <t>Attempt 1</t>
        </is>
      </c>
      <c r="H2653" s="39" t="str">
        <f>IF(ISNUMBER(MATCH(G2653,QualityStatuses,0)),"Quality Lead","Non-Quality Lead")</f>
        <v>Non-Quality Lead</v>
      </c>
      <c r="I2653" t="inlineStr">
        <is>
          <t>2026-10</t>
        </is>
      </c>
      <c r="J2653" t="inlineStr">
        <is>
          <t>Wk of 2026-10-12</t>
        </is>
      </c>
      <c r="K2653" t="inlineStr">
        <is>
          <t>Marshal Malbari</t>
        </is>
      </c>
      <c r="L2653" t="inlineStr">
        <is>
          <t>Facebook</t>
        </is>
      </c>
      <c r="M2653" t="inlineStr">
        <is>
          <t>Direct (campaign tagged in CRM)</t>
        </is>
      </c>
      <c r="N2653" t="inlineStr">
        <is>
          <t>6acd0016f7bf43490da7c72d</t>
        </is>
      </c>
      <c r="O2653" t="n">
        <v>1</v>
      </c>
      <c r="P2653" s="40">
        <f>IF(A2653="Lead",IF(ISNUMBER(MATCH(G2653,QualityStatuses,0)),1,0),0)</f>
        <v>0</v>
      </c>
      <c r="Q2653" s="40">
        <f>IF(A2653="Lead",IF(G2653="New Lead",0,1),0)</f>
        <v>1</v>
      </c>
      <c r="R2653" s="40">
        <f>IF(A2653="Lead",IF(G2653="Lost",1,0),0)</f>
        <v>0</v>
      </c>
      <c r="S2653" t="n">
        <v>1</v>
      </c>
      <c r="T2653" t="n">
        <v>1</v>
      </c>
      <c r="U2653" t="n">
        <v>0</v>
      </c>
      <c r="V2653" t="n">
        <v>0</v>
      </c>
      <c r="W2653" t="n">
        <v>0</v>
      </c>
      <c r="X2653" t="n">
        <v>0</v>
      </c>
      <c r="Y2653">
        <f>IF(AND(A2653="Lead",COUNTIF(MetaCamps,C2653)&gt;0),1,0)</f>
        <v>0</v>
      </c>
      <c r="Z2653">
        <f>IF(Y2653=1,P2653,0)</f>
        <v>0</v>
      </c>
    </row>
    <row r="2654">
      <c r="A2654" t="inlineStr">
        <is>
          <t>Lead</t>
        </is>
      </c>
      <c r="B2654" s="39" t="str">
        <f>IFERROR(INDEX(CampTypes,MATCH(C2654,CampList,0)),"Unattributed")</f>
        <v>New</v>
      </c>
      <c r="C2654" t="inlineStr">
        <is>
          <t>EBG - In House | ABO | Natuf | Leads | Unit Franchise | India | Oct26 | V1</t>
        </is>
      </c>
      <c r="D2654" t="inlineStr">
        <is>
          <t>Natuf | Broad | Tier1 + Growth Cities | Oct26 | V1</t>
        </is>
      </c>
      <c r="E2654" t="inlineStr">
        <is>
          <t>Natuf | Reel | Brand Ambassador | Heard Of Owning A Cafe | V1</t>
        </is>
      </c>
      <c r="F2654" t="inlineStr">
        <is>
          <t>In House Natuf</t>
        </is>
      </c>
      <c r="G2654" t="inlineStr">
        <is>
          <t>Attempt 1</t>
        </is>
      </c>
      <c r="H2654" s="39" t="str">
        <f>IF(ISNUMBER(MATCH(G2654,QualityStatuses,0)),"Quality Lead","Non-Quality Lead")</f>
        <v>Non-Quality Lead</v>
      </c>
      <c r="I2654" t="inlineStr">
        <is>
          <t>2026-10</t>
        </is>
      </c>
      <c r="J2654" t="inlineStr">
        <is>
          <t>Wk of 2026-10-12</t>
        </is>
      </c>
      <c r="K2654" t="inlineStr">
        <is>
          <t>Marshal Malbari</t>
        </is>
      </c>
      <c r="L2654" t="inlineStr">
        <is>
          <t>Facebook</t>
        </is>
      </c>
      <c r="M2654" t="inlineStr">
        <is>
          <t>Direct (campaign tagged in CRM)</t>
        </is>
      </c>
      <c r="N2654" t="inlineStr">
        <is>
          <t>6accffc55036ea1052297b40</t>
        </is>
      </c>
      <c r="O2654" t="n">
        <v>1</v>
      </c>
      <c r="P2654" s="40">
        <f>IF(A2654="Lead",IF(ISNUMBER(MATCH(G2654,QualityStatuses,0)),1,0),0)</f>
        <v>0</v>
      </c>
      <c r="Q2654" s="40">
        <f>IF(A2654="Lead",IF(G2654="New Lead",0,1),0)</f>
        <v>1</v>
      </c>
      <c r="R2654" s="40">
        <f>IF(A2654="Lead",IF(G2654="Lost",1,0),0)</f>
        <v>0</v>
      </c>
      <c r="S2654" t="n">
        <v>1</v>
      </c>
      <c r="T2654" t="n">
        <v>0</v>
      </c>
      <c r="U2654" t="n">
        <v>0</v>
      </c>
      <c r="V2654" t="n">
        <v>0</v>
      </c>
      <c r="W2654" t="n">
        <v>0</v>
      </c>
      <c r="X2654" t="n">
        <v>0</v>
      </c>
      <c r="Y2654">
        <f>IF(AND(A2654="Lead",COUNTIF(MetaCamps,C2654)&gt;0),1,0)</f>
        <v>0</v>
      </c>
      <c r="Z2654">
        <f>IF(Y2654=1,P2654,0)</f>
        <v>0</v>
      </c>
    </row>
    <row r="2655">
      <c r="A2655" t="inlineStr">
        <is>
          <t>Lead</t>
        </is>
      </c>
      <c r="B2655" s="39" t="str">
        <f>IFERROR(INDEX(CampTypes,MATCH(C2655,CampList,0)),"Unattributed")</f>
        <v>New</v>
      </c>
      <c r="C2655" t="inlineStr">
        <is>
          <t>EBG - In House | ABO | Natuf | Leads | Unit Franchise | India | Oct26 | V1</t>
        </is>
      </c>
      <c r="D2655" t="inlineStr">
        <is>
          <t>Natuf | LAL 1% | India | Jul26 | V1</t>
        </is>
      </c>
      <c r="E2655" t="inlineStr">
        <is>
          <t>Natuf | Reel | Brand Ambassador | Heard Of Owning A Cafe | V1</t>
        </is>
      </c>
      <c r="F2655" t="inlineStr">
        <is>
          <t>In House Natuf</t>
        </is>
      </c>
      <c r="G2655" t="inlineStr">
        <is>
          <t>Connected</t>
        </is>
      </c>
      <c r="H2655" s="39" t="str">
        <f>IF(ISNUMBER(MATCH(G2655,QualityStatuses,0)),"Quality Lead","Non-Quality Lead")</f>
        <v>Non-Quality Lead</v>
      </c>
      <c r="I2655" t="inlineStr">
        <is>
          <t>2026-10</t>
        </is>
      </c>
      <c r="J2655" t="inlineStr">
        <is>
          <t>Wk of 2026-10-12</t>
        </is>
      </c>
      <c r="K2655" t="inlineStr">
        <is>
          <t>Marshal Malbari</t>
        </is>
      </c>
      <c r="L2655" t="inlineStr">
        <is>
          <t>Facebook</t>
        </is>
      </c>
      <c r="M2655" t="inlineStr">
        <is>
          <t>Direct (campaign tagged in CRM)</t>
        </is>
      </c>
      <c r="N2655" t="inlineStr">
        <is>
          <t>6accfee23fa78c235b23321a</t>
        </is>
      </c>
      <c r="O2655" t="n">
        <v>1</v>
      </c>
      <c r="P2655" s="40">
        <f>IF(A2655="Lead",IF(ISNUMBER(MATCH(G2655,QualityStatuses,0)),1,0),0)</f>
        <v>0</v>
      </c>
      <c r="Q2655" s="40">
        <f>IF(A2655="Lead",IF(G2655="New Lead",0,1),0)</f>
        <v>1</v>
      </c>
      <c r="R2655" s="40">
        <f>IF(A2655="Lead",IF(G2655="Lost",1,0),0)</f>
        <v>0</v>
      </c>
      <c r="S2655" t="n">
        <v>7</v>
      </c>
      <c r="T2655" t="n">
        <v>7</v>
      </c>
      <c r="U2655" t="n">
        <v>0</v>
      </c>
      <c r="V2655" t="n">
        <v>0</v>
      </c>
      <c r="W2655" t="n">
        <v>0</v>
      </c>
      <c r="X2655" t="n">
        <v>0</v>
      </c>
      <c r="Y2655">
        <f>IF(AND(A2655="Lead",COUNTIF(MetaCamps,C2655)&gt;0),1,0)</f>
        <v>0</v>
      </c>
      <c r="Z2655">
        <f>IF(Y2655=1,P2655,0)</f>
        <v>0</v>
      </c>
    </row>
    <row r="2656">
      <c r="A2656" t="inlineStr">
        <is>
          <t>Lead</t>
        </is>
      </c>
      <c r="B2656" s="39" t="str">
        <f>IFERROR(INDEX(CampTypes,MATCH(C2656,CampList,0)),"Unattributed")</f>
        <v>New</v>
      </c>
      <c r="C2656" t="inlineStr">
        <is>
          <t>EBG - In House | ABO | Natuf | Leads | Unit Franchise | India | Oct26 | V1</t>
        </is>
      </c>
      <c r="D2656" t="inlineStr">
        <is>
          <t>Natuf | Broad | Tier1 + Growth Cities | Oct26 | V1</t>
        </is>
      </c>
      <c r="E2656" t="inlineStr">
        <is>
          <t>Natuf | Reel | Brand Ambassador | Heard Of Owning A Cafe | V1</t>
        </is>
      </c>
      <c r="F2656" t="inlineStr">
        <is>
          <t>In House Natuf</t>
        </is>
      </c>
      <c r="G2656" t="inlineStr">
        <is>
          <t>Attempt 1</t>
        </is>
      </c>
      <c r="H2656" s="39" t="str">
        <f>IF(ISNUMBER(MATCH(G2656,QualityStatuses,0)),"Quality Lead","Non-Quality Lead")</f>
        <v>Non-Quality Lead</v>
      </c>
      <c r="I2656" t="inlineStr">
        <is>
          <t>2026-10</t>
        </is>
      </c>
      <c r="J2656" t="inlineStr">
        <is>
          <t>Wk of 2026-10-12</t>
        </is>
      </c>
      <c r="K2656" t="inlineStr">
        <is>
          <t>Marshal Malbari</t>
        </is>
      </c>
      <c r="L2656" t="inlineStr">
        <is>
          <t>Facebook</t>
        </is>
      </c>
      <c r="M2656" t="inlineStr">
        <is>
          <t>Direct (campaign tagged in CRM)</t>
        </is>
      </c>
      <c r="N2656" t="inlineStr">
        <is>
          <t>6accfe43835eb1de3c744d0b</t>
        </is>
      </c>
      <c r="O2656" t="n">
        <v>1</v>
      </c>
      <c r="P2656" s="40">
        <f>IF(A2656="Lead",IF(ISNUMBER(MATCH(G2656,QualityStatuses,0)),1,0),0)</f>
        <v>0</v>
      </c>
      <c r="Q2656" s="40">
        <f>IF(A2656="Lead",IF(G2656="New Lead",0,1),0)</f>
        <v>1</v>
      </c>
      <c r="R2656" s="40">
        <f>IF(A2656="Lead",IF(G2656="Lost",1,0),0)</f>
        <v>0</v>
      </c>
      <c r="S2656" t="n">
        <v>3</v>
      </c>
      <c r="T2656" t="n">
        <v>2</v>
      </c>
      <c r="U2656" t="n">
        <v>0</v>
      </c>
      <c r="V2656" t="n">
        <v>0</v>
      </c>
      <c r="W2656" t="n">
        <v>0</v>
      </c>
      <c r="X2656" t="n">
        <v>0</v>
      </c>
      <c r="Y2656">
        <f>IF(AND(A2656="Lead",COUNTIF(MetaCamps,C2656)&gt;0),1,0)</f>
        <v>0</v>
      </c>
      <c r="Z2656">
        <f>IF(Y2656=1,P2656,0)</f>
        <v>0</v>
      </c>
    </row>
    <row r="2657">
      <c r="A2657" t="inlineStr">
        <is>
          <t>Lead</t>
        </is>
      </c>
      <c r="B2657" s="39" t="str">
        <f>IFERROR(INDEX(CampTypes,MATCH(C2657,CampList,0)),"Unattributed")</f>
        <v>New</v>
      </c>
      <c r="C2657" t="inlineStr">
        <is>
          <t>EBG - In House | ABO | Natuf | Leads | Unit Franchise | India | Oct26 | V1</t>
        </is>
      </c>
      <c r="D2657" t="inlineStr">
        <is>
          <t>Natuf | Business Owners | Tier1 + Growth Cities | Oct26 | V1</t>
        </is>
      </c>
      <c r="E2657" t="inlineStr">
        <is>
          <t>Natuf | Reel | Brand Ambassador | Heard Of Owning A Cafe | V1</t>
        </is>
      </c>
      <c r="F2657" t="inlineStr">
        <is>
          <t>In House Natuf</t>
        </is>
      </c>
      <c r="G2657" t="inlineStr">
        <is>
          <t>Lost</t>
        </is>
      </c>
      <c r="H2657" s="39" t="str">
        <f>IF(ISNUMBER(MATCH(G2657,QualityStatuses,0)),"Quality Lead","Non-Quality Lead")</f>
        <v>Non-Quality Lead</v>
      </c>
      <c r="I2657" t="inlineStr">
        <is>
          <t>2026-10</t>
        </is>
      </c>
      <c r="J2657" t="inlineStr">
        <is>
          <t>Wk of 2026-10-12</t>
        </is>
      </c>
      <c r="K2657" t="inlineStr">
        <is>
          <t>Marshal Malbari</t>
        </is>
      </c>
      <c r="L2657" t="inlineStr">
        <is>
          <t>Facebook</t>
        </is>
      </c>
      <c r="M2657" t="inlineStr">
        <is>
          <t>Direct (campaign tagged in CRM)</t>
        </is>
      </c>
      <c r="N2657" t="inlineStr">
        <is>
          <t>6accfddb6cf4caa310e78c01</t>
        </is>
      </c>
      <c r="O2657" t="n">
        <v>1</v>
      </c>
      <c r="P2657" s="40">
        <f>IF(A2657="Lead",IF(ISNUMBER(MATCH(G2657,QualityStatuses,0)),1,0),0)</f>
        <v>0</v>
      </c>
      <c r="Q2657" s="40">
        <f>IF(A2657="Lead",IF(G2657="New Lead",0,1),0)</f>
        <v>1</v>
      </c>
      <c r="R2657" s="40">
        <f>IF(A2657="Lead",IF(G2657="Lost",1,0),0)</f>
        <v>1</v>
      </c>
      <c r="S2657" t="n">
        <v>5</v>
      </c>
      <c r="T2657" t="n">
        <v>2</v>
      </c>
      <c r="U2657" t="n">
        <v>0</v>
      </c>
      <c r="V2657" t="n">
        <v>0</v>
      </c>
      <c r="W2657" t="n">
        <v>0</v>
      </c>
      <c r="X2657" t="n">
        <v>0</v>
      </c>
      <c r="Y2657">
        <f>IF(AND(A2657="Lead",COUNTIF(MetaCamps,C2657)&gt;0),1,0)</f>
        <v>0</v>
      </c>
      <c r="Z2657">
        <f>IF(Y2657=1,P2657,0)</f>
        <v>0</v>
      </c>
    </row>
    <row r="2658">
      <c r="A2658" t="inlineStr">
        <is>
          <t>Lead</t>
        </is>
      </c>
      <c r="B2658" s="39" t="str">
        <f>IFERROR(INDEX(CampTypes,MATCH(C2658,CampList,0)),"Unattributed")</f>
        <v>New</v>
      </c>
      <c r="C2658" t="inlineStr">
        <is>
          <t>EBG - In House | ABO | Natuf | Leads | Unit Franchise | India | Oct26 | V1</t>
        </is>
      </c>
      <c r="D2658" t="inlineStr">
        <is>
          <t>Natuf | Broad | Tier1 + Growth Cities | Oct26 | V1</t>
        </is>
      </c>
      <c r="E2658" t="inlineStr">
        <is>
          <t>Natuf | Reel | Brand Ambassador | Heard Of Owning A Cafe | V1</t>
        </is>
      </c>
      <c r="F2658" t="inlineStr">
        <is>
          <t>In House Natuf</t>
        </is>
      </c>
      <c r="G2658" t="inlineStr">
        <is>
          <t>Attempt 5</t>
        </is>
      </c>
      <c r="H2658" s="39" t="str">
        <f>IF(ISNUMBER(MATCH(G2658,QualityStatuses,0)),"Quality Lead","Non-Quality Lead")</f>
        <v>Non-Quality Lead</v>
      </c>
      <c r="I2658" t="inlineStr">
        <is>
          <t>2026-10</t>
        </is>
      </c>
      <c r="J2658" t="inlineStr">
        <is>
          <t>Wk of 2026-10-12</t>
        </is>
      </c>
      <c r="K2658" t="inlineStr">
        <is>
          <t>Marshal Malbari</t>
        </is>
      </c>
      <c r="L2658" t="inlineStr">
        <is>
          <t>Facebook</t>
        </is>
      </c>
      <c r="M2658" t="inlineStr">
        <is>
          <t>Direct (campaign tagged in CRM)</t>
        </is>
      </c>
      <c r="N2658" t="inlineStr">
        <is>
          <t>6accfce6c865d5858be8e430</t>
        </is>
      </c>
      <c r="O2658" t="n">
        <v>1</v>
      </c>
      <c r="P2658" s="40">
        <f>IF(A2658="Lead",IF(ISNUMBER(MATCH(G2658,QualityStatuses,0)),1,0),0)</f>
        <v>0</v>
      </c>
      <c r="Q2658" s="40">
        <f>IF(A2658="Lead",IF(G2658="New Lead",0,1),0)</f>
        <v>1</v>
      </c>
      <c r="R2658" s="40">
        <f>IF(A2658="Lead",IF(G2658="Lost",1,0),0)</f>
        <v>0</v>
      </c>
      <c r="S2658" t="n">
        <v>5</v>
      </c>
      <c r="T2658" t="n">
        <v>0</v>
      </c>
      <c r="U2658" t="n">
        <v>0</v>
      </c>
      <c r="V2658" t="n">
        <v>0</v>
      </c>
      <c r="W2658" t="n">
        <v>0</v>
      </c>
      <c r="X2658" t="n">
        <v>0</v>
      </c>
      <c r="Y2658">
        <f>IF(AND(A2658="Lead",COUNTIF(MetaCamps,C2658)&gt;0),1,0)</f>
        <v>0</v>
      </c>
      <c r="Z2658">
        <f>IF(Y2658=1,P2658,0)</f>
        <v>0</v>
      </c>
    </row>
    <row r="2659">
      <c r="A2659" t="inlineStr">
        <is>
          <t>Lead</t>
        </is>
      </c>
      <c r="B2659" s="39" t="str">
        <f>IFERROR(INDEX(CampTypes,MATCH(C2659,CampList,0)),"Unattributed")</f>
        <v>Old</v>
      </c>
      <c r="C2659" t="inlineStr">
        <is>
          <t>natuf_Kiosk_14072026_Hindi</t>
        </is>
      </c>
      <c r="D2659" t="inlineStr">
        <is>
          <t>natuf_Kiosk_09102026</t>
        </is>
      </c>
      <c r="E2659" t="inlineStr">
        <is>
          <t>natuf_Kiosk_14072026_ad set_ad1</t>
        </is>
      </c>
      <c r="F2659" t="inlineStr">
        <is>
          <t>Natuf</t>
        </is>
      </c>
      <c r="G2659" t="inlineStr">
        <is>
          <t>Follow-Up</t>
        </is>
      </c>
      <c r="H2659" s="39" t="str">
        <f>IF(ISNUMBER(MATCH(G2659,QualityStatuses,0)),"Quality Lead","Non-Quality Lead")</f>
        <v>Quality Lead</v>
      </c>
      <c r="I2659" t="inlineStr">
        <is>
          <t>2026-10</t>
        </is>
      </c>
      <c r="J2659" t="inlineStr">
        <is>
          <t>Wk of 2026-10-12</t>
        </is>
      </c>
      <c r="K2659" t="inlineStr">
        <is>
          <t>Marshal Malbari</t>
        </is>
      </c>
      <c r="L2659" t="inlineStr">
        <is>
          <t>Facebook</t>
        </is>
      </c>
      <c r="M2659" t="inlineStr">
        <is>
          <t>Direct (campaign tagged in CRM)</t>
        </is>
      </c>
      <c r="N2659" t="inlineStr">
        <is>
          <t>6accfa414832b597e6aac9fb</t>
        </is>
      </c>
      <c r="O2659" t="n">
        <v>1</v>
      </c>
      <c r="P2659" s="40">
        <f>IF(A2659="Lead",IF(ISNUMBER(MATCH(G2659,QualityStatuses,0)),1,0),0)</f>
        <v>1</v>
      </c>
      <c r="Q2659" s="40">
        <f>IF(A2659="Lead",IF(G2659="New Lead",0,1),0)</f>
        <v>1</v>
      </c>
      <c r="R2659" s="40">
        <f>IF(A2659="Lead",IF(G2659="Lost",1,0),0)</f>
        <v>0</v>
      </c>
      <c r="S2659" t="n">
        <v>13</v>
      </c>
      <c r="T2659" t="n">
        <v>6</v>
      </c>
      <c r="U2659" t="n">
        <v>0</v>
      </c>
      <c r="V2659" t="n">
        <v>0</v>
      </c>
      <c r="W2659" t="n">
        <v>0</v>
      </c>
      <c r="X2659" t="n">
        <v>0</v>
      </c>
      <c r="Y2659">
        <f>IF(AND(A2659="Lead",COUNTIF(MetaCamps,C2659)&gt;0),1,0)</f>
        <v>1</v>
      </c>
      <c r="Z2659">
        <f>IF(Y2659=1,P2659,0)</f>
        <v>1</v>
      </c>
    </row>
    <row r="2660">
      <c r="A2660" t="inlineStr">
        <is>
          <t>Lead</t>
        </is>
      </c>
      <c r="B2660" s="39" t="str">
        <f>IFERROR(INDEX(CampTypes,MATCH(C2660,CampList,0)),"Unattributed")</f>
        <v>Old</v>
      </c>
      <c r="C2660" t="inlineStr">
        <is>
          <t>E_Suresh_Natuf_Kiosk_07072026</t>
        </is>
      </c>
      <c r="D2660" t="inlineStr">
        <is>
          <t>E_Suresh_Natuf_Kiosk_07072026_Adset5</t>
        </is>
      </c>
      <c r="E2660" t="inlineStr">
        <is>
          <t>E_Hindi_Suresh_Natuf_Kiosk_07072026_Adset5_ad3 – Copy 2</t>
        </is>
      </c>
      <c r="F2660" t="inlineStr">
        <is>
          <t>Natuf</t>
        </is>
      </c>
      <c r="G2660" t="inlineStr">
        <is>
          <t>Attempt 1</t>
        </is>
      </c>
      <c r="H2660" s="39" t="str">
        <f>IF(ISNUMBER(MATCH(G2660,QualityStatuses,0)),"Quality Lead","Non-Quality Lead")</f>
        <v>Non-Quality Lead</v>
      </c>
      <c r="I2660" t="inlineStr">
        <is>
          <t>2026-10</t>
        </is>
      </c>
      <c r="J2660" t="inlineStr">
        <is>
          <t>Wk of 2026-10-12</t>
        </is>
      </c>
      <c r="K2660" t="inlineStr">
        <is>
          <t>Marshal Malbari</t>
        </is>
      </c>
      <c r="L2660" t="inlineStr">
        <is>
          <t>Facebook</t>
        </is>
      </c>
      <c r="M2660" t="inlineStr">
        <is>
          <t>Direct (campaign tagged in CRM)</t>
        </is>
      </c>
      <c r="N2660" t="inlineStr">
        <is>
          <t>6accf94ac865d5858be8dc64</t>
        </is>
      </c>
      <c r="O2660" t="n">
        <v>1</v>
      </c>
      <c r="P2660" s="40">
        <f>IF(A2660="Lead",IF(ISNUMBER(MATCH(G2660,QualityStatuses,0)),1,0),0)</f>
        <v>0</v>
      </c>
      <c r="Q2660" s="40">
        <f>IF(A2660="Lead",IF(G2660="New Lead",0,1),0)</f>
        <v>1</v>
      </c>
      <c r="R2660" s="40">
        <f>IF(A2660="Lead",IF(G2660="Lost",1,0),0)</f>
        <v>0</v>
      </c>
      <c r="S2660" t="n">
        <v>1</v>
      </c>
      <c r="T2660" t="n">
        <v>0</v>
      </c>
      <c r="U2660" t="n">
        <v>0</v>
      </c>
      <c r="V2660" t="n">
        <v>0</v>
      </c>
      <c r="W2660" t="n">
        <v>0</v>
      </c>
      <c r="X2660" t="n">
        <v>0</v>
      </c>
      <c r="Y2660">
        <f>IF(AND(A2660="Lead",COUNTIF(MetaCamps,C2660)&gt;0),1,0)</f>
        <v>1</v>
      </c>
      <c r="Z2660">
        <f>IF(Y2660=1,P2660,0)</f>
        <v>0</v>
      </c>
    </row>
    <row r="2661">
      <c r="A2661" t="inlineStr">
        <is>
          <t>Lead</t>
        </is>
      </c>
      <c r="B2661" s="39" t="str">
        <f>IFERROR(INDEX(CampTypes,MATCH(C2661,CampList,0)),"Unattributed")</f>
        <v>New</v>
      </c>
      <c r="C2661" t="inlineStr">
        <is>
          <t>EBG - In House | ABO | Natuf | Leads | Unit Franchise | India | Oct26 | V1</t>
        </is>
      </c>
      <c r="D2661" t="inlineStr">
        <is>
          <t>Natuf | Business Owners | Tier1 + Growth Cities | Oct26 | V1</t>
        </is>
      </c>
      <c r="E2661" t="inlineStr">
        <is>
          <t>Natuf | Reel | Brand Ambassador | Heard Of Owning A Cafe | V1</t>
        </is>
      </c>
      <c r="F2661" t="inlineStr">
        <is>
          <t>In House Natuf</t>
        </is>
      </c>
      <c r="G2661" t="inlineStr">
        <is>
          <t>Lost</t>
        </is>
      </c>
      <c r="H2661" s="39" t="str">
        <f>IF(ISNUMBER(MATCH(G2661,QualityStatuses,0)),"Quality Lead","Non-Quality Lead")</f>
        <v>Non-Quality Lead</v>
      </c>
      <c r="I2661" t="inlineStr">
        <is>
          <t>2026-10</t>
        </is>
      </c>
      <c r="J2661" t="inlineStr">
        <is>
          <t>Wk of 2026-10-12</t>
        </is>
      </c>
      <c r="K2661" t="inlineStr">
        <is>
          <t>Marshal Malbari</t>
        </is>
      </c>
      <c r="L2661" t="inlineStr">
        <is>
          <t>Facebook</t>
        </is>
      </c>
      <c r="M2661" t="inlineStr">
        <is>
          <t>Direct (campaign tagged in CRM)</t>
        </is>
      </c>
      <c r="N2661" t="inlineStr">
        <is>
          <t>6accf70688165bfac240539d</t>
        </is>
      </c>
      <c r="O2661" t="n">
        <v>1</v>
      </c>
      <c r="P2661" s="40">
        <f>IF(A2661="Lead",IF(ISNUMBER(MATCH(G2661,QualityStatuses,0)),1,0),0)</f>
        <v>0</v>
      </c>
      <c r="Q2661" s="40">
        <f>IF(A2661="Lead",IF(G2661="New Lead",0,1),0)</f>
        <v>1</v>
      </c>
      <c r="R2661" s="40">
        <f>IF(A2661="Lead",IF(G2661="Lost",1,0),0)</f>
        <v>1</v>
      </c>
      <c r="S2661" t="n">
        <v>2</v>
      </c>
      <c r="T2661" t="n">
        <v>2</v>
      </c>
      <c r="U2661" t="n">
        <v>0</v>
      </c>
      <c r="V2661" t="n">
        <v>0</v>
      </c>
      <c r="W2661" t="n">
        <v>0</v>
      </c>
      <c r="X2661" t="n">
        <v>0</v>
      </c>
      <c r="Y2661">
        <f>IF(AND(A2661="Lead",COUNTIF(MetaCamps,C2661)&gt;0),1,0)</f>
        <v>0</v>
      </c>
      <c r="Z2661">
        <f>IF(Y2661=1,P2661,0)</f>
        <v>0</v>
      </c>
    </row>
    <row r="2662">
      <c r="A2662" t="inlineStr">
        <is>
          <t>Lead</t>
        </is>
      </c>
      <c r="B2662" s="39" t="str">
        <f>IFERROR(INDEX(CampTypes,MATCH(C2662,CampList,0)),"Unattributed")</f>
        <v>New</v>
      </c>
      <c r="C2662" t="inlineStr">
        <is>
          <t>EBG - In House | ABO | Natuf | Leads | Unit Franchise | India | Oct26 | V1</t>
        </is>
      </c>
      <c r="D2662" t="inlineStr">
        <is>
          <t>Natuf | LAL 1% | India | Jul26 | V1</t>
        </is>
      </c>
      <c r="E2662" t="inlineStr">
        <is>
          <t>Natuf | Reel | Brand Ambassador | Heard Of Owning A Cafe | V1</t>
        </is>
      </c>
      <c r="F2662" t="inlineStr">
        <is>
          <t>In House Natuf</t>
        </is>
      </c>
      <c r="G2662" t="inlineStr">
        <is>
          <t>Lost</t>
        </is>
      </c>
      <c r="H2662" s="39" t="str">
        <f>IF(ISNUMBER(MATCH(G2662,QualityStatuses,0)),"Quality Lead","Non-Quality Lead")</f>
        <v>Non-Quality Lead</v>
      </c>
      <c r="I2662" t="inlineStr">
        <is>
          <t>2026-10</t>
        </is>
      </c>
      <c r="J2662" t="inlineStr">
        <is>
          <t>Wk of 2026-10-12</t>
        </is>
      </c>
      <c r="K2662" t="inlineStr">
        <is>
          <t>Marshal Malbari</t>
        </is>
      </c>
      <c r="L2662" t="inlineStr">
        <is>
          <t>Facebook</t>
        </is>
      </c>
      <c r="M2662" t="inlineStr">
        <is>
          <t>Direct (campaign tagged in CRM)</t>
        </is>
      </c>
      <c r="N2662" t="inlineStr">
        <is>
          <t>6accf41c64a086166cf61f78</t>
        </is>
      </c>
      <c r="O2662" t="n">
        <v>1</v>
      </c>
      <c r="P2662" s="40">
        <f>IF(A2662="Lead",IF(ISNUMBER(MATCH(G2662,QualityStatuses,0)),1,0),0)</f>
        <v>0</v>
      </c>
      <c r="Q2662" s="40">
        <f>IF(A2662="Lead",IF(G2662="New Lead",0,1),0)</f>
        <v>1</v>
      </c>
      <c r="R2662" s="40">
        <f>IF(A2662="Lead",IF(G2662="Lost",1,0),0)</f>
        <v>1</v>
      </c>
      <c r="S2662" t="n">
        <v>8</v>
      </c>
      <c r="T2662" t="n">
        <v>7</v>
      </c>
      <c r="U2662" t="n">
        <v>0</v>
      </c>
      <c r="V2662" t="n">
        <v>0</v>
      </c>
      <c r="W2662" t="n">
        <v>0</v>
      </c>
      <c r="X2662" t="n">
        <v>0</v>
      </c>
      <c r="Y2662">
        <f>IF(AND(A2662="Lead",COUNTIF(MetaCamps,C2662)&gt;0),1,0)</f>
        <v>0</v>
      </c>
      <c r="Z2662">
        <f>IF(Y2662=1,P2662,0)</f>
        <v>0</v>
      </c>
    </row>
    <row r="2663">
      <c r="A2663" t="inlineStr">
        <is>
          <t>Lead</t>
        </is>
      </c>
      <c r="B2663" s="39" t="str">
        <f>IFERROR(INDEX(CampTypes,MATCH(C2663,CampList,0)),"Unattributed")</f>
        <v>New</v>
      </c>
      <c r="C2663" t="inlineStr">
        <is>
          <t>EBG - In House | ABO | Natuf | Leads | Unit Franchise | India | Oct26 | V1</t>
        </is>
      </c>
      <c r="D2663" t="inlineStr">
        <is>
          <t>Natuf | LAL 1% | India | Jul26 | V1</t>
        </is>
      </c>
      <c r="E2663" t="inlineStr">
        <is>
          <t>Natuf | Reel | Brand Ambassador | Heard Of Owning A Cafe | V1</t>
        </is>
      </c>
      <c r="F2663" t="inlineStr">
        <is>
          <t>In House Natuf</t>
        </is>
      </c>
      <c r="G2663" t="inlineStr">
        <is>
          <t>Attempt 4</t>
        </is>
      </c>
      <c r="H2663" s="39" t="str">
        <f>IF(ISNUMBER(MATCH(G2663,QualityStatuses,0)),"Quality Lead","Non-Quality Lead")</f>
        <v>Non-Quality Lead</v>
      </c>
      <c r="I2663" t="inlineStr">
        <is>
          <t>2026-10</t>
        </is>
      </c>
      <c r="J2663" t="inlineStr">
        <is>
          <t>Wk of 2026-10-12</t>
        </is>
      </c>
      <c r="K2663" t="inlineStr">
        <is>
          <t>Marshal Malbari</t>
        </is>
      </c>
      <c r="L2663" t="inlineStr">
        <is>
          <t>Facebook</t>
        </is>
      </c>
      <c r="M2663" t="inlineStr">
        <is>
          <t>Direct (campaign tagged in CRM)</t>
        </is>
      </c>
      <c r="N2663" t="inlineStr">
        <is>
          <t>6accf316c3687b2dbdfb8f61</t>
        </is>
      </c>
      <c r="O2663" t="n">
        <v>1</v>
      </c>
      <c r="P2663" s="40">
        <f>IF(A2663="Lead",IF(ISNUMBER(MATCH(G2663,QualityStatuses,0)),1,0),0)</f>
        <v>0</v>
      </c>
      <c r="Q2663" s="40">
        <f>IF(A2663="Lead",IF(G2663="New Lead",0,1),0)</f>
        <v>1</v>
      </c>
      <c r="R2663" s="40">
        <f>IF(A2663="Lead",IF(G2663="Lost",1,0),0)</f>
        <v>0</v>
      </c>
      <c r="S2663" t="n">
        <v>5</v>
      </c>
      <c r="T2663" t="n">
        <v>2</v>
      </c>
      <c r="U2663" t="n">
        <v>0</v>
      </c>
      <c r="V2663" t="n">
        <v>0</v>
      </c>
      <c r="W2663" t="n">
        <v>0</v>
      </c>
      <c r="X2663" t="n">
        <v>0</v>
      </c>
      <c r="Y2663">
        <f>IF(AND(A2663="Lead",COUNTIF(MetaCamps,C2663)&gt;0),1,0)</f>
        <v>0</v>
      </c>
      <c r="Z2663">
        <f>IF(Y2663=1,P2663,0)</f>
        <v>0</v>
      </c>
    </row>
    <row r="2664">
      <c r="A2664" t="inlineStr">
        <is>
          <t>Lead</t>
        </is>
      </c>
      <c r="B2664" s="39" t="str">
        <f>IFERROR(INDEX(CampTypes,MATCH(C2664,CampList,0)),"Unattributed")</f>
        <v>New</v>
      </c>
      <c r="C2664" t="inlineStr">
        <is>
          <t>EBG - In House | ABO | Natuf | Leads | Unit Franchise | India | Oct26 | V1</t>
        </is>
      </c>
      <c r="D2664" t="inlineStr">
        <is>
          <t>Natuf | Business Owners | Tier1 + Growth Cities | Oct26 | V1</t>
        </is>
      </c>
      <c r="E2664" t="inlineStr">
        <is>
          <t>Natuf | Reel | Brand Ambassador | Heard Of Owning A Cafe | V1</t>
        </is>
      </c>
      <c r="F2664" t="inlineStr">
        <is>
          <t>In House Natuf</t>
        </is>
      </c>
      <c r="G2664" t="inlineStr">
        <is>
          <t>Lost</t>
        </is>
      </c>
      <c r="H2664" s="39" t="str">
        <f>IF(ISNUMBER(MATCH(G2664,QualityStatuses,0)),"Quality Lead","Non-Quality Lead")</f>
        <v>Non-Quality Lead</v>
      </c>
      <c r="I2664" t="inlineStr">
        <is>
          <t>2026-10</t>
        </is>
      </c>
      <c r="J2664" t="inlineStr">
        <is>
          <t>Wk of 2026-10-12</t>
        </is>
      </c>
      <c r="K2664" t="inlineStr">
        <is>
          <t>Marshal Malbari</t>
        </is>
      </c>
      <c r="L2664" t="inlineStr">
        <is>
          <t>Facebook</t>
        </is>
      </c>
      <c r="M2664" t="inlineStr">
        <is>
          <t>Direct (campaign tagged in CRM)</t>
        </is>
      </c>
      <c r="N2664" t="inlineStr">
        <is>
          <t>6accf115f78f0f9952655f6a</t>
        </is>
      </c>
      <c r="O2664" t="n">
        <v>1</v>
      </c>
      <c r="P2664" s="40">
        <f>IF(A2664="Lead",IF(ISNUMBER(MATCH(G2664,QualityStatuses,0)),1,0),0)</f>
        <v>0</v>
      </c>
      <c r="Q2664" s="40">
        <f>IF(A2664="Lead",IF(G2664="New Lead",0,1),0)</f>
        <v>1</v>
      </c>
      <c r="R2664" s="40">
        <f>IF(A2664="Lead",IF(G2664="Lost",1,0),0)</f>
        <v>1</v>
      </c>
      <c r="S2664" t="n">
        <v>5</v>
      </c>
      <c r="T2664" t="n">
        <v>2</v>
      </c>
      <c r="U2664" t="n">
        <v>0</v>
      </c>
      <c r="V2664" t="n">
        <v>0</v>
      </c>
      <c r="W2664" t="n">
        <v>0</v>
      </c>
      <c r="X2664" t="n">
        <v>0</v>
      </c>
      <c r="Y2664">
        <f>IF(AND(A2664="Lead",COUNTIF(MetaCamps,C2664)&gt;0),1,0)</f>
        <v>0</v>
      </c>
      <c r="Z2664">
        <f>IF(Y2664=1,P2664,0)</f>
        <v>0</v>
      </c>
    </row>
    <row r="2665">
      <c r="A2665" t="inlineStr">
        <is>
          <t>Lead</t>
        </is>
      </c>
      <c r="B2665" s="39" t="str">
        <f>IFERROR(INDEX(CampTypes,MATCH(C2665,CampList,0)),"Unattributed")</f>
        <v>New</v>
      </c>
      <c r="C2665" t="inlineStr">
        <is>
          <t>EBG - In House | ABO | Natuf | Leads | Unit Franchise | India | Oct26 | V1</t>
        </is>
      </c>
      <c r="D2665" t="inlineStr">
        <is>
          <t>Natuf | Business Owners | Tier1 + Growth Cities | Oct26 | V1</t>
        </is>
      </c>
      <c r="E2665" t="inlineStr">
        <is>
          <t>Natuf | Reel | Brand Ambassador | Heard Of Owning A Cafe | V1</t>
        </is>
      </c>
      <c r="F2665" t="inlineStr">
        <is>
          <t>In House Natuf</t>
        </is>
      </c>
      <c r="G2665" t="inlineStr">
        <is>
          <t>Lost</t>
        </is>
      </c>
      <c r="H2665" s="39" t="str">
        <f>IF(ISNUMBER(MATCH(G2665,QualityStatuses,0)),"Quality Lead","Non-Quality Lead")</f>
        <v>Non-Quality Lead</v>
      </c>
      <c r="I2665" t="inlineStr">
        <is>
          <t>2026-10</t>
        </is>
      </c>
      <c r="J2665" t="inlineStr">
        <is>
          <t>Wk of 2026-10-12</t>
        </is>
      </c>
      <c r="K2665" t="inlineStr">
        <is>
          <t>Marshal Malbari</t>
        </is>
      </c>
      <c r="L2665" t="inlineStr">
        <is>
          <t>Facebook</t>
        </is>
      </c>
      <c r="M2665" t="inlineStr">
        <is>
          <t>Direct (campaign tagged in CRM)</t>
        </is>
      </c>
      <c r="N2665" t="inlineStr">
        <is>
          <t>6accf0cff5b3f95a3eef3dce</t>
        </is>
      </c>
      <c r="O2665" t="n">
        <v>1</v>
      </c>
      <c r="P2665" s="40">
        <f>IF(A2665="Lead",IF(ISNUMBER(MATCH(G2665,QualityStatuses,0)),1,0),0)</f>
        <v>0</v>
      </c>
      <c r="Q2665" s="40">
        <f>IF(A2665="Lead",IF(G2665="New Lead",0,1),0)</f>
        <v>1</v>
      </c>
      <c r="R2665" s="40">
        <f>IF(A2665="Lead",IF(G2665="Lost",1,0),0)</f>
        <v>1</v>
      </c>
      <c r="S2665" t="n">
        <v>3</v>
      </c>
      <c r="T2665" t="n">
        <v>3</v>
      </c>
      <c r="U2665" t="n">
        <v>0</v>
      </c>
      <c r="V2665" t="n">
        <v>0</v>
      </c>
      <c r="W2665" t="n">
        <v>0</v>
      </c>
      <c r="X2665" t="n">
        <v>0</v>
      </c>
      <c r="Y2665">
        <f>IF(AND(A2665="Lead",COUNTIF(MetaCamps,C2665)&gt;0),1,0)</f>
        <v>0</v>
      </c>
      <c r="Z2665">
        <f>IF(Y2665=1,P2665,0)</f>
        <v>0</v>
      </c>
    </row>
    <row r="2666">
      <c r="A2666" t="inlineStr">
        <is>
          <t>Lead</t>
        </is>
      </c>
      <c r="B2666" s="39" t="str">
        <f>IFERROR(INDEX(CampTypes,MATCH(C2666,CampList,0)),"Unattributed")</f>
        <v>New</v>
      </c>
      <c r="C2666" t="inlineStr">
        <is>
          <t>EBG - In House | ABO | Natuf | Leads | Unit Franchise | India | Oct26 | V1</t>
        </is>
      </c>
      <c r="D2666" t="inlineStr">
        <is>
          <t>Natuf | LAL 1% | India | Jul26 | V1</t>
        </is>
      </c>
      <c r="E2666" t="inlineStr">
        <is>
          <t>Natuf | Reel | Brand Ambassador | Heard Of Owning A Cafe | V1</t>
        </is>
      </c>
      <c r="F2666" t="inlineStr">
        <is>
          <t>In House Natuf</t>
        </is>
      </c>
      <c r="G2666" t="inlineStr">
        <is>
          <t>Attempt 1</t>
        </is>
      </c>
      <c r="H2666" s="39" t="str">
        <f>IF(ISNUMBER(MATCH(G2666,QualityStatuses,0)),"Quality Lead","Non-Quality Lead")</f>
        <v>Non-Quality Lead</v>
      </c>
      <c r="I2666" t="inlineStr">
        <is>
          <t>2026-10</t>
        </is>
      </c>
      <c r="J2666" t="inlineStr">
        <is>
          <t>Wk of 2026-10-12</t>
        </is>
      </c>
      <c r="K2666" t="inlineStr">
        <is>
          <t>Marshal Malbari</t>
        </is>
      </c>
      <c r="L2666" t="inlineStr">
        <is>
          <t>Facebook</t>
        </is>
      </c>
      <c r="M2666" t="inlineStr">
        <is>
          <t>Direct (campaign tagged in CRM)</t>
        </is>
      </c>
      <c r="N2666" t="inlineStr">
        <is>
          <t>6acceeb8d04c7ee52bf4860f</t>
        </is>
      </c>
      <c r="O2666" t="n">
        <v>1</v>
      </c>
      <c r="P2666" s="40">
        <f>IF(A2666="Lead",IF(ISNUMBER(MATCH(G2666,QualityStatuses,0)),1,0),0)</f>
        <v>0</v>
      </c>
      <c r="Q2666" s="40">
        <f>IF(A2666="Lead",IF(G2666="New Lead",0,1),0)</f>
        <v>1</v>
      </c>
      <c r="R2666" s="40">
        <f>IF(A2666="Lead",IF(G2666="Lost",1,0),0)</f>
        <v>0</v>
      </c>
      <c r="S2666" t="n">
        <v>1</v>
      </c>
      <c r="T2666" t="n">
        <v>0</v>
      </c>
      <c r="U2666" t="n">
        <v>0</v>
      </c>
      <c r="V2666" t="n">
        <v>0</v>
      </c>
      <c r="W2666" t="n">
        <v>0</v>
      </c>
      <c r="X2666" t="n">
        <v>0</v>
      </c>
      <c r="Y2666">
        <f>IF(AND(A2666="Lead",COUNTIF(MetaCamps,C2666)&gt;0),1,0)</f>
        <v>0</v>
      </c>
      <c r="Z2666">
        <f>IF(Y2666=1,P2666,0)</f>
        <v>0</v>
      </c>
    </row>
    <row r="2667">
      <c r="A2667" t="inlineStr">
        <is>
          <t>Lead</t>
        </is>
      </c>
      <c r="B2667" s="39" t="str">
        <f>IFERROR(INDEX(CampTypes,MATCH(C2667,CampList,0)),"Unattributed")</f>
        <v>New</v>
      </c>
      <c r="C2667" t="inlineStr">
        <is>
          <t>EBG - In House | ABO | Natuf | Leads | Unit Franchise | India | Oct26 | V1</t>
        </is>
      </c>
      <c r="D2667" t="inlineStr">
        <is>
          <t>Natuf | Business Owners | Tier1 + Growth Cities | Oct26 | V1</t>
        </is>
      </c>
      <c r="E2667" t="inlineStr">
        <is>
          <t>Natuf | Reel | Brand Ambassador | Heard Of Owning A Cafe | V1</t>
        </is>
      </c>
      <c r="F2667" t="inlineStr">
        <is>
          <t>In House Natuf</t>
        </is>
      </c>
      <c r="G2667" t="inlineStr">
        <is>
          <t>Lost</t>
        </is>
      </c>
      <c r="H2667" s="39" t="str">
        <f>IF(ISNUMBER(MATCH(G2667,QualityStatuses,0)),"Quality Lead","Non-Quality Lead")</f>
        <v>Non-Quality Lead</v>
      </c>
      <c r="I2667" t="inlineStr">
        <is>
          <t>2026-10</t>
        </is>
      </c>
      <c r="J2667" t="inlineStr">
        <is>
          <t>Wk of 2026-10-12</t>
        </is>
      </c>
      <c r="K2667" t="inlineStr">
        <is>
          <t>Marshal Malbari</t>
        </is>
      </c>
      <c r="L2667" t="inlineStr">
        <is>
          <t>Facebook</t>
        </is>
      </c>
      <c r="M2667" t="inlineStr">
        <is>
          <t>Direct (campaign tagged in CRM)</t>
        </is>
      </c>
      <c r="N2667" t="inlineStr">
        <is>
          <t>6accee64b226651a7af9775e</t>
        </is>
      </c>
      <c r="O2667" t="n">
        <v>1</v>
      </c>
      <c r="P2667" s="40">
        <f>IF(A2667="Lead",IF(ISNUMBER(MATCH(G2667,QualityStatuses,0)),1,0),0)</f>
        <v>0</v>
      </c>
      <c r="Q2667" s="40">
        <f>IF(A2667="Lead",IF(G2667="New Lead",0,1),0)</f>
        <v>1</v>
      </c>
      <c r="R2667" s="40">
        <f>IF(A2667="Lead",IF(G2667="Lost",1,0),0)</f>
        <v>1</v>
      </c>
      <c r="S2667" t="n">
        <v>6</v>
      </c>
      <c r="T2667" t="n">
        <v>0</v>
      </c>
      <c r="U2667" t="n">
        <v>0</v>
      </c>
      <c r="V2667" t="n">
        <v>0</v>
      </c>
      <c r="W2667" t="n">
        <v>0</v>
      </c>
      <c r="X2667" t="n">
        <v>0</v>
      </c>
      <c r="Y2667">
        <f>IF(AND(A2667="Lead",COUNTIF(MetaCamps,C2667)&gt;0),1,0)</f>
        <v>0</v>
      </c>
      <c r="Z2667">
        <f>IF(Y2667=1,P2667,0)</f>
        <v>0</v>
      </c>
    </row>
    <row r="2668">
      <c r="A2668" t="inlineStr">
        <is>
          <t>Lead</t>
        </is>
      </c>
      <c r="B2668" s="39" t="str">
        <f>IFERROR(INDEX(CampTypes,MATCH(C2668,CampList,0)),"Unattributed")</f>
        <v>New</v>
      </c>
      <c r="C2668" t="inlineStr">
        <is>
          <t>EBG - In House | ABO | Natuf | Leads | Unit Franchise | India | Oct26 | V1</t>
        </is>
      </c>
      <c r="D2668" t="inlineStr">
        <is>
          <t>Natuf | Business Owners | Tier1 + Growth Cities | Oct26 | V1</t>
        </is>
      </c>
      <c r="E2668" t="inlineStr">
        <is>
          <t>Natuf | Reel | Brand Ambassador | Heard Of Owning A Cafe | V1</t>
        </is>
      </c>
      <c r="F2668" t="inlineStr">
        <is>
          <t>In House Natuf</t>
        </is>
      </c>
      <c r="G2668" t="inlineStr">
        <is>
          <t>Lost</t>
        </is>
      </c>
      <c r="H2668" s="39" t="str">
        <f>IF(ISNUMBER(MATCH(G2668,QualityStatuses,0)),"Quality Lead","Non-Quality Lead")</f>
        <v>Non-Quality Lead</v>
      </c>
      <c r="I2668" t="inlineStr">
        <is>
          <t>2026-10</t>
        </is>
      </c>
      <c r="J2668" t="inlineStr">
        <is>
          <t>Wk of 2026-10-12</t>
        </is>
      </c>
      <c r="K2668" t="inlineStr">
        <is>
          <t>Marshal Malbari</t>
        </is>
      </c>
      <c r="L2668" t="inlineStr">
        <is>
          <t>Facebook</t>
        </is>
      </c>
      <c r="M2668" t="inlineStr">
        <is>
          <t>Direct (campaign tagged in CRM)</t>
        </is>
      </c>
      <c r="N2668" t="inlineStr">
        <is>
          <t>6accee31c1df043a76198c64</t>
        </is>
      </c>
      <c r="O2668" t="n">
        <v>1</v>
      </c>
      <c r="P2668" s="40">
        <f>IF(A2668="Lead",IF(ISNUMBER(MATCH(G2668,QualityStatuses,0)),1,0),0)</f>
        <v>0</v>
      </c>
      <c r="Q2668" s="40">
        <f>IF(A2668="Lead",IF(G2668="New Lead",0,1),0)</f>
        <v>1</v>
      </c>
      <c r="R2668" s="40">
        <f>IF(A2668="Lead",IF(G2668="Lost",1,0),0)</f>
        <v>1</v>
      </c>
      <c r="S2668" t="n">
        <v>2</v>
      </c>
      <c r="T2668" t="n">
        <v>2</v>
      </c>
      <c r="U2668" t="n">
        <v>0</v>
      </c>
      <c r="V2668" t="n">
        <v>0</v>
      </c>
      <c r="W2668" t="n">
        <v>0</v>
      </c>
      <c r="X2668" t="n">
        <v>0</v>
      </c>
      <c r="Y2668">
        <f>IF(AND(A2668="Lead",COUNTIF(MetaCamps,C2668)&gt;0),1,0)</f>
        <v>0</v>
      </c>
      <c r="Z2668">
        <f>IF(Y2668=1,P2668,0)</f>
        <v>0</v>
      </c>
    </row>
    <row r="2669">
      <c r="A2669" t="inlineStr">
        <is>
          <t>Lead</t>
        </is>
      </c>
      <c r="B2669" s="39" t="str">
        <f>IFERROR(INDEX(CampTypes,MATCH(C2669,CampList,0)),"Unattributed")</f>
        <v>New</v>
      </c>
      <c r="C2669" t="inlineStr">
        <is>
          <t>EBG - In House | ABO | Natuf | Leads | Unit Franchise | India | Oct26 | V1</t>
        </is>
      </c>
      <c r="D2669" t="inlineStr">
        <is>
          <t>Natuf | Business Owners | Tier1 + Growth Cities | Oct26 | V1</t>
        </is>
      </c>
      <c r="E2669" t="inlineStr">
        <is>
          <t>Natuf | Reel | Brand Ambassador | Heard Of Owning A Cafe | V1</t>
        </is>
      </c>
      <c r="F2669" t="inlineStr">
        <is>
          <t>In House Natuf</t>
        </is>
      </c>
      <c r="G2669" t="inlineStr">
        <is>
          <t>Lost</t>
        </is>
      </c>
      <c r="H2669" s="39" t="str">
        <f>IF(ISNUMBER(MATCH(G2669,QualityStatuses,0)),"Quality Lead","Non-Quality Lead")</f>
        <v>Non-Quality Lead</v>
      </c>
      <c r="I2669" t="inlineStr">
        <is>
          <t>2026-10</t>
        </is>
      </c>
      <c r="J2669" t="inlineStr">
        <is>
          <t>Wk of 2026-10-12</t>
        </is>
      </c>
      <c r="K2669" t="inlineStr">
        <is>
          <t>Marshal Malbari</t>
        </is>
      </c>
      <c r="L2669" t="inlineStr">
        <is>
          <t>Facebook</t>
        </is>
      </c>
      <c r="M2669" t="inlineStr">
        <is>
          <t>Direct (campaign tagged in CRM)</t>
        </is>
      </c>
      <c r="N2669" t="inlineStr">
        <is>
          <t>6accee2569fc5d6c86b347cd</t>
        </is>
      </c>
      <c r="O2669" t="n">
        <v>1</v>
      </c>
      <c r="P2669" s="40">
        <f>IF(A2669="Lead",IF(ISNUMBER(MATCH(G2669,QualityStatuses,0)),1,0),0)</f>
        <v>0</v>
      </c>
      <c r="Q2669" s="40">
        <f>IF(A2669="Lead",IF(G2669="New Lead",0,1),0)</f>
        <v>1</v>
      </c>
      <c r="R2669" s="40">
        <f>IF(A2669="Lead",IF(G2669="Lost",1,0),0)</f>
        <v>1</v>
      </c>
      <c r="S2669" t="n">
        <v>2</v>
      </c>
      <c r="T2669" t="n">
        <v>2</v>
      </c>
      <c r="U2669" t="n">
        <v>0</v>
      </c>
      <c r="V2669" t="n">
        <v>0</v>
      </c>
      <c r="W2669" t="n">
        <v>0</v>
      </c>
      <c r="X2669" t="n">
        <v>0</v>
      </c>
      <c r="Y2669">
        <f>IF(AND(A2669="Lead",COUNTIF(MetaCamps,C2669)&gt;0),1,0)</f>
        <v>0</v>
      </c>
      <c r="Z2669">
        <f>IF(Y2669=1,P2669,0)</f>
        <v>0</v>
      </c>
    </row>
    <row r="2670">
      <c r="A2670" t="inlineStr">
        <is>
          <t>Lead</t>
        </is>
      </c>
      <c r="B2670" s="39" t="str">
        <f>IFERROR(INDEX(CampTypes,MATCH(C2670,CampList,0)),"Unattributed")</f>
        <v>New</v>
      </c>
      <c r="C2670" t="inlineStr">
        <is>
          <t>EBG - In House | ABO | Natuf | Leads | Unit Franchise | India | Oct26 | V1</t>
        </is>
      </c>
      <c r="D2670" t="inlineStr">
        <is>
          <t>Natuf | LAL 1% | India | Jul26 | V1</t>
        </is>
      </c>
      <c r="E2670" t="inlineStr">
        <is>
          <t>Natuf | Reel | Brand Ambassador | Heard Of Owning A Cafe | V1</t>
        </is>
      </c>
      <c r="F2670" t="inlineStr">
        <is>
          <t>In House Natuf</t>
        </is>
      </c>
      <c r="G2670" t="inlineStr">
        <is>
          <t>Details Shared</t>
        </is>
      </c>
      <c r="H2670" s="39" t="str">
        <f>IF(ISNUMBER(MATCH(G2670,QualityStatuses,0)),"Quality Lead","Non-Quality Lead")</f>
        <v>Quality Lead</v>
      </c>
      <c r="I2670" t="inlineStr">
        <is>
          <t>2026-10</t>
        </is>
      </c>
      <c r="J2670" t="inlineStr">
        <is>
          <t>Wk of 2026-10-12</t>
        </is>
      </c>
      <c r="K2670" t="inlineStr">
        <is>
          <t>Marshal Malbari</t>
        </is>
      </c>
      <c r="L2670" t="inlineStr">
        <is>
          <t>Facebook</t>
        </is>
      </c>
      <c r="M2670" t="inlineStr">
        <is>
          <t>Direct (campaign tagged in CRM)</t>
        </is>
      </c>
      <c r="N2670" t="inlineStr">
        <is>
          <t>6accedf4882c14bcc61ee17f</t>
        </is>
      </c>
      <c r="O2670" t="n">
        <v>1</v>
      </c>
      <c r="P2670" s="40">
        <f>IF(A2670="Lead",IF(ISNUMBER(MATCH(G2670,QualityStatuses,0)),1,0),0)</f>
        <v>1</v>
      </c>
      <c r="Q2670" s="40">
        <f>IF(A2670="Lead",IF(G2670="New Lead",0,1),0)</f>
        <v>1</v>
      </c>
      <c r="R2670" s="40">
        <f>IF(A2670="Lead",IF(G2670="Lost",1,0),0)</f>
        <v>0</v>
      </c>
      <c r="S2670" t="n">
        <v>1</v>
      </c>
      <c r="T2670" t="n">
        <v>1</v>
      </c>
      <c r="U2670" t="n">
        <v>0</v>
      </c>
      <c r="V2670" t="n">
        <v>0</v>
      </c>
      <c r="W2670" t="n">
        <v>0</v>
      </c>
      <c r="X2670" t="n">
        <v>0</v>
      </c>
      <c r="Y2670">
        <f>IF(AND(A2670="Lead",COUNTIF(MetaCamps,C2670)&gt;0),1,0)</f>
        <v>0</v>
      </c>
      <c r="Z2670">
        <f>IF(Y2670=1,P2670,0)</f>
        <v>0</v>
      </c>
    </row>
    <row r="2671">
      <c r="A2671" t="inlineStr">
        <is>
          <t>Lead</t>
        </is>
      </c>
      <c r="B2671" s="39" t="str">
        <f>IFERROR(INDEX(CampTypes,MATCH(C2671,CampList,0)),"Unattributed")</f>
        <v>New</v>
      </c>
      <c r="C2671" t="inlineStr">
        <is>
          <t>EBG - In House | ABO | Natuf | Leads | Unit Franchise | India | Oct26 | V1</t>
        </is>
      </c>
      <c r="D2671" t="inlineStr">
        <is>
          <t>Natuf | Investors | Tier1 + Growth Cities | Oct26 | V1</t>
        </is>
      </c>
      <c r="E2671" t="inlineStr">
        <is>
          <t>Natuf | Reel | Brand Ambassador | Heard Of Owning A Cafe | V1</t>
        </is>
      </c>
      <c r="F2671" t="inlineStr">
        <is>
          <t>In House Natuf</t>
        </is>
      </c>
      <c r="G2671" t="inlineStr">
        <is>
          <t>Lost</t>
        </is>
      </c>
      <c r="H2671" s="39" t="str">
        <f>IF(ISNUMBER(MATCH(G2671,QualityStatuses,0)),"Quality Lead","Non-Quality Lead")</f>
        <v>Non-Quality Lead</v>
      </c>
      <c r="I2671" t="inlineStr">
        <is>
          <t>2026-10</t>
        </is>
      </c>
      <c r="J2671" t="inlineStr">
        <is>
          <t>Wk of 2026-10-12</t>
        </is>
      </c>
      <c r="K2671" t="inlineStr">
        <is>
          <t>Marshal Malbari</t>
        </is>
      </c>
      <c r="L2671" t="inlineStr">
        <is>
          <t>Facebook</t>
        </is>
      </c>
      <c r="M2671" t="inlineStr">
        <is>
          <t>Direct (campaign tagged in CRM)</t>
        </is>
      </c>
      <c r="N2671" t="inlineStr">
        <is>
          <t>6accec709cb1f77131f38c4a</t>
        </is>
      </c>
      <c r="O2671" t="n">
        <v>1</v>
      </c>
      <c r="P2671" s="40">
        <f>IF(A2671="Lead",IF(ISNUMBER(MATCH(G2671,QualityStatuses,0)),1,0),0)</f>
        <v>0</v>
      </c>
      <c r="Q2671" s="40">
        <f>IF(A2671="Lead",IF(G2671="New Lead",0,1),0)</f>
        <v>1</v>
      </c>
      <c r="R2671" s="40">
        <f>IF(A2671="Lead",IF(G2671="Lost",1,0),0)</f>
        <v>1</v>
      </c>
      <c r="S2671" t="n">
        <v>1</v>
      </c>
      <c r="T2671" t="n">
        <v>1</v>
      </c>
      <c r="U2671" t="n">
        <v>0</v>
      </c>
      <c r="V2671" t="n">
        <v>0</v>
      </c>
      <c r="W2671" t="n">
        <v>0</v>
      </c>
      <c r="X2671" t="n">
        <v>0</v>
      </c>
      <c r="Y2671">
        <f>IF(AND(A2671="Lead",COUNTIF(MetaCamps,C2671)&gt;0),1,0)</f>
        <v>0</v>
      </c>
      <c r="Z2671">
        <f>IF(Y2671=1,P2671,0)</f>
        <v>0</v>
      </c>
    </row>
    <row r="2672">
      <c r="A2672" t="inlineStr">
        <is>
          <t>Lead</t>
        </is>
      </c>
      <c r="B2672" s="39" t="str">
        <f>IFERROR(INDEX(CampTypes,MATCH(C2672,CampList,0)),"Unattributed")</f>
        <v>New</v>
      </c>
      <c r="C2672" t="inlineStr">
        <is>
          <t>EBG - In House | ABO | Natuf | Leads | Unit Franchise | India | Oct26 | V1</t>
        </is>
      </c>
      <c r="D2672" t="inlineStr">
        <is>
          <t>Natuf | Broad | Tier1 + Growth Cities | Oct26 | V1</t>
        </is>
      </c>
      <c r="E2672" t="inlineStr">
        <is>
          <t>Natuf | Reel | Brand Ambassador | Heard Of Owning A Cafe | V1</t>
        </is>
      </c>
      <c r="F2672" t="inlineStr">
        <is>
          <t>In House Natuf</t>
        </is>
      </c>
      <c r="G2672" t="inlineStr">
        <is>
          <t>Lost</t>
        </is>
      </c>
      <c r="H2672" s="39" t="str">
        <f>IF(ISNUMBER(MATCH(G2672,QualityStatuses,0)),"Quality Lead","Non-Quality Lead")</f>
        <v>Non-Quality Lead</v>
      </c>
      <c r="I2672" t="inlineStr">
        <is>
          <t>2026-10</t>
        </is>
      </c>
      <c r="J2672" t="inlineStr">
        <is>
          <t>Wk of 2026-10-12</t>
        </is>
      </c>
      <c r="K2672" t="inlineStr">
        <is>
          <t>Marshal Malbari</t>
        </is>
      </c>
      <c r="L2672" t="inlineStr">
        <is>
          <t>Facebook</t>
        </is>
      </c>
      <c r="M2672" t="inlineStr">
        <is>
          <t>Direct (campaign tagged in CRM)</t>
        </is>
      </c>
      <c r="N2672" t="inlineStr">
        <is>
          <t>6accebd0d149500b852d8609</t>
        </is>
      </c>
      <c r="O2672" t="n">
        <v>1</v>
      </c>
      <c r="P2672" s="40">
        <f>IF(A2672="Lead",IF(ISNUMBER(MATCH(G2672,QualityStatuses,0)),1,0),0)</f>
        <v>0</v>
      </c>
      <c r="Q2672" s="40">
        <f>IF(A2672="Lead",IF(G2672="New Lead",0,1),0)</f>
        <v>1</v>
      </c>
      <c r="R2672" s="40">
        <f>IF(A2672="Lead",IF(G2672="Lost",1,0),0)</f>
        <v>1</v>
      </c>
      <c r="S2672" t="n">
        <v>7</v>
      </c>
      <c r="T2672" t="n">
        <v>1</v>
      </c>
      <c r="U2672" t="n">
        <v>0</v>
      </c>
      <c r="V2672" t="n">
        <v>0</v>
      </c>
      <c r="W2672" t="n">
        <v>0</v>
      </c>
      <c r="X2672" t="n">
        <v>0</v>
      </c>
      <c r="Y2672">
        <f>IF(AND(A2672="Lead",COUNTIF(MetaCamps,C2672)&gt;0),1,0)</f>
        <v>0</v>
      </c>
      <c r="Z2672">
        <f>IF(Y2672=1,P2672,0)</f>
        <v>0</v>
      </c>
    </row>
    <row r="2673">
      <c r="A2673" t="inlineStr">
        <is>
          <t>Lead</t>
        </is>
      </c>
      <c r="B2673" s="39" t="str">
        <f>IFERROR(INDEX(CampTypes,MATCH(C2673,CampList,0)),"Unattributed")</f>
        <v>New</v>
      </c>
      <c r="C2673" t="inlineStr">
        <is>
          <t>EBG - In House | ABO | Natuf | Leads | Unit Franchise | India | Oct26 | V1</t>
        </is>
      </c>
      <c r="D2673" t="inlineStr">
        <is>
          <t>Natuf | Business Owners | Tier1 + Growth Cities | Oct26 | V1</t>
        </is>
      </c>
      <c r="E2673" t="inlineStr">
        <is>
          <t>Natuf | Reel | Brand Ambassador | Heard Of Owning A Cafe | V1</t>
        </is>
      </c>
      <c r="F2673" t="inlineStr">
        <is>
          <t>In House Natuf</t>
        </is>
      </c>
      <c r="G2673" t="inlineStr">
        <is>
          <t>Attempt 4</t>
        </is>
      </c>
      <c r="H2673" s="39" t="str">
        <f>IF(ISNUMBER(MATCH(G2673,QualityStatuses,0)),"Quality Lead","Non-Quality Lead")</f>
        <v>Non-Quality Lead</v>
      </c>
      <c r="I2673" t="inlineStr">
        <is>
          <t>2026-10</t>
        </is>
      </c>
      <c r="J2673" t="inlineStr">
        <is>
          <t>Wk of 2026-10-12</t>
        </is>
      </c>
      <c r="K2673" t="inlineStr">
        <is>
          <t>Marshal Malbari</t>
        </is>
      </c>
      <c r="L2673" t="inlineStr">
        <is>
          <t>Facebook</t>
        </is>
      </c>
      <c r="M2673" t="inlineStr">
        <is>
          <t>Direct (campaign tagged in CRM)</t>
        </is>
      </c>
      <c r="N2673" t="inlineStr">
        <is>
          <t>6acce9be853b38872544f7dd</t>
        </is>
      </c>
      <c r="O2673" t="n">
        <v>1</v>
      </c>
      <c r="P2673" s="40">
        <f>IF(A2673="Lead",IF(ISNUMBER(MATCH(G2673,QualityStatuses,0)),1,0),0)</f>
        <v>0</v>
      </c>
      <c r="Q2673" s="40">
        <f>IF(A2673="Lead",IF(G2673="New Lead",0,1),0)</f>
        <v>1</v>
      </c>
      <c r="R2673" s="40">
        <f>IF(A2673="Lead",IF(G2673="Lost",1,0),0)</f>
        <v>0</v>
      </c>
      <c r="S2673" t="n">
        <v>4</v>
      </c>
      <c r="T2673" t="n">
        <v>1</v>
      </c>
      <c r="U2673" t="n">
        <v>0</v>
      </c>
      <c r="V2673" t="n">
        <v>0</v>
      </c>
      <c r="W2673" t="n">
        <v>0</v>
      </c>
      <c r="X2673" t="n">
        <v>0</v>
      </c>
      <c r="Y2673">
        <f>IF(AND(A2673="Lead",COUNTIF(MetaCamps,C2673)&gt;0),1,0)</f>
        <v>0</v>
      </c>
      <c r="Z2673">
        <f>IF(Y2673=1,P2673,0)</f>
        <v>0</v>
      </c>
    </row>
    <row r="2674">
      <c r="A2674" t="inlineStr">
        <is>
          <t>Lead</t>
        </is>
      </c>
      <c r="B2674" s="39" t="str">
        <f>IFERROR(INDEX(CampTypes,MATCH(C2674,CampList,0)),"Unattributed")</f>
        <v>New</v>
      </c>
      <c r="C2674" t="inlineStr">
        <is>
          <t>EBG - In House | ABO | Natuf | Leads | Unit Franchise | India | Oct26 | V1</t>
        </is>
      </c>
      <c r="D2674" t="inlineStr">
        <is>
          <t>Natuf | Investors | Tier1 + Growth Cities | Oct26 | V1</t>
        </is>
      </c>
      <c r="E2674" t="inlineStr">
        <is>
          <t>Natuf | Reel | Brand Ambassador | Heard Of Owning A Cafe | V1</t>
        </is>
      </c>
      <c r="F2674" t="inlineStr">
        <is>
          <t>In House Natuf</t>
        </is>
      </c>
      <c r="G2674" t="inlineStr">
        <is>
          <t>Lost</t>
        </is>
      </c>
      <c r="H2674" s="39" t="str">
        <f>IF(ISNUMBER(MATCH(G2674,QualityStatuses,0)),"Quality Lead","Non-Quality Lead")</f>
        <v>Non-Quality Lead</v>
      </c>
      <c r="I2674" t="inlineStr">
        <is>
          <t>2026-10</t>
        </is>
      </c>
      <c r="J2674" t="inlineStr">
        <is>
          <t>Wk of 2026-10-12</t>
        </is>
      </c>
      <c r="K2674" t="inlineStr">
        <is>
          <t>Marshal Malbari</t>
        </is>
      </c>
      <c r="L2674" t="inlineStr">
        <is>
          <t>Facebook</t>
        </is>
      </c>
      <c r="M2674" t="inlineStr">
        <is>
          <t>Direct (campaign tagged in CRM)</t>
        </is>
      </c>
      <c r="N2674" t="inlineStr">
        <is>
          <t>6acce9b8960f1f070928a989</t>
        </is>
      </c>
      <c r="O2674" t="n">
        <v>1</v>
      </c>
      <c r="P2674" s="40">
        <f>IF(A2674="Lead",IF(ISNUMBER(MATCH(G2674,QualityStatuses,0)),1,0),0)</f>
        <v>0</v>
      </c>
      <c r="Q2674" s="40">
        <f>IF(A2674="Lead",IF(G2674="New Lead",0,1),0)</f>
        <v>1</v>
      </c>
      <c r="R2674" s="40">
        <f>IF(A2674="Lead",IF(G2674="Lost",1,0),0)</f>
        <v>1</v>
      </c>
      <c r="S2674" t="n">
        <v>3</v>
      </c>
      <c r="T2674" t="n">
        <v>3</v>
      </c>
      <c r="U2674" t="n">
        <v>0</v>
      </c>
      <c r="V2674" t="n">
        <v>0</v>
      </c>
      <c r="W2674" t="n">
        <v>0</v>
      </c>
      <c r="X2674" t="n">
        <v>0</v>
      </c>
      <c r="Y2674">
        <f>IF(AND(A2674="Lead",COUNTIF(MetaCamps,C2674)&gt;0),1,0)</f>
        <v>0</v>
      </c>
      <c r="Z2674">
        <f>IF(Y2674=1,P2674,0)</f>
        <v>0</v>
      </c>
    </row>
    <row r="2675">
      <c r="A2675" t="inlineStr">
        <is>
          <t>Lead</t>
        </is>
      </c>
      <c r="B2675" s="39" t="str">
        <f>IFERROR(INDEX(CampTypes,MATCH(C2675,CampList,0)),"Unattributed")</f>
        <v>Old</v>
      </c>
      <c r="C2675" t="inlineStr">
        <is>
          <t>natuf_Kiosk_14072026_Hindi</t>
        </is>
      </c>
      <c r="D2675" t="inlineStr">
        <is>
          <t>natuf_Kiosk_09102026</t>
        </is>
      </c>
      <c r="E2675" t="inlineStr">
        <is>
          <t>natuf_Kiosk_14072026_ad set_ad1</t>
        </is>
      </c>
      <c r="F2675" t="inlineStr">
        <is>
          <t>Natuf</t>
        </is>
      </c>
      <c r="G2675" t="inlineStr">
        <is>
          <t>Attempt 5</t>
        </is>
      </c>
      <c r="H2675" s="39" t="str">
        <f>IF(ISNUMBER(MATCH(G2675,QualityStatuses,0)),"Quality Lead","Non-Quality Lead")</f>
        <v>Non-Quality Lead</v>
      </c>
      <c r="I2675" t="inlineStr">
        <is>
          <t>2026-10</t>
        </is>
      </c>
      <c r="J2675" t="inlineStr">
        <is>
          <t>Wk of 2026-10-12</t>
        </is>
      </c>
      <c r="K2675" t="inlineStr">
        <is>
          <t>Marshal Malbari</t>
        </is>
      </c>
      <c r="L2675" t="inlineStr">
        <is>
          <t>Facebook</t>
        </is>
      </c>
      <c r="M2675" t="inlineStr">
        <is>
          <t>Direct (campaign tagged in CRM)</t>
        </is>
      </c>
      <c r="N2675" t="inlineStr">
        <is>
          <t>6acce944233989acd3b66f92</t>
        </is>
      </c>
      <c r="O2675" t="n">
        <v>1</v>
      </c>
      <c r="P2675" s="40">
        <f>IF(A2675="Lead",IF(ISNUMBER(MATCH(G2675,QualityStatuses,0)),1,0),0)</f>
        <v>0</v>
      </c>
      <c r="Q2675" s="40">
        <f>IF(A2675="Lead",IF(G2675="New Lead",0,1),0)</f>
        <v>1</v>
      </c>
      <c r="R2675" s="40">
        <f>IF(A2675="Lead",IF(G2675="Lost",1,0),0)</f>
        <v>0</v>
      </c>
      <c r="S2675" t="n">
        <v>5</v>
      </c>
      <c r="T2675" t="n">
        <v>0</v>
      </c>
      <c r="U2675" t="n">
        <v>0</v>
      </c>
      <c r="V2675" t="n">
        <v>0</v>
      </c>
      <c r="W2675" t="n">
        <v>0</v>
      </c>
      <c r="X2675" t="n">
        <v>0</v>
      </c>
      <c r="Y2675">
        <f>IF(AND(A2675="Lead",COUNTIF(MetaCamps,C2675)&gt;0),1,0)</f>
        <v>1</v>
      </c>
      <c r="Z2675">
        <f>IF(Y2675=1,P2675,0)</f>
        <v>0</v>
      </c>
    </row>
    <row r="2676">
      <c r="A2676" t="inlineStr">
        <is>
          <t>Lead</t>
        </is>
      </c>
      <c r="B2676" s="39" t="str">
        <f>IFERROR(INDEX(CampTypes,MATCH(C2676,CampList,0)),"Unattributed")</f>
        <v>New</v>
      </c>
      <c r="C2676" t="inlineStr">
        <is>
          <t>EBG - In House | ABO | Natuf | Leads | Unit Franchise | India | Oct26 | V1</t>
        </is>
      </c>
      <c r="D2676" t="inlineStr">
        <is>
          <t>Natuf | LAL 1% | India | Jul26 | V1</t>
        </is>
      </c>
      <c r="E2676" t="inlineStr">
        <is>
          <t>Natuf | Reel | Brand Ambassador | Heard Of Owning A Cafe | V1</t>
        </is>
      </c>
      <c r="F2676" t="inlineStr">
        <is>
          <t>In House Natuf</t>
        </is>
      </c>
      <c r="G2676" t="inlineStr">
        <is>
          <t>Attempt 1</t>
        </is>
      </c>
      <c r="H2676" s="39" t="str">
        <f>IF(ISNUMBER(MATCH(G2676,QualityStatuses,0)),"Quality Lead","Non-Quality Lead")</f>
        <v>Non-Quality Lead</v>
      </c>
      <c r="I2676" t="inlineStr">
        <is>
          <t>2026-10</t>
        </is>
      </c>
      <c r="J2676" t="inlineStr">
        <is>
          <t>Wk of 2026-10-12</t>
        </is>
      </c>
      <c r="K2676" t="inlineStr">
        <is>
          <t>Marshal Malbari</t>
        </is>
      </c>
      <c r="L2676" t="inlineStr">
        <is>
          <t>Facebook</t>
        </is>
      </c>
      <c r="M2676" t="inlineStr">
        <is>
          <t>Direct (campaign tagged in CRM)</t>
        </is>
      </c>
      <c r="N2676" t="inlineStr">
        <is>
          <t>6acce8b9315ea5069485c16c</t>
        </is>
      </c>
      <c r="O2676" t="n">
        <v>1</v>
      </c>
      <c r="P2676" s="40">
        <f>IF(A2676="Lead",IF(ISNUMBER(MATCH(G2676,QualityStatuses,0)),1,0),0)</f>
        <v>0</v>
      </c>
      <c r="Q2676" s="40">
        <f>IF(A2676="Lead",IF(G2676="New Lead",0,1),0)</f>
        <v>1</v>
      </c>
      <c r="R2676" s="40">
        <f>IF(A2676="Lead",IF(G2676="Lost",1,0),0)</f>
        <v>0</v>
      </c>
      <c r="S2676" t="n">
        <v>1</v>
      </c>
      <c r="T2676" t="n">
        <v>0</v>
      </c>
      <c r="U2676" t="n">
        <v>0</v>
      </c>
      <c r="V2676" t="n">
        <v>0</v>
      </c>
      <c r="W2676" t="n">
        <v>0</v>
      </c>
      <c r="X2676" t="n">
        <v>0</v>
      </c>
      <c r="Y2676">
        <f>IF(AND(A2676="Lead",COUNTIF(MetaCamps,C2676)&gt;0),1,0)</f>
        <v>0</v>
      </c>
      <c r="Z2676">
        <f>IF(Y2676=1,P2676,0)</f>
        <v>0</v>
      </c>
    </row>
    <row r="2677">
      <c r="A2677" t="inlineStr">
        <is>
          <t>Lead</t>
        </is>
      </c>
      <c r="B2677" s="39" t="str">
        <f>IFERROR(INDEX(CampTypes,MATCH(C2677,CampList,0)),"Unattributed")</f>
        <v>New</v>
      </c>
      <c r="C2677" t="inlineStr">
        <is>
          <t>EBG - In House | ABO | Natuf | Leads | Unit Franchise | India | Oct26 | V1</t>
        </is>
      </c>
      <c r="D2677" t="inlineStr">
        <is>
          <t>Natuf | Broad | Tier1 + Growth Cities | Oct26 | V1</t>
        </is>
      </c>
      <c r="E2677" t="inlineStr">
        <is>
          <t>Natuf | Reel | Brand Ambassador | Heard Of Owning A Cafe | V1</t>
        </is>
      </c>
      <c r="F2677" t="inlineStr">
        <is>
          <t>In House Natuf</t>
        </is>
      </c>
      <c r="G2677" t="inlineStr">
        <is>
          <t>Attempt 1</t>
        </is>
      </c>
      <c r="H2677" s="39" t="str">
        <f>IF(ISNUMBER(MATCH(G2677,QualityStatuses,0)),"Quality Lead","Non-Quality Lead")</f>
        <v>Non-Quality Lead</v>
      </c>
      <c r="I2677" t="inlineStr">
        <is>
          <t>2026-10</t>
        </is>
      </c>
      <c r="J2677" t="inlineStr">
        <is>
          <t>Wk of 2026-10-12</t>
        </is>
      </c>
      <c r="K2677" t="inlineStr">
        <is>
          <t>Marshal Malbari</t>
        </is>
      </c>
      <c r="L2677" t="inlineStr">
        <is>
          <t>Facebook</t>
        </is>
      </c>
      <c r="M2677" t="inlineStr">
        <is>
          <t>Direct (campaign tagged in CRM)</t>
        </is>
      </c>
      <c r="N2677" t="inlineStr">
        <is>
          <t>6acce89fc1df043a761984a2</t>
        </is>
      </c>
      <c r="O2677" t="n">
        <v>1</v>
      </c>
      <c r="P2677" s="40">
        <f>IF(A2677="Lead",IF(ISNUMBER(MATCH(G2677,QualityStatuses,0)),1,0),0)</f>
        <v>0</v>
      </c>
      <c r="Q2677" s="40">
        <f>IF(A2677="Lead",IF(G2677="New Lead",0,1),0)</f>
        <v>1</v>
      </c>
      <c r="R2677" s="40">
        <f>IF(A2677="Lead",IF(G2677="Lost",1,0),0)</f>
        <v>0</v>
      </c>
      <c r="S2677" t="n">
        <v>1</v>
      </c>
      <c r="T2677" t="n">
        <v>0</v>
      </c>
      <c r="U2677" t="n">
        <v>0</v>
      </c>
      <c r="V2677" t="n">
        <v>0</v>
      </c>
      <c r="W2677" t="n">
        <v>0</v>
      </c>
      <c r="X2677" t="n">
        <v>0</v>
      </c>
      <c r="Y2677">
        <f>IF(AND(A2677="Lead",COUNTIF(MetaCamps,C2677)&gt;0),1,0)</f>
        <v>0</v>
      </c>
      <c r="Z2677">
        <f>IF(Y2677=1,P2677,0)</f>
        <v>0</v>
      </c>
    </row>
    <row r="2678">
      <c r="A2678" t="inlineStr">
        <is>
          <t>Lead</t>
        </is>
      </c>
      <c r="B2678" s="39" t="str">
        <f>IFERROR(INDEX(CampTypes,MATCH(C2678,CampList,0)),"Unattributed")</f>
        <v>New</v>
      </c>
      <c r="C2678" t="inlineStr">
        <is>
          <t>EBG - In House | ABO | Natuf | Leads | Unit Franchise | India | Oct26 | V1</t>
        </is>
      </c>
      <c r="D2678" t="inlineStr">
        <is>
          <t>Natuf | Investors | Tier1 + Growth Cities | Oct26 | V1</t>
        </is>
      </c>
      <c r="E2678" t="inlineStr">
        <is>
          <t>Natuf | Reel | Brand Ambassador | Heard Of Owning A Cafe | V1</t>
        </is>
      </c>
      <c r="F2678" t="inlineStr">
        <is>
          <t>In House Natuf</t>
        </is>
      </c>
      <c r="G2678" t="inlineStr">
        <is>
          <t>Lost</t>
        </is>
      </c>
      <c r="H2678" s="39" t="str">
        <f>IF(ISNUMBER(MATCH(G2678,QualityStatuses,0)),"Quality Lead","Non-Quality Lead")</f>
        <v>Non-Quality Lead</v>
      </c>
      <c r="I2678" t="inlineStr">
        <is>
          <t>2026-10</t>
        </is>
      </c>
      <c r="J2678" t="inlineStr">
        <is>
          <t>Wk of 2026-10-12</t>
        </is>
      </c>
      <c r="K2678" t="inlineStr">
        <is>
          <t>Marshal Malbari</t>
        </is>
      </c>
      <c r="L2678" t="inlineStr">
        <is>
          <t>Facebook</t>
        </is>
      </c>
      <c r="M2678" t="inlineStr">
        <is>
          <t>Direct (campaign tagged in CRM)</t>
        </is>
      </c>
      <c r="N2678" t="inlineStr">
        <is>
          <t>6acce7edad6a9c57af8f0af0</t>
        </is>
      </c>
      <c r="O2678" t="n">
        <v>1</v>
      </c>
      <c r="P2678" s="40">
        <f>IF(A2678="Lead",IF(ISNUMBER(MATCH(G2678,QualityStatuses,0)),1,0),0)</f>
        <v>0</v>
      </c>
      <c r="Q2678" s="40">
        <f>IF(A2678="Lead",IF(G2678="New Lead",0,1),0)</f>
        <v>1</v>
      </c>
      <c r="R2678" s="40">
        <f>IF(A2678="Lead",IF(G2678="Lost",1,0),0)</f>
        <v>1</v>
      </c>
      <c r="S2678" t="n">
        <v>7</v>
      </c>
      <c r="T2678" t="n">
        <v>3</v>
      </c>
      <c r="U2678" t="n">
        <v>0</v>
      </c>
      <c r="V2678" t="n">
        <v>0</v>
      </c>
      <c r="W2678" t="n">
        <v>0</v>
      </c>
      <c r="X2678" t="n">
        <v>0</v>
      </c>
      <c r="Y2678">
        <f>IF(AND(A2678="Lead",COUNTIF(MetaCamps,C2678)&gt;0),1,0)</f>
        <v>0</v>
      </c>
      <c r="Z2678">
        <f>IF(Y2678=1,P2678,0)</f>
        <v>0</v>
      </c>
    </row>
    <row r="2679">
      <c r="A2679" t="inlineStr">
        <is>
          <t>Lead</t>
        </is>
      </c>
      <c r="B2679" s="39" t="str">
        <f>IFERROR(INDEX(CampTypes,MATCH(C2679,CampList,0)),"Unattributed")</f>
        <v>Old</v>
      </c>
      <c r="C2679" t="inlineStr">
        <is>
          <t>natuf_Kiosk_14072026_Hindi</t>
        </is>
      </c>
      <c r="D2679" t="inlineStr">
        <is>
          <t>natuf_Kiosk_09102026</t>
        </is>
      </c>
      <c r="E2679" t="inlineStr">
        <is>
          <t>natuf_Kiosk_14072026_ad set_ad1</t>
        </is>
      </c>
      <c r="F2679" t="inlineStr">
        <is>
          <t>Natuf</t>
        </is>
      </c>
      <c r="G2679" t="inlineStr">
        <is>
          <t>Lost</t>
        </is>
      </c>
      <c r="H2679" s="39" t="str">
        <f>IF(ISNUMBER(MATCH(G2679,QualityStatuses,0)),"Quality Lead","Non-Quality Lead")</f>
        <v>Non-Quality Lead</v>
      </c>
      <c r="I2679" t="inlineStr">
        <is>
          <t>2026-10</t>
        </is>
      </c>
      <c r="J2679" t="inlineStr">
        <is>
          <t>Wk of 2026-10-12</t>
        </is>
      </c>
      <c r="K2679" t="inlineStr">
        <is>
          <t>Marshal Malbari</t>
        </is>
      </c>
      <c r="L2679" t="inlineStr">
        <is>
          <t>Facebook</t>
        </is>
      </c>
      <c r="M2679" t="inlineStr">
        <is>
          <t>Direct (campaign tagged in CRM)</t>
        </is>
      </c>
      <c r="N2679" t="inlineStr">
        <is>
          <t>6acce7b48c80ebfcec889182</t>
        </is>
      </c>
      <c r="O2679" t="n">
        <v>1</v>
      </c>
      <c r="P2679" s="40">
        <f>IF(A2679="Lead",IF(ISNUMBER(MATCH(G2679,QualityStatuses,0)),1,0),0)</f>
        <v>0</v>
      </c>
      <c r="Q2679" s="40">
        <f>IF(A2679="Lead",IF(G2679="New Lead",0,1),0)</f>
        <v>1</v>
      </c>
      <c r="R2679" s="40">
        <f>IF(A2679="Lead",IF(G2679="Lost",1,0),0)</f>
        <v>1</v>
      </c>
      <c r="S2679" t="n">
        <v>0</v>
      </c>
      <c r="T2679" t="n">
        <v>0</v>
      </c>
      <c r="U2679" t="n">
        <v>0</v>
      </c>
      <c r="V2679" t="n">
        <v>0</v>
      </c>
      <c r="W2679" t="n">
        <v>0</v>
      </c>
      <c r="X2679" t="n">
        <v>0</v>
      </c>
      <c r="Y2679">
        <f>IF(AND(A2679="Lead",COUNTIF(MetaCamps,C2679)&gt;0),1,0)</f>
        <v>1</v>
      </c>
      <c r="Z2679">
        <f>IF(Y2679=1,P2679,0)</f>
        <v>0</v>
      </c>
    </row>
    <row r="2680">
      <c r="A2680" t="inlineStr">
        <is>
          <t>Lead</t>
        </is>
      </c>
      <c r="B2680" s="39" t="str">
        <f>IFERROR(INDEX(CampTypes,MATCH(C2680,CampList,0)),"Unattributed")</f>
        <v>New</v>
      </c>
      <c r="C2680" t="inlineStr">
        <is>
          <t>EBG - In House | ABO | Natuf | Leads | Unit Franchise | India | Oct26 | V1</t>
        </is>
      </c>
      <c r="D2680" t="inlineStr">
        <is>
          <t>Natuf | Broad | Tier1 + Growth Cities | Oct26 | V1</t>
        </is>
      </c>
      <c r="E2680" t="inlineStr">
        <is>
          <t>Natuf | Reel | Brand Ambassador | Heard Of Owning A Cafe | V1</t>
        </is>
      </c>
      <c r="F2680" t="inlineStr">
        <is>
          <t>In House Natuf</t>
        </is>
      </c>
      <c r="G2680" t="inlineStr">
        <is>
          <t>Lost</t>
        </is>
      </c>
      <c r="H2680" s="39" t="str">
        <f>IF(ISNUMBER(MATCH(G2680,QualityStatuses,0)),"Quality Lead","Non-Quality Lead")</f>
        <v>Non-Quality Lead</v>
      </c>
      <c r="I2680" t="inlineStr">
        <is>
          <t>2026-10</t>
        </is>
      </c>
      <c r="J2680" t="inlineStr">
        <is>
          <t>Wk of 2026-10-12</t>
        </is>
      </c>
      <c r="K2680" t="inlineStr">
        <is>
          <t>Marshal Malbari</t>
        </is>
      </c>
      <c r="L2680" t="inlineStr">
        <is>
          <t>Facebook</t>
        </is>
      </c>
      <c r="M2680" t="inlineStr">
        <is>
          <t>Direct (campaign tagged in CRM)</t>
        </is>
      </c>
      <c r="N2680" t="inlineStr">
        <is>
          <t>6acce73b3c466ad4559f215b</t>
        </is>
      </c>
      <c r="O2680" t="n">
        <v>1</v>
      </c>
      <c r="P2680" s="40">
        <f>IF(A2680="Lead",IF(ISNUMBER(MATCH(G2680,QualityStatuses,0)),1,0),0)</f>
        <v>0</v>
      </c>
      <c r="Q2680" s="40">
        <f>IF(A2680="Lead",IF(G2680="New Lead",0,1),0)</f>
        <v>1</v>
      </c>
      <c r="R2680" s="40">
        <f>IF(A2680="Lead",IF(G2680="Lost",1,0),0)</f>
        <v>1</v>
      </c>
      <c r="S2680" t="n">
        <v>3</v>
      </c>
      <c r="T2680" t="n">
        <v>2</v>
      </c>
      <c r="U2680" t="n">
        <v>0</v>
      </c>
      <c r="V2680" t="n">
        <v>0</v>
      </c>
      <c r="W2680" t="n">
        <v>0</v>
      </c>
      <c r="X2680" t="n">
        <v>0</v>
      </c>
      <c r="Y2680">
        <f>IF(AND(A2680="Lead",COUNTIF(MetaCamps,C2680)&gt;0),1,0)</f>
        <v>0</v>
      </c>
      <c r="Z2680">
        <f>IF(Y2680=1,P2680,0)</f>
        <v>0</v>
      </c>
    </row>
    <row r="2681">
      <c r="A2681" t="inlineStr">
        <is>
          <t>Lead</t>
        </is>
      </c>
      <c r="B2681" s="39" t="str">
        <f>IFERROR(INDEX(CampTypes,MATCH(C2681,CampList,0)),"Unattributed")</f>
        <v>New</v>
      </c>
      <c r="C2681" t="inlineStr">
        <is>
          <t>EBG - In House | ABO | Natuf | Leads | Unit Franchise | India | Oct26 | V1</t>
        </is>
      </c>
      <c r="D2681" t="inlineStr">
        <is>
          <t>Natuf | Broad | Tier1 + Growth Cities | Oct26 | V1</t>
        </is>
      </c>
      <c r="E2681" t="inlineStr">
        <is>
          <t>Natuf | Reel | Brand Ambassador | Heard Of Owning A Cafe | V1</t>
        </is>
      </c>
      <c r="F2681" t="inlineStr">
        <is>
          <t>In House Natuf</t>
        </is>
      </c>
      <c r="G2681" t="inlineStr">
        <is>
          <t>Meeting Conducted</t>
        </is>
      </c>
      <c r="H2681" s="39" t="str">
        <f>IF(ISNUMBER(MATCH(G2681,QualityStatuses,0)),"Quality Lead","Non-Quality Lead")</f>
        <v>Quality Lead</v>
      </c>
      <c r="I2681" t="inlineStr">
        <is>
          <t>2026-10</t>
        </is>
      </c>
      <c r="J2681" t="inlineStr">
        <is>
          <t>Wk of 2026-10-12</t>
        </is>
      </c>
      <c r="K2681" t="inlineStr">
        <is>
          <t>Marshal Malbari</t>
        </is>
      </c>
      <c r="L2681" t="inlineStr">
        <is>
          <t>Facebook</t>
        </is>
      </c>
      <c r="M2681" t="inlineStr">
        <is>
          <t>Direct (campaign tagged in CRM)</t>
        </is>
      </c>
      <c r="N2681" t="inlineStr">
        <is>
          <t>6acce4cc3791f486e5b53e38</t>
        </is>
      </c>
      <c r="O2681" t="n">
        <v>1</v>
      </c>
      <c r="P2681" s="40">
        <f>IF(A2681="Lead",IF(ISNUMBER(MATCH(G2681,QualityStatuses,0)),1,0),0)</f>
        <v>1</v>
      </c>
      <c r="Q2681" s="40">
        <f>IF(A2681="Lead",IF(G2681="New Lead",0,1),0)</f>
        <v>1</v>
      </c>
      <c r="R2681" s="40">
        <f>IF(A2681="Lead",IF(G2681="Lost",1,0),0)</f>
        <v>0</v>
      </c>
      <c r="S2681" t="n">
        <v>8</v>
      </c>
      <c r="T2681" t="n">
        <v>7</v>
      </c>
      <c r="U2681" t="n">
        <v>0</v>
      </c>
      <c r="V2681" t="n">
        <v>0</v>
      </c>
      <c r="W2681" t="n">
        <v>0</v>
      </c>
      <c r="X2681" t="n">
        <v>0</v>
      </c>
      <c r="Y2681">
        <f>IF(AND(A2681="Lead",COUNTIF(MetaCamps,C2681)&gt;0),1,0)</f>
        <v>0</v>
      </c>
      <c r="Z2681">
        <f>IF(Y2681=1,P2681,0)</f>
        <v>0</v>
      </c>
    </row>
    <row r="2682">
      <c r="A2682" t="inlineStr">
        <is>
          <t>Lead</t>
        </is>
      </c>
      <c r="B2682" s="39" t="str">
        <f>IFERROR(INDEX(CampTypes,MATCH(C2682,CampList,0)),"Unattributed")</f>
        <v>New</v>
      </c>
      <c r="C2682" t="inlineStr">
        <is>
          <t>EBG - In House | ABO | Natuf | Leads | Unit Franchise | India | Oct26 | V1</t>
        </is>
      </c>
      <c r="D2682" t="inlineStr">
        <is>
          <t>Natuf | LAL 1% | India | Jul26 | V1</t>
        </is>
      </c>
      <c r="E2682" t="inlineStr">
        <is>
          <t>Natuf | Reel | Brand Ambassador | Heard Of Owning A Cafe | V1</t>
        </is>
      </c>
      <c r="F2682" t="inlineStr">
        <is>
          <t>In House Natuf</t>
        </is>
      </c>
      <c r="G2682" t="inlineStr">
        <is>
          <t>Attempt 5</t>
        </is>
      </c>
      <c r="H2682" s="39" t="str">
        <f>IF(ISNUMBER(MATCH(G2682,QualityStatuses,0)),"Quality Lead","Non-Quality Lead")</f>
        <v>Non-Quality Lead</v>
      </c>
      <c r="I2682" t="inlineStr">
        <is>
          <t>2026-10</t>
        </is>
      </c>
      <c r="J2682" t="inlineStr">
        <is>
          <t>Wk of 2026-10-12</t>
        </is>
      </c>
      <c r="K2682" t="inlineStr">
        <is>
          <t>Marshal Malbari</t>
        </is>
      </c>
      <c r="L2682" t="inlineStr">
        <is>
          <t>Facebook</t>
        </is>
      </c>
      <c r="M2682" t="inlineStr">
        <is>
          <t>Direct (campaign tagged in CRM)</t>
        </is>
      </c>
      <c r="N2682" t="inlineStr">
        <is>
          <t>6acce4664b98e6bf8e23c5b4</t>
        </is>
      </c>
      <c r="O2682" t="n">
        <v>1</v>
      </c>
      <c r="P2682" s="40">
        <f>IF(A2682="Lead",IF(ISNUMBER(MATCH(G2682,QualityStatuses,0)),1,0),0)</f>
        <v>0</v>
      </c>
      <c r="Q2682" s="40">
        <f>IF(A2682="Lead",IF(G2682="New Lead",0,1),0)</f>
        <v>1</v>
      </c>
      <c r="R2682" s="40">
        <f>IF(A2682="Lead",IF(G2682="Lost",1,0),0)</f>
        <v>0</v>
      </c>
      <c r="S2682" t="n">
        <v>5</v>
      </c>
      <c r="T2682" t="n">
        <v>1</v>
      </c>
      <c r="U2682" t="n">
        <v>0</v>
      </c>
      <c r="V2682" t="n">
        <v>0</v>
      </c>
      <c r="W2682" t="n">
        <v>0</v>
      </c>
      <c r="X2682" t="n">
        <v>0</v>
      </c>
      <c r="Y2682">
        <f>IF(AND(A2682="Lead",COUNTIF(MetaCamps,C2682)&gt;0),1,0)</f>
        <v>0</v>
      </c>
      <c r="Z2682">
        <f>IF(Y2682=1,P2682,0)</f>
        <v>0</v>
      </c>
    </row>
    <row r="2683">
      <c r="A2683" t="inlineStr">
        <is>
          <t>Lead</t>
        </is>
      </c>
      <c r="B2683" s="39" t="str">
        <f>IFERROR(INDEX(CampTypes,MATCH(C2683,CampList,0)),"Unattributed")</f>
        <v>New</v>
      </c>
      <c r="C2683" t="inlineStr">
        <is>
          <t>EBG - In House | ABO | Natuf | Leads | Unit Franchise | India | Oct26 | V1</t>
        </is>
      </c>
      <c r="D2683" t="inlineStr">
        <is>
          <t>Natuf | LAL 1% | India | Jul26 | V1</t>
        </is>
      </c>
      <c r="E2683" t="inlineStr">
        <is>
          <t>Natuf | Reel | Brand Ambassador | Heard Of Owning A Cafe | V1</t>
        </is>
      </c>
      <c r="F2683" t="inlineStr">
        <is>
          <t>In House Natuf</t>
        </is>
      </c>
      <c r="G2683" t="inlineStr">
        <is>
          <t>Follow-Up</t>
        </is>
      </c>
      <c r="H2683" s="39" t="str">
        <f>IF(ISNUMBER(MATCH(G2683,QualityStatuses,0)),"Quality Lead","Non-Quality Lead")</f>
        <v>Quality Lead</v>
      </c>
      <c r="I2683" t="inlineStr">
        <is>
          <t>2026-10</t>
        </is>
      </c>
      <c r="J2683" t="inlineStr">
        <is>
          <t>Wk of 2026-10-12</t>
        </is>
      </c>
      <c r="K2683" t="inlineStr">
        <is>
          <t>Marshal Malbari</t>
        </is>
      </c>
      <c r="L2683" t="inlineStr">
        <is>
          <t>Facebook</t>
        </is>
      </c>
      <c r="M2683" t="inlineStr">
        <is>
          <t>Direct (campaign tagged in CRM)</t>
        </is>
      </c>
      <c r="N2683" t="inlineStr">
        <is>
          <t>6acce3e81a9bb3ef6c72dab7</t>
        </is>
      </c>
      <c r="O2683" t="n">
        <v>1</v>
      </c>
      <c r="P2683" s="40">
        <f>IF(A2683="Lead",IF(ISNUMBER(MATCH(G2683,QualityStatuses,0)),1,0),0)</f>
        <v>1</v>
      </c>
      <c r="Q2683" s="40">
        <f>IF(A2683="Lead",IF(G2683="New Lead",0,1),0)</f>
        <v>1</v>
      </c>
      <c r="R2683" s="40">
        <f>IF(A2683="Lead",IF(G2683="Lost",1,0),0)</f>
        <v>0</v>
      </c>
      <c r="S2683" t="n">
        <v>2</v>
      </c>
      <c r="T2683" t="n">
        <v>1</v>
      </c>
      <c r="U2683" t="n">
        <v>0</v>
      </c>
      <c r="V2683" t="n">
        <v>0</v>
      </c>
      <c r="W2683" t="n">
        <v>0</v>
      </c>
      <c r="X2683" t="n">
        <v>0</v>
      </c>
      <c r="Y2683">
        <f>IF(AND(A2683="Lead",COUNTIF(MetaCamps,C2683)&gt;0),1,0)</f>
        <v>0</v>
      </c>
      <c r="Z2683">
        <f>IF(Y2683=1,P2683,0)</f>
        <v>0</v>
      </c>
    </row>
    <row r="2684">
      <c r="A2684" t="inlineStr">
        <is>
          <t>Lead</t>
        </is>
      </c>
      <c r="B2684" s="39" t="str">
        <f>IFERROR(INDEX(CampTypes,MATCH(C2684,CampList,0)),"Unattributed")</f>
        <v>New</v>
      </c>
      <c r="C2684" t="inlineStr">
        <is>
          <t>EBG - In House | ABO | Natuf | Leads | Unit Franchise | India | Oct26 | V1</t>
        </is>
      </c>
      <c r="D2684" t="inlineStr">
        <is>
          <t>Natuf | LAL 1% | India | Jul26 | V1</t>
        </is>
      </c>
      <c r="E2684" t="inlineStr">
        <is>
          <t>Natuf | Reel | Brand Ambassador | Heard Of Owning A Cafe | V1</t>
        </is>
      </c>
      <c r="F2684" t="inlineStr">
        <is>
          <t>In House Natuf</t>
        </is>
      </c>
      <c r="G2684" t="inlineStr">
        <is>
          <t>Lost</t>
        </is>
      </c>
      <c r="H2684" s="39" t="str">
        <f>IF(ISNUMBER(MATCH(G2684,QualityStatuses,0)),"Quality Lead","Non-Quality Lead")</f>
        <v>Non-Quality Lead</v>
      </c>
      <c r="I2684" t="inlineStr">
        <is>
          <t>2026-10</t>
        </is>
      </c>
      <c r="J2684" t="inlineStr">
        <is>
          <t>Wk of 2026-10-12</t>
        </is>
      </c>
      <c r="K2684" t="inlineStr">
        <is>
          <t>Marshal Malbari</t>
        </is>
      </c>
      <c r="L2684" t="inlineStr">
        <is>
          <t>Facebook</t>
        </is>
      </c>
      <c r="M2684" t="inlineStr">
        <is>
          <t>Direct (campaign tagged in CRM)</t>
        </is>
      </c>
      <c r="N2684" t="inlineStr">
        <is>
          <t>6accddc7f4f318654907bf07</t>
        </is>
      </c>
      <c r="O2684" t="n">
        <v>1</v>
      </c>
      <c r="P2684" s="40">
        <f>IF(A2684="Lead",IF(ISNUMBER(MATCH(G2684,QualityStatuses,0)),1,0),0)</f>
        <v>0</v>
      </c>
      <c r="Q2684" s="40">
        <f>IF(A2684="Lead",IF(G2684="New Lead",0,1),0)</f>
        <v>1</v>
      </c>
      <c r="R2684" s="40">
        <f>IF(A2684="Lead",IF(G2684="Lost",1,0),0)</f>
        <v>1</v>
      </c>
      <c r="S2684" t="n">
        <v>8</v>
      </c>
      <c r="T2684" t="n">
        <v>1</v>
      </c>
      <c r="U2684" t="n">
        <v>0</v>
      </c>
      <c r="V2684" t="n">
        <v>0</v>
      </c>
      <c r="W2684" t="n">
        <v>0</v>
      </c>
      <c r="X2684" t="n">
        <v>0</v>
      </c>
      <c r="Y2684">
        <f>IF(AND(A2684="Lead",COUNTIF(MetaCamps,C2684)&gt;0),1,0)</f>
        <v>0</v>
      </c>
      <c r="Z2684">
        <f>IF(Y2684=1,P2684,0)</f>
        <v>0</v>
      </c>
    </row>
    <row r="2685">
      <c r="A2685" t="inlineStr">
        <is>
          <t>Lead</t>
        </is>
      </c>
      <c r="B2685" s="39" t="str">
        <f>IFERROR(INDEX(CampTypes,MATCH(C2685,CampList,0)),"Unattributed")</f>
        <v>Old</v>
      </c>
      <c r="C2685" t="inlineStr">
        <is>
          <t>natuf_Kiosk_14072026_Hindi</t>
        </is>
      </c>
      <c r="D2685" t="inlineStr">
        <is>
          <t>natuf_Kiosk_09102026</t>
        </is>
      </c>
      <c r="E2685" t="inlineStr">
        <is>
          <t>natuf_Kiosk_14072026_ad set_ad1</t>
        </is>
      </c>
      <c r="F2685" t="inlineStr">
        <is>
          <t>Natuf</t>
        </is>
      </c>
      <c r="G2685" t="inlineStr">
        <is>
          <t>Attempt 3</t>
        </is>
      </c>
      <c r="H2685" s="39" t="str">
        <f>IF(ISNUMBER(MATCH(G2685,QualityStatuses,0)),"Quality Lead","Non-Quality Lead")</f>
        <v>Non-Quality Lead</v>
      </c>
      <c r="I2685" t="inlineStr">
        <is>
          <t>2026-10</t>
        </is>
      </c>
      <c r="J2685" t="inlineStr">
        <is>
          <t>Wk of 2026-10-12</t>
        </is>
      </c>
      <c r="K2685" t="inlineStr">
        <is>
          <t>Tejaswini Tarigopula</t>
        </is>
      </c>
      <c r="L2685" t="inlineStr">
        <is>
          <t>Facebook</t>
        </is>
      </c>
      <c r="M2685" t="inlineStr">
        <is>
          <t>Direct (campaign tagged in CRM)</t>
        </is>
      </c>
      <c r="N2685" t="inlineStr">
        <is>
          <t>6accdc23a6952140326c56bd</t>
        </is>
      </c>
      <c r="O2685" t="n">
        <v>1</v>
      </c>
      <c r="P2685" s="40">
        <f>IF(A2685="Lead",IF(ISNUMBER(MATCH(G2685,QualityStatuses,0)),1,0),0)</f>
        <v>0</v>
      </c>
      <c r="Q2685" s="40">
        <f>IF(A2685="Lead",IF(G2685="New Lead",0,1),0)</f>
        <v>1</v>
      </c>
      <c r="R2685" s="40">
        <f>IF(A2685="Lead",IF(G2685="Lost",1,0),0)</f>
        <v>0</v>
      </c>
      <c r="S2685" t="n">
        <v>3</v>
      </c>
      <c r="T2685" t="n">
        <v>0</v>
      </c>
      <c r="U2685" t="n">
        <v>0</v>
      </c>
      <c r="V2685" t="n">
        <v>0</v>
      </c>
      <c r="W2685" t="n">
        <v>0</v>
      </c>
      <c r="X2685" t="n">
        <v>0</v>
      </c>
      <c r="Y2685">
        <f>IF(AND(A2685="Lead",COUNTIF(MetaCamps,C2685)&gt;0),1,0)</f>
        <v>1</v>
      </c>
      <c r="Z2685">
        <f>IF(Y2685=1,P2685,0)</f>
        <v>0</v>
      </c>
    </row>
    <row r="2686">
      <c r="A2686" t="inlineStr">
        <is>
          <t>Lead</t>
        </is>
      </c>
      <c r="B2686" s="39" t="str">
        <f>IFERROR(INDEX(CampTypes,MATCH(C2686,CampList,0)),"Unattributed")</f>
        <v>Old</v>
      </c>
      <c r="C2686" t="inlineStr">
        <is>
          <t>E_Natuf_Generic_13082026</t>
        </is>
      </c>
      <c r="D2686" t="inlineStr">
        <is>
          <t>E_Natuf_Generic_13082026_Adset1</t>
        </is>
      </c>
      <c r="E2686" t="inlineStr">
        <is>
          <t>E_Natuf_Generic_13082026_Adset1_Ad1</t>
        </is>
      </c>
      <c r="F2686" t="inlineStr">
        <is>
          <t>Natuf</t>
        </is>
      </c>
      <c r="G2686" t="inlineStr">
        <is>
          <t>Connected</t>
        </is>
      </c>
      <c r="H2686" s="39" t="str">
        <f>IF(ISNUMBER(MATCH(G2686,QualityStatuses,0)),"Quality Lead","Non-Quality Lead")</f>
        <v>Non-Quality Lead</v>
      </c>
      <c r="I2686" t="inlineStr">
        <is>
          <t>2026-10</t>
        </is>
      </c>
      <c r="J2686" t="inlineStr">
        <is>
          <t>Wk of 2026-10-12</t>
        </is>
      </c>
      <c r="K2686" t="inlineStr">
        <is>
          <t>Tejaswini Tarigopula</t>
        </is>
      </c>
      <c r="L2686" t="inlineStr">
        <is>
          <t>Facebook</t>
        </is>
      </c>
      <c r="M2686" t="inlineStr">
        <is>
          <t>Direct (campaign tagged in CRM)</t>
        </is>
      </c>
      <c r="N2686" t="inlineStr">
        <is>
          <t>6accdaa94f9ba09a55823293</t>
        </is>
      </c>
      <c r="O2686" t="n">
        <v>1</v>
      </c>
      <c r="P2686" s="40">
        <f>IF(A2686="Lead",IF(ISNUMBER(MATCH(G2686,QualityStatuses,0)),1,0),0)</f>
        <v>0</v>
      </c>
      <c r="Q2686" s="40">
        <f>IF(A2686="Lead",IF(G2686="New Lead",0,1),0)</f>
        <v>1</v>
      </c>
      <c r="R2686" s="40">
        <f>IF(A2686="Lead",IF(G2686="Lost",1,0),0)</f>
        <v>0</v>
      </c>
      <c r="S2686" t="n">
        <v>5</v>
      </c>
      <c r="T2686" t="n">
        <v>1</v>
      </c>
      <c r="U2686" t="n">
        <v>0</v>
      </c>
      <c r="V2686" t="n">
        <v>0</v>
      </c>
      <c r="W2686" t="n">
        <v>0</v>
      </c>
      <c r="X2686" t="n">
        <v>0</v>
      </c>
      <c r="Y2686">
        <f>IF(AND(A2686="Lead",COUNTIF(MetaCamps,C2686)&gt;0),1,0)</f>
        <v>1</v>
      </c>
      <c r="Z2686">
        <f>IF(Y2686=1,P2686,0)</f>
        <v>0</v>
      </c>
    </row>
    <row r="2687">
      <c r="A2687" t="inlineStr">
        <is>
          <t>Lead</t>
        </is>
      </c>
      <c r="B2687" s="39" t="str">
        <f>IFERROR(INDEX(CampTypes,MATCH(C2687,CampList,0)),"Unattributed")</f>
        <v>New</v>
      </c>
      <c r="C2687" t="inlineStr">
        <is>
          <t>EBG - In House | ABO | Natuf | Leads | Unit Franchise | India | Oct26 | V1</t>
        </is>
      </c>
      <c r="D2687" t="inlineStr">
        <is>
          <t>Natuf | Investors | Tier1 + Growth Cities | Oct26 | V1</t>
        </is>
      </c>
      <c r="E2687" t="inlineStr">
        <is>
          <t>Natuf | Reel | Brand Ambassador | Heard Of Owning A Cafe | V1</t>
        </is>
      </c>
      <c r="F2687" t="inlineStr">
        <is>
          <t>In House Natuf</t>
        </is>
      </c>
      <c r="G2687" t="inlineStr">
        <is>
          <t>Attempt 4</t>
        </is>
      </c>
      <c r="H2687" s="39" t="str">
        <f>IF(ISNUMBER(MATCH(G2687,QualityStatuses,0)),"Quality Lead","Non-Quality Lead")</f>
        <v>Non-Quality Lead</v>
      </c>
      <c r="I2687" t="inlineStr">
        <is>
          <t>2026-10</t>
        </is>
      </c>
      <c r="J2687" t="inlineStr">
        <is>
          <t>Wk of 2026-10-12</t>
        </is>
      </c>
      <c r="K2687" t="inlineStr">
        <is>
          <t>Marshal Malbari</t>
        </is>
      </c>
      <c r="L2687" t="inlineStr">
        <is>
          <t>Facebook</t>
        </is>
      </c>
      <c r="M2687" t="inlineStr">
        <is>
          <t>Direct (campaign tagged in CRM)</t>
        </is>
      </c>
      <c r="N2687" t="inlineStr">
        <is>
          <t>6accda518c80ebfcec8883b1</t>
        </is>
      </c>
      <c r="O2687" t="n">
        <v>1</v>
      </c>
      <c r="P2687" s="40">
        <f>IF(A2687="Lead",IF(ISNUMBER(MATCH(G2687,QualityStatuses,0)),1,0),0)</f>
        <v>0</v>
      </c>
      <c r="Q2687" s="40">
        <f>IF(A2687="Lead",IF(G2687="New Lead",0,1),0)</f>
        <v>1</v>
      </c>
      <c r="R2687" s="40">
        <f>IF(A2687="Lead",IF(G2687="Lost",1,0),0)</f>
        <v>0</v>
      </c>
      <c r="S2687" t="n">
        <v>4</v>
      </c>
      <c r="T2687" t="n">
        <v>2</v>
      </c>
      <c r="U2687" t="n">
        <v>0</v>
      </c>
      <c r="V2687" t="n">
        <v>0</v>
      </c>
      <c r="W2687" t="n">
        <v>0</v>
      </c>
      <c r="X2687" t="n">
        <v>0</v>
      </c>
      <c r="Y2687">
        <f>IF(AND(A2687="Lead",COUNTIF(MetaCamps,C2687)&gt;0),1,0)</f>
        <v>0</v>
      </c>
      <c r="Z2687">
        <f>IF(Y2687=1,P2687,0)</f>
        <v>0</v>
      </c>
    </row>
    <row r="2688">
      <c r="A2688" t="inlineStr">
        <is>
          <t>Lead</t>
        </is>
      </c>
      <c r="B2688" s="39" t="str">
        <f>IFERROR(INDEX(CampTypes,MATCH(C2688,CampList,0)),"Unattributed")</f>
        <v>New</v>
      </c>
      <c r="C2688" t="inlineStr">
        <is>
          <t>EBG - In House | ABO | Natuf | Leads | Unit Franchise | India | Oct26 | V1</t>
        </is>
      </c>
      <c r="D2688" t="inlineStr">
        <is>
          <t>Natuf | Investors | Tier1 + Growth Cities | Oct26 | V1</t>
        </is>
      </c>
      <c r="E2688" t="inlineStr">
        <is>
          <t>Natuf | Reel | Brand Ambassador | Heard Of Owning A Cafe | V1</t>
        </is>
      </c>
      <c r="F2688" t="inlineStr">
        <is>
          <t>In House Natuf</t>
        </is>
      </c>
      <c r="G2688" t="inlineStr">
        <is>
          <t>Lost</t>
        </is>
      </c>
      <c r="H2688" s="39" t="str">
        <f>IF(ISNUMBER(MATCH(G2688,QualityStatuses,0)),"Quality Lead","Non-Quality Lead")</f>
        <v>Non-Quality Lead</v>
      </c>
      <c r="I2688" t="inlineStr">
        <is>
          <t>2026-10</t>
        </is>
      </c>
      <c r="J2688" t="inlineStr">
        <is>
          <t>Wk of 2026-10-12</t>
        </is>
      </c>
      <c r="K2688" t="inlineStr">
        <is>
          <t>Marshal Malbari</t>
        </is>
      </c>
      <c r="L2688" t="inlineStr">
        <is>
          <t>Facebook</t>
        </is>
      </c>
      <c r="M2688" t="inlineStr">
        <is>
          <t>Direct (campaign tagged in CRM)</t>
        </is>
      </c>
      <c r="N2688" t="inlineStr">
        <is>
          <t>6accd8b424cd70b2c7913c84</t>
        </is>
      </c>
      <c r="O2688" t="n">
        <v>1</v>
      </c>
      <c r="P2688" s="40">
        <f>IF(A2688="Lead",IF(ISNUMBER(MATCH(G2688,QualityStatuses,0)),1,0),0)</f>
        <v>0</v>
      </c>
      <c r="Q2688" s="40">
        <f>IF(A2688="Lead",IF(G2688="New Lead",0,1),0)</f>
        <v>1</v>
      </c>
      <c r="R2688" s="40">
        <f>IF(A2688="Lead",IF(G2688="Lost",1,0),0)</f>
        <v>1</v>
      </c>
      <c r="S2688" t="n">
        <v>1</v>
      </c>
      <c r="T2688" t="n">
        <v>1</v>
      </c>
      <c r="U2688" t="n">
        <v>0</v>
      </c>
      <c r="V2688" t="n">
        <v>0</v>
      </c>
      <c r="W2688" t="n">
        <v>0</v>
      </c>
      <c r="X2688" t="n">
        <v>0</v>
      </c>
      <c r="Y2688">
        <f>IF(AND(A2688="Lead",COUNTIF(MetaCamps,C2688)&gt;0),1,0)</f>
        <v>0</v>
      </c>
      <c r="Z2688">
        <f>IF(Y2688=1,P2688,0)</f>
        <v>0</v>
      </c>
    </row>
    <row r="2689">
      <c r="A2689" t="inlineStr">
        <is>
          <t>Lead</t>
        </is>
      </c>
      <c r="B2689" s="39" t="str">
        <f>IFERROR(INDEX(CampTypes,MATCH(C2689,CampList,0)),"Unattributed")</f>
        <v>New</v>
      </c>
      <c r="C2689" t="inlineStr">
        <is>
          <t>EBG - In House | ABO | Natuf | Leads | Unit Franchise | India | Oct26 | V1</t>
        </is>
      </c>
      <c r="D2689" t="inlineStr">
        <is>
          <t>Natuf | Business Owners | Tier1 + Growth Cities | Oct26 | V1</t>
        </is>
      </c>
      <c r="E2689" t="inlineStr">
        <is>
          <t>Natuf | Reel | Brand Ambassador | Heard Of Owning A Cafe | V1</t>
        </is>
      </c>
      <c r="F2689" t="inlineStr">
        <is>
          <t>In House Natuf</t>
        </is>
      </c>
      <c r="G2689" t="inlineStr">
        <is>
          <t>Details Shared</t>
        </is>
      </c>
      <c r="H2689" s="39" t="str">
        <f>IF(ISNUMBER(MATCH(G2689,QualityStatuses,0)),"Quality Lead","Non-Quality Lead")</f>
        <v>Quality Lead</v>
      </c>
      <c r="I2689" t="inlineStr">
        <is>
          <t>2026-10</t>
        </is>
      </c>
      <c r="J2689" t="inlineStr">
        <is>
          <t>Wk of 2026-10-12</t>
        </is>
      </c>
      <c r="K2689" t="inlineStr">
        <is>
          <t>Marshal Malbari</t>
        </is>
      </c>
      <c r="L2689" t="inlineStr">
        <is>
          <t>Facebook</t>
        </is>
      </c>
      <c r="M2689" t="inlineStr">
        <is>
          <t>Direct (campaign tagged in CRM)</t>
        </is>
      </c>
      <c r="N2689" t="inlineStr">
        <is>
          <t>6accd84b5c83327261a2bdcc</t>
        </is>
      </c>
      <c r="O2689" t="n">
        <v>1</v>
      </c>
      <c r="P2689" s="40">
        <f>IF(A2689="Lead",IF(ISNUMBER(MATCH(G2689,QualityStatuses,0)),1,0),0)</f>
        <v>1</v>
      </c>
      <c r="Q2689" s="40">
        <f>IF(A2689="Lead",IF(G2689="New Lead",0,1),0)</f>
        <v>1</v>
      </c>
      <c r="R2689" s="40">
        <f>IF(A2689="Lead",IF(G2689="Lost",1,0),0)</f>
        <v>0</v>
      </c>
      <c r="S2689" t="n">
        <v>5</v>
      </c>
      <c r="T2689" t="n">
        <v>1</v>
      </c>
      <c r="U2689" t="n">
        <v>0</v>
      </c>
      <c r="V2689" t="n">
        <v>0</v>
      </c>
      <c r="W2689" t="n">
        <v>0</v>
      </c>
      <c r="X2689" t="n">
        <v>0</v>
      </c>
      <c r="Y2689">
        <f>IF(AND(A2689="Lead",COUNTIF(MetaCamps,C2689)&gt;0),1,0)</f>
        <v>0</v>
      </c>
      <c r="Z2689">
        <f>IF(Y2689=1,P2689,0)</f>
        <v>0</v>
      </c>
    </row>
    <row r="2690">
      <c r="A2690" t="inlineStr">
        <is>
          <t>Lead</t>
        </is>
      </c>
      <c r="B2690" s="39" t="str">
        <f>IFERROR(INDEX(CampTypes,MATCH(C2690,CampList,0)),"Unattributed")</f>
        <v>Old</v>
      </c>
      <c r="C2690" t="inlineStr">
        <is>
          <t>natuf_Kiosk_14072026_Hindi</t>
        </is>
      </c>
      <c r="D2690" t="inlineStr">
        <is>
          <t>natuf_Kiosk_09102026</t>
        </is>
      </c>
      <c r="E2690" t="inlineStr">
        <is>
          <t>natuf_Kiosk_14072026_ad set_ad1</t>
        </is>
      </c>
      <c r="F2690" t="inlineStr">
        <is>
          <t>Natuf</t>
        </is>
      </c>
      <c r="G2690" t="inlineStr">
        <is>
          <t>Lost</t>
        </is>
      </c>
      <c r="H2690" s="39" t="str">
        <f>IF(ISNUMBER(MATCH(G2690,QualityStatuses,0)),"Quality Lead","Non-Quality Lead")</f>
        <v>Non-Quality Lead</v>
      </c>
      <c r="I2690" t="inlineStr">
        <is>
          <t>2026-10</t>
        </is>
      </c>
      <c r="J2690" t="inlineStr">
        <is>
          <t>Wk of 2026-10-12</t>
        </is>
      </c>
      <c r="K2690" t="inlineStr">
        <is>
          <t>Tejaswini Tarigopula</t>
        </is>
      </c>
      <c r="L2690" t="inlineStr">
        <is>
          <t>Facebook</t>
        </is>
      </c>
      <c r="M2690" t="inlineStr">
        <is>
          <t>Direct (campaign tagged in CRM)</t>
        </is>
      </c>
      <c r="N2690" t="inlineStr">
        <is>
          <t>6accd347edabaf341a88b573</t>
        </is>
      </c>
      <c r="O2690" t="n">
        <v>1</v>
      </c>
      <c r="P2690" s="40">
        <f>IF(A2690="Lead",IF(ISNUMBER(MATCH(G2690,QualityStatuses,0)),1,0),0)</f>
        <v>0</v>
      </c>
      <c r="Q2690" s="40">
        <f>IF(A2690="Lead",IF(G2690="New Lead",0,1),0)</f>
        <v>1</v>
      </c>
      <c r="R2690" s="40">
        <f>IF(A2690="Lead",IF(G2690="Lost",1,0),0)</f>
        <v>1</v>
      </c>
      <c r="S2690" t="n">
        <v>10</v>
      </c>
      <c r="T2690" t="n">
        <v>3</v>
      </c>
      <c r="U2690" t="n">
        <v>0</v>
      </c>
      <c r="V2690" t="n">
        <v>0</v>
      </c>
      <c r="W2690" t="n">
        <v>0</v>
      </c>
      <c r="X2690" t="n">
        <v>0</v>
      </c>
      <c r="Y2690">
        <f>IF(AND(A2690="Lead",COUNTIF(MetaCamps,C2690)&gt;0),1,0)</f>
        <v>1</v>
      </c>
      <c r="Z2690">
        <f>IF(Y2690=1,P2690,0)</f>
        <v>0</v>
      </c>
    </row>
    <row r="2691">
      <c r="A2691" t="inlineStr">
        <is>
          <t>Lead</t>
        </is>
      </c>
      <c r="B2691" s="39" t="str">
        <f>IFERROR(INDEX(CampTypes,MATCH(C2691,CampList,0)),"Unattributed")</f>
        <v>New</v>
      </c>
      <c r="C2691" t="inlineStr">
        <is>
          <t>EBG - In House | ABO | Natuf | Leads | Unit Franchise | India | Oct26 | V1</t>
        </is>
      </c>
      <c r="D2691" t="inlineStr">
        <is>
          <t>Natuf | LAL 1% | India | Jul26 | V1</t>
        </is>
      </c>
      <c r="E2691" t="inlineStr">
        <is>
          <t>Natuf | Reel | Brand Ambassador | Heard Of Owning A Cafe | V1</t>
        </is>
      </c>
      <c r="F2691" t="inlineStr">
        <is>
          <t>In House Natuf</t>
        </is>
      </c>
      <c r="G2691" t="inlineStr">
        <is>
          <t>Attempt 1</t>
        </is>
      </c>
      <c r="H2691" s="39" t="str">
        <f>IF(ISNUMBER(MATCH(G2691,QualityStatuses,0)),"Quality Lead","Non-Quality Lead")</f>
        <v>Non-Quality Lead</v>
      </c>
      <c r="I2691" t="inlineStr">
        <is>
          <t>2026-10</t>
        </is>
      </c>
      <c r="J2691" t="inlineStr">
        <is>
          <t>Wk of 2026-10-12</t>
        </is>
      </c>
      <c r="K2691" t="inlineStr">
        <is>
          <t>Marshal Malbari</t>
        </is>
      </c>
      <c r="L2691" t="inlineStr">
        <is>
          <t>Facebook</t>
        </is>
      </c>
      <c r="M2691" t="inlineStr">
        <is>
          <t>Direct (campaign tagged in CRM)</t>
        </is>
      </c>
      <c r="N2691" t="inlineStr">
        <is>
          <t>6accd0557ecdf2f9a05359af</t>
        </is>
      </c>
      <c r="O2691" t="n">
        <v>1</v>
      </c>
      <c r="P2691" s="40">
        <f>IF(A2691="Lead",IF(ISNUMBER(MATCH(G2691,QualityStatuses,0)),1,0),0)</f>
        <v>0</v>
      </c>
      <c r="Q2691" s="40">
        <f>IF(A2691="Lead",IF(G2691="New Lead",0,1),0)</f>
        <v>1</v>
      </c>
      <c r="R2691" s="40">
        <f>IF(A2691="Lead",IF(G2691="Lost",1,0),0)</f>
        <v>0</v>
      </c>
      <c r="S2691" t="n">
        <v>1</v>
      </c>
      <c r="T2691" t="n">
        <v>0</v>
      </c>
      <c r="U2691" t="n">
        <v>0</v>
      </c>
      <c r="V2691" t="n">
        <v>0</v>
      </c>
      <c r="W2691" t="n">
        <v>0</v>
      </c>
      <c r="X2691" t="n">
        <v>0</v>
      </c>
      <c r="Y2691">
        <f>IF(AND(A2691="Lead",COUNTIF(MetaCamps,C2691)&gt;0),1,0)</f>
        <v>0</v>
      </c>
      <c r="Z2691">
        <f>IF(Y2691=1,P2691,0)</f>
        <v>0</v>
      </c>
    </row>
    <row r="2692">
      <c r="A2692" t="inlineStr">
        <is>
          <t>Lead</t>
        </is>
      </c>
      <c r="B2692" s="39" t="str">
        <f>IFERROR(INDEX(CampTypes,MATCH(C2692,CampList,0)),"Unattributed")</f>
        <v>Old</v>
      </c>
      <c r="C2692" t="inlineStr">
        <is>
          <t>E_Suresh_Natuf_Kiosk_07072026</t>
        </is>
      </c>
      <c r="D2692" t="inlineStr">
        <is>
          <t>E_Suresh_Natuf_Kiosk_07072026_Adset5</t>
        </is>
      </c>
      <c r="E2692" t="inlineStr">
        <is>
          <t>E_Hindi_Suresh_Natuf_Kiosk_07072026_Adset5_ad3 – Copy 2</t>
        </is>
      </c>
      <c r="F2692" t="inlineStr">
        <is>
          <t>Natuf</t>
        </is>
      </c>
      <c r="G2692" t="inlineStr">
        <is>
          <t>Meeting Conducted</t>
        </is>
      </c>
      <c r="H2692" s="39" t="str">
        <f>IF(ISNUMBER(MATCH(G2692,QualityStatuses,0)),"Quality Lead","Non-Quality Lead")</f>
        <v>Quality Lead</v>
      </c>
      <c r="I2692" t="inlineStr">
        <is>
          <t>2026-10</t>
        </is>
      </c>
      <c r="J2692" t="inlineStr">
        <is>
          <t>Wk of 2026-10-12</t>
        </is>
      </c>
      <c r="K2692" t="inlineStr">
        <is>
          <t>Tejaswini Tarigopula</t>
        </is>
      </c>
      <c r="L2692" t="inlineStr">
        <is>
          <t>Facebook</t>
        </is>
      </c>
      <c r="M2692" t="inlineStr">
        <is>
          <t>Direct (campaign tagged in CRM)</t>
        </is>
      </c>
      <c r="N2692" t="inlineStr">
        <is>
          <t>6acccbf792e97649d6f9b132</t>
        </is>
      </c>
      <c r="O2692" t="n">
        <v>1</v>
      </c>
      <c r="P2692" s="40">
        <f>IF(A2692="Lead",IF(ISNUMBER(MATCH(G2692,QualityStatuses,0)),1,0),0)</f>
        <v>1</v>
      </c>
      <c r="Q2692" s="40">
        <f>IF(A2692="Lead",IF(G2692="New Lead",0,1),0)</f>
        <v>1</v>
      </c>
      <c r="R2692" s="40">
        <f>IF(A2692="Lead",IF(G2692="Lost",1,0),0)</f>
        <v>0</v>
      </c>
      <c r="S2692" t="n">
        <v>12</v>
      </c>
      <c r="T2692" t="n">
        <v>11</v>
      </c>
      <c r="U2692" t="n">
        <v>0</v>
      </c>
      <c r="V2692" t="n">
        <v>0</v>
      </c>
      <c r="W2692" t="n">
        <v>0</v>
      </c>
      <c r="X2692" t="n">
        <v>0</v>
      </c>
      <c r="Y2692">
        <f>IF(AND(A2692="Lead",COUNTIF(MetaCamps,C2692)&gt;0),1,0)</f>
        <v>1</v>
      </c>
      <c r="Z2692">
        <f>IF(Y2692=1,P2692,0)</f>
        <v>1</v>
      </c>
    </row>
    <row r="2693">
      <c r="A2693" t="inlineStr">
        <is>
          <t>Lead</t>
        </is>
      </c>
      <c r="B2693" s="39" t="str">
        <f>IFERROR(INDEX(CampTypes,MATCH(C2693,CampList,0)),"Unattributed")</f>
        <v>New</v>
      </c>
      <c r="C2693" t="inlineStr">
        <is>
          <t>EBG - In House | ABO | Natuf | Leads | Unit Franchise | India | Oct26 | V1</t>
        </is>
      </c>
      <c r="D2693" t="inlineStr">
        <is>
          <t>Natuf | Investors | Tier1 + Growth Cities | Oct26 | V1</t>
        </is>
      </c>
      <c r="E2693" t="inlineStr">
        <is>
          <t>Natuf | Reel | Brand Ambassador | Heard Of Owning A Cafe | V1</t>
        </is>
      </c>
      <c r="F2693" t="inlineStr">
        <is>
          <t>In House Natuf</t>
        </is>
      </c>
      <c r="G2693" t="inlineStr">
        <is>
          <t>Connected</t>
        </is>
      </c>
      <c r="H2693" s="39" t="str">
        <f>IF(ISNUMBER(MATCH(G2693,QualityStatuses,0)),"Quality Lead","Non-Quality Lead")</f>
        <v>Non-Quality Lead</v>
      </c>
      <c r="I2693" t="inlineStr">
        <is>
          <t>2026-10</t>
        </is>
      </c>
      <c r="J2693" t="inlineStr">
        <is>
          <t>Wk of 2026-10-12</t>
        </is>
      </c>
      <c r="K2693" t="inlineStr">
        <is>
          <t>Marshal Malbari</t>
        </is>
      </c>
      <c r="L2693" t="inlineStr">
        <is>
          <t>Facebook</t>
        </is>
      </c>
      <c r="M2693" t="inlineStr">
        <is>
          <t>Direct (campaign tagged in CRM)</t>
        </is>
      </c>
      <c r="N2693" t="inlineStr">
        <is>
          <t>6acccb13a5cd0daba744371f</t>
        </is>
      </c>
      <c r="O2693" t="n">
        <v>1</v>
      </c>
      <c r="P2693" s="40">
        <f>IF(A2693="Lead",IF(ISNUMBER(MATCH(G2693,QualityStatuses,0)),1,0),0)</f>
        <v>0</v>
      </c>
      <c r="Q2693" s="40">
        <f>IF(A2693="Lead",IF(G2693="New Lead",0,1),0)</f>
        <v>1</v>
      </c>
      <c r="R2693" s="40">
        <f>IF(A2693="Lead",IF(G2693="Lost",1,0),0)</f>
        <v>0</v>
      </c>
      <c r="S2693" t="n">
        <v>6</v>
      </c>
      <c r="T2693" t="n">
        <v>6</v>
      </c>
      <c r="U2693" t="n">
        <v>0</v>
      </c>
      <c r="V2693" t="n">
        <v>0</v>
      </c>
      <c r="W2693" t="n">
        <v>0</v>
      </c>
      <c r="X2693" t="n">
        <v>0</v>
      </c>
      <c r="Y2693">
        <f>IF(AND(A2693="Lead",COUNTIF(MetaCamps,C2693)&gt;0),1,0)</f>
        <v>0</v>
      </c>
      <c r="Z2693">
        <f>IF(Y2693=1,P2693,0)</f>
        <v>0</v>
      </c>
    </row>
    <row r="2694">
      <c r="A2694" t="inlineStr">
        <is>
          <t>Lead</t>
        </is>
      </c>
      <c r="B2694" s="39" t="str">
        <f>IFERROR(INDEX(CampTypes,MATCH(C2694,CampList,0)),"Unattributed")</f>
        <v>New</v>
      </c>
      <c r="C2694" t="inlineStr">
        <is>
          <t>EBG - In House | ABO | Natuf | Leads | Unit Franchise | India | Oct26 | V1</t>
        </is>
      </c>
      <c r="D2694" t="inlineStr">
        <is>
          <t>Natuf | Investors | Tier1 + Growth Cities | Oct26 | V1</t>
        </is>
      </c>
      <c r="E2694" t="inlineStr">
        <is>
          <t>Natuf | Reel | Brand Ambassador | Heard Of Owning A Cafe | V1</t>
        </is>
      </c>
      <c r="F2694" t="inlineStr">
        <is>
          <t>In House Natuf</t>
        </is>
      </c>
      <c r="G2694" t="inlineStr">
        <is>
          <t>Attempt 3</t>
        </is>
      </c>
      <c r="H2694" s="39" t="str">
        <f>IF(ISNUMBER(MATCH(G2694,QualityStatuses,0)),"Quality Lead","Non-Quality Lead")</f>
        <v>Non-Quality Lead</v>
      </c>
      <c r="I2694" t="inlineStr">
        <is>
          <t>2026-10</t>
        </is>
      </c>
      <c r="J2694" t="inlineStr">
        <is>
          <t>Wk of 2026-10-12</t>
        </is>
      </c>
      <c r="K2694" t="inlineStr">
        <is>
          <t>Marshal Malbari</t>
        </is>
      </c>
      <c r="L2694" t="inlineStr">
        <is>
          <t>Facebook</t>
        </is>
      </c>
      <c r="M2694" t="inlineStr">
        <is>
          <t>Direct (campaign tagged in CRM)</t>
        </is>
      </c>
      <c r="N2694" t="inlineStr">
        <is>
          <t>6acccaa622478c957614d278</t>
        </is>
      </c>
      <c r="O2694" t="n">
        <v>1</v>
      </c>
      <c r="P2694" s="40">
        <f>IF(A2694="Lead",IF(ISNUMBER(MATCH(G2694,QualityStatuses,0)),1,0),0)</f>
        <v>0</v>
      </c>
      <c r="Q2694" s="40">
        <f>IF(A2694="Lead",IF(G2694="New Lead",0,1),0)</f>
        <v>1</v>
      </c>
      <c r="R2694" s="40">
        <f>IF(A2694="Lead",IF(G2694="Lost",1,0),0)</f>
        <v>0</v>
      </c>
      <c r="S2694" t="n">
        <v>3</v>
      </c>
      <c r="T2694" t="n">
        <v>3</v>
      </c>
      <c r="U2694" t="n">
        <v>0</v>
      </c>
      <c r="V2694" t="n">
        <v>0</v>
      </c>
      <c r="W2694" t="n">
        <v>0</v>
      </c>
      <c r="X2694" t="n">
        <v>0</v>
      </c>
      <c r="Y2694">
        <f>IF(AND(A2694="Lead",COUNTIF(MetaCamps,C2694)&gt;0),1,0)</f>
        <v>0</v>
      </c>
      <c r="Z2694">
        <f>IF(Y2694=1,P2694,0)</f>
        <v>0</v>
      </c>
    </row>
    <row r="2695">
      <c r="A2695" t="inlineStr">
        <is>
          <t>Lead</t>
        </is>
      </c>
      <c r="B2695" s="39" t="str">
        <f>IFERROR(INDEX(CampTypes,MATCH(C2695,CampList,0)),"Unattributed")</f>
        <v>New</v>
      </c>
      <c r="C2695" t="inlineStr">
        <is>
          <t>EBG - In House | ABO | Natuf | Leads | Unit Franchise | India | Oct26 | V1</t>
        </is>
      </c>
      <c r="D2695" t="inlineStr">
        <is>
          <t>Natuf | Investors | Tier1 + Growth Cities | Oct26 | V1</t>
        </is>
      </c>
      <c r="E2695" t="inlineStr">
        <is>
          <t>Natuf | Reel | Brand Ambassador | Heard Of Owning A Cafe | V1</t>
        </is>
      </c>
      <c r="F2695" t="inlineStr">
        <is>
          <t>In House Natuf</t>
        </is>
      </c>
      <c r="G2695" t="inlineStr">
        <is>
          <t>Lost</t>
        </is>
      </c>
      <c r="H2695" s="39" t="str">
        <f>IF(ISNUMBER(MATCH(G2695,QualityStatuses,0)),"Quality Lead","Non-Quality Lead")</f>
        <v>Non-Quality Lead</v>
      </c>
      <c r="I2695" t="inlineStr">
        <is>
          <t>2026-10</t>
        </is>
      </c>
      <c r="J2695" t="inlineStr">
        <is>
          <t>Wk of 2026-10-12</t>
        </is>
      </c>
      <c r="K2695" t="inlineStr">
        <is>
          <t>Marshal Malbari</t>
        </is>
      </c>
      <c r="L2695" t="inlineStr">
        <is>
          <t>Facebook</t>
        </is>
      </c>
      <c r="M2695" t="inlineStr">
        <is>
          <t>Direct (campaign tagged in CRM)</t>
        </is>
      </c>
      <c r="N2695" t="inlineStr">
        <is>
          <t>6accca29ff338c6afdd2c645</t>
        </is>
      </c>
      <c r="O2695" t="n">
        <v>1</v>
      </c>
      <c r="P2695" s="40">
        <f>IF(A2695="Lead",IF(ISNUMBER(MATCH(G2695,QualityStatuses,0)),1,0),0)</f>
        <v>0</v>
      </c>
      <c r="Q2695" s="40">
        <f>IF(A2695="Lead",IF(G2695="New Lead",0,1),0)</f>
        <v>1</v>
      </c>
      <c r="R2695" s="40">
        <f>IF(A2695="Lead",IF(G2695="Lost",1,0),0)</f>
        <v>1</v>
      </c>
      <c r="S2695" t="n">
        <v>7</v>
      </c>
      <c r="T2695" t="n">
        <v>3</v>
      </c>
      <c r="U2695" t="n">
        <v>0</v>
      </c>
      <c r="V2695" t="n">
        <v>0</v>
      </c>
      <c r="W2695" t="n">
        <v>0</v>
      </c>
      <c r="X2695" t="n">
        <v>0</v>
      </c>
      <c r="Y2695">
        <f>IF(AND(A2695="Lead",COUNTIF(MetaCamps,C2695)&gt;0),1,0)</f>
        <v>0</v>
      </c>
      <c r="Z2695">
        <f>IF(Y2695=1,P2695,0)</f>
        <v>0</v>
      </c>
    </row>
    <row r="2696">
      <c r="A2696" t="inlineStr">
        <is>
          <t>Lead</t>
        </is>
      </c>
      <c r="B2696" s="39" t="str">
        <f>IFERROR(INDEX(CampTypes,MATCH(C2696,CampList,0)),"Unattributed")</f>
        <v>New</v>
      </c>
      <c r="C2696" t="inlineStr">
        <is>
          <t>EBG - In House | ABO | Natuf | Leads | Unit Franchise | India | Oct26 | V1</t>
        </is>
      </c>
      <c r="D2696" t="inlineStr">
        <is>
          <t>Natuf | Investors | Tier1 + Growth Cities | Oct26 | V1</t>
        </is>
      </c>
      <c r="E2696" t="inlineStr">
        <is>
          <t>Natuf | Reel | Brand Ambassador | Heard Of Owning A Cafe | V1</t>
        </is>
      </c>
      <c r="F2696" t="inlineStr">
        <is>
          <t>In House Natuf</t>
        </is>
      </c>
      <c r="G2696" t="inlineStr">
        <is>
          <t>Lost</t>
        </is>
      </c>
      <c r="H2696" s="39" t="str">
        <f>IF(ISNUMBER(MATCH(G2696,QualityStatuses,0)),"Quality Lead","Non-Quality Lead")</f>
        <v>Non-Quality Lead</v>
      </c>
      <c r="I2696" t="inlineStr">
        <is>
          <t>2026-10</t>
        </is>
      </c>
      <c r="J2696" t="inlineStr">
        <is>
          <t>Wk of 2026-10-12</t>
        </is>
      </c>
      <c r="K2696" t="inlineStr">
        <is>
          <t>Marshal Malbari</t>
        </is>
      </c>
      <c r="L2696" t="inlineStr">
        <is>
          <t>Facebook</t>
        </is>
      </c>
      <c r="M2696" t="inlineStr">
        <is>
          <t>Direct (campaign tagged in CRM)</t>
        </is>
      </c>
      <c r="N2696" t="inlineStr">
        <is>
          <t>6accc7196da129c7fe93fff1</t>
        </is>
      </c>
      <c r="O2696" t="n">
        <v>1</v>
      </c>
      <c r="P2696" s="40">
        <f>IF(A2696="Lead",IF(ISNUMBER(MATCH(G2696,QualityStatuses,0)),1,0),0)</f>
        <v>0</v>
      </c>
      <c r="Q2696" s="40">
        <f>IF(A2696="Lead",IF(G2696="New Lead",0,1),0)</f>
        <v>1</v>
      </c>
      <c r="R2696" s="40">
        <f>IF(A2696="Lead",IF(G2696="Lost",1,0),0)</f>
        <v>1</v>
      </c>
      <c r="S2696" t="n">
        <v>5</v>
      </c>
      <c r="T2696" t="n">
        <v>2</v>
      </c>
      <c r="U2696" t="n">
        <v>0</v>
      </c>
      <c r="V2696" t="n">
        <v>0</v>
      </c>
      <c r="W2696" t="n">
        <v>0</v>
      </c>
      <c r="X2696" t="n">
        <v>0</v>
      </c>
      <c r="Y2696">
        <f>IF(AND(A2696="Lead",COUNTIF(MetaCamps,C2696)&gt;0),1,0)</f>
        <v>0</v>
      </c>
      <c r="Z2696">
        <f>IF(Y2696=1,P2696,0)</f>
        <v>0</v>
      </c>
    </row>
    <row r="2697">
      <c r="A2697" t="inlineStr">
        <is>
          <t>Lead</t>
        </is>
      </c>
      <c r="B2697" s="39" t="str">
        <f>IFERROR(INDEX(CampTypes,MATCH(C2697,CampList,0)),"Unattributed")</f>
        <v>New</v>
      </c>
      <c r="C2697" t="inlineStr">
        <is>
          <t>EBG - In House | ABO | Natuf | Leads | Unit Franchise | India | Oct26 | V1</t>
        </is>
      </c>
      <c r="D2697" t="inlineStr">
        <is>
          <t>Natuf | Investors | Tier1 + Growth Cities | Oct26 | V1</t>
        </is>
      </c>
      <c r="E2697" t="inlineStr">
        <is>
          <t>Natuf | Reel | Brand Ambassador | Heard Of Owning A Cafe | V1</t>
        </is>
      </c>
      <c r="F2697" t="inlineStr">
        <is>
          <t>In House Natuf</t>
        </is>
      </c>
      <c r="G2697" t="inlineStr">
        <is>
          <t>Connected</t>
        </is>
      </c>
      <c r="H2697" s="39" t="str">
        <f>IF(ISNUMBER(MATCH(G2697,QualityStatuses,0)),"Quality Lead","Non-Quality Lead")</f>
        <v>Non-Quality Lead</v>
      </c>
      <c r="I2697" t="inlineStr">
        <is>
          <t>2026-10</t>
        </is>
      </c>
      <c r="J2697" t="inlineStr">
        <is>
          <t>Wk of 2026-10-12</t>
        </is>
      </c>
      <c r="K2697" t="inlineStr">
        <is>
          <t>Marshal Malbari</t>
        </is>
      </c>
      <c r="L2697" t="inlineStr">
        <is>
          <t>Facebook</t>
        </is>
      </c>
      <c r="M2697" t="inlineStr">
        <is>
          <t>Direct (campaign tagged in CRM)</t>
        </is>
      </c>
      <c r="N2697" t="inlineStr">
        <is>
          <t>6accc5ea9d84fe5b9aa7d21d</t>
        </is>
      </c>
      <c r="O2697" t="n">
        <v>1</v>
      </c>
      <c r="P2697" s="40">
        <f>IF(A2697="Lead",IF(ISNUMBER(MATCH(G2697,QualityStatuses,0)),1,0),0)</f>
        <v>0</v>
      </c>
      <c r="Q2697" s="40">
        <f>IF(A2697="Lead",IF(G2697="New Lead",0,1),0)</f>
        <v>1</v>
      </c>
      <c r="R2697" s="40">
        <f>IF(A2697="Lead",IF(G2697="Lost",1,0),0)</f>
        <v>0</v>
      </c>
      <c r="S2697" t="n">
        <v>1</v>
      </c>
      <c r="T2697" t="n">
        <v>1</v>
      </c>
      <c r="U2697" t="n">
        <v>0</v>
      </c>
      <c r="V2697" t="n">
        <v>0</v>
      </c>
      <c r="W2697" t="n">
        <v>0</v>
      </c>
      <c r="X2697" t="n">
        <v>0</v>
      </c>
      <c r="Y2697">
        <f>IF(AND(A2697="Lead",COUNTIF(MetaCamps,C2697)&gt;0),1,0)</f>
        <v>0</v>
      </c>
      <c r="Z2697">
        <f>IF(Y2697=1,P2697,0)</f>
        <v>0</v>
      </c>
    </row>
    <row r="2698">
      <c r="A2698" t="inlineStr">
        <is>
          <t>Lead</t>
        </is>
      </c>
      <c r="B2698" s="39" t="str">
        <f>IFERROR(INDEX(CampTypes,MATCH(C2698,CampList,0)),"Unattributed")</f>
        <v>Old</v>
      </c>
      <c r="C2698" t="inlineStr">
        <is>
          <t>natuf_Kiosk_14072026_Hindi</t>
        </is>
      </c>
      <c r="D2698" t="inlineStr">
        <is>
          <t>natuf_Kiosk_09102026</t>
        </is>
      </c>
      <c r="E2698" t="inlineStr">
        <is>
          <t>natuf_Kiosk_14072026_ad set_ad1</t>
        </is>
      </c>
      <c r="F2698" t="inlineStr">
        <is>
          <t>Natuf</t>
        </is>
      </c>
      <c r="G2698" t="inlineStr">
        <is>
          <t>Qualified</t>
        </is>
      </c>
      <c r="H2698" s="39" t="str">
        <f>IF(ISNUMBER(MATCH(G2698,QualityStatuses,0)),"Quality Lead","Non-Quality Lead")</f>
        <v>Quality Lead</v>
      </c>
      <c r="I2698" t="inlineStr">
        <is>
          <t>2026-10</t>
        </is>
      </c>
      <c r="J2698" t="inlineStr">
        <is>
          <t>Wk of 2026-10-12</t>
        </is>
      </c>
      <c r="K2698" t="inlineStr">
        <is>
          <t>Tejaswini Tarigopula</t>
        </is>
      </c>
      <c r="L2698" t="inlineStr">
        <is>
          <t>Facebook</t>
        </is>
      </c>
      <c r="M2698" t="inlineStr">
        <is>
          <t>Direct (campaign tagged in CRM)</t>
        </is>
      </c>
      <c r="N2698" t="inlineStr">
        <is>
          <t>6accc58e9b9ae74a8f8aad5b</t>
        </is>
      </c>
      <c r="O2698" t="n">
        <v>1</v>
      </c>
      <c r="P2698" s="40">
        <f>IF(A2698="Lead",IF(ISNUMBER(MATCH(G2698,QualityStatuses,0)),1,0),0)</f>
        <v>1</v>
      </c>
      <c r="Q2698" s="40">
        <f>IF(A2698="Lead",IF(G2698="New Lead",0,1),0)</f>
        <v>1</v>
      </c>
      <c r="R2698" s="40">
        <f>IF(A2698="Lead",IF(G2698="Lost",1,0),0)</f>
        <v>0</v>
      </c>
      <c r="S2698" t="n">
        <v>7</v>
      </c>
      <c r="T2698" t="n">
        <v>3</v>
      </c>
      <c r="U2698" t="n">
        <v>0</v>
      </c>
      <c r="V2698" t="n">
        <v>0</v>
      </c>
      <c r="W2698" t="n">
        <v>0</v>
      </c>
      <c r="X2698" t="n">
        <v>0</v>
      </c>
      <c r="Y2698">
        <f>IF(AND(A2698="Lead",COUNTIF(MetaCamps,C2698)&gt;0),1,0)</f>
        <v>1</v>
      </c>
      <c r="Z2698">
        <f>IF(Y2698=1,P2698,0)</f>
        <v>1</v>
      </c>
    </row>
    <row r="2699">
      <c r="A2699" t="inlineStr">
        <is>
          <t>Lead</t>
        </is>
      </c>
      <c r="B2699" s="39" t="str">
        <f>IFERROR(INDEX(CampTypes,MATCH(C2699,CampList,0)),"Unattributed")</f>
        <v>New</v>
      </c>
      <c r="C2699" t="inlineStr">
        <is>
          <t>EBG - In House | ABO | Natuf | Leads | Unit Franchise | India | Oct26 | V1</t>
        </is>
      </c>
      <c r="D2699" t="inlineStr">
        <is>
          <t>Natuf | LAL 1% | India | Jul26 | V1</t>
        </is>
      </c>
      <c r="E2699" t="inlineStr">
        <is>
          <t>Natuf | Reel | Brand Ambassador | Heard Of Owning A Cafe | V1</t>
        </is>
      </c>
      <c r="F2699" t="inlineStr">
        <is>
          <t>In House Natuf</t>
        </is>
      </c>
      <c r="G2699" t="inlineStr">
        <is>
          <t>Lost</t>
        </is>
      </c>
      <c r="H2699" s="39" t="str">
        <f>IF(ISNUMBER(MATCH(G2699,QualityStatuses,0)),"Quality Lead","Non-Quality Lead")</f>
        <v>Non-Quality Lead</v>
      </c>
      <c r="I2699" t="inlineStr">
        <is>
          <t>2026-10</t>
        </is>
      </c>
      <c r="J2699" t="inlineStr">
        <is>
          <t>Wk of 2026-10-12</t>
        </is>
      </c>
      <c r="K2699" t="inlineStr">
        <is>
          <t>Marshal Malbari</t>
        </is>
      </c>
      <c r="L2699" t="inlineStr">
        <is>
          <t>Facebook</t>
        </is>
      </c>
      <c r="M2699" t="inlineStr">
        <is>
          <t>Direct (campaign tagged in CRM)</t>
        </is>
      </c>
      <c r="N2699" t="inlineStr">
        <is>
          <t>6accc4b66da129c7fe93ff9e</t>
        </is>
      </c>
      <c r="O2699" t="n">
        <v>1</v>
      </c>
      <c r="P2699" s="40">
        <f>IF(A2699="Lead",IF(ISNUMBER(MATCH(G2699,QualityStatuses,0)),1,0),0)</f>
        <v>0</v>
      </c>
      <c r="Q2699" s="40">
        <f>IF(A2699="Lead",IF(G2699="New Lead",0,1),0)</f>
        <v>1</v>
      </c>
      <c r="R2699" s="40">
        <f>IF(A2699="Lead",IF(G2699="Lost",1,0),0)</f>
        <v>1</v>
      </c>
      <c r="S2699" t="n">
        <v>6</v>
      </c>
      <c r="T2699" t="n">
        <v>0</v>
      </c>
      <c r="U2699" t="n">
        <v>0</v>
      </c>
      <c r="V2699" t="n">
        <v>0</v>
      </c>
      <c r="W2699" t="n">
        <v>0</v>
      </c>
      <c r="X2699" t="n">
        <v>0</v>
      </c>
      <c r="Y2699">
        <f>IF(AND(A2699="Lead",COUNTIF(MetaCamps,C2699)&gt;0),1,0)</f>
        <v>0</v>
      </c>
      <c r="Z2699">
        <f>IF(Y2699=1,P2699,0)</f>
        <v>0</v>
      </c>
    </row>
    <row r="2700">
      <c r="A2700" t="inlineStr">
        <is>
          <t>Lead</t>
        </is>
      </c>
      <c r="B2700" s="39" t="str">
        <f>IFERROR(INDEX(CampTypes,MATCH(C2700,CampList,0)),"Unattributed")</f>
        <v>New</v>
      </c>
      <c r="C2700" t="inlineStr">
        <is>
          <t>EBG - In House | ABO | Natuf | Leads | Unit Franchise | India | Oct26 | V1</t>
        </is>
      </c>
      <c r="D2700" t="inlineStr">
        <is>
          <t>Natuf | Broad | Tier1 + Growth Cities | Oct26 | V1</t>
        </is>
      </c>
      <c r="E2700" t="inlineStr">
        <is>
          <t>Natuf | Reel | Brand Ambassador | Heard Of Owning A Cafe | V1</t>
        </is>
      </c>
      <c r="F2700" t="inlineStr">
        <is>
          <t>In House Natuf</t>
        </is>
      </c>
      <c r="G2700" t="inlineStr">
        <is>
          <t>Details Shared</t>
        </is>
      </c>
      <c r="H2700" s="39" t="str">
        <f>IF(ISNUMBER(MATCH(G2700,QualityStatuses,0)),"Quality Lead","Non-Quality Lead")</f>
        <v>Quality Lead</v>
      </c>
      <c r="I2700" t="inlineStr">
        <is>
          <t>2026-10</t>
        </is>
      </c>
      <c r="J2700" t="inlineStr">
        <is>
          <t>Wk of 2026-10-12</t>
        </is>
      </c>
      <c r="K2700" t="inlineStr">
        <is>
          <t>Marshal Malbari</t>
        </is>
      </c>
      <c r="L2700" t="inlineStr">
        <is>
          <t>Facebook</t>
        </is>
      </c>
      <c r="M2700" t="inlineStr">
        <is>
          <t>Direct (campaign tagged in CRM)</t>
        </is>
      </c>
      <c r="N2700" t="inlineStr">
        <is>
          <t>6accc41e71214e2d19ebdfe5</t>
        </is>
      </c>
      <c r="O2700" t="n">
        <v>1</v>
      </c>
      <c r="P2700" s="40">
        <f>IF(A2700="Lead",IF(ISNUMBER(MATCH(G2700,QualityStatuses,0)),1,0),0)</f>
        <v>1</v>
      </c>
      <c r="Q2700" s="40">
        <f>IF(A2700="Lead",IF(G2700="New Lead",0,1),0)</f>
        <v>1</v>
      </c>
      <c r="R2700" s="40">
        <f>IF(A2700="Lead",IF(G2700="Lost",1,0),0)</f>
        <v>0</v>
      </c>
      <c r="S2700" t="n">
        <v>7</v>
      </c>
      <c r="T2700" t="n">
        <v>4</v>
      </c>
      <c r="U2700" t="n">
        <v>0</v>
      </c>
      <c r="V2700" t="n">
        <v>0</v>
      </c>
      <c r="W2700" t="n">
        <v>0</v>
      </c>
      <c r="X2700" t="n">
        <v>0</v>
      </c>
      <c r="Y2700">
        <f>IF(AND(A2700="Lead",COUNTIF(MetaCamps,C2700)&gt;0),1,0)</f>
        <v>0</v>
      </c>
      <c r="Z2700">
        <f>IF(Y2700=1,P2700,0)</f>
        <v>0</v>
      </c>
    </row>
    <row r="2701">
      <c r="A2701" t="inlineStr">
        <is>
          <t>Lead</t>
        </is>
      </c>
      <c r="B2701" s="39" t="str">
        <f>IFERROR(INDEX(CampTypes,MATCH(C2701,CampList,0)),"Unattributed")</f>
        <v>New</v>
      </c>
      <c r="C2701" t="inlineStr">
        <is>
          <t>EBG - In House | ABO | Natuf | Leads | Unit Franchise | India | Oct26 | V1</t>
        </is>
      </c>
      <c r="D2701" t="inlineStr">
        <is>
          <t>Natuf | Investors | Tier1 + Growth Cities | Oct26 | V1</t>
        </is>
      </c>
      <c r="E2701" t="inlineStr">
        <is>
          <t>Natuf | Reel | Brand Ambassador | Heard Of Owning A Cafe | V1</t>
        </is>
      </c>
      <c r="F2701" t="inlineStr">
        <is>
          <t>In House Natuf</t>
        </is>
      </c>
      <c r="G2701" t="inlineStr">
        <is>
          <t>Lost</t>
        </is>
      </c>
      <c r="H2701" s="39" t="str">
        <f>IF(ISNUMBER(MATCH(G2701,QualityStatuses,0)),"Quality Lead","Non-Quality Lead")</f>
        <v>Non-Quality Lead</v>
      </c>
      <c r="I2701" t="inlineStr">
        <is>
          <t>2026-10</t>
        </is>
      </c>
      <c r="J2701" t="inlineStr">
        <is>
          <t>Wk of 2026-10-12</t>
        </is>
      </c>
      <c r="K2701" t="inlineStr">
        <is>
          <t>Marshal Malbari</t>
        </is>
      </c>
      <c r="L2701" t="inlineStr">
        <is>
          <t>Facebook</t>
        </is>
      </c>
      <c r="M2701" t="inlineStr">
        <is>
          <t>Direct (campaign tagged in CRM)</t>
        </is>
      </c>
      <c r="N2701" t="inlineStr">
        <is>
          <t>6accc1d9249fa73705dc534f</t>
        </is>
      </c>
      <c r="O2701" t="n">
        <v>1</v>
      </c>
      <c r="P2701" s="40">
        <f>IF(A2701="Lead",IF(ISNUMBER(MATCH(G2701,QualityStatuses,0)),1,0),0)</f>
        <v>0</v>
      </c>
      <c r="Q2701" s="40">
        <f>IF(A2701="Lead",IF(G2701="New Lead",0,1),0)</f>
        <v>1</v>
      </c>
      <c r="R2701" s="40">
        <f>IF(A2701="Lead",IF(G2701="Lost",1,0),0)</f>
        <v>1</v>
      </c>
      <c r="S2701" t="n">
        <v>4</v>
      </c>
      <c r="T2701" t="n">
        <v>2</v>
      </c>
      <c r="U2701" t="n">
        <v>0</v>
      </c>
      <c r="V2701" t="n">
        <v>0</v>
      </c>
      <c r="W2701" t="n">
        <v>0</v>
      </c>
      <c r="X2701" t="n">
        <v>0</v>
      </c>
      <c r="Y2701">
        <f>IF(AND(A2701="Lead",COUNTIF(MetaCamps,C2701)&gt;0),1,0)</f>
        <v>0</v>
      </c>
      <c r="Z2701">
        <f>IF(Y2701=1,P2701,0)</f>
        <v>0</v>
      </c>
    </row>
    <row r="2702">
      <c r="A2702" t="inlineStr">
        <is>
          <t>Lead</t>
        </is>
      </c>
      <c r="B2702" s="39" t="str">
        <f>IFERROR(INDEX(CampTypes,MATCH(C2702,CampList,0)),"Unattributed")</f>
        <v>Old</v>
      </c>
      <c r="C2702" t="inlineStr">
        <is>
          <t>E_Natuf_Generic_13082026</t>
        </is>
      </c>
      <c r="D2702" t="inlineStr">
        <is>
          <t>E_Natuf_Generic_13082026_Adset1</t>
        </is>
      </c>
      <c r="E2702" t="inlineStr">
        <is>
          <t>E_Natuf_Generic_13082026_Adset1_Ad1</t>
        </is>
      </c>
      <c r="F2702" t="inlineStr">
        <is>
          <t>Natuf</t>
        </is>
      </c>
      <c r="G2702" t="inlineStr">
        <is>
          <t>Connected</t>
        </is>
      </c>
      <c r="H2702" s="39" t="str">
        <f>IF(ISNUMBER(MATCH(G2702,QualityStatuses,0)),"Quality Lead","Non-Quality Lead")</f>
        <v>Non-Quality Lead</v>
      </c>
      <c r="I2702" t="inlineStr">
        <is>
          <t>2026-10</t>
        </is>
      </c>
      <c r="J2702" t="inlineStr">
        <is>
          <t>Wk of 2026-10-12</t>
        </is>
      </c>
      <c r="K2702" t="inlineStr">
        <is>
          <t>Tejaswini Tarigopula</t>
        </is>
      </c>
      <c r="L2702" t="inlineStr">
        <is>
          <t>Facebook</t>
        </is>
      </c>
      <c r="M2702" t="inlineStr">
        <is>
          <t>Direct (campaign tagged in CRM)</t>
        </is>
      </c>
      <c r="N2702" t="inlineStr">
        <is>
          <t>6accc1485c83327261a2a464</t>
        </is>
      </c>
      <c r="O2702" t="n">
        <v>1</v>
      </c>
      <c r="P2702" s="40">
        <f>IF(A2702="Lead",IF(ISNUMBER(MATCH(G2702,QualityStatuses,0)),1,0),0)</f>
        <v>0</v>
      </c>
      <c r="Q2702" s="40">
        <f>IF(A2702="Lead",IF(G2702="New Lead",0,1),0)</f>
        <v>1</v>
      </c>
      <c r="R2702" s="40">
        <f>IF(A2702="Lead",IF(G2702="Lost",1,0),0)</f>
        <v>0</v>
      </c>
      <c r="S2702" t="n">
        <v>2</v>
      </c>
      <c r="T2702" t="n">
        <v>1</v>
      </c>
      <c r="U2702" t="n">
        <v>0</v>
      </c>
      <c r="V2702" t="n">
        <v>0</v>
      </c>
      <c r="W2702" t="n">
        <v>0</v>
      </c>
      <c r="X2702" t="n">
        <v>0</v>
      </c>
      <c r="Y2702">
        <f>IF(AND(A2702="Lead",COUNTIF(MetaCamps,C2702)&gt;0),1,0)</f>
        <v>1</v>
      </c>
      <c r="Z2702">
        <f>IF(Y2702=1,P2702,0)</f>
        <v>0</v>
      </c>
    </row>
    <row r="2703">
      <c r="A2703" t="inlineStr">
        <is>
          <t>Lead</t>
        </is>
      </c>
      <c r="B2703" s="39" t="str">
        <f>IFERROR(INDEX(CampTypes,MATCH(C2703,CampList,0)),"Unattributed")</f>
        <v>Old</v>
      </c>
      <c r="C2703" t="inlineStr">
        <is>
          <t>E_Suresh_Natuf_Kiosk_07072026</t>
        </is>
      </c>
      <c r="D2703" t="inlineStr">
        <is>
          <t>E_Suresh_Natuf_Kiosk_07072026_Adset5</t>
        </is>
      </c>
      <c r="E2703" t="inlineStr">
        <is>
          <t>E_Hindi_Suresh_Natuf_Kiosk_07072026_Adset5_ad3 – Copy 2</t>
        </is>
      </c>
      <c r="F2703" t="inlineStr">
        <is>
          <t>Natuf</t>
        </is>
      </c>
      <c r="G2703" t="inlineStr">
        <is>
          <t>Details Shared</t>
        </is>
      </c>
      <c r="H2703" s="39" t="str">
        <f>IF(ISNUMBER(MATCH(G2703,QualityStatuses,0)),"Quality Lead","Non-Quality Lead")</f>
        <v>Quality Lead</v>
      </c>
      <c r="I2703" t="inlineStr">
        <is>
          <t>2026-10</t>
        </is>
      </c>
      <c r="J2703" t="inlineStr">
        <is>
          <t>Wk of 2026-10-12</t>
        </is>
      </c>
      <c r="K2703" t="inlineStr">
        <is>
          <t>Tejaswini Tarigopula</t>
        </is>
      </c>
      <c r="L2703" t="inlineStr">
        <is>
          <t>Facebook</t>
        </is>
      </c>
      <c r="M2703" t="inlineStr">
        <is>
          <t>Direct (campaign tagged in CRM)</t>
        </is>
      </c>
      <c r="N2703" t="inlineStr">
        <is>
          <t>6accc048c14d7c7939aa74e9</t>
        </is>
      </c>
      <c r="O2703" t="n">
        <v>1</v>
      </c>
      <c r="P2703" s="40">
        <f>IF(A2703="Lead",IF(ISNUMBER(MATCH(G2703,QualityStatuses,0)),1,0),0)</f>
        <v>1</v>
      </c>
      <c r="Q2703" s="40">
        <f>IF(A2703="Lead",IF(G2703="New Lead",0,1),0)</f>
        <v>1</v>
      </c>
      <c r="R2703" s="40">
        <f>IF(A2703="Lead",IF(G2703="Lost",1,0),0)</f>
        <v>0</v>
      </c>
      <c r="S2703" t="n">
        <v>12</v>
      </c>
      <c r="T2703" t="n">
        <v>5</v>
      </c>
      <c r="U2703" t="n">
        <v>0</v>
      </c>
      <c r="V2703" t="n">
        <v>0</v>
      </c>
      <c r="W2703" t="n">
        <v>0</v>
      </c>
      <c r="X2703" t="n">
        <v>0</v>
      </c>
      <c r="Y2703">
        <f>IF(AND(A2703="Lead",COUNTIF(MetaCamps,C2703)&gt;0),1,0)</f>
        <v>1</v>
      </c>
      <c r="Z2703">
        <f>IF(Y2703=1,P2703,0)</f>
        <v>1</v>
      </c>
    </row>
    <row r="2704">
      <c r="A2704" t="inlineStr">
        <is>
          <t>Lead</t>
        </is>
      </c>
      <c r="B2704" s="39" t="str">
        <f>IFERROR(INDEX(CampTypes,MATCH(C2704,CampList,0)),"Unattributed")</f>
        <v>New</v>
      </c>
      <c r="C2704" t="inlineStr">
        <is>
          <t>EBG - In House | ABO | Natuf | Leads | Unit Franchise | India | Oct26 | V1</t>
        </is>
      </c>
      <c r="D2704" t="inlineStr">
        <is>
          <t>Natuf | Broad | Tier1 + Growth Cities | Oct26 | V1</t>
        </is>
      </c>
      <c r="E2704" t="inlineStr">
        <is>
          <t>Natuf | Reel | Brand Ambassador | Heard Of Owning A Cafe | V1</t>
        </is>
      </c>
      <c r="F2704" t="inlineStr">
        <is>
          <t>In House Natuf</t>
        </is>
      </c>
      <c r="G2704" t="inlineStr">
        <is>
          <t>Details Shared</t>
        </is>
      </c>
      <c r="H2704" s="39" t="str">
        <f>IF(ISNUMBER(MATCH(G2704,QualityStatuses,0)),"Quality Lead","Non-Quality Lead")</f>
        <v>Quality Lead</v>
      </c>
      <c r="I2704" t="inlineStr">
        <is>
          <t>2026-10</t>
        </is>
      </c>
      <c r="J2704" t="inlineStr">
        <is>
          <t>Wk of 2026-10-12</t>
        </is>
      </c>
      <c r="K2704" t="inlineStr">
        <is>
          <t>Marshal Malbari</t>
        </is>
      </c>
      <c r="L2704" t="inlineStr">
        <is>
          <t>Facebook</t>
        </is>
      </c>
      <c r="M2704" t="inlineStr">
        <is>
          <t>Direct (campaign tagged in CRM)</t>
        </is>
      </c>
      <c r="N2704" t="inlineStr">
        <is>
          <t>6accbe366e42bfa87e0c4bb4</t>
        </is>
      </c>
      <c r="O2704" t="n">
        <v>1</v>
      </c>
      <c r="P2704" s="40">
        <f>IF(A2704="Lead",IF(ISNUMBER(MATCH(G2704,QualityStatuses,0)),1,0),0)</f>
        <v>1</v>
      </c>
      <c r="Q2704" s="40">
        <f>IF(A2704="Lead",IF(G2704="New Lead",0,1),0)</f>
        <v>1</v>
      </c>
      <c r="R2704" s="40">
        <f>IF(A2704="Lead",IF(G2704="Lost",1,0),0)</f>
        <v>0</v>
      </c>
      <c r="S2704" t="n">
        <v>5</v>
      </c>
      <c r="T2704" t="n">
        <v>2</v>
      </c>
      <c r="U2704" t="n">
        <v>0</v>
      </c>
      <c r="V2704" t="n">
        <v>0</v>
      </c>
      <c r="W2704" t="n">
        <v>0</v>
      </c>
      <c r="X2704" t="n">
        <v>0</v>
      </c>
      <c r="Y2704">
        <f>IF(AND(A2704="Lead",COUNTIF(MetaCamps,C2704)&gt;0),1,0)</f>
        <v>0</v>
      </c>
      <c r="Z2704">
        <f>IF(Y2704=1,P2704,0)</f>
        <v>0</v>
      </c>
    </row>
    <row r="2705">
      <c r="A2705" t="inlineStr">
        <is>
          <t>Lead</t>
        </is>
      </c>
      <c r="B2705" s="39" t="str">
        <f>IFERROR(INDEX(CampTypes,MATCH(C2705,CampList,0)),"Unattributed")</f>
        <v>New</v>
      </c>
      <c r="C2705" t="inlineStr">
        <is>
          <t>EBG - In House | ABO | Natuf | Leads | Unit Franchise | India | Oct26 | V1</t>
        </is>
      </c>
      <c r="D2705" t="inlineStr">
        <is>
          <t>Natuf | Investors | Tier1 + Growth Cities | Oct26 | V1</t>
        </is>
      </c>
      <c r="E2705" t="inlineStr">
        <is>
          <t>Natuf | Reel | Brand Ambassador | Heard Of Owning A Cafe | V1</t>
        </is>
      </c>
      <c r="F2705" t="inlineStr">
        <is>
          <t>In House Natuf</t>
        </is>
      </c>
      <c r="G2705" t="inlineStr">
        <is>
          <t>Attempt 1</t>
        </is>
      </c>
      <c r="H2705" s="39" t="str">
        <f>IF(ISNUMBER(MATCH(G2705,QualityStatuses,0)),"Quality Lead","Non-Quality Lead")</f>
        <v>Non-Quality Lead</v>
      </c>
      <c r="I2705" t="inlineStr">
        <is>
          <t>2026-10</t>
        </is>
      </c>
      <c r="J2705" t="inlineStr">
        <is>
          <t>Wk of 2026-10-12</t>
        </is>
      </c>
      <c r="K2705" t="inlineStr">
        <is>
          <t>Marshal Malbari</t>
        </is>
      </c>
      <c r="L2705" t="inlineStr">
        <is>
          <t>Facebook</t>
        </is>
      </c>
      <c r="M2705" t="inlineStr">
        <is>
          <t>Direct (campaign tagged in CRM)</t>
        </is>
      </c>
      <c r="N2705" t="inlineStr">
        <is>
          <t>6accbc40952abf7f20fa6ab1</t>
        </is>
      </c>
      <c r="O2705" t="n">
        <v>1</v>
      </c>
      <c r="P2705" s="40">
        <f>IF(A2705="Lead",IF(ISNUMBER(MATCH(G2705,QualityStatuses,0)),1,0),0)</f>
        <v>0</v>
      </c>
      <c r="Q2705" s="40">
        <f>IF(A2705="Lead",IF(G2705="New Lead",0,1),0)</f>
        <v>1</v>
      </c>
      <c r="R2705" s="40">
        <f>IF(A2705="Lead",IF(G2705="Lost",1,0),0)</f>
        <v>0</v>
      </c>
      <c r="S2705" t="n">
        <v>1</v>
      </c>
      <c r="T2705" t="n">
        <v>1</v>
      </c>
      <c r="U2705" t="n">
        <v>0</v>
      </c>
      <c r="V2705" t="n">
        <v>0</v>
      </c>
      <c r="W2705" t="n">
        <v>0</v>
      </c>
      <c r="X2705" t="n">
        <v>0</v>
      </c>
      <c r="Y2705">
        <f>IF(AND(A2705="Lead",COUNTIF(MetaCamps,C2705)&gt;0),1,0)</f>
        <v>0</v>
      </c>
      <c r="Z2705">
        <f>IF(Y2705=1,P2705,0)</f>
        <v>0</v>
      </c>
    </row>
    <row r="2706">
      <c r="A2706" t="inlineStr">
        <is>
          <t>Lead</t>
        </is>
      </c>
      <c r="B2706" s="39" t="str">
        <f>IFERROR(INDEX(CampTypes,MATCH(C2706,CampList,0)),"Unattributed")</f>
        <v>Old</v>
      </c>
      <c r="C2706" t="inlineStr">
        <is>
          <t>E_Suresh_Natuf_Kiosk_07072026</t>
        </is>
      </c>
      <c r="D2706" t="inlineStr">
        <is>
          <t>E_Suresh_Natuf_Kiosk_07072026_Adset5</t>
        </is>
      </c>
      <c r="E2706" t="inlineStr">
        <is>
          <t>E_Hindi_Suresh_Natuf_Kiosk_07072026_Adset5_ad3 – Copy 2</t>
        </is>
      </c>
      <c r="F2706" t="inlineStr">
        <is>
          <t>Natuf</t>
        </is>
      </c>
      <c r="G2706" t="inlineStr">
        <is>
          <t>Attempt 2</t>
        </is>
      </c>
      <c r="H2706" s="39" t="str">
        <f>IF(ISNUMBER(MATCH(G2706,QualityStatuses,0)),"Quality Lead","Non-Quality Lead")</f>
        <v>Non-Quality Lead</v>
      </c>
      <c r="I2706" t="inlineStr">
        <is>
          <t>2026-10</t>
        </is>
      </c>
      <c r="J2706" t="inlineStr">
        <is>
          <t>Wk of 2026-10-12</t>
        </is>
      </c>
      <c r="K2706" t="inlineStr">
        <is>
          <t>Tejaswini Tarigopula</t>
        </is>
      </c>
      <c r="L2706" t="inlineStr">
        <is>
          <t>Facebook</t>
        </is>
      </c>
      <c r="M2706" t="inlineStr">
        <is>
          <t>Direct (campaign tagged in CRM)</t>
        </is>
      </c>
      <c r="N2706" t="inlineStr">
        <is>
          <t>6accbbc2000f84c45cadc9b9</t>
        </is>
      </c>
      <c r="O2706" t="n">
        <v>1</v>
      </c>
      <c r="P2706" s="40">
        <f>IF(A2706="Lead",IF(ISNUMBER(MATCH(G2706,QualityStatuses,0)),1,0),0)</f>
        <v>0</v>
      </c>
      <c r="Q2706" s="40">
        <f>IF(A2706="Lead",IF(G2706="New Lead",0,1),0)</f>
        <v>1</v>
      </c>
      <c r="R2706" s="40">
        <f>IF(A2706="Lead",IF(G2706="Lost",1,0),0)</f>
        <v>0</v>
      </c>
      <c r="S2706" t="n">
        <v>3</v>
      </c>
      <c r="T2706" t="n">
        <v>0</v>
      </c>
      <c r="U2706" t="n">
        <v>0</v>
      </c>
      <c r="V2706" t="n">
        <v>0</v>
      </c>
      <c r="W2706" t="n">
        <v>0</v>
      </c>
      <c r="X2706" t="n">
        <v>0</v>
      </c>
      <c r="Y2706">
        <f>IF(AND(A2706="Lead",COUNTIF(MetaCamps,C2706)&gt;0),1,0)</f>
        <v>1</v>
      </c>
      <c r="Z2706">
        <f>IF(Y2706=1,P2706,0)</f>
        <v>0</v>
      </c>
    </row>
    <row r="2707">
      <c r="A2707" t="inlineStr">
        <is>
          <t>Lead</t>
        </is>
      </c>
      <c r="B2707" s="39" t="str">
        <f>IFERROR(INDEX(CampTypes,MATCH(C2707,CampList,0)),"Unattributed")</f>
        <v>Old</v>
      </c>
      <c r="C2707" t="inlineStr">
        <is>
          <t>natuf_Kiosk_14072026_Hindi</t>
        </is>
      </c>
      <c r="D2707" t="inlineStr">
        <is>
          <t>natuf_Kiosk_09102026</t>
        </is>
      </c>
      <c r="E2707" t="inlineStr">
        <is>
          <t>natuf_Kiosk_14072026_ad set_ad1</t>
        </is>
      </c>
      <c r="F2707" t="inlineStr">
        <is>
          <t>Natuf</t>
        </is>
      </c>
      <c r="G2707" t="inlineStr">
        <is>
          <t>Attempt 2</t>
        </is>
      </c>
      <c r="H2707" s="39" t="str">
        <f>IF(ISNUMBER(MATCH(G2707,QualityStatuses,0)),"Quality Lead","Non-Quality Lead")</f>
        <v>Non-Quality Lead</v>
      </c>
      <c r="I2707" t="inlineStr">
        <is>
          <t>2026-10</t>
        </is>
      </c>
      <c r="J2707" t="inlineStr">
        <is>
          <t>Wk of 2026-10-12</t>
        </is>
      </c>
      <c r="K2707" t="inlineStr">
        <is>
          <t>Tejaswini Tarigopula</t>
        </is>
      </c>
      <c r="L2707" t="inlineStr">
        <is>
          <t>Facebook</t>
        </is>
      </c>
      <c r="M2707" t="inlineStr">
        <is>
          <t>Direct (campaign tagged in CRM)</t>
        </is>
      </c>
      <c r="N2707" t="inlineStr">
        <is>
          <t>6accb9c8ed30b4e1f1373b18</t>
        </is>
      </c>
      <c r="O2707" t="n">
        <v>1</v>
      </c>
      <c r="P2707" s="40">
        <f>IF(A2707="Lead",IF(ISNUMBER(MATCH(G2707,QualityStatuses,0)),1,0),0)</f>
        <v>0</v>
      </c>
      <c r="Q2707" s="40">
        <f>IF(A2707="Lead",IF(G2707="New Lead",0,1),0)</f>
        <v>1</v>
      </c>
      <c r="R2707" s="40">
        <f>IF(A2707="Lead",IF(G2707="Lost",1,0),0)</f>
        <v>0</v>
      </c>
      <c r="S2707" t="n">
        <v>9</v>
      </c>
      <c r="T2707" t="n">
        <v>8</v>
      </c>
      <c r="U2707" t="n">
        <v>0</v>
      </c>
      <c r="V2707" t="n">
        <v>0</v>
      </c>
      <c r="W2707" t="n">
        <v>0</v>
      </c>
      <c r="X2707" t="n">
        <v>0</v>
      </c>
      <c r="Y2707">
        <f>IF(AND(A2707="Lead",COUNTIF(MetaCamps,C2707)&gt;0),1,0)</f>
        <v>1</v>
      </c>
      <c r="Z2707">
        <f>IF(Y2707=1,P2707,0)</f>
        <v>0</v>
      </c>
    </row>
    <row r="2708">
      <c r="A2708" t="inlineStr">
        <is>
          <t>Lead</t>
        </is>
      </c>
      <c r="B2708" s="39" t="str">
        <f>IFERROR(INDEX(CampTypes,MATCH(C2708,CampList,0)),"Unattributed")</f>
        <v>New</v>
      </c>
      <c r="C2708" t="inlineStr">
        <is>
          <t>EBG - In House | ABO | Natuf | Leads | Unit Franchise | India | Oct26 | V1</t>
        </is>
      </c>
      <c r="D2708" t="inlineStr">
        <is>
          <t>Natuf | Business Owners | Tier1 + Growth Cities | Oct26 | V1</t>
        </is>
      </c>
      <c r="E2708" t="inlineStr">
        <is>
          <t>Natuf | Reel | Brand Ambassador | Heard Of Owning A Cafe | V1</t>
        </is>
      </c>
      <c r="F2708" t="inlineStr">
        <is>
          <t>In House Natuf</t>
        </is>
      </c>
      <c r="G2708" t="inlineStr">
        <is>
          <t>Connected</t>
        </is>
      </c>
      <c r="H2708" s="39" t="str">
        <f>IF(ISNUMBER(MATCH(G2708,QualityStatuses,0)),"Quality Lead","Non-Quality Lead")</f>
        <v>Non-Quality Lead</v>
      </c>
      <c r="I2708" t="inlineStr">
        <is>
          <t>2026-10</t>
        </is>
      </c>
      <c r="J2708" t="inlineStr">
        <is>
          <t>Wk of 2026-10-12</t>
        </is>
      </c>
      <c r="K2708" t="inlineStr">
        <is>
          <t>Marshal Malbari</t>
        </is>
      </c>
      <c r="L2708" t="inlineStr">
        <is>
          <t>Facebook</t>
        </is>
      </c>
      <c r="M2708" t="inlineStr">
        <is>
          <t>Direct (campaign tagged in CRM)</t>
        </is>
      </c>
      <c r="N2708" t="inlineStr">
        <is>
          <t>6accb8cadf731d72e5261cd4</t>
        </is>
      </c>
      <c r="O2708" t="n">
        <v>1</v>
      </c>
      <c r="P2708" s="40">
        <f>IF(A2708="Lead",IF(ISNUMBER(MATCH(G2708,QualityStatuses,0)),1,0),0)</f>
        <v>0</v>
      </c>
      <c r="Q2708" s="40">
        <f>IF(A2708="Lead",IF(G2708="New Lead",0,1),0)</f>
        <v>1</v>
      </c>
      <c r="R2708" s="40">
        <f>IF(A2708="Lead",IF(G2708="Lost",1,0),0)</f>
        <v>0</v>
      </c>
      <c r="S2708" t="n">
        <v>2</v>
      </c>
      <c r="T2708" t="n">
        <v>2</v>
      </c>
      <c r="U2708" t="n">
        <v>0</v>
      </c>
      <c r="V2708" t="n">
        <v>0</v>
      </c>
      <c r="W2708" t="n">
        <v>0</v>
      </c>
      <c r="X2708" t="n">
        <v>0</v>
      </c>
      <c r="Y2708">
        <f>IF(AND(A2708="Lead",COUNTIF(MetaCamps,C2708)&gt;0),1,0)</f>
        <v>0</v>
      </c>
      <c r="Z2708">
        <f>IF(Y2708=1,P2708,0)</f>
        <v>0</v>
      </c>
    </row>
    <row r="2709">
      <c r="A2709" t="inlineStr">
        <is>
          <t>Lead</t>
        </is>
      </c>
      <c r="B2709" s="39" t="str">
        <f>IFERROR(INDEX(CampTypes,MATCH(C2709,CampList,0)),"Unattributed")</f>
        <v>New</v>
      </c>
      <c r="C2709" t="inlineStr">
        <is>
          <t>EBG - In House | ABO | Natuf | Leads | Unit Franchise | India | Oct26 | V1</t>
        </is>
      </c>
      <c r="D2709" t="inlineStr">
        <is>
          <t>Natuf | LAL 1% | India | Jul26 | V1</t>
        </is>
      </c>
      <c r="E2709" t="inlineStr">
        <is>
          <t>Natuf | Reel | Brand Ambassador | Heard Of Owning A Cafe | V1</t>
        </is>
      </c>
      <c r="F2709" t="inlineStr">
        <is>
          <t>In House Natuf</t>
        </is>
      </c>
      <c r="G2709" t="inlineStr">
        <is>
          <t>New Lead</t>
        </is>
      </c>
      <c r="H2709" s="39" t="str">
        <f>IF(ISNUMBER(MATCH(G2709,QualityStatuses,0)),"Quality Lead","Non-Quality Lead")</f>
        <v>Non-Quality Lead</v>
      </c>
      <c r="I2709" t="inlineStr">
        <is>
          <t>2026-10</t>
        </is>
      </c>
      <c r="J2709" t="inlineStr">
        <is>
          <t>Wk of 2026-10-12</t>
        </is>
      </c>
      <c r="K2709" t="inlineStr">
        <is>
          <t>(Unassigned)</t>
        </is>
      </c>
      <c r="L2709" t="inlineStr">
        <is>
          <t>Whatsapp Cloud API</t>
        </is>
      </c>
      <c r="M2709" t="inlineStr">
        <is>
          <t>Direct (campaign tagged in CRM)</t>
        </is>
      </c>
      <c r="N2709" t="inlineStr">
        <is>
          <t>6accb88d6b52967c71f0d199</t>
        </is>
      </c>
      <c r="O2709" t="n">
        <v>1</v>
      </c>
      <c r="P2709" s="40">
        <f>IF(A2709="Lead",IF(ISNUMBER(MATCH(G2709,QualityStatuses,0)),1,0),0)</f>
        <v>0</v>
      </c>
      <c r="Q2709" s="40">
        <f>IF(A2709="Lead",IF(G2709="New Lead",0,1),0)</f>
        <v>0</v>
      </c>
      <c r="R2709" s="40">
        <f>IF(A2709="Lead",IF(G2709="Lost",1,0),0)</f>
        <v>0</v>
      </c>
      <c r="S2709" t="n">
        <v>0</v>
      </c>
      <c r="T2709" t="n">
        <v>0</v>
      </c>
      <c r="U2709" t="n">
        <v>0</v>
      </c>
      <c r="V2709" t="n">
        <v>0</v>
      </c>
      <c r="W2709" t="n">
        <v>0</v>
      </c>
      <c r="X2709" t="n">
        <v>0</v>
      </c>
      <c r="Y2709">
        <f>IF(AND(A2709="Lead",COUNTIF(MetaCamps,C2709)&gt;0),1,0)</f>
        <v>0</v>
      </c>
      <c r="Z2709">
        <f>IF(Y2709=1,P2709,0)</f>
        <v>0</v>
      </c>
    </row>
    <row r="2710">
      <c r="A2710" t="inlineStr">
        <is>
          <t>Lead</t>
        </is>
      </c>
      <c r="B2710" s="39" t="str">
        <f>IFERROR(INDEX(CampTypes,MATCH(C2710,CampList,0)),"Unattributed")</f>
        <v>New</v>
      </c>
      <c r="C2710" t="inlineStr">
        <is>
          <t>EBG - In House | ABO | Natuf | Leads | Unit Franchise | India | Oct26 | V1</t>
        </is>
      </c>
      <c r="D2710" t="inlineStr">
        <is>
          <t>Natuf | Investors | Tier1 + Growth Cities | Oct26 | V1</t>
        </is>
      </c>
      <c r="E2710" t="inlineStr">
        <is>
          <t>Natuf | Reel | Brand Ambassador | Heard Of Owning A Cafe | V1</t>
        </is>
      </c>
      <c r="F2710" t="inlineStr">
        <is>
          <t>In House Natuf</t>
        </is>
      </c>
      <c r="G2710" t="inlineStr">
        <is>
          <t>Details Shared</t>
        </is>
      </c>
      <c r="H2710" s="39" t="str">
        <f>IF(ISNUMBER(MATCH(G2710,QualityStatuses,0)),"Quality Lead","Non-Quality Lead")</f>
        <v>Quality Lead</v>
      </c>
      <c r="I2710" t="inlineStr">
        <is>
          <t>2026-10</t>
        </is>
      </c>
      <c r="J2710" t="inlineStr">
        <is>
          <t>Wk of 2026-10-12</t>
        </is>
      </c>
      <c r="K2710" t="inlineStr">
        <is>
          <t>Marshal Malbari</t>
        </is>
      </c>
      <c r="L2710" t="inlineStr">
        <is>
          <t>Facebook</t>
        </is>
      </c>
      <c r="M2710" t="inlineStr">
        <is>
          <t>Direct (campaign tagged in CRM)</t>
        </is>
      </c>
      <c r="N2710" t="inlineStr">
        <is>
          <t>6accb883ea6d9dd6e72d2c9f</t>
        </is>
      </c>
      <c r="O2710" t="n">
        <v>1</v>
      </c>
      <c r="P2710" s="40">
        <f>IF(A2710="Lead",IF(ISNUMBER(MATCH(G2710,QualityStatuses,0)),1,0),0)</f>
        <v>1</v>
      </c>
      <c r="Q2710" s="40">
        <f>IF(A2710="Lead",IF(G2710="New Lead",0,1),0)</f>
        <v>1</v>
      </c>
      <c r="R2710" s="40">
        <f>IF(A2710="Lead",IF(G2710="Lost",1,0),0)</f>
        <v>0</v>
      </c>
      <c r="S2710" t="n">
        <v>2</v>
      </c>
      <c r="T2710" t="n">
        <v>2</v>
      </c>
      <c r="U2710" t="n">
        <v>0</v>
      </c>
      <c r="V2710" t="n">
        <v>0</v>
      </c>
      <c r="W2710" t="n">
        <v>0</v>
      </c>
      <c r="X2710" t="n">
        <v>0</v>
      </c>
      <c r="Y2710">
        <f>IF(AND(A2710="Lead",COUNTIF(MetaCamps,C2710)&gt;0),1,0)</f>
        <v>0</v>
      </c>
      <c r="Z2710">
        <f>IF(Y2710=1,P2710,0)</f>
        <v>0</v>
      </c>
    </row>
    <row r="2711">
      <c r="A2711" t="inlineStr">
        <is>
          <t>Lead</t>
        </is>
      </c>
      <c r="B2711" s="39" t="str">
        <f>IFERROR(INDEX(CampTypes,MATCH(C2711,CampList,0)),"Unattributed")</f>
        <v>New</v>
      </c>
      <c r="C2711" t="inlineStr">
        <is>
          <t>EBG - In House | ABO | Natuf | Leads | Unit Franchise | India | Oct26 | V1</t>
        </is>
      </c>
      <c r="D2711" t="inlineStr">
        <is>
          <t>Natuf | Broad | Tier1 + Growth Cities | Oct26 | V1</t>
        </is>
      </c>
      <c r="E2711" t="inlineStr">
        <is>
          <t>Natuf | Reel | Brand Ambassador | Heard Of Owning A Cafe | V1</t>
        </is>
      </c>
      <c r="F2711" t="inlineStr">
        <is>
          <t>In House Natuf</t>
        </is>
      </c>
      <c r="G2711" t="inlineStr">
        <is>
          <t>Lost</t>
        </is>
      </c>
      <c r="H2711" s="39" t="str">
        <f>IF(ISNUMBER(MATCH(G2711,QualityStatuses,0)),"Quality Lead","Non-Quality Lead")</f>
        <v>Non-Quality Lead</v>
      </c>
      <c r="I2711" t="inlineStr">
        <is>
          <t>2026-10</t>
        </is>
      </c>
      <c r="J2711" t="inlineStr">
        <is>
          <t>Wk of 2026-10-12</t>
        </is>
      </c>
      <c r="K2711" t="inlineStr">
        <is>
          <t>Marshal Malbari</t>
        </is>
      </c>
      <c r="L2711" t="inlineStr">
        <is>
          <t>Facebook</t>
        </is>
      </c>
      <c r="M2711" t="inlineStr">
        <is>
          <t>Direct (campaign tagged in CRM)</t>
        </is>
      </c>
      <c r="N2711" t="inlineStr">
        <is>
          <t>6accb81326c35a0cab736287</t>
        </is>
      </c>
      <c r="O2711" t="n">
        <v>1</v>
      </c>
      <c r="P2711" s="40">
        <f>IF(A2711="Lead",IF(ISNUMBER(MATCH(G2711,QualityStatuses,0)),1,0),0)</f>
        <v>0</v>
      </c>
      <c r="Q2711" s="40">
        <f>IF(A2711="Lead",IF(G2711="New Lead",0,1),0)</f>
        <v>1</v>
      </c>
      <c r="R2711" s="40">
        <f>IF(A2711="Lead",IF(G2711="Lost",1,0),0)</f>
        <v>1</v>
      </c>
      <c r="S2711" t="n">
        <v>6</v>
      </c>
      <c r="T2711" t="n">
        <v>3</v>
      </c>
      <c r="U2711" t="n">
        <v>0</v>
      </c>
      <c r="V2711" t="n">
        <v>0</v>
      </c>
      <c r="W2711" t="n">
        <v>0</v>
      </c>
      <c r="X2711" t="n">
        <v>0</v>
      </c>
      <c r="Y2711">
        <f>IF(AND(A2711="Lead",COUNTIF(MetaCamps,C2711)&gt;0),1,0)</f>
        <v>0</v>
      </c>
      <c r="Z2711">
        <f>IF(Y2711=1,P2711,0)</f>
        <v>0</v>
      </c>
    </row>
    <row r="2712">
      <c r="A2712" t="inlineStr">
        <is>
          <t>Lead</t>
        </is>
      </c>
      <c r="B2712" s="39" t="str">
        <f>IFERROR(INDEX(CampTypes,MATCH(C2712,CampList,0)),"Unattributed")</f>
        <v>Old</v>
      </c>
      <c r="C2712" t="inlineStr">
        <is>
          <t>natuf_Kiosk_14072026_Hindi</t>
        </is>
      </c>
      <c r="D2712" t="inlineStr">
        <is>
          <t>natuf_Kiosk_09102026</t>
        </is>
      </c>
      <c r="E2712" t="inlineStr">
        <is>
          <t>natuf_Kiosk_14072026_ad set_ad1</t>
        </is>
      </c>
      <c r="F2712" t="inlineStr">
        <is>
          <t>Natuf</t>
        </is>
      </c>
      <c r="G2712" t="inlineStr">
        <is>
          <t>Lost</t>
        </is>
      </c>
      <c r="H2712" s="39" t="str">
        <f>IF(ISNUMBER(MATCH(G2712,QualityStatuses,0)),"Quality Lead","Non-Quality Lead")</f>
        <v>Non-Quality Lead</v>
      </c>
      <c r="I2712" t="inlineStr">
        <is>
          <t>2026-10</t>
        </is>
      </c>
      <c r="J2712" t="inlineStr">
        <is>
          <t>Wk of 2026-10-12</t>
        </is>
      </c>
      <c r="K2712" t="inlineStr">
        <is>
          <t>Tejaswini Tarigopula</t>
        </is>
      </c>
      <c r="L2712" t="inlineStr">
        <is>
          <t>Facebook</t>
        </is>
      </c>
      <c r="M2712" t="inlineStr">
        <is>
          <t>Direct (campaign tagged in CRM)</t>
        </is>
      </c>
      <c r="N2712" t="inlineStr">
        <is>
          <t>6accb66ca930aab3ffcf13db</t>
        </is>
      </c>
      <c r="O2712" t="n">
        <v>1</v>
      </c>
      <c r="P2712" s="40">
        <f>IF(A2712="Lead",IF(ISNUMBER(MATCH(G2712,QualityStatuses,0)),1,0),0)</f>
        <v>0</v>
      </c>
      <c r="Q2712" s="40">
        <f>IF(A2712="Lead",IF(G2712="New Lead",0,1),0)</f>
        <v>1</v>
      </c>
      <c r="R2712" s="40">
        <f>IF(A2712="Lead",IF(G2712="Lost",1,0),0)</f>
        <v>1</v>
      </c>
      <c r="S2712" t="n">
        <v>6</v>
      </c>
      <c r="T2712" t="n">
        <v>0</v>
      </c>
      <c r="U2712" t="n">
        <v>0</v>
      </c>
      <c r="V2712" t="n">
        <v>0</v>
      </c>
      <c r="W2712" t="n">
        <v>0</v>
      </c>
      <c r="X2712" t="n">
        <v>0</v>
      </c>
      <c r="Y2712">
        <f>IF(AND(A2712="Lead",COUNTIF(MetaCamps,C2712)&gt;0),1,0)</f>
        <v>1</v>
      </c>
      <c r="Z2712">
        <f>IF(Y2712=1,P2712,0)</f>
        <v>0</v>
      </c>
    </row>
    <row r="2713">
      <c r="A2713" t="inlineStr">
        <is>
          <t>Lead</t>
        </is>
      </c>
      <c r="B2713" s="39" t="str">
        <f>IFERROR(INDEX(CampTypes,MATCH(C2713,CampList,0)),"Unattributed")</f>
        <v>New</v>
      </c>
      <c r="C2713" t="inlineStr">
        <is>
          <t>EBG - In House | ABO | Natuf | Leads | Unit Franchise | India | Oct26 | V1</t>
        </is>
      </c>
      <c r="D2713" t="inlineStr">
        <is>
          <t>Natuf | Business Owners | Tier1 + Growth Cities | Oct26 | V1</t>
        </is>
      </c>
      <c r="E2713" t="inlineStr">
        <is>
          <t>Natuf | Reel | Brand Ambassador | Heard Of Owning A Cafe | V1</t>
        </is>
      </c>
      <c r="F2713" t="inlineStr">
        <is>
          <t>In House Natuf</t>
        </is>
      </c>
      <c r="G2713" t="inlineStr">
        <is>
          <t>Lost</t>
        </is>
      </c>
      <c r="H2713" s="39" t="str">
        <f>IF(ISNUMBER(MATCH(G2713,QualityStatuses,0)),"Quality Lead","Non-Quality Lead")</f>
        <v>Non-Quality Lead</v>
      </c>
      <c r="I2713" t="inlineStr">
        <is>
          <t>2026-10</t>
        </is>
      </c>
      <c r="J2713" t="inlineStr">
        <is>
          <t>Wk of 2026-10-12</t>
        </is>
      </c>
      <c r="K2713" t="inlineStr">
        <is>
          <t>Marshal Malbari</t>
        </is>
      </c>
      <c r="L2713" t="inlineStr">
        <is>
          <t>Facebook</t>
        </is>
      </c>
      <c r="M2713" t="inlineStr">
        <is>
          <t>Direct (campaign tagged in CRM)</t>
        </is>
      </c>
      <c r="N2713" t="inlineStr">
        <is>
          <t>6accb6077ba725e300e60e90</t>
        </is>
      </c>
      <c r="O2713" t="n">
        <v>1</v>
      </c>
      <c r="P2713" s="40">
        <f>IF(A2713="Lead",IF(ISNUMBER(MATCH(G2713,QualityStatuses,0)),1,0),0)</f>
        <v>0</v>
      </c>
      <c r="Q2713" s="40">
        <f>IF(A2713="Lead",IF(G2713="New Lead",0,1),0)</f>
        <v>1</v>
      </c>
      <c r="R2713" s="40">
        <f>IF(A2713="Lead",IF(G2713="Lost",1,0),0)</f>
        <v>1</v>
      </c>
      <c r="S2713" t="n">
        <v>1</v>
      </c>
      <c r="T2713" t="n">
        <v>1</v>
      </c>
      <c r="U2713" t="n">
        <v>0</v>
      </c>
      <c r="V2713" t="n">
        <v>0</v>
      </c>
      <c r="W2713" t="n">
        <v>0</v>
      </c>
      <c r="X2713" t="n">
        <v>0</v>
      </c>
      <c r="Y2713">
        <f>IF(AND(A2713="Lead",COUNTIF(MetaCamps,C2713)&gt;0),1,0)</f>
        <v>0</v>
      </c>
      <c r="Z2713">
        <f>IF(Y2713=1,P2713,0)</f>
        <v>0</v>
      </c>
    </row>
    <row r="2714">
      <c r="A2714" t="inlineStr">
        <is>
          <t>Lead</t>
        </is>
      </c>
      <c r="B2714" s="39" t="str">
        <f>IFERROR(INDEX(CampTypes,MATCH(C2714,CampList,0)),"Unattributed")</f>
        <v>New</v>
      </c>
      <c r="C2714" t="inlineStr">
        <is>
          <t>EBG - In House | ABO | Natuf | Leads | Unit Franchise | India | Oct26 | V1</t>
        </is>
      </c>
      <c r="D2714" t="inlineStr">
        <is>
          <t>Natuf | Investors | Tier1 + Growth Cities | Oct26 | V1</t>
        </is>
      </c>
      <c r="E2714" t="inlineStr">
        <is>
          <t>Natuf | Reel | Brand Ambassador | Heard Of Owning A Cafe | V1</t>
        </is>
      </c>
      <c r="F2714" t="inlineStr">
        <is>
          <t>In House Natuf</t>
        </is>
      </c>
      <c r="G2714" t="inlineStr">
        <is>
          <t>Follow-Up</t>
        </is>
      </c>
      <c r="H2714" s="39" t="str">
        <f>IF(ISNUMBER(MATCH(G2714,QualityStatuses,0)),"Quality Lead","Non-Quality Lead")</f>
        <v>Quality Lead</v>
      </c>
      <c r="I2714" t="inlineStr">
        <is>
          <t>2026-10</t>
        </is>
      </c>
      <c r="J2714" t="inlineStr">
        <is>
          <t>Wk of 2026-10-12</t>
        </is>
      </c>
      <c r="K2714" t="inlineStr">
        <is>
          <t>Marshal Malbari</t>
        </is>
      </c>
      <c r="L2714" t="inlineStr">
        <is>
          <t>Facebook</t>
        </is>
      </c>
      <c r="M2714" t="inlineStr">
        <is>
          <t>Direct (campaign tagged in CRM)</t>
        </is>
      </c>
      <c r="N2714" t="inlineStr">
        <is>
          <t>6accb5ff0d615ba474d7e8db</t>
        </is>
      </c>
      <c r="O2714" t="n">
        <v>1</v>
      </c>
      <c r="P2714" s="40">
        <f>IF(A2714="Lead",IF(ISNUMBER(MATCH(G2714,QualityStatuses,0)),1,0),0)</f>
        <v>1</v>
      </c>
      <c r="Q2714" s="40">
        <f>IF(A2714="Lead",IF(G2714="New Lead",0,1),0)</f>
        <v>1</v>
      </c>
      <c r="R2714" s="40">
        <f>IF(A2714="Lead",IF(G2714="Lost",1,0),0)</f>
        <v>0</v>
      </c>
      <c r="S2714" t="n">
        <v>1</v>
      </c>
      <c r="T2714" t="n">
        <v>1</v>
      </c>
      <c r="U2714" t="n">
        <v>0</v>
      </c>
      <c r="V2714" t="n">
        <v>0</v>
      </c>
      <c r="W2714" t="n">
        <v>0</v>
      </c>
      <c r="X2714" t="n">
        <v>0</v>
      </c>
      <c r="Y2714">
        <f>IF(AND(A2714="Lead",COUNTIF(MetaCamps,C2714)&gt;0),1,0)</f>
        <v>0</v>
      </c>
      <c r="Z2714">
        <f>IF(Y2714=1,P2714,0)</f>
        <v>0</v>
      </c>
    </row>
    <row r="2715">
      <c r="A2715" t="inlineStr">
        <is>
          <t>Lead</t>
        </is>
      </c>
      <c r="B2715" s="39" t="str">
        <f>IFERROR(INDEX(CampTypes,MATCH(C2715,CampList,0)),"Unattributed")</f>
        <v>New</v>
      </c>
      <c r="C2715" t="inlineStr">
        <is>
          <t>EBG - In House | ABO | Natuf | Leads | Unit Franchise | India | Oct26 | V1</t>
        </is>
      </c>
      <c r="D2715" t="inlineStr">
        <is>
          <t>Natuf | Broad | Tier1 + Growth Cities | Oct26 | V1</t>
        </is>
      </c>
      <c r="E2715" t="inlineStr">
        <is>
          <t>Natuf | Reel | Brand Ambassador | Heard Of Owning A Cafe | V1</t>
        </is>
      </c>
      <c r="F2715" t="inlineStr">
        <is>
          <t>In House Natuf</t>
        </is>
      </c>
      <c r="G2715" t="inlineStr">
        <is>
          <t>Details Shared</t>
        </is>
      </c>
      <c r="H2715" s="39" t="str">
        <f>IF(ISNUMBER(MATCH(G2715,QualityStatuses,0)),"Quality Lead","Non-Quality Lead")</f>
        <v>Quality Lead</v>
      </c>
      <c r="I2715" t="inlineStr">
        <is>
          <t>2026-10</t>
        </is>
      </c>
      <c r="J2715" t="inlineStr">
        <is>
          <t>Wk of 2026-10-12</t>
        </is>
      </c>
      <c r="K2715" t="inlineStr">
        <is>
          <t>Marshal Malbari</t>
        </is>
      </c>
      <c r="L2715" t="inlineStr">
        <is>
          <t>Facebook</t>
        </is>
      </c>
      <c r="M2715" t="inlineStr">
        <is>
          <t>Direct (campaign tagged in CRM)</t>
        </is>
      </c>
      <c r="N2715" t="inlineStr">
        <is>
          <t>6accb2c8623ca84fd3e2e999</t>
        </is>
      </c>
      <c r="O2715" t="n">
        <v>1</v>
      </c>
      <c r="P2715" s="40">
        <f>IF(A2715="Lead",IF(ISNUMBER(MATCH(G2715,QualityStatuses,0)),1,0),0)</f>
        <v>1</v>
      </c>
      <c r="Q2715" s="40">
        <f>IF(A2715="Lead",IF(G2715="New Lead",0,1),0)</f>
        <v>1</v>
      </c>
      <c r="R2715" s="40">
        <f>IF(A2715="Lead",IF(G2715="Lost",1,0),0)</f>
        <v>0</v>
      </c>
      <c r="S2715" t="n">
        <v>5</v>
      </c>
      <c r="T2715" t="n">
        <v>5</v>
      </c>
      <c r="U2715" t="n">
        <v>0</v>
      </c>
      <c r="V2715" t="n">
        <v>0</v>
      </c>
      <c r="W2715" t="n">
        <v>0</v>
      </c>
      <c r="X2715" t="n">
        <v>0</v>
      </c>
      <c r="Y2715">
        <f>IF(AND(A2715="Lead",COUNTIF(MetaCamps,C2715)&gt;0),1,0)</f>
        <v>0</v>
      </c>
      <c r="Z2715">
        <f>IF(Y2715=1,P2715,0)</f>
        <v>0</v>
      </c>
    </row>
    <row r="2716">
      <c r="A2716" t="inlineStr">
        <is>
          <t>Lead</t>
        </is>
      </c>
      <c r="B2716" s="39" t="str">
        <f>IFERROR(INDEX(CampTypes,MATCH(C2716,CampList,0)),"Unattributed")</f>
        <v>New</v>
      </c>
      <c r="C2716" t="inlineStr">
        <is>
          <t>EBG - In House | ABO | Natuf | Leads | Unit Franchise | India | Oct26 | V1</t>
        </is>
      </c>
      <c r="D2716" t="inlineStr">
        <is>
          <t>Natuf | Broad | Tier1 + Growth Cities | Oct26 | V1</t>
        </is>
      </c>
      <c r="E2716" t="inlineStr">
        <is>
          <t>Natuf | Reel | Brand Ambassador | Heard Of Owning A Cafe | V1</t>
        </is>
      </c>
      <c r="F2716" t="inlineStr">
        <is>
          <t>In House Natuf</t>
        </is>
      </c>
      <c r="G2716" t="inlineStr">
        <is>
          <t>Lost</t>
        </is>
      </c>
      <c r="H2716" s="39" t="str">
        <f>IF(ISNUMBER(MATCH(G2716,QualityStatuses,0)),"Quality Lead","Non-Quality Lead")</f>
        <v>Non-Quality Lead</v>
      </c>
      <c r="I2716" t="inlineStr">
        <is>
          <t>2026-10</t>
        </is>
      </c>
      <c r="J2716" t="inlineStr">
        <is>
          <t>Wk of 2026-10-12</t>
        </is>
      </c>
      <c r="K2716" t="inlineStr">
        <is>
          <t>Marshal Malbari</t>
        </is>
      </c>
      <c r="L2716" t="inlineStr">
        <is>
          <t>Facebook</t>
        </is>
      </c>
      <c r="M2716" t="inlineStr">
        <is>
          <t>Direct (campaign tagged in CRM)</t>
        </is>
      </c>
      <c r="N2716" t="inlineStr">
        <is>
          <t>6accb1f66b52967c71f0cc53</t>
        </is>
      </c>
      <c r="O2716" t="n">
        <v>1</v>
      </c>
      <c r="P2716" s="40">
        <f>IF(A2716="Lead",IF(ISNUMBER(MATCH(G2716,QualityStatuses,0)),1,0),0)</f>
        <v>0</v>
      </c>
      <c r="Q2716" s="40">
        <f>IF(A2716="Lead",IF(G2716="New Lead",0,1),0)</f>
        <v>1</v>
      </c>
      <c r="R2716" s="40">
        <f>IF(A2716="Lead",IF(G2716="Lost",1,0),0)</f>
        <v>1</v>
      </c>
      <c r="S2716" t="n">
        <v>6</v>
      </c>
      <c r="T2716" t="n">
        <v>0</v>
      </c>
      <c r="U2716" t="n">
        <v>0</v>
      </c>
      <c r="V2716" t="n">
        <v>0</v>
      </c>
      <c r="W2716" t="n">
        <v>0</v>
      </c>
      <c r="X2716" t="n">
        <v>0</v>
      </c>
      <c r="Y2716">
        <f>IF(AND(A2716="Lead",COUNTIF(MetaCamps,C2716)&gt;0),1,0)</f>
        <v>0</v>
      </c>
      <c r="Z2716">
        <f>IF(Y2716=1,P2716,0)</f>
        <v>0</v>
      </c>
    </row>
    <row r="2717">
      <c r="A2717" t="inlineStr">
        <is>
          <t>Lead</t>
        </is>
      </c>
      <c r="B2717" s="39" t="str">
        <f>IFERROR(INDEX(CampTypes,MATCH(C2717,CampList,0)),"Unattributed")</f>
        <v>Old</v>
      </c>
      <c r="C2717" t="inlineStr">
        <is>
          <t>E_Suresh_Natuf_Kiosk_07072026</t>
        </is>
      </c>
      <c r="D2717" t="inlineStr">
        <is>
          <t>E_Suresh_Natuf_Kiosk_07072026_Adset5</t>
        </is>
      </c>
      <c r="E2717" t="inlineStr">
        <is>
          <t>E_Hindi_Suresh_Natuf_Kiosk_07072026_Adset5_ad3 – Copy 2</t>
        </is>
      </c>
      <c r="F2717" t="inlineStr">
        <is>
          <t>Natuf</t>
        </is>
      </c>
      <c r="G2717" t="inlineStr">
        <is>
          <t>Lost</t>
        </is>
      </c>
      <c r="H2717" s="39" t="str">
        <f>IF(ISNUMBER(MATCH(G2717,QualityStatuses,0)),"Quality Lead","Non-Quality Lead")</f>
        <v>Non-Quality Lead</v>
      </c>
      <c r="I2717" t="inlineStr">
        <is>
          <t>2026-10</t>
        </is>
      </c>
      <c r="J2717" t="inlineStr">
        <is>
          <t>Wk of 2026-10-12</t>
        </is>
      </c>
      <c r="K2717" t="inlineStr">
        <is>
          <t>Tejaswini Tarigopula</t>
        </is>
      </c>
      <c r="L2717" t="inlineStr">
        <is>
          <t>Facebook</t>
        </is>
      </c>
      <c r="M2717" t="inlineStr">
        <is>
          <t>Direct (campaign tagged in CRM)</t>
        </is>
      </c>
      <c r="N2717" t="inlineStr">
        <is>
          <t>6accb1aa7ba725e300e60b80</t>
        </is>
      </c>
      <c r="O2717" t="n">
        <v>1</v>
      </c>
      <c r="P2717" s="40">
        <f>IF(A2717="Lead",IF(ISNUMBER(MATCH(G2717,QualityStatuses,0)),1,0),0)</f>
        <v>0</v>
      </c>
      <c r="Q2717" s="40">
        <f>IF(A2717="Lead",IF(G2717="New Lead",0,1),0)</f>
        <v>1</v>
      </c>
      <c r="R2717" s="40">
        <f>IF(A2717="Lead",IF(G2717="Lost",1,0),0)</f>
        <v>1</v>
      </c>
      <c r="S2717" t="n">
        <v>3</v>
      </c>
      <c r="T2717" t="n">
        <v>3</v>
      </c>
      <c r="U2717" t="n">
        <v>0</v>
      </c>
      <c r="V2717" t="n">
        <v>0</v>
      </c>
      <c r="W2717" t="n">
        <v>0</v>
      </c>
      <c r="X2717" t="n">
        <v>0</v>
      </c>
      <c r="Y2717">
        <f>IF(AND(A2717="Lead",COUNTIF(MetaCamps,C2717)&gt;0),1,0)</f>
        <v>1</v>
      </c>
      <c r="Z2717">
        <f>IF(Y2717=1,P2717,0)</f>
        <v>0</v>
      </c>
    </row>
    <row r="2718">
      <c r="A2718" t="inlineStr">
        <is>
          <t>Lead</t>
        </is>
      </c>
      <c r="B2718" s="39" t="str">
        <f>IFERROR(INDEX(CampTypes,MATCH(C2718,CampList,0)),"Unattributed")</f>
        <v>New</v>
      </c>
      <c r="C2718" t="inlineStr">
        <is>
          <t>EBG - In House | ABO | Natuf | Leads | Unit Franchise | India | Oct26 | V1</t>
        </is>
      </c>
      <c r="D2718" t="inlineStr">
        <is>
          <t>Natuf | LAL 1% | India | Jul26 | V1</t>
        </is>
      </c>
      <c r="E2718" t="inlineStr">
        <is>
          <t>Natuf | Reel | Brand Ambassador | Heard Of Owning A Cafe | V1</t>
        </is>
      </c>
      <c r="F2718" t="inlineStr">
        <is>
          <t>In House Natuf</t>
        </is>
      </c>
      <c r="G2718" t="inlineStr">
        <is>
          <t>Lost</t>
        </is>
      </c>
      <c r="H2718" s="39" t="str">
        <f>IF(ISNUMBER(MATCH(G2718,QualityStatuses,0)),"Quality Lead","Non-Quality Lead")</f>
        <v>Non-Quality Lead</v>
      </c>
      <c r="I2718" t="inlineStr">
        <is>
          <t>2026-10</t>
        </is>
      </c>
      <c r="J2718" t="inlineStr">
        <is>
          <t>Wk of 2026-10-12</t>
        </is>
      </c>
      <c r="K2718" t="inlineStr">
        <is>
          <t>Marshal Malbari</t>
        </is>
      </c>
      <c r="L2718" t="inlineStr">
        <is>
          <t>Facebook</t>
        </is>
      </c>
      <c r="M2718" t="inlineStr">
        <is>
          <t>Direct (campaign tagged in CRM)</t>
        </is>
      </c>
      <c r="N2718" t="inlineStr">
        <is>
          <t>6accb0d67862a197120dec7b</t>
        </is>
      </c>
      <c r="O2718" t="n">
        <v>1</v>
      </c>
      <c r="P2718" s="40">
        <f>IF(A2718="Lead",IF(ISNUMBER(MATCH(G2718,QualityStatuses,0)),1,0),0)</f>
        <v>0</v>
      </c>
      <c r="Q2718" s="40">
        <f>IF(A2718="Lead",IF(G2718="New Lead",0,1),0)</f>
        <v>1</v>
      </c>
      <c r="R2718" s="40">
        <f>IF(A2718="Lead",IF(G2718="Lost",1,0),0)</f>
        <v>1</v>
      </c>
      <c r="S2718" t="n">
        <v>5</v>
      </c>
      <c r="T2718" t="n">
        <v>5</v>
      </c>
      <c r="U2718" t="n">
        <v>0</v>
      </c>
      <c r="V2718" t="n">
        <v>0</v>
      </c>
      <c r="W2718" t="n">
        <v>0</v>
      </c>
      <c r="X2718" t="n">
        <v>0</v>
      </c>
      <c r="Y2718">
        <f>IF(AND(A2718="Lead",COUNTIF(MetaCamps,C2718)&gt;0),1,0)</f>
        <v>0</v>
      </c>
      <c r="Z2718">
        <f>IF(Y2718=1,P2718,0)</f>
        <v>0</v>
      </c>
    </row>
    <row r="2719">
      <c r="A2719" t="inlineStr">
        <is>
          <t>Lead</t>
        </is>
      </c>
      <c r="B2719" s="39" t="str">
        <f>IFERROR(INDEX(CampTypes,MATCH(C2719,CampList,0)),"Unattributed")</f>
        <v>New</v>
      </c>
      <c r="C2719" t="inlineStr">
        <is>
          <t>EBG - In House | ABO | Natuf | Leads | Unit Franchise | India | Oct26 | V1</t>
        </is>
      </c>
      <c r="D2719" t="inlineStr">
        <is>
          <t>Natuf | Broad | Tier1 + Growth Cities | Oct26 | V1</t>
        </is>
      </c>
      <c r="E2719" t="inlineStr">
        <is>
          <t>Natuf | Reel | Brand Ambassador | Heard Of Owning A Cafe | V1</t>
        </is>
      </c>
      <c r="F2719" t="inlineStr">
        <is>
          <t>In House Natuf</t>
        </is>
      </c>
      <c r="G2719" t="inlineStr">
        <is>
          <t>Details Shared</t>
        </is>
      </c>
      <c r="H2719" s="39" t="str">
        <f>IF(ISNUMBER(MATCH(G2719,QualityStatuses,0)),"Quality Lead","Non-Quality Lead")</f>
        <v>Quality Lead</v>
      </c>
      <c r="I2719" t="inlineStr">
        <is>
          <t>2026-10</t>
        </is>
      </c>
      <c r="J2719" t="inlineStr">
        <is>
          <t>Wk of 2026-10-12</t>
        </is>
      </c>
      <c r="K2719" t="inlineStr">
        <is>
          <t>Marshal Malbari</t>
        </is>
      </c>
      <c r="L2719" t="inlineStr">
        <is>
          <t>Facebook</t>
        </is>
      </c>
      <c r="M2719" t="inlineStr">
        <is>
          <t>Direct (campaign tagged in CRM)</t>
        </is>
      </c>
      <c r="N2719" t="inlineStr">
        <is>
          <t>6accb08ec7de98ed4a6f5c21</t>
        </is>
      </c>
      <c r="O2719" t="n">
        <v>1</v>
      </c>
      <c r="P2719" s="40">
        <f>IF(A2719="Lead",IF(ISNUMBER(MATCH(G2719,QualityStatuses,0)),1,0),0)</f>
        <v>1</v>
      </c>
      <c r="Q2719" s="40">
        <f>IF(A2719="Lead",IF(G2719="New Lead",0,1),0)</f>
        <v>1</v>
      </c>
      <c r="R2719" s="40">
        <f>IF(A2719="Lead",IF(G2719="Lost",1,0),0)</f>
        <v>0</v>
      </c>
      <c r="S2719" t="n">
        <v>4</v>
      </c>
      <c r="T2719" t="n">
        <v>2</v>
      </c>
      <c r="U2719" t="n">
        <v>0</v>
      </c>
      <c r="V2719" t="n">
        <v>0</v>
      </c>
      <c r="W2719" t="n">
        <v>0</v>
      </c>
      <c r="X2719" t="n">
        <v>0</v>
      </c>
      <c r="Y2719">
        <f>IF(AND(A2719="Lead",COUNTIF(MetaCamps,C2719)&gt;0),1,0)</f>
        <v>0</v>
      </c>
      <c r="Z2719">
        <f>IF(Y2719=1,P2719,0)</f>
        <v>0</v>
      </c>
    </row>
    <row r="2720">
      <c r="A2720" t="inlineStr">
        <is>
          <t>Lead</t>
        </is>
      </c>
      <c r="B2720" s="39" t="str">
        <f>IFERROR(INDEX(CampTypes,MATCH(C2720,CampList,0)),"Unattributed")</f>
        <v>New</v>
      </c>
      <c r="C2720" t="inlineStr">
        <is>
          <t>EBG - In House | ABO | Natuf | Leads | Unit Franchise | India | Oct26 | V1</t>
        </is>
      </c>
      <c r="D2720" t="inlineStr">
        <is>
          <t>Natuf | Business Owners | Tier1 + Growth Cities | Oct26 | V1</t>
        </is>
      </c>
      <c r="E2720" t="inlineStr">
        <is>
          <t>Natuf | Reel | Brand Ambassador | Heard Of Owning A Cafe | V1</t>
        </is>
      </c>
      <c r="F2720" t="inlineStr">
        <is>
          <t>In House Natuf</t>
        </is>
      </c>
      <c r="G2720" t="inlineStr">
        <is>
          <t>Attempt 1</t>
        </is>
      </c>
      <c r="H2720" s="39" t="str">
        <f>IF(ISNUMBER(MATCH(G2720,QualityStatuses,0)),"Quality Lead","Non-Quality Lead")</f>
        <v>Non-Quality Lead</v>
      </c>
      <c r="I2720" t="inlineStr">
        <is>
          <t>2026-10</t>
        </is>
      </c>
      <c r="J2720" t="inlineStr">
        <is>
          <t>Wk of 2026-10-12</t>
        </is>
      </c>
      <c r="K2720" t="inlineStr">
        <is>
          <t>Marshal Malbari</t>
        </is>
      </c>
      <c r="L2720" t="inlineStr">
        <is>
          <t>Facebook</t>
        </is>
      </c>
      <c r="M2720" t="inlineStr">
        <is>
          <t>Direct (campaign tagged in CRM)</t>
        </is>
      </c>
      <c r="N2720" t="inlineStr">
        <is>
          <t>6accb06f55999a7e92f4fb60</t>
        </is>
      </c>
      <c r="O2720" t="n">
        <v>1</v>
      </c>
      <c r="P2720" s="40">
        <f>IF(A2720="Lead",IF(ISNUMBER(MATCH(G2720,QualityStatuses,0)),1,0),0)</f>
        <v>0</v>
      </c>
      <c r="Q2720" s="40">
        <f>IF(A2720="Lead",IF(G2720="New Lead",0,1),0)</f>
        <v>1</v>
      </c>
      <c r="R2720" s="40">
        <f>IF(A2720="Lead",IF(G2720="Lost",1,0),0)</f>
        <v>0</v>
      </c>
      <c r="S2720" t="n">
        <v>1</v>
      </c>
      <c r="T2720" t="n">
        <v>1</v>
      </c>
      <c r="U2720" t="n">
        <v>0</v>
      </c>
      <c r="V2720" t="n">
        <v>0</v>
      </c>
      <c r="W2720" t="n">
        <v>0</v>
      </c>
      <c r="X2720" t="n">
        <v>0</v>
      </c>
      <c r="Y2720">
        <f>IF(AND(A2720="Lead",COUNTIF(MetaCamps,C2720)&gt;0),1,0)</f>
        <v>0</v>
      </c>
      <c r="Z2720">
        <f>IF(Y2720=1,P2720,0)</f>
        <v>0</v>
      </c>
    </row>
    <row r="2721">
      <c r="A2721" t="inlineStr">
        <is>
          <t>Lead</t>
        </is>
      </c>
      <c r="B2721" s="39" t="str">
        <f>IFERROR(INDEX(CampTypes,MATCH(C2721,CampList,0)),"Unattributed")</f>
        <v>New</v>
      </c>
      <c r="C2721" t="inlineStr">
        <is>
          <t>EBG - In House | ABO | Natuf | Leads | Unit Franchise | India | Oct26 | V1</t>
        </is>
      </c>
      <c r="D2721" t="inlineStr">
        <is>
          <t>Natuf | LAL 1% | India | Jul26 | V1</t>
        </is>
      </c>
      <c r="E2721" t="inlineStr">
        <is>
          <t>Natuf | Reel | Brand Ambassador | Heard Of Owning A Cafe | V1</t>
        </is>
      </c>
      <c r="F2721" t="inlineStr">
        <is>
          <t>In House Natuf</t>
        </is>
      </c>
      <c r="G2721" t="inlineStr">
        <is>
          <t>Lost</t>
        </is>
      </c>
      <c r="H2721" s="39" t="str">
        <f>IF(ISNUMBER(MATCH(G2721,QualityStatuses,0)),"Quality Lead","Non-Quality Lead")</f>
        <v>Non-Quality Lead</v>
      </c>
      <c r="I2721" t="inlineStr">
        <is>
          <t>2026-10</t>
        </is>
      </c>
      <c r="J2721" t="inlineStr">
        <is>
          <t>Wk of 2026-10-12</t>
        </is>
      </c>
      <c r="K2721" t="inlineStr">
        <is>
          <t>Marshal Malbari</t>
        </is>
      </c>
      <c r="L2721" t="inlineStr">
        <is>
          <t>Facebook</t>
        </is>
      </c>
      <c r="M2721" t="inlineStr">
        <is>
          <t>Direct (campaign tagged in CRM)</t>
        </is>
      </c>
      <c r="N2721" t="inlineStr">
        <is>
          <t>6accaff7a930aab3ffcf0874</t>
        </is>
      </c>
      <c r="O2721" t="n">
        <v>1</v>
      </c>
      <c r="P2721" s="40">
        <f>IF(A2721="Lead",IF(ISNUMBER(MATCH(G2721,QualityStatuses,0)),1,0),0)</f>
        <v>0</v>
      </c>
      <c r="Q2721" s="40">
        <f>IF(A2721="Lead",IF(G2721="New Lead",0,1),0)</f>
        <v>1</v>
      </c>
      <c r="R2721" s="40">
        <f>IF(A2721="Lead",IF(G2721="Lost",1,0),0)</f>
        <v>1</v>
      </c>
      <c r="S2721" t="n">
        <v>6</v>
      </c>
      <c r="T2721" t="n">
        <v>1</v>
      </c>
      <c r="U2721" t="n">
        <v>0</v>
      </c>
      <c r="V2721" t="n">
        <v>0</v>
      </c>
      <c r="W2721" t="n">
        <v>0</v>
      </c>
      <c r="X2721" t="n">
        <v>0</v>
      </c>
      <c r="Y2721">
        <f>IF(AND(A2721="Lead",COUNTIF(MetaCamps,C2721)&gt;0),1,0)</f>
        <v>0</v>
      </c>
      <c r="Z2721">
        <f>IF(Y2721=1,P2721,0)</f>
        <v>0</v>
      </c>
    </row>
    <row r="2722">
      <c r="A2722" t="inlineStr">
        <is>
          <t>Lead</t>
        </is>
      </c>
      <c r="B2722" s="39" t="str">
        <f>IFERROR(INDEX(CampTypes,MATCH(C2722,CampList,0)),"Unattributed")</f>
        <v>New</v>
      </c>
      <c r="C2722" t="inlineStr">
        <is>
          <t>EBG - In House | ABO | Natuf | Leads | Unit Franchise | India | Oct26 | V1</t>
        </is>
      </c>
      <c r="D2722" t="inlineStr">
        <is>
          <t>Natuf | Investors | Tier1 + Growth Cities | Oct26 | V1</t>
        </is>
      </c>
      <c r="E2722" t="inlineStr">
        <is>
          <t>Natuf | Reel | Brand Ambassador | Heard Of Owning A Cafe | V1</t>
        </is>
      </c>
      <c r="F2722" t="inlineStr">
        <is>
          <t>In House Natuf</t>
        </is>
      </c>
      <c r="G2722" t="inlineStr">
        <is>
          <t>Connected</t>
        </is>
      </c>
      <c r="H2722" s="39" t="str">
        <f>IF(ISNUMBER(MATCH(G2722,QualityStatuses,0)),"Quality Lead","Non-Quality Lead")</f>
        <v>Non-Quality Lead</v>
      </c>
      <c r="I2722" t="inlineStr">
        <is>
          <t>2026-10</t>
        </is>
      </c>
      <c r="J2722" t="inlineStr">
        <is>
          <t>Wk of 2026-10-12</t>
        </is>
      </c>
      <c r="K2722" t="inlineStr">
        <is>
          <t>Marshal Malbari</t>
        </is>
      </c>
      <c r="L2722" t="inlineStr">
        <is>
          <t>Facebook</t>
        </is>
      </c>
      <c r="M2722" t="inlineStr">
        <is>
          <t>Direct (campaign tagged in CRM)</t>
        </is>
      </c>
      <c r="N2722" t="inlineStr">
        <is>
          <t>6accaf97eb2d5f82deba5e66</t>
        </is>
      </c>
      <c r="O2722" t="n">
        <v>1</v>
      </c>
      <c r="P2722" s="40">
        <f>IF(A2722="Lead",IF(ISNUMBER(MATCH(G2722,QualityStatuses,0)),1,0),0)</f>
        <v>0</v>
      </c>
      <c r="Q2722" s="40">
        <f>IF(A2722="Lead",IF(G2722="New Lead",0,1),0)</f>
        <v>1</v>
      </c>
      <c r="R2722" s="40">
        <f>IF(A2722="Lead",IF(G2722="Lost",1,0),0)</f>
        <v>0</v>
      </c>
      <c r="S2722" t="n">
        <v>3</v>
      </c>
      <c r="T2722" t="n">
        <v>3</v>
      </c>
      <c r="U2722" t="n">
        <v>0</v>
      </c>
      <c r="V2722" t="n">
        <v>0</v>
      </c>
      <c r="W2722" t="n">
        <v>0</v>
      </c>
      <c r="X2722" t="n">
        <v>0</v>
      </c>
      <c r="Y2722">
        <f>IF(AND(A2722="Lead",COUNTIF(MetaCamps,C2722)&gt;0),1,0)</f>
        <v>0</v>
      </c>
      <c r="Z2722">
        <f>IF(Y2722=1,P2722,0)</f>
        <v>0</v>
      </c>
    </row>
    <row r="2723">
      <c r="A2723" t="inlineStr">
        <is>
          <t>Lead</t>
        </is>
      </c>
      <c r="B2723" s="39" t="str">
        <f>IFERROR(INDEX(CampTypes,MATCH(C2723,CampList,0)),"Unattributed")</f>
        <v>New</v>
      </c>
      <c r="C2723" t="inlineStr">
        <is>
          <t>EBG - In House | ABO | Natuf | Leads | Unit Franchise | India | Oct26 | V1</t>
        </is>
      </c>
      <c r="D2723" t="inlineStr">
        <is>
          <t>Natuf | Investors | Tier1 + Growth Cities | Oct26 | V1</t>
        </is>
      </c>
      <c r="E2723" t="inlineStr">
        <is>
          <t>Natuf | Reel | Brand Ambassador | Heard Of Owning A Cafe | V1</t>
        </is>
      </c>
      <c r="F2723" t="inlineStr">
        <is>
          <t>In House Natuf</t>
        </is>
      </c>
      <c r="G2723" t="inlineStr">
        <is>
          <t>Lost</t>
        </is>
      </c>
      <c r="H2723" s="39" t="str">
        <f>IF(ISNUMBER(MATCH(G2723,QualityStatuses,0)),"Quality Lead","Non-Quality Lead")</f>
        <v>Non-Quality Lead</v>
      </c>
      <c r="I2723" t="inlineStr">
        <is>
          <t>2026-10</t>
        </is>
      </c>
      <c r="J2723" t="inlineStr">
        <is>
          <t>Wk of 2026-10-12</t>
        </is>
      </c>
      <c r="K2723" t="inlineStr">
        <is>
          <t>Marshal Malbari</t>
        </is>
      </c>
      <c r="L2723" t="inlineStr">
        <is>
          <t>Facebook</t>
        </is>
      </c>
      <c r="M2723" t="inlineStr">
        <is>
          <t>Direct (campaign tagged in CRM)</t>
        </is>
      </c>
      <c r="N2723" t="inlineStr">
        <is>
          <t>6accaeda7899a158a3a31aa0</t>
        </is>
      </c>
      <c r="O2723" t="n">
        <v>1</v>
      </c>
      <c r="P2723" s="40">
        <f>IF(A2723="Lead",IF(ISNUMBER(MATCH(G2723,QualityStatuses,0)),1,0),0)</f>
        <v>0</v>
      </c>
      <c r="Q2723" s="40">
        <f>IF(A2723="Lead",IF(G2723="New Lead",0,1),0)</f>
        <v>1</v>
      </c>
      <c r="R2723" s="40">
        <f>IF(A2723="Lead",IF(G2723="Lost",1,0),0)</f>
        <v>1</v>
      </c>
      <c r="S2723" t="n">
        <v>5</v>
      </c>
      <c r="T2723" t="n">
        <v>5</v>
      </c>
      <c r="U2723" t="n">
        <v>0</v>
      </c>
      <c r="V2723" t="n">
        <v>0</v>
      </c>
      <c r="W2723" t="n">
        <v>0</v>
      </c>
      <c r="X2723" t="n">
        <v>0</v>
      </c>
      <c r="Y2723">
        <f>IF(AND(A2723="Lead",COUNTIF(MetaCamps,C2723)&gt;0),1,0)</f>
        <v>0</v>
      </c>
      <c r="Z2723">
        <f>IF(Y2723=1,P2723,0)</f>
        <v>0</v>
      </c>
    </row>
    <row r="2724">
      <c r="A2724" t="inlineStr">
        <is>
          <t>Lead</t>
        </is>
      </c>
      <c r="B2724" s="39" t="str">
        <f>IFERROR(INDEX(CampTypes,MATCH(C2724,CampList,0)),"Unattributed")</f>
        <v>New</v>
      </c>
      <c r="C2724" t="inlineStr">
        <is>
          <t>EBG - In House | ABO | Natuf | Leads | Unit Franchise | India | Oct26 | V1</t>
        </is>
      </c>
      <c r="D2724" t="inlineStr">
        <is>
          <t>Natuf | Business Owners | Tier1 + Growth Cities | Oct26 | V1</t>
        </is>
      </c>
      <c r="E2724" t="inlineStr">
        <is>
          <t>Natuf | Reel | Brand Ambassador | Heard Of Owning A Cafe | V1</t>
        </is>
      </c>
      <c r="F2724" t="inlineStr">
        <is>
          <t>In House Natuf</t>
        </is>
      </c>
      <c r="G2724" t="inlineStr">
        <is>
          <t>Lost</t>
        </is>
      </c>
      <c r="H2724" s="39" t="str">
        <f>IF(ISNUMBER(MATCH(G2724,QualityStatuses,0)),"Quality Lead","Non-Quality Lead")</f>
        <v>Non-Quality Lead</v>
      </c>
      <c r="I2724" t="inlineStr">
        <is>
          <t>2026-10</t>
        </is>
      </c>
      <c r="J2724" t="inlineStr">
        <is>
          <t>Wk of 2026-10-12</t>
        </is>
      </c>
      <c r="K2724" t="inlineStr">
        <is>
          <t>Marshal Malbari</t>
        </is>
      </c>
      <c r="L2724" t="inlineStr">
        <is>
          <t>Facebook</t>
        </is>
      </c>
      <c r="M2724" t="inlineStr">
        <is>
          <t>Direct (campaign tagged in CRM)</t>
        </is>
      </c>
      <c r="N2724" t="inlineStr">
        <is>
          <t>6accae5bc482f3b42ead1662</t>
        </is>
      </c>
      <c r="O2724" t="n">
        <v>1</v>
      </c>
      <c r="P2724" s="40">
        <f>IF(A2724="Lead",IF(ISNUMBER(MATCH(G2724,QualityStatuses,0)),1,0),0)</f>
        <v>0</v>
      </c>
      <c r="Q2724" s="40">
        <f>IF(A2724="Lead",IF(G2724="New Lead",0,1),0)</f>
        <v>1</v>
      </c>
      <c r="R2724" s="40">
        <f>IF(A2724="Lead",IF(G2724="Lost",1,0),0)</f>
        <v>1</v>
      </c>
      <c r="S2724" t="n">
        <v>1</v>
      </c>
      <c r="T2724" t="n">
        <v>1</v>
      </c>
      <c r="U2724" t="n">
        <v>0</v>
      </c>
      <c r="V2724" t="n">
        <v>0</v>
      </c>
      <c r="W2724" t="n">
        <v>0</v>
      </c>
      <c r="X2724" t="n">
        <v>0</v>
      </c>
      <c r="Y2724">
        <f>IF(AND(A2724="Lead",COUNTIF(MetaCamps,C2724)&gt;0),1,0)</f>
        <v>0</v>
      </c>
      <c r="Z2724">
        <f>IF(Y2724=1,P2724,0)</f>
        <v>0</v>
      </c>
    </row>
    <row r="2725">
      <c r="A2725" t="inlineStr">
        <is>
          <t>Lead</t>
        </is>
      </c>
      <c r="B2725" s="39" t="str">
        <f>IFERROR(INDEX(CampTypes,MATCH(C2725,CampList,0)),"Unattributed")</f>
        <v>New</v>
      </c>
      <c r="C2725" t="inlineStr">
        <is>
          <t>EBG - In House | ABO | Natuf | Leads | Unit Franchise | India | Oct26 | V1</t>
        </is>
      </c>
      <c r="D2725" t="inlineStr">
        <is>
          <t>Natuf | Broad | Tier1 + Growth Cities | Oct26 | V1</t>
        </is>
      </c>
      <c r="E2725" t="inlineStr">
        <is>
          <t>Natuf | Reel | Brand Ambassador | Heard Of Owning A Cafe | V1</t>
        </is>
      </c>
      <c r="F2725" t="inlineStr">
        <is>
          <t>In House Natuf</t>
        </is>
      </c>
      <c r="G2725" t="inlineStr">
        <is>
          <t>Details Shared</t>
        </is>
      </c>
      <c r="H2725" s="39" t="str">
        <f>IF(ISNUMBER(MATCH(G2725,QualityStatuses,0)),"Quality Lead","Non-Quality Lead")</f>
        <v>Quality Lead</v>
      </c>
      <c r="I2725" t="inlineStr">
        <is>
          <t>2026-10</t>
        </is>
      </c>
      <c r="J2725" t="inlineStr">
        <is>
          <t>Wk of 2026-10-12</t>
        </is>
      </c>
      <c r="K2725" t="inlineStr">
        <is>
          <t>Marshal Malbari</t>
        </is>
      </c>
      <c r="L2725" t="inlineStr">
        <is>
          <t>Facebook</t>
        </is>
      </c>
      <c r="M2725" t="inlineStr">
        <is>
          <t>Direct (campaign tagged in CRM)</t>
        </is>
      </c>
      <c r="N2725" t="inlineStr">
        <is>
          <t>6accae4c87d72165cd7a52dc</t>
        </is>
      </c>
      <c r="O2725" t="n">
        <v>1</v>
      </c>
      <c r="P2725" s="40">
        <f>IF(A2725="Lead",IF(ISNUMBER(MATCH(G2725,QualityStatuses,0)),1,0),0)</f>
        <v>1</v>
      </c>
      <c r="Q2725" s="40">
        <f>IF(A2725="Lead",IF(G2725="New Lead",0,1),0)</f>
        <v>1</v>
      </c>
      <c r="R2725" s="40">
        <f>IF(A2725="Lead",IF(G2725="Lost",1,0),0)</f>
        <v>0</v>
      </c>
      <c r="S2725" t="n">
        <v>3</v>
      </c>
      <c r="T2725" t="n">
        <v>1</v>
      </c>
      <c r="U2725" t="n">
        <v>0</v>
      </c>
      <c r="V2725" t="n">
        <v>0</v>
      </c>
      <c r="W2725" t="n">
        <v>0</v>
      </c>
      <c r="X2725" t="n">
        <v>0</v>
      </c>
      <c r="Y2725">
        <f>IF(AND(A2725="Lead",COUNTIF(MetaCamps,C2725)&gt;0),1,0)</f>
        <v>0</v>
      </c>
      <c r="Z2725">
        <f>IF(Y2725=1,P2725,0)</f>
        <v>0</v>
      </c>
    </row>
    <row r="2726">
      <c r="A2726" t="inlineStr">
        <is>
          <t>Lead</t>
        </is>
      </c>
      <c r="B2726" s="39" t="str">
        <f>IFERROR(INDEX(CampTypes,MATCH(C2726,CampList,0)),"Unattributed")</f>
        <v>New</v>
      </c>
      <c r="C2726" t="inlineStr">
        <is>
          <t>EBG - In House | ABO | Natuf | Leads | Unit Franchise | India | Oct26 | V1</t>
        </is>
      </c>
      <c r="D2726" t="inlineStr">
        <is>
          <t>Natuf | LAL 1% | India | Jul26 | V1</t>
        </is>
      </c>
      <c r="E2726" t="inlineStr">
        <is>
          <t>Natuf | Reel | Brand Ambassador | Heard Of Owning A Cafe | V1</t>
        </is>
      </c>
      <c r="F2726" t="inlineStr">
        <is>
          <t>In House Natuf</t>
        </is>
      </c>
      <c r="G2726" t="inlineStr">
        <is>
          <t>Details Shared</t>
        </is>
      </c>
      <c r="H2726" s="39" t="str">
        <f>IF(ISNUMBER(MATCH(G2726,QualityStatuses,0)),"Quality Lead","Non-Quality Lead")</f>
        <v>Quality Lead</v>
      </c>
      <c r="I2726" t="inlineStr">
        <is>
          <t>2026-10</t>
        </is>
      </c>
      <c r="J2726" t="inlineStr">
        <is>
          <t>Wk of 2026-10-12</t>
        </is>
      </c>
      <c r="K2726" t="inlineStr">
        <is>
          <t>Marshal Malbari</t>
        </is>
      </c>
      <c r="L2726" t="inlineStr">
        <is>
          <t>Facebook</t>
        </is>
      </c>
      <c r="M2726" t="inlineStr">
        <is>
          <t>Direct (campaign tagged in CRM)</t>
        </is>
      </c>
      <c r="N2726" t="inlineStr">
        <is>
          <t>6accac549ede94f9dfbb6cb3</t>
        </is>
      </c>
      <c r="O2726" t="n">
        <v>1</v>
      </c>
      <c r="P2726" s="40">
        <f>IF(A2726="Lead",IF(ISNUMBER(MATCH(G2726,QualityStatuses,0)),1,0),0)</f>
        <v>1</v>
      </c>
      <c r="Q2726" s="40">
        <f>IF(A2726="Lead",IF(G2726="New Lead",0,1),0)</f>
        <v>1</v>
      </c>
      <c r="R2726" s="40">
        <f>IF(A2726="Lead",IF(G2726="Lost",1,0),0)</f>
        <v>0</v>
      </c>
      <c r="S2726" t="n">
        <v>8</v>
      </c>
      <c r="T2726" t="n">
        <v>4</v>
      </c>
      <c r="U2726" t="n">
        <v>0</v>
      </c>
      <c r="V2726" t="n">
        <v>0</v>
      </c>
      <c r="W2726" t="n">
        <v>0</v>
      </c>
      <c r="X2726" t="n">
        <v>0</v>
      </c>
      <c r="Y2726">
        <f>IF(AND(A2726="Lead",COUNTIF(MetaCamps,C2726)&gt;0),1,0)</f>
        <v>0</v>
      </c>
      <c r="Z2726">
        <f>IF(Y2726=1,P2726,0)</f>
        <v>0</v>
      </c>
    </row>
    <row r="2727">
      <c r="A2727" t="inlineStr">
        <is>
          <t>Lead</t>
        </is>
      </c>
      <c r="B2727" s="39" t="str">
        <f>IFERROR(INDEX(CampTypes,MATCH(C2727,CampList,0)),"Unattributed")</f>
        <v>New</v>
      </c>
      <c r="C2727" t="inlineStr">
        <is>
          <t>EBG - In House | ABO | Natuf | Leads | Unit Franchise | India | Oct26 | V1</t>
        </is>
      </c>
      <c r="D2727" t="inlineStr">
        <is>
          <t>Natuf | Business Owners | Tier1 + Growth Cities | Oct26 | V1</t>
        </is>
      </c>
      <c r="E2727" t="inlineStr">
        <is>
          <t>Natuf | Reel | Brand Ambassador | Heard Of Owning A Cafe | V1</t>
        </is>
      </c>
      <c r="F2727" t="inlineStr">
        <is>
          <t>In House Natuf</t>
        </is>
      </c>
      <c r="G2727" t="inlineStr">
        <is>
          <t>Lost</t>
        </is>
      </c>
      <c r="H2727" s="39" t="str">
        <f>IF(ISNUMBER(MATCH(G2727,QualityStatuses,0)),"Quality Lead","Non-Quality Lead")</f>
        <v>Non-Quality Lead</v>
      </c>
      <c r="I2727" t="inlineStr">
        <is>
          <t>2026-10</t>
        </is>
      </c>
      <c r="J2727" t="inlineStr">
        <is>
          <t>Wk of 2026-10-12</t>
        </is>
      </c>
      <c r="K2727" t="inlineStr">
        <is>
          <t>Marshal Malbari</t>
        </is>
      </c>
      <c r="L2727" t="inlineStr">
        <is>
          <t>Facebook</t>
        </is>
      </c>
      <c r="M2727" t="inlineStr">
        <is>
          <t>Direct (campaign tagged in CRM)</t>
        </is>
      </c>
      <c r="N2727" t="inlineStr">
        <is>
          <t>6accab5fb5d6412692d23d5c</t>
        </is>
      </c>
      <c r="O2727" t="n">
        <v>1</v>
      </c>
      <c r="P2727" s="40">
        <f>IF(A2727="Lead",IF(ISNUMBER(MATCH(G2727,QualityStatuses,0)),1,0),0)</f>
        <v>0</v>
      </c>
      <c r="Q2727" s="40">
        <f>IF(A2727="Lead",IF(G2727="New Lead",0,1),0)</f>
        <v>1</v>
      </c>
      <c r="R2727" s="40">
        <f>IF(A2727="Lead",IF(G2727="Lost",1,0),0)</f>
        <v>1</v>
      </c>
      <c r="S2727" t="n">
        <v>6</v>
      </c>
      <c r="T2727" t="n">
        <v>4</v>
      </c>
      <c r="U2727" t="n">
        <v>0</v>
      </c>
      <c r="V2727" t="n">
        <v>0</v>
      </c>
      <c r="W2727" t="n">
        <v>0</v>
      </c>
      <c r="X2727" t="n">
        <v>0</v>
      </c>
      <c r="Y2727">
        <f>IF(AND(A2727="Lead",COUNTIF(MetaCamps,C2727)&gt;0),1,0)</f>
        <v>0</v>
      </c>
      <c r="Z2727">
        <f>IF(Y2727=1,P2727,0)</f>
        <v>0</v>
      </c>
    </row>
    <row r="2728">
      <c r="A2728" t="inlineStr">
        <is>
          <t>Lead</t>
        </is>
      </c>
      <c r="B2728" s="39" t="str">
        <f>IFERROR(INDEX(CampTypes,MATCH(C2728,CampList,0)),"Unattributed")</f>
        <v>New</v>
      </c>
      <c r="C2728" t="inlineStr">
        <is>
          <t>EBG - In House | ABO | Natuf | Leads | Unit Franchise | India | Oct26 | V1</t>
        </is>
      </c>
      <c r="D2728" t="inlineStr">
        <is>
          <t>Natuf | Investors | Tier1 + Growth Cities | Oct26 | V1</t>
        </is>
      </c>
      <c r="E2728" t="inlineStr">
        <is>
          <t>Natuf | Reel | Brand Ambassador | Heard Of Owning A Cafe | V1</t>
        </is>
      </c>
      <c r="F2728" t="inlineStr">
        <is>
          <t>In House Natuf</t>
        </is>
      </c>
      <c r="G2728" t="inlineStr">
        <is>
          <t>Lost</t>
        </is>
      </c>
      <c r="H2728" s="39" t="str">
        <f>IF(ISNUMBER(MATCH(G2728,QualityStatuses,0)),"Quality Lead","Non-Quality Lead")</f>
        <v>Non-Quality Lead</v>
      </c>
      <c r="I2728" t="inlineStr">
        <is>
          <t>2026-10</t>
        </is>
      </c>
      <c r="J2728" t="inlineStr">
        <is>
          <t>Wk of 2026-10-12</t>
        </is>
      </c>
      <c r="K2728" t="inlineStr">
        <is>
          <t>Marshal Malbari</t>
        </is>
      </c>
      <c r="L2728" t="inlineStr">
        <is>
          <t>Facebook</t>
        </is>
      </c>
      <c r="M2728" t="inlineStr">
        <is>
          <t>Direct (campaign tagged in CRM)</t>
        </is>
      </c>
      <c r="N2728" t="inlineStr">
        <is>
          <t>6accab4517539c881df0ea4c</t>
        </is>
      </c>
      <c r="O2728" t="n">
        <v>1</v>
      </c>
      <c r="P2728" s="40">
        <f>IF(A2728="Lead",IF(ISNUMBER(MATCH(G2728,QualityStatuses,0)),1,0),0)</f>
        <v>0</v>
      </c>
      <c r="Q2728" s="40">
        <f>IF(A2728="Lead",IF(G2728="New Lead",0,1),0)</f>
        <v>1</v>
      </c>
      <c r="R2728" s="40">
        <f>IF(A2728="Lead",IF(G2728="Lost",1,0),0)</f>
        <v>1</v>
      </c>
      <c r="S2728" t="n">
        <v>6</v>
      </c>
      <c r="T2728" t="n">
        <v>2</v>
      </c>
      <c r="U2728" t="n">
        <v>0</v>
      </c>
      <c r="V2728" t="n">
        <v>0</v>
      </c>
      <c r="W2728" t="n">
        <v>0</v>
      </c>
      <c r="X2728" t="n">
        <v>0</v>
      </c>
      <c r="Y2728">
        <f>IF(AND(A2728="Lead",COUNTIF(MetaCamps,C2728)&gt;0),1,0)</f>
        <v>0</v>
      </c>
      <c r="Z2728">
        <f>IF(Y2728=1,P2728,0)</f>
        <v>0</v>
      </c>
    </row>
    <row r="2729">
      <c r="A2729" t="inlineStr">
        <is>
          <t>Lead</t>
        </is>
      </c>
      <c r="B2729" s="39" t="str">
        <f>IFERROR(INDEX(CampTypes,MATCH(C2729,CampList,0)),"Unattributed")</f>
        <v>New</v>
      </c>
      <c r="C2729" t="inlineStr">
        <is>
          <t>EBG - In House | ABO | Natuf | Leads | Unit Franchise | India | Oct26 | V1</t>
        </is>
      </c>
      <c r="D2729" t="inlineStr">
        <is>
          <t>Natuf | Investors | Tier1 + Growth Cities | Oct26 | V1</t>
        </is>
      </c>
      <c r="E2729" t="inlineStr">
        <is>
          <t>Natuf | Reel | Brand Ambassador | Heard Of Owning A Cafe | V1</t>
        </is>
      </c>
      <c r="F2729" t="inlineStr">
        <is>
          <t>In House Natuf</t>
        </is>
      </c>
      <c r="G2729" t="inlineStr">
        <is>
          <t>Details Shared</t>
        </is>
      </c>
      <c r="H2729" s="39" t="str">
        <f>IF(ISNUMBER(MATCH(G2729,QualityStatuses,0)),"Quality Lead","Non-Quality Lead")</f>
        <v>Quality Lead</v>
      </c>
      <c r="I2729" t="inlineStr">
        <is>
          <t>2026-10</t>
        </is>
      </c>
      <c r="J2729" t="inlineStr">
        <is>
          <t>Wk of 2026-10-12</t>
        </is>
      </c>
      <c r="K2729" t="inlineStr">
        <is>
          <t>Marshal Malbari</t>
        </is>
      </c>
      <c r="L2729" t="inlineStr">
        <is>
          <t>Facebook</t>
        </is>
      </c>
      <c r="M2729" t="inlineStr">
        <is>
          <t>Direct (campaign tagged in CRM)</t>
        </is>
      </c>
      <c r="N2729" t="inlineStr">
        <is>
          <t>6accab1c5584ab9cdffa1720</t>
        </is>
      </c>
      <c r="O2729" t="n">
        <v>1</v>
      </c>
      <c r="P2729" s="40">
        <f>IF(A2729="Lead",IF(ISNUMBER(MATCH(G2729,QualityStatuses,0)),1,0),0)</f>
        <v>1</v>
      </c>
      <c r="Q2729" s="40">
        <f>IF(A2729="Lead",IF(G2729="New Lead",0,1),0)</f>
        <v>1</v>
      </c>
      <c r="R2729" s="40">
        <f>IF(A2729="Lead",IF(G2729="Lost",1,0),0)</f>
        <v>0</v>
      </c>
      <c r="S2729" t="n">
        <v>3</v>
      </c>
      <c r="T2729" t="n">
        <v>2</v>
      </c>
      <c r="U2729" t="n">
        <v>0</v>
      </c>
      <c r="V2729" t="n">
        <v>0</v>
      </c>
      <c r="W2729" t="n">
        <v>0</v>
      </c>
      <c r="X2729" t="n">
        <v>0</v>
      </c>
      <c r="Y2729">
        <f>IF(AND(A2729="Lead",COUNTIF(MetaCamps,C2729)&gt;0),1,0)</f>
        <v>0</v>
      </c>
      <c r="Z2729">
        <f>IF(Y2729=1,P2729,0)</f>
        <v>0</v>
      </c>
    </row>
    <row r="2730">
      <c r="A2730" t="inlineStr">
        <is>
          <t>Lead</t>
        </is>
      </c>
      <c r="B2730" s="39" t="str">
        <f>IFERROR(INDEX(CampTypes,MATCH(C2730,CampList,0)),"Unattributed")</f>
        <v>Old</v>
      </c>
      <c r="C2730" t="inlineStr">
        <is>
          <t>E_Suresh_Natuf_Kiosk_07072026</t>
        </is>
      </c>
      <c r="D2730" t="inlineStr">
        <is>
          <t>E_Suresh_Natuf_Kiosk_07072026_Adset5</t>
        </is>
      </c>
      <c r="E2730" t="inlineStr">
        <is>
          <t>E_Hindi_Suresh_Natuf_Kiosk_07072026_Adset5_ad3 – Copy 2</t>
        </is>
      </c>
      <c r="F2730" t="inlineStr">
        <is>
          <t>Natuf</t>
        </is>
      </c>
      <c r="G2730" t="inlineStr">
        <is>
          <t>Connected</t>
        </is>
      </c>
      <c r="H2730" s="39" t="str">
        <f>IF(ISNUMBER(MATCH(G2730,QualityStatuses,0)),"Quality Lead","Non-Quality Lead")</f>
        <v>Non-Quality Lead</v>
      </c>
      <c r="I2730" t="inlineStr">
        <is>
          <t>2026-10</t>
        </is>
      </c>
      <c r="J2730" t="inlineStr">
        <is>
          <t>Wk of 2026-10-12</t>
        </is>
      </c>
      <c r="K2730" t="inlineStr">
        <is>
          <t>Tejaswini Tarigopula</t>
        </is>
      </c>
      <c r="L2730" t="inlineStr">
        <is>
          <t>Facebook</t>
        </is>
      </c>
      <c r="M2730" t="inlineStr">
        <is>
          <t>Direct (campaign tagged in CRM)</t>
        </is>
      </c>
      <c r="N2730" t="inlineStr">
        <is>
          <t>6acca54bb8305f756fc67e28</t>
        </is>
      </c>
      <c r="O2730" t="n">
        <v>1</v>
      </c>
      <c r="P2730" s="40">
        <f>IF(A2730="Lead",IF(ISNUMBER(MATCH(G2730,QualityStatuses,0)),1,0),0)</f>
        <v>0</v>
      </c>
      <c r="Q2730" s="40">
        <f>IF(A2730="Lead",IF(G2730="New Lead",0,1),0)</f>
        <v>1</v>
      </c>
      <c r="R2730" s="40">
        <f>IF(A2730="Lead",IF(G2730="Lost",1,0),0)</f>
        <v>0</v>
      </c>
      <c r="S2730" t="n">
        <v>8</v>
      </c>
      <c r="T2730" t="n">
        <v>7</v>
      </c>
      <c r="U2730" t="n">
        <v>0</v>
      </c>
      <c r="V2730" t="n">
        <v>0</v>
      </c>
      <c r="W2730" t="n">
        <v>0</v>
      </c>
      <c r="X2730" t="n">
        <v>0</v>
      </c>
      <c r="Y2730">
        <f>IF(AND(A2730="Lead",COUNTIF(MetaCamps,C2730)&gt;0),1,0)</f>
        <v>1</v>
      </c>
      <c r="Z2730">
        <f>IF(Y2730=1,P2730,0)</f>
        <v>0</v>
      </c>
    </row>
    <row r="2731">
      <c r="A2731" t="inlineStr">
        <is>
          <t>Lead</t>
        </is>
      </c>
      <c r="B2731" s="39" t="str">
        <f>IFERROR(INDEX(CampTypes,MATCH(C2731,CampList,0)),"Unattributed")</f>
        <v>New</v>
      </c>
      <c r="C2731" t="inlineStr">
        <is>
          <t>EBG - In House | ABO | Natuf | Leads | Unit Franchise | India | Oct26 | V1</t>
        </is>
      </c>
      <c r="D2731" t="inlineStr">
        <is>
          <t>Natuf | Business Owners | Tier1 + Growth Cities | Oct26 | V1</t>
        </is>
      </c>
      <c r="E2731" t="inlineStr">
        <is>
          <t>Natuf | Reel | Brand Ambassador | Heard Of Owning A Cafe | V1</t>
        </is>
      </c>
      <c r="F2731" t="inlineStr">
        <is>
          <t>In House Natuf</t>
        </is>
      </c>
      <c r="G2731" t="inlineStr">
        <is>
          <t>Details Shared</t>
        </is>
      </c>
      <c r="H2731" s="39" t="str">
        <f>IF(ISNUMBER(MATCH(G2731,QualityStatuses,0)),"Quality Lead","Non-Quality Lead")</f>
        <v>Quality Lead</v>
      </c>
      <c r="I2731" t="inlineStr">
        <is>
          <t>2026-10</t>
        </is>
      </c>
      <c r="J2731" t="inlineStr">
        <is>
          <t>Wk of 2026-10-12</t>
        </is>
      </c>
      <c r="K2731" t="inlineStr">
        <is>
          <t>Marshal Malbari</t>
        </is>
      </c>
      <c r="L2731" t="inlineStr">
        <is>
          <t>Facebook</t>
        </is>
      </c>
      <c r="M2731" t="inlineStr">
        <is>
          <t>Direct (campaign tagged in CRM)</t>
        </is>
      </c>
      <c r="N2731" t="inlineStr">
        <is>
          <t>6acca38139f4286b5bcb2b5b</t>
        </is>
      </c>
      <c r="O2731" t="n">
        <v>1</v>
      </c>
      <c r="P2731" s="40">
        <f>IF(A2731="Lead",IF(ISNUMBER(MATCH(G2731,QualityStatuses,0)),1,0),0)</f>
        <v>1</v>
      </c>
      <c r="Q2731" s="40">
        <f>IF(A2731="Lead",IF(G2731="New Lead",0,1),0)</f>
        <v>1</v>
      </c>
      <c r="R2731" s="40">
        <f>IF(A2731="Lead",IF(G2731="Lost",1,0),0)</f>
        <v>0</v>
      </c>
      <c r="S2731" t="n">
        <v>1</v>
      </c>
      <c r="T2731" t="n">
        <v>1</v>
      </c>
      <c r="U2731" t="n">
        <v>0</v>
      </c>
      <c r="V2731" t="n">
        <v>0</v>
      </c>
      <c r="W2731" t="n">
        <v>0</v>
      </c>
      <c r="X2731" t="n">
        <v>0</v>
      </c>
      <c r="Y2731">
        <f>IF(AND(A2731="Lead",COUNTIF(MetaCamps,C2731)&gt;0),1,0)</f>
        <v>0</v>
      </c>
      <c r="Z2731">
        <f>IF(Y2731=1,P2731,0)</f>
        <v>0</v>
      </c>
    </row>
    <row r="2732">
      <c r="A2732" t="inlineStr">
        <is>
          <t>Lead</t>
        </is>
      </c>
      <c r="B2732" s="39" t="str">
        <f>IFERROR(INDEX(CampTypes,MATCH(C2732,CampList,0)),"Unattributed")</f>
        <v>Old</v>
      </c>
      <c r="C2732" t="inlineStr">
        <is>
          <t>E_Suresh_Natuf_Kiosk_07072026</t>
        </is>
      </c>
      <c r="D2732" t="inlineStr">
        <is>
          <t>E_Suresh_Natuf_Kiosk_07072026_Adset5</t>
        </is>
      </c>
      <c r="E2732" t="inlineStr">
        <is>
          <t>E_Hindi_Suresh_Natuf_Kiosk_07072026_Adset5_ad3 – Copy 2</t>
        </is>
      </c>
      <c r="F2732" t="inlineStr">
        <is>
          <t>Natuf</t>
        </is>
      </c>
      <c r="G2732" t="inlineStr">
        <is>
          <t>Attempt 3</t>
        </is>
      </c>
      <c r="H2732" s="39" t="str">
        <f>IF(ISNUMBER(MATCH(G2732,QualityStatuses,0)),"Quality Lead","Non-Quality Lead")</f>
        <v>Non-Quality Lead</v>
      </c>
      <c r="I2732" t="inlineStr">
        <is>
          <t>2026-10</t>
        </is>
      </c>
      <c r="J2732" t="inlineStr">
        <is>
          <t>Wk of 2026-10-12</t>
        </is>
      </c>
      <c r="K2732" t="inlineStr">
        <is>
          <t>Marshal Malbari</t>
        </is>
      </c>
      <c r="L2732" t="inlineStr">
        <is>
          <t>Facebook</t>
        </is>
      </c>
      <c r="M2732" t="inlineStr">
        <is>
          <t>Direct (campaign tagged in CRM)</t>
        </is>
      </c>
      <c r="N2732" t="inlineStr">
        <is>
          <t>6acca1deed30b4e1f1372d94</t>
        </is>
      </c>
      <c r="O2732" t="n">
        <v>1</v>
      </c>
      <c r="P2732" s="40">
        <f>IF(A2732="Lead",IF(ISNUMBER(MATCH(G2732,QualityStatuses,0)),1,0),0)</f>
        <v>0</v>
      </c>
      <c r="Q2732" s="40">
        <f>IF(A2732="Lead",IF(G2732="New Lead",0,1),0)</f>
        <v>1</v>
      </c>
      <c r="R2732" s="40">
        <f>IF(A2732="Lead",IF(G2732="Lost",1,0),0)</f>
        <v>0</v>
      </c>
      <c r="S2732" t="n">
        <v>4</v>
      </c>
      <c r="T2732" t="n">
        <v>0</v>
      </c>
      <c r="U2732" t="n">
        <v>0</v>
      </c>
      <c r="V2732" t="n">
        <v>0</v>
      </c>
      <c r="W2732" t="n">
        <v>0</v>
      </c>
      <c r="X2732" t="n">
        <v>0</v>
      </c>
      <c r="Y2732">
        <f>IF(AND(A2732="Lead",COUNTIF(MetaCamps,C2732)&gt;0),1,0)</f>
        <v>1</v>
      </c>
      <c r="Z2732">
        <f>IF(Y2732=1,P2732,0)</f>
        <v>0</v>
      </c>
    </row>
    <row r="2733">
      <c r="A2733" t="inlineStr">
        <is>
          <t>Lead</t>
        </is>
      </c>
      <c r="B2733" s="39" t="str">
        <f>IFERROR(INDEX(CampTypes,MATCH(C2733,CampList,0)),"Unattributed")</f>
        <v>New</v>
      </c>
      <c r="C2733" t="inlineStr">
        <is>
          <t>EBG - In House | ABO | Natuf | Leads | Unit Franchise | India | Oct26 | V1</t>
        </is>
      </c>
      <c r="D2733" t="inlineStr">
        <is>
          <t>Natuf | Broad | Tier1 + Growth Cities | Oct26 | V1</t>
        </is>
      </c>
      <c r="E2733" t="inlineStr">
        <is>
          <t>Natuf | Reel | Brand Ambassador | Heard Of Owning A Cafe | V1</t>
        </is>
      </c>
      <c r="F2733" t="inlineStr">
        <is>
          <t>In House Natuf</t>
        </is>
      </c>
      <c r="G2733" t="inlineStr">
        <is>
          <t>Details Shared</t>
        </is>
      </c>
      <c r="H2733" s="39" t="str">
        <f>IF(ISNUMBER(MATCH(G2733,QualityStatuses,0)),"Quality Lead","Non-Quality Lead")</f>
        <v>Quality Lead</v>
      </c>
      <c r="I2733" t="inlineStr">
        <is>
          <t>2026-10</t>
        </is>
      </c>
      <c r="J2733" t="inlineStr">
        <is>
          <t>Wk of 2026-10-12</t>
        </is>
      </c>
      <c r="K2733" t="inlineStr">
        <is>
          <t>Marshal Malbari</t>
        </is>
      </c>
      <c r="L2733" t="inlineStr">
        <is>
          <t>Facebook</t>
        </is>
      </c>
      <c r="M2733" t="inlineStr">
        <is>
          <t>Direct (campaign tagged in CRM)</t>
        </is>
      </c>
      <c r="N2733" t="inlineStr">
        <is>
          <t>6acca17a95bb8d446f2a9566</t>
        </is>
      </c>
      <c r="O2733" t="n">
        <v>1</v>
      </c>
      <c r="P2733" s="40">
        <f>IF(A2733="Lead",IF(ISNUMBER(MATCH(G2733,QualityStatuses,0)),1,0),0)</f>
        <v>1</v>
      </c>
      <c r="Q2733" s="40">
        <f>IF(A2733="Lead",IF(G2733="New Lead",0,1),0)</f>
        <v>1</v>
      </c>
      <c r="R2733" s="40">
        <f>IF(A2733="Lead",IF(G2733="Lost",1,0),0)</f>
        <v>0</v>
      </c>
      <c r="S2733" t="n">
        <v>2</v>
      </c>
      <c r="T2733" t="n">
        <v>2</v>
      </c>
      <c r="U2733" t="n">
        <v>0</v>
      </c>
      <c r="V2733" t="n">
        <v>0</v>
      </c>
      <c r="W2733" t="n">
        <v>0</v>
      </c>
      <c r="X2733" t="n">
        <v>0</v>
      </c>
      <c r="Y2733">
        <f>IF(AND(A2733="Lead",COUNTIF(MetaCamps,C2733)&gt;0),1,0)</f>
        <v>0</v>
      </c>
      <c r="Z2733">
        <f>IF(Y2733=1,P2733,0)</f>
        <v>0</v>
      </c>
    </row>
    <row r="2734">
      <c r="A2734" t="inlineStr">
        <is>
          <t>Lead</t>
        </is>
      </c>
      <c r="B2734" s="39" t="str">
        <f>IFERROR(INDEX(CampTypes,MATCH(C2734,CampList,0)),"Unattributed")</f>
        <v>Old</v>
      </c>
      <c r="C2734" t="inlineStr">
        <is>
          <t>E_Suresh_Natuf_Kiosk_07072026</t>
        </is>
      </c>
      <c r="D2734" t="inlineStr">
        <is>
          <t>E_Suresh_Natuf_Kiosk_07072026_Adset5</t>
        </is>
      </c>
      <c r="E2734" t="inlineStr">
        <is>
          <t>E_Hindi_Suresh_Natuf_Kiosk_07072026_Adset5_ad3 – Copy 2</t>
        </is>
      </c>
      <c r="F2734" t="inlineStr">
        <is>
          <t>Natuf</t>
        </is>
      </c>
      <c r="G2734" t="inlineStr">
        <is>
          <t>Meeting Conducted but NOT QUALIFIED</t>
        </is>
      </c>
      <c r="H2734" s="39" t="str">
        <f>IF(ISNUMBER(MATCH(G2734,QualityStatuses,0)),"Quality Lead","Non-Quality Lead")</f>
        <v>Non-Quality Lead</v>
      </c>
      <c r="I2734" t="inlineStr">
        <is>
          <t>2026-10</t>
        </is>
      </c>
      <c r="J2734" t="inlineStr">
        <is>
          <t>Wk of 2026-10-12</t>
        </is>
      </c>
      <c r="K2734" t="inlineStr">
        <is>
          <t>Marshal Malbari</t>
        </is>
      </c>
      <c r="L2734" t="inlineStr">
        <is>
          <t>Facebook</t>
        </is>
      </c>
      <c r="M2734" t="inlineStr">
        <is>
          <t>Direct (campaign tagged in CRM)</t>
        </is>
      </c>
      <c r="N2734" t="inlineStr">
        <is>
          <t>6acca1405584ab9cdffa0984</t>
        </is>
      </c>
      <c r="O2734" t="n">
        <v>1</v>
      </c>
      <c r="P2734" s="40">
        <f>IF(A2734="Lead",IF(ISNUMBER(MATCH(G2734,QualityStatuses,0)),1,0),0)</f>
        <v>0</v>
      </c>
      <c r="Q2734" s="40">
        <f>IF(A2734="Lead",IF(G2734="New Lead",0,1),0)</f>
        <v>1</v>
      </c>
      <c r="R2734" s="40">
        <f>IF(A2734="Lead",IF(G2734="Lost",1,0),0)</f>
        <v>0</v>
      </c>
      <c r="S2734" t="n">
        <v>12</v>
      </c>
      <c r="T2734" t="n">
        <v>6</v>
      </c>
      <c r="U2734" t="n">
        <v>0</v>
      </c>
      <c r="V2734" t="n">
        <v>0</v>
      </c>
      <c r="W2734" t="n">
        <v>0</v>
      </c>
      <c r="X2734" t="n">
        <v>0</v>
      </c>
      <c r="Y2734">
        <f>IF(AND(A2734="Lead",COUNTIF(MetaCamps,C2734)&gt;0),1,0)</f>
        <v>1</v>
      </c>
      <c r="Z2734">
        <f>IF(Y2734=1,P2734,0)</f>
        <v>0</v>
      </c>
    </row>
    <row r="2735">
      <c r="A2735" t="inlineStr">
        <is>
          <t>Lead</t>
        </is>
      </c>
      <c r="B2735" s="39" t="str">
        <f>IFERROR(INDEX(CampTypes,MATCH(C2735,CampList,0)),"Unattributed")</f>
        <v>New</v>
      </c>
      <c r="C2735" t="inlineStr">
        <is>
          <t>EBG - In House | ABO | Natuf | Leads | Unit Franchise | India | Oct26 | V1</t>
        </is>
      </c>
      <c r="D2735" t="inlineStr">
        <is>
          <t>Natuf | LAL 1% | India | Jul26 | V1</t>
        </is>
      </c>
      <c r="E2735" t="inlineStr">
        <is>
          <t>Natuf | Reel | Brand Ambassador | Heard Of Owning A Cafe | V1</t>
        </is>
      </c>
      <c r="F2735" t="inlineStr">
        <is>
          <t>In House Natuf</t>
        </is>
      </c>
      <c r="G2735" t="inlineStr">
        <is>
          <t>Lost</t>
        </is>
      </c>
      <c r="H2735" s="39" t="str">
        <f>IF(ISNUMBER(MATCH(G2735,QualityStatuses,0)),"Quality Lead","Non-Quality Lead")</f>
        <v>Non-Quality Lead</v>
      </c>
      <c r="I2735" t="inlineStr">
        <is>
          <t>2026-10</t>
        </is>
      </c>
      <c r="J2735" t="inlineStr">
        <is>
          <t>Wk of 2026-10-12</t>
        </is>
      </c>
      <c r="K2735" t="inlineStr">
        <is>
          <t>Marshal Malbari</t>
        </is>
      </c>
      <c r="L2735" t="inlineStr">
        <is>
          <t>Facebook</t>
        </is>
      </c>
      <c r="M2735" t="inlineStr">
        <is>
          <t>Direct (campaign tagged in CRM)</t>
        </is>
      </c>
      <c r="N2735" t="inlineStr">
        <is>
          <t>6acca01bc51f2b351ff2c992</t>
        </is>
      </c>
      <c r="O2735" t="n">
        <v>1</v>
      </c>
      <c r="P2735" s="40">
        <f>IF(A2735="Lead",IF(ISNUMBER(MATCH(G2735,QualityStatuses,0)),1,0),0)</f>
        <v>0</v>
      </c>
      <c r="Q2735" s="40">
        <f>IF(A2735="Lead",IF(G2735="New Lead",0,1),0)</f>
        <v>1</v>
      </c>
      <c r="R2735" s="40">
        <f>IF(A2735="Lead",IF(G2735="Lost",1,0),0)</f>
        <v>1</v>
      </c>
      <c r="S2735" t="n">
        <v>1</v>
      </c>
      <c r="T2735" t="n">
        <v>1</v>
      </c>
      <c r="U2735" t="n">
        <v>0</v>
      </c>
      <c r="V2735" t="n">
        <v>0</v>
      </c>
      <c r="W2735" t="n">
        <v>0</v>
      </c>
      <c r="X2735" t="n">
        <v>0</v>
      </c>
      <c r="Y2735">
        <f>IF(AND(A2735="Lead",COUNTIF(MetaCamps,C2735)&gt;0),1,0)</f>
        <v>0</v>
      </c>
      <c r="Z2735">
        <f>IF(Y2735=1,P2735,0)</f>
        <v>0</v>
      </c>
    </row>
    <row r="2736">
      <c r="A2736" t="inlineStr">
        <is>
          <t>Lead</t>
        </is>
      </c>
      <c r="B2736" s="39" t="str">
        <f>IFERROR(INDEX(CampTypes,MATCH(C2736,CampList,0)),"Unattributed")</f>
        <v>New</v>
      </c>
      <c r="C2736" t="inlineStr">
        <is>
          <t>EBG - In House | ABO | Natuf | Leads | Unit Franchise | India | Oct26 | V1</t>
        </is>
      </c>
      <c r="D2736" t="inlineStr">
        <is>
          <t>Natuf | Investors | Tier1 + Growth Cities | Oct26 | V1</t>
        </is>
      </c>
      <c r="E2736" t="inlineStr">
        <is>
          <t>Natuf | Reel | Brand Ambassador | Heard Of Owning A Cafe | V1</t>
        </is>
      </c>
      <c r="F2736" t="inlineStr">
        <is>
          <t>In House Natuf</t>
        </is>
      </c>
      <c r="G2736" t="inlineStr">
        <is>
          <t>Lost</t>
        </is>
      </c>
      <c r="H2736" s="39" t="str">
        <f>IF(ISNUMBER(MATCH(G2736,QualityStatuses,0)),"Quality Lead","Non-Quality Lead")</f>
        <v>Non-Quality Lead</v>
      </c>
      <c r="I2736" t="inlineStr">
        <is>
          <t>2026-10</t>
        </is>
      </c>
      <c r="J2736" t="inlineStr">
        <is>
          <t>Wk of 2026-10-12</t>
        </is>
      </c>
      <c r="K2736" t="inlineStr">
        <is>
          <t>Marshal Malbari</t>
        </is>
      </c>
      <c r="L2736" t="inlineStr">
        <is>
          <t>Facebook</t>
        </is>
      </c>
      <c r="M2736" t="inlineStr">
        <is>
          <t>Direct (campaign tagged in CRM)</t>
        </is>
      </c>
      <c r="N2736" t="inlineStr">
        <is>
          <t>6acc9f8e95bb8d446f2a911e</t>
        </is>
      </c>
      <c r="O2736" t="n">
        <v>1</v>
      </c>
      <c r="P2736" s="40">
        <f>IF(A2736="Lead",IF(ISNUMBER(MATCH(G2736,QualityStatuses,0)),1,0),0)</f>
        <v>0</v>
      </c>
      <c r="Q2736" s="40">
        <f>IF(A2736="Lead",IF(G2736="New Lead",0,1),0)</f>
        <v>1</v>
      </c>
      <c r="R2736" s="40">
        <f>IF(A2736="Lead",IF(G2736="Lost",1,0),0)</f>
        <v>1</v>
      </c>
      <c r="S2736" t="n">
        <v>4</v>
      </c>
      <c r="T2736" t="n">
        <v>2</v>
      </c>
      <c r="U2736" t="n">
        <v>0</v>
      </c>
      <c r="V2736" t="n">
        <v>0</v>
      </c>
      <c r="W2736" t="n">
        <v>0</v>
      </c>
      <c r="X2736" t="n">
        <v>0</v>
      </c>
      <c r="Y2736">
        <f>IF(AND(A2736="Lead",COUNTIF(MetaCamps,C2736)&gt;0),1,0)</f>
        <v>0</v>
      </c>
      <c r="Z2736">
        <f>IF(Y2736=1,P2736,0)</f>
        <v>0</v>
      </c>
    </row>
    <row r="2737">
      <c r="A2737" t="inlineStr">
        <is>
          <t>Lead</t>
        </is>
      </c>
      <c r="B2737" s="39" t="str">
        <f>IFERROR(INDEX(CampTypes,MATCH(C2737,CampList,0)),"Unattributed")</f>
        <v>New</v>
      </c>
      <c r="C2737" t="inlineStr">
        <is>
          <t>EBG - In House | ABO | Natuf | Leads | Unit Franchise | India | Oct26 | V1</t>
        </is>
      </c>
      <c r="D2737" t="inlineStr">
        <is>
          <t>Natuf | Investors | Tier1 + Growth Cities | Oct26 | V1</t>
        </is>
      </c>
      <c r="E2737" t="inlineStr">
        <is>
          <t>Natuf | Reel | Brand Ambassador | Heard Of Owning A Cafe | V1</t>
        </is>
      </c>
      <c r="F2737" t="inlineStr">
        <is>
          <t>In House Natuf</t>
        </is>
      </c>
      <c r="G2737" t="inlineStr">
        <is>
          <t>Details Shared</t>
        </is>
      </c>
      <c r="H2737" s="39" t="str">
        <f>IF(ISNUMBER(MATCH(G2737,QualityStatuses,0)),"Quality Lead","Non-Quality Lead")</f>
        <v>Quality Lead</v>
      </c>
      <c r="I2737" t="inlineStr">
        <is>
          <t>2026-10</t>
        </is>
      </c>
      <c r="J2737" t="inlineStr">
        <is>
          <t>Wk of 2026-10-12</t>
        </is>
      </c>
      <c r="K2737" t="inlineStr">
        <is>
          <t>Marshal Malbari</t>
        </is>
      </c>
      <c r="L2737" t="inlineStr">
        <is>
          <t>Facebook</t>
        </is>
      </c>
      <c r="M2737" t="inlineStr">
        <is>
          <t>Direct (campaign tagged in CRM)</t>
        </is>
      </c>
      <c r="N2737" t="inlineStr">
        <is>
          <t>6acc9e61097a9309058a05d3</t>
        </is>
      </c>
      <c r="O2737" t="n">
        <v>1</v>
      </c>
      <c r="P2737" s="40">
        <f>IF(A2737="Lead",IF(ISNUMBER(MATCH(G2737,QualityStatuses,0)),1,0),0)</f>
        <v>1</v>
      </c>
      <c r="Q2737" s="40">
        <f>IF(A2737="Lead",IF(G2737="New Lead",0,1),0)</f>
        <v>1</v>
      </c>
      <c r="R2737" s="40">
        <f>IF(A2737="Lead",IF(G2737="Lost",1,0),0)</f>
        <v>0</v>
      </c>
      <c r="S2737" t="n">
        <v>3</v>
      </c>
      <c r="T2737" t="n">
        <v>2</v>
      </c>
      <c r="U2737" t="n">
        <v>0</v>
      </c>
      <c r="V2737" t="n">
        <v>0</v>
      </c>
      <c r="W2737" t="n">
        <v>0</v>
      </c>
      <c r="X2737" t="n">
        <v>0</v>
      </c>
      <c r="Y2737">
        <f>IF(AND(A2737="Lead",COUNTIF(MetaCamps,C2737)&gt;0),1,0)</f>
        <v>0</v>
      </c>
      <c r="Z2737">
        <f>IF(Y2737=1,P2737,0)</f>
        <v>0</v>
      </c>
    </row>
    <row r="2738">
      <c r="A2738" t="inlineStr">
        <is>
          <t>Lead</t>
        </is>
      </c>
      <c r="B2738" s="39" t="str">
        <f>IFERROR(INDEX(CampTypes,MATCH(C2738,CampList,0)),"Unattributed")</f>
        <v>Old</v>
      </c>
      <c r="C2738" t="inlineStr">
        <is>
          <t>E_Suresh_Natuf_Kiosk_07072026</t>
        </is>
      </c>
      <c r="D2738" t="inlineStr">
        <is>
          <t>E_Suresh_Natuf_Kiosk_07072026_Adset5</t>
        </is>
      </c>
      <c r="E2738" t="inlineStr">
        <is>
          <t>E_Hindi_Suresh_Natuf_Kiosk_07072026_Adset5_ad3 – Copy 2</t>
        </is>
      </c>
      <c r="F2738" t="inlineStr">
        <is>
          <t>Natuf</t>
        </is>
      </c>
      <c r="G2738" t="inlineStr">
        <is>
          <t>Details Shared</t>
        </is>
      </c>
      <c r="H2738" s="39" t="str">
        <f>IF(ISNUMBER(MATCH(G2738,QualityStatuses,0)),"Quality Lead","Non-Quality Lead")</f>
        <v>Quality Lead</v>
      </c>
      <c r="I2738" t="inlineStr">
        <is>
          <t>2026-10</t>
        </is>
      </c>
      <c r="J2738" t="inlineStr">
        <is>
          <t>Wk of 2026-10-12</t>
        </is>
      </c>
      <c r="K2738" t="inlineStr">
        <is>
          <t>Marshal Malbari</t>
        </is>
      </c>
      <c r="L2738" t="inlineStr">
        <is>
          <t>Facebook</t>
        </is>
      </c>
      <c r="M2738" t="inlineStr">
        <is>
          <t>Direct (campaign tagged in CRM)</t>
        </is>
      </c>
      <c r="N2738" t="inlineStr">
        <is>
          <t>6acc9db4623ca84fd3e2d2cf</t>
        </is>
      </c>
      <c r="O2738" t="n">
        <v>1</v>
      </c>
      <c r="P2738" s="40">
        <f>IF(A2738="Lead",IF(ISNUMBER(MATCH(G2738,QualityStatuses,0)),1,0),0)</f>
        <v>1</v>
      </c>
      <c r="Q2738" s="40">
        <f>IF(A2738="Lead",IF(G2738="New Lead",0,1),0)</f>
        <v>1</v>
      </c>
      <c r="R2738" s="40">
        <f>IF(A2738="Lead",IF(G2738="Lost",1,0),0)</f>
        <v>0</v>
      </c>
      <c r="S2738" t="n">
        <v>2</v>
      </c>
      <c r="T2738" t="n">
        <v>2</v>
      </c>
      <c r="U2738" t="n">
        <v>0</v>
      </c>
      <c r="V2738" t="n">
        <v>0</v>
      </c>
      <c r="W2738" t="n">
        <v>0</v>
      </c>
      <c r="X2738" t="n">
        <v>0</v>
      </c>
      <c r="Y2738">
        <f>IF(AND(A2738="Lead",COUNTIF(MetaCamps,C2738)&gt;0),1,0)</f>
        <v>1</v>
      </c>
      <c r="Z2738">
        <f>IF(Y2738=1,P2738,0)</f>
        <v>1</v>
      </c>
    </row>
    <row r="2739">
      <c r="A2739" t="inlineStr">
        <is>
          <t>Lead</t>
        </is>
      </c>
      <c r="B2739" s="39" t="str">
        <f>IFERROR(INDEX(CampTypes,MATCH(C2739,CampList,0)),"Unattributed")</f>
        <v>New</v>
      </c>
      <c r="C2739" t="inlineStr">
        <is>
          <t>EBG - In House | ABO | Natuf | Leads | Unit Franchise | India | Oct26 | V1</t>
        </is>
      </c>
      <c r="D2739" t="inlineStr">
        <is>
          <t>Natuf | Investors | Tier1 + Growth Cities | Oct26 | V1</t>
        </is>
      </c>
      <c r="E2739" t="inlineStr">
        <is>
          <t>Natuf | Reel | Brand Ambassador | Heard Of Owning A Cafe | V1</t>
        </is>
      </c>
      <c r="F2739" t="inlineStr">
        <is>
          <t>In House Natuf</t>
        </is>
      </c>
      <c r="G2739" t="inlineStr">
        <is>
          <t>Attempt 1</t>
        </is>
      </c>
      <c r="H2739" s="39" t="str">
        <f>IF(ISNUMBER(MATCH(G2739,QualityStatuses,0)),"Quality Lead","Non-Quality Lead")</f>
        <v>Non-Quality Lead</v>
      </c>
      <c r="I2739" t="inlineStr">
        <is>
          <t>2026-10</t>
        </is>
      </c>
      <c r="J2739" t="inlineStr">
        <is>
          <t>Wk of 2026-10-12</t>
        </is>
      </c>
      <c r="K2739" t="inlineStr">
        <is>
          <t>Marshal Malbari</t>
        </is>
      </c>
      <c r="L2739" t="inlineStr">
        <is>
          <t>Facebook</t>
        </is>
      </c>
      <c r="M2739" t="inlineStr">
        <is>
          <t>Direct (campaign tagged in CRM)</t>
        </is>
      </c>
      <c r="N2739" t="inlineStr">
        <is>
          <t>6acc9d4e95bb8d446f2a8cbe</t>
        </is>
      </c>
      <c r="O2739" t="n">
        <v>1</v>
      </c>
      <c r="P2739" s="40">
        <f>IF(A2739="Lead",IF(ISNUMBER(MATCH(G2739,QualityStatuses,0)),1,0),0)</f>
        <v>0</v>
      </c>
      <c r="Q2739" s="40">
        <f>IF(A2739="Lead",IF(G2739="New Lead",0,1),0)</f>
        <v>1</v>
      </c>
      <c r="R2739" s="40">
        <f>IF(A2739="Lead",IF(G2739="Lost",1,0),0)</f>
        <v>0</v>
      </c>
      <c r="S2739" t="n">
        <v>1</v>
      </c>
      <c r="T2739" t="n">
        <v>1</v>
      </c>
      <c r="U2739" t="n">
        <v>0</v>
      </c>
      <c r="V2739" t="n">
        <v>0</v>
      </c>
      <c r="W2739" t="n">
        <v>0</v>
      </c>
      <c r="X2739" t="n">
        <v>0</v>
      </c>
      <c r="Y2739">
        <f>IF(AND(A2739="Lead",COUNTIF(MetaCamps,C2739)&gt;0),1,0)</f>
        <v>0</v>
      </c>
      <c r="Z2739">
        <f>IF(Y2739=1,P2739,0)</f>
        <v>0</v>
      </c>
    </row>
    <row r="2740">
      <c r="A2740" t="inlineStr">
        <is>
          <t>Lead</t>
        </is>
      </c>
      <c r="B2740" s="39" t="str">
        <f>IFERROR(INDEX(CampTypes,MATCH(C2740,CampList,0)),"Unattributed")</f>
        <v>New</v>
      </c>
      <c r="C2740" t="inlineStr">
        <is>
          <t>EBG - In House | ABO | Natuf | Leads | Unit Franchise | India | Oct26 | V1</t>
        </is>
      </c>
      <c r="D2740" t="inlineStr">
        <is>
          <t>Natuf | LAL 1% | India | Jul26 | V1</t>
        </is>
      </c>
      <c r="E2740" t="inlineStr">
        <is>
          <t>Natuf | Reel | Brand Ambassador | Heard Of Owning A Cafe | V1</t>
        </is>
      </c>
      <c r="F2740" t="inlineStr">
        <is>
          <t>In House Natuf</t>
        </is>
      </c>
      <c r="G2740" t="inlineStr">
        <is>
          <t>Details Shared</t>
        </is>
      </c>
      <c r="H2740" s="39" t="str">
        <f>IF(ISNUMBER(MATCH(G2740,QualityStatuses,0)),"Quality Lead","Non-Quality Lead")</f>
        <v>Quality Lead</v>
      </c>
      <c r="I2740" t="inlineStr">
        <is>
          <t>2026-10</t>
        </is>
      </c>
      <c r="J2740" t="inlineStr">
        <is>
          <t>Wk of 2026-10-12</t>
        </is>
      </c>
      <c r="K2740" t="inlineStr">
        <is>
          <t>Marshal Malbari</t>
        </is>
      </c>
      <c r="L2740" t="inlineStr">
        <is>
          <t>Facebook</t>
        </is>
      </c>
      <c r="M2740" t="inlineStr">
        <is>
          <t>Direct (campaign tagged in CRM)</t>
        </is>
      </c>
      <c r="N2740" t="inlineStr">
        <is>
          <t>6acc9b6a9ede94f9dfbb5bc5</t>
        </is>
      </c>
      <c r="O2740" t="n">
        <v>1</v>
      </c>
      <c r="P2740" s="40">
        <f>IF(A2740="Lead",IF(ISNUMBER(MATCH(G2740,QualityStatuses,0)),1,0),0)</f>
        <v>1</v>
      </c>
      <c r="Q2740" s="40">
        <f>IF(A2740="Lead",IF(G2740="New Lead",0,1),0)</f>
        <v>1</v>
      </c>
      <c r="R2740" s="40">
        <f>IF(A2740="Lead",IF(G2740="Lost",1,0),0)</f>
        <v>0</v>
      </c>
      <c r="S2740" t="n">
        <v>5</v>
      </c>
      <c r="T2740" t="n">
        <v>2</v>
      </c>
      <c r="U2740" t="n">
        <v>0</v>
      </c>
      <c r="V2740" t="n">
        <v>0</v>
      </c>
      <c r="W2740" t="n">
        <v>0</v>
      </c>
      <c r="X2740" t="n">
        <v>0</v>
      </c>
      <c r="Y2740">
        <f>IF(AND(A2740="Lead",COUNTIF(MetaCamps,C2740)&gt;0),1,0)</f>
        <v>0</v>
      </c>
      <c r="Z2740">
        <f>IF(Y2740=1,P2740,0)</f>
        <v>0</v>
      </c>
    </row>
    <row r="2741">
      <c r="A2741" t="inlineStr">
        <is>
          <t>Lead</t>
        </is>
      </c>
      <c r="B2741" s="39" t="str">
        <f>IFERROR(INDEX(CampTypes,MATCH(C2741,CampList,0)),"Unattributed")</f>
        <v>New</v>
      </c>
      <c r="C2741" t="inlineStr">
        <is>
          <t>EBG - In House | ABO | Natuf | Leads | Unit Franchise | India | Oct26 | V1</t>
        </is>
      </c>
      <c r="D2741" t="inlineStr">
        <is>
          <t>Natuf | Broad | Tier1 + Growth Cities | Oct26 | V1</t>
        </is>
      </c>
      <c r="E2741" t="inlineStr">
        <is>
          <t>Natuf | Reel | Brand Ambassador | Heard Of Owning A Cafe | V1</t>
        </is>
      </c>
      <c r="F2741" t="inlineStr">
        <is>
          <t>In House Natuf</t>
        </is>
      </c>
      <c r="G2741" t="inlineStr">
        <is>
          <t>Lost</t>
        </is>
      </c>
      <c r="H2741" s="39" t="str">
        <f>IF(ISNUMBER(MATCH(G2741,QualityStatuses,0)),"Quality Lead","Non-Quality Lead")</f>
        <v>Non-Quality Lead</v>
      </c>
      <c r="I2741" t="inlineStr">
        <is>
          <t>2026-10</t>
        </is>
      </c>
      <c r="J2741" t="inlineStr">
        <is>
          <t>Wk of 2026-10-12</t>
        </is>
      </c>
      <c r="K2741" t="inlineStr">
        <is>
          <t>Marshal Malbari</t>
        </is>
      </c>
      <c r="L2741" t="inlineStr">
        <is>
          <t>Facebook</t>
        </is>
      </c>
      <c r="M2741" t="inlineStr">
        <is>
          <t>Direct (campaign tagged in CRM)</t>
        </is>
      </c>
      <c r="N2741" t="inlineStr">
        <is>
          <t>6acc9ad0be4f7f9b4bd8d68a</t>
        </is>
      </c>
      <c r="O2741" t="n">
        <v>1</v>
      </c>
      <c r="P2741" s="40">
        <f>IF(A2741="Lead",IF(ISNUMBER(MATCH(G2741,QualityStatuses,0)),1,0),0)</f>
        <v>0</v>
      </c>
      <c r="Q2741" s="40">
        <f>IF(A2741="Lead",IF(G2741="New Lead",0,1),0)</f>
        <v>1</v>
      </c>
      <c r="R2741" s="40">
        <f>IF(A2741="Lead",IF(G2741="Lost",1,0),0)</f>
        <v>1</v>
      </c>
      <c r="S2741" t="n">
        <v>8</v>
      </c>
      <c r="T2741" t="n">
        <v>0</v>
      </c>
      <c r="U2741" t="n">
        <v>0</v>
      </c>
      <c r="V2741" t="n">
        <v>0</v>
      </c>
      <c r="W2741" t="n">
        <v>0</v>
      </c>
      <c r="X2741" t="n">
        <v>0</v>
      </c>
      <c r="Y2741">
        <f>IF(AND(A2741="Lead",COUNTIF(MetaCamps,C2741)&gt;0),1,0)</f>
        <v>0</v>
      </c>
      <c r="Z2741">
        <f>IF(Y2741=1,P2741,0)</f>
        <v>0</v>
      </c>
    </row>
    <row r="2742">
      <c r="A2742" t="inlineStr">
        <is>
          <t>Lead</t>
        </is>
      </c>
      <c r="B2742" s="39" t="str">
        <f>IFERROR(INDEX(CampTypes,MATCH(C2742,CampList,0)),"Unattributed")</f>
        <v>New</v>
      </c>
      <c r="C2742" t="inlineStr">
        <is>
          <t>EBG - In House | ABO | Natuf | Leads | Unit Franchise | India | Oct26 | V1</t>
        </is>
      </c>
      <c r="D2742" t="inlineStr">
        <is>
          <t>Natuf | Broad | Tier1 + Growth Cities | Oct26 | V1</t>
        </is>
      </c>
      <c r="E2742" t="inlineStr">
        <is>
          <t>Natuf | Reel | Brand Ambassador | Heard Of Owning A Cafe | V1</t>
        </is>
      </c>
      <c r="F2742" t="inlineStr">
        <is>
          <t>In House Natuf</t>
        </is>
      </c>
      <c r="G2742" t="inlineStr">
        <is>
          <t>Lost</t>
        </is>
      </c>
      <c r="H2742" s="39" t="str">
        <f>IF(ISNUMBER(MATCH(G2742,QualityStatuses,0)),"Quality Lead","Non-Quality Lead")</f>
        <v>Non-Quality Lead</v>
      </c>
      <c r="I2742" t="inlineStr">
        <is>
          <t>2026-10</t>
        </is>
      </c>
      <c r="J2742" t="inlineStr">
        <is>
          <t>Wk of 2026-10-12</t>
        </is>
      </c>
      <c r="K2742" t="inlineStr">
        <is>
          <t>Marshal Malbari</t>
        </is>
      </c>
      <c r="L2742" t="inlineStr">
        <is>
          <t>Facebook</t>
        </is>
      </c>
      <c r="M2742" t="inlineStr">
        <is>
          <t>Direct (campaign tagged in CRM)</t>
        </is>
      </c>
      <c r="N2742" t="inlineStr">
        <is>
          <t>6acc9a44c51f2b351ff2bde0</t>
        </is>
      </c>
      <c r="O2742" t="n">
        <v>1</v>
      </c>
      <c r="P2742" s="40">
        <f>IF(A2742="Lead",IF(ISNUMBER(MATCH(G2742,QualityStatuses,0)),1,0),0)</f>
        <v>0</v>
      </c>
      <c r="Q2742" s="40">
        <f>IF(A2742="Lead",IF(G2742="New Lead",0,1),0)</f>
        <v>1</v>
      </c>
      <c r="R2742" s="40">
        <f>IF(A2742="Lead",IF(G2742="Lost",1,0),0)</f>
        <v>1</v>
      </c>
      <c r="S2742" t="n">
        <v>6</v>
      </c>
      <c r="T2742" t="n">
        <v>5</v>
      </c>
      <c r="U2742" t="n">
        <v>0</v>
      </c>
      <c r="V2742" t="n">
        <v>0</v>
      </c>
      <c r="W2742" t="n">
        <v>0</v>
      </c>
      <c r="X2742" t="n">
        <v>0</v>
      </c>
      <c r="Y2742">
        <f>IF(AND(A2742="Lead",COUNTIF(MetaCamps,C2742)&gt;0),1,0)</f>
        <v>0</v>
      </c>
      <c r="Z2742">
        <f>IF(Y2742=1,P2742,0)</f>
        <v>0</v>
      </c>
    </row>
    <row r="2743">
      <c r="A2743" t="inlineStr">
        <is>
          <t>Lead</t>
        </is>
      </c>
      <c r="B2743" s="39" t="str">
        <f>IFERROR(INDEX(CampTypes,MATCH(C2743,CampList,0)),"Unattributed")</f>
        <v>New</v>
      </c>
      <c r="C2743" t="inlineStr">
        <is>
          <t>EBG - In House | ABO | Natuf | Leads | Unit Franchise | India | Oct26 | V1</t>
        </is>
      </c>
      <c r="D2743" t="inlineStr">
        <is>
          <t>Natuf | LAL 1% | India | Jul26 | V1</t>
        </is>
      </c>
      <c r="E2743" t="inlineStr">
        <is>
          <t>Natuf | Reel | Brand Ambassador | Heard Of Owning A Cafe | V1</t>
        </is>
      </c>
      <c r="F2743" t="inlineStr">
        <is>
          <t>In House Natuf</t>
        </is>
      </c>
      <c r="G2743" t="inlineStr">
        <is>
          <t>Attempt 1</t>
        </is>
      </c>
      <c r="H2743" s="39" t="str">
        <f>IF(ISNUMBER(MATCH(G2743,QualityStatuses,0)),"Quality Lead","Non-Quality Lead")</f>
        <v>Non-Quality Lead</v>
      </c>
      <c r="I2743" t="inlineStr">
        <is>
          <t>2026-10</t>
        </is>
      </c>
      <c r="J2743" t="inlineStr">
        <is>
          <t>Wk of 2026-10-12</t>
        </is>
      </c>
      <c r="K2743" t="inlineStr">
        <is>
          <t>Marshal Malbari</t>
        </is>
      </c>
      <c r="L2743" t="inlineStr">
        <is>
          <t>Facebook</t>
        </is>
      </c>
      <c r="M2743" t="inlineStr">
        <is>
          <t>Direct (campaign tagged in CRM)</t>
        </is>
      </c>
      <c r="N2743" t="inlineStr">
        <is>
          <t>6acc98d59f757bbacaf543a3</t>
        </is>
      </c>
      <c r="O2743" t="n">
        <v>1</v>
      </c>
      <c r="P2743" s="40">
        <f>IF(A2743="Lead",IF(ISNUMBER(MATCH(G2743,QualityStatuses,0)),1,0),0)</f>
        <v>0</v>
      </c>
      <c r="Q2743" s="40">
        <f>IF(A2743="Lead",IF(G2743="New Lead",0,1),0)</f>
        <v>1</v>
      </c>
      <c r="R2743" s="40">
        <f>IF(A2743="Lead",IF(G2743="Lost",1,0),0)</f>
        <v>0</v>
      </c>
      <c r="S2743" t="n">
        <v>6</v>
      </c>
      <c r="T2743" t="n">
        <v>0</v>
      </c>
      <c r="U2743" t="n">
        <v>0</v>
      </c>
      <c r="V2743" t="n">
        <v>0</v>
      </c>
      <c r="W2743" t="n">
        <v>0</v>
      </c>
      <c r="X2743" t="n">
        <v>0</v>
      </c>
      <c r="Y2743">
        <f>IF(AND(A2743="Lead",COUNTIF(MetaCamps,C2743)&gt;0),1,0)</f>
        <v>0</v>
      </c>
      <c r="Z2743">
        <f>IF(Y2743=1,P2743,0)</f>
        <v>0</v>
      </c>
    </row>
    <row r="2744">
      <c r="A2744" t="inlineStr">
        <is>
          <t>Lead</t>
        </is>
      </c>
      <c r="B2744" s="39" t="str">
        <f>IFERROR(INDEX(CampTypes,MATCH(C2744,CampList,0)),"Unattributed")</f>
        <v>New</v>
      </c>
      <c r="C2744" t="inlineStr">
        <is>
          <t>EBG - In House | ABO | Natuf | Leads | Unit Franchise | India | Oct26 | V1</t>
        </is>
      </c>
      <c r="D2744" t="inlineStr">
        <is>
          <t>Natuf | Investors | Tier1 + Growth Cities | Oct26 | V1</t>
        </is>
      </c>
      <c r="E2744" t="inlineStr">
        <is>
          <t>Natuf | Reel | Brand Ambassador | Heard Of Owning A Cafe | V1</t>
        </is>
      </c>
      <c r="F2744" t="inlineStr">
        <is>
          <t>In House Natuf</t>
        </is>
      </c>
      <c r="G2744" t="inlineStr">
        <is>
          <t>Attempt 1</t>
        </is>
      </c>
      <c r="H2744" s="39" t="str">
        <f>IF(ISNUMBER(MATCH(G2744,QualityStatuses,0)),"Quality Lead","Non-Quality Lead")</f>
        <v>Non-Quality Lead</v>
      </c>
      <c r="I2744" t="inlineStr">
        <is>
          <t>2026-10</t>
        </is>
      </c>
      <c r="J2744" t="inlineStr">
        <is>
          <t>Wk of 2026-10-12</t>
        </is>
      </c>
      <c r="K2744" t="inlineStr">
        <is>
          <t>Marshal Malbari</t>
        </is>
      </c>
      <c r="L2744" t="inlineStr">
        <is>
          <t>Facebook</t>
        </is>
      </c>
      <c r="M2744" t="inlineStr">
        <is>
          <t>Direct (campaign tagged in CRM)</t>
        </is>
      </c>
      <c r="N2744" t="inlineStr">
        <is>
          <t>6acc95c61937735e595178ac</t>
        </is>
      </c>
      <c r="O2744" t="n">
        <v>1</v>
      </c>
      <c r="P2744" s="40">
        <f>IF(A2744="Lead",IF(ISNUMBER(MATCH(G2744,QualityStatuses,0)),1,0),0)</f>
        <v>0</v>
      </c>
      <c r="Q2744" s="40">
        <f>IF(A2744="Lead",IF(G2744="New Lead",0,1),0)</f>
        <v>1</v>
      </c>
      <c r="R2744" s="40">
        <f>IF(A2744="Lead",IF(G2744="Lost",1,0),0)</f>
        <v>0</v>
      </c>
      <c r="S2744" t="n">
        <v>1</v>
      </c>
      <c r="T2744" t="n">
        <v>1</v>
      </c>
      <c r="U2744" t="n">
        <v>0</v>
      </c>
      <c r="V2744" t="n">
        <v>0</v>
      </c>
      <c r="W2744" t="n">
        <v>0</v>
      </c>
      <c r="X2744" t="n">
        <v>0</v>
      </c>
      <c r="Y2744">
        <f>IF(AND(A2744="Lead",COUNTIF(MetaCamps,C2744)&gt;0),1,0)</f>
        <v>0</v>
      </c>
      <c r="Z2744">
        <f>IF(Y2744=1,P2744,0)</f>
        <v>0</v>
      </c>
    </row>
    <row r="2745">
      <c r="A2745" t="inlineStr">
        <is>
          <t>Lead</t>
        </is>
      </c>
      <c r="B2745" s="39" t="str">
        <f>IFERROR(INDEX(CampTypes,MATCH(C2745,CampList,0)),"Unattributed")</f>
        <v>New</v>
      </c>
      <c r="C2745" t="inlineStr">
        <is>
          <t>EBG - In House | ABO | Natuf | Leads | Unit Franchise | India | Oct26 | V1</t>
        </is>
      </c>
      <c r="D2745" t="inlineStr">
        <is>
          <t>Natuf | LAL 1% | India | Jul26 | V1</t>
        </is>
      </c>
      <c r="E2745" t="inlineStr">
        <is>
          <t>Natuf | Reel | Brand Ambassador | Heard Of Owning A Cafe | V1</t>
        </is>
      </c>
      <c r="F2745" t="inlineStr">
        <is>
          <t>In House Natuf</t>
        </is>
      </c>
      <c r="G2745" t="inlineStr">
        <is>
          <t>Attempt 5</t>
        </is>
      </c>
      <c r="H2745" s="39" t="str">
        <f>IF(ISNUMBER(MATCH(G2745,QualityStatuses,0)),"Quality Lead","Non-Quality Lead")</f>
        <v>Non-Quality Lead</v>
      </c>
      <c r="I2745" t="inlineStr">
        <is>
          <t>2026-10</t>
        </is>
      </c>
      <c r="J2745" t="inlineStr">
        <is>
          <t>Wk of 2026-10-12</t>
        </is>
      </c>
      <c r="K2745" t="inlineStr">
        <is>
          <t>Marshal Malbari</t>
        </is>
      </c>
      <c r="L2745" t="inlineStr">
        <is>
          <t>Facebook</t>
        </is>
      </c>
      <c r="M2745" t="inlineStr">
        <is>
          <t>Direct (campaign tagged in CRM)</t>
        </is>
      </c>
      <c r="N2745" t="inlineStr">
        <is>
          <t>6acc94783bb63da7a9f45993</t>
        </is>
      </c>
      <c r="O2745" t="n">
        <v>1</v>
      </c>
      <c r="P2745" s="40">
        <f>IF(A2745="Lead",IF(ISNUMBER(MATCH(G2745,QualityStatuses,0)),1,0),0)</f>
        <v>0</v>
      </c>
      <c r="Q2745" s="40">
        <f>IF(A2745="Lead",IF(G2745="New Lead",0,1),0)</f>
        <v>1</v>
      </c>
      <c r="R2745" s="40">
        <f>IF(A2745="Lead",IF(G2745="Lost",1,0),0)</f>
        <v>0</v>
      </c>
      <c r="S2745" t="n">
        <v>5</v>
      </c>
      <c r="T2745" t="n">
        <v>0</v>
      </c>
      <c r="U2745" t="n">
        <v>0</v>
      </c>
      <c r="V2745" t="n">
        <v>0</v>
      </c>
      <c r="W2745" t="n">
        <v>0</v>
      </c>
      <c r="X2745" t="n">
        <v>0</v>
      </c>
      <c r="Y2745">
        <f>IF(AND(A2745="Lead",COUNTIF(MetaCamps,C2745)&gt;0),1,0)</f>
        <v>0</v>
      </c>
      <c r="Z2745">
        <f>IF(Y2745=1,P2745,0)</f>
        <v>0</v>
      </c>
    </row>
    <row r="2746">
      <c r="A2746" t="inlineStr">
        <is>
          <t>Lead</t>
        </is>
      </c>
      <c r="B2746" s="39" t="str">
        <f>IFERROR(INDEX(CampTypes,MATCH(C2746,CampList,0)),"Unattributed")</f>
        <v>New</v>
      </c>
      <c r="C2746" t="inlineStr">
        <is>
          <t>EBG - In House | ABO | Natuf | Leads | Unit Franchise | India | Oct26 | V1</t>
        </is>
      </c>
      <c r="D2746" t="inlineStr">
        <is>
          <t>Natuf | Broad | Tier1 + Growth Cities | Oct26 | V1</t>
        </is>
      </c>
      <c r="E2746" t="inlineStr">
        <is>
          <t>Natuf | Reel | Brand Ambassador | Heard Of Owning A Cafe | V1</t>
        </is>
      </c>
      <c r="F2746" t="inlineStr">
        <is>
          <t>In House Natuf</t>
        </is>
      </c>
      <c r="G2746" t="inlineStr">
        <is>
          <t>Attempt 3</t>
        </is>
      </c>
      <c r="H2746" s="39" t="str">
        <f>IF(ISNUMBER(MATCH(G2746,QualityStatuses,0)),"Quality Lead","Non-Quality Lead")</f>
        <v>Non-Quality Lead</v>
      </c>
      <c r="I2746" t="inlineStr">
        <is>
          <t>2026-10</t>
        </is>
      </c>
      <c r="J2746" t="inlineStr">
        <is>
          <t>Wk of 2026-10-12</t>
        </is>
      </c>
      <c r="K2746" t="inlineStr">
        <is>
          <t>Marshal Malbari</t>
        </is>
      </c>
      <c r="L2746" t="inlineStr">
        <is>
          <t>Facebook</t>
        </is>
      </c>
      <c r="M2746" t="inlineStr">
        <is>
          <t>Direct (campaign tagged in CRM)</t>
        </is>
      </c>
      <c r="N2746" t="inlineStr">
        <is>
          <t>6acc9412fbf813c46450c797</t>
        </is>
      </c>
      <c r="O2746" t="n">
        <v>1</v>
      </c>
      <c r="P2746" s="40">
        <f>IF(A2746="Lead",IF(ISNUMBER(MATCH(G2746,QualityStatuses,0)),1,0),0)</f>
        <v>0</v>
      </c>
      <c r="Q2746" s="40">
        <f>IF(A2746="Lead",IF(G2746="New Lead",0,1),0)</f>
        <v>1</v>
      </c>
      <c r="R2746" s="40">
        <f>IF(A2746="Lead",IF(G2746="Lost",1,0),0)</f>
        <v>0</v>
      </c>
      <c r="S2746" t="n">
        <v>3</v>
      </c>
      <c r="T2746" t="n">
        <v>0</v>
      </c>
      <c r="U2746" t="n">
        <v>0</v>
      </c>
      <c r="V2746" t="n">
        <v>0</v>
      </c>
      <c r="W2746" t="n">
        <v>0</v>
      </c>
      <c r="X2746" t="n">
        <v>0</v>
      </c>
      <c r="Y2746">
        <f>IF(AND(A2746="Lead",COUNTIF(MetaCamps,C2746)&gt;0),1,0)</f>
        <v>0</v>
      </c>
      <c r="Z2746">
        <f>IF(Y2746=1,P2746,0)</f>
        <v>0</v>
      </c>
    </row>
    <row r="2747">
      <c r="A2747" t="inlineStr">
        <is>
          <t>Lead</t>
        </is>
      </c>
      <c r="B2747" s="39" t="str">
        <f>IFERROR(INDEX(CampTypes,MATCH(C2747,CampList,0)),"Unattributed")</f>
        <v>Old</v>
      </c>
      <c r="C2747" t="inlineStr">
        <is>
          <t>natuf_Kiosk_14072026_Hindi</t>
        </is>
      </c>
      <c r="D2747" t="inlineStr">
        <is>
          <t>natuf_Kiosk_09102026</t>
        </is>
      </c>
      <c r="E2747" t="inlineStr">
        <is>
          <t>natuf_Kiosk_14072026_ad set_ad1</t>
        </is>
      </c>
      <c r="F2747" t="inlineStr">
        <is>
          <t>Natuf</t>
        </is>
      </c>
      <c r="G2747" t="inlineStr">
        <is>
          <t>Lost</t>
        </is>
      </c>
      <c r="H2747" s="39" t="str">
        <f>IF(ISNUMBER(MATCH(G2747,QualityStatuses,0)),"Quality Lead","Non-Quality Lead")</f>
        <v>Non-Quality Lead</v>
      </c>
      <c r="I2747" t="inlineStr">
        <is>
          <t>2026-10</t>
        </is>
      </c>
      <c r="J2747" t="inlineStr">
        <is>
          <t>Wk of 2026-10-12</t>
        </is>
      </c>
      <c r="K2747" t="inlineStr">
        <is>
          <t>Tejaswini Tarigopula</t>
        </is>
      </c>
      <c r="L2747" t="inlineStr">
        <is>
          <t>Facebook</t>
        </is>
      </c>
      <c r="M2747" t="inlineStr">
        <is>
          <t>Direct (campaign tagged in CRM)</t>
        </is>
      </c>
      <c r="N2747" t="inlineStr">
        <is>
          <t>6acc927c68fc2565e3fae93c</t>
        </is>
      </c>
      <c r="O2747" t="n">
        <v>1</v>
      </c>
      <c r="P2747" s="40">
        <f>IF(A2747="Lead",IF(ISNUMBER(MATCH(G2747,QualityStatuses,0)),1,0),0)</f>
        <v>0</v>
      </c>
      <c r="Q2747" s="40">
        <f>IF(A2747="Lead",IF(G2747="New Lead",0,1),0)</f>
        <v>1</v>
      </c>
      <c r="R2747" s="40">
        <f>IF(A2747="Lead",IF(G2747="Lost",1,0),0)</f>
        <v>1</v>
      </c>
      <c r="S2747" t="n">
        <v>12</v>
      </c>
      <c r="T2747" t="n">
        <v>10</v>
      </c>
      <c r="U2747" t="n">
        <v>0</v>
      </c>
      <c r="V2747" t="n">
        <v>0</v>
      </c>
      <c r="W2747" t="n">
        <v>0</v>
      </c>
      <c r="X2747" t="n">
        <v>0</v>
      </c>
      <c r="Y2747">
        <f>IF(AND(A2747="Lead",COUNTIF(MetaCamps,C2747)&gt;0),1,0)</f>
        <v>1</v>
      </c>
      <c r="Z2747">
        <f>IF(Y2747=1,P2747,0)</f>
        <v>0</v>
      </c>
    </row>
    <row r="2748">
      <c r="A2748" t="inlineStr">
        <is>
          <t>Lead</t>
        </is>
      </c>
      <c r="B2748" s="39" t="str">
        <f>IFERROR(INDEX(CampTypes,MATCH(C2748,CampList,0)),"Unattributed")</f>
        <v>Old</v>
      </c>
      <c r="C2748" t="inlineStr">
        <is>
          <t>E_Karan_Natuf_All_07072026</t>
        </is>
      </c>
      <c r="D2748" t="inlineStr">
        <is>
          <t>E_Karan_Natuf_Fragship_07072026_Adset2</t>
        </is>
      </c>
      <c r="E2748" t="inlineStr">
        <is>
          <t>E_Karan_Natuf_Flagship_Cafe_07072026_Adset2_Ad1 – Copy 2</t>
        </is>
      </c>
      <c r="F2748" t="inlineStr">
        <is>
          <t>Natuf</t>
        </is>
      </c>
      <c r="G2748" t="inlineStr">
        <is>
          <t>Connected</t>
        </is>
      </c>
      <c r="H2748" s="39" t="str">
        <f>IF(ISNUMBER(MATCH(G2748,QualityStatuses,0)),"Quality Lead","Non-Quality Lead")</f>
        <v>Non-Quality Lead</v>
      </c>
      <c r="I2748" t="inlineStr">
        <is>
          <t>2026-10</t>
        </is>
      </c>
      <c r="J2748" t="inlineStr">
        <is>
          <t>Wk of 2026-10-12</t>
        </is>
      </c>
      <c r="K2748" t="inlineStr">
        <is>
          <t>Tejaswini Tarigopula</t>
        </is>
      </c>
      <c r="L2748" t="inlineStr">
        <is>
          <t>Facebook</t>
        </is>
      </c>
      <c r="M2748" t="inlineStr">
        <is>
          <t>Direct (campaign tagged in CRM)</t>
        </is>
      </c>
      <c r="N2748" t="inlineStr">
        <is>
          <t>6acc90159704d91b254209cc</t>
        </is>
      </c>
      <c r="O2748" t="n">
        <v>1</v>
      </c>
      <c r="P2748" s="40">
        <f>IF(A2748="Lead",IF(ISNUMBER(MATCH(G2748,QualityStatuses,0)),1,0),0)</f>
        <v>0</v>
      </c>
      <c r="Q2748" s="40">
        <f>IF(A2748="Lead",IF(G2748="New Lead",0,1),0)</f>
        <v>1</v>
      </c>
      <c r="R2748" s="40">
        <f>IF(A2748="Lead",IF(G2748="Lost",1,0),0)</f>
        <v>0</v>
      </c>
      <c r="S2748" t="n">
        <v>6</v>
      </c>
      <c r="T2748" t="n">
        <v>1</v>
      </c>
      <c r="U2748" t="n">
        <v>0</v>
      </c>
      <c r="V2748" t="n">
        <v>0</v>
      </c>
      <c r="W2748" t="n">
        <v>0</v>
      </c>
      <c r="X2748" t="n">
        <v>0</v>
      </c>
      <c r="Y2748">
        <f>IF(AND(A2748="Lead",COUNTIF(MetaCamps,C2748)&gt;0),1,0)</f>
        <v>1</v>
      </c>
      <c r="Z2748">
        <f>IF(Y2748=1,P2748,0)</f>
        <v>0</v>
      </c>
    </row>
    <row r="2749">
      <c r="A2749" t="inlineStr">
        <is>
          <t>Lead</t>
        </is>
      </c>
      <c r="B2749" s="39" t="str">
        <f>IFERROR(INDEX(CampTypes,MATCH(C2749,CampList,0)),"Unattributed")</f>
        <v>Old</v>
      </c>
      <c r="C2749" t="inlineStr">
        <is>
          <t>natuf_Kiosk_14072026_Hindi</t>
        </is>
      </c>
      <c r="D2749" t="inlineStr">
        <is>
          <t>natuf_Kiosk_09102026</t>
        </is>
      </c>
      <c r="E2749" t="inlineStr">
        <is>
          <t>natuf_Kiosk_14072026_ad set_ad1</t>
        </is>
      </c>
      <c r="F2749" t="inlineStr">
        <is>
          <t>Natuf</t>
        </is>
      </c>
      <c r="G2749" t="inlineStr">
        <is>
          <t>Attempt 1</t>
        </is>
      </c>
      <c r="H2749" s="39" t="str">
        <f>IF(ISNUMBER(MATCH(G2749,QualityStatuses,0)),"Quality Lead","Non-Quality Lead")</f>
        <v>Non-Quality Lead</v>
      </c>
      <c r="I2749" t="inlineStr">
        <is>
          <t>2026-10</t>
        </is>
      </c>
      <c r="J2749" t="inlineStr">
        <is>
          <t>Wk of 2026-10-12</t>
        </is>
      </c>
      <c r="K2749" t="inlineStr">
        <is>
          <t>Tejaswini Tarigopula</t>
        </is>
      </c>
      <c r="L2749" t="inlineStr">
        <is>
          <t>Facebook</t>
        </is>
      </c>
      <c r="M2749" t="inlineStr">
        <is>
          <t>Direct (campaign tagged in CRM)</t>
        </is>
      </c>
      <c r="N2749" t="inlineStr">
        <is>
          <t>6acc8babbe4f7f9b4bd8c92c</t>
        </is>
      </c>
      <c r="O2749" t="n">
        <v>1</v>
      </c>
      <c r="P2749" s="40">
        <f>IF(A2749="Lead",IF(ISNUMBER(MATCH(G2749,QualityStatuses,0)),1,0),0)</f>
        <v>0</v>
      </c>
      <c r="Q2749" s="40">
        <f>IF(A2749="Lead",IF(G2749="New Lead",0,1),0)</f>
        <v>1</v>
      </c>
      <c r="R2749" s="40">
        <f>IF(A2749="Lead",IF(G2749="Lost",1,0),0)</f>
        <v>0</v>
      </c>
      <c r="S2749" t="n">
        <v>2</v>
      </c>
      <c r="T2749" t="n">
        <v>1</v>
      </c>
      <c r="U2749" t="n">
        <v>0</v>
      </c>
      <c r="V2749" t="n">
        <v>0</v>
      </c>
      <c r="W2749" t="n">
        <v>0</v>
      </c>
      <c r="X2749" t="n">
        <v>0</v>
      </c>
      <c r="Y2749">
        <f>IF(AND(A2749="Lead",COUNTIF(MetaCamps,C2749)&gt;0),1,0)</f>
        <v>1</v>
      </c>
      <c r="Z2749">
        <f>IF(Y2749=1,P2749,0)</f>
        <v>0</v>
      </c>
    </row>
    <row r="2750">
      <c r="A2750" t="inlineStr">
        <is>
          <t>Lead</t>
        </is>
      </c>
      <c r="B2750" s="39" t="str">
        <f>IFERROR(INDEX(CampTypes,MATCH(C2750,CampList,0)),"Unattributed")</f>
        <v>New</v>
      </c>
      <c r="C2750" t="inlineStr">
        <is>
          <t>EBG - In House | ABO | Natuf | Leads | Unit Franchise | India | Oct26 | V1</t>
        </is>
      </c>
      <c r="D2750" t="inlineStr">
        <is>
          <t>Natuf | LAL 1% | India | Jul26 | V1</t>
        </is>
      </c>
      <c r="E2750" t="inlineStr">
        <is>
          <t>Natuf | Reel | Brand Ambassador | Heard Of Owning A Cafe | V1</t>
        </is>
      </c>
      <c r="F2750" t="inlineStr">
        <is>
          <t>In House Natuf</t>
        </is>
      </c>
      <c r="G2750" t="inlineStr">
        <is>
          <t>Lost</t>
        </is>
      </c>
      <c r="H2750" s="39" t="str">
        <f>IF(ISNUMBER(MATCH(G2750,QualityStatuses,0)),"Quality Lead","Non-Quality Lead")</f>
        <v>Non-Quality Lead</v>
      </c>
      <c r="I2750" t="inlineStr">
        <is>
          <t>2026-10</t>
        </is>
      </c>
      <c r="J2750" t="inlineStr">
        <is>
          <t>Wk of 2026-10-12</t>
        </is>
      </c>
      <c r="K2750" t="inlineStr">
        <is>
          <t>Marshal Malbari</t>
        </is>
      </c>
      <c r="L2750" t="inlineStr">
        <is>
          <t>Facebook</t>
        </is>
      </c>
      <c r="M2750" t="inlineStr">
        <is>
          <t>Direct (campaign tagged in CRM)</t>
        </is>
      </c>
      <c r="N2750" t="inlineStr">
        <is>
          <t>6acc8a68b27b237e26813247</t>
        </is>
      </c>
      <c r="O2750" t="n">
        <v>1</v>
      </c>
      <c r="P2750" s="40">
        <f>IF(A2750="Lead",IF(ISNUMBER(MATCH(G2750,QualityStatuses,0)),1,0),0)</f>
        <v>0</v>
      </c>
      <c r="Q2750" s="40">
        <f>IF(A2750="Lead",IF(G2750="New Lead",0,1),0)</f>
        <v>1</v>
      </c>
      <c r="R2750" s="40">
        <f>IF(A2750="Lead",IF(G2750="Lost",1,0),0)</f>
        <v>1</v>
      </c>
      <c r="S2750" t="n">
        <v>5</v>
      </c>
      <c r="T2750" t="n">
        <v>0</v>
      </c>
      <c r="U2750" t="n">
        <v>0</v>
      </c>
      <c r="V2750" t="n">
        <v>0</v>
      </c>
      <c r="W2750" t="n">
        <v>0</v>
      </c>
      <c r="X2750" t="n">
        <v>0</v>
      </c>
      <c r="Y2750">
        <f>IF(AND(A2750="Lead",COUNTIF(MetaCamps,C2750)&gt;0),1,0)</f>
        <v>0</v>
      </c>
      <c r="Z2750">
        <f>IF(Y2750=1,P2750,0)</f>
        <v>0</v>
      </c>
    </row>
    <row r="2751">
      <c r="A2751" t="inlineStr">
        <is>
          <t>Lead</t>
        </is>
      </c>
      <c r="B2751" s="39" t="str">
        <f>IFERROR(INDEX(CampTypes,MATCH(C2751,CampList,0)),"Unattributed")</f>
        <v>New</v>
      </c>
      <c r="C2751" t="inlineStr">
        <is>
          <t>EBG - In House | ABO | Natuf | Leads | Unit Franchise | India | Oct26 | V1</t>
        </is>
      </c>
      <c r="D2751" t="inlineStr">
        <is>
          <t>Natuf | Business Owners | Tier1 + Growth Cities | Oct26 | V1</t>
        </is>
      </c>
      <c r="E2751" t="inlineStr">
        <is>
          <t>Natuf | Reel | Brand Ambassador | Heard Of Owning A Cafe | V1</t>
        </is>
      </c>
      <c r="F2751" t="inlineStr">
        <is>
          <t>In House Natuf</t>
        </is>
      </c>
      <c r="G2751" t="inlineStr">
        <is>
          <t>Details Shared</t>
        </is>
      </c>
      <c r="H2751" s="39" t="str">
        <f>IF(ISNUMBER(MATCH(G2751,QualityStatuses,0)),"Quality Lead","Non-Quality Lead")</f>
        <v>Quality Lead</v>
      </c>
      <c r="I2751" t="inlineStr">
        <is>
          <t>2026-10</t>
        </is>
      </c>
      <c r="J2751" t="inlineStr">
        <is>
          <t>Wk of 2026-10-12</t>
        </is>
      </c>
      <c r="K2751" t="inlineStr">
        <is>
          <t>Marshal Malbari</t>
        </is>
      </c>
      <c r="L2751" t="inlineStr">
        <is>
          <t>Facebook</t>
        </is>
      </c>
      <c r="M2751" t="inlineStr">
        <is>
          <t>Direct (campaign tagged in CRM)</t>
        </is>
      </c>
      <c r="N2751" t="inlineStr">
        <is>
          <t>6acc89ef96dcea006e19eb73</t>
        </is>
      </c>
      <c r="O2751" t="n">
        <v>1</v>
      </c>
      <c r="P2751" s="40">
        <f>IF(A2751="Lead",IF(ISNUMBER(MATCH(G2751,QualityStatuses,0)),1,0),0)</f>
        <v>1</v>
      </c>
      <c r="Q2751" s="40">
        <f>IF(A2751="Lead",IF(G2751="New Lead",0,1),0)</f>
        <v>1</v>
      </c>
      <c r="R2751" s="40">
        <f>IF(A2751="Lead",IF(G2751="Lost",1,0),0)</f>
        <v>0</v>
      </c>
      <c r="S2751" t="n">
        <v>1</v>
      </c>
      <c r="T2751" t="n">
        <v>1</v>
      </c>
      <c r="U2751" t="n">
        <v>0</v>
      </c>
      <c r="V2751" t="n">
        <v>0</v>
      </c>
      <c r="W2751" t="n">
        <v>0</v>
      </c>
      <c r="X2751" t="n">
        <v>0</v>
      </c>
      <c r="Y2751">
        <f>IF(AND(A2751="Lead",COUNTIF(MetaCamps,C2751)&gt;0),1,0)</f>
        <v>0</v>
      </c>
      <c r="Z2751">
        <f>IF(Y2751=1,P2751,0)</f>
        <v>0</v>
      </c>
    </row>
    <row r="2752">
      <c r="A2752" t="inlineStr">
        <is>
          <t>Lead</t>
        </is>
      </c>
      <c r="B2752" s="39" t="str">
        <f>IFERROR(INDEX(CampTypes,MATCH(C2752,CampList,0)),"Unattributed")</f>
        <v>New</v>
      </c>
      <c r="C2752" t="inlineStr">
        <is>
          <t>EBG - In House | ABO | Natuf | Leads | Unit Franchise | India | Oct26 | V1</t>
        </is>
      </c>
      <c r="D2752" t="inlineStr">
        <is>
          <t>Natuf | Business Owners | Tier1 + Growth Cities | Oct26 | V1</t>
        </is>
      </c>
      <c r="E2752" t="inlineStr">
        <is>
          <t>Natuf | Reel | Brand Ambassador | Heard Of Owning A Cafe | V1</t>
        </is>
      </c>
      <c r="F2752" t="inlineStr">
        <is>
          <t>In House Natuf</t>
        </is>
      </c>
      <c r="G2752" t="inlineStr">
        <is>
          <t>Attempt 1</t>
        </is>
      </c>
      <c r="H2752" s="39" t="str">
        <f>IF(ISNUMBER(MATCH(G2752,QualityStatuses,0)),"Quality Lead","Non-Quality Lead")</f>
        <v>Non-Quality Lead</v>
      </c>
      <c r="I2752" t="inlineStr">
        <is>
          <t>2026-10</t>
        </is>
      </c>
      <c r="J2752" t="inlineStr">
        <is>
          <t>Wk of 2026-10-12</t>
        </is>
      </c>
      <c r="K2752" t="inlineStr">
        <is>
          <t>Marshal Malbari</t>
        </is>
      </c>
      <c r="L2752" t="inlineStr">
        <is>
          <t>Facebook</t>
        </is>
      </c>
      <c r="M2752" t="inlineStr">
        <is>
          <t>Direct (campaign tagged in CRM)</t>
        </is>
      </c>
      <c r="N2752" t="inlineStr">
        <is>
          <t>6acc89578822c474b86d2716</t>
        </is>
      </c>
      <c r="O2752" t="n">
        <v>1</v>
      </c>
      <c r="P2752" s="40">
        <f>IF(A2752="Lead",IF(ISNUMBER(MATCH(G2752,QualityStatuses,0)),1,0),0)</f>
        <v>0</v>
      </c>
      <c r="Q2752" s="40">
        <f>IF(A2752="Lead",IF(G2752="New Lead",0,1),0)</f>
        <v>1</v>
      </c>
      <c r="R2752" s="40">
        <f>IF(A2752="Lead",IF(G2752="Lost",1,0),0)</f>
        <v>0</v>
      </c>
      <c r="S2752" t="n">
        <v>2</v>
      </c>
      <c r="T2752" t="n">
        <v>1</v>
      </c>
      <c r="U2752" t="n">
        <v>0</v>
      </c>
      <c r="V2752" t="n">
        <v>0</v>
      </c>
      <c r="W2752" t="n">
        <v>0</v>
      </c>
      <c r="X2752" t="n">
        <v>0</v>
      </c>
      <c r="Y2752">
        <f>IF(AND(A2752="Lead",COUNTIF(MetaCamps,C2752)&gt;0),1,0)</f>
        <v>0</v>
      </c>
      <c r="Z2752">
        <f>IF(Y2752=1,P2752,0)</f>
        <v>0</v>
      </c>
    </row>
    <row r="2753">
      <c r="A2753" t="inlineStr">
        <is>
          <t>Lead</t>
        </is>
      </c>
      <c r="B2753" s="39" t="str">
        <f>IFERROR(INDEX(CampTypes,MATCH(C2753,CampList,0)),"Unattributed")</f>
        <v>Old</v>
      </c>
      <c r="C2753" t="inlineStr">
        <is>
          <t>E_Karan_Natuf_All_07072026</t>
        </is>
      </c>
      <c r="D2753" t="inlineStr">
        <is>
          <t>E_Karan_Natuf_Fragship_07072026_Adset2</t>
        </is>
      </c>
      <c r="E2753" t="inlineStr">
        <is>
          <t>E_Karan_Natuf_Flagship_Cafe_07072026_Adset2_Ad1 – Copy 2</t>
        </is>
      </c>
      <c r="F2753" t="inlineStr">
        <is>
          <t>Natuf</t>
        </is>
      </c>
      <c r="G2753" t="inlineStr">
        <is>
          <t>Details Shared</t>
        </is>
      </c>
      <c r="H2753" s="39" t="str">
        <f>IF(ISNUMBER(MATCH(G2753,QualityStatuses,0)),"Quality Lead","Non-Quality Lead")</f>
        <v>Quality Lead</v>
      </c>
      <c r="I2753" t="inlineStr">
        <is>
          <t>2026-10</t>
        </is>
      </c>
      <c r="J2753" t="inlineStr">
        <is>
          <t>Wk of 2026-10-12</t>
        </is>
      </c>
      <c r="K2753" t="inlineStr">
        <is>
          <t>Marshal Malbari</t>
        </is>
      </c>
      <c r="L2753" t="inlineStr">
        <is>
          <t>Facebook</t>
        </is>
      </c>
      <c r="M2753" t="inlineStr">
        <is>
          <t>Direct (campaign tagged in CRM)</t>
        </is>
      </c>
      <c r="N2753" t="inlineStr">
        <is>
          <t>6acc8827a28be0e744d9414d</t>
        </is>
      </c>
      <c r="O2753" t="n">
        <v>1</v>
      </c>
      <c r="P2753" s="40">
        <f>IF(A2753="Lead",IF(ISNUMBER(MATCH(G2753,QualityStatuses,0)),1,0),0)</f>
        <v>1</v>
      </c>
      <c r="Q2753" s="40">
        <f>IF(A2753="Lead",IF(G2753="New Lead",0,1),0)</f>
        <v>1</v>
      </c>
      <c r="R2753" s="40">
        <f>IF(A2753="Lead",IF(G2753="Lost",1,0),0)</f>
        <v>0</v>
      </c>
      <c r="S2753" t="n">
        <v>9</v>
      </c>
      <c r="T2753" t="n">
        <v>2</v>
      </c>
      <c r="U2753" t="n">
        <v>0</v>
      </c>
      <c r="V2753" t="n">
        <v>0</v>
      </c>
      <c r="W2753" t="n">
        <v>0</v>
      </c>
      <c r="X2753" t="n">
        <v>0</v>
      </c>
      <c r="Y2753">
        <f>IF(AND(A2753="Lead",COUNTIF(MetaCamps,C2753)&gt;0),1,0)</f>
        <v>1</v>
      </c>
      <c r="Z2753">
        <f>IF(Y2753=1,P2753,0)</f>
        <v>1</v>
      </c>
    </row>
    <row r="2754">
      <c r="A2754" t="inlineStr">
        <is>
          <t>Lead</t>
        </is>
      </c>
      <c r="B2754" s="39" t="str">
        <f>IFERROR(INDEX(CampTypes,MATCH(C2754,CampList,0)),"Unattributed")</f>
        <v>New</v>
      </c>
      <c r="C2754" t="inlineStr">
        <is>
          <t>EBG - In House | ABO | Natuf | Leads | Unit Franchise | India | Oct26 | V1</t>
        </is>
      </c>
      <c r="D2754" t="inlineStr">
        <is>
          <t>Natuf | Broad | Tier1 + Growth Cities | Oct26 | V1</t>
        </is>
      </c>
      <c r="E2754" t="inlineStr">
        <is>
          <t>Natuf | Reel | Brand Ambassador | Heard Of Owning A Cafe | V1</t>
        </is>
      </c>
      <c r="F2754" t="inlineStr">
        <is>
          <t>In House Natuf</t>
        </is>
      </c>
      <c r="G2754" t="inlineStr">
        <is>
          <t>Lost</t>
        </is>
      </c>
      <c r="H2754" s="39" t="str">
        <f>IF(ISNUMBER(MATCH(G2754,QualityStatuses,0)),"Quality Lead","Non-Quality Lead")</f>
        <v>Non-Quality Lead</v>
      </c>
      <c r="I2754" t="inlineStr">
        <is>
          <t>2026-10</t>
        </is>
      </c>
      <c r="J2754" t="inlineStr">
        <is>
          <t>Wk of 2026-10-12</t>
        </is>
      </c>
      <c r="K2754" t="inlineStr">
        <is>
          <t>Marshal Malbari</t>
        </is>
      </c>
      <c r="L2754" t="inlineStr">
        <is>
          <t>Facebook</t>
        </is>
      </c>
      <c r="M2754" t="inlineStr">
        <is>
          <t>Direct (campaign tagged in CRM)</t>
        </is>
      </c>
      <c r="N2754" t="inlineStr">
        <is>
          <t>6acc87dbc76e99c63793e62e</t>
        </is>
      </c>
      <c r="O2754" t="n">
        <v>1</v>
      </c>
      <c r="P2754" s="40">
        <f>IF(A2754="Lead",IF(ISNUMBER(MATCH(G2754,QualityStatuses,0)),1,0),0)</f>
        <v>0</v>
      </c>
      <c r="Q2754" s="40">
        <f>IF(A2754="Lead",IF(G2754="New Lead",0,1),0)</f>
        <v>1</v>
      </c>
      <c r="R2754" s="40">
        <f>IF(A2754="Lead",IF(G2754="Lost",1,0),0)</f>
        <v>1</v>
      </c>
      <c r="S2754" t="n">
        <v>1</v>
      </c>
      <c r="T2754" t="n">
        <v>0</v>
      </c>
      <c r="U2754" t="n">
        <v>0</v>
      </c>
      <c r="V2754" t="n">
        <v>0</v>
      </c>
      <c r="W2754" t="n">
        <v>0</v>
      </c>
      <c r="X2754" t="n">
        <v>0</v>
      </c>
      <c r="Y2754">
        <f>IF(AND(A2754="Lead",COUNTIF(MetaCamps,C2754)&gt;0),1,0)</f>
        <v>0</v>
      </c>
      <c r="Z2754">
        <f>IF(Y2754=1,P2754,0)</f>
        <v>0</v>
      </c>
    </row>
    <row r="2755">
      <c r="A2755" t="inlineStr">
        <is>
          <t>Lead</t>
        </is>
      </c>
      <c r="B2755" s="39" t="str">
        <f>IFERROR(INDEX(CampTypes,MATCH(C2755,CampList,0)),"Unattributed")</f>
        <v>Old</v>
      </c>
      <c r="C2755" t="inlineStr">
        <is>
          <t>natuf_Kiosk_14072026_Hindi</t>
        </is>
      </c>
      <c r="D2755" t="inlineStr">
        <is>
          <t>natuf_Kiosk_14072026_Highest-converting industries</t>
        </is>
      </c>
      <c r="E2755" t="inlineStr">
        <is>
          <t>natuf_Kiosk_14072026_ad set_ad1</t>
        </is>
      </c>
      <c r="F2755" t="inlineStr">
        <is>
          <t>Natuf</t>
        </is>
      </c>
      <c r="G2755" t="inlineStr">
        <is>
          <t>Lost</t>
        </is>
      </c>
      <c r="H2755" s="39" t="str">
        <f>IF(ISNUMBER(MATCH(G2755,QualityStatuses,0)),"Quality Lead","Non-Quality Lead")</f>
        <v>Non-Quality Lead</v>
      </c>
      <c r="I2755" t="inlineStr">
        <is>
          <t>2026-10</t>
        </is>
      </c>
      <c r="J2755" t="inlineStr">
        <is>
          <t>Wk of 2026-10-12</t>
        </is>
      </c>
      <c r="K2755" t="inlineStr">
        <is>
          <t>Tejaswini Tarigopula</t>
        </is>
      </c>
      <c r="L2755" t="inlineStr">
        <is>
          <t>Facebook</t>
        </is>
      </c>
      <c r="M2755" t="inlineStr">
        <is>
          <t>Direct (campaign tagged in CRM)</t>
        </is>
      </c>
      <c r="N2755" t="inlineStr">
        <is>
          <t>6acc86a512d7a5c6ce768af0</t>
        </is>
      </c>
      <c r="O2755" t="n">
        <v>1</v>
      </c>
      <c r="P2755" s="40">
        <f>IF(A2755="Lead",IF(ISNUMBER(MATCH(G2755,QualityStatuses,0)),1,0),0)</f>
        <v>0</v>
      </c>
      <c r="Q2755" s="40">
        <f>IF(A2755="Lead",IF(G2755="New Lead",0,1),0)</f>
        <v>1</v>
      </c>
      <c r="R2755" s="40">
        <f>IF(A2755="Lead",IF(G2755="Lost",1,0),0)</f>
        <v>1</v>
      </c>
      <c r="S2755" t="n">
        <v>6</v>
      </c>
      <c r="T2755" t="n">
        <v>0</v>
      </c>
      <c r="U2755" t="n">
        <v>0</v>
      </c>
      <c r="V2755" t="n">
        <v>0</v>
      </c>
      <c r="W2755" t="n">
        <v>0</v>
      </c>
      <c r="X2755" t="n">
        <v>0</v>
      </c>
      <c r="Y2755">
        <f>IF(AND(A2755="Lead",COUNTIF(MetaCamps,C2755)&gt;0),1,0)</f>
        <v>1</v>
      </c>
      <c r="Z2755">
        <f>IF(Y2755=1,P2755,0)</f>
        <v>0</v>
      </c>
    </row>
    <row r="2756">
      <c r="A2756" t="inlineStr">
        <is>
          <t>Lead</t>
        </is>
      </c>
      <c r="B2756" s="39" t="str">
        <f>IFERROR(INDEX(CampTypes,MATCH(C2756,CampList,0)),"Unattributed")</f>
        <v>New</v>
      </c>
      <c r="C2756" t="inlineStr">
        <is>
          <t>EBG - In House | ABO | Natuf | Leads | Unit Franchise | India | Oct26 | V1</t>
        </is>
      </c>
      <c r="D2756" t="inlineStr">
        <is>
          <t>Natuf | Investors | Tier1 + Growth Cities | Oct26 | V1</t>
        </is>
      </c>
      <c r="E2756" t="inlineStr">
        <is>
          <t>Natuf | Reel | Brand Ambassador | Heard Of Owning A Cafe | V1</t>
        </is>
      </c>
      <c r="F2756" t="inlineStr">
        <is>
          <t>In House Natuf</t>
        </is>
      </c>
      <c r="G2756" t="inlineStr">
        <is>
          <t>Lost</t>
        </is>
      </c>
      <c r="H2756" s="39" t="str">
        <f>IF(ISNUMBER(MATCH(G2756,QualityStatuses,0)),"Quality Lead","Non-Quality Lead")</f>
        <v>Non-Quality Lead</v>
      </c>
      <c r="I2756" t="inlineStr">
        <is>
          <t>2026-10</t>
        </is>
      </c>
      <c r="J2756" t="inlineStr">
        <is>
          <t>Wk of 2026-10-12</t>
        </is>
      </c>
      <c r="K2756" t="inlineStr">
        <is>
          <t>Marshal Malbari</t>
        </is>
      </c>
      <c r="L2756" t="inlineStr">
        <is>
          <t>Facebook</t>
        </is>
      </c>
      <c r="M2756" t="inlineStr">
        <is>
          <t>Direct (campaign tagged in CRM)</t>
        </is>
      </c>
      <c r="N2756" t="inlineStr">
        <is>
          <t>6acc859f96dcea006e19e533</t>
        </is>
      </c>
      <c r="O2756" t="n">
        <v>1</v>
      </c>
      <c r="P2756" s="40">
        <f>IF(A2756="Lead",IF(ISNUMBER(MATCH(G2756,QualityStatuses,0)),1,0),0)</f>
        <v>0</v>
      </c>
      <c r="Q2756" s="40">
        <f>IF(A2756="Lead",IF(G2756="New Lead",0,1),0)</f>
        <v>1</v>
      </c>
      <c r="R2756" s="40">
        <f>IF(A2756="Lead",IF(G2756="Lost",1,0),0)</f>
        <v>1</v>
      </c>
      <c r="S2756" t="n">
        <v>8</v>
      </c>
      <c r="T2756" t="n">
        <v>1</v>
      </c>
      <c r="U2756" t="n">
        <v>0</v>
      </c>
      <c r="V2756" t="n">
        <v>0</v>
      </c>
      <c r="W2756" t="n">
        <v>0</v>
      </c>
      <c r="X2756" t="n">
        <v>0</v>
      </c>
      <c r="Y2756">
        <f>IF(AND(A2756="Lead",COUNTIF(MetaCamps,C2756)&gt;0),1,0)</f>
        <v>0</v>
      </c>
      <c r="Z2756">
        <f>IF(Y2756=1,P2756,0)</f>
        <v>0</v>
      </c>
    </row>
    <row r="2757">
      <c r="A2757" t="inlineStr">
        <is>
          <t>Lead</t>
        </is>
      </c>
      <c r="B2757" s="39" t="str">
        <f>IFERROR(INDEX(CampTypes,MATCH(C2757,CampList,0)),"Unattributed")</f>
        <v>New</v>
      </c>
      <c r="C2757" t="inlineStr">
        <is>
          <t>EBG - In House | ABO | Natuf | Leads | Unit Franchise | India | Oct26 | V1</t>
        </is>
      </c>
      <c r="D2757" t="inlineStr">
        <is>
          <t>Natuf | LAL 1% | India | Jul26 | V1</t>
        </is>
      </c>
      <c r="E2757" t="inlineStr">
        <is>
          <t>Natuf | Reel | Brand Ambassador | Heard Of Owning A Cafe | V1</t>
        </is>
      </c>
      <c r="F2757" t="inlineStr">
        <is>
          <t>In House Natuf</t>
        </is>
      </c>
      <c r="G2757" t="inlineStr">
        <is>
          <t>Lost</t>
        </is>
      </c>
      <c r="H2757" s="39" t="str">
        <f>IF(ISNUMBER(MATCH(G2757,QualityStatuses,0)),"Quality Lead","Non-Quality Lead")</f>
        <v>Non-Quality Lead</v>
      </c>
      <c r="I2757" t="inlineStr">
        <is>
          <t>2026-10</t>
        </is>
      </c>
      <c r="J2757" t="inlineStr">
        <is>
          <t>Wk of 2026-10-12</t>
        </is>
      </c>
      <c r="K2757" t="inlineStr">
        <is>
          <t>Marshal Malbari</t>
        </is>
      </c>
      <c r="L2757" t="inlineStr">
        <is>
          <t>Facebook</t>
        </is>
      </c>
      <c r="M2757" t="inlineStr">
        <is>
          <t>Direct (campaign tagged in CRM)</t>
        </is>
      </c>
      <c r="N2757" t="inlineStr">
        <is>
          <t>6acc833e6077c2d862be42ca</t>
        </is>
      </c>
      <c r="O2757" t="n">
        <v>1</v>
      </c>
      <c r="P2757" s="40">
        <f>IF(A2757="Lead",IF(ISNUMBER(MATCH(G2757,QualityStatuses,0)),1,0),0)</f>
        <v>0</v>
      </c>
      <c r="Q2757" s="40">
        <f>IF(A2757="Lead",IF(G2757="New Lead",0,1),0)</f>
        <v>1</v>
      </c>
      <c r="R2757" s="40">
        <f>IF(A2757="Lead",IF(G2757="Lost",1,0),0)</f>
        <v>1</v>
      </c>
      <c r="S2757" t="n">
        <v>8</v>
      </c>
      <c r="T2757" t="n">
        <v>1</v>
      </c>
      <c r="U2757" t="n">
        <v>0</v>
      </c>
      <c r="V2757" t="n">
        <v>0</v>
      </c>
      <c r="W2757" t="n">
        <v>0</v>
      </c>
      <c r="X2757" t="n">
        <v>0</v>
      </c>
      <c r="Y2757">
        <f>IF(AND(A2757="Lead",COUNTIF(MetaCamps,C2757)&gt;0),1,0)</f>
        <v>0</v>
      </c>
      <c r="Z2757">
        <f>IF(Y2757=1,P2757,0)</f>
        <v>0</v>
      </c>
    </row>
    <row r="2758">
      <c r="A2758" t="inlineStr">
        <is>
          <t>Lead</t>
        </is>
      </c>
      <c r="B2758" s="39" t="str">
        <f>IFERROR(INDEX(CampTypes,MATCH(C2758,CampList,0)),"Unattributed")</f>
        <v>Old</v>
      </c>
      <c r="C2758" t="inlineStr">
        <is>
          <t>E_Karan_Natuf_All_07072026</t>
        </is>
      </c>
      <c r="D2758" t="inlineStr">
        <is>
          <t>E_Karan_Natuf_Fragship_07072026_Adset2</t>
        </is>
      </c>
      <c r="E2758" t="inlineStr">
        <is>
          <t>E_Karan_Natuf_Flagship_Cafe_07072026_Adset2_Ad1 – Copy 2</t>
        </is>
      </c>
      <c r="F2758" t="inlineStr">
        <is>
          <t>Natuf</t>
        </is>
      </c>
      <c r="G2758" t="inlineStr">
        <is>
          <t>Attempt 2</t>
        </is>
      </c>
      <c r="H2758" s="39" t="str">
        <f>IF(ISNUMBER(MATCH(G2758,QualityStatuses,0)),"Quality Lead","Non-Quality Lead")</f>
        <v>Non-Quality Lead</v>
      </c>
      <c r="I2758" t="inlineStr">
        <is>
          <t>2026-10</t>
        </is>
      </c>
      <c r="J2758" t="inlineStr">
        <is>
          <t>Wk of 2026-10-12</t>
        </is>
      </c>
      <c r="K2758" t="inlineStr">
        <is>
          <t>Tejaswini Tarigopula</t>
        </is>
      </c>
      <c r="L2758" t="inlineStr">
        <is>
          <t>Facebook</t>
        </is>
      </c>
      <c r="M2758" t="inlineStr">
        <is>
          <t>Direct (campaign tagged in CRM)</t>
        </is>
      </c>
      <c r="N2758" t="inlineStr">
        <is>
          <t>6acc82a73f4e7e809a641c4e</t>
        </is>
      </c>
      <c r="O2758" t="n">
        <v>1</v>
      </c>
      <c r="P2758" s="40">
        <f>IF(A2758="Lead",IF(ISNUMBER(MATCH(G2758,QualityStatuses,0)),1,0),0)</f>
        <v>0</v>
      </c>
      <c r="Q2758" s="40">
        <f>IF(A2758="Lead",IF(G2758="New Lead",0,1),0)</f>
        <v>1</v>
      </c>
      <c r="R2758" s="40">
        <f>IF(A2758="Lead",IF(G2758="Lost",1,0),0)</f>
        <v>0</v>
      </c>
      <c r="S2758" t="n">
        <v>2</v>
      </c>
      <c r="T2758" t="n">
        <v>0</v>
      </c>
      <c r="U2758" t="n">
        <v>0</v>
      </c>
      <c r="V2758" t="n">
        <v>0</v>
      </c>
      <c r="W2758" t="n">
        <v>0</v>
      </c>
      <c r="X2758" t="n">
        <v>0</v>
      </c>
      <c r="Y2758">
        <f>IF(AND(A2758="Lead",COUNTIF(MetaCamps,C2758)&gt;0),1,0)</f>
        <v>1</v>
      </c>
      <c r="Z2758">
        <f>IF(Y2758=1,P2758,0)</f>
        <v>0</v>
      </c>
    </row>
    <row r="2759">
      <c r="A2759" t="inlineStr">
        <is>
          <t>Lead</t>
        </is>
      </c>
      <c r="B2759" s="39" t="str">
        <f>IFERROR(INDEX(CampTypes,MATCH(C2759,CampList,0)),"Unattributed")</f>
        <v>New</v>
      </c>
      <c r="C2759" t="inlineStr">
        <is>
          <t>EBG - In House | ABO | Natuf | Leads | Unit Franchise | India | Oct26 | V1</t>
        </is>
      </c>
      <c r="D2759" t="inlineStr">
        <is>
          <t>Natuf | Broad | Tier1 + Growth Cities | Oct26 | V1</t>
        </is>
      </c>
      <c r="E2759" t="inlineStr">
        <is>
          <t>Natuf | Reel | Brand Ambassador | Heard Of Owning A Cafe | V1</t>
        </is>
      </c>
      <c r="F2759" t="inlineStr">
        <is>
          <t>In House Natuf</t>
        </is>
      </c>
      <c r="G2759" t="inlineStr">
        <is>
          <t>Attempt 1</t>
        </is>
      </c>
      <c r="H2759" s="39" t="str">
        <f>IF(ISNUMBER(MATCH(G2759,QualityStatuses,0)),"Quality Lead","Non-Quality Lead")</f>
        <v>Non-Quality Lead</v>
      </c>
      <c r="I2759" t="inlineStr">
        <is>
          <t>2026-10</t>
        </is>
      </c>
      <c r="J2759" t="inlineStr">
        <is>
          <t>Wk of 2026-10-12</t>
        </is>
      </c>
      <c r="K2759" t="inlineStr">
        <is>
          <t>Marshal Malbari</t>
        </is>
      </c>
      <c r="L2759" t="inlineStr">
        <is>
          <t>Facebook</t>
        </is>
      </c>
      <c r="M2759" t="inlineStr">
        <is>
          <t>Direct (campaign tagged in CRM)</t>
        </is>
      </c>
      <c r="N2759" t="inlineStr">
        <is>
          <t>6acc827d660ab4cbd0845b29</t>
        </is>
      </c>
      <c r="O2759" t="n">
        <v>1</v>
      </c>
      <c r="P2759" s="40">
        <f>IF(A2759="Lead",IF(ISNUMBER(MATCH(G2759,QualityStatuses,0)),1,0),0)</f>
        <v>0</v>
      </c>
      <c r="Q2759" s="40">
        <f>IF(A2759="Lead",IF(G2759="New Lead",0,1),0)</f>
        <v>1</v>
      </c>
      <c r="R2759" s="40">
        <f>IF(A2759="Lead",IF(G2759="Lost",1,0),0)</f>
        <v>0</v>
      </c>
      <c r="S2759" t="n">
        <v>1</v>
      </c>
      <c r="T2759" t="n">
        <v>0</v>
      </c>
      <c r="U2759" t="n">
        <v>0</v>
      </c>
      <c r="V2759" t="n">
        <v>0</v>
      </c>
      <c r="W2759" t="n">
        <v>0</v>
      </c>
      <c r="X2759" t="n">
        <v>0</v>
      </c>
      <c r="Y2759">
        <f>IF(AND(A2759="Lead",COUNTIF(MetaCamps,C2759)&gt;0),1,0)</f>
        <v>0</v>
      </c>
      <c r="Z2759">
        <f>IF(Y2759=1,P2759,0)</f>
        <v>0</v>
      </c>
    </row>
    <row r="2760">
      <c r="A2760" t="inlineStr">
        <is>
          <t>Lead</t>
        </is>
      </c>
      <c r="B2760" s="39" t="str">
        <f>IFERROR(INDEX(CampTypes,MATCH(C2760,CampList,0)),"Unattributed")</f>
        <v>New</v>
      </c>
      <c r="C2760" t="inlineStr">
        <is>
          <t>EBG - In House | ABO | Natuf | Leads | Unit Franchise | India | Oct26 | V1</t>
        </is>
      </c>
      <c r="D2760" t="inlineStr">
        <is>
          <t>Natuf | Investors | Tier1 + Growth Cities | Oct26 | V1</t>
        </is>
      </c>
      <c r="E2760" t="inlineStr">
        <is>
          <t>Natuf | Reel | Brand Ambassador | Heard Of Owning A Cafe | V1</t>
        </is>
      </c>
      <c r="F2760" t="inlineStr">
        <is>
          <t>In House Natuf</t>
        </is>
      </c>
      <c r="G2760" t="inlineStr">
        <is>
          <t>Attempt 1</t>
        </is>
      </c>
      <c r="H2760" s="39" t="str">
        <f>IF(ISNUMBER(MATCH(G2760,QualityStatuses,0)),"Quality Lead","Non-Quality Lead")</f>
        <v>Non-Quality Lead</v>
      </c>
      <c r="I2760" t="inlineStr">
        <is>
          <t>2026-10</t>
        </is>
      </c>
      <c r="J2760" t="inlineStr">
        <is>
          <t>Wk of 2026-10-12</t>
        </is>
      </c>
      <c r="K2760" t="inlineStr">
        <is>
          <t>Marshal Malbari</t>
        </is>
      </c>
      <c r="L2760" t="inlineStr">
        <is>
          <t>Facebook</t>
        </is>
      </c>
      <c r="M2760" t="inlineStr">
        <is>
          <t>Direct (campaign tagged in CRM)</t>
        </is>
      </c>
      <c r="N2760" t="inlineStr">
        <is>
          <t>6acc81b857fbd921f17ac626</t>
        </is>
      </c>
      <c r="O2760" t="n">
        <v>1</v>
      </c>
      <c r="P2760" s="40">
        <f>IF(A2760="Lead",IF(ISNUMBER(MATCH(G2760,QualityStatuses,0)),1,0),0)</f>
        <v>0</v>
      </c>
      <c r="Q2760" s="40">
        <f>IF(A2760="Lead",IF(G2760="New Lead",0,1),0)</f>
        <v>1</v>
      </c>
      <c r="R2760" s="40">
        <f>IF(A2760="Lead",IF(G2760="Lost",1,0),0)</f>
        <v>0</v>
      </c>
      <c r="S2760" t="n">
        <v>1</v>
      </c>
      <c r="T2760" t="n">
        <v>0</v>
      </c>
      <c r="U2760" t="n">
        <v>0</v>
      </c>
      <c r="V2760" t="n">
        <v>0</v>
      </c>
      <c r="W2760" t="n">
        <v>0</v>
      </c>
      <c r="X2760" t="n">
        <v>0</v>
      </c>
      <c r="Y2760">
        <f>IF(AND(A2760="Lead",COUNTIF(MetaCamps,C2760)&gt;0),1,0)</f>
        <v>0</v>
      </c>
      <c r="Z2760">
        <f>IF(Y2760=1,P2760,0)</f>
        <v>0</v>
      </c>
    </row>
    <row r="2761">
      <c r="A2761" t="inlineStr">
        <is>
          <t>Lead</t>
        </is>
      </c>
      <c r="B2761" s="39" t="str">
        <f>IFERROR(INDEX(CampTypes,MATCH(C2761,CampList,0)),"Unattributed")</f>
        <v>Old</v>
      </c>
      <c r="C2761" t="inlineStr">
        <is>
          <t>natuf_Kiosk_14072026_Hindi</t>
        </is>
      </c>
      <c r="D2761" t="inlineStr">
        <is>
          <t>natuf_Kiosk_09102026</t>
        </is>
      </c>
      <c r="E2761" t="inlineStr">
        <is>
          <t>natuf_Kiosk_14072026_ad set_ad1</t>
        </is>
      </c>
      <c r="F2761" t="inlineStr">
        <is>
          <t>Natuf</t>
        </is>
      </c>
      <c r="G2761" t="inlineStr">
        <is>
          <t>Attempt 1</t>
        </is>
      </c>
      <c r="H2761" s="39" t="str">
        <f>IF(ISNUMBER(MATCH(G2761,QualityStatuses,0)),"Quality Lead","Non-Quality Lead")</f>
        <v>Non-Quality Lead</v>
      </c>
      <c r="I2761" t="inlineStr">
        <is>
          <t>2026-10</t>
        </is>
      </c>
      <c r="J2761" t="inlineStr">
        <is>
          <t>Wk of 2026-10-12</t>
        </is>
      </c>
      <c r="K2761" t="inlineStr">
        <is>
          <t>Marshal Malbari</t>
        </is>
      </c>
      <c r="L2761" t="inlineStr">
        <is>
          <t>Facebook</t>
        </is>
      </c>
      <c r="M2761" t="inlineStr">
        <is>
          <t>Direct (campaign tagged in CRM)</t>
        </is>
      </c>
      <c r="N2761" t="inlineStr">
        <is>
          <t>6acc8165b8bd40a8042b9ae8</t>
        </is>
      </c>
      <c r="O2761" t="n">
        <v>1</v>
      </c>
      <c r="P2761" s="40">
        <f>IF(A2761="Lead",IF(ISNUMBER(MATCH(G2761,QualityStatuses,0)),1,0),0)</f>
        <v>0</v>
      </c>
      <c r="Q2761" s="40">
        <f>IF(A2761="Lead",IF(G2761="New Lead",0,1),0)</f>
        <v>1</v>
      </c>
      <c r="R2761" s="40">
        <f>IF(A2761="Lead",IF(G2761="Lost",1,0),0)</f>
        <v>0</v>
      </c>
      <c r="S2761" t="n">
        <v>1</v>
      </c>
      <c r="T2761" t="n">
        <v>0</v>
      </c>
      <c r="U2761" t="n">
        <v>0</v>
      </c>
      <c r="V2761" t="n">
        <v>0</v>
      </c>
      <c r="W2761" t="n">
        <v>0</v>
      </c>
      <c r="X2761" t="n">
        <v>0</v>
      </c>
      <c r="Y2761">
        <f>IF(AND(A2761="Lead",COUNTIF(MetaCamps,C2761)&gt;0),1,0)</f>
        <v>1</v>
      </c>
      <c r="Z2761">
        <f>IF(Y2761=1,P2761,0)</f>
        <v>0</v>
      </c>
    </row>
    <row r="2762">
      <c r="A2762" t="inlineStr">
        <is>
          <t>Lead</t>
        </is>
      </c>
      <c r="B2762" s="39" t="str">
        <f>IFERROR(INDEX(CampTypes,MATCH(C2762,CampList,0)),"Unattributed")</f>
        <v>Old</v>
      </c>
      <c r="C2762" t="inlineStr">
        <is>
          <t>natuf_Kiosk_14072026_Hindi</t>
        </is>
      </c>
      <c r="D2762" t="inlineStr">
        <is>
          <t>natuf_Kiosk_09102026</t>
        </is>
      </c>
      <c r="E2762" t="inlineStr">
        <is>
          <t>natuf_Kiosk_14072026_ad set_ad1</t>
        </is>
      </c>
      <c r="F2762" t="inlineStr">
        <is>
          <t>Natuf</t>
        </is>
      </c>
      <c r="G2762" t="inlineStr">
        <is>
          <t>Lost</t>
        </is>
      </c>
      <c r="H2762" s="39" t="str">
        <f>IF(ISNUMBER(MATCH(G2762,QualityStatuses,0)),"Quality Lead","Non-Quality Lead")</f>
        <v>Non-Quality Lead</v>
      </c>
      <c r="I2762" t="inlineStr">
        <is>
          <t>2026-10</t>
        </is>
      </c>
      <c r="J2762" t="inlineStr">
        <is>
          <t>Wk of 2026-10-12</t>
        </is>
      </c>
      <c r="K2762" t="inlineStr">
        <is>
          <t>Marshal Malbari</t>
        </is>
      </c>
      <c r="L2762" t="inlineStr">
        <is>
          <t>Facebook</t>
        </is>
      </c>
      <c r="M2762" t="inlineStr">
        <is>
          <t>Direct (campaign tagged in CRM)</t>
        </is>
      </c>
      <c r="N2762" t="inlineStr">
        <is>
          <t>6acc80fe935e0c04fbbb0e5d</t>
        </is>
      </c>
      <c r="O2762" t="n">
        <v>1</v>
      </c>
      <c r="P2762" s="40">
        <f>IF(A2762="Lead",IF(ISNUMBER(MATCH(G2762,QualityStatuses,0)),1,0),0)</f>
        <v>0</v>
      </c>
      <c r="Q2762" s="40">
        <f>IF(A2762="Lead",IF(G2762="New Lead",0,1),0)</f>
        <v>1</v>
      </c>
      <c r="R2762" s="40">
        <f>IF(A2762="Lead",IF(G2762="Lost",1,0),0)</f>
        <v>1</v>
      </c>
      <c r="S2762" t="n">
        <v>5</v>
      </c>
      <c r="T2762" t="n">
        <v>3</v>
      </c>
      <c r="U2762" t="n">
        <v>0</v>
      </c>
      <c r="V2762" t="n">
        <v>0</v>
      </c>
      <c r="W2762" t="n">
        <v>0</v>
      </c>
      <c r="X2762" t="n">
        <v>0</v>
      </c>
      <c r="Y2762">
        <f>IF(AND(A2762="Lead",COUNTIF(MetaCamps,C2762)&gt;0),1,0)</f>
        <v>1</v>
      </c>
      <c r="Z2762">
        <f>IF(Y2762=1,P2762,0)</f>
        <v>0</v>
      </c>
    </row>
    <row r="2763">
      <c r="A2763" t="inlineStr">
        <is>
          <t>Lead</t>
        </is>
      </c>
      <c r="B2763" s="39" t="str">
        <f>IFERROR(INDEX(CampTypes,MATCH(C2763,CampList,0)),"Unattributed")</f>
        <v>New</v>
      </c>
      <c r="C2763" t="inlineStr">
        <is>
          <t>EBG - In House | ABO | Natuf | Leads | Unit Franchise | India | Oct26 | V1</t>
        </is>
      </c>
      <c r="D2763" t="inlineStr">
        <is>
          <t>Natuf | LAL 1% | India | Jul26 | V1</t>
        </is>
      </c>
      <c r="E2763" t="inlineStr">
        <is>
          <t>Natuf | Reel | Brand Ambassador | Heard Of Owning A Cafe | V1</t>
        </is>
      </c>
      <c r="F2763" t="inlineStr">
        <is>
          <t>In House Natuf</t>
        </is>
      </c>
      <c r="G2763" t="inlineStr">
        <is>
          <t>Details Shared</t>
        </is>
      </c>
      <c r="H2763" s="39" t="str">
        <f>IF(ISNUMBER(MATCH(G2763,QualityStatuses,0)),"Quality Lead","Non-Quality Lead")</f>
        <v>Quality Lead</v>
      </c>
      <c r="I2763" t="inlineStr">
        <is>
          <t>2026-10</t>
        </is>
      </c>
      <c r="J2763" t="inlineStr">
        <is>
          <t>Wk of 2026-10-12</t>
        </is>
      </c>
      <c r="K2763" t="inlineStr">
        <is>
          <t>Marshal Malbari</t>
        </is>
      </c>
      <c r="L2763" t="inlineStr">
        <is>
          <t>Facebook</t>
        </is>
      </c>
      <c r="M2763" t="inlineStr">
        <is>
          <t>Direct (campaign tagged in CRM)</t>
        </is>
      </c>
      <c r="N2763" t="inlineStr">
        <is>
          <t>6acc80b7907d9fa2c3f0d69b</t>
        </is>
      </c>
      <c r="O2763" t="n">
        <v>1</v>
      </c>
      <c r="P2763" s="40">
        <f>IF(A2763="Lead",IF(ISNUMBER(MATCH(G2763,QualityStatuses,0)),1,0),0)</f>
        <v>1</v>
      </c>
      <c r="Q2763" s="40">
        <f>IF(A2763="Lead",IF(G2763="New Lead",0,1),0)</f>
        <v>1</v>
      </c>
      <c r="R2763" s="40">
        <f>IF(A2763="Lead",IF(G2763="Lost",1,0),0)</f>
        <v>0</v>
      </c>
      <c r="S2763" t="n">
        <v>5</v>
      </c>
      <c r="T2763" t="n">
        <v>5</v>
      </c>
      <c r="U2763" t="n">
        <v>0</v>
      </c>
      <c r="V2763" t="n">
        <v>0</v>
      </c>
      <c r="W2763" t="n">
        <v>0</v>
      </c>
      <c r="X2763" t="n">
        <v>0</v>
      </c>
      <c r="Y2763">
        <f>IF(AND(A2763="Lead",COUNTIF(MetaCamps,C2763)&gt;0),1,0)</f>
        <v>0</v>
      </c>
      <c r="Z2763">
        <f>IF(Y2763=1,P2763,0)</f>
        <v>0</v>
      </c>
    </row>
    <row r="2764">
      <c r="A2764" t="inlineStr">
        <is>
          <t>Lead</t>
        </is>
      </c>
      <c r="B2764" s="39" t="str">
        <f>IFERROR(INDEX(CampTypes,MATCH(C2764,CampList,0)),"Unattributed")</f>
        <v>New</v>
      </c>
      <c r="C2764" t="inlineStr">
        <is>
          <t>EBG - In House | ABO | Natuf | Leads | Unit Franchise | India | Oct26 | V1</t>
        </is>
      </c>
      <c r="D2764" t="inlineStr">
        <is>
          <t>Natuf | Business Owners | Tier1 + Growth Cities | Oct26 | V1</t>
        </is>
      </c>
      <c r="E2764" t="inlineStr">
        <is>
          <t>Natuf | Reel | Brand Ambassador | Heard Of Owning A Cafe | V1</t>
        </is>
      </c>
      <c r="F2764" t="inlineStr">
        <is>
          <t>In House Natuf</t>
        </is>
      </c>
      <c r="G2764" t="inlineStr">
        <is>
          <t>Details Shared</t>
        </is>
      </c>
      <c r="H2764" s="39" t="str">
        <f>IF(ISNUMBER(MATCH(G2764,QualityStatuses,0)),"Quality Lead","Non-Quality Lead")</f>
        <v>Quality Lead</v>
      </c>
      <c r="I2764" t="inlineStr">
        <is>
          <t>2026-10</t>
        </is>
      </c>
      <c r="J2764" t="inlineStr">
        <is>
          <t>Wk of 2026-10-12</t>
        </is>
      </c>
      <c r="K2764" t="inlineStr">
        <is>
          <t>Marshal Malbari</t>
        </is>
      </c>
      <c r="L2764" t="inlineStr">
        <is>
          <t>Facebook</t>
        </is>
      </c>
      <c r="M2764" t="inlineStr">
        <is>
          <t>Direct (campaign tagged in CRM)</t>
        </is>
      </c>
      <c r="N2764" t="inlineStr">
        <is>
          <t>6acc7e8885f91efb42c3c34b</t>
        </is>
      </c>
      <c r="O2764" t="n">
        <v>1</v>
      </c>
      <c r="P2764" s="40">
        <f>IF(A2764="Lead",IF(ISNUMBER(MATCH(G2764,QualityStatuses,0)),1,0),0)</f>
        <v>1</v>
      </c>
      <c r="Q2764" s="40">
        <f>IF(A2764="Lead",IF(G2764="New Lead",0,1),0)</f>
        <v>1</v>
      </c>
      <c r="R2764" s="40">
        <f>IF(A2764="Lead",IF(G2764="Lost",1,0),0)</f>
        <v>0</v>
      </c>
      <c r="S2764" t="n">
        <v>3</v>
      </c>
      <c r="T2764" t="n">
        <v>3</v>
      </c>
      <c r="U2764" t="n">
        <v>0</v>
      </c>
      <c r="V2764" t="n">
        <v>0</v>
      </c>
      <c r="W2764" t="n">
        <v>0</v>
      </c>
      <c r="X2764" t="n">
        <v>0</v>
      </c>
      <c r="Y2764">
        <f>IF(AND(A2764="Lead",COUNTIF(MetaCamps,C2764)&gt;0),1,0)</f>
        <v>0</v>
      </c>
      <c r="Z2764">
        <f>IF(Y2764=1,P2764,0)</f>
        <v>0</v>
      </c>
    </row>
    <row r="2765">
      <c r="A2765" t="inlineStr">
        <is>
          <t>Lead</t>
        </is>
      </c>
      <c r="B2765" s="39" t="str">
        <f>IFERROR(INDEX(CampTypes,MATCH(C2765,CampList,0)),"Unattributed")</f>
        <v>New</v>
      </c>
      <c r="C2765" t="inlineStr">
        <is>
          <t>EBG - In House | ABO | Natuf | Leads | Unit Franchise | India | Oct26 | V1</t>
        </is>
      </c>
      <c r="D2765" t="inlineStr">
        <is>
          <t>Natuf | Business Owners | Tier1 + Growth Cities | Oct26 | V1</t>
        </is>
      </c>
      <c r="E2765" t="inlineStr">
        <is>
          <t>Natuf | Reel | Brand Ambassador | Heard Of Owning A Cafe | V1</t>
        </is>
      </c>
      <c r="F2765" t="inlineStr">
        <is>
          <t>In House Natuf</t>
        </is>
      </c>
      <c r="G2765" t="inlineStr">
        <is>
          <t>Lost</t>
        </is>
      </c>
      <c r="H2765" s="39" t="str">
        <f>IF(ISNUMBER(MATCH(G2765,QualityStatuses,0)),"Quality Lead","Non-Quality Lead")</f>
        <v>Non-Quality Lead</v>
      </c>
      <c r="I2765" t="inlineStr">
        <is>
          <t>2026-10</t>
        </is>
      </c>
      <c r="J2765" t="inlineStr">
        <is>
          <t>Wk of 2026-10-12</t>
        </is>
      </c>
      <c r="K2765" t="inlineStr">
        <is>
          <t>Marshal Malbari</t>
        </is>
      </c>
      <c r="L2765" t="inlineStr">
        <is>
          <t>Facebook</t>
        </is>
      </c>
      <c r="M2765" t="inlineStr">
        <is>
          <t>Direct (campaign tagged in CRM)</t>
        </is>
      </c>
      <c r="N2765" t="inlineStr">
        <is>
          <t>6acc7d083338257e79b070b7</t>
        </is>
      </c>
      <c r="O2765" t="n">
        <v>1</v>
      </c>
      <c r="P2765" s="40">
        <f>IF(A2765="Lead",IF(ISNUMBER(MATCH(G2765,QualityStatuses,0)),1,0),0)</f>
        <v>0</v>
      </c>
      <c r="Q2765" s="40">
        <f>IF(A2765="Lead",IF(G2765="New Lead",0,1),0)</f>
        <v>1</v>
      </c>
      <c r="R2765" s="40">
        <f>IF(A2765="Lead",IF(G2765="Lost",1,0),0)</f>
        <v>1</v>
      </c>
      <c r="S2765" t="n">
        <v>1</v>
      </c>
      <c r="T2765" t="n">
        <v>1</v>
      </c>
      <c r="U2765" t="n">
        <v>0</v>
      </c>
      <c r="V2765" t="n">
        <v>0</v>
      </c>
      <c r="W2765" t="n">
        <v>0</v>
      </c>
      <c r="X2765" t="n">
        <v>0</v>
      </c>
      <c r="Y2765">
        <f>IF(AND(A2765="Lead",COUNTIF(MetaCamps,C2765)&gt;0),1,0)</f>
        <v>0</v>
      </c>
      <c r="Z2765">
        <f>IF(Y2765=1,P2765,0)</f>
        <v>0</v>
      </c>
    </row>
    <row r="2766">
      <c r="A2766" t="inlineStr">
        <is>
          <t>Lead</t>
        </is>
      </c>
      <c r="B2766" s="39" t="str">
        <f>IFERROR(INDEX(CampTypes,MATCH(C2766,CampList,0)),"Unattributed")</f>
        <v>New</v>
      </c>
      <c r="C2766" t="inlineStr">
        <is>
          <t>EBG - In House | ABO | Natuf | Leads | Unit Franchise | India | Oct26 | V1</t>
        </is>
      </c>
      <c r="D2766" t="inlineStr">
        <is>
          <t>Natuf | Broad | Tier1 + Growth Cities | Oct26 | V1</t>
        </is>
      </c>
      <c r="E2766" t="inlineStr">
        <is>
          <t>Natuf | Reel | Brand Ambassador | Heard Of Owning A Cafe | V1</t>
        </is>
      </c>
      <c r="F2766" t="inlineStr">
        <is>
          <t>In House Natuf</t>
        </is>
      </c>
      <c r="G2766" t="inlineStr">
        <is>
          <t>Attempt 3</t>
        </is>
      </c>
      <c r="H2766" s="39" t="str">
        <f>IF(ISNUMBER(MATCH(G2766,QualityStatuses,0)),"Quality Lead","Non-Quality Lead")</f>
        <v>Non-Quality Lead</v>
      </c>
      <c r="I2766" t="inlineStr">
        <is>
          <t>2026-10</t>
        </is>
      </c>
      <c r="J2766" t="inlineStr">
        <is>
          <t>Wk of 2026-10-12</t>
        </is>
      </c>
      <c r="K2766" t="inlineStr">
        <is>
          <t>Marshal Malbari</t>
        </is>
      </c>
      <c r="L2766" t="inlineStr">
        <is>
          <t>Facebook</t>
        </is>
      </c>
      <c r="M2766" t="inlineStr">
        <is>
          <t>Direct (campaign tagged in CRM)</t>
        </is>
      </c>
      <c r="N2766" t="inlineStr">
        <is>
          <t>6acc6b3ea9e1b36d4a716ff5</t>
        </is>
      </c>
      <c r="O2766" t="n">
        <v>1</v>
      </c>
      <c r="P2766" s="40">
        <f>IF(A2766="Lead",IF(ISNUMBER(MATCH(G2766,QualityStatuses,0)),1,0),0)</f>
        <v>0</v>
      </c>
      <c r="Q2766" s="40">
        <f>IF(A2766="Lead",IF(G2766="New Lead",0,1),0)</f>
        <v>1</v>
      </c>
      <c r="R2766" s="40">
        <f>IF(A2766="Lead",IF(G2766="Lost",1,0),0)</f>
        <v>0</v>
      </c>
      <c r="S2766" t="n">
        <v>3</v>
      </c>
      <c r="T2766" t="n">
        <v>0</v>
      </c>
      <c r="U2766" t="n">
        <v>0</v>
      </c>
      <c r="V2766" t="n">
        <v>0</v>
      </c>
      <c r="W2766" t="n">
        <v>0</v>
      </c>
      <c r="X2766" t="n">
        <v>0</v>
      </c>
      <c r="Y2766">
        <f>IF(AND(A2766="Lead",COUNTIF(MetaCamps,C2766)&gt;0),1,0)</f>
        <v>0</v>
      </c>
      <c r="Z2766">
        <f>IF(Y2766=1,P2766,0)</f>
        <v>0</v>
      </c>
    </row>
    <row r="2767">
      <c r="A2767" t="inlineStr">
        <is>
          <t>Lead</t>
        </is>
      </c>
      <c r="B2767" s="39" t="str">
        <f>IFERROR(INDEX(CampTypes,MATCH(C2767,CampList,0)),"Unattributed")</f>
        <v>New</v>
      </c>
      <c r="C2767" t="inlineStr">
        <is>
          <t>EBG - In House | ABO | Natuf | Leads | Unit Franchise | India | Oct26 | V1</t>
        </is>
      </c>
      <c r="D2767" t="inlineStr">
        <is>
          <t>Natuf | Investors | Tier1 + Growth Cities | Oct26 | V1</t>
        </is>
      </c>
      <c r="E2767" t="inlineStr">
        <is>
          <t>Natuf | Reel | Brand Ambassador | Heard Of Owning A Cafe | V1</t>
        </is>
      </c>
      <c r="F2767" t="inlineStr">
        <is>
          <t>In House Natuf</t>
        </is>
      </c>
      <c r="G2767" t="inlineStr">
        <is>
          <t>Lost</t>
        </is>
      </c>
      <c r="H2767" s="39" t="str">
        <f>IF(ISNUMBER(MATCH(G2767,QualityStatuses,0)),"Quality Lead","Non-Quality Lead")</f>
        <v>Non-Quality Lead</v>
      </c>
      <c r="I2767" t="inlineStr">
        <is>
          <t>2026-10</t>
        </is>
      </c>
      <c r="J2767" t="inlineStr">
        <is>
          <t>Wk of 2026-10-12</t>
        </is>
      </c>
      <c r="K2767" t="inlineStr">
        <is>
          <t>Marshal Malbari</t>
        </is>
      </c>
      <c r="L2767" t="inlineStr">
        <is>
          <t>Facebook</t>
        </is>
      </c>
      <c r="M2767" t="inlineStr">
        <is>
          <t>Direct (campaign tagged in CRM)</t>
        </is>
      </c>
      <c r="N2767" t="inlineStr">
        <is>
          <t>6acc69a4a8d6e5046705a38e</t>
        </is>
      </c>
      <c r="O2767" t="n">
        <v>1</v>
      </c>
      <c r="P2767" s="40">
        <f>IF(A2767="Lead",IF(ISNUMBER(MATCH(G2767,QualityStatuses,0)),1,0),0)</f>
        <v>0</v>
      </c>
      <c r="Q2767" s="40">
        <f>IF(A2767="Lead",IF(G2767="New Lead",0,1),0)</f>
        <v>1</v>
      </c>
      <c r="R2767" s="40">
        <f>IF(A2767="Lead",IF(G2767="Lost",1,0),0)</f>
        <v>1</v>
      </c>
      <c r="S2767" t="n">
        <v>2</v>
      </c>
      <c r="T2767" t="n">
        <v>1</v>
      </c>
      <c r="U2767" t="n">
        <v>0</v>
      </c>
      <c r="V2767" t="n">
        <v>0</v>
      </c>
      <c r="W2767" t="n">
        <v>0</v>
      </c>
      <c r="X2767" t="n">
        <v>0</v>
      </c>
      <c r="Y2767">
        <f>IF(AND(A2767="Lead",COUNTIF(MetaCamps,C2767)&gt;0),1,0)</f>
        <v>0</v>
      </c>
      <c r="Z2767">
        <f>IF(Y2767=1,P2767,0)</f>
        <v>0</v>
      </c>
    </row>
    <row r="2768">
      <c r="A2768" t="inlineStr">
        <is>
          <t>Lead</t>
        </is>
      </c>
      <c r="B2768" s="39" t="str">
        <f>IFERROR(INDEX(CampTypes,MATCH(C2768,CampList,0)),"Unattributed")</f>
        <v>New</v>
      </c>
      <c r="C2768" t="inlineStr">
        <is>
          <t>EBG - In House | ABO | Natuf | Leads | Unit Franchise | India | Oct26 | V1</t>
        </is>
      </c>
      <c r="D2768" t="inlineStr">
        <is>
          <t>Natuf | Investors | Tier1 + Growth Cities | Oct26 | V1</t>
        </is>
      </c>
      <c r="E2768" t="inlineStr">
        <is>
          <t>Natuf | Reel | Brand Ambassador | Heard Of Owning A Cafe | V1</t>
        </is>
      </c>
      <c r="F2768" t="inlineStr">
        <is>
          <t>In House Natuf</t>
        </is>
      </c>
      <c r="G2768" t="inlineStr">
        <is>
          <t>Details Shared</t>
        </is>
      </c>
      <c r="H2768" s="39" t="str">
        <f>IF(ISNUMBER(MATCH(G2768,QualityStatuses,0)),"Quality Lead","Non-Quality Lead")</f>
        <v>Quality Lead</v>
      </c>
      <c r="I2768" t="inlineStr">
        <is>
          <t>2026-10</t>
        </is>
      </c>
      <c r="J2768" t="inlineStr">
        <is>
          <t>Wk of 2026-10-12</t>
        </is>
      </c>
      <c r="K2768" t="inlineStr">
        <is>
          <t>Marshal Malbari</t>
        </is>
      </c>
      <c r="L2768" t="inlineStr">
        <is>
          <t>Facebook</t>
        </is>
      </c>
      <c r="M2768" t="inlineStr">
        <is>
          <t>Direct (campaign tagged in CRM)</t>
        </is>
      </c>
      <c r="N2768" t="inlineStr">
        <is>
          <t>6acc67927e7bea3e40f465e9</t>
        </is>
      </c>
      <c r="O2768" t="n">
        <v>1</v>
      </c>
      <c r="P2768" s="40">
        <f>IF(A2768="Lead",IF(ISNUMBER(MATCH(G2768,QualityStatuses,0)),1,0),0)</f>
        <v>1</v>
      </c>
      <c r="Q2768" s="40">
        <f>IF(A2768="Lead",IF(G2768="New Lead",0,1),0)</f>
        <v>1</v>
      </c>
      <c r="R2768" s="40">
        <f>IF(A2768="Lead",IF(G2768="Lost",1,0),0)</f>
        <v>0</v>
      </c>
      <c r="S2768" t="n">
        <v>6</v>
      </c>
      <c r="T2768" t="n">
        <v>1</v>
      </c>
      <c r="U2768" t="n">
        <v>0</v>
      </c>
      <c r="V2768" t="n">
        <v>0</v>
      </c>
      <c r="W2768" t="n">
        <v>0</v>
      </c>
      <c r="X2768" t="n">
        <v>0</v>
      </c>
      <c r="Y2768">
        <f>IF(AND(A2768="Lead",COUNTIF(MetaCamps,C2768)&gt;0),1,0)</f>
        <v>0</v>
      </c>
      <c r="Z2768">
        <f>IF(Y2768=1,P2768,0)</f>
        <v>0</v>
      </c>
    </row>
    <row r="2769">
      <c r="A2769" t="inlineStr">
        <is>
          <t>Lead</t>
        </is>
      </c>
      <c r="B2769" s="39" t="str">
        <f>IFERROR(INDEX(CampTypes,MATCH(C2769,CampList,0)),"Unattributed")</f>
        <v>New</v>
      </c>
      <c r="C2769" t="inlineStr">
        <is>
          <t>EBG - In House | ABO | Natuf | Leads | Unit Franchise | India | Oct26 | V1</t>
        </is>
      </c>
      <c r="D2769" t="inlineStr">
        <is>
          <t>Natuf | Investors | Tier1 + Growth Cities | Oct26 | V1</t>
        </is>
      </c>
      <c r="E2769" t="inlineStr">
        <is>
          <t>Natuf | Reel | Brand Ambassador | Heard Of Owning A Cafe | V1</t>
        </is>
      </c>
      <c r="F2769" t="inlineStr">
        <is>
          <t>In House Natuf</t>
        </is>
      </c>
      <c r="G2769" t="inlineStr">
        <is>
          <t>Details Shared</t>
        </is>
      </c>
      <c r="H2769" s="39" t="str">
        <f>IF(ISNUMBER(MATCH(G2769,QualityStatuses,0)),"Quality Lead","Non-Quality Lead")</f>
        <v>Quality Lead</v>
      </c>
      <c r="I2769" t="inlineStr">
        <is>
          <t>2026-10</t>
        </is>
      </c>
      <c r="J2769" t="inlineStr">
        <is>
          <t>Wk of 2026-10-12</t>
        </is>
      </c>
      <c r="K2769" t="inlineStr">
        <is>
          <t>Marshal Malbari</t>
        </is>
      </c>
      <c r="L2769" t="inlineStr">
        <is>
          <t>Facebook</t>
        </is>
      </c>
      <c r="M2769" t="inlineStr">
        <is>
          <t>Direct (campaign tagged in CRM)</t>
        </is>
      </c>
      <c r="N2769" t="inlineStr">
        <is>
          <t>6acc6781a9e1b36d4a716a2b</t>
        </is>
      </c>
      <c r="O2769" t="n">
        <v>1</v>
      </c>
      <c r="P2769" s="40">
        <f>IF(A2769="Lead",IF(ISNUMBER(MATCH(G2769,QualityStatuses,0)),1,0),0)</f>
        <v>1</v>
      </c>
      <c r="Q2769" s="40">
        <f>IF(A2769="Lead",IF(G2769="New Lead",0,1),0)</f>
        <v>1</v>
      </c>
      <c r="R2769" s="40">
        <f>IF(A2769="Lead",IF(G2769="Lost",1,0),0)</f>
        <v>0</v>
      </c>
      <c r="S2769" t="n">
        <v>8</v>
      </c>
      <c r="T2769" t="n">
        <v>1</v>
      </c>
      <c r="U2769" t="n">
        <v>0</v>
      </c>
      <c r="V2769" t="n">
        <v>0</v>
      </c>
      <c r="W2769" t="n">
        <v>0</v>
      </c>
      <c r="X2769" t="n">
        <v>0</v>
      </c>
      <c r="Y2769">
        <f>IF(AND(A2769="Lead",COUNTIF(MetaCamps,C2769)&gt;0),1,0)</f>
        <v>0</v>
      </c>
      <c r="Z2769">
        <f>IF(Y2769=1,P2769,0)</f>
        <v>0</v>
      </c>
    </row>
    <row r="2770">
      <c r="A2770" t="inlineStr">
        <is>
          <t>Lead</t>
        </is>
      </c>
      <c r="B2770" s="39" t="str">
        <f>IFERROR(INDEX(CampTypes,MATCH(C2770,CampList,0)),"Unattributed")</f>
        <v>New</v>
      </c>
      <c r="C2770" t="inlineStr">
        <is>
          <t>EBG - In House | ABO | Natuf | Leads | Unit Franchise | India | Oct26 | V1</t>
        </is>
      </c>
      <c r="D2770" t="inlineStr">
        <is>
          <t>Natuf | Business Owners | Tier1 + Growth Cities | Oct26 | V1</t>
        </is>
      </c>
      <c r="E2770" t="inlineStr">
        <is>
          <t>Natuf | Reel | Brand Ambassador | Heard Of Owning A Cafe | V1</t>
        </is>
      </c>
      <c r="F2770" t="inlineStr">
        <is>
          <t>In House Natuf</t>
        </is>
      </c>
      <c r="G2770" t="inlineStr">
        <is>
          <t>Lost</t>
        </is>
      </c>
      <c r="H2770" s="39" t="str">
        <f>IF(ISNUMBER(MATCH(G2770,QualityStatuses,0)),"Quality Lead","Non-Quality Lead")</f>
        <v>Non-Quality Lead</v>
      </c>
      <c r="I2770" t="inlineStr">
        <is>
          <t>2026-10</t>
        </is>
      </c>
      <c r="J2770" t="inlineStr">
        <is>
          <t>Wk of 2026-10-12</t>
        </is>
      </c>
      <c r="K2770" t="inlineStr">
        <is>
          <t>Marshal Malbari</t>
        </is>
      </c>
      <c r="L2770" t="inlineStr">
        <is>
          <t>Facebook</t>
        </is>
      </c>
      <c r="M2770" t="inlineStr">
        <is>
          <t>Direct (campaign tagged in CRM)</t>
        </is>
      </c>
      <c r="N2770" t="inlineStr">
        <is>
          <t>6acc64085359f7b3b0ff7552</t>
        </is>
      </c>
      <c r="O2770" t="n">
        <v>1</v>
      </c>
      <c r="P2770" s="40">
        <f>IF(A2770="Lead",IF(ISNUMBER(MATCH(G2770,QualityStatuses,0)),1,0),0)</f>
        <v>0</v>
      </c>
      <c r="Q2770" s="40">
        <f>IF(A2770="Lead",IF(G2770="New Lead",0,1),0)</f>
        <v>1</v>
      </c>
      <c r="R2770" s="40">
        <f>IF(A2770="Lead",IF(G2770="Lost",1,0),0)</f>
        <v>1</v>
      </c>
      <c r="S2770" t="n">
        <v>7</v>
      </c>
      <c r="T2770" t="n">
        <v>4</v>
      </c>
      <c r="U2770" t="n">
        <v>0</v>
      </c>
      <c r="V2770" t="n">
        <v>0</v>
      </c>
      <c r="W2770" t="n">
        <v>0</v>
      </c>
      <c r="X2770" t="n">
        <v>0</v>
      </c>
      <c r="Y2770">
        <f>IF(AND(A2770="Lead",COUNTIF(MetaCamps,C2770)&gt;0),1,0)</f>
        <v>0</v>
      </c>
      <c r="Z2770">
        <f>IF(Y2770=1,P2770,0)</f>
        <v>0</v>
      </c>
    </row>
    <row r="2771">
      <c r="A2771" t="inlineStr">
        <is>
          <t>Lead</t>
        </is>
      </c>
      <c r="B2771" s="39" t="str">
        <f>IFERROR(INDEX(CampTypes,MATCH(C2771,CampList,0)),"Unattributed")</f>
        <v>New</v>
      </c>
      <c r="C2771" t="inlineStr">
        <is>
          <t>EBG - In House | ABO | Natuf | Leads | Unit Franchise | India | Oct26 | V1</t>
        </is>
      </c>
      <c r="D2771" t="inlineStr">
        <is>
          <t>Natuf | Investors | Tier1 + Growth Cities | Oct26 | V1</t>
        </is>
      </c>
      <c r="E2771" t="inlineStr">
        <is>
          <t>Natuf | Reel | Brand Ambassador | Heard Of Owning A Cafe | V1</t>
        </is>
      </c>
      <c r="F2771" t="inlineStr">
        <is>
          <t>In House Natuf</t>
        </is>
      </c>
      <c r="G2771" t="inlineStr">
        <is>
          <t>Attempt 1</t>
        </is>
      </c>
      <c r="H2771" s="39" t="str">
        <f>IF(ISNUMBER(MATCH(G2771,QualityStatuses,0)),"Quality Lead","Non-Quality Lead")</f>
        <v>Non-Quality Lead</v>
      </c>
      <c r="I2771" t="inlineStr">
        <is>
          <t>2026-10</t>
        </is>
      </c>
      <c r="J2771" t="inlineStr">
        <is>
          <t>Wk of 2026-10-12</t>
        </is>
      </c>
      <c r="K2771" t="inlineStr">
        <is>
          <t>Marshal Malbari</t>
        </is>
      </c>
      <c r="L2771" t="inlineStr">
        <is>
          <t>Facebook</t>
        </is>
      </c>
      <c r="M2771" t="inlineStr">
        <is>
          <t>Direct (campaign tagged in CRM)</t>
        </is>
      </c>
      <c r="N2771" t="inlineStr">
        <is>
          <t>6acc5f50d6edc2c41b5e6a79</t>
        </is>
      </c>
      <c r="O2771" t="n">
        <v>1</v>
      </c>
      <c r="P2771" s="40">
        <f>IF(A2771="Lead",IF(ISNUMBER(MATCH(G2771,QualityStatuses,0)),1,0),0)</f>
        <v>0</v>
      </c>
      <c r="Q2771" s="40">
        <f>IF(A2771="Lead",IF(G2771="New Lead",0,1),0)</f>
        <v>1</v>
      </c>
      <c r="R2771" s="40">
        <f>IF(A2771="Lead",IF(G2771="Lost",1,0),0)</f>
        <v>0</v>
      </c>
      <c r="S2771" t="n">
        <v>2</v>
      </c>
      <c r="T2771" t="n">
        <v>1</v>
      </c>
      <c r="U2771" t="n">
        <v>0</v>
      </c>
      <c r="V2771" t="n">
        <v>0</v>
      </c>
      <c r="W2771" t="n">
        <v>0</v>
      </c>
      <c r="X2771" t="n">
        <v>0</v>
      </c>
      <c r="Y2771">
        <f>IF(AND(A2771="Lead",COUNTIF(MetaCamps,C2771)&gt;0),1,0)</f>
        <v>0</v>
      </c>
      <c r="Z2771">
        <f>IF(Y2771=1,P2771,0)</f>
        <v>0</v>
      </c>
    </row>
    <row r="2772">
      <c r="A2772" t="inlineStr">
        <is>
          <t>Lead</t>
        </is>
      </c>
      <c r="B2772" s="39" t="str">
        <f>IFERROR(INDEX(CampTypes,MATCH(C2772,CampList,0)),"Unattributed")</f>
        <v>New</v>
      </c>
      <c r="C2772" t="inlineStr">
        <is>
          <t>EBG - In House | ABO | Natuf | Leads | Unit Franchise | India | Oct26 | V1</t>
        </is>
      </c>
      <c r="D2772" t="inlineStr">
        <is>
          <t>Natuf | LAL 1% | India | Jul26 | V1</t>
        </is>
      </c>
      <c r="E2772" t="inlineStr">
        <is>
          <t>Natuf | Reel | Brand Ambassador | Heard Of Owning A Cafe | V1</t>
        </is>
      </c>
      <c r="F2772" t="inlineStr">
        <is>
          <t>In House Natuf</t>
        </is>
      </c>
      <c r="G2772" t="inlineStr">
        <is>
          <t>Details Shared</t>
        </is>
      </c>
      <c r="H2772" s="39" t="str">
        <f>IF(ISNUMBER(MATCH(G2772,QualityStatuses,0)),"Quality Lead","Non-Quality Lead")</f>
        <v>Quality Lead</v>
      </c>
      <c r="I2772" t="inlineStr">
        <is>
          <t>2026-10</t>
        </is>
      </c>
      <c r="J2772" t="inlineStr">
        <is>
          <t>Wk of 2026-10-12</t>
        </is>
      </c>
      <c r="K2772" t="inlineStr">
        <is>
          <t>Marshal Malbari</t>
        </is>
      </c>
      <c r="L2772" t="inlineStr">
        <is>
          <t>Facebook</t>
        </is>
      </c>
      <c r="M2772" t="inlineStr">
        <is>
          <t>Direct (campaign tagged in CRM)</t>
        </is>
      </c>
      <c r="N2772" t="inlineStr">
        <is>
          <t>6acc5e1a801cc3618db1f0a5</t>
        </is>
      </c>
      <c r="O2772" t="n">
        <v>1</v>
      </c>
      <c r="P2772" s="40">
        <f>IF(A2772="Lead",IF(ISNUMBER(MATCH(G2772,QualityStatuses,0)),1,0),0)</f>
        <v>1</v>
      </c>
      <c r="Q2772" s="40">
        <f>IF(A2772="Lead",IF(G2772="New Lead",0,1),0)</f>
        <v>1</v>
      </c>
      <c r="R2772" s="40">
        <f>IF(A2772="Lead",IF(G2772="Lost",1,0),0)</f>
        <v>0</v>
      </c>
      <c r="S2772" t="n">
        <v>1</v>
      </c>
      <c r="T2772" t="n">
        <v>1</v>
      </c>
      <c r="U2772" t="n">
        <v>0</v>
      </c>
      <c r="V2772" t="n">
        <v>0</v>
      </c>
      <c r="W2772" t="n">
        <v>0</v>
      </c>
      <c r="X2772" t="n">
        <v>0</v>
      </c>
      <c r="Y2772">
        <f>IF(AND(A2772="Lead",COUNTIF(MetaCamps,C2772)&gt;0),1,0)</f>
        <v>0</v>
      </c>
      <c r="Z2772">
        <f>IF(Y2772=1,P2772,0)</f>
        <v>0</v>
      </c>
    </row>
    <row r="2773">
      <c r="A2773" t="inlineStr">
        <is>
          <t>Lead</t>
        </is>
      </c>
      <c r="B2773" s="39" t="str">
        <f>IFERROR(INDEX(CampTypes,MATCH(C2773,CampList,0)),"Unattributed")</f>
        <v>New</v>
      </c>
      <c r="C2773" t="inlineStr">
        <is>
          <t>EBG - In House | ABO | Natuf | Leads | Unit Franchise | India | Oct26 | V1</t>
        </is>
      </c>
      <c r="D2773" t="inlineStr">
        <is>
          <t>Natuf | LAL 1% | India | Jul26 | V1</t>
        </is>
      </c>
      <c r="E2773" t="inlineStr">
        <is>
          <t>Natuf | Reel | Brand Ambassador | Heard Of Owning A Cafe | V1</t>
        </is>
      </c>
      <c r="F2773" t="inlineStr">
        <is>
          <t>In House Natuf</t>
        </is>
      </c>
      <c r="G2773" t="inlineStr">
        <is>
          <t>Attempt 4</t>
        </is>
      </c>
      <c r="H2773" s="39" t="str">
        <f>IF(ISNUMBER(MATCH(G2773,QualityStatuses,0)),"Quality Lead","Non-Quality Lead")</f>
        <v>Non-Quality Lead</v>
      </c>
      <c r="I2773" t="inlineStr">
        <is>
          <t>2026-10</t>
        </is>
      </c>
      <c r="J2773" t="inlineStr">
        <is>
          <t>Wk of 2026-10-12</t>
        </is>
      </c>
      <c r="K2773" t="inlineStr">
        <is>
          <t>Marshal Malbari</t>
        </is>
      </c>
      <c r="L2773" t="inlineStr">
        <is>
          <t>Facebook</t>
        </is>
      </c>
      <c r="M2773" t="inlineStr">
        <is>
          <t>Direct (campaign tagged in CRM)</t>
        </is>
      </c>
      <c r="N2773" t="inlineStr">
        <is>
          <t>6acc5cd9f6188531dd50075c</t>
        </is>
      </c>
      <c r="O2773" t="n">
        <v>1</v>
      </c>
      <c r="P2773" s="40">
        <f>IF(A2773="Lead",IF(ISNUMBER(MATCH(G2773,QualityStatuses,0)),1,0),0)</f>
        <v>0</v>
      </c>
      <c r="Q2773" s="40">
        <f>IF(A2773="Lead",IF(G2773="New Lead",0,1),0)</f>
        <v>1</v>
      </c>
      <c r="R2773" s="40">
        <f>IF(A2773="Lead",IF(G2773="Lost",1,0),0)</f>
        <v>0</v>
      </c>
      <c r="S2773" t="n">
        <v>5</v>
      </c>
      <c r="T2773" t="n">
        <v>3</v>
      </c>
      <c r="U2773" t="n">
        <v>0</v>
      </c>
      <c r="V2773" t="n">
        <v>0</v>
      </c>
      <c r="W2773" t="n">
        <v>0</v>
      </c>
      <c r="X2773" t="n">
        <v>0</v>
      </c>
      <c r="Y2773">
        <f>IF(AND(A2773="Lead",COUNTIF(MetaCamps,C2773)&gt;0),1,0)</f>
        <v>0</v>
      </c>
      <c r="Z2773">
        <f>IF(Y2773=1,P2773,0)</f>
        <v>0</v>
      </c>
    </row>
    <row r="2774">
      <c r="A2774" t="inlineStr">
        <is>
          <t>Lead</t>
        </is>
      </c>
      <c r="B2774" s="39" t="str">
        <f>IFERROR(INDEX(CampTypes,MATCH(C2774,CampList,0)),"Unattributed")</f>
        <v>New</v>
      </c>
      <c r="C2774" t="inlineStr">
        <is>
          <t>EBG - In House | ABO | Natuf | Leads | Unit Franchise | India | Oct26 | V1</t>
        </is>
      </c>
      <c r="D2774" t="inlineStr">
        <is>
          <t>Natuf | Broad | Tier1 + Growth Cities | Oct26 | V1</t>
        </is>
      </c>
      <c r="E2774" t="inlineStr">
        <is>
          <t>Natuf | Reel | Brand Ambassador | Heard Of Owning A Cafe | V1</t>
        </is>
      </c>
      <c r="F2774" t="inlineStr">
        <is>
          <t>In House Natuf</t>
        </is>
      </c>
      <c r="G2774" t="inlineStr">
        <is>
          <t>Attempt 2</t>
        </is>
      </c>
      <c r="H2774" s="39" t="str">
        <f>IF(ISNUMBER(MATCH(G2774,QualityStatuses,0)),"Quality Lead","Non-Quality Lead")</f>
        <v>Non-Quality Lead</v>
      </c>
      <c r="I2774" t="inlineStr">
        <is>
          <t>2026-10</t>
        </is>
      </c>
      <c r="J2774" t="inlineStr">
        <is>
          <t>Wk of 2026-10-12</t>
        </is>
      </c>
      <c r="K2774" t="inlineStr">
        <is>
          <t>Marshal Malbari</t>
        </is>
      </c>
      <c r="L2774" t="inlineStr">
        <is>
          <t>Facebook</t>
        </is>
      </c>
      <c r="M2774" t="inlineStr">
        <is>
          <t>Direct (campaign tagged in CRM)</t>
        </is>
      </c>
      <c r="N2774" t="inlineStr">
        <is>
          <t>6acc5bc664969a847a979520</t>
        </is>
      </c>
      <c r="O2774" t="n">
        <v>1</v>
      </c>
      <c r="P2774" s="40">
        <f>IF(A2774="Lead",IF(ISNUMBER(MATCH(G2774,QualityStatuses,0)),1,0),0)</f>
        <v>0</v>
      </c>
      <c r="Q2774" s="40">
        <f>IF(A2774="Lead",IF(G2774="New Lead",0,1),0)</f>
        <v>1</v>
      </c>
      <c r="R2774" s="40">
        <f>IF(A2774="Lead",IF(G2774="Lost",1,0),0)</f>
        <v>0</v>
      </c>
      <c r="S2774" t="n">
        <v>4</v>
      </c>
      <c r="T2774" t="n">
        <v>1</v>
      </c>
      <c r="U2774" t="n">
        <v>0</v>
      </c>
      <c r="V2774" t="n">
        <v>0</v>
      </c>
      <c r="W2774" t="n">
        <v>0</v>
      </c>
      <c r="X2774" t="n">
        <v>0</v>
      </c>
      <c r="Y2774">
        <f>IF(AND(A2774="Lead",COUNTIF(MetaCamps,C2774)&gt;0),1,0)</f>
        <v>0</v>
      </c>
      <c r="Z2774">
        <f>IF(Y2774=1,P2774,0)</f>
        <v>0</v>
      </c>
    </row>
    <row r="2775">
      <c r="A2775" t="inlineStr">
        <is>
          <t>Lead</t>
        </is>
      </c>
      <c r="B2775" s="39" t="str">
        <f>IFERROR(INDEX(CampTypes,MATCH(C2775,CampList,0)),"Unattributed")</f>
        <v>Old</v>
      </c>
      <c r="C2775" t="inlineStr">
        <is>
          <t>E_Suresh_Natuf_Kiosk_07072026</t>
        </is>
      </c>
      <c r="D2775" t="inlineStr">
        <is>
          <t>E_Suresh_Natuf_Kiosk_07072026_Adset5</t>
        </is>
      </c>
      <c r="E2775" t="inlineStr">
        <is>
          <t>E_Hindi_Suresh_Natuf_Kiosk_07072026_Adset5_ad3 – Copy 2</t>
        </is>
      </c>
      <c r="F2775" t="inlineStr">
        <is>
          <t>Natuf</t>
        </is>
      </c>
      <c r="G2775" t="inlineStr">
        <is>
          <t>Attempt 1</t>
        </is>
      </c>
      <c r="H2775" s="39" t="str">
        <f>IF(ISNUMBER(MATCH(G2775,QualityStatuses,0)),"Quality Lead","Non-Quality Lead")</f>
        <v>Non-Quality Lead</v>
      </c>
      <c r="I2775" t="inlineStr">
        <is>
          <t>2026-10</t>
        </is>
      </c>
      <c r="J2775" t="inlineStr">
        <is>
          <t>Wk of 2026-10-12</t>
        </is>
      </c>
      <c r="K2775" t="inlineStr">
        <is>
          <t>Tejaswini Tarigopula</t>
        </is>
      </c>
      <c r="L2775" t="inlineStr">
        <is>
          <t>Facebook</t>
        </is>
      </c>
      <c r="M2775" t="inlineStr">
        <is>
          <t>Direct (campaign tagged in CRM)</t>
        </is>
      </c>
      <c r="N2775" t="inlineStr">
        <is>
          <t>6acc559b7e9efd8768a333c5</t>
        </is>
      </c>
      <c r="O2775" t="n">
        <v>1</v>
      </c>
      <c r="P2775" s="40">
        <f>IF(A2775="Lead",IF(ISNUMBER(MATCH(G2775,QualityStatuses,0)),1,0),0)</f>
        <v>0</v>
      </c>
      <c r="Q2775" s="40">
        <f>IF(A2775="Lead",IF(G2775="New Lead",0,1),0)</f>
        <v>1</v>
      </c>
      <c r="R2775" s="40">
        <f>IF(A2775="Lead",IF(G2775="Lost",1,0),0)</f>
        <v>0</v>
      </c>
      <c r="S2775" t="n">
        <v>2</v>
      </c>
      <c r="T2775" t="n">
        <v>0</v>
      </c>
      <c r="U2775" t="n">
        <v>0</v>
      </c>
      <c r="V2775" t="n">
        <v>0</v>
      </c>
      <c r="W2775" t="n">
        <v>0</v>
      </c>
      <c r="X2775" t="n">
        <v>0</v>
      </c>
      <c r="Y2775">
        <f>IF(AND(A2775="Lead",COUNTIF(MetaCamps,C2775)&gt;0),1,0)</f>
        <v>1</v>
      </c>
      <c r="Z2775">
        <f>IF(Y2775=1,P2775,0)</f>
        <v>0</v>
      </c>
    </row>
    <row r="2776">
      <c r="A2776" t="inlineStr">
        <is>
          <t>Lead</t>
        </is>
      </c>
      <c r="B2776" s="39" t="str">
        <f>IFERROR(INDEX(CampTypes,MATCH(C2776,CampList,0)),"Unattributed")</f>
        <v>New</v>
      </c>
      <c r="C2776" t="inlineStr">
        <is>
          <t>EBG - In House | ABO | Natuf | Leads | Unit Franchise | India | Oct26 | V1</t>
        </is>
      </c>
      <c r="D2776" t="inlineStr">
        <is>
          <t>Natuf | LAL 1% | India | Jul26 | V1</t>
        </is>
      </c>
      <c r="E2776" t="inlineStr">
        <is>
          <t>Natuf | Reel | Brand Ambassador | Heard Of Owning A Cafe | V1</t>
        </is>
      </c>
      <c r="F2776" t="inlineStr">
        <is>
          <t>In House Natuf</t>
        </is>
      </c>
      <c r="G2776" t="inlineStr">
        <is>
          <t>Lost</t>
        </is>
      </c>
      <c r="H2776" s="39" t="str">
        <f>IF(ISNUMBER(MATCH(G2776,QualityStatuses,0)),"Quality Lead","Non-Quality Lead")</f>
        <v>Non-Quality Lead</v>
      </c>
      <c r="I2776" t="inlineStr">
        <is>
          <t>2026-10</t>
        </is>
      </c>
      <c r="J2776" t="inlineStr">
        <is>
          <t>Wk of 2026-10-12</t>
        </is>
      </c>
      <c r="K2776" t="inlineStr">
        <is>
          <t>Marshal Malbari</t>
        </is>
      </c>
      <c r="L2776" t="inlineStr">
        <is>
          <t>Facebook</t>
        </is>
      </c>
      <c r="M2776" t="inlineStr">
        <is>
          <t>Direct (campaign tagged in CRM)</t>
        </is>
      </c>
      <c r="N2776" t="inlineStr">
        <is>
          <t>6acc5346d7d15626d650300b</t>
        </is>
      </c>
      <c r="O2776" t="n">
        <v>1</v>
      </c>
      <c r="P2776" s="40">
        <f>IF(A2776="Lead",IF(ISNUMBER(MATCH(G2776,QualityStatuses,0)),1,0),0)</f>
        <v>0</v>
      </c>
      <c r="Q2776" s="40">
        <f>IF(A2776="Lead",IF(G2776="New Lead",0,1),0)</f>
        <v>1</v>
      </c>
      <c r="R2776" s="40">
        <f>IF(A2776="Lead",IF(G2776="Lost",1,0),0)</f>
        <v>1</v>
      </c>
      <c r="S2776" t="n">
        <v>1</v>
      </c>
      <c r="T2776" t="n">
        <v>1</v>
      </c>
      <c r="U2776" t="n">
        <v>0</v>
      </c>
      <c r="V2776" t="n">
        <v>0</v>
      </c>
      <c r="W2776" t="n">
        <v>0</v>
      </c>
      <c r="X2776" t="n">
        <v>0</v>
      </c>
      <c r="Y2776">
        <f>IF(AND(A2776="Lead",COUNTIF(MetaCamps,C2776)&gt;0),1,0)</f>
        <v>0</v>
      </c>
      <c r="Z2776">
        <f>IF(Y2776=1,P2776,0)</f>
        <v>0</v>
      </c>
    </row>
    <row r="2777">
      <c r="A2777" t="inlineStr">
        <is>
          <t>Lead</t>
        </is>
      </c>
      <c r="B2777" s="39" t="str">
        <f>IFERROR(INDEX(CampTypes,MATCH(C2777,CampList,0)),"Unattributed")</f>
        <v>Old</v>
      </c>
      <c r="C2777" t="inlineStr">
        <is>
          <t>E_Suresh_Natuf_Kiosk_07072026</t>
        </is>
      </c>
      <c r="D2777" t="inlineStr">
        <is>
          <t>E_Suresh_Natuf_Kiosk_07072026_Adset5</t>
        </is>
      </c>
      <c r="E2777" t="inlineStr">
        <is>
          <t>E_Hindi_Suresh_Natuf_Kiosk_07072026_Adset5_ad3 – Copy 2</t>
        </is>
      </c>
      <c r="F2777" t="inlineStr">
        <is>
          <t>Natuf</t>
        </is>
      </c>
      <c r="G2777" t="inlineStr">
        <is>
          <t>Attempt 2</t>
        </is>
      </c>
      <c r="H2777" s="39" t="str">
        <f>IF(ISNUMBER(MATCH(G2777,QualityStatuses,0)),"Quality Lead","Non-Quality Lead")</f>
        <v>Non-Quality Lead</v>
      </c>
      <c r="I2777" t="inlineStr">
        <is>
          <t>2026-10</t>
        </is>
      </c>
      <c r="J2777" t="inlineStr">
        <is>
          <t>Wk of 2026-10-12</t>
        </is>
      </c>
      <c r="K2777" t="inlineStr">
        <is>
          <t>Tejaswini Tarigopula</t>
        </is>
      </c>
      <c r="L2777" t="inlineStr">
        <is>
          <t>Facebook</t>
        </is>
      </c>
      <c r="M2777" t="inlineStr">
        <is>
          <t>Direct (campaign tagged in CRM)</t>
        </is>
      </c>
      <c r="N2777" t="inlineStr">
        <is>
          <t>6acc5262a979b555455aeb09</t>
        </is>
      </c>
      <c r="O2777" t="n">
        <v>1</v>
      </c>
      <c r="P2777" s="40">
        <f>IF(A2777="Lead",IF(ISNUMBER(MATCH(G2777,QualityStatuses,0)),1,0),0)</f>
        <v>0</v>
      </c>
      <c r="Q2777" s="40">
        <f>IF(A2777="Lead",IF(G2777="New Lead",0,1),0)</f>
        <v>1</v>
      </c>
      <c r="R2777" s="40">
        <f>IF(A2777="Lead",IF(G2777="Lost",1,0),0)</f>
        <v>0</v>
      </c>
      <c r="S2777" t="n">
        <v>5</v>
      </c>
      <c r="T2777" t="n">
        <v>0</v>
      </c>
      <c r="U2777" t="n">
        <v>0</v>
      </c>
      <c r="V2777" t="n">
        <v>0</v>
      </c>
      <c r="W2777" t="n">
        <v>0</v>
      </c>
      <c r="X2777" t="n">
        <v>0</v>
      </c>
      <c r="Y2777">
        <f>IF(AND(A2777="Lead",COUNTIF(MetaCamps,C2777)&gt;0),1,0)</f>
        <v>1</v>
      </c>
      <c r="Z2777">
        <f>IF(Y2777=1,P2777,0)</f>
        <v>0</v>
      </c>
    </row>
    <row r="2778">
      <c r="A2778" t="inlineStr">
        <is>
          <t>Lead</t>
        </is>
      </c>
      <c r="B2778" s="39" t="str">
        <f>IFERROR(INDEX(CampTypes,MATCH(C2778,CampList,0)),"Unattributed")</f>
        <v>Old</v>
      </c>
      <c r="C2778" t="inlineStr">
        <is>
          <t>natuf_Kiosk_14072026_Hindi</t>
        </is>
      </c>
      <c r="D2778" t="inlineStr">
        <is>
          <t>natuf_Kiosk_09102026</t>
        </is>
      </c>
      <c r="E2778" t="inlineStr">
        <is>
          <t>natuf_Kiosk_14072026_ad set_ad1</t>
        </is>
      </c>
      <c r="F2778" t="inlineStr">
        <is>
          <t>Natuf</t>
        </is>
      </c>
      <c r="G2778" t="inlineStr">
        <is>
          <t>Details Shared</t>
        </is>
      </c>
      <c r="H2778" s="39" t="str">
        <f>IF(ISNUMBER(MATCH(G2778,QualityStatuses,0)),"Quality Lead","Non-Quality Lead")</f>
        <v>Quality Lead</v>
      </c>
      <c r="I2778" t="inlineStr">
        <is>
          <t>2026-10</t>
        </is>
      </c>
      <c r="J2778" t="inlineStr">
        <is>
          <t>Wk of 2026-10-12</t>
        </is>
      </c>
      <c r="K2778" t="inlineStr">
        <is>
          <t>Tejaswini Tarigopula</t>
        </is>
      </c>
      <c r="L2778" t="inlineStr">
        <is>
          <t>Facebook</t>
        </is>
      </c>
      <c r="M2778" t="inlineStr">
        <is>
          <t>Direct (campaign tagged in CRM)</t>
        </is>
      </c>
      <c r="N2778" t="inlineStr">
        <is>
          <t>6acc51a5153fb051fe32a85f</t>
        </is>
      </c>
      <c r="O2778" t="n">
        <v>1</v>
      </c>
      <c r="P2778" s="40">
        <f>IF(A2778="Lead",IF(ISNUMBER(MATCH(G2778,QualityStatuses,0)),1,0),0)</f>
        <v>1</v>
      </c>
      <c r="Q2778" s="40">
        <f>IF(A2778="Lead",IF(G2778="New Lead",0,1),0)</f>
        <v>1</v>
      </c>
      <c r="R2778" s="40">
        <f>IF(A2778="Lead",IF(G2778="Lost",1,0),0)</f>
        <v>0</v>
      </c>
      <c r="S2778" t="n">
        <v>2</v>
      </c>
      <c r="T2778" t="n">
        <v>1</v>
      </c>
      <c r="U2778" t="n">
        <v>0</v>
      </c>
      <c r="V2778" t="n">
        <v>0</v>
      </c>
      <c r="W2778" t="n">
        <v>0</v>
      </c>
      <c r="X2778" t="n">
        <v>0</v>
      </c>
      <c r="Y2778">
        <f>IF(AND(A2778="Lead",COUNTIF(MetaCamps,C2778)&gt;0),1,0)</f>
        <v>1</v>
      </c>
      <c r="Z2778">
        <f>IF(Y2778=1,P2778,0)</f>
        <v>1</v>
      </c>
    </row>
    <row r="2779">
      <c r="A2779" t="inlineStr">
        <is>
          <t>Lead</t>
        </is>
      </c>
      <c r="B2779" s="39" t="str">
        <f>IFERROR(INDEX(CampTypes,MATCH(C2779,CampList,0)),"Unattributed")</f>
        <v>New</v>
      </c>
      <c r="C2779" t="inlineStr">
        <is>
          <t>EBG - In House | ABO | Natuf | Leads | Unit Franchise | India | Oct26 | V1</t>
        </is>
      </c>
      <c r="D2779" t="inlineStr">
        <is>
          <t>Natuf | Investors | Tier1 + Growth Cities | Oct26 | V1</t>
        </is>
      </c>
      <c r="E2779" t="inlineStr">
        <is>
          <t>Natuf | Reel | Brand Ambassador | Heard Of Owning A Cafe | V1</t>
        </is>
      </c>
      <c r="F2779" t="inlineStr">
        <is>
          <t>In House Natuf</t>
        </is>
      </c>
      <c r="G2779" t="inlineStr">
        <is>
          <t>Lost</t>
        </is>
      </c>
      <c r="H2779" s="39" t="str">
        <f>IF(ISNUMBER(MATCH(G2779,QualityStatuses,0)),"Quality Lead","Non-Quality Lead")</f>
        <v>Non-Quality Lead</v>
      </c>
      <c r="I2779" t="inlineStr">
        <is>
          <t>2026-10</t>
        </is>
      </c>
      <c r="J2779" t="inlineStr">
        <is>
          <t>Wk of 2026-10-12</t>
        </is>
      </c>
      <c r="K2779" t="inlineStr">
        <is>
          <t>Marshal Malbari</t>
        </is>
      </c>
      <c r="L2779" t="inlineStr">
        <is>
          <t>Facebook</t>
        </is>
      </c>
      <c r="M2779" t="inlineStr">
        <is>
          <t>Direct (campaign tagged in CRM)</t>
        </is>
      </c>
      <c r="N2779" t="inlineStr">
        <is>
          <t>6acc4df8ab909e4a6859f175</t>
        </is>
      </c>
      <c r="O2779" t="n">
        <v>1</v>
      </c>
      <c r="P2779" s="40">
        <f>IF(A2779="Lead",IF(ISNUMBER(MATCH(G2779,QualityStatuses,0)),1,0),0)</f>
        <v>0</v>
      </c>
      <c r="Q2779" s="40">
        <f>IF(A2779="Lead",IF(G2779="New Lead",0,1),0)</f>
        <v>1</v>
      </c>
      <c r="R2779" s="40">
        <f>IF(A2779="Lead",IF(G2779="Lost",1,0),0)</f>
        <v>1</v>
      </c>
      <c r="S2779" t="n">
        <v>3</v>
      </c>
      <c r="T2779" t="n">
        <v>2</v>
      </c>
      <c r="U2779" t="n">
        <v>0</v>
      </c>
      <c r="V2779" t="n">
        <v>0</v>
      </c>
      <c r="W2779" t="n">
        <v>0</v>
      </c>
      <c r="X2779" t="n">
        <v>0</v>
      </c>
      <c r="Y2779">
        <f>IF(AND(A2779="Lead",COUNTIF(MetaCamps,C2779)&gt;0),1,0)</f>
        <v>0</v>
      </c>
      <c r="Z2779">
        <f>IF(Y2779=1,P2779,0)</f>
        <v>0</v>
      </c>
    </row>
    <row r="2780">
      <c r="A2780" t="inlineStr">
        <is>
          <t>Lead</t>
        </is>
      </c>
      <c r="B2780" s="39" t="str">
        <f>IFERROR(INDEX(CampTypes,MATCH(C2780,CampList,0)),"Unattributed")</f>
        <v>Old</v>
      </c>
      <c r="C2780" t="inlineStr">
        <is>
          <t>E_Suresh_Natuf_Kiosk_07072026</t>
        </is>
      </c>
      <c r="D2780" t="inlineStr">
        <is>
          <t>E_Suresh_Natuf_Kiosk_07072026_Adset5</t>
        </is>
      </c>
      <c r="E2780" t="inlineStr">
        <is>
          <t>E_Hindi_Suresh_Natuf_Kiosk_07072026_Adset5_ad3 – Copy 2</t>
        </is>
      </c>
      <c r="F2780" t="inlineStr">
        <is>
          <t>Natuf</t>
        </is>
      </c>
      <c r="G2780" t="inlineStr">
        <is>
          <t>Attempt 3</t>
        </is>
      </c>
      <c r="H2780" s="39" t="str">
        <f>IF(ISNUMBER(MATCH(G2780,QualityStatuses,0)),"Quality Lead","Non-Quality Lead")</f>
        <v>Non-Quality Lead</v>
      </c>
      <c r="I2780" t="inlineStr">
        <is>
          <t>2026-10</t>
        </is>
      </c>
      <c r="J2780" t="inlineStr">
        <is>
          <t>Wk of 2026-10-12</t>
        </is>
      </c>
      <c r="K2780" t="inlineStr">
        <is>
          <t>Deepak Rai</t>
        </is>
      </c>
      <c r="L2780" t="inlineStr">
        <is>
          <t>Facebook</t>
        </is>
      </c>
      <c r="M2780" t="inlineStr">
        <is>
          <t>Direct (campaign tagged in CRM)</t>
        </is>
      </c>
      <c r="N2780" t="inlineStr">
        <is>
          <t>6acc4d217765b7af20bd8dc9</t>
        </is>
      </c>
      <c r="O2780" t="n">
        <v>1</v>
      </c>
      <c r="P2780" s="40">
        <f>IF(A2780="Lead",IF(ISNUMBER(MATCH(G2780,QualityStatuses,0)),1,0),0)</f>
        <v>0</v>
      </c>
      <c r="Q2780" s="40">
        <f>IF(A2780="Lead",IF(G2780="New Lead",0,1),0)</f>
        <v>1</v>
      </c>
      <c r="R2780" s="40">
        <f>IF(A2780="Lead",IF(G2780="Lost",1,0),0)</f>
        <v>0</v>
      </c>
      <c r="S2780" t="n">
        <v>3</v>
      </c>
      <c r="T2780" t="n">
        <v>1</v>
      </c>
      <c r="U2780" t="n">
        <v>0</v>
      </c>
      <c r="V2780" t="n">
        <v>0</v>
      </c>
      <c r="W2780" t="n">
        <v>0</v>
      </c>
      <c r="X2780" t="n">
        <v>0</v>
      </c>
      <c r="Y2780">
        <f>IF(AND(A2780="Lead",COUNTIF(MetaCamps,C2780)&gt;0),1,0)</f>
        <v>1</v>
      </c>
      <c r="Z2780">
        <f>IF(Y2780=1,P2780,0)</f>
        <v>0</v>
      </c>
    </row>
    <row r="2781">
      <c r="A2781" t="inlineStr">
        <is>
          <t>Lead</t>
        </is>
      </c>
      <c r="B2781" s="39" t="str">
        <f>IFERROR(INDEX(CampTypes,MATCH(C2781,CampList,0)),"Unattributed")</f>
        <v>Old</v>
      </c>
      <c r="C2781" t="inlineStr">
        <is>
          <t>natuf_Kiosk_14072026_Hindi</t>
        </is>
      </c>
      <c r="D2781" t="inlineStr">
        <is>
          <t>natuf_Kiosk_09102026</t>
        </is>
      </c>
      <c r="E2781" t="inlineStr">
        <is>
          <t>natuf_Kiosk_14072026_ad set_ad1</t>
        </is>
      </c>
      <c r="F2781" t="inlineStr">
        <is>
          <t>Natuf</t>
        </is>
      </c>
      <c r="G2781" t="inlineStr">
        <is>
          <t>Connected</t>
        </is>
      </c>
      <c r="H2781" s="39" t="str">
        <f>IF(ISNUMBER(MATCH(G2781,QualityStatuses,0)),"Quality Lead","Non-Quality Lead")</f>
        <v>Non-Quality Lead</v>
      </c>
      <c r="I2781" t="inlineStr">
        <is>
          <t>2026-10</t>
        </is>
      </c>
      <c r="J2781" t="inlineStr">
        <is>
          <t>Wk of 2026-10-12</t>
        </is>
      </c>
      <c r="K2781" t="inlineStr">
        <is>
          <t>Tejaswini Tarigopula</t>
        </is>
      </c>
      <c r="L2781" t="inlineStr">
        <is>
          <t>Facebook</t>
        </is>
      </c>
      <c r="M2781" t="inlineStr">
        <is>
          <t>Direct (campaign tagged in CRM)</t>
        </is>
      </c>
      <c r="N2781" t="inlineStr">
        <is>
          <t>6acc4cf68b5cf11013da0ba4</t>
        </is>
      </c>
      <c r="O2781" t="n">
        <v>1</v>
      </c>
      <c r="P2781" s="40">
        <f>IF(A2781="Lead",IF(ISNUMBER(MATCH(G2781,QualityStatuses,0)),1,0),0)</f>
        <v>0</v>
      </c>
      <c r="Q2781" s="40">
        <f>IF(A2781="Lead",IF(G2781="New Lead",0,1),0)</f>
        <v>1</v>
      </c>
      <c r="R2781" s="40">
        <f>IF(A2781="Lead",IF(G2781="Lost",1,0),0)</f>
        <v>0</v>
      </c>
      <c r="S2781" t="n">
        <v>2</v>
      </c>
      <c r="T2781" t="n">
        <v>1</v>
      </c>
      <c r="U2781" t="n">
        <v>0</v>
      </c>
      <c r="V2781" t="n">
        <v>0</v>
      </c>
      <c r="W2781" t="n">
        <v>0</v>
      </c>
      <c r="X2781" t="n">
        <v>0</v>
      </c>
      <c r="Y2781">
        <f>IF(AND(A2781="Lead",COUNTIF(MetaCamps,C2781)&gt;0),1,0)</f>
        <v>1</v>
      </c>
      <c r="Z2781">
        <f>IF(Y2781=1,P2781,0)</f>
        <v>0</v>
      </c>
    </row>
    <row r="2782">
      <c r="A2782" t="inlineStr">
        <is>
          <t>Lead</t>
        </is>
      </c>
      <c r="B2782" s="39" t="str">
        <f>IFERROR(INDEX(CampTypes,MATCH(C2782,CampList,0)),"Unattributed")</f>
        <v>Old</v>
      </c>
      <c r="C2782" t="inlineStr">
        <is>
          <t>E_Karan_Natuf_All_07072026</t>
        </is>
      </c>
      <c r="D2782" t="inlineStr">
        <is>
          <t>E_Karan_Natuf_Fragship_07072026_Adset2</t>
        </is>
      </c>
      <c r="E2782" t="inlineStr">
        <is>
          <t>E_Karan_Natuf_Flagship_Cafe_07072026_Adset2_Ad1 – Copy 2</t>
        </is>
      </c>
      <c r="F2782" t="inlineStr">
        <is>
          <t>Natuf</t>
        </is>
      </c>
      <c r="G2782" t="inlineStr">
        <is>
          <t>Attempt 2</t>
        </is>
      </c>
      <c r="H2782" s="39" t="str">
        <f>IF(ISNUMBER(MATCH(G2782,QualityStatuses,0)),"Quality Lead","Non-Quality Lead")</f>
        <v>Non-Quality Lead</v>
      </c>
      <c r="I2782" t="inlineStr">
        <is>
          <t>2026-10</t>
        </is>
      </c>
      <c r="J2782" t="inlineStr">
        <is>
          <t>Wk of 2026-10-12</t>
        </is>
      </c>
      <c r="K2782" t="inlineStr">
        <is>
          <t>Tejaswini Tarigopula</t>
        </is>
      </c>
      <c r="L2782" t="inlineStr">
        <is>
          <t>Facebook</t>
        </is>
      </c>
      <c r="M2782" t="inlineStr">
        <is>
          <t>Direct (campaign tagged in CRM)</t>
        </is>
      </c>
      <c r="N2782" t="inlineStr">
        <is>
          <t>6acc4adf1d82e517b49b096f</t>
        </is>
      </c>
      <c r="O2782" t="n">
        <v>1</v>
      </c>
      <c r="P2782" s="40">
        <f>IF(A2782="Lead",IF(ISNUMBER(MATCH(G2782,QualityStatuses,0)),1,0),0)</f>
        <v>0</v>
      </c>
      <c r="Q2782" s="40">
        <f>IF(A2782="Lead",IF(G2782="New Lead",0,1),0)</f>
        <v>1</v>
      </c>
      <c r="R2782" s="40">
        <f>IF(A2782="Lead",IF(G2782="Lost",1,0),0)</f>
        <v>0</v>
      </c>
      <c r="S2782" t="n">
        <v>2</v>
      </c>
      <c r="T2782" t="n">
        <v>0</v>
      </c>
      <c r="U2782" t="n">
        <v>0</v>
      </c>
      <c r="V2782" t="n">
        <v>0</v>
      </c>
      <c r="W2782" t="n">
        <v>0</v>
      </c>
      <c r="X2782" t="n">
        <v>0</v>
      </c>
      <c r="Y2782">
        <f>IF(AND(A2782="Lead",COUNTIF(MetaCamps,C2782)&gt;0),1,0)</f>
        <v>1</v>
      </c>
      <c r="Z2782">
        <f>IF(Y2782=1,P2782,0)</f>
        <v>0</v>
      </c>
    </row>
    <row r="2783">
      <c r="A2783" t="inlineStr">
        <is>
          <t>Lead</t>
        </is>
      </c>
      <c r="B2783" s="39" t="str">
        <f>IFERROR(INDEX(CampTypes,MATCH(C2783,CampList,0)),"Unattributed")</f>
        <v>New</v>
      </c>
      <c r="C2783" t="inlineStr">
        <is>
          <t>EBG - In House | ABO | Natuf | Leads | Unit Franchise | India | Oct26 | V1</t>
        </is>
      </c>
      <c r="D2783" t="inlineStr">
        <is>
          <t>Natuf | Broad | Tier1 + Growth Cities | Oct26 | V1</t>
        </is>
      </c>
      <c r="E2783" t="inlineStr">
        <is>
          <t>Natuf | Reel | Brand Ambassador | Heard Of Owning A Cafe | V1</t>
        </is>
      </c>
      <c r="F2783" t="inlineStr">
        <is>
          <t>In House Natuf</t>
        </is>
      </c>
      <c r="G2783" t="inlineStr">
        <is>
          <t>Attempt 1</t>
        </is>
      </c>
      <c r="H2783" s="39" t="str">
        <f>IF(ISNUMBER(MATCH(G2783,QualityStatuses,0)),"Quality Lead","Non-Quality Lead")</f>
        <v>Non-Quality Lead</v>
      </c>
      <c r="I2783" t="inlineStr">
        <is>
          <t>2026-10</t>
        </is>
      </c>
      <c r="J2783" t="inlineStr">
        <is>
          <t>Wk of 2026-10-12</t>
        </is>
      </c>
      <c r="K2783" t="inlineStr">
        <is>
          <t>Marshal Malbari</t>
        </is>
      </c>
      <c r="L2783" t="inlineStr">
        <is>
          <t>Facebook</t>
        </is>
      </c>
      <c r="M2783" t="inlineStr">
        <is>
          <t>Direct (campaign tagged in CRM)</t>
        </is>
      </c>
      <c r="N2783" t="inlineStr">
        <is>
          <t>6acc4a77a0eff6ea0f3b09a0</t>
        </is>
      </c>
      <c r="O2783" t="n">
        <v>1</v>
      </c>
      <c r="P2783" s="40">
        <f>IF(A2783="Lead",IF(ISNUMBER(MATCH(G2783,QualityStatuses,0)),1,0),0)</f>
        <v>0</v>
      </c>
      <c r="Q2783" s="40">
        <f>IF(A2783="Lead",IF(G2783="New Lead",0,1),0)</f>
        <v>1</v>
      </c>
      <c r="R2783" s="40">
        <f>IF(A2783="Lead",IF(G2783="Lost",1,0),0)</f>
        <v>0</v>
      </c>
      <c r="S2783" t="n">
        <v>1</v>
      </c>
      <c r="T2783" t="n">
        <v>0</v>
      </c>
      <c r="U2783" t="n">
        <v>0</v>
      </c>
      <c r="V2783" t="n">
        <v>0</v>
      </c>
      <c r="W2783" t="n">
        <v>0</v>
      </c>
      <c r="X2783" t="n">
        <v>0</v>
      </c>
      <c r="Y2783">
        <f>IF(AND(A2783="Lead",COUNTIF(MetaCamps,C2783)&gt;0),1,0)</f>
        <v>0</v>
      </c>
      <c r="Z2783">
        <f>IF(Y2783=1,P2783,0)</f>
        <v>0</v>
      </c>
    </row>
    <row r="2784">
      <c r="A2784" t="inlineStr">
        <is>
          <t>Lead</t>
        </is>
      </c>
      <c r="B2784" s="39" t="str">
        <f>IFERROR(INDEX(CampTypes,MATCH(C2784,CampList,0)),"Unattributed")</f>
        <v>New</v>
      </c>
      <c r="C2784" t="inlineStr">
        <is>
          <t>EBG - In House | ABO | Natuf | Leads | Unit Franchise | India | Oct26 | V1</t>
        </is>
      </c>
      <c r="D2784" t="inlineStr">
        <is>
          <t>Natuf | Investors | Tier1 + Growth Cities | Oct26 | V1</t>
        </is>
      </c>
      <c r="E2784" t="inlineStr">
        <is>
          <t>Natuf | Reel | Brand Ambassador | Heard Of Owning A Cafe | V1</t>
        </is>
      </c>
      <c r="F2784" t="inlineStr">
        <is>
          <t>In House Natuf</t>
        </is>
      </c>
      <c r="G2784" t="inlineStr">
        <is>
          <t>Lost</t>
        </is>
      </c>
      <c r="H2784" s="39" t="str">
        <f>IF(ISNUMBER(MATCH(G2784,QualityStatuses,0)),"Quality Lead","Non-Quality Lead")</f>
        <v>Non-Quality Lead</v>
      </c>
      <c r="I2784" t="inlineStr">
        <is>
          <t>2026-10</t>
        </is>
      </c>
      <c r="J2784" t="inlineStr">
        <is>
          <t>Wk of 2026-10-12</t>
        </is>
      </c>
      <c r="K2784" t="inlineStr">
        <is>
          <t>Marshal Malbari</t>
        </is>
      </c>
      <c r="L2784" t="inlineStr">
        <is>
          <t>Facebook</t>
        </is>
      </c>
      <c r="M2784" t="inlineStr">
        <is>
          <t>Direct (campaign tagged in CRM)</t>
        </is>
      </c>
      <c r="N2784" t="inlineStr">
        <is>
          <t>6acc4a221d82e517b49b0867</t>
        </is>
      </c>
      <c r="O2784" t="n">
        <v>1</v>
      </c>
      <c r="P2784" s="40">
        <f>IF(A2784="Lead",IF(ISNUMBER(MATCH(G2784,QualityStatuses,0)),1,0),0)</f>
        <v>0</v>
      </c>
      <c r="Q2784" s="40">
        <f>IF(A2784="Lead",IF(G2784="New Lead",0,1),0)</f>
        <v>1</v>
      </c>
      <c r="R2784" s="40">
        <f>IF(A2784="Lead",IF(G2784="Lost",1,0),0)</f>
        <v>1</v>
      </c>
      <c r="S2784" t="n">
        <v>5</v>
      </c>
      <c r="T2784" t="n">
        <v>4</v>
      </c>
      <c r="U2784" t="n">
        <v>0</v>
      </c>
      <c r="V2784" t="n">
        <v>0</v>
      </c>
      <c r="W2784" t="n">
        <v>0</v>
      </c>
      <c r="X2784" t="n">
        <v>0</v>
      </c>
      <c r="Y2784">
        <f>IF(AND(A2784="Lead",COUNTIF(MetaCamps,C2784)&gt;0),1,0)</f>
        <v>0</v>
      </c>
      <c r="Z2784">
        <f>IF(Y2784=1,P2784,0)</f>
        <v>0</v>
      </c>
    </row>
    <row r="2785">
      <c r="A2785" t="inlineStr">
        <is>
          <t>Lead</t>
        </is>
      </c>
      <c r="B2785" s="39" t="str">
        <f>IFERROR(INDEX(CampTypes,MATCH(C2785,CampList,0)),"Unattributed")</f>
        <v>Old</v>
      </c>
      <c r="C2785" t="inlineStr">
        <is>
          <t>E_Suresh_Natuf_Kiosk_07072026</t>
        </is>
      </c>
      <c r="D2785" t="inlineStr">
        <is>
          <t>E_Suresh_Natuf_Kiosk_07072026_Adset5</t>
        </is>
      </c>
      <c r="E2785" t="inlineStr">
        <is>
          <t>E_Hindi_Suresh_Natuf_Kiosk_07072026_Adset5_ad3 – Copy 2</t>
        </is>
      </c>
      <c r="F2785" t="inlineStr">
        <is>
          <t>Natuf</t>
        </is>
      </c>
      <c r="G2785" t="inlineStr">
        <is>
          <t>Connected</t>
        </is>
      </c>
      <c r="H2785" s="39" t="str">
        <f>IF(ISNUMBER(MATCH(G2785,QualityStatuses,0)),"Quality Lead","Non-Quality Lead")</f>
        <v>Non-Quality Lead</v>
      </c>
      <c r="I2785" t="inlineStr">
        <is>
          <t>2026-10</t>
        </is>
      </c>
      <c r="J2785" t="inlineStr">
        <is>
          <t>Wk of 2026-10-12</t>
        </is>
      </c>
      <c r="K2785" t="inlineStr">
        <is>
          <t>Tejaswini Tarigopula</t>
        </is>
      </c>
      <c r="L2785" t="inlineStr">
        <is>
          <t>Facebook</t>
        </is>
      </c>
      <c r="M2785" t="inlineStr">
        <is>
          <t>Direct (campaign tagged in CRM)</t>
        </is>
      </c>
      <c r="N2785" t="inlineStr">
        <is>
          <t>6acc49395eebd362b9315d62</t>
        </is>
      </c>
      <c r="O2785" t="n">
        <v>1</v>
      </c>
      <c r="P2785" s="40">
        <f>IF(A2785="Lead",IF(ISNUMBER(MATCH(G2785,QualityStatuses,0)),1,0),0)</f>
        <v>0</v>
      </c>
      <c r="Q2785" s="40">
        <f>IF(A2785="Lead",IF(G2785="New Lead",0,1),0)</f>
        <v>1</v>
      </c>
      <c r="R2785" s="40">
        <f>IF(A2785="Lead",IF(G2785="Lost",1,0),0)</f>
        <v>0</v>
      </c>
      <c r="S2785" t="n">
        <v>10</v>
      </c>
      <c r="T2785" t="n">
        <v>5</v>
      </c>
      <c r="U2785" t="n">
        <v>0</v>
      </c>
      <c r="V2785" t="n">
        <v>0</v>
      </c>
      <c r="W2785" t="n">
        <v>0</v>
      </c>
      <c r="X2785" t="n">
        <v>0</v>
      </c>
      <c r="Y2785">
        <f>IF(AND(A2785="Lead",COUNTIF(MetaCamps,C2785)&gt;0),1,0)</f>
        <v>1</v>
      </c>
      <c r="Z2785">
        <f>IF(Y2785=1,P2785,0)</f>
        <v>0</v>
      </c>
    </row>
    <row r="2786">
      <c r="A2786" t="inlineStr">
        <is>
          <t>Lead</t>
        </is>
      </c>
      <c r="B2786" s="39" t="str">
        <f>IFERROR(INDEX(CampTypes,MATCH(C2786,CampList,0)),"Unattributed")</f>
        <v>New</v>
      </c>
      <c r="C2786" t="inlineStr">
        <is>
          <t>EBG - In House | ABO | Natuf | Leads | Unit Franchise | India | Oct26 | V1</t>
        </is>
      </c>
      <c r="D2786" t="inlineStr">
        <is>
          <t>Natuf | Broad | Tier1 + Growth Cities | Oct26 | V1</t>
        </is>
      </c>
      <c r="E2786" t="inlineStr">
        <is>
          <t>Natuf | Reel | Brand Ambassador | Heard Of Owning A Cafe | V1</t>
        </is>
      </c>
      <c r="F2786" t="inlineStr">
        <is>
          <t>In House Natuf</t>
        </is>
      </c>
      <c r="G2786" t="inlineStr">
        <is>
          <t>Lost</t>
        </is>
      </c>
      <c r="H2786" s="39" t="str">
        <f>IF(ISNUMBER(MATCH(G2786,QualityStatuses,0)),"Quality Lead","Non-Quality Lead")</f>
        <v>Non-Quality Lead</v>
      </c>
      <c r="I2786" t="inlineStr">
        <is>
          <t>2026-10</t>
        </is>
      </c>
      <c r="J2786" t="inlineStr">
        <is>
          <t>Wk of 2026-10-12</t>
        </is>
      </c>
      <c r="K2786" t="inlineStr">
        <is>
          <t>Marshal Malbari</t>
        </is>
      </c>
      <c r="L2786" t="inlineStr">
        <is>
          <t>Facebook</t>
        </is>
      </c>
      <c r="M2786" t="inlineStr">
        <is>
          <t>Direct (campaign tagged in CRM)</t>
        </is>
      </c>
      <c r="N2786" t="inlineStr">
        <is>
          <t>6acc48976ed4972779950e77</t>
        </is>
      </c>
      <c r="O2786" t="n">
        <v>1</v>
      </c>
      <c r="P2786" s="40">
        <f>IF(A2786="Lead",IF(ISNUMBER(MATCH(G2786,QualityStatuses,0)),1,0),0)</f>
        <v>0</v>
      </c>
      <c r="Q2786" s="40">
        <f>IF(A2786="Lead",IF(G2786="New Lead",0,1),0)</f>
        <v>1</v>
      </c>
      <c r="R2786" s="40">
        <f>IF(A2786="Lead",IF(G2786="Lost",1,0),0)</f>
        <v>1</v>
      </c>
      <c r="S2786" t="n">
        <v>3</v>
      </c>
      <c r="T2786" t="n">
        <v>2</v>
      </c>
      <c r="U2786" t="n">
        <v>0</v>
      </c>
      <c r="V2786" t="n">
        <v>0</v>
      </c>
      <c r="W2786" t="n">
        <v>0</v>
      </c>
      <c r="X2786" t="n">
        <v>0</v>
      </c>
      <c r="Y2786">
        <f>IF(AND(A2786="Lead",COUNTIF(MetaCamps,C2786)&gt;0),1,0)</f>
        <v>0</v>
      </c>
      <c r="Z2786">
        <f>IF(Y2786=1,P2786,0)</f>
        <v>0</v>
      </c>
    </row>
    <row r="2787">
      <c r="A2787" t="inlineStr">
        <is>
          <t>Lead</t>
        </is>
      </c>
      <c r="B2787" s="39" t="str">
        <f>IFERROR(INDEX(CampTypes,MATCH(C2787,CampList,0)),"Unattributed")</f>
        <v>New</v>
      </c>
      <c r="C2787" t="inlineStr">
        <is>
          <t>EBG - In House | ABO | Natuf | Leads | Unit Franchise | India | Oct26 | V1</t>
        </is>
      </c>
      <c r="D2787" t="inlineStr">
        <is>
          <t>Natuf | LAL 1% | India | Jul26 | V1</t>
        </is>
      </c>
      <c r="E2787" t="inlineStr">
        <is>
          <t>Natuf | Reel | Brand Ambassador | Heard Of Owning A Cafe | V1</t>
        </is>
      </c>
      <c r="F2787" t="inlineStr">
        <is>
          <t>In House Natuf</t>
        </is>
      </c>
      <c r="G2787" t="inlineStr">
        <is>
          <t>Lost</t>
        </is>
      </c>
      <c r="H2787" s="39" t="str">
        <f>IF(ISNUMBER(MATCH(G2787,QualityStatuses,0)),"Quality Lead","Non-Quality Lead")</f>
        <v>Non-Quality Lead</v>
      </c>
      <c r="I2787" t="inlineStr">
        <is>
          <t>2026-10</t>
        </is>
      </c>
      <c r="J2787" t="inlineStr">
        <is>
          <t>Wk of 2026-10-12</t>
        </is>
      </c>
      <c r="K2787" t="inlineStr">
        <is>
          <t>Marshal Malbari</t>
        </is>
      </c>
      <c r="L2787" t="inlineStr">
        <is>
          <t>Facebook</t>
        </is>
      </c>
      <c r="M2787" t="inlineStr">
        <is>
          <t>Direct (campaign tagged in CRM)</t>
        </is>
      </c>
      <c r="N2787" t="inlineStr">
        <is>
          <t>6acc4622d8fd28dd1244e109</t>
        </is>
      </c>
      <c r="O2787" t="n">
        <v>1</v>
      </c>
      <c r="P2787" s="40">
        <f>IF(A2787="Lead",IF(ISNUMBER(MATCH(G2787,QualityStatuses,0)),1,0),0)</f>
        <v>0</v>
      </c>
      <c r="Q2787" s="40">
        <f>IF(A2787="Lead",IF(G2787="New Lead",0,1),0)</f>
        <v>1</v>
      </c>
      <c r="R2787" s="40">
        <f>IF(A2787="Lead",IF(G2787="Lost",1,0),0)</f>
        <v>1</v>
      </c>
      <c r="S2787" t="n">
        <v>10</v>
      </c>
      <c r="T2787" t="n">
        <v>5</v>
      </c>
      <c r="U2787" t="n">
        <v>0</v>
      </c>
      <c r="V2787" t="n">
        <v>0</v>
      </c>
      <c r="W2787" t="n">
        <v>0</v>
      </c>
      <c r="X2787" t="n">
        <v>0</v>
      </c>
      <c r="Y2787">
        <f>IF(AND(A2787="Lead",COUNTIF(MetaCamps,C2787)&gt;0),1,0)</f>
        <v>0</v>
      </c>
      <c r="Z2787">
        <f>IF(Y2787=1,P2787,0)</f>
        <v>0</v>
      </c>
    </row>
    <row r="2788">
      <c r="A2788" t="inlineStr">
        <is>
          <t>Lead</t>
        </is>
      </c>
      <c r="B2788" s="39" t="str">
        <f>IFERROR(INDEX(CampTypes,MATCH(C2788,CampList,0)),"Unattributed")</f>
        <v>Old</v>
      </c>
      <c r="C2788" t="inlineStr">
        <is>
          <t>natuf_Kiosk_14072026_Hindi</t>
        </is>
      </c>
      <c r="D2788" t="inlineStr">
        <is>
          <t>natuf_Kiosk_09102026</t>
        </is>
      </c>
      <c r="E2788" t="inlineStr">
        <is>
          <t>natuf_Kiosk_14072026_ad set_ad1</t>
        </is>
      </c>
      <c r="F2788" t="inlineStr">
        <is>
          <t>Natuf</t>
        </is>
      </c>
      <c r="G2788" t="inlineStr">
        <is>
          <t>Lost</t>
        </is>
      </c>
      <c r="H2788" s="39" t="str">
        <f>IF(ISNUMBER(MATCH(G2788,QualityStatuses,0)),"Quality Lead","Non-Quality Lead")</f>
        <v>Non-Quality Lead</v>
      </c>
      <c r="I2788" t="inlineStr">
        <is>
          <t>2026-10</t>
        </is>
      </c>
      <c r="J2788" t="inlineStr">
        <is>
          <t>Wk of 2026-10-12</t>
        </is>
      </c>
      <c r="K2788" t="inlineStr">
        <is>
          <t>Tejaswini Tarigopula</t>
        </is>
      </c>
      <c r="L2788" t="inlineStr">
        <is>
          <t>Facebook</t>
        </is>
      </c>
      <c r="M2788" t="inlineStr">
        <is>
          <t>Direct (campaign tagged in CRM)</t>
        </is>
      </c>
      <c r="N2788" t="inlineStr">
        <is>
          <t>6acc45048b952585503b4884</t>
        </is>
      </c>
      <c r="O2788" t="n">
        <v>1</v>
      </c>
      <c r="P2788" s="40">
        <f>IF(A2788="Lead",IF(ISNUMBER(MATCH(G2788,QualityStatuses,0)),1,0),0)</f>
        <v>0</v>
      </c>
      <c r="Q2788" s="40">
        <f>IF(A2788="Lead",IF(G2788="New Lead",0,1),0)</f>
        <v>1</v>
      </c>
      <c r="R2788" s="40">
        <f>IF(A2788="Lead",IF(G2788="Lost",1,0),0)</f>
        <v>1</v>
      </c>
      <c r="S2788" t="n">
        <v>2</v>
      </c>
      <c r="T2788" t="n">
        <v>2</v>
      </c>
      <c r="U2788" t="n">
        <v>0</v>
      </c>
      <c r="V2788" t="n">
        <v>0</v>
      </c>
      <c r="W2788" t="n">
        <v>0</v>
      </c>
      <c r="X2788" t="n">
        <v>0</v>
      </c>
      <c r="Y2788">
        <f>IF(AND(A2788="Lead",COUNTIF(MetaCamps,C2788)&gt;0),1,0)</f>
        <v>1</v>
      </c>
      <c r="Z2788">
        <f>IF(Y2788=1,P2788,0)</f>
        <v>0</v>
      </c>
    </row>
    <row r="2789">
      <c r="A2789" t="inlineStr">
        <is>
          <t>Lead</t>
        </is>
      </c>
      <c r="B2789" s="39" t="str">
        <f>IFERROR(INDEX(CampTypes,MATCH(C2789,CampList,0)),"Unattributed")</f>
        <v>Old</v>
      </c>
      <c r="C2789" t="inlineStr">
        <is>
          <t>E_Suresh_Natuf_Kiosk_07072026</t>
        </is>
      </c>
      <c r="D2789" t="inlineStr">
        <is>
          <t>E_Suresh_Natuf_Kiosk_07072026_Adset5</t>
        </is>
      </c>
      <c r="E2789" t="inlineStr">
        <is>
          <t>E_Hindi_Suresh_Natuf_Kiosk_07072026_Adset5_ad3 – Copy 2</t>
        </is>
      </c>
      <c r="F2789" t="inlineStr">
        <is>
          <t>Natuf</t>
        </is>
      </c>
      <c r="G2789" t="inlineStr">
        <is>
          <t>Attempt 1</t>
        </is>
      </c>
      <c r="H2789" s="39" t="str">
        <f>IF(ISNUMBER(MATCH(G2789,QualityStatuses,0)),"Quality Lead","Non-Quality Lead")</f>
        <v>Non-Quality Lead</v>
      </c>
      <c r="I2789" t="inlineStr">
        <is>
          <t>2026-10</t>
        </is>
      </c>
      <c r="J2789" t="inlineStr">
        <is>
          <t>Wk of 2026-10-12</t>
        </is>
      </c>
      <c r="K2789" t="inlineStr">
        <is>
          <t>Tejaswini Tarigopula</t>
        </is>
      </c>
      <c r="L2789" t="inlineStr">
        <is>
          <t>Facebook</t>
        </is>
      </c>
      <c r="M2789" t="inlineStr">
        <is>
          <t>Direct (campaign tagged in CRM)</t>
        </is>
      </c>
      <c r="N2789" t="inlineStr">
        <is>
          <t>6acc4394678ffd964df77b67</t>
        </is>
      </c>
      <c r="O2789" t="n">
        <v>1</v>
      </c>
      <c r="P2789" s="40">
        <f>IF(A2789="Lead",IF(ISNUMBER(MATCH(G2789,QualityStatuses,0)),1,0),0)</f>
        <v>0</v>
      </c>
      <c r="Q2789" s="40">
        <f>IF(A2789="Lead",IF(G2789="New Lead",0,1),0)</f>
        <v>1</v>
      </c>
      <c r="R2789" s="40">
        <f>IF(A2789="Lead",IF(G2789="Lost",1,0),0)</f>
        <v>0</v>
      </c>
      <c r="S2789" t="n">
        <v>1</v>
      </c>
      <c r="T2789" t="n">
        <v>0</v>
      </c>
      <c r="U2789" t="n">
        <v>0</v>
      </c>
      <c r="V2789" t="n">
        <v>0</v>
      </c>
      <c r="W2789" t="n">
        <v>0</v>
      </c>
      <c r="X2789" t="n">
        <v>0</v>
      </c>
      <c r="Y2789">
        <f>IF(AND(A2789="Lead",COUNTIF(MetaCamps,C2789)&gt;0),1,0)</f>
        <v>1</v>
      </c>
      <c r="Z2789">
        <f>IF(Y2789=1,P2789,0)</f>
        <v>0</v>
      </c>
    </row>
    <row r="2790">
      <c r="A2790" t="inlineStr">
        <is>
          <t>Lead</t>
        </is>
      </c>
      <c r="B2790" s="39" t="str">
        <f>IFERROR(INDEX(CampTypes,MATCH(C2790,CampList,0)),"Unattributed")</f>
        <v>New</v>
      </c>
      <c r="C2790" t="inlineStr">
        <is>
          <t>EBG - In House | ABO | Natuf | Leads | Unit Franchise | India | Oct26 | V1</t>
        </is>
      </c>
      <c r="D2790" t="inlineStr">
        <is>
          <t>Natuf | Investors | Tier1 + Growth Cities | Oct26 | V1</t>
        </is>
      </c>
      <c r="E2790" t="inlineStr">
        <is>
          <t>Natuf | Reel | Brand Ambassador | Heard Of Owning A Cafe | V1</t>
        </is>
      </c>
      <c r="F2790" t="inlineStr">
        <is>
          <t>In House Natuf</t>
        </is>
      </c>
      <c r="G2790" t="inlineStr">
        <is>
          <t>Attempt 1</t>
        </is>
      </c>
      <c r="H2790" s="39" t="str">
        <f>IF(ISNUMBER(MATCH(G2790,QualityStatuses,0)),"Quality Lead","Non-Quality Lead")</f>
        <v>Non-Quality Lead</v>
      </c>
      <c r="I2790" t="inlineStr">
        <is>
          <t>2026-10</t>
        </is>
      </c>
      <c r="J2790" t="inlineStr">
        <is>
          <t>Wk of 2026-10-12</t>
        </is>
      </c>
      <c r="K2790" t="inlineStr">
        <is>
          <t>Marshal Malbari</t>
        </is>
      </c>
      <c r="L2790" t="inlineStr">
        <is>
          <t>Facebook</t>
        </is>
      </c>
      <c r="M2790" t="inlineStr">
        <is>
          <t>Direct (campaign tagged in CRM)</t>
        </is>
      </c>
      <c r="N2790" t="inlineStr">
        <is>
          <t>6acc435c04c4c90e15a85a24</t>
        </is>
      </c>
      <c r="O2790" t="n">
        <v>1</v>
      </c>
      <c r="P2790" s="40">
        <f>IF(A2790="Lead",IF(ISNUMBER(MATCH(G2790,QualityStatuses,0)),1,0),0)</f>
        <v>0</v>
      </c>
      <c r="Q2790" s="40">
        <f>IF(A2790="Lead",IF(G2790="New Lead",0,1),0)</f>
        <v>1</v>
      </c>
      <c r="R2790" s="40">
        <f>IF(A2790="Lead",IF(G2790="Lost",1,0),0)</f>
        <v>0</v>
      </c>
      <c r="S2790" t="n">
        <v>2</v>
      </c>
      <c r="T2790" t="n">
        <v>0</v>
      </c>
      <c r="U2790" t="n">
        <v>0</v>
      </c>
      <c r="V2790" t="n">
        <v>0</v>
      </c>
      <c r="W2790" t="n">
        <v>0</v>
      </c>
      <c r="X2790" t="n">
        <v>0</v>
      </c>
      <c r="Y2790">
        <f>IF(AND(A2790="Lead",COUNTIF(MetaCamps,C2790)&gt;0),1,0)</f>
        <v>0</v>
      </c>
      <c r="Z2790">
        <f>IF(Y2790=1,P2790,0)</f>
        <v>0</v>
      </c>
    </row>
    <row r="2791">
      <c r="A2791" t="inlineStr">
        <is>
          <t>Lead</t>
        </is>
      </c>
      <c r="B2791" s="39" t="str">
        <f>IFERROR(INDEX(CampTypes,MATCH(C2791,CampList,0)),"Unattributed")</f>
        <v>New</v>
      </c>
      <c r="C2791" t="inlineStr">
        <is>
          <t>EBG - In House | ABO | Natuf | Leads | Unit Franchise | India | Oct26 | V1</t>
        </is>
      </c>
      <c r="D2791" t="inlineStr">
        <is>
          <t>Natuf | Broad | Tier1 + Growth Cities | Oct26 | V1</t>
        </is>
      </c>
      <c r="E2791" t="inlineStr">
        <is>
          <t>Natuf | Reel | Brand Ambassador | Heard Of Owning A Cafe | V1</t>
        </is>
      </c>
      <c r="F2791" t="inlineStr">
        <is>
          <t>In House Natuf</t>
        </is>
      </c>
      <c r="G2791" t="inlineStr">
        <is>
          <t>Attempt 1</t>
        </is>
      </c>
      <c r="H2791" s="39" t="str">
        <f>IF(ISNUMBER(MATCH(G2791,QualityStatuses,0)),"Quality Lead","Non-Quality Lead")</f>
        <v>Non-Quality Lead</v>
      </c>
      <c r="I2791" t="inlineStr">
        <is>
          <t>2026-10</t>
        </is>
      </c>
      <c r="J2791" t="inlineStr">
        <is>
          <t>Wk of 2026-10-12</t>
        </is>
      </c>
      <c r="K2791" t="inlineStr">
        <is>
          <t>Marshal Malbari</t>
        </is>
      </c>
      <c r="L2791" t="inlineStr">
        <is>
          <t>Facebook</t>
        </is>
      </c>
      <c r="M2791" t="inlineStr">
        <is>
          <t>Direct (campaign tagged in CRM)</t>
        </is>
      </c>
      <c r="N2791" t="inlineStr">
        <is>
          <t>6acc3423dfea82878305da2b</t>
        </is>
      </c>
      <c r="O2791" t="n">
        <v>1</v>
      </c>
      <c r="P2791" s="40">
        <f>IF(A2791="Lead",IF(ISNUMBER(MATCH(G2791,QualityStatuses,0)),1,0),0)</f>
        <v>0</v>
      </c>
      <c r="Q2791" s="40">
        <f>IF(A2791="Lead",IF(G2791="New Lead",0,1),0)</f>
        <v>1</v>
      </c>
      <c r="R2791" s="40">
        <f>IF(A2791="Lead",IF(G2791="Lost",1,0),0)</f>
        <v>0</v>
      </c>
      <c r="S2791" t="n">
        <v>2</v>
      </c>
      <c r="T2791" t="n">
        <v>0</v>
      </c>
      <c r="U2791" t="n">
        <v>0</v>
      </c>
      <c r="V2791" t="n">
        <v>0</v>
      </c>
      <c r="W2791" t="n">
        <v>0</v>
      </c>
      <c r="X2791" t="n">
        <v>0</v>
      </c>
      <c r="Y2791">
        <f>IF(AND(A2791="Lead",COUNTIF(MetaCamps,C2791)&gt;0),1,0)</f>
        <v>0</v>
      </c>
      <c r="Z2791">
        <f>IF(Y2791=1,P2791,0)</f>
        <v>0</v>
      </c>
    </row>
    <row r="2792">
      <c r="A2792" t="inlineStr">
        <is>
          <t>Lead</t>
        </is>
      </c>
      <c r="B2792" s="39" t="str">
        <f>IFERROR(INDEX(CampTypes,MATCH(C2792,CampList,0)),"Unattributed")</f>
        <v>New</v>
      </c>
      <c r="C2792" t="inlineStr">
        <is>
          <t>EBG - In House | ABO | Natuf | Leads | Unit Franchise | India | Oct26 | V1</t>
        </is>
      </c>
      <c r="D2792" t="inlineStr">
        <is>
          <t>Natuf | Broad | Tier1 + Growth Cities | Oct26 | V1</t>
        </is>
      </c>
      <c r="E2792" t="inlineStr">
        <is>
          <t>Natuf | Reel | Brand Ambassador | Heard Of Owning A Cafe | V1</t>
        </is>
      </c>
      <c r="F2792" t="inlineStr">
        <is>
          <t>In House Natuf</t>
        </is>
      </c>
      <c r="G2792" t="inlineStr">
        <is>
          <t>Attempt 4</t>
        </is>
      </c>
      <c r="H2792" s="39" t="str">
        <f>IF(ISNUMBER(MATCH(G2792,QualityStatuses,0)),"Quality Lead","Non-Quality Lead")</f>
        <v>Non-Quality Lead</v>
      </c>
      <c r="I2792" t="inlineStr">
        <is>
          <t>2026-10</t>
        </is>
      </c>
      <c r="J2792" t="inlineStr">
        <is>
          <t>Wk of 2026-10-12</t>
        </is>
      </c>
      <c r="K2792" t="inlineStr">
        <is>
          <t>Marshal Malbari</t>
        </is>
      </c>
      <c r="L2792" t="inlineStr">
        <is>
          <t>Facebook</t>
        </is>
      </c>
      <c r="M2792" t="inlineStr">
        <is>
          <t>Direct (campaign tagged in CRM)</t>
        </is>
      </c>
      <c r="N2792" t="inlineStr">
        <is>
          <t>6acc3308ad1fb6c7fcc353cb</t>
        </is>
      </c>
      <c r="O2792" t="n">
        <v>1</v>
      </c>
      <c r="P2792" s="40">
        <f>IF(A2792="Lead",IF(ISNUMBER(MATCH(G2792,QualityStatuses,0)),1,0),0)</f>
        <v>0</v>
      </c>
      <c r="Q2792" s="40">
        <f>IF(A2792="Lead",IF(G2792="New Lead",0,1),0)</f>
        <v>1</v>
      </c>
      <c r="R2792" s="40">
        <f>IF(A2792="Lead",IF(G2792="Lost",1,0),0)</f>
        <v>0</v>
      </c>
      <c r="S2792" t="n">
        <v>6</v>
      </c>
      <c r="T2792" t="n">
        <v>1</v>
      </c>
      <c r="U2792" t="n">
        <v>0</v>
      </c>
      <c r="V2792" t="n">
        <v>0</v>
      </c>
      <c r="W2792" t="n">
        <v>0</v>
      </c>
      <c r="X2792" t="n">
        <v>0</v>
      </c>
      <c r="Y2792">
        <f>IF(AND(A2792="Lead",COUNTIF(MetaCamps,C2792)&gt;0),1,0)</f>
        <v>0</v>
      </c>
      <c r="Z2792">
        <f>IF(Y2792=1,P2792,0)</f>
        <v>0</v>
      </c>
    </row>
    <row r="2793">
      <c r="A2793" t="inlineStr">
        <is>
          <t>Lead</t>
        </is>
      </c>
      <c r="B2793" s="39" t="str">
        <f>IFERROR(INDEX(CampTypes,MATCH(C2793,CampList,0)),"Unattributed")</f>
        <v>Old</v>
      </c>
      <c r="C2793" t="inlineStr">
        <is>
          <t>E_Karan_Natuf_All_07072026</t>
        </is>
      </c>
      <c r="D2793" t="inlineStr">
        <is>
          <t>E_Karan_Natuf_Fragship_07072026_Adset2</t>
        </is>
      </c>
      <c r="E2793" t="inlineStr">
        <is>
          <t>E_Karan_Natuf_Flagship_Cafe_07072026_Adset2_Ad1 – Copy 2</t>
        </is>
      </c>
      <c r="F2793" t="inlineStr">
        <is>
          <t>Natuf</t>
        </is>
      </c>
      <c r="G2793" t="inlineStr">
        <is>
          <t>Attempt 4</t>
        </is>
      </c>
      <c r="H2793" s="39" t="str">
        <f>IF(ISNUMBER(MATCH(G2793,QualityStatuses,0)),"Quality Lead","Non-Quality Lead")</f>
        <v>Non-Quality Lead</v>
      </c>
      <c r="I2793" t="inlineStr">
        <is>
          <t>2026-10</t>
        </is>
      </c>
      <c r="J2793" t="inlineStr">
        <is>
          <t>Wk of 2026-10-12</t>
        </is>
      </c>
      <c r="K2793" t="inlineStr">
        <is>
          <t>Marshal Malbari</t>
        </is>
      </c>
      <c r="L2793" t="inlineStr">
        <is>
          <t>Facebook</t>
        </is>
      </c>
      <c r="M2793" t="inlineStr">
        <is>
          <t>Direct (campaign tagged in CRM)</t>
        </is>
      </c>
      <c r="N2793" t="inlineStr">
        <is>
          <t>6acc306f9fb70706982550ff</t>
        </is>
      </c>
      <c r="O2793" t="n">
        <v>1</v>
      </c>
      <c r="P2793" s="40">
        <f>IF(A2793="Lead",IF(ISNUMBER(MATCH(G2793,QualityStatuses,0)),1,0),0)</f>
        <v>0</v>
      </c>
      <c r="Q2793" s="40">
        <f>IF(A2793="Lead",IF(G2793="New Lead",0,1),0)</f>
        <v>1</v>
      </c>
      <c r="R2793" s="40">
        <f>IF(A2793="Lead",IF(G2793="Lost",1,0),0)</f>
        <v>0</v>
      </c>
      <c r="S2793" t="n">
        <v>5</v>
      </c>
      <c r="T2793" t="n">
        <v>2</v>
      </c>
      <c r="U2793" t="n">
        <v>0</v>
      </c>
      <c r="V2793" t="n">
        <v>0</v>
      </c>
      <c r="W2793" t="n">
        <v>0</v>
      </c>
      <c r="X2793" t="n">
        <v>0</v>
      </c>
      <c r="Y2793">
        <f>IF(AND(A2793="Lead",COUNTIF(MetaCamps,C2793)&gt;0),1,0)</f>
        <v>1</v>
      </c>
      <c r="Z2793">
        <f>IF(Y2793=1,P2793,0)</f>
        <v>0</v>
      </c>
    </row>
    <row r="2794">
      <c r="A2794" t="inlineStr">
        <is>
          <t>Lead</t>
        </is>
      </c>
      <c r="B2794" s="39" t="str">
        <f>IFERROR(INDEX(CampTypes,MATCH(C2794,CampList,0)),"Unattributed")</f>
        <v>New</v>
      </c>
      <c r="C2794" t="inlineStr">
        <is>
          <t>EBG - In House | ABO | Natuf | Leads | Unit Franchise | India | Oct26 | V1</t>
        </is>
      </c>
      <c r="D2794" t="inlineStr">
        <is>
          <t>Natuf | Broad | Tier1 + Growth Cities | Oct26 | V1</t>
        </is>
      </c>
      <c r="E2794" t="inlineStr">
        <is>
          <t>Natuf | Reel | Brand Ambassador | Heard Of Owning A Cafe | V1</t>
        </is>
      </c>
      <c r="F2794" t="inlineStr">
        <is>
          <t>In House Natuf</t>
        </is>
      </c>
      <c r="G2794" t="inlineStr">
        <is>
          <t>Lost</t>
        </is>
      </c>
      <c r="H2794" s="39" t="str">
        <f>IF(ISNUMBER(MATCH(G2794,QualityStatuses,0)),"Quality Lead","Non-Quality Lead")</f>
        <v>Non-Quality Lead</v>
      </c>
      <c r="I2794" t="inlineStr">
        <is>
          <t>2026-10</t>
        </is>
      </c>
      <c r="J2794" t="inlineStr">
        <is>
          <t>Wk of 2026-10-12</t>
        </is>
      </c>
      <c r="K2794" t="inlineStr">
        <is>
          <t>Marshal Malbari</t>
        </is>
      </c>
      <c r="L2794" t="inlineStr">
        <is>
          <t>Facebook</t>
        </is>
      </c>
      <c r="M2794" t="inlineStr">
        <is>
          <t>Direct (campaign tagged in CRM)</t>
        </is>
      </c>
      <c r="N2794" t="inlineStr">
        <is>
          <t>6acc2faec8e8d8465fa53465</t>
        </is>
      </c>
      <c r="O2794" t="n">
        <v>1</v>
      </c>
      <c r="P2794" s="40">
        <f>IF(A2794="Lead",IF(ISNUMBER(MATCH(G2794,QualityStatuses,0)),1,0),0)</f>
        <v>0</v>
      </c>
      <c r="Q2794" s="40">
        <f>IF(A2794="Lead",IF(G2794="New Lead",0,1),0)</f>
        <v>1</v>
      </c>
      <c r="R2794" s="40">
        <f>IF(A2794="Lead",IF(G2794="Lost",1,0),0)</f>
        <v>1</v>
      </c>
      <c r="S2794" t="n">
        <v>1</v>
      </c>
      <c r="T2794" t="n">
        <v>0</v>
      </c>
      <c r="U2794" t="n">
        <v>0</v>
      </c>
      <c r="V2794" t="n">
        <v>0</v>
      </c>
      <c r="W2794" t="n">
        <v>0</v>
      </c>
      <c r="X2794" t="n">
        <v>0</v>
      </c>
      <c r="Y2794">
        <f>IF(AND(A2794="Lead",COUNTIF(MetaCamps,C2794)&gt;0),1,0)</f>
        <v>0</v>
      </c>
      <c r="Z2794">
        <f>IF(Y2794=1,P2794,0)</f>
        <v>0</v>
      </c>
    </row>
    <row r="2795">
      <c r="A2795" t="inlineStr">
        <is>
          <t>Lead</t>
        </is>
      </c>
      <c r="B2795" s="39" t="str">
        <f>IFERROR(INDEX(CampTypes,MATCH(C2795,CampList,0)),"Unattributed")</f>
        <v>Old</v>
      </c>
      <c r="C2795" t="inlineStr">
        <is>
          <t>E_Suresh_Natuf_Kiosk_07072026</t>
        </is>
      </c>
      <c r="D2795" t="inlineStr">
        <is>
          <t>E_Suresh_Natuf_Kiosk_07072026_Adset5</t>
        </is>
      </c>
      <c r="E2795" t="inlineStr">
        <is>
          <t>E_Hindi_Suresh_Natuf_Kiosk_07072026_Adset5_ad3 – Copy 2</t>
        </is>
      </c>
      <c r="F2795" t="inlineStr">
        <is>
          <t>Natuf</t>
        </is>
      </c>
      <c r="G2795" t="inlineStr">
        <is>
          <t>Lost</t>
        </is>
      </c>
      <c r="H2795" s="39" t="str">
        <f>IF(ISNUMBER(MATCH(G2795,QualityStatuses,0)),"Quality Lead","Non-Quality Lead")</f>
        <v>Non-Quality Lead</v>
      </c>
      <c r="I2795" t="inlineStr">
        <is>
          <t>2026-10</t>
        </is>
      </c>
      <c r="J2795" t="inlineStr">
        <is>
          <t>Wk of 2026-10-12</t>
        </is>
      </c>
      <c r="K2795" t="inlineStr">
        <is>
          <t>Marshal Malbari</t>
        </is>
      </c>
      <c r="L2795" t="inlineStr">
        <is>
          <t>Facebook</t>
        </is>
      </c>
      <c r="M2795" t="inlineStr">
        <is>
          <t>Direct (campaign tagged in CRM)</t>
        </is>
      </c>
      <c r="N2795" t="inlineStr">
        <is>
          <t>6acc25106144cb7c6302b726</t>
        </is>
      </c>
      <c r="O2795" t="n">
        <v>1</v>
      </c>
      <c r="P2795" s="40">
        <f>IF(A2795="Lead",IF(ISNUMBER(MATCH(G2795,QualityStatuses,0)),1,0),0)</f>
        <v>0</v>
      </c>
      <c r="Q2795" s="40">
        <f>IF(A2795="Lead",IF(G2795="New Lead",0,1),0)</f>
        <v>1</v>
      </c>
      <c r="R2795" s="40">
        <f>IF(A2795="Lead",IF(G2795="Lost",1,0),0)</f>
        <v>1</v>
      </c>
      <c r="S2795" t="n">
        <v>7</v>
      </c>
      <c r="T2795" t="n">
        <v>0</v>
      </c>
      <c r="U2795" t="n">
        <v>0</v>
      </c>
      <c r="V2795" t="n">
        <v>0</v>
      </c>
      <c r="W2795" t="n">
        <v>0</v>
      </c>
      <c r="X2795" t="n">
        <v>0</v>
      </c>
      <c r="Y2795">
        <f>IF(AND(A2795="Lead",COUNTIF(MetaCamps,C2795)&gt;0),1,0)</f>
        <v>1</v>
      </c>
      <c r="Z2795">
        <f>IF(Y2795=1,P2795,0)</f>
        <v>0</v>
      </c>
    </row>
    <row r="2796">
      <c r="A2796" t="inlineStr">
        <is>
          <t>Lead</t>
        </is>
      </c>
      <c r="B2796" s="39" t="str">
        <f>IFERROR(INDEX(CampTypes,MATCH(C2796,CampList,0)),"Unattributed")</f>
        <v>Old</v>
      </c>
      <c r="C2796" t="inlineStr">
        <is>
          <t>E_Suresh_Natuf_Kiosk_07072026</t>
        </is>
      </c>
      <c r="D2796" t="inlineStr">
        <is>
          <t>E_Suresh_Natuf_Kiosk_07072026_Adset5</t>
        </is>
      </c>
      <c r="E2796" t="inlineStr">
        <is>
          <t>E_Hindi_Suresh_Natuf_Kiosk_07072026_Adset5_ad3 – Copy 2</t>
        </is>
      </c>
      <c r="F2796" t="inlineStr">
        <is>
          <t>Natuf</t>
        </is>
      </c>
      <c r="G2796" t="inlineStr">
        <is>
          <t>Lost</t>
        </is>
      </c>
      <c r="H2796" s="39" t="str">
        <f>IF(ISNUMBER(MATCH(G2796,QualityStatuses,0)),"Quality Lead","Non-Quality Lead")</f>
        <v>Non-Quality Lead</v>
      </c>
      <c r="I2796" t="inlineStr">
        <is>
          <t>2026-10</t>
        </is>
      </c>
      <c r="J2796" t="inlineStr">
        <is>
          <t>Wk of 2026-10-12</t>
        </is>
      </c>
      <c r="K2796" t="inlineStr">
        <is>
          <t>Marshal Malbari</t>
        </is>
      </c>
      <c r="L2796" t="inlineStr">
        <is>
          <t>Whatsapp Cloud API</t>
        </is>
      </c>
      <c r="M2796" t="inlineStr">
        <is>
          <t>Direct (campaign tagged in CRM)</t>
        </is>
      </c>
      <c r="N2796" t="inlineStr">
        <is>
          <t>6acc16236a235756a6b2612f</t>
        </is>
      </c>
      <c r="O2796" t="n">
        <v>1</v>
      </c>
      <c r="P2796" s="40">
        <f>IF(A2796="Lead",IF(ISNUMBER(MATCH(G2796,QualityStatuses,0)),1,0),0)</f>
        <v>0</v>
      </c>
      <c r="Q2796" s="40">
        <f>IF(A2796="Lead",IF(G2796="New Lead",0,1),0)</f>
        <v>1</v>
      </c>
      <c r="R2796" s="40">
        <f>IF(A2796="Lead",IF(G2796="Lost",1,0),0)</f>
        <v>1</v>
      </c>
      <c r="S2796" t="n">
        <v>7</v>
      </c>
      <c r="T2796" t="n">
        <v>1</v>
      </c>
      <c r="U2796" t="n">
        <v>0</v>
      </c>
      <c r="V2796" t="n">
        <v>0</v>
      </c>
      <c r="W2796" t="n">
        <v>0</v>
      </c>
      <c r="X2796" t="n">
        <v>0</v>
      </c>
      <c r="Y2796">
        <f>IF(AND(A2796="Lead",COUNTIF(MetaCamps,C2796)&gt;0),1,0)</f>
        <v>1</v>
      </c>
      <c r="Z2796">
        <f>IF(Y2796=1,P2796,0)</f>
        <v>0</v>
      </c>
    </row>
    <row r="2797">
      <c r="A2797" t="inlineStr">
        <is>
          <t>Lead</t>
        </is>
      </c>
      <c r="B2797" s="39" t="str">
        <f>IFERROR(INDEX(CampTypes,MATCH(C2797,CampList,0)),"Unattributed")</f>
        <v>New</v>
      </c>
      <c r="C2797" t="inlineStr">
        <is>
          <t>EBG - In House | ABO | Natuf | Leads | Unit Franchise | India | Oct26 | V1</t>
        </is>
      </c>
      <c r="D2797" t="inlineStr">
        <is>
          <t>Natuf | Broad | Tier1 + Growth Cities | Oct26 | V1</t>
        </is>
      </c>
      <c r="E2797" t="inlineStr">
        <is>
          <t>Natuf | Reel | Brand Ambassador | Heard Of Owning A Cafe | V1</t>
        </is>
      </c>
      <c r="F2797" t="inlineStr">
        <is>
          <t>In House Natuf</t>
        </is>
      </c>
      <c r="G2797" t="inlineStr">
        <is>
          <t>Lost</t>
        </is>
      </c>
      <c r="H2797" s="39" t="str">
        <f>IF(ISNUMBER(MATCH(G2797,QualityStatuses,0)),"Quality Lead","Non-Quality Lead")</f>
        <v>Non-Quality Lead</v>
      </c>
      <c r="I2797" t="inlineStr">
        <is>
          <t>2026-10</t>
        </is>
      </c>
      <c r="J2797" t="inlineStr">
        <is>
          <t>Wk of 2026-10-12</t>
        </is>
      </c>
      <c r="K2797" t="inlineStr">
        <is>
          <t>Marshal Malbari</t>
        </is>
      </c>
      <c r="L2797" t="inlineStr">
        <is>
          <t>Facebook</t>
        </is>
      </c>
      <c r="M2797" t="inlineStr">
        <is>
          <t>Direct (campaign tagged in CRM)</t>
        </is>
      </c>
      <c r="N2797" t="inlineStr">
        <is>
          <t>6acc064c0f5a251013e1f2bb</t>
        </is>
      </c>
      <c r="O2797" t="n">
        <v>1</v>
      </c>
      <c r="P2797" s="40">
        <f>IF(A2797="Lead",IF(ISNUMBER(MATCH(G2797,QualityStatuses,0)),1,0),0)</f>
        <v>0</v>
      </c>
      <c r="Q2797" s="40">
        <f>IF(A2797="Lead",IF(G2797="New Lead",0,1),0)</f>
        <v>1</v>
      </c>
      <c r="R2797" s="40">
        <f>IF(A2797="Lead",IF(G2797="Lost",1,0),0)</f>
        <v>1</v>
      </c>
      <c r="S2797" t="n">
        <v>4</v>
      </c>
      <c r="T2797" t="n">
        <v>1</v>
      </c>
      <c r="U2797" t="n">
        <v>0</v>
      </c>
      <c r="V2797" t="n">
        <v>0</v>
      </c>
      <c r="W2797" t="n">
        <v>0</v>
      </c>
      <c r="X2797" t="n">
        <v>0</v>
      </c>
      <c r="Y2797">
        <f>IF(AND(A2797="Lead",COUNTIF(MetaCamps,C2797)&gt;0),1,0)</f>
        <v>0</v>
      </c>
      <c r="Z2797">
        <f>IF(Y2797=1,P2797,0)</f>
        <v>0</v>
      </c>
    </row>
    <row r="2798">
      <c r="A2798" t="inlineStr">
        <is>
          <t>Lead</t>
        </is>
      </c>
      <c r="B2798" s="39" t="str">
        <f>IFERROR(INDEX(CampTypes,MATCH(C2798,CampList,0)),"Unattributed")</f>
        <v>Old</v>
      </c>
      <c r="C2798" t="inlineStr">
        <is>
          <t>E_Natuf_Generic_13082026</t>
        </is>
      </c>
      <c r="D2798" t="inlineStr">
        <is>
          <t>E_Natuf_Generic_13082026_Adset1</t>
        </is>
      </c>
      <c r="E2798" t="inlineStr">
        <is>
          <t>E_Natuf_Generic_13082026_Adset1_Ad1</t>
        </is>
      </c>
      <c r="F2798" t="inlineStr">
        <is>
          <t>Natuf</t>
        </is>
      </c>
      <c r="G2798" t="inlineStr">
        <is>
          <t>Details Shared</t>
        </is>
      </c>
      <c r="H2798" s="39" t="str">
        <f>IF(ISNUMBER(MATCH(G2798,QualityStatuses,0)),"Quality Lead","Non-Quality Lead")</f>
        <v>Quality Lead</v>
      </c>
      <c r="I2798" t="inlineStr">
        <is>
          <t>2026-10</t>
        </is>
      </c>
      <c r="J2798" t="inlineStr">
        <is>
          <t>Wk of 2026-10-12</t>
        </is>
      </c>
      <c r="K2798" t="inlineStr">
        <is>
          <t>Marshal Malbari</t>
        </is>
      </c>
      <c r="L2798" t="inlineStr">
        <is>
          <t>Facebook</t>
        </is>
      </c>
      <c r="M2798" t="inlineStr">
        <is>
          <t>Direct (campaign tagged in CRM)</t>
        </is>
      </c>
      <c r="N2798" t="inlineStr">
        <is>
          <t>6acbfa790128bb8b8bf868a6</t>
        </is>
      </c>
      <c r="O2798" t="n">
        <v>1</v>
      </c>
      <c r="P2798" s="40">
        <f>IF(A2798="Lead",IF(ISNUMBER(MATCH(G2798,QualityStatuses,0)),1,0),0)</f>
        <v>1</v>
      </c>
      <c r="Q2798" s="40">
        <f>IF(A2798="Lead",IF(G2798="New Lead",0,1),0)</f>
        <v>1</v>
      </c>
      <c r="R2798" s="40">
        <f>IF(A2798="Lead",IF(G2798="Lost",1,0),0)</f>
        <v>0</v>
      </c>
      <c r="S2798" t="n">
        <v>11</v>
      </c>
      <c r="T2798" t="n">
        <v>4</v>
      </c>
      <c r="U2798" t="n">
        <v>0</v>
      </c>
      <c r="V2798" t="n">
        <v>0</v>
      </c>
      <c r="W2798" t="n">
        <v>0</v>
      </c>
      <c r="X2798" t="n">
        <v>0</v>
      </c>
      <c r="Y2798">
        <f>IF(AND(A2798="Lead",COUNTIF(MetaCamps,C2798)&gt;0),1,0)</f>
        <v>1</v>
      </c>
      <c r="Z2798">
        <f>IF(Y2798=1,P2798,0)</f>
        <v>1</v>
      </c>
    </row>
    <row r="2799">
      <c r="A2799" t="inlineStr">
        <is>
          <t>Lead</t>
        </is>
      </c>
      <c r="B2799" s="39" t="str">
        <f>IFERROR(INDEX(CampTypes,MATCH(C2799,CampList,0)),"Unattributed")</f>
        <v>New</v>
      </c>
      <c r="C2799" t="inlineStr">
        <is>
          <t>EBG - In House | ABO | Natuf | Leads | Unit Franchise | India | Oct26 | V1</t>
        </is>
      </c>
      <c r="D2799" t="inlineStr">
        <is>
          <t>Natuf | LAL 1% | India | Jul26 | V1</t>
        </is>
      </c>
      <c r="E2799" t="inlineStr">
        <is>
          <t>Natuf | Reel | Brand Ambassador | Heard Of Owning A Cafe | V1</t>
        </is>
      </c>
      <c r="F2799" t="inlineStr">
        <is>
          <t>In House Natuf</t>
        </is>
      </c>
      <c r="G2799" t="inlineStr">
        <is>
          <t>Connected</t>
        </is>
      </c>
      <c r="H2799" s="39" t="str">
        <f>IF(ISNUMBER(MATCH(G2799,QualityStatuses,0)),"Quality Lead","Non-Quality Lead")</f>
        <v>Non-Quality Lead</v>
      </c>
      <c r="I2799" t="inlineStr">
        <is>
          <t>2026-10</t>
        </is>
      </c>
      <c r="J2799" t="inlineStr">
        <is>
          <t>Wk of 2026-10-12</t>
        </is>
      </c>
      <c r="K2799" t="inlineStr">
        <is>
          <t>Marshal Malbari</t>
        </is>
      </c>
      <c r="L2799" t="inlineStr">
        <is>
          <t>Facebook</t>
        </is>
      </c>
      <c r="M2799" t="inlineStr">
        <is>
          <t>Direct (campaign tagged in CRM)</t>
        </is>
      </c>
      <c r="N2799" t="inlineStr">
        <is>
          <t>6acbf8c3eeba90e4312478f5</t>
        </is>
      </c>
      <c r="O2799" t="n">
        <v>1</v>
      </c>
      <c r="P2799" s="40">
        <f>IF(A2799="Lead",IF(ISNUMBER(MATCH(G2799,QualityStatuses,0)),1,0),0)</f>
        <v>0</v>
      </c>
      <c r="Q2799" s="40">
        <f>IF(A2799="Lead",IF(G2799="New Lead",0,1),0)</f>
        <v>1</v>
      </c>
      <c r="R2799" s="40">
        <f>IF(A2799="Lead",IF(G2799="Lost",1,0),0)</f>
        <v>0</v>
      </c>
      <c r="S2799" t="n">
        <v>1</v>
      </c>
      <c r="T2799" t="n">
        <v>1</v>
      </c>
      <c r="U2799" t="n">
        <v>0</v>
      </c>
      <c r="V2799" t="n">
        <v>0</v>
      </c>
      <c r="W2799" t="n">
        <v>0</v>
      </c>
      <c r="X2799" t="n">
        <v>0</v>
      </c>
      <c r="Y2799">
        <f>IF(AND(A2799="Lead",COUNTIF(MetaCamps,C2799)&gt;0),1,0)</f>
        <v>0</v>
      </c>
      <c r="Z2799">
        <f>IF(Y2799=1,P2799,0)</f>
        <v>0</v>
      </c>
    </row>
    <row r="2800">
      <c r="A2800" t="inlineStr">
        <is>
          <t>Lead</t>
        </is>
      </c>
      <c r="B2800" s="39" t="str">
        <f>IFERROR(INDEX(CampTypes,MATCH(C2800,CampList,0)),"Unattributed")</f>
        <v>New</v>
      </c>
      <c r="C2800" t="inlineStr">
        <is>
          <t>EBG - In House | ABO | Natuf | Leads | Unit Franchise | India | Oct26 | V1</t>
        </is>
      </c>
      <c r="D2800" t="inlineStr">
        <is>
          <t>Natuf | Investors | Tier1 + Growth Cities | Oct26 | V1</t>
        </is>
      </c>
      <c r="E2800" t="inlineStr">
        <is>
          <t>Natuf | Reel | Brand Ambassador | Heard Of Owning A Cafe | V1</t>
        </is>
      </c>
      <c r="F2800" t="inlineStr">
        <is>
          <t>In House Natuf</t>
        </is>
      </c>
      <c r="G2800" t="inlineStr">
        <is>
          <t>Attempt 1</t>
        </is>
      </c>
      <c r="H2800" s="39" t="str">
        <f>IF(ISNUMBER(MATCH(G2800,QualityStatuses,0)),"Quality Lead","Non-Quality Lead")</f>
        <v>Non-Quality Lead</v>
      </c>
      <c r="I2800" t="inlineStr">
        <is>
          <t>2026-10</t>
        </is>
      </c>
      <c r="J2800" t="inlineStr">
        <is>
          <t>Wk of 2026-10-12</t>
        </is>
      </c>
      <c r="K2800" t="inlineStr">
        <is>
          <t>Marshal Malbari</t>
        </is>
      </c>
      <c r="L2800" t="inlineStr">
        <is>
          <t>Facebook</t>
        </is>
      </c>
      <c r="M2800" t="inlineStr">
        <is>
          <t>Direct (campaign tagged in CRM)</t>
        </is>
      </c>
      <c r="N2800" t="inlineStr">
        <is>
          <t>6acbf7faafc84a51474552d8</t>
        </is>
      </c>
      <c r="O2800" t="n">
        <v>1</v>
      </c>
      <c r="P2800" s="40">
        <f>IF(A2800="Lead",IF(ISNUMBER(MATCH(G2800,QualityStatuses,0)),1,0),0)</f>
        <v>0</v>
      </c>
      <c r="Q2800" s="40">
        <f>IF(A2800="Lead",IF(G2800="New Lead",0,1),0)</f>
        <v>1</v>
      </c>
      <c r="R2800" s="40">
        <f>IF(A2800="Lead",IF(G2800="Lost",1,0),0)</f>
        <v>0</v>
      </c>
      <c r="S2800" t="n">
        <v>1</v>
      </c>
      <c r="T2800" t="n">
        <v>0</v>
      </c>
      <c r="U2800" t="n">
        <v>0</v>
      </c>
      <c r="V2800" t="n">
        <v>0</v>
      </c>
      <c r="W2800" t="n">
        <v>0</v>
      </c>
      <c r="X2800" t="n">
        <v>0</v>
      </c>
      <c r="Y2800">
        <f>IF(AND(A2800="Lead",COUNTIF(MetaCamps,C2800)&gt;0),1,0)</f>
        <v>0</v>
      </c>
      <c r="Z2800">
        <f>IF(Y2800=1,P2800,0)</f>
        <v>0</v>
      </c>
    </row>
    <row r="2801">
      <c r="A2801" t="inlineStr">
        <is>
          <t>Lead</t>
        </is>
      </c>
      <c r="B2801" s="39" t="str">
        <f>IFERROR(INDEX(CampTypes,MATCH(C2801,CampList,0)),"Unattributed")</f>
        <v>New</v>
      </c>
      <c r="C2801" t="inlineStr">
        <is>
          <t>EBG - In House | ABO | Natuf | Leads | Unit Franchise | India | Oct26 | V1</t>
        </is>
      </c>
      <c r="D2801" t="inlineStr">
        <is>
          <t>Natuf | LAL 1% | India | Jul26 | V1</t>
        </is>
      </c>
      <c r="E2801" t="inlineStr">
        <is>
          <t>Natuf | Reel | Brand Ambassador | Heard Of Owning A Cafe | V1</t>
        </is>
      </c>
      <c r="F2801" t="inlineStr">
        <is>
          <t>In House Natuf</t>
        </is>
      </c>
      <c r="G2801" t="inlineStr">
        <is>
          <t>Lost</t>
        </is>
      </c>
      <c r="H2801" s="39" t="str">
        <f>IF(ISNUMBER(MATCH(G2801,QualityStatuses,0)),"Quality Lead","Non-Quality Lead")</f>
        <v>Non-Quality Lead</v>
      </c>
      <c r="I2801" t="inlineStr">
        <is>
          <t>2026-10</t>
        </is>
      </c>
      <c r="J2801" t="inlineStr">
        <is>
          <t>Wk of 2026-10-12</t>
        </is>
      </c>
      <c r="K2801" t="inlineStr">
        <is>
          <t>Marshal Malbari</t>
        </is>
      </c>
      <c r="L2801" t="inlineStr">
        <is>
          <t>Facebook</t>
        </is>
      </c>
      <c r="M2801" t="inlineStr">
        <is>
          <t>Direct (campaign tagged in CRM)</t>
        </is>
      </c>
      <c r="N2801" t="inlineStr">
        <is>
          <t>6acbf30bb3b7399682810058</t>
        </is>
      </c>
      <c r="O2801" t="n">
        <v>1</v>
      </c>
      <c r="P2801" s="40">
        <f>IF(A2801="Lead",IF(ISNUMBER(MATCH(G2801,QualityStatuses,0)),1,0),0)</f>
        <v>0</v>
      </c>
      <c r="Q2801" s="40">
        <f>IF(A2801="Lead",IF(G2801="New Lead",0,1),0)</f>
        <v>1</v>
      </c>
      <c r="R2801" s="40">
        <f>IF(A2801="Lead",IF(G2801="Lost",1,0),0)</f>
        <v>1</v>
      </c>
      <c r="S2801" t="n">
        <v>6</v>
      </c>
      <c r="T2801" t="n">
        <v>0</v>
      </c>
      <c r="U2801" t="n">
        <v>0</v>
      </c>
      <c r="V2801" t="n">
        <v>0</v>
      </c>
      <c r="W2801" t="n">
        <v>0</v>
      </c>
      <c r="X2801" t="n">
        <v>0</v>
      </c>
      <c r="Y2801">
        <f>IF(AND(A2801="Lead",COUNTIF(MetaCamps,C2801)&gt;0),1,0)</f>
        <v>0</v>
      </c>
      <c r="Z2801">
        <f>IF(Y2801=1,P2801,0)</f>
        <v>0</v>
      </c>
    </row>
    <row r="2802">
      <c r="A2802" t="inlineStr">
        <is>
          <t>Lead</t>
        </is>
      </c>
      <c r="B2802" s="39" t="str">
        <f>IFERROR(INDEX(CampTypes,MATCH(C2802,CampList,0)),"Unattributed")</f>
        <v>New</v>
      </c>
      <c r="C2802" t="inlineStr">
        <is>
          <t>EBG - In House | ABO | Natuf | Leads | Unit Franchise | India | Oct26 | V1</t>
        </is>
      </c>
      <c r="D2802" t="inlineStr">
        <is>
          <t>Natuf | LAL 1% | India | Jul26 | V1</t>
        </is>
      </c>
      <c r="E2802" t="inlineStr">
        <is>
          <t>Natuf | Reel | Brand Ambassador | Heard Of Owning A Cafe | V1</t>
        </is>
      </c>
      <c r="F2802" t="inlineStr">
        <is>
          <t>In House Natuf</t>
        </is>
      </c>
      <c r="G2802" t="inlineStr">
        <is>
          <t>Attempt 4</t>
        </is>
      </c>
      <c r="H2802" s="39" t="str">
        <f>IF(ISNUMBER(MATCH(G2802,QualityStatuses,0)),"Quality Lead","Non-Quality Lead")</f>
        <v>Non-Quality Lead</v>
      </c>
      <c r="I2802" t="inlineStr">
        <is>
          <t>2026-10</t>
        </is>
      </c>
      <c r="J2802" t="inlineStr">
        <is>
          <t>Wk of 2026-10-12</t>
        </is>
      </c>
      <c r="K2802" t="inlineStr">
        <is>
          <t>Marshal Malbari</t>
        </is>
      </c>
      <c r="L2802" t="inlineStr">
        <is>
          <t>Facebook</t>
        </is>
      </c>
      <c r="M2802" t="inlineStr">
        <is>
          <t>Direct (campaign tagged in CRM)</t>
        </is>
      </c>
      <c r="N2802" t="inlineStr">
        <is>
          <t>6acbf130d740e7e4feb621ec</t>
        </is>
      </c>
      <c r="O2802" t="n">
        <v>1</v>
      </c>
      <c r="P2802" s="40">
        <f>IF(A2802="Lead",IF(ISNUMBER(MATCH(G2802,QualityStatuses,0)),1,0),0)</f>
        <v>0</v>
      </c>
      <c r="Q2802" s="40">
        <f>IF(A2802="Lead",IF(G2802="New Lead",0,1),0)</f>
        <v>1</v>
      </c>
      <c r="R2802" s="40">
        <f>IF(A2802="Lead",IF(G2802="Lost",1,0),0)</f>
        <v>0</v>
      </c>
      <c r="S2802" t="n">
        <v>4</v>
      </c>
      <c r="T2802" t="n">
        <v>0</v>
      </c>
      <c r="U2802" t="n">
        <v>0</v>
      </c>
      <c r="V2802" t="n">
        <v>0</v>
      </c>
      <c r="W2802" t="n">
        <v>0</v>
      </c>
      <c r="X2802" t="n">
        <v>0</v>
      </c>
      <c r="Y2802">
        <f>IF(AND(A2802="Lead",COUNTIF(MetaCamps,C2802)&gt;0),1,0)</f>
        <v>0</v>
      </c>
      <c r="Z2802">
        <f>IF(Y2802=1,P2802,0)</f>
        <v>0</v>
      </c>
    </row>
    <row r="2803">
      <c r="A2803" t="inlineStr">
        <is>
          <t>Lead</t>
        </is>
      </c>
      <c r="B2803" s="39" t="str">
        <f>IFERROR(INDEX(CampTypes,MATCH(C2803,CampList,0)),"Unattributed")</f>
        <v>New</v>
      </c>
      <c r="C2803" t="inlineStr">
        <is>
          <t>EBG - In House | ABO | Natuf | Leads | Unit Franchise | India | Oct26 | V1</t>
        </is>
      </c>
      <c r="D2803" t="inlineStr">
        <is>
          <t>Natuf | Business Owners | Tier1 + Growth Cities | Oct26 | V1</t>
        </is>
      </c>
      <c r="E2803" t="inlineStr">
        <is>
          <t>Natuf | Reel | Brand Ambassador | Heard Of Owning A Cafe | V1</t>
        </is>
      </c>
      <c r="F2803" t="inlineStr">
        <is>
          <t>In House Natuf</t>
        </is>
      </c>
      <c r="G2803" t="inlineStr">
        <is>
          <t>Lost</t>
        </is>
      </c>
      <c r="H2803" s="39" t="str">
        <f>IF(ISNUMBER(MATCH(G2803,QualityStatuses,0)),"Quality Lead","Non-Quality Lead")</f>
        <v>Non-Quality Lead</v>
      </c>
      <c r="I2803" t="inlineStr">
        <is>
          <t>2026-10</t>
        </is>
      </c>
      <c r="J2803" t="inlineStr">
        <is>
          <t>Wk of 2026-10-12</t>
        </is>
      </c>
      <c r="K2803" t="inlineStr">
        <is>
          <t>Marshal Malbari</t>
        </is>
      </c>
      <c r="L2803" t="inlineStr">
        <is>
          <t>Facebook</t>
        </is>
      </c>
      <c r="M2803" t="inlineStr">
        <is>
          <t>Direct (campaign tagged in CRM)</t>
        </is>
      </c>
      <c r="N2803" t="inlineStr">
        <is>
          <t>6acbeae163b5b3ab317f7fe4</t>
        </is>
      </c>
      <c r="O2803" t="n">
        <v>1</v>
      </c>
      <c r="P2803" s="40">
        <f>IF(A2803="Lead",IF(ISNUMBER(MATCH(G2803,QualityStatuses,0)),1,0),0)</f>
        <v>0</v>
      </c>
      <c r="Q2803" s="40">
        <f>IF(A2803="Lead",IF(G2803="New Lead",0,1),0)</f>
        <v>1</v>
      </c>
      <c r="R2803" s="40">
        <f>IF(A2803="Lead",IF(G2803="Lost",1,0),0)</f>
        <v>1</v>
      </c>
      <c r="S2803" t="n">
        <v>7</v>
      </c>
      <c r="T2803" t="n">
        <v>3</v>
      </c>
      <c r="U2803" t="n">
        <v>0</v>
      </c>
      <c r="V2803" t="n">
        <v>0</v>
      </c>
      <c r="W2803" t="n">
        <v>0</v>
      </c>
      <c r="X2803" t="n">
        <v>0</v>
      </c>
      <c r="Y2803">
        <f>IF(AND(A2803="Lead",COUNTIF(MetaCamps,C2803)&gt;0),1,0)</f>
        <v>0</v>
      </c>
      <c r="Z2803">
        <f>IF(Y2803=1,P2803,0)</f>
        <v>0</v>
      </c>
    </row>
    <row r="2804">
      <c r="A2804" t="inlineStr">
        <is>
          <t>Lead</t>
        </is>
      </c>
      <c r="B2804" s="39" t="str">
        <f>IFERROR(INDEX(CampTypes,MATCH(C2804,CampList,0)),"Unattributed")</f>
        <v>New</v>
      </c>
      <c r="C2804" t="inlineStr">
        <is>
          <t>EBG - In House | ABO | Natuf | Leads | Unit Franchise | India | Oct26 | V1</t>
        </is>
      </c>
      <c r="D2804" t="inlineStr">
        <is>
          <t>Natuf | Investors | Tier1 + Growth Cities | Oct26 | V1</t>
        </is>
      </c>
      <c r="E2804" t="inlineStr">
        <is>
          <t>Natuf | Reel | Brand Ambassador | Heard Of Owning A Cafe | V1</t>
        </is>
      </c>
      <c r="F2804" t="inlineStr">
        <is>
          <t>In House Natuf</t>
        </is>
      </c>
      <c r="G2804" t="inlineStr">
        <is>
          <t>Attempt 1</t>
        </is>
      </c>
      <c r="H2804" s="39" t="str">
        <f>IF(ISNUMBER(MATCH(G2804,QualityStatuses,0)),"Quality Lead","Non-Quality Lead")</f>
        <v>Non-Quality Lead</v>
      </c>
      <c r="I2804" t="inlineStr">
        <is>
          <t>2026-10</t>
        </is>
      </c>
      <c r="J2804" t="inlineStr">
        <is>
          <t>Wk of 2026-10-12</t>
        </is>
      </c>
      <c r="K2804" t="inlineStr">
        <is>
          <t>Marshal Malbari</t>
        </is>
      </c>
      <c r="L2804" t="inlineStr">
        <is>
          <t>Facebook</t>
        </is>
      </c>
      <c r="M2804" t="inlineStr">
        <is>
          <t>Direct (campaign tagged in CRM)</t>
        </is>
      </c>
      <c r="N2804" t="inlineStr">
        <is>
          <t>6acbeabc82854da018535fda</t>
        </is>
      </c>
      <c r="O2804" t="n">
        <v>1</v>
      </c>
      <c r="P2804" s="40">
        <f>IF(A2804="Lead",IF(ISNUMBER(MATCH(G2804,QualityStatuses,0)),1,0),0)</f>
        <v>0</v>
      </c>
      <c r="Q2804" s="40">
        <f>IF(A2804="Lead",IF(G2804="New Lead",0,1),0)</f>
        <v>1</v>
      </c>
      <c r="R2804" s="40">
        <f>IF(A2804="Lead",IF(G2804="Lost",1,0),0)</f>
        <v>0</v>
      </c>
      <c r="S2804" t="n">
        <v>1</v>
      </c>
      <c r="T2804" t="n">
        <v>0</v>
      </c>
      <c r="U2804" t="n">
        <v>0</v>
      </c>
      <c r="V2804" t="n">
        <v>0</v>
      </c>
      <c r="W2804" t="n">
        <v>0</v>
      </c>
      <c r="X2804" t="n">
        <v>0</v>
      </c>
      <c r="Y2804">
        <f>IF(AND(A2804="Lead",COUNTIF(MetaCamps,C2804)&gt;0),1,0)</f>
        <v>0</v>
      </c>
      <c r="Z2804">
        <f>IF(Y2804=1,P2804,0)</f>
        <v>0</v>
      </c>
    </row>
    <row r="2805">
      <c r="A2805" t="inlineStr">
        <is>
          <t>Lead</t>
        </is>
      </c>
      <c r="B2805" s="39" t="str">
        <f>IFERROR(INDEX(CampTypes,MATCH(C2805,CampList,0)),"Unattributed")</f>
        <v>New</v>
      </c>
      <c r="C2805" t="inlineStr">
        <is>
          <t>EBG - In House | ABO | Natuf | Leads | Unit Franchise | India | Oct26 | V1</t>
        </is>
      </c>
      <c r="D2805" t="inlineStr">
        <is>
          <t>Natuf | Broad | Tier1 + Growth Cities | Oct26 | V1</t>
        </is>
      </c>
      <c r="E2805" t="inlineStr">
        <is>
          <t>Natuf | Reel | Brand Ambassador | Heard Of Owning A Cafe | V1</t>
        </is>
      </c>
      <c r="F2805" t="inlineStr">
        <is>
          <t>In House Natuf</t>
        </is>
      </c>
      <c r="G2805" t="inlineStr">
        <is>
          <t>Attempt 1</t>
        </is>
      </c>
      <c r="H2805" s="39" t="str">
        <f>IF(ISNUMBER(MATCH(G2805,QualityStatuses,0)),"Quality Lead","Non-Quality Lead")</f>
        <v>Non-Quality Lead</v>
      </c>
      <c r="I2805" t="inlineStr">
        <is>
          <t>2026-10</t>
        </is>
      </c>
      <c r="J2805" t="inlineStr">
        <is>
          <t>Wk of 2026-10-12</t>
        </is>
      </c>
      <c r="K2805" t="inlineStr">
        <is>
          <t>Marshal Malbari</t>
        </is>
      </c>
      <c r="L2805" t="inlineStr">
        <is>
          <t>Facebook</t>
        </is>
      </c>
      <c r="M2805" t="inlineStr">
        <is>
          <t>Direct (campaign tagged in CRM)</t>
        </is>
      </c>
      <c r="N2805" t="inlineStr">
        <is>
          <t>6acbe874faf74bb1670bdfb7</t>
        </is>
      </c>
      <c r="O2805" t="n">
        <v>1</v>
      </c>
      <c r="P2805" s="40">
        <f>IF(A2805="Lead",IF(ISNUMBER(MATCH(G2805,QualityStatuses,0)),1,0),0)</f>
        <v>0</v>
      </c>
      <c r="Q2805" s="40">
        <f>IF(A2805="Lead",IF(G2805="New Lead",0,1),0)</f>
        <v>1</v>
      </c>
      <c r="R2805" s="40">
        <f>IF(A2805="Lead",IF(G2805="Lost",1,0),0)</f>
        <v>0</v>
      </c>
      <c r="S2805" t="n">
        <v>1</v>
      </c>
      <c r="T2805" t="n">
        <v>0</v>
      </c>
      <c r="U2805" t="n">
        <v>0</v>
      </c>
      <c r="V2805" t="n">
        <v>0</v>
      </c>
      <c r="W2805" t="n">
        <v>0</v>
      </c>
      <c r="X2805" t="n">
        <v>0</v>
      </c>
      <c r="Y2805">
        <f>IF(AND(A2805="Lead",COUNTIF(MetaCamps,C2805)&gt;0),1,0)</f>
        <v>0</v>
      </c>
      <c r="Z2805">
        <f>IF(Y2805=1,P2805,0)</f>
        <v>0</v>
      </c>
    </row>
    <row r="2806">
      <c r="A2806" t="inlineStr">
        <is>
          <t>Lead</t>
        </is>
      </c>
      <c r="B2806" s="39" t="str">
        <f>IFERROR(INDEX(CampTypes,MATCH(C2806,CampList,0)),"Unattributed")</f>
        <v>New</v>
      </c>
      <c r="C2806" t="inlineStr">
        <is>
          <t>EBG - In House | ABO | Natuf | Leads | Unit Franchise | India | Oct26 | V1</t>
        </is>
      </c>
      <c r="D2806" t="inlineStr">
        <is>
          <t>Natuf | Broad | Tier1 + Growth Cities | Oct26 | V1</t>
        </is>
      </c>
      <c r="E2806" t="inlineStr">
        <is>
          <t>Natuf | Reel | Brand Ambassador | Heard Of Owning A Cafe | V1</t>
        </is>
      </c>
      <c r="F2806" t="inlineStr">
        <is>
          <t>In House Natuf</t>
        </is>
      </c>
      <c r="G2806" t="inlineStr">
        <is>
          <t>Meeting Scheduled</t>
        </is>
      </c>
      <c r="H2806" s="39" t="str">
        <f>IF(ISNUMBER(MATCH(G2806,QualityStatuses,0)),"Quality Lead","Non-Quality Lead")</f>
        <v>Quality Lead</v>
      </c>
      <c r="I2806" t="inlineStr">
        <is>
          <t>2026-10</t>
        </is>
      </c>
      <c r="J2806" t="inlineStr">
        <is>
          <t>Wk of 2026-10-12</t>
        </is>
      </c>
      <c r="K2806" t="inlineStr">
        <is>
          <t>Marshal Malbari</t>
        </is>
      </c>
      <c r="L2806" t="inlineStr">
        <is>
          <t>Facebook</t>
        </is>
      </c>
      <c r="M2806" t="inlineStr">
        <is>
          <t>Direct (campaign tagged in CRM)</t>
        </is>
      </c>
      <c r="N2806" t="inlineStr">
        <is>
          <t>6acbe47469ec25c34ccfd401</t>
        </is>
      </c>
      <c r="O2806" t="n">
        <v>1</v>
      </c>
      <c r="P2806" s="40">
        <f>IF(A2806="Lead",IF(ISNUMBER(MATCH(G2806,QualityStatuses,0)),1,0),0)</f>
        <v>1</v>
      </c>
      <c r="Q2806" s="40">
        <f>IF(A2806="Lead",IF(G2806="New Lead",0,1),0)</f>
        <v>1</v>
      </c>
      <c r="R2806" s="40">
        <f>IF(A2806="Lead",IF(G2806="Lost",1,0),0)</f>
        <v>0</v>
      </c>
      <c r="S2806" t="n">
        <v>7</v>
      </c>
      <c r="T2806" t="n">
        <v>7</v>
      </c>
      <c r="U2806" t="n">
        <v>0</v>
      </c>
      <c r="V2806" t="n">
        <v>0</v>
      </c>
      <c r="W2806" t="n">
        <v>0</v>
      </c>
      <c r="X2806" t="n">
        <v>0</v>
      </c>
      <c r="Y2806">
        <f>IF(AND(A2806="Lead",COUNTIF(MetaCamps,C2806)&gt;0),1,0)</f>
        <v>0</v>
      </c>
      <c r="Z2806">
        <f>IF(Y2806=1,P2806,0)</f>
        <v>0</v>
      </c>
    </row>
    <row r="2807">
      <c r="A2807" t="inlineStr">
        <is>
          <t>Lead</t>
        </is>
      </c>
      <c r="B2807" s="39" t="str">
        <f>IFERROR(INDEX(CampTypes,MATCH(C2807,CampList,0)),"Unattributed")</f>
        <v>New</v>
      </c>
      <c r="C2807" t="inlineStr">
        <is>
          <t>EBG - In House | ABO | Natuf | Leads | Unit Franchise | India | Oct26 | V1</t>
        </is>
      </c>
      <c r="D2807" t="inlineStr">
        <is>
          <t>Natuf | Broad | Tier1 + Growth Cities | Oct26 | V1</t>
        </is>
      </c>
      <c r="E2807" t="inlineStr">
        <is>
          <t>Natuf | Reel | Brand Ambassador | Heard Of Owning A Cafe | V1</t>
        </is>
      </c>
      <c r="F2807" t="inlineStr">
        <is>
          <t>In House Natuf</t>
        </is>
      </c>
      <c r="G2807" t="inlineStr">
        <is>
          <t>Attempt 3</t>
        </is>
      </c>
      <c r="H2807" s="39" t="str">
        <f>IF(ISNUMBER(MATCH(G2807,QualityStatuses,0)),"Quality Lead","Non-Quality Lead")</f>
        <v>Non-Quality Lead</v>
      </c>
      <c r="I2807" t="inlineStr">
        <is>
          <t>2026-10</t>
        </is>
      </c>
      <c r="J2807" t="inlineStr">
        <is>
          <t>Wk of 2026-10-12</t>
        </is>
      </c>
      <c r="K2807" t="inlineStr">
        <is>
          <t>Marshal Malbari</t>
        </is>
      </c>
      <c r="L2807" t="inlineStr">
        <is>
          <t>Facebook</t>
        </is>
      </c>
      <c r="M2807" t="inlineStr">
        <is>
          <t>Direct (campaign tagged in CRM)</t>
        </is>
      </c>
      <c r="N2807" t="inlineStr">
        <is>
          <t>6acbe448a7454793cfe7de1d</t>
        </is>
      </c>
      <c r="O2807" t="n">
        <v>1</v>
      </c>
      <c r="P2807" s="40">
        <f>IF(A2807="Lead",IF(ISNUMBER(MATCH(G2807,QualityStatuses,0)),1,0),0)</f>
        <v>0</v>
      </c>
      <c r="Q2807" s="40">
        <f>IF(A2807="Lead",IF(G2807="New Lead",0,1),0)</f>
        <v>1</v>
      </c>
      <c r="R2807" s="40">
        <f>IF(A2807="Lead",IF(G2807="Lost",1,0),0)</f>
        <v>0</v>
      </c>
      <c r="S2807" t="n">
        <v>3</v>
      </c>
      <c r="T2807" t="n">
        <v>0</v>
      </c>
      <c r="U2807" t="n">
        <v>0</v>
      </c>
      <c r="V2807" t="n">
        <v>0</v>
      </c>
      <c r="W2807" t="n">
        <v>0</v>
      </c>
      <c r="X2807" t="n">
        <v>0</v>
      </c>
      <c r="Y2807">
        <f>IF(AND(A2807="Lead",COUNTIF(MetaCamps,C2807)&gt;0),1,0)</f>
        <v>0</v>
      </c>
      <c r="Z2807">
        <f>IF(Y2807=1,P2807,0)</f>
        <v>0</v>
      </c>
    </row>
    <row r="2808">
      <c r="A2808" t="inlineStr">
        <is>
          <t>Lead</t>
        </is>
      </c>
      <c r="B2808" s="39" t="str">
        <f>IFERROR(INDEX(CampTypes,MATCH(C2808,CampList,0)),"Unattributed")</f>
        <v>New</v>
      </c>
      <c r="C2808" t="inlineStr">
        <is>
          <t>EBG - In House | ABO | Natuf | Leads | Unit Franchise | India | Oct26 | V1</t>
        </is>
      </c>
      <c r="D2808" t="inlineStr">
        <is>
          <t>Natuf | Investors | Tier1 + Growth Cities | Oct26 | V1</t>
        </is>
      </c>
      <c r="E2808" t="inlineStr">
        <is>
          <t>Natuf | Reel | Brand Ambassador | Heard Of Owning A Cafe | V1</t>
        </is>
      </c>
      <c r="F2808" t="inlineStr">
        <is>
          <t>In House Natuf</t>
        </is>
      </c>
      <c r="G2808" t="inlineStr">
        <is>
          <t>Lost</t>
        </is>
      </c>
      <c r="H2808" s="39" t="str">
        <f>IF(ISNUMBER(MATCH(G2808,QualityStatuses,0)),"Quality Lead","Non-Quality Lead")</f>
        <v>Non-Quality Lead</v>
      </c>
      <c r="I2808" t="inlineStr">
        <is>
          <t>2026-10</t>
        </is>
      </c>
      <c r="J2808" t="inlineStr">
        <is>
          <t>Wk of 2026-10-12</t>
        </is>
      </c>
      <c r="K2808" t="inlineStr">
        <is>
          <t>Marshal Malbari</t>
        </is>
      </c>
      <c r="L2808" t="inlineStr">
        <is>
          <t>Facebook</t>
        </is>
      </c>
      <c r="M2808" t="inlineStr">
        <is>
          <t>Direct (campaign tagged in CRM)</t>
        </is>
      </c>
      <c r="N2808" t="inlineStr">
        <is>
          <t>6acbe2806a42750f2adc0b7d</t>
        </is>
      </c>
      <c r="O2808" t="n">
        <v>1</v>
      </c>
      <c r="P2808" s="40">
        <f>IF(A2808="Lead",IF(ISNUMBER(MATCH(G2808,QualityStatuses,0)),1,0),0)</f>
        <v>0</v>
      </c>
      <c r="Q2808" s="40">
        <f>IF(A2808="Lead",IF(G2808="New Lead",0,1),0)</f>
        <v>1</v>
      </c>
      <c r="R2808" s="40">
        <f>IF(A2808="Lead",IF(G2808="Lost",1,0),0)</f>
        <v>1</v>
      </c>
      <c r="S2808" t="n">
        <v>7</v>
      </c>
      <c r="T2808" t="n">
        <v>3</v>
      </c>
      <c r="U2808" t="n">
        <v>0</v>
      </c>
      <c r="V2808" t="n">
        <v>0</v>
      </c>
      <c r="W2808" t="n">
        <v>0</v>
      </c>
      <c r="X2808" t="n">
        <v>0</v>
      </c>
      <c r="Y2808">
        <f>IF(AND(A2808="Lead",COUNTIF(MetaCamps,C2808)&gt;0),1,0)</f>
        <v>0</v>
      </c>
      <c r="Z2808">
        <f>IF(Y2808=1,P2808,0)</f>
        <v>0</v>
      </c>
    </row>
    <row r="2809">
      <c r="A2809" t="inlineStr">
        <is>
          <t>Lead</t>
        </is>
      </c>
      <c r="B2809" s="39" t="str">
        <f>IFERROR(INDEX(CampTypes,MATCH(C2809,CampList,0)),"Unattributed")</f>
        <v>New</v>
      </c>
      <c r="C2809" t="inlineStr">
        <is>
          <t>EBG - In House | ABO | Natuf | Leads | Unit Franchise | India | Oct26 | V1</t>
        </is>
      </c>
      <c r="D2809" t="inlineStr">
        <is>
          <t>Natuf | Broad | Tier1 + Growth Cities | Oct26 | V1</t>
        </is>
      </c>
      <c r="E2809" t="inlineStr">
        <is>
          <t>Natuf | Reel | Brand Ambassador | Heard Of Owning A Cafe | V1</t>
        </is>
      </c>
      <c r="F2809" t="inlineStr">
        <is>
          <t>In House Natuf</t>
        </is>
      </c>
      <c r="G2809" t="inlineStr">
        <is>
          <t>Connected</t>
        </is>
      </c>
      <c r="H2809" s="39" t="str">
        <f>IF(ISNUMBER(MATCH(G2809,QualityStatuses,0)),"Quality Lead","Non-Quality Lead")</f>
        <v>Non-Quality Lead</v>
      </c>
      <c r="I2809" t="inlineStr">
        <is>
          <t>2026-10</t>
        </is>
      </c>
      <c r="J2809" t="inlineStr">
        <is>
          <t>Wk of 2026-10-12</t>
        </is>
      </c>
      <c r="K2809" t="inlineStr">
        <is>
          <t>Marshal Malbari</t>
        </is>
      </c>
      <c r="L2809" t="inlineStr">
        <is>
          <t>Facebook</t>
        </is>
      </c>
      <c r="M2809" t="inlineStr">
        <is>
          <t>Direct (campaign tagged in CRM)</t>
        </is>
      </c>
      <c r="N2809" t="inlineStr">
        <is>
          <t>6acbe0f8e493982dd3189429</t>
        </is>
      </c>
      <c r="O2809" t="n">
        <v>1</v>
      </c>
      <c r="P2809" s="40">
        <f>IF(A2809="Lead",IF(ISNUMBER(MATCH(G2809,QualityStatuses,0)),1,0),0)</f>
        <v>0</v>
      </c>
      <c r="Q2809" s="40">
        <f>IF(A2809="Lead",IF(G2809="New Lead",0,1),0)</f>
        <v>1</v>
      </c>
      <c r="R2809" s="40">
        <f>IF(A2809="Lead",IF(G2809="Lost",1,0),0)</f>
        <v>0</v>
      </c>
      <c r="S2809" t="n">
        <v>1</v>
      </c>
      <c r="T2809" t="n">
        <v>0</v>
      </c>
      <c r="U2809" t="n">
        <v>0</v>
      </c>
      <c r="V2809" t="n">
        <v>0</v>
      </c>
      <c r="W2809" t="n">
        <v>0</v>
      </c>
      <c r="X2809" t="n">
        <v>0</v>
      </c>
      <c r="Y2809">
        <f>IF(AND(A2809="Lead",COUNTIF(MetaCamps,C2809)&gt;0),1,0)</f>
        <v>0</v>
      </c>
      <c r="Z2809">
        <f>IF(Y2809=1,P2809,0)</f>
        <v>0</v>
      </c>
    </row>
    <row r="2810">
      <c r="A2810" t="inlineStr">
        <is>
          <t>Lead</t>
        </is>
      </c>
      <c r="B2810" s="39" t="str">
        <f>IFERROR(INDEX(CampTypes,MATCH(C2810,CampList,0)),"Unattributed")</f>
        <v>New</v>
      </c>
      <c r="C2810" t="inlineStr">
        <is>
          <t>EBG - In House | ABO | Natuf | Leads | Unit Franchise | India | Oct26 | V1</t>
        </is>
      </c>
      <c r="D2810" t="inlineStr">
        <is>
          <t>Natuf | Business Owners | Tier1 + Growth Cities | Oct26 | V1</t>
        </is>
      </c>
      <c r="E2810" t="inlineStr">
        <is>
          <t>Natuf | Reel | Brand Ambassador | Heard Of Owning A Cafe | V1</t>
        </is>
      </c>
      <c r="F2810" t="inlineStr">
        <is>
          <t>In House Natuf</t>
        </is>
      </c>
      <c r="G2810" t="inlineStr">
        <is>
          <t>Attempt 3</t>
        </is>
      </c>
      <c r="H2810" s="39" t="str">
        <f>IF(ISNUMBER(MATCH(G2810,QualityStatuses,0)),"Quality Lead","Non-Quality Lead")</f>
        <v>Non-Quality Lead</v>
      </c>
      <c r="I2810" t="inlineStr">
        <is>
          <t>2026-10</t>
        </is>
      </c>
      <c r="J2810" t="inlineStr">
        <is>
          <t>Wk of 2026-10-12</t>
        </is>
      </c>
      <c r="K2810" t="inlineStr">
        <is>
          <t>Marshal Malbari</t>
        </is>
      </c>
      <c r="L2810" t="inlineStr">
        <is>
          <t>Facebook</t>
        </is>
      </c>
      <c r="M2810" t="inlineStr">
        <is>
          <t>Direct (campaign tagged in CRM)</t>
        </is>
      </c>
      <c r="N2810" t="inlineStr">
        <is>
          <t>6acbe0f0fc9be51c0cf7a62a</t>
        </is>
      </c>
      <c r="O2810" t="n">
        <v>1</v>
      </c>
      <c r="P2810" s="40">
        <f>IF(A2810="Lead",IF(ISNUMBER(MATCH(G2810,QualityStatuses,0)),1,0),0)</f>
        <v>0</v>
      </c>
      <c r="Q2810" s="40">
        <f>IF(A2810="Lead",IF(G2810="New Lead",0,1),0)</f>
        <v>1</v>
      </c>
      <c r="R2810" s="40">
        <f>IF(A2810="Lead",IF(G2810="Lost",1,0),0)</f>
        <v>0</v>
      </c>
      <c r="S2810" t="n">
        <v>3</v>
      </c>
      <c r="T2810" t="n">
        <v>2</v>
      </c>
      <c r="U2810" t="n">
        <v>0</v>
      </c>
      <c r="V2810" t="n">
        <v>0</v>
      </c>
      <c r="W2810" t="n">
        <v>0</v>
      </c>
      <c r="X2810" t="n">
        <v>0</v>
      </c>
      <c r="Y2810">
        <f>IF(AND(A2810="Lead",COUNTIF(MetaCamps,C2810)&gt;0),1,0)</f>
        <v>0</v>
      </c>
      <c r="Z2810">
        <f>IF(Y2810=1,P2810,0)</f>
        <v>0</v>
      </c>
    </row>
    <row r="2811">
      <c r="A2811" t="inlineStr">
        <is>
          <t>Lead</t>
        </is>
      </c>
      <c r="B2811" s="39" t="str">
        <f>IFERROR(INDEX(CampTypes,MATCH(C2811,CampList,0)),"Unattributed")</f>
        <v>New</v>
      </c>
      <c r="C2811" t="inlineStr">
        <is>
          <t>EBG - In House | ABO | Natuf | Leads | Unit Franchise | India | Oct26 | V1</t>
        </is>
      </c>
      <c r="D2811" t="inlineStr">
        <is>
          <t>Natuf | Investors | Tier1 + Growth Cities | Oct26 | V1</t>
        </is>
      </c>
      <c r="E2811" t="inlineStr">
        <is>
          <t>Natuf | Reel | Brand Ambassador | Heard Of Owning A Cafe | V1</t>
        </is>
      </c>
      <c r="F2811" t="inlineStr">
        <is>
          <t>In House Natuf</t>
        </is>
      </c>
      <c r="G2811" t="inlineStr">
        <is>
          <t>Connected</t>
        </is>
      </c>
      <c r="H2811" s="39" t="str">
        <f>IF(ISNUMBER(MATCH(G2811,QualityStatuses,0)),"Quality Lead","Non-Quality Lead")</f>
        <v>Non-Quality Lead</v>
      </c>
      <c r="I2811" t="inlineStr">
        <is>
          <t>2026-10</t>
        </is>
      </c>
      <c r="J2811" t="inlineStr">
        <is>
          <t>Wk of 2026-10-12</t>
        </is>
      </c>
      <c r="K2811" t="inlineStr">
        <is>
          <t>Marshal Malbari</t>
        </is>
      </c>
      <c r="L2811" t="inlineStr">
        <is>
          <t>Facebook</t>
        </is>
      </c>
      <c r="M2811" t="inlineStr">
        <is>
          <t>Direct (campaign tagged in CRM)</t>
        </is>
      </c>
      <c r="N2811" t="inlineStr">
        <is>
          <t>6acbe077769f511c9a860c52</t>
        </is>
      </c>
      <c r="O2811" t="n">
        <v>1</v>
      </c>
      <c r="P2811" s="40">
        <f>IF(A2811="Lead",IF(ISNUMBER(MATCH(G2811,QualityStatuses,0)),1,0),0)</f>
        <v>0</v>
      </c>
      <c r="Q2811" s="40">
        <f>IF(A2811="Lead",IF(G2811="New Lead",0,1),0)</f>
        <v>1</v>
      </c>
      <c r="R2811" s="40">
        <f>IF(A2811="Lead",IF(G2811="Lost",1,0),0)</f>
        <v>0</v>
      </c>
      <c r="S2811" t="n">
        <v>7</v>
      </c>
      <c r="T2811" t="n">
        <v>1</v>
      </c>
      <c r="U2811" t="n">
        <v>0</v>
      </c>
      <c r="V2811" t="n">
        <v>0</v>
      </c>
      <c r="W2811" t="n">
        <v>0</v>
      </c>
      <c r="X2811" t="n">
        <v>0</v>
      </c>
      <c r="Y2811">
        <f>IF(AND(A2811="Lead",COUNTIF(MetaCamps,C2811)&gt;0),1,0)</f>
        <v>0</v>
      </c>
      <c r="Z2811">
        <f>IF(Y2811=1,P2811,0)</f>
        <v>0</v>
      </c>
    </row>
    <row r="2812">
      <c r="A2812" t="inlineStr">
        <is>
          <t>Lead</t>
        </is>
      </c>
      <c r="B2812" s="39" t="str">
        <f>IFERROR(INDEX(CampTypes,MATCH(C2812,CampList,0)),"Unattributed")</f>
        <v>New</v>
      </c>
      <c r="C2812" t="inlineStr">
        <is>
          <t>EBG - In House | ABO | Natuf | Leads | Unit Franchise | India | Oct26 | V1</t>
        </is>
      </c>
      <c r="D2812" t="inlineStr">
        <is>
          <t>Natuf | Investors | Tier1 + Growth Cities | Oct26 | V1</t>
        </is>
      </c>
      <c r="E2812" t="inlineStr">
        <is>
          <t>Natuf | Reel | Brand Ambassador | Heard Of Owning A Cafe | V1</t>
        </is>
      </c>
      <c r="F2812" t="inlineStr">
        <is>
          <t>In House Natuf</t>
        </is>
      </c>
      <c r="G2812" t="inlineStr">
        <is>
          <t>Attempt 4</t>
        </is>
      </c>
      <c r="H2812" s="39" t="str">
        <f>IF(ISNUMBER(MATCH(G2812,QualityStatuses,0)),"Quality Lead","Non-Quality Lead")</f>
        <v>Non-Quality Lead</v>
      </c>
      <c r="I2812" t="inlineStr">
        <is>
          <t>2026-10</t>
        </is>
      </c>
      <c r="J2812" t="inlineStr">
        <is>
          <t>Wk of 2026-10-12</t>
        </is>
      </c>
      <c r="K2812" t="inlineStr">
        <is>
          <t>Marshal Malbari</t>
        </is>
      </c>
      <c r="L2812" t="inlineStr">
        <is>
          <t>Facebook</t>
        </is>
      </c>
      <c r="M2812" t="inlineStr">
        <is>
          <t>Direct (campaign tagged in CRM)</t>
        </is>
      </c>
      <c r="N2812" t="inlineStr">
        <is>
          <t>6acbe015c6e80f5c3b1ba773</t>
        </is>
      </c>
      <c r="O2812" t="n">
        <v>1</v>
      </c>
      <c r="P2812" s="40">
        <f>IF(A2812="Lead",IF(ISNUMBER(MATCH(G2812,QualityStatuses,0)),1,0),0)</f>
        <v>0</v>
      </c>
      <c r="Q2812" s="40">
        <f>IF(A2812="Lead",IF(G2812="New Lead",0,1),0)</f>
        <v>1</v>
      </c>
      <c r="R2812" s="40">
        <f>IF(A2812="Lead",IF(G2812="Lost",1,0),0)</f>
        <v>0</v>
      </c>
      <c r="S2812" t="n">
        <v>4</v>
      </c>
      <c r="T2812" t="n">
        <v>1</v>
      </c>
      <c r="U2812" t="n">
        <v>0</v>
      </c>
      <c r="V2812" t="n">
        <v>0</v>
      </c>
      <c r="W2812" t="n">
        <v>0</v>
      </c>
      <c r="X2812" t="n">
        <v>0</v>
      </c>
      <c r="Y2812">
        <f>IF(AND(A2812="Lead",COUNTIF(MetaCamps,C2812)&gt;0),1,0)</f>
        <v>0</v>
      </c>
      <c r="Z2812">
        <f>IF(Y2812=1,P2812,0)</f>
        <v>0</v>
      </c>
    </row>
    <row r="2813">
      <c r="A2813" t="inlineStr">
        <is>
          <t>Lead</t>
        </is>
      </c>
      <c r="B2813" s="39" t="str">
        <f>IFERROR(INDEX(CampTypes,MATCH(C2813,CampList,0)),"Unattributed")</f>
        <v>Old</v>
      </c>
      <c r="C2813" t="inlineStr">
        <is>
          <t>E_Suresh_Natuf_Kiosk_07072026</t>
        </is>
      </c>
      <c r="D2813" t="inlineStr">
        <is>
          <t>E_Suresh_Natuf_Kiosk_07072026_Adset5</t>
        </is>
      </c>
      <c r="E2813" t="inlineStr">
        <is>
          <t>E_Hindi_Suresh_Natuf_Kiosk_07072026_Adset5_ad3 – Copy 2</t>
        </is>
      </c>
      <c r="F2813" t="inlineStr">
        <is>
          <t>Natuf</t>
        </is>
      </c>
      <c r="G2813" t="inlineStr">
        <is>
          <t>Connected</t>
        </is>
      </c>
      <c r="H2813" s="39" t="str">
        <f>IF(ISNUMBER(MATCH(G2813,QualityStatuses,0)),"Quality Lead","Non-Quality Lead")</f>
        <v>Non-Quality Lead</v>
      </c>
      <c r="I2813" t="inlineStr">
        <is>
          <t>2026-10</t>
        </is>
      </c>
      <c r="J2813" t="inlineStr">
        <is>
          <t>Wk of 2026-10-12</t>
        </is>
      </c>
      <c r="K2813" t="inlineStr">
        <is>
          <t>Tejaswini Tarigopula</t>
        </is>
      </c>
      <c r="L2813" t="inlineStr">
        <is>
          <t>Facebook</t>
        </is>
      </c>
      <c r="M2813" t="inlineStr">
        <is>
          <t>Direct (campaign tagged in CRM)</t>
        </is>
      </c>
      <c r="N2813" t="inlineStr">
        <is>
          <t>6acbdff4c12017009623da46</t>
        </is>
      </c>
      <c r="O2813" t="n">
        <v>1</v>
      </c>
      <c r="P2813" s="40">
        <f>IF(A2813="Lead",IF(ISNUMBER(MATCH(G2813,QualityStatuses,0)),1,0),0)</f>
        <v>0</v>
      </c>
      <c r="Q2813" s="40">
        <f>IF(A2813="Lead",IF(G2813="New Lead",0,1),0)</f>
        <v>1</v>
      </c>
      <c r="R2813" s="40">
        <f>IF(A2813="Lead",IF(G2813="Lost",1,0),0)</f>
        <v>0</v>
      </c>
      <c r="S2813" t="n">
        <v>2</v>
      </c>
      <c r="T2813" t="n">
        <v>1</v>
      </c>
      <c r="U2813" t="n">
        <v>0</v>
      </c>
      <c r="V2813" t="n">
        <v>0</v>
      </c>
      <c r="W2813" t="n">
        <v>0</v>
      </c>
      <c r="X2813" t="n">
        <v>0</v>
      </c>
      <c r="Y2813">
        <f>IF(AND(A2813="Lead",COUNTIF(MetaCamps,C2813)&gt;0),1,0)</f>
        <v>1</v>
      </c>
      <c r="Z2813">
        <f>IF(Y2813=1,P2813,0)</f>
        <v>0</v>
      </c>
    </row>
    <row r="2814">
      <c r="A2814" t="inlineStr">
        <is>
          <t>Lead</t>
        </is>
      </c>
      <c r="B2814" s="39" t="str">
        <f>IFERROR(INDEX(CampTypes,MATCH(C2814,CampList,0)),"Unattributed")</f>
        <v>New</v>
      </c>
      <c r="C2814" t="inlineStr">
        <is>
          <t>EBG - In House | ABO | Natuf | Leads | Unit Franchise | India | Oct26 | V1</t>
        </is>
      </c>
      <c r="D2814" t="inlineStr">
        <is>
          <t>Natuf | LAL 1% | India | Jul26 | V1</t>
        </is>
      </c>
      <c r="E2814" t="inlineStr">
        <is>
          <t>Natuf | Reel | Brand Ambassador | Heard Of Owning A Cafe | V1</t>
        </is>
      </c>
      <c r="F2814" t="inlineStr">
        <is>
          <t>In House Natuf</t>
        </is>
      </c>
      <c r="G2814" t="inlineStr">
        <is>
          <t>Lost</t>
        </is>
      </c>
      <c r="H2814" s="39" t="str">
        <f>IF(ISNUMBER(MATCH(G2814,QualityStatuses,0)),"Quality Lead","Non-Quality Lead")</f>
        <v>Non-Quality Lead</v>
      </c>
      <c r="I2814" t="inlineStr">
        <is>
          <t>2026-10</t>
        </is>
      </c>
      <c r="J2814" t="inlineStr">
        <is>
          <t>Wk of 2026-10-12</t>
        </is>
      </c>
      <c r="K2814" t="inlineStr">
        <is>
          <t>Marshal Malbari</t>
        </is>
      </c>
      <c r="L2814" t="inlineStr">
        <is>
          <t>Facebook</t>
        </is>
      </c>
      <c r="M2814" t="inlineStr">
        <is>
          <t>Direct (campaign tagged in CRM)</t>
        </is>
      </c>
      <c r="N2814" t="inlineStr">
        <is>
          <t>6acbdfd7d0031c90b1983eda</t>
        </is>
      </c>
      <c r="O2814" t="n">
        <v>1</v>
      </c>
      <c r="P2814" s="40">
        <f>IF(A2814="Lead",IF(ISNUMBER(MATCH(G2814,QualityStatuses,0)),1,0),0)</f>
        <v>0</v>
      </c>
      <c r="Q2814" s="40">
        <f>IF(A2814="Lead",IF(G2814="New Lead",0,1),0)</f>
        <v>1</v>
      </c>
      <c r="R2814" s="40">
        <f>IF(A2814="Lead",IF(G2814="Lost",1,0),0)</f>
        <v>1</v>
      </c>
      <c r="S2814" t="n">
        <v>9</v>
      </c>
      <c r="T2814" t="n">
        <v>4</v>
      </c>
      <c r="U2814" t="n">
        <v>0</v>
      </c>
      <c r="V2814" t="n">
        <v>0</v>
      </c>
      <c r="W2814" t="n">
        <v>0</v>
      </c>
      <c r="X2814" t="n">
        <v>0</v>
      </c>
      <c r="Y2814">
        <f>IF(AND(A2814="Lead",COUNTIF(MetaCamps,C2814)&gt;0),1,0)</f>
        <v>0</v>
      </c>
      <c r="Z2814">
        <f>IF(Y2814=1,P2814,0)</f>
        <v>0</v>
      </c>
    </row>
    <row r="2815">
      <c r="A2815" t="inlineStr">
        <is>
          <t>Lead</t>
        </is>
      </c>
      <c r="B2815" s="39" t="str">
        <f>IFERROR(INDEX(CampTypes,MATCH(C2815,CampList,0)),"Unattributed")</f>
        <v>New</v>
      </c>
      <c r="C2815" t="inlineStr">
        <is>
          <t>EBG - In House | ABO | Natuf | Leads | Unit Franchise | India | Oct26 | V1</t>
        </is>
      </c>
      <c r="D2815" t="inlineStr">
        <is>
          <t>Natuf | Business Owners | Tier1 + Growth Cities | Oct26 | V1</t>
        </is>
      </c>
      <c r="E2815" t="inlineStr">
        <is>
          <t>Natuf | Reel | Brand Ambassador | Heard Of Owning A Cafe | V1</t>
        </is>
      </c>
      <c r="F2815" t="inlineStr">
        <is>
          <t>In House Natuf</t>
        </is>
      </c>
      <c r="G2815" t="inlineStr">
        <is>
          <t>Details Shared</t>
        </is>
      </c>
      <c r="H2815" s="39" t="str">
        <f>IF(ISNUMBER(MATCH(G2815,QualityStatuses,0)),"Quality Lead","Non-Quality Lead")</f>
        <v>Quality Lead</v>
      </c>
      <c r="I2815" t="inlineStr">
        <is>
          <t>2026-10</t>
        </is>
      </c>
      <c r="J2815" t="inlineStr">
        <is>
          <t>Wk of 2026-10-12</t>
        </is>
      </c>
      <c r="K2815" t="inlineStr">
        <is>
          <t>Marshal Malbari</t>
        </is>
      </c>
      <c r="L2815" t="inlineStr">
        <is>
          <t>Facebook</t>
        </is>
      </c>
      <c r="M2815" t="inlineStr">
        <is>
          <t>Direct (campaign tagged in CRM)</t>
        </is>
      </c>
      <c r="N2815" t="inlineStr">
        <is>
          <t>6acbde2e0356aa676c9bb8c5</t>
        </is>
      </c>
      <c r="O2815" t="n">
        <v>1</v>
      </c>
      <c r="P2815" s="40">
        <f>IF(A2815="Lead",IF(ISNUMBER(MATCH(G2815,QualityStatuses,0)),1,0),0)</f>
        <v>1</v>
      </c>
      <c r="Q2815" s="40">
        <f>IF(A2815="Lead",IF(G2815="New Lead",0,1),0)</f>
        <v>1</v>
      </c>
      <c r="R2815" s="40">
        <f>IF(A2815="Lead",IF(G2815="Lost",1,0),0)</f>
        <v>0</v>
      </c>
      <c r="S2815" t="n">
        <v>3</v>
      </c>
      <c r="T2815" t="n">
        <v>2</v>
      </c>
      <c r="U2815" t="n">
        <v>0</v>
      </c>
      <c r="V2815" t="n">
        <v>0</v>
      </c>
      <c r="W2815" t="n">
        <v>0</v>
      </c>
      <c r="X2815" t="n">
        <v>0</v>
      </c>
      <c r="Y2815">
        <f>IF(AND(A2815="Lead",COUNTIF(MetaCamps,C2815)&gt;0),1,0)</f>
        <v>0</v>
      </c>
      <c r="Z2815">
        <f>IF(Y2815=1,P2815,0)</f>
        <v>0</v>
      </c>
    </row>
    <row r="2816">
      <c r="A2816" t="inlineStr">
        <is>
          <t>Lead</t>
        </is>
      </c>
      <c r="B2816" s="39" t="str">
        <f>IFERROR(INDEX(CampTypes,MATCH(C2816,CampList,0)),"Unattributed")</f>
        <v>New</v>
      </c>
      <c r="C2816" t="inlineStr">
        <is>
          <t>EBG - In House | ABO | Natuf | Leads | Unit Franchise | India | Oct26 | V1</t>
        </is>
      </c>
      <c r="D2816" t="inlineStr">
        <is>
          <t>Natuf | Broad | Tier1 + Growth Cities | Oct26 | V1</t>
        </is>
      </c>
      <c r="E2816" t="inlineStr">
        <is>
          <t>Natuf | Reel | Brand Ambassador | Heard Of Owning A Cafe | V1</t>
        </is>
      </c>
      <c r="F2816" t="inlineStr">
        <is>
          <t>In House Natuf</t>
        </is>
      </c>
      <c r="G2816" t="inlineStr">
        <is>
          <t>Attempt 1</t>
        </is>
      </c>
      <c r="H2816" s="39" t="str">
        <f>IF(ISNUMBER(MATCH(G2816,QualityStatuses,0)),"Quality Lead","Non-Quality Lead")</f>
        <v>Non-Quality Lead</v>
      </c>
      <c r="I2816" t="inlineStr">
        <is>
          <t>2026-10</t>
        </is>
      </c>
      <c r="J2816" t="inlineStr">
        <is>
          <t>Wk of 2026-10-12</t>
        </is>
      </c>
      <c r="K2816" t="inlineStr">
        <is>
          <t>Marshal Malbari</t>
        </is>
      </c>
      <c r="L2816" t="inlineStr">
        <is>
          <t>Facebook</t>
        </is>
      </c>
      <c r="M2816" t="inlineStr">
        <is>
          <t>Direct (campaign tagged in CRM)</t>
        </is>
      </c>
      <c r="N2816" t="inlineStr">
        <is>
          <t>6acbddf0ad84000d8d57e723</t>
        </is>
      </c>
      <c r="O2816" t="n">
        <v>1</v>
      </c>
      <c r="P2816" s="40">
        <f>IF(A2816="Lead",IF(ISNUMBER(MATCH(G2816,QualityStatuses,0)),1,0),0)</f>
        <v>0</v>
      </c>
      <c r="Q2816" s="40">
        <f>IF(A2816="Lead",IF(G2816="New Lead",0,1),0)</f>
        <v>1</v>
      </c>
      <c r="R2816" s="40">
        <f>IF(A2816="Lead",IF(G2816="Lost",1,0),0)</f>
        <v>0</v>
      </c>
      <c r="S2816" t="n">
        <v>1</v>
      </c>
      <c r="T2816" t="n">
        <v>0</v>
      </c>
      <c r="U2816" t="n">
        <v>0</v>
      </c>
      <c r="V2816" t="n">
        <v>0</v>
      </c>
      <c r="W2816" t="n">
        <v>0</v>
      </c>
      <c r="X2816" t="n">
        <v>0</v>
      </c>
      <c r="Y2816">
        <f>IF(AND(A2816="Lead",COUNTIF(MetaCamps,C2816)&gt;0),1,0)</f>
        <v>0</v>
      </c>
      <c r="Z2816">
        <f>IF(Y2816=1,P2816,0)</f>
        <v>0</v>
      </c>
    </row>
    <row r="2817">
      <c r="A2817" t="inlineStr">
        <is>
          <t>Lead</t>
        </is>
      </c>
      <c r="B2817" s="39" t="str">
        <f>IFERROR(INDEX(CampTypes,MATCH(C2817,CampList,0)),"Unattributed")</f>
        <v>New</v>
      </c>
      <c r="C2817" t="inlineStr">
        <is>
          <t>EBG - In House | ABO | Natuf | Leads | Unit Franchise | India | Oct26 | V1</t>
        </is>
      </c>
      <c r="D2817" t="inlineStr">
        <is>
          <t>Natuf | Investors | Tier1 + Growth Cities | Oct26 | V1</t>
        </is>
      </c>
      <c r="E2817" t="inlineStr">
        <is>
          <t>Natuf | Reel | Brand Ambassador | Heard Of Owning A Cafe | V1</t>
        </is>
      </c>
      <c r="F2817" t="inlineStr">
        <is>
          <t>In House Natuf</t>
        </is>
      </c>
      <c r="G2817" t="inlineStr">
        <is>
          <t>Attempt 5</t>
        </is>
      </c>
      <c r="H2817" s="39" t="str">
        <f>IF(ISNUMBER(MATCH(G2817,QualityStatuses,0)),"Quality Lead","Non-Quality Lead")</f>
        <v>Non-Quality Lead</v>
      </c>
      <c r="I2817" t="inlineStr">
        <is>
          <t>2026-10</t>
        </is>
      </c>
      <c r="J2817" t="inlineStr">
        <is>
          <t>Wk of 2026-10-12</t>
        </is>
      </c>
      <c r="K2817" t="inlineStr">
        <is>
          <t>Marshal Malbari</t>
        </is>
      </c>
      <c r="L2817" t="inlineStr">
        <is>
          <t>Facebook</t>
        </is>
      </c>
      <c r="M2817" t="inlineStr">
        <is>
          <t>Direct (campaign tagged in CRM)</t>
        </is>
      </c>
      <c r="N2817" t="inlineStr">
        <is>
          <t>6acbd945fc9be51c0cf7a047</t>
        </is>
      </c>
      <c r="O2817" t="n">
        <v>1</v>
      </c>
      <c r="P2817" s="40">
        <f>IF(A2817="Lead",IF(ISNUMBER(MATCH(G2817,QualityStatuses,0)),1,0),0)</f>
        <v>0</v>
      </c>
      <c r="Q2817" s="40">
        <f>IF(A2817="Lead",IF(G2817="New Lead",0,1),0)</f>
        <v>1</v>
      </c>
      <c r="R2817" s="40">
        <f>IF(A2817="Lead",IF(G2817="Lost",1,0),0)</f>
        <v>0</v>
      </c>
      <c r="S2817" t="n">
        <v>8</v>
      </c>
      <c r="T2817" t="n">
        <v>8</v>
      </c>
      <c r="U2817" t="n">
        <v>0</v>
      </c>
      <c r="V2817" t="n">
        <v>0</v>
      </c>
      <c r="W2817" t="n">
        <v>0</v>
      </c>
      <c r="X2817" t="n">
        <v>0</v>
      </c>
      <c r="Y2817">
        <f>IF(AND(A2817="Lead",COUNTIF(MetaCamps,C2817)&gt;0),1,0)</f>
        <v>0</v>
      </c>
      <c r="Z2817">
        <f>IF(Y2817=1,P2817,0)</f>
        <v>0</v>
      </c>
    </row>
    <row r="2818">
      <c r="A2818" t="inlineStr">
        <is>
          <t>Lead</t>
        </is>
      </c>
      <c r="B2818" s="39" t="str">
        <f>IFERROR(INDEX(CampTypes,MATCH(C2818,CampList,0)),"Unattributed")</f>
        <v>New</v>
      </c>
      <c r="C2818" t="inlineStr">
        <is>
          <t>EBG - In House | ABO | Natuf | Leads | Unit Franchise | India | Oct26 | V1</t>
        </is>
      </c>
      <c r="D2818" t="inlineStr">
        <is>
          <t>Natuf | Business Owners | Tier1 + Growth Cities | Oct26 | V1</t>
        </is>
      </c>
      <c r="E2818" t="inlineStr">
        <is>
          <t>Natuf | Reel | Brand Ambassador | Heard Of Owning A Cafe | V1</t>
        </is>
      </c>
      <c r="F2818" t="inlineStr">
        <is>
          <t>In House Natuf</t>
        </is>
      </c>
      <c r="G2818" t="inlineStr">
        <is>
          <t>Details Shared</t>
        </is>
      </c>
      <c r="H2818" s="39" t="str">
        <f>IF(ISNUMBER(MATCH(G2818,QualityStatuses,0)),"Quality Lead","Non-Quality Lead")</f>
        <v>Quality Lead</v>
      </c>
      <c r="I2818" t="inlineStr">
        <is>
          <t>2026-10</t>
        </is>
      </c>
      <c r="J2818" t="inlineStr">
        <is>
          <t>Wk of 2026-10-12</t>
        </is>
      </c>
      <c r="K2818" t="inlineStr">
        <is>
          <t>Marshal Malbari</t>
        </is>
      </c>
      <c r="L2818" t="inlineStr">
        <is>
          <t>Facebook</t>
        </is>
      </c>
      <c r="M2818" t="inlineStr">
        <is>
          <t>Direct (campaign tagged in CRM)</t>
        </is>
      </c>
      <c r="N2818" t="inlineStr">
        <is>
          <t>6acbd91a56aa5f1a668f0add</t>
        </is>
      </c>
      <c r="O2818" t="n">
        <v>1</v>
      </c>
      <c r="P2818" s="40">
        <f>IF(A2818="Lead",IF(ISNUMBER(MATCH(G2818,QualityStatuses,0)),1,0),0)</f>
        <v>1</v>
      </c>
      <c r="Q2818" s="40">
        <f>IF(A2818="Lead",IF(G2818="New Lead",0,1),0)</f>
        <v>1</v>
      </c>
      <c r="R2818" s="40">
        <f>IF(A2818="Lead",IF(G2818="Lost",1,0),0)</f>
        <v>0</v>
      </c>
      <c r="S2818" t="n">
        <v>2</v>
      </c>
      <c r="T2818" t="n">
        <v>2</v>
      </c>
      <c r="U2818" t="n">
        <v>0</v>
      </c>
      <c r="V2818" t="n">
        <v>0</v>
      </c>
      <c r="W2818" t="n">
        <v>0</v>
      </c>
      <c r="X2818" t="n">
        <v>0</v>
      </c>
      <c r="Y2818">
        <f>IF(AND(A2818="Lead",COUNTIF(MetaCamps,C2818)&gt;0),1,0)</f>
        <v>0</v>
      </c>
      <c r="Z2818">
        <f>IF(Y2818=1,P2818,0)</f>
        <v>0</v>
      </c>
    </row>
    <row r="2819">
      <c r="A2819" t="inlineStr">
        <is>
          <t>Lead</t>
        </is>
      </c>
      <c r="B2819" s="39" t="str">
        <f>IFERROR(INDEX(CampTypes,MATCH(C2819,CampList,0)),"Unattributed")</f>
        <v>New</v>
      </c>
      <c r="C2819" t="inlineStr">
        <is>
          <t>EBG - In House | ABO | Natuf | Leads | Unit Franchise | India | Oct26 | V1</t>
        </is>
      </c>
      <c r="D2819" t="inlineStr">
        <is>
          <t>Natuf | Broad | Tier1 + Growth Cities | Oct26 | V1</t>
        </is>
      </c>
      <c r="E2819" t="inlineStr">
        <is>
          <t>Natuf | Reel | Brand Ambassador | Heard Of Owning A Cafe | V1</t>
        </is>
      </c>
      <c r="F2819" t="inlineStr">
        <is>
          <t>In House Natuf</t>
        </is>
      </c>
      <c r="G2819" t="inlineStr">
        <is>
          <t>Lost</t>
        </is>
      </c>
      <c r="H2819" s="39" t="str">
        <f>IF(ISNUMBER(MATCH(G2819,QualityStatuses,0)),"Quality Lead","Non-Quality Lead")</f>
        <v>Non-Quality Lead</v>
      </c>
      <c r="I2819" t="inlineStr">
        <is>
          <t>2026-10</t>
        </is>
      </c>
      <c r="J2819" t="inlineStr">
        <is>
          <t>Wk of 2026-10-12</t>
        </is>
      </c>
      <c r="K2819" t="inlineStr">
        <is>
          <t>Marshal Malbari</t>
        </is>
      </c>
      <c r="L2819" t="inlineStr">
        <is>
          <t>Facebook</t>
        </is>
      </c>
      <c r="M2819" t="inlineStr">
        <is>
          <t>Direct (campaign tagged in CRM)</t>
        </is>
      </c>
      <c r="N2819" t="inlineStr">
        <is>
          <t>6acbd7fd123b9edefba95ceb</t>
        </is>
      </c>
      <c r="O2819" t="n">
        <v>1</v>
      </c>
      <c r="P2819" s="40">
        <f>IF(A2819="Lead",IF(ISNUMBER(MATCH(G2819,QualityStatuses,0)),1,0),0)</f>
        <v>0</v>
      </c>
      <c r="Q2819" s="40">
        <f>IF(A2819="Lead",IF(G2819="New Lead",0,1),0)</f>
        <v>1</v>
      </c>
      <c r="R2819" s="40">
        <f>IF(A2819="Lead",IF(G2819="Lost",1,0),0)</f>
        <v>1</v>
      </c>
      <c r="S2819" t="n">
        <v>5</v>
      </c>
      <c r="T2819" t="n">
        <v>4</v>
      </c>
      <c r="U2819" t="n">
        <v>0</v>
      </c>
      <c r="V2819" t="n">
        <v>0</v>
      </c>
      <c r="W2819" t="n">
        <v>0</v>
      </c>
      <c r="X2819" t="n">
        <v>0</v>
      </c>
      <c r="Y2819">
        <f>IF(AND(A2819="Lead",COUNTIF(MetaCamps,C2819)&gt;0),1,0)</f>
        <v>0</v>
      </c>
      <c r="Z2819">
        <f>IF(Y2819=1,P2819,0)</f>
        <v>0</v>
      </c>
    </row>
    <row r="2820">
      <c r="A2820" t="inlineStr">
        <is>
          <t>Lead</t>
        </is>
      </c>
      <c r="B2820" s="39" t="str">
        <f>IFERROR(INDEX(CampTypes,MATCH(C2820,CampList,0)),"Unattributed")</f>
        <v>Old</v>
      </c>
      <c r="C2820" t="inlineStr">
        <is>
          <t>natuf_Kiosk_14072026_Hindi</t>
        </is>
      </c>
      <c r="D2820" t="inlineStr">
        <is>
          <t>natuf_Kiosk_14072026_Highest-converting industries</t>
        </is>
      </c>
      <c r="E2820" t="inlineStr">
        <is>
          <t>natuf_Kiosk_14072026_ad set_ad1</t>
        </is>
      </c>
      <c r="F2820" t="inlineStr">
        <is>
          <t>Natuf</t>
        </is>
      </c>
      <c r="G2820" t="inlineStr">
        <is>
          <t>Lost</t>
        </is>
      </c>
      <c r="H2820" s="39" t="str">
        <f>IF(ISNUMBER(MATCH(G2820,QualityStatuses,0)),"Quality Lead","Non-Quality Lead")</f>
        <v>Non-Quality Lead</v>
      </c>
      <c r="I2820" t="inlineStr">
        <is>
          <t>2026-10</t>
        </is>
      </c>
      <c r="J2820" t="inlineStr">
        <is>
          <t>Wk of 2026-10-12</t>
        </is>
      </c>
      <c r="K2820" t="inlineStr">
        <is>
          <t>Tejaswini Tarigopula</t>
        </is>
      </c>
      <c r="L2820" t="inlineStr">
        <is>
          <t>Facebook</t>
        </is>
      </c>
      <c r="M2820" t="inlineStr">
        <is>
          <t>Direct (campaign tagged in CRM)</t>
        </is>
      </c>
      <c r="N2820" t="inlineStr">
        <is>
          <t>6acbd6fbcd0e7232936c3892</t>
        </is>
      </c>
      <c r="O2820" t="n">
        <v>1</v>
      </c>
      <c r="P2820" s="40">
        <f>IF(A2820="Lead",IF(ISNUMBER(MATCH(G2820,QualityStatuses,0)),1,0),0)</f>
        <v>0</v>
      </c>
      <c r="Q2820" s="40">
        <f>IF(A2820="Lead",IF(G2820="New Lead",0,1),0)</f>
        <v>1</v>
      </c>
      <c r="R2820" s="40">
        <f>IF(A2820="Lead",IF(G2820="Lost",1,0),0)</f>
        <v>1</v>
      </c>
      <c r="S2820" t="n">
        <v>4</v>
      </c>
      <c r="T2820" t="n">
        <v>2</v>
      </c>
      <c r="U2820" t="n">
        <v>0</v>
      </c>
      <c r="V2820" t="n">
        <v>0</v>
      </c>
      <c r="W2820" t="n">
        <v>0</v>
      </c>
      <c r="X2820" t="n">
        <v>0</v>
      </c>
      <c r="Y2820">
        <f>IF(AND(A2820="Lead",COUNTIF(MetaCamps,C2820)&gt;0),1,0)</f>
        <v>1</v>
      </c>
      <c r="Z2820">
        <f>IF(Y2820=1,P2820,0)</f>
        <v>0</v>
      </c>
    </row>
    <row r="2821">
      <c r="A2821" t="inlineStr">
        <is>
          <t>Lead</t>
        </is>
      </c>
      <c r="B2821" s="39" t="str">
        <f>IFERROR(INDEX(CampTypes,MATCH(C2821,CampList,0)),"Unattributed")</f>
        <v>Old</v>
      </c>
      <c r="C2821" t="inlineStr">
        <is>
          <t>E_Karan_Natuf_All_07072026</t>
        </is>
      </c>
      <c r="D2821" t="inlineStr">
        <is>
          <t>E_Karan_Natuf_Fragship_07072026_Adset2</t>
        </is>
      </c>
      <c r="E2821" t="inlineStr">
        <is>
          <t>E_Karan_Natuf_Flagship_Cafe_07072026_Adset2_Ad1 – Copy 2</t>
        </is>
      </c>
      <c r="F2821" t="inlineStr">
        <is>
          <t>Natuf</t>
        </is>
      </c>
      <c r="G2821" t="inlineStr">
        <is>
          <t>Lost</t>
        </is>
      </c>
      <c r="H2821" s="39" t="str">
        <f>IF(ISNUMBER(MATCH(G2821,QualityStatuses,0)),"Quality Lead","Non-Quality Lead")</f>
        <v>Non-Quality Lead</v>
      </c>
      <c r="I2821" t="inlineStr">
        <is>
          <t>2026-10</t>
        </is>
      </c>
      <c r="J2821" t="inlineStr">
        <is>
          <t>Wk of 2026-10-12</t>
        </is>
      </c>
      <c r="K2821" t="inlineStr">
        <is>
          <t>Tejaswini Tarigopula</t>
        </is>
      </c>
      <c r="L2821" t="inlineStr">
        <is>
          <t>Facebook</t>
        </is>
      </c>
      <c r="M2821" t="inlineStr">
        <is>
          <t>Direct (campaign tagged in CRM)</t>
        </is>
      </c>
      <c r="N2821" t="inlineStr">
        <is>
          <t>6acbd61ffba24532ea5d85c3</t>
        </is>
      </c>
      <c r="O2821" t="n">
        <v>1</v>
      </c>
      <c r="P2821" s="40">
        <f>IF(A2821="Lead",IF(ISNUMBER(MATCH(G2821,QualityStatuses,0)),1,0),0)</f>
        <v>0</v>
      </c>
      <c r="Q2821" s="40">
        <f>IF(A2821="Lead",IF(G2821="New Lead",0,1),0)</f>
        <v>1</v>
      </c>
      <c r="R2821" s="40">
        <f>IF(A2821="Lead",IF(G2821="Lost",1,0),0)</f>
        <v>1</v>
      </c>
      <c r="S2821" t="n">
        <v>1</v>
      </c>
      <c r="T2821" t="n">
        <v>1</v>
      </c>
      <c r="U2821" t="n">
        <v>0</v>
      </c>
      <c r="V2821" t="n">
        <v>0</v>
      </c>
      <c r="W2821" t="n">
        <v>0</v>
      </c>
      <c r="X2821" t="n">
        <v>0</v>
      </c>
      <c r="Y2821">
        <f>IF(AND(A2821="Lead",COUNTIF(MetaCamps,C2821)&gt;0),1,0)</f>
        <v>1</v>
      </c>
      <c r="Z2821">
        <f>IF(Y2821=1,P2821,0)</f>
        <v>0</v>
      </c>
    </row>
    <row r="2822">
      <c r="A2822" t="inlineStr">
        <is>
          <t>Lead</t>
        </is>
      </c>
      <c r="B2822" s="39" t="str">
        <f>IFERROR(INDEX(CampTypes,MATCH(C2822,CampList,0)),"Unattributed")</f>
        <v>New</v>
      </c>
      <c r="C2822" t="inlineStr">
        <is>
          <t>EBG - In House | ABO | Natuf | Leads | Unit Franchise | India | Oct26 | V1</t>
        </is>
      </c>
      <c r="D2822" t="inlineStr">
        <is>
          <t>Natuf | Business Owners | Tier1 + Growth Cities | Oct26 | V1</t>
        </is>
      </c>
      <c r="E2822" t="inlineStr">
        <is>
          <t>Natuf | Reel | Brand Ambassador | Heard Of Owning A Cafe | V1</t>
        </is>
      </c>
      <c r="F2822" t="inlineStr">
        <is>
          <t>In House Natuf</t>
        </is>
      </c>
      <c r="G2822" t="inlineStr">
        <is>
          <t>Attempt 3</t>
        </is>
      </c>
      <c r="H2822" s="39" t="str">
        <f>IF(ISNUMBER(MATCH(G2822,QualityStatuses,0)),"Quality Lead","Non-Quality Lead")</f>
        <v>Non-Quality Lead</v>
      </c>
      <c r="I2822" t="inlineStr">
        <is>
          <t>2026-10</t>
        </is>
      </c>
      <c r="J2822" t="inlineStr">
        <is>
          <t>Wk of 2026-10-05</t>
        </is>
      </c>
      <c r="K2822" t="inlineStr">
        <is>
          <t>Marshal Malbari</t>
        </is>
      </c>
      <c r="L2822" t="inlineStr">
        <is>
          <t>Facebook</t>
        </is>
      </c>
      <c r="M2822" t="inlineStr">
        <is>
          <t>Direct (campaign tagged in CRM)</t>
        </is>
      </c>
      <c r="N2822" t="inlineStr">
        <is>
          <t>6acbd4e4038a48c883b00cdc</t>
        </is>
      </c>
      <c r="O2822" t="n">
        <v>1</v>
      </c>
      <c r="P2822" s="40">
        <f>IF(A2822="Lead",IF(ISNUMBER(MATCH(G2822,QualityStatuses,0)),1,0),0)</f>
        <v>0</v>
      </c>
      <c r="Q2822" s="40">
        <f>IF(A2822="Lead",IF(G2822="New Lead",0,1),0)</f>
        <v>1</v>
      </c>
      <c r="R2822" s="40">
        <f>IF(A2822="Lead",IF(G2822="Lost",1,0),0)</f>
        <v>0</v>
      </c>
      <c r="S2822" t="n">
        <v>3</v>
      </c>
      <c r="T2822" t="n">
        <v>1</v>
      </c>
      <c r="U2822" t="n">
        <v>0</v>
      </c>
      <c r="V2822" t="n">
        <v>0</v>
      </c>
      <c r="W2822" t="n">
        <v>0</v>
      </c>
      <c r="X2822" t="n">
        <v>0</v>
      </c>
      <c r="Y2822">
        <f>IF(AND(A2822="Lead",COUNTIF(MetaCamps,C2822)&gt;0),1,0)</f>
        <v>0</v>
      </c>
      <c r="Z2822">
        <f>IF(Y2822=1,P2822,0)</f>
        <v>0</v>
      </c>
    </row>
    <row r="2823">
      <c r="A2823" t="inlineStr">
        <is>
          <t>Lead</t>
        </is>
      </c>
      <c r="B2823" s="39" t="str">
        <f>IFERROR(INDEX(CampTypes,MATCH(C2823,CampList,0)),"Unattributed")</f>
        <v>Old</v>
      </c>
      <c r="C2823" t="inlineStr">
        <is>
          <t>natuf_Kiosk_14072026_Hindi</t>
        </is>
      </c>
      <c r="D2823" t="inlineStr">
        <is>
          <t>natuf_Kiosk_09102026</t>
        </is>
      </c>
      <c r="E2823" t="inlineStr">
        <is>
          <t>natuf_Kiosk_14072026_ad set_ad1</t>
        </is>
      </c>
      <c r="F2823" t="inlineStr">
        <is>
          <t>Natuf</t>
        </is>
      </c>
      <c r="G2823" t="inlineStr">
        <is>
          <t>Attempt 2</t>
        </is>
      </c>
      <c r="H2823" s="39" t="str">
        <f>IF(ISNUMBER(MATCH(G2823,QualityStatuses,0)),"Quality Lead","Non-Quality Lead")</f>
        <v>Non-Quality Lead</v>
      </c>
      <c r="I2823" t="inlineStr">
        <is>
          <t>2026-10</t>
        </is>
      </c>
      <c r="J2823" t="inlineStr">
        <is>
          <t>Wk of 2026-10-05</t>
        </is>
      </c>
      <c r="K2823" t="inlineStr">
        <is>
          <t>Tejaswini Tarigopula</t>
        </is>
      </c>
      <c r="L2823" t="inlineStr">
        <is>
          <t>Facebook</t>
        </is>
      </c>
      <c r="M2823" t="inlineStr">
        <is>
          <t>Direct (campaign tagged in CRM)</t>
        </is>
      </c>
      <c r="N2823" t="inlineStr">
        <is>
          <t>6acbd311d69efa96a80378b7</t>
        </is>
      </c>
      <c r="O2823" t="n">
        <v>1</v>
      </c>
      <c r="P2823" s="40">
        <f>IF(A2823="Lead",IF(ISNUMBER(MATCH(G2823,QualityStatuses,0)),1,0),0)</f>
        <v>0</v>
      </c>
      <c r="Q2823" s="40">
        <f>IF(A2823="Lead",IF(G2823="New Lead",0,1),0)</f>
        <v>1</v>
      </c>
      <c r="R2823" s="40">
        <f>IF(A2823="Lead",IF(G2823="Lost",1,0),0)</f>
        <v>0</v>
      </c>
      <c r="S2823" t="n">
        <v>3</v>
      </c>
      <c r="T2823" t="n">
        <v>1</v>
      </c>
      <c r="U2823" t="n">
        <v>0</v>
      </c>
      <c r="V2823" t="n">
        <v>0</v>
      </c>
      <c r="W2823" t="n">
        <v>0</v>
      </c>
      <c r="X2823" t="n">
        <v>0</v>
      </c>
      <c r="Y2823">
        <f>IF(AND(A2823="Lead",COUNTIF(MetaCamps,C2823)&gt;0),1,0)</f>
        <v>1</v>
      </c>
      <c r="Z2823">
        <f>IF(Y2823=1,P2823,0)</f>
        <v>0</v>
      </c>
    </row>
    <row r="2824">
      <c r="A2824" t="inlineStr">
        <is>
          <t>Lead</t>
        </is>
      </c>
      <c r="B2824" s="39" t="str">
        <f>IFERROR(INDEX(CampTypes,MATCH(C2824,CampList,0)),"Unattributed")</f>
        <v>Old</v>
      </c>
      <c r="C2824" t="inlineStr">
        <is>
          <t>E_Suresh_Natuf_Kiosk_07072026</t>
        </is>
      </c>
      <c r="D2824" t="inlineStr">
        <is>
          <t>E_Suresh_Natuf_Kiosk_07072026_Adset5</t>
        </is>
      </c>
      <c r="E2824" t="inlineStr">
        <is>
          <t>E_Hindi_Suresh_Natuf_Kiosk_07072026_Adset5_ad3 – Copy 2</t>
        </is>
      </c>
      <c r="F2824" t="inlineStr">
        <is>
          <t>Natuf</t>
        </is>
      </c>
      <c r="G2824" t="inlineStr">
        <is>
          <t>Attempt 1</t>
        </is>
      </c>
      <c r="H2824" s="39" t="str">
        <f>IF(ISNUMBER(MATCH(G2824,QualityStatuses,0)),"Quality Lead","Non-Quality Lead")</f>
        <v>Non-Quality Lead</v>
      </c>
      <c r="I2824" t="inlineStr">
        <is>
          <t>2026-10</t>
        </is>
      </c>
      <c r="J2824" t="inlineStr">
        <is>
          <t>Wk of 2026-10-05</t>
        </is>
      </c>
      <c r="K2824" t="inlineStr">
        <is>
          <t>Tejaswini Tarigopula</t>
        </is>
      </c>
      <c r="L2824" t="inlineStr">
        <is>
          <t>Facebook</t>
        </is>
      </c>
      <c r="M2824" t="inlineStr">
        <is>
          <t>Direct (campaign tagged in CRM)</t>
        </is>
      </c>
      <c r="N2824" t="inlineStr">
        <is>
          <t>6acbcf99f29322e3ae7a67f8</t>
        </is>
      </c>
      <c r="O2824" t="n">
        <v>1</v>
      </c>
      <c r="P2824" s="40">
        <f>IF(A2824="Lead",IF(ISNUMBER(MATCH(G2824,QualityStatuses,0)),1,0),0)</f>
        <v>0</v>
      </c>
      <c r="Q2824" s="40">
        <f>IF(A2824="Lead",IF(G2824="New Lead",0,1),0)</f>
        <v>1</v>
      </c>
      <c r="R2824" s="40">
        <f>IF(A2824="Lead",IF(G2824="Lost",1,0),0)</f>
        <v>0</v>
      </c>
      <c r="S2824" t="n">
        <v>1</v>
      </c>
      <c r="T2824" t="n">
        <v>0</v>
      </c>
      <c r="U2824" t="n">
        <v>0</v>
      </c>
      <c r="V2824" t="n">
        <v>0</v>
      </c>
      <c r="W2824" t="n">
        <v>0</v>
      </c>
      <c r="X2824" t="n">
        <v>0</v>
      </c>
      <c r="Y2824">
        <f>IF(AND(A2824="Lead",COUNTIF(MetaCamps,C2824)&gt;0),1,0)</f>
        <v>1</v>
      </c>
      <c r="Z2824">
        <f>IF(Y2824=1,P2824,0)</f>
        <v>0</v>
      </c>
    </row>
    <row r="2825">
      <c r="A2825" t="inlineStr">
        <is>
          <t>Lead</t>
        </is>
      </c>
      <c r="B2825" s="39" t="str">
        <f>IFERROR(INDEX(CampTypes,MATCH(C2825,CampList,0)),"Unattributed")</f>
        <v>New</v>
      </c>
      <c r="C2825" t="inlineStr">
        <is>
          <t>EBG - In House | ABO | Natuf | Leads | Unit Franchise | India | Oct26 | V1</t>
        </is>
      </c>
      <c r="D2825" t="inlineStr">
        <is>
          <t>Natuf | Business Owners | Tier1 + Growth Cities | Oct26 | V1</t>
        </is>
      </c>
      <c r="E2825" t="inlineStr">
        <is>
          <t>Natuf | Reel | Brand Ambassador | Heard Of Owning A Cafe | V1</t>
        </is>
      </c>
      <c r="F2825" t="inlineStr">
        <is>
          <t>In House Natuf</t>
        </is>
      </c>
      <c r="G2825" t="inlineStr">
        <is>
          <t>Attempt 3</t>
        </is>
      </c>
      <c r="H2825" s="39" t="str">
        <f>IF(ISNUMBER(MATCH(G2825,QualityStatuses,0)),"Quality Lead","Non-Quality Lead")</f>
        <v>Non-Quality Lead</v>
      </c>
      <c r="I2825" t="inlineStr">
        <is>
          <t>2026-10</t>
        </is>
      </c>
      <c r="J2825" t="inlineStr">
        <is>
          <t>Wk of 2026-10-05</t>
        </is>
      </c>
      <c r="K2825" t="inlineStr">
        <is>
          <t>Marshal Malbari</t>
        </is>
      </c>
      <c r="L2825" t="inlineStr">
        <is>
          <t>Facebook</t>
        </is>
      </c>
      <c r="M2825" t="inlineStr">
        <is>
          <t>Direct (campaign tagged in CRM)</t>
        </is>
      </c>
      <c r="N2825" t="inlineStr">
        <is>
          <t>6acbcd67ecc76f1fb0a47e8e</t>
        </is>
      </c>
      <c r="O2825" t="n">
        <v>1</v>
      </c>
      <c r="P2825" s="40">
        <f>IF(A2825="Lead",IF(ISNUMBER(MATCH(G2825,QualityStatuses,0)),1,0),0)</f>
        <v>0</v>
      </c>
      <c r="Q2825" s="40">
        <f>IF(A2825="Lead",IF(G2825="New Lead",0,1),0)</f>
        <v>1</v>
      </c>
      <c r="R2825" s="40">
        <f>IF(A2825="Lead",IF(G2825="Lost",1,0),0)</f>
        <v>0</v>
      </c>
      <c r="S2825" t="n">
        <v>3</v>
      </c>
      <c r="T2825" t="n">
        <v>2</v>
      </c>
      <c r="U2825" t="n">
        <v>0</v>
      </c>
      <c r="V2825" t="n">
        <v>0</v>
      </c>
      <c r="W2825" t="n">
        <v>0</v>
      </c>
      <c r="X2825" t="n">
        <v>0</v>
      </c>
      <c r="Y2825">
        <f>IF(AND(A2825="Lead",COUNTIF(MetaCamps,C2825)&gt;0),1,0)</f>
        <v>0</v>
      </c>
      <c r="Z2825">
        <f>IF(Y2825=1,P2825,0)</f>
        <v>0</v>
      </c>
    </row>
    <row r="2826">
      <c r="A2826" t="inlineStr">
        <is>
          <t>Lead</t>
        </is>
      </c>
      <c r="B2826" s="39" t="str">
        <f>IFERROR(INDEX(CampTypes,MATCH(C2826,CampList,0)),"Unattributed")</f>
        <v>Old</v>
      </c>
      <c r="C2826" t="inlineStr">
        <is>
          <t>natuf_Kiosk_14072026_Hindi</t>
        </is>
      </c>
      <c r="D2826" t="inlineStr">
        <is>
          <t>natuf_Kiosk_09102026</t>
        </is>
      </c>
      <c r="E2826" t="inlineStr">
        <is>
          <t>natuf_Kiosk_14072026_ad set_ad1</t>
        </is>
      </c>
      <c r="F2826" t="inlineStr">
        <is>
          <t>Natuf</t>
        </is>
      </c>
      <c r="G2826" t="inlineStr">
        <is>
          <t>Attempt 3</t>
        </is>
      </c>
      <c r="H2826" s="39" t="str">
        <f>IF(ISNUMBER(MATCH(G2826,QualityStatuses,0)),"Quality Lead","Non-Quality Lead")</f>
        <v>Non-Quality Lead</v>
      </c>
      <c r="I2826" t="inlineStr">
        <is>
          <t>2026-10</t>
        </is>
      </c>
      <c r="J2826" t="inlineStr">
        <is>
          <t>Wk of 2026-10-05</t>
        </is>
      </c>
      <c r="K2826" t="inlineStr">
        <is>
          <t>Deepak Rai</t>
        </is>
      </c>
      <c r="L2826" t="inlineStr">
        <is>
          <t>Facebook</t>
        </is>
      </c>
      <c r="M2826" t="inlineStr">
        <is>
          <t>Direct (campaign tagged in CRM)</t>
        </is>
      </c>
      <c r="N2826" t="inlineStr">
        <is>
          <t>6acbcc533176a1d5820b8cdb</t>
        </is>
      </c>
      <c r="O2826" t="n">
        <v>1</v>
      </c>
      <c r="P2826" s="40">
        <f>IF(A2826="Lead",IF(ISNUMBER(MATCH(G2826,QualityStatuses,0)),1,0),0)</f>
        <v>0</v>
      </c>
      <c r="Q2826" s="40">
        <f>IF(A2826="Lead",IF(G2826="New Lead",0,1),0)</f>
        <v>1</v>
      </c>
      <c r="R2826" s="40">
        <f>IF(A2826="Lead",IF(G2826="Lost",1,0),0)</f>
        <v>0</v>
      </c>
      <c r="S2826" t="n">
        <v>1</v>
      </c>
      <c r="T2826" t="n">
        <v>1</v>
      </c>
      <c r="U2826" t="n">
        <v>0</v>
      </c>
      <c r="V2826" t="n">
        <v>0</v>
      </c>
      <c r="W2826" t="n">
        <v>0</v>
      </c>
      <c r="X2826" t="n">
        <v>0</v>
      </c>
      <c r="Y2826">
        <f>IF(AND(A2826="Lead",COUNTIF(MetaCamps,C2826)&gt;0),1,0)</f>
        <v>1</v>
      </c>
      <c r="Z2826">
        <f>IF(Y2826=1,P2826,0)</f>
        <v>0</v>
      </c>
    </row>
    <row r="2827">
      <c r="A2827" t="inlineStr">
        <is>
          <t>Lead</t>
        </is>
      </c>
      <c r="B2827" s="39" t="str">
        <f>IFERROR(INDEX(CampTypes,MATCH(C2827,CampList,0)),"Unattributed")</f>
        <v>New</v>
      </c>
      <c r="C2827" t="inlineStr">
        <is>
          <t>EBG - In House | ABO | Natuf | Leads | Unit Franchise | India | Oct26 | V1</t>
        </is>
      </c>
      <c r="D2827" t="inlineStr">
        <is>
          <t>Natuf | Investors | Tier1 + Growth Cities | Oct26 | V1</t>
        </is>
      </c>
      <c r="E2827" t="inlineStr">
        <is>
          <t>Natuf | Reel | Brand Ambassador | Heard Of Owning A Cafe | V1</t>
        </is>
      </c>
      <c r="F2827" t="inlineStr">
        <is>
          <t>In House Natuf</t>
        </is>
      </c>
      <c r="G2827" t="inlineStr">
        <is>
          <t>Connected</t>
        </is>
      </c>
      <c r="H2827" s="39" t="str">
        <f>IF(ISNUMBER(MATCH(G2827,QualityStatuses,0)),"Quality Lead","Non-Quality Lead")</f>
        <v>Non-Quality Lead</v>
      </c>
      <c r="I2827" t="inlineStr">
        <is>
          <t>2026-10</t>
        </is>
      </c>
      <c r="J2827" t="inlineStr">
        <is>
          <t>Wk of 2026-10-05</t>
        </is>
      </c>
      <c r="K2827" t="inlineStr">
        <is>
          <t>Marshal Malbari</t>
        </is>
      </c>
      <c r="L2827" t="inlineStr">
        <is>
          <t>Facebook</t>
        </is>
      </c>
      <c r="M2827" t="inlineStr">
        <is>
          <t>Direct (campaign tagged in CRM)</t>
        </is>
      </c>
      <c r="N2827" t="inlineStr">
        <is>
          <t>6acbcbd54af74beeb6e1f32e</t>
        </is>
      </c>
      <c r="O2827" t="n">
        <v>1</v>
      </c>
      <c r="P2827" s="40">
        <f>IF(A2827="Lead",IF(ISNUMBER(MATCH(G2827,QualityStatuses,0)),1,0),0)</f>
        <v>0</v>
      </c>
      <c r="Q2827" s="40">
        <f>IF(A2827="Lead",IF(G2827="New Lead",0,1),0)</f>
        <v>1</v>
      </c>
      <c r="R2827" s="40">
        <f>IF(A2827="Lead",IF(G2827="Lost",1,0),0)</f>
        <v>0</v>
      </c>
      <c r="S2827" t="n">
        <v>7</v>
      </c>
      <c r="T2827" t="n">
        <v>1</v>
      </c>
      <c r="U2827" t="n">
        <v>0</v>
      </c>
      <c r="V2827" t="n">
        <v>0</v>
      </c>
      <c r="W2827" t="n">
        <v>0</v>
      </c>
      <c r="X2827" t="n">
        <v>0</v>
      </c>
      <c r="Y2827">
        <f>IF(AND(A2827="Lead",COUNTIF(MetaCamps,C2827)&gt;0),1,0)</f>
        <v>0</v>
      </c>
      <c r="Z2827">
        <f>IF(Y2827=1,P2827,0)</f>
        <v>0</v>
      </c>
    </row>
    <row r="2828">
      <c r="A2828" t="inlineStr">
        <is>
          <t>Lead</t>
        </is>
      </c>
      <c r="B2828" s="39" t="str">
        <f>IFERROR(INDEX(CampTypes,MATCH(C2828,CampList,0)),"Unattributed")</f>
        <v>New</v>
      </c>
      <c r="C2828" t="inlineStr">
        <is>
          <t>EBG - In House | ABO | Natuf | Leads | Unit Franchise | India | Oct26 | V1</t>
        </is>
      </c>
      <c r="D2828" t="inlineStr">
        <is>
          <t>Natuf | Broad | Tier1 + Growth Cities | Oct26 | V1</t>
        </is>
      </c>
      <c r="E2828" t="inlineStr">
        <is>
          <t>Natuf | Reel | Brand Ambassador | Heard Of Owning A Cafe | V1</t>
        </is>
      </c>
      <c r="F2828" t="inlineStr">
        <is>
          <t>In House Natuf</t>
        </is>
      </c>
      <c r="G2828" t="inlineStr">
        <is>
          <t>Attempt 4</t>
        </is>
      </c>
      <c r="H2828" s="39" t="str">
        <f>IF(ISNUMBER(MATCH(G2828,QualityStatuses,0)),"Quality Lead","Non-Quality Lead")</f>
        <v>Non-Quality Lead</v>
      </c>
      <c r="I2828" t="inlineStr">
        <is>
          <t>2026-10</t>
        </is>
      </c>
      <c r="J2828" t="inlineStr">
        <is>
          <t>Wk of 2026-10-05</t>
        </is>
      </c>
      <c r="K2828" t="inlineStr">
        <is>
          <t>Marshal Malbari</t>
        </is>
      </c>
      <c r="L2828" t="inlineStr">
        <is>
          <t>Facebook</t>
        </is>
      </c>
      <c r="M2828" t="inlineStr">
        <is>
          <t>Direct (campaign tagged in CRM)</t>
        </is>
      </c>
      <c r="N2828" t="inlineStr">
        <is>
          <t>6acbcb5215c0255257aa9c58</t>
        </is>
      </c>
      <c r="O2828" t="n">
        <v>1</v>
      </c>
      <c r="P2828" s="40">
        <f>IF(A2828="Lead",IF(ISNUMBER(MATCH(G2828,QualityStatuses,0)),1,0),0)</f>
        <v>0</v>
      </c>
      <c r="Q2828" s="40">
        <f>IF(A2828="Lead",IF(G2828="New Lead",0,1),0)</f>
        <v>1</v>
      </c>
      <c r="R2828" s="40">
        <f>IF(A2828="Lead",IF(G2828="Lost",1,0),0)</f>
        <v>0</v>
      </c>
      <c r="S2828" t="n">
        <v>4</v>
      </c>
      <c r="T2828" t="n">
        <v>0</v>
      </c>
      <c r="U2828" t="n">
        <v>0</v>
      </c>
      <c r="V2828" t="n">
        <v>0</v>
      </c>
      <c r="W2828" t="n">
        <v>0</v>
      </c>
      <c r="X2828" t="n">
        <v>0</v>
      </c>
      <c r="Y2828">
        <f>IF(AND(A2828="Lead",COUNTIF(MetaCamps,C2828)&gt;0),1,0)</f>
        <v>0</v>
      </c>
      <c r="Z2828">
        <f>IF(Y2828=1,P2828,0)</f>
        <v>0</v>
      </c>
    </row>
    <row r="2829">
      <c r="A2829" t="inlineStr">
        <is>
          <t>Lead</t>
        </is>
      </c>
      <c r="B2829" s="39" t="str">
        <f>IFERROR(INDEX(CampTypes,MATCH(C2829,CampList,0)),"Unattributed")</f>
        <v>New</v>
      </c>
      <c r="C2829" t="inlineStr">
        <is>
          <t>EBG - In House | ABO | Natuf | Leads | Unit Franchise | India | Oct26 | V1</t>
        </is>
      </c>
      <c r="D2829" t="inlineStr">
        <is>
          <t>Natuf | Investors | Tier1 + Growth Cities | Oct26 | V1</t>
        </is>
      </c>
      <c r="E2829" t="inlineStr">
        <is>
          <t>Natuf | Reel | Brand Ambassador | Heard Of Owning A Cafe | V1</t>
        </is>
      </c>
      <c r="F2829" t="inlineStr">
        <is>
          <t>In House Natuf</t>
        </is>
      </c>
      <c r="G2829" t="inlineStr">
        <is>
          <t>Lost</t>
        </is>
      </c>
      <c r="H2829" s="39" t="str">
        <f>IF(ISNUMBER(MATCH(G2829,QualityStatuses,0)),"Quality Lead","Non-Quality Lead")</f>
        <v>Non-Quality Lead</v>
      </c>
      <c r="I2829" t="inlineStr">
        <is>
          <t>2026-10</t>
        </is>
      </c>
      <c r="J2829" t="inlineStr">
        <is>
          <t>Wk of 2026-10-05</t>
        </is>
      </c>
      <c r="K2829" t="inlineStr">
        <is>
          <t>Marshal Malbari</t>
        </is>
      </c>
      <c r="L2829" t="inlineStr">
        <is>
          <t>Facebook</t>
        </is>
      </c>
      <c r="M2829" t="inlineStr">
        <is>
          <t>Direct (campaign tagged in CRM)</t>
        </is>
      </c>
      <c r="N2829" t="inlineStr">
        <is>
          <t>6acbcac7b51fff2aba17a04f</t>
        </is>
      </c>
      <c r="O2829" t="n">
        <v>1</v>
      </c>
      <c r="P2829" s="40">
        <f>IF(A2829="Lead",IF(ISNUMBER(MATCH(G2829,QualityStatuses,0)),1,0),0)</f>
        <v>0</v>
      </c>
      <c r="Q2829" s="40">
        <f>IF(A2829="Lead",IF(G2829="New Lead",0,1),0)</f>
        <v>1</v>
      </c>
      <c r="R2829" s="40">
        <f>IF(A2829="Lead",IF(G2829="Lost",1,0),0)</f>
        <v>1</v>
      </c>
      <c r="S2829" t="n">
        <v>7</v>
      </c>
      <c r="T2829" t="n">
        <v>4</v>
      </c>
      <c r="U2829" t="n">
        <v>0</v>
      </c>
      <c r="V2829" t="n">
        <v>0</v>
      </c>
      <c r="W2829" t="n">
        <v>0</v>
      </c>
      <c r="X2829" t="n">
        <v>0</v>
      </c>
      <c r="Y2829">
        <f>IF(AND(A2829="Lead",COUNTIF(MetaCamps,C2829)&gt;0),1,0)</f>
        <v>0</v>
      </c>
      <c r="Z2829">
        <f>IF(Y2829=1,P2829,0)</f>
        <v>0</v>
      </c>
    </row>
    <row r="2830">
      <c r="A2830" t="inlineStr">
        <is>
          <t>Lead</t>
        </is>
      </c>
      <c r="B2830" s="39" t="str">
        <f>IFERROR(INDEX(CampTypes,MATCH(C2830,CampList,0)),"Unattributed")</f>
        <v>Old</v>
      </c>
      <c r="C2830" t="inlineStr">
        <is>
          <t>E_Suresh_Natuf_Kiosk_07072026</t>
        </is>
      </c>
      <c r="D2830" t="inlineStr">
        <is>
          <t>E_Suresh_Natuf_Kiosk_07072026_Adset5</t>
        </is>
      </c>
      <c r="E2830" t="inlineStr">
        <is>
          <t>E_Hindi_Suresh_Natuf_Kiosk_07072026_Adset5_ad3 – Copy 2</t>
        </is>
      </c>
      <c r="F2830" t="inlineStr">
        <is>
          <t>Natuf</t>
        </is>
      </c>
      <c r="G2830" t="inlineStr">
        <is>
          <t>Connected</t>
        </is>
      </c>
      <c r="H2830" s="39" t="str">
        <f>IF(ISNUMBER(MATCH(G2830,QualityStatuses,0)),"Quality Lead","Non-Quality Lead")</f>
        <v>Non-Quality Lead</v>
      </c>
      <c r="I2830" t="inlineStr">
        <is>
          <t>2026-10</t>
        </is>
      </c>
      <c r="J2830" t="inlineStr">
        <is>
          <t>Wk of 2026-10-05</t>
        </is>
      </c>
      <c r="K2830" t="inlineStr">
        <is>
          <t>Tejaswini Tarigopula</t>
        </is>
      </c>
      <c r="L2830" t="inlineStr">
        <is>
          <t>Facebook</t>
        </is>
      </c>
      <c r="M2830" t="inlineStr">
        <is>
          <t>Direct (campaign tagged in CRM)</t>
        </is>
      </c>
      <c r="N2830" t="inlineStr">
        <is>
          <t>6acbc9eb211a6ca05f4d9abb</t>
        </is>
      </c>
      <c r="O2830" t="n">
        <v>1</v>
      </c>
      <c r="P2830" s="40">
        <f>IF(A2830="Lead",IF(ISNUMBER(MATCH(G2830,QualityStatuses,0)),1,0),0)</f>
        <v>0</v>
      </c>
      <c r="Q2830" s="40">
        <f>IF(A2830="Lead",IF(G2830="New Lead",0,1),0)</f>
        <v>1</v>
      </c>
      <c r="R2830" s="40">
        <f>IF(A2830="Lead",IF(G2830="Lost",1,0),0)</f>
        <v>0</v>
      </c>
      <c r="S2830" t="n">
        <v>4</v>
      </c>
      <c r="T2830" t="n">
        <v>1</v>
      </c>
      <c r="U2830" t="n">
        <v>0</v>
      </c>
      <c r="V2830" t="n">
        <v>0</v>
      </c>
      <c r="W2830" t="n">
        <v>0</v>
      </c>
      <c r="X2830" t="n">
        <v>0</v>
      </c>
      <c r="Y2830">
        <f>IF(AND(A2830="Lead",COUNTIF(MetaCamps,C2830)&gt;0),1,0)</f>
        <v>1</v>
      </c>
      <c r="Z2830">
        <f>IF(Y2830=1,P2830,0)</f>
        <v>0</v>
      </c>
    </row>
    <row r="2831">
      <c r="A2831" t="inlineStr">
        <is>
          <t>Lead</t>
        </is>
      </c>
      <c r="B2831" s="39" t="str">
        <f>IFERROR(INDEX(CampTypes,MATCH(C2831,CampList,0)),"Unattributed")</f>
        <v>Old</v>
      </c>
      <c r="C2831" t="inlineStr">
        <is>
          <t>natuf_Kiosk_14072026_Hindi</t>
        </is>
      </c>
      <c r="D2831" t="inlineStr">
        <is>
          <t>natuf_Kiosk_09102026</t>
        </is>
      </c>
      <c r="E2831" t="inlineStr">
        <is>
          <t>natuf_Kiosk_14072026_ad set_ad1</t>
        </is>
      </c>
      <c r="F2831" t="inlineStr">
        <is>
          <t>Natuf</t>
        </is>
      </c>
      <c r="G2831" t="inlineStr">
        <is>
          <t>Attempt 2</t>
        </is>
      </c>
      <c r="H2831" s="39" t="str">
        <f>IF(ISNUMBER(MATCH(G2831,QualityStatuses,0)),"Quality Lead","Non-Quality Lead")</f>
        <v>Non-Quality Lead</v>
      </c>
      <c r="I2831" t="inlineStr">
        <is>
          <t>2026-10</t>
        </is>
      </c>
      <c r="J2831" t="inlineStr">
        <is>
          <t>Wk of 2026-10-05</t>
        </is>
      </c>
      <c r="K2831" t="inlineStr">
        <is>
          <t>Tejaswini Tarigopula</t>
        </is>
      </c>
      <c r="L2831" t="inlineStr">
        <is>
          <t>Facebook</t>
        </is>
      </c>
      <c r="M2831" t="inlineStr">
        <is>
          <t>Direct (campaign tagged in CRM)</t>
        </is>
      </c>
      <c r="N2831" t="inlineStr">
        <is>
          <t>6acbc8b56a0aab287c454d21</t>
        </is>
      </c>
      <c r="O2831" t="n">
        <v>1</v>
      </c>
      <c r="P2831" s="40">
        <f>IF(A2831="Lead",IF(ISNUMBER(MATCH(G2831,QualityStatuses,0)),1,0),0)</f>
        <v>0</v>
      </c>
      <c r="Q2831" s="40">
        <f>IF(A2831="Lead",IF(G2831="New Lead",0,1),0)</f>
        <v>1</v>
      </c>
      <c r="R2831" s="40">
        <f>IF(A2831="Lead",IF(G2831="Lost",1,0),0)</f>
        <v>0</v>
      </c>
      <c r="S2831" t="n">
        <v>2</v>
      </c>
      <c r="T2831" t="n">
        <v>2</v>
      </c>
      <c r="U2831" t="n">
        <v>0</v>
      </c>
      <c r="V2831" t="n">
        <v>0</v>
      </c>
      <c r="W2831" t="n">
        <v>0</v>
      </c>
      <c r="X2831" t="n">
        <v>0</v>
      </c>
      <c r="Y2831">
        <f>IF(AND(A2831="Lead",COUNTIF(MetaCamps,C2831)&gt;0),1,0)</f>
        <v>1</v>
      </c>
      <c r="Z2831">
        <f>IF(Y2831=1,P2831,0)</f>
        <v>0</v>
      </c>
    </row>
    <row r="2832">
      <c r="A2832" t="inlineStr">
        <is>
          <t>Lead</t>
        </is>
      </c>
      <c r="B2832" s="39" t="str">
        <f>IFERROR(INDEX(CampTypes,MATCH(C2832,CampList,0)),"Unattributed")</f>
        <v>New</v>
      </c>
      <c r="C2832" t="inlineStr">
        <is>
          <t>EBG - In House | ABO | Natuf | Leads | Unit Franchise | India | Oct26 | V1</t>
        </is>
      </c>
      <c r="D2832" t="inlineStr">
        <is>
          <t>Natuf | Investors | Tier1 + Growth Cities | Oct26 | V1</t>
        </is>
      </c>
      <c r="E2832" t="inlineStr">
        <is>
          <t>Natuf | Reel | Brand Ambassador | Heard Of Owning A Cafe | V1</t>
        </is>
      </c>
      <c r="F2832" t="inlineStr">
        <is>
          <t>In House Natuf</t>
        </is>
      </c>
      <c r="G2832" t="inlineStr">
        <is>
          <t>Attempt 1</t>
        </is>
      </c>
      <c r="H2832" s="39" t="str">
        <f>IF(ISNUMBER(MATCH(G2832,QualityStatuses,0)),"Quality Lead","Non-Quality Lead")</f>
        <v>Non-Quality Lead</v>
      </c>
      <c r="I2832" t="inlineStr">
        <is>
          <t>2026-10</t>
        </is>
      </c>
      <c r="J2832" t="inlineStr">
        <is>
          <t>Wk of 2026-10-05</t>
        </is>
      </c>
      <c r="K2832" t="inlineStr">
        <is>
          <t>Marshal Malbari</t>
        </is>
      </c>
      <c r="L2832" t="inlineStr">
        <is>
          <t>Facebook</t>
        </is>
      </c>
      <c r="M2832" t="inlineStr">
        <is>
          <t>Direct (campaign tagged in CRM)</t>
        </is>
      </c>
      <c r="N2832" t="inlineStr">
        <is>
          <t>6acbc7c51579f5acc9d95292</t>
        </is>
      </c>
      <c r="O2832" t="n">
        <v>1</v>
      </c>
      <c r="P2832" s="40">
        <f>IF(A2832="Lead",IF(ISNUMBER(MATCH(G2832,QualityStatuses,0)),1,0),0)</f>
        <v>0</v>
      </c>
      <c r="Q2832" s="40">
        <f>IF(A2832="Lead",IF(G2832="New Lead",0,1),0)</f>
        <v>1</v>
      </c>
      <c r="R2832" s="40">
        <f>IF(A2832="Lead",IF(G2832="Lost",1,0),0)</f>
        <v>0</v>
      </c>
      <c r="S2832" t="n">
        <v>3</v>
      </c>
      <c r="T2832" t="n">
        <v>0</v>
      </c>
      <c r="U2832" t="n">
        <v>0</v>
      </c>
      <c r="V2832" t="n">
        <v>0</v>
      </c>
      <c r="W2832" t="n">
        <v>0</v>
      </c>
      <c r="X2832" t="n">
        <v>0</v>
      </c>
      <c r="Y2832">
        <f>IF(AND(A2832="Lead",COUNTIF(MetaCamps,C2832)&gt;0),1,0)</f>
        <v>0</v>
      </c>
      <c r="Z2832">
        <f>IF(Y2832=1,P2832,0)</f>
        <v>0</v>
      </c>
    </row>
    <row r="2833">
      <c r="A2833" t="inlineStr">
        <is>
          <t>Lead</t>
        </is>
      </c>
      <c r="B2833" s="39" t="str">
        <f>IFERROR(INDEX(CampTypes,MATCH(C2833,CampList,0)),"Unattributed")</f>
        <v>New</v>
      </c>
      <c r="C2833" t="inlineStr">
        <is>
          <t>EBG - In House | ABO | Natuf | Leads | Unit Franchise | India | Oct26 | V1</t>
        </is>
      </c>
      <c r="D2833" t="inlineStr">
        <is>
          <t>Natuf | Investors | Tier1 + Growth Cities | Oct26 | V1</t>
        </is>
      </c>
      <c r="E2833" t="inlineStr">
        <is>
          <t>Natuf | Reel | Brand Ambassador | Heard Of Owning A Cafe | V1</t>
        </is>
      </c>
      <c r="F2833" t="inlineStr">
        <is>
          <t>In House Natuf</t>
        </is>
      </c>
      <c r="G2833" t="inlineStr">
        <is>
          <t>Lost</t>
        </is>
      </c>
      <c r="H2833" s="39" t="str">
        <f>IF(ISNUMBER(MATCH(G2833,QualityStatuses,0)),"Quality Lead","Non-Quality Lead")</f>
        <v>Non-Quality Lead</v>
      </c>
      <c r="I2833" t="inlineStr">
        <is>
          <t>2026-10</t>
        </is>
      </c>
      <c r="J2833" t="inlineStr">
        <is>
          <t>Wk of 2026-10-05</t>
        </is>
      </c>
      <c r="K2833" t="inlineStr">
        <is>
          <t>Marshal Malbari</t>
        </is>
      </c>
      <c r="L2833" t="inlineStr">
        <is>
          <t>Facebook</t>
        </is>
      </c>
      <c r="M2833" t="inlineStr">
        <is>
          <t>Direct (campaign tagged in CRM)</t>
        </is>
      </c>
      <c r="N2833" t="inlineStr">
        <is>
          <t>6acbc7c104b50148dc8ad88f</t>
        </is>
      </c>
      <c r="O2833" t="n">
        <v>1</v>
      </c>
      <c r="P2833" s="40">
        <f>IF(A2833="Lead",IF(ISNUMBER(MATCH(G2833,QualityStatuses,0)),1,0),0)</f>
        <v>0</v>
      </c>
      <c r="Q2833" s="40">
        <f>IF(A2833="Lead",IF(G2833="New Lead",0,1),0)</f>
        <v>1</v>
      </c>
      <c r="R2833" s="40">
        <f>IF(A2833="Lead",IF(G2833="Lost",1,0),0)</f>
        <v>1</v>
      </c>
      <c r="S2833" t="n">
        <v>1</v>
      </c>
      <c r="T2833" t="n">
        <v>1</v>
      </c>
      <c r="U2833" t="n">
        <v>0</v>
      </c>
      <c r="V2833" t="n">
        <v>0</v>
      </c>
      <c r="W2833" t="n">
        <v>0</v>
      </c>
      <c r="X2833" t="n">
        <v>0</v>
      </c>
      <c r="Y2833">
        <f>IF(AND(A2833="Lead",COUNTIF(MetaCamps,C2833)&gt;0),1,0)</f>
        <v>0</v>
      </c>
      <c r="Z2833">
        <f>IF(Y2833=1,P2833,0)</f>
        <v>0</v>
      </c>
    </row>
    <row r="2834">
      <c r="A2834" t="inlineStr">
        <is>
          <t>Lead</t>
        </is>
      </c>
      <c r="B2834" s="39" t="str">
        <f>IFERROR(INDEX(CampTypes,MATCH(C2834,CampList,0)),"Unattributed")</f>
        <v>New</v>
      </c>
      <c r="C2834" t="inlineStr">
        <is>
          <t>EBG - In House | ABO | Natuf | Leads | Unit Franchise | India | Oct26 | V1</t>
        </is>
      </c>
      <c r="D2834" t="inlineStr">
        <is>
          <t>Natuf | Business Owners | Tier1 + Growth Cities | Oct26 | V1</t>
        </is>
      </c>
      <c r="E2834" t="inlineStr">
        <is>
          <t>Natuf | Reel | Brand Ambassador | Heard Of Owning A Cafe | V1</t>
        </is>
      </c>
      <c r="F2834" t="inlineStr">
        <is>
          <t>In House Natuf</t>
        </is>
      </c>
      <c r="G2834" t="inlineStr">
        <is>
          <t>Attempt 3</t>
        </is>
      </c>
      <c r="H2834" s="39" t="str">
        <f>IF(ISNUMBER(MATCH(G2834,QualityStatuses,0)),"Quality Lead","Non-Quality Lead")</f>
        <v>Non-Quality Lead</v>
      </c>
      <c r="I2834" t="inlineStr">
        <is>
          <t>2026-10</t>
        </is>
      </c>
      <c r="J2834" t="inlineStr">
        <is>
          <t>Wk of 2026-10-05</t>
        </is>
      </c>
      <c r="K2834" t="inlineStr">
        <is>
          <t>Marshal Malbari</t>
        </is>
      </c>
      <c r="L2834" t="inlineStr">
        <is>
          <t>Facebook</t>
        </is>
      </c>
      <c r="M2834" t="inlineStr">
        <is>
          <t>Direct (campaign tagged in CRM)</t>
        </is>
      </c>
      <c r="N2834" t="inlineStr">
        <is>
          <t>6acbc779d479a632795c6107</t>
        </is>
      </c>
      <c r="O2834" t="n">
        <v>1</v>
      </c>
      <c r="P2834" s="40">
        <f>IF(A2834="Lead",IF(ISNUMBER(MATCH(G2834,QualityStatuses,0)),1,0),0)</f>
        <v>0</v>
      </c>
      <c r="Q2834" s="40">
        <f>IF(A2834="Lead",IF(G2834="New Lead",0,1),0)</f>
        <v>1</v>
      </c>
      <c r="R2834" s="40">
        <f>IF(A2834="Lead",IF(G2834="Lost",1,0),0)</f>
        <v>0</v>
      </c>
      <c r="S2834" t="n">
        <v>5</v>
      </c>
      <c r="T2834" t="n">
        <v>4</v>
      </c>
      <c r="U2834" t="n">
        <v>0</v>
      </c>
      <c r="V2834" t="n">
        <v>0</v>
      </c>
      <c r="W2834" t="n">
        <v>0</v>
      </c>
      <c r="X2834" t="n">
        <v>0</v>
      </c>
      <c r="Y2834">
        <f>IF(AND(A2834="Lead",COUNTIF(MetaCamps,C2834)&gt;0),1,0)</f>
        <v>0</v>
      </c>
      <c r="Z2834">
        <f>IF(Y2834=1,P2834,0)</f>
        <v>0</v>
      </c>
    </row>
    <row r="2835">
      <c r="A2835" t="inlineStr">
        <is>
          <t>Lead</t>
        </is>
      </c>
      <c r="B2835" s="39" t="str">
        <f>IFERROR(INDEX(CampTypes,MATCH(C2835,CampList,0)),"Unattributed")</f>
        <v>New</v>
      </c>
      <c r="C2835" t="inlineStr">
        <is>
          <t>EBG - In House | ABO | Natuf | Leads | Unit Franchise | India | Oct26 | V1</t>
        </is>
      </c>
      <c r="D2835" t="inlineStr">
        <is>
          <t>Natuf | Broad | Tier1 + Growth Cities | Oct26 | V1</t>
        </is>
      </c>
      <c r="E2835" t="inlineStr">
        <is>
          <t>Natuf | Reel | Brand Ambassador | Heard Of Owning A Cafe | V1</t>
        </is>
      </c>
      <c r="F2835" t="inlineStr">
        <is>
          <t>In House Natuf</t>
        </is>
      </c>
      <c r="G2835" t="inlineStr">
        <is>
          <t>Lost</t>
        </is>
      </c>
      <c r="H2835" s="39" t="str">
        <f>IF(ISNUMBER(MATCH(G2835,QualityStatuses,0)),"Quality Lead","Non-Quality Lead")</f>
        <v>Non-Quality Lead</v>
      </c>
      <c r="I2835" t="inlineStr">
        <is>
          <t>2026-10</t>
        </is>
      </c>
      <c r="J2835" t="inlineStr">
        <is>
          <t>Wk of 2026-10-05</t>
        </is>
      </c>
      <c r="K2835" t="inlineStr">
        <is>
          <t>Marshal Malbari</t>
        </is>
      </c>
      <c r="L2835" t="inlineStr">
        <is>
          <t>Facebook</t>
        </is>
      </c>
      <c r="M2835" t="inlineStr">
        <is>
          <t>Direct (campaign tagged in CRM)</t>
        </is>
      </c>
      <c r="N2835" t="inlineStr">
        <is>
          <t>6acbc3a7c9f95c7c064c25e3</t>
        </is>
      </c>
      <c r="O2835" t="n">
        <v>1</v>
      </c>
      <c r="P2835" s="40">
        <f>IF(A2835="Lead",IF(ISNUMBER(MATCH(G2835,QualityStatuses,0)),1,0),0)</f>
        <v>0</v>
      </c>
      <c r="Q2835" s="40">
        <f>IF(A2835="Lead",IF(G2835="New Lead",0,1),0)</f>
        <v>1</v>
      </c>
      <c r="R2835" s="40">
        <f>IF(A2835="Lead",IF(G2835="Lost",1,0),0)</f>
        <v>1</v>
      </c>
      <c r="S2835" t="n">
        <v>4</v>
      </c>
      <c r="T2835" t="n">
        <v>2</v>
      </c>
      <c r="U2835" t="n">
        <v>0</v>
      </c>
      <c r="V2835" t="n">
        <v>0</v>
      </c>
      <c r="W2835" t="n">
        <v>0</v>
      </c>
      <c r="X2835" t="n">
        <v>0</v>
      </c>
      <c r="Y2835">
        <f>IF(AND(A2835="Lead",COUNTIF(MetaCamps,C2835)&gt;0),1,0)</f>
        <v>0</v>
      </c>
      <c r="Z2835">
        <f>IF(Y2835=1,P2835,0)</f>
        <v>0</v>
      </c>
    </row>
    <row r="2836">
      <c r="A2836" t="inlineStr">
        <is>
          <t>Lead</t>
        </is>
      </c>
      <c r="B2836" s="39" t="str">
        <f>IFERROR(INDEX(CampTypes,MATCH(C2836,CampList,0)),"Unattributed")</f>
        <v>New</v>
      </c>
      <c r="C2836" t="inlineStr">
        <is>
          <t>EBG - In House | ABO | Natuf | Leads | Unit Franchise | India | Oct26 | V1</t>
        </is>
      </c>
      <c r="D2836" t="inlineStr">
        <is>
          <t>Natuf | Broad | Tier1 + Growth Cities | Oct26 | V1</t>
        </is>
      </c>
      <c r="E2836" t="inlineStr">
        <is>
          <t>Natuf | Reel | Brand Ambassador | Heard Of Owning A Cafe | V1</t>
        </is>
      </c>
      <c r="F2836" t="inlineStr">
        <is>
          <t>In House Natuf</t>
        </is>
      </c>
      <c r="G2836" t="inlineStr">
        <is>
          <t>Nurture</t>
        </is>
      </c>
      <c r="H2836" s="39" t="str">
        <f>IF(ISNUMBER(MATCH(G2836,QualityStatuses,0)),"Quality Lead","Non-Quality Lead")</f>
        <v>Non-Quality Lead</v>
      </c>
      <c r="I2836" t="inlineStr">
        <is>
          <t>2026-10</t>
        </is>
      </c>
      <c r="J2836" t="inlineStr">
        <is>
          <t>Wk of 2026-10-05</t>
        </is>
      </c>
      <c r="K2836" t="inlineStr">
        <is>
          <t>Marshal Malbari</t>
        </is>
      </c>
      <c r="L2836" t="inlineStr">
        <is>
          <t>Facebook</t>
        </is>
      </c>
      <c r="M2836" t="inlineStr">
        <is>
          <t>Direct (campaign tagged in CRM)</t>
        </is>
      </c>
      <c r="N2836" t="inlineStr">
        <is>
          <t>6acbc2946349e6f78ba88444</t>
        </is>
      </c>
      <c r="O2836" t="n">
        <v>1</v>
      </c>
      <c r="P2836" s="40">
        <f>IF(A2836="Lead",IF(ISNUMBER(MATCH(G2836,QualityStatuses,0)),1,0),0)</f>
        <v>0</v>
      </c>
      <c r="Q2836" s="40">
        <f>IF(A2836="Lead",IF(G2836="New Lead",0,1),0)</f>
        <v>1</v>
      </c>
      <c r="R2836" s="40">
        <f>IF(A2836="Lead",IF(G2836="Lost",1,0),0)</f>
        <v>0</v>
      </c>
      <c r="S2836" t="n">
        <v>3</v>
      </c>
      <c r="T2836" t="n">
        <v>2</v>
      </c>
      <c r="U2836" t="n">
        <v>0</v>
      </c>
      <c r="V2836" t="n">
        <v>0</v>
      </c>
      <c r="W2836" t="n">
        <v>0</v>
      </c>
      <c r="X2836" t="n">
        <v>0</v>
      </c>
      <c r="Y2836">
        <f>IF(AND(A2836="Lead",COUNTIF(MetaCamps,C2836)&gt;0),1,0)</f>
        <v>0</v>
      </c>
      <c r="Z2836">
        <f>IF(Y2836=1,P2836,0)</f>
        <v>0</v>
      </c>
    </row>
    <row r="2837">
      <c r="A2837" t="inlineStr">
        <is>
          <t>Lead</t>
        </is>
      </c>
      <c r="B2837" s="39" t="str">
        <f>IFERROR(INDEX(CampTypes,MATCH(C2837,CampList,0)),"Unattributed")</f>
        <v>Old</v>
      </c>
      <c r="C2837" t="inlineStr">
        <is>
          <t>E_Suresh_Natuf_Kiosk_07072026</t>
        </is>
      </c>
      <c r="D2837" t="inlineStr">
        <is>
          <t>E_Suresh_Natuf_Kiosk_07072026_Adset5</t>
        </is>
      </c>
      <c r="E2837" t="inlineStr">
        <is>
          <t>E_Hindi_Suresh_Natuf_Kiosk_07072026_Adset5_ad3 – Copy 2</t>
        </is>
      </c>
      <c r="F2837" t="inlineStr">
        <is>
          <t>Natuf</t>
        </is>
      </c>
      <c r="G2837" t="inlineStr">
        <is>
          <t>Lost</t>
        </is>
      </c>
      <c r="H2837" s="39" t="str">
        <f>IF(ISNUMBER(MATCH(G2837,QualityStatuses,0)),"Quality Lead","Non-Quality Lead")</f>
        <v>Non-Quality Lead</v>
      </c>
      <c r="I2837" t="inlineStr">
        <is>
          <t>2026-10</t>
        </is>
      </c>
      <c r="J2837" t="inlineStr">
        <is>
          <t>Wk of 2026-10-05</t>
        </is>
      </c>
      <c r="K2837" t="inlineStr">
        <is>
          <t>Tejaswini Tarigopula</t>
        </is>
      </c>
      <c r="L2837" t="inlineStr">
        <is>
          <t>Facebook</t>
        </is>
      </c>
      <c r="M2837" t="inlineStr">
        <is>
          <t>Direct (campaign tagged in CRM)</t>
        </is>
      </c>
      <c r="N2837" t="inlineStr">
        <is>
          <t>6acbbf3b257d2e60f5a02eb9</t>
        </is>
      </c>
      <c r="O2837" t="n">
        <v>1</v>
      </c>
      <c r="P2837" s="40">
        <f>IF(A2837="Lead",IF(ISNUMBER(MATCH(G2837,QualityStatuses,0)),1,0),0)</f>
        <v>0</v>
      </c>
      <c r="Q2837" s="40">
        <f>IF(A2837="Lead",IF(G2837="New Lead",0,1),0)</f>
        <v>1</v>
      </c>
      <c r="R2837" s="40">
        <f>IF(A2837="Lead",IF(G2837="Lost",1,0),0)</f>
        <v>1</v>
      </c>
      <c r="S2837" t="n">
        <v>2</v>
      </c>
      <c r="T2837" t="n">
        <v>2</v>
      </c>
      <c r="U2837" t="n">
        <v>0</v>
      </c>
      <c r="V2837" t="n">
        <v>0</v>
      </c>
      <c r="W2837" t="n">
        <v>0</v>
      </c>
      <c r="X2837" t="n">
        <v>0</v>
      </c>
      <c r="Y2837">
        <f>IF(AND(A2837="Lead",COUNTIF(MetaCamps,C2837)&gt;0),1,0)</f>
        <v>1</v>
      </c>
      <c r="Z2837">
        <f>IF(Y2837=1,P2837,0)</f>
        <v>0</v>
      </c>
    </row>
    <row r="2838">
      <c r="A2838" t="inlineStr">
        <is>
          <t>Lead</t>
        </is>
      </c>
      <c r="B2838" s="39" t="str">
        <f>IFERROR(INDEX(CampTypes,MATCH(C2838,CampList,0)),"Unattributed")</f>
        <v>Old</v>
      </c>
      <c r="C2838" t="inlineStr">
        <is>
          <t>E_Suresh_Natuf_Kiosk_07072026</t>
        </is>
      </c>
      <c r="D2838" t="inlineStr">
        <is>
          <t>E_Suresh_Natuf_Kiosk_07072026_Adset5</t>
        </is>
      </c>
      <c r="E2838" t="inlineStr">
        <is>
          <t>E_Hindi_Suresh_Natuf_Kiosk_07072026_Adset5_ad3 – Copy 2</t>
        </is>
      </c>
      <c r="F2838" t="inlineStr">
        <is>
          <t>Natuf</t>
        </is>
      </c>
      <c r="G2838" t="inlineStr">
        <is>
          <t>Lost</t>
        </is>
      </c>
      <c r="H2838" s="39" t="str">
        <f>IF(ISNUMBER(MATCH(G2838,QualityStatuses,0)),"Quality Lead","Non-Quality Lead")</f>
        <v>Non-Quality Lead</v>
      </c>
      <c r="I2838" t="inlineStr">
        <is>
          <t>2026-10</t>
        </is>
      </c>
      <c r="J2838" t="inlineStr">
        <is>
          <t>Wk of 2026-10-05</t>
        </is>
      </c>
      <c r="K2838" t="inlineStr">
        <is>
          <t>Tejaswini Tarigopula</t>
        </is>
      </c>
      <c r="L2838" t="inlineStr">
        <is>
          <t>Facebook</t>
        </is>
      </c>
      <c r="M2838" t="inlineStr">
        <is>
          <t>Direct (campaign tagged in CRM)</t>
        </is>
      </c>
      <c r="N2838" t="inlineStr">
        <is>
          <t>6acbbf0f6349e6f78ba880fe</t>
        </is>
      </c>
      <c r="O2838" t="n">
        <v>1</v>
      </c>
      <c r="P2838" s="40">
        <f>IF(A2838="Lead",IF(ISNUMBER(MATCH(G2838,QualityStatuses,0)),1,0),0)</f>
        <v>0</v>
      </c>
      <c r="Q2838" s="40">
        <f>IF(A2838="Lead",IF(G2838="New Lead",0,1),0)</f>
        <v>1</v>
      </c>
      <c r="R2838" s="40">
        <f>IF(A2838="Lead",IF(G2838="Lost",1,0),0)</f>
        <v>1</v>
      </c>
      <c r="S2838" t="n">
        <v>4</v>
      </c>
      <c r="T2838" t="n">
        <v>1</v>
      </c>
      <c r="U2838" t="n">
        <v>0</v>
      </c>
      <c r="V2838" t="n">
        <v>0</v>
      </c>
      <c r="W2838" t="n">
        <v>0</v>
      </c>
      <c r="X2838" t="n">
        <v>0</v>
      </c>
      <c r="Y2838">
        <f>IF(AND(A2838="Lead",COUNTIF(MetaCamps,C2838)&gt;0),1,0)</f>
        <v>1</v>
      </c>
      <c r="Z2838">
        <f>IF(Y2838=1,P2838,0)</f>
        <v>0</v>
      </c>
    </row>
    <row r="2839">
      <c r="A2839" t="inlineStr">
        <is>
          <t>Lead</t>
        </is>
      </c>
      <c r="B2839" s="39" t="str">
        <f>IFERROR(INDEX(CampTypes,MATCH(C2839,CampList,0)),"Unattributed")</f>
        <v>Old</v>
      </c>
      <c r="C2839" t="inlineStr">
        <is>
          <t>E_Karan_Natuf_All_07072026</t>
        </is>
      </c>
      <c r="D2839" t="inlineStr">
        <is>
          <t>E_Karan_Natuf_Fragship_07072026_Adset2</t>
        </is>
      </c>
      <c r="E2839" t="inlineStr">
        <is>
          <t>E_Karan_Natuf_Flagship_Cafe_07072026_Adset2_Ad1 – Copy 2</t>
        </is>
      </c>
      <c r="F2839" t="inlineStr">
        <is>
          <t>Natuf</t>
        </is>
      </c>
      <c r="G2839" t="inlineStr">
        <is>
          <t>Attempt 1</t>
        </is>
      </c>
      <c r="H2839" s="39" t="str">
        <f>IF(ISNUMBER(MATCH(G2839,QualityStatuses,0)),"Quality Lead","Non-Quality Lead")</f>
        <v>Non-Quality Lead</v>
      </c>
      <c r="I2839" t="inlineStr">
        <is>
          <t>2026-10</t>
        </is>
      </c>
      <c r="J2839" t="inlineStr">
        <is>
          <t>Wk of 2026-10-05</t>
        </is>
      </c>
      <c r="K2839" t="inlineStr">
        <is>
          <t>Tejaswini Tarigopula</t>
        </is>
      </c>
      <c r="L2839" t="inlineStr">
        <is>
          <t>Facebook</t>
        </is>
      </c>
      <c r="M2839" t="inlineStr">
        <is>
          <t>Direct (campaign tagged in CRM)</t>
        </is>
      </c>
      <c r="N2839" t="inlineStr">
        <is>
          <t>6acbbdfb77ce6ccca8b5fa41</t>
        </is>
      </c>
      <c r="O2839" t="n">
        <v>1</v>
      </c>
      <c r="P2839" s="40">
        <f>IF(A2839="Lead",IF(ISNUMBER(MATCH(G2839,QualityStatuses,0)),1,0),0)</f>
        <v>0</v>
      </c>
      <c r="Q2839" s="40">
        <f>IF(A2839="Lead",IF(G2839="New Lead",0,1),0)</f>
        <v>1</v>
      </c>
      <c r="R2839" s="40">
        <f>IF(A2839="Lead",IF(G2839="Lost",1,0),0)</f>
        <v>0</v>
      </c>
      <c r="S2839" t="n">
        <v>2</v>
      </c>
      <c r="T2839" t="n">
        <v>1</v>
      </c>
      <c r="U2839" t="n">
        <v>0</v>
      </c>
      <c r="V2839" t="n">
        <v>0</v>
      </c>
      <c r="W2839" t="n">
        <v>0</v>
      </c>
      <c r="X2839" t="n">
        <v>0</v>
      </c>
      <c r="Y2839">
        <f>IF(AND(A2839="Lead",COUNTIF(MetaCamps,C2839)&gt;0),1,0)</f>
        <v>1</v>
      </c>
      <c r="Z2839">
        <f>IF(Y2839=1,P2839,0)</f>
        <v>0</v>
      </c>
    </row>
    <row r="2840">
      <c r="A2840" t="inlineStr">
        <is>
          <t>Lead</t>
        </is>
      </c>
      <c r="B2840" s="39" t="str">
        <f>IFERROR(INDEX(CampTypes,MATCH(C2840,CampList,0)),"Unattributed")</f>
        <v>New</v>
      </c>
      <c r="C2840" t="inlineStr">
        <is>
          <t>EBG - In House | ABO | Natuf | Leads | Unit Franchise | India | Oct26 | V1</t>
        </is>
      </c>
      <c r="D2840" t="inlineStr">
        <is>
          <t>Natuf | Broad | Tier1 + Growth Cities | Oct26 | V1</t>
        </is>
      </c>
      <c r="E2840" t="inlineStr">
        <is>
          <t>Natuf | Reel | Brand Ambassador | Heard Of Owning A Cafe | V1</t>
        </is>
      </c>
      <c r="F2840" t="inlineStr">
        <is>
          <t>In House Natuf</t>
        </is>
      </c>
      <c r="G2840" t="inlineStr">
        <is>
          <t>Lost</t>
        </is>
      </c>
      <c r="H2840" s="39" t="str">
        <f>IF(ISNUMBER(MATCH(G2840,QualityStatuses,0)),"Quality Lead","Non-Quality Lead")</f>
        <v>Non-Quality Lead</v>
      </c>
      <c r="I2840" t="inlineStr">
        <is>
          <t>2026-10</t>
        </is>
      </c>
      <c r="J2840" t="inlineStr">
        <is>
          <t>Wk of 2026-10-05</t>
        </is>
      </c>
      <c r="K2840" t="inlineStr">
        <is>
          <t>Marshal Malbari</t>
        </is>
      </c>
      <c r="L2840" t="inlineStr">
        <is>
          <t>Facebook</t>
        </is>
      </c>
      <c r="M2840" t="inlineStr">
        <is>
          <t>Direct (campaign tagged in CRM)</t>
        </is>
      </c>
      <c r="N2840" t="inlineStr">
        <is>
          <t>6acbbd6a830ccb8eadc733d4</t>
        </is>
      </c>
      <c r="O2840" t="n">
        <v>1</v>
      </c>
      <c r="P2840" s="40">
        <f>IF(A2840="Lead",IF(ISNUMBER(MATCH(G2840,QualityStatuses,0)),1,0),0)</f>
        <v>0</v>
      </c>
      <c r="Q2840" s="40">
        <f>IF(A2840="Lead",IF(G2840="New Lead",0,1),0)</f>
        <v>1</v>
      </c>
      <c r="R2840" s="40">
        <f>IF(A2840="Lead",IF(G2840="Lost",1,0),0)</f>
        <v>1</v>
      </c>
      <c r="S2840" t="n">
        <v>6</v>
      </c>
      <c r="T2840" t="n">
        <v>0</v>
      </c>
      <c r="U2840" t="n">
        <v>0</v>
      </c>
      <c r="V2840" t="n">
        <v>0</v>
      </c>
      <c r="W2840" t="n">
        <v>0</v>
      </c>
      <c r="X2840" t="n">
        <v>0</v>
      </c>
      <c r="Y2840">
        <f>IF(AND(A2840="Lead",COUNTIF(MetaCamps,C2840)&gt;0),1,0)</f>
        <v>0</v>
      </c>
      <c r="Z2840">
        <f>IF(Y2840=1,P2840,0)</f>
        <v>0</v>
      </c>
    </row>
    <row r="2841">
      <c r="A2841" t="inlineStr">
        <is>
          <t>Lead</t>
        </is>
      </c>
      <c r="B2841" s="39" t="str">
        <f>IFERROR(INDEX(CampTypes,MATCH(C2841,CampList,0)),"Unattributed")</f>
        <v>New</v>
      </c>
      <c r="C2841" t="inlineStr">
        <is>
          <t>EBG - In House | ABO | Natuf | Leads | Unit Franchise | India | Oct26 | V1</t>
        </is>
      </c>
      <c r="D2841" t="inlineStr">
        <is>
          <t>Natuf | LAL 1% | India | Jul26 | V1</t>
        </is>
      </c>
      <c r="E2841" t="inlineStr">
        <is>
          <t>Natuf | Reel | Brand Ambassador | Heard Of Owning A Cafe | V1</t>
        </is>
      </c>
      <c r="F2841" t="inlineStr">
        <is>
          <t>In House Natuf</t>
        </is>
      </c>
      <c r="G2841" t="inlineStr">
        <is>
          <t>Attempt 1</t>
        </is>
      </c>
      <c r="H2841" s="39" t="str">
        <f>IF(ISNUMBER(MATCH(G2841,QualityStatuses,0)),"Quality Lead","Non-Quality Lead")</f>
        <v>Non-Quality Lead</v>
      </c>
      <c r="I2841" t="inlineStr">
        <is>
          <t>2026-10</t>
        </is>
      </c>
      <c r="J2841" t="inlineStr">
        <is>
          <t>Wk of 2026-10-05</t>
        </is>
      </c>
      <c r="K2841" t="inlineStr">
        <is>
          <t>Marshal Malbari</t>
        </is>
      </c>
      <c r="L2841" t="inlineStr">
        <is>
          <t>Facebook</t>
        </is>
      </c>
      <c r="M2841" t="inlineStr">
        <is>
          <t>Direct (campaign tagged in CRM)</t>
        </is>
      </c>
      <c r="N2841" t="inlineStr">
        <is>
          <t>6acbbc4b97ef0739b60100a1</t>
        </is>
      </c>
      <c r="O2841" t="n">
        <v>1</v>
      </c>
      <c r="P2841" s="40">
        <f>IF(A2841="Lead",IF(ISNUMBER(MATCH(G2841,QualityStatuses,0)),1,0),0)</f>
        <v>0</v>
      </c>
      <c r="Q2841" s="40">
        <f>IF(A2841="Lead",IF(G2841="New Lead",0,1),0)</f>
        <v>1</v>
      </c>
      <c r="R2841" s="40">
        <f>IF(A2841="Lead",IF(G2841="Lost",1,0),0)</f>
        <v>0</v>
      </c>
      <c r="S2841" t="n">
        <v>4</v>
      </c>
      <c r="T2841" t="n">
        <v>3</v>
      </c>
      <c r="U2841" t="n">
        <v>0</v>
      </c>
      <c r="V2841" t="n">
        <v>0</v>
      </c>
      <c r="W2841" t="n">
        <v>0</v>
      </c>
      <c r="X2841" t="n">
        <v>0</v>
      </c>
      <c r="Y2841">
        <f>IF(AND(A2841="Lead",COUNTIF(MetaCamps,C2841)&gt;0),1,0)</f>
        <v>0</v>
      </c>
      <c r="Z2841">
        <f>IF(Y2841=1,P2841,0)</f>
        <v>0</v>
      </c>
    </row>
    <row r="2842">
      <c r="A2842" t="inlineStr">
        <is>
          <t>Lead</t>
        </is>
      </c>
      <c r="B2842" s="39" t="str">
        <f>IFERROR(INDEX(CampTypes,MATCH(C2842,CampList,0)),"Unattributed")</f>
        <v>New</v>
      </c>
      <c r="C2842" t="inlineStr">
        <is>
          <t>EBG - In House | ABO | Natuf | Leads | Unit Franchise | India | Oct26 | V1</t>
        </is>
      </c>
      <c r="D2842" t="inlineStr">
        <is>
          <t>Natuf | Business Owners | Tier1 + Growth Cities | Oct26 | V1</t>
        </is>
      </c>
      <c r="E2842" t="inlineStr">
        <is>
          <t>Natuf | Reel | Brand Ambassador | Heard Of Owning A Cafe | V1</t>
        </is>
      </c>
      <c r="F2842" t="inlineStr">
        <is>
          <t>In House Natuf</t>
        </is>
      </c>
      <c r="G2842" t="inlineStr">
        <is>
          <t>Connected</t>
        </is>
      </c>
      <c r="H2842" s="39" t="str">
        <f>IF(ISNUMBER(MATCH(G2842,QualityStatuses,0)),"Quality Lead","Non-Quality Lead")</f>
        <v>Non-Quality Lead</v>
      </c>
      <c r="I2842" t="inlineStr">
        <is>
          <t>2026-10</t>
        </is>
      </c>
      <c r="J2842" t="inlineStr">
        <is>
          <t>Wk of 2026-10-05</t>
        </is>
      </c>
      <c r="K2842" t="inlineStr">
        <is>
          <t>Marshal Malbari</t>
        </is>
      </c>
      <c r="L2842" t="inlineStr">
        <is>
          <t>Facebook</t>
        </is>
      </c>
      <c r="M2842" t="inlineStr">
        <is>
          <t>Direct (campaign tagged in CRM)</t>
        </is>
      </c>
      <c r="N2842" t="inlineStr">
        <is>
          <t>6acbbb67fa1456c363c737d4</t>
        </is>
      </c>
      <c r="O2842" t="n">
        <v>1</v>
      </c>
      <c r="P2842" s="40">
        <f>IF(A2842="Lead",IF(ISNUMBER(MATCH(G2842,QualityStatuses,0)),1,0),0)</f>
        <v>0</v>
      </c>
      <c r="Q2842" s="40">
        <f>IF(A2842="Lead",IF(G2842="New Lead",0,1),0)</f>
        <v>1</v>
      </c>
      <c r="R2842" s="40">
        <f>IF(A2842="Lead",IF(G2842="Lost",1,0),0)</f>
        <v>0</v>
      </c>
      <c r="S2842" t="n">
        <v>8</v>
      </c>
      <c r="T2842" t="n">
        <v>7</v>
      </c>
      <c r="U2842" t="n">
        <v>0</v>
      </c>
      <c r="V2842" t="n">
        <v>0</v>
      </c>
      <c r="W2842" t="n">
        <v>0</v>
      </c>
      <c r="X2842" t="n">
        <v>0</v>
      </c>
      <c r="Y2842">
        <f>IF(AND(A2842="Lead",COUNTIF(MetaCamps,C2842)&gt;0),1,0)</f>
        <v>0</v>
      </c>
      <c r="Z2842">
        <f>IF(Y2842=1,P2842,0)</f>
        <v>0</v>
      </c>
    </row>
    <row r="2843">
      <c r="A2843" t="inlineStr">
        <is>
          <t>Lead</t>
        </is>
      </c>
      <c r="B2843" s="39" t="str">
        <f>IFERROR(INDEX(CampTypes,MATCH(C2843,CampList,0)),"Unattributed")</f>
        <v>New</v>
      </c>
      <c r="C2843" t="inlineStr">
        <is>
          <t>EBG - In House | ABO | Natuf | Leads | Unit Franchise | India | Oct26 | V1</t>
        </is>
      </c>
      <c r="D2843" t="inlineStr">
        <is>
          <t>Natuf | Investors | Tier1 + Growth Cities | Oct26 | V1</t>
        </is>
      </c>
      <c r="E2843" t="inlineStr">
        <is>
          <t>Natuf | Reel | Brand Ambassador | Heard Of Owning A Cafe | V1</t>
        </is>
      </c>
      <c r="F2843" t="inlineStr">
        <is>
          <t>In House Natuf</t>
        </is>
      </c>
      <c r="G2843" t="inlineStr">
        <is>
          <t>Attempt 4</t>
        </is>
      </c>
      <c r="H2843" s="39" t="str">
        <f>IF(ISNUMBER(MATCH(G2843,QualityStatuses,0)),"Quality Lead","Non-Quality Lead")</f>
        <v>Non-Quality Lead</v>
      </c>
      <c r="I2843" t="inlineStr">
        <is>
          <t>2026-10</t>
        </is>
      </c>
      <c r="J2843" t="inlineStr">
        <is>
          <t>Wk of 2026-10-05</t>
        </is>
      </c>
      <c r="K2843" t="inlineStr">
        <is>
          <t>Marshal Malbari</t>
        </is>
      </c>
      <c r="L2843" t="inlineStr">
        <is>
          <t>Facebook</t>
        </is>
      </c>
      <c r="M2843" t="inlineStr">
        <is>
          <t>Direct (campaign tagged in CRM)</t>
        </is>
      </c>
      <c r="N2843" t="inlineStr">
        <is>
          <t>6acbb849977673c67c2673a1</t>
        </is>
      </c>
      <c r="O2843" t="n">
        <v>1</v>
      </c>
      <c r="P2843" s="40">
        <f>IF(A2843="Lead",IF(ISNUMBER(MATCH(G2843,QualityStatuses,0)),1,0),0)</f>
        <v>0</v>
      </c>
      <c r="Q2843" s="40">
        <f>IF(A2843="Lead",IF(G2843="New Lead",0,1),0)</f>
        <v>1</v>
      </c>
      <c r="R2843" s="40">
        <f>IF(A2843="Lead",IF(G2843="Lost",1,0),0)</f>
        <v>0</v>
      </c>
      <c r="S2843" t="n">
        <v>5</v>
      </c>
      <c r="T2843" t="n">
        <v>0</v>
      </c>
      <c r="U2843" t="n">
        <v>0</v>
      </c>
      <c r="V2843" t="n">
        <v>0</v>
      </c>
      <c r="W2843" t="n">
        <v>0</v>
      </c>
      <c r="X2843" t="n">
        <v>0</v>
      </c>
      <c r="Y2843">
        <f>IF(AND(A2843="Lead",COUNTIF(MetaCamps,C2843)&gt;0),1,0)</f>
        <v>0</v>
      </c>
      <c r="Z2843">
        <f>IF(Y2843=1,P2843,0)</f>
        <v>0</v>
      </c>
    </row>
    <row r="2844">
      <c r="A2844" t="inlineStr">
        <is>
          <t>Lead</t>
        </is>
      </c>
      <c r="B2844" s="39" t="str">
        <f>IFERROR(INDEX(CampTypes,MATCH(C2844,CampList,0)),"Unattributed")</f>
        <v>New</v>
      </c>
      <c r="C2844" t="inlineStr">
        <is>
          <t>EBG - In House | ABO | Natuf | Leads | Unit Franchise | India | Oct26 | V1</t>
        </is>
      </c>
      <c r="D2844" t="inlineStr">
        <is>
          <t>Natuf | Broad | Tier1 + Growth Cities | Oct26 | V1</t>
        </is>
      </c>
      <c r="E2844" t="inlineStr">
        <is>
          <t>Natuf | Reel | Brand Ambassador | Heard Of Owning A Cafe | V1</t>
        </is>
      </c>
      <c r="F2844" t="inlineStr">
        <is>
          <t>In House Natuf</t>
        </is>
      </c>
      <c r="G2844" t="inlineStr">
        <is>
          <t>Lost</t>
        </is>
      </c>
      <c r="H2844" s="39" t="str">
        <f>IF(ISNUMBER(MATCH(G2844,QualityStatuses,0)),"Quality Lead","Non-Quality Lead")</f>
        <v>Non-Quality Lead</v>
      </c>
      <c r="I2844" t="inlineStr">
        <is>
          <t>2026-10</t>
        </is>
      </c>
      <c r="J2844" t="inlineStr">
        <is>
          <t>Wk of 2026-10-05</t>
        </is>
      </c>
      <c r="K2844" t="inlineStr">
        <is>
          <t>Marshal Malbari</t>
        </is>
      </c>
      <c r="L2844" t="inlineStr">
        <is>
          <t>Facebook</t>
        </is>
      </c>
      <c r="M2844" t="inlineStr">
        <is>
          <t>Direct (campaign tagged in CRM)</t>
        </is>
      </c>
      <c r="N2844" t="inlineStr">
        <is>
          <t>6acbb82f977673c67c267350</t>
        </is>
      </c>
      <c r="O2844" t="n">
        <v>1</v>
      </c>
      <c r="P2844" s="40">
        <f>IF(A2844="Lead",IF(ISNUMBER(MATCH(G2844,QualityStatuses,0)),1,0),0)</f>
        <v>0</v>
      </c>
      <c r="Q2844" s="40">
        <f>IF(A2844="Lead",IF(G2844="New Lead",0,1),0)</f>
        <v>1</v>
      </c>
      <c r="R2844" s="40">
        <f>IF(A2844="Lead",IF(G2844="Lost",1,0),0)</f>
        <v>1</v>
      </c>
      <c r="S2844" t="n">
        <v>7</v>
      </c>
      <c r="T2844" t="n">
        <v>0</v>
      </c>
      <c r="U2844" t="n">
        <v>0</v>
      </c>
      <c r="V2844" t="n">
        <v>0</v>
      </c>
      <c r="W2844" t="n">
        <v>0</v>
      </c>
      <c r="X2844" t="n">
        <v>0</v>
      </c>
      <c r="Y2844">
        <f>IF(AND(A2844="Lead",COUNTIF(MetaCamps,C2844)&gt;0),1,0)</f>
        <v>0</v>
      </c>
      <c r="Z2844">
        <f>IF(Y2844=1,P2844,0)</f>
        <v>0</v>
      </c>
    </row>
    <row r="2845">
      <c r="A2845" t="inlineStr">
        <is>
          <t>Lead</t>
        </is>
      </c>
      <c r="B2845" s="39" t="str">
        <f>IFERROR(INDEX(CampTypes,MATCH(C2845,CampList,0)),"Unattributed")</f>
        <v>New</v>
      </c>
      <c r="C2845" t="inlineStr">
        <is>
          <t>EBG - In House | ABO | Natuf | Leads | Unit Franchise | India | Oct26 | V1</t>
        </is>
      </c>
      <c r="D2845" t="inlineStr">
        <is>
          <t>Natuf | LAL 1% | India | Jul26 | V1</t>
        </is>
      </c>
      <c r="E2845" t="inlineStr">
        <is>
          <t>Natuf | Reel | Brand Ambassador | Heard Of Owning A Cafe | V1</t>
        </is>
      </c>
      <c r="F2845" t="inlineStr">
        <is>
          <t>In House Natuf</t>
        </is>
      </c>
      <c r="G2845" t="inlineStr">
        <is>
          <t>Attempt 1</t>
        </is>
      </c>
      <c r="H2845" s="39" t="str">
        <f>IF(ISNUMBER(MATCH(G2845,QualityStatuses,0)),"Quality Lead","Non-Quality Lead")</f>
        <v>Non-Quality Lead</v>
      </c>
      <c r="I2845" t="inlineStr">
        <is>
          <t>2026-10</t>
        </is>
      </c>
      <c r="J2845" t="inlineStr">
        <is>
          <t>Wk of 2026-10-05</t>
        </is>
      </c>
      <c r="K2845" t="inlineStr">
        <is>
          <t>Marshal Malbari</t>
        </is>
      </c>
      <c r="L2845" t="inlineStr">
        <is>
          <t>Facebook</t>
        </is>
      </c>
      <c r="M2845" t="inlineStr">
        <is>
          <t>Direct (campaign tagged in CRM)</t>
        </is>
      </c>
      <c r="N2845" t="inlineStr">
        <is>
          <t>6acbb82b977673c67c26733b</t>
        </is>
      </c>
      <c r="O2845" t="n">
        <v>1</v>
      </c>
      <c r="P2845" s="40">
        <f>IF(A2845="Lead",IF(ISNUMBER(MATCH(G2845,QualityStatuses,0)),1,0),0)</f>
        <v>0</v>
      </c>
      <c r="Q2845" s="40">
        <f>IF(A2845="Lead",IF(G2845="New Lead",0,1),0)</f>
        <v>1</v>
      </c>
      <c r="R2845" s="40">
        <f>IF(A2845="Lead",IF(G2845="Lost",1,0),0)</f>
        <v>0</v>
      </c>
      <c r="S2845" t="n">
        <v>1</v>
      </c>
      <c r="T2845" t="n">
        <v>0</v>
      </c>
      <c r="U2845" t="n">
        <v>0</v>
      </c>
      <c r="V2845" t="n">
        <v>0</v>
      </c>
      <c r="W2845" t="n">
        <v>0</v>
      </c>
      <c r="X2845" t="n">
        <v>0</v>
      </c>
      <c r="Y2845">
        <f>IF(AND(A2845="Lead",COUNTIF(MetaCamps,C2845)&gt;0),1,0)</f>
        <v>0</v>
      </c>
      <c r="Z2845">
        <f>IF(Y2845=1,P2845,0)</f>
        <v>0</v>
      </c>
    </row>
    <row r="2846">
      <c r="A2846" t="inlineStr">
        <is>
          <t>Lead</t>
        </is>
      </c>
      <c r="B2846" s="39" t="str">
        <f>IFERROR(INDEX(CampTypes,MATCH(C2846,CampList,0)),"Unattributed")</f>
        <v>New</v>
      </c>
      <c r="C2846" t="inlineStr">
        <is>
          <t>EBG - In House | ABO | Natuf | Leads | Unit Franchise | India | Oct26 | V1</t>
        </is>
      </c>
      <c r="D2846" t="inlineStr">
        <is>
          <t>Natuf | Investors | Tier1 + Growth Cities | Oct26 | V1</t>
        </is>
      </c>
      <c r="E2846" t="inlineStr">
        <is>
          <t>Natuf | Reel | Brand Ambassador | Heard Of Owning A Cafe | V1</t>
        </is>
      </c>
      <c r="F2846" t="inlineStr">
        <is>
          <t>In House Natuf</t>
        </is>
      </c>
      <c r="G2846" t="inlineStr">
        <is>
          <t>Attempt 1</t>
        </is>
      </c>
      <c r="H2846" s="39" t="str">
        <f>IF(ISNUMBER(MATCH(G2846,QualityStatuses,0)),"Quality Lead","Non-Quality Lead")</f>
        <v>Non-Quality Lead</v>
      </c>
      <c r="I2846" t="inlineStr">
        <is>
          <t>2026-10</t>
        </is>
      </c>
      <c r="J2846" t="inlineStr">
        <is>
          <t>Wk of 2026-10-05</t>
        </is>
      </c>
      <c r="K2846" t="inlineStr">
        <is>
          <t>Marshal Malbari</t>
        </is>
      </c>
      <c r="L2846" t="inlineStr">
        <is>
          <t>Facebook</t>
        </is>
      </c>
      <c r="M2846" t="inlineStr">
        <is>
          <t>Direct (campaign tagged in CRM)</t>
        </is>
      </c>
      <c r="N2846" t="inlineStr">
        <is>
          <t>6acbb75c899e1d7a2538ef86</t>
        </is>
      </c>
      <c r="O2846" t="n">
        <v>1</v>
      </c>
      <c r="P2846" s="40">
        <f>IF(A2846="Lead",IF(ISNUMBER(MATCH(G2846,QualityStatuses,0)),1,0),0)</f>
        <v>0</v>
      </c>
      <c r="Q2846" s="40">
        <f>IF(A2846="Lead",IF(G2846="New Lead",0,1),0)</f>
        <v>1</v>
      </c>
      <c r="R2846" s="40">
        <f>IF(A2846="Lead",IF(G2846="Lost",1,0),0)</f>
        <v>0</v>
      </c>
      <c r="S2846" t="n">
        <v>1</v>
      </c>
      <c r="T2846" t="n">
        <v>0</v>
      </c>
      <c r="U2846" t="n">
        <v>0</v>
      </c>
      <c r="V2846" t="n">
        <v>0</v>
      </c>
      <c r="W2846" t="n">
        <v>0</v>
      </c>
      <c r="X2846" t="n">
        <v>0</v>
      </c>
      <c r="Y2846">
        <f>IF(AND(A2846="Lead",COUNTIF(MetaCamps,C2846)&gt;0),1,0)</f>
        <v>0</v>
      </c>
      <c r="Z2846">
        <f>IF(Y2846=1,P2846,0)</f>
        <v>0</v>
      </c>
    </row>
    <row r="2847">
      <c r="A2847" t="inlineStr">
        <is>
          <t>Lead</t>
        </is>
      </c>
      <c r="B2847" s="39" t="str">
        <f>IFERROR(INDEX(CampTypes,MATCH(C2847,CampList,0)),"Unattributed")</f>
        <v>New</v>
      </c>
      <c r="C2847" t="inlineStr">
        <is>
          <t>EBG - In House | ABO | Natuf | Leads | Unit Franchise | India | Oct26 | V1</t>
        </is>
      </c>
      <c r="D2847" t="inlineStr">
        <is>
          <t>Natuf | Business Owners | Tier1 + Growth Cities | Oct26 | V1</t>
        </is>
      </c>
      <c r="E2847" t="inlineStr">
        <is>
          <t>Natuf | Reel | Brand Ambassador | Heard Of Owning A Cafe | V1</t>
        </is>
      </c>
      <c r="F2847" t="inlineStr">
        <is>
          <t>In House Natuf</t>
        </is>
      </c>
      <c r="G2847" t="inlineStr">
        <is>
          <t>Lost</t>
        </is>
      </c>
      <c r="H2847" s="39" t="str">
        <f>IF(ISNUMBER(MATCH(G2847,QualityStatuses,0)),"Quality Lead","Non-Quality Lead")</f>
        <v>Non-Quality Lead</v>
      </c>
      <c r="I2847" t="inlineStr">
        <is>
          <t>2026-10</t>
        </is>
      </c>
      <c r="J2847" t="inlineStr">
        <is>
          <t>Wk of 2026-10-05</t>
        </is>
      </c>
      <c r="K2847" t="inlineStr">
        <is>
          <t>Marshal Malbari</t>
        </is>
      </c>
      <c r="L2847" t="inlineStr">
        <is>
          <t>Facebook</t>
        </is>
      </c>
      <c r="M2847" t="inlineStr">
        <is>
          <t>Direct (campaign tagged in CRM)</t>
        </is>
      </c>
      <c r="N2847" t="inlineStr">
        <is>
          <t>6acbb69aa074ccaaa3cdd498</t>
        </is>
      </c>
      <c r="O2847" t="n">
        <v>1</v>
      </c>
      <c r="P2847" s="40">
        <f>IF(A2847="Lead",IF(ISNUMBER(MATCH(G2847,QualityStatuses,0)),1,0),0)</f>
        <v>0</v>
      </c>
      <c r="Q2847" s="40">
        <f>IF(A2847="Lead",IF(G2847="New Lead",0,1),0)</f>
        <v>1</v>
      </c>
      <c r="R2847" s="40">
        <f>IF(A2847="Lead",IF(G2847="Lost",1,0),0)</f>
        <v>1</v>
      </c>
      <c r="S2847" t="n">
        <v>1</v>
      </c>
      <c r="T2847" t="n">
        <v>1</v>
      </c>
      <c r="U2847" t="n">
        <v>0</v>
      </c>
      <c r="V2847" t="n">
        <v>0</v>
      </c>
      <c r="W2847" t="n">
        <v>0</v>
      </c>
      <c r="X2847" t="n">
        <v>0</v>
      </c>
      <c r="Y2847">
        <f>IF(AND(A2847="Lead",COUNTIF(MetaCamps,C2847)&gt;0),1,0)</f>
        <v>0</v>
      </c>
      <c r="Z2847">
        <f>IF(Y2847=1,P2847,0)</f>
        <v>0</v>
      </c>
    </row>
    <row r="2848">
      <c r="A2848" t="inlineStr">
        <is>
          <t>Lead</t>
        </is>
      </c>
      <c r="B2848" s="39" t="str">
        <f>IFERROR(INDEX(CampTypes,MATCH(C2848,CampList,0)),"Unattributed")</f>
        <v>New</v>
      </c>
      <c r="C2848" t="inlineStr">
        <is>
          <t>EBG - In House | ABO | Natuf | Leads | Unit Franchise | India | Oct26 | V1</t>
        </is>
      </c>
      <c r="D2848" t="inlineStr">
        <is>
          <t>Natuf | LAL 1% | India | Jul26 | V1</t>
        </is>
      </c>
      <c r="E2848" t="inlineStr">
        <is>
          <t>Natuf | Reel | Brand Ambassador | Heard Of Owning A Cafe | V1</t>
        </is>
      </c>
      <c r="F2848" t="inlineStr">
        <is>
          <t>In House Natuf</t>
        </is>
      </c>
      <c r="G2848" t="inlineStr">
        <is>
          <t>Attempt 1</t>
        </is>
      </c>
      <c r="H2848" s="39" t="str">
        <f>IF(ISNUMBER(MATCH(G2848,QualityStatuses,0)),"Quality Lead","Non-Quality Lead")</f>
        <v>Non-Quality Lead</v>
      </c>
      <c r="I2848" t="inlineStr">
        <is>
          <t>2026-10</t>
        </is>
      </c>
      <c r="J2848" t="inlineStr">
        <is>
          <t>Wk of 2026-10-05</t>
        </is>
      </c>
      <c r="K2848" t="inlineStr">
        <is>
          <t>Marshal Malbari</t>
        </is>
      </c>
      <c r="L2848" t="inlineStr">
        <is>
          <t>Facebook</t>
        </is>
      </c>
      <c r="M2848" t="inlineStr">
        <is>
          <t>Direct (campaign tagged in CRM)</t>
        </is>
      </c>
      <c r="N2848" t="inlineStr">
        <is>
          <t>6acbb3d7703cb7414ea34cb8</t>
        </is>
      </c>
      <c r="O2848" t="n">
        <v>1</v>
      </c>
      <c r="P2848" s="40">
        <f>IF(A2848="Lead",IF(ISNUMBER(MATCH(G2848,QualityStatuses,0)),1,0),0)</f>
        <v>0</v>
      </c>
      <c r="Q2848" s="40">
        <f>IF(A2848="Lead",IF(G2848="New Lead",0,1),0)</f>
        <v>1</v>
      </c>
      <c r="R2848" s="40">
        <f>IF(A2848="Lead",IF(G2848="Lost",1,0),0)</f>
        <v>0</v>
      </c>
      <c r="S2848" t="n">
        <v>5</v>
      </c>
      <c r="T2848" t="n">
        <v>1</v>
      </c>
      <c r="U2848" t="n">
        <v>0</v>
      </c>
      <c r="V2848" t="n">
        <v>0</v>
      </c>
      <c r="W2848" t="n">
        <v>0</v>
      </c>
      <c r="X2848" t="n">
        <v>0</v>
      </c>
      <c r="Y2848">
        <f>IF(AND(A2848="Lead",COUNTIF(MetaCamps,C2848)&gt;0),1,0)</f>
        <v>0</v>
      </c>
      <c r="Z2848">
        <f>IF(Y2848=1,P2848,0)</f>
        <v>0</v>
      </c>
    </row>
    <row r="2849">
      <c r="A2849" t="inlineStr">
        <is>
          <t>Lead</t>
        </is>
      </c>
      <c r="B2849" s="39" t="str">
        <f>IFERROR(INDEX(CampTypes,MATCH(C2849,CampList,0)),"Unattributed")</f>
        <v>Old</v>
      </c>
      <c r="C2849" t="inlineStr">
        <is>
          <t>natuf_Kiosk_14072026_Hindi</t>
        </is>
      </c>
      <c r="D2849" t="inlineStr">
        <is>
          <t>natuf_Kiosk_09102026</t>
        </is>
      </c>
      <c r="E2849" t="inlineStr">
        <is>
          <t>natuf_Kiosk_14072026_ad set_ad1</t>
        </is>
      </c>
      <c r="F2849" t="inlineStr">
        <is>
          <t>Natuf</t>
        </is>
      </c>
      <c r="G2849" t="inlineStr">
        <is>
          <t>Attempt 5</t>
        </is>
      </c>
      <c r="H2849" s="39" t="str">
        <f>IF(ISNUMBER(MATCH(G2849,QualityStatuses,0)),"Quality Lead","Non-Quality Lead")</f>
        <v>Non-Quality Lead</v>
      </c>
      <c r="I2849" t="inlineStr">
        <is>
          <t>2026-10</t>
        </is>
      </c>
      <c r="J2849" t="inlineStr">
        <is>
          <t>Wk of 2026-10-05</t>
        </is>
      </c>
      <c r="K2849" t="inlineStr">
        <is>
          <t>Marshal Malbari</t>
        </is>
      </c>
      <c r="L2849" t="inlineStr">
        <is>
          <t>Facebook</t>
        </is>
      </c>
      <c r="M2849" t="inlineStr">
        <is>
          <t>Direct (campaign tagged in CRM)</t>
        </is>
      </c>
      <c r="N2849" t="inlineStr">
        <is>
          <t>6acbb342acd227fb4d6cb3b5</t>
        </is>
      </c>
      <c r="O2849" t="n">
        <v>1</v>
      </c>
      <c r="P2849" s="40">
        <f>IF(A2849="Lead",IF(ISNUMBER(MATCH(G2849,QualityStatuses,0)),1,0),0)</f>
        <v>0</v>
      </c>
      <c r="Q2849" s="40">
        <f>IF(A2849="Lead",IF(G2849="New Lead",0,1),0)</f>
        <v>1</v>
      </c>
      <c r="R2849" s="40">
        <f>IF(A2849="Lead",IF(G2849="Lost",1,0),0)</f>
        <v>0</v>
      </c>
      <c r="S2849" t="n">
        <v>5</v>
      </c>
      <c r="T2849" t="n">
        <v>0</v>
      </c>
      <c r="U2849" t="n">
        <v>0</v>
      </c>
      <c r="V2849" t="n">
        <v>0</v>
      </c>
      <c r="W2849" t="n">
        <v>0</v>
      </c>
      <c r="X2849" t="n">
        <v>0</v>
      </c>
      <c r="Y2849">
        <f>IF(AND(A2849="Lead",COUNTIF(MetaCamps,C2849)&gt;0),1,0)</f>
        <v>1</v>
      </c>
      <c r="Z2849">
        <f>IF(Y2849=1,P2849,0)</f>
        <v>0</v>
      </c>
    </row>
    <row r="2850">
      <c r="A2850" t="inlineStr">
        <is>
          <t>Lead</t>
        </is>
      </c>
      <c r="B2850" s="39" t="str">
        <f>IFERROR(INDEX(CampTypes,MATCH(C2850,CampList,0)),"Unattributed")</f>
        <v>New</v>
      </c>
      <c r="C2850" t="inlineStr">
        <is>
          <t>EBG - In House | ABO | Natuf | Leads | Unit Franchise | India | Oct26 | V1</t>
        </is>
      </c>
      <c r="D2850" t="inlineStr">
        <is>
          <t>Natuf | Broad | Tier1 + Growth Cities | Oct26 | V1</t>
        </is>
      </c>
      <c r="E2850" t="inlineStr">
        <is>
          <t>Natuf | Reel | Brand Ambassador | Heard Of Owning A Cafe | V1</t>
        </is>
      </c>
      <c r="F2850" t="inlineStr">
        <is>
          <t>In House Natuf</t>
        </is>
      </c>
      <c r="G2850" t="inlineStr">
        <is>
          <t>Lost</t>
        </is>
      </c>
      <c r="H2850" s="39" t="str">
        <f>IF(ISNUMBER(MATCH(G2850,QualityStatuses,0)),"Quality Lead","Non-Quality Lead")</f>
        <v>Non-Quality Lead</v>
      </c>
      <c r="I2850" t="inlineStr">
        <is>
          <t>2026-10</t>
        </is>
      </c>
      <c r="J2850" t="inlineStr">
        <is>
          <t>Wk of 2026-10-05</t>
        </is>
      </c>
      <c r="K2850" t="inlineStr">
        <is>
          <t>Marshal Malbari</t>
        </is>
      </c>
      <c r="L2850" t="inlineStr">
        <is>
          <t>Facebook</t>
        </is>
      </c>
      <c r="M2850" t="inlineStr">
        <is>
          <t>Direct (campaign tagged in CRM)</t>
        </is>
      </c>
      <c r="N2850" t="inlineStr">
        <is>
          <t>6acbb245a39bd76cb4dc4cf4</t>
        </is>
      </c>
      <c r="O2850" t="n">
        <v>1</v>
      </c>
      <c r="P2850" s="40">
        <f>IF(A2850="Lead",IF(ISNUMBER(MATCH(G2850,QualityStatuses,0)),1,0),0)</f>
        <v>0</v>
      </c>
      <c r="Q2850" s="40">
        <f>IF(A2850="Lead",IF(G2850="New Lead",0,1),0)</f>
        <v>1</v>
      </c>
      <c r="R2850" s="40">
        <f>IF(A2850="Lead",IF(G2850="Lost",1,0),0)</f>
        <v>1</v>
      </c>
      <c r="S2850" t="n">
        <v>3</v>
      </c>
      <c r="T2850" t="n">
        <v>2</v>
      </c>
      <c r="U2850" t="n">
        <v>0</v>
      </c>
      <c r="V2850" t="n">
        <v>0</v>
      </c>
      <c r="W2850" t="n">
        <v>0</v>
      </c>
      <c r="X2850" t="n">
        <v>0</v>
      </c>
      <c r="Y2850">
        <f>IF(AND(A2850="Lead",COUNTIF(MetaCamps,C2850)&gt;0),1,0)</f>
        <v>0</v>
      </c>
      <c r="Z2850">
        <f>IF(Y2850=1,P2850,0)</f>
        <v>0</v>
      </c>
    </row>
    <row r="2851">
      <c r="A2851" t="inlineStr">
        <is>
          <t>Lead</t>
        </is>
      </c>
      <c r="B2851" s="39" t="str">
        <f>IFERROR(INDEX(CampTypes,MATCH(C2851,CampList,0)),"Unattributed")</f>
        <v>Old</v>
      </c>
      <c r="C2851" t="inlineStr">
        <is>
          <t>E_Natuf_Generic_13082026</t>
        </is>
      </c>
      <c r="D2851" t="inlineStr">
        <is>
          <t>E_Natuf_Generic_13082026_Adset1</t>
        </is>
      </c>
      <c r="E2851" t="inlineStr">
        <is>
          <t>E_Natuf_Generic_13082026_Adset1_Ad1</t>
        </is>
      </c>
      <c r="F2851" t="inlineStr">
        <is>
          <t>Natuf</t>
        </is>
      </c>
      <c r="G2851" t="inlineStr">
        <is>
          <t>Lost</t>
        </is>
      </c>
      <c r="H2851" s="39" t="str">
        <f>IF(ISNUMBER(MATCH(G2851,QualityStatuses,0)),"Quality Lead","Non-Quality Lead")</f>
        <v>Non-Quality Lead</v>
      </c>
      <c r="I2851" t="inlineStr">
        <is>
          <t>2026-10</t>
        </is>
      </c>
      <c r="J2851" t="inlineStr">
        <is>
          <t>Wk of 2026-10-05</t>
        </is>
      </c>
      <c r="K2851" t="inlineStr">
        <is>
          <t>Marshal Malbari</t>
        </is>
      </c>
      <c r="L2851" t="inlineStr">
        <is>
          <t>Facebook</t>
        </is>
      </c>
      <c r="M2851" t="inlineStr">
        <is>
          <t>Direct (campaign tagged in CRM)</t>
        </is>
      </c>
      <c r="N2851" t="inlineStr">
        <is>
          <t>6acbb0dc381fd907136334d9</t>
        </is>
      </c>
      <c r="O2851" t="n">
        <v>1</v>
      </c>
      <c r="P2851" s="40">
        <f>IF(A2851="Lead",IF(ISNUMBER(MATCH(G2851,QualityStatuses,0)),1,0),0)</f>
        <v>0</v>
      </c>
      <c r="Q2851" s="40">
        <f>IF(A2851="Lead",IF(G2851="New Lead",0,1),0)</f>
        <v>1</v>
      </c>
      <c r="R2851" s="40">
        <f>IF(A2851="Lead",IF(G2851="Lost",1,0),0)</f>
        <v>1</v>
      </c>
      <c r="S2851" t="n">
        <v>3</v>
      </c>
      <c r="T2851" t="n">
        <v>3</v>
      </c>
      <c r="U2851" t="n">
        <v>0</v>
      </c>
      <c r="V2851" t="n">
        <v>0</v>
      </c>
      <c r="W2851" t="n">
        <v>0</v>
      </c>
      <c r="X2851" t="n">
        <v>0</v>
      </c>
      <c r="Y2851">
        <f>IF(AND(A2851="Lead",COUNTIF(MetaCamps,C2851)&gt;0),1,0)</f>
        <v>1</v>
      </c>
      <c r="Z2851">
        <f>IF(Y2851=1,P2851,0)</f>
        <v>0</v>
      </c>
    </row>
    <row r="2852">
      <c r="A2852" t="inlineStr">
        <is>
          <t>Lead</t>
        </is>
      </c>
      <c r="B2852" s="39" t="str">
        <f>IFERROR(INDEX(CampTypes,MATCH(C2852,CampList,0)),"Unattributed")</f>
        <v>New</v>
      </c>
      <c r="C2852" t="inlineStr">
        <is>
          <t>EBG - In House | ABO | Natuf | Leads | Unit Franchise | India | Oct26 | V1</t>
        </is>
      </c>
      <c r="D2852" t="inlineStr">
        <is>
          <t>Natuf | LAL 1% | India | Jul26 | V1</t>
        </is>
      </c>
      <c r="E2852" t="inlineStr">
        <is>
          <t>Natuf | Reel | Brand Ambassador | Heard Of Owning A Cafe | V1</t>
        </is>
      </c>
      <c r="F2852" t="inlineStr">
        <is>
          <t>In House Natuf</t>
        </is>
      </c>
      <c r="G2852" t="inlineStr">
        <is>
          <t>Lost</t>
        </is>
      </c>
      <c r="H2852" s="39" t="str">
        <f>IF(ISNUMBER(MATCH(G2852,QualityStatuses,0)),"Quality Lead","Non-Quality Lead")</f>
        <v>Non-Quality Lead</v>
      </c>
      <c r="I2852" t="inlineStr">
        <is>
          <t>2026-10</t>
        </is>
      </c>
      <c r="J2852" t="inlineStr">
        <is>
          <t>Wk of 2026-10-05</t>
        </is>
      </c>
      <c r="K2852" t="inlineStr">
        <is>
          <t>Marshal Malbari</t>
        </is>
      </c>
      <c r="L2852" t="inlineStr">
        <is>
          <t>Facebook</t>
        </is>
      </c>
      <c r="M2852" t="inlineStr">
        <is>
          <t>Direct (campaign tagged in CRM)</t>
        </is>
      </c>
      <c r="N2852" t="inlineStr">
        <is>
          <t>6acbb0da691f83e47e0bb386</t>
        </is>
      </c>
      <c r="O2852" t="n">
        <v>1</v>
      </c>
      <c r="P2852" s="40">
        <f>IF(A2852="Lead",IF(ISNUMBER(MATCH(G2852,QualityStatuses,0)),1,0),0)</f>
        <v>0</v>
      </c>
      <c r="Q2852" s="40">
        <f>IF(A2852="Lead",IF(G2852="New Lead",0,1),0)</f>
        <v>1</v>
      </c>
      <c r="R2852" s="40">
        <f>IF(A2852="Lead",IF(G2852="Lost",1,0),0)</f>
        <v>1</v>
      </c>
      <c r="S2852" t="n">
        <v>10</v>
      </c>
      <c r="T2852" t="n">
        <v>0</v>
      </c>
      <c r="U2852" t="n">
        <v>0</v>
      </c>
      <c r="V2852" t="n">
        <v>0</v>
      </c>
      <c r="W2852" t="n">
        <v>0</v>
      </c>
      <c r="X2852" t="n">
        <v>0</v>
      </c>
      <c r="Y2852">
        <f>IF(AND(A2852="Lead",COUNTIF(MetaCamps,C2852)&gt;0),1,0)</f>
        <v>0</v>
      </c>
      <c r="Z2852">
        <f>IF(Y2852=1,P2852,0)</f>
        <v>0</v>
      </c>
    </row>
    <row r="2853">
      <c r="A2853" t="inlineStr">
        <is>
          <t>Lead</t>
        </is>
      </c>
      <c r="B2853" s="39" t="str">
        <f>IFERROR(INDEX(CampTypes,MATCH(C2853,CampList,0)),"Unattributed")</f>
        <v>Old</v>
      </c>
      <c r="C2853" t="inlineStr">
        <is>
          <t>E_Suresh_Natuf_Kiosk_07072026</t>
        </is>
      </c>
      <c r="D2853" t="inlineStr">
        <is>
          <t>E_Suresh_Natuf_Kiosk_07072026_Adset5</t>
        </is>
      </c>
      <c r="E2853" t="inlineStr">
        <is>
          <t>E_Hindi_Suresh_Natuf_Kiosk_07072026_Adset5_ad3 – Copy 2</t>
        </is>
      </c>
      <c r="F2853" t="inlineStr">
        <is>
          <t>Natuf</t>
        </is>
      </c>
      <c r="G2853" t="inlineStr">
        <is>
          <t>Connected</t>
        </is>
      </c>
      <c r="H2853" s="39" t="str">
        <f>IF(ISNUMBER(MATCH(G2853,QualityStatuses,0)),"Quality Lead","Non-Quality Lead")</f>
        <v>Non-Quality Lead</v>
      </c>
      <c r="I2853" t="inlineStr">
        <is>
          <t>2026-10</t>
        </is>
      </c>
      <c r="J2853" t="inlineStr">
        <is>
          <t>Wk of 2026-10-05</t>
        </is>
      </c>
      <c r="K2853" t="inlineStr">
        <is>
          <t>Tejaswini Tarigopula</t>
        </is>
      </c>
      <c r="L2853" t="inlineStr">
        <is>
          <t>Facebook</t>
        </is>
      </c>
      <c r="M2853" t="inlineStr">
        <is>
          <t>Direct (campaign tagged in CRM)</t>
        </is>
      </c>
      <c r="N2853" t="inlineStr">
        <is>
          <t>6acbaed090d7427ebdaf9978</t>
        </is>
      </c>
      <c r="O2853" t="n">
        <v>1</v>
      </c>
      <c r="P2853" s="40">
        <f>IF(A2853="Lead",IF(ISNUMBER(MATCH(G2853,QualityStatuses,0)),1,0),0)</f>
        <v>0</v>
      </c>
      <c r="Q2853" s="40">
        <f>IF(A2853="Lead",IF(G2853="New Lead",0,1),0)</f>
        <v>1</v>
      </c>
      <c r="R2853" s="40">
        <f>IF(A2853="Lead",IF(G2853="Lost",1,0),0)</f>
        <v>0</v>
      </c>
      <c r="S2853" t="n">
        <v>8</v>
      </c>
      <c r="T2853" t="n">
        <v>1</v>
      </c>
      <c r="U2853" t="n">
        <v>0</v>
      </c>
      <c r="V2853" t="n">
        <v>0</v>
      </c>
      <c r="W2853" t="n">
        <v>0</v>
      </c>
      <c r="X2853" t="n">
        <v>0</v>
      </c>
      <c r="Y2853">
        <f>IF(AND(A2853="Lead",COUNTIF(MetaCamps,C2853)&gt;0),1,0)</f>
        <v>1</v>
      </c>
      <c r="Z2853">
        <f>IF(Y2853=1,P2853,0)</f>
        <v>0</v>
      </c>
    </row>
    <row r="2854">
      <c r="A2854" t="inlineStr">
        <is>
          <t>Lead</t>
        </is>
      </c>
      <c r="B2854" s="39" t="str">
        <f>IFERROR(INDEX(CampTypes,MATCH(C2854,CampList,0)),"Unattributed")</f>
        <v>New</v>
      </c>
      <c r="C2854" t="inlineStr">
        <is>
          <t>EBG - In House | ABO | Natuf | Leads | Unit Franchise | India | Oct26 | V1</t>
        </is>
      </c>
      <c r="D2854" t="inlineStr">
        <is>
          <t>Natuf | Business Owners | Tier1 + Growth Cities | Oct26 | V1</t>
        </is>
      </c>
      <c r="E2854" t="inlineStr">
        <is>
          <t>Natuf | Reel | Brand Ambassador | Heard Of Owning A Cafe | V1</t>
        </is>
      </c>
      <c r="F2854" t="inlineStr">
        <is>
          <t>In House Natuf</t>
        </is>
      </c>
      <c r="G2854" t="inlineStr">
        <is>
          <t>Attempt 1</t>
        </is>
      </c>
      <c r="H2854" s="39" t="str">
        <f>IF(ISNUMBER(MATCH(G2854,QualityStatuses,0)),"Quality Lead","Non-Quality Lead")</f>
        <v>Non-Quality Lead</v>
      </c>
      <c r="I2854" t="inlineStr">
        <is>
          <t>2026-10</t>
        </is>
      </c>
      <c r="J2854" t="inlineStr">
        <is>
          <t>Wk of 2026-10-05</t>
        </is>
      </c>
      <c r="K2854" t="inlineStr">
        <is>
          <t>Marshal Malbari</t>
        </is>
      </c>
      <c r="L2854" t="inlineStr">
        <is>
          <t>Facebook</t>
        </is>
      </c>
      <c r="M2854" t="inlineStr">
        <is>
          <t>Direct (campaign tagged in CRM)</t>
        </is>
      </c>
      <c r="N2854" t="inlineStr">
        <is>
          <t>6acbabb32e75da763e569007</t>
        </is>
      </c>
      <c r="O2854" t="n">
        <v>1</v>
      </c>
      <c r="P2854" s="40">
        <f>IF(A2854="Lead",IF(ISNUMBER(MATCH(G2854,QualityStatuses,0)),1,0),0)</f>
        <v>0</v>
      </c>
      <c r="Q2854" s="40">
        <f>IF(A2854="Lead",IF(G2854="New Lead",0,1),0)</f>
        <v>1</v>
      </c>
      <c r="R2854" s="40">
        <f>IF(A2854="Lead",IF(G2854="Lost",1,0),0)</f>
        <v>0</v>
      </c>
      <c r="S2854" t="n">
        <v>2</v>
      </c>
      <c r="T2854" t="n">
        <v>1</v>
      </c>
      <c r="U2854" t="n">
        <v>0</v>
      </c>
      <c r="V2854" t="n">
        <v>0</v>
      </c>
      <c r="W2854" t="n">
        <v>0</v>
      </c>
      <c r="X2854" t="n">
        <v>0</v>
      </c>
      <c r="Y2854">
        <f>IF(AND(A2854="Lead",COUNTIF(MetaCamps,C2854)&gt;0),1,0)</f>
        <v>0</v>
      </c>
      <c r="Z2854">
        <f>IF(Y2854=1,P2854,0)</f>
        <v>0</v>
      </c>
    </row>
    <row r="2855">
      <c r="A2855" t="inlineStr">
        <is>
          <t>Lead</t>
        </is>
      </c>
      <c r="B2855" s="39" t="str">
        <f>IFERROR(INDEX(CampTypes,MATCH(C2855,CampList,0)),"Unattributed")</f>
        <v>Old</v>
      </c>
      <c r="C2855" t="inlineStr">
        <is>
          <t>E_Natuf_Generic_13082026</t>
        </is>
      </c>
      <c r="D2855" t="inlineStr">
        <is>
          <t>E_Natuf_Generic_13082026_Adset1</t>
        </is>
      </c>
      <c r="E2855" t="inlineStr">
        <is>
          <t>E_Natuf_Generic_13082026_Adset1_Ad1</t>
        </is>
      </c>
      <c r="F2855" t="inlineStr">
        <is>
          <t>Natuf</t>
        </is>
      </c>
      <c r="G2855" t="inlineStr">
        <is>
          <t>Details Shared</t>
        </is>
      </c>
      <c r="H2855" s="39" t="str">
        <f>IF(ISNUMBER(MATCH(G2855,QualityStatuses,0)),"Quality Lead","Non-Quality Lead")</f>
        <v>Quality Lead</v>
      </c>
      <c r="I2855" t="inlineStr">
        <is>
          <t>2026-10</t>
        </is>
      </c>
      <c r="J2855" t="inlineStr">
        <is>
          <t>Wk of 2026-10-05</t>
        </is>
      </c>
      <c r="K2855" t="inlineStr">
        <is>
          <t>Marshal Malbari</t>
        </is>
      </c>
      <c r="L2855" t="inlineStr">
        <is>
          <t>Facebook</t>
        </is>
      </c>
      <c r="M2855" t="inlineStr">
        <is>
          <t>Direct (campaign tagged in CRM)</t>
        </is>
      </c>
      <c r="N2855" t="inlineStr">
        <is>
          <t>6acbab86576563471a4c10a6</t>
        </is>
      </c>
      <c r="O2855" t="n">
        <v>1</v>
      </c>
      <c r="P2855" s="40">
        <f>IF(A2855="Lead",IF(ISNUMBER(MATCH(G2855,QualityStatuses,0)),1,0),0)</f>
        <v>1</v>
      </c>
      <c r="Q2855" s="40">
        <f>IF(A2855="Lead",IF(G2855="New Lead",0,1),0)</f>
        <v>1</v>
      </c>
      <c r="R2855" s="40">
        <f>IF(A2855="Lead",IF(G2855="Lost",1,0),0)</f>
        <v>0</v>
      </c>
      <c r="S2855" t="n">
        <v>1</v>
      </c>
      <c r="T2855" t="n">
        <v>1</v>
      </c>
      <c r="U2855" t="n">
        <v>0</v>
      </c>
      <c r="V2855" t="n">
        <v>0</v>
      </c>
      <c r="W2855" t="n">
        <v>0</v>
      </c>
      <c r="X2855" t="n">
        <v>0</v>
      </c>
      <c r="Y2855">
        <f>IF(AND(A2855="Lead",COUNTIF(MetaCamps,C2855)&gt;0),1,0)</f>
        <v>1</v>
      </c>
      <c r="Z2855">
        <f>IF(Y2855=1,P2855,0)</f>
        <v>1</v>
      </c>
    </row>
    <row r="2856">
      <c r="A2856" t="inlineStr">
        <is>
          <t>Lead</t>
        </is>
      </c>
      <c r="B2856" s="39" t="str">
        <f>IFERROR(INDEX(CampTypes,MATCH(C2856,CampList,0)),"Unattributed")</f>
        <v>New</v>
      </c>
      <c r="C2856" t="inlineStr">
        <is>
          <t>EBG - In House | ABO | Natuf | Leads | Unit Franchise | India | Oct26 | V1</t>
        </is>
      </c>
      <c r="D2856" t="inlineStr">
        <is>
          <t>Natuf | LAL 1% | India | Jul26 | V1</t>
        </is>
      </c>
      <c r="E2856" t="inlineStr">
        <is>
          <t>Natuf | Reel | Brand Ambassador | Heard Of Owning A Cafe | V1</t>
        </is>
      </c>
      <c r="F2856" t="inlineStr">
        <is>
          <t>In House Natuf</t>
        </is>
      </c>
      <c r="G2856" t="inlineStr">
        <is>
          <t>Lost</t>
        </is>
      </c>
      <c r="H2856" s="39" t="str">
        <f>IF(ISNUMBER(MATCH(G2856,QualityStatuses,0)),"Quality Lead","Non-Quality Lead")</f>
        <v>Non-Quality Lead</v>
      </c>
      <c r="I2856" t="inlineStr">
        <is>
          <t>2026-10</t>
        </is>
      </c>
      <c r="J2856" t="inlineStr">
        <is>
          <t>Wk of 2026-10-05</t>
        </is>
      </c>
      <c r="K2856" t="inlineStr">
        <is>
          <t>Marshal Malbari</t>
        </is>
      </c>
      <c r="L2856" t="inlineStr">
        <is>
          <t>Facebook</t>
        </is>
      </c>
      <c r="M2856" t="inlineStr">
        <is>
          <t>Direct (campaign tagged in CRM)</t>
        </is>
      </c>
      <c r="N2856" t="inlineStr">
        <is>
          <t>6acbab7b381fd90713633142</t>
        </is>
      </c>
      <c r="O2856" t="n">
        <v>1</v>
      </c>
      <c r="P2856" s="40">
        <f>IF(A2856="Lead",IF(ISNUMBER(MATCH(G2856,QualityStatuses,0)),1,0),0)</f>
        <v>0</v>
      </c>
      <c r="Q2856" s="40">
        <f>IF(A2856="Lead",IF(G2856="New Lead",0,1),0)</f>
        <v>1</v>
      </c>
      <c r="R2856" s="40">
        <f>IF(A2856="Lead",IF(G2856="Lost",1,0),0)</f>
        <v>1</v>
      </c>
      <c r="S2856" t="n">
        <v>6</v>
      </c>
      <c r="T2856" t="n">
        <v>0</v>
      </c>
      <c r="U2856" t="n">
        <v>0</v>
      </c>
      <c r="V2856" t="n">
        <v>0</v>
      </c>
      <c r="W2856" t="n">
        <v>0</v>
      </c>
      <c r="X2856" t="n">
        <v>0</v>
      </c>
      <c r="Y2856">
        <f>IF(AND(A2856="Lead",COUNTIF(MetaCamps,C2856)&gt;0),1,0)</f>
        <v>0</v>
      </c>
      <c r="Z2856">
        <f>IF(Y2856=1,P2856,0)</f>
        <v>0</v>
      </c>
    </row>
    <row r="2857">
      <c r="A2857" t="inlineStr">
        <is>
          <t>Lead</t>
        </is>
      </c>
      <c r="B2857" s="39" t="str">
        <f>IFERROR(INDEX(CampTypes,MATCH(C2857,CampList,0)),"Unattributed")</f>
        <v>Old</v>
      </c>
      <c r="C2857" t="inlineStr">
        <is>
          <t>natuf_Kiosk_14072026_Hindi</t>
        </is>
      </c>
      <c r="D2857" t="inlineStr">
        <is>
          <t>natuf_Kiosk_09102026</t>
        </is>
      </c>
      <c r="E2857" t="inlineStr">
        <is>
          <t>natuf_Kiosk_14072026_ad set_ad1</t>
        </is>
      </c>
      <c r="F2857" t="inlineStr">
        <is>
          <t>Natuf</t>
        </is>
      </c>
      <c r="G2857" t="inlineStr">
        <is>
          <t>Attempt 4</t>
        </is>
      </c>
      <c r="H2857" s="39" t="str">
        <f>IF(ISNUMBER(MATCH(G2857,QualityStatuses,0)),"Quality Lead","Non-Quality Lead")</f>
        <v>Non-Quality Lead</v>
      </c>
      <c r="I2857" t="inlineStr">
        <is>
          <t>2026-10</t>
        </is>
      </c>
      <c r="J2857" t="inlineStr">
        <is>
          <t>Wk of 2026-10-05</t>
        </is>
      </c>
      <c r="K2857" t="inlineStr">
        <is>
          <t>Marshal Malbari</t>
        </is>
      </c>
      <c r="L2857" t="inlineStr">
        <is>
          <t>Facebook</t>
        </is>
      </c>
      <c r="M2857" t="inlineStr">
        <is>
          <t>Direct (campaign tagged in CRM)</t>
        </is>
      </c>
      <c r="N2857" t="inlineStr">
        <is>
          <t>6acba9640fe8d17696e8e11f</t>
        </is>
      </c>
      <c r="O2857" t="n">
        <v>1</v>
      </c>
      <c r="P2857" s="40">
        <f>IF(A2857="Lead",IF(ISNUMBER(MATCH(G2857,QualityStatuses,0)),1,0),0)</f>
        <v>0</v>
      </c>
      <c r="Q2857" s="40">
        <f>IF(A2857="Lead",IF(G2857="New Lead",0,1),0)</f>
        <v>1</v>
      </c>
      <c r="R2857" s="40">
        <f>IF(A2857="Lead",IF(G2857="Lost",1,0),0)</f>
        <v>0</v>
      </c>
      <c r="S2857" t="n">
        <v>6</v>
      </c>
      <c r="T2857" t="n">
        <v>0</v>
      </c>
      <c r="U2857" t="n">
        <v>0</v>
      </c>
      <c r="V2857" t="n">
        <v>0</v>
      </c>
      <c r="W2857" t="n">
        <v>0</v>
      </c>
      <c r="X2857" t="n">
        <v>0</v>
      </c>
      <c r="Y2857">
        <f>IF(AND(A2857="Lead",COUNTIF(MetaCamps,C2857)&gt;0),1,0)</f>
        <v>1</v>
      </c>
      <c r="Z2857">
        <f>IF(Y2857=1,P2857,0)</f>
        <v>0</v>
      </c>
    </row>
    <row r="2858">
      <c r="A2858" t="inlineStr">
        <is>
          <t>Lead</t>
        </is>
      </c>
      <c r="B2858" s="39" t="str">
        <f>IFERROR(INDEX(CampTypes,MATCH(C2858,CampList,0)),"Unattributed")</f>
        <v>Old</v>
      </c>
      <c r="C2858" t="inlineStr">
        <is>
          <t>E_Suresh_Natuf_Kiosk_07072026</t>
        </is>
      </c>
      <c r="D2858" t="inlineStr">
        <is>
          <t>E_Suresh_Natuf_Kiosk_07072026_Adset5</t>
        </is>
      </c>
      <c r="E2858" t="inlineStr">
        <is>
          <t>E_Hindi_Suresh_Natuf_Kiosk_07072026_Adset5_ad3 – Copy 2</t>
        </is>
      </c>
      <c r="F2858" t="inlineStr">
        <is>
          <t>Natuf</t>
        </is>
      </c>
      <c r="G2858" t="inlineStr">
        <is>
          <t>Details Shared</t>
        </is>
      </c>
      <c r="H2858" s="39" t="str">
        <f>IF(ISNUMBER(MATCH(G2858,QualityStatuses,0)),"Quality Lead","Non-Quality Lead")</f>
        <v>Quality Lead</v>
      </c>
      <c r="I2858" t="inlineStr">
        <is>
          <t>2026-10</t>
        </is>
      </c>
      <c r="J2858" t="inlineStr">
        <is>
          <t>Wk of 2026-10-05</t>
        </is>
      </c>
      <c r="K2858" t="inlineStr">
        <is>
          <t>Tejaswini Tarigopula</t>
        </is>
      </c>
      <c r="L2858" t="inlineStr">
        <is>
          <t>Facebook</t>
        </is>
      </c>
      <c r="M2858" t="inlineStr">
        <is>
          <t>Direct (campaign tagged in CRM)</t>
        </is>
      </c>
      <c r="N2858" t="inlineStr">
        <is>
          <t>6acba91e657b93ac46e02972</t>
        </is>
      </c>
      <c r="O2858" t="n">
        <v>1</v>
      </c>
      <c r="P2858" s="40">
        <f>IF(A2858="Lead",IF(ISNUMBER(MATCH(G2858,QualityStatuses,0)),1,0),0)</f>
        <v>1</v>
      </c>
      <c r="Q2858" s="40">
        <f>IF(A2858="Lead",IF(G2858="New Lead",0,1),0)</f>
        <v>1</v>
      </c>
      <c r="R2858" s="40">
        <f>IF(A2858="Lead",IF(G2858="Lost",1,0),0)</f>
        <v>0</v>
      </c>
      <c r="S2858" t="n">
        <v>6</v>
      </c>
      <c r="T2858" t="n">
        <v>3</v>
      </c>
      <c r="U2858" t="n">
        <v>0</v>
      </c>
      <c r="V2858" t="n">
        <v>0</v>
      </c>
      <c r="W2858" t="n">
        <v>0</v>
      </c>
      <c r="X2858" t="n">
        <v>0</v>
      </c>
      <c r="Y2858">
        <f>IF(AND(A2858="Lead",COUNTIF(MetaCamps,C2858)&gt;0),1,0)</f>
        <v>1</v>
      </c>
      <c r="Z2858">
        <f>IF(Y2858=1,P2858,0)</f>
        <v>1</v>
      </c>
    </row>
    <row r="2859">
      <c r="A2859" t="inlineStr">
        <is>
          <t>Lead</t>
        </is>
      </c>
      <c r="B2859" s="39" t="str">
        <f>IFERROR(INDEX(CampTypes,MATCH(C2859,CampList,0)),"Unattributed")</f>
        <v>New</v>
      </c>
      <c r="C2859" t="inlineStr">
        <is>
          <t>EBG - In House | ABO | Natuf | Leads | Unit Franchise | India | Oct26 | V1</t>
        </is>
      </c>
      <c r="D2859" t="inlineStr">
        <is>
          <t>Natuf | Investors | Tier1 + Growth Cities | Oct26 | V1</t>
        </is>
      </c>
      <c r="E2859" t="inlineStr">
        <is>
          <t>Natuf | Reel | Brand Ambassador | Heard Of Owning A Cafe | V1</t>
        </is>
      </c>
      <c r="F2859" t="inlineStr">
        <is>
          <t>In House Natuf</t>
        </is>
      </c>
      <c r="G2859" t="inlineStr">
        <is>
          <t>Lost</t>
        </is>
      </c>
      <c r="H2859" s="39" t="str">
        <f>IF(ISNUMBER(MATCH(G2859,QualityStatuses,0)),"Quality Lead","Non-Quality Lead")</f>
        <v>Non-Quality Lead</v>
      </c>
      <c r="I2859" t="inlineStr">
        <is>
          <t>2026-10</t>
        </is>
      </c>
      <c r="J2859" t="inlineStr">
        <is>
          <t>Wk of 2026-10-05</t>
        </is>
      </c>
      <c r="K2859" t="inlineStr">
        <is>
          <t>Marshal Malbari</t>
        </is>
      </c>
      <c r="L2859" t="inlineStr">
        <is>
          <t>Facebook</t>
        </is>
      </c>
      <c r="M2859" t="inlineStr">
        <is>
          <t>Direct (campaign tagged in CRM)</t>
        </is>
      </c>
      <c r="N2859" t="inlineStr">
        <is>
          <t>6acba713054c045eddfe55cb</t>
        </is>
      </c>
      <c r="O2859" t="n">
        <v>1</v>
      </c>
      <c r="P2859" s="40">
        <f>IF(A2859="Lead",IF(ISNUMBER(MATCH(G2859,QualityStatuses,0)),1,0),0)</f>
        <v>0</v>
      </c>
      <c r="Q2859" s="40">
        <f>IF(A2859="Lead",IF(G2859="New Lead",0,1),0)</f>
        <v>1</v>
      </c>
      <c r="R2859" s="40">
        <f>IF(A2859="Lead",IF(G2859="Lost",1,0),0)</f>
        <v>1</v>
      </c>
      <c r="S2859" t="n">
        <v>4</v>
      </c>
      <c r="T2859" t="n">
        <v>3</v>
      </c>
      <c r="U2859" t="n">
        <v>0</v>
      </c>
      <c r="V2859" t="n">
        <v>0</v>
      </c>
      <c r="W2859" t="n">
        <v>0</v>
      </c>
      <c r="X2859" t="n">
        <v>0</v>
      </c>
      <c r="Y2859">
        <f>IF(AND(A2859="Lead",COUNTIF(MetaCamps,C2859)&gt;0),1,0)</f>
        <v>0</v>
      </c>
      <c r="Z2859">
        <f>IF(Y2859=1,P2859,0)</f>
        <v>0</v>
      </c>
    </row>
    <row r="2860">
      <c r="A2860" t="inlineStr">
        <is>
          <t>Lead</t>
        </is>
      </c>
      <c r="B2860" s="39" t="str">
        <f>IFERROR(INDEX(CampTypes,MATCH(C2860,CampList,0)),"Unattributed")</f>
        <v>Old</v>
      </c>
      <c r="C2860" t="inlineStr">
        <is>
          <t>E_Suresh_Natuf_Kiosk_07072026</t>
        </is>
      </c>
      <c r="D2860" t="inlineStr">
        <is>
          <t>E_Suresh_Natuf_Kiosk_07072026_Adset5</t>
        </is>
      </c>
      <c r="E2860" t="inlineStr">
        <is>
          <t>E_Hindi_Suresh_Natuf_Kiosk_07072026_Adset5_ad3 – Copy 2</t>
        </is>
      </c>
      <c r="F2860" t="inlineStr">
        <is>
          <t>Natuf</t>
        </is>
      </c>
      <c r="G2860" t="inlineStr">
        <is>
          <t>Connected</t>
        </is>
      </c>
      <c r="H2860" s="39" t="str">
        <f>IF(ISNUMBER(MATCH(G2860,QualityStatuses,0)),"Quality Lead","Non-Quality Lead")</f>
        <v>Non-Quality Lead</v>
      </c>
      <c r="I2860" t="inlineStr">
        <is>
          <t>2026-10</t>
        </is>
      </c>
      <c r="J2860" t="inlineStr">
        <is>
          <t>Wk of 2026-10-05</t>
        </is>
      </c>
      <c r="K2860" t="inlineStr">
        <is>
          <t>Tejaswini Tarigopula</t>
        </is>
      </c>
      <c r="L2860" t="inlineStr">
        <is>
          <t>Facebook</t>
        </is>
      </c>
      <c r="M2860" t="inlineStr">
        <is>
          <t>Direct (campaign tagged in CRM)</t>
        </is>
      </c>
      <c r="N2860" t="inlineStr">
        <is>
          <t>6acba710381fd90713632bc0</t>
        </is>
      </c>
      <c r="O2860" t="n">
        <v>1</v>
      </c>
      <c r="P2860" s="40">
        <f>IF(A2860="Lead",IF(ISNUMBER(MATCH(G2860,QualityStatuses,0)),1,0),0)</f>
        <v>0</v>
      </c>
      <c r="Q2860" s="40">
        <f>IF(A2860="Lead",IF(G2860="New Lead",0,1),0)</f>
        <v>1</v>
      </c>
      <c r="R2860" s="40">
        <f>IF(A2860="Lead",IF(G2860="Lost",1,0),0)</f>
        <v>0</v>
      </c>
      <c r="S2860" t="n">
        <v>2</v>
      </c>
      <c r="T2860" t="n">
        <v>1</v>
      </c>
      <c r="U2860" t="n">
        <v>0</v>
      </c>
      <c r="V2860" t="n">
        <v>0</v>
      </c>
      <c r="W2860" t="n">
        <v>0</v>
      </c>
      <c r="X2860" t="n">
        <v>0</v>
      </c>
      <c r="Y2860">
        <f>IF(AND(A2860="Lead",COUNTIF(MetaCamps,C2860)&gt;0),1,0)</f>
        <v>1</v>
      </c>
      <c r="Z2860">
        <f>IF(Y2860=1,P2860,0)</f>
        <v>0</v>
      </c>
    </row>
    <row r="2861">
      <c r="A2861" t="inlineStr">
        <is>
          <t>Lead</t>
        </is>
      </c>
      <c r="B2861" s="39" t="str">
        <f>IFERROR(INDEX(CampTypes,MATCH(C2861,CampList,0)),"Unattributed")</f>
        <v>New</v>
      </c>
      <c r="C2861" t="inlineStr">
        <is>
          <t>EBG - In House | ABO | Natuf | Leads | Unit Franchise | India | Oct26 | V1</t>
        </is>
      </c>
      <c r="D2861" t="inlineStr">
        <is>
          <t>Natuf | Business Owners | Tier1 + Growth Cities | Oct26 | V1</t>
        </is>
      </c>
      <c r="E2861" t="inlineStr">
        <is>
          <t>Natuf | Reel | Brand Ambassador | Heard Of Owning A Cafe | V1</t>
        </is>
      </c>
      <c r="F2861" t="inlineStr">
        <is>
          <t>In House Natuf</t>
        </is>
      </c>
      <c r="G2861" t="inlineStr">
        <is>
          <t>Lost</t>
        </is>
      </c>
      <c r="H2861" s="39" t="str">
        <f>IF(ISNUMBER(MATCH(G2861,QualityStatuses,0)),"Quality Lead","Non-Quality Lead")</f>
        <v>Non-Quality Lead</v>
      </c>
      <c r="I2861" t="inlineStr">
        <is>
          <t>2026-10</t>
        </is>
      </c>
      <c r="J2861" t="inlineStr">
        <is>
          <t>Wk of 2026-10-05</t>
        </is>
      </c>
      <c r="K2861" t="inlineStr">
        <is>
          <t>Marshal Malbari</t>
        </is>
      </c>
      <c r="L2861" t="inlineStr">
        <is>
          <t>Facebook</t>
        </is>
      </c>
      <c r="M2861" t="inlineStr">
        <is>
          <t>Direct (campaign tagged in CRM)</t>
        </is>
      </c>
      <c r="N2861" t="inlineStr">
        <is>
          <t>6acba5d2caf75449a5dc5880</t>
        </is>
      </c>
      <c r="O2861" t="n">
        <v>1</v>
      </c>
      <c r="P2861" s="40">
        <f>IF(A2861="Lead",IF(ISNUMBER(MATCH(G2861,QualityStatuses,0)),1,0),0)</f>
        <v>0</v>
      </c>
      <c r="Q2861" s="40">
        <f>IF(A2861="Lead",IF(G2861="New Lead",0,1),0)</f>
        <v>1</v>
      </c>
      <c r="R2861" s="40">
        <f>IF(A2861="Lead",IF(G2861="Lost",1,0),0)</f>
        <v>1</v>
      </c>
      <c r="S2861" t="n">
        <v>9</v>
      </c>
      <c r="T2861" t="n">
        <v>5</v>
      </c>
      <c r="U2861" t="n">
        <v>0</v>
      </c>
      <c r="V2861" t="n">
        <v>0</v>
      </c>
      <c r="W2861" t="n">
        <v>0</v>
      </c>
      <c r="X2861" t="n">
        <v>0</v>
      </c>
      <c r="Y2861">
        <f>IF(AND(A2861="Lead",COUNTIF(MetaCamps,C2861)&gt;0),1,0)</f>
        <v>0</v>
      </c>
      <c r="Z2861">
        <f>IF(Y2861=1,P2861,0)</f>
        <v>0</v>
      </c>
    </row>
    <row r="2862">
      <c r="A2862" t="inlineStr">
        <is>
          <t>Lead</t>
        </is>
      </c>
      <c r="B2862" s="39" t="str">
        <f>IFERROR(INDEX(CampTypes,MATCH(C2862,CampList,0)),"Unattributed")</f>
        <v>Old</v>
      </c>
      <c r="C2862" t="inlineStr">
        <is>
          <t>E_Natuf_Generic_13082026</t>
        </is>
      </c>
      <c r="D2862" t="inlineStr">
        <is>
          <t>E_Natuf_Generic_13082026_Adset1</t>
        </is>
      </c>
      <c r="E2862" t="inlineStr">
        <is>
          <t>E_Natuf_Generic_13082026_Adset1_Ad1</t>
        </is>
      </c>
      <c r="F2862" t="inlineStr">
        <is>
          <t>Natuf</t>
        </is>
      </c>
      <c r="G2862" t="inlineStr">
        <is>
          <t>Attempt 1</t>
        </is>
      </c>
      <c r="H2862" s="39" t="str">
        <f>IF(ISNUMBER(MATCH(G2862,QualityStatuses,0)),"Quality Lead","Non-Quality Lead")</f>
        <v>Non-Quality Lead</v>
      </c>
      <c r="I2862" t="inlineStr">
        <is>
          <t>2026-10</t>
        </is>
      </c>
      <c r="J2862" t="inlineStr">
        <is>
          <t>Wk of 2026-10-05</t>
        </is>
      </c>
      <c r="K2862" t="inlineStr">
        <is>
          <t>Tejaswini Tarigopula</t>
        </is>
      </c>
      <c r="L2862" t="inlineStr">
        <is>
          <t>Facebook</t>
        </is>
      </c>
      <c r="M2862" t="inlineStr">
        <is>
          <t>Direct (campaign tagged in CRM)</t>
        </is>
      </c>
      <c r="N2862" t="inlineStr">
        <is>
          <t>6acba528ad8f96d9421bae46</t>
        </is>
      </c>
      <c r="O2862" t="n">
        <v>1</v>
      </c>
      <c r="P2862" s="40">
        <f>IF(A2862="Lead",IF(ISNUMBER(MATCH(G2862,QualityStatuses,0)),1,0),0)</f>
        <v>0</v>
      </c>
      <c r="Q2862" s="40">
        <f>IF(A2862="Lead",IF(G2862="New Lead",0,1),0)</f>
        <v>1</v>
      </c>
      <c r="R2862" s="40">
        <f>IF(A2862="Lead",IF(G2862="Lost",1,0),0)</f>
        <v>0</v>
      </c>
      <c r="S2862" t="n">
        <v>1</v>
      </c>
      <c r="T2862" t="n">
        <v>1</v>
      </c>
      <c r="U2862" t="n">
        <v>0</v>
      </c>
      <c r="V2862" t="n">
        <v>0</v>
      </c>
      <c r="W2862" t="n">
        <v>0</v>
      </c>
      <c r="X2862" t="n">
        <v>0</v>
      </c>
      <c r="Y2862">
        <f>IF(AND(A2862="Lead",COUNTIF(MetaCamps,C2862)&gt;0),1,0)</f>
        <v>1</v>
      </c>
      <c r="Z2862">
        <f>IF(Y2862=1,P2862,0)</f>
        <v>0</v>
      </c>
    </row>
    <row r="2863">
      <c r="A2863" t="inlineStr">
        <is>
          <t>Lead</t>
        </is>
      </c>
      <c r="B2863" s="39" t="str">
        <f>IFERROR(INDEX(CampTypes,MATCH(C2863,CampList,0)),"Unattributed")</f>
        <v>New</v>
      </c>
      <c r="C2863" t="inlineStr">
        <is>
          <t>EBG - In House | ABO | Natuf | Leads | Unit Franchise | India | Oct26 | V1</t>
        </is>
      </c>
      <c r="D2863" t="inlineStr">
        <is>
          <t>Natuf | Broad | Tier1 + Growth Cities | Oct26 | V1</t>
        </is>
      </c>
      <c r="E2863" t="inlineStr">
        <is>
          <t>Natuf | Reel | Brand Ambassador | Heard Of Owning A Cafe | V1</t>
        </is>
      </c>
      <c r="F2863" t="inlineStr">
        <is>
          <t>In House Natuf</t>
        </is>
      </c>
      <c r="G2863" t="inlineStr">
        <is>
          <t>Attempt 1</t>
        </is>
      </c>
      <c r="H2863" s="39" t="str">
        <f>IF(ISNUMBER(MATCH(G2863,QualityStatuses,0)),"Quality Lead","Non-Quality Lead")</f>
        <v>Non-Quality Lead</v>
      </c>
      <c r="I2863" t="inlineStr">
        <is>
          <t>2026-10</t>
        </is>
      </c>
      <c r="J2863" t="inlineStr">
        <is>
          <t>Wk of 2026-10-05</t>
        </is>
      </c>
      <c r="K2863" t="inlineStr">
        <is>
          <t>Marshal Malbari</t>
        </is>
      </c>
      <c r="L2863" t="inlineStr">
        <is>
          <t>Facebook</t>
        </is>
      </c>
      <c r="M2863" t="inlineStr">
        <is>
          <t>Direct (campaign tagged in CRM)</t>
        </is>
      </c>
      <c r="N2863" t="inlineStr">
        <is>
          <t>6acba525e01b332373b58a77</t>
        </is>
      </c>
      <c r="O2863" t="n">
        <v>1</v>
      </c>
      <c r="P2863" s="40">
        <f>IF(A2863="Lead",IF(ISNUMBER(MATCH(G2863,QualityStatuses,0)),1,0),0)</f>
        <v>0</v>
      </c>
      <c r="Q2863" s="40">
        <f>IF(A2863="Lead",IF(G2863="New Lead",0,1),0)</f>
        <v>1</v>
      </c>
      <c r="R2863" s="40">
        <f>IF(A2863="Lead",IF(G2863="Lost",1,0),0)</f>
        <v>0</v>
      </c>
      <c r="S2863" t="n">
        <v>2</v>
      </c>
      <c r="T2863" t="n">
        <v>0</v>
      </c>
      <c r="U2863" t="n">
        <v>0</v>
      </c>
      <c r="V2863" t="n">
        <v>0</v>
      </c>
      <c r="W2863" t="n">
        <v>0</v>
      </c>
      <c r="X2863" t="n">
        <v>0</v>
      </c>
      <c r="Y2863">
        <f>IF(AND(A2863="Lead",COUNTIF(MetaCamps,C2863)&gt;0),1,0)</f>
        <v>0</v>
      </c>
      <c r="Z2863">
        <f>IF(Y2863=1,P2863,0)</f>
        <v>0</v>
      </c>
    </row>
    <row r="2864">
      <c r="A2864" t="inlineStr">
        <is>
          <t>Lead</t>
        </is>
      </c>
      <c r="B2864" s="39" t="str">
        <f>IFERROR(INDEX(CampTypes,MATCH(C2864,CampList,0)),"Unattributed")</f>
        <v>Old</v>
      </c>
      <c r="C2864" t="inlineStr">
        <is>
          <t>E_Suresh_Natuf_Kiosk_07072026</t>
        </is>
      </c>
      <c r="D2864" t="inlineStr">
        <is>
          <t>E_Suresh_Natuf_Kiosk_07072026_Adset5</t>
        </is>
      </c>
      <c r="E2864" t="inlineStr">
        <is>
          <t>E_Hindi_Suresh_Natuf_Kiosk_07072026_Adset5_ad3 – Copy 2</t>
        </is>
      </c>
      <c r="F2864" t="inlineStr">
        <is>
          <t>Natuf</t>
        </is>
      </c>
      <c r="G2864" t="inlineStr">
        <is>
          <t>Lost</t>
        </is>
      </c>
      <c r="H2864" s="39" t="str">
        <f>IF(ISNUMBER(MATCH(G2864,QualityStatuses,0)),"Quality Lead","Non-Quality Lead")</f>
        <v>Non-Quality Lead</v>
      </c>
      <c r="I2864" t="inlineStr">
        <is>
          <t>2026-10</t>
        </is>
      </c>
      <c r="J2864" t="inlineStr">
        <is>
          <t>Wk of 2026-10-05</t>
        </is>
      </c>
      <c r="K2864" t="inlineStr">
        <is>
          <t>Tejaswini Tarigopula</t>
        </is>
      </c>
      <c r="L2864" t="inlineStr">
        <is>
          <t>Facebook</t>
        </is>
      </c>
      <c r="M2864" t="inlineStr">
        <is>
          <t>Direct (campaign tagged in CRM)</t>
        </is>
      </c>
      <c r="N2864" t="inlineStr">
        <is>
          <t>6acba31cee294697c5dc3a37</t>
        </is>
      </c>
      <c r="O2864" t="n">
        <v>1</v>
      </c>
      <c r="P2864" s="40">
        <f>IF(A2864="Lead",IF(ISNUMBER(MATCH(G2864,QualityStatuses,0)),1,0),0)</f>
        <v>0</v>
      </c>
      <c r="Q2864" s="40">
        <f>IF(A2864="Lead",IF(G2864="New Lead",0,1),0)</f>
        <v>1</v>
      </c>
      <c r="R2864" s="40">
        <f>IF(A2864="Lead",IF(G2864="Lost",1,0),0)</f>
        <v>1</v>
      </c>
      <c r="S2864" t="n">
        <v>1</v>
      </c>
      <c r="T2864" t="n">
        <v>0</v>
      </c>
      <c r="U2864" t="n">
        <v>0</v>
      </c>
      <c r="V2864" t="n">
        <v>0</v>
      </c>
      <c r="W2864" t="n">
        <v>0</v>
      </c>
      <c r="X2864" t="n">
        <v>0</v>
      </c>
      <c r="Y2864">
        <f>IF(AND(A2864="Lead",COUNTIF(MetaCamps,C2864)&gt;0),1,0)</f>
        <v>1</v>
      </c>
      <c r="Z2864">
        <f>IF(Y2864=1,P2864,0)</f>
        <v>0</v>
      </c>
    </row>
    <row r="2865">
      <c r="A2865" t="inlineStr">
        <is>
          <t>Lead</t>
        </is>
      </c>
      <c r="B2865" s="39" t="str">
        <f>IFERROR(INDEX(CampTypes,MATCH(C2865,CampList,0)),"Unattributed")</f>
        <v>New</v>
      </c>
      <c r="C2865" t="inlineStr">
        <is>
          <t>EBG - In House | ABO | Natuf | Leads | Unit Franchise | India | Oct26 | V1</t>
        </is>
      </c>
      <c r="D2865" t="inlineStr">
        <is>
          <t>Natuf | Investors | Tier1 + Growth Cities | Oct26 | V1</t>
        </is>
      </c>
      <c r="E2865" t="inlineStr">
        <is>
          <t>Natuf | Reel | Brand Ambassador | Heard Of Owning A Cafe | V1</t>
        </is>
      </c>
      <c r="F2865" t="inlineStr">
        <is>
          <t>In House Natuf</t>
        </is>
      </c>
      <c r="G2865" t="inlineStr">
        <is>
          <t>Attempt 1</t>
        </is>
      </c>
      <c r="H2865" s="39" t="str">
        <f>IF(ISNUMBER(MATCH(G2865,QualityStatuses,0)),"Quality Lead","Non-Quality Lead")</f>
        <v>Non-Quality Lead</v>
      </c>
      <c r="I2865" t="inlineStr">
        <is>
          <t>2026-10</t>
        </is>
      </c>
      <c r="J2865" t="inlineStr">
        <is>
          <t>Wk of 2026-10-05</t>
        </is>
      </c>
      <c r="K2865" t="inlineStr">
        <is>
          <t>Marshal Malbari</t>
        </is>
      </c>
      <c r="L2865" t="inlineStr">
        <is>
          <t>Facebook</t>
        </is>
      </c>
      <c r="M2865" t="inlineStr">
        <is>
          <t>Direct (campaign tagged in CRM)</t>
        </is>
      </c>
      <c r="N2865" t="inlineStr">
        <is>
          <t>6acba17ec647ba143101db15</t>
        </is>
      </c>
      <c r="O2865" t="n">
        <v>1</v>
      </c>
      <c r="P2865" s="40">
        <f>IF(A2865="Lead",IF(ISNUMBER(MATCH(G2865,QualityStatuses,0)),1,0),0)</f>
        <v>0</v>
      </c>
      <c r="Q2865" s="40">
        <f>IF(A2865="Lead",IF(G2865="New Lead",0,1),0)</f>
        <v>1</v>
      </c>
      <c r="R2865" s="40">
        <f>IF(A2865="Lead",IF(G2865="Lost",1,0),0)</f>
        <v>0</v>
      </c>
      <c r="S2865" t="n">
        <v>2</v>
      </c>
      <c r="T2865" t="n">
        <v>0</v>
      </c>
      <c r="U2865" t="n">
        <v>0</v>
      </c>
      <c r="V2865" t="n">
        <v>0</v>
      </c>
      <c r="W2865" t="n">
        <v>0</v>
      </c>
      <c r="X2865" t="n">
        <v>0</v>
      </c>
      <c r="Y2865">
        <f>IF(AND(A2865="Lead",COUNTIF(MetaCamps,C2865)&gt;0),1,0)</f>
        <v>0</v>
      </c>
      <c r="Z2865">
        <f>IF(Y2865=1,P2865,0)</f>
        <v>0</v>
      </c>
    </row>
    <row r="2866">
      <c r="A2866" t="inlineStr">
        <is>
          <t>Lead</t>
        </is>
      </c>
      <c r="B2866" s="39" t="str">
        <f>IFERROR(INDEX(CampTypes,MATCH(C2866,CampList,0)),"Unattributed")</f>
        <v>Old</v>
      </c>
      <c r="C2866" t="inlineStr">
        <is>
          <t>natuf_Kiosk_14072026_Hindi</t>
        </is>
      </c>
      <c r="D2866" t="inlineStr">
        <is>
          <t>natuf_Kiosk_09102026</t>
        </is>
      </c>
      <c r="E2866" t="inlineStr">
        <is>
          <t>natuf_Kiosk_14072026_ad set_ad1</t>
        </is>
      </c>
      <c r="F2866" t="inlineStr">
        <is>
          <t>Natuf</t>
        </is>
      </c>
      <c r="G2866" t="inlineStr">
        <is>
          <t>Meeting Conducted</t>
        </is>
      </c>
      <c r="H2866" s="39" t="str">
        <f>IF(ISNUMBER(MATCH(G2866,QualityStatuses,0)),"Quality Lead","Non-Quality Lead")</f>
        <v>Quality Lead</v>
      </c>
      <c r="I2866" t="inlineStr">
        <is>
          <t>2026-10</t>
        </is>
      </c>
      <c r="J2866" t="inlineStr">
        <is>
          <t>Wk of 2026-10-05</t>
        </is>
      </c>
      <c r="K2866" t="inlineStr">
        <is>
          <t>Tejaswini Tarigopula</t>
        </is>
      </c>
      <c r="L2866" t="inlineStr">
        <is>
          <t>Facebook</t>
        </is>
      </c>
      <c r="M2866" t="inlineStr">
        <is>
          <t>Direct (campaign tagged in CRM)</t>
        </is>
      </c>
      <c r="N2866" t="inlineStr">
        <is>
          <t>6acba007ed7b2cbc23c3b54e</t>
        </is>
      </c>
      <c r="O2866" t="n">
        <v>1</v>
      </c>
      <c r="P2866" s="40">
        <f>IF(A2866="Lead",IF(ISNUMBER(MATCH(G2866,QualityStatuses,0)),1,0),0)</f>
        <v>1</v>
      </c>
      <c r="Q2866" s="40">
        <f>IF(A2866="Lead",IF(G2866="New Lead",0,1),0)</f>
        <v>1</v>
      </c>
      <c r="R2866" s="40">
        <f>IF(A2866="Lead",IF(G2866="Lost",1,0),0)</f>
        <v>0</v>
      </c>
      <c r="S2866" t="n">
        <v>10</v>
      </c>
      <c r="T2866" t="n">
        <v>7</v>
      </c>
      <c r="U2866" t="n">
        <v>0</v>
      </c>
      <c r="V2866" t="n">
        <v>0</v>
      </c>
      <c r="W2866" t="n">
        <v>0</v>
      </c>
      <c r="X2866" t="n">
        <v>0</v>
      </c>
      <c r="Y2866">
        <f>IF(AND(A2866="Lead",COUNTIF(MetaCamps,C2866)&gt;0),1,0)</f>
        <v>1</v>
      </c>
      <c r="Z2866">
        <f>IF(Y2866=1,P2866,0)</f>
        <v>1</v>
      </c>
    </row>
    <row r="2867">
      <c r="A2867" t="inlineStr">
        <is>
          <t>Lead</t>
        </is>
      </c>
      <c r="B2867" s="39" t="str">
        <f>IFERROR(INDEX(CampTypes,MATCH(C2867,CampList,0)),"Unattributed")</f>
        <v>New</v>
      </c>
      <c r="C2867" t="inlineStr">
        <is>
          <t>EBG - In House | ABO | Natuf | Leads | Unit Franchise | India | Oct26 | V1</t>
        </is>
      </c>
      <c r="D2867" t="inlineStr">
        <is>
          <t>Natuf | Investors | Tier1 + Growth Cities | Oct26 | V1</t>
        </is>
      </c>
      <c r="E2867" t="inlineStr">
        <is>
          <t>Natuf | Reel | Brand Ambassador | Heard Of Owning A Cafe | V1</t>
        </is>
      </c>
      <c r="F2867" t="inlineStr">
        <is>
          <t>In House Natuf</t>
        </is>
      </c>
      <c r="G2867" t="inlineStr">
        <is>
          <t>Lost</t>
        </is>
      </c>
      <c r="H2867" s="39" t="str">
        <f>IF(ISNUMBER(MATCH(G2867,QualityStatuses,0)),"Quality Lead","Non-Quality Lead")</f>
        <v>Non-Quality Lead</v>
      </c>
      <c r="I2867" t="inlineStr">
        <is>
          <t>2026-10</t>
        </is>
      </c>
      <c r="J2867" t="inlineStr">
        <is>
          <t>Wk of 2026-10-05</t>
        </is>
      </c>
      <c r="K2867" t="inlineStr">
        <is>
          <t>Marshal Malbari</t>
        </is>
      </c>
      <c r="L2867" t="inlineStr">
        <is>
          <t>Facebook</t>
        </is>
      </c>
      <c r="M2867" t="inlineStr">
        <is>
          <t>Direct (campaign tagged in CRM)</t>
        </is>
      </c>
      <c r="N2867" t="inlineStr">
        <is>
          <t>6acb9fe6961396cb98ecfb53</t>
        </is>
      </c>
      <c r="O2867" t="n">
        <v>1</v>
      </c>
      <c r="P2867" s="40">
        <f>IF(A2867="Lead",IF(ISNUMBER(MATCH(G2867,QualityStatuses,0)),1,0),0)</f>
        <v>0</v>
      </c>
      <c r="Q2867" s="40">
        <f>IF(A2867="Lead",IF(G2867="New Lead",0,1),0)</f>
        <v>1</v>
      </c>
      <c r="R2867" s="40">
        <f>IF(A2867="Lead",IF(G2867="Lost",1,0),0)</f>
        <v>1</v>
      </c>
      <c r="S2867" t="n">
        <v>1</v>
      </c>
      <c r="T2867" t="n">
        <v>1</v>
      </c>
      <c r="U2867" t="n">
        <v>0</v>
      </c>
      <c r="V2867" t="n">
        <v>0</v>
      </c>
      <c r="W2867" t="n">
        <v>0</v>
      </c>
      <c r="X2867" t="n">
        <v>0</v>
      </c>
      <c r="Y2867">
        <f>IF(AND(A2867="Lead",COUNTIF(MetaCamps,C2867)&gt;0),1,0)</f>
        <v>0</v>
      </c>
      <c r="Z2867">
        <f>IF(Y2867=1,P2867,0)</f>
        <v>0</v>
      </c>
    </row>
    <row r="2868">
      <c r="A2868" t="inlineStr">
        <is>
          <t>Lead</t>
        </is>
      </c>
      <c r="B2868" s="39" t="str">
        <f>IFERROR(INDEX(CampTypes,MATCH(C2868,CampList,0)),"Unattributed")</f>
        <v>New</v>
      </c>
      <c r="C2868" t="inlineStr">
        <is>
          <t>EBG - In House | ABO | Natuf | Leads | Unit Franchise | India | Oct26 | V1</t>
        </is>
      </c>
      <c r="D2868" t="inlineStr">
        <is>
          <t>Natuf | Investors | Tier1 + Growth Cities | Oct26 | V1</t>
        </is>
      </c>
      <c r="E2868" t="inlineStr">
        <is>
          <t>Natuf | Reel | Brand Ambassador | Heard Of Owning A Cafe | V1</t>
        </is>
      </c>
      <c r="F2868" t="inlineStr">
        <is>
          <t>In House Natuf</t>
        </is>
      </c>
      <c r="G2868" t="inlineStr">
        <is>
          <t>Attempt 3</t>
        </is>
      </c>
      <c r="H2868" s="39" t="str">
        <f>IF(ISNUMBER(MATCH(G2868,QualityStatuses,0)),"Quality Lead","Non-Quality Lead")</f>
        <v>Non-Quality Lead</v>
      </c>
      <c r="I2868" t="inlineStr">
        <is>
          <t>2026-10</t>
        </is>
      </c>
      <c r="J2868" t="inlineStr">
        <is>
          <t>Wk of 2026-10-05</t>
        </is>
      </c>
      <c r="K2868" t="inlineStr">
        <is>
          <t>Marshal Malbari</t>
        </is>
      </c>
      <c r="L2868" t="inlineStr">
        <is>
          <t>Facebook</t>
        </is>
      </c>
      <c r="M2868" t="inlineStr">
        <is>
          <t>Direct (campaign tagged in CRM)</t>
        </is>
      </c>
      <c r="N2868" t="inlineStr">
        <is>
          <t>6acb9ee6a5aeec12aad11929</t>
        </is>
      </c>
      <c r="O2868" t="n">
        <v>1</v>
      </c>
      <c r="P2868" s="40">
        <f>IF(A2868="Lead",IF(ISNUMBER(MATCH(G2868,QualityStatuses,0)),1,0),0)</f>
        <v>0</v>
      </c>
      <c r="Q2868" s="40">
        <f>IF(A2868="Lead",IF(G2868="New Lead",0,1),0)</f>
        <v>1</v>
      </c>
      <c r="R2868" s="40">
        <f>IF(A2868="Lead",IF(G2868="Lost",1,0),0)</f>
        <v>0</v>
      </c>
      <c r="S2868" t="n">
        <v>3</v>
      </c>
      <c r="T2868" t="n">
        <v>0</v>
      </c>
      <c r="U2868" t="n">
        <v>0</v>
      </c>
      <c r="V2868" t="n">
        <v>0</v>
      </c>
      <c r="W2868" t="n">
        <v>0</v>
      </c>
      <c r="X2868" t="n">
        <v>0</v>
      </c>
      <c r="Y2868">
        <f>IF(AND(A2868="Lead",COUNTIF(MetaCamps,C2868)&gt;0),1,0)</f>
        <v>0</v>
      </c>
      <c r="Z2868">
        <f>IF(Y2868=1,P2868,0)</f>
        <v>0</v>
      </c>
    </row>
    <row r="2869">
      <c r="A2869" t="inlineStr">
        <is>
          <t>Lead</t>
        </is>
      </c>
      <c r="B2869" s="39" t="str">
        <f>IFERROR(INDEX(CampTypes,MATCH(C2869,CampList,0)),"Unattributed")</f>
        <v>Old</v>
      </c>
      <c r="C2869" t="inlineStr">
        <is>
          <t>natuf_Kiosk_14072026_Hindi</t>
        </is>
      </c>
      <c r="D2869" t="inlineStr">
        <is>
          <t>natuf_Kiosk_09102026</t>
        </is>
      </c>
      <c r="E2869" t="inlineStr">
        <is>
          <t>natuf_Kiosk_14072026_ad set_ad1</t>
        </is>
      </c>
      <c r="F2869" t="inlineStr">
        <is>
          <t>Natuf</t>
        </is>
      </c>
      <c r="G2869" t="inlineStr">
        <is>
          <t>Lost</t>
        </is>
      </c>
      <c r="H2869" s="39" t="str">
        <f>IF(ISNUMBER(MATCH(G2869,QualityStatuses,0)),"Quality Lead","Non-Quality Lead")</f>
        <v>Non-Quality Lead</v>
      </c>
      <c r="I2869" t="inlineStr">
        <is>
          <t>2026-10</t>
        </is>
      </c>
      <c r="J2869" t="inlineStr">
        <is>
          <t>Wk of 2026-10-05</t>
        </is>
      </c>
      <c r="K2869" t="inlineStr">
        <is>
          <t>Marshal Malbari</t>
        </is>
      </c>
      <c r="L2869" t="inlineStr">
        <is>
          <t>Facebook</t>
        </is>
      </c>
      <c r="M2869" t="inlineStr">
        <is>
          <t>Direct (campaign tagged in CRM)</t>
        </is>
      </c>
      <c r="N2869" t="inlineStr">
        <is>
          <t>6acb9e30a5aeec12aad11690</t>
        </is>
      </c>
      <c r="O2869" t="n">
        <v>1</v>
      </c>
      <c r="P2869" s="40">
        <f>IF(A2869="Lead",IF(ISNUMBER(MATCH(G2869,QualityStatuses,0)),1,0),0)</f>
        <v>0</v>
      </c>
      <c r="Q2869" s="40">
        <f>IF(A2869="Lead",IF(G2869="New Lead",0,1),0)</f>
        <v>1</v>
      </c>
      <c r="R2869" s="40">
        <f>IF(A2869="Lead",IF(G2869="Lost",1,0),0)</f>
        <v>1</v>
      </c>
      <c r="S2869" t="n">
        <v>5</v>
      </c>
      <c r="T2869" t="n">
        <v>1</v>
      </c>
      <c r="U2869" t="n">
        <v>0</v>
      </c>
      <c r="V2869" t="n">
        <v>0</v>
      </c>
      <c r="W2869" t="n">
        <v>0</v>
      </c>
      <c r="X2869" t="n">
        <v>0</v>
      </c>
      <c r="Y2869">
        <f>IF(AND(A2869="Lead",COUNTIF(MetaCamps,C2869)&gt;0),1,0)</f>
        <v>1</v>
      </c>
      <c r="Z2869">
        <f>IF(Y2869=1,P2869,0)</f>
        <v>0</v>
      </c>
    </row>
    <row r="2870">
      <c r="A2870" t="inlineStr">
        <is>
          <t>Lead</t>
        </is>
      </c>
      <c r="B2870" s="39" t="str">
        <f>IFERROR(INDEX(CampTypes,MATCH(C2870,CampList,0)),"Unattributed")</f>
        <v>Old</v>
      </c>
      <c r="C2870" t="inlineStr">
        <is>
          <t>natuf_Kiosk_14072026_Hindi</t>
        </is>
      </c>
      <c r="D2870" t="inlineStr">
        <is>
          <t>natuf_Kiosk_09102026</t>
        </is>
      </c>
      <c r="E2870" t="inlineStr">
        <is>
          <t>natuf_Kiosk_14072026_ad set_ad1</t>
        </is>
      </c>
      <c r="F2870" t="inlineStr">
        <is>
          <t>Natuf</t>
        </is>
      </c>
      <c r="G2870" t="inlineStr">
        <is>
          <t>Details Shared</t>
        </is>
      </c>
      <c r="H2870" s="39" t="str">
        <f>IF(ISNUMBER(MATCH(G2870,QualityStatuses,0)),"Quality Lead","Non-Quality Lead")</f>
        <v>Quality Lead</v>
      </c>
      <c r="I2870" t="inlineStr">
        <is>
          <t>2026-10</t>
        </is>
      </c>
      <c r="J2870" t="inlineStr">
        <is>
          <t>Wk of 2026-10-05</t>
        </is>
      </c>
      <c r="K2870" t="inlineStr">
        <is>
          <t>Tejaswini Tarigopula</t>
        </is>
      </c>
      <c r="L2870" t="inlineStr">
        <is>
          <t>Facebook</t>
        </is>
      </c>
      <c r="M2870" t="inlineStr">
        <is>
          <t>Direct (campaign tagged in CRM)</t>
        </is>
      </c>
      <c r="N2870" t="inlineStr">
        <is>
          <t>6acb9c21b9fc11c30a512299</t>
        </is>
      </c>
      <c r="O2870" t="n">
        <v>1</v>
      </c>
      <c r="P2870" s="40">
        <f>IF(A2870="Lead",IF(ISNUMBER(MATCH(G2870,QualityStatuses,0)),1,0),0)</f>
        <v>1</v>
      </c>
      <c r="Q2870" s="40">
        <f>IF(A2870="Lead",IF(G2870="New Lead",0,1),0)</f>
        <v>1</v>
      </c>
      <c r="R2870" s="40">
        <f>IF(A2870="Lead",IF(G2870="Lost",1,0),0)</f>
        <v>0</v>
      </c>
      <c r="S2870" t="n">
        <v>7</v>
      </c>
      <c r="T2870" t="n">
        <v>4</v>
      </c>
      <c r="U2870" t="n">
        <v>0</v>
      </c>
      <c r="V2870" t="n">
        <v>0</v>
      </c>
      <c r="W2870" t="n">
        <v>0</v>
      </c>
      <c r="X2870" t="n">
        <v>0</v>
      </c>
      <c r="Y2870">
        <f>IF(AND(A2870="Lead",COUNTIF(MetaCamps,C2870)&gt;0),1,0)</f>
        <v>1</v>
      </c>
      <c r="Z2870">
        <f>IF(Y2870=1,P2870,0)</f>
        <v>1</v>
      </c>
    </row>
    <row r="2871">
      <c r="A2871" t="inlineStr">
        <is>
          <t>Lead</t>
        </is>
      </c>
      <c r="B2871" s="39" t="str">
        <f>IFERROR(INDEX(CampTypes,MATCH(C2871,CampList,0)),"Unattributed")</f>
        <v>New</v>
      </c>
      <c r="C2871" t="inlineStr">
        <is>
          <t>EBG - In House | ABO | Natuf | Leads | Unit Franchise | India | Oct26 | V1</t>
        </is>
      </c>
      <c r="D2871" t="inlineStr">
        <is>
          <t>Natuf | Investors | Tier1 + Growth Cities | Oct26 | V1</t>
        </is>
      </c>
      <c r="E2871" t="inlineStr">
        <is>
          <t>Natuf | Reel | Brand Ambassador | Heard Of Owning A Cafe | V1</t>
        </is>
      </c>
      <c r="F2871" t="inlineStr">
        <is>
          <t>In House Natuf</t>
        </is>
      </c>
      <c r="G2871" t="inlineStr">
        <is>
          <t>Lost</t>
        </is>
      </c>
      <c r="H2871" s="39" t="str">
        <f>IF(ISNUMBER(MATCH(G2871,QualityStatuses,0)),"Quality Lead","Non-Quality Lead")</f>
        <v>Non-Quality Lead</v>
      </c>
      <c r="I2871" t="inlineStr">
        <is>
          <t>2026-10</t>
        </is>
      </c>
      <c r="J2871" t="inlineStr">
        <is>
          <t>Wk of 2026-10-05</t>
        </is>
      </c>
      <c r="K2871" t="inlineStr">
        <is>
          <t>Marshal Malbari</t>
        </is>
      </c>
      <c r="L2871" t="inlineStr">
        <is>
          <t>Facebook</t>
        </is>
      </c>
      <c r="M2871" t="inlineStr">
        <is>
          <t>Direct (campaign tagged in CRM)</t>
        </is>
      </c>
      <c r="N2871" t="inlineStr">
        <is>
          <t>6acb9b22a87f18dcd2f0105c</t>
        </is>
      </c>
      <c r="O2871" t="n">
        <v>1</v>
      </c>
      <c r="P2871" s="40">
        <f>IF(A2871="Lead",IF(ISNUMBER(MATCH(G2871,QualityStatuses,0)),1,0),0)</f>
        <v>0</v>
      </c>
      <c r="Q2871" s="40">
        <f>IF(A2871="Lead",IF(G2871="New Lead",0,1),0)</f>
        <v>1</v>
      </c>
      <c r="R2871" s="40">
        <f>IF(A2871="Lead",IF(G2871="Lost",1,0),0)</f>
        <v>1</v>
      </c>
      <c r="S2871" t="n">
        <v>3</v>
      </c>
      <c r="T2871" t="n">
        <v>2</v>
      </c>
      <c r="U2871" t="n">
        <v>0</v>
      </c>
      <c r="V2871" t="n">
        <v>0</v>
      </c>
      <c r="W2871" t="n">
        <v>0</v>
      </c>
      <c r="X2871" t="n">
        <v>0</v>
      </c>
      <c r="Y2871">
        <f>IF(AND(A2871="Lead",COUNTIF(MetaCamps,C2871)&gt;0),1,0)</f>
        <v>0</v>
      </c>
      <c r="Z2871">
        <f>IF(Y2871=1,P2871,0)</f>
        <v>0</v>
      </c>
    </row>
    <row r="2872">
      <c r="A2872" t="inlineStr">
        <is>
          <t>Lead</t>
        </is>
      </c>
      <c r="B2872" s="39" t="str">
        <f>IFERROR(INDEX(CampTypes,MATCH(C2872,CampList,0)),"Unattributed")</f>
        <v>New</v>
      </c>
      <c r="C2872" t="inlineStr">
        <is>
          <t>EBG - In House | ABO | Natuf | Leads | Unit Franchise | India | Oct26 | V1</t>
        </is>
      </c>
      <c r="D2872" t="inlineStr">
        <is>
          <t>Natuf | LAL 1% | India | Jul26 | V1</t>
        </is>
      </c>
      <c r="E2872" t="inlineStr">
        <is>
          <t>Natuf | Reel | Brand Ambassador | Heard Of Owning A Cafe | V1</t>
        </is>
      </c>
      <c r="F2872" t="inlineStr">
        <is>
          <t>In House Natuf</t>
        </is>
      </c>
      <c r="G2872" t="inlineStr">
        <is>
          <t>Connected</t>
        </is>
      </c>
      <c r="H2872" s="39" t="str">
        <f>IF(ISNUMBER(MATCH(G2872,QualityStatuses,0)),"Quality Lead","Non-Quality Lead")</f>
        <v>Non-Quality Lead</v>
      </c>
      <c r="I2872" t="inlineStr">
        <is>
          <t>2026-10</t>
        </is>
      </c>
      <c r="J2872" t="inlineStr">
        <is>
          <t>Wk of 2026-10-05</t>
        </is>
      </c>
      <c r="K2872" t="inlineStr">
        <is>
          <t>Marshal Malbari</t>
        </is>
      </c>
      <c r="L2872" t="inlineStr">
        <is>
          <t>Facebook</t>
        </is>
      </c>
      <c r="M2872" t="inlineStr">
        <is>
          <t>Direct (campaign tagged in CRM)</t>
        </is>
      </c>
      <c r="N2872" t="inlineStr">
        <is>
          <t>6acb9a46b3138367f444f265</t>
        </is>
      </c>
      <c r="O2872" t="n">
        <v>1</v>
      </c>
      <c r="P2872" s="40">
        <f>IF(A2872="Lead",IF(ISNUMBER(MATCH(G2872,QualityStatuses,0)),1,0),0)</f>
        <v>0</v>
      </c>
      <c r="Q2872" s="40">
        <f>IF(A2872="Lead",IF(G2872="New Lead",0,1),0)</f>
        <v>1</v>
      </c>
      <c r="R2872" s="40">
        <f>IF(A2872="Lead",IF(G2872="Lost",1,0),0)</f>
        <v>0</v>
      </c>
      <c r="S2872" t="n">
        <v>1</v>
      </c>
      <c r="T2872" t="n">
        <v>1</v>
      </c>
      <c r="U2872" t="n">
        <v>0</v>
      </c>
      <c r="V2872" t="n">
        <v>0</v>
      </c>
      <c r="W2872" t="n">
        <v>0</v>
      </c>
      <c r="X2872" t="n">
        <v>0</v>
      </c>
      <c r="Y2872">
        <f>IF(AND(A2872="Lead",COUNTIF(MetaCamps,C2872)&gt;0),1,0)</f>
        <v>0</v>
      </c>
      <c r="Z2872">
        <f>IF(Y2872=1,P2872,0)</f>
        <v>0</v>
      </c>
    </row>
    <row r="2873">
      <c r="A2873" t="inlineStr">
        <is>
          <t>Lead</t>
        </is>
      </c>
      <c r="B2873" s="39" t="str">
        <f>IFERROR(INDEX(CampTypes,MATCH(C2873,CampList,0)),"Unattributed")</f>
        <v>New</v>
      </c>
      <c r="C2873" t="inlineStr">
        <is>
          <t>EBG - In House | ABO | Natuf | Leads | Unit Franchise | India | Oct26 | V1</t>
        </is>
      </c>
      <c r="D2873" t="inlineStr">
        <is>
          <t>Natuf | Investors | Tier1 + Growth Cities | Oct26 | V1</t>
        </is>
      </c>
      <c r="E2873" t="inlineStr">
        <is>
          <t>Natuf | Reel | Brand Ambassador | Heard Of Owning A Cafe | V1</t>
        </is>
      </c>
      <c r="F2873" t="inlineStr">
        <is>
          <t>In House Natuf</t>
        </is>
      </c>
      <c r="G2873" t="inlineStr">
        <is>
          <t>Nurture</t>
        </is>
      </c>
      <c r="H2873" s="39" t="str">
        <f>IF(ISNUMBER(MATCH(G2873,QualityStatuses,0)),"Quality Lead","Non-Quality Lead")</f>
        <v>Non-Quality Lead</v>
      </c>
      <c r="I2873" t="inlineStr">
        <is>
          <t>2026-10</t>
        </is>
      </c>
      <c r="J2873" t="inlineStr">
        <is>
          <t>Wk of 2026-10-05</t>
        </is>
      </c>
      <c r="K2873" t="inlineStr">
        <is>
          <t>Marshal Malbari</t>
        </is>
      </c>
      <c r="L2873" t="inlineStr">
        <is>
          <t>Facebook</t>
        </is>
      </c>
      <c r="M2873" t="inlineStr">
        <is>
          <t>Direct (campaign tagged in CRM)</t>
        </is>
      </c>
      <c r="N2873" t="inlineStr">
        <is>
          <t>6acb992b74b1e040d11fed2c</t>
        </is>
      </c>
      <c r="O2873" t="n">
        <v>1</v>
      </c>
      <c r="P2873" s="40">
        <f>IF(A2873="Lead",IF(ISNUMBER(MATCH(G2873,QualityStatuses,0)),1,0),0)</f>
        <v>0</v>
      </c>
      <c r="Q2873" s="40">
        <f>IF(A2873="Lead",IF(G2873="New Lead",0,1),0)</f>
        <v>1</v>
      </c>
      <c r="R2873" s="40">
        <f>IF(A2873="Lead",IF(G2873="Lost",1,0),0)</f>
        <v>0</v>
      </c>
      <c r="S2873" t="n">
        <v>4</v>
      </c>
      <c r="T2873" t="n">
        <v>2</v>
      </c>
      <c r="U2873" t="n">
        <v>0</v>
      </c>
      <c r="V2873" t="n">
        <v>0</v>
      </c>
      <c r="W2873" t="n">
        <v>0</v>
      </c>
      <c r="X2873" t="n">
        <v>0</v>
      </c>
      <c r="Y2873">
        <f>IF(AND(A2873="Lead",COUNTIF(MetaCamps,C2873)&gt;0),1,0)</f>
        <v>0</v>
      </c>
      <c r="Z2873">
        <f>IF(Y2873=1,P2873,0)</f>
        <v>0</v>
      </c>
    </row>
    <row r="2874">
      <c r="A2874" t="inlineStr">
        <is>
          <t>Lead</t>
        </is>
      </c>
      <c r="B2874" s="39" t="str">
        <f>IFERROR(INDEX(CampTypes,MATCH(C2874,CampList,0)),"Unattributed")</f>
        <v>New</v>
      </c>
      <c r="C2874" t="inlineStr">
        <is>
          <t>EBG - In House | ABO | Natuf | Leads | Unit Franchise | India | Oct26 | V1</t>
        </is>
      </c>
      <c r="D2874" t="inlineStr">
        <is>
          <t>Natuf | Broad | Tier1 + Growth Cities | Oct26 | V1</t>
        </is>
      </c>
      <c r="E2874" t="inlineStr">
        <is>
          <t>Natuf | Reel | Brand Ambassador | Heard Of Owning A Cafe | V1</t>
        </is>
      </c>
      <c r="F2874" t="inlineStr">
        <is>
          <t>In House Natuf</t>
        </is>
      </c>
      <c r="G2874" t="inlineStr">
        <is>
          <t>Lost</t>
        </is>
      </c>
      <c r="H2874" s="39" t="str">
        <f>IF(ISNUMBER(MATCH(G2874,QualityStatuses,0)),"Quality Lead","Non-Quality Lead")</f>
        <v>Non-Quality Lead</v>
      </c>
      <c r="I2874" t="inlineStr">
        <is>
          <t>2026-10</t>
        </is>
      </c>
      <c r="J2874" t="inlineStr">
        <is>
          <t>Wk of 2026-10-05</t>
        </is>
      </c>
      <c r="K2874" t="inlineStr">
        <is>
          <t>Marshal Malbari</t>
        </is>
      </c>
      <c r="L2874" t="inlineStr">
        <is>
          <t>Facebook</t>
        </is>
      </c>
      <c r="M2874" t="inlineStr">
        <is>
          <t>Direct (campaign tagged in CRM)</t>
        </is>
      </c>
      <c r="N2874" t="inlineStr">
        <is>
          <t>6acb9678257ef12521e7b6e9</t>
        </is>
      </c>
      <c r="O2874" t="n">
        <v>1</v>
      </c>
      <c r="P2874" s="40">
        <f>IF(A2874="Lead",IF(ISNUMBER(MATCH(G2874,QualityStatuses,0)),1,0),0)</f>
        <v>0</v>
      </c>
      <c r="Q2874" s="40">
        <f>IF(A2874="Lead",IF(G2874="New Lead",0,1),0)</f>
        <v>1</v>
      </c>
      <c r="R2874" s="40">
        <f>IF(A2874="Lead",IF(G2874="Lost",1,0),0)</f>
        <v>1</v>
      </c>
      <c r="S2874" t="n">
        <v>6</v>
      </c>
      <c r="T2874" t="n">
        <v>0</v>
      </c>
      <c r="U2874" t="n">
        <v>0</v>
      </c>
      <c r="V2874" t="n">
        <v>0</v>
      </c>
      <c r="W2874" t="n">
        <v>0</v>
      </c>
      <c r="X2874" t="n">
        <v>0</v>
      </c>
      <c r="Y2874">
        <f>IF(AND(A2874="Lead",COUNTIF(MetaCamps,C2874)&gt;0),1,0)</f>
        <v>0</v>
      </c>
      <c r="Z2874">
        <f>IF(Y2874=1,P2874,0)</f>
        <v>0</v>
      </c>
    </row>
    <row r="2875">
      <c r="A2875" t="inlineStr">
        <is>
          <t>Lead</t>
        </is>
      </c>
      <c r="B2875" s="39" t="str">
        <f>IFERROR(INDEX(CampTypes,MATCH(C2875,CampList,0)),"Unattributed")</f>
        <v>New</v>
      </c>
      <c r="C2875" t="inlineStr">
        <is>
          <t>EBG - In House | ABO | Natuf | Leads | Unit Franchise | India | Oct26 | V1</t>
        </is>
      </c>
      <c r="D2875" t="inlineStr">
        <is>
          <t>Natuf | Investors | Tier1 + Growth Cities | Oct26 | V1</t>
        </is>
      </c>
      <c r="E2875" t="inlineStr">
        <is>
          <t>Natuf | Reel | Brand Ambassador | Heard Of Owning A Cafe | V1</t>
        </is>
      </c>
      <c r="F2875" t="inlineStr">
        <is>
          <t>In House Natuf</t>
        </is>
      </c>
      <c r="G2875" t="inlineStr">
        <is>
          <t>Attempt 4</t>
        </is>
      </c>
      <c r="H2875" s="39" t="str">
        <f>IF(ISNUMBER(MATCH(G2875,QualityStatuses,0)),"Quality Lead","Non-Quality Lead")</f>
        <v>Non-Quality Lead</v>
      </c>
      <c r="I2875" t="inlineStr">
        <is>
          <t>2026-10</t>
        </is>
      </c>
      <c r="J2875" t="inlineStr">
        <is>
          <t>Wk of 2026-10-05</t>
        </is>
      </c>
      <c r="K2875" t="inlineStr">
        <is>
          <t>Marshal Malbari</t>
        </is>
      </c>
      <c r="L2875" t="inlineStr">
        <is>
          <t>Facebook</t>
        </is>
      </c>
      <c r="M2875" t="inlineStr">
        <is>
          <t>Direct (campaign tagged in CRM)</t>
        </is>
      </c>
      <c r="N2875" t="inlineStr">
        <is>
          <t>6acb96626cb09785b7ac14d4</t>
        </is>
      </c>
      <c r="O2875" t="n">
        <v>1</v>
      </c>
      <c r="P2875" s="40">
        <f>IF(A2875="Lead",IF(ISNUMBER(MATCH(G2875,QualityStatuses,0)),1,0),0)</f>
        <v>0</v>
      </c>
      <c r="Q2875" s="40">
        <f>IF(A2875="Lead",IF(G2875="New Lead",0,1),0)</f>
        <v>1</v>
      </c>
      <c r="R2875" s="40">
        <f>IF(A2875="Lead",IF(G2875="Lost",1,0),0)</f>
        <v>0</v>
      </c>
      <c r="S2875" t="n">
        <v>5</v>
      </c>
      <c r="T2875" t="n">
        <v>2</v>
      </c>
      <c r="U2875" t="n">
        <v>0</v>
      </c>
      <c r="V2875" t="n">
        <v>0</v>
      </c>
      <c r="W2875" t="n">
        <v>0</v>
      </c>
      <c r="X2875" t="n">
        <v>0</v>
      </c>
      <c r="Y2875">
        <f>IF(AND(A2875="Lead",COUNTIF(MetaCamps,C2875)&gt;0),1,0)</f>
        <v>0</v>
      </c>
      <c r="Z2875">
        <f>IF(Y2875=1,P2875,0)</f>
        <v>0</v>
      </c>
    </row>
    <row r="2876">
      <c r="A2876" t="inlineStr">
        <is>
          <t>Lead</t>
        </is>
      </c>
      <c r="B2876" s="39" t="str">
        <f>IFERROR(INDEX(CampTypes,MATCH(C2876,CampList,0)),"Unattributed")</f>
        <v>New</v>
      </c>
      <c r="C2876" t="inlineStr">
        <is>
          <t>EBG - In House | ABO | Natuf | Leads | Unit Franchise | India | Oct26 | V1</t>
        </is>
      </c>
      <c r="D2876" t="inlineStr">
        <is>
          <t>Natuf | LAL 1% | India | Jul26 | V1</t>
        </is>
      </c>
      <c r="E2876" t="inlineStr">
        <is>
          <t>Natuf | Reel | Brand Ambassador | Heard Of Owning A Cafe | V1</t>
        </is>
      </c>
      <c r="F2876" t="inlineStr">
        <is>
          <t>In House Natuf</t>
        </is>
      </c>
      <c r="G2876" t="inlineStr">
        <is>
          <t>Lost</t>
        </is>
      </c>
      <c r="H2876" s="39" t="str">
        <f>IF(ISNUMBER(MATCH(G2876,QualityStatuses,0)),"Quality Lead","Non-Quality Lead")</f>
        <v>Non-Quality Lead</v>
      </c>
      <c r="I2876" t="inlineStr">
        <is>
          <t>2026-10</t>
        </is>
      </c>
      <c r="J2876" t="inlineStr">
        <is>
          <t>Wk of 2026-10-05</t>
        </is>
      </c>
      <c r="K2876" t="inlineStr">
        <is>
          <t>Marshal Malbari</t>
        </is>
      </c>
      <c r="L2876" t="inlineStr">
        <is>
          <t>Facebook</t>
        </is>
      </c>
      <c r="M2876" t="inlineStr">
        <is>
          <t>Direct (campaign tagged in CRM)</t>
        </is>
      </c>
      <c r="N2876" t="inlineStr">
        <is>
          <t>6acb95b384832af64de5b30c</t>
        </is>
      </c>
      <c r="O2876" t="n">
        <v>1</v>
      </c>
      <c r="P2876" s="40">
        <f>IF(A2876="Lead",IF(ISNUMBER(MATCH(G2876,QualityStatuses,0)),1,0),0)</f>
        <v>0</v>
      </c>
      <c r="Q2876" s="40">
        <f>IF(A2876="Lead",IF(G2876="New Lead",0,1),0)</f>
        <v>1</v>
      </c>
      <c r="R2876" s="40">
        <f>IF(A2876="Lead",IF(G2876="Lost",1,0),0)</f>
        <v>1</v>
      </c>
      <c r="S2876" t="n">
        <v>1</v>
      </c>
      <c r="T2876" t="n">
        <v>1</v>
      </c>
      <c r="U2876" t="n">
        <v>0</v>
      </c>
      <c r="V2876" t="n">
        <v>0</v>
      </c>
      <c r="W2876" t="n">
        <v>0</v>
      </c>
      <c r="X2876" t="n">
        <v>0</v>
      </c>
      <c r="Y2876">
        <f>IF(AND(A2876="Lead",COUNTIF(MetaCamps,C2876)&gt;0),1,0)</f>
        <v>0</v>
      </c>
      <c r="Z2876">
        <f>IF(Y2876=1,P2876,0)</f>
        <v>0</v>
      </c>
    </row>
    <row r="2877">
      <c r="A2877" t="inlineStr">
        <is>
          <t>Lead</t>
        </is>
      </c>
      <c r="B2877" s="39" t="str">
        <f>IFERROR(INDEX(CampTypes,MATCH(C2877,CampList,0)),"Unattributed")</f>
        <v>Old</v>
      </c>
      <c r="C2877" t="inlineStr">
        <is>
          <t>natuf_Kiosk_14072026_Hindi</t>
        </is>
      </c>
      <c r="D2877" t="inlineStr">
        <is>
          <t>natuf_Kiosk_09102026</t>
        </is>
      </c>
      <c r="E2877" t="inlineStr">
        <is>
          <t>natuf_Kiosk_14072026_ad set_ad1</t>
        </is>
      </c>
      <c r="F2877" t="inlineStr">
        <is>
          <t>Natuf</t>
        </is>
      </c>
      <c r="G2877" t="inlineStr">
        <is>
          <t>Lost</t>
        </is>
      </c>
      <c r="H2877" s="39" t="str">
        <f>IF(ISNUMBER(MATCH(G2877,QualityStatuses,0)),"Quality Lead","Non-Quality Lead")</f>
        <v>Non-Quality Lead</v>
      </c>
      <c r="I2877" t="inlineStr">
        <is>
          <t>2026-10</t>
        </is>
      </c>
      <c r="J2877" t="inlineStr">
        <is>
          <t>Wk of 2026-10-05</t>
        </is>
      </c>
      <c r="K2877" t="inlineStr">
        <is>
          <t>Tejaswini Tarigopula</t>
        </is>
      </c>
      <c r="L2877" t="inlineStr">
        <is>
          <t>Facebook</t>
        </is>
      </c>
      <c r="M2877" t="inlineStr">
        <is>
          <t>Direct (campaign tagged in CRM)</t>
        </is>
      </c>
      <c r="N2877" t="inlineStr">
        <is>
          <t>6acb95316403918f45b9b4c3</t>
        </is>
      </c>
      <c r="O2877" t="n">
        <v>1</v>
      </c>
      <c r="P2877" s="40">
        <f>IF(A2877="Lead",IF(ISNUMBER(MATCH(G2877,QualityStatuses,0)),1,0),0)</f>
        <v>0</v>
      </c>
      <c r="Q2877" s="40">
        <f>IF(A2877="Lead",IF(G2877="New Lead",0,1),0)</f>
        <v>1</v>
      </c>
      <c r="R2877" s="40">
        <f>IF(A2877="Lead",IF(G2877="Lost",1,0),0)</f>
        <v>1</v>
      </c>
      <c r="S2877" t="n">
        <v>11</v>
      </c>
      <c r="T2877" t="n">
        <v>6</v>
      </c>
      <c r="U2877" t="n">
        <v>0</v>
      </c>
      <c r="V2877" t="n">
        <v>0</v>
      </c>
      <c r="W2877" t="n">
        <v>0</v>
      </c>
      <c r="X2877" t="n">
        <v>0</v>
      </c>
      <c r="Y2877">
        <f>IF(AND(A2877="Lead",COUNTIF(MetaCamps,C2877)&gt;0),1,0)</f>
        <v>1</v>
      </c>
      <c r="Z2877">
        <f>IF(Y2877=1,P2877,0)</f>
        <v>0</v>
      </c>
    </row>
    <row r="2878">
      <c r="A2878" t="inlineStr">
        <is>
          <t>Lead</t>
        </is>
      </c>
      <c r="B2878" s="39" t="str">
        <f>IFERROR(INDEX(CampTypes,MATCH(C2878,CampList,0)),"Unattributed")</f>
        <v>New</v>
      </c>
      <c r="C2878" t="inlineStr">
        <is>
          <t>EBG - In House | ABO | Natuf | Leads | Unit Franchise | India | Oct26 | V1</t>
        </is>
      </c>
      <c r="D2878" t="inlineStr">
        <is>
          <t>Natuf | LAL 1% | India | Jul26 | V1</t>
        </is>
      </c>
      <c r="E2878" t="inlineStr">
        <is>
          <t>Natuf | Reel | Brand Ambassador | Heard Of Owning A Cafe | V1</t>
        </is>
      </c>
      <c r="F2878" t="inlineStr">
        <is>
          <t>In House Natuf</t>
        </is>
      </c>
      <c r="G2878" t="inlineStr">
        <is>
          <t>Details Shared</t>
        </is>
      </c>
      <c r="H2878" s="39" t="str">
        <f>IF(ISNUMBER(MATCH(G2878,QualityStatuses,0)),"Quality Lead","Non-Quality Lead")</f>
        <v>Quality Lead</v>
      </c>
      <c r="I2878" t="inlineStr">
        <is>
          <t>2026-10</t>
        </is>
      </c>
      <c r="J2878" t="inlineStr">
        <is>
          <t>Wk of 2026-10-05</t>
        </is>
      </c>
      <c r="K2878" t="inlineStr">
        <is>
          <t>Marshal Malbari</t>
        </is>
      </c>
      <c r="L2878" t="inlineStr">
        <is>
          <t>Facebook</t>
        </is>
      </c>
      <c r="M2878" t="inlineStr">
        <is>
          <t>Direct (campaign tagged in CRM)</t>
        </is>
      </c>
      <c r="N2878" t="inlineStr">
        <is>
          <t>6acb8d9d834e0abdd7a73a6f</t>
        </is>
      </c>
      <c r="O2878" t="n">
        <v>1</v>
      </c>
      <c r="P2878" s="40">
        <f>IF(A2878="Lead",IF(ISNUMBER(MATCH(G2878,QualityStatuses,0)),1,0),0)</f>
        <v>1</v>
      </c>
      <c r="Q2878" s="40">
        <f>IF(A2878="Lead",IF(G2878="New Lead",0,1),0)</f>
        <v>1</v>
      </c>
      <c r="R2878" s="40">
        <f>IF(A2878="Lead",IF(G2878="Lost",1,0),0)</f>
        <v>0</v>
      </c>
      <c r="S2878" t="n">
        <v>3</v>
      </c>
      <c r="T2878" t="n">
        <v>1</v>
      </c>
      <c r="U2878" t="n">
        <v>0</v>
      </c>
      <c r="V2878" t="n">
        <v>0</v>
      </c>
      <c r="W2878" t="n">
        <v>0</v>
      </c>
      <c r="X2878" t="n">
        <v>0</v>
      </c>
      <c r="Y2878">
        <f>IF(AND(A2878="Lead",COUNTIF(MetaCamps,C2878)&gt;0),1,0)</f>
        <v>0</v>
      </c>
      <c r="Z2878">
        <f>IF(Y2878=1,P2878,0)</f>
        <v>0</v>
      </c>
    </row>
    <row r="2879">
      <c r="A2879" t="inlineStr">
        <is>
          <t>Lead</t>
        </is>
      </c>
      <c r="B2879" s="39" t="str">
        <f>IFERROR(INDEX(CampTypes,MATCH(C2879,CampList,0)),"Unattributed")</f>
        <v>New</v>
      </c>
      <c r="C2879" t="inlineStr">
        <is>
          <t>EBG - In House | ABO | Natuf | Leads | Unit Franchise | India | Oct26 | V1</t>
        </is>
      </c>
      <c r="D2879" t="inlineStr">
        <is>
          <t>Natuf | Investors | Tier1 + Growth Cities | Oct26 | V1</t>
        </is>
      </c>
      <c r="E2879" t="inlineStr">
        <is>
          <t>Natuf | Reel | Brand Ambassador | Heard Of Owning A Cafe | V1</t>
        </is>
      </c>
      <c r="F2879" t="inlineStr">
        <is>
          <t>In House Natuf</t>
        </is>
      </c>
      <c r="G2879" t="inlineStr">
        <is>
          <t>Attempt 1</t>
        </is>
      </c>
      <c r="H2879" s="39" t="str">
        <f>IF(ISNUMBER(MATCH(G2879,QualityStatuses,0)),"Quality Lead","Non-Quality Lead")</f>
        <v>Non-Quality Lead</v>
      </c>
      <c r="I2879" t="inlineStr">
        <is>
          <t>2026-10</t>
        </is>
      </c>
      <c r="J2879" t="inlineStr">
        <is>
          <t>Wk of 2026-10-05</t>
        </is>
      </c>
      <c r="K2879" t="inlineStr">
        <is>
          <t>Marshal Malbari</t>
        </is>
      </c>
      <c r="L2879" t="inlineStr">
        <is>
          <t>Facebook</t>
        </is>
      </c>
      <c r="M2879" t="inlineStr">
        <is>
          <t>Direct (campaign tagged in CRM)</t>
        </is>
      </c>
      <c r="N2879" t="inlineStr">
        <is>
          <t>6acb8b23113a11fa600e7a32</t>
        </is>
      </c>
      <c r="O2879" t="n">
        <v>1</v>
      </c>
      <c r="P2879" s="40">
        <f>IF(A2879="Lead",IF(ISNUMBER(MATCH(G2879,QualityStatuses,0)),1,0),0)</f>
        <v>0</v>
      </c>
      <c r="Q2879" s="40">
        <f>IF(A2879="Lead",IF(G2879="New Lead",0,1),0)</f>
        <v>1</v>
      </c>
      <c r="R2879" s="40">
        <f>IF(A2879="Lead",IF(G2879="Lost",1,0),0)</f>
        <v>0</v>
      </c>
      <c r="S2879" t="n">
        <v>2</v>
      </c>
      <c r="T2879" t="n">
        <v>1</v>
      </c>
      <c r="U2879" t="n">
        <v>0</v>
      </c>
      <c r="V2879" t="n">
        <v>0</v>
      </c>
      <c r="W2879" t="n">
        <v>0</v>
      </c>
      <c r="X2879" t="n">
        <v>0</v>
      </c>
      <c r="Y2879">
        <f>IF(AND(A2879="Lead",COUNTIF(MetaCamps,C2879)&gt;0),1,0)</f>
        <v>0</v>
      </c>
      <c r="Z2879">
        <f>IF(Y2879=1,P2879,0)</f>
        <v>0</v>
      </c>
    </row>
    <row r="2880">
      <c r="A2880" t="inlineStr">
        <is>
          <t>Lead</t>
        </is>
      </c>
      <c r="B2880" s="39" t="str">
        <f>IFERROR(INDEX(CampTypes,MATCH(C2880,CampList,0)),"Unattributed")</f>
        <v>New</v>
      </c>
      <c r="C2880" t="inlineStr">
        <is>
          <t>EBG - In House | ABO | Natuf | Leads | Unit Franchise | India | Oct26 | V1</t>
        </is>
      </c>
      <c r="D2880" t="inlineStr">
        <is>
          <t>Natuf | Business Owners | Tier1 + Growth Cities | Oct26 | V1</t>
        </is>
      </c>
      <c r="E2880" t="inlineStr">
        <is>
          <t>Natuf | Reel | Brand Ambassador | Heard Of Owning A Cafe | V1</t>
        </is>
      </c>
      <c r="F2880" t="inlineStr">
        <is>
          <t>In House Natuf</t>
        </is>
      </c>
      <c r="G2880" t="inlineStr">
        <is>
          <t>Lost</t>
        </is>
      </c>
      <c r="H2880" s="39" t="str">
        <f>IF(ISNUMBER(MATCH(G2880,QualityStatuses,0)),"Quality Lead","Non-Quality Lead")</f>
        <v>Non-Quality Lead</v>
      </c>
      <c r="I2880" t="inlineStr">
        <is>
          <t>2026-10</t>
        </is>
      </c>
      <c r="J2880" t="inlineStr">
        <is>
          <t>Wk of 2026-10-05</t>
        </is>
      </c>
      <c r="K2880" t="inlineStr">
        <is>
          <t>Marshal Malbari</t>
        </is>
      </c>
      <c r="L2880" t="inlineStr">
        <is>
          <t>Facebook</t>
        </is>
      </c>
      <c r="M2880" t="inlineStr">
        <is>
          <t>Direct (campaign tagged in CRM)</t>
        </is>
      </c>
      <c r="N2880" t="inlineStr">
        <is>
          <t>6acb8a747aa65b73c6391761</t>
        </is>
      </c>
      <c r="O2880" t="n">
        <v>1</v>
      </c>
      <c r="P2880" s="40">
        <f>IF(A2880="Lead",IF(ISNUMBER(MATCH(G2880,QualityStatuses,0)),1,0),0)</f>
        <v>0</v>
      </c>
      <c r="Q2880" s="40">
        <f>IF(A2880="Lead",IF(G2880="New Lead",0,1),0)</f>
        <v>1</v>
      </c>
      <c r="R2880" s="40">
        <f>IF(A2880="Lead",IF(G2880="Lost",1,0),0)</f>
        <v>1</v>
      </c>
      <c r="S2880" t="n">
        <v>6</v>
      </c>
      <c r="T2880" t="n">
        <v>3</v>
      </c>
      <c r="U2880" t="n">
        <v>0</v>
      </c>
      <c r="V2880" t="n">
        <v>0</v>
      </c>
      <c r="W2880" t="n">
        <v>0</v>
      </c>
      <c r="X2880" t="n">
        <v>0</v>
      </c>
      <c r="Y2880">
        <f>IF(AND(A2880="Lead",COUNTIF(MetaCamps,C2880)&gt;0),1,0)</f>
        <v>0</v>
      </c>
      <c r="Z2880">
        <f>IF(Y2880=1,P2880,0)</f>
        <v>0</v>
      </c>
    </row>
    <row r="2881">
      <c r="A2881" t="inlineStr">
        <is>
          <t>Lead</t>
        </is>
      </c>
      <c r="B2881" s="39" t="str">
        <f>IFERROR(INDEX(CampTypes,MATCH(C2881,CampList,0)),"Unattributed")</f>
        <v>New</v>
      </c>
      <c r="C2881" t="inlineStr">
        <is>
          <t>EBG - In House | ABO | Natuf | Leads | Unit Franchise | India | Oct26 | V1</t>
        </is>
      </c>
      <c r="D2881" t="inlineStr">
        <is>
          <t>Natuf | Business Owners | Tier1 + Growth Cities | Oct26 | V1</t>
        </is>
      </c>
      <c r="E2881" t="inlineStr">
        <is>
          <t>Natuf | Reel | Brand Ambassador | Heard Of Owning A Cafe | V1</t>
        </is>
      </c>
      <c r="F2881" t="inlineStr">
        <is>
          <t>In House Natuf</t>
        </is>
      </c>
      <c r="G2881" t="inlineStr">
        <is>
          <t>Attempt 3</t>
        </is>
      </c>
      <c r="H2881" s="39" t="str">
        <f>IF(ISNUMBER(MATCH(G2881,QualityStatuses,0)),"Quality Lead","Non-Quality Lead")</f>
        <v>Non-Quality Lead</v>
      </c>
      <c r="I2881" t="inlineStr">
        <is>
          <t>2026-10</t>
        </is>
      </c>
      <c r="J2881" t="inlineStr">
        <is>
          <t>Wk of 2026-10-05</t>
        </is>
      </c>
      <c r="K2881" t="inlineStr">
        <is>
          <t>Marshal Malbari</t>
        </is>
      </c>
      <c r="L2881" t="inlineStr">
        <is>
          <t>Facebook</t>
        </is>
      </c>
      <c r="M2881" t="inlineStr">
        <is>
          <t>Direct (campaign tagged in CRM)</t>
        </is>
      </c>
      <c r="N2881" t="inlineStr">
        <is>
          <t>6acb88209769169d1f0dbe74</t>
        </is>
      </c>
      <c r="O2881" t="n">
        <v>1</v>
      </c>
      <c r="P2881" s="40">
        <f>IF(A2881="Lead",IF(ISNUMBER(MATCH(G2881,QualityStatuses,0)),1,0),0)</f>
        <v>0</v>
      </c>
      <c r="Q2881" s="40">
        <f>IF(A2881="Lead",IF(G2881="New Lead",0,1),0)</f>
        <v>1</v>
      </c>
      <c r="R2881" s="40">
        <f>IF(A2881="Lead",IF(G2881="Lost",1,0),0)</f>
        <v>0</v>
      </c>
      <c r="S2881" t="n">
        <v>4</v>
      </c>
      <c r="T2881" t="n">
        <v>0</v>
      </c>
      <c r="U2881" t="n">
        <v>0</v>
      </c>
      <c r="V2881" t="n">
        <v>0</v>
      </c>
      <c r="W2881" t="n">
        <v>0</v>
      </c>
      <c r="X2881" t="n">
        <v>0</v>
      </c>
      <c r="Y2881">
        <f>IF(AND(A2881="Lead",COUNTIF(MetaCamps,C2881)&gt;0),1,0)</f>
        <v>0</v>
      </c>
      <c r="Z2881">
        <f>IF(Y2881=1,P2881,0)</f>
        <v>0</v>
      </c>
    </row>
    <row r="2882">
      <c r="A2882" t="inlineStr">
        <is>
          <t>Lead</t>
        </is>
      </c>
      <c r="B2882" s="39" t="str">
        <f>IFERROR(INDEX(CampTypes,MATCH(C2882,CampList,0)),"Unattributed")</f>
        <v>Old</v>
      </c>
      <c r="C2882" t="inlineStr">
        <is>
          <t>natuf_Kiosk_14072026_Hindi</t>
        </is>
      </c>
      <c r="D2882" t="inlineStr">
        <is>
          <t>natuf_Kiosk_09102026</t>
        </is>
      </c>
      <c r="E2882" t="inlineStr">
        <is>
          <t>natuf_Kiosk_14072026_ad set_ad1</t>
        </is>
      </c>
      <c r="F2882" t="inlineStr">
        <is>
          <t>Natuf</t>
        </is>
      </c>
      <c r="G2882" t="inlineStr">
        <is>
          <t>Connected</t>
        </is>
      </c>
      <c r="H2882" s="39" t="str">
        <f>IF(ISNUMBER(MATCH(G2882,QualityStatuses,0)),"Quality Lead","Non-Quality Lead")</f>
        <v>Non-Quality Lead</v>
      </c>
      <c r="I2882" t="inlineStr">
        <is>
          <t>2026-10</t>
        </is>
      </c>
      <c r="J2882" t="inlineStr">
        <is>
          <t>Wk of 2026-10-05</t>
        </is>
      </c>
      <c r="K2882" t="inlineStr">
        <is>
          <t>Tejaswini Tarigopula</t>
        </is>
      </c>
      <c r="L2882" t="inlineStr">
        <is>
          <t>Facebook</t>
        </is>
      </c>
      <c r="M2882" t="inlineStr">
        <is>
          <t>Direct (campaign tagged in CRM)</t>
        </is>
      </c>
      <c r="N2882" t="inlineStr">
        <is>
          <t>6acb874346f2157e466d1bcb</t>
        </is>
      </c>
      <c r="O2882" t="n">
        <v>1</v>
      </c>
      <c r="P2882" s="40">
        <f>IF(A2882="Lead",IF(ISNUMBER(MATCH(G2882,QualityStatuses,0)),1,0),0)</f>
        <v>0</v>
      </c>
      <c r="Q2882" s="40">
        <f>IF(A2882="Lead",IF(G2882="New Lead",0,1),0)</f>
        <v>1</v>
      </c>
      <c r="R2882" s="40">
        <f>IF(A2882="Lead",IF(G2882="Lost",1,0),0)</f>
        <v>0</v>
      </c>
      <c r="S2882" t="n">
        <v>2</v>
      </c>
      <c r="T2882" t="n">
        <v>1</v>
      </c>
      <c r="U2882" t="n">
        <v>0</v>
      </c>
      <c r="V2882" t="n">
        <v>0</v>
      </c>
      <c r="W2882" t="n">
        <v>0</v>
      </c>
      <c r="X2882" t="n">
        <v>0</v>
      </c>
      <c r="Y2882">
        <f>IF(AND(A2882="Lead",COUNTIF(MetaCamps,C2882)&gt;0),1,0)</f>
        <v>1</v>
      </c>
      <c r="Z2882">
        <f>IF(Y2882=1,P2882,0)</f>
        <v>0</v>
      </c>
    </row>
    <row r="2883">
      <c r="A2883" t="inlineStr">
        <is>
          <t>Lead</t>
        </is>
      </c>
      <c r="B2883" s="39" t="str">
        <f>IFERROR(INDEX(CampTypes,MATCH(C2883,CampList,0)),"Unattributed")</f>
        <v>New</v>
      </c>
      <c r="C2883" t="inlineStr">
        <is>
          <t>EBG - In House | ABO | Natuf | Leads | Unit Franchise | India | Oct26 | V1</t>
        </is>
      </c>
      <c r="D2883" t="inlineStr">
        <is>
          <t>Natuf | Broad | Tier1 + Growth Cities | Oct26 | V1</t>
        </is>
      </c>
      <c r="E2883" t="inlineStr">
        <is>
          <t>Natuf | Reel | Brand Ambassador | Heard Of Owning A Cafe | V1</t>
        </is>
      </c>
      <c r="F2883" t="inlineStr">
        <is>
          <t>In House Natuf</t>
        </is>
      </c>
      <c r="G2883" t="inlineStr">
        <is>
          <t>Lost</t>
        </is>
      </c>
      <c r="H2883" s="39" t="str">
        <f>IF(ISNUMBER(MATCH(G2883,QualityStatuses,0)),"Quality Lead","Non-Quality Lead")</f>
        <v>Non-Quality Lead</v>
      </c>
      <c r="I2883" t="inlineStr">
        <is>
          <t>2026-10</t>
        </is>
      </c>
      <c r="J2883" t="inlineStr">
        <is>
          <t>Wk of 2026-10-05</t>
        </is>
      </c>
      <c r="K2883" t="inlineStr">
        <is>
          <t>Marshal Malbari</t>
        </is>
      </c>
      <c r="L2883" t="inlineStr">
        <is>
          <t>Facebook</t>
        </is>
      </c>
      <c r="M2883" t="inlineStr">
        <is>
          <t>Direct (campaign tagged in CRM)</t>
        </is>
      </c>
      <c r="N2883" t="inlineStr">
        <is>
          <t>6acb85d11274e4bccf3bd303</t>
        </is>
      </c>
      <c r="O2883" t="n">
        <v>1</v>
      </c>
      <c r="P2883" s="40">
        <f>IF(A2883="Lead",IF(ISNUMBER(MATCH(G2883,QualityStatuses,0)),1,0),0)</f>
        <v>0</v>
      </c>
      <c r="Q2883" s="40">
        <f>IF(A2883="Lead",IF(G2883="New Lead",0,1),0)</f>
        <v>1</v>
      </c>
      <c r="R2883" s="40">
        <f>IF(A2883="Lead",IF(G2883="Lost",1,0),0)</f>
        <v>1</v>
      </c>
      <c r="S2883" t="n">
        <v>5</v>
      </c>
      <c r="T2883" t="n">
        <v>0</v>
      </c>
      <c r="U2883" t="n">
        <v>0</v>
      </c>
      <c r="V2883" t="n">
        <v>0</v>
      </c>
      <c r="W2883" t="n">
        <v>0</v>
      </c>
      <c r="X2883" t="n">
        <v>0</v>
      </c>
      <c r="Y2883">
        <f>IF(AND(A2883="Lead",COUNTIF(MetaCamps,C2883)&gt;0),1,0)</f>
        <v>0</v>
      </c>
      <c r="Z2883">
        <f>IF(Y2883=1,P2883,0)</f>
        <v>0</v>
      </c>
    </row>
    <row r="2884">
      <c r="A2884" t="inlineStr">
        <is>
          <t>Lead</t>
        </is>
      </c>
      <c r="B2884" s="39" t="str">
        <f>IFERROR(INDEX(CampTypes,MATCH(C2884,CampList,0)),"Unattributed")</f>
        <v>New</v>
      </c>
      <c r="C2884" t="inlineStr">
        <is>
          <t>EBG - In House | ABO | Natuf | Leads | Unit Franchise | India | Oct26 | V1</t>
        </is>
      </c>
      <c r="D2884" t="inlineStr">
        <is>
          <t>Natuf | LAL 1% | India | Jul26 | V1</t>
        </is>
      </c>
      <c r="E2884" t="inlineStr">
        <is>
          <t>Natuf | Reel | Brand Ambassador | Heard Of Owning A Cafe | V1</t>
        </is>
      </c>
      <c r="F2884" t="inlineStr">
        <is>
          <t>In House Natuf</t>
        </is>
      </c>
      <c r="G2884" t="inlineStr">
        <is>
          <t>Details Shared</t>
        </is>
      </c>
      <c r="H2884" s="39" t="str">
        <f>IF(ISNUMBER(MATCH(G2884,QualityStatuses,0)),"Quality Lead","Non-Quality Lead")</f>
        <v>Quality Lead</v>
      </c>
      <c r="I2884" t="inlineStr">
        <is>
          <t>2026-10</t>
        </is>
      </c>
      <c r="J2884" t="inlineStr">
        <is>
          <t>Wk of 2026-10-05</t>
        </is>
      </c>
      <c r="K2884" t="inlineStr">
        <is>
          <t>Marshal Malbari</t>
        </is>
      </c>
      <c r="L2884" t="inlineStr">
        <is>
          <t>Facebook</t>
        </is>
      </c>
      <c r="M2884" t="inlineStr">
        <is>
          <t>Direct (campaign tagged in CRM)</t>
        </is>
      </c>
      <c r="N2884" t="inlineStr">
        <is>
          <t>6acb820cbd8dacaab1b5017a</t>
        </is>
      </c>
      <c r="O2884" t="n">
        <v>1</v>
      </c>
      <c r="P2884" s="40">
        <f>IF(A2884="Lead",IF(ISNUMBER(MATCH(G2884,QualityStatuses,0)),1,0),0)</f>
        <v>1</v>
      </c>
      <c r="Q2884" s="40">
        <f>IF(A2884="Lead",IF(G2884="New Lead",0,1),0)</f>
        <v>1</v>
      </c>
      <c r="R2884" s="40">
        <f>IF(A2884="Lead",IF(G2884="Lost",1,0),0)</f>
        <v>0</v>
      </c>
      <c r="S2884" t="n">
        <v>3</v>
      </c>
      <c r="T2884" t="n">
        <v>1</v>
      </c>
      <c r="U2884" t="n">
        <v>0</v>
      </c>
      <c r="V2884" t="n">
        <v>0</v>
      </c>
      <c r="W2884" t="n">
        <v>0</v>
      </c>
      <c r="X2884" t="n">
        <v>0</v>
      </c>
      <c r="Y2884">
        <f>IF(AND(A2884="Lead",COUNTIF(MetaCamps,C2884)&gt;0),1,0)</f>
        <v>0</v>
      </c>
      <c r="Z2884">
        <f>IF(Y2884=1,P2884,0)</f>
        <v>0</v>
      </c>
    </row>
    <row r="2885">
      <c r="A2885" t="inlineStr">
        <is>
          <t>Lead</t>
        </is>
      </c>
      <c r="B2885" s="39" t="str">
        <f>IFERROR(INDEX(CampTypes,MATCH(C2885,CampList,0)),"Unattributed")</f>
        <v>Old</v>
      </c>
      <c r="C2885" t="inlineStr">
        <is>
          <t>E_Suresh_Natuf_Kiosk_07072026</t>
        </is>
      </c>
      <c r="D2885" t="inlineStr">
        <is>
          <t>E_Suresh_Natuf_Kiosk_07072026_Adset5</t>
        </is>
      </c>
      <c r="E2885" t="inlineStr">
        <is>
          <t>E_Hindi_Suresh_Natuf_Kiosk_07072026_Adset5_ad3 – Copy 2</t>
        </is>
      </c>
      <c r="F2885" t="inlineStr">
        <is>
          <t>Natuf</t>
        </is>
      </c>
      <c r="G2885" t="inlineStr">
        <is>
          <t>Connected</t>
        </is>
      </c>
      <c r="H2885" s="39" t="str">
        <f>IF(ISNUMBER(MATCH(G2885,QualityStatuses,0)),"Quality Lead","Non-Quality Lead")</f>
        <v>Non-Quality Lead</v>
      </c>
      <c r="I2885" t="inlineStr">
        <is>
          <t>2026-10</t>
        </is>
      </c>
      <c r="J2885" t="inlineStr">
        <is>
          <t>Wk of 2026-10-05</t>
        </is>
      </c>
      <c r="K2885" t="inlineStr">
        <is>
          <t>Deepak Rai</t>
        </is>
      </c>
      <c r="L2885" t="inlineStr">
        <is>
          <t>Facebook</t>
        </is>
      </c>
      <c r="M2885" t="inlineStr">
        <is>
          <t>Direct (campaign tagged in CRM)</t>
        </is>
      </c>
      <c r="N2885" t="inlineStr">
        <is>
          <t>6acb815c78efdcc80048c442</t>
        </is>
      </c>
      <c r="O2885" t="n">
        <v>1</v>
      </c>
      <c r="P2885" s="40">
        <f>IF(A2885="Lead",IF(ISNUMBER(MATCH(G2885,QualityStatuses,0)),1,0),0)</f>
        <v>0</v>
      </c>
      <c r="Q2885" s="40">
        <f>IF(A2885="Lead",IF(G2885="New Lead",0,1),0)</f>
        <v>1</v>
      </c>
      <c r="R2885" s="40">
        <f>IF(A2885="Lead",IF(G2885="Lost",1,0),0)</f>
        <v>0</v>
      </c>
      <c r="S2885" t="n">
        <v>3</v>
      </c>
      <c r="T2885" t="n">
        <v>1</v>
      </c>
      <c r="U2885" t="n">
        <v>0</v>
      </c>
      <c r="V2885" t="n">
        <v>0</v>
      </c>
      <c r="W2885" t="n">
        <v>0</v>
      </c>
      <c r="X2885" t="n">
        <v>0</v>
      </c>
      <c r="Y2885">
        <f>IF(AND(A2885="Lead",COUNTIF(MetaCamps,C2885)&gt;0),1,0)</f>
        <v>1</v>
      </c>
      <c r="Z2885">
        <f>IF(Y2885=1,P2885,0)</f>
        <v>0</v>
      </c>
    </row>
    <row r="2886">
      <c r="A2886" t="inlineStr">
        <is>
          <t>Lead</t>
        </is>
      </c>
      <c r="B2886" s="39" t="str">
        <f>IFERROR(INDEX(CampTypes,MATCH(C2886,CampList,0)),"Unattributed")</f>
        <v>New</v>
      </c>
      <c r="C2886" t="inlineStr">
        <is>
          <t>EBG - In House | ABO | Natuf | Leads | Unit Franchise | India | Oct26 | V1</t>
        </is>
      </c>
      <c r="D2886" t="inlineStr">
        <is>
          <t>Natuf | LAL 1% | India | Jul26 | V1</t>
        </is>
      </c>
      <c r="E2886" t="inlineStr">
        <is>
          <t>Natuf | Reel | Brand Ambassador | Heard Of Owning A Cafe | V1</t>
        </is>
      </c>
      <c r="F2886" t="inlineStr">
        <is>
          <t>In House Natuf</t>
        </is>
      </c>
      <c r="G2886" t="inlineStr">
        <is>
          <t>Lost</t>
        </is>
      </c>
      <c r="H2886" s="39" t="str">
        <f>IF(ISNUMBER(MATCH(G2886,QualityStatuses,0)),"Quality Lead","Non-Quality Lead")</f>
        <v>Non-Quality Lead</v>
      </c>
      <c r="I2886" t="inlineStr">
        <is>
          <t>2026-10</t>
        </is>
      </c>
      <c r="J2886" t="inlineStr">
        <is>
          <t>Wk of 2026-10-05</t>
        </is>
      </c>
      <c r="K2886" t="inlineStr">
        <is>
          <t>Marshal Malbari</t>
        </is>
      </c>
      <c r="L2886" t="inlineStr">
        <is>
          <t>Facebook</t>
        </is>
      </c>
      <c r="M2886" t="inlineStr">
        <is>
          <t>Direct (campaign tagged in CRM)</t>
        </is>
      </c>
      <c r="N2886" t="inlineStr">
        <is>
          <t>6acb8031686e5a120faca736</t>
        </is>
      </c>
      <c r="O2886" t="n">
        <v>1</v>
      </c>
      <c r="P2886" s="40">
        <f>IF(A2886="Lead",IF(ISNUMBER(MATCH(G2886,QualityStatuses,0)),1,0),0)</f>
        <v>0</v>
      </c>
      <c r="Q2886" s="40">
        <f>IF(A2886="Lead",IF(G2886="New Lead",0,1),0)</f>
        <v>1</v>
      </c>
      <c r="R2886" s="40">
        <f>IF(A2886="Lead",IF(G2886="Lost",1,0),0)</f>
        <v>1</v>
      </c>
      <c r="S2886" t="n">
        <v>6</v>
      </c>
      <c r="T2886" t="n">
        <v>2</v>
      </c>
      <c r="U2886" t="n">
        <v>0</v>
      </c>
      <c r="V2886" t="n">
        <v>0</v>
      </c>
      <c r="W2886" t="n">
        <v>0</v>
      </c>
      <c r="X2886" t="n">
        <v>0</v>
      </c>
      <c r="Y2886">
        <f>IF(AND(A2886="Lead",COUNTIF(MetaCamps,C2886)&gt;0),1,0)</f>
        <v>0</v>
      </c>
      <c r="Z2886">
        <f>IF(Y2886=1,P2886,0)</f>
        <v>0</v>
      </c>
    </row>
    <row r="2887">
      <c r="A2887" t="inlineStr">
        <is>
          <t>Lead</t>
        </is>
      </c>
      <c r="B2887" s="39" t="str">
        <f>IFERROR(INDEX(CampTypes,MATCH(C2887,CampList,0)),"Unattributed")</f>
        <v>New</v>
      </c>
      <c r="C2887" t="inlineStr">
        <is>
          <t>EBG - In House | ABO | Natuf | Leads | Unit Franchise | India | Oct26 | V1</t>
        </is>
      </c>
      <c r="D2887" t="inlineStr">
        <is>
          <t>Natuf | Broad | Tier1 + Growth Cities | Oct26 | V1</t>
        </is>
      </c>
      <c r="E2887" t="inlineStr">
        <is>
          <t>Natuf | Reel | Brand Ambassador | Heard Of Owning A Cafe | V1</t>
        </is>
      </c>
      <c r="F2887" t="inlineStr">
        <is>
          <t>In House Natuf</t>
        </is>
      </c>
      <c r="G2887" t="inlineStr">
        <is>
          <t>Details Shared</t>
        </is>
      </c>
      <c r="H2887" s="39" t="str">
        <f>IF(ISNUMBER(MATCH(G2887,QualityStatuses,0)),"Quality Lead","Non-Quality Lead")</f>
        <v>Quality Lead</v>
      </c>
      <c r="I2887" t="inlineStr">
        <is>
          <t>2026-10</t>
        </is>
      </c>
      <c r="J2887" t="inlineStr">
        <is>
          <t>Wk of 2026-10-05</t>
        </is>
      </c>
      <c r="K2887" t="inlineStr">
        <is>
          <t>Marshal Malbari</t>
        </is>
      </c>
      <c r="L2887" t="inlineStr">
        <is>
          <t>Facebook</t>
        </is>
      </c>
      <c r="M2887" t="inlineStr">
        <is>
          <t>Direct (campaign tagged in CRM)</t>
        </is>
      </c>
      <c r="N2887" t="inlineStr">
        <is>
          <t>6acb7f929196683be4664ed2</t>
        </is>
      </c>
      <c r="O2887" t="n">
        <v>1</v>
      </c>
      <c r="P2887" s="40">
        <f>IF(A2887="Lead",IF(ISNUMBER(MATCH(G2887,QualityStatuses,0)),1,0),0)</f>
        <v>1</v>
      </c>
      <c r="Q2887" s="40">
        <f>IF(A2887="Lead",IF(G2887="New Lead",0,1),0)</f>
        <v>1</v>
      </c>
      <c r="R2887" s="40">
        <f>IF(A2887="Lead",IF(G2887="Lost",1,0),0)</f>
        <v>0</v>
      </c>
      <c r="S2887" t="n">
        <v>8</v>
      </c>
      <c r="T2887" t="n">
        <v>3</v>
      </c>
      <c r="U2887" t="n">
        <v>0</v>
      </c>
      <c r="V2887" t="n">
        <v>0</v>
      </c>
      <c r="W2887" t="n">
        <v>0</v>
      </c>
      <c r="X2887" t="n">
        <v>0</v>
      </c>
      <c r="Y2887">
        <f>IF(AND(A2887="Lead",COUNTIF(MetaCamps,C2887)&gt;0),1,0)</f>
        <v>0</v>
      </c>
      <c r="Z2887">
        <f>IF(Y2887=1,P2887,0)</f>
        <v>0</v>
      </c>
    </row>
    <row r="2888">
      <c r="A2888" t="inlineStr">
        <is>
          <t>Lead</t>
        </is>
      </c>
      <c r="B2888" s="39" t="str">
        <f>IFERROR(INDEX(CampTypes,MATCH(C2888,CampList,0)),"Unattributed")</f>
        <v>Old</v>
      </c>
      <c r="C2888" t="inlineStr">
        <is>
          <t>E_Suresh_Natuf_Kiosk_07072026</t>
        </is>
      </c>
      <c r="D2888" t="inlineStr">
        <is>
          <t>E_Suresh_Natuf_Kiosk_07072026_Adset5</t>
        </is>
      </c>
      <c r="E2888" t="inlineStr">
        <is>
          <t>E_Hindi_Suresh_Natuf_Kiosk_07072026_Adset5_ad3 – Copy 2</t>
        </is>
      </c>
      <c r="F2888" t="inlineStr">
        <is>
          <t>Natuf</t>
        </is>
      </c>
      <c r="G2888" t="inlineStr">
        <is>
          <t>Meeting Scheduled</t>
        </is>
      </c>
      <c r="H2888" s="39" t="str">
        <f>IF(ISNUMBER(MATCH(G2888,QualityStatuses,0)),"Quality Lead","Non-Quality Lead")</f>
        <v>Quality Lead</v>
      </c>
      <c r="I2888" t="inlineStr">
        <is>
          <t>2026-10</t>
        </is>
      </c>
      <c r="J2888" t="inlineStr">
        <is>
          <t>Wk of 2026-10-05</t>
        </is>
      </c>
      <c r="K2888" t="inlineStr">
        <is>
          <t>Tejaswini Tarigopula</t>
        </is>
      </c>
      <c r="L2888" t="inlineStr">
        <is>
          <t>Facebook</t>
        </is>
      </c>
      <c r="M2888" t="inlineStr">
        <is>
          <t>Direct (campaign tagged in CRM)</t>
        </is>
      </c>
      <c r="N2888" t="inlineStr">
        <is>
          <t>6acb7ca806baa84444e59d36</t>
        </is>
      </c>
      <c r="O2888" t="n">
        <v>1</v>
      </c>
      <c r="P2888" s="40">
        <f>IF(A2888="Lead",IF(ISNUMBER(MATCH(G2888,QualityStatuses,0)),1,0),0)</f>
        <v>1</v>
      </c>
      <c r="Q2888" s="40">
        <f>IF(A2888="Lead",IF(G2888="New Lead",0,1),0)</f>
        <v>1</v>
      </c>
      <c r="R2888" s="40">
        <f>IF(A2888="Lead",IF(G2888="Lost",1,0),0)</f>
        <v>0</v>
      </c>
      <c r="S2888" t="n">
        <v>8</v>
      </c>
      <c r="T2888" t="n">
        <v>6</v>
      </c>
      <c r="U2888" t="n">
        <v>0</v>
      </c>
      <c r="V2888" t="n">
        <v>0</v>
      </c>
      <c r="W2888" t="n">
        <v>0</v>
      </c>
      <c r="X2888" t="n">
        <v>0</v>
      </c>
      <c r="Y2888">
        <f>IF(AND(A2888="Lead",COUNTIF(MetaCamps,C2888)&gt;0),1,0)</f>
        <v>1</v>
      </c>
      <c r="Z2888">
        <f>IF(Y2888=1,P2888,0)</f>
        <v>1</v>
      </c>
    </row>
    <row r="2889">
      <c r="A2889" t="inlineStr">
        <is>
          <t>Lead</t>
        </is>
      </c>
      <c r="B2889" s="39" t="str">
        <f>IFERROR(INDEX(CampTypes,MATCH(C2889,CampList,0)),"Unattributed")</f>
        <v>New</v>
      </c>
      <c r="C2889" t="inlineStr">
        <is>
          <t>EBG - In House | ABO | Natuf | Leads | Unit Franchise | India | Oct26 | V1</t>
        </is>
      </c>
      <c r="D2889" t="inlineStr">
        <is>
          <t>Natuf | Business Owners | Tier1 + Growth Cities | Oct26 | V1</t>
        </is>
      </c>
      <c r="E2889" t="inlineStr">
        <is>
          <t>Natuf | Reel | Brand Ambassador | Heard Of Owning A Cafe | V1</t>
        </is>
      </c>
      <c r="F2889" t="inlineStr">
        <is>
          <t>In House Natuf</t>
        </is>
      </c>
      <c r="G2889" t="inlineStr">
        <is>
          <t>Details Shared</t>
        </is>
      </c>
      <c r="H2889" s="39" t="str">
        <f>IF(ISNUMBER(MATCH(G2889,QualityStatuses,0)),"Quality Lead","Non-Quality Lead")</f>
        <v>Quality Lead</v>
      </c>
      <c r="I2889" t="inlineStr">
        <is>
          <t>2026-10</t>
        </is>
      </c>
      <c r="J2889" t="inlineStr">
        <is>
          <t>Wk of 2026-10-05</t>
        </is>
      </c>
      <c r="K2889" t="inlineStr">
        <is>
          <t>Marshal Malbari</t>
        </is>
      </c>
      <c r="L2889" t="inlineStr">
        <is>
          <t>Facebook</t>
        </is>
      </c>
      <c r="M2889" t="inlineStr">
        <is>
          <t>Direct (campaign tagged in CRM)</t>
        </is>
      </c>
      <c r="N2889" t="inlineStr">
        <is>
          <t>6acb7b45cce3156d2a25a491</t>
        </is>
      </c>
      <c r="O2889" t="n">
        <v>1</v>
      </c>
      <c r="P2889" s="40">
        <f>IF(A2889="Lead",IF(ISNUMBER(MATCH(G2889,QualityStatuses,0)),1,0),0)</f>
        <v>1</v>
      </c>
      <c r="Q2889" s="40">
        <f>IF(A2889="Lead",IF(G2889="New Lead",0,1),0)</f>
        <v>1</v>
      </c>
      <c r="R2889" s="40">
        <f>IF(A2889="Lead",IF(G2889="Lost",1,0),0)</f>
        <v>0</v>
      </c>
      <c r="S2889" t="n">
        <v>4</v>
      </c>
      <c r="T2889" t="n">
        <v>3</v>
      </c>
      <c r="U2889" t="n">
        <v>0</v>
      </c>
      <c r="V2889" t="n">
        <v>0</v>
      </c>
      <c r="W2889" t="n">
        <v>0</v>
      </c>
      <c r="X2889" t="n">
        <v>0</v>
      </c>
      <c r="Y2889">
        <f>IF(AND(A2889="Lead",COUNTIF(MetaCamps,C2889)&gt;0),1,0)</f>
        <v>0</v>
      </c>
      <c r="Z2889">
        <f>IF(Y2889=1,P2889,0)</f>
        <v>0</v>
      </c>
    </row>
    <row r="2890">
      <c r="A2890" t="inlineStr">
        <is>
          <t>Lead</t>
        </is>
      </c>
      <c r="B2890" s="39" t="str">
        <f>IFERROR(INDEX(CampTypes,MATCH(C2890,CampList,0)),"Unattributed")</f>
        <v>Old</v>
      </c>
      <c r="C2890" t="inlineStr">
        <is>
          <t>natuf_Kiosk_14072026_Hindi</t>
        </is>
      </c>
      <c r="D2890" t="inlineStr">
        <is>
          <t>natuf_Kiosk_09102026</t>
        </is>
      </c>
      <c r="E2890" t="inlineStr">
        <is>
          <t>natuf_Kiosk_14072026_ad set_ad1</t>
        </is>
      </c>
      <c r="F2890" t="inlineStr">
        <is>
          <t>Natuf</t>
        </is>
      </c>
      <c r="G2890" t="inlineStr">
        <is>
          <t>Connected</t>
        </is>
      </c>
      <c r="H2890" s="39" t="str">
        <f>IF(ISNUMBER(MATCH(G2890,QualityStatuses,0)),"Quality Lead","Non-Quality Lead")</f>
        <v>Non-Quality Lead</v>
      </c>
      <c r="I2890" t="inlineStr">
        <is>
          <t>2026-10</t>
        </is>
      </c>
      <c r="J2890" t="inlineStr">
        <is>
          <t>Wk of 2026-10-05</t>
        </is>
      </c>
      <c r="K2890" t="inlineStr">
        <is>
          <t>Tejaswini Tarigopula</t>
        </is>
      </c>
      <c r="L2890" t="inlineStr">
        <is>
          <t>Facebook</t>
        </is>
      </c>
      <c r="M2890" t="inlineStr">
        <is>
          <t>Direct (campaign tagged in CRM)</t>
        </is>
      </c>
      <c r="N2890" t="inlineStr">
        <is>
          <t>6acb7b39531aa90b2417b214</t>
        </is>
      </c>
      <c r="O2890" t="n">
        <v>1</v>
      </c>
      <c r="P2890" s="40">
        <f>IF(A2890="Lead",IF(ISNUMBER(MATCH(G2890,QualityStatuses,0)),1,0),0)</f>
        <v>0</v>
      </c>
      <c r="Q2890" s="40">
        <f>IF(A2890="Lead",IF(G2890="New Lead",0,1),0)</f>
        <v>1</v>
      </c>
      <c r="R2890" s="40">
        <f>IF(A2890="Lead",IF(G2890="Lost",1,0),0)</f>
        <v>0</v>
      </c>
      <c r="S2890" t="n">
        <v>3</v>
      </c>
      <c r="T2890" t="n">
        <v>1</v>
      </c>
      <c r="U2890" t="n">
        <v>0</v>
      </c>
      <c r="V2890" t="n">
        <v>0</v>
      </c>
      <c r="W2890" t="n">
        <v>0</v>
      </c>
      <c r="X2890" t="n">
        <v>0</v>
      </c>
      <c r="Y2890">
        <f>IF(AND(A2890="Lead",COUNTIF(MetaCamps,C2890)&gt;0),1,0)</f>
        <v>1</v>
      </c>
      <c r="Z2890">
        <f>IF(Y2890=1,P2890,0)</f>
        <v>0</v>
      </c>
    </row>
    <row r="2891">
      <c r="A2891" t="inlineStr">
        <is>
          <t>Lead</t>
        </is>
      </c>
      <c r="B2891" s="39" t="str">
        <f>IFERROR(INDEX(CampTypes,MATCH(C2891,CampList,0)),"Unattributed")</f>
        <v>New</v>
      </c>
      <c r="C2891" t="inlineStr">
        <is>
          <t>EBG - In House | ABO | Natuf | Leads | Unit Franchise | India | Oct26 | V1</t>
        </is>
      </c>
      <c r="D2891" t="inlineStr">
        <is>
          <t>Natuf | LAL 1% | India | Jul26 | V1</t>
        </is>
      </c>
      <c r="E2891" t="inlineStr">
        <is>
          <t>Natuf | Reel | Brand Ambassador | Heard Of Owning A Cafe | V1</t>
        </is>
      </c>
      <c r="F2891" t="inlineStr">
        <is>
          <t>In House Natuf</t>
        </is>
      </c>
      <c r="G2891" t="inlineStr">
        <is>
          <t>Lost</t>
        </is>
      </c>
      <c r="H2891" s="39" t="str">
        <f>IF(ISNUMBER(MATCH(G2891,QualityStatuses,0)),"Quality Lead","Non-Quality Lead")</f>
        <v>Non-Quality Lead</v>
      </c>
      <c r="I2891" t="inlineStr">
        <is>
          <t>2026-10</t>
        </is>
      </c>
      <c r="J2891" t="inlineStr">
        <is>
          <t>Wk of 2026-10-05</t>
        </is>
      </c>
      <c r="K2891" t="inlineStr">
        <is>
          <t>Marshal Malbari</t>
        </is>
      </c>
      <c r="L2891" t="inlineStr">
        <is>
          <t>Facebook</t>
        </is>
      </c>
      <c r="M2891" t="inlineStr">
        <is>
          <t>Direct (campaign tagged in CRM)</t>
        </is>
      </c>
      <c r="N2891" t="inlineStr">
        <is>
          <t>6acb7adbd166bb2cb9e3c5a0</t>
        </is>
      </c>
      <c r="O2891" t="n">
        <v>1</v>
      </c>
      <c r="P2891" s="40">
        <f>IF(A2891="Lead",IF(ISNUMBER(MATCH(G2891,QualityStatuses,0)),1,0),0)</f>
        <v>0</v>
      </c>
      <c r="Q2891" s="40">
        <f>IF(A2891="Lead",IF(G2891="New Lead",0,1),0)</f>
        <v>1</v>
      </c>
      <c r="R2891" s="40">
        <f>IF(A2891="Lead",IF(G2891="Lost",1,0),0)</f>
        <v>1</v>
      </c>
      <c r="S2891" t="n">
        <v>6</v>
      </c>
      <c r="T2891" t="n">
        <v>6</v>
      </c>
      <c r="U2891" t="n">
        <v>0</v>
      </c>
      <c r="V2891" t="n">
        <v>0</v>
      </c>
      <c r="W2891" t="n">
        <v>0</v>
      </c>
      <c r="X2891" t="n">
        <v>0</v>
      </c>
      <c r="Y2891">
        <f>IF(AND(A2891="Lead",COUNTIF(MetaCamps,C2891)&gt;0),1,0)</f>
        <v>0</v>
      </c>
      <c r="Z2891">
        <f>IF(Y2891=1,P2891,0)</f>
        <v>0</v>
      </c>
    </row>
    <row r="2892">
      <c r="A2892" t="inlineStr">
        <is>
          <t>Lead</t>
        </is>
      </c>
      <c r="B2892" s="39" t="str">
        <f>IFERROR(INDEX(CampTypes,MATCH(C2892,CampList,0)),"Unattributed")</f>
        <v>New</v>
      </c>
      <c r="C2892" t="inlineStr">
        <is>
          <t>EBG - In House | ABO | Natuf | Leads | Unit Franchise | India | Oct26 | V1</t>
        </is>
      </c>
      <c r="D2892" t="inlineStr">
        <is>
          <t>Natuf | Business Owners | Tier1 + Growth Cities | Oct26 | V1</t>
        </is>
      </c>
      <c r="E2892" t="inlineStr">
        <is>
          <t>Natuf | Reel | Brand Ambassador | Heard Of Owning A Cafe | V1</t>
        </is>
      </c>
      <c r="F2892" t="inlineStr">
        <is>
          <t>In House Natuf</t>
        </is>
      </c>
      <c r="G2892" t="inlineStr">
        <is>
          <t>Attempt 1</t>
        </is>
      </c>
      <c r="H2892" s="39" t="str">
        <f>IF(ISNUMBER(MATCH(G2892,QualityStatuses,0)),"Quality Lead","Non-Quality Lead")</f>
        <v>Non-Quality Lead</v>
      </c>
      <c r="I2892" t="inlineStr">
        <is>
          <t>2026-10</t>
        </is>
      </c>
      <c r="J2892" t="inlineStr">
        <is>
          <t>Wk of 2026-10-05</t>
        </is>
      </c>
      <c r="K2892" t="inlineStr">
        <is>
          <t>Marshal Malbari</t>
        </is>
      </c>
      <c r="L2892" t="inlineStr">
        <is>
          <t>Facebook</t>
        </is>
      </c>
      <c r="M2892" t="inlineStr">
        <is>
          <t>Direct (campaign tagged in CRM)</t>
        </is>
      </c>
      <c r="N2892" t="inlineStr">
        <is>
          <t>6acb795b08ab13766f244723</t>
        </is>
      </c>
      <c r="O2892" t="n">
        <v>1</v>
      </c>
      <c r="P2892" s="40">
        <f>IF(A2892="Lead",IF(ISNUMBER(MATCH(G2892,QualityStatuses,0)),1,0),0)</f>
        <v>0</v>
      </c>
      <c r="Q2892" s="40">
        <f>IF(A2892="Lead",IF(G2892="New Lead",0,1),0)</f>
        <v>1</v>
      </c>
      <c r="R2892" s="40">
        <f>IF(A2892="Lead",IF(G2892="Lost",1,0),0)</f>
        <v>0</v>
      </c>
      <c r="S2892" t="n">
        <v>3</v>
      </c>
      <c r="T2892" t="n">
        <v>1</v>
      </c>
      <c r="U2892" t="n">
        <v>0</v>
      </c>
      <c r="V2892" t="n">
        <v>0</v>
      </c>
      <c r="W2892" t="n">
        <v>0</v>
      </c>
      <c r="X2892" t="n">
        <v>0</v>
      </c>
      <c r="Y2892">
        <f>IF(AND(A2892="Lead",COUNTIF(MetaCamps,C2892)&gt;0),1,0)</f>
        <v>0</v>
      </c>
      <c r="Z2892">
        <f>IF(Y2892=1,P2892,0)</f>
        <v>0</v>
      </c>
    </row>
    <row r="2893">
      <c r="A2893" t="inlineStr">
        <is>
          <t>Lead</t>
        </is>
      </c>
      <c r="B2893" s="39" t="str">
        <f>IFERROR(INDEX(CampTypes,MATCH(C2893,CampList,0)),"Unattributed")</f>
        <v>New</v>
      </c>
      <c r="C2893" t="inlineStr">
        <is>
          <t>EBG - In House | ABO | Natuf | Leads | Unit Franchise | India | Oct26 | V1</t>
        </is>
      </c>
      <c r="D2893" t="inlineStr">
        <is>
          <t>Natuf | Business Owners | Tier1 + Growth Cities | Oct26 | V1</t>
        </is>
      </c>
      <c r="E2893" t="inlineStr">
        <is>
          <t>Natuf | Reel | Brand Ambassador | Heard Of Owning A Cafe | V1</t>
        </is>
      </c>
      <c r="F2893" t="inlineStr">
        <is>
          <t>In House Natuf</t>
        </is>
      </c>
      <c r="G2893" t="inlineStr">
        <is>
          <t>Attempt 1</t>
        </is>
      </c>
      <c r="H2893" s="39" t="str">
        <f>IF(ISNUMBER(MATCH(G2893,QualityStatuses,0)),"Quality Lead","Non-Quality Lead")</f>
        <v>Non-Quality Lead</v>
      </c>
      <c r="I2893" t="inlineStr">
        <is>
          <t>2026-10</t>
        </is>
      </c>
      <c r="J2893" t="inlineStr">
        <is>
          <t>Wk of 2026-10-05</t>
        </is>
      </c>
      <c r="K2893" t="inlineStr">
        <is>
          <t>Marshal Malbari</t>
        </is>
      </c>
      <c r="L2893" t="inlineStr">
        <is>
          <t>Facebook</t>
        </is>
      </c>
      <c r="M2893" t="inlineStr">
        <is>
          <t>Direct (campaign tagged in CRM)</t>
        </is>
      </c>
      <c r="N2893" t="inlineStr">
        <is>
          <t>6acb787baf21613c07329472</t>
        </is>
      </c>
      <c r="O2893" t="n">
        <v>1</v>
      </c>
      <c r="P2893" s="40">
        <f>IF(A2893="Lead",IF(ISNUMBER(MATCH(G2893,QualityStatuses,0)),1,0),0)</f>
        <v>0</v>
      </c>
      <c r="Q2893" s="40">
        <f>IF(A2893="Lead",IF(G2893="New Lead",0,1),0)</f>
        <v>1</v>
      </c>
      <c r="R2893" s="40">
        <f>IF(A2893="Lead",IF(G2893="Lost",1,0),0)</f>
        <v>0</v>
      </c>
      <c r="S2893" t="n">
        <v>2</v>
      </c>
      <c r="T2893" t="n">
        <v>0</v>
      </c>
      <c r="U2893" t="n">
        <v>0</v>
      </c>
      <c r="V2893" t="n">
        <v>0</v>
      </c>
      <c r="W2893" t="n">
        <v>0</v>
      </c>
      <c r="X2893" t="n">
        <v>0</v>
      </c>
      <c r="Y2893">
        <f>IF(AND(A2893="Lead",COUNTIF(MetaCamps,C2893)&gt;0),1,0)</f>
        <v>0</v>
      </c>
      <c r="Z2893">
        <f>IF(Y2893=1,P2893,0)</f>
        <v>0</v>
      </c>
    </row>
    <row r="2894">
      <c r="A2894" t="inlineStr">
        <is>
          <t>Lead</t>
        </is>
      </c>
      <c r="B2894" s="39" t="str">
        <f>IFERROR(INDEX(CampTypes,MATCH(C2894,CampList,0)),"Unattributed")</f>
        <v>New</v>
      </c>
      <c r="C2894" t="inlineStr">
        <is>
          <t>EBG - In House | ABO | Natuf | Leads | Unit Franchise | India | Oct26 | V1</t>
        </is>
      </c>
      <c r="D2894" t="inlineStr">
        <is>
          <t>Natuf | Broad | Tier1 + Growth Cities | Oct26 | V1</t>
        </is>
      </c>
      <c r="E2894" t="inlineStr">
        <is>
          <t>Natuf | Reel | Brand Ambassador | Heard Of Owning A Cafe | V1</t>
        </is>
      </c>
      <c r="F2894" t="inlineStr">
        <is>
          <t>In House Natuf</t>
        </is>
      </c>
      <c r="G2894" t="inlineStr">
        <is>
          <t>Attempt 5</t>
        </is>
      </c>
      <c r="H2894" s="39" t="str">
        <f>IF(ISNUMBER(MATCH(G2894,QualityStatuses,0)),"Quality Lead","Non-Quality Lead")</f>
        <v>Non-Quality Lead</v>
      </c>
      <c r="I2894" t="inlineStr">
        <is>
          <t>2026-10</t>
        </is>
      </c>
      <c r="J2894" t="inlineStr">
        <is>
          <t>Wk of 2026-10-05</t>
        </is>
      </c>
      <c r="K2894" t="inlineStr">
        <is>
          <t>Marshal Malbari</t>
        </is>
      </c>
      <c r="L2894" t="inlineStr">
        <is>
          <t>Facebook</t>
        </is>
      </c>
      <c r="M2894" t="inlineStr">
        <is>
          <t>Direct (campaign tagged in CRM)</t>
        </is>
      </c>
      <c r="N2894" t="inlineStr">
        <is>
          <t>6acb77b0e1e1984b9a08c02a</t>
        </is>
      </c>
      <c r="O2894" t="n">
        <v>1</v>
      </c>
      <c r="P2894" s="40">
        <f>IF(A2894="Lead",IF(ISNUMBER(MATCH(G2894,QualityStatuses,0)),1,0),0)</f>
        <v>0</v>
      </c>
      <c r="Q2894" s="40">
        <f>IF(A2894="Lead",IF(G2894="New Lead",0,1),0)</f>
        <v>1</v>
      </c>
      <c r="R2894" s="40">
        <f>IF(A2894="Lead",IF(G2894="Lost",1,0),0)</f>
        <v>0</v>
      </c>
      <c r="S2894" t="n">
        <v>6</v>
      </c>
      <c r="T2894" t="n">
        <v>1</v>
      </c>
      <c r="U2894" t="n">
        <v>0</v>
      </c>
      <c r="V2894" t="n">
        <v>0</v>
      </c>
      <c r="W2894" t="n">
        <v>0</v>
      </c>
      <c r="X2894" t="n">
        <v>0</v>
      </c>
      <c r="Y2894">
        <f>IF(AND(A2894="Lead",COUNTIF(MetaCamps,C2894)&gt;0),1,0)</f>
        <v>0</v>
      </c>
      <c r="Z2894">
        <f>IF(Y2894=1,P2894,0)</f>
        <v>0</v>
      </c>
    </row>
    <row r="2895">
      <c r="A2895" t="inlineStr">
        <is>
          <t>Lead</t>
        </is>
      </c>
      <c r="B2895" s="39" t="str">
        <f>IFERROR(INDEX(CampTypes,MATCH(C2895,CampList,0)),"Unattributed")</f>
        <v>New</v>
      </c>
      <c r="C2895" t="inlineStr">
        <is>
          <t>EBG - In House | ABO | Natuf | Leads | Unit Franchise | India | Oct26 | V1</t>
        </is>
      </c>
      <c r="D2895" t="inlineStr">
        <is>
          <t>Natuf | Investors | Tier1 + Growth Cities | Oct26 | V1</t>
        </is>
      </c>
      <c r="E2895" t="inlineStr">
        <is>
          <t>Natuf | Reel | Brand Ambassador | Heard Of Owning A Cafe | V1</t>
        </is>
      </c>
      <c r="F2895" t="inlineStr">
        <is>
          <t>In House Natuf</t>
        </is>
      </c>
      <c r="G2895" t="inlineStr">
        <is>
          <t>Lost</t>
        </is>
      </c>
      <c r="H2895" s="39" t="str">
        <f>IF(ISNUMBER(MATCH(G2895,QualityStatuses,0)),"Quality Lead","Non-Quality Lead")</f>
        <v>Non-Quality Lead</v>
      </c>
      <c r="I2895" t="inlineStr">
        <is>
          <t>2026-10</t>
        </is>
      </c>
      <c r="J2895" t="inlineStr">
        <is>
          <t>Wk of 2026-10-05</t>
        </is>
      </c>
      <c r="K2895" t="inlineStr">
        <is>
          <t>Marshal Malbari</t>
        </is>
      </c>
      <c r="L2895" t="inlineStr">
        <is>
          <t>Facebook</t>
        </is>
      </c>
      <c r="M2895" t="inlineStr">
        <is>
          <t>Direct (campaign tagged in CRM)</t>
        </is>
      </c>
      <c r="N2895" t="inlineStr">
        <is>
          <t>6acb77a690b9a2e4f5f4dfcb</t>
        </is>
      </c>
      <c r="O2895" t="n">
        <v>1</v>
      </c>
      <c r="P2895" s="40">
        <f>IF(A2895="Lead",IF(ISNUMBER(MATCH(G2895,QualityStatuses,0)),1,0),0)</f>
        <v>0</v>
      </c>
      <c r="Q2895" s="40">
        <f>IF(A2895="Lead",IF(G2895="New Lead",0,1),0)</f>
        <v>1</v>
      </c>
      <c r="R2895" s="40">
        <f>IF(A2895="Lead",IF(G2895="Lost",1,0),0)</f>
        <v>1</v>
      </c>
      <c r="S2895" t="n">
        <v>1</v>
      </c>
      <c r="T2895" t="n">
        <v>1</v>
      </c>
      <c r="U2895" t="n">
        <v>0</v>
      </c>
      <c r="V2895" t="n">
        <v>0</v>
      </c>
      <c r="W2895" t="n">
        <v>0</v>
      </c>
      <c r="X2895" t="n">
        <v>0</v>
      </c>
      <c r="Y2895">
        <f>IF(AND(A2895="Lead",COUNTIF(MetaCamps,C2895)&gt;0),1,0)</f>
        <v>0</v>
      </c>
      <c r="Z2895">
        <f>IF(Y2895=1,P2895,0)</f>
        <v>0</v>
      </c>
    </row>
    <row r="2896">
      <c r="A2896" t="inlineStr">
        <is>
          <t>Lead</t>
        </is>
      </c>
      <c r="B2896" s="39" t="str">
        <f>IFERROR(INDEX(CampTypes,MATCH(C2896,CampList,0)),"Unattributed")</f>
        <v>New</v>
      </c>
      <c r="C2896" t="inlineStr">
        <is>
          <t>EBG - In House | ABO | Natuf | Leads | Unit Franchise | India | Oct26 | V1</t>
        </is>
      </c>
      <c r="D2896" t="inlineStr">
        <is>
          <t>Natuf | LAL 1% | India | Jul26 | V1</t>
        </is>
      </c>
      <c r="E2896" t="inlineStr">
        <is>
          <t>Natuf | Reel | Brand Ambassador | Heard Of Owning A Cafe | V1</t>
        </is>
      </c>
      <c r="F2896" t="inlineStr">
        <is>
          <t>In House Natuf</t>
        </is>
      </c>
      <c r="G2896" t="inlineStr">
        <is>
          <t>Lost</t>
        </is>
      </c>
      <c r="H2896" s="39" t="str">
        <f>IF(ISNUMBER(MATCH(G2896,QualityStatuses,0)),"Quality Lead","Non-Quality Lead")</f>
        <v>Non-Quality Lead</v>
      </c>
      <c r="I2896" t="inlineStr">
        <is>
          <t>2026-10</t>
        </is>
      </c>
      <c r="J2896" t="inlineStr">
        <is>
          <t>Wk of 2026-10-05</t>
        </is>
      </c>
      <c r="K2896" t="inlineStr">
        <is>
          <t>Marshal Malbari</t>
        </is>
      </c>
      <c r="L2896" t="inlineStr">
        <is>
          <t>Facebook</t>
        </is>
      </c>
      <c r="M2896" t="inlineStr">
        <is>
          <t>Direct (campaign tagged in CRM)</t>
        </is>
      </c>
      <c r="N2896" t="inlineStr">
        <is>
          <t>6acb76f1cce3156d2a25a218</t>
        </is>
      </c>
      <c r="O2896" t="n">
        <v>1</v>
      </c>
      <c r="P2896" s="40">
        <f>IF(A2896="Lead",IF(ISNUMBER(MATCH(G2896,QualityStatuses,0)),1,0),0)</f>
        <v>0</v>
      </c>
      <c r="Q2896" s="40">
        <f>IF(A2896="Lead",IF(G2896="New Lead",0,1),0)</f>
        <v>1</v>
      </c>
      <c r="R2896" s="40">
        <f>IF(A2896="Lead",IF(G2896="Lost",1,0),0)</f>
        <v>1</v>
      </c>
      <c r="S2896" t="n">
        <v>5</v>
      </c>
      <c r="T2896" t="n">
        <v>4</v>
      </c>
      <c r="U2896" t="n">
        <v>0</v>
      </c>
      <c r="V2896" t="n">
        <v>0</v>
      </c>
      <c r="W2896" t="n">
        <v>0</v>
      </c>
      <c r="X2896" t="n">
        <v>0</v>
      </c>
      <c r="Y2896">
        <f>IF(AND(A2896="Lead",COUNTIF(MetaCamps,C2896)&gt;0),1,0)</f>
        <v>0</v>
      </c>
      <c r="Z2896">
        <f>IF(Y2896=1,P2896,0)</f>
        <v>0</v>
      </c>
    </row>
    <row r="2897">
      <c r="A2897" t="inlineStr">
        <is>
          <t>Lead</t>
        </is>
      </c>
      <c r="B2897" s="39" t="str">
        <f>IFERROR(INDEX(CampTypes,MATCH(C2897,CampList,0)),"Unattributed")</f>
        <v>New</v>
      </c>
      <c r="C2897" t="inlineStr">
        <is>
          <t>EBG - In House | ABO | Natuf | Leads | Unit Franchise | India | Oct26 | V1</t>
        </is>
      </c>
      <c r="D2897" t="inlineStr">
        <is>
          <t>Natuf | Investors | Tier1 + Growth Cities | Oct26 | V1</t>
        </is>
      </c>
      <c r="E2897" t="inlineStr">
        <is>
          <t>Natuf | Reel | Brand Ambassador | Heard Of Owning A Cafe | V1</t>
        </is>
      </c>
      <c r="F2897" t="inlineStr">
        <is>
          <t>In House Natuf</t>
        </is>
      </c>
      <c r="G2897" t="inlineStr">
        <is>
          <t>Lost</t>
        </is>
      </c>
      <c r="H2897" s="39" t="str">
        <f>IF(ISNUMBER(MATCH(G2897,QualityStatuses,0)),"Quality Lead","Non-Quality Lead")</f>
        <v>Non-Quality Lead</v>
      </c>
      <c r="I2897" t="inlineStr">
        <is>
          <t>2026-10</t>
        </is>
      </c>
      <c r="J2897" t="inlineStr">
        <is>
          <t>Wk of 2026-10-05</t>
        </is>
      </c>
      <c r="K2897" t="inlineStr">
        <is>
          <t>Marshal Malbari</t>
        </is>
      </c>
      <c r="L2897" t="inlineStr">
        <is>
          <t>Facebook</t>
        </is>
      </c>
      <c r="M2897" t="inlineStr">
        <is>
          <t>Direct (campaign tagged in CRM)</t>
        </is>
      </c>
      <c r="N2897" t="inlineStr">
        <is>
          <t>6acb76903c113d8953570b6f</t>
        </is>
      </c>
      <c r="O2897" t="n">
        <v>1</v>
      </c>
      <c r="P2897" s="40">
        <f>IF(A2897="Lead",IF(ISNUMBER(MATCH(G2897,QualityStatuses,0)),1,0),0)</f>
        <v>0</v>
      </c>
      <c r="Q2897" s="40">
        <f>IF(A2897="Lead",IF(G2897="New Lead",0,1),0)</f>
        <v>1</v>
      </c>
      <c r="R2897" s="40">
        <f>IF(A2897="Lead",IF(G2897="Lost",1,0),0)</f>
        <v>1</v>
      </c>
      <c r="S2897" t="n">
        <v>6</v>
      </c>
      <c r="T2897" t="n">
        <v>2</v>
      </c>
      <c r="U2897" t="n">
        <v>0</v>
      </c>
      <c r="V2897" t="n">
        <v>0</v>
      </c>
      <c r="W2897" t="n">
        <v>0</v>
      </c>
      <c r="X2897" t="n">
        <v>0</v>
      </c>
      <c r="Y2897">
        <f>IF(AND(A2897="Lead",COUNTIF(MetaCamps,C2897)&gt;0),1,0)</f>
        <v>0</v>
      </c>
      <c r="Z2897">
        <f>IF(Y2897=1,P2897,0)</f>
        <v>0</v>
      </c>
    </row>
    <row r="2898">
      <c r="A2898" t="inlineStr">
        <is>
          <t>Lead</t>
        </is>
      </c>
      <c r="B2898" s="39" t="str">
        <f>IFERROR(INDEX(CampTypes,MATCH(C2898,CampList,0)),"Unattributed")</f>
        <v>New</v>
      </c>
      <c r="C2898" t="inlineStr">
        <is>
          <t>EBG - In House | ABO | Natuf | Leads | Unit Franchise | India | Oct26 | V1</t>
        </is>
      </c>
      <c r="D2898" t="inlineStr">
        <is>
          <t>Natuf | Business Owners | Tier1 + Growth Cities | Oct26 | V1</t>
        </is>
      </c>
      <c r="E2898" t="inlineStr">
        <is>
          <t>Natuf | Reel | Brand Ambassador | Heard Of Owning A Cafe | V1</t>
        </is>
      </c>
      <c r="F2898" t="inlineStr">
        <is>
          <t>In House Natuf</t>
        </is>
      </c>
      <c r="G2898" t="inlineStr">
        <is>
          <t>Lost</t>
        </is>
      </c>
      <c r="H2898" s="39" t="str">
        <f>IF(ISNUMBER(MATCH(G2898,QualityStatuses,0)),"Quality Lead","Non-Quality Lead")</f>
        <v>Non-Quality Lead</v>
      </c>
      <c r="I2898" t="inlineStr">
        <is>
          <t>2026-10</t>
        </is>
      </c>
      <c r="J2898" t="inlineStr">
        <is>
          <t>Wk of 2026-10-05</t>
        </is>
      </c>
      <c r="K2898" t="inlineStr">
        <is>
          <t>Marshal Malbari</t>
        </is>
      </c>
      <c r="L2898" t="inlineStr">
        <is>
          <t>Facebook</t>
        </is>
      </c>
      <c r="M2898" t="inlineStr">
        <is>
          <t>Direct (campaign tagged in CRM)</t>
        </is>
      </c>
      <c r="N2898" t="inlineStr">
        <is>
          <t>6acb76197861dca657ddd831</t>
        </is>
      </c>
      <c r="O2898" t="n">
        <v>1</v>
      </c>
      <c r="P2898" s="40">
        <f>IF(A2898="Lead",IF(ISNUMBER(MATCH(G2898,QualityStatuses,0)),1,0),0)</f>
        <v>0</v>
      </c>
      <c r="Q2898" s="40">
        <f>IF(A2898="Lead",IF(G2898="New Lead",0,1),0)</f>
        <v>1</v>
      </c>
      <c r="R2898" s="40">
        <f>IF(A2898="Lead",IF(G2898="Lost",1,0),0)</f>
        <v>1</v>
      </c>
      <c r="S2898" t="n">
        <v>5</v>
      </c>
      <c r="T2898" t="n">
        <v>5</v>
      </c>
      <c r="U2898" t="n">
        <v>0</v>
      </c>
      <c r="V2898" t="n">
        <v>0</v>
      </c>
      <c r="W2898" t="n">
        <v>0</v>
      </c>
      <c r="X2898" t="n">
        <v>0</v>
      </c>
      <c r="Y2898">
        <f>IF(AND(A2898="Lead",COUNTIF(MetaCamps,C2898)&gt;0),1,0)</f>
        <v>0</v>
      </c>
      <c r="Z2898">
        <f>IF(Y2898=1,P2898,0)</f>
        <v>0</v>
      </c>
    </row>
    <row r="2899">
      <c r="A2899" t="inlineStr">
        <is>
          <t>Lead</t>
        </is>
      </c>
      <c r="B2899" s="39" t="str">
        <f>IFERROR(INDEX(CampTypes,MATCH(C2899,CampList,0)),"Unattributed")</f>
        <v>New</v>
      </c>
      <c r="C2899" t="inlineStr">
        <is>
          <t>EBG - In House | ABO | Natuf | Leads | Unit Franchise | India | Oct26 | V1</t>
        </is>
      </c>
      <c r="D2899" t="inlineStr">
        <is>
          <t>Natuf | LAL 1% | India | Jul26 | V1</t>
        </is>
      </c>
      <c r="E2899" t="inlineStr">
        <is>
          <t>Natuf | Reel | Brand Ambassador | Heard Of Owning A Cafe | V1</t>
        </is>
      </c>
      <c r="F2899" t="inlineStr">
        <is>
          <t>In House Natuf</t>
        </is>
      </c>
      <c r="G2899" t="inlineStr">
        <is>
          <t>Connected</t>
        </is>
      </c>
      <c r="H2899" s="39" t="str">
        <f>IF(ISNUMBER(MATCH(G2899,QualityStatuses,0)),"Quality Lead","Non-Quality Lead")</f>
        <v>Non-Quality Lead</v>
      </c>
      <c r="I2899" t="inlineStr">
        <is>
          <t>2026-10</t>
        </is>
      </c>
      <c r="J2899" t="inlineStr">
        <is>
          <t>Wk of 2026-10-05</t>
        </is>
      </c>
      <c r="K2899" t="inlineStr">
        <is>
          <t>Marshal Malbari</t>
        </is>
      </c>
      <c r="L2899" t="inlineStr">
        <is>
          <t>Facebook</t>
        </is>
      </c>
      <c r="M2899" t="inlineStr">
        <is>
          <t>Direct (campaign tagged in CRM)</t>
        </is>
      </c>
      <c r="N2899" t="inlineStr">
        <is>
          <t>6acb74cf838b0cd000888ff4</t>
        </is>
      </c>
      <c r="O2899" t="n">
        <v>1</v>
      </c>
      <c r="P2899" s="40">
        <f>IF(A2899="Lead",IF(ISNUMBER(MATCH(G2899,QualityStatuses,0)),1,0),0)</f>
        <v>0</v>
      </c>
      <c r="Q2899" s="40">
        <f>IF(A2899="Lead",IF(G2899="New Lead",0,1),0)</f>
        <v>1</v>
      </c>
      <c r="R2899" s="40">
        <f>IF(A2899="Lead",IF(G2899="Lost",1,0),0)</f>
        <v>0</v>
      </c>
      <c r="S2899" t="n">
        <v>6</v>
      </c>
      <c r="T2899" t="n">
        <v>4</v>
      </c>
      <c r="U2899" t="n">
        <v>0</v>
      </c>
      <c r="V2899" t="n">
        <v>0</v>
      </c>
      <c r="W2899" t="n">
        <v>0</v>
      </c>
      <c r="X2899" t="n">
        <v>0</v>
      </c>
      <c r="Y2899">
        <f>IF(AND(A2899="Lead",COUNTIF(MetaCamps,C2899)&gt;0),1,0)</f>
        <v>0</v>
      </c>
      <c r="Z2899">
        <f>IF(Y2899=1,P2899,0)</f>
        <v>0</v>
      </c>
    </row>
    <row r="2900">
      <c r="A2900" t="inlineStr">
        <is>
          <t>Lead</t>
        </is>
      </c>
      <c r="B2900" s="39" t="str">
        <f>IFERROR(INDEX(CampTypes,MATCH(C2900,CampList,0)),"Unattributed")</f>
        <v>New</v>
      </c>
      <c r="C2900" t="inlineStr">
        <is>
          <t>EBG - In House | ABO | Natuf | Leads | Unit Franchise | India | Oct26 | V1</t>
        </is>
      </c>
      <c r="D2900" t="inlineStr">
        <is>
          <t>Natuf | LAL 1% | India | Jul26 | V1</t>
        </is>
      </c>
      <c r="E2900" t="inlineStr">
        <is>
          <t>Natuf | Reel | Brand Ambassador | Heard Of Owning A Cafe | V1</t>
        </is>
      </c>
      <c r="F2900" t="inlineStr">
        <is>
          <t>In House Natuf</t>
        </is>
      </c>
      <c r="G2900" t="inlineStr">
        <is>
          <t>Lost</t>
        </is>
      </c>
      <c r="H2900" s="39" t="str">
        <f>IF(ISNUMBER(MATCH(G2900,QualityStatuses,0)),"Quality Lead","Non-Quality Lead")</f>
        <v>Non-Quality Lead</v>
      </c>
      <c r="I2900" t="inlineStr">
        <is>
          <t>2026-10</t>
        </is>
      </c>
      <c r="J2900" t="inlineStr">
        <is>
          <t>Wk of 2026-10-05</t>
        </is>
      </c>
      <c r="K2900" t="inlineStr">
        <is>
          <t>Marshal Malbari</t>
        </is>
      </c>
      <c r="L2900" t="inlineStr">
        <is>
          <t>Facebook</t>
        </is>
      </c>
      <c r="M2900" t="inlineStr">
        <is>
          <t>Direct (campaign tagged in CRM)</t>
        </is>
      </c>
      <c r="N2900" t="inlineStr">
        <is>
          <t>6acb73763a9f59f6c0e31a75</t>
        </is>
      </c>
      <c r="O2900" t="n">
        <v>1</v>
      </c>
      <c r="P2900" s="40">
        <f>IF(A2900="Lead",IF(ISNUMBER(MATCH(G2900,QualityStatuses,0)),1,0),0)</f>
        <v>0</v>
      </c>
      <c r="Q2900" s="40">
        <f>IF(A2900="Lead",IF(G2900="New Lead",0,1),0)</f>
        <v>1</v>
      </c>
      <c r="R2900" s="40">
        <f>IF(A2900="Lead",IF(G2900="Lost",1,0),0)</f>
        <v>1</v>
      </c>
      <c r="S2900" t="n">
        <v>4</v>
      </c>
      <c r="T2900" t="n">
        <v>4</v>
      </c>
      <c r="U2900" t="n">
        <v>0</v>
      </c>
      <c r="V2900" t="n">
        <v>0</v>
      </c>
      <c r="W2900" t="n">
        <v>0</v>
      </c>
      <c r="X2900" t="n">
        <v>0</v>
      </c>
      <c r="Y2900">
        <f>IF(AND(A2900="Lead",COUNTIF(MetaCamps,C2900)&gt;0),1,0)</f>
        <v>0</v>
      </c>
      <c r="Z2900">
        <f>IF(Y2900=1,P2900,0)</f>
        <v>0</v>
      </c>
    </row>
    <row r="2901">
      <c r="A2901" t="inlineStr">
        <is>
          <t>Lead</t>
        </is>
      </c>
      <c r="B2901" s="39" t="str">
        <f>IFERROR(INDEX(CampTypes,MATCH(C2901,CampList,0)),"Unattributed")</f>
        <v>New</v>
      </c>
      <c r="C2901" t="inlineStr">
        <is>
          <t>EBG - In House | ABO | Natuf | Leads | Unit Franchise | India | Oct26 | V1</t>
        </is>
      </c>
      <c r="D2901" t="inlineStr">
        <is>
          <t>Natuf | Broad | Tier1 + Growth Cities | Oct26 | V1</t>
        </is>
      </c>
      <c r="E2901" t="inlineStr">
        <is>
          <t>Natuf | Reel | Brand Ambassador | Heard Of Owning A Cafe | V1</t>
        </is>
      </c>
      <c r="F2901" t="inlineStr">
        <is>
          <t>In House Natuf</t>
        </is>
      </c>
      <c r="G2901" t="inlineStr">
        <is>
          <t>Follow-Up</t>
        </is>
      </c>
      <c r="H2901" s="39" t="str">
        <f>IF(ISNUMBER(MATCH(G2901,QualityStatuses,0)),"Quality Lead","Non-Quality Lead")</f>
        <v>Quality Lead</v>
      </c>
      <c r="I2901" t="inlineStr">
        <is>
          <t>2026-10</t>
        </is>
      </c>
      <c r="J2901" t="inlineStr">
        <is>
          <t>Wk of 2026-10-05</t>
        </is>
      </c>
      <c r="K2901" t="inlineStr">
        <is>
          <t>Marshal Malbari</t>
        </is>
      </c>
      <c r="L2901" t="inlineStr">
        <is>
          <t>Facebook</t>
        </is>
      </c>
      <c r="M2901" t="inlineStr">
        <is>
          <t>Direct (campaign tagged in CRM)</t>
        </is>
      </c>
      <c r="N2901" t="inlineStr">
        <is>
          <t>6acb7122120762e89846d550</t>
        </is>
      </c>
      <c r="O2901" t="n">
        <v>1</v>
      </c>
      <c r="P2901" s="40">
        <f>IF(A2901="Lead",IF(ISNUMBER(MATCH(G2901,QualityStatuses,0)),1,0),0)</f>
        <v>1</v>
      </c>
      <c r="Q2901" s="40">
        <f>IF(A2901="Lead",IF(G2901="New Lead",0,1),0)</f>
        <v>1</v>
      </c>
      <c r="R2901" s="40">
        <f>IF(A2901="Lead",IF(G2901="Lost",1,0),0)</f>
        <v>0</v>
      </c>
      <c r="S2901" t="n">
        <v>8</v>
      </c>
      <c r="T2901" t="n">
        <v>3</v>
      </c>
      <c r="U2901" t="n">
        <v>0</v>
      </c>
      <c r="V2901" t="n">
        <v>0</v>
      </c>
      <c r="W2901" t="n">
        <v>0</v>
      </c>
      <c r="X2901" t="n">
        <v>0</v>
      </c>
      <c r="Y2901">
        <f>IF(AND(A2901="Lead",COUNTIF(MetaCamps,C2901)&gt;0),1,0)</f>
        <v>0</v>
      </c>
      <c r="Z2901">
        <f>IF(Y2901=1,P2901,0)</f>
        <v>0</v>
      </c>
    </row>
    <row r="2902">
      <c r="A2902" t="inlineStr">
        <is>
          <t>Lead</t>
        </is>
      </c>
      <c r="B2902" s="39" t="str">
        <f>IFERROR(INDEX(CampTypes,MATCH(C2902,CampList,0)),"Unattributed")</f>
        <v>New</v>
      </c>
      <c r="C2902" t="inlineStr">
        <is>
          <t>EBG - In House | ABO | Natuf | Leads | Unit Franchise | India | Oct26 | V1</t>
        </is>
      </c>
      <c r="D2902" t="inlineStr">
        <is>
          <t>Natuf | LAL 1% | India | Jul26 | V1</t>
        </is>
      </c>
      <c r="E2902" t="inlineStr">
        <is>
          <t>Natuf | Reel | Brand Ambassador | Heard Of Owning A Cafe | V1</t>
        </is>
      </c>
      <c r="F2902" t="inlineStr">
        <is>
          <t>In House Natuf</t>
        </is>
      </c>
      <c r="G2902" t="inlineStr">
        <is>
          <t>Attempt 1</t>
        </is>
      </c>
      <c r="H2902" s="39" t="str">
        <f>IF(ISNUMBER(MATCH(G2902,QualityStatuses,0)),"Quality Lead","Non-Quality Lead")</f>
        <v>Non-Quality Lead</v>
      </c>
      <c r="I2902" t="inlineStr">
        <is>
          <t>2026-10</t>
        </is>
      </c>
      <c r="J2902" t="inlineStr">
        <is>
          <t>Wk of 2026-10-05</t>
        </is>
      </c>
      <c r="K2902" t="inlineStr">
        <is>
          <t>Marshal Malbari</t>
        </is>
      </c>
      <c r="L2902" t="inlineStr">
        <is>
          <t>Facebook</t>
        </is>
      </c>
      <c r="M2902" t="inlineStr">
        <is>
          <t>Direct (campaign tagged in CRM)</t>
        </is>
      </c>
      <c r="N2902" t="inlineStr">
        <is>
          <t>6acb70f0340eb978f89a0571</t>
        </is>
      </c>
      <c r="O2902" t="n">
        <v>1</v>
      </c>
      <c r="P2902" s="40">
        <f>IF(A2902="Lead",IF(ISNUMBER(MATCH(G2902,QualityStatuses,0)),1,0),0)</f>
        <v>0</v>
      </c>
      <c r="Q2902" s="40">
        <f>IF(A2902="Lead",IF(G2902="New Lead",0,1),0)</f>
        <v>1</v>
      </c>
      <c r="R2902" s="40">
        <f>IF(A2902="Lead",IF(G2902="Lost",1,0),0)</f>
        <v>0</v>
      </c>
      <c r="S2902" t="n">
        <v>1</v>
      </c>
      <c r="T2902" t="n">
        <v>0</v>
      </c>
      <c r="U2902" t="n">
        <v>0</v>
      </c>
      <c r="V2902" t="n">
        <v>0</v>
      </c>
      <c r="W2902" t="n">
        <v>0</v>
      </c>
      <c r="X2902" t="n">
        <v>0</v>
      </c>
      <c r="Y2902">
        <f>IF(AND(A2902="Lead",COUNTIF(MetaCamps,C2902)&gt;0),1,0)</f>
        <v>0</v>
      </c>
      <c r="Z2902">
        <f>IF(Y2902=1,P2902,0)</f>
        <v>0</v>
      </c>
    </row>
    <row r="2903">
      <c r="A2903" t="inlineStr">
        <is>
          <t>Lead</t>
        </is>
      </c>
      <c r="B2903" s="39" t="str">
        <f>IFERROR(INDEX(CampTypes,MATCH(C2903,CampList,0)),"Unattributed")</f>
        <v>New</v>
      </c>
      <c r="C2903" t="inlineStr">
        <is>
          <t>EBG - In House | ABO | Natuf | Leads | Unit Franchise | India | Oct26 | V1</t>
        </is>
      </c>
      <c r="D2903" t="inlineStr">
        <is>
          <t>Natuf | Investors | Tier1 + Growth Cities | Oct26 | V1</t>
        </is>
      </c>
      <c r="E2903" t="inlineStr">
        <is>
          <t>Natuf | Reel | Brand Ambassador | Heard Of Owning A Cafe | V1</t>
        </is>
      </c>
      <c r="F2903" t="inlineStr">
        <is>
          <t>In House Natuf</t>
        </is>
      </c>
      <c r="G2903" t="inlineStr">
        <is>
          <t>Follow-Up</t>
        </is>
      </c>
      <c r="H2903" s="39" t="str">
        <f>IF(ISNUMBER(MATCH(G2903,QualityStatuses,0)),"Quality Lead","Non-Quality Lead")</f>
        <v>Quality Lead</v>
      </c>
      <c r="I2903" t="inlineStr">
        <is>
          <t>2026-10</t>
        </is>
      </c>
      <c r="J2903" t="inlineStr">
        <is>
          <t>Wk of 2026-10-05</t>
        </is>
      </c>
      <c r="K2903" t="inlineStr">
        <is>
          <t>Marshal Malbari</t>
        </is>
      </c>
      <c r="L2903" t="inlineStr">
        <is>
          <t>Facebook</t>
        </is>
      </c>
      <c r="M2903" t="inlineStr">
        <is>
          <t>Direct (campaign tagged in CRM)</t>
        </is>
      </c>
      <c r="N2903" t="inlineStr">
        <is>
          <t>6acb6eff8f841af0391311c4</t>
        </is>
      </c>
      <c r="O2903" t="n">
        <v>1</v>
      </c>
      <c r="P2903" s="40">
        <f>IF(A2903="Lead",IF(ISNUMBER(MATCH(G2903,QualityStatuses,0)),1,0),0)</f>
        <v>1</v>
      </c>
      <c r="Q2903" s="40">
        <f>IF(A2903="Lead",IF(G2903="New Lead",0,1),0)</f>
        <v>1</v>
      </c>
      <c r="R2903" s="40">
        <f>IF(A2903="Lead",IF(G2903="Lost",1,0),0)</f>
        <v>0</v>
      </c>
      <c r="S2903" t="n">
        <v>1</v>
      </c>
      <c r="T2903" t="n">
        <v>1</v>
      </c>
      <c r="U2903" t="n">
        <v>0</v>
      </c>
      <c r="V2903" t="n">
        <v>0</v>
      </c>
      <c r="W2903" t="n">
        <v>0</v>
      </c>
      <c r="X2903" t="n">
        <v>0</v>
      </c>
      <c r="Y2903">
        <f>IF(AND(A2903="Lead",COUNTIF(MetaCamps,C2903)&gt;0),1,0)</f>
        <v>0</v>
      </c>
      <c r="Z2903">
        <f>IF(Y2903=1,P2903,0)</f>
        <v>0</v>
      </c>
    </row>
    <row r="2904">
      <c r="A2904" t="inlineStr">
        <is>
          <t>Lead</t>
        </is>
      </c>
      <c r="B2904" s="39" t="str">
        <f>IFERROR(INDEX(CampTypes,MATCH(C2904,CampList,0)),"Unattributed")</f>
        <v>New</v>
      </c>
      <c r="C2904" t="inlineStr">
        <is>
          <t>EBG - In House | ABO | Natuf | Leads | Unit Franchise | India | Oct26 | V1</t>
        </is>
      </c>
      <c r="D2904" t="inlineStr">
        <is>
          <t>Natuf | Broad | Tier1 + Growth Cities | Oct26 | V1</t>
        </is>
      </c>
      <c r="E2904" t="inlineStr">
        <is>
          <t>Natuf | Reel | Brand Ambassador | Heard Of Owning A Cafe | V1</t>
        </is>
      </c>
      <c r="F2904" t="inlineStr">
        <is>
          <t>In House Natuf</t>
        </is>
      </c>
      <c r="G2904" t="inlineStr">
        <is>
          <t>Attempt 5</t>
        </is>
      </c>
      <c r="H2904" s="39" t="str">
        <f>IF(ISNUMBER(MATCH(G2904,QualityStatuses,0)),"Quality Lead","Non-Quality Lead")</f>
        <v>Non-Quality Lead</v>
      </c>
      <c r="I2904" t="inlineStr">
        <is>
          <t>2026-10</t>
        </is>
      </c>
      <c r="J2904" t="inlineStr">
        <is>
          <t>Wk of 2026-10-05</t>
        </is>
      </c>
      <c r="K2904" t="inlineStr">
        <is>
          <t>Marshal Malbari</t>
        </is>
      </c>
      <c r="L2904" t="inlineStr">
        <is>
          <t>Facebook</t>
        </is>
      </c>
      <c r="M2904" t="inlineStr">
        <is>
          <t>Direct (campaign tagged in CRM)</t>
        </is>
      </c>
      <c r="N2904" t="inlineStr">
        <is>
          <t>6acb6cdded0e52cae60b751a</t>
        </is>
      </c>
      <c r="O2904" t="n">
        <v>1</v>
      </c>
      <c r="P2904" s="40">
        <f>IF(A2904="Lead",IF(ISNUMBER(MATCH(G2904,QualityStatuses,0)),1,0),0)</f>
        <v>0</v>
      </c>
      <c r="Q2904" s="40">
        <f>IF(A2904="Lead",IF(G2904="New Lead",0,1),0)</f>
        <v>1</v>
      </c>
      <c r="R2904" s="40">
        <f>IF(A2904="Lead",IF(G2904="Lost",1,0),0)</f>
        <v>0</v>
      </c>
      <c r="S2904" t="n">
        <v>5</v>
      </c>
      <c r="T2904" t="n">
        <v>0</v>
      </c>
      <c r="U2904" t="n">
        <v>0</v>
      </c>
      <c r="V2904" t="n">
        <v>0</v>
      </c>
      <c r="W2904" t="n">
        <v>0</v>
      </c>
      <c r="X2904" t="n">
        <v>0</v>
      </c>
      <c r="Y2904">
        <f>IF(AND(A2904="Lead",COUNTIF(MetaCamps,C2904)&gt;0),1,0)</f>
        <v>0</v>
      </c>
      <c r="Z2904">
        <f>IF(Y2904=1,P2904,0)</f>
        <v>0</v>
      </c>
    </row>
    <row r="2905">
      <c r="A2905" t="inlineStr">
        <is>
          <t>Lead</t>
        </is>
      </c>
      <c r="B2905" s="39" t="str">
        <f>IFERROR(INDEX(CampTypes,MATCH(C2905,CampList,0)),"Unattributed")</f>
        <v>Old</v>
      </c>
      <c r="C2905" t="inlineStr">
        <is>
          <t>natuf_Kiosk_14072026_Hindi</t>
        </is>
      </c>
      <c r="D2905" t="inlineStr">
        <is>
          <t>natuf_Kiosk_09102026</t>
        </is>
      </c>
      <c r="E2905" t="inlineStr">
        <is>
          <t>natuf_Kiosk_14072026_ad set_ad1</t>
        </is>
      </c>
      <c r="F2905" t="inlineStr">
        <is>
          <t>Natuf</t>
        </is>
      </c>
      <c r="G2905" t="inlineStr">
        <is>
          <t>Lost</t>
        </is>
      </c>
      <c r="H2905" s="39" t="str">
        <f>IF(ISNUMBER(MATCH(G2905,QualityStatuses,0)),"Quality Lead","Non-Quality Lead")</f>
        <v>Non-Quality Lead</v>
      </c>
      <c r="I2905" t="inlineStr">
        <is>
          <t>2026-10</t>
        </is>
      </c>
      <c r="J2905" t="inlineStr">
        <is>
          <t>Wk of 2026-10-05</t>
        </is>
      </c>
      <c r="K2905" t="inlineStr">
        <is>
          <t>Marshal Malbari</t>
        </is>
      </c>
      <c r="L2905" t="inlineStr">
        <is>
          <t>Facebook</t>
        </is>
      </c>
      <c r="M2905" t="inlineStr">
        <is>
          <t>Direct (campaign tagged in CRM)</t>
        </is>
      </c>
      <c r="N2905" t="inlineStr">
        <is>
          <t>6acb6be72b341f52db2bcef0</t>
        </is>
      </c>
      <c r="O2905" t="n">
        <v>1</v>
      </c>
      <c r="P2905" s="40">
        <f>IF(A2905="Lead",IF(ISNUMBER(MATCH(G2905,QualityStatuses,0)),1,0),0)</f>
        <v>0</v>
      </c>
      <c r="Q2905" s="40">
        <f>IF(A2905="Lead",IF(G2905="New Lead",0,1),0)</f>
        <v>1</v>
      </c>
      <c r="R2905" s="40">
        <f>IF(A2905="Lead",IF(G2905="Lost",1,0),0)</f>
        <v>1</v>
      </c>
      <c r="S2905" t="n">
        <v>3</v>
      </c>
      <c r="T2905" t="n">
        <v>2</v>
      </c>
      <c r="U2905" t="n">
        <v>0</v>
      </c>
      <c r="V2905" t="n">
        <v>0</v>
      </c>
      <c r="W2905" t="n">
        <v>0</v>
      </c>
      <c r="X2905" t="n">
        <v>0</v>
      </c>
      <c r="Y2905">
        <f>IF(AND(A2905="Lead",COUNTIF(MetaCamps,C2905)&gt;0),1,0)</f>
        <v>1</v>
      </c>
      <c r="Z2905">
        <f>IF(Y2905=1,P2905,0)</f>
        <v>0</v>
      </c>
    </row>
    <row r="2906">
      <c r="A2906" t="inlineStr">
        <is>
          <t>Lead</t>
        </is>
      </c>
      <c r="B2906" s="39" t="str">
        <f>IFERROR(INDEX(CampTypes,MATCH(C2906,CampList,0)),"Unattributed")</f>
        <v>New</v>
      </c>
      <c r="C2906" t="inlineStr">
        <is>
          <t>EBG - In House | ABO | Natuf | Leads | Unit Franchise | India | Oct26 | V1</t>
        </is>
      </c>
      <c r="D2906" t="inlineStr">
        <is>
          <t>Natuf | Investors | Tier1 + Growth Cities | Oct26 | V1</t>
        </is>
      </c>
      <c r="E2906" t="inlineStr">
        <is>
          <t>Natuf | Reel | Brand Ambassador | Heard Of Owning A Cafe | V1</t>
        </is>
      </c>
      <c r="F2906" t="inlineStr">
        <is>
          <t>In House Natuf</t>
        </is>
      </c>
      <c r="G2906" t="inlineStr">
        <is>
          <t>Lost</t>
        </is>
      </c>
      <c r="H2906" s="39" t="str">
        <f>IF(ISNUMBER(MATCH(G2906,QualityStatuses,0)),"Quality Lead","Non-Quality Lead")</f>
        <v>Non-Quality Lead</v>
      </c>
      <c r="I2906" t="inlineStr">
        <is>
          <t>2026-10</t>
        </is>
      </c>
      <c r="J2906" t="inlineStr">
        <is>
          <t>Wk of 2026-10-05</t>
        </is>
      </c>
      <c r="K2906" t="inlineStr">
        <is>
          <t>Marshal Malbari</t>
        </is>
      </c>
      <c r="L2906" t="inlineStr">
        <is>
          <t>Facebook</t>
        </is>
      </c>
      <c r="M2906" t="inlineStr">
        <is>
          <t>Direct (campaign tagged in CRM)</t>
        </is>
      </c>
      <c r="N2906" t="inlineStr">
        <is>
          <t>6acb6b3e22771e154d6f0201</t>
        </is>
      </c>
      <c r="O2906" t="n">
        <v>1</v>
      </c>
      <c r="P2906" s="40">
        <f>IF(A2906="Lead",IF(ISNUMBER(MATCH(G2906,QualityStatuses,0)),1,0),0)</f>
        <v>0</v>
      </c>
      <c r="Q2906" s="40">
        <f>IF(A2906="Lead",IF(G2906="New Lead",0,1),0)</f>
        <v>1</v>
      </c>
      <c r="R2906" s="40">
        <f>IF(A2906="Lead",IF(G2906="Lost",1,0),0)</f>
        <v>1</v>
      </c>
      <c r="S2906" t="n">
        <v>2</v>
      </c>
      <c r="T2906" t="n">
        <v>2</v>
      </c>
      <c r="U2906" t="n">
        <v>0</v>
      </c>
      <c r="V2906" t="n">
        <v>0</v>
      </c>
      <c r="W2906" t="n">
        <v>0</v>
      </c>
      <c r="X2906" t="n">
        <v>0</v>
      </c>
      <c r="Y2906">
        <f>IF(AND(A2906="Lead",COUNTIF(MetaCamps,C2906)&gt;0),1,0)</f>
        <v>0</v>
      </c>
      <c r="Z2906">
        <f>IF(Y2906=1,P2906,0)</f>
        <v>0</v>
      </c>
    </row>
    <row r="2907">
      <c r="A2907" t="inlineStr">
        <is>
          <t>Lead</t>
        </is>
      </c>
      <c r="B2907" s="39" t="str">
        <f>IFERROR(INDEX(CampTypes,MATCH(C2907,CampList,0)),"Unattributed")</f>
        <v>New</v>
      </c>
      <c r="C2907" t="inlineStr">
        <is>
          <t>EBG - In House | ABO | Natuf | Leads | Unit Franchise | India | Oct26 | V1</t>
        </is>
      </c>
      <c r="D2907" t="inlineStr">
        <is>
          <t>Natuf | Investors | Tier1 + Growth Cities | Oct26 | V1</t>
        </is>
      </c>
      <c r="E2907" t="inlineStr">
        <is>
          <t>Natuf | Reel | Brand Ambassador | Heard Of Owning A Cafe | V1</t>
        </is>
      </c>
      <c r="F2907" t="inlineStr">
        <is>
          <t>In House Natuf</t>
        </is>
      </c>
      <c r="G2907" t="inlineStr">
        <is>
          <t>Lost</t>
        </is>
      </c>
      <c r="H2907" s="39" t="str">
        <f>IF(ISNUMBER(MATCH(G2907,QualityStatuses,0)),"Quality Lead","Non-Quality Lead")</f>
        <v>Non-Quality Lead</v>
      </c>
      <c r="I2907" t="inlineStr">
        <is>
          <t>2026-10</t>
        </is>
      </c>
      <c r="J2907" t="inlineStr">
        <is>
          <t>Wk of 2026-10-05</t>
        </is>
      </c>
      <c r="K2907" t="inlineStr">
        <is>
          <t>Marshal Malbari</t>
        </is>
      </c>
      <c r="L2907" t="inlineStr">
        <is>
          <t>Facebook</t>
        </is>
      </c>
      <c r="M2907" t="inlineStr">
        <is>
          <t>Direct (campaign tagged in CRM)</t>
        </is>
      </c>
      <c r="N2907" t="inlineStr">
        <is>
          <t>6acb6b3956f648ef1e752dbd</t>
        </is>
      </c>
      <c r="O2907" t="n">
        <v>1</v>
      </c>
      <c r="P2907" s="40">
        <f>IF(A2907="Lead",IF(ISNUMBER(MATCH(G2907,QualityStatuses,0)),1,0),0)</f>
        <v>0</v>
      </c>
      <c r="Q2907" s="40">
        <f>IF(A2907="Lead",IF(G2907="New Lead",0,1),0)</f>
        <v>1</v>
      </c>
      <c r="R2907" s="40">
        <f>IF(A2907="Lead",IF(G2907="Lost",1,0),0)</f>
        <v>1</v>
      </c>
      <c r="S2907" t="n">
        <v>5</v>
      </c>
      <c r="T2907" t="n">
        <v>2</v>
      </c>
      <c r="U2907" t="n">
        <v>0</v>
      </c>
      <c r="V2907" t="n">
        <v>0</v>
      </c>
      <c r="W2907" t="n">
        <v>0</v>
      </c>
      <c r="X2907" t="n">
        <v>0</v>
      </c>
      <c r="Y2907">
        <f>IF(AND(A2907="Lead",COUNTIF(MetaCamps,C2907)&gt;0),1,0)</f>
        <v>0</v>
      </c>
      <c r="Z2907">
        <f>IF(Y2907=1,P2907,0)</f>
        <v>0</v>
      </c>
    </row>
    <row r="2908">
      <c r="A2908" t="inlineStr">
        <is>
          <t>Lead</t>
        </is>
      </c>
      <c r="B2908" s="39" t="str">
        <f>IFERROR(INDEX(CampTypes,MATCH(C2908,CampList,0)),"Unattributed")</f>
        <v>New</v>
      </c>
      <c r="C2908" t="inlineStr">
        <is>
          <t>EBG - In House | ABO | Natuf | Leads | Unit Franchise | India | Oct26 | V1</t>
        </is>
      </c>
      <c r="D2908" t="inlineStr">
        <is>
          <t>Natuf | Broad | Tier1 + Growth Cities | Oct26 | V1</t>
        </is>
      </c>
      <c r="E2908" t="inlineStr">
        <is>
          <t>Natuf | Reel | Brand Ambassador | Heard Of Owning A Cafe | V1</t>
        </is>
      </c>
      <c r="F2908" t="inlineStr">
        <is>
          <t>In House Natuf</t>
        </is>
      </c>
      <c r="G2908" t="inlineStr">
        <is>
          <t>Lost</t>
        </is>
      </c>
      <c r="H2908" s="39" t="str">
        <f>IF(ISNUMBER(MATCH(G2908,QualityStatuses,0)),"Quality Lead","Non-Quality Lead")</f>
        <v>Non-Quality Lead</v>
      </c>
      <c r="I2908" t="inlineStr">
        <is>
          <t>2026-10</t>
        </is>
      </c>
      <c r="J2908" t="inlineStr">
        <is>
          <t>Wk of 2026-10-05</t>
        </is>
      </c>
      <c r="K2908" t="inlineStr">
        <is>
          <t>Marshal Malbari</t>
        </is>
      </c>
      <c r="L2908" t="inlineStr">
        <is>
          <t>Facebook</t>
        </is>
      </c>
      <c r="M2908" t="inlineStr">
        <is>
          <t>Direct (campaign tagged in CRM)</t>
        </is>
      </c>
      <c r="N2908" t="inlineStr">
        <is>
          <t>6acb6b3213736358d6c1813f</t>
        </is>
      </c>
      <c r="O2908" t="n">
        <v>1</v>
      </c>
      <c r="P2908" s="40">
        <f>IF(A2908="Lead",IF(ISNUMBER(MATCH(G2908,QualityStatuses,0)),1,0),0)</f>
        <v>0</v>
      </c>
      <c r="Q2908" s="40">
        <f>IF(A2908="Lead",IF(G2908="New Lead",0,1),0)</f>
        <v>1</v>
      </c>
      <c r="R2908" s="40">
        <f>IF(A2908="Lead",IF(G2908="Lost",1,0),0)</f>
        <v>1</v>
      </c>
      <c r="S2908" t="n">
        <v>3</v>
      </c>
      <c r="T2908" t="n">
        <v>1</v>
      </c>
      <c r="U2908" t="n">
        <v>0</v>
      </c>
      <c r="V2908" t="n">
        <v>0</v>
      </c>
      <c r="W2908" t="n">
        <v>0</v>
      </c>
      <c r="X2908" t="n">
        <v>0</v>
      </c>
      <c r="Y2908">
        <f>IF(AND(A2908="Lead",COUNTIF(MetaCamps,C2908)&gt;0),1,0)</f>
        <v>0</v>
      </c>
      <c r="Z2908">
        <f>IF(Y2908=1,P2908,0)</f>
        <v>0</v>
      </c>
    </row>
    <row r="2909">
      <c r="A2909" t="inlineStr">
        <is>
          <t>Lead</t>
        </is>
      </c>
      <c r="B2909" s="39" t="str">
        <f>IFERROR(INDEX(CampTypes,MATCH(C2909,CampList,0)),"Unattributed")</f>
        <v>New</v>
      </c>
      <c r="C2909" t="inlineStr">
        <is>
          <t>EBG - In House | ABO | Natuf | Leads | Unit Franchise | India | Oct26 | V1</t>
        </is>
      </c>
      <c r="D2909" t="inlineStr">
        <is>
          <t>Natuf | Broad | Tier1 + Growth Cities | Oct26 | V1</t>
        </is>
      </c>
      <c r="E2909" t="inlineStr">
        <is>
          <t>Natuf | Reel | Brand Ambassador | Heard Of Owning A Cafe | V1</t>
        </is>
      </c>
      <c r="F2909" t="inlineStr">
        <is>
          <t>In House Natuf</t>
        </is>
      </c>
      <c r="G2909" t="inlineStr">
        <is>
          <t>Lost</t>
        </is>
      </c>
      <c r="H2909" s="39" t="str">
        <f>IF(ISNUMBER(MATCH(G2909,QualityStatuses,0)),"Quality Lead","Non-Quality Lead")</f>
        <v>Non-Quality Lead</v>
      </c>
      <c r="I2909" t="inlineStr">
        <is>
          <t>2026-10</t>
        </is>
      </c>
      <c r="J2909" t="inlineStr">
        <is>
          <t>Wk of 2026-10-05</t>
        </is>
      </c>
      <c r="K2909" t="inlineStr">
        <is>
          <t>Marshal Malbari</t>
        </is>
      </c>
      <c r="L2909" t="inlineStr">
        <is>
          <t>Facebook</t>
        </is>
      </c>
      <c r="M2909" t="inlineStr">
        <is>
          <t>Direct (campaign tagged in CRM)</t>
        </is>
      </c>
      <c r="N2909" t="inlineStr">
        <is>
          <t>6acb6a4f93d6200fb2a28883</t>
        </is>
      </c>
      <c r="O2909" t="n">
        <v>1</v>
      </c>
      <c r="P2909" s="40">
        <f>IF(A2909="Lead",IF(ISNUMBER(MATCH(G2909,QualityStatuses,0)),1,0),0)</f>
        <v>0</v>
      </c>
      <c r="Q2909" s="40">
        <f>IF(A2909="Lead",IF(G2909="New Lead",0,1),0)</f>
        <v>1</v>
      </c>
      <c r="R2909" s="40">
        <f>IF(A2909="Lead",IF(G2909="Lost",1,0),0)</f>
        <v>1</v>
      </c>
      <c r="S2909" t="n">
        <v>6</v>
      </c>
      <c r="T2909" t="n">
        <v>6</v>
      </c>
      <c r="U2909" t="n">
        <v>0</v>
      </c>
      <c r="V2909" t="n">
        <v>0</v>
      </c>
      <c r="W2909" t="n">
        <v>0</v>
      </c>
      <c r="X2909" t="n">
        <v>0</v>
      </c>
      <c r="Y2909">
        <f>IF(AND(A2909="Lead",COUNTIF(MetaCamps,C2909)&gt;0),1,0)</f>
        <v>0</v>
      </c>
      <c r="Z2909">
        <f>IF(Y2909=1,P2909,0)</f>
        <v>0</v>
      </c>
    </row>
    <row r="2910">
      <c r="A2910" t="inlineStr">
        <is>
          <t>Lead</t>
        </is>
      </c>
      <c r="B2910" s="39" t="str">
        <f>IFERROR(INDEX(CampTypes,MATCH(C2910,CampList,0)),"Unattributed")</f>
        <v>Old</v>
      </c>
      <c r="C2910" t="inlineStr">
        <is>
          <t>E_Karan_Natuf_All_07072026</t>
        </is>
      </c>
      <c r="D2910" t="inlineStr">
        <is>
          <t>E_Karan_Natuf_Fragship_07072026_Adset2</t>
        </is>
      </c>
      <c r="E2910" t="inlineStr">
        <is>
          <t>E_Karan_Natuf_Flagship_Cafe_07072026_Adset2_Ad1 – Copy 2</t>
        </is>
      </c>
      <c r="F2910" t="inlineStr">
        <is>
          <t>Natuf</t>
        </is>
      </c>
      <c r="G2910" t="inlineStr">
        <is>
          <t>Details Shared</t>
        </is>
      </c>
      <c r="H2910" s="39" t="str">
        <f>IF(ISNUMBER(MATCH(G2910,QualityStatuses,0)),"Quality Lead","Non-Quality Lead")</f>
        <v>Quality Lead</v>
      </c>
      <c r="I2910" t="inlineStr">
        <is>
          <t>2026-10</t>
        </is>
      </c>
      <c r="J2910" t="inlineStr">
        <is>
          <t>Wk of 2026-10-05</t>
        </is>
      </c>
      <c r="K2910" t="inlineStr">
        <is>
          <t>Marshal Malbari</t>
        </is>
      </c>
      <c r="L2910" t="inlineStr">
        <is>
          <t>Facebook</t>
        </is>
      </c>
      <c r="M2910" t="inlineStr">
        <is>
          <t>Direct (campaign tagged in CRM)</t>
        </is>
      </c>
      <c r="N2910" t="inlineStr">
        <is>
          <t>6acb6937e8278901c7061697</t>
        </is>
      </c>
      <c r="O2910" t="n">
        <v>1</v>
      </c>
      <c r="P2910" s="40">
        <f>IF(A2910="Lead",IF(ISNUMBER(MATCH(G2910,QualityStatuses,0)),1,0),0)</f>
        <v>1</v>
      </c>
      <c r="Q2910" s="40">
        <f>IF(A2910="Lead",IF(G2910="New Lead",0,1),0)</f>
        <v>1</v>
      </c>
      <c r="R2910" s="40">
        <f>IF(A2910="Lead",IF(G2910="Lost",1,0),0)</f>
        <v>0</v>
      </c>
      <c r="S2910" t="n">
        <v>4</v>
      </c>
      <c r="T2910" t="n">
        <v>1</v>
      </c>
      <c r="U2910" t="n">
        <v>0</v>
      </c>
      <c r="V2910" t="n">
        <v>0</v>
      </c>
      <c r="W2910" t="n">
        <v>0</v>
      </c>
      <c r="X2910" t="n">
        <v>0</v>
      </c>
      <c r="Y2910">
        <f>IF(AND(A2910="Lead",COUNTIF(MetaCamps,C2910)&gt;0),1,0)</f>
        <v>1</v>
      </c>
      <c r="Z2910">
        <f>IF(Y2910=1,P2910,0)</f>
        <v>1</v>
      </c>
    </row>
    <row r="2911">
      <c r="A2911" t="inlineStr">
        <is>
          <t>Lead</t>
        </is>
      </c>
      <c r="B2911" s="39" t="str">
        <f>IFERROR(INDEX(CampTypes,MATCH(C2911,CampList,0)),"Unattributed")</f>
        <v>Old</v>
      </c>
      <c r="C2911" t="inlineStr">
        <is>
          <t>natuf_Kiosk_14072026_Hindi</t>
        </is>
      </c>
      <c r="D2911" t="inlineStr">
        <is>
          <t>natuf_Kiosk_09102026</t>
        </is>
      </c>
      <c r="E2911" t="inlineStr">
        <is>
          <t>natuf_Kiosk_14072026_ad set_ad1</t>
        </is>
      </c>
      <c r="F2911" t="inlineStr">
        <is>
          <t>Natuf</t>
        </is>
      </c>
      <c r="G2911" t="inlineStr">
        <is>
          <t>Attempt 5</t>
        </is>
      </c>
      <c r="H2911" s="39" t="str">
        <f>IF(ISNUMBER(MATCH(G2911,QualityStatuses,0)),"Quality Lead","Non-Quality Lead")</f>
        <v>Non-Quality Lead</v>
      </c>
      <c r="I2911" t="inlineStr">
        <is>
          <t>2026-10</t>
        </is>
      </c>
      <c r="J2911" t="inlineStr">
        <is>
          <t>Wk of 2026-10-05</t>
        </is>
      </c>
      <c r="K2911" t="inlineStr">
        <is>
          <t>Tejaswini Tarigopula</t>
        </is>
      </c>
      <c r="L2911" t="inlineStr">
        <is>
          <t>Facebook</t>
        </is>
      </c>
      <c r="M2911" t="inlineStr">
        <is>
          <t>Direct (campaign tagged in CRM)</t>
        </is>
      </c>
      <c r="N2911" t="inlineStr">
        <is>
          <t>6acb689b44475a15bae88f5a</t>
        </is>
      </c>
      <c r="O2911" t="n">
        <v>1</v>
      </c>
      <c r="P2911" s="40">
        <f>IF(A2911="Lead",IF(ISNUMBER(MATCH(G2911,QualityStatuses,0)),1,0),0)</f>
        <v>0</v>
      </c>
      <c r="Q2911" s="40">
        <f>IF(A2911="Lead",IF(G2911="New Lead",0,1),0)</f>
        <v>1</v>
      </c>
      <c r="R2911" s="40">
        <f>IF(A2911="Lead",IF(G2911="Lost",1,0),0)</f>
        <v>0</v>
      </c>
      <c r="S2911" t="n">
        <v>5</v>
      </c>
      <c r="T2911" t="n">
        <v>0</v>
      </c>
      <c r="U2911" t="n">
        <v>0</v>
      </c>
      <c r="V2911" t="n">
        <v>0</v>
      </c>
      <c r="W2911" t="n">
        <v>0</v>
      </c>
      <c r="X2911" t="n">
        <v>0</v>
      </c>
      <c r="Y2911">
        <f>IF(AND(A2911="Lead",COUNTIF(MetaCamps,C2911)&gt;0),1,0)</f>
        <v>1</v>
      </c>
      <c r="Z2911">
        <f>IF(Y2911=1,P2911,0)</f>
        <v>0</v>
      </c>
    </row>
    <row r="2912">
      <c r="A2912" t="inlineStr">
        <is>
          <t>Lead</t>
        </is>
      </c>
      <c r="B2912" s="39" t="str">
        <f>IFERROR(INDEX(CampTypes,MATCH(C2912,CampList,0)),"Unattributed")</f>
        <v>New</v>
      </c>
      <c r="C2912" t="inlineStr">
        <is>
          <t>EBG - In House | ABO | Natuf | Leads | Unit Franchise | India | Oct26 | V1</t>
        </is>
      </c>
      <c r="D2912" t="inlineStr">
        <is>
          <t>Natuf | Business Owners | Tier1 + Growth Cities | Oct26 | V1</t>
        </is>
      </c>
      <c r="E2912" t="inlineStr">
        <is>
          <t>Natuf | Reel | Brand Ambassador | Heard Of Owning A Cafe | V1</t>
        </is>
      </c>
      <c r="F2912" t="inlineStr">
        <is>
          <t>In House Natuf</t>
        </is>
      </c>
      <c r="G2912" t="inlineStr">
        <is>
          <t>Details Shared</t>
        </is>
      </c>
      <c r="H2912" s="39" t="str">
        <f>IF(ISNUMBER(MATCH(G2912,QualityStatuses,0)),"Quality Lead","Non-Quality Lead")</f>
        <v>Quality Lead</v>
      </c>
      <c r="I2912" t="inlineStr">
        <is>
          <t>2026-10</t>
        </is>
      </c>
      <c r="J2912" t="inlineStr">
        <is>
          <t>Wk of 2026-10-05</t>
        </is>
      </c>
      <c r="K2912" t="inlineStr">
        <is>
          <t>Marshal Malbari</t>
        </is>
      </c>
      <c r="L2912" t="inlineStr">
        <is>
          <t>Facebook</t>
        </is>
      </c>
      <c r="M2912" t="inlineStr">
        <is>
          <t>Direct (campaign tagged in CRM)</t>
        </is>
      </c>
      <c r="N2912" t="inlineStr">
        <is>
          <t>6acb658a57c4f3b0c68faa34</t>
        </is>
      </c>
      <c r="O2912" t="n">
        <v>1</v>
      </c>
      <c r="P2912" s="40">
        <f>IF(A2912="Lead",IF(ISNUMBER(MATCH(G2912,QualityStatuses,0)),1,0),0)</f>
        <v>1</v>
      </c>
      <c r="Q2912" s="40">
        <f>IF(A2912="Lead",IF(G2912="New Lead",0,1),0)</f>
        <v>1</v>
      </c>
      <c r="R2912" s="40">
        <f>IF(A2912="Lead",IF(G2912="Lost",1,0),0)</f>
        <v>0</v>
      </c>
      <c r="S2912" t="n">
        <v>3</v>
      </c>
      <c r="T2912" t="n">
        <v>2</v>
      </c>
      <c r="U2912" t="n">
        <v>0</v>
      </c>
      <c r="V2912" t="n">
        <v>0</v>
      </c>
      <c r="W2912" t="n">
        <v>0</v>
      </c>
      <c r="X2912" t="n">
        <v>0</v>
      </c>
      <c r="Y2912">
        <f>IF(AND(A2912="Lead",COUNTIF(MetaCamps,C2912)&gt;0),1,0)</f>
        <v>0</v>
      </c>
      <c r="Z2912">
        <f>IF(Y2912=1,P2912,0)</f>
        <v>0</v>
      </c>
    </row>
    <row r="2913">
      <c r="A2913" t="inlineStr">
        <is>
          <t>Lead</t>
        </is>
      </c>
      <c r="B2913" s="39" t="str">
        <f>IFERROR(INDEX(CampTypes,MATCH(C2913,CampList,0)),"Unattributed")</f>
        <v>Old</v>
      </c>
      <c r="C2913" t="inlineStr">
        <is>
          <t>E_Natuf_Generic_13082026</t>
        </is>
      </c>
      <c r="D2913" t="inlineStr">
        <is>
          <t>E_Natuf_Generic_13082026_Adset1</t>
        </is>
      </c>
      <c r="E2913" t="inlineStr">
        <is>
          <t>E_Natuf_Generic_13082026_Adset1_Ad1</t>
        </is>
      </c>
      <c r="F2913" t="inlineStr">
        <is>
          <t>Natuf</t>
        </is>
      </c>
      <c r="G2913" t="inlineStr">
        <is>
          <t>Meeting Conducted</t>
        </is>
      </c>
      <c r="H2913" s="39" t="str">
        <f>IF(ISNUMBER(MATCH(G2913,QualityStatuses,0)),"Quality Lead","Non-Quality Lead")</f>
        <v>Quality Lead</v>
      </c>
      <c r="I2913" t="inlineStr">
        <is>
          <t>2026-10</t>
        </is>
      </c>
      <c r="J2913" t="inlineStr">
        <is>
          <t>Wk of 2026-10-05</t>
        </is>
      </c>
      <c r="K2913" t="inlineStr">
        <is>
          <t>Tejaswini Tarigopula</t>
        </is>
      </c>
      <c r="L2913" t="inlineStr">
        <is>
          <t>Facebook</t>
        </is>
      </c>
      <c r="M2913" t="inlineStr">
        <is>
          <t>Direct (campaign tagged in CRM)</t>
        </is>
      </c>
      <c r="N2913" t="inlineStr">
        <is>
          <t>6acb6015ff4eb74a8e350c6c</t>
        </is>
      </c>
      <c r="O2913" t="n">
        <v>1</v>
      </c>
      <c r="P2913" s="40">
        <f>IF(A2913="Lead",IF(ISNUMBER(MATCH(G2913,QualityStatuses,0)),1,0),0)</f>
        <v>1</v>
      </c>
      <c r="Q2913" s="40">
        <f>IF(A2913="Lead",IF(G2913="New Lead",0,1),0)</f>
        <v>1</v>
      </c>
      <c r="R2913" s="40">
        <f>IF(A2913="Lead",IF(G2913="Lost",1,0),0)</f>
        <v>0</v>
      </c>
      <c r="S2913" t="n">
        <v>12</v>
      </c>
      <c r="T2913" t="n">
        <v>8</v>
      </c>
      <c r="U2913" t="n">
        <v>0</v>
      </c>
      <c r="V2913" t="n">
        <v>0</v>
      </c>
      <c r="W2913" t="n">
        <v>0</v>
      </c>
      <c r="X2913" t="n">
        <v>0</v>
      </c>
      <c r="Y2913">
        <f>IF(AND(A2913="Lead",COUNTIF(MetaCamps,C2913)&gt;0),1,0)</f>
        <v>1</v>
      </c>
      <c r="Z2913">
        <f>IF(Y2913=1,P2913,0)</f>
        <v>1</v>
      </c>
    </row>
    <row r="2914">
      <c r="A2914" t="inlineStr">
        <is>
          <t>Lead</t>
        </is>
      </c>
      <c r="B2914" s="39" t="str">
        <f>IFERROR(INDEX(CampTypes,MATCH(C2914,CampList,0)),"Unattributed")</f>
        <v>New</v>
      </c>
      <c r="C2914" t="inlineStr">
        <is>
          <t>EBG - In House | ABO | Natuf | Leads | Unit Franchise | India | Oct26 | V1</t>
        </is>
      </c>
      <c r="D2914" t="inlineStr">
        <is>
          <t>Natuf | Broad | Tier1 + Growth Cities | Oct26 | V1</t>
        </is>
      </c>
      <c r="E2914" t="inlineStr">
        <is>
          <t>Natuf | Reel | Brand Ambassador | Heard Of Owning A Cafe | V1</t>
        </is>
      </c>
      <c r="F2914" t="inlineStr">
        <is>
          <t>In House Natuf</t>
        </is>
      </c>
      <c r="G2914" t="inlineStr">
        <is>
          <t>Attempt 4</t>
        </is>
      </c>
      <c r="H2914" s="39" t="str">
        <f>IF(ISNUMBER(MATCH(G2914,QualityStatuses,0)),"Quality Lead","Non-Quality Lead")</f>
        <v>Non-Quality Lead</v>
      </c>
      <c r="I2914" t="inlineStr">
        <is>
          <t>2026-10</t>
        </is>
      </c>
      <c r="J2914" t="inlineStr">
        <is>
          <t>Wk of 2026-10-05</t>
        </is>
      </c>
      <c r="K2914" t="inlineStr">
        <is>
          <t>Marshal Malbari</t>
        </is>
      </c>
      <c r="L2914" t="inlineStr">
        <is>
          <t>Facebook</t>
        </is>
      </c>
      <c r="M2914" t="inlineStr">
        <is>
          <t>Direct (campaign tagged in CRM)</t>
        </is>
      </c>
      <c r="N2914" t="inlineStr">
        <is>
          <t>6acb6001c9aed225dfd3b22b</t>
        </is>
      </c>
      <c r="O2914" t="n">
        <v>1</v>
      </c>
      <c r="P2914" s="40">
        <f>IF(A2914="Lead",IF(ISNUMBER(MATCH(G2914,QualityStatuses,0)),1,0),0)</f>
        <v>0</v>
      </c>
      <c r="Q2914" s="40">
        <f>IF(A2914="Lead",IF(G2914="New Lead",0,1),0)</f>
        <v>1</v>
      </c>
      <c r="R2914" s="40">
        <f>IF(A2914="Lead",IF(G2914="Lost",1,0),0)</f>
        <v>0</v>
      </c>
      <c r="S2914" t="n">
        <v>4</v>
      </c>
      <c r="T2914" t="n">
        <v>0</v>
      </c>
      <c r="U2914" t="n">
        <v>0</v>
      </c>
      <c r="V2914" t="n">
        <v>0</v>
      </c>
      <c r="W2914" t="n">
        <v>0</v>
      </c>
      <c r="X2914" t="n">
        <v>0</v>
      </c>
      <c r="Y2914">
        <f>IF(AND(A2914="Lead",COUNTIF(MetaCamps,C2914)&gt;0),1,0)</f>
        <v>0</v>
      </c>
      <c r="Z2914">
        <f>IF(Y2914=1,P2914,0)</f>
        <v>0</v>
      </c>
    </row>
    <row r="2915">
      <c r="A2915" t="inlineStr">
        <is>
          <t>Lead</t>
        </is>
      </c>
      <c r="B2915" s="39" t="str">
        <f>IFERROR(INDEX(CampTypes,MATCH(C2915,CampList,0)),"Unattributed")</f>
        <v>Old</v>
      </c>
      <c r="C2915" t="inlineStr">
        <is>
          <t>natuf_Kiosk_14072026_Hindi</t>
        </is>
      </c>
      <c r="D2915" t="inlineStr">
        <is>
          <t>natuf_Kiosk_09102026</t>
        </is>
      </c>
      <c r="E2915" t="inlineStr">
        <is>
          <t>natuf_Kiosk_14072026_ad set_ad1</t>
        </is>
      </c>
      <c r="F2915" t="inlineStr">
        <is>
          <t>Natuf</t>
        </is>
      </c>
      <c r="G2915" t="inlineStr">
        <is>
          <t>Lost</t>
        </is>
      </c>
      <c r="H2915" s="39" t="str">
        <f>IF(ISNUMBER(MATCH(G2915,QualityStatuses,0)),"Quality Lead","Non-Quality Lead")</f>
        <v>Non-Quality Lead</v>
      </c>
      <c r="I2915" t="inlineStr">
        <is>
          <t>2026-10</t>
        </is>
      </c>
      <c r="J2915" t="inlineStr">
        <is>
          <t>Wk of 2026-10-05</t>
        </is>
      </c>
      <c r="K2915" t="inlineStr">
        <is>
          <t>Tejaswini Tarigopula</t>
        </is>
      </c>
      <c r="L2915" t="inlineStr">
        <is>
          <t>Facebook</t>
        </is>
      </c>
      <c r="M2915" t="inlineStr">
        <is>
          <t>Direct (campaign tagged in CRM)</t>
        </is>
      </c>
      <c r="N2915" t="inlineStr">
        <is>
          <t>6acb5e6c08be8566d27d449d</t>
        </is>
      </c>
      <c r="O2915" t="n">
        <v>1</v>
      </c>
      <c r="P2915" s="40">
        <f>IF(A2915="Lead",IF(ISNUMBER(MATCH(G2915,QualityStatuses,0)),1,0),0)</f>
        <v>0</v>
      </c>
      <c r="Q2915" s="40">
        <f>IF(A2915="Lead",IF(G2915="New Lead",0,1),0)</f>
        <v>1</v>
      </c>
      <c r="R2915" s="40">
        <f>IF(A2915="Lead",IF(G2915="Lost",1,0),0)</f>
        <v>1</v>
      </c>
      <c r="S2915" t="n">
        <v>1</v>
      </c>
      <c r="T2915" t="n">
        <v>0</v>
      </c>
      <c r="U2915" t="n">
        <v>0</v>
      </c>
      <c r="V2915" t="n">
        <v>0</v>
      </c>
      <c r="W2915" t="n">
        <v>0</v>
      </c>
      <c r="X2915" t="n">
        <v>0</v>
      </c>
      <c r="Y2915">
        <f>IF(AND(A2915="Lead",COUNTIF(MetaCamps,C2915)&gt;0),1,0)</f>
        <v>1</v>
      </c>
      <c r="Z2915">
        <f>IF(Y2915=1,P2915,0)</f>
        <v>0</v>
      </c>
    </row>
    <row r="2916">
      <c r="A2916" t="inlineStr">
        <is>
          <t>Lead</t>
        </is>
      </c>
      <c r="B2916" s="39" t="str">
        <f>IFERROR(INDEX(CampTypes,MATCH(C2916,CampList,0)),"Unattributed")</f>
        <v>New</v>
      </c>
      <c r="C2916" t="inlineStr">
        <is>
          <t>EBG - In House | ABO | Natuf | Leads | Unit Franchise | India | Oct26 | V1</t>
        </is>
      </c>
      <c r="D2916" t="inlineStr">
        <is>
          <t>Natuf | Investors | Tier1 + Growth Cities | Oct26 | V1</t>
        </is>
      </c>
      <c r="E2916" t="inlineStr">
        <is>
          <t>Natuf | Reel | Brand Ambassador | Heard Of Owning A Cafe | V1</t>
        </is>
      </c>
      <c r="F2916" t="inlineStr">
        <is>
          <t>In House Natuf</t>
        </is>
      </c>
      <c r="G2916" t="inlineStr">
        <is>
          <t>Lost</t>
        </is>
      </c>
      <c r="H2916" s="39" t="str">
        <f>IF(ISNUMBER(MATCH(G2916,QualityStatuses,0)),"Quality Lead","Non-Quality Lead")</f>
        <v>Non-Quality Lead</v>
      </c>
      <c r="I2916" t="inlineStr">
        <is>
          <t>2026-10</t>
        </is>
      </c>
      <c r="J2916" t="inlineStr">
        <is>
          <t>Wk of 2026-10-05</t>
        </is>
      </c>
      <c r="K2916" t="inlineStr">
        <is>
          <t>Marshal Malbari</t>
        </is>
      </c>
      <c r="L2916" t="inlineStr">
        <is>
          <t>Facebook</t>
        </is>
      </c>
      <c r="M2916" t="inlineStr">
        <is>
          <t>Direct (campaign tagged in CRM)</t>
        </is>
      </c>
      <c r="N2916" t="inlineStr">
        <is>
          <t>6acb5e3144cb2c74a6b216a6</t>
        </is>
      </c>
      <c r="O2916" t="n">
        <v>1</v>
      </c>
      <c r="P2916" s="40">
        <f>IF(A2916="Lead",IF(ISNUMBER(MATCH(G2916,QualityStatuses,0)),1,0),0)</f>
        <v>0</v>
      </c>
      <c r="Q2916" s="40">
        <f>IF(A2916="Lead",IF(G2916="New Lead",0,1),0)</f>
        <v>1</v>
      </c>
      <c r="R2916" s="40">
        <f>IF(A2916="Lead",IF(G2916="Lost",1,0),0)</f>
        <v>1</v>
      </c>
      <c r="S2916" t="n">
        <v>6</v>
      </c>
      <c r="T2916" t="n">
        <v>5</v>
      </c>
      <c r="U2916" t="n">
        <v>0</v>
      </c>
      <c r="V2916" t="n">
        <v>0</v>
      </c>
      <c r="W2916" t="n">
        <v>0</v>
      </c>
      <c r="X2916" t="n">
        <v>0</v>
      </c>
      <c r="Y2916">
        <f>IF(AND(A2916="Lead",COUNTIF(MetaCamps,C2916)&gt;0),1,0)</f>
        <v>0</v>
      </c>
      <c r="Z2916">
        <f>IF(Y2916=1,P2916,0)</f>
        <v>0</v>
      </c>
    </row>
    <row r="2917">
      <c r="A2917" t="inlineStr">
        <is>
          <t>Lead</t>
        </is>
      </c>
      <c r="B2917" s="39" t="str">
        <f>IFERROR(INDEX(CampTypes,MATCH(C2917,CampList,0)),"Unattributed")</f>
        <v>Old</v>
      </c>
      <c r="C2917" t="inlineStr">
        <is>
          <t>E_Karan_Natuf_All_07072026</t>
        </is>
      </c>
      <c r="D2917" t="inlineStr">
        <is>
          <t>E_Karan_Natuf_Fragship_07072026_Adset2</t>
        </is>
      </c>
      <c r="E2917" t="inlineStr">
        <is>
          <t>E_Karan_Natuf_Flagship_Cafe_07072026_Adset2_Ad1 – Copy 2</t>
        </is>
      </c>
      <c r="F2917" t="inlineStr">
        <is>
          <t>Natuf</t>
        </is>
      </c>
      <c r="G2917" t="inlineStr">
        <is>
          <t>Details Shared</t>
        </is>
      </c>
      <c r="H2917" s="39" t="str">
        <f>IF(ISNUMBER(MATCH(G2917,QualityStatuses,0)),"Quality Lead","Non-Quality Lead")</f>
        <v>Quality Lead</v>
      </c>
      <c r="I2917" t="inlineStr">
        <is>
          <t>2026-10</t>
        </is>
      </c>
      <c r="J2917" t="inlineStr">
        <is>
          <t>Wk of 2026-10-05</t>
        </is>
      </c>
      <c r="K2917" t="inlineStr">
        <is>
          <t>Marshal Malbari</t>
        </is>
      </c>
      <c r="L2917" t="inlineStr">
        <is>
          <t>Facebook</t>
        </is>
      </c>
      <c r="M2917" t="inlineStr">
        <is>
          <t>Direct (campaign tagged in CRM)</t>
        </is>
      </c>
      <c r="N2917" t="inlineStr">
        <is>
          <t>6acb5dcef33426421543e1fd</t>
        </is>
      </c>
      <c r="O2917" t="n">
        <v>1</v>
      </c>
      <c r="P2917" s="40">
        <f>IF(A2917="Lead",IF(ISNUMBER(MATCH(G2917,QualityStatuses,0)),1,0),0)</f>
        <v>1</v>
      </c>
      <c r="Q2917" s="40">
        <f>IF(A2917="Lead",IF(G2917="New Lead",0,1),0)</f>
        <v>1</v>
      </c>
      <c r="R2917" s="40">
        <f>IF(A2917="Lead",IF(G2917="Lost",1,0),0)</f>
        <v>0</v>
      </c>
      <c r="S2917" t="n">
        <v>9</v>
      </c>
      <c r="T2917" t="n">
        <v>7</v>
      </c>
      <c r="U2917" t="n">
        <v>0</v>
      </c>
      <c r="V2917" t="n">
        <v>0</v>
      </c>
      <c r="W2917" t="n">
        <v>0</v>
      </c>
      <c r="X2917" t="n">
        <v>0</v>
      </c>
      <c r="Y2917">
        <f>IF(AND(A2917="Lead",COUNTIF(MetaCamps,C2917)&gt;0),1,0)</f>
        <v>1</v>
      </c>
      <c r="Z2917">
        <f>IF(Y2917=1,P2917,0)</f>
        <v>1</v>
      </c>
    </row>
    <row r="2918">
      <c r="A2918" t="inlineStr">
        <is>
          <t>Lead</t>
        </is>
      </c>
      <c r="B2918" s="39" t="str">
        <f>IFERROR(INDEX(CampTypes,MATCH(C2918,CampList,0)),"Unattributed")</f>
        <v>New</v>
      </c>
      <c r="C2918" t="inlineStr">
        <is>
          <t>EBG - In House | ABO | Natuf | Leads | Unit Franchise | India | Oct26 | V1</t>
        </is>
      </c>
      <c r="D2918" t="inlineStr">
        <is>
          <t>Natuf | Business Owners | Tier1 + Growth Cities | Oct26 | V1</t>
        </is>
      </c>
      <c r="E2918" t="inlineStr">
        <is>
          <t>Natuf | Reel | Brand Ambassador | Heard Of Owning A Cafe | V1</t>
        </is>
      </c>
      <c r="F2918" t="inlineStr">
        <is>
          <t>In House Natuf</t>
        </is>
      </c>
      <c r="G2918" t="inlineStr">
        <is>
          <t>Attempt 1</t>
        </is>
      </c>
      <c r="H2918" s="39" t="str">
        <f>IF(ISNUMBER(MATCH(G2918,QualityStatuses,0)),"Quality Lead","Non-Quality Lead")</f>
        <v>Non-Quality Lead</v>
      </c>
      <c r="I2918" t="inlineStr">
        <is>
          <t>2026-10</t>
        </is>
      </c>
      <c r="J2918" t="inlineStr">
        <is>
          <t>Wk of 2026-10-05</t>
        </is>
      </c>
      <c r="K2918" t="inlineStr">
        <is>
          <t>Marshal Malbari</t>
        </is>
      </c>
      <c r="L2918" t="inlineStr">
        <is>
          <t>Facebook</t>
        </is>
      </c>
      <c r="M2918" t="inlineStr">
        <is>
          <t>Direct (campaign tagged in CRM)</t>
        </is>
      </c>
      <c r="N2918" t="inlineStr">
        <is>
          <t>6acb5d973996f4e0d149e558</t>
        </is>
      </c>
      <c r="O2918" t="n">
        <v>1</v>
      </c>
      <c r="P2918" s="40">
        <f>IF(A2918="Lead",IF(ISNUMBER(MATCH(G2918,QualityStatuses,0)),1,0),0)</f>
        <v>0</v>
      </c>
      <c r="Q2918" s="40">
        <f>IF(A2918="Lead",IF(G2918="New Lead",0,1),0)</f>
        <v>1</v>
      </c>
      <c r="R2918" s="40">
        <f>IF(A2918="Lead",IF(G2918="Lost",1,0),0)</f>
        <v>0</v>
      </c>
      <c r="S2918" t="n">
        <v>3</v>
      </c>
      <c r="T2918" t="n">
        <v>0</v>
      </c>
      <c r="U2918" t="n">
        <v>0</v>
      </c>
      <c r="V2918" t="n">
        <v>0</v>
      </c>
      <c r="W2918" t="n">
        <v>0</v>
      </c>
      <c r="X2918" t="n">
        <v>0</v>
      </c>
      <c r="Y2918">
        <f>IF(AND(A2918="Lead",COUNTIF(MetaCamps,C2918)&gt;0),1,0)</f>
        <v>0</v>
      </c>
      <c r="Z2918">
        <f>IF(Y2918=1,P2918,0)</f>
        <v>0</v>
      </c>
    </row>
    <row r="2919">
      <c r="A2919" t="inlineStr">
        <is>
          <t>Lead</t>
        </is>
      </c>
      <c r="B2919" s="39" t="str">
        <f>IFERROR(INDEX(CampTypes,MATCH(C2919,CampList,0)),"Unattributed")</f>
        <v>Old</v>
      </c>
      <c r="C2919" t="inlineStr">
        <is>
          <t>natuf_Kiosk_14072026_Hindi</t>
        </is>
      </c>
      <c r="D2919" t="inlineStr">
        <is>
          <t>natuf_Kiosk_09102026</t>
        </is>
      </c>
      <c r="E2919" t="inlineStr">
        <is>
          <t>natuf_Kiosk_14072026_ad set_ad1</t>
        </is>
      </c>
      <c r="F2919" t="inlineStr">
        <is>
          <t>Natuf</t>
        </is>
      </c>
      <c r="G2919" t="inlineStr">
        <is>
          <t>Attempt 4</t>
        </is>
      </c>
      <c r="H2919" s="39" t="str">
        <f>IF(ISNUMBER(MATCH(G2919,QualityStatuses,0)),"Quality Lead","Non-Quality Lead")</f>
        <v>Non-Quality Lead</v>
      </c>
      <c r="I2919" t="inlineStr">
        <is>
          <t>2026-10</t>
        </is>
      </c>
      <c r="J2919" t="inlineStr">
        <is>
          <t>Wk of 2026-10-05</t>
        </is>
      </c>
      <c r="K2919" t="inlineStr">
        <is>
          <t>Marshal Malbari</t>
        </is>
      </c>
      <c r="L2919" t="inlineStr">
        <is>
          <t>Facebook</t>
        </is>
      </c>
      <c r="M2919" t="inlineStr">
        <is>
          <t>Direct (campaign tagged in CRM)</t>
        </is>
      </c>
      <c r="N2919" t="inlineStr">
        <is>
          <t>6acb5c0b4d3c4cd1e84e26cd</t>
        </is>
      </c>
      <c r="O2919" t="n">
        <v>1</v>
      </c>
      <c r="P2919" s="40">
        <f>IF(A2919="Lead",IF(ISNUMBER(MATCH(G2919,QualityStatuses,0)),1,0),0)</f>
        <v>0</v>
      </c>
      <c r="Q2919" s="40">
        <f>IF(A2919="Lead",IF(G2919="New Lead",0,1),0)</f>
        <v>1</v>
      </c>
      <c r="R2919" s="40">
        <f>IF(A2919="Lead",IF(G2919="Lost",1,0),0)</f>
        <v>0</v>
      </c>
      <c r="S2919" t="n">
        <v>4</v>
      </c>
      <c r="T2919" t="n">
        <v>1</v>
      </c>
      <c r="U2919" t="n">
        <v>0</v>
      </c>
      <c r="V2919" t="n">
        <v>0</v>
      </c>
      <c r="W2919" t="n">
        <v>0</v>
      </c>
      <c r="X2919" t="n">
        <v>0</v>
      </c>
      <c r="Y2919">
        <f>IF(AND(A2919="Lead",COUNTIF(MetaCamps,C2919)&gt;0),1,0)</f>
        <v>1</v>
      </c>
      <c r="Z2919">
        <f>IF(Y2919=1,P2919,0)</f>
        <v>0</v>
      </c>
    </row>
    <row r="2920">
      <c r="A2920" t="inlineStr">
        <is>
          <t>Lead</t>
        </is>
      </c>
      <c r="B2920" s="39" t="str">
        <f>IFERROR(INDEX(CampTypes,MATCH(C2920,CampList,0)),"Unattributed")</f>
        <v>New</v>
      </c>
      <c r="C2920" t="inlineStr">
        <is>
          <t>EBG - In House | ABO | Natuf | Leads | Unit Franchise | India | Oct26 | V1</t>
        </is>
      </c>
      <c r="D2920" t="inlineStr">
        <is>
          <t>Natuf | Broad | Tier1 + Growth Cities | Oct26 | V1</t>
        </is>
      </c>
      <c r="E2920" t="inlineStr">
        <is>
          <t>Natuf | Reel | Brand Ambassador | Heard Of Owning A Cafe | V1</t>
        </is>
      </c>
      <c r="F2920" t="inlineStr">
        <is>
          <t>In House Natuf</t>
        </is>
      </c>
      <c r="G2920" t="inlineStr">
        <is>
          <t>Attempt 1</t>
        </is>
      </c>
      <c r="H2920" s="39" t="str">
        <f>IF(ISNUMBER(MATCH(G2920,QualityStatuses,0)),"Quality Lead","Non-Quality Lead")</f>
        <v>Non-Quality Lead</v>
      </c>
      <c r="I2920" t="inlineStr">
        <is>
          <t>2026-10</t>
        </is>
      </c>
      <c r="J2920" t="inlineStr">
        <is>
          <t>Wk of 2026-10-05</t>
        </is>
      </c>
      <c r="K2920" t="inlineStr">
        <is>
          <t>Marshal Malbari</t>
        </is>
      </c>
      <c r="L2920" t="inlineStr">
        <is>
          <t>Facebook</t>
        </is>
      </c>
      <c r="M2920" t="inlineStr">
        <is>
          <t>Direct (campaign tagged in CRM)</t>
        </is>
      </c>
      <c r="N2920" t="inlineStr">
        <is>
          <t>6acb5ac37732e2ded7292559</t>
        </is>
      </c>
      <c r="O2920" t="n">
        <v>1</v>
      </c>
      <c r="P2920" s="40">
        <f>IF(A2920="Lead",IF(ISNUMBER(MATCH(G2920,QualityStatuses,0)),1,0),0)</f>
        <v>0</v>
      </c>
      <c r="Q2920" s="40">
        <f>IF(A2920="Lead",IF(G2920="New Lead",0,1),0)</f>
        <v>1</v>
      </c>
      <c r="R2920" s="40">
        <f>IF(A2920="Lead",IF(G2920="Lost",1,0),0)</f>
        <v>0</v>
      </c>
      <c r="S2920" t="n">
        <v>1</v>
      </c>
      <c r="T2920" t="n">
        <v>0</v>
      </c>
      <c r="U2920" t="n">
        <v>0</v>
      </c>
      <c r="V2920" t="n">
        <v>0</v>
      </c>
      <c r="W2920" t="n">
        <v>0</v>
      </c>
      <c r="X2920" t="n">
        <v>0</v>
      </c>
      <c r="Y2920">
        <f>IF(AND(A2920="Lead",COUNTIF(MetaCamps,C2920)&gt;0),1,0)</f>
        <v>0</v>
      </c>
      <c r="Z2920">
        <f>IF(Y2920=1,P2920,0)</f>
        <v>0</v>
      </c>
    </row>
    <row r="2921">
      <c r="A2921" t="inlineStr">
        <is>
          <t>Lead</t>
        </is>
      </c>
      <c r="B2921" s="39" t="str">
        <f>IFERROR(INDEX(CampTypes,MATCH(C2921,CampList,0)),"Unattributed")</f>
        <v>New</v>
      </c>
      <c r="C2921" t="inlineStr">
        <is>
          <t>EBG - In House | ABO | Natuf | Leads | Unit Franchise | India | Oct26 | V1</t>
        </is>
      </c>
      <c r="D2921" t="inlineStr">
        <is>
          <t>Natuf | LAL 1% | India | Jul26 | V1</t>
        </is>
      </c>
      <c r="E2921" t="inlineStr">
        <is>
          <t>Natuf | Reel | Brand Ambassador | Heard Of Owning A Cafe | V1</t>
        </is>
      </c>
      <c r="F2921" t="inlineStr">
        <is>
          <t>In House Natuf</t>
        </is>
      </c>
      <c r="G2921" t="inlineStr">
        <is>
          <t>Attempt 5</t>
        </is>
      </c>
      <c r="H2921" s="39" t="str">
        <f>IF(ISNUMBER(MATCH(G2921,QualityStatuses,0)),"Quality Lead","Non-Quality Lead")</f>
        <v>Non-Quality Lead</v>
      </c>
      <c r="I2921" t="inlineStr">
        <is>
          <t>2026-10</t>
        </is>
      </c>
      <c r="J2921" t="inlineStr">
        <is>
          <t>Wk of 2026-10-05</t>
        </is>
      </c>
      <c r="K2921" t="inlineStr">
        <is>
          <t>Marshal Malbari</t>
        </is>
      </c>
      <c r="L2921" t="inlineStr">
        <is>
          <t>Facebook</t>
        </is>
      </c>
      <c r="M2921" t="inlineStr">
        <is>
          <t>Direct (campaign tagged in CRM)</t>
        </is>
      </c>
      <c r="N2921" t="inlineStr">
        <is>
          <t>6acb596669c42921234da0d9</t>
        </is>
      </c>
      <c r="O2921" t="n">
        <v>1</v>
      </c>
      <c r="P2921" s="40">
        <f>IF(A2921="Lead",IF(ISNUMBER(MATCH(G2921,QualityStatuses,0)),1,0),0)</f>
        <v>0</v>
      </c>
      <c r="Q2921" s="40">
        <f>IF(A2921="Lead",IF(G2921="New Lead",0,1),0)</f>
        <v>1</v>
      </c>
      <c r="R2921" s="40">
        <f>IF(A2921="Lead",IF(G2921="Lost",1,0),0)</f>
        <v>0</v>
      </c>
      <c r="S2921" t="n">
        <v>5</v>
      </c>
      <c r="T2921" t="n">
        <v>1</v>
      </c>
      <c r="U2921" t="n">
        <v>0</v>
      </c>
      <c r="V2921" t="n">
        <v>0</v>
      </c>
      <c r="W2921" t="n">
        <v>0</v>
      </c>
      <c r="X2921" t="n">
        <v>0</v>
      </c>
      <c r="Y2921">
        <f>IF(AND(A2921="Lead",COUNTIF(MetaCamps,C2921)&gt;0),1,0)</f>
        <v>0</v>
      </c>
      <c r="Z2921">
        <f>IF(Y2921=1,P2921,0)</f>
        <v>0</v>
      </c>
    </row>
    <row r="2922">
      <c r="A2922" t="inlineStr">
        <is>
          <t>Lead</t>
        </is>
      </c>
      <c r="B2922" s="39" t="str">
        <f>IFERROR(INDEX(CampTypes,MATCH(C2922,CampList,0)),"Unattributed")</f>
        <v>New</v>
      </c>
      <c r="C2922" t="inlineStr">
        <is>
          <t>EBG - In House | ABO | Natuf | Leads | Unit Franchise | India | Oct26 | V1</t>
        </is>
      </c>
      <c r="D2922" t="inlineStr">
        <is>
          <t>Natuf | Business Owners | Tier1 + Growth Cities | Oct26 | V1</t>
        </is>
      </c>
      <c r="E2922" t="inlineStr">
        <is>
          <t>Natuf | Reel | Brand Ambassador | Heard Of Owning A Cafe | V1</t>
        </is>
      </c>
      <c r="F2922" t="inlineStr">
        <is>
          <t>In House Natuf</t>
        </is>
      </c>
      <c r="G2922" t="inlineStr">
        <is>
          <t>Attempt 3</t>
        </is>
      </c>
      <c r="H2922" s="39" t="str">
        <f>IF(ISNUMBER(MATCH(G2922,QualityStatuses,0)),"Quality Lead","Non-Quality Lead")</f>
        <v>Non-Quality Lead</v>
      </c>
      <c r="I2922" t="inlineStr">
        <is>
          <t>2026-10</t>
        </is>
      </c>
      <c r="J2922" t="inlineStr">
        <is>
          <t>Wk of 2026-10-05</t>
        </is>
      </c>
      <c r="K2922" t="inlineStr">
        <is>
          <t>Marshal Malbari</t>
        </is>
      </c>
      <c r="L2922" t="inlineStr">
        <is>
          <t>Facebook</t>
        </is>
      </c>
      <c r="M2922" t="inlineStr">
        <is>
          <t>Direct (campaign tagged in CRM)</t>
        </is>
      </c>
      <c r="N2922" t="inlineStr">
        <is>
          <t>6acb593ebf1788d09800a74a</t>
        </is>
      </c>
      <c r="O2922" t="n">
        <v>1</v>
      </c>
      <c r="P2922" s="40">
        <f>IF(A2922="Lead",IF(ISNUMBER(MATCH(G2922,QualityStatuses,0)),1,0),0)</f>
        <v>0</v>
      </c>
      <c r="Q2922" s="40">
        <f>IF(A2922="Lead",IF(G2922="New Lead",0,1),0)</f>
        <v>1</v>
      </c>
      <c r="R2922" s="40">
        <f>IF(A2922="Lead",IF(G2922="Lost",1,0),0)</f>
        <v>0</v>
      </c>
      <c r="S2922" t="n">
        <v>3</v>
      </c>
      <c r="T2922" t="n">
        <v>0</v>
      </c>
      <c r="U2922" t="n">
        <v>0</v>
      </c>
      <c r="V2922" t="n">
        <v>0</v>
      </c>
      <c r="W2922" t="n">
        <v>0</v>
      </c>
      <c r="X2922" t="n">
        <v>0</v>
      </c>
      <c r="Y2922">
        <f>IF(AND(A2922="Lead",COUNTIF(MetaCamps,C2922)&gt;0),1,0)</f>
        <v>0</v>
      </c>
      <c r="Z2922">
        <f>IF(Y2922=1,P2922,0)</f>
        <v>0</v>
      </c>
    </row>
    <row r="2923">
      <c r="A2923" t="inlineStr">
        <is>
          <t>Lead</t>
        </is>
      </c>
      <c r="B2923" s="39" t="str">
        <f>IFERROR(INDEX(CampTypes,MATCH(C2923,CampList,0)),"Unattributed")</f>
        <v>New</v>
      </c>
      <c r="C2923" t="inlineStr">
        <is>
          <t>EBG - In House | ABO | Natuf | Leads | Unit Franchise | India | Oct26 | V1</t>
        </is>
      </c>
      <c r="D2923" t="inlineStr">
        <is>
          <t>Natuf | Investors | Tier1 + Growth Cities | Oct26 | V1</t>
        </is>
      </c>
      <c r="E2923" t="inlineStr">
        <is>
          <t>Natuf | Reel | Brand Ambassador | Heard Of Owning A Cafe | V1</t>
        </is>
      </c>
      <c r="F2923" t="inlineStr">
        <is>
          <t>In House Natuf</t>
        </is>
      </c>
      <c r="G2923" t="inlineStr">
        <is>
          <t>Lost</t>
        </is>
      </c>
      <c r="H2923" s="39" t="str">
        <f>IF(ISNUMBER(MATCH(G2923,QualityStatuses,0)),"Quality Lead","Non-Quality Lead")</f>
        <v>Non-Quality Lead</v>
      </c>
      <c r="I2923" t="inlineStr">
        <is>
          <t>2026-10</t>
        </is>
      </c>
      <c r="J2923" t="inlineStr">
        <is>
          <t>Wk of 2026-10-05</t>
        </is>
      </c>
      <c r="K2923" t="inlineStr">
        <is>
          <t>Marshal Malbari</t>
        </is>
      </c>
      <c r="L2923" t="inlineStr">
        <is>
          <t>Facebook</t>
        </is>
      </c>
      <c r="M2923" t="inlineStr">
        <is>
          <t>Direct (campaign tagged in CRM)</t>
        </is>
      </c>
      <c r="N2923" t="inlineStr">
        <is>
          <t>6acb57d8044e5d5434b0dd6c</t>
        </is>
      </c>
      <c r="O2923" t="n">
        <v>1</v>
      </c>
      <c r="P2923" s="40">
        <f>IF(A2923="Lead",IF(ISNUMBER(MATCH(G2923,QualityStatuses,0)),1,0),0)</f>
        <v>0</v>
      </c>
      <c r="Q2923" s="40">
        <f>IF(A2923="Lead",IF(G2923="New Lead",0,1),0)</f>
        <v>1</v>
      </c>
      <c r="R2923" s="40">
        <f>IF(A2923="Lead",IF(G2923="Lost",1,0),0)</f>
        <v>1</v>
      </c>
      <c r="S2923" t="n">
        <v>4</v>
      </c>
      <c r="T2923" t="n">
        <v>3</v>
      </c>
      <c r="U2923" t="n">
        <v>0</v>
      </c>
      <c r="V2923" t="n">
        <v>0</v>
      </c>
      <c r="W2923" t="n">
        <v>0</v>
      </c>
      <c r="X2923" t="n">
        <v>0</v>
      </c>
      <c r="Y2923">
        <f>IF(AND(A2923="Lead",COUNTIF(MetaCamps,C2923)&gt;0),1,0)</f>
        <v>0</v>
      </c>
      <c r="Z2923">
        <f>IF(Y2923=1,P2923,0)</f>
        <v>0</v>
      </c>
    </row>
    <row r="2924">
      <c r="A2924" t="inlineStr">
        <is>
          <t>Lead</t>
        </is>
      </c>
      <c r="B2924" s="39" t="str">
        <f>IFERROR(INDEX(CampTypes,MATCH(C2924,CampList,0)),"Unattributed")</f>
        <v>New</v>
      </c>
      <c r="C2924" t="inlineStr">
        <is>
          <t>EBG - In House | ABO | Natuf | Leads | Unit Franchise | India | Oct26 | V1</t>
        </is>
      </c>
      <c r="D2924" t="inlineStr">
        <is>
          <t>Natuf | LAL 1% | India | Jul26 | V1</t>
        </is>
      </c>
      <c r="E2924" t="inlineStr">
        <is>
          <t>Natuf | Reel | Brand Ambassador | Heard Of Owning A Cafe | V1</t>
        </is>
      </c>
      <c r="F2924" t="inlineStr">
        <is>
          <t>In House Natuf</t>
        </is>
      </c>
      <c r="G2924" t="inlineStr">
        <is>
          <t>Details Shared</t>
        </is>
      </c>
      <c r="H2924" s="39" t="str">
        <f>IF(ISNUMBER(MATCH(G2924,QualityStatuses,0)),"Quality Lead","Non-Quality Lead")</f>
        <v>Quality Lead</v>
      </c>
      <c r="I2924" t="inlineStr">
        <is>
          <t>2026-10</t>
        </is>
      </c>
      <c r="J2924" t="inlineStr">
        <is>
          <t>Wk of 2026-10-05</t>
        </is>
      </c>
      <c r="K2924" t="inlineStr">
        <is>
          <t>Marshal Malbari</t>
        </is>
      </c>
      <c r="L2924" t="inlineStr">
        <is>
          <t>Facebook</t>
        </is>
      </c>
      <c r="M2924" t="inlineStr">
        <is>
          <t>Direct (campaign tagged in CRM)</t>
        </is>
      </c>
      <c r="N2924" t="inlineStr">
        <is>
          <t>6acb57917407c1d2aebdd5eb</t>
        </is>
      </c>
      <c r="O2924" t="n">
        <v>1</v>
      </c>
      <c r="P2924" s="40">
        <f>IF(A2924="Lead",IF(ISNUMBER(MATCH(G2924,QualityStatuses,0)),1,0),0)</f>
        <v>1</v>
      </c>
      <c r="Q2924" s="40">
        <f>IF(A2924="Lead",IF(G2924="New Lead",0,1),0)</f>
        <v>1</v>
      </c>
      <c r="R2924" s="40">
        <f>IF(A2924="Lead",IF(G2924="Lost",1,0),0)</f>
        <v>0</v>
      </c>
      <c r="S2924" t="n">
        <v>4</v>
      </c>
      <c r="T2924" t="n">
        <v>3</v>
      </c>
      <c r="U2924" t="n">
        <v>0</v>
      </c>
      <c r="V2924" t="n">
        <v>0</v>
      </c>
      <c r="W2924" t="n">
        <v>0</v>
      </c>
      <c r="X2924" t="n">
        <v>0</v>
      </c>
      <c r="Y2924">
        <f>IF(AND(A2924="Lead",COUNTIF(MetaCamps,C2924)&gt;0),1,0)</f>
        <v>0</v>
      </c>
      <c r="Z2924">
        <f>IF(Y2924=1,P2924,0)</f>
        <v>0</v>
      </c>
    </row>
    <row r="2925">
      <c r="A2925" t="inlineStr">
        <is>
          <t>Lead</t>
        </is>
      </c>
      <c r="B2925" s="39" t="str">
        <f>IFERROR(INDEX(CampTypes,MATCH(C2925,CampList,0)),"Unattributed")</f>
        <v>New</v>
      </c>
      <c r="C2925" t="inlineStr">
        <is>
          <t>EBG - In House | ABO | Natuf | Leads | Unit Franchise | India | Oct26 | V1</t>
        </is>
      </c>
      <c r="D2925" t="inlineStr">
        <is>
          <t>Natuf | Investors | Tier1 + Growth Cities | Oct26 | V1</t>
        </is>
      </c>
      <c r="E2925" t="inlineStr">
        <is>
          <t>Natuf | Reel | Brand Ambassador | Heard Of Owning A Cafe | V1</t>
        </is>
      </c>
      <c r="F2925" t="inlineStr">
        <is>
          <t>In House Natuf</t>
        </is>
      </c>
      <c r="G2925" t="inlineStr">
        <is>
          <t>Lost</t>
        </is>
      </c>
      <c r="H2925" s="39" t="str">
        <f>IF(ISNUMBER(MATCH(G2925,QualityStatuses,0)),"Quality Lead","Non-Quality Lead")</f>
        <v>Non-Quality Lead</v>
      </c>
      <c r="I2925" t="inlineStr">
        <is>
          <t>2026-10</t>
        </is>
      </c>
      <c r="J2925" t="inlineStr">
        <is>
          <t>Wk of 2026-10-05</t>
        </is>
      </c>
      <c r="K2925" t="inlineStr">
        <is>
          <t>Marshal Malbari</t>
        </is>
      </c>
      <c r="L2925" t="inlineStr">
        <is>
          <t>Facebook</t>
        </is>
      </c>
      <c r="M2925" t="inlineStr">
        <is>
          <t>Direct (campaign tagged in CRM)</t>
        </is>
      </c>
      <c r="N2925" t="inlineStr">
        <is>
          <t>6acb56f3c40789c850d1e391</t>
        </is>
      </c>
      <c r="O2925" t="n">
        <v>1</v>
      </c>
      <c r="P2925" s="40">
        <f>IF(A2925="Lead",IF(ISNUMBER(MATCH(G2925,QualityStatuses,0)),1,0),0)</f>
        <v>0</v>
      </c>
      <c r="Q2925" s="40">
        <f>IF(A2925="Lead",IF(G2925="New Lead",0,1),0)</f>
        <v>1</v>
      </c>
      <c r="R2925" s="40">
        <f>IF(A2925="Lead",IF(G2925="Lost",1,0),0)</f>
        <v>1</v>
      </c>
      <c r="S2925" t="n">
        <v>3</v>
      </c>
      <c r="T2925" t="n">
        <v>2</v>
      </c>
      <c r="U2925" t="n">
        <v>0</v>
      </c>
      <c r="V2925" t="n">
        <v>0</v>
      </c>
      <c r="W2925" t="n">
        <v>0</v>
      </c>
      <c r="X2925" t="n">
        <v>0</v>
      </c>
      <c r="Y2925">
        <f>IF(AND(A2925="Lead",COUNTIF(MetaCamps,C2925)&gt;0),1,0)</f>
        <v>0</v>
      </c>
      <c r="Z2925">
        <f>IF(Y2925=1,P2925,0)</f>
        <v>0</v>
      </c>
    </row>
    <row r="2926">
      <c r="A2926" t="inlineStr">
        <is>
          <t>Lead</t>
        </is>
      </c>
      <c r="B2926" s="39" t="str">
        <f>IFERROR(INDEX(CampTypes,MATCH(C2926,CampList,0)),"Unattributed")</f>
        <v>Old</v>
      </c>
      <c r="C2926" t="inlineStr">
        <is>
          <t>natuf_Kiosk_14072026_Hindi</t>
        </is>
      </c>
      <c r="D2926" t="inlineStr">
        <is>
          <t>natuf_Kiosk_09102026</t>
        </is>
      </c>
      <c r="E2926" t="inlineStr">
        <is>
          <t>natuf_Kiosk_14072026_ad set_ad1</t>
        </is>
      </c>
      <c r="F2926" t="inlineStr">
        <is>
          <t>Natuf</t>
        </is>
      </c>
      <c r="G2926" t="inlineStr">
        <is>
          <t>Connected</t>
        </is>
      </c>
      <c r="H2926" s="39" t="str">
        <f>IF(ISNUMBER(MATCH(G2926,QualityStatuses,0)),"Quality Lead","Non-Quality Lead")</f>
        <v>Non-Quality Lead</v>
      </c>
      <c r="I2926" t="inlineStr">
        <is>
          <t>2026-10</t>
        </is>
      </c>
      <c r="J2926" t="inlineStr">
        <is>
          <t>Wk of 2026-10-05</t>
        </is>
      </c>
      <c r="K2926" t="inlineStr">
        <is>
          <t>Tejaswini Tarigopula</t>
        </is>
      </c>
      <c r="L2926" t="inlineStr">
        <is>
          <t>Facebook</t>
        </is>
      </c>
      <c r="M2926" t="inlineStr">
        <is>
          <t>Direct (campaign tagged in CRM)</t>
        </is>
      </c>
      <c r="N2926" t="inlineStr">
        <is>
          <t>6acb56e49ce7e260b44336c8</t>
        </is>
      </c>
      <c r="O2926" t="n">
        <v>1</v>
      </c>
      <c r="P2926" s="40">
        <f>IF(A2926="Lead",IF(ISNUMBER(MATCH(G2926,QualityStatuses,0)),1,0),0)</f>
        <v>0</v>
      </c>
      <c r="Q2926" s="40">
        <f>IF(A2926="Lead",IF(G2926="New Lead",0,1),0)</f>
        <v>1</v>
      </c>
      <c r="R2926" s="40">
        <f>IF(A2926="Lead",IF(G2926="Lost",1,0),0)</f>
        <v>0</v>
      </c>
      <c r="S2926" t="n">
        <v>6</v>
      </c>
      <c r="T2926" t="n">
        <v>5</v>
      </c>
      <c r="U2926" t="n">
        <v>0</v>
      </c>
      <c r="V2926" t="n">
        <v>0</v>
      </c>
      <c r="W2926" t="n">
        <v>0</v>
      </c>
      <c r="X2926" t="n">
        <v>0</v>
      </c>
      <c r="Y2926">
        <f>IF(AND(A2926="Lead",COUNTIF(MetaCamps,C2926)&gt;0),1,0)</f>
        <v>1</v>
      </c>
      <c r="Z2926">
        <f>IF(Y2926=1,P2926,0)</f>
        <v>0</v>
      </c>
    </row>
    <row r="2927">
      <c r="A2927" t="inlineStr">
        <is>
          <t>Lead</t>
        </is>
      </c>
      <c r="B2927" s="39" t="str">
        <f>IFERROR(INDEX(CampTypes,MATCH(C2927,CampList,0)),"Unattributed")</f>
        <v>New</v>
      </c>
      <c r="C2927" t="inlineStr">
        <is>
          <t>EBG - In House | ABO | Natuf | Leads | Unit Franchise | India | Oct26 | V1</t>
        </is>
      </c>
      <c r="D2927" t="inlineStr">
        <is>
          <t>Natuf | Broad | Tier1 + Growth Cities | Oct26 | V1</t>
        </is>
      </c>
      <c r="E2927" t="inlineStr">
        <is>
          <t>Natuf | Reel | Brand Ambassador | Heard Of Owning A Cafe | V1</t>
        </is>
      </c>
      <c r="F2927" t="inlineStr">
        <is>
          <t>In House Natuf</t>
        </is>
      </c>
      <c r="G2927" t="inlineStr">
        <is>
          <t>Lost</t>
        </is>
      </c>
      <c r="H2927" s="39" t="str">
        <f>IF(ISNUMBER(MATCH(G2927,QualityStatuses,0)),"Quality Lead","Non-Quality Lead")</f>
        <v>Non-Quality Lead</v>
      </c>
      <c r="I2927" t="inlineStr">
        <is>
          <t>2026-10</t>
        </is>
      </c>
      <c r="J2927" t="inlineStr">
        <is>
          <t>Wk of 2026-10-05</t>
        </is>
      </c>
      <c r="K2927" t="inlineStr">
        <is>
          <t>Marshal Malbari</t>
        </is>
      </c>
      <c r="L2927" t="inlineStr">
        <is>
          <t>Facebook</t>
        </is>
      </c>
      <c r="M2927" t="inlineStr">
        <is>
          <t>Direct (campaign tagged in CRM)</t>
        </is>
      </c>
      <c r="N2927" t="inlineStr">
        <is>
          <t>6acb56d4d88619cf804a40f7</t>
        </is>
      </c>
      <c r="O2927" t="n">
        <v>1</v>
      </c>
      <c r="P2927" s="40">
        <f>IF(A2927="Lead",IF(ISNUMBER(MATCH(G2927,QualityStatuses,0)),1,0),0)</f>
        <v>0</v>
      </c>
      <c r="Q2927" s="40">
        <f>IF(A2927="Lead",IF(G2927="New Lead",0,1),0)</f>
        <v>1</v>
      </c>
      <c r="R2927" s="40">
        <f>IF(A2927="Lead",IF(G2927="Lost",1,0),0)</f>
        <v>1</v>
      </c>
      <c r="S2927" t="n">
        <v>6</v>
      </c>
      <c r="T2927" t="n">
        <v>0</v>
      </c>
      <c r="U2927" t="n">
        <v>0</v>
      </c>
      <c r="V2927" t="n">
        <v>0</v>
      </c>
      <c r="W2927" t="n">
        <v>0</v>
      </c>
      <c r="X2927" t="n">
        <v>0</v>
      </c>
      <c r="Y2927">
        <f>IF(AND(A2927="Lead",COUNTIF(MetaCamps,C2927)&gt;0),1,0)</f>
        <v>0</v>
      </c>
      <c r="Z2927">
        <f>IF(Y2927=1,P2927,0)</f>
        <v>0</v>
      </c>
    </row>
    <row r="2928">
      <c r="A2928" t="inlineStr">
        <is>
          <t>Lead</t>
        </is>
      </c>
      <c r="B2928" s="39" t="str">
        <f>IFERROR(INDEX(CampTypes,MATCH(C2928,CampList,0)),"Unattributed")</f>
        <v>New</v>
      </c>
      <c r="C2928" t="inlineStr">
        <is>
          <t>EBG - In House | ABO | Natuf | Leads | Unit Franchise | India | Oct26 | V1</t>
        </is>
      </c>
      <c r="D2928" t="inlineStr">
        <is>
          <t>Natuf | LAL 1% | India | Jul26 | V1</t>
        </is>
      </c>
      <c r="E2928" t="inlineStr">
        <is>
          <t>Natuf | Reel | Brand Ambassador | Heard Of Owning A Cafe | V1</t>
        </is>
      </c>
      <c r="F2928" t="inlineStr">
        <is>
          <t>In House Natuf</t>
        </is>
      </c>
      <c r="G2928" t="inlineStr">
        <is>
          <t>Details Shared</t>
        </is>
      </c>
      <c r="H2928" s="39" t="str">
        <f>IF(ISNUMBER(MATCH(G2928,QualityStatuses,0)),"Quality Lead","Non-Quality Lead")</f>
        <v>Quality Lead</v>
      </c>
      <c r="I2928" t="inlineStr">
        <is>
          <t>2026-10</t>
        </is>
      </c>
      <c r="J2928" t="inlineStr">
        <is>
          <t>Wk of 2026-10-05</t>
        </is>
      </c>
      <c r="K2928" t="inlineStr">
        <is>
          <t>Marshal Malbari</t>
        </is>
      </c>
      <c r="L2928" t="inlineStr">
        <is>
          <t>Facebook</t>
        </is>
      </c>
      <c r="M2928" t="inlineStr">
        <is>
          <t>Direct (campaign tagged in CRM)</t>
        </is>
      </c>
      <c r="N2928" t="inlineStr">
        <is>
          <t>6acb56325fc252e834634ee8</t>
        </is>
      </c>
      <c r="O2928" t="n">
        <v>1</v>
      </c>
      <c r="P2928" s="40">
        <f>IF(A2928="Lead",IF(ISNUMBER(MATCH(G2928,QualityStatuses,0)),1,0),0)</f>
        <v>1</v>
      </c>
      <c r="Q2928" s="40">
        <f>IF(A2928="Lead",IF(G2928="New Lead",0,1),0)</f>
        <v>1</v>
      </c>
      <c r="R2928" s="40">
        <f>IF(A2928="Lead",IF(G2928="Lost",1,0),0)</f>
        <v>0</v>
      </c>
      <c r="S2928" t="n">
        <v>3</v>
      </c>
      <c r="T2928" t="n">
        <v>1</v>
      </c>
      <c r="U2928" t="n">
        <v>0</v>
      </c>
      <c r="V2928" t="n">
        <v>0</v>
      </c>
      <c r="W2928" t="n">
        <v>0</v>
      </c>
      <c r="X2928" t="n">
        <v>0</v>
      </c>
      <c r="Y2928">
        <f>IF(AND(A2928="Lead",COUNTIF(MetaCamps,C2928)&gt;0),1,0)</f>
        <v>0</v>
      </c>
      <c r="Z2928">
        <f>IF(Y2928=1,P2928,0)</f>
        <v>0</v>
      </c>
    </row>
    <row r="2929">
      <c r="A2929" t="inlineStr">
        <is>
          <t>Lead</t>
        </is>
      </c>
      <c r="B2929" s="39" t="str">
        <f>IFERROR(INDEX(CampTypes,MATCH(C2929,CampList,0)),"Unattributed")</f>
        <v>New</v>
      </c>
      <c r="C2929" t="inlineStr">
        <is>
          <t>EBG - In House | ABO | Natuf | Leads | Unit Franchise | India | Oct26 | V1</t>
        </is>
      </c>
      <c r="D2929" t="inlineStr">
        <is>
          <t>Natuf | Business Owners | Tier1 + Growth Cities | Oct26 | V1</t>
        </is>
      </c>
      <c r="E2929" t="inlineStr">
        <is>
          <t>Natuf | Reel | Brand Ambassador | Heard Of Owning A Cafe | V1</t>
        </is>
      </c>
      <c r="F2929" t="inlineStr">
        <is>
          <t>In House Natuf</t>
        </is>
      </c>
      <c r="G2929" t="inlineStr">
        <is>
          <t>Lost</t>
        </is>
      </c>
      <c r="H2929" s="39" t="str">
        <f>IF(ISNUMBER(MATCH(G2929,QualityStatuses,0)),"Quality Lead","Non-Quality Lead")</f>
        <v>Non-Quality Lead</v>
      </c>
      <c r="I2929" t="inlineStr">
        <is>
          <t>2026-10</t>
        </is>
      </c>
      <c r="J2929" t="inlineStr">
        <is>
          <t>Wk of 2026-10-05</t>
        </is>
      </c>
      <c r="K2929" t="inlineStr">
        <is>
          <t>Marshal Malbari</t>
        </is>
      </c>
      <c r="L2929" t="inlineStr">
        <is>
          <t>Facebook</t>
        </is>
      </c>
      <c r="M2929" t="inlineStr">
        <is>
          <t>Direct (campaign tagged in CRM)</t>
        </is>
      </c>
      <c r="N2929" t="inlineStr">
        <is>
          <t>6acb536a3d8ebb7bb79dfccf</t>
        </is>
      </c>
      <c r="O2929" t="n">
        <v>1</v>
      </c>
      <c r="P2929" s="40">
        <f>IF(A2929="Lead",IF(ISNUMBER(MATCH(G2929,QualityStatuses,0)),1,0),0)</f>
        <v>0</v>
      </c>
      <c r="Q2929" s="40">
        <f>IF(A2929="Lead",IF(G2929="New Lead",0,1),0)</f>
        <v>1</v>
      </c>
      <c r="R2929" s="40">
        <f>IF(A2929="Lead",IF(G2929="Lost",1,0),0)</f>
        <v>1</v>
      </c>
      <c r="S2929" t="n">
        <v>5</v>
      </c>
      <c r="T2929" t="n">
        <v>4</v>
      </c>
      <c r="U2929" t="n">
        <v>0</v>
      </c>
      <c r="V2929" t="n">
        <v>0</v>
      </c>
      <c r="W2929" t="n">
        <v>0</v>
      </c>
      <c r="X2929" t="n">
        <v>0</v>
      </c>
      <c r="Y2929">
        <f>IF(AND(A2929="Lead",COUNTIF(MetaCamps,C2929)&gt;0),1,0)</f>
        <v>0</v>
      </c>
      <c r="Z2929">
        <f>IF(Y2929=1,P2929,0)</f>
        <v>0</v>
      </c>
    </row>
    <row r="2930">
      <c r="A2930" t="inlineStr">
        <is>
          <t>Lead</t>
        </is>
      </c>
      <c r="B2930" s="39" t="str">
        <f>IFERROR(INDEX(CampTypes,MATCH(C2930,CampList,0)),"Unattributed")</f>
        <v>Old</v>
      </c>
      <c r="C2930" t="inlineStr">
        <is>
          <t>E_Natuf_Generic_13082026</t>
        </is>
      </c>
      <c r="D2930" t="inlineStr">
        <is>
          <t>E_Natuf_Generic_13082026_Adset1</t>
        </is>
      </c>
      <c r="E2930" t="inlineStr">
        <is>
          <t>E_Natuf_Generic_13082026_Adset1_Ad1</t>
        </is>
      </c>
      <c r="F2930" t="inlineStr">
        <is>
          <t>Natuf</t>
        </is>
      </c>
      <c r="G2930" t="inlineStr">
        <is>
          <t>Connected</t>
        </is>
      </c>
      <c r="H2930" s="39" t="str">
        <f>IF(ISNUMBER(MATCH(G2930,QualityStatuses,0)),"Quality Lead","Non-Quality Lead")</f>
        <v>Non-Quality Lead</v>
      </c>
      <c r="I2930" t="inlineStr">
        <is>
          <t>2026-10</t>
        </is>
      </c>
      <c r="J2930" t="inlineStr">
        <is>
          <t>Wk of 2026-10-05</t>
        </is>
      </c>
      <c r="K2930" t="inlineStr">
        <is>
          <t>Tejaswini Tarigopula</t>
        </is>
      </c>
      <c r="L2930" t="inlineStr">
        <is>
          <t>Facebook</t>
        </is>
      </c>
      <c r="M2930" t="inlineStr">
        <is>
          <t>Direct (campaign tagged in CRM)</t>
        </is>
      </c>
      <c r="N2930" t="inlineStr">
        <is>
          <t>6acb51ebab84b1d17cc199aa</t>
        </is>
      </c>
      <c r="O2930" t="n">
        <v>1</v>
      </c>
      <c r="P2930" s="40">
        <f>IF(A2930="Lead",IF(ISNUMBER(MATCH(G2930,QualityStatuses,0)),1,0),0)</f>
        <v>0</v>
      </c>
      <c r="Q2930" s="40">
        <f>IF(A2930="Lead",IF(G2930="New Lead",0,1),0)</f>
        <v>1</v>
      </c>
      <c r="R2930" s="40">
        <f>IF(A2930="Lead",IF(G2930="Lost",1,0),0)</f>
        <v>0</v>
      </c>
      <c r="S2930" t="n">
        <v>2</v>
      </c>
      <c r="T2930" t="n">
        <v>1</v>
      </c>
      <c r="U2930" t="n">
        <v>0</v>
      </c>
      <c r="V2930" t="n">
        <v>0</v>
      </c>
      <c r="W2930" t="n">
        <v>0</v>
      </c>
      <c r="X2930" t="n">
        <v>0</v>
      </c>
      <c r="Y2930">
        <f>IF(AND(A2930="Lead",COUNTIF(MetaCamps,C2930)&gt;0),1,0)</f>
        <v>1</v>
      </c>
      <c r="Z2930">
        <f>IF(Y2930=1,P2930,0)</f>
        <v>0</v>
      </c>
    </row>
    <row r="2931">
      <c r="A2931" t="inlineStr">
        <is>
          <t>Lead</t>
        </is>
      </c>
      <c r="B2931" s="39" t="str">
        <f>IFERROR(INDEX(CampTypes,MATCH(C2931,CampList,0)),"Unattributed")</f>
        <v>New</v>
      </c>
      <c r="C2931" t="inlineStr">
        <is>
          <t>EBG - In House | ABO | Natuf | Leads | Unit Franchise | India | Oct26 | V1</t>
        </is>
      </c>
      <c r="D2931" t="inlineStr">
        <is>
          <t>Natuf | Investors | Tier1 + Growth Cities | Oct26 | V1</t>
        </is>
      </c>
      <c r="E2931" t="inlineStr">
        <is>
          <t>Natuf | Reel | Brand Ambassador | Heard Of Owning A Cafe | V1</t>
        </is>
      </c>
      <c r="F2931" t="inlineStr">
        <is>
          <t>In House Natuf</t>
        </is>
      </c>
      <c r="G2931" t="inlineStr">
        <is>
          <t>Attempt 1</t>
        </is>
      </c>
      <c r="H2931" s="39" t="str">
        <f>IF(ISNUMBER(MATCH(G2931,QualityStatuses,0)),"Quality Lead","Non-Quality Lead")</f>
        <v>Non-Quality Lead</v>
      </c>
      <c r="I2931" t="inlineStr">
        <is>
          <t>2026-10</t>
        </is>
      </c>
      <c r="J2931" t="inlineStr">
        <is>
          <t>Wk of 2026-10-05</t>
        </is>
      </c>
      <c r="K2931" t="inlineStr">
        <is>
          <t>Marshal Malbari</t>
        </is>
      </c>
      <c r="L2931" t="inlineStr">
        <is>
          <t>Facebook</t>
        </is>
      </c>
      <c r="M2931" t="inlineStr">
        <is>
          <t>Direct (campaign tagged in CRM)</t>
        </is>
      </c>
      <c r="N2931" t="inlineStr">
        <is>
          <t>6acb4f83d7b3e38310f5a2ab</t>
        </is>
      </c>
      <c r="O2931" t="n">
        <v>1</v>
      </c>
      <c r="P2931" s="40">
        <f>IF(A2931="Lead",IF(ISNUMBER(MATCH(G2931,QualityStatuses,0)),1,0),0)</f>
        <v>0</v>
      </c>
      <c r="Q2931" s="40">
        <f>IF(A2931="Lead",IF(G2931="New Lead",0,1),0)</f>
        <v>1</v>
      </c>
      <c r="R2931" s="40">
        <f>IF(A2931="Lead",IF(G2931="Lost",1,0),0)</f>
        <v>0</v>
      </c>
      <c r="S2931" t="n">
        <v>1</v>
      </c>
      <c r="T2931" t="n">
        <v>0</v>
      </c>
      <c r="U2931" t="n">
        <v>0</v>
      </c>
      <c r="V2931" t="n">
        <v>0</v>
      </c>
      <c r="W2931" t="n">
        <v>0</v>
      </c>
      <c r="X2931" t="n">
        <v>0</v>
      </c>
      <c r="Y2931">
        <f>IF(AND(A2931="Lead",COUNTIF(MetaCamps,C2931)&gt;0),1,0)</f>
        <v>0</v>
      </c>
      <c r="Z2931">
        <f>IF(Y2931=1,P2931,0)</f>
        <v>0</v>
      </c>
    </row>
    <row r="2932">
      <c r="A2932" t="inlineStr">
        <is>
          <t>Lead</t>
        </is>
      </c>
      <c r="B2932" s="39" t="str">
        <f>IFERROR(INDEX(CampTypes,MATCH(C2932,CampList,0)),"Unattributed")</f>
        <v>Old</v>
      </c>
      <c r="C2932" t="inlineStr">
        <is>
          <t>natuf_Kiosk_14072026_Hindi</t>
        </is>
      </c>
      <c r="D2932" t="inlineStr">
        <is>
          <t>natuf_Kiosk_09102026</t>
        </is>
      </c>
      <c r="E2932" t="inlineStr">
        <is>
          <t>natuf_Kiosk_14072026_ad set_ad1</t>
        </is>
      </c>
      <c r="F2932" t="inlineStr">
        <is>
          <t>Natuf</t>
        </is>
      </c>
      <c r="G2932" t="inlineStr">
        <is>
          <t>Lost</t>
        </is>
      </c>
      <c r="H2932" s="39" t="str">
        <f>IF(ISNUMBER(MATCH(G2932,QualityStatuses,0)),"Quality Lead","Non-Quality Lead")</f>
        <v>Non-Quality Lead</v>
      </c>
      <c r="I2932" t="inlineStr">
        <is>
          <t>2026-10</t>
        </is>
      </c>
      <c r="J2932" t="inlineStr">
        <is>
          <t>Wk of 2026-10-05</t>
        </is>
      </c>
      <c r="K2932" t="inlineStr">
        <is>
          <t>Tejaswini Tarigopula</t>
        </is>
      </c>
      <c r="L2932" t="inlineStr">
        <is>
          <t>Facebook</t>
        </is>
      </c>
      <c r="M2932" t="inlineStr">
        <is>
          <t>Direct (campaign tagged in CRM)</t>
        </is>
      </c>
      <c r="N2932" t="inlineStr">
        <is>
          <t>6acb4eb68680343836572da0</t>
        </is>
      </c>
      <c r="O2932" t="n">
        <v>1</v>
      </c>
      <c r="P2932" s="40">
        <f>IF(A2932="Lead",IF(ISNUMBER(MATCH(G2932,QualityStatuses,0)),1,0),0)</f>
        <v>0</v>
      </c>
      <c r="Q2932" s="40">
        <f>IF(A2932="Lead",IF(G2932="New Lead",0,1),0)</f>
        <v>1</v>
      </c>
      <c r="R2932" s="40">
        <f>IF(A2932="Lead",IF(G2932="Lost",1,0),0)</f>
        <v>1</v>
      </c>
      <c r="S2932" t="n">
        <v>1</v>
      </c>
      <c r="T2932" t="n">
        <v>1</v>
      </c>
      <c r="U2932" t="n">
        <v>0</v>
      </c>
      <c r="V2932" t="n">
        <v>0</v>
      </c>
      <c r="W2932" t="n">
        <v>0</v>
      </c>
      <c r="X2932" t="n">
        <v>0</v>
      </c>
      <c r="Y2932">
        <f>IF(AND(A2932="Lead",COUNTIF(MetaCamps,C2932)&gt;0),1,0)</f>
        <v>1</v>
      </c>
      <c r="Z2932">
        <f>IF(Y2932=1,P2932,0)</f>
        <v>0</v>
      </c>
    </row>
    <row r="2933">
      <c r="A2933" t="inlineStr">
        <is>
          <t>Lead</t>
        </is>
      </c>
      <c r="B2933" s="39" t="str">
        <f>IFERROR(INDEX(CampTypes,MATCH(C2933,CampList,0)),"Unattributed")</f>
        <v>New</v>
      </c>
      <c r="C2933" t="inlineStr">
        <is>
          <t>EBG - In House | ABO | Natuf | Leads | Unit Franchise | India | Oct26 | V1</t>
        </is>
      </c>
      <c r="D2933" t="inlineStr">
        <is>
          <t>Natuf | Business Owners | Tier1 + Growth Cities | Oct26 | V1</t>
        </is>
      </c>
      <c r="E2933" t="inlineStr">
        <is>
          <t>Natuf | Reel | Brand Ambassador | Heard Of Owning A Cafe | V1</t>
        </is>
      </c>
      <c r="F2933" t="inlineStr">
        <is>
          <t>In House Natuf</t>
        </is>
      </c>
      <c r="G2933" t="inlineStr">
        <is>
          <t>Attempt 1</t>
        </is>
      </c>
      <c r="H2933" s="39" t="str">
        <f>IF(ISNUMBER(MATCH(G2933,QualityStatuses,0)),"Quality Lead","Non-Quality Lead")</f>
        <v>Non-Quality Lead</v>
      </c>
      <c r="I2933" t="inlineStr">
        <is>
          <t>2026-10</t>
        </is>
      </c>
      <c r="J2933" t="inlineStr">
        <is>
          <t>Wk of 2026-10-05</t>
        </is>
      </c>
      <c r="K2933" t="inlineStr">
        <is>
          <t>Marshal Malbari</t>
        </is>
      </c>
      <c r="L2933" t="inlineStr">
        <is>
          <t>Facebook</t>
        </is>
      </c>
      <c r="M2933" t="inlineStr">
        <is>
          <t>Direct (campaign tagged in CRM)</t>
        </is>
      </c>
      <c r="N2933" t="inlineStr">
        <is>
          <t>6acb4e4197b1bd0a0ad1a53a</t>
        </is>
      </c>
      <c r="O2933" t="n">
        <v>1</v>
      </c>
      <c r="P2933" s="40">
        <f>IF(A2933="Lead",IF(ISNUMBER(MATCH(G2933,QualityStatuses,0)),1,0),0)</f>
        <v>0</v>
      </c>
      <c r="Q2933" s="40">
        <f>IF(A2933="Lead",IF(G2933="New Lead",0,1),0)</f>
        <v>1</v>
      </c>
      <c r="R2933" s="40">
        <f>IF(A2933="Lead",IF(G2933="Lost",1,0),0)</f>
        <v>0</v>
      </c>
      <c r="S2933" t="n">
        <v>1</v>
      </c>
      <c r="T2933" t="n">
        <v>0</v>
      </c>
      <c r="U2933" t="n">
        <v>0</v>
      </c>
      <c r="V2933" t="n">
        <v>0</v>
      </c>
      <c r="W2933" t="n">
        <v>0</v>
      </c>
      <c r="X2933" t="n">
        <v>0</v>
      </c>
      <c r="Y2933">
        <f>IF(AND(A2933="Lead",COUNTIF(MetaCamps,C2933)&gt;0),1,0)</f>
        <v>0</v>
      </c>
      <c r="Z2933">
        <f>IF(Y2933=1,P2933,0)</f>
        <v>0</v>
      </c>
    </row>
    <row r="2934">
      <c r="A2934" t="inlineStr">
        <is>
          <t>Lead</t>
        </is>
      </c>
      <c r="B2934" s="39" t="str">
        <f>IFERROR(INDEX(CampTypes,MATCH(C2934,CampList,0)),"Unattributed")</f>
        <v>Old</v>
      </c>
      <c r="C2934" t="inlineStr">
        <is>
          <t>E_Suresh_Natuf_Kiosk_07072026</t>
        </is>
      </c>
      <c r="D2934" t="inlineStr">
        <is>
          <t>E_Suresh_Natuf_Kiosk_07072026_Adset5</t>
        </is>
      </c>
      <c r="E2934" t="inlineStr">
        <is>
          <t>E_Hindi_Suresh_Natuf_Kiosk_07072026_Adset5_ad3 – Copy 2</t>
        </is>
      </c>
      <c r="F2934" t="inlineStr">
        <is>
          <t>Natuf</t>
        </is>
      </c>
      <c r="G2934" t="inlineStr">
        <is>
          <t>Lost</t>
        </is>
      </c>
      <c r="H2934" s="39" t="str">
        <f>IF(ISNUMBER(MATCH(G2934,QualityStatuses,0)),"Quality Lead","Non-Quality Lead")</f>
        <v>Non-Quality Lead</v>
      </c>
      <c r="I2934" t="inlineStr">
        <is>
          <t>2026-10</t>
        </is>
      </c>
      <c r="J2934" t="inlineStr">
        <is>
          <t>Wk of 2026-10-05</t>
        </is>
      </c>
      <c r="K2934" t="inlineStr">
        <is>
          <t>Tejaswini Tarigopula</t>
        </is>
      </c>
      <c r="L2934" t="inlineStr">
        <is>
          <t>Facebook</t>
        </is>
      </c>
      <c r="M2934" t="inlineStr">
        <is>
          <t>Direct (campaign tagged in CRM)</t>
        </is>
      </c>
      <c r="N2934" t="inlineStr">
        <is>
          <t>6acb4c48732c5919b1273930</t>
        </is>
      </c>
      <c r="O2934" t="n">
        <v>1</v>
      </c>
      <c r="P2934" s="40">
        <f>IF(A2934="Lead",IF(ISNUMBER(MATCH(G2934,QualityStatuses,0)),1,0),0)</f>
        <v>0</v>
      </c>
      <c r="Q2934" s="40">
        <f>IF(A2934="Lead",IF(G2934="New Lead",0,1),0)</f>
        <v>1</v>
      </c>
      <c r="R2934" s="40">
        <f>IF(A2934="Lead",IF(G2934="Lost",1,0),0)</f>
        <v>1</v>
      </c>
      <c r="S2934" t="n">
        <v>5</v>
      </c>
      <c r="T2934" t="n">
        <v>1</v>
      </c>
      <c r="U2934" t="n">
        <v>0</v>
      </c>
      <c r="V2934" t="n">
        <v>0</v>
      </c>
      <c r="W2934" t="n">
        <v>0</v>
      </c>
      <c r="X2934" t="n">
        <v>0</v>
      </c>
      <c r="Y2934">
        <f>IF(AND(A2934="Lead",COUNTIF(MetaCamps,C2934)&gt;0),1,0)</f>
        <v>1</v>
      </c>
      <c r="Z2934">
        <f>IF(Y2934=1,P2934,0)</f>
        <v>0</v>
      </c>
    </row>
    <row r="2935">
      <c r="A2935" t="inlineStr">
        <is>
          <t>Lead</t>
        </is>
      </c>
      <c r="B2935" s="39" t="str">
        <f>IFERROR(INDEX(CampTypes,MATCH(C2935,CampList,0)),"Unattributed")</f>
        <v>New</v>
      </c>
      <c r="C2935" t="inlineStr">
        <is>
          <t>EBG - In House | ABO | Natuf | Leads | Unit Franchise | India | Oct26 | V1</t>
        </is>
      </c>
      <c r="D2935" t="inlineStr">
        <is>
          <t>Natuf | Business Owners | Tier1 + Growth Cities | Oct26 | V1</t>
        </is>
      </c>
      <c r="E2935" t="inlineStr">
        <is>
          <t>Natuf | Reel | Brand Ambassador | Heard Of Owning A Cafe | V1</t>
        </is>
      </c>
      <c r="F2935" t="inlineStr">
        <is>
          <t>In House Natuf</t>
        </is>
      </c>
      <c r="G2935" t="inlineStr">
        <is>
          <t>Attempt 5</t>
        </is>
      </c>
      <c r="H2935" s="39" t="str">
        <f>IF(ISNUMBER(MATCH(G2935,QualityStatuses,0)),"Quality Lead","Non-Quality Lead")</f>
        <v>Non-Quality Lead</v>
      </c>
      <c r="I2935" t="inlineStr">
        <is>
          <t>2026-10</t>
        </is>
      </c>
      <c r="J2935" t="inlineStr">
        <is>
          <t>Wk of 2026-10-05</t>
        </is>
      </c>
      <c r="K2935" t="inlineStr">
        <is>
          <t>Marshal Malbari</t>
        </is>
      </c>
      <c r="L2935" t="inlineStr">
        <is>
          <t>Facebook</t>
        </is>
      </c>
      <c r="M2935" t="inlineStr">
        <is>
          <t>Direct (campaign tagged in CRM)</t>
        </is>
      </c>
      <c r="N2935" t="inlineStr">
        <is>
          <t>6acb4b06499636f6192ba6d6</t>
        </is>
      </c>
      <c r="O2935" t="n">
        <v>1</v>
      </c>
      <c r="P2935" s="40">
        <f>IF(A2935="Lead",IF(ISNUMBER(MATCH(G2935,QualityStatuses,0)),1,0),0)</f>
        <v>0</v>
      </c>
      <c r="Q2935" s="40">
        <f>IF(A2935="Lead",IF(G2935="New Lead",0,1),0)</f>
        <v>1</v>
      </c>
      <c r="R2935" s="40">
        <f>IF(A2935="Lead",IF(G2935="Lost",1,0),0)</f>
        <v>0</v>
      </c>
      <c r="S2935" t="n">
        <v>6</v>
      </c>
      <c r="T2935" t="n">
        <v>1</v>
      </c>
      <c r="U2935" t="n">
        <v>0</v>
      </c>
      <c r="V2935" t="n">
        <v>0</v>
      </c>
      <c r="W2935" t="n">
        <v>0</v>
      </c>
      <c r="X2935" t="n">
        <v>0</v>
      </c>
      <c r="Y2935">
        <f>IF(AND(A2935="Lead",COUNTIF(MetaCamps,C2935)&gt;0),1,0)</f>
        <v>0</v>
      </c>
      <c r="Z2935">
        <f>IF(Y2935=1,P2935,0)</f>
        <v>0</v>
      </c>
    </row>
    <row r="2936">
      <c r="A2936" t="inlineStr">
        <is>
          <t>Lead</t>
        </is>
      </c>
      <c r="B2936" s="39" t="str">
        <f>IFERROR(INDEX(CampTypes,MATCH(C2936,CampList,0)),"Unattributed")</f>
        <v>Old</v>
      </c>
      <c r="C2936" t="inlineStr">
        <is>
          <t>natuf_Kiosk_14072026_Hindi</t>
        </is>
      </c>
      <c r="D2936" t="inlineStr">
        <is>
          <t>natuf_Kiosk_09102026</t>
        </is>
      </c>
      <c r="E2936" t="inlineStr">
        <is>
          <t>natuf_Kiosk_14072026_ad set_ad1</t>
        </is>
      </c>
      <c r="F2936" t="inlineStr">
        <is>
          <t>Natuf</t>
        </is>
      </c>
      <c r="G2936" t="inlineStr">
        <is>
          <t>Attempt 1</t>
        </is>
      </c>
      <c r="H2936" s="39" t="str">
        <f>IF(ISNUMBER(MATCH(G2936,QualityStatuses,0)),"Quality Lead","Non-Quality Lead")</f>
        <v>Non-Quality Lead</v>
      </c>
      <c r="I2936" t="inlineStr">
        <is>
          <t>2026-10</t>
        </is>
      </c>
      <c r="J2936" t="inlineStr">
        <is>
          <t>Wk of 2026-10-05</t>
        </is>
      </c>
      <c r="K2936" t="inlineStr">
        <is>
          <t>Tejaswini Tarigopula</t>
        </is>
      </c>
      <c r="L2936" t="inlineStr">
        <is>
          <t>Facebook</t>
        </is>
      </c>
      <c r="M2936" t="inlineStr">
        <is>
          <t>Direct (campaign tagged in CRM)</t>
        </is>
      </c>
      <c r="N2936" t="inlineStr">
        <is>
          <t>6acb4a3a83720e4842ac4a33</t>
        </is>
      </c>
      <c r="O2936" t="n">
        <v>1</v>
      </c>
      <c r="P2936" s="40">
        <f>IF(A2936="Lead",IF(ISNUMBER(MATCH(G2936,QualityStatuses,0)),1,0),0)</f>
        <v>0</v>
      </c>
      <c r="Q2936" s="40">
        <f>IF(A2936="Lead",IF(G2936="New Lead",0,1),0)</f>
        <v>1</v>
      </c>
      <c r="R2936" s="40">
        <f>IF(A2936="Lead",IF(G2936="Lost",1,0),0)</f>
        <v>0</v>
      </c>
      <c r="S2936" t="n">
        <v>1</v>
      </c>
      <c r="T2936" t="n">
        <v>0</v>
      </c>
      <c r="U2936" t="n">
        <v>0</v>
      </c>
      <c r="V2936" t="n">
        <v>0</v>
      </c>
      <c r="W2936" t="n">
        <v>0</v>
      </c>
      <c r="X2936" t="n">
        <v>0</v>
      </c>
      <c r="Y2936">
        <f>IF(AND(A2936="Lead",COUNTIF(MetaCamps,C2936)&gt;0),1,0)</f>
        <v>1</v>
      </c>
      <c r="Z2936">
        <f>IF(Y2936=1,P2936,0)</f>
        <v>0</v>
      </c>
    </row>
    <row r="2937">
      <c r="A2937" t="inlineStr">
        <is>
          <t>Lead</t>
        </is>
      </c>
      <c r="B2937" s="39" t="str">
        <f>IFERROR(INDEX(CampTypes,MATCH(C2937,CampList,0)),"Unattributed")</f>
        <v>New</v>
      </c>
      <c r="C2937" t="inlineStr">
        <is>
          <t>EBG - In House | ABO | Natuf | Leads | Unit Franchise | India | Oct26 | V1</t>
        </is>
      </c>
      <c r="D2937" t="inlineStr">
        <is>
          <t>Natuf | Business Owners | Tier1 + Growth Cities | Oct26 | V1</t>
        </is>
      </c>
      <c r="E2937" t="inlineStr">
        <is>
          <t>Natuf | Reel | Brand Ambassador | Heard Of Owning A Cafe | V1</t>
        </is>
      </c>
      <c r="F2937" t="inlineStr">
        <is>
          <t>In House Natuf</t>
        </is>
      </c>
      <c r="G2937" t="inlineStr">
        <is>
          <t>Attempt 1</t>
        </is>
      </c>
      <c r="H2937" s="39" t="str">
        <f>IF(ISNUMBER(MATCH(G2937,QualityStatuses,0)),"Quality Lead","Non-Quality Lead")</f>
        <v>Non-Quality Lead</v>
      </c>
      <c r="I2937" t="inlineStr">
        <is>
          <t>2026-10</t>
        </is>
      </c>
      <c r="J2937" t="inlineStr">
        <is>
          <t>Wk of 2026-10-05</t>
        </is>
      </c>
      <c r="K2937" t="inlineStr">
        <is>
          <t>Marshal Malbari</t>
        </is>
      </c>
      <c r="L2937" t="inlineStr">
        <is>
          <t>Facebook</t>
        </is>
      </c>
      <c r="M2937" t="inlineStr">
        <is>
          <t>Direct (campaign tagged in CRM)</t>
        </is>
      </c>
      <c r="N2937" t="inlineStr">
        <is>
          <t>6acb48d1973e12d7e964f392</t>
        </is>
      </c>
      <c r="O2937" t="n">
        <v>1</v>
      </c>
      <c r="P2937" s="40">
        <f>IF(A2937="Lead",IF(ISNUMBER(MATCH(G2937,QualityStatuses,0)),1,0),0)</f>
        <v>0</v>
      </c>
      <c r="Q2937" s="40">
        <f>IF(A2937="Lead",IF(G2937="New Lead",0,1),0)</f>
        <v>1</v>
      </c>
      <c r="R2937" s="40">
        <f>IF(A2937="Lead",IF(G2937="Lost",1,0),0)</f>
        <v>0</v>
      </c>
      <c r="S2937" t="n">
        <v>4</v>
      </c>
      <c r="T2937" t="n">
        <v>3</v>
      </c>
      <c r="U2937" t="n">
        <v>0</v>
      </c>
      <c r="V2937" t="n">
        <v>0</v>
      </c>
      <c r="W2937" t="n">
        <v>0</v>
      </c>
      <c r="X2937" t="n">
        <v>0</v>
      </c>
      <c r="Y2937">
        <f>IF(AND(A2937="Lead",COUNTIF(MetaCamps,C2937)&gt;0),1,0)</f>
        <v>0</v>
      </c>
      <c r="Z2937">
        <f>IF(Y2937=1,P2937,0)</f>
        <v>0</v>
      </c>
    </row>
    <row r="2938">
      <c r="A2938" t="inlineStr">
        <is>
          <t>Lead</t>
        </is>
      </c>
      <c r="B2938" s="39" t="str">
        <f>IFERROR(INDEX(CampTypes,MATCH(C2938,CampList,0)),"Unattributed")</f>
        <v>New</v>
      </c>
      <c r="C2938" t="inlineStr">
        <is>
          <t>EBG - In House | ABO | Natuf | Leads | Unit Franchise | India | Oct26 | V1</t>
        </is>
      </c>
      <c r="D2938" t="inlineStr">
        <is>
          <t>Natuf | Broad | Tier1 + Growth Cities | Oct26 | V1</t>
        </is>
      </c>
      <c r="E2938" t="inlineStr">
        <is>
          <t>Natuf | Reel | Brand Ambassador | Heard Of Owning A Cafe | V1</t>
        </is>
      </c>
      <c r="F2938" t="inlineStr">
        <is>
          <t>In House Natuf</t>
        </is>
      </c>
      <c r="G2938" t="inlineStr">
        <is>
          <t>Lost</t>
        </is>
      </c>
      <c r="H2938" s="39" t="str">
        <f>IF(ISNUMBER(MATCH(G2938,QualityStatuses,0)),"Quality Lead","Non-Quality Lead")</f>
        <v>Non-Quality Lead</v>
      </c>
      <c r="I2938" t="inlineStr">
        <is>
          <t>2026-10</t>
        </is>
      </c>
      <c r="J2938" t="inlineStr">
        <is>
          <t>Wk of 2026-10-05</t>
        </is>
      </c>
      <c r="K2938" t="inlineStr">
        <is>
          <t>Marshal Malbari</t>
        </is>
      </c>
      <c r="L2938" t="inlineStr">
        <is>
          <t>Facebook</t>
        </is>
      </c>
      <c r="M2938" t="inlineStr">
        <is>
          <t>Direct (campaign tagged in CRM)</t>
        </is>
      </c>
      <c r="N2938" t="inlineStr">
        <is>
          <t>6acb48bc86c575450db37c61</t>
        </is>
      </c>
      <c r="O2938" t="n">
        <v>1</v>
      </c>
      <c r="P2938" s="40">
        <f>IF(A2938="Lead",IF(ISNUMBER(MATCH(G2938,QualityStatuses,0)),1,0),0)</f>
        <v>0</v>
      </c>
      <c r="Q2938" s="40">
        <f>IF(A2938="Lead",IF(G2938="New Lead",0,1),0)</f>
        <v>1</v>
      </c>
      <c r="R2938" s="40">
        <f>IF(A2938="Lead",IF(G2938="Lost",1,0),0)</f>
        <v>1</v>
      </c>
      <c r="S2938" t="n">
        <v>3</v>
      </c>
      <c r="T2938" t="n">
        <v>3</v>
      </c>
      <c r="U2938" t="n">
        <v>0</v>
      </c>
      <c r="V2938" t="n">
        <v>0</v>
      </c>
      <c r="W2938" t="n">
        <v>0</v>
      </c>
      <c r="X2938" t="n">
        <v>0</v>
      </c>
      <c r="Y2938">
        <f>IF(AND(A2938="Lead",COUNTIF(MetaCamps,C2938)&gt;0),1,0)</f>
        <v>0</v>
      </c>
      <c r="Z2938">
        <f>IF(Y2938=1,P2938,0)</f>
        <v>0</v>
      </c>
    </row>
    <row r="2939">
      <c r="A2939" t="inlineStr">
        <is>
          <t>Lead</t>
        </is>
      </c>
      <c r="B2939" s="39" t="str">
        <f>IFERROR(INDEX(CampTypes,MATCH(C2939,CampList,0)),"Unattributed")</f>
        <v>New</v>
      </c>
      <c r="C2939" t="inlineStr">
        <is>
          <t>EBG - In House | ABO | Natuf | Leads | Unit Franchise | India | Oct26 | V1</t>
        </is>
      </c>
      <c r="D2939" t="inlineStr">
        <is>
          <t>Natuf | LAL 1% | India | Jul26 | V1</t>
        </is>
      </c>
      <c r="E2939" t="inlineStr">
        <is>
          <t>Natuf | Reel | Brand Ambassador | Heard Of Owning A Cafe | V1</t>
        </is>
      </c>
      <c r="F2939" t="inlineStr">
        <is>
          <t>In House Natuf</t>
        </is>
      </c>
      <c r="G2939" t="inlineStr">
        <is>
          <t>Connected</t>
        </is>
      </c>
      <c r="H2939" s="39" t="str">
        <f>IF(ISNUMBER(MATCH(G2939,QualityStatuses,0)),"Quality Lead","Non-Quality Lead")</f>
        <v>Non-Quality Lead</v>
      </c>
      <c r="I2939" t="inlineStr">
        <is>
          <t>2026-10</t>
        </is>
      </c>
      <c r="J2939" t="inlineStr">
        <is>
          <t>Wk of 2026-10-05</t>
        </is>
      </c>
      <c r="K2939" t="inlineStr">
        <is>
          <t>Marshal Malbari</t>
        </is>
      </c>
      <c r="L2939" t="inlineStr">
        <is>
          <t>Facebook</t>
        </is>
      </c>
      <c r="M2939" t="inlineStr">
        <is>
          <t>Direct (campaign tagged in CRM)</t>
        </is>
      </c>
      <c r="N2939" t="inlineStr">
        <is>
          <t>6acb48ac56e8b36c6f1f636a</t>
        </is>
      </c>
      <c r="O2939" t="n">
        <v>1</v>
      </c>
      <c r="P2939" s="40">
        <f>IF(A2939="Lead",IF(ISNUMBER(MATCH(G2939,QualityStatuses,0)),1,0),0)</f>
        <v>0</v>
      </c>
      <c r="Q2939" s="40">
        <f>IF(A2939="Lead",IF(G2939="New Lead",0,1),0)</f>
        <v>1</v>
      </c>
      <c r="R2939" s="40">
        <f>IF(A2939="Lead",IF(G2939="Lost",1,0),0)</f>
        <v>0</v>
      </c>
      <c r="S2939" t="n">
        <v>1</v>
      </c>
      <c r="T2939" t="n">
        <v>1</v>
      </c>
      <c r="U2939" t="n">
        <v>0</v>
      </c>
      <c r="V2939" t="n">
        <v>0</v>
      </c>
      <c r="W2939" t="n">
        <v>0</v>
      </c>
      <c r="X2939" t="n">
        <v>0</v>
      </c>
      <c r="Y2939">
        <f>IF(AND(A2939="Lead",COUNTIF(MetaCamps,C2939)&gt;0),1,0)</f>
        <v>0</v>
      </c>
      <c r="Z2939">
        <f>IF(Y2939=1,P2939,0)</f>
        <v>0</v>
      </c>
    </row>
    <row r="2940">
      <c r="A2940" t="inlineStr">
        <is>
          <t>Lead</t>
        </is>
      </c>
      <c r="B2940" s="39" t="str">
        <f>IFERROR(INDEX(CampTypes,MATCH(C2940,CampList,0)),"Unattributed")</f>
        <v>New</v>
      </c>
      <c r="C2940" t="inlineStr">
        <is>
          <t>EBG - In House | ABO | Natuf | Leads | Unit Franchise | India | Oct26 | V1</t>
        </is>
      </c>
      <c r="D2940" t="inlineStr">
        <is>
          <t>Natuf | Business Owners | Tier1 + Growth Cities | Oct26 | V1</t>
        </is>
      </c>
      <c r="E2940" t="inlineStr">
        <is>
          <t>Natuf | Reel | Brand Ambassador | Heard Of Owning A Cafe | V1</t>
        </is>
      </c>
      <c r="F2940" t="inlineStr">
        <is>
          <t>In House Natuf</t>
        </is>
      </c>
      <c r="G2940" t="inlineStr">
        <is>
          <t>Lost</t>
        </is>
      </c>
      <c r="H2940" s="39" t="str">
        <f>IF(ISNUMBER(MATCH(G2940,QualityStatuses,0)),"Quality Lead","Non-Quality Lead")</f>
        <v>Non-Quality Lead</v>
      </c>
      <c r="I2940" t="inlineStr">
        <is>
          <t>2026-10</t>
        </is>
      </c>
      <c r="J2940" t="inlineStr">
        <is>
          <t>Wk of 2026-10-05</t>
        </is>
      </c>
      <c r="K2940" t="inlineStr">
        <is>
          <t>Marshal Malbari</t>
        </is>
      </c>
      <c r="L2940" t="inlineStr">
        <is>
          <t>Facebook</t>
        </is>
      </c>
      <c r="M2940" t="inlineStr">
        <is>
          <t>Direct (campaign tagged in CRM)</t>
        </is>
      </c>
      <c r="N2940" t="inlineStr">
        <is>
          <t>6acb4888552526671df7ef61</t>
        </is>
      </c>
      <c r="O2940" t="n">
        <v>1</v>
      </c>
      <c r="P2940" s="40">
        <f>IF(A2940="Lead",IF(ISNUMBER(MATCH(G2940,QualityStatuses,0)),1,0),0)</f>
        <v>0</v>
      </c>
      <c r="Q2940" s="40">
        <f>IF(A2940="Lead",IF(G2940="New Lead",0,1),0)</f>
        <v>1</v>
      </c>
      <c r="R2940" s="40">
        <f>IF(A2940="Lead",IF(G2940="Lost",1,0),0)</f>
        <v>1</v>
      </c>
      <c r="S2940" t="n">
        <v>3</v>
      </c>
      <c r="T2940" t="n">
        <v>3</v>
      </c>
      <c r="U2940" t="n">
        <v>0</v>
      </c>
      <c r="V2940" t="n">
        <v>0</v>
      </c>
      <c r="W2940" t="n">
        <v>0</v>
      </c>
      <c r="X2940" t="n">
        <v>0</v>
      </c>
      <c r="Y2940">
        <f>IF(AND(A2940="Lead",COUNTIF(MetaCamps,C2940)&gt;0),1,0)</f>
        <v>0</v>
      </c>
      <c r="Z2940">
        <f>IF(Y2940=1,P2940,0)</f>
        <v>0</v>
      </c>
    </row>
    <row r="2941">
      <c r="A2941" t="inlineStr">
        <is>
          <t>Lead</t>
        </is>
      </c>
      <c r="B2941" s="39" t="str">
        <f>IFERROR(INDEX(CampTypes,MATCH(C2941,CampList,0)),"Unattributed")</f>
        <v>Old</v>
      </c>
      <c r="C2941" t="inlineStr">
        <is>
          <t>E_Suresh_Natuf_Kiosk_07072026</t>
        </is>
      </c>
      <c r="D2941" t="inlineStr">
        <is>
          <t>E_Suresh_Natuf_Kiosk_07072026_Adset5</t>
        </is>
      </c>
      <c r="E2941" t="inlineStr">
        <is>
          <t>E_Hindi_Suresh_Natuf_Kiosk_07072026_Adset5_ad3 – Copy 2</t>
        </is>
      </c>
      <c r="F2941" t="inlineStr">
        <is>
          <t>Natuf</t>
        </is>
      </c>
      <c r="G2941" t="inlineStr">
        <is>
          <t>Attempt 1</t>
        </is>
      </c>
      <c r="H2941" s="39" t="str">
        <f>IF(ISNUMBER(MATCH(G2941,QualityStatuses,0)),"Quality Lead","Non-Quality Lead")</f>
        <v>Non-Quality Lead</v>
      </c>
      <c r="I2941" t="inlineStr">
        <is>
          <t>2026-10</t>
        </is>
      </c>
      <c r="J2941" t="inlineStr">
        <is>
          <t>Wk of 2026-10-05</t>
        </is>
      </c>
      <c r="K2941" t="inlineStr">
        <is>
          <t>Deepak Rai</t>
        </is>
      </c>
      <c r="L2941" t="inlineStr">
        <is>
          <t>Facebook</t>
        </is>
      </c>
      <c r="M2941" t="inlineStr">
        <is>
          <t>Direct (campaign tagged in CRM)</t>
        </is>
      </c>
      <c r="N2941" t="inlineStr">
        <is>
          <t>6acb48218ce9fbe68c51af18</t>
        </is>
      </c>
      <c r="O2941" t="n">
        <v>1</v>
      </c>
      <c r="P2941" s="40">
        <f>IF(A2941="Lead",IF(ISNUMBER(MATCH(G2941,QualityStatuses,0)),1,0),0)</f>
        <v>0</v>
      </c>
      <c r="Q2941" s="40">
        <f>IF(A2941="Lead",IF(G2941="New Lead",0,1),0)</f>
        <v>1</v>
      </c>
      <c r="R2941" s="40">
        <f>IF(A2941="Lead",IF(G2941="Lost",1,0),0)</f>
        <v>0</v>
      </c>
      <c r="S2941" t="n">
        <v>1</v>
      </c>
      <c r="T2941" t="n">
        <v>0</v>
      </c>
      <c r="U2941" t="n">
        <v>0</v>
      </c>
      <c r="V2941" t="n">
        <v>0</v>
      </c>
      <c r="W2941" t="n">
        <v>0</v>
      </c>
      <c r="X2941" t="n">
        <v>0</v>
      </c>
      <c r="Y2941">
        <f>IF(AND(A2941="Lead",COUNTIF(MetaCamps,C2941)&gt;0),1,0)</f>
        <v>1</v>
      </c>
      <c r="Z2941">
        <f>IF(Y2941=1,P2941,0)</f>
        <v>0</v>
      </c>
    </row>
    <row r="2942">
      <c r="A2942" t="inlineStr">
        <is>
          <t>Lead</t>
        </is>
      </c>
      <c r="B2942" s="39" t="str">
        <f>IFERROR(INDEX(CampTypes,MATCH(C2942,CampList,0)),"Unattributed")</f>
        <v>New</v>
      </c>
      <c r="C2942" t="inlineStr">
        <is>
          <t>EBG - In House | ABO | Natuf | Leads | Unit Franchise | India | Oct26 | V1</t>
        </is>
      </c>
      <c r="D2942" t="inlineStr">
        <is>
          <t>Natuf | Business Owners | Tier1 + Growth Cities | Oct26 | V1</t>
        </is>
      </c>
      <c r="E2942" t="inlineStr">
        <is>
          <t>Natuf | Reel | Brand Ambassador | Heard Of Owning A Cafe | V1</t>
        </is>
      </c>
      <c r="F2942" t="inlineStr">
        <is>
          <t>In House Natuf</t>
        </is>
      </c>
      <c r="G2942" t="inlineStr">
        <is>
          <t>Details Shared</t>
        </is>
      </c>
      <c r="H2942" s="39" t="str">
        <f>IF(ISNUMBER(MATCH(G2942,QualityStatuses,0)),"Quality Lead","Non-Quality Lead")</f>
        <v>Quality Lead</v>
      </c>
      <c r="I2942" t="inlineStr">
        <is>
          <t>2026-10</t>
        </is>
      </c>
      <c r="J2942" t="inlineStr">
        <is>
          <t>Wk of 2026-10-05</t>
        </is>
      </c>
      <c r="K2942" t="inlineStr">
        <is>
          <t>Marshal Malbari</t>
        </is>
      </c>
      <c r="L2942" t="inlineStr">
        <is>
          <t>Facebook</t>
        </is>
      </c>
      <c r="M2942" t="inlineStr">
        <is>
          <t>Direct (campaign tagged in CRM)</t>
        </is>
      </c>
      <c r="N2942" t="inlineStr">
        <is>
          <t>6acb47a1e6dcc36460c5418c</t>
        </is>
      </c>
      <c r="O2942" t="n">
        <v>1</v>
      </c>
      <c r="P2942" s="40">
        <f>IF(A2942="Lead",IF(ISNUMBER(MATCH(G2942,QualityStatuses,0)),1,0),0)</f>
        <v>1</v>
      </c>
      <c r="Q2942" s="40">
        <f>IF(A2942="Lead",IF(G2942="New Lead",0,1),0)</f>
        <v>1</v>
      </c>
      <c r="R2942" s="40">
        <f>IF(A2942="Lead",IF(G2942="Lost",1,0),0)</f>
        <v>0</v>
      </c>
      <c r="S2942" t="n">
        <v>6</v>
      </c>
      <c r="T2942" t="n">
        <v>6</v>
      </c>
      <c r="U2942" t="n">
        <v>0</v>
      </c>
      <c r="V2942" t="n">
        <v>0</v>
      </c>
      <c r="W2942" t="n">
        <v>0</v>
      </c>
      <c r="X2942" t="n">
        <v>0</v>
      </c>
      <c r="Y2942">
        <f>IF(AND(A2942="Lead",COUNTIF(MetaCamps,C2942)&gt;0),1,0)</f>
        <v>0</v>
      </c>
      <c r="Z2942">
        <f>IF(Y2942=1,P2942,0)</f>
        <v>0</v>
      </c>
    </row>
    <row r="2943">
      <c r="A2943" t="inlineStr">
        <is>
          <t>Lead</t>
        </is>
      </c>
      <c r="B2943" s="39" t="str">
        <f>IFERROR(INDEX(CampTypes,MATCH(C2943,CampList,0)),"Unattributed")</f>
        <v>New</v>
      </c>
      <c r="C2943" t="inlineStr">
        <is>
          <t>EBG - In House | ABO | Natuf | Leads | Unit Franchise | India | Oct26 | V1</t>
        </is>
      </c>
      <c r="D2943" t="inlineStr">
        <is>
          <t>Natuf | Investors | Tier1 + Growth Cities | Oct26 | V1</t>
        </is>
      </c>
      <c r="E2943" t="inlineStr">
        <is>
          <t>Natuf | Reel | Brand Ambassador | Heard Of Owning A Cafe | V1</t>
        </is>
      </c>
      <c r="F2943" t="inlineStr">
        <is>
          <t>In House Natuf</t>
        </is>
      </c>
      <c r="G2943" t="inlineStr">
        <is>
          <t>Lost</t>
        </is>
      </c>
      <c r="H2943" s="39" t="str">
        <f>IF(ISNUMBER(MATCH(G2943,QualityStatuses,0)),"Quality Lead","Non-Quality Lead")</f>
        <v>Non-Quality Lead</v>
      </c>
      <c r="I2943" t="inlineStr">
        <is>
          <t>2026-10</t>
        </is>
      </c>
      <c r="J2943" t="inlineStr">
        <is>
          <t>Wk of 2026-10-05</t>
        </is>
      </c>
      <c r="K2943" t="inlineStr">
        <is>
          <t>Marshal Malbari</t>
        </is>
      </c>
      <c r="L2943" t="inlineStr">
        <is>
          <t>Facebook</t>
        </is>
      </c>
      <c r="M2943" t="inlineStr">
        <is>
          <t>Direct (campaign tagged in CRM)</t>
        </is>
      </c>
      <c r="N2943" t="inlineStr">
        <is>
          <t>6acb47048650c962ac9fc300</t>
        </is>
      </c>
      <c r="O2943" t="n">
        <v>1</v>
      </c>
      <c r="P2943" s="40">
        <f>IF(A2943="Lead",IF(ISNUMBER(MATCH(G2943,QualityStatuses,0)),1,0),0)</f>
        <v>0</v>
      </c>
      <c r="Q2943" s="40">
        <f>IF(A2943="Lead",IF(G2943="New Lead",0,1),0)</f>
        <v>1</v>
      </c>
      <c r="R2943" s="40">
        <f>IF(A2943="Lead",IF(G2943="Lost",1,0),0)</f>
        <v>1</v>
      </c>
      <c r="S2943" t="n">
        <v>7</v>
      </c>
      <c r="T2943" t="n">
        <v>1</v>
      </c>
      <c r="U2943" t="n">
        <v>0</v>
      </c>
      <c r="V2943" t="n">
        <v>0</v>
      </c>
      <c r="W2943" t="n">
        <v>0</v>
      </c>
      <c r="X2943" t="n">
        <v>0</v>
      </c>
      <c r="Y2943">
        <f>IF(AND(A2943="Lead",COUNTIF(MetaCamps,C2943)&gt;0),1,0)</f>
        <v>0</v>
      </c>
      <c r="Z2943">
        <f>IF(Y2943=1,P2943,0)</f>
        <v>0</v>
      </c>
    </row>
    <row r="2944">
      <c r="A2944" t="inlineStr">
        <is>
          <t>Lead</t>
        </is>
      </c>
      <c r="B2944" s="39" t="str">
        <f>IFERROR(INDEX(CampTypes,MATCH(C2944,CampList,0)),"Unattributed")</f>
        <v>New</v>
      </c>
      <c r="C2944" t="inlineStr">
        <is>
          <t>EBG - In House | ABO | Natuf | Leads | Unit Franchise | India | Oct26 | V1</t>
        </is>
      </c>
      <c r="D2944" t="inlineStr">
        <is>
          <t>Natuf | Business Owners | Tier1 + Growth Cities | Oct26 | V1</t>
        </is>
      </c>
      <c r="E2944" t="inlineStr">
        <is>
          <t>Natuf | Reel | Brand Ambassador | Heard Of Owning A Cafe | V1</t>
        </is>
      </c>
      <c r="F2944" t="inlineStr">
        <is>
          <t>In House Natuf</t>
        </is>
      </c>
      <c r="G2944" t="inlineStr">
        <is>
          <t>Lost</t>
        </is>
      </c>
      <c r="H2944" s="39" t="str">
        <f>IF(ISNUMBER(MATCH(G2944,QualityStatuses,0)),"Quality Lead","Non-Quality Lead")</f>
        <v>Non-Quality Lead</v>
      </c>
      <c r="I2944" t="inlineStr">
        <is>
          <t>2026-10</t>
        </is>
      </c>
      <c r="J2944" t="inlineStr">
        <is>
          <t>Wk of 2026-10-05</t>
        </is>
      </c>
      <c r="K2944" t="inlineStr">
        <is>
          <t>Marshal Malbari</t>
        </is>
      </c>
      <c r="L2944" t="inlineStr">
        <is>
          <t>Facebook</t>
        </is>
      </c>
      <c r="M2944" t="inlineStr">
        <is>
          <t>Direct (campaign tagged in CRM)</t>
        </is>
      </c>
      <c r="N2944" t="inlineStr">
        <is>
          <t>6acb46cd24e65cb2c2d1d963</t>
        </is>
      </c>
      <c r="O2944" t="n">
        <v>1</v>
      </c>
      <c r="P2944" s="40">
        <f>IF(A2944="Lead",IF(ISNUMBER(MATCH(G2944,QualityStatuses,0)),1,0),0)</f>
        <v>0</v>
      </c>
      <c r="Q2944" s="40">
        <f>IF(A2944="Lead",IF(G2944="New Lead",0,1),0)</f>
        <v>1</v>
      </c>
      <c r="R2944" s="40">
        <f>IF(A2944="Lead",IF(G2944="Lost",1,0),0)</f>
        <v>1</v>
      </c>
      <c r="S2944" t="n">
        <v>1</v>
      </c>
      <c r="T2944" t="n">
        <v>1</v>
      </c>
      <c r="U2944" t="n">
        <v>0</v>
      </c>
      <c r="V2944" t="n">
        <v>0</v>
      </c>
      <c r="W2944" t="n">
        <v>0</v>
      </c>
      <c r="X2944" t="n">
        <v>0</v>
      </c>
      <c r="Y2944">
        <f>IF(AND(A2944="Lead",COUNTIF(MetaCamps,C2944)&gt;0),1,0)</f>
        <v>0</v>
      </c>
      <c r="Z2944">
        <f>IF(Y2944=1,P2944,0)</f>
        <v>0</v>
      </c>
    </row>
    <row r="2945">
      <c r="A2945" t="inlineStr">
        <is>
          <t>Lead</t>
        </is>
      </c>
      <c r="B2945" s="39" t="str">
        <f>IFERROR(INDEX(CampTypes,MATCH(C2945,CampList,0)),"Unattributed")</f>
        <v>New</v>
      </c>
      <c r="C2945" t="inlineStr">
        <is>
          <t>EBG - In House | ABO | Natuf | Leads | Unit Franchise | India | Oct26 | V1</t>
        </is>
      </c>
      <c r="D2945" t="inlineStr">
        <is>
          <t>Natuf | Investors | Tier1 + Growth Cities | Oct26 | V1</t>
        </is>
      </c>
      <c r="E2945" t="inlineStr">
        <is>
          <t>Natuf | Reel | Brand Ambassador | Heard Of Owning A Cafe | V1</t>
        </is>
      </c>
      <c r="F2945" t="inlineStr">
        <is>
          <t>In House Natuf</t>
        </is>
      </c>
      <c r="G2945" t="inlineStr">
        <is>
          <t>Attempt 1</t>
        </is>
      </c>
      <c r="H2945" s="39" t="str">
        <f>IF(ISNUMBER(MATCH(G2945,QualityStatuses,0)),"Quality Lead","Non-Quality Lead")</f>
        <v>Non-Quality Lead</v>
      </c>
      <c r="I2945" t="inlineStr">
        <is>
          <t>2026-10</t>
        </is>
      </c>
      <c r="J2945" t="inlineStr">
        <is>
          <t>Wk of 2026-10-05</t>
        </is>
      </c>
      <c r="K2945" t="inlineStr">
        <is>
          <t>Marshal Malbari</t>
        </is>
      </c>
      <c r="L2945" t="inlineStr">
        <is>
          <t>Facebook</t>
        </is>
      </c>
      <c r="M2945" t="inlineStr">
        <is>
          <t>Direct (campaign tagged in CRM)</t>
        </is>
      </c>
      <c r="N2945" t="inlineStr">
        <is>
          <t>6acb46c5ecda869382a18a0b</t>
        </is>
      </c>
      <c r="O2945" t="n">
        <v>1</v>
      </c>
      <c r="P2945" s="40">
        <f>IF(A2945="Lead",IF(ISNUMBER(MATCH(G2945,QualityStatuses,0)),1,0),0)</f>
        <v>0</v>
      </c>
      <c r="Q2945" s="40">
        <f>IF(A2945="Lead",IF(G2945="New Lead",0,1),0)</f>
        <v>1</v>
      </c>
      <c r="R2945" s="40">
        <f>IF(A2945="Lead",IF(G2945="Lost",1,0),0)</f>
        <v>0</v>
      </c>
      <c r="S2945" t="n">
        <v>3</v>
      </c>
      <c r="T2945" t="n">
        <v>0</v>
      </c>
      <c r="U2945" t="n">
        <v>0</v>
      </c>
      <c r="V2945" t="n">
        <v>0</v>
      </c>
      <c r="W2945" t="n">
        <v>0</v>
      </c>
      <c r="X2945" t="n">
        <v>0</v>
      </c>
      <c r="Y2945">
        <f>IF(AND(A2945="Lead",COUNTIF(MetaCamps,C2945)&gt;0),1,0)</f>
        <v>0</v>
      </c>
      <c r="Z2945">
        <f>IF(Y2945=1,P2945,0)</f>
        <v>0</v>
      </c>
    </row>
    <row r="2946">
      <c r="A2946" t="inlineStr">
        <is>
          <t>Lead</t>
        </is>
      </c>
      <c r="B2946" s="39" t="str">
        <f>IFERROR(INDEX(CampTypes,MATCH(C2946,CampList,0)),"Unattributed")</f>
        <v>New</v>
      </c>
      <c r="C2946" t="inlineStr">
        <is>
          <t>EBG - In House | ABO | Natuf | Leads | Unit Franchise | India | Oct26 | V1</t>
        </is>
      </c>
      <c r="D2946" t="inlineStr">
        <is>
          <t>Natuf | LAL 1% | India | Jul26 | V1</t>
        </is>
      </c>
      <c r="E2946" t="inlineStr">
        <is>
          <t>Natuf | Reel | Brand Ambassador | Heard Of Owning A Cafe | V1</t>
        </is>
      </c>
      <c r="F2946" t="inlineStr">
        <is>
          <t>In House Natuf</t>
        </is>
      </c>
      <c r="G2946" t="inlineStr">
        <is>
          <t>Attempt 1</t>
        </is>
      </c>
      <c r="H2946" s="39" t="str">
        <f>IF(ISNUMBER(MATCH(G2946,QualityStatuses,0)),"Quality Lead","Non-Quality Lead")</f>
        <v>Non-Quality Lead</v>
      </c>
      <c r="I2946" t="inlineStr">
        <is>
          <t>2026-10</t>
        </is>
      </c>
      <c r="J2946" t="inlineStr">
        <is>
          <t>Wk of 2026-10-05</t>
        </is>
      </c>
      <c r="K2946" t="inlineStr">
        <is>
          <t>Marshal Malbari</t>
        </is>
      </c>
      <c r="L2946" t="inlineStr">
        <is>
          <t>Facebook</t>
        </is>
      </c>
      <c r="M2946" t="inlineStr">
        <is>
          <t>Direct (campaign tagged in CRM)</t>
        </is>
      </c>
      <c r="N2946" t="inlineStr">
        <is>
          <t>6acb43dd806df0b1d1b476f6</t>
        </is>
      </c>
      <c r="O2946" t="n">
        <v>1</v>
      </c>
      <c r="P2946" s="40">
        <f>IF(A2946="Lead",IF(ISNUMBER(MATCH(G2946,QualityStatuses,0)),1,0),0)</f>
        <v>0</v>
      </c>
      <c r="Q2946" s="40">
        <f>IF(A2946="Lead",IF(G2946="New Lead",0,1),0)</f>
        <v>1</v>
      </c>
      <c r="R2946" s="40">
        <f>IF(A2946="Lead",IF(G2946="Lost",1,0),0)</f>
        <v>0</v>
      </c>
      <c r="S2946" t="n">
        <v>2</v>
      </c>
      <c r="T2946" t="n">
        <v>0</v>
      </c>
      <c r="U2946" t="n">
        <v>0</v>
      </c>
      <c r="V2946" t="n">
        <v>0</v>
      </c>
      <c r="W2946" t="n">
        <v>0</v>
      </c>
      <c r="X2946" t="n">
        <v>0</v>
      </c>
      <c r="Y2946">
        <f>IF(AND(A2946="Lead",COUNTIF(MetaCamps,C2946)&gt;0),1,0)</f>
        <v>0</v>
      </c>
      <c r="Z2946">
        <f>IF(Y2946=1,P2946,0)</f>
        <v>0</v>
      </c>
    </row>
    <row r="2947">
      <c r="A2947" t="inlineStr">
        <is>
          <t>Lead</t>
        </is>
      </c>
      <c r="B2947" s="39" t="str">
        <f>IFERROR(INDEX(CampTypes,MATCH(C2947,CampList,0)),"Unattributed")</f>
        <v>New</v>
      </c>
      <c r="C2947" t="inlineStr">
        <is>
          <t>EBG - In House | ABO | Natuf | Leads | Unit Franchise | India | Oct26 | V1</t>
        </is>
      </c>
      <c r="D2947" t="inlineStr">
        <is>
          <t>Natuf | Business Owners | Tier1 + Growth Cities | Oct26 | V1</t>
        </is>
      </c>
      <c r="E2947" t="inlineStr">
        <is>
          <t>Natuf | Reel | Brand Ambassador | Heard Of Owning A Cafe | V1</t>
        </is>
      </c>
      <c r="F2947" t="inlineStr">
        <is>
          <t>In House Natuf</t>
        </is>
      </c>
      <c r="G2947" t="inlineStr">
        <is>
          <t>Follow-Up</t>
        </is>
      </c>
      <c r="H2947" s="39" t="str">
        <f>IF(ISNUMBER(MATCH(G2947,QualityStatuses,0)),"Quality Lead","Non-Quality Lead")</f>
        <v>Quality Lead</v>
      </c>
      <c r="I2947" t="inlineStr">
        <is>
          <t>2026-10</t>
        </is>
      </c>
      <c r="J2947" t="inlineStr">
        <is>
          <t>Wk of 2026-10-05</t>
        </is>
      </c>
      <c r="K2947" t="inlineStr">
        <is>
          <t>Marshal Malbari</t>
        </is>
      </c>
      <c r="L2947" t="inlineStr">
        <is>
          <t>Facebook</t>
        </is>
      </c>
      <c r="M2947" t="inlineStr">
        <is>
          <t>Direct (campaign tagged in CRM)</t>
        </is>
      </c>
      <c r="N2947" t="inlineStr">
        <is>
          <t>6acb3f306948c76e476242f8</t>
        </is>
      </c>
      <c r="O2947" t="n">
        <v>1</v>
      </c>
      <c r="P2947" s="40">
        <f>IF(A2947="Lead",IF(ISNUMBER(MATCH(G2947,QualityStatuses,0)),1,0),0)</f>
        <v>1</v>
      </c>
      <c r="Q2947" s="40">
        <f>IF(A2947="Lead",IF(G2947="New Lead",0,1),0)</f>
        <v>1</v>
      </c>
      <c r="R2947" s="40">
        <f>IF(A2947="Lead",IF(G2947="Lost",1,0),0)</f>
        <v>0</v>
      </c>
      <c r="S2947" t="n">
        <v>4</v>
      </c>
      <c r="T2947" t="n">
        <v>3</v>
      </c>
      <c r="U2947" t="n">
        <v>0</v>
      </c>
      <c r="V2947" t="n">
        <v>0</v>
      </c>
      <c r="W2947" t="n">
        <v>0</v>
      </c>
      <c r="X2947" t="n">
        <v>0</v>
      </c>
      <c r="Y2947">
        <f>IF(AND(A2947="Lead",COUNTIF(MetaCamps,C2947)&gt;0),1,0)</f>
        <v>0</v>
      </c>
      <c r="Z2947">
        <f>IF(Y2947=1,P2947,0)</f>
        <v>0</v>
      </c>
    </row>
    <row r="2948">
      <c r="A2948" t="inlineStr">
        <is>
          <t>Lead</t>
        </is>
      </c>
      <c r="B2948" s="39" t="str">
        <f>IFERROR(INDEX(CampTypes,MATCH(C2948,CampList,0)),"Unattributed")</f>
        <v>New</v>
      </c>
      <c r="C2948" t="inlineStr">
        <is>
          <t>EBG - In House | ABO | Natuf | Leads | Unit Franchise | India | Oct26 | V1</t>
        </is>
      </c>
      <c r="D2948" t="inlineStr">
        <is>
          <t>Natuf | Broad | Tier1 + Growth Cities | Oct26 | V1</t>
        </is>
      </c>
      <c r="E2948" t="inlineStr">
        <is>
          <t>Natuf | Reel | Brand Ambassador | Heard Of Owning A Cafe | V1</t>
        </is>
      </c>
      <c r="F2948" t="inlineStr">
        <is>
          <t>In House Natuf</t>
        </is>
      </c>
      <c r="G2948" t="inlineStr">
        <is>
          <t>Details Shared</t>
        </is>
      </c>
      <c r="H2948" s="39" t="str">
        <f>IF(ISNUMBER(MATCH(G2948,QualityStatuses,0)),"Quality Lead","Non-Quality Lead")</f>
        <v>Quality Lead</v>
      </c>
      <c r="I2948" t="inlineStr">
        <is>
          <t>2026-10</t>
        </is>
      </c>
      <c r="J2948" t="inlineStr">
        <is>
          <t>Wk of 2026-10-05</t>
        </is>
      </c>
      <c r="K2948" t="inlineStr">
        <is>
          <t>Marshal Malbari</t>
        </is>
      </c>
      <c r="L2948" t="inlineStr">
        <is>
          <t>Facebook</t>
        </is>
      </c>
      <c r="M2948" t="inlineStr">
        <is>
          <t>Direct (campaign tagged in CRM)</t>
        </is>
      </c>
      <c r="N2948" t="inlineStr">
        <is>
          <t>6acb3eea73fc1690a76c7e3a</t>
        </is>
      </c>
      <c r="O2948" t="n">
        <v>1</v>
      </c>
      <c r="P2948" s="40">
        <f>IF(A2948="Lead",IF(ISNUMBER(MATCH(G2948,QualityStatuses,0)),1,0),0)</f>
        <v>1</v>
      </c>
      <c r="Q2948" s="40">
        <f>IF(A2948="Lead",IF(G2948="New Lead",0,1),0)</f>
        <v>1</v>
      </c>
      <c r="R2948" s="40">
        <f>IF(A2948="Lead",IF(G2948="Lost",1,0),0)</f>
        <v>0</v>
      </c>
      <c r="S2948" t="n">
        <v>7</v>
      </c>
      <c r="T2948" t="n">
        <v>5</v>
      </c>
      <c r="U2948" t="n">
        <v>0</v>
      </c>
      <c r="V2948" t="n">
        <v>0</v>
      </c>
      <c r="W2948" t="n">
        <v>0</v>
      </c>
      <c r="X2948" t="n">
        <v>0</v>
      </c>
      <c r="Y2948">
        <f>IF(AND(A2948="Lead",COUNTIF(MetaCamps,C2948)&gt;0),1,0)</f>
        <v>0</v>
      </c>
      <c r="Z2948">
        <f>IF(Y2948=1,P2948,0)</f>
        <v>0</v>
      </c>
    </row>
    <row r="2949">
      <c r="A2949" t="inlineStr">
        <is>
          <t>Lead</t>
        </is>
      </c>
      <c r="B2949" s="39" t="str">
        <f>IFERROR(INDEX(CampTypes,MATCH(C2949,CampList,0)),"Unattributed")</f>
        <v>New</v>
      </c>
      <c r="C2949" t="inlineStr">
        <is>
          <t>EBG - In House | ABO | Natuf | Leads | Unit Franchise | India | Oct26 | V1</t>
        </is>
      </c>
      <c r="D2949" t="inlineStr">
        <is>
          <t>Natuf | Investors | Tier1 + Growth Cities | Oct26 | V1</t>
        </is>
      </c>
      <c r="E2949" t="inlineStr">
        <is>
          <t>Natuf | Reel | Brand Ambassador | Heard Of Owning A Cafe | V1</t>
        </is>
      </c>
      <c r="F2949" t="inlineStr">
        <is>
          <t>In House Natuf</t>
        </is>
      </c>
      <c r="G2949" t="inlineStr">
        <is>
          <t>Lost</t>
        </is>
      </c>
      <c r="H2949" s="39" t="str">
        <f>IF(ISNUMBER(MATCH(G2949,QualityStatuses,0)),"Quality Lead","Non-Quality Lead")</f>
        <v>Non-Quality Lead</v>
      </c>
      <c r="I2949" t="inlineStr">
        <is>
          <t>2026-10</t>
        </is>
      </c>
      <c r="J2949" t="inlineStr">
        <is>
          <t>Wk of 2026-10-05</t>
        </is>
      </c>
      <c r="K2949" t="inlineStr">
        <is>
          <t>Marshal Malbari</t>
        </is>
      </c>
      <c r="L2949" t="inlineStr">
        <is>
          <t>Facebook</t>
        </is>
      </c>
      <c r="M2949" t="inlineStr">
        <is>
          <t>Direct (campaign tagged in CRM)</t>
        </is>
      </c>
      <c r="N2949" t="inlineStr">
        <is>
          <t>6acb3d523b9c8a61e0ec435a</t>
        </is>
      </c>
      <c r="O2949" t="n">
        <v>1</v>
      </c>
      <c r="P2949" s="40">
        <f>IF(A2949="Lead",IF(ISNUMBER(MATCH(G2949,QualityStatuses,0)),1,0),0)</f>
        <v>0</v>
      </c>
      <c r="Q2949" s="40">
        <f>IF(A2949="Lead",IF(G2949="New Lead",0,1),0)</f>
        <v>1</v>
      </c>
      <c r="R2949" s="40">
        <f>IF(A2949="Lead",IF(G2949="Lost",1,0),0)</f>
        <v>1</v>
      </c>
      <c r="S2949" t="n">
        <v>5</v>
      </c>
      <c r="T2949" t="n">
        <v>1</v>
      </c>
      <c r="U2949" t="n">
        <v>0</v>
      </c>
      <c r="V2949" t="n">
        <v>0</v>
      </c>
      <c r="W2949" t="n">
        <v>0</v>
      </c>
      <c r="X2949" t="n">
        <v>0</v>
      </c>
      <c r="Y2949">
        <f>IF(AND(A2949="Lead",COUNTIF(MetaCamps,C2949)&gt;0),1,0)</f>
        <v>0</v>
      </c>
      <c r="Z2949">
        <f>IF(Y2949=1,P2949,0)</f>
        <v>0</v>
      </c>
    </row>
    <row r="2950">
      <c r="A2950" t="inlineStr">
        <is>
          <t>Lead</t>
        </is>
      </c>
      <c r="B2950" s="39" t="str">
        <f>IFERROR(INDEX(CampTypes,MATCH(C2950,CampList,0)),"Unattributed")</f>
        <v>New</v>
      </c>
      <c r="C2950" t="inlineStr">
        <is>
          <t>EBG - In House | ABO | Natuf | Leads | Unit Franchise | India | Oct26 | V1</t>
        </is>
      </c>
      <c r="D2950" t="inlineStr">
        <is>
          <t>Natuf | Investors | Tier1 + Growth Cities | Oct26 | V1</t>
        </is>
      </c>
      <c r="E2950" t="inlineStr">
        <is>
          <t>Natuf | Reel | Brand Ambassador | Heard Of Owning A Cafe | V1</t>
        </is>
      </c>
      <c r="F2950" t="inlineStr">
        <is>
          <t>In House Natuf</t>
        </is>
      </c>
      <c r="G2950" t="inlineStr">
        <is>
          <t>Connected</t>
        </is>
      </c>
      <c r="H2950" s="39" t="str">
        <f>IF(ISNUMBER(MATCH(G2950,QualityStatuses,0)),"Quality Lead","Non-Quality Lead")</f>
        <v>Non-Quality Lead</v>
      </c>
      <c r="I2950" t="inlineStr">
        <is>
          <t>2026-10</t>
        </is>
      </c>
      <c r="J2950" t="inlineStr">
        <is>
          <t>Wk of 2026-10-05</t>
        </is>
      </c>
      <c r="K2950" t="inlineStr">
        <is>
          <t>Marshal Malbari</t>
        </is>
      </c>
      <c r="L2950" t="inlineStr">
        <is>
          <t>Facebook</t>
        </is>
      </c>
      <c r="M2950" t="inlineStr">
        <is>
          <t>Direct (campaign tagged in CRM)</t>
        </is>
      </c>
      <c r="N2950" t="inlineStr">
        <is>
          <t>6acb3d4f1386d8870a4ebdfc</t>
        </is>
      </c>
      <c r="O2950" t="n">
        <v>1</v>
      </c>
      <c r="P2950" s="40">
        <f>IF(A2950="Lead",IF(ISNUMBER(MATCH(G2950,QualityStatuses,0)),1,0),0)</f>
        <v>0</v>
      </c>
      <c r="Q2950" s="40">
        <f>IF(A2950="Lead",IF(G2950="New Lead",0,1),0)</f>
        <v>1</v>
      </c>
      <c r="R2950" s="40">
        <f>IF(A2950="Lead",IF(G2950="Lost",1,0),0)</f>
        <v>0</v>
      </c>
      <c r="S2950" t="n">
        <v>1</v>
      </c>
      <c r="T2950" t="n">
        <v>1</v>
      </c>
      <c r="U2950" t="n">
        <v>0</v>
      </c>
      <c r="V2950" t="n">
        <v>0</v>
      </c>
      <c r="W2950" t="n">
        <v>0</v>
      </c>
      <c r="X2950" t="n">
        <v>0</v>
      </c>
      <c r="Y2950">
        <f>IF(AND(A2950="Lead",COUNTIF(MetaCamps,C2950)&gt;0),1,0)</f>
        <v>0</v>
      </c>
      <c r="Z2950">
        <f>IF(Y2950=1,P2950,0)</f>
        <v>0</v>
      </c>
    </row>
    <row r="2951">
      <c r="A2951" t="inlineStr">
        <is>
          <t>Lead</t>
        </is>
      </c>
      <c r="B2951" s="39" t="str">
        <f>IFERROR(INDEX(CampTypes,MATCH(C2951,CampList,0)),"Unattributed")</f>
        <v>New</v>
      </c>
      <c r="C2951" t="inlineStr">
        <is>
          <t>EBG - In House | ABO | Natuf | Leads | Unit Franchise | India | Oct26 | V1</t>
        </is>
      </c>
      <c r="D2951" t="inlineStr">
        <is>
          <t>Natuf | Investors | Tier1 + Growth Cities | Oct26 | V1</t>
        </is>
      </c>
      <c r="E2951" t="inlineStr">
        <is>
          <t>Natuf | Reel | Brand Ambassador | Heard Of Owning A Cafe | V1</t>
        </is>
      </c>
      <c r="F2951" t="inlineStr">
        <is>
          <t>In House Natuf</t>
        </is>
      </c>
      <c r="G2951" t="inlineStr">
        <is>
          <t>Attempt 1</t>
        </is>
      </c>
      <c r="H2951" s="39" t="str">
        <f>IF(ISNUMBER(MATCH(G2951,QualityStatuses,0)),"Quality Lead","Non-Quality Lead")</f>
        <v>Non-Quality Lead</v>
      </c>
      <c r="I2951" t="inlineStr">
        <is>
          <t>2026-10</t>
        </is>
      </c>
      <c r="J2951" t="inlineStr">
        <is>
          <t>Wk of 2026-10-05</t>
        </is>
      </c>
      <c r="K2951" t="inlineStr">
        <is>
          <t>Marshal Malbari</t>
        </is>
      </c>
      <c r="L2951" t="inlineStr">
        <is>
          <t>Facebook</t>
        </is>
      </c>
      <c r="M2951" t="inlineStr">
        <is>
          <t>Direct (campaign tagged in CRM)</t>
        </is>
      </c>
      <c r="N2951" t="inlineStr">
        <is>
          <t>6acb3cd5f778a1744ec3b204</t>
        </is>
      </c>
      <c r="O2951" t="n">
        <v>1</v>
      </c>
      <c r="P2951" s="40">
        <f>IF(A2951="Lead",IF(ISNUMBER(MATCH(G2951,QualityStatuses,0)),1,0),0)</f>
        <v>0</v>
      </c>
      <c r="Q2951" s="40">
        <f>IF(A2951="Lead",IF(G2951="New Lead",0,1),0)</f>
        <v>1</v>
      </c>
      <c r="R2951" s="40">
        <f>IF(A2951="Lead",IF(G2951="Lost",1,0),0)</f>
        <v>0</v>
      </c>
      <c r="S2951" t="n">
        <v>5</v>
      </c>
      <c r="T2951" t="n">
        <v>1</v>
      </c>
      <c r="U2951" t="n">
        <v>0</v>
      </c>
      <c r="V2951" t="n">
        <v>0</v>
      </c>
      <c r="W2951" t="n">
        <v>0</v>
      </c>
      <c r="X2951" t="n">
        <v>0</v>
      </c>
      <c r="Y2951">
        <f>IF(AND(A2951="Lead",COUNTIF(MetaCamps,C2951)&gt;0),1,0)</f>
        <v>0</v>
      </c>
      <c r="Z2951">
        <f>IF(Y2951=1,P2951,0)</f>
        <v>0</v>
      </c>
    </row>
    <row r="2952">
      <c r="A2952" t="inlineStr">
        <is>
          <t>Lead</t>
        </is>
      </c>
      <c r="B2952" s="39" t="str">
        <f>IFERROR(INDEX(CampTypes,MATCH(C2952,CampList,0)),"Unattributed")</f>
        <v>Old</v>
      </c>
      <c r="C2952" t="inlineStr">
        <is>
          <t>E_Natuf_Generic_13082026</t>
        </is>
      </c>
      <c r="D2952" t="inlineStr">
        <is>
          <t>E_Natuf_Generic_13082026_Adset1</t>
        </is>
      </c>
      <c r="E2952" t="inlineStr">
        <is>
          <t>E_Natuf_Generic_13082026_Adset1_Ad1</t>
        </is>
      </c>
      <c r="F2952" t="inlineStr">
        <is>
          <t>Natuf</t>
        </is>
      </c>
      <c r="G2952" t="inlineStr">
        <is>
          <t>Lost</t>
        </is>
      </c>
      <c r="H2952" s="39" t="str">
        <f>IF(ISNUMBER(MATCH(G2952,QualityStatuses,0)),"Quality Lead","Non-Quality Lead")</f>
        <v>Non-Quality Lead</v>
      </c>
      <c r="I2952" t="inlineStr">
        <is>
          <t>2026-10</t>
        </is>
      </c>
      <c r="J2952" t="inlineStr">
        <is>
          <t>Wk of 2026-10-05</t>
        </is>
      </c>
      <c r="K2952" t="inlineStr">
        <is>
          <t>Marshal Malbari</t>
        </is>
      </c>
      <c r="L2952" t="inlineStr">
        <is>
          <t>Facebook</t>
        </is>
      </c>
      <c r="M2952" t="inlineStr">
        <is>
          <t>Direct (campaign tagged in CRM)</t>
        </is>
      </c>
      <c r="N2952" t="inlineStr">
        <is>
          <t>6acb3c85f34e1cf322ddf609</t>
        </is>
      </c>
      <c r="O2952" t="n">
        <v>1</v>
      </c>
      <c r="P2952" s="40">
        <f>IF(A2952="Lead",IF(ISNUMBER(MATCH(G2952,QualityStatuses,0)),1,0),0)</f>
        <v>0</v>
      </c>
      <c r="Q2952" s="40">
        <f>IF(A2952="Lead",IF(G2952="New Lead",0,1),0)</f>
        <v>1</v>
      </c>
      <c r="R2952" s="40">
        <f>IF(A2952="Lead",IF(G2952="Lost",1,0),0)</f>
        <v>1</v>
      </c>
      <c r="S2952" t="n">
        <v>5</v>
      </c>
      <c r="T2952" t="n">
        <v>1</v>
      </c>
      <c r="U2952" t="n">
        <v>0</v>
      </c>
      <c r="V2952" t="n">
        <v>0</v>
      </c>
      <c r="W2952" t="n">
        <v>0</v>
      </c>
      <c r="X2952" t="n">
        <v>0</v>
      </c>
      <c r="Y2952">
        <f>IF(AND(A2952="Lead",COUNTIF(MetaCamps,C2952)&gt;0),1,0)</f>
        <v>1</v>
      </c>
      <c r="Z2952">
        <f>IF(Y2952=1,P2952,0)</f>
        <v>0</v>
      </c>
    </row>
    <row r="2953">
      <c r="A2953" t="inlineStr">
        <is>
          <t>Lead</t>
        </is>
      </c>
      <c r="B2953" s="39" t="str">
        <f>IFERROR(INDEX(CampTypes,MATCH(C2953,CampList,0)),"Unattributed")</f>
        <v>Old</v>
      </c>
      <c r="C2953" t="inlineStr">
        <is>
          <t>natuf_Kiosk_14072026_Hindi</t>
        </is>
      </c>
      <c r="D2953" t="inlineStr">
        <is>
          <t>natuf_Kiosk_09102026</t>
        </is>
      </c>
      <c r="E2953" t="inlineStr">
        <is>
          <t>natuf_Kiosk_14072026_ad set_ad1</t>
        </is>
      </c>
      <c r="F2953" t="inlineStr">
        <is>
          <t>Natuf</t>
        </is>
      </c>
      <c r="G2953" t="inlineStr">
        <is>
          <t>Connected</t>
        </is>
      </c>
      <c r="H2953" s="39" t="str">
        <f>IF(ISNUMBER(MATCH(G2953,QualityStatuses,0)),"Quality Lead","Non-Quality Lead")</f>
        <v>Non-Quality Lead</v>
      </c>
      <c r="I2953" t="inlineStr">
        <is>
          <t>2026-10</t>
        </is>
      </c>
      <c r="J2953" t="inlineStr">
        <is>
          <t>Wk of 2026-10-05</t>
        </is>
      </c>
      <c r="K2953" t="inlineStr">
        <is>
          <t>Tejaswini Tarigopula</t>
        </is>
      </c>
      <c r="L2953" t="inlineStr">
        <is>
          <t>Facebook</t>
        </is>
      </c>
      <c r="M2953" t="inlineStr">
        <is>
          <t>Direct (campaign tagged in CRM)</t>
        </is>
      </c>
      <c r="N2953" t="inlineStr">
        <is>
          <t>6acb3bc1dcf96e9dc53f10b4</t>
        </is>
      </c>
      <c r="O2953" t="n">
        <v>1</v>
      </c>
      <c r="P2953" s="40">
        <f>IF(A2953="Lead",IF(ISNUMBER(MATCH(G2953,QualityStatuses,0)),1,0),0)</f>
        <v>0</v>
      </c>
      <c r="Q2953" s="40">
        <f>IF(A2953="Lead",IF(G2953="New Lead",0,1),0)</f>
        <v>1</v>
      </c>
      <c r="R2953" s="40">
        <f>IF(A2953="Lead",IF(G2953="Lost",1,0),0)</f>
        <v>0</v>
      </c>
      <c r="S2953" t="n">
        <v>3</v>
      </c>
      <c r="T2953" t="n">
        <v>3</v>
      </c>
      <c r="U2953" t="n">
        <v>0</v>
      </c>
      <c r="V2953" t="n">
        <v>0</v>
      </c>
      <c r="W2953" t="n">
        <v>0</v>
      </c>
      <c r="X2953" t="n">
        <v>0</v>
      </c>
      <c r="Y2953">
        <f>IF(AND(A2953="Lead",COUNTIF(MetaCamps,C2953)&gt;0),1,0)</f>
        <v>1</v>
      </c>
      <c r="Z2953">
        <f>IF(Y2953=1,P2953,0)</f>
        <v>0</v>
      </c>
    </row>
    <row r="2954">
      <c r="A2954" t="inlineStr">
        <is>
          <t>Lead</t>
        </is>
      </c>
      <c r="B2954" s="39" t="str">
        <f>IFERROR(INDEX(CampTypes,MATCH(C2954,CampList,0)),"Unattributed")</f>
        <v>Old</v>
      </c>
      <c r="C2954" t="inlineStr">
        <is>
          <t>natuf_Kiosk_14072026_Hindi</t>
        </is>
      </c>
      <c r="D2954" t="inlineStr">
        <is>
          <t>natuf_Kiosk_09102026</t>
        </is>
      </c>
      <c r="E2954" t="inlineStr">
        <is>
          <t>natuf_Kiosk_14072026_ad set_ad1</t>
        </is>
      </c>
      <c r="F2954" t="inlineStr">
        <is>
          <t>Natuf</t>
        </is>
      </c>
      <c r="G2954" t="inlineStr">
        <is>
          <t>Attempt 2</t>
        </is>
      </c>
      <c r="H2954" s="39" t="str">
        <f>IF(ISNUMBER(MATCH(G2954,QualityStatuses,0)),"Quality Lead","Non-Quality Lead")</f>
        <v>Non-Quality Lead</v>
      </c>
      <c r="I2954" t="inlineStr">
        <is>
          <t>2026-10</t>
        </is>
      </c>
      <c r="J2954" t="inlineStr">
        <is>
          <t>Wk of 2026-10-05</t>
        </is>
      </c>
      <c r="K2954" t="inlineStr">
        <is>
          <t>Tejaswini Tarigopula</t>
        </is>
      </c>
      <c r="L2954" t="inlineStr">
        <is>
          <t>Facebook</t>
        </is>
      </c>
      <c r="M2954" t="inlineStr">
        <is>
          <t>Direct (campaign tagged in CRM)</t>
        </is>
      </c>
      <c r="N2954" t="inlineStr">
        <is>
          <t>6acb3b3f38d30c16bffad24b</t>
        </is>
      </c>
      <c r="O2954" t="n">
        <v>1</v>
      </c>
      <c r="P2954" s="40">
        <f>IF(A2954="Lead",IF(ISNUMBER(MATCH(G2954,QualityStatuses,0)),1,0),0)</f>
        <v>0</v>
      </c>
      <c r="Q2954" s="40">
        <f>IF(A2954="Lead",IF(G2954="New Lead",0,1),0)</f>
        <v>1</v>
      </c>
      <c r="R2954" s="40">
        <f>IF(A2954="Lead",IF(G2954="Lost",1,0),0)</f>
        <v>0</v>
      </c>
      <c r="S2954" t="n">
        <v>2</v>
      </c>
      <c r="T2954" t="n">
        <v>0</v>
      </c>
      <c r="U2954" t="n">
        <v>0</v>
      </c>
      <c r="V2954" t="n">
        <v>0</v>
      </c>
      <c r="W2954" t="n">
        <v>0</v>
      </c>
      <c r="X2954" t="n">
        <v>0</v>
      </c>
      <c r="Y2954">
        <f>IF(AND(A2954="Lead",COUNTIF(MetaCamps,C2954)&gt;0),1,0)</f>
        <v>1</v>
      </c>
      <c r="Z2954">
        <f>IF(Y2954=1,P2954,0)</f>
        <v>0</v>
      </c>
    </row>
    <row r="2955">
      <c r="A2955" t="inlineStr">
        <is>
          <t>Lead</t>
        </is>
      </c>
      <c r="B2955" s="39" t="str">
        <f>IFERROR(INDEX(CampTypes,MATCH(C2955,CampList,0)),"Unattributed")</f>
        <v>New</v>
      </c>
      <c r="C2955" t="inlineStr">
        <is>
          <t>EBG - In House | ABO | Natuf | Leads | Unit Franchise | India | Oct26 | V1</t>
        </is>
      </c>
      <c r="D2955" t="inlineStr">
        <is>
          <t>Natuf | Broad | Tier1 + Growth Cities | Oct26 | V1</t>
        </is>
      </c>
      <c r="E2955" t="inlineStr">
        <is>
          <t>Natuf | Reel | Brand Ambassador | Heard Of Owning A Cafe | V1</t>
        </is>
      </c>
      <c r="F2955" t="inlineStr">
        <is>
          <t>In House Natuf</t>
        </is>
      </c>
      <c r="G2955" t="inlineStr">
        <is>
          <t>Details Shared</t>
        </is>
      </c>
      <c r="H2955" s="39" t="str">
        <f>IF(ISNUMBER(MATCH(G2955,QualityStatuses,0)),"Quality Lead","Non-Quality Lead")</f>
        <v>Quality Lead</v>
      </c>
      <c r="I2955" t="inlineStr">
        <is>
          <t>2026-10</t>
        </is>
      </c>
      <c r="J2955" t="inlineStr">
        <is>
          <t>Wk of 2026-10-05</t>
        </is>
      </c>
      <c r="K2955" t="inlineStr">
        <is>
          <t>Marshal Malbari</t>
        </is>
      </c>
      <c r="L2955" t="inlineStr">
        <is>
          <t>Facebook</t>
        </is>
      </c>
      <c r="M2955" t="inlineStr">
        <is>
          <t>Direct (campaign tagged in CRM)</t>
        </is>
      </c>
      <c r="N2955" t="inlineStr">
        <is>
          <t>6acb39de5062a05923284104</t>
        </is>
      </c>
      <c r="O2955" t="n">
        <v>1</v>
      </c>
      <c r="P2955" s="40">
        <f>IF(A2955="Lead",IF(ISNUMBER(MATCH(G2955,QualityStatuses,0)),1,0),0)</f>
        <v>1</v>
      </c>
      <c r="Q2955" s="40">
        <f>IF(A2955="Lead",IF(G2955="New Lead",0,1),0)</f>
        <v>1</v>
      </c>
      <c r="R2955" s="40">
        <f>IF(A2955="Lead",IF(G2955="Lost",1,0),0)</f>
        <v>0</v>
      </c>
      <c r="S2955" t="n">
        <v>4</v>
      </c>
      <c r="T2955" t="n">
        <v>3</v>
      </c>
      <c r="U2955" t="n">
        <v>0</v>
      </c>
      <c r="V2955" t="n">
        <v>0</v>
      </c>
      <c r="W2955" t="n">
        <v>0</v>
      </c>
      <c r="X2955" t="n">
        <v>0</v>
      </c>
      <c r="Y2955">
        <f>IF(AND(A2955="Lead",COUNTIF(MetaCamps,C2955)&gt;0),1,0)</f>
        <v>0</v>
      </c>
      <c r="Z2955">
        <f>IF(Y2955=1,P2955,0)</f>
        <v>0</v>
      </c>
    </row>
    <row r="2956">
      <c r="A2956" t="inlineStr">
        <is>
          <t>Lead</t>
        </is>
      </c>
      <c r="B2956" s="39" t="str">
        <f>IFERROR(INDEX(CampTypes,MATCH(C2956,CampList,0)),"Unattributed")</f>
        <v>New</v>
      </c>
      <c r="C2956" t="inlineStr">
        <is>
          <t>EBG - In House | ABO | Natuf | Leads | Unit Franchise | India | Oct26 | V1</t>
        </is>
      </c>
      <c r="D2956" t="inlineStr">
        <is>
          <t>Natuf | Broad | Tier1 + Growth Cities | Oct26 | V1</t>
        </is>
      </c>
      <c r="E2956" t="inlineStr">
        <is>
          <t>Natuf | Reel | Brand Ambassador | Heard Of Owning A Cafe | V1</t>
        </is>
      </c>
      <c r="F2956" t="inlineStr">
        <is>
          <t>In House Natuf</t>
        </is>
      </c>
      <c r="G2956" t="inlineStr">
        <is>
          <t>Meeting Scheduled</t>
        </is>
      </c>
      <c r="H2956" s="39" t="str">
        <f>IF(ISNUMBER(MATCH(G2956,QualityStatuses,0)),"Quality Lead","Non-Quality Lead")</f>
        <v>Quality Lead</v>
      </c>
      <c r="I2956" t="inlineStr">
        <is>
          <t>2026-10</t>
        </is>
      </c>
      <c r="J2956" t="inlineStr">
        <is>
          <t>Wk of 2026-10-05</t>
        </is>
      </c>
      <c r="K2956" t="inlineStr">
        <is>
          <t>Marshal Malbari</t>
        </is>
      </c>
      <c r="L2956" t="inlineStr">
        <is>
          <t>Facebook</t>
        </is>
      </c>
      <c r="M2956" t="inlineStr">
        <is>
          <t>Direct (campaign tagged in CRM)</t>
        </is>
      </c>
      <c r="N2956" t="inlineStr">
        <is>
          <t>6acb38f78d9e6e1d9323bce7</t>
        </is>
      </c>
      <c r="O2956" t="n">
        <v>1</v>
      </c>
      <c r="P2956" s="40">
        <f>IF(A2956="Lead",IF(ISNUMBER(MATCH(G2956,QualityStatuses,0)),1,0),0)</f>
        <v>1</v>
      </c>
      <c r="Q2956" s="40">
        <f>IF(A2956="Lead",IF(G2956="New Lead",0,1),0)</f>
        <v>1</v>
      </c>
      <c r="R2956" s="40">
        <f>IF(A2956="Lead",IF(G2956="Lost",1,0),0)</f>
        <v>0</v>
      </c>
      <c r="S2956" t="n">
        <v>6</v>
      </c>
      <c r="T2956" t="n">
        <v>1</v>
      </c>
      <c r="U2956" t="n">
        <v>0</v>
      </c>
      <c r="V2956" t="n">
        <v>0</v>
      </c>
      <c r="W2956" t="n">
        <v>0</v>
      </c>
      <c r="X2956" t="n">
        <v>0</v>
      </c>
      <c r="Y2956">
        <f>IF(AND(A2956="Lead",COUNTIF(MetaCamps,C2956)&gt;0),1,0)</f>
        <v>0</v>
      </c>
      <c r="Z2956">
        <f>IF(Y2956=1,P2956,0)</f>
        <v>0</v>
      </c>
    </row>
    <row r="2957">
      <c r="A2957" t="inlineStr">
        <is>
          <t>Lead</t>
        </is>
      </c>
      <c r="B2957" s="39" t="str">
        <f>IFERROR(INDEX(CampTypes,MATCH(C2957,CampList,0)),"Unattributed")</f>
        <v>Old</v>
      </c>
      <c r="C2957" t="inlineStr">
        <is>
          <t>E_Suresh_Natuf_Kiosk_07072026</t>
        </is>
      </c>
      <c r="D2957" t="inlineStr">
        <is>
          <t>E_Suresh_Natuf_Kiosk_07072026_Adset5</t>
        </is>
      </c>
      <c r="E2957" t="inlineStr">
        <is>
          <t>E_Hindi_Suresh_Natuf_Kiosk_07072026_Adset5_ad3 – Copy 2</t>
        </is>
      </c>
      <c r="F2957" t="inlineStr">
        <is>
          <t>Natuf</t>
        </is>
      </c>
      <c r="G2957" t="inlineStr">
        <is>
          <t>Connected</t>
        </is>
      </c>
      <c r="H2957" s="39" t="str">
        <f>IF(ISNUMBER(MATCH(G2957,QualityStatuses,0)),"Quality Lead","Non-Quality Lead")</f>
        <v>Non-Quality Lead</v>
      </c>
      <c r="I2957" t="inlineStr">
        <is>
          <t>2026-10</t>
        </is>
      </c>
      <c r="J2957" t="inlineStr">
        <is>
          <t>Wk of 2026-10-05</t>
        </is>
      </c>
      <c r="K2957" t="inlineStr">
        <is>
          <t>Tejaswini Tarigopula</t>
        </is>
      </c>
      <c r="L2957" t="inlineStr">
        <is>
          <t>Facebook</t>
        </is>
      </c>
      <c r="M2957" t="inlineStr">
        <is>
          <t>Direct (campaign tagged in CRM)</t>
        </is>
      </c>
      <c r="N2957" t="inlineStr">
        <is>
          <t>6acb38d98d9e6e1d9323bcc3</t>
        </is>
      </c>
      <c r="O2957" t="n">
        <v>1</v>
      </c>
      <c r="P2957" s="40">
        <f>IF(A2957="Lead",IF(ISNUMBER(MATCH(G2957,QualityStatuses,0)),1,0),0)</f>
        <v>0</v>
      </c>
      <c r="Q2957" s="40">
        <f>IF(A2957="Lead",IF(G2957="New Lead",0,1),0)</f>
        <v>1</v>
      </c>
      <c r="R2957" s="40">
        <f>IF(A2957="Lead",IF(G2957="Lost",1,0),0)</f>
        <v>0</v>
      </c>
      <c r="S2957" t="n">
        <v>1</v>
      </c>
      <c r="T2957" t="n">
        <v>1</v>
      </c>
      <c r="U2957" t="n">
        <v>0</v>
      </c>
      <c r="V2957" t="n">
        <v>0</v>
      </c>
      <c r="W2957" t="n">
        <v>0</v>
      </c>
      <c r="X2957" t="n">
        <v>0</v>
      </c>
      <c r="Y2957">
        <f>IF(AND(A2957="Lead",COUNTIF(MetaCamps,C2957)&gt;0),1,0)</f>
        <v>1</v>
      </c>
      <c r="Z2957">
        <f>IF(Y2957=1,P2957,0)</f>
        <v>0</v>
      </c>
    </row>
    <row r="2958">
      <c r="A2958" t="inlineStr">
        <is>
          <t>Lead</t>
        </is>
      </c>
      <c r="B2958" s="39" t="str">
        <f>IFERROR(INDEX(CampTypes,MATCH(C2958,CampList,0)),"Unattributed")</f>
        <v>New</v>
      </c>
      <c r="C2958" t="inlineStr">
        <is>
          <t>EBG - In House | ABO | Natuf | Leads | Unit Franchise | India | Oct26 | V1</t>
        </is>
      </c>
      <c r="D2958" t="inlineStr">
        <is>
          <t>Natuf | Business Owners | Tier1 + Growth Cities | Oct26 | V1</t>
        </is>
      </c>
      <c r="E2958" t="inlineStr">
        <is>
          <t>Natuf | Reel | Brand Ambassador | Heard Of Owning A Cafe | V1</t>
        </is>
      </c>
      <c r="F2958" t="inlineStr">
        <is>
          <t>In House Natuf</t>
        </is>
      </c>
      <c r="G2958" t="inlineStr">
        <is>
          <t>Lost</t>
        </is>
      </c>
      <c r="H2958" s="39" t="str">
        <f>IF(ISNUMBER(MATCH(G2958,QualityStatuses,0)),"Quality Lead","Non-Quality Lead")</f>
        <v>Non-Quality Lead</v>
      </c>
      <c r="I2958" t="inlineStr">
        <is>
          <t>2026-10</t>
        </is>
      </c>
      <c r="J2958" t="inlineStr">
        <is>
          <t>Wk of 2026-10-05</t>
        </is>
      </c>
      <c r="K2958" t="inlineStr">
        <is>
          <t>Marshal Malbari</t>
        </is>
      </c>
      <c r="L2958" t="inlineStr">
        <is>
          <t>Facebook</t>
        </is>
      </c>
      <c r="M2958" t="inlineStr">
        <is>
          <t>Direct (campaign tagged in CRM)</t>
        </is>
      </c>
      <c r="N2958" t="inlineStr">
        <is>
          <t>6acb3820dfd6f3117c145019</t>
        </is>
      </c>
      <c r="O2958" t="n">
        <v>1</v>
      </c>
      <c r="P2958" s="40">
        <f>IF(A2958="Lead",IF(ISNUMBER(MATCH(G2958,QualityStatuses,0)),1,0),0)</f>
        <v>0</v>
      </c>
      <c r="Q2958" s="40">
        <f>IF(A2958="Lead",IF(G2958="New Lead",0,1),0)</f>
        <v>1</v>
      </c>
      <c r="R2958" s="40">
        <f>IF(A2958="Lead",IF(G2958="Lost",1,0),0)</f>
        <v>1</v>
      </c>
      <c r="S2958" t="n">
        <v>4</v>
      </c>
      <c r="T2958" t="n">
        <v>4</v>
      </c>
      <c r="U2958" t="n">
        <v>0</v>
      </c>
      <c r="V2958" t="n">
        <v>0</v>
      </c>
      <c r="W2958" t="n">
        <v>0</v>
      </c>
      <c r="X2958" t="n">
        <v>0</v>
      </c>
      <c r="Y2958">
        <f>IF(AND(A2958="Lead",COUNTIF(MetaCamps,C2958)&gt;0),1,0)</f>
        <v>0</v>
      </c>
      <c r="Z2958">
        <f>IF(Y2958=1,P2958,0)</f>
        <v>0</v>
      </c>
    </row>
    <row r="2959">
      <c r="A2959" t="inlineStr">
        <is>
          <t>Lead</t>
        </is>
      </c>
      <c r="B2959" s="39" t="str">
        <f>IFERROR(INDEX(CampTypes,MATCH(C2959,CampList,0)),"Unattributed")</f>
        <v>New</v>
      </c>
      <c r="C2959" t="inlineStr">
        <is>
          <t>EBG - In House | ABO | Natuf | Leads | Unit Franchise | India | Oct26 | V1</t>
        </is>
      </c>
      <c r="D2959" t="inlineStr">
        <is>
          <t>Natuf | Broad | Tier1 + Growth Cities | Oct26 | V1</t>
        </is>
      </c>
      <c r="E2959" t="inlineStr">
        <is>
          <t>Natuf | Reel | Brand Ambassador | Heard Of Owning A Cafe | V1</t>
        </is>
      </c>
      <c r="F2959" t="inlineStr">
        <is>
          <t>In House Natuf</t>
        </is>
      </c>
      <c r="G2959" t="inlineStr">
        <is>
          <t>Attempt 1</t>
        </is>
      </c>
      <c r="H2959" s="39" t="str">
        <f>IF(ISNUMBER(MATCH(G2959,QualityStatuses,0)),"Quality Lead","Non-Quality Lead")</f>
        <v>Non-Quality Lead</v>
      </c>
      <c r="I2959" t="inlineStr">
        <is>
          <t>2026-10</t>
        </is>
      </c>
      <c r="J2959" t="inlineStr">
        <is>
          <t>Wk of 2026-10-05</t>
        </is>
      </c>
      <c r="K2959" t="inlineStr">
        <is>
          <t>Marshal Malbari</t>
        </is>
      </c>
      <c r="L2959" t="inlineStr">
        <is>
          <t>Facebook</t>
        </is>
      </c>
      <c r="M2959" t="inlineStr">
        <is>
          <t>Direct (campaign tagged in CRM)</t>
        </is>
      </c>
      <c r="N2959" t="inlineStr">
        <is>
          <t>6acb3811402db50c9ccc767b</t>
        </is>
      </c>
      <c r="O2959" t="n">
        <v>1</v>
      </c>
      <c r="P2959" s="40">
        <f>IF(A2959="Lead",IF(ISNUMBER(MATCH(G2959,QualityStatuses,0)),1,0),0)</f>
        <v>0</v>
      </c>
      <c r="Q2959" s="40">
        <f>IF(A2959="Lead",IF(G2959="New Lead",0,1),0)</f>
        <v>1</v>
      </c>
      <c r="R2959" s="40">
        <f>IF(A2959="Lead",IF(G2959="Lost",1,0),0)</f>
        <v>0</v>
      </c>
      <c r="S2959" t="n">
        <v>3</v>
      </c>
      <c r="T2959" t="n">
        <v>0</v>
      </c>
      <c r="U2959" t="n">
        <v>0</v>
      </c>
      <c r="V2959" t="n">
        <v>0</v>
      </c>
      <c r="W2959" t="n">
        <v>0</v>
      </c>
      <c r="X2959" t="n">
        <v>0</v>
      </c>
      <c r="Y2959">
        <f>IF(AND(A2959="Lead",COUNTIF(MetaCamps,C2959)&gt;0),1,0)</f>
        <v>0</v>
      </c>
      <c r="Z2959">
        <f>IF(Y2959=1,P2959,0)</f>
        <v>0</v>
      </c>
    </row>
    <row r="2960">
      <c r="A2960" t="inlineStr">
        <is>
          <t>Lead</t>
        </is>
      </c>
      <c r="B2960" s="39" t="str">
        <f>IFERROR(INDEX(CampTypes,MATCH(C2960,CampList,0)),"Unattributed")</f>
        <v>New</v>
      </c>
      <c r="C2960" t="inlineStr">
        <is>
          <t>EBG - In House | ABO | Natuf | Leads | Unit Franchise | India | Oct26 | V1</t>
        </is>
      </c>
      <c r="D2960" t="inlineStr">
        <is>
          <t>Natuf | LAL 1% | India | Jul26 | V1</t>
        </is>
      </c>
      <c r="E2960" t="inlineStr">
        <is>
          <t>Natuf | Reel | Brand Ambassador | Heard Of Owning A Cafe | V1</t>
        </is>
      </c>
      <c r="F2960" t="inlineStr">
        <is>
          <t>In House Natuf</t>
        </is>
      </c>
      <c r="G2960" t="inlineStr">
        <is>
          <t>Details Shared</t>
        </is>
      </c>
      <c r="H2960" s="39" t="str">
        <f>IF(ISNUMBER(MATCH(G2960,QualityStatuses,0)),"Quality Lead","Non-Quality Lead")</f>
        <v>Quality Lead</v>
      </c>
      <c r="I2960" t="inlineStr">
        <is>
          <t>2026-10</t>
        </is>
      </c>
      <c r="J2960" t="inlineStr">
        <is>
          <t>Wk of 2026-10-05</t>
        </is>
      </c>
      <c r="K2960" t="inlineStr">
        <is>
          <t>Marshal Malbari</t>
        </is>
      </c>
      <c r="L2960" t="inlineStr">
        <is>
          <t>Facebook</t>
        </is>
      </c>
      <c r="M2960" t="inlineStr">
        <is>
          <t>Direct (campaign tagged in CRM)</t>
        </is>
      </c>
      <c r="N2960" t="inlineStr">
        <is>
          <t>6acb3699da835e52e60febeb</t>
        </is>
      </c>
      <c r="O2960" t="n">
        <v>1</v>
      </c>
      <c r="P2960" s="40">
        <f>IF(A2960="Lead",IF(ISNUMBER(MATCH(G2960,QualityStatuses,0)),1,0),0)</f>
        <v>1</v>
      </c>
      <c r="Q2960" s="40">
        <f>IF(A2960="Lead",IF(G2960="New Lead",0,1),0)</f>
        <v>1</v>
      </c>
      <c r="R2960" s="40">
        <f>IF(A2960="Lead",IF(G2960="Lost",1,0),0)</f>
        <v>0</v>
      </c>
      <c r="S2960" t="n">
        <v>1</v>
      </c>
      <c r="T2960" t="n">
        <v>1</v>
      </c>
      <c r="U2960" t="n">
        <v>0</v>
      </c>
      <c r="V2960" t="n">
        <v>0</v>
      </c>
      <c r="W2960" t="n">
        <v>0</v>
      </c>
      <c r="X2960" t="n">
        <v>0</v>
      </c>
      <c r="Y2960">
        <f>IF(AND(A2960="Lead",COUNTIF(MetaCamps,C2960)&gt;0),1,0)</f>
        <v>0</v>
      </c>
      <c r="Z2960">
        <f>IF(Y2960=1,P2960,0)</f>
        <v>0</v>
      </c>
    </row>
    <row r="2961">
      <c r="A2961" t="inlineStr">
        <is>
          <t>Lead</t>
        </is>
      </c>
      <c r="B2961" s="39" t="str">
        <f>IFERROR(INDEX(CampTypes,MATCH(C2961,CampList,0)),"Unattributed")</f>
        <v>New</v>
      </c>
      <c r="C2961" t="inlineStr">
        <is>
          <t>EBG - In House | ABO | Natuf | Leads | Unit Franchise | India | Oct26 | V1</t>
        </is>
      </c>
      <c r="D2961" t="inlineStr">
        <is>
          <t>Natuf | Investors | Tier1 + Growth Cities | Oct26 | V1</t>
        </is>
      </c>
      <c r="E2961" t="inlineStr">
        <is>
          <t>Natuf | Reel | Brand Ambassador | Heard Of Owning A Cafe | V1</t>
        </is>
      </c>
      <c r="F2961" t="inlineStr">
        <is>
          <t>In House Natuf</t>
        </is>
      </c>
      <c r="G2961" t="inlineStr">
        <is>
          <t>Attempt 4</t>
        </is>
      </c>
      <c r="H2961" s="39" t="str">
        <f>IF(ISNUMBER(MATCH(G2961,QualityStatuses,0)),"Quality Lead","Non-Quality Lead")</f>
        <v>Non-Quality Lead</v>
      </c>
      <c r="I2961" t="inlineStr">
        <is>
          <t>2026-10</t>
        </is>
      </c>
      <c r="J2961" t="inlineStr">
        <is>
          <t>Wk of 2026-10-05</t>
        </is>
      </c>
      <c r="K2961" t="inlineStr">
        <is>
          <t>Marshal Malbari</t>
        </is>
      </c>
      <c r="L2961" t="inlineStr">
        <is>
          <t>Facebook</t>
        </is>
      </c>
      <c r="M2961" t="inlineStr">
        <is>
          <t>Direct (campaign tagged in CRM)</t>
        </is>
      </c>
      <c r="N2961" t="inlineStr">
        <is>
          <t>6acb35f0961893d3ba8a051d</t>
        </is>
      </c>
      <c r="O2961" t="n">
        <v>1</v>
      </c>
      <c r="P2961" s="40">
        <f>IF(A2961="Lead",IF(ISNUMBER(MATCH(G2961,QualityStatuses,0)),1,0),0)</f>
        <v>0</v>
      </c>
      <c r="Q2961" s="40">
        <f>IF(A2961="Lead",IF(G2961="New Lead",0,1),0)</f>
        <v>1</v>
      </c>
      <c r="R2961" s="40">
        <f>IF(A2961="Lead",IF(G2961="Lost",1,0),0)</f>
        <v>0</v>
      </c>
      <c r="S2961" t="n">
        <v>5</v>
      </c>
      <c r="T2961" t="n">
        <v>4</v>
      </c>
      <c r="U2961" t="n">
        <v>0</v>
      </c>
      <c r="V2961" t="n">
        <v>0</v>
      </c>
      <c r="W2961" t="n">
        <v>0</v>
      </c>
      <c r="X2961" t="n">
        <v>0</v>
      </c>
      <c r="Y2961">
        <f>IF(AND(A2961="Lead",COUNTIF(MetaCamps,C2961)&gt;0),1,0)</f>
        <v>0</v>
      </c>
      <c r="Z2961">
        <f>IF(Y2961=1,P2961,0)</f>
        <v>0</v>
      </c>
    </row>
    <row r="2962">
      <c r="A2962" t="inlineStr">
        <is>
          <t>Lead</t>
        </is>
      </c>
      <c r="B2962" s="39" t="str">
        <f>IFERROR(INDEX(CampTypes,MATCH(C2962,CampList,0)),"Unattributed")</f>
        <v>Old</v>
      </c>
      <c r="C2962" t="inlineStr">
        <is>
          <t>natuf_Kiosk_14072026_Hindi</t>
        </is>
      </c>
      <c r="D2962" t="inlineStr">
        <is>
          <t>natuf_Kiosk_23092026_ad set3</t>
        </is>
      </c>
      <c r="E2962" t="inlineStr">
        <is>
          <t>natuf_Kiosk_23092026_ad set3_ad1</t>
        </is>
      </c>
      <c r="F2962" t="inlineStr">
        <is>
          <t>Natuf</t>
        </is>
      </c>
      <c r="G2962" t="inlineStr">
        <is>
          <t>Attempt 3</t>
        </is>
      </c>
      <c r="H2962" s="39" t="str">
        <f>IF(ISNUMBER(MATCH(G2962,QualityStatuses,0)),"Quality Lead","Non-Quality Lead")</f>
        <v>Non-Quality Lead</v>
      </c>
      <c r="I2962" t="inlineStr">
        <is>
          <t>2026-10</t>
        </is>
      </c>
      <c r="J2962" t="inlineStr">
        <is>
          <t>Wk of 2026-10-05</t>
        </is>
      </c>
      <c r="K2962" t="inlineStr">
        <is>
          <t>Tejaswini Tarigopula</t>
        </is>
      </c>
      <c r="L2962" t="inlineStr">
        <is>
          <t>Facebook</t>
        </is>
      </c>
      <c r="M2962" t="inlineStr">
        <is>
          <t>Direct (campaign tagged in CRM)</t>
        </is>
      </c>
      <c r="N2962" t="inlineStr">
        <is>
          <t>6acb358c402db50c9ccc71bc</t>
        </is>
      </c>
      <c r="O2962" t="n">
        <v>1</v>
      </c>
      <c r="P2962" s="40">
        <f>IF(A2962="Lead",IF(ISNUMBER(MATCH(G2962,QualityStatuses,0)),1,0),0)</f>
        <v>0</v>
      </c>
      <c r="Q2962" s="40">
        <f>IF(A2962="Lead",IF(G2962="New Lead",0,1),0)</f>
        <v>1</v>
      </c>
      <c r="R2962" s="40">
        <f>IF(A2962="Lead",IF(G2962="Lost",1,0),0)</f>
        <v>0</v>
      </c>
      <c r="S2962" t="n">
        <v>4</v>
      </c>
      <c r="T2962" t="n">
        <v>1</v>
      </c>
      <c r="U2962" t="n">
        <v>0</v>
      </c>
      <c r="V2962" t="n">
        <v>0</v>
      </c>
      <c r="W2962" t="n">
        <v>0</v>
      </c>
      <c r="X2962" t="n">
        <v>0</v>
      </c>
      <c r="Y2962">
        <f>IF(AND(A2962="Lead",COUNTIF(MetaCamps,C2962)&gt;0),1,0)</f>
        <v>1</v>
      </c>
      <c r="Z2962">
        <f>IF(Y2962=1,P2962,0)</f>
        <v>0</v>
      </c>
    </row>
    <row r="2963">
      <c r="A2963" t="inlineStr">
        <is>
          <t>Lead</t>
        </is>
      </c>
      <c r="B2963" s="39" t="str">
        <f>IFERROR(INDEX(CampTypes,MATCH(C2963,CampList,0)),"Unattributed")</f>
        <v>New</v>
      </c>
      <c r="C2963" t="inlineStr">
        <is>
          <t>EBG - In House | ABO | Natuf | Leads | Unit Franchise | India | Oct26 | V1</t>
        </is>
      </c>
      <c r="D2963" t="inlineStr">
        <is>
          <t>Natuf | Business Owners | Tier1 + Growth Cities | Oct26 | V1</t>
        </is>
      </c>
      <c r="E2963" t="inlineStr">
        <is>
          <t>Natuf | Reel | Brand Ambassador | Heard Of Owning A Cafe | V1</t>
        </is>
      </c>
      <c r="F2963" t="inlineStr">
        <is>
          <t>In House Natuf</t>
        </is>
      </c>
      <c r="G2963" t="inlineStr">
        <is>
          <t>Details Shared</t>
        </is>
      </c>
      <c r="H2963" s="39" t="str">
        <f>IF(ISNUMBER(MATCH(G2963,QualityStatuses,0)),"Quality Lead","Non-Quality Lead")</f>
        <v>Quality Lead</v>
      </c>
      <c r="I2963" t="inlineStr">
        <is>
          <t>2026-10</t>
        </is>
      </c>
      <c r="J2963" t="inlineStr">
        <is>
          <t>Wk of 2026-10-05</t>
        </is>
      </c>
      <c r="K2963" t="inlineStr">
        <is>
          <t>Marshal Malbari</t>
        </is>
      </c>
      <c r="L2963" t="inlineStr">
        <is>
          <t>Facebook</t>
        </is>
      </c>
      <c r="M2963" t="inlineStr">
        <is>
          <t>Direct (campaign tagged in CRM)</t>
        </is>
      </c>
      <c r="N2963" t="inlineStr">
        <is>
          <t>6acb3568c553a7c42f2f6c46</t>
        </is>
      </c>
      <c r="O2963" t="n">
        <v>1</v>
      </c>
      <c r="P2963" s="40">
        <f>IF(A2963="Lead",IF(ISNUMBER(MATCH(G2963,QualityStatuses,0)),1,0),0)</f>
        <v>1</v>
      </c>
      <c r="Q2963" s="40">
        <f>IF(A2963="Lead",IF(G2963="New Lead",0,1),0)</f>
        <v>1</v>
      </c>
      <c r="R2963" s="40">
        <f>IF(A2963="Lead",IF(G2963="Lost",1,0),0)</f>
        <v>0</v>
      </c>
      <c r="S2963" t="n">
        <v>4</v>
      </c>
      <c r="T2963" t="n">
        <v>4</v>
      </c>
      <c r="U2963" t="n">
        <v>0</v>
      </c>
      <c r="V2963" t="n">
        <v>0</v>
      </c>
      <c r="W2963" t="n">
        <v>0</v>
      </c>
      <c r="X2963" t="n">
        <v>0</v>
      </c>
      <c r="Y2963">
        <f>IF(AND(A2963="Lead",COUNTIF(MetaCamps,C2963)&gt;0),1,0)</f>
        <v>0</v>
      </c>
      <c r="Z2963">
        <f>IF(Y2963=1,P2963,0)</f>
        <v>0</v>
      </c>
    </row>
    <row r="2964">
      <c r="A2964" t="inlineStr">
        <is>
          <t>Lead</t>
        </is>
      </c>
      <c r="B2964" s="39" t="str">
        <f>IFERROR(INDEX(CampTypes,MATCH(C2964,CampList,0)),"Unattributed")</f>
        <v>New</v>
      </c>
      <c r="C2964" t="inlineStr">
        <is>
          <t>EBG - In House | ABO | Natuf | Leads | Unit Franchise | India | Oct26 | V1</t>
        </is>
      </c>
      <c r="D2964" t="inlineStr">
        <is>
          <t>Natuf | Investors | Tier1 + Growth Cities | Oct26 | V1</t>
        </is>
      </c>
      <c r="E2964" t="inlineStr">
        <is>
          <t>Natuf | Reel | Brand Ambassador | Heard Of Owning A Cafe | V1</t>
        </is>
      </c>
      <c r="F2964" t="inlineStr">
        <is>
          <t>In House Natuf</t>
        </is>
      </c>
      <c r="G2964" t="inlineStr">
        <is>
          <t>Lost</t>
        </is>
      </c>
      <c r="H2964" s="39" t="str">
        <f>IF(ISNUMBER(MATCH(G2964,QualityStatuses,0)),"Quality Lead","Non-Quality Lead")</f>
        <v>Non-Quality Lead</v>
      </c>
      <c r="I2964" t="inlineStr">
        <is>
          <t>2026-10</t>
        </is>
      </c>
      <c r="J2964" t="inlineStr">
        <is>
          <t>Wk of 2026-10-05</t>
        </is>
      </c>
      <c r="K2964" t="inlineStr">
        <is>
          <t>Marshal Malbari</t>
        </is>
      </c>
      <c r="L2964" t="inlineStr">
        <is>
          <t>Facebook</t>
        </is>
      </c>
      <c r="M2964" t="inlineStr">
        <is>
          <t>Direct (campaign tagged in CRM)</t>
        </is>
      </c>
      <c r="N2964" t="inlineStr">
        <is>
          <t>6acb341bea3ce3d89c910c0b</t>
        </is>
      </c>
      <c r="O2964" t="n">
        <v>1</v>
      </c>
      <c r="P2964" s="40">
        <f>IF(A2964="Lead",IF(ISNUMBER(MATCH(G2964,QualityStatuses,0)),1,0),0)</f>
        <v>0</v>
      </c>
      <c r="Q2964" s="40">
        <f>IF(A2964="Lead",IF(G2964="New Lead",0,1),0)</f>
        <v>1</v>
      </c>
      <c r="R2964" s="40">
        <f>IF(A2964="Lead",IF(G2964="Lost",1,0),0)</f>
        <v>1</v>
      </c>
      <c r="S2964" t="n">
        <v>4</v>
      </c>
      <c r="T2964" t="n">
        <v>3</v>
      </c>
      <c r="U2964" t="n">
        <v>0</v>
      </c>
      <c r="V2964" t="n">
        <v>0</v>
      </c>
      <c r="W2964" t="n">
        <v>0</v>
      </c>
      <c r="X2964" t="n">
        <v>0</v>
      </c>
      <c r="Y2964">
        <f>IF(AND(A2964="Lead",COUNTIF(MetaCamps,C2964)&gt;0),1,0)</f>
        <v>0</v>
      </c>
      <c r="Z2964">
        <f>IF(Y2964=1,P2964,0)</f>
        <v>0</v>
      </c>
    </row>
    <row r="2965">
      <c r="A2965" t="inlineStr">
        <is>
          <t>Lead</t>
        </is>
      </c>
      <c r="B2965" s="39" t="str">
        <f>IFERROR(INDEX(CampTypes,MATCH(C2965,CampList,0)),"Unattributed")</f>
        <v>New</v>
      </c>
      <c r="C2965" t="inlineStr">
        <is>
          <t>EBG - In House | ABO | Natuf | Leads | Unit Franchise | India | Oct26 | V1</t>
        </is>
      </c>
      <c r="D2965" t="inlineStr">
        <is>
          <t>Natuf | LAL 1% | India | Jul26 | V1</t>
        </is>
      </c>
      <c r="E2965" t="inlineStr">
        <is>
          <t>Natuf | Reel | Brand Ambassador | Heard Of Owning A Cafe | V1</t>
        </is>
      </c>
      <c r="F2965" t="inlineStr">
        <is>
          <t>In House Natuf</t>
        </is>
      </c>
      <c r="G2965" t="inlineStr">
        <is>
          <t>Lost</t>
        </is>
      </c>
      <c r="H2965" s="39" t="str">
        <f>IF(ISNUMBER(MATCH(G2965,QualityStatuses,0)),"Quality Lead","Non-Quality Lead")</f>
        <v>Non-Quality Lead</v>
      </c>
      <c r="I2965" t="inlineStr">
        <is>
          <t>2026-10</t>
        </is>
      </c>
      <c r="J2965" t="inlineStr">
        <is>
          <t>Wk of 2026-10-05</t>
        </is>
      </c>
      <c r="K2965" t="inlineStr">
        <is>
          <t>Marshal Malbari</t>
        </is>
      </c>
      <c r="L2965" t="inlineStr">
        <is>
          <t>Facebook</t>
        </is>
      </c>
      <c r="M2965" t="inlineStr">
        <is>
          <t>Direct (campaign tagged in CRM)</t>
        </is>
      </c>
      <c r="N2965" t="inlineStr">
        <is>
          <t>6acb33ed1ba3f8b194f5d226</t>
        </is>
      </c>
      <c r="O2965" t="n">
        <v>1</v>
      </c>
      <c r="P2965" s="40">
        <f>IF(A2965="Lead",IF(ISNUMBER(MATCH(G2965,QualityStatuses,0)),1,0),0)</f>
        <v>0</v>
      </c>
      <c r="Q2965" s="40">
        <f>IF(A2965="Lead",IF(G2965="New Lead",0,1),0)</f>
        <v>1</v>
      </c>
      <c r="R2965" s="40">
        <f>IF(A2965="Lead",IF(G2965="Lost",1,0),0)</f>
        <v>1</v>
      </c>
      <c r="S2965" t="n">
        <v>6</v>
      </c>
      <c r="T2965" t="n">
        <v>5</v>
      </c>
      <c r="U2965" t="n">
        <v>0</v>
      </c>
      <c r="V2965" t="n">
        <v>0</v>
      </c>
      <c r="W2965" t="n">
        <v>0</v>
      </c>
      <c r="X2965" t="n">
        <v>0</v>
      </c>
      <c r="Y2965">
        <f>IF(AND(A2965="Lead",COUNTIF(MetaCamps,C2965)&gt;0),1,0)</f>
        <v>0</v>
      </c>
      <c r="Z2965">
        <f>IF(Y2965=1,P2965,0)</f>
        <v>0</v>
      </c>
    </row>
    <row r="2966">
      <c r="A2966" t="inlineStr">
        <is>
          <t>Lead</t>
        </is>
      </c>
      <c r="B2966" s="39" t="str">
        <f>IFERROR(INDEX(CampTypes,MATCH(C2966,CampList,0)),"Unattributed")</f>
        <v>New</v>
      </c>
      <c r="C2966" t="inlineStr">
        <is>
          <t>EBG - In House | ABO | Natuf | Leads | Unit Franchise | India | Oct26 | V1</t>
        </is>
      </c>
      <c r="D2966" t="inlineStr">
        <is>
          <t>Natuf | Investors | Tier1 + Growth Cities | Oct26 | V1</t>
        </is>
      </c>
      <c r="E2966" t="inlineStr">
        <is>
          <t>Natuf | Reel | Brand Ambassador | Heard Of Owning A Cafe | V1</t>
        </is>
      </c>
      <c r="F2966" t="inlineStr">
        <is>
          <t>In House Natuf</t>
        </is>
      </c>
      <c r="G2966" t="inlineStr">
        <is>
          <t>Details Shared</t>
        </is>
      </c>
      <c r="H2966" s="39" t="str">
        <f>IF(ISNUMBER(MATCH(G2966,QualityStatuses,0)),"Quality Lead","Non-Quality Lead")</f>
        <v>Quality Lead</v>
      </c>
      <c r="I2966" t="inlineStr">
        <is>
          <t>2026-10</t>
        </is>
      </c>
      <c r="J2966" t="inlineStr">
        <is>
          <t>Wk of 2026-10-05</t>
        </is>
      </c>
      <c r="K2966" t="inlineStr">
        <is>
          <t>Marshal Malbari</t>
        </is>
      </c>
      <c r="L2966" t="inlineStr">
        <is>
          <t>Facebook</t>
        </is>
      </c>
      <c r="M2966" t="inlineStr">
        <is>
          <t>Direct (campaign tagged in CRM)</t>
        </is>
      </c>
      <c r="N2966" t="inlineStr">
        <is>
          <t>6acb329a18d2f895f1971edb</t>
        </is>
      </c>
      <c r="O2966" t="n">
        <v>1</v>
      </c>
      <c r="P2966" s="40">
        <f>IF(A2966="Lead",IF(ISNUMBER(MATCH(G2966,QualityStatuses,0)),1,0),0)</f>
        <v>1</v>
      </c>
      <c r="Q2966" s="40">
        <f>IF(A2966="Lead",IF(G2966="New Lead",0,1),0)</f>
        <v>1</v>
      </c>
      <c r="R2966" s="40">
        <f>IF(A2966="Lead",IF(G2966="Lost",1,0),0)</f>
        <v>0</v>
      </c>
      <c r="S2966" t="n">
        <v>2</v>
      </c>
      <c r="T2966" t="n">
        <v>2</v>
      </c>
      <c r="U2966" t="n">
        <v>0</v>
      </c>
      <c r="V2966" t="n">
        <v>0</v>
      </c>
      <c r="W2966" t="n">
        <v>0</v>
      </c>
      <c r="X2966" t="n">
        <v>0</v>
      </c>
      <c r="Y2966">
        <f>IF(AND(A2966="Lead",COUNTIF(MetaCamps,C2966)&gt;0),1,0)</f>
        <v>0</v>
      </c>
      <c r="Z2966">
        <f>IF(Y2966=1,P2966,0)</f>
        <v>0</v>
      </c>
    </row>
    <row r="2967">
      <c r="A2967" t="inlineStr">
        <is>
          <t>Lead</t>
        </is>
      </c>
      <c r="B2967" s="39" t="str">
        <f>IFERROR(INDEX(CampTypes,MATCH(C2967,CampList,0)),"Unattributed")</f>
        <v>New</v>
      </c>
      <c r="C2967" t="inlineStr">
        <is>
          <t>EBG - In House | ABO | Natuf | Leads | Unit Franchise | India | Oct26 | V1</t>
        </is>
      </c>
      <c r="D2967" t="inlineStr">
        <is>
          <t>Natuf | Broad | Tier1 + Growth Cities | Oct26 | V1</t>
        </is>
      </c>
      <c r="E2967" t="inlineStr">
        <is>
          <t>Natuf | Reel | Brand Ambassador | Heard Of Owning A Cafe | V1</t>
        </is>
      </c>
      <c r="F2967" t="inlineStr">
        <is>
          <t>In House Natuf</t>
        </is>
      </c>
      <c r="G2967" t="inlineStr">
        <is>
          <t>Lost</t>
        </is>
      </c>
      <c r="H2967" s="39" t="str">
        <f>IF(ISNUMBER(MATCH(G2967,QualityStatuses,0)),"Quality Lead","Non-Quality Lead")</f>
        <v>Non-Quality Lead</v>
      </c>
      <c r="I2967" t="inlineStr">
        <is>
          <t>2026-10</t>
        </is>
      </c>
      <c r="J2967" t="inlineStr">
        <is>
          <t>Wk of 2026-10-05</t>
        </is>
      </c>
      <c r="K2967" t="inlineStr">
        <is>
          <t>Marshal Malbari</t>
        </is>
      </c>
      <c r="L2967" t="inlineStr">
        <is>
          <t>Facebook</t>
        </is>
      </c>
      <c r="M2967" t="inlineStr">
        <is>
          <t>Direct (campaign tagged in CRM)</t>
        </is>
      </c>
      <c r="N2967" t="inlineStr">
        <is>
          <t>6acb31c2e684658b5be385e8</t>
        </is>
      </c>
      <c r="O2967" t="n">
        <v>1</v>
      </c>
      <c r="P2967" s="40">
        <f>IF(A2967="Lead",IF(ISNUMBER(MATCH(G2967,QualityStatuses,0)),1,0),0)</f>
        <v>0</v>
      </c>
      <c r="Q2967" s="40">
        <f>IF(A2967="Lead",IF(G2967="New Lead",0,1),0)</f>
        <v>1</v>
      </c>
      <c r="R2967" s="40">
        <f>IF(A2967="Lead",IF(G2967="Lost",1,0),0)</f>
        <v>1</v>
      </c>
      <c r="S2967" t="n">
        <v>6</v>
      </c>
      <c r="T2967" t="n">
        <v>0</v>
      </c>
      <c r="U2967" t="n">
        <v>0</v>
      </c>
      <c r="V2967" t="n">
        <v>0</v>
      </c>
      <c r="W2967" t="n">
        <v>0</v>
      </c>
      <c r="X2967" t="n">
        <v>0</v>
      </c>
      <c r="Y2967">
        <f>IF(AND(A2967="Lead",COUNTIF(MetaCamps,C2967)&gt;0),1,0)</f>
        <v>0</v>
      </c>
      <c r="Z2967">
        <f>IF(Y2967=1,P2967,0)</f>
        <v>0</v>
      </c>
    </row>
    <row r="2968">
      <c r="A2968" t="inlineStr">
        <is>
          <t>Lead</t>
        </is>
      </c>
      <c r="B2968" s="39" t="str">
        <f>IFERROR(INDEX(CampTypes,MATCH(C2968,CampList,0)),"Unattributed")</f>
        <v>New</v>
      </c>
      <c r="C2968" t="inlineStr">
        <is>
          <t>EBG - In House | ABO | Natuf | Leads | Unit Franchise | India | Oct26 | V1</t>
        </is>
      </c>
      <c r="D2968" t="inlineStr">
        <is>
          <t>Natuf | Broad | Tier1 + Growth Cities | Oct26 | V1</t>
        </is>
      </c>
      <c r="E2968" t="inlineStr">
        <is>
          <t>Natuf | Reel | Brand Ambassador | Heard Of Owning A Cafe | V1</t>
        </is>
      </c>
      <c r="F2968" t="inlineStr">
        <is>
          <t>In House Natuf</t>
        </is>
      </c>
      <c r="G2968" t="inlineStr">
        <is>
          <t>Attempt 4</t>
        </is>
      </c>
      <c r="H2968" s="39" t="str">
        <f>IF(ISNUMBER(MATCH(G2968,QualityStatuses,0)),"Quality Lead","Non-Quality Lead")</f>
        <v>Non-Quality Lead</v>
      </c>
      <c r="I2968" t="inlineStr">
        <is>
          <t>2026-10</t>
        </is>
      </c>
      <c r="J2968" t="inlineStr">
        <is>
          <t>Wk of 2026-10-05</t>
        </is>
      </c>
      <c r="K2968" t="inlineStr">
        <is>
          <t>Marshal Malbari</t>
        </is>
      </c>
      <c r="L2968" t="inlineStr">
        <is>
          <t>Facebook</t>
        </is>
      </c>
      <c r="M2968" t="inlineStr">
        <is>
          <t>Direct (campaign tagged in CRM)</t>
        </is>
      </c>
      <c r="N2968" t="inlineStr">
        <is>
          <t>6acb31af0bd6fcb71b2d9707</t>
        </is>
      </c>
      <c r="O2968" t="n">
        <v>1</v>
      </c>
      <c r="P2968" s="40">
        <f>IF(A2968="Lead",IF(ISNUMBER(MATCH(G2968,QualityStatuses,0)),1,0),0)</f>
        <v>0</v>
      </c>
      <c r="Q2968" s="40">
        <f>IF(A2968="Lead",IF(G2968="New Lead",0,1),0)</f>
        <v>1</v>
      </c>
      <c r="R2968" s="40">
        <f>IF(A2968="Lead",IF(G2968="Lost",1,0),0)</f>
        <v>0</v>
      </c>
      <c r="S2968" t="n">
        <v>5</v>
      </c>
      <c r="T2968" t="n">
        <v>0</v>
      </c>
      <c r="U2968" t="n">
        <v>0</v>
      </c>
      <c r="V2968" t="n">
        <v>0</v>
      </c>
      <c r="W2968" t="n">
        <v>0</v>
      </c>
      <c r="X2968" t="n">
        <v>0</v>
      </c>
      <c r="Y2968">
        <f>IF(AND(A2968="Lead",COUNTIF(MetaCamps,C2968)&gt;0),1,0)</f>
        <v>0</v>
      </c>
      <c r="Z2968">
        <f>IF(Y2968=1,P2968,0)</f>
        <v>0</v>
      </c>
    </row>
    <row r="2969">
      <c r="A2969" t="inlineStr">
        <is>
          <t>Lead</t>
        </is>
      </c>
      <c r="B2969" s="39" t="str">
        <f>IFERROR(INDEX(CampTypes,MATCH(C2969,CampList,0)),"Unattributed")</f>
        <v>New</v>
      </c>
      <c r="C2969" t="inlineStr">
        <is>
          <t>EBG - In House | ABO | Natuf | Leads | Unit Franchise | India | Oct26 | V1</t>
        </is>
      </c>
      <c r="D2969" t="inlineStr">
        <is>
          <t>Natuf | Investors | Tier1 + Growth Cities | Oct26 | V1</t>
        </is>
      </c>
      <c r="E2969" t="inlineStr">
        <is>
          <t>Natuf | Reel | Brand Ambassador | Heard Of Owning A Cafe | V1</t>
        </is>
      </c>
      <c r="F2969" t="inlineStr">
        <is>
          <t>In House Natuf</t>
        </is>
      </c>
      <c r="G2969" t="inlineStr">
        <is>
          <t>Lost</t>
        </is>
      </c>
      <c r="H2969" s="39" t="str">
        <f>IF(ISNUMBER(MATCH(G2969,QualityStatuses,0)),"Quality Lead","Non-Quality Lead")</f>
        <v>Non-Quality Lead</v>
      </c>
      <c r="I2969" t="inlineStr">
        <is>
          <t>2026-10</t>
        </is>
      </c>
      <c r="J2969" t="inlineStr">
        <is>
          <t>Wk of 2026-10-05</t>
        </is>
      </c>
      <c r="K2969" t="inlineStr">
        <is>
          <t>Marshal Malbari</t>
        </is>
      </c>
      <c r="L2969" t="inlineStr">
        <is>
          <t>Facebook</t>
        </is>
      </c>
      <c r="M2969" t="inlineStr">
        <is>
          <t>Direct (campaign tagged in CRM)</t>
        </is>
      </c>
      <c r="N2969" t="inlineStr">
        <is>
          <t>6acb3177cc9d8190698f31c1</t>
        </is>
      </c>
      <c r="O2969" t="n">
        <v>1</v>
      </c>
      <c r="P2969" s="40">
        <f>IF(A2969="Lead",IF(ISNUMBER(MATCH(G2969,QualityStatuses,0)),1,0),0)</f>
        <v>0</v>
      </c>
      <c r="Q2969" s="40">
        <f>IF(A2969="Lead",IF(G2969="New Lead",0,1),0)</f>
        <v>1</v>
      </c>
      <c r="R2969" s="40">
        <f>IF(A2969="Lead",IF(G2969="Lost",1,0),0)</f>
        <v>1</v>
      </c>
      <c r="S2969" t="n">
        <v>3</v>
      </c>
      <c r="T2969" t="n">
        <v>1</v>
      </c>
      <c r="U2969" t="n">
        <v>0</v>
      </c>
      <c r="V2969" t="n">
        <v>0</v>
      </c>
      <c r="W2969" t="n">
        <v>0</v>
      </c>
      <c r="X2969" t="n">
        <v>0</v>
      </c>
      <c r="Y2969">
        <f>IF(AND(A2969="Lead",COUNTIF(MetaCamps,C2969)&gt;0),1,0)</f>
        <v>0</v>
      </c>
      <c r="Z2969">
        <f>IF(Y2969=1,P2969,0)</f>
        <v>0</v>
      </c>
    </row>
    <row r="2970">
      <c r="A2970" t="inlineStr">
        <is>
          <t>Lead</t>
        </is>
      </c>
      <c r="B2970" s="39" t="str">
        <f>IFERROR(INDEX(CampTypes,MATCH(C2970,CampList,0)),"Unattributed")</f>
        <v>New</v>
      </c>
      <c r="C2970" t="inlineStr">
        <is>
          <t>EBG - In House | ABO | Natuf | Leads | Unit Franchise | India | Oct26 | V1</t>
        </is>
      </c>
      <c r="D2970" t="inlineStr">
        <is>
          <t>Natuf | Business Owners | Tier1 + Growth Cities | Oct26 | V1</t>
        </is>
      </c>
      <c r="E2970" t="inlineStr">
        <is>
          <t>Natuf | Reel | Brand Ambassador | Heard Of Owning A Cafe | V1</t>
        </is>
      </c>
      <c r="F2970" t="inlineStr">
        <is>
          <t>In House Natuf</t>
        </is>
      </c>
      <c r="G2970" t="inlineStr">
        <is>
          <t>Attempt 1</t>
        </is>
      </c>
      <c r="H2970" s="39" t="str">
        <f>IF(ISNUMBER(MATCH(G2970,QualityStatuses,0)),"Quality Lead","Non-Quality Lead")</f>
        <v>Non-Quality Lead</v>
      </c>
      <c r="I2970" t="inlineStr">
        <is>
          <t>2026-10</t>
        </is>
      </c>
      <c r="J2970" t="inlineStr">
        <is>
          <t>Wk of 2026-10-05</t>
        </is>
      </c>
      <c r="K2970" t="inlineStr">
        <is>
          <t>Marshal Malbari</t>
        </is>
      </c>
      <c r="L2970" t="inlineStr">
        <is>
          <t>Facebook</t>
        </is>
      </c>
      <c r="M2970" t="inlineStr">
        <is>
          <t>Direct (campaign tagged in CRM)</t>
        </is>
      </c>
      <c r="N2970" t="inlineStr">
        <is>
          <t>6acb3090034dfd9a2f621669</t>
        </is>
      </c>
      <c r="O2970" t="n">
        <v>1</v>
      </c>
      <c r="P2970" s="40">
        <f>IF(A2970="Lead",IF(ISNUMBER(MATCH(G2970,QualityStatuses,0)),1,0),0)</f>
        <v>0</v>
      </c>
      <c r="Q2970" s="40">
        <f>IF(A2970="Lead",IF(G2970="New Lead",0,1),0)</f>
        <v>1</v>
      </c>
      <c r="R2970" s="40">
        <f>IF(A2970="Lead",IF(G2970="Lost",1,0),0)</f>
        <v>0</v>
      </c>
      <c r="S2970" t="n">
        <v>2</v>
      </c>
      <c r="T2970" t="n">
        <v>0</v>
      </c>
      <c r="U2970" t="n">
        <v>0</v>
      </c>
      <c r="V2970" t="n">
        <v>0</v>
      </c>
      <c r="W2970" t="n">
        <v>0</v>
      </c>
      <c r="X2970" t="n">
        <v>0</v>
      </c>
      <c r="Y2970">
        <f>IF(AND(A2970="Lead",COUNTIF(MetaCamps,C2970)&gt;0),1,0)</f>
        <v>0</v>
      </c>
      <c r="Z2970">
        <f>IF(Y2970=1,P2970,0)</f>
        <v>0</v>
      </c>
    </row>
    <row r="2971">
      <c r="A2971" t="inlineStr">
        <is>
          <t>Lead</t>
        </is>
      </c>
      <c r="B2971" s="39" t="str">
        <f>IFERROR(INDEX(CampTypes,MATCH(C2971,CampList,0)),"Unattributed")</f>
        <v>New</v>
      </c>
      <c r="C2971" t="inlineStr">
        <is>
          <t>EBG - In House | ABO | Natuf | Leads | Unit Franchise | India | Oct26 | V1</t>
        </is>
      </c>
      <c r="D2971" t="inlineStr">
        <is>
          <t>Natuf | LAL 1% | India | Jul26 | V1</t>
        </is>
      </c>
      <c r="E2971" t="inlineStr">
        <is>
          <t>Natuf | Reel | Brand Ambassador | Heard Of Owning A Cafe | V1</t>
        </is>
      </c>
      <c r="F2971" t="inlineStr">
        <is>
          <t>In House Natuf</t>
        </is>
      </c>
      <c r="G2971" t="inlineStr">
        <is>
          <t>Attempt 1</t>
        </is>
      </c>
      <c r="H2971" s="39" t="str">
        <f>IF(ISNUMBER(MATCH(G2971,QualityStatuses,0)),"Quality Lead","Non-Quality Lead")</f>
        <v>Non-Quality Lead</v>
      </c>
      <c r="I2971" t="inlineStr">
        <is>
          <t>2026-10</t>
        </is>
      </c>
      <c r="J2971" t="inlineStr">
        <is>
          <t>Wk of 2026-10-05</t>
        </is>
      </c>
      <c r="K2971" t="inlineStr">
        <is>
          <t>Marshal Malbari</t>
        </is>
      </c>
      <c r="L2971" t="inlineStr">
        <is>
          <t>Facebook</t>
        </is>
      </c>
      <c r="M2971" t="inlineStr">
        <is>
          <t>Direct (campaign tagged in CRM)</t>
        </is>
      </c>
      <c r="N2971" t="inlineStr">
        <is>
          <t>6acb2e86da83677cac6eb6da</t>
        </is>
      </c>
      <c r="O2971" t="n">
        <v>1</v>
      </c>
      <c r="P2971" s="40">
        <f>IF(A2971="Lead",IF(ISNUMBER(MATCH(G2971,QualityStatuses,0)),1,0),0)</f>
        <v>0</v>
      </c>
      <c r="Q2971" s="40">
        <f>IF(A2971="Lead",IF(G2971="New Lead",0,1),0)</f>
        <v>1</v>
      </c>
      <c r="R2971" s="40">
        <f>IF(A2971="Lead",IF(G2971="Lost",1,0),0)</f>
        <v>0</v>
      </c>
      <c r="S2971" t="n">
        <v>1</v>
      </c>
      <c r="T2971" t="n">
        <v>0</v>
      </c>
      <c r="U2971" t="n">
        <v>0</v>
      </c>
      <c r="V2971" t="n">
        <v>0</v>
      </c>
      <c r="W2971" t="n">
        <v>0</v>
      </c>
      <c r="X2971" t="n">
        <v>0</v>
      </c>
      <c r="Y2971">
        <f>IF(AND(A2971="Lead",COUNTIF(MetaCamps,C2971)&gt;0),1,0)</f>
        <v>0</v>
      </c>
      <c r="Z2971">
        <f>IF(Y2971=1,P2971,0)</f>
        <v>0</v>
      </c>
    </row>
    <row r="2972">
      <c r="A2972" t="inlineStr">
        <is>
          <t>Lead</t>
        </is>
      </c>
      <c r="B2972" s="39" t="str">
        <f>IFERROR(INDEX(CampTypes,MATCH(C2972,CampList,0)),"Unattributed")</f>
        <v>New</v>
      </c>
      <c r="C2972" t="inlineStr">
        <is>
          <t>EBG - In House | ABO | Natuf | Leads | Unit Franchise | India | Oct26 | V1</t>
        </is>
      </c>
      <c r="D2972" t="inlineStr">
        <is>
          <t>Natuf | Investors | Tier1 + Growth Cities | Oct26 | V1</t>
        </is>
      </c>
      <c r="E2972" t="inlineStr">
        <is>
          <t>Natuf | Reel | Brand Ambassador | Heard Of Owning A Cafe | V1</t>
        </is>
      </c>
      <c r="F2972" t="inlineStr">
        <is>
          <t>In House Natuf</t>
        </is>
      </c>
      <c r="G2972" t="inlineStr">
        <is>
          <t>Lost</t>
        </is>
      </c>
      <c r="H2972" s="39" t="str">
        <f>IF(ISNUMBER(MATCH(G2972,QualityStatuses,0)),"Quality Lead","Non-Quality Lead")</f>
        <v>Non-Quality Lead</v>
      </c>
      <c r="I2972" t="inlineStr">
        <is>
          <t>2026-10</t>
        </is>
      </c>
      <c r="J2972" t="inlineStr">
        <is>
          <t>Wk of 2026-10-05</t>
        </is>
      </c>
      <c r="K2972" t="inlineStr">
        <is>
          <t>Marshal Malbari</t>
        </is>
      </c>
      <c r="L2972" t="inlineStr">
        <is>
          <t>Facebook</t>
        </is>
      </c>
      <c r="M2972" t="inlineStr">
        <is>
          <t>Direct (campaign tagged in CRM)</t>
        </is>
      </c>
      <c r="N2972" t="inlineStr">
        <is>
          <t>6acb2da6df6dc6fd0432745f</t>
        </is>
      </c>
      <c r="O2972" t="n">
        <v>1</v>
      </c>
      <c r="P2972" s="40">
        <f>IF(A2972="Lead",IF(ISNUMBER(MATCH(G2972,QualityStatuses,0)),1,0),0)</f>
        <v>0</v>
      </c>
      <c r="Q2972" s="40">
        <f>IF(A2972="Lead",IF(G2972="New Lead",0,1),0)</f>
        <v>1</v>
      </c>
      <c r="R2972" s="40">
        <f>IF(A2972="Lead",IF(G2972="Lost",1,0),0)</f>
        <v>1</v>
      </c>
      <c r="S2972" t="n">
        <v>3</v>
      </c>
      <c r="T2972" t="n">
        <v>3</v>
      </c>
      <c r="U2972" t="n">
        <v>0</v>
      </c>
      <c r="V2972" t="n">
        <v>0</v>
      </c>
      <c r="W2972" t="n">
        <v>0</v>
      </c>
      <c r="X2972" t="n">
        <v>0</v>
      </c>
      <c r="Y2972">
        <f>IF(AND(A2972="Lead",COUNTIF(MetaCamps,C2972)&gt;0),1,0)</f>
        <v>0</v>
      </c>
      <c r="Z2972">
        <f>IF(Y2972=1,P2972,0)</f>
        <v>0</v>
      </c>
    </row>
    <row r="2973">
      <c r="A2973" t="inlineStr">
        <is>
          <t>Lead</t>
        </is>
      </c>
      <c r="B2973" s="39" t="str">
        <f>IFERROR(INDEX(CampTypes,MATCH(C2973,CampList,0)),"Unattributed")</f>
        <v>New</v>
      </c>
      <c r="C2973" t="inlineStr">
        <is>
          <t>EBG - In House | ABO | Natuf | Leads | Unit Franchise | India | Oct26 | V1</t>
        </is>
      </c>
      <c r="D2973" t="inlineStr">
        <is>
          <t>Natuf | Business Owners | Tier1 + Growth Cities | Oct26 | V1</t>
        </is>
      </c>
      <c r="E2973" t="inlineStr">
        <is>
          <t>Natuf | Reel | Brand Ambassador | Heard Of Owning A Cafe | V1</t>
        </is>
      </c>
      <c r="F2973" t="inlineStr">
        <is>
          <t>In House Natuf</t>
        </is>
      </c>
      <c r="G2973" t="inlineStr">
        <is>
          <t>Lost</t>
        </is>
      </c>
      <c r="H2973" s="39" t="str">
        <f>IF(ISNUMBER(MATCH(G2973,QualityStatuses,0)),"Quality Lead","Non-Quality Lead")</f>
        <v>Non-Quality Lead</v>
      </c>
      <c r="I2973" t="inlineStr">
        <is>
          <t>2026-10</t>
        </is>
      </c>
      <c r="J2973" t="inlineStr">
        <is>
          <t>Wk of 2026-10-05</t>
        </is>
      </c>
      <c r="K2973" t="inlineStr">
        <is>
          <t>Marshal Malbari</t>
        </is>
      </c>
      <c r="L2973" t="inlineStr">
        <is>
          <t>Facebook</t>
        </is>
      </c>
      <c r="M2973" t="inlineStr">
        <is>
          <t>Direct (campaign tagged in CRM)</t>
        </is>
      </c>
      <c r="N2973" t="inlineStr">
        <is>
          <t>6acb2c0b1ceb367c358290bc</t>
        </is>
      </c>
      <c r="O2973" t="n">
        <v>1</v>
      </c>
      <c r="P2973" s="40">
        <f>IF(A2973="Lead",IF(ISNUMBER(MATCH(G2973,QualityStatuses,0)),1,0),0)</f>
        <v>0</v>
      </c>
      <c r="Q2973" s="40">
        <f>IF(A2973="Lead",IF(G2973="New Lead",0,1),0)</f>
        <v>1</v>
      </c>
      <c r="R2973" s="40">
        <f>IF(A2973="Lead",IF(G2973="Lost",1,0),0)</f>
        <v>1</v>
      </c>
      <c r="S2973" t="n">
        <v>1</v>
      </c>
      <c r="T2973" t="n">
        <v>1</v>
      </c>
      <c r="U2973" t="n">
        <v>0</v>
      </c>
      <c r="V2973" t="n">
        <v>0</v>
      </c>
      <c r="W2973" t="n">
        <v>0</v>
      </c>
      <c r="X2973" t="n">
        <v>0</v>
      </c>
      <c r="Y2973">
        <f>IF(AND(A2973="Lead",COUNTIF(MetaCamps,C2973)&gt;0),1,0)</f>
        <v>0</v>
      </c>
      <c r="Z2973">
        <f>IF(Y2973=1,P2973,0)</f>
        <v>0</v>
      </c>
    </row>
    <row r="2974">
      <c r="A2974" t="inlineStr">
        <is>
          <t>Lead</t>
        </is>
      </c>
      <c r="B2974" s="39" t="str">
        <f>IFERROR(INDEX(CampTypes,MATCH(C2974,CampList,0)),"Unattributed")</f>
        <v>New</v>
      </c>
      <c r="C2974" t="inlineStr">
        <is>
          <t>EBG - In House | ABO | Natuf | Leads | Unit Franchise | India | Oct26 | V1</t>
        </is>
      </c>
      <c r="D2974" t="inlineStr">
        <is>
          <t>Natuf | Business Owners | Tier1 + Growth Cities | Oct26 | V1</t>
        </is>
      </c>
      <c r="E2974" t="inlineStr">
        <is>
          <t>Natuf | Reel | Brand Ambassador | Heard Of Owning A Cafe | V1</t>
        </is>
      </c>
      <c r="F2974" t="inlineStr">
        <is>
          <t>In House Natuf</t>
        </is>
      </c>
      <c r="G2974" t="inlineStr">
        <is>
          <t>Lost</t>
        </is>
      </c>
      <c r="H2974" s="39" t="str">
        <f>IF(ISNUMBER(MATCH(G2974,QualityStatuses,0)),"Quality Lead","Non-Quality Lead")</f>
        <v>Non-Quality Lead</v>
      </c>
      <c r="I2974" t="inlineStr">
        <is>
          <t>2026-10</t>
        </is>
      </c>
      <c r="J2974" t="inlineStr">
        <is>
          <t>Wk of 2026-10-05</t>
        </is>
      </c>
      <c r="K2974" t="inlineStr">
        <is>
          <t>Marshal Malbari</t>
        </is>
      </c>
      <c r="L2974" t="inlineStr">
        <is>
          <t>Facebook</t>
        </is>
      </c>
      <c r="M2974" t="inlineStr">
        <is>
          <t>Direct (campaign tagged in CRM)</t>
        </is>
      </c>
      <c r="N2974" t="inlineStr">
        <is>
          <t>6acb2be8f61110b2e5ba9819</t>
        </is>
      </c>
      <c r="O2974" t="n">
        <v>1</v>
      </c>
      <c r="P2974" s="40">
        <f>IF(A2974="Lead",IF(ISNUMBER(MATCH(G2974,QualityStatuses,0)),1,0),0)</f>
        <v>0</v>
      </c>
      <c r="Q2974" s="40">
        <f>IF(A2974="Lead",IF(G2974="New Lead",0,1),0)</f>
        <v>1</v>
      </c>
      <c r="R2974" s="40">
        <f>IF(A2974="Lead",IF(G2974="Lost",1,0),0)</f>
        <v>1</v>
      </c>
      <c r="S2974" t="n">
        <v>5</v>
      </c>
      <c r="T2974" t="n">
        <v>0</v>
      </c>
      <c r="U2974" t="n">
        <v>0</v>
      </c>
      <c r="V2974" t="n">
        <v>0</v>
      </c>
      <c r="W2974" t="n">
        <v>0</v>
      </c>
      <c r="X2974" t="n">
        <v>0</v>
      </c>
      <c r="Y2974">
        <f>IF(AND(A2974="Lead",COUNTIF(MetaCamps,C2974)&gt;0),1,0)</f>
        <v>0</v>
      </c>
      <c r="Z2974">
        <f>IF(Y2974=1,P2974,0)</f>
        <v>0</v>
      </c>
    </row>
    <row r="2975">
      <c r="A2975" t="inlineStr">
        <is>
          <t>Lead</t>
        </is>
      </c>
      <c r="B2975" s="39" t="str">
        <f>IFERROR(INDEX(CampTypes,MATCH(C2975,CampList,0)),"Unattributed")</f>
        <v>Old</v>
      </c>
      <c r="C2975" t="inlineStr">
        <is>
          <t>E_Suresh_Natuf_Kiosk_07072026</t>
        </is>
      </c>
      <c r="D2975" t="inlineStr">
        <is>
          <t>E_Suresh_Natuf_Kiosk_07072026_Adset5</t>
        </is>
      </c>
      <c r="E2975" t="inlineStr">
        <is>
          <t>E_Hindi_Suresh_Natuf_Kiosk_07072026_Adset5_ad3 – Copy 2</t>
        </is>
      </c>
      <c r="F2975" t="inlineStr">
        <is>
          <t>Natuf</t>
        </is>
      </c>
      <c r="G2975" t="inlineStr">
        <is>
          <t>Attempt 1</t>
        </is>
      </c>
      <c r="H2975" s="39" t="str">
        <f>IF(ISNUMBER(MATCH(G2975,QualityStatuses,0)),"Quality Lead","Non-Quality Lead")</f>
        <v>Non-Quality Lead</v>
      </c>
      <c r="I2975" t="inlineStr">
        <is>
          <t>2026-10</t>
        </is>
      </c>
      <c r="J2975" t="inlineStr">
        <is>
          <t>Wk of 2026-10-05</t>
        </is>
      </c>
      <c r="K2975" t="inlineStr">
        <is>
          <t>Tejaswini Tarigopula</t>
        </is>
      </c>
      <c r="L2975" t="inlineStr">
        <is>
          <t>Facebook</t>
        </is>
      </c>
      <c r="M2975" t="inlineStr">
        <is>
          <t>Direct (campaign tagged in CRM)</t>
        </is>
      </c>
      <c r="N2975" t="inlineStr">
        <is>
          <t>6acb2af34687d2e2e5651161</t>
        </is>
      </c>
      <c r="O2975" t="n">
        <v>1</v>
      </c>
      <c r="P2975" s="40">
        <f>IF(A2975="Lead",IF(ISNUMBER(MATCH(G2975,QualityStatuses,0)),1,0),0)</f>
        <v>0</v>
      </c>
      <c r="Q2975" s="40">
        <f>IF(A2975="Lead",IF(G2975="New Lead",0,1),0)</f>
        <v>1</v>
      </c>
      <c r="R2975" s="40">
        <f>IF(A2975="Lead",IF(G2975="Lost",1,0),0)</f>
        <v>0</v>
      </c>
      <c r="S2975" t="n">
        <v>1</v>
      </c>
      <c r="T2975" t="n">
        <v>1</v>
      </c>
      <c r="U2975" t="n">
        <v>0</v>
      </c>
      <c r="V2975" t="n">
        <v>0</v>
      </c>
      <c r="W2975" t="n">
        <v>0</v>
      </c>
      <c r="X2975" t="n">
        <v>0</v>
      </c>
      <c r="Y2975">
        <f>IF(AND(A2975="Lead",COUNTIF(MetaCamps,C2975)&gt;0),1,0)</f>
        <v>1</v>
      </c>
      <c r="Z2975">
        <f>IF(Y2975=1,P2975,0)</f>
        <v>0</v>
      </c>
    </row>
    <row r="2976">
      <c r="A2976" t="inlineStr">
        <is>
          <t>Lead</t>
        </is>
      </c>
      <c r="B2976" s="39" t="str">
        <f>IFERROR(INDEX(CampTypes,MATCH(C2976,CampList,0)),"Unattributed")</f>
        <v>New</v>
      </c>
      <c r="C2976" t="inlineStr">
        <is>
          <t>EBG - In House | ABO | Natuf | Leads | Unit Franchise | India | Oct26 | V1</t>
        </is>
      </c>
      <c r="D2976" t="inlineStr">
        <is>
          <t>Natuf | LAL 1% | India | Jul26 | V1</t>
        </is>
      </c>
      <c r="E2976" t="inlineStr">
        <is>
          <t>Natuf | Reel | Brand Ambassador | Heard Of Owning A Cafe | V1</t>
        </is>
      </c>
      <c r="F2976" t="inlineStr">
        <is>
          <t>In House Natuf</t>
        </is>
      </c>
      <c r="G2976" t="inlineStr">
        <is>
          <t>Nurture</t>
        </is>
      </c>
      <c r="H2976" s="39" t="str">
        <f>IF(ISNUMBER(MATCH(G2976,QualityStatuses,0)),"Quality Lead","Non-Quality Lead")</f>
        <v>Non-Quality Lead</v>
      </c>
      <c r="I2976" t="inlineStr">
        <is>
          <t>2026-10</t>
        </is>
      </c>
      <c r="J2976" t="inlineStr">
        <is>
          <t>Wk of 2026-10-05</t>
        </is>
      </c>
      <c r="K2976" t="inlineStr">
        <is>
          <t>Marshal Malbari</t>
        </is>
      </c>
      <c r="L2976" t="inlineStr">
        <is>
          <t>Facebook</t>
        </is>
      </c>
      <c r="M2976" t="inlineStr">
        <is>
          <t>Direct (campaign tagged in CRM)</t>
        </is>
      </c>
      <c r="N2976" t="inlineStr">
        <is>
          <t>6acb299d7e163e48ca4bd57b</t>
        </is>
      </c>
      <c r="O2976" t="n">
        <v>1</v>
      </c>
      <c r="P2976" s="40">
        <f>IF(A2976="Lead",IF(ISNUMBER(MATCH(G2976,QualityStatuses,0)),1,0),0)</f>
        <v>0</v>
      </c>
      <c r="Q2976" s="40">
        <f>IF(A2976="Lead",IF(G2976="New Lead",0,1),0)</f>
        <v>1</v>
      </c>
      <c r="R2976" s="40">
        <f>IF(A2976="Lead",IF(G2976="Lost",1,0),0)</f>
        <v>0</v>
      </c>
      <c r="S2976" t="n">
        <v>3</v>
      </c>
      <c r="T2976" t="n">
        <v>2</v>
      </c>
      <c r="U2976" t="n">
        <v>0</v>
      </c>
      <c r="V2976" t="n">
        <v>0</v>
      </c>
      <c r="W2976" t="n">
        <v>0</v>
      </c>
      <c r="X2976" t="n">
        <v>0</v>
      </c>
      <c r="Y2976">
        <f>IF(AND(A2976="Lead",COUNTIF(MetaCamps,C2976)&gt;0),1,0)</f>
        <v>0</v>
      </c>
      <c r="Z2976">
        <f>IF(Y2976=1,P2976,0)</f>
        <v>0</v>
      </c>
    </row>
    <row r="2977">
      <c r="A2977" t="inlineStr">
        <is>
          <t>Lead</t>
        </is>
      </c>
      <c r="B2977" s="39" t="str">
        <f>IFERROR(INDEX(CampTypes,MATCH(C2977,CampList,0)),"Unattributed")</f>
        <v>New</v>
      </c>
      <c r="C2977" t="inlineStr">
        <is>
          <t>EBG - In House | ABO | Natuf | Leads | Unit Franchise | India | Oct26 | V1</t>
        </is>
      </c>
      <c r="D2977" t="inlineStr">
        <is>
          <t>Natuf | Investors | Tier1 + Growth Cities | Oct26 | V1</t>
        </is>
      </c>
      <c r="E2977" t="inlineStr">
        <is>
          <t>Natuf | Reel | Brand Ambassador | Heard Of Owning A Cafe | V1</t>
        </is>
      </c>
      <c r="F2977" t="inlineStr">
        <is>
          <t>In House Natuf</t>
        </is>
      </c>
      <c r="G2977" t="inlineStr">
        <is>
          <t>Attempt 3</t>
        </is>
      </c>
      <c r="H2977" s="39" t="str">
        <f>IF(ISNUMBER(MATCH(G2977,QualityStatuses,0)),"Quality Lead","Non-Quality Lead")</f>
        <v>Non-Quality Lead</v>
      </c>
      <c r="I2977" t="inlineStr">
        <is>
          <t>2026-10</t>
        </is>
      </c>
      <c r="J2977" t="inlineStr">
        <is>
          <t>Wk of 2026-10-05</t>
        </is>
      </c>
      <c r="K2977" t="inlineStr">
        <is>
          <t>Marshal Malbari</t>
        </is>
      </c>
      <c r="L2977" t="inlineStr">
        <is>
          <t>Facebook</t>
        </is>
      </c>
      <c r="M2977" t="inlineStr">
        <is>
          <t>Direct (campaign tagged in CRM)</t>
        </is>
      </c>
      <c r="N2977" t="inlineStr">
        <is>
          <t>6acb287e5ad1023747190c7f</t>
        </is>
      </c>
      <c r="O2977" t="n">
        <v>1</v>
      </c>
      <c r="P2977" s="40">
        <f>IF(A2977="Lead",IF(ISNUMBER(MATCH(G2977,QualityStatuses,0)),1,0),0)</f>
        <v>0</v>
      </c>
      <c r="Q2977" s="40">
        <f>IF(A2977="Lead",IF(G2977="New Lead",0,1),0)</f>
        <v>1</v>
      </c>
      <c r="R2977" s="40">
        <f>IF(A2977="Lead",IF(G2977="Lost",1,0),0)</f>
        <v>0</v>
      </c>
      <c r="S2977" t="n">
        <v>3</v>
      </c>
      <c r="T2977" t="n">
        <v>0</v>
      </c>
      <c r="U2977" t="n">
        <v>0</v>
      </c>
      <c r="V2977" t="n">
        <v>0</v>
      </c>
      <c r="W2977" t="n">
        <v>0</v>
      </c>
      <c r="X2977" t="n">
        <v>0</v>
      </c>
      <c r="Y2977">
        <f>IF(AND(A2977="Lead",COUNTIF(MetaCamps,C2977)&gt;0),1,0)</f>
        <v>0</v>
      </c>
      <c r="Z2977">
        <f>IF(Y2977=1,P2977,0)</f>
        <v>0</v>
      </c>
    </row>
    <row r="2978">
      <c r="A2978" t="inlineStr">
        <is>
          <t>Lead</t>
        </is>
      </c>
      <c r="B2978" s="39" t="str">
        <f>IFERROR(INDEX(CampTypes,MATCH(C2978,CampList,0)),"Unattributed")</f>
        <v>New</v>
      </c>
      <c r="C2978" t="inlineStr">
        <is>
          <t>EBG - In House | ABO | Natuf | Leads | Unit Franchise | India | Oct26 | V1</t>
        </is>
      </c>
      <c r="D2978" t="inlineStr">
        <is>
          <t>Natuf | Investors | Tier1 + Growth Cities | Oct26 | V1</t>
        </is>
      </c>
      <c r="E2978" t="inlineStr">
        <is>
          <t>Natuf | Reel | Brand Ambassador | Heard Of Owning A Cafe | V1</t>
        </is>
      </c>
      <c r="F2978" t="inlineStr">
        <is>
          <t>In House Natuf</t>
        </is>
      </c>
      <c r="G2978" t="inlineStr">
        <is>
          <t>Details Shared</t>
        </is>
      </c>
      <c r="H2978" s="39" t="str">
        <f>IF(ISNUMBER(MATCH(G2978,QualityStatuses,0)),"Quality Lead","Non-Quality Lead")</f>
        <v>Quality Lead</v>
      </c>
      <c r="I2978" t="inlineStr">
        <is>
          <t>2026-10</t>
        </is>
      </c>
      <c r="J2978" t="inlineStr">
        <is>
          <t>Wk of 2026-10-05</t>
        </is>
      </c>
      <c r="K2978" t="inlineStr">
        <is>
          <t>Marshal Malbari</t>
        </is>
      </c>
      <c r="L2978" t="inlineStr">
        <is>
          <t>Facebook</t>
        </is>
      </c>
      <c r="M2978" t="inlineStr">
        <is>
          <t>Direct (campaign tagged in CRM)</t>
        </is>
      </c>
      <c r="N2978" t="inlineStr">
        <is>
          <t>6acb271b398fa601d2fbdbb5</t>
        </is>
      </c>
      <c r="O2978" t="n">
        <v>1</v>
      </c>
      <c r="P2978" s="40">
        <f>IF(A2978="Lead",IF(ISNUMBER(MATCH(G2978,QualityStatuses,0)),1,0),0)</f>
        <v>1</v>
      </c>
      <c r="Q2978" s="40">
        <f>IF(A2978="Lead",IF(G2978="New Lead",0,1),0)</f>
        <v>1</v>
      </c>
      <c r="R2978" s="40">
        <f>IF(A2978="Lead",IF(G2978="Lost",1,0),0)</f>
        <v>0</v>
      </c>
      <c r="S2978" t="n">
        <v>6</v>
      </c>
      <c r="T2978" t="n">
        <v>2</v>
      </c>
      <c r="U2978" t="n">
        <v>0</v>
      </c>
      <c r="V2978" t="n">
        <v>0</v>
      </c>
      <c r="W2978" t="n">
        <v>0</v>
      </c>
      <c r="X2978" t="n">
        <v>0</v>
      </c>
      <c r="Y2978">
        <f>IF(AND(A2978="Lead",COUNTIF(MetaCamps,C2978)&gt;0),1,0)</f>
        <v>0</v>
      </c>
      <c r="Z2978">
        <f>IF(Y2978=1,P2978,0)</f>
        <v>0</v>
      </c>
    </row>
    <row r="2979">
      <c r="A2979" t="inlineStr">
        <is>
          <t>Lead</t>
        </is>
      </c>
      <c r="B2979" s="39" t="str">
        <f>IFERROR(INDEX(CampTypes,MATCH(C2979,CampList,0)),"Unattributed")</f>
        <v>New</v>
      </c>
      <c r="C2979" t="inlineStr">
        <is>
          <t>EBG - In House | ABO | Natuf | Leads | Unit Franchise | India | Oct26 | V1</t>
        </is>
      </c>
      <c r="D2979" t="inlineStr">
        <is>
          <t>Natuf | Investors | Tier1 + Growth Cities | Oct26 | V1</t>
        </is>
      </c>
      <c r="E2979" t="inlineStr">
        <is>
          <t>Natuf | Reel | Brand Ambassador | Heard Of Owning A Cafe | V1</t>
        </is>
      </c>
      <c r="F2979" t="inlineStr">
        <is>
          <t>In House Natuf</t>
        </is>
      </c>
      <c r="G2979" t="inlineStr">
        <is>
          <t>Lost</t>
        </is>
      </c>
      <c r="H2979" s="39" t="str">
        <f>IF(ISNUMBER(MATCH(G2979,QualityStatuses,0)),"Quality Lead","Non-Quality Lead")</f>
        <v>Non-Quality Lead</v>
      </c>
      <c r="I2979" t="inlineStr">
        <is>
          <t>2026-10</t>
        </is>
      </c>
      <c r="J2979" t="inlineStr">
        <is>
          <t>Wk of 2026-10-05</t>
        </is>
      </c>
      <c r="K2979" t="inlineStr">
        <is>
          <t>Marshal Malbari</t>
        </is>
      </c>
      <c r="L2979" t="inlineStr">
        <is>
          <t>Facebook</t>
        </is>
      </c>
      <c r="M2979" t="inlineStr">
        <is>
          <t>Direct (campaign tagged in CRM)</t>
        </is>
      </c>
      <c r="N2979" t="inlineStr">
        <is>
          <t>6acb24b23cc6a2916a97d337</t>
        </is>
      </c>
      <c r="O2979" t="n">
        <v>1</v>
      </c>
      <c r="P2979" s="40">
        <f>IF(A2979="Lead",IF(ISNUMBER(MATCH(G2979,QualityStatuses,0)),1,0),0)</f>
        <v>0</v>
      </c>
      <c r="Q2979" s="40">
        <f>IF(A2979="Lead",IF(G2979="New Lead",0,1),0)</f>
        <v>1</v>
      </c>
      <c r="R2979" s="40">
        <f>IF(A2979="Lead",IF(G2979="Lost",1,0),0)</f>
        <v>1</v>
      </c>
      <c r="S2979" t="n">
        <v>11</v>
      </c>
      <c r="T2979" t="n">
        <v>5</v>
      </c>
      <c r="U2979" t="n">
        <v>0</v>
      </c>
      <c r="V2979" t="n">
        <v>0</v>
      </c>
      <c r="W2979" t="n">
        <v>0</v>
      </c>
      <c r="X2979" t="n">
        <v>0</v>
      </c>
      <c r="Y2979">
        <f>IF(AND(A2979="Lead",COUNTIF(MetaCamps,C2979)&gt;0),1,0)</f>
        <v>0</v>
      </c>
      <c r="Z2979">
        <f>IF(Y2979=1,P2979,0)</f>
        <v>0</v>
      </c>
    </row>
    <row r="2980">
      <c r="A2980" t="inlineStr">
        <is>
          <t>Lead</t>
        </is>
      </c>
      <c r="B2980" s="39" t="str">
        <f>IFERROR(INDEX(CampTypes,MATCH(C2980,CampList,0)),"Unattributed")</f>
        <v>New</v>
      </c>
      <c r="C2980" t="inlineStr">
        <is>
          <t>EBG - In House | ABO | Natuf | Leads | Unit Franchise | India | Oct26 | V1</t>
        </is>
      </c>
      <c r="D2980" t="inlineStr">
        <is>
          <t>Natuf | Business Owners | Tier1 + Growth Cities | Oct26 | V1</t>
        </is>
      </c>
      <c r="E2980" t="inlineStr">
        <is>
          <t>Natuf | Reel | Brand Ambassador | Heard Of Owning A Cafe | V1</t>
        </is>
      </c>
      <c r="F2980" t="inlineStr">
        <is>
          <t>In House Natuf</t>
        </is>
      </c>
      <c r="G2980" t="inlineStr">
        <is>
          <t>Lost</t>
        </is>
      </c>
      <c r="H2980" s="39" t="str">
        <f>IF(ISNUMBER(MATCH(G2980,QualityStatuses,0)),"Quality Lead","Non-Quality Lead")</f>
        <v>Non-Quality Lead</v>
      </c>
      <c r="I2980" t="inlineStr">
        <is>
          <t>2026-10</t>
        </is>
      </c>
      <c r="J2980" t="inlineStr">
        <is>
          <t>Wk of 2026-10-05</t>
        </is>
      </c>
      <c r="K2980" t="inlineStr">
        <is>
          <t>Marshal Malbari</t>
        </is>
      </c>
      <c r="L2980" t="inlineStr">
        <is>
          <t>Facebook</t>
        </is>
      </c>
      <c r="M2980" t="inlineStr">
        <is>
          <t>Direct (campaign tagged in CRM)</t>
        </is>
      </c>
      <c r="N2980" t="inlineStr">
        <is>
          <t>6acb23629f1686dd6d730bea</t>
        </is>
      </c>
      <c r="O2980" t="n">
        <v>1</v>
      </c>
      <c r="P2980" s="40">
        <f>IF(A2980="Lead",IF(ISNUMBER(MATCH(G2980,QualityStatuses,0)),1,0),0)</f>
        <v>0</v>
      </c>
      <c r="Q2980" s="40">
        <f>IF(A2980="Lead",IF(G2980="New Lead",0,1),0)</f>
        <v>1</v>
      </c>
      <c r="R2980" s="40">
        <f>IF(A2980="Lead",IF(G2980="Lost",1,0),0)</f>
        <v>1</v>
      </c>
      <c r="S2980" t="n">
        <v>3</v>
      </c>
      <c r="T2980" t="n">
        <v>1</v>
      </c>
      <c r="U2980" t="n">
        <v>0</v>
      </c>
      <c r="V2980" t="n">
        <v>0</v>
      </c>
      <c r="W2980" t="n">
        <v>0</v>
      </c>
      <c r="X2980" t="n">
        <v>0</v>
      </c>
      <c r="Y2980">
        <f>IF(AND(A2980="Lead",COUNTIF(MetaCamps,C2980)&gt;0),1,0)</f>
        <v>0</v>
      </c>
      <c r="Z2980">
        <f>IF(Y2980=1,P2980,0)</f>
        <v>0</v>
      </c>
    </row>
    <row r="2981">
      <c r="A2981" t="inlineStr">
        <is>
          <t>Lead</t>
        </is>
      </c>
      <c r="B2981" s="39" t="str">
        <f>IFERROR(INDEX(CampTypes,MATCH(C2981,CampList,0)),"Unattributed")</f>
        <v>New</v>
      </c>
      <c r="C2981" t="inlineStr">
        <is>
          <t>EBG - In House | ABO | Natuf | Leads | Unit Franchise | India | Oct26 | V1</t>
        </is>
      </c>
      <c r="D2981" t="inlineStr">
        <is>
          <t>Natuf | LAL 1% | India | Jul26 | V1</t>
        </is>
      </c>
      <c r="E2981" t="inlineStr">
        <is>
          <t>Natuf | Reel | Brand Ambassador | Heard Of Owning A Cafe | V1</t>
        </is>
      </c>
      <c r="F2981" t="inlineStr">
        <is>
          <t>In House Natuf</t>
        </is>
      </c>
      <c r="G2981" t="inlineStr">
        <is>
          <t>Details Shared</t>
        </is>
      </c>
      <c r="H2981" s="39" t="str">
        <f>IF(ISNUMBER(MATCH(G2981,QualityStatuses,0)),"Quality Lead","Non-Quality Lead")</f>
        <v>Quality Lead</v>
      </c>
      <c r="I2981" t="inlineStr">
        <is>
          <t>2026-10</t>
        </is>
      </c>
      <c r="J2981" t="inlineStr">
        <is>
          <t>Wk of 2026-10-05</t>
        </is>
      </c>
      <c r="K2981" t="inlineStr">
        <is>
          <t>Marshal Malbari</t>
        </is>
      </c>
      <c r="L2981" t="inlineStr">
        <is>
          <t>Facebook</t>
        </is>
      </c>
      <c r="M2981" t="inlineStr">
        <is>
          <t>Direct (campaign tagged in CRM)</t>
        </is>
      </c>
      <c r="N2981" t="inlineStr">
        <is>
          <t>6acb2137d4b572169d3f8ed5</t>
        </is>
      </c>
      <c r="O2981" t="n">
        <v>1</v>
      </c>
      <c r="P2981" s="40">
        <f>IF(A2981="Lead",IF(ISNUMBER(MATCH(G2981,QualityStatuses,0)),1,0),0)</f>
        <v>1</v>
      </c>
      <c r="Q2981" s="40">
        <f>IF(A2981="Lead",IF(G2981="New Lead",0,1),0)</f>
        <v>1</v>
      </c>
      <c r="R2981" s="40">
        <f>IF(A2981="Lead",IF(G2981="Lost",1,0),0)</f>
        <v>0</v>
      </c>
      <c r="S2981" t="n">
        <v>3</v>
      </c>
      <c r="T2981" t="n">
        <v>1</v>
      </c>
      <c r="U2981" t="n">
        <v>0</v>
      </c>
      <c r="V2981" t="n">
        <v>0</v>
      </c>
      <c r="W2981" t="n">
        <v>0</v>
      </c>
      <c r="X2981" t="n">
        <v>0</v>
      </c>
      <c r="Y2981">
        <f>IF(AND(A2981="Lead",COUNTIF(MetaCamps,C2981)&gt;0),1,0)</f>
        <v>0</v>
      </c>
      <c r="Z2981">
        <f>IF(Y2981=1,P2981,0)</f>
        <v>0</v>
      </c>
    </row>
    <row r="2982">
      <c r="A2982" t="inlineStr">
        <is>
          <t>Lead</t>
        </is>
      </c>
      <c r="B2982" s="39" t="str">
        <f>IFERROR(INDEX(CampTypes,MATCH(C2982,CampList,0)),"Unattributed")</f>
        <v>New</v>
      </c>
      <c r="C2982" t="inlineStr">
        <is>
          <t>EBG - In House | ABO | Natuf | Leads | Unit Franchise | India | Oct26 | V1</t>
        </is>
      </c>
      <c r="D2982" t="inlineStr">
        <is>
          <t>Natuf | Business Owners | Tier1 + Growth Cities | Oct26 | V1</t>
        </is>
      </c>
      <c r="E2982" t="inlineStr">
        <is>
          <t>Natuf | Reel | Brand Ambassador | Heard Of Owning A Cafe | V1</t>
        </is>
      </c>
      <c r="F2982" t="inlineStr">
        <is>
          <t>In House Natuf</t>
        </is>
      </c>
      <c r="G2982" t="inlineStr">
        <is>
          <t>Details Shared</t>
        </is>
      </c>
      <c r="H2982" s="39" t="str">
        <f>IF(ISNUMBER(MATCH(G2982,QualityStatuses,0)),"Quality Lead","Non-Quality Lead")</f>
        <v>Quality Lead</v>
      </c>
      <c r="I2982" t="inlineStr">
        <is>
          <t>2026-10</t>
        </is>
      </c>
      <c r="J2982" t="inlineStr">
        <is>
          <t>Wk of 2026-10-05</t>
        </is>
      </c>
      <c r="K2982" t="inlineStr">
        <is>
          <t>Marshal Malbari</t>
        </is>
      </c>
      <c r="L2982" t="inlineStr">
        <is>
          <t>Facebook</t>
        </is>
      </c>
      <c r="M2982" t="inlineStr">
        <is>
          <t>Direct (campaign tagged in CRM)</t>
        </is>
      </c>
      <c r="N2982" t="inlineStr">
        <is>
          <t>6acb208bbdb259ef4d40b8b7</t>
        </is>
      </c>
      <c r="O2982" t="n">
        <v>1</v>
      </c>
      <c r="P2982" s="40">
        <f>IF(A2982="Lead",IF(ISNUMBER(MATCH(G2982,QualityStatuses,0)),1,0),0)</f>
        <v>1</v>
      </c>
      <c r="Q2982" s="40">
        <f>IF(A2982="Lead",IF(G2982="New Lead",0,1),0)</f>
        <v>1</v>
      </c>
      <c r="R2982" s="40">
        <f>IF(A2982="Lead",IF(G2982="Lost",1,0),0)</f>
        <v>0</v>
      </c>
      <c r="S2982" t="n">
        <v>1</v>
      </c>
      <c r="T2982" t="n">
        <v>1</v>
      </c>
      <c r="U2982" t="n">
        <v>0</v>
      </c>
      <c r="V2982" t="n">
        <v>0</v>
      </c>
      <c r="W2982" t="n">
        <v>0</v>
      </c>
      <c r="X2982" t="n">
        <v>0</v>
      </c>
      <c r="Y2982">
        <f>IF(AND(A2982="Lead",COUNTIF(MetaCamps,C2982)&gt;0),1,0)</f>
        <v>0</v>
      </c>
      <c r="Z2982">
        <f>IF(Y2982=1,P2982,0)</f>
        <v>0</v>
      </c>
    </row>
    <row r="2983">
      <c r="A2983" t="inlineStr">
        <is>
          <t>Lead</t>
        </is>
      </c>
      <c r="B2983" s="39" t="str">
        <f>IFERROR(INDEX(CampTypes,MATCH(C2983,CampList,0)),"Unattributed")</f>
        <v>New</v>
      </c>
      <c r="C2983" t="inlineStr">
        <is>
          <t>EBG - In House | ABO | Natuf | Leads | Unit Franchise | India | Oct26 | V1</t>
        </is>
      </c>
      <c r="D2983" t="inlineStr">
        <is>
          <t>Natuf | Business Owners | Tier1 + Growth Cities | Oct26 | V1</t>
        </is>
      </c>
      <c r="E2983" t="inlineStr">
        <is>
          <t>Natuf | Reel | Brand Ambassador | Heard Of Owning A Cafe | V1</t>
        </is>
      </c>
      <c r="F2983" t="inlineStr">
        <is>
          <t>In House Natuf</t>
        </is>
      </c>
      <c r="G2983" t="inlineStr">
        <is>
          <t>Attempt 5</t>
        </is>
      </c>
      <c r="H2983" s="39" t="str">
        <f>IF(ISNUMBER(MATCH(G2983,QualityStatuses,0)),"Quality Lead","Non-Quality Lead")</f>
        <v>Non-Quality Lead</v>
      </c>
      <c r="I2983" t="inlineStr">
        <is>
          <t>2026-10</t>
        </is>
      </c>
      <c r="J2983" t="inlineStr">
        <is>
          <t>Wk of 2026-10-05</t>
        </is>
      </c>
      <c r="K2983" t="inlineStr">
        <is>
          <t>Marshal Malbari</t>
        </is>
      </c>
      <c r="L2983" t="inlineStr">
        <is>
          <t>Facebook</t>
        </is>
      </c>
      <c r="M2983" t="inlineStr">
        <is>
          <t>Direct (campaign tagged in CRM)</t>
        </is>
      </c>
      <c r="N2983" t="inlineStr">
        <is>
          <t>6acb1f464f17fa15e4e5b6ab</t>
        </is>
      </c>
      <c r="O2983" t="n">
        <v>1</v>
      </c>
      <c r="P2983" s="40">
        <f>IF(A2983="Lead",IF(ISNUMBER(MATCH(G2983,QualityStatuses,0)),1,0),0)</f>
        <v>0</v>
      </c>
      <c r="Q2983" s="40">
        <f>IF(A2983="Lead",IF(G2983="New Lead",0,1),0)</f>
        <v>1</v>
      </c>
      <c r="R2983" s="40">
        <f>IF(A2983="Lead",IF(G2983="Lost",1,0),0)</f>
        <v>0</v>
      </c>
      <c r="S2983" t="n">
        <v>5</v>
      </c>
      <c r="T2983" t="n">
        <v>0</v>
      </c>
      <c r="U2983" t="n">
        <v>0</v>
      </c>
      <c r="V2983" t="n">
        <v>0</v>
      </c>
      <c r="W2983" t="n">
        <v>0</v>
      </c>
      <c r="X2983" t="n">
        <v>0</v>
      </c>
      <c r="Y2983">
        <f>IF(AND(A2983="Lead",COUNTIF(MetaCamps,C2983)&gt;0),1,0)</f>
        <v>0</v>
      </c>
      <c r="Z2983">
        <f>IF(Y2983=1,P2983,0)</f>
        <v>0</v>
      </c>
    </row>
    <row r="2984">
      <c r="A2984" t="inlineStr">
        <is>
          <t>Lead</t>
        </is>
      </c>
      <c r="B2984" s="39" t="str">
        <f>IFERROR(INDEX(CampTypes,MATCH(C2984,CampList,0)),"Unattributed")</f>
        <v>Old</v>
      </c>
      <c r="C2984" t="inlineStr">
        <is>
          <t>E_Natuf_Generic_13082026</t>
        </is>
      </c>
      <c r="D2984" t="inlineStr">
        <is>
          <t>E_Natuf_Generic_13082026_Adset1</t>
        </is>
      </c>
      <c r="E2984" t="inlineStr">
        <is>
          <t>E_Natuf_Generic_13082026_Adset1_Ad1</t>
        </is>
      </c>
      <c r="F2984" t="inlineStr">
        <is>
          <t>Natuf</t>
        </is>
      </c>
      <c r="G2984" t="inlineStr">
        <is>
          <t>Attempt 4</t>
        </is>
      </c>
      <c r="H2984" s="39" t="str">
        <f>IF(ISNUMBER(MATCH(G2984,QualityStatuses,0)),"Quality Lead","Non-Quality Lead")</f>
        <v>Non-Quality Lead</v>
      </c>
      <c r="I2984" t="inlineStr">
        <is>
          <t>2026-10</t>
        </is>
      </c>
      <c r="J2984" t="inlineStr">
        <is>
          <t>Wk of 2026-10-05</t>
        </is>
      </c>
      <c r="K2984" t="inlineStr">
        <is>
          <t>Marshal Malbari</t>
        </is>
      </c>
      <c r="L2984" t="inlineStr">
        <is>
          <t>Facebook</t>
        </is>
      </c>
      <c r="M2984" t="inlineStr">
        <is>
          <t>Direct (campaign tagged in CRM)</t>
        </is>
      </c>
      <c r="N2984" t="inlineStr">
        <is>
          <t>6acb1da93dc6c0d258b48190</t>
        </is>
      </c>
      <c r="O2984" t="n">
        <v>1</v>
      </c>
      <c r="P2984" s="40">
        <f>IF(A2984="Lead",IF(ISNUMBER(MATCH(G2984,QualityStatuses,0)),1,0),0)</f>
        <v>0</v>
      </c>
      <c r="Q2984" s="40">
        <f>IF(A2984="Lead",IF(G2984="New Lead",0,1),0)</f>
        <v>1</v>
      </c>
      <c r="R2984" s="40">
        <f>IF(A2984="Lead",IF(G2984="Lost",1,0),0)</f>
        <v>0</v>
      </c>
      <c r="S2984" t="n">
        <v>7</v>
      </c>
      <c r="T2984" t="n">
        <v>0</v>
      </c>
      <c r="U2984" t="n">
        <v>0</v>
      </c>
      <c r="V2984" t="n">
        <v>0</v>
      </c>
      <c r="W2984" t="n">
        <v>0</v>
      </c>
      <c r="X2984" t="n">
        <v>0</v>
      </c>
      <c r="Y2984">
        <f>IF(AND(A2984="Lead",COUNTIF(MetaCamps,C2984)&gt;0),1,0)</f>
        <v>1</v>
      </c>
      <c r="Z2984">
        <f>IF(Y2984=1,P2984,0)</f>
        <v>0</v>
      </c>
    </row>
    <row r="2985">
      <c r="A2985" t="inlineStr">
        <is>
          <t>Lead</t>
        </is>
      </c>
      <c r="B2985" s="39" t="str">
        <f>IFERROR(INDEX(CampTypes,MATCH(C2985,CampList,0)),"Unattributed")</f>
        <v>New</v>
      </c>
      <c r="C2985" t="inlineStr">
        <is>
          <t>EBG - In House | ABO | Natuf | Leads | Unit Franchise | India | Oct26 | V1</t>
        </is>
      </c>
      <c r="D2985" t="inlineStr">
        <is>
          <t>Natuf | Investors | Tier1 + Growth Cities | Oct26 | V1</t>
        </is>
      </c>
      <c r="E2985" t="inlineStr">
        <is>
          <t>Natuf | Reel | Brand Ambassador | Heard Of Owning A Cafe | V1</t>
        </is>
      </c>
      <c r="F2985" t="inlineStr">
        <is>
          <t>In House Natuf</t>
        </is>
      </c>
      <c r="G2985" t="inlineStr">
        <is>
          <t>Lost</t>
        </is>
      </c>
      <c r="H2985" s="39" t="str">
        <f>IF(ISNUMBER(MATCH(G2985,QualityStatuses,0)),"Quality Lead","Non-Quality Lead")</f>
        <v>Non-Quality Lead</v>
      </c>
      <c r="I2985" t="inlineStr">
        <is>
          <t>2026-10</t>
        </is>
      </c>
      <c r="J2985" t="inlineStr">
        <is>
          <t>Wk of 2026-10-05</t>
        </is>
      </c>
      <c r="K2985" t="inlineStr">
        <is>
          <t>Marshal Malbari</t>
        </is>
      </c>
      <c r="L2985" t="inlineStr">
        <is>
          <t>Facebook</t>
        </is>
      </c>
      <c r="M2985" t="inlineStr">
        <is>
          <t>Direct (campaign tagged in CRM)</t>
        </is>
      </c>
      <c r="N2985" t="inlineStr">
        <is>
          <t>6acb1d573cc6a2916a97cbaa</t>
        </is>
      </c>
      <c r="O2985" t="n">
        <v>1</v>
      </c>
      <c r="P2985" s="40">
        <f>IF(A2985="Lead",IF(ISNUMBER(MATCH(G2985,QualityStatuses,0)),1,0),0)</f>
        <v>0</v>
      </c>
      <c r="Q2985" s="40">
        <f>IF(A2985="Lead",IF(G2985="New Lead",0,1),0)</f>
        <v>1</v>
      </c>
      <c r="R2985" s="40">
        <f>IF(A2985="Lead",IF(G2985="Lost",1,0),0)</f>
        <v>1</v>
      </c>
      <c r="S2985" t="n">
        <v>3</v>
      </c>
      <c r="T2985" t="n">
        <v>2</v>
      </c>
      <c r="U2985" t="n">
        <v>0</v>
      </c>
      <c r="V2985" t="n">
        <v>0</v>
      </c>
      <c r="W2985" t="n">
        <v>0</v>
      </c>
      <c r="X2985" t="n">
        <v>0</v>
      </c>
      <c r="Y2985">
        <f>IF(AND(A2985="Lead",COUNTIF(MetaCamps,C2985)&gt;0),1,0)</f>
        <v>0</v>
      </c>
      <c r="Z2985">
        <f>IF(Y2985=1,P2985,0)</f>
        <v>0</v>
      </c>
    </row>
    <row r="2986">
      <c r="A2986" t="inlineStr">
        <is>
          <t>Lead</t>
        </is>
      </c>
      <c r="B2986" s="39" t="str">
        <f>IFERROR(INDEX(CampTypes,MATCH(C2986,CampList,0)),"Unattributed")</f>
        <v>New</v>
      </c>
      <c r="C2986" t="inlineStr">
        <is>
          <t>EBG - In House | ABO | Natuf | Leads | Unit Franchise | India | Oct26 | V1</t>
        </is>
      </c>
      <c r="D2986" t="inlineStr">
        <is>
          <t>Natuf | Investors | Tier1 + Growth Cities | Oct26 | V1</t>
        </is>
      </c>
      <c r="E2986" t="inlineStr">
        <is>
          <t>Natuf | Reel | Brand Ambassador | Heard Of Owning A Cafe | V1</t>
        </is>
      </c>
      <c r="F2986" t="inlineStr">
        <is>
          <t>In House Natuf</t>
        </is>
      </c>
      <c r="G2986" t="inlineStr">
        <is>
          <t>Lost</t>
        </is>
      </c>
      <c r="H2986" s="39" t="str">
        <f>IF(ISNUMBER(MATCH(G2986,QualityStatuses,0)),"Quality Lead","Non-Quality Lead")</f>
        <v>Non-Quality Lead</v>
      </c>
      <c r="I2986" t="inlineStr">
        <is>
          <t>2026-10</t>
        </is>
      </c>
      <c r="J2986" t="inlineStr">
        <is>
          <t>Wk of 2026-10-05</t>
        </is>
      </c>
      <c r="K2986" t="inlineStr">
        <is>
          <t>Marshal Malbari</t>
        </is>
      </c>
      <c r="L2986" t="inlineStr">
        <is>
          <t>Facebook</t>
        </is>
      </c>
      <c r="M2986" t="inlineStr">
        <is>
          <t>Direct (campaign tagged in CRM)</t>
        </is>
      </c>
      <c r="N2986" t="inlineStr">
        <is>
          <t>6acb1d243feb4d9a186d871d</t>
        </is>
      </c>
      <c r="O2986" t="n">
        <v>1</v>
      </c>
      <c r="P2986" s="40">
        <f>IF(A2986="Lead",IF(ISNUMBER(MATCH(G2986,QualityStatuses,0)),1,0),0)</f>
        <v>0</v>
      </c>
      <c r="Q2986" s="40">
        <f>IF(A2986="Lead",IF(G2986="New Lead",0,1),0)</f>
        <v>1</v>
      </c>
      <c r="R2986" s="40">
        <f>IF(A2986="Lead",IF(G2986="Lost",1,0),0)</f>
        <v>1</v>
      </c>
      <c r="S2986" t="n">
        <v>5</v>
      </c>
      <c r="T2986" t="n">
        <v>4</v>
      </c>
      <c r="U2986" t="n">
        <v>0</v>
      </c>
      <c r="V2986" t="n">
        <v>0</v>
      </c>
      <c r="W2986" t="n">
        <v>0</v>
      </c>
      <c r="X2986" t="n">
        <v>0</v>
      </c>
      <c r="Y2986">
        <f>IF(AND(A2986="Lead",COUNTIF(MetaCamps,C2986)&gt;0),1,0)</f>
        <v>0</v>
      </c>
      <c r="Z2986">
        <f>IF(Y2986=1,P2986,0)</f>
        <v>0</v>
      </c>
    </row>
    <row r="2987">
      <c r="A2987" t="inlineStr">
        <is>
          <t>Lead</t>
        </is>
      </c>
      <c r="B2987" s="39" t="str">
        <f>IFERROR(INDEX(CampTypes,MATCH(C2987,CampList,0)),"Unattributed")</f>
        <v>New</v>
      </c>
      <c r="C2987" t="inlineStr">
        <is>
          <t>EBG - In House | ABO | Natuf | Leads | Unit Franchise | India | Oct26 | V1</t>
        </is>
      </c>
      <c r="D2987" t="inlineStr">
        <is>
          <t>Natuf | Investors | Tier1 + Growth Cities | Oct26 | V1</t>
        </is>
      </c>
      <c r="E2987" t="inlineStr">
        <is>
          <t>Natuf | Reel | Brand Ambassador | Heard Of Owning A Cafe | V1</t>
        </is>
      </c>
      <c r="F2987" t="inlineStr">
        <is>
          <t>In House Natuf</t>
        </is>
      </c>
      <c r="G2987" t="inlineStr">
        <is>
          <t>Attempt 3</t>
        </is>
      </c>
      <c r="H2987" s="39" t="str">
        <f>IF(ISNUMBER(MATCH(G2987,QualityStatuses,0)),"Quality Lead","Non-Quality Lead")</f>
        <v>Non-Quality Lead</v>
      </c>
      <c r="I2987" t="inlineStr">
        <is>
          <t>2026-10</t>
        </is>
      </c>
      <c r="J2987" t="inlineStr">
        <is>
          <t>Wk of 2026-10-05</t>
        </is>
      </c>
      <c r="K2987" t="inlineStr">
        <is>
          <t>Marshal Malbari</t>
        </is>
      </c>
      <c r="L2987" t="inlineStr">
        <is>
          <t>Facebook</t>
        </is>
      </c>
      <c r="M2987" t="inlineStr">
        <is>
          <t>Direct (campaign tagged in CRM)</t>
        </is>
      </c>
      <c r="N2987" t="inlineStr">
        <is>
          <t>6acb1be90e4dfc2b29f1df2b</t>
        </is>
      </c>
      <c r="O2987" t="n">
        <v>1</v>
      </c>
      <c r="P2987" s="40">
        <f>IF(A2987="Lead",IF(ISNUMBER(MATCH(G2987,QualityStatuses,0)),1,0),0)</f>
        <v>0</v>
      </c>
      <c r="Q2987" s="40">
        <f>IF(A2987="Lead",IF(G2987="New Lead",0,1),0)</f>
        <v>1</v>
      </c>
      <c r="R2987" s="40">
        <f>IF(A2987="Lead",IF(G2987="Lost",1,0),0)</f>
        <v>0</v>
      </c>
      <c r="S2987" t="n">
        <v>3</v>
      </c>
      <c r="T2987" t="n">
        <v>1</v>
      </c>
      <c r="U2987" t="n">
        <v>0</v>
      </c>
      <c r="V2987" t="n">
        <v>0</v>
      </c>
      <c r="W2987" t="n">
        <v>0</v>
      </c>
      <c r="X2987" t="n">
        <v>0</v>
      </c>
      <c r="Y2987">
        <f>IF(AND(A2987="Lead",COUNTIF(MetaCamps,C2987)&gt;0),1,0)</f>
        <v>0</v>
      </c>
      <c r="Z2987">
        <f>IF(Y2987=1,P2987,0)</f>
        <v>0</v>
      </c>
    </row>
    <row r="2988">
      <c r="A2988" t="inlineStr">
        <is>
          <t>Lead</t>
        </is>
      </c>
      <c r="B2988" s="39" t="str">
        <f>IFERROR(INDEX(CampTypes,MATCH(C2988,CampList,0)),"Unattributed")</f>
        <v>New</v>
      </c>
      <c r="C2988" t="inlineStr">
        <is>
          <t>EBG - In House | ABO | Natuf | Leads | Unit Franchise | India | Oct26 | V1</t>
        </is>
      </c>
      <c r="D2988" t="inlineStr">
        <is>
          <t>Natuf | Business Owners | Tier1 + Growth Cities | Oct26 | V1</t>
        </is>
      </c>
      <c r="E2988" t="inlineStr">
        <is>
          <t>Natuf | Reel | Brand Ambassador | Heard Of Owning A Cafe | V1</t>
        </is>
      </c>
      <c r="F2988" t="inlineStr">
        <is>
          <t>In House Natuf</t>
        </is>
      </c>
      <c r="G2988" t="inlineStr">
        <is>
          <t>Lost</t>
        </is>
      </c>
      <c r="H2988" s="39" t="str">
        <f>IF(ISNUMBER(MATCH(G2988,QualityStatuses,0)),"Quality Lead","Non-Quality Lead")</f>
        <v>Non-Quality Lead</v>
      </c>
      <c r="I2988" t="inlineStr">
        <is>
          <t>2026-10</t>
        </is>
      </c>
      <c r="J2988" t="inlineStr">
        <is>
          <t>Wk of 2026-10-05</t>
        </is>
      </c>
      <c r="K2988" t="inlineStr">
        <is>
          <t>Marshal Malbari</t>
        </is>
      </c>
      <c r="L2988" t="inlineStr">
        <is>
          <t>Facebook</t>
        </is>
      </c>
      <c r="M2988" t="inlineStr">
        <is>
          <t>Direct (campaign tagged in CRM)</t>
        </is>
      </c>
      <c r="N2988" t="inlineStr">
        <is>
          <t>6acb1af9f6e72f2b92c1bba3</t>
        </is>
      </c>
      <c r="O2988" t="n">
        <v>1</v>
      </c>
      <c r="P2988" s="40">
        <f>IF(A2988="Lead",IF(ISNUMBER(MATCH(G2988,QualityStatuses,0)),1,0),0)</f>
        <v>0</v>
      </c>
      <c r="Q2988" s="40">
        <f>IF(A2988="Lead",IF(G2988="New Lead",0,1),0)</f>
        <v>1</v>
      </c>
      <c r="R2988" s="40">
        <f>IF(A2988="Lead",IF(G2988="Lost",1,0),0)</f>
        <v>1</v>
      </c>
      <c r="S2988" t="n">
        <v>9</v>
      </c>
      <c r="T2988" t="n">
        <v>6</v>
      </c>
      <c r="U2988" t="n">
        <v>0</v>
      </c>
      <c r="V2988" t="n">
        <v>0</v>
      </c>
      <c r="W2988" t="n">
        <v>0</v>
      </c>
      <c r="X2988" t="n">
        <v>0</v>
      </c>
      <c r="Y2988">
        <f>IF(AND(A2988="Lead",COUNTIF(MetaCamps,C2988)&gt;0),1,0)</f>
        <v>0</v>
      </c>
      <c r="Z2988">
        <f>IF(Y2988=1,P2988,0)</f>
        <v>0</v>
      </c>
    </row>
    <row r="2989">
      <c r="A2989" t="inlineStr">
        <is>
          <t>Lead</t>
        </is>
      </c>
      <c r="B2989" s="39" t="str">
        <f>IFERROR(INDEX(CampTypes,MATCH(C2989,CampList,0)),"Unattributed")</f>
        <v>Old</v>
      </c>
      <c r="C2989" t="inlineStr">
        <is>
          <t>natuf_Kiosk_14072026_Hindi</t>
        </is>
      </c>
      <c r="D2989" t="inlineStr">
        <is>
          <t>natuf_Kiosk_09102026</t>
        </is>
      </c>
      <c r="E2989" t="inlineStr">
        <is>
          <t>natuf_Kiosk_14072026_ad set_ad1</t>
        </is>
      </c>
      <c r="F2989" t="inlineStr">
        <is>
          <t>Natuf</t>
        </is>
      </c>
      <c r="G2989" t="inlineStr">
        <is>
          <t>Lost</t>
        </is>
      </c>
      <c r="H2989" s="39" t="str">
        <f>IF(ISNUMBER(MATCH(G2989,QualityStatuses,0)),"Quality Lead","Non-Quality Lead")</f>
        <v>Non-Quality Lead</v>
      </c>
      <c r="I2989" t="inlineStr">
        <is>
          <t>2026-10</t>
        </is>
      </c>
      <c r="J2989" t="inlineStr">
        <is>
          <t>Wk of 2026-10-05</t>
        </is>
      </c>
      <c r="K2989" t="inlineStr">
        <is>
          <t>Marshal Malbari</t>
        </is>
      </c>
      <c r="L2989" t="inlineStr">
        <is>
          <t>Facebook</t>
        </is>
      </c>
      <c r="M2989" t="inlineStr">
        <is>
          <t>Direct (campaign tagged in CRM)</t>
        </is>
      </c>
      <c r="N2989" t="inlineStr">
        <is>
          <t>6acb1ae40e4dfc2b29f1dd4d</t>
        </is>
      </c>
      <c r="O2989" t="n">
        <v>1</v>
      </c>
      <c r="P2989" s="40">
        <f>IF(A2989="Lead",IF(ISNUMBER(MATCH(G2989,QualityStatuses,0)),1,0),0)</f>
        <v>0</v>
      </c>
      <c r="Q2989" s="40">
        <f>IF(A2989="Lead",IF(G2989="New Lead",0,1),0)</f>
        <v>1</v>
      </c>
      <c r="R2989" s="40">
        <f>IF(A2989="Lead",IF(G2989="Lost",1,0),0)</f>
        <v>1</v>
      </c>
      <c r="S2989" t="n">
        <v>6</v>
      </c>
      <c r="T2989" t="n">
        <v>0</v>
      </c>
      <c r="U2989" t="n">
        <v>0</v>
      </c>
      <c r="V2989" t="n">
        <v>0</v>
      </c>
      <c r="W2989" t="n">
        <v>0</v>
      </c>
      <c r="X2989" t="n">
        <v>0</v>
      </c>
      <c r="Y2989">
        <f>IF(AND(A2989="Lead",COUNTIF(MetaCamps,C2989)&gt;0),1,0)</f>
        <v>1</v>
      </c>
      <c r="Z2989">
        <f>IF(Y2989=1,P2989,0)</f>
        <v>0</v>
      </c>
    </row>
    <row r="2990">
      <c r="A2990" t="inlineStr">
        <is>
          <t>Lead</t>
        </is>
      </c>
      <c r="B2990" s="39" t="str">
        <f>IFERROR(INDEX(CampTypes,MATCH(C2990,CampList,0)),"Unattributed")</f>
        <v>New</v>
      </c>
      <c r="C2990" t="inlineStr">
        <is>
          <t>EBG - In House | ABO | Natuf | Leads | Unit Franchise | India | Oct26 | V1</t>
        </is>
      </c>
      <c r="D2990" t="inlineStr">
        <is>
          <t>Natuf | Broad | Tier1 + Growth Cities | Oct26 | V1</t>
        </is>
      </c>
      <c r="E2990" t="inlineStr">
        <is>
          <t>Natuf | Reel | Brand Ambassador | Heard Of Owning A Cafe | V1</t>
        </is>
      </c>
      <c r="F2990" t="inlineStr">
        <is>
          <t>In House Natuf</t>
        </is>
      </c>
      <c r="G2990" t="inlineStr">
        <is>
          <t>Details Shared</t>
        </is>
      </c>
      <c r="H2990" s="39" t="str">
        <f>IF(ISNUMBER(MATCH(G2990,QualityStatuses,0)),"Quality Lead","Non-Quality Lead")</f>
        <v>Quality Lead</v>
      </c>
      <c r="I2990" t="inlineStr">
        <is>
          <t>2026-10</t>
        </is>
      </c>
      <c r="J2990" t="inlineStr">
        <is>
          <t>Wk of 2026-10-05</t>
        </is>
      </c>
      <c r="K2990" t="inlineStr">
        <is>
          <t>Marshal Malbari</t>
        </is>
      </c>
      <c r="L2990" t="inlineStr">
        <is>
          <t>Facebook</t>
        </is>
      </c>
      <c r="M2990" t="inlineStr">
        <is>
          <t>Direct (campaign tagged in CRM)</t>
        </is>
      </c>
      <c r="N2990" t="inlineStr">
        <is>
          <t>6acb191842510e421c215e76</t>
        </is>
      </c>
      <c r="O2990" t="n">
        <v>1</v>
      </c>
      <c r="P2990" s="40">
        <f>IF(A2990="Lead",IF(ISNUMBER(MATCH(G2990,QualityStatuses,0)),1,0),0)</f>
        <v>1</v>
      </c>
      <c r="Q2990" s="40">
        <f>IF(A2990="Lead",IF(G2990="New Lead",0,1),0)</f>
        <v>1</v>
      </c>
      <c r="R2990" s="40">
        <f>IF(A2990="Lead",IF(G2990="Lost",1,0),0)</f>
        <v>0</v>
      </c>
      <c r="S2990" t="n">
        <v>7</v>
      </c>
      <c r="T2990" t="n">
        <v>2</v>
      </c>
      <c r="U2990" t="n">
        <v>0</v>
      </c>
      <c r="V2990" t="n">
        <v>0</v>
      </c>
      <c r="W2990" t="n">
        <v>0</v>
      </c>
      <c r="X2990" t="n">
        <v>0</v>
      </c>
      <c r="Y2990">
        <f>IF(AND(A2990="Lead",COUNTIF(MetaCamps,C2990)&gt;0),1,0)</f>
        <v>0</v>
      </c>
      <c r="Z2990">
        <f>IF(Y2990=1,P2990,0)</f>
        <v>0</v>
      </c>
    </row>
    <row r="2991">
      <c r="A2991" t="inlineStr">
        <is>
          <t>Lead</t>
        </is>
      </c>
      <c r="B2991" s="39" t="str">
        <f>IFERROR(INDEX(CampTypes,MATCH(C2991,CampList,0)),"Unattributed")</f>
        <v>New</v>
      </c>
      <c r="C2991" t="inlineStr">
        <is>
          <t>EBG - In House | ABO | Natuf | Leads | Unit Franchise | India | Oct26 | V1</t>
        </is>
      </c>
      <c r="D2991" t="inlineStr">
        <is>
          <t>Natuf | Investors | Tier1 + Growth Cities | Oct26 | V1</t>
        </is>
      </c>
      <c r="E2991" t="inlineStr">
        <is>
          <t>Natuf | Reel | Brand Ambassador | Heard Of Owning A Cafe | V1</t>
        </is>
      </c>
      <c r="F2991" t="inlineStr">
        <is>
          <t>In House Natuf</t>
        </is>
      </c>
      <c r="G2991" t="inlineStr">
        <is>
          <t>Attempt 4</t>
        </is>
      </c>
      <c r="H2991" s="39" t="str">
        <f>IF(ISNUMBER(MATCH(G2991,QualityStatuses,0)),"Quality Lead","Non-Quality Lead")</f>
        <v>Non-Quality Lead</v>
      </c>
      <c r="I2991" t="inlineStr">
        <is>
          <t>2026-10</t>
        </is>
      </c>
      <c r="J2991" t="inlineStr">
        <is>
          <t>Wk of 2026-10-05</t>
        </is>
      </c>
      <c r="K2991" t="inlineStr">
        <is>
          <t>Marshal Malbari</t>
        </is>
      </c>
      <c r="L2991" t="inlineStr">
        <is>
          <t>Facebook</t>
        </is>
      </c>
      <c r="M2991" t="inlineStr">
        <is>
          <t>Direct (campaign tagged in CRM)</t>
        </is>
      </c>
      <c r="N2991" t="inlineStr">
        <is>
          <t>6acb17d45c8ac9db31b14377</t>
        </is>
      </c>
      <c r="O2991" t="n">
        <v>1</v>
      </c>
      <c r="P2991" s="40">
        <f>IF(A2991="Lead",IF(ISNUMBER(MATCH(G2991,QualityStatuses,0)),1,0),0)</f>
        <v>0</v>
      </c>
      <c r="Q2991" s="40">
        <f>IF(A2991="Lead",IF(G2991="New Lead",0,1),0)</f>
        <v>1</v>
      </c>
      <c r="R2991" s="40">
        <f>IF(A2991="Lead",IF(G2991="Lost",1,0),0)</f>
        <v>0</v>
      </c>
      <c r="S2991" t="n">
        <v>4</v>
      </c>
      <c r="T2991" t="n">
        <v>0</v>
      </c>
      <c r="U2991" t="n">
        <v>0</v>
      </c>
      <c r="V2991" t="n">
        <v>0</v>
      </c>
      <c r="W2991" t="n">
        <v>0</v>
      </c>
      <c r="X2991" t="n">
        <v>0</v>
      </c>
      <c r="Y2991">
        <f>IF(AND(A2991="Lead",COUNTIF(MetaCamps,C2991)&gt;0),1,0)</f>
        <v>0</v>
      </c>
      <c r="Z2991">
        <f>IF(Y2991=1,P2991,0)</f>
        <v>0</v>
      </c>
    </row>
    <row r="2992">
      <c r="A2992" t="inlineStr">
        <is>
          <t>Lead</t>
        </is>
      </c>
      <c r="B2992" s="39" t="str">
        <f>IFERROR(INDEX(CampTypes,MATCH(C2992,CampList,0)),"Unattributed")</f>
        <v>New</v>
      </c>
      <c r="C2992" t="inlineStr">
        <is>
          <t>EBG - In House | ABO | Natuf | Leads | Unit Franchise | India | Oct26 | V1</t>
        </is>
      </c>
      <c r="D2992" t="inlineStr">
        <is>
          <t>Natuf | Investors | Tier1 + Growth Cities | Oct26 | V1</t>
        </is>
      </c>
      <c r="E2992" t="inlineStr">
        <is>
          <t>Natuf | Reel | Brand Ambassador | Heard Of Owning A Cafe | V1</t>
        </is>
      </c>
      <c r="F2992" t="inlineStr">
        <is>
          <t>In House Natuf</t>
        </is>
      </c>
      <c r="G2992" t="inlineStr">
        <is>
          <t>Lost</t>
        </is>
      </c>
      <c r="H2992" s="39" t="str">
        <f>IF(ISNUMBER(MATCH(G2992,QualityStatuses,0)),"Quality Lead","Non-Quality Lead")</f>
        <v>Non-Quality Lead</v>
      </c>
      <c r="I2992" t="inlineStr">
        <is>
          <t>2026-10</t>
        </is>
      </c>
      <c r="J2992" t="inlineStr">
        <is>
          <t>Wk of 2026-10-05</t>
        </is>
      </c>
      <c r="K2992" t="inlineStr">
        <is>
          <t>Marshal Malbari</t>
        </is>
      </c>
      <c r="L2992" t="inlineStr">
        <is>
          <t>Facebook</t>
        </is>
      </c>
      <c r="M2992" t="inlineStr">
        <is>
          <t>Direct (campaign tagged in CRM)</t>
        </is>
      </c>
      <c r="N2992" t="inlineStr">
        <is>
          <t>6acb168abd841d9ea112acd8</t>
        </is>
      </c>
      <c r="O2992" t="n">
        <v>1</v>
      </c>
      <c r="P2992" s="40">
        <f>IF(A2992="Lead",IF(ISNUMBER(MATCH(G2992,QualityStatuses,0)),1,0),0)</f>
        <v>0</v>
      </c>
      <c r="Q2992" s="40">
        <f>IF(A2992="Lead",IF(G2992="New Lead",0,1),0)</f>
        <v>1</v>
      </c>
      <c r="R2992" s="40">
        <f>IF(A2992="Lead",IF(G2992="Lost",1,0),0)</f>
        <v>1</v>
      </c>
      <c r="S2992" t="n">
        <v>10</v>
      </c>
      <c r="T2992" t="n">
        <v>3</v>
      </c>
      <c r="U2992" t="n">
        <v>0</v>
      </c>
      <c r="V2992" t="n">
        <v>0</v>
      </c>
      <c r="W2992" t="n">
        <v>0</v>
      </c>
      <c r="X2992" t="n">
        <v>0</v>
      </c>
      <c r="Y2992">
        <f>IF(AND(A2992="Lead",COUNTIF(MetaCamps,C2992)&gt;0),1,0)</f>
        <v>0</v>
      </c>
      <c r="Z2992">
        <f>IF(Y2992=1,P2992,0)</f>
        <v>0</v>
      </c>
    </row>
    <row r="2993">
      <c r="A2993" t="inlineStr">
        <is>
          <t>Lead</t>
        </is>
      </c>
      <c r="B2993" s="39" t="str">
        <f>IFERROR(INDEX(CampTypes,MATCH(C2993,CampList,0)),"Unattributed")</f>
        <v>New</v>
      </c>
      <c r="C2993" t="inlineStr">
        <is>
          <t>EBG - In House | ABO | Natuf | Leads | Unit Franchise | India | Oct26 | V1</t>
        </is>
      </c>
      <c r="D2993" t="inlineStr">
        <is>
          <t>Natuf | Investors | Tier1 + Growth Cities | Oct26 | V1</t>
        </is>
      </c>
      <c r="E2993" t="inlineStr">
        <is>
          <t>Natuf | Reel | Brand Ambassador | Heard Of Owning A Cafe | V1</t>
        </is>
      </c>
      <c r="F2993" t="inlineStr">
        <is>
          <t>In House Natuf</t>
        </is>
      </c>
      <c r="G2993" t="inlineStr">
        <is>
          <t>Details Shared</t>
        </is>
      </c>
      <c r="H2993" s="39" t="str">
        <f>IF(ISNUMBER(MATCH(G2993,QualityStatuses,0)),"Quality Lead","Non-Quality Lead")</f>
        <v>Quality Lead</v>
      </c>
      <c r="I2993" t="inlineStr">
        <is>
          <t>2026-10</t>
        </is>
      </c>
      <c r="J2993" t="inlineStr">
        <is>
          <t>Wk of 2026-10-05</t>
        </is>
      </c>
      <c r="K2993" t="inlineStr">
        <is>
          <t>Marshal Malbari</t>
        </is>
      </c>
      <c r="L2993" t="inlineStr">
        <is>
          <t>Facebook</t>
        </is>
      </c>
      <c r="M2993" t="inlineStr">
        <is>
          <t>Direct (campaign tagged in CRM)</t>
        </is>
      </c>
      <c r="N2993" t="inlineStr">
        <is>
          <t>6acb16243d0948d2e7a3f0b5</t>
        </is>
      </c>
      <c r="O2993" t="n">
        <v>1</v>
      </c>
      <c r="P2993" s="40">
        <f>IF(A2993="Lead",IF(ISNUMBER(MATCH(G2993,QualityStatuses,0)),1,0),0)</f>
        <v>1</v>
      </c>
      <c r="Q2993" s="40">
        <f>IF(A2993="Lead",IF(G2993="New Lead",0,1),0)</f>
        <v>1</v>
      </c>
      <c r="R2993" s="40">
        <f>IF(A2993="Lead",IF(G2993="Lost",1,0),0)</f>
        <v>0</v>
      </c>
      <c r="S2993" t="n">
        <v>1</v>
      </c>
      <c r="T2993" t="n">
        <v>1</v>
      </c>
      <c r="U2993" t="n">
        <v>0</v>
      </c>
      <c r="V2993" t="n">
        <v>0</v>
      </c>
      <c r="W2993" t="n">
        <v>0</v>
      </c>
      <c r="X2993" t="n">
        <v>0</v>
      </c>
      <c r="Y2993">
        <f>IF(AND(A2993="Lead",COUNTIF(MetaCamps,C2993)&gt;0),1,0)</f>
        <v>0</v>
      </c>
      <c r="Z2993">
        <f>IF(Y2993=1,P2993,0)</f>
        <v>0</v>
      </c>
    </row>
    <row r="2994">
      <c r="A2994" t="inlineStr">
        <is>
          <t>Lead</t>
        </is>
      </c>
      <c r="B2994" s="39" t="str">
        <f>IFERROR(INDEX(CampTypes,MATCH(C2994,CampList,0)),"Unattributed")</f>
        <v>New</v>
      </c>
      <c r="C2994" t="inlineStr">
        <is>
          <t>EBG - In House | ABO | Natuf | Leads | Unit Franchise | India | Oct26 | V1</t>
        </is>
      </c>
      <c r="D2994" t="inlineStr">
        <is>
          <t>Natuf | Business Owners | Tier1 + Growth Cities | Oct26 | V1</t>
        </is>
      </c>
      <c r="E2994" t="inlineStr">
        <is>
          <t>Natuf | Reel | Brand Ambassador | Heard Of Owning A Cafe | V1</t>
        </is>
      </c>
      <c r="F2994" t="inlineStr">
        <is>
          <t>In House Natuf</t>
        </is>
      </c>
      <c r="G2994" t="inlineStr">
        <is>
          <t>Attempt 1</t>
        </is>
      </c>
      <c r="H2994" s="39" t="str">
        <f>IF(ISNUMBER(MATCH(G2994,QualityStatuses,0)),"Quality Lead","Non-Quality Lead")</f>
        <v>Non-Quality Lead</v>
      </c>
      <c r="I2994" t="inlineStr">
        <is>
          <t>2026-10</t>
        </is>
      </c>
      <c r="J2994" t="inlineStr">
        <is>
          <t>Wk of 2026-10-05</t>
        </is>
      </c>
      <c r="K2994" t="inlineStr">
        <is>
          <t>Marshal Malbari</t>
        </is>
      </c>
      <c r="L2994" t="inlineStr">
        <is>
          <t>Facebook</t>
        </is>
      </c>
      <c r="M2994" t="inlineStr">
        <is>
          <t>Direct (campaign tagged in CRM)</t>
        </is>
      </c>
      <c r="N2994" t="inlineStr">
        <is>
          <t>6acb159f78f0f9f6234e53cf</t>
        </is>
      </c>
      <c r="O2994" t="n">
        <v>1</v>
      </c>
      <c r="P2994" s="40">
        <f>IF(A2994="Lead",IF(ISNUMBER(MATCH(G2994,QualityStatuses,0)),1,0),0)</f>
        <v>0</v>
      </c>
      <c r="Q2994" s="40">
        <f>IF(A2994="Lead",IF(G2994="New Lead",0,1),0)</f>
        <v>1</v>
      </c>
      <c r="R2994" s="40">
        <f>IF(A2994="Lead",IF(G2994="Lost",1,0),0)</f>
        <v>0</v>
      </c>
      <c r="S2994" t="n">
        <v>3</v>
      </c>
      <c r="T2994" t="n">
        <v>0</v>
      </c>
      <c r="U2994" t="n">
        <v>0</v>
      </c>
      <c r="V2994" t="n">
        <v>0</v>
      </c>
      <c r="W2994" t="n">
        <v>0</v>
      </c>
      <c r="X2994" t="n">
        <v>0</v>
      </c>
      <c r="Y2994">
        <f>IF(AND(A2994="Lead",COUNTIF(MetaCamps,C2994)&gt;0),1,0)</f>
        <v>0</v>
      </c>
      <c r="Z2994">
        <f>IF(Y2994=1,P2994,0)</f>
        <v>0</v>
      </c>
    </row>
    <row r="2995">
      <c r="A2995" t="inlineStr">
        <is>
          <t>Lead</t>
        </is>
      </c>
      <c r="B2995" s="39" t="str">
        <f>IFERROR(INDEX(CampTypes,MATCH(C2995,CampList,0)),"Unattributed")</f>
        <v>Old</v>
      </c>
      <c r="C2995" t="inlineStr">
        <is>
          <t>natuf_Kiosk_14072026_Hindi</t>
        </is>
      </c>
      <c r="D2995" t="inlineStr">
        <is>
          <t>natuf_Kiosk_09102026</t>
        </is>
      </c>
      <c r="E2995" t="inlineStr">
        <is>
          <t>natuf_Kiosk_14072026_ad set_ad1</t>
        </is>
      </c>
      <c r="F2995" t="inlineStr">
        <is>
          <t>Natuf</t>
        </is>
      </c>
      <c r="G2995" t="inlineStr">
        <is>
          <t>Details Shared</t>
        </is>
      </c>
      <c r="H2995" s="39" t="str">
        <f>IF(ISNUMBER(MATCH(G2995,QualityStatuses,0)),"Quality Lead","Non-Quality Lead")</f>
        <v>Quality Lead</v>
      </c>
      <c r="I2995" t="inlineStr">
        <is>
          <t>2026-10</t>
        </is>
      </c>
      <c r="J2995" t="inlineStr">
        <is>
          <t>Wk of 2026-10-05</t>
        </is>
      </c>
      <c r="K2995" t="inlineStr">
        <is>
          <t>Marshal Malbari</t>
        </is>
      </c>
      <c r="L2995" t="inlineStr">
        <is>
          <t>Facebook</t>
        </is>
      </c>
      <c r="M2995" t="inlineStr">
        <is>
          <t>Direct (campaign tagged in CRM)</t>
        </is>
      </c>
      <c r="N2995" t="inlineStr">
        <is>
          <t>6acb1526c664ce42b94461cc</t>
        </is>
      </c>
      <c r="O2995" t="n">
        <v>1</v>
      </c>
      <c r="P2995" s="40">
        <f>IF(A2995="Lead",IF(ISNUMBER(MATCH(G2995,QualityStatuses,0)),1,0),0)</f>
        <v>1</v>
      </c>
      <c r="Q2995" s="40">
        <f>IF(A2995="Lead",IF(G2995="New Lead",0,1),0)</f>
        <v>1</v>
      </c>
      <c r="R2995" s="40">
        <f>IF(A2995="Lead",IF(G2995="Lost",1,0),0)</f>
        <v>0</v>
      </c>
      <c r="S2995" t="n">
        <v>1</v>
      </c>
      <c r="T2995" t="n">
        <v>1</v>
      </c>
      <c r="U2995" t="n">
        <v>0</v>
      </c>
      <c r="V2995" t="n">
        <v>0</v>
      </c>
      <c r="W2995" t="n">
        <v>0</v>
      </c>
      <c r="X2995" t="n">
        <v>0</v>
      </c>
      <c r="Y2995">
        <f>IF(AND(A2995="Lead",COUNTIF(MetaCamps,C2995)&gt;0),1,0)</f>
        <v>1</v>
      </c>
      <c r="Z2995">
        <f>IF(Y2995=1,P2995,0)</f>
        <v>1</v>
      </c>
    </row>
    <row r="2996">
      <c r="A2996" t="inlineStr">
        <is>
          <t>Lead</t>
        </is>
      </c>
      <c r="B2996" s="39" t="str">
        <f>IFERROR(INDEX(CampTypes,MATCH(C2996,CampList,0)),"Unattributed")</f>
        <v>New</v>
      </c>
      <c r="C2996" t="inlineStr">
        <is>
          <t>EBG - In House | ABO | Natuf | Leads | Unit Franchise | India | Oct26 | V1</t>
        </is>
      </c>
      <c r="D2996" t="inlineStr">
        <is>
          <t>Natuf | Investors | Tier1 + Growth Cities | Oct26 | V1</t>
        </is>
      </c>
      <c r="E2996" t="inlineStr">
        <is>
          <t>Natuf | Reel | Brand Ambassador | Heard Of Owning A Cafe | V1</t>
        </is>
      </c>
      <c r="F2996" t="inlineStr">
        <is>
          <t>In House Natuf</t>
        </is>
      </c>
      <c r="G2996" t="inlineStr">
        <is>
          <t>Attempt 5</t>
        </is>
      </c>
      <c r="H2996" s="39" t="str">
        <f>IF(ISNUMBER(MATCH(G2996,QualityStatuses,0)),"Quality Lead","Non-Quality Lead")</f>
        <v>Non-Quality Lead</v>
      </c>
      <c r="I2996" t="inlineStr">
        <is>
          <t>2026-10</t>
        </is>
      </c>
      <c r="J2996" t="inlineStr">
        <is>
          <t>Wk of 2026-10-05</t>
        </is>
      </c>
      <c r="K2996" t="inlineStr">
        <is>
          <t>Marshal Malbari</t>
        </is>
      </c>
      <c r="L2996" t="inlineStr">
        <is>
          <t>Facebook</t>
        </is>
      </c>
      <c r="M2996" t="inlineStr">
        <is>
          <t>Direct (campaign tagged in CRM)</t>
        </is>
      </c>
      <c r="N2996" t="inlineStr">
        <is>
          <t>6acb12dec456e4d240602162</t>
        </is>
      </c>
      <c r="O2996" t="n">
        <v>1</v>
      </c>
      <c r="P2996" s="40">
        <f>IF(A2996="Lead",IF(ISNUMBER(MATCH(G2996,QualityStatuses,0)),1,0),0)</f>
        <v>0</v>
      </c>
      <c r="Q2996" s="40">
        <f>IF(A2996="Lead",IF(G2996="New Lead",0,1),0)</f>
        <v>1</v>
      </c>
      <c r="R2996" s="40">
        <f>IF(A2996="Lead",IF(G2996="Lost",1,0),0)</f>
        <v>0</v>
      </c>
      <c r="S2996" t="n">
        <v>7</v>
      </c>
      <c r="T2996" t="n">
        <v>3</v>
      </c>
      <c r="U2996" t="n">
        <v>0</v>
      </c>
      <c r="V2996" t="n">
        <v>0</v>
      </c>
      <c r="W2996" t="n">
        <v>0</v>
      </c>
      <c r="X2996" t="n">
        <v>0</v>
      </c>
      <c r="Y2996">
        <f>IF(AND(A2996="Lead",COUNTIF(MetaCamps,C2996)&gt;0),1,0)</f>
        <v>0</v>
      </c>
      <c r="Z2996">
        <f>IF(Y2996=1,P2996,0)</f>
        <v>0</v>
      </c>
    </row>
    <row r="2997">
      <c r="A2997" t="inlineStr">
        <is>
          <t>Lead</t>
        </is>
      </c>
      <c r="B2997" s="39" t="str">
        <f>IFERROR(INDEX(CampTypes,MATCH(C2997,CampList,0)),"Unattributed")</f>
        <v>New</v>
      </c>
      <c r="C2997" t="inlineStr">
        <is>
          <t>EBG - In House | ABO | Natuf | Leads | Unit Franchise | India | Oct26 | V1</t>
        </is>
      </c>
      <c r="D2997" t="inlineStr">
        <is>
          <t>Natuf | Investors | Tier1 + Growth Cities | Oct26 | V1</t>
        </is>
      </c>
      <c r="E2997" t="inlineStr">
        <is>
          <t>Natuf | Reel | Brand Ambassador | Heard Of Owning A Cafe | V1</t>
        </is>
      </c>
      <c r="F2997" t="inlineStr">
        <is>
          <t>In House Natuf</t>
        </is>
      </c>
      <c r="G2997" t="inlineStr">
        <is>
          <t>Connected</t>
        </is>
      </c>
      <c r="H2997" s="39" t="str">
        <f>IF(ISNUMBER(MATCH(G2997,QualityStatuses,0)),"Quality Lead","Non-Quality Lead")</f>
        <v>Non-Quality Lead</v>
      </c>
      <c r="I2997" t="inlineStr">
        <is>
          <t>2026-10</t>
        </is>
      </c>
      <c r="J2997" t="inlineStr">
        <is>
          <t>Wk of 2026-10-05</t>
        </is>
      </c>
      <c r="K2997" t="inlineStr">
        <is>
          <t>Marshal Malbari</t>
        </is>
      </c>
      <c r="L2997" t="inlineStr">
        <is>
          <t>Facebook</t>
        </is>
      </c>
      <c r="M2997" t="inlineStr">
        <is>
          <t>Direct (campaign tagged in CRM)</t>
        </is>
      </c>
      <c r="N2997" t="inlineStr">
        <is>
          <t>6acb10deecd720c71416e740</t>
        </is>
      </c>
      <c r="O2997" t="n">
        <v>1</v>
      </c>
      <c r="P2997" s="40">
        <f>IF(A2997="Lead",IF(ISNUMBER(MATCH(G2997,QualityStatuses,0)),1,0),0)</f>
        <v>0</v>
      </c>
      <c r="Q2997" s="40">
        <f>IF(A2997="Lead",IF(G2997="New Lead",0,1),0)</f>
        <v>1</v>
      </c>
      <c r="R2997" s="40">
        <f>IF(A2997="Lead",IF(G2997="Lost",1,0),0)</f>
        <v>0</v>
      </c>
      <c r="S2997" t="n">
        <v>1</v>
      </c>
      <c r="T2997" t="n">
        <v>1</v>
      </c>
      <c r="U2997" t="n">
        <v>0</v>
      </c>
      <c r="V2997" t="n">
        <v>0</v>
      </c>
      <c r="W2997" t="n">
        <v>0</v>
      </c>
      <c r="X2997" t="n">
        <v>0</v>
      </c>
      <c r="Y2997">
        <f>IF(AND(A2997="Lead",COUNTIF(MetaCamps,C2997)&gt;0),1,0)</f>
        <v>0</v>
      </c>
      <c r="Z2997">
        <f>IF(Y2997=1,P2997,0)</f>
        <v>0</v>
      </c>
    </row>
    <row r="2998">
      <c r="A2998" t="inlineStr">
        <is>
          <t>Lead</t>
        </is>
      </c>
      <c r="B2998" s="39" t="str">
        <f>IFERROR(INDEX(CampTypes,MATCH(C2998,CampList,0)),"Unattributed")</f>
        <v>Old</v>
      </c>
      <c r="C2998" t="inlineStr">
        <is>
          <t>E_Suresh_Natuf_Kiosk_07072026</t>
        </is>
      </c>
      <c r="D2998" t="inlineStr">
        <is>
          <t>E_Suresh_Natuf_Kiosk_07072026_Adset5</t>
        </is>
      </c>
      <c r="E2998" t="inlineStr">
        <is>
          <t>E_Hindi_Suresh_Natuf_Kiosk_07072026_Adset5_ad3 – Copy 2</t>
        </is>
      </c>
      <c r="F2998" t="inlineStr">
        <is>
          <t>Natuf</t>
        </is>
      </c>
      <c r="G2998" t="inlineStr">
        <is>
          <t>Lost</t>
        </is>
      </c>
      <c r="H2998" s="39" t="str">
        <f>IF(ISNUMBER(MATCH(G2998,QualityStatuses,0)),"Quality Lead","Non-Quality Lead")</f>
        <v>Non-Quality Lead</v>
      </c>
      <c r="I2998" t="inlineStr">
        <is>
          <t>2026-10</t>
        </is>
      </c>
      <c r="J2998" t="inlineStr">
        <is>
          <t>Wk of 2026-10-05</t>
        </is>
      </c>
      <c r="K2998" t="inlineStr">
        <is>
          <t>Marshal Malbari</t>
        </is>
      </c>
      <c r="L2998" t="inlineStr">
        <is>
          <t>Facebook</t>
        </is>
      </c>
      <c r="M2998" t="inlineStr">
        <is>
          <t>Direct (campaign tagged in CRM)</t>
        </is>
      </c>
      <c r="N2998" t="inlineStr">
        <is>
          <t>6acb10c57d2d53ad7a922c85</t>
        </is>
      </c>
      <c r="O2998" t="n">
        <v>1</v>
      </c>
      <c r="P2998" s="40">
        <f>IF(A2998="Lead",IF(ISNUMBER(MATCH(G2998,QualityStatuses,0)),1,0),0)</f>
        <v>0</v>
      </c>
      <c r="Q2998" s="40">
        <f>IF(A2998="Lead",IF(G2998="New Lead",0,1),0)</f>
        <v>1</v>
      </c>
      <c r="R2998" s="40">
        <f>IF(A2998="Lead",IF(G2998="Lost",1,0),0)</f>
        <v>1</v>
      </c>
      <c r="S2998" t="n">
        <v>4</v>
      </c>
      <c r="T2998" t="n">
        <v>1</v>
      </c>
      <c r="U2998" t="n">
        <v>0</v>
      </c>
      <c r="V2998" t="n">
        <v>0</v>
      </c>
      <c r="W2998" t="n">
        <v>0</v>
      </c>
      <c r="X2998" t="n">
        <v>0</v>
      </c>
      <c r="Y2998">
        <f>IF(AND(A2998="Lead",COUNTIF(MetaCamps,C2998)&gt;0),1,0)</f>
        <v>1</v>
      </c>
      <c r="Z2998">
        <f>IF(Y2998=1,P2998,0)</f>
        <v>0</v>
      </c>
    </row>
    <row r="2999">
      <c r="A2999" t="inlineStr">
        <is>
          <t>Lead</t>
        </is>
      </c>
      <c r="B2999" s="39" t="str">
        <f>IFERROR(INDEX(CampTypes,MATCH(C2999,CampList,0)),"Unattributed")</f>
        <v>Old</v>
      </c>
      <c r="C2999" t="inlineStr">
        <is>
          <t>E_Suresh_Natuf_Kiosk_07072026</t>
        </is>
      </c>
      <c r="D2999" t="inlineStr">
        <is>
          <t>E_Suresh_Natuf_Kiosk_07072026_Adset5</t>
        </is>
      </c>
      <c r="E2999" t="inlineStr">
        <is>
          <t>E_Hindi_Suresh_Natuf_Kiosk_07072026_Adset5_ad3 – Copy 2</t>
        </is>
      </c>
      <c r="F2999" t="inlineStr">
        <is>
          <t>Natuf</t>
        </is>
      </c>
      <c r="G2999" t="inlineStr">
        <is>
          <t>Attempt 2</t>
        </is>
      </c>
      <c r="H2999" s="39" t="str">
        <f>IF(ISNUMBER(MATCH(G2999,QualityStatuses,0)),"Quality Lead","Non-Quality Lead")</f>
        <v>Non-Quality Lead</v>
      </c>
      <c r="I2999" t="inlineStr">
        <is>
          <t>2026-10</t>
        </is>
      </c>
      <c r="J2999" t="inlineStr">
        <is>
          <t>Wk of 2026-10-05</t>
        </is>
      </c>
      <c r="K2999" t="inlineStr">
        <is>
          <t>Deepak Rai</t>
        </is>
      </c>
      <c r="L2999" t="inlineStr">
        <is>
          <t>Facebook</t>
        </is>
      </c>
      <c r="M2999" t="inlineStr">
        <is>
          <t>Direct (campaign tagged in CRM)</t>
        </is>
      </c>
      <c r="N2999" t="inlineStr">
        <is>
          <t>6acb1020880849edec814720</t>
        </is>
      </c>
      <c r="O2999" t="n">
        <v>1</v>
      </c>
      <c r="P2999" s="40">
        <f>IF(A2999="Lead",IF(ISNUMBER(MATCH(G2999,QualityStatuses,0)),1,0),0)</f>
        <v>0</v>
      </c>
      <c r="Q2999" s="40">
        <f>IF(A2999="Lead",IF(G2999="New Lead",0,1),0)</f>
        <v>1</v>
      </c>
      <c r="R2999" s="40">
        <f>IF(A2999="Lead",IF(G2999="Lost",1,0),0)</f>
        <v>0</v>
      </c>
      <c r="S2999" t="n">
        <v>2</v>
      </c>
      <c r="T2999" t="n">
        <v>0</v>
      </c>
      <c r="U2999" t="n">
        <v>0</v>
      </c>
      <c r="V2999" t="n">
        <v>0</v>
      </c>
      <c r="W2999" t="n">
        <v>0</v>
      </c>
      <c r="X2999" t="n">
        <v>0</v>
      </c>
      <c r="Y2999">
        <f>IF(AND(A2999="Lead",COUNTIF(MetaCamps,C2999)&gt;0),1,0)</f>
        <v>1</v>
      </c>
      <c r="Z2999">
        <f>IF(Y2999=1,P2999,0)</f>
        <v>0</v>
      </c>
    </row>
    <row r="3000">
      <c r="A3000" t="inlineStr">
        <is>
          <t>Lead</t>
        </is>
      </c>
      <c r="B3000" s="39" t="str">
        <f>IFERROR(INDEX(CampTypes,MATCH(C3000,CampList,0)),"Unattributed")</f>
        <v>New</v>
      </c>
      <c r="C3000" t="inlineStr">
        <is>
          <t>EBG - In House | ABO | Natuf | Leads | Unit Franchise | India | Oct26 | V1</t>
        </is>
      </c>
      <c r="D3000" t="inlineStr">
        <is>
          <t>Natuf | Investors | Tier1 + Growth Cities | Oct26 | V1</t>
        </is>
      </c>
      <c r="E3000" t="inlineStr">
        <is>
          <t>Natuf | Reel | Brand Ambassador | Heard Of Owning A Cafe | V1</t>
        </is>
      </c>
      <c r="F3000" t="inlineStr">
        <is>
          <t>In House Natuf</t>
        </is>
      </c>
      <c r="G3000" t="inlineStr">
        <is>
          <t>Lost</t>
        </is>
      </c>
      <c r="H3000" s="39" t="str">
        <f>IF(ISNUMBER(MATCH(G3000,QualityStatuses,0)),"Quality Lead","Non-Quality Lead")</f>
        <v>Non-Quality Lead</v>
      </c>
      <c r="I3000" t="inlineStr">
        <is>
          <t>2026-10</t>
        </is>
      </c>
      <c r="J3000" t="inlineStr">
        <is>
          <t>Wk of 2026-10-05</t>
        </is>
      </c>
      <c r="K3000" t="inlineStr">
        <is>
          <t>Marshal Malbari</t>
        </is>
      </c>
      <c r="L3000" t="inlineStr">
        <is>
          <t>Facebook</t>
        </is>
      </c>
      <c r="M3000" t="inlineStr">
        <is>
          <t>Direct (campaign tagged in CRM)</t>
        </is>
      </c>
      <c r="N3000" t="inlineStr">
        <is>
          <t>6acb0fea03e3b27eefaccf02</t>
        </is>
      </c>
      <c r="O3000" t="n">
        <v>1</v>
      </c>
      <c r="P3000" s="40">
        <f>IF(A3000="Lead",IF(ISNUMBER(MATCH(G3000,QualityStatuses,0)),1,0),0)</f>
        <v>0</v>
      </c>
      <c r="Q3000" s="40">
        <f>IF(A3000="Lead",IF(G3000="New Lead",0,1),0)</f>
        <v>1</v>
      </c>
      <c r="R3000" s="40">
        <f>IF(A3000="Lead",IF(G3000="Lost",1,0),0)</f>
        <v>1</v>
      </c>
      <c r="S3000" t="n">
        <v>4</v>
      </c>
      <c r="T3000" t="n">
        <v>0</v>
      </c>
      <c r="U3000" t="n">
        <v>0</v>
      </c>
      <c r="V3000" t="n">
        <v>0</v>
      </c>
      <c r="W3000" t="n">
        <v>0</v>
      </c>
      <c r="X3000" t="n">
        <v>0</v>
      </c>
      <c r="Y3000">
        <f>IF(AND(A3000="Lead",COUNTIF(MetaCamps,C3000)&gt;0),1,0)</f>
        <v>0</v>
      </c>
      <c r="Z3000">
        <f>IF(Y3000=1,P3000,0)</f>
        <v>0</v>
      </c>
    </row>
    <row r="3001">
      <c r="A3001" t="inlineStr">
        <is>
          <t>Lead</t>
        </is>
      </c>
      <c r="B3001" s="39" t="str">
        <f>IFERROR(INDEX(CampTypes,MATCH(C3001,CampList,0)),"Unattributed")</f>
        <v>Old</v>
      </c>
      <c r="C3001" t="inlineStr">
        <is>
          <t>E_Karan_Natuf_All_07072026</t>
        </is>
      </c>
      <c r="D3001" t="inlineStr">
        <is>
          <t>E_Karan_Natuf_Fragship_07072026_Adset2</t>
        </is>
      </c>
      <c r="E3001" t="inlineStr">
        <is>
          <t>E_Karan_Natuf_Flagship_Cafe_07072026_Adset2_Ad1 – Copy 2</t>
        </is>
      </c>
      <c r="F3001" t="inlineStr">
        <is>
          <t>Natuf</t>
        </is>
      </c>
      <c r="G3001" t="inlineStr">
        <is>
          <t>Lost</t>
        </is>
      </c>
      <c r="H3001" s="39" t="str">
        <f>IF(ISNUMBER(MATCH(G3001,QualityStatuses,0)),"Quality Lead","Non-Quality Lead")</f>
        <v>Non-Quality Lead</v>
      </c>
      <c r="I3001" t="inlineStr">
        <is>
          <t>2026-10</t>
        </is>
      </c>
      <c r="J3001" t="inlineStr">
        <is>
          <t>Wk of 2026-10-05</t>
        </is>
      </c>
      <c r="K3001" t="inlineStr">
        <is>
          <t>Tejaswini Tarigopula</t>
        </is>
      </c>
      <c r="L3001" t="inlineStr">
        <is>
          <t>Facebook</t>
        </is>
      </c>
      <c r="M3001" t="inlineStr">
        <is>
          <t>Direct (campaign tagged in CRM)</t>
        </is>
      </c>
      <c r="N3001" t="inlineStr">
        <is>
          <t>6acb0c788597d796fce3cd1c</t>
        </is>
      </c>
      <c r="O3001" t="n">
        <v>1</v>
      </c>
      <c r="P3001" s="40">
        <f>IF(A3001="Lead",IF(ISNUMBER(MATCH(G3001,QualityStatuses,0)),1,0),0)</f>
        <v>0</v>
      </c>
      <c r="Q3001" s="40">
        <f>IF(A3001="Lead",IF(G3001="New Lead",0,1),0)</f>
        <v>1</v>
      </c>
      <c r="R3001" s="40">
        <f>IF(A3001="Lead",IF(G3001="Lost",1,0),0)</f>
        <v>1</v>
      </c>
      <c r="S3001" t="n">
        <v>6</v>
      </c>
      <c r="T3001" t="n">
        <v>0</v>
      </c>
      <c r="U3001" t="n">
        <v>0</v>
      </c>
      <c r="V3001" t="n">
        <v>0</v>
      </c>
      <c r="W3001" t="n">
        <v>0</v>
      </c>
      <c r="X3001" t="n">
        <v>0</v>
      </c>
      <c r="Y3001">
        <f>IF(AND(A3001="Lead",COUNTIF(MetaCamps,C3001)&gt;0),1,0)</f>
        <v>1</v>
      </c>
      <c r="Z3001">
        <f>IF(Y3001=1,P3001,0)</f>
        <v>0</v>
      </c>
    </row>
    <row r="3002">
      <c r="A3002" t="inlineStr">
        <is>
          <t>Lead</t>
        </is>
      </c>
      <c r="B3002" s="39" t="str">
        <f>IFERROR(INDEX(CampTypes,MATCH(C3002,CampList,0)),"Unattributed")</f>
        <v>New</v>
      </c>
      <c r="C3002" t="inlineStr">
        <is>
          <t>EBG - In House | ABO | Natuf | Leads | Unit Franchise | India | Oct26 | V1</t>
        </is>
      </c>
      <c r="D3002" t="inlineStr">
        <is>
          <t>Natuf | Investors | Tier1 + Growth Cities | Oct26 | V1</t>
        </is>
      </c>
      <c r="E3002" t="inlineStr">
        <is>
          <t>Natuf | Reel | Brand Ambassador | Heard Of Owning A Cafe | V1</t>
        </is>
      </c>
      <c r="F3002" t="inlineStr">
        <is>
          <t>In House Natuf</t>
        </is>
      </c>
      <c r="G3002" t="inlineStr">
        <is>
          <t>Lost</t>
        </is>
      </c>
      <c r="H3002" s="39" t="str">
        <f>IF(ISNUMBER(MATCH(G3002,QualityStatuses,0)),"Quality Lead","Non-Quality Lead")</f>
        <v>Non-Quality Lead</v>
      </c>
      <c r="I3002" t="inlineStr">
        <is>
          <t>2026-10</t>
        </is>
      </c>
      <c r="J3002" t="inlineStr">
        <is>
          <t>Wk of 2026-10-05</t>
        </is>
      </c>
      <c r="K3002" t="inlineStr">
        <is>
          <t>Marshal Malbari</t>
        </is>
      </c>
      <c r="L3002" t="inlineStr">
        <is>
          <t>Facebook</t>
        </is>
      </c>
      <c r="M3002" t="inlineStr">
        <is>
          <t>Direct (campaign tagged in CRM)</t>
        </is>
      </c>
      <c r="N3002" t="inlineStr">
        <is>
          <t>6acb0bb803e3b27eefacc8ac</t>
        </is>
      </c>
      <c r="O3002" t="n">
        <v>1</v>
      </c>
      <c r="P3002" s="40">
        <f>IF(A3002="Lead",IF(ISNUMBER(MATCH(G3002,QualityStatuses,0)),1,0),0)</f>
        <v>0</v>
      </c>
      <c r="Q3002" s="40">
        <f>IF(A3002="Lead",IF(G3002="New Lead",0,1),0)</f>
        <v>1</v>
      </c>
      <c r="R3002" s="40">
        <f>IF(A3002="Lead",IF(G3002="Lost",1,0),0)</f>
        <v>1</v>
      </c>
      <c r="S3002" t="n">
        <v>4</v>
      </c>
      <c r="T3002" t="n">
        <v>2</v>
      </c>
      <c r="U3002" t="n">
        <v>0</v>
      </c>
      <c r="V3002" t="n">
        <v>0</v>
      </c>
      <c r="W3002" t="n">
        <v>0</v>
      </c>
      <c r="X3002" t="n">
        <v>0</v>
      </c>
      <c r="Y3002">
        <f>IF(AND(A3002="Lead",COUNTIF(MetaCamps,C3002)&gt;0),1,0)</f>
        <v>0</v>
      </c>
      <c r="Z3002">
        <f>IF(Y3002=1,P3002,0)</f>
        <v>0</v>
      </c>
    </row>
    <row r="3003">
      <c r="A3003" t="inlineStr">
        <is>
          <t>Lead</t>
        </is>
      </c>
      <c r="B3003" s="39" t="str">
        <f>IFERROR(INDEX(CampTypes,MATCH(C3003,CampList,0)),"Unattributed")</f>
        <v>New</v>
      </c>
      <c r="C3003" t="inlineStr">
        <is>
          <t>EBG - In House | ABO | Natuf | Leads | Unit Franchise | India | Oct26 | V1</t>
        </is>
      </c>
      <c r="D3003" t="inlineStr">
        <is>
          <t>Natuf | Broad | Tier1 + Growth Cities | Oct26 | V1</t>
        </is>
      </c>
      <c r="E3003" t="inlineStr">
        <is>
          <t>Natuf | Reel | Brand Ambassador | Heard Of Owning A Cafe | V1</t>
        </is>
      </c>
      <c r="F3003" t="inlineStr">
        <is>
          <t>In House Natuf</t>
        </is>
      </c>
      <c r="G3003" t="inlineStr">
        <is>
          <t>Lost</t>
        </is>
      </c>
      <c r="H3003" s="39" t="str">
        <f>IF(ISNUMBER(MATCH(G3003,QualityStatuses,0)),"Quality Lead","Non-Quality Lead")</f>
        <v>Non-Quality Lead</v>
      </c>
      <c r="I3003" t="inlineStr">
        <is>
          <t>2026-10</t>
        </is>
      </c>
      <c r="J3003" t="inlineStr">
        <is>
          <t>Wk of 2026-10-05</t>
        </is>
      </c>
      <c r="K3003" t="inlineStr">
        <is>
          <t>Marshal Malbari</t>
        </is>
      </c>
      <c r="L3003" t="inlineStr">
        <is>
          <t>Facebook</t>
        </is>
      </c>
      <c r="M3003" t="inlineStr">
        <is>
          <t>Direct (campaign tagged in CRM)</t>
        </is>
      </c>
      <c r="N3003" t="inlineStr">
        <is>
          <t>6acb0ba8d411b54771d3bb77</t>
        </is>
      </c>
      <c r="O3003" t="n">
        <v>1</v>
      </c>
      <c r="P3003" s="40">
        <f>IF(A3003="Lead",IF(ISNUMBER(MATCH(G3003,QualityStatuses,0)),1,0),0)</f>
        <v>0</v>
      </c>
      <c r="Q3003" s="40">
        <f>IF(A3003="Lead",IF(G3003="New Lead",0,1),0)</f>
        <v>1</v>
      </c>
      <c r="R3003" s="40">
        <f>IF(A3003="Lead",IF(G3003="Lost",1,0),0)</f>
        <v>1</v>
      </c>
      <c r="S3003" t="n">
        <v>3</v>
      </c>
      <c r="T3003" t="n">
        <v>3</v>
      </c>
      <c r="U3003" t="n">
        <v>0</v>
      </c>
      <c r="V3003" t="n">
        <v>0</v>
      </c>
      <c r="W3003" t="n">
        <v>0</v>
      </c>
      <c r="X3003" t="n">
        <v>0</v>
      </c>
      <c r="Y3003">
        <f>IF(AND(A3003="Lead",COUNTIF(MetaCamps,C3003)&gt;0),1,0)</f>
        <v>0</v>
      </c>
      <c r="Z3003">
        <f>IF(Y3003=1,P3003,0)</f>
        <v>0</v>
      </c>
    </row>
    <row r="3004">
      <c r="A3004" t="inlineStr">
        <is>
          <t>Lead</t>
        </is>
      </c>
      <c r="B3004" s="39" t="str">
        <f>IFERROR(INDEX(CampTypes,MATCH(C3004,CampList,0)),"Unattributed")</f>
        <v>New</v>
      </c>
      <c r="C3004" t="inlineStr">
        <is>
          <t>EBG - In House | ABO | Natuf | Leads | Unit Franchise | India | Oct26 | V1</t>
        </is>
      </c>
      <c r="D3004" t="inlineStr">
        <is>
          <t>Natuf | Business Owners | Tier1 + Growth Cities | Oct26 | V1</t>
        </is>
      </c>
      <c r="E3004" t="inlineStr">
        <is>
          <t>Natuf | Reel | Brand Ambassador | Heard Of Owning A Cafe | V1</t>
        </is>
      </c>
      <c r="F3004" t="inlineStr">
        <is>
          <t>In House Natuf</t>
        </is>
      </c>
      <c r="G3004" t="inlineStr">
        <is>
          <t>Details Shared</t>
        </is>
      </c>
      <c r="H3004" s="39" t="str">
        <f>IF(ISNUMBER(MATCH(G3004,QualityStatuses,0)),"Quality Lead","Non-Quality Lead")</f>
        <v>Quality Lead</v>
      </c>
      <c r="I3004" t="inlineStr">
        <is>
          <t>2026-10</t>
        </is>
      </c>
      <c r="J3004" t="inlineStr">
        <is>
          <t>Wk of 2026-10-05</t>
        </is>
      </c>
      <c r="K3004" t="inlineStr">
        <is>
          <t>Marshal Malbari</t>
        </is>
      </c>
      <c r="L3004" t="inlineStr">
        <is>
          <t>Facebook</t>
        </is>
      </c>
      <c r="M3004" t="inlineStr">
        <is>
          <t>Direct (campaign tagged in CRM)</t>
        </is>
      </c>
      <c r="N3004" t="inlineStr">
        <is>
          <t>6acb0ba203e3b27eefacc86f</t>
        </is>
      </c>
      <c r="O3004" t="n">
        <v>1</v>
      </c>
      <c r="P3004" s="40">
        <f>IF(A3004="Lead",IF(ISNUMBER(MATCH(G3004,QualityStatuses,0)),1,0),0)</f>
        <v>1</v>
      </c>
      <c r="Q3004" s="40">
        <f>IF(A3004="Lead",IF(G3004="New Lead",0,1),0)</f>
        <v>1</v>
      </c>
      <c r="R3004" s="40">
        <f>IF(A3004="Lead",IF(G3004="Lost",1,0),0)</f>
        <v>0</v>
      </c>
      <c r="S3004" t="n">
        <v>6</v>
      </c>
      <c r="T3004" t="n">
        <v>2</v>
      </c>
      <c r="U3004" t="n">
        <v>0</v>
      </c>
      <c r="V3004" t="n">
        <v>0</v>
      </c>
      <c r="W3004" t="n">
        <v>0</v>
      </c>
      <c r="X3004" t="n">
        <v>0</v>
      </c>
      <c r="Y3004">
        <f>IF(AND(A3004="Lead",COUNTIF(MetaCamps,C3004)&gt;0),1,0)</f>
        <v>0</v>
      </c>
      <c r="Z3004">
        <f>IF(Y3004=1,P3004,0)</f>
        <v>0</v>
      </c>
    </row>
    <row r="3005">
      <c r="A3005" t="inlineStr">
        <is>
          <t>Lead</t>
        </is>
      </c>
      <c r="B3005" s="39" t="str">
        <f>IFERROR(INDEX(CampTypes,MATCH(C3005,CampList,0)),"Unattributed")</f>
        <v>New</v>
      </c>
      <c r="C3005" t="inlineStr">
        <is>
          <t>EBG - In House | ABO | Natuf | Leads | Unit Franchise | India | Oct26 | V1</t>
        </is>
      </c>
      <c r="D3005" t="inlineStr">
        <is>
          <t>Natuf | Investors | Tier1 + Growth Cities | Oct26 | V1</t>
        </is>
      </c>
      <c r="E3005" t="inlineStr">
        <is>
          <t>Natuf | Reel | Brand Ambassador | Heard Of Owning A Cafe | V1</t>
        </is>
      </c>
      <c r="F3005" t="inlineStr">
        <is>
          <t>In House Natuf</t>
        </is>
      </c>
      <c r="G3005" t="inlineStr">
        <is>
          <t>Details Shared</t>
        </is>
      </c>
      <c r="H3005" s="39" t="str">
        <f>IF(ISNUMBER(MATCH(G3005,QualityStatuses,0)),"Quality Lead","Non-Quality Lead")</f>
        <v>Quality Lead</v>
      </c>
      <c r="I3005" t="inlineStr">
        <is>
          <t>2026-10</t>
        </is>
      </c>
      <c r="J3005" t="inlineStr">
        <is>
          <t>Wk of 2026-10-05</t>
        </is>
      </c>
      <c r="K3005" t="inlineStr">
        <is>
          <t>Marshal Malbari</t>
        </is>
      </c>
      <c r="L3005" t="inlineStr">
        <is>
          <t>Facebook</t>
        </is>
      </c>
      <c r="M3005" t="inlineStr">
        <is>
          <t>Direct (campaign tagged in CRM)</t>
        </is>
      </c>
      <c r="N3005" t="inlineStr">
        <is>
          <t>6acb0b9b27de6f8d99709a7d</t>
        </is>
      </c>
      <c r="O3005" t="n">
        <v>1</v>
      </c>
      <c r="P3005" s="40">
        <f>IF(A3005="Lead",IF(ISNUMBER(MATCH(G3005,QualityStatuses,0)),1,0),0)</f>
        <v>1</v>
      </c>
      <c r="Q3005" s="40">
        <f>IF(A3005="Lead",IF(G3005="New Lead",0,1),0)</f>
        <v>1</v>
      </c>
      <c r="R3005" s="40">
        <f>IF(A3005="Lead",IF(G3005="Lost",1,0),0)</f>
        <v>0</v>
      </c>
      <c r="S3005" t="n">
        <v>4</v>
      </c>
      <c r="T3005" t="n">
        <v>0</v>
      </c>
      <c r="U3005" t="n">
        <v>0</v>
      </c>
      <c r="V3005" t="n">
        <v>0</v>
      </c>
      <c r="W3005" t="n">
        <v>0</v>
      </c>
      <c r="X3005" t="n">
        <v>0</v>
      </c>
      <c r="Y3005">
        <f>IF(AND(A3005="Lead",COUNTIF(MetaCamps,C3005)&gt;0),1,0)</f>
        <v>0</v>
      </c>
      <c r="Z3005">
        <f>IF(Y3005=1,P3005,0)</f>
        <v>0</v>
      </c>
    </row>
    <row r="3006">
      <c r="A3006" t="inlineStr">
        <is>
          <t>Lead</t>
        </is>
      </c>
      <c r="B3006" s="39" t="str">
        <f>IFERROR(INDEX(CampTypes,MATCH(C3006,CampList,0)),"Unattributed")</f>
        <v>Old</v>
      </c>
      <c r="C3006" t="inlineStr">
        <is>
          <t>E_Natuf_Generic_13082026</t>
        </is>
      </c>
      <c r="D3006" t="inlineStr">
        <is>
          <t>E_Natuf_Generic_13082026_Adset1</t>
        </is>
      </c>
      <c r="E3006" t="inlineStr">
        <is>
          <t>E_Natuf_Generic_13082026_Adset1_Ad1</t>
        </is>
      </c>
      <c r="F3006" t="inlineStr">
        <is>
          <t>Natuf</t>
        </is>
      </c>
      <c r="G3006" t="inlineStr">
        <is>
          <t>Connected</t>
        </is>
      </c>
      <c r="H3006" s="39" t="str">
        <f>IF(ISNUMBER(MATCH(G3006,QualityStatuses,0)),"Quality Lead","Non-Quality Lead")</f>
        <v>Non-Quality Lead</v>
      </c>
      <c r="I3006" t="inlineStr">
        <is>
          <t>2026-10</t>
        </is>
      </c>
      <c r="J3006" t="inlineStr">
        <is>
          <t>Wk of 2026-10-05</t>
        </is>
      </c>
      <c r="K3006" t="inlineStr">
        <is>
          <t>Tejaswini Tarigopula</t>
        </is>
      </c>
      <c r="L3006" t="inlineStr">
        <is>
          <t>Facebook</t>
        </is>
      </c>
      <c r="M3006" t="inlineStr">
        <is>
          <t>Direct (campaign tagged in CRM)</t>
        </is>
      </c>
      <c r="N3006" t="inlineStr">
        <is>
          <t>6acb0b90e099df952eb60992</t>
        </is>
      </c>
      <c r="O3006" t="n">
        <v>1</v>
      </c>
      <c r="P3006" s="40">
        <f>IF(A3006="Lead",IF(ISNUMBER(MATCH(G3006,QualityStatuses,0)),1,0),0)</f>
        <v>0</v>
      </c>
      <c r="Q3006" s="40">
        <f>IF(A3006="Lead",IF(G3006="New Lead",0,1),0)</f>
        <v>1</v>
      </c>
      <c r="R3006" s="40">
        <f>IF(A3006="Lead",IF(G3006="Lost",1,0),0)</f>
        <v>0</v>
      </c>
      <c r="S3006" t="n">
        <v>1</v>
      </c>
      <c r="T3006" t="n">
        <v>1</v>
      </c>
      <c r="U3006" t="n">
        <v>0</v>
      </c>
      <c r="V3006" t="n">
        <v>0</v>
      </c>
      <c r="W3006" t="n">
        <v>0</v>
      </c>
      <c r="X3006" t="n">
        <v>0</v>
      </c>
      <c r="Y3006">
        <f>IF(AND(A3006="Lead",COUNTIF(MetaCamps,C3006)&gt;0),1,0)</f>
        <v>1</v>
      </c>
      <c r="Z3006">
        <f>IF(Y3006=1,P3006,0)</f>
        <v>0</v>
      </c>
    </row>
    <row r="3007">
      <c r="A3007" t="inlineStr">
        <is>
          <t>Lead</t>
        </is>
      </c>
      <c r="B3007" s="39" t="str">
        <f>IFERROR(INDEX(CampTypes,MATCH(C3007,CampList,0)),"Unattributed")</f>
        <v>Old</v>
      </c>
      <c r="C3007" t="inlineStr">
        <is>
          <t>E_Suresh_Natuf_Kiosk_07072026</t>
        </is>
      </c>
      <c r="D3007" t="inlineStr">
        <is>
          <t>E_Suresh_Natuf_Kiosk_07072026_Adset5</t>
        </is>
      </c>
      <c r="E3007" t="inlineStr">
        <is>
          <t>E_Hindi_Suresh_Natuf_Kiosk_07072026_Adset5_ad3 – Copy 2</t>
        </is>
      </c>
      <c r="F3007" t="inlineStr">
        <is>
          <t>Natuf</t>
        </is>
      </c>
      <c r="G3007" t="inlineStr">
        <is>
          <t>Attempt 4</t>
        </is>
      </c>
      <c r="H3007" s="39" t="str">
        <f>IF(ISNUMBER(MATCH(G3007,QualityStatuses,0)),"Quality Lead","Non-Quality Lead")</f>
        <v>Non-Quality Lead</v>
      </c>
      <c r="I3007" t="inlineStr">
        <is>
          <t>2026-10</t>
        </is>
      </c>
      <c r="J3007" t="inlineStr">
        <is>
          <t>Wk of 2026-10-05</t>
        </is>
      </c>
      <c r="K3007" t="inlineStr">
        <is>
          <t>Tejaswini Tarigopula</t>
        </is>
      </c>
      <c r="L3007" t="inlineStr">
        <is>
          <t>Facebook</t>
        </is>
      </c>
      <c r="M3007" t="inlineStr">
        <is>
          <t>Direct (campaign tagged in CRM)</t>
        </is>
      </c>
      <c r="N3007" t="inlineStr">
        <is>
          <t>6acb07dd2ccd1d1ab41bdc2a</t>
        </is>
      </c>
      <c r="O3007" t="n">
        <v>1</v>
      </c>
      <c r="P3007" s="40">
        <f>IF(A3007="Lead",IF(ISNUMBER(MATCH(G3007,QualityStatuses,0)),1,0),0)</f>
        <v>0</v>
      </c>
      <c r="Q3007" s="40">
        <f>IF(A3007="Lead",IF(G3007="New Lead",0,1),0)</f>
        <v>1</v>
      </c>
      <c r="R3007" s="40">
        <f>IF(A3007="Lead",IF(G3007="Lost",1,0),0)</f>
        <v>0</v>
      </c>
      <c r="S3007" t="n">
        <v>4</v>
      </c>
      <c r="T3007" t="n">
        <v>0</v>
      </c>
      <c r="U3007" t="n">
        <v>0</v>
      </c>
      <c r="V3007" t="n">
        <v>0</v>
      </c>
      <c r="W3007" t="n">
        <v>0</v>
      </c>
      <c r="X3007" t="n">
        <v>0</v>
      </c>
      <c r="Y3007">
        <f>IF(AND(A3007="Lead",COUNTIF(MetaCamps,C3007)&gt;0),1,0)</f>
        <v>1</v>
      </c>
      <c r="Z3007">
        <f>IF(Y3007=1,P3007,0)</f>
        <v>0</v>
      </c>
    </row>
    <row r="3008">
      <c r="A3008" t="inlineStr">
        <is>
          <t>Lead</t>
        </is>
      </c>
      <c r="B3008" s="39" t="str">
        <f>IFERROR(INDEX(CampTypes,MATCH(C3008,CampList,0)),"Unattributed")</f>
        <v>Old</v>
      </c>
      <c r="C3008" t="inlineStr">
        <is>
          <t>E_Suresh_Natuf_Kiosk_07072026</t>
        </is>
      </c>
      <c r="D3008" t="inlineStr">
        <is>
          <t>E_Suresh_Natuf_Kiosk_07072026_Adset5</t>
        </is>
      </c>
      <c r="E3008" t="inlineStr">
        <is>
          <t>E_Hindi_Suresh_Natuf_Kiosk_07072026_Adset5_ad3 – Copy 2</t>
        </is>
      </c>
      <c r="F3008" t="inlineStr">
        <is>
          <t>Natuf</t>
        </is>
      </c>
      <c r="G3008" t="inlineStr">
        <is>
          <t>Attempt 1</t>
        </is>
      </c>
      <c r="H3008" s="39" t="str">
        <f>IF(ISNUMBER(MATCH(G3008,QualityStatuses,0)),"Quality Lead","Non-Quality Lead")</f>
        <v>Non-Quality Lead</v>
      </c>
      <c r="I3008" t="inlineStr">
        <is>
          <t>2026-10</t>
        </is>
      </c>
      <c r="J3008" t="inlineStr">
        <is>
          <t>Wk of 2026-10-05</t>
        </is>
      </c>
      <c r="K3008" t="inlineStr">
        <is>
          <t>Tejaswini Tarigopula</t>
        </is>
      </c>
      <c r="L3008" t="inlineStr">
        <is>
          <t>Facebook</t>
        </is>
      </c>
      <c r="M3008" t="inlineStr">
        <is>
          <t>Direct (campaign tagged in CRM)</t>
        </is>
      </c>
      <c r="N3008" t="inlineStr">
        <is>
          <t>6acb07d3af80b8431c731979</t>
        </is>
      </c>
      <c r="O3008" t="n">
        <v>1</v>
      </c>
      <c r="P3008" s="40">
        <f>IF(A3008="Lead",IF(ISNUMBER(MATCH(G3008,QualityStatuses,0)),1,0),0)</f>
        <v>0</v>
      </c>
      <c r="Q3008" s="40">
        <f>IF(A3008="Lead",IF(G3008="New Lead",0,1),0)</f>
        <v>1</v>
      </c>
      <c r="R3008" s="40">
        <f>IF(A3008="Lead",IF(G3008="Lost",1,0),0)</f>
        <v>0</v>
      </c>
      <c r="S3008" t="n">
        <v>1</v>
      </c>
      <c r="T3008" t="n">
        <v>1</v>
      </c>
      <c r="U3008" t="n">
        <v>0</v>
      </c>
      <c r="V3008" t="n">
        <v>0</v>
      </c>
      <c r="W3008" t="n">
        <v>0</v>
      </c>
      <c r="X3008" t="n">
        <v>0</v>
      </c>
      <c r="Y3008">
        <f>IF(AND(A3008="Lead",COUNTIF(MetaCamps,C3008)&gt;0),1,0)</f>
        <v>1</v>
      </c>
      <c r="Z3008">
        <f>IF(Y3008=1,P3008,0)</f>
        <v>0</v>
      </c>
    </row>
    <row r="3009">
      <c r="A3009" t="inlineStr">
        <is>
          <t>Lead</t>
        </is>
      </c>
      <c r="B3009" s="39" t="str">
        <f>IFERROR(INDEX(CampTypes,MATCH(C3009,CampList,0)),"Unattributed")</f>
        <v>Old</v>
      </c>
      <c r="C3009" t="inlineStr">
        <is>
          <t>E_Natuf_Generic_13082026</t>
        </is>
      </c>
      <c r="D3009" t="inlineStr">
        <is>
          <t>E_Natuf_Generic_13082026_Adset1</t>
        </is>
      </c>
      <c r="E3009" t="inlineStr">
        <is>
          <t>E_Natuf_Generic_13082026_Adset1_Ad1</t>
        </is>
      </c>
      <c r="F3009" t="inlineStr">
        <is>
          <t>Natuf</t>
        </is>
      </c>
      <c r="G3009" t="inlineStr">
        <is>
          <t>Connected</t>
        </is>
      </c>
      <c r="H3009" s="39" t="str">
        <f>IF(ISNUMBER(MATCH(G3009,QualityStatuses,0)),"Quality Lead","Non-Quality Lead")</f>
        <v>Non-Quality Lead</v>
      </c>
      <c r="I3009" t="inlineStr">
        <is>
          <t>2026-10</t>
        </is>
      </c>
      <c r="J3009" t="inlineStr">
        <is>
          <t>Wk of 2026-10-05</t>
        </is>
      </c>
      <c r="K3009" t="inlineStr">
        <is>
          <t>Tejaswini Tarigopula</t>
        </is>
      </c>
      <c r="L3009" t="inlineStr">
        <is>
          <t>Facebook</t>
        </is>
      </c>
      <c r="M3009" t="inlineStr">
        <is>
          <t>Direct (campaign tagged in CRM)</t>
        </is>
      </c>
      <c r="N3009" t="inlineStr">
        <is>
          <t>6acb06dfb090f046892a5da8</t>
        </is>
      </c>
      <c r="O3009" t="n">
        <v>1</v>
      </c>
      <c r="P3009" s="40">
        <f>IF(A3009="Lead",IF(ISNUMBER(MATCH(G3009,QualityStatuses,0)),1,0),0)</f>
        <v>0</v>
      </c>
      <c r="Q3009" s="40">
        <f>IF(A3009="Lead",IF(G3009="New Lead",0,1),0)</f>
        <v>1</v>
      </c>
      <c r="R3009" s="40">
        <f>IF(A3009="Lead",IF(G3009="Lost",1,0),0)</f>
        <v>0</v>
      </c>
      <c r="S3009" t="n">
        <v>2</v>
      </c>
      <c r="T3009" t="n">
        <v>2</v>
      </c>
      <c r="U3009" t="n">
        <v>0</v>
      </c>
      <c r="V3009" t="n">
        <v>0</v>
      </c>
      <c r="W3009" t="n">
        <v>0</v>
      </c>
      <c r="X3009" t="n">
        <v>0</v>
      </c>
      <c r="Y3009">
        <f>IF(AND(A3009="Lead",COUNTIF(MetaCamps,C3009)&gt;0),1,0)</f>
        <v>1</v>
      </c>
      <c r="Z3009">
        <f>IF(Y3009=1,P3009,0)</f>
        <v>0</v>
      </c>
    </row>
    <row r="3010">
      <c r="A3010" t="inlineStr">
        <is>
          <t>Lead</t>
        </is>
      </c>
      <c r="B3010" s="39" t="str">
        <f>IFERROR(INDEX(CampTypes,MATCH(C3010,CampList,0)),"Unattributed")</f>
        <v>Old</v>
      </c>
      <c r="C3010" t="inlineStr">
        <is>
          <t>E_Karan_Natuf_All_07072026</t>
        </is>
      </c>
      <c r="D3010" t="inlineStr">
        <is>
          <t>E_Karan_Natuf_Fragship_07072026_Adset2</t>
        </is>
      </c>
      <c r="E3010" t="inlineStr">
        <is>
          <t>E_Karan_Natuf_Flagship_Cafe_07072026_Adset2_Ad1 – Copy 2</t>
        </is>
      </c>
      <c r="F3010" t="inlineStr">
        <is>
          <t>Natuf</t>
        </is>
      </c>
      <c r="G3010" t="inlineStr">
        <is>
          <t>Details Shared</t>
        </is>
      </c>
      <c r="H3010" s="39" t="str">
        <f>IF(ISNUMBER(MATCH(G3010,QualityStatuses,0)),"Quality Lead","Non-Quality Lead")</f>
        <v>Quality Lead</v>
      </c>
      <c r="I3010" t="inlineStr">
        <is>
          <t>2026-10</t>
        </is>
      </c>
      <c r="J3010" t="inlineStr">
        <is>
          <t>Wk of 2026-10-05</t>
        </is>
      </c>
      <c r="K3010" t="inlineStr">
        <is>
          <t>Tejaswini Tarigopula</t>
        </is>
      </c>
      <c r="L3010" t="inlineStr">
        <is>
          <t>Facebook</t>
        </is>
      </c>
      <c r="M3010" t="inlineStr">
        <is>
          <t>Direct (campaign tagged in CRM)</t>
        </is>
      </c>
      <c r="N3010" t="inlineStr">
        <is>
          <t>6acb06d69c6b165486384f6f</t>
        </is>
      </c>
      <c r="O3010" t="n">
        <v>1</v>
      </c>
      <c r="P3010" s="40">
        <f>IF(A3010="Lead",IF(ISNUMBER(MATCH(G3010,QualityStatuses,0)),1,0),0)</f>
        <v>1</v>
      </c>
      <c r="Q3010" s="40">
        <f>IF(A3010="Lead",IF(G3010="New Lead",0,1),0)</f>
        <v>1</v>
      </c>
      <c r="R3010" s="40">
        <f>IF(A3010="Lead",IF(G3010="Lost",1,0),0)</f>
        <v>0</v>
      </c>
      <c r="S3010" t="n">
        <v>1</v>
      </c>
      <c r="T3010" t="n">
        <v>1</v>
      </c>
      <c r="U3010" t="n">
        <v>0</v>
      </c>
      <c r="V3010" t="n">
        <v>0</v>
      </c>
      <c r="W3010" t="n">
        <v>0</v>
      </c>
      <c r="X3010" t="n">
        <v>0</v>
      </c>
      <c r="Y3010">
        <f>IF(AND(A3010="Lead",COUNTIF(MetaCamps,C3010)&gt;0),1,0)</f>
        <v>1</v>
      </c>
      <c r="Z3010">
        <f>IF(Y3010=1,P3010,0)</f>
        <v>1</v>
      </c>
    </row>
    <row r="3011">
      <c r="A3011" t="inlineStr">
        <is>
          <t>Lead</t>
        </is>
      </c>
      <c r="B3011" s="39" t="str">
        <f>IFERROR(INDEX(CampTypes,MATCH(C3011,CampList,0)),"Unattributed")</f>
        <v>New</v>
      </c>
      <c r="C3011" t="inlineStr">
        <is>
          <t>EBG - In House | ABO | Natuf | Leads | Unit Franchise | India | Oct26 | V1</t>
        </is>
      </c>
      <c r="D3011" t="inlineStr">
        <is>
          <t>Natuf | Broad | Tier1 + Growth Cities | Oct26 | V1</t>
        </is>
      </c>
      <c r="E3011" t="inlineStr">
        <is>
          <t>Natuf | Reel | Brand Ambassador | Heard Of Owning A Cafe | V1</t>
        </is>
      </c>
      <c r="F3011" t="inlineStr">
        <is>
          <t>In House Natuf</t>
        </is>
      </c>
      <c r="G3011" t="inlineStr">
        <is>
          <t>Lost</t>
        </is>
      </c>
      <c r="H3011" s="39" t="str">
        <f>IF(ISNUMBER(MATCH(G3011,QualityStatuses,0)),"Quality Lead","Non-Quality Lead")</f>
        <v>Non-Quality Lead</v>
      </c>
      <c r="I3011" t="inlineStr">
        <is>
          <t>2026-10</t>
        </is>
      </c>
      <c r="J3011" t="inlineStr">
        <is>
          <t>Wk of 2026-10-05</t>
        </is>
      </c>
      <c r="K3011" t="inlineStr">
        <is>
          <t>Marshal Malbari</t>
        </is>
      </c>
      <c r="L3011" t="inlineStr">
        <is>
          <t>Facebook</t>
        </is>
      </c>
      <c r="M3011" t="inlineStr">
        <is>
          <t>Direct (campaign tagged in CRM)</t>
        </is>
      </c>
      <c r="N3011" t="inlineStr">
        <is>
          <t>6acb052a0366aeb0c44cdbf7</t>
        </is>
      </c>
      <c r="O3011" t="n">
        <v>1</v>
      </c>
      <c r="P3011" s="40">
        <f>IF(A3011="Lead",IF(ISNUMBER(MATCH(G3011,QualityStatuses,0)),1,0),0)</f>
        <v>0</v>
      </c>
      <c r="Q3011" s="40">
        <f>IF(A3011="Lead",IF(G3011="New Lead",0,1),0)</f>
        <v>1</v>
      </c>
      <c r="R3011" s="40">
        <f>IF(A3011="Lead",IF(G3011="Lost",1,0),0)</f>
        <v>1</v>
      </c>
      <c r="S3011" t="n">
        <v>6</v>
      </c>
      <c r="T3011" t="n">
        <v>0</v>
      </c>
      <c r="U3011" t="n">
        <v>0</v>
      </c>
      <c r="V3011" t="n">
        <v>0</v>
      </c>
      <c r="W3011" t="n">
        <v>0</v>
      </c>
      <c r="X3011" t="n">
        <v>0</v>
      </c>
      <c r="Y3011">
        <f>IF(AND(A3011="Lead",COUNTIF(MetaCamps,C3011)&gt;0),1,0)</f>
        <v>0</v>
      </c>
      <c r="Z3011">
        <f>IF(Y3011=1,P3011,0)</f>
        <v>0</v>
      </c>
    </row>
    <row r="3012">
      <c r="A3012" t="inlineStr">
        <is>
          <t>Lead</t>
        </is>
      </c>
      <c r="B3012" s="39" t="str">
        <f>IFERROR(INDEX(CampTypes,MATCH(C3012,CampList,0)),"Unattributed")</f>
        <v>Old</v>
      </c>
      <c r="C3012" t="inlineStr">
        <is>
          <t>E_Natuf_Generic_13082026</t>
        </is>
      </c>
      <c r="D3012" t="inlineStr">
        <is>
          <t>E_Natuf_Generic_13082026_Adset1</t>
        </is>
      </c>
      <c r="E3012" t="inlineStr">
        <is>
          <t>E_Natuf_Generic_13082026_Adset1_Ad1</t>
        </is>
      </c>
      <c r="F3012" t="inlineStr">
        <is>
          <t>Natuf</t>
        </is>
      </c>
      <c r="G3012" t="inlineStr">
        <is>
          <t>Attempt 3</t>
        </is>
      </c>
      <c r="H3012" s="39" t="str">
        <f>IF(ISNUMBER(MATCH(G3012,QualityStatuses,0)),"Quality Lead","Non-Quality Lead")</f>
        <v>Non-Quality Lead</v>
      </c>
      <c r="I3012" t="inlineStr">
        <is>
          <t>2026-10</t>
        </is>
      </c>
      <c r="J3012" t="inlineStr">
        <is>
          <t>Wk of 2026-10-05</t>
        </is>
      </c>
      <c r="K3012" t="inlineStr">
        <is>
          <t>Tejaswini Tarigopula</t>
        </is>
      </c>
      <c r="L3012" t="inlineStr">
        <is>
          <t>Facebook</t>
        </is>
      </c>
      <c r="M3012" t="inlineStr">
        <is>
          <t>Direct (campaign tagged in CRM)</t>
        </is>
      </c>
      <c r="N3012" t="inlineStr">
        <is>
          <t>6acb04067d2d53ad7a921c52</t>
        </is>
      </c>
      <c r="O3012" t="n">
        <v>1</v>
      </c>
      <c r="P3012" s="40">
        <f>IF(A3012="Lead",IF(ISNUMBER(MATCH(G3012,QualityStatuses,0)),1,0),0)</f>
        <v>0</v>
      </c>
      <c r="Q3012" s="40">
        <f>IF(A3012="Lead",IF(G3012="New Lead",0,1),0)</f>
        <v>1</v>
      </c>
      <c r="R3012" s="40">
        <f>IF(A3012="Lead",IF(G3012="Lost",1,0),0)</f>
        <v>0</v>
      </c>
      <c r="S3012" t="n">
        <v>4</v>
      </c>
      <c r="T3012" t="n">
        <v>0</v>
      </c>
      <c r="U3012" t="n">
        <v>0</v>
      </c>
      <c r="V3012" t="n">
        <v>0</v>
      </c>
      <c r="W3012" t="n">
        <v>0</v>
      </c>
      <c r="X3012" t="n">
        <v>0</v>
      </c>
      <c r="Y3012">
        <f>IF(AND(A3012="Lead",COUNTIF(MetaCamps,C3012)&gt;0),1,0)</f>
        <v>1</v>
      </c>
      <c r="Z3012">
        <f>IF(Y3012=1,P3012,0)</f>
        <v>0</v>
      </c>
    </row>
    <row r="3013">
      <c r="A3013" t="inlineStr">
        <is>
          <t>Lead</t>
        </is>
      </c>
      <c r="B3013" s="39" t="str">
        <f>IFERROR(INDEX(CampTypes,MATCH(C3013,CampList,0)),"Unattributed")</f>
        <v>New</v>
      </c>
      <c r="C3013" t="inlineStr">
        <is>
          <t>EBG - In House | ABO | Natuf | Leads | Unit Franchise | India | Oct26 | V1</t>
        </is>
      </c>
      <c r="D3013" t="inlineStr">
        <is>
          <t>Natuf | Investors | Tier1 + Growth Cities | Oct26 | V1</t>
        </is>
      </c>
      <c r="E3013" t="inlineStr">
        <is>
          <t>Natuf | Reel | Brand Ambassador | Heard Of Owning A Cafe | V1</t>
        </is>
      </c>
      <c r="F3013" t="inlineStr">
        <is>
          <t>In House Natuf</t>
        </is>
      </c>
      <c r="G3013" t="inlineStr">
        <is>
          <t>Details Shared</t>
        </is>
      </c>
      <c r="H3013" s="39" t="str">
        <f>IF(ISNUMBER(MATCH(G3013,QualityStatuses,0)),"Quality Lead","Non-Quality Lead")</f>
        <v>Quality Lead</v>
      </c>
      <c r="I3013" t="inlineStr">
        <is>
          <t>2026-10</t>
        </is>
      </c>
      <c r="J3013" t="inlineStr">
        <is>
          <t>Wk of 2026-10-05</t>
        </is>
      </c>
      <c r="K3013" t="inlineStr">
        <is>
          <t>Marshal Malbari</t>
        </is>
      </c>
      <c r="L3013" t="inlineStr">
        <is>
          <t>Facebook</t>
        </is>
      </c>
      <c r="M3013" t="inlineStr">
        <is>
          <t>Direct (campaign tagged in CRM)</t>
        </is>
      </c>
      <c r="N3013" t="inlineStr">
        <is>
          <t>6acb035c523cd072044b925f</t>
        </is>
      </c>
      <c r="O3013" t="n">
        <v>1</v>
      </c>
      <c r="P3013" s="40">
        <f>IF(A3013="Lead",IF(ISNUMBER(MATCH(G3013,QualityStatuses,0)),1,0),0)</f>
        <v>1</v>
      </c>
      <c r="Q3013" s="40">
        <f>IF(A3013="Lead",IF(G3013="New Lead",0,1),0)</f>
        <v>1</v>
      </c>
      <c r="R3013" s="40">
        <f>IF(A3013="Lead",IF(G3013="Lost",1,0),0)</f>
        <v>0</v>
      </c>
      <c r="S3013" t="n">
        <v>1</v>
      </c>
      <c r="T3013" t="n">
        <v>1</v>
      </c>
      <c r="U3013" t="n">
        <v>0</v>
      </c>
      <c r="V3013" t="n">
        <v>0</v>
      </c>
      <c r="W3013" t="n">
        <v>0</v>
      </c>
      <c r="X3013" t="n">
        <v>0</v>
      </c>
      <c r="Y3013">
        <f>IF(AND(A3013="Lead",COUNTIF(MetaCamps,C3013)&gt;0),1,0)</f>
        <v>0</v>
      </c>
      <c r="Z3013">
        <f>IF(Y3013=1,P3013,0)</f>
        <v>0</v>
      </c>
    </row>
    <row r="3014">
      <c r="A3014" t="inlineStr">
        <is>
          <t>Lead</t>
        </is>
      </c>
      <c r="B3014" s="39" t="str">
        <f>IFERROR(INDEX(CampTypes,MATCH(C3014,CampList,0)),"Unattributed")</f>
        <v>New</v>
      </c>
      <c r="C3014" t="inlineStr">
        <is>
          <t>EBG - In House | ABO | Natuf | Leads | Unit Franchise | India | Oct26 | V1</t>
        </is>
      </c>
      <c r="D3014" t="inlineStr">
        <is>
          <t>Natuf | Broad | Tier1 + Growth Cities | Oct26 | V1</t>
        </is>
      </c>
      <c r="E3014" t="inlineStr">
        <is>
          <t>Natuf | Reel | Brand Ambassador | Heard Of Owning A Cafe | V1</t>
        </is>
      </c>
      <c r="F3014" t="inlineStr">
        <is>
          <t>In House Natuf</t>
        </is>
      </c>
      <c r="G3014" t="inlineStr">
        <is>
          <t>Follow-Up</t>
        </is>
      </c>
      <c r="H3014" s="39" t="str">
        <f>IF(ISNUMBER(MATCH(G3014,QualityStatuses,0)),"Quality Lead","Non-Quality Lead")</f>
        <v>Quality Lead</v>
      </c>
      <c r="I3014" t="inlineStr">
        <is>
          <t>2026-10</t>
        </is>
      </c>
      <c r="J3014" t="inlineStr">
        <is>
          <t>Wk of 2026-10-05</t>
        </is>
      </c>
      <c r="K3014" t="inlineStr">
        <is>
          <t>Marshal Malbari</t>
        </is>
      </c>
      <c r="L3014" t="inlineStr">
        <is>
          <t>Facebook</t>
        </is>
      </c>
      <c r="M3014" t="inlineStr">
        <is>
          <t>Direct (campaign tagged in CRM)</t>
        </is>
      </c>
      <c r="N3014" t="inlineStr">
        <is>
          <t>6acb0315e426bcc8844cabc5</t>
        </is>
      </c>
      <c r="O3014" t="n">
        <v>1</v>
      </c>
      <c r="P3014" s="40">
        <f>IF(A3014="Lead",IF(ISNUMBER(MATCH(G3014,QualityStatuses,0)),1,0),0)</f>
        <v>1</v>
      </c>
      <c r="Q3014" s="40">
        <f>IF(A3014="Lead",IF(G3014="New Lead",0,1),0)</f>
        <v>1</v>
      </c>
      <c r="R3014" s="40">
        <f>IF(A3014="Lead",IF(G3014="Lost",1,0),0)</f>
        <v>0</v>
      </c>
      <c r="S3014" t="n">
        <v>2</v>
      </c>
      <c r="T3014" t="n">
        <v>2</v>
      </c>
      <c r="U3014" t="n">
        <v>0</v>
      </c>
      <c r="V3014" t="n">
        <v>0</v>
      </c>
      <c r="W3014" t="n">
        <v>0</v>
      </c>
      <c r="X3014" t="n">
        <v>0</v>
      </c>
      <c r="Y3014">
        <f>IF(AND(A3014="Lead",COUNTIF(MetaCamps,C3014)&gt;0),1,0)</f>
        <v>0</v>
      </c>
      <c r="Z3014">
        <f>IF(Y3014=1,P3014,0)</f>
        <v>0</v>
      </c>
    </row>
    <row r="3015">
      <c r="A3015" t="inlineStr">
        <is>
          <t>Lead</t>
        </is>
      </c>
      <c r="B3015" s="39" t="str">
        <f>IFERROR(INDEX(CampTypes,MATCH(C3015,CampList,0)),"Unattributed")</f>
        <v>New</v>
      </c>
      <c r="C3015" t="inlineStr">
        <is>
          <t>EBG - In House | ABO | Natuf | Leads | Unit Franchise | India | Oct26 | V1</t>
        </is>
      </c>
      <c r="D3015" t="inlineStr">
        <is>
          <t>Natuf | Business Owners | Tier1 + Growth Cities | Oct26 | V1</t>
        </is>
      </c>
      <c r="E3015" t="inlineStr">
        <is>
          <t>Natuf | Reel | Brand Ambassador | Heard Of Owning A Cafe | V1</t>
        </is>
      </c>
      <c r="F3015" t="inlineStr">
        <is>
          <t>In House Natuf</t>
        </is>
      </c>
      <c r="G3015" t="inlineStr">
        <is>
          <t>Attempt 5</t>
        </is>
      </c>
      <c r="H3015" s="39" t="str">
        <f>IF(ISNUMBER(MATCH(G3015,QualityStatuses,0)),"Quality Lead","Non-Quality Lead")</f>
        <v>Non-Quality Lead</v>
      </c>
      <c r="I3015" t="inlineStr">
        <is>
          <t>2026-10</t>
        </is>
      </c>
      <c r="J3015" t="inlineStr">
        <is>
          <t>Wk of 2026-10-05</t>
        </is>
      </c>
      <c r="K3015" t="inlineStr">
        <is>
          <t>Marshal Malbari</t>
        </is>
      </c>
      <c r="L3015" t="inlineStr">
        <is>
          <t>Facebook</t>
        </is>
      </c>
      <c r="M3015" t="inlineStr">
        <is>
          <t>Direct (campaign tagged in CRM)</t>
        </is>
      </c>
      <c r="N3015" t="inlineStr">
        <is>
          <t>6acb02e9216f2cbf039c3087</t>
        </is>
      </c>
      <c r="O3015" t="n">
        <v>1</v>
      </c>
      <c r="P3015" s="40">
        <f>IF(A3015="Lead",IF(ISNUMBER(MATCH(G3015,QualityStatuses,0)),1,0),0)</f>
        <v>0</v>
      </c>
      <c r="Q3015" s="40">
        <f>IF(A3015="Lead",IF(G3015="New Lead",0,1),0)</f>
        <v>1</v>
      </c>
      <c r="R3015" s="40">
        <f>IF(A3015="Lead",IF(G3015="Lost",1,0),0)</f>
        <v>0</v>
      </c>
      <c r="S3015" t="n">
        <v>6</v>
      </c>
      <c r="T3015" t="n">
        <v>5</v>
      </c>
      <c r="U3015" t="n">
        <v>0</v>
      </c>
      <c r="V3015" t="n">
        <v>0</v>
      </c>
      <c r="W3015" t="n">
        <v>0</v>
      </c>
      <c r="X3015" t="n">
        <v>0</v>
      </c>
      <c r="Y3015">
        <f>IF(AND(A3015="Lead",COUNTIF(MetaCamps,C3015)&gt;0),1,0)</f>
        <v>0</v>
      </c>
      <c r="Z3015">
        <f>IF(Y3015=1,P3015,0)</f>
        <v>0</v>
      </c>
    </row>
    <row r="3016">
      <c r="A3016" t="inlineStr">
        <is>
          <t>Lead</t>
        </is>
      </c>
      <c r="B3016" s="39" t="str">
        <f>IFERROR(INDEX(CampTypes,MATCH(C3016,CampList,0)),"Unattributed")</f>
        <v>Old</v>
      </c>
      <c r="C3016" t="inlineStr">
        <is>
          <t>E_Natuf_Generic_13082026</t>
        </is>
      </c>
      <c r="D3016" t="inlineStr">
        <is>
          <t>E_Natuf_Generic_13082026_Adset1</t>
        </is>
      </c>
      <c r="E3016" t="inlineStr">
        <is>
          <t>E_Natuf_Generic_13082026_Adset1_Ad1</t>
        </is>
      </c>
      <c r="F3016" t="inlineStr">
        <is>
          <t>Natuf</t>
        </is>
      </c>
      <c r="G3016" t="inlineStr">
        <is>
          <t>Details Shared</t>
        </is>
      </c>
      <c r="H3016" s="39" t="str">
        <f>IF(ISNUMBER(MATCH(G3016,QualityStatuses,0)),"Quality Lead","Non-Quality Lead")</f>
        <v>Quality Lead</v>
      </c>
      <c r="I3016" t="inlineStr">
        <is>
          <t>2026-10</t>
        </is>
      </c>
      <c r="J3016" t="inlineStr">
        <is>
          <t>Wk of 2026-10-05</t>
        </is>
      </c>
      <c r="K3016" t="inlineStr">
        <is>
          <t>Tejaswini Tarigopula</t>
        </is>
      </c>
      <c r="L3016" t="inlineStr">
        <is>
          <t>Facebook</t>
        </is>
      </c>
      <c r="M3016" t="inlineStr">
        <is>
          <t>Direct (campaign tagged in CRM)</t>
        </is>
      </c>
      <c r="N3016" t="inlineStr">
        <is>
          <t>6acb022a151c9e002b527a44</t>
        </is>
      </c>
      <c r="O3016" t="n">
        <v>1</v>
      </c>
      <c r="P3016" s="40">
        <f>IF(A3016="Lead",IF(ISNUMBER(MATCH(G3016,QualityStatuses,0)),1,0),0)</f>
        <v>1</v>
      </c>
      <c r="Q3016" s="40">
        <f>IF(A3016="Lead",IF(G3016="New Lead",0,1),0)</f>
        <v>1</v>
      </c>
      <c r="R3016" s="40">
        <f>IF(A3016="Lead",IF(G3016="Lost",1,0),0)</f>
        <v>0</v>
      </c>
      <c r="S3016" t="n">
        <v>4</v>
      </c>
      <c r="T3016" t="n">
        <v>2</v>
      </c>
      <c r="U3016" t="n">
        <v>0</v>
      </c>
      <c r="V3016" t="n">
        <v>0</v>
      </c>
      <c r="W3016" t="n">
        <v>0</v>
      </c>
      <c r="X3016" t="n">
        <v>0</v>
      </c>
      <c r="Y3016">
        <f>IF(AND(A3016="Lead",COUNTIF(MetaCamps,C3016)&gt;0),1,0)</f>
        <v>1</v>
      </c>
      <c r="Z3016">
        <f>IF(Y3016=1,P3016,0)</f>
        <v>1</v>
      </c>
    </row>
    <row r="3017">
      <c r="A3017" t="inlineStr">
        <is>
          <t>Lead</t>
        </is>
      </c>
      <c r="B3017" s="39" t="str">
        <f>IFERROR(INDEX(CampTypes,MATCH(C3017,CampList,0)),"Unattributed")</f>
        <v>New</v>
      </c>
      <c r="C3017" t="inlineStr">
        <is>
          <t>EBG - In House | ABO | Natuf | Leads | Unit Franchise | India | Oct26 | V1</t>
        </is>
      </c>
      <c r="D3017" t="inlineStr">
        <is>
          <t>Natuf | LAL 1% | India | Jul26 | V1</t>
        </is>
      </c>
      <c r="E3017" t="inlineStr">
        <is>
          <t>Natuf | Reel | Brand Ambassador | Heard Of Owning A Cafe | V1</t>
        </is>
      </c>
      <c r="F3017" t="inlineStr">
        <is>
          <t>In House Natuf</t>
        </is>
      </c>
      <c r="G3017" t="inlineStr">
        <is>
          <t>Attempt 2</t>
        </is>
      </c>
      <c r="H3017" s="39" t="str">
        <f>IF(ISNUMBER(MATCH(G3017,QualityStatuses,0)),"Quality Lead","Non-Quality Lead")</f>
        <v>Non-Quality Lead</v>
      </c>
      <c r="I3017" t="inlineStr">
        <is>
          <t>2026-10</t>
        </is>
      </c>
      <c r="J3017" t="inlineStr">
        <is>
          <t>Wk of 2026-10-05</t>
        </is>
      </c>
      <c r="K3017" t="inlineStr">
        <is>
          <t>Marshal Malbari</t>
        </is>
      </c>
      <c r="L3017" t="inlineStr">
        <is>
          <t>Facebook</t>
        </is>
      </c>
      <c r="M3017" t="inlineStr">
        <is>
          <t>Direct (campaign tagged in CRM)</t>
        </is>
      </c>
      <c r="N3017" t="inlineStr">
        <is>
          <t>6acb013013ea2c61df3c0b0a</t>
        </is>
      </c>
      <c r="O3017" t="n">
        <v>1</v>
      </c>
      <c r="P3017" s="40">
        <f>IF(A3017="Lead",IF(ISNUMBER(MATCH(G3017,QualityStatuses,0)),1,0),0)</f>
        <v>0</v>
      </c>
      <c r="Q3017" s="40">
        <f>IF(A3017="Lead",IF(G3017="New Lead",0,1),0)</f>
        <v>1</v>
      </c>
      <c r="R3017" s="40">
        <f>IF(A3017="Lead",IF(G3017="Lost",1,0),0)</f>
        <v>0</v>
      </c>
      <c r="S3017" t="n">
        <v>3</v>
      </c>
      <c r="T3017" t="n">
        <v>1</v>
      </c>
      <c r="U3017" t="n">
        <v>0</v>
      </c>
      <c r="V3017" t="n">
        <v>0</v>
      </c>
      <c r="W3017" t="n">
        <v>0</v>
      </c>
      <c r="X3017" t="n">
        <v>0</v>
      </c>
      <c r="Y3017">
        <f>IF(AND(A3017="Lead",COUNTIF(MetaCamps,C3017)&gt;0),1,0)</f>
        <v>0</v>
      </c>
      <c r="Z3017">
        <f>IF(Y3017=1,P3017,0)</f>
        <v>0</v>
      </c>
    </row>
    <row r="3018">
      <c r="A3018" t="inlineStr">
        <is>
          <t>Lead</t>
        </is>
      </c>
      <c r="B3018" s="39" t="str">
        <f>IFERROR(INDEX(CampTypes,MATCH(C3018,CampList,0)),"Unattributed")</f>
        <v>Old</v>
      </c>
      <c r="C3018" t="inlineStr">
        <is>
          <t>E_Suresh_Natuf_Kiosk_07072026</t>
        </is>
      </c>
      <c r="D3018" t="inlineStr">
        <is>
          <t>E_Suresh_Natuf_Kiosk_07072026_Adset5</t>
        </is>
      </c>
      <c r="E3018" t="inlineStr">
        <is>
          <t>E_Hindi_Suresh_Natuf_Kiosk_07072026_Adset5_ad3 – Copy 2</t>
        </is>
      </c>
      <c r="F3018" t="inlineStr">
        <is>
          <t>Natuf</t>
        </is>
      </c>
      <c r="G3018" t="inlineStr">
        <is>
          <t>Connected</t>
        </is>
      </c>
      <c r="H3018" s="39" t="str">
        <f>IF(ISNUMBER(MATCH(G3018,QualityStatuses,0)),"Quality Lead","Non-Quality Lead")</f>
        <v>Non-Quality Lead</v>
      </c>
      <c r="I3018" t="inlineStr">
        <is>
          <t>2026-10</t>
        </is>
      </c>
      <c r="J3018" t="inlineStr">
        <is>
          <t>Wk of 2026-10-05</t>
        </is>
      </c>
      <c r="K3018" t="inlineStr">
        <is>
          <t>Tejaswini Tarigopula</t>
        </is>
      </c>
      <c r="L3018" t="inlineStr">
        <is>
          <t>Facebook</t>
        </is>
      </c>
      <c r="M3018" t="inlineStr">
        <is>
          <t>Direct (campaign tagged in CRM)</t>
        </is>
      </c>
      <c r="N3018" t="inlineStr">
        <is>
          <t>6acb00dda2099326c31b296e</t>
        </is>
      </c>
      <c r="O3018" t="n">
        <v>1</v>
      </c>
      <c r="P3018" s="40">
        <f>IF(A3018="Lead",IF(ISNUMBER(MATCH(G3018,QualityStatuses,0)),1,0),0)</f>
        <v>0</v>
      </c>
      <c r="Q3018" s="40">
        <f>IF(A3018="Lead",IF(G3018="New Lead",0,1),0)</f>
        <v>1</v>
      </c>
      <c r="R3018" s="40">
        <f>IF(A3018="Lead",IF(G3018="Lost",1,0),0)</f>
        <v>0</v>
      </c>
      <c r="S3018" t="n">
        <v>1</v>
      </c>
      <c r="T3018" t="n">
        <v>1</v>
      </c>
      <c r="U3018" t="n">
        <v>0</v>
      </c>
      <c r="V3018" t="n">
        <v>0</v>
      </c>
      <c r="W3018" t="n">
        <v>0</v>
      </c>
      <c r="X3018" t="n">
        <v>0</v>
      </c>
      <c r="Y3018">
        <f>IF(AND(A3018="Lead",COUNTIF(MetaCamps,C3018)&gt;0),1,0)</f>
        <v>1</v>
      </c>
      <c r="Z3018">
        <f>IF(Y3018=1,P3018,0)</f>
        <v>0</v>
      </c>
    </row>
    <row r="3019">
      <c r="A3019" t="inlineStr">
        <is>
          <t>Lead</t>
        </is>
      </c>
      <c r="B3019" s="39" t="str">
        <f>IFERROR(INDEX(CampTypes,MATCH(C3019,CampList,0)),"Unattributed")</f>
        <v>Old</v>
      </c>
      <c r="C3019" t="inlineStr">
        <is>
          <t>E_Suresh_Natuf_Kiosk_07072026</t>
        </is>
      </c>
      <c r="D3019" t="inlineStr">
        <is>
          <t>E_Suresh_Natuf_Kiosk_07072026_Adset5</t>
        </is>
      </c>
      <c r="E3019" t="inlineStr">
        <is>
          <t>E_Hindi_Suresh_Natuf_Kiosk_07072026_Adset5_ad3 – Copy 2</t>
        </is>
      </c>
      <c r="F3019" t="inlineStr">
        <is>
          <t>Natuf</t>
        </is>
      </c>
      <c r="G3019" t="inlineStr">
        <is>
          <t>Connected</t>
        </is>
      </c>
      <c r="H3019" s="39" t="str">
        <f>IF(ISNUMBER(MATCH(G3019,QualityStatuses,0)),"Quality Lead","Non-Quality Lead")</f>
        <v>Non-Quality Lead</v>
      </c>
      <c r="I3019" t="inlineStr">
        <is>
          <t>2026-10</t>
        </is>
      </c>
      <c r="J3019" t="inlineStr">
        <is>
          <t>Wk of 2026-10-05</t>
        </is>
      </c>
      <c r="K3019" t="inlineStr">
        <is>
          <t>Tejaswini Tarigopula</t>
        </is>
      </c>
      <c r="L3019" t="inlineStr">
        <is>
          <t>Facebook</t>
        </is>
      </c>
      <c r="M3019" t="inlineStr">
        <is>
          <t>Direct (campaign tagged in CRM)</t>
        </is>
      </c>
      <c r="N3019" t="inlineStr">
        <is>
          <t>6acb00b0c8c1ba5eb9ea3e05</t>
        </is>
      </c>
      <c r="O3019" t="n">
        <v>1</v>
      </c>
      <c r="P3019" s="40">
        <f>IF(A3019="Lead",IF(ISNUMBER(MATCH(G3019,QualityStatuses,0)),1,0),0)</f>
        <v>0</v>
      </c>
      <c r="Q3019" s="40">
        <f>IF(A3019="Lead",IF(G3019="New Lead",0,1),0)</f>
        <v>1</v>
      </c>
      <c r="R3019" s="40">
        <f>IF(A3019="Lead",IF(G3019="Lost",1,0),0)</f>
        <v>0</v>
      </c>
      <c r="S3019" t="n">
        <v>2</v>
      </c>
      <c r="T3019" t="n">
        <v>1</v>
      </c>
      <c r="U3019" t="n">
        <v>0</v>
      </c>
      <c r="V3019" t="n">
        <v>0</v>
      </c>
      <c r="W3019" t="n">
        <v>0</v>
      </c>
      <c r="X3019" t="n">
        <v>0</v>
      </c>
      <c r="Y3019">
        <f>IF(AND(A3019="Lead",COUNTIF(MetaCamps,C3019)&gt;0),1,0)</f>
        <v>1</v>
      </c>
      <c r="Z3019">
        <f>IF(Y3019=1,P3019,0)</f>
        <v>0</v>
      </c>
    </row>
    <row r="3020">
      <c r="A3020" t="inlineStr">
        <is>
          <t>Lead</t>
        </is>
      </c>
      <c r="B3020" s="39" t="str">
        <f>IFERROR(INDEX(CampTypes,MATCH(C3020,CampList,0)),"Unattributed")</f>
        <v>Old</v>
      </c>
      <c r="C3020" t="inlineStr">
        <is>
          <t>E_Karan_Natuf_All_07072026</t>
        </is>
      </c>
      <c r="D3020" t="inlineStr">
        <is>
          <t>E_Karan_Natuf_Fragship_07072026_Adset2</t>
        </is>
      </c>
      <c r="E3020" t="inlineStr">
        <is>
          <t>E_Karan_Natuf_Flagship_Cafe_07072026_Adset2_Ad1 – Copy 2</t>
        </is>
      </c>
      <c r="F3020" t="inlineStr">
        <is>
          <t>Natuf</t>
        </is>
      </c>
      <c r="G3020" t="inlineStr">
        <is>
          <t>Meeting Conducted</t>
        </is>
      </c>
      <c r="H3020" s="39" t="str">
        <f>IF(ISNUMBER(MATCH(G3020,QualityStatuses,0)),"Quality Lead","Non-Quality Lead")</f>
        <v>Quality Lead</v>
      </c>
      <c r="I3020" t="inlineStr">
        <is>
          <t>2026-10</t>
        </is>
      </c>
      <c r="J3020" t="inlineStr">
        <is>
          <t>Wk of 2026-10-05</t>
        </is>
      </c>
      <c r="K3020" t="inlineStr">
        <is>
          <t>Tejaswini Tarigopula</t>
        </is>
      </c>
      <c r="L3020" t="inlineStr">
        <is>
          <t>Facebook</t>
        </is>
      </c>
      <c r="M3020" t="inlineStr">
        <is>
          <t>Direct (campaign tagged in CRM)</t>
        </is>
      </c>
      <c r="N3020" t="inlineStr">
        <is>
          <t>6acb0052111d22affb564819</t>
        </is>
      </c>
      <c r="O3020" t="n">
        <v>1</v>
      </c>
      <c r="P3020" s="40">
        <f>IF(A3020="Lead",IF(ISNUMBER(MATCH(G3020,QualityStatuses,0)),1,0),0)</f>
        <v>1</v>
      </c>
      <c r="Q3020" s="40">
        <f>IF(A3020="Lead",IF(G3020="New Lead",0,1),0)</f>
        <v>1</v>
      </c>
      <c r="R3020" s="40">
        <f>IF(A3020="Lead",IF(G3020="Lost",1,0),0)</f>
        <v>0</v>
      </c>
      <c r="S3020" t="n">
        <v>7</v>
      </c>
      <c r="T3020" t="n">
        <v>6</v>
      </c>
      <c r="U3020" t="n">
        <v>0</v>
      </c>
      <c r="V3020" t="n">
        <v>0</v>
      </c>
      <c r="W3020" t="n">
        <v>0</v>
      </c>
      <c r="X3020" t="n">
        <v>0</v>
      </c>
      <c r="Y3020">
        <f>IF(AND(A3020="Lead",COUNTIF(MetaCamps,C3020)&gt;0),1,0)</f>
        <v>1</v>
      </c>
      <c r="Z3020">
        <f>IF(Y3020=1,P3020,0)</f>
        <v>1</v>
      </c>
    </row>
    <row r="3021">
      <c r="A3021" t="inlineStr">
        <is>
          <t>Lead</t>
        </is>
      </c>
      <c r="B3021" s="39" t="str">
        <f>IFERROR(INDEX(CampTypes,MATCH(C3021,CampList,0)),"Unattributed")</f>
        <v>New</v>
      </c>
      <c r="C3021" t="inlineStr">
        <is>
          <t>EBG - In House | ABO | Natuf | Leads | Unit Franchise | India | Oct26 | V1</t>
        </is>
      </c>
      <c r="D3021" t="inlineStr">
        <is>
          <t>Natuf | Investors | Tier1 + Growth Cities | Oct26 | V1</t>
        </is>
      </c>
      <c r="E3021" t="inlineStr">
        <is>
          <t>Natuf | Reel | Brand Ambassador | Heard Of Owning A Cafe | V1</t>
        </is>
      </c>
      <c r="F3021" t="inlineStr">
        <is>
          <t>In House Natuf</t>
        </is>
      </c>
      <c r="G3021" t="inlineStr">
        <is>
          <t>Lost</t>
        </is>
      </c>
      <c r="H3021" s="39" t="str">
        <f>IF(ISNUMBER(MATCH(G3021,QualityStatuses,0)),"Quality Lead","Non-Quality Lead")</f>
        <v>Non-Quality Lead</v>
      </c>
      <c r="I3021" t="inlineStr">
        <is>
          <t>2026-10</t>
        </is>
      </c>
      <c r="J3021" t="inlineStr">
        <is>
          <t>Wk of 2026-10-05</t>
        </is>
      </c>
      <c r="K3021" t="inlineStr">
        <is>
          <t>Marshal Malbari</t>
        </is>
      </c>
      <c r="L3021" t="inlineStr">
        <is>
          <t>Facebook</t>
        </is>
      </c>
      <c r="M3021" t="inlineStr">
        <is>
          <t>Direct (campaign tagged in CRM)</t>
        </is>
      </c>
      <c r="N3021" t="inlineStr">
        <is>
          <t>6acaff3d5c68b3490d853d49</t>
        </is>
      </c>
      <c r="O3021" t="n">
        <v>1</v>
      </c>
      <c r="P3021" s="40">
        <f>IF(A3021="Lead",IF(ISNUMBER(MATCH(G3021,QualityStatuses,0)),1,0),0)</f>
        <v>0</v>
      </c>
      <c r="Q3021" s="40">
        <f>IF(A3021="Lead",IF(G3021="New Lead",0,1),0)</f>
        <v>1</v>
      </c>
      <c r="R3021" s="40">
        <f>IF(A3021="Lead",IF(G3021="Lost",1,0),0)</f>
        <v>1</v>
      </c>
      <c r="S3021" t="n">
        <v>4</v>
      </c>
      <c r="T3021" t="n">
        <v>3</v>
      </c>
      <c r="U3021" t="n">
        <v>0</v>
      </c>
      <c r="V3021" t="n">
        <v>0</v>
      </c>
      <c r="W3021" t="n">
        <v>0</v>
      </c>
      <c r="X3021" t="n">
        <v>0</v>
      </c>
      <c r="Y3021">
        <f>IF(AND(A3021="Lead",COUNTIF(MetaCamps,C3021)&gt;0),1,0)</f>
        <v>0</v>
      </c>
      <c r="Z3021">
        <f>IF(Y3021=1,P3021,0)</f>
        <v>0</v>
      </c>
    </row>
    <row r="3022">
      <c r="A3022" t="inlineStr">
        <is>
          <t>Lead</t>
        </is>
      </c>
      <c r="B3022" s="39" t="str">
        <f>IFERROR(INDEX(CampTypes,MATCH(C3022,CampList,0)),"Unattributed")</f>
        <v>Old</v>
      </c>
      <c r="C3022" t="inlineStr">
        <is>
          <t>E_Karan_Natuf_All_07072026</t>
        </is>
      </c>
      <c r="D3022" t="inlineStr">
        <is>
          <t>E_Karan_Natuf_Fragship_07072026_Adset2</t>
        </is>
      </c>
      <c r="E3022" t="inlineStr">
        <is>
          <t>E_Karan_Natuf_Flagship_Cafe_07072026_Adset2_Ad1 – Copy 2</t>
        </is>
      </c>
      <c r="F3022" t="inlineStr">
        <is>
          <t>Natuf</t>
        </is>
      </c>
      <c r="G3022" t="inlineStr">
        <is>
          <t>Follow-Up</t>
        </is>
      </c>
      <c r="H3022" s="39" t="str">
        <f>IF(ISNUMBER(MATCH(G3022,QualityStatuses,0)),"Quality Lead","Non-Quality Lead")</f>
        <v>Quality Lead</v>
      </c>
      <c r="I3022" t="inlineStr">
        <is>
          <t>2026-10</t>
        </is>
      </c>
      <c r="J3022" t="inlineStr">
        <is>
          <t>Wk of 2026-10-05</t>
        </is>
      </c>
      <c r="K3022" t="inlineStr">
        <is>
          <t>Marshal Malbari</t>
        </is>
      </c>
      <c r="L3022" t="inlineStr">
        <is>
          <t>Facebook</t>
        </is>
      </c>
      <c r="M3022" t="inlineStr">
        <is>
          <t>Direct (campaign tagged in CRM)</t>
        </is>
      </c>
      <c r="N3022" t="inlineStr">
        <is>
          <t>6acaff269c6b16548638463a</t>
        </is>
      </c>
      <c r="O3022" t="n">
        <v>1</v>
      </c>
      <c r="P3022" s="40">
        <f>IF(A3022="Lead",IF(ISNUMBER(MATCH(G3022,QualityStatuses,0)),1,0),0)</f>
        <v>1</v>
      </c>
      <c r="Q3022" s="40">
        <f>IF(A3022="Lead",IF(G3022="New Lead",0,1),0)</f>
        <v>1</v>
      </c>
      <c r="R3022" s="40">
        <f>IF(A3022="Lead",IF(G3022="Lost",1,0),0)</f>
        <v>0</v>
      </c>
      <c r="S3022" t="n">
        <v>4</v>
      </c>
      <c r="T3022" t="n">
        <v>2</v>
      </c>
      <c r="U3022" t="n">
        <v>0</v>
      </c>
      <c r="V3022" t="n">
        <v>0</v>
      </c>
      <c r="W3022" t="n">
        <v>0</v>
      </c>
      <c r="X3022" t="n">
        <v>0</v>
      </c>
      <c r="Y3022">
        <f>IF(AND(A3022="Lead",COUNTIF(MetaCamps,C3022)&gt;0),1,0)</f>
        <v>1</v>
      </c>
      <c r="Z3022">
        <f>IF(Y3022=1,P3022,0)</f>
        <v>1</v>
      </c>
    </row>
    <row r="3023">
      <c r="A3023" t="inlineStr">
        <is>
          <t>Lead</t>
        </is>
      </c>
      <c r="B3023" s="39" t="str">
        <f>IFERROR(INDEX(CampTypes,MATCH(C3023,CampList,0)),"Unattributed")</f>
        <v>Old</v>
      </c>
      <c r="C3023" t="inlineStr">
        <is>
          <t>natuf_Kiosk_14072026_Hindi</t>
        </is>
      </c>
      <c r="D3023" t="inlineStr">
        <is>
          <t>natuf_Kiosk_09102026</t>
        </is>
      </c>
      <c r="E3023" t="inlineStr">
        <is>
          <t>natuf_Kiosk_14072026_ad set_ad1</t>
        </is>
      </c>
      <c r="F3023" t="inlineStr">
        <is>
          <t>Natuf</t>
        </is>
      </c>
      <c r="G3023" t="inlineStr">
        <is>
          <t>Connected</t>
        </is>
      </c>
      <c r="H3023" s="39" t="str">
        <f>IF(ISNUMBER(MATCH(G3023,QualityStatuses,0)),"Quality Lead","Non-Quality Lead")</f>
        <v>Non-Quality Lead</v>
      </c>
      <c r="I3023" t="inlineStr">
        <is>
          <t>2026-10</t>
        </is>
      </c>
      <c r="J3023" t="inlineStr">
        <is>
          <t>Wk of 2026-10-05</t>
        </is>
      </c>
      <c r="K3023" t="inlineStr">
        <is>
          <t>Marshal Malbari</t>
        </is>
      </c>
      <c r="L3023" t="inlineStr">
        <is>
          <t>Facebook</t>
        </is>
      </c>
      <c r="M3023" t="inlineStr">
        <is>
          <t>Direct (campaign tagged in CRM)</t>
        </is>
      </c>
      <c r="N3023" t="inlineStr">
        <is>
          <t>6acaff1fd8eec457a36e27ed</t>
        </is>
      </c>
      <c r="O3023" t="n">
        <v>1</v>
      </c>
      <c r="P3023" s="40">
        <f>IF(A3023="Lead",IF(ISNUMBER(MATCH(G3023,QualityStatuses,0)),1,0),0)</f>
        <v>0</v>
      </c>
      <c r="Q3023" s="40">
        <f>IF(A3023="Lead",IF(G3023="New Lead",0,1),0)</f>
        <v>1</v>
      </c>
      <c r="R3023" s="40">
        <f>IF(A3023="Lead",IF(G3023="Lost",1,0),0)</f>
        <v>0</v>
      </c>
      <c r="S3023" t="n">
        <v>2</v>
      </c>
      <c r="T3023" t="n">
        <v>1</v>
      </c>
      <c r="U3023" t="n">
        <v>0</v>
      </c>
      <c r="V3023" t="n">
        <v>0</v>
      </c>
      <c r="W3023" t="n">
        <v>0</v>
      </c>
      <c r="X3023" t="n">
        <v>0</v>
      </c>
      <c r="Y3023">
        <f>IF(AND(A3023="Lead",COUNTIF(MetaCamps,C3023)&gt;0),1,0)</f>
        <v>1</v>
      </c>
      <c r="Z3023">
        <f>IF(Y3023=1,P3023,0)</f>
        <v>0</v>
      </c>
    </row>
    <row r="3024">
      <c r="A3024" t="inlineStr">
        <is>
          <t>Lead</t>
        </is>
      </c>
      <c r="B3024" s="39" t="str">
        <f>IFERROR(INDEX(CampTypes,MATCH(C3024,CampList,0)),"Unattributed")</f>
        <v>New</v>
      </c>
      <c r="C3024" t="inlineStr">
        <is>
          <t>EBG - In House | ABO | Natuf | Leads | Unit Franchise | India | Oct26 | V1</t>
        </is>
      </c>
      <c r="D3024" t="inlineStr">
        <is>
          <t>Natuf | Investors | Tier1 + Growth Cities | Oct26 | V1</t>
        </is>
      </c>
      <c r="E3024" t="inlineStr">
        <is>
          <t>Natuf | Reel | Brand Ambassador | Heard Of Owning A Cafe | V1</t>
        </is>
      </c>
      <c r="F3024" t="inlineStr">
        <is>
          <t>In House Natuf</t>
        </is>
      </c>
      <c r="G3024" t="inlineStr">
        <is>
          <t>Connected</t>
        </is>
      </c>
      <c r="H3024" s="39" t="str">
        <f>IF(ISNUMBER(MATCH(G3024,QualityStatuses,0)),"Quality Lead","Non-Quality Lead")</f>
        <v>Non-Quality Lead</v>
      </c>
      <c r="I3024" t="inlineStr">
        <is>
          <t>2026-10</t>
        </is>
      </c>
      <c r="J3024" t="inlineStr">
        <is>
          <t>Wk of 2026-10-05</t>
        </is>
      </c>
      <c r="K3024" t="inlineStr">
        <is>
          <t>Marshal Malbari</t>
        </is>
      </c>
      <c r="L3024" t="inlineStr">
        <is>
          <t>Facebook</t>
        </is>
      </c>
      <c r="M3024" t="inlineStr">
        <is>
          <t>Direct (campaign tagged in CRM)</t>
        </is>
      </c>
      <c r="N3024" t="inlineStr">
        <is>
          <t>6acafecc9c6b165486384586</t>
        </is>
      </c>
      <c r="O3024" t="n">
        <v>1</v>
      </c>
      <c r="P3024" s="40">
        <f>IF(A3024="Lead",IF(ISNUMBER(MATCH(G3024,QualityStatuses,0)),1,0),0)</f>
        <v>0</v>
      </c>
      <c r="Q3024" s="40">
        <f>IF(A3024="Lead",IF(G3024="New Lead",0,1),0)</f>
        <v>1</v>
      </c>
      <c r="R3024" s="40">
        <f>IF(A3024="Lead",IF(G3024="Lost",1,0),0)</f>
        <v>0</v>
      </c>
      <c r="S3024" t="n">
        <v>2</v>
      </c>
      <c r="T3024" t="n">
        <v>2</v>
      </c>
      <c r="U3024" t="n">
        <v>0</v>
      </c>
      <c r="V3024" t="n">
        <v>0</v>
      </c>
      <c r="W3024" t="n">
        <v>0</v>
      </c>
      <c r="X3024" t="n">
        <v>0</v>
      </c>
      <c r="Y3024">
        <f>IF(AND(A3024="Lead",COUNTIF(MetaCamps,C3024)&gt;0),1,0)</f>
        <v>0</v>
      </c>
      <c r="Z3024">
        <f>IF(Y3024=1,P3024,0)</f>
        <v>0</v>
      </c>
    </row>
    <row r="3025">
      <c r="A3025" t="inlineStr">
        <is>
          <t>Lead</t>
        </is>
      </c>
      <c r="B3025" s="39" t="str">
        <f>IFERROR(INDEX(CampTypes,MATCH(C3025,CampList,0)),"Unattributed")</f>
        <v>Old</v>
      </c>
      <c r="C3025" t="inlineStr">
        <is>
          <t>E_Suresh_Natuf_Kiosk_07072026</t>
        </is>
      </c>
      <c r="D3025" t="inlineStr">
        <is>
          <t>E_Suresh_Natuf_Kiosk_07072026_Adset5</t>
        </is>
      </c>
      <c r="E3025" t="inlineStr">
        <is>
          <t>E_Hindi_Suresh_Natuf_Kiosk_07072026_Adset5_ad3 – Copy 2</t>
        </is>
      </c>
      <c r="F3025" t="inlineStr">
        <is>
          <t>Natuf</t>
        </is>
      </c>
      <c r="G3025" t="inlineStr">
        <is>
          <t>Attempt 3</t>
        </is>
      </c>
      <c r="H3025" s="39" t="str">
        <f>IF(ISNUMBER(MATCH(G3025,QualityStatuses,0)),"Quality Lead","Non-Quality Lead")</f>
        <v>Non-Quality Lead</v>
      </c>
      <c r="I3025" t="inlineStr">
        <is>
          <t>2026-10</t>
        </is>
      </c>
      <c r="J3025" t="inlineStr">
        <is>
          <t>Wk of 2026-10-05</t>
        </is>
      </c>
      <c r="K3025" t="inlineStr">
        <is>
          <t>Marshal Malbari</t>
        </is>
      </c>
      <c r="L3025" t="inlineStr">
        <is>
          <t>Facebook</t>
        </is>
      </c>
      <c r="M3025" t="inlineStr">
        <is>
          <t>Direct (campaign tagged in CRM)</t>
        </is>
      </c>
      <c r="N3025" t="inlineStr">
        <is>
          <t>6acafe55d108a9c94b866554</t>
        </is>
      </c>
      <c r="O3025" t="n">
        <v>1</v>
      </c>
      <c r="P3025" s="40">
        <f>IF(A3025="Lead",IF(ISNUMBER(MATCH(G3025,QualityStatuses,0)),1,0),0)</f>
        <v>0</v>
      </c>
      <c r="Q3025" s="40">
        <f>IF(A3025="Lead",IF(G3025="New Lead",0,1),0)</f>
        <v>1</v>
      </c>
      <c r="R3025" s="40">
        <f>IF(A3025="Lead",IF(G3025="Lost",1,0),0)</f>
        <v>0</v>
      </c>
      <c r="S3025" t="n">
        <v>3</v>
      </c>
      <c r="T3025" t="n">
        <v>1</v>
      </c>
      <c r="U3025" t="n">
        <v>0</v>
      </c>
      <c r="V3025" t="n">
        <v>0</v>
      </c>
      <c r="W3025" t="n">
        <v>0</v>
      </c>
      <c r="X3025" t="n">
        <v>0</v>
      </c>
      <c r="Y3025">
        <f>IF(AND(A3025="Lead",COUNTIF(MetaCamps,C3025)&gt;0),1,0)</f>
        <v>1</v>
      </c>
      <c r="Z3025">
        <f>IF(Y3025=1,P3025,0)</f>
        <v>0</v>
      </c>
    </row>
    <row r="3026">
      <c r="A3026" t="inlineStr">
        <is>
          <t>Lead</t>
        </is>
      </c>
      <c r="B3026" s="39" t="str">
        <f>IFERROR(INDEX(CampTypes,MATCH(C3026,CampList,0)),"Unattributed")</f>
        <v>New</v>
      </c>
      <c r="C3026" t="inlineStr">
        <is>
          <t>EBG - In House | ABO | Natuf | Leads | Unit Franchise | India | Oct26 | V1</t>
        </is>
      </c>
      <c r="D3026" t="inlineStr">
        <is>
          <t>Natuf | Business Owners | Tier1 + Growth Cities | Oct26 | V1</t>
        </is>
      </c>
      <c r="E3026" t="inlineStr">
        <is>
          <t>Natuf | Reel | Brand Ambassador | Heard Of Owning A Cafe | V1</t>
        </is>
      </c>
      <c r="F3026" t="inlineStr">
        <is>
          <t>In House Natuf</t>
        </is>
      </c>
      <c r="G3026" t="inlineStr">
        <is>
          <t>Lost</t>
        </is>
      </c>
      <c r="H3026" s="39" t="str">
        <f>IF(ISNUMBER(MATCH(G3026,QualityStatuses,0)),"Quality Lead","Non-Quality Lead")</f>
        <v>Non-Quality Lead</v>
      </c>
      <c r="I3026" t="inlineStr">
        <is>
          <t>2026-10</t>
        </is>
      </c>
      <c r="J3026" t="inlineStr">
        <is>
          <t>Wk of 2026-10-05</t>
        </is>
      </c>
      <c r="K3026" t="inlineStr">
        <is>
          <t>Marshal Malbari</t>
        </is>
      </c>
      <c r="L3026" t="inlineStr">
        <is>
          <t>Facebook</t>
        </is>
      </c>
      <c r="M3026" t="inlineStr">
        <is>
          <t>Direct (campaign tagged in CRM)</t>
        </is>
      </c>
      <c r="N3026" t="inlineStr">
        <is>
          <t>6acafdf8a611bea9f6c04fe5</t>
        </is>
      </c>
      <c r="O3026" t="n">
        <v>1</v>
      </c>
      <c r="P3026" s="40">
        <f>IF(A3026="Lead",IF(ISNUMBER(MATCH(G3026,QualityStatuses,0)),1,0),0)</f>
        <v>0</v>
      </c>
      <c r="Q3026" s="40">
        <f>IF(A3026="Lead",IF(G3026="New Lead",0,1),0)</f>
        <v>1</v>
      </c>
      <c r="R3026" s="40">
        <f>IF(A3026="Lead",IF(G3026="Lost",1,0),0)</f>
        <v>1</v>
      </c>
      <c r="S3026" t="n">
        <v>6</v>
      </c>
      <c r="T3026" t="n">
        <v>5</v>
      </c>
      <c r="U3026" t="n">
        <v>0</v>
      </c>
      <c r="V3026" t="n">
        <v>0</v>
      </c>
      <c r="W3026" t="n">
        <v>0</v>
      </c>
      <c r="X3026" t="n">
        <v>0</v>
      </c>
      <c r="Y3026">
        <f>IF(AND(A3026="Lead",COUNTIF(MetaCamps,C3026)&gt;0),1,0)</f>
        <v>0</v>
      </c>
      <c r="Z3026">
        <f>IF(Y3026=1,P3026,0)</f>
        <v>0</v>
      </c>
    </row>
    <row r="3027">
      <c r="A3027" t="inlineStr">
        <is>
          <t>Lead</t>
        </is>
      </c>
      <c r="B3027" s="39" t="str">
        <f>IFERROR(INDEX(CampTypes,MATCH(C3027,CampList,0)),"Unattributed")</f>
        <v>New</v>
      </c>
      <c r="C3027" t="inlineStr">
        <is>
          <t>EBG - In House | ABO | Natuf | Leads | Unit Franchise | India | Oct26 | V1</t>
        </is>
      </c>
      <c r="D3027" t="inlineStr">
        <is>
          <t>Natuf | Investors | Tier1 + Growth Cities | Oct26 | V1</t>
        </is>
      </c>
      <c r="E3027" t="inlineStr">
        <is>
          <t>Natuf | Reel | Brand Ambassador | Heard Of Owning A Cafe | V1</t>
        </is>
      </c>
      <c r="F3027" t="inlineStr">
        <is>
          <t>In House Natuf</t>
        </is>
      </c>
      <c r="G3027" t="inlineStr">
        <is>
          <t>Lost</t>
        </is>
      </c>
      <c r="H3027" s="39" t="str">
        <f>IF(ISNUMBER(MATCH(G3027,QualityStatuses,0)),"Quality Lead","Non-Quality Lead")</f>
        <v>Non-Quality Lead</v>
      </c>
      <c r="I3027" t="inlineStr">
        <is>
          <t>2026-10</t>
        </is>
      </c>
      <c r="J3027" t="inlineStr">
        <is>
          <t>Wk of 2026-10-05</t>
        </is>
      </c>
      <c r="K3027" t="inlineStr">
        <is>
          <t>Marshal Malbari</t>
        </is>
      </c>
      <c r="L3027" t="inlineStr">
        <is>
          <t>Facebook</t>
        </is>
      </c>
      <c r="M3027" t="inlineStr">
        <is>
          <t>Direct (campaign tagged in CRM)</t>
        </is>
      </c>
      <c r="N3027" t="inlineStr">
        <is>
          <t>6acafda01cb17b5fde7500a3</t>
        </is>
      </c>
      <c r="O3027" t="n">
        <v>1</v>
      </c>
      <c r="P3027" s="40">
        <f>IF(A3027="Lead",IF(ISNUMBER(MATCH(G3027,QualityStatuses,0)),1,0),0)</f>
        <v>0</v>
      </c>
      <c r="Q3027" s="40">
        <f>IF(A3027="Lead",IF(G3027="New Lead",0,1),0)</f>
        <v>1</v>
      </c>
      <c r="R3027" s="40">
        <f>IF(A3027="Lead",IF(G3027="Lost",1,0),0)</f>
        <v>1</v>
      </c>
      <c r="S3027" t="n">
        <v>4</v>
      </c>
      <c r="T3027" t="n">
        <v>2</v>
      </c>
      <c r="U3027" t="n">
        <v>0</v>
      </c>
      <c r="V3027" t="n">
        <v>0</v>
      </c>
      <c r="W3027" t="n">
        <v>0</v>
      </c>
      <c r="X3027" t="n">
        <v>0</v>
      </c>
      <c r="Y3027">
        <f>IF(AND(A3027="Lead",COUNTIF(MetaCamps,C3027)&gt;0),1,0)</f>
        <v>0</v>
      </c>
      <c r="Z3027">
        <f>IF(Y3027=1,P3027,0)</f>
        <v>0</v>
      </c>
    </row>
    <row r="3028">
      <c r="A3028" t="inlineStr">
        <is>
          <t>Lead</t>
        </is>
      </c>
      <c r="B3028" s="39" t="str">
        <f>IFERROR(INDEX(CampTypes,MATCH(C3028,CampList,0)),"Unattributed")</f>
        <v>New</v>
      </c>
      <c r="C3028" t="inlineStr">
        <is>
          <t>EBG - In House | ABO | Natuf | Leads | Unit Franchise | India | Oct26 | V1</t>
        </is>
      </c>
      <c r="D3028" t="inlineStr">
        <is>
          <t>Natuf | Broad | Tier1 + Growth Cities | Oct26 | V1</t>
        </is>
      </c>
      <c r="E3028" t="inlineStr">
        <is>
          <t>Natuf | Reel | Brand Ambassador | Heard Of Owning A Cafe | V1</t>
        </is>
      </c>
      <c r="F3028" t="inlineStr">
        <is>
          <t>In House Natuf</t>
        </is>
      </c>
      <c r="G3028" t="inlineStr">
        <is>
          <t>Attempt 4</t>
        </is>
      </c>
      <c r="H3028" s="39" t="str">
        <f>IF(ISNUMBER(MATCH(G3028,QualityStatuses,0)),"Quality Lead","Non-Quality Lead")</f>
        <v>Non-Quality Lead</v>
      </c>
      <c r="I3028" t="inlineStr">
        <is>
          <t>2026-10</t>
        </is>
      </c>
      <c r="J3028" t="inlineStr">
        <is>
          <t>Wk of 2026-10-05</t>
        </is>
      </c>
      <c r="K3028" t="inlineStr">
        <is>
          <t>Marshal Malbari</t>
        </is>
      </c>
      <c r="L3028" t="inlineStr">
        <is>
          <t>Facebook</t>
        </is>
      </c>
      <c r="M3028" t="inlineStr">
        <is>
          <t>Direct (campaign tagged in CRM)</t>
        </is>
      </c>
      <c r="N3028" t="inlineStr">
        <is>
          <t>6acae34905dda4e4e9375b51</t>
        </is>
      </c>
      <c r="O3028" t="n">
        <v>1</v>
      </c>
      <c r="P3028" s="40">
        <f>IF(A3028="Lead",IF(ISNUMBER(MATCH(G3028,QualityStatuses,0)),1,0),0)</f>
        <v>0</v>
      </c>
      <c r="Q3028" s="40">
        <f>IF(A3028="Lead",IF(G3028="New Lead",0,1),0)</f>
        <v>1</v>
      </c>
      <c r="R3028" s="40">
        <f>IF(A3028="Lead",IF(G3028="Lost",1,0),0)</f>
        <v>0</v>
      </c>
      <c r="S3028" t="n">
        <v>4</v>
      </c>
      <c r="T3028" t="n">
        <v>0</v>
      </c>
      <c r="U3028" t="n">
        <v>0</v>
      </c>
      <c r="V3028" t="n">
        <v>0</v>
      </c>
      <c r="W3028" t="n">
        <v>0</v>
      </c>
      <c r="X3028" t="n">
        <v>0</v>
      </c>
      <c r="Y3028">
        <f>IF(AND(A3028="Lead",COUNTIF(MetaCamps,C3028)&gt;0),1,0)</f>
        <v>0</v>
      </c>
      <c r="Z3028">
        <f>IF(Y3028=1,P3028,0)</f>
        <v>0</v>
      </c>
    </row>
    <row r="3029">
      <c r="A3029" t="inlineStr">
        <is>
          <t>Lead</t>
        </is>
      </c>
      <c r="B3029" s="39" t="str">
        <f>IFERROR(INDEX(CampTypes,MATCH(C3029,CampList,0)),"Unattributed")</f>
        <v>Old</v>
      </c>
      <c r="C3029" t="inlineStr">
        <is>
          <t>E_Karan_Natuf_All_07072026</t>
        </is>
      </c>
      <c r="D3029" t="inlineStr">
        <is>
          <t>E_Karan_Natuf_Fragship_07072026_Adset2</t>
        </is>
      </c>
      <c r="E3029" t="inlineStr">
        <is>
          <t>E_Karan_Natuf_Flagship_Cafe_07072026_Adset2_Ad1 – Copy 2</t>
        </is>
      </c>
      <c r="F3029" t="inlineStr">
        <is>
          <t>Natuf</t>
        </is>
      </c>
      <c r="G3029" t="inlineStr">
        <is>
          <t>Connected</t>
        </is>
      </c>
      <c r="H3029" s="39" t="str">
        <f>IF(ISNUMBER(MATCH(G3029,QualityStatuses,0)),"Quality Lead","Non-Quality Lead")</f>
        <v>Non-Quality Lead</v>
      </c>
      <c r="I3029" t="inlineStr">
        <is>
          <t>2026-10</t>
        </is>
      </c>
      <c r="J3029" t="inlineStr">
        <is>
          <t>Wk of 2026-10-05</t>
        </is>
      </c>
      <c r="K3029" t="inlineStr">
        <is>
          <t>Tejaswini Tarigopula</t>
        </is>
      </c>
      <c r="L3029" t="inlineStr">
        <is>
          <t>Facebook</t>
        </is>
      </c>
      <c r="M3029" t="inlineStr">
        <is>
          <t>Direct (campaign tagged in CRM)</t>
        </is>
      </c>
      <c r="N3029" t="inlineStr">
        <is>
          <t>6acad1d4348f21d0c550e3e2</t>
        </is>
      </c>
      <c r="O3029" t="n">
        <v>1</v>
      </c>
      <c r="P3029" s="40">
        <f>IF(A3029="Lead",IF(ISNUMBER(MATCH(G3029,QualityStatuses,0)),1,0),0)</f>
        <v>0</v>
      </c>
      <c r="Q3029" s="40">
        <f>IF(A3029="Lead",IF(G3029="New Lead",0,1),0)</f>
        <v>1</v>
      </c>
      <c r="R3029" s="40">
        <f>IF(A3029="Lead",IF(G3029="Lost",1,0),0)</f>
        <v>0</v>
      </c>
      <c r="S3029" t="n">
        <v>1</v>
      </c>
      <c r="T3029" t="n">
        <v>1</v>
      </c>
      <c r="U3029" t="n">
        <v>0</v>
      </c>
      <c r="V3029" t="n">
        <v>0</v>
      </c>
      <c r="W3029" t="n">
        <v>0</v>
      </c>
      <c r="X3029" t="n">
        <v>0</v>
      </c>
      <c r="Y3029">
        <f>IF(AND(A3029="Lead",COUNTIF(MetaCamps,C3029)&gt;0),1,0)</f>
        <v>1</v>
      </c>
      <c r="Z3029">
        <f>IF(Y3029=1,P3029,0)</f>
        <v>0</v>
      </c>
    </row>
    <row r="3030">
      <c r="A3030" t="inlineStr">
        <is>
          <t>Lead</t>
        </is>
      </c>
      <c r="B3030" s="39" t="str">
        <f>IFERROR(INDEX(CampTypes,MATCH(C3030,CampList,0)),"Unattributed")</f>
        <v>Old</v>
      </c>
      <c r="C3030" t="inlineStr">
        <is>
          <t>natuf_Kiosk_14072026_Hindi</t>
        </is>
      </c>
      <c r="D3030" t="inlineStr">
        <is>
          <t>natuf_Kiosk_09102026</t>
        </is>
      </c>
      <c r="E3030" t="inlineStr">
        <is>
          <t>natuf_Kiosk_14072026_ad set_ad1</t>
        </is>
      </c>
      <c r="F3030" t="inlineStr">
        <is>
          <t>Natuf</t>
        </is>
      </c>
      <c r="G3030" t="inlineStr">
        <is>
          <t>Attempt 3</t>
        </is>
      </c>
      <c r="H3030" s="39" t="str">
        <f>IF(ISNUMBER(MATCH(G3030,QualityStatuses,0)),"Quality Lead","Non-Quality Lead")</f>
        <v>Non-Quality Lead</v>
      </c>
      <c r="I3030" t="inlineStr">
        <is>
          <t>2026-10</t>
        </is>
      </c>
      <c r="J3030" t="inlineStr">
        <is>
          <t>Wk of 2026-10-05</t>
        </is>
      </c>
      <c r="K3030" t="inlineStr">
        <is>
          <t>Tejaswini Tarigopula</t>
        </is>
      </c>
      <c r="L3030" t="inlineStr">
        <is>
          <t>Facebook</t>
        </is>
      </c>
      <c r="M3030" t="inlineStr">
        <is>
          <t>Direct (campaign tagged in CRM)</t>
        </is>
      </c>
      <c r="N3030" t="inlineStr">
        <is>
          <t>6acab6fb77bd5097a8f5b158</t>
        </is>
      </c>
      <c r="O3030" t="n">
        <v>1</v>
      </c>
      <c r="P3030" s="40">
        <f>IF(A3030="Lead",IF(ISNUMBER(MATCH(G3030,QualityStatuses,0)),1,0),0)</f>
        <v>0</v>
      </c>
      <c r="Q3030" s="40">
        <f>IF(A3030="Lead",IF(G3030="New Lead",0,1),0)</f>
        <v>1</v>
      </c>
      <c r="R3030" s="40">
        <f>IF(A3030="Lead",IF(G3030="Lost",1,0),0)</f>
        <v>0</v>
      </c>
      <c r="S3030" t="n">
        <v>4</v>
      </c>
      <c r="T3030" t="n">
        <v>0</v>
      </c>
      <c r="U3030" t="n">
        <v>0</v>
      </c>
      <c r="V3030" t="n">
        <v>0</v>
      </c>
      <c r="W3030" t="n">
        <v>0</v>
      </c>
      <c r="X3030" t="n">
        <v>0</v>
      </c>
      <c r="Y3030">
        <f>IF(AND(A3030="Lead",COUNTIF(MetaCamps,C3030)&gt;0),1,0)</f>
        <v>1</v>
      </c>
      <c r="Z3030">
        <f>IF(Y3030=1,P3030,0)</f>
        <v>0</v>
      </c>
    </row>
    <row r="3031">
      <c r="A3031" t="inlineStr">
        <is>
          <t>Lead</t>
        </is>
      </c>
      <c r="B3031" s="39" t="str">
        <f>IFERROR(INDEX(CampTypes,MATCH(C3031,CampList,0)),"Unattributed")</f>
        <v>New</v>
      </c>
      <c r="C3031" t="inlineStr">
        <is>
          <t>EBG - In House | ABO | Natuf | Leads | Unit Franchise | India | Oct26 | V1</t>
        </is>
      </c>
      <c r="D3031" t="inlineStr">
        <is>
          <t>Natuf | Investors | Tier1 + Growth Cities | Oct26 | V1</t>
        </is>
      </c>
      <c r="E3031" t="inlineStr">
        <is>
          <t>Natuf | Reel | Brand Ambassador | Heard Of Owning A Cafe | V1</t>
        </is>
      </c>
      <c r="F3031" t="inlineStr">
        <is>
          <t>In House Natuf</t>
        </is>
      </c>
      <c r="G3031" t="inlineStr">
        <is>
          <t>Lost</t>
        </is>
      </c>
      <c r="H3031" s="39" t="str">
        <f>IF(ISNUMBER(MATCH(G3031,QualityStatuses,0)),"Quality Lead","Non-Quality Lead")</f>
        <v>Non-Quality Lead</v>
      </c>
      <c r="I3031" t="inlineStr">
        <is>
          <t>2026-10</t>
        </is>
      </c>
      <c r="J3031" t="inlineStr">
        <is>
          <t>Wk of 2026-10-05</t>
        </is>
      </c>
      <c r="K3031" t="inlineStr">
        <is>
          <t>Marshal Malbari</t>
        </is>
      </c>
      <c r="L3031" t="inlineStr">
        <is>
          <t>Facebook</t>
        </is>
      </c>
      <c r="M3031" t="inlineStr">
        <is>
          <t>Direct (campaign tagged in CRM)</t>
        </is>
      </c>
      <c r="N3031" t="inlineStr">
        <is>
          <t>6acaaef0de0b546e5449efb7</t>
        </is>
      </c>
      <c r="O3031" t="n">
        <v>1</v>
      </c>
      <c r="P3031" s="40">
        <f>IF(A3031="Lead",IF(ISNUMBER(MATCH(G3031,QualityStatuses,0)),1,0),0)</f>
        <v>0</v>
      </c>
      <c r="Q3031" s="40">
        <f>IF(A3031="Lead",IF(G3031="New Lead",0,1),0)</f>
        <v>1</v>
      </c>
      <c r="R3031" s="40">
        <f>IF(A3031="Lead",IF(G3031="Lost",1,0),0)</f>
        <v>1</v>
      </c>
      <c r="S3031" t="n">
        <v>2</v>
      </c>
      <c r="T3031" t="n">
        <v>1</v>
      </c>
      <c r="U3031" t="n">
        <v>0</v>
      </c>
      <c r="V3031" t="n">
        <v>0</v>
      </c>
      <c r="W3031" t="n">
        <v>0</v>
      </c>
      <c r="X3031" t="n">
        <v>0</v>
      </c>
      <c r="Y3031">
        <f>IF(AND(A3031="Lead",COUNTIF(MetaCamps,C3031)&gt;0),1,0)</f>
        <v>0</v>
      </c>
      <c r="Z3031">
        <f>IF(Y3031=1,P3031,0)</f>
        <v>0</v>
      </c>
    </row>
    <row r="3032">
      <c r="A3032" t="inlineStr">
        <is>
          <t>Lead</t>
        </is>
      </c>
      <c r="B3032" s="39" t="str">
        <f>IFERROR(INDEX(CampTypes,MATCH(C3032,CampList,0)),"Unattributed")</f>
        <v>Old</v>
      </c>
      <c r="C3032" t="inlineStr">
        <is>
          <t>E_Natuf_Generic_13082026</t>
        </is>
      </c>
      <c r="D3032" t="inlineStr">
        <is>
          <t>E_Natuf_Generic_13082026_Adset1</t>
        </is>
      </c>
      <c r="E3032" t="inlineStr">
        <is>
          <t>E_Natuf_Generic_13082026_Adset1_Ad1</t>
        </is>
      </c>
      <c r="F3032" t="inlineStr">
        <is>
          <t>Natuf</t>
        </is>
      </c>
      <c r="G3032" t="inlineStr">
        <is>
          <t>Attempt 1</t>
        </is>
      </c>
      <c r="H3032" s="39" t="str">
        <f>IF(ISNUMBER(MATCH(G3032,QualityStatuses,0)),"Quality Lead","Non-Quality Lead")</f>
        <v>Non-Quality Lead</v>
      </c>
      <c r="I3032" t="inlineStr">
        <is>
          <t>2026-10</t>
        </is>
      </c>
      <c r="J3032" t="inlineStr">
        <is>
          <t>Wk of 2026-10-05</t>
        </is>
      </c>
      <c r="K3032" t="inlineStr">
        <is>
          <t>Tejaswini Tarigopula</t>
        </is>
      </c>
      <c r="L3032" t="inlineStr">
        <is>
          <t>Facebook</t>
        </is>
      </c>
      <c r="M3032" t="inlineStr">
        <is>
          <t>Direct (campaign tagged in CRM)</t>
        </is>
      </c>
      <c r="N3032" t="inlineStr">
        <is>
          <t>6acaa5c5f204b9d9824cc3fb</t>
        </is>
      </c>
      <c r="O3032" t="n">
        <v>1</v>
      </c>
      <c r="P3032" s="40">
        <f>IF(A3032="Lead",IF(ISNUMBER(MATCH(G3032,QualityStatuses,0)),1,0),0)</f>
        <v>0</v>
      </c>
      <c r="Q3032" s="40">
        <f>IF(A3032="Lead",IF(G3032="New Lead",0,1),0)</f>
        <v>1</v>
      </c>
      <c r="R3032" s="40">
        <f>IF(A3032="Lead",IF(G3032="Lost",1,0),0)</f>
        <v>0</v>
      </c>
      <c r="S3032" t="n">
        <v>1</v>
      </c>
      <c r="T3032" t="n">
        <v>0</v>
      </c>
      <c r="U3032" t="n">
        <v>0</v>
      </c>
      <c r="V3032" t="n">
        <v>0</v>
      </c>
      <c r="W3032" t="n">
        <v>0</v>
      </c>
      <c r="X3032" t="n">
        <v>0</v>
      </c>
      <c r="Y3032">
        <f>IF(AND(A3032="Lead",COUNTIF(MetaCamps,C3032)&gt;0),1,0)</f>
        <v>1</v>
      </c>
      <c r="Z3032">
        <f>IF(Y3032=1,P3032,0)</f>
        <v>0</v>
      </c>
    </row>
    <row r="3033">
      <c r="A3033" t="inlineStr">
        <is>
          <t>Lead</t>
        </is>
      </c>
      <c r="B3033" s="39" t="str">
        <f>IFERROR(INDEX(CampTypes,MATCH(C3033,CampList,0)),"Unattributed")</f>
        <v>Old</v>
      </c>
      <c r="C3033" t="inlineStr">
        <is>
          <t>E_Suresh_Natuf_Kiosk_07072026</t>
        </is>
      </c>
      <c r="D3033" t="inlineStr">
        <is>
          <t>E_Suresh_Natuf_Kiosk_07072026_Adset5</t>
        </is>
      </c>
      <c r="E3033" t="inlineStr">
        <is>
          <t>E_Hindi_Suresh_Natuf_Kiosk_07072026_Adset5_ad3 – Copy 2</t>
        </is>
      </c>
      <c r="F3033" t="inlineStr">
        <is>
          <t>Natuf</t>
        </is>
      </c>
      <c r="G3033" t="inlineStr">
        <is>
          <t>Details Shared</t>
        </is>
      </c>
      <c r="H3033" s="39" t="str">
        <f>IF(ISNUMBER(MATCH(G3033,QualityStatuses,0)),"Quality Lead","Non-Quality Lead")</f>
        <v>Quality Lead</v>
      </c>
      <c r="I3033" t="inlineStr">
        <is>
          <t>2026-10</t>
        </is>
      </c>
      <c r="J3033" t="inlineStr">
        <is>
          <t>Wk of 2026-10-05</t>
        </is>
      </c>
      <c r="K3033" t="inlineStr">
        <is>
          <t>Marshal Malbari</t>
        </is>
      </c>
      <c r="L3033" t="inlineStr">
        <is>
          <t>Facebook</t>
        </is>
      </c>
      <c r="M3033" t="inlineStr">
        <is>
          <t>Direct (campaign tagged in CRM)</t>
        </is>
      </c>
      <c r="N3033" t="inlineStr">
        <is>
          <t>6aca9f8dc8ce864aafe35377</t>
        </is>
      </c>
      <c r="O3033" t="n">
        <v>1</v>
      </c>
      <c r="P3033" s="40">
        <f>IF(A3033="Lead",IF(ISNUMBER(MATCH(G3033,QualityStatuses,0)),1,0),0)</f>
        <v>1</v>
      </c>
      <c r="Q3033" s="40">
        <f>IF(A3033="Lead",IF(G3033="New Lead",0,1),0)</f>
        <v>1</v>
      </c>
      <c r="R3033" s="40">
        <f>IF(A3033="Lead",IF(G3033="Lost",1,0),0)</f>
        <v>0</v>
      </c>
      <c r="S3033" t="n">
        <v>5</v>
      </c>
      <c r="T3033" t="n">
        <v>4</v>
      </c>
      <c r="U3033" t="n">
        <v>0</v>
      </c>
      <c r="V3033" t="n">
        <v>0</v>
      </c>
      <c r="W3033" t="n">
        <v>0</v>
      </c>
      <c r="X3033" t="n">
        <v>0</v>
      </c>
      <c r="Y3033">
        <f>IF(AND(A3033="Lead",COUNTIF(MetaCamps,C3033)&gt;0),1,0)</f>
        <v>1</v>
      </c>
      <c r="Z3033">
        <f>IF(Y3033=1,P3033,0)</f>
        <v>1</v>
      </c>
    </row>
    <row r="3034">
      <c r="A3034" t="inlineStr">
        <is>
          <t>Lead</t>
        </is>
      </c>
      <c r="B3034" s="39" t="str">
        <f>IFERROR(INDEX(CampTypes,MATCH(C3034,CampList,0)),"Unattributed")</f>
        <v>Old</v>
      </c>
      <c r="C3034" t="inlineStr">
        <is>
          <t>E_Natuf_Generic_13082026</t>
        </is>
      </c>
      <c r="D3034" t="inlineStr">
        <is>
          <t>E_Natuf_Generic_13082026_Adset1</t>
        </is>
      </c>
      <c r="E3034" t="inlineStr">
        <is>
          <t>E_Natuf_Generic_13082026_Adset1_Ad1</t>
        </is>
      </c>
      <c r="F3034" t="inlineStr">
        <is>
          <t>Natuf</t>
        </is>
      </c>
      <c r="G3034" t="inlineStr">
        <is>
          <t>Meeting Conducted</t>
        </is>
      </c>
      <c r="H3034" s="39" t="str">
        <f>IF(ISNUMBER(MATCH(G3034,QualityStatuses,0)),"Quality Lead","Non-Quality Lead")</f>
        <v>Quality Lead</v>
      </c>
      <c r="I3034" t="inlineStr">
        <is>
          <t>2026-10</t>
        </is>
      </c>
      <c r="J3034" t="inlineStr">
        <is>
          <t>Wk of 2026-10-05</t>
        </is>
      </c>
      <c r="K3034" t="inlineStr">
        <is>
          <t>Tejaswini Tarigopula</t>
        </is>
      </c>
      <c r="L3034" t="inlineStr">
        <is>
          <t>Facebook</t>
        </is>
      </c>
      <c r="M3034" t="inlineStr">
        <is>
          <t>Direct (campaign tagged in CRM)</t>
        </is>
      </c>
      <c r="N3034" t="inlineStr">
        <is>
          <t>6aca9a9db5a522e56b3213e5</t>
        </is>
      </c>
      <c r="O3034" t="n">
        <v>1</v>
      </c>
      <c r="P3034" s="40">
        <f>IF(A3034="Lead",IF(ISNUMBER(MATCH(G3034,QualityStatuses,0)),1,0),0)</f>
        <v>1</v>
      </c>
      <c r="Q3034" s="40">
        <f>IF(A3034="Lead",IF(G3034="New Lead",0,1),0)</f>
        <v>1</v>
      </c>
      <c r="R3034" s="40">
        <f>IF(A3034="Lead",IF(G3034="Lost",1,0),0)</f>
        <v>0</v>
      </c>
      <c r="S3034" t="n">
        <v>8</v>
      </c>
      <c r="T3034" t="n">
        <v>7</v>
      </c>
      <c r="U3034" t="n">
        <v>0</v>
      </c>
      <c r="V3034" t="n">
        <v>0</v>
      </c>
      <c r="W3034" t="n">
        <v>0</v>
      </c>
      <c r="X3034" t="n">
        <v>0</v>
      </c>
      <c r="Y3034">
        <f>IF(AND(A3034="Lead",COUNTIF(MetaCamps,C3034)&gt;0),1,0)</f>
        <v>1</v>
      </c>
      <c r="Z3034">
        <f>IF(Y3034=1,P3034,0)</f>
        <v>1</v>
      </c>
    </row>
    <row r="3035">
      <c r="A3035" t="inlineStr">
        <is>
          <t>Lead</t>
        </is>
      </c>
      <c r="B3035" s="39" t="str">
        <f>IFERROR(INDEX(CampTypes,MATCH(C3035,CampList,0)),"Unattributed")</f>
        <v>New</v>
      </c>
      <c r="C3035" t="inlineStr">
        <is>
          <t>EBG - In House | ABO | Natuf | Leads | Unit Franchise | India | Oct26 | V1</t>
        </is>
      </c>
      <c r="D3035" t="inlineStr">
        <is>
          <t>Natuf | Business Owners | Tier1 + Growth Cities | Oct26 | V1</t>
        </is>
      </c>
      <c r="E3035" t="inlineStr">
        <is>
          <t>Natuf | Reel | Brand Ambassador | Heard Of Owning A Cafe | V1</t>
        </is>
      </c>
      <c r="F3035" t="inlineStr">
        <is>
          <t>In House Natuf</t>
        </is>
      </c>
      <c r="G3035" t="inlineStr">
        <is>
          <t>Details Shared</t>
        </is>
      </c>
      <c r="H3035" s="39" t="str">
        <f>IF(ISNUMBER(MATCH(G3035,QualityStatuses,0)),"Quality Lead","Non-Quality Lead")</f>
        <v>Quality Lead</v>
      </c>
      <c r="I3035" t="inlineStr">
        <is>
          <t>2026-10</t>
        </is>
      </c>
      <c r="J3035" t="inlineStr">
        <is>
          <t>Wk of 2026-10-05</t>
        </is>
      </c>
      <c r="K3035" t="inlineStr">
        <is>
          <t>Marshal Malbari</t>
        </is>
      </c>
      <c r="L3035" t="inlineStr">
        <is>
          <t>Facebook</t>
        </is>
      </c>
      <c r="M3035" t="inlineStr">
        <is>
          <t>Direct (campaign tagged in CRM)</t>
        </is>
      </c>
      <c r="N3035" t="inlineStr">
        <is>
          <t>6aca995b5ca649104bf9a6fa</t>
        </is>
      </c>
      <c r="O3035" t="n">
        <v>1</v>
      </c>
      <c r="P3035" s="40">
        <f>IF(A3035="Lead",IF(ISNUMBER(MATCH(G3035,QualityStatuses,0)),1,0),0)</f>
        <v>1</v>
      </c>
      <c r="Q3035" s="40">
        <f>IF(A3035="Lead",IF(G3035="New Lead",0,1),0)</f>
        <v>1</v>
      </c>
      <c r="R3035" s="40">
        <f>IF(A3035="Lead",IF(G3035="Lost",1,0),0)</f>
        <v>0</v>
      </c>
      <c r="S3035" t="n">
        <v>1</v>
      </c>
      <c r="T3035" t="n">
        <v>1</v>
      </c>
      <c r="U3035" t="n">
        <v>0</v>
      </c>
      <c r="V3035" t="n">
        <v>0</v>
      </c>
      <c r="W3035" t="n">
        <v>0</v>
      </c>
      <c r="X3035" t="n">
        <v>0</v>
      </c>
      <c r="Y3035">
        <f>IF(AND(A3035="Lead",COUNTIF(MetaCamps,C3035)&gt;0),1,0)</f>
        <v>0</v>
      </c>
      <c r="Z3035">
        <f>IF(Y3035=1,P3035,0)</f>
        <v>0</v>
      </c>
    </row>
    <row r="3036">
      <c r="A3036" t="inlineStr">
        <is>
          <t>Lead</t>
        </is>
      </c>
      <c r="B3036" s="39" t="str">
        <f>IFERROR(INDEX(CampTypes,MATCH(C3036,CampList,0)),"Unattributed")</f>
        <v>Old</v>
      </c>
      <c r="C3036" t="inlineStr">
        <is>
          <t>natuf_Kiosk_14072026_Hindi</t>
        </is>
      </c>
      <c r="D3036" t="inlineStr">
        <is>
          <t>natuf_Kiosk_09102026</t>
        </is>
      </c>
      <c r="E3036" t="inlineStr">
        <is>
          <t>natuf_Kiosk_14072026_ad set_ad1</t>
        </is>
      </c>
      <c r="F3036" t="inlineStr">
        <is>
          <t>Natuf</t>
        </is>
      </c>
      <c r="G3036" t="inlineStr">
        <is>
          <t>Attempt 2</t>
        </is>
      </c>
      <c r="H3036" s="39" t="str">
        <f>IF(ISNUMBER(MATCH(G3036,QualityStatuses,0)),"Quality Lead","Non-Quality Lead")</f>
        <v>Non-Quality Lead</v>
      </c>
      <c r="I3036" t="inlineStr">
        <is>
          <t>2026-10</t>
        </is>
      </c>
      <c r="J3036" t="inlineStr">
        <is>
          <t>Wk of 2026-10-05</t>
        </is>
      </c>
      <c r="K3036" t="inlineStr">
        <is>
          <t>Tejaswini Tarigopula</t>
        </is>
      </c>
      <c r="L3036" t="inlineStr">
        <is>
          <t>Facebook</t>
        </is>
      </c>
      <c r="M3036" t="inlineStr">
        <is>
          <t>Direct (campaign tagged in CRM)</t>
        </is>
      </c>
      <c r="N3036" t="inlineStr">
        <is>
          <t>6aca971d14dabd603aa493e1</t>
        </is>
      </c>
      <c r="O3036" t="n">
        <v>1</v>
      </c>
      <c r="P3036" s="40">
        <f>IF(A3036="Lead",IF(ISNUMBER(MATCH(G3036,QualityStatuses,0)),1,0),0)</f>
        <v>0</v>
      </c>
      <c r="Q3036" s="40">
        <f>IF(A3036="Lead",IF(G3036="New Lead",0,1),0)</f>
        <v>1</v>
      </c>
      <c r="R3036" s="40">
        <f>IF(A3036="Lead",IF(G3036="Lost",1,0),0)</f>
        <v>0</v>
      </c>
      <c r="S3036" t="n">
        <v>2</v>
      </c>
      <c r="T3036" t="n">
        <v>1</v>
      </c>
      <c r="U3036" t="n">
        <v>0</v>
      </c>
      <c r="V3036" t="n">
        <v>0</v>
      </c>
      <c r="W3036" t="n">
        <v>0</v>
      </c>
      <c r="X3036" t="n">
        <v>0</v>
      </c>
      <c r="Y3036">
        <f>IF(AND(A3036="Lead",COUNTIF(MetaCamps,C3036)&gt;0),1,0)</f>
        <v>1</v>
      </c>
      <c r="Z3036">
        <f>IF(Y3036=1,P3036,0)</f>
        <v>0</v>
      </c>
    </row>
    <row r="3037">
      <c r="A3037" t="inlineStr">
        <is>
          <t>Lead</t>
        </is>
      </c>
      <c r="B3037" s="39" t="str">
        <f>IFERROR(INDEX(CampTypes,MATCH(C3037,CampList,0)),"Unattributed")</f>
        <v>Old</v>
      </c>
      <c r="C3037" t="inlineStr">
        <is>
          <t>natuf_Kiosk_14072026_Hindi</t>
        </is>
      </c>
      <c r="D3037" t="inlineStr">
        <is>
          <t>natuf_Kiosk_09102026</t>
        </is>
      </c>
      <c r="E3037" t="inlineStr">
        <is>
          <t>natuf_Kiosk_14072026_ad set_ad1</t>
        </is>
      </c>
      <c r="F3037" t="inlineStr">
        <is>
          <t>Natuf</t>
        </is>
      </c>
      <c r="G3037" t="inlineStr">
        <is>
          <t>Lost</t>
        </is>
      </c>
      <c r="H3037" s="39" t="str">
        <f>IF(ISNUMBER(MATCH(G3037,QualityStatuses,0)),"Quality Lead","Non-Quality Lead")</f>
        <v>Non-Quality Lead</v>
      </c>
      <c r="I3037" t="inlineStr">
        <is>
          <t>2026-10</t>
        </is>
      </c>
      <c r="J3037" t="inlineStr">
        <is>
          <t>Wk of 2026-10-05</t>
        </is>
      </c>
      <c r="K3037" t="inlineStr">
        <is>
          <t>Marshal Malbari</t>
        </is>
      </c>
      <c r="L3037" t="inlineStr">
        <is>
          <t>Facebook</t>
        </is>
      </c>
      <c r="M3037" t="inlineStr">
        <is>
          <t>Direct (campaign tagged in CRM)</t>
        </is>
      </c>
      <c r="N3037" t="inlineStr">
        <is>
          <t>6aca96f6a912025e60f7b859</t>
        </is>
      </c>
      <c r="O3037" t="n">
        <v>1</v>
      </c>
      <c r="P3037" s="40">
        <f>IF(A3037="Lead",IF(ISNUMBER(MATCH(G3037,QualityStatuses,0)),1,0),0)</f>
        <v>0</v>
      </c>
      <c r="Q3037" s="40">
        <f>IF(A3037="Lead",IF(G3037="New Lead",0,1),0)</f>
        <v>1</v>
      </c>
      <c r="R3037" s="40">
        <f>IF(A3037="Lead",IF(G3037="Lost",1,0),0)</f>
        <v>1</v>
      </c>
      <c r="S3037" t="n">
        <v>5</v>
      </c>
      <c r="T3037" t="n">
        <v>2</v>
      </c>
      <c r="U3037" t="n">
        <v>0</v>
      </c>
      <c r="V3037" t="n">
        <v>0</v>
      </c>
      <c r="W3037" t="n">
        <v>0</v>
      </c>
      <c r="X3037" t="n">
        <v>0</v>
      </c>
      <c r="Y3037">
        <f>IF(AND(A3037="Lead",COUNTIF(MetaCamps,C3037)&gt;0),1,0)</f>
        <v>1</v>
      </c>
      <c r="Z3037">
        <f>IF(Y3037=1,P3037,0)</f>
        <v>0</v>
      </c>
    </row>
    <row r="3038">
      <c r="A3038" t="inlineStr">
        <is>
          <t>Lead</t>
        </is>
      </c>
      <c r="B3038" s="39" t="str">
        <f>IFERROR(INDEX(CampTypes,MATCH(C3038,CampList,0)),"Unattributed")</f>
        <v>New</v>
      </c>
      <c r="C3038" t="inlineStr">
        <is>
          <t>EBG - In House | ABO | Natuf | Leads | Unit Franchise | India | Oct26 | V1</t>
        </is>
      </c>
      <c r="D3038" t="inlineStr">
        <is>
          <t>Natuf | Business Owners | Tier1 + Growth Cities | Oct26 | V1</t>
        </is>
      </c>
      <c r="E3038" t="inlineStr">
        <is>
          <t>Natuf | Reel | Brand Ambassador | Heard Of Owning A Cafe | V1</t>
        </is>
      </c>
      <c r="F3038" t="inlineStr">
        <is>
          <t>In House Natuf</t>
        </is>
      </c>
      <c r="G3038" t="inlineStr">
        <is>
          <t>Attempt 1</t>
        </is>
      </c>
      <c r="H3038" s="39" t="str">
        <f>IF(ISNUMBER(MATCH(G3038,QualityStatuses,0)),"Quality Lead","Non-Quality Lead")</f>
        <v>Non-Quality Lead</v>
      </c>
      <c r="I3038" t="inlineStr">
        <is>
          <t>2026-10</t>
        </is>
      </c>
      <c r="J3038" t="inlineStr">
        <is>
          <t>Wk of 2026-10-05</t>
        </is>
      </c>
      <c r="K3038" t="inlineStr">
        <is>
          <t>Marshal Malbari</t>
        </is>
      </c>
      <c r="L3038" t="inlineStr">
        <is>
          <t>Facebook</t>
        </is>
      </c>
      <c r="M3038" t="inlineStr">
        <is>
          <t>Direct (campaign tagged in CRM)</t>
        </is>
      </c>
      <c r="N3038" t="inlineStr">
        <is>
          <t>6aca9646d3118b2b76e97af8</t>
        </is>
      </c>
      <c r="O3038" t="n">
        <v>1</v>
      </c>
      <c r="P3038" s="40">
        <f>IF(A3038="Lead",IF(ISNUMBER(MATCH(G3038,QualityStatuses,0)),1,0),0)</f>
        <v>0</v>
      </c>
      <c r="Q3038" s="40">
        <f>IF(A3038="Lead",IF(G3038="New Lead",0,1),0)</f>
        <v>1</v>
      </c>
      <c r="R3038" s="40">
        <f>IF(A3038="Lead",IF(G3038="Lost",1,0),0)</f>
        <v>0</v>
      </c>
      <c r="S3038" t="n">
        <v>2</v>
      </c>
      <c r="T3038" t="n">
        <v>0</v>
      </c>
      <c r="U3038" t="n">
        <v>0</v>
      </c>
      <c r="V3038" t="n">
        <v>0</v>
      </c>
      <c r="W3038" t="n">
        <v>0</v>
      </c>
      <c r="X3038" t="n">
        <v>0</v>
      </c>
      <c r="Y3038">
        <f>IF(AND(A3038="Lead",COUNTIF(MetaCamps,C3038)&gt;0),1,0)</f>
        <v>0</v>
      </c>
      <c r="Z3038">
        <f>IF(Y3038=1,P3038,0)</f>
        <v>0</v>
      </c>
    </row>
    <row r="3039">
      <c r="A3039" t="inlineStr">
        <is>
          <t>Lead</t>
        </is>
      </c>
      <c r="B3039" s="39" t="str">
        <f>IFERROR(INDEX(CampTypes,MATCH(C3039,CampList,0)),"Unattributed")</f>
        <v>New</v>
      </c>
      <c r="C3039" t="inlineStr">
        <is>
          <t>EBG - In House | ABO | Natuf | Leads | Unit Franchise | India | Oct26 | V1</t>
        </is>
      </c>
      <c r="D3039" t="inlineStr">
        <is>
          <t>Natuf | Business Owners | Tier1 + Growth Cities | Oct26 | V1</t>
        </is>
      </c>
      <c r="E3039" t="inlineStr">
        <is>
          <t>Natuf | Reel | Brand Ambassador | Heard Of Owning A Cafe | V1</t>
        </is>
      </c>
      <c r="F3039" t="inlineStr">
        <is>
          <t>In House Natuf</t>
        </is>
      </c>
      <c r="G3039" t="inlineStr">
        <is>
          <t>Attempt 5</t>
        </is>
      </c>
      <c r="H3039" s="39" t="str">
        <f>IF(ISNUMBER(MATCH(G3039,QualityStatuses,0)),"Quality Lead","Non-Quality Lead")</f>
        <v>Non-Quality Lead</v>
      </c>
      <c r="I3039" t="inlineStr">
        <is>
          <t>2026-10</t>
        </is>
      </c>
      <c r="J3039" t="inlineStr">
        <is>
          <t>Wk of 2026-10-05</t>
        </is>
      </c>
      <c r="K3039" t="inlineStr">
        <is>
          <t>Marshal Malbari</t>
        </is>
      </c>
      <c r="L3039" t="inlineStr">
        <is>
          <t>Facebook</t>
        </is>
      </c>
      <c r="M3039" t="inlineStr">
        <is>
          <t>Direct (campaign tagged in CRM)</t>
        </is>
      </c>
      <c r="N3039" t="inlineStr">
        <is>
          <t>6aca956bfbba914ab58c40e2</t>
        </is>
      </c>
      <c r="O3039" t="n">
        <v>1</v>
      </c>
      <c r="P3039" s="40">
        <f>IF(A3039="Lead",IF(ISNUMBER(MATCH(G3039,QualityStatuses,0)),1,0),0)</f>
        <v>0</v>
      </c>
      <c r="Q3039" s="40">
        <f>IF(A3039="Lead",IF(G3039="New Lead",0,1),0)</f>
        <v>1</v>
      </c>
      <c r="R3039" s="40">
        <f>IF(A3039="Lead",IF(G3039="Lost",1,0),0)</f>
        <v>0</v>
      </c>
      <c r="S3039" t="n">
        <v>5</v>
      </c>
      <c r="T3039" t="n">
        <v>2</v>
      </c>
      <c r="U3039" t="n">
        <v>0</v>
      </c>
      <c r="V3039" t="n">
        <v>0</v>
      </c>
      <c r="W3039" t="n">
        <v>0</v>
      </c>
      <c r="X3039" t="n">
        <v>0</v>
      </c>
      <c r="Y3039">
        <f>IF(AND(A3039="Lead",COUNTIF(MetaCamps,C3039)&gt;0),1,0)</f>
        <v>0</v>
      </c>
      <c r="Z3039">
        <f>IF(Y3039=1,P3039,0)</f>
        <v>0</v>
      </c>
    </row>
    <row r="3040">
      <c r="A3040" t="inlineStr">
        <is>
          <t>Lead</t>
        </is>
      </c>
      <c r="B3040" s="39" t="str">
        <f>IFERROR(INDEX(CampTypes,MATCH(C3040,CampList,0)),"Unattributed")</f>
        <v>New</v>
      </c>
      <c r="C3040" t="inlineStr">
        <is>
          <t>EBG - In House | ABO | Natuf | Leads | Unit Franchise | India | Oct26 | V1</t>
        </is>
      </c>
      <c r="D3040" t="inlineStr">
        <is>
          <t>Natuf | Investors | Tier1 + Growth Cities | Oct26 | V1</t>
        </is>
      </c>
      <c r="E3040" t="inlineStr">
        <is>
          <t>Natuf | Reel | Brand Ambassador | Heard Of Owning A Cafe | V1</t>
        </is>
      </c>
      <c r="F3040" t="inlineStr">
        <is>
          <t>In House Natuf</t>
        </is>
      </c>
      <c r="G3040" t="inlineStr">
        <is>
          <t>Attempt 3</t>
        </is>
      </c>
      <c r="H3040" s="39" t="str">
        <f>IF(ISNUMBER(MATCH(G3040,QualityStatuses,0)),"Quality Lead","Non-Quality Lead")</f>
        <v>Non-Quality Lead</v>
      </c>
      <c r="I3040" t="inlineStr">
        <is>
          <t>2026-10</t>
        </is>
      </c>
      <c r="J3040" t="inlineStr">
        <is>
          <t>Wk of 2026-10-05</t>
        </is>
      </c>
      <c r="K3040" t="inlineStr">
        <is>
          <t>Marshal Malbari</t>
        </is>
      </c>
      <c r="L3040" t="inlineStr">
        <is>
          <t>Facebook</t>
        </is>
      </c>
      <c r="M3040" t="inlineStr">
        <is>
          <t>Direct (campaign tagged in CRM)</t>
        </is>
      </c>
      <c r="N3040" t="inlineStr">
        <is>
          <t>6aca9554d7e8bf464dfad574</t>
        </is>
      </c>
      <c r="O3040" t="n">
        <v>1</v>
      </c>
      <c r="P3040" s="40">
        <f>IF(A3040="Lead",IF(ISNUMBER(MATCH(G3040,QualityStatuses,0)),1,0),0)</f>
        <v>0</v>
      </c>
      <c r="Q3040" s="40">
        <f>IF(A3040="Lead",IF(G3040="New Lead",0,1),0)</f>
        <v>1</v>
      </c>
      <c r="R3040" s="40">
        <f>IF(A3040="Lead",IF(G3040="Lost",1,0),0)</f>
        <v>0</v>
      </c>
      <c r="S3040" t="n">
        <v>3</v>
      </c>
      <c r="T3040" t="n">
        <v>0</v>
      </c>
      <c r="U3040" t="n">
        <v>0</v>
      </c>
      <c r="V3040" t="n">
        <v>0</v>
      </c>
      <c r="W3040" t="n">
        <v>0</v>
      </c>
      <c r="X3040" t="n">
        <v>0</v>
      </c>
      <c r="Y3040">
        <f>IF(AND(A3040="Lead",COUNTIF(MetaCamps,C3040)&gt;0),1,0)</f>
        <v>0</v>
      </c>
      <c r="Z3040">
        <f>IF(Y3040=1,P3040,0)</f>
        <v>0</v>
      </c>
    </row>
    <row r="3041">
      <c r="A3041" t="inlineStr">
        <is>
          <t>Lead</t>
        </is>
      </c>
      <c r="B3041" s="39" t="str">
        <f>IFERROR(INDEX(CampTypes,MATCH(C3041,CampList,0)),"Unattributed")</f>
        <v>New</v>
      </c>
      <c r="C3041" t="inlineStr">
        <is>
          <t>EBG - In House | ABO | Natuf | Leads | Unit Franchise | India | Oct26 | V1</t>
        </is>
      </c>
      <c r="D3041" t="inlineStr">
        <is>
          <t>Natuf | Investors | Tier1 + Growth Cities | Oct26 | V1</t>
        </is>
      </c>
      <c r="E3041" t="inlineStr">
        <is>
          <t>Natuf | Reel | Brand Ambassador | Heard Of Owning A Cafe | V1</t>
        </is>
      </c>
      <c r="F3041" t="inlineStr">
        <is>
          <t>In House Natuf</t>
        </is>
      </c>
      <c r="G3041" t="inlineStr">
        <is>
          <t>Meeting Conducted</t>
        </is>
      </c>
      <c r="H3041" s="39" t="str">
        <f>IF(ISNUMBER(MATCH(G3041,QualityStatuses,0)),"Quality Lead","Non-Quality Lead")</f>
        <v>Quality Lead</v>
      </c>
      <c r="I3041" t="inlineStr">
        <is>
          <t>2026-10</t>
        </is>
      </c>
      <c r="J3041" t="inlineStr">
        <is>
          <t>Wk of 2026-10-05</t>
        </is>
      </c>
      <c r="K3041" t="inlineStr">
        <is>
          <t>Marshal Malbari</t>
        </is>
      </c>
      <c r="L3041" t="inlineStr">
        <is>
          <t>Facebook</t>
        </is>
      </c>
      <c r="M3041" t="inlineStr">
        <is>
          <t>Direct (campaign tagged in CRM)</t>
        </is>
      </c>
      <c r="N3041" t="inlineStr">
        <is>
          <t>6aca94f9bd84047a58f1a757</t>
        </is>
      </c>
      <c r="O3041" t="n">
        <v>1</v>
      </c>
      <c r="P3041" s="40">
        <f>IF(A3041="Lead",IF(ISNUMBER(MATCH(G3041,QualityStatuses,0)),1,0),0)</f>
        <v>1</v>
      </c>
      <c r="Q3041" s="40">
        <f>IF(A3041="Lead",IF(G3041="New Lead",0,1),0)</f>
        <v>1</v>
      </c>
      <c r="R3041" s="40">
        <f>IF(A3041="Lead",IF(G3041="Lost",1,0),0)</f>
        <v>0</v>
      </c>
      <c r="S3041" t="n">
        <v>12</v>
      </c>
      <c r="T3041" t="n">
        <v>8</v>
      </c>
      <c r="U3041" t="n">
        <v>0</v>
      </c>
      <c r="V3041" t="n">
        <v>0</v>
      </c>
      <c r="W3041" t="n">
        <v>0</v>
      </c>
      <c r="X3041" t="n">
        <v>0</v>
      </c>
      <c r="Y3041">
        <f>IF(AND(A3041="Lead",COUNTIF(MetaCamps,C3041)&gt;0),1,0)</f>
        <v>0</v>
      </c>
      <c r="Z3041">
        <f>IF(Y3041=1,P3041,0)</f>
        <v>0</v>
      </c>
    </row>
    <row r="3042">
      <c r="A3042" t="inlineStr">
        <is>
          <t>Lead</t>
        </is>
      </c>
      <c r="B3042" s="39" t="str">
        <f>IFERROR(INDEX(CampTypes,MATCH(C3042,CampList,0)),"Unattributed")</f>
        <v>Old</v>
      </c>
      <c r="C3042" t="inlineStr">
        <is>
          <t>natuf_Kiosk_14072026_Hindi</t>
        </is>
      </c>
      <c r="D3042" t="inlineStr">
        <is>
          <t>natuf_Kiosk_09102026</t>
        </is>
      </c>
      <c r="E3042" t="inlineStr">
        <is>
          <t>natuf_Kiosk_14072026_ad set_ad1</t>
        </is>
      </c>
      <c r="F3042" t="inlineStr">
        <is>
          <t>Natuf</t>
        </is>
      </c>
      <c r="G3042" t="inlineStr">
        <is>
          <t>Connected</t>
        </is>
      </c>
      <c r="H3042" s="39" t="str">
        <f>IF(ISNUMBER(MATCH(G3042,QualityStatuses,0)),"Quality Lead","Non-Quality Lead")</f>
        <v>Non-Quality Lead</v>
      </c>
      <c r="I3042" t="inlineStr">
        <is>
          <t>2026-10</t>
        </is>
      </c>
      <c r="J3042" t="inlineStr">
        <is>
          <t>Wk of 2026-10-05</t>
        </is>
      </c>
      <c r="K3042" t="inlineStr">
        <is>
          <t>Tejaswini Tarigopula</t>
        </is>
      </c>
      <c r="L3042" t="inlineStr">
        <is>
          <t>Facebook</t>
        </is>
      </c>
      <c r="M3042" t="inlineStr">
        <is>
          <t>Direct (campaign tagged in CRM)</t>
        </is>
      </c>
      <c r="N3042" t="inlineStr">
        <is>
          <t>6aca93c1d3118b2b76e97940</t>
        </is>
      </c>
      <c r="O3042" t="n">
        <v>1</v>
      </c>
      <c r="P3042" s="40">
        <f>IF(A3042="Lead",IF(ISNUMBER(MATCH(G3042,QualityStatuses,0)),1,0),0)</f>
        <v>0</v>
      </c>
      <c r="Q3042" s="40">
        <f>IF(A3042="Lead",IF(G3042="New Lead",0,1),0)</f>
        <v>1</v>
      </c>
      <c r="R3042" s="40">
        <f>IF(A3042="Lead",IF(G3042="Lost",1,0),0)</f>
        <v>0</v>
      </c>
      <c r="S3042" t="n">
        <v>3</v>
      </c>
      <c r="T3042" t="n">
        <v>2</v>
      </c>
      <c r="U3042" t="n">
        <v>0</v>
      </c>
      <c r="V3042" t="n">
        <v>0</v>
      </c>
      <c r="W3042" t="n">
        <v>0</v>
      </c>
      <c r="X3042" t="n">
        <v>0</v>
      </c>
      <c r="Y3042">
        <f>IF(AND(A3042="Lead",COUNTIF(MetaCamps,C3042)&gt;0),1,0)</f>
        <v>1</v>
      </c>
      <c r="Z3042">
        <f>IF(Y3042=1,P3042,0)</f>
        <v>0</v>
      </c>
    </row>
    <row r="3043">
      <c r="A3043" t="inlineStr">
        <is>
          <t>Lead</t>
        </is>
      </c>
      <c r="B3043" s="39" t="str">
        <f>IFERROR(INDEX(CampTypes,MATCH(C3043,CampList,0)),"Unattributed")</f>
        <v>Old</v>
      </c>
      <c r="C3043" t="inlineStr">
        <is>
          <t>E_Karan_Natuf_All_07072026</t>
        </is>
      </c>
      <c r="D3043" t="inlineStr">
        <is>
          <t>E_Karan_Natuf_Fragship_07072026_Adset2</t>
        </is>
      </c>
      <c r="E3043" t="inlineStr">
        <is>
          <t>E_Karan_Natuf_Flagship_Cafe_07072026_Adset2_Ad1 – Copy 2</t>
        </is>
      </c>
      <c r="F3043" t="inlineStr">
        <is>
          <t>Natuf</t>
        </is>
      </c>
      <c r="G3043" t="inlineStr">
        <is>
          <t>Lost</t>
        </is>
      </c>
      <c r="H3043" s="39" t="str">
        <f>IF(ISNUMBER(MATCH(G3043,QualityStatuses,0)),"Quality Lead","Non-Quality Lead")</f>
        <v>Non-Quality Lead</v>
      </c>
      <c r="I3043" t="inlineStr">
        <is>
          <t>2026-10</t>
        </is>
      </c>
      <c r="J3043" t="inlineStr">
        <is>
          <t>Wk of 2026-10-05</t>
        </is>
      </c>
      <c r="K3043" t="inlineStr">
        <is>
          <t>Tejaswini Tarigopula</t>
        </is>
      </c>
      <c r="L3043" t="inlineStr">
        <is>
          <t>Facebook</t>
        </is>
      </c>
      <c r="M3043" t="inlineStr">
        <is>
          <t>Direct (campaign tagged in CRM)</t>
        </is>
      </c>
      <c r="N3043" t="inlineStr">
        <is>
          <t>6aca907fc8ecd94a67789475</t>
        </is>
      </c>
      <c r="O3043" t="n">
        <v>1</v>
      </c>
      <c r="P3043" s="40">
        <f>IF(A3043="Lead",IF(ISNUMBER(MATCH(G3043,QualityStatuses,0)),1,0),0)</f>
        <v>0</v>
      </c>
      <c r="Q3043" s="40">
        <f>IF(A3043="Lead",IF(G3043="New Lead",0,1),0)</f>
        <v>1</v>
      </c>
      <c r="R3043" s="40">
        <f>IF(A3043="Lead",IF(G3043="Lost",1,0),0)</f>
        <v>1</v>
      </c>
      <c r="S3043" t="n">
        <v>1</v>
      </c>
      <c r="T3043" t="n">
        <v>1</v>
      </c>
      <c r="U3043" t="n">
        <v>0</v>
      </c>
      <c r="V3043" t="n">
        <v>0</v>
      </c>
      <c r="W3043" t="n">
        <v>0</v>
      </c>
      <c r="X3043" t="n">
        <v>0</v>
      </c>
      <c r="Y3043">
        <f>IF(AND(A3043="Lead",COUNTIF(MetaCamps,C3043)&gt;0),1,0)</f>
        <v>1</v>
      </c>
      <c r="Z3043">
        <f>IF(Y3043=1,P3043,0)</f>
        <v>0</v>
      </c>
    </row>
    <row r="3044">
      <c r="A3044" t="inlineStr">
        <is>
          <t>Lead</t>
        </is>
      </c>
      <c r="B3044" s="39" t="str">
        <f>IFERROR(INDEX(CampTypes,MATCH(C3044,CampList,0)),"Unattributed")</f>
        <v>Old</v>
      </c>
      <c r="C3044" t="inlineStr">
        <is>
          <t>E_Suresh_Natuf_Kiosk_07072026</t>
        </is>
      </c>
      <c r="D3044" t="inlineStr">
        <is>
          <t>E_Suresh_Natuf_Kiosk_07072026_Adset5</t>
        </is>
      </c>
      <c r="E3044" t="inlineStr">
        <is>
          <t>E_Hindi_Suresh_Natuf_Kiosk_07072026_Adset5_ad3 – Copy 2</t>
        </is>
      </c>
      <c r="F3044" t="inlineStr">
        <is>
          <t>Natuf</t>
        </is>
      </c>
      <c r="G3044" t="inlineStr">
        <is>
          <t>Attempt 1</t>
        </is>
      </c>
      <c r="H3044" s="39" t="str">
        <f>IF(ISNUMBER(MATCH(G3044,QualityStatuses,0)),"Quality Lead","Non-Quality Lead")</f>
        <v>Non-Quality Lead</v>
      </c>
      <c r="I3044" t="inlineStr">
        <is>
          <t>2026-10</t>
        </is>
      </c>
      <c r="J3044" t="inlineStr">
        <is>
          <t>Wk of 2026-10-05</t>
        </is>
      </c>
      <c r="K3044" t="inlineStr">
        <is>
          <t>Tejaswini Tarigopula</t>
        </is>
      </c>
      <c r="L3044" t="inlineStr">
        <is>
          <t>Facebook</t>
        </is>
      </c>
      <c r="M3044" t="inlineStr">
        <is>
          <t>Direct (campaign tagged in CRM)</t>
        </is>
      </c>
      <c r="N3044" t="inlineStr">
        <is>
          <t>6aca8f37e198fe3b15aa7022</t>
        </is>
      </c>
      <c r="O3044" t="n">
        <v>1</v>
      </c>
      <c r="P3044" s="40">
        <f>IF(A3044="Lead",IF(ISNUMBER(MATCH(G3044,QualityStatuses,0)),1,0),0)</f>
        <v>0</v>
      </c>
      <c r="Q3044" s="40">
        <f>IF(A3044="Lead",IF(G3044="New Lead",0,1),0)</f>
        <v>1</v>
      </c>
      <c r="R3044" s="40">
        <f>IF(A3044="Lead",IF(G3044="Lost",1,0),0)</f>
        <v>0</v>
      </c>
      <c r="S3044" t="n">
        <v>1</v>
      </c>
      <c r="T3044" t="n">
        <v>0</v>
      </c>
      <c r="U3044" t="n">
        <v>0</v>
      </c>
      <c r="V3044" t="n">
        <v>0</v>
      </c>
      <c r="W3044" t="n">
        <v>0</v>
      </c>
      <c r="X3044" t="n">
        <v>0</v>
      </c>
      <c r="Y3044">
        <f>IF(AND(A3044="Lead",COUNTIF(MetaCamps,C3044)&gt;0),1,0)</f>
        <v>1</v>
      </c>
      <c r="Z3044">
        <f>IF(Y3044=1,P3044,0)</f>
        <v>0</v>
      </c>
    </row>
    <row r="3045">
      <c r="A3045" t="inlineStr">
        <is>
          <t>Lead</t>
        </is>
      </c>
      <c r="B3045" s="39" t="str">
        <f>IFERROR(INDEX(CampTypes,MATCH(C3045,CampList,0)),"Unattributed")</f>
        <v>Old</v>
      </c>
      <c r="C3045" t="inlineStr">
        <is>
          <t>E_Suresh_Natuf_Kiosk_07072026</t>
        </is>
      </c>
      <c r="D3045" t="inlineStr">
        <is>
          <t>E_Suresh_Natuf_Kiosk_07072026_Adset5</t>
        </is>
      </c>
      <c r="E3045" t="inlineStr">
        <is>
          <t>E_Hindi_Suresh_Natuf_Kiosk_07072026_Adset5_ad3 – Copy 2</t>
        </is>
      </c>
      <c r="F3045" t="inlineStr">
        <is>
          <t>Natuf</t>
        </is>
      </c>
      <c r="G3045" t="inlineStr">
        <is>
          <t>Lost</t>
        </is>
      </c>
      <c r="H3045" s="39" t="str">
        <f>IF(ISNUMBER(MATCH(G3045,QualityStatuses,0)),"Quality Lead","Non-Quality Lead")</f>
        <v>Non-Quality Lead</v>
      </c>
      <c r="I3045" t="inlineStr">
        <is>
          <t>2026-10</t>
        </is>
      </c>
      <c r="J3045" t="inlineStr">
        <is>
          <t>Wk of 2026-10-05</t>
        </is>
      </c>
      <c r="K3045" t="inlineStr">
        <is>
          <t>Tejaswini Tarigopula</t>
        </is>
      </c>
      <c r="L3045" t="inlineStr">
        <is>
          <t>Facebook</t>
        </is>
      </c>
      <c r="M3045" t="inlineStr">
        <is>
          <t>Direct (campaign tagged in CRM)</t>
        </is>
      </c>
      <c r="N3045" t="inlineStr">
        <is>
          <t>6aca8e470d0f3be812e53228</t>
        </is>
      </c>
      <c r="O3045" t="n">
        <v>1</v>
      </c>
      <c r="P3045" s="40">
        <f>IF(A3045="Lead",IF(ISNUMBER(MATCH(G3045,QualityStatuses,0)),1,0),0)</f>
        <v>0</v>
      </c>
      <c r="Q3045" s="40">
        <f>IF(A3045="Lead",IF(G3045="New Lead",0,1),0)</f>
        <v>1</v>
      </c>
      <c r="R3045" s="40">
        <f>IF(A3045="Lead",IF(G3045="Lost",1,0),0)</f>
        <v>1</v>
      </c>
      <c r="S3045" t="n">
        <v>3</v>
      </c>
      <c r="T3045" t="n">
        <v>2</v>
      </c>
      <c r="U3045" t="n">
        <v>0</v>
      </c>
      <c r="V3045" t="n">
        <v>0</v>
      </c>
      <c r="W3045" t="n">
        <v>0</v>
      </c>
      <c r="X3045" t="n">
        <v>0</v>
      </c>
      <c r="Y3045">
        <f>IF(AND(A3045="Lead",COUNTIF(MetaCamps,C3045)&gt;0),1,0)</f>
        <v>1</v>
      </c>
      <c r="Z3045">
        <f>IF(Y3045=1,P3045,0)</f>
        <v>0</v>
      </c>
    </row>
    <row r="3046">
      <c r="A3046" t="inlineStr">
        <is>
          <t>Lead</t>
        </is>
      </c>
      <c r="B3046" s="39" t="str">
        <f>IFERROR(INDEX(CampTypes,MATCH(C3046,CampList,0)),"Unattributed")</f>
        <v>Old</v>
      </c>
      <c r="C3046" t="inlineStr">
        <is>
          <t>natuf_Kiosk_14072026_Hindi</t>
        </is>
      </c>
      <c r="D3046" t="inlineStr">
        <is>
          <t>natuf_Kiosk_09102026</t>
        </is>
      </c>
      <c r="E3046" t="inlineStr">
        <is>
          <t>natuf_Kiosk_14072026_ad set_ad1</t>
        </is>
      </c>
      <c r="F3046" t="inlineStr">
        <is>
          <t>Natuf</t>
        </is>
      </c>
      <c r="G3046" t="inlineStr">
        <is>
          <t>Connected</t>
        </is>
      </c>
      <c r="H3046" s="39" t="str">
        <f>IF(ISNUMBER(MATCH(G3046,QualityStatuses,0)),"Quality Lead","Non-Quality Lead")</f>
        <v>Non-Quality Lead</v>
      </c>
      <c r="I3046" t="inlineStr">
        <is>
          <t>2026-10</t>
        </is>
      </c>
      <c r="J3046" t="inlineStr">
        <is>
          <t>Wk of 2026-10-05</t>
        </is>
      </c>
      <c r="K3046" t="inlineStr">
        <is>
          <t>Tejaswini Tarigopula</t>
        </is>
      </c>
      <c r="L3046" t="inlineStr">
        <is>
          <t>Facebook</t>
        </is>
      </c>
      <c r="M3046" t="inlineStr">
        <is>
          <t>Direct (campaign tagged in CRM)</t>
        </is>
      </c>
      <c r="N3046" t="inlineStr">
        <is>
          <t>6aca8cf8ad6aaee4643dc068</t>
        </is>
      </c>
      <c r="O3046" t="n">
        <v>1</v>
      </c>
      <c r="P3046" s="40">
        <f>IF(A3046="Lead",IF(ISNUMBER(MATCH(G3046,QualityStatuses,0)),1,0),0)</f>
        <v>0</v>
      </c>
      <c r="Q3046" s="40">
        <f>IF(A3046="Lead",IF(G3046="New Lead",0,1),0)</f>
        <v>1</v>
      </c>
      <c r="R3046" s="40">
        <f>IF(A3046="Lead",IF(G3046="Lost",1,0),0)</f>
        <v>0</v>
      </c>
      <c r="S3046" t="n">
        <v>3</v>
      </c>
      <c r="T3046" t="n">
        <v>1</v>
      </c>
      <c r="U3046" t="n">
        <v>0</v>
      </c>
      <c r="V3046" t="n">
        <v>0</v>
      </c>
      <c r="W3046" t="n">
        <v>0</v>
      </c>
      <c r="X3046" t="n">
        <v>0</v>
      </c>
      <c r="Y3046">
        <f>IF(AND(A3046="Lead",COUNTIF(MetaCamps,C3046)&gt;0),1,0)</f>
        <v>1</v>
      </c>
      <c r="Z3046">
        <f>IF(Y3046=1,P3046,0)</f>
        <v>0</v>
      </c>
    </row>
    <row r="3047">
      <c r="A3047" t="inlineStr">
        <is>
          <t>Lead</t>
        </is>
      </c>
      <c r="B3047" s="39" t="str">
        <f>IFERROR(INDEX(CampTypes,MATCH(C3047,CampList,0)),"Unattributed")</f>
        <v>New</v>
      </c>
      <c r="C3047" t="inlineStr">
        <is>
          <t>EBG - In House | ABO | Natuf | Leads | Unit Franchise | India | Oct26 | V1</t>
        </is>
      </c>
      <c r="D3047" t="inlineStr">
        <is>
          <t>Natuf | Broad | Tier1 + Growth Cities | Oct26 | V1</t>
        </is>
      </c>
      <c r="E3047" t="inlineStr">
        <is>
          <t>Natuf | Reel | Brand Ambassador | Heard Of Owning A Cafe | V1</t>
        </is>
      </c>
      <c r="F3047" t="inlineStr">
        <is>
          <t>In House Natuf</t>
        </is>
      </c>
      <c r="G3047" t="inlineStr">
        <is>
          <t>Lost</t>
        </is>
      </c>
      <c r="H3047" s="39" t="str">
        <f>IF(ISNUMBER(MATCH(G3047,QualityStatuses,0)),"Quality Lead","Non-Quality Lead")</f>
        <v>Non-Quality Lead</v>
      </c>
      <c r="I3047" t="inlineStr">
        <is>
          <t>2026-10</t>
        </is>
      </c>
      <c r="J3047" t="inlineStr">
        <is>
          <t>Wk of 2026-10-05</t>
        </is>
      </c>
      <c r="K3047" t="inlineStr">
        <is>
          <t>Marshal Malbari</t>
        </is>
      </c>
      <c r="L3047" t="inlineStr">
        <is>
          <t>Facebook</t>
        </is>
      </c>
      <c r="M3047" t="inlineStr">
        <is>
          <t>Direct (campaign tagged in CRM)</t>
        </is>
      </c>
      <c r="N3047" t="inlineStr">
        <is>
          <t>6aca8b82fbfe640bf5fc24c0</t>
        </is>
      </c>
      <c r="O3047" t="n">
        <v>1</v>
      </c>
      <c r="P3047" s="40">
        <f>IF(A3047="Lead",IF(ISNUMBER(MATCH(G3047,QualityStatuses,0)),1,0),0)</f>
        <v>0</v>
      </c>
      <c r="Q3047" s="40">
        <f>IF(A3047="Lead",IF(G3047="New Lead",0,1),0)</f>
        <v>1</v>
      </c>
      <c r="R3047" s="40">
        <f>IF(A3047="Lead",IF(G3047="Lost",1,0),0)</f>
        <v>1</v>
      </c>
      <c r="S3047" t="n">
        <v>2</v>
      </c>
      <c r="T3047" t="n">
        <v>1</v>
      </c>
      <c r="U3047" t="n">
        <v>0</v>
      </c>
      <c r="V3047" t="n">
        <v>0</v>
      </c>
      <c r="W3047" t="n">
        <v>0</v>
      </c>
      <c r="X3047" t="n">
        <v>0</v>
      </c>
      <c r="Y3047">
        <f>IF(AND(A3047="Lead",COUNTIF(MetaCamps,C3047)&gt;0),1,0)</f>
        <v>0</v>
      </c>
      <c r="Z3047">
        <f>IF(Y3047=1,P3047,0)</f>
        <v>0</v>
      </c>
    </row>
    <row r="3048">
      <c r="A3048" t="inlineStr">
        <is>
          <t>Lead</t>
        </is>
      </c>
      <c r="B3048" s="39" t="str">
        <f>IFERROR(INDEX(CampTypes,MATCH(C3048,CampList,0)),"Unattributed")</f>
        <v>New</v>
      </c>
      <c r="C3048" t="inlineStr">
        <is>
          <t>EBG - In House | ABO | Natuf | Leads | Unit Franchise | India | Oct26 | V1</t>
        </is>
      </c>
      <c r="D3048" t="inlineStr">
        <is>
          <t>Natuf | Investors | Tier1 + Growth Cities | Oct26 | V1</t>
        </is>
      </c>
      <c r="E3048" t="inlineStr">
        <is>
          <t>Natuf | Reel | Brand Ambassador | Heard Of Owning A Cafe | V1</t>
        </is>
      </c>
      <c r="F3048" t="inlineStr">
        <is>
          <t>In House Natuf</t>
        </is>
      </c>
      <c r="G3048" t="inlineStr">
        <is>
          <t>Lost</t>
        </is>
      </c>
      <c r="H3048" s="39" t="str">
        <f>IF(ISNUMBER(MATCH(G3048,QualityStatuses,0)),"Quality Lead","Non-Quality Lead")</f>
        <v>Non-Quality Lead</v>
      </c>
      <c r="I3048" t="inlineStr">
        <is>
          <t>2026-10</t>
        </is>
      </c>
      <c r="J3048" t="inlineStr">
        <is>
          <t>Wk of 2026-10-05</t>
        </is>
      </c>
      <c r="K3048" t="inlineStr">
        <is>
          <t>Marshal Malbari</t>
        </is>
      </c>
      <c r="L3048" t="inlineStr">
        <is>
          <t>Facebook</t>
        </is>
      </c>
      <c r="M3048" t="inlineStr">
        <is>
          <t>Direct (campaign tagged in CRM)</t>
        </is>
      </c>
      <c r="N3048" t="inlineStr">
        <is>
          <t>6aca873504765d74028ce027</t>
        </is>
      </c>
      <c r="O3048" t="n">
        <v>1</v>
      </c>
      <c r="P3048" s="40">
        <f>IF(A3048="Lead",IF(ISNUMBER(MATCH(G3048,QualityStatuses,0)),1,0),0)</f>
        <v>0</v>
      </c>
      <c r="Q3048" s="40">
        <f>IF(A3048="Lead",IF(G3048="New Lead",0,1),0)</f>
        <v>1</v>
      </c>
      <c r="R3048" s="40">
        <f>IF(A3048="Lead",IF(G3048="Lost",1,0),0)</f>
        <v>1</v>
      </c>
      <c r="S3048" t="n">
        <v>7</v>
      </c>
      <c r="T3048" t="n">
        <v>4</v>
      </c>
      <c r="U3048" t="n">
        <v>0</v>
      </c>
      <c r="V3048" t="n">
        <v>0</v>
      </c>
      <c r="W3048" t="n">
        <v>0</v>
      </c>
      <c r="X3048" t="n">
        <v>0</v>
      </c>
      <c r="Y3048">
        <f>IF(AND(A3048="Lead",COUNTIF(MetaCamps,C3048)&gt;0),1,0)</f>
        <v>0</v>
      </c>
      <c r="Z3048">
        <f>IF(Y3048=1,P3048,0)</f>
        <v>0</v>
      </c>
    </row>
    <row r="3049">
      <c r="A3049" t="inlineStr">
        <is>
          <t>Lead</t>
        </is>
      </c>
      <c r="B3049" s="39" t="str">
        <f>IFERROR(INDEX(CampTypes,MATCH(C3049,CampList,0)),"Unattributed")</f>
        <v>New</v>
      </c>
      <c r="C3049" t="inlineStr">
        <is>
          <t>EBG - In House | ABO | Natuf | Leads | Unit Franchise | India | Oct26 | V1</t>
        </is>
      </c>
      <c r="D3049" t="inlineStr">
        <is>
          <t>Natuf | Broad | Tier1 + Growth Cities | Oct26 | V1</t>
        </is>
      </c>
      <c r="E3049" t="inlineStr">
        <is>
          <t>Natuf | Reel | Brand Ambassador | Heard Of Owning A Cafe | V1</t>
        </is>
      </c>
      <c r="F3049" t="inlineStr">
        <is>
          <t>In House Natuf</t>
        </is>
      </c>
      <c r="G3049" t="inlineStr">
        <is>
          <t>Details Shared</t>
        </is>
      </c>
      <c r="H3049" s="39" t="str">
        <f>IF(ISNUMBER(MATCH(G3049,QualityStatuses,0)),"Quality Lead","Non-Quality Lead")</f>
        <v>Quality Lead</v>
      </c>
      <c r="I3049" t="inlineStr">
        <is>
          <t>2026-10</t>
        </is>
      </c>
      <c r="J3049" t="inlineStr">
        <is>
          <t>Wk of 2026-10-05</t>
        </is>
      </c>
      <c r="K3049" t="inlineStr">
        <is>
          <t>Marshal Malbari</t>
        </is>
      </c>
      <c r="L3049" t="inlineStr">
        <is>
          <t>Facebook</t>
        </is>
      </c>
      <c r="M3049" t="inlineStr">
        <is>
          <t>Direct (campaign tagged in CRM)</t>
        </is>
      </c>
      <c r="N3049" t="inlineStr">
        <is>
          <t>6aca85c39c08de7a7a563d9a</t>
        </is>
      </c>
      <c r="O3049" t="n">
        <v>1</v>
      </c>
      <c r="P3049" s="40">
        <f>IF(A3049="Lead",IF(ISNUMBER(MATCH(G3049,QualityStatuses,0)),1,0),0)</f>
        <v>1</v>
      </c>
      <c r="Q3049" s="40">
        <f>IF(A3049="Lead",IF(G3049="New Lead",0,1),0)</f>
        <v>1</v>
      </c>
      <c r="R3049" s="40">
        <f>IF(A3049="Lead",IF(G3049="Lost",1,0),0)</f>
        <v>0</v>
      </c>
      <c r="S3049" t="n">
        <v>8</v>
      </c>
      <c r="T3049" t="n">
        <v>3</v>
      </c>
      <c r="U3049" t="n">
        <v>0</v>
      </c>
      <c r="V3049" t="n">
        <v>0</v>
      </c>
      <c r="W3049" t="n">
        <v>0</v>
      </c>
      <c r="X3049" t="n">
        <v>0</v>
      </c>
      <c r="Y3049">
        <f>IF(AND(A3049="Lead",COUNTIF(MetaCamps,C3049)&gt;0),1,0)</f>
        <v>0</v>
      </c>
      <c r="Z3049">
        <f>IF(Y3049=1,P3049,0)</f>
        <v>0</v>
      </c>
    </row>
    <row r="3050">
      <c r="A3050" t="inlineStr">
        <is>
          <t>Lead</t>
        </is>
      </c>
      <c r="B3050" s="39" t="str">
        <f>IFERROR(INDEX(CampTypes,MATCH(C3050,CampList,0)),"Unattributed")</f>
        <v>New</v>
      </c>
      <c r="C3050" t="inlineStr">
        <is>
          <t>EBG - In House | ABO | Natuf | Leads | Unit Franchise | India | Oct26 | V1</t>
        </is>
      </c>
      <c r="D3050" t="inlineStr">
        <is>
          <t>Natuf | LAL 1% | India | Jul26 | V1</t>
        </is>
      </c>
      <c r="E3050" t="inlineStr">
        <is>
          <t>Natuf | Reel | Brand Ambassador | Heard Of Owning A Cafe | V1</t>
        </is>
      </c>
      <c r="F3050" t="inlineStr">
        <is>
          <t>In House Natuf</t>
        </is>
      </c>
      <c r="G3050" t="inlineStr">
        <is>
          <t>Lost</t>
        </is>
      </c>
      <c r="H3050" s="39" t="str">
        <f>IF(ISNUMBER(MATCH(G3050,QualityStatuses,0)),"Quality Lead","Non-Quality Lead")</f>
        <v>Non-Quality Lead</v>
      </c>
      <c r="I3050" t="inlineStr">
        <is>
          <t>2026-10</t>
        </is>
      </c>
      <c r="J3050" t="inlineStr">
        <is>
          <t>Wk of 2026-10-05</t>
        </is>
      </c>
      <c r="K3050" t="inlineStr">
        <is>
          <t>Marshal Malbari</t>
        </is>
      </c>
      <c r="L3050" t="inlineStr">
        <is>
          <t>Facebook</t>
        </is>
      </c>
      <c r="M3050" t="inlineStr">
        <is>
          <t>Direct (campaign tagged in CRM)</t>
        </is>
      </c>
      <c r="N3050" t="inlineStr">
        <is>
          <t>6aca834d977b6aac6c53f4ae</t>
        </is>
      </c>
      <c r="O3050" t="n">
        <v>1</v>
      </c>
      <c r="P3050" s="40">
        <f>IF(A3050="Lead",IF(ISNUMBER(MATCH(G3050,QualityStatuses,0)),1,0),0)</f>
        <v>0</v>
      </c>
      <c r="Q3050" s="40">
        <f>IF(A3050="Lead",IF(G3050="New Lead",0,1),0)</f>
        <v>1</v>
      </c>
      <c r="R3050" s="40">
        <f>IF(A3050="Lead",IF(G3050="Lost",1,0),0)</f>
        <v>1</v>
      </c>
      <c r="S3050" t="n">
        <v>5</v>
      </c>
      <c r="T3050" t="n">
        <v>3</v>
      </c>
      <c r="U3050" t="n">
        <v>0</v>
      </c>
      <c r="V3050" t="n">
        <v>0</v>
      </c>
      <c r="W3050" t="n">
        <v>0</v>
      </c>
      <c r="X3050" t="n">
        <v>0</v>
      </c>
      <c r="Y3050">
        <f>IF(AND(A3050="Lead",COUNTIF(MetaCamps,C3050)&gt;0),1,0)</f>
        <v>0</v>
      </c>
      <c r="Z3050">
        <f>IF(Y3050=1,P3050,0)</f>
        <v>0</v>
      </c>
    </row>
    <row r="3051">
      <c r="A3051" t="inlineStr">
        <is>
          <t>Lead</t>
        </is>
      </c>
      <c r="B3051" s="39" t="str">
        <f>IFERROR(INDEX(CampTypes,MATCH(C3051,CampList,0)),"Unattributed")</f>
        <v>New</v>
      </c>
      <c r="C3051" t="inlineStr">
        <is>
          <t>EBG - In House | ABO | Natuf | Leads | Unit Franchise | India | Oct26 | V1</t>
        </is>
      </c>
      <c r="D3051" t="inlineStr">
        <is>
          <t>Natuf | LAL 1% | India | Jul26 | V1</t>
        </is>
      </c>
      <c r="E3051" t="inlineStr">
        <is>
          <t>Natuf | Reel | Brand Ambassador | Heard Of Owning A Cafe | V1</t>
        </is>
      </c>
      <c r="F3051" t="inlineStr">
        <is>
          <t>In House Natuf</t>
        </is>
      </c>
      <c r="G3051" t="inlineStr">
        <is>
          <t>Lost</t>
        </is>
      </c>
      <c r="H3051" s="39" t="str">
        <f>IF(ISNUMBER(MATCH(G3051,QualityStatuses,0)),"Quality Lead","Non-Quality Lead")</f>
        <v>Non-Quality Lead</v>
      </c>
      <c r="I3051" t="inlineStr">
        <is>
          <t>2026-10</t>
        </is>
      </c>
      <c r="J3051" t="inlineStr">
        <is>
          <t>Wk of 2026-10-05</t>
        </is>
      </c>
      <c r="K3051" t="inlineStr">
        <is>
          <t>Marshal Malbari</t>
        </is>
      </c>
      <c r="L3051" t="inlineStr">
        <is>
          <t>Facebook</t>
        </is>
      </c>
      <c r="M3051" t="inlineStr">
        <is>
          <t>Direct (campaign tagged in CRM)</t>
        </is>
      </c>
      <c r="N3051" t="inlineStr">
        <is>
          <t>6aca82b82107f26521b2e6fa</t>
        </is>
      </c>
      <c r="O3051" t="n">
        <v>1</v>
      </c>
      <c r="P3051" s="40">
        <f>IF(A3051="Lead",IF(ISNUMBER(MATCH(G3051,QualityStatuses,0)),1,0),0)</f>
        <v>0</v>
      </c>
      <c r="Q3051" s="40">
        <f>IF(A3051="Lead",IF(G3051="New Lead",0,1),0)</f>
        <v>1</v>
      </c>
      <c r="R3051" s="40">
        <f>IF(A3051="Lead",IF(G3051="Lost",1,0),0)</f>
        <v>1</v>
      </c>
      <c r="S3051" t="n">
        <v>9</v>
      </c>
      <c r="T3051" t="n">
        <v>1</v>
      </c>
      <c r="U3051" t="n">
        <v>0</v>
      </c>
      <c r="V3051" t="n">
        <v>0</v>
      </c>
      <c r="W3051" t="n">
        <v>0</v>
      </c>
      <c r="X3051" t="n">
        <v>0</v>
      </c>
      <c r="Y3051">
        <f>IF(AND(A3051="Lead",COUNTIF(MetaCamps,C3051)&gt;0),1,0)</f>
        <v>0</v>
      </c>
      <c r="Z3051">
        <f>IF(Y3051=1,P3051,0)</f>
        <v>0</v>
      </c>
    </row>
    <row r="3052">
      <c r="A3052" t="inlineStr">
        <is>
          <t>Lead</t>
        </is>
      </c>
      <c r="B3052" s="39" t="str">
        <f>IFERROR(INDEX(CampTypes,MATCH(C3052,CampList,0)),"Unattributed")</f>
        <v>New</v>
      </c>
      <c r="C3052" t="inlineStr">
        <is>
          <t>EBG - In House | ABO | Natuf | Leads | Unit Franchise | India | Oct26 | V1</t>
        </is>
      </c>
      <c r="D3052" t="inlineStr">
        <is>
          <t>Natuf | Investors | Tier1 + Growth Cities | Oct26 | V1</t>
        </is>
      </c>
      <c r="E3052" t="inlineStr">
        <is>
          <t>Natuf | Reel | Brand Ambassador | Heard Of Owning A Cafe | V1</t>
        </is>
      </c>
      <c r="F3052" t="inlineStr">
        <is>
          <t>In House Natuf</t>
        </is>
      </c>
      <c r="G3052" t="inlineStr">
        <is>
          <t>Details Shared</t>
        </is>
      </c>
      <c r="H3052" s="39" t="str">
        <f>IF(ISNUMBER(MATCH(G3052,QualityStatuses,0)),"Quality Lead","Non-Quality Lead")</f>
        <v>Quality Lead</v>
      </c>
      <c r="I3052" t="inlineStr">
        <is>
          <t>2026-10</t>
        </is>
      </c>
      <c r="J3052" t="inlineStr">
        <is>
          <t>Wk of 2026-10-05</t>
        </is>
      </c>
      <c r="K3052" t="inlineStr">
        <is>
          <t>Marshal Malbari</t>
        </is>
      </c>
      <c r="L3052" t="inlineStr">
        <is>
          <t>Facebook</t>
        </is>
      </c>
      <c r="M3052" t="inlineStr">
        <is>
          <t>Direct (campaign tagged in CRM)</t>
        </is>
      </c>
      <c r="N3052" t="inlineStr">
        <is>
          <t>6aca81ebb5a7bc7857c1f0f2</t>
        </is>
      </c>
      <c r="O3052" t="n">
        <v>1</v>
      </c>
      <c r="P3052" s="40">
        <f>IF(A3052="Lead",IF(ISNUMBER(MATCH(G3052,QualityStatuses,0)),1,0),0)</f>
        <v>1</v>
      </c>
      <c r="Q3052" s="40">
        <f>IF(A3052="Lead",IF(G3052="New Lead",0,1),0)</f>
        <v>1</v>
      </c>
      <c r="R3052" s="40">
        <f>IF(A3052="Lead",IF(G3052="Lost",1,0),0)</f>
        <v>0</v>
      </c>
      <c r="S3052" t="n">
        <v>3</v>
      </c>
      <c r="T3052" t="n">
        <v>2</v>
      </c>
      <c r="U3052" t="n">
        <v>0</v>
      </c>
      <c r="V3052" t="n">
        <v>0</v>
      </c>
      <c r="W3052" t="n">
        <v>0</v>
      </c>
      <c r="X3052" t="n">
        <v>0</v>
      </c>
      <c r="Y3052">
        <f>IF(AND(A3052="Lead",COUNTIF(MetaCamps,C3052)&gt;0),1,0)</f>
        <v>0</v>
      </c>
      <c r="Z3052">
        <f>IF(Y3052=1,P3052,0)</f>
        <v>0</v>
      </c>
    </row>
    <row r="3053">
      <c r="A3053" t="inlineStr">
        <is>
          <t>Lead</t>
        </is>
      </c>
      <c r="B3053" s="39" t="str">
        <f>IFERROR(INDEX(CampTypes,MATCH(C3053,CampList,0)),"Unattributed")</f>
        <v>New</v>
      </c>
      <c r="C3053" t="inlineStr">
        <is>
          <t>EBG - In House | ABO | Natuf | Leads | Unit Franchise | India | Oct26 | V1</t>
        </is>
      </c>
      <c r="D3053" t="inlineStr">
        <is>
          <t>Natuf | LAL 1% | India | Jul26 | V1</t>
        </is>
      </c>
      <c r="E3053" t="inlineStr">
        <is>
          <t>Natuf | Reel | Brand Ambassador | Heard Of Owning A Cafe | V1</t>
        </is>
      </c>
      <c r="F3053" t="inlineStr">
        <is>
          <t>In House Natuf</t>
        </is>
      </c>
      <c r="G3053" t="inlineStr">
        <is>
          <t>Attempt 1</t>
        </is>
      </c>
      <c r="H3053" s="39" t="str">
        <f>IF(ISNUMBER(MATCH(G3053,QualityStatuses,0)),"Quality Lead","Non-Quality Lead")</f>
        <v>Non-Quality Lead</v>
      </c>
      <c r="I3053" t="inlineStr">
        <is>
          <t>2026-10</t>
        </is>
      </c>
      <c r="J3053" t="inlineStr">
        <is>
          <t>Wk of 2026-10-05</t>
        </is>
      </c>
      <c r="K3053" t="inlineStr">
        <is>
          <t>Marshal Malbari</t>
        </is>
      </c>
      <c r="L3053" t="inlineStr">
        <is>
          <t>Facebook</t>
        </is>
      </c>
      <c r="M3053" t="inlineStr">
        <is>
          <t>Direct (campaign tagged in CRM)</t>
        </is>
      </c>
      <c r="N3053" t="inlineStr">
        <is>
          <t>6aca809954ca39ab9f507e67</t>
        </is>
      </c>
      <c r="O3053" t="n">
        <v>1</v>
      </c>
      <c r="P3053" s="40">
        <f>IF(A3053="Lead",IF(ISNUMBER(MATCH(G3053,QualityStatuses,0)),1,0),0)</f>
        <v>0</v>
      </c>
      <c r="Q3053" s="40">
        <f>IF(A3053="Lead",IF(G3053="New Lead",0,1),0)</f>
        <v>1</v>
      </c>
      <c r="R3053" s="40">
        <f>IF(A3053="Lead",IF(G3053="Lost",1,0),0)</f>
        <v>0</v>
      </c>
      <c r="S3053" t="n">
        <v>1</v>
      </c>
      <c r="T3053" t="n">
        <v>0</v>
      </c>
      <c r="U3053" t="n">
        <v>0</v>
      </c>
      <c r="V3053" t="n">
        <v>0</v>
      </c>
      <c r="W3053" t="n">
        <v>0</v>
      </c>
      <c r="X3053" t="n">
        <v>0</v>
      </c>
      <c r="Y3053">
        <f>IF(AND(A3053="Lead",COUNTIF(MetaCamps,C3053)&gt;0),1,0)</f>
        <v>0</v>
      </c>
      <c r="Z3053">
        <f>IF(Y3053=1,P3053,0)</f>
        <v>0</v>
      </c>
    </row>
    <row r="3054">
      <c r="A3054" t="inlineStr">
        <is>
          <t>Lead</t>
        </is>
      </c>
      <c r="B3054" s="39" t="str">
        <f>IFERROR(INDEX(CampTypes,MATCH(C3054,CampList,0)),"Unattributed")</f>
        <v>Old</v>
      </c>
      <c r="C3054" t="inlineStr">
        <is>
          <t>E_Suresh_Natuf_Kiosk_07072026</t>
        </is>
      </c>
      <c r="D3054" t="inlineStr">
        <is>
          <t>E_Suresh_Natuf_Kiosk_07072026_Adset5</t>
        </is>
      </c>
      <c r="E3054" t="inlineStr">
        <is>
          <t>E_Hindi_Suresh_Natuf_Kiosk_07072026_Adset5_ad3 – Copy 2</t>
        </is>
      </c>
      <c r="F3054" t="inlineStr">
        <is>
          <t>Natuf</t>
        </is>
      </c>
      <c r="G3054" t="inlineStr">
        <is>
          <t>Attempt 2</t>
        </is>
      </c>
      <c r="H3054" s="39" t="str">
        <f>IF(ISNUMBER(MATCH(G3054,QualityStatuses,0)),"Quality Lead","Non-Quality Lead")</f>
        <v>Non-Quality Lead</v>
      </c>
      <c r="I3054" t="inlineStr">
        <is>
          <t>2026-10</t>
        </is>
      </c>
      <c r="J3054" t="inlineStr">
        <is>
          <t>Wk of 2026-10-05</t>
        </is>
      </c>
      <c r="K3054" t="inlineStr">
        <is>
          <t>Tejaswini Tarigopula</t>
        </is>
      </c>
      <c r="L3054" t="inlineStr">
        <is>
          <t>Facebook</t>
        </is>
      </c>
      <c r="M3054" t="inlineStr">
        <is>
          <t>Direct (campaign tagged in CRM)</t>
        </is>
      </c>
      <c r="N3054" t="inlineStr">
        <is>
          <t>6aca7be7966f4370ced8a08b</t>
        </is>
      </c>
      <c r="O3054" t="n">
        <v>1</v>
      </c>
      <c r="P3054" s="40">
        <f>IF(A3054="Lead",IF(ISNUMBER(MATCH(G3054,QualityStatuses,0)),1,0),0)</f>
        <v>0</v>
      </c>
      <c r="Q3054" s="40">
        <f>IF(A3054="Lead",IF(G3054="New Lead",0,1),0)</f>
        <v>1</v>
      </c>
      <c r="R3054" s="40">
        <f>IF(A3054="Lead",IF(G3054="Lost",1,0),0)</f>
        <v>0</v>
      </c>
      <c r="S3054" t="n">
        <v>2</v>
      </c>
      <c r="T3054" t="n">
        <v>1</v>
      </c>
      <c r="U3054" t="n">
        <v>0</v>
      </c>
      <c r="V3054" t="n">
        <v>0</v>
      </c>
      <c r="W3054" t="n">
        <v>0</v>
      </c>
      <c r="X3054" t="n">
        <v>0</v>
      </c>
      <c r="Y3054">
        <f>IF(AND(A3054="Lead",COUNTIF(MetaCamps,C3054)&gt;0),1,0)</f>
        <v>1</v>
      </c>
      <c r="Z3054">
        <f>IF(Y3054=1,P3054,0)</f>
        <v>0</v>
      </c>
    </row>
    <row r="3055">
      <c r="A3055" t="inlineStr">
        <is>
          <t>Lead</t>
        </is>
      </c>
      <c r="B3055" s="39" t="str">
        <f>IFERROR(INDEX(CampTypes,MATCH(C3055,CampList,0)),"Unattributed")</f>
        <v>New</v>
      </c>
      <c r="C3055" t="inlineStr">
        <is>
          <t>EBG - In House | ABO | Natuf | Leads | Unit Franchise | India | Oct26 | V1</t>
        </is>
      </c>
      <c r="D3055" t="inlineStr">
        <is>
          <t>Natuf | Broad | Tier1 + Growth Cities | Oct26 | V1</t>
        </is>
      </c>
      <c r="E3055" t="inlineStr">
        <is>
          <t>Natuf | Reel | Brand Ambassador | Heard Of Owning A Cafe | V1</t>
        </is>
      </c>
      <c r="F3055" t="inlineStr">
        <is>
          <t>In House Natuf</t>
        </is>
      </c>
      <c r="G3055" t="inlineStr">
        <is>
          <t>Attempt 5</t>
        </is>
      </c>
      <c r="H3055" s="39" t="str">
        <f>IF(ISNUMBER(MATCH(G3055,QualityStatuses,0)),"Quality Lead","Non-Quality Lead")</f>
        <v>Non-Quality Lead</v>
      </c>
      <c r="I3055" t="inlineStr">
        <is>
          <t>2026-10</t>
        </is>
      </c>
      <c r="J3055" t="inlineStr">
        <is>
          <t>Wk of 2026-10-05</t>
        </is>
      </c>
      <c r="K3055" t="inlineStr">
        <is>
          <t>Marshal Malbari</t>
        </is>
      </c>
      <c r="L3055" t="inlineStr">
        <is>
          <t>Facebook</t>
        </is>
      </c>
      <c r="M3055" t="inlineStr">
        <is>
          <t>Direct (campaign tagged in CRM)</t>
        </is>
      </c>
      <c r="N3055" t="inlineStr">
        <is>
          <t>6aca7a2d65c0140024d642b7</t>
        </is>
      </c>
      <c r="O3055" t="n">
        <v>1</v>
      </c>
      <c r="P3055" s="40">
        <f>IF(A3055="Lead",IF(ISNUMBER(MATCH(G3055,QualityStatuses,0)),1,0),0)</f>
        <v>0</v>
      </c>
      <c r="Q3055" s="40">
        <f>IF(A3055="Lead",IF(G3055="New Lead",0,1),0)</f>
        <v>1</v>
      </c>
      <c r="R3055" s="40">
        <f>IF(A3055="Lead",IF(G3055="Lost",1,0),0)</f>
        <v>0</v>
      </c>
      <c r="S3055" t="n">
        <v>5</v>
      </c>
      <c r="T3055" t="n">
        <v>1</v>
      </c>
      <c r="U3055" t="n">
        <v>0</v>
      </c>
      <c r="V3055" t="n">
        <v>0</v>
      </c>
      <c r="W3055" t="n">
        <v>0</v>
      </c>
      <c r="X3055" t="n">
        <v>0</v>
      </c>
      <c r="Y3055">
        <f>IF(AND(A3055="Lead",COUNTIF(MetaCamps,C3055)&gt;0),1,0)</f>
        <v>0</v>
      </c>
      <c r="Z3055">
        <f>IF(Y3055=1,P3055,0)</f>
        <v>0</v>
      </c>
    </row>
    <row r="3056">
      <c r="A3056" t="inlineStr">
        <is>
          <t>Lead</t>
        </is>
      </c>
      <c r="B3056" s="39" t="str">
        <f>IFERROR(INDEX(CampTypes,MATCH(C3056,CampList,0)),"Unattributed")</f>
        <v>New</v>
      </c>
      <c r="C3056" t="inlineStr">
        <is>
          <t>EBG - In House | ABO | Natuf | Leads | Unit Franchise | India | Oct26 | V1</t>
        </is>
      </c>
      <c r="D3056" t="inlineStr">
        <is>
          <t>Natuf | LAL 1% | India | Jul26 | V1</t>
        </is>
      </c>
      <c r="E3056" t="inlineStr">
        <is>
          <t>Natuf | Reel | Brand Ambassador | Heard Of Owning A Cafe | V1</t>
        </is>
      </c>
      <c r="F3056" t="inlineStr">
        <is>
          <t>In House Natuf</t>
        </is>
      </c>
      <c r="G3056" t="inlineStr">
        <is>
          <t>Details Shared</t>
        </is>
      </c>
      <c r="H3056" s="39" t="str">
        <f>IF(ISNUMBER(MATCH(G3056,QualityStatuses,0)),"Quality Lead","Non-Quality Lead")</f>
        <v>Quality Lead</v>
      </c>
      <c r="I3056" t="inlineStr">
        <is>
          <t>2026-10</t>
        </is>
      </c>
      <c r="J3056" t="inlineStr">
        <is>
          <t>Wk of 2026-10-05</t>
        </is>
      </c>
      <c r="K3056" t="inlineStr">
        <is>
          <t>Marshal Malbari</t>
        </is>
      </c>
      <c r="L3056" t="inlineStr">
        <is>
          <t>Facebook</t>
        </is>
      </c>
      <c r="M3056" t="inlineStr">
        <is>
          <t>Direct (campaign tagged in CRM)</t>
        </is>
      </c>
      <c r="N3056" t="inlineStr">
        <is>
          <t>6aca79d1920b61ab854a8c69</t>
        </is>
      </c>
      <c r="O3056" t="n">
        <v>1</v>
      </c>
      <c r="P3056" s="40">
        <f>IF(A3056="Lead",IF(ISNUMBER(MATCH(G3056,QualityStatuses,0)),1,0),0)</f>
        <v>1</v>
      </c>
      <c r="Q3056" s="40">
        <f>IF(A3056="Lead",IF(G3056="New Lead",0,1),0)</f>
        <v>1</v>
      </c>
      <c r="R3056" s="40">
        <f>IF(A3056="Lead",IF(G3056="Lost",1,0),0)</f>
        <v>0</v>
      </c>
      <c r="S3056" t="n">
        <v>2</v>
      </c>
      <c r="T3056" t="n">
        <v>2</v>
      </c>
      <c r="U3056" t="n">
        <v>0</v>
      </c>
      <c r="V3056" t="n">
        <v>0</v>
      </c>
      <c r="W3056" t="n">
        <v>0</v>
      </c>
      <c r="X3056" t="n">
        <v>0</v>
      </c>
      <c r="Y3056">
        <f>IF(AND(A3056="Lead",COUNTIF(MetaCamps,C3056)&gt;0),1,0)</f>
        <v>0</v>
      </c>
      <c r="Z3056">
        <f>IF(Y3056=1,P3056,0)</f>
        <v>0</v>
      </c>
    </row>
    <row r="3057">
      <c r="A3057" t="inlineStr">
        <is>
          <t>Lead</t>
        </is>
      </c>
      <c r="B3057" s="39" t="str">
        <f>IFERROR(INDEX(CampTypes,MATCH(C3057,CampList,0)),"Unattributed")</f>
        <v>New</v>
      </c>
      <c r="C3057" t="inlineStr">
        <is>
          <t>EBG - In House | ABO | Natuf | Leads | Unit Franchise | India | Oct26 | V1</t>
        </is>
      </c>
      <c r="D3057" t="inlineStr">
        <is>
          <t>Natuf | LAL 1% | India | Jul26 | V1</t>
        </is>
      </c>
      <c r="E3057" t="inlineStr">
        <is>
          <t>Natuf | Reel | Brand Ambassador | Heard Of Owning A Cafe | V1</t>
        </is>
      </c>
      <c r="F3057" t="inlineStr">
        <is>
          <t>In House Natuf</t>
        </is>
      </c>
      <c r="G3057" t="inlineStr">
        <is>
          <t>Lost</t>
        </is>
      </c>
      <c r="H3057" s="39" t="str">
        <f>IF(ISNUMBER(MATCH(G3057,QualityStatuses,0)),"Quality Lead","Non-Quality Lead")</f>
        <v>Non-Quality Lead</v>
      </c>
      <c r="I3057" t="inlineStr">
        <is>
          <t>2026-10</t>
        </is>
      </c>
      <c r="J3057" t="inlineStr">
        <is>
          <t>Wk of 2026-10-05</t>
        </is>
      </c>
      <c r="K3057" t="inlineStr">
        <is>
          <t>Marshal Malbari</t>
        </is>
      </c>
      <c r="L3057" t="inlineStr">
        <is>
          <t>Facebook</t>
        </is>
      </c>
      <c r="M3057" t="inlineStr">
        <is>
          <t>Direct (campaign tagged in CRM)</t>
        </is>
      </c>
      <c r="N3057" t="inlineStr">
        <is>
          <t>6aca78e51f55910d1deb9197</t>
        </is>
      </c>
      <c r="O3057" t="n">
        <v>1</v>
      </c>
      <c r="P3057" s="40">
        <f>IF(A3057="Lead",IF(ISNUMBER(MATCH(G3057,QualityStatuses,0)),1,0),0)</f>
        <v>0</v>
      </c>
      <c r="Q3057" s="40">
        <f>IF(A3057="Lead",IF(G3057="New Lead",0,1),0)</f>
        <v>1</v>
      </c>
      <c r="R3057" s="40">
        <f>IF(A3057="Lead",IF(G3057="Lost",1,0),0)</f>
        <v>1</v>
      </c>
      <c r="S3057" t="n">
        <v>2</v>
      </c>
      <c r="T3057" t="n">
        <v>1</v>
      </c>
      <c r="U3057" t="n">
        <v>0</v>
      </c>
      <c r="V3057" t="n">
        <v>0</v>
      </c>
      <c r="W3057" t="n">
        <v>0</v>
      </c>
      <c r="X3057" t="n">
        <v>0</v>
      </c>
      <c r="Y3057">
        <f>IF(AND(A3057="Lead",COUNTIF(MetaCamps,C3057)&gt;0),1,0)</f>
        <v>0</v>
      </c>
      <c r="Z3057">
        <f>IF(Y3057=1,P3057,0)</f>
        <v>0</v>
      </c>
    </row>
    <row r="3058">
      <c r="A3058" t="inlineStr">
        <is>
          <t>Lead</t>
        </is>
      </c>
      <c r="B3058" s="39" t="str">
        <f>IFERROR(INDEX(CampTypes,MATCH(C3058,CampList,0)),"Unattributed")</f>
        <v>Old</v>
      </c>
      <c r="C3058" t="inlineStr">
        <is>
          <t>E_Suresh_Natuf_Kiosk_07072026</t>
        </is>
      </c>
      <c r="D3058" t="inlineStr">
        <is>
          <t>E_Suresh_Natuf_Kiosk_07072026_Adset5</t>
        </is>
      </c>
      <c r="E3058" t="inlineStr">
        <is>
          <t>E_Hindi_Suresh_Natuf_Kiosk_07072026_Adset5_ad3 – Copy 2</t>
        </is>
      </c>
      <c r="F3058" t="inlineStr">
        <is>
          <t>Natuf</t>
        </is>
      </c>
      <c r="G3058" t="inlineStr">
        <is>
          <t>Attempt 1</t>
        </is>
      </c>
      <c r="H3058" s="39" t="str">
        <f>IF(ISNUMBER(MATCH(G3058,QualityStatuses,0)),"Quality Lead","Non-Quality Lead")</f>
        <v>Non-Quality Lead</v>
      </c>
      <c r="I3058" t="inlineStr">
        <is>
          <t>2026-10</t>
        </is>
      </c>
      <c r="J3058" t="inlineStr">
        <is>
          <t>Wk of 2026-10-05</t>
        </is>
      </c>
      <c r="K3058" t="inlineStr">
        <is>
          <t>Tejaswini Tarigopula</t>
        </is>
      </c>
      <c r="L3058" t="inlineStr">
        <is>
          <t>Facebook</t>
        </is>
      </c>
      <c r="M3058" t="inlineStr">
        <is>
          <t>Direct (campaign tagged in CRM)</t>
        </is>
      </c>
      <c r="N3058" t="inlineStr">
        <is>
          <t>6aca78c89941595f1499ffa6</t>
        </is>
      </c>
      <c r="O3058" t="n">
        <v>1</v>
      </c>
      <c r="P3058" s="40">
        <f>IF(A3058="Lead",IF(ISNUMBER(MATCH(G3058,QualityStatuses,0)),1,0),0)</f>
        <v>0</v>
      </c>
      <c r="Q3058" s="40">
        <f>IF(A3058="Lead",IF(G3058="New Lead",0,1),0)</f>
        <v>1</v>
      </c>
      <c r="R3058" s="40">
        <f>IF(A3058="Lead",IF(G3058="Lost",1,0),0)</f>
        <v>0</v>
      </c>
      <c r="S3058" t="n">
        <v>2</v>
      </c>
      <c r="T3058" t="n">
        <v>0</v>
      </c>
      <c r="U3058" t="n">
        <v>0</v>
      </c>
      <c r="V3058" t="n">
        <v>0</v>
      </c>
      <c r="W3058" t="n">
        <v>0</v>
      </c>
      <c r="X3058" t="n">
        <v>0</v>
      </c>
      <c r="Y3058">
        <f>IF(AND(A3058="Lead",COUNTIF(MetaCamps,C3058)&gt;0),1,0)</f>
        <v>1</v>
      </c>
      <c r="Z3058">
        <f>IF(Y3058=1,P3058,0)</f>
        <v>0</v>
      </c>
    </row>
    <row r="3059">
      <c r="A3059" t="inlineStr">
        <is>
          <t>Lead</t>
        </is>
      </c>
      <c r="B3059" s="39" t="str">
        <f>IFERROR(INDEX(CampTypes,MATCH(C3059,CampList,0)),"Unattributed")</f>
        <v>New</v>
      </c>
      <c r="C3059" t="inlineStr">
        <is>
          <t>EBG - In House | ABO | Natuf | Leads | Unit Franchise | India | Oct26 | V1</t>
        </is>
      </c>
      <c r="D3059" t="inlineStr">
        <is>
          <t>Natuf | LAL 1% | India | Jul26 | V1</t>
        </is>
      </c>
      <c r="E3059" t="inlineStr">
        <is>
          <t>Natuf | Reel | Brand Ambassador | Heard Of Owning A Cafe | V1</t>
        </is>
      </c>
      <c r="F3059" t="inlineStr">
        <is>
          <t>In House Natuf</t>
        </is>
      </c>
      <c r="G3059" t="inlineStr">
        <is>
          <t>Attempt 3</t>
        </is>
      </c>
      <c r="H3059" s="39" t="str">
        <f>IF(ISNUMBER(MATCH(G3059,QualityStatuses,0)),"Quality Lead","Non-Quality Lead")</f>
        <v>Non-Quality Lead</v>
      </c>
      <c r="I3059" t="inlineStr">
        <is>
          <t>2026-10</t>
        </is>
      </c>
      <c r="J3059" t="inlineStr">
        <is>
          <t>Wk of 2026-10-05</t>
        </is>
      </c>
      <c r="K3059" t="inlineStr">
        <is>
          <t>Marshal Malbari</t>
        </is>
      </c>
      <c r="L3059" t="inlineStr">
        <is>
          <t>Facebook</t>
        </is>
      </c>
      <c r="M3059" t="inlineStr">
        <is>
          <t>Direct (campaign tagged in CRM)</t>
        </is>
      </c>
      <c r="N3059" t="inlineStr">
        <is>
          <t>6aca712a4b7d8fec10120cd0</t>
        </is>
      </c>
      <c r="O3059" t="n">
        <v>1</v>
      </c>
      <c r="P3059" s="40">
        <f>IF(A3059="Lead",IF(ISNUMBER(MATCH(G3059,QualityStatuses,0)),1,0),0)</f>
        <v>0</v>
      </c>
      <c r="Q3059" s="40">
        <f>IF(A3059="Lead",IF(G3059="New Lead",0,1),0)</f>
        <v>1</v>
      </c>
      <c r="R3059" s="40">
        <f>IF(A3059="Lead",IF(G3059="Lost",1,0),0)</f>
        <v>0</v>
      </c>
      <c r="S3059" t="n">
        <v>3</v>
      </c>
      <c r="T3059" t="n">
        <v>0</v>
      </c>
      <c r="U3059" t="n">
        <v>0</v>
      </c>
      <c r="V3059" t="n">
        <v>0</v>
      </c>
      <c r="W3059" t="n">
        <v>0</v>
      </c>
      <c r="X3059" t="n">
        <v>0</v>
      </c>
      <c r="Y3059">
        <f>IF(AND(A3059="Lead",COUNTIF(MetaCamps,C3059)&gt;0),1,0)</f>
        <v>0</v>
      </c>
      <c r="Z3059">
        <f>IF(Y3059=1,P3059,0)</f>
        <v>0</v>
      </c>
    </row>
    <row r="3060">
      <c r="A3060" t="inlineStr">
        <is>
          <t>Lead</t>
        </is>
      </c>
      <c r="B3060" s="39" t="str">
        <f>IFERROR(INDEX(CampTypes,MATCH(C3060,CampList,0)),"Unattributed")</f>
        <v>New</v>
      </c>
      <c r="C3060" t="inlineStr">
        <is>
          <t>EBG - In House | ABO | Natuf | Leads | Unit Franchise | India | Oct26 | V1</t>
        </is>
      </c>
      <c r="D3060" t="inlineStr">
        <is>
          <t>Natuf | LAL 1% | India | Jul26 | V1</t>
        </is>
      </c>
      <c r="E3060" t="inlineStr">
        <is>
          <t>Natuf | Reel | Brand Ambassador | Heard Of Owning A Cafe | V1</t>
        </is>
      </c>
      <c r="F3060" t="inlineStr">
        <is>
          <t>In House Natuf</t>
        </is>
      </c>
      <c r="G3060" t="inlineStr">
        <is>
          <t>Lost</t>
        </is>
      </c>
      <c r="H3060" s="39" t="str">
        <f>IF(ISNUMBER(MATCH(G3060,QualityStatuses,0)),"Quality Lead","Non-Quality Lead")</f>
        <v>Non-Quality Lead</v>
      </c>
      <c r="I3060" t="inlineStr">
        <is>
          <t>2026-10</t>
        </is>
      </c>
      <c r="J3060" t="inlineStr">
        <is>
          <t>Wk of 2026-10-05</t>
        </is>
      </c>
      <c r="K3060" t="inlineStr">
        <is>
          <t>Marshal Malbari</t>
        </is>
      </c>
      <c r="L3060" t="inlineStr">
        <is>
          <t>Facebook</t>
        </is>
      </c>
      <c r="M3060" t="inlineStr">
        <is>
          <t>Direct (campaign tagged in CRM)</t>
        </is>
      </c>
      <c r="N3060" t="inlineStr">
        <is>
          <t>6aca6713915a7f1bf8be318f</t>
        </is>
      </c>
      <c r="O3060" t="n">
        <v>1</v>
      </c>
      <c r="P3060" s="40">
        <f>IF(A3060="Lead",IF(ISNUMBER(MATCH(G3060,QualityStatuses,0)),1,0),0)</f>
        <v>0</v>
      </c>
      <c r="Q3060" s="40">
        <f>IF(A3060="Lead",IF(G3060="New Lead",0,1),0)</f>
        <v>1</v>
      </c>
      <c r="R3060" s="40">
        <f>IF(A3060="Lead",IF(G3060="Lost",1,0),0)</f>
        <v>1</v>
      </c>
      <c r="S3060" t="n">
        <v>10</v>
      </c>
      <c r="T3060" t="n">
        <v>9</v>
      </c>
      <c r="U3060" t="n">
        <v>0</v>
      </c>
      <c r="V3060" t="n">
        <v>0</v>
      </c>
      <c r="W3060" t="n">
        <v>0</v>
      </c>
      <c r="X3060" t="n">
        <v>0</v>
      </c>
      <c r="Y3060">
        <f>IF(AND(A3060="Lead",COUNTIF(MetaCamps,C3060)&gt;0),1,0)</f>
        <v>0</v>
      </c>
      <c r="Z3060">
        <f>IF(Y3060=1,P3060,0)</f>
        <v>0</v>
      </c>
    </row>
    <row r="3061">
      <c r="A3061" t="inlineStr">
        <is>
          <t>Lead</t>
        </is>
      </c>
      <c r="B3061" s="39" t="str">
        <f>IFERROR(INDEX(CampTypes,MATCH(C3061,CampList,0)),"Unattributed")</f>
        <v>New</v>
      </c>
      <c r="C3061" t="inlineStr">
        <is>
          <t>EBG - In House | ABO | Natuf | Leads | Unit Franchise | India | Oct26 | V1</t>
        </is>
      </c>
      <c r="D3061" t="inlineStr">
        <is>
          <t>Natuf | LAL 1% | India | Jul26 | V1</t>
        </is>
      </c>
      <c r="E3061" t="inlineStr">
        <is>
          <t>Natuf | Reel | Brand Ambassador | Heard Of Owning A Cafe | V1</t>
        </is>
      </c>
      <c r="F3061" t="inlineStr">
        <is>
          <t>In House Natuf</t>
        </is>
      </c>
      <c r="G3061" t="inlineStr">
        <is>
          <t>Details Shared</t>
        </is>
      </c>
      <c r="H3061" s="39" t="str">
        <f>IF(ISNUMBER(MATCH(G3061,QualityStatuses,0)),"Quality Lead","Non-Quality Lead")</f>
        <v>Quality Lead</v>
      </c>
      <c r="I3061" t="inlineStr">
        <is>
          <t>2026-10</t>
        </is>
      </c>
      <c r="J3061" t="inlineStr">
        <is>
          <t>Wk of 2026-10-05</t>
        </is>
      </c>
      <c r="K3061" t="inlineStr">
        <is>
          <t>Marshal Malbari</t>
        </is>
      </c>
      <c r="L3061" t="inlineStr">
        <is>
          <t>Facebook</t>
        </is>
      </c>
      <c r="M3061" t="inlineStr">
        <is>
          <t>Direct (campaign tagged in CRM)</t>
        </is>
      </c>
      <c r="N3061" t="inlineStr">
        <is>
          <t>6aca5e8a773a7da9ab75c44e</t>
        </is>
      </c>
      <c r="O3061" t="n">
        <v>1</v>
      </c>
      <c r="P3061" s="40">
        <f>IF(A3061="Lead",IF(ISNUMBER(MATCH(G3061,QualityStatuses,0)),1,0),0)</f>
        <v>1</v>
      </c>
      <c r="Q3061" s="40">
        <f>IF(A3061="Lead",IF(G3061="New Lead",0,1),0)</f>
        <v>1</v>
      </c>
      <c r="R3061" s="40">
        <f>IF(A3061="Lead",IF(G3061="Lost",1,0),0)</f>
        <v>0</v>
      </c>
      <c r="S3061" t="n">
        <v>8</v>
      </c>
      <c r="T3061" t="n">
        <v>5</v>
      </c>
      <c r="U3061" t="n">
        <v>0</v>
      </c>
      <c r="V3061" t="n">
        <v>0</v>
      </c>
      <c r="W3061" t="n">
        <v>0</v>
      </c>
      <c r="X3061" t="n">
        <v>0</v>
      </c>
      <c r="Y3061">
        <f>IF(AND(A3061="Lead",COUNTIF(MetaCamps,C3061)&gt;0),1,0)</f>
        <v>0</v>
      </c>
      <c r="Z3061">
        <f>IF(Y3061=1,P3061,0)</f>
        <v>0</v>
      </c>
    </row>
    <row r="3062">
      <c r="A3062" t="inlineStr">
        <is>
          <t>Lead</t>
        </is>
      </c>
      <c r="B3062" s="39" t="str">
        <f>IFERROR(INDEX(CampTypes,MATCH(C3062,CampList,0)),"Unattributed")</f>
        <v>Old</v>
      </c>
      <c r="C3062" t="inlineStr">
        <is>
          <t>natuf_Kiosk_14072026_Hindi</t>
        </is>
      </c>
      <c r="D3062" t="inlineStr">
        <is>
          <t>natuf_Kiosk_09102026</t>
        </is>
      </c>
      <c r="E3062" t="inlineStr">
        <is>
          <t>natuf_Kiosk_14072026_ad set_ad1</t>
        </is>
      </c>
      <c r="F3062" t="inlineStr">
        <is>
          <t>Natuf</t>
        </is>
      </c>
      <c r="G3062" t="inlineStr">
        <is>
          <t>Attempt 2</t>
        </is>
      </c>
      <c r="H3062" s="39" t="str">
        <f>IF(ISNUMBER(MATCH(G3062,QualityStatuses,0)),"Quality Lead","Non-Quality Lead")</f>
        <v>Non-Quality Lead</v>
      </c>
      <c r="I3062" t="inlineStr">
        <is>
          <t>2026-10</t>
        </is>
      </c>
      <c r="J3062" t="inlineStr">
        <is>
          <t>Wk of 2026-10-05</t>
        </is>
      </c>
      <c r="K3062" t="inlineStr">
        <is>
          <t>Tejaswini Tarigopula</t>
        </is>
      </c>
      <c r="L3062" t="inlineStr">
        <is>
          <t>Facebook</t>
        </is>
      </c>
      <c r="M3062" t="inlineStr">
        <is>
          <t>Direct (campaign tagged in CRM)</t>
        </is>
      </c>
      <c r="N3062" t="inlineStr">
        <is>
          <t>6aca5bacfc9775c9513d11cd</t>
        </is>
      </c>
      <c r="O3062" t="n">
        <v>1</v>
      </c>
      <c r="P3062" s="40">
        <f>IF(A3062="Lead",IF(ISNUMBER(MATCH(G3062,QualityStatuses,0)),1,0),0)</f>
        <v>0</v>
      </c>
      <c r="Q3062" s="40">
        <f>IF(A3062="Lead",IF(G3062="New Lead",0,1),0)</f>
        <v>1</v>
      </c>
      <c r="R3062" s="40">
        <f>IF(A3062="Lead",IF(G3062="Lost",1,0),0)</f>
        <v>0</v>
      </c>
      <c r="S3062" t="n">
        <v>3</v>
      </c>
      <c r="T3062" t="n">
        <v>0</v>
      </c>
      <c r="U3062" t="n">
        <v>0</v>
      </c>
      <c r="V3062" t="n">
        <v>0</v>
      </c>
      <c r="W3062" t="n">
        <v>0</v>
      </c>
      <c r="X3062" t="n">
        <v>0</v>
      </c>
      <c r="Y3062">
        <f>IF(AND(A3062="Lead",COUNTIF(MetaCamps,C3062)&gt;0),1,0)</f>
        <v>1</v>
      </c>
      <c r="Z3062">
        <f>IF(Y3062=1,P3062,0)</f>
        <v>0</v>
      </c>
    </row>
    <row r="3063">
      <c r="A3063" t="inlineStr">
        <is>
          <t>Lead</t>
        </is>
      </c>
      <c r="B3063" s="39" t="str">
        <f>IFERROR(INDEX(CampTypes,MATCH(C3063,CampList,0)),"Unattributed")</f>
        <v>New</v>
      </c>
      <c r="C3063" t="inlineStr">
        <is>
          <t>EBG - In House | ABO | Natuf | Leads | Unit Franchise | India | Oct26 | V1</t>
        </is>
      </c>
      <c r="D3063" t="inlineStr">
        <is>
          <t>Natuf | Investors | Tier1 + Growth Cities | Oct26 | V1</t>
        </is>
      </c>
      <c r="E3063" t="inlineStr">
        <is>
          <t>Natuf | Reel | Brand Ambassador | Heard Of Owning A Cafe | V1</t>
        </is>
      </c>
      <c r="F3063" t="inlineStr">
        <is>
          <t>In House Natuf</t>
        </is>
      </c>
      <c r="G3063" t="inlineStr">
        <is>
          <t>Attempt 4</t>
        </is>
      </c>
      <c r="H3063" s="39" t="str">
        <f>IF(ISNUMBER(MATCH(G3063,QualityStatuses,0)),"Quality Lead","Non-Quality Lead")</f>
        <v>Non-Quality Lead</v>
      </c>
      <c r="I3063" t="inlineStr">
        <is>
          <t>2026-10</t>
        </is>
      </c>
      <c r="J3063" t="inlineStr">
        <is>
          <t>Wk of 2026-10-05</t>
        </is>
      </c>
      <c r="K3063" t="inlineStr">
        <is>
          <t>Marshal Malbari</t>
        </is>
      </c>
      <c r="L3063" t="inlineStr">
        <is>
          <t>Facebook</t>
        </is>
      </c>
      <c r="M3063" t="inlineStr">
        <is>
          <t>Direct (campaign tagged in CRM)</t>
        </is>
      </c>
      <c r="N3063" t="inlineStr">
        <is>
          <t>6aca5babfc9775c9513d11c8</t>
        </is>
      </c>
      <c r="O3063" t="n">
        <v>1</v>
      </c>
      <c r="P3063" s="40">
        <f>IF(A3063="Lead",IF(ISNUMBER(MATCH(G3063,QualityStatuses,0)),1,0),0)</f>
        <v>0</v>
      </c>
      <c r="Q3063" s="40">
        <f>IF(A3063="Lead",IF(G3063="New Lead",0,1),0)</f>
        <v>1</v>
      </c>
      <c r="R3063" s="40">
        <f>IF(A3063="Lead",IF(G3063="Lost",1,0),0)</f>
        <v>0</v>
      </c>
      <c r="S3063" t="n">
        <v>9</v>
      </c>
      <c r="T3063" t="n">
        <v>2</v>
      </c>
      <c r="U3063" t="n">
        <v>0</v>
      </c>
      <c r="V3063" t="n">
        <v>0</v>
      </c>
      <c r="W3063" t="n">
        <v>0</v>
      </c>
      <c r="X3063" t="n">
        <v>0</v>
      </c>
      <c r="Y3063">
        <f>IF(AND(A3063="Lead",COUNTIF(MetaCamps,C3063)&gt;0),1,0)</f>
        <v>0</v>
      </c>
      <c r="Z3063">
        <f>IF(Y3063=1,P3063,0)</f>
        <v>0</v>
      </c>
    </row>
    <row r="3064">
      <c r="A3064" t="inlineStr">
        <is>
          <t>Lead</t>
        </is>
      </c>
      <c r="B3064" s="39" t="str">
        <f>IFERROR(INDEX(CampTypes,MATCH(C3064,CampList,0)),"Unattributed")</f>
        <v>New</v>
      </c>
      <c r="C3064" t="inlineStr">
        <is>
          <t>EBG - In House | ABO | Natuf | Leads | Unit Franchise | India | Oct26 | V1</t>
        </is>
      </c>
      <c r="D3064" t="inlineStr">
        <is>
          <t>Natuf | LAL 1% | India | Jul26 | V1</t>
        </is>
      </c>
      <c r="E3064" t="inlineStr">
        <is>
          <t>Natuf | Reel | Brand Ambassador | Heard Of Owning A Cafe | V1</t>
        </is>
      </c>
      <c r="F3064" t="inlineStr">
        <is>
          <t>In House Natuf</t>
        </is>
      </c>
      <c r="G3064" t="inlineStr">
        <is>
          <t>Lost</t>
        </is>
      </c>
      <c r="H3064" s="39" t="str">
        <f>IF(ISNUMBER(MATCH(G3064,QualityStatuses,0)),"Quality Lead","Non-Quality Lead")</f>
        <v>Non-Quality Lead</v>
      </c>
      <c r="I3064" t="inlineStr">
        <is>
          <t>2026-10</t>
        </is>
      </c>
      <c r="J3064" t="inlineStr">
        <is>
          <t>Wk of 2026-10-05</t>
        </is>
      </c>
      <c r="K3064" t="inlineStr">
        <is>
          <t>Marshal Malbari</t>
        </is>
      </c>
      <c r="L3064" t="inlineStr">
        <is>
          <t>Facebook</t>
        </is>
      </c>
      <c r="M3064" t="inlineStr">
        <is>
          <t>Direct (campaign tagged in CRM)</t>
        </is>
      </c>
      <c r="N3064" t="inlineStr">
        <is>
          <t>6aca5ad0c6c15960610247e4</t>
        </is>
      </c>
      <c r="O3064" t="n">
        <v>1</v>
      </c>
      <c r="P3064" s="40">
        <f>IF(A3064="Lead",IF(ISNUMBER(MATCH(G3064,QualityStatuses,0)),1,0),0)</f>
        <v>0</v>
      </c>
      <c r="Q3064" s="40">
        <f>IF(A3064="Lead",IF(G3064="New Lead",0,1),0)</f>
        <v>1</v>
      </c>
      <c r="R3064" s="40">
        <f>IF(A3064="Lead",IF(G3064="Lost",1,0),0)</f>
        <v>1</v>
      </c>
      <c r="S3064" t="n">
        <v>3</v>
      </c>
      <c r="T3064" t="n">
        <v>1</v>
      </c>
      <c r="U3064" t="n">
        <v>0</v>
      </c>
      <c r="V3064" t="n">
        <v>0</v>
      </c>
      <c r="W3064" t="n">
        <v>0</v>
      </c>
      <c r="X3064" t="n">
        <v>0</v>
      </c>
      <c r="Y3064">
        <f>IF(AND(A3064="Lead",COUNTIF(MetaCamps,C3064)&gt;0),1,0)</f>
        <v>0</v>
      </c>
      <c r="Z3064">
        <f>IF(Y3064=1,P3064,0)</f>
        <v>0</v>
      </c>
    </row>
    <row r="3065">
      <c r="A3065" t="inlineStr">
        <is>
          <t>Lead</t>
        </is>
      </c>
      <c r="B3065" s="39" t="str">
        <f>IFERROR(INDEX(CampTypes,MATCH(C3065,CampList,0)),"Unattributed")</f>
        <v>Old</v>
      </c>
      <c r="C3065" t="inlineStr">
        <is>
          <t>E_Natuf_Generic_13082026</t>
        </is>
      </c>
      <c r="D3065" t="inlineStr">
        <is>
          <t>E_Natuf_Generic_13082026_Adset1</t>
        </is>
      </c>
      <c r="E3065" t="inlineStr">
        <is>
          <t>E_Natuf_Generic_13082026_Adset1_Ad1</t>
        </is>
      </c>
      <c r="F3065" t="inlineStr">
        <is>
          <t>Natuf</t>
        </is>
      </c>
      <c r="G3065" t="inlineStr">
        <is>
          <t>Details Shared</t>
        </is>
      </c>
      <c r="H3065" s="39" t="str">
        <f>IF(ISNUMBER(MATCH(G3065,QualityStatuses,0)),"Quality Lead","Non-Quality Lead")</f>
        <v>Quality Lead</v>
      </c>
      <c r="I3065" t="inlineStr">
        <is>
          <t>2026-10</t>
        </is>
      </c>
      <c r="J3065" t="inlineStr">
        <is>
          <t>Wk of 2026-10-05</t>
        </is>
      </c>
      <c r="K3065" t="inlineStr">
        <is>
          <t>Tejaswini Tarigopula</t>
        </is>
      </c>
      <c r="L3065" t="inlineStr">
        <is>
          <t>Facebook</t>
        </is>
      </c>
      <c r="M3065" t="inlineStr">
        <is>
          <t>Direct (campaign tagged in CRM)</t>
        </is>
      </c>
      <c r="N3065" t="inlineStr">
        <is>
          <t>6aca58a0c6c4410860e10828</t>
        </is>
      </c>
      <c r="O3065" t="n">
        <v>1</v>
      </c>
      <c r="P3065" s="40">
        <f>IF(A3065="Lead",IF(ISNUMBER(MATCH(G3065,QualityStatuses,0)),1,0),0)</f>
        <v>1</v>
      </c>
      <c r="Q3065" s="40">
        <f>IF(A3065="Lead",IF(G3065="New Lead",0,1),0)</f>
        <v>1</v>
      </c>
      <c r="R3065" s="40">
        <f>IF(A3065="Lead",IF(G3065="Lost",1,0),0)</f>
        <v>0</v>
      </c>
      <c r="S3065" t="n">
        <v>5</v>
      </c>
      <c r="T3065" t="n">
        <v>0</v>
      </c>
      <c r="U3065" t="n">
        <v>0</v>
      </c>
      <c r="V3065" t="n">
        <v>0</v>
      </c>
      <c r="W3065" t="n">
        <v>0</v>
      </c>
      <c r="X3065" t="n">
        <v>0</v>
      </c>
      <c r="Y3065">
        <f>IF(AND(A3065="Lead",COUNTIF(MetaCamps,C3065)&gt;0),1,0)</f>
        <v>1</v>
      </c>
      <c r="Z3065">
        <f>IF(Y3065=1,P3065,0)</f>
        <v>1</v>
      </c>
    </row>
    <row r="3066">
      <c r="A3066" t="inlineStr">
        <is>
          <t>Lead</t>
        </is>
      </c>
      <c r="B3066" s="39" t="str">
        <f>IFERROR(INDEX(CampTypes,MATCH(C3066,CampList,0)),"Unattributed")</f>
        <v>Old</v>
      </c>
      <c r="C3066" t="inlineStr">
        <is>
          <t>E_Natuf_Generic_13082026</t>
        </is>
      </c>
      <c r="D3066" t="inlineStr">
        <is>
          <t>E_Natuf_Generic_13082026_Adset1</t>
        </is>
      </c>
      <c r="E3066" t="inlineStr">
        <is>
          <t>E_Natuf_Generic_13082026_Adset1_Ad1</t>
        </is>
      </c>
      <c r="F3066" t="inlineStr">
        <is>
          <t>Natuf</t>
        </is>
      </c>
      <c r="G3066" t="inlineStr">
        <is>
          <t>Connected</t>
        </is>
      </c>
      <c r="H3066" s="39" t="str">
        <f>IF(ISNUMBER(MATCH(G3066,QualityStatuses,0)),"Quality Lead","Non-Quality Lead")</f>
        <v>Non-Quality Lead</v>
      </c>
      <c r="I3066" t="inlineStr">
        <is>
          <t>2026-10</t>
        </is>
      </c>
      <c r="J3066" t="inlineStr">
        <is>
          <t>Wk of 2026-10-05</t>
        </is>
      </c>
      <c r="K3066" t="inlineStr">
        <is>
          <t>Marshal Malbari</t>
        </is>
      </c>
      <c r="L3066" t="inlineStr">
        <is>
          <t>Facebook</t>
        </is>
      </c>
      <c r="M3066" t="inlineStr">
        <is>
          <t>Direct (campaign tagged in CRM)</t>
        </is>
      </c>
      <c r="N3066" t="inlineStr">
        <is>
          <t>6aca584136ed26105d90e4af</t>
        </is>
      </c>
      <c r="O3066" t="n">
        <v>1</v>
      </c>
      <c r="P3066" s="40">
        <f>IF(A3066="Lead",IF(ISNUMBER(MATCH(G3066,QualityStatuses,0)),1,0),0)</f>
        <v>0</v>
      </c>
      <c r="Q3066" s="40">
        <f>IF(A3066="Lead",IF(G3066="New Lead",0,1),0)</f>
        <v>1</v>
      </c>
      <c r="R3066" s="40">
        <f>IF(A3066="Lead",IF(G3066="Lost",1,0),0)</f>
        <v>0</v>
      </c>
      <c r="S3066" t="n">
        <v>7</v>
      </c>
      <c r="T3066" t="n">
        <v>2</v>
      </c>
      <c r="U3066" t="n">
        <v>0</v>
      </c>
      <c r="V3066" t="n">
        <v>0</v>
      </c>
      <c r="W3066" t="n">
        <v>0</v>
      </c>
      <c r="X3066" t="n">
        <v>0</v>
      </c>
      <c r="Y3066">
        <f>IF(AND(A3066="Lead",COUNTIF(MetaCamps,C3066)&gt;0),1,0)</f>
        <v>1</v>
      </c>
      <c r="Z3066">
        <f>IF(Y3066=1,P3066,0)</f>
        <v>0</v>
      </c>
    </row>
    <row r="3067">
      <c r="A3067" t="inlineStr">
        <is>
          <t>Lead</t>
        </is>
      </c>
      <c r="B3067" s="39" t="str">
        <f>IFERROR(INDEX(CampTypes,MATCH(C3067,CampList,0)),"Unattributed")</f>
        <v>Old</v>
      </c>
      <c r="C3067" t="inlineStr">
        <is>
          <t>E_Suresh_Natuf_Kiosk_07072026</t>
        </is>
      </c>
      <c r="D3067" t="inlineStr">
        <is>
          <t>E_Suresh_Natuf_Kiosk_07072026_Adset5</t>
        </is>
      </c>
      <c r="E3067" t="inlineStr">
        <is>
          <t>E_Hindi_Suresh_Natuf_Kiosk_07072026_Adset5_ad3 – Copy 2</t>
        </is>
      </c>
      <c r="F3067" t="inlineStr">
        <is>
          <t>Natuf</t>
        </is>
      </c>
      <c r="G3067" t="inlineStr">
        <is>
          <t>Lost</t>
        </is>
      </c>
      <c r="H3067" s="39" t="str">
        <f>IF(ISNUMBER(MATCH(G3067,QualityStatuses,0)),"Quality Lead","Non-Quality Lead")</f>
        <v>Non-Quality Lead</v>
      </c>
      <c r="I3067" t="inlineStr">
        <is>
          <t>2026-10</t>
        </is>
      </c>
      <c r="J3067" t="inlineStr">
        <is>
          <t>Wk of 2026-10-05</t>
        </is>
      </c>
      <c r="K3067" t="inlineStr">
        <is>
          <t>Marshal Malbari</t>
        </is>
      </c>
      <c r="L3067" t="inlineStr">
        <is>
          <t>Facebook</t>
        </is>
      </c>
      <c r="M3067" t="inlineStr">
        <is>
          <t>Direct (campaign tagged in CRM)</t>
        </is>
      </c>
      <c r="N3067" t="inlineStr">
        <is>
          <t>6aca4ca63a5a0d282c0048db</t>
        </is>
      </c>
      <c r="O3067" t="n">
        <v>1</v>
      </c>
      <c r="P3067" s="40">
        <f>IF(A3067="Lead",IF(ISNUMBER(MATCH(G3067,QualityStatuses,0)),1,0),0)</f>
        <v>0</v>
      </c>
      <c r="Q3067" s="40">
        <f>IF(A3067="Lead",IF(G3067="New Lead",0,1),0)</f>
        <v>1</v>
      </c>
      <c r="R3067" s="40">
        <f>IF(A3067="Lead",IF(G3067="Lost",1,0),0)</f>
        <v>1</v>
      </c>
      <c r="S3067" t="n">
        <v>5</v>
      </c>
      <c r="T3067" t="n">
        <v>1</v>
      </c>
      <c r="U3067" t="n">
        <v>0</v>
      </c>
      <c r="V3067" t="n">
        <v>0</v>
      </c>
      <c r="W3067" t="n">
        <v>0</v>
      </c>
      <c r="X3067" t="n">
        <v>0</v>
      </c>
      <c r="Y3067">
        <f>IF(AND(A3067="Lead",COUNTIF(MetaCamps,C3067)&gt;0),1,0)</f>
        <v>1</v>
      </c>
      <c r="Z3067">
        <f>IF(Y3067=1,P3067,0)</f>
        <v>0</v>
      </c>
    </row>
    <row r="3068">
      <c r="A3068" t="inlineStr">
        <is>
          <t>Lead</t>
        </is>
      </c>
      <c r="B3068" s="39" t="str">
        <f>IFERROR(INDEX(CampTypes,MATCH(C3068,CampList,0)),"Unattributed")</f>
        <v>Old</v>
      </c>
      <c r="C3068" t="inlineStr">
        <is>
          <t>E_Karan_Natuf_All_07072026</t>
        </is>
      </c>
      <c r="D3068" t="inlineStr">
        <is>
          <t>E_Karan_Natuf_Fragship_07072026_Adset2</t>
        </is>
      </c>
      <c r="E3068" t="inlineStr">
        <is>
          <t>E_Karan_Natuf_Flagship_Cafe_07072026_Adset2_Ad1 – Copy 2</t>
        </is>
      </c>
      <c r="F3068" t="inlineStr">
        <is>
          <t>Natuf</t>
        </is>
      </c>
      <c r="G3068" t="inlineStr">
        <is>
          <t>Attempt 3</t>
        </is>
      </c>
      <c r="H3068" s="39" t="str">
        <f>IF(ISNUMBER(MATCH(G3068,QualityStatuses,0)),"Quality Lead","Non-Quality Lead")</f>
        <v>Non-Quality Lead</v>
      </c>
      <c r="I3068" t="inlineStr">
        <is>
          <t>2026-10</t>
        </is>
      </c>
      <c r="J3068" t="inlineStr">
        <is>
          <t>Wk of 2026-10-05</t>
        </is>
      </c>
      <c r="K3068" t="inlineStr">
        <is>
          <t>Marshal Malbari</t>
        </is>
      </c>
      <c r="L3068" t="inlineStr">
        <is>
          <t>Facebook</t>
        </is>
      </c>
      <c r="M3068" t="inlineStr">
        <is>
          <t>Direct (campaign tagged in CRM)</t>
        </is>
      </c>
      <c r="N3068" t="inlineStr">
        <is>
          <t>6aca4b2353c36a7e2223e392</t>
        </is>
      </c>
      <c r="O3068" t="n">
        <v>1</v>
      </c>
      <c r="P3068" s="40">
        <f>IF(A3068="Lead",IF(ISNUMBER(MATCH(G3068,QualityStatuses,0)),1,0),0)</f>
        <v>0</v>
      </c>
      <c r="Q3068" s="40">
        <f>IF(A3068="Lead",IF(G3068="New Lead",0,1),0)</f>
        <v>1</v>
      </c>
      <c r="R3068" s="40">
        <f>IF(A3068="Lead",IF(G3068="Lost",1,0),0)</f>
        <v>0</v>
      </c>
      <c r="S3068" t="n">
        <v>3</v>
      </c>
      <c r="T3068" t="n">
        <v>0</v>
      </c>
      <c r="U3068" t="n">
        <v>0</v>
      </c>
      <c r="V3068" t="n">
        <v>0</v>
      </c>
      <c r="W3068" t="n">
        <v>0</v>
      </c>
      <c r="X3068" t="n">
        <v>0</v>
      </c>
      <c r="Y3068">
        <f>IF(AND(A3068="Lead",COUNTIF(MetaCamps,C3068)&gt;0),1,0)</f>
        <v>1</v>
      </c>
      <c r="Z3068">
        <f>IF(Y3068=1,P3068,0)</f>
        <v>0</v>
      </c>
    </row>
    <row r="3069">
      <c r="A3069" t="inlineStr">
        <is>
          <t>Lead</t>
        </is>
      </c>
      <c r="B3069" s="39" t="str">
        <f>IFERROR(INDEX(CampTypes,MATCH(C3069,CampList,0)),"Unattributed")</f>
        <v>Old</v>
      </c>
      <c r="C3069" t="inlineStr">
        <is>
          <t>E_Suresh_Natuf_Kiosk_07072026</t>
        </is>
      </c>
      <c r="D3069" t="inlineStr">
        <is>
          <t>E_Suresh_Natuf_Kiosk_07072026_Adset5</t>
        </is>
      </c>
      <c r="E3069" t="inlineStr">
        <is>
          <t>E_Hindi_Suresh_Natuf_Kiosk_07072026_Adset5_ad3 – Copy 2</t>
        </is>
      </c>
      <c r="F3069" t="inlineStr">
        <is>
          <t>Natuf</t>
        </is>
      </c>
      <c r="G3069" t="inlineStr">
        <is>
          <t>Attempt 4</t>
        </is>
      </c>
      <c r="H3069" s="39" t="str">
        <f>IF(ISNUMBER(MATCH(G3069,QualityStatuses,0)),"Quality Lead","Non-Quality Lead")</f>
        <v>Non-Quality Lead</v>
      </c>
      <c r="I3069" t="inlineStr">
        <is>
          <t>2026-10</t>
        </is>
      </c>
      <c r="J3069" t="inlineStr">
        <is>
          <t>Wk of 2026-10-05</t>
        </is>
      </c>
      <c r="K3069" t="inlineStr">
        <is>
          <t>Marshal Malbari</t>
        </is>
      </c>
      <c r="L3069" t="inlineStr">
        <is>
          <t>Facebook</t>
        </is>
      </c>
      <c r="M3069" t="inlineStr">
        <is>
          <t>Direct (campaign tagged in CRM)</t>
        </is>
      </c>
      <c r="N3069" t="inlineStr">
        <is>
          <t>6aca4014b38cb72e76c328b2</t>
        </is>
      </c>
      <c r="O3069" t="n">
        <v>1</v>
      </c>
      <c r="P3069" s="40">
        <f>IF(A3069="Lead",IF(ISNUMBER(MATCH(G3069,QualityStatuses,0)),1,0),0)</f>
        <v>0</v>
      </c>
      <c r="Q3069" s="40">
        <f>IF(A3069="Lead",IF(G3069="New Lead",0,1),0)</f>
        <v>1</v>
      </c>
      <c r="R3069" s="40">
        <f>IF(A3069="Lead",IF(G3069="Lost",1,0),0)</f>
        <v>0</v>
      </c>
      <c r="S3069" t="n">
        <v>4</v>
      </c>
      <c r="T3069" t="n">
        <v>0</v>
      </c>
      <c r="U3069" t="n">
        <v>0</v>
      </c>
      <c r="V3069" t="n">
        <v>0</v>
      </c>
      <c r="W3069" t="n">
        <v>0</v>
      </c>
      <c r="X3069" t="n">
        <v>0</v>
      </c>
      <c r="Y3069">
        <f>IF(AND(A3069="Lead",COUNTIF(MetaCamps,C3069)&gt;0),1,0)</f>
        <v>1</v>
      </c>
      <c r="Z3069">
        <f>IF(Y3069=1,P3069,0)</f>
        <v>0</v>
      </c>
    </row>
    <row r="3070">
      <c r="A3070" t="inlineStr">
        <is>
          <t>Lead</t>
        </is>
      </c>
      <c r="B3070" s="39" t="str">
        <f>IFERROR(INDEX(CampTypes,MATCH(C3070,CampList,0)),"Unattributed")</f>
        <v>Old</v>
      </c>
      <c r="C3070" t="inlineStr">
        <is>
          <t>E_Suresh_Natuf_Kiosk_07072026</t>
        </is>
      </c>
      <c r="D3070" t="inlineStr">
        <is>
          <t>E_Suresh_Natuf_Kiosk_07072026_Adset5</t>
        </is>
      </c>
      <c r="E3070" t="inlineStr">
        <is>
          <t>E_Hindi_Suresh_Natuf_Kiosk_07072026_Adset5_ad3 – Copy 2</t>
        </is>
      </c>
      <c r="F3070" t="inlineStr">
        <is>
          <t>Natuf</t>
        </is>
      </c>
      <c r="G3070" t="inlineStr">
        <is>
          <t>Connected</t>
        </is>
      </c>
      <c r="H3070" s="39" t="str">
        <f>IF(ISNUMBER(MATCH(G3070,QualityStatuses,0)),"Quality Lead","Non-Quality Lead")</f>
        <v>Non-Quality Lead</v>
      </c>
      <c r="I3070" t="inlineStr">
        <is>
          <t>2026-10</t>
        </is>
      </c>
      <c r="J3070" t="inlineStr">
        <is>
          <t>Wk of 2026-10-05</t>
        </is>
      </c>
      <c r="K3070" t="inlineStr">
        <is>
          <t>Tejaswini Tarigopula</t>
        </is>
      </c>
      <c r="L3070" t="inlineStr">
        <is>
          <t>Facebook</t>
        </is>
      </c>
      <c r="M3070" t="inlineStr">
        <is>
          <t>Direct (campaign tagged in CRM)</t>
        </is>
      </c>
      <c r="N3070" t="inlineStr">
        <is>
          <t>6aca3d7f36a423fa91dfda15</t>
        </is>
      </c>
      <c r="O3070" t="n">
        <v>1</v>
      </c>
      <c r="P3070" s="40">
        <f>IF(A3070="Lead",IF(ISNUMBER(MATCH(G3070,QualityStatuses,0)),1,0),0)</f>
        <v>0</v>
      </c>
      <c r="Q3070" s="40">
        <f>IF(A3070="Lead",IF(G3070="New Lead",0,1),0)</f>
        <v>1</v>
      </c>
      <c r="R3070" s="40">
        <f>IF(A3070="Lead",IF(G3070="Lost",1,0),0)</f>
        <v>0</v>
      </c>
      <c r="S3070" t="n">
        <v>3</v>
      </c>
      <c r="T3070" t="n">
        <v>1</v>
      </c>
      <c r="U3070" t="n">
        <v>0</v>
      </c>
      <c r="V3070" t="n">
        <v>0</v>
      </c>
      <c r="W3070" t="n">
        <v>0</v>
      </c>
      <c r="X3070" t="n">
        <v>0</v>
      </c>
      <c r="Y3070">
        <f>IF(AND(A3070="Lead",COUNTIF(MetaCamps,C3070)&gt;0),1,0)</f>
        <v>1</v>
      </c>
      <c r="Z3070">
        <f>IF(Y3070=1,P3070,0)</f>
        <v>0</v>
      </c>
    </row>
    <row r="3071">
      <c r="A3071" t="inlineStr">
        <is>
          <t>Lead</t>
        </is>
      </c>
      <c r="B3071" s="39" t="str">
        <f>IFERROR(INDEX(CampTypes,MATCH(C3071,CampList,0)),"Unattributed")</f>
        <v>Old</v>
      </c>
      <c r="C3071" t="inlineStr">
        <is>
          <t>E_Karan_Natuf_All_07072026</t>
        </is>
      </c>
      <c r="D3071" t="inlineStr">
        <is>
          <t>E_Karan_Natuf_Fragship_07072026_Adset2</t>
        </is>
      </c>
      <c r="E3071" t="inlineStr">
        <is>
          <t>E_Karan_Natuf_Flagship_Cafe_07072026_Adset2_Ad1 – Copy 2</t>
        </is>
      </c>
      <c r="F3071" t="inlineStr">
        <is>
          <t>Natuf</t>
        </is>
      </c>
      <c r="G3071" t="inlineStr">
        <is>
          <t>Attempt 2</t>
        </is>
      </c>
      <c r="H3071" s="39" t="str">
        <f>IF(ISNUMBER(MATCH(G3071,QualityStatuses,0)),"Quality Lead","Non-Quality Lead")</f>
        <v>Non-Quality Lead</v>
      </c>
      <c r="I3071" t="inlineStr">
        <is>
          <t>2026-10</t>
        </is>
      </c>
      <c r="J3071" t="inlineStr">
        <is>
          <t>Wk of 2026-10-05</t>
        </is>
      </c>
      <c r="K3071" t="inlineStr">
        <is>
          <t>Tejaswini Tarigopula</t>
        </is>
      </c>
      <c r="L3071" t="inlineStr">
        <is>
          <t>Facebook</t>
        </is>
      </c>
      <c r="M3071" t="inlineStr">
        <is>
          <t>Direct (campaign tagged in CRM)</t>
        </is>
      </c>
      <c r="N3071" t="inlineStr">
        <is>
          <t>6aca3d517c22f45a230f8589</t>
        </is>
      </c>
      <c r="O3071" t="n">
        <v>1</v>
      </c>
      <c r="P3071" s="40">
        <f>IF(A3071="Lead",IF(ISNUMBER(MATCH(G3071,QualityStatuses,0)),1,0),0)</f>
        <v>0</v>
      </c>
      <c r="Q3071" s="40">
        <f>IF(A3071="Lead",IF(G3071="New Lead",0,1),0)</f>
        <v>1</v>
      </c>
      <c r="R3071" s="40">
        <f>IF(A3071="Lead",IF(G3071="Lost",1,0),0)</f>
        <v>0</v>
      </c>
      <c r="S3071" t="n">
        <v>2</v>
      </c>
      <c r="T3071" t="n">
        <v>0</v>
      </c>
      <c r="U3071" t="n">
        <v>0</v>
      </c>
      <c r="V3071" t="n">
        <v>0</v>
      </c>
      <c r="W3071" t="n">
        <v>0</v>
      </c>
      <c r="X3071" t="n">
        <v>0</v>
      </c>
      <c r="Y3071">
        <f>IF(AND(A3071="Lead",COUNTIF(MetaCamps,C3071)&gt;0),1,0)</f>
        <v>1</v>
      </c>
      <c r="Z3071">
        <f>IF(Y3071=1,P3071,0)</f>
        <v>0</v>
      </c>
    </row>
    <row r="3072">
      <c r="A3072" t="inlineStr">
        <is>
          <t>Lead</t>
        </is>
      </c>
      <c r="B3072" s="39" t="str">
        <f>IFERROR(INDEX(CampTypes,MATCH(C3072,CampList,0)),"Unattributed")</f>
        <v>Old</v>
      </c>
      <c r="C3072" t="inlineStr">
        <is>
          <t>E_Suresh_Natuf_Kiosk_07072026</t>
        </is>
      </c>
      <c r="D3072" t="inlineStr">
        <is>
          <t>E_Suresh_Natuf_Kiosk_07072026_Adset5</t>
        </is>
      </c>
      <c r="E3072" t="inlineStr">
        <is>
          <t>E_Hindi_Suresh_Natuf_Kiosk_07072026_Adset5_ad3 – Copy 2</t>
        </is>
      </c>
      <c r="F3072" t="inlineStr">
        <is>
          <t>Natuf</t>
        </is>
      </c>
      <c r="G3072" t="inlineStr">
        <is>
          <t>Connected</t>
        </is>
      </c>
      <c r="H3072" s="39" t="str">
        <f>IF(ISNUMBER(MATCH(G3072,QualityStatuses,0)),"Quality Lead","Non-Quality Lead")</f>
        <v>Non-Quality Lead</v>
      </c>
      <c r="I3072" t="inlineStr">
        <is>
          <t>2026-10</t>
        </is>
      </c>
      <c r="J3072" t="inlineStr">
        <is>
          <t>Wk of 2026-10-05</t>
        </is>
      </c>
      <c r="K3072" t="inlineStr">
        <is>
          <t>Tejaswini Tarigopula</t>
        </is>
      </c>
      <c r="L3072" t="inlineStr">
        <is>
          <t>Whatsapp Cloud API</t>
        </is>
      </c>
      <c r="M3072" t="inlineStr">
        <is>
          <t>Direct (campaign tagged in CRM)</t>
        </is>
      </c>
      <c r="N3072" t="inlineStr">
        <is>
          <t>6aca3c60d2c76bbe24c2a365</t>
        </is>
      </c>
      <c r="O3072" t="n">
        <v>1</v>
      </c>
      <c r="P3072" s="40">
        <f>IF(A3072="Lead",IF(ISNUMBER(MATCH(G3072,QualityStatuses,0)),1,0),0)</f>
        <v>0</v>
      </c>
      <c r="Q3072" s="40">
        <f>IF(A3072="Lead",IF(G3072="New Lead",0,1),0)</f>
        <v>1</v>
      </c>
      <c r="R3072" s="40">
        <f>IF(A3072="Lead",IF(G3072="Lost",1,0),0)</f>
        <v>0</v>
      </c>
      <c r="S3072" t="n">
        <v>1</v>
      </c>
      <c r="T3072" t="n">
        <v>1</v>
      </c>
      <c r="U3072" t="n">
        <v>0</v>
      </c>
      <c r="V3072" t="n">
        <v>0</v>
      </c>
      <c r="W3072" t="n">
        <v>0</v>
      </c>
      <c r="X3072" t="n">
        <v>0</v>
      </c>
      <c r="Y3072">
        <f>IF(AND(A3072="Lead",COUNTIF(MetaCamps,C3072)&gt;0),1,0)</f>
        <v>1</v>
      </c>
      <c r="Z3072">
        <f>IF(Y3072=1,P3072,0)</f>
        <v>0</v>
      </c>
    </row>
    <row r="3073">
      <c r="A3073" t="inlineStr">
        <is>
          <t>Lead</t>
        </is>
      </c>
      <c r="B3073" s="39" t="str">
        <f>IFERROR(INDEX(CampTypes,MATCH(C3073,CampList,0)),"Unattributed")</f>
        <v>New</v>
      </c>
      <c r="C3073" t="inlineStr">
        <is>
          <t>EBG - In House | ABO | Natuf | Leads | Unit Franchise | India | Oct26 | V1</t>
        </is>
      </c>
      <c r="D3073" t="inlineStr">
        <is>
          <t>Natuf | Broad | Tier1 + Growth Cities | Oct26 | V1</t>
        </is>
      </c>
      <c r="E3073" t="inlineStr">
        <is>
          <t>Natuf | Reel | Brand Ambassador | Heard Of Owning A Cafe | V1</t>
        </is>
      </c>
      <c r="F3073" t="inlineStr">
        <is>
          <t>In House Natuf</t>
        </is>
      </c>
      <c r="G3073" t="inlineStr">
        <is>
          <t>Details Shared</t>
        </is>
      </c>
      <c r="H3073" s="39" t="str">
        <f>IF(ISNUMBER(MATCH(G3073,QualityStatuses,0)),"Quality Lead","Non-Quality Lead")</f>
        <v>Quality Lead</v>
      </c>
      <c r="I3073" t="inlineStr">
        <is>
          <t>2026-10</t>
        </is>
      </c>
      <c r="J3073" t="inlineStr">
        <is>
          <t>Wk of 2026-10-05</t>
        </is>
      </c>
      <c r="K3073" t="inlineStr">
        <is>
          <t>Marshal Malbari</t>
        </is>
      </c>
      <c r="L3073" t="inlineStr">
        <is>
          <t>Facebook</t>
        </is>
      </c>
      <c r="M3073" t="inlineStr">
        <is>
          <t>Direct (campaign tagged in CRM)</t>
        </is>
      </c>
      <c r="N3073" t="inlineStr">
        <is>
          <t>6aca36f30b70f2b86dc247a9</t>
        </is>
      </c>
      <c r="O3073" t="n">
        <v>1</v>
      </c>
      <c r="P3073" s="40">
        <f>IF(A3073="Lead",IF(ISNUMBER(MATCH(G3073,QualityStatuses,0)),1,0),0)</f>
        <v>1</v>
      </c>
      <c r="Q3073" s="40">
        <f>IF(A3073="Lead",IF(G3073="New Lead",0,1),0)</f>
        <v>1</v>
      </c>
      <c r="R3073" s="40">
        <f>IF(A3073="Lead",IF(G3073="Lost",1,0),0)</f>
        <v>0</v>
      </c>
      <c r="S3073" t="n">
        <v>1</v>
      </c>
      <c r="T3073" t="n">
        <v>1</v>
      </c>
      <c r="U3073" t="n">
        <v>0</v>
      </c>
      <c r="V3073" t="n">
        <v>0</v>
      </c>
      <c r="W3073" t="n">
        <v>0</v>
      </c>
      <c r="X3073" t="n">
        <v>0</v>
      </c>
      <c r="Y3073">
        <f>IF(AND(A3073="Lead",COUNTIF(MetaCamps,C3073)&gt;0),1,0)</f>
        <v>0</v>
      </c>
      <c r="Z3073">
        <f>IF(Y3073=1,P3073,0)</f>
        <v>0</v>
      </c>
    </row>
    <row r="3074">
      <c r="A3074" t="inlineStr">
        <is>
          <t>Lead</t>
        </is>
      </c>
      <c r="B3074" s="39" t="str">
        <f>IFERROR(INDEX(CampTypes,MATCH(C3074,CampList,0)),"Unattributed")</f>
        <v>Old</v>
      </c>
      <c r="C3074" t="inlineStr">
        <is>
          <t>E_Natuf_Generic_13082026</t>
        </is>
      </c>
      <c r="D3074" t="inlineStr">
        <is>
          <t>E_Natuf_Generic_13082026_Adset1</t>
        </is>
      </c>
      <c r="E3074" t="inlineStr">
        <is>
          <t>E_Natuf_Generic_13082026_Adset1_Ad1</t>
        </is>
      </c>
      <c r="F3074" t="inlineStr">
        <is>
          <t>Natuf</t>
        </is>
      </c>
      <c r="G3074" t="inlineStr">
        <is>
          <t>Meeting Conducted</t>
        </is>
      </c>
      <c r="H3074" s="39" t="str">
        <f>IF(ISNUMBER(MATCH(G3074,QualityStatuses,0)),"Quality Lead","Non-Quality Lead")</f>
        <v>Quality Lead</v>
      </c>
      <c r="I3074" t="inlineStr">
        <is>
          <t>2026-10</t>
        </is>
      </c>
      <c r="J3074" t="inlineStr">
        <is>
          <t>Wk of 2026-10-05</t>
        </is>
      </c>
      <c r="K3074" t="inlineStr">
        <is>
          <t>Tejaswini Tarigopula</t>
        </is>
      </c>
      <c r="L3074" t="inlineStr">
        <is>
          <t>Facebook</t>
        </is>
      </c>
      <c r="M3074" t="inlineStr">
        <is>
          <t>Direct (campaign tagged in CRM)</t>
        </is>
      </c>
      <c r="N3074" t="inlineStr">
        <is>
          <t>6aca33d255929d8a29dac4c9</t>
        </is>
      </c>
      <c r="O3074" t="n">
        <v>1</v>
      </c>
      <c r="P3074" s="40">
        <f>IF(A3074="Lead",IF(ISNUMBER(MATCH(G3074,QualityStatuses,0)),1,0),0)</f>
        <v>1</v>
      </c>
      <c r="Q3074" s="40">
        <f>IF(A3074="Lead",IF(G3074="New Lead",0,1),0)</f>
        <v>1</v>
      </c>
      <c r="R3074" s="40">
        <f>IF(A3074="Lead",IF(G3074="Lost",1,0),0)</f>
        <v>0</v>
      </c>
      <c r="S3074" t="n">
        <v>15</v>
      </c>
      <c r="T3074" t="n">
        <v>2</v>
      </c>
      <c r="U3074" t="n">
        <v>0</v>
      </c>
      <c r="V3074" t="n">
        <v>0</v>
      </c>
      <c r="W3074" t="n">
        <v>0</v>
      </c>
      <c r="X3074" t="n">
        <v>0</v>
      </c>
      <c r="Y3074">
        <f>IF(AND(A3074="Lead",COUNTIF(MetaCamps,C3074)&gt;0),1,0)</f>
        <v>1</v>
      </c>
      <c r="Z3074">
        <f>IF(Y3074=1,P3074,0)</f>
        <v>1</v>
      </c>
    </row>
    <row r="3075">
      <c r="A3075" t="inlineStr">
        <is>
          <t>Lead</t>
        </is>
      </c>
      <c r="B3075" s="39" t="str">
        <f>IFERROR(INDEX(CampTypes,MATCH(C3075,CampList,0)),"Unattributed")</f>
        <v>Old</v>
      </c>
      <c r="C3075" t="inlineStr">
        <is>
          <t>natuf_Kiosk_14072026_Hindi</t>
        </is>
      </c>
      <c r="D3075" t="inlineStr">
        <is>
          <t>natuf_Kiosk_09102026</t>
        </is>
      </c>
      <c r="E3075" t="inlineStr">
        <is>
          <t>natuf_Kiosk_14072026_ad set_ad1</t>
        </is>
      </c>
      <c r="F3075" t="inlineStr">
        <is>
          <t>Natuf</t>
        </is>
      </c>
      <c r="G3075" t="inlineStr">
        <is>
          <t>Attempt 2</t>
        </is>
      </c>
      <c r="H3075" s="39" t="str">
        <f>IF(ISNUMBER(MATCH(G3075,QualityStatuses,0)),"Quality Lead","Non-Quality Lead")</f>
        <v>Non-Quality Lead</v>
      </c>
      <c r="I3075" t="inlineStr">
        <is>
          <t>2026-10</t>
        </is>
      </c>
      <c r="J3075" t="inlineStr">
        <is>
          <t>Wk of 2026-10-05</t>
        </is>
      </c>
      <c r="K3075" t="inlineStr">
        <is>
          <t>Tejaswini Tarigopula</t>
        </is>
      </c>
      <c r="L3075" t="inlineStr">
        <is>
          <t>Facebook</t>
        </is>
      </c>
      <c r="M3075" t="inlineStr">
        <is>
          <t>Direct (campaign tagged in CRM)</t>
        </is>
      </c>
      <c r="N3075" t="inlineStr">
        <is>
          <t>6aca334b1860ec3dcbb0a49c</t>
        </is>
      </c>
      <c r="O3075" t="n">
        <v>1</v>
      </c>
      <c r="P3075" s="40">
        <f>IF(A3075="Lead",IF(ISNUMBER(MATCH(G3075,QualityStatuses,0)),1,0),0)</f>
        <v>0</v>
      </c>
      <c r="Q3075" s="40">
        <f>IF(A3075="Lead",IF(G3075="New Lead",0,1),0)</f>
        <v>1</v>
      </c>
      <c r="R3075" s="40">
        <f>IF(A3075="Lead",IF(G3075="Lost",1,0),0)</f>
        <v>0</v>
      </c>
      <c r="S3075" t="n">
        <v>3</v>
      </c>
      <c r="T3075" t="n">
        <v>0</v>
      </c>
      <c r="U3075" t="n">
        <v>0</v>
      </c>
      <c r="V3075" t="n">
        <v>0</v>
      </c>
      <c r="W3075" t="n">
        <v>0</v>
      </c>
      <c r="X3075" t="n">
        <v>0</v>
      </c>
      <c r="Y3075">
        <f>IF(AND(A3075="Lead",COUNTIF(MetaCamps,C3075)&gt;0),1,0)</f>
        <v>1</v>
      </c>
      <c r="Z3075">
        <f>IF(Y3075=1,P3075,0)</f>
        <v>0</v>
      </c>
    </row>
    <row r="3076">
      <c r="A3076" t="inlineStr">
        <is>
          <t>Lead</t>
        </is>
      </c>
      <c r="B3076" s="39" t="str">
        <f>IFERROR(INDEX(CampTypes,MATCH(C3076,CampList,0)),"Unattributed")</f>
        <v>Old</v>
      </c>
      <c r="C3076" t="inlineStr">
        <is>
          <t>E_Natuf_Generic_13082026</t>
        </is>
      </c>
      <c r="D3076" t="inlineStr">
        <is>
          <t>E_Natuf_Generic_13082026_Adset1</t>
        </is>
      </c>
      <c r="E3076" t="inlineStr">
        <is>
          <t>E_Natuf_Generic_13082026_Adset1_Ad1</t>
        </is>
      </c>
      <c r="F3076" t="inlineStr">
        <is>
          <t>Natuf</t>
        </is>
      </c>
      <c r="G3076" t="inlineStr">
        <is>
          <t>Connected</t>
        </is>
      </c>
      <c r="H3076" s="39" t="str">
        <f>IF(ISNUMBER(MATCH(G3076,QualityStatuses,0)),"Quality Lead","Non-Quality Lead")</f>
        <v>Non-Quality Lead</v>
      </c>
      <c r="I3076" t="inlineStr">
        <is>
          <t>2026-10</t>
        </is>
      </c>
      <c r="J3076" t="inlineStr">
        <is>
          <t>Wk of 2026-10-05</t>
        </is>
      </c>
      <c r="K3076" t="inlineStr">
        <is>
          <t>Tejaswini Tarigopula</t>
        </is>
      </c>
      <c r="L3076" t="inlineStr">
        <is>
          <t>Facebook</t>
        </is>
      </c>
      <c r="M3076" t="inlineStr">
        <is>
          <t>Direct (campaign tagged in CRM)</t>
        </is>
      </c>
      <c r="N3076" t="inlineStr">
        <is>
          <t>6aca3268930323828076721c</t>
        </is>
      </c>
      <c r="O3076" t="n">
        <v>1</v>
      </c>
      <c r="P3076" s="40">
        <f>IF(A3076="Lead",IF(ISNUMBER(MATCH(G3076,QualityStatuses,0)),1,0),0)</f>
        <v>0</v>
      </c>
      <c r="Q3076" s="40">
        <f>IF(A3076="Lead",IF(G3076="New Lead",0,1),0)</f>
        <v>1</v>
      </c>
      <c r="R3076" s="40">
        <f>IF(A3076="Lead",IF(G3076="Lost",1,0),0)</f>
        <v>0</v>
      </c>
      <c r="S3076" t="n">
        <v>6</v>
      </c>
      <c r="T3076" t="n">
        <v>4</v>
      </c>
      <c r="U3076" t="n">
        <v>0</v>
      </c>
      <c r="V3076" t="n">
        <v>0</v>
      </c>
      <c r="W3076" t="n">
        <v>0</v>
      </c>
      <c r="X3076" t="n">
        <v>0</v>
      </c>
      <c r="Y3076">
        <f>IF(AND(A3076="Lead",COUNTIF(MetaCamps,C3076)&gt;0),1,0)</f>
        <v>1</v>
      </c>
      <c r="Z3076">
        <f>IF(Y3076=1,P3076,0)</f>
        <v>0</v>
      </c>
    </row>
    <row r="3077">
      <c r="A3077" t="inlineStr">
        <is>
          <t>Lead</t>
        </is>
      </c>
      <c r="B3077" s="39" t="str">
        <f>IFERROR(INDEX(CampTypes,MATCH(C3077,CampList,0)),"Unattributed")</f>
        <v>New</v>
      </c>
      <c r="C3077" t="inlineStr">
        <is>
          <t>EBG - In House | ABO | Natuf | Leads | Unit Franchise | India | Oct26 | V1</t>
        </is>
      </c>
      <c r="D3077" t="inlineStr">
        <is>
          <t>Natuf | Business Owners | Tier1 + Growth Cities | Oct26 | V1</t>
        </is>
      </c>
      <c r="E3077" t="inlineStr">
        <is>
          <t>Natuf | Reel | Brand Ambassador | Heard Of Owning A Cafe | V1</t>
        </is>
      </c>
      <c r="F3077" t="inlineStr">
        <is>
          <t>In House Natuf</t>
        </is>
      </c>
      <c r="G3077" t="inlineStr">
        <is>
          <t>Attempt 1</t>
        </is>
      </c>
      <c r="H3077" s="39" t="str">
        <f>IF(ISNUMBER(MATCH(G3077,QualityStatuses,0)),"Quality Lead","Non-Quality Lead")</f>
        <v>Non-Quality Lead</v>
      </c>
      <c r="I3077" t="inlineStr">
        <is>
          <t>2026-10</t>
        </is>
      </c>
      <c r="J3077" t="inlineStr">
        <is>
          <t>Wk of 2026-10-05</t>
        </is>
      </c>
      <c r="K3077" t="inlineStr">
        <is>
          <t>Marshal Malbari</t>
        </is>
      </c>
      <c r="L3077" t="inlineStr">
        <is>
          <t>Facebook</t>
        </is>
      </c>
      <c r="M3077" t="inlineStr">
        <is>
          <t>Direct (campaign tagged in CRM)</t>
        </is>
      </c>
      <c r="N3077" t="inlineStr">
        <is>
          <t>6aca2bb8cb0b82c66cdbc94f</t>
        </is>
      </c>
      <c r="O3077" t="n">
        <v>1</v>
      </c>
      <c r="P3077" s="40">
        <f>IF(A3077="Lead",IF(ISNUMBER(MATCH(G3077,QualityStatuses,0)),1,0),0)</f>
        <v>0</v>
      </c>
      <c r="Q3077" s="40">
        <f>IF(A3077="Lead",IF(G3077="New Lead",0,1),0)</f>
        <v>1</v>
      </c>
      <c r="R3077" s="40">
        <f>IF(A3077="Lead",IF(G3077="Lost",1,0),0)</f>
        <v>0</v>
      </c>
      <c r="S3077" t="n">
        <v>1</v>
      </c>
      <c r="T3077" t="n">
        <v>1</v>
      </c>
      <c r="U3077" t="n">
        <v>0</v>
      </c>
      <c r="V3077" t="n">
        <v>0</v>
      </c>
      <c r="W3077" t="n">
        <v>0</v>
      </c>
      <c r="X3077" t="n">
        <v>0</v>
      </c>
      <c r="Y3077">
        <f>IF(AND(A3077="Lead",COUNTIF(MetaCamps,C3077)&gt;0),1,0)</f>
        <v>0</v>
      </c>
      <c r="Z3077">
        <f>IF(Y3077=1,P3077,0)</f>
        <v>0</v>
      </c>
    </row>
    <row r="3078">
      <c r="A3078" t="inlineStr">
        <is>
          <t>Lead</t>
        </is>
      </c>
      <c r="B3078" s="39" t="str">
        <f>IFERROR(INDEX(CampTypes,MATCH(C3078,CampList,0)),"Unattributed")</f>
        <v>Old</v>
      </c>
      <c r="C3078" t="inlineStr">
        <is>
          <t>E_Natuf_Generic_13082026</t>
        </is>
      </c>
      <c r="D3078" t="inlineStr">
        <is>
          <t>E_Natuf_Generic_13082026_Adset1</t>
        </is>
      </c>
      <c r="E3078" t="inlineStr">
        <is>
          <t>E_Natuf_Generic_13082026_Adset1_Ad1</t>
        </is>
      </c>
      <c r="F3078" t="inlineStr">
        <is>
          <t>Natuf</t>
        </is>
      </c>
      <c r="G3078" t="inlineStr">
        <is>
          <t>Connected</t>
        </is>
      </c>
      <c r="H3078" s="39" t="str">
        <f>IF(ISNUMBER(MATCH(G3078,QualityStatuses,0)),"Quality Lead","Non-Quality Lead")</f>
        <v>Non-Quality Lead</v>
      </c>
      <c r="I3078" t="inlineStr">
        <is>
          <t>2026-10</t>
        </is>
      </c>
      <c r="J3078" t="inlineStr">
        <is>
          <t>Wk of 2026-10-05</t>
        </is>
      </c>
      <c r="K3078" t="inlineStr">
        <is>
          <t>Tejaswini Tarigopula</t>
        </is>
      </c>
      <c r="L3078" t="inlineStr">
        <is>
          <t>Facebook</t>
        </is>
      </c>
      <c r="M3078" t="inlineStr">
        <is>
          <t>Direct (campaign tagged in CRM)</t>
        </is>
      </c>
      <c r="N3078" t="inlineStr">
        <is>
          <t>6aca2864cea5bb40e8c68d3c</t>
        </is>
      </c>
      <c r="O3078" t="n">
        <v>1</v>
      </c>
      <c r="P3078" s="40">
        <f>IF(A3078="Lead",IF(ISNUMBER(MATCH(G3078,QualityStatuses,0)),1,0),0)</f>
        <v>0</v>
      </c>
      <c r="Q3078" s="40">
        <f>IF(A3078="Lead",IF(G3078="New Lead",0,1),0)</f>
        <v>1</v>
      </c>
      <c r="R3078" s="40">
        <f>IF(A3078="Lead",IF(G3078="Lost",1,0),0)</f>
        <v>0</v>
      </c>
      <c r="S3078" t="n">
        <v>2</v>
      </c>
      <c r="T3078" t="n">
        <v>1</v>
      </c>
      <c r="U3078" t="n">
        <v>0</v>
      </c>
      <c r="V3078" t="n">
        <v>0</v>
      </c>
      <c r="W3078" t="n">
        <v>0</v>
      </c>
      <c r="X3078" t="n">
        <v>0</v>
      </c>
      <c r="Y3078">
        <f>IF(AND(A3078="Lead",COUNTIF(MetaCamps,C3078)&gt;0),1,0)</f>
        <v>1</v>
      </c>
      <c r="Z3078">
        <f>IF(Y3078=1,P3078,0)</f>
        <v>0</v>
      </c>
    </row>
    <row r="3079">
      <c r="A3079" t="inlineStr">
        <is>
          <t>Lead</t>
        </is>
      </c>
      <c r="B3079" s="39" t="str">
        <f>IFERROR(INDEX(CampTypes,MATCH(C3079,CampList,0)),"Unattributed")</f>
        <v>New</v>
      </c>
      <c r="C3079" t="inlineStr">
        <is>
          <t>EBG - In House | ABO | Natuf | Leads | Unit Franchise | India | Oct26 | V1</t>
        </is>
      </c>
      <c r="D3079" t="inlineStr">
        <is>
          <t>Natuf | Broad | Tier1 + Growth Cities | Oct26 | V1</t>
        </is>
      </c>
      <c r="E3079" t="inlineStr">
        <is>
          <t>Natuf | Reel | Brand Ambassador | Heard Of Owning A Cafe | V1</t>
        </is>
      </c>
      <c r="F3079" t="inlineStr">
        <is>
          <t>In House Natuf</t>
        </is>
      </c>
      <c r="G3079" t="inlineStr">
        <is>
          <t>Follow-Up</t>
        </is>
      </c>
      <c r="H3079" s="39" t="str">
        <f>IF(ISNUMBER(MATCH(G3079,QualityStatuses,0)),"Quality Lead","Non-Quality Lead")</f>
        <v>Quality Lead</v>
      </c>
      <c r="I3079" t="inlineStr">
        <is>
          <t>2026-10</t>
        </is>
      </c>
      <c r="J3079" t="inlineStr">
        <is>
          <t>Wk of 2026-10-05</t>
        </is>
      </c>
      <c r="K3079" t="inlineStr">
        <is>
          <t>Marshal Malbari</t>
        </is>
      </c>
      <c r="L3079" t="inlineStr">
        <is>
          <t>Facebook</t>
        </is>
      </c>
      <c r="M3079" t="inlineStr">
        <is>
          <t>Direct (campaign tagged in CRM)</t>
        </is>
      </c>
      <c r="N3079" t="inlineStr">
        <is>
          <t>6aca0c48e7895c6dd3daca7d</t>
        </is>
      </c>
      <c r="O3079" t="n">
        <v>1</v>
      </c>
      <c r="P3079" s="40">
        <f>IF(A3079="Lead",IF(ISNUMBER(MATCH(G3079,QualityStatuses,0)),1,0),0)</f>
        <v>1</v>
      </c>
      <c r="Q3079" s="40">
        <f>IF(A3079="Lead",IF(G3079="New Lead",0,1),0)</f>
        <v>1</v>
      </c>
      <c r="R3079" s="40">
        <f>IF(A3079="Lead",IF(G3079="Lost",1,0),0)</f>
        <v>0</v>
      </c>
      <c r="S3079" t="n">
        <v>5</v>
      </c>
      <c r="T3079" t="n">
        <v>3</v>
      </c>
      <c r="U3079" t="n">
        <v>0</v>
      </c>
      <c r="V3079" t="n">
        <v>0</v>
      </c>
      <c r="W3079" t="n">
        <v>0</v>
      </c>
      <c r="X3079" t="n">
        <v>0</v>
      </c>
      <c r="Y3079">
        <f>IF(AND(A3079="Lead",COUNTIF(MetaCamps,C3079)&gt;0),1,0)</f>
        <v>0</v>
      </c>
      <c r="Z3079">
        <f>IF(Y3079=1,P3079,0)</f>
        <v>0</v>
      </c>
    </row>
    <row r="3080">
      <c r="A3080" t="inlineStr">
        <is>
          <t>Lead</t>
        </is>
      </c>
      <c r="B3080" s="39" t="str">
        <f>IFERROR(INDEX(CampTypes,MATCH(C3080,CampList,0)),"Unattributed")</f>
        <v>Old</v>
      </c>
      <c r="C3080" t="inlineStr">
        <is>
          <t>natuf_Kiosk_14072026_Hindi</t>
        </is>
      </c>
      <c r="D3080" t="inlineStr">
        <is>
          <t>natuf_Kiosk_09102026</t>
        </is>
      </c>
      <c r="E3080" t="inlineStr">
        <is>
          <t>natuf_Kiosk_14072026_ad set_ad1</t>
        </is>
      </c>
      <c r="F3080" t="inlineStr">
        <is>
          <t>Natuf</t>
        </is>
      </c>
      <c r="G3080" t="inlineStr">
        <is>
          <t>Connected</t>
        </is>
      </c>
      <c r="H3080" s="39" t="str">
        <f>IF(ISNUMBER(MATCH(G3080,QualityStatuses,0)),"Quality Lead","Non-Quality Lead")</f>
        <v>Non-Quality Lead</v>
      </c>
      <c r="I3080" t="inlineStr">
        <is>
          <t>2026-10</t>
        </is>
      </c>
      <c r="J3080" t="inlineStr">
        <is>
          <t>Wk of 2026-10-05</t>
        </is>
      </c>
      <c r="K3080" t="inlineStr">
        <is>
          <t>Tejaswini Tarigopula</t>
        </is>
      </c>
      <c r="L3080" t="inlineStr">
        <is>
          <t>Facebook</t>
        </is>
      </c>
      <c r="M3080" t="inlineStr">
        <is>
          <t>Direct (campaign tagged in CRM)</t>
        </is>
      </c>
      <c r="N3080" t="inlineStr">
        <is>
          <t>6aca0bd04c5cc1721ea36e24</t>
        </is>
      </c>
      <c r="O3080" t="n">
        <v>1</v>
      </c>
      <c r="P3080" s="40">
        <f>IF(A3080="Lead",IF(ISNUMBER(MATCH(G3080,QualityStatuses,0)),1,0),0)</f>
        <v>0</v>
      </c>
      <c r="Q3080" s="40">
        <f>IF(A3080="Lead",IF(G3080="New Lead",0,1),0)</f>
        <v>1</v>
      </c>
      <c r="R3080" s="40">
        <f>IF(A3080="Lead",IF(G3080="Lost",1,0),0)</f>
        <v>0</v>
      </c>
      <c r="S3080" t="n">
        <v>2</v>
      </c>
      <c r="T3080" t="n">
        <v>1</v>
      </c>
      <c r="U3080" t="n">
        <v>0</v>
      </c>
      <c r="V3080" t="n">
        <v>0</v>
      </c>
      <c r="W3080" t="n">
        <v>0</v>
      </c>
      <c r="X3080" t="n">
        <v>0</v>
      </c>
      <c r="Y3080">
        <f>IF(AND(A3080="Lead",COUNTIF(MetaCamps,C3080)&gt;0),1,0)</f>
        <v>1</v>
      </c>
      <c r="Z3080">
        <f>IF(Y3080=1,P3080,0)</f>
        <v>0</v>
      </c>
    </row>
    <row r="3081">
      <c r="A3081" t="inlineStr">
        <is>
          <t>Lead</t>
        </is>
      </c>
      <c r="B3081" s="39" t="str">
        <f>IFERROR(INDEX(CampTypes,MATCH(C3081,CampList,0)),"Unattributed")</f>
        <v>Old</v>
      </c>
      <c r="C3081" t="inlineStr">
        <is>
          <t>E_Suresh_Natuf_Kiosk_07072026</t>
        </is>
      </c>
      <c r="D3081" t="inlineStr">
        <is>
          <t>E_Suresh_Natuf_Kiosk_07072026_Adset5</t>
        </is>
      </c>
      <c r="E3081" t="inlineStr">
        <is>
          <t>E_Hindi_Suresh_Natuf_Kiosk_07072026_Adset5_ad3 – Copy 2</t>
        </is>
      </c>
      <c r="F3081" t="inlineStr">
        <is>
          <t>Natuf</t>
        </is>
      </c>
      <c r="G3081" t="inlineStr">
        <is>
          <t>New Lead</t>
        </is>
      </c>
      <c r="H3081" s="39" t="str">
        <f>IF(ISNUMBER(MATCH(G3081,QualityStatuses,0)),"Quality Lead","Non-Quality Lead")</f>
        <v>Non-Quality Lead</v>
      </c>
      <c r="I3081" t="inlineStr">
        <is>
          <t>2026-10</t>
        </is>
      </c>
      <c r="J3081" t="inlineStr">
        <is>
          <t>Wk of 2026-10-05</t>
        </is>
      </c>
      <c r="K3081" t="inlineStr">
        <is>
          <t>Tejaswini Tarigopula</t>
        </is>
      </c>
      <c r="L3081" t="inlineStr">
        <is>
          <t>Facebook</t>
        </is>
      </c>
      <c r="M3081" t="inlineStr">
        <is>
          <t>Direct (campaign tagged in CRM)</t>
        </is>
      </c>
      <c r="N3081" t="inlineStr">
        <is>
          <t>6aca094afe791b03ebaad39f</t>
        </is>
      </c>
      <c r="O3081" t="n">
        <v>1</v>
      </c>
      <c r="P3081" s="40">
        <f>IF(A3081="Lead",IF(ISNUMBER(MATCH(G3081,QualityStatuses,0)),1,0),0)</f>
        <v>0</v>
      </c>
      <c r="Q3081" s="40">
        <f>IF(A3081="Lead",IF(G3081="New Lead",0,1),0)</f>
        <v>0</v>
      </c>
      <c r="R3081" s="40">
        <f>IF(A3081="Lead",IF(G3081="Lost",1,0),0)</f>
        <v>0</v>
      </c>
      <c r="S3081" t="n">
        <v>2</v>
      </c>
      <c r="T3081" t="n">
        <v>1</v>
      </c>
      <c r="U3081" t="n">
        <v>0</v>
      </c>
      <c r="V3081" t="n">
        <v>0</v>
      </c>
      <c r="W3081" t="n">
        <v>0</v>
      </c>
      <c r="X3081" t="n">
        <v>0</v>
      </c>
      <c r="Y3081">
        <f>IF(AND(A3081="Lead",COUNTIF(MetaCamps,C3081)&gt;0),1,0)</f>
        <v>1</v>
      </c>
      <c r="Z3081">
        <f>IF(Y3081=1,P3081,0)</f>
        <v>0</v>
      </c>
    </row>
    <row r="3082">
      <c r="A3082" t="inlineStr">
        <is>
          <t>Lead</t>
        </is>
      </c>
      <c r="B3082" s="39" t="str">
        <f>IFERROR(INDEX(CampTypes,MATCH(C3082,CampList,0)),"Unattributed")</f>
        <v>Old</v>
      </c>
      <c r="C3082" t="inlineStr">
        <is>
          <t>natuf_Kiosk_14072026_Hindi</t>
        </is>
      </c>
      <c r="D3082" t="inlineStr">
        <is>
          <t>natuf_Kiosk_09102026</t>
        </is>
      </c>
      <c r="E3082" t="inlineStr">
        <is>
          <t>natuf_Kiosk_14072026_ad set_ad1</t>
        </is>
      </c>
      <c r="F3082" t="inlineStr">
        <is>
          <t>Natuf</t>
        </is>
      </c>
      <c r="G3082" t="inlineStr">
        <is>
          <t>Connected</t>
        </is>
      </c>
      <c r="H3082" s="39" t="str">
        <f>IF(ISNUMBER(MATCH(G3082,QualityStatuses,0)),"Quality Lead","Non-Quality Lead")</f>
        <v>Non-Quality Lead</v>
      </c>
      <c r="I3082" t="inlineStr">
        <is>
          <t>2026-10</t>
        </is>
      </c>
      <c r="J3082" t="inlineStr">
        <is>
          <t>Wk of 2026-10-05</t>
        </is>
      </c>
      <c r="K3082" t="inlineStr">
        <is>
          <t>Tejaswini Tarigopula</t>
        </is>
      </c>
      <c r="L3082" t="inlineStr">
        <is>
          <t>Facebook</t>
        </is>
      </c>
      <c r="M3082" t="inlineStr">
        <is>
          <t>Direct (campaign tagged in CRM)</t>
        </is>
      </c>
      <c r="N3082" t="inlineStr">
        <is>
          <t>6aca04088e116c718c5b6447</t>
        </is>
      </c>
      <c r="O3082" t="n">
        <v>1</v>
      </c>
      <c r="P3082" s="40">
        <f>IF(A3082="Lead",IF(ISNUMBER(MATCH(G3082,QualityStatuses,0)),1,0),0)</f>
        <v>0</v>
      </c>
      <c r="Q3082" s="40">
        <f>IF(A3082="Lead",IF(G3082="New Lead",0,1),0)</f>
        <v>1</v>
      </c>
      <c r="R3082" s="40">
        <f>IF(A3082="Lead",IF(G3082="Lost",1,0),0)</f>
        <v>0</v>
      </c>
      <c r="S3082" t="n">
        <v>6</v>
      </c>
      <c r="T3082" t="n">
        <v>3</v>
      </c>
      <c r="U3082" t="n">
        <v>0</v>
      </c>
      <c r="V3082" t="n">
        <v>0</v>
      </c>
      <c r="W3082" t="n">
        <v>0</v>
      </c>
      <c r="X3082" t="n">
        <v>0</v>
      </c>
      <c r="Y3082">
        <f>IF(AND(A3082="Lead",COUNTIF(MetaCamps,C3082)&gt;0),1,0)</f>
        <v>1</v>
      </c>
      <c r="Z3082">
        <f>IF(Y3082=1,P3082,0)</f>
        <v>0</v>
      </c>
    </row>
    <row r="3083">
      <c r="A3083" t="inlineStr">
        <is>
          <t>Lead</t>
        </is>
      </c>
      <c r="B3083" s="39" t="str">
        <f>IFERROR(INDEX(CampTypes,MATCH(C3083,CampList,0)),"Unattributed")</f>
        <v>Old</v>
      </c>
      <c r="C3083" t="inlineStr">
        <is>
          <t>natuf_Kiosk_14072026_Hindi</t>
        </is>
      </c>
      <c r="D3083" t="inlineStr">
        <is>
          <t>natuf_Kiosk_09102026</t>
        </is>
      </c>
      <c r="E3083" t="inlineStr">
        <is>
          <t>natuf_Kiosk_14072026_ad set_ad1</t>
        </is>
      </c>
      <c r="F3083" t="inlineStr">
        <is>
          <t>Natuf</t>
        </is>
      </c>
      <c r="G3083" t="inlineStr">
        <is>
          <t>Lost</t>
        </is>
      </c>
      <c r="H3083" s="39" t="str">
        <f>IF(ISNUMBER(MATCH(G3083,QualityStatuses,0)),"Quality Lead","Non-Quality Lead")</f>
        <v>Non-Quality Lead</v>
      </c>
      <c r="I3083" t="inlineStr">
        <is>
          <t>2026-10</t>
        </is>
      </c>
      <c r="J3083" t="inlineStr">
        <is>
          <t>Wk of 2026-10-05</t>
        </is>
      </c>
      <c r="K3083" t="inlineStr">
        <is>
          <t>Tejaswini Tarigopula</t>
        </is>
      </c>
      <c r="L3083" t="inlineStr">
        <is>
          <t>Facebook</t>
        </is>
      </c>
      <c r="M3083" t="inlineStr">
        <is>
          <t>Direct (campaign tagged in CRM)</t>
        </is>
      </c>
      <c r="N3083" t="inlineStr">
        <is>
          <t>6aca01f072e956db1e9f4948</t>
        </is>
      </c>
      <c r="O3083" t="n">
        <v>1</v>
      </c>
      <c r="P3083" s="40">
        <f>IF(A3083="Lead",IF(ISNUMBER(MATCH(G3083,QualityStatuses,0)),1,0),0)</f>
        <v>0</v>
      </c>
      <c r="Q3083" s="40">
        <f>IF(A3083="Lead",IF(G3083="New Lead",0,1),0)</f>
        <v>1</v>
      </c>
      <c r="R3083" s="40">
        <f>IF(A3083="Lead",IF(G3083="Lost",1,0),0)</f>
        <v>1</v>
      </c>
      <c r="S3083" t="n">
        <v>1</v>
      </c>
      <c r="T3083" t="n">
        <v>0</v>
      </c>
      <c r="U3083" t="n">
        <v>0</v>
      </c>
      <c r="V3083" t="n">
        <v>0</v>
      </c>
      <c r="W3083" t="n">
        <v>0</v>
      </c>
      <c r="X3083" t="n">
        <v>0</v>
      </c>
      <c r="Y3083">
        <f>IF(AND(A3083="Lead",COUNTIF(MetaCamps,C3083)&gt;0),1,0)</f>
        <v>1</v>
      </c>
      <c r="Z3083">
        <f>IF(Y3083=1,P3083,0)</f>
        <v>0</v>
      </c>
    </row>
    <row r="3084">
      <c r="A3084" t="inlineStr">
        <is>
          <t>Lead</t>
        </is>
      </c>
      <c r="B3084" s="39" t="str">
        <f>IFERROR(INDEX(CampTypes,MATCH(C3084,CampList,0)),"Unattributed")</f>
        <v>Old</v>
      </c>
      <c r="C3084" t="inlineStr">
        <is>
          <t>E_Suresh_Natuf_Kiosk_07072026</t>
        </is>
      </c>
      <c r="D3084" t="inlineStr">
        <is>
          <t>E_Suresh_Natuf_Kiosk_07072026_Adset5</t>
        </is>
      </c>
      <c r="E3084" t="inlineStr">
        <is>
          <t>E_Hindi_Suresh_Natuf_Kiosk_07072026_Adset5_ad3 – Copy 2</t>
        </is>
      </c>
      <c r="F3084" t="inlineStr">
        <is>
          <t>Natuf</t>
        </is>
      </c>
      <c r="G3084" t="inlineStr">
        <is>
          <t>Follow-Up</t>
        </is>
      </c>
      <c r="H3084" s="39" t="str">
        <f>IF(ISNUMBER(MATCH(G3084,QualityStatuses,0)),"Quality Lead","Non-Quality Lead")</f>
        <v>Quality Lead</v>
      </c>
      <c r="I3084" t="inlineStr">
        <is>
          <t>2026-10</t>
        </is>
      </c>
      <c r="J3084" t="inlineStr">
        <is>
          <t>Wk of 2026-10-05</t>
        </is>
      </c>
      <c r="K3084" t="inlineStr">
        <is>
          <t>Marshal Malbari</t>
        </is>
      </c>
      <c r="L3084" t="inlineStr">
        <is>
          <t>Facebook</t>
        </is>
      </c>
      <c r="M3084" t="inlineStr">
        <is>
          <t>Direct (campaign tagged in CRM)</t>
        </is>
      </c>
      <c r="N3084" t="inlineStr">
        <is>
          <t>6ac9fa4a94c20905dc8e4649</t>
        </is>
      </c>
      <c r="O3084" t="n">
        <v>1</v>
      </c>
      <c r="P3084" s="40">
        <f>IF(A3084="Lead",IF(ISNUMBER(MATCH(G3084,QualityStatuses,0)),1,0),0)</f>
        <v>1</v>
      </c>
      <c r="Q3084" s="40">
        <f>IF(A3084="Lead",IF(G3084="New Lead",0,1),0)</f>
        <v>1</v>
      </c>
      <c r="R3084" s="40">
        <f>IF(A3084="Lead",IF(G3084="Lost",1,0),0)</f>
        <v>0</v>
      </c>
      <c r="S3084" t="n">
        <v>6</v>
      </c>
      <c r="T3084" t="n">
        <v>1</v>
      </c>
      <c r="U3084" t="n">
        <v>0</v>
      </c>
      <c r="V3084" t="n">
        <v>0</v>
      </c>
      <c r="W3084" t="n">
        <v>0</v>
      </c>
      <c r="X3084" t="n">
        <v>0</v>
      </c>
      <c r="Y3084">
        <f>IF(AND(A3084="Lead",COUNTIF(MetaCamps,C3084)&gt;0),1,0)</f>
        <v>1</v>
      </c>
      <c r="Z3084">
        <f>IF(Y3084=1,P3084,0)</f>
        <v>1</v>
      </c>
    </row>
    <row r="3085">
      <c r="A3085" t="inlineStr">
        <is>
          <t>Lead</t>
        </is>
      </c>
      <c r="B3085" s="39" t="str">
        <f>IFERROR(INDEX(CampTypes,MATCH(C3085,CampList,0)),"Unattributed")</f>
        <v>Old</v>
      </c>
      <c r="C3085" t="inlineStr">
        <is>
          <t>natuf_Kiosk_14072026_Hindi</t>
        </is>
      </c>
      <c r="D3085" t="inlineStr">
        <is>
          <t>natuf_Kiosk_09102026</t>
        </is>
      </c>
      <c r="E3085" t="inlineStr">
        <is>
          <t>natuf_Kiosk_14072026_ad set_ad1</t>
        </is>
      </c>
      <c r="F3085" t="inlineStr">
        <is>
          <t>Natuf</t>
        </is>
      </c>
      <c r="G3085" t="inlineStr">
        <is>
          <t>Lost</t>
        </is>
      </c>
      <c r="H3085" s="39" t="str">
        <f>IF(ISNUMBER(MATCH(G3085,QualityStatuses,0)),"Quality Lead","Non-Quality Lead")</f>
        <v>Non-Quality Lead</v>
      </c>
      <c r="I3085" t="inlineStr">
        <is>
          <t>2026-10</t>
        </is>
      </c>
      <c r="J3085" t="inlineStr">
        <is>
          <t>Wk of 2026-10-05</t>
        </is>
      </c>
      <c r="K3085" t="inlineStr">
        <is>
          <t>Marshal Malbari</t>
        </is>
      </c>
      <c r="L3085" t="inlineStr">
        <is>
          <t>Facebook</t>
        </is>
      </c>
      <c r="M3085" t="inlineStr">
        <is>
          <t>Direct (campaign tagged in CRM)</t>
        </is>
      </c>
      <c r="N3085" t="inlineStr">
        <is>
          <t>6ac9f9d287ee649a7b1361b2</t>
        </is>
      </c>
      <c r="O3085" t="n">
        <v>1</v>
      </c>
      <c r="P3085" s="40">
        <f>IF(A3085="Lead",IF(ISNUMBER(MATCH(G3085,QualityStatuses,0)),1,0),0)</f>
        <v>0</v>
      </c>
      <c r="Q3085" s="40">
        <f>IF(A3085="Lead",IF(G3085="New Lead",0,1),0)</f>
        <v>1</v>
      </c>
      <c r="R3085" s="40">
        <f>IF(A3085="Lead",IF(G3085="Lost",1,0),0)</f>
        <v>1</v>
      </c>
      <c r="S3085" t="n">
        <v>5</v>
      </c>
      <c r="T3085" t="n">
        <v>2</v>
      </c>
      <c r="U3085" t="n">
        <v>0</v>
      </c>
      <c r="V3085" t="n">
        <v>0</v>
      </c>
      <c r="W3085" t="n">
        <v>0</v>
      </c>
      <c r="X3085" t="n">
        <v>0</v>
      </c>
      <c r="Y3085">
        <f>IF(AND(A3085="Lead",COUNTIF(MetaCamps,C3085)&gt;0),1,0)</f>
        <v>1</v>
      </c>
      <c r="Z3085">
        <f>IF(Y3085=1,P3085,0)</f>
        <v>0</v>
      </c>
    </row>
    <row r="3086">
      <c r="A3086" t="inlineStr">
        <is>
          <t>Lead</t>
        </is>
      </c>
      <c r="B3086" s="39" t="str">
        <f>IFERROR(INDEX(CampTypes,MATCH(C3086,CampList,0)),"Unattributed")</f>
        <v>Old</v>
      </c>
      <c r="C3086" t="inlineStr">
        <is>
          <t>E_Natuf_Generic_13082026</t>
        </is>
      </c>
      <c r="D3086" t="inlineStr">
        <is>
          <t>E_Natuf_Generic_13082026_Adset1</t>
        </is>
      </c>
      <c r="E3086" t="inlineStr">
        <is>
          <t>E_Natuf_Generic_13082026_Adset1_Ad1</t>
        </is>
      </c>
      <c r="F3086" t="inlineStr">
        <is>
          <t>Natuf</t>
        </is>
      </c>
      <c r="G3086" t="inlineStr">
        <is>
          <t>Connected</t>
        </is>
      </c>
      <c r="H3086" s="39" t="str">
        <f>IF(ISNUMBER(MATCH(G3086,QualityStatuses,0)),"Quality Lead","Non-Quality Lead")</f>
        <v>Non-Quality Lead</v>
      </c>
      <c r="I3086" t="inlineStr">
        <is>
          <t>2026-10</t>
        </is>
      </c>
      <c r="J3086" t="inlineStr">
        <is>
          <t>Wk of 2026-10-05</t>
        </is>
      </c>
      <c r="K3086" t="inlineStr">
        <is>
          <t>Tejaswini Tarigopula</t>
        </is>
      </c>
      <c r="L3086" t="inlineStr">
        <is>
          <t>Facebook</t>
        </is>
      </c>
      <c r="M3086" t="inlineStr">
        <is>
          <t>Direct (campaign tagged in CRM)</t>
        </is>
      </c>
      <c r="N3086" t="inlineStr">
        <is>
          <t>6ac9f875e6a22dd9ef044465</t>
        </is>
      </c>
      <c r="O3086" t="n">
        <v>1</v>
      </c>
      <c r="P3086" s="40">
        <f>IF(A3086="Lead",IF(ISNUMBER(MATCH(G3086,QualityStatuses,0)),1,0),0)</f>
        <v>0</v>
      </c>
      <c r="Q3086" s="40">
        <f>IF(A3086="Lead",IF(G3086="New Lead",0,1),0)</f>
        <v>1</v>
      </c>
      <c r="R3086" s="40">
        <f>IF(A3086="Lead",IF(G3086="Lost",1,0),0)</f>
        <v>0</v>
      </c>
      <c r="S3086" t="n">
        <v>14</v>
      </c>
      <c r="T3086" t="n">
        <v>6</v>
      </c>
      <c r="U3086" t="n">
        <v>0</v>
      </c>
      <c r="V3086" t="n">
        <v>0</v>
      </c>
      <c r="W3086" t="n">
        <v>0</v>
      </c>
      <c r="X3086" t="n">
        <v>0</v>
      </c>
      <c r="Y3086">
        <f>IF(AND(A3086="Lead",COUNTIF(MetaCamps,C3086)&gt;0),1,0)</f>
        <v>1</v>
      </c>
      <c r="Z3086">
        <f>IF(Y3086=1,P3086,0)</f>
        <v>0</v>
      </c>
    </row>
    <row r="3087">
      <c r="A3087" t="inlineStr">
        <is>
          <t>Lead</t>
        </is>
      </c>
      <c r="B3087" s="39" t="str">
        <f>IFERROR(INDEX(CampTypes,MATCH(C3087,CampList,0)),"Unattributed")</f>
        <v>New</v>
      </c>
      <c r="C3087" t="inlineStr">
        <is>
          <t>EBG - In House | ABO | Natuf | Leads | Unit Franchise | India | Oct26 | V1</t>
        </is>
      </c>
      <c r="D3087" t="inlineStr">
        <is>
          <t>Natuf | Business Owners | Tier1 + Growth Cities | Oct26 | V1</t>
        </is>
      </c>
      <c r="E3087" t="inlineStr">
        <is>
          <t>Natuf | Reel | Brand Ambassador | Heard Of Owning A Cafe | V1</t>
        </is>
      </c>
      <c r="F3087" t="inlineStr">
        <is>
          <t>In House Natuf</t>
        </is>
      </c>
      <c r="G3087" t="inlineStr">
        <is>
          <t>Connected</t>
        </is>
      </c>
      <c r="H3087" s="39" t="str">
        <f>IF(ISNUMBER(MATCH(G3087,QualityStatuses,0)),"Quality Lead","Non-Quality Lead")</f>
        <v>Non-Quality Lead</v>
      </c>
      <c r="I3087" t="inlineStr">
        <is>
          <t>2026-10</t>
        </is>
      </c>
      <c r="J3087" t="inlineStr">
        <is>
          <t>Wk of 2026-10-05</t>
        </is>
      </c>
      <c r="K3087" t="inlineStr">
        <is>
          <t>Marshal Malbari</t>
        </is>
      </c>
      <c r="L3087" t="inlineStr">
        <is>
          <t>Facebook</t>
        </is>
      </c>
      <c r="M3087" t="inlineStr">
        <is>
          <t>Direct (campaign tagged in CRM)</t>
        </is>
      </c>
      <c r="N3087" t="inlineStr">
        <is>
          <t>6ac9f7a13646d74e4c7b50ad</t>
        </is>
      </c>
      <c r="O3087" t="n">
        <v>1</v>
      </c>
      <c r="P3087" s="40">
        <f>IF(A3087="Lead",IF(ISNUMBER(MATCH(G3087,QualityStatuses,0)),1,0),0)</f>
        <v>0</v>
      </c>
      <c r="Q3087" s="40">
        <f>IF(A3087="Lead",IF(G3087="New Lead",0,1),0)</f>
        <v>1</v>
      </c>
      <c r="R3087" s="40">
        <f>IF(A3087="Lead",IF(G3087="Lost",1,0),0)</f>
        <v>0</v>
      </c>
      <c r="S3087" t="n">
        <v>4</v>
      </c>
      <c r="T3087" t="n">
        <v>2</v>
      </c>
      <c r="U3087" t="n">
        <v>0</v>
      </c>
      <c r="V3087" t="n">
        <v>0</v>
      </c>
      <c r="W3087" t="n">
        <v>0</v>
      </c>
      <c r="X3087" t="n">
        <v>0</v>
      </c>
      <c r="Y3087">
        <f>IF(AND(A3087="Lead",COUNTIF(MetaCamps,C3087)&gt;0),1,0)</f>
        <v>0</v>
      </c>
      <c r="Z3087">
        <f>IF(Y3087=1,P3087,0)</f>
        <v>0</v>
      </c>
    </row>
    <row r="3088">
      <c r="A3088" t="inlineStr">
        <is>
          <t>Lead</t>
        </is>
      </c>
      <c r="B3088" s="39" t="str">
        <f>IFERROR(INDEX(CampTypes,MATCH(C3088,CampList,0)),"Unattributed")</f>
        <v>Old</v>
      </c>
      <c r="C3088" t="inlineStr">
        <is>
          <t>natuf_Kiosk_14072026_Hindi</t>
        </is>
      </c>
      <c r="D3088" t="inlineStr">
        <is>
          <t>natuf_Kiosk_09102026</t>
        </is>
      </c>
      <c r="E3088" t="inlineStr">
        <is>
          <t>natuf_Kiosk_14072026_ad set_ad1</t>
        </is>
      </c>
      <c r="F3088" t="inlineStr">
        <is>
          <t>Natuf</t>
        </is>
      </c>
      <c r="G3088" t="inlineStr">
        <is>
          <t>Attempt 3</t>
        </is>
      </c>
      <c r="H3088" s="39" t="str">
        <f>IF(ISNUMBER(MATCH(G3088,QualityStatuses,0)),"Quality Lead","Non-Quality Lead")</f>
        <v>Non-Quality Lead</v>
      </c>
      <c r="I3088" t="inlineStr">
        <is>
          <t>2026-10</t>
        </is>
      </c>
      <c r="J3088" t="inlineStr">
        <is>
          <t>Wk of 2026-10-05</t>
        </is>
      </c>
      <c r="K3088" t="inlineStr">
        <is>
          <t>Marshal Malbari</t>
        </is>
      </c>
      <c r="L3088" t="inlineStr">
        <is>
          <t>Facebook</t>
        </is>
      </c>
      <c r="M3088" t="inlineStr">
        <is>
          <t>Direct (campaign tagged in CRM)</t>
        </is>
      </c>
      <c r="N3088" t="inlineStr">
        <is>
          <t>6ac9f210a342851b3cc81bc5</t>
        </is>
      </c>
      <c r="O3088" t="n">
        <v>1</v>
      </c>
      <c r="P3088" s="40">
        <f>IF(A3088="Lead",IF(ISNUMBER(MATCH(G3088,QualityStatuses,0)),1,0),0)</f>
        <v>0</v>
      </c>
      <c r="Q3088" s="40">
        <f>IF(A3088="Lead",IF(G3088="New Lead",0,1),0)</f>
        <v>1</v>
      </c>
      <c r="R3088" s="40">
        <f>IF(A3088="Lead",IF(G3088="Lost",1,0),0)</f>
        <v>0</v>
      </c>
      <c r="S3088" t="n">
        <v>6</v>
      </c>
      <c r="T3088" t="n">
        <v>0</v>
      </c>
      <c r="U3088" t="n">
        <v>0</v>
      </c>
      <c r="V3088" t="n">
        <v>0</v>
      </c>
      <c r="W3088" t="n">
        <v>0</v>
      </c>
      <c r="X3088" t="n">
        <v>0</v>
      </c>
      <c r="Y3088">
        <f>IF(AND(A3088="Lead",COUNTIF(MetaCamps,C3088)&gt;0),1,0)</f>
        <v>1</v>
      </c>
      <c r="Z3088">
        <f>IF(Y3088=1,P3088,0)</f>
        <v>0</v>
      </c>
    </row>
    <row r="3089">
      <c r="A3089" t="inlineStr">
        <is>
          <t>Lead</t>
        </is>
      </c>
      <c r="B3089" s="39" t="str">
        <f>IFERROR(INDEX(CampTypes,MATCH(C3089,CampList,0)),"Unattributed")</f>
        <v>Old</v>
      </c>
      <c r="C3089" t="inlineStr">
        <is>
          <t>natuf_Kiosk_14072026_Hindi</t>
        </is>
      </c>
      <c r="D3089" t="inlineStr">
        <is>
          <t>natuf_Kiosk_09102026</t>
        </is>
      </c>
      <c r="E3089" t="inlineStr">
        <is>
          <t>natuf_Kiosk_14072026_ad set_ad1</t>
        </is>
      </c>
      <c r="F3089" t="inlineStr">
        <is>
          <t>Natuf</t>
        </is>
      </c>
      <c r="G3089" t="inlineStr">
        <is>
          <t>Attempt 4</t>
        </is>
      </c>
      <c r="H3089" s="39" t="str">
        <f>IF(ISNUMBER(MATCH(G3089,QualityStatuses,0)),"Quality Lead","Non-Quality Lead")</f>
        <v>Non-Quality Lead</v>
      </c>
      <c r="I3089" t="inlineStr">
        <is>
          <t>2026-10</t>
        </is>
      </c>
      <c r="J3089" t="inlineStr">
        <is>
          <t>Wk of 2026-10-05</t>
        </is>
      </c>
      <c r="K3089" t="inlineStr">
        <is>
          <t>Marshal Malbari</t>
        </is>
      </c>
      <c r="L3089" t="inlineStr">
        <is>
          <t>Facebook</t>
        </is>
      </c>
      <c r="M3089" t="inlineStr">
        <is>
          <t>Direct (campaign tagged in CRM)</t>
        </is>
      </c>
      <c r="N3089" t="inlineStr">
        <is>
          <t>6ac9f1599f0adeaad49086ae</t>
        </is>
      </c>
      <c r="O3089" t="n">
        <v>1</v>
      </c>
      <c r="P3089" s="40">
        <f>IF(A3089="Lead",IF(ISNUMBER(MATCH(G3089,QualityStatuses,0)),1,0),0)</f>
        <v>0</v>
      </c>
      <c r="Q3089" s="40">
        <f>IF(A3089="Lead",IF(G3089="New Lead",0,1),0)</f>
        <v>1</v>
      </c>
      <c r="R3089" s="40">
        <f>IF(A3089="Lead",IF(G3089="Lost",1,0),0)</f>
        <v>0</v>
      </c>
      <c r="S3089" t="n">
        <v>4</v>
      </c>
      <c r="T3089" t="n">
        <v>0</v>
      </c>
      <c r="U3089" t="n">
        <v>0</v>
      </c>
      <c r="V3089" t="n">
        <v>0</v>
      </c>
      <c r="W3089" t="n">
        <v>0</v>
      </c>
      <c r="X3089" t="n">
        <v>0</v>
      </c>
      <c r="Y3089">
        <f>IF(AND(A3089="Lead",COUNTIF(MetaCamps,C3089)&gt;0),1,0)</f>
        <v>1</v>
      </c>
      <c r="Z3089">
        <f>IF(Y3089=1,P3089,0)</f>
        <v>0</v>
      </c>
    </row>
    <row r="3090">
      <c r="A3090" t="inlineStr">
        <is>
          <t>Lead</t>
        </is>
      </c>
      <c r="B3090" s="39" t="str">
        <f>IFERROR(INDEX(CampTypes,MATCH(C3090,CampList,0)),"Unattributed")</f>
        <v>Old</v>
      </c>
      <c r="C3090" t="inlineStr">
        <is>
          <t>E_Karan_Natuf_All_07072026</t>
        </is>
      </c>
      <c r="D3090" t="inlineStr">
        <is>
          <t>E_Karan_Natuf_Fragship_07072026_Adset2</t>
        </is>
      </c>
      <c r="E3090" t="inlineStr">
        <is>
          <t>E_Karan_Natuf_Flagship_Cafe_07072026_Adset2_Ad1 – Copy 2</t>
        </is>
      </c>
      <c r="F3090" t="inlineStr">
        <is>
          <t>Natuf</t>
        </is>
      </c>
      <c r="G3090" t="inlineStr">
        <is>
          <t>Details Shared</t>
        </is>
      </c>
      <c r="H3090" s="39" t="str">
        <f>IF(ISNUMBER(MATCH(G3090,QualityStatuses,0)),"Quality Lead","Non-Quality Lead")</f>
        <v>Quality Lead</v>
      </c>
      <c r="I3090" t="inlineStr">
        <is>
          <t>2026-10</t>
        </is>
      </c>
      <c r="J3090" t="inlineStr">
        <is>
          <t>Wk of 2026-10-05</t>
        </is>
      </c>
      <c r="K3090" t="inlineStr">
        <is>
          <t>Tejaswini Tarigopula</t>
        </is>
      </c>
      <c r="L3090" t="inlineStr">
        <is>
          <t>Facebook</t>
        </is>
      </c>
      <c r="M3090" t="inlineStr">
        <is>
          <t>Direct (campaign tagged in CRM)</t>
        </is>
      </c>
      <c r="N3090" t="inlineStr">
        <is>
          <t>6ac9f0cc29533f0751b0b57c</t>
        </is>
      </c>
      <c r="O3090" t="n">
        <v>1</v>
      </c>
      <c r="P3090" s="40">
        <f>IF(A3090="Lead",IF(ISNUMBER(MATCH(G3090,QualityStatuses,0)),1,0),0)</f>
        <v>1</v>
      </c>
      <c r="Q3090" s="40">
        <f>IF(A3090="Lead",IF(G3090="New Lead",0,1),0)</f>
        <v>1</v>
      </c>
      <c r="R3090" s="40">
        <f>IF(A3090="Lead",IF(G3090="Lost",1,0),0)</f>
        <v>0</v>
      </c>
      <c r="S3090" t="n">
        <v>8</v>
      </c>
      <c r="T3090" t="n">
        <v>7</v>
      </c>
      <c r="U3090" t="n">
        <v>0</v>
      </c>
      <c r="V3090" t="n">
        <v>0</v>
      </c>
      <c r="W3090" t="n">
        <v>0</v>
      </c>
      <c r="X3090" t="n">
        <v>0</v>
      </c>
      <c r="Y3090">
        <f>IF(AND(A3090="Lead",COUNTIF(MetaCamps,C3090)&gt;0),1,0)</f>
        <v>1</v>
      </c>
      <c r="Z3090">
        <f>IF(Y3090=1,P3090,0)</f>
        <v>1</v>
      </c>
    </row>
    <row r="3091">
      <c r="A3091" t="inlineStr">
        <is>
          <t>Lead</t>
        </is>
      </c>
      <c r="B3091" s="39" t="str">
        <f>IFERROR(INDEX(CampTypes,MATCH(C3091,CampList,0)),"Unattributed")</f>
        <v>Old</v>
      </c>
      <c r="C3091" t="inlineStr">
        <is>
          <t>E_Suresh_Natuf_Kiosk_07072026</t>
        </is>
      </c>
      <c r="D3091" t="inlineStr">
        <is>
          <t>E_Suresh_Natuf_Kiosk_07072026_Adset5</t>
        </is>
      </c>
      <c r="E3091" t="inlineStr">
        <is>
          <t>E_Hindi_Suresh_Natuf_Kiosk_07072026_Adset5_ad3 – Copy 2</t>
        </is>
      </c>
      <c r="F3091" t="inlineStr">
        <is>
          <t>Natuf</t>
        </is>
      </c>
      <c r="G3091" t="inlineStr">
        <is>
          <t>Attempt 1</t>
        </is>
      </c>
      <c r="H3091" s="39" t="str">
        <f>IF(ISNUMBER(MATCH(G3091,QualityStatuses,0)),"Quality Lead","Non-Quality Lead")</f>
        <v>Non-Quality Lead</v>
      </c>
      <c r="I3091" t="inlineStr">
        <is>
          <t>2026-10</t>
        </is>
      </c>
      <c r="J3091" t="inlineStr">
        <is>
          <t>Wk of 2026-10-05</t>
        </is>
      </c>
      <c r="K3091" t="inlineStr">
        <is>
          <t>Tejaswini Tarigopula</t>
        </is>
      </c>
      <c r="L3091" t="inlineStr">
        <is>
          <t>Facebook</t>
        </is>
      </c>
      <c r="M3091" t="inlineStr">
        <is>
          <t>Direct (campaign tagged in CRM)</t>
        </is>
      </c>
      <c r="N3091" t="inlineStr">
        <is>
          <t>6ac9ea9e5bb6b3f86e018081</t>
        </is>
      </c>
      <c r="O3091" t="n">
        <v>1</v>
      </c>
      <c r="P3091" s="40">
        <f>IF(A3091="Lead",IF(ISNUMBER(MATCH(G3091,QualityStatuses,0)),1,0),0)</f>
        <v>0</v>
      </c>
      <c r="Q3091" s="40">
        <f>IF(A3091="Lead",IF(G3091="New Lead",0,1),0)</f>
        <v>1</v>
      </c>
      <c r="R3091" s="40">
        <f>IF(A3091="Lead",IF(G3091="Lost",1,0),0)</f>
        <v>0</v>
      </c>
      <c r="S3091" t="n">
        <v>1</v>
      </c>
      <c r="T3091" t="n">
        <v>0</v>
      </c>
      <c r="U3091" t="n">
        <v>0</v>
      </c>
      <c r="V3091" t="n">
        <v>0</v>
      </c>
      <c r="W3091" t="n">
        <v>0</v>
      </c>
      <c r="X3091" t="n">
        <v>0</v>
      </c>
      <c r="Y3091">
        <f>IF(AND(A3091="Lead",COUNTIF(MetaCamps,C3091)&gt;0),1,0)</f>
        <v>1</v>
      </c>
      <c r="Z3091">
        <f>IF(Y3091=1,P3091,0)</f>
        <v>0</v>
      </c>
    </row>
    <row r="3092">
      <c r="A3092" t="inlineStr">
        <is>
          <t>Lead</t>
        </is>
      </c>
      <c r="B3092" s="39" t="str">
        <f>IFERROR(INDEX(CampTypes,MATCH(C3092,CampList,0)),"Unattributed")</f>
        <v>New</v>
      </c>
      <c r="C3092" t="inlineStr">
        <is>
          <t>EBG - In House | ABO | Natuf | Leads | Unit Franchise | India | Oct26 | V1</t>
        </is>
      </c>
      <c r="D3092" t="inlineStr">
        <is>
          <t>Natuf | LAL 1% | India | Jul26 | V1</t>
        </is>
      </c>
      <c r="E3092" t="inlineStr">
        <is>
          <t>Natuf | Reel | Brand Ambassador | Heard Of Owning A Cafe | V1</t>
        </is>
      </c>
      <c r="F3092" t="inlineStr">
        <is>
          <t>In House Natuf</t>
        </is>
      </c>
      <c r="G3092" t="inlineStr">
        <is>
          <t>Nurture</t>
        </is>
      </c>
      <c r="H3092" s="39" t="str">
        <f>IF(ISNUMBER(MATCH(G3092,QualityStatuses,0)),"Quality Lead","Non-Quality Lead")</f>
        <v>Non-Quality Lead</v>
      </c>
      <c r="I3092" t="inlineStr">
        <is>
          <t>2026-10</t>
        </is>
      </c>
      <c r="J3092" t="inlineStr">
        <is>
          <t>Wk of 2026-10-05</t>
        </is>
      </c>
      <c r="K3092" t="inlineStr">
        <is>
          <t>Marshal Malbari</t>
        </is>
      </c>
      <c r="L3092" t="inlineStr">
        <is>
          <t>Facebook</t>
        </is>
      </c>
      <c r="M3092" t="inlineStr">
        <is>
          <t>Direct (campaign tagged in CRM)</t>
        </is>
      </c>
      <c r="N3092" t="inlineStr">
        <is>
          <t>6ac9e68c82da748516f794a2</t>
        </is>
      </c>
      <c r="O3092" t="n">
        <v>1</v>
      </c>
      <c r="P3092" s="40">
        <f>IF(A3092="Lead",IF(ISNUMBER(MATCH(G3092,QualityStatuses,0)),1,0),0)</f>
        <v>0</v>
      </c>
      <c r="Q3092" s="40">
        <f>IF(A3092="Lead",IF(G3092="New Lead",0,1),0)</f>
        <v>1</v>
      </c>
      <c r="R3092" s="40">
        <f>IF(A3092="Lead",IF(G3092="Lost",1,0),0)</f>
        <v>0</v>
      </c>
      <c r="S3092" t="n">
        <v>6</v>
      </c>
      <c r="T3092" t="n">
        <v>2</v>
      </c>
      <c r="U3092" t="n">
        <v>0</v>
      </c>
      <c r="V3092" t="n">
        <v>0</v>
      </c>
      <c r="W3092" t="n">
        <v>0</v>
      </c>
      <c r="X3092" t="n">
        <v>0</v>
      </c>
      <c r="Y3092">
        <f>IF(AND(A3092="Lead",COUNTIF(MetaCamps,C3092)&gt;0),1,0)</f>
        <v>0</v>
      </c>
      <c r="Z3092">
        <f>IF(Y3092=1,P3092,0)</f>
        <v>0</v>
      </c>
    </row>
    <row r="3093">
      <c r="A3093" t="inlineStr">
        <is>
          <t>Lead</t>
        </is>
      </c>
      <c r="B3093" s="39" t="str">
        <f>IFERROR(INDEX(CampTypes,MATCH(C3093,CampList,0)),"Unattributed")</f>
        <v>Old</v>
      </c>
      <c r="C3093" t="inlineStr">
        <is>
          <t>natuf_Kiosk_14072026_Hindi</t>
        </is>
      </c>
      <c r="D3093" t="inlineStr">
        <is>
          <t>natuf_Kiosk_09102026</t>
        </is>
      </c>
      <c r="E3093" t="inlineStr">
        <is>
          <t>natuf_Kiosk_14072026_ad set_ad1</t>
        </is>
      </c>
      <c r="F3093" t="inlineStr">
        <is>
          <t>Natuf</t>
        </is>
      </c>
      <c r="G3093" t="inlineStr">
        <is>
          <t>Connected</t>
        </is>
      </c>
      <c r="H3093" s="39" t="str">
        <f>IF(ISNUMBER(MATCH(G3093,QualityStatuses,0)),"Quality Lead","Non-Quality Lead")</f>
        <v>Non-Quality Lead</v>
      </c>
      <c r="I3093" t="inlineStr">
        <is>
          <t>2026-10</t>
        </is>
      </c>
      <c r="J3093" t="inlineStr">
        <is>
          <t>Wk of 2026-10-05</t>
        </is>
      </c>
      <c r="K3093" t="inlineStr">
        <is>
          <t>Tejaswini Tarigopula</t>
        </is>
      </c>
      <c r="L3093" t="inlineStr">
        <is>
          <t>Facebook</t>
        </is>
      </c>
      <c r="M3093" t="inlineStr">
        <is>
          <t>Direct (campaign tagged in CRM)</t>
        </is>
      </c>
      <c r="N3093" t="inlineStr">
        <is>
          <t>6ac9e3d7f04a453a2d48d8d6</t>
        </is>
      </c>
      <c r="O3093" t="n">
        <v>1</v>
      </c>
      <c r="P3093" s="40">
        <f>IF(A3093="Lead",IF(ISNUMBER(MATCH(G3093,QualityStatuses,0)),1,0),0)</f>
        <v>0</v>
      </c>
      <c r="Q3093" s="40">
        <f>IF(A3093="Lead",IF(G3093="New Lead",0,1),0)</f>
        <v>1</v>
      </c>
      <c r="R3093" s="40">
        <f>IF(A3093="Lead",IF(G3093="Lost",1,0),0)</f>
        <v>0</v>
      </c>
      <c r="S3093" t="n">
        <v>2</v>
      </c>
      <c r="T3093" t="n">
        <v>1</v>
      </c>
      <c r="U3093" t="n">
        <v>0</v>
      </c>
      <c r="V3093" t="n">
        <v>0</v>
      </c>
      <c r="W3093" t="n">
        <v>0</v>
      </c>
      <c r="X3093" t="n">
        <v>0</v>
      </c>
      <c r="Y3093">
        <f>IF(AND(A3093="Lead",COUNTIF(MetaCamps,C3093)&gt;0),1,0)</f>
        <v>1</v>
      </c>
      <c r="Z3093">
        <f>IF(Y3093=1,P3093,0)</f>
        <v>0</v>
      </c>
    </row>
    <row r="3094">
      <c r="A3094" t="inlineStr">
        <is>
          <t>Lead</t>
        </is>
      </c>
      <c r="B3094" s="39" t="str">
        <f>IFERROR(INDEX(CampTypes,MATCH(C3094,CampList,0)),"Unattributed")</f>
        <v>Old</v>
      </c>
      <c r="C3094" t="inlineStr">
        <is>
          <t>E_Karan_Natuf_All_07072026</t>
        </is>
      </c>
      <c r="D3094" t="inlineStr">
        <is>
          <t>E_Karan_Natuf_Sign_07072026_Adset3</t>
        </is>
      </c>
      <c r="E3094" t="inlineStr">
        <is>
          <t>E_Karan_Natuf_Sign_07072026_Adset2_Ad1</t>
        </is>
      </c>
      <c r="F3094" t="inlineStr">
        <is>
          <t>Natuf</t>
        </is>
      </c>
      <c r="G3094" t="inlineStr">
        <is>
          <t>Attempt 2</t>
        </is>
      </c>
      <c r="H3094" s="39" t="str">
        <f>IF(ISNUMBER(MATCH(G3094,QualityStatuses,0)),"Quality Lead","Non-Quality Lead")</f>
        <v>Non-Quality Lead</v>
      </c>
      <c r="I3094" t="inlineStr">
        <is>
          <t>2026-10</t>
        </is>
      </c>
      <c r="J3094" t="inlineStr">
        <is>
          <t>Wk of 2026-10-05</t>
        </is>
      </c>
      <c r="K3094" t="inlineStr">
        <is>
          <t>Tejaswini Tarigopula</t>
        </is>
      </c>
      <c r="L3094" t="inlineStr">
        <is>
          <t>Facebook</t>
        </is>
      </c>
      <c r="M3094" t="inlineStr">
        <is>
          <t>Direct (campaign tagged in CRM)</t>
        </is>
      </c>
      <c r="N3094" t="inlineStr">
        <is>
          <t>6ac9e121144b7001ebd35e3c</t>
        </is>
      </c>
      <c r="O3094" t="n">
        <v>1</v>
      </c>
      <c r="P3094" s="40">
        <f>IF(A3094="Lead",IF(ISNUMBER(MATCH(G3094,QualityStatuses,0)),1,0),0)</f>
        <v>0</v>
      </c>
      <c r="Q3094" s="40">
        <f>IF(A3094="Lead",IF(G3094="New Lead",0,1),0)</f>
        <v>1</v>
      </c>
      <c r="R3094" s="40">
        <f>IF(A3094="Lead",IF(G3094="Lost",1,0),0)</f>
        <v>0</v>
      </c>
      <c r="S3094" t="n">
        <v>2</v>
      </c>
      <c r="T3094" t="n">
        <v>0</v>
      </c>
      <c r="U3094" t="n">
        <v>0</v>
      </c>
      <c r="V3094" t="n">
        <v>0</v>
      </c>
      <c r="W3094" t="n">
        <v>0</v>
      </c>
      <c r="X3094" t="n">
        <v>0</v>
      </c>
      <c r="Y3094">
        <f>IF(AND(A3094="Lead",COUNTIF(MetaCamps,C3094)&gt;0),1,0)</f>
        <v>1</v>
      </c>
      <c r="Z3094">
        <f>IF(Y3094=1,P3094,0)</f>
        <v>0</v>
      </c>
    </row>
    <row r="3095">
      <c r="A3095" t="inlineStr">
        <is>
          <t>Lead</t>
        </is>
      </c>
      <c r="B3095" s="39" t="str">
        <f>IFERROR(INDEX(CampTypes,MATCH(C3095,CampList,0)),"Unattributed")</f>
        <v>Old</v>
      </c>
      <c r="C3095" t="inlineStr">
        <is>
          <t>E_Suresh_Natuf_Kiosk_07072026</t>
        </is>
      </c>
      <c r="D3095" t="inlineStr">
        <is>
          <t>E_Suresh_Natuf_Kiosk_07072026_Adset5</t>
        </is>
      </c>
      <c r="E3095" t="inlineStr">
        <is>
          <t>E_Hindi_Suresh_Natuf_Kiosk_07072026_Adset5_ad3 – Copy 2</t>
        </is>
      </c>
      <c r="F3095" t="inlineStr">
        <is>
          <t>Natuf</t>
        </is>
      </c>
      <c r="G3095" t="inlineStr">
        <is>
          <t>Lost</t>
        </is>
      </c>
      <c r="H3095" s="39" t="str">
        <f>IF(ISNUMBER(MATCH(G3095,QualityStatuses,0)),"Quality Lead","Non-Quality Lead")</f>
        <v>Non-Quality Lead</v>
      </c>
      <c r="I3095" t="inlineStr">
        <is>
          <t>2026-10</t>
        </is>
      </c>
      <c r="J3095" t="inlineStr">
        <is>
          <t>Wk of 2026-10-05</t>
        </is>
      </c>
      <c r="K3095" t="inlineStr">
        <is>
          <t>Marshal Malbari</t>
        </is>
      </c>
      <c r="L3095" t="inlineStr">
        <is>
          <t>Facebook</t>
        </is>
      </c>
      <c r="M3095" t="inlineStr">
        <is>
          <t>Direct (campaign tagged in CRM)</t>
        </is>
      </c>
      <c r="N3095" t="inlineStr">
        <is>
          <t>6ac9e11f2540c8f637569412</t>
        </is>
      </c>
      <c r="O3095" t="n">
        <v>1</v>
      </c>
      <c r="P3095" s="40">
        <f>IF(A3095="Lead",IF(ISNUMBER(MATCH(G3095,QualityStatuses,0)),1,0),0)</f>
        <v>0</v>
      </c>
      <c r="Q3095" s="40">
        <f>IF(A3095="Lead",IF(G3095="New Lead",0,1),0)</f>
        <v>1</v>
      </c>
      <c r="R3095" s="40">
        <f>IF(A3095="Lead",IF(G3095="Lost",1,0),0)</f>
        <v>1</v>
      </c>
      <c r="S3095" t="n">
        <v>5</v>
      </c>
      <c r="T3095" t="n">
        <v>3</v>
      </c>
      <c r="U3095" t="n">
        <v>0</v>
      </c>
      <c r="V3095" t="n">
        <v>0</v>
      </c>
      <c r="W3095" t="n">
        <v>0</v>
      </c>
      <c r="X3095" t="n">
        <v>0</v>
      </c>
      <c r="Y3095">
        <f>IF(AND(A3095="Lead",COUNTIF(MetaCamps,C3095)&gt;0),1,0)</f>
        <v>1</v>
      </c>
      <c r="Z3095">
        <f>IF(Y3095=1,P3095,0)</f>
        <v>0</v>
      </c>
    </row>
    <row r="3096">
      <c r="A3096" t="inlineStr">
        <is>
          <t>Lead</t>
        </is>
      </c>
      <c r="B3096" s="39" t="str">
        <f>IFERROR(INDEX(CampTypes,MATCH(C3096,CampList,0)),"Unattributed")</f>
        <v>New</v>
      </c>
      <c r="C3096" t="inlineStr">
        <is>
          <t>EBG - In House | ABO | Natuf | Leads | Unit Franchise | India | Oct26 | V1</t>
        </is>
      </c>
      <c r="D3096" t="inlineStr">
        <is>
          <t>Natuf | LAL 1% | India | Jul26 | V1</t>
        </is>
      </c>
      <c r="E3096" t="inlineStr">
        <is>
          <t>Natuf | Reel | Brand Ambassador | Heard Of Owning A Cafe | V1</t>
        </is>
      </c>
      <c r="F3096" t="inlineStr">
        <is>
          <t>In House Natuf</t>
        </is>
      </c>
      <c r="G3096" t="inlineStr">
        <is>
          <t>Lost</t>
        </is>
      </c>
      <c r="H3096" s="39" t="str">
        <f>IF(ISNUMBER(MATCH(G3096,QualityStatuses,0)),"Quality Lead","Non-Quality Lead")</f>
        <v>Non-Quality Lead</v>
      </c>
      <c r="I3096" t="inlineStr">
        <is>
          <t>2026-10</t>
        </is>
      </c>
      <c r="J3096" t="inlineStr">
        <is>
          <t>Wk of 2026-10-05</t>
        </is>
      </c>
      <c r="K3096" t="inlineStr">
        <is>
          <t>Marshal Malbari</t>
        </is>
      </c>
      <c r="L3096" t="inlineStr">
        <is>
          <t>Facebook</t>
        </is>
      </c>
      <c r="M3096" t="inlineStr">
        <is>
          <t>Direct (campaign tagged in CRM)</t>
        </is>
      </c>
      <c r="N3096" t="inlineStr">
        <is>
          <t>6ac9df15d6e63463a31ecf08</t>
        </is>
      </c>
      <c r="O3096" t="n">
        <v>1</v>
      </c>
      <c r="P3096" s="40">
        <f>IF(A3096="Lead",IF(ISNUMBER(MATCH(G3096,QualityStatuses,0)),1,0),0)</f>
        <v>0</v>
      </c>
      <c r="Q3096" s="40">
        <f>IF(A3096="Lead",IF(G3096="New Lead",0,1),0)</f>
        <v>1</v>
      </c>
      <c r="R3096" s="40">
        <f>IF(A3096="Lead",IF(G3096="Lost",1,0),0)</f>
        <v>1</v>
      </c>
      <c r="S3096" t="n">
        <v>1</v>
      </c>
      <c r="T3096" t="n">
        <v>0</v>
      </c>
      <c r="U3096" t="n">
        <v>0</v>
      </c>
      <c r="V3096" t="n">
        <v>0</v>
      </c>
      <c r="W3096" t="n">
        <v>0</v>
      </c>
      <c r="X3096" t="n">
        <v>0</v>
      </c>
      <c r="Y3096">
        <f>IF(AND(A3096="Lead",COUNTIF(MetaCamps,C3096)&gt;0),1,0)</f>
        <v>0</v>
      </c>
      <c r="Z3096">
        <f>IF(Y3096=1,P3096,0)</f>
        <v>0</v>
      </c>
    </row>
    <row r="3097">
      <c r="A3097" t="inlineStr">
        <is>
          <t>Lead</t>
        </is>
      </c>
      <c r="B3097" s="39" t="str">
        <f>IFERROR(INDEX(CampTypes,MATCH(C3097,CampList,0)),"Unattributed")</f>
        <v>Old</v>
      </c>
      <c r="C3097" t="inlineStr">
        <is>
          <t>E_Suresh_Natuf_Kiosk_07072026</t>
        </is>
      </c>
      <c r="D3097" t="inlineStr">
        <is>
          <t>E_Suresh_Natuf_Kiosk_07072026_Adset5</t>
        </is>
      </c>
      <c r="E3097" t="inlineStr">
        <is>
          <t>E_Hindi_Suresh_Natuf_Kiosk_07072026_Adset5_ad3 – Copy 2</t>
        </is>
      </c>
      <c r="F3097" t="inlineStr">
        <is>
          <t>Natuf</t>
        </is>
      </c>
      <c r="G3097" t="inlineStr">
        <is>
          <t>New Lead</t>
        </is>
      </c>
      <c r="H3097" s="39" t="str">
        <f>IF(ISNUMBER(MATCH(G3097,QualityStatuses,0)),"Quality Lead","Non-Quality Lead")</f>
        <v>Non-Quality Lead</v>
      </c>
      <c r="I3097" t="inlineStr">
        <is>
          <t>2026-10</t>
        </is>
      </c>
      <c r="J3097" t="inlineStr">
        <is>
          <t>Wk of 2026-10-05</t>
        </is>
      </c>
      <c r="K3097" t="inlineStr">
        <is>
          <t>Tejaswini Tarigopula</t>
        </is>
      </c>
      <c r="L3097" t="inlineStr">
        <is>
          <t>Facebook</t>
        </is>
      </c>
      <c r="M3097" t="inlineStr">
        <is>
          <t>Direct (campaign tagged in CRM)</t>
        </is>
      </c>
      <c r="N3097" t="inlineStr">
        <is>
          <t>6ac9dddad14a82c467edc452</t>
        </is>
      </c>
      <c r="O3097" t="n">
        <v>1</v>
      </c>
      <c r="P3097" s="40">
        <f>IF(A3097="Lead",IF(ISNUMBER(MATCH(G3097,QualityStatuses,0)),1,0),0)</f>
        <v>0</v>
      </c>
      <c r="Q3097" s="40">
        <f>IF(A3097="Lead",IF(G3097="New Lead",0,1),0)</f>
        <v>0</v>
      </c>
      <c r="R3097" s="40">
        <f>IF(A3097="Lead",IF(G3097="Lost",1,0),0)</f>
        <v>0</v>
      </c>
      <c r="S3097" t="n">
        <v>3</v>
      </c>
      <c r="T3097" t="n">
        <v>1</v>
      </c>
      <c r="U3097" t="n">
        <v>0</v>
      </c>
      <c r="V3097" t="n">
        <v>0</v>
      </c>
      <c r="W3097" t="n">
        <v>0</v>
      </c>
      <c r="X3097" t="n">
        <v>0</v>
      </c>
      <c r="Y3097">
        <f>IF(AND(A3097="Lead",COUNTIF(MetaCamps,C3097)&gt;0),1,0)</f>
        <v>1</v>
      </c>
      <c r="Z3097">
        <f>IF(Y3097=1,P3097,0)</f>
        <v>0</v>
      </c>
    </row>
    <row r="3098">
      <c r="A3098" t="inlineStr">
        <is>
          <t>Lead</t>
        </is>
      </c>
      <c r="B3098" s="39" t="str">
        <f>IFERROR(INDEX(CampTypes,MATCH(C3098,CampList,0)),"Unattributed")</f>
        <v>Old</v>
      </c>
      <c r="C3098" t="inlineStr">
        <is>
          <t>natuf_Kiosk_14072026_Hindi</t>
        </is>
      </c>
      <c r="D3098" t="inlineStr">
        <is>
          <t>natuf_Kiosk_09102026</t>
        </is>
      </c>
      <c r="E3098" t="inlineStr">
        <is>
          <t>natuf_Kiosk_14072026_ad set_ad1</t>
        </is>
      </c>
      <c r="F3098" t="inlineStr">
        <is>
          <t>Natuf</t>
        </is>
      </c>
      <c r="G3098" t="inlineStr">
        <is>
          <t>Lost</t>
        </is>
      </c>
      <c r="H3098" s="39" t="str">
        <f>IF(ISNUMBER(MATCH(G3098,QualityStatuses,0)),"Quality Lead","Non-Quality Lead")</f>
        <v>Non-Quality Lead</v>
      </c>
      <c r="I3098" t="inlineStr">
        <is>
          <t>2026-10</t>
        </is>
      </c>
      <c r="J3098" t="inlineStr">
        <is>
          <t>Wk of 2026-10-05</t>
        </is>
      </c>
      <c r="K3098" t="inlineStr">
        <is>
          <t>Tejaswini Tarigopula</t>
        </is>
      </c>
      <c r="L3098" t="inlineStr">
        <is>
          <t>Facebook</t>
        </is>
      </c>
      <c r="M3098" t="inlineStr">
        <is>
          <t>Direct (campaign tagged in CRM)</t>
        </is>
      </c>
      <c r="N3098" t="inlineStr">
        <is>
          <t>6ac9dcfe74436a338d00044e</t>
        </is>
      </c>
      <c r="O3098" t="n">
        <v>1</v>
      </c>
      <c r="P3098" s="40">
        <f>IF(A3098="Lead",IF(ISNUMBER(MATCH(G3098,QualityStatuses,0)),1,0),0)</f>
        <v>0</v>
      </c>
      <c r="Q3098" s="40">
        <f>IF(A3098="Lead",IF(G3098="New Lead",0,1),0)</f>
        <v>1</v>
      </c>
      <c r="R3098" s="40">
        <f>IF(A3098="Lead",IF(G3098="Lost",1,0),0)</f>
        <v>1</v>
      </c>
      <c r="S3098" t="n">
        <v>1</v>
      </c>
      <c r="T3098" t="n">
        <v>1</v>
      </c>
      <c r="U3098" t="n">
        <v>0</v>
      </c>
      <c r="V3098" t="n">
        <v>0</v>
      </c>
      <c r="W3098" t="n">
        <v>0</v>
      </c>
      <c r="X3098" t="n">
        <v>0</v>
      </c>
      <c r="Y3098">
        <f>IF(AND(A3098="Lead",COUNTIF(MetaCamps,C3098)&gt;0),1,0)</f>
        <v>1</v>
      </c>
      <c r="Z3098">
        <f>IF(Y3098=1,P3098,0)</f>
        <v>0</v>
      </c>
    </row>
    <row r="3099">
      <c r="A3099" t="inlineStr">
        <is>
          <t>Lead</t>
        </is>
      </c>
      <c r="B3099" s="39" t="str">
        <f>IFERROR(INDEX(CampTypes,MATCH(C3099,CampList,0)),"Unattributed")</f>
        <v>Old</v>
      </c>
      <c r="C3099" t="inlineStr">
        <is>
          <t>E_Suresh_Natuf_Kiosk_07072026</t>
        </is>
      </c>
      <c r="D3099" t="inlineStr">
        <is>
          <t>E_Suresh_Natuf_Kiosk_07072026_Adset5</t>
        </is>
      </c>
      <c r="E3099" t="inlineStr">
        <is>
          <t>E_Hindi_Suresh_Natuf_Kiosk_07072026_Adset5_ad3 – Copy 2</t>
        </is>
      </c>
      <c r="F3099" t="inlineStr">
        <is>
          <t>Natuf</t>
        </is>
      </c>
      <c r="G3099" t="inlineStr">
        <is>
          <t>Details Shared</t>
        </is>
      </c>
      <c r="H3099" s="39" t="str">
        <f>IF(ISNUMBER(MATCH(G3099,QualityStatuses,0)),"Quality Lead","Non-Quality Lead")</f>
        <v>Quality Lead</v>
      </c>
      <c r="I3099" t="inlineStr">
        <is>
          <t>2026-10</t>
        </is>
      </c>
      <c r="J3099" t="inlineStr">
        <is>
          <t>Wk of 2026-10-05</t>
        </is>
      </c>
      <c r="K3099" t="inlineStr">
        <is>
          <t>Tejaswini Tarigopula</t>
        </is>
      </c>
      <c r="L3099" t="inlineStr">
        <is>
          <t>Facebook</t>
        </is>
      </c>
      <c r="M3099" t="inlineStr">
        <is>
          <t>Direct (campaign tagged in CRM)</t>
        </is>
      </c>
      <c r="N3099" t="inlineStr">
        <is>
          <t>6ac9dcc12f59b3de02aa7e33</t>
        </is>
      </c>
      <c r="O3099" t="n">
        <v>1</v>
      </c>
      <c r="P3099" s="40">
        <f>IF(A3099="Lead",IF(ISNUMBER(MATCH(G3099,QualityStatuses,0)),1,0),0)</f>
        <v>1</v>
      </c>
      <c r="Q3099" s="40">
        <f>IF(A3099="Lead",IF(G3099="New Lead",0,1),0)</f>
        <v>1</v>
      </c>
      <c r="R3099" s="40">
        <f>IF(A3099="Lead",IF(G3099="Lost",1,0),0)</f>
        <v>0</v>
      </c>
      <c r="S3099" t="n">
        <v>4</v>
      </c>
      <c r="T3099" t="n">
        <v>4</v>
      </c>
      <c r="U3099" t="n">
        <v>0</v>
      </c>
      <c r="V3099" t="n">
        <v>0</v>
      </c>
      <c r="W3099" t="n">
        <v>0</v>
      </c>
      <c r="X3099" t="n">
        <v>0</v>
      </c>
      <c r="Y3099">
        <f>IF(AND(A3099="Lead",COUNTIF(MetaCamps,C3099)&gt;0),1,0)</f>
        <v>1</v>
      </c>
      <c r="Z3099">
        <f>IF(Y3099=1,P3099,0)</f>
        <v>1</v>
      </c>
    </row>
    <row r="3100">
      <c r="A3100" t="inlineStr">
        <is>
          <t>Lead</t>
        </is>
      </c>
      <c r="B3100" s="39" t="str">
        <f>IFERROR(INDEX(CampTypes,MATCH(C3100,CampList,0)),"Unattributed")</f>
        <v>New</v>
      </c>
      <c r="C3100" t="inlineStr">
        <is>
          <t>EBG - In House | ABO | Natuf | Leads | Unit Franchise | India | Oct26 | V1</t>
        </is>
      </c>
      <c r="D3100" t="inlineStr">
        <is>
          <t>Natuf | Business Owners | Tier1 + Growth Cities | Oct26 | V1</t>
        </is>
      </c>
      <c r="E3100" t="inlineStr">
        <is>
          <t>Natuf | Reel | Brand Ambassador | Heard Of Owning A Cafe | V1</t>
        </is>
      </c>
      <c r="F3100" t="inlineStr">
        <is>
          <t>In House Natuf</t>
        </is>
      </c>
      <c r="G3100" t="inlineStr">
        <is>
          <t>Lost</t>
        </is>
      </c>
      <c r="H3100" s="39" t="str">
        <f>IF(ISNUMBER(MATCH(G3100,QualityStatuses,0)),"Quality Lead","Non-Quality Lead")</f>
        <v>Non-Quality Lead</v>
      </c>
      <c r="I3100" t="inlineStr">
        <is>
          <t>2026-10</t>
        </is>
      </c>
      <c r="J3100" t="inlineStr">
        <is>
          <t>Wk of 2026-10-05</t>
        </is>
      </c>
      <c r="K3100" t="inlineStr">
        <is>
          <t>Marshal Malbari</t>
        </is>
      </c>
      <c r="L3100" t="inlineStr">
        <is>
          <t>Facebook</t>
        </is>
      </c>
      <c r="M3100" t="inlineStr">
        <is>
          <t>Direct (campaign tagged in CRM)</t>
        </is>
      </c>
      <c r="N3100" t="inlineStr">
        <is>
          <t>6ac9dc6982da748516f7864b</t>
        </is>
      </c>
      <c r="O3100" t="n">
        <v>1</v>
      </c>
      <c r="P3100" s="40">
        <f>IF(A3100="Lead",IF(ISNUMBER(MATCH(G3100,QualityStatuses,0)),1,0),0)</f>
        <v>0</v>
      </c>
      <c r="Q3100" s="40">
        <f>IF(A3100="Lead",IF(G3100="New Lead",0,1),0)</f>
        <v>1</v>
      </c>
      <c r="R3100" s="40">
        <f>IF(A3100="Lead",IF(G3100="Lost",1,0),0)</f>
        <v>1</v>
      </c>
      <c r="S3100" t="n">
        <v>3</v>
      </c>
      <c r="T3100" t="n">
        <v>3</v>
      </c>
      <c r="U3100" t="n">
        <v>0</v>
      </c>
      <c r="V3100" t="n">
        <v>0</v>
      </c>
      <c r="W3100" t="n">
        <v>0</v>
      </c>
      <c r="X3100" t="n">
        <v>0</v>
      </c>
      <c r="Y3100">
        <f>IF(AND(A3100="Lead",COUNTIF(MetaCamps,C3100)&gt;0),1,0)</f>
        <v>0</v>
      </c>
      <c r="Z3100">
        <f>IF(Y3100=1,P3100,0)</f>
        <v>0</v>
      </c>
    </row>
    <row r="3101">
      <c r="A3101" t="inlineStr">
        <is>
          <t>Lead</t>
        </is>
      </c>
      <c r="B3101" s="39" t="str">
        <f>IFERROR(INDEX(CampTypes,MATCH(C3101,CampList,0)),"Unattributed")</f>
        <v>New</v>
      </c>
      <c r="C3101" t="inlineStr">
        <is>
          <t>EBG - In House | ABO | Natuf | Leads | Unit Franchise | India | Oct26 | V1</t>
        </is>
      </c>
      <c r="D3101" t="inlineStr">
        <is>
          <t>Natuf | LAL 1% | India | Jul26 | V1</t>
        </is>
      </c>
      <c r="E3101" t="inlineStr">
        <is>
          <t>Natuf | Reel | Brand Ambassador | Heard Of Owning A Cafe | V1</t>
        </is>
      </c>
      <c r="F3101" t="inlineStr">
        <is>
          <t>In House Natuf</t>
        </is>
      </c>
      <c r="G3101" t="inlineStr">
        <is>
          <t>Lost</t>
        </is>
      </c>
      <c r="H3101" s="39" t="str">
        <f>IF(ISNUMBER(MATCH(G3101,QualityStatuses,0)),"Quality Lead","Non-Quality Lead")</f>
        <v>Non-Quality Lead</v>
      </c>
      <c r="I3101" t="inlineStr">
        <is>
          <t>2026-10</t>
        </is>
      </c>
      <c r="J3101" t="inlineStr">
        <is>
          <t>Wk of 2026-10-05</t>
        </is>
      </c>
      <c r="K3101" t="inlineStr">
        <is>
          <t>Marshal Malbari</t>
        </is>
      </c>
      <c r="L3101" t="inlineStr">
        <is>
          <t>Facebook</t>
        </is>
      </c>
      <c r="M3101" t="inlineStr">
        <is>
          <t>Direct (campaign tagged in CRM)</t>
        </is>
      </c>
      <c r="N3101" t="inlineStr">
        <is>
          <t>6ac9db37d6e63463a31ecb00</t>
        </is>
      </c>
      <c r="O3101" t="n">
        <v>1</v>
      </c>
      <c r="P3101" s="40">
        <f>IF(A3101="Lead",IF(ISNUMBER(MATCH(G3101,QualityStatuses,0)),1,0),0)</f>
        <v>0</v>
      </c>
      <c r="Q3101" s="40">
        <f>IF(A3101="Lead",IF(G3101="New Lead",0,1),0)</f>
        <v>1</v>
      </c>
      <c r="R3101" s="40">
        <f>IF(A3101="Lead",IF(G3101="Lost",1,0),0)</f>
        <v>1</v>
      </c>
      <c r="S3101" t="n">
        <v>1</v>
      </c>
      <c r="T3101" t="n">
        <v>1</v>
      </c>
      <c r="U3101" t="n">
        <v>0</v>
      </c>
      <c r="V3101" t="n">
        <v>0</v>
      </c>
      <c r="W3101" t="n">
        <v>0</v>
      </c>
      <c r="X3101" t="n">
        <v>0</v>
      </c>
      <c r="Y3101">
        <f>IF(AND(A3101="Lead",COUNTIF(MetaCamps,C3101)&gt;0),1,0)</f>
        <v>0</v>
      </c>
      <c r="Z3101">
        <f>IF(Y3101=1,P3101,0)</f>
        <v>0</v>
      </c>
    </row>
    <row r="3102">
      <c r="A3102" t="inlineStr">
        <is>
          <t>Lead</t>
        </is>
      </c>
      <c r="B3102" s="39" t="str">
        <f>IFERROR(INDEX(CampTypes,MATCH(C3102,CampList,0)),"Unattributed")</f>
        <v>Old</v>
      </c>
      <c r="C3102" t="inlineStr">
        <is>
          <t>natuf_Kiosk_14072026_Hindi</t>
        </is>
      </c>
      <c r="D3102" t="inlineStr">
        <is>
          <t>natuf_Kiosk_09102026</t>
        </is>
      </c>
      <c r="E3102" t="inlineStr">
        <is>
          <t>natuf_Kiosk_14072026_ad set_ad1</t>
        </is>
      </c>
      <c r="F3102" t="inlineStr">
        <is>
          <t>Natuf</t>
        </is>
      </c>
      <c r="G3102" t="inlineStr">
        <is>
          <t>Attempt 4</t>
        </is>
      </c>
      <c r="H3102" s="39" t="str">
        <f>IF(ISNUMBER(MATCH(G3102,QualityStatuses,0)),"Quality Lead","Non-Quality Lead")</f>
        <v>Non-Quality Lead</v>
      </c>
      <c r="I3102" t="inlineStr">
        <is>
          <t>2026-10</t>
        </is>
      </c>
      <c r="J3102" t="inlineStr">
        <is>
          <t>Wk of 2026-10-05</t>
        </is>
      </c>
      <c r="K3102" t="inlineStr">
        <is>
          <t>Tejaswini Tarigopula</t>
        </is>
      </c>
      <c r="L3102" t="inlineStr">
        <is>
          <t>Facebook</t>
        </is>
      </c>
      <c r="M3102" t="inlineStr">
        <is>
          <t>Direct (campaign tagged in CRM)</t>
        </is>
      </c>
      <c r="N3102" t="inlineStr">
        <is>
          <t>6ac9d5857cc0215b35f762a2</t>
        </is>
      </c>
      <c r="O3102" t="n">
        <v>1</v>
      </c>
      <c r="P3102" s="40">
        <f>IF(A3102="Lead",IF(ISNUMBER(MATCH(G3102,QualityStatuses,0)),1,0),0)</f>
        <v>0</v>
      </c>
      <c r="Q3102" s="40">
        <f>IF(A3102="Lead",IF(G3102="New Lead",0,1),0)</f>
        <v>1</v>
      </c>
      <c r="R3102" s="40">
        <f>IF(A3102="Lead",IF(G3102="Lost",1,0),0)</f>
        <v>0</v>
      </c>
      <c r="S3102" t="n">
        <v>5</v>
      </c>
      <c r="T3102" t="n">
        <v>0</v>
      </c>
      <c r="U3102" t="n">
        <v>0</v>
      </c>
      <c r="V3102" t="n">
        <v>0</v>
      </c>
      <c r="W3102" t="n">
        <v>0</v>
      </c>
      <c r="X3102" t="n">
        <v>0</v>
      </c>
      <c r="Y3102">
        <f>IF(AND(A3102="Lead",COUNTIF(MetaCamps,C3102)&gt;0),1,0)</f>
        <v>1</v>
      </c>
      <c r="Z3102">
        <f>IF(Y3102=1,P3102,0)</f>
        <v>0</v>
      </c>
    </row>
    <row r="3103">
      <c r="A3103" t="inlineStr">
        <is>
          <t>Lead</t>
        </is>
      </c>
      <c r="B3103" s="39" t="str">
        <f>IFERROR(INDEX(CampTypes,MATCH(C3103,CampList,0)),"Unattributed")</f>
        <v>New</v>
      </c>
      <c r="C3103" t="inlineStr">
        <is>
          <t>EBG - In House | ABO | Natuf | Leads | Unit Franchise | India | Oct26 | V1</t>
        </is>
      </c>
      <c r="D3103" t="inlineStr">
        <is>
          <t>Natuf | LAL 1% | India | Jul26 | V1</t>
        </is>
      </c>
      <c r="E3103" t="inlineStr">
        <is>
          <t>Natuf | Reel | Brand Ambassador | Heard Of Owning A Cafe | V1</t>
        </is>
      </c>
      <c r="F3103" t="inlineStr">
        <is>
          <t>In House Natuf</t>
        </is>
      </c>
      <c r="G3103" t="inlineStr">
        <is>
          <t>Lost</t>
        </is>
      </c>
      <c r="H3103" s="39" t="str">
        <f>IF(ISNUMBER(MATCH(G3103,QualityStatuses,0)),"Quality Lead","Non-Quality Lead")</f>
        <v>Non-Quality Lead</v>
      </c>
      <c r="I3103" t="inlineStr">
        <is>
          <t>2026-10</t>
        </is>
      </c>
      <c r="J3103" t="inlineStr">
        <is>
          <t>Wk of 2026-10-05</t>
        </is>
      </c>
      <c r="K3103" t="inlineStr">
        <is>
          <t>Marshal Malbari</t>
        </is>
      </c>
      <c r="L3103" t="inlineStr">
        <is>
          <t>Facebook</t>
        </is>
      </c>
      <c r="M3103" t="inlineStr">
        <is>
          <t>Direct (campaign tagged in CRM)</t>
        </is>
      </c>
      <c r="N3103" t="inlineStr">
        <is>
          <t>6ac9d3fe617449d19f3c4773</t>
        </is>
      </c>
      <c r="O3103" t="n">
        <v>1</v>
      </c>
      <c r="P3103" s="40">
        <f>IF(A3103="Lead",IF(ISNUMBER(MATCH(G3103,QualityStatuses,0)),1,0),0)</f>
        <v>0</v>
      </c>
      <c r="Q3103" s="40">
        <f>IF(A3103="Lead",IF(G3103="New Lead",0,1),0)</f>
        <v>1</v>
      </c>
      <c r="R3103" s="40">
        <f>IF(A3103="Lead",IF(G3103="Lost",1,0),0)</f>
        <v>1</v>
      </c>
      <c r="S3103" t="n">
        <v>6</v>
      </c>
      <c r="T3103" t="n">
        <v>0</v>
      </c>
      <c r="U3103" t="n">
        <v>0</v>
      </c>
      <c r="V3103" t="n">
        <v>0</v>
      </c>
      <c r="W3103" t="n">
        <v>0</v>
      </c>
      <c r="X3103" t="n">
        <v>0</v>
      </c>
      <c r="Y3103">
        <f>IF(AND(A3103="Lead",COUNTIF(MetaCamps,C3103)&gt;0),1,0)</f>
        <v>0</v>
      </c>
      <c r="Z3103">
        <f>IF(Y3103=1,P3103,0)</f>
        <v>0</v>
      </c>
    </row>
    <row r="3104">
      <c r="A3104" t="inlineStr">
        <is>
          <t>Lead</t>
        </is>
      </c>
      <c r="B3104" s="39" t="str">
        <f>IFERROR(INDEX(CampTypes,MATCH(C3104,CampList,0)),"Unattributed")</f>
        <v>New</v>
      </c>
      <c r="C3104" t="inlineStr">
        <is>
          <t>EBG - In House | ABO | Natuf | Leads | Unit Franchise | India | Oct26 | V1</t>
        </is>
      </c>
      <c r="D3104" t="inlineStr">
        <is>
          <t>Natuf | LAL 1% | India | Jul26 | V1</t>
        </is>
      </c>
      <c r="E3104" t="inlineStr">
        <is>
          <t>Natuf | Reel | Brand Ambassador | Heard Of Owning A Cafe | V1</t>
        </is>
      </c>
      <c r="F3104" t="inlineStr">
        <is>
          <t>In House Natuf</t>
        </is>
      </c>
      <c r="G3104" t="inlineStr">
        <is>
          <t>Lost</t>
        </is>
      </c>
      <c r="H3104" s="39" t="str">
        <f>IF(ISNUMBER(MATCH(G3104,QualityStatuses,0)),"Quality Lead","Non-Quality Lead")</f>
        <v>Non-Quality Lead</v>
      </c>
      <c r="I3104" t="inlineStr">
        <is>
          <t>2026-10</t>
        </is>
      </c>
      <c r="J3104" t="inlineStr">
        <is>
          <t>Wk of 2026-10-05</t>
        </is>
      </c>
      <c r="K3104" t="inlineStr">
        <is>
          <t>Marshal Malbari</t>
        </is>
      </c>
      <c r="L3104" t="inlineStr">
        <is>
          <t>Facebook</t>
        </is>
      </c>
      <c r="M3104" t="inlineStr">
        <is>
          <t>Direct (campaign tagged in CRM)</t>
        </is>
      </c>
      <c r="N3104" t="inlineStr">
        <is>
          <t>6ac9d27dcc763919c40a196b</t>
        </is>
      </c>
      <c r="O3104" t="n">
        <v>1</v>
      </c>
      <c r="P3104" s="40">
        <f>IF(A3104="Lead",IF(ISNUMBER(MATCH(G3104,QualityStatuses,0)),1,0),0)</f>
        <v>0</v>
      </c>
      <c r="Q3104" s="40">
        <f>IF(A3104="Lead",IF(G3104="New Lead",0,1),0)</f>
        <v>1</v>
      </c>
      <c r="R3104" s="40">
        <f>IF(A3104="Lead",IF(G3104="Lost",1,0),0)</f>
        <v>1</v>
      </c>
      <c r="S3104" t="n">
        <v>6</v>
      </c>
      <c r="T3104" t="n">
        <v>3</v>
      </c>
      <c r="U3104" t="n">
        <v>0</v>
      </c>
      <c r="V3104" t="n">
        <v>0</v>
      </c>
      <c r="W3104" t="n">
        <v>0</v>
      </c>
      <c r="X3104" t="n">
        <v>0</v>
      </c>
      <c r="Y3104">
        <f>IF(AND(A3104="Lead",COUNTIF(MetaCamps,C3104)&gt;0),1,0)</f>
        <v>0</v>
      </c>
      <c r="Z3104">
        <f>IF(Y3104=1,P3104,0)</f>
        <v>0</v>
      </c>
    </row>
    <row r="3105">
      <c r="A3105" t="inlineStr">
        <is>
          <t>Lead</t>
        </is>
      </c>
      <c r="B3105" s="39" t="str">
        <f>IFERROR(INDEX(CampTypes,MATCH(C3105,CampList,0)),"Unattributed")</f>
        <v>Old</v>
      </c>
      <c r="C3105" t="inlineStr">
        <is>
          <t>E_Natuf_Generic_13082026</t>
        </is>
      </c>
      <c r="D3105" t="inlineStr">
        <is>
          <t>E_Natuf_Generic_13082026_Adset1</t>
        </is>
      </c>
      <c r="E3105" t="inlineStr">
        <is>
          <t>E_Natuf_Generic_13082026_Adset1_Ad1</t>
        </is>
      </c>
      <c r="F3105" t="inlineStr">
        <is>
          <t>Natuf</t>
        </is>
      </c>
      <c r="G3105" t="inlineStr">
        <is>
          <t>Connected</t>
        </is>
      </c>
      <c r="H3105" s="39" t="str">
        <f>IF(ISNUMBER(MATCH(G3105,QualityStatuses,0)),"Quality Lead","Non-Quality Lead")</f>
        <v>Non-Quality Lead</v>
      </c>
      <c r="I3105" t="inlineStr">
        <is>
          <t>2026-10</t>
        </is>
      </c>
      <c r="J3105" t="inlineStr">
        <is>
          <t>Wk of 2026-10-05</t>
        </is>
      </c>
      <c r="K3105" t="inlineStr">
        <is>
          <t>Tejaswini Tarigopula</t>
        </is>
      </c>
      <c r="L3105" t="inlineStr">
        <is>
          <t>Facebook</t>
        </is>
      </c>
      <c r="M3105" t="inlineStr">
        <is>
          <t>Direct (campaign tagged in CRM)</t>
        </is>
      </c>
      <c r="N3105" t="inlineStr">
        <is>
          <t>6ac9cf408957a0a3fdb0eec1</t>
        </is>
      </c>
      <c r="O3105" t="n">
        <v>1</v>
      </c>
      <c r="P3105" s="40">
        <f>IF(A3105="Lead",IF(ISNUMBER(MATCH(G3105,QualityStatuses,0)),1,0),0)</f>
        <v>0</v>
      </c>
      <c r="Q3105" s="40">
        <f>IF(A3105="Lead",IF(G3105="New Lead",0,1),0)</f>
        <v>1</v>
      </c>
      <c r="R3105" s="40">
        <f>IF(A3105="Lead",IF(G3105="Lost",1,0),0)</f>
        <v>0</v>
      </c>
      <c r="S3105" t="n">
        <v>1</v>
      </c>
      <c r="T3105" t="n">
        <v>1</v>
      </c>
      <c r="U3105" t="n">
        <v>0</v>
      </c>
      <c r="V3105" t="n">
        <v>0</v>
      </c>
      <c r="W3105" t="n">
        <v>0</v>
      </c>
      <c r="X3105" t="n">
        <v>0</v>
      </c>
      <c r="Y3105">
        <f>IF(AND(A3105="Lead",COUNTIF(MetaCamps,C3105)&gt;0),1,0)</f>
        <v>1</v>
      </c>
      <c r="Z3105">
        <f>IF(Y3105=1,P3105,0)</f>
        <v>0</v>
      </c>
    </row>
    <row r="3106">
      <c r="A3106" t="inlineStr">
        <is>
          <t>Lead</t>
        </is>
      </c>
      <c r="B3106" s="39" t="str">
        <f>IFERROR(INDEX(CampTypes,MATCH(C3106,CampList,0)),"Unattributed")</f>
        <v>Old</v>
      </c>
      <c r="C3106" t="inlineStr">
        <is>
          <t>natuf_Kiosk_14072026_Hindi</t>
        </is>
      </c>
      <c r="D3106" t="inlineStr">
        <is>
          <t>natuf_Kiosk_09102026</t>
        </is>
      </c>
      <c r="E3106" t="inlineStr">
        <is>
          <t>natuf_Kiosk_14072026_ad set_ad1</t>
        </is>
      </c>
      <c r="F3106" t="inlineStr">
        <is>
          <t>Natuf</t>
        </is>
      </c>
      <c r="G3106" t="inlineStr">
        <is>
          <t>Attempt 2</t>
        </is>
      </c>
      <c r="H3106" s="39" t="str">
        <f>IF(ISNUMBER(MATCH(G3106,QualityStatuses,0)),"Quality Lead","Non-Quality Lead")</f>
        <v>Non-Quality Lead</v>
      </c>
      <c r="I3106" t="inlineStr">
        <is>
          <t>2026-10</t>
        </is>
      </c>
      <c r="J3106" t="inlineStr">
        <is>
          <t>Wk of 2026-10-05</t>
        </is>
      </c>
      <c r="K3106" t="inlineStr">
        <is>
          <t>Tejaswini Tarigopula</t>
        </is>
      </c>
      <c r="L3106" t="inlineStr">
        <is>
          <t>Facebook</t>
        </is>
      </c>
      <c r="M3106" t="inlineStr">
        <is>
          <t>Direct (campaign tagged in CRM)</t>
        </is>
      </c>
      <c r="N3106" t="inlineStr">
        <is>
          <t>6ac9cf3654d1ad8e79493176</t>
        </is>
      </c>
      <c r="O3106" t="n">
        <v>1</v>
      </c>
      <c r="P3106" s="40">
        <f>IF(A3106="Lead",IF(ISNUMBER(MATCH(G3106,QualityStatuses,0)),1,0),0)</f>
        <v>0</v>
      </c>
      <c r="Q3106" s="40">
        <f>IF(A3106="Lead",IF(G3106="New Lead",0,1),0)</f>
        <v>1</v>
      </c>
      <c r="R3106" s="40">
        <f>IF(A3106="Lead",IF(G3106="Lost",1,0),0)</f>
        <v>0</v>
      </c>
      <c r="S3106" t="n">
        <v>2</v>
      </c>
      <c r="T3106" t="n">
        <v>0</v>
      </c>
      <c r="U3106" t="n">
        <v>0</v>
      </c>
      <c r="V3106" t="n">
        <v>0</v>
      </c>
      <c r="W3106" t="n">
        <v>0</v>
      </c>
      <c r="X3106" t="n">
        <v>0</v>
      </c>
      <c r="Y3106">
        <f>IF(AND(A3106="Lead",COUNTIF(MetaCamps,C3106)&gt;0),1,0)</f>
        <v>1</v>
      </c>
      <c r="Z3106">
        <f>IF(Y3106=1,P3106,0)</f>
        <v>0</v>
      </c>
    </row>
    <row r="3107">
      <c r="A3107" t="inlineStr">
        <is>
          <t>Lead</t>
        </is>
      </c>
      <c r="B3107" s="39" t="str">
        <f>IFERROR(INDEX(CampTypes,MATCH(C3107,CampList,0)),"Unattributed")</f>
        <v>New</v>
      </c>
      <c r="C3107" t="inlineStr">
        <is>
          <t>EBG - In House | ABO | Natuf | Leads | Unit Franchise | India | Oct26 | V1</t>
        </is>
      </c>
      <c r="D3107" t="inlineStr">
        <is>
          <t>Natuf | Investors | Tier1 + Growth Cities | Oct26 | V1</t>
        </is>
      </c>
      <c r="E3107" t="inlineStr">
        <is>
          <t>Natuf | Reel | Brand Ambassador | Heard Of Owning A Cafe | V1</t>
        </is>
      </c>
      <c r="F3107" t="inlineStr">
        <is>
          <t>In House Natuf</t>
        </is>
      </c>
      <c r="G3107" t="inlineStr">
        <is>
          <t>Attempt 1</t>
        </is>
      </c>
      <c r="H3107" s="39" t="str">
        <f>IF(ISNUMBER(MATCH(G3107,QualityStatuses,0)),"Quality Lead","Non-Quality Lead")</f>
        <v>Non-Quality Lead</v>
      </c>
      <c r="I3107" t="inlineStr">
        <is>
          <t>2026-10</t>
        </is>
      </c>
      <c r="J3107" t="inlineStr">
        <is>
          <t>Wk of 2026-10-05</t>
        </is>
      </c>
      <c r="K3107" t="inlineStr">
        <is>
          <t>Marshal Malbari</t>
        </is>
      </c>
      <c r="L3107" t="inlineStr">
        <is>
          <t>Facebook</t>
        </is>
      </c>
      <c r="M3107" t="inlineStr">
        <is>
          <t>Direct (campaign tagged in CRM)</t>
        </is>
      </c>
      <c r="N3107" t="inlineStr">
        <is>
          <t>6ac9ce9fad1f76b7ff5c1e4e</t>
        </is>
      </c>
      <c r="O3107" t="n">
        <v>1</v>
      </c>
      <c r="P3107" s="40">
        <f>IF(A3107="Lead",IF(ISNUMBER(MATCH(G3107,QualityStatuses,0)),1,0),0)</f>
        <v>0</v>
      </c>
      <c r="Q3107" s="40">
        <f>IF(A3107="Lead",IF(G3107="New Lead",0,1),0)</f>
        <v>1</v>
      </c>
      <c r="R3107" s="40">
        <f>IF(A3107="Lead",IF(G3107="Lost",1,0),0)</f>
        <v>0</v>
      </c>
      <c r="S3107" t="n">
        <v>3</v>
      </c>
      <c r="T3107" t="n">
        <v>0</v>
      </c>
      <c r="U3107" t="n">
        <v>0</v>
      </c>
      <c r="V3107" t="n">
        <v>0</v>
      </c>
      <c r="W3107" t="n">
        <v>0</v>
      </c>
      <c r="X3107" t="n">
        <v>0</v>
      </c>
      <c r="Y3107">
        <f>IF(AND(A3107="Lead",COUNTIF(MetaCamps,C3107)&gt;0),1,0)</f>
        <v>0</v>
      </c>
      <c r="Z3107">
        <f>IF(Y3107=1,P3107,0)</f>
        <v>0</v>
      </c>
    </row>
    <row r="3108">
      <c r="A3108" t="inlineStr">
        <is>
          <t>Lead</t>
        </is>
      </c>
      <c r="B3108" s="39" t="str">
        <f>IFERROR(INDEX(CampTypes,MATCH(C3108,CampList,0)),"Unattributed")</f>
        <v>New</v>
      </c>
      <c r="C3108" t="inlineStr">
        <is>
          <t>EBG - In House | ABO | Natuf | Leads | Unit Franchise | India | Oct26 | V1</t>
        </is>
      </c>
      <c r="D3108" t="inlineStr">
        <is>
          <t>Natuf | Broad | Tier1 + Growth Cities | Oct26 | V1</t>
        </is>
      </c>
      <c r="E3108" t="inlineStr">
        <is>
          <t>Natuf | Reel | Brand Ambassador | Heard Of Owning A Cafe | V1</t>
        </is>
      </c>
      <c r="F3108" t="inlineStr">
        <is>
          <t>In House Natuf</t>
        </is>
      </c>
      <c r="G3108" t="inlineStr">
        <is>
          <t>Attempt 1</t>
        </is>
      </c>
      <c r="H3108" s="39" t="str">
        <f>IF(ISNUMBER(MATCH(G3108,QualityStatuses,0)),"Quality Lead","Non-Quality Lead")</f>
        <v>Non-Quality Lead</v>
      </c>
      <c r="I3108" t="inlineStr">
        <is>
          <t>2026-10</t>
        </is>
      </c>
      <c r="J3108" t="inlineStr">
        <is>
          <t>Wk of 2026-10-05</t>
        </is>
      </c>
      <c r="K3108" t="inlineStr">
        <is>
          <t>Marshal Malbari</t>
        </is>
      </c>
      <c r="L3108" t="inlineStr">
        <is>
          <t>Facebook</t>
        </is>
      </c>
      <c r="M3108" t="inlineStr">
        <is>
          <t>Direct (campaign tagged in CRM)</t>
        </is>
      </c>
      <c r="N3108" t="inlineStr">
        <is>
          <t>6ac9c922195fe20d8c342972</t>
        </is>
      </c>
      <c r="O3108" t="n">
        <v>1</v>
      </c>
      <c r="P3108" s="40">
        <f>IF(A3108="Lead",IF(ISNUMBER(MATCH(G3108,QualityStatuses,0)),1,0),0)</f>
        <v>0</v>
      </c>
      <c r="Q3108" s="40">
        <f>IF(A3108="Lead",IF(G3108="New Lead",0,1),0)</f>
        <v>1</v>
      </c>
      <c r="R3108" s="40">
        <f>IF(A3108="Lead",IF(G3108="Lost",1,0),0)</f>
        <v>0</v>
      </c>
      <c r="S3108" t="n">
        <v>1</v>
      </c>
      <c r="T3108" t="n">
        <v>0</v>
      </c>
      <c r="U3108" t="n">
        <v>0</v>
      </c>
      <c r="V3108" t="n">
        <v>0</v>
      </c>
      <c r="W3108" t="n">
        <v>0</v>
      </c>
      <c r="X3108" t="n">
        <v>0</v>
      </c>
      <c r="Y3108">
        <f>IF(AND(A3108="Lead",COUNTIF(MetaCamps,C3108)&gt;0),1,0)</f>
        <v>0</v>
      </c>
      <c r="Z3108">
        <f>IF(Y3108=1,P3108,0)</f>
        <v>0</v>
      </c>
    </row>
    <row r="3109">
      <c r="A3109" t="inlineStr">
        <is>
          <t>Lead</t>
        </is>
      </c>
      <c r="B3109" s="39" t="str">
        <f>IFERROR(INDEX(CampTypes,MATCH(C3109,CampList,0)),"Unattributed")</f>
        <v>Old</v>
      </c>
      <c r="C3109" t="inlineStr">
        <is>
          <t>E_Suresh_Natuf_Kiosk_07072026</t>
        </is>
      </c>
      <c r="D3109" t="inlineStr">
        <is>
          <t>E_Suresh_Natuf_Kiosk_07072026_Adset5</t>
        </is>
      </c>
      <c r="E3109" t="inlineStr">
        <is>
          <t>E_Hindi_Suresh_Natuf_Kiosk_07072026_Adset5_ad3 – Copy 2</t>
        </is>
      </c>
      <c r="F3109" t="inlineStr">
        <is>
          <t>Natuf</t>
        </is>
      </c>
      <c r="G3109" t="inlineStr">
        <is>
          <t>Lost</t>
        </is>
      </c>
      <c r="H3109" s="39" t="str">
        <f>IF(ISNUMBER(MATCH(G3109,QualityStatuses,0)),"Quality Lead","Non-Quality Lead")</f>
        <v>Non-Quality Lead</v>
      </c>
      <c r="I3109" t="inlineStr">
        <is>
          <t>2026-10</t>
        </is>
      </c>
      <c r="J3109" t="inlineStr">
        <is>
          <t>Wk of 2026-10-05</t>
        </is>
      </c>
      <c r="K3109" t="inlineStr">
        <is>
          <t>Marshal Malbari</t>
        </is>
      </c>
      <c r="L3109" t="inlineStr">
        <is>
          <t>Facebook</t>
        </is>
      </c>
      <c r="M3109" t="inlineStr">
        <is>
          <t>Direct (campaign tagged in CRM)</t>
        </is>
      </c>
      <c r="N3109" t="inlineStr">
        <is>
          <t>6ac9c7c6e0b4a0f4756274d5</t>
        </is>
      </c>
      <c r="O3109" t="n">
        <v>1</v>
      </c>
      <c r="P3109" s="40">
        <f>IF(A3109="Lead",IF(ISNUMBER(MATCH(G3109,QualityStatuses,0)),1,0),0)</f>
        <v>0</v>
      </c>
      <c r="Q3109" s="40">
        <f>IF(A3109="Lead",IF(G3109="New Lead",0,1),0)</f>
        <v>1</v>
      </c>
      <c r="R3109" s="40">
        <f>IF(A3109="Lead",IF(G3109="Lost",1,0),0)</f>
        <v>1</v>
      </c>
      <c r="S3109" t="n">
        <v>6</v>
      </c>
      <c r="T3109" t="n">
        <v>0</v>
      </c>
      <c r="U3109" t="n">
        <v>0</v>
      </c>
      <c r="V3109" t="n">
        <v>0</v>
      </c>
      <c r="W3109" t="n">
        <v>0</v>
      </c>
      <c r="X3109" t="n">
        <v>0</v>
      </c>
      <c r="Y3109">
        <f>IF(AND(A3109="Lead",COUNTIF(MetaCamps,C3109)&gt;0),1,0)</f>
        <v>1</v>
      </c>
      <c r="Z3109">
        <f>IF(Y3109=1,P3109,0)</f>
        <v>0</v>
      </c>
    </row>
    <row r="3110">
      <c r="A3110" t="inlineStr">
        <is>
          <t>Lead</t>
        </is>
      </c>
      <c r="B3110" s="39" t="str">
        <f>IFERROR(INDEX(CampTypes,MATCH(C3110,CampList,0)),"Unattributed")</f>
        <v>Old</v>
      </c>
      <c r="C3110" t="inlineStr">
        <is>
          <t>E_Suresh_Natuf_Kiosk_07072026</t>
        </is>
      </c>
      <c r="D3110" t="inlineStr">
        <is>
          <t>E_Suresh_Natuf_Kiosk_07072026_Adset5</t>
        </is>
      </c>
      <c r="E3110" t="inlineStr">
        <is>
          <t>E_Hindi_Suresh_Natuf_Kiosk_07072026_Adset5_ad3 – Copy 2</t>
        </is>
      </c>
      <c r="F3110" t="inlineStr">
        <is>
          <t>Natuf</t>
        </is>
      </c>
      <c r="G3110" t="inlineStr">
        <is>
          <t>Connected</t>
        </is>
      </c>
      <c r="H3110" s="39" t="str">
        <f>IF(ISNUMBER(MATCH(G3110,QualityStatuses,0)),"Quality Lead","Non-Quality Lead")</f>
        <v>Non-Quality Lead</v>
      </c>
      <c r="I3110" t="inlineStr">
        <is>
          <t>2026-10</t>
        </is>
      </c>
      <c r="J3110" t="inlineStr">
        <is>
          <t>Wk of 2026-10-05</t>
        </is>
      </c>
      <c r="K3110" t="inlineStr">
        <is>
          <t>Marshal Malbari</t>
        </is>
      </c>
      <c r="L3110" t="inlineStr">
        <is>
          <t>Facebook</t>
        </is>
      </c>
      <c r="M3110" t="inlineStr">
        <is>
          <t>Direct (campaign tagged in CRM)</t>
        </is>
      </c>
      <c r="N3110" t="inlineStr">
        <is>
          <t>6ac9c6e71e0e12e4019994e5</t>
        </is>
      </c>
      <c r="O3110" t="n">
        <v>1</v>
      </c>
      <c r="P3110" s="40">
        <f>IF(A3110="Lead",IF(ISNUMBER(MATCH(G3110,QualityStatuses,0)),1,0),0)</f>
        <v>0</v>
      </c>
      <c r="Q3110" s="40">
        <f>IF(A3110="Lead",IF(G3110="New Lead",0,1),0)</f>
        <v>1</v>
      </c>
      <c r="R3110" s="40">
        <f>IF(A3110="Lead",IF(G3110="Lost",1,0),0)</f>
        <v>0</v>
      </c>
      <c r="S3110" t="n">
        <v>11</v>
      </c>
      <c r="T3110" t="n">
        <v>7</v>
      </c>
      <c r="U3110" t="n">
        <v>0</v>
      </c>
      <c r="V3110" t="n">
        <v>0</v>
      </c>
      <c r="W3110" t="n">
        <v>0</v>
      </c>
      <c r="X3110" t="n">
        <v>0</v>
      </c>
      <c r="Y3110">
        <f>IF(AND(A3110="Lead",COUNTIF(MetaCamps,C3110)&gt;0),1,0)</f>
        <v>1</v>
      </c>
      <c r="Z3110">
        <f>IF(Y3110=1,P3110,0)</f>
        <v>0</v>
      </c>
    </row>
    <row r="3111">
      <c r="A3111" t="inlineStr">
        <is>
          <t>Lead</t>
        </is>
      </c>
      <c r="B3111" s="39" t="str">
        <f>IFERROR(INDEX(CampTypes,MATCH(C3111,CampList,0)),"Unattributed")</f>
        <v>Old</v>
      </c>
      <c r="C3111" t="inlineStr">
        <is>
          <t>E_Natuf_Generic_13082026</t>
        </is>
      </c>
      <c r="D3111" t="inlineStr">
        <is>
          <t>E_Natuf_Generic_13082026_Adset1</t>
        </is>
      </c>
      <c r="E3111" t="inlineStr">
        <is>
          <t>E_Natuf_Generic_13082026_Adset1_Ad1</t>
        </is>
      </c>
      <c r="F3111" t="inlineStr">
        <is>
          <t>Natuf</t>
        </is>
      </c>
      <c r="G3111" t="inlineStr">
        <is>
          <t>Connected</t>
        </is>
      </c>
      <c r="H3111" s="39" t="str">
        <f>IF(ISNUMBER(MATCH(G3111,QualityStatuses,0)),"Quality Lead","Non-Quality Lead")</f>
        <v>Non-Quality Lead</v>
      </c>
      <c r="I3111" t="inlineStr">
        <is>
          <t>2026-10</t>
        </is>
      </c>
      <c r="J3111" t="inlineStr">
        <is>
          <t>Wk of 2026-10-05</t>
        </is>
      </c>
      <c r="K3111" t="inlineStr">
        <is>
          <t>Tejaswini Tarigopula</t>
        </is>
      </c>
      <c r="L3111" t="inlineStr">
        <is>
          <t>Facebook</t>
        </is>
      </c>
      <c r="M3111" t="inlineStr">
        <is>
          <t>Direct (campaign tagged in CRM)</t>
        </is>
      </c>
      <c r="N3111" t="inlineStr">
        <is>
          <t>6ac9c58ce0bc38a842132670</t>
        </is>
      </c>
      <c r="O3111" t="n">
        <v>1</v>
      </c>
      <c r="P3111" s="40">
        <f>IF(A3111="Lead",IF(ISNUMBER(MATCH(G3111,QualityStatuses,0)),1,0),0)</f>
        <v>0</v>
      </c>
      <c r="Q3111" s="40">
        <f>IF(A3111="Lead",IF(G3111="New Lead",0,1),0)</f>
        <v>1</v>
      </c>
      <c r="R3111" s="40">
        <f>IF(A3111="Lead",IF(G3111="Lost",1,0),0)</f>
        <v>0</v>
      </c>
      <c r="S3111" t="n">
        <v>2</v>
      </c>
      <c r="T3111" t="n">
        <v>1</v>
      </c>
      <c r="U3111" t="n">
        <v>0</v>
      </c>
      <c r="V3111" t="n">
        <v>0</v>
      </c>
      <c r="W3111" t="n">
        <v>0</v>
      </c>
      <c r="X3111" t="n">
        <v>0</v>
      </c>
      <c r="Y3111">
        <f>IF(AND(A3111="Lead",COUNTIF(MetaCamps,C3111)&gt;0),1,0)</f>
        <v>1</v>
      </c>
      <c r="Z3111">
        <f>IF(Y3111=1,P3111,0)</f>
        <v>0</v>
      </c>
    </row>
    <row r="3112">
      <c r="A3112" t="inlineStr">
        <is>
          <t>Lead</t>
        </is>
      </c>
      <c r="B3112" s="39" t="str">
        <f>IFERROR(INDEX(CampTypes,MATCH(C3112,CampList,0)),"Unattributed")</f>
        <v>Old</v>
      </c>
      <c r="C3112" t="inlineStr">
        <is>
          <t>natuf_Kiosk_14072026_Hindi</t>
        </is>
      </c>
      <c r="D3112" t="inlineStr">
        <is>
          <t>natuf_Kiosk_09102026</t>
        </is>
      </c>
      <c r="E3112" t="inlineStr">
        <is>
          <t>natuf_Kiosk_14072026_ad set_ad1</t>
        </is>
      </c>
      <c r="F3112" t="inlineStr">
        <is>
          <t>Natuf</t>
        </is>
      </c>
      <c r="G3112" t="inlineStr">
        <is>
          <t>Attempt 3</t>
        </is>
      </c>
      <c r="H3112" s="39" t="str">
        <f>IF(ISNUMBER(MATCH(G3112,QualityStatuses,0)),"Quality Lead","Non-Quality Lead")</f>
        <v>Non-Quality Lead</v>
      </c>
      <c r="I3112" t="inlineStr">
        <is>
          <t>2026-10</t>
        </is>
      </c>
      <c r="J3112" t="inlineStr">
        <is>
          <t>Wk of 2026-10-05</t>
        </is>
      </c>
      <c r="K3112" t="inlineStr">
        <is>
          <t>Tejaswini Tarigopula</t>
        </is>
      </c>
      <c r="L3112" t="inlineStr">
        <is>
          <t>Facebook</t>
        </is>
      </c>
      <c r="M3112" t="inlineStr">
        <is>
          <t>Direct (campaign tagged in CRM)</t>
        </is>
      </c>
      <c r="N3112" t="inlineStr">
        <is>
          <t>6ac9c3db0fc6dee7621d5b49</t>
        </is>
      </c>
      <c r="O3112" t="n">
        <v>1</v>
      </c>
      <c r="P3112" s="40">
        <f>IF(A3112="Lead",IF(ISNUMBER(MATCH(G3112,QualityStatuses,0)),1,0),0)</f>
        <v>0</v>
      </c>
      <c r="Q3112" s="40">
        <f>IF(A3112="Lead",IF(G3112="New Lead",0,1),0)</f>
        <v>1</v>
      </c>
      <c r="R3112" s="40">
        <f>IF(A3112="Lead",IF(G3112="Lost",1,0),0)</f>
        <v>0</v>
      </c>
      <c r="S3112" t="n">
        <v>3</v>
      </c>
      <c r="T3112" t="n">
        <v>0</v>
      </c>
      <c r="U3112" t="n">
        <v>0</v>
      </c>
      <c r="V3112" t="n">
        <v>0</v>
      </c>
      <c r="W3112" t="n">
        <v>0</v>
      </c>
      <c r="X3112" t="n">
        <v>0</v>
      </c>
      <c r="Y3112">
        <f>IF(AND(A3112="Lead",COUNTIF(MetaCamps,C3112)&gt;0),1,0)</f>
        <v>1</v>
      </c>
      <c r="Z3112">
        <f>IF(Y3112=1,P3112,0)</f>
        <v>0</v>
      </c>
    </row>
    <row r="3113">
      <c r="A3113" t="inlineStr">
        <is>
          <t>Lead</t>
        </is>
      </c>
      <c r="B3113" s="39" t="str">
        <f>IFERROR(INDEX(CampTypes,MATCH(C3113,CampList,0)),"Unattributed")</f>
        <v>New</v>
      </c>
      <c r="C3113" t="inlineStr">
        <is>
          <t>EBG - In House | ABO | Natuf | Leads | Unit Franchise | India | Oct26 | V1</t>
        </is>
      </c>
      <c r="D3113" t="inlineStr">
        <is>
          <t>Natuf | Investors | Tier1 + Growth Cities | Oct26 | V1</t>
        </is>
      </c>
      <c r="E3113" t="inlineStr">
        <is>
          <t>Natuf | Reel | Brand Ambassador | Heard Of Owning A Cafe | V1</t>
        </is>
      </c>
      <c r="F3113" t="inlineStr">
        <is>
          <t>In House Natuf</t>
        </is>
      </c>
      <c r="G3113" t="inlineStr">
        <is>
          <t>Follow-Up</t>
        </is>
      </c>
      <c r="H3113" s="39" t="str">
        <f>IF(ISNUMBER(MATCH(G3113,QualityStatuses,0)),"Quality Lead","Non-Quality Lead")</f>
        <v>Quality Lead</v>
      </c>
      <c r="I3113" t="inlineStr">
        <is>
          <t>2026-10</t>
        </is>
      </c>
      <c r="J3113" t="inlineStr">
        <is>
          <t>Wk of 2026-10-05</t>
        </is>
      </c>
      <c r="K3113" t="inlineStr">
        <is>
          <t>Marshal Malbari</t>
        </is>
      </c>
      <c r="L3113" t="inlineStr">
        <is>
          <t>Facebook</t>
        </is>
      </c>
      <c r="M3113" t="inlineStr">
        <is>
          <t>Direct (campaign tagged in CRM)</t>
        </is>
      </c>
      <c r="N3113" t="inlineStr">
        <is>
          <t>6ac9c195cd30ff4ed9bdc973</t>
        </is>
      </c>
      <c r="O3113" t="n">
        <v>1</v>
      </c>
      <c r="P3113" s="40">
        <f>IF(A3113="Lead",IF(ISNUMBER(MATCH(G3113,QualityStatuses,0)),1,0),0)</f>
        <v>1</v>
      </c>
      <c r="Q3113" s="40">
        <f>IF(A3113="Lead",IF(G3113="New Lead",0,1),0)</f>
        <v>1</v>
      </c>
      <c r="R3113" s="40">
        <f>IF(A3113="Lead",IF(G3113="Lost",1,0),0)</f>
        <v>0</v>
      </c>
      <c r="S3113" t="n">
        <v>8</v>
      </c>
      <c r="T3113" t="n">
        <v>7</v>
      </c>
      <c r="U3113" t="n">
        <v>0</v>
      </c>
      <c r="V3113" t="n">
        <v>0</v>
      </c>
      <c r="W3113" t="n">
        <v>0</v>
      </c>
      <c r="X3113" t="n">
        <v>0</v>
      </c>
      <c r="Y3113">
        <f>IF(AND(A3113="Lead",COUNTIF(MetaCamps,C3113)&gt;0),1,0)</f>
        <v>0</v>
      </c>
      <c r="Z3113">
        <f>IF(Y3113=1,P3113,0)</f>
        <v>0</v>
      </c>
    </row>
    <row r="3114">
      <c r="A3114" t="inlineStr">
        <is>
          <t>Lead</t>
        </is>
      </c>
      <c r="B3114" s="39" t="str">
        <f>IFERROR(INDEX(CampTypes,MATCH(C3114,CampList,0)),"Unattributed")</f>
        <v>New</v>
      </c>
      <c r="C3114" t="inlineStr">
        <is>
          <t>EBG - In House | ABO | Natuf | Leads | Unit Franchise | India | Oct26 | V1</t>
        </is>
      </c>
      <c r="D3114" t="inlineStr">
        <is>
          <t>Natuf | LAL 1% | India | Jul26 | V1</t>
        </is>
      </c>
      <c r="E3114" t="inlineStr">
        <is>
          <t>Natuf | Reel | Brand Ambassador | Heard Of Owning A Cafe | V1</t>
        </is>
      </c>
      <c r="F3114" t="inlineStr">
        <is>
          <t>In House Natuf</t>
        </is>
      </c>
      <c r="G3114" t="inlineStr">
        <is>
          <t>Attempt 3</t>
        </is>
      </c>
      <c r="H3114" s="39" t="str">
        <f>IF(ISNUMBER(MATCH(G3114,QualityStatuses,0)),"Quality Lead","Non-Quality Lead")</f>
        <v>Non-Quality Lead</v>
      </c>
      <c r="I3114" t="inlineStr">
        <is>
          <t>2026-10</t>
        </is>
      </c>
      <c r="J3114" t="inlineStr">
        <is>
          <t>Wk of 2026-10-05</t>
        </is>
      </c>
      <c r="K3114" t="inlineStr">
        <is>
          <t>Marshal Malbari</t>
        </is>
      </c>
      <c r="L3114" t="inlineStr">
        <is>
          <t>Facebook</t>
        </is>
      </c>
      <c r="M3114" t="inlineStr">
        <is>
          <t>Direct (campaign tagged in CRM)</t>
        </is>
      </c>
      <c r="N3114" t="inlineStr">
        <is>
          <t>6ac9bbed41f7eed549b63329</t>
        </is>
      </c>
      <c r="O3114" t="n">
        <v>1</v>
      </c>
      <c r="P3114" s="40">
        <f>IF(A3114="Lead",IF(ISNUMBER(MATCH(G3114,QualityStatuses,0)),1,0),0)</f>
        <v>0</v>
      </c>
      <c r="Q3114" s="40">
        <f>IF(A3114="Lead",IF(G3114="New Lead",0,1),0)</f>
        <v>1</v>
      </c>
      <c r="R3114" s="40">
        <f>IF(A3114="Lead",IF(G3114="Lost",1,0),0)</f>
        <v>0</v>
      </c>
      <c r="S3114" t="n">
        <v>3</v>
      </c>
      <c r="T3114" t="n">
        <v>0</v>
      </c>
      <c r="U3114" t="n">
        <v>0</v>
      </c>
      <c r="V3114" t="n">
        <v>0</v>
      </c>
      <c r="W3114" t="n">
        <v>0</v>
      </c>
      <c r="X3114" t="n">
        <v>0</v>
      </c>
      <c r="Y3114">
        <f>IF(AND(A3114="Lead",COUNTIF(MetaCamps,C3114)&gt;0),1,0)</f>
        <v>0</v>
      </c>
      <c r="Z3114">
        <f>IF(Y3114=1,P3114,0)</f>
        <v>0</v>
      </c>
    </row>
    <row r="3115">
      <c r="A3115" t="inlineStr">
        <is>
          <t>Lead</t>
        </is>
      </c>
      <c r="B3115" s="39" t="str">
        <f>IFERROR(INDEX(CampTypes,MATCH(C3115,CampList,0)),"Unattributed")</f>
        <v>Old</v>
      </c>
      <c r="C3115" t="inlineStr">
        <is>
          <t>E_Natuf_Generic_13082026</t>
        </is>
      </c>
      <c r="D3115" t="inlineStr">
        <is>
          <t>E_Natuf_Generic_13082026_Adset1</t>
        </is>
      </c>
      <c r="E3115" t="inlineStr">
        <is>
          <t>E_Natuf_Generic_13082026_Adset1_Ad1</t>
        </is>
      </c>
      <c r="F3115" t="inlineStr">
        <is>
          <t>Natuf</t>
        </is>
      </c>
      <c r="G3115" t="inlineStr">
        <is>
          <t>Attempt 1</t>
        </is>
      </c>
      <c r="H3115" s="39" t="str">
        <f>IF(ISNUMBER(MATCH(G3115,QualityStatuses,0)),"Quality Lead","Non-Quality Lead")</f>
        <v>Non-Quality Lead</v>
      </c>
      <c r="I3115" t="inlineStr">
        <is>
          <t>2026-10</t>
        </is>
      </c>
      <c r="J3115" t="inlineStr">
        <is>
          <t>Wk of 2026-10-05</t>
        </is>
      </c>
      <c r="K3115" t="inlineStr">
        <is>
          <t>Tejaswini Tarigopula</t>
        </is>
      </c>
      <c r="L3115" t="inlineStr">
        <is>
          <t>Facebook</t>
        </is>
      </c>
      <c r="M3115" t="inlineStr">
        <is>
          <t>Direct (campaign tagged in CRM)</t>
        </is>
      </c>
      <c r="N3115" t="inlineStr">
        <is>
          <t>6ac9bbd2c87300d0f61b97e4</t>
        </is>
      </c>
      <c r="O3115" t="n">
        <v>1</v>
      </c>
      <c r="P3115" s="40">
        <f>IF(A3115="Lead",IF(ISNUMBER(MATCH(G3115,QualityStatuses,0)),1,0),0)</f>
        <v>0</v>
      </c>
      <c r="Q3115" s="40">
        <f>IF(A3115="Lead",IF(G3115="New Lead",0,1),0)</f>
        <v>1</v>
      </c>
      <c r="R3115" s="40">
        <f>IF(A3115="Lead",IF(G3115="Lost",1,0),0)</f>
        <v>0</v>
      </c>
      <c r="S3115" t="n">
        <v>1</v>
      </c>
      <c r="T3115" t="n">
        <v>0</v>
      </c>
      <c r="U3115" t="n">
        <v>0</v>
      </c>
      <c r="V3115" t="n">
        <v>0</v>
      </c>
      <c r="W3115" t="n">
        <v>0</v>
      </c>
      <c r="X3115" t="n">
        <v>0</v>
      </c>
      <c r="Y3115">
        <f>IF(AND(A3115="Lead",COUNTIF(MetaCamps,C3115)&gt;0),1,0)</f>
        <v>1</v>
      </c>
      <c r="Z3115">
        <f>IF(Y3115=1,P3115,0)</f>
        <v>0</v>
      </c>
    </row>
    <row r="3116">
      <c r="A3116" t="inlineStr">
        <is>
          <t>Lead</t>
        </is>
      </c>
      <c r="B3116" s="39" t="str">
        <f>IFERROR(INDEX(CampTypes,MATCH(C3116,CampList,0)),"Unattributed")</f>
        <v>Old</v>
      </c>
      <c r="C3116" t="inlineStr">
        <is>
          <t>E_Suresh_Natuf_Kiosk_07072026</t>
        </is>
      </c>
      <c r="D3116" t="inlineStr">
        <is>
          <t>E_Suresh_Natuf_Kiosk_07072026_Adset5</t>
        </is>
      </c>
      <c r="E3116" t="inlineStr">
        <is>
          <t>E_Hindi_Suresh_Natuf_Kiosk_07072026_Adset5_ad3 – Copy 2</t>
        </is>
      </c>
      <c r="F3116" t="inlineStr">
        <is>
          <t>Natuf</t>
        </is>
      </c>
      <c r="G3116" t="inlineStr">
        <is>
          <t>Details Shared</t>
        </is>
      </c>
      <c r="H3116" s="39" t="str">
        <f>IF(ISNUMBER(MATCH(G3116,QualityStatuses,0)),"Quality Lead","Non-Quality Lead")</f>
        <v>Quality Lead</v>
      </c>
      <c r="I3116" t="inlineStr">
        <is>
          <t>2026-10</t>
        </is>
      </c>
      <c r="J3116" t="inlineStr">
        <is>
          <t>Wk of 2026-10-05</t>
        </is>
      </c>
      <c r="K3116" t="inlineStr">
        <is>
          <t>Marshal Malbari</t>
        </is>
      </c>
      <c r="L3116" t="inlineStr">
        <is>
          <t>Facebook</t>
        </is>
      </c>
      <c r="M3116" t="inlineStr">
        <is>
          <t>Direct (campaign tagged in CRM)</t>
        </is>
      </c>
      <c r="N3116" t="inlineStr">
        <is>
          <t>6ac9b9ff5823d47d1a05db7e</t>
        </is>
      </c>
      <c r="O3116" t="n">
        <v>1</v>
      </c>
      <c r="P3116" s="40">
        <f>IF(A3116="Lead",IF(ISNUMBER(MATCH(G3116,QualityStatuses,0)),1,0),0)</f>
        <v>1</v>
      </c>
      <c r="Q3116" s="40">
        <f>IF(A3116="Lead",IF(G3116="New Lead",0,1),0)</f>
        <v>1</v>
      </c>
      <c r="R3116" s="40">
        <f>IF(A3116="Lead",IF(G3116="Lost",1,0),0)</f>
        <v>0</v>
      </c>
      <c r="S3116" t="n">
        <v>3</v>
      </c>
      <c r="T3116" t="n">
        <v>1</v>
      </c>
      <c r="U3116" t="n">
        <v>0</v>
      </c>
      <c r="V3116" t="n">
        <v>0</v>
      </c>
      <c r="W3116" t="n">
        <v>0</v>
      </c>
      <c r="X3116" t="n">
        <v>0</v>
      </c>
      <c r="Y3116">
        <f>IF(AND(A3116="Lead",COUNTIF(MetaCamps,C3116)&gt;0),1,0)</f>
        <v>1</v>
      </c>
      <c r="Z3116">
        <f>IF(Y3116=1,P3116,0)</f>
        <v>1</v>
      </c>
    </row>
    <row r="3117">
      <c r="A3117" t="inlineStr">
        <is>
          <t>Lead</t>
        </is>
      </c>
      <c r="B3117" s="39" t="str">
        <f>IFERROR(INDEX(CampTypes,MATCH(C3117,CampList,0)),"Unattributed")</f>
        <v>New</v>
      </c>
      <c r="C3117" t="inlineStr">
        <is>
          <t>EBG - In House | ABO | Natuf | Leads | Unit Franchise | India | Oct26 | V1</t>
        </is>
      </c>
      <c r="D3117" t="inlineStr">
        <is>
          <t>Natuf | Broad | Tier1 + Growth Cities | Oct26 | V1</t>
        </is>
      </c>
      <c r="E3117" t="inlineStr">
        <is>
          <t>Natuf | Reel | Brand Ambassador | Heard Of Owning A Cafe | V1</t>
        </is>
      </c>
      <c r="F3117" t="inlineStr">
        <is>
          <t>In House Natuf</t>
        </is>
      </c>
      <c r="G3117" t="inlineStr">
        <is>
          <t>Lost</t>
        </is>
      </c>
      <c r="H3117" s="39" t="str">
        <f>IF(ISNUMBER(MATCH(G3117,QualityStatuses,0)),"Quality Lead","Non-Quality Lead")</f>
        <v>Non-Quality Lead</v>
      </c>
      <c r="I3117" t="inlineStr">
        <is>
          <t>2026-10</t>
        </is>
      </c>
      <c r="J3117" t="inlineStr">
        <is>
          <t>Wk of 2026-10-05</t>
        </is>
      </c>
      <c r="K3117" t="inlineStr">
        <is>
          <t>Marshal Malbari</t>
        </is>
      </c>
      <c r="L3117" t="inlineStr">
        <is>
          <t>Facebook</t>
        </is>
      </c>
      <c r="M3117" t="inlineStr">
        <is>
          <t>Direct (campaign tagged in CRM)</t>
        </is>
      </c>
      <c r="N3117" t="inlineStr">
        <is>
          <t>6ac9b81341d0456f4e3e8982</t>
        </is>
      </c>
      <c r="O3117" t="n">
        <v>1</v>
      </c>
      <c r="P3117" s="40">
        <f>IF(A3117="Lead",IF(ISNUMBER(MATCH(G3117,QualityStatuses,0)),1,0),0)</f>
        <v>0</v>
      </c>
      <c r="Q3117" s="40">
        <f>IF(A3117="Lead",IF(G3117="New Lead",0,1),0)</f>
        <v>1</v>
      </c>
      <c r="R3117" s="40">
        <f>IF(A3117="Lead",IF(G3117="Lost",1,0),0)</f>
        <v>1</v>
      </c>
      <c r="S3117" t="n">
        <v>6</v>
      </c>
      <c r="T3117" t="n">
        <v>5</v>
      </c>
      <c r="U3117" t="n">
        <v>0</v>
      </c>
      <c r="V3117" t="n">
        <v>0</v>
      </c>
      <c r="W3117" t="n">
        <v>0</v>
      </c>
      <c r="X3117" t="n">
        <v>0</v>
      </c>
      <c r="Y3117">
        <f>IF(AND(A3117="Lead",COUNTIF(MetaCamps,C3117)&gt;0),1,0)</f>
        <v>0</v>
      </c>
      <c r="Z3117">
        <f>IF(Y3117=1,P3117,0)</f>
        <v>0</v>
      </c>
    </row>
    <row r="3118">
      <c r="A3118" t="inlineStr">
        <is>
          <t>Lead</t>
        </is>
      </c>
      <c r="B3118" s="39" t="str">
        <f>IFERROR(INDEX(CampTypes,MATCH(C3118,CampList,0)),"Unattributed")</f>
        <v>New</v>
      </c>
      <c r="C3118" t="inlineStr">
        <is>
          <t>EBG - In House | ABO | Natuf | Leads | Unit Franchise | India | Oct26 | V1</t>
        </is>
      </c>
      <c r="D3118" t="inlineStr">
        <is>
          <t>Natuf | LAL 1% | India | Jul26 | V1</t>
        </is>
      </c>
      <c r="E3118" t="inlineStr">
        <is>
          <t>Natuf | Reel | Brand Ambassador | Heard Of Owning A Cafe | V1</t>
        </is>
      </c>
      <c r="F3118" t="inlineStr">
        <is>
          <t>In House Natuf</t>
        </is>
      </c>
      <c r="G3118" t="inlineStr">
        <is>
          <t>Details Shared</t>
        </is>
      </c>
      <c r="H3118" s="39" t="str">
        <f>IF(ISNUMBER(MATCH(G3118,QualityStatuses,0)),"Quality Lead","Non-Quality Lead")</f>
        <v>Quality Lead</v>
      </c>
      <c r="I3118" t="inlineStr">
        <is>
          <t>2026-10</t>
        </is>
      </c>
      <c r="J3118" t="inlineStr">
        <is>
          <t>Wk of 2026-10-05</t>
        </is>
      </c>
      <c r="K3118" t="inlineStr">
        <is>
          <t>Marshal Malbari</t>
        </is>
      </c>
      <c r="L3118" t="inlineStr">
        <is>
          <t>Facebook</t>
        </is>
      </c>
      <c r="M3118" t="inlineStr">
        <is>
          <t>Direct (campaign tagged in CRM)</t>
        </is>
      </c>
      <c r="N3118" t="inlineStr">
        <is>
          <t>6ac9b5ef8f2de8dec9ff5f42</t>
        </is>
      </c>
      <c r="O3118" t="n">
        <v>1</v>
      </c>
      <c r="P3118" s="40">
        <f>IF(A3118="Lead",IF(ISNUMBER(MATCH(G3118,QualityStatuses,0)),1,0),0)</f>
        <v>1</v>
      </c>
      <c r="Q3118" s="40">
        <f>IF(A3118="Lead",IF(G3118="New Lead",0,1),0)</f>
        <v>1</v>
      </c>
      <c r="R3118" s="40">
        <f>IF(A3118="Lead",IF(G3118="Lost",1,0),0)</f>
        <v>0</v>
      </c>
      <c r="S3118" t="n">
        <v>2</v>
      </c>
      <c r="T3118" t="n">
        <v>2</v>
      </c>
      <c r="U3118" t="n">
        <v>0</v>
      </c>
      <c r="V3118" t="n">
        <v>0</v>
      </c>
      <c r="W3118" t="n">
        <v>0</v>
      </c>
      <c r="X3118" t="n">
        <v>0</v>
      </c>
      <c r="Y3118">
        <f>IF(AND(A3118="Lead",COUNTIF(MetaCamps,C3118)&gt;0),1,0)</f>
        <v>0</v>
      </c>
      <c r="Z3118">
        <f>IF(Y3118=1,P3118,0)</f>
        <v>0</v>
      </c>
    </row>
    <row r="3119">
      <c r="A3119" t="inlineStr">
        <is>
          <t>Lead</t>
        </is>
      </c>
      <c r="B3119" s="39" t="str">
        <f>IFERROR(INDEX(CampTypes,MATCH(C3119,CampList,0)),"Unattributed")</f>
        <v>Old</v>
      </c>
      <c r="C3119" t="inlineStr">
        <is>
          <t>E_Natuf_Generic_13082026</t>
        </is>
      </c>
      <c r="D3119" t="inlineStr">
        <is>
          <t>E_Natuf_Generic_13082026_Adset1</t>
        </is>
      </c>
      <c r="E3119" t="inlineStr">
        <is>
          <t>E_Natuf_Generic_13082026_Adset1_Ad1</t>
        </is>
      </c>
      <c r="F3119" t="inlineStr">
        <is>
          <t>Natuf</t>
        </is>
      </c>
      <c r="G3119" t="inlineStr">
        <is>
          <t>Details Shared</t>
        </is>
      </c>
      <c r="H3119" s="39" t="str">
        <f>IF(ISNUMBER(MATCH(G3119,QualityStatuses,0)),"Quality Lead","Non-Quality Lead")</f>
        <v>Quality Lead</v>
      </c>
      <c r="I3119" t="inlineStr">
        <is>
          <t>2026-10</t>
        </is>
      </c>
      <c r="J3119" t="inlineStr">
        <is>
          <t>Wk of 2026-10-05</t>
        </is>
      </c>
      <c r="K3119" t="inlineStr">
        <is>
          <t>Marshal Malbari</t>
        </is>
      </c>
      <c r="L3119" t="inlineStr">
        <is>
          <t>Facebook</t>
        </is>
      </c>
      <c r="M3119" t="inlineStr">
        <is>
          <t>Direct (campaign tagged in CRM)</t>
        </is>
      </c>
      <c r="N3119" t="inlineStr">
        <is>
          <t>6ac9b579d4a22cefa010b68f</t>
        </is>
      </c>
      <c r="O3119" t="n">
        <v>1</v>
      </c>
      <c r="P3119" s="40">
        <f>IF(A3119="Lead",IF(ISNUMBER(MATCH(G3119,QualityStatuses,0)),1,0),0)</f>
        <v>1</v>
      </c>
      <c r="Q3119" s="40">
        <f>IF(A3119="Lead",IF(G3119="New Lead",0,1),0)</f>
        <v>1</v>
      </c>
      <c r="R3119" s="40">
        <f>IF(A3119="Lead",IF(G3119="Lost",1,0),0)</f>
        <v>0</v>
      </c>
      <c r="S3119" t="n">
        <v>6</v>
      </c>
      <c r="T3119" t="n">
        <v>4</v>
      </c>
      <c r="U3119" t="n">
        <v>0</v>
      </c>
      <c r="V3119" t="n">
        <v>0</v>
      </c>
      <c r="W3119" t="n">
        <v>0</v>
      </c>
      <c r="X3119" t="n">
        <v>0</v>
      </c>
      <c r="Y3119">
        <f>IF(AND(A3119="Lead",COUNTIF(MetaCamps,C3119)&gt;0),1,0)</f>
        <v>1</v>
      </c>
      <c r="Z3119">
        <f>IF(Y3119=1,P3119,0)</f>
        <v>1</v>
      </c>
    </row>
    <row r="3120">
      <c r="A3120" t="inlineStr">
        <is>
          <t>Lead</t>
        </is>
      </c>
      <c r="B3120" s="39" t="str">
        <f>IFERROR(INDEX(CampTypes,MATCH(C3120,CampList,0)),"Unattributed")</f>
        <v>New</v>
      </c>
      <c r="C3120" t="inlineStr">
        <is>
          <t>EBG - In House | ABO | Natuf | Leads | Unit Franchise | India | Oct26 | V1</t>
        </is>
      </c>
      <c r="D3120" t="inlineStr">
        <is>
          <t>Natuf | Investors | Tier1 + Growth Cities | Oct26 | V1</t>
        </is>
      </c>
      <c r="E3120" t="inlineStr">
        <is>
          <t>Natuf | Reel | Brand Ambassador | Heard Of Owning A Cafe | V1</t>
        </is>
      </c>
      <c r="F3120" t="inlineStr">
        <is>
          <t>In House Natuf</t>
        </is>
      </c>
      <c r="G3120" t="inlineStr">
        <is>
          <t>Connected</t>
        </is>
      </c>
      <c r="H3120" s="39" t="str">
        <f>IF(ISNUMBER(MATCH(G3120,QualityStatuses,0)),"Quality Lead","Non-Quality Lead")</f>
        <v>Non-Quality Lead</v>
      </c>
      <c r="I3120" t="inlineStr">
        <is>
          <t>2026-10</t>
        </is>
      </c>
      <c r="J3120" t="inlineStr">
        <is>
          <t>Wk of 2026-10-05</t>
        </is>
      </c>
      <c r="K3120" t="inlineStr">
        <is>
          <t>Marshal Malbari</t>
        </is>
      </c>
      <c r="L3120" t="inlineStr">
        <is>
          <t>Facebook</t>
        </is>
      </c>
      <c r="M3120" t="inlineStr">
        <is>
          <t>Direct (campaign tagged in CRM)</t>
        </is>
      </c>
      <c r="N3120" t="inlineStr">
        <is>
          <t>6ac9b47052b5c7ee061f6bda</t>
        </is>
      </c>
      <c r="O3120" t="n">
        <v>1</v>
      </c>
      <c r="P3120" s="40">
        <f>IF(A3120="Lead",IF(ISNUMBER(MATCH(G3120,QualityStatuses,0)),1,0),0)</f>
        <v>0</v>
      </c>
      <c r="Q3120" s="40">
        <f>IF(A3120="Lead",IF(G3120="New Lead",0,1),0)</f>
        <v>1</v>
      </c>
      <c r="R3120" s="40">
        <f>IF(A3120="Lead",IF(G3120="Lost",1,0),0)</f>
        <v>0</v>
      </c>
      <c r="S3120" t="n">
        <v>9</v>
      </c>
      <c r="T3120" t="n">
        <v>2</v>
      </c>
      <c r="U3120" t="n">
        <v>0</v>
      </c>
      <c r="V3120" t="n">
        <v>0</v>
      </c>
      <c r="W3120" t="n">
        <v>0</v>
      </c>
      <c r="X3120" t="n">
        <v>0</v>
      </c>
      <c r="Y3120">
        <f>IF(AND(A3120="Lead",COUNTIF(MetaCamps,C3120)&gt;0),1,0)</f>
        <v>0</v>
      </c>
      <c r="Z3120">
        <f>IF(Y3120=1,P3120,0)</f>
        <v>0</v>
      </c>
    </row>
    <row r="3121">
      <c r="A3121" t="inlineStr">
        <is>
          <t>Lead</t>
        </is>
      </c>
      <c r="B3121" s="39" t="str">
        <f>IFERROR(INDEX(CampTypes,MATCH(C3121,CampList,0)),"Unattributed")</f>
        <v>New</v>
      </c>
      <c r="C3121" t="inlineStr">
        <is>
          <t>EBG - In House | ABO | Natuf | Leads | Unit Franchise | India | Oct26 | V1</t>
        </is>
      </c>
      <c r="D3121" t="inlineStr">
        <is>
          <t>Natuf | Business Owners | Tier1 + Growth Cities | Oct26 | V1</t>
        </is>
      </c>
      <c r="E3121" t="inlineStr">
        <is>
          <t>Natuf | Reel | Brand Ambassador | Heard Of Owning A Cafe | V1</t>
        </is>
      </c>
      <c r="F3121" t="inlineStr">
        <is>
          <t>In House Natuf</t>
        </is>
      </c>
      <c r="G3121" t="inlineStr">
        <is>
          <t>Lost</t>
        </is>
      </c>
      <c r="H3121" s="39" t="str">
        <f>IF(ISNUMBER(MATCH(G3121,QualityStatuses,0)),"Quality Lead","Non-Quality Lead")</f>
        <v>Non-Quality Lead</v>
      </c>
      <c r="I3121" t="inlineStr">
        <is>
          <t>2026-10</t>
        </is>
      </c>
      <c r="J3121" t="inlineStr">
        <is>
          <t>Wk of 2026-10-05</t>
        </is>
      </c>
      <c r="K3121" t="inlineStr">
        <is>
          <t>Marshal Malbari</t>
        </is>
      </c>
      <c r="L3121" t="inlineStr">
        <is>
          <t>Facebook</t>
        </is>
      </c>
      <c r="M3121" t="inlineStr">
        <is>
          <t>Direct (campaign tagged in CRM)</t>
        </is>
      </c>
      <c r="N3121" t="inlineStr">
        <is>
          <t>6ac9afaeeb46bb5d27b69773</t>
        </is>
      </c>
      <c r="O3121" t="n">
        <v>1</v>
      </c>
      <c r="P3121" s="40">
        <f>IF(A3121="Lead",IF(ISNUMBER(MATCH(G3121,QualityStatuses,0)),1,0),0)</f>
        <v>0</v>
      </c>
      <c r="Q3121" s="40">
        <f>IF(A3121="Lead",IF(G3121="New Lead",0,1),0)</f>
        <v>1</v>
      </c>
      <c r="R3121" s="40">
        <f>IF(A3121="Lead",IF(G3121="Lost",1,0),0)</f>
        <v>1</v>
      </c>
      <c r="S3121" t="n">
        <v>6</v>
      </c>
      <c r="T3121" t="n">
        <v>0</v>
      </c>
      <c r="U3121" t="n">
        <v>0</v>
      </c>
      <c r="V3121" t="n">
        <v>0</v>
      </c>
      <c r="W3121" t="n">
        <v>0</v>
      </c>
      <c r="X3121" t="n">
        <v>0</v>
      </c>
      <c r="Y3121">
        <f>IF(AND(A3121="Lead",COUNTIF(MetaCamps,C3121)&gt;0),1,0)</f>
        <v>0</v>
      </c>
      <c r="Z3121">
        <f>IF(Y3121=1,P3121,0)</f>
        <v>0</v>
      </c>
    </row>
    <row r="3122">
      <c r="A3122" t="inlineStr">
        <is>
          <t>Lead</t>
        </is>
      </c>
      <c r="B3122" s="39" t="str">
        <f>IFERROR(INDEX(CampTypes,MATCH(C3122,CampList,0)),"Unattributed")</f>
        <v>Old</v>
      </c>
      <c r="C3122" t="inlineStr">
        <is>
          <t>E_Suresh_Natuf_Kiosk_07072026</t>
        </is>
      </c>
      <c r="D3122" t="inlineStr">
        <is>
          <t>E_Suresh_Natuf_Kiosk_07072026_Adset5</t>
        </is>
      </c>
      <c r="E3122" t="inlineStr">
        <is>
          <t>E_Hindi_Suresh_Natuf_Kiosk_07072026_Adset5_ad3 – Copy 2</t>
        </is>
      </c>
      <c r="F3122" t="inlineStr">
        <is>
          <t>Natuf</t>
        </is>
      </c>
      <c r="G3122" t="inlineStr">
        <is>
          <t>Connected</t>
        </is>
      </c>
      <c r="H3122" s="39" t="str">
        <f>IF(ISNUMBER(MATCH(G3122,QualityStatuses,0)),"Quality Lead","Non-Quality Lead")</f>
        <v>Non-Quality Lead</v>
      </c>
      <c r="I3122" t="inlineStr">
        <is>
          <t>2026-10</t>
        </is>
      </c>
      <c r="J3122" t="inlineStr">
        <is>
          <t>Wk of 2026-10-05</t>
        </is>
      </c>
      <c r="K3122" t="inlineStr">
        <is>
          <t>Tejaswini Tarigopula</t>
        </is>
      </c>
      <c r="L3122" t="inlineStr">
        <is>
          <t>Facebook</t>
        </is>
      </c>
      <c r="M3122" t="inlineStr">
        <is>
          <t>Direct (campaign tagged in CRM)</t>
        </is>
      </c>
      <c r="N3122" t="inlineStr">
        <is>
          <t>6ac9af88fb17802848e601b4</t>
        </is>
      </c>
      <c r="O3122" t="n">
        <v>1</v>
      </c>
      <c r="P3122" s="40">
        <f>IF(A3122="Lead",IF(ISNUMBER(MATCH(G3122,QualityStatuses,0)),1,0),0)</f>
        <v>0</v>
      </c>
      <c r="Q3122" s="40">
        <f>IF(A3122="Lead",IF(G3122="New Lead",0,1),0)</f>
        <v>1</v>
      </c>
      <c r="R3122" s="40">
        <f>IF(A3122="Lead",IF(G3122="Lost",1,0),0)</f>
        <v>0</v>
      </c>
      <c r="S3122" t="n">
        <v>1</v>
      </c>
      <c r="T3122" t="n">
        <v>1</v>
      </c>
      <c r="U3122" t="n">
        <v>0</v>
      </c>
      <c r="V3122" t="n">
        <v>0</v>
      </c>
      <c r="W3122" t="n">
        <v>0</v>
      </c>
      <c r="X3122" t="n">
        <v>0</v>
      </c>
      <c r="Y3122">
        <f>IF(AND(A3122="Lead",COUNTIF(MetaCamps,C3122)&gt;0),1,0)</f>
        <v>1</v>
      </c>
      <c r="Z3122">
        <f>IF(Y3122=1,P3122,0)</f>
        <v>0</v>
      </c>
    </row>
    <row r="3123">
      <c r="A3123" t="inlineStr">
        <is>
          <t>Lead</t>
        </is>
      </c>
      <c r="B3123" s="39" t="str">
        <f>IFERROR(INDEX(CampTypes,MATCH(C3123,CampList,0)),"Unattributed")</f>
        <v>Old</v>
      </c>
      <c r="C3123" t="inlineStr">
        <is>
          <t>natuf_Kiosk_14072026_Hindi</t>
        </is>
      </c>
      <c r="D3123" t="inlineStr">
        <is>
          <t>natuf_Kiosk_09102026</t>
        </is>
      </c>
      <c r="E3123" t="inlineStr">
        <is>
          <t>natuf_Kiosk_14072026_ad set_ad1</t>
        </is>
      </c>
      <c r="F3123" t="inlineStr">
        <is>
          <t>Natuf</t>
        </is>
      </c>
      <c r="G3123" t="inlineStr">
        <is>
          <t>Lost</t>
        </is>
      </c>
      <c r="H3123" s="39" t="str">
        <f>IF(ISNUMBER(MATCH(G3123,QualityStatuses,0)),"Quality Lead","Non-Quality Lead")</f>
        <v>Non-Quality Lead</v>
      </c>
      <c r="I3123" t="inlineStr">
        <is>
          <t>2026-10</t>
        </is>
      </c>
      <c r="J3123" t="inlineStr">
        <is>
          <t>Wk of 2026-10-05</t>
        </is>
      </c>
      <c r="K3123" t="inlineStr">
        <is>
          <t>Tejaswini Tarigopula</t>
        </is>
      </c>
      <c r="L3123" t="inlineStr">
        <is>
          <t>Facebook</t>
        </is>
      </c>
      <c r="M3123" t="inlineStr">
        <is>
          <t>Direct (campaign tagged in CRM)</t>
        </is>
      </c>
      <c r="N3123" t="inlineStr">
        <is>
          <t>6ac9af5bb98ebe55e05072c2</t>
        </is>
      </c>
      <c r="O3123" t="n">
        <v>1</v>
      </c>
      <c r="P3123" s="40">
        <f>IF(A3123="Lead",IF(ISNUMBER(MATCH(G3123,QualityStatuses,0)),1,0),0)</f>
        <v>0</v>
      </c>
      <c r="Q3123" s="40">
        <f>IF(A3123="Lead",IF(G3123="New Lead",0,1),0)</f>
        <v>1</v>
      </c>
      <c r="R3123" s="40">
        <f>IF(A3123="Lead",IF(G3123="Lost",1,0),0)</f>
        <v>1</v>
      </c>
      <c r="S3123" t="n">
        <v>1</v>
      </c>
      <c r="T3123" t="n">
        <v>1</v>
      </c>
      <c r="U3123" t="n">
        <v>0</v>
      </c>
      <c r="V3123" t="n">
        <v>0</v>
      </c>
      <c r="W3123" t="n">
        <v>0</v>
      </c>
      <c r="X3123" t="n">
        <v>0</v>
      </c>
      <c r="Y3123">
        <f>IF(AND(A3123="Lead",COUNTIF(MetaCamps,C3123)&gt;0),1,0)</f>
        <v>1</v>
      </c>
      <c r="Z3123">
        <f>IF(Y3123=1,P3123,0)</f>
        <v>0</v>
      </c>
    </row>
    <row r="3124">
      <c r="A3124" t="inlineStr">
        <is>
          <t>Lead</t>
        </is>
      </c>
      <c r="B3124" s="39" t="str">
        <f>IFERROR(INDEX(CampTypes,MATCH(C3124,CampList,0)),"Unattributed")</f>
        <v>New</v>
      </c>
      <c r="C3124" t="inlineStr">
        <is>
          <t>EBG - In House | ABO | Natuf | Leads | Unit Franchise | India | Oct26 | V1</t>
        </is>
      </c>
      <c r="D3124" t="inlineStr">
        <is>
          <t>Natuf | Broad | Tier1 + Growth Cities | Oct26 | V1</t>
        </is>
      </c>
      <c r="E3124" t="inlineStr">
        <is>
          <t>Natuf | Reel | Brand Ambassador | Heard Of Owning A Cafe | V1</t>
        </is>
      </c>
      <c r="F3124" t="inlineStr">
        <is>
          <t>In House Natuf</t>
        </is>
      </c>
      <c r="G3124" t="inlineStr">
        <is>
          <t>Lost</t>
        </is>
      </c>
      <c r="H3124" s="39" t="str">
        <f>IF(ISNUMBER(MATCH(G3124,QualityStatuses,0)),"Quality Lead","Non-Quality Lead")</f>
        <v>Non-Quality Lead</v>
      </c>
      <c r="I3124" t="inlineStr">
        <is>
          <t>2026-10</t>
        </is>
      </c>
      <c r="J3124" t="inlineStr">
        <is>
          <t>Wk of 2026-10-05</t>
        </is>
      </c>
      <c r="K3124" t="inlineStr">
        <is>
          <t>Marshal Malbari</t>
        </is>
      </c>
      <c r="L3124" t="inlineStr">
        <is>
          <t>Facebook</t>
        </is>
      </c>
      <c r="M3124" t="inlineStr">
        <is>
          <t>Direct (campaign tagged in CRM)</t>
        </is>
      </c>
      <c r="N3124" t="inlineStr">
        <is>
          <t>6ac99123efc1bbf0b42b42bd</t>
        </is>
      </c>
      <c r="O3124" t="n">
        <v>1</v>
      </c>
      <c r="P3124" s="40">
        <f>IF(A3124="Lead",IF(ISNUMBER(MATCH(G3124,QualityStatuses,0)),1,0),0)</f>
        <v>0</v>
      </c>
      <c r="Q3124" s="40">
        <f>IF(A3124="Lead",IF(G3124="New Lead",0,1),0)</f>
        <v>1</v>
      </c>
      <c r="R3124" s="40">
        <f>IF(A3124="Lead",IF(G3124="Lost",1,0),0)</f>
        <v>1</v>
      </c>
      <c r="S3124" t="n">
        <v>6</v>
      </c>
      <c r="T3124" t="n">
        <v>0</v>
      </c>
      <c r="U3124" t="n">
        <v>0</v>
      </c>
      <c r="V3124" t="n">
        <v>0</v>
      </c>
      <c r="W3124" t="n">
        <v>0</v>
      </c>
      <c r="X3124" t="n">
        <v>0</v>
      </c>
      <c r="Y3124">
        <f>IF(AND(A3124="Lead",COUNTIF(MetaCamps,C3124)&gt;0),1,0)</f>
        <v>0</v>
      </c>
      <c r="Z3124">
        <f>IF(Y3124=1,P3124,0)</f>
        <v>0</v>
      </c>
    </row>
    <row r="3125">
      <c r="A3125" t="inlineStr">
        <is>
          <t>Lead</t>
        </is>
      </c>
      <c r="B3125" s="39" t="str">
        <f>IFERROR(INDEX(CampTypes,MATCH(C3125,CampList,0)),"Unattributed")</f>
        <v>Old</v>
      </c>
      <c r="C3125" t="inlineStr">
        <is>
          <t>E_Natuf_Generic_13082026</t>
        </is>
      </c>
      <c r="D3125" t="inlineStr">
        <is>
          <t>E_Natuf_Generic_13082026_Adset1</t>
        </is>
      </c>
      <c r="E3125" t="inlineStr">
        <is>
          <t>E_Natuf_Generic_13082026_Adset1_Ad1</t>
        </is>
      </c>
      <c r="F3125" t="inlineStr">
        <is>
          <t>Natuf</t>
        </is>
      </c>
      <c r="G3125" t="inlineStr">
        <is>
          <t>Connected</t>
        </is>
      </c>
      <c r="H3125" s="39" t="str">
        <f>IF(ISNUMBER(MATCH(G3125,QualityStatuses,0)),"Quality Lead","Non-Quality Lead")</f>
        <v>Non-Quality Lead</v>
      </c>
      <c r="I3125" t="inlineStr">
        <is>
          <t>2026-10</t>
        </is>
      </c>
      <c r="J3125" t="inlineStr">
        <is>
          <t>Wk of 2026-10-05</t>
        </is>
      </c>
      <c r="K3125" t="inlineStr">
        <is>
          <t>Tejaswini Tarigopula</t>
        </is>
      </c>
      <c r="L3125" t="inlineStr">
        <is>
          <t>Facebook</t>
        </is>
      </c>
      <c r="M3125" t="inlineStr">
        <is>
          <t>Direct (campaign tagged in CRM)</t>
        </is>
      </c>
      <c r="N3125" t="inlineStr">
        <is>
          <t>6ac9904a6e91ef9f1c621026</t>
        </is>
      </c>
      <c r="O3125" t="n">
        <v>1</v>
      </c>
      <c r="P3125" s="40">
        <f>IF(A3125="Lead",IF(ISNUMBER(MATCH(G3125,QualityStatuses,0)),1,0),0)</f>
        <v>0</v>
      </c>
      <c r="Q3125" s="40">
        <f>IF(A3125="Lead",IF(G3125="New Lead",0,1),0)</f>
        <v>1</v>
      </c>
      <c r="R3125" s="40">
        <f>IF(A3125="Lead",IF(G3125="Lost",1,0),0)</f>
        <v>0</v>
      </c>
      <c r="S3125" t="n">
        <v>5</v>
      </c>
      <c r="T3125" t="n">
        <v>4</v>
      </c>
      <c r="U3125" t="n">
        <v>0</v>
      </c>
      <c r="V3125" t="n">
        <v>0</v>
      </c>
      <c r="W3125" t="n">
        <v>0</v>
      </c>
      <c r="X3125" t="n">
        <v>0</v>
      </c>
      <c r="Y3125">
        <f>IF(AND(A3125="Lead",COUNTIF(MetaCamps,C3125)&gt;0),1,0)</f>
        <v>1</v>
      </c>
      <c r="Z3125">
        <f>IF(Y3125=1,P3125,0)</f>
        <v>0</v>
      </c>
    </row>
    <row r="3126">
      <c r="A3126" t="inlineStr">
        <is>
          <t>Lead</t>
        </is>
      </c>
      <c r="B3126" s="39" t="str">
        <f>IFERROR(INDEX(CampTypes,MATCH(C3126,CampList,0)),"Unattributed")</f>
        <v>Old</v>
      </c>
      <c r="C3126" t="inlineStr">
        <is>
          <t>natuf_Kiosk_14072026_Hindi</t>
        </is>
      </c>
      <c r="D3126" t="inlineStr">
        <is>
          <t>natuf_Kiosk_14072026_Highest-converting industries</t>
        </is>
      </c>
      <c r="E3126" t="inlineStr">
        <is>
          <t>natuf_Kiosk_14072026_ad set_ad1</t>
        </is>
      </c>
      <c r="F3126" t="inlineStr">
        <is>
          <t>Natuf</t>
        </is>
      </c>
      <c r="G3126" t="inlineStr">
        <is>
          <t>Lost</t>
        </is>
      </c>
      <c r="H3126" s="39" t="str">
        <f>IF(ISNUMBER(MATCH(G3126,QualityStatuses,0)),"Quality Lead","Non-Quality Lead")</f>
        <v>Non-Quality Lead</v>
      </c>
      <c r="I3126" t="inlineStr">
        <is>
          <t>2026-10</t>
        </is>
      </c>
      <c r="J3126" t="inlineStr">
        <is>
          <t>Wk of 2026-10-05</t>
        </is>
      </c>
      <c r="K3126" t="inlineStr">
        <is>
          <t>Tejaswini Tarigopula</t>
        </is>
      </c>
      <c r="L3126" t="inlineStr">
        <is>
          <t>Facebook</t>
        </is>
      </c>
      <c r="M3126" t="inlineStr">
        <is>
          <t>Direct (campaign tagged in CRM)</t>
        </is>
      </c>
      <c r="N3126" t="inlineStr">
        <is>
          <t>6ac97cb6c06824cccbef9266</t>
        </is>
      </c>
      <c r="O3126" t="n">
        <v>1</v>
      </c>
      <c r="P3126" s="40">
        <f>IF(A3126="Lead",IF(ISNUMBER(MATCH(G3126,QualityStatuses,0)),1,0),0)</f>
        <v>0</v>
      </c>
      <c r="Q3126" s="40">
        <f>IF(A3126="Lead",IF(G3126="New Lead",0,1),0)</f>
        <v>1</v>
      </c>
      <c r="R3126" s="40">
        <f>IF(A3126="Lead",IF(G3126="Lost",1,0),0)</f>
        <v>1</v>
      </c>
      <c r="S3126" t="n">
        <v>1</v>
      </c>
      <c r="T3126" t="n">
        <v>1</v>
      </c>
      <c r="U3126" t="n">
        <v>0</v>
      </c>
      <c r="V3126" t="n">
        <v>0</v>
      </c>
      <c r="W3126" t="n">
        <v>0</v>
      </c>
      <c r="X3126" t="n">
        <v>0</v>
      </c>
      <c r="Y3126">
        <f>IF(AND(A3126="Lead",COUNTIF(MetaCamps,C3126)&gt;0),1,0)</f>
        <v>1</v>
      </c>
      <c r="Z3126">
        <f>IF(Y3126=1,P3126,0)</f>
        <v>0</v>
      </c>
    </row>
    <row r="3127">
      <c r="A3127" t="inlineStr">
        <is>
          <t>Lead</t>
        </is>
      </c>
      <c r="B3127" s="39" t="str">
        <f>IFERROR(INDEX(CampTypes,MATCH(C3127,CampList,0)),"Unattributed")</f>
        <v>Old</v>
      </c>
      <c r="C3127" t="inlineStr">
        <is>
          <t>E_Natuf_Generic_13082026</t>
        </is>
      </c>
      <c r="D3127" t="inlineStr">
        <is>
          <t>E_Natuf_Generic_13082026_Adset1</t>
        </is>
      </c>
      <c r="E3127" t="inlineStr">
        <is>
          <t>E_Natuf_Generic_13082026_Adset1_Ad1</t>
        </is>
      </c>
      <c r="F3127" t="inlineStr">
        <is>
          <t>Natuf</t>
        </is>
      </c>
      <c r="G3127" t="inlineStr">
        <is>
          <t>Attempt 1</t>
        </is>
      </c>
      <c r="H3127" s="39" t="str">
        <f>IF(ISNUMBER(MATCH(G3127,QualityStatuses,0)),"Quality Lead","Non-Quality Lead")</f>
        <v>Non-Quality Lead</v>
      </c>
      <c r="I3127" t="inlineStr">
        <is>
          <t>2026-10</t>
        </is>
      </c>
      <c r="J3127" t="inlineStr">
        <is>
          <t>Wk of 2026-10-05</t>
        </is>
      </c>
      <c r="K3127" t="inlineStr">
        <is>
          <t>Tejaswini Tarigopula</t>
        </is>
      </c>
      <c r="L3127" t="inlineStr">
        <is>
          <t>Facebook</t>
        </is>
      </c>
      <c r="M3127" t="inlineStr">
        <is>
          <t>Direct (campaign tagged in CRM)</t>
        </is>
      </c>
      <c r="N3127" t="inlineStr">
        <is>
          <t>6ac96b06c7d5c455ea974c70</t>
        </is>
      </c>
      <c r="O3127" t="n">
        <v>1</v>
      </c>
      <c r="P3127" s="40">
        <f>IF(A3127="Lead",IF(ISNUMBER(MATCH(G3127,QualityStatuses,0)),1,0),0)</f>
        <v>0</v>
      </c>
      <c r="Q3127" s="40">
        <f>IF(A3127="Lead",IF(G3127="New Lead",0,1),0)</f>
        <v>1</v>
      </c>
      <c r="R3127" s="40">
        <f>IF(A3127="Lead",IF(G3127="Lost",1,0),0)</f>
        <v>0</v>
      </c>
      <c r="S3127" t="n">
        <v>1</v>
      </c>
      <c r="T3127" t="n">
        <v>0</v>
      </c>
      <c r="U3127" t="n">
        <v>0</v>
      </c>
      <c r="V3127" t="n">
        <v>0</v>
      </c>
      <c r="W3127" t="n">
        <v>0</v>
      </c>
      <c r="X3127" t="n">
        <v>0</v>
      </c>
      <c r="Y3127">
        <f>IF(AND(A3127="Lead",COUNTIF(MetaCamps,C3127)&gt;0),1,0)</f>
        <v>1</v>
      </c>
      <c r="Z3127">
        <f>IF(Y3127=1,P3127,0)</f>
        <v>0</v>
      </c>
    </row>
    <row r="3128">
      <c r="A3128" t="inlineStr">
        <is>
          <t>Lead</t>
        </is>
      </c>
      <c r="B3128" s="39" t="str">
        <f>IFERROR(INDEX(CampTypes,MATCH(C3128,CampList,0)),"Unattributed")</f>
        <v>New</v>
      </c>
      <c r="C3128" t="inlineStr">
        <is>
          <t>EBG - In House | ABO | Natuf | Leads | Unit Franchise | India | Oct26 | V1</t>
        </is>
      </c>
      <c r="D3128" t="inlineStr">
        <is>
          <t>Natuf | Business Owners | Tier1 + Growth Cities | Oct26 | V1</t>
        </is>
      </c>
      <c r="E3128" t="inlineStr">
        <is>
          <t>Natuf | Reel | Brand Ambassador | Heard Of Owning A Cafe | V1</t>
        </is>
      </c>
      <c r="F3128" t="inlineStr">
        <is>
          <t>In House Natuf</t>
        </is>
      </c>
      <c r="G3128" t="inlineStr">
        <is>
          <t>Details Shared</t>
        </is>
      </c>
      <c r="H3128" s="39" t="str">
        <f>IF(ISNUMBER(MATCH(G3128,QualityStatuses,0)),"Quality Lead","Non-Quality Lead")</f>
        <v>Quality Lead</v>
      </c>
      <c r="I3128" t="inlineStr">
        <is>
          <t>2026-10</t>
        </is>
      </c>
      <c r="J3128" t="inlineStr">
        <is>
          <t>Wk of 2026-10-05</t>
        </is>
      </c>
      <c r="K3128" t="inlineStr">
        <is>
          <t>Marshal Malbari</t>
        </is>
      </c>
      <c r="L3128" t="inlineStr">
        <is>
          <t>Facebook</t>
        </is>
      </c>
      <c r="M3128" t="inlineStr">
        <is>
          <t>Direct (campaign tagged in CRM)</t>
        </is>
      </c>
      <c r="N3128" t="inlineStr">
        <is>
          <t>6ac9675c990adc977646995f</t>
        </is>
      </c>
      <c r="O3128" t="n">
        <v>1</v>
      </c>
      <c r="P3128" s="40">
        <f>IF(A3128="Lead",IF(ISNUMBER(MATCH(G3128,QualityStatuses,0)),1,0),0)</f>
        <v>1</v>
      </c>
      <c r="Q3128" s="40">
        <f>IF(A3128="Lead",IF(G3128="New Lead",0,1),0)</f>
        <v>1</v>
      </c>
      <c r="R3128" s="40">
        <f>IF(A3128="Lead",IF(G3128="Lost",1,0),0)</f>
        <v>0</v>
      </c>
      <c r="S3128" t="n">
        <v>6</v>
      </c>
      <c r="T3128" t="n">
        <v>5</v>
      </c>
      <c r="U3128" t="n">
        <v>0</v>
      </c>
      <c r="V3128" t="n">
        <v>0</v>
      </c>
      <c r="W3128" t="n">
        <v>0</v>
      </c>
      <c r="X3128" t="n">
        <v>0</v>
      </c>
      <c r="Y3128">
        <f>IF(AND(A3128="Lead",COUNTIF(MetaCamps,C3128)&gt;0),1,0)</f>
        <v>0</v>
      </c>
      <c r="Z3128">
        <f>IF(Y3128=1,P3128,0)</f>
        <v>0</v>
      </c>
    </row>
    <row r="3129">
      <c r="A3129" t="inlineStr">
        <is>
          <t>Lead</t>
        </is>
      </c>
      <c r="B3129" s="39" t="str">
        <f>IFERROR(INDEX(CampTypes,MATCH(C3129,CampList,0)),"Unattributed")</f>
        <v>New</v>
      </c>
      <c r="C3129" t="inlineStr">
        <is>
          <t>EBG - In House | ABO | Natuf | Leads | Unit Franchise | India | Oct26 | V1</t>
        </is>
      </c>
      <c r="D3129" t="inlineStr">
        <is>
          <t>Natuf | Investors | Tier1 + Growth Cities | Oct26 | V1</t>
        </is>
      </c>
      <c r="E3129" t="inlineStr">
        <is>
          <t>Natuf | Reel | Brand Ambassador | Heard Of Owning A Cafe | V1</t>
        </is>
      </c>
      <c r="F3129" t="inlineStr">
        <is>
          <t>In House Natuf</t>
        </is>
      </c>
      <c r="G3129" t="inlineStr">
        <is>
          <t>Connected</t>
        </is>
      </c>
      <c r="H3129" s="39" t="str">
        <f>IF(ISNUMBER(MATCH(G3129,QualityStatuses,0)),"Quality Lead","Non-Quality Lead")</f>
        <v>Non-Quality Lead</v>
      </c>
      <c r="I3129" t="inlineStr">
        <is>
          <t>2026-10</t>
        </is>
      </c>
      <c r="J3129" t="inlineStr">
        <is>
          <t>Wk of 2026-10-05</t>
        </is>
      </c>
      <c r="K3129" t="inlineStr">
        <is>
          <t>Marshal Malbari</t>
        </is>
      </c>
      <c r="L3129" t="inlineStr">
        <is>
          <t>Facebook</t>
        </is>
      </c>
      <c r="M3129" t="inlineStr">
        <is>
          <t>Direct (campaign tagged in CRM)</t>
        </is>
      </c>
      <c r="N3129" t="inlineStr">
        <is>
          <t>6ac966d2a5e7f335ed85716a</t>
        </is>
      </c>
      <c r="O3129" t="n">
        <v>1</v>
      </c>
      <c r="P3129" s="40">
        <f>IF(A3129="Lead",IF(ISNUMBER(MATCH(G3129,QualityStatuses,0)),1,0),0)</f>
        <v>0</v>
      </c>
      <c r="Q3129" s="40">
        <f>IF(A3129="Lead",IF(G3129="New Lead",0,1),0)</f>
        <v>1</v>
      </c>
      <c r="R3129" s="40">
        <f>IF(A3129="Lead",IF(G3129="Lost",1,0),0)</f>
        <v>0</v>
      </c>
      <c r="S3129" t="n">
        <v>6</v>
      </c>
      <c r="T3129" t="n">
        <v>6</v>
      </c>
      <c r="U3129" t="n">
        <v>0</v>
      </c>
      <c r="V3129" t="n">
        <v>0</v>
      </c>
      <c r="W3129" t="n">
        <v>0</v>
      </c>
      <c r="X3129" t="n">
        <v>0</v>
      </c>
      <c r="Y3129">
        <f>IF(AND(A3129="Lead",COUNTIF(MetaCamps,C3129)&gt;0),1,0)</f>
        <v>0</v>
      </c>
      <c r="Z3129">
        <f>IF(Y3129=1,P3129,0)</f>
        <v>0</v>
      </c>
    </row>
    <row r="3130">
      <c r="A3130" t="inlineStr">
        <is>
          <t>Lead</t>
        </is>
      </c>
      <c r="B3130" s="39" t="str">
        <f>IFERROR(INDEX(CampTypes,MATCH(C3130,CampList,0)),"Unattributed")</f>
        <v>Old</v>
      </c>
      <c r="C3130" t="inlineStr">
        <is>
          <t>E_Suresh_Natuf_Kiosk_07072026</t>
        </is>
      </c>
      <c r="D3130" t="inlineStr">
        <is>
          <t>E_Suresh_Natuf_Kiosk_07072026_Adset5</t>
        </is>
      </c>
      <c r="E3130" t="inlineStr">
        <is>
          <t>E_Hindi_Suresh_Natuf_Kiosk_07072026_Adset5_ad3 – Copy 2</t>
        </is>
      </c>
      <c r="F3130" t="inlineStr">
        <is>
          <t>Natuf</t>
        </is>
      </c>
      <c r="G3130" t="inlineStr">
        <is>
          <t>Attempt 3</t>
        </is>
      </c>
      <c r="H3130" s="39" t="str">
        <f>IF(ISNUMBER(MATCH(G3130,QualityStatuses,0)),"Quality Lead","Non-Quality Lead")</f>
        <v>Non-Quality Lead</v>
      </c>
      <c r="I3130" t="inlineStr">
        <is>
          <t>2026-10</t>
        </is>
      </c>
      <c r="J3130" t="inlineStr">
        <is>
          <t>Wk of 2026-10-05</t>
        </is>
      </c>
      <c r="K3130" t="inlineStr">
        <is>
          <t>Tejaswini Tarigopula</t>
        </is>
      </c>
      <c r="L3130" t="inlineStr">
        <is>
          <t>Facebook</t>
        </is>
      </c>
      <c r="M3130" t="inlineStr">
        <is>
          <t>Direct (campaign tagged in CRM)</t>
        </is>
      </c>
      <c r="N3130" t="inlineStr">
        <is>
          <t>6ac9597bc59ddec99c76f865</t>
        </is>
      </c>
      <c r="O3130" t="n">
        <v>1</v>
      </c>
      <c r="P3130" s="40">
        <f>IF(A3130="Lead",IF(ISNUMBER(MATCH(G3130,QualityStatuses,0)),1,0),0)</f>
        <v>0</v>
      </c>
      <c r="Q3130" s="40">
        <f>IF(A3130="Lead",IF(G3130="New Lead",0,1),0)</f>
        <v>1</v>
      </c>
      <c r="R3130" s="40">
        <f>IF(A3130="Lead",IF(G3130="Lost",1,0),0)</f>
        <v>0</v>
      </c>
      <c r="S3130" t="n">
        <v>3</v>
      </c>
      <c r="T3130" t="n">
        <v>0</v>
      </c>
      <c r="U3130" t="n">
        <v>0</v>
      </c>
      <c r="V3130" t="n">
        <v>0</v>
      </c>
      <c r="W3130" t="n">
        <v>0</v>
      </c>
      <c r="X3130" t="n">
        <v>0</v>
      </c>
      <c r="Y3130">
        <f>IF(AND(A3130="Lead",COUNTIF(MetaCamps,C3130)&gt;0),1,0)</f>
        <v>1</v>
      </c>
      <c r="Z3130">
        <f>IF(Y3130=1,P3130,0)</f>
        <v>0</v>
      </c>
    </row>
    <row r="3131">
      <c r="A3131" t="inlineStr">
        <is>
          <t>Lead</t>
        </is>
      </c>
      <c r="B3131" s="39" t="str">
        <f>IFERROR(INDEX(CampTypes,MATCH(C3131,CampList,0)),"Unattributed")</f>
        <v>Old</v>
      </c>
      <c r="C3131" t="inlineStr">
        <is>
          <t>E_Natuf_Generic_13082026</t>
        </is>
      </c>
      <c r="D3131" t="inlineStr">
        <is>
          <t>E_Natuf_Generic_13082026_Adset1</t>
        </is>
      </c>
      <c r="E3131" t="inlineStr">
        <is>
          <t>E_Natuf_Generic_13082026_Adset1_Ad1</t>
        </is>
      </c>
      <c r="F3131" t="inlineStr">
        <is>
          <t>Natuf</t>
        </is>
      </c>
      <c r="G3131" t="inlineStr">
        <is>
          <t>Lost</t>
        </is>
      </c>
      <c r="H3131" s="39" t="str">
        <f>IF(ISNUMBER(MATCH(G3131,QualityStatuses,0)),"Quality Lead","Non-Quality Lead")</f>
        <v>Non-Quality Lead</v>
      </c>
      <c r="I3131" t="inlineStr">
        <is>
          <t>2026-10</t>
        </is>
      </c>
      <c r="J3131" t="inlineStr">
        <is>
          <t>Wk of 2026-10-05</t>
        </is>
      </c>
      <c r="K3131" t="inlineStr">
        <is>
          <t>Marshal Malbari</t>
        </is>
      </c>
      <c r="L3131" t="inlineStr">
        <is>
          <t>Facebook</t>
        </is>
      </c>
      <c r="M3131" t="inlineStr">
        <is>
          <t>Direct (campaign tagged in CRM)</t>
        </is>
      </c>
      <c r="N3131" t="inlineStr">
        <is>
          <t>6ac9551db5da96293ce3e7e9</t>
        </is>
      </c>
      <c r="O3131" t="n">
        <v>1</v>
      </c>
      <c r="P3131" s="40">
        <f>IF(A3131="Lead",IF(ISNUMBER(MATCH(G3131,QualityStatuses,0)),1,0),0)</f>
        <v>0</v>
      </c>
      <c r="Q3131" s="40">
        <f>IF(A3131="Lead",IF(G3131="New Lead",0,1),0)</f>
        <v>1</v>
      </c>
      <c r="R3131" s="40">
        <f>IF(A3131="Lead",IF(G3131="Lost",1,0),0)</f>
        <v>1</v>
      </c>
      <c r="S3131" t="n">
        <v>5</v>
      </c>
      <c r="T3131" t="n">
        <v>3</v>
      </c>
      <c r="U3131" t="n">
        <v>0</v>
      </c>
      <c r="V3131" t="n">
        <v>0</v>
      </c>
      <c r="W3131" t="n">
        <v>0</v>
      </c>
      <c r="X3131" t="n">
        <v>0</v>
      </c>
      <c r="Y3131">
        <f>IF(AND(A3131="Lead",COUNTIF(MetaCamps,C3131)&gt;0),1,0)</f>
        <v>1</v>
      </c>
      <c r="Z3131">
        <f>IF(Y3131=1,P3131,0)</f>
        <v>0</v>
      </c>
    </row>
    <row r="3132">
      <c r="A3132" t="inlineStr">
        <is>
          <t>Lead</t>
        </is>
      </c>
      <c r="B3132" s="39" t="str">
        <f>IFERROR(INDEX(CampTypes,MATCH(C3132,CampList,0)),"Unattributed")</f>
        <v>New</v>
      </c>
      <c r="C3132" t="inlineStr">
        <is>
          <t>EBG - In House | ABO | Natuf | Leads | Unit Franchise | India | Oct26 | V1</t>
        </is>
      </c>
      <c r="D3132" t="inlineStr">
        <is>
          <t>Natuf | Investors | Tier1 + Growth Cities | Oct26 | V1</t>
        </is>
      </c>
      <c r="E3132" t="inlineStr">
        <is>
          <t>Natuf | Reel | Brand Ambassador | Heard Of Owning A Cafe | V1</t>
        </is>
      </c>
      <c r="F3132" t="inlineStr">
        <is>
          <t>In House Natuf</t>
        </is>
      </c>
      <c r="G3132" t="inlineStr">
        <is>
          <t>Attempt 1</t>
        </is>
      </c>
      <c r="H3132" s="39" t="str">
        <f>IF(ISNUMBER(MATCH(G3132,QualityStatuses,0)),"Quality Lead","Non-Quality Lead")</f>
        <v>Non-Quality Lead</v>
      </c>
      <c r="I3132" t="inlineStr">
        <is>
          <t>2026-10</t>
        </is>
      </c>
      <c r="J3132" t="inlineStr">
        <is>
          <t>Wk of 2026-10-05</t>
        </is>
      </c>
      <c r="K3132" t="inlineStr">
        <is>
          <t>Marshal Malbari</t>
        </is>
      </c>
      <c r="L3132" t="inlineStr">
        <is>
          <t>Facebook</t>
        </is>
      </c>
      <c r="M3132" t="inlineStr">
        <is>
          <t>Direct (campaign tagged in CRM)</t>
        </is>
      </c>
      <c r="N3132" t="inlineStr">
        <is>
          <t>6ac954b7930352d2a469e1e2</t>
        </is>
      </c>
      <c r="O3132" t="n">
        <v>1</v>
      </c>
      <c r="P3132" s="40">
        <f>IF(A3132="Lead",IF(ISNUMBER(MATCH(G3132,QualityStatuses,0)),1,0),0)</f>
        <v>0</v>
      </c>
      <c r="Q3132" s="40">
        <f>IF(A3132="Lead",IF(G3132="New Lead",0,1),0)</f>
        <v>1</v>
      </c>
      <c r="R3132" s="40">
        <f>IF(A3132="Lead",IF(G3132="Lost",1,0),0)</f>
        <v>0</v>
      </c>
      <c r="S3132" t="n">
        <v>1</v>
      </c>
      <c r="T3132" t="n">
        <v>0</v>
      </c>
      <c r="U3132" t="n">
        <v>0</v>
      </c>
      <c r="V3132" t="n">
        <v>0</v>
      </c>
      <c r="W3132" t="n">
        <v>0</v>
      </c>
      <c r="X3132" t="n">
        <v>0</v>
      </c>
      <c r="Y3132">
        <f>IF(AND(A3132="Lead",COUNTIF(MetaCamps,C3132)&gt;0),1,0)</f>
        <v>0</v>
      </c>
      <c r="Z3132">
        <f>IF(Y3132=1,P3132,0)</f>
        <v>0</v>
      </c>
    </row>
    <row r="3133">
      <c r="A3133" t="inlineStr">
        <is>
          <t>Lead</t>
        </is>
      </c>
      <c r="B3133" s="39" t="str">
        <f>IFERROR(INDEX(CampTypes,MATCH(C3133,CampList,0)),"Unattributed")</f>
        <v>New</v>
      </c>
      <c r="C3133" t="inlineStr">
        <is>
          <t>EBG - In House | ABO | Natuf | Leads | Unit Franchise | India | Oct26 | V1</t>
        </is>
      </c>
      <c r="D3133" t="inlineStr">
        <is>
          <t>Natuf | Broad | Tier1 + Growth Cities | Oct26 | V1</t>
        </is>
      </c>
      <c r="E3133" t="inlineStr">
        <is>
          <t>Natuf | Reel | Brand Ambassador | Heard Of Owning A Cafe | V1</t>
        </is>
      </c>
      <c r="F3133" t="inlineStr">
        <is>
          <t>In House Natuf</t>
        </is>
      </c>
      <c r="G3133" t="inlineStr">
        <is>
          <t>Lost</t>
        </is>
      </c>
      <c r="H3133" s="39" t="str">
        <f>IF(ISNUMBER(MATCH(G3133,QualityStatuses,0)),"Quality Lead","Non-Quality Lead")</f>
        <v>Non-Quality Lead</v>
      </c>
      <c r="I3133" t="inlineStr">
        <is>
          <t>2026-10</t>
        </is>
      </c>
      <c r="J3133" t="inlineStr">
        <is>
          <t>Wk of 2026-10-05</t>
        </is>
      </c>
      <c r="K3133" t="inlineStr">
        <is>
          <t>Marshal Malbari</t>
        </is>
      </c>
      <c r="L3133" t="inlineStr">
        <is>
          <t>Facebook</t>
        </is>
      </c>
      <c r="M3133" t="inlineStr">
        <is>
          <t>Direct (campaign tagged in CRM)</t>
        </is>
      </c>
      <c r="N3133" t="inlineStr">
        <is>
          <t>6ac94eeca441b1c3df7e21be</t>
        </is>
      </c>
      <c r="O3133" t="n">
        <v>1</v>
      </c>
      <c r="P3133" s="40">
        <f>IF(A3133="Lead",IF(ISNUMBER(MATCH(G3133,QualityStatuses,0)),1,0),0)</f>
        <v>0</v>
      </c>
      <c r="Q3133" s="40">
        <f>IF(A3133="Lead",IF(G3133="New Lead",0,1),0)</f>
        <v>1</v>
      </c>
      <c r="R3133" s="40">
        <f>IF(A3133="Lead",IF(G3133="Lost",1,0),0)</f>
        <v>1</v>
      </c>
      <c r="S3133" t="n">
        <v>6</v>
      </c>
      <c r="T3133" t="n">
        <v>3</v>
      </c>
      <c r="U3133" t="n">
        <v>0</v>
      </c>
      <c r="V3133" t="n">
        <v>0</v>
      </c>
      <c r="W3133" t="n">
        <v>0</v>
      </c>
      <c r="X3133" t="n">
        <v>0</v>
      </c>
      <c r="Y3133">
        <f>IF(AND(A3133="Lead",COUNTIF(MetaCamps,C3133)&gt;0),1,0)</f>
        <v>0</v>
      </c>
      <c r="Z3133">
        <f>IF(Y3133=1,P3133,0)</f>
        <v>0</v>
      </c>
    </row>
    <row r="3134">
      <c r="A3134" t="inlineStr">
        <is>
          <t>Lead</t>
        </is>
      </c>
      <c r="B3134" s="39" t="str">
        <f>IFERROR(INDEX(CampTypes,MATCH(C3134,CampList,0)),"Unattributed")</f>
        <v>Old</v>
      </c>
      <c r="C3134" t="inlineStr">
        <is>
          <t>natuf_Kiosk_14072026_Hindi</t>
        </is>
      </c>
      <c r="D3134" t="inlineStr">
        <is>
          <t>natuf_Kiosk_09102026</t>
        </is>
      </c>
      <c r="E3134" t="inlineStr">
        <is>
          <t>natuf_Kiosk_14072026_ad set_ad1</t>
        </is>
      </c>
      <c r="F3134" t="inlineStr">
        <is>
          <t>Natuf</t>
        </is>
      </c>
      <c r="G3134" t="inlineStr">
        <is>
          <t>Meeting Conducted</t>
        </is>
      </c>
      <c r="H3134" s="39" t="str">
        <f>IF(ISNUMBER(MATCH(G3134,QualityStatuses,0)),"Quality Lead","Non-Quality Lead")</f>
        <v>Quality Lead</v>
      </c>
      <c r="I3134" t="inlineStr">
        <is>
          <t>2026-10</t>
        </is>
      </c>
      <c r="J3134" t="inlineStr">
        <is>
          <t>Wk of 2026-10-05</t>
        </is>
      </c>
      <c r="K3134" t="inlineStr">
        <is>
          <t>Tejaswini Tarigopula</t>
        </is>
      </c>
      <c r="L3134" t="inlineStr">
        <is>
          <t>Facebook</t>
        </is>
      </c>
      <c r="M3134" t="inlineStr">
        <is>
          <t>Direct (campaign tagged in CRM)</t>
        </is>
      </c>
      <c r="N3134" t="inlineStr">
        <is>
          <t>6ac94bf9fb0f396933bf6944</t>
        </is>
      </c>
      <c r="O3134" t="n">
        <v>1</v>
      </c>
      <c r="P3134" s="40">
        <f>IF(A3134="Lead",IF(ISNUMBER(MATCH(G3134,QualityStatuses,0)),1,0),0)</f>
        <v>1</v>
      </c>
      <c r="Q3134" s="40">
        <f>IF(A3134="Lead",IF(G3134="New Lead",0,1),0)</f>
        <v>1</v>
      </c>
      <c r="R3134" s="40">
        <f>IF(A3134="Lead",IF(G3134="Lost",1,0),0)</f>
        <v>0</v>
      </c>
      <c r="S3134" t="n">
        <v>9</v>
      </c>
      <c r="T3134" t="n">
        <v>6</v>
      </c>
      <c r="U3134" t="n">
        <v>0</v>
      </c>
      <c r="V3134" t="n">
        <v>0</v>
      </c>
      <c r="W3134" t="n">
        <v>0</v>
      </c>
      <c r="X3134" t="n">
        <v>0</v>
      </c>
      <c r="Y3134">
        <f>IF(AND(A3134="Lead",COUNTIF(MetaCamps,C3134)&gt;0),1,0)</f>
        <v>1</v>
      </c>
      <c r="Z3134">
        <f>IF(Y3134=1,P3134,0)</f>
        <v>1</v>
      </c>
    </row>
    <row r="3135">
      <c r="A3135" t="inlineStr">
        <is>
          <t>Lead</t>
        </is>
      </c>
      <c r="B3135" s="39" t="str">
        <f>IFERROR(INDEX(CampTypes,MATCH(C3135,CampList,0)),"Unattributed")</f>
        <v>New</v>
      </c>
      <c r="C3135" t="inlineStr">
        <is>
          <t>EBG - In House | ABO | Natuf | Leads | Unit Franchise | India | Oct26 | V1</t>
        </is>
      </c>
      <c r="D3135" t="inlineStr">
        <is>
          <t>Natuf | Investors | Tier1 + Growth Cities | Oct26 | V1</t>
        </is>
      </c>
      <c r="E3135" t="inlineStr">
        <is>
          <t>Natuf | Reel | Brand Ambassador | Heard Of Owning A Cafe | V1</t>
        </is>
      </c>
      <c r="F3135" t="inlineStr">
        <is>
          <t>In House Natuf</t>
        </is>
      </c>
      <c r="G3135" t="inlineStr">
        <is>
          <t>Attempt 1</t>
        </is>
      </c>
      <c r="H3135" s="39" t="str">
        <f>IF(ISNUMBER(MATCH(G3135,QualityStatuses,0)),"Quality Lead","Non-Quality Lead")</f>
        <v>Non-Quality Lead</v>
      </c>
      <c r="I3135" t="inlineStr">
        <is>
          <t>2026-10</t>
        </is>
      </c>
      <c r="J3135" t="inlineStr">
        <is>
          <t>Wk of 2026-10-05</t>
        </is>
      </c>
      <c r="K3135" t="inlineStr">
        <is>
          <t>Marshal Malbari</t>
        </is>
      </c>
      <c r="L3135" t="inlineStr">
        <is>
          <t>Facebook</t>
        </is>
      </c>
      <c r="M3135" t="inlineStr">
        <is>
          <t>Direct (campaign tagged in CRM)</t>
        </is>
      </c>
      <c r="N3135" t="inlineStr">
        <is>
          <t>6ac9484081d75689e369b46f</t>
        </is>
      </c>
      <c r="O3135" t="n">
        <v>1</v>
      </c>
      <c r="P3135" s="40">
        <f>IF(A3135="Lead",IF(ISNUMBER(MATCH(G3135,QualityStatuses,0)),1,0),0)</f>
        <v>0</v>
      </c>
      <c r="Q3135" s="40">
        <f>IF(A3135="Lead",IF(G3135="New Lead",0,1),0)</f>
        <v>1</v>
      </c>
      <c r="R3135" s="40">
        <f>IF(A3135="Lead",IF(G3135="Lost",1,0),0)</f>
        <v>0</v>
      </c>
      <c r="S3135" t="n">
        <v>4</v>
      </c>
      <c r="T3135" t="n">
        <v>1</v>
      </c>
      <c r="U3135" t="n">
        <v>0</v>
      </c>
      <c r="V3135" t="n">
        <v>0</v>
      </c>
      <c r="W3135" t="n">
        <v>0</v>
      </c>
      <c r="X3135" t="n">
        <v>0</v>
      </c>
      <c r="Y3135">
        <f>IF(AND(A3135="Lead",COUNTIF(MetaCamps,C3135)&gt;0),1,0)</f>
        <v>0</v>
      </c>
      <c r="Z3135">
        <f>IF(Y3135=1,P3135,0)</f>
        <v>0</v>
      </c>
    </row>
    <row r="3136">
      <c r="A3136" t="inlineStr">
        <is>
          <t>Lead</t>
        </is>
      </c>
      <c r="B3136" s="39" t="str">
        <f>IFERROR(INDEX(CampTypes,MATCH(C3136,CampList,0)),"Unattributed")</f>
        <v>New</v>
      </c>
      <c r="C3136" t="inlineStr">
        <is>
          <t>EBG - In House | ABO | Natuf | Leads | Unit Franchise | India | Oct26 | V1</t>
        </is>
      </c>
      <c r="D3136" t="inlineStr">
        <is>
          <t>Natuf | Broad | Tier1 + Growth Cities | Oct26 | V1</t>
        </is>
      </c>
      <c r="E3136" t="inlineStr">
        <is>
          <t>Natuf | Reel | Brand Ambassador | Heard Of Owning A Cafe | V1</t>
        </is>
      </c>
      <c r="F3136" t="inlineStr">
        <is>
          <t>In House Natuf</t>
        </is>
      </c>
      <c r="G3136" t="inlineStr">
        <is>
          <t>Lost</t>
        </is>
      </c>
      <c r="H3136" s="39" t="str">
        <f>IF(ISNUMBER(MATCH(G3136,QualityStatuses,0)),"Quality Lead","Non-Quality Lead")</f>
        <v>Non-Quality Lead</v>
      </c>
      <c r="I3136" t="inlineStr">
        <is>
          <t>2026-10</t>
        </is>
      </c>
      <c r="J3136" t="inlineStr">
        <is>
          <t>Wk of 2026-10-05</t>
        </is>
      </c>
      <c r="K3136" t="inlineStr">
        <is>
          <t>Marshal Malbari</t>
        </is>
      </c>
      <c r="L3136" t="inlineStr">
        <is>
          <t>Facebook</t>
        </is>
      </c>
      <c r="M3136" t="inlineStr">
        <is>
          <t>Direct (campaign tagged in CRM)</t>
        </is>
      </c>
      <c r="N3136" t="inlineStr">
        <is>
          <t>6ac943eae51dec1e01d07acb</t>
        </is>
      </c>
      <c r="O3136" t="n">
        <v>1</v>
      </c>
      <c r="P3136" s="40">
        <f>IF(A3136="Lead",IF(ISNUMBER(MATCH(G3136,QualityStatuses,0)),1,0),0)</f>
        <v>0</v>
      </c>
      <c r="Q3136" s="40">
        <f>IF(A3136="Lead",IF(G3136="New Lead",0,1),0)</f>
        <v>1</v>
      </c>
      <c r="R3136" s="40">
        <f>IF(A3136="Lead",IF(G3136="Lost",1,0),0)</f>
        <v>1</v>
      </c>
      <c r="S3136" t="n">
        <v>4</v>
      </c>
      <c r="T3136" t="n">
        <v>2</v>
      </c>
      <c r="U3136" t="n">
        <v>0</v>
      </c>
      <c r="V3136" t="n">
        <v>0</v>
      </c>
      <c r="W3136" t="n">
        <v>0</v>
      </c>
      <c r="X3136" t="n">
        <v>0</v>
      </c>
      <c r="Y3136">
        <f>IF(AND(A3136="Lead",COUNTIF(MetaCamps,C3136)&gt;0),1,0)</f>
        <v>0</v>
      </c>
      <c r="Z3136">
        <f>IF(Y3136=1,P3136,0)</f>
        <v>0</v>
      </c>
    </row>
    <row r="3137">
      <c r="A3137" t="inlineStr">
        <is>
          <t>Lead</t>
        </is>
      </c>
      <c r="B3137" s="39" t="str">
        <f>IFERROR(INDEX(CampTypes,MATCH(C3137,CampList,0)),"Unattributed")</f>
        <v>New</v>
      </c>
      <c r="C3137" t="inlineStr">
        <is>
          <t>EBG - In House | ABO | Natuf | Leads | Unit Franchise | India | Oct26 | V1</t>
        </is>
      </c>
      <c r="D3137" t="inlineStr">
        <is>
          <t>Natuf | Investors | Tier1 + Growth Cities | Oct26 | V1</t>
        </is>
      </c>
      <c r="E3137" t="inlineStr">
        <is>
          <t>Natuf | Reel | Brand Ambassador | Heard Of Owning A Cafe | V1</t>
        </is>
      </c>
      <c r="F3137" t="inlineStr">
        <is>
          <t>In House Natuf</t>
        </is>
      </c>
      <c r="G3137" t="inlineStr">
        <is>
          <t>Details Shared</t>
        </is>
      </c>
      <c r="H3137" s="39" t="str">
        <f>IF(ISNUMBER(MATCH(G3137,QualityStatuses,0)),"Quality Lead","Non-Quality Lead")</f>
        <v>Quality Lead</v>
      </c>
      <c r="I3137" t="inlineStr">
        <is>
          <t>2026-10</t>
        </is>
      </c>
      <c r="J3137" t="inlineStr">
        <is>
          <t>Wk of 2026-10-05</t>
        </is>
      </c>
      <c r="K3137" t="inlineStr">
        <is>
          <t>Marshal Malbari</t>
        </is>
      </c>
      <c r="L3137" t="inlineStr">
        <is>
          <t>Facebook</t>
        </is>
      </c>
      <c r="M3137" t="inlineStr">
        <is>
          <t>Direct (campaign tagged in CRM)</t>
        </is>
      </c>
      <c r="N3137" t="inlineStr">
        <is>
          <t>6ac9422f986a25b399e15cab</t>
        </is>
      </c>
      <c r="O3137" t="n">
        <v>1</v>
      </c>
      <c r="P3137" s="40">
        <f>IF(A3137="Lead",IF(ISNUMBER(MATCH(G3137,QualityStatuses,0)),1,0),0)</f>
        <v>1</v>
      </c>
      <c r="Q3137" s="40">
        <f>IF(A3137="Lead",IF(G3137="New Lead",0,1),0)</f>
        <v>1</v>
      </c>
      <c r="R3137" s="40">
        <f>IF(A3137="Lead",IF(G3137="Lost",1,0),0)</f>
        <v>0</v>
      </c>
      <c r="S3137" t="n">
        <v>3</v>
      </c>
      <c r="T3137" t="n">
        <v>3</v>
      </c>
      <c r="U3137" t="n">
        <v>0</v>
      </c>
      <c r="V3137" t="n">
        <v>0</v>
      </c>
      <c r="W3137" t="n">
        <v>0</v>
      </c>
      <c r="X3137" t="n">
        <v>0</v>
      </c>
      <c r="Y3137">
        <f>IF(AND(A3137="Lead",COUNTIF(MetaCamps,C3137)&gt;0),1,0)</f>
        <v>0</v>
      </c>
      <c r="Z3137">
        <f>IF(Y3137=1,P3137,0)</f>
        <v>0</v>
      </c>
    </row>
    <row r="3138">
      <c r="A3138" t="inlineStr">
        <is>
          <t>Lead</t>
        </is>
      </c>
      <c r="B3138" s="39" t="str">
        <f>IFERROR(INDEX(CampTypes,MATCH(C3138,CampList,0)),"Unattributed")</f>
        <v>Old</v>
      </c>
      <c r="C3138" t="inlineStr">
        <is>
          <t>E_Suresh_Natuf_Kiosk_07072026</t>
        </is>
      </c>
      <c r="D3138" t="inlineStr">
        <is>
          <t>E_Suresh_Natuf_Kiosk_07072026_Adset5</t>
        </is>
      </c>
      <c r="E3138" t="inlineStr">
        <is>
          <t>E_Hindi_Suresh_Natuf_Kiosk_07072026_Adset5_ad3 – Copy 2</t>
        </is>
      </c>
      <c r="F3138" t="inlineStr">
        <is>
          <t>Natuf</t>
        </is>
      </c>
      <c r="G3138" t="inlineStr">
        <is>
          <t>Meeting Conducted</t>
        </is>
      </c>
      <c r="H3138" s="39" t="str">
        <f>IF(ISNUMBER(MATCH(G3138,QualityStatuses,0)),"Quality Lead","Non-Quality Lead")</f>
        <v>Quality Lead</v>
      </c>
      <c r="I3138" t="inlineStr">
        <is>
          <t>2026-10</t>
        </is>
      </c>
      <c r="J3138" t="inlineStr">
        <is>
          <t>Wk of 2026-10-05</t>
        </is>
      </c>
      <c r="K3138" t="inlineStr">
        <is>
          <t>Tejaswini Tarigopula</t>
        </is>
      </c>
      <c r="L3138" t="inlineStr">
        <is>
          <t>Facebook</t>
        </is>
      </c>
      <c r="M3138" t="inlineStr">
        <is>
          <t>Direct (campaign tagged in CRM)</t>
        </is>
      </c>
      <c r="N3138" t="inlineStr">
        <is>
          <t>6ac941f9b340aadf001bfa91</t>
        </is>
      </c>
      <c r="O3138" t="n">
        <v>1</v>
      </c>
      <c r="P3138" s="40">
        <f>IF(A3138="Lead",IF(ISNUMBER(MATCH(G3138,QualityStatuses,0)),1,0),0)</f>
        <v>1</v>
      </c>
      <c r="Q3138" s="40">
        <f>IF(A3138="Lead",IF(G3138="New Lead",0,1),0)</f>
        <v>1</v>
      </c>
      <c r="R3138" s="40">
        <f>IF(A3138="Lead",IF(G3138="Lost",1,0),0)</f>
        <v>0</v>
      </c>
      <c r="S3138" t="n">
        <v>11</v>
      </c>
      <c r="T3138" t="n">
        <v>7</v>
      </c>
      <c r="U3138" t="n">
        <v>0</v>
      </c>
      <c r="V3138" t="n">
        <v>0</v>
      </c>
      <c r="W3138" t="n">
        <v>0</v>
      </c>
      <c r="X3138" t="n">
        <v>0</v>
      </c>
      <c r="Y3138">
        <f>IF(AND(A3138="Lead",COUNTIF(MetaCamps,C3138)&gt;0),1,0)</f>
        <v>1</v>
      </c>
      <c r="Z3138">
        <f>IF(Y3138=1,P3138,0)</f>
        <v>1</v>
      </c>
    </row>
    <row r="3139">
      <c r="A3139" t="inlineStr">
        <is>
          <t>Lead</t>
        </is>
      </c>
      <c r="B3139" s="39" t="str">
        <f>IFERROR(INDEX(CampTypes,MATCH(C3139,CampList,0)),"Unattributed")</f>
        <v>New</v>
      </c>
      <c r="C3139" t="inlineStr">
        <is>
          <t>EBG - In House | ABO | Natuf | Leads | Unit Franchise | India | Oct26 | V1</t>
        </is>
      </c>
      <c r="D3139" t="inlineStr">
        <is>
          <t>Natuf | Business Owners | Tier1 + Growth Cities | Oct26 | V1</t>
        </is>
      </c>
      <c r="E3139" t="inlineStr">
        <is>
          <t>Natuf | Reel | Brand Ambassador | Heard Of Owning A Cafe | V1</t>
        </is>
      </c>
      <c r="F3139" t="inlineStr">
        <is>
          <t>In House Natuf</t>
        </is>
      </c>
      <c r="G3139" t="inlineStr">
        <is>
          <t>Lost</t>
        </is>
      </c>
      <c r="H3139" s="39" t="str">
        <f>IF(ISNUMBER(MATCH(G3139,QualityStatuses,0)),"Quality Lead","Non-Quality Lead")</f>
        <v>Non-Quality Lead</v>
      </c>
      <c r="I3139" t="inlineStr">
        <is>
          <t>2026-10</t>
        </is>
      </c>
      <c r="J3139" t="inlineStr">
        <is>
          <t>Wk of 2026-10-05</t>
        </is>
      </c>
      <c r="K3139" t="inlineStr">
        <is>
          <t>Marshal Malbari</t>
        </is>
      </c>
      <c r="L3139" t="inlineStr">
        <is>
          <t>Facebook</t>
        </is>
      </c>
      <c r="M3139" t="inlineStr">
        <is>
          <t>Direct (campaign tagged in CRM)</t>
        </is>
      </c>
      <c r="N3139" t="inlineStr">
        <is>
          <t>6ac93e3354bc9248be6bb735</t>
        </is>
      </c>
      <c r="O3139" t="n">
        <v>1</v>
      </c>
      <c r="P3139" s="40">
        <f>IF(A3139="Lead",IF(ISNUMBER(MATCH(G3139,QualityStatuses,0)),1,0),0)</f>
        <v>0</v>
      </c>
      <c r="Q3139" s="40">
        <f>IF(A3139="Lead",IF(G3139="New Lead",0,1),0)</f>
        <v>1</v>
      </c>
      <c r="R3139" s="40">
        <f>IF(A3139="Lead",IF(G3139="Lost",1,0),0)</f>
        <v>1</v>
      </c>
      <c r="S3139" t="n">
        <v>8</v>
      </c>
      <c r="T3139" t="n">
        <v>6</v>
      </c>
      <c r="U3139" t="n">
        <v>0</v>
      </c>
      <c r="V3139" t="n">
        <v>0</v>
      </c>
      <c r="W3139" t="n">
        <v>0</v>
      </c>
      <c r="X3139" t="n">
        <v>0</v>
      </c>
      <c r="Y3139">
        <f>IF(AND(A3139="Lead",COUNTIF(MetaCamps,C3139)&gt;0),1,0)</f>
        <v>0</v>
      </c>
      <c r="Z3139">
        <f>IF(Y3139=1,P3139,0)</f>
        <v>0</v>
      </c>
    </row>
    <row r="3140">
      <c r="A3140" t="inlineStr">
        <is>
          <t>Lead</t>
        </is>
      </c>
      <c r="B3140" s="39" t="str">
        <f>IFERROR(INDEX(CampTypes,MATCH(C3140,CampList,0)),"Unattributed")</f>
        <v>Old</v>
      </c>
      <c r="C3140" t="inlineStr">
        <is>
          <t>natuf_Kiosk_14072026_Hindi</t>
        </is>
      </c>
      <c r="D3140" t="inlineStr">
        <is>
          <t>natuf_Kiosk_09102026</t>
        </is>
      </c>
      <c r="E3140" t="inlineStr">
        <is>
          <t>natuf_Kiosk_14072026_ad set_ad1</t>
        </is>
      </c>
      <c r="F3140" t="inlineStr">
        <is>
          <t>Natuf</t>
        </is>
      </c>
      <c r="G3140" t="inlineStr">
        <is>
          <t>Details Shared</t>
        </is>
      </c>
      <c r="H3140" s="39" t="str">
        <f>IF(ISNUMBER(MATCH(G3140,QualityStatuses,0)),"Quality Lead","Non-Quality Lead")</f>
        <v>Quality Lead</v>
      </c>
      <c r="I3140" t="inlineStr">
        <is>
          <t>2026-10</t>
        </is>
      </c>
      <c r="J3140" t="inlineStr">
        <is>
          <t>Wk of 2026-10-05</t>
        </is>
      </c>
      <c r="K3140" t="inlineStr">
        <is>
          <t>Tejaswini Tarigopula</t>
        </is>
      </c>
      <c r="L3140" t="inlineStr">
        <is>
          <t>Facebook</t>
        </is>
      </c>
      <c r="M3140" t="inlineStr">
        <is>
          <t>Direct (campaign tagged in CRM)</t>
        </is>
      </c>
      <c r="N3140" t="inlineStr">
        <is>
          <t>6ac93dc854bc9248be6bb6db</t>
        </is>
      </c>
      <c r="O3140" t="n">
        <v>1</v>
      </c>
      <c r="P3140" s="40">
        <f>IF(A3140="Lead",IF(ISNUMBER(MATCH(G3140,QualityStatuses,0)),1,0),0)</f>
        <v>1</v>
      </c>
      <c r="Q3140" s="40">
        <f>IF(A3140="Lead",IF(G3140="New Lead",0,1),0)</f>
        <v>1</v>
      </c>
      <c r="R3140" s="40">
        <f>IF(A3140="Lead",IF(G3140="Lost",1,0),0)</f>
        <v>0</v>
      </c>
      <c r="S3140" t="n">
        <v>0</v>
      </c>
      <c r="T3140" t="n">
        <v>0</v>
      </c>
      <c r="U3140" t="n">
        <v>0</v>
      </c>
      <c r="V3140" t="n">
        <v>0</v>
      </c>
      <c r="W3140" t="n">
        <v>0</v>
      </c>
      <c r="X3140" t="n">
        <v>0</v>
      </c>
      <c r="Y3140">
        <f>IF(AND(A3140="Lead",COUNTIF(MetaCamps,C3140)&gt;0),1,0)</f>
        <v>1</v>
      </c>
      <c r="Z3140">
        <f>IF(Y3140=1,P3140,0)</f>
        <v>1</v>
      </c>
    </row>
    <row r="3141">
      <c r="A3141" t="inlineStr">
        <is>
          <t>Lead</t>
        </is>
      </c>
      <c r="B3141" s="39" t="str">
        <f>IFERROR(INDEX(CampTypes,MATCH(C3141,CampList,0)),"Unattributed")</f>
        <v>Old</v>
      </c>
      <c r="C3141" t="inlineStr">
        <is>
          <t>E_Suresh_Natuf_Kiosk_07072026</t>
        </is>
      </c>
      <c r="D3141" t="inlineStr">
        <is>
          <t>E_Suresh_Natuf_Kiosk_07072026_Adset5</t>
        </is>
      </c>
      <c r="E3141" t="inlineStr">
        <is>
          <t>E_Hindi_Suresh_Natuf_Kiosk_07072026_Adset5_ad3 – Copy 2</t>
        </is>
      </c>
      <c r="F3141" t="inlineStr">
        <is>
          <t>Natuf</t>
        </is>
      </c>
      <c r="G3141" t="inlineStr">
        <is>
          <t>Attempt 3</t>
        </is>
      </c>
      <c r="H3141" s="39" t="str">
        <f>IF(ISNUMBER(MATCH(G3141,QualityStatuses,0)),"Quality Lead","Non-Quality Lead")</f>
        <v>Non-Quality Lead</v>
      </c>
      <c r="I3141" t="inlineStr">
        <is>
          <t>2026-10</t>
        </is>
      </c>
      <c r="J3141" t="inlineStr">
        <is>
          <t>Wk of 2026-10-05</t>
        </is>
      </c>
      <c r="K3141" t="inlineStr">
        <is>
          <t>Tejaswini Tarigopula</t>
        </is>
      </c>
      <c r="L3141" t="inlineStr">
        <is>
          <t>Facebook</t>
        </is>
      </c>
      <c r="M3141" t="inlineStr">
        <is>
          <t>Direct (campaign tagged in CRM)</t>
        </is>
      </c>
      <c r="N3141" t="inlineStr">
        <is>
          <t>6ac93c35b3f4130f2957897e</t>
        </is>
      </c>
      <c r="O3141" t="n">
        <v>1</v>
      </c>
      <c r="P3141" s="40">
        <f>IF(A3141="Lead",IF(ISNUMBER(MATCH(G3141,QualityStatuses,0)),1,0),0)</f>
        <v>0</v>
      </c>
      <c r="Q3141" s="40">
        <f>IF(A3141="Lead",IF(G3141="New Lead",0,1),0)</f>
        <v>1</v>
      </c>
      <c r="R3141" s="40">
        <f>IF(A3141="Lead",IF(G3141="Lost",1,0),0)</f>
        <v>0</v>
      </c>
      <c r="S3141" t="n">
        <v>5</v>
      </c>
      <c r="T3141" t="n">
        <v>1</v>
      </c>
      <c r="U3141" t="n">
        <v>0</v>
      </c>
      <c r="V3141" t="n">
        <v>0</v>
      </c>
      <c r="W3141" t="n">
        <v>0</v>
      </c>
      <c r="X3141" t="n">
        <v>0</v>
      </c>
      <c r="Y3141">
        <f>IF(AND(A3141="Lead",COUNTIF(MetaCamps,C3141)&gt;0),1,0)</f>
        <v>1</v>
      </c>
      <c r="Z3141">
        <f>IF(Y3141=1,P3141,0)</f>
        <v>0</v>
      </c>
    </row>
    <row r="3142">
      <c r="A3142" t="inlineStr">
        <is>
          <t>Lead</t>
        </is>
      </c>
      <c r="B3142" s="39" t="str">
        <f>IFERROR(INDEX(CampTypes,MATCH(C3142,CampList,0)),"Unattributed")</f>
        <v>Old</v>
      </c>
      <c r="C3142" t="inlineStr">
        <is>
          <t>natuf_Kiosk_14072026_Hindi</t>
        </is>
      </c>
      <c r="D3142" t="inlineStr">
        <is>
          <t>natuf_Kiosk_09102026</t>
        </is>
      </c>
      <c r="E3142" t="inlineStr">
        <is>
          <t>natuf_Kiosk_14072026_ad set_ad1</t>
        </is>
      </c>
      <c r="F3142" t="inlineStr">
        <is>
          <t>Natuf</t>
        </is>
      </c>
      <c r="G3142" t="inlineStr">
        <is>
          <t>Attempt 1</t>
        </is>
      </c>
      <c r="H3142" s="39" t="str">
        <f>IF(ISNUMBER(MATCH(G3142,QualityStatuses,0)),"Quality Lead","Non-Quality Lead")</f>
        <v>Non-Quality Lead</v>
      </c>
      <c r="I3142" t="inlineStr">
        <is>
          <t>2026-10</t>
        </is>
      </c>
      <c r="J3142" t="inlineStr">
        <is>
          <t>Wk of 2026-10-05</t>
        </is>
      </c>
      <c r="K3142" t="inlineStr">
        <is>
          <t>Tejaswini Tarigopula</t>
        </is>
      </c>
      <c r="L3142" t="inlineStr">
        <is>
          <t>Facebook</t>
        </is>
      </c>
      <c r="M3142" t="inlineStr">
        <is>
          <t>Direct (campaign tagged in CRM)</t>
        </is>
      </c>
      <c r="N3142" t="inlineStr">
        <is>
          <t>6ac93bd72e9b0f0fc1294cff</t>
        </is>
      </c>
      <c r="O3142" t="n">
        <v>1</v>
      </c>
      <c r="P3142" s="40">
        <f>IF(A3142="Lead",IF(ISNUMBER(MATCH(G3142,QualityStatuses,0)),1,0),0)</f>
        <v>0</v>
      </c>
      <c r="Q3142" s="40">
        <f>IF(A3142="Lead",IF(G3142="New Lead",0,1),0)</f>
        <v>1</v>
      </c>
      <c r="R3142" s="40">
        <f>IF(A3142="Lead",IF(G3142="Lost",1,0),0)</f>
        <v>0</v>
      </c>
      <c r="S3142" t="n">
        <v>0</v>
      </c>
      <c r="T3142" t="n">
        <v>0</v>
      </c>
      <c r="U3142" t="n">
        <v>0</v>
      </c>
      <c r="V3142" t="n">
        <v>0</v>
      </c>
      <c r="W3142" t="n">
        <v>0</v>
      </c>
      <c r="X3142" t="n">
        <v>0</v>
      </c>
      <c r="Y3142">
        <f>IF(AND(A3142="Lead",COUNTIF(MetaCamps,C3142)&gt;0),1,0)</f>
        <v>1</v>
      </c>
      <c r="Z3142">
        <f>IF(Y3142=1,P3142,0)</f>
        <v>0</v>
      </c>
    </row>
    <row r="3143">
      <c r="A3143" t="inlineStr">
        <is>
          <t>Lead</t>
        </is>
      </c>
      <c r="B3143" s="39" t="str">
        <f>IFERROR(INDEX(CampTypes,MATCH(C3143,CampList,0)),"Unattributed")</f>
        <v>Old</v>
      </c>
      <c r="C3143" t="inlineStr">
        <is>
          <t>E_Natuf_Generic_13082026</t>
        </is>
      </c>
      <c r="D3143" t="inlineStr">
        <is>
          <t>E_Natuf_Generic_13082026_Adset1</t>
        </is>
      </c>
      <c r="E3143" t="inlineStr">
        <is>
          <t>E_Natuf_Generic_13082026_Adset1_Ad1</t>
        </is>
      </c>
      <c r="F3143" t="inlineStr">
        <is>
          <t>Natuf</t>
        </is>
      </c>
      <c r="G3143" t="inlineStr">
        <is>
          <t>Lost</t>
        </is>
      </c>
      <c r="H3143" s="39" t="str">
        <f>IF(ISNUMBER(MATCH(G3143,QualityStatuses,0)),"Quality Lead","Non-Quality Lead")</f>
        <v>Non-Quality Lead</v>
      </c>
      <c r="I3143" t="inlineStr">
        <is>
          <t>2026-10</t>
        </is>
      </c>
      <c r="J3143" t="inlineStr">
        <is>
          <t>Wk of 2026-10-05</t>
        </is>
      </c>
      <c r="K3143" t="inlineStr">
        <is>
          <t>Marshal Malbari</t>
        </is>
      </c>
      <c r="L3143" t="inlineStr">
        <is>
          <t>Facebook</t>
        </is>
      </c>
      <c r="M3143" t="inlineStr">
        <is>
          <t>Direct (campaign tagged in CRM)</t>
        </is>
      </c>
      <c r="N3143" t="inlineStr">
        <is>
          <t>6ac93b1393f2c1f069d51203</t>
        </is>
      </c>
      <c r="O3143" t="n">
        <v>1</v>
      </c>
      <c r="P3143" s="40">
        <f>IF(A3143="Lead",IF(ISNUMBER(MATCH(G3143,QualityStatuses,0)),1,0),0)</f>
        <v>0</v>
      </c>
      <c r="Q3143" s="40">
        <f>IF(A3143="Lead",IF(G3143="New Lead",0,1),0)</f>
        <v>1</v>
      </c>
      <c r="R3143" s="40">
        <f>IF(A3143="Lead",IF(G3143="Lost",1,0),0)</f>
        <v>1</v>
      </c>
      <c r="S3143" t="n">
        <v>7</v>
      </c>
      <c r="T3143" t="n">
        <v>3</v>
      </c>
      <c r="U3143" t="n">
        <v>0</v>
      </c>
      <c r="V3143" t="n">
        <v>0</v>
      </c>
      <c r="W3143" t="n">
        <v>0</v>
      </c>
      <c r="X3143" t="n">
        <v>0</v>
      </c>
      <c r="Y3143">
        <f>IF(AND(A3143="Lead",COUNTIF(MetaCamps,C3143)&gt;0),1,0)</f>
        <v>1</v>
      </c>
      <c r="Z3143">
        <f>IF(Y3143=1,P3143,0)</f>
        <v>0</v>
      </c>
    </row>
    <row r="3144">
      <c r="A3144" t="inlineStr">
        <is>
          <t>Lead</t>
        </is>
      </c>
      <c r="B3144" s="39" t="str">
        <f>IFERROR(INDEX(CampTypes,MATCH(C3144,CampList,0)),"Unattributed")</f>
        <v>Old</v>
      </c>
      <c r="C3144" t="inlineStr">
        <is>
          <t>E_Suresh_Natuf_Kiosk_07072026</t>
        </is>
      </c>
      <c r="D3144" t="inlineStr">
        <is>
          <t>E_Suresh_Natuf_Kiosk_07072026_Adset5</t>
        </is>
      </c>
      <c r="E3144" t="inlineStr">
        <is>
          <t>E_Hindi_Suresh_Natuf_Kiosk_07072026_Adset5_ad3 – Copy 2</t>
        </is>
      </c>
      <c r="F3144" t="inlineStr">
        <is>
          <t>Natuf</t>
        </is>
      </c>
      <c r="G3144" t="inlineStr">
        <is>
          <t>Details Shared</t>
        </is>
      </c>
      <c r="H3144" s="39" t="str">
        <f>IF(ISNUMBER(MATCH(G3144,QualityStatuses,0)),"Quality Lead","Non-Quality Lead")</f>
        <v>Quality Lead</v>
      </c>
      <c r="I3144" t="inlineStr">
        <is>
          <t>2026-10</t>
        </is>
      </c>
      <c r="J3144" t="inlineStr">
        <is>
          <t>Wk of 2026-10-05</t>
        </is>
      </c>
      <c r="K3144" t="inlineStr">
        <is>
          <t>Marshal Malbari</t>
        </is>
      </c>
      <c r="L3144" t="inlineStr">
        <is>
          <t>Facebook</t>
        </is>
      </c>
      <c r="M3144" t="inlineStr">
        <is>
          <t>Direct (campaign tagged in CRM)</t>
        </is>
      </c>
      <c r="N3144" t="inlineStr">
        <is>
          <t>6ac93afcdda716355148e936</t>
        </is>
      </c>
      <c r="O3144" t="n">
        <v>1</v>
      </c>
      <c r="P3144" s="40">
        <f>IF(A3144="Lead",IF(ISNUMBER(MATCH(G3144,QualityStatuses,0)),1,0),0)</f>
        <v>1</v>
      </c>
      <c r="Q3144" s="40">
        <f>IF(A3144="Lead",IF(G3144="New Lead",0,1),0)</f>
        <v>1</v>
      </c>
      <c r="R3144" s="40">
        <f>IF(A3144="Lead",IF(G3144="Lost",1,0),0)</f>
        <v>0</v>
      </c>
      <c r="S3144" t="n">
        <v>9</v>
      </c>
      <c r="T3144" t="n">
        <v>2</v>
      </c>
      <c r="U3144" t="n">
        <v>0</v>
      </c>
      <c r="V3144" t="n">
        <v>0</v>
      </c>
      <c r="W3144" t="n">
        <v>0</v>
      </c>
      <c r="X3144" t="n">
        <v>0</v>
      </c>
      <c r="Y3144">
        <f>IF(AND(A3144="Lead",COUNTIF(MetaCamps,C3144)&gt;0),1,0)</f>
        <v>1</v>
      </c>
      <c r="Z3144">
        <f>IF(Y3144=1,P3144,0)</f>
        <v>1</v>
      </c>
    </row>
    <row r="3145">
      <c r="A3145" t="inlineStr">
        <is>
          <t>Lead</t>
        </is>
      </c>
      <c r="B3145" s="39" t="str">
        <f>IFERROR(INDEX(CampTypes,MATCH(C3145,CampList,0)),"Unattributed")</f>
        <v>Old</v>
      </c>
      <c r="C3145" t="inlineStr">
        <is>
          <t>natuf_Kiosk_14072026_Hindi</t>
        </is>
      </c>
      <c r="D3145" t="inlineStr">
        <is>
          <t>natuf_Kiosk_23092026_ad set3</t>
        </is>
      </c>
      <c r="E3145" t="inlineStr">
        <is>
          <t>natuf_Kiosk_23092026_ad set3_ad1</t>
        </is>
      </c>
      <c r="F3145" t="inlineStr">
        <is>
          <t>Natuf</t>
        </is>
      </c>
      <c r="G3145" t="inlineStr">
        <is>
          <t>Lost</t>
        </is>
      </c>
      <c r="H3145" s="39" t="str">
        <f>IF(ISNUMBER(MATCH(G3145,QualityStatuses,0)),"Quality Lead","Non-Quality Lead")</f>
        <v>Non-Quality Lead</v>
      </c>
      <c r="I3145" t="inlineStr">
        <is>
          <t>2026-10</t>
        </is>
      </c>
      <c r="J3145" t="inlineStr">
        <is>
          <t>Wk of 2026-10-05</t>
        </is>
      </c>
      <c r="K3145" t="inlineStr">
        <is>
          <t>Marshal Malbari</t>
        </is>
      </c>
      <c r="L3145" t="inlineStr">
        <is>
          <t>Facebook</t>
        </is>
      </c>
      <c r="M3145" t="inlineStr">
        <is>
          <t>Direct (campaign tagged in CRM)</t>
        </is>
      </c>
      <c r="N3145" t="inlineStr">
        <is>
          <t>6ac9377cdda716355148e6c7</t>
        </is>
      </c>
      <c r="O3145" t="n">
        <v>1</v>
      </c>
      <c r="P3145" s="40">
        <f>IF(A3145="Lead",IF(ISNUMBER(MATCH(G3145,QualityStatuses,0)),1,0),0)</f>
        <v>0</v>
      </c>
      <c r="Q3145" s="40">
        <f>IF(A3145="Lead",IF(G3145="New Lead",0,1),0)</f>
        <v>1</v>
      </c>
      <c r="R3145" s="40">
        <f>IF(A3145="Lead",IF(G3145="Lost",1,0),0)</f>
        <v>1</v>
      </c>
      <c r="S3145" t="n">
        <v>6</v>
      </c>
      <c r="T3145" t="n">
        <v>0</v>
      </c>
      <c r="U3145" t="n">
        <v>0</v>
      </c>
      <c r="V3145" t="n">
        <v>0</v>
      </c>
      <c r="W3145" t="n">
        <v>0</v>
      </c>
      <c r="X3145" t="n">
        <v>0</v>
      </c>
      <c r="Y3145">
        <f>IF(AND(A3145="Lead",COUNTIF(MetaCamps,C3145)&gt;0),1,0)</f>
        <v>1</v>
      </c>
      <c r="Z3145">
        <f>IF(Y3145=1,P3145,0)</f>
        <v>0</v>
      </c>
    </row>
    <row r="3146">
      <c r="A3146" t="inlineStr">
        <is>
          <t>Lead</t>
        </is>
      </c>
      <c r="B3146" s="39" t="str">
        <f>IFERROR(INDEX(CampTypes,MATCH(C3146,CampList,0)),"Unattributed")</f>
        <v>New</v>
      </c>
      <c r="C3146" t="inlineStr">
        <is>
          <t>EBG - In House | ABO | Natuf | Leads | Unit Franchise | India | Oct26 | V1</t>
        </is>
      </c>
      <c r="D3146" t="inlineStr">
        <is>
          <t>Natuf | Broad | Tier1 + Growth Cities | Oct26 | V1</t>
        </is>
      </c>
      <c r="E3146" t="inlineStr">
        <is>
          <t>Natuf | Reel | Brand Ambassador | Heard Of Owning A Cafe | V1</t>
        </is>
      </c>
      <c r="F3146" t="inlineStr">
        <is>
          <t>In House Natuf</t>
        </is>
      </c>
      <c r="G3146" t="inlineStr">
        <is>
          <t>Lost</t>
        </is>
      </c>
      <c r="H3146" s="39" t="str">
        <f>IF(ISNUMBER(MATCH(G3146,QualityStatuses,0)),"Quality Lead","Non-Quality Lead")</f>
        <v>Non-Quality Lead</v>
      </c>
      <c r="I3146" t="inlineStr">
        <is>
          <t>2026-10</t>
        </is>
      </c>
      <c r="J3146" t="inlineStr">
        <is>
          <t>Wk of 2026-10-05</t>
        </is>
      </c>
      <c r="K3146" t="inlineStr">
        <is>
          <t>Marshal Malbari</t>
        </is>
      </c>
      <c r="L3146" t="inlineStr">
        <is>
          <t>Facebook</t>
        </is>
      </c>
      <c r="M3146" t="inlineStr">
        <is>
          <t>Direct (campaign tagged in CRM)</t>
        </is>
      </c>
      <c r="N3146" t="inlineStr">
        <is>
          <t>6ac93715027bdbb9246f6630</t>
        </is>
      </c>
      <c r="O3146" t="n">
        <v>1</v>
      </c>
      <c r="P3146" s="40">
        <f>IF(A3146="Lead",IF(ISNUMBER(MATCH(G3146,QualityStatuses,0)),1,0),0)</f>
        <v>0</v>
      </c>
      <c r="Q3146" s="40">
        <f>IF(A3146="Lead",IF(G3146="New Lead",0,1),0)</f>
        <v>1</v>
      </c>
      <c r="R3146" s="40">
        <f>IF(A3146="Lead",IF(G3146="Lost",1,0),0)</f>
        <v>1</v>
      </c>
      <c r="S3146" t="n">
        <v>2</v>
      </c>
      <c r="T3146" t="n">
        <v>1</v>
      </c>
      <c r="U3146" t="n">
        <v>0</v>
      </c>
      <c r="V3146" t="n">
        <v>0</v>
      </c>
      <c r="W3146" t="n">
        <v>0</v>
      </c>
      <c r="X3146" t="n">
        <v>0</v>
      </c>
      <c r="Y3146">
        <f>IF(AND(A3146="Lead",COUNTIF(MetaCamps,C3146)&gt;0),1,0)</f>
        <v>0</v>
      </c>
      <c r="Z3146">
        <f>IF(Y3146=1,P3146,0)</f>
        <v>0</v>
      </c>
    </row>
    <row r="3147">
      <c r="A3147" t="inlineStr">
        <is>
          <t>Lead</t>
        </is>
      </c>
      <c r="B3147" s="39" t="str">
        <f>IFERROR(INDEX(CampTypes,MATCH(C3147,CampList,0)),"Unattributed")</f>
        <v>Old</v>
      </c>
      <c r="C3147" t="inlineStr">
        <is>
          <t>E_Natuf_Generic_13082026</t>
        </is>
      </c>
      <c r="D3147" t="inlineStr">
        <is>
          <t>E_Natuf_Generic_13082026_Adset1</t>
        </is>
      </c>
      <c r="E3147" t="inlineStr">
        <is>
          <t>E_Natuf_Generic_13082026_Adset1_Ad1</t>
        </is>
      </c>
      <c r="F3147" t="inlineStr">
        <is>
          <t>Natuf</t>
        </is>
      </c>
      <c r="G3147" t="inlineStr">
        <is>
          <t>Lost</t>
        </is>
      </c>
      <c r="H3147" s="39" t="str">
        <f>IF(ISNUMBER(MATCH(G3147,QualityStatuses,0)),"Quality Lead","Non-Quality Lead")</f>
        <v>Non-Quality Lead</v>
      </c>
      <c r="I3147" t="inlineStr">
        <is>
          <t>2026-10</t>
        </is>
      </c>
      <c r="J3147" t="inlineStr">
        <is>
          <t>Wk of 2026-10-05</t>
        </is>
      </c>
      <c r="K3147" t="inlineStr">
        <is>
          <t>Marshal Malbari</t>
        </is>
      </c>
      <c r="L3147" t="inlineStr">
        <is>
          <t>Facebook</t>
        </is>
      </c>
      <c r="M3147" t="inlineStr">
        <is>
          <t>Direct (campaign tagged in CRM)</t>
        </is>
      </c>
      <c r="N3147" t="inlineStr">
        <is>
          <t>6ac936ae7a5f4de7c815873d</t>
        </is>
      </c>
      <c r="O3147" t="n">
        <v>1</v>
      </c>
      <c r="P3147" s="40">
        <f>IF(A3147="Lead",IF(ISNUMBER(MATCH(G3147,QualityStatuses,0)),1,0),0)</f>
        <v>0</v>
      </c>
      <c r="Q3147" s="40">
        <f>IF(A3147="Lead",IF(G3147="New Lead",0,1),0)</f>
        <v>1</v>
      </c>
      <c r="R3147" s="40">
        <f>IF(A3147="Lead",IF(G3147="Lost",1,0),0)</f>
        <v>1</v>
      </c>
      <c r="S3147" t="n">
        <v>6</v>
      </c>
      <c r="T3147" t="n">
        <v>0</v>
      </c>
      <c r="U3147" t="n">
        <v>0</v>
      </c>
      <c r="V3147" t="n">
        <v>0</v>
      </c>
      <c r="W3147" t="n">
        <v>0</v>
      </c>
      <c r="X3147" t="n">
        <v>0</v>
      </c>
      <c r="Y3147">
        <f>IF(AND(A3147="Lead",COUNTIF(MetaCamps,C3147)&gt;0),1,0)</f>
        <v>1</v>
      </c>
      <c r="Z3147">
        <f>IF(Y3147=1,P3147,0)</f>
        <v>0</v>
      </c>
    </row>
    <row r="3148">
      <c r="A3148" t="inlineStr">
        <is>
          <t>Lead</t>
        </is>
      </c>
      <c r="B3148" s="39" t="str">
        <f>IFERROR(INDEX(CampTypes,MATCH(C3148,CampList,0)),"Unattributed")</f>
        <v>Old</v>
      </c>
      <c r="C3148" t="inlineStr">
        <is>
          <t>E_Suresh_Natuf_Kiosk_07072026</t>
        </is>
      </c>
      <c r="D3148" t="inlineStr">
        <is>
          <t>E_Suresh_Natuf_Kiosk_07072026_Adset5</t>
        </is>
      </c>
      <c r="E3148" t="inlineStr">
        <is>
          <t>E_Hindi_Suresh_Natuf_Kiosk_07072026_Adset5_ad3 – Copy 2</t>
        </is>
      </c>
      <c r="F3148" t="inlineStr">
        <is>
          <t>Natuf</t>
        </is>
      </c>
      <c r="G3148" t="inlineStr">
        <is>
          <t>Qualified</t>
        </is>
      </c>
      <c r="H3148" s="39" t="str">
        <f>IF(ISNUMBER(MATCH(G3148,QualityStatuses,0)),"Quality Lead","Non-Quality Lead")</f>
        <v>Quality Lead</v>
      </c>
      <c r="I3148" t="inlineStr">
        <is>
          <t>2026-10</t>
        </is>
      </c>
      <c r="J3148" t="inlineStr">
        <is>
          <t>Wk of 2026-10-05</t>
        </is>
      </c>
      <c r="K3148" t="inlineStr">
        <is>
          <t>Tejaswini Tarigopula</t>
        </is>
      </c>
      <c r="L3148" t="inlineStr">
        <is>
          <t>Facebook</t>
        </is>
      </c>
      <c r="M3148" t="inlineStr">
        <is>
          <t>Direct (campaign tagged in CRM)</t>
        </is>
      </c>
      <c r="N3148" t="inlineStr">
        <is>
          <t>6ac936507a5f4de7c815866c</t>
        </is>
      </c>
      <c r="O3148" t="n">
        <v>1</v>
      </c>
      <c r="P3148" s="40">
        <f>IF(A3148="Lead",IF(ISNUMBER(MATCH(G3148,QualityStatuses,0)),1,0),0)</f>
        <v>1</v>
      </c>
      <c r="Q3148" s="40">
        <f>IF(A3148="Lead",IF(G3148="New Lead",0,1),0)</f>
        <v>1</v>
      </c>
      <c r="R3148" s="40">
        <f>IF(A3148="Lead",IF(G3148="Lost",1,0),0)</f>
        <v>0</v>
      </c>
      <c r="S3148" t="n">
        <v>2</v>
      </c>
      <c r="T3148" t="n">
        <v>2</v>
      </c>
      <c r="U3148" t="n">
        <v>0</v>
      </c>
      <c r="V3148" t="n">
        <v>0</v>
      </c>
      <c r="W3148" t="n">
        <v>0</v>
      </c>
      <c r="X3148" t="n">
        <v>0</v>
      </c>
      <c r="Y3148">
        <f>IF(AND(A3148="Lead",COUNTIF(MetaCamps,C3148)&gt;0),1,0)</f>
        <v>1</v>
      </c>
      <c r="Z3148">
        <f>IF(Y3148=1,P3148,0)</f>
        <v>1</v>
      </c>
    </row>
    <row r="3149">
      <c r="A3149" t="inlineStr">
        <is>
          <t>Lead</t>
        </is>
      </c>
      <c r="B3149" s="39" t="str">
        <f>IFERROR(INDEX(CampTypes,MATCH(C3149,CampList,0)),"Unattributed")</f>
        <v>New</v>
      </c>
      <c r="C3149" t="inlineStr">
        <is>
          <t>EBG - In House | ABO | Natuf | Leads | Unit Franchise | India | Oct26 | V1</t>
        </is>
      </c>
      <c r="D3149" t="inlineStr">
        <is>
          <t>Natuf | Business Owners | Tier1 + Growth Cities | Oct26 | V1</t>
        </is>
      </c>
      <c r="E3149" t="inlineStr">
        <is>
          <t>Natuf | Reel | Brand Ambassador | Heard Of Owning A Cafe | V1</t>
        </is>
      </c>
      <c r="F3149" t="inlineStr">
        <is>
          <t>In House Natuf</t>
        </is>
      </c>
      <c r="G3149" t="inlineStr">
        <is>
          <t>Details Shared</t>
        </is>
      </c>
      <c r="H3149" s="39" t="str">
        <f>IF(ISNUMBER(MATCH(G3149,QualityStatuses,0)),"Quality Lead","Non-Quality Lead")</f>
        <v>Quality Lead</v>
      </c>
      <c r="I3149" t="inlineStr">
        <is>
          <t>2026-10</t>
        </is>
      </c>
      <c r="J3149" t="inlineStr">
        <is>
          <t>Wk of 2026-10-05</t>
        </is>
      </c>
      <c r="K3149" t="inlineStr">
        <is>
          <t>Marshal Malbari</t>
        </is>
      </c>
      <c r="L3149" t="inlineStr">
        <is>
          <t>Facebook</t>
        </is>
      </c>
      <c r="M3149" t="inlineStr">
        <is>
          <t>Direct (campaign tagged in CRM)</t>
        </is>
      </c>
      <c r="N3149" t="inlineStr">
        <is>
          <t>6ac9328018f2c2e620c5eacd</t>
        </is>
      </c>
      <c r="O3149" t="n">
        <v>1</v>
      </c>
      <c r="P3149" s="40">
        <f>IF(A3149="Lead",IF(ISNUMBER(MATCH(G3149,QualityStatuses,0)),1,0),0)</f>
        <v>1</v>
      </c>
      <c r="Q3149" s="40">
        <f>IF(A3149="Lead",IF(G3149="New Lead",0,1),0)</f>
        <v>1</v>
      </c>
      <c r="R3149" s="40">
        <f>IF(A3149="Lead",IF(G3149="Lost",1,0),0)</f>
        <v>0</v>
      </c>
      <c r="S3149" t="n">
        <v>11</v>
      </c>
      <c r="T3149" t="n">
        <v>6</v>
      </c>
      <c r="U3149" t="n">
        <v>0</v>
      </c>
      <c r="V3149" t="n">
        <v>0</v>
      </c>
      <c r="W3149" t="n">
        <v>0</v>
      </c>
      <c r="X3149" t="n">
        <v>0</v>
      </c>
      <c r="Y3149">
        <f>IF(AND(A3149="Lead",COUNTIF(MetaCamps,C3149)&gt;0),1,0)</f>
        <v>0</v>
      </c>
      <c r="Z3149">
        <f>IF(Y3149=1,P3149,0)</f>
        <v>0</v>
      </c>
    </row>
    <row r="3150">
      <c r="A3150" t="inlineStr">
        <is>
          <t>Lead</t>
        </is>
      </c>
      <c r="B3150" s="39" t="str">
        <f>IFERROR(INDEX(CampTypes,MATCH(C3150,CampList,0)),"Unattributed")</f>
        <v>New</v>
      </c>
      <c r="C3150" t="inlineStr">
        <is>
          <t>EBG - In House | ABO | Natuf | Leads | Unit Franchise | India | Oct26 | V1</t>
        </is>
      </c>
      <c r="D3150" t="inlineStr">
        <is>
          <t>Natuf | Investors | Tier1 + Growth Cities | Oct26 | V1</t>
        </is>
      </c>
      <c r="E3150" t="inlineStr">
        <is>
          <t>Natuf | Reel | Brand Ambassador | Heard Of Owning A Cafe | V1</t>
        </is>
      </c>
      <c r="F3150" t="inlineStr">
        <is>
          <t>In House Natuf</t>
        </is>
      </c>
      <c r="G3150" t="inlineStr">
        <is>
          <t>Details Shared</t>
        </is>
      </c>
      <c r="H3150" s="39" t="str">
        <f>IF(ISNUMBER(MATCH(G3150,QualityStatuses,0)),"Quality Lead","Non-Quality Lead")</f>
        <v>Quality Lead</v>
      </c>
      <c r="I3150" t="inlineStr">
        <is>
          <t>2026-10</t>
        </is>
      </c>
      <c r="J3150" t="inlineStr">
        <is>
          <t>Wk of 2026-10-05</t>
        </is>
      </c>
      <c r="K3150" t="inlineStr">
        <is>
          <t>Marshal Malbari</t>
        </is>
      </c>
      <c r="L3150" t="inlineStr">
        <is>
          <t>Facebook</t>
        </is>
      </c>
      <c r="M3150" t="inlineStr">
        <is>
          <t>Direct (campaign tagged in CRM)</t>
        </is>
      </c>
      <c r="N3150" t="inlineStr">
        <is>
          <t>6ac932655d4313bc5b719c0f</t>
        </is>
      </c>
      <c r="O3150" t="n">
        <v>1</v>
      </c>
      <c r="P3150" s="40">
        <f>IF(A3150="Lead",IF(ISNUMBER(MATCH(G3150,QualityStatuses,0)),1,0),0)</f>
        <v>1</v>
      </c>
      <c r="Q3150" s="40">
        <f>IF(A3150="Lead",IF(G3150="New Lead",0,1),0)</f>
        <v>1</v>
      </c>
      <c r="R3150" s="40">
        <f>IF(A3150="Lead",IF(G3150="Lost",1,0),0)</f>
        <v>0</v>
      </c>
      <c r="S3150" t="n">
        <v>8</v>
      </c>
      <c r="T3150" t="n">
        <v>4</v>
      </c>
      <c r="U3150" t="n">
        <v>0</v>
      </c>
      <c r="V3150" t="n">
        <v>0</v>
      </c>
      <c r="W3150" t="n">
        <v>0</v>
      </c>
      <c r="X3150" t="n">
        <v>0</v>
      </c>
      <c r="Y3150">
        <f>IF(AND(A3150="Lead",COUNTIF(MetaCamps,C3150)&gt;0),1,0)</f>
        <v>0</v>
      </c>
      <c r="Z3150">
        <f>IF(Y3150=1,P3150,0)</f>
        <v>0</v>
      </c>
    </row>
    <row r="3151">
      <c r="A3151" t="inlineStr">
        <is>
          <t>Lead</t>
        </is>
      </c>
      <c r="B3151" s="39" t="str">
        <f>IFERROR(INDEX(CampTypes,MATCH(C3151,CampList,0)),"Unattributed")</f>
        <v>Old</v>
      </c>
      <c r="C3151" t="inlineStr">
        <is>
          <t>natuf_Kiosk_14072026_Hindi</t>
        </is>
      </c>
      <c r="D3151" t="inlineStr">
        <is>
          <t>natuf_Kiosk_09102026</t>
        </is>
      </c>
      <c r="E3151" t="inlineStr">
        <is>
          <t>natuf_Kiosk_14072026_ad set_ad1</t>
        </is>
      </c>
      <c r="F3151" t="inlineStr">
        <is>
          <t>Natuf</t>
        </is>
      </c>
      <c r="G3151" t="inlineStr">
        <is>
          <t>Connected</t>
        </is>
      </c>
      <c r="H3151" s="39" t="str">
        <f>IF(ISNUMBER(MATCH(G3151,QualityStatuses,0)),"Quality Lead","Non-Quality Lead")</f>
        <v>Non-Quality Lead</v>
      </c>
      <c r="I3151" t="inlineStr">
        <is>
          <t>2026-10</t>
        </is>
      </c>
      <c r="J3151" t="inlineStr">
        <is>
          <t>Wk of 2026-10-05</t>
        </is>
      </c>
      <c r="K3151" t="inlineStr">
        <is>
          <t>Tejaswini Tarigopula</t>
        </is>
      </c>
      <c r="L3151" t="inlineStr">
        <is>
          <t>Facebook</t>
        </is>
      </c>
      <c r="M3151" t="inlineStr">
        <is>
          <t>Direct (campaign tagged in CRM)</t>
        </is>
      </c>
      <c r="N3151" t="inlineStr">
        <is>
          <t>6ac93075bea2ac3c201509c7</t>
        </is>
      </c>
      <c r="O3151" t="n">
        <v>1</v>
      </c>
      <c r="P3151" s="40">
        <f>IF(A3151="Lead",IF(ISNUMBER(MATCH(G3151,QualityStatuses,0)),1,0),0)</f>
        <v>0</v>
      </c>
      <c r="Q3151" s="40">
        <f>IF(A3151="Lead",IF(G3151="New Lead",0,1),0)</f>
        <v>1</v>
      </c>
      <c r="R3151" s="40">
        <f>IF(A3151="Lead",IF(G3151="Lost",1,0),0)</f>
        <v>0</v>
      </c>
      <c r="S3151" t="n">
        <v>2</v>
      </c>
      <c r="T3151" t="n">
        <v>2</v>
      </c>
      <c r="U3151" t="n">
        <v>0</v>
      </c>
      <c r="V3151" t="n">
        <v>0</v>
      </c>
      <c r="W3151" t="n">
        <v>0</v>
      </c>
      <c r="X3151" t="n">
        <v>0</v>
      </c>
      <c r="Y3151">
        <f>IF(AND(A3151="Lead",COUNTIF(MetaCamps,C3151)&gt;0),1,0)</f>
        <v>1</v>
      </c>
      <c r="Z3151">
        <f>IF(Y3151=1,P3151,0)</f>
        <v>0</v>
      </c>
    </row>
    <row r="3152">
      <c r="A3152" t="inlineStr">
        <is>
          <t>Lead</t>
        </is>
      </c>
      <c r="B3152" s="39" t="str">
        <f>IFERROR(INDEX(CampTypes,MATCH(C3152,CampList,0)),"Unattributed")</f>
        <v>New</v>
      </c>
      <c r="C3152" t="inlineStr">
        <is>
          <t>EBG - In House | ABO | Natuf | Leads | Unit Franchise | India | Oct26 | V1</t>
        </is>
      </c>
      <c r="D3152" t="inlineStr">
        <is>
          <t>Natuf | LAL 1% | India | Jul26 | V1</t>
        </is>
      </c>
      <c r="E3152" t="inlineStr">
        <is>
          <t>Natuf | Reel | Brand Ambassador | Heard Of Owning A Cafe | V1</t>
        </is>
      </c>
      <c r="F3152" t="inlineStr">
        <is>
          <t>In House Natuf</t>
        </is>
      </c>
      <c r="G3152" t="inlineStr">
        <is>
          <t>Attempt 3</t>
        </is>
      </c>
      <c r="H3152" s="39" t="str">
        <f>IF(ISNUMBER(MATCH(G3152,QualityStatuses,0)),"Quality Lead","Non-Quality Lead")</f>
        <v>Non-Quality Lead</v>
      </c>
      <c r="I3152" t="inlineStr">
        <is>
          <t>2026-10</t>
        </is>
      </c>
      <c r="J3152" t="inlineStr">
        <is>
          <t>Wk of 2026-10-05</t>
        </is>
      </c>
      <c r="K3152" t="inlineStr">
        <is>
          <t>Marshal Malbari</t>
        </is>
      </c>
      <c r="L3152" t="inlineStr">
        <is>
          <t>Facebook</t>
        </is>
      </c>
      <c r="M3152" t="inlineStr">
        <is>
          <t>Direct (campaign tagged in CRM)</t>
        </is>
      </c>
      <c r="N3152" t="inlineStr">
        <is>
          <t>6ac929cb8c3d9628eedda835</t>
        </is>
      </c>
      <c r="O3152" t="n">
        <v>1</v>
      </c>
      <c r="P3152" s="40">
        <f>IF(A3152="Lead",IF(ISNUMBER(MATCH(G3152,QualityStatuses,0)),1,0),0)</f>
        <v>0</v>
      </c>
      <c r="Q3152" s="40">
        <f>IF(A3152="Lead",IF(G3152="New Lead",0,1),0)</f>
        <v>1</v>
      </c>
      <c r="R3152" s="40">
        <f>IF(A3152="Lead",IF(G3152="Lost",1,0),0)</f>
        <v>0</v>
      </c>
      <c r="S3152" t="n">
        <v>3</v>
      </c>
      <c r="T3152" t="n">
        <v>0</v>
      </c>
      <c r="U3152" t="n">
        <v>0</v>
      </c>
      <c r="V3152" t="n">
        <v>0</v>
      </c>
      <c r="W3152" t="n">
        <v>0</v>
      </c>
      <c r="X3152" t="n">
        <v>0</v>
      </c>
      <c r="Y3152">
        <f>IF(AND(A3152="Lead",COUNTIF(MetaCamps,C3152)&gt;0),1,0)</f>
        <v>0</v>
      </c>
      <c r="Z3152">
        <f>IF(Y3152=1,P3152,0)</f>
        <v>0</v>
      </c>
    </row>
    <row r="3153">
      <c r="A3153" t="inlineStr">
        <is>
          <t>Lead</t>
        </is>
      </c>
      <c r="B3153" s="39" t="str">
        <f>IFERROR(INDEX(CampTypes,MATCH(C3153,CampList,0)),"Unattributed")</f>
        <v>Old</v>
      </c>
      <c r="C3153" t="inlineStr">
        <is>
          <t>E_Suresh_Natuf_Kiosk_07072026</t>
        </is>
      </c>
      <c r="D3153" t="inlineStr">
        <is>
          <t>E_Suresh_Natuf_Kiosk_07072026_Adset5</t>
        </is>
      </c>
      <c r="E3153" t="inlineStr">
        <is>
          <t>E_Hindi_Suresh_Natuf_Kiosk_07072026_Adset5_ad3 – Copy 2</t>
        </is>
      </c>
      <c r="F3153" t="inlineStr">
        <is>
          <t>Natuf</t>
        </is>
      </c>
      <c r="G3153" t="inlineStr">
        <is>
          <t>Details Shared</t>
        </is>
      </c>
      <c r="H3153" s="39" t="str">
        <f>IF(ISNUMBER(MATCH(G3153,QualityStatuses,0)),"Quality Lead","Non-Quality Lead")</f>
        <v>Quality Lead</v>
      </c>
      <c r="I3153" t="inlineStr">
        <is>
          <t>2026-10</t>
        </is>
      </c>
      <c r="J3153" t="inlineStr">
        <is>
          <t>Wk of 2026-10-05</t>
        </is>
      </c>
      <c r="K3153" t="inlineStr">
        <is>
          <t>Tejaswini Tarigopula</t>
        </is>
      </c>
      <c r="L3153" t="inlineStr">
        <is>
          <t>Facebook</t>
        </is>
      </c>
      <c r="M3153" t="inlineStr">
        <is>
          <t>Direct (campaign tagged in CRM)</t>
        </is>
      </c>
      <c r="N3153" t="inlineStr">
        <is>
          <t>6ac925c63a1f9f1635d44b7a</t>
        </is>
      </c>
      <c r="O3153" t="n">
        <v>1</v>
      </c>
      <c r="P3153" s="40">
        <f>IF(A3153="Lead",IF(ISNUMBER(MATCH(G3153,QualityStatuses,0)),1,0),0)</f>
        <v>1</v>
      </c>
      <c r="Q3153" s="40">
        <f>IF(A3153="Lead",IF(G3153="New Lead",0,1),0)</f>
        <v>1</v>
      </c>
      <c r="R3153" s="40">
        <f>IF(A3153="Lead",IF(G3153="Lost",1,0),0)</f>
        <v>0</v>
      </c>
      <c r="S3153" t="n">
        <v>3</v>
      </c>
      <c r="T3153" t="n">
        <v>2</v>
      </c>
      <c r="U3153" t="n">
        <v>0</v>
      </c>
      <c r="V3153" t="n">
        <v>0</v>
      </c>
      <c r="W3153" t="n">
        <v>0</v>
      </c>
      <c r="X3153" t="n">
        <v>0</v>
      </c>
      <c r="Y3153">
        <f>IF(AND(A3153="Lead",COUNTIF(MetaCamps,C3153)&gt;0),1,0)</f>
        <v>1</v>
      </c>
      <c r="Z3153">
        <f>IF(Y3153=1,P3153,0)</f>
        <v>1</v>
      </c>
    </row>
    <row r="3154">
      <c r="A3154" t="inlineStr">
        <is>
          <t>Lead</t>
        </is>
      </c>
      <c r="B3154" s="39" t="str">
        <f>IFERROR(INDEX(CampTypes,MATCH(C3154,CampList,0)),"Unattributed")</f>
        <v>Old</v>
      </c>
      <c r="C3154" t="inlineStr">
        <is>
          <t>natuf_Kiosk_14072026_Hindi</t>
        </is>
      </c>
      <c r="D3154" t="inlineStr">
        <is>
          <t>natuf_Kiosk_09102026</t>
        </is>
      </c>
      <c r="E3154" t="inlineStr">
        <is>
          <t>natuf_Kiosk_14072026_ad set_ad1</t>
        </is>
      </c>
      <c r="F3154" t="inlineStr">
        <is>
          <t>Natuf</t>
        </is>
      </c>
      <c r="G3154" t="inlineStr">
        <is>
          <t>Attempt 2</t>
        </is>
      </c>
      <c r="H3154" s="39" t="str">
        <f>IF(ISNUMBER(MATCH(G3154,QualityStatuses,0)),"Quality Lead","Non-Quality Lead")</f>
        <v>Non-Quality Lead</v>
      </c>
      <c r="I3154" t="inlineStr">
        <is>
          <t>2026-10</t>
        </is>
      </c>
      <c r="J3154" t="inlineStr">
        <is>
          <t>Wk of 2026-10-05</t>
        </is>
      </c>
      <c r="K3154" t="inlineStr">
        <is>
          <t>Tejaswini Tarigopula</t>
        </is>
      </c>
      <c r="L3154" t="inlineStr">
        <is>
          <t>Facebook</t>
        </is>
      </c>
      <c r="M3154" t="inlineStr">
        <is>
          <t>Direct (campaign tagged in CRM)</t>
        </is>
      </c>
      <c r="N3154" t="inlineStr">
        <is>
          <t>6ac91ab2ad3c80399dece13e</t>
        </is>
      </c>
      <c r="O3154" t="n">
        <v>1</v>
      </c>
      <c r="P3154" s="40">
        <f>IF(A3154="Lead",IF(ISNUMBER(MATCH(G3154,QualityStatuses,0)),1,0),0)</f>
        <v>0</v>
      </c>
      <c r="Q3154" s="40">
        <f>IF(A3154="Lead",IF(G3154="New Lead",0,1),0)</f>
        <v>1</v>
      </c>
      <c r="R3154" s="40">
        <f>IF(A3154="Lead",IF(G3154="Lost",1,0),0)</f>
        <v>0</v>
      </c>
      <c r="S3154" t="n">
        <v>3</v>
      </c>
      <c r="T3154" t="n">
        <v>0</v>
      </c>
      <c r="U3154" t="n">
        <v>0</v>
      </c>
      <c r="V3154" t="n">
        <v>0</v>
      </c>
      <c r="W3154" t="n">
        <v>0</v>
      </c>
      <c r="X3154" t="n">
        <v>0</v>
      </c>
      <c r="Y3154">
        <f>IF(AND(A3154="Lead",COUNTIF(MetaCamps,C3154)&gt;0),1,0)</f>
        <v>1</v>
      </c>
      <c r="Z3154">
        <f>IF(Y3154=1,P3154,0)</f>
        <v>0</v>
      </c>
    </row>
    <row r="3155">
      <c r="A3155" t="inlineStr">
        <is>
          <t>Lead</t>
        </is>
      </c>
      <c r="B3155" s="39" t="str">
        <f>IFERROR(INDEX(CampTypes,MATCH(C3155,CampList,0)),"Unattributed")</f>
        <v>New</v>
      </c>
      <c r="C3155" t="inlineStr">
        <is>
          <t>EBG - In House | ABO | Natuf | Leads | Unit Franchise | India | Oct26 | V1</t>
        </is>
      </c>
      <c r="D3155" t="inlineStr">
        <is>
          <t>Natuf | Broad | Tier1 + Growth Cities | Oct26 | V1</t>
        </is>
      </c>
      <c r="E3155" t="inlineStr">
        <is>
          <t>Natuf | Reel | Brand Ambassador | Heard Of Owning A Cafe | V1</t>
        </is>
      </c>
      <c r="F3155" t="inlineStr">
        <is>
          <t>In House Natuf</t>
        </is>
      </c>
      <c r="G3155" t="inlineStr">
        <is>
          <t>Attempt 1</t>
        </is>
      </c>
      <c r="H3155" s="39" t="str">
        <f>IF(ISNUMBER(MATCH(G3155,QualityStatuses,0)),"Quality Lead","Non-Quality Lead")</f>
        <v>Non-Quality Lead</v>
      </c>
      <c r="I3155" t="inlineStr">
        <is>
          <t>2026-10</t>
        </is>
      </c>
      <c r="J3155" t="inlineStr">
        <is>
          <t>Wk of 2026-10-05</t>
        </is>
      </c>
      <c r="K3155" t="inlineStr">
        <is>
          <t>Marshal Malbari</t>
        </is>
      </c>
      <c r="L3155" t="inlineStr">
        <is>
          <t>Facebook</t>
        </is>
      </c>
      <c r="M3155" t="inlineStr">
        <is>
          <t>Direct (campaign tagged in CRM)</t>
        </is>
      </c>
      <c r="N3155" t="inlineStr">
        <is>
          <t>6ac918391de73377e0575648</t>
        </is>
      </c>
      <c r="O3155" t="n">
        <v>1</v>
      </c>
      <c r="P3155" s="40">
        <f>IF(A3155="Lead",IF(ISNUMBER(MATCH(G3155,QualityStatuses,0)),1,0),0)</f>
        <v>0</v>
      </c>
      <c r="Q3155" s="40">
        <f>IF(A3155="Lead",IF(G3155="New Lead",0,1),0)</f>
        <v>1</v>
      </c>
      <c r="R3155" s="40">
        <f>IF(A3155="Lead",IF(G3155="Lost",1,0),0)</f>
        <v>0</v>
      </c>
      <c r="S3155" t="n">
        <v>1</v>
      </c>
      <c r="T3155" t="n">
        <v>0</v>
      </c>
      <c r="U3155" t="n">
        <v>0</v>
      </c>
      <c r="V3155" t="n">
        <v>0</v>
      </c>
      <c r="W3155" t="n">
        <v>0</v>
      </c>
      <c r="X3155" t="n">
        <v>0</v>
      </c>
      <c r="Y3155">
        <f>IF(AND(A3155="Lead",COUNTIF(MetaCamps,C3155)&gt;0),1,0)</f>
        <v>0</v>
      </c>
      <c r="Z3155">
        <f>IF(Y3155=1,P3155,0)</f>
        <v>0</v>
      </c>
    </row>
    <row r="3156">
      <c r="A3156" t="inlineStr">
        <is>
          <t>Lead</t>
        </is>
      </c>
      <c r="B3156" s="39" t="str">
        <f>IFERROR(INDEX(CampTypes,MATCH(C3156,CampList,0)),"Unattributed")</f>
        <v>New</v>
      </c>
      <c r="C3156" t="inlineStr">
        <is>
          <t>EBG - In House | ABO | Natuf | Leads | Unit Franchise | India | Oct26 | V1</t>
        </is>
      </c>
      <c r="D3156" t="inlineStr">
        <is>
          <t>Natuf | Investors | Tier1 + Growth Cities | Oct26 | V1</t>
        </is>
      </c>
      <c r="E3156" t="inlineStr">
        <is>
          <t>Natuf | Reel | Brand Ambassador | Heard Of Owning A Cafe | V1</t>
        </is>
      </c>
      <c r="F3156" t="inlineStr">
        <is>
          <t>In House Natuf</t>
        </is>
      </c>
      <c r="G3156" t="inlineStr">
        <is>
          <t>Lost</t>
        </is>
      </c>
      <c r="H3156" s="39" t="str">
        <f>IF(ISNUMBER(MATCH(G3156,QualityStatuses,0)),"Quality Lead","Non-Quality Lead")</f>
        <v>Non-Quality Lead</v>
      </c>
      <c r="I3156" t="inlineStr">
        <is>
          <t>2026-10</t>
        </is>
      </c>
      <c r="J3156" t="inlineStr">
        <is>
          <t>Wk of 2026-10-05</t>
        </is>
      </c>
      <c r="K3156" t="inlineStr">
        <is>
          <t>Marshal Malbari</t>
        </is>
      </c>
      <c r="L3156" t="inlineStr">
        <is>
          <t>Facebook</t>
        </is>
      </c>
      <c r="M3156" t="inlineStr">
        <is>
          <t>Direct (campaign tagged in CRM)</t>
        </is>
      </c>
      <c r="N3156" t="inlineStr">
        <is>
          <t>6ac90bb291db1207c8ef15d3</t>
        </is>
      </c>
      <c r="O3156" t="n">
        <v>1</v>
      </c>
      <c r="P3156" s="40">
        <f>IF(A3156="Lead",IF(ISNUMBER(MATCH(G3156,QualityStatuses,0)),1,0),0)</f>
        <v>0</v>
      </c>
      <c r="Q3156" s="40">
        <f>IF(A3156="Lead",IF(G3156="New Lead",0,1),0)</f>
        <v>1</v>
      </c>
      <c r="R3156" s="40">
        <f>IF(A3156="Lead",IF(G3156="Lost",1,0),0)</f>
        <v>1</v>
      </c>
      <c r="S3156" t="n">
        <v>6</v>
      </c>
      <c r="T3156" t="n">
        <v>4</v>
      </c>
      <c r="U3156" t="n">
        <v>0</v>
      </c>
      <c r="V3156" t="n">
        <v>0</v>
      </c>
      <c r="W3156" t="n">
        <v>0</v>
      </c>
      <c r="X3156" t="n">
        <v>0</v>
      </c>
      <c r="Y3156">
        <f>IF(AND(A3156="Lead",COUNTIF(MetaCamps,C3156)&gt;0),1,0)</f>
        <v>0</v>
      </c>
      <c r="Z3156">
        <f>IF(Y3156=1,P3156,0)</f>
        <v>0</v>
      </c>
    </row>
    <row r="3157">
      <c r="A3157" t="inlineStr">
        <is>
          <t>Lead</t>
        </is>
      </c>
      <c r="B3157" s="39" t="str">
        <f>IFERROR(INDEX(CampTypes,MATCH(C3157,CampList,0)),"Unattributed")</f>
        <v>New</v>
      </c>
      <c r="C3157" t="inlineStr">
        <is>
          <t>EBG - In House | ABO | Natuf | Leads | Unit Franchise | India | Oct26 | V1</t>
        </is>
      </c>
      <c r="D3157" t="inlineStr">
        <is>
          <t>Natuf | Business Owners | Tier1 + Growth Cities | Oct26 | V1</t>
        </is>
      </c>
      <c r="E3157" t="inlineStr">
        <is>
          <t>Natuf | Reel | Brand Ambassador | Heard Of Owning A Cafe | V1</t>
        </is>
      </c>
      <c r="F3157" t="inlineStr">
        <is>
          <t>In House Natuf</t>
        </is>
      </c>
      <c r="G3157" t="inlineStr">
        <is>
          <t>Attempt 3</t>
        </is>
      </c>
      <c r="H3157" s="39" t="str">
        <f>IF(ISNUMBER(MATCH(G3157,QualityStatuses,0)),"Quality Lead","Non-Quality Lead")</f>
        <v>Non-Quality Lead</v>
      </c>
      <c r="I3157" t="inlineStr">
        <is>
          <t>2026-10</t>
        </is>
      </c>
      <c r="J3157" t="inlineStr">
        <is>
          <t>Wk of 2026-10-05</t>
        </is>
      </c>
      <c r="K3157" t="inlineStr">
        <is>
          <t>Marshal Malbari</t>
        </is>
      </c>
      <c r="L3157" t="inlineStr">
        <is>
          <t>Facebook</t>
        </is>
      </c>
      <c r="M3157" t="inlineStr">
        <is>
          <t>Direct (campaign tagged in CRM)</t>
        </is>
      </c>
      <c r="N3157" t="inlineStr">
        <is>
          <t>6ac90aaa40133e7245e62a77</t>
        </is>
      </c>
      <c r="O3157" t="n">
        <v>1</v>
      </c>
      <c r="P3157" s="40">
        <f>IF(A3157="Lead",IF(ISNUMBER(MATCH(G3157,QualityStatuses,0)),1,0),0)</f>
        <v>0</v>
      </c>
      <c r="Q3157" s="40">
        <f>IF(A3157="Lead",IF(G3157="New Lead",0,1),0)</f>
        <v>1</v>
      </c>
      <c r="R3157" s="40">
        <f>IF(A3157="Lead",IF(G3157="Lost",1,0),0)</f>
        <v>0</v>
      </c>
      <c r="S3157" t="n">
        <v>4</v>
      </c>
      <c r="T3157" t="n">
        <v>0</v>
      </c>
      <c r="U3157" t="n">
        <v>0</v>
      </c>
      <c r="V3157" t="n">
        <v>0</v>
      </c>
      <c r="W3157" t="n">
        <v>0</v>
      </c>
      <c r="X3157" t="n">
        <v>0</v>
      </c>
      <c r="Y3157">
        <f>IF(AND(A3157="Lead",COUNTIF(MetaCamps,C3157)&gt;0),1,0)</f>
        <v>0</v>
      </c>
      <c r="Z3157">
        <f>IF(Y3157=1,P3157,0)</f>
        <v>0</v>
      </c>
    </row>
    <row r="3158">
      <c r="A3158" t="inlineStr">
        <is>
          <t>Lead</t>
        </is>
      </c>
      <c r="B3158" s="39" t="str">
        <f>IFERROR(INDEX(CampTypes,MATCH(C3158,CampList,0)),"Unattributed")</f>
        <v>Old</v>
      </c>
      <c r="C3158" t="inlineStr">
        <is>
          <t>E_Karan_Natuf_All_07072026</t>
        </is>
      </c>
      <c r="D3158" t="inlineStr">
        <is>
          <t>E_Karan_Natuf_Sign_07072026_Adset3</t>
        </is>
      </c>
      <c r="E3158" t="inlineStr">
        <is>
          <t>E_Karan_Natuf_Sign_07072026_Adset2_Ad1</t>
        </is>
      </c>
      <c r="F3158" t="inlineStr">
        <is>
          <t>Natuf</t>
        </is>
      </c>
      <c r="G3158" t="inlineStr">
        <is>
          <t>Attempt 1</t>
        </is>
      </c>
      <c r="H3158" s="39" t="str">
        <f>IF(ISNUMBER(MATCH(G3158,QualityStatuses,0)),"Quality Lead","Non-Quality Lead")</f>
        <v>Non-Quality Lead</v>
      </c>
      <c r="I3158" t="inlineStr">
        <is>
          <t>2026-10</t>
        </is>
      </c>
      <c r="J3158" t="inlineStr">
        <is>
          <t>Wk of 2026-10-05</t>
        </is>
      </c>
      <c r="K3158" t="inlineStr">
        <is>
          <t>Tejaswini Tarigopula</t>
        </is>
      </c>
      <c r="L3158" t="inlineStr">
        <is>
          <t>Facebook</t>
        </is>
      </c>
      <c r="M3158" t="inlineStr">
        <is>
          <t>Direct (campaign tagged in CRM)</t>
        </is>
      </c>
      <c r="N3158" t="inlineStr">
        <is>
          <t>6ac902aea7da34be8ee68740</t>
        </is>
      </c>
      <c r="O3158" t="n">
        <v>1</v>
      </c>
      <c r="P3158" s="40">
        <f>IF(A3158="Lead",IF(ISNUMBER(MATCH(G3158,QualityStatuses,0)),1,0),0)</f>
        <v>0</v>
      </c>
      <c r="Q3158" s="40">
        <f>IF(A3158="Lead",IF(G3158="New Lead",0,1),0)</f>
        <v>1</v>
      </c>
      <c r="R3158" s="40">
        <f>IF(A3158="Lead",IF(G3158="Lost",1,0),0)</f>
        <v>0</v>
      </c>
      <c r="S3158" t="n">
        <v>1</v>
      </c>
      <c r="T3158" t="n">
        <v>0</v>
      </c>
      <c r="U3158" t="n">
        <v>0</v>
      </c>
      <c r="V3158" t="n">
        <v>0</v>
      </c>
      <c r="W3158" t="n">
        <v>0</v>
      </c>
      <c r="X3158" t="n">
        <v>0</v>
      </c>
      <c r="Y3158">
        <f>IF(AND(A3158="Lead",COUNTIF(MetaCamps,C3158)&gt;0),1,0)</f>
        <v>1</v>
      </c>
      <c r="Z3158">
        <f>IF(Y3158=1,P3158,0)</f>
        <v>0</v>
      </c>
    </row>
    <row r="3159">
      <c r="A3159" t="inlineStr">
        <is>
          <t>Lead</t>
        </is>
      </c>
      <c r="B3159" s="39" t="str">
        <f>IFERROR(INDEX(CampTypes,MATCH(C3159,CampList,0)),"Unattributed")</f>
        <v>Old</v>
      </c>
      <c r="C3159" t="inlineStr">
        <is>
          <t>natuf_Kiosk_14072026_Hindi</t>
        </is>
      </c>
      <c r="D3159" t="inlineStr">
        <is>
          <t>natuf_Kiosk_09102026</t>
        </is>
      </c>
      <c r="E3159" t="inlineStr">
        <is>
          <t>natuf_Kiosk_14072026_ad set_ad1</t>
        </is>
      </c>
      <c r="F3159" t="inlineStr">
        <is>
          <t>Natuf</t>
        </is>
      </c>
      <c r="G3159" t="inlineStr">
        <is>
          <t>Attempt 2</t>
        </is>
      </c>
      <c r="H3159" s="39" t="str">
        <f>IF(ISNUMBER(MATCH(G3159,QualityStatuses,0)),"Quality Lead","Non-Quality Lead")</f>
        <v>Non-Quality Lead</v>
      </c>
      <c r="I3159" t="inlineStr">
        <is>
          <t>2026-10</t>
        </is>
      </c>
      <c r="J3159" t="inlineStr">
        <is>
          <t>Wk of 2026-10-05</t>
        </is>
      </c>
      <c r="K3159" t="inlineStr">
        <is>
          <t>Tejaswini Tarigopula</t>
        </is>
      </c>
      <c r="L3159" t="inlineStr">
        <is>
          <t>Facebook</t>
        </is>
      </c>
      <c r="M3159" t="inlineStr">
        <is>
          <t>Direct (campaign tagged in CRM)</t>
        </is>
      </c>
      <c r="N3159" t="inlineStr">
        <is>
          <t>6ac8f91d037bc78868ad093d</t>
        </is>
      </c>
      <c r="O3159" t="n">
        <v>1</v>
      </c>
      <c r="P3159" s="40">
        <f>IF(A3159="Lead",IF(ISNUMBER(MATCH(G3159,QualityStatuses,0)),1,0),0)</f>
        <v>0</v>
      </c>
      <c r="Q3159" s="40">
        <f>IF(A3159="Lead",IF(G3159="New Lead",0,1),0)</f>
        <v>1</v>
      </c>
      <c r="R3159" s="40">
        <f>IF(A3159="Lead",IF(G3159="Lost",1,0),0)</f>
        <v>0</v>
      </c>
      <c r="S3159" t="n">
        <v>2</v>
      </c>
      <c r="T3159" t="n">
        <v>0</v>
      </c>
      <c r="U3159" t="n">
        <v>0</v>
      </c>
      <c r="V3159" t="n">
        <v>0</v>
      </c>
      <c r="W3159" t="n">
        <v>0</v>
      </c>
      <c r="X3159" t="n">
        <v>0</v>
      </c>
      <c r="Y3159">
        <f>IF(AND(A3159="Lead",COUNTIF(MetaCamps,C3159)&gt;0),1,0)</f>
        <v>1</v>
      </c>
      <c r="Z3159">
        <f>IF(Y3159=1,P3159,0)</f>
        <v>0</v>
      </c>
    </row>
    <row r="3160">
      <c r="A3160" t="inlineStr">
        <is>
          <t>Lead</t>
        </is>
      </c>
      <c r="B3160" s="39" t="str">
        <f>IFERROR(INDEX(CampTypes,MATCH(C3160,CampList,0)),"Unattributed")</f>
        <v>Old</v>
      </c>
      <c r="C3160" t="inlineStr">
        <is>
          <t>E_Suresh_Natuf_Kiosk_07072026</t>
        </is>
      </c>
      <c r="D3160" t="inlineStr">
        <is>
          <t>E_Suresh_Natuf_Kiosk_07072026_Adset5</t>
        </is>
      </c>
      <c r="E3160" t="inlineStr">
        <is>
          <t>E_Hindi_Suresh_Natuf_Kiosk_07072026_Adset5_ad3 – Copy 2</t>
        </is>
      </c>
      <c r="F3160" t="inlineStr">
        <is>
          <t>Natuf</t>
        </is>
      </c>
      <c r="G3160" t="inlineStr">
        <is>
          <t>Details Shared</t>
        </is>
      </c>
      <c r="H3160" s="39" t="str">
        <f>IF(ISNUMBER(MATCH(G3160,QualityStatuses,0)),"Quality Lead","Non-Quality Lead")</f>
        <v>Quality Lead</v>
      </c>
      <c r="I3160" t="inlineStr">
        <is>
          <t>2026-10</t>
        </is>
      </c>
      <c r="J3160" t="inlineStr">
        <is>
          <t>Wk of 2026-10-05</t>
        </is>
      </c>
      <c r="K3160" t="inlineStr">
        <is>
          <t>Tejaswini Tarigopula</t>
        </is>
      </c>
      <c r="L3160" t="inlineStr">
        <is>
          <t>Facebook</t>
        </is>
      </c>
      <c r="M3160" t="inlineStr">
        <is>
          <t>Direct (campaign tagged in CRM)</t>
        </is>
      </c>
      <c r="N3160" t="inlineStr">
        <is>
          <t>6ac8f6cf968dbdca0d492518</t>
        </is>
      </c>
      <c r="O3160" t="n">
        <v>1</v>
      </c>
      <c r="P3160" s="40">
        <f>IF(A3160="Lead",IF(ISNUMBER(MATCH(G3160,QualityStatuses,0)),1,0),0)</f>
        <v>1</v>
      </c>
      <c r="Q3160" s="40">
        <f>IF(A3160="Lead",IF(G3160="New Lead",0,1),0)</f>
        <v>1</v>
      </c>
      <c r="R3160" s="40">
        <f>IF(A3160="Lead",IF(G3160="Lost",1,0),0)</f>
        <v>0</v>
      </c>
      <c r="S3160" t="n">
        <v>1</v>
      </c>
      <c r="T3160" t="n">
        <v>1</v>
      </c>
      <c r="U3160" t="n">
        <v>0</v>
      </c>
      <c r="V3160" t="n">
        <v>0</v>
      </c>
      <c r="W3160" t="n">
        <v>0</v>
      </c>
      <c r="X3160" t="n">
        <v>0</v>
      </c>
      <c r="Y3160">
        <f>IF(AND(A3160="Lead",COUNTIF(MetaCamps,C3160)&gt;0),1,0)</f>
        <v>1</v>
      </c>
      <c r="Z3160">
        <f>IF(Y3160=1,P3160,0)</f>
        <v>1</v>
      </c>
    </row>
    <row r="3161">
      <c r="A3161" t="inlineStr">
        <is>
          <t>Lead</t>
        </is>
      </c>
      <c r="B3161" s="39" t="str">
        <f>IFERROR(INDEX(CampTypes,MATCH(C3161,CampList,0)),"Unattributed")</f>
        <v>Old</v>
      </c>
      <c r="C3161" t="inlineStr">
        <is>
          <t>E_Karan_Natuf_All_07072026</t>
        </is>
      </c>
      <c r="D3161" t="inlineStr">
        <is>
          <t>E_Karan_Natuf_Fragship_07072026_Adset2</t>
        </is>
      </c>
      <c r="E3161" t="inlineStr">
        <is>
          <t>E_Karan_Natuf_Flagship_Cafe_07072026_Adset2_Ad1 – Copy 2</t>
        </is>
      </c>
      <c r="F3161" t="inlineStr">
        <is>
          <t>Natuf</t>
        </is>
      </c>
      <c r="G3161" t="inlineStr">
        <is>
          <t>Lost</t>
        </is>
      </c>
      <c r="H3161" s="39" t="str">
        <f>IF(ISNUMBER(MATCH(G3161,QualityStatuses,0)),"Quality Lead","Non-Quality Lead")</f>
        <v>Non-Quality Lead</v>
      </c>
      <c r="I3161" t="inlineStr">
        <is>
          <t>2026-10</t>
        </is>
      </c>
      <c r="J3161" t="inlineStr">
        <is>
          <t>Wk of 2026-10-05</t>
        </is>
      </c>
      <c r="K3161" t="inlineStr">
        <is>
          <t>Tejaswini Tarigopula</t>
        </is>
      </c>
      <c r="L3161" t="inlineStr">
        <is>
          <t>Facebook</t>
        </is>
      </c>
      <c r="M3161" t="inlineStr">
        <is>
          <t>Direct (campaign tagged in CRM)</t>
        </is>
      </c>
      <c r="N3161" t="inlineStr">
        <is>
          <t>6ac8f559ee4aa47ee553065d</t>
        </is>
      </c>
      <c r="O3161" t="n">
        <v>1</v>
      </c>
      <c r="P3161" s="40">
        <f>IF(A3161="Lead",IF(ISNUMBER(MATCH(G3161,QualityStatuses,0)),1,0),0)</f>
        <v>0</v>
      </c>
      <c r="Q3161" s="40">
        <f>IF(A3161="Lead",IF(G3161="New Lead",0,1),0)</f>
        <v>1</v>
      </c>
      <c r="R3161" s="40">
        <f>IF(A3161="Lead",IF(G3161="Lost",1,0),0)</f>
        <v>1</v>
      </c>
      <c r="S3161" t="n">
        <v>5</v>
      </c>
      <c r="T3161" t="n">
        <v>2</v>
      </c>
      <c r="U3161" t="n">
        <v>0</v>
      </c>
      <c r="V3161" t="n">
        <v>0</v>
      </c>
      <c r="W3161" t="n">
        <v>0</v>
      </c>
      <c r="X3161" t="n">
        <v>0</v>
      </c>
      <c r="Y3161">
        <f>IF(AND(A3161="Lead",COUNTIF(MetaCamps,C3161)&gt;0),1,0)</f>
        <v>1</v>
      </c>
      <c r="Z3161">
        <f>IF(Y3161=1,P3161,0)</f>
        <v>0</v>
      </c>
    </row>
    <row r="3162">
      <c r="A3162" t="inlineStr">
        <is>
          <t>Lead</t>
        </is>
      </c>
      <c r="B3162" s="39" t="str">
        <f>IFERROR(INDEX(CampTypes,MATCH(C3162,CampList,0)),"Unattributed")</f>
        <v>Old</v>
      </c>
      <c r="C3162" t="inlineStr">
        <is>
          <t>natuf_Kiosk_14072026_Hindi</t>
        </is>
      </c>
      <c r="D3162" t="inlineStr">
        <is>
          <t>natuf_Kiosk_14072026_Highest-converting industries</t>
        </is>
      </c>
      <c r="E3162" t="inlineStr">
        <is>
          <t>natuf_Kiosk_14072026_ad set_ad1</t>
        </is>
      </c>
      <c r="F3162" t="inlineStr">
        <is>
          <t>Natuf</t>
        </is>
      </c>
      <c r="G3162" t="inlineStr">
        <is>
          <t>Follow-Up</t>
        </is>
      </c>
      <c r="H3162" s="39" t="str">
        <f>IF(ISNUMBER(MATCH(G3162,QualityStatuses,0)),"Quality Lead","Non-Quality Lead")</f>
        <v>Quality Lead</v>
      </c>
      <c r="I3162" t="inlineStr">
        <is>
          <t>2026-10</t>
        </is>
      </c>
      <c r="J3162" t="inlineStr">
        <is>
          <t>Wk of 2026-10-05</t>
        </is>
      </c>
      <c r="K3162" t="inlineStr">
        <is>
          <t>Tejaswini Tarigopula</t>
        </is>
      </c>
      <c r="L3162" t="inlineStr">
        <is>
          <t>Facebook</t>
        </is>
      </c>
      <c r="M3162" t="inlineStr">
        <is>
          <t>Direct (campaign tagged in CRM)</t>
        </is>
      </c>
      <c r="N3162" t="inlineStr">
        <is>
          <t>6ac8f1369f5b545e5ff863f4</t>
        </is>
      </c>
      <c r="O3162" t="n">
        <v>1</v>
      </c>
      <c r="P3162" s="40">
        <f>IF(A3162="Lead",IF(ISNUMBER(MATCH(G3162,QualityStatuses,0)),1,0),0)</f>
        <v>1</v>
      </c>
      <c r="Q3162" s="40">
        <f>IF(A3162="Lead",IF(G3162="New Lead",0,1),0)</f>
        <v>1</v>
      </c>
      <c r="R3162" s="40">
        <f>IF(A3162="Lead",IF(G3162="Lost",1,0),0)</f>
        <v>0</v>
      </c>
      <c r="S3162" t="n">
        <v>1</v>
      </c>
      <c r="T3162" t="n">
        <v>1</v>
      </c>
      <c r="U3162" t="n">
        <v>0</v>
      </c>
      <c r="V3162" t="n">
        <v>0</v>
      </c>
      <c r="W3162" t="n">
        <v>0</v>
      </c>
      <c r="X3162" t="n">
        <v>0</v>
      </c>
      <c r="Y3162">
        <f>IF(AND(A3162="Lead",COUNTIF(MetaCamps,C3162)&gt;0),1,0)</f>
        <v>1</v>
      </c>
      <c r="Z3162">
        <f>IF(Y3162=1,P3162,0)</f>
        <v>1</v>
      </c>
    </row>
    <row r="3163">
      <c r="A3163" t="inlineStr">
        <is>
          <t>Lead</t>
        </is>
      </c>
      <c r="B3163" s="39" t="str">
        <f>IFERROR(INDEX(CampTypes,MATCH(C3163,CampList,0)),"Unattributed")</f>
        <v>New</v>
      </c>
      <c r="C3163" t="inlineStr">
        <is>
          <t>EBG - In House | ABO | Natuf | Leads | Unit Franchise | India | Oct26 | V1</t>
        </is>
      </c>
      <c r="D3163" t="inlineStr">
        <is>
          <t>Natuf | Business Owners | Tier1 + Growth Cities | Oct26 | V1</t>
        </is>
      </c>
      <c r="E3163" t="inlineStr">
        <is>
          <t>Natuf | Reel | Brand Ambassador | Heard Of Owning A Cafe | V1</t>
        </is>
      </c>
      <c r="F3163" t="inlineStr">
        <is>
          <t>In House Natuf</t>
        </is>
      </c>
      <c r="G3163" t="inlineStr">
        <is>
          <t>Lost</t>
        </is>
      </c>
      <c r="H3163" s="39" t="str">
        <f>IF(ISNUMBER(MATCH(G3163,QualityStatuses,0)),"Quality Lead","Non-Quality Lead")</f>
        <v>Non-Quality Lead</v>
      </c>
      <c r="I3163" t="inlineStr">
        <is>
          <t>2026-10</t>
        </is>
      </c>
      <c r="J3163" t="inlineStr">
        <is>
          <t>Wk of 2026-10-05</t>
        </is>
      </c>
      <c r="K3163" t="inlineStr">
        <is>
          <t>Marshal Malbari</t>
        </is>
      </c>
      <c r="L3163" t="inlineStr">
        <is>
          <t>Facebook</t>
        </is>
      </c>
      <c r="M3163" t="inlineStr">
        <is>
          <t>Direct (campaign tagged in CRM)</t>
        </is>
      </c>
      <c r="N3163" t="inlineStr">
        <is>
          <t>6ac8e9993b0a0756b0f4a912</t>
        </is>
      </c>
      <c r="O3163" t="n">
        <v>1</v>
      </c>
      <c r="P3163" s="40">
        <f>IF(A3163="Lead",IF(ISNUMBER(MATCH(G3163,QualityStatuses,0)),1,0),0)</f>
        <v>0</v>
      </c>
      <c r="Q3163" s="40">
        <f>IF(A3163="Lead",IF(G3163="New Lead",0,1),0)</f>
        <v>1</v>
      </c>
      <c r="R3163" s="40">
        <f>IF(A3163="Lead",IF(G3163="Lost",1,0),0)</f>
        <v>1</v>
      </c>
      <c r="S3163" t="n">
        <v>6</v>
      </c>
      <c r="T3163" t="n">
        <v>0</v>
      </c>
      <c r="U3163" t="n">
        <v>0</v>
      </c>
      <c r="V3163" t="n">
        <v>0</v>
      </c>
      <c r="W3163" t="n">
        <v>0</v>
      </c>
      <c r="X3163" t="n">
        <v>0</v>
      </c>
      <c r="Y3163">
        <f>IF(AND(A3163="Lead",COUNTIF(MetaCamps,C3163)&gt;0),1,0)</f>
        <v>0</v>
      </c>
      <c r="Z3163">
        <f>IF(Y3163=1,P3163,0)</f>
        <v>0</v>
      </c>
    </row>
    <row r="3164">
      <c r="A3164" t="inlineStr">
        <is>
          <t>Lead</t>
        </is>
      </c>
      <c r="B3164" s="39" t="str">
        <f>IFERROR(INDEX(CampTypes,MATCH(C3164,CampList,0)),"Unattributed")</f>
        <v>Old</v>
      </c>
      <c r="C3164" t="inlineStr">
        <is>
          <t>natuf_Kiosk_14072026_Hindi</t>
        </is>
      </c>
      <c r="D3164" t="inlineStr">
        <is>
          <t>natuf_Kiosk_09102026</t>
        </is>
      </c>
      <c r="E3164" t="inlineStr">
        <is>
          <t>natuf_Kiosk_14072026_ad set_ad1</t>
        </is>
      </c>
      <c r="F3164" t="inlineStr">
        <is>
          <t>Natuf</t>
        </is>
      </c>
      <c r="G3164" t="inlineStr">
        <is>
          <t>Connected</t>
        </is>
      </c>
      <c r="H3164" s="39" t="str">
        <f>IF(ISNUMBER(MATCH(G3164,QualityStatuses,0)),"Quality Lead","Non-Quality Lead")</f>
        <v>Non-Quality Lead</v>
      </c>
      <c r="I3164" t="inlineStr">
        <is>
          <t>2026-10</t>
        </is>
      </c>
      <c r="J3164" t="inlineStr">
        <is>
          <t>Wk of 2026-10-05</t>
        </is>
      </c>
      <c r="K3164" t="inlineStr">
        <is>
          <t>Tejaswini Tarigopula</t>
        </is>
      </c>
      <c r="L3164" t="inlineStr">
        <is>
          <t>Facebook</t>
        </is>
      </c>
      <c r="M3164" t="inlineStr">
        <is>
          <t>Direct (campaign tagged in CRM)</t>
        </is>
      </c>
      <c r="N3164" t="inlineStr">
        <is>
          <t>6ac8e78fba1d49150fa3e9ef</t>
        </is>
      </c>
      <c r="O3164" t="n">
        <v>1</v>
      </c>
      <c r="P3164" s="40">
        <f>IF(A3164="Lead",IF(ISNUMBER(MATCH(G3164,QualityStatuses,0)),1,0),0)</f>
        <v>0</v>
      </c>
      <c r="Q3164" s="40">
        <f>IF(A3164="Lead",IF(G3164="New Lead",0,1),0)</f>
        <v>1</v>
      </c>
      <c r="R3164" s="40">
        <f>IF(A3164="Lead",IF(G3164="Lost",1,0),0)</f>
        <v>0</v>
      </c>
      <c r="S3164" t="n">
        <v>1</v>
      </c>
      <c r="T3164" t="n">
        <v>1</v>
      </c>
      <c r="U3164" t="n">
        <v>0</v>
      </c>
      <c r="V3164" t="n">
        <v>0</v>
      </c>
      <c r="W3164" t="n">
        <v>0</v>
      </c>
      <c r="X3164" t="n">
        <v>0</v>
      </c>
      <c r="Y3164">
        <f>IF(AND(A3164="Lead",COUNTIF(MetaCamps,C3164)&gt;0),1,0)</f>
        <v>1</v>
      </c>
      <c r="Z3164">
        <f>IF(Y3164=1,P3164,0)</f>
        <v>0</v>
      </c>
    </row>
    <row r="3165">
      <c r="A3165" t="inlineStr">
        <is>
          <t>Lead</t>
        </is>
      </c>
      <c r="B3165" s="39" t="str">
        <f>IFERROR(INDEX(CampTypes,MATCH(C3165,CampList,0)),"Unattributed")</f>
        <v>Old</v>
      </c>
      <c r="C3165" t="inlineStr">
        <is>
          <t>E_Suresh_Natuf_Kiosk_07072026</t>
        </is>
      </c>
      <c r="D3165" t="inlineStr">
        <is>
          <t>E_Suresh_Natuf_Kiosk_07072026_Adset5</t>
        </is>
      </c>
      <c r="E3165" t="inlineStr">
        <is>
          <t>E_Hindi_Suresh_Natuf_Kiosk_07072026_Adset5_ad3 – Copy 2</t>
        </is>
      </c>
      <c r="F3165" t="inlineStr">
        <is>
          <t>Natuf</t>
        </is>
      </c>
      <c r="G3165" t="inlineStr">
        <is>
          <t>Attempt 2</t>
        </is>
      </c>
      <c r="H3165" s="39" t="str">
        <f>IF(ISNUMBER(MATCH(G3165,QualityStatuses,0)),"Quality Lead","Non-Quality Lead")</f>
        <v>Non-Quality Lead</v>
      </c>
      <c r="I3165" t="inlineStr">
        <is>
          <t>2026-10</t>
        </is>
      </c>
      <c r="J3165" t="inlineStr">
        <is>
          <t>Wk of 2026-10-05</t>
        </is>
      </c>
      <c r="K3165" t="inlineStr">
        <is>
          <t>Tejaswini Tarigopula</t>
        </is>
      </c>
      <c r="L3165" t="inlineStr">
        <is>
          <t>Facebook</t>
        </is>
      </c>
      <c r="M3165" t="inlineStr">
        <is>
          <t>Direct (campaign tagged in CRM)</t>
        </is>
      </c>
      <c r="N3165" t="inlineStr">
        <is>
          <t>6ac8e6f31f7c56b24c4755dc</t>
        </is>
      </c>
      <c r="O3165" t="n">
        <v>1</v>
      </c>
      <c r="P3165" s="40">
        <f>IF(A3165="Lead",IF(ISNUMBER(MATCH(G3165,QualityStatuses,0)),1,0),0)</f>
        <v>0</v>
      </c>
      <c r="Q3165" s="40">
        <f>IF(A3165="Lead",IF(G3165="New Lead",0,1),0)</f>
        <v>1</v>
      </c>
      <c r="R3165" s="40">
        <f>IF(A3165="Lead",IF(G3165="Lost",1,0),0)</f>
        <v>0</v>
      </c>
      <c r="S3165" t="n">
        <v>2</v>
      </c>
      <c r="T3165" t="n">
        <v>0</v>
      </c>
      <c r="U3165" t="n">
        <v>0</v>
      </c>
      <c r="V3165" t="n">
        <v>0</v>
      </c>
      <c r="W3165" t="n">
        <v>0</v>
      </c>
      <c r="X3165" t="n">
        <v>0</v>
      </c>
      <c r="Y3165">
        <f>IF(AND(A3165="Lead",COUNTIF(MetaCamps,C3165)&gt;0),1,0)</f>
        <v>1</v>
      </c>
      <c r="Z3165">
        <f>IF(Y3165=1,P3165,0)</f>
        <v>0</v>
      </c>
    </row>
    <row r="3166">
      <c r="A3166" t="inlineStr">
        <is>
          <t>Lead</t>
        </is>
      </c>
      <c r="B3166" s="39" t="str">
        <f>IFERROR(INDEX(CampTypes,MATCH(C3166,CampList,0)),"Unattributed")</f>
        <v>Old</v>
      </c>
      <c r="C3166" t="inlineStr">
        <is>
          <t>natuf_Kiosk_14072026_Hindi</t>
        </is>
      </c>
      <c r="D3166" t="inlineStr">
        <is>
          <t>natuf_Kiosk_09102026</t>
        </is>
      </c>
      <c r="E3166" t="inlineStr">
        <is>
          <t>natuf_Kiosk_14072026_ad set_ad1</t>
        </is>
      </c>
      <c r="F3166" t="inlineStr">
        <is>
          <t>Natuf</t>
        </is>
      </c>
      <c r="G3166" t="inlineStr">
        <is>
          <t>Attempt 1</t>
        </is>
      </c>
      <c r="H3166" s="39" t="str">
        <f>IF(ISNUMBER(MATCH(G3166,QualityStatuses,0)),"Quality Lead","Non-Quality Lead")</f>
        <v>Non-Quality Lead</v>
      </c>
      <c r="I3166" t="inlineStr">
        <is>
          <t>2026-10</t>
        </is>
      </c>
      <c r="J3166" t="inlineStr">
        <is>
          <t>Wk of 2026-10-05</t>
        </is>
      </c>
      <c r="K3166" t="inlineStr">
        <is>
          <t>Deepak Rai</t>
        </is>
      </c>
      <c r="L3166" t="inlineStr">
        <is>
          <t>Facebook</t>
        </is>
      </c>
      <c r="M3166" t="inlineStr">
        <is>
          <t>Direct (campaign tagged in CRM)</t>
        </is>
      </c>
      <c r="N3166" t="inlineStr">
        <is>
          <t>6ac8e58e7e8f1d947bcb06c4</t>
        </is>
      </c>
      <c r="O3166" t="n">
        <v>1</v>
      </c>
      <c r="P3166" s="40">
        <f>IF(A3166="Lead",IF(ISNUMBER(MATCH(G3166,QualityStatuses,0)),1,0),0)</f>
        <v>0</v>
      </c>
      <c r="Q3166" s="40">
        <f>IF(A3166="Lead",IF(G3166="New Lead",0,1),0)</f>
        <v>1</v>
      </c>
      <c r="R3166" s="40">
        <f>IF(A3166="Lead",IF(G3166="Lost",1,0),0)</f>
        <v>0</v>
      </c>
      <c r="S3166" t="n">
        <v>3</v>
      </c>
      <c r="T3166" t="n">
        <v>2</v>
      </c>
      <c r="U3166" t="n">
        <v>0</v>
      </c>
      <c r="V3166" t="n">
        <v>0</v>
      </c>
      <c r="W3166" t="n">
        <v>0</v>
      </c>
      <c r="X3166" t="n">
        <v>0</v>
      </c>
      <c r="Y3166">
        <f>IF(AND(A3166="Lead",COUNTIF(MetaCamps,C3166)&gt;0),1,0)</f>
        <v>1</v>
      </c>
      <c r="Z3166">
        <f>IF(Y3166=1,P3166,0)</f>
        <v>0</v>
      </c>
    </row>
    <row r="3167">
      <c r="A3167" t="inlineStr">
        <is>
          <t>Lead</t>
        </is>
      </c>
      <c r="B3167" s="39" t="str">
        <f>IFERROR(INDEX(CampTypes,MATCH(C3167,CampList,0)),"Unattributed")</f>
        <v>Old</v>
      </c>
      <c r="C3167" t="inlineStr">
        <is>
          <t>natuf_Kiosk_14072026_Hindi</t>
        </is>
      </c>
      <c r="D3167" t="inlineStr">
        <is>
          <t>natuf_Kiosk_09102026</t>
        </is>
      </c>
      <c r="E3167" t="inlineStr">
        <is>
          <t>natuf_Kiosk_14072026_ad set_ad1</t>
        </is>
      </c>
      <c r="F3167" t="inlineStr">
        <is>
          <t>Natuf</t>
        </is>
      </c>
      <c r="G3167" t="inlineStr">
        <is>
          <t>Lost</t>
        </is>
      </c>
      <c r="H3167" s="39" t="str">
        <f>IF(ISNUMBER(MATCH(G3167,QualityStatuses,0)),"Quality Lead","Non-Quality Lead")</f>
        <v>Non-Quality Lead</v>
      </c>
      <c r="I3167" t="inlineStr">
        <is>
          <t>2026-10</t>
        </is>
      </c>
      <c r="J3167" t="inlineStr">
        <is>
          <t>Wk of 2026-10-05</t>
        </is>
      </c>
      <c r="K3167" t="inlineStr">
        <is>
          <t>Marshal Malbari</t>
        </is>
      </c>
      <c r="L3167" t="inlineStr">
        <is>
          <t>Facebook</t>
        </is>
      </c>
      <c r="M3167" t="inlineStr">
        <is>
          <t>Direct (campaign tagged in CRM)</t>
        </is>
      </c>
      <c r="N3167" t="inlineStr">
        <is>
          <t>6ac8e24a82ff8abc9ed392fa</t>
        </is>
      </c>
      <c r="O3167" t="n">
        <v>1</v>
      </c>
      <c r="P3167" s="40">
        <f>IF(A3167="Lead",IF(ISNUMBER(MATCH(G3167,QualityStatuses,0)),1,0),0)</f>
        <v>0</v>
      </c>
      <c r="Q3167" s="40">
        <f>IF(A3167="Lead",IF(G3167="New Lead",0,1),0)</f>
        <v>1</v>
      </c>
      <c r="R3167" s="40">
        <f>IF(A3167="Lead",IF(G3167="Lost",1,0),0)</f>
        <v>1</v>
      </c>
      <c r="S3167" t="n">
        <v>7</v>
      </c>
      <c r="T3167" t="n">
        <v>0</v>
      </c>
      <c r="U3167" t="n">
        <v>0</v>
      </c>
      <c r="V3167" t="n">
        <v>0</v>
      </c>
      <c r="W3167" t="n">
        <v>0</v>
      </c>
      <c r="X3167" t="n">
        <v>0</v>
      </c>
      <c r="Y3167">
        <f>IF(AND(A3167="Lead",COUNTIF(MetaCamps,C3167)&gt;0),1,0)</f>
        <v>1</v>
      </c>
      <c r="Z3167">
        <f>IF(Y3167=1,P3167,0)</f>
        <v>0</v>
      </c>
    </row>
    <row r="3168">
      <c r="A3168" t="inlineStr">
        <is>
          <t>Lead</t>
        </is>
      </c>
      <c r="B3168" s="39" t="str">
        <f>IFERROR(INDEX(CampTypes,MATCH(C3168,CampList,0)),"Unattributed")</f>
        <v>Old</v>
      </c>
      <c r="C3168" t="inlineStr">
        <is>
          <t>E_Natuf_Generic_13082026</t>
        </is>
      </c>
      <c r="D3168" t="inlineStr">
        <is>
          <t>E_Natuf_Generic_13082026_Adset1</t>
        </is>
      </c>
      <c r="E3168" t="inlineStr">
        <is>
          <t>E_Natuf_Generic_13082026_Adset1_Ad1</t>
        </is>
      </c>
      <c r="F3168" t="inlineStr">
        <is>
          <t>Natuf</t>
        </is>
      </c>
      <c r="G3168" t="inlineStr">
        <is>
          <t>Lost</t>
        </is>
      </c>
      <c r="H3168" s="39" t="str">
        <f>IF(ISNUMBER(MATCH(G3168,QualityStatuses,0)),"Quality Lead","Non-Quality Lead")</f>
        <v>Non-Quality Lead</v>
      </c>
      <c r="I3168" t="inlineStr">
        <is>
          <t>2026-10</t>
        </is>
      </c>
      <c r="J3168" t="inlineStr">
        <is>
          <t>Wk of 2026-10-05</t>
        </is>
      </c>
      <c r="K3168" t="inlineStr">
        <is>
          <t>Marshal Malbari</t>
        </is>
      </c>
      <c r="L3168" t="inlineStr">
        <is>
          <t>Facebook</t>
        </is>
      </c>
      <c r="M3168" t="inlineStr">
        <is>
          <t>Direct (campaign tagged in CRM)</t>
        </is>
      </c>
      <c r="N3168" t="inlineStr">
        <is>
          <t>6ac8e21ecf0b37ad07d5941c</t>
        </is>
      </c>
      <c r="O3168" t="n">
        <v>1</v>
      </c>
      <c r="P3168" s="40">
        <f>IF(A3168="Lead",IF(ISNUMBER(MATCH(G3168,QualityStatuses,0)),1,0),0)</f>
        <v>0</v>
      </c>
      <c r="Q3168" s="40">
        <f>IF(A3168="Lead",IF(G3168="New Lead",0,1),0)</f>
        <v>1</v>
      </c>
      <c r="R3168" s="40">
        <f>IF(A3168="Lead",IF(G3168="Lost",1,0),0)</f>
        <v>1</v>
      </c>
      <c r="S3168" t="n">
        <v>6</v>
      </c>
      <c r="T3168" t="n">
        <v>4</v>
      </c>
      <c r="U3168" t="n">
        <v>0</v>
      </c>
      <c r="V3168" t="n">
        <v>0</v>
      </c>
      <c r="W3168" t="n">
        <v>0</v>
      </c>
      <c r="X3168" t="n">
        <v>0</v>
      </c>
      <c r="Y3168">
        <f>IF(AND(A3168="Lead",COUNTIF(MetaCamps,C3168)&gt;0),1,0)</f>
        <v>1</v>
      </c>
      <c r="Z3168">
        <f>IF(Y3168=1,P3168,0)</f>
        <v>0</v>
      </c>
    </row>
    <row r="3169">
      <c r="A3169" t="inlineStr">
        <is>
          <t>Lead</t>
        </is>
      </c>
      <c r="B3169" s="39" t="str">
        <f>IFERROR(INDEX(CampTypes,MATCH(C3169,CampList,0)),"Unattributed")</f>
        <v>Old</v>
      </c>
      <c r="C3169" t="inlineStr">
        <is>
          <t>natuf_Kiosk_14072026_Hindi</t>
        </is>
      </c>
      <c r="D3169" t="inlineStr">
        <is>
          <t>natuf_Kiosk_09102026</t>
        </is>
      </c>
      <c r="E3169" t="inlineStr">
        <is>
          <t>natuf_Kiosk_14072026_ad set_ad1</t>
        </is>
      </c>
      <c r="F3169" t="inlineStr">
        <is>
          <t>Natuf</t>
        </is>
      </c>
      <c r="G3169" t="inlineStr">
        <is>
          <t>Attempt 3</t>
        </is>
      </c>
      <c r="H3169" s="39" t="str">
        <f>IF(ISNUMBER(MATCH(G3169,QualityStatuses,0)),"Quality Lead","Non-Quality Lead")</f>
        <v>Non-Quality Lead</v>
      </c>
      <c r="I3169" t="inlineStr">
        <is>
          <t>2026-10</t>
        </is>
      </c>
      <c r="J3169" t="inlineStr">
        <is>
          <t>Wk of 2026-10-05</t>
        </is>
      </c>
      <c r="K3169" t="inlineStr">
        <is>
          <t>Marshal Malbari</t>
        </is>
      </c>
      <c r="L3169" t="inlineStr">
        <is>
          <t>Facebook</t>
        </is>
      </c>
      <c r="M3169" t="inlineStr">
        <is>
          <t>Direct (campaign tagged in CRM)</t>
        </is>
      </c>
      <c r="N3169" t="inlineStr">
        <is>
          <t>6ac8e19500e99add1cee9f62</t>
        </is>
      </c>
      <c r="O3169" t="n">
        <v>1</v>
      </c>
      <c r="P3169" s="40">
        <f>IF(A3169="Lead",IF(ISNUMBER(MATCH(G3169,QualityStatuses,0)),1,0),0)</f>
        <v>0</v>
      </c>
      <c r="Q3169" s="40">
        <f>IF(A3169="Lead",IF(G3169="New Lead",0,1),0)</f>
        <v>1</v>
      </c>
      <c r="R3169" s="40">
        <f>IF(A3169="Lead",IF(G3169="Lost",1,0),0)</f>
        <v>0</v>
      </c>
      <c r="S3169" t="n">
        <v>3</v>
      </c>
      <c r="T3169" t="n">
        <v>0</v>
      </c>
      <c r="U3169" t="n">
        <v>0</v>
      </c>
      <c r="V3169" t="n">
        <v>0</v>
      </c>
      <c r="W3169" t="n">
        <v>0</v>
      </c>
      <c r="X3169" t="n">
        <v>0</v>
      </c>
      <c r="Y3169">
        <f>IF(AND(A3169="Lead",COUNTIF(MetaCamps,C3169)&gt;0),1,0)</f>
        <v>1</v>
      </c>
      <c r="Z3169">
        <f>IF(Y3169=1,P3169,0)</f>
        <v>0</v>
      </c>
    </row>
    <row r="3170">
      <c r="A3170" t="inlineStr">
        <is>
          <t>Lead</t>
        </is>
      </c>
      <c r="B3170" s="39" t="str">
        <f>IFERROR(INDEX(CampTypes,MATCH(C3170,CampList,0)),"Unattributed")</f>
        <v>New</v>
      </c>
      <c r="C3170" t="inlineStr">
        <is>
          <t>EBG - In House | ABO | Natuf | Leads | Unit Franchise | India | Oct26 | V1</t>
        </is>
      </c>
      <c r="D3170" t="inlineStr">
        <is>
          <t>Natuf | Broad | Tier1 + Growth Cities | Oct26 | V1</t>
        </is>
      </c>
      <c r="E3170" t="inlineStr">
        <is>
          <t>Natuf | Reel | Brand Ambassador | Heard Of Owning A Cafe | V1</t>
        </is>
      </c>
      <c r="F3170" t="inlineStr">
        <is>
          <t>In House Natuf</t>
        </is>
      </c>
      <c r="G3170" t="inlineStr">
        <is>
          <t>Details Shared</t>
        </is>
      </c>
      <c r="H3170" s="39" t="str">
        <f>IF(ISNUMBER(MATCH(G3170,QualityStatuses,0)),"Quality Lead","Non-Quality Lead")</f>
        <v>Quality Lead</v>
      </c>
      <c r="I3170" t="inlineStr">
        <is>
          <t>2026-10</t>
        </is>
      </c>
      <c r="J3170" t="inlineStr">
        <is>
          <t>Wk of 2026-10-05</t>
        </is>
      </c>
      <c r="K3170" t="inlineStr">
        <is>
          <t>Marshal Malbari</t>
        </is>
      </c>
      <c r="L3170" t="inlineStr">
        <is>
          <t>Facebook</t>
        </is>
      </c>
      <c r="M3170" t="inlineStr">
        <is>
          <t>Direct (campaign tagged in CRM)</t>
        </is>
      </c>
      <c r="N3170" t="inlineStr">
        <is>
          <t>6ac8dc13a36ed019723d7922</t>
        </is>
      </c>
      <c r="O3170" t="n">
        <v>1</v>
      </c>
      <c r="P3170" s="40">
        <f>IF(A3170="Lead",IF(ISNUMBER(MATCH(G3170,QualityStatuses,0)),1,0),0)</f>
        <v>1</v>
      </c>
      <c r="Q3170" s="40">
        <f>IF(A3170="Lead",IF(G3170="New Lead",0,1),0)</f>
        <v>1</v>
      </c>
      <c r="R3170" s="40">
        <f>IF(A3170="Lead",IF(G3170="Lost",1,0),0)</f>
        <v>0</v>
      </c>
      <c r="S3170" t="n">
        <v>1</v>
      </c>
      <c r="T3170" t="n">
        <v>1</v>
      </c>
      <c r="U3170" t="n">
        <v>0</v>
      </c>
      <c r="V3170" t="n">
        <v>0</v>
      </c>
      <c r="W3170" t="n">
        <v>0</v>
      </c>
      <c r="X3170" t="n">
        <v>0</v>
      </c>
      <c r="Y3170">
        <f>IF(AND(A3170="Lead",COUNTIF(MetaCamps,C3170)&gt;0),1,0)</f>
        <v>0</v>
      </c>
      <c r="Z3170">
        <f>IF(Y3170=1,P3170,0)</f>
        <v>0</v>
      </c>
    </row>
    <row r="3171">
      <c r="A3171" t="inlineStr">
        <is>
          <t>Lead</t>
        </is>
      </c>
      <c r="B3171" s="39" t="str">
        <f>IFERROR(INDEX(CampTypes,MATCH(C3171,CampList,0)),"Unattributed")</f>
        <v>Old</v>
      </c>
      <c r="C3171" t="inlineStr">
        <is>
          <t>natuf_Kiosk_14072026_Hindi</t>
        </is>
      </c>
      <c r="D3171" t="inlineStr">
        <is>
          <t>natuf_Kiosk_09102026</t>
        </is>
      </c>
      <c r="E3171" t="inlineStr">
        <is>
          <t>natuf_Kiosk_14072026_ad set_ad1</t>
        </is>
      </c>
      <c r="F3171" t="inlineStr">
        <is>
          <t>Natuf</t>
        </is>
      </c>
      <c r="G3171" t="inlineStr">
        <is>
          <t>New Lead</t>
        </is>
      </c>
      <c r="H3171" s="39" t="str">
        <f>IF(ISNUMBER(MATCH(G3171,QualityStatuses,0)),"Quality Lead","Non-Quality Lead")</f>
        <v>Non-Quality Lead</v>
      </c>
      <c r="I3171" t="inlineStr">
        <is>
          <t>2026-10</t>
        </is>
      </c>
      <c r="J3171" t="inlineStr">
        <is>
          <t>Wk of 2026-10-05</t>
        </is>
      </c>
      <c r="K3171" t="inlineStr">
        <is>
          <t>Tejaswini Tarigopula</t>
        </is>
      </c>
      <c r="L3171" t="inlineStr">
        <is>
          <t>Facebook</t>
        </is>
      </c>
      <c r="M3171" t="inlineStr">
        <is>
          <t>Direct (campaign tagged in CRM)</t>
        </is>
      </c>
      <c r="N3171" t="inlineStr">
        <is>
          <t>6ac8dbbd6b4015a4c530ddd4</t>
        </is>
      </c>
      <c r="O3171" t="n">
        <v>1</v>
      </c>
      <c r="P3171" s="40">
        <f>IF(A3171="Lead",IF(ISNUMBER(MATCH(G3171,QualityStatuses,0)),1,0),0)</f>
        <v>0</v>
      </c>
      <c r="Q3171" s="40">
        <f>IF(A3171="Lead",IF(G3171="New Lead",0,1),0)</f>
        <v>0</v>
      </c>
      <c r="R3171" s="40">
        <f>IF(A3171="Lead",IF(G3171="Lost",1,0),0)</f>
        <v>0</v>
      </c>
      <c r="S3171" t="n">
        <v>2</v>
      </c>
      <c r="T3171" t="n">
        <v>1</v>
      </c>
      <c r="U3171" t="n">
        <v>0</v>
      </c>
      <c r="V3171" t="n">
        <v>0</v>
      </c>
      <c r="W3171" t="n">
        <v>0</v>
      </c>
      <c r="X3171" t="n">
        <v>0</v>
      </c>
      <c r="Y3171">
        <f>IF(AND(A3171="Lead",COUNTIF(MetaCamps,C3171)&gt;0),1,0)</f>
        <v>1</v>
      </c>
      <c r="Z3171">
        <f>IF(Y3171=1,P3171,0)</f>
        <v>0</v>
      </c>
    </row>
    <row r="3172">
      <c r="A3172" t="inlineStr">
        <is>
          <t>Lead</t>
        </is>
      </c>
      <c r="B3172" s="39" t="str">
        <f>IFERROR(INDEX(CampTypes,MATCH(C3172,CampList,0)),"Unattributed")</f>
        <v>New</v>
      </c>
      <c r="C3172" t="inlineStr">
        <is>
          <t>EBG - In House | ABO | Natuf | Leads | Unit Franchise | India | Oct26 | V1</t>
        </is>
      </c>
      <c r="D3172" t="inlineStr">
        <is>
          <t>Natuf | Investors | Tier1 + Growth Cities | Oct26 | V1</t>
        </is>
      </c>
      <c r="E3172" t="inlineStr">
        <is>
          <t>Natuf | Reel | Brand Ambassador | Heard Of Owning A Cafe | V1</t>
        </is>
      </c>
      <c r="F3172" t="inlineStr">
        <is>
          <t>In House Natuf</t>
        </is>
      </c>
      <c r="G3172" t="inlineStr">
        <is>
          <t>Attempt 3</t>
        </is>
      </c>
      <c r="H3172" s="39" t="str">
        <f>IF(ISNUMBER(MATCH(G3172,QualityStatuses,0)),"Quality Lead","Non-Quality Lead")</f>
        <v>Non-Quality Lead</v>
      </c>
      <c r="I3172" t="inlineStr">
        <is>
          <t>2026-10</t>
        </is>
      </c>
      <c r="J3172" t="inlineStr">
        <is>
          <t>Wk of 2026-10-05</t>
        </is>
      </c>
      <c r="K3172" t="inlineStr">
        <is>
          <t>Marshal Malbari</t>
        </is>
      </c>
      <c r="L3172" t="inlineStr">
        <is>
          <t>Facebook</t>
        </is>
      </c>
      <c r="M3172" t="inlineStr">
        <is>
          <t>Direct (campaign tagged in CRM)</t>
        </is>
      </c>
      <c r="N3172" t="inlineStr">
        <is>
          <t>6ac8da48166c9630e749c550</t>
        </is>
      </c>
      <c r="O3172" t="n">
        <v>1</v>
      </c>
      <c r="P3172" s="40">
        <f>IF(A3172="Lead",IF(ISNUMBER(MATCH(G3172,QualityStatuses,0)),1,0),0)</f>
        <v>0</v>
      </c>
      <c r="Q3172" s="40">
        <f>IF(A3172="Lead",IF(G3172="New Lead",0,1),0)</f>
        <v>1</v>
      </c>
      <c r="R3172" s="40">
        <f>IF(A3172="Lead",IF(G3172="Lost",1,0),0)</f>
        <v>0</v>
      </c>
      <c r="S3172" t="n">
        <v>4</v>
      </c>
      <c r="T3172" t="n">
        <v>4</v>
      </c>
      <c r="U3172" t="n">
        <v>0</v>
      </c>
      <c r="V3172" t="n">
        <v>0</v>
      </c>
      <c r="W3172" t="n">
        <v>0</v>
      </c>
      <c r="X3172" t="n">
        <v>0</v>
      </c>
      <c r="Y3172">
        <f>IF(AND(A3172="Lead",COUNTIF(MetaCamps,C3172)&gt;0),1,0)</f>
        <v>0</v>
      </c>
      <c r="Z3172">
        <f>IF(Y3172=1,P3172,0)</f>
        <v>0</v>
      </c>
    </row>
    <row r="3173">
      <c r="A3173" t="inlineStr">
        <is>
          <t>Lead</t>
        </is>
      </c>
      <c r="B3173" s="39" t="str">
        <f>IFERROR(INDEX(CampTypes,MATCH(C3173,CampList,0)),"Unattributed")</f>
        <v>Old</v>
      </c>
      <c r="C3173" t="inlineStr">
        <is>
          <t>natuf_Kiosk_14072026_Hindi</t>
        </is>
      </c>
      <c r="D3173" t="inlineStr">
        <is>
          <t>natuf_Kiosk_09102026</t>
        </is>
      </c>
      <c r="E3173" t="inlineStr">
        <is>
          <t>natuf_Kiosk_14072026_ad set_ad1</t>
        </is>
      </c>
      <c r="F3173" t="inlineStr">
        <is>
          <t>Natuf</t>
        </is>
      </c>
      <c r="G3173" t="inlineStr">
        <is>
          <t>Attempt 5</t>
        </is>
      </c>
      <c r="H3173" s="39" t="str">
        <f>IF(ISNUMBER(MATCH(G3173,QualityStatuses,0)),"Quality Lead","Non-Quality Lead")</f>
        <v>Non-Quality Lead</v>
      </c>
      <c r="I3173" t="inlineStr">
        <is>
          <t>2026-10</t>
        </is>
      </c>
      <c r="J3173" t="inlineStr">
        <is>
          <t>Wk of 2026-10-05</t>
        </is>
      </c>
      <c r="K3173" t="inlineStr">
        <is>
          <t>Tejaswini Tarigopula</t>
        </is>
      </c>
      <c r="L3173" t="inlineStr">
        <is>
          <t>Facebook</t>
        </is>
      </c>
      <c r="M3173" t="inlineStr">
        <is>
          <t>Direct (campaign tagged in CRM)</t>
        </is>
      </c>
      <c r="N3173" t="inlineStr">
        <is>
          <t>6ac8d8093a7b569225aa0a5c</t>
        </is>
      </c>
      <c r="O3173" t="n">
        <v>1</v>
      </c>
      <c r="P3173" s="40">
        <f>IF(A3173="Lead",IF(ISNUMBER(MATCH(G3173,QualityStatuses,0)),1,0),0)</f>
        <v>0</v>
      </c>
      <c r="Q3173" s="40">
        <f>IF(A3173="Lead",IF(G3173="New Lead",0,1),0)</f>
        <v>1</v>
      </c>
      <c r="R3173" s="40">
        <f>IF(A3173="Lead",IF(G3173="Lost",1,0),0)</f>
        <v>0</v>
      </c>
      <c r="S3173" t="n">
        <v>0</v>
      </c>
      <c r="T3173" t="n">
        <v>0</v>
      </c>
      <c r="U3173" t="n">
        <v>0</v>
      </c>
      <c r="V3173" t="n">
        <v>0</v>
      </c>
      <c r="W3173" t="n">
        <v>0</v>
      </c>
      <c r="X3173" t="n">
        <v>0</v>
      </c>
      <c r="Y3173">
        <f>IF(AND(A3173="Lead",COUNTIF(MetaCamps,C3173)&gt;0),1,0)</f>
        <v>1</v>
      </c>
      <c r="Z3173">
        <f>IF(Y3173=1,P3173,0)</f>
        <v>0</v>
      </c>
    </row>
    <row r="3174">
      <c r="A3174" t="inlineStr">
        <is>
          <t>Lead</t>
        </is>
      </c>
      <c r="B3174" s="39" t="str">
        <f>IFERROR(INDEX(CampTypes,MATCH(C3174,CampList,0)),"Unattributed")</f>
        <v>Old</v>
      </c>
      <c r="C3174" t="inlineStr">
        <is>
          <t>E_Natuf_Generic_13082026</t>
        </is>
      </c>
      <c r="D3174" t="inlineStr">
        <is>
          <t>E_Natuf_Generic_13082026_Adset1</t>
        </is>
      </c>
      <c r="E3174" t="inlineStr">
        <is>
          <t>E_Natuf_Generic_13082026_Adset1_Ad1</t>
        </is>
      </c>
      <c r="F3174" t="inlineStr">
        <is>
          <t>Natuf</t>
        </is>
      </c>
      <c r="G3174" t="inlineStr">
        <is>
          <t>Connected</t>
        </is>
      </c>
      <c r="H3174" s="39" t="str">
        <f>IF(ISNUMBER(MATCH(G3174,QualityStatuses,0)),"Quality Lead","Non-Quality Lead")</f>
        <v>Non-Quality Lead</v>
      </c>
      <c r="I3174" t="inlineStr">
        <is>
          <t>2026-10</t>
        </is>
      </c>
      <c r="J3174" t="inlineStr">
        <is>
          <t>Wk of 2026-10-05</t>
        </is>
      </c>
      <c r="K3174" t="inlineStr">
        <is>
          <t>Tejaswini Tarigopula</t>
        </is>
      </c>
      <c r="L3174" t="inlineStr">
        <is>
          <t>Facebook</t>
        </is>
      </c>
      <c r="M3174" t="inlineStr">
        <is>
          <t>Direct (campaign tagged in CRM)</t>
        </is>
      </c>
      <c r="N3174" t="inlineStr">
        <is>
          <t>6ac8d3f597c59224a33d0060</t>
        </is>
      </c>
      <c r="O3174" t="n">
        <v>1</v>
      </c>
      <c r="P3174" s="40">
        <f>IF(A3174="Lead",IF(ISNUMBER(MATCH(G3174,QualityStatuses,0)),1,0),0)</f>
        <v>0</v>
      </c>
      <c r="Q3174" s="40">
        <f>IF(A3174="Lead",IF(G3174="New Lead",0,1),0)</f>
        <v>1</v>
      </c>
      <c r="R3174" s="40">
        <f>IF(A3174="Lead",IF(G3174="Lost",1,0),0)</f>
        <v>0</v>
      </c>
      <c r="S3174" t="n">
        <v>1</v>
      </c>
      <c r="T3174" t="n">
        <v>1</v>
      </c>
      <c r="U3174" t="n">
        <v>0</v>
      </c>
      <c r="V3174" t="n">
        <v>0</v>
      </c>
      <c r="W3174" t="n">
        <v>0</v>
      </c>
      <c r="X3174" t="n">
        <v>0</v>
      </c>
      <c r="Y3174">
        <f>IF(AND(A3174="Lead",COUNTIF(MetaCamps,C3174)&gt;0),1,0)</f>
        <v>1</v>
      </c>
      <c r="Z3174">
        <f>IF(Y3174=1,P3174,0)</f>
        <v>0</v>
      </c>
    </row>
    <row r="3175">
      <c r="A3175" t="inlineStr">
        <is>
          <t>Lead</t>
        </is>
      </c>
      <c r="B3175" s="39" t="str">
        <f>IFERROR(INDEX(CampTypes,MATCH(C3175,CampList,0)),"Unattributed")</f>
        <v>New</v>
      </c>
      <c r="C3175" t="inlineStr">
        <is>
          <t>EBG - In House | ABO | Natuf | Leads | Unit Franchise | India | Oct26 | V1</t>
        </is>
      </c>
      <c r="D3175" t="inlineStr">
        <is>
          <t>Natuf | Business Owners | Tier1 + Growth Cities | Oct26 | V1</t>
        </is>
      </c>
      <c r="E3175" t="inlineStr">
        <is>
          <t>Natuf | Reel | Brand Ambassador | Heard Of Owning A Cafe | V1</t>
        </is>
      </c>
      <c r="F3175" t="inlineStr">
        <is>
          <t>In House Natuf</t>
        </is>
      </c>
      <c r="G3175" t="inlineStr">
        <is>
          <t>Lost</t>
        </is>
      </c>
      <c r="H3175" s="39" t="str">
        <f>IF(ISNUMBER(MATCH(G3175,QualityStatuses,0)),"Quality Lead","Non-Quality Lead")</f>
        <v>Non-Quality Lead</v>
      </c>
      <c r="I3175" t="inlineStr">
        <is>
          <t>2026-10</t>
        </is>
      </c>
      <c r="J3175" t="inlineStr">
        <is>
          <t>Wk of 2026-10-05</t>
        </is>
      </c>
      <c r="K3175" t="inlineStr">
        <is>
          <t>Marshal Malbari</t>
        </is>
      </c>
      <c r="L3175" t="inlineStr">
        <is>
          <t>Facebook</t>
        </is>
      </c>
      <c r="M3175" t="inlineStr">
        <is>
          <t>Direct (campaign tagged in CRM)</t>
        </is>
      </c>
      <c r="N3175" t="inlineStr">
        <is>
          <t>6ac8cd23622a664cbea3f1bb</t>
        </is>
      </c>
      <c r="O3175" t="n">
        <v>1</v>
      </c>
      <c r="P3175" s="40">
        <f>IF(A3175="Lead",IF(ISNUMBER(MATCH(G3175,QualityStatuses,0)),1,0),0)</f>
        <v>0</v>
      </c>
      <c r="Q3175" s="40">
        <f>IF(A3175="Lead",IF(G3175="New Lead",0,1),0)</f>
        <v>1</v>
      </c>
      <c r="R3175" s="40">
        <f>IF(A3175="Lead",IF(G3175="Lost",1,0),0)</f>
        <v>1</v>
      </c>
      <c r="S3175" t="n">
        <v>2</v>
      </c>
      <c r="T3175" t="n">
        <v>2</v>
      </c>
      <c r="U3175" t="n">
        <v>0</v>
      </c>
      <c r="V3175" t="n">
        <v>0</v>
      </c>
      <c r="W3175" t="n">
        <v>0</v>
      </c>
      <c r="X3175" t="n">
        <v>0</v>
      </c>
      <c r="Y3175">
        <f>IF(AND(A3175="Lead",COUNTIF(MetaCamps,C3175)&gt;0),1,0)</f>
        <v>0</v>
      </c>
      <c r="Z3175">
        <f>IF(Y3175=1,P3175,0)</f>
        <v>0</v>
      </c>
    </row>
    <row r="3176">
      <c r="A3176" t="inlineStr">
        <is>
          <t>Lead</t>
        </is>
      </c>
      <c r="B3176" s="39" t="str">
        <f>IFERROR(INDEX(CampTypes,MATCH(C3176,CampList,0)),"Unattributed")</f>
        <v>Old</v>
      </c>
      <c r="C3176" t="inlineStr">
        <is>
          <t>E_Natuf_Generic_13082026</t>
        </is>
      </c>
      <c r="D3176" t="inlineStr">
        <is>
          <t>E_Natuf_Generic_13082026_Adset1</t>
        </is>
      </c>
      <c r="E3176" t="inlineStr">
        <is>
          <t>E_Natuf_Generic_13082026_Adset1_Ad1</t>
        </is>
      </c>
      <c r="F3176" t="inlineStr">
        <is>
          <t>Natuf</t>
        </is>
      </c>
      <c r="G3176" t="inlineStr">
        <is>
          <t>Nurture</t>
        </is>
      </c>
      <c r="H3176" s="39" t="str">
        <f>IF(ISNUMBER(MATCH(G3176,QualityStatuses,0)),"Quality Lead","Non-Quality Lead")</f>
        <v>Non-Quality Lead</v>
      </c>
      <c r="I3176" t="inlineStr">
        <is>
          <t>2026-10</t>
        </is>
      </c>
      <c r="J3176" t="inlineStr">
        <is>
          <t>Wk of 2026-10-05</t>
        </is>
      </c>
      <c r="K3176" t="inlineStr">
        <is>
          <t>Marshal Malbari</t>
        </is>
      </c>
      <c r="L3176" t="inlineStr">
        <is>
          <t>Facebook</t>
        </is>
      </c>
      <c r="M3176" t="inlineStr">
        <is>
          <t>Direct (campaign tagged in CRM)</t>
        </is>
      </c>
      <c r="N3176" t="inlineStr">
        <is>
          <t>6ac8cc03484edd1ef26cdcd5</t>
        </is>
      </c>
      <c r="O3176" t="n">
        <v>1</v>
      </c>
      <c r="P3176" s="40">
        <f>IF(A3176="Lead",IF(ISNUMBER(MATCH(G3176,QualityStatuses,0)),1,0),0)</f>
        <v>0</v>
      </c>
      <c r="Q3176" s="40">
        <f>IF(A3176="Lead",IF(G3176="New Lead",0,1),0)</f>
        <v>1</v>
      </c>
      <c r="R3176" s="40">
        <f>IF(A3176="Lead",IF(G3176="Lost",1,0),0)</f>
        <v>0</v>
      </c>
      <c r="S3176" t="n">
        <v>5</v>
      </c>
      <c r="T3176" t="n">
        <v>2</v>
      </c>
      <c r="U3176" t="n">
        <v>0</v>
      </c>
      <c r="V3176" t="n">
        <v>0</v>
      </c>
      <c r="W3176" t="n">
        <v>0</v>
      </c>
      <c r="X3176" t="n">
        <v>0</v>
      </c>
      <c r="Y3176">
        <f>IF(AND(A3176="Lead",COUNTIF(MetaCamps,C3176)&gt;0),1,0)</f>
        <v>1</v>
      </c>
      <c r="Z3176">
        <f>IF(Y3176=1,P3176,0)</f>
        <v>0</v>
      </c>
    </row>
    <row r="3177">
      <c r="A3177" t="inlineStr">
        <is>
          <t>Lead</t>
        </is>
      </c>
      <c r="B3177" s="39" t="str">
        <f>IFERROR(INDEX(CampTypes,MATCH(C3177,CampList,0)),"Unattributed")</f>
        <v>New</v>
      </c>
      <c r="C3177" t="inlineStr">
        <is>
          <t>EBG - In House | ABO | Natuf | Leads | Unit Franchise | India | Oct26 | V1</t>
        </is>
      </c>
      <c r="D3177" t="inlineStr">
        <is>
          <t>Natuf | LAL 1% | India | Jul26 | V1</t>
        </is>
      </c>
      <c r="E3177" t="inlineStr">
        <is>
          <t>Natuf | Reel | Brand Ambassador | Heard Of Owning A Cafe | V1</t>
        </is>
      </c>
      <c r="F3177" t="inlineStr">
        <is>
          <t>In House Natuf</t>
        </is>
      </c>
      <c r="G3177" t="inlineStr">
        <is>
          <t>Lost</t>
        </is>
      </c>
      <c r="H3177" s="39" t="str">
        <f>IF(ISNUMBER(MATCH(G3177,QualityStatuses,0)),"Quality Lead","Non-Quality Lead")</f>
        <v>Non-Quality Lead</v>
      </c>
      <c r="I3177" t="inlineStr">
        <is>
          <t>2026-10</t>
        </is>
      </c>
      <c r="J3177" t="inlineStr">
        <is>
          <t>Wk of 2026-10-05</t>
        </is>
      </c>
      <c r="K3177" t="inlineStr">
        <is>
          <t>Marshal Malbari</t>
        </is>
      </c>
      <c r="L3177" t="inlineStr">
        <is>
          <t>Facebook</t>
        </is>
      </c>
      <c r="M3177" t="inlineStr">
        <is>
          <t>Direct (campaign tagged in CRM)</t>
        </is>
      </c>
      <c r="N3177" t="inlineStr">
        <is>
          <t>6ac8cba80f291bb91591f801</t>
        </is>
      </c>
      <c r="O3177" t="n">
        <v>1</v>
      </c>
      <c r="P3177" s="40">
        <f>IF(A3177="Lead",IF(ISNUMBER(MATCH(G3177,QualityStatuses,0)),1,0),0)</f>
        <v>0</v>
      </c>
      <c r="Q3177" s="40">
        <f>IF(A3177="Lead",IF(G3177="New Lead",0,1),0)</f>
        <v>1</v>
      </c>
      <c r="R3177" s="40">
        <f>IF(A3177="Lead",IF(G3177="Lost",1,0),0)</f>
        <v>1</v>
      </c>
      <c r="S3177" t="n">
        <v>6</v>
      </c>
      <c r="T3177" t="n">
        <v>0</v>
      </c>
      <c r="U3177" t="n">
        <v>0</v>
      </c>
      <c r="V3177" t="n">
        <v>0</v>
      </c>
      <c r="W3177" t="n">
        <v>0</v>
      </c>
      <c r="X3177" t="n">
        <v>0</v>
      </c>
      <c r="Y3177">
        <f>IF(AND(A3177="Lead",COUNTIF(MetaCamps,C3177)&gt;0),1,0)</f>
        <v>0</v>
      </c>
      <c r="Z3177">
        <f>IF(Y3177=1,P3177,0)</f>
        <v>0</v>
      </c>
    </row>
    <row r="3178">
      <c r="A3178" t="inlineStr">
        <is>
          <t>Lead</t>
        </is>
      </c>
      <c r="B3178" s="39" t="str">
        <f>IFERROR(INDEX(CampTypes,MATCH(C3178,CampList,0)),"Unattributed")</f>
        <v>Old</v>
      </c>
      <c r="C3178" t="inlineStr">
        <is>
          <t>E_Suresh_Natuf_Kiosk_07072026</t>
        </is>
      </c>
      <c r="D3178" t="inlineStr">
        <is>
          <t>E_Suresh_Natuf_Kiosk_07072026_Adset5</t>
        </is>
      </c>
      <c r="E3178" t="inlineStr">
        <is>
          <t>E_Hindi_Suresh_Natuf_Kiosk_07072026_Adset5_ad3 – Copy 2</t>
        </is>
      </c>
      <c r="F3178" t="inlineStr">
        <is>
          <t>Natuf</t>
        </is>
      </c>
      <c r="G3178" t="inlineStr">
        <is>
          <t>Connected</t>
        </is>
      </c>
      <c r="H3178" s="39" t="str">
        <f>IF(ISNUMBER(MATCH(G3178,QualityStatuses,0)),"Quality Lead","Non-Quality Lead")</f>
        <v>Non-Quality Lead</v>
      </c>
      <c r="I3178" t="inlineStr">
        <is>
          <t>2026-10</t>
        </is>
      </c>
      <c r="J3178" t="inlineStr">
        <is>
          <t>Wk of 2026-10-05</t>
        </is>
      </c>
      <c r="K3178" t="inlineStr">
        <is>
          <t>Tejaswini Tarigopula</t>
        </is>
      </c>
      <c r="L3178" t="inlineStr">
        <is>
          <t>Facebook</t>
        </is>
      </c>
      <c r="M3178" t="inlineStr">
        <is>
          <t>Direct (campaign tagged in CRM)</t>
        </is>
      </c>
      <c r="N3178" t="inlineStr">
        <is>
          <t>6ac8ca522da00ba9a9a53533</t>
        </is>
      </c>
      <c r="O3178" t="n">
        <v>1</v>
      </c>
      <c r="P3178" s="40">
        <f>IF(A3178="Lead",IF(ISNUMBER(MATCH(G3178,QualityStatuses,0)),1,0),0)</f>
        <v>0</v>
      </c>
      <c r="Q3178" s="40">
        <f>IF(A3178="Lead",IF(G3178="New Lead",0,1),0)</f>
        <v>1</v>
      </c>
      <c r="R3178" s="40">
        <f>IF(A3178="Lead",IF(G3178="Lost",1,0),0)</f>
        <v>0</v>
      </c>
      <c r="S3178" t="n">
        <v>1</v>
      </c>
      <c r="T3178" t="n">
        <v>1</v>
      </c>
      <c r="U3178" t="n">
        <v>0</v>
      </c>
      <c r="V3178" t="n">
        <v>0</v>
      </c>
      <c r="W3178" t="n">
        <v>0</v>
      </c>
      <c r="X3178" t="n">
        <v>0</v>
      </c>
      <c r="Y3178">
        <f>IF(AND(A3178="Lead",COUNTIF(MetaCamps,C3178)&gt;0),1,0)</f>
        <v>1</v>
      </c>
      <c r="Z3178">
        <f>IF(Y3178=1,P3178,0)</f>
        <v>0</v>
      </c>
    </row>
    <row r="3179">
      <c r="A3179" t="inlineStr">
        <is>
          <t>Lead</t>
        </is>
      </c>
      <c r="B3179" s="39" t="str">
        <f>IFERROR(INDEX(CampTypes,MATCH(C3179,CampList,0)),"Unattributed")</f>
        <v>New</v>
      </c>
      <c r="C3179" t="inlineStr">
        <is>
          <t>EBG - In House | ABO | Natuf | Leads | Unit Franchise | India | Oct26 | V1</t>
        </is>
      </c>
      <c r="D3179" t="inlineStr">
        <is>
          <t>Natuf | Broad | Tier1 + Growth Cities | Oct26 | V1</t>
        </is>
      </c>
      <c r="E3179" t="inlineStr">
        <is>
          <t>Natuf | Reel | Brand Ambassador | Heard Of Owning A Cafe | V1</t>
        </is>
      </c>
      <c r="F3179" t="inlineStr">
        <is>
          <t>In House Natuf</t>
        </is>
      </c>
      <c r="G3179" t="inlineStr">
        <is>
          <t>Attempt 1</t>
        </is>
      </c>
      <c r="H3179" s="39" t="str">
        <f>IF(ISNUMBER(MATCH(G3179,QualityStatuses,0)),"Quality Lead","Non-Quality Lead")</f>
        <v>Non-Quality Lead</v>
      </c>
      <c r="I3179" t="inlineStr">
        <is>
          <t>2026-10</t>
        </is>
      </c>
      <c r="J3179" t="inlineStr">
        <is>
          <t>Wk of 2026-10-05</t>
        </is>
      </c>
      <c r="K3179" t="inlineStr">
        <is>
          <t>Marshal Malbari</t>
        </is>
      </c>
      <c r="L3179" t="inlineStr">
        <is>
          <t>Facebook</t>
        </is>
      </c>
      <c r="M3179" t="inlineStr">
        <is>
          <t>Direct (campaign tagged in CRM)</t>
        </is>
      </c>
      <c r="N3179" t="inlineStr">
        <is>
          <t>6ac8c9ba0f291bb91591f671</t>
        </is>
      </c>
      <c r="O3179" t="n">
        <v>1</v>
      </c>
      <c r="P3179" s="40">
        <f>IF(A3179="Lead",IF(ISNUMBER(MATCH(G3179,QualityStatuses,0)),1,0),0)</f>
        <v>0</v>
      </c>
      <c r="Q3179" s="40">
        <f>IF(A3179="Lead",IF(G3179="New Lead",0,1),0)</f>
        <v>1</v>
      </c>
      <c r="R3179" s="40">
        <f>IF(A3179="Lead",IF(G3179="Lost",1,0),0)</f>
        <v>0</v>
      </c>
      <c r="S3179" t="n">
        <v>5</v>
      </c>
      <c r="T3179" t="n">
        <v>5</v>
      </c>
      <c r="U3179" t="n">
        <v>0</v>
      </c>
      <c r="V3179" t="n">
        <v>0</v>
      </c>
      <c r="W3179" t="n">
        <v>0</v>
      </c>
      <c r="X3179" t="n">
        <v>0</v>
      </c>
      <c r="Y3179">
        <f>IF(AND(A3179="Lead",COUNTIF(MetaCamps,C3179)&gt;0),1,0)</f>
        <v>0</v>
      </c>
      <c r="Z3179">
        <f>IF(Y3179=1,P3179,0)</f>
        <v>0</v>
      </c>
    </row>
    <row r="3180">
      <c r="A3180" t="inlineStr">
        <is>
          <t>Lead</t>
        </is>
      </c>
      <c r="B3180" s="39" t="str">
        <f>IFERROR(INDEX(CampTypes,MATCH(C3180,CampList,0)),"Unattributed")</f>
        <v>Old</v>
      </c>
      <c r="C3180" t="inlineStr">
        <is>
          <t>E_Karan_Natuf_All_07072026</t>
        </is>
      </c>
      <c r="D3180" t="inlineStr">
        <is>
          <t>E_Karan_Natuf_Fragship_07072026_Adset2</t>
        </is>
      </c>
      <c r="E3180" t="inlineStr">
        <is>
          <t>E_Karan_Natuf_Flagship_Cafe_07072026_Adset2_Ad1 – Copy 2</t>
        </is>
      </c>
      <c r="F3180" t="inlineStr">
        <is>
          <t>Natuf</t>
        </is>
      </c>
      <c r="G3180" t="inlineStr">
        <is>
          <t>Attempt 2</t>
        </is>
      </c>
      <c r="H3180" s="39" t="str">
        <f>IF(ISNUMBER(MATCH(G3180,QualityStatuses,0)),"Quality Lead","Non-Quality Lead")</f>
        <v>Non-Quality Lead</v>
      </c>
      <c r="I3180" t="inlineStr">
        <is>
          <t>2026-10</t>
        </is>
      </c>
      <c r="J3180" t="inlineStr">
        <is>
          <t>Wk of 2026-10-05</t>
        </is>
      </c>
      <c r="K3180" t="inlineStr">
        <is>
          <t>Tejaswini Tarigopula</t>
        </is>
      </c>
      <c r="L3180" t="inlineStr">
        <is>
          <t>Facebook</t>
        </is>
      </c>
      <c r="M3180" t="inlineStr">
        <is>
          <t>Direct (campaign tagged in CRM)</t>
        </is>
      </c>
      <c r="N3180" t="inlineStr">
        <is>
          <t>6ac8c5db214288216848931c</t>
        </is>
      </c>
      <c r="O3180" t="n">
        <v>1</v>
      </c>
      <c r="P3180" s="40">
        <f>IF(A3180="Lead",IF(ISNUMBER(MATCH(G3180,QualityStatuses,0)),1,0),0)</f>
        <v>0</v>
      </c>
      <c r="Q3180" s="40">
        <f>IF(A3180="Lead",IF(G3180="New Lead",0,1),0)</f>
        <v>1</v>
      </c>
      <c r="R3180" s="40">
        <f>IF(A3180="Lead",IF(G3180="Lost",1,0),0)</f>
        <v>0</v>
      </c>
      <c r="S3180" t="n">
        <v>2</v>
      </c>
      <c r="T3180" t="n">
        <v>0</v>
      </c>
      <c r="U3180" t="n">
        <v>0</v>
      </c>
      <c r="V3180" t="n">
        <v>0</v>
      </c>
      <c r="W3180" t="n">
        <v>0</v>
      </c>
      <c r="X3180" t="n">
        <v>0</v>
      </c>
      <c r="Y3180">
        <f>IF(AND(A3180="Lead",COUNTIF(MetaCamps,C3180)&gt;0),1,0)</f>
        <v>1</v>
      </c>
      <c r="Z3180">
        <f>IF(Y3180=1,P3180,0)</f>
        <v>0</v>
      </c>
    </row>
    <row r="3181">
      <c r="A3181" t="inlineStr">
        <is>
          <t>Lead</t>
        </is>
      </c>
      <c r="B3181" s="39" t="str">
        <f>IFERROR(INDEX(CampTypes,MATCH(C3181,CampList,0)),"Unattributed")</f>
        <v>Old</v>
      </c>
      <c r="C3181" t="inlineStr">
        <is>
          <t>natuf_Kiosk_14072026_Hindi</t>
        </is>
      </c>
      <c r="D3181" t="inlineStr">
        <is>
          <t>natuf_Kiosk_09102026</t>
        </is>
      </c>
      <c r="E3181" t="inlineStr">
        <is>
          <t>natuf_Kiosk_14072026_ad set_ad1</t>
        </is>
      </c>
      <c r="F3181" t="inlineStr">
        <is>
          <t>Natuf</t>
        </is>
      </c>
      <c r="G3181" t="inlineStr">
        <is>
          <t>Attempt 1</t>
        </is>
      </c>
      <c r="H3181" s="39" t="str">
        <f>IF(ISNUMBER(MATCH(G3181,QualityStatuses,0)),"Quality Lead","Non-Quality Lead")</f>
        <v>Non-Quality Lead</v>
      </c>
      <c r="I3181" t="inlineStr">
        <is>
          <t>2026-10</t>
        </is>
      </c>
      <c r="J3181" t="inlineStr">
        <is>
          <t>Wk of 2026-10-05</t>
        </is>
      </c>
      <c r="K3181" t="inlineStr">
        <is>
          <t>Marshal Malbari</t>
        </is>
      </c>
      <c r="L3181" t="inlineStr">
        <is>
          <t>Facebook</t>
        </is>
      </c>
      <c r="M3181" t="inlineStr">
        <is>
          <t>Direct (campaign tagged in CRM)</t>
        </is>
      </c>
      <c r="N3181" t="inlineStr">
        <is>
          <t>6ac8c2b384998f9e392a6a6a</t>
        </is>
      </c>
      <c r="O3181" t="n">
        <v>1</v>
      </c>
      <c r="P3181" s="40">
        <f>IF(A3181="Lead",IF(ISNUMBER(MATCH(G3181,QualityStatuses,0)),1,0),0)</f>
        <v>0</v>
      </c>
      <c r="Q3181" s="40">
        <f>IF(A3181="Lead",IF(G3181="New Lead",0,1),0)</f>
        <v>1</v>
      </c>
      <c r="R3181" s="40">
        <f>IF(A3181="Lead",IF(G3181="Lost",1,0),0)</f>
        <v>0</v>
      </c>
      <c r="S3181" t="n">
        <v>1</v>
      </c>
      <c r="T3181" t="n">
        <v>0</v>
      </c>
      <c r="U3181" t="n">
        <v>0</v>
      </c>
      <c r="V3181" t="n">
        <v>0</v>
      </c>
      <c r="W3181" t="n">
        <v>0</v>
      </c>
      <c r="X3181" t="n">
        <v>0</v>
      </c>
      <c r="Y3181">
        <f>IF(AND(A3181="Lead",COUNTIF(MetaCamps,C3181)&gt;0),1,0)</f>
        <v>1</v>
      </c>
      <c r="Z3181">
        <f>IF(Y3181=1,P3181,0)</f>
        <v>0</v>
      </c>
    </row>
    <row r="3182">
      <c r="A3182" t="inlineStr">
        <is>
          <t>Lead</t>
        </is>
      </c>
      <c r="B3182" s="39" t="str">
        <f>IFERROR(INDEX(CampTypes,MATCH(C3182,CampList,0)),"Unattributed")</f>
        <v>Old</v>
      </c>
      <c r="C3182" t="inlineStr">
        <is>
          <t>E_Karan_Natuf_All_07072026</t>
        </is>
      </c>
      <c r="D3182" t="inlineStr">
        <is>
          <t>E_Karan_Natuf_Fragship_07072026_Adset2</t>
        </is>
      </c>
      <c r="E3182" t="inlineStr">
        <is>
          <t>E_Karan_Natuf_Flagship_Cafe_07072026_Adset2_Ad1 – Copy 2</t>
        </is>
      </c>
      <c r="F3182" t="inlineStr">
        <is>
          <t>Natuf</t>
        </is>
      </c>
      <c r="G3182" t="inlineStr">
        <is>
          <t>Lost</t>
        </is>
      </c>
      <c r="H3182" s="39" t="str">
        <f>IF(ISNUMBER(MATCH(G3182,QualityStatuses,0)),"Quality Lead","Non-Quality Lead")</f>
        <v>Non-Quality Lead</v>
      </c>
      <c r="I3182" t="inlineStr">
        <is>
          <t>2026-10</t>
        </is>
      </c>
      <c r="J3182" t="inlineStr">
        <is>
          <t>Wk of 2026-10-05</t>
        </is>
      </c>
      <c r="K3182" t="inlineStr">
        <is>
          <t>Marshal Malbari</t>
        </is>
      </c>
      <c r="L3182" t="inlineStr">
        <is>
          <t>Facebook</t>
        </is>
      </c>
      <c r="M3182" t="inlineStr">
        <is>
          <t>Direct (campaign tagged in CRM)</t>
        </is>
      </c>
      <c r="N3182" t="inlineStr">
        <is>
          <t>6ac8bf669623f94cb22e2cb8</t>
        </is>
      </c>
      <c r="O3182" t="n">
        <v>1</v>
      </c>
      <c r="P3182" s="40">
        <f>IF(A3182="Lead",IF(ISNUMBER(MATCH(G3182,QualityStatuses,0)),1,0),0)</f>
        <v>0</v>
      </c>
      <c r="Q3182" s="40">
        <f>IF(A3182="Lead",IF(G3182="New Lead",0,1),0)</f>
        <v>1</v>
      </c>
      <c r="R3182" s="40">
        <f>IF(A3182="Lead",IF(G3182="Lost",1,0),0)</f>
        <v>1</v>
      </c>
      <c r="S3182" t="n">
        <v>5</v>
      </c>
      <c r="T3182" t="n">
        <v>1</v>
      </c>
      <c r="U3182" t="n">
        <v>0</v>
      </c>
      <c r="V3182" t="n">
        <v>0</v>
      </c>
      <c r="W3182" t="n">
        <v>0</v>
      </c>
      <c r="X3182" t="n">
        <v>0</v>
      </c>
      <c r="Y3182">
        <f>IF(AND(A3182="Lead",COUNTIF(MetaCamps,C3182)&gt;0),1,0)</f>
        <v>1</v>
      </c>
      <c r="Z3182">
        <f>IF(Y3182=1,P3182,0)</f>
        <v>0</v>
      </c>
    </row>
    <row r="3183">
      <c r="A3183" t="inlineStr">
        <is>
          <t>Lead</t>
        </is>
      </c>
      <c r="B3183" s="39" t="str">
        <f>IFERROR(INDEX(CampTypes,MATCH(C3183,CampList,0)),"Unattributed")</f>
        <v>New</v>
      </c>
      <c r="C3183" t="inlineStr">
        <is>
          <t>EBG - In House | ABO | Natuf | Leads | Unit Franchise | India | Oct26 | V1</t>
        </is>
      </c>
      <c r="D3183" t="inlineStr">
        <is>
          <t>Natuf | Broad | Tier1 + Growth Cities | Oct26 | V1</t>
        </is>
      </c>
      <c r="E3183" t="inlineStr">
        <is>
          <t>Natuf | Reel | Brand Ambassador | Heard Of Owning A Cafe | V1</t>
        </is>
      </c>
      <c r="F3183" t="inlineStr">
        <is>
          <t>In House Natuf</t>
        </is>
      </c>
      <c r="G3183" t="inlineStr">
        <is>
          <t>Attempt 5</t>
        </is>
      </c>
      <c r="H3183" s="39" t="str">
        <f>IF(ISNUMBER(MATCH(G3183,QualityStatuses,0)),"Quality Lead","Non-Quality Lead")</f>
        <v>Non-Quality Lead</v>
      </c>
      <c r="I3183" t="inlineStr">
        <is>
          <t>2026-10</t>
        </is>
      </c>
      <c r="J3183" t="inlineStr">
        <is>
          <t>Wk of 2026-10-05</t>
        </is>
      </c>
      <c r="K3183" t="inlineStr">
        <is>
          <t>Marshal Malbari</t>
        </is>
      </c>
      <c r="L3183" t="inlineStr">
        <is>
          <t>Facebook</t>
        </is>
      </c>
      <c r="M3183" t="inlineStr">
        <is>
          <t>Direct (campaign tagged in CRM)</t>
        </is>
      </c>
      <c r="N3183" t="inlineStr">
        <is>
          <t>6ac8bac112bce2c51e4691de</t>
        </is>
      </c>
      <c r="O3183" t="n">
        <v>1</v>
      </c>
      <c r="P3183" s="40">
        <f>IF(A3183="Lead",IF(ISNUMBER(MATCH(G3183,QualityStatuses,0)),1,0),0)</f>
        <v>0</v>
      </c>
      <c r="Q3183" s="40">
        <f>IF(A3183="Lead",IF(G3183="New Lead",0,1),0)</f>
        <v>1</v>
      </c>
      <c r="R3183" s="40">
        <f>IF(A3183="Lead",IF(G3183="Lost",1,0),0)</f>
        <v>0</v>
      </c>
      <c r="S3183" t="n">
        <v>5</v>
      </c>
      <c r="T3183" t="n">
        <v>0</v>
      </c>
      <c r="U3183" t="n">
        <v>0</v>
      </c>
      <c r="V3183" t="n">
        <v>0</v>
      </c>
      <c r="W3183" t="n">
        <v>0</v>
      </c>
      <c r="X3183" t="n">
        <v>0</v>
      </c>
      <c r="Y3183">
        <f>IF(AND(A3183="Lead",COUNTIF(MetaCamps,C3183)&gt;0),1,0)</f>
        <v>0</v>
      </c>
      <c r="Z3183">
        <f>IF(Y3183=1,P3183,0)</f>
        <v>0</v>
      </c>
    </row>
    <row r="3184">
      <c r="A3184" t="inlineStr">
        <is>
          <t>Lead</t>
        </is>
      </c>
      <c r="B3184" s="39" t="str">
        <f>IFERROR(INDEX(CampTypes,MATCH(C3184,CampList,0)),"Unattributed")</f>
        <v>Old</v>
      </c>
      <c r="C3184" t="inlineStr">
        <is>
          <t>E_Karan_Natuf_All_07072026</t>
        </is>
      </c>
      <c r="D3184" t="inlineStr">
        <is>
          <t>E_Karan_Natuf_Fragship_07072026_Adset2</t>
        </is>
      </c>
      <c r="E3184" t="inlineStr">
        <is>
          <t>E_Karan_Natuf_Flagship_Cafe_07072026_Adset2_Ad1 – Copy 2</t>
        </is>
      </c>
      <c r="F3184" t="inlineStr">
        <is>
          <t>Natuf</t>
        </is>
      </c>
      <c r="G3184" t="inlineStr">
        <is>
          <t>New Lead</t>
        </is>
      </c>
      <c r="H3184" s="39" t="str">
        <f>IF(ISNUMBER(MATCH(G3184,QualityStatuses,0)),"Quality Lead","Non-Quality Lead")</f>
        <v>Non-Quality Lead</v>
      </c>
      <c r="I3184" t="inlineStr">
        <is>
          <t>2026-10</t>
        </is>
      </c>
      <c r="J3184" t="inlineStr">
        <is>
          <t>Wk of 2026-10-05</t>
        </is>
      </c>
      <c r="K3184" t="inlineStr">
        <is>
          <t>Tejaswini Tarigopula</t>
        </is>
      </c>
      <c r="L3184" t="inlineStr">
        <is>
          <t>Facebook</t>
        </is>
      </c>
      <c r="M3184" t="inlineStr">
        <is>
          <t>Direct (campaign tagged in CRM)</t>
        </is>
      </c>
      <c r="N3184" t="inlineStr">
        <is>
          <t>6ac8b8a266c9ce559a8b24e3</t>
        </is>
      </c>
      <c r="O3184" t="n">
        <v>1</v>
      </c>
      <c r="P3184" s="40">
        <f>IF(A3184="Lead",IF(ISNUMBER(MATCH(G3184,QualityStatuses,0)),1,0),0)</f>
        <v>0</v>
      </c>
      <c r="Q3184" s="40">
        <f>IF(A3184="Lead",IF(G3184="New Lead",0,1),0)</f>
        <v>0</v>
      </c>
      <c r="R3184" s="40">
        <f>IF(A3184="Lead",IF(G3184="Lost",1,0),0)</f>
        <v>0</v>
      </c>
      <c r="S3184" t="n">
        <v>1</v>
      </c>
      <c r="T3184" t="n">
        <v>1</v>
      </c>
      <c r="U3184" t="n">
        <v>0</v>
      </c>
      <c r="V3184" t="n">
        <v>0</v>
      </c>
      <c r="W3184" t="n">
        <v>0</v>
      </c>
      <c r="X3184" t="n">
        <v>0</v>
      </c>
      <c r="Y3184">
        <f>IF(AND(A3184="Lead",COUNTIF(MetaCamps,C3184)&gt;0),1,0)</f>
        <v>1</v>
      </c>
      <c r="Z3184">
        <f>IF(Y3184=1,P3184,0)</f>
        <v>0</v>
      </c>
    </row>
    <row r="3185">
      <c r="A3185" t="inlineStr">
        <is>
          <t>Lead</t>
        </is>
      </c>
      <c r="B3185" s="39" t="str">
        <f>IFERROR(INDEX(CampTypes,MATCH(C3185,CampList,0)),"Unattributed")</f>
        <v>New</v>
      </c>
      <c r="C3185" t="inlineStr">
        <is>
          <t>EBG - In House | ABO | Natuf | Leads | Unit Franchise | India | Oct26 | V1</t>
        </is>
      </c>
      <c r="D3185" t="inlineStr">
        <is>
          <t>Natuf | Investors | Tier1 + Growth Cities | Oct26 | V1</t>
        </is>
      </c>
      <c r="E3185" t="inlineStr">
        <is>
          <t>Natuf | Reel | Brand Ambassador | Heard Of Owning A Cafe | V1</t>
        </is>
      </c>
      <c r="F3185" t="inlineStr">
        <is>
          <t>In House Natuf</t>
        </is>
      </c>
      <c r="G3185" t="inlineStr">
        <is>
          <t>Attempt 1</t>
        </is>
      </c>
      <c r="H3185" s="39" t="str">
        <f>IF(ISNUMBER(MATCH(G3185,QualityStatuses,0)),"Quality Lead","Non-Quality Lead")</f>
        <v>Non-Quality Lead</v>
      </c>
      <c r="I3185" t="inlineStr">
        <is>
          <t>2026-10</t>
        </is>
      </c>
      <c r="J3185" t="inlineStr">
        <is>
          <t>Wk of 2026-10-05</t>
        </is>
      </c>
      <c r="K3185" t="inlineStr">
        <is>
          <t>Marshal Malbari</t>
        </is>
      </c>
      <c r="L3185" t="inlineStr">
        <is>
          <t>Facebook</t>
        </is>
      </c>
      <c r="M3185" t="inlineStr">
        <is>
          <t>Direct (campaign tagged in CRM)</t>
        </is>
      </c>
      <c r="N3185" t="inlineStr">
        <is>
          <t>6ac8b7c2f77c0ee85202dcb1</t>
        </is>
      </c>
      <c r="O3185" t="n">
        <v>1</v>
      </c>
      <c r="P3185" s="40">
        <f>IF(A3185="Lead",IF(ISNUMBER(MATCH(G3185,QualityStatuses,0)),1,0),0)</f>
        <v>0</v>
      </c>
      <c r="Q3185" s="40">
        <f>IF(A3185="Lead",IF(G3185="New Lead",0,1),0)</f>
        <v>1</v>
      </c>
      <c r="R3185" s="40">
        <f>IF(A3185="Lead",IF(G3185="Lost",1,0),0)</f>
        <v>0</v>
      </c>
      <c r="S3185" t="n">
        <v>2</v>
      </c>
      <c r="T3185" t="n">
        <v>0</v>
      </c>
      <c r="U3185" t="n">
        <v>0</v>
      </c>
      <c r="V3185" t="n">
        <v>0</v>
      </c>
      <c r="W3185" t="n">
        <v>0</v>
      </c>
      <c r="X3185" t="n">
        <v>0</v>
      </c>
      <c r="Y3185">
        <f>IF(AND(A3185="Lead",COUNTIF(MetaCamps,C3185)&gt;0),1,0)</f>
        <v>0</v>
      </c>
      <c r="Z3185">
        <f>IF(Y3185=1,P3185,0)</f>
        <v>0</v>
      </c>
    </row>
    <row r="3186">
      <c r="A3186" t="inlineStr">
        <is>
          <t>Lead</t>
        </is>
      </c>
      <c r="B3186" s="39" t="str">
        <f>IFERROR(INDEX(CampTypes,MATCH(C3186,CampList,0)),"Unattributed")</f>
        <v>Old</v>
      </c>
      <c r="C3186" t="inlineStr">
        <is>
          <t>E_Suresh_Natuf_Kiosk_07072026</t>
        </is>
      </c>
      <c r="D3186" t="inlineStr">
        <is>
          <t>E_Suresh_Natuf_Kiosk_07072026_Adset5</t>
        </is>
      </c>
      <c r="E3186" t="inlineStr">
        <is>
          <t>E_Hindi_Suresh_Natuf_Kiosk_07072026_Adset5_ad3 – Copy 2</t>
        </is>
      </c>
      <c r="F3186" t="inlineStr">
        <is>
          <t>Natuf</t>
        </is>
      </c>
      <c r="G3186" t="inlineStr">
        <is>
          <t>Connected</t>
        </is>
      </c>
      <c r="H3186" s="39" t="str">
        <f>IF(ISNUMBER(MATCH(G3186,QualityStatuses,0)),"Quality Lead","Non-Quality Lead")</f>
        <v>Non-Quality Lead</v>
      </c>
      <c r="I3186" t="inlineStr">
        <is>
          <t>2026-10</t>
        </is>
      </c>
      <c r="J3186" t="inlineStr">
        <is>
          <t>Wk of 2026-10-05</t>
        </is>
      </c>
      <c r="K3186" t="inlineStr">
        <is>
          <t>Tejaswini Tarigopula</t>
        </is>
      </c>
      <c r="L3186" t="inlineStr">
        <is>
          <t>Facebook</t>
        </is>
      </c>
      <c r="M3186" t="inlineStr">
        <is>
          <t>Direct (campaign tagged in CRM)</t>
        </is>
      </c>
      <c r="N3186" t="inlineStr">
        <is>
          <t>6ac8b56ae6f06c6d302487a7</t>
        </is>
      </c>
      <c r="O3186" t="n">
        <v>1</v>
      </c>
      <c r="P3186" s="40">
        <f>IF(A3186="Lead",IF(ISNUMBER(MATCH(G3186,QualityStatuses,0)),1,0),0)</f>
        <v>0</v>
      </c>
      <c r="Q3186" s="40">
        <f>IF(A3186="Lead",IF(G3186="New Lead",0,1),0)</f>
        <v>1</v>
      </c>
      <c r="R3186" s="40">
        <f>IF(A3186="Lead",IF(G3186="Lost",1,0),0)</f>
        <v>0</v>
      </c>
      <c r="S3186" t="n">
        <v>5</v>
      </c>
      <c r="T3186" t="n">
        <v>3</v>
      </c>
      <c r="U3186" t="n">
        <v>0</v>
      </c>
      <c r="V3186" t="n">
        <v>0</v>
      </c>
      <c r="W3186" t="n">
        <v>0</v>
      </c>
      <c r="X3186" t="n">
        <v>0</v>
      </c>
      <c r="Y3186">
        <f>IF(AND(A3186="Lead",COUNTIF(MetaCamps,C3186)&gt;0),1,0)</f>
        <v>1</v>
      </c>
      <c r="Z3186">
        <f>IF(Y3186=1,P3186,0)</f>
        <v>0</v>
      </c>
    </row>
    <row r="3187">
      <c r="A3187" t="inlineStr">
        <is>
          <t>Lead</t>
        </is>
      </c>
      <c r="B3187" s="39" t="str">
        <f>IFERROR(INDEX(CampTypes,MATCH(C3187,CampList,0)),"Unattributed")</f>
        <v>New</v>
      </c>
      <c r="C3187" t="inlineStr">
        <is>
          <t>EBG - In House | ABO | Natuf | Leads | Unit Franchise | India | Oct26 | V1</t>
        </is>
      </c>
      <c r="D3187" t="inlineStr">
        <is>
          <t>Natuf | Broad | Tier1 + Growth Cities | Oct26 | V1</t>
        </is>
      </c>
      <c r="E3187" t="inlineStr">
        <is>
          <t>Natuf | Reel | Brand Ambassador | Heard Of Owning A Cafe | V1</t>
        </is>
      </c>
      <c r="F3187" t="inlineStr">
        <is>
          <t>In House Natuf</t>
        </is>
      </c>
      <c r="G3187" t="inlineStr">
        <is>
          <t>Lost</t>
        </is>
      </c>
      <c r="H3187" s="39" t="str">
        <f>IF(ISNUMBER(MATCH(G3187,QualityStatuses,0)),"Quality Lead","Non-Quality Lead")</f>
        <v>Non-Quality Lead</v>
      </c>
      <c r="I3187" t="inlineStr">
        <is>
          <t>2026-10</t>
        </is>
      </c>
      <c r="J3187" t="inlineStr">
        <is>
          <t>Wk of 2026-10-05</t>
        </is>
      </c>
      <c r="K3187" t="inlineStr">
        <is>
          <t>Marshal Malbari</t>
        </is>
      </c>
      <c r="L3187" t="inlineStr">
        <is>
          <t>Facebook</t>
        </is>
      </c>
      <c r="M3187" t="inlineStr">
        <is>
          <t>Direct (campaign tagged in CRM)</t>
        </is>
      </c>
      <c r="N3187" t="inlineStr">
        <is>
          <t>6ac8b40893004a26503e7fa3</t>
        </is>
      </c>
      <c r="O3187" t="n">
        <v>1</v>
      </c>
      <c r="P3187" s="40">
        <f>IF(A3187="Lead",IF(ISNUMBER(MATCH(G3187,QualityStatuses,0)),1,0),0)</f>
        <v>0</v>
      </c>
      <c r="Q3187" s="40">
        <f>IF(A3187="Lead",IF(G3187="New Lead",0,1),0)</f>
        <v>1</v>
      </c>
      <c r="R3187" s="40">
        <f>IF(A3187="Lead",IF(G3187="Lost",1,0),0)</f>
        <v>1</v>
      </c>
      <c r="S3187" t="n">
        <v>4</v>
      </c>
      <c r="T3187" t="n">
        <v>3</v>
      </c>
      <c r="U3187" t="n">
        <v>0</v>
      </c>
      <c r="V3187" t="n">
        <v>0</v>
      </c>
      <c r="W3187" t="n">
        <v>0</v>
      </c>
      <c r="X3187" t="n">
        <v>0</v>
      </c>
      <c r="Y3187">
        <f>IF(AND(A3187="Lead",COUNTIF(MetaCamps,C3187)&gt;0),1,0)</f>
        <v>0</v>
      </c>
      <c r="Z3187">
        <f>IF(Y3187=1,P3187,0)</f>
        <v>0</v>
      </c>
    </row>
    <row r="3188">
      <c r="A3188" t="inlineStr">
        <is>
          <t>Lead</t>
        </is>
      </c>
      <c r="B3188" s="39" t="str">
        <f>IFERROR(INDEX(CampTypes,MATCH(C3188,CampList,0)),"Unattributed")</f>
        <v>Old</v>
      </c>
      <c r="C3188" t="inlineStr">
        <is>
          <t>natuf_Kiosk_14072026_Hindi</t>
        </is>
      </c>
      <c r="D3188" t="inlineStr">
        <is>
          <t>natuf_Kiosk_09102026</t>
        </is>
      </c>
      <c r="E3188" t="inlineStr">
        <is>
          <t>natuf_Kiosk_14072026_ad set_ad1</t>
        </is>
      </c>
      <c r="F3188" t="inlineStr">
        <is>
          <t>Natuf</t>
        </is>
      </c>
      <c r="G3188" t="inlineStr">
        <is>
          <t>Attempt 2</t>
        </is>
      </c>
      <c r="H3188" s="39" t="str">
        <f>IF(ISNUMBER(MATCH(G3188,QualityStatuses,0)),"Quality Lead","Non-Quality Lead")</f>
        <v>Non-Quality Lead</v>
      </c>
      <c r="I3188" t="inlineStr">
        <is>
          <t>2026-10</t>
        </is>
      </c>
      <c r="J3188" t="inlineStr">
        <is>
          <t>Wk of 2026-10-05</t>
        </is>
      </c>
      <c r="K3188" t="inlineStr">
        <is>
          <t>Tejaswini Tarigopula</t>
        </is>
      </c>
      <c r="L3188" t="inlineStr">
        <is>
          <t>Facebook</t>
        </is>
      </c>
      <c r="M3188" t="inlineStr">
        <is>
          <t>Direct (campaign tagged in CRM)</t>
        </is>
      </c>
      <c r="N3188" t="inlineStr">
        <is>
          <t>6ac8b11ce1476455d57547e9</t>
        </is>
      </c>
      <c r="O3188" t="n">
        <v>1</v>
      </c>
      <c r="P3188" s="40">
        <f>IF(A3188="Lead",IF(ISNUMBER(MATCH(G3188,QualityStatuses,0)),1,0),0)</f>
        <v>0</v>
      </c>
      <c r="Q3188" s="40">
        <f>IF(A3188="Lead",IF(G3188="New Lead",0,1),0)</f>
        <v>1</v>
      </c>
      <c r="R3188" s="40">
        <f>IF(A3188="Lead",IF(G3188="Lost",1,0),0)</f>
        <v>0</v>
      </c>
      <c r="S3188" t="n">
        <v>2</v>
      </c>
      <c r="T3188" t="n">
        <v>1</v>
      </c>
      <c r="U3188" t="n">
        <v>0</v>
      </c>
      <c r="V3188" t="n">
        <v>0</v>
      </c>
      <c r="W3188" t="n">
        <v>0</v>
      </c>
      <c r="X3188" t="n">
        <v>0</v>
      </c>
      <c r="Y3188">
        <f>IF(AND(A3188="Lead",COUNTIF(MetaCamps,C3188)&gt;0),1,0)</f>
        <v>1</v>
      </c>
      <c r="Z3188">
        <f>IF(Y3188=1,P3188,0)</f>
        <v>0</v>
      </c>
    </row>
    <row r="3189">
      <c r="A3189" t="inlineStr">
        <is>
          <t>Lead</t>
        </is>
      </c>
      <c r="B3189" s="39" t="str">
        <f>IFERROR(INDEX(CampTypes,MATCH(C3189,CampList,0)),"Unattributed")</f>
        <v>New</v>
      </c>
      <c r="C3189" t="inlineStr">
        <is>
          <t>EBG - In House | ABO | Natuf | Leads | Unit Franchise | India | Oct26 | V1</t>
        </is>
      </c>
      <c r="D3189" t="inlineStr">
        <is>
          <t>Natuf | Broad | Tier1 + Growth Cities | Oct26 | V1</t>
        </is>
      </c>
      <c r="E3189" t="inlineStr">
        <is>
          <t>Natuf | Reel | Brand Ambassador | Heard Of Owning A Cafe | V1</t>
        </is>
      </c>
      <c r="F3189" t="inlineStr">
        <is>
          <t>In House Natuf</t>
        </is>
      </c>
      <c r="G3189" t="inlineStr">
        <is>
          <t>Attempt 1</t>
        </is>
      </c>
      <c r="H3189" s="39" t="str">
        <f>IF(ISNUMBER(MATCH(G3189,QualityStatuses,0)),"Quality Lead","Non-Quality Lead")</f>
        <v>Non-Quality Lead</v>
      </c>
      <c r="I3189" t="inlineStr">
        <is>
          <t>2026-10</t>
        </is>
      </c>
      <c r="J3189" t="inlineStr">
        <is>
          <t>Wk of 2026-10-05</t>
        </is>
      </c>
      <c r="K3189" t="inlineStr">
        <is>
          <t>Marshal Malbari</t>
        </is>
      </c>
      <c r="L3189" t="inlineStr">
        <is>
          <t>Facebook</t>
        </is>
      </c>
      <c r="M3189" t="inlineStr">
        <is>
          <t>Direct (campaign tagged in CRM)</t>
        </is>
      </c>
      <c r="N3189" t="inlineStr">
        <is>
          <t>6ac8b0b8dcfb4456efe23a5f</t>
        </is>
      </c>
      <c r="O3189" t="n">
        <v>1</v>
      </c>
      <c r="P3189" s="40">
        <f>IF(A3189="Lead",IF(ISNUMBER(MATCH(G3189,QualityStatuses,0)),1,0),0)</f>
        <v>0</v>
      </c>
      <c r="Q3189" s="40">
        <f>IF(A3189="Lead",IF(G3189="New Lead",0,1),0)</f>
        <v>1</v>
      </c>
      <c r="R3189" s="40">
        <f>IF(A3189="Lead",IF(G3189="Lost",1,0),0)</f>
        <v>0</v>
      </c>
      <c r="S3189" t="n">
        <v>2</v>
      </c>
      <c r="T3189" t="n">
        <v>2</v>
      </c>
      <c r="U3189" t="n">
        <v>0</v>
      </c>
      <c r="V3189" t="n">
        <v>0</v>
      </c>
      <c r="W3189" t="n">
        <v>0</v>
      </c>
      <c r="X3189" t="n">
        <v>0</v>
      </c>
      <c r="Y3189">
        <f>IF(AND(A3189="Lead",COUNTIF(MetaCamps,C3189)&gt;0),1,0)</f>
        <v>0</v>
      </c>
      <c r="Z3189">
        <f>IF(Y3189=1,P3189,0)</f>
        <v>0</v>
      </c>
    </row>
    <row r="3190">
      <c r="A3190" t="inlineStr">
        <is>
          <t>Lead</t>
        </is>
      </c>
      <c r="B3190" s="39" t="str">
        <f>IFERROR(INDEX(CampTypes,MATCH(C3190,CampList,0)),"Unattributed")</f>
        <v>New</v>
      </c>
      <c r="C3190" t="inlineStr">
        <is>
          <t>EBG - In House | ABO | Natuf | Leads | Unit Franchise | India | Oct26 | V1</t>
        </is>
      </c>
      <c r="D3190" t="inlineStr">
        <is>
          <t>Natuf | Investors | Tier1 + Growth Cities | Oct26 | V1</t>
        </is>
      </c>
      <c r="E3190" t="inlineStr">
        <is>
          <t>Natuf | Reel | Brand Ambassador | Heard Of Owning A Cafe | V1</t>
        </is>
      </c>
      <c r="F3190" t="inlineStr">
        <is>
          <t>In House Natuf</t>
        </is>
      </c>
      <c r="G3190" t="inlineStr">
        <is>
          <t>Nurture</t>
        </is>
      </c>
      <c r="H3190" s="39" t="str">
        <f>IF(ISNUMBER(MATCH(G3190,QualityStatuses,0)),"Quality Lead","Non-Quality Lead")</f>
        <v>Non-Quality Lead</v>
      </c>
      <c r="I3190" t="inlineStr">
        <is>
          <t>2026-10</t>
        </is>
      </c>
      <c r="J3190" t="inlineStr">
        <is>
          <t>Wk of 2026-10-05</t>
        </is>
      </c>
      <c r="K3190" t="inlineStr">
        <is>
          <t>Marshal Malbari</t>
        </is>
      </c>
      <c r="L3190" t="inlineStr">
        <is>
          <t>Facebook</t>
        </is>
      </c>
      <c r="M3190" t="inlineStr">
        <is>
          <t>Direct (campaign tagged in CRM)</t>
        </is>
      </c>
      <c r="N3190" t="inlineStr">
        <is>
          <t>6ac8afe4b82cf8998594d4a6</t>
        </is>
      </c>
      <c r="O3190" t="n">
        <v>1</v>
      </c>
      <c r="P3190" s="40">
        <f>IF(A3190="Lead",IF(ISNUMBER(MATCH(G3190,QualityStatuses,0)),1,0),0)</f>
        <v>0</v>
      </c>
      <c r="Q3190" s="40">
        <f>IF(A3190="Lead",IF(G3190="New Lead",0,1),0)</f>
        <v>1</v>
      </c>
      <c r="R3190" s="40">
        <f>IF(A3190="Lead",IF(G3190="Lost",1,0),0)</f>
        <v>0</v>
      </c>
      <c r="S3190" t="n">
        <v>4</v>
      </c>
      <c r="T3190" t="n">
        <v>1</v>
      </c>
      <c r="U3190" t="n">
        <v>0</v>
      </c>
      <c r="V3190" t="n">
        <v>0</v>
      </c>
      <c r="W3190" t="n">
        <v>0</v>
      </c>
      <c r="X3190" t="n">
        <v>0</v>
      </c>
      <c r="Y3190">
        <f>IF(AND(A3190="Lead",COUNTIF(MetaCamps,C3190)&gt;0),1,0)</f>
        <v>0</v>
      </c>
      <c r="Z3190">
        <f>IF(Y3190=1,P3190,0)</f>
        <v>0</v>
      </c>
    </row>
    <row r="3191">
      <c r="A3191" t="inlineStr">
        <is>
          <t>Lead</t>
        </is>
      </c>
      <c r="B3191" s="39" t="str">
        <f>IFERROR(INDEX(CampTypes,MATCH(C3191,CampList,0)),"Unattributed")</f>
        <v>New</v>
      </c>
      <c r="C3191" t="inlineStr">
        <is>
          <t>EBG - In House | ABO | Natuf | Leads | Unit Franchise | India | Oct26 | V1</t>
        </is>
      </c>
      <c r="D3191" t="inlineStr">
        <is>
          <t>Natuf | LAL 1% | India | Jul26 | V1</t>
        </is>
      </c>
      <c r="E3191" t="inlineStr">
        <is>
          <t>Natuf | Reel | Brand Ambassador | Heard Of Owning A Cafe | V1</t>
        </is>
      </c>
      <c r="F3191" t="inlineStr">
        <is>
          <t>In House Natuf</t>
        </is>
      </c>
      <c r="G3191" t="inlineStr">
        <is>
          <t>Attempt 3</t>
        </is>
      </c>
      <c r="H3191" s="39" t="str">
        <f>IF(ISNUMBER(MATCH(G3191,QualityStatuses,0)),"Quality Lead","Non-Quality Lead")</f>
        <v>Non-Quality Lead</v>
      </c>
      <c r="I3191" t="inlineStr">
        <is>
          <t>2026-10</t>
        </is>
      </c>
      <c r="J3191" t="inlineStr">
        <is>
          <t>Wk of 2026-10-05</t>
        </is>
      </c>
      <c r="K3191" t="inlineStr">
        <is>
          <t>Marshal Malbari</t>
        </is>
      </c>
      <c r="L3191" t="inlineStr">
        <is>
          <t>Facebook</t>
        </is>
      </c>
      <c r="M3191" t="inlineStr">
        <is>
          <t>Direct (campaign tagged in CRM)</t>
        </is>
      </c>
      <c r="N3191" t="inlineStr">
        <is>
          <t>6ac8ac4e04f0f3c9fd033491</t>
        </is>
      </c>
      <c r="O3191" t="n">
        <v>1</v>
      </c>
      <c r="P3191" s="40">
        <f>IF(A3191="Lead",IF(ISNUMBER(MATCH(G3191,QualityStatuses,0)),1,0),0)</f>
        <v>0</v>
      </c>
      <c r="Q3191" s="40">
        <f>IF(A3191="Lead",IF(G3191="New Lead",0,1),0)</f>
        <v>1</v>
      </c>
      <c r="R3191" s="40">
        <f>IF(A3191="Lead",IF(G3191="Lost",1,0),0)</f>
        <v>0</v>
      </c>
      <c r="S3191" t="n">
        <v>3</v>
      </c>
      <c r="T3191" t="n">
        <v>1</v>
      </c>
      <c r="U3191" t="n">
        <v>0</v>
      </c>
      <c r="V3191" t="n">
        <v>0</v>
      </c>
      <c r="W3191" t="n">
        <v>0</v>
      </c>
      <c r="X3191" t="n">
        <v>0</v>
      </c>
      <c r="Y3191">
        <f>IF(AND(A3191="Lead",COUNTIF(MetaCamps,C3191)&gt;0),1,0)</f>
        <v>0</v>
      </c>
      <c r="Z3191">
        <f>IF(Y3191=1,P3191,0)</f>
        <v>0</v>
      </c>
    </row>
    <row r="3192">
      <c r="A3192" t="inlineStr">
        <is>
          <t>Lead</t>
        </is>
      </c>
      <c r="B3192" s="39" t="str">
        <f>IFERROR(INDEX(CampTypes,MATCH(C3192,CampList,0)),"Unattributed")</f>
        <v>New</v>
      </c>
      <c r="C3192" t="inlineStr">
        <is>
          <t>EBG - In House | ABO | Natuf | Leads | Unit Franchise | India | Oct26 | V1</t>
        </is>
      </c>
      <c r="D3192" t="inlineStr">
        <is>
          <t>Natuf | LAL 1% | India | Jul26 | V1</t>
        </is>
      </c>
      <c r="E3192" t="inlineStr">
        <is>
          <t>Natuf | Reel | Brand Ambassador | Heard Of Owning A Cafe | V1</t>
        </is>
      </c>
      <c r="F3192" t="inlineStr">
        <is>
          <t>In House Natuf</t>
        </is>
      </c>
      <c r="G3192" t="inlineStr">
        <is>
          <t>Attempt 5</t>
        </is>
      </c>
      <c r="H3192" s="39" t="str">
        <f>IF(ISNUMBER(MATCH(G3192,QualityStatuses,0)),"Quality Lead","Non-Quality Lead")</f>
        <v>Non-Quality Lead</v>
      </c>
      <c r="I3192" t="inlineStr">
        <is>
          <t>2026-10</t>
        </is>
      </c>
      <c r="J3192" t="inlineStr">
        <is>
          <t>Wk of 2026-10-05</t>
        </is>
      </c>
      <c r="K3192" t="inlineStr">
        <is>
          <t>Marshal Malbari</t>
        </is>
      </c>
      <c r="L3192" t="inlineStr">
        <is>
          <t>Facebook</t>
        </is>
      </c>
      <c r="M3192" t="inlineStr">
        <is>
          <t>Direct (campaign tagged in CRM)</t>
        </is>
      </c>
      <c r="N3192" t="inlineStr">
        <is>
          <t>6ac8a93e51993c62e150a414</t>
        </is>
      </c>
      <c r="O3192" t="n">
        <v>1</v>
      </c>
      <c r="P3192" s="40">
        <f>IF(A3192="Lead",IF(ISNUMBER(MATCH(G3192,QualityStatuses,0)),1,0),0)</f>
        <v>0</v>
      </c>
      <c r="Q3192" s="40">
        <f>IF(A3192="Lead",IF(G3192="New Lead",0,1),0)</f>
        <v>1</v>
      </c>
      <c r="R3192" s="40">
        <f>IF(A3192="Lead",IF(G3192="Lost",1,0),0)</f>
        <v>0</v>
      </c>
      <c r="S3192" t="n">
        <v>5</v>
      </c>
      <c r="T3192" t="n">
        <v>0</v>
      </c>
      <c r="U3192" t="n">
        <v>0</v>
      </c>
      <c r="V3192" t="n">
        <v>0</v>
      </c>
      <c r="W3192" t="n">
        <v>0</v>
      </c>
      <c r="X3192" t="n">
        <v>0</v>
      </c>
      <c r="Y3192">
        <f>IF(AND(A3192="Lead",COUNTIF(MetaCamps,C3192)&gt;0),1,0)</f>
        <v>0</v>
      </c>
      <c r="Z3192">
        <f>IF(Y3192=1,P3192,0)</f>
        <v>0</v>
      </c>
    </row>
    <row r="3193">
      <c r="A3193" t="inlineStr">
        <is>
          <t>Lead</t>
        </is>
      </c>
      <c r="B3193" s="39" t="str">
        <f>IFERROR(INDEX(CampTypes,MATCH(C3193,CampList,0)),"Unattributed")</f>
        <v>New</v>
      </c>
      <c r="C3193" t="inlineStr">
        <is>
          <t>EBG - In House | ABO | Natuf | Leads | Unit Franchise | India | Oct26 | V1</t>
        </is>
      </c>
      <c r="D3193" t="inlineStr">
        <is>
          <t>Natuf | Business Owners | Tier1 + Growth Cities | Oct26 | V1</t>
        </is>
      </c>
      <c r="E3193" t="inlineStr">
        <is>
          <t>Natuf | Reel | Brand Ambassador | Heard Of Owning A Cafe | V1</t>
        </is>
      </c>
      <c r="F3193" t="inlineStr">
        <is>
          <t>In House Natuf</t>
        </is>
      </c>
      <c r="G3193" t="inlineStr">
        <is>
          <t>Details Shared</t>
        </is>
      </c>
      <c r="H3193" s="39" t="str">
        <f>IF(ISNUMBER(MATCH(G3193,QualityStatuses,0)),"Quality Lead","Non-Quality Lead")</f>
        <v>Quality Lead</v>
      </c>
      <c r="I3193" t="inlineStr">
        <is>
          <t>2026-10</t>
        </is>
      </c>
      <c r="J3193" t="inlineStr">
        <is>
          <t>Wk of 2026-10-05</t>
        </is>
      </c>
      <c r="K3193" t="inlineStr">
        <is>
          <t>Marshal Malbari</t>
        </is>
      </c>
      <c r="L3193" t="inlineStr">
        <is>
          <t>Facebook</t>
        </is>
      </c>
      <c r="M3193" t="inlineStr">
        <is>
          <t>Direct (campaign tagged in CRM)</t>
        </is>
      </c>
      <c r="N3193" t="inlineStr">
        <is>
          <t>6ac8a5ce92dbe2afc85ef251</t>
        </is>
      </c>
      <c r="O3193" t="n">
        <v>1</v>
      </c>
      <c r="P3193" s="40">
        <f>IF(A3193="Lead",IF(ISNUMBER(MATCH(G3193,QualityStatuses,0)),1,0),0)</f>
        <v>1</v>
      </c>
      <c r="Q3193" s="40">
        <f>IF(A3193="Lead",IF(G3193="New Lead",0,1),0)</f>
        <v>1</v>
      </c>
      <c r="R3193" s="40">
        <f>IF(A3193="Lead",IF(G3193="Lost",1,0),0)</f>
        <v>0</v>
      </c>
      <c r="S3193" t="n">
        <v>5</v>
      </c>
      <c r="T3193" t="n">
        <v>4</v>
      </c>
      <c r="U3193" t="n">
        <v>0</v>
      </c>
      <c r="V3193" t="n">
        <v>0</v>
      </c>
      <c r="W3193" t="n">
        <v>0</v>
      </c>
      <c r="X3193" t="n">
        <v>0</v>
      </c>
      <c r="Y3193">
        <f>IF(AND(A3193="Lead",COUNTIF(MetaCamps,C3193)&gt;0),1,0)</f>
        <v>0</v>
      </c>
      <c r="Z3193">
        <f>IF(Y3193=1,P3193,0)</f>
        <v>0</v>
      </c>
    </row>
    <row r="3194">
      <c r="A3194" t="inlineStr">
        <is>
          <t>Lead</t>
        </is>
      </c>
      <c r="B3194" s="39" t="str">
        <f>IFERROR(INDEX(CampTypes,MATCH(C3194,CampList,0)),"Unattributed")</f>
        <v>Old</v>
      </c>
      <c r="C3194" t="inlineStr">
        <is>
          <t>E_Suresh_Natuf_Kiosk_07072026</t>
        </is>
      </c>
      <c r="D3194" t="inlineStr">
        <is>
          <t>E_Suresh_Natuf_Kiosk_07072026_Adset5</t>
        </is>
      </c>
      <c r="E3194" t="inlineStr">
        <is>
          <t>E_Hindi_Suresh_Natuf_Kiosk_07072026_Adset5_ad3 – Copy 2</t>
        </is>
      </c>
      <c r="F3194" t="inlineStr">
        <is>
          <t>Natuf</t>
        </is>
      </c>
      <c r="G3194" t="inlineStr">
        <is>
          <t>Connected</t>
        </is>
      </c>
      <c r="H3194" s="39" t="str">
        <f>IF(ISNUMBER(MATCH(G3194,QualityStatuses,0)),"Quality Lead","Non-Quality Lead")</f>
        <v>Non-Quality Lead</v>
      </c>
      <c r="I3194" t="inlineStr">
        <is>
          <t>2026-10</t>
        </is>
      </c>
      <c r="J3194" t="inlineStr">
        <is>
          <t>Wk of 2026-10-05</t>
        </is>
      </c>
      <c r="K3194" t="inlineStr">
        <is>
          <t>Deepak Rai</t>
        </is>
      </c>
      <c r="L3194" t="inlineStr">
        <is>
          <t>Facebook</t>
        </is>
      </c>
      <c r="M3194" t="inlineStr">
        <is>
          <t>Direct (campaign tagged in CRM)</t>
        </is>
      </c>
      <c r="N3194" t="inlineStr">
        <is>
          <t>6ac89ec1845d41fe1a45a0d0</t>
        </is>
      </c>
      <c r="O3194" t="n">
        <v>1</v>
      </c>
      <c r="P3194" s="40">
        <f>IF(A3194="Lead",IF(ISNUMBER(MATCH(G3194,QualityStatuses,0)),1,0),0)</f>
        <v>0</v>
      </c>
      <c r="Q3194" s="40">
        <f>IF(A3194="Lead",IF(G3194="New Lead",0,1),0)</f>
        <v>1</v>
      </c>
      <c r="R3194" s="40">
        <f>IF(A3194="Lead",IF(G3194="Lost",1,0),0)</f>
        <v>0</v>
      </c>
      <c r="S3194" t="n">
        <v>10</v>
      </c>
      <c r="T3194" t="n">
        <v>5</v>
      </c>
      <c r="U3194" t="n">
        <v>0</v>
      </c>
      <c r="V3194" t="n">
        <v>0</v>
      </c>
      <c r="W3194" t="n">
        <v>0</v>
      </c>
      <c r="X3194" t="n">
        <v>0</v>
      </c>
      <c r="Y3194">
        <f>IF(AND(A3194="Lead",COUNTIF(MetaCamps,C3194)&gt;0),1,0)</f>
        <v>1</v>
      </c>
      <c r="Z3194">
        <f>IF(Y3194=1,P3194,0)</f>
        <v>0</v>
      </c>
    </row>
    <row r="3195">
      <c r="A3195" t="inlineStr">
        <is>
          <t>Lead</t>
        </is>
      </c>
      <c r="B3195" s="39" t="str">
        <f>IFERROR(INDEX(CampTypes,MATCH(C3195,CampList,0)),"Unattributed")</f>
        <v>New</v>
      </c>
      <c r="C3195" t="inlineStr">
        <is>
          <t>EBG - In House | ABO | Natuf | Leads | Unit Franchise | India | Oct26 | V1</t>
        </is>
      </c>
      <c r="D3195" t="inlineStr">
        <is>
          <t>Natuf | Business Owners | Tier1 + Growth Cities | Oct26 | V1</t>
        </is>
      </c>
      <c r="E3195" t="inlineStr">
        <is>
          <t>Natuf | Reel | Brand Ambassador | Heard Of Owning A Cafe | V1</t>
        </is>
      </c>
      <c r="F3195" t="inlineStr">
        <is>
          <t>In House Natuf</t>
        </is>
      </c>
      <c r="G3195" t="inlineStr">
        <is>
          <t>Details Shared</t>
        </is>
      </c>
      <c r="H3195" s="39" t="str">
        <f>IF(ISNUMBER(MATCH(G3195,QualityStatuses,0)),"Quality Lead","Non-Quality Lead")</f>
        <v>Quality Lead</v>
      </c>
      <c r="I3195" t="inlineStr">
        <is>
          <t>2026-10</t>
        </is>
      </c>
      <c r="J3195" t="inlineStr">
        <is>
          <t>Wk of 2026-10-05</t>
        </is>
      </c>
      <c r="K3195" t="inlineStr">
        <is>
          <t>Marshal Malbari</t>
        </is>
      </c>
      <c r="L3195" t="inlineStr">
        <is>
          <t>Facebook</t>
        </is>
      </c>
      <c r="M3195" t="inlineStr">
        <is>
          <t>Direct (campaign tagged in CRM)</t>
        </is>
      </c>
      <c r="N3195" t="inlineStr">
        <is>
          <t>6ac89d59a1d9393269d77f59</t>
        </is>
      </c>
      <c r="O3195" t="n">
        <v>1</v>
      </c>
      <c r="P3195" s="40">
        <f>IF(A3195="Lead",IF(ISNUMBER(MATCH(G3195,QualityStatuses,0)),1,0),0)</f>
        <v>1</v>
      </c>
      <c r="Q3195" s="40">
        <f>IF(A3195="Lead",IF(G3195="New Lead",0,1),0)</f>
        <v>1</v>
      </c>
      <c r="R3195" s="40">
        <f>IF(A3195="Lead",IF(G3195="Lost",1,0),0)</f>
        <v>0</v>
      </c>
      <c r="S3195" t="n">
        <v>5</v>
      </c>
      <c r="T3195" t="n">
        <v>2</v>
      </c>
      <c r="U3195" t="n">
        <v>0</v>
      </c>
      <c r="V3195" t="n">
        <v>0</v>
      </c>
      <c r="W3195" t="n">
        <v>0</v>
      </c>
      <c r="X3195" t="n">
        <v>0</v>
      </c>
      <c r="Y3195">
        <f>IF(AND(A3195="Lead",COUNTIF(MetaCamps,C3195)&gt;0),1,0)</f>
        <v>0</v>
      </c>
      <c r="Z3195">
        <f>IF(Y3195=1,P3195,0)</f>
        <v>0</v>
      </c>
    </row>
    <row r="3196">
      <c r="A3196" t="inlineStr">
        <is>
          <t>Lead</t>
        </is>
      </c>
      <c r="B3196" s="39" t="str">
        <f>IFERROR(INDEX(CampTypes,MATCH(C3196,CampList,0)),"Unattributed")</f>
        <v>Old</v>
      </c>
      <c r="C3196" t="inlineStr">
        <is>
          <t>E_Suresh_Natuf_Kiosk_07072026</t>
        </is>
      </c>
      <c r="D3196" t="inlineStr">
        <is>
          <t>E_Suresh_Natuf_Kiosk_07072026_Adset5</t>
        </is>
      </c>
      <c r="E3196" t="inlineStr">
        <is>
          <t>E_Hindi_Suresh_Natuf_Kiosk_07072026_Adset5_ad3 – Copy 2</t>
        </is>
      </c>
      <c r="F3196" t="inlineStr">
        <is>
          <t>Natuf</t>
        </is>
      </c>
      <c r="G3196" t="inlineStr">
        <is>
          <t>Connected</t>
        </is>
      </c>
      <c r="H3196" s="39" t="str">
        <f>IF(ISNUMBER(MATCH(G3196,QualityStatuses,0)),"Quality Lead","Non-Quality Lead")</f>
        <v>Non-Quality Lead</v>
      </c>
      <c r="I3196" t="inlineStr">
        <is>
          <t>2026-10</t>
        </is>
      </c>
      <c r="J3196" t="inlineStr">
        <is>
          <t>Wk of 2026-10-05</t>
        </is>
      </c>
      <c r="K3196" t="inlineStr">
        <is>
          <t>Tejaswini Tarigopula</t>
        </is>
      </c>
      <c r="L3196" t="inlineStr">
        <is>
          <t>Facebook</t>
        </is>
      </c>
      <c r="M3196" t="inlineStr">
        <is>
          <t>Direct (campaign tagged in CRM)</t>
        </is>
      </c>
      <c r="N3196" t="inlineStr">
        <is>
          <t>6ac898f8bf9bafbbcc94c9b7</t>
        </is>
      </c>
      <c r="O3196" t="n">
        <v>1</v>
      </c>
      <c r="P3196" s="40">
        <f>IF(A3196="Lead",IF(ISNUMBER(MATCH(G3196,QualityStatuses,0)),1,0),0)</f>
        <v>0</v>
      </c>
      <c r="Q3196" s="40">
        <f>IF(A3196="Lead",IF(G3196="New Lead",0,1),0)</f>
        <v>1</v>
      </c>
      <c r="R3196" s="40">
        <f>IF(A3196="Lead",IF(G3196="Lost",1,0),0)</f>
        <v>0</v>
      </c>
      <c r="S3196" t="n">
        <v>3</v>
      </c>
      <c r="T3196" t="n">
        <v>1</v>
      </c>
      <c r="U3196" t="n">
        <v>0</v>
      </c>
      <c r="V3196" t="n">
        <v>0</v>
      </c>
      <c r="W3196" t="n">
        <v>0</v>
      </c>
      <c r="X3196" t="n">
        <v>0</v>
      </c>
      <c r="Y3196">
        <f>IF(AND(A3196="Lead",COUNTIF(MetaCamps,C3196)&gt;0),1,0)</f>
        <v>1</v>
      </c>
      <c r="Z3196">
        <f>IF(Y3196=1,P3196,0)</f>
        <v>0</v>
      </c>
    </row>
    <row r="3197">
      <c r="A3197" t="inlineStr">
        <is>
          <t>Lead</t>
        </is>
      </c>
      <c r="B3197" s="39" t="str">
        <f>IFERROR(INDEX(CampTypes,MATCH(C3197,CampList,0)),"Unattributed")</f>
        <v>New</v>
      </c>
      <c r="C3197" t="inlineStr">
        <is>
          <t>EBG - In House | ABO | Natuf | Leads | Unit Franchise | India | Oct26 | V1</t>
        </is>
      </c>
      <c r="D3197" t="inlineStr">
        <is>
          <t>Natuf | Business Owners | Tier1 + Growth Cities | Oct26 | V1</t>
        </is>
      </c>
      <c r="E3197" t="inlineStr">
        <is>
          <t>Natuf | Reel | Brand Ambassador | Heard Of Owning A Cafe | V1</t>
        </is>
      </c>
      <c r="F3197" t="inlineStr">
        <is>
          <t>In House Natuf</t>
        </is>
      </c>
      <c r="G3197" t="inlineStr">
        <is>
          <t>Attempt 3</t>
        </is>
      </c>
      <c r="H3197" s="39" t="str">
        <f>IF(ISNUMBER(MATCH(G3197,QualityStatuses,0)),"Quality Lead","Non-Quality Lead")</f>
        <v>Non-Quality Lead</v>
      </c>
      <c r="I3197" t="inlineStr">
        <is>
          <t>2026-10</t>
        </is>
      </c>
      <c r="J3197" t="inlineStr">
        <is>
          <t>Wk of 2026-10-05</t>
        </is>
      </c>
      <c r="K3197" t="inlineStr">
        <is>
          <t>Marshal Malbari</t>
        </is>
      </c>
      <c r="L3197" t="inlineStr">
        <is>
          <t>Facebook</t>
        </is>
      </c>
      <c r="M3197" t="inlineStr">
        <is>
          <t>Direct (campaign tagged in CRM)</t>
        </is>
      </c>
      <c r="N3197" t="inlineStr">
        <is>
          <t>6ac898b31a485bf4f74caa09</t>
        </is>
      </c>
      <c r="O3197" t="n">
        <v>1</v>
      </c>
      <c r="P3197" s="40">
        <f>IF(A3197="Lead",IF(ISNUMBER(MATCH(G3197,QualityStatuses,0)),1,0),0)</f>
        <v>0</v>
      </c>
      <c r="Q3197" s="40">
        <f>IF(A3197="Lead",IF(G3197="New Lead",0,1),0)</f>
        <v>1</v>
      </c>
      <c r="R3197" s="40">
        <f>IF(A3197="Lead",IF(G3197="Lost",1,0),0)</f>
        <v>0</v>
      </c>
      <c r="S3197" t="n">
        <v>3</v>
      </c>
      <c r="T3197" t="n">
        <v>2</v>
      </c>
      <c r="U3197" t="n">
        <v>0</v>
      </c>
      <c r="V3197" t="n">
        <v>0</v>
      </c>
      <c r="W3197" t="n">
        <v>0</v>
      </c>
      <c r="X3197" t="n">
        <v>0</v>
      </c>
      <c r="Y3197">
        <f>IF(AND(A3197="Lead",COUNTIF(MetaCamps,C3197)&gt;0),1,0)</f>
        <v>0</v>
      </c>
      <c r="Z3197">
        <f>IF(Y3197=1,P3197,0)</f>
        <v>0</v>
      </c>
    </row>
    <row r="3198">
      <c r="A3198" t="inlineStr">
        <is>
          <t>Lead</t>
        </is>
      </c>
      <c r="B3198" s="39" t="str">
        <f>IFERROR(INDEX(CampTypes,MATCH(C3198,CampList,0)),"Unattributed")</f>
        <v>Old</v>
      </c>
      <c r="C3198" t="inlineStr">
        <is>
          <t>E_Natuf_Generic_13082026</t>
        </is>
      </c>
      <c r="D3198" t="inlineStr">
        <is>
          <t>E_Natuf_Generic_13082026_Adset1</t>
        </is>
      </c>
      <c r="E3198" t="inlineStr">
        <is>
          <t>E_Natuf_Generic_13082026_Adset1_Ad1</t>
        </is>
      </c>
      <c r="F3198" t="inlineStr">
        <is>
          <t>Natuf</t>
        </is>
      </c>
      <c r="G3198" t="inlineStr">
        <is>
          <t>Meeting Conducted</t>
        </is>
      </c>
      <c r="H3198" s="39" t="str">
        <f>IF(ISNUMBER(MATCH(G3198,QualityStatuses,0)),"Quality Lead","Non-Quality Lead")</f>
        <v>Quality Lead</v>
      </c>
      <c r="I3198" t="inlineStr">
        <is>
          <t>2026-10</t>
        </is>
      </c>
      <c r="J3198" t="inlineStr">
        <is>
          <t>Wk of 2026-10-05</t>
        </is>
      </c>
      <c r="K3198" t="inlineStr">
        <is>
          <t>Tejaswini Tarigopula</t>
        </is>
      </c>
      <c r="L3198" t="inlineStr">
        <is>
          <t>Facebook</t>
        </is>
      </c>
      <c r="M3198" t="inlineStr">
        <is>
          <t>Direct (campaign tagged in CRM)</t>
        </is>
      </c>
      <c r="N3198" t="inlineStr">
        <is>
          <t>6ac897afc182415c118247f8</t>
        </is>
      </c>
      <c r="O3198" t="n">
        <v>1</v>
      </c>
      <c r="P3198" s="40">
        <f>IF(A3198="Lead",IF(ISNUMBER(MATCH(G3198,QualityStatuses,0)),1,0),0)</f>
        <v>1</v>
      </c>
      <c r="Q3198" s="40">
        <f>IF(A3198="Lead",IF(G3198="New Lead",0,1),0)</f>
        <v>1</v>
      </c>
      <c r="R3198" s="40">
        <f>IF(A3198="Lead",IF(G3198="Lost",1,0),0)</f>
        <v>0</v>
      </c>
      <c r="S3198" t="n">
        <v>3</v>
      </c>
      <c r="T3198" t="n">
        <v>2</v>
      </c>
      <c r="U3198" t="n">
        <v>0</v>
      </c>
      <c r="V3198" t="n">
        <v>0</v>
      </c>
      <c r="W3198" t="n">
        <v>0</v>
      </c>
      <c r="X3198" t="n">
        <v>0</v>
      </c>
      <c r="Y3198">
        <f>IF(AND(A3198="Lead",COUNTIF(MetaCamps,C3198)&gt;0),1,0)</f>
        <v>1</v>
      </c>
      <c r="Z3198">
        <f>IF(Y3198=1,P3198,0)</f>
        <v>1</v>
      </c>
    </row>
    <row r="3199">
      <c r="A3199" t="inlineStr">
        <is>
          <t>Lead</t>
        </is>
      </c>
      <c r="B3199" s="39" t="str">
        <f>IFERROR(INDEX(CampTypes,MATCH(C3199,CampList,0)),"Unattributed")</f>
        <v>New</v>
      </c>
      <c r="C3199" t="inlineStr">
        <is>
          <t>EBG - In House | ABO | Natuf | Leads | Unit Franchise | India | Oct26 | V1</t>
        </is>
      </c>
      <c r="D3199" t="inlineStr">
        <is>
          <t>Natuf | LAL 1% | India | Jul26 | V1</t>
        </is>
      </c>
      <c r="E3199" t="inlineStr">
        <is>
          <t>Natuf | Reel | Brand Ambassador | Heard Of Owning A Cafe | V1</t>
        </is>
      </c>
      <c r="F3199" t="inlineStr">
        <is>
          <t>In House Natuf</t>
        </is>
      </c>
      <c r="G3199" t="inlineStr">
        <is>
          <t>Attempt 1</t>
        </is>
      </c>
      <c r="H3199" s="39" t="str">
        <f>IF(ISNUMBER(MATCH(G3199,QualityStatuses,0)),"Quality Lead","Non-Quality Lead")</f>
        <v>Non-Quality Lead</v>
      </c>
      <c r="I3199" t="inlineStr">
        <is>
          <t>2026-10</t>
        </is>
      </c>
      <c r="J3199" t="inlineStr">
        <is>
          <t>Wk of 2026-10-05</t>
        </is>
      </c>
      <c r="K3199" t="inlineStr">
        <is>
          <t>Marshal Malbari</t>
        </is>
      </c>
      <c r="L3199" t="inlineStr">
        <is>
          <t>Facebook</t>
        </is>
      </c>
      <c r="M3199" t="inlineStr">
        <is>
          <t>Direct (campaign tagged in CRM)</t>
        </is>
      </c>
      <c r="N3199" t="inlineStr">
        <is>
          <t>6ac88a999cad75ad08010444</t>
        </is>
      </c>
      <c r="O3199" t="n">
        <v>1</v>
      </c>
      <c r="P3199" s="40">
        <f>IF(A3199="Lead",IF(ISNUMBER(MATCH(G3199,QualityStatuses,0)),1,0),0)</f>
        <v>0</v>
      </c>
      <c r="Q3199" s="40">
        <f>IF(A3199="Lead",IF(G3199="New Lead",0,1),0)</f>
        <v>1</v>
      </c>
      <c r="R3199" s="40">
        <f>IF(A3199="Lead",IF(G3199="Lost",1,0),0)</f>
        <v>0</v>
      </c>
      <c r="S3199" t="n">
        <v>3</v>
      </c>
      <c r="T3199" t="n">
        <v>1</v>
      </c>
      <c r="U3199" t="n">
        <v>0</v>
      </c>
      <c r="V3199" t="n">
        <v>0</v>
      </c>
      <c r="W3199" t="n">
        <v>0</v>
      </c>
      <c r="X3199" t="n">
        <v>0</v>
      </c>
      <c r="Y3199">
        <f>IF(AND(A3199="Lead",COUNTIF(MetaCamps,C3199)&gt;0),1,0)</f>
        <v>0</v>
      </c>
      <c r="Z3199">
        <f>IF(Y3199=1,P3199,0)</f>
        <v>0</v>
      </c>
    </row>
    <row r="3200">
      <c r="A3200" t="inlineStr">
        <is>
          <t>Lead</t>
        </is>
      </c>
      <c r="B3200" s="39" t="str">
        <f>IFERROR(INDEX(CampTypes,MATCH(C3200,CampList,0)),"Unattributed")</f>
        <v>New</v>
      </c>
      <c r="C3200" t="inlineStr">
        <is>
          <t>EBG - In House | ABO | Natuf | Leads | Unit Franchise | India | Oct26 | V1</t>
        </is>
      </c>
      <c r="D3200" t="inlineStr">
        <is>
          <t>Natuf | Business Owners | Tier1 + Growth Cities | Oct26 | V1</t>
        </is>
      </c>
      <c r="E3200" t="inlineStr">
        <is>
          <t>Natuf | Reel | Brand Ambassador | Heard Of Owning A Cafe | V1</t>
        </is>
      </c>
      <c r="F3200" t="inlineStr">
        <is>
          <t>In House Natuf</t>
        </is>
      </c>
      <c r="G3200" t="inlineStr">
        <is>
          <t>Attempt 1</t>
        </is>
      </c>
      <c r="H3200" s="39" t="str">
        <f>IF(ISNUMBER(MATCH(G3200,QualityStatuses,0)),"Quality Lead","Non-Quality Lead")</f>
        <v>Non-Quality Lead</v>
      </c>
      <c r="I3200" t="inlineStr">
        <is>
          <t>2026-10</t>
        </is>
      </c>
      <c r="J3200" t="inlineStr">
        <is>
          <t>Wk of 2026-10-05</t>
        </is>
      </c>
      <c r="K3200" t="inlineStr">
        <is>
          <t>Marshal Malbari</t>
        </is>
      </c>
      <c r="L3200" t="inlineStr">
        <is>
          <t>Facebook</t>
        </is>
      </c>
      <c r="M3200" t="inlineStr">
        <is>
          <t>Direct (campaign tagged in CRM)</t>
        </is>
      </c>
      <c r="N3200" t="inlineStr">
        <is>
          <t>6ac8897bd54584998cffd2aa</t>
        </is>
      </c>
      <c r="O3200" t="n">
        <v>1</v>
      </c>
      <c r="P3200" s="40">
        <f>IF(A3200="Lead",IF(ISNUMBER(MATCH(G3200,QualityStatuses,0)),1,0),0)</f>
        <v>0</v>
      </c>
      <c r="Q3200" s="40">
        <f>IF(A3200="Lead",IF(G3200="New Lead",0,1),0)</f>
        <v>1</v>
      </c>
      <c r="R3200" s="40">
        <f>IF(A3200="Lead",IF(G3200="Lost",1,0),0)</f>
        <v>0</v>
      </c>
      <c r="S3200" t="n">
        <v>1</v>
      </c>
      <c r="T3200" t="n">
        <v>0</v>
      </c>
      <c r="U3200" t="n">
        <v>0</v>
      </c>
      <c r="V3200" t="n">
        <v>0</v>
      </c>
      <c r="W3200" t="n">
        <v>0</v>
      </c>
      <c r="X3200" t="n">
        <v>0</v>
      </c>
      <c r="Y3200">
        <f>IF(AND(A3200="Lead",COUNTIF(MetaCamps,C3200)&gt;0),1,0)</f>
        <v>0</v>
      </c>
      <c r="Z3200">
        <f>IF(Y3200=1,P3200,0)</f>
        <v>0</v>
      </c>
    </row>
    <row r="3201">
      <c r="A3201" t="inlineStr">
        <is>
          <t>Lead</t>
        </is>
      </c>
      <c r="B3201" s="39" t="str">
        <f>IFERROR(INDEX(CampTypes,MATCH(C3201,CampList,0)),"Unattributed")</f>
        <v>New</v>
      </c>
      <c r="C3201" t="inlineStr">
        <is>
          <t>EBG - In House | ABO | Natuf | Leads | Unit Franchise | India | Oct26 | V1</t>
        </is>
      </c>
      <c r="D3201" t="inlineStr">
        <is>
          <t>Natuf | Business Owners | Tier1 + Growth Cities | Oct26 | V1</t>
        </is>
      </c>
      <c r="E3201" t="inlineStr">
        <is>
          <t>Natuf | Reel | Brand Ambassador | Heard Of Owning A Cafe | V1</t>
        </is>
      </c>
      <c r="F3201" t="inlineStr">
        <is>
          <t>In House Natuf</t>
        </is>
      </c>
      <c r="G3201" t="inlineStr">
        <is>
          <t>Attempt 5</t>
        </is>
      </c>
      <c r="H3201" s="39" t="str">
        <f>IF(ISNUMBER(MATCH(G3201,QualityStatuses,0)),"Quality Lead","Non-Quality Lead")</f>
        <v>Non-Quality Lead</v>
      </c>
      <c r="I3201" t="inlineStr">
        <is>
          <t>2026-10</t>
        </is>
      </c>
      <c r="J3201" t="inlineStr">
        <is>
          <t>Wk of 2026-10-05</t>
        </is>
      </c>
      <c r="K3201" t="inlineStr">
        <is>
          <t>Marshal Malbari</t>
        </is>
      </c>
      <c r="L3201" t="inlineStr">
        <is>
          <t>Facebook</t>
        </is>
      </c>
      <c r="M3201" t="inlineStr">
        <is>
          <t>Direct (campaign tagged in CRM)</t>
        </is>
      </c>
      <c r="N3201" t="inlineStr">
        <is>
          <t>6ac888ed71815c14df660adf</t>
        </is>
      </c>
      <c r="O3201" t="n">
        <v>1</v>
      </c>
      <c r="P3201" s="40">
        <f>IF(A3201="Lead",IF(ISNUMBER(MATCH(G3201,QualityStatuses,0)),1,0),0)</f>
        <v>0</v>
      </c>
      <c r="Q3201" s="40">
        <f>IF(A3201="Lead",IF(G3201="New Lead",0,1),0)</f>
        <v>1</v>
      </c>
      <c r="R3201" s="40">
        <f>IF(A3201="Lead",IF(G3201="Lost",1,0),0)</f>
        <v>0</v>
      </c>
      <c r="S3201" t="n">
        <v>6</v>
      </c>
      <c r="T3201" t="n">
        <v>6</v>
      </c>
      <c r="U3201" t="n">
        <v>0</v>
      </c>
      <c r="V3201" t="n">
        <v>0</v>
      </c>
      <c r="W3201" t="n">
        <v>0</v>
      </c>
      <c r="X3201" t="n">
        <v>0</v>
      </c>
      <c r="Y3201">
        <f>IF(AND(A3201="Lead",COUNTIF(MetaCamps,C3201)&gt;0),1,0)</f>
        <v>0</v>
      </c>
      <c r="Z3201">
        <f>IF(Y3201=1,P3201,0)</f>
        <v>0</v>
      </c>
    </row>
    <row r="3202">
      <c r="A3202" t="inlineStr">
        <is>
          <t>Lead</t>
        </is>
      </c>
      <c r="B3202" s="39" t="str">
        <f>IFERROR(INDEX(CampTypes,MATCH(C3202,CampList,0)),"Unattributed")</f>
        <v>Old</v>
      </c>
      <c r="C3202" t="inlineStr">
        <is>
          <t>E_Suresh_Natuf_Kiosk_07072026</t>
        </is>
      </c>
      <c r="D3202" t="inlineStr">
        <is>
          <t>E_Suresh_Natuf_Kiosk_07072026_Adset5</t>
        </is>
      </c>
      <c r="E3202" t="inlineStr">
        <is>
          <t>E_Hindi_Suresh_Natuf_Kiosk_07072026_Adset5_ad3 – Copy 2</t>
        </is>
      </c>
      <c r="F3202" t="inlineStr">
        <is>
          <t>Natuf</t>
        </is>
      </c>
      <c r="G3202" t="inlineStr">
        <is>
          <t>New Lead</t>
        </is>
      </c>
      <c r="H3202" s="39" t="str">
        <f>IF(ISNUMBER(MATCH(G3202,QualityStatuses,0)),"Quality Lead","Non-Quality Lead")</f>
        <v>Non-Quality Lead</v>
      </c>
      <c r="I3202" t="inlineStr">
        <is>
          <t>2026-10</t>
        </is>
      </c>
      <c r="J3202" t="inlineStr">
        <is>
          <t>Wk of 2026-10-05</t>
        </is>
      </c>
      <c r="K3202" t="inlineStr">
        <is>
          <t>Tejaswini Tarigopula</t>
        </is>
      </c>
      <c r="L3202" t="inlineStr">
        <is>
          <t>Facebook</t>
        </is>
      </c>
      <c r="M3202" t="inlineStr">
        <is>
          <t>Direct (campaign tagged in CRM)</t>
        </is>
      </c>
      <c r="N3202" t="inlineStr">
        <is>
          <t>6ac888a1f6c4f87545214823</t>
        </is>
      </c>
      <c r="O3202" t="n">
        <v>1</v>
      </c>
      <c r="P3202" s="40">
        <f>IF(A3202="Lead",IF(ISNUMBER(MATCH(G3202,QualityStatuses,0)),1,0),0)</f>
        <v>0</v>
      </c>
      <c r="Q3202" s="40">
        <f>IF(A3202="Lead",IF(G3202="New Lead",0,1),0)</f>
        <v>0</v>
      </c>
      <c r="R3202" s="40">
        <f>IF(A3202="Lead",IF(G3202="Lost",1,0),0)</f>
        <v>0</v>
      </c>
      <c r="S3202" t="n">
        <v>1</v>
      </c>
      <c r="T3202" t="n">
        <v>0</v>
      </c>
      <c r="U3202" t="n">
        <v>0</v>
      </c>
      <c r="V3202" t="n">
        <v>0</v>
      </c>
      <c r="W3202" t="n">
        <v>0</v>
      </c>
      <c r="X3202" t="n">
        <v>0</v>
      </c>
      <c r="Y3202">
        <f>IF(AND(A3202="Lead",COUNTIF(MetaCamps,C3202)&gt;0),1,0)</f>
        <v>1</v>
      </c>
      <c r="Z3202">
        <f>IF(Y3202=1,P3202,0)</f>
        <v>0</v>
      </c>
    </row>
    <row r="3203">
      <c r="A3203" t="inlineStr">
        <is>
          <t>Lead</t>
        </is>
      </c>
      <c r="B3203" s="39" t="str">
        <f>IFERROR(INDEX(CampTypes,MATCH(C3203,CampList,0)),"Unattributed")</f>
        <v>New</v>
      </c>
      <c r="C3203" t="inlineStr">
        <is>
          <t>EBG - In House | ABO | Natuf | Leads | Unit Franchise | India | Oct26 | V1</t>
        </is>
      </c>
      <c r="D3203" t="inlineStr">
        <is>
          <t>Natuf | Business Owners | Tier1 + Growth Cities | Oct26 | V1</t>
        </is>
      </c>
      <c r="E3203" t="inlineStr">
        <is>
          <t>Natuf | Reel | Brand Ambassador | Heard Of Owning A Cafe | V1</t>
        </is>
      </c>
      <c r="F3203" t="inlineStr">
        <is>
          <t>In House Natuf</t>
        </is>
      </c>
      <c r="G3203" t="inlineStr">
        <is>
          <t>Attempt 1</t>
        </is>
      </c>
      <c r="H3203" s="39" t="str">
        <f>IF(ISNUMBER(MATCH(G3203,QualityStatuses,0)),"Quality Lead","Non-Quality Lead")</f>
        <v>Non-Quality Lead</v>
      </c>
      <c r="I3203" t="inlineStr">
        <is>
          <t>2026-10</t>
        </is>
      </c>
      <c r="J3203" t="inlineStr">
        <is>
          <t>Wk of 2026-10-05</t>
        </is>
      </c>
      <c r="K3203" t="inlineStr">
        <is>
          <t>Marshal Malbari</t>
        </is>
      </c>
      <c r="L3203" t="inlineStr">
        <is>
          <t>Facebook</t>
        </is>
      </c>
      <c r="M3203" t="inlineStr">
        <is>
          <t>Direct (campaign tagged in CRM)</t>
        </is>
      </c>
      <c r="N3203" t="inlineStr">
        <is>
          <t>6ac886397ce5c55e0d9fde65</t>
        </is>
      </c>
      <c r="O3203" t="n">
        <v>1</v>
      </c>
      <c r="P3203" s="40">
        <f>IF(A3203="Lead",IF(ISNUMBER(MATCH(G3203,QualityStatuses,0)),1,0),0)</f>
        <v>0</v>
      </c>
      <c r="Q3203" s="40">
        <f>IF(A3203="Lead",IF(G3203="New Lead",0,1),0)</f>
        <v>1</v>
      </c>
      <c r="R3203" s="40">
        <f>IF(A3203="Lead",IF(G3203="Lost",1,0),0)</f>
        <v>0</v>
      </c>
      <c r="S3203" t="n">
        <v>4</v>
      </c>
      <c r="T3203" t="n">
        <v>1</v>
      </c>
      <c r="U3203" t="n">
        <v>0</v>
      </c>
      <c r="V3203" t="n">
        <v>0</v>
      </c>
      <c r="W3203" t="n">
        <v>0</v>
      </c>
      <c r="X3203" t="n">
        <v>0</v>
      </c>
      <c r="Y3203">
        <f>IF(AND(A3203="Lead",COUNTIF(MetaCamps,C3203)&gt;0),1,0)</f>
        <v>0</v>
      </c>
      <c r="Z3203">
        <f>IF(Y3203=1,P3203,0)</f>
        <v>0</v>
      </c>
    </row>
    <row r="3204">
      <c r="A3204" t="inlineStr">
        <is>
          <t>Lead</t>
        </is>
      </c>
      <c r="B3204" s="39" t="str">
        <f>IFERROR(INDEX(CampTypes,MATCH(C3204,CampList,0)),"Unattributed")</f>
        <v>Old</v>
      </c>
      <c r="C3204" t="inlineStr">
        <is>
          <t>E_Natuf_Generic_13082026</t>
        </is>
      </c>
      <c r="D3204" t="inlineStr">
        <is>
          <t>E_Natuf_Generic_13082026_Adset1</t>
        </is>
      </c>
      <c r="E3204" t="inlineStr">
        <is>
          <t>E_Natuf_Generic_13082026_Adset1_Ad1</t>
        </is>
      </c>
      <c r="F3204" t="inlineStr">
        <is>
          <t>Natuf</t>
        </is>
      </c>
      <c r="G3204" t="inlineStr">
        <is>
          <t>Connected</t>
        </is>
      </c>
      <c r="H3204" s="39" t="str">
        <f>IF(ISNUMBER(MATCH(G3204,QualityStatuses,0)),"Quality Lead","Non-Quality Lead")</f>
        <v>Non-Quality Lead</v>
      </c>
      <c r="I3204" t="inlineStr">
        <is>
          <t>2026-10</t>
        </is>
      </c>
      <c r="J3204" t="inlineStr">
        <is>
          <t>Wk of 2026-10-05</t>
        </is>
      </c>
      <c r="K3204" t="inlineStr">
        <is>
          <t>Tejaswini Tarigopula</t>
        </is>
      </c>
      <c r="L3204" t="inlineStr">
        <is>
          <t>Facebook</t>
        </is>
      </c>
      <c r="M3204" t="inlineStr">
        <is>
          <t>Direct (campaign tagged in CRM)</t>
        </is>
      </c>
      <c r="N3204" t="inlineStr">
        <is>
          <t>6ac88425966b59773e3e130a</t>
        </is>
      </c>
      <c r="O3204" t="n">
        <v>1</v>
      </c>
      <c r="P3204" s="40">
        <f>IF(A3204="Lead",IF(ISNUMBER(MATCH(G3204,QualityStatuses,0)),1,0),0)</f>
        <v>0</v>
      </c>
      <c r="Q3204" s="40">
        <f>IF(A3204="Lead",IF(G3204="New Lead",0,1),0)</f>
        <v>1</v>
      </c>
      <c r="R3204" s="40">
        <f>IF(A3204="Lead",IF(G3204="Lost",1,0),0)</f>
        <v>0</v>
      </c>
      <c r="S3204" t="n">
        <v>12</v>
      </c>
      <c r="T3204" t="n">
        <v>9</v>
      </c>
      <c r="U3204" t="n">
        <v>0</v>
      </c>
      <c r="V3204" t="n">
        <v>0</v>
      </c>
      <c r="W3204" t="n">
        <v>0</v>
      </c>
      <c r="X3204" t="n">
        <v>0</v>
      </c>
      <c r="Y3204">
        <f>IF(AND(A3204="Lead",COUNTIF(MetaCamps,C3204)&gt;0),1,0)</f>
        <v>1</v>
      </c>
      <c r="Z3204">
        <f>IF(Y3204=1,P3204,0)</f>
        <v>0</v>
      </c>
    </row>
    <row r="3205">
      <c r="A3205" t="inlineStr">
        <is>
          <t>Lead</t>
        </is>
      </c>
      <c r="B3205" s="39" t="str">
        <f>IFERROR(INDEX(CampTypes,MATCH(C3205,CampList,0)),"Unattributed")</f>
        <v>New</v>
      </c>
      <c r="C3205" t="inlineStr">
        <is>
          <t>EBG - In House | ABO | Natuf | Leads | Unit Franchise | India | Oct26 | V1</t>
        </is>
      </c>
      <c r="D3205" t="inlineStr">
        <is>
          <t>Natuf | LAL 1% | India | Jul26 | V1</t>
        </is>
      </c>
      <c r="E3205" t="inlineStr">
        <is>
          <t>Natuf | Reel | Brand Ambassador | Heard Of Owning A Cafe | V1</t>
        </is>
      </c>
      <c r="F3205" t="inlineStr">
        <is>
          <t>In House Natuf</t>
        </is>
      </c>
      <c r="G3205" t="inlineStr">
        <is>
          <t>Lost</t>
        </is>
      </c>
      <c r="H3205" s="39" t="str">
        <f>IF(ISNUMBER(MATCH(G3205,QualityStatuses,0)),"Quality Lead","Non-Quality Lead")</f>
        <v>Non-Quality Lead</v>
      </c>
      <c r="I3205" t="inlineStr">
        <is>
          <t>2026-10</t>
        </is>
      </c>
      <c r="J3205" t="inlineStr">
        <is>
          <t>Wk of 2026-10-05</t>
        </is>
      </c>
      <c r="K3205" t="inlineStr">
        <is>
          <t>Marshal Malbari</t>
        </is>
      </c>
      <c r="L3205" t="inlineStr">
        <is>
          <t>Facebook</t>
        </is>
      </c>
      <c r="M3205" t="inlineStr">
        <is>
          <t>Direct (campaign tagged in CRM)</t>
        </is>
      </c>
      <c r="N3205" t="inlineStr">
        <is>
          <t>6ac883757e91b2497c04dcb1</t>
        </is>
      </c>
      <c r="O3205" t="n">
        <v>1</v>
      </c>
      <c r="P3205" s="40">
        <f>IF(A3205="Lead",IF(ISNUMBER(MATCH(G3205,QualityStatuses,0)),1,0),0)</f>
        <v>0</v>
      </c>
      <c r="Q3205" s="40">
        <f>IF(A3205="Lead",IF(G3205="New Lead",0,1),0)</f>
        <v>1</v>
      </c>
      <c r="R3205" s="40">
        <f>IF(A3205="Lead",IF(G3205="Lost",1,0),0)</f>
        <v>1</v>
      </c>
      <c r="S3205" t="n">
        <v>6</v>
      </c>
      <c r="T3205" t="n">
        <v>0</v>
      </c>
      <c r="U3205" t="n">
        <v>0</v>
      </c>
      <c r="V3205" t="n">
        <v>0</v>
      </c>
      <c r="W3205" t="n">
        <v>0</v>
      </c>
      <c r="X3205" t="n">
        <v>0</v>
      </c>
      <c r="Y3205">
        <f>IF(AND(A3205="Lead",COUNTIF(MetaCamps,C3205)&gt;0),1,0)</f>
        <v>0</v>
      </c>
      <c r="Z3205">
        <f>IF(Y3205=1,P3205,0)</f>
        <v>0</v>
      </c>
    </row>
    <row r="3206">
      <c r="A3206" t="inlineStr">
        <is>
          <t>Lead</t>
        </is>
      </c>
      <c r="B3206" s="39" t="str">
        <f>IFERROR(INDEX(CampTypes,MATCH(C3206,CampList,0)),"Unattributed")</f>
        <v>Old</v>
      </c>
      <c r="C3206" t="inlineStr">
        <is>
          <t>natuf_Kiosk_14072026_Hindi</t>
        </is>
      </c>
      <c r="D3206" t="inlineStr">
        <is>
          <t>natuf_Kiosk_23092026_ad set3</t>
        </is>
      </c>
      <c r="E3206" t="inlineStr">
        <is>
          <t>natuf_Kiosk_23092026_ad set3_ad1</t>
        </is>
      </c>
      <c r="F3206" t="inlineStr">
        <is>
          <t>Natuf</t>
        </is>
      </c>
      <c r="G3206" t="inlineStr">
        <is>
          <t>Attempt 1</t>
        </is>
      </c>
      <c r="H3206" s="39" t="str">
        <f>IF(ISNUMBER(MATCH(G3206,QualityStatuses,0)),"Quality Lead","Non-Quality Lead")</f>
        <v>Non-Quality Lead</v>
      </c>
      <c r="I3206" t="inlineStr">
        <is>
          <t>2026-10</t>
        </is>
      </c>
      <c r="J3206" t="inlineStr">
        <is>
          <t>Wk of 2026-10-05</t>
        </is>
      </c>
      <c r="K3206" t="inlineStr">
        <is>
          <t>Tejaswini Tarigopula</t>
        </is>
      </c>
      <c r="L3206" t="inlineStr">
        <is>
          <t>Facebook</t>
        </is>
      </c>
      <c r="M3206" t="inlineStr">
        <is>
          <t>Direct (campaign tagged in CRM)</t>
        </is>
      </c>
      <c r="N3206" t="inlineStr">
        <is>
          <t>6ac881fbd2e216304eafd49f</t>
        </is>
      </c>
      <c r="O3206" t="n">
        <v>1</v>
      </c>
      <c r="P3206" s="40">
        <f>IF(A3206="Lead",IF(ISNUMBER(MATCH(G3206,QualityStatuses,0)),1,0),0)</f>
        <v>0</v>
      </c>
      <c r="Q3206" s="40">
        <f>IF(A3206="Lead",IF(G3206="New Lead",0,1),0)</f>
        <v>1</v>
      </c>
      <c r="R3206" s="40">
        <f>IF(A3206="Lead",IF(G3206="Lost",1,0),0)</f>
        <v>0</v>
      </c>
      <c r="S3206" t="n">
        <v>1</v>
      </c>
      <c r="T3206" t="n">
        <v>1</v>
      </c>
      <c r="U3206" t="n">
        <v>0</v>
      </c>
      <c r="V3206" t="n">
        <v>0</v>
      </c>
      <c r="W3206" t="n">
        <v>0</v>
      </c>
      <c r="X3206" t="n">
        <v>0</v>
      </c>
      <c r="Y3206">
        <f>IF(AND(A3206="Lead",COUNTIF(MetaCamps,C3206)&gt;0),1,0)</f>
        <v>1</v>
      </c>
      <c r="Z3206">
        <f>IF(Y3206=1,P3206,0)</f>
        <v>0</v>
      </c>
    </row>
    <row r="3207">
      <c r="A3207" t="inlineStr">
        <is>
          <t>Lead</t>
        </is>
      </c>
      <c r="B3207" s="39" t="str">
        <f>IFERROR(INDEX(CampTypes,MATCH(C3207,CampList,0)),"Unattributed")</f>
        <v>New</v>
      </c>
      <c r="C3207" t="inlineStr">
        <is>
          <t>EBG - In House | ABO | Natuf | Leads | Unit Franchise | India | Oct26 | V1</t>
        </is>
      </c>
      <c r="D3207" t="inlineStr">
        <is>
          <t>Natuf | Investors | Tier1 + Growth Cities | Oct26 | V1</t>
        </is>
      </c>
      <c r="E3207" t="inlineStr">
        <is>
          <t>Natuf | Reel | Brand Ambassador | Heard Of Owning A Cafe | V1</t>
        </is>
      </c>
      <c r="F3207" t="inlineStr">
        <is>
          <t>In House Natuf</t>
        </is>
      </c>
      <c r="G3207" t="inlineStr">
        <is>
          <t>Details Shared</t>
        </is>
      </c>
      <c r="H3207" s="39" t="str">
        <f>IF(ISNUMBER(MATCH(G3207,QualityStatuses,0)),"Quality Lead","Non-Quality Lead")</f>
        <v>Quality Lead</v>
      </c>
      <c r="I3207" t="inlineStr">
        <is>
          <t>2026-10</t>
        </is>
      </c>
      <c r="J3207" t="inlineStr">
        <is>
          <t>Wk of 2026-10-05</t>
        </is>
      </c>
      <c r="K3207" t="inlineStr">
        <is>
          <t>Marshal Malbari</t>
        </is>
      </c>
      <c r="L3207" t="inlineStr">
        <is>
          <t>Facebook</t>
        </is>
      </c>
      <c r="M3207" t="inlineStr">
        <is>
          <t>Direct (campaign tagged in CRM)</t>
        </is>
      </c>
      <c r="N3207" t="inlineStr">
        <is>
          <t>6ac880983409d4224f2fa1ff</t>
        </is>
      </c>
      <c r="O3207" t="n">
        <v>1</v>
      </c>
      <c r="P3207" s="40">
        <f>IF(A3207="Lead",IF(ISNUMBER(MATCH(G3207,QualityStatuses,0)),1,0),0)</f>
        <v>1</v>
      </c>
      <c r="Q3207" s="40">
        <f>IF(A3207="Lead",IF(G3207="New Lead",0,1),0)</f>
        <v>1</v>
      </c>
      <c r="R3207" s="40">
        <f>IF(A3207="Lead",IF(G3207="Lost",1,0),0)</f>
        <v>0</v>
      </c>
      <c r="S3207" t="n">
        <v>1</v>
      </c>
      <c r="T3207" t="n">
        <v>1</v>
      </c>
      <c r="U3207" t="n">
        <v>0</v>
      </c>
      <c r="V3207" t="n">
        <v>0</v>
      </c>
      <c r="W3207" t="n">
        <v>0</v>
      </c>
      <c r="X3207" t="n">
        <v>0</v>
      </c>
      <c r="Y3207">
        <f>IF(AND(A3207="Lead",COUNTIF(MetaCamps,C3207)&gt;0),1,0)</f>
        <v>0</v>
      </c>
      <c r="Z3207">
        <f>IF(Y3207=1,P3207,0)</f>
        <v>0</v>
      </c>
    </row>
    <row r="3208">
      <c r="A3208" t="inlineStr">
        <is>
          <t>Lead</t>
        </is>
      </c>
      <c r="B3208" s="39" t="str">
        <f>IFERROR(INDEX(CampTypes,MATCH(C3208,CampList,0)),"Unattributed")</f>
        <v>New</v>
      </c>
      <c r="C3208" t="inlineStr">
        <is>
          <t>EBG - In House | ABO | Natuf | Leads | Unit Franchise | India | Oct26 | V1</t>
        </is>
      </c>
      <c r="D3208" t="inlineStr">
        <is>
          <t>Natuf | Business Owners | Tier1 + Growth Cities | Oct26 | V1</t>
        </is>
      </c>
      <c r="E3208" t="inlineStr">
        <is>
          <t>Natuf | Reel | Brand Ambassador | Heard Of Owning A Cafe | V1</t>
        </is>
      </c>
      <c r="F3208" t="inlineStr">
        <is>
          <t>In House Natuf</t>
        </is>
      </c>
      <c r="G3208" t="inlineStr">
        <is>
          <t>New Lead</t>
        </is>
      </c>
      <c r="H3208" s="39" t="str">
        <f>IF(ISNUMBER(MATCH(G3208,QualityStatuses,0)),"Quality Lead","Non-Quality Lead")</f>
        <v>Non-Quality Lead</v>
      </c>
      <c r="I3208" t="inlineStr">
        <is>
          <t>2026-10</t>
        </is>
      </c>
      <c r="J3208" t="inlineStr">
        <is>
          <t>Wk of 2026-10-05</t>
        </is>
      </c>
      <c r="K3208" t="inlineStr">
        <is>
          <t>(Unassigned)</t>
        </is>
      </c>
      <c r="L3208" t="inlineStr">
        <is>
          <t>Whatsapp Cloud API</t>
        </is>
      </c>
      <c r="M3208" t="inlineStr">
        <is>
          <t>Direct (campaign tagged in CRM)</t>
        </is>
      </c>
      <c r="N3208" t="inlineStr">
        <is>
          <t>6ac87b56d9cd101ec53758bd</t>
        </is>
      </c>
      <c r="O3208" t="n">
        <v>1</v>
      </c>
      <c r="P3208" s="40">
        <f>IF(A3208="Lead",IF(ISNUMBER(MATCH(G3208,QualityStatuses,0)),1,0),0)</f>
        <v>0</v>
      </c>
      <c r="Q3208" s="40">
        <f>IF(A3208="Lead",IF(G3208="New Lead",0,1),0)</f>
        <v>0</v>
      </c>
      <c r="R3208" s="40">
        <f>IF(A3208="Lead",IF(G3208="Lost",1,0),0)</f>
        <v>0</v>
      </c>
      <c r="S3208" t="n">
        <v>0</v>
      </c>
      <c r="T3208" t="n">
        <v>0</v>
      </c>
      <c r="U3208" t="n">
        <v>0</v>
      </c>
      <c r="V3208" t="n">
        <v>0</v>
      </c>
      <c r="W3208" t="n">
        <v>0</v>
      </c>
      <c r="X3208" t="n">
        <v>0</v>
      </c>
      <c r="Y3208">
        <f>IF(AND(A3208="Lead",COUNTIF(MetaCamps,C3208)&gt;0),1,0)</f>
        <v>0</v>
      </c>
      <c r="Z3208">
        <f>IF(Y3208=1,P3208,0)</f>
        <v>0</v>
      </c>
    </row>
    <row r="3209">
      <c r="A3209" t="inlineStr">
        <is>
          <t>Lead</t>
        </is>
      </c>
      <c r="B3209" s="39" t="str">
        <f>IFERROR(INDEX(CampTypes,MATCH(C3209,CampList,0)),"Unattributed")</f>
        <v>New</v>
      </c>
      <c r="C3209" t="inlineStr">
        <is>
          <t>EBG - In House | ABO | Natuf | Leads | Unit Franchise | India | Oct26 | V1</t>
        </is>
      </c>
      <c r="D3209" t="inlineStr">
        <is>
          <t>Natuf | Business Owners | Tier1 + Growth Cities | Oct26 | V1</t>
        </is>
      </c>
      <c r="E3209" t="inlineStr">
        <is>
          <t>Natuf | Reel | Brand Ambassador | Heard Of Owning A Cafe | V1</t>
        </is>
      </c>
      <c r="F3209" t="inlineStr">
        <is>
          <t>In House Natuf</t>
        </is>
      </c>
      <c r="G3209" t="inlineStr">
        <is>
          <t>New Lead</t>
        </is>
      </c>
      <c r="H3209" s="39" t="str">
        <f>IF(ISNUMBER(MATCH(G3209,QualityStatuses,0)),"Quality Lead","Non-Quality Lead")</f>
        <v>Non-Quality Lead</v>
      </c>
      <c r="I3209" t="inlineStr">
        <is>
          <t>2026-10</t>
        </is>
      </c>
      <c r="J3209" t="inlineStr">
        <is>
          <t>Wk of 2026-10-05</t>
        </is>
      </c>
      <c r="K3209" t="inlineStr">
        <is>
          <t>(Unassigned)</t>
        </is>
      </c>
      <c r="L3209" t="inlineStr">
        <is>
          <t>Facebook</t>
        </is>
      </c>
      <c r="M3209" t="inlineStr">
        <is>
          <t>Direct (campaign tagged in CRM)</t>
        </is>
      </c>
      <c r="N3209" t="inlineStr">
        <is>
          <t>6ac87adc8319d944bd257c11</t>
        </is>
      </c>
      <c r="O3209" t="n">
        <v>1</v>
      </c>
      <c r="P3209" s="40">
        <f>IF(A3209="Lead",IF(ISNUMBER(MATCH(G3209,QualityStatuses,0)),1,0),0)</f>
        <v>0</v>
      </c>
      <c r="Q3209" s="40">
        <f>IF(A3209="Lead",IF(G3209="New Lead",0,1),0)</f>
        <v>0</v>
      </c>
      <c r="R3209" s="40">
        <f>IF(A3209="Lead",IF(G3209="Lost",1,0),0)</f>
        <v>0</v>
      </c>
      <c r="S3209" t="n">
        <v>0</v>
      </c>
      <c r="T3209" t="n">
        <v>0</v>
      </c>
      <c r="U3209" t="n">
        <v>0</v>
      </c>
      <c r="V3209" t="n">
        <v>0</v>
      </c>
      <c r="W3209" t="n">
        <v>0</v>
      </c>
      <c r="X3209" t="n">
        <v>0</v>
      </c>
      <c r="Y3209">
        <f>IF(AND(A3209="Lead",COUNTIF(MetaCamps,C3209)&gt;0),1,0)</f>
        <v>0</v>
      </c>
      <c r="Z3209">
        <f>IF(Y3209=1,P3209,0)</f>
        <v>0</v>
      </c>
    </row>
    <row r="3210">
      <c r="A3210" t="inlineStr">
        <is>
          <t>Lead</t>
        </is>
      </c>
      <c r="B3210" s="39" t="str">
        <f>IFERROR(INDEX(CampTypes,MATCH(C3210,CampList,0)),"Unattributed")</f>
        <v>New</v>
      </c>
      <c r="C3210" t="inlineStr">
        <is>
          <t>EBG - In House | ABO | Natuf | Leads | Unit Franchise | India | Oct26 | V1</t>
        </is>
      </c>
      <c r="D3210" t="inlineStr">
        <is>
          <t>Natuf | Investors | Tier1 + Growth Cities | Oct26 | V1</t>
        </is>
      </c>
      <c r="E3210" t="inlineStr">
        <is>
          <t>Natuf | Reel | Brand Ambassador | Heard Of Owning A Cafe | V1</t>
        </is>
      </c>
      <c r="F3210" t="inlineStr">
        <is>
          <t>In House Natuf</t>
        </is>
      </c>
      <c r="G3210" t="inlineStr">
        <is>
          <t>New Lead</t>
        </is>
      </c>
      <c r="H3210" s="39" t="str">
        <f>IF(ISNUMBER(MATCH(G3210,QualityStatuses,0)),"Quality Lead","Non-Quality Lead")</f>
        <v>Non-Quality Lead</v>
      </c>
      <c r="I3210" t="inlineStr">
        <is>
          <t>2026-10</t>
        </is>
      </c>
      <c r="J3210" t="inlineStr">
        <is>
          <t>Wk of 2026-10-05</t>
        </is>
      </c>
      <c r="K3210" t="inlineStr">
        <is>
          <t>(Unassigned)</t>
        </is>
      </c>
      <c r="L3210" t="inlineStr">
        <is>
          <t>Facebook</t>
        </is>
      </c>
      <c r="M3210" t="inlineStr">
        <is>
          <t>Direct (campaign tagged in CRM)</t>
        </is>
      </c>
      <c r="N3210" t="inlineStr">
        <is>
          <t>6ac879b473a71591bcbc4115</t>
        </is>
      </c>
      <c r="O3210" t="n">
        <v>1</v>
      </c>
      <c r="P3210" s="40">
        <f>IF(A3210="Lead",IF(ISNUMBER(MATCH(G3210,QualityStatuses,0)),1,0),0)</f>
        <v>0</v>
      </c>
      <c r="Q3210" s="40">
        <f>IF(A3210="Lead",IF(G3210="New Lead",0,1),0)</f>
        <v>0</v>
      </c>
      <c r="R3210" s="40">
        <f>IF(A3210="Lead",IF(G3210="Lost",1,0),0)</f>
        <v>0</v>
      </c>
      <c r="S3210" t="n">
        <v>0</v>
      </c>
      <c r="T3210" t="n">
        <v>0</v>
      </c>
      <c r="U3210" t="n">
        <v>0</v>
      </c>
      <c r="V3210" t="n">
        <v>0</v>
      </c>
      <c r="W3210" t="n">
        <v>0</v>
      </c>
      <c r="X3210" t="n">
        <v>0</v>
      </c>
      <c r="Y3210">
        <f>IF(AND(A3210="Lead",COUNTIF(MetaCamps,C3210)&gt;0),1,0)</f>
        <v>0</v>
      </c>
      <c r="Z3210">
        <f>IF(Y3210=1,P3210,0)</f>
        <v>0</v>
      </c>
    </row>
    <row r="3211">
      <c r="A3211" t="inlineStr">
        <is>
          <t>Lead</t>
        </is>
      </c>
      <c r="B3211" s="39" t="str">
        <f>IFERROR(INDEX(CampTypes,MATCH(C3211,CampList,0)),"Unattributed")</f>
        <v>Old</v>
      </c>
      <c r="C3211" t="inlineStr">
        <is>
          <t>E_Natuf_Generic_13082026</t>
        </is>
      </c>
      <c r="D3211" t="inlineStr">
        <is>
          <t>E_Natuf_Generic_13082026_Adset1</t>
        </is>
      </c>
      <c r="E3211" t="inlineStr">
        <is>
          <t>E_Natuf_Generic_13082026_Adset1_Ad1</t>
        </is>
      </c>
      <c r="F3211" t="inlineStr">
        <is>
          <t>Natuf</t>
        </is>
      </c>
      <c r="G3211" t="inlineStr">
        <is>
          <t>Connected</t>
        </is>
      </c>
      <c r="H3211" s="39" t="str">
        <f>IF(ISNUMBER(MATCH(G3211,QualityStatuses,0)),"Quality Lead","Non-Quality Lead")</f>
        <v>Non-Quality Lead</v>
      </c>
      <c r="I3211" t="inlineStr">
        <is>
          <t>2026-10</t>
        </is>
      </c>
      <c r="J3211" t="inlineStr">
        <is>
          <t>Wk of 2026-10-05</t>
        </is>
      </c>
      <c r="K3211" t="inlineStr">
        <is>
          <t>Marshal Malbari</t>
        </is>
      </c>
      <c r="L3211" t="inlineStr">
        <is>
          <t>Facebook</t>
        </is>
      </c>
      <c r="M3211" t="inlineStr">
        <is>
          <t>Direct (campaign tagged in CRM)</t>
        </is>
      </c>
      <c r="N3211" t="inlineStr">
        <is>
          <t>6ac87892bfa8d61e128b4b1c</t>
        </is>
      </c>
      <c r="O3211" t="n">
        <v>1</v>
      </c>
      <c r="P3211" s="40">
        <f>IF(A3211="Lead",IF(ISNUMBER(MATCH(G3211,QualityStatuses,0)),1,0),0)</f>
        <v>0</v>
      </c>
      <c r="Q3211" s="40">
        <f>IF(A3211="Lead",IF(G3211="New Lead",0,1),0)</f>
        <v>1</v>
      </c>
      <c r="R3211" s="40">
        <f>IF(A3211="Lead",IF(G3211="Lost",1,0),0)</f>
        <v>0</v>
      </c>
      <c r="S3211" t="n">
        <v>2</v>
      </c>
      <c r="T3211" t="n">
        <v>2</v>
      </c>
      <c r="U3211" t="n">
        <v>0</v>
      </c>
      <c r="V3211" t="n">
        <v>0</v>
      </c>
      <c r="W3211" t="n">
        <v>0</v>
      </c>
      <c r="X3211" t="n">
        <v>0</v>
      </c>
      <c r="Y3211">
        <f>IF(AND(A3211="Lead",COUNTIF(MetaCamps,C3211)&gt;0),1,0)</f>
        <v>1</v>
      </c>
      <c r="Z3211">
        <f>IF(Y3211=1,P3211,0)</f>
        <v>0</v>
      </c>
    </row>
    <row r="3212">
      <c r="A3212" t="inlineStr">
        <is>
          <t>Lead</t>
        </is>
      </c>
      <c r="B3212" s="39" t="str">
        <f>IFERROR(INDEX(CampTypes,MATCH(C3212,CampList,0)),"Unattributed")</f>
        <v>Old</v>
      </c>
      <c r="C3212" t="inlineStr">
        <is>
          <t>natuf_Kiosk_14072026_Hindi</t>
        </is>
      </c>
      <c r="D3212" t="inlineStr">
        <is>
          <t>natuf_Kiosk_14072026_Highest-converting industries</t>
        </is>
      </c>
      <c r="E3212" t="inlineStr">
        <is>
          <t>natuf_Kiosk_14072026_ad set_ad1</t>
        </is>
      </c>
      <c r="F3212" t="inlineStr">
        <is>
          <t>Natuf</t>
        </is>
      </c>
      <c r="G3212" t="inlineStr">
        <is>
          <t>Connected</t>
        </is>
      </c>
      <c r="H3212" s="39" t="str">
        <f>IF(ISNUMBER(MATCH(G3212,QualityStatuses,0)),"Quality Lead","Non-Quality Lead")</f>
        <v>Non-Quality Lead</v>
      </c>
      <c r="I3212" t="inlineStr">
        <is>
          <t>2026-10</t>
        </is>
      </c>
      <c r="J3212" t="inlineStr">
        <is>
          <t>Wk of 2026-10-05</t>
        </is>
      </c>
      <c r="K3212" t="inlineStr">
        <is>
          <t>Marshal Malbari</t>
        </is>
      </c>
      <c r="L3212" t="inlineStr">
        <is>
          <t>Facebook</t>
        </is>
      </c>
      <c r="M3212" t="inlineStr">
        <is>
          <t>Direct (campaign tagged in CRM)</t>
        </is>
      </c>
      <c r="N3212" t="inlineStr">
        <is>
          <t>6ac87835c3adbebaf6898d74</t>
        </is>
      </c>
      <c r="O3212" t="n">
        <v>1</v>
      </c>
      <c r="P3212" s="40">
        <f>IF(A3212="Lead",IF(ISNUMBER(MATCH(G3212,QualityStatuses,0)),1,0),0)</f>
        <v>0</v>
      </c>
      <c r="Q3212" s="40">
        <f>IF(A3212="Lead",IF(G3212="New Lead",0,1),0)</f>
        <v>1</v>
      </c>
      <c r="R3212" s="40">
        <f>IF(A3212="Lead",IF(G3212="Lost",1,0),0)</f>
        <v>0</v>
      </c>
      <c r="S3212" t="n">
        <v>6</v>
      </c>
      <c r="T3212" t="n">
        <v>1</v>
      </c>
      <c r="U3212" t="n">
        <v>0</v>
      </c>
      <c r="V3212" t="n">
        <v>0</v>
      </c>
      <c r="W3212" t="n">
        <v>0</v>
      </c>
      <c r="X3212" t="n">
        <v>0</v>
      </c>
      <c r="Y3212">
        <f>IF(AND(A3212="Lead",COUNTIF(MetaCamps,C3212)&gt;0),1,0)</f>
        <v>1</v>
      </c>
      <c r="Z3212">
        <f>IF(Y3212=1,P3212,0)</f>
        <v>0</v>
      </c>
    </row>
    <row r="3213">
      <c r="A3213" t="inlineStr">
        <is>
          <t>Lead</t>
        </is>
      </c>
      <c r="B3213" s="39" t="str">
        <f>IFERROR(INDEX(CampTypes,MATCH(C3213,CampList,0)),"Unattributed")</f>
        <v>Old</v>
      </c>
      <c r="C3213" t="inlineStr">
        <is>
          <t>E_Natuf_Generic_13082026</t>
        </is>
      </c>
      <c r="D3213" t="inlineStr">
        <is>
          <t>E_Natuf_Generic_13082026_Adset1</t>
        </is>
      </c>
      <c r="E3213" t="inlineStr">
        <is>
          <t>E_Natuf_Generic_13082026_Adset1_Ad1</t>
        </is>
      </c>
      <c r="F3213" t="inlineStr">
        <is>
          <t>Natuf</t>
        </is>
      </c>
      <c r="G3213" t="inlineStr">
        <is>
          <t>Lost</t>
        </is>
      </c>
      <c r="H3213" s="39" t="str">
        <f>IF(ISNUMBER(MATCH(G3213,QualityStatuses,0)),"Quality Lead","Non-Quality Lead")</f>
        <v>Non-Quality Lead</v>
      </c>
      <c r="I3213" t="inlineStr">
        <is>
          <t>2026-10</t>
        </is>
      </c>
      <c r="J3213" t="inlineStr">
        <is>
          <t>Wk of 2026-10-05</t>
        </is>
      </c>
      <c r="K3213" t="inlineStr">
        <is>
          <t>Marshal Malbari</t>
        </is>
      </c>
      <c r="L3213" t="inlineStr">
        <is>
          <t>Facebook</t>
        </is>
      </c>
      <c r="M3213" t="inlineStr">
        <is>
          <t>Direct (campaign tagged in CRM)</t>
        </is>
      </c>
      <c r="N3213" t="inlineStr">
        <is>
          <t>6ac8778fe3cdc73ee3283ea7</t>
        </is>
      </c>
      <c r="O3213" t="n">
        <v>1</v>
      </c>
      <c r="P3213" s="40">
        <f>IF(A3213="Lead",IF(ISNUMBER(MATCH(G3213,QualityStatuses,0)),1,0),0)</f>
        <v>0</v>
      </c>
      <c r="Q3213" s="40">
        <f>IF(A3213="Lead",IF(G3213="New Lead",0,1),0)</f>
        <v>1</v>
      </c>
      <c r="R3213" s="40">
        <f>IF(A3213="Lead",IF(G3213="Lost",1,0),0)</f>
        <v>1</v>
      </c>
      <c r="S3213" t="n">
        <v>6</v>
      </c>
      <c r="T3213" t="n">
        <v>6</v>
      </c>
      <c r="U3213" t="n">
        <v>0</v>
      </c>
      <c r="V3213" t="n">
        <v>0</v>
      </c>
      <c r="W3213" t="n">
        <v>0</v>
      </c>
      <c r="X3213" t="n">
        <v>0</v>
      </c>
      <c r="Y3213">
        <f>IF(AND(A3213="Lead",COUNTIF(MetaCamps,C3213)&gt;0),1,0)</f>
        <v>1</v>
      </c>
      <c r="Z3213">
        <f>IF(Y3213=1,P3213,0)</f>
        <v>0</v>
      </c>
    </row>
    <row r="3214">
      <c r="A3214" t="inlineStr">
        <is>
          <t>Lead</t>
        </is>
      </c>
      <c r="B3214" s="39" t="str">
        <f>IFERROR(INDEX(CampTypes,MATCH(C3214,CampList,0)),"Unattributed")</f>
        <v>New</v>
      </c>
      <c r="C3214" t="inlineStr">
        <is>
          <t>EBG - In House | ABO | Natuf | Leads | Unit Franchise | India | Oct26 | V1</t>
        </is>
      </c>
      <c r="D3214" t="inlineStr">
        <is>
          <t>Natuf | Broad | Tier1 + Growth Cities | Oct26 | V1</t>
        </is>
      </c>
      <c r="E3214" t="inlineStr">
        <is>
          <t>Natuf | Reel | Brand Ambassador | Heard Of Owning A Cafe | V1</t>
        </is>
      </c>
      <c r="F3214" t="inlineStr">
        <is>
          <t>Natuf</t>
        </is>
      </c>
      <c r="G3214" t="inlineStr">
        <is>
          <t>Lost</t>
        </is>
      </c>
      <c r="H3214" s="39" t="str">
        <f>IF(ISNUMBER(MATCH(G3214,QualityStatuses,0)),"Quality Lead","Non-Quality Lead")</f>
        <v>Non-Quality Lead</v>
      </c>
      <c r="I3214" t="inlineStr">
        <is>
          <t>2026-10</t>
        </is>
      </c>
      <c r="J3214" t="inlineStr">
        <is>
          <t>Wk of 2026-10-05</t>
        </is>
      </c>
      <c r="K3214" t="inlineStr">
        <is>
          <t>Marshal Malbari</t>
        </is>
      </c>
      <c r="L3214" t="inlineStr">
        <is>
          <t>Facebook</t>
        </is>
      </c>
      <c r="M3214" t="inlineStr">
        <is>
          <t>Direct (campaign tagged in CRM)</t>
        </is>
      </c>
      <c r="N3214" t="inlineStr">
        <is>
          <t>6ac875c4e31d84fa000585e7</t>
        </is>
      </c>
      <c r="O3214" t="n">
        <v>1</v>
      </c>
      <c r="P3214" s="40">
        <f>IF(A3214="Lead",IF(ISNUMBER(MATCH(G3214,QualityStatuses,0)),1,0),0)</f>
        <v>0</v>
      </c>
      <c r="Q3214" s="40">
        <f>IF(A3214="Lead",IF(G3214="New Lead",0,1),0)</f>
        <v>1</v>
      </c>
      <c r="R3214" s="40">
        <f>IF(A3214="Lead",IF(G3214="Lost",1,0),0)</f>
        <v>1</v>
      </c>
      <c r="S3214" t="n">
        <v>6</v>
      </c>
      <c r="T3214" t="n">
        <v>1</v>
      </c>
      <c r="U3214" t="n">
        <v>0</v>
      </c>
      <c r="V3214" t="n">
        <v>0</v>
      </c>
      <c r="W3214" t="n">
        <v>0</v>
      </c>
      <c r="X3214" t="n">
        <v>0</v>
      </c>
      <c r="Y3214">
        <f>IF(AND(A3214="Lead",COUNTIF(MetaCamps,C3214)&gt;0),1,0)</f>
        <v>0</v>
      </c>
      <c r="Z3214">
        <f>IF(Y3214=1,P3214,0)</f>
        <v>0</v>
      </c>
    </row>
    <row r="3215">
      <c r="A3215" t="inlineStr">
        <is>
          <t>Lead</t>
        </is>
      </c>
      <c r="B3215" s="39" t="str">
        <f>IFERROR(INDEX(CampTypes,MATCH(C3215,CampList,0)),"Unattributed")</f>
        <v>Old</v>
      </c>
      <c r="C3215" t="inlineStr">
        <is>
          <t>E_Suresh_Natuf_Kiosk_07072026</t>
        </is>
      </c>
      <c r="D3215" t="inlineStr">
        <is>
          <t>E_Suresh_Natuf_Kiosk_07072026_Adset5</t>
        </is>
      </c>
      <c r="E3215" t="inlineStr">
        <is>
          <t>E_Hindi_Suresh_Natuf_Kiosk_07072026_Adset5_ad3 – Copy 2</t>
        </is>
      </c>
      <c r="F3215" t="inlineStr">
        <is>
          <t>Natuf</t>
        </is>
      </c>
      <c r="G3215" t="inlineStr">
        <is>
          <t>Connected</t>
        </is>
      </c>
      <c r="H3215" s="39" t="str">
        <f>IF(ISNUMBER(MATCH(G3215,QualityStatuses,0)),"Quality Lead","Non-Quality Lead")</f>
        <v>Non-Quality Lead</v>
      </c>
      <c r="I3215" t="inlineStr">
        <is>
          <t>2026-10</t>
        </is>
      </c>
      <c r="J3215" t="inlineStr">
        <is>
          <t>Wk of 2026-10-05</t>
        </is>
      </c>
      <c r="K3215" t="inlineStr">
        <is>
          <t>Tejaswini Tarigopula</t>
        </is>
      </c>
      <c r="L3215" t="inlineStr">
        <is>
          <t>Facebook</t>
        </is>
      </c>
      <c r="M3215" t="inlineStr">
        <is>
          <t>Direct (campaign tagged in CRM)</t>
        </is>
      </c>
      <c r="N3215" t="inlineStr">
        <is>
          <t>6ac8744d21bcfb1fe2542ca3</t>
        </is>
      </c>
      <c r="O3215" t="n">
        <v>1</v>
      </c>
      <c r="P3215" s="40">
        <f>IF(A3215="Lead",IF(ISNUMBER(MATCH(G3215,QualityStatuses,0)),1,0),0)</f>
        <v>0</v>
      </c>
      <c r="Q3215" s="40">
        <f>IF(A3215="Lead",IF(G3215="New Lead",0,1),0)</f>
        <v>1</v>
      </c>
      <c r="R3215" s="40">
        <f>IF(A3215="Lead",IF(G3215="Lost",1,0),0)</f>
        <v>0</v>
      </c>
      <c r="S3215" t="n">
        <v>1</v>
      </c>
      <c r="T3215" t="n">
        <v>1</v>
      </c>
      <c r="U3215" t="n">
        <v>0</v>
      </c>
      <c r="V3215" t="n">
        <v>0</v>
      </c>
      <c r="W3215" t="n">
        <v>0</v>
      </c>
      <c r="X3215" t="n">
        <v>0</v>
      </c>
      <c r="Y3215">
        <f>IF(AND(A3215="Lead",COUNTIF(MetaCamps,C3215)&gt;0),1,0)</f>
        <v>1</v>
      </c>
      <c r="Z3215">
        <f>IF(Y3215=1,P3215,0)</f>
        <v>0</v>
      </c>
    </row>
    <row r="3216">
      <c r="A3216" t="inlineStr">
        <is>
          <t>Lead</t>
        </is>
      </c>
      <c r="B3216" s="39" t="str">
        <f>IFERROR(INDEX(CampTypes,MATCH(C3216,CampList,0)),"Unattributed")</f>
        <v>Old</v>
      </c>
      <c r="C3216" t="inlineStr">
        <is>
          <t>E_Natuf_Generic_13082026</t>
        </is>
      </c>
      <c r="D3216" t="inlineStr">
        <is>
          <t>E_Natuf_Generic_13082026_Adset1</t>
        </is>
      </c>
      <c r="E3216" t="inlineStr">
        <is>
          <t>E_Natuf_Generic_13082026_Adset1_Ad1</t>
        </is>
      </c>
      <c r="F3216" t="inlineStr">
        <is>
          <t>Natuf</t>
        </is>
      </c>
      <c r="G3216" t="inlineStr">
        <is>
          <t>Meeting Conducted</t>
        </is>
      </c>
      <c r="H3216" s="39" t="str">
        <f>IF(ISNUMBER(MATCH(G3216,QualityStatuses,0)),"Quality Lead","Non-Quality Lead")</f>
        <v>Quality Lead</v>
      </c>
      <c r="I3216" t="inlineStr">
        <is>
          <t>2026-10</t>
        </is>
      </c>
      <c r="J3216" t="inlineStr">
        <is>
          <t>Wk of 2026-10-05</t>
        </is>
      </c>
      <c r="K3216" t="inlineStr">
        <is>
          <t>Tejaswini Tarigopula</t>
        </is>
      </c>
      <c r="L3216" t="inlineStr">
        <is>
          <t>Facebook</t>
        </is>
      </c>
      <c r="M3216" t="inlineStr">
        <is>
          <t>Direct (campaign tagged in CRM)</t>
        </is>
      </c>
      <c r="N3216" t="inlineStr">
        <is>
          <t>6ac8733f3a653cfd27127f52</t>
        </is>
      </c>
      <c r="O3216" t="n">
        <v>1</v>
      </c>
      <c r="P3216" s="40">
        <f>IF(A3216="Lead",IF(ISNUMBER(MATCH(G3216,QualityStatuses,0)),1,0),0)</f>
        <v>1</v>
      </c>
      <c r="Q3216" s="40">
        <f>IF(A3216="Lead",IF(G3216="New Lead",0,1),0)</f>
        <v>1</v>
      </c>
      <c r="R3216" s="40">
        <f>IF(A3216="Lead",IF(G3216="Lost",1,0),0)</f>
        <v>0</v>
      </c>
      <c r="S3216" t="n">
        <v>7</v>
      </c>
      <c r="T3216" t="n">
        <v>5</v>
      </c>
      <c r="U3216" t="n">
        <v>0</v>
      </c>
      <c r="V3216" t="n">
        <v>0</v>
      </c>
      <c r="W3216" t="n">
        <v>0</v>
      </c>
      <c r="X3216" t="n">
        <v>0</v>
      </c>
      <c r="Y3216">
        <f>IF(AND(A3216="Lead",COUNTIF(MetaCamps,C3216)&gt;0),1,0)</f>
        <v>1</v>
      </c>
      <c r="Z3216">
        <f>IF(Y3216=1,P3216,0)</f>
        <v>1</v>
      </c>
    </row>
    <row r="3217">
      <c r="A3217" t="inlineStr">
        <is>
          <t>Lead</t>
        </is>
      </c>
      <c r="B3217" s="39" t="str">
        <f>IFERROR(INDEX(CampTypes,MATCH(C3217,CampList,0)),"Unattributed")</f>
        <v>New</v>
      </c>
      <c r="C3217" t="inlineStr">
        <is>
          <t>EBG - In House | ABO | Natuf | Leads | Unit Franchise | India | Oct26 | V1</t>
        </is>
      </c>
      <c r="D3217" t="inlineStr">
        <is>
          <t>Natuf | Broad | Tier1 + Growth Cities | Oct26 | V1</t>
        </is>
      </c>
      <c r="E3217" t="inlineStr">
        <is>
          <t>Natuf | Reel | Brand Ambassador | Heard Of Owning A Cafe | V1</t>
        </is>
      </c>
      <c r="F3217" t="inlineStr">
        <is>
          <t>Natuf</t>
        </is>
      </c>
      <c r="G3217" t="inlineStr">
        <is>
          <t>Details Shared</t>
        </is>
      </c>
      <c r="H3217" s="39" t="str">
        <f>IF(ISNUMBER(MATCH(G3217,QualityStatuses,0)),"Quality Lead","Non-Quality Lead")</f>
        <v>Quality Lead</v>
      </c>
      <c r="I3217" t="inlineStr">
        <is>
          <t>2026-10</t>
        </is>
      </c>
      <c r="J3217" t="inlineStr">
        <is>
          <t>Wk of 2026-10-05</t>
        </is>
      </c>
      <c r="K3217" t="inlineStr">
        <is>
          <t>Tejaswini Tarigopula</t>
        </is>
      </c>
      <c r="L3217" t="inlineStr">
        <is>
          <t>Facebook</t>
        </is>
      </c>
      <c r="M3217" t="inlineStr">
        <is>
          <t>Direct (campaign tagged in CRM)</t>
        </is>
      </c>
      <c r="N3217" t="inlineStr">
        <is>
          <t>6ac868c449755126662d0e36</t>
        </is>
      </c>
      <c r="O3217" t="n">
        <v>1</v>
      </c>
      <c r="P3217" s="40">
        <f>IF(A3217="Lead",IF(ISNUMBER(MATCH(G3217,QualityStatuses,0)),1,0),0)</f>
        <v>1</v>
      </c>
      <c r="Q3217" s="40">
        <f>IF(A3217="Lead",IF(G3217="New Lead",0,1),0)</f>
        <v>1</v>
      </c>
      <c r="R3217" s="40">
        <f>IF(A3217="Lead",IF(G3217="Lost",1,0),0)</f>
        <v>0</v>
      </c>
      <c r="S3217" t="n">
        <v>1</v>
      </c>
      <c r="T3217" t="n">
        <v>1</v>
      </c>
      <c r="U3217" t="n">
        <v>0</v>
      </c>
      <c r="V3217" t="n">
        <v>0</v>
      </c>
      <c r="W3217" t="n">
        <v>0</v>
      </c>
      <c r="X3217" t="n">
        <v>0</v>
      </c>
      <c r="Y3217">
        <f>IF(AND(A3217="Lead",COUNTIF(MetaCamps,C3217)&gt;0),1,0)</f>
        <v>0</v>
      </c>
      <c r="Z3217">
        <f>IF(Y3217=1,P3217,0)</f>
        <v>0</v>
      </c>
    </row>
    <row r="3218">
      <c r="A3218" t="inlineStr">
        <is>
          <t>Lead</t>
        </is>
      </c>
      <c r="B3218" s="39" t="str">
        <f>IFERROR(INDEX(CampTypes,MATCH(C3218,CampList,0)),"Unattributed")</f>
        <v>Old</v>
      </c>
      <c r="C3218" t="inlineStr">
        <is>
          <t>E_Suresh_Natuf_Kiosk_07072026</t>
        </is>
      </c>
      <c r="D3218" t="inlineStr">
        <is>
          <t>E_Suresh_Natuf_Kiosk_07072026_Adset5</t>
        </is>
      </c>
      <c r="E3218" t="inlineStr">
        <is>
          <t>E_Hindi_Suresh_Natuf_Kiosk_07072026_Adset5_ad3 – Copy 2</t>
        </is>
      </c>
      <c r="F3218" t="inlineStr">
        <is>
          <t>Natuf</t>
        </is>
      </c>
      <c r="G3218" t="inlineStr">
        <is>
          <t>Attempt 3</t>
        </is>
      </c>
      <c r="H3218" s="39" t="str">
        <f>IF(ISNUMBER(MATCH(G3218,QualityStatuses,0)),"Quality Lead","Non-Quality Lead")</f>
        <v>Non-Quality Lead</v>
      </c>
      <c r="I3218" t="inlineStr">
        <is>
          <t>2026-10</t>
        </is>
      </c>
      <c r="J3218" t="inlineStr">
        <is>
          <t>Wk of 2026-10-05</t>
        </is>
      </c>
      <c r="K3218" t="inlineStr">
        <is>
          <t>Tejaswini Tarigopula</t>
        </is>
      </c>
      <c r="L3218" t="inlineStr">
        <is>
          <t>Facebook</t>
        </is>
      </c>
      <c r="M3218" t="inlineStr">
        <is>
          <t>Direct (campaign tagged in CRM)</t>
        </is>
      </c>
      <c r="N3218" t="inlineStr">
        <is>
          <t>6ac86602cfb79409eb3624fb</t>
        </is>
      </c>
      <c r="O3218" t="n">
        <v>1</v>
      </c>
      <c r="P3218" s="40">
        <f>IF(A3218="Lead",IF(ISNUMBER(MATCH(G3218,QualityStatuses,0)),1,0),0)</f>
        <v>0</v>
      </c>
      <c r="Q3218" s="40">
        <f>IF(A3218="Lead",IF(G3218="New Lead",0,1),0)</f>
        <v>1</v>
      </c>
      <c r="R3218" s="40">
        <f>IF(A3218="Lead",IF(G3218="Lost",1,0),0)</f>
        <v>0</v>
      </c>
      <c r="S3218" t="n">
        <v>6</v>
      </c>
      <c r="T3218" t="n">
        <v>0</v>
      </c>
      <c r="U3218" t="n">
        <v>0</v>
      </c>
      <c r="V3218" t="n">
        <v>0</v>
      </c>
      <c r="W3218" t="n">
        <v>0</v>
      </c>
      <c r="X3218" t="n">
        <v>0</v>
      </c>
      <c r="Y3218">
        <f>IF(AND(A3218="Lead",COUNTIF(MetaCamps,C3218)&gt;0),1,0)</f>
        <v>1</v>
      </c>
      <c r="Z3218">
        <f>IF(Y3218=1,P3218,0)</f>
        <v>0</v>
      </c>
    </row>
    <row r="3219">
      <c r="A3219" t="inlineStr">
        <is>
          <t>Lead</t>
        </is>
      </c>
      <c r="B3219" s="39" t="str">
        <f>IFERROR(INDEX(CampTypes,MATCH(C3219,CampList,0)),"Unattributed")</f>
        <v>Old</v>
      </c>
      <c r="C3219" t="inlineStr">
        <is>
          <t>E_Natuf_Generic_13082026</t>
        </is>
      </c>
      <c r="D3219" t="inlineStr">
        <is>
          <t>E_Natuf_Generic_13082026_Adset1</t>
        </is>
      </c>
      <c r="E3219" t="inlineStr">
        <is>
          <t>E_Natuf_Generic_13082026_Adset1_Ad1</t>
        </is>
      </c>
      <c r="F3219" t="inlineStr">
        <is>
          <t>Natuf</t>
        </is>
      </c>
      <c r="G3219" t="inlineStr">
        <is>
          <t>Connected</t>
        </is>
      </c>
      <c r="H3219" s="39" t="str">
        <f>IF(ISNUMBER(MATCH(G3219,QualityStatuses,0)),"Quality Lead","Non-Quality Lead")</f>
        <v>Non-Quality Lead</v>
      </c>
      <c r="I3219" t="inlineStr">
        <is>
          <t>2026-10</t>
        </is>
      </c>
      <c r="J3219" t="inlineStr">
        <is>
          <t>Wk of 2026-10-05</t>
        </is>
      </c>
      <c r="K3219" t="inlineStr">
        <is>
          <t>Tejaswini Tarigopula</t>
        </is>
      </c>
      <c r="L3219" t="inlineStr">
        <is>
          <t>Facebook</t>
        </is>
      </c>
      <c r="M3219" t="inlineStr">
        <is>
          <t>Direct (campaign tagged in CRM)</t>
        </is>
      </c>
      <c r="N3219" t="inlineStr">
        <is>
          <t>6ac8643d5ff68825b9d9234e</t>
        </is>
      </c>
      <c r="O3219" t="n">
        <v>1</v>
      </c>
      <c r="P3219" s="40">
        <f>IF(A3219="Lead",IF(ISNUMBER(MATCH(G3219,QualityStatuses,0)),1,0),0)</f>
        <v>0</v>
      </c>
      <c r="Q3219" s="40">
        <f>IF(A3219="Lead",IF(G3219="New Lead",0,1),0)</f>
        <v>1</v>
      </c>
      <c r="R3219" s="40">
        <f>IF(A3219="Lead",IF(G3219="Lost",1,0),0)</f>
        <v>0</v>
      </c>
      <c r="S3219" t="n">
        <v>1</v>
      </c>
      <c r="T3219" t="n">
        <v>1</v>
      </c>
      <c r="U3219" t="n">
        <v>0</v>
      </c>
      <c r="V3219" t="n">
        <v>0</v>
      </c>
      <c r="W3219" t="n">
        <v>0</v>
      </c>
      <c r="X3219" t="n">
        <v>0</v>
      </c>
      <c r="Y3219">
        <f>IF(AND(A3219="Lead",COUNTIF(MetaCamps,C3219)&gt;0),1,0)</f>
        <v>1</v>
      </c>
      <c r="Z3219">
        <f>IF(Y3219=1,P3219,0)</f>
        <v>0</v>
      </c>
    </row>
    <row r="3220">
      <c r="A3220" t="inlineStr">
        <is>
          <t>Lead</t>
        </is>
      </c>
      <c r="B3220" s="39" t="str">
        <f>IFERROR(INDEX(CampTypes,MATCH(C3220,CampList,0)),"Unattributed")</f>
        <v>Old</v>
      </c>
      <c r="C3220" t="inlineStr">
        <is>
          <t>natuf_Kiosk_14072026_Hindi</t>
        </is>
      </c>
      <c r="D3220" t="inlineStr">
        <is>
          <t>natuf_Kiosk_23092026_ad set3</t>
        </is>
      </c>
      <c r="E3220" t="inlineStr">
        <is>
          <t>natuf_Kiosk_23092026_ad set3_ad1</t>
        </is>
      </c>
      <c r="F3220" t="inlineStr">
        <is>
          <t>Natuf</t>
        </is>
      </c>
      <c r="G3220" t="inlineStr">
        <is>
          <t>Lost</t>
        </is>
      </c>
      <c r="H3220" s="39" t="str">
        <f>IF(ISNUMBER(MATCH(G3220,QualityStatuses,0)),"Quality Lead","Non-Quality Lead")</f>
        <v>Non-Quality Lead</v>
      </c>
      <c r="I3220" t="inlineStr">
        <is>
          <t>2026-10</t>
        </is>
      </c>
      <c r="J3220" t="inlineStr">
        <is>
          <t>Wk of 2026-10-05</t>
        </is>
      </c>
      <c r="K3220" t="inlineStr">
        <is>
          <t>Deepak Rai</t>
        </is>
      </c>
      <c r="L3220" t="inlineStr">
        <is>
          <t>Facebook</t>
        </is>
      </c>
      <c r="M3220" t="inlineStr">
        <is>
          <t>Direct (campaign tagged in CRM)</t>
        </is>
      </c>
      <c r="N3220" t="inlineStr">
        <is>
          <t>6ac86349df3a6d3a678a384c</t>
        </is>
      </c>
      <c r="O3220" t="n">
        <v>1</v>
      </c>
      <c r="P3220" s="40">
        <f>IF(A3220="Lead",IF(ISNUMBER(MATCH(G3220,QualityStatuses,0)),1,0),0)</f>
        <v>0</v>
      </c>
      <c r="Q3220" s="40">
        <f>IF(A3220="Lead",IF(G3220="New Lead",0,1),0)</f>
        <v>1</v>
      </c>
      <c r="R3220" s="40">
        <f>IF(A3220="Lead",IF(G3220="Lost",1,0),0)</f>
        <v>1</v>
      </c>
      <c r="S3220" t="n">
        <v>1</v>
      </c>
      <c r="T3220" t="n">
        <v>1</v>
      </c>
      <c r="U3220" t="n">
        <v>0</v>
      </c>
      <c r="V3220" t="n">
        <v>0</v>
      </c>
      <c r="W3220" t="n">
        <v>0</v>
      </c>
      <c r="X3220" t="n">
        <v>0</v>
      </c>
      <c r="Y3220">
        <f>IF(AND(A3220="Lead",COUNTIF(MetaCamps,C3220)&gt;0),1,0)</f>
        <v>1</v>
      </c>
      <c r="Z3220">
        <f>IF(Y3220=1,P3220,0)</f>
        <v>0</v>
      </c>
    </row>
    <row r="3221">
      <c r="A3221" t="inlineStr">
        <is>
          <t>Lead</t>
        </is>
      </c>
      <c r="B3221" s="39" t="str">
        <f>IFERROR(INDEX(CampTypes,MATCH(C3221,CampList,0)),"Unattributed")</f>
        <v>New</v>
      </c>
      <c r="C3221" t="inlineStr">
        <is>
          <t>EBG - In House | ABO | Natuf | Leads | Unit Franchise | India | Oct26 | V1</t>
        </is>
      </c>
      <c r="D3221" t="inlineStr">
        <is>
          <t>Natuf | LAL 1% | India | Jul26 | V1</t>
        </is>
      </c>
      <c r="E3221" t="inlineStr">
        <is>
          <t>Natuf | Reel | Brand Ambassador | Heard Of Owning A Cafe | V1</t>
        </is>
      </c>
      <c r="F3221" t="inlineStr">
        <is>
          <t>Natuf</t>
        </is>
      </c>
      <c r="G3221" t="inlineStr">
        <is>
          <t>Attempt 1</t>
        </is>
      </c>
      <c r="H3221" s="39" t="str">
        <f>IF(ISNUMBER(MATCH(G3221,QualityStatuses,0)),"Quality Lead","Non-Quality Lead")</f>
        <v>Non-Quality Lead</v>
      </c>
      <c r="I3221" t="inlineStr">
        <is>
          <t>2026-10</t>
        </is>
      </c>
      <c r="J3221" t="inlineStr">
        <is>
          <t>Wk of 2026-10-05</t>
        </is>
      </c>
      <c r="K3221" t="inlineStr">
        <is>
          <t>Marshal Malbari</t>
        </is>
      </c>
      <c r="L3221" t="inlineStr">
        <is>
          <t>Facebook</t>
        </is>
      </c>
      <c r="M3221" t="inlineStr">
        <is>
          <t>Direct (campaign tagged in CRM)</t>
        </is>
      </c>
      <c r="N3221" t="inlineStr">
        <is>
          <t>6ac8631b5ff68825b9d92073</t>
        </is>
      </c>
      <c r="O3221" t="n">
        <v>1</v>
      </c>
      <c r="P3221" s="40">
        <f>IF(A3221="Lead",IF(ISNUMBER(MATCH(G3221,QualityStatuses,0)),1,0),0)</f>
        <v>0</v>
      </c>
      <c r="Q3221" s="40">
        <f>IF(A3221="Lead",IF(G3221="New Lead",0,1),0)</f>
        <v>1</v>
      </c>
      <c r="R3221" s="40">
        <f>IF(A3221="Lead",IF(G3221="Lost",1,0),0)</f>
        <v>0</v>
      </c>
      <c r="S3221" t="n">
        <v>0</v>
      </c>
      <c r="T3221" t="n">
        <v>0</v>
      </c>
      <c r="U3221" t="n">
        <v>0</v>
      </c>
      <c r="V3221" t="n">
        <v>0</v>
      </c>
      <c r="W3221" t="n">
        <v>0</v>
      </c>
      <c r="X3221" t="n">
        <v>0</v>
      </c>
      <c r="Y3221">
        <f>IF(AND(A3221="Lead",COUNTIF(MetaCamps,C3221)&gt;0),1,0)</f>
        <v>0</v>
      </c>
      <c r="Z3221">
        <f>IF(Y3221=1,P3221,0)</f>
        <v>0</v>
      </c>
    </row>
    <row r="3222">
      <c r="A3222" t="inlineStr">
        <is>
          <t>Lead</t>
        </is>
      </c>
      <c r="B3222" s="39" t="str">
        <f>IFERROR(INDEX(CampTypes,MATCH(C3222,CampList,0)),"Unattributed")</f>
        <v>New</v>
      </c>
      <c r="C3222" t="inlineStr">
        <is>
          <t>EBG - In House | ABO | Natuf | Leads | Unit Franchise | India | Oct26 | V1</t>
        </is>
      </c>
      <c r="D3222" t="inlineStr">
        <is>
          <t>Natuf | Business Owners | Tier1 + Growth Cities | Oct26 | V1</t>
        </is>
      </c>
      <c r="E3222" t="inlineStr">
        <is>
          <t>Natuf | Reel | Brand Ambassador | Heard Of Owning A Cafe | V1</t>
        </is>
      </c>
      <c r="F3222" t="inlineStr">
        <is>
          <t>Natuf</t>
        </is>
      </c>
      <c r="G3222" t="inlineStr">
        <is>
          <t>Lost</t>
        </is>
      </c>
      <c r="H3222" s="39" t="str">
        <f>IF(ISNUMBER(MATCH(G3222,QualityStatuses,0)),"Quality Lead","Non-Quality Lead")</f>
        <v>Non-Quality Lead</v>
      </c>
      <c r="I3222" t="inlineStr">
        <is>
          <t>2026-10</t>
        </is>
      </c>
      <c r="J3222" t="inlineStr">
        <is>
          <t>Wk of 2026-10-05</t>
        </is>
      </c>
      <c r="K3222" t="inlineStr">
        <is>
          <t>Tejaswini Tarigopula</t>
        </is>
      </c>
      <c r="L3222" t="inlineStr">
        <is>
          <t>Facebook</t>
        </is>
      </c>
      <c r="M3222" t="inlineStr">
        <is>
          <t>Direct (campaign tagged in CRM)</t>
        </is>
      </c>
      <c r="N3222" t="inlineStr">
        <is>
          <t>6ac861b92ce0e78c3a968b4b</t>
        </is>
      </c>
      <c r="O3222" t="n">
        <v>1</v>
      </c>
      <c r="P3222" s="40">
        <f>IF(A3222="Lead",IF(ISNUMBER(MATCH(G3222,QualityStatuses,0)),1,0),0)</f>
        <v>0</v>
      </c>
      <c r="Q3222" s="40">
        <f>IF(A3222="Lead",IF(G3222="New Lead",0,1),0)</f>
        <v>1</v>
      </c>
      <c r="R3222" s="40">
        <f>IF(A3222="Lead",IF(G3222="Lost",1,0),0)</f>
        <v>1</v>
      </c>
      <c r="S3222" t="n">
        <v>6</v>
      </c>
      <c r="T3222" t="n">
        <v>0</v>
      </c>
      <c r="U3222" t="n">
        <v>0</v>
      </c>
      <c r="V3222" t="n">
        <v>0</v>
      </c>
      <c r="W3222" t="n">
        <v>0</v>
      </c>
      <c r="X3222" t="n">
        <v>0</v>
      </c>
      <c r="Y3222">
        <f>IF(AND(A3222="Lead",COUNTIF(MetaCamps,C3222)&gt;0),1,0)</f>
        <v>0</v>
      </c>
      <c r="Z3222">
        <f>IF(Y3222=1,P3222,0)</f>
        <v>0</v>
      </c>
    </row>
    <row r="3223">
      <c r="A3223" t="inlineStr">
        <is>
          <t>Lead</t>
        </is>
      </c>
      <c r="B3223" s="39" t="str">
        <f>IFERROR(INDEX(CampTypes,MATCH(C3223,CampList,0)),"Unattributed")</f>
        <v>New</v>
      </c>
      <c r="C3223" t="inlineStr">
        <is>
          <t>EBG - In House | ABO | Natuf | Leads | Unit Franchise | India | Oct26 | V1</t>
        </is>
      </c>
      <c r="D3223" t="inlineStr">
        <is>
          <t>Natuf | Broad | Tier1 + Growth Cities | Oct26 | V1</t>
        </is>
      </c>
      <c r="E3223" t="inlineStr">
        <is>
          <t>Natuf | Reel | Brand Ambassador | Heard Of Owning A Cafe | V1</t>
        </is>
      </c>
      <c r="F3223" t="inlineStr">
        <is>
          <t>Natuf</t>
        </is>
      </c>
      <c r="G3223" t="inlineStr">
        <is>
          <t>Lost</t>
        </is>
      </c>
      <c r="H3223" s="39" t="str">
        <f>IF(ISNUMBER(MATCH(G3223,QualityStatuses,0)),"Quality Lead","Non-Quality Lead")</f>
        <v>Non-Quality Lead</v>
      </c>
      <c r="I3223" t="inlineStr">
        <is>
          <t>2026-10</t>
        </is>
      </c>
      <c r="J3223" t="inlineStr">
        <is>
          <t>Wk of 2026-10-05</t>
        </is>
      </c>
      <c r="K3223" t="inlineStr">
        <is>
          <t>Tejaswini Tarigopula</t>
        </is>
      </c>
      <c r="L3223" t="inlineStr">
        <is>
          <t>Facebook</t>
        </is>
      </c>
      <c r="M3223" t="inlineStr">
        <is>
          <t>Direct (campaign tagged in CRM)</t>
        </is>
      </c>
      <c r="N3223" t="inlineStr">
        <is>
          <t>6ac860f908a798518bdd1741</t>
        </is>
      </c>
      <c r="O3223" t="n">
        <v>1</v>
      </c>
      <c r="P3223" s="40">
        <f>IF(A3223="Lead",IF(ISNUMBER(MATCH(G3223,QualityStatuses,0)),1,0),0)</f>
        <v>0</v>
      </c>
      <c r="Q3223" s="40">
        <f>IF(A3223="Lead",IF(G3223="New Lead",0,1),0)</f>
        <v>1</v>
      </c>
      <c r="R3223" s="40">
        <f>IF(A3223="Lead",IF(G3223="Lost",1,0),0)</f>
        <v>1</v>
      </c>
      <c r="S3223" t="n">
        <v>2</v>
      </c>
      <c r="T3223" t="n">
        <v>2</v>
      </c>
      <c r="U3223" t="n">
        <v>0</v>
      </c>
      <c r="V3223" t="n">
        <v>0</v>
      </c>
      <c r="W3223" t="n">
        <v>0</v>
      </c>
      <c r="X3223" t="n">
        <v>0</v>
      </c>
      <c r="Y3223">
        <f>IF(AND(A3223="Lead",COUNTIF(MetaCamps,C3223)&gt;0),1,0)</f>
        <v>0</v>
      </c>
      <c r="Z3223">
        <f>IF(Y3223=1,P3223,0)</f>
        <v>0</v>
      </c>
    </row>
    <row r="3224">
      <c r="A3224" t="inlineStr">
        <is>
          <t>Lead</t>
        </is>
      </c>
      <c r="B3224" s="39" t="str">
        <f>IFERROR(INDEX(CampTypes,MATCH(C3224,CampList,0)),"Unattributed")</f>
        <v>New</v>
      </c>
      <c r="C3224" t="inlineStr">
        <is>
          <t>EBG - In House | ABO | Natuf | Leads | Unit Franchise | India | Oct26 | V1</t>
        </is>
      </c>
      <c r="D3224" t="inlineStr">
        <is>
          <t>Natuf | Broad | Tier1 + Growth Cities | Oct26 | V1</t>
        </is>
      </c>
      <c r="E3224" t="inlineStr">
        <is>
          <t>Natuf | Reel | Brand Ambassador | Heard Of Owning A Cafe | V1</t>
        </is>
      </c>
      <c r="F3224" t="inlineStr">
        <is>
          <t>Natuf</t>
        </is>
      </c>
      <c r="G3224" t="inlineStr">
        <is>
          <t>Details Shared</t>
        </is>
      </c>
      <c r="H3224" s="39" t="str">
        <f>IF(ISNUMBER(MATCH(G3224,QualityStatuses,0)),"Quality Lead","Non-Quality Lead")</f>
        <v>Quality Lead</v>
      </c>
      <c r="I3224" t="inlineStr">
        <is>
          <t>2026-10</t>
        </is>
      </c>
      <c r="J3224" t="inlineStr">
        <is>
          <t>Wk of 2026-10-05</t>
        </is>
      </c>
      <c r="K3224" t="inlineStr">
        <is>
          <t>Tejaswini Tarigopula</t>
        </is>
      </c>
      <c r="L3224" t="inlineStr">
        <is>
          <t>Facebook</t>
        </is>
      </c>
      <c r="M3224" t="inlineStr">
        <is>
          <t>Direct (campaign tagged in CRM)</t>
        </is>
      </c>
      <c r="N3224" t="inlineStr">
        <is>
          <t>6ac86080df3a6d3a678a32a1</t>
        </is>
      </c>
      <c r="O3224" t="n">
        <v>1</v>
      </c>
      <c r="P3224" s="40">
        <f>IF(A3224="Lead",IF(ISNUMBER(MATCH(G3224,QualityStatuses,0)),1,0),0)</f>
        <v>1</v>
      </c>
      <c r="Q3224" s="40">
        <f>IF(A3224="Lead",IF(G3224="New Lead",0,1),0)</f>
        <v>1</v>
      </c>
      <c r="R3224" s="40">
        <f>IF(A3224="Lead",IF(G3224="Lost",1,0),0)</f>
        <v>0</v>
      </c>
      <c r="S3224" t="n">
        <v>2</v>
      </c>
      <c r="T3224" t="n">
        <v>2</v>
      </c>
      <c r="U3224" t="n">
        <v>0</v>
      </c>
      <c r="V3224" t="n">
        <v>0</v>
      </c>
      <c r="W3224" t="n">
        <v>0</v>
      </c>
      <c r="X3224" t="n">
        <v>0</v>
      </c>
      <c r="Y3224">
        <f>IF(AND(A3224="Lead",COUNTIF(MetaCamps,C3224)&gt;0),1,0)</f>
        <v>0</v>
      </c>
      <c r="Z3224">
        <f>IF(Y3224=1,P3224,0)</f>
        <v>0</v>
      </c>
    </row>
    <row r="3225">
      <c r="A3225" t="inlineStr">
        <is>
          <t>Lead</t>
        </is>
      </c>
      <c r="B3225" s="39" t="str">
        <f>IFERROR(INDEX(CampTypes,MATCH(C3225,CampList,0)),"Unattributed")</f>
        <v>New</v>
      </c>
      <c r="C3225" t="inlineStr">
        <is>
          <t>EBG - In House | ABO | Natuf | Leads | Unit Franchise | India | Oct26 | V1</t>
        </is>
      </c>
      <c r="D3225" t="inlineStr">
        <is>
          <t>Natuf | Investors | Tier1 + Growth Cities | Oct26 | V1</t>
        </is>
      </c>
      <c r="E3225" t="inlineStr">
        <is>
          <t>Natuf | Reel | Brand Ambassador | Heard Of Owning A Cafe | V1</t>
        </is>
      </c>
      <c r="F3225" t="inlineStr">
        <is>
          <t>Natuf</t>
        </is>
      </c>
      <c r="G3225" t="inlineStr">
        <is>
          <t>Connected</t>
        </is>
      </c>
      <c r="H3225" s="39" t="str">
        <f>IF(ISNUMBER(MATCH(G3225,QualityStatuses,0)),"Quality Lead","Non-Quality Lead")</f>
        <v>Non-Quality Lead</v>
      </c>
      <c r="I3225" t="inlineStr">
        <is>
          <t>2026-10</t>
        </is>
      </c>
      <c r="J3225" t="inlineStr">
        <is>
          <t>Wk of 2026-10-05</t>
        </is>
      </c>
      <c r="K3225" t="inlineStr">
        <is>
          <t>Tejaswini Tarigopula</t>
        </is>
      </c>
      <c r="L3225" t="inlineStr">
        <is>
          <t>Facebook</t>
        </is>
      </c>
      <c r="M3225" t="inlineStr">
        <is>
          <t>Direct (campaign tagged in CRM)</t>
        </is>
      </c>
      <c r="N3225" t="inlineStr">
        <is>
          <t>6ac85ef67799b21b92eaa230</t>
        </is>
      </c>
      <c r="O3225" t="n">
        <v>1</v>
      </c>
      <c r="P3225" s="40">
        <f>IF(A3225="Lead",IF(ISNUMBER(MATCH(G3225,QualityStatuses,0)),1,0),0)</f>
        <v>0</v>
      </c>
      <c r="Q3225" s="40">
        <f>IF(A3225="Lead",IF(G3225="New Lead",0,1),0)</f>
        <v>1</v>
      </c>
      <c r="R3225" s="40">
        <f>IF(A3225="Lead",IF(G3225="Lost",1,0),0)</f>
        <v>0</v>
      </c>
      <c r="S3225" t="n">
        <v>8</v>
      </c>
      <c r="T3225" t="n">
        <v>2</v>
      </c>
      <c r="U3225" t="n">
        <v>0</v>
      </c>
      <c r="V3225" t="n">
        <v>0</v>
      </c>
      <c r="W3225" t="n">
        <v>0</v>
      </c>
      <c r="X3225" t="n">
        <v>0</v>
      </c>
      <c r="Y3225">
        <f>IF(AND(A3225="Lead",COUNTIF(MetaCamps,C3225)&gt;0),1,0)</f>
        <v>0</v>
      </c>
      <c r="Z3225">
        <f>IF(Y3225=1,P3225,0)</f>
        <v>0</v>
      </c>
    </row>
    <row r="3226">
      <c r="A3226" t="inlineStr">
        <is>
          <t>Lead</t>
        </is>
      </c>
      <c r="B3226" s="39" t="str">
        <f>IFERROR(INDEX(CampTypes,MATCH(C3226,CampList,0)),"Unattributed")</f>
        <v>New</v>
      </c>
      <c r="C3226" t="inlineStr">
        <is>
          <t>EBG - In House | ABO | Natuf | Leads | Unit Franchise | India | Oct26 | V1</t>
        </is>
      </c>
      <c r="D3226" t="inlineStr">
        <is>
          <t>Natuf | Investors | Tier1 + Growth Cities | Oct26 | V1</t>
        </is>
      </c>
      <c r="E3226" t="inlineStr">
        <is>
          <t>Natuf | Reel | Brand Ambassador | Heard Of Owning A Cafe | V1</t>
        </is>
      </c>
      <c r="F3226" t="inlineStr">
        <is>
          <t>Natuf</t>
        </is>
      </c>
      <c r="G3226" t="inlineStr">
        <is>
          <t>Attempt 1</t>
        </is>
      </c>
      <c r="H3226" s="39" t="str">
        <f>IF(ISNUMBER(MATCH(G3226,QualityStatuses,0)),"Quality Lead","Non-Quality Lead")</f>
        <v>Non-Quality Lead</v>
      </c>
      <c r="I3226" t="inlineStr">
        <is>
          <t>2026-10</t>
        </is>
      </c>
      <c r="J3226" t="inlineStr">
        <is>
          <t>Wk of 2026-10-05</t>
        </is>
      </c>
      <c r="K3226" t="inlineStr">
        <is>
          <t>Tejaswini Tarigopula</t>
        </is>
      </c>
      <c r="L3226" t="inlineStr">
        <is>
          <t>Facebook</t>
        </is>
      </c>
      <c r="M3226" t="inlineStr">
        <is>
          <t>Direct (campaign tagged in CRM)</t>
        </is>
      </c>
      <c r="N3226" t="inlineStr">
        <is>
          <t>6ac85ef25ff68825b9d91ccb</t>
        </is>
      </c>
      <c r="O3226" t="n">
        <v>1</v>
      </c>
      <c r="P3226" s="40">
        <f>IF(A3226="Lead",IF(ISNUMBER(MATCH(G3226,QualityStatuses,0)),1,0),0)</f>
        <v>0</v>
      </c>
      <c r="Q3226" s="40">
        <f>IF(A3226="Lead",IF(G3226="New Lead",0,1),0)</f>
        <v>1</v>
      </c>
      <c r="R3226" s="40">
        <f>IF(A3226="Lead",IF(G3226="Lost",1,0),0)</f>
        <v>0</v>
      </c>
      <c r="S3226" t="n">
        <v>3</v>
      </c>
      <c r="T3226" t="n">
        <v>2</v>
      </c>
      <c r="U3226" t="n">
        <v>0</v>
      </c>
      <c r="V3226" t="n">
        <v>0</v>
      </c>
      <c r="W3226" t="n">
        <v>0</v>
      </c>
      <c r="X3226" t="n">
        <v>0</v>
      </c>
      <c r="Y3226">
        <f>IF(AND(A3226="Lead",COUNTIF(MetaCamps,C3226)&gt;0),1,0)</f>
        <v>0</v>
      </c>
      <c r="Z3226">
        <f>IF(Y3226=1,P3226,0)</f>
        <v>0</v>
      </c>
    </row>
    <row r="3227">
      <c r="A3227" t="inlineStr">
        <is>
          <t>Lead</t>
        </is>
      </c>
      <c r="B3227" s="39" t="str">
        <f>IFERROR(INDEX(CampTypes,MATCH(C3227,CampList,0)),"Unattributed")</f>
        <v>New</v>
      </c>
      <c r="C3227" t="inlineStr">
        <is>
          <t>EBG - In House | ABO | Natuf | Leads | Unit Franchise | India | Oct26 | V1</t>
        </is>
      </c>
      <c r="D3227" t="inlineStr">
        <is>
          <t>Natuf | Business Owners | Tier1 + Growth Cities | Oct26 | V1</t>
        </is>
      </c>
      <c r="E3227" t="inlineStr">
        <is>
          <t>Natuf | Reel | Brand Ambassador | Heard Of Owning A Cafe | V1</t>
        </is>
      </c>
      <c r="F3227" t="inlineStr">
        <is>
          <t>Natuf</t>
        </is>
      </c>
      <c r="G3227" t="inlineStr">
        <is>
          <t>Meeting Scheduled</t>
        </is>
      </c>
      <c r="H3227" s="39" t="str">
        <f>IF(ISNUMBER(MATCH(G3227,QualityStatuses,0)),"Quality Lead","Non-Quality Lead")</f>
        <v>Quality Lead</v>
      </c>
      <c r="I3227" t="inlineStr">
        <is>
          <t>2026-10</t>
        </is>
      </c>
      <c r="J3227" t="inlineStr">
        <is>
          <t>Wk of 2026-10-05</t>
        </is>
      </c>
      <c r="K3227" t="inlineStr">
        <is>
          <t>Marshal Malbari</t>
        </is>
      </c>
      <c r="L3227" t="inlineStr">
        <is>
          <t>Facebook</t>
        </is>
      </c>
      <c r="M3227" t="inlineStr">
        <is>
          <t>Direct (campaign tagged in CRM)</t>
        </is>
      </c>
      <c r="N3227" t="inlineStr">
        <is>
          <t>6ac85ea97799b21b92eaa1f3</t>
        </is>
      </c>
      <c r="O3227" t="n">
        <v>1</v>
      </c>
      <c r="P3227" s="40">
        <f>IF(A3227="Lead",IF(ISNUMBER(MATCH(G3227,QualityStatuses,0)),1,0),0)</f>
        <v>1</v>
      </c>
      <c r="Q3227" s="40">
        <f>IF(A3227="Lead",IF(G3227="New Lead",0,1),0)</f>
        <v>1</v>
      </c>
      <c r="R3227" s="40">
        <f>IF(A3227="Lead",IF(G3227="Lost",1,0),0)</f>
        <v>0</v>
      </c>
      <c r="S3227" t="n">
        <v>7</v>
      </c>
      <c r="T3227" t="n">
        <v>4</v>
      </c>
      <c r="U3227" t="n">
        <v>0</v>
      </c>
      <c r="V3227" t="n">
        <v>0</v>
      </c>
      <c r="W3227" t="n">
        <v>0</v>
      </c>
      <c r="X3227" t="n">
        <v>0</v>
      </c>
      <c r="Y3227">
        <f>IF(AND(A3227="Lead",COUNTIF(MetaCamps,C3227)&gt;0),1,0)</f>
        <v>0</v>
      </c>
      <c r="Z3227">
        <f>IF(Y3227=1,P3227,0)</f>
        <v>0</v>
      </c>
    </row>
    <row r="3228">
      <c r="A3228" t="inlineStr">
        <is>
          <t>Lead</t>
        </is>
      </c>
      <c r="B3228" s="39" t="str">
        <f>IFERROR(INDEX(CampTypes,MATCH(C3228,CampList,0)),"Unattributed")</f>
        <v>Old</v>
      </c>
      <c r="C3228" t="inlineStr">
        <is>
          <t>natuf_Kiosk_14072026_Hindi</t>
        </is>
      </c>
      <c r="D3228" t="inlineStr">
        <is>
          <t>natuf_Kiosk_23092026_ad set3</t>
        </is>
      </c>
      <c r="E3228" t="inlineStr">
        <is>
          <t>natuf_Kiosk_Fomo_23092026_ad set3_ad2</t>
        </is>
      </c>
      <c r="F3228" t="inlineStr">
        <is>
          <t>Natuf</t>
        </is>
      </c>
      <c r="G3228" t="inlineStr">
        <is>
          <t>Attempt 5</t>
        </is>
      </c>
      <c r="H3228" s="39" t="str">
        <f>IF(ISNUMBER(MATCH(G3228,QualityStatuses,0)),"Quality Lead","Non-Quality Lead")</f>
        <v>Non-Quality Lead</v>
      </c>
      <c r="I3228" t="inlineStr">
        <is>
          <t>2026-10</t>
        </is>
      </c>
      <c r="J3228" t="inlineStr">
        <is>
          <t>Wk of 2026-10-05</t>
        </is>
      </c>
      <c r="K3228" t="inlineStr">
        <is>
          <t>Marshal Malbari</t>
        </is>
      </c>
      <c r="L3228" t="inlineStr">
        <is>
          <t>Facebook</t>
        </is>
      </c>
      <c r="M3228" t="inlineStr">
        <is>
          <t>Direct (campaign tagged in CRM)</t>
        </is>
      </c>
      <c r="N3228" t="inlineStr">
        <is>
          <t>6ac85db52c7c2afee1d51c76</t>
        </is>
      </c>
      <c r="O3228" t="n">
        <v>1</v>
      </c>
      <c r="P3228" s="40">
        <f>IF(A3228="Lead",IF(ISNUMBER(MATCH(G3228,QualityStatuses,0)),1,0),0)</f>
        <v>0</v>
      </c>
      <c r="Q3228" s="40">
        <f>IF(A3228="Lead",IF(G3228="New Lead",0,1),0)</f>
        <v>1</v>
      </c>
      <c r="R3228" s="40">
        <f>IF(A3228="Lead",IF(G3228="Lost",1,0),0)</f>
        <v>0</v>
      </c>
      <c r="S3228" t="n">
        <v>5</v>
      </c>
      <c r="T3228" t="n">
        <v>0</v>
      </c>
      <c r="U3228" t="n">
        <v>0</v>
      </c>
      <c r="V3228" t="n">
        <v>0</v>
      </c>
      <c r="W3228" t="n">
        <v>0</v>
      </c>
      <c r="X3228" t="n">
        <v>0</v>
      </c>
      <c r="Y3228">
        <f>IF(AND(A3228="Lead",COUNTIF(MetaCamps,C3228)&gt;0),1,0)</f>
        <v>1</v>
      </c>
      <c r="Z3228">
        <f>IF(Y3228=1,P3228,0)</f>
        <v>0</v>
      </c>
    </row>
    <row r="3229">
      <c r="A3229" t="inlineStr">
        <is>
          <t>Lead</t>
        </is>
      </c>
      <c r="B3229" s="39" t="str">
        <f>IFERROR(INDEX(CampTypes,MATCH(C3229,CampList,0)),"Unattributed")</f>
        <v>New</v>
      </c>
      <c r="C3229" t="inlineStr">
        <is>
          <t>EBG - In House | ABO | Natuf | Leads | Unit Franchise | India | Oct26 | V1</t>
        </is>
      </c>
      <c r="D3229" t="inlineStr">
        <is>
          <t>Natuf | Business Owners | Tier1 + Growth Cities | Oct26 | V1</t>
        </is>
      </c>
      <c r="E3229" t="inlineStr">
        <is>
          <t>Natuf | Reel | Brand Ambassador | Heard Of Owning A Cafe | V1</t>
        </is>
      </c>
      <c r="F3229" t="inlineStr">
        <is>
          <t>Natuf</t>
        </is>
      </c>
      <c r="G3229" t="inlineStr">
        <is>
          <t>Lost</t>
        </is>
      </c>
      <c r="H3229" s="39" t="str">
        <f>IF(ISNUMBER(MATCH(G3229,QualityStatuses,0)),"Quality Lead","Non-Quality Lead")</f>
        <v>Non-Quality Lead</v>
      </c>
      <c r="I3229" t="inlineStr">
        <is>
          <t>2026-10</t>
        </is>
      </c>
      <c r="J3229" t="inlineStr">
        <is>
          <t>Wk of 2026-10-05</t>
        </is>
      </c>
      <c r="K3229" t="inlineStr">
        <is>
          <t>Tejaswini Tarigopula</t>
        </is>
      </c>
      <c r="L3229" t="inlineStr">
        <is>
          <t>Facebook</t>
        </is>
      </c>
      <c r="M3229" t="inlineStr">
        <is>
          <t>Direct (campaign tagged in CRM)</t>
        </is>
      </c>
      <c r="N3229" t="inlineStr">
        <is>
          <t>6ac85d1cc64bdf424fb57be8</t>
        </is>
      </c>
      <c r="O3229" t="n">
        <v>1</v>
      </c>
      <c r="P3229" s="40">
        <f>IF(A3229="Lead",IF(ISNUMBER(MATCH(G3229,QualityStatuses,0)),1,0),0)</f>
        <v>0</v>
      </c>
      <c r="Q3229" s="40">
        <f>IF(A3229="Lead",IF(G3229="New Lead",0,1),0)</f>
        <v>1</v>
      </c>
      <c r="R3229" s="40">
        <f>IF(A3229="Lead",IF(G3229="Lost",1,0),0)</f>
        <v>1</v>
      </c>
      <c r="S3229" t="n">
        <v>1</v>
      </c>
      <c r="T3229" t="n">
        <v>1</v>
      </c>
      <c r="U3229" t="n">
        <v>0</v>
      </c>
      <c r="V3229" t="n">
        <v>0</v>
      </c>
      <c r="W3229" t="n">
        <v>0</v>
      </c>
      <c r="X3229" t="n">
        <v>0</v>
      </c>
      <c r="Y3229">
        <f>IF(AND(A3229="Lead",COUNTIF(MetaCamps,C3229)&gt;0),1,0)</f>
        <v>0</v>
      </c>
      <c r="Z3229">
        <f>IF(Y3229=1,P3229,0)</f>
        <v>0</v>
      </c>
    </row>
    <row r="3230">
      <c r="A3230" t="inlineStr">
        <is>
          <t>Lead</t>
        </is>
      </c>
      <c r="B3230" s="39" t="str">
        <f>IFERROR(INDEX(CampTypes,MATCH(C3230,CampList,0)),"Unattributed")</f>
        <v>New</v>
      </c>
      <c r="C3230" t="inlineStr">
        <is>
          <t>EBG - In House | ABO | Natuf | Leads | Unit Franchise | India | Oct26 | V1</t>
        </is>
      </c>
      <c r="D3230" t="inlineStr">
        <is>
          <t>Natuf | Business Owners | Tier1 + Growth Cities | Oct26 | V1</t>
        </is>
      </c>
      <c r="E3230" t="inlineStr">
        <is>
          <t>Natuf | Reel | Brand Ambassador | Heard Of Owning A Cafe | V1</t>
        </is>
      </c>
      <c r="F3230" t="inlineStr">
        <is>
          <t>Natuf</t>
        </is>
      </c>
      <c r="G3230" t="inlineStr">
        <is>
          <t>Details Shared</t>
        </is>
      </c>
      <c r="H3230" s="39" t="str">
        <f>IF(ISNUMBER(MATCH(G3230,QualityStatuses,0)),"Quality Lead","Non-Quality Lead")</f>
        <v>Quality Lead</v>
      </c>
      <c r="I3230" t="inlineStr">
        <is>
          <t>2026-10</t>
        </is>
      </c>
      <c r="J3230" t="inlineStr">
        <is>
          <t>Wk of 2026-10-05</t>
        </is>
      </c>
      <c r="K3230" t="inlineStr">
        <is>
          <t>Marshal Malbari</t>
        </is>
      </c>
      <c r="L3230" t="inlineStr">
        <is>
          <t>Facebook</t>
        </is>
      </c>
      <c r="M3230" t="inlineStr">
        <is>
          <t>Direct (campaign tagged in CRM)</t>
        </is>
      </c>
      <c r="N3230" t="inlineStr">
        <is>
          <t>6ac8532a37ef951cd440446f</t>
        </is>
      </c>
      <c r="O3230" t="n">
        <v>1</v>
      </c>
      <c r="P3230" s="40">
        <f>IF(A3230="Lead",IF(ISNUMBER(MATCH(G3230,QualityStatuses,0)),1,0),0)</f>
        <v>1</v>
      </c>
      <c r="Q3230" s="40">
        <f>IF(A3230="Lead",IF(G3230="New Lead",0,1),0)</f>
        <v>1</v>
      </c>
      <c r="R3230" s="40">
        <f>IF(A3230="Lead",IF(G3230="Lost",1,0),0)</f>
        <v>0</v>
      </c>
      <c r="S3230" t="n">
        <v>6</v>
      </c>
      <c r="T3230" t="n">
        <v>3</v>
      </c>
      <c r="U3230" t="n">
        <v>0</v>
      </c>
      <c r="V3230" t="n">
        <v>0</v>
      </c>
      <c r="W3230" t="n">
        <v>0</v>
      </c>
      <c r="X3230" t="n">
        <v>0</v>
      </c>
      <c r="Y3230">
        <f>IF(AND(A3230="Lead",COUNTIF(MetaCamps,C3230)&gt;0),1,0)</f>
        <v>0</v>
      </c>
      <c r="Z3230">
        <f>IF(Y3230=1,P3230,0)</f>
        <v>0</v>
      </c>
    </row>
    <row r="3231">
      <c r="A3231" t="inlineStr">
        <is>
          <t>Lead</t>
        </is>
      </c>
      <c r="B3231" s="39" t="str">
        <f>IFERROR(INDEX(CampTypes,MATCH(C3231,CampList,0)),"Unattributed")</f>
        <v>Old</v>
      </c>
      <c r="C3231" t="inlineStr">
        <is>
          <t>natuf_Kiosk_14072026_Hindi</t>
        </is>
      </c>
      <c r="D3231" t="inlineStr">
        <is>
          <t>natuf_Kiosk_23092026_ad set3</t>
        </is>
      </c>
      <c r="E3231" t="inlineStr">
        <is>
          <t>natuf_Kiosk_23092026_ad set3_ad1</t>
        </is>
      </c>
      <c r="F3231" t="inlineStr">
        <is>
          <t>Natuf</t>
        </is>
      </c>
      <c r="G3231" t="inlineStr">
        <is>
          <t>Details Shared</t>
        </is>
      </c>
      <c r="H3231" s="39" t="str">
        <f>IF(ISNUMBER(MATCH(G3231,QualityStatuses,0)),"Quality Lead","Non-Quality Lead")</f>
        <v>Quality Lead</v>
      </c>
      <c r="I3231" t="inlineStr">
        <is>
          <t>2026-10</t>
        </is>
      </c>
      <c r="J3231" t="inlineStr">
        <is>
          <t>Wk of 2026-10-05</t>
        </is>
      </c>
      <c r="K3231" t="inlineStr">
        <is>
          <t>Marshal Malbari</t>
        </is>
      </c>
      <c r="L3231" t="inlineStr">
        <is>
          <t>Facebook</t>
        </is>
      </c>
      <c r="M3231" t="inlineStr">
        <is>
          <t>Direct (campaign tagged in CRM)</t>
        </is>
      </c>
      <c r="N3231" t="inlineStr">
        <is>
          <t>6ac84a8fac34156f380e5b31</t>
        </is>
      </c>
      <c r="O3231" t="n">
        <v>1</v>
      </c>
      <c r="P3231" s="40">
        <f>IF(A3231="Lead",IF(ISNUMBER(MATCH(G3231,QualityStatuses,0)),1,0),0)</f>
        <v>1</v>
      </c>
      <c r="Q3231" s="40">
        <f>IF(A3231="Lead",IF(G3231="New Lead",0,1),0)</f>
        <v>1</v>
      </c>
      <c r="R3231" s="40">
        <f>IF(A3231="Lead",IF(G3231="Lost",1,0),0)</f>
        <v>0</v>
      </c>
      <c r="S3231" t="n">
        <v>5</v>
      </c>
      <c r="T3231" t="n">
        <v>1</v>
      </c>
      <c r="U3231" t="n">
        <v>0</v>
      </c>
      <c r="V3231" t="n">
        <v>0</v>
      </c>
      <c r="W3231" t="n">
        <v>0</v>
      </c>
      <c r="X3231" t="n">
        <v>0</v>
      </c>
      <c r="Y3231">
        <f>IF(AND(A3231="Lead",COUNTIF(MetaCamps,C3231)&gt;0),1,0)</f>
        <v>1</v>
      </c>
      <c r="Z3231">
        <f>IF(Y3231=1,P3231,0)</f>
        <v>1</v>
      </c>
    </row>
    <row r="3232">
      <c r="A3232" t="inlineStr">
        <is>
          <t>Lead</t>
        </is>
      </c>
      <c r="B3232" s="39" t="str">
        <f>IFERROR(INDEX(CampTypes,MATCH(C3232,CampList,0)),"Unattributed")</f>
        <v>Old</v>
      </c>
      <c r="C3232" t="inlineStr">
        <is>
          <t>E_Natuf_Foco_10092026</t>
        </is>
      </c>
      <c r="D3232" t="inlineStr">
        <is>
          <t>E_Natuf_Foco_10092026_Ad Set4</t>
        </is>
      </c>
      <c r="E3232" t="inlineStr">
        <is>
          <t>E_Natuf_Foco_10092026_Ad Set4_Ad4 -1</t>
        </is>
      </c>
      <c r="F3232" t="inlineStr">
        <is>
          <t>Natuf</t>
        </is>
      </c>
      <c r="G3232" t="inlineStr">
        <is>
          <t>Attempt 1</t>
        </is>
      </c>
      <c r="H3232" s="39" t="str">
        <f>IF(ISNUMBER(MATCH(G3232,QualityStatuses,0)),"Quality Lead","Non-Quality Lead")</f>
        <v>Non-Quality Lead</v>
      </c>
      <c r="I3232" t="inlineStr">
        <is>
          <t>2026-10</t>
        </is>
      </c>
      <c r="J3232" t="inlineStr">
        <is>
          <t>Wk of 2026-10-05</t>
        </is>
      </c>
      <c r="K3232" t="inlineStr">
        <is>
          <t>Tejaswini Tarigopula</t>
        </is>
      </c>
      <c r="L3232" t="inlineStr">
        <is>
          <t>Facebook</t>
        </is>
      </c>
      <c r="M3232" t="inlineStr">
        <is>
          <t>Direct (campaign tagged in CRM)</t>
        </is>
      </c>
      <c r="N3232" t="inlineStr">
        <is>
          <t>6ac848829c4522a519a64257</t>
        </is>
      </c>
      <c r="O3232" t="n">
        <v>1</v>
      </c>
      <c r="P3232" s="40">
        <f>IF(A3232="Lead",IF(ISNUMBER(MATCH(G3232,QualityStatuses,0)),1,0),0)</f>
        <v>0</v>
      </c>
      <c r="Q3232" s="40">
        <f>IF(A3232="Lead",IF(G3232="New Lead",0,1),0)</f>
        <v>1</v>
      </c>
      <c r="R3232" s="40">
        <f>IF(A3232="Lead",IF(G3232="Lost",1,0),0)</f>
        <v>0</v>
      </c>
      <c r="S3232" t="n">
        <v>2</v>
      </c>
      <c r="T3232" t="n">
        <v>1</v>
      </c>
      <c r="U3232" t="n">
        <v>0</v>
      </c>
      <c r="V3232" t="n">
        <v>0</v>
      </c>
      <c r="W3232" t="n">
        <v>0</v>
      </c>
      <c r="X3232" t="n">
        <v>0</v>
      </c>
      <c r="Y3232">
        <f>IF(AND(A3232="Lead",COUNTIF(MetaCamps,C3232)&gt;0),1,0)</f>
        <v>1</v>
      </c>
      <c r="Z3232">
        <f>IF(Y3232=1,P3232,0)</f>
        <v>0</v>
      </c>
    </row>
    <row r="3233">
      <c r="A3233" t="inlineStr">
        <is>
          <t>Lead</t>
        </is>
      </c>
      <c r="B3233" s="39" t="str">
        <f>IFERROR(INDEX(CampTypes,MATCH(C3233,CampList,0)),"Unattributed")</f>
        <v>New</v>
      </c>
      <c r="C3233" t="inlineStr">
        <is>
          <t>EBG - In House | ABO | Natuf | Leads | Unit Franchise | India | Oct26 | V1</t>
        </is>
      </c>
      <c r="D3233" t="inlineStr">
        <is>
          <t>Natuf | Business Owners | Tier1 + Growth Cities | Oct26 | V1</t>
        </is>
      </c>
      <c r="E3233" t="inlineStr">
        <is>
          <t>Natuf | Reel | Brand Ambassador | Heard Of Owning A Cafe | V1</t>
        </is>
      </c>
      <c r="F3233" t="inlineStr">
        <is>
          <t>Natuf</t>
        </is>
      </c>
      <c r="G3233" t="inlineStr">
        <is>
          <t>Lost</t>
        </is>
      </c>
      <c r="H3233" s="39" t="str">
        <f>IF(ISNUMBER(MATCH(G3233,QualityStatuses,0)),"Quality Lead","Non-Quality Lead")</f>
        <v>Non-Quality Lead</v>
      </c>
      <c r="I3233" t="inlineStr">
        <is>
          <t>2026-10</t>
        </is>
      </c>
      <c r="J3233" t="inlineStr">
        <is>
          <t>Wk of 2026-10-05</t>
        </is>
      </c>
      <c r="K3233" t="inlineStr">
        <is>
          <t>Tejaswini Tarigopula</t>
        </is>
      </c>
      <c r="L3233" t="inlineStr">
        <is>
          <t>Facebook</t>
        </is>
      </c>
      <c r="M3233" t="inlineStr">
        <is>
          <t>Direct (campaign tagged in CRM)</t>
        </is>
      </c>
      <c r="N3233" t="inlineStr">
        <is>
          <t>6ac845e08f977d91c6f4ad26</t>
        </is>
      </c>
      <c r="O3233" t="n">
        <v>1</v>
      </c>
      <c r="P3233" s="40">
        <f>IF(A3233="Lead",IF(ISNUMBER(MATCH(G3233,QualityStatuses,0)),1,0),0)</f>
        <v>0</v>
      </c>
      <c r="Q3233" s="40">
        <f>IF(A3233="Lead",IF(G3233="New Lead",0,1),0)</f>
        <v>1</v>
      </c>
      <c r="R3233" s="40">
        <f>IF(A3233="Lead",IF(G3233="Lost",1,0),0)</f>
        <v>1</v>
      </c>
      <c r="S3233" t="n">
        <v>2</v>
      </c>
      <c r="T3233" t="n">
        <v>1</v>
      </c>
      <c r="U3233" t="n">
        <v>0</v>
      </c>
      <c r="V3233" t="n">
        <v>0</v>
      </c>
      <c r="W3233" t="n">
        <v>0</v>
      </c>
      <c r="X3233" t="n">
        <v>0</v>
      </c>
      <c r="Y3233">
        <f>IF(AND(A3233="Lead",COUNTIF(MetaCamps,C3233)&gt;0),1,0)</f>
        <v>0</v>
      </c>
      <c r="Z3233">
        <f>IF(Y3233=1,P3233,0)</f>
        <v>0</v>
      </c>
    </row>
    <row r="3234">
      <c r="A3234" t="inlineStr">
        <is>
          <t>Lead</t>
        </is>
      </c>
      <c r="B3234" s="39" t="str">
        <f>IFERROR(INDEX(CampTypes,MATCH(C3234,CampList,0)),"Unattributed")</f>
        <v>New</v>
      </c>
      <c r="C3234" t="inlineStr">
        <is>
          <t>EBG - In House | ABO | Natuf | Leads | Unit Franchise | India | Oct26 | V1</t>
        </is>
      </c>
      <c r="D3234" t="inlineStr">
        <is>
          <t>Natuf | Broad | Tier1 + Growth Cities | Oct26 | V1</t>
        </is>
      </c>
      <c r="E3234" t="inlineStr">
        <is>
          <t>Natuf | Reel | Brand Ambassador | Heard Of Owning A Cafe | V1</t>
        </is>
      </c>
      <c r="F3234" t="inlineStr">
        <is>
          <t>Natuf</t>
        </is>
      </c>
      <c r="G3234" t="inlineStr">
        <is>
          <t>Attempt 1</t>
        </is>
      </c>
      <c r="H3234" s="39" t="str">
        <f>IF(ISNUMBER(MATCH(G3234,QualityStatuses,0)),"Quality Lead","Non-Quality Lead")</f>
        <v>Non-Quality Lead</v>
      </c>
      <c r="I3234" t="inlineStr">
        <is>
          <t>2026-10</t>
        </is>
      </c>
      <c r="J3234" t="inlineStr">
        <is>
          <t>Wk of 2026-10-05</t>
        </is>
      </c>
      <c r="K3234" t="inlineStr">
        <is>
          <t>Tejaswini Tarigopula</t>
        </is>
      </c>
      <c r="L3234" t="inlineStr">
        <is>
          <t>Facebook</t>
        </is>
      </c>
      <c r="M3234" t="inlineStr">
        <is>
          <t>Direct (campaign tagged in CRM)</t>
        </is>
      </c>
      <c r="N3234" t="inlineStr">
        <is>
          <t>6ac8441c4be82ac4f2ac82e2</t>
        </is>
      </c>
      <c r="O3234" t="n">
        <v>1</v>
      </c>
      <c r="P3234" s="40">
        <f>IF(A3234="Lead",IF(ISNUMBER(MATCH(G3234,QualityStatuses,0)),1,0),0)</f>
        <v>0</v>
      </c>
      <c r="Q3234" s="40">
        <f>IF(A3234="Lead",IF(G3234="New Lead",0,1),0)</f>
        <v>1</v>
      </c>
      <c r="R3234" s="40">
        <f>IF(A3234="Lead",IF(G3234="Lost",1,0),0)</f>
        <v>0</v>
      </c>
      <c r="S3234" t="n">
        <v>0</v>
      </c>
      <c r="T3234" t="n">
        <v>0</v>
      </c>
      <c r="U3234" t="n">
        <v>0</v>
      </c>
      <c r="V3234" t="n">
        <v>0</v>
      </c>
      <c r="W3234" t="n">
        <v>0</v>
      </c>
      <c r="X3234" t="n">
        <v>0</v>
      </c>
      <c r="Y3234">
        <f>IF(AND(A3234="Lead",COUNTIF(MetaCamps,C3234)&gt;0),1,0)</f>
        <v>0</v>
      </c>
      <c r="Z3234">
        <f>IF(Y3234=1,P3234,0)</f>
        <v>0</v>
      </c>
    </row>
    <row r="3235">
      <c r="A3235" t="inlineStr">
        <is>
          <t>Lead</t>
        </is>
      </c>
      <c r="B3235" s="39" t="str">
        <f>IFERROR(INDEX(CampTypes,MATCH(C3235,CampList,0)),"Unattributed")</f>
        <v>New</v>
      </c>
      <c r="C3235" t="inlineStr">
        <is>
          <t>EBG - In House | ABO | Natuf | Leads | Unit Franchise | India | Oct26 | V1</t>
        </is>
      </c>
      <c r="D3235" t="inlineStr">
        <is>
          <t>Natuf | Investors | Tier1 + Growth Cities | Oct26 | V1</t>
        </is>
      </c>
      <c r="E3235" t="inlineStr">
        <is>
          <t>Natuf | Reel | Brand Ambassador | Heard Of Owning A Cafe | V1</t>
        </is>
      </c>
      <c r="F3235" t="inlineStr">
        <is>
          <t>Natuf</t>
        </is>
      </c>
      <c r="G3235" t="inlineStr">
        <is>
          <t>Connected</t>
        </is>
      </c>
      <c r="H3235" s="39" t="str">
        <f>IF(ISNUMBER(MATCH(G3235,QualityStatuses,0)),"Quality Lead","Non-Quality Lead")</f>
        <v>Non-Quality Lead</v>
      </c>
      <c r="I3235" t="inlineStr">
        <is>
          <t>2026-10</t>
        </is>
      </c>
      <c r="J3235" t="inlineStr">
        <is>
          <t>Wk of 2026-10-05</t>
        </is>
      </c>
      <c r="K3235" t="inlineStr">
        <is>
          <t>Tejaswini Tarigopula</t>
        </is>
      </c>
      <c r="L3235" t="inlineStr">
        <is>
          <t>Facebook</t>
        </is>
      </c>
      <c r="M3235" t="inlineStr">
        <is>
          <t>Direct (campaign tagged in CRM)</t>
        </is>
      </c>
      <c r="N3235" t="inlineStr">
        <is>
          <t>6ac839d032f8f83631c08786</t>
        </is>
      </c>
      <c r="O3235" t="n">
        <v>1</v>
      </c>
      <c r="P3235" s="40">
        <f>IF(A3235="Lead",IF(ISNUMBER(MATCH(G3235,QualityStatuses,0)),1,0),0)</f>
        <v>0</v>
      </c>
      <c r="Q3235" s="40">
        <f>IF(A3235="Lead",IF(G3235="New Lead",0,1),0)</f>
        <v>1</v>
      </c>
      <c r="R3235" s="40">
        <f>IF(A3235="Lead",IF(G3235="Lost",1,0),0)</f>
        <v>0</v>
      </c>
      <c r="S3235" t="n">
        <v>3</v>
      </c>
      <c r="T3235" t="n">
        <v>1</v>
      </c>
      <c r="U3235" t="n">
        <v>0</v>
      </c>
      <c r="V3235" t="n">
        <v>0</v>
      </c>
      <c r="W3235" t="n">
        <v>0</v>
      </c>
      <c r="X3235" t="n">
        <v>0</v>
      </c>
      <c r="Y3235">
        <f>IF(AND(A3235="Lead",COUNTIF(MetaCamps,C3235)&gt;0),1,0)</f>
        <v>0</v>
      </c>
      <c r="Z3235">
        <f>IF(Y3235=1,P3235,0)</f>
        <v>0</v>
      </c>
    </row>
    <row r="3236">
      <c r="A3236" t="inlineStr">
        <is>
          <t>Lead</t>
        </is>
      </c>
      <c r="B3236" s="39" t="str">
        <f>IFERROR(INDEX(CampTypes,MATCH(C3236,CampList,0)),"Unattributed")</f>
        <v>New</v>
      </c>
      <c r="C3236" t="inlineStr">
        <is>
          <t>EBG - In House | ABO | Natuf | Leads | Unit Franchise | India | Oct26 | V1</t>
        </is>
      </c>
      <c r="D3236" t="inlineStr">
        <is>
          <t>Natuf | Business Owners | Tier1 + Growth Cities | Oct26 | V1</t>
        </is>
      </c>
      <c r="E3236" t="inlineStr">
        <is>
          <t>Natuf | Reel | Brand Ambassador | Heard Of Owning A Cafe | V1</t>
        </is>
      </c>
      <c r="F3236" t="inlineStr">
        <is>
          <t>Natuf</t>
        </is>
      </c>
      <c r="G3236" t="inlineStr">
        <is>
          <t>Attempt 2</t>
        </is>
      </c>
      <c r="H3236" s="39" t="str">
        <f>IF(ISNUMBER(MATCH(G3236,QualityStatuses,0)),"Quality Lead","Non-Quality Lead")</f>
        <v>Non-Quality Lead</v>
      </c>
      <c r="I3236" t="inlineStr">
        <is>
          <t>2026-10</t>
        </is>
      </c>
      <c r="J3236" t="inlineStr">
        <is>
          <t>Wk of 2026-10-05</t>
        </is>
      </c>
      <c r="K3236" t="inlineStr">
        <is>
          <t>Tejaswini Tarigopula</t>
        </is>
      </c>
      <c r="L3236" t="inlineStr">
        <is>
          <t>Facebook</t>
        </is>
      </c>
      <c r="M3236" t="inlineStr">
        <is>
          <t>Direct (campaign tagged in CRM)</t>
        </is>
      </c>
      <c r="N3236" t="inlineStr">
        <is>
          <t>6ac82fdc3ef027f9ee61a7d4</t>
        </is>
      </c>
      <c r="O3236" t="n">
        <v>1</v>
      </c>
      <c r="P3236" s="40">
        <f>IF(A3236="Lead",IF(ISNUMBER(MATCH(G3236,QualityStatuses,0)),1,0),0)</f>
        <v>0</v>
      </c>
      <c r="Q3236" s="40">
        <f>IF(A3236="Lead",IF(G3236="New Lead",0,1),0)</f>
        <v>1</v>
      </c>
      <c r="R3236" s="40">
        <f>IF(A3236="Lead",IF(G3236="Lost",1,0),0)</f>
        <v>0</v>
      </c>
      <c r="S3236" t="n">
        <v>2</v>
      </c>
      <c r="T3236" t="n">
        <v>0</v>
      </c>
      <c r="U3236" t="n">
        <v>0</v>
      </c>
      <c r="V3236" t="n">
        <v>0</v>
      </c>
      <c r="W3236" t="n">
        <v>0</v>
      </c>
      <c r="X3236" t="n">
        <v>0</v>
      </c>
      <c r="Y3236">
        <f>IF(AND(A3236="Lead",COUNTIF(MetaCamps,C3236)&gt;0),1,0)</f>
        <v>0</v>
      </c>
      <c r="Z3236">
        <f>IF(Y3236=1,P3236,0)</f>
        <v>0</v>
      </c>
    </row>
    <row r="3237">
      <c r="A3237" t="inlineStr">
        <is>
          <t>Lead</t>
        </is>
      </c>
      <c r="B3237" s="39" t="str">
        <f>IFERROR(INDEX(CampTypes,MATCH(C3237,CampList,0)),"Unattributed")</f>
        <v>New</v>
      </c>
      <c r="C3237" t="inlineStr">
        <is>
          <t>EBG - In House | ABO | Natuf | Leads | Unit Franchise | India | Oct26 | V1</t>
        </is>
      </c>
      <c r="D3237" t="inlineStr">
        <is>
          <t>Natuf | Broad | Tier1 + Growth Cities | Oct26 | V1</t>
        </is>
      </c>
      <c r="E3237" t="inlineStr">
        <is>
          <t>Natuf | Reel | Brand Ambassador | Heard Of Owning A Cafe | V1</t>
        </is>
      </c>
      <c r="F3237" t="inlineStr">
        <is>
          <t>Natuf</t>
        </is>
      </c>
      <c r="G3237" t="inlineStr">
        <is>
          <t>Lost</t>
        </is>
      </c>
      <c r="H3237" s="39" t="str">
        <f>IF(ISNUMBER(MATCH(G3237,QualityStatuses,0)),"Quality Lead","Non-Quality Lead")</f>
        <v>Non-Quality Lead</v>
      </c>
      <c r="I3237" t="inlineStr">
        <is>
          <t>2026-10</t>
        </is>
      </c>
      <c r="J3237" t="inlineStr">
        <is>
          <t>Wk of 2026-10-05</t>
        </is>
      </c>
      <c r="K3237" t="inlineStr">
        <is>
          <t>Marshal Malbari</t>
        </is>
      </c>
      <c r="L3237" t="inlineStr">
        <is>
          <t>Facebook</t>
        </is>
      </c>
      <c r="M3237" t="inlineStr">
        <is>
          <t>Direct (campaign tagged in CRM)</t>
        </is>
      </c>
      <c r="N3237" t="inlineStr">
        <is>
          <t>6ac8227aee8b5a498ad23f62</t>
        </is>
      </c>
      <c r="O3237" t="n">
        <v>1</v>
      </c>
      <c r="P3237" s="40">
        <f>IF(A3237="Lead",IF(ISNUMBER(MATCH(G3237,QualityStatuses,0)),1,0),0)</f>
        <v>0</v>
      </c>
      <c r="Q3237" s="40">
        <f>IF(A3237="Lead",IF(G3237="New Lead",0,1),0)</f>
        <v>1</v>
      </c>
      <c r="R3237" s="40">
        <f>IF(A3237="Lead",IF(G3237="Lost",1,0),0)</f>
        <v>1</v>
      </c>
      <c r="S3237" t="n">
        <v>5</v>
      </c>
      <c r="T3237" t="n">
        <v>1</v>
      </c>
      <c r="U3237" t="n">
        <v>0</v>
      </c>
      <c r="V3237" t="n">
        <v>0</v>
      </c>
      <c r="W3237" t="n">
        <v>0</v>
      </c>
      <c r="X3237" t="n">
        <v>0</v>
      </c>
      <c r="Y3237">
        <f>IF(AND(A3237="Lead",COUNTIF(MetaCamps,C3237)&gt;0),1,0)</f>
        <v>0</v>
      </c>
      <c r="Z3237">
        <f>IF(Y3237=1,P3237,0)</f>
        <v>0</v>
      </c>
    </row>
    <row r="3238">
      <c r="A3238" t="inlineStr">
        <is>
          <t>Lead</t>
        </is>
      </c>
      <c r="B3238" s="39" t="str">
        <f>IFERROR(INDEX(CampTypes,MATCH(C3238,CampList,0)),"Unattributed")</f>
        <v>Old</v>
      </c>
      <c r="C3238" t="inlineStr">
        <is>
          <t>natuf_Kiosk_14072026_Hindi</t>
        </is>
      </c>
      <c r="D3238" t="inlineStr">
        <is>
          <t>natuf_Kiosk_09102026</t>
        </is>
      </c>
      <c r="E3238" t="inlineStr">
        <is>
          <t>natuf_Kiosk_14072026_ad set_ad1</t>
        </is>
      </c>
      <c r="F3238" t="inlineStr">
        <is>
          <t>Natuf</t>
        </is>
      </c>
      <c r="G3238" t="inlineStr">
        <is>
          <t>Attempt 1</t>
        </is>
      </c>
      <c r="H3238" s="39" t="str">
        <f>IF(ISNUMBER(MATCH(G3238,QualityStatuses,0)),"Quality Lead","Non-Quality Lead")</f>
        <v>Non-Quality Lead</v>
      </c>
      <c r="I3238" t="inlineStr">
        <is>
          <t>2026-10</t>
        </is>
      </c>
      <c r="J3238" t="inlineStr">
        <is>
          <t>Wk of 2026-10-05</t>
        </is>
      </c>
      <c r="K3238" t="inlineStr">
        <is>
          <t>Tejaswini Tarigopula</t>
        </is>
      </c>
      <c r="L3238" t="inlineStr">
        <is>
          <t>Facebook</t>
        </is>
      </c>
      <c r="M3238" t="inlineStr">
        <is>
          <t>Direct (campaign tagged in CRM)</t>
        </is>
      </c>
      <c r="N3238" t="inlineStr">
        <is>
          <t>6ac822016a430ac61d62bec8</t>
        </is>
      </c>
      <c r="O3238" t="n">
        <v>1</v>
      </c>
      <c r="P3238" s="40">
        <f>IF(A3238="Lead",IF(ISNUMBER(MATCH(G3238,QualityStatuses,0)),1,0),0)</f>
        <v>0</v>
      </c>
      <c r="Q3238" s="40">
        <f>IF(A3238="Lead",IF(G3238="New Lead",0,1),0)</f>
        <v>1</v>
      </c>
      <c r="R3238" s="40">
        <f>IF(A3238="Lead",IF(G3238="Lost",1,0),0)</f>
        <v>0</v>
      </c>
      <c r="S3238" t="n">
        <v>3</v>
      </c>
      <c r="T3238" t="n">
        <v>0</v>
      </c>
      <c r="U3238" t="n">
        <v>0</v>
      </c>
      <c r="V3238" t="n">
        <v>0</v>
      </c>
      <c r="W3238" t="n">
        <v>0</v>
      </c>
      <c r="X3238" t="n">
        <v>0</v>
      </c>
      <c r="Y3238">
        <f>IF(AND(A3238="Lead",COUNTIF(MetaCamps,C3238)&gt;0),1,0)</f>
        <v>1</v>
      </c>
      <c r="Z3238">
        <f>IF(Y3238=1,P3238,0)</f>
        <v>0</v>
      </c>
    </row>
    <row r="3239">
      <c r="A3239" t="inlineStr">
        <is>
          <t>Lead</t>
        </is>
      </c>
      <c r="B3239" s="39" t="str">
        <f>IFERROR(INDEX(CampTypes,MATCH(C3239,CampList,0)),"Unattributed")</f>
        <v>New</v>
      </c>
      <c r="C3239" t="inlineStr">
        <is>
          <t>EBG - In House | ABO | Natuf | Leads | Unit Franchise | India | Oct26 | V1</t>
        </is>
      </c>
      <c r="D3239" t="inlineStr">
        <is>
          <t>Natuf | Investors | Tier1 + Growth Cities | Oct26 | V1</t>
        </is>
      </c>
      <c r="E3239" t="inlineStr">
        <is>
          <t>Natuf | Reel | Brand Ambassador | Heard Of Owning A Cafe | V1</t>
        </is>
      </c>
      <c r="F3239" t="inlineStr">
        <is>
          <t>Natuf</t>
        </is>
      </c>
      <c r="G3239" t="inlineStr">
        <is>
          <t>Lost</t>
        </is>
      </c>
      <c r="H3239" s="39" t="str">
        <f>IF(ISNUMBER(MATCH(G3239,QualityStatuses,0)),"Quality Lead","Non-Quality Lead")</f>
        <v>Non-Quality Lead</v>
      </c>
      <c r="I3239" t="inlineStr">
        <is>
          <t>2026-10</t>
        </is>
      </c>
      <c r="J3239" t="inlineStr">
        <is>
          <t>Wk of 2026-10-05</t>
        </is>
      </c>
      <c r="K3239" t="inlineStr">
        <is>
          <t>Tejaswini Tarigopula</t>
        </is>
      </c>
      <c r="L3239" t="inlineStr">
        <is>
          <t>Facebook</t>
        </is>
      </c>
      <c r="M3239" t="inlineStr">
        <is>
          <t>Direct (campaign tagged in CRM)</t>
        </is>
      </c>
      <c r="N3239" t="inlineStr">
        <is>
          <t>6ac81f2d914a018028c288f4</t>
        </is>
      </c>
      <c r="O3239" t="n">
        <v>1</v>
      </c>
      <c r="P3239" s="40">
        <f>IF(A3239="Lead",IF(ISNUMBER(MATCH(G3239,QualityStatuses,0)),1,0),0)</f>
        <v>0</v>
      </c>
      <c r="Q3239" s="40">
        <f>IF(A3239="Lead",IF(G3239="New Lead",0,1),0)</f>
        <v>1</v>
      </c>
      <c r="R3239" s="40">
        <f>IF(A3239="Lead",IF(G3239="Lost",1,0),0)</f>
        <v>1</v>
      </c>
      <c r="S3239" t="n">
        <v>2</v>
      </c>
      <c r="T3239" t="n">
        <v>2</v>
      </c>
      <c r="U3239" t="n">
        <v>0</v>
      </c>
      <c r="V3239" t="n">
        <v>0</v>
      </c>
      <c r="W3239" t="n">
        <v>0</v>
      </c>
      <c r="X3239" t="n">
        <v>0</v>
      </c>
      <c r="Y3239">
        <f>IF(AND(A3239="Lead",COUNTIF(MetaCamps,C3239)&gt;0),1,0)</f>
        <v>0</v>
      </c>
      <c r="Z3239">
        <f>IF(Y3239=1,P3239,0)</f>
        <v>0</v>
      </c>
    </row>
    <row r="3240">
      <c r="A3240" t="inlineStr">
        <is>
          <t>Lead</t>
        </is>
      </c>
      <c r="B3240" s="39" t="str">
        <f>IFERROR(INDEX(CampTypes,MATCH(C3240,CampList,0)),"Unattributed")</f>
        <v>New</v>
      </c>
      <c r="C3240" t="inlineStr">
        <is>
          <t>EBG - In House | ABO | Natuf | Leads | Unit Franchise | India | Oct26 | V1</t>
        </is>
      </c>
      <c r="D3240" t="inlineStr">
        <is>
          <t>Natuf | Investors | Tier1 + Growth Cities | Oct26 | V1</t>
        </is>
      </c>
      <c r="E3240" t="inlineStr">
        <is>
          <t>Natuf | Reel | Brand Ambassador | Heard Of Owning A Cafe | V1</t>
        </is>
      </c>
      <c r="F3240" t="inlineStr">
        <is>
          <t>Natuf</t>
        </is>
      </c>
      <c r="G3240" t="inlineStr">
        <is>
          <t>Connected</t>
        </is>
      </c>
      <c r="H3240" s="39" t="str">
        <f>IF(ISNUMBER(MATCH(G3240,QualityStatuses,0)),"Quality Lead","Non-Quality Lead")</f>
        <v>Non-Quality Lead</v>
      </c>
      <c r="I3240" t="inlineStr">
        <is>
          <t>2026-10</t>
        </is>
      </c>
      <c r="J3240" t="inlineStr">
        <is>
          <t>Wk of 2026-10-05</t>
        </is>
      </c>
      <c r="K3240" t="inlineStr">
        <is>
          <t>Tejaswini Tarigopula</t>
        </is>
      </c>
      <c r="L3240" t="inlineStr">
        <is>
          <t>Facebook</t>
        </is>
      </c>
      <c r="M3240" t="inlineStr">
        <is>
          <t>Direct (campaign tagged in CRM)</t>
        </is>
      </c>
      <c r="N3240" t="inlineStr">
        <is>
          <t>6ac80c9ff03a5ade251f1402</t>
        </is>
      </c>
      <c r="O3240" t="n">
        <v>1</v>
      </c>
      <c r="P3240" s="40">
        <f>IF(A3240="Lead",IF(ISNUMBER(MATCH(G3240,QualityStatuses,0)),1,0),0)</f>
        <v>0</v>
      </c>
      <c r="Q3240" s="40">
        <f>IF(A3240="Lead",IF(G3240="New Lead",0,1),0)</f>
        <v>1</v>
      </c>
      <c r="R3240" s="40">
        <f>IF(A3240="Lead",IF(G3240="Lost",1,0),0)</f>
        <v>0</v>
      </c>
      <c r="S3240" t="n">
        <v>2</v>
      </c>
      <c r="T3240" t="n">
        <v>1</v>
      </c>
      <c r="U3240" t="n">
        <v>0</v>
      </c>
      <c r="V3240" t="n">
        <v>0</v>
      </c>
      <c r="W3240" t="n">
        <v>0</v>
      </c>
      <c r="X3240" t="n">
        <v>0</v>
      </c>
      <c r="Y3240">
        <f>IF(AND(A3240="Lead",COUNTIF(MetaCamps,C3240)&gt;0),1,0)</f>
        <v>0</v>
      </c>
      <c r="Z3240">
        <f>IF(Y3240=1,P3240,0)</f>
        <v>0</v>
      </c>
    </row>
    <row r="3241">
      <c r="A3241" t="inlineStr">
        <is>
          <t>Lead</t>
        </is>
      </c>
      <c r="B3241" s="39" t="str">
        <f>IFERROR(INDEX(CampTypes,MATCH(C3241,CampList,0)),"Unattributed")</f>
        <v>New</v>
      </c>
      <c r="C3241" t="inlineStr">
        <is>
          <t>EBG - In House | ABO | Natuf | Leads | Unit Franchise | India | Oct26 | V1</t>
        </is>
      </c>
      <c r="D3241" t="inlineStr">
        <is>
          <t>Natuf | Investors | Tier1 + Growth Cities | Oct26 | V1</t>
        </is>
      </c>
      <c r="E3241" t="inlineStr">
        <is>
          <t>Natuf | Reel | Brand Ambassador | Heard Of Owning A Cafe | V1</t>
        </is>
      </c>
      <c r="F3241" t="inlineStr">
        <is>
          <t>Natuf</t>
        </is>
      </c>
      <c r="G3241" t="inlineStr">
        <is>
          <t>Lost</t>
        </is>
      </c>
      <c r="H3241" s="39" t="str">
        <f>IF(ISNUMBER(MATCH(G3241,QualityStatuses,0)),"Quality Lead","Non-Quality Lead")</f>
        <v>Non-Quality Lead</v>
      </c>
      <c r="I3241" t="inlineStr">
        <is>
          <t>2026-10</t>
        </is>
      </c>
      <c r="J3241" t="inlineStr">
        <is>
          <t>Wk of 2026-10-05</t>
        </is>
      </c>
      <c r="K3241" t="inlineStr">
        <is>
          <t>Marshal Malbari</t>
        </is>
      </c>
      <c r="L3241" t="inlineStr">
        <is>
          <t>Facebook</t>
        </is>
      </c>
      <c r="M3241" t="inlineStr">
        <is>
          <t>Direct (campaign tagged in CRM)</t>
        </is>
      </c>
      <c r="N3241" t="inlineStr">
        <is>
          <t>6ac809c207e2cc8063b74e70</t>
        </is>
      </c>
      <c r="O3241" t="n">
        <v>1</v>
      </c>
      <c r="P3241" s="40">
        <f>IF(A3241="Lead",IF(ISNUMBER(MATCH(G3241,QualityStatuses,0)),1,0),0)</f>
        <v>0</v>
      </c>
      <c r="Q3241" s="40">
        <f>IF(A3241="Lead",IF(G3241="New Lead",0,1),0)</f>
        <v>1</v>
      </c>
      <c r="R3241" s="40">
        <f>IF(A3241="Lead",IF(G3241="Lost",1,0),0)</f>
        <v>1</v>
      </c>
      <c r="S3241" t="n">
        <v>1</v>
      </c>
      <c r="T3241" t="n">
        <v>0</v>
      </c>
      <c r="U3241" t="n">
        <v>0</v>
      </c>
      <c r="V3241" t="n">
        <v>0</v>
      </c>
      <c r="W3241" t="n">
        <v>0</v>
      </c>
      <c r="X3241" t="n">
        <v>0</v>
      </c>
      <c r="Y3241">
        <f>IF(AND(A3241="Lead",COUNTIF(MetaCamps,C3241)&gt;0),1,0)</f>
        <v>0</v>
      </c>
      <c r="Z3241">
        <f>IF(Y3241=1,P3241,0)</f>
        <v>0</v>
      </c>
    </row>
    <row r="3242">
      <c r="A3242" t="inlineStr">
        <is>
          <t>Lead</t>
        </is>
      </c>
      <c r="B3242" s="39" t="str">
        <f>IFERROR(INDEX(CampTypes,MATCH(C3242,CampList,0)),"Unattributed")</f>
        <v>New</v>
      </c>
      <c r="C3242" t="inlineStr">
        <is>
          <t>EBG - In House | ABO | Natuf | Leads | Unit Franchise | India | Oct26 | V1</t>
        </is>
      </c>
      <c r="D3242" t="inlineStr">
        <is>
          <t>Natuf | Broad | Tier1 + Growth Cities | Oct26 | V1</t>
        </is>
      </c>
      <c r="E3242" t="inlineStr">
        <is>
          <t>Natuf | Reel | Brand Ambassador | Heard Of Owning A Cafe | V1</t>
        </is>
      </c>
      <c r="F3242" t="inlineStr">
        <is>
          <t>Natuf</t>
        </is>
      </c>
      <c r="G3242" t="inlineStr">
        <is>
          <t>Connected</t>
        </is>
      </c>
      <c r="H3242" s="39" t="str">
        <f>IF(ISNUMBER(MATCH(G3242,QualityStatuses,0)),"Quality Lead","Non-Quality Lead")</f>
        <v>Non-Quality Lead</v>
      </c>
      <c r="I3242" t="inlineStr">
        <is>
          <t>2026-10</t>
        </is>
      </c>
      <c r="J3242" t="inlineStr">
        <is>
          <t>Wk of 2026-10-05</t>
        </is>
      </c>
      <c r="K3242" t="inlineStr">
        <is>
          <t>Tejaswini Tarigopula</t>
        </is>
      </c>
      <c r="L3242" t="inlineStr">
        <is>
          <t>Facebook</t>
        </is>
      </c>
      <c r="M3242" t="inlineStr">
        <is>
          <t>Direct (campaign tagged in CRM)</t>
        </is>
      </c>
      <c r="N3242" t="inlineStr">
        <is>
          <t>6ac8085b4da2f6dfb620e0f7</t>
        </is>
      </c>
      <c r="O3242" t="n">
        <v>1</v>
      </c>
      <c r="P3242" s="40">
        <f>IF(A3242="Lead",IF(ISNUMBER(MATCH(G3242,QualityStatuses,0)),1,0),0)</f>
        <v>0</v>
      </c>
      <c r="Q3242" s="40">
        <f>IF(A3242="Lead",IF(G3242="New Lead",0,1),0)</f>
        <v>1</v>
      </c>
      <c r="R3242" s="40">
        <f>IF(A3242="Lead",IF(G3242="Lost",1,0),0)</f>
        <v>0</v>
      </c>
      <c r="S3242" t="n">
        <v>9</v>
      </c>
      <c r="T3242" t="n">
        <v>7</v>
      </c>
      <c r="U3242" t="n">
        <v>0</v>
      </c>
      <c r="V3242" t="n">
        <v>0</v>
      </c>
      <c r="W3242" t="n">
        <v>0</v>
      </c>
      <c r="X3242" t="n">
        <v>0</v>
      </c>
      <c r="Y3242">
        <f>IF(AND(A3242="Lead",COUNTIF(MetaCamps,C3242)&gt;0),1,0)</f>
        <v>0</v>
      </c>
      <c r="Z3242">
        <f>IF(Y3242=1,P3242,0)</f>
        <v>0</v>
      </c>
    </row>
    <row r="3243">
      <c r="A3243" t="inlineStr">
        <is>
          <t>Lead</t>
        </is>
      </c>
      <c r="B3243" s="39" t="str">
        <f>IFERROR(INDEX(CampTypes,MATCH(C3243,CampList,0)),"Unattributed")</f>
        <v>New</v>
      </c>
      <c r="C3243" t="inlineStr">
        <is>
          <t>EBG - In House | ABO | Natuf | Leads | Unit Franchise | India | Oct26 | V1</t>
        </is>
      </c>
      <c r="D3243" t="inlineStr">
        <is>
          <t>Natuf | Investors | Tier1 + Growth Cities | Oct26 | V1</t>
        </is>
      </c>
      <c r="E3243" t="inlineStr">
        <is>
          <t>Natuf | Reel | Brand Ambassador | Heard Of Owning A Cafe | V1</t>
        </is>
      </c>
      <c r="F3243" t="inlineStr">
        <is>
          <t>Natuf</t>
        </is>
      </c>
      <c r="G3243" t="inlineStr">
        <is>
          <t>Connected</t>
        </is>
      </c>
      <c r="H3243" s="39" t="str">
        <f>IF(ISNUMBER(MATCH(G3243,QualityStatuses,0)),"Quality Lead","Non-Quality Lead")</f>
        <v>Non-Quality Lead</v>
      </c>
      <c r="I3243" t="inlineStr">
        <is>
          <t>2026-10</t>
        </is>
      </c>
      <c r="J3243" t="inlineStr">
        <is>
          <t>Wk of 2026-10-05</t>
        </is>
      </c>
      <c r="K3243" t="inlineStr">
        <is>
          <t>Tejaswini Tarigopula</t>
        </is>
      </c>
      <c r="L3243" t="inlineStr">
        <is>
          <t>Facebook</t>
        </is>
      </c>
      <c r="M3243" t="inlineStr">
        <is>
          <t>Direct (campaign tagged in CRM)</t>
        </is>
      </c>
      <c r="N3243" t="inlineStr">
        <is>
          <t>6ac802100ac00247d137849d</t>
        </is>
      </c>
      <c r="O3243" t="n">
        <v>1</v>
      </c>
      <c r="P3243" s="40">
        <f>IF(A3243="Lead",IF(ISNUMBER(MATCH(G3243,QualityStatuses,0)),1,0),0)</f>
        <v>0</v>
      </c>
      <c r="Q3243" s="40">
        <f>IF(A3243="Lead",IF(G3243="New Lead",0,1),0)</f>
        <v>1</v>
      </c>
      <c r="R3243" s="40">
        <f>IF(A3243="Lead",IF(G3243="Lost",1,0),0)</f>
        <v>0</v>
      </c>
      <c r="S3243" t="n">
        <v>2</v>
      </c>
      <c r="T3243" t="n">
        <v>1</v>
      </c>
      <c r="U3243" t="n">
        <v>0</v>
      </c>
      <c r="V3243" t="n">
        <v>0</v>
      </c>
      <c r="W3243" t="n">
        <v>0</v>
      </c>
      <c r="X3243" t="n">
        <v>0</v>
      </c>
      <c r="Y3243">
        <f>IF(AND(A3243="Lead",COUNTIF(MetaCamps,C3243)&gt;0),1,0)</f>
        <v>0</v>
      </c>
      <c r="Z3243">
        <f>IF(Y3243=1,P3243,0)</f>
        <v>0</v>
      </c>
    </row>
    <row r="3244">
      <c r="A3244" t="inlineStr">
        <is>
          <t>Lead</t>
        </is>
      </c>
      <c r="B3244" s="39" t="str">
        <f>IFERROR(INDEX(CampTypes,MATCH(C3244,CampList,0)),"Unattributed")</f>
        <v>New</v>
      </c>
      <c r="C3244" t="inlineStr">
        <is>
          <t>EBG - In House | ABO | Natuf | Leads | Unit Franchise | India | Oct26 | V1</t>
        </is>
      </c>
      <c r="D3244" t="inlineStr">
        <is>
          <t>Natuf | LAL 1% | India | Jul26 | V1</t>
        </is>
      </c>
      <c r="E3244" t="inlineStr">
        <is>
          <t>Natuf | Reel | Brand Ambassador | Heard Of Owning A Cafe | V1</t>
        </is>
      </c>
      <c r="F3244" t="inlineStr">
        <is>
          <t>Natuf</t>
        </is>
      </c>
      <c r="G3244" t="inlineStr">
        <is>
          <t>Lost</t>
        </is>
      </c>
      <c r="H3244" s="39" t="str">
        <f>IF(ISNUMBER(MATCH(G3244,QualityStatuses,0)),"Quality Lead","Non-Quality Lead")</f>
        <v>Non-Quality Lead</v>
      </c>
      <c r="I3244" t="inlineStr">
        <is>
          <t>2026-10</t>
        </is>
      </c>
      <c r="J3244" t="inlineStr">
        <is>
          <t>Wk of 2026-10-05</t>
        </is>
      </c>
      <c r="K3244" t="inlineStr">
        <is>
          <t>Tejaswini Tarigopula</t>
        </is>
      </c>
      <c r="L3244" t="inlineStr">
        <is>
          <t>Facebook</t>
        </is>
      </c>
      <c r="M3244" t="inlineStr">
        <is>
          <t>Direct (campaign tagged in CRM)</t>
        </is>
      </c>
      <c r="N3244" t="inlineStr">
        <is>
          <t>6ac800949f781df2a598617b</t>
        </is>
      </c>
      <c r="O3244" t="n">
        <v>1</v>
      </c>
      <c r="P3244" s="40">
        <f>IF(A3244="Lead",IF(ISNUMBER(MATCH(G3244,QualityStatuses,0)),1,0),0)</f>
        <v>0</v>
      </c>
      <c r="Q3244" s="40">
        <f>IF(A3244="Lead",IF(G3244="New Lead",0,1),0)</f>
        <v>1</v>
      </c>
      <c r="R3244" s="40">
        <f>IF(A3244="Lead",IF(G3244="Lost",1,0),0)</f>
        <v>1</v>
      </c>
      <c r="S3244" t="n">
        <v>1</v>
      </c>
      <c r="T3244" t="n">
        <v>0</v>
      </c>
      <c r="U3244" t="n">
        <v>0</v>
      </c>
      <c r="V3244" t="n">
        <v>0</v>
      </c>
      <c r="W3244" t="n">
        <v>0</v>
      </c>
      <c r="X3244" t="n">
        <v>0</v>
      </c>
      <c r="Y3244">
        <f>IF(AND(A3244="Lead",COUNTIF(MetaCamps,C3244)&gt;0),1,0)</f>
        <v>0</v>
      </c>
      <c r="Z3244">
        <f>IF(Y3244=1,P3244,0)</f>
        <v>0</v>
      </c>
    </row>
    <row r="3245">
      <c r="A3245" t="inlineStr">
        <is>
          <t>Lead</t>
        </is>
      </c>
      <c r="B3245" s="39" t="str">
        <f>IFERROR(INDEX(CampTypes,MATCH(C3245,CampList,0)),"Unattributed")</f>
        <v>New</v>
      </c>
      <c r="C3245" t="inlineStr">
        <is>
          <t>EBG - In House | ABO | Natuf | Leads | Unit Franchise | India | Oct26 | V1</t>
        </is>
      </c>
      <c r="D3245" t="inlineStr">
        <is>
          <t>Natuf | LAL 1% | India | Jul26 | V1</t>
        </is>
      </c>
      <c r="E3245" t="inlineStr">
        <is>
          <t>Natuf | Reel | Brand Ambassador | Heard Of Owning A Cafe | V1</t>
        </is>
      </c>
      <c r="F3245" t="inlineStr">
        <is>
          <t>Natuf</t>
        </is>
      </c>
      <c r="G3245" t="inlineStr">
        <is>
          <t>Attempt 5</t>
        </is>
      </c>
      <c r="H3245" s="39" t="str">
        <f>IF(ISNUMBER(MATCH(G3245,QualityStatuses,0)),"Quality Lead","Non-Quality Lead")</f>
        <v>Non-Quality Lead</v>
      </c>
      <c r="I3245" t="inlineStr">
        <is>
          <t>2026-10</t>
        </is>
      </c>
      <c r="J3245" t="inlineStr">
        <is>
          <t>Wk of 2026-10-05</t>
        </is>
      </c>
      <c r="K3245" t="inlineStr">
        <is>
          <t>Marshal Malbari</t>
        </is>
      </c>
      <c r="L3245" t="inlineStr">
        <is>
          <t>Facebook</t>
        </is>
      </c>
      <c r="M3245" t="inlineStr">
        <is>
          <t>Direct (campaign tagged in CRM)</t>
        </is>
      </c>
      <c r="N3245" t="inlineStr">
        <is>
          <t>6ac7fa66eff991aed6a404b6</t>
        </is>
      </c>
      <c r="O3245" t="n">
        <v>1</v>
      </c>
      <c r="P3245" s="40">
        <f>IF(A3245="Lead",IF(ISNUMBER(MATCH(G3245,QualityStatuses,0)),1,0),0)</f>
        <v>0</v>
      </c>
      <c r="Q3245" s="40">
        <f>IF(A3245="Lead",IF(G3245="New Lead",0,1),0)</f>
        <v>1</v>
      </c>
      <c r="R3245" s="40">
        <f>IF(A3245="Lead",IF(G3245="Lost",1,0),0)</f>
        <v>0</v>
      </c>
      <c r="S3245" t="n">
        <v>6</v>
      </c>
      <c r="T3245" t="n">
        <v>0</v>
      </c>
      <c r="U3245" t="n">
        <v>0</v>
      </c>
      <c r="V3245" t="n">
        <v>0</v>
      </c>
      <c r="W3245" t="n">
        <v>0</v>
      </c>
      <c r="X3245" t="n">
        <v>0</v>
      </c>
      <c r="Y3245">
        <f>IF(AND(A3245="Lead",COUNTIF(MetaCamps,C3245)&gt;0),1,0)</f>
        <v>0</v>
      </c>
      <c r="Z3245">
        <f>IF(Y3245=1,P3245,0)</f>
        <v>0</v>
      </c>
    </row>
    <row r="3246">
      <c r="A3246" t="inlineStr">
        <is>
          <t>Lead</t>
        </is>
      </c>
      <c r="B3246" s="39" t="str">
        <f>IFERROR(INDEX(CampTypes,MATCH(C3246,CampList,0)),"Unattributed")</f>
        <v>Old</v>
      </c>
      <c r="C3246" t="inlineStr">
        <is>
          <t>E_Karan_Natuf_All_07072026</t>
        </is>
      </c>
      <c r="D3246" t="inlineStr">
        <is>
          <t>E_Karan_Natuf_Fragship_07072026_Adset2</t>
        </is>
      </c>
      <c r="E3246" t="inlineStr">
        <is>
          <t>E_Karan_Natuf_Flagship_Cafe_07072026_Adset2_Ad1 – Copy 2</t>
        </is>
      </c>
      <c r="F3246" t="inlineStr">
        <is>
          <t>Natuf</t>
        </is>
      </c>
      <c r="G3246" t="inlineStr">
        <is>
          <t>Lost</t>
        </is>
      </c>
      <c r="H3246" s="39" t="str">
        <f>IF(ISNUMBER(MATCH(G3246,QualityStatuses,0)),"Quality Lead","Non-Quality Lead")</f>
        <v>Non-Quality Lead</v>
      </c>
      <c r="I3246" t="inlineStr">
        <is>
          <t>2026-10</t>
        </is>
      </c>
      <c r="J3246" t="inlineStr">
        <is>
          <t>Wk of 2026-10-05</t>
        </is>
      </c>
      <c r="K3246" t="inlineStr">
        <is>
          <t>Marshal Malbari</t>
        </is>
      </c>
      <c r="L3246" t="inlineStr">
        <is>
          <t>Facebook</t>
        </is>
      </c>
      <c r="M3246" t="inlineStr">
        <is>
          <t>Direct (campaign tagged in CRM)</t>
        </is>
      </c>
      <c r="N3246" t="inlineStr">
        <is>
          <t>6ac7fa23b901dd880346cfd3</t>
        </is>
      </c>
      <c r="O3246" t="n">
        <v>1</v>
      </c>
      <c r="P3246" s="40">
        <f>IF(A3246="Lead",IF(ISNUMBER(MATCH(G3246,QualityStatuses,0)),1,0),0)</f>
        <v>0</v>
      </c>
      <c r="Q3246" s="40">
        <f>IF(A3246="Lead",IF(G3246="New Lead",0,1),0)</f>
        <v>1</v>
      </c>
      <c r="R3246" s="40">
        <f>IF(A3246="Lead",IF(G3246="Lost",1,0),0)</f>
        <v>1</v>
      </c>
      <c r="S3246" t="n">
        <v>4</v>
      </c>
      <c r="T3246" t="n">
        <v>2</v>
      </c>
      <c r="U3246" t="n">
        <v>0</v>
      </c>
      <c r="V3246" t="n">
        <v>0</v>
      </c>
      <c r="W3246" t="n">
        <v>0</v>
      </c>
      <c r="X3246" t="n">
        <v>0</v>
      </c>
      <c r="Y3246">
        <f>IF(AND(A3246="Lead",COUNTIF(MetaCamps,C3246)&gt;0),1,0)</f>
        <v>1</v>
      </c>
      <c r="Z3246">
        <f>IF(Y3246=1,P3246,0)</f>
        <v>0</v>
      </c>
    </row>
    <row r="3247">
      <c r="A3247" t="inlineStr">
        <is>
          <t>Lead</t>
        </is>
      </c>
      <c r="B3247" s="39" t="str">
        <f>IFERROR(INDEX(CampTypes,MATCH(C3247,CampList,0)),"Unattributed")</f>
        <v>Old</v>
      </c>
      <c r="C3247" t="inlineStr">
        <is>
          <t>E_Natuf_Generic_13082026</t>
        </is>
      </c>
      <c r="D3247" t="inlineStr">
        <is>
          <t>E_Natuf_Generic_13082026_Adset1</t>
        </is>
      </c>
      <c r="E3247" t="inlineStr">
        <is>
          <t>E_Natuf_Generic_13082026_Adset1_Ad1</t>
        </is>
      </c>
      <c r="F3247" t="inlineStr">
        <is>
          <t>Natuf</t>
        </is>
      </c>
      <c r="G3247" t="inlineStr">
        <is>
          <t>Connected</t>
        </is>
      </c>
      <c r="H3247" s="39" t="str">
        <f>IF(ISNUMBER(MATCH(G3247,QualityStatuses,0)),"Quality Lead","Non-Quality Lead")</f>
        <v>Non-Quality Lead</v>
      </c>
      <c r="I3247" t="inlineStr">
        <is>
          <t>2026-10</t>
        </is>
      </c>
      <c r="J3247" t="inlineStr">
        <is>
          <t>Wk of 2026-10-05</t>
        </is>
      </c>
      <c r="K3247" t="inlineStr">
        <is>
          <t>Tejaswini Tarigopula</t>
        </is>
      </c>
      <c r="L3247" t="inlineStr">
        <is>
          <t>Facebook</t>
        </is>
      </c>
      <c r="M3247" t="inlineStr">
        <is>
          <t>Direct (campaign tagged in CRM)</t>
        </is>
      </c>
      <c r="N3247" t="inlineStr">
        <is>
          <t>6ac7f7345c570a6b80f4e0b1</t>
        </is>
      </c>
      <c r="O3247" t="n">
        <v>1</v>
      </c>
      <c r="P3247" s="40">
        <f>IF(A3247="Lead",IF(ISNUMBER(MATCH(G3247,QualityStatuses,0)),1,0),0)</f>
        <v>0</v>
      </c>
      <c r="Q3247" s="40">
        <f>IF(A3247="Lead",IF(G3247="New Lead",0,1),0)</f>
        <v>1</v>
      </c>
      <c r="R3247" s="40">
        <f>IF(A3247="Lead",IF(G3247="Lost",1,0),0)</f>
        <v>0</v>
      </c>
      <c r="S3247" t="n">
        <v>4</v>
      </c>
      <c r="T3247" t="n">
        <v>3</v>
      </c>
      <c r="U3247" t="n">
        <v>0</v>
      </c>
      <c r="V3247" t="n">
        <v>0</v>
      </c>
      <c r="W3247" t="n">
        <v>0</v>
      </c>
      <c r="X3247" t="n">
        <v>0</v>
      </c>
      <c r="Y3247">
        <f>IF(AND(A3247="Lead",COUNTIF(MetaCamps,C3247)&gt;0),1,0)</f>
        <v>1</v>
      </c>
      <c r="Z3247">
        <f>IF(Y3247=1,P3247,0)</f>
        <v>0</v>
      </c>
    </row>
    <row r="3248">
      <c r="A3248" t="inlineStr">
        <is>
          <t>Lead</t>
        </is>
      </c>
      <c r="B3248" s="39" t="str">
        <f>IFERROR(INDEX(CampTypes,MATCH(C3248,CampList,0)),"Unattributed")</f>
        <v>New</v>
      </c>
      <c r="C3248" t="inlineStr">
        <is>
          <t>EBG - In House | ABO | Natuf | Leads | Unit Franchise | India | Oct26 | V1</t>
        </is>
      </c>
      <c r="D3248" t="inlineStr">
        <is>
          <t>Natuf | LAL 1% | India | Jul26 | V1</t>
        </is>
      </c>
      <c r="E3248" t="inlineStr">
        <is>
          <t>Natuf | Reel | Brand Ambassador | Heard Of Owning A Cafe | V1</t>
        </is>
      </c>
      <c r="F3248" t="inlineStr">
        <is>
          <t>Natuf</t>
        </is>
      </c>
      <c r="G3248" t="inlineStr">
        <is>
          <t>Meeting Conducted</t>
        </is>
      </c>
      <c r="H3248" s="39" t="str">
        <f>IF(ISNUMBER(MATCH(G3248,QualityStatuses,0)),"Quality Lead","Non-Quality Lead")</f>
        <v>Quality Lead</v>
      </c>
      <c r="I3248" t="inlineStr">
        <is>
          <t>2026-10</t>
        </is>
      </c>
      <c r="J3248" t="inlineStr">
        <is>
          <t>Wk of 2026-10-05</t>
        </is>
      </c>
      <c r="K3248" t="inlineStr">
        <is>
          <t>Tejaswini Tarigopula</t>
        </is>
      </c>
      <c r="L3248" t="inlineStr">
        <is>
          <t>Facebook</t>
        </is>
      </c>
      <c r="M3248" t="inlineStr">
        <is>
          <t>Direct (campaign tagged in CRM)</t>
        </is>
      </c>
      <c r="N3248" t="inlineStr">
        <is>
          <t>6ac7f68c5c570a6b80f4e038</t>
        </is>
      </c>
      <c r="O3248" t="n">
        <v>1</v>
      </c>
      <c r="P3248" s="40">
        <f>IF(A3248="Lead",IF(ISNUMBER(MATCH(G3248,QualityStatuses,0)),1,0),0)</f>
        <v>1</v>
      </c>
      <c r="Q3248" s="40">
        <f>IF(A3248="Lead",IF(G3248="New Lead",0,1),0)</f>
        <v>1</v>
      </c>
      <c r="R3248" s="40">
        <f>IF(A3248="Lead",IF(G3248="Lost",1,0),0)</f>
        <v>0</v>
      </c>
      <c r="S3248" t="n">
        <v>6</v>
      </c>
      <c r="T3248" t="n">
        <v>4</v>
      </c>
      <c r="U3248" t="n">
        <v>0</v>
      </c>
      <c r="V3248" t="n">
        <v>0</v>
      </c>
      <c r="W3248" t="n">
        <v>0</v>
      </c>
      <c r="X3248" t="n">
        <v>0</v>
      </c>
      <c r="Y3248">
        <f>IF(AND(A3248="Lead",COUNTIF(MetaCamps,C3248)&gt;0),1,0)</f>
        <v>0</v>
      </c>
      <c r="Z3248">
        <f>IF(Y3248=1,P3248,0)</f>
        <v>0</v>
      </c>
    </row>
    <row r="3249">
      <c r="A3249" t="inlineStr">
        <is>
          <t>Lead</t>
        </is>
      </c>
      <c r="B3249" s="39" t="str">
        <f>IFERROR(INDEX(CampTypes,MATCH(C3249,CampList,0)),"Unattributed")</f>
        <v>Old</v>
      </c>
      <c r="C3249" t="inlineStr">
        <is>
          <t>E_Natuf_Generic_13082026</t>
        </is>
      </c>
      <c r="D3249" t="inlineStr">
        <is>
          <t>E_Natuf_Generic_13082026_Adset1</t>
        </is>
      </c>
      <c r="E3249" t="inlineStr">
        <is>
          <t>E_Natuf_Generic_13082026_Adset1_Ad1</t>
        </is>
      </c>
      <c r="F3249" t="inlineStr">
        <is>
          <t>Natuf</t>
        </is>
      </c>
      <c r="G3249" t="inlineStr">
        <is>
          <t>Qualified</t>
        </is>
      </c>
      <c r="H3249" s="39" t="str">
        <f>IF(ISNUMBER(MATCH(G3249,QualityStatuses,0)),"Quality Lead","Non-Quality Lead")</f>
        <v>Quality Lead</v>
      </c>
      <c r="I3249" t="inlineStr">
        <is>
          <t>2026-10</t>
        </is>
      </c>
      <c r="J3249" t="inlineStr">
        <is>
          <t>Wk of 2026-10-05</t>
        </is>
      </c>
      <c r="K3249" t="inlineStr">
        <is>
          <t>Tejaswini Tarigopula</t>
        </is>
      </c>
      <c r="L3249" t="inlineStr">
        <is>
          <t>Facebook</t>
        </is>
      </c>
      <c r="M3249" t="inlineStr">
        <is>
          <t>Direct (campaign tagged in CRM)</t>
        </is>
      </c>
      <c r="N3249" t="inlineStr">
        <is>
          <t>6ac7f572af4dc39b04361402</t>
        </is>
      </c>
      <c r="O3249" t="n">
        <v>1</v>
      </c>
      <c r="P3249" s="40">
        <f>IF(A3249="Lead",IF(ISNUMBER(MATCH(G3249,QualityStatuses,0)),1,0),0)</f>
        <v>1</v>
      </c>
      <c r="Q3249" s="40">
        <f>IF(A3249="Lead",IF(G3249="New Lead",0,1),0)</f>
        <v>1</v>
      </c>
      <c r="R3249" s="40">
        <f>IF(A3249="Lead",IF(G3249="Lost",1,0),0)</f>
        <v>0</v>
      </c>
      <c r="S3249" t="n">
        <v>2</v>
      </c>
      <c r="T3249" t="n">
        <v>1</v>
      </c>
      <c r="U3249" t="n">
        <v>0</v>
      </c>
      <c r="V3249" t="n">
        <v>0</v>
      </c>
      <c r="W3249" t="n">
        <v>0</v>
      </c>
      <c r="X3249" t="n">
        <v>0</v>
      </c>
      <c r="Y3249">
        <f>IF(AND(A3249="Lead",COUNTIF(MetaCamps,C3249)&gt;0),1,0)</f>
        <v>1</v>
      </c>
      <c r="Z3249">
        <f>IF(Y3249=1,P3249,0)</f>
        <v>1</v>
      </c>
    </row>
    <row r="3250">
      <c r="A3250" t="inlineStr">
        <is>
          <t>Lead</t>
        </is>
      </c>
      <c r="B3250" s="39" t="str">
        <f>IFERROR(INDEX(CampTypes,MATCH(C3250,CampList,0)),"Unattributed")</f>
        <v>New</v>
      </c>
      <c r="C3250" t="inlineStr">
        <is>
          <t>EBG - In House | ABO | Natuf | Leads | Unit Franchise | India | Oct26 | V1</t>
        </is>
      </c>
      <c r="D3250" t="inlineStr">
        <is>
          <t>Natuf | Broad | Tier1 + Growth Cities | Oct26 | V1</t>
        </is>
      </c>
      <c r="E3250" t="inlineStr">
        <is>
          <t>Natuf | Reel | Brand Ambassador | Heard Of Owning A Cafe | V1</t>
        </is>
      </c>
      <c r="F3250" t="inlineStr">
        <is>
          <t>Natuf</t>
        </is>
      </c>
      <c r="G3250" t="inlineStr">
        <is>
          <t>Lost</t>
        </is>
      </c>
      <c r="H3250" s="39" t="str">
        <f>IF(ISNUMBER(MATCH(G3250,QualityStatuses,0)),"Quality Lead","Non-Quality Lead")</f>
        <v>Non-Quality Lead</v>
      </c>
      <c r="I3250" t="inlineStr">
        <is>
          <t>2026-10</t>
        </is>
      </c>
      <c r="J3250" t="inlineStr">
        <is>
          <t>Wk of 2026-10-05</t>
        </is>
      </c>
      <c r="K3250" t="inlineStr">
        <is>
          <t>Marshal Malbari</t>
        </is>
      </c>
      <c r="L3250" t="inlineStr">
        <is>
          <t>Facebook</t>
        </is>
      </c>
      <c r="M3250" t="inlineStr">
        <is>
          <t>Direct (campaign tagged in CRM)</t>
        </is>
      </c>
      <c r="N3250" t="inlineStr">
        <is>
          <t>6ac7f00545258ee2c1ff9821</t>
        </is>
      </c>
      <c r="O3250" t="n">
        <v>1</v>
      </c>
      <c r="P3250" s="40">
        <f>IF(A3250="Lead",IF(ISNUMBER(MATCH(G3250,QualityStatuses,0)),1,0),0)</f>
        <v>0</v>
      </c>
      <c r="Q3250" s="40">
        <f>IF(A3250="Lead",IF(G3250="New Lead",0,1),0)</f>
        <v>1</v>
      </c>
      <c r="R3250" s="40">
        <f>IF(A3250="Lead",IF(G3250="Lost",1,0),0)</f>
        <v>1</v>
      </c>
      <c r="S3250" t="n">
        <v>6</v>
      </c>
      <c r="T3250" t="n">
        <v>0</v>
      </c>
      <c r="U3250" t="n">
        <v>0</v>
      </c>
      <c r="V3250" t="n">
        <v>0</v>
      </c>
      <c r="W3250" t="n">
        <v>0</v>
      </c>
      <c r="X3250" t="n">
        <v>0</v>
      </c>
      <c r="Y3250">
        <f>IF(AND(A3250="Lead",COUNTIF(MetaCamps,C3250)&gt;0),1,0)</f>
        <v>0</v>
      </c>
      <c r="Z3250">
        <f>IF(Y3250=1,P3250,0)</f>
        <v>0</v>
      </c>
    </row>
    <row r="3251">
      <c r="A3251" t="inlineStr">
        <is>
          <t>Lead</t>
        </is>
      </c>
      <c r="B3251" s="39" t="str">
        <f>IFERROR(INDEX(CampTypes,MATCH(C3251,CampList,0)),"Unattributed")</f>
        <v>New</v>
      </c>
      <c r="C3251" t="inlineStr">
        <is>
          <t>EBG - In House | ABO | Natuf | Leads | Unit Franchise | India | Oct26 | V1</t>
        </is>
      </c>
      <c r="D3251" t="inlineStr">
        <is>
          <t>Natuf | Investors | Tier1 + Growth Cities | Oct26 | V1</t>
        </is>
      </c>
      <c r="E3251" t="inlineStr">
        <is>
          <t>Natuf | Reel | Hindi | Male | We Are Bringing Natuf | V1</t>
        </is>
      </c>
      <c r="F3251" t="inlineStr">
        <is>
          <t>Natuf</t>
        </is>
      </c>
      <c r="G3251" t="inlineStr">
        <is>
          <t>Lost</t>
        </is>
      </c>
      <c r="H3251" s="39" t="str">
        <f>IF(ISNUMBER(MATCH(G3251,QualityStatuses,0)),"Quality Lead","Non-Quality Lead")</f>
        <v>Non-Quality Lead</v>
      </c>
      <c r="I3251" t="inlineStr">
        <is>
          <t>2026-10</t>
        </is>
      </c>
      <c r="J3251" t="inlineStr">
        <is>
          <t>Wk of 2026-10-05</t>
        </is>
      </c>
      <c r="K3251" t="inlineStr">
        <is>
          <t>Marshal Malbari</t>
        </is>
      </c>
      <c r="L3251" t="inlineStr">
        <is>
          <t>Facebook</t>
        </is>
      </c>
      <c r="M3251" t="inlineStr">
        <is>
          <t>Direct (campaign tagged in CRM)</t>
        </is>
      </c>
      <c r="N3251" t="inlineStr">
        <is>
          <t>6ac7ef6f45258ee2c1ff9786</t>
        </is>
      </c>
      <c r="O3251" t="n">
        <v>1</v>
      </c>
      <c r="P3251" s="40">
        <f>IF(A3251="Lead",IF(ISNUMBER(MATCH(G3251,QualityStatuses,0)),1,0),0)</f>
        <v>0</v>
      </c>
      <c r="Q3251" s="40">
        <f>IF(A3251="Lead",IF(G3251="New Lead",0,1),0)</f>
        <v>1</v>
      </c>
      <c r="R3251" s="40">
        <f>IF(A3251="Lead",IF(G3251="Lost",1,0),0)</f>
        <v>1</v>
      </c>
      <c r="S3251" t="n">
        <v>6</v>
      </c>
      <c r="T3251" t="n">
        <v>1</v>
      </c>
      <c r="U3251" t="n">
        <v>0</v>
      </c>
      <c r="V3251" t="n">
        <v>0</v>
      </c>
      <c r="W3251" t="n">
        <v>0</v>
      </c>
      <c r="X3251" t="n">
        <v>0</v>
      </c>
      <c r="Y3251">
        <f>IF(AND(A3251="Lead",COUNTIF(MetaCamps,C3251)&gt;0),1,0)</f>
        <v>0</v>
      </c>
      <c r="Z3251">
        <f>IF(Y3251=1,P3251,0)</f>
        <v>0</v>
      </c>
    </row>
    <row r="3252">
      <c r="A3252" t="inlineStr">
        <is>
          <t>Lead</t>
        </is>
      </c>
      <c r="B3252" s="39" t="str">
        <f>IFERROR(INDEX(CampTypes,MATCH(C3252,CampList,0)),"Unattributed")</f>
        <v>New</v>
      </c>
      <c r="C3252" t="inlineStr">
        <is>
          <t>EBG - In House | ABO | Natuf | Leads | Unit Franchise | India | Oct26 | V1</t>
        </is>
      </c>
      <c r="D3252" t="inlineStr">
        <is>
          <t>Natuf | Broad | Tier1 + Growth Cities | Oct26 | V1</t>
        </is>
      </c>
      <c r="E3252" t="inlineStr">
        <is>
          <t>Natuf | Reel | Brand Ambassador | Heard Of Owning A Cafe | V1</t>
        </is>
      </c>
      <c r="F3252" t="inlineStr">
        <is>
          <t>Natuf</t>
        </is>
      </c>
      <c r="G3252" t="inlineStr">
        <is>
          <t>Connected</t>
        </is>
      </c>
      <c r="H3252" s="39" t="str">
        <f>IF(ISNUMBER(MATCH(G3252,QualityStatuses,0)),"Quality Lead","Non-Quality Lead")</f>
        <v>Non-Quality Lead</v>
      </c>
      <c r="I3252" t="inlineStr">
        <is>
          <t>2026-10</t>
        </is>
      </c>
      <c r="J3252" t="inlineStr">
        <is>
          <t>Wk of 2026-10-05</t>
        </is>
      </c>
      <c r="K3252" t="inlineStr">
        <is>
          <t>Tejaswini Tarigopula</t>
        </is>
      </c>
      <c r="L3252" t="inlineStr">
        <is>
          <t>Facebook</t>
        </is>
      </c>
      <c r="M3252" t="inlineStr">
        <is>
          <t>Direct (campaign tagged in CRM)</t>
        </is>
      </c>
      <c r="N3252" t="inlineStr">
        <is>
          <t>6ac7ef5f675140303139d6dc</t>
        </is>
      </c>
      <c r="O3252" t="n">
        <v>1</v>
      </c>
      <c r="P3252" s="40">
        <f>IF(A3252="Lead",IF(ISNUMBER(MATCH(G3252,QualityStatuses,0)),1,0),0)</f>
        <v>0</v>
      </c>
      <c r="Q3252" s="40">
        <f>IF(A3252="Lead",IF(G3252="New Lead",0,1),0)</f>
        <v>1</v>
      </c>
      <c r="R3252" s="40">
        <f>IF(A3252="Lead",IF(G3252="Lost",1,0),0)</f>
        <v>0</v>
      </c>
      <c r="S3252" t="n">
        <v>1</v>
      </c>
      <c r="T3252" t="n">
        <v>1</v>
      </c>
      <c r="U3252" t="n">
        <v>0</v>
      </c>
      <c r="V3252" t="n">
        <v>0</v>
      </c>
      <c r="W3252" t="n">
        <v>0</v>
      </c>
      <c r="X3252" t="n">
        <v>0</v>
      </c>
      <c r="Y3252">
        <f>IF(AND(A3252="Lead",COUNTIF(MetaCamps,C3252)&gt;0),1,0)</f>
        <v>0</v>
      </c>
      <c r="Z3252">
        <f>IF(Y3252=1,P3252,0)</f>
        <v>0</v>
      </c>
    </row>
    <row r="3253">
      <c r="A3253" t="inlineStr">
        <is>
          <t>Lead</t>
        </is>
      </c>
      <c r="B3253" s="39" t="str">
        <f>IFERROR(INDEX(CampTypes,MATCH(C3253,CampList,0)),"Unattributed")</f>
        <v>New</v>
      </c>
      <c r="C3253" t="inlineStr">
        <is>
          <t>EBG - In House | ABO | Natuf | Leads | Unit Franchise | India | Oct26 | V1</t>
        </is>
      </c>
      <c r="D3253" t="inlineStr">
        <is>
          <t>Natuf | Broad | Tier1 + Growth Cities | Oct26 | V1</t>
        </is>
      </c>
      <c r="E3253" t="inlineStr">
        <is>
          <t>Natuf | Reel | Brand Ambassador | Heard Of Owning A Cafe | V1</t>
        </is>
      </c>
      <c r="F3253" t="inlineStr">
        <is>
          <t>Natuf</t>
        </is>
      </c>
      <c r="G3253" t="inlineStr">
        <is>
          <t>Connected</t>
        </is>
      </c>
      <c r="H3253" s="39" t="str">
        <f>IF(ISNUMBER(MATCH(G3253,QualityStatuses,0)),"Quality Lead","Non-Quality Lead")</f>
        <v>Non-Quality Lead</v>
      </c>
      <c r="I3253" t="inlineStr">
        <is>
          <t>2026-10</t>
        </is>
      </c>
      <c r="J3253" t="inlineStr">
        <is>
          <t>Wk of 2026-10-05</t>
        </is>
      </c>
      <c r="K3253" t="inlineStr">
        <is>
          <t>Tejaswini Tarigopula</t>
        </is>
      </c>
      <c r="L3253" t="inlineStr">
        <is>
          <t>Facebook</t>
        </is>
      </c>
      <c r="M3253" t="inlineStr">
        <is>
          <t>Direct (campaign tagged in CRM)</t>
        </is>
      </c>
      <c r="N3253" t="inlineStr">
        <is>
          <t>6ac7eee5ebd57c4f86dd9f72</t>
        </is>
      </c>
      <c r="O3253" t="n">
        <v>1</v>
      </c>
      <c r="P3253" s="40">
        <f>IF(A3253="Lead",IF(ISNUMBER(MATCH(G3253,QualityStatuses,0)),1,0),0)</f>
        <v>0</v>
      </c>
      <c r="Q3253" s="40">
        <f>IF(A3253="Lead",IF(G3253="New Lead",0,1),0)</f>
        <v>1</v>
      </c>
      <c r="R3253" s="40">
        <f>IF(A3253="Lead",IF(G3253="Lost",1,0),0)</f>
        <v>0</v>
      </c>
      <c r="S3253" t="n">
        <v>1</v>
      </c>
      <c r="T3253" t="n">
        <v>1</v>
      </c>
      <c r="U3253" t="n">
        <v>0</v>
      </c>
      <c r="V3253" t="n">
        <v>0</v>
      </c>
      <c r="W3253" t="n">
        <v>0</v>
      </c>
      <c r="X3253" t="n">
        <v>0</v>
      </c>
      <c r="Y3253">
        <f>IF(AND(A3253="Lead",COUNTIF(MetaCamps,C3253)&gt;0),1,0)</f>
        <v>0</v>
      </c>
      <c r="Z3253">
        <f>IF(Y3253=1,P3253,0)</f>
        <v>0</v>
      </c>
    </row>
    <row r="3254">
      <c r="A3254" t="inlineStr">
        <is>
          <t>Lead</t>
        </is>
      </c>
      <c r="B3254" s="39" t="str">
        <f>IFERROR(INDEX(CampTypes,MATCH(C3254,CampList,0)),"Unattributed")</f>
        <v>Old</v>
      </c>
      <c r="C3254" t="inlineStr">
        <is>
          <t>E_Suresh_Natuf_Kiosk_07072026</t>
        </is>
      </c>
      <c r="D3254" t="inlineStr">
        <is>
          <t>E_Suresh_Natuf_Kiosk_07072026_Adset5</t>
        </is>
      </c>
      <c r="E3254" t="inlineStr">
        <is>
          <t>E_Hindi_Suresh_Natuf_Kiosk_07072026_Adset5_ad3 – Copy 2</t>
        </is>
      </c>
      <c r="F3254" t="inlineStr">
        <is>
          <t>Natuf</t>
        </is>
      </c>
      <c r="G3254" t="inlineStr">
        <is>
          <t>Attempt 1</t>
        </is>
      </c>
      <c r="H3254" s="39" t="str">
        <f>IF(ISNUMBER(MATCH(G3254,QualityStatuses,0)),"Quality Lead","Non-Quality Lead")</f>
        <v>Non-Quality Lead</v>
      </c>
      <c r="I3254" t="inlineStr">
        <is>
          <t>2026-10</t>
        </is>
      </c>
      <c r="J3254" t="inlineStr">
        <is>
          <t>Wk of 2026-10-05</t>
        </is>
      </c>
      <c r="K3254" t="inlineStr">
        <is>
          <t>Tejaswini Tarigopula</t>
        </is>
      </c>
      <c r="L3254" t="inlineStr">
        <is>
          <t>Facebook</t>
        </is>
      </c>
      <c r="M3254" t="inlineStr">
        <is>
          <t>Direct (campaign tagged in CRM)</t>
        </is>
      </c>
      <c r="N3254" t="inlineStr">
        <is>
          <t>6ac7e856dc609b7e0d669109</t>
        </is>
      </c>
      <c r="O3254" t="n">
        <v>1</v>
      </c>
      <c r="P3254" s="40">
        <f>IF(A3254="Lead",IF(ISNUMBER(MATCH(G3254,QualityStatuses,0)),1,0),0)</f>
        <v>0</v>
      </c>
      <c r="Q3254" s="40">
        <f>IF(A3254="Lead",IF(G3254="New Lead",0,1),0)</f>
        <v>1</v>
      </c>
      <c r="R3254" s="40">
        <f>IF(A3254="Lead",IF(G3254="Lost",1,0),0)</f>
        <v>0</v>
      </c>
      <c r="S3254" t="n">
        <v>2</v>
      </c>
      <c r="T3254" t="n">
        <v>0</v>
      </c>
      <c r="U3254" t="n">
        <v>0</v>
      </c>
      <c r="V3254" t="n">
        <v>0</v>
      </c>
      <c r="W3254" t="n">
        <v>0</v>
      </c>
      <c r="X3254" t="n">
        <v>0</v>
      </c>
      <c r="Y3254">
        <f>IF(AND(A3254="Lead",COUNTIF(MetaCamps,C3254)&gt;0),1,0)</f>
        <v>1</v>
      </c>
      <c r="Z3254">
        <f>IF(Y3254=1,P3254,0)</f>
        <v>0</v>
      </c>
    </row>
    <row r="3255">
      <c r="A3255" t="inlineStr">
        <is>
          <t>Lead</t>
        </is>
      </c>
      <c r="B3255" s="39" t="str">
        <f>IFERROR(INDEX(CampTypes,MATCH(C3255,CampList,0)),"Unattributed")</f>
        <v>New</v>
      </c>
      <c r="C3255" t="inlineStr">
        <is>
          <t>EBG - In House | ABO | Natuf | Leads | Unit Franchise | India | Oct26 | V1</t>
        </is>
      </c>
      <c r="D3255" t="inlineStr">
        <is>
          <t>Natuf | Broad | Tier1 + Growth Cities | Oct26 | V1</t>
        </is>
      </c>
      <c r="E3255" t="inlineStr">
        <is>
          <t>Natuf | Reel | Brand Ambassador | Heard Of Owning A Cafe | V1</t>
        </is>
      </c>
      <c r="F3255" t="inlineStr">
        <is>
          <t>Natuf</t>
        </is>
      </c>
      <c r="G3255" t="inlineStr">
        <is>
          <t>Lost</t>
        </is>
      </c>
      <c r="H3255" s="39" t="str">
        <f>IF(ISNUMBER(MATCH(G3255,QualityStatuses,0)),"Quality Lead","Non-Quality Lead")</f>
        <v>Non-Quality Lead</v>
      </c>
      <c r="I3255" t="inlineStr">
        <is>
          <t>2026-10</t>
        </is>
      </c>
      <c r="J3255" t="inlineStr">
        <is>
          <t>Wk of 2026-10-05</t>
        </is>
      </c>
      <c r="K3255" t="inlineStr">
        <is>
          <t>Tejaswini Tarigopula</t>
        </is>
      </c>
      <c r="L3255" t="inlineStr">
        <is>
          <t>Facebook</t>
        </is>
      </c>
      <c r="M3255" t="inlineStr">
        <is>
          <t>Direct (campaign tagged in CRM)</t>
        </is>
      </c>
      <c r="N3255" t="inlineStr">
        <is>
          <t>6ac7e782ac73ffb6088f11ce</t>
        </is>
      </c>
      <c r="O3255" t="n">
        <v>1</v>
      </c>
      <c r="P3255" s="40">
        <f>IF(A3255="Lead",IF(ISNUMBER(MATCH(G3255,QualityStatuses,0)),1,0),0)</f>
        <v>0</v>
      </c>
      <c r="Q3255" s="40">
        <f>IF(A3255="Lead",IF(G3255="New Lead",0,1),0)</f>
        <v>1</v>
      </c>
      <c r="R3255" s="40">
        <f>IF(A3255="Lead",IF(G3255="Lost",1,0),0)</f>
        <v>1</v>
      </c>
      <c r="S3255" t="n">
        <v>7</v>
      </c>
      <c r="T3255" t="n">
        <v>1</v>
      </c>
      <c r="U3255" t="n">
        <v>0</v>
      </c>
      <c r="V3255" t="n">
        <v>0</v>
      </c>
      <c r="W3255" t="n">
        <v>0</v>
      </c>
      <c r="X3255" t="n">
        <v>0</v>
      </c>
      <c r="Y3255">
        <f>IF(AND(A3255="Lead",COUNTIF(MetaCamps,C3255)&gt;0),1,0)</f>
        <v>0</v>
      </c>
      <c r="Z3255">
        <f>IF(Y3255=1,P3255,0)</f>
        <v>0</v>
      </c>
    </row>
    <row r="3256">
      <c r="A3256" t="inlineStr">
        <is>
          <t>Lead</t>
        </is>
      </c>
      <c r="B3256" s="39" t="str">
        <f>IFERROR(INDEX(CampTypes,MATCH(C3256,CampList,0)),"Unattributed")</f>
        <v>New</v>
      </c>
      <c r="C3256" t="inlineStr">
        <is>
          <t>EBG - In House | ABO | Natuf | Leads | Unit Franchise | India | Oct26 | V1</t>
        </is>
      </c>
      <c r="D3256" t="inlineStr">
        <is>
          <t>Natuf | LAL 1% | India | Jul26 | V1</t>
        </is>
      </c>
      <c r="E3256" t="inlineStr">
        <is>
          <t>Natuf | Reel | Hindi | Male | We Are Bringing Natuf | V1</t>
        </is>
      </c>
      <c r="F3256" t="inlineStr">
        <is>
          <t>Natuf</t>
        </is>
      </c>
      <c r="G3256" t="inlineStr">
        <is>
          <t>Connected</t>
        </is>
      </c>
      <c r="H3256" s="39" t="str">
        <f>IF(ISNUMBER(MATCH(G3256,QualityStatuses,0)),"Quality Lead","Non-Quality Lead")</f>
        <v>Non-Quality Lead</v>
      </c>
      <c r="I3256" t="inlineStr">
        <is>
          <t>2026-10</t>
        </is>
      </c>
      <c r="J3256" t="inlineStr">
        <is>
          <t>Wk of 2026-10-05</t>
        </is>
      </c>
      <c r="K3256" t="inlineStr">
        <is>
          <t>Tejaswini Tarigopula</t>
        </is>
      </c>
      <c r="L3256" t="inlineStr">
        <is>
          <t>Facebook</t>
        </is>
      </c>
      <c r="M3256" t="inlineStr">
        <is>
          <t>Direct (campaign tagged in CRM)</t>
        </is>
      </c>
      <c r="N3256" t="inlineStr">
        <is>
          <t>6ac7e2dd26cb17105dd451d3</t>
        </is>
      </c>
      <c r="O3256" t="n">
        <v>1</v>
      </c>
      <c r="P3256" s="40">
        <f>IF(A3256="Lead",IF(ISNUMBER(MATCH(G3256,QualityStatuses,0)),1,0),0)</f>
        <v>0</v>
      </c>
      <c r="Q3256" s="40">
        <f>IF(A3256="Lead",IF(G3256="New Lead",0,1),0)</f>
        <v>1</v>
      </c>
      <c r="R3256" s="40">
        <f>IF(A3256="Lead",IF(G3256="Lost",1,0),0)</f>
        <v>0</v>
      </c>
      <c r="S3256" t="n">
        <v>1</v>
      </c>
      <c r="T3256" t="n">
        <v>1</v>
      </c>
      <c r="U3256" t="n">
        <v>0</v>
      </c>
      <c r="V3256" t="n">
        <v>0</v>
      </c>
      <c r="W3256" t="n">
        <v>0</v>
      </c>
      <c r="X3256" t="n">
        <v>0</v>
      </c>
      <c r="Y3256">
        <f>IF(AND(A3256="Lead",COUNTIF(MetaCamps,C3256)&gt;0),1,0)</f>
        <v>0</v>
      </c>
      <c r="Z3256">
        <f>IF(Y3256=1,P3256,0)</f>
        <v>0</v>
      </c>
    </row>
    <row r="3257">
      <c r="A3257" t="inlineStr">
        <is>
          <t>Lead</t>
        </is>
      </c>
      <c r="B3257" s="39" t="str">
        <f>IFERROR(INDEX(CampTypes,MATCH(C3257,CampList,0)),"Unattributed")</f>
        <v>New</v>
      </c>
      <c r="C3257" t="inlineStr">
        <is>
          <t>EBG - In House | ABO | Natuf | Leads | Unit Franchise | India | Oct26 | V1</t>
        </is>
      </c>
      <c r="D3257" t="inlineStr">
        <is>
          <t>Natuf | LAL 1% | India | Jul26 | V1</t>
        </is>
      </c>
      <c r="E3257" t="inlineStr">
        <is>
          <t>Natuf | Reel | Hindi | Male | We Are Bringing Natuf | V1</t>
        </is>
      </c>
      <c r="F3257" t="inlineStr">
        <is>
          <t>Natuf</t>
        </is>
      </c>
      <c r="G3257" t="inlineStr">
        <is>
          <t>Attempt 3</t>
        </is>
      </c>
      <c r="H3257" s="39" t="str">
        <f>IF(ISNUMBER(MATCH(G3257,QualityStatuses,0)),"Quality Lead","Non-Quality Lead")</f>
        <v>Non-Quality Lead</v>
      </c>
      <c r="I3257" t="inlineStr">
        <is>
          <t>2026-10</t>
        </is>
      </c>
      <c r="J3257" t="inlineStr">
        <is>
          <t>Wk of 2026-10-05</t>
        </is>
      </c>
      <c r="K3257" t="inlineStr">
        <is>
          <t>Tejaswini Tarigopula</t>
        </is>
      </c>
      <c r="L3257" t="inlineStr">
        <is>
          <t>Facebook</t>
        </is>
      </c>
      <c r="M3257" t="inlineStr">
        <is>
          <t>Direct (campaign tagged in CRM)</t>
        </is>
      </c>
      <c r="N3257" t="inlineStr">
        <is>
          <t>6ac7e25b99412948d0addace</t>
        </is>
      </c>
      <c r="O3257" t="n">
        <v>1</v>
      </c>
      <c r="P3257" s="40">
        <f>IF(A3257="Lead",IF(ISNUMBER(MATCH(G3257,QualityStatuses,0)),1,0),0)</f>
        <v>0</v>
      </c>
      <c r="Q3257" s="40">
        <f>IF(A3257="Lead",IF(G3257="New Lead",0,1),0)</f>
        <v>1</v>
      </c>
      <c r="R3257" s="40">
        <f>IF(A3257="Lead",IF(G3257="Lost",1,0),0)</f>
        <v>0</v>
      </c>
      <c r="S3257" t="n">
        <v>4</v>
      </c>
      <c r="T3257" t="n">
        <v>0</v>
      </c>
      <c r="U3257" t="n">
        <v>0</v>
      </c>
      <c r="V3257" t="n">
        <v>0</v>
      </c>
      <c r="W3257" t="n">
        <v>0</v>
      </c>
      <c r="X3257" t="n">
        <v>0</v>
      </c>
      <c r="Y3257">
        <f>IF(AND(A3257="Lead",COUNTIF(MetaCamps,C3257)&gt;0),1,0)</f>
        <v>0</v>
      </c>
      <c r="Z3257">
        <f>IF(Y3257=1,P3257,0)</f>
        <v>0</v>
      </c>
    </row>
    <row r="3258">
      <c r="A3258" t="inlineStr">
        <is>
          <t>Lead</t>
        </is>
      </c>
      <c r="B3258" s="39" t="str">
        <f>IFERROR(INDEX(CampTypes,MATCH(C3258,CampList,0)),"Unattributed")</f>
        <v>New</v>
      </c>
      <c r="C3258" t="inlineStr">
        <is>
          <t>EBG - In House | ABO | Natuf | Leads | Unit Franchise | India | Oct26 | V1</t>
        </is>
      </c>
      <c r="D3258" t="inlineStr">
        <is>
          <t>Natuf | Broad | Tier1 + Growth Cities | Oct26 | V1</t>
        </is>
      </c>
      <c r="E3258" t="inlineStr">
        <is>
          <t>Natuf | Reel | Brand Ambassador | Heard Of Owning A Cafe | V1</t>
        </is>
      </c>
      <c r="F3258" t="inlineStr">
        <is>
          <t>Natuf</t>
        </is>
      </c>
      <c r="G3258" t="inlineStr">
        <is>
          <t>Lost</t>
        </is>
      </c>
      <c r="H3258" s="39" t="str">
        <f>IF(ISNUMBER(MATCH(G3258,QualityStatuses,0)),"Quality Lead","Non-Quality Lead")</f>
        <v>Non-Quality Lead</v>
      </c>
      <c r="I3258" t="inlineStr">
        <is>
          <t>2026-10</t>
        </is>
      </c>
      <c r="J3258" t="inlineStr">
        <is>
          <t>Wk of 2026-10-05</t>
        </is>
      </c>
      <c r="K3258" t="inlineStr">
        <is>
          <t>Marshal Malbari</t>
        </is>
      </c>
      <c r="L3258" t="inlineStr">
        <is>
          <t>Facebook</t>
        </is>
      </c>
      <c r="M3258" t="inlineStr">
        <is>
          <t>Direct (campaign tagged in CRM)</t>
        </is>
      </c>
      <c r="N3258" t="inlineStr">
        <is>
          <t>6ac7daf14d920b8c55aa9a77</t>
        </is>
      </c>
      <c r="O3258" t="n">
        <v>1</v>
      </c>
      <c r="P3258" s="40">
        <f>IF(A3258="Lead",IF(ISNUMBER(MATCH(G3258,QualityStatuses,0)),1,0),0)</f>
        <v>0</v>
      </c>
      <c r="Q3258" s="40">
        <f>IF(A3258="Lead",IF(G3258="New Lead",0,1),0)</f>
        <v>1</v>
      </c>
      <c r="R3258" s="40">
        <f>IF(A3258="Lead",IF(G3258="Lost",1,0),0)</f>
        <v>1</v>
      </c>
      <c r="S3258" t="n">
        <v>2</v>
      </c>
      <c r="T3258" t="n">
        <v>1</v>
      </c>
      <c r="U3258" t="n">
        <v>0</v>
      </c>
      <c r="V3258" t="n">
        <v>0</v>
      </c>
      <c r="W3258" t="n">
        <v>0</v>
      </c>
      <c r="X3258" t="n">
        <v>0</v>
      </c>
      <c r="Y3258">
        <f>IF(AND(A3258="Lead",COUNTIF(MetaCamps,C3258)&gt;0),1,0)</f>
        <v>0</v>
      </c>
      <c r="Z3258">
        <f>IF(Y3258=1,P3258,0)</f>
        <v>0</v>
      </c>
    </row>
    <row r="3259">
      <c r="A3259" t="inlineStr">
        <is>
          <t>Lead</t>
        </is>
      </c>
      <c r="B3259" s="39" t="str">
        <f>IFERROR(INDEX(CampTypes,MATCH(C3259,CampList,0)),"Unattributed")</f>
        <v>New</v>
      </c>
      <c r="C3259" t="inlineStr">
        <is>
          <t>EBG - In House | ABO | Natuf | Leads | Unit Franchise | India | Oct26 | V1</t>
        </is>
      </c>
      <c r="D3259" t="inlineStr">
        <is>
          <t>Natuf | Broad | Tier1 + Growth Cities | Oct26 | V1</t>
        </is>
      </c>
      <c r="E3259" t="inlineStr">
        <is>
          <t>Natuf | Reel | Brand Ambassador | Heard Of Owning A Cafe | V1</t>
        </is>
      </c>
      <c r="F3259" t="inlineStr">
        <is>
          <t>Natuf</t>
        </is>
      </c>
      <c r="G3259" t="inlineStr">
        <is>
          <t>Connected</t>
        </is>
      </c>
      <c r="H3259" s="39" t="str">
        <f>IF(ISNUMBER(MATCH(G3259,QualityStatuses,0)),"Quality Lead","Non-Quality Lead")</f>
        <v>Non-Quality Lead</v>
      </c>
      <c r="I3259" t="inlineStr">
        <is>
          <t>2026-10</t>
        </is>
      </c>
      <c r="J3259" t="inlineStr">
        <is>
          <t>Wk of 2026-10-05</t>
        </is>
      </c>
      <c r="K3259" t="inlineStr">
        <is>
          <t>Tejaswini Tarigopula</t>
        </is>
      </c>
      <c r="L3259" t="inlineStr">
        <is>
          <t>Facebook</t>
        </is>
      </c>
      <c r="M3259" t="inlineStr">
        <is>
          <t>Direct (campaign tagged in CRM)</t>
        </is>
      </c>
      <c r="N3259" t="inlineStr">
        <is>
          <t>6ac7d9244181c2621f8a6b0f</t>
        </is>
      </c>
      <c r="O3259" t="n">
        <v>1</v>
      </c>
      <c r="P3259" s="40">
        <f>IF(A3259="Lead",IF(ISNUMBER(MATCH(G3259,QualityStatuses,0)),1,0),0)</f>
        <v>0</v>
      </c>
      <c r="Q3259" s="40">
        <f>IF(A3259="Lead",IF(G3259="New Lead",0,1),0)</f>
        <v>1</v>
      </c>
      <c r="R3259" s="40">
        <f>IF(A3259="Lead",IF(G3259="Lost",1,0),0)</f>
        <v>0</v>
      </c>
      <c r="S3259" t="n">
        <v>2</v>
      </c>
      <c r="T3259" t="n">
        <v>1</v>
      </c>
      <c r="U3259" t="n">
        <v>0</v>
      </c>
      <c r="V3259" t="n">
        <v>0</v>
      </c>
      <c r="W3259" t="n">
        <v>0</v>
      </c>
      <c r="X3259" t="n">
        <v>0</v>
      </c>
      <c r="Y3259">
        <f>IF(AND(A3259="Lead",COUNTIF(MetaCamps,C3259)&gt;0),1,0)</f>
        <v>0</v>
      </c>
      <c r="Z3259">
        <f>IF(Y3259=1,P3259,0)</f>
        <v>0</v>
      </c>
    </row>
    <row r="3260">
      <c r="A3260" t="inlineStr">
        <is>
          <t>Lead</t>
        </is>
      </c>
      <c r="B3260" s="39" t="str">
        <f>IFERROR(INDEX(CampTypes,MATCH(C3260,CampList,0)),"Unattributed")</f>
        <v>Old</v>
      </c>
      <c r="C3260" t="inlineStr">
        <is>
          <t>E_Natuf_Generic_13082026</t>
        </is>
      </c>
      <c r="D3260" t="inlineStr">
        <is>
          <t>E_Natuf_Generic_13082026_Adset1</t>
        </is>
      </c>
      <c r="E3260" t="inlineStr">
        <is>
          <t>E_Natuf_Generic_13082026_Adset1_Ad1</t>
        </is>
      </c>
      <c r="F3260" t="inlineStr">
        <is>
          <t>Natuf</t>
        </is>
      </c>
      <c r="G3260" t="inlineStr">
        <is>
          <t>Attempt 2</t>
        </is>
      </c>
      <c r="H3260" s="39" t="str">
        <f>IF(ISNUMBER(MATCH(G3260,QualityStatuses,0)),"Quality Lead","Non-Quality Lead")</f>
        <v>Non-Quality Lead</v>
      </c>
      <c r="I3260" t="inlineStr">
        <is>
          <t>2026-10</t>
        </is>
      </c>
      <c r="J3260" t="inlineStr">
        <is>
          <t>Wk of 2026-10-05</t>
        </is>
      </c>
      <c r="K3260" t="inlineStr">
        <is>
          <t>Tejaswini Tarigopula</t>
        </is>
      </c>
      <c r="L3260" t="inlineStr">
        <is>
          <t>Facebook</t>
        </is>
      </c>
      <c r="M3260" t="inlineStr">
        <is>
          <t>Direct (campaign tagged in CRM)</t>
        </is>
      </c>
      <c r="N3260" t="inlineStr">
        <is>
          <t>6ac7d5c3db18d2c4ac9fcfde</t>
        </is>
      </c>
      <c r="O3260" t="n">
        <v>1</v>
      </c>
      <c r="P3260" s="40">
        <f>IF(A3260="Lead",IF(ISNUMBER(MATCH(G3260,QualityStatuses,0)),1,0),0)</f>
        <v>0</v>
      </c>
      <c r="Q3260" s="40">
        <f>IF(A3260="Lead",IF(G3260="New Lead",0,1),0)</f>
        <v>1</v>
      </c>
      <c r="R3260" s="40">
        <f>IF(A3260="Lead",IF(G3260="Lost",1,0),0)</f>
        <v>0</v>
      </c>
      <c r="S3260" t="n">
        <v>2</v>
      </c>
      <c r="T3260" t="n">
        <v>0</v>
      </c>
      <c r="U3260" t="n">
        <v>0</v>
      </c>
      <c r="V3260" t="n">
        <v>0</v>
      </c>
      <c r="W3260" t="n">
        <v>0</v>
      </c>
      <c r="X3260" t="n">
        <v>0</v>
      </c>
      <c r="Y3260">
        <f>IF(AND(A3260="Lead",COUNTIF(MetaCamps,C3260)&gt;0),1,0)</f>
        <v>1</v>
      </c>
      <c r="Z3260">
        <f>IF(Y3260=1,P3260,0)</f>
        <v>0</v>
      </c>
    </row>
    <row r="3261">
      <c r="A3261" t="inlineStr">
        <is>
          <t>Lead</t>
        </is>
      </c>
      <c r="B3261" s="39" t="str">
        <f>IFERROR(INDEX(CampTypes,MATCH(C3261,CampList,0)),"Unattributed")</f>
        <v>Old</v>
      </c>
      <c r="C3261" t="inlineStr">
        <is>
          <t>E_Natuf_Generic_13082026</t>
        </is>
      </c>
      <c r="D3261" t="inlineStr">
        <is>
          <t>E_Natuf_Generic_13082026_Adset1</t>
        </is>
      </c>
      <c r="E3261" t="inlineStr">
        <is>
          <t>E_Natuf_Generic_13082026_Adset1_Ad1</t>
        </is>
      </c>
      <c r="F3261" t="inlineStr">
        <is>
          <t>Natuf</t>
        </is>
      </c>
      <c r="G3261" t="inlineStr">
        <is>
          <t>Details Shared</t>
        </is>
      </c>
      <c r="H3261" s="39" t="str">
        <f>IF(ISNUMBER(MATCH(G3261,QualityStatuses,0)),"Quality Lead","Non-Quality Lead")</f>
        <v>Quality Lead</v>
      </c>
      <c r="I3261" t="inlineStr">
        <is>
          <t>2026-10</t>
        </is>
      </c>
      <c r="J3261" t="inlineStr">
        <is>
          <t>Wk of 2026-10-05</t>
        </is>
      </c>
      <c r="K3261" t="inlineStr">
        <is>
          <t>Tejaswini Tarigopula</t>
        </is>
      </c>
      <c r="L3261" t="inlineStr">
        <is>
          <t>Facebook</t>
        </is>
      </c>
      <c r="M3261" t="inlineStr">
        <is>
          <t>Direct (campaign tagged in CRM)</t>
        </is>
      </c>
      <c r="N3261" t="inlineStr">
        <is>
          <t>6ac7d3fd982744dd42dc8cfc</t>
        </is>
      </c>
      <c r="O3261" t="n">
        <v>1</v>
      </c>
      <c r="P3261" s="40">
        <f>IF(A3261="Lead",IF(ISNUMBER(MATCH(G3261,QualityStatuses,0)),1,0),0)</f>
        <v>1</v>
      </c>
      <c r="Q3261" s="40">
        <f>IF(A3261="Lead",IF(G3261="New Lead",0,1),0)</f>
        <v>1</v>
      </c>
      <c r="R3261" s="40">
        <f>IF(A3261="Lead",IF(G3261="Lost",1,0),0)</f>
        <v>0</v>
      </c>
      <c r="S3261" t="n">
        <v>1</v>
      </c>
      <c r="T3261" t="n">
        <v>1</v>
      </c>
      <c r="U3261" t="n">
        <v>0</v>
      </c>
      <c r="V3261" t="n">
        <v>0</v>
      </c>
      <c r="W3261" t="n">
        <v>0</v>
      </c>
      <c r="X3261" t="n">
        <v>0</v>
      </c>
      <c r="Y3261">
        <f>IF(AND(A3261="Lead",COUNTIF(MetaCamps,C3261)&gt;0),1,0)</f>
        <v>1</v>
      </c>
      <c r="Z3261">
        <f>IF(Y3261=1,P3261,0)</f>
        <v>1</v>
      </c>
    </row>
    <row r="3262">
      <c r="A3262" t="inlineStr">
        <is>
          <t>Lead</t>
        </is>
      </c>
      <c r="B3262" s="39" t="str">
        <f>IFERROR(INDEX(CampTypes,MATCH(C3262,CampList,0)),"Unattributed")</f>
        <v>Old</v>
      </c>
      <c r="C3262" t="inlineStr">
        <is>
          <t>E_Natuf_Amazon_29092026</t>
        </is>
      </c>
      <c r="D3262" t="inlineStr">
        <is>
          <t>E_Natuf_Amazon_29092026_Ad Set</t>
        </is>
      </c>
      <c r="E3262" t="inlineStr">
        <is>
          <t>E_Natuf_Amazon_29092026_Ad Set_Ad</t>
        </is>
      </c>
      <c r="F3262" t="inlineStr">
        <is>
          <t>Natuf</t>
        </is>
      </c>
      <c r="G3262" t="inlineStr">
        <is>
          <t>Connected</t>
        </is>
      </c>
      <c r="H3262" s="39" t="str">
        <f>IF(ISNUMBER(MATCH(G3262,QualityStatuses,0)),"Quality Lead","Non-Quality Lead")</f>
        <v>Non-Quality Lead</v>
      </c>
      <c r="I3262" t="inlineStr">
        <is>
          <t>2026-10</t>
        </is>
      </c>
      <c r="J3262" t="inlineStr">
        <is>
          <t>Wk of 2026-10-05</t>
        </is>
      </c>
      <c r="K3262" t="inlineStr">
        <is>
          <t>Tejaswini Tarigopula</t>
        </is>
      </c>
      <c r="L3262" t="inlineStr">
        <is>
          <t>Facebook</t>
        </is>
      </c>
      <c r="M3262" t="inlineStr">
        <is>
          <t>Direct (campaign tagged in CRM)</t>
        </is>
      </c>
      <c r="N3262" t="inlineStr">
        <is>
          <t>6ac7d154bd1447e5a4c4638c</t>
        </is>
      </c>
      <c r="O3262" t="n">
        <v>1</v>
      </c>
      <c r="P3262" s="40">
        <f>IF(A3262="Lead",IF(ISNUMBER(MATCH(G3262,QualityStatuses,0)),1,0),0)</f>
        <v>0</v>
      </c>
      <c r="Q3262" s="40">
        <f>IF(A3262="Lead",IF(G3262="New Lead",0,1),0)</f>
        <v>1</v>
      </c>
      <c r="R3262" s="40">
        <f>IF(A3262="Lead",IF(G3262="Lost",1,0),0)</f>
        <v>0</v>
      </c>
      <c r="S3262" t="n">
        <v>3</v>
      </c>
      <c r="T3262" t="n">
        <v>1</v>
      </c>
      <c r="U3262" t="n">
        <v>0</v>
      </c>
      <c r="V3262" t="n">
        <v>0</v>
      </c>
      <c r="W3262" t="n">
        <v>0</v>
      </c>
      <c r="X3262" t="n">
        <v>0</v>
      </c>
      <c r="Y3262">
        <f>IF(AND(A3262="Lead",COUNTIF(MetaCamps,C3262)&gt;0),1,0)</f>
        <v>1</v>
      </c>
      <c r="Z3262">
        <f>IF(Y3262=1,P3262,0)</f>
        <v>0</v>
      </c>
    </row>
    <row r="3263">
      <c r="A3263" t="inlineStr">
        <is>
          <t>Lead</t>
        </is>
      </c>
      <c r="B3263" s="39" t="str">
        <f>IFERROR(INDEX(CampTypes,MATCH(C3263,CampList,0)),"Unattributed")</f>
        <v>New</v>
      </c>
      <c r="C3263" t="inlineStr">
        <is>
          <t>EBG - In House | ABO | Natuf | Leads | Unit Franchise | India | Oct26 | V1</t>
        </is>
      </c>
      <c r="D3263" t="inlineStr">
        <is>
          <t>Natuf | Broad | Tier1 + Growth Cities | Oct26 | V1</t>
        </is>
      </c>
      <c r="E3263" t="inlineStr">
        <is>
          <t>Natuf | Reel | Hindi | Male | We Are Bringing Natuf | V1</t>
        </is>
      </c>
      <c r="F3263" t="inlineStr">
        <is>
          <t>Natuf</t>
        </is>
      </c>
      <c r="G3263" t="inlineStr">
        <is>
          <t>Connected</t>
        </is>
      </c>
      <c r="H3263" s="39" t="str">
        <f>IF(ISNUMBER(MATCH(G3263,QualityStatuses,0)),"Quality Lead","Non-Quality Lead")</f>
        <v>Non-Quality Lead</v>
      </c>
      <c r="I3263" t="inlineStr">
        <is>
          <t>2026-10</t>
        </is>
      </c>
      <c r="J3263" t="inlineStr">
        <is>
          <t>Wk of 2026-10-05</t>
        </is>
      </c>
      <c r="K3263" t="inlineStr">
        <is>
          <t>Tejaswini Tarigopula</t>
        </is>
      </c>
      <c r="L3263" t="inlineStr">
        <is>
          <t>Facebook</t>
        </is>
      </c>
      <c r="M3263" t="inlineStr">
        <is>
          <t>Direct (campaign tagged in CRM)</t>
        </is>
      </c>
      <c r="N3263" t="inlineStr">
        <is>
          <t>6ac7d09ce7efac90de8f025a</t>
        </is>
      </c>
      <c r="O3263" t="n">
        <v>1</v>
      </c>
      <c r="P3263" s="40">
        <f>IF(A3263="Lead",IF(ISNUMBER(MATCH(G3263,QualityStatuses,0)),1,0),0)</f>
        <v>0</v>
      </c>
      <c r="Q3263" s="40">
        <f>IF(A3263="Lead",IF(G3263="New Lead",0,1),0)</f>
        <v>1</v>
      </c>
      <c r="R3263" s="40">
        <f>IF(A3263="Lead",IF(G3263="Lost",1,0),0)</f>
        <v>0</v>
      </c>
      <c r="S3263" t="n">
        <v>1</v>
      </c>
      <c r="T3263" t="n">
        <v>1</v>
      </c>
      <c r="U3263" t="n">
        <v>0</v>
      </c>
      <c r="V3263" t="n">
        <v>0</v>
      </c>
      <c r="W3263" t="n">
        <v>0</v>
      </c>
      <c r="X3263" t="n">
        <v>0</v>
      </c>
      <c r="Y3263">
        <f>IF(AND(A3263="Lead",COUNTIF(MetaCamps,C3263)&gt;0),1,0)</f>
        <v>0</v>
      </c>
      <c r="Z3263">
        <f>IF(Y3263=1,P3263,0)</f>
        <v>0</v>
      </c>
    </row>
    <row r="3264">
      <c r="A3264" t="inlineStr">
        <is>
          <t>Lead</t>
        </is>
      </c>
      <c r="B3264" s="39" t="str">
        <f>IFERROR(INDEX(CampTypes,MATCH(C3264,CampList,0)),"Unattributed")</f>
        <v>New</v>
      </c>
      <c r="C3264" t="inlineStr">
        <is>
          <t>EBG - In House | ABO | Natuf | Leads | Unit Franchise | India | Oct26 | V1</t>
        </is>
      </c>
      <c r="D3264" t="inlineStr">
        <is>
          <t>Natuf | Investors | Tier1 + Growth Cities | Oct26 | V1</t>
        </is>
      </c>
      <c r="E3264" t="inlineStr">
        <is>
          <t>Natuf | Reel | Brand Ambassador | Heard Of Owning A Cafe | V1</t>
        </is>
      </c>
      <c r="F3264" t="inlineStr">
        <is>
          <t>Natuf</t>
        </is>
      </c>
      <c r="G3264" t="inlineStr">
        <is>
          <t>Attempt 1</t>
        </is>
      </c>
      <c r="H3264" s="39" t="str">
        <f>IF(ISNUMBER(MATCH(G3264,QualityStatuses,0)),"Quality Lead","Non-Quality Lead")</f>
        <v>Non-Quality Lead</v>
      </c>
      <c r="I3264" t="inlineStr">
        <is>
          <t>2026-10</t>
        </is>
      </c>
      <c r="J3264" t="inlineStr">
        <is>
          <t>Wk of 2026-10-05</t>
        </is>
      </c>
      <c r="K3264" t="inlineStr">
        <is>
          <t>Marshal Malbari</t>
        </is>
      </c>
      <c r="L3264" t="inlineStr">
        <is>
          <t>Facebook</t>
        </is>
      </c>
      <c r="M3264" t="inlineStr">
        <is>
          <t>Direct (campaign tagged in CRM)</t>
        </is>
      </c>
      <c r="N3264" t="inlineStr">
        <is>
          <t>6ac7cf16f2a8b42c8ee63470</t>
        </is>
      </c>
      <c r="O3264" t="n">
        <v>1</v>
      </c>
      <c r="P3264" s="40">
        <f>IF(A3264="Lead",IF(ISNUMBER(MATCH(G3264,QualityStatuses,0)),1,0),0)</f>
        <v>0</v>
      </c>
      <c r="Q3264" s="40">
        <f>IF(A3264="Lead",IF(G3264="New Lead",0,1),0)</f>
        <v>1</v>
      </c>
      <c r="R3264" s="40">
        <f>IF(A3264="Lead",IF(G3264="Lost",1,0),0)</f>
        <v>0</v>
      </c>
      <c r="S3264" t="n">
        <v>1</v>
      </c>
      <c r="T3264" t="n">
        <v>0</v>
      </c>
      <c r="U3264" t="n">
        <v>0</v>
      </c>
      <c r="V3264" t="n">
        <v>0</v>
      </c>
      <c r="W3264" t="n">
        <v>0</v>
      </c>
      <c r="X3264" t="n">
        <v>0</v>
      </c>
      <c r="Y3264">
        <f>IF(AND(A3264="Lead",COUNTIF(MetaCamps,C3264)&gt;0),1,0)</f>
        <v>0</v>
      </c>
      <c r="Z3264">
        <f>IF(Y3264=1,P3264,0)</f>
        <v>0</v>
      </c>
    </row>
    <row r="3265">
      <c r="A3265" t="inlineStr">
        <is>
          <t>Lead</t>
        </is>
      </c>
      <c r="B3265" s="39" t="str">
        <f>IFERROR(INDEX(CampTypes,MATCH(C3265,CampList,0)),"Unattributed")</f>
        <v>New</v>
      </c>
      <c r="C3265" t="inlineStr">
        <is>
          <t>EBG - In House | ABO | Natuf | Leads | Unit Franchise | India | Oct26 | V1</t>
        </is>
      </c>
      <c r="D3265" t="inlineStr">
        <is>
          <t>Natuf | Investors | Tier1 + Growth Cities | Oct26 | V1</t>
        </is>
      </c>
      <c r="E3265" t="inlineStr">
        <is>
          <t>Natuf | Reel | Brand Ambassador | Heard Of Owning A Cafe | V1</t>
        </is>
      </c>
      <c r="F3265" t="inlineStr">
        <is>
          <t>Natuf</t>
        </is>
      </c>
      <c r="G3265" t="inlineStr">
        <is>
          <t>Attempt 4</t>
        </is>
      </c>
      <c r="H3265" s="39" t="str">
        <f>IF(ISNUMBER(MATCH(G3265,QualityStatuses,0)),"Quality Lead","Non-Quality Lead")</f>
        <v>Non-Quality Lead</v>
      </c>
      <c r="I3265" t="inlineStr">
        <is>
          <t>2026-10</t>
        </is>
      </c>
      <c r="J3265" t="inlineStr">
        <is>
          <t>Wk of 2026-10-05</t>
        </is>
      </c>
      <c r="K3265" t="inlineStr">
        <is>
          <t>Marshal Malbari</t>
        </is>
      </c>
      <c r="L3265" t="inlineStr">
        <is>
          <t>Facebook</t>
        </is>
      </c>
      <c r="M3265" t="inlineStr">
        <is>
          <t>Direct (campaign tagged in CRM)</t>
        </is>
      </c>
      <c r="N3265" t="inlineStr">
        <is>
          <t>6ac7ca6175b852b2f0b7904b</t>
        </is>
      </c>
      <c r="O3265" t="n">
        <v>1</v>
      </c>
      <c r="P3265" s="40">
        <f>IF(A3265="Lead",IF(ISNUMBER(MATCH(G3265,QualityStatuses,0)),1,0),0)</f>
        <v>0</v>
      </c>
      <c r="Q3265" s="40">
        <f>IF(A3265="Lead",IF(G3265="New Lead",0,1),0)</f>
        <v>1</v>
      </c>
      <c r="R3265" s="40">
        <f>IF(A3265="Lead",IF(G3265="Lost",1,0),0)</f>
        <v>0</v>
      </c>
      <c r="S3265" t="n">
        <v>8</v>
      </c>
      <c r="T3265" t="n">
        <v>6</v>
      </c>
      <c r="U3265" t="n">
        <v>0</v>
      </c>
      <c r="V3265" t="n">
        <v>0</v>
      </c>
      <c r="W3265" t="n">
        <v>0</v>
      </c>
      <c r="X3265" t="n">
        <v>0</v>
      </c>
      <c r="Y3265">
        <f>IF(AND(A3265="Lead",COUNTIF(MetaCamps,C3265)&gt;0),1,0)</f>
        <v>0</v>
      </c>
      <c r="Z3265">
        <f>IF(Y3265=1,P3265,0)</f>
        <v>0</v>
      </c>
    </row>
    <row r="3266">
      <c r="A3266" t="inlineStr">
        <is>
          <t>Lead</t>
        </is>
      </c>
      <c r="B3266" s="39" t="str">
        <f>IFERROR(INDEX(CampTypes,MATCH(C3266,CampList,0)),"Unattributed")</f>
        <v>Old</v>
      </c>
      <c r="C3266" t="inlineStr">
        <is>
          <t>natuf_Kiosk_14072026_Hindi</t>
        </is>
      </c>
      <c r="D3266" t="inlineStr">
        <is>
          <t>natuf_Kiosk_23092026_ad set3</t>
        </is>
      </c>
      <c r="E3266" t="inlineStr">
        <is>
          <t>natuf_Kiosk_23092026_ad set3_ad1</t>
        </is>
      </c>
      <c r="F3266" t="inlineStr">
        <is>
          <t>Natuf</t>
        </is>
      </c>
      <c r="G3266" t="inlineStr">
        <is>
          <t>Lost</t>
        </is>
      </c>
      <c r="H3266" s="39" t="str">
        <f>IF(ISNUMBER(MATCH(G3266,QualityStatuses,0)),"Quality Lead","Non-Quality Lead")</f>
        <v>Non-Quality Lead</v>
      </c>
      <c r="I3266" t="inlineStr">
        <is>
          <t>2026-10</t>
        </is>
      </c>
      <c r="J3266" t="inlineStr">
        <is>
          <t>Wk of 2026-10-05</t>
        </is>
      </c>
      <c r="K3266" t="inlineStr">
        <is>
          <t>Marshal Malbari</t>
        </is>
      </c>
      <c r="L3266" t="inlineStr">
        <is>
          <t>Facebook</t>
        </is>
      </c>
      <c r="M3266" t="inlineStr">
        <is>
          <t>Direct (campaign tagged in CRM)</t>
        </is>
      </c>
      <c r="N3266" t="inlineStr">
        <is>
          <t>6ac7c9c4610c3f4efd140020</t>
        </is>
      </c>
      <c r="O3266" t="n">
        <v>1</v>
      </c>
      <c r="P3266" s="40">
        <f>IF(A3266="Lead",IF(ISNUMBER(MATCH(G3266,QualityStatuses,0)),1,0),0)</f>
        <v>0</v>
      </c>
      <c r="Q3266" s="40">
        <f>IF(A3266="Lead",IF(G3266="New Lead",0,1),0)</f>
        <v>1</v>
      </c>
      <c r="R3266" s="40">
        <f>IF(A3266="Lead",IF(G3266="Lost",1,0),0)</f>
        <v>1</v>
      </c>
      <c r="S3266" t="n">
        <v>6</v>
      </c>
      <c r="T3266" t="n">
        <v>5</v>
      </c>
      <c r="U3266" t="n">
        <v>0</v>
      </c>
      <c r="V3266" t="n">
        <v>0</v>
      </c>
      <c r="W3266" t="n">
        <v>0</v>
      </c>
      <c r="X3266" t="n">
        <v>0</v>
      </c>
      <c r="Y3266">
        <f>IF(AND(A3266="Lead",COUNTIF(MetaCamps,C3266)&gt;0),1,0)</f>
        <v>1</v>
      </c>
      <c r="Z3266">
        <f>IF(Y3266=1,P3266,0)</f>
        <v>0</v>
      </c>
    </row>
    <row r="3267">
      <c r="A3267" t="inlineStr">
        <is>
          <t>Lead</t>
        </is>
      </c>
      <c r="B3267" s="39" t="str">
        <f>IFERROR(INDEX(CampTypes,MATCH(C3267,CampList,0)),"Unattributed")</f>
        <v>New</v>
      </c>
      <c r="C3267" t="inlineStr">
        <is>
          <t>EBG - In House | ABO | Natuf | Leads | Unit Franchise | India | Oct26 | V1</t>
        </is>
      </c>
      <c r="D3267" t="inlineStr">
        <is>
          <t>Natuf | Investors | Tier1 + Growth Cities | Oct26 | V1</t>
        </is>
      </c>
      <c r="E3267" t="inlineStr">
        <is>
          <t>Natuf | Reel | Hindi | Female | This Is The Truth | V1</t>
        </is>
      </c>
      <c r="F3267" t="inlineStr">
        <is>
          <t>Natuf</t>
        </is>
      </c>
      <c r="G3267" t="inlineStr">
        <is>
          <t>Lost</t>
        </is>
      </c>
      <c r="H3267" s="39" t="str">
        <f>IF(ISNUMBER(MATCH(G3267,QualityStatuses,0)),"Quality Lead","Non-Quality Lead")</f>
        <v>Non-Quality Lead</v>
      </c>
      <c r="I3267" t="inlineStr">
        <is>
          <t>2026-10</t>
        </is>
      </c>
      <c r="J3267" t="inlineStr">
        <is>
          <t>Wk of 2026-10-05</t>
        </is>
      </c>
      <c r="K3267" t="inlineStr">
        <is>
          <t>Marshal Malbari</t>
        </is>
      </c>
      <c r="L3267" t="inlineStr">
        <is>
          <t>Facebook</t>
        </is>
      </c>
      <c r="M3267" t="inlineStr">
        <is>
          <t>Direct (campaign tagged in CRM)</t>
        </is>
      </c>
      <c r="N3267" t="inlineStr">
        <is>
          <t>6ac7c8ae642a070122168f0e</t>
        </is>
      </c>
      <c r="O3267" t="n">
        <v>1</v>
      </c>
      <c r="P3267" s="40">
        <f>IF(A3267="Lead",IF(ISNUMBER(MATCH(G3267,QualityStatuses,0)),1,0),0)</f>
        <v>0</v>
      </c>
      <c r="Q3267" s="40">
        <f>IF(A3267="Lead",IF(G3267="New Lead",0,1),0)</f>
        <v>1</v>
      </c>
      <c r="R3267" s="40">
        <f>IF(A3267="Lead",IF(G3267="Lost",1,0),0)</f>
        <v>1</v>
      </c>
      <c r="S3267" t="n">
        <v>2</v>
      </c>
      <c r="T3267" t="n">
        <v>1</v>
      </c>
      <c r="U3267" t="n">
        <v>0</v>
      </c>
      <c r="V3267" t="n">
        <v>0</v>
      </c>
      <c r="W3267" t="n">
        <v>0</v>
      </c>
      <c r="X3267" t="n">
        <v>0</v>
      </c>
      <c r="Y3267">
        <f>IF(AND(A3267="Lead",COUNTIF(MetaCamps,C3267)&gt;0),1,0)</f>
        <v>0</v>
      </c>
      <c r="Z3267">
        <f>IF(Y3267=1,P3267,0)</f>
        <v>0</v>
      </c>
    </row>
    <row r="3268">
      <c r="A3268" t="inlineStr">
        <is>
          <t>Lead</t>
        </is>
      </c>
      <c r="B3268" s="39" t="str">
        <f>IFERROR(INDEX(CampTypes,MATCH(C3268,CampList,0)),"Unattributed")</f>
        <v>New</v>
      </c>
      <c r="C3268" t="inlineStr">
        <is>
          <t>EBG - In House | ABO | Natuf | Leads | Unit Franchise | India | Oct26 | V1</t>
        </is>
      </c>
      <c r="D3268" t="inlineStr">
        <is>
          <t>Natuf | LAL 1% | India | Jul26 | V1</t>
        </is>
      </c>
      <c r="E3268" t="inlineStr">
        <is>
          <t>Natuf | Reel | Brand Ambassador | Heard Of Owning A Cafe | V1</t>
        </is>
      </c>
      <c r="F3268" t="inlineStr">
        <is>
          <t>Natuf</t>
        </is>
      </c>
      <c r="G3268" t="inlineStr">
        <is>
          <t>Lost</t>
        </is>
      </c>
      <c r="H3268" s="39" t="str">
        <f>IF(ISNUMBER(MATCH(G3268,QualityStatuses,0)),"Quality Lead","Non-Quality Lead")</f>
        <v>Non-Quality Lead</v>
      </c>
      <c r="I3268" t="inlineStr">
        <is>
          <t>2026-10</t>
        </is>
      </c>
      <c r="J3268" t="inlineStr">
        <is>
          <t>Wk of 2026-10-05</t>
        </is>
      </c>
      <c r="K3268" t="inlineStr">
        <is>
          <t>Marshal Malbari</t>
        </is>
      </c>
      <c r="L3268" t="inlineStr">
        <is>
          <t>Facebook</t>
        </is>
      </c>
      <c r="M3268" t="inlineStr">
        <is>
          <t>Direct (campaign tagged in CRM)</t>
        </is>
      </c>
      <c r="N3268" t="inlineStr">
        <is>
          <t>6ac7c87fcfb33798516436cb</t>
        </is>
      </c>
      <c r="O3268" t="n">
        <v>1</v>
      </c>
      <c r="P3268" s="40">
        <f>IF(A3268="Lead",IF(ISNUMBER(MATCH(G3268,QualityStatuses,0)),1,0),0)</f>
        <v>0</v>
      </c>
      <c r="Q3268" s="40">
        <f>IF(A3268="Lead",IF(G3268="New Lead",0,1),0)</f>
        <v>1</v>
      </c>
      <c r="R3268" s="40">
        <f>IF(A3268="Lead",IF(G3268="Lost",1,0),0)</f>
        <v>1</v>
      </c>
      <c r="S3268" t="n">
        <v>4</v>
      </c>
      <c r="T3268" t="n">
        <v>2</v>
      </c>
      <c r="U3268" t="n">
        <v>0</v>
      </c>
      <c r="V3268" t="n">
        <v>0</v>
      </c>
      <c r="W3268" t="n">
        <v>0</v>
      </c>
      <c r="X3268" t="n">
        <v>0</v>
      </c>
      <c r="Y3268">
        <f>IF(AND(A3268="Lead",COUNTIF(MetaCamps,C3268)&gt;0),1,0)</f>
        <v>0</v>
      </c>
      <c r="Z3268">
        <f>IF(Y3268=1,P3268,0)</f>
        <v>0</v>
      </c>
    </row>
    <row r="3269">
      <c r="A3269" t="inlineStr">
        <is>
          <t>Lead</t>
        </is>
      </c>
      <c r="B3269" s="39" t="str">
        <f>IFERROR(INDEX(CampTypes,MATCH(C3269,CampList,0)),"Unattributed")</f>
        <v>Old</v>
      </c>
      <c r="C3269" t="inlineStr">
        <is>
          <t>E_Suresh_Natuf_Kiosk_07072026</t>
        </is>
      </c>
      <c r="D3269" t="inlineStr">
        <is>
          <t>E_Suresh_Natuf_Kiosk_07072026_Adset5</t>
        </is>
      </c>
      <c r="E3269" t="inlineStr">
        <is>
          <t>E_Hindi_Suresh_Natuf_Kiosk_07072026_Adset5_ad3 – Copy 2</t>
        </is>
      </c>
      <c r="F3269" t="inlineStr">
        <is>
          <t>Natuf</t>
        </is>
      </c>
      <c r="G3269" t="inlineStr">
        <is>
          <t>Qualified</t>
        </is>
      </c>
      <c r="H3269" s="39" t="str">
        <f>IF(ISNUMBER(MATCH(G3269,QualityStatuses,0)),"Quality Lead","Non-Quality Lead")</f>
        <v>Quality Lead</v>
      </c>
      <c r="I3269" t="inlineStr">
        <is>
          <t>2026-10</t>
        </is>
      </c>
      <c r="J3269" t="inlineStr">
        <is>
          <t>Wk of 2026-10-05</t>
        </is>
      </c>
      <c r="K3269" t="inlineStr">
        <is>
          <t>Tejaswini Tarigopula</t>
        </is>
      </c>
      <c r="L3269" t="inlineStr">
        <is>
          <t>Facebook</t>
        </is>
      </c>
      <c r="M3269" t="inlineStr">
        <is>
          <t>Direct (campaign tagged in CRM)</t>
        </is>
      </c>
      <c r="N3269" t="inlineStr">
        <is>
          <t>6ac7c848081650a41f917235</t>
        </is>
      </c>
      <c r="O3269" t="n">
        <v>1</v>
      </c>
      <c r="P3269" s="40">
        <f>IF(A3269="Lead",IF(ISNUMBER(MATCH(G3269,QualityStatuses,0)),1,0),0)</f>
        <v>1</v>
      </c>
      <c r="Q3269" s="40">
        <f>IF(A3269="Lead",IF(G3269="New Lead",0,1),0)</f>
        <v>1</v>
      </c>
      <c r="R3269" s="40">
        <f>IF(A3269="Lead",IF(G3269="Lost",1,0),0)</f>
        <v>0</v>
      </c>
      <c r="S3269" t="n">
        <v>9</v>
      </c>
      <c r="T3269" t="n">
        <v>3</v>
      </c>
      <c r="U3269" t="n">
        <v>0</v>
      </c>
      <c r="V3269" t="n">
        <v>0</v>
      </c>
      <c r="W3269" t="n">
        <v>0</v>
      </c>
      <c r="X3269" t="n">
        <v>0</v>
      </c>
      <c r="Y3269">
        <f>IF(AND(A3269="Lead",COUNTIF(MetaCamps,C3269)&gt;0),1,0)</f>
        <v>1</v>
      </c>
      <c r="Z3269">
        <f>IF(Y3269=1,P3269,0)</f>
        <v>1</v>
      </c>
    </row>
    <row r="3270">
      <c r="A3270" t="inlineStr">
        <is>
          <t>Lead</t>
        </is>
      </c>
      <c r="B3270" s="39" t="str">
        <f>IFERROR(INDEX(CampTypes,MATCH(C3270,CampList,0)),"Unattributed")</f>
        <v>New</v>
      </c>
      <c r="C3270" t="inlineStr">
        <is>
          <t>EBG - In House | ABO | Natuf | Leads | Unit Franchise | India | Oct26 | V1</t>
        </is>
      </c>
      <c r="D3270" t="inlineStr">
        <is>
          <t>Natuf | LAL 1% | India | Jul26 | V1</t>
        </is>
      </c>
      <c r="E3270" t="inlineStr">
        <is>
          <t>Natuf | Reel | Hindi | Female | This Is The Truth | V1</t>
        </is>
      </c>
      <c r="F3270" t="inlineStr">
        <is>
          <t>Natuf</t>
        </is>
      </c>
      <c r="G3270" t="inlineStr">
        <is>
          <t>Meeting Scheduled</t>
        </is>
      </c>
      <c r="H3270" s="39" t="str">
        <f>IF(ISNUMBER(MATCH(G3270,QualityStatuses,0)),"Quality Lead","Non-Quality Lead")</f>
        <v>Quality Lead</v>
      </c>
      <c r="I3270" t="inlineStr">
        <is>
          <t>2026-10</t>
        </is>
      </c>
      <c r="J3270" t="inlineStr">
        <is>
          <t>Wk of 2026-10-05</t>
        </is>
      </c>
      <c r="K3270" t="inlineStr">
        <is>
          <t>Tejaswini Tarigopula</t>
        </is>
      </c>
      <c r="L3270" t="inlineStr">
        <is>
          <t>Facebook</t>
        </is>
      </c>
      <c r="M3270" t="inlineStr">
        <is>
          <t>Direct (campaign tagged in CRM)</t>
        </is>
      </c>
      <c r="N3270" t="inlineStr">
        <is>
          <t>6ac7c725568fb91d6e8ea397</t>
        </is>
      </c>
      <c r="O3270" t="n">
        <v>1</v>
      </c>
      <c r="P3270" s="40">
        <f>IF(A3270="Lead",IF(ISNUMBER(MATCH(G3270,QualityStatuses,0)),1,0),0)</f>
        <v>1</v>
      </c>
      <c r="Q3270" s="40">
        <f>IF(A3270="Lead",IF(G3270="New Lead",0,1),0)</f>
        <v>1</v>
      </c>
      <c r="R3270" s="40">
        <f>IF(A3270="Lead",IF(G3270="Lost",1,0),0)</f>
        <v>0</v>
      </c>
      <c r="S3270" t="n">
        <v>2</v>
      </c>
      <c r="T3270" t="n">
        <v>2</v>
      </c>
      <c r="U3270" t="n">
        <v>0</v>
      </c>
      <c r="V3270" t="n">
        <v>0</v>
      </c>
      <c r="W3270" t="n">
        <v>0</v>
      </c>
      <c r="X3270" t="n">
        <v>0</v>
      </c>
      <c r="Y3270">
        <f>IF(AND(A3270="Lead",COUNTIF(MetaCamps,C3270)&gt;0),1,0)</f>
        <v>0</v>
      </c>
      <c r="Z3270">
        <f>IF(Y3270=1,P3270,0)</f>
        <v>0</v>
      </c>
    </row>
    <row r="3271">
      <c r="A3271" t="inlineStr">
        <is>
          <t>Lead</t>
        </is>
      </c>
      <c r="B3271" s="39" t="str">
        <f>IFERROR(INDEX(CampTypes,MATCH(C3271,CampList,0)),"Unattributed")</f>
        <v>Old</v>
      </c>
      <c r="C3271" t="inlineStr">
        <is>
          <t>E_Suresh_Natuf_Kiosk_07072026</t>
        </is>
      </c>
      <c r="D3271" t="inlineStr">
        <is>
          <t>E_Suresh_Natuf_Kiosk_07072026_Adset5</t>
        </is>
      </c>
      <c r="E3271" t="inlineStr">
        <is>
          <t>E_Hindi_Suresh_Natuf_Kiosk_07072026_Adset5_ad3 – Copy 2</t>
        </is>
      </c>
      <c r="F3271" t="inlineStr">
        <is>
          <t>Natuf</t>
        </is>
      </c>
      <c r="G3271" t="inlineStr">
        <is>
          <t>Attempt 1</t>
        </is>
      </c>
      <c r="H3271" s="39" t="str">
        <f>IF(ISNUMBER(MATCH(G3271,QualityStatuses,0)),"Quality Lead","Non-Quality Lead")</f>
        <v>Non-Quality Lead</v>
      </c>
      <c r="I3271" t="inlineStr">
        <is>
          <t>2026-10</t>
        </is>
      </c>
      <c r="J3271" t="inlineStr">
        <is>
          <t>Wk of 2026-10-05</t>
        </is>
      </c>
      <c r="K3271" t="inlineStr">
        <is>
          <t>Tejaswini Tarigopula</t>
        </is>
      </c>
      <c r="L3271" t="inlineStr">
        <is>
          <t>Facebook</t>
        </is>
      </c>
      <c r="M3271" t="inlineStr">
        <is>
          <t>Direct (campaign tagged in CRM)</t>
        </is>
      </c>
      <c r="N3271" t="inlineStr">
        <is>
          <t>6ac7c085b74465a70a06041f</t>
        </is>
      </c>
      <c r="O3271" t="n">
        <v>1</v>
      </c>
      <c r="P3271" s="40">
        <f>IF(A3271="Lead",IF(ISNUMBER(MATCH(G3271,QualityStatuses,0)),1,0),0)</f>
        <v>0</v>
      </c>
      <c r="Q3271" s="40">
        <f>IF(A3271="Lead",IF(G3271="New Lead",0,1),0)</f>
        <v>1</v>
      </c>
      <c r="R3271" s="40">
        <f>IF(A3271="Lead",IF(G3271="Lost",1,0),0)</f>
        <v>0</v>
      </c>
      <c r="S3271" t="n">
        <v>4</v>
      </c>
      <c r="T3271" t="n">
        <v>0</v>
      </c>
      <c r="U3271" t="n">
        <v>0</v>
      </c>
      <c r="V3271" t="n">
        <v>0</v>
      </c>
      <c r="W3271" t="n">
        <v>0</v>
      </c>
      <c r="X3271" t="n">
        <v>0</v>
      </c>
      <c r="Y3271">
        <f>IF(AND(A3271="Lead",COUNTIF(MetaCamps,C3271)&gt;0),1,0)</f>
        <v>1</v>
      </c>
      <c r="Z3271">
        <f>IF(Y3271=1,P3271,0)</f>
        <v>0</v>
      </c>
    </row>
    <row r="3272">
      <c r="A3272" t="inlineStr">
        <is>
          <t>Lead</t>
        </is>
      </c>
      <c r="B3272" s="39" t="str">
        <f>IFERROR(INDEX(CampTypes,MATCH(C3272,CampList,0)),"Unattributed")</f>
        <v>Old</v>
      </c>
      <c r="C3272" t="inlineStr">
        <is>
          <t>E_Karan_Natuf_All_07072026</t>
        </is>
      </c>
      <c r="D3272" t="inlineStr">
        <is>
          <t>E_Karan_Natuf_Fragship_07072026_Adset2</t>
        </is>
      </c>
      <c r="E3272" t="inlineStr">
        <is>
          <t>E_Karan_Natuf_Flagship_Cafe_07072026_Adset2_Ad1 – Copy 2</t>
        </is>
      </c>
      <c r="F3272" t="inlineStr">
        <is>
          <t>Natuf</t>
        </is>
      </c>
      <c r="G3272" t="inlineStr">
        <is>
          <t>Attempt 3</t>
        </is>
      </c>
      <c r="H3272" s="39" t="str">
        <f>IF(ISNUMBER(MATCH(G3272,QualityStatuses,0)),"Quality Lead","Non-Quality Lead")</f>
        <v>Non-Quality Lead</v>
      </c>
      <c r="I3272" t="inlineStr">
        <is>
          <t>2026-10</t>
        </is>
      </c>
      <c r="J3272" t="inlineStr">
        <is>
          <t>Wk of 2026-10-05</t>
        </is>
      </c>
      <c r="K3272" t="inlineStr">
        <is>
          <t>Tejaswini Tarigopula</t>
        </is>
      </c>
      <c r="L3272" t="inlineStr">
        <is>
          <t>Facebook</t>
        </is>
      </c>
      <c r="M3272" t="inlineStr">
        <is>
          <t>Direct (campaign tagged in CRM)</t>
        </is>
      </c>
      <c r="N3272" t="inlineStr">
        <is>
          <t>6ac7b958236bbfeba2a9101e</t>
        </is>
      </c>
      <c r="O3272" t="n">
        <v>1</v>
      </c>
      <c r="P3272" s="40">
        <f>IF(A3272="Lead",IF(ISNUMBER(MATCH(G3272,QualityStatuses,0)),1,0),0)</f>
        <v>0</v>
      </c>
      <c r="Q3272" s="40">
        <f>IF(A3272="Lead",IF(G3272="New Lead",0,1),0)</f>
        <v>1</v>
      </c>
      <c r="R3272" s="40">
        <f>IF(A3272="Lead",IF(G3272="Lost",1,0),0)</f>
        <v>0</v>
      </c>
      <c r="S3272" t="n">
        <v>3</v>
      </c>
      <c r="T3272" t="n">
        <v>2</v>
      </c>
      <c r="U3272" t="n">
        <v>0</v>
      </c>
      <c r="V3272" t="n">
        <v>0</v>
      </c>
      <c r="W3272" t="n">
        <v>0</v>
      </c>
      <c r="X3272" t="n">
        <v>0</v>
      </c>
      <c r="Y3272">
        <f>IF(AND(A3272="Lead",COUNTIF(MetaCamps,C3272)&gt;0),1,0)</f>
        <v>1</v>
      </c>
      <c r="Z3272">
        <f>IF(Y3272=1,P3272,0)</f>
        <v>0</v>
      </c>
    </row>
    <row r="3273">
      <c r="A3273" t="inlineStr">
        <is>
          <t>Lead</t>
        </is>
      </c>
      <c r="B3273" s="39" t="str">
        <f>IFERROR(INDEX(CampTypes,MATCH(C3273,CampList,0)),"Unattributed")</f>
        <v>Old</v>
      </c>
      <c r="C3273" t="inlineStr">
        <is>
          <t>E_Suresh_Natuf_Kiosk_07072026</t>
        </is>
      </c>
      <c r="D3273" t="inlineStr">
        <is>
          <t>E_Suresh_Natuf_Kiosk_07072026_Adset5</t>
        </is>
      </c>
      <c r="E3273" t="inlineStr">
        <is>
          <t>E_Hindi_Suresh_Natuf_Kiosk_07072026_Adset5_ad3 – Copy 2</t>
        </is>
      </c>
      <c r="F3273" t="inlineStr">
        <is>
          <t>Natuf</t>
        </is>
      </c>
      <c r="G3273" t="inlineStr">
        <is>
          <t>Connected</t>
        </is>
      </c>
      <c r="H3273" s="39" t="str">
        <f>IF(ISNUMBER(MATCH(G3273,QualityStatuses,0)),"Quality Lead","Non-Quality Lead")</f>
        <v>Non-Quality Lead</v>
      </c>
      <c r="I3273" t="inlineStr">
        <is>
          <t>2026-10</t>
        </is>
      </c>
      <c r="J3273" t="inlineStr">
        <is>
          <t>Wk of 2026-10-05</t>
        </is>
      </c>
      <c r="K3273" t="inlineStr">
        <is>
          <t>Tejaswini Tarigopula</t>
        </is>
      </c>
      <c r="L3273" t="inlineStr">
        <is>
          <t>Facebook</t>
        </is>
      </c>
      <c r="M3273" t="inlineStr">
        <is>
          <t>Direct (campaign tagged in CRM)</t>
        </is>
      </c>
      <c r="N3273" t="inlineStr">
        <is>
          <t>6ac7b42ed1cf66076ce197ae</t>
        </is>
      </c>
      <c r="O3273" t="n">
        <v>1</v>
      </c>
      <c r="P3273" s="40">
        <f>IF(A3273="Lead",IF(ISNUMBER(MATCH(G3273,QualityStatuses,0)),1,0),0)</f>
        <v>0</v>
      </c>
      <c r="Q3273" s="40">
        <f>IF(A3273="Lead",IF(G3273="New Lead",0,1),0)</f>
        <v>1</v>
      </c>
      <c r="R3273" s="40">
        <f>IF(A3273="Lead",IF(G3273="Lost",1,0),0)</f>
        <v>0</v>
      </c>
      <c r="S3273" t="n">
        <v>1</v>
      </c>
      <c r="T3273" t="n">
        <v>1</v>
      </c>
      <c r="U3273" t="n">
        <v>0</v>
      </c>
      <c r="V3273" t="n">
        <v>0</v>
      </c>
      <c r="W3273" t="n">
        <v>0</v>
      </c>
      <c r="X3273" t="n">
        <v>0</v>
      </c>
      <c r="Y3273">
        <f>IF(AND(A3273="Lead",COUNTIF(MetaCamps,C3273)&gt;0),1,0)</f>
        <v>1</v>
      </c>
      <c r="Z3273">
        <f>IF(Y3273=1,P3273,0)</f>
        <v>0</v>
      </c>
    </row>
    <row r="3274">
      <c r="A3274" t="inlineStr">
        <is>
          <t>Lead</t>
        </is>
      </c>
      <c r="B3274" s="39" t="str">
        <f>IFERROR(INDEX(CampTypes,MATCH(C3274,CampList,0)),"Unattributed")</f>
        <v>Old</v>
      </c>
      <c r="C3274" t="inlineStr">
        <is>
          <t>E_Selva_Natuf_All_07072026</t>
        </is>
      </c>
      <c r="D3274" t="inlineStr">
        <is>
          <t>E_Selva_Natuf_Sign_07072026_Adset3</t>
        </is>
      </c>
      <c r="E3274" t="inlineStr">
        <is>
          <t>E_Selva_Natuf_Sign_07072026_Adset2_Ad1</t>
        </is>
      </c>
      <c r="F3274" t="inlineStr">
        <is>
          <t>Natuf</t>
        </is>
      </c>
      <c r="G3274" t="inlineStr">
        <is>
          <t>Connected</t>
        </is>
      </c>
      <c r="H3274" s="39" t="str">
        <f>IF(ISNUMBER(MATCH(G3274,QualityStatuses,0)),"Quality Lead","Non-Quality Lead")</f>
        <v>Non-Quality Lead</v>
      </c>
      <c r="I3274" t="inlineStr">
        <is>
          <t>2026-10</t>
        </is>
      </c>
      <c r="J3274" t="inlineStr">
        <is>
          <t>Wk of 2026-10-05</t>
        </is>
      </c>
      <c r="K3274" t="inlineStr">
        <is>
          <t>Tejaswini Tarigopula</t>
        </is>
      </c>
      <c r="L3274" t="inlineStr">
        <is>
          <t>Facebook</t>
        </is>
      </c>
      <c r="M3274" t="inlineStr">
        <is>
          <t>Direct (campaign tagged in CRM)</t>
        </is>
      </c>
      <c r="N3274" t="inlineStr">
        <is>
          <t>6ac7a790def8e3916bca2265</t>
        </is>
      </c>
      <c r="O3274" t="n">
        <v>1</v>
      </c>
      <c r="P3274" s="40">
        <f>IF(A3274="Lead",IF(ISNUMBER(MATCH(G3274,QualityStatuses,0)),1,0),0)</f>
        <v>0</v>
      </c>
      <c r="Q3274" s="40">
        <f>IF(A3274="Lead",IF(G3274="New Lead",0,1),0)</f>
        <v>1</v>
      </c>
      <c r="R3274" s="40">
        <f>IF(A3274="Lead",IF(G3274="Lost",1,0),0)</f>
        <v>0</v>
      </c>
      <c r="S3274" t="n">
        <v>6</v>
      </c>
      <c r="T3274" t="n">
        <v>4</v>
      </c>
      <c r="U3274" t="n">
        <v>0</v>
      </c>
      <c r="V3274" t="n">
        <v>0</v>
      </c>
      <c r="W3274" t="n">
        <v>0</v>
      </c>
      <c r="X3274" t="n">
        <v>0</v>
      </c>
      <c r="Y3274">
        <f>IF(AND(A3274="Lead",COUNTIF(MetaCamps,C3274)&gt;0),1,0)</f>
        <v>1</v>
      </c>
      <c r="Z3274">
        <f>IF(Y3274=1,P3274,0)</f>
        <v>0</v>
      </c>
    </row>
    <row r="3275">
      <c r="A3275" t="inlineStr">
        <is>
          <t>Lead</t>
        </is>
      </c>
      <c r="B3275" s="39" t="str">
        <f>IFERROR(INDEX(CampTypes,MATCH(C3275,CampList,0)),"Unattributed")</f>
        <v>New</v>
      </c>
      <c r="C3275" t="inlineStr">
        <is>
          <t>EBG - In House | ABO | Natuf | Leads | Unit Franchise | India | Oct26 | V1</t>
        </is>
      </c>
      <c r="D3275" t="inlineStr">
        <is>
          <t>Natuf | Business Owners | Tier1 + Growth Cities | Oct26 | V1</t>
        </is>
      </c>
      <c r="E3275" t="inlineStr">
        <is>
          <t>Natuf | Reel | Brand Ambassador | Heard Of Owning A Cafe | V1</t>
        </is>
      </c>
      <c r="F3275" t="inlineStr">
        <is>
          <t>Natuf</t>
        </is>
      </c>
      <c r="G3275" t="inlineStr">
        <is>
          <t>Details Shared</t>
        </is>
      </c>
      <c r="H3275" s="39" t="str">
        <f>IF(ISNUMBER(MATCH(G3275,QualityStatuses,0)),"Quality Lead","Non-Quality Lead")</f>
        <v>Quality Lead</v>
      </c>
      <c r="I3275" t="inlineStr">
        <is>
          <t>2026-10</t>
        </is>
      </c>
      <c r="J3275" t="inlineStr">
        <is>
          <t>Wk of 2026-10-05</t>
        </is>
      </c>
      <c r="K3275" t="inlineStr">
        <is>
          <t>Tejaswini Tarigopula</t>
        </is>
      </c>
      <c r="L3275" t="inlineStr">
        <is>
          <t>Facebook</t>
        </is>
      </c>
      <c r="M3275" t="inlineStr">
        <is>
          <t>Direct (campaign tagged in CRM)</t>
        </is>
      </c>
      <c r="N3275" t="inlineStr">
        <is>
          <t>6ac7a41356cd9c3c496182ab</t>
        </is>
      </c>
      <c r="O3275" t="n">
        <v>1</v>
      </c>
      <c r="P3275" s="40">
        <f>IF(A3275="Lead",IF(ISNUMBER(MATCH(G3275,QualityStatuses,0)),1,0),0)</f>
        <v>1</v>
      </c>
      <c r="Q3275" s="40">
        <f>IF(A3275="Lead",IF(G3275="New Lead",0,1),0)</f>
        <v>1</v>
      </c>
      <c r="R3275" s="40">
        <f>IF(A3275="Lead",IF(G3275="Lost",1,0),0)</f>
        <v>0</v>
      </c>
      <c r="S3275" t="n">
        <v>2</v>
      </c>
      <c r="T3275" t="n">
        <v>2</v>
      </c>
      <c r="U3275" t="n">
        <v>0</v>
      </c>
      <c r="V3275" t="n">
        <v>0</v>
      </c>
      <c r="W3275" t="n">
        <v>0</v>
      </c>
      <c r="X3275" t="n">
        <v>0</v>
      </c>
      <c r="Y3275">
        <f>IF(AND(A3275="Lead",COUNTIF(MetaCamps,C3275)&gt;0),1,0)</f>
        <v>0</v>
      </c>
      <c r="Z3275">
        <f>IF(Y3275=1,P3275,0)</f>
        <v>0</v>
      </c>
    </row>
    <row r="3276">
      <c r="A3276" t="inlineStr">
        <is>
          <t>Lead</t>
        </is>
      </c>
      <c r="B3276" s="39" t="str">
        <f>IFERROR(INDEX(CampTypes,MATCH(C3276,CampList,0)),"Unattributed")</f>
        <v>New</v>
      </c>
      <c r="C3276" t="inlineStr">
        <is>
          <t>EBG - In House | ABO | Natuf | Leads | Unit Franchise | India | Oct26 | V1</t>
        </is>
      </c>
      <c r="D3276" t="inlineStr">
        <is>
          <t>Natuf | Investors | Tier1 + Growth Cities | Oct26 | V1</t>
        </is>
      </c>
      <c r="E3276" t="inlineStr">
        <is>
          <t>Natuf | Reel | Hindi | Male | We Are Bringing Natuf | V1</t>
        </is>
      </c>
      <c r="F3276" t="inlineStr">
        <is>
          <t>Natuf</t>
        </is>
      </c>
      <c r="G3276" t="inlineStr">
        <is>
          <t>Attempt 2</t>
        </is>
      </c>
      <c r="H3276" s="39" t="str">
        <f>IF(ISNUMBER(MATCH(G3276,QualityStatuses,0)),"Quality Lead","Non-Quality Lead")</f>
        <v>Non-Quality Lead</v>
      </c>
      <c r="I3276" t="inlineStr">
        <is>
          <t>2026-10</t>
        </is>
      </c>
      <c r="J3276" t="inlineStr">
        <is>
          <t>Wk of 2026-10-05</t>
        </is>
      </c>
      <c r="K3276" t="inlineStr">
        <is>
          <t>Tejaswini Tarigopula</t>
        </is>
      </c>
      <c r="L3276" t="inlineStr">
        <is>
          <t>Facebook</t>
        </is>
      </c>
      <c r="M3276" t="inlineStr">
        <is>
          <t>Direct (campaign tagged in CRM)</t>
        </is>
      </c>
      <c r="N3276" t="inlineStr">
        <is>
          <t>6ac7a2770405036f23adc492</t>
        </is>
      </c>
      <c r="O3276" t="n">
        <v>1</v>
      </c>
      <c r="P3276" s="40">
        <f>IF(A3276="Lead",IF(ISNUMBER(MATCH(G3276,QualityStatuses,0)),1,0),0)</f>
        <v>0</v>
      </c>
      <c r="Q3276" s="40">
        <f>IF(A3276="Lead",IF(G3276="New Lead",0,1),0)</f>
        <v>1</v>
      </c>
      <c r="R3276" s="40">
        <f>IF(A3276="Lead",IF(G3276="Lost",1,0),0)</f>
        <v>0</v>
      </c>
      <c r="S3276" t="n">
        <v>4</v>
      </c>
      <c r="T3276" t="n">
        <v>2</v>
      </c>
      <c r="U3276" t="n">
        <v>0</v>
      </c>
      <c r="V3276" t="n">
        <v>0</v>
      </c>
      <c r="W3276" t="n">
        <v>0</v>
      </c>
      <c r="X3276" t="n">
        <v>0</v>
      </c>
      <c r="Y3276">
        <f>IF(AND(A3276="Lead",COUNTIF(MetaCamps,C3276)&gt;0),1,0)</f>
        <v>0</v>
      </c>
      <c r="Z3276">
        <f>IF(Y3276=1,P3276,0)</f>
        <v>0</v>
      </c>
    </row>
    <row r="3277">
      <c r="A3277" t="inlineStr">
        <is>
          <t>Lead</t>
        </is>
      </c>
      <c r="B3277" s="39" t="str">
        <f>IFERROR(INDEX(CampTypes,MATCH(C3277,CampList,0)),"Unattributed")</f>
        <v>Old</v>
      </c>
      <c r="C3277" t="inlineStr">
        <is>
          <t>E_Selva_Natuf_All_07072026</t>
        </is>
      </c>
      <c r="D3277" t="inlineStr">
        <is>
          <t>E_Selva_Natuf_Sign_07072026_Adset3</t>
        </is>
      </c>
      <c r="E3277" t="inlineStr">
        <is>
          <t>E_Selva_Natuf_Sign_07072026_Adset2_Ad1</t>
        </is>
      </c>
      <c r="F3277" t="inlineStr">
        <is>
          <t>Natuf</t>
        </is>
      </c>
      <c r="G3277" t="inlineStr">
        <is>
          <t>Meeting Conducted</t>
        </is>
      </c>
      <c r="H3277" s="39" t="str">
        <f>IF(ISNUMBER(MATCH(G3277,QualityStatuses,0)),"Quality Lead","Non-Quality Lead")</f>
        <v>Quality Lead</v>
      </c>
      <c r="I3277" t="inlineStr">
        <is>
          <t>2026-10</t>
        </is>
      </c>
      <c r="J3277" t="inlineStr">
        <is>
          <t>Wk of 2026-10-05</t>
        </is>
      </c>
      <c r="K3277" t="inlineStr">
        <is>
          <t>Tejaswini Tarigopula</t>
        </is>
      </c>
      <c r="L3277" t="inlineStr">
        <is>
          <t>Facebook</t>
        </is>
      </c>
      <c r="M3277" t="inlineStr">
        <is>
          <t>Direct (campaign tagged in CRM)</t>
        </is>
      </c>
      <c r="N3277" t="inlineStr">
        <is>
          <t>6ac79f1488ff6c1d686f54fb</t>
        </is>
      </c>
      <c r="O3277" t="n">
        <v>1</v>
      </c>
      <c r="P3277" s="40">
        <f>IF(A3277="Lead",IF(ISNUMBER(MATCH(G3277,QualityStatuses,0)),1,0),0)</f>
        <v>1</v>
      </c>
      <c r="Q3277" s="40">
        <f>IF(A3277="Lead",IF(G3277="New Lead",0,1),0)</f>
        <v>1</v>
      </c>
      <c r="R3277" s="40">
        <f>IF(A3277="Lead",IF(G3277="Lost",1,0),0)</f>
        <v>0</v>
      </c>
      <c r="S3277" t="n">
        <v>9</v>
      </c>
      <c r="T3277" t="n">
        <v>2</v>
      </c>
      <c r="U3277" t="n">
        <v>0</v>
      </c>
      <c r="V3277" t="n">
        <v>0</v>
      </c>
      <c r="W3277" t="n">
        <v>0</v>
      </c>
      <c r="X3277" t="n">
        <v>0</v>
      </c>
      <c r="Y3277">
        <f>IF(AND(A3277="Lead",COUNTIF(MetaCamps,C3277)&gt;0),1,0)</f>
        <v>1</v>
      </c>
      <c r="Z3277">
        <f>IF(Y3277=1,P3277,0)</f>
        <v>1</v>
      </c>
    </row>
    <row r="3278">
      <c r="A3278" t="inlineStr">
        <is>
          <t>Lead</t>
        </is>
      </c>
      <c r="B3278" s="39" t="str">
        <f>IFERROR(INDEX(CampTypes,MATCH(C3278,CampList,0)),"Unattributed")</f>
        <v>Old</v>
      </c>
      <c r="C3278" t="inlineStr">
        <is>
          <t>E_Natuf_Generic_13082026</t>
        </is>
      </c>
      <c r="D3278" t="inlineStr">
        <is>
          <t>E_Natuf_Generic_13082026_Adset1</t>
        </is>
      </c>
      <c r="E3278" t="inlineStr">
        <is>
          <t>E_Natuf_Generic_13082026_Adset1_Ad1</t>
        </is>
      </c>
      <c r="F3278" t="inlineStr">
        <is>
          <t>Natuf</t>
        </is>
      </c>
      <c r="G3278" t="inlineStr">
        <is>
          <t>Connected</t>
        </is>
      </c>
      <c r="H3278" s="39" t="str">
        <f>IF(ISNUMBER(MATCH(G3278,QualityStatuses,0)),"Quality Lead","Non-Quality Lead")</f>
        <v>Non-Quality Lead</v>
      </c>
      <c r="I3278" t="inlineStr">
        <is>
          <t>2026-10</t>
        </is>
      </c>
      <c r="J3278" t="inlineStr">
        <is>
          <t>Wk of 2026-10-05</t>
        </is>
      </c>
      <c r="K3278" t="inlineStr">
        <is>
          <t>Tejaswini Tarigopula</t>
        </is>
      </c>
      <c r="L3278" t="inlineStr">
        <is>
          <t>Facebook</t>
        </is>
      </c>
      <c r="M3278" t="inlineStr">
        <is>
          <t>Direct (campaign tagged in CRM)</t>
        </is>
      </c>
      <c r="N3278" t="inlineStr">
        <is>
          <t>6ac791ac4c2510b4c17c0aa5</t>
        </is>
      </c>
      <c r="O3278" t="n">
        <v>1</v>
      </c>
      <c r="P3278" s="40">
        <f>IF(A3278="Lead",IF(ISNUMBER(MATCH(G3278,QualityStatuses,0)),1,0),0)</f>
        <v>0</v>
      </c>
      <c r="Q3278" s="40">
        <f>IF(A3278="Lead",IF(G3278="New Lead",0,1),0)</f>
        <v>1</v>
      </c>
      <c r="R3278" s="40">
        <f>IF(A3278="Lead",IF(G3278="Lost",1,0),0)</f>
        <v>0</v>
      </c>
      <c r="S3278" t="n">
        <v>2</v>
      </c>
      <c r="T3278" t="n">
        <v>1</v>
      </c>
      <c r="U3278" t="n">
        <v>0</v>
      </c>
      <c r="V3278" t="n">
        <v>0</v>
      </c>
      <c r="W3278" t="n">
        <v>0</v>
      </c>
      <c r="X3278" t="n">
        <v>0</v>
      </c>
      <c r="Y3278">
        <f>IF(AND(A3278="Lead",COUNTIF(MetaCamps,C3278)&gt;0),1,0)</f>
        <v>1</v>
      </c>
      <c r="Z3278">
        <f>IF(Y3278=1,P3278,0)</f>
        <v>0</v>
      </c>
    </row>
    <row r="3279">
      <c r="A3279" t="inlineStr">
        <is>
          <t>Lead</t>
        </is>
      </c>
      <c r="B3279" s="39" t="str">
        <f>IFERROR(INDEX(CampTypes,MATCH(C3279,CampList,0)),"Unattributed")</f>
        <v>Old</v>
      </c>
      <c r="C3279" t="inlineStr">
        <is>
          <t>E_Natuf_Generic_13082026</t>
        </is>
      </c>
      <c r="D3279" t="inlineStr">
        <is>
          <t>E_Natuf_Generic_13082026_Adset1</t>
        </is>
      </c>
      <c r="E3279" t="inlineStr">
        <is>
          <t>E_Natuf_Generic_13082026_Adset1_Ad1</t>
        </is>
      </c>
      <c r="F3279" t="inlineStr">
        <is>
          <t>Natuf</t>
        </is>
      </c>
      <c r="G3279" t="inlineStr">
        <is>
          <t>Connected</t>
        </is>
      </c>
      <c r="H3279" s="39" t="str">
        <f>IF(ISNUMBER(MATCH(G3279,QualityStatuses,0)),"Quality Lead","Non-Quality Lead")</f>
        <v>Non-Quality Lead</v>
      </c>
      <c r="I3279" t="inlineStr">
        <is>
          <t>2026-10</t>
        </is>
      </c>
      <c r="J3279" t="inlineStr">
        <is>
          <t>Wk of 2026-10-05</t>
        </is>
      </c>
      <c r="K3279" t="inlineStr">
        <is>
          <t>Tejaswini Tarigopula</t>
        </is>
      </c>
      <c r="L3279" t="inlineStr">
        <is>
          <t>Facebook</t>
        </is>
      </c>
      <c r="M3279" t="inlineStr">
        <is>
          <t>Direct (campaign tagged in CRM)</t>
        </is>
      </c>
      <c r="N3279" t="inlineStr">
        <is>
          <t>6ac78e0138ac863f91463f89</t>
        </is>
      </c>
      <c r="O3279" t="n">
        <v>1</v>
      </c>
      <c r="P3279" s="40">
        <f>IF(A3279="Lead",IF(ISNUMBER(MATCH(G3279,QualityStatuses,0)),1,0),0)</f>
        <v>0</v>
      </c>
      <c r="Q3279" s="40">
        <f>IF(A3279="Lead",IF(G3279="New Lead",0,1),0)</f>
        <v>1</v>
      </c>
      <c r="R3279" s="40">
        <f>IF(A3279="Lead",IF(G3279="Lost",1,0),0)</f>
        <v>0</v>
      </c>
      <c r="S3279" t="n">
        <v>2</v>
      </c>
      <c r="T3279" t="n">
        <v>1</v>
      </c>
      <c r="U3279" t="n">
        <v>0</v>
      </c>
      <c r="V3279" t="n">
        <v>0</v>
      </c>
      <c r="W3279" t="n">
        <v>0</v>
      </c>
      <c r="X3279" t="n">
        <v>0</v>
      </c>
      <c r="Y3279">
        <f>IF(AND(A3279="Lead",COUNTIF(MetaCamps,C3279)&gt;0),1,0)</f>
        <v>1</v>
      </c>
      <c r="Z3279">
        <f>IF(Y3279=1,P3279,0)</f>
        <v>0</v>
      </c>
    </row>
    <row r="3280">
      <c r="A3280" t="inlineStr">
        <is>
          <t>Lead</t>
        </is>
      </c>
      <c r="B3280" s="39" t="str">
        <f>IFERROR(INDEX(CampTypes,MATCH(C3280,CampList,0)),"Unattributed")</f>
        <v>Old</v>
      </c>
      <c r="C3280" t="inlineStr">
        <is>
          <t>E_Karan_Natuf_All_07072026</t>
        </is>
      </c>
      <c r="D3280" t="inlineStr">
        <is>
          <t>E_Karan_Natuf_Fragship_07072026_Adset2</t>
        </is>
      </c>
      <c r="E3280" t="inlineStr">
        <is>
          <t>E_Karan_Natuf_Flagship_Cafe_07072026_Adset2_Ad1 – Copy 2</t>
        </is>
      </c>
      <c r="F3280" t="inlineStr">
        <is>
          <t>Natuf</t>
        </is>
      </c>
      <c r="G3280" t="inlineStr">
        <is>
          <t>Meeting Scheduled</t>
        </is>
      </c>
      <c r="H3280" s="39" t="str">
        <f>IF(ISNUMBER(MATCH(G3280,QualityStatuses,0)),"Quality Lead","Non-Quality Lead")</f>
        <v>Quality Lead</v>
      </c>
      <c r="I3280" t="inlineStr">
        <is>
          <t>2026-10</t>
        </is>
      </c>
      <c r="J3280" t="inlineStr">
        <is>
          <t>Wk of 2026-10-05</t>
        </is>
      </c>
      <c r="K3280" t="inlineStr">
        <is>
          <t>Deepak Rai</t>
        </is>
      </c>
      <c r="L3280" t="inlineStr">
        <is>
          <t>Facebook</t>
        </is>
      </c>
      <c r="M3280" t="inlineStr">
        <is>
          <t>Direct (campaign tagged in CRM)</t>
        </is>
      </c>
      <c r="N3280" t="inlineStr">
        <is>
          <t>6ac78b830970ffb5cda49046</t>
        </is>
      </c>
      <c r="O3280" t="n">
        <v>1</v>
      </c>
      <c r="P3280" s="40">
        <f>IF(A3280="Lead",IF(ISNUMBER(MATCH(G3280,QualityStatuses,0)),1,0),0)</f>
        <v>1</v>
      </c>
      <c r="Q3280" s="40">
        <f>IF(A3280="Lead",IF(G3280="New Lead",0,1),0)</f>
        <v>1</v>
      </c>
      <c r="R3280" s="40">
        <f>IF(A3280="Lead",IF(G3280="Lost",1,0),0)</f>
        <v>0</v>
      </c>
      <c r="S3280" t="n">
        <v>16</v>
      </c>
      <c r="T3280" t="n">
        <v>11</v>
      </c>
      <c r="U3280" t="n">
        <v>0</v>
      </c>
      <c r="V3280" t="n">
        <v>0</v>
      </c>
      <c r="W3280" t="n">
        <v>0</v>
      </c>
      <c r="X3280" t="n">
        <v>0</v>
      </c>
      <c r="Y3280">
        <f>IF(AND(A3280="Lead",COUNTIF(MetaCamps,C3280)&gt;0),1,0)</f>
        <v>1</v>
      </c>
      <c r="Z3280">
        <f>IF(Y3280=1,P3280,0)</f>
        <v>1</v>
      </c>
    </row>
    <row r="3281">
      <c r="A3281" t="inlineStr">
        <is>
          <t>Lead</t>
        </is>
      </c>
      <c r="B3281" s="39" t="str">
        <f>IFERROR(INDEX(CampTypes,MATCH(C3281,CampList,0)),"Unattributed")</f>
        <v>Old</v>
      </c>
      <c r="C3281" t="inlineStr">
        <is>
          <t>E_Karan_Natuf_All_07072026</t>
        </is>
      </c>
      <c r="D3281" t="inlineStr">
        <is>
          <t>E_Karan_Natuf_Fragship_07072026_Adset2</t>
        </is>
      </c>
      <c r="E3281" t="inlineStr">
        <is>
          <t>E_Karan_Natuf_Flagship_Cafe_07072026_Adset2_Ad1 – Copy 2</t>
        </is>
      </c>
      <c r="F3281" t="inlineStr">
        <is>
          <t>Natuf</t>
        </is>
      </c>
      <c r="G3281" t="inlineStr">
        <is>
          <t>Lost</t>
        </is>
      </c>
      <c r="H3281" s="39" t="str">
        <f>IF(ISNUMBER(MATCH(G3281,QualityStatuses,0)),"Quality Lead","Non-Quality Lead")</f>
        <v>Non-Quality Lead</v>
      </c>
      <c r="I3281" t="inlineStr">
        <is>
          <t>2026-10</t>
        </is>
      </c>
      <c r="J3281" t="inlineStr">
        <is>
          <t>Wk of 2026-10-05</t>
        </is>
      </c>
      <c r="K3281" t="inlineStr">
        <is>
          <t>Marshal Malbari</t>
        </is>
      </c>
      <c r="L3281" t="inlineStr">
        <is>
          <t>Facebook</t>
        </is>
      </c>
      <c r="M3281" t="inlineStr">
        <is>
          <t>Direct (campaign tagged in CRM)</t>
        </is>
      </c>
      <c r="N3281" t="inlineStr">
        <is>
          <t>6ac780aa3df134aafc392cbe</t>
        </is>
      </c>
      <c r="O3281" t="n">
        <v>1</v>
      </c>
      <c r="P3281" s="40">
        <f>IF(A3281="Lead",IF(ISNUMBER(MATCH(G3281,QualityStatuses,0)),1,0),0)</f>
        <v>0</v>
      </c>
      <c r="Q3281" s="40">
        <f>IF(A3281="Lead",IF(G3281="New Lead",0,1),0)</f>
        <v>1</v>
      </c>
      <c r="R3281" s="40">
        <f>IF(A3281="Lead",IF(G3281="Lost",1,0),0)</f>
        <v>1</v>
      </c>
      <c r="S3281" t="n">
        <v>10</v>
      </c>
      <c r="T3281" t="n">
        <v>1</v>
      </c>
      <c r="U3281" t="n">
        <v>0</v>
      </c>
      <c r="V3281" t="n">
        <v>0</v>
      </c>
      <c r="W3281" t="n">
        <v>0</v>
      </c>
      <c r="X3281" t="n">
        <v>0</v>
      </c>
      <c r="Y3281">
        <f>IF(AND(A3281="Lead",COUNTIF(MetaCamps,C3281)&gt;0),1,0)</f>
        <v>1</v>
      </c>
      <c r="Z3281">
        <f>IF(Y3281=1,P3281,0)</f>
        <v>0</v>
      </c>
    </row>
    <row r="3282">
      <c r="A3282" t="inlineStr">
        <is>
          <t>Lead</t>
        </is>
      </c>
      <c r="B3282" s="39" t="str">
        <f>IFERROR(INDEX(CampTypes,MATCH(C3282,CampList,0)),"Unattributed")</f>
        <v>Old</v>
      </c>
      <c r="C3282" t="inlineStr">
        <is>
          <t>E_Karan_Natuf_All_07072026</t>
        </is>
      </c>
      <c r="D3282" t="inlineStr">
        <is>
          <t>E_Karan_Natuf_Fragship_07072026_Adset2</t>
        </is>
      </c>
      <c r="E3282" t="inlineStr">
        <is>
          <t>E_Karan_Natuf_Flagship_Cafe_07072026_Adset2_Ad1 – Copy 2</t>
        </is>
      </c>
      <c r="F3282" t="inlineStr">
        <is>
          <t>Natuf</t>
        </is>
      </c>
      <c r="G3282" t="inlineStr">
        <is>
          <t>Attempt 5</t>
        </is>
      </c>
      <c r="H3282" s="39" t="str">
        <f>IF(ISNUMBER(MATCH(G3282,QualityStatuses,0)),"Quality Lead","Non-Quality Lead")</f>
        <v>Non-Quality Lead</v>
      </c>
      <c r="I3282" t="inlineStr">
        <is>
          <t>2026-10</t>
        </is>
      </c>
      <c r="J3282" t="inlineStr">
        <is>
          <t>Wk of 2026-10-05</t>
        </is>
      </c>
      <c r="K3282" t="inlineStr">
        <is>
          <t>Marshal Malbari</t>
        </is>
      </c>
      <c r="L3282" t="inlineStr">
        <is>
          <t>Whatsapp Cloud API</t>
        </is>
      </c>
      <c r="M3282" t="inlineStr">
        <is>
          <t>Direct (campaign tagged in CRM)</t>
        </is>
      </c>
      <c r="N3282" t="inlineStr">
        <is>
          <t>6ac77d88556219db6b02cb95</t>
        </is>
      </c>
      <c r="O3282" t="n">
        <v>1</v>
      </c>
      <c r="P3282" s="40">
        <f>IF(A3282="Lead",IF(ISNUMBER(MATCH(G3282,QualityStatuses,0)),1,0),0)</f>
        <v>0</v>
      </c>
      <c r="Q3282" s="40">
        <f>IF(A3282="Lead",IF(G3282="New Lead",0,1),0)</f>
        <v>1</v>
      </c>
      <c r="R3282" s="40">
        <f>IF(A3282="Lead",IF(G3282="Lost",1,0),0)</f>
        <v>0</v>
      </c>
      <c r="S3282" t="n">
        <v>6</v>
      </c>
      <c r="T3282" t="n">
        <v>0</v>
      </c>
      <c r="U3282" t="n">
        <v>0</v>
      </c>
      <c r="V3282" t="n">
        <v>0</v>
      </c>
      <c r="W3282" t="n">
        <v>0</v>
      </c>
      <c r="X3282" t="n">
        <v>0</v>
      </c>
      <c r="Y3282">
        <f>IF(AND(A3282="Lead",COUNTIF(MetaCamps,C3282)&gt;0),1,0)</f>
        <v>1</v>
      </c>
      <c r="Z3282">
        <f>IF(Y3282=1,P3282,0)</f>
        <v>0</v>
      </c>
    </row>
    <row r="3283">
      <c r="A3283" t="inlineStr">
        <is>
          <t>Lead</t>
        </is>
      </c>
      <c r="B3283" s="39" t="str">
        <f>IFERROR(INDEX(CampTypes,MATCH(C3283,CampList,0)),"Unattributed")</f>
        <v>Old</v>
      </c>
      <c r="C3283" t="inlineStr">
        <is>
          <t>E_Suresh_Natuf_Kiosk_07072026</t>
        </is>
      </c>
      <c r="D3283" t="inlineStr">
        <is>
          <t>E_Suresh_Natuf_Kiosk_07072026_Adset5</t>
        </is>
      </c>
      <c r="E3283" t="inlineStr">
        <is>
          <t>E_Hindi_Suresh_Natuf_Kiosk_07072026_Adset5_ad3 – Copy 2</t>
        </is>
      </c>
      <c r="F3283" t="inlineStr">
        <is>
          <t>Natuf</t>
        </is>
      </c>
      <c r="G3283" t="inlineStr">
        <is>
          <t>Lost</t>
        </is>
      </c>
      <c r="H3283" s="39" t="str">
        <f>IF(ISNUMBER(MATCH(G3283,QualityStatuses,0)),"Quality Lead","Non-Quality Lead")</f>
        <v>Non-Quality Lead</v>
      </c>
      <c r="I3283" t="inlineStr">
        <is>
          <t>2026-10</t>
        </is>
      </c>
      <c r="J3283" t="inlineStr">
        <is>
          <t>Wk of 2026-10-05</t>
        </is>
      </c>
      <c r="K3283" t="inlineStr">
        <is>
          <t>Marshal Malbari</t>
        </is>
      </c>
      <c r="L3283" t="inlineStr">
        <is>
          <t>Facebook</t>
        </is>
      </c>
      <c r="M3283" t="inlineStr">
        <is>
          <t>Direct (campaign tagged in CRM)</t>
        </is>
      </c>
      <c r="N3283" t="inlineStr">
        <is>
          <t>6ac76d971abc072474f7db4c</t>
        </is>
      </c>
      <c r="O3283" t="n">
        <v>1</v>
      </c>
      <c r="P3283" s="40">
        <f>IF(A3283="Lead",IF(ISNUMBER(MATCH(G3283,QualityStatuses,0)),1,0),0)</f>
        <v>0</v>
      </c>
      <c r="Q3283" s="40">
        <f>IF(A3283="Lead",IF(G3283="New Lead",0,1),0)</f>
        <v>1</v>
      </c>
      <c r="R3283" s="40">
        <f>IF(A3283="Lead",IF(G3283="Lost",1,0),0)</f>
        <v>1</v>
      </c>
      <c r="S3283" t="n">
        <v>6</v>
      </c>
      <c r="T3283" t="n">
        <v>4</v>
      </c>
      <c r="U3283" t="n">
        <v>0</v>
      </c>
      <c r="V3283" t="n">
        <v>0</v>
      </c>
      <c r="W3283" t="n">
        <v>0</v>
      </c>
      <c r="X3283" t="n">
        <v>0</v>
      </c>
      <c r="Y3283">
        <f>IF(AND(A3283="Lead",COUNTIF(MetaCamps,C3283)&gt;0),1,0)</f>
        <v>1</v>
      </c>
      <c r="Z3283">
        <f>IF(Y3283=1,P3283,0)</f>
        <v>0</v>
      </c>
    </row>
    <row r="3284">
      <c r="A3284" t="inlineStr">
        <is>
          <t>Lead</t>
        </is>
      </c>
      <c r="B3284" s="39" t="str">
        <f>IFERROR(INDEX(CampTypes,MATCH(C3284,CampList,0)),"Unattributed")</f>
        <v>Old</v>
      </c>
      <c r="C3284" t="inlineStr">
        <is>
          <t>E_Natuf_Generic_13082026</t>
        </is>
      </c>
      <c r="D3284" t="inlineStr">
        <is>
          <t>E_Natuf_Generic_13082026_Adset1</t>
        </is>
      </c>
      <c r="E3284" t="inlineStr">
        <is>
          <t>E_Natuf_Generic_13082026_Adset1_Ad1</t>
        </is>
      </c>
      <c r="F3284" t="inlineStr">
        <is>
          <t>Natuf</t>
        </is>
      </c>
      <c r="G3284" t="inlineStr">
        <is>
          <t>Meeting Conducted</t>
        </is>
      </c>
      <c r="H3284" s="39" t="str">
        <f>IF(ISNUMBER(MATCH(G3284,QualityStatuses,0)),"Quality Lead","Non-Quality Lead")</f>
        <v>Quality Lead</v>
      </c>
      <c r="I3284" t="inlineStr">
        <is>
          <t>2026-10</t>
        </is>
      </c>
      <c r="J3284" t="inlineStr">
        <is>
          <t>Wk of 2026-10-05</t>
        </is>
      </c>
      <c r="K3284" t="inlineStr">
        <is>
          <t>Tejaswini Tarigopula</t>
        </is>
      </c>
      <c r="L3284" t="inlineStr">
        <is>
          <t>Facebook</t>
        </is>
      </c>
      <c r="M3284" t="inlineStr">
        <is>
          <t>Direct (campaign tagged in CRM)</t>
        </is>
      </c>
      <c r="N3284" t="inlineStr">
        <is>
          <t>6ac76999978bc71288ed67ae</t>
        </is>
      </c>
      <c r="O3284" t="n">
        <v>1</v>
      </c>
      <c r="P3284" s="40">
        <f>IF(A3284="Lead",IF(ISNUMBER(MATCH(G3284,QualityStatuses,0)),1,0),0)</f>
        <v>1</v>
      </c>
      <c r="Q3284" s="40">
        <f>IF(A3284="Lead",IF(G3284="New Lead",0,1),0)</f>
        <v>1</v>
      </c>
      <c r="R3284" s="40">
        <f>IF(A3284="Lead",IF(G3284="Lost",1,0),0)</f>
        <v>0</v>
      </c>
      <c r="S3284" t="n">
        <v>3</v>
      </c>
      <c r="T3284" t="n">
        <v>1</v>
      </c>
      <c r="U3284" t="n">
        <v>0</v>
      </c>
      <c r="V3284" t="n">
        <v>0</v>
      </c>
      <c r="W3284" t="n">
        <v>0</v>
      </c>
      <c r="X3284" t="n">
        <v>0</v>
      </c>
      <c r="Y3284">
        <f>IF(AND(A3284="Lead",COUNTIF(MetaCamps,C3284)&gt;0),1,0)</f>
        <v>1</v>
      </c>
      <c r="Z3284">
        <f>IF(Y3284=1,P3284,0)</f>
        <v>1</v>
      </c>
    </row>
    <row r="3285">
      <c r="A3285" t="inlineStr">
        <is>
          <t>Lead</t>
        </is>
      </c>
      <c r="B3285" s="39" t="str">
        <f>IFERROR(INDEX(CampTypes,MATCH(C3285,CampList,0)),"Unattributed")</f>
        <v>Old</v>
      </c>
      <c r="C3285" t="inlineStr">
        <is>
          <t>E_Natuf_Generic_13082026</t>
        </is>
      </c>
      <c r="D3285" t="inlineStr">
        <is>
          <t>E_Natuf_Generic_13082026_Adset1</t>
        </is>
      </c>
      <c r="E3285" t="inlineStr">
        <is>
          <t>E_Natuf_Generic_13082026_Adset1_Ad1</t>
        </is>
      </c>
      <c r="F3285" t="inlineStr">
        <is>
          <t>Natuf</t>
        </is>
      </c>
      <c r="G3285" t="inlineStr">
        <is>
          <t>Lost</t>
        </is>
      </c>
      <c r="H3285" s="39" t="str">
        <f>IF(ISNUMBER(MATCH(G3285,QualityStatuses,0)),"Quality Lead","Non-Quality Lead")</f>
        <v>Non-Quality Lead</v>
      </c>
      <c r="I3285" t="inlineStr">
        <is>
          <t>2026-10</t>
        </is>
      </c>
      <c r="J3285" t="inlineStr">
        <is>
          <t>Wk of 2026-10-05</t>
        </is>
      </c>
      <c r="K3285" t="inlineStr">
        <is>
          <t>Tejaswini Tarigopula</t>
        </is>
      </c>
      <c r="L3285" t="inlineStr">
        <is>
          <t>Facebook</t>
        </is>
      </c>
      <c r="M3285" t="inlineStr">
        <is>
          <t>Direct (campaign tagged in CRM)</t>
        </is>
      </c>
      <c r="N3285" t="inlineStr">
        <is>
          <t>6ac74577437e938adca58a79</t>
        </is>
      </c>
      <c r="O3285" t="n">
        <v>1</v>
      </c>
      <c r="P3285" s="40">
        <f>IF(A3285="Lead",IF(ISNUMBER(MATCH(G3285,QualityStatuses,0)),1,0),0)</f>
        <v>0</v>
      </c>
      <c r="Q3285" s="40">
        <f>IF(A3285="Lead",IF(G3285="New Lead",0,1),0)</f>
        <v>1</v>
      </c>
      <c r="R3285" s="40">
        <f>IF(A3285="Lead",IF(G3285="Lost",1,0),0)</f>
        <v>1</v>
      </c>
      <c r="S3285" t="n">
        <v>7</v>
      </c>
      <c r="T3285" t="n">
        <v>1</v>
      </c>
      <c r="U3285" t="n">
        <v>0</v>
      </c>
      <c r="V3285" t="n">
        <v>0</v>
      </c>
      <c r="W3285" t="n">
        <v>0</v>
      </c>
      <c r="X3285" t="n">
        <v>0</v>
      </c>
      <c r="Y3285">
        <f>IF(AND(A3285="Lead",COUNTIF(MetaCamps,C3285)&gt;0),1,0)</f>
        <v>1</v>
      </c>
      <c r="Z3285">
        <f>IF(Y3285=1,P3285,0)</f>
        <v>0</v>
      </c>
    </row>
    <row r="3286">
      <c r="A3286" t="inlineStr">
        <is>
          <t>Lead</t>
        </is>
      </c>
      <c r="B3286" s="39" t="str">
        <f>IFERROR(INDEX(CampTypes,MATCH(C3286,CampList,0)),"Unattributed")</f>
        <v>Old</v>
      </c>
      <c r="C3286" t="inlineStr">
        <is>
          <t>E_Natuf_Generic_13082026</t>
        </is>
      </c>
      <c r="D3286" t="inlineStr">
        <is>
          <t>E_Natuf_Generic_13082026_Adset1</t>
        </is>
      </c>
      <c r="E3286" t="inlineStr">
        <is>
          <t>E_Natuf_Generic_13082026_Adset1_Ad1</t>
        </is>
      </c>
      <c r="F3286" t="inlineStr">
        <is>
          <t>Natuf</t>
        </is>
      </c>
      <c r="G3286" t="inlineStr">
        <is>
          <t>Attempt 1</t>
        </is>
      </c>
      <c r="H3286" s="39" t="str">
        <f>IF(ISNUMBER(MATCH(G3286,QualityStatuses,0)),"Quality Lead","Non-Quality Lead")</f>
        <v>Non-Quality Lead</v>
      </c>
      <c r="I3286" t="inlineStr">
        <is>
          <t>2026-10</t>
        </is>
      </c>
      <c r="J3286" t="inlineStr">
        <is>
          <t>Wk of 2026-10-05</t>
        </is>
      </c>
      <c r="K3286" t="inlineStr">
        <is>
          <t>Tejaswini Tarigopula</t>
        </is>
      </c>
      <c r="L3286" t="inlineStr">
        <is>
          <t>Facebook</t>
        </is>
      </c>
      <c r="M3286" t="inlineStr">
        <is>
          <t>Direct (campaign tagged in CRM)</t>
        </is>
      </c>
      <c r="N3286" t="inlineStr">
        <is>
          <t>6ac72aceb0278527f3d50f5d</t>
        </is>
      </c>
      <c r="O3286" t="n">
        <v>1</v>
      </c>
      <c r="P3286" s="40">
        <f>IF(A3286="Lead",IF(ISNUMBER(MATCH(G3286,QualityStatuses,0)),1,0),0)</f>
        <v>0</v>
      </c>
      <c r="Q3286" s="40">
        <f>IF(A3286="Lead",IF(G3286="New Lead",0,1),0)</f>
        <v>1</v>
      </c>
      <c r="R3286" s="40">
        <f>IF(A3286="Lead",IF(G3286="Lost",1,0),0)</f>
        <v>0</v>
      </c>
      <c r="S3286" t="n">
        <v>1</v>
      </c>
      <c r="T3286" t="n">
        <v>0</v>
      </c>
      <c r="U3286" t="n">
        <v>0</v>
      </c>
      <c r="V3286" t="n">
        <v>0</v>
      </c>
      <c r="W3286" t="n">
        <v>0</v>
      </c>
      <c r="X3286" t="n">
        <v>0</v>
      </c>
      <c r="Y3286">
        <f>IF(AND(A3286="Lead",COUNTIF(MetaCamps,C3286)&gt;0),1,0)</f>
        <v>1</v>
      </c>
      <c r="Z3286">
        <f>IF(Y3286=1,P3286,0)</f>
        <v>0</v>
      </c>
    </row>
    <row r="3287">
      <c r="A3287" t="inlineStr">
        <is>
          <t>Lead</t>
        </is>
      </c>
      <c r="B3287" s="39" t="str">
        <f>IFERROR(INDEX(CampTypes,MATCH(C3287,CampList,0)),"Unattributed")</f>
        <v>Old</v>
      </c>
      <c r="C3287" t="inlineStr">
        <is>
          <t>E_Suresh_Natuf_Kiosk_07072026</t>
        </is>
      </c>
      <c r="D3287" t="inlineStr">
        <is>
          <t>E_Suresh_Natuf_Kiosk_07072026_Adset5</t>
        </is>
      </c>
      <c r="E3287" t="inlineStr">
        <is>
          <t>E_Hindi_Suresh_Natuf_Kiosk_07072026_Adset5_ad3 – Copy 2</t>
        </is>
      </c>
      <c r="F3287" t="inlineStr">
        <is>
          <t>Natuf</t>
        </is>
      </c>
      <c r="G3287" t="inlineStr">
        <is>
          <t>Lost</t>
        </is>
      </c>
      <c r="H3287" s="39" t="str">
        <f>IF(ISNUMBER(MATCH(G3287,QualityStatuses,0)),"Quality Lead","Non-Quality Lead")</f>
        <v>Non-Quality Lead</v>
      </c>
      <c r="I3287" t="inlineStr">
        <is>
          <t>2026-10</t>
        </is>
      </c>
      <c r="J3287" t="inlineStr">
        <is>
          <t>Wk of 2026-10-05</t>
        </is>
      </c>
      <c r="K3287" t="inlineStr">
        <is>
          <t>Marshal Malbari</t>
        </is>
      </c>
      <c r="L3287" t="inlineStr">
        <is>
          <t>Facebook</t>
        </is>
      </c>
      <c r="M3287" t="inlineStr">
        <is>
          <t>Direct (campaign tagged in CRM)</t>
        </is>
      </c>
      <c r="N3287" t="inlineStr">
        <is>
          <t>6ac72aa136eb73fe928a90b3</t>
        </is>
      </c>
      <c r="O3287" t="n">
        <v>1</v>
      </c>
      <c r="P3287" s="40">
        <f>IF(A3287="Lead",IF(ISNUMBER(MATCH(G3287,QualityStatuses,0)),1,0),0)</f>
        <v>0</v>
      </c>
      <c r="Q3287" s="40">
        <f>IF(A3287="Lead",IF(G3287="New Lead",0,1),0)</f>
        <v>1</v>
      </c>
      <c r="R3287" s="40">
        <f>IF(A3287="Lead",IF(G3287="Lost",1,0),0)</f>
        <v>1</v>
      </c>
      <c r="S3287" t="n">
        <v>6</v>
      </c>
      <c r="T3287" t="n">
        <v>0</v>
      </c>
      <c r="U3287" t="n">
        <v>0</v>
      </c>
      <c r="V3287" t="n">
        <v>0</v>
      </c>
      <c r="W3287" t="n">
        <v>0</v>
      </c>
      <c r="X3287" t="n">
        <v>0</v>
      </c>
      <c r="Y3287">
        <f>IF(AND(A3287="Lead",COUNTIF(MetaCamps,C3287)&gt;0),1,0)</f>
        <v>1</v>
      </c>
      <c r="Z3287">
        <f>IF(Y3287=1,P3287,0)</f>
        <v>0</v>
      </c>
    </row>
    <row r="3288">
      <c r="A3288" t="inlineStr">
        <is>
          <t>Lead</t>
        </is>
      </c>
      <c r="B3288" s="39" t="str">
        <f>IFERROR(INDEX(CampTypes,MATCH(C3288,CampList,0)),"Unattributed")</f>
        <v>Old</v>
      </c>
      <c r="C3288" t="inlineStr">
        <is>
          <t>E_Natuf_Generic_13082026</t>
        </is>
      </c>
      <c r="D3288" t="inlineStr">
        <is>
          <t>E_Natuf_Generic_13082026_Adset1</t>
        </is>
      </c>
      <c r="E3288" t="inlineStr">
        <is>
          <t>E_Natuf_Generic_13082026_Adset1_Ad1</t>
        </is>
      </c>
      <c r="F3288" t="inlineStr">
        <is>
          <t>Natuf</t>
        </is>
      </c>
      <c r="G3288" t="inlineStr">
        <is>
          <t>Connected</t>
        </is>
      </c>
      <c r="H3288" s="39" t="str">
        <f>IF(ISNUMBER(MATCH(G3288,QualityStatuses,0)),"Quality Lead","Non-Quality Lead")</f>
        <v>Non-Quality Lead</v>
      </c>
      <c r="I3288" t="inlineStr">
        <is>
          <t>2026-10</t>
        </is>
      </c>
      <c r="J3288" t="inlineStr">
        <is>
          <t>Wk of 2026-10-05</t>
        </is>
      </c>
      <c r="K3288" t="inlineStr">
        <is>
          <t>Tejaswini Tarigopula</t>
        </is>
      </c>
      <c r="L3288" t="inlineStr">
        <is>
          <t>Facebook</t>
        </is>
      </c>
      <c r="M3288" t="inlineStr">
        <is>
          <t>Direct (campaign tagged in CRM)</t>
        </is>
      </c>
      <c r="N3288" t="inlineStr">
        <is>
          <t>6ac71ff49a31f8efd6de7ce1</t>
        </is>
      </c>
      <c r="O3288" t="n">
        <v>1</v>
      </c>
      <c r="P3288" s="40">
        <f>IF(A3288="Lead",IF(ISNUMBER(MATCH(G3288,QualityStatuses,0)),1,0),0)</f>
        <v>0</v>
      </c>
      <c r="Q3288" s="40">
        <f>IF(A3288="Lead",IF(G3288="New Lead",0,1),0)</f>
        <v>1</v>
      </c>
      <c r="R3288" s="40">
        <f>IF(A3288="Lead",IF(G3288="Lost",1,0),0)</f>
        <v>0</v>
      </c>
      <c r="S3288" t="n">
        <v>2</v>
      </c>
      <c r="T3288" t="n">
        <v>2</v>
      </c>
      <c r="U3288" t="n">
        <v>0</v>
      </c>
      <c r="V3288" t="n">
        <v>0</v>
      </c>
      <c r="W3288" t="n">
        <v>0</v>
      </c>
      <c r="X3288" t="n">
        <v>0</v>
      </c>
      <c r="Y3288">
        <f>IF(AND(A3288="Lead",COUNTIF(MetaCamps,C3288)&gt;0),1,0)</f>
        <v>1</v>
      </c>
      <c r="Z3288">
        <f>IF(Y3288=1,P3288,0)</f>
        <v>0</v>
      </c>
    </row>
    <row r="3289">
      <c r="A3289" t="inlineStr">
        <is>
          <t>Lead</t>
        </is>
      </c>
      <c r="B3289" s="39" t="str">
        <f>IFERROR(INDEX(CampTypes,MATCH(C3289,CampList,0)),"Unattributed")</f>
        <v>Old</v>
      </c>
      <c r="C3289" t="inlineStr">
        <is>
          <t>E_Natuf_Amazon_29092026</t>
        </is>
      </c>
      <c r="D3289" t="inlineStr">
        <is>
          <t>E_Natuf_Amazon_29092026_Ad Set</t>
        </is>
      </c>
      <c r="E3289" t="inlineStr">
        <is>
          <t>E_Natuf_Amazon_29092026_Ad Set_Ad</t>
        </is>
      </c>
      <c r="F3289" t="inlineStr">
        <is>
          <t>Natuf</t>
        </is>
      </c>
      <c r="G3289" t="inlineStr">
        <is>
          <t>Qualified</t>
        </is>
      </c>
      <c r="H3289" s="39" t="str">
        <f>IF(ISNUMBER(MATCH(G3289,QualityStatuses,0)),"Quality Lead","Non-Quality Lead")</f>
        <v>Quality Lead</v>
      </c>
      <c r="I3289" t="inlineStr">
        <is>
          <t>2026-10</t>
        </is>
      </c>
      <c r="J3289" t="inlineStr">
        <is>
          <t>Wk of 2026-10-05</t>
        </is>
      </c>
      <c r="K3289" t="inlineStr">
        <is>
          <t>Tejaswini Tarigopula</t>
        </is>
      </c>
      <c r="L3289" t="inlineStr">
        <is>
          <t>Facebook</t>
        </is>
      </c>
      <c r="M3289" t="inlineStr">
        <is>
          <t>Direct (campaign tagged in CRM)</t>
        </is>
      </c>
      <c r="N3289" t="inlineStr">
        <is>
          <t>6ac7160f91f2528c85bfd104</t>
        </is>
      </c>
      <c r="O3289" t="n">
        <v>1</v>
      </c>
      <c r="P3289" s="40">
        <f>IF(A3289="Lead",IF(ISNUMBER(MATCH(G3289,QualityStatuses,0)),1,0),0)</f>
        <v>1</v>
      </c>
      <c r="Q3289" s="40">
        <f>IF(A3289="Lead",IF(G3289="New Lead",0,1),0)</f>
        <v>1</v>
      </c>
      <c r="R3289" s="40">
        <f>IF(A3289="Lead",IF(G3289="Lost",1,0),0)</f>
        <v>0</v>
      </c>
      <c r="S3289" t="n">
        <v>5</v>
      </c>
      <c r="T3289" t="n">
        <v>3</v>
      </c>
      <c r="U3289" t="n">
        <v>0</v>
      </c>
      <c r="V3289" t="n">
        <v>0</v>
      </c>
      <c r="W3289" t="n">
        <v>0</v>
      </c>
      <c r="X3289" t="n">
        <v>0</v>
      </c>
      <c r="Y3289">
        <f>IF(AND(A3289="Lead",COUNTIF(MetaCamps,C3289)&gt;0),1,0)</f>
        <v>1</v>
      </c>
      <c r="Z3289">
        <f>IF(Y3289=1,P3289,0)</f>
        <v>1</v>
      </c>
    </row>
    <row r="3290">
      <c r="A3290" t="inlineStr">
        <is>
          <t>Lead</t>
        </is>
      </c>
      <c r="B3290" s="39" t="str">
        <f>IFERROR(INDEX(CampTypes,MATCH(C3290,CampList,0)),"Unattributed")</f>
        <v>Old</v>
      </c>
      <c r="C3290" t="inlineStr">
        <is>
          <t>natuf_Kiosk_14072026_Hindi</t>
        </is>
      </c>
      <c r="D3290" t="inlineStr">
        <is>
          <t>natuf_Kiosk_23092026_ad set3</t>
        </is>
      </c>
      <c r="E3290" t="inlineStr">
        <is>
          <t>natuf_Kiosk_23092026_ad set3_ad1</t>
        </is>
      </c>
      <c r="F3290" t="inlineStr">
        <is>
          <t>Natuf</t>
        </is>
      </c>
      <c r="G3290" t="inlineStr">
        <is>
          <t>Attempt 1</t>
        </is>
      </c>
      <c r="H3290" s="39" t="str">
        <f>IF(ISNUMBER(MATCH(G3290,QualityStatuses,0)),"Quality Lead","Non-Quality Lead")</f>
        <v>Non-Quality Lead</v>
      </c>
      <c r="I3290" t="inlineStr">
        <is>
          <t>2026-10</t>
        </is>
      </c>
      <c r="J3290" t="inlineStr">
        <is>
          <t>Wk of 2026-10-05</t>
        </is>
      </c>
      <c r="K3290" t="inlineStr">
        <is>
          <t>Marshal Malbari</t>
        </is>
      </c>
      <c r="L3290" t="inlineStr">
        <is>
          <t>Facebook</t>
        </is>
      </c>
      <c r="M3290" t="inlineStr">
        <is>
          <t>Direct (campaign tagged in CRM)</t>
        </is>
      </c>
      <c r="N3290" t="inlineStr">
        <is>
          <t>6ac71085bded1cc5365ce4f7</t>
        </is>
      </c>
      <c r="O3290" t="n">
        <v>1</v>
      </c>
      <c r="P3290" s="40">
        <f>IF(A3290="Lead",IF(ISNUMBER(MATCH(G3290,QualityStatuses,0)),1,0),0)</f>
        <v>0</v>
      </c>
      <c r="Q3290" s="40">
        <f>IF(A3290="Lead",IF(G3290="New Lead",0,1),0)</f>
        <v>1</v>
      </c>
      <c r="R3290" s="40">
        <f>IF(A3290="Lead",IF(G3290="Lost",1,0),0)</f>
        <v>0</v>
      </c>
      <c r="S3290" t="n">
        <v>1</v>
      </c>
      <c r="T3290" t="n">
        <v>0</v>
      </c>
      <c r="U3290" t="n">
        <v>0</v>
      </c>
      <c r="V3290" t="n">
        <v>0</v>
      </c>
      <c r="W3290" t="n">
        <v>0</v>
      </c>
      <c r="X3290" t="n">
        <v>0</v>
      </c>
      <c r="Y3290">
        <f>IF(AND(A3290="Lead",COUNTIF(MetaCamps,C3290)&gt;0),1,0)</f>
        <v>1</v>
      </c>
      <c r="Z3290">
        <f>IF(Y3290=1,P3290,0)</f>
        <v>0</v>
      </c>
    </row>
    <row r="3291">
      <c r="A3291" t="inlineStr">
        <is>
          <t>Lead</t>
        </is>
      </c>
      <c r="B3291" s="39" t="str">
        <f>IFERROR(INDEX(CampTypes,MATCH(C3291,CampList,0)),"Unattributed")</f>
        <v>Old</v>
      </c>
      <c r="C3291" t="inlineStr">
        <is>
          <t>natuf_Kiosk_14072026_Hindi</t>
        </is>
      </c>
      <c r="D3291" t="inlineStr">
        <is>
          <t>natuf_Kiosk_14072026_Highest-converting industries</t>
        </is>
      </c>
      <c r="E3291" t="inlineStr">
        <is>
          <t>natuf_Kiosk_14072026_ad set_ad1</t>
        </is>
      </c>
      <c r="F3291" t="inlineStr">
        <is>
          <t>Natuf</t>
        </is>
      </c>
      <c r="G3291" t="inlineStr">
        <is>
          <t>Follow-Up</t>
        </is>
      </c>
      <c r="H3291" s="39" t="str">
        <f>IF(ISNUMBER(MATCH(G3291,QualityStatuses,0)),"Quality Lead","Non-Quality Lead")</f>
        <v>Quality Lead</v>
      </c>
      <c r="I3291" t="inlineStr">
        <is>
          <t>2026-10</t>
        </is>
      </c>
      <c r="J3291" t="inlineStr">
        <is>
          <t>Wk of 2026-10-05</t>
        </is>
      </c>
      <c r="K3291" t="inlineStr">
        <is>
          <t>Marshal Malbari</t>
        </is>
      </c>
      <c r="L3291" t="inlineStr">
        <is>
          <t>Facebook</t>
        </is>
      </c>
      <c r="M3291" t="inlineStr">
        <is>
          <t>Direct (campaign tagged in CRM)</t>
        </is>
      </c>
      <c r="N3291" t="inlineStr">
        <is>
          <t>6ac70e1579e3ba1014b1f656</t>
        </is>
      </c>
      <c r="O3291" t="n">
        <v>1</v>
      </c>
      <c r="P3291" s="40">
        <f>IF(A3291="Lead",IF(ISNUMBER(MATCH(G3291,QualityStatuses,0)),1,0),0)</f>
        <v>1</v>
      </c>
      <c r="Q3291" s="40">
        <f>IF(A3291="Lead",IF(G3291="New Lead",0,1),0)</f>
        <v>1</v>
      </c>
      <c r="R3291" s="40">
        <f>IF(A3291="Lead",IF(G3291="Lost",1,0),0)</f>
        <v>0</v>
      </c>
      <c r="S3291" t="n">
        <v>6</v>
      </c>
      <c r="T3291" t="n">
        <v>3</v>
      </c>
      <c r="U3291" t="n">
        <v>0</v>
      </c>
      <c r="V3291" t="n">
        <v>0</v>
      </c>
      <c r="W3291" t="n">
        <v>0</v>
      </c>
      <c r="X3291" t="n">
        <v>0</v>
      </c>
      <c r="Y3291">
        <f>IF(AND(A3291="Lead",COUNTIF(MetaCamps,C3291)&gt;0),1,0)</f>
        <v>1</v>
      </c>
      <c r="Z3291">
        <f>IF(Y3291=1,P3291,0)</f>
        <v>1</v>
      </c>
    </row>
    <row r="3292">
      <c r="A3292" t="inlineStr">
        <is>
          <t>Lead</t>
        </is>
      </c>
      <c r="B3292" s="39" t="str">
        <f>IFERROR(INDEX(CampTypes,MATCH(C3292,CampList,0)),"Unattributed")</f>
        <v>Old</v>
      </c>
      <c r="C3292" t="inlineStr">
        <is>
          <t>E_Natuf_Foco_10092026</t>
        </is>
      </c>
      <c r="D3292" t="inlineStr">
        <is>
          <t>E_Natuf_Foco_10092026_Ad Set4</t>
        </is>
      </c>
      <c r="E3292" t="inlineStr">
        <is>
          <t>E_Natuf_Foco_10092026_Ad Set4_Ad4 -1</t>
        </is>
      </c>
      <c r="F3292" t="inlineStr">
        <is>
          <t>Natuf</t>
        </is>
      </c>
      <c r="G3292" t="inlineStr">
        <is>
          <t>Connected</t>
        </is>
      </c>
      <c r="H3292" s="39" t="str">
        <f>IF(ISNUMBER(MATCH(G3292,QualityStatuses,0)),"Quality Lead","Non-Quality Lead")</f>
        <v>Non-Quality Lead</v>
      </c>
      <c r="I3292" t="inlineStr">
        <is>
          <t>2026-10</t>
        </is>
      </c>
      <c r="J3292" t="inlineStr">
        <is>
          <t>Wk of 2026-10-05</t>
        </is>
      </c>
      <c r="K3292" t="inlineStr">
        <is>
          <t>Tejaswini Tarigopula</t>
        </is>
      </c>
      <c r="L3292" t="inlineStr">
        <is>
          <t>Facebook</t>
        </is>
      </c>
      <c r="M3292" t="inlineStr">
        <is>
          <t>Direct (campaign tagged in CRM)</t>
        </is>
      </c>
      <c r="N3292" t="inlineStr">
        <is>
          <t>6ac70706255262efb1c67e49</t>
        </is>
      </c>
      <c r="O3292" t="n">
        <v>1</v>
      </c>
      <c r="P3292" s="40">
        <f>IF(A3292="Lead",IF(ISNUMBER(MATCH(G3292,QualityStatuses,0)),1,0),0)</f>
        <v>0</v>
      </c>
      <c r="Q3292" s="40">
        <f>IF(A3292="Lead",IF(G3292="New Lead",0,1),0)</f>
        <v>1</v>
      </c>
      <c r="R3292" s="40">
        <f>IF(A3292="Lead",IF(G3292="Lost",1,0),0)</f>
        <v>0</v>
      </c>
      <c r="S3292" t="n">
        <v>3</v>
      </c>
      <c r="T3292" t="n">
        <v>2</v>
      </c>
      <c r="U3292" t="n">
        <v>0</v>
      </c>
      <c r="V3292" t="n">
        <v>0</v>
      </c>
      <c r="W3292" t="n">
        <v>0</v>
      </c>
      <c r="X3292" t="n">
        <v>0</v>
      </c>
      <c r="Y3292">
        <f>IF(AND(A3292="Lead",COUNTIF(MetaCamps,C3292)&gt;0),1,0)</f>
        <v>1</v>
      </c>
      <c r="Z3292">
        <f>IF(Y3292=1,P3292,0)</f>
        <v>0</v>
      </c>
    </row>
    <row r="3293">
      <c r="A3293" t="inlineStr">
        <is>
          <t>Lead</t>
        </is>
      </c>
      <c r="B3293" s="39" t="str">
        <f>IFERROR(INDEX(CampTypes,MATCH(C3293,CampList,0)),"Unattributed")</f>
        <v>Old</v>
      </c>
      <c r="C3293" t="inlineStr">
        <is>
          <t>E_Natuf_MF_05092026</t>
        </is>
      </c>
      <c r="D3293" t="inlineStr">
        <is>
          <t>E_Natuf_MF_05092026_ Ad Set1</t>
        </is>
      </c>
      <c r="E3293" t="inlineStr">
        <is>
          <t>E_Natuf_MF_05092026_ Ad Set1_Ad1</t>
        </is>
      </c>
      <c r="F3293" t="inlineStr">
        <is>
          <t>Natuf_MF</t>
        </is>
      </c>
      <c r="G3293" t="inlineStr">
        <is>
          <t>Connected</t>
        </is>
      </c>
      <c r="H3293" s="39" t="str">
        <f>IF(ISNUMBER(MATCH(G3293,QualityStatuses,0)),"Quality Lead","Non-Quality Lead")</f>
        <v>Non-Quality Lead</v>
      </c>
      <c r="I3293" t="inlineStr">
        <is>
          <t>2026-10</t>
        </is>
      </c>
      <c r="J3293" t="inlineStr">
        <is>
          <t>Wk of 2026-10-05</t>
        </is>
      </c>
      <c r="K3293" t="inlineStr">
        <is>
          <t>Tejaswini Tarigopula</t>
        </is>
      </c>
      <c r="L3293" t="inlineStr">
        <is>
          <t>Facebook</t>
        </is>
      </c>
      <c r="M3293" t="inlineStr">
        <is>
          <t>Direct (campaign tagged in CRM)</t>
        </is>
      </c>
      <c r="N3293" t="inlineStr">
        <is>
          <t>6ac6e6918075989a5a8e1170</t>
        </is>
      </c>
      <c r="O3293" t="n">
        <v>1</v>
      </c>
      <c r="P3293" s="40">
        <f>IF(A3293="Lead",IF(ISNUMBER(MATCH(G3293,QualityStatuses,0)),1,0),0)</f>
        <v>0</v>
      </c>
      <c r="Q3293" s="40">
        <f>IF(A3293="Lead",IF(G3293="New Lead",0,1),0)</f>
        <v>1</v>
      </c>
      <c r="R3293" s="40">
        <f>IF(A3293="Lead",IF(G3293="Lost",1,0),0)</f>
        <v>0</v>
      </c>
      <c r="S3293" t="n">
        <v>2</v>
      </c>
      <c r="T3293" t="n">
        <v>1</v>
      </c>
      <c r="U3293" t="n">
        <v>0</v>
      </c>
      <c r="V3293" t="n">
        <v>0</v>
      </c>
      <c r="W3293" t="n">
        <v>0</v>
      </c>
      <c r="X3293" t="n">
        <v>0</v>
      </c>
      <c r="Y3293">
        <f>IF(AND(A3293="Lead",COUNTIF(MetaCamps,C3293)&gt;0),1,0)</f>
        <v>1</v>
      </c>
      <c r="Z3293">
        <f>IF(Y3293=1,P3293,0)</f>
        <v>0</v>
      </c>
    </row>
    <row r="3294">
      <c r="A3294" t="inlineStr">
        <is>
          <t>Lead</t>
        </is>
      </c>
      <c r="B3294" s="39" t="str">
        <f>IFERROR(INDEX(CampTypes,MATCH(C3294,CampList,0)),"Unattributed")</f>
        <v>Old</v>
      </c>
      <c r="C3294" t="inlineStr">
        <is>
          <t>E_Suresh_Natuf_Kiosk_07072026</t>
        </is>
      </c>
      <c r="D3294" t="inlineStr">
        <is>
          <t>E_Suresh_Natuf_Kiosk_07072026_Adset5</t>
        </is>
      </c>
      <c r="E3294" t="inlineStr">
        <is>
          <t>E_Hindi_Suresh_Natuf_Kiosk_07072026_Adset5_ad3 – Copy 2</t>
        </is>
      </c>
      <c r="F3294" t="inlineStr">
        <is>
          <t>Natuf</t>
        </is>
      </c>
      <c r="G3294" t="inlineStr">
        <is>
          <t>Attempt 3</t>
        </is>
      </c>
      <c r="H3294" s="39" t="str">
        <f>IF(ISNUMBER(MATCH(G3294,QualityStatuses,0)),"Quality Lead","Non-Quality Lead")</f>
        <v>Non-Quality Lead</v>
      </c>
      <c r="I3294" t="inlineStr">
        <is>
          <t>2026-10</t>
        </is>
      </c>
      <c r="J3294" t="inlineStr">
        <is>
          <t>Wk of 2026-10-05</t>
        </is>
      </c>
      <c r="K3294" t="inlineStr">
        <is>
          <t>Tejaswini Tarigopula</t>
        </is>
      </c>
      <c r="L3294" t="inlineStr">
        <is>
          <t>Facebook</t>
        </is>
      </c>
      <c r="M3294" t="inlineStr">
        <is>
          <t>Direct (campaign tagged in CRM)</t>
        </is>
      </c>
      <c r="N3294" t="inlineStr">
        <is>
          <t>6ac6e4ddcce32b95fe36df4a</t>
        </is>
      </c>
      <c r="O3294" t="n">
        <v>1</v>
      </c>
      <c r="P3294" s="40">
        <f>IF(A3294="Lead",IF(ISNUMBER(MATCH(G3294,QualityStatuses,0)),1,0),0)</f>
        <v>0</v>
      </c>
      <c r="Q3294" s="40">
        <f>IF(A3294="Lead",IF(G3294="New Lead",0,1),0)</f>
        <v>1</v>
      </c>
      <c r="R3294" s="40">
        <f>IF(A3294="Lead",IF(G3294="Lost",1,0),0)</f>
        <v>0</v>
      </c>
      <c r="S3294" t="n">
        <v>3</v>
      </c>
      <c r="T3294" t="n">
        <v>0</v>
      </c>
      <c r="U3294" t="n">
        <v>0</v>
      </c>
      <c r="V3294" t="n">
        <v>0</v>
      </c>
      <c r="W3294" t="n">
        <v>0</v>
      </c>
      <c r="X3294" t="n">
        <v>0</v>
      </c>
      <c r="Y3294">
        <f>IF(AND(A3294="Lead",COUNTIF(MetaCamps,C3294)&gt;0),1,0)</f>
        <v>1</v>
      </c>
      <c r="Z3294">
        <f>IF(Y3294=1,P3294,0)</f>
        <v>0</v>
      </c>
    </row>
    <row r="3295">
      <c r="A3295" t="inlineStr">
        <is>
          <t>Lead</t>
        </is>
      </c>
      <c r="B3295" s="39" t="str">
        <f>IFERROR(INDEX(CampTypes,MATCH(C3295,CampList,0)),"Unattributed")</f>
        <v>Old</v>
      </c>
      <c r="C3295" t="inlineStr">
        <is>
          <t>E_Natuf_MF_05092026</t>
        </is>
      </c>
      <c r="D3295" t="inlineStr">
        <is>
          <t>E_Natuf_MF_05092026_ Ad Set1</t>
        </is>
      </c>
      <c r="E3295" t="inlineStr">
        <is>
          <t>E_Natuf_MF_05092026_ Ad Set1_Ad1</t>
        </is>
      </c>
      <c r="F3295" t="inlineStr">
        <is>
          <t>Natuf_MF</t>
        </is>
      </c>
      <c r="G3295" t="inlineStr">
        <is>
          <t>Attempt 1</t>
        </is>
      </c>
      <c r="H3295" s="39" t="str">
        <f>IF(ISNUMBER(MATCH(G3295,QualityStatuses,0)),"Quality Lead","Non-Quality Lead")</f>
        <v>Non-Quality Lead</v>
      </c>
      <c r="I3295" t="inlineStr">
        <is>
          <t>2026-10</t>
        </is>
      </c>
      <c r="J3295" t="inlineStr">
        <is>
          <t>Wk of 2026-10-05</t>
        </is>
      </c>
      <c r="K3295" t="inlineStr">
        <is>
          <t>Marshal Malbari</t>
        </is>
      </c>
      <c r="L3295" t="inlineStr">
        <is>
          <t>Facebook</t>
        </is>
      </c>
      <c r="M3295" t="inlineStr">
        <is>
          <t>Direct (campaign tagged in CRM)</t>
        </is>
      </c>
      <c r="N3295" t="inlineStr">
        <is>
          <t>6ac6d192c9a113208f0c51c9</t>
        </is>
      </c>
      <c r="O3295" t="n">
        <v>1</v>
      </c>
      <c r="P3295" s="40">
        <f>IF(A3295="Lead",IF(ISNUMBER(MATCH(G3295,QualityStatuses,0)),1,0),0)</f>
        <v>0</v>
      </c>
      <c r="Q3295" s="40">
        <f>IF(A3295="Lead",IF(G3295="New Lead",0,1),0)</f>
        <v>1</v>
      </c>
      <c r="R3295" s="40">
        <f>IF(A3295="Lead",IF(G3295="Lost",1,0),0)</f>
        <v>0</v>
      </c>
      <c r="S3295" t="n">
        <v>5</v>
      </c>
      <c r="T3295" t="n">
        <v>0</v>
      </c>
      <c r="U3295" t="n">
        <v>0</v>
      </c>
      <c r="V3295" t="n">
        <v>0</v>
      </c>
      <c r="W3295" t="n">
        <v>0</v>
      </c>
      <c r="X3295" t="n">
        <v>0</v>
      </c>
      <c r="Y3295">
        <f>IF(AND(A3295="Lead",COUNTIF(MetaCamps,C3295)&gt;0),1,0)</f>
        <v>1</v>
      </c>
      <c r="Z3295">
        <f>IF(Y3295=1,P3295,0)</f>
        <v>0</v>
      </c>
    </row>
    <row r="3296">
      <c r="A3296" t="inlineStr">
        <is>
          <t>Lead</t>
        </is>
      </c>
      <c r="B3296" s="39" t="str">
        <f>IFERROR(INDEX(CampTypes,MATCH(C3296,CampList,0)),"Unattributed")</f>
        <v>Old</v>
      </c>
      <c r="C3296" t="inlineStr">
        <is>
          <t>E_Natuf_Foco_10092026</t>
        </is>
      </c>
      <c r="D3296" t="inlineStr">
        <is>
          <t>E_Natuf_Foco_10092026_Ad Set6</t>
        </is>
      </c>
      <c r="E3296" t="inlineStr">
        <is>
          <t>E_Natuf_Foco_10092026_Ad Set6_Ad6</t>
        </is>
      </c>
      <c r="F3296" t="inlineStr">
        <is>
          <t>Natuf</t>
        </is>
      </c>
      <c r="G3296" t="inlineStr">
        <is>
          <t>Attempt 2</t>
        </is>
      </c>
      <c r="H3296" s="39" t="str">
        <f>IF(ISNUMBER(MATCH(G3296,QualityStatuses,0)),"Quality Lead","Non-Quality Lead")</f>
        <v>Non-Quality Lead</v>
      </c>
      <c r="I3296" t="inlineStr">
        <is>
          <t>2026-10</t>
        </is>
      </c>
      <c r="J3296" t="inlineStr">
        <is>
          <t>Wk of 2026-10-05</t>
        </is>
      </c>
      <c r="K3296" t="inlineStr">
        <is>
          <t>Tejaswini Tarigopula</t>
        </is>
      </c>
      <c r="L3296" t="inlineStr">
        <is>
          <t>Facebook</t>
        </is>
      </c>
      <c r="M3296" t="inlineStr">
        <is>
          <t>Direct (campaign tagged in CRM)</t>
        </is>
      </c>
      <c r="N3296" t="inlineStr">
        <is>
          <t>6ac6af08e7c5bb28e0c33c96</t>
        </is>
      </c>
      <c r="O3296" t="n">
        <v>1</v>
      </c>
      <c r="P3296" s="40">
        <f>IF(A3296="Lead",IF(ISNUMBER(MATCH(G3296,QualityStatuses,0)),1,0),0)</f>
        <v>0</v>
      </c>
      <c r="Q3296" s="40">
        <f>IF(A3296="Lead",IF(G3296="New Lead",0,1),0)</f>
        <v>1</v>
      </c>
      <c r="R3296" s="40">
        <f>IF(A3296="Lead",IF(G3296="Lost",1,0),0)</f>
        <v>0</v>
      </c>
      <c r="S3296" t="n">
        <v>2</v>
      </c>
      <c r="T3296" t="n">
        <v>0</v>
      </c>
      <c r="U3296" t="n">
        <v>0</v>
      </c>
      <c r="V3296" t="n">
        <v>0</v>
      </c>
      <c r="W3296" t="n">
        <v>0</v>
      </c>
      <c r="X3296" t="n">
        <v>0</v>
      </c>
      <c r="Y3296">
        <f>IF(AND(A3296="Lead",COUNTIF(MetaCamps,C3296)&gt;0),1,0)</f>
        <v>1</v>
      </c>
      <c r="Z3296">
        <f>IF(Y3296=1,P3296,0)</f>
        <v>0</v>
      </c>
    </row>
    <row r="3297">
      <c r="A3297" t="inlineStr">
        <is>
          <t>Lead</t>
        </is>
      </c>
      <c r="B3297" s="39" t="str">
        <f>IFERROR(INDEX(CampTypes,MATCH(C3297,CampList,0)),"Unattributed")</f>
        <v>Old</v>
      </c>
      <c r="C3297" t="inlineStr">
        <is>
          <t>E_Suresh_Natuf_Kiosk_07072026</t>
        </is>
      </c>
      <c r="D3297" t="inlineStr">
        <is>
          <t>E_Suresh_Natuf_Kiosk_07072026_Adset5</t>
        </is>
      </c>
      <c r="E3297" t="inlineStr">
        <is>
          <t>E_Hindi_Suresh_Natuf_Kiosk_07072026_Adset5_ad3 – Copy 2</t>
        </is>
      </c>
      <c r="F3297" t="inlineStr">
        <is>
          <t>Natuf</t>
        </is>
      </c>
      <c r="G3297" t="inlineStr">
        <is>
          <t>Meeting Scheduled</t>
        </is>
      </c>
      <c r="H3297" s="39" t="str">
        <f>IF(ISNUMBER(MATCH(G3297,QualityStatuses,0)),"Quality Lead","Non-Quality Lead")</f>
        <v>Quality Lead</v>
      </c>
      <c r="I3297" t="inlineStr">
        <is>
          <t>2026-10</t>
        </is>
      </c>
      <c r="J3297" t="inlineStr">
        <is>
          <t>Wk of 2026-10-05</t>
        </is>
      </c>
      <c r="K3297" t="inlineStr">
        <is>
          <t>Tejaswini Tarigopula</t>
        </is>
      </c>
      <c r="L3297" t="inlineStr">
        <is>
          <t>Facebook</t>
        </is>
      </c>
      <c r="M3297" t="inlineStr">
        <is>
          <t>Direct (campaign tagged in CRM)</t>
        </is>
      </c>
      <c r="N3297" t="inlineStr">
        <is>
          <t>6ac69b1e4045d99a49719426</t>
        </is>
      </c>
      <c r="O3297" t="n">
        <v>1</v>
      </c>
      <c r="P3297" s="40">
        <f>IF(A3297="Lead",IF(ISNUMBER(MATCH(G3297,QualityStatuses,0)),1,0),0)</f>
        <v>1</v>
      </c>
      <c r="Q3297" s="40">
        <f>IF(A3297="Lead",IF(G3297="New Lead",0,1),0)</f>
        <v>1</v>
      </c>
      <c r="R3297" s="40">
        <f>IF(A3297="Lead",IF(G3297="Lost",1,0),0)</f>
        <v>0</v>
      </c>
      <c r="S3297" t="n">
        <v>6</v>
      </c>
      <c r="T3297" t="n">
        <v>4</v>
      </c>
      <c r="U3297" t="n">
        <v>0</v>
      </c>
      <c r="V3297" t="n">
        <v>0</v>
      </c>
      <c r="W3297" t="n">
        <v>0</v>
      </c>
      <c r="X3297" t="n">
        <v>0</v>
      </c>
      <c r="Y3297">
        <f>IF(AND(A3297="Lead",COUNTIF(MetaCamps,C3297)&gt;0),1,0)</f>
        <v>1</v>
      </c>
      <c r="Z3297">
        <f>IF(Y3297=1,P3297,0)</f>
        <v>1</v>
      </c>
    </row>
    <row r="3298">
      <c r="A3298" t="inlineStr">
        <is>
          <t>Lead</t>
        </is>
      </c>
      <c r="B3298" s="39" t="str">
        <f>IFERROR(INDEX(CampTypes,MATCH(C3298,CampList,0)),"Unattributed")</f>
        <v>Old</v>
      </c>
      <c r="C3298" t="inlineStr">
        <is>
          <t>E_Natuf_Generic_13082026</t>
        </is>
      </c>
      <c r="D3298" t="inlineStr">
        <is>
          <t>E_Natuf_Generic_13082026_Adset1</t>
        </is>
      </c>
      <c r="E3298" t="inlineStr">
        <is>
          <t>E_Natuf_Generic_13082026_Adset1_Ad1</t>
        </is>
      </c>
      <c r="F3298" t="inlineStr">
        <is>
          <t>Natuf</t>
        </is>
      </c>
      <c r="G3298" t="inlineStr">
        <is>
          <t>Lost</t>
        </is>
      </c>
      <c r="H3298" s="39" t="str">
        <f>IF(ISNUMBER(MATCH(G3298,QualityStatuses,0)),"Quality Lead","Non-Quality Lead")</f>
        <v>Non-Quality Lead</v>
      </c>
      <c r="I3298" t="inlineStr">
        <is>
          <t>2026-10</t>
        </is>
      </c>
      <c r="J3298" t="inlineStr">
        <is>
          <t>Wk of 2026-10-05</t>
        </is>
      </c>
      <c r="K3298" t="inlineStr">
        <is>
          <t>Tejaswini Tarigopula</t>
        </is>
      </c>
      <c r="L3298" t="inlineStr">
        <is>
          <t>Facebook</t>
        </is>
      </c>
      <c r="M3298" t="inlineStr">
        <is>
          <t>Direct (campaign tagged in CRM)</t>
        </is>
      </c>
      <c r="N3298" t="inlineStr">
        <is>
          <t>6ac6991392679c4ad273b95c</t>
        </is>
      </c>
      <c r="O3298" t="n">
        <v>1</v>
      </c>
      <c r="P3298" s="40">
        <f>IF(A3298="Lead",IF(ISNUMBER(MATCH(G3298,QualityStatuses,0)),1,0),0)</f>
        <v>0</v>
      </c>
      <c r="Q3298" s="40">
        <f>IF(A3298="Lead",IF(G3298="New Lead",0,1),0)</f>
        <v>1</v>
      </c>
      <c r="R3298" s="40">
        <f>IF(A3298="Lead",IF(G3298="Lost",1,0),0)</f>
        <v>1</v>
      </c>
      <c r="S3298" t="n">
        <v>7</v>
      </c>
      <c r="T3298" t="n">
        <v>0</v>
      </c>
      <c r="U3298" t="n">
        <v>0</v>
      </c>
      <c r="V3298" t="n">
        <v>0</v>
      </c>
      <c r="W3298" t="n">
        <v>0</v>
      </c>
      <c r="X3298" t="n">
        <v>0</v>
      </c>
      <c r="Y3298">
        <f>IF(AND(A3298="Lead",COUNTIF(MetaCamps,C3298)&gt;0),1,0)</f>
        <v>1</v>
      </c>
      <c r="Z3298">
        <f>IF(Y3298=1,P3298,0)</f>
        <v>0</v>
      </c>
    </row>
    <row r="3299">
      <c r="A3299" t="inlineStr">
        <is>
          <t>Lead</t>
        </is>
      </c>
      <c r="B3299" s="39" t="str">
        <f>IFERROR(INDEX(CampTypes,MATCH(C3299,CampList,0)),"Unattributed")</f>
        <v>Old</v>
      </c>
      <c r="C3299" t="inlineStr">
        <is>
          <t>natuf_Kiosk_14072026_Hindi</t>
        </is>
      </c>
      <c r="D3299" t="inlineStr">
        <is>
          <t>natuf_Kiosk_23092026_ad set3</t>
        </is>
      </c>
      <c r="E3299" t="inlineStr">
        <is>
          <t>natuf_Kiosk_23092026_ad set3_ad1</t>
        </is>
      </c>
      <c r="F3299" t="inlineStr">
        <is>
          <t>Natuf</t>
        </is>
      </c>
      <c r="G3299" t="inlineStr">
        <is>
          <t>Attempt 2</t>
        </is>
      </c>
      <c r="H3299" s="39" t="str">
        <f>IF(ISNUMBER(MATCH(G3299,QualityStatuses,0)),"Quality Lead","Non-Quality Lead")</f>
        <v>Non-Quality Lead</v>
      </c>
      <c r="I3299" t="inlineStr">
        <is>
          <t>2026-10</t>
        </is>
      </c>
      <c r="J3299" t="inlineStr">
        <is>
          <t>Wk of 2026-10-05</t>
        </is>
      </c>
      <c r="K3299" t="inlineStr">
        <is>
          <t>Tejaswini Tarigopula</t>
        </is>
      </c>
      <c r="L3299" t="inlineStr">
        <is>
          <t>Facebook</t>
        </is>
      </c>
      <c r="M3299" t="inlineStr">
        <is>
          <t>Direct (campaign tagged in CRM)</t>
        </is>
      </c>
      <c r="N3299" t="inlineStr">
        <is>
          <t>6ac69694eb03a59c94cb89ca</t>
        </is>
      </c>
      <c r="O3299" t="n">
        <v>1</v>
      </c>
      <c r="P3299" s="40">
        <f>IF(A3299="Lead",IF(ISNUMBER(MATCH(G3299,QualityStatuses,0)),1,0),0)</f>
        <v>0</v>
      </c>
      <c r="Q3299" s="40">
        <f>IF(A3299="Lead",IF(G3299="New Lead",0,1),0)</f>
        <v>1</v>
      </c>
      <c r="R3299" s="40">
        <f>IF(A3299="Lead",IF(G3299="Lost",1,0),0)</f>
        <v>0</v>
      </c>
      <c r="S3299" t="n">
        <v>2</v>
      </c>
      <c r="T3299" t="n">
        <v>1</v>
      </c>
      <c r="U3299" t="n">
        <v>0</v>
      </c>
      <c r="V3299" t="n">
        <v>0</v>
      </c>
      <c r="W3299" t="n">
        <v>0</v>
      </c>
      <c r="X3299" t="n">
        <v>0</v>
      </c>
      <c r="Y3299">
        <f>IF(AND(A3299="Lead",COUNTIF(MetaCamps,C3299)&gt;0),1,0)</f>
        <v>1</v>
      </c>
      <c r="Z3299">
        <f>IF(Y3299=1,P3299,0)</f>
        <v>0</v>
      </c>
    </row>
    <row r="3300">
      <c r="A3300" t="inlineStr">
        <is>
          <t>Lead</t>
        </is>
      </c>
      <c r="B3300" s="39" t="str">
        <f>IFERROR(INDEX(CampTypes,MATCH(C3300,CampList,0)),"Unattributed")</f>
        <v>Old</v>
      </c>
      <c r="C3300" t="inlineStr">
        <is>
          <t>E_Natuf_Generic_13082026</t>
        </is>
      </c>
      <c r="D3300" t="inlineStr">
        <is>
          <t>E_Natuf_Generic_13082026_Adset1</t>
        </is>
      </c>
      <c r="E3300" t="inlineStr">
        <is>
          <t>E_Natuf_Generic_13082026_Adset1_Ad1</t>
        </is>
      </c>
      <c r="F3300" t="inlineStr">
        <is>
          <t>Natuf</t>
        </is>
      </c>
      <c r="G3300" t="inlineStr">
        <is>
          <t>Attempt 1</t>
        </is>
      </c>
      <c r="H3300" s="39" t="str">
        <f>IF(ISNUMBER(MATCH(G3300,QualityStatuses,0)),"Quality Lead","Non-Quality Lead")</f>
        <v>Non-Quality Lead</v>
      </c>
      <c r="I3300" t="inlineStr">
        <is>
          <t>2026-10</t>
        </is>
      </c>
      <c r="J3300" t="inlineStr">
        <is>
          <t>Wk of 2026-10-05</t>
        </is>
      </c>
      <c r="K3300" t="inlineStr">
        <is>
          <t>Tejaswini Tarigopula</t>
        </is>
      </c>
      <c r="L3300" t="inlineStr">
        <is>
          <t>Facebook</t>
        </is>
      </c>
      <c r="M3300" t="inlineStr">
        <is>
          <t>Direct (campaign tagged in CRM)</t>
        </is>
      </c>
      <c r="N3300" t="inlineStr">
        <is>
          <t>6ac6945cca8aef7196ca7025</t>
        </is>
      </c>
      <c r="O3300" t="n">
        <v>1</v>
      </c>
      <c r="P3300" s="40">
        <f>IF(A3300="Lead",IF(ISNUMBER(MATCH(G3300,QualityStatuses,0)),1,0),0)</f>
        <v>0</v>
      </c>
      <c r="Q3300" s="40">
        <f>IF(A3300="Lead",IF(G3300="New Lead",0,1),0)</f>
        <v>1</v>
      </c>
      <c r="R3300" s="40">
        <f>IF(A3300="Lead",IF(G3300="Lost",1,0),0)</f>
        <v>0</v>
      </c>
      <c r="S3300" t="n">
        <v>1</v>
      </c>
      <c r="T3300" t="n">
        <v>0</v>
      </c>
      <c r="U3300" t="n">
        <v>0</v>
      </c>
      <c r="V3300" t="n">
        <v>0</v>
      </c>
      <c r="W3300" t="n">
        <v>0</v>
      </c>
      <c r="X3300" t="n">
        <v>0</v>
      </c>
      <c r="Y3300">
        <f>IF(AND(A3300="Lead",COUNTIF(MetaCamps,C3300)&gt;0),1,0)</f>
        <v>1</v>
      </c>
      <c r="Z3300">
        <f>IF(Y3300=1,P3300,0)</f>
        <v>0</v>
      </c>
    </row>
    <row r="3301">
      <c r="A3301" t="inlineStr">
        <is>
          <t>Lead</t>
        </is>
      </c>
      <c r="B3301" s="39" t="str">
        <f>IFERROR(INDEX(CampTypes,MATCH(C3301,CampList,0)),"Unattributed")</f>
        <v>Old</v>
      </c>
      <c r="C3301" t="inlineStr">
        <is>
          <t>E_Natuf_Foco_10092026</t>
        </is>
      </c>
      <c r="D3301" t="inlineStr">
        <is>
          <t>E_Natuf_Foco_10092026_Ad Set6</t>
        </is>
      </c>
      <c r="E3301" t="inlineStr">
        <is>
          <t>E_Natuf_Foco_10092026_Ad Set6_Ad6</t>
        </is>
      </c>
      <c r="F3301" t="inlineStr">
        <is>
          <t>Natuf</t>
        </is>
      </c>
      <c r="G3301" t="inlineStr">
        <is>
          <t>Connected</t>
        </is>
      </c>
      <c r="H3301" s="39" t="str">
        <f>IF(ISNUMBER(MATCH(G3301,QualityStatuses,0)),"Quality Lead","Non-Quality Lead")</f>
        <v>Non-Quality Lead</v>
      </c>
      <c r="I3301" t="inlineStr">
        <is>
          <t>2026-10</t>
        </is>
      </c>
      <c r="J3301" t="inlineStr">
        <is>
          <t>Wk of 2026-10-05</t>
        </is>
      </c>
      <c r="K3301" t="inlineStr">
        <is>
          <t>Tejaswini Tarigopula</t>
        </is>
      </c>
      <c r="L3301" t="inlineStr">
        <is>
          <t>Facebook</t>
        </is>
      </c>
      <c r="M3301" t="inlineStr">
        <is>
          <t>Direct (campaign tagged in CRM)</t>
        </is>
      </c>
      <c r="N3301" t="inlineStr">
        <is>
          <t>6ac68d45f597cf60da89796d</t>
        </is>
      </c>
      <c r="O3301" t="n">
        <v>1</v>
      </c>
      <c r="P3301" s="40">
        <f>IF(A3301="Lead",IF(ISNUMBER(MATCH(G3301,QualityStatuses,0)),1,0),0)</f>
        <v>0</v>
      </c>
      <c r="Q3301" s="40">
        <f>IF(A3301="Lead",IF(G3301="New Lead",0,1),0)</f>
        <v>1</v>
      </c>
      <c r="R3301" s="40">
        <f>IF(A3301="Lead",IF(G3301="Lost",1,0),0)</f>
        <v>0</v>
      </c>
      <c r="S3301" t="n">
        <v>13</v>
      </c>
      <c r="T3301" t="n">
        <v>12</v>
      </c>
      <c r="U3301" t="n">
        <v>0</v>
      </c>
      <c r="V3301" t="n">
        <v>0</v>
      </c>
      <c r="W3301" t="n">
        <v>0</v>
      </c>
      <c r="X3301" t="n">
        <v>0</v>
      </c>
      <c r="Y3301">
        <f>IF(AND(A3301="Lead",COUNTIF(MetaCamps,C3301)&gt;0),1,0)</f>
        <v>1</v>
      </c>
      <c r="Z3301">
        <f>IF(Y3301=1,P3301,0)</f>
        <v>0</v>
      </c>
    </row>
    <row r="3302">
      <c r="A3302" t="inlineStr">
        <is>
          <t>Lead</t>
        </is>
      </c>
      <c r="B3302" s="39" t="str">
        <f>IFERROR(INDEX(CampTypes,MATCH(C3302,CampList,0)),"Unattributed")</f>
        <v>Old</v>
      </c>
      <c r="C3302" t="inlineStr">
        <is>
          <t>natuf_Kiosk_14072026_Hindi</t>
        </is>
      </c>
      <c r="D3302" t="inlineStr">
        <is>
          <t>natuf_Kiosk_14072026_Highest-converting industries</t>
        </is>
      </c>
      <c r="E3302" t="inlineStr">
        <is>
          <t>natuf_Kiosk_14072026_ad set_ad1</t>
        </is>
      </c>
      <c r="F3302" t="inlineStr">
        <is>
          <t>Natuf</t>
        </is>
      </c>
      <c r="G3302" t="inlineStr">
        <is>
          <t>Attempt 1</t>
        </is>
      </c>
      <c r="H3302" s="39" t="str">
        <f>IF(ISNUMBER(MATCH(G3302,QualityStatuses,0)),"Quality Lead","Non-Quality Lead")</f>
        <v>Non-Quality Lead</v>
      </c>
      <c r="I3302" t="inlineStr">
        <is>
          <t>2026-10</t>
        </is>
      </c>
      <c r="J3302" t="inlineStr">
        <is>
          <t>Wk of 2026-10-05</t>
        </is>
      </c>
      <c r="K3302" t="inlineStr">
        <is>
          <t>Tejaswini Tarigopula</t>
        </is>
      </c>
      <c r="L3302" t="inlineStr">
        <is>
          <t>Facebook</t>
        </is>
      </c>
      <c r="M3302" t="inlineStr">
        <is>
          <t>Direct (campaign tagged in CRM)</t>
        </is>
      </c>
      <c r="N3302" t="inlineStr">
        <is>
          <t>6ac6896442457d6fba51943b</t>
        </is>
      </c>
      <c r="O3302" t="n">
        <v>1</v>
      </c>
      <c r="P3302" s="40">
        <f>IF(A3302="Lead",IF(ISNUMBER(MATCH(G3302,QualityStatuses,0)),1,0),0)</f>
        <v>0</v>
      </c>
      <c r="Q3302" s="40">
        <f>IF(A3302="Lead",IF(G3302="New Lead",0,1),0)</f>
        <v>1</v>
      </c>
      <c r="R3302" s="40">
        <f>IF(A3302="Lead",IF(G3302="Lost",1,0),0)</f>
        <v>0</v>
      </c>
      <c r="S3302" t="n">
        <v>1</v>
      </c>
      <c r="T3302" t="n">
        <v>0</v>
      </c>
      <c r="U3302" t="n">
        <v>0</v>
      </c>
      <c r="V3302" t="n">
        <v>0</v>
      </c>
      <c r="W3302" t="n">
        <v>0</v>
      </c>
      <c r="X3302" t="n">
        <v>0</v>
      </c>
      <c r="Y3302">
        <f>IF(AND(A3302="Lead",COUNTIF(MetaCamps,C3302)&gt;0),1,0)</f>
        <v>1</v>
      </c>
      <c r="Z3302">
        <f>IF(Y3302=1,P3302,0)</f>
        <v>0</v>
      </c>
    </row>
    <row r="3303">
      <c r="A3303" t="inlineStr">
        <is>
          <t>Lead</t>
        </is>
      </c>
      <c r="B3303" s="39" t="str">
        <f>IFERROR(INDEX(CampTypes,MATCH(C3303,CampList,0)),"Unattributed")</f>
        <v>Old</v>
      </c>
      <c r="C3303" t="inlineStr">
        <is>
          <t>E_Natuf_MF_05092026</t>
        </is>
      </c>
      <c r="D3303" t="inlineStr">
        <is>
          <t>E_Natuf_MF_05092026_ Ad Set1</t>
        </is>
      </c>
      <c r="E3303" t="inlineStr">
        <is>
          <t>E_Natuf_MF_05092026_ Ad Set1_Ad1</t>
        </is>
      </c>
      <c r="F3303" t="inlineStr">
        <is>
          <t>Natuf_MF</t>
        </is>
      </c>
      <c r="G3303" t="inlineStr">
        <is>
          <t>Lost</t>
        </is>
      </c>
      <c r="H3303" s="39" t="str">
        <f>IF(ISNUMBER(MATCH(G3303,QualityStatuses,0)),"Quality Lead","Non-Quality Lead")</f>
        <v>Non-Quality Lead</v>
      </c>
      <c r="I3303" t="inlineStr">
        <is>
          <t>2026-10</t>
        </is>
      </c>
      <c r="J3303" t="inlineStr">
        <is>
          <t>Wk of 2026-10-05</t>
        </is>
      </c>
      <c r="K3303" t="inlineStr">
        <is>
          <t>Marshal Malbari</t>
        </is>
      </c>
      <c r="L3303" t="inlineStr">
        <is>
          <t>Facebook</t>
        </is>
      </c>
      <c r="M3303" t="inlineStr">
        <is>
          <t>Direct (campaign tagged in CRM)</t>
        </is>
      </c>
      <c r="N3303" t="inlineStr">
        <is>
          <t>6ac685f692679c4ad273b13b</t>
        </is>
      </c>
      <c r="O3303" t="n">
        <v>1</v>
      </c>
      <c r="P3303" s="40">
        <f>IF(A3303="Lead",IF(ISNUMBER(MATCH(G3303,QualityStatuses,0)),1,0),0)</f>
        <v>0</v>
      </c>
      <c r="Q3303" s="40">
        <f>IF(A3303="Lead",IF(G3303="New Lead",0,1),0)</f>
        <v>1</v>
      </c>
      <c r="R3303" s="40">
        <f>IF(A3303="Lead",IF(G3303="Lost",1,0),0)</f>
        <v>1</v>
      </c>
      <c r="S3303" t="n">
        <v>4</v>
      </c>
      <c r="T3303" t="n">
        <v>3</v>
      </c>
      <c r="U3303" t="n">
        <v>0</v>
      </c>
      <c r="V3303" t="n">
        <v>0</v>
      </c>
      <c r="W3303" t="n">
        <v>0</v>
      </c>
      <c r="X3303" t="n">
        <v>0</v>
      </c>
      <c r="Y3303">
        <f>IF(AND(A3303="Lead",COUNTIF(MetaCamps,C3303)&gt;0),1,0)</f>
        <v>1</v>
      </c>
      <c r="Z3303">
        <f>IF(Y3303=1,P3303,0)</f>
        <v>0</v>
      </c>
    </row>
    <row r="3304">
      <c r="A3304" t="inlineStr">
        <is>
          <t>Lead</t>
        </is>
      </c>
      <c r="B3304" s="39" t="str">
        <f>IFERROR(INDEX(CampTypes,MATCH(C3304,CampList,0)),"Unattributed")</f>
        <v>Old</v>
      </c>
      <c r="C3304" t="inlineStr">
        <is>
          <t>E_Selva_Natuf_All_07072026</t>
        </is>
      </c>
      <c r="D3304" t="inlineStr">
        <is>
          <t>E_Selva_Natuf_Sign_07072026_Adset3</t>
        </is>
      </c>
      <c r="E3304" t="inlineStr">
        <is>
          <t>E_Selva_Natuf_Sign_07072026_Adset2_Ad1</t>
        </is>
      </c>
      <c r="F3304" t="inlineStr">
        <is>
          <t>Natuf</t>
        </is>
      </c>
      <c r="G3304" t="inlineStr">
        <is>
          <t>Attempt 3</t>
        </is>
      </c>
      <c r="H3304" s="39" t="str">
        <f>IF(ISNUMBER(MATCH(G3304,QualityStatuses,0)),"Quality Lead","Non-Quality Lead")</f>
        <v>Non-Quality Lead</v>
      </c>
      <c r="I3304" t="inlineStr">
        <is>
          <t>2026-10</t>
        </is>
      </c>
      <c r="J3304" t="inlineStr">
        <is>
          <t>Wk of 2026-10-05</t>
        </is>
      </c>
      <c r="K3304" t="inlineStr">
        <is>
          <t>Marshal Malbari</t>
        </is>
      </c>
      <c r="L3304" t="inlineStr">
        <is>
          <t>Facebook</t>
        </is>
      </c>
      <c r="M3304" t="inlineStr">
        <is>
          <t>Direct (campaign tagged in CRM)</t>
        </is>
      </c>
      <c r="N3304" t="inlineStr">
        <is>
          <t>6ac683a563e63ac5ae1c7d0c</t>
        </is>
      </c>
      <c r="O3304" t="n">
        <v>1</v>
      </c>
      <c r="P3304" s="40">
        <f>IF(A3304="Lead",IF(ISNUMBER(MATCH(G3304,QualityStatuses,0)),1,0),0)</f>
        <v>0</v>
      </c>
      <c r="Q3304" s="40">
        <f>IF(A3304="Lead",IF(G3304="New Lead",0,1),0)</f>
        <v>1</v>
      </c>
      <c r="R3304" s="40">
        <f>IF(A3304="Lead",IF(G3304="Lost",1,0),0)</f>
        <v>0</v>
      </c>
      <c r="S3304" t="n">
        <v>6</v>
      </c>
      <c r="T3304" t="n">
        <v>0</v>
      </c>
      <c r="U3304" t="n">
        <v>0</v>
      </c>
      <c r="V3304" t="n">
        <v>0</v>
      </c>
      <c r="W3304" t="n">
        <v>0</v>
      </c>
      <c r="X3304" t="n">
        <v>0</v>
      </c>
      <c r="Y3304">
        <f>IF(AND(A3304="Lead",COUNTIF(MetaCamps,C3304)&gt;0),1,0)</f>
        <v>1</v>
      </c>
      <c r="Z3304">
        <f>IF(Y3304=1,P3304,0)</f>
        <v>0</v>
      </c>
    </row>
    <row r="3305">
      <c r="A3305" t="inlineStr">
        <is>
          <t>Lead</t>
        </is>
      </c>
      <c r="B3305" s="39" t="str">
        <f>IFERROR(INDEX(CampTypes,MATCH(C3305,CampList,0)),"Unattributed")</f>
        <v>Old</v>
      </c>
      <c r="C3305" t="inlineStr">
        <is>
          <t>natuf_Kiosk_14072026_Hindi</t>
        </is>
      </c>
      <c r="D3305" t="inlineStr">
        <is>
          <t>natuf_Kiosk_23092026_ad set3</t>
        </is>
      </c>
      <c r="E3305" t="inlineStr">
        <is>
          <t>natuf_Kiosk_23092026_ad set3_ad1</t>
        </is>
      </c>
      <c r="F3305" t="inlineStr">
        <is>
          <t>Natuf</t>
        </is>
      </c>
      <c r="G3305" t="inlineStr">
        <is>
          <t>Connected</t>
        </is>
      </c>
      <c r="H3305" s="39" t="str">
        <f>IF(ISNUMBER(MATCH(G3305,QualityStatuses,0)),"Quality Lead","Non-Quality Lead")</f>
        <v>Non-Quality Lead</v>
      </c>
      <c r="I3305" t="inlineStr">
        <is>
          <t>2026-10</t>
        </is>
      </c>
      <c r="J3305" t="inlineStr">
        <is>
          <t>Wk of 2026-10-05</t>
        </is>
      </c>
      <c r="K3305" t="inlineStr">
        <is>
          <t>Marshal Malbari</t>
        </is>
      </c>
      <c r="L3305" t="inlineStr">
        <is>
          <t>Facebook</t>
        </is>
      </c>
      <c r="M3305" t="inlineStr">
        <is>
          <t>Direct (campaign tagged in CRM)</t>
        </is>
      </c>
      <c r="N3305" t="inlineStr">
        <is>
          <t>6ac67d30cfb4a231c5aef063</t>
        </is>
      </c>
      <c r="O3305" t="n">
        <v>1</v>
      </c>
      <c r="P3305" s="40">
        <f>IF(A3305="Lead",IF(ISNUMBER(MATCH(G3305,QualityStatuses,0)),1,0),0)</f>
        <v>0</v>
      </c>
      <c r="Q3305" s="40">
        <f>IF(A3305="Lead",IF(G3305="New Lead",0,1),0)</f>
        <v>1</v>
      </c>
      <c r="R3305" s="40">
        <f>IF(A3305="Lead",IF(G3305="Lost",1,0),0)</f>
        <v>0</v>
      </c>
      <c r="S3305" t="n">
        <v>6</v>
      </c>
      <c r="T3305" t="n">
        <v>2</v>
      </c>
      <c r="U3305" t="n">
        <v>0</v>
      </c>
      <c r="V3305" t="n">
        <v>0</v>
      </c>
      <c r="W3305" t="n">
        <v>0</v>
      </c>
      <c r="X3305" t="n">
        <v>0</v>
      </c>
      <c r="Y3305">
        <f>IF(AND(A3305="Lead",COUNTIF(MetaCamps,C3305)&gt;0),1,0)</f>
        <v>1</v>
      </c>
      <c r="Z3305">
        <f>IF(Y3305=1,P3305,0)</f>
        <v>0</v>
      </c>
    </row>
    <row r="3306">
      <c r="A3306" t="inlineStr">
        <is>
          <t>Lead</t>
        </is>
      </c>
      <c r="B3306" s="39" t="str">
        <f>IFERROR(INDEX(CampTypes,MATCH(C3306,CampList,0)),"Unattributed")</f>
        <v>Old</v>
      </c>
      <c r="C3306" t="inlineStr">
        <is>
          <t>E_Natuf_Generic_13082026</t>
        </is>
      </c>
      <c r="D3306" t="inlineStr">
        <is>
          <t>E_Natuf_Generic_13082026_Adset1</t>
        </is>
      </c>
      <c r="E3306" t="inlineStr">
        <is>
          <t>E_Natuf_Generic_13082026_Adset1_Ad1</t>
        </is>
      </c>
      <c r="F3306" t="inlineStr">
        <is>
          <t>Natuf</t>
        </is>
      </c>
      <c r="G3306" t="inlineStr">
        <is>
          <t>Lost</t>
        </is>
      </c>
      <c r="H3306" s="39" t="str">
        <f>IF(ISNUMBER(MATCH(G3306,QualityStatuses,0)),"Quality Lead","Non-Quality Lead")</f>
        <v>Non-Quality Lead</v>
      </c>
      <c r="I3306" t="inlineStr">
        <is>
          <t>2026-10</t>
        </is>
      </c>
      <c r="J3306" t="inlineStr">
        <is>
          <t>Wk of 2026-10-05</t>
        </is>
      </c>
      <c r="K3306" t="inlineStr">
        <is>
          <t>Marshal Malbari</t>
        </is>
      </c>
      <c r="L3306" t="inlineStr">
        <is>
          <t>Facebook</t>
        </is>
      </c>
      <c r="M3306" t="inlineStr">
        <is>
          <t>Direct (campaign tagged in CRM)</t>
        </is>
      </c>
      <c r="N3306" t="inlineStr">
        <is>
          <t>6ac6794d82261c84befc7019</t>
        </is>
      </c>
      <c r="O3306" t="n">
        <v>1</v>
      </c>
      <c r="P3306" s="40">
        <f>IF(A3306="Lead",IF(ISNUMBER(MATCH(G3306,QualityStatuses,0)),1,0),0)</f>
        <v>0</v>
      </c>
      <c r="Q3306" s="40">
        <f>IF(A3306="Lead",IF(G3306="New Lead",0,1),0)</f>
        <v>1</v>
      </c>
      <c r="R3306" s="40">
        <f>IF(A3306="Lead",IF(G3306="Lost",1,0),0)</f>
        <v>1</v>
      </c>
      <c r="S3306" t="n">
        <v>6</v>
      </c>
      <c r="T3306" t="n">
        <v>0</v>
      </c>
      <c r="U3306" t="n">
        <v>0</v>
      </c>
      <c r="V3306" t="n">
        <v>0</v>
      </c>
      <c r="W3306" t="n">
        <v>0</v>
      </c>
      <c r="X3306" t="n">
        <v>0</v>
      </c>
      <c r="Y3306">
        <f>IF(AND(A3306="Lead",COUNTIF(MetaCamps,C3306)&gt;0),1,0)</f>
        <v>1</v>
      </c>
      <c r="Z3306">
        <f>IF(Y3306=1,P3306,0)</f>
        <v>0</v>
      </c>
    </row>
    <row r="3307">
      <c r="A3307" t="inlineStr">
        <is>
          <t>Lead</t>
        </is>
      </c>
      <c r="B3307" s="39" t="str">
        <f>IFERROR(INDEX(CampTypes,MATCH(C3307,CampList,0)),"Unattributed")</f>
        <v>Old</v>
      </c>
      <c r="C3307" t="inlineStr">
        <is>
          <t>E_Natuf_Foco_10092026</t>
        </is>
      </c>
      <c r="D3307" t="inlineStr">
        <is>
          <t>E_Natuf_Foco_10092026_Ad Set6</t>
        </is>
      </c>
      <c r="E3307" t="inlineStr">
        <is>
          <t>E_Natuf_Foco_10092026_Ad Set6_Ad6</t>
        </is>
      </c>
      <c r="F3307" t="inlineStr">
        <is>
          <t>Natuf</t>
        </is>
      </c>
      <c r="G3307" t="inlineStr">
        <is>
          <t>Details Shared</t>
        </is>
      </c>
      <c r="H3307" s="39" t="str">
        <f>IF(ISNUMBER(MATCH(G3307,QualityStatuses,0)),"Quality Lead","Non-Quality Lead")</f>
        <v>Quality Lead</v>
      </c>
      <c r="I3307" t="inlineStr">
        <is>
          <t>2026-10</t>
        </is>
      </c>
      <c r="J3307" t="inlineStr">
        <is>
          <t>Wk of 2026-10-05</t>
        </is>
      </c>
      <c r="K3307" t="inlineStr">
        <is>
          <t>Marshal Malbari</t>
        </is>
      </c>
      <c r="L3307" t="inlineStr">
        <is>
          <t>Whatsapp Cloud API</t>
        </is>
      </c>
      <c r="M3307" t="inlineStr">
        <is>
          <t>Direct (campaign tagged in CRM)</t>
        </is>
      </c>
      <c r="N3307" t="inlineStr">
        <is>
          <t>6ac677040840c4f55244f3fe</t>
        </is>
      </c>
      <c r="O3307" t="n">
        <v>1</v>
      </c>
      <c r="P3307" s="40">
        <f>IF(A3307="Lead",IF(ISNUMBER(MATCH(G3307,QualityStatuses,0)),1,0),0)</f>
        <v>1</v>
      </c>
      <c r="Q3307" s="40">
        <f>IF(A3307="Lead",IF(G3307="New Lead",0,1),0)</f>
        <v>1</v>
      </c>
      <c r="R3307" s="40">
        <f>IF(A3307="Lead",IF(G3307="Lost",1,0),0)</f>
        <v>0</v>
      </c>
      <c r="S3307" t="n">
        <v>5</v>
      </c>
      <c r="T3307" t="n">
        <v>1</v>
      </c>
      <c r="U3307" t="n">
        <v>0</v>
      </c>
      <c r="V3307" t="n">
        <v>0</v>
      </c>
      <c r="W3307" t="n">
        <v>0</v>
      </c>
      <c r="X3307" t="n">
        <v>0</v>
      </c>
      <c r="Y3307">
        <f>IF(AND(A3307="Lead",COUNTIF(MetaCamps,C3307)&gt;0),1,0)</f>
        <v>1</v>
      </c>
      <c r="Z3307">
        <f>IF(Y3307=1,P3307,0)</f>
        <v>1</v>
      </c>
    </row>
    <row r="3308">
      <c r="A3308" t="inlineStr">
        <is>
          <t>Lead</t>
        </is>
      </c>
      <c r="B3308" s="39" t="str">
        <f>IFERROR(INDEX(CampTypes,MATCH(C3308,CampList,0)),"Unattributed")</f>
        <v>Old</v>
      </c>
      <c r="C3308" t="inlineStr">
        <is>
          <t>natuf_Kiosk_14072026_Hindi</t>
        </is>
      </c>
      <c r="D3308" t="inlineStr">
        <is>
          <t>natuf_Kiosk_23092026_ad set3</t>
        </is>
      </c>
      <c r="E3308" t="inlineStr">
        <is>
          <t>natuf_Kiosk_23092026_ad set3_ad1</t>
        </is>
      </c>
      <c r="F3308" t="inlineStr">
        <is>
          <t>Natuf</t>
        </is>
      </c>
      <c r="G3308" t="inlineStr">
        <is>
          <t>Connected</t>
        </is>
      </c>
      <c r="H3308" s="39" t="str">
        <f>IF(ISNUMBER(MATCH(G3308,QualityStatuses,0)),"Quality Lead","Non-Quality Lead")</f>
        <v>Non-Quality Lead</v>
      </c>
      <c r="I3308" t="inlineStr">
        <is>
          <t>2026-10</t>
        </is>
      </c>
      <c r="J3308" t="inlineStr">
        <is>
          <t>Wk of 2026-10-05</t>
        </is>
      </c>
      <c r="K3308" t="inlineStr">
        <is>
          <t>Tejaswini Tarigopula</t>
        </is>
      </c>
      <c r="L3308" t="inlineStr">
        <is>
          <t>Facebook</t>
        </is>
      </c>
      <c r="M3308" t="inlineStr">
        <is>
          <t>Direct (campaign tagged in CRM)</t>
        </is>
      </c>
      <c r="N3308" t="inlineStr">
        <is>
          <t>6ac6751109c8c4edb5537a71</t>
        </is>
      </c>
      <c r="O3308" t="n">
        <v>1</v>
      </c>
      <c r="P3308" s="40">
        <f>IF(A3308="Lead",IF(ISNUMBER(MATCH(G3308,QualityStatuses,0)),1,0),0)</f>
        <v>0</v>
      </c>
      <c r="Q3308" s="40">
        <f>IF(A3308="Lead",IF(G3308="New Lead",0,1),0)</f>
        <v>1</v>
      </c>
      <c r="R3308" s="40">
        <f>IF(A3308="Lead",IF(G3308="Lost",1,0),0)</f>
        <v>0</v>
      </c>
      <c r="S3308" t="n">
        <v>3</v>
      </c>
      <c r="T3308" t="n">
        <v>1</v>
      </c>
      <c r="U3308" t="n">
        <v>0</v>
      </c>
      <c r="V3308" t="n">
        <v>0</v>
      </c>
      <c r="W3308" t="n">
        <v>0</v>
      </c>
      <c r="X3308" t="n">
        <v>0</v>
      </c>
      <c r="Y3308">
        <f>IF(AND(A3308="Lead",COUNTIF(MetaCamps,C3308)&gt;0),1,0)</f>
        <v>1</v>
      </c>
      <c r="Z3308">
        <f>IF(Y3308=1,P3308,0)</f>
        <v>0</v>
      </c>
    </row>
    <row r="3309">
      <c r="A3309" t="inlineStr">
        <is>
          <t>Lead</t>
        </is>
      </c>
      <c r="B3309" s="39" t="str">
        <f>IFERROR(INDEX(CampTypes,MATCH(C3309,CampList,0)),"Unattributed")</f>
        <v>Old</v>
      </c>
      <c r="C3309" t="inlineStr">
        <is>
          <t>E_Selva_Natuf_All_07072026</t>
        </is>
      </c>
      <c r="D3309" t="inlineStr">
        <is>
          <t>E_Selva_Natuf_Sign_07072026_Adset3</t>
        </is>
      </c>
      <c r="E3309" t="inlineStr">
        <is>
          <t>E_Selva_Natuf_Sign_07072026_Adset2_Ad1</t>
        </is>
      </c>
      <c r="F3309" t="inlineStr">
        <is>
          <t>Natuf</t>
        </is>
      </c>
      <c r="G3309" t="inlineStr">
        <is>
          <t>Lost</t>
        </is>
      </c>
      <c r="H3309" s="39" t="str">
        <f>IF(ISNUMBER(MATCH(G3309,QualityStatuses,0)),"Quality Lead","Non-Quality Lead")</f>
        <v>Non-Quality Lead</v>
      </c>
      <c r="I3309" t="inlineStr">
        <is>
          <t>2026-10</t>
        </is>
      </c>
      <c r="J3309" t="inlineStr">
        <is>
          <t>Wk of 2026-10-05</t>
        </is>
      </c>
      <c r="K3309" t="inlineStr">
        <is>
          <t>Tejaswini Tarigopula</t>
        </is>
      </c>
      <c r="L3309" t="inlineStr">
        <is>
          <t>Facebook</t>
        </is>
      </c>
      <c r="M3309" t="inlineStr">
        <is>
          <t>Direct (campaign tagged in CRM)</t>
        </is>
      </c>
      <c r="N3309" t="inlineStr">
        <is>
          <t>6ac671f55403134a17cfad92</t>
        </is>
      </c>
      <c r="O3309" t="n">
        <v>1</v>
      </c>
      <c r="P3309" s="40">
        <f>IF(A3309="Lead",IF(ISNUMBER(MATCH(G3309,QualityStatuses,0)),1,0),0)</f>
        <v>0</v>
      </c>
      <c r="Q3309" s="40">
        <f>IF(A3309="Lead",IF(G3309="New Lead",0,1),0)</f>
        <v>1</v>
      </c>
      <c r="R3309" s="40">
        <f>IF(A3309="Lead",IF(G3309="Lost",1,0),0)</f>
        <v>1</v>
      </c>
      <c r="S3309" t="n">
        <v>4</v>
      </c>
      <c r="T3309" t="n">
        <v>2</v>
      </c>
      <c r="U3309" t="n">
        <v>0</v>
      </c>
      <c r="V3309" t="n">
        <v>0</v>
      </c>
      <c r="W3309" t="n">
        <v>0</v>
      </c>
      <c r="X3309" t="n">
        <v>0</v>
      </c>
      <c r="Y3309">
        <f>IF(AND(A3309="Lead",COUNTIF(MetaCamps,C3309)&gt;0),1,0)</f>
        <v>1</v>
      </c>
      <c r="Z3309">
        <f>IF(Y3309=1,P3309,0)</f>
        <v>0</v>
      </c>
    </row>
    <row r="3310">
      <c r="A3310" t="inlineStr">
        <is>
          <t>Lead</t>
        </is>
      </c>
      <c r="B3310" s="39" t="str">
        <f>IFERROR(INDEX(CampTypes,MATCH(C3310,CampList,0)),"Unattributed")</f>
        <v>Old</v>
      </c>
      <c r="C3310" t="inlineStr">
        <is>
          <t>natuf_Kiosk_14072026_Hindi</t>
        </is>
      </c>
      <c r="D3310" t="inlineStr">
        <is>
          <t>natuf_Kiosk_23092026_ad set3</t>
        </is>
      </c>
      <c r="E3310" t="inlineStr">
        <is>
          <t>natuf_Kiosk_23092026_ad set3_ad1</t>
        </is>
      </c>
      <c r="F3310" t="inlineStr">
        <is>
          <t>Natuf</t>
        </is>
      </c>
      <c r="G3310" t="inlineStr">
        <is>
          <t>Lost</t>
        </is>
      </c>
      <c r="H3310" s="39" t="str">
        <f>IF(ISNUMBER(MATCH(G3310,QualityStatuses,0)),"Quality Lead","Non-Quality Lead")</f>
        <v>Non-Quality Lead</v>
      </c>
      <c r="I3310" t="inlineStr">
        <is>
          <t>2026-10</t>
        </is>
      </c>
      <c r="J3310" t="inlineStr">
        <is>
          <t>Wk of 2026-10-05</t>
        </is>
      </c>
      <c r="K3310" t="inlineStr">
        <is>
          <t>Tejaswini Tarigopula</t>
        </is>
      </c>
      <c r="L3310" t="inlineStr">
        <is>
          <t>Facebook</t>
        </is>
      </c>
      <c r="M3310" t="inlineStr">
        <is>
          <t>Direct (campaign tagged in CRM)</t>
        </is>
      </c>
      <c r="N3310" t="inlineStr">
        <is>
          <t>6ac670b02b3b37bd4caa0db0</t>
        </is>
      </c>
      <c r="O3310" t="n">
        <v>1</v>
      </c>
      <c r="P3310" s="40">
        <f>IF(A3310="Lead",IF(ISNUMBER(MATCH(G3310,QualityStatuses,0)),1,0),0)</f>
        <v>0</v>
      </c>
      <c r="Q3310" s="40">
        <f>IF(A3310="Lead",IF(G3310="New Lead",0,1),0)</f>
        <v>1</v>
      </c>
      <c r="R3310" s="40">
        <f>IF(A3310="Lead",IF(G3310="Lost",1,0),0)</f>
        <v>1</v>
      </c>
      <c r="S3310" t="n">
        <v>1</v>
      </c>
      <c r="T3310" t="n">
        <v>1</v>
      </c>
      <c r="U3310" t="n">
        <v>0</v>
      </c>
      <c r="V3310" t="n">
        <v>0</v>
      </c>
      <c r="W3310" t="n">
        <v>0</v>
      </c>
      <c r="X3310" t="n">
        <v>0</v>
      </c>
      <c r="Y3310">
        <f>IF(AND(A3310="Lead",COUNTIF(MetaCamps,C3310)&gt;0),1,0)</f>
        <v>1</v>
      </c>
      <c r="Z3310">
        <f>IF(Y3310=1,P3310,0)</f>
        <v>0</v>
      </c>
    </row>
    <row r="3311">
      <c r="A3311" t="inlineStr">
        <is>
          <t>Lead</t>
        </is>
      </c>
      <c r="B3311" s="39" t="str">
        <f>IFERROR(INDEX(CampTypes,MATCH(C3311,CampList,0)),"Unattributed")</f>
        <v>Old</v>
      </c>
      <c r="C3311" t="inlineStr">
        <is>
          <t>E_Natuf_Generic_13082026</t>
        </is>
      </c>
      <c r="D3311" t="inlineStr">
        <is>
          <t>E_Natuf_Generic_13082026_Adset1</t>
        </is>
      </c>
      <c r="E3311" t="inlineStr">
        <is>
          <t>E_Natuf_Generic_13082026_Adset1_Ad1</t>
        </is>
      </c>
      <c r="F3311" t="inlineStr">
        <is>
          <t>Natuf</t>
        </is>
      </c>
      <c r="G3311" t="inlineStr">
        <is>
          <t>Meeting Conducted</t>
        </is>
      </c>
      <c r="H3311" s="39" t="str">
        <f>IF(ISNUMBER(MATCH(G3311,QualityStatuses,0)),"Quality Lead","Non-Quality Lead")</f>
        <v>Quality Lead</v>
      </c>
      <c r="I3311" t="inlineStr">
        <is>
          <t>2026-10</t>
        </is>
      </c>
      <c r="J3311" t="inlineStr">
        <is>
          <t>Wk of 2026-10-05</t>
        </is>
      </c>
      <c r="K3311" t="inlineStr">
        <is>
          <t>Tejaswini Tarigopula</t>
        </is>
      </c>
      <c r="L3311" t="inlineStr">
        <is>
          <t>Facebook</t>
        </is>
      </c>
      <c r="M3311" t="inlineStr">
        <is>
          <t>Direct (campaign tagged in CRM)</t>
        </is>
      </c>
      <c r="N3311" t="inlineStr">
        <is>
          <t>6ac6708e974c60abcbebb983</t>
        </is>
      </c>
      <c r="O3311" t="n">
        <v>1</v>
      </c>
      <c r="P3311" s="40">
        <f>IF(A3311="Lead",IF(ISNUMBER(MATCH(G3311,QualityStatuses,0)),1,0),0)</f>
        <v>1</v>
      </c>
      <c r="Q3311" s="40">
        <f>IF(A3311="Lead",IF(G3311="New Lead",0,1),0)</f>
        <v>1</v>
      </c>
      <c r="R3311" s="40">
        <f>IF(A3311="Lead",IF(G3311="Lost",1,0),0)</f>
        <v>0</v>
      </c>
      <c r="S3311" t="n">
        <v>6</v>
      </c>
      <c r="T3311" t="n">
        <v>3</v>
      </c>
      <c r="U3311" t="n">
        <v>0</v>
      </c>
      <c r="V3311" t="n">
        <v>0</v>
      </c>
      <c r="W3311" t="n">
        <v>0</v>
      </c>
      <c r="X3311" t="n">
        <v>0</v>
      </c>
      <c r="Y3311">
        <f>IF(AND(A3311="Lead",COUNTIF(MetaCamps,C3311)&gt;0),1,0)</f>
        <v>1</v>
      </c>
      <c r="Z3311">
        <f>IF(Y3311=1,P3311,0)</f>
        <v>1</v>
      </c>
    </row>
    <row r="3312">
      <c r="A3312" t="inlineStr">
        <is>
          <t>Lead</t>
        </is>
      </c>
      <c r="B3312" s="39" t="str">
        <f>IFERROR(INDEX(CampTypes,MATCH(C3312,CampList,0)),"Unattributed")</f>
        <v>Old</v>
      </c>
      <c r="C3312" t="inlineStr">
        <is>
          <t>E_Suresh_Natuf_Kiosk_07072026</t>
        </is>
      </c>
      <c r="D3312" t="inlineStr">
        <is>
          <t>E_Suresh_Natuf_Kiosk_07072026_Adset5</t>
        </is>
      </c>
      <c r="E3312" t="inlineStr">
        <is>
          <t>E_Hindi_Suresh_Natuf_Kiosk_07072026_Adset5_ad3 – Copy 2</t>
        </is>
      </c>
      <c r="F3312" t="inlineStr">
        <is>
          <t>Natuf</t>
        </is>
      </c>
      <c r="G3312" t="inlineStr">
        <is>
          <t>Meeting Scheduled</t>
        </is>
      </c>
      <c r="H3312" s="39" t="str">
        <f>IF(ISNUMBER(MATCH(G3312,QualityStatuses,0)),"Quality Lead","Non-Quality Lead")</f>
        <v>Quality Lead</v>
      </c>
      <c r="I3312" t="inlineStr">
        <is>
          <t>2026-10</t>
        </is>
      </c>
      <c r="J3312" t="inlineStr">
        <is>
          <t>Wk of 2026-10-05</t>
        </is>
      </c>
      <c r="K3312" t="inlineStr">
        <is>
          <t>Tejaswini Tarigopula</t>
        </is>
      </c>
      <c r="L3312" t="inlineStr">
        <is>
          <t>Facebook</t>
        </is>
      </c>
      <c r="M3312" t="inlineStr">
        <is>
          <t>Direct (campaign tagged in CRM)</t>
        </is>
      </c>
      <c r="N3312" t="inlineStr">
        <is>
          <t>6ac67011974c60abcbebb87d</t>
        </is>
      </c>
      <c r="O3312" t="n">
        <v>1</v>
      </c>
      <c r="P3312" s="40">
        <f>IF(A3312="Lead",IF(ISNUMBER(MATCH(G3312,QualityStatuses,0)),1,0),0)</f>
        <v>1</v>
      </c>
      <c r="Q3312" s="40">
        <f>IF(A3312="Lead",IF(G3312="New Lead",0,1),0)</f>
        <v>1</v>
      </c>
      <c r="R3312" s="40">
        <f>IF(A3312="Lead",IF(G3312="Lost",1,0),0)</f>
        <v>0</v>
      </c>
      <c r="S3312" t="n">
        <v>5</v>
      </c>
      <c r="T3312" t="n">
        <v>3</v>
      </c>
      <c r="U3312" t="n">
        <v>0</v>
      </c>
      <c r="V3312" t="n">
        <v>0</v>
      </c>
      <c r="W3312" t="n">
        <v>0</v>
      </c>
      <c r="X3312" t="n">
        <v>0</v>
      </c>
      <c r="Y3312">
        <f>IF(AND(A3312="Lead",COUNTIF(MetaCamps,C3312)&gt;0),1,0)</f>
        <v>1</v>
      </c>
      <c r="Z3312">
        <f>IF(Y3312=1,P3312,0)</f>
        <v>1</v>
      </c>
    </row>
    <row r="3313">
      <c r="A3313" t="inlineStr">
        <is>
          <t>Lead</t>
        </is>
      </c>
      <c r="B3313" s="39" t="str">
        <f>IFERROR(INDEX(CampTypes,MATCH(C3313,CampList,0)),"Unattributed")</f>
        <v>Old</v>
      </c>
      <c r="C3313" t="inlineStr">
        <is>
          <t>E_Selva_Natuf_All_07072026</t>
        </is>
      </c>
      <c r="D3313" t="inlineStr">
        <is>
          <t>E_Selva_Natuf_Sign_07072026_Adset3</t>
        </is>
      </c>
      <c r="E3313" t="inlineStr">
        <is>
          <t>E_Selva_Natuf_Sign_07072026_Adset2_Ad1</t>
        </is>
      </c>
      <c r="F3313" t="inlineStr">
        <is>
          <t>Natuf</t>
        </is>
      </c>
      <c r="G3313" t="inlineStr">
        <is>
          <t>Attempt 2</t>
        </is>
      </c>
      <c r="H3313" s="39" t="str">
        <f>IF(ISNUMBER(MATCH(G3313,QualityStatuses,0)),"Quality Lead","Non-Quality Lead")</f>
        <v>Non-Quality Lead</v>
      </c>
      <c r="I3313" t="inlineStr">
        <is>
          <t>2026-10</t>
        </is>
      </c>
      <c r="J3313" t="inlineStr">
        <is>
          <t>Wk of 2026-10-05</t>
        </is>
      </c>
      <c r="K3313" t="inlineStr">
        <is>
          <t>Tejaswini Tarigopula</t>
        </is>
      </c>
      <c r="L3313" t="inlineStr">
        <is>
          <t>Facebook</t>
        </is>
      </c>
      <c r="M3313" t="inlineStr">
        <is>
          <t>Direct (campaign tagged in CRM)</t>
        </is>
      </c>
      <c r="N3313" t="inlineStr">
        <is>
          <t>6ac66f465403134a17cfa872</t>
        </is>
      </c>
      <c r="O3313" t="n">
        <v>1</v>
      </c>
      <c r="P3313" s="40">
        <f>IF(A3313="Lead",IF(ISNUMBER(MATCH(G3313,QualityStatuses,0)),1,0),0)</f>
        <v>0</v>
      </c>
      <c r="Q3313" s="40">
        <f>IF(A3313="Lead",IF(G3313="New Lead",0,1),0)</f>
        <v>1</v>
      </c>
      <c r="R3313" s="40">
        <f>IF(A3313="Lead",IF(G3313="Lost",1,0),0)</f>
        <v>0</v>
      </c>
      <c r="S3313" t="n">
        <v>2</v>
      </c>
      <c r="T3313" t="n">
        <v>0</v>
      </c>
      <c r="U3313" t="n">
        <v>0</v>
      </c>
      <c r="V3313" t="n">
        <v>0</v>
      </c>
      <c r="W3313" t="n">
        <v>0</v>
      </c>
      <c r="X3313" t="n">
        <v>0</v>
      </c>
      <c r="Y3313">
        <f>IF(AND(A3313="Lead",COUNTIF(MetaCamps,C3313)&gt;0),1,0)</f>
        <v>1</v>
      </c>
      <c r="Z3313">
        <f>IF(Y3313=1,P3313,0)</f>
        <v>0</v>
      </c>
    </row>
    <row r="3314">
      <c r="A3314" t="inlineStr">
        <is>
          <t>Lead</t>
        </is>
      </c>
      <c r="B3314" s="39" t="str">
        <f>IFERROR(INDEX(CampTypes,MATCH(C3314,CampList,0)),"Unattributed")</f>
        <v>Old</v>
      </c>
      <c r="C3314" t="inlineStr">
        <is>
          <t>E_Natuf_Foco_10092026</t>
        </is>
      </c>
      <c r="D3314" t="inlineStr">
        <is>
          <t>E_Natuf_Foco_10092026_Ad Set6</t>
        </is>
      </c>
      <c r="E3314" t="inlineStr">
        <is>
          <t>E_Natuf_Foco_10092026_Ad Set6_Ad6</t>
        </is>
      </c>
      <c r="F3314" t="inlineStr">
        <is>
          <t>Natuf</t>
        </is>
      </c>
      <c r="G3314" t="inlineStr">
        <is>
          <t>Details Shared</t>
        </is>
      </c>
      <c r="H3314" s="39" t="str">
        <f>IF(ISNUMBER(MATCH(G3314,QualityStatuses,0)),"Quality Lead","Non-Quality Lead")</f>
        <v>Quality Lead</v>
      </c>
      <c r="I3314" t="inlineStr">
        <is>
          <t>2026-10</t>
        </is>
      </c>
      <c r="J3314" t="inlineStr">
        <is>
          <t>Wk of 2026-10-05</t>
        </is>
      </c>
      <c r="K3314" t="inlineStr">
        <is>
          <t>Marshal Malbari</t>
        </is>
      </c>
      <c r="L3314" t="inlineStr">
        <is>
          <t>Facebook</t>
        </is>
      </c>
      <c r="M3314" t="inlineStr">
        <is>
          <t>Direct (campaign tagged in CRM)</t>
        </is>
      </c>
      <c r="N3314" t="inlineStr">
        <is>
          <t>6ac66e0c2d35ecb14d38d464</t>
        </is>
      </c>
      <c r="O3314" t="n">
        <v>1</v>
      </c>
      <c r="P3314" s="40">
        <f>IF(A3314="Lead",IF(ISNUMBER(MATCH(G3314,QualityStatuses,0)),1,0),0)</f>
        <v>1</v>
      </c>
      <c r="Q3314" s="40">
        <f>IF(A3314="Lead",IF(G3314="New Lead",0,1),0)</f>
        <v>1</v>
      </c>
      <c r="R3314" s="40">
        <f>IF(A3314="Lead",IF(G3314="Lost",1,0),0)</f>
        <v>0</v>
      </c>
      <c r="S3314" t="n">
        <v>1</v>
      </c>
      <c r="T3314" t="n">
        <v>1</v>
      </c>
      <c r="U3314" t="n">
        <v>0</v>
      </c>
      <c r="V3314" t="n">
        <v>0</v>
      </c>
      <c r="W3314" t="n">
        <v>0</v>
      </c>
      <c r="X3314" t="n">
        <v>0</v>
      </c>
      <c r="Y3314">
        <f>IF(AND(A3314="Lead",COUNTIF(MetaCamps,C3314)&gt;0),1,0)</f>
        <v>1</v>
      </c>
      <c r="Z3314">
        <f>IF(Y3314=1,P3314,0)</f>
        <v>1</v>
      </c>
    </row>
    <row r="3315">
      <c r="A3315" t="inlineStr">
        <is>
          <t>Lead</t>
        </is>
      </c>
      <c r="B3315" s="39" t="str">
        <f>IFERROR(INDEX(CampTypes,MATCH(C3315,CampList,0)),"Unattributed")</f>
        <v>Old</v>
      </c>
      <c r="C3315" t="inlineStr">
        <is>
          <t>E_Suresh_Natuf_Kiosk_07072026</t>
        </is>
      </c>
      <c r="D3315" t="inlineStr">
        <is>
          <t>E_Suresh_Natuf_Kiosk_07072026_Adset5</t>
        </is>
      </c>
      <c r="E3315" t="inlineStr">
        <is>
          <t>E_Hindi_Suresh_Natuf_Kiosk_07072026_Adset5_ad3 – Copy 2</t>
        </is>
      </c>
      <c r="F3315" t="inlineStr">
        <is>
          <t>Natuf</t>
        </is>
      </c>
      <c r="G3315" t="inlineStr">
        <is>
          <t>Connected</t>
        </is>
      </c>
      <c r="H3315" s="39" t="str">
        <f>IF(ISNUMBER(MATCH(G3315,QualityStatuses,0)),"Quality Lead","Non-Quality Lead")</f>
        <v>Non-Quality Lead</v>
      </c>
      <c r="I3315" t="inlineStr">
        <is>
          <t>2026-10</t>
        </is>
      </c>
      <c r="J3315" t="inlineStr">
        <is>
          <t>Wk of 2026-10-05</t>
        </is>
      </c>
      <c r="K3315" t="inlineStr">
        <is>
          <t>Tejaswini Tarigopula</t>
        </is>
      </c>
      <c r="L3315" t="inlineStr">
        <is>
          <t>Facebook</t>
        </is>
      </c>
      <c r="M3315" t="inlineStr">
        <is>
          <t>Direct (campaign tagged in CRM)</t>
        </is>
      </c>
      <c r="N3315" t="inlineStr">
        <is>
          <t>6ac66de593ba98774e5bcd74</t>
        </is>
      </c>
      <c r="O3315" t="n">
        <v>1</v>
      </c>
      <c r="P3315" s="40">
        <f>IF(A3315="Lead",IF(ISNUMBER(MATCH(G3315,QualityStatuses,0)),1,0),0)</f>
        <v>0</v>
      </c>
      <c r="Q3315" s="40">
        <f>IF(A3315="Lead",IF(G3315="New Lead",0,1),0)</f>
        <v>1</v>
      </c>
      <c r="R3315" s="40">
        <f>IF(A3315="Lead",IF(G3315="Lost",1,0),0)</f>
        <v>0</v>
      </c>
      <c r="S3315" t="n">
        <v>2</v>
      </c>
      <c r="T3315" t="n">
        <v>1</v>
      </c>
      <c r="U3315" t="n">
        <v>0</v>
      </c>
      <c r="V3315" t="n">
        <v>0</v>
      </c>
      <c r="W3315" t="n">
        <v>0</v>
      </c>
      <c r="X3315" t="n">
        <v>0</v>
      </c>
      <c r="Y3315">
        <f>IF(AND(A3315="Lead",COUNTIF(MetaCamps,C3315)&gt;0),1,0)</f>
        <v>1</v>
      </c>
      <c r="Z3315">
        <f>IF(Y3315=1,P3315,0)</f>
        <v>0</v>
      </c>
    </row>
    <row r="3316">
      <c r="A3316" t="inlineStr">
        <is>
          <t>Lead</t>
        </is>
      </c>
      <c r="B3316" s="39" t="str">
        <f>IFERROR(INDEX(CampTypes,MATCH(C3316,CampList,0)),"Unattributed")</f>
        <v>Old</v>
      </c>
      <c r="C3316" t="inlineStr">
        <is>
          <t>E_Karan_Natuf_All_07072026</t>
        </is>
      </c>
      <c r="D3316" t="inlineStr">
        <is>
          <t>E_Karan_Natuf_Fragship_07072026_Adset2</t>
        </is>
      </c>
      <c r="E3316" t="inlineStr">
        <is>
          <t>E_Karan_Natuf_Flagship_Cafe_07072026_Adset2_Ad1 – Copy 2</t>
        </is>
      </c>
      <c r="F3316" t="inlineStr">
        <is>
          <t>Natuf</t>
        </is>
      </c>
      <c r="G3316" t="inlineStr">
        <is>
          <t>Attempt 2</t>
        </is>
      </c>
      <c r="H3316" s="39" t="str">
        <f>IF(ISNUMBER(MATCH(G3316,QualityStatuses,0)),"Quality Lead","Non-Quality Lead")</f>
        <v>Non-Quality Lead</v>
      </c>
      <c r="I3316" t="inlineStr">
        <is>
          <t>2026-10</t>
        </is>
      </c>
      <c r="J3316" t="inlineStr">
        <is>
          <t>Wk of 2026-10-05</t>
        </is>
      </c>
      <c r="K3316" t="inlineStr">
        <is>
          <t>Tejaswini Tarigopula</t>
        </is>
      </c>
      <c r="L3316" t="inlineStr">
        <is>
          <t>Facebook</t>
        </is>
      </c>
      <c r="M3316" t="inlineStr">
        <is>
          <t>Direct (campaign tagged in CRM)</t>
        </is>
      </c>
      <c r="N3316" t="inlineStr">
        <is>
          <t>6ac66b608048b55311efe8b4</t>
        </is>
      </c>
      <c r="O3316" t="n">
        <v>1</v>
      </c>
      <c r="P3316" s="40">
        <f>IF(A3316="Lead",IF(ISNUMBER(MATCH(G3316,QualityStatuses,0)),1,0),0)</f>
        <v>0</v>
      </c>
      <c r="Q3316" s="40">
        <f>IF(A3316="Lead",IF(G3316="New Lead",0,1),0)</f>
        <v>1</v>
      </c>
      <c r="R3316" s="40">
        <f>IF(A3316="Lead",IF(G3316="Lost",1,0),0)</f>
        <v>0</v>
      </c>
      <c r="S3316" t="n">
        <v>3</v>
      </c>
      <c r="T3316" t="n">
        <v>0</v>
      </c>
      <c r="U3316" t="n">
        <v>0</v>
      </c>
      <c r="V3316" t="n">
        <v>0</v>
      </c>
      <c r="W3316" t="n">
        <v>0</v>
      </c>
      <c r="X3316" t="n">
        <v>0</v>
      </c>
      <c r="Y3316">
        <f>IF(AND(A3316="Lead",COUNTIF(MetaCamps,C3316)&gt;0),1,0)</f>
        <v>1</v>
      </c>
      <c r="Z3316">
        <f>IF(Y3316=1,P3316,0)</f>
        <v>0</v>
      </c>
    </row>
    <row r="3317">
      <c r="A3317" t="inlineStr">
        <is>
          <t>Lead</t>
        </is>
      </c>
      <c r="B3317" s="39" t="str">
        <f>IFERROR(INDEX(CampTypes,MATCH(C3317,CampList,0)),"Unattributed")</f>
        <v>Old</v>
      </c>
      <c r="C3317" t="inlineStr">
        <is>
          <t>E_Suresh_Natuf_Kiosk_07072026</t>
        </is>
      </c>
      <c r="D3317" t="inlineStr">
        <is>
          <t>E_Suresh_Natuf_Kiosk_07072026_Adset5</t>
        </is>
      </c>
      <c r="E3317" t="inlineStr">
        <is>
          <t>E_Hindi_Suresh_Natuf_Kiosk_07072026_Adset5_ad3 – Copy 2</t>
        </is>
      </c>
      <c r="F3317" t="inlineStr">
        <is>
          <t>Natuf</t>
        </is>
      </c>
      <c r="G3317" t="inlineStr">
        <is>
          <t>Attempt 1</t>
        </is>
      </c>
      <c r="H3317" s="39" t="str">
        <f>IF(ISNUMBER(MATCH(G3317,QualityStatuses,0)),"Quality Lead","Non-Quality Lead")</f>
        <v>Non-Quality Lead</v>
      </c>
      <c r="I3317" t="inlineStr">
        <is>
          <t>2026-10</t>
        </is>
      </c>
      <c r="J3317" t="inlineStr">
        <is>
          <t>Wk of 2026-10-05</t>
        </is>
      </c>
      <c r="K3317" t="inlineStr">
        <is>
          <t>Tejaswini Tarigopula</t>
        </is>
      </c>
      <c r="L3317" t="inlineStr">
        <is>
          <t>Facebook</t>
        </is>
      </c>
      <c r="M3317" t="inlineStr">
        <is>
          <t>Direct (campaign tagged in CRM)</t>
        </is>
      </c>
      <c r="N3317" t="inlineStr">
        <is>
          <t>6ac66ac0da2b4e6de1a1a809</t>
        </is>
      </c>
      <c r="O3317" t="n">
        <v>1</v>
      </c>
      <c r="P3317" s="40">
        <f>IF(A3317="Lead",IF(ISNUMBER(MATCH(G3317,QualityStatuses,0)),1,0),0)</f>
        <v>0</v>
      </c>
      <c r="Q3317" s="40">
        <f>IF(A3317="Lead",IF(G3317="New Lead",0,1),0)</f>
        <v>1</v>
      </c>
      <c r="R3317" s="40">
        <f>IF(A3317="Lead",IF(G3317="Lost",1,0),0)</f>
        <v>0</v>
      </c>
      <c r="S3317" t="n">
        <v>2</v>
      </c>
      <c r="T3317" t="n">
        <v>0</v>
      </c>
      <c r="U3317" t="n">
        <v>0</v>
      </c>
      <c r="V3317" t="n">
        <v>0</v>
      </c>
      <c r="W3317" t="n">
        <v>0</v>
      </c>
      <c r="X3317" t="n">
        <v>0</v>
      </c>
      <c r="Y3317">
        <f>IF(AND(A3317="Lead",COUNTIF(MetaCamps,C3317)&gt;0),1,0)</f>
        <v>1</v>
      </c>
      <c r="Z3317">
        <f>IF(Y3317=1,P3317,0)</f>
        <v>0</v>
      </c>
    </row>
    <row r="3318">
      <c r="A3318" t="inlineStr">
        <is>
          <t>Lead</t>
        </is>
      </c>
      <c r="B3318" s="39" t="str">
        <f>IFERROR(INDEX(CampTypes,MATCH(C3318,CampList,0)),"Unattributed")</f>
        <v>Old</v>
      </c>
      <c r="C3318" t="inlineStr">
        <is>
          <t>natuf_Kiosk_14072026_Hindi</t>
        </is>
      </c>
      <c r="D3318" t="inlineStr">
        <is>
          <t>natuf_Kiosk_23092026_ad set3</t>
        </is>
      </c>
      <c r="E3318" t="inlineStr">
        <is>
          <t>natuf_Kiosk_23092026_ad set3_ad1</t>
        </is>
      </c>
      <c r="F3318" t="inlineStr">
        <is>
          <t>Natuf</t>
        </is>
      </c>
      <c r="G3318" t="inlineStr">
        <is>
          <t>Connected</t>
        </is>
      </c>
      <c r="H3318" s="39" t="str">
        <f>IF(ISNUMBER(MATCH(G3318,QualityStatuses,0)),"Quality Lead","Non-Quality Lead")</f>
        <v>Non-Quality Lead</v>
      </c>
      <c r="I3318" t="inlineStr">
        <is>
          <t>2026-10</t>
        </is>
      </c>
      <c r="J3318" t="inlineStr">
        <is>
          <t>Wk of 2026-10-05</t>
        </is>
      </c>
      <c r="K3318" t="inlineStr">
        <is>
          <t>Tejaswini Tarigopula</t>
        </is>
      </c>
      <c r="L3318" t="inlineStr">
        <is>
          <t>Facebook</t>
        </is>
      </c>
      <c r="M3318" t="inlineStr">
        <is>
          <t>Direct (campaign tagged in CRM)</t>
        </is>
      </c>
      <c r="N3318" t="inlineStr">
        <is>
          <t>6ac66746746e7bf56a2a1b63</t>
        </is>
      </c>
      <c r="O3318" t="n">
        <v>1</v>
      </c>
      <c r="P3318" s="40">
        <f>IF(A3318="Lead",IF(ISNUMBER(MATCH(G3318,QualityStatuses,0)),1,0),0)</f>
        <v>0</v>
      </c>
      <c r="Q3318" s="40">
        <f>IF(A3318="Lead",IF(G3318="New Lead",0,1),0)</f>
        <v>1</v>
      </c>
      <c r="R3318" s="40">
        <f>IF(A3318="Lead",IF(G3318="Lost",1,0),0)</f>
        <v>0</v>
      </c>
      <c r="S3318" t="n">
        <v>13</v>
      </c>
      <c r="T3318" t="n">
        <v>5</v>
      </c>
      <c r="U3318" t="n">
        <v>0</v>
      </c>
      <c r="V3318" t="n">
        <v>0</v>
      </c>
      <c r="W3318" t="n">
        <v>0</v>
      </c>
      <c r="X3318" t="n">
        <v>0</v>
      </c>
      <c r="Y3318">
        <f>IF(AND(A3318="Lead",COUNTIF(MetaCamps,C3318)&gt;0),1,0)</f>
        <v>1</v>
      </c>
      <c r="Z3318">
        <f>IF(Y3318=1,P3318,0)</f>
        <v>0</v>
      </c>
    </row>
    <row r="3319">
      <c r="A3319" t="inlineStr">
        <is>
          <t>Lead</t>
        </is>
      </c>
      <c r="B3319" s="39" t="str">
        <f>IFERROR(INDEX(CampTypes,MATCH(C3319,CampList,0)),"Unattributed")</f>
        <v>Old</v>
      </c>
      <c r="C3319" t="inlineStr">
        <is>
          <t>E_Natuf_Generic_13082026</t>
        </is>
      </c>
      <c r="D3319" t="inlineStr">
        <is>
          <t>E_Natuf_Generic_13082026_Adset1</t>
        </is>
      </c>
      <c r="E3319" t="inlineStr">
        <is>
          <t>E_Natuf_Generic_13082026_Adset1_Ad1</t>
        </is>
      </c>
      <c r="F3319" t="inlineStr">
        <is>
          <t>Natuf</t>
        </is>
      </c>
      <c r="G3319" t="inlineStr">
        <is>
          <t>Attempt 1</t>
        </is>
      </c>
      <c r="H3319" s="39" t="str">
        <f>IF(ISNUMBER(MATCH(G3319,QualityStatuses,0)),"Quality Lead","Non-Quality Lead")</f>
        <v>Non-Quality Lead</v>
      </c>
      <c r="I3319" t="inlineStr">
        <is>
          <t>2026-10</t>
        </is>
      </c>
      <c r="J3319" t="inlineStr">
        <is>
          <t>Wk of 2026-10-05</t>
        </is>
      </c>
      <c r="K3319" t="inlineStr">
        <is>
          <t>Tejaswini Tarigopula</t>
        </is>
      </c>
      <c r="L3319" t="inlineStr">
        <is>
          <t>Facebook</t>
        </is>
      </c>
      <c r="M3319" t="inlineStr">
        <is>
          <t>Direct (campaign tagged in CRM)</t>
        </is>
      </c>
      <c r="N3319" t="inlineStr">
        <is>
          <t>6ac66292de5055b196a8f8a4</t>
        </is>
      </c>
      <c r="O3319" t="n">
        <v>1</v>
      </c>
      <c r="P3319" s="40">
        <f>IF(A3319="Lead",IF(ISNUMBER(MATCH(G3319,QualityStatuses,0)),1,0),0)</f>
        <v>0</v>
      </c>
      <c r="Q3319" s="40">
        <f>IF(A3319="Lead",IF(G3319="New Lead",0,1),0)</f>
        <v>1</v>
      </c>
      <c r="R3319" s="40">
        <f>IF(A3319="Lead",IF(G3319="Lost",1,0),0)</f>
        <v>0</v>
      </c>
      <c r="S3319" t="n">
        <v>1</v>
      </c>
      <c r="T3319" t="n">
        <v>0</v>
      </c>
      <c r="U3319" t="n">
        <v>0</v>
      </c>
      <c r="V3319" t="n">
        <v>0</v>
      </c>
      <c r="W3319" t="n">
        <v>0</v>
      </c>
      <c r="X3319" t="n">
        <v>0</v>
      </c>
      <c r="Y3319">
        <f>IF(AND(A3319="Lead",COUNTIF(MetaCamps,C3319)&gt;0),1,0)</f>
        <v>1</v>
      </c>
      <c r="Z3319">
        <f>IF(Y3319=1,P3319,0)</f>
        <v>0</v>
      </c>
    </row>
    <row r="3320">
      <c r="A3320" t="inlineStr">
        <is>
          <t>Lead</t>
        </is>
      </c>
      <c r="B3320" s="39" t="str">
        <f>IFERROR(INDEX(CampTypes,MATCH(C3320,CampList,0)),"Unattributed")</f>
        <v>Old</v>
      </c>
      <c r="C3320" t="inlineStr">
        <is>
          <t>E_Natuf_Generic_13082026</t>
        </is>
      </c>
      <c r="D3320" t="inlineStr">
        <is>
          <t>E_Natuf_Generic_13082026_Adset1</t>
        </is>
      </c>
      <c r="E3320" t="inlineStr">
        <is>
          <t>E_Natuf_Generic_13082026_Adset1_Ad1</t>
        </is>
      </c>
      <c r="F3320" t="inlineStr">
        <is>
          <t>Natuf</t>
        </is>
      </c>
      <c r="G3320" t="inlineStr">
        <is>
          <t>Meeting Scheduled</t>
        </is>
      </c>
      <c r="H3320" s="39" t="str">
        <f>IF(ISNUMBER(MATCH(G3320,QualityStatuses,0)),"Quality Lead","Non-Quality Lead")</f>
        <v>Quality Lead</v>
      </c>
      <c r="I3320" t="inlineStr">
        <is>
          <t>2026-10</t>
        </is>
      </c>
      <c r="J3320" t="inlineStr">
        <is>
          <t>Wk of 2026-10-05</t>
        </is>
      </c>
      <c r="K3320" t="inlineStr">
        <is>
          <t>Marshal Malbari</t>
        </is>
      </c>
      <c r="L3320" t="inlineStr">
        <is>
          <t>Facebook</t>
        </is>
      </c>
      <c r="M3320" t="inlineStr">
        <is>
          <t>Direct (campaign tagged in CRM)</t>
        </is>
      </c>
      <c r="N3320" t="inlineStr">
        <is>
          <t>6ac662258233b0d06babe388</t>
        </is>
      </c>
      <c r="O3320" t="n">
        <v>1</v>
      </c>
      <c r="P3320" s="40">
        <f>IF(A3320="Lead",IF(ISNUMBER(MATCH(G3320,QualityStatuses,0)),1,0),0)</f>
        <v>1</v>
      </c>
      <c r="Q3320" s="40">
        <f>IF(A3320="Lead",IF(G3320="New Lead",0,1),0)</f>
        <v>1</v>
      </c>
      <c r="R3320" s="40">
        <f>IF(A3320="Lead",IF(G3320="Lost",1,0),0)</f>
        <v>0</v>
      </c>
      <c r="S3320" t="n">
        <v>8</v>
      </c>
      <c r="T3320" t="n">
        <v>5</v>
      </c>
      <c r="U3320" t="n">
        <v>0</v>
      </c>
      <c r="V3320" t="n">
        <v>0</v>
      </c>
      <c r="W3320" t="n">
        <v>0</v>
      </c>
      <c r="X3320" t="n">
        <v>0</v>
      </c>
      <c r="Y3320">
        <f>IF(AND(A3320="Lead",COUNTIF(MetaCamps,C3320)&gt;0),1,0)</f>
        <v>1</v>
      </c>
      <c r="Z3320">
        <f>IF(Y3320=1,P3320,0)</f>
        <v>1</v>
      </c>
    </row>
    <row r="3321">
      <c r="A3321" t="inlineStr">
        <is>
          <t>Lead</t>
        </is>
      </c>
      <c r="B3321" s="39" t="str">
        <f>IFERROR(INDEX(CampTypes,MATCH(C3321,CampList,0)),"Unattributed")</f>
        <v>Old</v>
      </c>
      <c r="C3321" t="inlineStr">
        <is>
          <t>E_Natuf_Generic_13082026</t>
        </is>
      </c>
      <c r="D3321" t="inlineStr">
        <is>
          <t>E_Natuf_Generic_13082026_Adset1</t>
        </is>
      </c>
      <c r="E3321" t="inlineStr">
        <is>
          <t>E_Natuf_Generic_13082026_Adset1_Ad1</t>
        </is>
      </c>
      <c r="F3321" t="inlineStr">
        <is>
          <t>Natuf</t>
        </is>
      </c>
      <c r="G3321" t="inlineStr">
        <is>
          <t>Lost</t>
        </is>
      </c>
      <c r="H3321" s="39" t="str">
        <f>IF(ISNUMBER(MATCH(G3321,QualityStatuses,0)),"Quality Lead","Non-Quality Lead")</f>
        <v>Non-Quality Lead</v>
      </c>
      <c r="I3321" t="inlineStr">
        <is>
          <t>2026-10</t>
        </is>
      </c>
      <c r="J3321" t="inlineStr">
        <is>
          <t>Wk of 2026-10-05</t>
        </is>
      </c>
      <c r="K3321" t="inlineStr">
        <is>
          <t>Marshal Malbari</t>
        </is>
      </c>
      <c r="L3321" t="inlineStr">
        <is>
          <t>Facebook</t>
        </is>
      </c>
      <c r="M3321" t="inlineStr">
        <is>
          <t>Direct (campaign tagged in CRM)</t>
        </is>
      </c>
      <c r="N3321" t="inlineStr">
        <is>
          <t>6ac65b1563275501676cbd53</t>
        </is>
      </c>
      <c r="O3321" t="n">
        <v>1</v>
      </c>
      <c r="P3321" s="40">
        <f>IF(A3321="Lead",IF(ISNUMBER(MATCH(G3321,QualityStatuses,0)),1,0),0)</f>
        <v>0</v>
      </c>
      <c r="Q3321" s="40">
        <f>IF(A3321="Lead",IF(G3321="New Lead",0,1),0)</f>
        <v>1</v>
      </c>
      <c r="R3321" s="40">
        <f>IF(A3321="Lead",IF(G3321="Lost",1,0),0)</f>
        <v>1</v>
      </c>
      <c r="S3321" t="n">
        <v>4</v>
      </c>
      <c r="T3321" t="n">
        <v>2</v>
      </c>
      <c r="U3321" t="n">
        <v>0</v>
      </c>
      <c r="V3321" t="n">
        <v>0</v>
      </c>
      <c r="W3321" t="n">
        <v>0</v>
      </c>
      <c r="X3321" t="n">
        <v>0</v>
      </c>
      <c r="Y3321">
        <f>IF(AND(A3321="Lead",COUNTIF(MetaCamps,C3321)&gt;0),1,0)</f>
        <v>1</v>
      </c>
      <c r="Z3321">
        <f>IF(Y3321=1,P3321,0)</f>
        <v>0</v>
      </c>
    </row>
    <row r="3322">
      <c r="A3322" t="inlineStr">
        <is>
          <t>Lead</t>
        </is>
      </c>
      <c r="B3322" s="39" t="str">
        <f>IFERROR(INDEX(CampTypes,MATCH(C3322,CampList,0)),"Unattributed")</f>
        <v>Old</v>
      </c>
      <c r="C3322" t="inlineStr">
        <is>
          <t>E_Selva_Natuf_All_07072026</t>
        </is>
      </c>
      <c r="D3322" t="inlineStr">
        <is>
          <t>E_Selva_Natuf_Sign_07072026_Adset3</t>
        </is>
      </c>
      <c r="E3322" t="inlineStr">
        <is>
          <t>E_Selva_Natuf_Sign_07072026_Adset2_Ad1</t>
        </is>
      </c>
      <c r="F3322" t="inlineStr">
        <is>
          <t>Natuf</t>
        </is>
      </c>
      <c r="G3322" t="inlineStr">
        <is>
          <t>Meeting Conducted</t>
        </is>
      </c>
      <c r="H3322" s="39" t="str">
        <f>IF(ISNUMBER(MATCH(G3322,QualityStatuses,0)),"Quality Lead","Non-Quality Lead")</f>
        <v>Quality Lead</v>
      </c>
      <c r="I3322" t="inlineStr">
        <is>
          <t>2026-10</t>
        </is>
      </c>
      <c r="J3322" t="inlineStr">
        <is>
          <t>Wk of 2026-10-05</t>
        </is>
      </c>
      <c r="K3322" t="inlineStr">
        <is>
          <t>Deepak Rai</t>
        </is>
      </c>
      <c r="L3322" t="inlineStr">
        <is>
          <t>Facebook</t>
        </is>
      </c>
      <c r="M3322" t="inlineStr">
        <is>
          <t>Direct (campaign tagged in CRM)</t>
        </is>
      </c>
      <c r="N3322" t="inlineStr">
        <is>
          <t>6ac65a66cb5e8e0cb73cd90d</t>
        </is>
      </c>
      <c r="O3322" t="n">
        <v>1</v>
      </c>
      <c r="P3322" s="40">
        <f>IF(A3322="Lead",IF(ISNUMBER(MATCH(G3322,QualityStatuses,0)),1,0),0)</f>
        <v>1</v>
      </c>
      <c r="Q3322" s="40">
        <f>IF(A3322="Lead",IF(G3322="New Lead",0,1),0)</f>
        <v>1</v>
      </c>
      <c r="R3322" s="40">
        <f>IF(A3322="Lead",IF(G3322="Lost",1,0),0)</f>
        <v>0</v>
      </c>
      <c r="S3322" t="n">
        <v>10</v>
      </c>
      <c r="T3322" t="n">
        <v>5</v>
      </c>
      <c r="U3322" t="n">
        <v>0</v>
      </c>
      <c r="V3322" t="n">
        <v>0</v>
      </c>
      <c r="W3322" t="n">
        <v>0</v>
      </c>
      <c r="X3322" t="n">
        <v>0</v>
      </c>
      <c r="Y3322">
        <f>IF(AND(A3322="Lead",COUNTIF(MetaCamps,C3322)&gt;0),1,0)</f>
        <v>1</v>
      </c>
      <c r="Z3322">
        <f>IF(Y3322=1,P3322,0)</f>
        <v>1</v>
      </c>
    </row>
    <row r="3323">
      <c r="A3323" t="inlineStr">
        <is>
          <t>Lead</t>
        </is>
      </c>
      <c r="B3323" s="39" t="str">
        <f>IFERROR(INDEX(CampTypes,MATCH(C3323,CampList,0)),"Unattributed")</f>
        <v>Old</v>
      </c>
      <c r="C3323" t="inlineStr">
        <is>
          <t>E_Selva_Natuf_All_07072026</t>
        </is>
      </c>
      <c r="D3323" t="inlineStr">
        <is>
          <t>E_Selva_Natuf_Sign_07072026_Adset3</t>
        </is>
      </c>
      <c r="E3323" t="inlineStr">
        <is>
          <t>E_Selva_Natuf_Sign_07072026_Adset2_Ad1</t>
        </is>
      </c>
      <c r="F3323" t="inlineStr">
        <is>
          <t>Natuf</t>
        </is>
      </c>
      <c r="G3323" t="inlineStr">
        <is>
          <t>Details Shared</t>
        </is>
      </c>
      <c r="H3323" s="39" t="str">
        <f>IF(ISNUMBER(MATCH(G3323,QualityStatuses,0)),"Quality Lead","Non-Quality Lead")</f>
        <v>Quality Lead</v>
      </c>
      <c r="I3323" t="inlineStr">
        <is>
          <t>2026-10</t>
        </is>
      </c>
      <c r="J3323" t="inlineStr">
        <is>
          <t>Wk of 2026-10-05</t>
        </is>
      </c>
      <c r="K3323" t="inlineStr">
        <is>
          <t>Marshal Malbari</t>
        </is>
      </c>
      <c r="L3323" t="inlineStr">
        <is>
          <t>Facebook</t>
        </is>
      </c>
      <c r="M3323" t="inlineStr">
        <is>
          <t>Direct (campaign tagged in CRM)</t>
        </is>
      </c>
      <c r="N3323" t="inlineStr">
        <is>
          <t>6ac65804b27863458b2ebc0d</t>
        </is>
      </c>
      <c r="O3323" t="n">
        <v>1</v>
      </c>
      <c r="P3323" s="40">
        <f>IF(A3323="Lead",IF(ISNUMBER(MATCH(G3323,QualityStatuses,0)),1,0),0)</f>
        <v>1</v>
      </c>
      <c r="Q3323" s="40">
        <f>IF(A3323="Lead",IF(G3323="New Lead",0,1),0)</f>
        <v>1</v>
      </c>
      <c r="R3323" s="40">
        <f>IF(A3323="Lead",IF(G3323="Lost",1,0),0)</f>
        <v>0</v>
      </c>
      <c r="S3323" t="n">
        <v>5</v>
      </c>
      <c r="T3323" t="n">
        <v>1</v>
      </c>
      <c r="U3323" t="n">
        <v>0</v>
      </c>
      <c r="V3323" t="n">
        <v>0</v>
      </c>
      <c r="W3323" t="n">
        <v>0</v>
      </c>
      <c r="X3323" t="n">
        <v>0</v>
      </c>
      <c r="Y3323">
        <f>IF(AND(A3323="Lead",COUNTIF(MetaCamps,C3323)&gt;0),1,0)</f>
        <v>1</v>
      </c>
      <c r="Z3323">
        <f>IF(Y3323=1,P3323,0)</f>
        <v>1</v>
      </c>
    </row>
    <row r="3324">
      <c r="A3324" t="inlineStr">
        <is>
          <t>Lead</t>
        </is>
      </c>
      <c r="B3324" s="39" t="str">
        <f>IFERROR(INDEX(CampTypes,MATCH(C3324,CampList,0)),"Unattributed")</f>
        <v>Old</v>
      </c>
      <c r="C3324" t="inlineStr">
        <is>
          <t>E_Selva_Natuf_All_07072026</t>
        </is>
      </c>
      <c r="D3324" t="inlineStr">
        <is>
          <t>E_Selva_Natuf_Sign_07072026_Adset3</t>
        </is>
      </c>
      <c r="E3324" t="inlineStr">
        <is>
          <t>E_Selva_Natuf_Sign_07072026_Adset2_Ad1</t>
        </is>
      </c>
      <c r="F3324" t="inlineStr">
        <is>
          <t>Natuf</t>
        </is>
      </c>
      <c r="G3324" t="inlineStr">
        <is>
          <t>Details Shared</t>
        </is>
      </c>
      <c r="H3324" s="39" t="str">
        <f>IF(ISNUMBER(MATCH(G3324,QualityStatuses,0)),"Quality Lead","Non-Quality Lead")</f>
        <v>Quality Lead</v>
      </c>
      <c r="I3324" t="inlineStr">
        <is>
          <t>2026-10</t>
        </is>
      </c>
      <c r="J3324" t="inlineStr">
        <is>
          <t>Wk of 2026-10-05</t>
        </is>
      </c>
      <c r="K3324" t="inlineStr">
        <is>
          <t>Marshal Malbari</t>
        </is>
      </c>
      <c r="L3324" t="inlineStr">
        <is>
          <t>Facebook</t>
        </is>
      </c>
      <c r="M3324" t="inlineStr">
        <is>
          <t>Direct (campaign tagged in CRM)</t>
        </is>
      </c>
      <c r="N3324" t="inlineStr">
        <is>
          <t>6ac655db7b48b6d6af42ac05</t>
        </is>
      </c>
      <c r="O3324" t="n">
        <v>1</v>
      </c>
      <c r="P3324" s="40">
        <f>IF(A3324="Lead",IF(ISNUMBER(MATCH(G3324,QualityStatuses,0)),1,0),0)</f>
        <v>1</v>
      </c>
      <c r="Q3324" s="40">
        <f>IF(A3324="Lead",IF(G3324="New Lead",0,1),0)</f>
        <v>1</v>
      </c>
      <c r="R3324" s="40">
        <f>IF(A3324="Lead",IF(G3324="Lost",1,0),0)</f>
        <v>0</v>
      </c>
      <c r="S3324" t="n">
        <v>8</v>
      </c>
      <c r="T3324" t="n">
        <v>1</v>
      </c>
      <c r="U3324" t="n">
        <v>0</v>
      </c>
      <c r="V3324" t="n">
        <v>0</v>
      </c>
      <c r="W3324" t="n">
        <v>0</v>
      </c>
      <c r="X3324" t="n">
        <v>0</v>
      </c>
      <c r="Y3324">
        <f>IF(AND(A3324="Lead",COUNTIF(MetaCamps,C3324)&gt;0),1,0)</f>
        <v>1</v>
      </c>
      <c r="Z3324">
        <f>IF(Y3324=1,P3324,0)</f>
        <v>1</v>
      </c>
    </row>
    <row r="3325">
      <c r="A3325" t="inlineStr">
        <is>
          <t>Lead</t>
        </is>
      </c>
      <c r="B3325" s="39" t="str">
        <f>IFERROR(INDEX(CampTypes,MATCH(C3325,CampList,0)),"Unattributed")</f>
        <v>Old</v>
      </c>
      <c r="C3325" t="inlineStr">
        <is>
          <t>E_Suresh_Natuf_Kiosk_07072026</t>
        </is>
      </c>
      <c r="D3325" t="inlineStr">
        <is>
          <t>E_Suresh_Natuf_Kiosk_07072026_Adset5</t>
        </is>
      </c>
      <c r="E3325" t="inlineStr">
        <is>
          <t>E_Hindi_Suresh_Natuf_Kiosk_07072026_Adset5_ad3 – Copy 2</t>
        </is>
      </c>
      <c r="F3325" t="inlineStr">
        <is>
          <t>Natuf</t>
        </is>
      </c>
      <c r="G3325" t="inlineStr">
        <is>
          <t>Meeting Scheduled</t>
        </is>
      </c>
      <c r="H3325" s="39" t="str">
        <f>IF(ISNUMBER(MATCH(G3325,QualityStatuses,0)),"Quality Lead","Non-Quality Lead")</f>
        <v>Quality Lead</v>
      </c>
      <c r="I3325" t="inlineStr">
        <is>
          <t>2026-10</t>
        </is>
      </c>
      <c r="J3325" t="inlineStr">
        <is>
          <t>Wk of 2026-10-05</t>
        </is>
      </c>
      <c r="K3325" t="inlineStr">
        <is>
          <t>Tejaswini Tarigopula</t>
        </is>
      </c>
      <c r="L3325" t="inlineStr">
        <is>
          <t>Facebook</t>
        </is>
      </c>
      <c r="M3325" t="inlineStr">
        <is>
          <t>Direct (campaign tagged in CRM)</t>
        </is>
      </c>
      <c r="N3325" t="inlineStr">
        <is>
          <t>6ac654e2bb29be88eda3e9c6</t>
        </is>
      </c>
      <c r="O3325" t="n">
        <v>1</v>
      </c>
      <c r="P3325" s="40">
        <f>IF(A3325="Lead",IF(ISNUMBER(MATCH(G3325,QualityStatuses,0)),1,0),0)</f>
        <v>1</v>
      </c>
      <c r="Q3325" s="40">
        <f>IF(A3325="Lead",IF(G3325="New Lead",0,1),0)</f>
        <v>1</v>
      </c>
      <c r="R3325" s="40">
        <f>IF(A3325="Lead",IF(G3325="Lost",1,0),0)</f>
        <v>0</v>
      </c>
      <c r="S3325" t="n">
        <v>10</v>
      </c>
      <c r="T3325" t="n">
        <v>5</v>
      </c>
      <c r="U3325" t="n">
        <v>0</v>
      </c>
      <c r="V3325" t="n">
        <v>0</v>
      </c>
      <c r="W3325" t="n">
        <v>0</v>
      </c>
      <c r="X3325" t="n">
        <v>0</v>
      </c>
      <c r="Y3325">
        <f>IF(AND(A3325="Lead",COUNTIF(MetaCamps,C3325)&gt;0),1,0)</f>
        <v>1</v>
      </c>
      <c r="Z3325">
        <f>IF(Y3325=1,P3325,0)</f>
        <v>1</v>
      </c>
    </row>
    <row r="3326">
      <c r="A3326" t="inlineStr">
        <is>
          <t>Lead</t>
        </is>
      </c>
      <c r="B3326" s="39" t="str">
        <f>IFERROR(INDEX(CampTypes,MATCH(C3326,CampList,0)),"Unattributed")</f>
        <v>Old</v>
      </c>
      <c r="C3326" t="inlineStr">
        <is>
          <t>E_Selva_Natuf_All_07072026</t>
        </is>
      </c>
      <c r="D3326" t="inlineStr">
        <is>
          <t>E_Selva_Natuf_Sign_07072026_Adset3</t>
        </is>
      </c>
      <c r="E3326" t="inlineStr">
        <is>
          <t>E_Selva_Natuf_Sign_07072026_Adset2_Ad1</t>
        </is>
      </c>
      <c r="F3326" t="inlineStr">
        <is>
          <t>Natuf</t>
        </is>
      </c>
      <c r="G3326" t="inlineStr">
        <is>
          <t>Connected</t>
        </is>
      </c>
      <c r="H3326" s="39" t="str">
        <f>IF(ISNUMBER(MATCH(G3326,QualityStatuses,0)),"Quality Lead","Non-Quality Lead")</f>
        <v>Non-Quality Lead</v>
      </c>
      <c r="I3326" t="inlineStr">
        <is>
          <t>2026-10</t>
        </is>
      </c>
      <c r="J3326" t="inlineStr">
        <is>
          <t>Wk of 2026-10-05</t>
        </is>
      </c>
      <c r="K3326" t="inlineStr">
        <is>
          <t>Tejaswini Tarigopula</t>
        </is>
      </c>
      <c r="L3326" t="inlineStr">
        <is>
          <t>Facebook</t>
        </is>
      </c>
      <c r="M3326" t="inlineStr">
        <is>
          <t>Direct (campaign tagged in CRM)</t>
        </is>
      </c>
      <c r="N3326" t="inlineStr">
        <is>
          <t>6ac6531a7b48b6d6af42a9d1</t>
        </is>
      </c>
      <c r="O3326" t="n">
        <v>1</v>
      </c>
      <c r="P3326" s="40">
        <f>IF(A3326="Lead",IF(ISNUMBER(MATCH(G3326,QualityStatuses,0)),1,0),0)</f>
        <v>0</v>
      </c>
      <c r="Q3326" s="40">
        <f>IF(A3326="Lead",IF(G3326="New Lead",0,1),0)</f>
        <v>1</v>
      </c>
      <c r="R3326" s="40">
        <f>IF(A3326="Lead",IF(G3326="Lost",1,0),0)</f>
        <v>0</v>
      </c>
      <c r="S3326" t="n">
        <v>8</v>
      </c>
      <c r="T3326" t="n">
        <v>4</v>
      </c>
      <c r="U3326" t="n">
        <v>0</v>
      </c>
      <c r="V3326" t="n">
        <v>0</v>
      </c>
      <c r="W3326" t="n">
        <v>0</v>
      </c>
      <c r="X3326" t="n">
        <v>0</v>
      </c>
      <c r="Y3326">
        <f>IF(AND(A3326="Lead",COUNTIF(MetaCamps,C3326)&gt;0),1,0)</f>
        <v>1</v>
      </c>
      <c r="Z3326">
        <f>IF(Y3326=1,P3326,0)</f>
        <v>0</v>
      </c>
    </row>
    <row r="3327">
      <c r="A3327" t="inlineStr">
        <is>
          <t>Lead</t>
        </is>
      </c>
      <c r="B3327" s="39" t="str">
        <f>IFERROR(INDEX(CampTypes,MATCH(C3327,CampList,0)),"Unattributed")</f>
        <v>Old</v>
      </c>
      <c r="C3327" t="inlineStr">
        <is>
          <t>E_Selva_Natuf_All_07072026</t>
        </is>
      </c>
      <c r="D3327" t="inlineStr">
        <is>
          <t>E_Selva_Natuf_Sign_07072026_Adset3</t>
        </is>
      </c>
      <c r="E3327" t="inlineStr">
        <is>
          <t>E_Selva_Natuf_Sign_07072026_Adset2_Ad1</t>
        </is>
      </c>
      <c r="F3327" t="inlineStr">
        <is>
          <t>Natuf</t>
        </is>
      </c>
      <c r="G3327" t="inlineStr">
        <is>
          <t>Qualified</t>
        </is>
      </c>
      <c r="H3327" s="39" t="str">
        <f>IF(ISNUMBER(MATCH(G3327,QualityStatuses,0)),"Quality Lead","Non-Quality Lead")</f>
        <v>Quality Lead</v>
      </c>
      <c r="I3327" t="inlineStr">
        <is>
          <t>2026-10</t>
        </is>
      </c>
      <c r="J3327" t="inlineStr">
        <is>
          <t>Wk of 2026-10-05</t>
        </is>
      </c>
      <c r="K3327" t="inlineStr">
        <is>
          <t>Tejaswini Tarigopula</t>
        </is>
      </c>
      <c r="L3327" t="inlineStr">
        <is>
          <t>Facebook</t>
        </is>
      </c>
      <c r="M3327" t="inlineStr">
        <is>
          <t>Direct (campaign tagged in CRM)</t>
        </is>
      </c>
      <c r="N3327" t="inlineStr">
        <is>
          <t>6ac652d3bb29be88eda3e858</t>
        </is>
      </c>
      <c r="O3327" t="n">
        <v>1</v>
      </c>
      <c r="P3327" s="40">
        <f>IF(A3327="Lead",IF(ISNUMBER(MATCH(G3327,QualityStatuses,0)),1,0),0)</f>
        <v>1</v>
      </c>
      <c r="Q3327" s="40">
        <f>IF(A3327="Lead",IF(G3327="New Lead",0,1),0)</f>
        <v>1</v>
      </c>
      <c r="R3327" s="40">
        <f>IF(A3327="Lead",IF(G3327="Lost",1,0),0)</f>
        <v>0</v>
      </c>
      <c r="S3327" t="n">
        <v>5</v>
      </c>
      <c r="T3327" t="n">
        <v>3</v>
      </c>
      <c r="U3327" t="n">
        <v>0</v>
      </c>
      <c r="V3327" t="n">
        <v>0</v>
      </c>
      <c r="W3327" t="n">
        <v>0</v>
      </c>
      <c r="X3327" t="n">
        <v>0</v>
      </c>
      <c r="Y3327">
        <f>IF(AND(A3327="Lead",COUNTIF(MetaCamps,C3327)&gt;0),1,0)</f>
        <v>1</v>
      </c>
      <c r="Z3327">
        <f>IF(Y3327=1,P3327,0)</f>
        <v>1</v>
      </c>
    </row>
    <row r="3328">
      <c r="A3328" t="inlineStr">
        <is>
          <t>Lead</t>
        </is>
      </c>
      <c r="B3328" s="39" t="str">
        <f>IFERROR(INDEX(CampTypes,MATCH(C3328,CampList,0)),"Unattributed")</f>
        <v>Old</v>
      </c>
      <c r="C3328" t="inlineStr">
        <is>
          <t>natuf_Kiosk_14072026_Hindi</t>
        </is>
      </c>
      <c r="D3328" t="inlineStr">
        <is>
          <t>natuf_Kiosk_23092026_ad set3</t>
        </is>
      </c>
      <c r="E3328" t="inlineStr">
        <is>
          <t>natuf_Kiosk_23092026_ad set3_ad1</t>
        </is>
      </c>
      <c r="F3328" t="inlineStr">
        <is>
          <t>Natuf</t>
        </is>
      </c>
      <c r="G3328" t="inlineStr">
        <is>
          <t>Connected</t>
        </is>
      </c>
      <c r="H3328" s="39" t="str">
        <f>IF(ISNUMBER(MATCH(G3328,QualityStatuses,0)),"Quality Lead","Non-Quality Lead")</f>
        <v>Non-Quality Lead</v>
      </c>
      <c r="I3328" t="inlineStr">
        <is>
          <t>2026-10</t>
        </is>
      </c>
      <c r="J3328" t="inlineStr">
        <is>
          <t>Wk of 2026-10-05</t>
        </is>
      </c>
      <c r="K3328" t="inlineStr">
        <is>
          <t>Tejaswini Tarigopula</t>
        </is>
      </c>
      <c r="L3328" t="inlineStr">
        <is>
          <t>Facebook</t>
        </is>
      </c>
      <c r="M3328" t="inlineStr">
        <is>
          <t>Direct (campaign tagged in CRM)</t>
        </is>
      </c>
      <c r="N3328" t="inlineStr">
        <is>
          <t>6ac64f223edbfbbbdc5fe0e4</t>
        </is>
      </c>
      <c r="O3328" t="n">
        <v>1</v>
      </c>
      <c r="P3328" s="40">
        <f>IF(A3328="Lead",IF(ISNUMBER(MATCH(G3328,QualityStatuses,0)),1,0),0)</f>
        <v>0</v>
      </c>
      <c r="Q3328" s="40">
        <f>IF(A3328="Lead",IF(G3328="New Lead",0,1),0)</f>
        <v>1</v>
      </c>
      <c r="R3328" s="40">
        <f>IF(A3328="Lead",IF(G3328="Lost",1,0),0)</f>
        <v>0</v>
      </c>
      <c r="S3328" t="n">
        <v>1</v>
      </c>
      <c r="T3328" t="n">
        <v>1</v>
      </c>
      <c r="U3328" t="n">
        <v>0</v>
      </c>
      <c r="V3328" t="n">
        <v>0</v>
      </c>
      <c r="W3328" t="n">
        <v>0</v>
      </c>
      <c r="X3328" t="n">
        <v>0</v>
      </c>
      <c r="Y3328">
        <f>IF(AND(A3328="Lead",COUNTIF(MetaCamps,C3328)&gt;0),1,0)</f>
        <v>1</v>
      </c>
      <c r="Z3328">
        <f>IF(Y3328=1,P3328,0)</f>
        <v>0</v>
      </c>
    </row>
    <row r="3329">
      <c r="A3329" t="inlineStr">
        <is>
          <t>Lead</t>
        </is>
      </c>
      <c r="B3329" s="39" t="str">
        <f>IFERROR(INDEX(CampTypes,MATCH(C3329,CampList,0)),"Unattributed")</f>
        <v>Old</v>
      </c>
      <c r="C3329" t="inlineStr">
        <is>
          <t>E_Natuf_Generic_13082026</t>
        </is>
      </c>
      <c r="D3329" t="inlineStr">
        <is>
          <t>E_Natuf_Generic_13082026_Adset1</t>
        </is>
      </c>
      <c r="E3329" t="inlineStr">
        <is>
          <t>E_Natuf_Generic_13082026_Adset1_Ad1</t>
        </is>
      </c>
      <c r="F3329" t="inlineStr">
        <is>
          <t>Natuf</t>
        </is>
      </c>
      <c r="G3329" t="inlineStr">
        <is>
          <t>Connected</t>
        </is>
      </c>
      <c r="H3329" s="39" t="str">
        <f>IF(ISNUMBER(MATCH(G3329,QualityStatuses,0)),"Quality Lead","Non-Quality Lead")</f>
        <v>Non-Quality Lead</v>
      </c>
      <c r="I3329" t="inlineStr">
        <is>
          <t>2026-10</t>
        </is>
      </c>
      <c r="J3329" t="inlineStr">
        <is>
          <t>Wk of 2026-10-05</t>
        </is>
      </c>
      <c r="K3329" t="inlineStr">
        <is>
          <t>Tejaswini Tarigopula</t>
        </is>
      </c>
      <c r="L3329" t="inlineStr">
        <is>
          <t>Facebook</t>
        </is>
      </c>
      <c r="M3329" t="inlineStr">
        <is>
          <t>Direct (campaign tagged in CRM)</t>
        </is>
      </c>
      <c r="N3329" t="inlineStr">
        <is>
          <t>6ac64c9acd920e9d0c88b1eb</t>
        </is>
      </c>
      <c r="O3329" t="n">
        <v>1</v>
      </c>
      <c r="P3329" s="40">
        <f>IF(A3329="Lead",IF(ISNUMBER(MATCH(G3329,QualityStatuses,0)),1,0),0)</f>
        <v>0</v>
      </c>
      <c r="Q3329" s="40">
        <f>IF(A3329="Lead",IF(G3329="New Lead",0,1),0)</f>
        <v>1</v>
      </c>
      <c r="R3329" s="40">
        <f>IF(A3329="Lead",IF(G3329="Lost",1,0),0)</f>
        <v>0</v>
      </c>
      <c r="S3329" t="n">
        <v>1</v>
      </c>
      <c r="T3329" t="n">
        <v>1</v>
      </c>
      <c r="U3329" t="n">
        <v>0</v>
      </c>
      <c r="V3329" t="n">
        <v>0</v>
      </c>
      <c r="W3329" t="n">
        <v>0</v>
      </c>
      <c r="X3329" t="n">
        <v>0</v>
      </c>
      <c r="Y3329">
        <f>IF(AND(A3329="Lead",COUNTIF(MetaCamps,C3329)&gt;0),1,0)</f>
        <v>1</v>
      </c>
      <c r="Z3329">
        <f>IF(Y3329=1,P3329,0)</f>
        <v>0</v>
      </c>
    </row>
    <row r="3330">
      <c r="A3330" t="inlineStr">
        <is>
          <t>Lead</t>
        </is>
      </c>
      <c r="B3330" s="39" t="str">
        <f>IFERROR(INDEX(CampTypes,MATCH(C3330,CampList,0)),"Unattributed")</f>
        <v>Old</v>
      </c>
      <c r="C3330" t="inlineStr">
        <is>
          <t>E_Suresh_Natuf_Kiosk_07072026</t>
        </is>
      </c>
      <c r="D3330" t="inlineStr">
        <is>
          <t>E_Suresh_Natuf_Kiosk_07072026_Adset5</t>
        </is>
      </c>
      <c r="E3330" t="inlineStr">
        <is>
          <t>E_Hindi_Suresh_Natuf_Kiosk_07072026_Adset5_ad3 – Copy 2</t>
        </is>
      </c>
      <c r="F3330" t="inlineStr">
        <is>
          <t>Natuf</t>
        </is>
      </c>
      <c r="G3330" t="inlineStr">
        <is>
          <t>Lost</t>
        </is>
      </c>
      <c r="H3330" s="39" t="str">
        <f>IF(ISNUMBER(MATCH(G3330,QualityStatuses,0)),"Quality Lead","Non-Quality Lead")</f>
        <v>Non-Quality Lead</v>
      </c>
      <c r="I3330" t="inlineStr">
        <is>
          <t>2026-10</t>
        </is>
      </c>
      <c r="J3330" t="inlineStr">
        <is>
          <t>Wk of 2026-10-05</t>
        </is>
      </c>
      <c r="K3330" t="inlineStr">
        <is>
          <t>Marshal Malbari</t>
        </is>
      </c>
      <c r="L3330" t="inlineStr">
        <is>
          <t>Facebook</t>
        </is>
      </c>
      <c r="M3330" t="inlineStr">
        <is>
          <t>Direct (campaign tagged in CRM)</t>
        </is>
      </c>
      <c r="N3330" t="inlineStr">
        <is>
          <t>6ac64c838fdb4108ca504ea5</t>
        </is>
      </c>
      <c r="O3330" t="n">
        <v>1</v>
      </c>
      <c r="P3330" s="40">
        <f>IF(A3330="Lead",IF(ISNUMBER(MATCH(G3330,QualityStatuses,0)),1,0),0)</f>
        <v>0</v>
      </c>
      <c r="Q3330" s="40">
        <f>IF(A3330="Lead",IF(G3330="New Lead",0,1),0)</f>
        <v>1</v>
      </c>
      <c r="R3330" s="40">
        <f>IF(A3330="Lead",IF(G3330="Lost",1,0),0)</f>
        <v>1</v>
      </c>
      <c r="S3330" t="n">
        <v>7</v>
      </c>
      <c r="T3330" t="n">
        <v>3</v>
      </c>
      <c r="U3330" t="n">
        <v>0</v>
      </c>
      <c r="V3330" t="n">
        <v>0</v>
      </c>
      <c r="W3330" t="n">
        <v>0</v>
      </c>
      <c r="X3330" t="n">
        <v>0</v>
      </c>
      <c r="Y3330">
        <f>IF(AND(A3330="Lead",COUNTIF(MetaCamps,C3330)&gt;0),1,0)</f>
        <v>1</v>
      </c>
      <c r="Z3330">
        <f>IF(Y3330=1,P3330,0)</f>
        <v>0</v>
      </c>
    </row>
    <row r="3331">
      <c r="A3331" t="inlineStr">
        <is>
          <t>Lead</t>
        </is>
      </c>
      <c r="B3331" s="39" t="str">
        <f>IFERROR(INDEX(CampTypes,MATCH(C3331,CampList,0)),"Unattributed")</f>
        <v>Old</v>
      </c>
      <c r="C3331" t="inlineStr">
        <is>
          <t>E_Suresh_Natuf_Kiosk_07072026</t>
        </is>
      </c>
      <c r="D3331" t="inlineStr">
        <is>
          <t>E_Suresh_Natuf_Kiosk_07072026_Adset5</t>
        </is>
      </c>
      <c r="E3331" t="inlineStr">
        <is>
          <t>E_Hindi_Suresh_Natuf_Kiosk_07072026_Adset5_ad3 – Copy 2</t>
        </is>
      </c>
      <c r="F3331" t="inlineStr">
        <is>
          <t>Natuf</t>
        </is>
      </c>
      <c r="G3331" t="inlineStr">
        <is>
          <t>Lost</t>
        </is>
      </c>
      <c r="H3331" s="39" t="str">
        <f>IF(ISNUMBER(MATCH(G3331,QualityStatuses,0)),"Quality Lead","Non-Quality Lead")</f>
        <v>Non-Quality Lead</v>
      </c>
      <c r="I3331" t="inlineStr">
        <is>
          <t>2026-10</t>
        </is>
      </c>
      <c r="J3331" t="inlineStr">
        <is>
          <t>Wk of 2026-10-05</t>
        </is>
      </c>
      <c r="K3331" t="inlineStr">
        <is>
          <t>Tejaswini Tarigopula</t>
        </is>
      </c>
      <c r="L3331" t="inlineStr">
        <is>
          <t>Facebook</t>
        </is>
      </c>
      <c r="M3331" t="inlineStr">
        <is>
          <t>Direct (campaign tagged in CRM)</t>
        </is>
      </c>
      <c r="N3331" t="inlineStr">
        <is>
          <t>6ac638cfe68c7ae18563d8be</t>
        </is>
      </c>
      <c r="O3331" t="n">
        <v>1</v>
      </c>
      <c r="P3331" s="40">
        <f>IF(A3331="Lead",IF(ISNUMBER(MATCH(G3331,QualityStatuses,0)),1,0),0)</f>
        <v>0</v>
      </c>
      <c r="Q3331" s="40">
        <f>IF(A3331="Lead",IF(G3331="New Lead",0,1),0)</f>
        <v>1</v>
      </c>
      <c r="R3331" s="40">
        <f>IF(A3331="Lead",IF(G3331="Lost",1,0),0)</f>
        <v>1</v>
      </c>
      <c r="S3331" t="n">
        <v>1</v>
      </c>
      <c r="T3331" t="n">
        <v>1</v>
      </c>
      <c r="U3331" t="n">
        <v>0</v>
      </c>
      <c r="V3331" t="n">
        <v>0</v>
      </c>
      <c r="W3331" t="n">
        <v>0</v>
      </c>
      <c r="X3331" t="n">
        <v>0</v>
      </c>
      <c r="Y3331">
        <f>IF(AND(A3331="Lead",COUNTIF(MetaCamps,C3331)&gt;0),1,0)</f>
        <v>1</v>
      </c>
      <c r="Z3331">
        <f>IF(Y3331=1,P3331,0)</f>
        <v>0</v>
      </c>
    </row>
    <row r="3332">
      <c r="A3332" t="inlineStr">
        <is>
          <t>Lead</t>
        </is>
      </c>
      <c r="B3332" s="39" t="str">
        <f>IFERROR(INDEX(CampTypes,MATCH(C3332,CampList,0)),"Unattributed")</f>
        <v>Old</v>
      </c>
      <c r="C3332" t="inlineStr">
        <is>
          <t>E_Suresh_Natuf_Kiosk_07072026</t>
        </is>
      </c>
      <c r="D3332" t="inlineStr">
        <is>
          <t>E_Suresh_Natuf_Kiosk_07072026_Adset5</t>
        </is>
      </c>
      <c r="E3332" t="inlineStr">
        <is>
          <t>E_Hindi_Suresh_Natuf_Kiosk_07072026_Adset5_ad3 – Copy 2</t>
        </is>
      </c>
      <c r="F3332" t="inlineStr">
        <is>
          <t>Natuf</t>
        </is>
      </c>
      <c r="G3332" t="inlineStr">
        <is>
          <t>Lost</t>
        </is>
      </c>
      <c r="H3332" s="39" t="str">
        <f>IF(ISNUMBER(MATCH(G3332,QualityStatuses,0)),"Quality Lead","Non-Quality Lead")</f>
        <v>Non-Quality Lead</v>
      </c>
      <c r="I3332" t="inlineStr">
        <is>
          <t>2026-10</t>
        </is>
      </c>
      <c r="J3332" t="inlineStr">
        <is>
          <t>Wk of 2026-10-05</t>
        </is>
      </c>
      <c r="K3332" t="inlineStr">
        <is>
          <t>Tejaswini Tarigopula</t>
        </is>
      </c>
      <c r="L3332" t="inlineStr">
        <is>
          <t>Facebook</t>
        </is>
      </c>
      <c r="M3332" t="inlineStr">
        <is>
          <t>Direct (campaign tagged in CRM)</t>
        </is>
      </c>
      <c r="N3332" t="inlineStr">
        <is>
          <t>6ac637bd15eed984c5503ef4</t>
        </is>
      </c>
      <c r="O3332" t="n">
        <v>1</v>
      </c>
      <c r="P3332" s="40">
        <f>IF(A3332="Lead",IF(ISNUMBER(MATCH(G3332,QualityStatuses,0)),1,0),0)</f>
        <v>0</v>
      </c>
      <c r="Q3332" s="40">
        <f>IF(A3332="Lead",IF(G3332="New Lead",0,1),0)</f>
        <v>1</v>
      </c>
      <c r="R3332" s="40">
        <f>IF(A3332="Lead",IF(G3332="Lost",1,0),0)</f>
        <v>1</v>
      </c>
      <c r="S3332" t="n">
        <v>6</v>
      </c>
      <c r="T3332" t="n">
        <v>3</v>
      </c>
      <c r="U3332" t="n">
        <v>0</v>
      </c>
      <c r="V3332" t="n">
        <v>0</v>
      </c>
      <c r="W3332" t="n">
        <v>0</v>
      </c>
      <c r="X3332" t="n">
        <v>0</v>
      </c>
      <c r="Y3332">
        <f>IF(AND(A3332="Lead",COUNTIF(MetaCamps,C3332)&gt;0),1,0)</f>
        <v>1</v>
      </c>
      <c r="Z3332">
        <f>IF(Y3332=1,P3332,0)</f>
        <v>0</v>
      </c>
    </row>
    <row r="3333">
      <c r="A3333" t="inlineStr">
        <is>
          <t>Lead</t>
        </is>
      </c>
      <c r="B3333" s="39" t="str">
        <f>IFERROR(INDEX(CampTypes,MATCH(C3333,CampList,0)),"Unattributed")</f>
        <v>Old</v>
      </c>
      <c r="C3333" t="inlineStr">
        <is>
          <t>natuf_Kiosk_14072026_Hindi</t>
        </is>
      </c>
      <c r="D3333" t="inlineStr">
        <is>
          <t>natuf_Kiosk_23092026_ad set3</t>
        </is>
      </c>
      <c r="E3333" t="inlineStr">
        <is>
          <t>natuf_Kiosk_23092026_ad set3_ad1</t>
        </is>
      </c>
      <c r="F3333" t="inlineStr">
        <is>
          <t>Natuf</t>
        </is>
      </c>
      <c r="G3333" t="inlineStr">
        <is>
          <t>Attempt 1</t>
        </is>
      </c>
      <c r="H3333" s="39" t="str">
        <f>IF(ISNUMBER(MATCH(G3333,QualityStatuses,0)),"Quality Lead","Non-Quality Lead")</f>
        <v>Non-Quality Lead</v>
      </c>
      <c r="I3333" t="inlineStr">
        <is>
          <t>2026-10</t>
        </is>
      </c>
      <c r="J3333" t="inlineStr">
        <is>
          <t>Wk of 2026-10-05</t>
        </is>
      </c>
      <c r="K3333" t="inlineStr">
        <is>
          <t>Tejaswini Tarigopula</t>
        </is>
      </c>
      <c r="L3333" t="inlineStr">
        <is>
          <t>Facebook</t>
        </is>
      </c>
      <c r="M3333" t="inlineStr">
        <is>
          <t>Direct (campaign tagged in CRM)</t>
        </is>
      </c>
      <c r="N3333" t="inlineStr">
        <is>
          <t>6ac6343c0291d3d96c4f0db5</t>
        </is>
      </c>
      <c r="O3333" t="n">
        <v>1</v>
      </c>
      <c r="P3333" s="40">
        <f>IF(A3333="Lead",IF(ISNUMBER(MATCH(G3333,QualityStatuses,0)),1,0),0)</f>
        <v>0</v>
      </c>
      <c r="Q3333" s="40">
        <f>IF(A3333="Lead",IF(G3333="New Lead",0,1),0)</f>
        <v>1</v>
      </c>
      <c r="R3333" s="40">
        <f>IF(A3333="Lead",IF(G3333="Lost",1,0),0)</f>
        <v>0</v>
      </c>
      <c r="S3333" t="n">
        <v>1</v>
      </c>
      <c r="T3333" t="n">
        <v>0</v>
      </c>
      <c r="U3333" t="n">
        <v>0</v>
      </c>
      <c r="V3333" t="n">
        <v>0</v>
      </c>
      <c r="W3333" t="n">
        <v>0</v>
      </c>
      <c r="X3333" t="n">
        <v>0</v>
      </c>
      <c r="Y3333">
        <f>IF(AND(A3333="Lead",COUNTIF(MetaCamps,C3333)&gt;0),1,0)</f>
        <v>1</v>
      </c>
      <c r="Z3333">
        <f>IF(Y3333=1,P3333,0)</f>
        <v>0</v>
      </c>
    </row>
    <row r="3334">
      <c r="A3334" t="inlineStr">
        <is>
          <t>Lead</t>
        </is>
      </c>
      <c r="B3334" s="39" t="str">
        <f>IFERROR(INDEX(CampTypes,MATCH(C3334,CampList,0)),"Unattributed")</f>
        <v>Old</v>
      </c>
      <c r="C3334" t="inlineStr">
        <is>
          <t>E_Natuf_Foco_10092026</t>
        </is>
      </c>
      <c r="D3334" t="inlineStr">
        <is>
          <t>E_Natuf_Foco_10092026_Ad Set6</t>
        </is>
      </c>
      <c r="E3334" t="inlineStr">
        <is>
          <t>E_Natuf_Foco_10092026_Ad Set6_Ad6</t>
        </is>
      </c>
      <c r="F3334" t="inlineStr">
        <is>
          <t>Natuf</t>
        </is>
      </c>
      <c r="G3334" t="inlineStr">
        <is>
          <t>Attempt 1</t>
        </is>
      </c>
      <c r="H3334" s="39" t="str">
        <f>IF(ISNUMBER(MATCH(G3334,QualityStatuses,0)),"Quality Lead","Non-Quality Lead")</f>
        <v>Non-Quality Lead</v>
      </c>
      <c r="I3334" t="inlineStr">
        <is>
          <t>2026-10</t>
        </is>
      </c>
      <c r="J3334" t="inlineStr">
        <is>
          <t>Wk of 2026-10-05</t>
        </is>
      </c>
      <c r="K3334" t="inlineStr">
        <is>
          <t>Marshal Malbari</t>
        </is>
      </c>
      <c r="L3334" t="inlineStr">
        <is>
          <t>Facebook</t>
        </is>
      </c>
      <c r="M3334" t="inlineStr">
        <is>
          <t>Direct (campaign tagged in CRM)</t>
        </is>
      </c>
      <c r="N3334" t="inlineStr">
        <is>
          <t>6ac62acd209b76a35ed07666</t>
        </is>
      </c>
      <c r="O3334" t="n">
        <v>1</v>
      </c>
      <c r="P3334" s="40">
        <f>IF(A3334="Lead",IF(ISNUMBER(MATCH(G3334,QualityStatuses,0)),1,0),0)</f>
        <v>0</v>
      </c>
      <c r="Q3334" s="40">
        <f>IF(A3334="Lead",IF(G3334="New Lead",0,1),0)</f>
        <v>1</v>
      </c>
      <c r="R3334" s="40">
        <f>IF(A3334="Lead",IF(G3334="Lost",1,0),0)</f>
        <v>0</v>
      </c>
      <c r="S3334" t="n">
        <v>1</v>
      </c>
      <c r="T3334" t="n">
        <v>0</v>
      </c>
      <c r="U3334" t="n">
        <v>0</v>
      </c>
      <c r="V3334" t="n">
        <v>0</v>
      </c>
      <c r="W3334" t="n">
        <v>0</v>
      </c>
      <c r="X3334" t="n">
        <v>0</v>
      </c>
      <c r="Y3334">
        <f>IF(AND(A3334="Lead",COUNTIF(MetaCamps,C3334)&gt;0),1,0)</f>
        <v>1</v>
      </c>
      <c r="Z3334">
        <f>IF(Y3334=1,P3334,0)</f>
        <v>0</v>
      </c>
    </row>
    <row r="3335">
      <c r="A3335" t="inlineStr">
        <is>
          <t>Lead</t>
        </is>
      </c>
      <c r="B3335" s="39" t="str">
        <f>IFERROR(INDEX(CampTypes,MATCH(C3335,CampList,0)),"Unattributed")</f>
        <v>Old</v>
      </c>
      <c r="C3335" t="inlineStr">
        <is>
          <t>E_Suresh_Natuf_Kiosk_07072026</t>
        </is>
      </c>
      <c r="D3335" t="inlineStr">
        <is>
          <t>E_Suresh_Natuf_Kiosk_07072026_Adset5</t>
        </is>
      </c>
      <c r="E3335" t="inlineStr">
        <is>
          <t>E_Hindi_Suresh_Natuf_Kiosk_07072026_Adset5_ad3 – Copy 2</t>
        </is>
      </c>
      <c r="F3335" t="inlineStr">
        <is>
          <t>Natuf</t>
        </is>
      </c>
      <c r="G3335" t="inlineStr">
        <is>
          <t>Connected</t>
        </is>
      </c>
      <c r="H3335" s="39" t="str">
        <f>IF(ISNUMBER(MATCH(G3335,QualityStatuses,0)),"Quality Lead","Non-Quality Lead")</f>
        <v>Non-Quality Lead</v>
      </c>
      <c r="I3335" t="inlineStr">
        <is>
          <t>2026-10</t>
        </is>
      </c>
      <c r="J3335" t="inlineStr">
        <is>
          <t>Wk of 2026-10-05</t>
        </is>
      </c>
      <c r="K3335" t="inlineStr">
        <is>
          <t>Deepak Rai</t>
        </is>
      </c>
      <c r="L3335" t="inlineStr">
        <is>
          <t>Facebook</t>
        </is>
      </c>
      <c r="M3335" t="inlineStr">
        <is>
          <t>Direct (campaign tagged in CRM)</t>
        </is>
      </c>
      <c r="N3335" t="inlineStr">
        <is>
          <t>6ac6260a185e5fff6629adb8</t>
        </is>
      </c>
      <c r="O3335" t="n">
        <v>1</v>
      </c>
      <c r="P3335" s="40">
        <f>IF(A3335="Lead",IF(ISNUMBER(MATCH(G3335,QualityStatuses,0)),1,0),0)</f>
        <v>0</v>
      </c>
      <c r="Q3335" s="40">
        <f>IF(A3335="Lead",IF(G3335="New Lead",0,1),0)</f>
        <v>1</v>
      </c>
      <c r="R3335" s="40">
        <f>IF(A3335="Lead",IF(G3335="Lost",1,0),0)</f>
        <v>0</v>
      </c>
      <c r="S3335" t="n">
        <v>5</v>
      </c>
      <c r="T3335" t="n">
        <v>5</v>
      </c>
      <c r="U3335" t="n">
        <v>0</v>
      </c>
      <c r="V3335" t="n">
        <v>0</v>
      </c>
      <c r="W3335" t="n">
        <v>0</v>
      </c>
      <c r="X3335" t="n">
        <v>0</v>
      </c>
      <c r="Y3335">
        <f>IF(AND(A3335="Lead",COUNTIF(MetaCamps,C3335)&gt;0),1,0)</f>
        <v>1</v>
      </c>
      <c r="Z3335">
        <f>IF(Y3335=1,P3335,0)</f>
        <v>0</v>
      </c>
    </row>
    <row r="3336">
      <c r="A3336" t="inlineStr">
        <is>
          <t>Lead</t>
        </is>
      </c>
      <c r="B3336" s="39" t="str">
        <f>IFERROR(INDEX(CampTypes,MATCH(C3336,CampList,0)),"Unattributed")</f>
        <v>Old</v>
      </c>
      <c r="C3336" t="inlineStr">
        <is>
          <t>natuf_Kiosk_14072026_Hindi</t>
        </is>
      </c>
      <c r="D3336" t="inlineStr">
        <is>
          <t>natuf_Kiosk_14072026_Highest-converting industries</t>
        </is>
      </c>
      <c r="E3336" t="inlineStr">
        <is>
          <t>natuf_Kiosk_14072026_ad set_ad1</t>
        </is>
      </c>
      <c r="F3336" t="inlineStr">
        <is>
          <t>Natuf</t>
        </is>
      </c>
      <c r="G3336" t="inlineStr">
        <is>
          <t>Connected</t>
        </is>
      </c>
      <c r="H3336" s="39" t="str">
        <f>IF(ISNUMBER(MATCH(G3336,QualityStatuses,0)),"Quality Lead","Non-Quality Lead")</f>
        <v>Non-Quality Lead</v>
      </c>
      <c r="I3336" t="inlineStr">
        <is>
          <t>2026-10</t>
        </is>
      </c>
      <c r="J3336" t="inlineStr">
        <is>
          <t>Wk of 2026-10-05</t>
        </is>
      </c>
      <c r="K3336" t="inlineStr">
        <is>
          <t>Tejaswini Tarigopula</t>
        </is>
      </c>
      <c r="L3336" t="inlineStr">
        <is>
          <t>Facebook</t>
        </is>
      </c>
      <c r="M3336" t="inlineStr">
        <is>
          <t>Direct (campaign tagged in CRM)</t>
        </is>
      </c>
      <c r="N3336" t="inlineStr">
        <is>
          <t>6ac6258b80181c9e4d203adc</t>
        </is>
      </c>
      <c r="O3336" t="n">
        <v>1</v>
      </c>
      <c r="P3336" s="40">
        <f>IF(A3336="Lead",IF(ISNUMBER(MATCH(G3336,QualityStatuses,0)),1,0),0)</f>
        <v>0</v>
      </c>
      <c r="Q3336" s="40">
        <f>IF(A3336="Lead",IF(G3336="New Lead",0,1),0)</f>
        <v>1</v>
      </c>
      <c r="R3336" s="40">
        <f>IF(A3336="Lead",IF(G3336="Lost",1,0),0)</f>
        <v>0</v>
      </c>
      <c r="S3336" t="n">
        <v>1</v>
      </c>
      <c r="T3336" t="n">
        <v>1</v>
      </c>
      <c r="U3336" t="n">
        <v>0</v>
      </c>
      <c r="V3336" t="n">
        <v>0</v>
      </c>
      <c r="W3336" t="n">
        <v>0</v>
      </c>
      <c r="X3336" t="n">
        <v>0</v>
      </c>
      <c r="Y3336">
        <f>IF(AND(A3336="Lead",COUNTIF(MetaCamps,C3336)&gt;0),1,0)</f>
        <v>1</v>
      </c>
      <c r="Z3336">
        <f>IF(Y3336=1,P3336,0)</f>
        <v>0</v>
      </c>
    </row>
    <row r="3337">
      <c r="A3337" t="inlineStr">
        <is>
          <t>Lead</t>
        </is>
      </c>
      <c r="B3337" s="39" t="str">
        <f>IFERROR(INDEX(CampTypes,MATCH(C3337,CampList,0)),"Unattributed")</f>
        <v>Old</v>
      </c>
      <c r="C3337" t="inlineStr">
        <is>
          <t>E_Natuf_Generic_13082026</t>
        </is>
      </c>
      <c r="D3337" t="inlineStr">
        <is>
          <t>E_Natuf_Generic_13082026_Adset1</t>
        </is>
      </c>
      <c r="E3337" t="inlineStr">
        <is>
          <t>E_Natuf_Generic_13082026_Adset1_Ad1</t>
        </is>
      </c>
      <c r="F3337" t="inlineStr">
        <is>
          <t>Natuf</t>
        </is>
      </c>
      <c r="G3337" t="inlineStr">
        <is>
          <t>Attempt 2</t>
        </is>
      </c>
      <c r="H3337" s="39" t="str">
        <f>IF(ISNUMBER(MATCH(G3337,QualityStatuses,0)),"Quality Lead","Non-Quality Lead")</f>
        <v>Non-Quality Lead</v>
      </c>
      <c r="I3337" t="inlineStr">
        <is>
          <t>2026-10</t>
        </is>
      </c>
      <c r="J3337" t="inlineStr">
        <is>
          <t>Wk of 2026-10-05</t>
        </is>
      </c>
      <c r="K3337" t="inlineStr">
        <is>
          <t>Tejaswini Tarigopula</t>
        </is>
      </c>
      <c r="L3337" t="inlineStr">
        <is>
          <t>Facebook</t>
        </is>
      </c>
      <c r="M3337" t="inlineStr">
        <is>
          <t>Direct (campaign tagged in CRM)</t>
        </is>
      </c>
      <c r="N3337" t="inlineStr">
        <is>
          <t>6ac61d707dc2f735eb99f2b6</t>
        </is>
      </c>
      <c r="O3337" t="n">
        <v>1</v>
      </c>
      <c r="P3337" s="40">
        <f>IF(A3337="Lead",IF(ISNUMBER(MATCH(G3337,QualityStatuses,0)),1,0),0)</f>
        <v>0</v>
      </c>
      <c r="Q3337" s="40">
        <f>IF(A3337="Lead",IF(G3337="New Lead",0,1),0)</f>
        <v>1</v>
      </c>
      <c r="R3337" s="40">
        <f>IF(A3337="Lead",IF(G3337="Lost",1,0),0)</f>
        <v>0</v>
      </c>
      <c r="S3337" t="n">
        <v>2</v>
      </c>
      <c r="T3337" t="n">
        <v>0</v>
      </c>
      <c r="U3337" t="n">
        <v>0</v>
      </c>
      <c r="V3337" t="n">
        <v>0</v>
      </c>
      <c r="W3337" t="n">
        <v>0</v>
      </c>
      <c r="X3337" t="n">
        <v>0</v>
      </c>
      <c r="Y3337">
        <f>IF(AND(A3337="Lead",COUNTIF(MetaCamps,C3337)&gt;0),1,0)</f>
        <v>1</v>
      </c>
      <c r="Z3337">
        <f>IF(Y3337=1,P3337,0)</f>
        <v>0</v>
      </c>
    </row>
    <row r="3338">
      <c r="A3338" t="inlineStr">
        <is>
          <t>Lead</t>
        </is>
      </c>
      <c r="B3338" s="39" t="str">
        <f>IFERROR(INDEX(CampTypes,MATCH(C3338,CampList,0)),"Unattributed")</f>
        <v>Old</v>
      </c>
      <c r="C3338" t="inlineStr">
        <is>
          <t>E_Natuf_Foco_10092026</t>
        </is>
      </c>
      <c r="D3338" t="inlineStr">
        <is>
          <t>E_Natuf_Foco_10092026_Ad Set4</t>
        </is>
      </c>
      <c r="E3338" t="inlineStr">
        <is>
          <t>E_Natuf_Foco_10092026_Ad Set4_Ad4 -1</t>
        </is>
      </c>
      <c r="F3338" t="inlineStr">
        <is>
          <t>Natuf</t>
        </is>
      </c>
      <c r="G3338" t="inlineStr">
        <is>
          <t>Attempt 3</t>
        </is>
      </c>
      <c r="H3338" s="39" t="str">
        <f>IF(ISNUMBER(MATCH(G3338,QualityStatuses,0)),"Quality Lead","Non-Quality Lead")</f>
        <v>Non-Quality Lead</v>
      </c>
      <c r="I3338" t="inlineStr">
        <is>
          <t>2026-10</t>
        </is>
      </c>
      <c r="J3338" t="inlineStr">
        <is>
          <t>Wk of 2026-10-05</t>
        </is>
      </c>
      <c r="K3338" t="inlineStr">
        <is>
          <t>Marshal Malbari</t>
        </is>
      </c>
      <c r="L3338" t="inlineStr">
        <is>
          <t>Facebook</t>
        </is>
      </c>
      <c r="M3338" t="inlineStr">
        <is>
          <t>Direct (campaign tagged in CRM)</t>
        </is>
      </c>
      <c r="N3338" t="inlineStr">
        <is>
          <t>6ac6160cab54878b2e47e8d7</t>
        </is>
      </c>
      <c r="O3338" t="n">
        <v>1</v>
      </c>
      <c r="P3338" s="40">
        <f>IF(A3338="Lead",IF(ISNUMBER(MATCH(G3338,QualityStatuses,0)),1,0),0)</f>
        <v>0</v>
      </c>
      <c r="Q3338" s="40">
        <f>IF(A3338="Lead",IF(G3338="New Lead",0,1),0)</f>
        <v>1</v>
      </c>
      <c r="R3338" s="40">
        <f>IF(A3338="Lead",IF(G3338="Lost",1,0),0)</f>
        <v>0</v>
      </c>
      <c r="S3338" t="n">
        <v>17</v>
      </c>
      <c r="T3338" t="n">
        <v>3</v>
      </c>
      <c r="U3338" t="n">
        <v>0</v>
      </c>
      <c r="V3338" t="n">
        <v>0</v>
      </c>
      <c r="W3338" t="n">
        <v>0</v>
      </c>
      <c r="X3338" t="n">
        <v>0</v>
      </c>
      <c r="Y3338">
        <f>IF(AND(A3338="Lead",COUNTIF(MetaCamps,C3338)&gt;0),1,0)</f>
        <v>1</v>
      </c>
      <c r="Z3338">
        <f>IF(Y3338=1,P3338,0)</f>
        <v>0</v>
      </c>
    </row>
    <row r="3339">
      <c r="A3339" t="inlineStr">
        <is>
          <t>Lead</t>
        </is>
      </c>
      <c r="B3339" s="39" t="str">
        <f>IFERROR(INDEX(CampTypes,MATCH(C3339,CampList,0)),"Unattributed")</f>
        <v>Old</v>
      </c>
      <c r="C3339" t="inlineStr">
        <is>
          <t>E_Karan_Natuf_All_07072026</t>
        </is>
      </c>
      <c r="D3339" t="inlineStr">
        <is>
          <t>E_Karan_Natuf_Fragship_07072026_Adset2</t>
        </is>
      </c>
      <c r="E3339" t="inlineStr">
        <is>
          <t>E_Karan_Natuf_Flagship_Cafe_07072026_Adset2_Ad1 – Copy 2</t>
        </is>
      </c>
      <c r="F3339" t="inlineStr">
        <is>
          <t>Natuf</t>
        </is>
      </c>
      <c r="G3339" t="inlineStr">
        <is>
          <t>Lost</t>
        </is>
      </c>
      <c r="H3339" s="39" t="str">
        <f>IF(ISNUMBER(MATCH(G3339,QualityStatuses,0)),"Quality Lead","Non-Quality Lead")</f>
        <v>Non-Quality Lead</v>
      </c>
      <c r="I3339" t="inlineStr">
        <is>
          <t>2026-10</t>
        </is>
      </c>
      <c r="J3339" t="inlineStr">
        <is>
          <t>Wk of 2026-10-05</t>
        </is>
      </c>
      <c r="K3339" t="inlineStr">
        <is>
          <t>Marshal Malbari</t>
        </is>
      </c>
      <c r="L3339" t="inlineStr">
        <is>
          <t>Facebook</t>
        </is>
      </c>
      <c r="M3339" t="inlineStr">
        <is>
          <t>Direct (campaign tagged in CRM)</t>
        </is>
      </c>
      <c r="N3339" t="inlineStr">
        <is>
          <t>6ac61200bf6cba7913b24792</t>
        </is>
      </c>
      <c r="O3339" t="n">
        <v>1</v>
      </c>
      <c r="P3339" s="40">
        <f>IF(A3339="Lead",IF(ISNUMBER(MATCH(G3339,QualityStatuses,0)),1,0),0)</f>
        <v>0</v>
      </c>
      <c r="Q3339" s="40">
        <f>IF(A3339="Lead",IF(G3339="New Lead",0,1),0)</f>
        <v>1</v>
      </c>
      <c r="R3339" s="40">
        <f>IF(A3339="Lead",IF(G3339="Lost",1,0),0)</f>
        <v>1</v>
      </c>
      <c r="S3339" t="n">
        <v>6</v>
      </c>
      <c r="T3339" t="n">
        <v>4</v>
      </c>
      <c r="U3339" t="n">
        <v>0</v>
      </c>
      <c r="V3339" t="n">
        <v>0</v>
      </c>
      <c r="W3339" t="n">
        <v>0</v>
      </c>
      <c r="X3339" t="n">
        <v>0</v>
      </c>
      <c r="Y3339">
        <f>IF(AND(A3339="Lead",COUNTIF(MetaCamps,C3339)&gt;0),1,0)</f>
        <v>1</v>
      </c>
      <c r="Z3339">
        <f>IF(Y3339=1,P3339,0)</f>
        <v>0</v>
      </c>
    </row>
    <row r="3340">
      <c r="A3340" t="inlineStr">
        <is>
          <t>Lead</t>
        </is>
      </c>
      <c r="B3340" s="39" t="str">
        <f>IFERROR(INDEX(CampTypes,MATCH(C3340,CampList,0)),"Unattributed")</f>
        <v>Old</v>
      </c>
      <c r="C3340" t="inlineStr">
        <is>
          <t>natuf_Kiosk_14072026_Hindi</t>
        </is>
      </c>
      <c r="D3340" t="inlineStr">
        <is>
          <t>natuf_Kiosk_23092026_ad set3</t>
        </is>
      </c>
      <c r="E3340" t="inlineStr">
        <is>
          <t>natuf_Kiosk_23092026_ad set3_ad1</t>
        </is>
      </c>
      <c r="F3340" t="inlineStr">
        <is>
          <t>Natuf</t>
        </is>
      </c>
      <c r="G3340" t="inlineStr">
        <is>
          <t>Qualified</t>
        </is>
      </c>
      <c r="H3340" s="39" t="str">
        <f>IF(ISNUMBER(MATCH(G3340,QualityStatuses,0)),"Quality Lead","Non-Quality Lead")</f>
        <v>Quality Lead</v>
      </c>
      <c r="I3340" t="inlineStr">
        <is>
          <t>2026-10</t>
        </is>
      </c>
      <c r="J3340" t="inlineStr">
        <is>
          <t>Wk of 2026-10-05</t>
        </is>
      </c>
      <c r="K3340" t="inlineStr">
        <is>
          <t>Tejaswini Tarigopula</t>
        </is>
      </c>
      <c r="L3340" t="inlineStr">
        <is>
          <t>Facebook</t>
        </is>
      </c>
      <c r="M3340" t="inlineStr">
        <is>
          <t>Direct (campaign tagged in CRM)</t>
        </is>
      </c>
      <c r="N3340" t="inlineStr">
        <is>
          <t>6ac5f2ae034fa8299e3c2a63</t>
        </is>
      </c>
      <c r="O3340" t="n">
        <v>1</v>
      </c>
      <c r="P3340" s="40">
        <f>IF(A3340="Lead",IF(ISNUMBER(MATCH(G3340,QualityStatuses,0)),1,0),0)</f>
        <v>1</v>
      </c>
      <c r="Q3340" s="40">
        <f>IF(A3340="Lead",IF(G3340="New Lead",0,1),0)</f>
        <v>1</v>
      </c>
      <c r="R3340" s="40">
        <f>IF(A3340="Lead",IF(G3340="Lost",1,0),0)</f>
        <v>0</v>
      </c>
      <c r="S3340" t="n">
        <v>9</v>
      </c>
      <c r="T3340" t="n">
        <v>7</v>
      </c>
      <c r="U3340" t="n">
        <v>0</v>
      </c>
      <c r="V3340" t="n">
        <v>0</v>
      </c>
      <c r="W3340" t="n">
        <v>0</v>
      </c>
      <c r="X3340" t="n">
        <v>0</v>
      </c>
      <c r="Y3340">
        <f>IF(AND(A3340="Lead",COUNTIF(MetaCamps,C3340)&gt;0),1,0)</f>
        <v>1</v>
      </c>
      <c r="Z3340">
        <f>IF(Y3340=1,P3340,0)</f>
        <v>1</v>
      </c>
    </row>
    <row r="3341">
      <c r="A3341" t="inlineStr">
        <is>
          <t>Lead</t>
        </is>
      </c>
      <c r="B3341" s="39" t="str">
        <f>IFERROR(INDEX(CampTypes,MATCH(C3341,CampList,0)),"Unattributed")</f>
        <v>Old</v>
      </c>
      <c r="C3341" t="inlineStr">
        <is>
          <t>E_Natuf_Generic_13082026</t>
        </is>
      </c>
      <c r="D3341" t="inlineStr">
        <is>
          <t>E_Natuf_Generic_13082026_Adset1</t>
        </is>
      </c>
      <c r="E3341" t="inlineStr">
        <is>
          <t>E_Natuf_Generic_13082026_Adset1_Ad1</t>
        </is>
      </c>
      <c r="F3341" t="inlineStr">
        <is>
          <t>Natuf</t>
        </is>
      </c>
      <c r="G3341" t="inlineStr">
        <is>
          <t>Connected</t>
        </is>
      </c>
      <c r="H3341" s="39" t="str">
        <f>IF(ISNUMBER(MATCH(G3341,QualityStatuses,0)),"Quality Lead","Non-Quality Lead")</f>
        <v>Non-Quality Lead</v>
      </c>
      <c r="I3341" t="inlineStr">
        <is>
          <t>2026-10</t>
        </is>
      </c>
      <c r="J3341" t="inlineStr">
        <is>
          <t>Wk of 2026-10-05</t>
        </is>
      </c>
      <c r="K3341" t="inlineStr">
        <is>
          <t>Tejaswini Tarigopula</t>
        </is>
      </c>
      <c r="L3341" t="inlineStr">
        <is>
          <t>Facebook</t>
        </is>
      </c>
      <c r="M3341" t="inlineStr">
        <is>
          <t>Direct (campaign tagged in CRM)</t>
        </is>
      </c>
      <c r="N3341" t="inlineStr">
        <is>
          <t>6ac5d6f8698d4f01b38449b9</t>
        </is>
      </c>
      <c r="O3341" t="n">
        <v>1</v>
      </c>
      <c r="P3341" s="40">
        <f>IF(A3341="Lead",IF(ISNUMBER(MATCH(G3341,QualityStatuses,0)),1,0),0)</f>
        <v>0</v>
      </c>
      <c r="Q3341" s="40">
        <f>IF(A3341="Lead",IF(G3341="New Lead",0,1),0)</f>
        <v>1</v>
      </c>
      <c r="R3341" s="40">
        <f>IF(A3341="Lead",IF(G3341="Lost",1,0),0)</f>
        <v>0</v>
      </c>
      <c r="S3341" t="n">
        <v>8</v>
      </c>
      <c r="T3341" t="n">
        <v>5</v>
      </c>
      <c r="U3341" t="n">
        <v>0</v>
      </c>
      <c r="V3341" t="n">
        <v>0</v>
      </c>
      <c r="W3341" t="n">
        <v>0</v>
      </c>
      <c r="X3341" t="n">
        <v>0</v>
      </c>
      <c r="Y3341">
        <f>IF(AND(A3341="Lead",COUNTIF(MetaCamps,C3341)&gt;0),1,0)</f>
        <v>1</v>
      </c>
      <c r="Z3341">
        <f>IF(Y3341=1,P3341,0)</f>
        <v>0</v>
      </c>
    </row>
    <row r="3342">
      <c r="A3342" t="inlineStr">
        <is>
          <t>Lead</t>
        </is>
      </c>
      <c r="B3342" s="39" t="str">
        <f>IFERROR(INDEX(CampTypes,MATCH(C3342,CampList,0)),"Unattributed")</f>
        <v>Old</v>
      </c>
      <c r="C3342" t="inlineStr">
        <is>
          <t>natuf_Kiosk_14072026_Hindi</t>
        </is>
      </c>
      <c r="D3342" t="inlineStr">
        <is>
          <t>natuf_Kiosk_14072026_Highest-converting industries</t>
        </is>
      </c>
      <c r="E3342" t="inlineStr">
        <is>
          <t>natuf_Kiosk_14072026_ad set_ad1</t>
        </is>
      </c>
      <c r="F3342" t="inlineStr">
        <is>
          <t>Natuf</t>
        </is>
      </c>
      <c r="G3342" t="inlineStr">
        <is>
          <t>Attempt 1</t>
        </is>
      </c>
      <c r="H3342" s="39" t="str">
        <f>IF(ISNUMBER(MATCH(G3342,QualityStatuses,0)),"Quality Lead","Non-Quality Lead")</f>
        <v>Non-Quality Lead</v>
      </c>
      <c r="I3342" t="inlineStr">
        <is>
          <t>2026-10</t>
        </is>
      </c>
      <c r="J3342" t="inlineStr">
        <is>
          <t>Wk of 2026-10-05</t>
        </is>
      </c>
      <c r="K3342" t="inlineStr">
        <is>
          <t>Tejaswini Tarigopula</t>
        </is>
      </c>
      <c r="L3342" t="inlineStr">
        <is>
          <t>Facebook</t>
        </is>
      </c>
      <c r="M3342" t="inlineStr">
        <is>
          <t>Direct (campaign tagged in CRM)</t>
        </is>
      </c>
      <c r="N3342" t="inlineStr">
        <is>
          <t>6ac5d187961f1f30506e7414</t>
        </is>
      </c>
      <c r="O3342" t="n">
        <v>1</v>
      </c>
      <c r="P3342" s="40">
        <f>IF(A3342="Lead",IF(ISNUMBER(MATCH(G3342,QualityStatuses,0)),1,0),0)</f>
        <v>0</v>
      </c>
      <c r="Q3342" s="40">
        <f>IF(A3342="Lead",IF(G3342="New Lead",0,1),0)</f>
        <v>1</v>
      </c>
      <c r="R3342" s="40">
        <f>IF(A3342="Lead",IF(G3342="Lost",1,0),0)</f>
        <v>0</v>
      </c>
      <c r="S3342" t="n">
        <v>2</v>
      </c>
      <c r="T3342" t="n">
        <v>1</v>
      </c>
      <c r="U3342" t="n">
        <v>0</v>
      </c>
      <c r="V3342" t="n">
        <v>0</v>
      </c>
      <c r="W3342" t="n">
        <v>0</v>
      </c>
      <c r="X3342" t="n">
        <v>0</v>
      </c>
      <c r="Y3342">
        <f>IF(AND(A3342="Lead",COUNTIF(MetaCamps,C3342)&gt;0),1,0)</f>
        <v>1</v>
      </c>
      <c r="Z3342">
        <f>IF(Y3342=1,P3342,0)</f>
        <v>0</v>
      </c>
    </row>
    <row r="3343">
      <c r="A3343" t="inlineStr">
        <is>
          <t>Lead</t>
        </is>
      </c>
      <c r="B3343" s="39" t="str">
        <f>IFERROR(INDEX(CampTypes,MATCH(C3343,CampList,0)),"Unattributed")</f>
        <v>Old</v>
      </c>
      <c r="C3343" t="inlineStr">
        <is>
          <t>E_Suresh_Natuf_Kiosk_07072026</t>
        </is>
      </c>
      <c r="D3343" t="inlineStr">
        <is>
          <t>E_Suresh_Natuf_Kiosk_07072026_Adset5</t>
        </is>
      </c>
      <c r="E3343" t="inlineStr">
        <is>
          <t>E_Hindi_Suresh_Natuf_Kiosk_07072026_Adset5_ad3 – Copy 2</t>
        </is>
      </c>
      <c r="F3343" t="inlineStr">
        <is>
          <t>Natuf</t>
        </is>
      </c>
      <c r="G3343" t="inlineStr">
        <is>
          <t>Lost</t>
        </is>
      </c>
      <c r="H3343" s="39" t="str">
        <f>IF(ISNUMBER(MATCH(G3343,QualityStatuses,0)),"Quality Lead","Non-Quality Lead")</f>
        <v>Non-Quality Lead</v>
      </c>
      <c r="I3343" t="inlineStr">
        <is>
          <t>2026-10</t>
        </is>
      </c>
      <c r="J3343" t="inlineStr">
        <is>
          <t>Wk of 2026-10-05</t>
        </is>
      </c>
      <c r="K3343" t="inlineStr">
        <is>
          <t>Marshal Malbari</t>
        </is>
      </c>
      <c r="L3343" t="inlineStr">
        <is>
          <t>Facebook</t>
        </is>
      </c>
      <c r="M3343" t="inlineStr">
        <is>
          <t>Direct (campaign tagged in CRM)</t>
        </is>
      </c>
      <c r="N3343" t="inlineStr">
        <is>
          <t>6ac5ba21ed479aa9b1bac024</t>
        </is>
      </c>
      <c r="O3343" t="n">
        <v>1</v>
      </c>
      <c r="P3343" s="40">
        <f>IF(A3343="Lead",IF(ISNUMBER(MATCH(G3343,QualityStatuses,0)),1,0),0)</f>
        <v>0</v>
      </c>
      <c r="Q3343" s="40">
        <f>IF(A3343="Lead",IF(G3343="New Lead",0,1),0)</f>
        <v>1</v>
      </c>
      <c r="R3343" s="40">
        <f>IF(A3343="Lead",IF(G3343="Lost",1,0),0)</f>
        <v>1</v>
      </c>
      <c r="S3343" t="n">
        <v>6</v>
      </c>
      <c r="T3343" t="n">
        <v>0</v>
      </c>
      <c r="U3343" t="n">
        <v>0</v>
      </c>
      <c r="V3343" t="n">
        <v>0</v>
      </c>
      <c r="W3343" t="n">
        <v>0</v>
      </c>
      <c r="X3343" t="n">
        <v>0</v>
      </c>
      <c r="Y3343">
        <f>IF(AND(A3343="Lead",COUNTIF(MetaCamps,C3343)&gt;0),1,0)</f>
        <v>1</v>
      </c>
      <c r="Z3343">
        <f>IF(Y3343=1,P3343,0)</f>
        <v>0</v>
      </c>
    </row>
    <row r="3344">
      <c r="A3344" t="inlineStr">
        <is>
          <t>Lead</t>
        </is>
      </c>
      <c r="B3344" s="39" t="str">
        <f>IFERROR(INDEX(CampTypes,MATCH(C3344,CampList,0)),"Unattributed")</f>
        <v>Old</v>
      </c>
      <c r="C3344" t="inlineStr">
        <is>
          <t>natuf_Kiosk_14072026_Hindi</t>
        </is>
      </c>
      <c r="D3344" t="inlineStr">
        <is>
          <t>natuf_Kiosk_14072026_Highest-converting industries</t>
        </is>
      </c>
      <c r="E3344" t="inlineStr">
        <is>
          <t>natuf_Kiosk_14072026_ad set_ad1</t>
        </is>
      </c>
      <c r="F3344" t="inlineStr">
        <is>
          <t>Natuf</t>
        </is>
      </c>
      <c r="G3344" t="inlineStr">
        <is>
          <t>Details Shared</t>
        </is>
      </c>
      <c r="H3344" s="39" t="str">
        <f>IF(ISNUMBER(MATCH(G3344,QualityStatuses,0)),"Quality Lead","Non-Quality Lead")</f>
        <v>Quality Lead</v>
      </c>
      <c r="I3344" t="inlineStr">
        <is>
          <t>2026-10</t>
        </is>
      </c>
      <c r="J3344" t="inlineStr">
        <is>
          <t>Wk of 2026-10-05</t>
        </is>
      </c>
      <c r="K3344" t="inlineStr">
        <is>
          <t>Marshal Malbari</t>
        </is>
      </c>
      <c r="L3344" t="inlineStr">
        <is>
          <t>Facebook</t>
        </is>
      </c>
      <c r="M3344" t="inlineStr">
        <is>
          <t>Direct (campaign tagged in CRM)</t>
        </is>
      </c>
      <c r="N3344" t="inlineStr">
        <is>
          <t>6ac5b89dfa769ee194f48405</t>
        </is>
      </c>
      <c r="O3344" t="n">
        <v>1</v>
      </c>
      <c r="P3344" s="40">
        <f>IF(A3344="Lead",IF(ISNUMBER(MATCH(G3344,QualityStatuses,0)),1,0),0)</f>
        <v>1</v>
      </c>
      <c r="Q3344" s="40">
        <f>IF(A3344="Lead",IF(G3344="New Lead",0,1),0)</f>
        <v>1</v>
      </c>
      <c r="R3344" s="40">
        <f>IF(A3344="Lead",IF(G3344="Lost",1,0),0)</f>
        <v>0</v>
      </c>
      <c r="S3344" t="n">
        <v>5</v>
      </c>
      <c r="T3344" t="n">
        <v>2</v>
      </c>
      <c r="U3344" t="n">
        <v>0</v>
      </c>
      <c r="V3344" t="n">
        <v>0</v>
      </c>
      <c r="W3344" t="n">
        <v>0</v>
      </c>
      <c r="X3344" t="n">
        <v>0</v>
      </c>
      <c r="Y3344">
        <f>IF(AND(A3344="Lead",COUNTIF(MetaCamps,C3344)&gt;0),1,0)</f>
        <v>1</v>
      </c>
      <c r="Z3344">
        <f>IF(Y3344=1,P3344,0)</f>
        <v>1</v>
      </c>
    </row>
    <row r="3345">
      <c r="A3345" t="inlineStr">
        <is>
          <t>Lead</t>
        </is>
      </c>
      <c r="B3345" s="39" t="str">
        <f>IFERROR(INDEX(CampTypes,MATCH(C3345,CampList,0)),"Unattributed")</f>
        <v>Old</v>
      </c>
      <c r="C3345" t="inlineStr">
        <is>
          <t>E_Suresh_Natuf_Kiosk_07072026</t>
        </is>
      </c>
      <c r="D3345" t="inlineStr">
        <is>
          <t>E_Suresh_Natuf_Kiosk_07072026_Adset5</t>
        </is>
      </c>
      <c r="E3345" t="inlineStr">
        <is>
          <t>E_Hindi_Suresh_Natuf_Kiosk_07072026_Adset5_ad3 – Copy 2</t>
        </is>
      </c>
      <c r="F3345" t="inlineStr">
        <is>
          <t>Natuf</t>
        </is>
      </c>
      <c r="G3345" t="inlineStr">
        <is>
          <t>Connected</t>
        </is>
      </c>
      <c r="H3345" s="39" t="str">
        <f>IF(ISNUMBER(MATCH(G3345,QualityStatuses,0)),"Quality Lead","Non-Quality Lead")</f>
        <v>Non-Quality Lead</v>
      </c>
      <c r="I3345" t="inlineStr">
        <is>
          <t>2026-10</t>
        </is>
      </c>
      <c r="J3345" t="inlineStr">
        <is>
          <t>Wk of 2026-10-05</t>
        </is>
      </c>
      <c r="K3345" t="inlineStr">
        <is>
          <t>Tejaswini Tarigopula</t>
        </is>
      </c>
      <c r="L3345" t="inlineStr">
        <is>
          <t>Facebook</t>
        </is>
      </c>
      <c r="M3345" t="inlineStr">
        <is>
          <t>Direct (campaign tagged in CRM)</t>
        </is>
      </c>
      <c r="N3345" t="inlineStr">
        <is>
          <t>6ac5b6d3a42eb513f27654ed</t>
        </is>
      </c>
      <c r="O3345" t="n">
        <v>1</v>
      </c>
      <c r="P3345" s="40">
        <f>IF(A3345="Lead",IF(ISNUMBER(MATCH(G3345,QualityStatuses,0)),1,0),0)</f>
        <v>0</v>
      </c>
      <c r="Q3345" s="40">
        <f>IF(A3345="Lead",IF(G3345="New Lead",0,1),0)</f>
        <v>1</v>
      </c>
      <c r="R3345" s="40">
        <f>IF(A3345="Lead",IF(G3345="Lost",1,0),0)</f>
        <v>0</v>
      </c>
      <c r="S3345" t="n">
        <v>5</v>
      </c>
      <c r="T3345" t="n">
        <v>2</v>
      </c>
      <c r="U3345" t="n">
        <v>0</v>
      </c>
      <c r="V3345" t="n">
        <v>0</v>
      </c>
      <c r="W3345" t="n">
        <v>0</v>
      </c>
      <c r="X3345" t="n">
        <v>0</v>
      </c>
      <c r="Y3345">
        <f>IF(AND(A3345="Lead",COUNTIF(MetaCamps,C3345)&gt;0),1,0)</f>
        <v>1</v>
      </c>
      <c r="Z3345">
        <f>IF(Y3345=1,P3345,0)</f>
        <v>0</v>
      </c>
    </row>
    <row r="3346">
      <c r="A3346" t="inlineStr">
        <is>
          <t>Lead</t>
        </is>
      </c>
      <c r="B3346" s="39" t="str">
        <f>IFERROR(INDEX(CampTypes,MATCH(C3346,CampList,0)),"Unattributed")</f>
        <v>Old</v>
      </c>
      <c r="C3346" t="inlineStr">
        <is>
          <t>E_Natuf_Generic_13082026</t>
        </is>
      </c>
      <c r="D3346" t="inlineStr">
        <is>
          <t>E_Natuf_Generic_13082026_Adset1</t>
        </is>
      </c>
      <c r="E3346" t="inlineStr">
        <is>
          <t>E_Natuf_Generic_13082026_Adset1_Ad1</t>
        </is>
      </c>
      <c r="F3346" t="inlineStr">
        <is>
          <t>Natuf</t>
        </is>
      </c>
      <c r="G3346" t="inlineStr">
        <is>
          <t>Lost</t>
        </is>
      </c>
      <c r="H3346" s="39" t="str">
        <f>IF(ISNUMBER(MATCH(G3346,QualityStatuses,0)),"Quality Lead","Non-Quality Lead")</f>
        <v>Non-Quality Lead</v>
      </c>
      <c r="I3346" t="inlineStr">
        <is>
          <t>2026-10</t>
        </is>
      </c>
      <c r="J3346" t="inlineStr">
        <is>
          <t>Wk of 2026-10-05</t>
        </is>
      </c>
      <c r="K3346" t="inlineStr">
        <is>
          <t>Tejaswini Tarigopula</t>
        </is>
      </c>
      <c r="L3346" t="inlineStr">
        <is>
          <t>Facebook</t>
        </is>
      </c>
      <c r="M3346" t="inlineStr">
        <is>
          <t>Direct (campaign tagged in CRM)</t>
        </is>
      </c>
      <c r="N3346" t="inlineStr">
        <is>
          <t>6ac59ae2b934322a5ab427ad</t>
        </is>
      </c>
      <c r="O3346" t="n">
        <v>1</v>
      </c>
      <c r="P3346" s="40">
        <f>IF(A3346="Lead",IF(ISNUMBER(MATCH(G3346,QualityStatuses,0)),1,0),0)</f>
        <v>0</v>
      </c>
      <c r="Q3346" s="40">
        <f>IF(A3346="Lead",IF(G3346="New Lead",0,1),0)</f>
        <v>1</v>
      </c>
      <c r="R3346" s="40">
        <f>IF(A3346="Lead",IF(G3346="Lost",1,0),0)</f>
        <v>1</v>
      </c>
      <c r="S3346" t="n">
        <v>24</v>
      </c>
      <c r="T3346" t="n">
        <v>18</v>
      </c>
      <c r="U3346" t="n">
        <v>0</v>
      </c>
      <c r="V3346" t="n">
        <v>0</v>
      </c>
      <c r="W3346" t="n">
        <v>0</v>
      </c>
      <c r="X3346" t="n">
        <v>0</v>
      </c>
      <c r="Y3346">
        <f>IF(AND(A3346="Lead",COUNTIF(MetaCamps,C3346)&gt;0),1,0)</f>
        <v>1</v>
      </c>
      <c r="Z3346">
        <f>IF(Y3346=1,P3346,0)</f>
        <v>0</v>
      </c>
    </row>
    <row r="3347">
      <c r="A3347" t="inlineStr">
        <is>
          <t>Lead</t>
        </is>
      </c>
      <c r="B3347" s="39" t="str">
        <f>IFERROR(INDEX(CampTypes,MATCH(C3347,CampList,0)),"Unattributed")</f>
        <v>New</v>
      </c>
      <c r="C3347" t="inlineStr">
        <is>
          <t>EBG - In House | ABO | Natuf | Leads | Unit Franchise | India | Oct26 | V1</t>
        </is>
      </c>
      <c r="D3347" t="inlineStr">
        <is>
          <t>Natuf | LAL 1% | India | Jul26 | V1</t>
        </is>
      </c>
      <c r="E3347" t="inlineStr">
        <is>
          <t>Natuf | Reel | Brand Ambassador | Heard Of Owning A Cafe | V1</t>
        </is>
      </c>
      <c r="F3347" t="inlineStr">
        <is>
          <t>Natuf</t>
        </is>
      </c>
      <c r="G3347" t="inlineStr">
        <is>
          <t>Details Shared</t>
        </is>
      </c>
      <c r="H3347" s="39" t="str">
        <f>IF(ISNUMBER(MATCH(G3347,QualityStatuses,0)),"Quality Lead","Non-Quality Lead")</f>
        <v>Quality Lead</v>
      </c>
      <c r="I3347" t="inlineStr">
        <is>
          <t>2026-10</t>
        </is>
      </c>
      <c r="J3347" t="inlineStr">
        <is>
          <t>Wk of 2026-10-05</t>
        </is>
      </c>
      <c r="K3347" t="inlineStr">
        <is>
          <t>Tejaswini Tarigopula</t>
        </is>
      </c>
      <c r="L3347" t="inlineStr">
        <is>
          <t>Facebook</t>
        </is>
      </c>
      <c r="M3347" t="inlineStr">
        <is>
          <t>Direct (campaign tagged in CRM)</t>
        </is>
      </c>
      <c r="N3347" t="inlineStr">
        <is>
          <t>6ac596df5fa30efff8af6f89</t>
        </is>
      </c>
      <c r="O3347" t="n">
        <v>1</v>
      </c>
      <c r="P3347" s="40">
        <f>IF(A3347="Lead",IF(ISNUMBER(MATCH(G3347,QualityStatuses,0)),1,0),0)</f>
        <v>1</v>
      </c>
      <c r="Q3347" s="40">
        <f>IF(A3347="Lead",IF(G3347="New Lead",0,1),0)</f>
        <v>1</v>
      </c>
      <c r="R3347" s="40">
        <f>IF(A3347="Lead",IF(G3347="Lost",1,0),0)</f>
        <v>0</v>
      </c>
      <c r="S3347" t="n">
        <v>1</v>
      </c>
      <c r="T3347" t="n">
        <v>1</v>
      </c>
      <c r="U3347" t="n">
        <v>0</v>
      </c>
      <c r="V3347" t="n">
        <v>0</v>
      </c>
      <c r="W3347" t="n">
        <v>0</v>
      </c>
      <c r="X3347" t="n">
        <v>0</v>
      </c>
      <c r="Y3347">
        <f>IF(AND(A3347="Lead",COUNTIF(MetaCamps,C3347)&gt;0),1,0)</f>
        <v>0</v>
      </c>
      <c r="Z3347">
        <f>IF(Y3347=1,P3347,0)</f>
        <v>0</v>
      </c>
    </row>
    <row r="3348">
      <c r="A3348" t="inlineStr">
        <is>
          <t>Lead</t>
        </is>
      </c>
      <c r="B3348" s="39" t="str">
        <f>IFERROR(INDEX(CampTypes,MATCH(C3348,CampList,0)),"Unattributed")</f>
        <v>Old</v>
      </c>
      <c r="C3348" t="inlineStr">
        <is>
          <t>E_Selva_Natuf_All_07072026</t>
        </is>
      </c>
      <c r="D3348" t="inlineStr">
        <is>
          <t>E_Selva_Natuf_Sign_07072026_Adset3</t>
        </is>
      </c>
      <c r="E3348" t="inlineStr">
        <is>
          <t>E_Selva_Natuf_Sign_07072026_Adset2_Ad1</t>
        </is>
      </c>
      <c r="F3348" t="inlineStr">
        <is>
          <t>Natuf</t>
        </is>
      </c>
      <c r="G3348" t="inlineStr">
        <is>
          <t>Attempt 2</t>
        </is>
      </c>
      <c r="H3348" s="39" t="str">
        <f>IF(ISNUMBER(MATCH(G3348,QualityStatuses,0)),"Quality Lead","Non-Quality Lead")</f>
        <v>Non-Quality Lead</v>
      </c>
      <c r="I3348" t="inlineStr">
        <is>
          <t>2026-10</t>
        </is>
      </c>
      <c r="J3348" t="inlineStr">
        <is>
          <t>Wk of 2026-10-05</t>
        </is>
      </c>
      <c r="K3348" t="inlineStr">
        <is>
          <t>Tejaswini Tarigopula</t>
        </is>
      </c>
      <c r="L3348" t="inlineStr">
        <is>
          <t>Facebook</t>
        </is>
      </c>
      <c r="M3348" t="inlineStr">
        <is>
          <t>Direct (campaign tagged in CRM)</t>
        </is>
      </c>
      <c r="N3348" t="inlineStr">
        <is>
          <t>6ac58b76a3e3ca4269a80eb2</t>
        </is>
      </c>
      <c r="O3348" t="n">
        <v>1</v>
      </c>
      <c r="P3348" s="40">
        <f>IF(A3348="Lead",IF(ISNUMBER(MATCH(G3348,QualityStatuses,0)),1,0),0)</f>
        <v>0</v>
      </c>
      <c r="Q3348" s="40">
        <f>IF(A3348="Lead",IF(G3348="New Lead",0,1),0)</f>
        <v>1</v>
      </c>
      <c r="R3348" s="40">
        <f>IF(A3348="Lead",IF(G3348="Lost",1,0),0)</f>
        <v>0</v>
      </c>
      <c r="S3348" t="n">
        <v>5</v>
      </c>
      <c r="T3348" t="n">
        <v>5</v>
      </c>
      <c r="U3348" t="n">
        <v>0</v>
      </c>
      <c r="V3348" t="n">
        <v>0</v>
      </c>
      <c r="W3348" t="n">
        <v>0</v>
      </c>
      <c r="X3348" t="n">
        <v>0</v>
      </c>
      <c r="Y3348">
        <f>IF(AND(A3348="Lead",COUNTIF(MetaCamps,C3348)&gt;0),1,0)</f>
        <v>1</v>
      </c>
      <c r="Z3348">
        <f>IF(Y3348=1,P3348,0)</f>
        <v>0</v>
      </c>
    </row>
    <row r="3349">
      <c r="A3349" t="inlineStr">
        <is>
          <t>Lead</t>
        </is>
      </c>
      <c r="B3349" s="39" t="str">
        <f>IFERROR(INDEX(CampTypes,MATCH(C3349,CampList,0)),"Unattributed")</f>
        <v>Old</v>
      </c>
      <c r="C3349" t="inlineStr">
        <is>
          <t>E_Selva_Natuf_All_07072026</t>
        </is>
      </c>
      <c r="D3349" t="inlineStr">
        <is>
          <t>E_Selva_Natuf_Sign_07072026_Adset3</t>
        </is>
      </c>
      <c r="E3349" t="inlineStr">
        <is>
          <t>E_Selva_Natuf_Sign_07072026_Adset2_Ad1</t>
        </is>
      </c>
      <c r="F3349" t="inlineStr">
        <is>
          <t>Natuf</t>
        </is>
      </c>
      <c r="G3349" t="inlineStr">
        <is>
          <t>Attempt 1</t>
        </is>
      </c>
      <c r="H3349" s="39" t="str">
        <f>IF(ISNUMBER(MATCH(G3349,QualityStatuses,0)),"Quality Lead","Non-Quality Lead")</f>
        <v>Non-Quality Lead</v>
      </c>
      <c r="I3349" t="inlineStr">
        <is>
          <t>2026-10</t>
        </is>
      </c>
      <c r="J3349" t="inlineStr">
        <is>
          <t>Wk of 2026-10-05</t>
        </is>
      </c>
      <c r="K3349" t="inlineStr">
        <is>
          <t>Tejaswini Tarigopula</t>
        </is>
      </c>
      <c r="L3349" t="inlineStr">
        <is>
          <t>Facebook</t>
        </is>
      </c>
      <c r="M3349" t="inlineStr">
        <is>
          <t>Direct (campaign tagged in CRM)</t>
        </is>
      </c>
      <c r="N3349" t="inlineStr">
        <is>
          <t>6ac574ce076a3a9511addd83</t>
        </is>
      </c>
      <c r="O3349" t="n">
        <v>1</v>
      </c>
      <c r="P3349" s="40">
        <f>IF(A3349="Lead",IF(ISNUMBER(MATCH(G3349,QualityStatuses,0)),1,0),0)</f>
        <v>0</v>
      </c>
      <c r="Q3349" s="40">
        <f>IF(A3349="Lead",IF(G3349="New Lead",0,1),0)</f>
        <v>1</v>
      </c>
      <c r="R3349" s="40">
        <f>IF(A3349="Lead",IF(G3349="Lost",1,0),0)</f>
        <v>0</v>
      </c>
      <c r="S3349" t="n">
        <v>1</v>
      </c>
      <c r="T3349" t="n">
        <v>0</v>
      </c>
      <c r="U3349" t="n">
        <v>0</v>
      </c>
      <c r="V3349" t="n">
        <v>0</v>
      </c>
      <c r="W3349" t="n">
        <v>0</v>
      </c>
      <c r="X3349" t="n">
        <v>0</v>
      </c>
      <c r="Y3349">
        <f>IF(AND(A3349="Lead",COUNTIF(MetaCamps,C3349)&gt;0),1,0)</f>
        <v>1</v>
      </c>
      <c r="Z3349">
        <f>IF(Y3349=1,P3349,0)</f>
        <v>0</v>
      </c>
    </row>
    <row r="3350">
      <c r="A3350" t="inlineStr">
        <is>
          <t>Lead</t>
        </is>
      </c>
      <c r="B3350" s="39" t="str">
        <f>IFERROR(INDEX(CampTypes,MATCH(C3350,CampList,0)),"Unattributed")</f>
        <v>Old</v>
      </c>
      <c r="C3350" t="inlineStr">
        <is>
          <t>E_Natuf_Generic_13082026</t>
        </is>
      </c>
      <c r="D3350" t="inlineStr">
        <is>
          <t>E_Natuf_Generic_13082026_Adset1</t>
        </is>
      </c>
      <c r="E3350" t="inlineStr">
        <is>
          <t>E_Natuf_Generic_13082026_Adset1_Ad1</t>
        </is>
      </c>
      <c r="F3350" t="inlineStr">
        <is>
          <t>Natuf</t>
        </is>
      </c>
      <c r="G3350" t="inlineStr">
        <is>
          <t>Attempt 1</t>
        </is>
      </c>
      <c r="H3350" s="39" t="str">
        <f>IF(ISNUMBER(MATCH(G3350,QualityStatuses,0)),"Quality Lead","Non-Quality Lead")</f>
        <v>Non-Quality Lead</v>
      </c>
      <c r="I3350" t="inlineStr">
        <is>
          <t>2026-10</t>
        </is>
      </c>
      <c r="J3350" t="inlineStr">
        <is>
          <t>Wk of 2026-10-05</t>
        </is>
      </c>
      <c r="K3350" t="inlineStr">
        <is>
          <t>(Unassigned)</t>
        </is>
      </c>
      <c r="L3350" t="inlineStr">
        <is>
          <t>Facebook</t>
        </is>
      </c>
      <c r="M3350" t="inlineStr">
        <is>
          <t>Direct (campaign tagged in CRM)</t>
        </is>
      </c>
      <c r="N3350" t="inlineStr">
        <is>
          <t>6ac57334e0b283a3669257d7</t>
        </is>
      </c>
      <c r="O3350" t="n">
        <v>1</v>
      </c>
      <c r="P3350" s="40">
        <f>IF(A3350="Lead",IF(ISNUMBER(MATCH(G3350,QualityStatuses,0)),1,0),0)</f>
        <v>0</v>
      </c>
      <c r="Q3350" s="40">
        <f>IF(A3350="Lead",IF(G3350="New Lead",0,1),0)</f>
        <v>1</v>
      </c>
      <c r="R3350" s="40">
        <f>IF(A3350="Lead",IF(G3350="Lost",1,0),0)</f>
        <v>0</v>
      </c>
      <c r="S3350" t="n">
        <v>1</v>
      </c>
      <c r="T3350" t="n">
        <v>0</v>
      </c>
      <c r="U3350" t="n">
        <v>0</v>
      </c>
      <c r="V3350" t="n">
        <v>0</v>
      </c>
      <c r="W3350" t="n">
        <v>0</v>
      </c>
      <c r="X3350" t="n">
        <v>0</v>
      </c>
      <c r="Y3350">
        <f>IF(AND(A3350="Lead",COUNTIF(MetaCamps,C3350)&gt;0),1,0)</f>
        <v>1</v>
      </c>
      <c r="Z3350">
        <f>IF(Y3350=1,P3350,0)</f>
        <v>0</v>
      </c>
    </row>
    <row r="3351">
      <c r="A3351" t="inlineStr">
        <is>
          <t>Lead</t>
        </is>
      </c>
      <c r="B3351" s="39" t="str">
        <f>IFERROR(INDEX(CampTypes,MATCH(C3351,CampList,0)),"Unattributed")</f>
        <v>Old</v>
      </c>
      <c r="C3351" t="inlineStr">
        <is>
          <t>E_Selva_Natuf_All_07072026</t>
        </is>
      </c>
      <c r="D3351" t="inlineStr">
        <is>
          <t>E_Selva_Natuf_Sign_07072026_Adset3</t>
        </is>
      </c>
      <c r="E3351" t="inlineStr">
        <is>
          <t>E_Selva_Natuf_Sign_07072026_Adset2_Ad1</t>
        </is>
      </c>
      <c r="F3351" t="inlineStr">
        <is>
          <t>Natuf</t>
        </is>
      </c>
      <c r="G3351" t="inlineStr">
        <is>
          <t>Lost</t>
        </is>
      </c>
      <c r="H3351" s="39" t="str">
        <f>IF(ISNUMBER(MATCH(G3351,QualityStatuses,0)),"Quality Lead","Non-Quality Lead")</f>
        <v>Non-Quality Lead</v>
      </c>
      <c r="I3351" t="inlineStr">
        <is>
          <t>2026-10</t>
        </is>
      </c>
      <c r="J3351" t="inlineStr">
        <is>
          <t>Wk of 2026-10-05</t>
        </is>
      </c>
      <c r="K3351" t="inlineStr">
        <is>
          <t>Marshal Malbari</t>
        </is>
      </c>
      <c r="L3351" t="inlineStr">
        <is>
          <t>Facebook</t>
        </is>
      </c>
      <c r="M3351" t="inlineStr">
        <is>
          <t>Direct (campaign tagged in CRM)</t>
        </is>
      </c>
      <c r="N3351" t="inlineStr">
        <is>
          <t>6ac56a8f008500a62ce96af1</t>
        </is>
      </c>
      <c r="O3351" t="n">
        <v>1</v>
      </c>
      <c r="P3351" s="40">
        <f>IF(A3351="Lead",IF(ISNUMBER(MATCH(G3351,QualityStatuses,0)),1,0),0)</f>
        <v>0</v>
      </c>
      <c r="Q3351" s="40">
        <f>IF(A3351="Lead",IF(G3351="New Lead",0,1),0)</f>
        <v>1</v>
      </c>
      <c r="R3351" s="40">
        <f>IF(A3351="Lead",IF(G3351="Lost",1,0),0)</f>
        <v>1</v>
      </c>
      <c r="S3351" t="n">
        <v>3</v>
      </c>
      <c r="T3351" t="n">
        <v>1</v>
      </c>
      <c r="U3351" t="n">
        <v>0</v>
      </c>
      <c r="V3351" t="n">
        <v>0</v>
      </c>
      <c r="W3351" t="n">
        <v>0</v>
      </c>
      <c r="X3351" t="n">
        <v>0</v>
      </c>
      <c r="Y3351">
        <f>IF(AND(A3351="Lead",COUNTIF(MetaCamps,C3351)&gt;0),1,0)</f>
        <v>1</v>
      </c>
      <c r="Z3351">
        <f>IF(Y3351=1,P3351,0)</f>
        <v>0</v>
      </c>
    </row>
    <row r="3352">
      <c r="A3352" t="inlineStr">
        <is>
          <t>Lead</t>
        </is>
      </c>
      <c r="B3352" s="39" t="str">
        <f>IFERROR(INDEX(CampTypes,MATCH(C3352,CampList,0)),"Unattributed")</f>
        <v>Old</v>
      </c>
      <c r="C3352" t="inlineStr">
        <is>
          <t>E_Natuf_Foco_10092026</t>
        </is>
      </c>
      <c r="D3352" t="inlineStr">
        <is>
          <t>E_Natuf_Foco_10092026_Ad Set4</t>
        </is>
      </c>
      <c r="E3352" t="inlineStr">
        <is>
          <t>E_Natuf_Foco_10092026_Ad Set4_Ad4 -1</t>
        </is>
      </c>
      <c r="F3352" t="inlineStr">
        <is>
          <t>Natuf</t>
        </is>
      </c>
      <c r="G3352" t="inlineStr">
        <is>
          <t>Lost</t>
        </is>
      </c>
      <c r="H3352" s="39" t="str">
        <f>IF(ISNUMBER(MATCH(G3352,QualityStatuses,0)),"Quality Lead","Non-Quality Lead")</f>
        <v>Non-Quality Lead</v>
      </c>
      <c r="I3352" t="inlineStr">
        <is>
          <t>2026-10</t>
        </is>
      </c>
      <c r="J3352" t="inlineStr">
        <is>
          <t>Wk of 2026-10-05</t>
        </is>
      </c>
      <c r="K3352" t="inlineStr">
        <is>
          <t>Tejaswini Tarigopula</t>
        </is>
      </c>
      <c r="L3352" t="inlineStr">
        <is>
          <t>Facebook</t>
        </is>
      </c>
      <c r="M3352" t="inlineStr">
        <is>
          <t>Direct (campaign tagged in CRM)</t>
        </is>
      </c>
      <c r="N3352" t="inlineStr">
        <is>
          <t>6ac54c5483ecc1e878acda8a</t>
        </is>
      </c>
      <c r="O3352" t="n">
        <v>1</v>
      </c>
      <c r="P3352" s="40">
        <f>IF(A3352="Lead",IF(ISNUMBER(MATCH(G3352,QualityStatuses,0)),1,0),0)</f>
        <v>0</v>
      </c>
      <c r="Q3352" s="40">
        <f>IF(A3352="Lead",IF(G3352="New Lead",0,1),0)</f>
        <v>1</v>
      </c>
      <c r="R3352" s="40">
        <f>IF(A3352="Lead",IF(G3352="Lost",1,0),0)</f>
        <v>1</v>
      </c>
      <c r="S3352" t="n">
        <v>2</v>
      </c>
      <c r="T3352" t="n">
        <v>1</v>
      </c>
      <c r="U3352" t="n">
        <v>0</v>
      </c>
      <c r="V3352" t="n">
        <v>0</v>
      </c>
      <c r="W3352" t="n">
        <v>0</v>
      </c>
      <c r="X3352" t="n">
        <v>0</v>
      </c>
      <c r="Y3352">
        <f>IF(AND(A3352="Lead",COUNTIF(MetaCamps,C3352)&gt;0),1,0)</f>
        <v>1</v>
      </c>
      <c r="Z3352">
        <f>IF(Y3352=1,P3352,0)</f>
        <v>0</v>
      </c>
    </row>
    <row r="3353">
      <c r="A3353" t="inlineStr">
        <is>
          <t>Lead</t>
        </is>
      </c>
      <c r="B3353" s="39" t="str">
        <f>IFERROR(INDEX(CampTypes,MATCH(C3353,CampList,0)),"Unattributed")</f>
        <v>Old</v>
      </c>
      <c r="C3353" t="inlineStr">
        <is>
          <t>E_Natuf_Generic_13082026</t>
        </is>
      </c>
      <c r="D3353" t="inlineStr">
        <is>
          <t>E_Natuf_Generic_13082026_Adset1</t>
        </is>
      </c>
      <c r="E3353" t="inlineStr">
        <is>
          <t>E_Natuf_Generic_13082026_Adset1_Ad1</t>
        </is>
      </c>
      <c r="F3353" t="inlineStr">
        <is>
          <t>Natuf</t>
        </is>
      </c>
      <c r="G3353" t="inlineStr">
        <is>
          <t>Connected</t>
        </is>
      </c>
      <c r="H3353" s="39" t="str">
        <f>IF(ISNUMBER(MATCH(G3353,QualityStatuses,0)),"Quality Lead","Non-Quality Lead")</f>
        <v>Non-Quality Lead</v>
      </c>
      <c r="I3353" t="inlineStr">
        <is>
          <t>2026-10</t>
        </is>
      </c>
      <c r="J3353" t="inlineStr">
        <is>
          <t>Wk of 2026-10-05</t>
        </is>
      </c>
      <c r="K3353" t="inlineStr">
        <is>
          <t>Tejaswini Tarigopula</t>
        </is>
      </c>
      <c r="L3353" t="inlineStr">
        <is>
          <t>Facebook</t>
        </is>
      </c>
      <c r="M3353" t="inlineStr">
        <is>
          <t>Direct (campaign tagged in CRM)</t>
        </is>
      </c>
      <c r="N3353" t="inlineStr">
        <is>
          <t>6ac54b61fa166e31c7337fb5</t>
        </is>
      </c>
      <c r="O3353" t="n">
        <v>1</v>
      </c>
      <c r="P3353" s="40">
        <f>IF(A3353="Lead",IF(ISNUMBER(MATCH(G3353,QualityStatuses,0)),1,0),0)</f>
        <v>0</v>
      </c>
      <c r="Q3353" s="40">
        <f>IF(A3353="Lead",IF(G3353="New Lead",0,1),0)</f>
        <v>1</v>
      </c>
      <c r="R3353" s="40">
        <f>IF(A3353="Lead",IF(G3353="Lost",1,0),0)</f>
        <v>0</v>
      </c>
      <c r="S3353" t="n">
        <v>2</v>
      </c>
      <c r="T3353" t="n">
        <v>1</v>
      </c>
      <c r="U3353" t="n">
        <v>0</v>
      </c>
      <c r="V3353" t="n">
        <v>0</v>
      </c>
      <c r="W3353" t="n">
        <v>0</v>
      </c>
      <c r="X3353" t="n">
        <v>0</v>
      </c>
      <c r="Y3353">
        <f>IF(AND(A3353="Lead",COUNTIF(MetaCamps,C3353)&gt;0),1,0)</f>
        <v>1</v>
      </c>
      <c r="Z3353">
        <f>IF(Y3353=1,P3353,0)</f>
        <v>0</v>
      </c>
    </row>
    <row r="3354">
      <c r="A3354" t="inlineStr">
        <is>
          <t>Lead</t>
        </is>
      </c>
      <c r="B3354" s="39" t="str">
        <f>IFERROR(INDEX(CampTypes,MATCH(C3354,CampList,0)),"Unattributed")</f>
        <v>Old</v>
      </c>
      <c r="C3354" t="inlineStr">
        <is>
          <t>E_Suresh_Natuf_Kiosk_07072026</t>
        </is>
      </c>
      <c r="D3354" t="inlineStr">
        <is>
          <t>E_Suresh_Natuf_Kiosk_07072026_Adset5</t>
        </is>
      </c>
      <c r="E3354" t="inlineStr">
        <is>
          <t>E_Hindi_Suresh_Natuf_Kiosk_07072026_Adset5_ad3 – Copy 2</t>
        </is>
      </c>
      <c r="F3354" t="inlineStr">
        <is>
          <t>Natuf</t>
        </is>
      </c>
      <c r="G3354" t="inlineStr">
        <is>
          <t>Details Shared</t>
        </is>
      </c>
      <c r="H3354" s="39" t="str">
        <f>IF(ISNUMBER(MATCH(G3354,QualityStatuses,0)),"Quality Lead","Non-Quality Lead")</f>
        <v>Quality Lead</v>
      </c>
      <c r="I3354" t="inlineStr">
        <is>
          <t>2026-10</t>
        </is>
      </c>
      <c r="J3354" t="inlineStr">
        <is>
          <t>Wk of 2026-10-05</t>
        </is>
      </c>
      <c r="K3354" t="inlineStr">
        <is>
          <t>Tejaswini Tarigopula</t>
        </is>
      </c>
      <c r="L3354" t="inlineStr">
        <is>
          <t>Facebook</t>
        </is>
      </c>
      <c r="M3354" t="inlineStr">
        <is>
          <t>Direct (campaign tagged in CRM)</t>
        </is>
      </c>
      <c r="N3354" t="inlineStr">
        <is>
          <t>6ac543bcdcdf9f9303b8b99d</t>
        </is>
      </c>
      <c r="O3354" t="n">
        <v>1</v>
      </c>
      <c r="P3354" s="40">
        <f>IF(A3354="Lead",IF(ISNUMBER(MATCH(G3354,QualityStatuses,0)),1,0),0)</f>
        <v>1</v>
      </c>
      <c r="Q3354" s="40">
        <f>IF(A3354="Lead",IF(G3354="New Lead",0,1),0)</f>
        <v>1</v>
      </c>
      <c r="R3354" s="40">
        <f>IF(A3354="Lead",IF(G3354="Lost",1,0),0)</f>
        <v>0</v>
      </c>
      <c r="S3354" t="n">
        <v>4</v>
      </c>
      <c r="T3354" t="n">
        <v>2</v>
      </c>
      <c r="U3354" t="n">
        <v>0</v>
      </c>
      <c r="V3354" t="n">
        <v>0</v>
      </c>
      <c r="W3354" t="n">
        <v>0</v>
      </c>
      <c r="X3354" t="n">
        <v>0</v>
      </c>
      <c r="Y3354">
        <f>IF(AND(A3354="Lead",COUNTIF(MetaCamps,C3354)&gt;0),1,0)</f>
        <v>1</v>
      </c>
      <c r="Z3354">
        <f>IF(Y3354=1,P3354,0)</f>
        <v>1</v>
      </c>
    </row>
    <row r="3355">
      <c r="A3355" t="inlineStr">
        <is>
          <t>Lead</t>
        </is>
      </c>
      <c r="B3355" s="39" t="str">
        <f>IFERROR(INDEX(CampTypes,MATCH(C3355,CampList,0)),"Unattributed")</f>
        <v>Old</v>
      </c>
      <c r="C3355" t="inlineStr">
        <is>
          <t>E_Suresh_Natuf_Kiosk_07072026</t>
        </is>
      </c>
      <c r="D3355" t="inlineStr">
        <is>
          <t>E_Suresh_Natuf_Kiosk_07072026_Adset5</t>
        </is>
      </c>
      <c r="E3355" t="inlineStr">
        <is>
          <t>E_Hindi_Suresh_Natuf_Kiosk_07072026_Adset5_ad3 – Copy 2</t>
        </is>
      </c>
      <c r="F3355" t="inlineStr">
        <is>
          <t>Natuf</t>
        </is>
      </c>
      <c r="G3355" t="inlineStr">
        <is>
          <t>Lost</t>
        </is>
      </c>
      <c r="H3355" s="39" t="str">
        <f>IF(ISNUMBER(MATCH(G3355,QualityStatuses,0)),"Quality Lead","Non-Quality Lead")</f>
        <v>Non-Quality Lead</v>
      </c>
      <c r="I3355" t="inlineStr">
        <is>
          <t>2026-10</t>
        </is>
      </c>
      <c r="J3355" t="inlineStr">
        <is>
          <t>Wk of 2026-10-05</t>
        </is>
      </c>
      <c r="K3355" t="inlineStr">
        <is>
          <t>Tejaswini Tarigopula</t>
        </is>
      </c>
      <c r="L3355" t="inlineStr">
        <is>
          <t>Facebook</t>
        </is>
      </c>
      <c r="M3355" t="inlineStr">
        <is>
          <t>Direct (campaign tagged in CRM)</t>
        </is>
      </c>
      <c r="N3355" t="inlineStr">
        <is>
          <t>6ac54344c08345d1b5fd27ea</t>
        </is>
      </c>
      <c r="O3355" t="n">
        <v>1</v>
      </c>
      <c r="P3355" s="40">
        <f>IF(A3355="Lead",IF(ISNUMBER(MATCH(G3355,QualityStatuses,0)),1,0),0)</f>
        <v>0</v>
      </c>
      <c r="Q3355" s="40">
        <f>IF(A3355="Lead",IF(G3355="New Lead",0,1),0)</f>
        <v>1</v>
      </c>
      <c r="R3355" s="40">
        <f>IF(A3355="Lead",IF(G3355="Lost",1,0),0)</f>
        <v>1</v>
      </c>
      <c r="S3355" t="n">
        <v>14</v>
      </c>
      <c r="T3355" t="n">
        <v>5</v>
      </c>
      <c r="U3355" t="n">
        <v>0</v>
      </c>
      <c r="V3355" t="n">
        <v>0</v>
      </c>
      <c r="W3355" t="n">
        <v>0</v>
      </c>
      <c r="X3355" t="n">
        <v>0</v>
      </c>
      <c r="Y3355">
        <f>IF(AND(A3355="Lead",COUNTIF(MetaCamps,C3355)&gt;0),1,0)</f>
        <v>1</v>
      </c>
      <c r="Z3355">
        <f>IF(Y3355=1,P3355,0)</f>
        <v>0</v>
      </c>
    </row>
    <row r="3356">
      <c r="A3356" t="inlineStr">
        <is>
          <t>Lead</t>
        </is>
      </c>
      <c r="B3356" s="39" t="str">
        <f>IFERROR(INDEX(CampTypes,MATCH(C3356,CampList,0)),"Unattributed")</f>
        <v>Old</v>
      </c>
      <c r="C3356" t="inlineStr">
        <is>
          <t>natuf_Kiosk_14072026_Hindi</t>
        </is>
      </c>
      <c r="D3356" t="inlineStr">
        <is>
          <t>natuf_Kiosk_23092026_ad set3</t>
        </is>
      </c>
      <c r="E3356" t="inlineStr">
        <is>
          <t>natuf_Kiosk_23092026_ad set3_ad1</t>
        </is>
      </c>
      <c r="F3356" t="inlineStr">
        <is>
          <t>Natuf</t>
        </is>
      </c>
      <c r="G3356" t="inlineStr">
        <is>
          <t>Attempt 2</t>
        </is>
      </c>
      <c r="H3356" s="39" t="str">
        <f>IF(ISNUMBER(MATCH(G3356,QualityStatuses,0)),"Quality Lead","Non-Quality Lead")</f>
        <v>Non-Quality Lead</v>
      </c>
      <c r="I3356" t="inlineStr">
        <is>
          <t>2026-10</t>
        </is>
      </c>
      <c r="J3356" t="inlineStr">
        <is>
          <t>Wk of 2026-10-05</t>
        </is>
      </c>
      <c r="K3356" t="inlineStr">
        <is>
          <t>Tejaswini Tarigopula</t>
        </is>
      </c>
      <c r="L3356" t="inlineStr">
        <is>
          <t>Facebook</t>
        </is>
      </c>
      <c r="M3356" t="inlineStr">
        <is>
          <t>Direct (campaign tagged in CRM)</t>
        </is>
      </c>
      <c r="N3356" t="inlineStr">
        <is>
          <t>6ac538259effbe9c34b17cdd</t>
        </is>
      </c>
      <c r="O3356" t="n">
        <v>1</v>
      </c>
      <c r="P3356" s="40">
        <f>IF(A3356="Lead",IF(ISNUMBER(MATCH(G3356,QualityStatuses,0)),1,0),0)</f>
        <v>0</v>
      </c>
      <c r="Q3356" s="40">
        <f>IF(A3356="Lead",IF(G3356="New Lead",0,1),0)</f>
        <v>1</v>
      </c>
      <c r="R3356" s="40">
        <f>IF(A3356="Lead",IF(G3356="Lost",1,0),0)</f>
        <v>0</v>
      </c>
      <c r="S3356" t="n">
        <v>2</v>
      </c>
      <c r="T3356" t="n">
        <v>2</v>
      </c>
      <c r="U3356" t="n">
        <v>0</v>
      </c>
      <c r="V3356" t="n">
        <v>0</v>
      </c>
      <c r="W3356" t="n">
        <v>0</v>
      </c>
      <c r="X3356" t="n">
        <v>0</v>
      </c>
      <c r="Y3356">
        <f>IF(AND(A3356="Lead",COUNTIF(MetaCamps,C3356)&gt;0),1,0)</f>
        <v>1</v>
      </c>
      <c r="Z3356">
        <f>IF(Y3356=1,P3356,0)</f>
        <v>0</v>
      </c>
    </row>
    <row r="3357">
      <c r="A3357" t="inlineStr">
        <is>
          <t>Lead</t>
        </is>
      </c>
      <c r="B3357" s="39" t="str">
        <f>IFERROR(INDEX(CampTypes,MATCH(C3357,CampList,0)),"Unattributed")</f>
        <v>Old</v>
      </c>
      <c r="C3357" t="inlineStr">
        <is>
          <t>E_Suresh_Natuf_Kiosk_07072026</t>
        </is>
      </c>
      <c r="D3357" t="inlineStr">
        <is>
          <t>E_Suresh_Natuf_Kiosk_07072026_Adset5</t>
        </is>
      </c>
      <c r="E3357" t="inlineStr">
        <is>
          <t>E_Hindi_Suresh_Natuf_Kiosk_07072026_Adset5_ad3 – Copy 2</t>
        </is>
      </c>
      <c r="F3357" t="inlineStr">
        <is>
          <t>Natuf</t>
        </is>
      </c>
      <c r="G3357" t="inlineStr">
        <is>
          <t>Follow-Up</t>
        </is>
      </c>
      <c r="H3357" s="39" t="str">
        <f>IF(ISNUMBER(MATCH(G3357,QualityStatuses,0)),"Quality Lead","Non-Quality Lead")</f>
        <v>Quality Lead</v>
      </c>
      <c r="I3357" t="inlineStr">
        <is>
          <t>2026-10</t>
        </is>
      </c>
      <c r="J3357" t="inlineStr">
        <is>
          <t>Wk of 2026-10-05</t>
        </is>
      </c>
      <c r="K3357" t="inlineStr">
        <is>
          <t>Marshal Malbari</t>
        </is>
      </c>
      <c r="L3357" t="inlineStr">
        <is>
          <t>Facebook</t>
        </is>
      </c>
      <c r="M3357" t="inlineStr">
        <is>
          <t>Direct (campaign tagged in CRM)</t>
        </is>
      </c>
      <c r="N3357" t="inlineStr">
        <is>
          <t>6ac5339b3c0e5be7cae2aed3</t>
        </is>
      </c>
      <c r="O3357" t="n">
        <v>1</v>
      </c>
      <c r="P3357" s="40">
        <f>IF(A3357="Lead",IF(ISNUMBER(MATCH(G3357,QualityStatuses,0)),1,0),0)</f>
        <v>1</v>
      </c>
      <c r="Q3357" s="40">
        <f>IF(A3357="Lead",IF(G3357="New Lead",0,1),0)</f>
        <v>1</v>
      </c>
      <c r="R3357" s="40">
        <f>IF(A3357="Lead",IF(G3357="Lost",1,0),0)</f>
        <v>0</v>
      </c>
      <c r="S3357" t="n">
        <v>1</v>
      </c>
      <c r="T3357" t="n">
        <v>0</v>
      </c>
      <c r="U3357" t="n">
        <v>0</v>
      </c>
      <c r="V3357" t="n">
        <v>0</v>
      </c>
      <c r="W3357" t="n">
        <v>0</v>
      </c>
      <c r="X3357" t="n">
        <v>0</v>
      </c>
      <c r="Y3357">
        <f>IF(AND(A3357="Lead",COUNTIF(MetaCamps,C3357)&gt;0),1,0)</f>
        <v>1</v>
      </c>
      <c r="Z3357">
        <f>IF(Y3357=1,P3357,0)</f>
        <v>1</v>
      </c>
    </row>
    <row r="3358">
      <c r="A3358" t="inlineStr">
        <is>
          <t>Lead</t>
        </is>
      </c>
      <c r="B3358" s="39" t="str">
        <f>IFERROR(INDEX(CampTypes,MATCH(C3358,CampList,0)),"Unattributed")</f>
        <v>Old</v>
      </c>
      <c r="C3358" t="inlineStr">
        <is>
          <t>E_Natuf_Generic_13082026</t>
        </is>
      </c>
      <c r="D3358" t="inlineStr">
        <is>
          <t>E_Natuf_Generic_13082026_Adset1</t>
        </is>
      </c>
      <c r="E3358" t="inlineStr">
        <is>
          <t>E_Natuf_Generic_13082026_Adset1_Ad1</t>
        </is>
      </c>
      <c r="F3358" t="inlineStr">
        <is>
          <t>Natuf</t>
        </is>
      </c>
      <c r="G3358" t="inlineStr">
        <is>
          <t>Connected</t>
        </is>
      </c>
      <c r="H3358" s="39" t="str">
        <f>IF(ISNUMBER(MATCH(G3358,QualityStatuses,0)),"Quality Lead","Non-Quality Lead")</f>
        <v>Non-Quality Lead</v>
      </c>
      <c r="I3358" t="inlineStr">
        <is>
          <t>2026-10</t>
        </is>
      </c>
      <c r="J3358" t="inlineStr">
        <is>
          <t>Wk of 2026-10-05</t>
        </is>
      </c>
      <c r="K3358" t="inlineStr">
        <is>
          <t>Marshal Malbari</t>
        </is>
      </c>
      <c r="L3358" t="inlineStr">
        <is>
          <t>Facebook</t>
        </is>
      </c>
      <c r="M3358" t="inlineStr">
        <is>
          <t>Direct (campaign tagged in CRM)</t>
        </is>
      </c>
      <c r="N3358" t="inlineStr">
        <is>
          <t>6ac5315932e83dde3b44cdc9</t>
        </is>
      </c>
      <c r="O3358" t="n">
        <v>1</v>
      </c>
      <c r="P3358" s="40">
        <f>IF(A3358="Lead",IF(ISNUMBER(MATCH(G3358,QualityStatuses,0)),1,0),0)</f>
        <v>0</v>
      </c>
      <c r="Q3358" s="40">
        <f>IF(A3358="Lead",IF(G3358="New Lead",0,1),0)</f>
        <v>1</v>
      </c>
      <c r="R3358" s="40">
        <f>IF(A3358="Lead",IF(G3358="Lost",1,0),0)</f>
        <v>0</v>
      </c>
      <c r="S3358" t="n">
        <v>4</v>
      </c>
      <c r="T3358" t="n">
        <v>2</v>
      </c>
      <c r="U3358" t="n">
        <v>0</v>
      </c>
      <c r="V3358" t="n">
        <v>0</v>
      </c>
      <c r="W3358" t="n">
        <v>0</v>
      </c>
      <c r="X3358" t="n">
        <v>0</v>
      </c>
      <c r="Y3358">
        <f>IF(AND(A3358="Lead",COUNTIF(MetaCamps,C3358)&gt;0),1,0)</f>
        <v>1</v>
      </c>
      <c r="Z3358">
        <f>IF(Y3358=1,P3358,0)</f>
        <v>0</v>
      </c>
    </row>
    <row r="3359">
      <c r="A3359" t="inlineStr">
        <is>
          <t>Lead</t>
        </is>
      </c>
      <c r="B3359" s="39" t="str">
        <f>IFERROR(INDEX(CampTypes,MATCH(C3359,CampList,0)),"Unattributed")</f>
        <v>Old</v>
      </c>
      <c r="C3359" t="inlineStr">
        <is>
          <t>E_Selva_Natuf_All_07072026</t>
        </is>
      </c>
      <c r="D3359" t="inlineStr">
        <is>
          <t>E_Selva_Natuf_Sign_07072026_Adset3</t>
        </is>
      </c>
      <c r="E3359" t="inlineStr">
        <is>
          <t>E_Selva_Natuf_Sign_07072026_Adset2_Ad1</t>
        </is>
      </c>
      <c r="F3359" t="inlineStr">
        <is>
          <t>Natuf</t>
        </is>
      </c>
      <c r="G3359" t="inlineStr">
        <is>
          <t>Details Shared</t>
        </is>
      </c>
      <c r="H3359" s="39" t="str">
        <f>IF(ISNUMBER(MATCH(G3359,QualityStatuses,0)),"Quality Lead","Non-Quality Lead")</f>
        <v>Quality Lead</v>
      </c>
      <c r="I3359" t="inlineStr">
        <is>
          <t>2026-10</t>
        </is>
      </c>
      <c r="J3359" t="inlineStr">
        <is>
          <t>Wk of 2026-10-05</t>
        </is>
      </c>
      <c r="K3359" t="inlineStr">
        <is>
          <t>Marshal Malbari</t>
        </is>
      </c>
      <c r="L3359" t="inlineStr">
        <is>
          <t>Facebook</t>
        </is>
      </c>
      <c r="M3359" t="inlineStr">
        <is>
          <t>Direct (campaign tagged in CRM)</t>
        </is>
      </c>
      <c r="N3359" t="inlineStr">
        <is>
          <t>6ac530803fb8eabeb44d75c4</t>
        </is>
      </c>
      <c r="O3359" t="n">
        <v>1</v>
      </c>
      <c r="P3359" s="40">
        <f>IF(A3359="Lead",IF(ISNUMBER(MATCH(G3359,QualityStatuses,0)),1,0),0)</f>
        <v>1</v>
      </c>
      <c r="Q3359" s="40">
        <f>IF(A3359="Lead",IF(G3359="New Lead",0,1),0)</f>
        <v>1</v>
      </c>
      <c r="R3359" s="40">
        <f>IF(A3359="Lead",IF(G3359="Lost",1,0),0)</f>
        <v>0</v>
      </c>
      <c r="S3359" t="n">
        <v>4</v>
      </c>
      <c r="T3359" t="n">
        <v>2</v>
      </c>
      <c r="U3359" t="n">
        <v>0</v>
      </c>
      <c r="V3359" t="n">
        <v>0</v>
      </c>
      <c r="W3359" t="n">
        <v>0</v>
      </c>
      <c r="X3359" t="n">
        <v>0</v>
      </c>
      <c r="Y3359">
        <f>IF(AND(A3359="Lead",COUNTIF(MetaCamps,C3359)&gt;0),1,0)</f>
        <v>1</v>
      </c>
      <c r="Z3359">
        <f>IF(Y3359=1,P3359,0)</f>
        <v>1</v>
      </c>
    </row>
    <row r="3360">
      <c r="A3360" t="inlineStr">
        <is>
          <t>Lead</t>
        </is>
      </c>
      <c r="B3360" s="39" t="str">
        <f>IFERROR(INDEX(CampTypes,MATCH(C3360,CampList,0)),"Unattributed")</f>
        <v>Old</v>
      </c>
      <c r="C3360" t="inlineStr">
        <is>
          <t>E_Suresh_Natuf_Kiosk_07072026</t>
        </is>
      </c>
      <c r="D3360" t="inlineStr">
        <is>
          <t>E_Suresh_Natuf_Kiosk_07072026_Adset5</t>
        </is>
      </c>
      <c r="E3360" t="inlineStr">
        <is>
          <t>E_Hindi_Suresh_Natuf_Kiosk_07072026_Adset5_ad3 – Copy 2</t>
        </is>
      </c>
      <c r="F3360" t="inlineStr">
        <is>
          <t>Natuf</t>
        </is>
      </c>
      <c r="G3360" t="inlineStr">
        <is>
          <t>Lost</t>
        </is>
      </c>
      <c r="H3360" s="39" t="str">
        <f>IF(ISNUMBER(MATCH(G3360,QualityStatuses,0)),"Quality Lead","Non-Quality Lead")</f>
        <v>Non-Quality Lead</v>
      </c>
      <c r="I3360" t="inlineStr">
        <is>
          <t>2026-10</t>
        </is>
      </c>
      <c r="J3360" t="inlineStr">
        <is>
          <t>Wk of 2026-10-05</t>
        </is>
      </c>
      <c r="K3360" t="inlineStr">
        <is>
          <t>Marshal Malbari</t>
        </is>
      </c>
      <c r="L3360" t="inlineStr">
        <is>
          <t>Facebook</t>
        </is>
      </c>
      <c r="M3360" t="inlineStr">
        <is>
          <t>Direct (campaign tagged in CRM)</t>
        </is>
      </c>
      <c r="N3360" t="inlineStr">
        <is>
          <t>6ac52c9e889c0ca0565943f5</t>
        </is>
      </c>
      <c r="O3360" t="n">
        <v>1</v>
      </c>
      <c r="P3360" s="40">
        <f>IF(A3360="Lead",IF(ISNUMBER(MATCH(G3360,QualityStatuses,0)),1,0),0)</f>
        <v>0</v>
      </c>
      <c r="Q3360" s="40">
        <f>IF(A3360="Lead",IF(G3360="New Lead",0,1),0)</f>
        <v>1</v>
      </c>
      <c r="R3360" s="40">
        <f>IF(A3360="Lead",IF(G3360="Lost",1,0),0)</f>
        <v>1</v>
      </c>
      <c r="S3360" t="n">
        <v>4</v>
      </c>
      <c r="T3360" t="n">
        <v>2</v>
      </c>
      <c r="U3360" t="n">
        <v>0</v>
      </c>
      <c r="V3360" t="n">
        <v>0</v>
      </c>
      <c r="W3360" t="n">
        <v>0</v>
      </c>
      <c r="X3360" t="n">
        <v>0</v>
      </c>
      <c r="Y3360">
        <f>IF(AND(A3360="Lead",COUNTIF(MetaCamps,C3360)&gt;0),1,0)</f>
        <v>1</v>
      </c>
      <c r="Z3360">
        <f>IF(Y3360=1,P3360,0)</f>
        <v>0</v>
      </c>
    </row>
    <row r="3361">
      <c r="A3361" t="inlineStr">
        <is>
          <t>Lead</t>
        </is>
      </c>
      <c r="B3361" s="39" t="str">
        <f>IFERROR(INDEX(CampTypes,MATCH(C3361,CampList,0)),"Unattributed")</f>
        <v>Old</v>
      </c>
      <c r="C3361" t="inlineStr">
        <is>
          <t>E_Suresh_Natuf_Kiosk_07072026</t>
        </is>
      </c>
      <c r="D3361" t="inlineStr">
        <is>
          <t>E_Suresh_Natuf_Kiosk_07072026_Adset5</t>
        </is>
      </c>
      <c r="E3361" t="inlineStr">
        <is>
          <t>E_Hindi_Suresh_Natuf_Kiosk_07072026_Adset5_ad3 – Copy 2</t>
        </is>
      </c>
      <c r="F3361" t="inlineStr">
        <is>
          <t>Natuf</t>
        </is>
      </c>
      <c r="G3361" t="inlineStr">
        <is>
          <t>Details Shared</t>
        </is>
      </c>
      <c r="H3361" s="39" t="str">
        <f>IF(ISNUMBER(MATCH(G3361,QualityStatuses,0)),"Quality Lead","Non-Quality Lead")</f>
        <v>Quality Lead</v>
      </c>
      <c r="I3361" t="inlineStr">
        <is>
          <t>2026-10</t>
        </is>
      </c>
      <c r="J3361" t="inlineStr">
        <is>
          <t>Wk of 2026-10-05</t>
        </is>
      </c>
      <c r="K3361" t="inlineStr">
        <is>
          <t>Marshal Malbari</t>
        </is>
      </c>
      <c r="L3361" t="inlineStr">
        <is>
          <t>Facebook</t>
        </is>
      </c>
      <c r="M3361" t="inlineStr">
        <is>
          <t>Direct (campaign tagged in CRM)</t>
        </is>
      </c>
      <c r="N3361" t="inlineStr">
        <is>
          <t>6ac5298fcda50ea0a173c4a4</t>
        </is>
      </c>
      <c r="O3361" t="n">
        <v>1</v>
      </c>
      <c r="P3361" s="40">
        <f>IF(A3361="Lead",IF(ISNUMBER(MATCH(G3361,QualityStatuses,0)),1,0),0)</f>
        <v>1</v>
      </c>
      <c r="Q3361" s="40">
        <f>IF(A3361="Lead",IF(G3361="New Lead",0,1),0)</f>
        <v>1</v>
      </c>
      <c r="R3361" s="40">
        <f>IF(A3361="Lead",IF(G3361="Lost",1,0),0)</f>
        <v>0</v>
      </c>
      <c r="S3361" t="n">
        <v>4</v>
      </c>
      <c r="T3361" t="n">
        <v>2</v>
      </c>
      <c r="U3361" t="n">
        <v>0</v>
      </c>
      <c r="V3361" t="n">
        <v>0</v>
      </c>
      <c r="W3361" t="n">
        <v>0</v>
      </c>
      <c r="X3361" t="n">
        <v>0</v>
      </c>
      <c r="Y3361">
        <f>IF(AND(A3361="Lead",COUNTIF(MetaCamps,C3361)&gt;0),1,0)</f>
        <v>1</v>
      </c>
      <c r="Z3361">
        <f>IF(Y3361=1,P3361,0)</f>
        <v>1</v>
      </c>
    </row>
    <row r="3362">
      <c r="A3362" t="inlineStr">
        <is>
          <t>Lead</t>
        </is>
      </c>
      <c r="B3362" s="39" t="str">
        <f>IFERROR(INDEX(CampTypes,MATCH(C3362,CampList,0)),"Unattributed")</f>
        <v>Old</v>
      </c>
      <c r="C3362" t="inlineStr">
        <is>
          <t>E_Selva_Natuf_All_07072026</t>
        </is>
      </c>
      <c r="D3362" t="inlineStr">
        <is>
          <t>E_Selva_Natuf_Sign_07072026_Adset3</t>
        </is>
      </c>
      <c r="E3362" t="inlineStr">
        <is>
          <t>E_Selva_Natuf_Sign_07072026_Adset2_Ad1 – Copy</t>
        </is>
      </c>
      <c r="F3362" t="inlineStr">
        <is>
          <t>Natuf</t>
        </is>
      </c>
      <c r="G3362" t="inlineStr">
        <is>
          <t>Attempt 2</t>
        </is>
      </c>
      <c r="H3362" s="39" t="str">
        <f>IF(ISNUMBER(MATCH(G3362,QualityStatuses,0)),"Quality Lead","Non-Quality Lead")</f>
        <v>Non-Quality Lead</v>
      </c>
      <c r="I3362" t="inlineStr">
        <is>
          <t>2026-10</t>
        </is>
      </c>
      <c r="J3362" t="inlineStr">
        <is>
          <t>Wk of 2026-10-05</t>
        </is>
      </c>
      <c r="K3362" t="inlineStr">
        <is>
          <t>Deepak Rai</t>
        </is>
      </c>
      <c r="L3362" t="inlineStr">
        <is>
          <t>Facebook</t>
        </is>
      </c>
      <c r="M3362" t="inlineStr">
        <is>
          <t>Direct (campaign tagged in CRM)</t>
        </is>
      </c>
      <c r="N3362" t="inlineStr">
        <is>
          <t>6ac525e68a463edd60e29936</t>
        </is>
      </c>
      <c r="O3362" t="n">
        <v>1</v>
      </c>
      <c r="P3362" s="40">
        <f>IF(A3362="Lead",IF(ISNUMBER(MATCH(G3362,QualityStatuses,0)),1,0),0)</f>
        <v>0</v>
      </c>
      <c r="Q3362" s="40">
        <f>IF(A3362="Lead",IF(G3362="New Lead",0,1),0)</f>
        <v>1</v>
      </c>
      <c r="R3362" s="40">
        <f>IF(A3362="Lead",IF(G3362="Lost",1,0),0)</f>
        <v>0</v>
      </c>
      <c r="S3362" t="n">
        <v>1</v>
      </c>
      <c r="T3362" t="n">
        <v>0</v>
      </c>
      <c r="U3362" t="n">
        <v>0</v>
      </c>
      <c r="V3362" t="n">
        <v>0</v>
      </c>
      <c r="W3362" t="n">
        <v>0</v>
      </c>
      <c r="X3362" t="n">
        <v>0</v>
      </c>
      <c r="Y3362">
        <f>IF(AND(A3362="Lead",COUNTIF(MetaCamps,C3362)&gt;0),1,0)</f>
        <v>1</v>
      </c>
      <c r="Z3362">
        <f>IF(Y3362=1,P3362,0)</f>
        <v>0</v>
      </c>
    </row>
    <row r="3363">
      <c r="A3363" t="inlineStr">
        <is>
          <t>Lead</t>
        </is>
      </c>
      <c r="B3363" s="39" t="str">
        <f>IFERROR(INDEX(CampTypes,MATCH(C3363,CampList,0)),"Unattributed")</f>
        <v>Old</v>
      </c>
      <c r="C3363" t="inlineStr">
        <is>
          <t>E_Selva_Natuf_All_07072026</t>
        </is>
      </c>
      <c r="D3363" t="inlineStr">
        <is>
          <t>E_Selva_Natuf_Sign_07072026_Adset3</t>
        </is>
      </c>
      <c r="E3363" t="inlineStr">
        <is>
          <t>E_Selva_Natuf_Sign_07072026_Adset2_Ad1</t>
        </is>
      </c>
      <c r="F3363" t="inlineStr">
        <is>
          <t>Natuf</t>
        </is>
      </c>
      <c r="G3363" t="inlineStr">
        <is>
          <t>Connected</t>
        </is>
      </c>
      <c r="H3363" s="39" t="str">
        <f>IF(ISNUMBER(MATCH(G3363,QualityStatuses,0)),"Quality Lead","Non-Quality Lead")</f>
        <v>Non-Quality Lead</v>
      </c>
      <c r="I3363" t="inlineStr">
        <is>
          <t>2026-10</t>
        </is>
      </c>
      <c r="J3363" t="inlineStr">
        <is>
          <t>Wk of 2026-10-05</t>
        </is>
      </c>
      <c r="K3363" t="inlineStr">
        <is>
          <t>Tejaswini Tarigopula</t>
        </is>
      </c>
      <c r="L3363" t="inlineStr">
        <is>
          <t>Facebook</t>
        </is>
      </c>
      <c r="M3363" t="inlineStr">
        <is>
          <t>Direct (campaign tagged in CRM)</t>
        </is>
      </c>
      <c r="N3363" t="inlineStr">
        <is>
          <t>6ac51e7bee3e427baf4a05e8</t>
        </is>
      </c>
      <c r="O3363" t="n">
        <v>1</v>
      </c>
      <c r="P3363" s="40">
        <f>IF(A3363="Lead",IF(ISNUMBER(MATCH(G3363,QualityStatuses,0)),1,0),0)</f>
        <v>0</v>
      </c>
      <c r="Q3363" s="40">
        <f>IF(A3363="Lead",IF(G3363="New Lead",0,1),0)</f>
        <v>1</v>
      </c>
      <c r="R3363" s="40">
        <f>IF(A3363="Lead",IF(G3363="Lost",1,0),0)</f>
        <v>0</v>
      </c>
      <c r="S3363" t="n">
        <v>2</v>
      </c>
      <c r="T3363" t="n">
        <v>2</v>
      </c>
      <c r="U3363" t="n">
        <v>0</v>
      </c>
      <c r="V3363" t="n">
        <v>0</v>
      </c>
      <c r="W3363" t="n">
        <v>0</v>
      </c>
      <c r="X3363" t="n">
        <v>0</v>
      </c>
      <c r="Y3363">
        <f>IF(AND(A3363="Lead",COUNTIF(MetaCamps,C3363)&gt;0),1,0)</f>
        <v>1</v>
      </c>
      <c r="Z3363">
        <f>IF(Y3363=1,P3363,0)</f>
        <v>0</v>
      </c>
    </row>
    <row r="3364">
      <c r="A3364" t="inlineStr">
        <is>
          <t>Lead</t>
        </is>
      </c>
      <c r="B3364" s="39" t="str">
        <f>IFERROR(INDEX(CampTypes,MATCH(C3364,CampList,0)),"Unattributed")</f>
        <v>Old</v>
      </c>
      <c r="C3364" t="inlineStr">
        <is>
          <t>E_Natuf_Amazon_29092026</t>
        </is>
      </c>
      <c r="D3364" t="inlineStr">
        <is>
          <t>E_Natuf_Amazon_29092026_Ad Set2</t>
        </is>
      </c>
      <c r="E3364" t="inlineStr">
        <is>
          <t>E_Natuf_Amazon_29092026_Ad Set2_Ad1</t>
        </is>
      </c>
      <c r="F3364" t="inlineStr">
        <is>
          <t>Natuf</t>
        </is>
      </c>
      <c r="G3364" t="inlineStr">
        <is>
          <t>Details Shared</t>
        </is>
      </c>
      <c r="H3364" s="39" t="str">
        <f>IF(ISNUMBER(MATCH(G3364,QualityStatuses,0)),"Quality Lead","Non-Quality Lead")</f>
        <v>Quality Lead</v>
      </c>
      <c r="I3364" t="inlineStr">
        <is>
          <t>2026-10</t>
        </is>
      </c>
      <c r="J3364" t="inlineStr">
        <is>
          <t>Wk of 2026-10-05</t>
        </is>
      </c>
      <c r="K3364" t="inlineStr">
        <is>
          <t>Tejaswini Tarigopula</t>
        </is>
      </c>
      <c r="L3364" t="inlineStr">
        <is>
          <t>Facebook</t>
        </is>
      </c>
      <c r="M3364" t="inlineStr">
        <is>
          <t>Direct (campaign tagged in CRM)</t>
        </is>
      </c>
      <c r="N3364" t="inlineStr">
        <is>
          <t>6ac51cab28d5f4d97ddd781b</t>
        </is>
      </c>
      <c r="O3364" t="n">
        <v>1</v>
      </c>
      <c r="P3364" s="40">
        <f>IF(A3364="Lead",IF(ISNUMBER(MATCH(G3364,QualityStatuses,0)),1,0),0)</f>
        <v>1</v>
      </c>
      <c r="Q3364" s="40">
        <f>IF(A3364="Lead",IF(G3364="New Lead",0,1),0)</f>
        <v>1</v>
      </c>
      <c r="R3364" s="40">
        <f>IF(A3364="Lead",IF(G3364="Lost",1,0),0)</f>
        <v>0</v>
      </c>
      <c r="S3364" t="n">
        <v>1</v>
      </c>
      <c r="T3364" t="n">
        <v>1</v>
      </c>
      <c r="U3364" t="n">
        <v>0</v>
      </c>
      <c r="V3364" t="n">
        <v>0</v>
      </c>
      <c r="W3364" t="n">
        <v>0</v>
      </c>
      <c r="X3364" t="n">
        <v>0</v>
      </c>
      <c r="Y3364">
        <f>IF(AND(A3364="Lead",COUNTIF(MetaCamps,C3364)&gt;0),1,0)</f>
        <v>1</v>
      </c>
      <c r="Z3364">
        <f>IF(Y3364=1,P3364,0)</f>
        <v>1</v>
      </c>
    </row>
    <row r="3365">
      <c r="A3365" t="inlineStr">
        <is>
          <t>Lead</t>
        </is>
      </c>
      <c r="B3365" s="39" t="str">
        <f>IFERROR(INDEX(CampTypes,MATCH(C3365,CampList,0)),"Unattributed")</f>
        <v>Old</v>
      </c>
      <c r="C3365" t="inlineStr">
        <is>
          <t>E_Natuf_Foco_10092026</t>
        </is>
      </c>
      <c r="D3365" t="inlineStr">
        <is>
          <t>E_Natuf_Foco_10092026_Ad Set6</t>
        </is>
      </c>
      <c r="E3365" t="inlineStr">
        <is>
          <t>E_Natuf_Foco_10092026_Ad Set6_Ad6</t>
        </is>
      </c>
      <c r="F3365" t="inlineStr">
        <is>
          <t>Natuf</t>
        </is>
      </c>
      <c r="G3365" t="inlineStr">
        <is>
          <t>Attempt 2</t>
        </is>
      </c>
      <c r="H3365" s="39" t="str">
        <f>IF(ISNUMBER(MATCH(G3365,QualityStatuses,0)),"Quality Lead","Non-Quality Lead")</f>
        <v>Non-Quality Lead</v>
      </c>
      <c r="I3365" t="inlineStr">
        <is>
          <t>2026-10</t>
        </is>
      </c>
      <c r="J3365" t="inlineStr">
        <is>
          <t>Wk of 2026-10-05</t>
        </is>
      </c>
      <c r="K3365" t="inlineStr">
        <is>
          <t>Tejaswini Tarigopula</t>
        </is>
      </c>
      <c r="L3365" t="inlineStr">
        <is>
          <t>Facebook</t>
        </is>
      </c>
      <c r="M3365" t="inlineStr">
        <is>
          <t>Direct (campaign tagged in CRM)</t>
        </is>
      </c>
      <c r="N3365" t="inlineStr">
        <is>
          <t>6ac50f40ac433cda7bd7b50d</t>
        </is>
      </c>
      <c r="O3365" t="n">
        <v>1</v>
      </c>
      <c r="P3365" s="40">
        <f>IF(A3365="Lead",IF(ISNUMBER(MATCH(G3365,QualityStatuses,0)),1,0),0)</f>
        <v>0</v>
      </c>
      <c r="Q3365" s="40">
        <f>IF(A3365="Lead",IF(G3365="New Lead",0,1),0)</f>
        <v>1</v>
      </c>
      <c r="R3365" s="40">
        <f>IF(A3365="Lead",IF(G3365="Lost",1,0),0)</f>
        <v>0</v>
      </c>
      <c r="S3365" t="n">
        <v>8</v>
      </c>
      <c r="T3365" t="n">
        <v>0</v>
      </c>
      <c r="U3365" t="n">
        <v>0</v>
      </c>
      <c r="V3365" t="n">
        <v>0</v>
      </c>
      <c r="W3365" t="n">
        <v>0</v>
      </c>
      <c r="X3365" t="n">
        <v>0</v>
      </c>
      <c r="Y3365">
        <f>IF(AND(A3365="Lead",COUNTIF(MetaCamps,C3365)&gt;0),1,0)</f>
        <v>1</v>
      </c>
      <c r="Z3365">
        <f>IF(Y3365=1,P3365,0)</f>
        <v>0</v>
      </c>
    </row>
    <row r="3366">
      <c r="A3366" t="inlineStr">
        <is>
          <t>Lead</t>
        </is>
      </c>
      <c r="B3366" s="39" t="str">
        <f>IFERROR(INDEX(CampTypes,MATCH(C3366,CampList,0)),"Unattributed")</f>
        <v>Old</v>
      </c>
      <c r="C3366" t="inlineStr">
        <is>
          <t>E_Suresh_Natuf_Kiosk_07072026</t>
        </is>
      </c>
      <c r="D3366" t="inlineStr">
        <is>
          <t>E_Suresh_Natuf_Kiosk_07072026_Adset5</t>
        </is>
      </c>
      <c r="E3366" t="inlineStr">
        <is>
          <t>E_Hindi_Suresh_Natuf_Kiosk_07072026_Adset5_ad3 – Copy 2</t>
        </is>
      </c>
      <c r="F3366" t="inlineStr">
        <is>
          <t>Natuf</t>
        </is>
      </c>
      <c r="G3366" t="inlineStr">
        <is>
          <t>Lost</t>
        </is>
      </c>
      <c r="H3366" s="39" t="str">
        <f>IF(ISNUMBER(MATCH(G3366,QualityStatuses,0)),"Quality Lead","Non-Quality Lead")</f>
        <v>Non-Quality Lead</v>
      </c>
      <c r="I3366" t="inlineStr">
        <is>
          <t>2026-10</t>
        </is>
      </c>
      <c r="J3366" t="inlineStr">
        <is>
          <t>Wk of 2026-10-05</t>
        </is>
      </c>
      <c r="K3366" t="inlineStr">
        <is>
          <t>Tejaswini Tarigopula</t>
        </is>
      </c>
      <c r="L3366" t="inlineStr">
        <is>
          <t>Facebook</t>
        </is>
      </c>
      <c r="M3366" t="inlineStr">
        <is>
          <t>Direct (campaign tagged in CRM)</t>
        </is>
      </c>
      <c r="N3366" t="inlineStr">
        <is>
          <t>6ac50c118ccb3591cc0eb772</t>
        </is>
      </c>
      <c r="O3366" t="n">
        <v>1</v>
      </c>
      <c r="P3366" s="40">
        <f>IF(A3366="Lead",IF(ISNUMBER(MATCH(G3366,QualityStatuses,0)),1,0),0)</f>
        <v>0</v>
      </c>
      <c r="Q3366" s="40">
        <f>IF(A3366="Lead",IF(G3366="New Lead",0,1),0)</f>
        <v>1</v>
      </c>
      <c r="R3366" s="40">
        <f>IF(A3366="Lead",IF(G3366="Lost",1,0),0)</f>
        <v>1</v>
      </c>
      <c r="S3366" t="n">
        <v>2</v>
      </c>
      <c r="T3366" t="n">
        <v>2</v>
      </c>
      <c r="U3366" t="n">
        <v>0</v>
      </c>
      <c r="V3366" t="n">
        <v>0</v>
      </c>
      <c r="W3366" t="n">
        <v>0</v>
      </c>
      <c r="X3366" t="n">
        <v>0</v>
      </c>
      <c r="Y3366">
        <f>IF(AND(A3366="Lead",COUNTIF(MetaCamps,C3366)&gt;0),1,0)</f>
        <v>1</v>
      </c>
      <c r="Z3366">
        <f>IF(Y3366=1,P3366,0)</f>
        <v>0</v>
      </c>
    </row>
    <row r="3367">
      <c r="A3367" t="inlineStr">
        <is>
          <t>Lead</t>
        </is>
      </c>
      <c r="B3367" s="39" t="str">
        <f>IFERROR(INDEX(CampTypes,MATCH(C3367,CampList,0)),"Unattributed")</f>
        <v>Old</v>
      </c>
      <c r="C3367" t="inlineStr">
        <is>
          <t>E_Suresh_Natuf_Kiosk_07072026</t>
        </is>
      </c>
      <c r="D3367" t="inlineStr">
        <is>
          <t>E_Suresh_Natuf_Kiosk_07072026_Adset5</t>
        </is>
      </c>
      <c r="E3367" t="inlineStr">
        <is>
          <t>E_Hindi_Suresh_Natuf_Kiosk_07072026_Adset5_ad3 – Copy 2</t>
        </is>
      </c>
      <c r="F3367" t="inlineStr">
        <is>
          <t>Natuf</t>
        </is>
      </c>
      <c r="G3367" t="inlineStr">
        <is>
          <t>Attempt 2</t>
        </is>
      </c>
      <c r="H3367" s="39" t="str">
        <f>IF(ISNUMBER(MATCH(G3367,QualityStatuses,0)),"Quality Lead","Non-Quality Lead")</f>
        <v>Non-Quality Lead</v>
      </c>
      <c r="I3367" t="inlineStr">
        <is>
          <t>2026-10</t>
        </is>
      </c>
      <c r="J3367" t="inlineStr">
        <is>
          <t>Wk of 2026-10-05</t>
        </is>
      </c>
      <c r="K3367" t="inlineStr">
        <is>
          <t>Tejaswini Tarigopula</t>
        </is>
      </c>
      <c r="L3367" t="inlineStr">
        <is>
          <t>Facebook</t>
        </is>
      </c>
      <c r="M3367" t="inlineStr">
        <is>
          <t>Direct (campaign tagged in CRM)</t>
        </is>
      </c>
      <c r="N3367" t="inlineStr">
        <is>
          <t>6ac5086d469af591db1f53f2</t>
        </is>
      </c>
      <c r="O3367" t="n">
        <v>1</v>
      </c>
      <c r="P3367" s="40">
        <f>IF(A3367="Lead",IF(ISNUMBER(MATCH(G3367,QualityStatuses,0)),1,0),0)</f>
        <v>0</v>
      </c>
      <c r="Q3367" s="40">
        <f>IF(A3367="Lead",IF(G3367="New Lead",0,1),0)</f>
        <v>1</v>
      </c>
      <c r="R3367" s="40">
        <f>IF(A3367="Lead",IF(G3367="Lost",1,0),0)</f>
        <v>0</v>
      </c>
      <c r="S3367" t="n">
        <v>2</v>
      </c>
      <c r="T3367" t="n">
        <v>0</v>
      </c>
      <c r="U3367" t="n">
        <v>0</v>
      </c>
      <c r="V3367" t="n">
        <v>0</v>
      </c>
      <c r="W3367" t="n">
        <v>0</v>
      </c>
      <c r="X3367" t="n">
        <v>0</v>
      </c>
      <c r="Y3367">
        <f>IF(AND(A3367="Lead",COUNTIF(MetaCamps,C3367)&gt;0),1,0)</f>
        <v>1</v>
      </c>
      <c r="Z3367">
        <f>IF(Y3367=1,P3367,0)</f>
        <v>0</v>
      </c>
    </row>
    <row r="3368">
      <c r="A3368" t="inlineStr">
        <is>
          <t>Lead</t>
        </is>
      </c>
      <c r="B3368" s="39" t="str">
        <f>IFERROR(INDEX(CampTypes,MATCH(C3368,CampList,0)),"Unattributed")</f>
        <v>Old</v>
      </c>
      <c r="C3368" t="inlineStr">
        <is>
          <t>E_Natuf_MF_05092026</t>
        </is>
      </c>
      <c r="D3368" t="inlineStr">
        <is>
          <t>E_Natuf_MF_05092026_ Ad Set1</t>
        </is>
      </c>
      <c r="E3368" t="inlineStr">
        <is>
          <t>E_Natuf_MF_05092026_ Ad Set1_Ad1</t>
        </is>
      </c>
      <c r="F3368" t="inlineStr">
        <is>
          <t>Natuf_MF</t>
        </is>
      </c>
      <c r="G3368" t="inlineStr">
        <is>
          <t>Attempt 2</t>
        </is>
      </c>
      <c r="H3368" s="39" t="str">
        <f>IF(ISNUMBER(MATCH(G3368,QualityStatuses,0)),"Quality Lead","Non-Quality Lead")</f>
        <v>Non-Quality Lead</v>
      </c>
      <c r="I3368" t="inlineStr">
        <is>
          <t>2026-10</t>
        </is>
      </c>
      <c r="J3368" t="inlineStr">
        <is>
          <t>Wk of 2026-10-05</t>
        </is>
      </c>
      <c r="K3368" t="inlineStr">
        <is>
          <t>Tejaswini Tarigopula</t>
        </is>
      </c>
      <c r="L3368" t="inlineStr">
        <is>
          <t>Facebook</t>
        </is>
      </c>
      <c r="M3368" t="inlineStr">
        <is>
          <t>Direct (campaign tagged in CRM)</t>
        </is>
      </c>
      <c r="N3368" t="inlineStr">
        <is>
          <t>6ac50431d2c67ffe7ee2cfb6</t>
        </is>
      </c>
      <c r="O3368" t="n">
        <v>1</v>
      </c>
      <c r="P3368" s="40">
        <f>IF(A3368="Lead",IF(ISNUMBER(MATCH(G3368,QualityStatuses,0)),1,0),0)</f>
        <v>0</v>
      </c>
      <c r="Q3368" s="40">
        <f>IF(A3368="Lead",IF(G3368="New Lead",0,1),0)</f>
        <v>1</v>
      </c>
      <c r="R3368" s="40">
        <f>IF(A3368="Lead",IF(G3368="Lost",1,0),0)</f>
        <v>0</v>
      </c>
      <c r="S3368" t="n">
        <v>2</v>
      </c>
      <c r="T3368" t="n">
        <v>0</v>
      </c>
      <c r="U3368" t="n">
        <v>0</v>
      </c>
      <c r="V3368" t="n">
        <v>0</v>
      </c>
      <c r="W3368" t="n">
        <v>0</v>
      </c>
      <c r="X3368" t="n">
        <v>0</v>
      </c>
      <c r="Y3368">
        <f>IF(AND(A3368="Lead",COUNTIF(MetaCamps,C3368)&gt;0),1,0)</f>
        <v>1</v>
      </c>
      <c r="Z3368">
        <f>IF(Y3368=1,P3368,0)</f>
        <v>0</v>
      </c>
    </row>
    <row r="3369">
      <c r="A3369" t="inlineStr">
        <is>
          <t>Lead</t>
        </is>
      </c>
      <c r="B3369" s="39" t="str">
        <f>IFERROR(INDEX(CampTypes,MATCH(C3369,CampList,0)),"Unattributed")</f>
        <v>Old</v>
      </c>
      <c r="C3369" t="inlineStr">
        <is>
          <t>E_Suresh_Natuf_Kiosk_07072026</t>
        </is>
      </c>
      <c r="D3369" t="inlineStr">
        <is>
          <t>E_Suresh_Natuf_Kiosk_07072026_Adset5</t>
        </is>
      </c>
      <c r="E3369" t="inlineStr">
        <is>
          <t>E_Hindi_Suresh_Natuf_Kiosk_07072026_Adset5_ad3 – Copy 2</t>
        </is>
      </c>
      <c r="F3369" t="inlineStr">
        <is>
          <t>Natuf</t>
        </is>
      </c>
      <c r="G3369" t="inlineStr">
        <is>
          <t>Attempt 1</t>
        </is>
      </c>
      <c r="H3369" s="39" t="str">
        <f>IF(ISNUMBER(MATCH(G3369,QualityStatuses,0)),"Quality Lead","Non-Quality Lead")</f>
        <v>Non-Quality Lead</v>
      </c>
      <c r="I3369" t="inlineStr">
        <is>
          <t>2026-10</t>
        </is>
      </c>
      <c r="J3369" t="inlineStr">
        <is>
          <t>Wk of 2026-10-05</t>
        </is>
      </c>
      <c r="K3369" t="inlineStr">
        <is>
          <t>Tejaswini Tarigopula</t>
        </is>
      </c>
      <c r="L3369" t="inlineStr">
        <is>
          <t>Facebook</t>
        </is>
      </c>
      <c r="M3369" t="inlineStr">
        <is>
          <t>Direct (campaign tagged in CRM)</t>
        </is>
      </c>
      <c r="N3369" t="inlineStr">
        <is>
          <t>6ac4fc98d54e331116615a2d</t>
        </is>
      </c>
      <c r="O3369" t="n">
        <v>1</v>
      </c>
      <c r="P3369" s="40">
        <f>IF(A3369="Lead",IF(ISNUMBER(MATCH(G3369,QualityStatuses,0)),1,0),0)</f>
        <v>0</v>
      </c>
      <c r="Q3369" s="40">
        <f>IF(A3369="Lead",IF(G3369="New Lead",0,1),0)</f>
        <v>1</v>
      </c>
      <c r="R3369" s="40">
        <f>IF(A3369="Lead",IF(G3369="Lost",1,0),0)</f>
        <v>0</v>
      </c>
      <c r="S3369" t="n">
        <v>3</v>
      </c>
      <c r="T3369" t="n">
        <v>0</v>
      </c>
      <c r="U3369" t="n">
        <v>0</v>
      </c>
      <c r="V3369" t="n">
        <v>0</v>
      </c>
      <c r="W3369" t="n">
        <v>0</v>
      </c>
      <c r="X3369" t="n">
        <v>0</v>
      </c>
      <c r="Y3369">
        <f>IF(AND(A3369="Lead",COUNTIF(MetaCamps,C3369)&gt;0),1,0)</f>
        <v>1</v>
      </c>
      <c r="Z3369">
        <f>IF(Y3369=1,P3369,0)</f>
        <v>0</v>
      </c>
    </row>
    <row r="3370">
      <c r="A3370" t="inlineStr">
        <is>
          <t>Lead</t>
        </is>
      </c>
      <c r="B3370" s="39" t="str">
        <f>IFERROR(INDEX(CampTypes,MATCH(C3370,CampList,0)),"Unattributed")</f>
        <v>Old</v>
      </c>
      <c r="C3370" t="inlineStr">
        <is>
          <t>E_Natuf_Foco_10092026</t>
        </is>
      </c>
      <c r="D3370" t="inlineStr">
        <is>
          <t>E_Natuf_Foco_10092026_Ad Set4</t>
        </is>
      </c>
      <c r="E3370" t="inlineStr">
        <is>
          <t>E_Natuf_Foco_10092026_Ad Set4_Ad4 -1</t>
        </is>
      </c>
      <c r="F3370" t="inlineStr">
        <is>
          <t>Natuf</t>
        </is>
      </c>
      <c r="G3370" t="inlineStr">
        <is>
          <t>Connected</t>
        </is>
      </c>
      <c r="H3370" s="39" t="str">
        <f>IF(ISNUMBER(MATCH(G3370,QualityStatuses,0)),"Quality Lead","Non-Quality Lead")</f>
        <v>Non-Quality Lead</v>
      </c>
      <c r="I3370" t="inlineStr">
        <is>
          <t>2026-10</t>
        </is>
      </c>
      <c r="J3370" t="inlineStr">
        <is>
          <t>Wk of 2026-10-05</t>
        </is>
      </c>
      <c r="K3370" t="inlineStr">
        <is>
          <t>Tejaswini Tarigopula</t>
        </is>
      </c>
      <c r="L3370" t="inlineStr">
        <is>
          <t>Facebook</t>
        </is>
      </c>
      <c r="M3370" t="inlineStr">
        <is>
          <t>Direct (campaign tagged in CRM)</t>
        </is>
      </c>
      <c r="N3370" t="inlineStr">
        <is>
          <t>6ac4f8384c5cc6fd02c38db5</t>
        </is>
      </c>
      <c r="O3370" t="n">
        <v>1</v>
      </c>
      <c r="P3370" s="40">
        <f>IF(A3370="Lead",IF(ISNUMBER(MATCH(G3370,QualityStatuses,0)),1,0),0)</f>
        <v>0</v>
      </c>
      <c r="Q3370" s="40">
        <f>IF(A3370="Lead",IF(G3370="New Lead",0,1),0)</f>
        <v>1</v>
      </c>
      <c r="R3370" s="40">
        <f>IF(A3370="Lead",IF(G3370="Lost",1,0),0)</f>
        <v>0</v>
      </c>
      <c r="S3370" t="n">
        <v>6</v>
      </c>
      <c r="T3370" t="n">
        <v>1</v>
      </c>
      <c r="U3370" t="n">
        <v>0</v>
      </c>
      <c r="V3370" t="n">
        <v>0</v>
      </c>
      <c r="W3370" t="n">
        <v>0</v>
      </c>
      <c r="X3370" t="n">
        <v>0</v>
      </c>
      <c r="Y3370">
        <f>IF(AND(A3370="Lead",COUNTIF(MetaCamps,C3370)&gt;0),1,0)</f>
        <v>1</v>
      </c>
      <c r="Z3370">
        <f>IF(Y3370=1,P3370,0)</f>
        <v>0</v>
      </c>
    </row>
    <row r="3371">
      <c r="A3371" t="inlineStr">
        <is>
          <t>Lead</t>
        </is>
      </c>
      <c r="B3371" s="39" t="str">
        <f>IFERROR(INDEX(CampTypes,MATCH(C3371,CampList,0)),"Unattributed")</f>
        <v>Old</v>
      </c>
      <c r="C3371" t="inlineStr">
        <is>
          <t>E_Suresh_Natuf_Kiosk_07072026</t>
        </is>
      </c>
      <c r="D3371" t="inlineStr">
        <is>
          <t>E_Suresh_Natuf_Kiosk_07072026_Adset5</t>
        </is>
      </c>
      <c r="E3371" t="inlineStr">
        <is>
          <t>E_Hindi_Suresh_Natuf_Kiosk_07072026_Adset5_ad3 – Copy 2</t>
        </is>
      </c>
      <c r="F3371" t="inlineStr">
        <is>
          <t>Natuf</t>
        </is>
      </c>
      <c r="G3371" t="inlineStr">
        <is>
          <t>Qualified</t>
        </is>
      </c>
      <c r="H3371" s="39" t="str">
        <f>IF(ISNUMBER(MATCH(G3371,QualityStatuses,0)),"Quality Lead","Non-Quality Lead")</f>
        <v>Quality Lead</v>
      </c>
      <c r="I3371" t="inlineStr">
        <is>
          <t>2026-10</t>
        </is>
      </c>
      <c r="J3371" t="inlineStr">
        <is>
          <t>Wk of 2026-10-05</t>
        </is>
      </c>
      <c r="K3371" t="inlineStr">
        <is>
          <t>Tejaswini Tarigopula</t>
        </is>
      </c>
      <c r="L3371" t="inlineStr">
        <is>
          <t>Facebook</t>
        </is>
      </c>
      <c r="M3371" t="inlineStr">
        <is>
          <t>Direct (campaign tagged in CRM)</t>
        </is>
      </c>
      <c r="N3371" t="inlineStr">
        <is>
          <t>6ac4f485b7f8ae6095942fcd</t>
        </is>
      </c>
      <c r="O3371" t="n">
        <v>1</v>
      </c>
      <c r="P3371" s="40">
        <f>IF(A3371="Lead",IF(ISNUMBER(MATCH(G3371,QualityStatuses,0)),1,0),0)</f>
        <v>1</v>
      </c>
      <c r="Q3371" s="40">
        <f>IF(A3371="Lead",IF(G3371="New Lead",0,1),0)</f>
        <v>1</v>
      </c>
      <c r="R3371" s="40">
        <f>IF(A3371="Lead",IF(G3371="Lost",1,0),0)</f>
        <v>0</v>
      </c>
      <c r="S3371" t="n">
        <v>5</v>
      </c>
      <c r="T3371" t="n">
        <v>4</v>
      </c>
      <c r="U3371" t="n">
        <v>0</v>
      </c>
      <c r="V3371" t="n">
        <v>0</v>
      </c>
      <c r="W3371" t="n">
        <v>0</v>
      </c>
      <c r="X3371" t="n">
        <v>0</v>
      </c>
      <c r="Y3371">
        <f>IF(AND(A3371="Lead",COUNTIF(MetaCamps,C3371)&gt;0),1,0)</f>
        <v>1</v>
      </c>
      <c r="Z3371">
        <f>IF(Y3371=1,P3371,0)</f>
        <v>1</v>
      </c>
    </row>
    <row r="3372">
      <c r="A3372" t="inlineStr">
        <is>
          <t>Lead</t>
        </is>
      </c>
      <c r="B3372" s="39" t="str">
        <f>IFERROR(INDEX(CampTypes,MATCH(C3372,CampList,0)),"Unattributed")</f>
        <v>Old</v>
      </c>
      <c r="C3372" t="inlineStr">
        <is>
          <t>E_Natuf_Amazon_29092026</t>
        </is>
      </c>
      <c r="D3372" t="inlineStr">
        <is>
          <t>E_Natuf_Amazon_29092026_Ad Set</t>
        </is>
      </c>
      <c r="E3372" t="inlineStr">
        <is>
          <t>E_Natuf_Amazon_29092026_Ad Set_Ad</t>
        </is>
      </c>
      <c r="F3372" t="inlineStr">
        <is>
          <t>Natuf</t>
        </is>
      </c>
      <c r="G3372" t="inlineStr">
        <is>
          <t>Lost</t>
        </is>
      </c>
      <c r="H3372" s="39" t="str">
        <f>IF(ISNUMBER(MATCH(G3372,QualityStatuses,0)),"Quality Lead","Non-Quality Lead")</f>
        <v>Non-Quality Lead</v>
      </c>
      <c r="I3372" t="inlineStr">
        <is>
          <t>2026-10</t>
        </is>
      </c>
      <c r="J3372" t="inlineStr">
        <is>
          <t>Wk of 2026-10-05</t>
        </is>
      </c>
      <c r="K3372" t="inlineStr">
        <is>
          <t>Tejaswini Tarigopula</t>
        </is>
      </c>
      <c r="L3372" t="inlineStr">
        <is>
          <t>Whatsapp Cloud API</t>
        </is>
      </c>
      <c r="M3372" t="inlineStr">
        <is>
          <t>Direct (campaign tagged in CRM)</t>
        </is>
      </c>
      <c r="N3372" t="inlineStr">
        <is>
          <t>6ac4e79d76ceac0e45653feb</t>
        </is>
      </c>
      <c r="O3372" t="n">
        <v>1</v>
      </c>
      <c r="P3372" s="40">
        <f>IF(A3372="Lead",IF(ISNUMBER(MATCH(G3372,QualityStatuses,0)),1,0),0)</f>
        <v>0</v>
      </c>
      <c r="Q3372" s="40">
        <f>IF(A3372="Lead",IF(G3372="New Lead",0,1),0)</f>
        <v>1</v>
      </c>
      <c r="R3372" s="40">
        <f>IF(A3372="Lead",IF(G3372="Lost",1,0),0)</f>
        <v>1</v>
      </c>
      <c r="S3372" t="n">
        <v>6</v>
      </c>
      <c r="T3372" t="n">
        <v>0</v>
      </c>
      <c r="U3372" t="n">
        <v>0</v>
      </c>
      <c r="V3372" t="n">
        <v>0</v>
      </c>
      <c r="W3372" t="n">
        <v>0</v>
      </c>
      <c r="X3372" t="n">
        <v>0</v>
      </c>
      <c r="Y3372">
        <f>IF(AND(A3372="Lead",COUNTIF(MetaCamps,C3372)&gt;0),1,0)</f>
        <v>1</v>
      </c>
      <c r="Z3372">
        <f>IF(Y3372=1,P3372,0)</f>
        <v>0</v>
      </c>
    </row>
    <row r="3373">
      <c r="A3373" t="inlineStr">
        <is>
          <t>Lead</t>
        </is>
      </c>
      <c r="B3373" s="39" t="str">
        <f>IFERROR(INDEX(CampTypes,MATCH(C3373,CampList,0)),"Unattributed")</f>
        <v>Old</v>
      </c>
      <c r="C3373" t="inlineStr">
        <is>
          <t>E_Suresh_Natuf_Kiosk_07072026</t>
        </is>
      </c>
      <c r="D3373" t="inlineStr">
        <is>
          <t>E_Suresh_Natuf_Kiosk_07072026_Adset5</t>
        </is>
      </c>
      <c r="E3373" t="inlineStr">
        <is>
          <t>E_Hindi_Suresh_Natuf_Kiosk_07072026_Adset5_ad3 – Copy 2</t>
        </is>
      </c>
      <c r="F3373" t="inlineStr">
        <is>
          <t>Natuf</t>
        </is>
      </c>
      <c r="G3373" t="inlineStr">
        <is>
          <t>Attempt 2</t>
        </is>
      </c>
      <c r="H3373" s="39" t="str">
        <f>IF(ISNUMBER(MATCH(G3373,QualityStatuses,0)),"Quality Lead","Non-Quality Lead")</f>
        <v>Non-Quality Lead</v>
      </c>
      <c r="I3373" t="inlineStr">
        <is>
          <t>2026-10</t>
        </is>
      </c>
      <c r="J3373" t="inlineStr">
        <is>
          <t>Wk of 2026-10-05</t>
        </is>
      </c>
      <c r="K3373" t="inlineStr">
        <is>
          <t>Tejaswini Tarigopula</t>
        </is>
      </c>
      <c r="L3373" t="inlineStr">
        <is>
          <t>Facebook</t>
        </is>
      </c>
      <c r="M3373" t="inlineStr">
        <is>
          <t>Direct (campaign tagged in CRM)</t>
        </is>
      </c>
      <c r="N3373" t="inlineStr">
        <is>
          <t>6ac4e796e13b73cd68c0c859</t>
        </is>
      </c>
      <c r="O3373" t="n">
        <v>1</v>
      </c>
      <c r="P3373" s="40">
        <f>IF(A3373="Lead",IF(ISNUMBER(MATCH(G3373,QualityStatuses,0)),1,0),0)</f>
        <v>0</v>
      </c>
      <c r="Q3373" s="40">
        <f>IF(A3373="Lead",IF(G3373="New Lead",0,1),0)</f>
        <v>1</v>
      </c>
      <c r="R3373" s="40">
        <f>IF(A3373="Lead",IF(G3373="Lost",1,0),0)</f>
        <v>0</v>
      </c>
      <c r="S3373" t="n">
        <v>2</v>
      </c>
      <c r="T3373" t="n">
        <v>0</v>
      </c>
      <c r="U3373" t="n">
        <v>0</v>
      </c>
      <c r="V3373" t="n">
        <v>0</v>
      </c>
      <c r="W3373" t="n">
        <v>0</v>
      </c>
      <c r="X3373" t="n">
        <v>0</v>
      </c>
      <c r="Y3373">
        <f>IF(AND(A3373="Lead",COUNTIF(MetaCamps,C3373)&gt;0),1,0)</f>
        <v>1</v>
      </c>
      <c r="Z3373">
        <f>IF(Y3373=1,P3373,0)</f>
        <v>0</v>
      </c>
    </row>
    <row r="3374">
      <c r="A3374" t="inlineStr">
        <is>
          <t>Lead</t>
        </is>
      </c>
      <c r="B3374" s="39" t="str">
        <f>IFERROR(INDEX(CampTypes,MATCH(C3374,CampList,0)),"Unattributed")</f>
        <v>Old</v>
      </c>
      <c r="C3374" t="inlineStr">
        <is>
          <t>E_Suresh_Natuf_Kiosk_07072026</t>
        </is>
      </c>
      <c r="D3374" t="inlineStr">
        <is>
          <t>E_Suresh_Natuf_Kiosk_07072026_Adset5</t>
        </is>
      </c>
      <c r="E3374" t="inlineStr">
        <is>
          <t>E_Hindi_Suresh_Natuf_Kiosk_07072026_Adset5_ad3 – Copy 2</t>
        </is>
      </c>
      <c r="F3374" t="inlineStr">
        <is>
          <t>Natuf</t>
        </is>
      </c>
      <c r="G3374" t="inlineStr">
        <is>
          <t>Details Shared</t>
        </is>
      </c>
      <c r="H3374" s="39" t="str">
        <f>IF(ISNUMBER(MATCH(G3374,QualityStatuses,0)),"Quality Lead","Non-Quality Lead")</f>
        <v>Quality Lead</v>
      </c>
      <c r="I3374" t="inlineStr">
        <is>
          <t>2026-10</t>
        </is>
      </c>
      <c r="J3374" t="inlineStr">
        <is>
          <t>Wk of 2026-10-05</t>
        </is>
      </c>
      <c r="K3374" t="inlineStr">
        <is>
          <t>Marshal Malbari</t>
        </is>
      </c>
      <c r="L3374" t="inlineStr">
        <is>
          <t>Facebook</t>
        </is>
      </c>
      <c r="M3374" t="inlineStr">
        <is>
          <t>Direct (campaign tagged in CRM)</t>
        </is>
      </c>
      <c r="N3374" t="inlineStr">
        <is>
          <t>6ac4d7d41de5b0482f04bba8</t>
        </is>
      </c>
      <c r="O3374" t="n">
        <v>1</v>
      </c>
      <c r="P3374" s="40">
        <f>IF(A3374="Lead",IF(ISNUMBER(MATCH(G3374,QualityStatuses,0)),1,0),0)</f>
        <v>1</v>
      </c>
      <c r="Q3374" s="40">
        <f>IF(A3374="Lead",IF(G3374="New Lead",0,1),0)</f>
        <v>1</v>
      </c>
      <c r="R3374" s="40">
        <f>IF(A3374="Lead",IF(G3374="Lost",1,0),0)</f>
        <v>0</v>
      </c>
      <c r="S3374" t="n">
        <v>4</v>
      </c>
      <c r="T3374" t="n">
        <v>4</v>
      </c>
      <c r="U3374" t="n">
        <v>0</v>
      </c>
      <c r="V3374" t="n">
        <v>0</v>
      </c>
      <c r="W3374" t="n">
        <v>0</v>
      </c>
      <c r="X3374" t="n">
        <v>0</v>
      </c>
      <c r="Y3374">
        <f>IF(AND(A3374="Lead",COUNTIF(MetaCamps,C3374)&gt;0),1,0)</f>
        <v>1</v>
      </c>
      <c r="Z3374">
        <f>IF(Y3374=1,P3374,0)</f>
        <v>1</v>
      </c>
    </row>
    <row r="3375">
      <c r="A3375" t="inlineStr">
        <is>
          <t>Lead</t>
        </is>
      </c>
      <c r="B3375" s="39" t="str">
        <f>IFERROR(INDEX(CampTypes,MATCH(C3375,CampList,0)),"Unattributed")</f>
        <v>Old</v>
      </c>
      <c r="C3375" t="inlineStr">
        <is>
          <t>E_Natuf_Amazon_29092026</t>
        </is>
      </c>
      <c r="D3375" t="inlineStr">
        <is>
          <t>E_Natuf_Amazon_29092026_Ad Set</t>
        </is>
      </c>
      <c r="E3375" t="inlineStr">
        <is>
          <t>E_Natuf_Amazon_29092026_Ad Set_Ad</t>
        </is>
      </c>
      <c r="F3375" t="inlineStr">
        <is>
          <t>Natuf</t>
        </is>
      </c>
      <c r="G3375" t="inlineStr">
        <is>
          <t>Lost</t>
        </is>
      </c>
      <c r="H3375" s="39" t="str">
        <f>IF(ISNUMBER(MATCH(G3375,QualityStatuses,0)),"Quality Lead","Non-Quality Lead")</f>
        <v>Non-Quality Lead</v>
      </c>
      <c r="I3375" t="inlineStr">
        <is>
          <t>2026-10</t>
        </is>
      </c>
      <c r="J3375" t="inlineStr">
        <is>
          <t>Wk of 2026-10-05</t>
        </is>
      </c>
      <c r="K3375" t="inlineStr">
        <is>
          <t>Marshal Malbari</t>
        </is>
      </c>
      <c r="L3375" t="inlineStr">
        <is>
          <t>Facebook</t>
        </is>
      </c>
      <c r="M3375" t="inlineStr">
        <is>
          <t>Direct (campaign tagged in CRM)</t>
        </is>
      </c>
      <c r="N3375" t="inlineStr">
        <is>
          <t>6ac4d5ef0152694c15b0831f</t>
        </is>
      </c>
      <c r="O3375" t="n">
        <v>1</v>
      </c>
      <c r="P3375" s="40">
        <f>IF(A3375="Lead",IF(ISNUMBER(MATCH(G3375,QualityStatuses,0)),1,0),0)</f>
        <v>0</v>
      </c>
      <c r="Q3375" s="40">
        <f>IF(A3375="Lead",IF(G3375="New Lead",0,1),0)</f>
        <v>1</v>
      </c>
      <c r="R3375" s="40">
        <f>IF(A3375="Lead",IF(G3375="Lost",1,0),0)</f>
        <v>1</v>
      </c>
      <c r="S3375" t="n">
        <v>8</v>
      </c>
      <c r="T3375" t="n">
        <v>2</v>
      </c>
      <c r="U3375" t="n">
        <v>0</v>
      </c>
      <c r="V3375" t="n">
        <v>0</v>
      </c>
      <c r="W3375" t="n">
        <v>0</v>
      </c>
      <c r="X3375" t="n">
        <v>0</v>
      </c>
      <c r="Y3375">
        <f>IF(AND(A3375="Lead",COUNTIF(MetaCamps,C3375)&gt;0),1,0)</f>
        <v>1</v>
      </c>
      <c r="Z3375">
        <f>IF(Y3375=1,P3375,0)</f>
        <v>0</v>
      </c>
    </row>
    <row r="3376">
      <c r="A3376" t="inlineStr">
        <is>
          <t>Lead</t>
        </is>
      </c>
      <c r="B3376" s="39" t="str">
        <f>IFERROR(INDEX(CampTypes,MATCH(C3376,CampList,0)),"Unattributed")</f>
        <v>Old</v>
      </c>
      <c r="C3376" t="inlineStr">
        <is>
          <t>E_Suresh_Natuf_Kiosk_07072026</t>
        </is>
      </c>
      <c r="D3376" t="inlineStr">
        <is>
          <t>E_Suresh_Natuf_Kiosk_07072026_Adset5</t>
        </is>
      </c>
      <c r="E3376" t="inlineStr">
        <is>
          <t>E_Hindi_Suresh_Natuf_Kiosk_07072026_Adset5_ad3 – Copy 2</t>
        </is>
      </c>
      <c r="F3376" t="inlineStr">
        <is>
          <t>Natuf</t>
        </is>
      </c>
      <c r="G3376" t="inlineStr">
        <is>
          <t>Lost</t>
        </is>
      </c>
      <c r="H3376" s="39" t="str">
        <f>IF(ISNUMBER(MATCH(G3376,QualityStatuses,0)),"Quality Lead","Non-Quality Lead")</f>
        <v>Non-Quality Lead</v>
      </c>
      <c r="I3376" t="inlineStr">
        <is>
          <t>2026-10</t>
        </is>
      </c>
      <c r="J3376" t="inlineStr">
        <is>
          <t>Wk of 2026-10-05</t>
        </is>
      </c>
      <c r="K3376" t="inlineStr">
        <is>
          <t>Marshal Malbari</t>
        </is>
      </c>
      <c r="L3376" t="inlineStr">
        <is>
          <t>Facebook</t>
        </is>
      </c>
      <c r="M3376" t="inlineStr">
        <is>
          <t>Direct (campaign tagged in CRM)</t>
        </is>
      </c>
      <c r="N3376" t="inlineStr">
        <is>
          <t>6ac4d1afa09e267b1a23600b</t>
        </is>
      </c>
      <c r="O3376" t="n">
        <v>1</v>
      </c>
      <c r="P3376" s="40">
        <f>IF(A3376="Lead",IF(ISNUMBER(MATCH(G3376,QualityStatuses,0)),1,0),0)</f>
        <v>0</v>
      </c>
      <c r="Q3376" s="40">
        <f>IF(A3376="Lead",IF(G3376="New Lead",0,1),0)</f>
        <v>1</v>
      </c>
      <c r="R3376" s="40">
        <f>IF(A3376="Lead",IF(G3376="Lost",1,0),0)</f>
        <v>1</v>
      </c>
      <c r="S3376" t="n">
        <v>5</v>
      </c>
      <c r="T3376" t="n">
        <v>4</v>
      </c>
      <c r="U3376" t="n">
        <v>0</v>
      </c>
      <c r="V3376" t="n">
        <v>0</v>
      </c>
      <c r="W3376" t="n">
        <v>0</v>
      </c>
      <c r="X3376" t="n">
        <v>0</v>
      </c>
      <c r="Y3376">
        <f>IF(AND(A3376="Lead",COUNTIF(MetaCamps,C3376)&gt;0),1,0)</f>
        <v>1</v>
      </c>
      <c r="Z3376">
        <f>IF(Y3376=1,P3376,0)</f>
        <v>0</v>
      </c>
    </row>
    <row r="3377">
      <c r="A3377" t="inlineStr">
        <is>
          <t>Lead</t>
        </is>
      </c>
      <c r="B3377" s="39" t="str">
        <f>IFERROR(INDEX(CampTypes,MATCH(C3377,CampList,0)),"Unattributed")</f>
        <v>Old</v>
      </c>
      <c r="C3377" t="inlineStr">
        <is>
          <t>E_Suresh_Natuf_Kiosk_07072026</t>
        </is>
      </c>
      <c r="D3377" t="inlineStr">
        <is>
          <t>E_Suresh_Natuf_Kiosk_07072026_Adset5</t>
        </is>
      </c>
      <c r="E3377" t="inlineStr">
        <is>
          <t>E_Hindi_Suresh_Natuf_Kiosk_07072026_Adset5_ad3 – Copy 2</t>
        </is>
      </c>
      <c r="F3377" t="inlineStr">
        <is>
          <t>Natuf</t>
        </is>
      </c>
      <c r="G3377" t="inlineStr">
        <is>
          <t>Attempt 1</t>
        </is>
      </c>
      <c r="H3377" s="39" t="str">
        <f>IF(ISNUMBER(MATCH(G3377,QualityStatuses,0)),"Quality Lead","Non-Quality Lead")</f>
        <v>Non-Quality Lead</v>
      </c>
      <c r="I3377" t="inlineStr">
        <is>
          <t>2026-10</t>
        </is>
      </c>
      <c r="J3377" t="inlineStr">
        <is>
          <t>Wk of 2026-10-05</t>
        </is>
      </c>
      <c r="K3377" t="inlineStr">
        <is>
          <t>Marshal Malbari</t>
        </is>
      </c>
      <c r="L3377" t="inlineStr">
        <is>
          <t>Facebook</t>
        </is>
      </c>
      <c r="M3377" t="inlineStr">
        <is>
          <t>Direct (campaign tagged in CRM)</t>
        </is>
      </c>
      <c r="N3377" t="inlineStr">
        <is>
          <t>6ac4c9eed0c4dbf97f4bee21</t>
        </is>
      </c>
      <c r="O3377" t="n">
        <v>1</v>
      </c>
      <c r="P3377" s="40">
        <f>IF(A3377="Lead",IF(ISNUMBER(MATCH(G3377,QualityStatuses,0)),1,0),0)</f>
        <v>0</v>
      </c>
      <c r="Q3377" s="40">
        <f>IF(A3377="Lead",IF(G3377="New Lead",0,1),0)</f>
        <v>1</v>
      </c>
      <c r="R3377" s="40">
        <f>IF(A3377="Lead",IF(G3377="Lost",1,0),0)</f>
        <v>0</v>
      </c>
      <c r="S3377" t="n">
        <v>1</v>
      </c>
      <c r="T3377" t="n">
        <v>0</v>
      </c>
      <c r="U3377" t="n">
        <v>0</v>
      </c>
      <c r="V3377" t="n">
        <v>0</v>
      </c>
      <c r="W3377" t="n">
        <v>0</v>
      </c>
      <c r="X3377" t="n">
        <v>0</v>
      </c>
      <c r="Y3377">
        <f>IF(AND(A3377="Lead",COUNTIF(MetaCamps,C3377)&gt;0),1,0)</f>
        <v>1</v>
      </c>
      <c r="Z3377">
        <f>IF(Y3377=1,P3377,0)</f>
        <v>0</v>
      </c>
    </row>
    <row r="3378">
      <c r="A3378" t="inlineStr">
        <is>
          <t>Lead</t>
        </is>
      </c>
      <c r="B3378" s="39" t="str">
        <f>IFERROR(INDEX(CampTypes,MATCH(C3378,CampList,0)),"Unattributed")</f>
        <v>Old</v>
      </c>
      <c r="C3378" t="inlineStr">
        <is>
          <t>E_Suresh_Natuf_Kiosk_07072026</t>
        </is>
      </c>
      <c r="D3378" t="inlineStr">
        <is>
          <t>E_Suresh_Natuf_Kiosk_07072026_Adset5</t>
        </is>
      </c>
      <c r="E3378" t="inlineStr">
        <is>
          <t>E_Hindi_Suresh_Natuf_Kiosk_07072026_Adset5_ad3 – Copy 2</t>
        </is>
      </c>
      <c r="F3378" t="inlineStr">
        <is>
          <t>Natuf</t>
        </is>
      </c>
      <c r="G3378" t="inlineStr">
        <is>
          <t>Details Shared</t>
        </is>
      </c>
      <c r="H3378" s="39" t="str">
        <f>IF(ISNUMBER(MATCH(G3378,QualityStatuses,0)),"Quality Lead","Non-Quality Lead")</f>
        <v>Quality Lead</v>
      </c>
      <c r="I3378" t="inlineStr">
        <is>
          <t>2026-10</t>
        </is>
      </c>
      <c r="J3378" t="inlineStr">
        <is>
          <t>Wk of 2026-10-05</t>
        </is>
      </c>
      <c r="K3378" t="inlineStr">
        <is>
          <t>Marshal Malbari</t>
        </is>
      </c>
      <c r="L3378" t="inlineStr">
        <is>
          <t>Facebook</t>
        </is>
      </c>
      <c r="M3378" t="inlineStr">
        <is>
          <t>Direct (campaign tagged in CRM)</t>
        </is>
      </c>
      <c r="N3378" t="inlineStr">
        <is>
          <t>6ac4c7f7153c9b4e59917665</t>
        </is>
      </c>
      <c r="O3378" t="n">
        <v>1</v>
      </c>
      <c r="P3378" s="40">
        <f>IF(A3378="Lead",IF(ISNUMBER(MATCH(G3378,QualityStatuses,0)),1,0),0)</f>
        <v>1</v>
      </c>
      <c r="Q3378" s="40">
        <f>IF(A3378="Lead",IF(G3378="New Lead",0,1),0)</f>
        <v>1</v>
      </c>
      <c r="R3378" s="40">
        <f>IF(A3378="Lead",IF(G3378="Lost",1,0),0)</f>
        <v>0</v>
      </c>
      <c r="S3378" t="n">
        <v>1</v>
      </c>
      <c r="T3378" t="n">
        <v>1</v>
      </c>
      <c r="U3378" t="n">
        <v>0</v>
      </c>
      <c r="V3378" t="n">
        <v>0</v>
      </c>
      <c r="W3378" t="n">
        <v>0</v>
      </c>
      <c r="X3378" t="n">
        <v>0</v>
      </c>
      <c r="Y3378">
        <f>IF(AND(A3378="Lead",COUNTIF(MetaCamps,C3378)&gt;0),1,0)</f>
        <v>1</v>
      </c>
      <c r="Z3378">
        <f>IF(Y3378=1,P3378,0)</f>
        <v>1</v>
      </c>
    </row>
    <row r="3379">
      <c r="A3379" t="inlineStr">
        <is>
          <t>Lead</t>
        </is>
      </c>
      <c r="B3379" s="39" t="str">
        <f>IFERROR(INDEX(CampTypes,MATCH(C3379,CampList,0)),"Unattributed")</f>
        <v>Old</v>
      </c>
      <c r="C3379" t="inlineStr">
        <is>
          <t>E_Natuf_Amazon_29092026</t>
        </is>
      </c>
      <c r="D3379" t="inlineStr">
        <is>
          <t>E_Natuf_Amazon_29092026_Ad Set</t>
        </is>
      </c>
      <c r="E3379" t="inlineStr">
        <is>
          <t>E_Natuf_Amazon_29092026_Ad Set_Ad</t>
        </is>
      </c>
      <c r="F3379" t="inlineStr">
        <is>
          <t>Natuf</t>
        </is>
      </c>
      <c r="G3379" t="inlineStr">
        <is>
          <t>Lost</t>
        </is>
      </c>
      <c r="H3379" s="39" t="str">
        <f>IF(ISNUMBER(MATCH(G3379,QualityStatuses,0)),"Quality Lead","Non-Quality Lead")</f>
        <v>Non-Quality Lead</v>
      </c>
      <c r="I3379" t="inlineStr">
        <is>
          <t>2026-10</t>
        </is>
      </c>
      <c r="J3379" t="inlineStr">
        <is>
          <t>Wk of 2026-10-05</t>
        </is>
      </c>
      <c r="K3379" t="inlineStr">
        <is>
          <t>Tejaswini Tarigopula</t>
        </is>
      </c>
      <c r="L3379" t="inlineStr">
        <is>
          <t>Facebook</t>
        </is>
      </c>
      <c r="M3379" t="inlineStr">
        <is>
          <t>Direct (campaign tagged in CRM)</t>
        </is>
      </c>
      <c r="N3379" t="inlineStr">
        <is>
          <t>6ac4ad06d0abd4f4dc9ef4dc</t>
        </is>
      </c>
      <c r="O3379" t="n">
        <v>1</v>
      </c>
      <c r="P3379" s="40">
        <f>IF(A3379="Lead",IF(ISNUMBER(MATCH(G3379,QualityStatuses,0)),1,0),0)</f>
        <v>0</v>
      </c>
      <c r="Q3379" s="40">
        <f>IF(A3379="Lead",IF(G3379="New Lead",0,1),0)</f>
        <v>1</v>
      </c>
      <c r="R3379" s="40">
        <f>IF(A3379="Lead",IF(G3379="Lost",1,0),0)</f>
        <v>1</v>
      </c>
      <c r="S3379" t="n">
        <v>4</v>
      </c>
      <c r="T3379" t="n">
        <v>3</v>
      </c>
      <c r="U3379" t="n">
        <v>0</v>
      </c>
      <c r="V3379" t="n">
        <v>0</v>
      </c>
      <c r="W3379" t="n">
        <v>0</v>
      </c>
      <c r="X3379" t="n">
        <v>0</v>
      </c>
      <c r="Y3379">
        <f>IF(AND(A3379="Lead",COUNTIF(MetaCamps,C3379)&gt;0),1,0)</f>
        <v>1</v>
      </c>
      <c r="Z3379">
        <f>IF(Y3379=1,P3379,0)</f>
        <v>0</v>
      </c>
    </row>
    <row r="3380">
      <c r="A3380" t="inlineStr">
        <is>
          <t>Lead</t>
        </is>
      </c>
      <c r="B3380" s="39" t="str">
        <f>IFERROR(INDEX(CampTypes,MATCH(C3380,CampList,0)),"Unattributed")</f>
        <v>Old</v>
      </c>
      <c r="C3380" t="inlineStr">
        <is>
          <t>E_Natuf_Generic_13082026</t>
        </is>
      </c>
      <c r="D3380" t="inlineStr">
        <is>
          <t>E_Natuf_Generic_13082026_Adset1</t>
        </is>
      </c>
      <c r="E3380" t="inlineStr">
        <is>
          <t>E_Natuf_Generic_13082026_Adset1_Ad1</t>
        </is>
      </c>
      <c r="F3380" t="inlineStr">
        <is>
          <t>Natuf</t>
        </is>
      </c>
      <c r="G3380" t="inlineStr">
        <is>
          <t>Details Shared</t>
        </is>
      </c>
      <c r="H3380" s="39" t="str">
        <f>IF(ISNUMBER(MATCH(G3380,QualityStatuses,0)),"Quality Lead","Non-Quality Lead")</f>
        <v>Quality Lead</v>
      </c>
      <c r="I3380" t="inlineStr">
        <is>
          <t>2026-10</t>
        </is>
      </c>
      <c r="J3380" t="inlineStr">
        <is>
          <t>Wk of 2026-10-05</t>
        </is>
      </c>
      <c r="K3380" t="inlineStr">
        <is>
          <t>Tejaswini Tarigopula</t>
        </is>
      </c>
      <c r="L3380" t="inlineStr">
        <is>
          <t>Facebook</t>
        </is>
      </c>
      <c r="M3380" t="inlineStr">
        <is>
          <t>Direct (campaign tagged in CRM)</t>
        </is>
      </c>
      <c r="N3380" t="inlineStr">
        <is>
          <t>6ac4971d541995513f39da61</t>
        </is>
      </c>
      <c r="O3380" t="n">
        <v>1</v>
      </c>
      <c r="P3380" s="40">
        <f>IF(A3380="Lead",IF(ISNUMBER(MATCH(G3380,QualityStatuses,0)),1,0),0)</f>
        <v>1</v>
      </c>
      <c r="Q3380" s="40">
        <f>IF(A3380="Lead",IF(G3380="New Lead",0,1),0)</f>
        <v>1</v>
      </c>
      <c r="R3380" s="40">
        <f>IF(A3380="Lead",IF(G3380="Lost",1,0),0)</f>
        <v>0</v>
      </c>
      <c r="S3380" t="n">
        <v>6</v>
      </c>
      <c r="T3380" t="n">
        <v>3</v>
      </c>
      <c r="U3380" t="n">
        <v>0</v>
      </c>
      <c r="V3380" t="n">
        <v>0</v>
      </c>
      <c r="W3380" t="n">
        <v>0</v>
      </c>
      <c r="X3380" t="n">
        <v>0</v>
      </c>
      <c r="Y3380">
        <f>IF(AND(A3380="Lead",COUNTIF(MetaCamps,C3380)&gt;0),1,0)</f>
        <v>1</v>
      </c>
      <c r="Z3380">
        <f>IF(Y3380=1,P3380,0)</f>
        <v>1</v>
      </c>
    </row>
    <row r="3381">
      <c r="A3381" t="inlineStr">
        <is>
          <t>Lead</t>
        </is>
      </c>
      <c r="B3381" s="39" t="str">
        <f>IFERROR(INDEX(CampTypes,MATCH(C3381,CampList,0)),"Unattributed")</f>
        <v>Old</v>
      </c>
      <c r="C3381" t="inlineStr">
        <is>
          <t>E_Suresh_Natuf_Kiosk_07072026</t>
        </is>
      </c>
      <c r="D3381" t="inlineStr">
        <is>
          <t>E_Suresh_Natuf_Kiosk_07072026_Adset5</t>
        </is>
      </c>
      <c r="E3381" t="inlineStr">
        <is>
          <t>E_Hindi_Suresh_Natuf_Kiosk_07072026_Adset5_ad3 – Copy 2</t>
        </is>
      </c>
      <c r="F3381" t="inlineStr">
        <is>
          <t>Natuf</t>
        </is>
      </c>
      <c r="G3381" t="inlineStr">
        <is>
          <t>Details Shared</t>
        </is>
      </c>
      <c r="H3381" s="39" t="str">
        <f>IF(ISNUMBER(MATCH(G3381,QualityStatuses,0)),"Quality Lead","Non-Quality Lead")</f>
        <v>Quality Lead</v>
      </c>
      <c r="I3381" t="inlineStr">
        <is>
          <t>2026-10</t>
        </is>
      </c>
      <c r="J3381" t="inlineStr">
        <is>
          <t>Wk of 2026-10-05</t>
        </is>
      </c>
      <c r="K3381" t="inlineStr">
        <is>
          <t>Marshal Malbari</t>
        </is>
      </c>
      <c r="L3381" t="inlineStr">
        <is>
          <t>Facebook</t>
        </is>
      </c>
      <c r="M3381" t="inlineStr">
        <is>
          <t>Direct (campaign tagged in CRM)</t>
        </is>
      </c>
      <c r="N3381" t="inlineStr">
        <is>
          <t>6ac48fda2ff4aa6a63a7ab48</t>
        </is>
      </c>
      <c r="O3381" t="n">
        <v>1</v>
      </c>
      <c r="P3381" s="40">
        <f>IF(A3381="Lead",IF(ISNUMBER(MATCH(G3381,QualityStatuses,0)),1,0),0)</f>
        <v>1</v>
      </c>
      <c r="Q3381" s="40">
        <f>IF(A3381="Lead",IF(G3381="New Lead",0,1),0)</f>
        <v>1</v>
      </c>
      <c r="R3381" s="40">
        <f>IF(A3381="Lead",IF(G3381="Lost",1,0),0)</f>
        <v>0</v>
      </c>
      <c r="S3381" t="n">
        <v>8</v>
      </c>
      <c r="T3381" t="n">
        <v>1</v>
      </c>
      <c r="U3381" t="n">
        <v>0</v>
      </c>
      <c r="V3381" t="n">
        <v>0</v>
      </c>
      <c r="W3381" t="n">
        <v>0</v>
      </c>
      <c r="X3381" t="n">
        <v>0</v>
      </c>
      <c r="Y3381">
        <f>IF(AND(A3381="Lead",COUNTIF(MetaCamps,C3381)&gt;0),1,0)</f>
        <v>1</v>
      </c>
      <c r="Z3381">
        <f>IF(Y3381=1,P3381,0)</f>
        <v>1</v>
      </c>
    </row>
    <row r="3382">
      <c r="A3382" t="inlineStr">
        <is>
          <t>Lead</t>
        </is>
      </c>
      <c r="B3382" s="39" t="str">
        <f>IFERROR(INDEX(CampTypes,MATCH(C3382,CampList,0)),"Unattributed")</f>
        <v>Old</v>
      </c>
      <c r="C3382" t="inlineStr">
        <is>
          <t>E_Natuf_MF_05092026</t>
        </is>
      </c>
      <c r="D3382" t="inlineStr">
        <is>
          <t>E_Natuf_MF_05092026_ Ad Set1</t>
        </is>
      </c>
      <c r="E3382" t="inlineStr">
        <is>
          <t>E_Natuf_MF_05092026_ Ad Set1_Ad1</t>
        </is>
      </c>
      <c r="F3382" t="inlineStr">
        <is>
          <t>Natuf_MF</t>
        </is>
      </c>
      <c r="G3382" t="inlineStr">
        <is>
          <t>Attempt 1</t>
        </is>
      </c>
      <c r="H3382" s="39" t="str">
        <f>IF(ISNUMBER(MATCH(G3382,QualityStatuses,0)),"Quality Lead","Non-Quality Lead")</f>
        <v>Non-Quality Lead</v>
      </c>
      <c r="I3382" t="inlineStr">
        <is>
          <t>2026-10</t>
        </is>
      </c>
      <c r="J3382" t="inlineStr">
        <is>
          <t>Wk of 2026-10-05</t>
        </is>
      </c>
      <c r="K3382" t="inlineStr">
        <is>
          <t>Marshal Malbari</t>
        </is>
      </c>
      <c r="L3382" t="inlineStr">
        <is>
          <t>Facebook</t>
        </is>
      </c>
      <c r="M3382" t="inlineStr">
        <is>
          <t>Direct (campaign tagged in CRM)</t>
        </is>
      </c>
      <c r="N3382" t="inlineStr">
        <is>
          <t>6ac48d9ec3cd77d9d32e69bb</t>
        </is>
      </c>
      <c r="O3382" t="n">
        <v>1</v>
      </c>
      <c r="P3382" s="40">
        <f>IF(A3382="Lead",IF(ISNUMBER(MATCH(G3382,QualityStatuses,0)),1,0),0)</f>
        <v>0</v>
      </c>
      <c r="Q3382" s="40">
        <f>IF(A3382="Lead",IF(G3382="New Lead",0,1),0)</f>
        <v>1</v>
      </c>
      <c r="R3382" s="40">
        <f>IF(A3382="Lead",IF(G3382="Lost",1,0),0)</f>
        <v>0</v>
      </c>
      <c r="S3382" t="n">
        <v>1</v>
      </c>
      <c r="T3382" t="n">
        <v>0</v>
      </c>
      <c r="U3382" t="n">
        <v>0</v>
      </c>
      <c r="V3382" t="n">
        <v>0</v>
      </c>
      <c r="W3382" t="n">
        <v>0</v>
      </c>
      <c r="X3382" t="n">
        <v>0</v>
      </c>
      <c r="Y3382">
        <f>IF(AND(A3382="Lead",COUNTIF(MetaCamps,C3382)&gt;0),1,0)</f>
        <v>1</v>
      </c>
      <c r="Z3382">
        <f>IF(Y3382=1,P3382,0)</f>
        <v>0</v>
      </c>
    </row>
    <row r="3383">
      <c r="A3383" t="inlineStr">
        <is>
          <t>Lead</t>
        </is>
      </c>
      <c r="B3383" s="39" t="str">
        <f>IFERROR(INDEX(CampTypes,MATCH(C3383,CampList,0)),"Unattributed")</f>
        <v>Old</v>
      </c>
      <c r="C3383" t="inlineStr">
        <is>
          <t>E_Selva_Natuf_All_07072026</t>
        </is>
      </c>
      <c r="D3383" t="inlineStr">
        <is>
          <t>E_Selva_Natuf_Sign_07072026_Adset3</t>
        </is>
      </c>
      <c r="E3383" t="inlineStr">
        <is>
          <t>E_Selva_Natuf_Sign_07072026_Adset2_Ad1</t>
        </is>
      </c>
      <c r="F3383" t="inlineStr">
        <is>
          <t>Natuf</t>
        </is>
      </c>
      <c r="G3383" t="inlineStr">
        <is>
          <t>Connected</t>
        </is>
      </c>
      <c r="H3383" s="39" t="str">
        <f>IF(ISNUMBER(MATCH(G3383,QualityStatuses,0)),"Quality Lead","Non-Quality Lead")</f>
        <v>Non-Quality Lead</v>
      </c>
      <c r="I3383" t="inlineStr">
        <is>
          <t>2026-10</t>
        </is>
      </c>
      <c r="J3383" t="inlineStr">
        <is>
          <t>Wk of 2026-10-05</t>
        </is>
      </c>
      <c r="K3383" t="inlineStr">
        <is>
          <t>Tejaswini Tarigopula</t>
        </is>
      </c>
      <c r="L3383" t="inlineStr">
        <is>
          <t>Facebook</t>
        </is>
      </c>
      <c r="M3383" t="inlineStr">
        <is>
          <t>Direct (campaign tagged in CRM)</t>
        </is>
      </c>
      <c r="N3383" t="inlineStr">
        <is>
          <t>6ac48881fff7d4d9f5af1561</t>
        </is>
      </c>
      <c r="O3383" t="n">
        <v>1</v>
      </c>
      <c r="P3383" s="40">
        <f>IF(A3383="Lead",IF(ISNUMBER(MATCH(G3383,QualityStatuses,0)),1,0),0)</f>
        <v>0</v>
      </c>
      <c r="Q3383" s="40">
        <f>IF(A3383="Lead",IF(G3383="New Lead",0,1),0)</f>
        <v>1</v>
      </c>
      <c r="R3383" s="40">
        <f>IF(A3383="Lead",IF(G3383="Lost",1,0),0)</f>
        <v>0</v>
      </c>
      <c r="S3383" t="n">
        <v>3</v>
      </c>
      <c r="T3383" t="n">
        <v>1</v>
      </c>
      <c r="U3383" t="n">
        <v>0</v>
      </c>
      <c r="V3383" t="n">
        <v>0</v>
      </c>
      <c r="W3383" t="n">
        <v>0</v>
      </c>
      <c r="X3383" t="n">
        <v>0</v>
      </c>
      <c r="Y3383">
        <f>IF(AND(A3383="Lead",COUNTIF(MetaCamps,C3383)&gt;0),1,0)</f>
        <v>1</v>
      </c>
      <c r="Z3383">
        <f>IF(Y3383=1,P3383,0)</f>
        <v>0</v>
      </c>
    </row>
    <row r="3384">
      <c r="A3384" t="inlineStr">
        <is>
          <t>Lead</t>
        </is>
      </c>
      <c r="B3384" s="39" t="str">
        <f>IFERROR(INDEX(CampTypes,MATCH(C3384,CampList,0)),"Unattributed")</f>
        <v>Old</v>
      </c>
      <c r="C3384" t="inlineStr">
        <is>
          <t>E_Natuf_Foco_10092026</t>
        </is>
      </c>
      <c r="D3384" t="inlineStr">
        <is>
          <t>E_Natuf_Foco_10092026_Ad Set6</t>
        </is>
      </c>
      <c r="E3384" t="inlineStr">
        <is>
          <t>E_Natuf_Foco_10092026_Ad Set6_Ad6</t>
        </is>
      </c>
      <c r="F3384" t="inlineStr">
        <is>
          <t>Natuf</t>
        </is>
      </c>
      <c r="G3384" t="inlineStr">
        <is>
          <t>Details Shared</t>
        </is>
      </c>
      <c r="H3384" s="39" t="str">
        <f>IF(ISNUMBER(MATCH(G3384,QualityStatuses,0)),"Quality Lead","Non-Quality Lead")</f>
        <v>Quality Lead</v>
      </c>
      <c r="I3384" t="inlineStr">
        <is>
          <t>2026-10</t>
        </is>
      </c>
      <c r="J3384" t="inlineStr">
        <is>
          <t>Wk of 2026-10-05</t>
        </is>
      </c>
      <c r="K3384" t="inlineStr">
        <is>
          <t>Marshal Malbari</t>
        </is>
      </c>
      <c r="L3384" t="inlineStr">
        <is>
          <t>Facebook</t>
        </is>
      </c>
      <c r="M3384" t="inlineStr">
        <is>
          <t>Direct (campaign tagged in CRM)</t>
        </is>
      </c>
      <c r="N3384" t="inlineStr">
        <is>
          <t>6ac4874c21b35a0e9ceb9d21</t>
        </is>
      </c>
      <c r="O3384" t="n">
        <v>1</v>
      </c>
      <c r="P3384" s="40">
        <f>IF(A3384="Lead",IF(ISNUMBER(MATCH(G3384,QualityStatuses,0)),1,0),0)</f>
        <v>1</v>
      </c>
      <c r="Q3384" s="40">
        <f>IF(A3384="Lead",IF(G3384="New Lead",0,1),0)</f>
        <v>1</v>
      </c>
      <c r="R3384" s="40">
        <f>IF(A3384="Lead",IF(G3384="Lost",1,0),0)</f>
        <v>0</v>
      </c>
      <c r="S3384" t="n">
        <v>1</v>
      </c>
      <c r="T3384" t="n">
        <v>1</v>
      </c>
      <c r="U3384" t="n">
        <v>0</v>
      </c>
      <c r="V3384" t="n">
        <v>0</v>
      </c>
      <c r="W3384" t="n">
        <v>0</v>
      </c>
      <c r="X3384" t="n">
        <v>0</v>
      </c>
      <c r="Y3384">
        <f>IF(AND(A3384="Lead",COUNTIF(MetaCamps,C3384)&gt;0),1,0)</f>
        <v>1</v>
      </c>
      <c r="Z3384">
        <f>IF(Y3384=1,P3384,0)</f>
        <v>1</v>
      </c>
    </row>
    <row r="3385">
      <c r="A3385" t="inlineStr">
        <is>
          <t>Lead</t>
        </is>
      </c>
      <c r="B3385" s="39" t="str">
        <f>IFERROR(INDEX(CampTypes,MATCH(C3385,CampList,0)),"Unattributed")</f>
        <v>Old</v>
      </c>
      <c r="C3385" t="inlineStr">
        <is>
          <t>E_Natuf_Foco_10092026</t>
        </is>
      </c>
      <c r="D3385" t="inlineStr">
        <is>
          <t>E_Natuf_Foco_10092026_Ad Set4</t>
        </is>
      </c>
      <c r="E3385" t="inlineStr">
        <is>
          <t>E_Natuf_Foco_10092026_Ad Set4_Ad4 -1</t>
        </is>
      </c>
      <c r="F3385" t="inlineStr">
        <is>
          <t>Natuf</t>
        </is>
      </c>
      <c r="G3385" t="inlineStr">
        <is>
          <t>Nurture</t>
        </is>
      </c>
      <c r="H3385" s="39" t="str">
        <f>IF(ISNUMBER(MATCH(G3385,QualityStatuses,0)),"Quality Lead","Non-Quality Lead")</f>
        <v>Non-Quality Lead</v>
      </c>
      <c r="I3385" t="inlineStr">
        <is>
          <t>2026-10</t>
        </is>
      </c>
      <c r="J3385" t="inlineStr">
        <is>
          <t>Wk of 2026-10-05</t>
        </is>
      </c>
      <c r="K3385" t="inlineStr">
        <is>
          <t>Marshal Malbari</t>
        </is>
      </c>
      <c r="L3385" t="inlineStr">
        <is>
          <t>Facebook</t>
        </is>
      </c>
      <c r="M3385" t="inlineStr">
        <is>
          <t>Direct (campaign tagged in CRM)</t>
        </is>
      </c>
      <c r="N3385" t="inlineStr">
        <is>
          <t>6ac481b24bdb55d1e9c953be</t>
        </is>
      </c>
      <c r="O3385" t="n">
        <v>1</v>
      </c>
      <c r="P3385" s="40">
        <f>IF(A3385="Lead",IF(ISNUMBER(MATCH(G3385,QualityStatuses,0)),1,0),0)</f>
        <v>0</v>
      </c>
      <c r="Q3385" s="40">
        <f>IF(A3385="Lead",IF(G3385="New Lead",0,1),0)</f>
        <v>1</v>
      </c>
      <c r="R3385" s="40">
        <f>IF(A3385="Lead",IF(G3385="Lost",1,0),0)</f>
        <v>0</v>
      </c>
      <c r="S3385" t="n">
        <v>3</v>
      </c>
      <c r="T3385" t="n">
        <v>3</v>
      </c>
      <c r="U3385" t="n">
        <v>0</v>
      </c>
      <c r="V3385" t="n">
        <v>0</v>
      </c>
      <c r="W3385" t="n">
        <v>0</v>
      </c>
      <c r="X3385" t="n">
        <v>0</v>
      </c>
      <c r="Y3385">
        <f>IF(AND(A3385="Lead",COUNTIF(MetaCamps,C3385)&gt;0),1,0)</f>
        <v>1</v>
      </c>
      <c r="Z3385">
        <f>IF(Y3385=1,P3385,0)</f>
        <v>0</v>
      </c>
    </row>
    <row r="3386">
      <c r="A3386" t="inlineStr">
        <is>
          <t>Lead</t>
        </is>
      </c>
      <c r="B3386" s="39" t="str">
        <f>IFERROR(INDEX(CampTypes,MATCH(C3386,CampList,0)),"Unattributed")</f>
        <v>Old</v>
      </c>
      <c r="C3386" t="inlineStr">
        <is>
          <t>E_Suresh_Natuf_Kiosk_07072026</t>
        </is>
      </c>
      <c r="D3386" t="inlineStr">
        <is>
          <t>E_Suresh_Natuf_Kiosk_07072026_Adset5</t>
        </is>
      </c>
      <c r="E3386" t="inlineStr">
        <is>
          <t>E_Hindi_Suresh_Natuf_Kiosk_07072026_Adset5_ad3 – Copy 2</t>
        </is>
      </c>
      <c r="F3386" t="inlineStr">
        <is>
          <t>Natuf</t>
        </is>
      </c>
      <c r="G3386" t="inlineStr">
        <is>
          <t>Details Shared</t>
        </is>
      </c>
      <c r="H3386" s="39" t="str">
        <f>IF(ISNUMBER(MATCH(G3386,QualityStatuses,0)),"Quality Lead","Non-Quality Lead")</f>
        <v>Quality Lead</v>
      </c>
      <c r="I3386" t="inlineStr">
        <is>
          <t>2026-10</t>
        </is>
      </c>
      <c r="J3386" t="inlineStr">
        <is>
          <t>Wk of 2026-10-05</t>
        </is>
      </c>
      <c r="K3386" t="inlineStr">
        <is>
          <t>Tejaswini Tarigopula</t>
        </is>
      </c>
      <c r="L3386" t="inlineStr">
        <is>
          <t>Facebook</t>
        </is>
      </c>
      <c r="M3386" t="inlineStr">
        <is>
          <t>Direct (campaign tagged in CRM)</t>
        </is>
      </c>
      <c r="N3386" t="inlineStr">
        <is>
          <t>6ac47ad9e40f6a7112c05fe2</t>
        </is>
      </c>
      <c r="O3386" t="n">
        <v>1</v>
      </c>
      <c r="P3386" s="40">
        <f>IF(A3386="Lead",IF(ISNUMBER(MATCH(G3386,QualityStatuses,0)),1,0),0)</f>
        <v>1</v>
      </c>
      <c r="Q3386" s="40">
        <f>IF(A3386="Lead",IF(G3386="New Lead",0,1),0)</f>
        <v>1</v>
      </c>
      <c r="R3386" s="40">
        <f>IF(A3386="Lead",IF(G3386="Lost",1,0),0)</f>
        <v>0</v>
      </c>
      <c r="S3386" t="n">
        <v>0</v>
      </c>
      <c r="T3386" t="n">
        <v>0</v>
      </c>
      <c r="U3386" t="n">
        <v>0</v>
      </c>
      <c r="V3386" t="n">
        <v>0</v>
      </c>
      <c r="W3386" t="n">
        <v>0</v>
      </c>
      <c r="X3386" t="n">
        <v>0</v>
      </c>
      <c r="Y3386">
        <f>IF(AND(A3386="Lead",COUNTIF(MetaCamps,C3386)&gt;0),1,0)</f>
        <v>1</v>
      </c>
      <c r="Z3386">
        <f>IF(Y3386=1,P3386,0)</f>
        <v>1</v>
      </c>
    </row>
    <row r="3387">
      <c r="A3387" t="inlineStr">
        <is>
          <t>Lead</t>
        </is>
      </c>
      <c r="B3387" s="39" t="str">
        <f>IFERROR(INDEX(CampTypes,MATCH(C3387,CampList,0)),"Unattributed")</f>
        <v>Old</v>
      </c>
      <c r="C3387" t="inlineStr">
        <is>
          <t>E_Suresh_Natuf_Kiosk_07072026</t>
        </is>
      </c>
      <c r="D3387" t="inlineStr">
        <is>
          <t>E_Suresh_Natuf_Kiosk_07072026_Adset5</t>
        </is>
      </c>
      <c r="E3387" t="inlineStr">
        <is>
          <t>E_Hindi_Suresh_Natuf_Kiosk_07072026_Adset5_ad3 – Copy 2</t>
        </is>
      </c>
      <c r="F3387" t="inlineStr">
        <is>
          <t>Natuf</t>
        </is>
      </c>
      <c r="G3387" t="inlineStr">
        <is>
          <t>Connected</t>
        </is>
      </c>
      <c r="H3387" s="39" t="str">
        <f>IF(ISNUMBER(MATCH(G3387,QualityStatuses,0)),"Quality Lead","Non-Quality Lead")</f>
        <v>Non-Quality Lead</v>
      </c>
      <c r="I3387" t="inlineStr">
        <is>
          <t>2026-10</t>
        </is>
      </c>
      <c r="J3387" t="inlineStr">
        <is>
          <t>Wk of 2026-10-05</t>
        </is>
      </c>
      <c r="K3387" t="inlineStr">
        <is>
          <t>Tejaswini Tarigopula</t>
        </is>
      </c>
      <c r="L3387" t="inlineStr">
        <is>
          <t>Facebook</t>
        </is>
      </c>
      <c r="M3387" t="inlineStr">
        <is>
          <t>Direct (campaign tagged in CRM)</t>
        </is>
      </c>
      <c r="N3387" t="inlineStr">
        <is>
          <t>6ac476e69924b5469ea806cf</t>
        </is>
      </c>
      <c r="O3387" t="n">
        <v>1</v>
      </c>
      <c r="P3387" s="40">
        <f>IF(A3387="Lead",IF(ISNUMBER(MATCH(G3387,QualityStatuses,0)),1,0),0)</f>
        <v>0</v>
      </c>
      <c r="Q3387" s="40">
        <f>IF(A3387="Lead",IF(G3387="New Lead",0,1),0)</f>
        <v>1</v>
      </c>
      <c r="R3387" s="40">
        <f>IF(A3387="Lead",IF(G3387="Lost",1,0),0)</f>
        <v>0</v>
      </c>
      <c r="S3387" t="n">
        <v>9</v>
      </c>
      <c r="T3387" t="n">
        <v>2</v>
      </c>
      <c r="U3387" t="n">
        <v>0</v>
      </c>
      <c r="V3387" t="n">
        <v>0</v>
      </c>
      <c r="W3387" t="n">
        <v>0</v>
      </c>
      <c r="X3387" t="n">
        <v>0</v>
      </c>
      <c r="Y3387">
        <f>IF(AND(A3387="Lead",COUNTIF(MetaCamps,C3387)&gt;0),1,0)</f>
        <v>1</v>
      </c>
      <c r="Z3387">
        <f>IF(Y3387=1,P3387,0)</f>
        <v>0</v>
      </c>
    </row>
    <row r="3388">
      <c r="A3388" t="inlineStr">
        <is>
          <t>Lead</t>
        </is>
      </c>
      <c r="B3388" s="39" t="str">
        <f>IFERROR(INDEX(CampTypes,MATCH(C3388,CampList,0)),"Unattributed")</f>
        <v>Old</v>
      </c>
      <c r="C3388" t="inlineStr">
        <is>
          <t>E_Selva_Natuf_All_07072026</t>
        </is>
      </c>
      <c r="D3388" t="inlineStr">
        <is>
          <t>E_Selva_Natuf_Sign_07072026_Adset3</t>
        </is>
      </c>
      <c r="E3388" t="inlineStr">
        <is>
          <t>E_Selva_Natuf_Sign_07072026_Adset2_Ad1 – Copy</t>
        </is>
      </c>
      <c r="F3388" t="inlineStr">
        <is>
          <t>Natuf</t>
        </is>
      </c>
      <c r="G3388" t="inlineStr">
        <is>
          <t>Qualified</t>
        </is>
      </c>
      <c r="H3388" s="39" t="str">
        <f>IF(ISNUMBER(MATCH(G3388,QualityStatuses,0)),"Quality Lead","Non-Quality Lead")</f>
        <v>Quality Lead</v>
      </c>
      <c r="I3388" t="inlineStr">
        <is>
          <t>2026-10</t>
        </is>
      </c>
      <c r="J3388" t="inlineStr">
        <is>
          <t>Wk of 2026-10-05</t>
        </is>
      </c>
      <c r="K3388" t="inlineStr">
        <is>
          <t>Tejaswini Tarigopula</t>
        </is>
      </c>
      <c r="L3388" t="inlineStr">
        <is>
          <t>Facebook</t>
        </is>
      </c>
      <c r="M3388" t="inlineStr">
        <is>
          <t>Direct (campaign tagged in CRM)</t>
        </is>
      </c>
      <c r="N3388" t="inlineStr">
        <is>
          <t>6ac47255b2539dfee1895d1e</t>
        </is>
      </c>
      <c r="O3388" t="n">
        <v>1</v>
      </c>
      <c r="P3388" s="40">
        <f>IF(A3388="Lead",IF(ISNUMBER(MATCH(G3388,QualityStatuses,0)),1,0),0)</f>
        <v>1</v>
      </c>
      <c r="Q3388" s="40">
        <f>IF(A3388="Lead",IF(G3388="New Lead",0,1),0)</f>
        <v>1</v>
      </c>
      <c r="R3388" s="40">
        <f>IF(A3388="Lead",IF(G3388="Lost",1,0),0)</f>
        <v>0</v>
      </c>
      <c r="S3388" t="n">
        <v>6</v>
      </c>
      <c r="T3388" t="n">
        <v>3</v>
      </c>
      <c r="U3388" t="n">
        <v>0</v>
      </c>
      <c r="V3388" t="n">
        <v>0</v>
      </c>
      <c r="W3388" t="n">
        <v>0</v>
      </c>
      <c r="X3388" t="n">
        <v>0</v>
      </c>
      <c r="Y3388">
        <f>IF(AND(A3388="Lead",COUNTIF(MetaCamps,C3388)&gt;0),1,0)</f>
        <v>1</v>
      </c>
      <c r="Z3388">
        <f>IF(Y3388=1,P3388,0)</f>
        <v>1</v>
      </c>
    </row>
    <row r="3389">
      <c r="A3389" t="inlineStr">
        <is>
          <t>Lead</t>
        </is>
      </c>
      <c r="B3389" s="39" t="str">
        <f>IFERROR(INDEX(CampTypes,MATCH(C3389,CampList,0)),"Unattributed")</f>
        <v>Old</v>
      </c>
      <c r="C3389" t="inlineStr">
        <is>
          <t>E_Suresh_Natuf_Kiosk_07072026</t>
        </is>
      </c>
      <c r="D3389" t="inlineStr">
        <is>
          <t>E_Suresh_Natuf_Kiosk_07072026_Adset5</t>
        </is>
      </c>
      <c r="E3389" t="inlineStr">
        <is>
          <t>E_Hindi_Suresh_Natuf_Kiosk_07072026_Adset5_ad3 – Copy 2</t>
        </is>
      </c>
      <c r="F3389" t="inlineStr">
        <is>
          <t>Natuf</t>
        </is>
      </c>
      <c r="G3389" t="inlineStr">
        <is>
          <t>Lost</t>
        </is>
      </c>
      <c r="H3389" s="39" t="str">
        <f>IF(ISNUMBER(MATCH(G3389,QualityStatuses,0)),"Quality Lead","Non-Quality Lead")</f>
        <v>Non-Quality Lead</v>
      </c>
      <c r="I3389" t="inlineStr">
        <is>
          <t>2026-10</t>
        </is>
      </c>
      <c r="J3389" t="inlineStr">
        <is>
          <t>Wk of 2026-10-05</t>
        </is>
      </c>
      <c r="K3389" t="inlineStr">
        <is>
          <t>Tejaswini Tarigopula</t>
        </is>
      </c>
      <c r="L3389" t="inlineStr">
        <is>
          <t>Facebook</t>
        </is>
      </c>
      <c r="M3389" t="inlineStr">
        <is>
          <t>Direct (campaign tagged in CRM)</t>
        </is>
      </c>
      <c r="N3389" t="inlineStr">
        <is>
          <t>6ac46cc29e3e4940d68a23ca</t>
        </is>
      </c>
      <c r="O3389" t="n">
        <v>1</v>
      </c>
      <c r="P3389" s="40">
        <f>IF(A3389="Lead",IF(ISNUMBER(MATCH(G3389,QualityStatuses,0)),1,0),0)</f>
        <v>0</v>
      </c>
      <c r="Q3389" s="40">
        <f>IF(A3389="Lead",IF(G3389="New Lead",0,1),0)</f>
        <v>1</v>
      </c>
      <c r="R3389" s="40">
        <f>IF(A3389="Lead",IF(G3389="Lost",1,0),0)</f>
        <v>1</v>
      </c>
      <c r="S3389" t="n">
        <v>4</v>
      </c>
      <c r="T3389" t="n">
        <v>4</v>
      </c>
      <c r="U3389" t="n">
        <v>0</v>
      </c>
      <c r="V3389" t="n">
        <v>0</v>
      </c>
      <c r="W3389" t="n">
        <v>0</v>
      </c>
      <c r="X3389" t="n">
        <v>0</v>
      </c>
      <c r="Y3389">
        <f>IF(AND(A3389="Lead",COUNTIF(MetaCamps,C3389)&gt;0),1,0)</f>
        <v>1</v>
      </c>
      <c r="Z3389">
        <f>IF(Y3389=1,P3389,0)</f>
        <v>0</v>
      </c>
    </row>
    <row r="3390">
      <c r="A3390" t="inlineStr">
        <is>
          <t>Lead</t>
        </is>
      </c>
      <c r="B3390" s="39" t="str">
        <f>IFERROR(INDEX(CampTypes,MATCH(C3390,CampList,0)),"Unattributed")</f>
        <v>Old</v>
      </c>
      <c r="C3390" t="inlineStr">
        <is>
          <t>E_Natuf_Generic_13082026</t>
        </is>
      </c>
      <c r="D3390" t="inlineStr">
        <is>
          <t>E_Natuf_Generic_13082026_Adset1</t>
        </is>
      </c>
      <c r="E3390" t="inlineStr">
        <is>
          <t>E_Natuf_Generic_13082026_Adset1_Ad1</t>
        </is>
      </c>
      <c r="F3390" t="inlineStr">
        <is>
          <t>Natuf</t>
        </is>
      </c>
      <c r="G3390" t="inlineStr">
        <is>
          <t>Connected</t>
        </is>
      </c>
      <c r="H3390" s="39" t="str">
        <f>IF(ISNUMBER(MATCH(G3390,QualityStatuses,0)),"Quality Lead","Non-Quality Lead")</f>
        <v>Non-Quality Lead</v>
      </c>
      <c r="I3390" t="inlineStr">
        <is>
          <t>2026-10</t>
        </is>
      </c>
      <c r="J3390" t="inlineStr">
        <is>
          <t>Wk of 2026-10-05</t>
        </is>
      </c>
      <c r="K3390" t="inlineStr">
        <is>
          <t>Tejaswini Tarigopula</t>
        </is>
      </c>
      <c r="L3390" t="inlineStr">
        <is>
          <t>Facebook</t>
        </is>
      </c>
      <c r="M3390" t="inlineStr">
        <is>
          <t>Direct (campaign tagged in CRM)</t>
        </is>
      </c>
      <c r="N3390" t="inlineStr">
        <is>
          <t>6ac46c3929497fb14cbe580e</t>
        </is>
      </c>
      <c r="O3390" t="n">
        <v>1</v>
      </c>
      <c r="P3390" s="40">
        <f>IF(A3390="Lead",IF(ISNUMBER(MATCH(G3390,QualityStatuses,0)),1,0),0)</f>
        <v>0</v>
      </c>
      <c r="Q3390" s="40">
        <f>IF(A3390="Lead",IF(G3390="New Lead",0,1),0)</f>
        <v>1</v>
      </c>
      <c r="R3390" s="40">
        <f>IF(A3390="Lead",IF(G3390="Lost",1,0),0)</f>
        <v>0</v>
      </c>
      <c r="S3390" t="n">
        <v>2</v>
      </c>
      <c r="T3390" t="n">
        <v>1</v>
      </c>
      <c r="U3390" t="n">
        <v>0</v>
      </c>
      <c r="V3390" t="n">
        <v>0</v>
      </c>
      <c r="W3390" t="n">
        <v>0</v>
      </c>
      <c r="X3390" t="n">
        <v>0</v>
      </c>
      <c r="Y3390">
        <f>IF(AND(A3390="Lead",COUNTIF(MetaCamps,C3390)&gt;0),1,0)</f>
        <v>1</v>
      </c>
      <c r="Z3390">
        <f>IF(Y3390=1,P3390,0)</f>
        <v>0</v>
      </c>
    </row>
    <row r="3391">
      <c r="A3391" t="inlineStr">
        <is>
          <t>Lead</t>
        </is>
      </c>
      <c r="B3391" s="39" t="str">
        <f>IFERROR(INDEX(CampTypes,MATCH(C3391,CampList,0)),"Unattributed")</f>
        <v>Old</v>
      </c>
      <c r="C3391" t="inlineStr">
        <is>
          <t>E_Suresh_Natuf_Kiosk_07072026</t>
        </is>
      </c>
      <c r="D3391" t="inlineStr">
        <is>
          <t>E_Suresh_Natuf_Kiosk_07072026_Adset5</t>
        </is>
      </c>
      <c r="E3391" t="inlineStr">
        <is>
          <t>E_Hindi_Suresh_Natuf_Kiosk_07072026_Adset5_ad3 – Copy 2</t>
        </is>
      </c>
      <c r="F3391" t="inlineStr">
        <is>
          <t>Natuf</t>
        </is>
      </c>
      <c r="G3391" t="inlineStr">
        <is>
          <t>Details Shared</t>
        </is>
      </c>
      <c r="H3391" s="39" t="str">
        <f>IF(ISNUMBER(MATCH(G3391,QualityStatuses,0)),"Quality Lead","Non-Quality Lead")</f>
        <v>Quality Lead</v>
      </c>
      <c r="I3391" t="inlineStr">
        <is>
          <t>2026-10</t>
        </is>
      </c>
      <c r="J3391" t="inlineStr">
        <is>
          <t>Wk of 2026-10-05</t>
        </is>
      </c>
      <c r="K3391" t="inlineStr">
        <is>
          <t>Tejaswini Tarigopula</t>
        </is>
      </c>
      <c r="L3391" t="inlineStr">
        <is>
          <t>Facebook</t>
        </is>
      </c>
      <c r="M3391" t="inlineStr">
        <is>
          <t>Direct (campaign tagged in CRM)</t>
        </is>
      </c>
      <c r="N3391" t="inlineStr">
        <is>
          <t>6ac465acbe57e888d21122e1</t>
        </is>
      </c>
      <c r="O3391" t="n">
        <v>1</v>
      </c>
      <c r="P3391" s="40">
        <f>IF(A3391="Lead",IF(ISNUMBER(MATCH(G3391,QualityStatuses,0)),1,0),0)</f>
        <v>1</v>
      </c>
      <c r="Q3391" s="40">
        <f>IF(A3391="Lead",IF(G3391="New Lead",0,1),0)</f>
        <v>1</v>
      </c>
      <c r="R3391" s="40">
        <f>IF(A3391="Lead",IF(G3391="Lost",1,0),0)</f>
        <v>0</v>
      </c>
      <c r="S3391" t="n">
        <v>1</v>
      </c>
      <c r="T3391" t="n">
        <v>1</v>
      </c>
      <c r="U3391" t="n">
        <v>0</v>
      </c>
      <c r="V3391" t="n">
        <v>0</v>
      </c>
      <c r="W3391" t="n">
        <v>0</v>
      </c>
      <c r="X3391" t="n">
        <v>0</v>
      </c>
      <c r="Y3391">
        <f>IF(AND(A3391="Lead",COUNTIF(MetaCamps,C3391)&gt;0),1,0)</f>
        <v>1</v>
      </c>
      <c r="Z3391">
        <f>IF(Y3391=1,P3391,0)</f>
        <v>1</v>
      </c>
    </row>
    <row r="3392">
      <c r="A3392" t="inlineStr">
        <is>
          <t>Lead</t>
        </is>
      </c>
      <c r="B3392" s="39" t="str">
        <f>IFERROR(INDEX(CampTypes,MATCH(C3392,CampList,0)),"Unattributed")</f>
        <v>Old</v>
      </c>
      <c r="C3392" t="inlineStr">
        <is>
          <t>E_Natuf_Generic_13082026</t>
        </is>
      </c>
      <c r="D3392" t="inlineStr">
        <is>
          <t>E_Natuf_Generic_13082026_Adset1</t>
        </is>
      </c>
      <c r="E3392" t="inlineStr">
        <is>
          <t>E_Natuf_Generic_13082026_Adset1_Ad1</t>
        </is>
      </c>
      <c r="F3392" t="inlineStr">
        <is>
          <t>Natuf</t>
        </is>
      </c>
      <c r="G3392" t="inlineStr">
        <is>
          <t>Lost</t>
        </is>
      </c>
      <c r="H3392" s="39" t="str">
        <f>IF(ISNUMBER(MATCH(G3392,QualityStatuses,0)),"Quality Lead","Non-Quality Lead")</f>
        <v>Non-Quality Lead</v>
      </c>
      <c r="I3392" t="inlineStr">
        <is>
          <t>2026-10</t>
        </is>
      </c>
      <c r="J3392" t="inlineStr">
        <is>
          <t>Wk of 2026-10-05</t>
        </is>
      </c>
      <c r="K3392" t="inlineStr">
        <is>
          <t>Tejaswini Tarigopula</t>
        </is>
      </c>
      <c r="L3392" t="inlineStr">
        <is>
          <t>Facebook</t>
        </is>
      </c>
      <c r="M3392" t="inlineStr">
        <is>
          <t>Direct (campaign tagged in CRM)</t>
        </is>
      </c>
      <c r="N3392" t="inlineStr">
        <is>
          <t>6ac461d2668ed2c576db7daf</t>
        </is>
      </c>
      <c r="O3392" t="n">
        <v>1</v>
      </c>
      <c r="P3392" s="40">
        <f>IF(A3392="Lead",IF(ISNUMBER(MATCH(G3392,QualityStatuses,0)),1,0),0)</f>
        <v>0</v>
      </c>
      <c r="Q3392" s="40">
        <f>IF(A3392="Lead",IF(G3392="New Lead",0,1),0)</f>
        <v>1</v>
      </c>
      <c r="R3392" s="40">
        <f>IF(A3392="Lead",IF(G3392="Lost",1,0),0)</f>
        <v>1</v>
      </c>
      <c r="S3392" t="n">
        <v>2</v>
      </c>
      <c r="T3392" t="n">
        <v>1</v>
      </c>
      <c r="U3392" t="n">
        <v>0</v>
      </c>
      <c r="V3392" t="n">
        <v>0</v>
      </c>
      <c r="W3392" t="n">
        <v>0</v>
      </c>
      <c r="X3392" t="n">
        <v>0</v>
      </c>
      <c r="Y3392">
        <f>IF(AND(A3392="Lead",COUNTIF(MetaCamps,C3392)&gt;0),1,0)</f>
        <v>1</v>
      </c>
      <c r="Z3392">
        <f>IF(Y3392=1,P3392,0)</f>
        <v>0</v>
      </c>
    </row>
    <row r="3393">
      <c r="A3393" t="inlineStr">
        <is>
          <t>Lead</t>
        </is>
      </c>
      <c r="B3393" s="39" t="str">
        <f>IFERROR(INDEX(CampTypes,MATCH(C3393,CampList,0)),"Unattributed")</f>
        <v>Old</v>
      </c>
      <c r="C3393" t="inlineStr">
        <is>
          <t>E_Natuf_Generic_13082026</t>
        </is>
      </c>
      <c r="D3393" t="inlineStr">
        <is>
          <t>E_Natuf_Generic_13082026_Adset1</t>
        </is>
      </c>
      <c r="E3393" t="inlineStr">
        <is>
          <t>E_Natuf_Generic_13082026_Adset1_Ad1</t>
        </is>
      </c>
      <c r="F3393" t="inlineStr">
        <is>
          <t>Natuf</t>
        </is>
      </c>
      <c r="G3393" t="inlineStr">
        <is>
          <t>Attempt 1</t>
        </is>
      </c>
      <c r="H3393" s="39" t="str">
        <f>IF(ISNUMBER(MATCH(G3393,QualityStatuses,0)),"Quality Lead","Non-Quality Lead")</f>
        <v>Non-Quality Lead</v>
      </c>
      <c r="I3393" t="inlineStr">
        <is>
          <t>2026-10</t>
        </is>
      </c>
      <c r="J3393" t="inlineStr">
        <is>
          <t>Wk of 2026-10-05</t>
        </is>
      </c>
      <c r="K3393" t="inlineStr">
        <is>
          <t>Tejaswini Tarigopula</t>
        </is>
      </c>
      <c r="L3393" t="inlineStr">
        <is>
          <t>Facebook</t>
        </is>
      </c>
      <c r="M3393" t="inlineStr">
        <is>
          <t>Direct (campaign tagged in CRM)</t>
        </is>
      </c>
      <c r="N3393" t="inlineStr">
        <is>
          <t>6ac45f49292a082ca594df1b</t>
        </is>
      </c>
      <c r="O3393" t="n">
        <v>1</v>
      </c>
      <c r="P3393" s="40">
        <f>IF(A3393="Lead",IF(ISNUMBER(MATCH(G3393,QualityStatuses,0)),1,0),0)</f>
        <v>0</v>
      </c>
      <c r="Q3393" s="40">
        <f>IF(A3393="Lead",IF(G3393="New Lead",0,1),0)</f>
        <v>1</v>
      </c>
      <c r="R3393" s="40">
        <f>IF(A3393="Lead",IF(G3393="Lost",1,0),0)</f>
        <v>0</v>
      </c>
      <c r="S3393" t="n">
        <v>1</v>
      </c>
      <c r="T3393" t="n">
        <v>0</v>
      </c>
      <c r="U3393" t="n">
        <v>0</v>
      </c>
      <c r="V3393" t="n">
        <v>0</v>
      </c>
      <c r="W3393" t="n">
        <v>0</v>
      </c>
      <c r="X3393" t="n">
        <v>0</v>
      </c>
      <c r="Y3393">
        <f>IF(AND(A3393="Lead",COUNTIF(MetaCamps,C3393)&gt;0),1,0)</f>
        <v>1</v>
      </c>
      <c r="Z3393">
        <f>IF(Y3393=1,P3393,0)</f>
        <v>0</v>
      </c>
    </row>
    <row r="3394">
      <c r="A3394" t="inlineStr">
        <is>
          <t>Lead</t>
        </is>
      </c>
      <c r="B3394" s="39" t="str">
        <f>IFERROR(INDEX(CampTypes,MATCH(C3394,CampList,0)),"Unattributed")</f>
        <v>Old</v>
      </c>
      <c r="C3394" t="inlineStr">
        <is>
          <t>E_Selva_Natuf_All_07072026</t>
        </is>
      </c>
      <c r="D3394" t="inlineStr">
        <is>
          <t>E_Selva_Natuf_Sign_07072026_Adset3</t>
        </is>
      </c>
      <c r="E3394" t="inlineStr">
        <is>
          <t>E_Selva_Natuf_Sign_07072026_Adset2_Ad1</t>
        </is>
      </c>
      <c r="F3394" t="inlineStr">
        <is>
          <t>Natuf</t>
        </is>
      </c>
      <c r="G3394" t="inlineStr">
        <is>
          <t>Attempt 1</t>
        </is>
      </c>
      <c r="H3394" s="39" t="str">
        <f>IF(ISNUMBER(MATCH(G3394,QualityStatuses,0)),"Quality Lead","Non-Quality Lead")</f>
        <v>Non-Quality Lead</v>
      </c>
      <c r="I3394" t="inlineStr">
        <is>
          <t>2026-10</t>
        </is>
      </c>
      <c r="J3394" t="inlineStr">
        <is>
          <t>Wk of 2026-10-05</t>
        </is>
      </c>
      <c r="K3394" t="inlineStr">
        <is>
          <t>Marshal Malbari</t>
        </is>
      </c>
      <c r="L3394" t="inlineStr">
        <is>
          <t>Facebook</t>
        </is>
      </c>
      <c r="M3394" t="inlineStr">
        <is>
          <t>Direct (campaign tagged in CRM)</t>
        </is>
      </c>
      <c r="N3394" t="inlineStr">
        <is>
          <t>6ac45cee7f3fc9a66ef08b13</t>
        </is>
      </c>
      <c r="O3394" t="n">
        <v>1</v>
      </c>
      <c r="P3394" s="40">
        <f>IF(A3394="Lead",IF(ISNUMBER(MATCH(G3394,QualityStatuses,0)),1,0),0)</f>
        <v>0</v>
      </c>
      <c r="Q3394" s="40">
        <f>IF(A3394="Lead",IF(G3394="New Lead",0,1),0)</f>
        <v>1</v>
      </c>
      <c r="R3394" s="40">
        <f>IF(A3394="Lead",IF(G3394="Lost",1,0),0)</f>
        <v>0</v>
      </c>
      <c r="S3394" t="n">
        <v>5</v>
      </c>
      <c r="T3394" t="n">
        <v>1</v>
      </c>
      <c r="U3394" t="n">
        <v>0</v>
      </c>
      <c r="V3394" t="n">
        <v>0</v>
      </c>
      <c r="W3394" t="n">
        <v>0</v>
      </c>
      <c r="X3394" t="n">
        <v>0</v>
      </c>
      <c r="Y3394">
        <f>IF(AND(A3394="Lead",COUNTIF(MetaCamps,C3394)&gt;0),1,0)</f>
        <v>1</v>
      </c>
      <c r="Z3394">
        <f>IF(Y3394=1,P3394,0)</f>
        <v>0</v>
      </c>
    </row>
    <row r="3395">
      <c r="A3395" t="inlineStr">
        <is>
          <t>Lead</t>
        </is>
      </c>
      <c r="B3395" s="39" t="str">
        <f>IFERROR(INDEX(CampTypes,MATCH(C3395,CampList,0)),"Unattributed")</f>
        <v>Old</v>
      </c>
      <c r="C3395" t="inlineStr">
        <is>
          <t>natuf_Kiosk_14072026_Hindi</t>
        </is>
      </c>
      <c r="D3395" t="inlineStr">
        <is>
          <t>natuf_Kiosk_23092026_ad set3</t>
        </is>
      </c>
      <c r="E3395" t="inlineStr">
        <is>
          <t>natuf_Kiosk_23092026_ad set3_ad1</t>
        </is>
      </c>
      <c r="F3395" t="inlineStr">
        <is>
          <t>Natuf</t>
        </is>
      </c>
      <c r="G3395" t="inlineStr">
        <is>
          <t>Lost</t>
        </is>
      </c>
      <c r="H3395" s="39" t="str">
        <f>IF(ISNUMBER(MATCH(G3395,QualityStatuses,0)),"Quality Lead","Non-Quality Lead")</f>
        <v>Non-Quality Lead</v>
      </c>
      <c r="I3395" t="inlineStr">
        <is>
          <t>2026-10</t>
        </is>
      </c>
      <c r="J3395" t="inlineStr">
        <is>
          <t>Wk of 2026-10-05</t>
        </is>
      </c>
      <c r="K3395" t="inlineStr">
        <is>
          <t>Marshal Malbari</t>
        </is>
      </c>
      <c r="L3395" t="inlineStr">
        <is>
          <t>Facebook</t>
        </is>
      </c>
      <c r="M3395" t="inlineStr">
        <is>
          <t>Direct (campaign tagged in CRM)</t>
        </is>
      </c>
      <c r="N3395" t="inlineStr">
        <is>
          <t>6ac45bec5efc29dfcfc317f0</t>
        </is>
      </c>
      <c r="O3395" t="n">
        <v>1</v>
      </c>
      <c r="P3395" s="40">
        <f>IF(A3395="Lead",IF(ISNUMBER(MATCH(G3395,QualityStatuses,0)),1,0),0)</f>
        <v>0</v>
      </c>
      <c r="Q3395" s="40">
        <f>IF(A3395="Lead",IF(G3395="New Lead",0,1),0)</f>
        <v>1</v>
      </c>
      <c r="R3395" s="40">
        <f>IF(A3395="Lead",IF(G3395="Lost",1,0),0)</f>
        <v>1</v>
      </c>
      <c r="S3395" t="n">
        <v>6</v>
      </c>
      <c r="T3395" t="n">
        <v>0</v>
      </c>
      <c r="U3395" t="n">
        <v>0</v>
      </c>
      <c r="V3395" t="n">
        <v>0</v>
      </c>
      <c r="W3395" t="n">
        <v>0</v>
      </c>
      <c r="X3395" t="n">
        <v>0</v>
      </c>
      <c r="Y3395">
        <f>IF(AND(A3395="Lead",COUNTIF(MetaCamps,C3395)&gt;0),1,0)</f>
        <v>1</v>
      </c>
      <c r="Z3395">
        <f>IF(Y3395=1,P3395,0)</f>
        <v>0</v>
      </c>
    </row>
    <row r="3396">
      <c r="A3396" t="inlineStr">
        <is>
          <t>Lead</t>
        </is>
      </c>
      <c r="B3396" s="39" t="str">
        <f>IFERROR(INDEX(CampTypes,MATCH(C3396,CampList,0)),"Unattributed")</f>
        <v>Old</v>
      </c>
      <c r="C3396" t="inlineStr">
        <is>
          <t>E_Selva_Natuf_All_07072026</t>
        </is>
      </c>
      <c r="D3396" t="inlineStr">
        <is>
          <t>E_Selva_Natuf_Sign_07072026_Adset3</t>
        </is>
      </c>
      <c r="E3396" t="inlineStr">
        <is>
          <t>E_Selva_Natuf_Sign_07072026_Adset2_Ad1 – Copy</t>
        </is>
      </c>
      <c r="F3396" t="inlineStr">
        <is>
          <t>Natuf</t>
        </is>
      </c>
      <c r="G3396" t="inlineStr">
        <is>
          <t>Lost</t>
        </is>
      </c>
      <c r="H3396" s="39" t="str">
        <f>IF(ISNUMBER(MATCH(G3396,QualityStatuses,0)),"Quality Lead","Non-Quality Lead")</f>
        <v>Non-Quality Lead</v>
      </c>
      <c r="I3396" t="inlineStr">
        <is>
          <t>2026-10</t>
        </is>
      </c>
      <c r="J3396" t="inlineStr">
        <is>
          <t>Wk of 2026-10-05</t>
        </is>
      </c>
      <c r="K3396" t="inlineStr">
        <is>
          <t>Marshal Malbari</t>
        </is>
      </c>
      <c r="L3396" t="inlineStr">
        <is>
          <t>Facebook</t>
        </is>
      </c>
      <c r="M3396" t="inlineStr">
        <is>
          <t>Direct (campaign tagged in CRM)</t>
        </is>
      </c>
      <c r="N3396" t="inlineStr">
        <is>
          <t>6ac44302ff009f840394a910</t>
        </is>
      </c>
      <c r="O3396" t="n">
        <v>1</v>
      </c>
      <c r="P3396" s="40">
        <f>IF(A3396="Lead",IF(ISNUMBER(MATCH(G3396,QualityStatuses,0)),1,0),0)</f>
        <v>0</v>
      </c>
      <c r="Q3396" s="40">
        <f>IF(A3396="Lead",IF(G3396="New Lead",0,1),0)</f>
        <v>1</v>
      </c>
      <c r="R3396" s="40">
        <f>IF(A3396="Lead",IF(G3396="Lost",1,0),0)</f>
        <v>1</v>
      </c>
      <c r="S3396" t="n">
        <v>6</v>
      </c>
      <c r="T3396" t="n">
        <v>0</v>
      </c>
      <c r="U3396" t="n">
        <v>0</v>
      </c>
      <c r="V3396" t="n">
        <v>0</v>
      </c>
      <c r="W3396" t="n">
        <v>0</v>
      </c>
      <c r="X3396" t="n">
        <v>0</v>
      </c>
      <c r="Y3396">
        <f>IF(AND(A3396="Lead",COUNTIF(MetaCamps,C3396)&gt;0),1,0)</f>
        <v>1</v>
      </c>
      <c r="Z3396">
        <f>IF(Y3396=1,P3396,0)</f>
        <v>0</v>
      </c>
    </row>
    <row r="3397">
      <c r="A3397" t="inlineStr">
        <is>
          <t>Lead</t>
        </is>
      </c>
      <c r="B3397" s="39" t="str">
        <f>IFERROR(INDEX(CampTypes,MATCH(C3397,CampList,0)),"Unattributed")</f>
        <v>Old</v>
      </c>
      <c r="C3397" t="inlineStr">
        <is>
          <t>E_Suresh_Natuf_Kiosk_07072026</t>
        </is>
      </c>
      <c r="D3397" t="inlineStr">
        <is>
          <t>E_Suresh_Natuf_Kiosk_07072026_Adset5</t>
        </is>
      </c>
      <c r="E3397" t="inlineStr">
        <is>
          <t>E_Hindi_Suresh_Natuf_Kiosk_07072026_Adset5_ad3 – Copy 2</t>
        </is>
      </c>
      <c r="F3397" t="inlineStr">
        <is>
          <t>Natuf</t>
        </is>
      </c>
      <c r="G3397" t="inlineStr">
        <is>
          <t>Attempt 1</t>
        </is>
      </c>
      <c r="H3397" s="39" t="str">
        <f>IF(ISNUMBER(MATCH(G3397,QualityStatuses,0)),"Quality Lead","Non-Quality Lead")</f>
        <v>Non-Quality Lead</v>
      </c>
      <c r="I3397" t="inlineStr">
        <is>
          <t>2026-10</t>
        </is>
      </c>
      <c r="J3397" t="inlineStr">
        <is>
          <t>Wk of 2026-10-05</t>
        </is>
      </c>
      <c r="K3397" t="inlineStr">
        <is>
          <t>Marshal Malbari</t>
        </is>
      </c>
      <c r="L3397" t="inlineStr">
        <is>
          <t>Facebook</t>
        </is>
      </c>
      <c r="M3397" t="inlineStr">
        <is>
          <t>Direct (campaign tagged in CRM)</t>
        </is>
      </c>
      <c r="N3397" t="inlineStr">
        <is>
          <t>6ac4307e62cf089a870dbc62</t>
        </is>
      </c>
      <c r="O3397" t="n">
        <v>1</v>
      </c>
      <c r="P3397" s="40">
        <f>IF(A3397="Lead",IF(ISNUMBER(MATCH(G3397,QualityStatuses,0)),1,0),0)</f>
        <v>0</v>
      </c>
      <c r="Q3397" s="40">
        <f>IF(A3397="Lead",IF(G3397="New Lead",0,1),0)</f>
        <v>1</v>
      </c>
      <c r="R3397" s="40">
        <f>IF(A3397="Lead",IF(G3397="Lost",1,0),0)</f>
        <v>0</v>
      </c>
      <c r="S3397" t="n">
        <v>2</v>
      </c>
      <c r="T3397" t="n">
        <v>0</v>
      </c>
      <c r="U3397" t="n">
        <v>0</v>
      </c>
      <c r="V3397" t="n">
        <v>0</v>
      </c>
      <c r="W3397" t="n">
        <v>0</v>
      </c>
      <c r="X3397" t="n">
        <v>0</v>
      </c>
      <c r="Y3397">
        <f>IF(AND(A3397="Lead",COUNTIF(MetaCamps,C3397)&gt;0),1,0)</f>
        <v>1</v>
      </c>
      <c r="Z3397">
        <f>IF(Y3397=1,P3397,0)</f>
        <v>0</v>
      </c>
    </row>
    <row r="3398">
      <c r="A3398" t="inlineStr">
        <is>
          <t>Lead</t>
        </is>
      </c>
      <c r="B3398" s="39" t="str">
        <f>IFERROR(INDEX(CampTypes,MATCH(C3398,CampList,0)),"Unattributed")</f>
        <v>Old</v>
      </c>
      <c r="C3398" t="inlineStr">
        <is>
          <t>E_Suresh_Natuf_Kiosk_07072026</t>
        </is>
      </c>
      <c r="D3398" t="inlineStr">
        <is>
          <t>E_Suresh_Natuf_Kiosk_07072026_Adset5</t>
        </is>
      </c>
      <c r="E3398" t="inlineStr">
        <is>
          <t>E_Hindi_Suresh_Natuf_Kiosk_07072026_Adset5_ad3 – Copy 2</t>
        </is>
      </c>
      <c r="F3398" t="inlineStr">
        <is>
          <t>Natuf</t>
        </is>
      </c>
      <c r="G3398" t="inlineStr">
        <is>
          <t>Meeting Scheduled</t>
        </is>
      </c>
      <c r="H3398" s="39" t="str">
        <f>IF(ISNUMBER(MATCH(G3398,QualityStatuses,0)),"Quality Lead","Non-Quality Lead")</f>
        <v>Quality Lead</v>
      </c>
      <c r="I3398" t="inlineStr">
        <is>
          <t>2026-10</t>
        </is>
      </c>
      <c r="J3398" t="inlineStr">
        <is>
          <t>Wk of 2026-10-05</t>
        </is>
      </c>
      <c r="K3398" t="inlineStr">
        <is>
          <t>Marshal Malbari</t>
        </is>
      </c>
      <c r="L3398" t="inlineStr">
        <is>
          <t>Facebook</t>
        </is>
      </c>
      <c r="M3398" t="inlineStr">
        <is>
          <t>Direct (campaign tagged in CRM)</t>
        </is>
      </c>
      <c r="N3398" t="inlineStr">
        <is>
          <t>6ac42deeb2333871f6350181</t>
        </is>
      </c>
      <c r="O3398" t="n">
        <v>1</v>
      </c>
      <c r="P3398" s="40">
        <f>IF(A3398="Lead",IF(ISNUMBER(MATCH(G3398,QualityStatuses,0)),1,0),0)</f>
        <v>1</v>
      </c>
      <c r="Q3398" s="40">
        <f>IF(A3398="Lead",IF(G3398="New Lead",0,1),0)</f>
        <v>1</v>
      </c>
      <c r="R3398" s="40">
        <f>IF(A3398="Lead",IF(G3398="Lost",1,0),0)</f>
        <v>0</v>
      </c>
      <c r="S3398" t="n">
        <v>7</v>
      </c>
      <c r="T3398" t="n">
        <v>3</v>
      </c>
      <c r="U3398" t="n">
        <v>0</v>
      </c>
      <c r="V3398" t="n">
        <v>0</v>
      </c>
      <c r="W3398" t="n">
        <v>0</v>
      </c>
      <c r="X3398" t="n">
        <v>0</v>
      </c>
      <c r="Y3398">
        <f>IF(AND(A3398="Lead",COUNTIF(MetaCamps,C3398)&gt;0),1,0)</f>
        <v>1</v>
      </c>
      <c r="Z3398">
        <f>IF(Y3398=1,P3398,0)</f>
        <v>1</v>
      </c>
    </row>
    <row r="3399">
      <c r="A3399" t="inlineStr">
        <is>
          <t>Lead</t>
        </is>
      </c>
      <c r="B3399" s="39" t="str">
        <f>IFERROR(INDEX(CampTypes,MATCH(C3399,CampList,0)),"Unattributed")</f>
        <v>Old</v>
      </c>
      <c r="C3399" t="inlineStr">
        <is>
          <t>E_Suresh_Natuf_Kiosk_07072026</t>
        </is>
      </c>
      <c r="D3399" t="inlineStr">
        <is>
          <t>E_Suresh_Natuf_Kiosk_07072026_Adset5</t>
        </is>
      </c>
      <c r="E3399" t="inlineStr">
        <is>
          <t>E_Hindi_Suresh_Natuf_Kiosk_07072026_Adset5_ad3 – Copy 2</t>
        </is>
      </c>
      <c r="F3399" t="inlineStr">
        <is>
          <t>Natuf</t>
        </is>
      </c>
      <c r="G3399" t="inlineStr">
        <is>
          <t>Lost</t>
        </is>
      </c>
      <c r="H3399" s="39" t="str">
        <f>IF(ISNUMBER(MATCH(G3399,QualityStatuses,0)),"Quality Lead","Non-Quality Lead")</f>
        <v>Non-Quality Lead</v>
      </c>
      <c r="I3399" t="inlineStr">
        <is>
          <t>2026-10</t>
        </is>
      </c>
      <c r="J3399" t="inlineStr">
        <is>
          <t>Wk of 2026-10-05</t>
        </is>
      </c>
      <c r="K3399" t="inlineStr">
        <is>
          <t>Marshal Malbari</t>
        </is>
      </c>
      <c r="L3399" t="inlineStr">
        <is>
          <t>Facebook</t>
        </is>
      </c>
      <c r="M3399" t="inlineStr">
        <is>
          <t>Direct (campaign tagged in CRM)</t>
        </is>
      </c>
      <c r="N3399" t="inlineStr">
        <is>
          <t>6ac42cc26c094578c9525634</t>
        </is>
      </c>
      <c r="O3399" t="n">
        <v>1</v>
      </c>
      <c r="P3399" s="40">
        <f>IF(A3399="Lead",IF(ISNUMBER(MATCH(G3399,QualityStatuses,0)),1,0),0)</f>
        <v>0</v>
      </c>
      <c r="Q3399" s="40">
        <f>IF(A3399="Lead",IF(G3399="New Lead",0,1),0)</f>
        <v>1</v>
      </c>
      <c r="R3399" s="40">
        <f>IF(A3399="Lead",IF(G3399="Lost",1,0),0)</f>
        <v>1</v>
      </c>
      <c r="S3399" t="n">
        <v>7</v>
      </c>
      <c r="T3399" t="n">
        <v>1</v>
      </c>
      <c r="U3399" t="n">
        <v>0</v>
      </c>
      <c r="V3399" t="n">
        <v>0</v>
      </c>
      <c r="W3399" t="n">
        <v>0</v>
      </c>
      <c r="X3399" t="n">
        <v>0</v>
      </c>
      <c r="Y3399">
        <f>IF(AND(A3399="Lead",COUNTIF(MetaCamps,C3399)&gt;0),1,0)</f>
        <v>1</v>
      </c>
      <c r="Z3399">
        <f>IF(Y3399=1,P3399,0)</f>
        <v>0</v>
      </c>
    </row>
    <row r="3400">
      <c r="A3400" t="inlineStr">
        <is>
          <t>Lead</t>
        </is>
      </c>
      <c r="B3400" s="39" t="str">
        <f>IFERROR(INDEX(CampTypes,MATCH(C3400,CampList,0)),"Unattributed")</f>
        <v>Old</v>
      </c>
      <c r="C3400" t="inlineStr">
        <is>
          <t>E_Natuf_Foco_10092026</t>
        </is>
      </c>
      <c r="D3400" t="inlineStr">
        <is>
          <t>E_Natuf_Foco_10092026_Ad Set4</t>
        </is>
      </c>
      <c r="E3400" t="inlineStr">
        <is>
          <t>E_Natuf_Foco_10092026_Ad Set4_Ad4 -1</t>
        </is>
      </c>
      <c r="F3400" t="inlineStr">
        <is>
          <t>Natuf</t>
        </is>
      </c>
      <c r="G3400" t="inlineStr">
        <is>
          <t>Connected</t>
        </is>
      </c>
      <c r="H3400" s="39" t="str">
        <f>IF(ISNUMBER(MATCH(G3400,QualityStatuses,0)),"Quality Lead","Non-Quality Lead")</f>
        <v>Non-Quality Lead</v>
      </c>
      <c r="I3400" t="inlineStr">
        <is>
          <t>2026-10</t>
        </is>
      </c>
      <c r="J3400" t="inlineStr">
        <is>
          <t>Wk of 2026-10-05</t>
        </is>
      </c>
      <c r="K3400" t="inlineStr">
        <is>
          <t>Tejaswini Tarigopula</t>
        </is>
      </c>
      <c r="L3400" t="inlineStr">
        <is>
          <t>Facebook</t>
        </is>
      </c>
      <c r="M3400" t="inlineStr">
        <is>
          <t>Direct (campaign tagged in CRM)</t>
        </is>
      </c>
      <c r="N3400" t="inlineStr">
        <is>
          <t>6ac405e699de6f37d071465d</t>
        </is>
      </c>
      <c r="O3400" t="n">
        <v>1</v>
      </c>
      <c r="P3400" s="40">
        <f>IF(A3400="Lead",IF(ISNUMBER(MATCH(G3400,QualityStatuses,0)),1,0),0)</f>
        <v>0</v>
      </c>
      <c r="Q3400" s="40">
        <f>IF(A3400="Lead",IF(G3400="New Lead",0,1),0)</f>
        <v>1</v>
      </c>
      <c r="R3400" s="40">
        <f>IF(A3400="Lead",IF(G3400="Lost",1,0),0)</f>
        <v>0</v>
      </c>
      <c r="S3400" t="n">
        <v>1</v>
      </c>
      <c r="T3400" t="n">
        <v>1</v>
      </c>
      <c r="U3400" t="n">
        <v>0</v>
      </c>
      <c r="V3400" t="n">
        <v>0</v>
      </c>
      <c r="W3400" t="n">
        <v>0</v>
      </c>
      <c r="X3400" t="n">
        <v>0</v>
      </c>
      <c r="Y3400">
        <f>IF(AND(A3400="Lead",COUNTIF(MetaCamps,C3400)&gt;0),1,0)</f>
        <v>1</v>
      </c>
      <c r="Z3400">
        <f>IF(Y3400=1,P3400,0)</f>
        <v>0</v>
      </c>
    </row>
    <row r="3401">
      <c r="A3401" t="inlineStr">
        <is>
          <t>Lead</t>
        </is>
      </c>
      <c r="B3401" s="39" t="str">
        <f>IFERROR(INDEX(CampTypes,MATCH(C3401,CampList,0)),"Unattributed")</f>
        <v>Old</v>
      </c>
      <c r="C3401" t="inlineStr">
        <is>
          <t>E_Natuf_Foco_10092026</t>
        </is>
      </c>
      <c r="D3401" t="inlineStr">
        <is>
          <t>E_Natuf_Foco_10092026_Ad Set6</t>
        </is>
      </c>
      <c r="E3401" t="inlineStr">
        <is>
          <t>E_Natuf_Foco_10092026_Ad Set6_Ad6</t>
        </is>
      </c>
      <c r="F3401" t="inlineStr">
        <is>
          <t>Natuf</t>
        </is>
      </c>
      <c r="G3401" t="inlineStr">
        <is>
          <t>Connected</t>
        </is>
      </c>
      <c r="H3401" s="39" t="str">
        <f>IF(ISNUMBER(MATCH(G3401,QualityStatuses,0)),"Quality Lead","Non-Quality Lead")</f>
        <v>Non-Quality Lead</v>
      </c>
      <c r="I3401" t="inlineStr">
        <is>
          <t>2026-10</t>
        </is>
      </c>
      <c r="J3401" t="inlineStr">
        <is>
          <t>Wk of 2026-10-05</t>
        </is>
      </c>
      <c r="K3401" t="inlineStr">
        <is>
          <t>Tejaswini Tarigopula</t>
        </is>
      </c>
      <c r="L3401" t="inlineStr">
        <is>
          <t>Facebook</t>
        </is>
      </c>
      <c r="M3401" t="inlineStr">
        <is>
          <t>Direct (campaign tagged in CRM)</t>
        </is>
      </c>
      <c r="N3401" t="inlineStr">
        <is>
          <t>6ac3ffcad2c393d33831adcd</t>
        </is>
      </c>
      <c r="O3401" t="n">
        <v>1</v>
      </c>
      <c r="P3401" s="40">
        <f>IF(A3401="Lead",IF(ISNUMBER(MATCH(G3401,QualityStatuses,0)),1,0),0)</f>
        <v>0</v>
      </c>
      <c r="Q3401" s="40">
        <f>IF(A3401="Lead",IF(G3401="New Lead",0,1),0)</f>
        <v>1</v>
      </c>
      <c r="R3401" s="40">
        <f>IF(A3401="Lead",IF(G3401="Lost",1,0),0)</f>
        <v>0</v>
      </c>
      <c r="S3401" t="n">
        <v>14</v>
      </c>
      <c r="T3401" t="n">
        <v>4</v>
      </c>
      <c r="U3401" t="n">
        <v>0</v>
      </c>
      <c r="V3401" t="n">
        <v>0</v>
      </c>
      <c r="W3401" t="n">
        <v>0</v>
      </c>
      <c r="X3401" t="n">
        <v>0</v>
      </c>
      <c r="Y3401">
        <f>IF(AND(A3401="Lead",COUNTIF(MetaCamps,C3401)&gt;0),1,0)</f>
        <v>1</v>
      </c>
      <c r="Z3401">
        <f>IF(Y3401=1,P3401,0)</f>
        <v>0</v>
      </c>
    </row>
    <row r="3402">
      <c r="A3402" t="inlineStr">
        <is>
          <t>Lead</t>
        </is>
      </c>
      <c r="B3402" s="39" t="str">
        <f>IFERROR(INDEX(CampTypes,MATCH(C3402,CampList,0)),"Unattributed")</f>
        <v>Old</v>
      </c>
      <c r="C3402" t="inlineStr">
        <is>
          <t>E_Suresh_Natuf_Kiosk_07072026</t>
        </is>
      </c>
      <c r="D3402" t="inlineStr">
        <is>
          <t>E_Suresh_Natuf_Kiosk_07072026_Adset5</t>
        </is>
      </c>
      <c r="E3402" t="inlineStr">
        <is>
          <t>E_Hindi_Suresh_Natuf_Kiosk_07072026_Adset5_ad3 – Copy 2</t>
        </is>
      </c>
      <c r="F3402" t="inlineStr">
        <is>
          <t>Natuf</t>
        </is>
      </c>
      <c r="G3402" t="inlineStr">
        <is>
          <t>Details Shared</t>
        </is>
      </c>
      <c r="H3402" s="39" t="str">
        <f>IF(ISNUMBER(MATCH(G3402,QualityStatuses,0)),"Quality Lead","Non-Quality Lead")</f>
        <v>Quality Lead</v>
      </c>
      <c r="I3402" t="inlineStr">
        <is>
          <t>2026-10</t>
        </is>
      </c>
      <c r="J3402" t="inlineStr">
        <is>
          <t>Wk of 2026-10-05</t>
        </is>
      </c>
      <c r="K3402" t="inlineStr">
        <is>
          <t>Tejaswini Tarigopula</t>
        </is>
      </c>
      <c r="L3402" t="inlineStr">
        <is>
          <t>Facebook</t>
        </is>
      </c>
      <c r="M3402" t="inlineStr">
        <is>
          <t>Direct (campaign tagged in CRM)</t>
        </is>
      </c>
      <c r="N3402" t="inlineStr">
        <is>
          <t>6ac3fb801bbd74a4478abcb2</t>
        </is>
      </c>
      <c r="O3402" t="n">
        <v>1</v>
      </c>
      <c r="P3402" s="40">
        <f>IF(A3402="Lead",IF(ISNUMBER(MATCH(G3402,QualityStatuses,0)),1,0),0)</f>
        <v>1</v>
      </c>
      <c r="Q3402" s="40">
        <f>IF(A3402="Lead",IF(G3402="New Lead",0,1),0)</f>
        <v>1</v>
      </c>
      <c r="R3402" s="40">
        <f>IF(A3402="Lead",IF(G3402="Lost",1,0),0)</f>
        <v>0</v>
      </c>
      <c r="S3402" t="n">
        <v>2</v>
      </c>
      <c r="T3402" t="n">
        <v>1</v>
      </c>
      <c r="U3402" t="n">
        <v>0</v>
      </c>
      <c r="V3402" t="n">
        <v>0</v>
      </c>
      <c r="W3402" t="n">
        <v>0</v>
      </c>
      <c r="X3402" t="n">
        <v>0</v>
      </c>
      <c r="Y3402">
        <f>IF(AND(A3402="Lead",COUNTIF(MetaCamps,C3402)&gt;0),1,0)</f>
        <v>1</v>
      </c>
      <c r="Z3402">
        <f>IF(Y3402=1,P3402,0)</f>
        <v>1</v>
      </c>
    </row>
    <row r="3403">
      <c r="A3403" t="inlineStr">
        <is>
          <t>Lead</t>
        </is>
      </c>
      <c r="B3403" s="39" t="str">
        <f>IFERROR(INDEX(CampTypes,MATCH(C3403,CampList,0)),"Unattributed")</f>
        <v>Old</v>
      </c>
      <c r="C3403" t="inlineStr">
        <is>
          <t>E_Natuf_MF_05092026</t>
        </is>
      </c>
      <c r="D3403" t="inlineStr">
        <is>
          <t>E_Natuf_MF_05092026_ Ad Set1</t>
        </is>
      </c>
      <c r="E3403" t="inlineStr">
        <is>
          <t>E_Natuf_MF_05092026_ Ad Set1_Ad1</t>
        </is>
      </c>
      <c r="F3403" t="inlineStr">
        <is>
          <t>Natuf_MF</t>
        </is>
      </c>
      <c r="G3403" t="inlineStr">
        <is>
          <t>Lost</t>
        </is>
      </c>
      <c r="H3403" s="39" t="str">
        <f>IF(ISNUMBER(MATCH(G3403,QualityStatuses,0)),"Quality Lead","Non-Quality Lead")</f>
        <v>Non-Quality Lead</v>
      </c>
      <c r="I3403" t="inlineStr">
        <is>
          <t>2026-10</t>
        </is>
      </c>
      <c r="J3403" t="inlineStr">
        <is>
          <t>Wk of 2026-10-05</t>
        </is>
      </c>
      <c r="K3403" t="inlineStr">
        <is>
          <t>Marshal Malbari</t>
        </is>
      </c>
      <c r="L3403" t="inlineStr">
        <is>
          <t>Facebook</t>
        </is>
      </c>
      <c r="M3403" t="inlineStr">
        <is>
          <t>Direct (campaign tagged in CRM)</t>
        </is>
      </c>
      <c r="N3403" t="inlineStr">
        <is>
          <t>6ac3f9ca2d2e8d99453d2766</t>
        </is>
      </c>
      <c r="O3403" t="n">
        <v>1</v>
      </c>
      <c r="P3403" s="40">
        <f>IF(A3403="Lead",IF(ISNUMBER(MATCH(G3403,QualityStatuses,0)),1,0),0)</f>
        <v>0</v>
      </c>
      <c r="Q3403" s="40">
        <f>IF(A3403="Lead",IF(G3403="New Lead",0,1),0)</f>
        <v>1</v>
      </c>
      <c r="R3403" s="40">
        <f>IF(A3403="Lead",IF(G3403="Lost",1,0),0)</f>
        <v>1</v>
      </c>
      <c r="S3403" t="n">
        <v>9</v>
      </c>
      <c r="T3403" t="n">
        <v>2</v>
      </c>
      <c r="U3403" t="n">
        <v>0</v>
      </c>
      <c r="V3403" t="n">
        <v>0</v>
      </c>
      <c r="W3403" t="n">
        <v>0</v>
      </c>
      <c r="X3403" t="n">
        <v>0</v>
      </c>
      <c r="Y3403">
        <f>IF(AND(A3403="Lead",COUNTIF(MetaCamps,C3403)&gt;0),1,0)</f>
        <v>1</v>
      </c>
      <c r="Z3403">
        <f>IF(Y3403=1,P3403,0)</f>
        <v>0</v>
      </c>
    </row>
    <row r="3404">
      <c r="A3404" t="inlineStr">
        <is>
          <t>Lead</t>
        </is>
      </c>
      <c r="B3404" s="39" t="str">
        <f>IFERROR(INDEX(CampTypes,MATCH(C3404,CampList,0)),"Unattributed")</f>
        <v>Old</v>
      </c>
      <c r="C3404" t="inlineStr">
        <is>
          <t>E_Suresh_Natuf_Kiosk_07072026</t>
        </is>
      </c>
      <c r="D3404" t="inlineStr">
        <is>
          <t>E_Suresh_Natuf_Kiosk_07072026_Adset5</t>
        </is>
      </c>
      <c r="E3404" t="inlineStr">
        <is>
          <t>E_Hindi_Suresh_Natuf_Kiosk_07072026_Adset5_ad3 – Copy 2</t>
        </is>
      </c>
      <c r="F3404" t="inlineStr">
        <is>
          <t>Natuf</t>
        </is>
      </c>
      <c r="G3404" t="inlineStr">
        <is>
          <t>Attempt 2</t>
        </is>
      </c>
      <c r="H3404" s="39" t="str">
        <f>IF(ISNUMBER(MATCH(G3404,QualityStatuses,0)),"Quality Lead","Non-Quality Lead")</f>
        <v>Non-Quality Lead</v>
      </c>
      <c r="I3404" t="inlineStr">
        <is>
          <t>2026-10</t>
        </is>
      </c>
      <c r="J3404" t="inlineStr">
        <is>
          <t>Wk of 2026-10-05</t>
        </is>
      </c>
      <c r="K3404" t="inlineStr">
        <is>
          <t>Tejaswini Tarigopula</t>
        </is>
      </c>
      <c r="L3404" t="inlineStr">
        <is>
          <t>Facebook</t>
        </is>
      </c>
      <c r="M3404" t="inlineStr">
        <is>
          <t>Direct (campaign tagged in CRM)</t>
        </is>
      </c>
      <c r="N3404" t="inlineStr">
        <is>
          <t>6ac3f4aaf3b8efeeba1d1f85</t>
        </is>
      </c>
      <c r="O3404" t="n">
        <v>1</v>
      </c>
      <c r="P3404" s="40">
        <f>IF(A3404="Lead",IF(ISNUMBER(MATCH(G3404,QualityStatuses,0)),1,0),0)</f>
        <v>0</v>
      </c>
      <c r="Q3404" s="40">
        <f>IF(A3404="Lead",IF(G3404="New Lead",0,1),0)</f>
        <v>1</v>
      </c>
      <c r="R3404" s="40">
        <f>IF(A3404="Lead",IF(G3404="Lost",1,0),0)</f>
        <v>0</v>
      </c>
      <c r="S3404" t="n">
        <v>6</v>
      </c>
      <c r="T3404" t="n">
        <v>1</v>
      </c>
      <c r="U3404" t="n">
        <v>0</v>
      </c>
      <c r="V3404" t="n">
        <v>0</v>
      </c>
      <c r="W3404" t="n">
        <v>0</v>
      </c>
      <c r="X3404" t="n">
        <v>0</v>
      </c>
      <c r="Y3404">
        <f>IF(AND(A3404="Lead",COUNTIF(MetaCamps,C3404)&gt;0),1,0)</f>
        <v>1</v>
      </c>
      <c r="Z3404">
        <f>IF(Y3404=1,P3404,0)</f>
        <v>0</v>
      </c>
    </row>
    <row r="3405">
      <c r="A3405" t="inlineStr">
        <is>
          <t>Lead</t>
        </is>
      </c>
      <c r="B3405" s="39" t="str">
        <f>IFERROR(INDEX(CampTypes,MATCH(C3405,CampList,0)),"Unattributed")</f>
        <v>Old</v>
      </c>
      <c r="C3405" t="inlineStr">
        <is>
          <t>natuf_Kiosk_14072026_Hindi</t>
        </is>
      </c>
      <c r="D3405" t="inlineStr">
        <is>
          <t>natuf_Kiosk_14072026_Highest-converting industries</t>
        </is>
      </c>
      <c r="E3405" t="inlineStr">
        <is>
          <t>natuf_Kiosk_14072026_ad set_ad1</t>
        </is>
      </c>
      <c r="F3405" t="inlineStr">
        <is>
          <t>Natuf</t>
        </is>
      </c>
      <c r="G3405" t="inlineStr">
        <is>
          <t>Attempt 1</t>
        </is>
      </c>
      <c r="H3405" s="39" t="str">
        <f>IF(ISNUMBER(MATCH(G3405,QualityStatuses,0)),"Quality Lead","Non-Quality Lead")</f>
        <v>Non-Quality Lead</v>
      </c>
      <c r="I3405" t="inlineStr">
        <is>
          <t>2026-10</t>
        </is>
      </c>
      <c r="J3405" t="inlineStr">
        <is>
          <t>Wk of 2026-10-05</t>
        </is>
      </c>
      <c r="K3405" t="inlineStr">
        <is>
          <t>Marshal Malbari</t>
        </is>
      </c>
      <c r="L3405" t="inlineStr">
        <is>
          <t>Facebook</t>
        </is>
      </c>
      <c r="M3405" t="inlineStr">
        <is>
          <t>Direct (campaign tagged in CRM)</t>
        </is>
      </c>
      <c r="N3405" t="inlineStr">
        <is>
          <t>6ac3f48a3efda4d8e33599f9</t>
        </is>
      </c>
      <c r="O3405" t="n">
        <v>1</v>
      </c>
      <c r="P3405" s="40">
        <f>IF(A3405="Lead",IF(ISNUMBER(MATCH(G3405,QualityStatuses,0)),1,0),0)</f>
        <v>0</v>
      </c>
      <c r="Q3405" s="40">
        <f>IF(A3405="Lead",IF(G3405="New Lead",0,1),0)</f>
        <v>1</v>
      </c>
      <c r="R3405" s="40">
        <f>IF(A3405="Lead",IF(G3405="Lost",1,0),0)</f>
        <v>0</v>
      </c>
      <c r="S3405" t="n">
        <v>1</v>
      </c>
      <c r="T3405" t="n">
        <v>0</v>
      </c>
      <c r="U3405" t="n">
        <v>0</v>
      </c>
      <c r="V3405" t="n">
        <v>0</v>
      </c>
      <c r="W3405" t="n">
        <v>0</v>
      </c>
      <c r="X3405" t="n">
        <v>0</v>
      </c>
      <c r="Y3405">
        <f>IF(AND(A3405="Lead",COUNTIF(MetaCamps,C3405)&gt;0),1,0)</f>
        <v>1</v>
      </c>
      <c r="Z3405">
        <f>IF(Y3405=1,P3405,0)</f>
        <v>0</v>
      </c>
    </row>
    <row r="3406">
      <c r="A3406" t="inlineStr">
        <is>
          <t>Lead</t>
        </is>
      </c>
      <c r="B3406" s="39" t="str">
        <f>IFERROR(INDEX(CampTypes,MATCH(C3406,CampList,0)),"Unattributed")</f>
        <v>Old</v>
      </c>
      <c r="C3406" t="inlineStr">
        <is>
          <t>E_Natuf_Generic_13082026</t>
        </is>
      </c>
      <c r="D3406" t="inlineStr">
        <is>
          <t>E_Natuf_Generic_13082026_Adset1</t>
        </is>
      </c>
      <c r="E3406" t="inlineStr">
        <is>
          <t>E_Natuf_Generic_13082026_Adset1_Ad1</t>
        </is>
      </c>
      <c r="F3406" t="inlineStr">
        <is>
          <t>Natuf</t>
        </is>
      </c>
      <c r="G3406" t="inlineStr">
        <is>
          <t>Connected</t>
        </is>
      </c>
      <c r="H3406" s="39" t="str">
        <f>IF(ISNUMBER(MATCH(G3406,QualityStatuses,0)),"Quality Lead","Non-Quality Lead")</f>
        <v>Non-Quality Lead</v>
      </c>
      <c r="I3406" t="inlineStr">
        <is>
          <t>2026-10</t>
        </is>
      </c>
      <c r="J3406" t="inlineStr">
        <is>
          <t>Wk of 2026-10-05</t>
        </is>
      </c>
      <c r="K3406" t="inlineStr">
        <is>
          <t>Tejaswini Tarigopula</t>
        </is>
      </c>
      <c r="L3406" t="inlineStr">
        <is>
          <t>Facebook</t>
        </is>
      </c>
      <c r="M3406" t="inlineStr">
        <is>
          <t>Direct (campaign tagged in CRM)</t>
        </is>
      </c>
      <c r="N3406" t="inlineStr">
        <is>
          <t>6ac3f34dfcce26f540a0af76</t>
        </is>
      </c>
      <c r="O3406" t="n">
        <v>1</v>
      </c>
      <c r="P3406" s="40">
        <f>IF(A3406="Lead",IF(ISNUMBER(MATCH(G3406,QualityStatuses,0)),1,0),0)</f>
        <v>0</v>
      </c>
      <c r="Q3406" s="40">
        <f>IF(A3406="Lead",IF(G3406="New Lead",0,1),0)</f>
        <v>1</v>
      </c>
      <c r="R3406" s="40">
        <f>IF(A3406="Lead",IF(G3406="Lost",1,0),0)</f>
        <v>0</v>
      </c>
      <c r="S3406" t="n">
        <v>2</v>
      </c>
      <c r="T3406" t="n">
        <v>1</v>
      </c>
      <c r="U3406" t="n">
        <v>0</v>
      </c>
      <c r="V3406" t="n">
        <v>0</v>
      </c>
      <c r="W3406" t="n">
        <v>0</v>
      </c>
      <c r="X3406" t="n">
        <v>0</v>
      </c>
      <c r="Y3406">
        <f>IF(AND(A3406="Lead",COUNTIF(MetaCamps,C3406)&gt;0),1,0)</f>
        <v>1</v>
      </c>
      <c r="Z3406">
        <f>IF(Y3406=1,P3406,0)</f>
        <v>0</v>
      </c>
    </row>
    <row r="3407">
      <c r="A3407" t="inlineStr">
        <is>
          <t>Lead</t>
        </is>
      </c>
      <c r="B3407" s="39" t="str">
        <f>IFERROR(INDEX(CampTypes,MATCH(C3407,CampList,0)),"Unattributed")</f>
        <v>Old</v>
      </c>
      <c r="C3407" t="inlineStr">
        <is>
          <t>E_Natuf_Generic_13082026</t>
        </is>
      </c>
      <c r="D3407" t="inlineStr">
        <is>
          <t>E_Natuf_Generic_13082026_Adset1</t>
        </is>
      </c>
      <c r="E3407" t="inlineStr">
        <is>
          <t>E_Natuf_Generic_13082026_Adset1_Ad1</t>
        </is>
      </c>
      <c r="F3407" t="inlineStr">
        <is>
          <t>Natuf</t>
        </is>
      </c>
      <c r="G3407" t="inlineStr">
        <is>
          <t>Lost</t>
        </is>
      </c>
      <c r="H3407" s="39" t="str">
        <f>IF(ISNUMBER(MATCH(G3407,QualityStatuses,0)),"Quality Lead","Non-Quality Lead")</f>
        <v>Non-Quality Lead</v>
      </c>
      <c r="I3407" t="inlineStr">
        <is>
          <t>2026-10</t>
        </is>
      </c>
      <c r="J3407" t="inlineStr">
        <is>
          <t>Wk of 2026-10-05</t>
        </is>
      </c>
      <c r="K3407" t="inlineStr">
        <is>
          <t>Tejaswini Tarigopula</t>
        </is>
      </c>
      <c r="L3407" t="inlineStr">
        <is>
          <t>Facebook</t>
        </is>
      </c>
      <c r="M3407" t="inlineStr">
        <is>
          <t>Direct (campaign tagged in CRM)</t>
        </is>
      </c>
      <c r="N3407" t="inlineStr">
        <is>
          <t>6ac3eef22d99e51a42ce5d77</t>
        </is>
      </c>
      <c r="O3407" t="n">
        <v>1</v>
      </c>
      <c r="P3407" s="40">
        <f>IF(A3407="Lead",IF(ISNUMBER(MATCH(G3407,QualityStatuses,0)),1,0),0)</f>
        <v>0</v>
      </c>
      <c r="Q3407" s="40">
        <f>IF(A3407="Lead",IF(G3407="New Lead",0,1),0)</f>
        <v>1</v>
      </c>
      <c r="R3407" s="40">
        <f>IF(A3407="Lead",IF(G3407="Lost",1,0),0)</f>
        <v>1</v>
      </c>
      <c r="S3407" t="n">
        <v>2</v>
      </c>
      <c r="T3407" t="n">
        <v>1</v>
      </c>
      <c r="U3407" t="n">
        <v>0</v>
      </c>
      <c r="V3407" t="n">
        <v>0</v>
      </c>
      <c r="W3407" t="n">
        <v>0</v>
      </c>
      <c r="X3407" t="n">
        <v>0</v>
      </c>
      <c r="Y3407">
        <f>IF(AND(A3407="Lead",COUNTIF(MetaCamps,C3407)&gt;0),1,0)</f>
        <v>1</v>
      </c>
      <c r="Z3407">
        <f>IF(Y3407=1,P3407,0)</f>
        <v>0</v>
      </c>
    </row>
    <row r="3408">
      <c r="A3408" t="inlineStr">
        <is>
          <t>Lead</t>
        </is>
      </c>
      <c r="B3408" s="39" t="str">
        <f>IFERROR(INDEX(CampTypes,MATCH(C3408,CampList,0)),"Unattributed")</f>
        <v>Old</v>
      </c>
      <c r="C3408" t="inlineStr">
        <is>
          <t>E_Suresh_Natuf_Kiosk_07072026</t>
        </is>
      </c>
      <c r="D3408" t="inlineStr">
        <is>
          <t>E_Suresh_Natuf_Kiosk_07072026_Adset5</t>
        </is>
      </c>
      <c r="E3408" t="inlineStr">
        <is>
          <t>E_Hindi_Suresh_Natuf_Kiosk_07072026_Adset5_ad3 – Copy 2</t>
        </is>
      </c>
      <c r="F3408" t="inlineStr">
        <is>
          <t>Natuf</t>
        </is>
      </c>
      <c r="G3408" t="inlineStr">
        <is>
          <t>Attempt 2</t>
        </is>
      </c>
      <c r="H3408" s="39" t="str">
        <f>IF(ISNUMBER(MATCH(G3408,QualityStatuses,0)),"Quality Lead","Non-Quality Lead")</f>
        <v>Non-Quality Lead</v>
      </c>
      <c r="I3408" t="inlineStr">
        <is>
          <t>2026-10</t>
        </is>
      </c>
      <c r="J3408" t="inlineStr">
        <is>
          <t>Wk of 2026-10-05</t>
        </is>
      </c>
      <c r="K3408" t="inlineStr">
        <is>
          <t>Tejaswini Tarigopula</t>
        </is>
      </c>
      <c r="L3408" t="inlineStr">
        <is>
          <t>Facebook</t>
        </is>
      </c>
      <c r="M3408" t="inlineStr">
        <is>
          <t>Direct (campaign tagged in CRM)</t>
        </is>
      </c>
      <c r="N3408" t="inlineStr">
        <is>
          <t>6ac3e9fedaaa3424b3187d05</t>
        </is>
      </c>
      <c r="O3408" t="n">
        <v>1</v>
      </c>
      <c r="P3408" s="40">
        <f>IF(A3408="Lead",IF(ISNUMBER(MATCH(G3408,QualityStatuses,0)),1,0),0)</f>
        <v>0</v>
      </c>
      <c r="Q3408" s="40">
        <f>IF(A3408="Lead",IF(G3408="New Lead",0,1),0)</f>
        <v>1</v>
      </c>
      <c r="R3408" s="40">
        <f>IF(A3408="Lead",IF(G3408="Lost",1,0),0)</f>
        <v>0</v>
      </c>
      <c r="S3408" t="n">
        <v>6</v>
      </c>
      <c r="T3408" t="n">
        <v>4</v>
      </c>
      <c r="U3408" t="n">
        <v>0</v>
      </c>
      <c r="V3408" t="n">
        <v>0</v>
      </c>
      <c r="W3408" t="n">
        <v>0</v>
      </c>
      <c r="X3408" t="n">
        <v>0</v>
      </c>
      <c r="Y3408">
        <f>IF(AND(A3408="Lead",COUNTIF(MetaCamps,C3408)&gt;0),1,0)</f>
        <v>1</v>
      </c>
      <c r="Z3408">
        <f>IF(Y3408=1,P3408,0)</f>
        <v>0</v>
      </c>
    </row>
    <row r="3409">
      <c r="A3409" t="inlineStr">
        <is>
          <t>Lead</t>
        </is>
      </c>
      <c r="B3409" s="39" t="str">
        <f>IFERROR(INDEX(CampTypes,MATCH(C3409,CampList,0)),"Unattributed")</f>
        <v>Old</v>
      </c>
      <c r="C3409" t="inlineStr">
        <is>
          <t>E_Natuf_Foco_10092026</t>
        </is>
      </c>
      <c r="D3409" t="inlineStr">
        <is>
          <t>E_Natuf_Foco_10092026_Ad Set4</t>
        </is>
      </c>
      <c r="E3409" t="inlineStr">
        <is>
          <t>E_Natuf_Foco_10092026_Ad Set4_Ad4 -1</t>
        </is>
      </c>
      <c r="F3409" t="inlineStr">
        <is>
          <t>Natuf</t>
        </is>
      </c>
      <c r="G3409" t="inlineStr">
        <is>
          <t>Attempt 1</t>
        </is>
      </c>
      <c r="H3409" s="39" t="str">
        <f>IF(ISNUMBER(MATCH(G3409,QualityStatuses,0)),"Quality Lead","Non-Quality Lead")</f>
        <v>Non-Quality Lead</v>
      </c>
      <c r="I3409" t="inlineStr">
        <is>
          <t>2026-10</t>
        </is>
      </c>
      <c r="J3409" t="inlineStr">
        <is>
          <t>Wk of 2026-10-05</t>
        </is>
      </c>
      <c r="K3409" t="inlineStr">
        <is>
          <t>Tejaswini Tarigopula</t>
        </is>
      </c>
      <c r="L3409" t="inlineStr">
        <is>
          <t>Facebook</t>
        </is>
      </c>
      <c r="M3409" t="inlineStr">
        <is>
          <t>Direct (campaign tagged in CRM)</t>
        </is>
      </c>
      <c r="N3409" t="inlineStr">
        <is>
          <t>6ac3e2acd895f7b0fa74e42d</t>
        </is>
      </c>
      <c r="O3409" t="n">
        <v>1</v>
      </c>
      <c r="P3409" s="40">
        <f>IF(A3409="Lead",IF(ISNUMBER(MATCH(G3409,QualityStatuses,0)),1,0),0)</f>
        <v>0</v>
      </c>
      <c r="Q3409" s="40">
        <f>IF(A3409="Lead",IF(G3409="New Lead",0,1),0)</f>
        <v>1</v>
      </c>
      <c r="R3409" s="40">
        <f>IF(A3409="Lead",IF(G3409="Lost",1,0),0)</f>
        <v>0</v>
      </c>
      <c r="S3409" t="n">
        <v>1</v>
      </c>
      <c r="T3409" t="n">
        <v>0</v>
      </c>
      <c r="U3409" t="n">
        <v>0</v>
      </c>
      <c r="V3409" t="n">
        <v>0</v>
      </c>
      <c r="W3409" t="n">
        <v>0</v>
      </c>
      <c r="X3409" t="n">
        <v>0</v>
      </c>
      <c r="Y3409">
        <f>IF(AND(A3409="Lead",COUNTIF(MetaCamps,C3409)&gt;0),1,0)</f>
        <v>1</v>
      </c>
      <c r="Z3409">
        <f>IF(Y3409=1,P3409,0)</f>
        <v>0</v>
      </c>
    </row>
    <row r="3410">
      <c r="A3410" t="inlineStr">
        <is>
          <t>Lead</t>
        </is>
      </c>
      <c r="B3410" s="39" t="str">
        <f>IFERROR(INDEX(CampTypes,MATCH(C3410,CampList,0)),"Unattributed")</f>
        <v>Old</v>
      </c>
      <c r="C3410" t="inlineStr">
        <is>
          <t>E_Suresh_Natuf_Kiosk_07072026</t>
        </is>
      </c>
      <c r="D3410" t="inlineStr">
        <is>
          <t>E_Suresh_Natuf_Kiosk_07072026_Adset5</t>
        </is>
      </c>
      <c r="E3410" t="inlineStr">
        <is>
          <t>E_Hindi_Suresh_Natuf_Kiosk_07072026_Adset5_ad3 – Copy 2</t>
        </is>
      </c>
      <c r="F3410" t="inlineStr">
        <is>
          <t>Natuf</t>
        </is>
      </c>
      <c r="G3410" t="inlineStr">
        <is>
          <t>Attempt 1</t>
        </is>
      </c>
      <c r="H3410" s="39" t="str">
        <f>IF(ISNUMBER(MATCH(G3410,QualityStatuses,0)),"Quality Lead","Non-Quality Lead")</f>
        <v>Non-Quality Lead</v>
      </c>
      <c r="I3410" t="inlineStr">
        <is>
          <t>2026-10</t>
        </is>
      </c>
      <c r="J3410" t="inlineStr">
        <is>
          <t>Wk of 2026-10-05</t>
        </is>
      </c>
      <c r="K3410" t="inlineStr">
        <is>
          <t>Marshal Malbari</t>
        </is>
      </c>
      <c r="L3410" t="inlineStr">
        <is>
          <t>Facebook</t>
        </is>
      </c>
      <c r="M3410" t="inlineStr">
        <is>
          <t>Direct (campaign tagged in CRM)</t>
        </is>
      </c>
      <c r="N3410" t="inlineStr">
        <is>
          <t>6ac3ddf440bdc69acb0f5c72</t>
        </is>
      </c>
      <c r="O3410" t="n">
        <v>1</v>
      </c>
      <c r="P3410" s="40">
        <f>IF(A3410="Lead",IF(ISNUMBER(MATCH(G3410,QualityStatuses,0)),1,0),0)</f>
        <v>0</v>
      </c>
      <c r="Q3410" s="40">
        <f>IF(A3410="Lead",IF(G3410="New Lead",0,1),0)</f>
        <v>1</v>
      </c>
      <c r="R3410" s="40">
        <f>IF(A3410="Lead",IF(G3410="Lost",1,0),0)</f>
        <v>0</v>
      </c>
      <c r="S3410" t="n">
        <v>2</v>
      </c>
      <c r="T3410" t="n">
        <v>1</v>
      </c>
      <c r="U3410" t="n">
        <v>0</v>
      </c>
      <c r="V3410" t="n">
        <v>0</v>
      </c>
      <c r="W3410" t="n">
        <v>0</v>
      </c>
      <c r="X3410" t="n">
        <v>0</v>
      </c>
      <c r="Y3410">
        <f>IF(AND(A3410="Lead",COUNTIF(MetaCamps,C3410)&gt;0),1,0)</f>
        <v>1</v>
      </c>
      <c r="Z3410">
        <f>IF(Y3410=1,P3410,0)</f>
        <v>0</v>
      </c>
    </row>
    <row r="3411">
      <c r="A3411" t="inlineStr">
        <is>
          <t>Lead</t>
        </is>
      </c>
      <c r="B3411" s="39" t="str">
        <f>IFERROR(INDEX(CampTypes,MATCH(C3411,CampList,0)),"Unattributed")</f>
        <v>Old</v>
      </c>
      <c r="C3411" t="inlineStr">
        <is>
          <t>E_Natuf_Foco_10092026</t>
        </is>
      </c>
      <c r="D3411" t="inlineStr">
        <is>
          <t>E_Natuf_Foco_10092026_Ad Set4</t>
        </is>
      </c>
      <c r="E3411" t="inlineStr">
        <is>
          <t>E_Natuf_Foco_10092026_Ad Set4_Ad4 -1</t>
        </is>
      </c>
      <c r="F3411" t="inlineStr">
        <is>
          <t>Natuf</t>
        </is>
      </c>
      <c r="G3411" t="inlineStr">
        <is>
          <t>Lost</t>
        </is>
      </c>
      <c r="H3411" s="39" t="str">
        <f>IF(ISNUMBER(MATCH(G3411,QualityStatuses,0)),"Quality Lead","Non-Quality Lead")</f>
        <v>Non-Quality Lead</v>
      </c>
      <c r="I3411" t="inlineStr">
        <is>
          <t>2026-10</t>
        </is>
      </c>
      <c r="J3411" t="inlineStr">
        <is>
          <t>Wk of 2026-10-05</t>
        </is>
      </c>
      <c r="K3411" t="inlineStr">
        <is>
          <t>Marshal Malbari</t>
        </is>
      </c>
      <c r="L3411" t="inlineStr">
        <is>
          <t>Facebook</t>
        </is>
      </c>
      <c r="M3411" t="inlineStr">
        <is>
          <t>Direct (campaign tagged in CRM)</t>
        </is>
      </c>
      <c r="N3411" t="inlineStr">
        <is>
          <t>6ac3dcc113b74dd7914e771c</t>
        </is>
      </c>
      <c r="O3411" t="n">
        <v>1</v>
      </c>
      <c r="P3411" s="40">
        <f>IF(A3411="Lead",IF(ISNUMBER(MATCH(G3411,QualityStatuses,0)),1,0),0)</f>
        <v>0</v>
      </c>
      <c r="Q3411" s="40">
        <f>IF(A3411="Lead",IF(G3411="New Lead",0,1),0)</f>
        <v>1</v>
      </c>
      <c r="R3411" s="40">
        <f>IF(A3411="Lead",IF(G3411="Lost",1,0),0)</f>
        <v>1</v>
      </c>
      <c r="S3411" t="n">
        <v>6</v>
      </c>
      <c r="T3411" t="n">
        <v>5</v>
      </c>
      <c r="U3411" t="n">
        <v>0</v>
      </c>
      <c r="V3411" t="n">
        <v>0</v>
      </c>
      <c r="W3411" t="n">
        <v>0</v>
      </c>
      <c r="X3411" t="n">
        <v>0</v>
      </c>
      <c r="Y3411">
        <f>IF(AND(A3411="Lead",COUNTIF(MetaCamps,C3411)&gt;0),1,0)</f>
        <v>1</v>
      </c>
      <c r="Z3411">
        <f>IF(Y3411=1,P3411,0)</f>
        <v>0</v>
      </c>
    </row>
    <row r="3412">
      <c r="A3412" t="inlineStr">
        <is>
          <t>Lead</t>
        </is>
      </c>
      <c r="B3412" s="39" t="str">
        <f>IFERROR(INDEX(CampTypes,MATCH(C3412,CampList,0)),"Unattributed")</f>
        <v>Old</v>
      </c>
      <c r="C3412" t="inlineStr">
        <is>
          <t>E_Natuf_Generic_13082026</t>
        </is>
      </c>
      <c r="D3412" t="inlineStr">
        <is>
          <t>E_Natuf_Generic_13082026_Adset1</t>
        </is>
      </c>
      <c r="E3412" t="inlineStr">
        <is>
          <t>E_Natuf_Generic_13082026_Adset1_Ad1</t>
        </is>
      </c>
      <c r="F3412" t="inlineStr">
        <is>
          <t>Natuf</t>
        </is>
      </c>
      <c r="G3412" t="inlineStr">
        <is>
          <t>Lost</t>
        </is>
      </c>
      <c r="H3412" s="39" t="str">
        <f>IF(ISNUMBER(MATCH(G3412,QualityStatuses,0)),"Quality Lead","Non-Quality Lead")</f>
        <v>Non-Quality Lead</v>
      </c>
      <c r="I3412" t="inlineStr">
        <is>
          <t>2026-10</t>
        </is>
      </c>
      <c r="J3412" t="inlineStr">
        <is>
          <t>Wk of 2026-10-05</t>
        </is>
      </c>
      <c r="K3412" t="inlineStr">
        <is>
          <t>Marshal Malbari</t>
        </is>
      </c>
      <c r="L3412" t="inlineStr">
        <is>
          <t>Facebook</t>
        </is>
      </c>
      <c r="M3412" t="inlineStr">
        <is>
          <t>Direct (campaign tagged in CRM)</t>
        </is>
      </c>
      <c r="N3412" t="inlineStr">
        <is>
          <t>6ac3da248542a7922e3f7163</t>
        </is>
      </c>
      <c r="O3412" t="n">
        <v>1</v>
      </c>
      <c r="P3412" s="40">
        <f>IF(A3412="Lead",IF(ISNUMBER(MATCH(G3412,QualityStatuses,0)),1,0),0)</f>
        <v>0</v>
      </c>
      <c r="Q3412" s="40">
        <f>IF(A3412="Lead",IF(G3412="New Lead",0,1),0)</f>
        <v>1</v>
      </c>
      <c r="R3412" s="40">
        <f>IF(A3412="Lead",IF(G3412="Lost",1,0),0)</f>
        <v>1</v>
      </c>
      <c r="S3412" t="n">
        <v>5</v>
      </c>
      <c r="T3412" t="n">
        <v>1</v>
      </c>
      <c r="U3412" t="n">
        <v>0</v>
      </c>
      <c r="V3412" t="n">
        <v>0</v>
      </c>
      <c r="W3412" t="n">
        <v>0</v>
      </c>
      <c r="X3412" t="n">
        <v>0</v>
      </c>
      <c r="Y3412">
        <f>IF(AND(A3412="Lead",COUNTIF(MetaCamps,C3412)&gt;0),1,0)</f>
        <v>1</v>
      </c>
      <c r="Z3412">
        <f>IF(Y3412=1,P3412,0)</f>
        <v>0</v>
      </c>
    </row>
    <row r="3413">
      <c r="A3413" t="inlineStr">
        <is>
          <t>Lead</t>
        </is>
      </c>
      <c r="B3413" s="39" t="str">
        <f>IFERROR(INDEX(CampTypes,MATCH(C3413,CampList,0)),"Unattributed")</f>
        <v>Old</v>
      </c>
      <c r="C3413" t="inlineStr">
        <is>
          <t>natuf_Kiosk_14072026_Hindi</t>
        </is>
      </c>
      <c r="D3413" t="inlineStr">
        <is>
          <t>natuf_Kiosk_14072026_Highest-converting industries</t>
        </is>
      </c>
      <c r="E3413" t="inlineStr">
        <is>
          <t>natuf_Kiosk_14072026_ad set_ad1</t>
        </is>
      </c>
      <c r="F3413" t="inlineStr">
        <is>
          <t>Natuf</t>
        </is>
      </c>
      <c r="G3413" t="inlineStr">
        <is>
          <t>Details Shared</t>
        </is>
      </c>
      <c r="H3413" s="39" t="str">
        <f>IF(ISNUMBER(MATCH(G3413,QualityStatuses,0)),"Quality Lead","Non-Quality Lead")</f>
        <v>Quality Lead</v>
      </c>
      <c r="I3413" t="inlineStr">
        <is>
          <t>2026-10</t>
        </is>
      </c>
      <c r="J3413" t="inlineStr">
        <is>
          <t>Wk of 2026-10-05</t>
        </is>
      </c>
      <c r="K3413" t="inlineStr">
        <is>
          <t>Deepak Rai</t>
        </is>
      </c>
      <c r="L3413" t="inlineStr">
        <is>
          <t>Facebook</t>
        </is>
      </c>
      <c r="M3413" t="inlineStr">
        <is>
          <t>Direct (campaign tagged in CRM)</t>
        </is>
      </c>
      <c r="N3413" t="inlineStr">
        <is>
          <t>6ac3d4686587c1f059b03ec6</t>
        </is>
      </c>
      <c r="O3413" t="n">
        <v>1</v>
      </c>
      <c r="P3413" s="40">
        <f>IF(A3413="Lead",IF(ISNUMBER(MATCH(G3413,QualityStatuses,0)),1,0),0)</f>
        <v>1</v>
      </c>
      <c r="Q3413" s="40">
        <f>IF(A3413="Lead",IF(G3413="New Lead",0,1),0)</f>
        <v>1</v>
      </c>
      <c r="R3413" s="40">
        <f>IF(A3413="Lead",IF(G3413="Lost",1,0),0)</f>
        <v>0</v>
      </c>
      <c r="S3413" t="n">
        <v>2</v>
      </c>
      <c r="T3413" t="n">
        <v>2</v>
      </c>
      <c r="U3413" t="n">
        <v>0</v>
      </c>
      <c r="V3413" t="n">
        <v>0</v>
      </c>
      <c r="W3413" t="n">
        <v>0</v>
      </c>
      <c r="X3413" t="n">
        <v>0</v>
      </c>
      <c r="Y3413">
        <f>IF(AND(A3413="Lead",COUNTIF(MetaCamps,C3413)&gt;0),1,0)</f>
        <v>1</v>
      </c>
      <c r="Z3413">
        <f>IF(Y3413=1,P3413,0)</f>
        <v>1</v>
      </c>
    </row>
    <row r="3414">
      <c r="A3414" t="inlineStr">
        <is>
          <t>Lead</t>
        </is>
      </c>
      <c r="B3414" s="39" t="str">
        <f>IFERROR(INDEX(CampTypes,MATCH(C3414,CampList,0)),"Unattributed")</f>
        <v>Old</v>
      </c>
      <c r="C3414" t="inlineStr">
        <is>
          <t>E_Natuf_Generic_13082026</t>
        </is>
      </c>
      <c r="D3414" t="inlineStr">
        <is>
          <t>E_Natuf_Generic_13082026_Adset1</t>
        </is>
      </c>
      <c r="E3414" t="inlineStr">
        <is>
          <t>E_Natuf_Generic_13082026_Adset1_Ad1</t>
        </is>
      </c>
      <c r="F3414" t="inlineStr">
        <is>
          <t>Natuf</t>
        </is>
      </c>
      <c r="G3414" t="inlineStr">
        <is>
          <t>Attempt 1</t>
        </is>
      </c>
      <c r="H3414" s="39" t="str">
        <f>IF(ISNUMBER(MATCH(G3414,QualityStatuses,0)),"Quality Lead","Non-Quality Lead")</f>
        <v>Non-Quality Lead</v>
      </c>
      <c r="I3414" t="inlineStr">
        <is>
          <t>2026-10</t>
        </is>
      </c>
      <c r="J3414" t="inlineStr">
        <is>
          <t>Wk of 2026-10-05</t>
        </is>
      </c>
      <c r="K3414" t="inlineStr">
        <is>
          <t>Marshal Malbari</t>
        </is>
      </c>
      <c r="L3414" t="inlineStr">
        <is>
          <t>Facebook</t>
        </is>
      </c>
      <c r="M3414" t="inlineStr">
        <is>
          <t>Direct (campaign tagged in CRM)</t>
        </is>
      </c>
      <c r="N3414" t="inlineStr">
        <is>
          <t>6ac3c6f4ee848772d08316c3</t>
        </is>
      </c>
      <c r="O3414" t="n">
        <v>1</v>
      </c>
      <c r="P3414" s="40">
        <f>IF(A3414="Lead",IF(ISNUMBER(MATCH(G3414,QualityStatuses,0)),1,0),0)</f>
        <v>0</v>
      </c>
      <c r="Q3414" s="40">
        <f>IF(A3414="Lead",IF(G3414="New Lead",0,1),0)</f>
        <v>1</v>
      </c>
      <c r="R3414" s="40">
        <f>IF(A3414="Lead",IF(G3414="Lost",1,0),0)</f>
        <v>0</v>
      </c>
      <c r="S3414" t="n">
        <v>2</v>
      </c>
      <c r="T3414" t="n">
        <v>0</v>
      </c>
      <c r="U3414" t="n">
        <v>0</v>
      </c>
      <c r="V3414" t="n">
        <v>0</v>
      </c>
      <c r="W3414" t="n">
        <v>0</v>
      </c>
      <c r="X3414" t="n">
        <v>0</v>
      </c>
      <c r="Y3414">
        <f>IF(AND(A3414="Lead",COUNTIF(MetaCamps,C3414)&gt;0),1,0)</f>
        <v>1</v>
      </c>
      <c r="Z3414">
        <f>IF(Y3414=1,P3414,0)</f>
        <v>0</v>
      </c>
    </row>
    <row r="3415">
      <c r="A3415" t="inlineStr">
        <is>
          <t>Lead</t>
        </is>
      </c>
      <c r="B3415" s="39" t="str">
        <f>IFERROR(INDEX(CampTypes,MATCH(C3415,CampList,0)),"Unattributed")</f>
        <v>Old</v>
      </c>
      <c r="C3415" t="inlineStr">
        <is>
          <t>E_Suresh_Natuf_Kiosk_07072026</t>
        </is>
      </c>
      <c r="D3415" t="inlineStr">
        <is>
          <t>E_Suresh_Natuf_Kiosk_07072026_Adset5</t>
        </is>
      </c>
      <c r="E3415" t="inlineStr">
        <is>
          <t>E_Hindi_Suresh_Natuf_Kiosk_07072026_Adset5_ad3 – Copy 2</t>
        </is>
      </c>
      <c r="F3415" t="inlineStr">
        <is>
          <t>Natuf</t>
        </is>
      </c>
      <c r="G3415" t="inlineStr">
        <is>
          <t>Attempt 3</t>
        </is>
      </c>
      <c r="H3415" s="39" t="str">
        <f>IF(ISNUMBER(MATCH(G3415,QualityStatuses,0)),"Quality Lead","Non-Quality Lead")</f>
        <v>Non-Quality Lead</v>
      </c>
      <c r="I3415" t="inlineStr">
        <is>
          <t>2026-10</t>
        </is>
      </c>
      <c r="J3415" t="inlineStr">
        <is>
          <t>Wk of 2026-10-05</t>
        </is>
      </c>
      <c r="K3415" t="inlineStr">
        <is>
          <t>Marshal Malbari</t>
        </is>
      </c>
      <c r="L3415" t="inlineStr">
        <is>
          <t>Facebook</t>
        </is>
      </c>
      <c r="M3415" t="inlineStr">
        <is>
          <t>Direct (campaign tagged in CRM)</t>
        </is>
      </c>
      <c r="N3415" t="inlineStr">
        <is>
          <t>6ac3c54f48b7021163ded0e6</t>
        </is>
      </c>
      <c r="O3415" t="n">
        <v>1</v>
      </c>
      <c r="P3415" s="40">
        <f>IF(A3415="Lead",IF(ISNUMBER(MATCH(G3415,QualityStatuses,0)),1,0),0)</f>
        <v>0</v>
      </c>
      <c r="Q3415" s="40">
        <f>IF(A3415="Lead",IF(G3415="New Lead",0,1),0)</f>
        <v>1</v>
      </c>
      <c r="R3415" s="40">
        <f>IF(A3415="Lead",IF(G3415="Lost",1,0),0)</f>
        <v>0</v>
      </c>
      <c r="S3415" t="n">
        <v>3</v>
      </c>
      <c r="T3415" t="n">
        <v>3</v>
      </c>
      <c r="U3415" t="n">
        <v>0</v>
      </c>
      <c r="V3415" t="n">
        <v>0</v>
      </c>
      <c r="W3415" t="n">
        <v>0</v>
      </c>
      <c r="X3415" t="n">
        <v>0</v>
      </c>
      <c r="Y3415">
        <f>IF(AND(A3415="Lead",COUNTIF(MetaCamps,C3415)&gt;0),1,0)</f>
        <v>1</v>
      </c>
      <c r="Z3415">
        <f>IF(Y3415=1,P3415,0)</f>
        <v>0</v>
      </c>
    </row>
    <row r="3416">
      <c r="A3416" t="inlineStr">
        <is>
          <t>Lead</t>
        </is>
      </c>
      <c r="B3416" s="39" t="str">
        <f>IFERROR(INDEX(CampTypes,MATCH(C3416,CampList,0)),"Unattributed")</f>
        <v>Old</v>
      </c>
      <c r="C3416" t="inlineStr">
        <is>
          <t>E_Natuf_Generic_13082026</t>
        </is>
      </c>
      <c r="D3416" t="inlineStr">
        <is>
          <t>E_Natuf_Generic_13082026_Adset1</t>
        </is>
      </c>
      <c r="E3416" t="inlineStr">
        <is>
          <t>E_Natuf_Generic_13082026_Adset1_Ad1</t>
        </is>
      </c>
      <c r="F3416" t="inlineStr">
        <is>
          <t>Natuf</t>
        </is>
      </c>
      <c r="G3416" t="inlineStr">
        <is>
          <t>Lost</t>
        </is>
      </c>
      <c r="H3416" s="39" t="str">
        <f>IF(ISNUMBER(MATCH(G3416,QualityStatuses,0)),"Quality Lead","Non-Quality Lead")</f>
        <v>Non-Quality Lead</v>
      </c>
      <c r="I3416" t="inlineStr">
        <is>
          <t>2026-10</t>
        </is>
      </c>
      <c r="J3416" t="inlineStr">
        <is>
          <t>Wk of 2026-10-05</t>
        </is>
      </c>
      <c r="K3416" t="inlineStr">
        <is>
          <t>Marshal Malbari</t>
        </is>
      </c>
      <c r="L3416" t="inlineStr">
        <is>
          <t>Facebook</t>
        </is>
      </c>
      <c r="M3416" t="inlineStr">
        <is>
          <t>Direct (campaign tagged in CRM)</t>
        </is>
      </c>
      <c r="N3416" t="inlineStr">
        <is>
          <t>6ac3c37a398cd5fde8e121b2</t>
        </is>
      </c>
      <c r="O3416" t="n">
        <v>1</v>
      </c>
      <c r="P3416" s="40">
        <f>IF(A3416="Lead",IF(ISNUMBER(MATCH(G3416,QualityStatuses,0)),1,0),0)</f>
        <v>0</v>
      </c>
      <c r="Q3416" s="40">
        <f>IF(A3416="Lead",IF(G3416="New Lead",0,1),0)</f>
        <v>1</v>
      </c>
      <c r="R3416" s="40">
        <f>IF(A3416="Lead",IF(G3416="Lost",1,0),0)</f>
        <v>1</v>
      </c>
      <c r="S3416" t="n">
        <v>6</v>
      </c>
      <c r="T3416" t="n">
        <v>0</v>
      </c>
      <c r="U3416" t="n">
        <v>0</v>
      </c>
      <c r="V3416" t="n">
        <v>0</v>
      </c>
      <c r="W3416" t="n">
        <v>0</v>
      </c>
      <c r="X3416" t="n">
        <v>0</v>
      </c>
      <c r="Y3416">
        <f>IF(AND(A3416="Lead",COUNTIF(MetaCamps,C3416)&gt;0),1,0)</f>
        <v>1</v>
      </c>
      <c r="Z3416">
        <f>IF(Y3416=1,P3416,0)</f>
        <v>0</v>
      </c>
    </row>
    <row r="3417">
      <c r="A3417" t="inlineStr">
        <is>
          <t>Lead</t>
        </is>
      </c>
      <c r="B3417" s="39" t="str">
        <f>IFERROR(INDEX(CampTypes,MATCH(C3417,CampList,0)),"Unattributed")</f>
        <v>Old</v>
      </c>
      <c r="C3417" t="inlineStr">
        <is>
          <t>E_Natuf_Generic_13082026</t>
        </is>
      </c>
      <c r="D3417" t="inlineStr">
        <is>
          <t>E_Natuf_Generic_13082026_Adset1</t>
        </is>
      </c>
      <c r="E3417" t="inlineStr">
        <is>
          <t>E_Natuf_Generic_13082026_Adset1_Ad1</t>
        </is>
      </c>
      <c r="F3417" t="inlineStr">
        <is>
          <t>Natuf</t>
        </is>
      </c>
      <c r="G3417" t="inlineStr">
        <is>
          <t>Details Shared</t>
        </is>
      </c>
      <c r="H3417" s="39" t="str">
        <f>IF(ISNUMBER(MATCH(G3417,QualityStatuses,0)),"Quality Lead","Non-Quality Lead")</f>
        <v>Quality Lead</v>
      </c>
      <c r="I3417" t="inlineStr">
        <is>
          <t>2026-10</t>
        </is>
      </c>
      <c r="J3417" t="inlineStr">
        <is>
          <t>Wk of 2026-10-05</t>
        </is>
      </c>
      <c r="K3417" t="inlineStr">
        <is>
          <t>Tejaswini Tarigopula</t>
        </is>
      </c>
      <c r="L3417" t="inlineStr">
        <is>
          <t>Facebook</t>
        </is>
      </c>
      <c r="M3417" t="inlineStr">
        <is>
          <t>Direct (campaign tagged in CRM)</t>
        </is>
      </c>
      <c r="N3417" t="inlineStr">
        <is>
          <t>6ac3be18fac9b10611c9fe21</t>
        </is>
      </c>
      <c r="O3417" t="n">
        <v>1</v>
      </c>
      <c r="P3417" s="40">
        <f>IF(A3417="Lead",IF(ISNUMBER(MATCH(G3417,QualityStatuses,0)),1,0),0)</f>
        <v>1</v>
      </c>
      <c r="Q3417" s="40">
        <f>IF(A3417="Lead",IF(G3417="New Lead",0,1),0)</f>
        <v>1</v>
      </c>
      <c r="R3417" s="40">
        <f>IF(A3417="Lead",IF(G3417="Lost",1,0),0)</f>
        <v>0</v>
      </c>
      <c r="S3417" t="n">
        <v>10</v>
      </c>
      <c r="T3417" t="n">
        <v>5</v>
      </c>
      <c r="U3417" t="n">
        <v>0</v>
      </c>
      <c r="V3417" t="n">
        <v>0</v>
      </c>
      <c r="W3417" t="n">
        <v>0</v>
      </c>
      <c r="X3417" t="n">
        <v>0</v>
      </c>
      <c r="Y3417">
        <f>IF(AND(A3417="Lead",COUNTIF(MetaCamps,C3417)&gt;0),1,0)</f>
        <v>1</v>
      </c>
      <c r="Z3417">
        <f>IF(Y3417=1,P3417,0)</f>
        <v>1</v>
      </c>
    </row>
    <row r="3418">
      <c r="A3418" t="inlineStr">
        <is>
          <t>Lead</t>
        </is>
      </c>
      <c r="B3418" s="39" t="str">
        <f>IFERROR(INDEX(CampTypes,MATCH(C3418,CampList,0)),"Unattributed")</f>
        <v>Old</v>
      </c>
      <c r="C3418" t="inlineStr">
        <is>
          <t>E_Natuf_Generic_13082026</t>
        </is>
      </c>
      <c r="D3418" t="inlineStr">
        <is>
          <t>E_Natuf_Generic_13082026_Adset1</t>
        </is>
      </c>
      <c r="E3418" t="inlineStr">
        <is>
          <t>E_Natuf_Generic_13082026_Adset1_Ad1</t>
        </is>
      </c>
      <c r="F3418" t="inlineStr">
        <is>
          <t>Natuf</t>
        </is>
      </c>
      <c r="G3418" t="inlineStr">
        <is>
          <t>Connected</t>
        </is>
      </c>
      <c r="H3418" s="39" t="str">
        <f>IF(ISNUMBER(MATCH(G3418,QualityStatuses,0)),"Quality Lead","Non-Quality Lead")</f>
        <v>Non-Quality Lead</v>
      </c>
      <c r="I3418" t="inlineStr">
        <is>
          <t>2026-10</t>
        </is>
      </c>
      <c r="J3418" t="inlineStr">
        <is>
          <t>Wk of 2026-10-05</t>
        </is>
      </c>
      <c r="K3418" t="inlineStr">
        <is>
          <t>Tejaswini Tarigopula</t>
        </is>
      </c>
      <c r="L3418" t="inlineStr">
        <is>
          <t>Facebook</t>
        </is>
      </c>
      <c r="M3418" t="inlineStr">
        <is>
          <t>Direct (campaign tagged in CRM)</t>
        </is>
      </c>
      <c r="N3418" t="inlineStr">
        <is>
          <t>6ac3bdfaa9deff9eba46b64d</t>
        </is>
      </c>
      <c r="O3418" t="n">
        <v>1</v>
      </c>
      <c r="P3418" s="40">
        <f>IF(A3418="Lead",IF(ISNUMBER(MATCH(G3418,QualityStatuses,0)),1,0),0)</f>
        <v>0</v>
      </c>
      <c r="Q3418" s="40">
        <f>IF(A3418="Lead",IF(G3418="New Lead",0,1),0)</f>
        <v>1</v>
      </c>
      <c r="R3418" s="40">
        <f>IF(A3418="Lead",IF(G3418="Lost",1,0),0)</f>
        <v>0</v>
      </c>
      <c r="S3418" t="n">
        <v>16</v>
      </c>
      <c r="T3418" t="n">
        <v>9</v>
      </c>
      <c r="U3418" t="n">
        <v>0</v>
      </c>
      <c r="V3418" t="n">
        <v>0</v>
      </c>
      <c r="W3418" t="n">
        <v>0</v>
      </c>
      <c r="X3418" t="n">
        <v>0</v>
      </c>
      <c r="Y3418">
        <f>IF(AND(A3418="Lead",COUNTIF(MetaCamps,C3418)&gt;0),1,0)</f>
        <v>1</v>
      </c>
      <c r="Z3418">
        <f>IF(Y3418=1,P3418,0)</f>
        <v>0</v>
      </c>
    </row>
    <row r="3419">
      <c r="A3419" t="inlineStr">
        <is>
          <t>Lead</t>
        </is>
      </c>
      <c r="B3419" s="39" t="str">
        <f>IFERROR(INDEX(CampTypes,MATCH(C3419,CampList,0)),"Unattributed")</f>
        <v>Old</v>
      </c>
      <c r="C3419" t="inlineStr">
        <is>
          <t>E_Suresh_Natuf_Kiosk_07072026</t>
        </is>
      </c>
      <c r="D3419" t="inlineStr">
        <is>
          <t>E_Suresh_Natuf_Kiosk_07072026_Adset5</t>
        </is>
      </c>
      <c r="E3419" t="inlineStr">
        <is>
          <t>E_Hindi_Suresh_Natuf_Kiosk_07072026_Adset5_ad3 – Copy 2</t>
        </is>
      </c>
      <c r="F3419" t="inlineStr">
        <is>
          <t>Natuf</t>
        </is>
      </c>
      <c r="G3419" t="inlineStr">
        <is>
          <t>Qualified</t>
        </is>
      </c>
      <c r="H3419" s="39" t="str">
        <f>IF(ISNUMBER(MATCH(G3419,QualityStatuses,0)),"Quality Lead","Non-Quality Lead")</f>
        <v>Quality Lead</v>
      </c>
      <c r="I3419" t="inlineStr">
        <is>
          <t>2026-10</t>
        </is>
      </c>
      <c r="J3419" t="inlineStr">
        <is>
          <t>Wk of 2026-10-05</t>
        </is>
      </c>
      <c r="K3419" t="inlineStr">
        <is>
          <t>Tejaswini Tarigopula</t>
        </is>
      </c>
      <c r="L3419" t="inlineStr">
        <is>
          <t>Facebook</t>
        </is>
      </c>
      <c r="M3419" t="inlineStr">
        <is>
          <t>Direct (campaign tagged in CRM)</t>
        </is>
      </c>
      <c r="N3419" t="inlineStr">
        <is>
          <t>6ac3b9436798b38937b82462</t>
        </is>
      </c>
      <c r="O3419" t="n">
        <v>1</v>
      </c>
      <c r="P3419" s="40">
        <f>IF(A3419="Lead",IF(ISNUMBER(MATCH(G3419,QualityStatuses,0)),1,0),0)</f>
        <v>1</v>
      </c>
      <c r="Q3419" s="40">
        <f>IF(A3419="Lead",IF(G3419="New Lead",0,1),0)</f>
        <v>1</v>
      </c>
      <c r="R3419" s="40">
        <f>IF(A3419="Lead",IF(G3419="Lost",1,0),0)</f>
        <v>0</v>
      </c>
      <c r="S3419" t="n">
        <v>10</v>
      </c>
      <c r="T3419" t="n">
        <v>4</v>
      </c>
      <c r="U3419" t="n">
        <v>0</v>
      </c>
      <c r="V3419" t="n">
        <v>0</v>
      </c>
      <c r="W3419" t="n">
        <v>0</v>
      </c>
      <c r="X3419" t="n">
        <v>0</v>
      </c>
      <c r="Y3419">
        <f>IF(AND(A3419="Lead",COUNTIF(MetaCamps,C3419)&gt;0),1,0)</f>
        <v>1</v>
      </c>
      <c r="Z3419">
        <f>IF(Y3419=1,P3419,0)</f>
        <v>1</v>
      </c>
    </row>
    <row r="3420">
      <c r="A3420" t="inlineStr">
        <is>
          <t>Lead</t>
        </is>
      </c>
      <c r="B3420" s="39" t="str">
        <f>IFERROR(INDEX(CampTypes,MATCH(C3420,CampList,0)),"Unattributed")</f>
        <v>Old</v>
      </c>
      <c r="C3420" t="inlineStr">
        <is>
          <t>E_Natuf_Generic_13082026</t>
        </is>
      </c>
      <c r="D3420" t="inlineStr">
        <is>
          <t>E_Natuf_Generic_13082026_Adset1</t>
        </is>
      </c>
      <c r="E3420" t="inlineStr">
        <is>
          <t>E_Natuf_Generic_13082026_Adset1_Ad1</t>
        </is>
      </c>
      <c r="F3420" t="inlineStr">
        <is>
          <t>Natuf</t>
        </is>
      </c>
      <c r="G3420" t="inlineStr">
        <is>
          <t>Connected</t>
        </is>
      </c>
      <c r="H3420" s="39" t="str">
        <f>IF(ISNUMBER(MATCH(G3420,QualityStatuses,0)),"Quality Lead","Non-Quality Lead")</f>
        <v>Non-Quality Lead</v>
      </c>
      <c r="I3420" t="inlineStr">
        <is>
          <t>2026-10</t>
        </is>
      </c>
      <c r="J3420" t="inlineStr">
        <is>
          <t>Wk of 2026-10-05</t>
        </is>
      </c>
      <c r="K3420" t="inlineStr">
        <is>
          <t>Tejaswini Tarigopula</t>
        </is>
      </c>
      <c r="L3420" t="inlineStr">
        <is>
          <t>Facebook</t>
        </is>
      </c>
      <c r="M3420" t="inlineStr">
        <is>
          <t>Direct (campaign tagged in CRM)</t>
        </is>
      </c>
      <c r="N3420" t="inlineStr">
        <is>
          <t>6ac3ade814ff7716dcb5ba3f</t>
        </is>
      </c>
      <c r="O3420" t="n">
        <v>1</v>
      </c>
      <c r="P3420" s="40">
        <f>IF(A3420="Lead",IF(ISNUMBER(MATCH(G3420,QualityStatuses,0)),1,0),0)</f>
        <v>0</v>
      </c>
      <c r="Q3420" s="40">
        <f>IF(A3420="Lead",IF(G3420="New Lead",0,1),0)</f>
        <v>1</v>
      </c>
      <c r="R3420" s="40">
        <f>IF(A3420="Lead",IF(G3420="Lost",1,0),0)</f>
        <v>0</v>
      </c>
      <c r="S3420" t="n">
        <v>2</v>
      </c>
      <c r="T3420" t="n">
        <v>1</v>
      </c>
      <c r="U3420" t="n">
        <v>0</v>
      </c>
      <c r="V3420" t="n">
        <v>0</v>
      </c>
      <c r="W3420" t="n">
        <v>0</v>
      </c>
      <c r="X3420" t="n">
        <v>0</v>
      </c>
      <c r="Y3420">
        <f>IF(AND(A3420="Lead",COUNTIF(MetaCamps,C3420)&gt;0),1,0)</f>
        <v>1</v>
      </c>
      <c r="Z3420">
        <f>IF(Y3420=1,P3420,0)</f>
        <v>0</v>
      </c>
    </row>
    <row r="3421">
      <c r="A3421" t="inlineStr">
        <is>
          <t>Lead</t>
        </is>
      </c>
      <c r="B3421" s="39" t="str">
        <f>IFERROR(INDEX(CampTypes,MATCH(C3421,CampList,0)),"Unattributed")</f>
        <v>Old</v>
      </c>
      <c r="C3421" t="inlineStr">
        <is>
          <t>E_Selva_Natuf_All_07072026</t>
        </is>
      </c>
      <c r="D3421" t="inlineStr">
        <is>
          <t>E_Selva_Natuf_Sign_07072026_Adset3</t>
        </is>
      </c>
      <c r="E3421" t="inlineStr">
        <is>
          <t>E_Selva_Natuf_Sign_07072026_Adset2_Ad1</t>
        </is>
      </c>
      <c r="F3421" t="inlineStr">
        <is>
          <t>Natuf</t>
        </is>
      </c>
      <c r="G3421" t="inlineStr">
        <is>
          <t>Lost</t>
        </is>
      </c>
      <c r="H3421" s="39" t="str">
        <f>IF(ISNUMBER(MATCH(G3421,QualityStatuses,0)),"Quality Lead","Non-Quality Lead")</f>
        <v>Non-Quality Lead</v>
      </c>
      <c r="I3421" t="inlineStr">
        <is>
          <t>2026-10</t>
        </is>
      </c>
      <c r="J3421" t="inlineStr">
        <is>
          <t>Wk of 2026-10-05</t>
        </is>
      </c>
      <c r="K3421" t="inlineStr">
        <is>
          <t>Marshal Malbari</t>
        </is>
      </c>
      <c r="L3421" t="inlineStr">
        <is>
          <t>Facebook</t>
        </is>
      </c>
      <c r="M3421" t="inlineStr">
        <is>
          <t>Direct (campaign tagged in CRM)</t>
        </is>
      </c>
      <c r="N3421" t="inlineStr">
        <is>
          <t>6ac3aba28ad8d60788ac2713</t>
        </is>
      </c>
      <c r="O3421" t="n">
        <v>1</v>
      </c>
      <c r="P3421" s="40">
        <f>IF(A3421="Lead",IF(ISNUMBER(MATCH(G3421,QualityStatuses,0)),1,0),0)</f>
        <v>0</v>
      </c>
      <c r="Q3421" s="40">
        <f>IF(A3421="Lead",IF(G3421="New Lead",0,1),0)</f>
        <v>1</v>
      </c>
      <c r="R3421" s="40">
        <f>IF(A3421="Lead",IF(G3421="Lost",1,0),0)</f>
        <v>1</v>
      </c>
      <c r="S3421" t="n">
        <v>1</v>
      </c>
      <c r="T3421" t="n">
        <v>1</v>
      </c>
      <c r="U3421" t="n">
        <v>0</v>
      </c>
      <c r="V3421" t="n">
        <v>0</v>
      </c>
      <c r="W3421" t="n">
        <v>0</v>
      </c>
      <c r="X3421" t="n">
        <v>0</v>
      </c>
      <c r="Y3421">
        <f>IF(AND(A3421="Lead",COUNTIF(MetaCamps,C3421)&gt;0),1,0)</f>
        <v>1</v>
      </c>
      <c r="Z3421">
        <f>IF(Y3421=1,P3421,0)</f>
        <v>0</v>
      </c>
    </row>
    <row r="3422">
      <c r="A3422" t="inlineStr">
        <is>
          <t>Lead</t>
        </is>
      </c>
      <c r="B3422" s="39" t="str">
        <f>IFERROR(INDEX(CampTypes,MATCH(C3422,CampList,0)),"Unattributed")</f>
        <v>Old</v>
      </c>
      <c r="C3422" t="inlineStr">
        <is>
          <t>E_Selva_Natuf_All_07072026</t>
        </is>
      </c>
      <c r="D3422" t="inlineStr">
        <is>
          <t>E_Selva_Natuf_Sign_07072026_Adset3</t>
        </is>
      </c>
      <c r="E3422" t="inlineStr">
        <is>
          <t>E_Selva_Natuf_Sign_07072026_Adset2_Ad1</t>
        </is>
      </c>
      <c r="F3422" t="inlineStr">
        <is>
          <t>Natuf</t>
        </is>
      </c>
      <c r="G3422" t="inlineStr">
        <is>
          <t>Details Shared</t>
        </is>
      </c>
      <c r="H3422" s="39" t="str">
        <f>IF(ISNUMBER(MATCH(G3422,QualityStatuses,0)),"Quality Lead","Non-Quality Lead")</f>
        <v>Quality Lead</v>
      </c>
      <c r="I3422" t="inlineStr">
        <is>
          <t>2026-10</t>
        </is>
      </c>
      <c r="J3422" t="inlineStr">
        <is>
          <t>Wk of 2026-10-05</t>
        </is>
      </c>
      <c r="K3422" t="inlineStr">
        <is>
          <t>Tejaswini Tarigopula</t>
        </is>
      </c>
      <c r="L3422" t="inlineStr">
        <is>
          <t>Facebook</t>
        </is>
      </c>
      <c r="M3422" t="inlineStr">
        <is>
          <t>Direct (campaign tagged in CRM)</t>
        </is>
      </c>
      <c r="N3422" t="inlineStr">
        <is>
          <t>6ac3a6eaaf74527770acc099</t>
        </is>
      </c>
      <c r="O3422" t="n">
        <v>1</v>
      </c>
      <c r="P3422" s="40">
        <f>IF(A3422="Lead",IF(ISNUMBER(MATCH(G3422,QualityStatuses,0)),1,0),0)</f>
        <v>1</v>
      </c>
      <c r="Q3422" s="40">
        <f>IF(A3422="Lead",IF(G3422="New Lead",0,1),0)</f>
        <v>1</v>
      </c>
      <c r="R3422" s="40">
        <f>IF(A3422="Lead",IF(G3422="Lost",1,0),0)</f>
        <v>0</v>
      </c>
      <c r="S3422" t="n">
        <v>1</v>
      </c>
      <c r="T3422" t="n">
        <v>1</v>
      </c>
      <c r="U3422" t="n">
        <v>0</v>
      </c>
      <c r="V3422" t="n">
        <v>0</v>
      </c>
      <c r="W3422" t="n">
        <v>0</v>
      </c>
      <c r="X3422" t="n">
        <v>0</v>
      </c>
      <c r="Y3422">
        <f>IF(AND(A3422="Lead",COUNTIF(MetaCamps,C3422)&gt;0),1,0)</f>
        <v>1</v>
      </c>
      <c r="Z3422">
        <f>IF(Y3422=1,P3422,0)</f>
        <v>1</v>
      </c>
    </row>
    <row r="3423">
      <c r="A3423" t="inlineStr">
        <is>
          <t>Lead</t>
        </is>
      </c>
      <c r="B3423" s="39" t="str">
        <f>IFERROR(INDEX(CampTypes,MATCH(C3423,CampList,0)),"Unattributed")</f>
        <v>Old</v>
      </c>
      <c r="C3423" t="inlineStr">
        <is>
          <t>E_Selva_Natuf_All_07072026</t>
        </is>
      </c>
      <c r="D3423" t="inlineStr">
        <is>
          <t>E_Selva_Natuf_Sign_07072026_Adset3</t>
        </is>
      </c>
      <c r="E3423" t="inlineStr">
        <is>
          <t>E_Selva_Natuf_Sign_07072026_Adset2_Ad1</t>
        </is>
      </c>
      <c r="F3423" t="inlineStr">
        <is>
          <t>Natuf</t>
        </is>
      </c>
      <c r="G3423" t="inlineStr">
        <is>
          <t>Meeting Conducted</t>
        </is>
      </c>
      <c r="H3423" s="39" t="str">
        <f>IF(ISNUMBER(MATCH(G3423,QualityStatuses,0)),"Quality Lead","Non-Quality Lead")</f>
        <v>Quality Lead</v>
      </c>
      <c r="I3423" t="inlineStr">
        <is>
          <t>2026-10</t>
        </is>
      </c>
      <c r="J3423" t="inlineStr">
        <is>
          <t>Wk of 2026-10-05</t>
        </is>
      </c>
      <c r="K3423" t="inlineStr">
        <is>
          <t>Tejaswini Tarigopula</t>
        </is>
      </c>
      <c r="L3423" t="inlineStr">
        <is>
          <t>Facebook</t>
        </is>
      </c>
      <c r="M3423" t="inlineStr">
        <is>
          <t>Direct (campaign tagged in CRM)</t>
        </is>
      </c>
      <c r="N3423" t="inlineStr">
        <is>
          <t>6ac3a2216ab77c739c3fbb4a</t>
        </is>
      </c>
      <c r="O3423" t="n">
        <v>1</v>
      </c>
      <c r="P3423" s="40">
        <f>IF(A3423="Lead",IF(ISNUMBER(MATCH(G3423,QualityStatuses,0)),1,0),0)</f>
        <v>1</v>
      </c>
      <c r="Q3423" s="40">
        <f>IF(A3423="Lead",IF(G3423="New Lead",0,1),0)</f>
        <v>1</v>
      </c>
      <c r="R3423" s="40">
        <f>IF(A3423="Lead",IF(G3423="Lost",1,0),0)</f>
        <v>0</v>
      </c>
      <c r="S3423" t="n">
        <v>12</v>
      </c>
      <c r="T3423" t="n">
        <v>3</v>
      </c>
      <c r="U3423" t="n">
        <v>0</v>
      </c>
      <c r="V3423" t="n">
        <v>0</v>
      </c>
      <c r="W3423" t="n">
        <v>0</v>
      </c>
      <c r="X3423" t="n">
        <v>0</v>
      </c>
      <c r="Y3423">
        <f>IF(AND(A3423="Lead",COUNTIF(MetaCamps,C3423)&gt;0),1,0)</f>
        <v>1</v>
      </c>
      <c r="Z3423">
        <f>IF(Y3423=1,P3423,0)</f>
        <v>1</v>
      </c>
    </row>
    <row r="3424">
      <c r="A3424" t="inlineStr">
        <is>
          <t>Lead</t>
        </is>
      </c>
      <c r="B3424" s="39" t="str">
        <f>IFERROR(INDEX(CampTypes,MATCH(C3424,CampList,0)),"Unattributed")</f>
        <v>Old</v>
      </c>
      <c r="C3424" t="inlineStr">
        <is>
          <t>E_Selva_Natuf_All_07072026</t>
        </is>
      </c>
      <c r="D3424" t="inlineStr">
        <is>
          <t>E_Selva_Natuf_Sign_07072026_Adset3</t>
        </is>
      </c>
      <c r="E3424" t="inlineStr">
        <is>
          <t>E_Selva_Natuf_Sign_07072026_Adset2_Ad1</t>
        </is>
      </c>
      <c r="F3424" t="inlineStr">
        <is>
          <t>Natuf</t>
        </is>
      </c>
      <c r="G3424" t="inlineStr">
        <is>
          <t>Attempt 1</t>
        </is>
      </c>
      <c r="H3424" s="39" t="str">
        <f>IF(ISNUMBER(MATCH(G3424,QualityStatuses,0)),"Quality Lead","Non-Quality Lead")</f>
        <v>Non-Quality Lead</v>
      </c>
      <c r="I3424" t="inlineStr">
        <is>
          <t>2026-10</t>
        </is>
      </c>
      <c r="J3424" t="inlineStr">
        <is>
          <t>Wk of 2026-10-05</t>
        </is>
      </c>
      <c r="K3424" t="inlineStr">
        <is>
          <t>Tejaswini Tarigopula</t>
        </is>
      </c>
      <c r="L3424" t="inlineStr">
        <is>
          <t>Facebook</t>
        </is>
      </c>
      <c r="M3424" t="inlineStr">
        <is>
          <t>Direct (campaign tagged in CRM)</t>
        </is>
      </c>
      <c r="N3424" t="inlineStr">
        <is>
          <t>6ac3a1c4e43a4d37b78f885e</t>
        </is>
      </c>
      <c r="O3424" t="n">
        <v>1</v>
      </c>
      <c r="P3424" s="40">
        <f>IF(A3424="Lead",IF(ISNUMBER(MATCH(G3424,QualityStatuses,0)),1,0),0)</f>
        <v>0</v>
      </c>
      <c r="Q3424" s="40">
        <f>IF(A3424="Lead",IF(G3424="New Lead",0,1),0)</f>
        <v>1</v>
      </c>
      <c r="R3424" s="40">
        <f>IF(A3424="Lead",IF(G3424="Lost",1,0),0)</f>
        <v>0</v>
      </c>
      <c r="S3424" t="n">
        <v>1</v>
      </c>
      <c r="T3424" t="n">
        <v>1</v>
      </c>
      <c r="U3424" t="n">
        <v>0</v>
      </c>
      <c r="V3424" t="n">
        <v>0</v>
      </c>
      <c r="W3424" t="n">
        <v>0</v>
      </c>
      <c r="X3424" t="n">
        <v>0</v>
      </c>
      <c r="Y3424">
        <f>IF(AND(A3424="Lead",COUNTIF(MetaCamps,C3424)&gt;0),1,0)</f>
        <v>1</v>
      </c>
      <c r="Z3424">
        <f>IF(Y3424=1,P3424,0)</f>
        <v>0</v>
      </c>
    </row>
    <row r="3425">
      <c r="A3425" t="inlineStr">
        <is>
          <t>Lead</t>
        </is>
      </c>
      <c r="B3425" s="39" t="str">
        <f>IFERROR(INDEX(CampTypes,MATCH(C3425,CampList,0)),"Unattributed")</f>
        <v>Old</v>
      </c>
      <c r="C3425" t="inlineStr">
        <is>
          <t>E_Suresh_Natuf_Kiosk_07072026</t>
        </is>
      </c>
      <c r="D3425" t="inlineStr">
        <is>
          <t>E_Suresh_Natuf_Kiosk_07072026_Adset5</t>
        </is>
      </c>
      <c r="E3425" t="inlineStr">
        <is>
          <t>E_Hindi_Suresh_Natuf_Kiosk_07072026_Adset5_ad3 – Copy 2</t>
        </is>
      </c>
      <c r="F3425" t="inlineStr">
        <is>
          <t>Natuf</t>
        </is>
      </c>
      <c r="G3425" t="inlineStr">
        <is>
          <t>Attempt 2</t>
        </is>
      </c>
      <c r="H3425" s="39" t="str">
        <f>IF(ISNUMBER(MATCH(G3425,QualityStatuses,0)),"Quality Lead","Non-Quality Lead")</f>
        <v>Non-Quality Lead</v>
      </c>
      <c r="I3425" t="inlineStr">
        <is>
          <t>2026-10</t>
        </is>
      </c>
      <c r="J3425" t="inlineStr">
        <is>
          <t>Wk of 2026-10-05</t>
        </is>
      </c>
      <c r="K3425" t="inlineStr">
        <is>
          <t>Deepak Rai</t>
        </is>
      </c>
      <c r="L3425" t="inlineStr">
        <is>
          <t>Facebook</t>
        </is>
      </c>
      <c r="M3425" t="inlineStr">
        <is>
          <t>Direct (campaign tagged in CRM)</t>
        </is>
      </c>
      <c r="N3425" t="inlineStr">
        <is>
          <t>6ac39a9e681de197652fdcde</t>
        </is>
      </c>
      <c r="O3425" t="n">
        <v>1</v>
      </c>
      <c r="P3425" s="40">
        <f>IF(A3425="Lead",IF(ISNUMBER(MATCH(G3425,QualityStatuses,0)),1,0),0)</f>
        <v>0</v>
      </c>
      <c r="Q3425" s="40">
        <f>IF(A3425="Lead",IF(G3425="New Lead",0,1),0)</f>
        <v>1</v>
      </c>
      <c r="R3425" s="40">
        <f>IF(A3425="Lead",IF(G3425="Lost",1,0),0)</f>
        <v>0</v>
      </c>
      <c r="S3425" t="n">
        <v>1</v>
      </c>
      <c r="T3425" t="n">
        <v>1</v>
      </c>
      <c r="U3425" t="n">
        <v>0</v>
      </c>
      <c r="V3425" t="n">
        <v>0</v>
      </c>
      <c r="W3425" t="n">
        <v>0</v>
      </c>
      <c r="X3425" t="n">
        <v>0</v>
      </c>
      <c r="Y3425">
        <f>IF(AND(A3425="Lead",COUNTIF(MetaCamps,C3425)&gt;0),1,0)</f>
        <v>1</v>
      </c>
      <c r="Z3425">
        <f>IF(Y3425=1,P3425,0)</f>
        <v>0</v>
      </c>
    </row>
    <row r="3426">
      <c r="A3426" t="inlineStr">
        <is>
          <t>Lead</t>
        </is>
      </c>
      <c r="B3426" s="39" t="str">
        <f>IFERROR(INDEX(CampTypes,MATCH(C3426,CampList,0)),"Unattributed")</f>
        <v>New</v>
      </c>
      <c r="C3426" t="inlineStr">
        <is>
          <t>Natuf | In House | ABO |  | WhatsApp | Unit Franchise | India | Oct26 | V1</t>
        </is>
      </c>
      <c r="D3426" t="inlineStr">
        <is>
          <t>E_Carlton_WC_10092026 ad set – 2</t>
        </is>
      </c>
      <c r="E3426" t="inlineStr">
        <is>
          <t>E_Carlton_WC_10092026 ad – 2 – Copy</t>
        </is>
      </c>
      <c r="F3426" t="inlineStr">
        <is>
          <t>In House Natuf</t>
        </is>
      </c>
      <c r="G3426" t="inlineStr">
        <is>
          <t>Lost</t>
        </is>
      </c>
      <c r="H3426" s="39" t="str">
        <f>IF(ISNUMBER(MATCH(G3426,QualityStatuses,0)),"Quality Lead","Non-Quality Lead")</f>
        <v>Non-Quality Lead</v>
      </c>
      <c r="I3426" t="inlineStr">
        <is>
          <t>2026-10</t>
        </is>
      </c>
      <c r="J3426" t="inlineStr">
        <is>
          <t>Wk of 2026-10-05</t>
        </is>
      </c>
      <c r="K3426" t="inlineStr">
        <is>
          <t>Marshal Malbari</t>
        </is>
      </c>
      <c r="L3426" t="inlineStr">
        <is>
          <t>Facebook</t>
        </is>
      </c>
      <c r="M3426" t="inlineStr">
        <is>
          <t>Direct (campaign tagged in CRM)</t>
        </is>
      </c>
      <c r="N3426" t="inlineStr">
        <is>
          <t>6ac3999b67b8613840664d34</t>
        </is>
      </c>
      <c r="O3426" t="n">
        <v>1</v>
      </c>
      <c r="P3426" s="40">
        <f>IF(A3426="Lead",IF(ISNUMBER(MATCH(G3426,QualityStatuses,0)),1,0),0)</f>
        <v>0</v>
      </c>
      <c r="Q3426" s="40">
        <f>IF(A3426="Lead",IF(G3426="New Lead",0,1),0)</f>
        <v>1</v>
      </c>
      <c r="R3426" s="40">
        <f>IF(A3426="Lead",IF(G3426="Lost",1,0),0)</f>
        <v>1</v>
      </c>
      <c r="S3426" t="n">
        <v>8</v>
      </c>
      <c r="T3426" t="n">
        <v>4</v>
      </c>
      <c r="U3426" t="n">
        <v>0</v>
      </c>
      <c r="V3426" t="n">
        <v>0</v>
      </c>
      <c r="W3426" t="n">
        <v>0</v>
      </c>
      <c r="X3426" t="n">
        <v>0</v>
      </c>
      <c r="Y3426">
        <f>IF(AND(A3426="Lead",COUNTIF(MetaCamps,C3426)&gt;0),1,0)</f>
        <v>0</v>
      </c>
      <c r="Z3426">
        <f>IF(Y3426=1,P3426,0)</f>
        <v>0</v>
      </c>
    </row>
    <row r="3427">
      <c r="A3427" t="inlineStr">
        <is>
          <t>Lead</t>
        </is>
      </c>
      <c r="B3427" s="39" t="str">
        <f>IFERROR(INDEX(CampTypes,MATCH(C3427,CampList,0)),"Unattributed")</f>
        <v>Old</v>
      </c>
      <c r="C3427" t="inlineStr">
        <is>
          <t>E_Suresh_Natuf_Kiosk_07072026</t>
        </is>
      </c>
      <c r="D3427" t="inlineStr">
        <is>
          <t>E_Suresh_Natuf_Kiosk_07072026_Adset5</t>
        </is>
      </c>
      <c r="E3427" t="inlineStr">
        <is>
          <t>E_Hindi_Suresh_Natuf_Kiosk_07072026_Adset5_ad3 – Copy 2</t>
        </is>
      </c>
      <c r="F3427" t="inlineStr">
        <is>
          <t>Natuf</t>
        </is>
      </c>
      <c r="G3427" t="inlineStr">
        <is>
          <t>Meeting Conducted</t>
        </is>
      </c>
      <c r="H3427" s="39" t="str">
        <f>IF(ISNUMBER(MATCH(G3427,QualityStatuses,0)),"Quality Lead","Non-Quality Lead")</f>
        <v>Quality Lead</v>
      </c>
      <c r="I3427" t="inlineStr">
        <is>
          <t>2026-10</t>
        </is>
      </c>
      <c r="J3427" t="inlineStr">
        <is>
          <t>Wk of 2026-10-05</t>
        </is>
      </c>
      <c r="K3427" t="inlineStr">
        <is>
          <t>Tejaswini Tarigopula</t>
        </is>
      </c>
      <c r="L3427" t="inlineStr">
        <is>
          <t>Facebook</t>
        </is>
      </c>
      <c r="M3427" t="inlineStr">
        <is>
          <t>Direct (campaign tagged in CRM)</t>
        </is>
      </c>
      <c r="N3427" t="inlineStr">
        <is>
          <t>6ac38a1440ec7fed84dd64b4</t>
        </is>
      </c>
      <c r="O3427" t="n">
        <v>1</v>
      </c>
      <c r="P3427" s="40">
        <f>IF(A3427="Lead",IF(ISNUMBER(MATCH(G3427,QualityStatuses,0)),1,0),0)</f>
        <v>1</v>
      </c>
      <c r="Q3427" s="40">
        <f>IF(A3427="Lead",IF(G3427="New Lead",0,1),0)</f>
        <v>1</v>
      </c>
      <c r="R3427" s="40">
        <f>IF(A3427="Lead",IF(G3427="Lost",1,0),0)</f>
        <v>0</v>
      </c>
      <c r="S3427" t="n">
        <v>5</v>
      </c>
      <c r="T3427" t="n">
        <v>4</v>
      </c>
      <c r="U3427" t="n">
        <v>0</v>
      </c>
      <c r="V3427" t="n">
        <v>0</v>
      </c>
      <c r="W3427" t="n">
        <v>0</v>
      </c>
      <c r="X3427" t="n">
        <v>0</v>
      </c>
      <c r="Y3427">
        <f>IF(AND(A3427="Lead",COUNTIF(MetaCamps,C3427)&gt;0),1,0)</f>
        <v>1</v>
      </c>
      <c r="Z3427">
        <f>IF(Y3427=1,P3427,0)</f>
        <v>1</v>
      </c>
    </row>
    <row r="3428">
      <c r="A3428" t="inlineStr">
        <is>
          <t>Lead</t>
        </is>
      </c>
      <c r="B3428" s="39" t="str">
        <f>IFERROR(INDEX(CampTypes,MATCH(C3428,CampList,0)),"Unattributed")</f>
        <v>Old</v>
      </c>
      <c r="C3428" t="inlineStr">
        <is>
          <t>natuf_Kiosk_14072026_Hindi</t>
        </is>
      </c>
      <c r="D3428" t="inlineStr">
        <is>
          <t>natuf_Kiosk_14072026_Highest-converting industries</t>
        </is>
      </c>
      <c r="E3428" t="inlineStr">
        <is>
          <t>natuf_Kiosk_14072026_ad set_ad1</t>
        </is>
      </c>
      <c r="F3428" t="inlineStr">
        <is>
          <t>Natuf</t>
        </is>
      </c>
      <c r="G3428" t="inlineStr">
        <is>
          <t>Details Shared</t>
        </is>
      </c>
      <c r="H3428" s="39" t="str">
        <f>IF(ISNUMBER(MATCH(G3428,QualityStatuses,0)),"Quality Lead","Non-Quality Lead")</f>
        <v>Quality Lead</v>
      </c>
      <c r="I3428" t="inlineStr">
        <is>
          <t>2026-10</t>
        </is>
      </c>
      <c r="J3428" t="inlineStr">
        <is>
          <t>Wk of 2026-10-05</t>
        </is>
      </c>
      <c r="K3428" t="inlineStr">
        <is>
          <t>Marshal Malbari</t>
        </is>
      </c>
      <c r="L3428" t="inlineStr">
        <is>
          <t>Facebook</t>
        </is>
      </c>
      <c r="M3428" t="inlineStr">
        <is>
          <t>Direct (campaign tagged in CRM)</t>
        </is>
      </c>
      <c r="N3428" t="inlineStr">
        <is>
          <t>6ac383dd40ec7fed84dd60c9</t>
        </is>
      </c>
      <c r="O3428" t="n">
        <v>1</v>
      </c>
      <c r="P3428" s="40">
        <f>IF(A3428="Lead",IF(ISNUMBER(MATCH(G3428,QualityStatuses,0)),1,0),0)</f>
        <v>1</v>
      </c>
      <c r="Q3428" s="40">
        <f>IF(A3428="Lead",IF(G3428="New Lead",0,1),0)</f>
        <v>1</v>
      </c>
      <c r="R3428" s="40">
        <f>IF(A3428="Lead",IF(G3428="Lost",1,0),0)</f>
        <v>0</v>
      </c>
      <c r="S3428" t="n">
        <v>8</v>
      </c>
      <c r="T3428" t="n">
        <v>2</v>
      </c>
      <c r="U3428" t="n">
        <v>0</v>
      </c>
      <c r="V3428" t="n">
        <v>0</v>
      </c>
      <c r="W3428" t="n">
        <v>0</v>
      </c>
      <c r="X3428" t="n">
        <v>0</v>
      </c>
      <c r="Y3428">
        <f>IF(AND(A3428="Lead",COUNTIF(MetaCamps,C3428)&gt;0),1,0)</f>
        <v>1</v>
      </c>
      <c r="Z3428">
        <f>IF(Y3428=1,P3428,0)</f>
        <v>1</v>
      </c>
    </row>
    <row r="3429">
      <c r="A3429" t="inlineStr">
        <is>
          <t>Lead</t>
        </is>
      </c>
      <c r="B3429" s="39" t="str">
        <f>IFERROR(INDEX(CampTypes,MATCH(C3429,CampList,0)),"Unattributed")</f>
        <v>Old</v>
      </c>
      <c r="C3429" t="inlineStr">
        <is>
          <t>E_Suresh_Natuf_Kiosk_07072026</t>
        </is>
      </c>
      <c r="D3429" t="inlineStr">
        <is>
          <t>E_Suresh_Natuf_Kiosk_07072026_Adset5</t>
        </is>
      </c>
      <c r="E3429" t="inlineStr">
        <is>
          <t>E_Hindi_Suresh_Natuf_Kiosk_07072026_Adset5_ad3 – Copy 2</t>
        </is>
      </c>
      <c r="F3429" t="inlineStr">
        <is>
          <t>Natuf</t>
        </is>
      </c>
      <c r="G3429" t="inlineStr">
        <is>
          <t>Details Shared</t>
        </is>
      </c>
      <c r="H3429" s="39" t="str">
        <f>IF(ISNUMBER(MATCH(G3429,QualityStatuses,0)),"Quality Lead","Non-Quality Lead")</f>
        <v>Quality Lead</v>
      </c>
      <c r="I3429" t="inlineStr">
        <is>
          <t>2026-10</t>
        </is>
      </c>
      <c r="J3429" t="inlineStr">
        <is>
          <t>Wk of 2026-10-05</t>
        </is>
      </c>
      <c r="K3429" t="inlineStr">
        <is>
          <t>Marshal Malbari</t>
        </is>
      </c>
      <c r="L3429" t="inlineStr">
        <is>
          <t>Facebook</t>
        </is>
      </c>
      <c r="M3429" t="inlineStr">
        <is>
          <t>Direct (campaign tagged in CRM)</t>
        </is>
      </c>
      <c r="N3429" t="inlineStr">
        <is>
          <t>6ac369cfcc5e455ac314e22d</t>
        </is>
      </c>
      <c r="O3429" t="n">
        <v>1</v>
      </c>
      <c r="P3429" s="40">
        <f>IF(A3429="Lead",IF(ISNUMBER(MATCH(G3429,QualityStatuses,0)),1,0),0)</f>
        <v>1</v>
      </c>
      <c r="Q3429" s="40">
        <f>IF(A3429="Lead",IF(G3429="New Lead",0,1),0)</f>
        <v>1</v>
      </c>
      <c r="R3429" s="40">
        <f>IF(A3429="Lead",IF(G3429="Lost",1,0),0)</f>
        <v>0</v>
      </c>
      <c r="S3429" t="n">
        <v>8</v>
      </c>
      <c r="T3429" t="n">
        <v>7</v>
      </c>
      <c r="U3429" t="n">
        <v>0</v>
      </c>
      <c r="V3429" t="n">
        <v>0</v>
      </c>
      <c r="W3429" t="n">
        <v>0</v>
      </c>
      <c r="X3429" t="n">
        <v>0</v>
      </c>
      <c r="Y3429">
        <f>IF(AND(A3429="Lead",COUNTIF(MetaCamps,C3429)&gt;0),1,0)</f>
        <v>1</v>
      </c>
      <c r="Z3429">
        <f>IF(Y3429=1,P3429,0)</f>
        <v>1</v>
      </c>
    </row>
    <row r="3430">
      <c r="A3430" t="inlineStr">
        <is>
          <t>Lead</t>
        </is>
      </c>
      <c r="B3430" s="39" t="str">
        <f>IFERROR(INDEX(CampTypes,MATCH(C3430,CampList,0)),"Unattributed")</f>
        <v>Old</v>
      </c>
      <c r="C3430" t="inlineStr">
        <is>
          <t>natuf_Kiosk_14072026_Hindi</t>
        </is>
      </c>
      <c r="D3430" t="inlineStr">
        <is>
          <t>natuf_Kiosk_14072026_Highest-converting industries</t>
        </is>
      </c>
      <c r="E3430" t="inlineStr">
        <is>
          <t>natuf_Kiosk_14072026_ad set_ad1</t>
        </is>
      </c>
      <c r="F3430" t="inlineStr">
        <is>
          <t>Natuf</t>
        </is>
      </c>
      <c r="G3430" t="inlineStr">
        <is>
          <t>Lost</t>
        </is>
      </c>
      <c r="H3430" s="39" t="str">
        <f>IF(ISNUMBER(MATCH(G3430,QualityStatuses,0)),"Quality Lead","Non-Quality Lead")</f>
        <v>Non-Quality Lead</v>
      </c>
      <c r="I3430" t="inlineStr">
        <is>
          <t>2026-10</t>
        </is>
      </c>
      <c r="J3430" t="inlineStr">
        <is>
          <t>Wk of 2026-10-05</t>
        </is>
      </c>
      <c r="K3430" t="inlineStr">
        <is>
          <t>Tejaswini Tarigopula</t>
        </is>
      </c>
      <c r="L3430" t="inlineStr">
        <is>
          <t>Facebook</t>
        </is>
      </c>
      <c r="M3430" t="inlineStr">
        <is>
          <t>Direct (campaign tagged in CRM)</t>
        </is>
      </c>
      <c r="N3430" t="inlineStr">
        <is>
          <t>6ac367cb126220382ca52fab</t>
        </is>
      </c>
      <c r="O3430" t="n">
        <v>1</v>
      </c>
      <c r="P3430" s="40">
        <f>IF(A3430="Lead",IF(ISNUMBER(MATCH(G3430,QualityStatuses,0)),1,0),0)</f>
        <v>0</v>
      </c>
      <c r="Q3430" s="40">
        <f>IF(A3430="Lead",IF(G3430="New Lead",0,1),0)</f>
        <v>1</v>
      </c>
      <c r="R3430" s="40">
        <f>IF(A3430="Lead",IF(G3430="Lost",1,0),0)</f>
        <v>1</v>
      </c>
      <c r="S3430" t="n">
        <v>1</v>
      </c>
      <c r="T3430" t="n">
        <v>1</v>
      </c>
      <c r="U3430" t="n">
        <v>0</v>
      </c>
      <c r="V3430" t="n">
        <v>0</v>
      </c>
      <c r="W3430" t="n">
        <v>0</v>
      </c>
      <c r="X3430" t="n">
        <v>0</v>
      </c>
      <c r="Y3430">
        <f>IF(AND(A3430="Lead",COUNTIF(MetaCamps,C3430)&gt;0),1,0)</f>
        <v>1</v>
      </c>
      <c r="Z3430">
        <f>IF(Y3430=1,P3430,0)</f>
        <v>0</v>
      </c>
    </row>
    <row r="3431">
      <c r="A3431" t="inlineStr">
        <is>
          <t>Lead</t>
        </is>
      </c>
      <c r="B3431" s="39" t="str">
        <f>IFERROR(INDEX(CampTypes,MATCH(C3431,CampList,0)),"Unattributed")</f>
        <v>Old</v>
      </c>
      <c r="C3431" t="inlineStr">
        <is>
          <t>E_Natuf_Generic_13082026</t>
        </is>
      </c>
      <c r="D3431" t="inlineStr">
        <is>
          <t>E_Natuf_Generic_13082026_Adset1</t>
        </is>
      </c>
      <c r="E3431" t="inlineStr">
        <is>
          <t>E_Natuf_Generic_13082026_Adset1_Ad1</t>
        </is>
      </c>
      <c r="F3431" t="inlineStr">
        <is>
          <t>Natuf</t>
        </is>
      </c>
      <c r="G3431" t="inlineStr">
        <is>
          <t>Connected</t>
        </is>
      </c>
      <c r="H3431" s="39" t="str">
        <f>IF(ISNUMBER(MATCH(G3431,QualityStatuses,0)),"Quality Lead","Non-Quality Lead")</f>
        <v>Non-Quality Lead</v>
      </c>
      <c r="I3431" t="inlineStr">
        <is>
          <t>2026-10</t>
        </is>
      </c>
      <c r="J3431" t="inlineStr">
        <is>
          <t>Wk of 2026-10-05</t>
        </is>
      </c>
      <c r="K3431" t="inlineStr">
        <is>
          <t>Tejaswini Tarigopula</t>
        </is>
      </c>
      <c r="L3431" t="inlineStr">
        <is>
          <t>Facebook</t>
        </is>
      </c>
      <c r="M3431" t="inlineStr">
        <is>
          <t>Direct (campaign tagged in CRM)</t>
        </is>
      </c>
      <c r="N3431" t="inlineStr">
        <is>
          <t>6ac366217f2ba7a039adb195</t>
        </is>
      </c>
      <c r="O3431" t="n">
        <v>1</v>
      </c>
      <c r="P3431" s="40">
        <f>IF(A3431="Lead",IF(ISNUMBER(MATCH(G3431,QualityStatuses,0)),1,0),0)</f>
        <v>0</v>
      </c>
      <c r="Q3431" s="40">
        <f>IF(A3431="Lead",IF(G3431="New Lead",0,1),0)</f>
        <v>1</v>
      </c>
      <c r="R3431" s="40">
        <f>IF(A3431="Lead",IF(G3431="Lost",1,0),0)</f>
        <v>0</v>
      </c>
      <c r="S3431" t="n">
        <v>5</v>
      </c>
      <c r="T3431" t="n">
        <v>3</v>
      </c>
      <c r="U3431" t="n">
        <v>0</v>
      </c>
      <c r="V3431" t="n">
        <v>0</v>
      </c>
      <c r="W3431" t="n">
        <v>0</v>
      </c>
      <c r="X3431" t="n">
        <v>0</v>
      </c>
      <c r="Y3431">
        <f>IF(AND(A3431="Lead",COUNTIF(MetaCamps,C3431)&gt;0),1,0)</f>
        <v>1</v>
      </c>
      <c r="Z3431">
        <f>IF(Y3431=1,P3431,0)</f>
        <v>0</v>
      </c>
    </row>
    <row r="3432">
      <c r="A3432" t="inlineStr">
        <is>
          <t>Lead</t>
        </is>
      </c>
      <c r="B3432" s="39" t="str">
        <f>IFERROR(INDEX(CampTypes,MATCH(C3432,CampList,0)),"Unattributed")</f>
        <v>Old</v>
      </c>
      <c r="C3432" t="inlineStr">
        <is>
          <t>E_Suresh_Natuf_Kiosk_07072026</t>
        </is>
      </c>
      <c r="D3432" t="inlineStr">
        <is>
          <t>E_Suresh_Natuf_Kiosk_07072026_Adset5</t>
        </is>
      </c>
      <c r="E3432" t="inlineStr">
        <is>
          <t>E_Hindi_Suresh_Natuf_Kiosk_07072026_Adset5_ad3 – Copy 2</t>
        </is>
      </c>
      <c r="F3432" t="inlineStr">
        <is>
          <t>Natuf</t>
        </is>
      </c>
      <c r="G3432" t="inlineStr">
        <is>
          <t>Attempt 1</t>
        </is>
      </c>
      <c r="H3432" s="39" t="str">
        <f>IF(ISNUMBER(MATCH(G3432,QualityStatuses,0)),"Quality Lead","Non-Quality Lead")</f>
        <v>Non-Quality Lead</v>
      </c>
      <c r="I3432" t="inlineStr">
        <is>
          <t>2026-10</t>
        </is>
      </c>
      <c r="J3432" t="inlineStr">
        <is>
          <t>Wk of 2026-10-05</t>
        </is>
      </c>
      <c r="K3432" t="inlineStr">
        <is>
          <t>Tejaswini Tarigopula</t>
        </is>
      </c>
      <c r="L3432" t="inlineStr">
        <is>
          <t>Facebook</t>
        </is>
      </c>
      <c r="M3432" t="inlineStr">
        <is>
          <t>Direct (campaign tagged in CRM)</t>
        </is>
      </c>
      <c r="N3432" t="inlineStr">
        <is>
          <t>6ac36114cc5e455ac314d971</t>
        </is>
      </c>
      <c r="O3432" t="n">
        <v>1</v>
      </c>
      <c r="P3432" s="40">
        <f>IF(A3432="Lead",IF(ISNUMBER(MATCH(G3432,QualityStatuses,0)),1,0),0)</f>
        <v>0</v>
      </c>
      <c r="Q3432" s="40">
        <f>IF(A3432="Lead",IF(G3432="New Lead",0,1),0)</f>
        <v>1</v>
      </c>
      <c r="R3432" s="40">
        <f>IF(A3432="Lead",IF(G3432="Lost",1,0),0)</f>
        <v>0</v>
      </c>
      <c r="S3432" t="n">
        <v>1</v>
      </c>
      <c r="T3432" t="n">
        <v>0</v>
      </c>
      <c r="U3432" t="n">
        <v>0</v>
      </c>
      <c r="V3432" t="n">
        <v>0</v>
      </c>
      <c r="W3432" t="n">
        <v>0</v>
      </c>
      <c r="X3432" t="n">
        <v>0</v>
      </c>
      <c r="Y3432">
        <f>IF(AND(A3432="Lead",COUNTIF(MetaCamps,C3432)&gt;0),1,0)</f>
        <v>1</v>
      </c>
      <c r="Z3432">
        <f>IF(Y3432=1,P3432,0)</f>
        <v>0</v>
      </c>
    </row>
    <row r="3433">
      <c r="A3433" t="inlineStr">
        <is>
          <t>Lead</t>
        </is>
      </c>
      <c r="B3433" s="39" t="str">
        <f>IFERROR(INDEX(CampTypes,MATCH(C3433,CampList,0)),"Unattributed")</f>
        <v>Old</v>
      </c>
      <c r="C3433" t="inlineStr">
        <is>
          <t>E_Selva_Natuf_All_07072026</t>
        </is>
      </c>
      <c r="D3433" t="inlineStr">
        <is>
          <t>E_Selva_Natuf_Sign_07072026_Adset3</t>
        </is>
      </c>
      <c r="E3433" t="inlineStr">
        <is>
          <t>E_Selva_Natuf_Sign_07072026_Adset2_Ad1</t>
        </is>
      </c>
      <c r="F3433" t="inlineStr">
        <is>
          <t>Natuf</t>
        </is>
      </c>
      <c r="G3433" t="inlineStr">
        <is>
          <t>Follow-Up</t>
        </is>
      </c>
      <c r="H3433" s="39" t="str">
        <f>IF(ISNUMBER(MATCH(G3433,QualityStatuses,0)),"Quality Lead","Non-Quality Lead")</f>
        <v>Quality Lead</v>
      </c>
      <c r="I3433" t="inlineStr">
        <is>
          <t>2026-10</t>
        </is>
      </c>
      <c r="J3433" t="inlineStr">
        <is>
          <t>Wk of 2026-10-05</t>
        </is>
      </c>
      <c r="K3433" t="inlineStr">
        <is>
          <t>Marshal Malbari</t>
        </is>
      </c>
      <c r="L3433" t="inlineStr">
        <is>
          <t>Facebook</t>
        </is>
      </c>
      <c r="M3433" t="inlineStr">
        <is>
          <t>Direct (campaign tagged in CRM)</t>
        </is>
      </c>
      <c r="N3433" t="inlineStr">
        <is>
          <t>6ac35f70066c2f45133a7a81</t>
        </is>
      </c>
      <c r="O3433" t="n">
        <v>1</v>
      </c>
      <c r="P3433" s="40">
        <f>IF(A3433="Lead",IF(ISNUMBER(MATCH(G3433,QualityStatuses,0)),1,0),0)</f>
        <v>1</v>
      </c>
      <c r="Q3433" s="40">
        <f>IF(A3433="Lead",IF(G3433="New Lead",0,1),0)</f>
        <v>1</v>
      </c>
      <c r="R3433" s="40">
        <f>IF(A3433="Lead",IF(G3433="Lost",1,0),0)</f>
        <v>0</v>
      </c>
      <c r="S3433" t="n">
        <v>17</v>
      </c>
      <c r="T3433" t="n">
        <v>3</v>
      </c>
      <c r="U3433" t="n">
        <v>0</v>
      </c>
      <c r="V3433" t="n">
        <v>0</v>
      </c>
      <c r="W3433" t="n">
        <v>0</v>
      </c>
      <c r="X3433" t="n">
        <v>0</v>
      </c>
      <c r="Y3433">
        <f>IF(AND(A3433="Lead",COUNTIF(MetaCamps,C3433)&gt;0),1,0)</f>
        <v>1</v>
      </c>
      <c r="Z3433">
        <f>IF(Y3433=1,P3433,0)</f>
        <v>1</v>
      </c>
    </row>
    <row r="3434">
      <c r="A3434" t="inlineStr">
        <is>
          <t>Lead</t>
        </is>
      </c>
      <c r="B3434" s="39" t="str">
        <f>IFERROR(INDEX(CampTypes,MATCH(C3434,CampList,0)),"Unattributed")</f>
        <v>Old</v>
      </c>
      <c r="C3434" t="inlineStr">
        <is>
          <t>E_Karan_Natuf_All_07072026</t>
        </is>
      </c>
      <c r="D3434" t="inlineStr">
        <is>
          <t>E_Karan_Natuf_Fragship_07072026_Adset2</t>
        </is>
      </c>
      <c r="E3434" t="inlineStr">
        <is>
          <t>E_Karan_Natuf_Flagship_Cafe_07072026_Adset2_Ad1 – Copy 2</t>
        </is>
      </c>
      <c r="F3434" t="inlineStr">
        <is>
          <t>Natuf</t>
        </is>
      </c>
      <c r="G3434" t="inlineStr">
        <is>
          <t>Attempt 1</t>
        </is>
      </c>
      <c r="H3434" s="39" t="str">
        <f>IF(ISNUMBER(MATCH(G3434,QualityStatuses,0)),"Quality Lead","Non-Quality Lead")</f>
        <v>Non-Quality Lead</v>
      </c>
      <c r="I3434" t="inlineStr">
        <is>
          <t>2026-10</t>
        </is>
      </c>
      <c r="J3434" t="inlineStr">
        <is>
          <t>Wk of 2026-10-05</t>
        </is>
      </c>
      <c r="K3434" t="inlineStr">
        <is>
          <t>Marshal Malbari</t>
        </is>
      </c>
      <c r="L3434" t="inlineStr">
        <is>
          <t>Facebook</t>
        </is>
      </c>
      <c r="M3434" t="inlineStr">
        <is>
          <t>Direct (campaign tagged in CRM)</t>
        </is>
      </c>
      <c r="N3434" t="inlineStr">
        <is>
          <t>6ac35758fc1e06f6623b0497</t>
        </is>
      </c>
      <c r="O3434" t="n">
        <v>1</v>
      </c>
      <c r="P3434" s="40">
        <f>IF(A3434="Lead",IF(ISNUMBER(MATCH(G3434,QualityStatuses,0)),1,0),0)</f>
        <v>0</v>
      </c>
      <c r="Q3434" s="40">
        <f>IF(A3434="Lead",IF(G3434="New Lead",0,1),0)</f>
        <v>1</v>
      </c>
      <c r="R3434" s="40">
        <f>IF(A3434="Lead",IF(G3434="Lost",1,0),0)</f>
        <v>0</v>
      </c>
      <c r="S3434" t="n">
        <v>1</v>
      </c>
      <c r="T3434" t="n">
        <v>0</v>
      </c>
      <c r="U3434" t="n">
        <v>0</v>
      </c>
      <c r="V3434" t="n">
        <v>0</v>
      </c>
      <c r="W3434" t="n">
        <v>0</v>
      </c>
      <c r="X3434" t="n">
        <v>0</v>
      </c>
      <c r="Y3434">
        <f>IF(AND(A3434="Lead",COUNTIF(MetaCamps,C3434)&gt;0),1,0)</f>
        <v>1</v>
      </c>
      <c r="Z3434">
        <f>IF(Y3434=1,P3434,0)</f>
        <v>0</v>
      </c>
    </row>
    <row r="3435">
      <c r="A3435" t="inlineStr">
        <is>
          <t>Lead</t>
        </is>
      </c>
      <c r="B3435" s="39" t="str">
        <f>IFERROR(INDEX(CampTypes,MATCH(C3435,CampList,0)),"Unattributed")</f>
        <v>Old</v>
      </c>
      <c r="C3435" t="inlineStr">
        <is>
          <t>E_Natuf_MF_05092026</t>
        </is>
      </c>
      <c r="D3435" t="inlineStr">
        <is>
          <t>E_Natuf_MF_05092026_ Ad Set1</t>
        </is>
      </c>
      <c r="E3435" t="inlineStr">
        <is>
          <t>E_Natuf_MF_05092026_ Ad Set1_Ad1</t>
        </is>
      </c>
      <c r="F3435" t="inlineStr">
        <is>
          <t>Natuf_MF</t>
        </is>
      </c>
      <c r="G3435" t="inlineStr">
        <is>
          <t>Attempt 1</t>
        </is>
      </c>
      <c r="H3435" s="39" t="str">
        <f>IF(ISNUMBER(MATCH(G3435,QualityStatuses,0)),"Quality Lead","Non-Quality Lead")</f>
        <v>Non-Quality Lead</v>
      </c>
      <c r="I3435" t="inlineStr">
        <is>
          <t>2026-10</t>
        </is>
      </c>
      <c r="J3435" t="inlineStr">
        <is>
          <t>Wk of 2026-10-05</t>
        </is>
      </c>
      <c r="K3435" t="inlineStr">
        <is>
          <t>Tejaswini Tarigopula</t>
        </is>
      </c>
      <c r="L3435" t="inlineStr">
        <is>
          <t>Facebook</t>
        </is>
      </c>
      <c r="M3435" t="inlineStr">
        <is>
          <t>Direct (campaign tagged in CRM)</t>
        </is>
      </c>
      <c r="N3435" t="inlineStr">
        <is>
          <t>6ac3574d03cd3f81dfd909e4</t>
        </is>
      </c>
      <c r="O3435" t="n">
        <v>1</v>
      </c>
      <c r="P3435" s="40">
        <f>IF(A3435="Lead",IF(ISNUMBER(MATCH(G3435,QualityStatuses,0)),1,0),0)</f>
        <v>0</v>
      </c>
      <c r="Q3435" s="40">
        <f>IF(A3435="Lead",IF(G3435="New Lead",0,1),0)</f>
        <v>1</v>
      </c>
      <c r="R3435" s="40">
        <f>IF(A3435="Lead",IF(G3435="Lost",1,0),0)</f>
        <v>0</v>
      </c>
      <c r="S3435" t="n">
        <v>3</v>
      </c>
      <c r="T3435" t="n">
        <v>0</v>
      </c>
      <c r="U3435" t="n">
        <v>0</v>
      </c>
      <c r="V3435" t="n">
        <v>0</v>
      </c>
      <c r="W3435" t="n">
        <v>0</v>
      </c>
      <c r="X3435" t="n">
        <v>0</v>
      </c>
      <c r="Y3435">
        <f>IF(AND(A3435="Lead",COUNTIF(MetaCamps,C3435)&gt;0),1,0)</f>
        <v>1</v>
      </c>
      <c r="Z3435">
        <f>IF(Y3435=1,P3435,0)</f>
        <v>0</v>
      </c>
    </row>
    <row r="3436">
      <c r="A3436" t="inlineStr">
        <is>
          <t>Lead</t>
        </is>
      </c>
      <c r="B3436" s="39" t="str">
        <f>IFERROR(INDEX(CampTypes,MATCH(C3436,CampList,0)),"Unattributed")</f>
        <v>Old</v>
      </c>
      <c r="C3436" t="inlineStr">
        <is>
          <t>natuf_Kiosk_14072026_Hindi</t>
        </is>
      </c>
      <c r="D3436" t="inlineStr">
        <is>
          <t>natuf_Kiosk_14072026_Highest-converting industries</t>
        </is>
      </c>
      <c r="E3436" t="inlineStr">
        <is>
          <t>natuf_Kiosk_14072026_ad set_ad1</t>
        </is>
      </c>
      <c r="F3436" t="inlineStr">
        <is>
          <t>Natuf</t>
        </is>
      </c>
      <c r="G3436" t="inlineStr">
        <is>
          <t>Details Shared</t>
        </is>
      </c>
      <c r="H3436" s="39" t="str">
        <f>IF(ISNUMBER(MATCH(G3436,QualityStatuses,0)),"Quality Lead","Non-Quality Lead")</f>
        <v>Quality Lead</v>
      </c>
      <c r="I3436" t="inlineStr">
        <is>
          <t>2026-10</t>
        </is>
      </c>
      <c r="J3436" t="inlineStr">
        <is>
          <t>Wk of 2026-10-05</t>
        </is>
      </c>
      <c r="K3436" t="inlineStr">
        <is>
          <t>Marshal Malbari</t>
        </is>
      </c>
      <c r="L3436" t="inlineStr">
        <is>
          <t>Facebook</t>
        </is>
      </c>
      <c r="M3436" t="inlineStr">
        <is>
          <t>Direct (campaign tagged in CRM)</t>
        </is>
      </c>
      <c r="N3436" t="inlineStr">
        <is>
          <t>6ac35697c107f3bfc15eb799</t>
        </is>
      </c>
      <c r="O3436" t="n">
        <v>1</v>
      </c>
      <c r="P3436" s="40">
        <f>IF(A3436="Lead",IF(ISNUMBER(MATCH(G3436,QualityStatuses,0)),1,0),0)</f>
        <v>1</v>
      </c>
      <c r="Q3436" s="40">
        <f>IF(A3436="Lead",IF(G3436="New Lead",0,1),0)</f>
        <v>1</v>
      </c>
      <c r="R3436" s="40">
        <f>IF(A3436="Lead",IF(G3436="Lost",1,0),0)</f>
        <v>0</v>
      </c>
      <c r="S3436" t="n">
        <v>1</v>
      </c>
      <c r="T3436" t="n">
        <v>1</v>
      </c>
      <c r="U3436" t="n">
        <v>0</v>
      </c>
      <c r="V3436" t="n">
        <v>0</v>
      </c>
      <c r="W3436" t="n">
        <v>0</v>
      </c>
      <c r="X3436" t="n">
        <v>0</v>
      </c>
      <c r="Y3436">
        <f>IF(AND(A3436="Lead",COUNTIF(MetaCamps,C3436)&gt;0),1,0)</f>
        <v>1</v>
      </c>
      <c r="Z3436">
        <f>IF(Y3436=1,P3436,0)</f>
        <v>1</v>
      </c>
    </row>
    <row r="3437">
      <c r="A3437" t="inlineStr">
        <is>
          <t>Lead</t>
        </is>
      </c>
      <c r="B3437" s="39" t="str">
        <f>IFERROR(INDEX(CampTypes,MATCH(C3437,CampList,0)),"Unattributed")</f>
        <v>Old</v>
      </c>
      <c r="C3437" t="inlineStr">
        <is>
          <t>natuf_Kiosk_14072026_Hindi</t>
        </is>
      </c>
      <c r="D3437" t="inlineStr">
        <is>
          <t>natuf_Kiosk_23092026_ad set3</t>
        </is>
      </c>
      <c r="E3437" t="inlineStr">
        <is>
          <t>natuf_Kiosk_23092026_ad set3_ad1</t>
        </is>
      </c>
      <c r="F3437" t="inlineStr">
        <is>
          <t>Natuf</t>
        </is>
      </c>
      <c r="G3437" t="inlineStr">
        <is>
          <t>Lost</t>
        </is>
      </c>
      <c r="H3437" s="39" t="str">
        <f>IF(ISNUMBER(MATCH(G3437,QualityStatuses,0)),"Quality Lead","Non-Quality Lead")</f>
        <v>Non-Quality Lead</v>
      </c>
      <c r="I3437" t="inlineStr">
        <is>
          <t>2026-10</t>
        </is>
      </c>
      <c r="J3437" t="inlineStr">
        <is>
          <t>Wk of 2026-10-05</t>
        </is>
      </c>
      <c r="K3437" t="inlineStr">
        <is>
          <t>Marshal Malbari</t>
        </is>
      </c>
      <c r="L3437" t="inlineStr">
        <is>
          <t>Facebook</t>
        </is>
      </c>
      <c r="M3437" t="inlineStr">
        <is>
          <t>Direct (campaign tagged in CRM)</t>
        </is>
      </c>
      <c r="N3437" t="inlineStr">
        <is>
          <t>6ac3554d27e150ef40aa3542</t>
        </is>
      </c>
      <c r="O3437" t="n">
        <v>1</v>
      </c>
      <c r="P3437" s="40">
        <f>IF(A3437="Lead",IF(ISNUMBER(MATCH(G3437,QualityStatuses,0)),1,0),0)</f>
        <v>0</v>
      </c>
      <c r="Q3437" s="40">
        <f>IF(A3437="Lead",IF(G3437="New Lead",0,1),0)</f>
        <v>1</v>
      </c>
      <c r="R3437" s="40">
        <f>IF(A3437="Lead",IF(G3437="Lost",1,0),0)</f>
        <v>1</v>
      </c>
      <c r="S3437" t="n">
        <v>5</v>
      </c>
      <c r="T3437" t="n">
        <v>1</v>
      </c>
      <c r="U3437" t="n">
        <v>0</v>
      </c>
      <c r="V3437" t="n">
        <v>0</v>
      </c>
      <c r="W3437" t="n">
        <v>0</v>
      </c>
      <c r="X3437" t="n">
        <v>0</v>
      </c>
      <c r="Y3437">
        <f>IF(AND(A3437="Lead",COUNTIF(MetaCamps,C3437)&gt;0),1,0)</f>
        <v>1</v>
      </c>
      <c r="Z3437">
        <f>IF(Y3437=1,P3437,0)</f>
        <v>0</v>
      </c>
    </row>
    <row r="3438">
      <c r="A3438" t="inlineStr">
        <is>
          <t>Lead</t>
        </is>
      </c>
      <c r="B3438" s="39" t="str">
        <f>IFERROR(INDEX(CampTypes,MATCH(C3438,CampList,0)),"Unattributed")</f>
        <v>New</v>
      </c>
      <c r="C3438" t="inlineStr">
        <is>
          <t>Natuf | In House | ABO |  | WhatsApp | Unit Franchise | India | Oct26 | V1</t>
        </is>
      </c>
      <c r="D3438" t="inlineStr">
        <is>
          <t>E_Suresh_Natuf_Kiosk_07072026_Adset5</t>
        </is>
      </c>
      <c r="E3438" t="inlineStr">
        <is>
          <t>E_Hindi_Suresh_Natuf_Kiosk_07072026_Adset5_ad3 – Copy 2</t>
        </is>
      </c>
      <c r="F3438" t="inlineStr">
        <is>
          <t>In House Natuf</t>
        </is>
      </c>
      <c r="G3438" t="inlineStr">
        <is>
          <t>Connected</t>
        </is>
      </c>
      <c r="H3438" s="39" t="str">
        <f>IF(ISNUMBER(MATCH(G3438,QualityStatuses,0)),"Quality Lead","Non-Quality Lead")</f>
        <v>Non-Quality Lead</v>
      </c>
      <c r="I3438" t="inlineStr">
        <is>
          <t>2026-10</t>
        </is>
      </c>
      <c r="J3438" t="inlineStr">
        <is>
          <t>Wk of 2026-10-05</t>
        </is>
      </c>
      <c r="K3438" t="inlineStr">
        <is>
          <t>Tejaswini Tarigopula</t>
        </is>
      </c>
      <c r="L3438" t="inlineStr">
        <is>
          <t>Facebook</t>
        </is>
      </c>
      <c r="M3438" t="inlineStr">
        <is>
          <t>Direct (campaign tagged in CRM)</t>
        </is>
      </c>
      <c r="N3438" t="inlineStr">
        <is>
          <t>6ac350e29678f864d9ff0faa</t>
        </is>
      </c>
      <c r="O3438" t="n">
        <v>1</v>
      </c>
      <c r="P3438" s="40">
        <f>IF(A3438="Lead",IF(ISNUMBER(MATCH(G3438,QualityStatuses,0)),1,0),0)</f>
        <v>0</v>
      </c>
      <c r="Q3438" s="40">
        <f>IF(A3438="Lead",IF(G3438="New Lead",0,1),0)</f>
        <v>1</v>
      </c>
      <c r="R3438" s="40">
        <f>IF(A3438="Lead",IF(G3438="Lost",1,0),0)</f>
        <v>0</v>
      </c>
      <c r="S3438" t="n">
        <v>1</v>
      </c>
      <c r="T3438" t="n">
        <v>1</v>
      </c>
      <c r="U3438" t="n">
        <v>0</v>
      </c>
      <c r="V3438" t="n">
        <v>0</v>
      </c>
      <c r="W3438" t="n">
        <v>0</v>
      </c>
      <c r="X3438" t="n">
        <v>0</v>
      </c>
      <c r="Y3438">
        <f>IF(AND(A3438="Lead",COUNTIF(MetaCamps,C3438)&gt;0),1,0)</f>
        <v>0</v>
      </c>
      <c r="Z3438">
        <f>IF(Y3438=1,P3438,0)</f>
        <v>0</v>
      </c>
    </row>
    <row r="3439">
      <c r="A3439" t="inlineStr">
        <is>
          <t>Lead</t>
        </is>
      </c>
      <c r="B3439" s="39" t="str">
        <f>IFERROR(INDEX(CampTypes,MATCH(C3439,CampList,0)),"Unattributed")</f>
        <v>Old</v>
      </c>
      <c r="C3439" t="inlineStr">
        <is>
          <t>E_Suresh_Natuf_Kiosk_07072026</t>
        </is>
      </c>
      <c r="D3439" t="inlineStr">
        <is>
          <t>E_Suresh_Natuf_Kiosk_07072026_Adset5</t>
        </is>
      </c>
      <c r="E3439" t="inlineStr">
        <is>
          <t>E_Hindi_Suresh_Natuf_Kiosk_07072026_Adset5_ad3 – Copy 2</t>
        </is>
      </c>
      <c r="F3439" t="inlineStr">
        <is>
          <t>Natuf</t>
        </is>
      </c>
      <c r="G3439" t="inlineStr">
        <is>
          <t>Details Shared</t>
        </is>
      </c>
      <c r="H3439" s="39" t="str">
        <f>IF(ISNUMBER(MATCH(G3439,QualityStatuses,0)),"Quality Lead","Non-Quality Lead")</f>
        <v>Quality Lead</v>
      </c>
      <c r="I3439" t="inlineStr">
        <is>
          <t>2026-10</t>
        </is>
      </c>
      <c r="J3439" t="inlineStr">
        <is>
          <t>Wk of 2026-10-05</t>
        </is>
      </c>
      <c r="K3439" t="inlineStr">
        <is>
          <t>Tejaswini Tarigopula</t>
        </is>
      </c>
      <c r="L3439" t="inlineStr">
        <is>
          <t>Facebook</t>
        </is>
      </c>
      <c r="M3439" t="inlineStr">
        <is>
          <t>Direct (campaign tagged in CRM)</t>
        </is>
      </c>
      <c r="N3439" t="inlineStr">
        <is>
          <t>6ac34ea7ab761c492e126df0</t>
        </is>
      </c>
      <c r="O3439" t="n">
        <v>1</v>
      </c>
      <c r="P3439" s="40">
        <f>IF(A3439="Lead",IF(ISNUMBER(MATCH(G3439,QualityStatuses,0)),1,0),0)</f>
        <v>1</v>
      </c>
      <c r="Q3439" s="40">
        <f>IF(A3439="Lead",IF(G3439="New Lead",0,1),0)</f>
        <v>1</v>
      </c>
      <c r="R3439" s="40">
        <f>IF(A3439="Lead",IF(G3439="Lost",1,0),0)</f>
        <v>0</v>
      </c>
      <c r="S3439" t="n">
        <v>6</v>
      </c>
      <c r="T3439" t="n">
        <v>1</v>
      </c>
      <c r="U3439" t="n">
        <v>0</v>
      </c>
      <c r="V3439" t="n">
        <v>0</v>
      </c>
      <c r="W3439" t="n">
        <v>0</v>
      </c>
      <c r="X3439" t="n">
        <v>0</v>
      </c>
      <c r="Y3439">
        <f>IF(AND(A3439="Lead",COUNTIF(MetaCamps,C3439)&gt;0),1,0)</f>
        <v>1</v>
      </c>
      <c r="Z3439">
        <f>IF(Y3439=1,P3439,0)</f>
        <v>1</v>
      </c>
    </row>
    <row r="3440">
      <c r="A3440" t="inlineStr">
        <is>
          <t>Lead</t>
        </is>
      </c>
      <c r="B3440" s="39" t="str">
        <f>IFERROR(INDEX(CampTypes,MATCH(C3440,CampList,0)),"Unattributed")</f>
        <v>Old</v>
      </c>
      <c r="C3440" t="inlineStr">
        <is>
          <t>E_Suresh_Natuf_Kiosk_07072026</t>
        </is>
      </c>
      <c r="D3440" t="inlineStr">
        <is>
          <t>E_Suresh_Natuf_Kiosk_07072026_Adset5</t>
        </is>
      </c>
      <c r="E3440" t="inlineStr">
        <is>
          <t>E_Hindi_Suresh_Natuf_Kiosk_07072026_Adset5_ad3 – Copy 2</t>
        </is>
      </c>
      <c r="F3440" t="inlineStr">
        <is>
          <t>Natuf</t>
        </is>
      </c>
      <c r="G3440" t="inlineStr">
        <is>
          <t>Lost</t>
        </is>
      </c>
      <c r="H3440" s="39" t="str">
        <f>IF(ISNUMBER(MATCH(G3440,QualityStatuses,0)),"Quality Lead","Non-Quality Lead")</f>
        <v>Non-Quality Lead</v>
      </c>
      <c r="I3440" t="inlineStr">
        <is>
          <t>2026-10</t>
        </is>
      </c>
      <c r="J3440" t="inlineStr">
        <is>
          <t>Wk of 2026-10-05</t>
        </is>
      </c>
      <c r="K3440" t="inlineStr">
        <is>
          <t>Tejaswini Tarigopula</t>
        </is>
      </c>
      <c r="L3440" t="inlineStr">
        <is>
          <t>Facebook</t>
        </is>
      </c>
      <c r="M3440" t="inlineStr">
        <is>
          <t>Direct (campaign tagged in CRM)</t>
        </is>
      </c>
      <c r="N3440" t="inlineStr">
        <is>
          <t>6ac34dde79ab2d644bb0d64d</t>
        </is>
      </c>
      <c r="O3440" t="n">
        <v>1</v>
      </c>
      <c r="P3440" s="40">
        <f>IF(A3440="Lead",IF(ISNUMBER(MATCH(G3440,QualityStatuses,0)),1,0),0)</f>
        <v>0</v>
      </c>
      <c r="Q3440" s="40">
        <f>IF(A3440="Lead",IF(G3440="New Lead",0,1),0)</f>
        <v>1</v>
      </c>
      <c r="R3440" s="40">
        <f>IF(A3440="Lead",IF(G3440="Lost",1,0),0)</f>
        <v>1</v>
      </c>
      <c r="S3440" t="n">
        <v>3</v>
      </c>
      <c r="T3440" t="n">
        <v>2</v>
      </c>
      <c r="U3440" t="n">
        <v>0</v>
      </c>
      <c r="V3440" t="n">
        <v>0</v>
      </c>
      <c r="W3440" t="n">
        <v>0</v>
      </c>
      <c r="X3440" t="n">
        <v>0</v>
      </c>
      <c r="Y3440">
        <f>IF(AND(A3440="Lead",COUNTIF(MetaCamps,C3440)&gt;0),1,0)</f>
        <v>1</v>
      </c>
      <c r="Z3440">
        <f>IF(Y3440=1,P3440,0)</f>
        <v>0</v>
      </c>
    </row>
    <row r="3441">
      <c r="A3441" t="inlineStr">
        <is>
          <t>Lead</t>
        </is>
      </c>
      <c r="B3441" s="39" t="str">
        <f>IFERROR(INDEX(CampTypes,MATCH(C3441,CampList,0)),"Unattributed")</f>
        <v>Old</v>
      </c>
      <c r="C3441" t="inlineStr">
        <is>
          <t>E_Karan_Natuf_All_07072026</t>
        </is>
      </c>
      <c r="D3441" t="inlineStr">
        <is>
          <t>E_Karan_Natuf_Fragship_07072026_Adset2</t>
        </is>
      </c>
      <c r="E3441" t="inlineStr">
        <is>
          <t>E_Karan_Natuf_Flagship_Cafe_07072026_Adset2_Ad1 – Copy 2</t>
        </is>
      </c>
      <c r="F3441" t="inlineStr">
        <is>
          <t>Natuf</t>
        </is>
      </c>
      <c r="G3441" t="inlineStr">
        <is>
          <t>Lost</t>
        </is>
      </c>
      <c r="H3441" s="39" t="str">
        <f>IF(ISNUMBER(MATCH(G3441,QualityStatuses,0)),"Quality Lead","Non-Quality Lead")</f>
        <v>Non-Quality Lead</v>
      </c>
      <c r="I3441" t="inlineStr">
        <is>
          <t>2026-10</t>
        </is>
      </c>
      <c r="J3441" t="inlineStr">
        <is>
          <t>Wk of 2026-10-05</t>
        </is>
      </c>
      <c r="K3441" t="inlineStr">
        <is>
          <t>Tejaswini Tarigopula</t>
        </is>
      </c>
      <c r="L3441" t="inlineStr">
        <is>
          <t>Facebook</t>
        </is>
      </c>
      <c r="M3441" t="inlineStr">
        <is>
          <t>Direct (campaign tagged in CRM)</t>
        </is>
      </c>
      <c r="N3441" t="inlineStr">
        <is>
          <t>6ac34bc3873420fd2e5991d9</t>
        </is>
      </c>
      <c r="O3441" t="n">
        <v>1</v>
      </c>
      <c r="P3441" s="40">
        <f>IF(A3441="Lead",IF(ISNUMBER(MATCH(G3441,QualityStatuses,0)),1,0),0)</f>
        <v>0</v>
      </c>
      <c r="Q3441" s="40">
        <f>IF(A3441="Lead",IF(G3441="New Lead",0,1),0)</f>
        <v>1</v>
      </c>
      <c r="R3441" s="40">
        <f>IF(A3441="Lead",IF(G3441="Lost",1,0),0)</f>
        <v>1</v>
      </c>
      <c r="S3441" t="n">
        <v>1</v>
      </c>
      <c r="T3441" t="n">
        <v>1</v>
      </c>
      <c r="U3441" t="n">
        <v>0</v>
      </c>
      <c r="V3441" t="n">
        <v>0</v>
      </c>
      <c r="W3441" t="n">
        <v>0</v>
      </c>
      <c r="X3441" t="n">
        <v>0</v>
      </c>
      <c r="Y3441">
        <f>IF(AND(A3441="Lead",COUNTIF(MetaCamps,C3441)&gt;0),1,0)</f>
        <v>1</v>
      </c>
      <c r="Z3441">
        <f>IF(Y3441=1,P3441,0)</f>
        <v>0</v>
      </c>
    </row>
    <row r="3442">
      <c r="A3442" t="inlineStr">
        <is>
          <t>Lead</t>
        </is>
      </c>
      <c r="B3442" s="39" t="str">
        <f>IFERROR(INDEX(CampTypes,MATCH(C3442,CampList,0)),"Unattributed")</f>
        <v>Old</v>
      </c>
      <c r="C3442" t="inlineStr">
        <is>
          <t>E_Natuf_Amazon_29092026</t>
        </is>
      </c>
      <c r="D3442" t="inlineStr">
        <is>
          <t>E_Natuf_Amazon_29092026_Ad Set2</t>
        </is>
      </c>
      <c r="E3442" t="inlineStr">
        <is>
          <t>E_Natuf_Amazon_29092026_Ad Set2_Ad1</t>
        </is>
      </c>
      <c r="F3442" t="inlineStr">
        <is>
          <t>Natuf</t>
        </is>
      </c>
      <c r="G3442" t="inlineStr">
        <is>
          <t>Connected</t>
        </is>
      </c>
      <c r="H3442" s="39" t="str">
        <f>IF(ISNUMBER(MATCH(G3442,QualityStatuses,0)),"Quality Lead","Non-Quality Lead")</f>
        <v>Non-Quality Lead</v>
      </c>
      <c r="I3442" t="inlineStr">
        <is>
          <t>2026-10</t>
        </is>
      </c>
      <c r="J3442" t="inlineStr">
        <is>
          <t>Wk of 2026-10-05</t>
        </is>
      </c>
      <c r="K3442" t="inlineStr">
        <is>
          <t>Tejaswini Tarigopula</t>
        </is>
      </c>
      <c r="L3442" t="inlineStr">
        <is>
          <t>Facebook</t>
        </is>
      </c>
      <c r="M3442" t="inlineStr">
        <is>
          <t>Direct (campaign tagged in CRM)</t>
        </is>
      </c>
      <c r="N3442" t="inlineStr">
        <is>
          <t>6ac34b7a2f2652f3ecc79409</t>
        </is>
      </c>
      <c r="O3442" t="n">
        <v>1</v>
      </c>
      <c r="P3442" s="40">
        <f>IF(A3442="Lead",IF(ISNUMBER(MATCH(G3442,QualityStatuses,0)),1,0),0)</f>
        <v>0</v>
      </c>
      <c r="Q3442" s="40">
        <f>IF(A3442="Lead",IF(G3442="New Lead",0,1),0)</f>
        <v>1</v>
      </c>
      <c r="R3442" s="40">
        <f>IF(A3442="Lead",IF(G3442="Lost",1,0),0)</f>
        <v>0</v>
      </c>
      <c r="S3442" t="n">
        <v>6</v>
      </c>
      <c r="T3442" t="n">
        <v>6</v>
      </c>
      <c r="U3442" t="n">
        <v>0</v>
      </c>
      <c r="V3442" t="n">
        <v>0</v>
      </c>
      <c r="W3442" t="n">
        <v>0</v>
      </c>
      <c r="X3442" t="n">
        <v>0</v>
      </c>
      <c r="Y3442">
        <f>IF(AND(A3442="Lead",COUNTIF(MetaCamps,C3442)&gt;0),1,0)</f>
        <v>1</v>
      </c>
      <c r="Z3442">
        <f>IF(Y3442=1,P3442,0)</f>
        <v>0</v>
      </c>
    </row>
    <row r="3443">
      <c r="A3443" t="inlineStr">
        <is>
          <t>Lead</t>
        </is>
      </c>
      <c r="B3443" s="39" t="str">
        <f>IFERROR(INDEX(CampTypes,MATCH(C3443,CampList,0)),"Unattributed")</f>
        <v>Old</v>
      </c>
      <c r="C3443" t="inlineStr">
        <is>
          <t>E_Karan_Natuf_All_07072026</t>
        </is>
      </c>
      <c r="D3443" t="inlineStr">
        <is>
          <t>E_Karan_Natuf_Fragship_07072026_Adset2</t>
        </is>
      </c>
      <c r="E3443" t="inlineStr">
        <is>
          <t>E_Karan_Natuf_Flagship_Cafe_07072026_Adset2_Ad1 – Copy 2</t>
        </is>
      </c>
      <c r="F3443" t="inlineStr">
        <is>
          <t>Natuf</t>
        </is>
      </c>
      <c r="G3443" t="inlineStr">
        <is>
          <t>Lost</t>
        </is>
      </c>
      <c r="H3443" s="39" t="str">
        <f>IF(ISNUMBER(MATCH(G3443,QualityStatuses,0)),"Quality Lead","Non-Quality Lead")</f>
        <v>Non-Quality Lead</v>
      </c>
      <c r="I3443" t="inlineStr">
        <is>
          <t>2026-10</t>
        </is>
      </c>
      <c r="J3443" t="inlineStr">
        <is>
          <t>Wk of 2026-10-05</t>
        </is>
      </c>
      <c r="K3443" t="inlineStr">
        <is>
          <t>Marshal Malbari</t>
        </is>
      </c>
      <c r="L3443" t="inlineStr">
        <is>
          <t>Facebook</t>
        </is>
      </c>
      <c r="M3443" t="inlineStr">
        <is>
          <t>Direct (campaign tagged in CRM)</t>
        </is>
      </c>
      <c r="N3443" t="inlineStr">
        <is>
          <t>6ac34b4385523d9179f20598</t>
        </is>
      </c>
      <c r="O3443" t="n">
        <v>1</v>
      </c>
      <c r="P3443" s="40">
        <f>IF(A3443="Lead",IF(ISNUMBER(MATCH(G3443,QualityStatuses,0)),1,0),0)</f>
        <v>0</v>
      </c>
      <c r="Q3443" s="40">
        <f>IF(A3443="Lead",IF(G3443="New Lead",0,1),0)</f>
        <v>1</v>
      </c>
      <c r="R3443" s="40">
        <f>IF(A3443="Lead",IF(G3443="Lost",1,0),0)</f>
        <v>1</v>
      </c>
      <c r="S3443" t="n">
        <v>5</v>
      </c>
      <c r="T3443" t="n">
        <v>1</v>
      </c>
      <c r="U3443" t="n">
        <v>0</v>
      </c>
      <c r="V3443" t="n">
        <v>0</v>
      </c>
      <c r="W3443" t="n">
        <v>0</v>
      </c>
      <c r="X3443" t="n">
        <v>0</v>
      </c>
      <c r="Y3443">
        <f>IF(AND(A3443="Lead",COUNTIF(MetaCamps,C3443)&gt;0),1,0)</f>
        <v>1</v>
      </c>
      <c r="Z3443">
        <f>IF(Y3443=1,P3443,0)</f>
        <v>0</v>
      </c>
    </row>
    <row r="3444">
      <c r="A3444" t="inlineStr">
        <is>
          <t>Lead</t>
        </is>
      </c>
      <c r="B3444" s="39" t="str">
        <f>IFERROR(INDEX(CampTypes,MATCH(C3444,CampList,0)),"Unattributed")</f>
        <v>Old</v>
      </c>
      <c r="C3444" t="inlineStr">
        <is>
          <t>natuf_Kiosk_14072026_Hindi</t>
        </is>
      </c>
      <c r="D3444" t="inlineStr">
        <is>
          <t>natuf_Kiosk_14072026_Highest-converting industries</t>
        </is>
      </c>
      <c r="E3444" t="inlineStr">
        <is>
          <t>natuf_Kiosk_14072026_ad set_ad1</t>
        </is>
      </c>
      <c r="F3444" t="inlineStr">
        <is>
          <t>Natuf</t>
        </is>
      </c>
      <c r="G3444" t="inlineStr">
        <is>
          <t>Meeting Conducted</t>
        </is>
      </c>
      <c r="H3444" s="39" t="str">
        <f>IF(ISNUMBER(MATCH(G3444,QualityStatuses,0)),"Quality Lead","Non-Quality Lead")</f>
        <v>Quality Lead</v>
      </c>
      <c r="I3444" t="inlineStr">
        <is>
          <t>2026-10</t>
        </is>
      </c>
      <c r="J3444" t="inlineStr">
        <is>
          <t>Wk of 2026-10-05</t>
        </is>
      </c>
      <c r="K3444" t="inlineStr">
        <is>
          <t>Tejaswini Tarigopula</t>
        </is>
      </c>
      <c r="L3444" t="inlineStr">
        <is>
          <t>Facebook</t>
        </is>
      </c>
      <c r="M3444" t="inlineStr">
        <is>
          <t>Direct (campaign tagged in CRM)</t>
        </is>
      </c>
      <c r="N3444" t="inlineStr">
        <is>
          <t>6ac349f251884dba61468578</t>
        </is>
      </c>
      <c r="O3444" t="n">
        <v>1</v>
      </c>
      <c r="P3444" s="40">
        <f>IF(A3444="Lead",IF(ISNUMBER(MATCH(G3444,QualityStatuses,0)),1,0),0)</f>
        <v>1</v>
      </c>
      <c r="Q3444" s="40">
        <f>IF(A3444="Lead",IF(G3444="New Lead",0,1),0)</f>
        <v>1</v>
      </c>
      <c r="R3444" s="40">
        <f>IF(A3444="Lead",IF(G3444="Lost",1,0),0)</f>
        <v>0</v>
      </c>
      <c r="S3444" t="n">
        <v>7</v>
      </c>
      <c r="T3444" t="n">
        <v>3</v>
      </c>
      <c r="U3444" t="n">
        <v>0</v>
      </c>
      <c r="V3444" t="n">
        <v>0</v>
      </c>
      <c r="W3444" t="n">
        <v>0</v>
      </c>
      <c r="X3444" t="n">
        <v>0</v>
      </c>
      <c r="Y3444">
        <f>IF(AND(A3444="Lead",COUNTIF(MetaCamps,C3444)&gt;0),1,0)</f>
        <v>1</v>
      </c>
      <c r="Z3444">
        <f>IF(Y3444=1,P3444,0)</f>
        <v>1</v>
      </c>
    </row>
    <row r="3445">
      <c r="A3445" t="inlineStr">
        <is>
          <t>Lead</t>
        </is>
      </c>
      <c r="B3445" s="39" t="str">
        <f>IFERROR(INDEX(CampTypes,MATCH(C3445,CampList,0)),"Unattributed")</f>
        <v>Old</v>
      </c>
      <c r="C3445" t="inlineStr">
        <is>
          <t>natuf_Kiosk_14072026_Hindi</t>
        </is>
      </c>
      <c r="D3445" t="inlineStr">
        <is>
          <t>natuf_Kiosk_14072026_Highest-converting industries</t>
        </is>
      </c>
      <c r="E3445" t="inlineStr">
        <is>
          <t>natuf_Kiosk_14072026_ad set_ad1</t>
        </is>
      </c>
      <c r="F3445" t="inlineStr">
        <is>
          <t>Natuf</t>
        </is>
      </c>
      <c r="G3445" t="inlineStr">
        <is>
          <t>Lost</t>
        </is>
      </c>
      <c r="H3445" s="39" t="str">
        <f>IF(ISNUMBER(MATCH(G3445,QualityStatuses,0)),"Quality Lead","Non-Quality Lead")</f>
        <v>Non-Quality Lead</v>
      </c>
      <c r="I3445" t="inlineStr">
        <is>
          <t>2026-10</t>
        </is>
      </c>
      <c r="J3445" t="inlineStr">
        <is>
          <t>Wk of 2026-10-05</t>
        </is>
      </c>
      <c r="K3445" t="inlineStr">
        <is>
          <t>Tejaswini Tarigopula</t>
        </is>
      </c>
      <c r="L3445" t="inlineStr">
        <is>
          <t>Facebook</t>
        </is>
      </c>
      <c r="M3445" t="inlineStr">
        <is>
          <t>Direct (campaign tagged in CRM)</t>
        </is>
      </c>
      <c r="N3445" t="inlineStr">
        <is>
          <t>6ac3495f9349a5ad8bc72651</t>
        </is>
      </c>
      <c r="O3445" t="n">
        <v>1</v>
      </c>
      <c r="P3445" s="40">
        <f>IF(A3445="Lead",IF(ISNUMBER(MATCH(G3445,QualityStatuses,0)),1,0),0)</f>
        <v>0</v>
      </c>
      <c r="Q3445" s="40">
        <f>IF(A3445="Lead",IF(G3445="New Lead",0,1),0)</f>
        <v>1</v>
      </c>
      <c r="R3445" s="40">
        <f>IF(A3445="Lead",IF(G3445="Lost",1,0),0)</f>
        <v>1</v>
      </c>
      <c r="S3445" t="n">
        <v>2</v>
      </c>
      <c r="T3445" t="n">
        <v>1</v>
      </c>
      <c r="U3445" t="n">
        <v>0</v>
      </c>
      <c r="V3445" t="n">
        <v>0</v>
      </c>
      <c r="W3445" t="n">
        <v>0</v>
      </c>
      <c r="X3445" t="n">
        <v>0</v>
      </c>
      <c r="Y3445">
        <f>IF(AND(A3445="Lead",COUNTIF(MetaCamps,C3445)&gt;0),1,0)</f>
        <v>1</v>
      </c>
      <c r="Z3445">
        <f>IF(Y3445=1,P3445,0)</f>
        <v>0</v>
      </c>
    </row>
    <row r="3446">
      <c r="A3446" t="inlineStr">
        <is>
          <t>Lead</t>
        </is>
      </c>
      <c r="B3446" s="39" t="str">
        <f>IFERROR(INDEX(CampTypes,MATCH(C3446,CampList,0)),"Unattributed")</f>
        <v>Old</v>
      </c>
      <c r="C3446" t="inlineStr">
        <is>
          <t>natuf_Kiosk_14072026_Hindi</t>
        </is>
      </c>
      <c r="D3446" t="inlineStr">
        <is>
          <t>natuf_Kiosk_23092026_ad set3</t>
        </is>
      </c>
      <c r="E3446" t="inlineStr">
        <is>
          <t>natuf_Kiosk_23092026_ad set3_ad1</t>
        </is>
      </c>
      <c r="F3446" t="inlineStr">
        <is>
          <t>Natuf</t>
        </is>
      </c>
      <c r="G3446" t="inlineStr">
        <is>
          <t>Attempt 4</t>
        </is>
      </c>
      <c r="H3446" s="39" t="str">
        <f>IF(ISNUMBER(MATCH(G3446,QualityStatuses,0)),"Quality Lead","Non-Quality Lead")</f>
        <v>Non-Quality Lead</v>
      </c>
      <c r="I3446" t="inlineStr">
        <is>
          <t>2026-10</t>
        </is>
      </c>
      <c r="J3446" t="inlineStr">
        <is>
          <t>Wk of 2026-10-05</t>
        </is>
      </c>
      <c r="K3446" t="inlineStr">
        <is>
          <t>Tejaswini Tarigopula</t>
        </is>
      </c>
      <c r="L3446" t="inlineStr">
        <is>
          <t>Facebook</t>
        </is>
      </c>
      <c r="M3446" t="inlineStr">
        <is>
          <t>Direct (campaign tagged in CRM)</t>
        </is>
      </c>
      <c r="N3446" t="inlineStr">
        <is>
          <t>6ac3493ab594fa75af586657</t>
        </is>
      </c>
      <c r="O3446" t="n">
        <v>1</v>
      </c>
      <c r="P3446" s="40">
        <f>IF(A3446="Lead",IF(ISNUMBER(MATCH(G3446,QualityStatuses,0)),1,0),0)</f>
        <v>0</v>
      </c>
      <c r="Q3446" s="40">
        <f>IF(A3446="Lead",IF(G3446="New Lead",0,1),0)</f>
        <v>1</v>
      </c>
      <c r="R3446" s="40">
        <f>IF(A3446="Lead",IF(G3446="Lost",1,0),0)</f>
        <v>0</v>
      </c>
      <c r="S3446" t="n">
        <v>4</v>
      </c>
      <c r="T3446" t="n">
        <v>0</v>
      </c>
      <c r="U3446" t="n">
        <v>0</v>
      </c>
      <c r="V3446" t="n">
        <v>0</v>
      </c>
      <c r="W3446" t="n">
        <v>0</v>
      </c>
      <c r="X3446" t="n">
        <v>0</v>
      </c>
      <c r="Y3446">
        <f>IF(AND(A3446="Lead",COUNTIF(MetaCamps,C3446)&gt;0),1,0)</f>
        <v>1</v>
      </c>
      <c r="Z3446">
        <f>IF(Y3446=1,P3446,0)</f>
        <v>0</v>
      </c>
    </row>
    <row r="3447">
      <c r="A3447" t="inlineStr">
        <is>
          <t>Lead</t>
        </is>
      </c>
      <c r="B3447" s="39" t="str">
        <f>IFERROR(INDEX(CampTypes,MATCH(C3447,CampList,0)),"Unattributed")</f>
        <v>Old</v>
      </c>
      <c r="C3447" t="inlineStr">
        <is>
          <t>natuf_Kiosk_14072026_Hindi</t>
        </is>
      </c>
      <c r="D3447" t="inlineStr">
        <is>
          <t>natuf_Kiosk_14072026_Highest-converting industries</t>
        </is>
      </c>
      <c r="E3447" t="inlineStr">
        <is>
          <t>natuf_Kiosk_14072026_ad set_ad1</t>
        </is>
      </c>
      <c r="F3447" t="inlineStr">
        <is>
          <t>Natuf</t>
        </is>
      </c>
      <c r="G3447" t="inlineStr">
        <is>
          <t>Attempt 1</t>
        </is>
      </c>
      <c r="H3447" s="39" t="str">
        <f>IF(ISNUMBER(MATCH(G3447,QualityStatuses,0)),"Quality Lead","Non-Quality Lead")</f>
        <v>Non-Quality Lead</v>
      </c>
      <c r="I3447" t="inlineStr">
        <is>
          <t>2026-10</t>
        </is>
      </c>
      <c r="J3447" t="inlineStr">
        <is>
          <t>Wk of 2026-10-05</t>
        </is>
      </c>
      <c r="K3447" t="inlineStr">
        <is>
          <t>Tejaswini Tarigopula</t>
        </is>
      </c>
      <c r="L3447" t="inlineStr">
        <is>
          <t>Facebook</t>
        </is>
      </c>
      <c r="M3447" t="inlineStr">
        <is>
          <t>Direct (campaign tagged in CRM)</t>
        </is>
      </c>
      <c r="N3447" t="inlineStr">
        <is>
          <t>6ac3490b1c6bcb0f3f177db9</t>
        </is>
      </c>
      <c r="O3447" t="n">
        <v>1</v>
      </c>
      <c r="P3447" s="40">
        <f>IF(A3447="Lead",IF(ISNUMBER(MATCH(G3447,QualityStatuses,0)),1,0),0)</f>
        <v>0</v>
      </c>
      <c r="Q3447" s="40">
        <f>IF(A3447="Lead",IF(G3447="New Lead",0,1),0)</f>
        <v>1</v>
      </c>
      <c r="R3447" s="40">
        <f>IF(A3447="Lead",IF(G3447="Lost",1,0),0)</f>
        <v>0</v>
      </c>
      <c r="S3447" t="n">
        <v>1</v>
      </c>
      <c r="T3447" t="n">
        <v>0</v>
      </c>
      <c r="U3447" t="n">
        <v>0</v>
      </c>
      <c r="V3447" t="n">
        <v>0</v>
      </c>
      <c r="W3447" t="n">
        <v>0</v>
      </c>
      <c r="X3447" t="n">
        <v>0</v>
      </c>
      <c r="Y3447">
        <f>IF(AND(A3447="Lead",COUNTIF(MetaCamps,C3447)&gt;0),1,0)</f>
        <v>1</v>
      </c>
      <c r="Z3447">
        <f>IF(Y3447=1,P3447,0)</f>
        <v>0</v>
      </c>
    </row>
    <row r="3448">
      <c r="A3448" t="inlineStr">
        <is>
          <t>Lead</t>
        </is>
      </c>
      <c r="B3448" s="39" t="str">
        <f>IFERROR(INDEX(CampTypes,MATCH(C3448,CampList,0)),"Unattributed")</f>
        <v>Old</v>
      </c>
      <c r="C3448" t="inlineStr">
        <is>
          <t>E_Karan_Natuf_All_07072026</t>
        </is>
      </c>
      <c r="D3448" t="inlineStr">
        <is>
          <t>E_Karan_Natuf_Fragship_07072026_Adset2</t>
        </is>
      </c>
      <c r="E3448" t="inlineStr">
        <is>
          <t>E_Karan_Natuf_Flagship_Cafe_07072026_Adset2_Ad1 – Copy 2</t>
        </is>
      </c>
      <c r="F3448" t="inlineStr">
        <is>
          <t>Natuf</t>
        </is>
      </c>
      <c r="G3448" t="inlineStr">
        <is>
          <t>Attempt 1</t>
        </is>
      </c>
      <c r="H3448" s="39" t="str">
        <f>IF(ISNUMBER(MATCH(G3448,QualityStatuses,0)),"Quality Lead","Non-Quality Lead")</f>
        <v>Non-Quality Lead</v>
      </c>
      <c r="I3448" t="inlineStr">
        <is>
          <t>2026-10</t>
        </is>
      </c>
      <c r="J3448" t="inlineStr">
        <is>
          <t>Wk of 2026-10-05</t>
        </is>
      </c>
      <c r="K3448" t="inlineStr">
        <is>
          <t>Marshal Malbari</t>
        </is>
      </c>
      <c r="L3448" t="inlineStr">
        <is>
          <t>Facebook</t>
        </is>
      </c>
      <c r="M3448" t="inlineStr">
        <is>
          <t>Direct (campaign tagged in CRM)</t>
        </is>
      </c>
      <c r="N3448" t="inlineStr">
        <is>
          <t>6ac3475d92e9f3331531fb4d</t>
        </is>
      </c>
      <c r="O3448" t="n">
        <v>1</v>
      </c>
      <c r="P3448" s="40">
        <f>IF(A3448="Lead",IF(ISNUMBER(MATCH(G3448,QualityStatuses,0)),1,0),0)</f>
        <v>0</v>
      </c>
      <c r="Q3448" s="40">
        <f>IF(A3448="Lead",IF(G3448="New Lead",0,1),0)</f>
        <v>1</v>
      </c>
      <c r="R3448" s="40">
        <f>IF(A3448="Lead",IF(G3448="Lost",1,0),0)</f>
        <v>0</v>
      </c>
      <c r="S3448" t="n">
        <v>1</v>
      </c>
      <c r="T3448" t="n">
        <v>0</v>
      </c>
      <c r="U3448" t="n">
        <v>0</v>
      </c>
      <c r="V3448" t="n">
        <v>0</v>
      </c>
      <c r="W3448" t="n">
        <v>0</v>
      </c>
      <c r="X3448" t="n">
        <v>0</v>
      </c>
      <c r="Y3448">
        <f>IF(AND(A3448="Lead",COUNTIF(MetaCamps,C3448)&gt;0),1,0)</f>
        <v>1</v>
      </c>
      <c r="Z3448">
        <f>IF(Y3448=1,P3448,0)</f>
        <v>0</v>
      </c>
    </row>
    <row r="3449">
      <c r="A3449" t="inlineStr">
        <is>
          <t>Lead</t>
        </is>
      </c>
      <c r="B3449" s="39" t="str">
        <f>IFERROR(INDEX(CampTypes,MATCH(C3449,CampList,0)),"Unattributed")</f>
        <v>Old</v>
      </c>
      <c r="C3449" t="inlineStr">
        <is>
          <t>E_Selva_Natuf_All_07072026</t>
        </is>
      </c>
      <c r="D3449" t="inlineStr">
        <is>
          <t>E_Selva_Natuf_Sign_07072026_Adset3</t>
        </is>
      </c>
      <c r="E3449" t="inlineStr">
        <is>
          <t>E_Selva_Natuf_Sign_07072026_Adset2_Ad1</t>
        </is>
      </c>
      <c r="F3449" t="inlineStr">
        <is>
          <t>Natuf</t>
        </is>
      </c>
      <c r="G3449" t="inlineStr">
        <is>
          <t>Attempt 1</t>
        </is>
      </c>
      <c r="H3449" s="39" t="str">
        <f>IF(ISNUMBER(MATCH(G3449,QualityStatuses,0)),"Quality Lead","Non-Quality Lead")</f>
        <v>Non-Quality Lead</v>
      </c>
      <c r="I3449" t="inlineStr">
        <is>
          <t>2026-10</t>
        </is>
      </c>
      <c r="J3449" t="inlineStr">
        <is>
          <t>Wk of 2026-10-05</t>
        </is>
      </c>
      <c r="K3449" t="inlineStr">
        <is>
          <t>Marshal Malbari</t>
        </is>
      </c>
      <c r="L3449" t="inlineStr">
        <is>
          <t>Facebook</t>
        </is>
      </c>
      <c r="M3449" t="inlineStr">
        <is>
          <t>Direct (campaign tagged in CRM)</t>
        </is>
      </c>
      <c r="N3449" t="inlineStr">
        <is>
          <t>6ac32fbb88dcf93769cdebed</t>
        </is>
      </c>
      <c r="O3449" t="n">
        <v>1</v>
      </c>
      <c r="P3449" s="40">
        <f>IF(A3449="Lead",IF(ISNUMBER(MATCH(G3449,QualityStatuses,0)),1,0),0)</f>
        <v>0</v>
      </c>
      <c r="Q3449" s="40">
        <f>IF(A3449="Lead",IF(G3449="New Lead",0,1),0)</f>
        <v>1</v>
      </c>
      <c r="R3449" s="40">
        <f>IF(A3449="Lead",IF(G3449="Lost",1,0),0)</f>
        <v>0</v>
      </c>
      <c r="S3449" t="n">
        <v>7</v>
      </c>
      <c r="T3449" t="n">
        <v>4</v>
      </c>
      <c r="U3449" t="n">
        <v>0</v>
      </c>
      <c r="V3449" t="n">
        <v>0</v>
      </c>
      <c r="W3449" t="n">
        <v>0</v>
      </c>
      <c r="X3449" t="n">
        <v>0</v>
      </c>
      <c r="Y3449">
        <f>IF(AND(A3449="Lead",COUNTIF(MetaCamps,C3449)&gt;0),1,0)</f>
        <v>1</v>
      </c>
      <c r="Z3449">
        <f>IF(Y3449=1,P3449,0)</f>
        <v>0</v>
      </c>
    </row>
    <row r="3450">
      <c r="A3450" t="inlineStr">
        <is>
          <t>Lead</t>
        </is>
      </c>
      <c r="B3450" s="39" t="str">
        <f>IFERROR(INDEX(CampTypes,MATCH(C3450,CampList,0)),"Unattributed")</f>
        <v>Old</v>
      </c>
      <c r="C3450" t="inlineStr">
        <is>
          <t>E_Suresh_Natuf_Kiosk_07072026</t>
        </is>
      </c>
      <c r="D3450" t="inlineStr">
        <is>
          <t>E_Suresh_Natuf_Kiosk_07072026_Adset5</t>
        </is>
      </c>
      <c r="E3450" t="inlineStr">
        <is>
          <t>E_Hindi_Suresh_Natuf_Kiosk_07072026_Adset5_ad3 – Copy 2</t>
        </is>
      </c>
      <c r="F3450" t="inlineStr">
        <is>
          <t>Natuf</t>
        </is>
      </c>
      <c r="G3450" t="inlineStr">
        <is>
          <t>Details Shared</t>
        </is>
      </c>
      <c r="H3450" s="39" t="str">
        <f>IF(ISNUMBER(MATCH(G3450,QualityStatuses,0)),"Quality Lead","Non-Quality Lead")</f>
        <v>Quality Lead</v>
      </c>
      <c r="I3450" t="inlineStr">
        <is>
          <t>2026-10</t>
        </is>
      </c>
      <c r="J3450" t="inlineStr">
        <is>
          <t>Wk of 2026-10-05</t>
        </is>
      </c>
      <c r="K3450" t="inlineStr">
        <is>
          <t>Marshal Malbari</t>
        </is>
      </c>
      <c r="L3450" t="inlineStr">
        <is>
          <t>Facebook</t>
        </is>
      </c>
      <c r="M3450" t="inlineStr">
        <is>
          <t>Direct (campaign tagged in CRM)</t>
        </is>
      </c>
      <c r="N3450" t="inlineStr">
        <is>
          <t>6ac32c3492245b0c2fe4252f</t>
        </is>
      </c>
      <c r="O3450" t="n">
        <v>1</v>
      </c>
      <c r="P3450" s="40">
        <f>IF(A3450="Lead",IF(ISNUMBER(MATCH(G3450,QualityStatuses,0)),1,0),0)</f>
        <v>1</v>
      </c>
      <c r="Q3450" s="40">
        <f>IF(A3450="Lead",IF(G3450="New Lead",0,1),0)</f>
        <v>1</v>
      </c>
      <c r="R3450" s="40">
        <f>IF(A3450="Lead",IF(G3450="Lost",1,0),0)</f>
        <v>0</v>
      </c>
      <c r="S3450" t="n">
        <v>8</v>
      </c>
      <c r="T3450" t="n">
        <v>1</v>
      </c>
      <c r="U3450" t="n">
        <v>0</v>
      </c>
      <c r="V3450" t="n">
        <v>0</v>
      </c>
      <c r="W3450" t="n">
        <v>0</v>
      </c>
      <c r="X3450" t="n">
        <v>0</v>
      </c>
      <c r="Y3450">
        <f>IF(AND(A3450="Lead",COUNTIF(MetaCamps,C3450)&gt;0),1,0)</f>
        <v>1</v>
      </c>
      <c r="Z3450">
        <f>IF(Y3450=1,P3450,0)</f>
        <v>1</v>
      </c>
    </row>
    <row r="3451">
      <c r="A3451" t="inlineStr">
        <is>
          <t>Lead</t>
        </is>
      </c>
      <c r="B3451" s="39" t="str">
        <f>IFERROR(INDEX(CampTypes,MATCH(C3451,CampList,0)),"Unattributed")</f>
        <v>Old</v>
      </c>
      <c r="C3451" t="inlineStr">
        <is>
          <t>E_Suresh_Natuf_Kiosk_07072026</t>
        </is>
      </c>
      <c r="D3451" t="inlineStr">
        <is>
          <t>E_Suresh_Natuf_Kiosk_07072026_Adset5</t>
        </is>
      </c>
      <c r="E3451" t="inlineStr">
        <is>
          <t>E_Hindi_Suresh_Natuf_Kiosk_07072026_Adset5_ad3 – Copy 2</t>
        </is>
      </c>
      <c r="F3451" t="inlineStr">
        <is>
          <t>Natuf</t>
        </is>
      </c>
      <c r="G3451" t="inlineStr">
        <is>
          <t>Lost</t>
        </is>
      </c>
      <c r="H3451" s="39" t="str">
        <f>IF(ISNUMBER(MATCH(G3451,QualityStatuses,0)),"Quality Lead","Non-Quality Lead")</f>
        <v>Non-Quality Lead</v>
      </c>
      <c r="I3451" t="inlineStr">
        <is>
          <t>2026-10</t>
        </is>
      </c>
      <c r="J3451" t="inlineStr">
        <is>
          <t>Wk of 2026-10-05</t>
        </is>
      </c>
      <c r="K3451" t="inlineStr">
        <is>
          <t>Marshal Malbari</t>
        </is>
      </c>
      <c r="L3451" t="inlineStr">
        <is>
          <t>Facebook</t>
        </is>
      </c>
      <c r="M3451" t="inlineStr">
        <is>
          <t>Direct (campaign tagged in CRM)</t>
        </is>
      </c>
      <c r="N3451" t="inlineStr">
        <is>
          <t>6ac32ad151d5760ab338a811</t>
        </is>
      </c>
      <c r="O3451" t="n">
        <v>1</v>
      </c>
      <c r="P3451" s="40">
        <f>IF(A3451="Lead",IF(ISNUMBER(MATCH(G3451,QualityStatuses,0)),1,0),0)</f>
        <v>0</v>
      </c>
      <c r="Q3451" s="40">
        <f>IF(A3451="Lead",IF(G3451="New Lead",0,1),0)</f>
        <v>1</v>
      </c>
      <c r="R3451" s="40">
        <f>IF(A3451="Lead",IF(G3451="Lost",1,0),0)</f>
        <v>1</v>
      </c>
      <c r="S3451" t="n">
        <v>7</v>
      </c>
      <c r="T3451" t="n">
        <v>3</v>
      </c>
      <c r="U3451" t="n">
        <v>0</v>
      </c>
      <c r="V3451" t="n">
        <v>0</v>
      </c>
      <c r="W3451" t="n">
        <v>0</v>
      </c>
      <c r="X3451" t="n">
        <v>0</v>
      </c>
      <c r="Y3451">
        <f>IF(AND(A3451="Lead",COUNTIF(MetaCamps,C3451)&gt;0),1,0)</f>
        <v>1</v>
      </c>
      <c r="Z3451">
        <f>IF(Y3451=1,P3451,0)</f>
        <v>0</v>
      </c>
    </row>
    <row r="3452">
      <c r="A3452" t="inlineStr">
        <is>
          <t>Lead</t>
        </is>
      </c>
      <c r="B3452" s="39" t="str">
        <f>IFERROR(INDEX(CampTypes,MATCH(C3452,CampList,0)),"Unattributed")</f>
        <v>Old</v>
      </c>
      <c r="C3452" t="inlineStr">
        <is>
          <t>E_Karan_Natuf_All_07072026</t>
        </is>
      </c>
      <c r="D3452" t="inlineStr">
        <is>
          <t>E_Karan_Natuf_Fragship_07072026_Adset2</t>
        </is>
      </c>
      <c r="E3452" t="inlineStr">
        <is>
          <t>E_Karan_Natuf_Flagship_Cafe_07072026_Adset2_Ad1 – Copy 2</t>
        </is>
      </c>
      <c r="F3452" t="inlineStr">
        <is>
          <t>Natuf</t>
        </is>
      </c>
      <c r="G3452" t="inlineStr">
        <is>
          <t>Attempt 1</t>
        </is>
      </c>
      <c r="H3452" s="39" t="str">
        <f>IF(ISNUMBER(MATCH(G3452,QualityStatuses,0)),"Quality Lead","Non-Quality Lead")</f>
        <v>Non-Quality Lead</v>
      </c>
      <c r="I3452" t="inlineStr">
        <is>
          <t>2026-10</t>
        </is>
      </c>
      <c r="J3452" t="inlineStr">
        <is>
          <t>Wk of 2026-10-05</t>
        </is>
      </c>
      <c r="K3452" t="inlineStr">
        <is>
          <t>Marshal Malbari</t>
        </is>
      </c>
      <c r="L3452" t="inlineStr">
        <is>
          <t>Facebook</t>
        </is>
      </c>
      <c r="M3452" t="inlineStr">
        <is>
          <t>Direct (campaign tagged in CRM)</t>
        </is>
      </c>
      <c r="N3452" t="inlineStr">
        <is>
          <t>6ac3268d9e37ba630614350e</t>
        </is>
      </c>
      <c r="O3452" t="n">
        <v>1</v>
      </c>
      <c r="P3452" s="40">
        <f>IF(A3452="Lead",IF(ISNUMBER(MATCH(G3452,QualityStatuses,0)),1,0),0)</f>
        <v>0</v>
      </c>
      <c r="Q3452" s="40">
        <f>IF(A3452="Lead",IF(G3452="New Lead",0,1),0)</f>
        <v>1</v>
      </c>
      <c r="R3452" s="40">
        <f>IF(A3452="Lead",IF(G3452="Lost",1,0),0)</f>
        <v>0</v>
      </c>
      <c r="S3452" t="n">
        <v>1</v>
      </c>
      <c r="T3452" t="n">
        <v>1</v>
      </c>
      <c r="U3452" t="n">
        <v>0</v>
      </c>
      <c r="V3452" t="n">
        <v>0</v>
      </c>
      <c r="W3452" t="n">
        <v>0</v>
      </c>
      <c r="X3452" t="n">
        <v>0</v>
      </c>
      <c r="Y3452">
        <f>IF(AND(A3452="Lead",COUNTIF(MetaCamps,C3452)&gt;0),1,0)</f>
        <v>1</v>
      </c>
      <c r="Z3452">
        <f>IF(Y3452=1,P3452,0)</f>
        <v>0</v>
      </c>
    </row>
    <row r="3453">
      <c r="A3453" t="inlineStr">
        <is>
          <t>Lead</t>
        </is>
      </c>
      <c r="B3453" s="39" t="str">
        <f>IFERROR(INDEX(CampTypes,MATCH(C3453,CampList,0)),"Unattributed")</f>
        <v>Old</v>
      </c>
      <c r="C3453" t="inlineStr">
        <is>
          <t>E_Selva_Natuf_All_07072026</t>
        </is>
      </c>
      <c r="D3453" t="inlineStr">
        <is>
          <t>E_Selva_Natuf_Sign_07072026_Adset3</t>
        </is>
      </c>
      <c r="E3453" t="inlineStr">
        <is>
          <t>E_Selva_Natuf_Sign_07072026_Adset2_Ad1</t>
        </is>
      </c>
      <c r="F3453" t="inlineStr">
        <is>
          <t>Natuf</t>
        </is>
      </c>
      <c r="G3453" t="inlineStr">
        <is>
          <t>Lost</t>
        </is>
      </c>
      <c r="H3453" s="39" t="str">
        <f>IF(ISNUMBER(MATCH(G3453,QualityStatuses,0)),"Quality Lead","Non-Quality Lead")</f>
        <v>Non-Quality Lead</v>
      </c>
      <c r="I3453" t="inlineStr">
        <is>
          <t>2026-10</t>
        </is>
      </c>
      <c r="J3453" t="inlineStr">
        <is>
          <t>Wk of 2026-10-05</t>
        </is>
      </c>
      <c r="K3453" t="inlineStr">
        <is>
          <t>Marshal Malbari</t>
        </is>
      </c>
      <c r="L3453" t="inlineStr">
        <is>
          <t>Facebook</t>
        </is>
      </c>
      <c r="M3453" t="inlineStr">
        <is>
          <t>Direct (campaign tagged in CRM)</t>
        </is>
      </c>
      <c r="N3453" t="inlineStr">
        <is>
          <t>6ac31aca87e66f8b5c957a3c</t>
        </is>
      </c>
      <c r="O3453" t="n">
        <v>1</v>
      </c>
      <c r="P3453" s="40">
        <f>IF(A3453="Lead",IF(ISNUMBER(MATCH(G3453,QualityStatuses,0)),1,0),0)</f>
        <v>0</v>
      </c>
      <c r="Q3453" s="40">
        <f>IF(A3453="Lead",IF(G3453="New Lead",0,1),0)</f>
        <v>1</v>
      </c>
      <c r="R3453" s="40">
        <f>IF(A3453="Lead",IF(G3453="Lost",1,0),0)</f>
        <v>1</v>
      </c>
      <c r="S3453" t="n">
        <v>9</v>
      </c>
      <c r="T3453" t="n">
        <v>3</v>
      </c>
      <c r="U3453" t="n">
        <v>0</v>
      </c>
      <c r="V3453" t="n">
        <v>0</v>
      </c>
      <c r="W3453" t="n">
        <v>0</v>
      </c>
      <c r="X3453" t="n">
        <v>0</v>
      </c>
      <c r="Y3453">
        <f>IF(AND(A3453="Lead",COUNTIF(MetaCamps,C3453)&gt;0),1,0)</f>
        <v>1</v>
      </c>
      <c r="Z3453">
        <f>IF(Y3453=1,P3453,0)</f>
        <v>0</v>
      </c>
    </row>
    <row r="3454">
      <c r="A3454" t="inlineStr">
        <is>
          <t>Lead</t>
        </is>
      </c>
      <c r="B3454" s="39" t="str">
        <f>IFERROR(INDEX(CampTypes,MATCH(C3454,CampList,0)),"Unattributed")</f>
        <v>Old</v>
      </c>
      <c r="C3454" t="inlineStr">
        <is>
          <t>E_Suresh_Natuf_Kiosk_07072026</t>
        </is>
      </c>
      <c r="D3454" t="inlineStr">
        <is>
          <t>E_Suresh_Natuf_Kiosk_07072026_Adset5</t>
        </is>
      </c>
      <c r="E3454" t="inlineStr">
        <is>
          <t>E_Hindi_Suresh_Natuf_Kiosk_07072026_Adset5_ad3 – Copy 2</t>
        </is>
      </c>
      <c r="F3454" t="inlineStr">
        <is>
          <t>Natuf</t>
        </is>
      </c>
      <c r="G3454" t="inlineStr">
        <is>
          <t>Connected</t>
        </is>
      </c>
      <c r="H3454" s="39" t="str">
        <f>IF(ISNUMBER(MATCH(G3454,QualityStatuses,0)),"Quality Lead","Non-Quality Lead")</f>
        <v>Non-Quality Lead</v>
      </c>
      <c r="I3454" t="inlineStr">
        <is>
          <t>2026-10</t>
        </is>
      </c>
      <c r="J3454" t="inlineStr">
        <is>
          <t>Wk of 2026-10-05</t>
        </is>
      </c>
      <c r="K3454" t="inlineStr">
        <is>
          <t>Deepak Rai</t>
        </is>
      </c>
      <c r="L3454" t="inlineStr">
        <is>
          <t>Facebook</t>
        </is>
      </c>
      <c r="M3454" t="inlineStr">
        <is>
          <t>Direct (campaign tagged in CRM)</t>
        </is>
      </c>
      <c r="N3454" t="inlineStr">
        <is>
          <t>6ac31a487b63b7d8f084f17d</t>
        </is>
      </c>
      <c r="O3454" t="n">
        <v>1</v>
      </c>
      <c r="P3454" s="40">
        <f>IF(A3454="Lead",IF(ISNUMBER(MATCH(G3454,QualityStatuses,0)),1,0),0)</f>
        <v>0</v>
      </c>
      <c r="Q3454" s="40">
        <f>IF(A3454="Lead",IF(G3454="New Lead",0,1),0)</f>
        <v>1</v>
      </c>
      <c r="R3454" s="40">
        <f>IF(A3454="Lead",IF(G3454="Lost",1,0),0)</f>
        <v>0</v>
      </c>
      <c r="S3454" t="n">
        <v>5</v>
      </c>
      <c r="T3454" t="n">
        <v>4</v>
      </c>
      <c r="U3454" t="n">
        <v>0</v>
      </c>
      <c r="V3454" t="n">
        <v>0</v>
      </c>
      <c r="W3454" t="n">
        <v>0</v>
      </c>
      <c r="X3454" t="n">
        <v>0</v>
      </c>
      <c r="Y3454">
        <f>IF(AND(A3454="Lead",COUNTIF(MetaCamps,C3454)&gt;0),1,0)</f>
        <v>1</v>
      </c>
      <c r="Z3454">
        <f>IF(Y3454=1,P3454,0)</f>
        <v>0</v>
      </c>
    </row>
    <row r="3455">
      <c r="A3455" t="inlineStr">
        <is>
          <t>Lead</t>
        </is>
      </c>
      <c r="B3455" s="39" t="str">
        <f>IFERROR(INDEX(CampTypes,MATCH(C3455,CampList,0)),"Unattributed")</f>
        <v>Old</v>
      </c>
      <c r="C3455" t="inlineStr">
        <is>
          <t>natuf_Kiosk_14072026_Hindi</t>
        </is>
      </c>
      <c r="D3455" t="inlineStr">
        <is>
          <t>natuf_Kiosk_23092026_ad set3</t>
        </is>
      </c>
      <c r="E3455" t="inlineStr">
        <is>
          <t>natuf_Kiosk_23092026_ad set3_ad1</t>
        </is>
      </c>
      <c r="F3455" t="inlineStr">
        <is>
          <t>Natuf</t>
        </is>
      </c>
      <c r="G3455" t="inlineStr">
        <is>
          <t>Connected</t>
        </is>
      </c>
      <c r="H3455" s="39" t="str">
        <f>IF(ISNUMBER(MATCH(G3455,QualityStatuses,0)),"Quality Lead","Non-Quality Lead")</f>
        <v>Non-Quality Lead</v>
      </c>
      <c r="I3455" t="inlineStr">
        <is>
          <t>2026-10</t>
        </is>
      </c>
      <c r="J3455" t="inlineStr">
        <is>
          <t>Wk of 2026-10-05</t>
        </is>
      </c>
      <c r="K3455" t="inlineStr">
        <is>
          <t>Tejaswini Tarigopula</t>
        </is>
      </c>
      <c r="L3455" t="inlineStr">
        <is>
          <t>Facebook</t>
        </is>
      </c>
      <c r="M3455" t="inlineStr">
        <is>
          <t>Direct (campaign tagged in CRM)</t>
        </is>
      </c>
      <c r="N3455" t="inlineStr">
        <is>
          <t>6ac3171ee059f31d4989b1b8</t>
        </is>
      </c>
      <c r="O3455" t="n">
        <v>1</v>
      </c>
      <c r="P3455" s="40">
        <f>IF(A3455="Lead",IF(ISNUMBER(MATCH(G3455,QualityStatuses,0)),1,0),0)</f>
        <v>0</v>
      </c>
      <c r="Q3455" s="40">
        <f>IF(A3455="Lead",IF(G3455="New Lead",0,1),0)</f>
        <v>1</v>
      </c>
      <c r="R3455" s="40">
        <f>IF(A3455="Lead",IF(G3455="Lost",1,0),0)</f>
        <v>0</v>
      </c>
      <c r="S3455" t="n">
        <v>7</v>
      </c>
      <c r="T3455" t="n">
        <v>5</v>
      </c>
      <c r="U3455" t="n">
        <v>0</v>
      </c>
      <c r="V3455" t="n">
        <v>0</v>
      </c>
      <c r="W3455" t="n">
        <v>0</v>
      </c>
      <c r="X3455" t="n">
        <v>0</v>
      </c>
      <c r="Y3455">
        <f>IF(AND(A3455="Lead",COUNTIF(MetaCamps,C3455)&gt;0),1,0)</f>
        <v>1</v>
      </c>
      <c r="Z3455">
        <f>IF(Y3455=1,P3455,0)</f>
        <v>0</v>
      </c>
    </row>
    <row r="3456">
      <c r="A3456" t="inlineStr">
        <is>
          <t>Lead</t>
        </is>
      </c>
      <c r="B3456" s="39" t="str">
        <f>IFERROR(INDEX(CampTypes,MATCH(C3456,CampList,0)),"Unattributed")</f>
        <v>Old</v>
      </c>
      <c r="C3456" t="inlineStr">
        <is>
          <t>natuf_Kiosk_14072026_Hindi</t>
        </is>
      </c>
      <c r="D3456" t="inlineStr">
        <is>
          <t>natuf_Kiosk_23092026_ad set3</t>
        </is>
      </c>
      <c r="E3456" t="inlineStr">
        <is>
          <t>natuf_Kiosk_23092026_ad set3_ad1</t>
        </is>
      </c>
      <c r="F3456" t="inlineStr">
        <is>
          <t>Natuf</t>
        </is>
      </c>
      <c r="G3456" t="inlineStr">
        <is>
          <t>Connected</t>
        </is>
      </c>
      <c r="H3456" s="39" t="str">
        <f>IF(ISNUMBER(MATCH(G3456,QualityStatuses,0)),"Quality Lead","Non-Quality Lead")</f>
        <v>Non-Quality Lead</v>
      </c>
      <c r="I3456" t="inlineStr">
        <is>
          <t>2026-10</t>
        </is>
      </c>
      <c r="J3456" t="inlineStr">
        <is>
          <t>Wk of 2026-10-05</t>
        </is>
      </c>
      <c r="K3456" t="inlineStr">
        <is>
          <t>Tejaswini Tarigopula</t>
        </is>
      </c>
      <c r="L3456" t="inlineStr">
        <is>
          <t>Facebook</t>
        </is>
      </c>
      <c r="M3456" t="inlineStr">
        <is>
          <t>Direct (campaign tagged in CRM)</t>
        </is>
      </c>
      <c r="N3456" t="inlineStr">
        <is>
          <t>6ac30f6fd97c238e921a815c</t>
        </is>
      </c>
      <c r="O3456" t="n">
        <v>1</v>
      </c>
      <c r="P3456" s="40">
        <f>IF(A3456="Lead",IF(ISNUMBER(MATCH(G3456,QualityStatuses,0)),1,0),0)</f>
        <v>0</v>
      </c>
      <c r="Q3456" s="40">
        <f>IF(A3456="Lead",IF(G3456="New Lead",0,1),0)</f>
        <v>1</v>
      </c>
      <c r="R3456" s="40">
        <f>IF(A3456="Lead",IF(G3456="Lost",1,0),0)</f>
        <v>0</v>
      </c>
      <c r="S3456" t="n">
        <v>2</v>
      </c>
      <c r="T3456" t="n">
        <v>2</v>
      </c>
      <c r="U3456" t="n">
        <v>0</v>
      </c>
      <c r="V3456" t="n">
        <v>0</v>
      </c>
      <c r="W3456" t="n">
        <v>0</v>
      </c>
      <c r="X3456" t="n">
        <v>0</v>
      </c>
      <c r="Y3456">
        <f>IF(AND(A3456="Lead",COUNTIF(MetaCamps,C3456)&gt;0),1,0)</f>
        <v>1</v>
      </c>
      <c r="Z3456">
        <f>IF(Y3456=1,P3456,0)</f>
        <v>0</v>
      </c>
    </row>
    <row r="3457">
      <c r="A3457" t="inlineStr">
        <is>
          <t>Lead</t>
        </is>
      </c>
      <c r="B3457" s="39" t="str">
        <f>IFERROR(INDEX(CampTypes,MATCH(C3457,CampList,0)),"Unattributed")</f>
        <v>Old</v>
      </c>
      <c r="C3457" t="inlineStr">
        <is>
          <t>natuf_Kiosk_14072026_Hindi</t>
        </is>
      </c>
      <c r="D3457" t="inlineStr">
        <is>
          <t>natuf_Kiosk_23092026_ad set3</t>
        </is>
      </c>
      <c r="E3457" t="inlineStr">
        <is>
          <t>natuf_Kiosk_23092026_ad set3_ad1</t>
        </is>
      </c>
      <c r="F3457" t="inlineStr">
        <is>
          <t>Natuf</t>
        </is>
      </c>
      <c r="G3457" t="inlineStr">
        <is>
          <t>Connected</t>
        </is>
      </c>
      <c r="H3457" s="39" t="str">
        <f>IF(ISNUMBER(MATCH(G3457,QualityStatuses,0)),"Quality Lead","Non-Quality Lead")</f>
        <v>Non-Quality Lead</v>
      </c>
      <c r="I3457" t="inlineStr">
        <is>
          <t>2026-10</t>
        </is>
      </c>
      <c r="J3457" t="inlineStr">
        <is>
          <t>Wk of 2026-10-05</t>
        </is>
      </c>
      <c r="K3457" t="inlineStr">
        <is>
          <t>Tejaswini Tarigopula</t>
        </is>
      </c>
      <c r="L3457" t="inlineStr">
        <is>
          <t>Facebook</t>
        </is>
      </c>
      <c r="M3457" t="inlineStr">
        <is>
          <t>Direct (campaign tagged in CRM)</t>
        </is>
      </c>
      <c r="N3457" t="inlineStr">
        <is>
          <t>6ac30c2c1161b1d66183d5a8</t>
        </is>
      </c>
      <c r="O3457" t="n">
        <v>1</v>
      </c>
      <c r="P3457" s="40">
        <f>IF(A3457="Lead",IF(ISNUMBER(MATCH(G3457,QualityStatuses,0)),1,0),0)</f>
        <v>0</v>
      </c>
      <c r="Q3457" s="40">
        <f>IF(A3457="Lead",IF(G3457="New Lead",0,1),0)</f>
        <v>1</v>
      </c>
      <c r="R3457" s="40">
        <f>IF(A3457="Lead",IF(G3457="Lost",1,0),0)</f>
        <v>0</v>
      </c>
      <c r="S3457" t="n">
        <v>5</v>
      </c>
      <c r="T3457" t="n">
        <v>2</v>
      </c>
      <c r="U3457" t="n">
        <v>0</v>
      </c>
      <c r="V3457" t="n">
        <v>0</v>
      </c>
      <c r="W3457" t="n">
        <v>0</v>
      </c>
      <c r="X3457" t="n">
        <v>0</v>
      </c>
      <c r="Y3457">
        <f>IF(AND(A3457="Lead",COUNTIF(MetaCamps,C3457)&gt;0),1,0)</f>
        <v>1</v>
      </c>
      <c r="Z3457">
        <f>IF(Y3457=1,P3457,0)</f>
        <v>0</v>
      </c>
    </row>
    <row r="3458">
      <c r="A3458" t="inlineStr">
        <is>
          <t>Lead</t>
        </is>
      </c>
      <c r="B3458" s="39" t="str">
        <f>IFERROR(INDEX(CampTypes,MATCH(C3458,CampList,0)),"Unattributed")</f>
        <v>Old</v>
      </c>
      <c r="C3458" t="inlineStr">
        <is>
          <t>E_Selva_Natuf_All_07072026</t>
        </is>
      </c>
      <c r="D3458" t="inlineStr">
        <is>
          <t>E_Selva_Natuf_Sign_07072026_Adset3</t>
        </is>
      </c>
      <c r="E3458" t="inlineStr">
        <is>
          <t>E_Selva_Natuf_Sign_07072026_Adset2_Ad1</t>
        </is>
      </c>
      <c r="F3458" t="inlineStr">
        <is>
          <t>Natuf</t>
        </is>
      </c>
      <c r="G3458" t="inlineStr">
        <is>
          <t>Details Shared</t>
        </is>
      </c>
      <c r="H3458" s="39" t="str">
        <f>IF(ISNUMBER(MATCH(G3458,QualityStatuses,0)),"Quality Lead","Non-Quality Lead")</f>
        <v>Quality Lead</v>
      </c>
      <c r="I3458" t="inlineStr">
        <is>
          <t>2026-10</t>
        </is>
      </c>
      <c r="J3458" t="inlineStr">
        <is>
          <t>Wk of 2026-10-05</t>
        </is>
      </c>
      <c r="K3458" t="inlineStr">
        <is>
          <t>Tejaswini Tarigopula</t>
        </is>
      </c>
      <c r="L3458" t="inlineStr">
        <is>
          <t>Facebook</t>
        </is>
      </c>
      <c r="M3458" t="inlineStr">
        <is>
          <t>Direct (campaign tagged in CRM)</t>
        </is>
      </c>
      <c r="N3458" t="inlineStr">
        <is>
          <t>6ac2ec7900aea18e99c54767</t>
        </is>
      </c>
      <c r="O3458" t="n">
        <v>1</v>
      </c>
      <c r="P3458" s="40">
        <f>IF(A3458="Lead",IF(ISNUMBER(MATCH(G3458,QualityStatuses,0)),1,0),0)</f>
        <v>1</v>
      </c>
      <c r="Q3458" s="40">
        <f>IF(A3458="Lead",IF(G3458="New Lead",0,1),0)</f>
        <v>1</v>
      </c>
      <c r="R3458" s="40">
        <f>IF(A3458="Lead",IF(G3458="Lost",1,0),0)</f>
        <v>0</v>
      </c>
      <c r="S3458" t="n">
        <v>1</v>
      </c>
      <c r="T3458" t="n">
        <v>1</v>
      </c>
      <c r="U3458" t="n">
        <v>0</v>
      </c>
      <c r="V3458" t="n">
        <v>0</v>
      </c>
      <c r="W3458" t="n">
        <v>0</v>
      </c>
      <c r="X3458" t="n">
        <v>0</v>
      </c>
      <c r="Y3458">
        <f>IF(AND(A3458="Lead",COUNTIF(MetaCamps,C3458)&gt;0),1,0)</f>
        <v>1</v>
      </c>
      <c r="Z3458">
        <f>IF(Y3458=1,P3458,0)</f>
        <v>1</v>
      </c>
    </row>
    <row r="3459">
      <c r="A3459" t="inlineStr">
        <is>
          <t>Lead</t>
        </is>
      </c>
      <c r="B3459" s="39" t="str">
        <f>IFERROR(INDEX(CampTypes,MATCH(C3459,CampList,0)),"Unattributed")</f>
        <v>Old</v>
      </c>
      <c r="C3459" t="inlineStr">
        <is>
          <t>natuf_Kiosk_14072026_Hindi</t>
        </is>
      </c>
      <c r="D3459" t="inlineStr">
        <is>
          <t>natuf_Kiosk_14072026_Highest-converting industries</t>
        </is>
      </c>
      <c r="E3459" t="inlineStr">
        <is>
          <t>natuf_Kiosk_14072026_ad set_ad1</t>
        </is>
      </c>
      <c r="F3459" t="inlineStr">
        <is>
          <t>Natuf</t>
        </is>
      </c>
      <c r="G3459" t="inlineStr">
        <is>
          <t>Details Shared</t>
        </is>
      </c>
      <c r="H3459" s="39" t="str">
        <f>IF(ISNUMBER(MATCH(G3459,QualityStatuses,0)),"Quality Lead","Non-Quality Lead")</f>
        <v>Quality Lead</v>
      </c>
      <c r="I3459" t="inlineStr">
        <is>
          <t>2026-10</t>
        </is>
      </c>
      <c r="J3459" t="inlineStr">
        <is>
          <t>Wk of 2026-10-05</t>
        </is>
      </c>
      <c r="K3459" t="inlineStr">
        <is>
          <t>Tejaswini Tarigopula</t>
        </is>
      </c>
      <c r="L3459" t="inlineStr">
        <is>
          <t>Facebook</t>
        </is>
      </c>
      <c r="M3459" t="inlineStr">
        <is>
          <t>Direct (campaign tagged in CRM)</t>
        </is>
      </c>
      <c r="N3459" t="inlineStr">
        <is>
          <t>6ac2dcfea87e55fa6333ba82</t>
        </is>
      </c>
      <c r="O3459" t="n">
        <v>1</v>
      </c>
      <c r="P3459" s="40">
        <f>IF(A3459="Lead",IF(ISNUMBER(MATCH(G3459,QualityStatuses,0)),1,0),0)</f>
        <v>1</v>
      </c>
      <c r="Q3459" s="40">
        <f>IF(A3459="Lead",IF(G3459="New Lead",0,1),0)</f>
        <v>1</v>
      </c>
      <c r="R3459" s="40">
        <f>IF(A3459="Lead",IF(G3459="Lost",1,0),0)</f>
        <v>0</v>
      </c>
      <c r="S3459" t="n">
        <v>2</v>
      </c>
      <c r="T3459" t="n">
        <v>1</v>
      </c>
      <c r="U3459" t="n">
        <v>0</v>
      </c>
      <c r="V3459" t="n">
        <v>0</v>
      </c>
      <c r="W3459" t="n">
        <v>0</v>
      </c>
      <c r="X3459" t="n">
        <v>0</v>
      </c>
      <c r="Y3459">
        <f>IF(AND(A3459="Lead",COUNTIF(MetaCamps,C3459)&gt;0),1,0)</f>
        <v>1</v>
      </c>
      <c r="Z3459">
        <f>IF(Y3459=1,P3459,0)</f>
        <v>1</v>
      </c>
    </row>
    <row r="3460">
      <c r="A3460" t="inlineStr">
        <is>
          <t>Lead</t>
        </is>
      </c>
      <c r="B3460" s="39" t="str">
        <f>IFERROR(INDEX(CampTypes,MATCH(C3460,CampList,0)),"Unattributed")</f>
        <v>Old</v>
      </c>
      <c r="C3460" t="inlineStr">
        <is>
          <t>E_Suresh_Natuf_Kiosk_07072026</t>
        </is>
      </c>
      <c r="D3460" t="inlineStr">
        <is>
          <t>E_Suresh_Natuf_Kiosk_07072026_Adset5</t>
        </is>
      </c>
      <c r="E3460" t="inlineStr">
        <is>
          <t>E_Hindi_Suresh_Natuf_Kiosk_07072026_Adset5_ad3 – Copy 2</t>
        </is>
      </c>
      <c r="F3460" t="inlineStr">
        <is>
          <t>Natuf</t>
        </is>
      </c>
      <c r="G3460" t="inlineStr">
        <is>
          <t>Lost</t>
        </is>
      </c>
      <c r="H3460" s="39" t="str">
        <f>IF(ISNUMBER(MATCH(G3460,QualityStatuses,0)),"Quality Lead","Non-Quality Lead")</f>
        <v>Non-Quality Lead</v>
      </c>
      <c r="I3460" t="inlineStr">
        <is>
          <t>2026-10</t>
        </is>
      </c>
      <c r="J3460" t="inlineStr">
        <is>
          <t>Wk of 2026-10-05</t>
        </is>
      </c>
      <c r="K3460" t="inlineStr">
        <is>
          <t>Tejaswini Tarigopula</t>
        </is>
      </c>
      <c r="L3460" t="inlineStr">
        <is>
          <t>Facebook</t>
        </is>
      </c>
      <c r="M3460" t="inlineStr">
        <is>
          <t>Direct (campaign tagged in CRM)</t>
        </is>
      </c>
      <c r="N3460" t="inlineStr">
        <is>
          <t>6ac2ced022419a1e2ba0a6c8</t>
        </is>
      </c>
      <c r="O3460" t="n">
        <v>1</v>
      </c>
      <c r="P3460" s="40">
        <f>IF(A3460="Lead",IF(ISNUMBER(MATCH(G3460,QualityStatuses,0)),1,0),0)</f>
        <v>0</v>
      </c>
      <c r="Q3460" s="40">
        <f>IF(A3460="Lead",IF(G3460="New Lead",0,1),0)</f>
        <v>1</v>
      </c>
      <c r="R3460" s="40">
        <f>IF(A3460="Lead",IF(G3460="Lost",1,0),0)</f>
        <v>1</v>
      </c>
      <c r="S3460" t="n">
        <v>11</v>
      </c>
      <c r="T3460" t="n">
        <v>4</v>
      </c>
      <c r="U3460" t="n">
        <v>0</v>
      </c>
      <c r="V3460" t="n">
        <v>0</v>
      </c>
      <c r="W3460" t="n">
        <v>0</v>
      </c>
      <c r="X3460" t="n">
        <v>0</v>
      </c>
      <c r="Y3460">
        <f>IF(AND(A3460="Lead",COUNTIF(MetaCamps,C3460)&gt;0),1,0)</f>
        <v>1</v>
      </c>
      <c r="Z3460">
        <f>IF(Y3460=1,P3460,0)</f>
        <v>0</v>
      </c>
    </row>
    <row r="3461">
      <c r="A3461" t="inlineStr">
        <is>
          <t>Lead</t>
        </is>
      </c>
      <c r="B3461" s="39" t="str">
        <f>IFERROR(INDEX(CampTypes,MATCH(C3461,CampList,0)),"Unattributed")</f>
        <v>Old</v>
      </c>
      <c r="C3461" t="inlineStr">
        <is>
          <t>E_Suresh_Natuf_Kiosk_07072026</t>
        </is>
      </c>
      <c r="D3461" t="inlineStr">
        <is>
          <t>E_Suresh_Natuf_Kiosk_07072026_Adset5</t>
        </is>
      </c>
      <c r="E3461" t="inlineStr">
        <is>
          <t>E_Hindi_Suresh_Natuf_Kiosk_07072026_Adset5_ad3 – Copy 2</t>
        </is>
      </c>
      <c r="F3461" t="inlineStr">
        <is>
          <t>Natuf</t>
        </is>
      </c>
      <c r="G3461" t="inlineStr">
        <is>
          <t>Meeting Scheduled</t>
        </is>
      </c>
      <c r="H3461" s="39" t="str">
        <f>IF(ISNUMBER(MATCH(G3461,QualityStatuses,0)),"Quality Lead","Non-Quality Lead")</f>
        <v>Quality Lead</v>
      </c>
      <c r="I3461" t="inlineStr">
        <is>
          <t>2026-10</t>
        </is>
      </c>
      <c r="J3461" t="inlineStr">
        <is>
          <t>Wk of 2026-10-05</t>
        </is>
      </c>
      <c r="K3461" t="inlineStr">
        <is>
          <t>Tejaswini Tarigopula</t>
        </is>
      </c>
      <c r="L3461" t="inlineStr">
        <is>
          <t>Facebook</t>
        </is>
      </c>
      <c r="M3461" t="inlineStr">
        <is>
          <t>Direct (campaign tagged in CRM)</t>
        </is>
      </c>
      <c r="N3461" t="inlineStr">
        <is>
          <t>6ac2c86d4dabeb78a401df5c</t>
        </is>
      </c>
      <c r="O3461" t="n">
        <v>1</v>
      </c>
      <c r="P3461" s="40">
        <f>IF(A3461="Lead",IF(ISNUMBER(MATCH(G3461,QualityStatuses,0)),1,0),0)</f>
        <v>1</v>
      </c>
      <c r="Q3461" s="40">
        <f>IF(A3461="Lead",IF(G3461="New Lead",0,1),0)</f>
        <v>1</v>
      </c>
      <c r="R3461" s="40">
        <f>IF(A3461="Lead",IF(G3461="Lost",1,0),0)</f>
        <v>0</v>
      </c>
      <c r="S3461" t="n">
        <v>2</v>
      </c>
      <c r="T3461" t="n">
        <v>2</v>
      </c>
      <c r="U3461" t="n">
        <v>0</v>
      </c>
      <c r="V3461" t="n">
        <v>0</v>
      </c>
      <c r="W3461" t="n">
        <v>0</v>
      </c>
      <c r="X3461" t="n">
        <v>0</v>
      </c>
      <c r="Y3461">
        <f>IF(AND(A3461="Lead",COUNTIF(MetaCamps,C3461)&gt;0),1,0)</f>
        <v>1</v>
      </c>
      <c r="Z3461">
        <f>IF(Y3461=1,P3461,0)</f>
        <v>1</v>
      </c>
    </row>
    <row r="3462">
      <c r="A3462" t="inlineStr">
        <is>
          <t>Lead</t>
        </is>
      </c>
      <c r="B3462" s="39" t="str">
        <f>IFERROR(INDEX(CampTypes,MATCH(C3462,CampList,0)),"Unattributed")</f>
        <v>Old</v>
      </c>
      <c r="C3462" t="inlineStr">
        <is>
          <t>E_Natuf_MF_05092026</t>
        </is>
      </c>
      <c r="D3462" t="inlineStr">
        <is>
          <t>E_Natuf_MF_05092026_ Ad Set1</t>
        </is>
      </c>
      <c r="E3462" t="inlineStr">
        <is>
          <t>E_Natuf_MF_05092026_ Ad Set1_Ad1</t>
        </is>
      </c>
      <c r="F3462" t="inlineStr">
        <is>
          <t>Natuf_MF</t>
        </is>
      </c>
      <c r="G3462" t="inlineStr">
        <is>
          <t>Attempt 4</t>
        </is>
      </c>
      <c r="H3462" s="39" t="str">
        <f>IF(ISNUMBER(MATCH(G3462,QualityStatuses,0)),"Quality Lead","Non-Quality Lead")</f>
        <v>Non-Quality Lead</v>
      </c>
      <c r="I3462" t="inlineStr">
        <is>
          <t>2026-10</t>
        </is>
      </c>
      <c r="J3462" t="inlineStr">
        <is>
          <t>Wk of 2026-10-05</t>
        </is>
      </c>
      <c r="K3462" t="inlineStr">
        <is>
          <t>Tejaswini Tarigopula</t>
        </is>
      </c>
      <c r="L3462" t="inlineStr">
        <is>
          <t>Facebook</t>
        </is>
      </c>
      <c r="M3462" t="inlineStr">
        <is>
          <t>Direct (campaign tagged in CRM)</t>
        </is>
      </c>
      <c r="N3462" t="inlineStr">
        <is>
          <t>6ac2c5c3f35937b6a6d103be</t>
        </is>
      </c>
      <c r="O3462" t="n">
        <v>1</v>
      </c>
      <c r="P3462" s="40">
        <f>IF(A3462="Lead",IF(ISNUMBER(MATCH(G3462,QualityStatuses,0)),1,0),0)</f>
        <v>0</v>
      </c>
      <c r="Q3462" s="40">
        <f>IF(A3462="Lead",IF(G3462="New Lead",0,1),0)</f>
        <v>1</v>
      </c>
      <c r="R3462" s="40">
        <f>IF(A3462="Lead",IF(G3462="Lost",1,0),0)</f>
        <v>0</v>
      </c>
      <c r="S3462" t="n">
        <v>4</v>
      </c>
      <c r="T3462" t="n">
        <v>0</v>
      </c>
      <c r="U3462" t="n">
        <v>0</v>
      </c>
      <c r="V3462" t="n">
        <v>0</v>
      </c>
      <c r="W3462" t="n">
        <v>0</v>
      </c>
      <c r="X3462" t="n">
        <v>0</v>
      </c>
      <c r="Y3462">
        <f>IF(AND(A3462="Lead",COUNTIF(MetaCamps,C3462)&gt;0),1,0)</f>
        <v>1</v>
      </c>
      <c r="Z3462">
        <f>IF(Y3462=1,P3462,0)</f>
        <v>0</v>
      </c>
    </row>
    <row r="3463">
      <c r="A3463" t="inlineStr">
        <is>
          <t>Lead</t>
        </is>
      </c>
      <c r="B3463" s="39" t="str">
        <f>IFERROR(INDEX(CampTypes,MATCH(C3463,CampList,0)),"Unattributed")</f>
        <v>Old</v>
      </c>
      <c r="C3463" t="inlineStr">
        <is>
          <t>E_Suresh_Natuf_Kiosk_07072026</t>
        </is>
      </c>
      <c r="D3463" t="inlineStr">
        <is>
          <t>E_Suresh_Natuf_Kiosk_07072026_Adset5</t>
        </is>
      </c>
      <c r="E3463" t="inlineStr">
        <is>
          <t>E_Hindi_Suresh_Natuf_Kiosk_07072026_Adset5_ad3 – Copy 2</t>
        </is>
      </c>
      <c r="F3463" t="inlineStr">
        <is>
          <t>Natuf</t>
        </is>
      </c>
      <c r="G3463" t="inlineStr">
        <is>
          <t>Lost</t>
        </is>
      </c>
      <c r="H3463" s="39" t="str">
        <f>IF(ISNUMBER(MATCH(G3463,QualityStatuses,0)),"Quality Lead","Non-Quality Lead")</f>
        <v>Non-Quality Lead</v>
      </c>
      <c r="I3463" t="inlineStr">
        <is>
          <t>2026-10</t>
        </is>
      </c>
      <c r="J3463" t="inlineStr">
        <is>
          <t>Wk of 2026-10-05</t>
        </is>
      </c>
      <c r="K3463" t="inlineStr">
        <is>
          <t>Tejaswini Tarigopula</t>
        </is>
      </c>
      <c r="L3463" t="inlineStr">
        <is>
          <t>Facebook</t>
        </is>
      </c>
      <c r="M3463" t="inlineStr">
        <is>
          <t>Direct (campaign tagged in CRM)</t>
        </is>
      </c>
      <c r="N3463" t="inlineStr">
        <is>
          <t>6ac2bdbb8e4c265efba6799a</t>
        </is>
      </c>
      <c r="O3463" t="n">
        <v>1</v>
      </c>
      <c r="P3463" s="40">
        <f>IF(A3463="Lead",IF(ISNUMBER(MATCH(G3463,QualityStatuses,0)),1,0),0)</f>
        <v>0</v>
      </c>
      <c r="Q3463" s="40">
        <f>IF(A3463="Lead",IF(G3463="New Lead",0,1),0)</f>
        <v>1</v>
      </c>
      <c r="R3463" s="40">
        <f>IF(A3463="Lead",IF(G3463="Lost",1,0),0)</f>
        <v>1</v>
      </c>
      <c r="S3463" t="n">
        <v>8</v>
      </c>
      <c r="T3463" t="n">
        <v>0</v>
      </c>
      <c r="U3463" t="n">
        <v>0</v>
      </c>
      <c r="V3463" t="n">
        <v>0</v>
      </c>
      <c r="W3463" t="n">
        <v>0</v>
      </c>
      <c r="X3463" t="n">
        <v>0</v>
      </c>
      <c r="Y3463">
        <f>IF(AND(A3463="Lead",COUNTIF(MetaCamps,C3463)&gt;0),1,0)</f>
        <v>1</v>
      </c>
      <c r="Z3463">
        <f>IF(Y3463=1,P3463,0)</f>
        <v>0</v>
      </c>
    </row>
    <row r="3464">
      <c r="A3464" t="inlineStr">
        <is>
          <t>Lead</t>
        </is>
      </c>
      <c r="B3464" s="39" t="str">
        <f>IFERROR(INDEX(CampTypes,MATCH(C3464,CampList,0)),"Unattributed")</f>
        <v>Old</v>
      </c>
      <c r="C3464" t="inlineStr">
        <is>
          <t>E_Natuf_Generic_13082026</t>
        </is>
      </c>
      <c r="D3464" t="inlineStr">
        <is>
          <t>E_Natuf_Generic_13082026_Adset1</t>
        </is>
      </c>
      <c r="E3464" t="inlineStr">
        <is>
          <t>E_Natuf_Generic_13082026_Adset1_Ad1</t>
        </is>
      </c>
      <c r="F3464" t="inlineStr">
        <is>
          <t>Natuf</t>
        </is>
      </c>
      <c r="G3464" t="inlineStr">
        <is>
          <t>Connected</t>
        </is>
      </c>
      <c r="H3464" s="39" t="str">
        <f>IF(ISNUMBER(MATCH(G3464,QualityStatuses,0)),"Quality Lead","Non-Quality Lead")</f>
        <v>Non-Quality Lead</v>
      </c>
      <c r="I3464" t="inlineStr">
        <is>
          <t>2026-10</t>
        </is>
      </c>
      <c r="J3464" t="inlineStr">
        <is>
          <t>Wk of 2026-10-05</t>
        </is>
      </c>
      <c r="K3464" t="inlineStr">
        <is>
          <t>Deepak Rai</t>
        </is>
      </c>
      <c r="L3464" t="inlineStr">
        <is>
          <t>Facebook</t>
        </is>
      </c>
      <c r="M3464" t="inlineStr">
        <is>
          <t>Direct (campaign tagged in CRM)</t>
        </is>
      </c>
      <c r="N3464" t="inlineStr">
        <is>
          <t>6ac2bb3d8e4c265efba678f8</t>
        </is>
      </c>
      <c r="O3464" t="n">
        <v>1</v>
      </c>
      <c r="P3464" s="40">
        <f>IF(A3464="Lead",IF(ISNUMBER(MATCH(G3464,QualityStatuses,0)),1,0),0)</f>
        <v>0</v>
      </c>
      <c r="Q3464" s="40">
        <f>IF(A3464="Lead",IF(G3464="New Lead",0,1),0)</f>
        <v>1</v>
      </c>
      <c r="R3464" s="40">
        <f>IF(A3464="Lead",IF(G3464="Lost",1,0),0)</f>
        <v>0</v>
      </c>
      <c r="S3464" t="n">
        <v>1</v>
      </c>
      <c r="T3464" t="n">
        <v>1</v>
      </c>
      <c r="U3464" t="n">
        <v>0</v>
      </c>
      <c r="V3464" t="n">
        <v>0</v>
      </c>
      <c r="W3464" t="n">
        <v>0</v>
      </c>
      <c r="X3464" t="n">
        <v>0</v>
      </c>
      <c r="Y3464">
        <f>IF(AND(A3464="Lead",COUNTIF(MetaCamps,C3464)&gt;0),1,0)</f>
        <v>1</v>
      </c>
      <c r="Z3464">
        <f>IF(Y3464=1,P3464,0)</f>
        <v>0</v>
      </c>
    </row>
    <row r="3465">
      <c r="A3465" t="inlineStr">
        <is>
          <t>Lead</t>
        </is>
      </c>
      <c r="B3465" s="39" t="str">
        <f>IFERROR(INDEX(CampTypes,MATCH(C3465,CampList,0)),"Unattributed")</f>
        <v>Old</v>
      </c>
      <c r="C3465" t="inlineStr">
        <is>
          <t>E_Natuf_Generic_13082026</t>
        </is>
      </c>
      <c r="D3465" t="inlineStr">
        <is>
          <t>E_Natuf_Generic_13082026_Adset1</t>
        </is>
      </c>
      <c r="E3465" t="inlineStr">
        <is>
          <t>E_Natuf_Generic_13082026_Adset1_Ad1</t>
        </is>
      </c>
      <c r="F3465" t="inlineStr">
        <is>
          <t>Natuf</t>
        </is>
      </c>
      <c r="G3465" t="inlineStr">
        <is>
          <t>Attempt 1</t>
        </is>
      </c>
      <c r="H3465" s="39" t="str">
        <f>IF(ISNUMBER(MATCH(G3465,QualityStatuses,0)),"Quality Lead","Non-Quality Lead")</f>
        <v>Non-Quality Lead</v>
      </c>
      <c r="I3465" t="inlineStr">
        <is>
          <t>2026-10</t>
        </is>
      </c>
      <c r="J3465" t="inlineStr">
        <is>
          <t>Wk of 2026-10-05</t>
        </is>
      </c>
      <c r="K3465" t="inlineStr">
        <is>
          <t>Marshal Malbari</t>
        </is>
      </c>
      <c r="L3465" t="inlineStr">
        <is>
          <t>Facebook</t>
        </is>
      </c>
      <c r="M3465" t="inlineStr">
        <is>
          <t>Direct (campaign tagged in CRM)</t>
        </is>
      </c>
      <c r="N3465" t="inlineStr">
        <is>
          <t>6ac2b4f43b0c839923f2bea9</t>
        </is>
      </c>
      <c r="O3465" t="n">
        <v>1</v>
      </c>
      <c r="P3465" s="40">
        <f>IF(A3465="Lead",IF(ISNUMBER(MATCH(G3465,QualityStatuses,0)),1,0),0)</f>
        <v>0</v>
      </c>
      <c r="Q3465" s="40">
        <f>IF(A3465="Lead",IF(G3465="New Lead",0,1),0)</f>
        <v>1</v>
      </c>
      <c r="R3465" s="40">
        <f>IF(A3465="Lead",IF(G3465="Lost",1,0),0)</f>
        <v>0</v>
      </c>
      <c r="S3465" t="n">
        <v>7</v>
      </c>
      <c r="T3465" t="n">
        <v>3</v>
      </c>
      <c r="U3465" t="n">
        <v>0</v>
      </c>
      <c r="V3465" t="n">
        <v>0</v>
      </c>
      <c r="W3465" t="n">
        <v>0</v>
      </c>
      <c r="X3465" t="n">
        <v>0</v>
      </c>
      <c r="Y3465">
        <f>IF(AND(A3465="Lead",COUNTIF(MetaCamps,C3465)&gt;0),1,0)</f>
        <v>1</v>
      </c>
      <c r="Z3465">
        <f>IF(Y3465=1,P3465,0)</f>
        <v>0</v>
      </c>
    </row>
    <row r="3466">
      <c r="A3466" t="inlineStr">
        <is>
          <t>Lead</t>
        </is>
      </c>
      <c r="B3466" s="39" t="str">
        <f>IFERROR(INDEX(CampTypes,MATCH(C3466,CampList,0)),"Unattributed")</f>
        <v>Old</v>
      </c>
      <c r="C3466" t="inlineStr">
        <is>
          <t>E_Natuf_Foco_10092026</t>
        </is>
      </c>
      <c r="D3466" t="inlineStr">
        <is>
          <t>E_Natuf_Foco_10092026_Ad Set6</t>
        </is>
      </c>
      <c r="E3466" t="inlineStr">
        <is>
          <t>E_Natuf_Foco_10092026_Ad Set6_Ad6</t>
        </is>
      </c>
      <c r="F3466" t="inlineStr">
        <is>
          <t>Natuf</t>
        </is>
      </c>
      <c r="G3466" t="inlineStr">
        <is>
          <t>Details Shared</t>
        </is>
      </c>
      <c r="H3466" s="39" t="str">
        <f>IF(ISNUMBER(MATCH(G3466,QualityStatuses,0)),"Quality Lead","Non-Quality Lead")</f>
        <v>Quality Lead</v>
      </c>
      <c r="I3466" t="inlineStr">
        <is>
          <t>2026-10</t>
        </is>
      </c>
      <c r="J3466" t="inlineStr">
        <is>
          <t>Wk of 2026-10-05</t>
        </is>
      </c>
      <c r="K3466" t="inlineStr">
        <is>
          <t>Marshal Malbari</t>
        </is>
      </c>
      <c r="L3466" t="inlineStr">
        <is>
          <t>Facebook</t>
        </is>
      </c>
      <c r="M3466" t="inlineStr">
        <is>
          <t>Direct (campaign tagged in CRM)</t>
        </is>
      </c>
      <c r="N3466" t="inlineStr">
        <is>
          <t>6ac2abe02354ea03b1e4a38a</t>
        </is>
      </c>
      <c r="O3466" t="n">
        <v>1</v>
      </c>
      <c r="P3466" s="40">
        <f>IF(A3466="Lead",IF(ISNUMBER(MATCH(G3466,QualityStatuses,0)),1,0),0)</f>
        <v>1</v>
      </c>
      <c r="Q3466" s="40">
        <f>IF(A3466="Lead",IF(G3466="New Lead",0,1),0)</f>
        <v>1</v>
      </c>
      <c r="R3466" s="40">
        <f>IF(A3466="Lead",IF(G3466="Lost",1,0),0)</f>
        <v>0</v>
      </c>
      <c r="S3466" t="n">
        <v>7</v>
      </c>
      <c r="T3466" t="n">
        <v>6</v>
      </c>
      <c r="U3466" t="n">
        <v>0</v>
      </c>
      <c r="V3466" t="n">
        <v>0</v>
      </c>
      <c r="W3466" t="n">
        <v>0</v>
      </c>
      <c r="X3466" t="n">
        <v>0</v>
      </c>
      <c r="Y3466">
        <f>IF(AND(A3466="Lead",COUNTIF(MetaCamps,C3466)&gt;0),1,0)</f>
        <v>1</v>
      </c>
      <c r="Z3466">
        <f>IF(Y3466=1,P3466,0)</f>
        <v>1</v>
      </c>
    </row>
    <row r="3467">
      <c r="A3467" t="inlineStr">
        <is>
          <t>Lead</t>
        </is>
      </c>
      <c r="B3467" s="39" t="str">
        <f>IFERROR(INDEX(CampTypes,MATCH(C3467,CampList,0)),"Unattributed")</f>
        <v>Old</v>
      </c>
      <c r="C3467" t="inlineStr">
        <is>
          <t>E_Suresh_Natuf_Kiosk_07072026</t>
        </is>
      </c>
      <c r="D3467" t="inlineStr">
        <is>
          <t>E_Suresh_Natuf_Kiosk_07072026_Adset5</t>
        </is>
      </c>
      <c r="E3467" t="inlineStr">
        <is>
          <t>E_Hindi_Suresh_Natuf_Kiosk_07072026_Adset5_ad3 – Copy 2</t>
        </is>
      </c>
      <c r="F3467" t="inlineStr">
        <is>
          <t>Natuf</t>
        </is>
      </c>
      <c r="G3467" t="inlineStr">
        <is>
          <t>Lost</t>
        </is>
      </c>
      <c r="H3467" s="39" t="str">
        <f>IF(ISNUMBER(MATCH(G3467,QualityStatuses,0)),"Quality Lead","Non-Quality Lead")</f>
        <v>Non-Quality Lead</v>
      </c>
      <c r="I3467" t="inlineStr">
        <is>
          <t>2026-10</t>
        </is>
      </c>
      <c r="J3467" t="inlineStr">
        <is>
          <t>Wk of 2026-10-05</t>
        </is>
      </c>
      <c r="K3467" t="inlineStr">
        <is>
          <t>Marshal Malbari</t>
        </is>
      </c>
      <c r="L3467" t="inlineStr">
        <is>
          <t>Facebook</t>
        </is>
      </c>
      <c r="M3467" t="inlineStr">
        <is>
          <t>Direct (campaign tagged in CRM)</t>
        </is>
      </c>
      <c r="N3467" t="inlineStr">
        <is>
          <t>6ac2ab2b3a393b887737b7c8</t>
        </is>
      </c>
      <c r="O3467" t="n">
        <v>1</v>
      </c>
      <c r="P3467" s="40">
        <f>IF(A3467="Lead",IF(ISNUMBER(MATCH(G3467,QualityStatuses,0)),1,0),0)</f>
        <v>0</v>
      </c>
      <c r="Q3467" s="40">
        <f>IF(A3467="Lead",IF(G3467="New Lead",0,1),0)</f>
        <v>1</v>
      </c>
      <c r="R3467" s="40">
        <f>IF(A3467="Lead",IF(G3467="Lost",1,0),0)</f>
        <v>1</v>
      </c>
      <c r="S3467" t="n">
        <v>7</v>
      </c>
      <c r="T3467" t="n">
        <v>0</v>
      </c>
      <c r="U3467" t="n">
        <v>0</v>
      </c>
      <c r="V3467" t="n">
        <v>0</v>
      </c>
      <c r="W3467" t="n">
        <v>0</v>
      </c>
      <c r="X3467" t="n">
        <v>0</v>
      </c>
      <c r="Y3467">
        <f>IF(AND(A3467="Lead",COUNTIF(MetaCamps,C3467)&gt;0),1,0)</f>
        <v>1</v>
      </c>
      <c r="Z3467">
        <f>IF(Y3467=1,P3467,0)</f>
        <v>0</v>
      </c>
    </row>
    <row r="3468">
      <c r="A3468" t="inlineStr">
        <is>
          <t>Lead</t>
        </is>
      </c>
      <c r="B3468" s="39" t="str">
        <f>IFERROR(INDEX(CampTypes,MATCH(C3468,CampList,0)),"Unattributed")</f>
        <v>Old</v>
      </c>
      <c r="C3468" t="inlineStr">
        <is>
          <t>E_Natuf_Generic_13082026</t>
        </is>
      </c>
      <c r="D3468" t="inlineStr">
        <is>
          <t>E_Natuf_Generic_13082026_Adset1</t>
        </is>
      </c>
      <c r="E3468" t="inlineStr">
        <is>
          <t>E_Natuf_Generic_13082026_Adset1_Ad1</t>
        </is>
      </c>
      <c r="F3468" t="inlineStr">
        <is>
          <t>Natuf</t>
        </is>
      </c>
      <c r="G3468" t="inlineStr">
        <is>
          <t>Attempt 1</t>
        </is>
      </c>
      <c r="H3468" s="39" t="str">
        <f>IF(ISNUMBER(MATCH(G3468,QualityStatuses,0)),"Quality Lead","Non-Quality Lead")</f>
        <v>Non-Quality Lead</v>
      </c>
      <c r="I3468" t="inlineStr">
        <is>
          <t>2026-10</t>
        </is>
      </c>
      <c r="J3468" t="inlineStr">
        <is>
          <t>Wk of 2026-10-05</t>
        </is>
      </c>
      <c r="K3468" t="inlineStr">
        <is>
          <t>Marshal Malbari</t>
        </is>
      </c>
      <c r="L3468" t="inlineStr">
        <is>
          <t>Facebook</t>
        </is>
      </c>
      <c r="M3468" t="inlineStr">
        <is>
          <t>Direct (campaign tagged in CRM)</t>
        </is>
      </c>
      <c r="N3468" t="inlineStr">
        <is>
          <t>6ac2a824b2d36c095b0447d6</t>
        </is>
      </c>
      <c r="O3468" t="n">
        <v>1</v>
      </c>
      <c r="P3468" s="40">
        <f>IF(A3468="Lead",IF(ISNUMBER(MATCH(G3468,QualityStatuses,0)),1,0),0)</f>
        <v>0</v>
      </c>
      <c r="Q3468" s="40">
        <f>IF(A3468="Lead",IF(G3468="New Lead",0,1),0)</f>
        <v>1</v>
      </c>
      <c r="R3468" s="40">
        <f>IF(A3468="Lead",IF(G3468="Lost",1,0),0)</f>
        <v>0</v>
      </c>
      <c r="S3468" t="n">
        <v>2</v>
      </c>
      <c r="T3468" t="n">
        <v>0</v>
      </c>
      <c r="U3468" t="n">
        <v>0</v>
      </c>
      <c r="V3468" t="n">
        <v>0</v>
      </c>
      <c r="W3468" t="n">
        <v>0</v>
      </c>
      <c r="X3468" t="n">
        <v>0</v>
      </c>
      <c r="Y3468">
        <f>IF(AND(A3468="Lead",COUNTIF(MetaCamps,C3468)&gt;0),1,0)</f>
        <v>1</v>
      </c>
      <c r="Z3468">
        <f>IF(Y3468=1,P3468,0)</f>
        <v>0</v>
      </c>
    </row>
    <row r="3469">
      <c r="A3469" t="inlineStr">
        <is>
          <t>Lead</t>
        </is>
      </c>
      <c r="B3469" s="39" t="str">
        <f>IFERROR(INDEX(CampTypes,MATCH(C3469,CampList,0)),"Unattributed")</f>
        <v>Old</v>
      </c>
      <c r="C3469" t="inlineStr">
        <is>
          <t>E_Suresh_Natuf_Kiosk_07072026</t>
        </is>
      </c>
      <c r="D3469" t="inlineStr">
        <is>
          <t>E_Suresh_Natuf_Kiosk_07072026_Adset5</t>
        </is>
      </c>
      <c r="E3469" t="inlineStr">
        <is>
          <t>E_Hindi_Suresh_Natuf_Kiosk_07072026_Adset5_ad3 – Copy 2</t>
        </is>
      </c>
      <c r="F3469" t="inlineStr">
        <is>
          <t>Natuf</t>
        </is>
      </c>
      <c r="G3469" t="inlineStr">
        <is>
          <t>Attempt 1</t>
        </is>
      </c>
      <c r="H3469" s="39" t="str">
        <f>IF(ISNUMBER(MATCH(G3469,QualityStatuses,0)),"Quality Lead","Non-Quality Lead")</f>
        <v>Non-Quality Lead</v>
      </c>
      <c r="I3469" t="inlineStr">
        <is>
          <t>2026-10</t>
        </is>
      </c>
      <c r="J3469" t="inlineStr">
        <is>
          <t>Wk of 2026-10-05</t>
        </is>
      </c>
      <c r="K3469" t="inlineStr">
        <is>
          <t>Tejaswini Tarigopula</t>
        </is>
      </c>
      <c r="L3469" t="inlineStr">
        <is>
          <t>Facebook</t>
        </is>
      </c>
      <c r="M3469" t="inlineStr">
        <is>
          <t>Direct (campaign tagged in CRM)</t>
        </is>
      </c>
      <c r="N3469" t="inlineStr">
        <is>
          <t>6ac2a2434bc50a2eae5fd2f5</t>
        </is>
      </c>
      <c r="O3469" t="n">
        <v>1</v>
      </c>
      <c r="P3469" s="40">
        <f>IF(A3469="Lead",IF(ISNUMBER(MATCH(G3469,QualityStatuses,0)),1,0),0)</f>
        <v>0</v>
      </c>
      <c r="Q3469" s="40">
        <f>IF(A3469="Lead",IF(G3469="New Lead",0,1),0)</f>
        <v>1</v>
      </c>
      <c r="R3469" s="40">
        <f>IF(A3469="Lead",IF(G3469="Lost",1,0),0)</f>
        <v>0</v>
      </c>
      <c r="S3469" t="n">
        <v>2</v>
      </c>
      <c r="T3469" t="n">
        <v>0</v>
      </c>
      <c r="U3469" t="n">
        <v>0</v>
      </c>
      <c r="V3469" t="n">
        <v>0</v>
      </c>
      <c r="W3469" t="n">
        <v>0</v>
      </c>
      <c r="X3469" t="n">
        <v>0</v>
      </c>
      <c r="Y3469">
        <f>IF(AND(A3469="Lead",COUNTIF(MetaCamps,C3469)&gt;0),1,0)</f>
        <v>1</v>
      </c>
      <c r="Z3469">
        <f>IF(Y3469=1,P3469,0)</f>
        <v>0</v>
      </c>
    </row>
    <row r="3470">
      <c r="A3470" t="inlineStr">
        <is>
          <t>Lead</t>
        </is>
      </c>
      <c r="B3470" s="39" t="str">
        <f>IFERROR(INDEX(CampTypes,MATCH(C3470,CampList,0)),"Unattributed")</f>
        <v>Old</v>
      </c>
      <c r="C3470" t="inlineStr">
        <is>
          <t>E_Natuf_Generic_13082026</t>
        </is>
      </c>
      <c r="D3470" t="inlineStr">
        <is>
          <t>E_Natuf_Generic_13082026_Adset1</t>
        </is>
      </c>
      <c r="E3470" t="inlineStr">
        <is>
          <t>E_Natuf_Generic_13082026_Adset1_Ad1</t>
        </is>
      </c>
      <c r="F3470" t="inlineStr">
        <is>
          <t>Natuf</t>
        </is>
      </c>
      <c r="G3470" t="inlineStr">
        <is>
          <t>Lost</t>
        </is>
      </c>
      <c r="H3470" s="39" t="str">
        <f>IF(ISNUMBER(MATCH(G3470,QualityStatuses,0)),"Quality Lead","Non-Quality Lead")</f>
        <v>Non-Quality Lead</v>
      </c>
      <c r="I3470" t="inlineStr">
        <is>
          <t>2026-10</t>
        </is>
      </c>
      <c r="J3470" t="inlineStr">
        <is>
          <t>Wk of 2026-10-05</t>
        </is>
      </c>
      <c r="K3470" t="inlineStr">
        <is>
          <t>Tejaswini Tarigopula</t>
        </is>
      </c>
      <c r="L3470" t="inlineStr">
        <is>
          <t>Facebook</t>
        </is>
      </c>
      <c r="M3470" t="inlineStr">
        <is>
          <t>Direct (campaign tagged in CRM)</t>
        </is>
      </c>
      <c r="N3470" t="inlineStr">
        <is>
          <t>6ac2a16ba2592c85a3fcdef6</t>
        </is>
      </c>
      <c r="O3470" t="n">
        <v>1</v>
      </c>
      <c r="P3470" s="40">
        <f>IF(A3470="Lead",IF(ISNUMBER(MATCH(G3470,QualityStatuses,0)),1,0),0)</f>
        <v>0</v>
      </c>
      <c r="Q3470" s="40">
        <f>IF(A3470="Lead",IF(G3470="New Lead",0,1),0)</f>
        <v>1</v>
      </c>
      <c r="R3470" s="40">
        <f>IF(A3470="Lead",IF(G3470="Lost",1,0),0)</f>
        <v>1</v>
      </c>
      <c r="S3470" t="n">
        <v>11</v>
      </c>
      <c r="T3470" t="n">
        <v>11</v>
      </c>
      <c r="U3470" t="n">
        <v>0</v>
      </c>
      <c r="V3470" t="n">
        <v>0</v>
      </c>
      <c r="W3470" t="n">
        <v>0</v>
      </c>
      <c r="X3470" t="n">
        <v>0</v>
      </c>
      <c r="Y3470">
        <f>IF(AND(A3470="Lead",COUNTIF(MetaCamps,C3470)&gt;0),1,0)</f>
        <v>1</v>
      </c>
      <c r="Z3470">
        <f>IF(Y3470=1,P3470,0)</f>
        <v>0</v>
      </c>
    </row>
    <row r="3471">
      <c r="A3471" t="inlineStr">
        <is>
          <t>Lead</t>
        </is>
      </c>
      <c r="B3471" s="39" t="str">
        <f>IFERROR(INDEX(CampTypes,MATCH(C3471,CampList,0)),"Unattributed")</f>
        <v>Old</v>
      </c>
      <c r="C3471" t="inlineStr">
        <is>
          <t>E_Natuf_MF_05092026</t>
        </is>
      </c>
      <c r="D3471" t="inlineStr">
        <is>
          <t>E_Natuf_MF_05092026_ Ad Set1</t>
        </is>
      </c>
      <c r="E3471" t="inlineStr">
        <is>
          <t>E_Natuf_MF_05092026_ Ad Set1_Ad1</t>
        </is>
      </c>
      <c r="F3471" t="inlineStr">
        <is>
          <t>Natuf_MF</t>
        </is>
      </c>
      <c r="G3471" t="inlineStr">
        <is>
          <t>Attempt 1</t>
        </is>
      </c>
      <c r="H3471" s="39" t="str">
        <f>IF(ISNUMBER(MATCH(G3471,QualityStatuses,0)),"Quality Lead","Non-Quality Lead")</f>
        <v>Non-Quality Lead</v>
      </c>
      <c r="I3471" t="inlineStr">
        <is>
          <t>2026-10</t>
        </is>
      </c>
      <c r="J3471" t="inlineStr">
        <is>
          <t>Wk of 2026-09-28</t>
        </is>
      </c>
      <c r="K3471" t="inlineStr">
        <is>
          <t>Tejaswini Tarigopula</t>
        </is>
      </c>
      <c r="L3471" t="inlineStr">
        <is>
          <t>Facebook</t>
        </is>
      </c>
      <c r="M3471" t="inlineStr">
        <is>
          <t>Direct (campaign tagged in CRM)</t>
        </is>
      </c>
      <c r="N3471" t="inlineStr">
        <is>
          <t>6ac298e4adf5c4f3ee4fea04</t>
        </is>
      </c>
      <c r="O3471" t="n">
        <v>1</v>
      </c>
      <c r="P3471" s="40">
        <f>IF(A3471="Lead",IF(ISNUMBER(MATCH(G3471,QualityStatuses,0)),1,0),0)</f>
        <v>0</v>
      </c>
      <c r="Q3471" s="40">
        <f>IF(A3471="Lead",IF(G3471="New Lead",0,1),0)</f>
        <v>1</v>
      </c>
      <c r="R3471" s="40">
        <f>IF(A3471="Lead",IF(G3471="Lost",1,0),0)</f>
        <v>0</v>
      </c>
      <c r="S3471" t="n">
        <v>2</v>
      </c>
      <c r="T3471" t="n">
        <v>1</v>
      </c>
      <c r="U3471" t="n">
        <v>0</v>
      </c>
      <c r="V3471" t="n">
        <v>0</v>
      </c>
      <c r="W3471" t="n">
        <v>0</v>
      </c>
      <c r="X3471" t="n">
        <v>0</v>
      </c>
      <c r="Y3471">
        <f>IF(AND(A3471="Lead",COUNTIF(MetaCamps,C3471)&gt;0),1,0)</f>
        <v>1</v>
      </c>
      <c r="Z3471">
        <f>IF(Y3471=1,P3471,0)</f>
        <v>0</v>
      </c>
    </row>
    <row r="3472">
      <c r="A3472" t="inlineStr">
        <is>
          <t>Lead</t>
        </is>
      </c>
      <c r="B3472" s="39" t="str">
        <f>IFERROR(INDEX(CampTypes,MATCH(C3472,CampList,0)),"Unattributed")</f>
        <v>Old</v>
      </c>
      <c r="C3472" t="inlineStr">
        <is>
          <t>E_Natuf_MF_05092026</t>
        </is>
      </c>
      <c r="D3472" t="inlineStr">
        <is>
          <t>E_Natuf_MF_05092026_ Ad Set1</t>
        </is>
      </c>
      <c r="E3472" t="inlineStr">
        <is>
          <t>E_Natuf_MF_05092026_ Ad Set1_Ad1</t>
        </is>
      </c>
      <c r="F3472" t="inlineStr">
        <is>
          <t>Natuf_MF</t>
        </is>
      </c>
      <c r="G3472" t="inlineStr">
        <is>
          <t>Connected</t>
        </is>
      </c>
      <c r="H3472" s="39" t="str">
        <f>IF(ISNUMBER(MATCH(G3472,QualityStatuses,0)),"Quality Lead","Non-Quality Lead")</f>
        <v>Non-Quality Lead</v>
      </c>
      <c r="I3472" t="inlineStr">
        <is>
          <t>2026-10</t>
        </is>
      </c>
      <c r="J3472" t="inlineStr">
        <is>
          <t>Wk of 2026-09-28</t>
        </is>
      </c>
      <c r="K3472" t="inlineStr">
        <is>
          <t>Tejaswini Tarigopula</t>
        </is>
      </c>
      <c r="L3472" t="inlineStr">
        <is>
          <t>Facebook</t>
        </is>
      </c>
      <c r="M3472" t="inlineStr">
        <is>
          <t>Direct (campaign tagged in CRM)</t>
        </is>
      </c>
      <c r="N3472" t="inlineStr">
        <is>
          <t>6ac297d6d29de3dd537e0d92</t>
        </is>
      </c>
      <c r="O3472" t="n">
        <v>1</v>
      </c>
      <c r="P3472" s="40">
        <f>IF(A3472="Lead",IF(ISNUMBER(MATCH(G3472,QualityStatuses,0)),1,0),0)</f>
        <v>0</v>
      </c>
      <c r="Q3472" s="40">
        <f>IF(A3472="Lead",IF(G3472="New Lead",0,1),0)</f>
        <v>1</v>
      </c>
      <c r="R3472" s="40">
        <f>IF(A3472="Lead",IF(G3472="Lost",1,0),0)</f>
        <v>0</v>
      </c>
      <c r="S3472" t="n">
        <v>3</v>
      </c>
      <c r="T3472" t="n">
        <v>1</v>
      </c>
      <c r="U3472" t="n">
        <v>0</v>
      </c>
      <c r="V3472" t="n">
        <v>0</v>
      </c>
      <c r="W3472" t="n">
        <v>0</v>
      </c>
      <c r="X3472" t="n">
        <v>0</v>
      </c>
      <c r="Y3472">
        <f>IF(AND(A3472="Lead",COUNTIF(MetaCamps,C3472)&gt;0),1,0)</f>
        <v>1</v>
      </c>
      <c r="Z3472">
        <f>IF(Y3472=1,P3472,0)</f>
        <v>0</v>
      </c>
    </row>
    <row r="3473">
      <c r="A3473" t="inlineStr">
        <is>
          <t>Lead</t>
        </is>
      </c>
      <c r="B3473" s="39" t="str">
        <f>IFERROR(INDEX(CampTypes,MATCH(C3473,CampList,0)),"Unattributed")</f>
        <v>Old</v>
      </c>
      <c r="C3473" t="inlineStr">
        <is>
          <t>E_Suresh_Natuf_Kiosk_07072026</t>
        </is>
      </c>
      <c r="D3473" t="inlineStr">
        <is>
          <t>E_Suresh_Natuf_Kiosk_07072026_Adset5</t>
        </is>
      </c>
      <c r="E3473" t="inlineStr">
        <is>
          <t>E_Hindi_Suresh_Natuf_Kiosk_07072026_Adset5_ad3 – Copy 2</t>
        </is>
      </c>
      <c r="F3473" t="inlineStr">
        <is>
          <t>Natuf</t>
        </is>
      </c>
      <c r="G3473" t="inlineStr">
        <is>
          <t>Attempt 1</t>
        </is>
      </c>
      <c r="H3473" s="39" t="str">
        <f>IF(ISNUMBER(MATCH(G3473,QualityStatuses,0)),"Quality Lead","Non-Quality Lead")</f>
        <v>Non-Quality Lead</v>
      </c>
      <c r="I3473" t="inlineStr">
        <is>
          <t>2026-10</t>
        </is>
      </c>
      <c r="J3473" t="inlineStr">
        <is>
          <t>Wk of 2026-09-28</t>
        </is>
      </c>
      <c r="K3473" t="inlineStr">
        <is>
          <t>Tejaswini Tarigopula</t>
        </is>
      </c>
      <c r="L3473" t="inlineStr">
        <is>
          <t>Facebook</t>
        </is>
      </c>
      <c r="M3473" t="inlineStr">
        <is>
          <t>Direct (campaign tagged in CRM)</t>
        </is>
      </c>
      <c r="N3473" t="inlineStr">
        <is>
          <t>6ac296affc655c1e989c40f5</t>
        </is>
      </c>
      <c r="O3473" t="n">
        <v>1</v>
      </c>
      <c r="P3473" s="40">
        <f>IF(A3473="Lead",IF(ISNUMBER(MATCH(G3473,QualityStatuses,0)),1,0),0)</f>
        <v>0</v>
      </c>
      <c r="Q3473" s="40">
        <f>IF(A3473="Lead",IF(G3473="New Lead",0,1),0)</f>
        <v>1</v>
      </c>
      <c r="R3473" s="40">
        <f>IF(A3473="Lead",IF(G3473="Lost",1,0),0)</f>
        <v>0</v>
      </c>
      <c r="S3473" t="n">
        <v>2</v>
      </c>
      <c r="T3473" t="n">
        <v>0</v>
      </c>
      <c r="U3473" t="n">
        <v>0</v>
      </c>
      <c r="V3473" t="n">
        <v>0</v>
      </c>
      <c r="W3473" t="n">
        <v>0</v>
      </c>
      <c r="X3473" t="n">
        <v>0</v>
      </c>
      <c r="Y3473">
        <f>IF(AND(A3473="Lead",COUNTIF(MetaCamps,C3473)&gt;0),1,0)</f>
        <v>1</v>
      </c>
      <c r="Z3473">
        <f>IF(Y3473=1,P3473,0)</f>
        <v>0</v>
      </c>
    </row>
    <row r="3474">
      <c r="A3474" t="inlineStr">
        <is>
          <t>Lead</t>
        </is>
      </c>
      <c r="B3474" s="39" t="str">
        <f>IFERROR(INDEX(CampTypes,MATCH(C3474,CampList,0)),"Unattributed")</f>
        <v>Old</v>
      </c>
      <c r="C3474" t="inlineStr">
        <is>
          <t>natuf_Kiosk_14072026_Hindi</t>
        </is>
      </c>
      <c r="D3474" t="inlineStr">
        <is>
          <t>natuf_Kiosk_23092026_ad set3</t>
        </is>
      </c>
      <c r="E3474" t="inlineStr">
        <is>
          <t>natuf_Kiosk_23092026_ad set3_ad1</t>
        </is>
      </c>
      <c r="F3474" t="inlineStr">
        <is>
          <t>Natuf</t>
        </is>
      </c>
      <c r="G3474" t="inlineStr">
        <is>
          <t>Details Shared</t>
        </is>
      </c>
      <c r="H3474" s="39" t="str">
        <f>IF(ISNUMBER(MATCH(G3474,QualityStatuses,0)),"Quality Lead","Non-Quality Lead")</f>
        <v>Quality Lead</v>
      </c>
      <c r="I3474" t="inlineStr">
        <is>
          <t>2026-10</t>
        </is>
      </c>
      <c r="J3474" t="inlineStr">
        <is>
          <t>Wk of 2026-09-28</t>
        </is>
      </c>
      <c r="K3474" t="inlineStr">
        <is>
          <t>Marshal Malbari</t>
        </is>
      </c>
      <c r="L3474" t="inlineStr">
        <is>
          <t>Facebook</t>
        </is>
      </c>
      <c r="M3474" t="inlineStr">
        <is>
          <t>Direct (campaign tagged in CRM)</t>
        </is>
      </c>
      <c r="N3474" t="inlineStr">
        <is>
          <t>6ac291d08d161770b723411f</t>
        </is>
      </c>
      <c r="O3474" t="n">
        <v>1</v>
      </c>
      <c r="P3474" s="40">
        <f>IF(A3474="Lead",IF(ISNUMBER(MATCH(G3474,QualityStatuses,0)),1,0),0)</f>
        <v>1</v>
      </c>
      <c r="Q3474" s="40">
        <f>IF(A3474="Lead",IF(G3474="New Lead",0,1),0)</f>
        <v>1</v>
      </c>
      <c r="R3474" s="40">
        <f>IF(A3474="Lead",IF(G3474="Lost",1,0),0)</f>
        <v>0</v>
      </c>
      <c r="S3474" t="n">
        <v>4</v>
      </c>
      <c r="T3474" t="n">
        <v>1</v>
      </c>
      <c r="U3474" t="n">
        <v>0</v>
      </c>
      <c r="V3474" t="n">
        <v>0</v>
      </c>
      <c r="W3474" t="n">
        <v>0</v>
      </c>
      <c r="X3474" t="n">
        <v>0</v>
      </c>
      <c r="Y3474">
        <f>IF(AND(A3474="Lead",COUNTIF(MetaCamps,C3474)&gt;0),1,0)</f>
        <v>1</v>
      </c>
      <c r="Z3474">
        <f>IF(Y3474=1,P3474,0)</f>
        <v>1</v>
      </c>
    </row>
    <row r="3475">
      <c r="A3475" t="inlineStr">
        <is>
          <t>Lead</t>
        </is>
      </c>
      <c r="B3475" s="39" t="str">
        <f>IFERROR(INDEX(CampTypes,MATCH(C3475,CampList,0)),"Unattributed")</f>
        <v>Old</v>
      </c>
      <c r="C3475" t="inlineStr">
        <is>
          <t>E_Natuf_Amazon_29092026</t>
        </is>
      </c>
      <c r="D3475" t="inlineStr">
        <is>
          <t>E_Natuf_Amazon_29092026_Ad Set</t>
        </is>
      </c>
      <c r="E3475" t="inlineStr">
        <is>
          <t>E_Natuf_Amazon_29092026_Ad Set_Ad</t>
        </is>
      </c>
      <c r="F3475" t="inlineStr">
        <is>
          <t>Natuf</t>
        </is>
      </c>
      <c r="G3475" t="inlineStr">
        <is>
          <t>Connected</t>
        </is>
      </c>
      <c r="H3475" s="39" t="str">
        <f>IF(ISNUMBER(MATCH(G3475,QualityStatuses,0)),"Quality Lead","Non-Quality Lead")</f>
        <v>Non-Quality Lead</v>
      </c>
      <c r="I3475" t="inlineStr">
        <is>
          <t>2026-10</t>
        </is>
      </c>
      <c r="J3475" t="inlineStr">
        <is>
          <t>Wk of 2026-09-28</t>
        </is>
      </c>
      <c r="K3475" t="inlineStr">
        <is>
          <t>Tejaswini Tarigopula</t>
        </is>
      </c>
      <c r="L3475" t="inlineStr">
        <is>
          <t>Facebook</t>
        </is>
      </c>
      <c r="M3475" t="inlineStr">
        <is>
          <t>Direct (campaign tagged in CRM)</t>
        </is>
      </c>
      <c r="N3475" t="inlineStr">
        <is>
          <t>6ac288412902d29f0acd1943</t>
        </is>
      </c>
      <c r="O3475" t="n">
        <v>1</v>
      </c>
      <c r="P3475" s="40">
        <f>IF(A3475="Lead",IF(ISNUMBER(MATCH(G3475,QualityStatuses,0)),1,0),0)</f>
        <v>0</v>
      </c>
      <c r="Q3475" s="40">
        <f>IF(A3475="Lead",IF(G3475="New Lead",0,1),0)</f>
        <v>1</v>
      </c>
      <c r="R3475" s="40">
        <f>IF(A3475="Lead",IF(G3475="Lost",1,0),0)</f>
        <v>0</v>
      </c>
      <c r="S3475" t="n">
        <v>2</v>
      </c>
      <c r="T3475" t="n">
        <v>1</v>
      </c>
      <c r="U3475" t="n">
        <v>0</v>
      </c>
      <c r="V3475" t="n">
        <v>0</v>
      </c>
      <c r="W3475" t="n">
        <v>0</v>
      </c>
      <c r="X3475" t="n">
        <v>0</v>
      </c>
      <c r="Y3475">
        <f>IF(AND(A3475="Lead",COUNTIF(MetaCamps,C3475)&gt;0),1,0)</f>
        <v>1</v>
      </c>
      <c r="Z3475">
        <f>IF(Y3475=1,P3475,0)</f>
        <v>0</v>
      </c>
    </row>
    <row r="3476">
      <c r="A3476" t="inlineStr">
        <is>
          <t>Lead</t>
        </is>
      </c>
      <c r="B3476" s="39" t="str">
        <f>IFERROR(INDEX(CampTypes,MATCH(C3476,CampList,0)),"Unattributed")</f>
        <v>Old</v>
      </c>
      <c r="C3476" t="inlineStr">
        <is>
          <t>E_Suresh_Natuf_Kiosk_07072026</t>
        </is>
      </c>
      <c r="D3476" t="inlineStr">
        <is>
          <t>E_Suresh_Natuf_Kiosk_07072026_Adset5</t>
        </is>
      </c>
      <c r="E3476" t="inlineStr">
        <is>
          <t>E_Hindi_Suresh_Natuf_Kiosk_07072026_Adset5_ad3 – Copy 2</t>
        </is>
      </c>
      <c r="F3476" t="inlineStr">
        <is>
          <t>Natuf</t>
        </is>
      </c>
      <c r="G3476" t="inlineStr">
        <is>
          <t>Lost</t>
        </is>
      </c>
      <c r="H3476" s="39" t="str">
        <f>IF(ISNUMBER(MATCH(G3476,QualityStatuses,0)),"Quality Lead","Non-Quality Lead")</f>
        <v>Non-Quality Lead</v>
      </c>
      <c r="I3476" t="inlineStr">
        <is>
          <t>2026-10</t>
        </is>
      </c>
      <c r="J3476" t="inlineStr">
        <is>
          <t>Wk of 2026-09-28</t>
        </is>
      </c>
      <c r="K3476" t="inlineStr">
        <is>
          <t>Marshal Malbari</t>
        </is>
      </c>
      <c r="L3476" t="inlineStr">
        <is>
          <t>Facebook</t>
        </is>
      </c>
      <c r="M3476" t="inlineStr">
        <is>
          <t>Direct (campaign tagged in CRM)</t>
        </is>
      </c>
      <c r="N3476" t="inlineStr">
        <is>
          <t>6ac286db56d27b0baa3fc87c</t>
        </is>
      </c>
      <c r="O3476" t="n">
        <v>1</v>
      </c>
      <c r="P3476" s="40">
        <f>IF(A3476="Lead",IF(ISNUMBER(MATCH(G3476,QualityStatuses,0)),1,0),0)</f>
        <v>0</v>
      </c>
      <c r="Q3476" s="40">
        <f>IF(A3476="Lead",IF(G3476="New Lead",0,1),0)</f>
        <v>1</v>
      </c>
      <c r="R3476" s="40">
        <f>IF(A3476="Lead",IF(G3476="Lost",1,0),0)</f>
        <v>1</v>
      </c>
      <c r="S3476" t="n">
        <v>5</v>
      </c>
      <c r="T3476" t="n">
        <v>0</v>
      </c>
      <c r="U3476" t="n">
        <v>0</v>
      </c>
      <c r="V3476" t="n">
        <v>0</v>
      </c>
      <c r="W3476" t="n">
        <v>0</v>
      </c>
      <c r="X3476" t="n">
        <v>0</v>
      </c>
      <c r="Y3476">
        <f>IF(AND(A3476="Lead",COUNTIF(MetaCamps,C3476)&gt;0),1,0)</f>
        <v>1</v>
      </c>
      <c r="Z3476">
        <f>IF(Y3476=1,P3476,0)</f>
        <v>0</v>
      </c>
    </row>
    <row r="3477">
      <c r="A3477" t="inlineStr">
        <is>
          <t>Lead</t>
        </is>
      </c>
      <c r="B3477" s="39" t="str">
        <f>IFERROR(INDEX(CampTypes,MATCH(C3477,CampList,0)),"Unattributed")</f>
        <v>Old</v>
      </c>
      <c r="C3477" t="inlineStr">
        <is>
          <t>E_Suresh_Natuf_Kiosk_07072026</t>
        </is>
      </c>
      <c r="D3477" t="inlineStr">
        <is>
          <t>E_Suresh_Natuf_Kiosk_07072026_Adset5</t>
        </is>
      </c>
      <c r="E3477" t="inlineStr">
        <is>
          <t>E_Hindi_Suresh_Natuf_Kiosk_07072026_Adset5_ad3 – Copy 2</t>
        </is>
      </c>
      <c r="F3477" t="inlineStr">
        <is>
          <t>Natuf</t>
        </is>
      </c>
      <c r="G3477" t="inlineStr">
        <is>
          <t>Lost</t>
        </is>
      </c>
      <c r="H3477" s="39" t="str">
        <f>IF(ISNUMBER(MATCH(G3477,QualityStatuses,0)),"Quality Lead","Non-Quality Lead")</f>
        <v>Non-Quality Lead</v>
      </c>
      <c r="I3477" t="inlineStr">
        <is>
          <t>2026-10</t>
        </is>
      </c>
      <c r="J3477" t="inlineStr">
        <is>
          <t>Wk of 2026-09-28</t>
        </is>
      </c>
      <c r="K3477" t="inlineStr">
        <is>
          <t>Tejaswini Tarigopula</t>
        </is>
      </c>
      <c r="L3477" t="inlineStr">
        <is>
          <t>Facebook</t>
        </is>
      </c>
      <c r="M3477" t="inlineStr">
        <is>
          <t>Direct (campaign tagged in CRM)</t>
        </is>
      </c>
      <c r="N3477" t="inlineStr">
        <is>
          <t>6ac284280160ad44c4fd01fa</t>
        </is>
      </c>
      <c r="O3477" t="n">
        <v>1</v>
      </c>
      <c r="P3477" s="40">
        <f>IF(A3477="Lead",IF(ISNUMBER(MATCH(G3477,QualityStatuses,0)),1,0),0)</f>
        <v>0</v>
      </c>
      <c r="Q3477" s="40">
        <f>IF(A3477="Lead",IF(G3477="New Lead",0,1),0)</f>
        <v>1</v>
      </c>
      <c r="R3477" s="40">
        <f>IF(A3477="Lead",IF(G3477="Lost",1,0),0)</f>
        <v>1</v>
      </c>
      <c r="S3477" t="n">
        <v>3</v>
      </c>
      <c r="T3477" t="n">
        <v>2</v>
      </c>
      <c r="U3477" t="n">
        <v>0</v>
      </c>
      <c r="V3477" t="n">
        <v>0</v>
      </c>
      <c r="W3477" t="n">
        <v>0</v>
      </c>
      <c r="X3477" t="n">
        <v>0</v>
      </c>
      <c r="Y3477">
        <f>IF(AND(A3477="Lead",COUNTIF(MetaCamps,C3477)&gt;0),1,0)</f>
        <v>1</v>
      </c>
      <c r="Z3477">
        <f>IF(Y3477=1,P3477,0)</f>
        <v>0</v>
      </c>
    </row>
    <row r="3478">
      <c r="A3478" t="inlineStr">
        <is>
          <t>Lead</t>
        </is>
      </c>
      <c r="B3478" s="39" t="str">
        <f>IFERROR(INDEX(CampTypes,MATCH(C3478,CampList,0)),"Unattributed")</f>
        <v>Old</v>
      </c>
      <c r="C3478" t="inlineStr">
        <is>
          <t>E_Selva_Natuf_All_07072026</t>
        </is>
      </c>
      <c r="D3478" t="inlineStr">
        <is>
          <t>E_Selva_Natuf_Sign_07072026_Adset3</t>
        </is>
      </c>
      <c r="E3478" t="inlineStr">
        <is>
          <t>E_Selva_Natuf_Sign_07072026_Adset2_Ad1</t>
        </is>
      </c>
      <c r="F3478" t="inlineStr">
        <is>
          <t>Natuf</t>
        </is>
      </c>
      <c r="G3478" t="inlineStr">
        <is>
          <t>Lost</t>
        </is>
      </c>
      <c r="H3478" s="39" t="str">
        <f>IF(ISNUMBER(MATCH(G3478,QualityStatuses,0)),"Quality Lead","Non-Quality Lead")</f>
        <v>Non-Quality Lead</v>
      </c>
      <c r="I3478" t="inlineStr">
        <is>
          <t>2026-10</t>
        </is>
      </c>
      <c r="J3478" t="inlineStr">
        <is>
          <t>Wk of 2026-09-28</t>
        </is>
      </c>
      <c r="K3478" t="inlineStr">
        <is>
          <t>Tejaswini Tarigopula</t>
        </is>
      </c>
      <c r="L3478" t="inlineStr">
        <is>
          <t>Facebook</t>
        </is>
      </c>
      <c r="M3478" t="inlineStr">
        <is>
          <t>Direct (campaign tagged in CRM)</t>
        </is>
      </c>
      <c r="N3478" t="inlineStr">
        <is>
          <t>6ac28262e3abb2bff73f3e11</t>
        </is>
      </c>
      <c r="O3478" t="n">
        <v>1</v>
      </c>
      <c r="P3478" s="40">
        <f>IF(A3478="Lead",IF(ISNUMBER(MATCH(G3478,QualityStatuses,0)),1,0),0)</f>
        <v>0</v>
      </c>
      <c r="Q3478" s="40">
        <f>IF(A3478="Lead",IF(G3478="New Lead",0,1),0)</f>
        <v>1</v>
      </c>
      <c r="R3478" s="40">
        <f>IF(A3478="Lead",IF(G3478="Lost",1,0),0)</f>
        <v>1</v>
      </c>
      <c r="S3478" t="n">
        <v>3</v>
      </c>
      <c r="T3478" t="n">
        <v>2</v>
      </c>
      <c r="U3478" t="n">
        <v>0</v>
      </c>
      <c r="V3478" t="n">
        <v>0</v>
      </c>
      <c r="W3478" t="n">
        <v>0</v>
      </c>
      <c r="X3478" t="n">
        <v>0</v>
      </c>
      <c r="Y3478">
        <f>IF(AND(A3478="Lead",COUNTIF(MetaCamps,C3478)&gt;0),1,0)</f>
        <v>1</v>
      </c>
      <c r="Z3478">
        <f>IF(Y3478=1,P3478,0)</f>
        <v>0</v>
      </c>
    </row>
    <row r="3479">
      <c r="A3479" t="inlineStr">
        <is>
          <t>Lead</t>
        </is>
      </c>
      <c r="B3479" s="39" t="str">
        <f>IFERROR(INDEX(CampTypes,MATCH(C3479,CampList,0)),"Unattributed")</f>
        <v>Old</v>
      </c>
      <c r="C3479" t="inlineStr">
        <is>
          <t>E_Natuf_Generic_13082026</t>
        </is>
      </c>
      <c r="D3479" t="inlineStr">
        <is>
          <t>E_Natuf_Generic_13082026_Adset1</t>
        </is>
      </c>
      <c r="E3479" t="inlineStr">
        <is>
          <t>E_Natuf_Generic_13082026_Adset1_Ad1</t>
        </is>
      </c>
      <c r="F3479" t="inlineStr">
        <is>
          <t>Natuf</t>
        </is>
      </c>
      <c r="G3479" t="inlineStr">
        <is>
          <t>Details Shared</t>
        </is>
      </c>
      <c r="H3479" s="39" t="str">
        <f>IF(ISNUMBER(MATCH(G3479,QualityStatuses,0)),"Quality Lead","Non-Quality Lead")</f>
        <v>Quality Lead</v>
      </c>
      <c r="I3479" t="inlineStr">
        <is>
          <t>2026-10</t>
        </is>
      </c>
      <c r="J3479" t="inlineStr">
        <is>
          <t>Wk of 2026-09-28</t>
        </is>
      </c>
      <c r="K3479" t="inlineStr">
        <is>
          <t>Tejaswini Tarigopula</t>
        </is>
      </c>
      <c r="L3479" t="inlineStr">
        <is>
          <t>Facebook</t>
        </is>
      </c>
      <c r="M3479" t="inlineStr">
        <is>
          <t>Direct (campaign tagged in CRM)</t>
        </is>
      </c>
      <c r="N3479" t="inlineStr">
        <is>
          <t>6ac277055d16d3df69cfae35</t>
        </is>
      </c>
      <c r="O3479" t="n">
        <v>1</v>
      </c>
      <c r="P3479" s="40">
        <f>IF(A3479="Lead",IF(ISNUMBER(MATCH(G3479,QualityStatuses,0)),1,0),0)</f>
        <v>1</v>
      </c>
      <c r="Q3479" s="40">
        <f>IF(A3479="Lead",IF(G3479="New Lead",0,1),0)</f>
        <v>1</v>
      </c>
      <c r="R3479" s="40">
        <f>IF(A3479="Lead",IF(G3479="Lost",1,0),0)</f>
        <v>0</v>
      </c>
      <c r="S3479" t="n">
        <v>2</v>
      </c>
      <c r="T3479" t="n">
        <v>2</v>
      </c>
      <c r="U3479" t="n">
        <v>0</v>
      </c>
      <c r="V3479" t="n">
        <v>0</v>
      </c>
      <c r="W3479" t="n">
        <v>0</v>
      </c>
      <c r="X3479" t="n">
        <v>0</v>
      </c>
      <c r="Y3479">
        <f>IF(AND(A3479="Lead",COUNTIF(MetaCamps,C3479)&gt;0),1,0)</f>
        <v>1</v>
      </c>
      <c r="Z3479">
        <f>IF(Y3479=1,P3479,0)</f>
        <v>1</v>
      </c>
    </row>
    <row r="3480">
      <c r="A3480" t="inlineStr">
        <is>
          <t>Lead</t>
        </is>
      </c>
      <c r="B3480" s="39" t="str">
        <f>IFERROR(INDEX(CampTypes,MATCH(C3480,CampList,0)),"Unattributed")</f>
        <v>Old</v>
      </c>
      <c r="C3480" t="inlineStr">
        <is>
          <t>E_Natuf_Foco_10092026</t>
        </is>
      </c>
      <c r="D3480" t="inlineStr">
        <is>
          <t>E_Natuf_Foco_10092026_Ad Set4</t>
        </is>
      </c>
      <c r="E3480" t="inlineStr">
        <is>
          <t>E_Natuf_Foco_10092026_Ad Set4_Ad4 -1</t>
        </is>
      </c>
      <c r="F3480" t="inlineStr">
        <is>
          <t>Natuf</t>
        </is>
      </c>
      <c r="G3480" t="inlineStr">
        <is>
          <t>Attempt 1</t>
        </is>
      </c>
      <c r="H3480" s="39" t="str">
        <f>IF(ISNUMBER(MATCH(G3480,QualityStatuses,0)),"Quality Lead","Non-Quality Lead")</f>
        <v>Non-Quality Lead</v>
      </c>
      <c r="I3480" t="inlineStr">
        <is>
          <t>2026-10</t>
        </is>
      </c>
      <c r="J3480" t="inlineStr">
        <is>
          <t>Wk of 2026-09-28</t>
        </is>
      </c>
      <c r="K3480" t="inlineStr">
        <is>
          <t>(Unassigned)</t>
        </is>
      </c>
      <c r="L3480" t="inlineStr">
        <is>
          <t>Facebook</t>
        </is>
      </c>
      <c r="M3480" t="inlineStr">
        <is>
          <t>Direct (campaign tagged in CRM)</t>
        </is>
      </c>
      <c r="N3480" t="inlineStr">
        <is>
          <t>6ac26bbb598b2a9874db07eb</t>
        </is>
      </c>
      <c r="O3480" t="n">
        <v>1</v>
      </c>
      <c r="P3480" s="40">
        <f>IF(A3480="Lead",IF(ISNUMBER(MATCH(G3480,QualityStatuses,0)),1,0),0)</f>
        <v>0</v>
      </c>
      <c r="Q3480" s="40">
        <f>IF(A3480="Lead",IF(G3480="New Lead",0,1),0)</f>
        <v>1</v>
      </c>
      <c r="R3480" s="40">
        <f>IF(A3480="Lead",IF(G3480="Lost",1,0),0)</f>
        <v>0</v>
      </c>
      <c r="S3480" t="n">
        <v>2</v>
      </c>
      <c r="T3480" t="n">
        <v>1</v>
      </c>
      <c r="U3480" t="n">
        <v>0</v>
      </c>
      <c r="V3480" t="n">
        <v>0</v>
      </c>
      <c r="W3480" t="n">
        <v>0</v>
      </c>
      <c r="X3480" t="n">
        <v>0</v>
      </c>
      <c r="Y3480">
        <f>IF(AND(A3480="Lead",COUNTIF(MetaCamps,C3480)&gt;0),1,0)</f>
        <v>1</v>
      </c>
      <c r="Z3480">
        <f>IF(Y3480=1,P3480,0)</f>
        <v>0</v>
      </c>
    </row>
    <row r="3481">
      <c r="A3481" t="inlineStr">
        <is>
          <t>Lead</t>
        </is>
      </c>
      <c r="B3481" s="39" t="str">
        <f>IFERROR(INDEX(CampTypes,MATCH(C3481,CampList,0)),"Unattributed")</f>
        <v>Old</v>
      </c>
      <c r="C3481" t="inlineStr">
        <is>
          <t>E_Karan_Natuf_All_07072026</t>
        </is>
      </c>
      <c r="D3481" t="inlineStr">
        <is>
          <t>E_Karan_Natuf_Fragship_07072026_Adset2</t>
        </is>
      </c>
      <c r="E3481" t="inlineStr">
        <is>
          <t>E_Karan_Natuf_Flagship_Cafe_07072026_Adset2_Ad1 – Copy 2</t>
        </is>
      </c>
      <c r="F3481" t="inlineStr">
        <is>
          <t>Natuf</t>
        </is>
      </c>
      <c r="G3481" t="inlineStr">
        <is>
          <t>Meeting Scheduled</t>
        </is>
      </c>
      <c r="H3481" s="39" t="str">
        <f>IF(ISNUMBER(MATCH(G3481,QualityStatuses,0)),"Quality Lead","Non-Quality Lead")</f>
        <v>Quality Lead</v>
      </c>
      <c r="I3481" t="inlineStr">
        <is>
          <t>2026-10</t>
        </is>
      </c>
      <c r="J3481" t="inlineStr">
        <is>
          <t>Wk of 2026-09-28</t>
        </is>
      </c>
      <c r="K3481" t="inlineStr">
        <is>
          <t>Tejaswini Tarigopula</t>
        </is>
      </c>
      <c r="L3481" t="inlineStr">
        <is>
          <t>Facebook</t>
        </is>
      </c>
      <c r="M3481" t="inlineStr">
        <is>
          <t>Direct (campaign tagged in CRM)</t>
        </is>
      </c>
      <c r="N3481" t="inlineStr">
        <is>
          <t>6ac25f1a4800d84560749980</t>
        </is>
      </c>
      <c r="O3481" t="n">
        <v>1</v>
      </c>
      <c r="P3481" s="40">
        <f>IF(A3481="Lead",IF(ISNUMBER(MATCH(G3481,QualityStatuses,0)),1,0),0)</f>
        <v>1</v>
      </c>
      <c r="Q3481" s="40">
        <f>IF(A3481="Lead",IF(G3481="New Lead",0,1),0)</f>
        <v>1</v>
      </c>
      <c r="R3481" s="40">
        <f>IF(A3481="Lead",IF(G3481="Lost",1,0),0)</f>
        <v>0</v>
      </c>
      <c r="S3481" t="n">
        <v>6</v>
      </c>
      <c r="T3481" t="n">
        <v>4</v>
      </c>
      <c r="U3481" t="n">
        <v>0</v>
      </c>
      <c r="V3481" t="n">
        <v>0</v>
      </c>
      <c r="W3481" t="n">
        <v>0</v>
      </c>
      <c r="X3481" t="n">
        <v>0</v>
      </c>
      <c r="Y3481">
        <f>IF(AND(A3481="Lead",COUNTIF(MetaCamps,C3481)&gt;0),1,0)</f>
        <v>1</v>
      </c>
      <c r="Z3481">
        <f>IF(Y3481=1,P3481,0)</f>
        <v>1</v>
      </c>
    </row>
    <row r="3482">
      <c r="A3482" t="inlineStr">
        <is>
          <t>Lead</t>
        </is>
      </c>
      <c r="B3482" s="39" t="str">
        <f>IFERROR(INDEX(CampTypes,MATCH(C3482,CampList,0)),"Unattributed")</f>
        <v>New</v>
      </c>
      <c r="C3482" t="inlineStr">
        <is>
          <t>Natuf | In House | ABO |  | WhatsApp | Unit Franchise | India | Oct26 | V1</t>
        </is>
      </c>
      <c r="D3482" t="inlineStr">
        <is>
          <t>E_Promill_UF_26062026_Adset1</t>
        </is>
      </c>
      <c r="E3482" t="inlineStr">
        <is>
          <t>E_Promill_UF_26062026_Adset1_Ad1 – Copy</t>
        </is>
      </c>
      <c r="F3482" t="inlineStr">
        <is>
          <t>In House Natuf</t>
        </is>
      </c>
      <c r="G3482" t="inlineStr">
        <is>
          <t>New Lead</t>
        </is>
      </c>
      <c r="H3482" s="39" t="str">
        <f>IF(ISNUMBER(MATCH(G3482,QualityStatuses,0)),"Quality Lead","Non-Quality Lead")</f>
        <v>Non-Quality Lead</v>
      </c>
      <c r="I3482" t="inlineStr">
        <is>
          <t>2026-10</t>
        </is>
      </c>
      <c r="J3482" t="inlineStr">
        <is>
          <t>Wk of 2026-09-28</t>
        </is>
      </c>
      <c r="K3482" t="inlineStr">
        <is>
          <t>(Unassigned)</t>
        </is>
      </c>
      <c r="L3482" t="inlineStr">
        <is>
          <t>Facebook</t>
        </is>
      </c>
      <c r="M3482" t="inlineStr">
        <is>
          <t>Direct (campaign tagged in CRM)</t>
        </is>
      </c>
      <c r="N3482" t="inlineStr">
        <is>
          <t>6ac254f185642bb3ae292e7d</t>
        </is>
      </c>
      <c r="O3482" t="n">
        <v>1</v>
      </c>
      <c r="P3482" s="40">
        <f>IF(A3482="Lead",IF(ISNUMBER(MATCH(G3482,QualityStatuses,0)),1,0),0)</f>
        <v>0</v>
      </c>
      <c r="Q3482" s="40">
        <f>IF(A3482="Lead",IF(G3482="New Lead",0,1),0)</f>
        <v>0</v>
      </c>
      <c r="R3482" s="40">
        <f>IF(A3482="Lead",IF(G3482="Lost",1,0),0)</f>
        <v>0</v>
      </c>
      <c r="S3482" t="n">
        <v>0</v>
      </c>
      <c r="T3482" t="n">
        <v>0</v>
      </c>
      <c r="U3482" t="n">
        <v>0</v>
      </c>
      <c r="V3482" t="n">
        <v>0</v>
      </c>
      <c r="W3482" t="n">
        <v>0</v>
      </c>
      <c r="X3482" t="n">
        <v>0</v>
      </c>
      <c r="Y3482">
        <f>IF(AND(A3482="Lead",COUNTIF(MetaCamps,C3482)&gt;0),1,0)</f>
        <v>0</v>
      </c>
      <c r="Z3482">
        <f>IF(Y3482=1,P3482,0)</f>
        <v>0</v>
      </c>
    </row>
    <row r="3483">
      <c r="A3483" t="inlineStr">
        <is>
          <t>Lead</t>
        </is>
      </c>
      <c r="B3483" s="39" t="str">
        <f>IFERROR(INDEX(CampTypes,MATCH(C3483,CampList,0)),"Unattributed")</f>
        <v>Old</v>
      </c>
      <c r="C3483" t="inlineStr">
        <is>
          <t>E_Suresh_Natuf_Kiosk_07072026</t>
        </is>
      </c>
      <c r="D3483" t="inlineStr">
        <is>
          <t>E_Suresh_Natuf_Kiosk_07072026_Adset5</t>
        </is>
      </c>
      <c r="E3483" t="inlineStr">
        <is>
          <t>E_Hindi_Suresh_Natuf_Kiosk_07072026_Adset5_ad3 – Copy 2</t>
        </is>
      </c>
      <c r="F3483" t="inlineStr">
        <is>
          <t>Natuf</t>
        </is>
      </c>
      <c r="G3483" t="inlineStr">
        <is>
          <t>Details Shared</t>
        </is>
      </c>
      <c r="H3483" s="39" t="str">
        <f>IF(ISNUMBER(MATCH(G3483,QualityStatuses,0)),"Quality Lead","Non-Quality Lead")</f>
        <v>Quality Lead</v>
      </c>
      <c r="I3483" t="inlineStr">
        <is>
          <t>2026-10</t>
        </is>
      </c>
      <c r="J3483" t="inlineStr">
        <is>
          <t>Wk of 2026-09-28</t>
        </is>
      </c>
      <c r="K3483" t="inlineStr">
        <is>
          <t>Tejaswini Tarigopula</t>
        </is>
      </c>
      <c r="L3483" t="inlineStr">
        <is>
          <t>Facebook</t>
        </is>
      </c>
      <c r="M3483" t="inlineStr">
        <is>
          <t>Direct (campaign tagged in CRM)</t>
        </is>
      </c>
      <c r="N3483" t="inlineStr">
        <is>
          <t>6ac24c340d962cf554038bc8</t>
        </is>
      </c>
      <c r="O3483" t="n">
        <v>1</v>
      </c>
      <c r="P3483" s="40">
        <f>IF(A3483="Lead",IF(ISNUMBER(MATCH(G3483,QualityStatuses,0)),1,0),0)</f>
        <v>1</v>
      </c>
      <c r="Q3483" s="40">
        <f>IF(A3483="Lead",IF(G3483="New Lead",0,1),0)</f>
        <v>1</v>
      </c>
      <c r="R3483" s="40">
        <f>IF(A3483="Lead",IF(G3483="Lost",1,0),0)</f>
        <v>0</v>
      </c>
      <c r="S3483" t="n">
        <v>2</v>
      </c>
      <c r="T3483" t="n">
        <v>1</v>
      </c>
      <c r="U3483" t="n">
        <v>0</v>
      </c>
      <c r="V3483" t="n">
        <v>0</v>
      </c>
      <c r="W3483" t="n">
        <v>0</v>
      </c>
      <c r="X3483" t="n">
        <v>0</v>
      </c>
      <c r="Y3483">
        <f>IF(AND(A3483="Lead",COUNTIF(MetaCamps,C3483)&gt;0),1,0)</f>
        <v>1</v>
      </c>
      <c r="Z3483">
        <f>IF(Y3483=1,P3483,0)</f>
        <v>1</v>
      </c>
    </row>
    <row r="3484">
      <c r="A3484" t="inlineStr">
        <is>
          <t>Lead</t>
        </is>
      </c>
      <c r="B3484" s="39" t="str">
        <f>IFERROR(INDEX(CampTypes,MATCH(C3484,CampList,0)),"Unattributed")</f>
        <v>Old</v>
      </c>
      <c r="C3484" t="inlineStr">
        <is>
          <t>E_Selva_Natuf_All_07072026</t>
        </is>
      </c>
      <c r="D3484" t="inlineStr">
        <is>
          <t>E_Selva_Natuf_Sign_07072026_Adset3</t>
        </is>
      </c>
      <c r="E3484" t="inlineStr">
        <is>
          <t>E_Selva_Natuf_Sign_07072026_Adset2_Ad1</t>
        </is>
      </c>
      <c r="F3484" t="inlineStr">
        <is>
          <t>Natuf</t>
        </is>
      </c>
      <c r="G3484" t="inlineStr">
        <is>
          <t>Connected</t>
        </is>
      </c>
      <c r="H3484" s="39" t="str">
        <f>IF(ISNUMBER(MATCH(G3484,QualityStatuses,0)),"Quality Lead","Non-Quality Lead")</f>
        <v>Non-Quality Lead</v>
      </c>
      <c r="I3484" t="inlineStr">
        <is>
          <t>2026-10</t>
        </is>
      </c>
      <c r="J3484" t="inlineStr">
        <is>
          <t>Wk of 2026-09-28</t>
        </is>
      </c>
      <c r="K3484" t="inlineStr">
        <is>
          <t>Tejaswini Tarigopula</t>
        </is>
      </c>
      <c r="L3484" t="inlineStr">
        <is>
          <t>Facebook</t>
        </is>
      </c>
      <c r="M3484" t="inlineStr">
        <is>
          <t>Direct (campaign tagged in CRM)</t>
        </is>
      </c>
      <c r="N3484" t="inlineStr">
        <is>
          <t>6ac24a53b0ba51b8a64b42b7</t>
        </is>
      </c>
      <c r="O3484" t="n">
        <v>1</v>
      </c>
      <c r="P3484" s="40">
        <f>IF(A3484="Lead",IF(ISNUMBER(MATCH(G3484,QualityStatuses,0)),1,0),0)</f>
        <v>0</v>
      </c>
      <c r="Q3484" s="40">
        <f>IF(A3484="Lead",IF(G3484="New Lead",0,1),0)</f>
        <v>1</v>
      </c>
      <c r="R3484" s="40">
        <f>IF(A3484="Lead",IF(G3484="Lost",1,0),0)</f>
        <v>0</v>
      </c>
      <c r="S3484" t="n">
        <v>16</v>
      </c>
      <c r="T3484" t="n">
        <v>2</v>
      </c>
      <c r="U3484" t="n">
        <v>0</v>
      </c>
      <c r="V3484" t="n">
        <v>0</v>
      </c>
      <c r="W3484" t="n">
        <v>0</v>
      </c>
      <c r="X3484" t="n">
        <v>0</v>
      </c>
      <c r="Y3484">
        <f>IF(AND(A3484="Lead",COUNTIF(MetaCamps,C3484)&gt;0),1,0)</f>
        <v>1</v>
      </c>
      <c r="Z3484">
        <f>IF(Y3484=1,P3484,0)</f>
        <v>0</v>
      </c>
    </row>
    <row r="3485">
      <c r="A3485" t="inlineStr">
        <is>
          <t>Lead</t>
        </is>
      </c>
      <c r="B3485" s="39" t="str">
        <f>IFERROR(INDEX(CampTypes,MATCH(C3485,CampList,0)),"Unattributed")</f>
        <v>Old</v>
      </c>
      <c r="C3485" t="inlineStr">
        <is>
          <t>E_Natuf_MF_05092026</t>
        </is>
      </c>
      <c r="D3485" t="inlineStr">
        <is>
          <t>E_Natuf_MF_05092026_ Ad Set1</t>
        </is>
      </c>
      <c r="E3485" t="inlineStr">
        <is>
          <t>E_Natuf_MF_05092026_ Ad Set1_Ad1</t>
        </is>
      </c>
      <c r="F3485" t="inlineStr">
        <is>
          <t>Natuf_MF</t>
        </is>
      </c>
      <c r="G3485" t="inlineStr">
        <is>
          <t>Lost</t>
        </is>
      </c>
      <c r="H3485" s="39" t="str">
        <f>IF(ISNUMBER(MATCH(G3485,QualityStatuses,0)),"Quality Lead","Non-Quality Lead")</f>
        <v>Non-Quality Lead</v>
      </c>
      <c r="I3485" t="inlineStr">
        <is>
          <t>2026-10</t>
        </is>
      </c>
      <c r="J3485" t="inlineStr">
        <is>
          <t>Wk of 2026-09-28</t>
        </is>
      </c>
      <c r="K3485" t="inlineStr">
        <is>
          <t>Marshal Malbari</t>
        </is>
      </c>
      <c r="L3485" t="inlineStr">
        <is>
          <t>Facebook</t>
        </is>
      </c>
      <c r="M3485" t="inlineStr">
        <is>
          <t>Direct (campaign tagged in CRM)</t>
        </is>
      </c>
      <c r="N3485" t="inlineStr">
        <is>
          <t>6ac241f0a5640520d01017d1</t>
        </is>
      </c>
      <c r="O3485" t="n">
        <v>1</v>
      </c>
      <c r="P3485" s="40">
        <f>IF(A3485="Lead",IF(ISNUMBER(MATCH(G3485,QualityStatuses,0)),1,0),0)</f>
        <v>0</v>
      </c>
      <c r="Q3485" s="40">
        <f>IF(A3485="Lead",IF(G3485="New Lead",0,1),0)</f>
        <v>1</v>
      </c>
      <c r="R3485" s="40">
        <f>IF(A3485="Lead",IF(G3485="Lost",1,0),0)</f>
        <v>1</v>
      </c>
      <c r="S3485" t="n">
        <v>14</v>
      </c>
      <c r="T3485" t="n">
        <v>4</v>
      </c>
      <c r="U3485" t="n">
        <v>0</v>
      </c>
      <c r="V3485" t="n">
        <v>0</v>
      </c>
      <c r="W3485" t="n">
        <v>0</v>
      </c>
      <c r="X3485" t="n">
        <v>0</v>
      </c>
      <c r="Y3485">
        <f>IF(AND(A3485="Lead",COUNTIF(MetaCamps,C3485)&gt;0),1,0)</f>
        <v>1</v>
      </c>
      <c r="Z3485">
        <f>IF(Y3485=1,P3485,0)</f>
        <v>0</v>
      </c>
    </row>
    <row r="3486">
      <c r="A3486" t="inlineStr">
        <is>
          <t>Lead</t>
        </is>
      </c>
      <c r="B3486" s="39" t="str">
        <f>IFERROR(INDEX(CampTypes,MATCH(C3486,CampList,0)),"Unattributed")</f>
        <v>Old</v>
      </c>
      <c r="C3486" t="inlineStr">
        <is>
          <t>E_Natuf_Generic_13082026</t>
        </is>
      </c>
      <c r="D3486" t="inlineStr">
        <is>
          <t>E_Natuf_Generic_13082026_Adset1</t>
        </is>
      </c>
      <c r="E3486" t="inlineStr">
        <is>
          <t>E_Natuf_Generic_13082026_Adset1_Ad1</t>
        </is>
      </c>
      <c r="F3486" t="inlineStr">
        <is>
          <t>Natuf</t>
        </is>
      </c>
      <c r="G3486" t="inlineStr">
        <is>
          <t>Attempt 1</t>
        </is>
      </c>
      <c r="H3486" s="39" t="str">
        <f>IF(ISNUMBER(MATCH(G3486,QualityStatuses,0)),"Quality Lead","Non-Quality Lead")</f>
        <v>Non-Quality Lead</v>
      </c>
      <c r="I3486" t="inlineStr">
        <is>
          <t>2026-10</t>
        </is>
      </c>
      <c r="J3486" t="inlineStr">
        <is>
          <t>Wk of 2026-09-28</t>
        </is>
      </c>
      <c r="K3486" t="inlineStr">
        <is>
          <t>Tejaswini Tarigopula</t>
        </is>
      </c>
      <c r="L3486" t="inlineStr">
        <is>
          <t>Facebook</t>
        </is>
      </c>
      <c r="M3486" t="inlineStr">
        <is>
          <t>Direct (campaign tagged in CRM)</t>
        </is>
      </c>
      <c r="N3486" t="inlineStr">
        <is>
          <t>6ac23df0379e39c5c88a1240</t>
        </is>
      </c>
      <c r="O3486" t="n">
        <v>1</v>
      </c>
      <c r="P3486" s="40">
        <f>IF(A3486="Lead",IF(ISNUMBER(MATCH(G3486,QualityStatuses,0)),1,0),0)</f>
        <v>0</v>
      </c>
      <c r="Q3486" s="40">
        <f>IF(A3486="Lead",IF(G3486="New Lead",0,1),0)</f>
        <v>1</v>
      </c>
      <c r="R3486" s="40">
        <f>IF(A3486="Lead",IF(G3486="Lost",1,0),0)</f>
        <v>0</v>
      </c>
      <c r="S3486" t="n">
        <v>2</v>
      </c>
      <c r="T3486" t="n">
        <v>1</v>
      </c>
      <c r="U3486" t="n">
        <v>0</v>
      </c>
      <c r="V3486" t="n">
        <v>0</v>
      </c>
      <c r="W3486" t="n">
        <v>0</v>
      </c>
      <c r="X3486" t="n">
        <v>0</v>
      </c>
      <c r="Y3486">
        <f>IF(AND(A3486="Lead",COUNTIF(MetaCamps,C3486)&gt;0),1,0)</f>
        <v>1</v>
      </c>
      <c r="Z3486">
        <f>IF(Y3486=1,P3486,0)</f>
        <v>0</v>
      </c>
    </row>
    <row r="3487">
      <c r="A3487" t="inlineStr">
        <is>
          <t>Lead</t>
        </is>
      </c>
      <c r="B3487" s="39" t="str">
        <f>IFERROR(INDEX(CampTypes,MATCH(C3487,CampList,0)),"Unattributed")</f>
        <v>Old</v>
      </c>
      <c r="C3487" t="inlineStr">
        <is>
          <t>E_Suresh_Natuf_Kiosk_07072026</t>
        </is>
      </c>
      <c r="D3487" t="inlineStr">
        <is>
          <t>E_Suresh_Natuf_Kiosk_07072026_Adset5</t>
        </is>
      </c>
      <c r="E3487" t="inlineStr">
        <is>
          <t>E_Hindi_Suresh_Natuf_Kiosk_07072026_Adset5_ad3 – Copy 2</t>
        </is>
      </c>
      <c r="F3487" t="inlineStr">
        <is>
          <t>Natuf</t>
        </is>
      </c>
      <c r="G3487" t="inlineStr">
        <is>
          <t>Attempt 1</t>
        </is>
      </c>
      <c r="H3487" s="39" t="str">
        <f>IF(ISNUMBER(MATCH(G3487,QualityStatuses,0)),"Quality Lead","Non-Quality Lead")</f>
        <v>Non-Quality Lead</v>
      </c>
      <c r="I3487" t="inlineStr">
        <is>
          <t>2026-10</t>
        </is>
      </c>
      <c r="J3487" t="inlineStr">
        <is>
          <t>Wk of 2026-09-28</t>
        </is>
      </c>
      <c r="K3487" t="inlineStr">
        <is>
          <t>Marshal Malbari</t>
        </is>
      </c>
      <c r="L3487" t="inlineStr">
        <is>
          <t>Facebook</t>
        </is>
      </c>
      <c r="M3487" t="inlineStr">
        <is>
          <t>Direct (campaign tagged in CRM)</t>
        </is>
      </c>
      <c r="N3487" t="inlineStr">
        <is>
          <t>6ac236b95692f7a2525b861b</t>
        </is>
      </c>
      <c r="O3487" t="n">
        <v>1</v>
      </c>
      <c r="P3487" s="40">
        <f>IF(A3487="Lead",IF(ISNUMBER(MATCH(G3487,QualityStatuses,0)),1,0),0)</f>
        <v>0</v>
      </c>
      <c r="Q3487" s="40">
        <f>IF(A3487="Lead",IF(G3487="New Lead",0,1),0)</f>
        <v>1</v>
      </c>
      <c r="R3487" s="40">
        <f>IF(A3487="Lead",IF(G3487="Lost",1,0),0)</f>
        <v>0</v>
      </c>
      <c r="S3487" t="n">
        <v>2</v>
      </c>
      <c r="T3487" t="n">
        <v>1</v>
      </c>
      <c r="U3487" t="n">
        <v>0</v>
      </c>
      <c r="V3487" t="n">
        <v>0</v>
      </c>
      <c r="W3487" t="n">
        <v>0</v>
      </c>
      <c r="X3487" t="n">
        <v>0</v>
      </c>
      <c r="Y3487">
        <f>IF(AND(A3487="Lead",COUNTIF(MetaCamps,C3487)&gt;0),1,0)</f>
        <v>1</v>
      </c>
      <c r="Z3487">
        <f>IF(Y3487=1,P3487,0)</f>
        <v>0</v>
      </c>
    </row>
    <row r="3488">
      <c r="A3488" t="inlineStr">
        <is>
          <t>Lead</t>
        </is>
      </c>
      <c r="B3488" s="39" t="str">
        <f>IFERROR(INDEX(CampTypes,MATCH(C3488,CampList,0)),"Unattributed")</f>
        <v>Old</v>
      </c>
      <c r="C3488" t="inlineStr">
        <is>
          <t>E_Natuf_Generic_13082026</t>
        </is>
      </c>
      <c r="D3488" t="inlineStr">
        <is>
          <t>E_Natuf_Generic_13082026_Adset1</t>
        </is>
      </c>
      <c r="E3488" t="inlineStr">
        <is>
          <t>E_Natuf_Generic_13082026_Adset1_Ad1</t>
        </is>
      </c>
      <c r="F3488" t="inlineStr">
        <is>
          <t>Natuf</t>
        </is>
      </c>
      <c r="G3488" t="inlineStr">
        <is>
          <t>Lost</t>
        </is>
      </c>
      <c r="H3488" s="39" t="str">
        <f>IF(ISNUMBER(MATCH(G3488,QualityStatuses,0)),"Quality Lead","Non-Quality Lead")</f>
        <v>Non-Quality Lead</v>
      </c>
      <c r="I3488" t="inlineStr">
        <is>
          <t>2026-10</t>
        </is>
      </c>
      <c r="J3488" t="inlineStr">
        <is>
          <t>Wk of 2026-09-28</t>
        </is>
      </c>
      <c r="K3488" t="inlineStr">
        <is>
          <t>Marshal Malbari</t>
        </is>
      </c>
      <c r="L3488" t="inlineStr">
        <is>
          <t>Facebook</t>
        </is>
      </c>
      <c r="M3488" t="inlineStr">
        <is>
          <t>Direct (campaign tagged in CRM)</t>
        </is>
      </c>
      <c r="N3488" t="inlineStr">
        <is>
          <t>6ac2326f738f42767b51ffd9</t>
        </is>
      </c>
      <c r="O3488" t="n">
        <v>1</v>
      </c>
      <c r="P3488" s="40">
        <f>IF(A3488="Lead",IF(ISNUMBER(MATCH(G3488,QualityStatuses,0)),1,0),0)</f>
        <v>0</v>
      </c>
      <c r="Q3488" s="40">
        <f>IF(A3488="Lead",IF(G3488="New Lead",0,1),0)</f>
        <v>1</v>
      </c>
      <c r="R3488" s="40">
        <f>IF(A3488="Lead",IF(G3488="Lost",1,0),0)</f>
        <v>1</v>
      </c>
      <c r="S3488" t="n">
        <v>6</v>
      </c>
      <c r="T3488" t="n">
        <v>3</v>
      </c>
      <c r="U3488" t="n">
        <v>0</v>
      </c>
      <c r="V3488" t="n">
        <v>0</v>
      </c>
      <c r="W3488" t="n">
        <v>0</v>
      </c>
      <c r="X3488" t="n">
        <v>0</v>
      </c>
      <c r="Y3488">
        <f>IF(AND(A3488="Lead",COUNTIF(MetaCamps,C3488)&gt;0),1,0)</f>
        <v>1</v>
      </c>
      <c r="Z3488">
        <f>IF(Y3488=1,P3488,0)</f>
        <v>0</v>
      </c>
    </row>
    <row r="3489">
      <c r="A3489" t="inlineStr">
        <is>
          <t>Lead</t>
        </is>
      </c>
      <c r="B3489" s="39" t="str">
        <f>IFERROR(INDEX(CampTypes,MATCH(C3489,CampList,0)),"Unattributed")</f>
        <v>Old</v>
      </c>
      <c r="C3489" t="inlineStr">
        <is>
          <t>E_Natuf_Generic_13082026</t>
        </is>
      </c>
      <c r="D3489" t="inlineStr">
        <is>
          <t>E_Natuf_Generic_13082026_Adset1</t>
        </is>
      </c>
      <c r="E3489" t="inlineStr">
        <is>
          <t>E_Natuf_Generic_13082026_Adset1_Ad1</t>
        </is>
      </c>
      <c r="F3489" t="inlineStr">
        <is>
          <t>Natuf</t>
        </is>
      </c>
      <c r="G3489" t="inlineStr">
        <is>
          <t>Lost</t>
        </is>
      </c>
      <c r="H3489" s="39" t="str">
        <f>IF(ISNUMBER(MATCH(G3489,QualityStatuses,0)),"Quality Lead","Non-Quality Lead")</f>
        <v>Non-Quality Lead</v>
      </c>
      <c r="I3489" t="inlineStr">
        <is>
          <t>2026-10</t>
        </is>
      </c>
      <c r="J3489" t="inlineStr">
        <is>
          <t>Wk of 2026-09-28</t>
        </is>
      </c>
      <c r="K3489" t="inlineStr">
        <is>
          <t>Marshal Malbari</t>
        </is>
      </c>
      <c r="L3489" t="inlineStr">
        <is>
          <t>Facebook</t>
        </is>
      </c>
      <c r="M3489" t="inlineStr">
        <is>
          <t>Direct (campaign tagged in CRM)</t>
        </is>
      </c>
      <c r="N3489" t="inlineStr">
        <is>
          <t>6ac22faea4974cec63a62e1c</t>
        </is>
      </c>
      <c r="O3489" t="n">
        <v>1</v>
      </c>
      <c r="P3489" s="40">
        <f>IF(A3489="Lead",IF(ISNUMBER(MATCH(G3489,QualityStatuses,0)),1,0),0)</f>
        <v>0</v>
      </c>
      <c r="Q3489" s="40">
        <f>IF(A3489="Lead",IF(G3489="New Lead",0,1),0)</f>
        <v>1</v>
      </c>
      <c r="R3489" s="40">
        <f>IF(A3489="Lead",IF(G3489="Lost",1,0),0)</f>
        <v>1</v>
      </c>
      <c r="S3489" t="n">
        <v>7</v>
      </c>
      <c r="T3489" t="n">
        <v>1</v>
      </c>
      <c r="U3489" t="n">
        <v>0</v>
      </c>
      <c r="V3489" t="n">
        <v>0</v>
      </c>
      <c r="W3489" t="n">
        <v>0</v>
      </c>
      <c r="X3489" t="n">
        <v>0</v>
      </c>
      <c r="Y3489">
        <f>IF(AND(A3489="Lead",COUNTIF(MetaCamps,C3489)&gt;0),1,0)</f>
        <v>1</v>
      </c>
      <c r="Z3489">
        <f>IF(Y3489=1,P3489,0)</f>
        <v>0</v>
      </c>
    </row>
    <row r="3490">
      <c r="A3490" t="inlineStr">
        <is>
          <t>Lead</t>
        </is>
      </c>
      <c r="B3490" s="39" t="str">
        <f>IFERROR(INDEX(CampTypes,MATCH(C3490,CampList,0)),"Unattributed")</f>
        <v>Old</v>
      </c>
      <c r="C3490" t="inlineStr">
        <is>
          <t>E_Suresh_Natuf_Kiosk_07072026</t>
        </is>
      </c>
      <c r="D3490" t="inlineStr">
        <is>
          <t>E_Suresh_Natuf_Kiosk_07072026_Adset5</t>
        </is>
      </c>
      <c r="E3490" t="inlineStr">
        <is>
          <t>E_Hindi_Suresh_Natuf_Kiosk_07072026_Adset5_ad3 – Copy 2</t>
        </is>
      </c>
      <c r="F3490" t="inlineStr">
        <is>
          <t>Natuf</t>
        </is>
      </c>
      <c r="G3490" t="inlineStr">
        <is>
          <t>Attempt 2</t>
        </is>
      </c>
      <c r="H3490" s="39" t="str">
        <f>IF(ISNUMBER(MATCH(G3490,QualityStatuses,0)),"Quality Lead","Non-Quality Lead")</f>
        <v>Non-Quality Lead</v>
      </c>
      <c r="I3490" t="inlineStr">
        <is>
          <t>2026-10</t>
        </is>
      </c>
      <c r="J3490" t="inlineStr">
        <is>
          <t>Wk of 2026-09-28</t>
        </is>
      </c>
      <c r="K3490" t="inlineStr">
        <is>
          <t>Marshal Malbari</t>
        </is>
      </c>
      <c r="L3490" t="inlineStr">
        <is>
          <t>Facebook</t>
        </is>
      </c>
      <c r="M3490" t="inlineStr">
        <is>
          <t>Direct (campaign tagged in CRM)</t>
        </is>
      </c>
      <c r="N3490" t="inlineStr">
        <is>
          <t>6ac22f662581f8f44a384025</t>
        </is>
      </c>
      <c r="O3490" t="n">
        <v>1</v>
      </c>
      <c r="P3490" s="40">
        <f>IF(A3490="Lead",IF(ISNUMBER(MATCH(G3490,QualityStatuses,0)),1,0),0)</f>
        <v>0</v>
      </c>
      <c r="Q3490" s="40">
        <f>IF(A3490="Lead",IF(G3490="New Lead",0,1),0)</f>
        <v>1</v>
      </c>
      <c r="R3490" s="40">
        <f>IF(A3490="Lead",IF(G3490="Lost",1,0),0)</f>
        <v>0</v>
      </c>
      <c r="S3490" t="n">
        <v>3</v>
      </c>
      <c r="T3490" t="n">
        <v>1</v>
      </c>
      <c r="U3490" t="n">
        <v>0</v>
      </c>
      <c r="V3490" t="n">
        <v>0</v>
      </c>
      <c r="W3490" t="n">
        <v>0</v>
      </c>
      <c r="X3490" t="n">
        <v>0</v>
      </c>
      <c r="Y3490">
        <f>IF(AND(A3490="Lead",COUNTIF(MetaCamps,C3490)&gt;0),1,0)</f>
        <v>1</v>
      </c>
      <c r="Z3490">
        <f>IF(Y3490=1,P3490,0)</f>
        <v>0</v>
      </c>
    </row>
    <row r="3491">
      <c r="A3491" t="inlineStr">
        <is>
          <t>Lead</t>
        </is>
      </c>
      <c r="B3491" s="39" t="str">
        <f>IFERROR(INDEX(CampTypes,MATCH(C3491,CampList,0)),"Unattributed")</f>
        <v>Old</v>
      </c>
      <c r="C3491" t="inlineStr">
        <is>
          <t>natuf_Kiosk_14072026_Hindi</t>
        </is>
      </c>
      <c r="D3491" t="inlineStr">
        <is>
          <t>natuf_Kiosk_23092026_ad set3</t>
        </is>
      </c>
      <c r="E3491" t="inlineStr">
        <is>
          <t>natuf_Kiosk_23092026_ad set3_ad1</t>
        </is>
      </c>
      <c r="F3491" t="inlineStr">
        <is>
          <t>Natuf</t>
        </is>
      </c>
      <c r="G3491" t="inlineStr">
        <is>
          <t>Lost</t>
        </is>
      </c>
      <c r="H3491" s="39" t="str">
        <f>IF(ISNUMBER(MATCH(G3491,QualityStatuses,0)),"Quality Lead","Non-Quality Lead")</f>
        <v>Non-Quality Lead</v>
      </c>
      <c r="I3491" t="inlineStr">
        <is>
          <t>2026-10</t>
        </is>
      </c>
      <c r="J3491" t="inlineStr">
        <is>
          <t>Wk of 2026-09-28</t>
        </is>
      </c>
      <c r="K3491" t="inlineStr">
        <is>
          <t>Marshal Malbari</t>
        </is>
      </c>
      <c r="L3491" t="inlineStr">
        <is>
          <t>Facebook</t>
        </is>
      </c>
      <c r="M3491" t="inlineStr">
        <is>
          <t>Direct (campaign tagged in CRM)</t>
        </is>
      </c>
      <c r="N3491" t="inlineStr">
        <is>
          <t>6ac22f4844482dd4def15ec8</t>
        </is>
      </c>
      <c r="O3491" t="n">
        <v>1</v>
      </c>
      <c r="P3491" s="40">
        <f>IF(A3491="Lead",IF(ISNUMBER(MATCH(G3491,QualityStatuses,0)),1,0),0)</f>
        <v>0</v>
      </c>
      <c r="Q3491" s="40">
        <f>IF(A3491="Lead",IF(G3491="New Lead",0,1),0)</f>
        <v>1</v>
      </c>
      <c r="R3491" s="40">
        <f>IF(A3491="Lead",IF(G3491="Lost",1,0),0)</f>
        <v>1</v>
      </c>
      <c r="S3491" t="n">
        <v>4</v>
      </c>
      <c r="T3491" t="n">
        <v>3</v>
      </c>
      <c r="U3491" t="n">
        <v>0</v>
      </c>
      <c r="V3491" t="n">
        <v>0</v>
      </c>
      <c r="W3491" t="n">
        <v>0</v>
      </c>
      <c r="X3491" t="n">
        <v>0</v>
      </c>
      <c r="Y3491">
        <f>IF(AND(A3491="Lead",COUNTIF(MetaCamps,C3491)&gt;0),1,0)</f>
        <v>1</v>
      </c>
      <c r="Z3491">
        <f>IF(Y3491=1,P3491,0)</f>
        <v>0</v>
      </c>
    </row>
    <row r="3492">
      <c r="A3492" t="inlineStr">
        <is>
          <t>Lead</t>
        </is>
      </c>
      <c r="B3492" s="39" t="str">
        <f>IFERROR(INDEX(CampTypes,MATCH(C3492,CampList,0)),"Unattributed")</f>
        <v>Old</v>
      </c>
      <c r="C3492" t="inlineStr">
        <is>
          <t>natuf_Kiosk_14072026_Hindi</t>
        </is>
      </c>
      <c r="D3492" t="inlineStr">
        <is>
          <t>natuf_Kiosk_14072026_Highest-converting industries</t>
        </is>
      </c>
      <c r="E3492" t="inlineStr">
        <is>
          <t>natuf_Kiosk_14072026_ad set_ad1</t>
        </is>
      </c>
      <c r="F3492" t="inlineStr">
        <is>
          <t>Natuf</t>
        </is>
      </c>
      <c r="G3492" t="inlineStr">
        <is>
          <t>Connected</t>
        </is>
      </c>
      <c r="H3492" s="39" t="str">
        <f>IF(ISNUMBER(MATCH(G3492,QualityStatuses,0)),"Quality Lead","Non-Quality Lead")</f>
        <v>Non-Quality Lead</v>
      </c>
      <c r="I3492" t="inlineStr">
        <is>
          <t>2026-10</t>
        </is>
      </c>
      <c r="J3492" t="inlineStr">
        <is>
          <t>Wk of 2026-09-28</t>
        </is>
      </c>
      <c r="K3492" t="inlineStr">
        <is>
          <t>Tejaswini Tarigopula</t>
        </is>
      </c>
      <c r="L3492" t="inlineStr">
        <is>
          <t>Facebook</t>
        </is>
      </c>
      <c r="M3492" t="inlineStr">
        <is>
          <t>Direct (campaign tagged in CRM)</t>
        </is>
      </c>
      <c r="N3492" t="inlineStr">
        <is>
          <t>6ac22d4d643419620521002a</t>
        </is>
      </c>
      <c r="O3492" t="n">
        <v>1</v>
      </c>
      <c r="P3492" s="40">
        <f>IF(A3492="Lead",IF(ISNUMBER(MATCH(G3492,QualityStatuses,0)),1,0),0)</f>
        <v>0</v>
      </c>
      <c r="Q3492" s="40">
        <f>IF(A3492="Lead",IF(G3492="New Lead",0,1),0)</f>
        <v>1</v>
      </c>
      <c r="R3492" s="40">
        <f>IF(A3492="Lead",IF(G3492="Lost",1,0),0)</f>
        <v>0</v>
      </c>
      <c r="S3492" t="n">
        <v>1</v>
      </c>
      <c r="T3492" t="n">
        <v>1</v>
      </c>
      <c r="U3492" t="n">
        <v>0</v>
      </c>
      <c r="V3492" t="n">
        <v>0</v>
      </c>
      <c r="W3492" t="n">
        <v>0</v>
      </c>
      <c r="X3492" t="n">
        <v>0</v>
      </c>
      <c r="Y3492">
        <f>IF(AND(A3492="Lead",COUNTIF(MetaCamps,C3492)&gt;0),1,0)</f>
        <v>1</v>
      </c>
      <c r="Z3492">
        <f>IF(Y3492=1,P3492,0)</f>
        <v>0</v>
      </c>
    </row>
    <row r="3493">
      <c r="A3493" t="inlineStr">
        <is>
          <t>Lead</t>
        </is>
      </c>
      <c r="B3493" s="39" t="str">
        <f>IFERROR(INDEX(CampTypes,MATCH(C3493,CampList,0)),"Unattributed")</f>
        <v>Old</v>
      </c>
      <c r="C3493" t="inlineStr">
        <is>
          <t>E_Natuf_Foco_10092026</t>
        </is>
      </c>
      <c r="D3493" t="inlineStr">
        <is>
          <t>E_Natuf_Foco_10092026_Ad Set4</t>
        </is>
      </c>
      <c r="E3493" t="inlineStr">
        <is>
          <t>E_Natuf_Foco_10092026_Ad Set4_Ad4 -1</t>
        </is>
      </c>
      <c r="F3493" t="inlineStr">
        <is>
          <t>Natuf</t>
        </is>
      </c>
      <c r="G3493" t="inlineStr">
        <is>
          <t>Connected</t>
        </is>
      </c>
      <c r="H3493" s="39" t="str">
        <f>IF(ISNUMBER(MATCH(G3493,QualityStatuses,0)),"Quality Lead","Non-Quality Lead")</f>
        <v>Non-Quality Lead</v>
      </c>
      <c r="I3493" t="inlineStr">
        <is>
          <t>2026-10</t>
        </is>
      </c>
      <c r="J3493" t="inlineStr">
        <is>
          <t>Wk of 2026-09-28</t>
        </is>
      </c>
      <c r="K3493" t="inlineStr">
        <is>
          <t>Tejaswini Tarigopula</t>
        </is>
      </c>
      <c r="L3493" t="inlineStr">
        <is>
          <t>Facebook</t>
        </is>
      </c>
      <c r="M3493" t="inlineStr">
        <is>
          <t>Direct (campaign tagged in CRM)</t>
        </is>
      </c>
      <c r="N3493" t="inlineStr">
        <is>
          <t>6ac22d4328f95dec3f67cf5d</t>
        </is>
      </c>
      <c r="O3493" t="n">
        <v>1</v>
      </c>
      <c r="P3493" s="40">
        <f>IF(A3493="Lead",IF(ISNUMBER(MATCH(G3493,QualityStatuses,0)),1,0),0)</f>
        <v>0</v>
      </c>
      <c r="Q3493" s="40">
        <f>IF(A3493="Lead",IF(G3493="New Lead",0,1),0)</f>
        <v>1</v>
      </c>
      <c r="R3493" s="40">
        <f>IF(A3493="Lead",IF(G3493="Lost",1,0),0)</f>
        <v>0</v>
      </c>
      <c r="S3493" t="n">
        <v>1</v>
      </c>
      <c r="T3493" t="n">
        <v>1</v>
      </c>
      <c r="U3493" t="n">
        <v>0</v>
      </c>
      <c r="V3493" t="n">
        <v>0</v>
      </c>
      <c r="W3493" t="n">
        <v>0</v>
      </c>
      <c r="X3493" t="n">
        <v>0</v>
      </c>
      <c r="Y3493">
        <f>IF(AND(A3493="Lead",COUNTIF(MetaCamps,C3493)&gt;0),1,0)</f>
        <v>1</v>
      </c>
      <c r="Z3493">
        <f>IF(Y3493=1,P3493,0)</f>
        <v>0</v>
      </c>
    </row>
    <row r="3494">
      <c r="A3494" t="inlineStr">
        <is>
          <t>Lead</t>
        </is>
      </c>
      <c r="B3494" s="39" t="str">
        <f>IFERROR(INDEX(CampTypes,MATCH(C3494,CampList,0)),"Unattributed")</f>
        <v>Old</v>
      </c>
      <c r="C3494" t="inlineStr">
        <is>
          <t>E_Suresh_Natuf_Kiosk_07072026</t>
        </is>
      </c>
      <c r="D3494" t="inlineStr">
        <is>
          <t>E_Suresh_Natuf_Kiosk_07072026_Adset5</t>
        </is>
      </c>
      <c r="E3494" t="inlineStr">
        <is>
          <t>E_Hindi_Suresh_Natuf_Kiosk_07072026_Adset5_ad3 – Copy 2</t>
        </is>
      </c>
      <c r="F3494" t="inlineStr">
        <is>
          <t>Natuf</t>
        </is>
      </c>
      <c r="G3494" t="inlineStr">
        <is>
          <t>Attempt 5</t>
        </is>
      </c>
      <c r="H3494" s="39" t="str">
        <f>IF(ISNUMBER(MATCH(G3494,QualityStatuses,0)),"Quality Lead","Non-Quality Lead")</f>
        <v>Non-Quality Lead</v>
      </c>
      <c r="I3494" t="inlineStr">
        <is>
          <t>2026-10</t>
        </is>
      </c>
      <c r="J3494" t="inlineStr">
        <is>
          <t>Wk of 2026-09-28</t>
        </is>
      </c>
      <c r="K3494" t="inlineStr">
        <is>
          <t>Tejaswini Tarigopula</t>
        </is>
      </c>
      <c r="L3494" t="inlineStr">
        <is>
          <t>Facebook</t>
        </is>
      </c>
      <c r="M3494" t="inlineStr">
        <is>
          <t>Direct (campaign tagged in CRM)</t>
        </is>
      </c>
      <c r="N3494" t="inlineStr">
        <is>
          <t>6ac22d1f9170e43cacf8d3d9</t>
        </is>
      </c>
      <c r="O3494" t="n">
        <v>1</v>
      </c>
      <c r="P3494" s="40">
        <f>IF(A3494="Lead",IF(ISNUMBER(MATCH(G3494,QualityStatuses,0)),1,0),0)</f>
        <v>0</v>
      </c>
      <c r="Q3494" s="40">
        <f>IF(A3494="Lead",IF(G3494="New Lead",0,1),0)</f>
        <v>1</v>
      </c>
      <c r="R3494" s="40">
        <f>IF(A3494="Lead",IF(G3494="Lost",1,0),0)</f>
        <v>0</v>
      </c>
      <c r="S3494" t="n">
        <v>6</v>
      </c>
      <c r="T3494" t="n">
        <v>3</v>
      </c>
      <c r="U3494" t="n">
        <v>0</v>
      </c>
      <c r="V3494" t="n">
        <v>0</v>
      </c>
      <c r="W3494" t="n">
        <v>0</v>
      </c>
      <c r="X3494" t="n">
        <v>0</v>
      </c>
      <c r="Y3494">
        <f>IF(AND(A3494="Lead",COUNTIF(MetaCamps,C3494)&gt;0),1,0)</f>
        <v>1</v>
      </c>
      <c r="Z3494">
        <f>IF(Y3494=1,P3494,0)</f>
        <v>0</v>
      </c>
    </row>
    <row r="3495">
      <c r="A3495" t="inlineStr">
        <is>
          <t>Lead</t>
        </is>
      </c>
      <c r="B3495" s="39" t="str">
        <f>IFERROR(INDEX(CampTypes,MATCH(C3495,CampList,0)),"Unattributed")</f>
        <v>Old</v>
      </c>
      <c r="C3495" t="inlineStr">
        <is>
          <t>E_Natuf_Generic_13082026</t>
        </is>
      </c>
      <c r="D3495" t="inlineStr">
        <is>
          <t>E_Natuf_Generic_13082026_Adset1</t>
        </is>
      </c>
      <c r="E3495" t="inlineStr">
        <is>
          <t>E_Natuf_Generic_13082026_Adset1_Ad1</t>
        </is>
      </c>
      <c r="F3495" t="inlineStr">
        <is>
          <t>Natuf</t>
        </is>
      </c>
      <c r="G3495" t="inlineStr">
        <is>
          <t>Attempt 1</t>
        </is>
      </c>
      <c r="H3495" s="39" t="str">
        <f>IF(ISNUMBER(MATCH(G3495,QualityStatuses,0)),"Quality Lead","Non-Quality Lead")</f>
        <v>Non-Quality Lead</v>
      </c>
      <c r="I3495" t="inlineStr">
        <is>
          <t>2026-10</t>
        </is>
      </c>
      <c r="J3495" t="inlineStr">
        <is>
          <t>Wk of 2026-09-28</t>
        </is>
      </c>
      <c r="K3495" t="inlineStr">
        <is>
          <t>Tejaswini Tarigopula</t>
        </is>
      </c>
      <c r="L3495" t="inlineStr">
        <is>
          <t>Facebook</t>
        </is>
      </c>
      <c r="M3495" t="inlineStr">
        <is>
          <t>Direct (campaign tagged in CRM)</t>
        </is>
      </c>
      <c r="N3495" t="inlineStr">
        <is>
          <t>6ac222c898295de60cb86b05</t>
        </is>
      </c>
      <c r="O3495" t="n">
        <v>1</v>
      </c>
      <c r="P3495" s="40">
        <f>IF(A3495="Lead",IF(ISNUMBER(MATCH(G3495,QualityStatuses,0)),1,0),0)</f>
        <v>0</v>
      </c>
      <c r="Q3495" s="40">
        <f>IF(A3495="Lead",IF(G3495="New Lead",0,1),0)</f>
        <v>1</v>
      </c>
      <c r="R3495" s="40">
        <f>IF(A3495="Lead",IF(G3495="Lost",1,0),0)</f>
        <v>0</v>
      </c>
      <c r="S3495" t="n">
        <v>1</v>
      </c>
      <c r="T3495" t="n">
        <v>1</v>
      </c>
      <c r="U3495" t="n">
        <v>0</v>
      </c>
      <c r="V3495" t="n">
        <v>0</v>
      </c>
      <c r="W3495" t="n">
        <v>0</v>
      </c>
      <c r="X3495" t="n">
        <v>0</v>
      </c>
      <c r="Y3495">
        <f>IF(AND(A3495="Lead",COUNTIF(MetaCamps,C3495)&gt;0),1,0)</f>
        <v>1</v>
      </c>
      <c r="Z3495">
        <f>IF(Y3495=1,P3495,0)</f>
        <v>0</v>
      </c>
    </row>
    <row r="3496">
      <c r="A3496" t="inlineStr">
        <is>
          <t>Lead</t>
        </is>
      </c>
      <c r="B3496" s="39" t="str">
        <f>IFERROR(INDEX(CampTypes,MATCH(C3496,CampList,0)),"Unattributed")</f>
        <v>Old</v>
      </c>
      <c r="C3496" t="inlineStr">
        <is>
          <t>natuf_Kiosk_14072026_Hindi</t>
        </is>
      </c>
      <c r="D3496" t="inlineStr">
        <is>
          <t>natuf_Kiosk_23092026_ad set3</t>
        </is>
      </c>
      <c r="E3496" t="inlineStr">
        <is>
          <t>natuf_Kiosk_23092026_ad set3_ad1</t>
        </is>
      </c>
      <c r="F3496" t="inlineStr">
        <is>
          <t>Natuf</t>
        </is>
      </c>
      <c r="G3496" t="inlineStr">
        <is>
          <t>Connected</t>
        </is>
      </c>
      <c r="H3496" s="39" t="str">
        <f>IF(ISNUMBER(MATCH(G3496,QualityStatuses,0)),"Quality Lead","Non-Quality Lead")</f>
        <v>Non-Quality Lead</v>
      </c>
      <c r="I3496" t="inlineStr">
        <is>
          <t>2026-10</t>
        </is>
      </c>
      <c r="J3496" t="inlineStr">
        <is>
          <t>Wk of 2026-09-28</t>
        </is>
      </c>
      <c r="K3496" t="inlineStr">
        <is>
          <t>Deepak Rai</t>
        </is>
      </c>
      <c r="L3496" t="inlineStr">
        <is>
          <t>Facebook</t>
        </is>
      </c>
      <c r="M3496" t="inlineStr">
        <is>
          <t>Direct (campaign tagged in CRM)</t>
        </is>
      </c>
      <c r="N3496" t="inlineStr">
        <is>
          <t>6ac21f0e328c48940b338c43</t>
        </is>
      </c>
      <c r="O3496" t="n">
        <v>1</v>
      </c>
      <c r="P3496" s="40">
        <f>IF(A3496="Lead",IF(ISNUMBER(MATCH(G3496,QualityStatuses,0)),1,0),0)</f>
        <v>0</v>
      </c>
      <c r="Q3496" s="40">
        <f>IF(A3496="Lead",IF(G3496="New Lead",0,1),0)</f>
        <v>1</v>
      </c>
      <c r="R3496" s="40">
        <f>IF(A3496="Lead",IF(G3496="Lost",1,0),0)</f>
        <v>0</v>
      </c>
      <c r="S3496" t="n">
        <v>1</v>
      </c>
      <c r="T3496" t="n">
        <v>0</v>
      </c>
      <c r="U3496" t="n">
        <v>0</v>
      </c>
      <c r="V3496" t="n">
        <v>0</v>
      </c>
      <c r="W3496" t="n">
        <v>0</v>
      </c>
      <c r="X3496" t="n">
        <v>0</v>
      </c>
      <c r="Y3496">
        <f>IF(AND(A3496="Lead",COUNTIF(MetaCamps,C3496)&gt;0),1,0)</f>
        <v>1</v>
      </c>
      <c r="Z3496">
        <f>IF(Y3496=1,P3496,0)</f>
        <v>0</v>
      </c>
    </row>
    <row r="3497">
      <c r="A3497" t="inlineStr">
        <is>
          <t>Lead</t>
        </is>
      </c>
      <c r="B3497" s="39" t="str">
        <f>IFERROR(INDEX(CampTypes,MATCH(C3497,CampList,0)),"Unattributed")</f>
        <v>Old</v>
      </c>
      <c r="C3497" t="inlineStr">
        <is>
          <t>E_Suresh_Natuf_Kiosk_07072026</t>
        </is>
      </c>
      <c r="D3497" t="inlineStr">
        <is>
          <t>E_Suresh_Natuf_Kiosk_07072026_Adset5</t>
        </is>
      </c>
      <c r="E3497" t="inlineStr">
        <is>
          <t>E_Hindi_Suresh_Natuf_Kiosk_07072026_Adset5_ad3 – Copy 2</t>
        </is>
      </c>
      <c r="F3497" t="inlineStr">
        <is>
          <t>Natuf</t>
        </is>
      </c>
      <c r="G3497" t="inlineStr">
        <is>
          <t>Meeting Conducted</t>
        </is>
      </c>
      <c r="H3497" s="39" t="str">
        <f>IF(ISNUMBER(MATCH(G3497,QualityStatuses,0)),"Quality Lead","Non-Quality Lead")</f>
        <v>Quality Lead</v>
      </c>
      <c r="I3497" t="inlineStr">
        <is>
          <t>2026-10</t>
        </is>
      </c>
      <c r="J3497" t="inlineStr">
        <is>
          <t>Wk of 2026-09-28</t>
        </is>
      </c>
      <c r="K3497" t="inlineStr">
        <is>
          <t>Tejaswini Tarigopula</t>
        </is>
      </c>
      <c r="L3497" t="inlineStr">
        <is>
          <t>Facebook</t>
        </is>
      </c>
      <c r="M3497" t="inlineStr">
        <is>
          <t>Direct (campaign tagged in CRM)</t>
        </is>
      </c>
      <c r="N3497" t="inlineStr">
        <is>
          <t>6ac21e261dd870a4d4b7cb02</t>
        </is>
      </c>
      <c r="O3497" t="n">
        <v>1</v>
      </c>
      <c r="P3497" s="40">
        <f>IF(A3497="Lead",IF(ISNUMBER(MATCH(G3497,QualityStatuses,0)),1,0),0)</f>
        <v>1</v>
      </c>
      <c r="Q3497" s="40">
        <f>IF(A3497="Lead",IF(G3497="New Lead",0,1),0)</f>
        <v>1</v>
      </c>
      <c r="R3497" s="40">
        <f>IF(A3497="Lead",IF(G3497="Lost",1,0),0)</f>
        <v>0</v>
      </c>
      <c r="S3497" t="n">
        <v>9</v>
      </c>
      <c r="T3497" t="n">
        <v>4</v>
      </c>
      <c r="U3497" t="n">
        <v>0</v>
      </c>
      <c r="V3497" t="n">
        <v>0</v>
      </c>
      <c r="W3497" t="n">
        <v>0</v>
      </c>
      <c r="X3497" t="n">
        <v>0</v>
      </c>
      <c r="Y3497">
        <f>IF(AND(A3497="Lead",COUNTIF(MetaCamps,C3497)&gt;0),1,0)</f>
        <v>1</v>
      </c>
      <c r="Z3497">
        <f>IF(Y3497=1,P3497,0)</f>
        <v>1</v>
      </c>
    </row>
    <row r="3498">
      <c r="A3498" t="inlineStr">
        <is>
          <t>Lead</t>
        </is>
      </c>
      <c r="B3498" s="39" t="str">
        <f>IFERROR(INDEX(CampTypes,MATCH(C3498,CampList,0)),"Unattributed")</f>
        <v>Old</v>
      </c>
      <c r="C3498" t="inlineStr">
        <is>
          <t>E_Karan_Natuf_All_07072026</t>
        </is>
      </c>
      <c r="D3498" t="inlineStr">
        <is>
          <t>E_Karan_Natuf_Fragship_07072026_Adset2</t>
        </is>
      </c>
      <c r="E3498" t="inlineStr">
        <is>
          <t>E_Karan_Natuf_Flagship_Cafe_07072026_Adset2_Ad1 – Copy 2</t>
        </is>
      </c>
      <c r="F3498" t="inlineStr">
        <is>
          <t>Natuf</t>
        </is>
      </c>
      <c r="G3498" t="inlineStr">
        <is>
          <t>Details Shared</t>
        </is>
      </c>
      <c r="H3498" s="39" t="str">
        <f>IF(ISNUMBER(MATCH(G3498,QualityStatuses,0)),"Quality Lead","Non-Quality Lead")</f>
        <v>Quality Lead</v>
      </c>
      <c r="I3498" t="inlineStr">
        <is>
          <t>2026-10</t>
        </is>
      </c>
      <c r="J3498" t="inlineStr">
        <is>
          <t>Wk of 2026-09-28</t>
        </is>
      </c>
      <c r="K3498" t="inlineStr">
        <is>
          <t>Tejaswini Tarigopula</t>
        </is>
      </c>
      <c r="L3498" t="inlineStr">
        <is>
          <t>Facebook</t>
        </is>
      </c>
      <c r="M3498" t="inlineStr">
        <is>
          <t>Direct (campaign tagged in CRM)</t>
        </is>
      </c>
      <c r="N3498" t="inlineStr">
        <is>
          <t>6ac211f4de1422a4d9c201bf</t>
        </is>
      </c>
      <c r="O3498" t="n">
        <v>1</v>
      </c>
      <c r="P3498" s="40">
        <f>IF(A3498="Lead",IF(ISNUMBER(MATCH(G3498,QualityStatuses,0)),1,0),0)</f>
        <v>1</v>
      </c>
      <c r="Q3498" s="40">
        <f>IF(A3498="Lead",IF(G3498="New Lead",0,1),0)</f>
        <v>1</v>
      </c>
      <c r="R3498" s="40">
        <f>IF(A3498="Lead",IF(G3498="Lost",1,0),0)</f>
        <v>0</v>
      </c>
      <c r="S3498" t="n">
        <v>3</v>
      </c>
      <c r="T3498" t="n">
        <v>2</v>
      </c>
      <c r="U3498" t="n">
        <v>0</v>
      </c>
      <c r="V3498" t="n">
        <v>0</v>
      </c>
      <c r="W3498" t="n">
        <v>0</v>
      </c>
      <c r="X3498" t="n">
        <v>0</v>
      </c>
      <c r="Y3498">
        <f>IF(AND(A3498="Lead",COUNTIF(MetaCamps,C3498)&gt;0),1,0)</f>
        <v>1</v>
      </c>
      <c r="Z3498">
        <f>IF(Y3498=1,P3498,0)</f>
        <v>1</v>
      </c>
    </row>
    <row r="3499">
      <c r="A3499" t="inlineStr">
        <is>
          <t>Lead</t>
        </is>
      </c>
      <c r="B3499" s="39" t="str">
        <f>IFERROR(INDEX(CampTypes,MATCH(C3499,CampList,0)),"Unattributed")</f>
        <v>Old</v>
      </c>
      <c r="C3499" t="inlineStr">
        <is>
          <t>E_Natuf_Generic_13082026</t>
        </is>
      </c>
      <c r="D3499" t="inlineStr">
        <is>
          <t>E_Natuf_Generic_13082026_Adset1</t>
        </is>
      </c>
      <c r="E3499" t="inlineStr">
        <is>
          <t>E_Natuf_Generic_13082026_Adset1_Ad1</t>
        </is>
      </c>
      <c r="F3499" t="inlineStr">
        <is>
          <t>Natuf</t>
        </is>
      </c>
      <c r="G3499" t="inlineStr">
        <is>
          <t>Attempt 4</t>
        </is>
      </c>
      <c r="H3499" s="39" t="str">
        <f>IF(ISNUMBER(MATCH(G3499,QualityStatuses,0)),"Quality Lead","Non-Quality Lead")</f>
        <v>Non-Quality Lead</v>
      </c>
      <c r="I3499" t="inlineStr">
        <is>
          <t>2026-10</t>
        </is>
      </c>
      <c r="J3499" t="inlineStr">
        <is>
          <t>Wk of 2026-09-28</t>
        </is>
      </c>
      <c r="K3499" t="inlineStr">
        <is>
          <t>Tejaswini Tarigopula</t>
        </is>
      </c>
      <c r="L3499" t="inlineStr">
        <is>
          <t>Facebook</t>
        </is>
      </c>
      <c r="M3499" t="inlineStr">
        <is>
          <t>Direct (campaign tagged in CRM)</t>
        </is>
      </c>
      <c r="N3499" t="inlineStr">
        <is>
          <t>6ac210bdd4fb613e9c01ce23</t>
        </is>
      </c>
      <c r="O3499" t="n">
        <v>1</v>
      </c>
      <c r="P3499" s="40">
        <f>IF(A3499="Lead",IF(ISNUMBER(MATCH(G3499,QualityStatuses,0)),1,0),0)</f>
        <v>0</v>
      </c>
      <c r="Q3499" s="40">
        <f>IF(A3499="Lead",IF(G3499="New Lead",0,1),0)</f>
        <v>1</v>
      </c>
      <c r="R3499" s="40">
        <f>IF(A3499="Lead",IF(G3499="Lost",1,0),0)</f>
        <v>0</v>
      </c>
      <c r="S3499" t="n">
        <v>3</v>
      </c>
      <c r="T3499" t="n">
        <v>0</v>
      </c>
      <c r="U3499" t="n">
        <v>0</v>
      </c>
      <c r="V3499" t="n">
        <v>0</v>
      </c>
      <c r="W3499" t="n">
        <v>0</v>
      </c>
      <c r="X3499" t="n">
        <v>0</v>
      </c>
      <c r="Y3499">
        <f>IF(AND(A3499="Lead",COUNTIF(MetaCamps,C3499)&gt;0),1,0)</f>
        <v>1</v>
      </c>
      <c r="Z3499">
        <f>IF(Y3499=1,P3499,0)</f>
        <v>0</v>
      </c>
    </row>
    <row r="3500">
      <c r="A3500" t="inlineStr">
        <is>
          <t>Lead</t>
        </is>
      </c>
      <c r="B3500" s="39" t="str">
        <f>IFERROR(INDEX(CampTypes,MATCH(C3500,CampList,0)),"Unattributed")</f>
        <v>Old</v>
      </c>
      <c r="C3500" t="inlineStr">
        <is>
          <t>E_Natuf_Generic_13082026</t>
        </is>
      </c>
      <c r="D3500" t="inlineStr">
        <is>
          <t>E_Natuf_Generic_13082026_Adset1</t>
        </is>
      </c>
      <c r="E3500" t="inlineStr">
        <is>
          <t>E_Natuf_Generic_13082026_Adset1_Ad1</t>
        </is>
      </c>
      <c r="F3500" t="inlineStr">
        <is>
          <t>Natuf</t>
        </is>
      </c>
      <c r="G3500" t="inlineStr">
        <is>
          <t>Attempt 1</t>
        </is>
      </c>
      <c r="H3500" s="39" t="str">
        <f>IF(ISNUMBER(MATCH(G3500,QualityStatuses,0)),"Quality Lead","Non-Quality Lead")</f>
        <v>Non-Quality Lead</v>
      </c>
      <c r="I3500" t="inlineStr">
        <is>
          <t>2026-10</t>
        </is>
      </c>
      <c r="J3500" t="inlineStr">
        <is>
          <t>Wk of 2026-09-28</t>
        </is>
      </c>
      <c r="K3500" t="inlineStr">
        <is>
          <t>Tejaswini Tarigopula</t>
        </is>
      </c>
      <c r="L3500" t="inlineStr">
        <is>
          <t>Facebook</t>
        </is>
      </c>
      <c r="M3500" t="inlineStr">
        <is>
          <t>Direct (campaign tagged in CRM)</t>
        </is>
      </c>
      <c r="N3500" t="inlineStr">
        <is>
          <t>6ac2053728edd2f5bf762c36</t>
        </is>
      </c>
      <c r="O3500" t="n">
        <v>1</v>
      </c>
      <c r="P3500" s="40">
        <f>IF(A3500="Lead",IF(ISNUMBER(MATCH(G3500,QualityStatuses,0)),1,0),0)</f>
        <v>0</v>
      </c>
      <c r="Q3500" s="40">
        <f>IF(A3500="Lead",IF(G3500="New Lead",0,1),0)</f>
        <v>1</v>
      </c>
      <c r="R3500" s="40">
        <f>IF(A3500="Lead",IF(G3500="Lost",1,0),0)</f>
        <v>0</v>
      </c>
      <c r="S3500" t="n">
        <v>2</v>
      </c>
      <c r="T3500" t="n">
        <v>1</v>
      </c>
      <c r="U3500" t="n">
        <v>0</v>
      </c>
      <c r="V3500" t="n">
        <v>0</v>
      </c>
      <c r="W3500" t="n">
        <v>0</v>
      </c>
      <c r="X3500" t="n">
        <v>0</v>
      </c>
      <c r="Y3500">
        <f>IF(AND(A3500="Lead",COUNTIF(MetaCamps,C3500)&gt;0),1,0)</f>
        <v>1</v>
      </c>
      <c r="Z3500">
        <f>IF(Y3500=1,P3500,0)</f>
        <v>0</v>
      </c>
    </row>
    <row r="3501">
      <c r="A3501" t="inlineStr">
        <is>
          <t>Lead</t>
        </is>
      </c>
      <c r="B3501" s="39" t="str">
        <f>IFERROR(INDEX(CampTypes,MATCH(C3501,CampList,0)),"Unattributed")</f>
        <v>Old</v>
      </c>
      <c r="C3501" t="inlineStr">
        <is>
          <t>natuf_Kiosk_14072026_Hindi</t>
        </is>
      </c>
      <c r="D3501" t="inlineStr">
        <is>
          <t>natuf_Kiosk_14072026_Highest-converting industries</t>
        </is>
      </c>
      <c r="E3501" t="inlineStr">
        <is>
          <t>natuf_Kiosk_14072026_ad set_ad1</t>
        </is>
      </c>
      <c r="F3501" t="inlineStr">
        <is>
          <t>Natuf</t>
        </is>
      </c>
      <c r="G3501" t="inlineStr">
        <is>
          <t>Attempt 1</t>
        </is>
      </c>
      <c r="H3501" s="39" t="str">
        <f>IF(ISNUMBER(MATCH(G3501,QualityStatuses,0)),"Quality Lead","Non-Quality Lead")</f>
        <v>Non-Quality Lead</v>
      </c>
      <c r="I3501" t="inlineStr">
        <is>
          <t>2026-10</t>
        </is>
      </c>
      <c r="J3501" t="inlineStr">
        <is>
          <t>Wk of 2026-09-28</t>
        </is>
      </c>
      <c r="K3501" t="inlineStr">
        <is>
          <t>Marshal Malbari</t>
        </is>
      </c>
      <c r="L3501" t="inlineStr">
        <is>
          <t>Facebook</t>
        </is>
      </c>
      <c r="M3501" t="inlineStr">
        <is>
          <t>Direct (campaign tagged in CRM)</t>
        </is>
      </c>
      <c r="N3501" t="inlineStr">
        <is>
          <t>6ac20270631d5171394860e3</t>
        </is>
      </c>
      <c r="O3501" t="n">
        <v>1</v>
      </c>
      <c r="P3501" s="40">
        <f>IF(A3501="Lead",IF(ISNUMBER(MATCH(G3501,QualityStatuses,0)),1,0),0)</f>
        <v>0</v>
      </c>
      <c r="Q3501" s="40">
        <f>IF(A3501="Lead",IF(G3501="New Lead",0,1),0)</f>
        <v>1</v>
      </c>
      <c r="R3501" s="40">
        <f>IF(A3501="Lead",IF(G3501="Lost",1,0),0)</f>
        <v>0</v>
      </c>
      <c r="S3501" t="n">
        <v>6</v>
      </c>
      <c r="T3501" t="n">
        <v>0</v>
      </c>
      <c r="U3501" t="n">
        <v>0</v>
      </c>
      <c r="V3501" t="n">
        <v>0</v>
      </c>
      <c r="W3501" t="n">
        <v>0</v>
      </c>
      <c r="X3501" t="n">
        <v>0</v>
      </c>
      <c r="Y3501">
        <f>IF(AND(A3501="Lead",COUNTIF(MetaCamps,C3501)&gt;0),1,0)</f>
        <v>1</v>
      </c>
      <c r="Z3501">
        <f>IF(Y3501=1,P3501,0)</f>
        <v>0</v>
      </c>
    </row>
    <row r="3502">
      <c r="A3502" t="inlineStr">
        <is>
          <t>Lead</t>
        </is>
      </c>
      <c r="B3502" s="39" t="str">
        <f>IFERROR(INDEX(CampTypes,MATCH(C3502,CampList,0)),"Unattributed")</f>
        <v>Old</v>
      </c>
      <c r="C3502" t="inlineStr">
        <is>
          <t>E_Selva_Natuf_All_07072026</t>
        </is>
      </c>
      <c r="D3502" t="inlineStr">
        <is>
          <t>E_Selva_Natuf_Sign_07072026_Adset3</t>
        </is>
      </c>
      <c r="E3502" t="inlineStr">
        <is>
          <t>E_Selva_Natuf_Sign_07072026_Adset2_Ad1</t>
        </is>
      </c>
      <c r="F3502" t="inlineStr">
        <is>
          <t>Natuf</t>
        </is>
      </c>
      <c r="G3502" t="inlineStr">
        <is>
          <t>Connected</t>
        </is>
      </c>
      <c r="H3502" s="39" t="str">
        <f>IF(ISNUMBER(MATCH(G3502,QualityStatuses,0)),"Quality Lead","Non-Quality Lead")</f>
        <v>Non-Quality Lead</v>
      </c>
      <c r="I3502" t="inlineStr">
        <is>
          <t>2026-10</t>
        </is>
      </c>
      <c r="J3502" t="inlineStr">
        <is>
          <t>Wk of 2026-09-28</t>
        </is>
      </c>
      <c r="K3502" t="inlineStr">
        <is>
          <t>Marshal Malbari</t>
        </is>
      </c>
      <c r="L3502" t="inlineStr">
        <is>
          <t>Facebook</t>
        </is>
      </c>
      <c r="M3502" t="inlineStr">
        <is>
          <t>Direct (campaign tagged in CRM)</t>
        </is>
      </c>
      <c r="N3502" t="inlineStr">
        <is>
          <t>6ac1fe019f2b225b5ecb7265</t>
        </is>
      </c>
      <c r="O3502" t="n">
        <v>1</v>
      </c>
      <c r="P3502" s="40">
        <f>IF(A3502="Lead",IF(ISNUMBER(MATCH(G3502,QualityStatuses,0)),1,0),0)</f>
        <v>0</v>
      </c>
      <c r="Q3502" s="40">
        <f>IF(A3502="Lead",IF(G3502="New Lead",0,1),0)</f>
        <v>1</v>
      </c>
      <c r="R3502" s="40">
        <f>IF(A3502="Lead",IF(G3502="Lost",1,0),0)</f>
        <v>0</v>
      </c>
      <c r="S3502" t="n">
        <v>9</v>
      </c>
      <c r="T3502" t="n">
        <v>2</v>
      </c>
      <c r="U3502" t="n">
        <v>0</v>
      </c>
      <c r="V3502" t="n">
        <v>0</v>
      </c>
      <c r="W3502" t="n">
        <v>0</v>
      </c>
      <c r="X3502" t="n">
        <v>0</v>
      </c>
      <c r="Y3502">
        <f>IF(AND(A3502="Lead",COUNTIF(MetaCamps,C3502)&gt;0),1,0)</f>
        <v>1</v>
      </c>
      <c r="Z3502">
        <f>IF(Y3502=1,P3502,0)</f>
        <v>0</v>
      </c>
    </row>
    <row r="3503">
      <c r="A3503" t="inlineStr">
        <is>
          <t>Lead</t>
        </is>
      </c>
      <c r="B3503" s="39" t="str">
        <f>IFERROR(INDEX(CampTypes,MATCH(C3503,CampList,0)),"Unattributed")</f>
        <v>Old</v>
      </c>
      <c r="C3503" t="inlineStr">
        <is>
          <t>E_Natuf_Foco_10092026</t>
        </is>
      </c>
      <c r="D3503" t="inlineStr">
        <is>
          <t>E_Natuf_Foco_10092026_Ad Set4</t>
        </is>
      </c>
      <c r="E3503" t="inlineStr">
        <is>
          <t>E_Natuf_Foco_10092026_Ad Set4_Ad4 -1</t>
        </is>
      </c>
      <c r="F3503" t="inlineStr">
        <is>
          <t>Natuf</t>
        </is>
      </c>
      <c r="G3503" t="inlineStr">
        <is>
          <t>Meeting Conducted</t>
        </is>
      </c>
      <c r="H3503" s="39" t="str">
        <f>IF(ISNUMBER(MATCH(G3503,QualityStatuses,0)),"Quality Lead","Non-Quality Lead")</f>
        <v>Quality Lead</v>
      </c>
      <c r="I3503" t="inlineStr">
        <is>
          <t>2026-10</t>
        </is>
      </c>
      <c r="J3503" t="inlineStr">
        <is>
          <t>Wk of 2026-09-28</t>
        </is>
      </c>
      <c r="K3503" t="inlineStr">
        <is>
          <t>Marshal Malbari</t>
        </is>
      </c>
      <c r="L3503" t="inlineStr">
        <is>
          <t>Facebook</t>
        </is>
      </c>
      <c r="M3503" t="inlineStr">
        <is>
          <t>Direct (campaign tagged in CRM)</t>
        </is>
      </c>
      <c r="N3503" t="inlineStr">
        <is>
          <t>6ac1f8b9b33c8da64f9e9953</t>
        </is>
      </c>
      <c r="O3503" t="n">
        <v>1</v>
      </c>
      <c r="P3503" s="40">
        <f>IF(A3503="Lead",IF(ISNUMBER(MATCH(G3503,QualityStatuses,0)),1,0),0)</f>
        <v>1</v>
      </c>
      <c r="Q3503" s="40">
        <f>IF(A3503="Lead",IF(G3503="New Lead",0,1),0)</f>
        <v>1</v>
      </c>
      <c r="R3503" s="40">
        <f>IF(A3503="Lead",IF(G3503="Lost",1,0),0)</f>
        <v>0</v>
      </c>
      <c r="S3503" t="n">
        <v>26</v>
      </c>
      <c r="T3503" t="n">
        <v>13</v>
      </c>
      <c r="U3503" t="n">
        <v>0</v>
      </c>
      <c r="V3503" t="n">
        <v>0</v>
      </c>
      <c r="W3503" t="n">
        <v>0</v>
      </c>
      <c r="X3503" t="n">
        <v>0</v>
      </c>
      <c r="Y3503">
        <f>IF(AND(A3503="Lead",COUNTIF(MetaCamps,C3503)&gt;0),1,0)</f>
        <v>1</v>
      </c>
      <c r="Z3503">
        <f>IF(Y3503=1,P3503,0)</f>
        <v>1</v>
      </c>
    </row>
    <row r="3504">
      <c r="A3504" t="inlineStr">
        <is>
          <t>Lead</t>
        </is>
      </c>
      <c r="B3504" s="39" t="str">
        <f>IFERROR(INDEX(CampTypes,MATCH(C3504,CampList,0)),"Unattributed")</f>
        <v>Old</v>
      </c>
      <c r="C3504" t="inlineStr">
        <is>
          <t>natuf_Kiosk_14072026_Hindi</t>
        </is>
      </c>
      <c r="D3504" t="inlineStr">
        <is>
          <t>natuf_Kiosk_23092026_ad set3</t>
        </is>
      </c>
      <c r="E3504" t="inlineStr">
        <is>
          <t>natuf_Kiosk_23092026_ad set3_ad1</t>
        </is>
      </c>
      <c r="F3504" t="inlineStr">
        <is>
          <t>Natuf</t>
        </is>
      </c>
      <c r="G3504" t="inlineStr">
        <is>
          <t>Attempt 2</t>
        </is>
      </c>
      <c r="H3504" s="39" t="str">
        <f>IF(ISNUMBER(MATCH(G3504,QualityStatuses,0)),"Quality Lead","Non-Quality Lead")</f>
        <v>Non-Quality Lead</v>
      </c>
      <c r="I3504" t="inlineStr">
        <is>
          <t>2026-10</t>
        </is>
      </c>
      <c r="J3504" t="inlineStr">
        <is>
          <t>Wk of 2026-09-28</t>
        </is>
      </c>
      <c r="K3504" t="inlineStr">
        <is>
          <t>Deepak Rai</t>
        </is>
      </c>
      <c r="L3504" t="inlineStr">
        <is>
          <t>Facebook</t>
        </is>
      </c>
      <c r="M3504" t="inlineStr">
        <is>
          <t>Direct (campaign tagged in CRM)</t>
        </is>
      </c>
      <c r="N3504" t="inlineStr">
        <is>
          <t>6ac1f6424fb7df07774e4ff4</t>
        </is>
      </c>
      <c r="O3504" t="n">
        <v>1</v>
      </c>
      <c r="P3504" s="40">
        <f>IF(A3504="Lead",IF(ISNUMBER(MATCH(G3504,QualityStatuses,0)),1,0),0)</f>
        <v>0</v>
      </c>
      <c r="Q3504" s="40">
        <f>IF(A3504="Lead",IF(G3504="New Lead",0,1),0)</f>
        <v>1</v>
      </c>
      <c r="R3504" s="40">
        <f>IF(A3504="Lead",IF(G3504="Lost",1,0),0)</f>
        <v>0</v>
      </c>
      <c r="S3504" t="n">
        <v>2</v>
      </c>
      <c r="T3504" t="n">
        <v>0</v>
      </c>
      <c r="U3504" t="n">
        <v>0</v>
      </c>
      <c r="V3504" t="n">
        <v>0</v>
      </c>
      <c r="W3504" t="n">
        <v>0</v>
      </c>
      <c r="X3504" t="n">
        <v>0</v>
      </c>
      <c r="Y3504">
        <f>IF(AND(A3504="Lead",COUNTIF(MetaCamps,C3504)&gt;0),1,0)</f>
        <v>1</v>
      </c>
      <c r="Z3504">
        <f>IF(Y3504=1,P3504,0)</f>
        <v>0</v>
      </c>
    </row>
    <row r="3505">
      <c r="A3505" t="inlineStr">
        <is>
          <t>Lead</t>
        </is>
      </c>
      <c r="B3505" s="39" t="str">
        <f>IFERROR(INDEX(CampTypes,MATCH(C3505,CampList,0)),"Unattributed")</f>
        <v>Old</v>
      </c>
      <c r="C3505" t="inlineStr">
        <is>
          <t>E_Suresh_Natuf_Kiosk_07072026</t>
        </is>
      </c>
      <c r="D3505" t="inlineStr">
        <is>
          <t>E_Suresh_Natuf_Kiosk_07072026_Adset5</t>
        </is>
      </c>
      <c r="E3505" t="inlineStr">
        <is>
          <t>E_Hindi_Suresh_Natuf_Kiosk_07072026_Adset5_ad3 – Copy 2</t>
        </is>
      </c>
      <c r="F3505" t="inlineStr">
        <is>
          <t>Natuf</t>
        </is>
      </c>
      <c r="G3505" t="inlineStr">
        <is>
          <t>Attempt 2</t>
        </is>
      </c>
      <c r="H3505" s="39" t="str">
        <f>IF(ISNUMBER(MATCH(G3505,QualityStatuses,0)),"Quality Lead","Non-Quality Lead")</f>
        <v>Non-Quality Lead</v>
      </c>
      <c r="I3505" t="inlineStr">
        <is>
          <t>2026-10</t>
        </is>
      </c>
      <c r="J3505" t="inlineStr">
        <is>
          <t>Wk of 2026-09-28</t>
        </is>
      </c>
      <c r="K3505" t="inlineStr">
        <is>
          <t>Marshal Malbari</t>
        </is>
      </c>
      <c r="L3505" t="inlineStr">
        <is>
          <t>Facebook</t>
        </is>
      </c>
      <c r="M3505" t="inlineStr">
        <is>
          <t>Direct (campaign tagged in CRM)</t>
        </is>
      </c>
      <c r="N3505" t="inlineStr">
        <is>
          <t>6ac1f31667ac14094d92667b</t>
        </is>
      </c>
      <c r="O3505" t="n">
        <v>1</v>
      </c>
      <c r="P3505" s="40">
        <f>IF(A3505="Lead",IF(ISNUMBER(MATCH(G3505,QualityStatuses,0)),1,0),0)</f>
        <v>0</v>
      </c>
      <c r="Q3505" s="40">
        <f>IF(A3505="Lead",IF(G3505="New Lead",0,1),0)</f>
        <v>1</v>
      </c>
      <c r="R3505" s="40">
        <f>IF(A3505="Lead",IF(G3505="Lost",1,0),0)</f>
        <v>0</v>
      </c>
      <c r="S3505" t="n">
        <v>2</v>
      </c>
      <c r="T3505" t="n">
        <v>0</v>
      </c>
      <c r="U3505" t="n">
        <v>0</v>
      </c>
      <c r="V3505" t="n">
        <v>0</v>
      </c>
      <c r="W3505" t="n">
        <v>0</v>
      </c>
      <c r="X3505" t="n">
        <v>0</v>
      </c>
      <c r="Y3505">
        <f>IF(AND(A3505="Lead",COUNTIF(MetaCamps,C3505)&gt;0),1,0)</f>
        <v>1</v>
      </c>
      <c r="Z3505">
        <f>IF(Y3505=1,P3505,0)</f>
        <v>0</v>
      </c>
    </row>
    <row r="3506">
      <c r="A3506" t="inlineStr">
        <is>
          <t>Lead</t>
        </is>
      </c>
      <c r="B3506" s="39" t="str">
        <f>IFERROR(INDEX(CampTypes,MATCH(C3506,CampList,0)),"Unattributed")</f>
        <v>Old</v>
      </c>
      <c r="C3506" t="inlineStr">
        <is>
          <t>E_Selva_Natuf_All_07072026</t>
        </is>
      </c>
      <c r="D3506" t="inlineStr">
        <is>
          <t>E_Selva_Natuf_Sign_07072026_Adset3</t>
        </is>
      </c>
      <c r="E3506" t="inlineStr">
        <is>
          <t>E_Selva_Natuf_Sign_07072026_Adset2_Ad1 – Copy</t>
        </is>
      </c>
      <c r="F3506" t="inlineStr">
        <is>
          <t>Natuf</t>
        </is>
      </c>
      <c r="G3506" t="inlineStr">
        <is>
          <t>Lost</t>
        </is>
      </c>
      <c r="H3506" s="39" t="str">
        <f>IF(ISNUMBER(MATCH(G3506,QualityStatuses,0)),"Quality Lead","Non-Quality Lead")</f>
        <v>Non-Quality Lead</v>
      </c>
      <c r="I3506" t="inlineStr">
        <is>
          <t>2026-10</t>
        </is>
      </c>
      <c r="J3506" t="inlineStr">
        <is>
          <t>Wk of 2026-09-28</t>
        </is>
      </c>
      <c r="K3506" t="inlineStr">
        <is>
          <t>Marshal Malbari</t>
        </is>
      </c>
      <c r="L3506" t="inlineStr">
        <is>
          <t>Facebook</t>
        </is>
      </c>
      <c r="M3506" t="inlineStr">
        <is>
          <t>Direct (campaign tagged in CRM)</t>
        </is>
      </c>
      <c r="N3506" t="inlineStr">
        <is>
          <t>6ac1cacaf69f97578acb49d5</t>
        </is>
      </c>
      <c r="O3506" t="n">
        <v>1</v>
      </c>
      <c r="P3506" s="40">
        <f>IF(A3506="Lead",IF(ISNUMBER(MATCH(G3506,QualityStatuses,0)),1,0),0)</f>
        <v>0</v>
      </c>
      <c r="Q3506" s="40">
        <f>IF(A3506="Lead",IF(G3506="New Lead",0,1),0)</f>
        <v>1</v>
      </c>
      <c r="R3506" s="40">
        <f>IF(A3506="Lead",IF(G3506="Lost",1,0),0)</f>
        <v>1</v>
      </c>
      <c r="S3506" t="n">
        <v>7</v>
      </c>
      <c r="T3506" t="n">
        <v>0</v>
      </c>
      <c r="U3506" t="n">
        <v>0</v>
      </c>
      <c r="V3506" t="n">
        <v>0</v>
      </c>
      <c r="W3506" t="n">
        <v>0</v>
      </c>
      <c r="X3506" t="n">
        <v>0</v>
      </c>
      <c r="Y3506">
        <f>IF(AND(A3506="Lead",COUNTIF(MetaCamps,C3506)&gt;0),1,0)</f>
        <v>1</v>
      </c>
      <c r="Z3506">
        <f>IF(Y3506=1,P3506,0)</f>
        <v>0</v>
      </c>
    </row>
    <row r="3507">
      <c r="A3507" t="inlineStr">
        <is>
          <t>Lead</t>
        </is>
      </c>
      <c r="B3507" s="39" t="str">
        <f>IFERROR(INDEX(CampTypes,MATCH(C3507,CampList,0)),"Unattributed")</f>
        <v>Old</v>
      </c>
      <c r="C3507" t="inlineStr">
        <is>
          <t>E_Natuf_Generic_13082026</t>
        </is>
      </c>
      <c r="D3507" t="inlineStr">
        <is>
          <t>E_Natuf_Generic_13082026_Adset1</t>
        </is>
      </c>
      <c r="E3507" t="inlineStr">
        <is>
          <t>E_Natuf_Generic_13082026_Adset1_Ad1</t>
        </is>
      </c>
      <c r="F3507" t="inlineStr">
        <is>
          <t>Natuf</t>
        </is>
      </c>
      <c r="G3507" t="inlineStr">
        <is>
          <t>Meeting Conducted</t>
        </is>
      </c>
      <c r="H3507" s="39" t="str">
        <f>IF(ISNUMBER(MATCH(G3507,QualityStatuses,0)),"Quality Lead","Non-Quality Lead")</f>
        <v>Quality Lead</v>
      </c>
      <c r="I3507" t="inlineStr">
        <is>
          <t>2026-10</t>
        </is>
      </c>
      <c r="J3507" t="inlineStr">
        <is>
          <t>Wk of 2026-09-28</t>
        </is>
      </c>
      <c r="K3507" t="inlineStr">
        <is>
          <t>Tejaswini Tarigopula</t>
        </is>
      </c>
      <c r="L3507" t="inlineStr">
        <is>
          <t>Facebook</t>
        </is>
      </c>
      <c r="M3507" t="inlineStr">
        <is>
          <t>Direct (campaign tagged in CRM)</t>
        </is>
      </c>
      <c r="N3507" t="inlineStr">
        <is>
          <t>6ac1c7575e61cce8b71952e9</t>
        </is>
      </c>
      <c r="O3507" t="n">
        <v>1</v>
      </c>
      <c r="P3507" s="40">
        <f>IF(A3507="Lead",IF(ISNUMBER(MATCH(G3507,QualityStatuses,0)),1,0),0)</f>
        <v>1</v>
      </c>
      <c r="Q3507" s="40">
        <f>IF(A3507="Lead",IF(G3507="New Lead",0,1),0)</f>
        <v>1</v>
      </c>
      <c r="R3507" s="40">
        <f>IF(A3507="Lead",IF(G3507="Lost",1,0),0)</f>
        <v>0</v>
      </c>
      <c r="S3507" t="n">
        <v>6</v>
      </c>
      <c r="T3507" t="n">
        <v>2</v>
      </c>
      <c r="U3507" t="n">
        <v>0</v>
      </c>
      <c r="V3507" t="n">
        <v>0</v>
      </c>
      <c r="W3507" t="n">
        <v>0</v>
      </c>
      <c r="X3507" t="n">
        <v>0</v>
      </c>
      <c r="Y3507">
        <f>IF(AND(A3507="Lead",COUNTIF(MetaCamps,C3507)&gt;0),1,0)</f>
        <v>1</v>
      </c>
      <c r="Z3507">
        <f>IF(Y3507=1,P3507,0)</f>
        <v>1</v>
      </c>
    </row>
    <row r="3508">
      <c r="A3508" t="inlineStr">
        <is>
          <t>Lead</t>
        </is>
      </c>
      <c r="B3508" s="39" t="str">
        <f>IFERROR(INDEX(CampTypes,MATCH(C3508,CampList,0)),"Unattributed")</f>
        <v>Old</v>
      </c>
      <c r="C3508" t="inlineStr">
        <is>
          <t>E_Natuf_Generic_13082026</t>
        </is>
      </c>
      <c r="D3508" t="inlineStr">
        <is>
          <t>E_Natuf_Generic_13082026_Adset1</t>
        </is>
      </c>
      <c r="E3508" t="inlineStr">
        <is>
          <t>E_Natuf_Generic_13082026_Adset1_Ad1</t>
        </is>
      </c>
      <c r="F3508" t="inlineStr">
        <is>
          <t>Natuf</t>
        </is>
      </c>
      <c r="G3508" t="inlineStr">
        <is>
          <t>Connected</t>
        </is>
      </c>
      <c r="H3508" s="39" t="str">
        <f>IF(ISNUMBER(MATCH(G3508,QualityStatuses,0)),"Quality Lead","Non-Quality Lead")</f>
        <v>Non-Quality Lead</v>
      </c>
      <c r="I3508" t="inlineStr">
        <is>
          <t>2026-10</t>
        </is>
      </c>
      <c r="J3508" t="inlineStr">
        <is>
          <t>Wk of 2026-09-28</t>
        </is>
      </c>
      <c r="K3508" t="inlineStr">
        <is>
          <t>Tejaswini Tarigopula</t>
        </is>
      </c>
      <c r="L3508" t="inlineStr">
        <is>
          <t>Facebook</t>
        </is>
      </c>
      <c r="M3508" t="inlineStr">
        <is>
          <t>Direct (campaign tagged in CRM)</t>
        </is>
      </c>
      <c r="N3508" t="inlineStr">
        <is>
          <t>6ac1c75427d141523397967e</t>
        </is>
      </c>
      <c r="O3508" t="n">
        <v>1</v>
      </c>
      <c r="P3508" s="40">
        <f>IF(A3508="Lead",IF(ISNUMBER(MATCH(G3508,QualityStatuses,0)),1,0),0)</f>
        <v>0</v>
      </c>
      <c r="Q3508" s="40">
        <f>IF(A3508="Lead",IF(G3508="New Lead",0,1),0)</f>
        <v>1</v>
      </c>
      <c r="R3508" s="40">
        <f>IF(A3508="Lead",IF(G3508="Lost",1,0),0)</f>
        <v>0</v>
      </c>
      <c r="S3508" t="n">
        <v>3</v>
      </c>
      <c r="T3508" t="n">
        <v>1</v>
      </c>
      <c r="U3508" t="n">
        <v>0</v>
      </c>
      <c r="V3508" t="n">
        <v>0</v>
      </c>
      <c r="W3508" t="n">
        <v>0</v>
      </c>
      <c r="X3508" t="n">
        <v>0</v>
      </c>
      <c r="Y3508">
        <f>IF(AND(A3508="Lead",COUNTIF(MetaCamps,C3508)&gt;0),1,0)</f>
        <v>1</v>
      </c>
      <c r="Z3508">
        <f>IF(Y3508=1,P3508,0)</f>
        <v>0</v>
      </c>
    </row>
    <row r="3509">
      <c r="A3509" t="inlineStr">
        <is>
          <t>Lead</t>
        </is>
      </c>
      <c r="B3509" s="39" t="str">
        <f>IFERROR(INDEX(CampTypes,MATCH(C3509,CampList,0)),"Unattributed")</f>
        <v>Old</v>
      </c>
      <c r="C3509" t="inlineStr">
        <is>
          <t>E_Selva_Natuf_All_07072026</t>
        </is>
      </c>
      <c r="D3509" t="inlineStr">
        <is>
          <t>E_Selva_Natuf_Sign_07072026_Adset3</t>
        </is>
      </c>
      <c r="E3509" t="inlineStr">
        <is>
          <t>E_Selva_Natuf_Sign_07072026_Adset2_Ad1</t>
        </is>
      </c>
      <c r="F3509" t="inlineStr">
        <is>
          <t>Natuf</t>
        </is>
      </c>
      <c r="G3509" t="inlineStr">
        <is>
          <t>Attempt 1</t>
        </is>
      </c>
      <c r="H3509" s="39" t="str">
        <f>IF(ISNUMBER(MATCH(G3509,QualityStatuses,0)),"Quality Lead","Non-Quality Lead")</f>
        <v>Non-Quality Lead</v>
      </c>
      <c r="I3509" t="inlineStr">
        <is>
          <t>2026-10</t>
        </is>
      </c>
      <c r="J3509" t="inlineStr">
        <is>
          <t>Wk of 2026-09-28</t>
        </is>
      </c>
      <c r="K3509" t="inlineStr">
        <is>
          <t>Tejaswini Tarigopula</t>
        </is>
      </c>
      <c r="L3509" t="inlineStr">
        <is>
          <t>Facebook</t>
        </is>
      </c>
      <c r="M3509" t="inlineStr">
        <is>
          <t>Direct (campaign tagged in CRM)</t>
        </is>
      </c>
      <c r="N3509" t="inlineStr">
        <is>
          <t>6ac164385e1d8d64c04fa5bf</t>
        </is>
      </c>
      <c r="O3509" t="n">
        <v>1</v>
      </c>
      <c r="P3509" s="40">
        <f>IF(A3509="Lead",IF(ISNUMBER(MATCH(G3509,QualityStatuses,0)),1,0),0)</f>
        <v>0</v>
      </c>
      <c r="Q3509" s="40">
        <f>IF(A3509="Lead",IF(G3509="New Lead",0,1),0)</f>
        <v>1</v>
      </c>
      <c r="R3509" s="40">
        <f>IF(A3509="Lead",IF(G3509="Lost",1,0),0)</f>
        <v>0</v>
      </c>
      <c r="S3509" t="n">
        <v>0</v>
      </c>
      <c r="T3509" t="n">
        <v>0</v>
      </c>
      <c r="U3509" t="n">
        <v>0</v>
      </c>
      <c r="V3509" t="n">
        <v>0</v>
      </c>
      <c r="W3509" t="n">
        <v>0</v>
      </c>
      <c r="X3509" t="n">
        <v>0</v>
      </c>
      <c r="Y3509">
        <f>IF(AND(A3509="Lead",COUNTIF(MetaCamps,C3509)&gt;0),1,0)</f>
        <v>1</v>
      </c>
      <c r="Z3509">
        <f>IF(Y3509=1,P3509,0)</f>
        <v>0</v>
      </c>
    </row>
    <row r="3510">
      <c r="A3510" t="inlineStr">
        <is>
          <t>Lead</t>
        </is>
      </c>
      <c r="B3510" s="39" t="str">
        <f>IFERROR(INDEX(CampTypes,MATCH(C3510,CampList,0)),"Unattributed")</f>
        <v>Old</v>
      </c>
      <c r="C3510" t="inlineStr">
        <is>
          <t>E_Suresh_Natuf_Kiosk_07072026</t>
        </is>
      </c>
      <c r="D3510" t="inlineStr">
        <is>
          <t>E_Suresh_Natuf_Kiosk_07072026_Adset5</t>
        </is>
      </c>
      <c r="E3510" t="inlineStr">
        <is>
          <t>E_Hindi_Suresh_Natuf_Kiosk_07072026_Adset5_ad3 – Copy 2</t>
        </is>
      </c>
      <c r="F3510" t="inlineStr">
        <is>
          <t>Natuf</t>
        </is>
      </c>
      <c r="G3510" t="inlineStr">
        <is>
          <t>Lost</t>
        </is>
      </c>
      <c r="H3510" s="39" t="str">
        <f>IF(ISNUMBER(MATCH(G3510,QualityStatuses,0)),"Quality Lead","Non-Quality Lead")</f>
        <v>Non-Quality Lead</v>
      </c>
      <c r="I3510" t="inlineStr">
        <is>
          <t>2026-10</t>
        </is>
      </c>
      <c r="J3510" t="inlineStr">
        <is>
          <t>Wk of 2026-09-28</t>
        </is>
      </c>
      <c r="K3510" t="inlineStr">
        <is>
          <t>Tejaswini Tarigopula</t>
        </is>
      </c>
      <c r="L3510" t="inlineStr">
        <is>
          <t>Facebook</t>
        </is>
      </c>
      <c r="M3510" t="inlineStr">
        <is>
          <t>Direct (campaign tagged in CRM)</t>
        </is>
      </c>
      <c r="N3510" t="inlineStr">
        <is>
          <t>6ac157e49c3da739cdfc78e2</t>
        </is>
      </c>
      <c r="O3510" t="n">
        <v>1</v>
      </c>
      <c r="P3510" s="40">
        <f>IF(A3510="Lead",IF(ISNUMBER(MATCH(G3510,QualityStatuses,0)),1,0),0)</f>
        <v>0</v>
      </c>
      <c r="Q3510" s="40">
        <f>IF(A3510="Lead",IF(G3510="New Lead",0,1),0)</f>
        <v>1</v>
      </c>
      <c r="R3510" s="40">
        <f>IF(A3510="Lead",IF(G3510="Lost",1,0),0)</f>
        <v>1</v>
      </c>
      <c r="S3510" t="n">
        <v>6</v>
      </c>
      <c r="T3510" t="n">
        <v>0</v>
      </c>
      <c r="U3510" t="n">
        <v>0</v>
      </c>
      <c r="V3510" t="n">
        <v>0</v>
      </c>
      <c r="W3510" t="n">
        <v>0</v>
      </c>
      <c r="X3510" t="n">
        <v>0</v>
      </c>
      <c r="Y3510">
        <f>IF(AND(A3510="Lead",COUNTIF(MetaCamps,C3510)&gt;0),1,0)</f>
        <v>1</v>
      </c>
      <c r="Z3510">
        <f>IF(Y3510=1,P3510,0)</f>
        <v>0</v>
      </c>
    </row>
    <row r="3511">
      <c r="A3511" t="inlineStr">
        <is>
          <t>Lead</t>
        </is>
      </c>
      <c r="B3511" s="39" t="str">
        <f>IFERROR(INDEX(CampTypes,MATCH(C3511,CampList,0)),"Unattributed")</f>
        <v>Old</v>
      </c>
      <c r="C3511" t="inlineStr">
        <is>
          <t>E_Natuf_MF_05092026</t>
        </is>
      </c>
      <c r="D3511" t="inlineStr">
        <is>
          <t>E_Natuf_MF_05092026_ Ad Set1</t>
        </is>
      </c>
      <c r="E3511" t="inlineStr">
        <is>
          <t>E_Natuf_MF_05092026_ Ad Set1_Ad1</t>
        </is>
      </c>
      <c r="F3511" t="inlineStr">
        <is>
          <t>Natuf_MF</t>
        </is>
      </c>
      <c r="G3511" t="inlineStr">
        <is>
          <t>Lost</t>
        </is>
      </c>
      <c r="H3511" s="39" t="str">
        <f>IF(ISNUMBER(MATCH(G3511,QualityStatuses,0)),"Quality Lead","Non-Quality Lead")</f>
        <v>Non-Quality Lead</v>
      </c>
      <c r="I3511" t="inlineStr">
        <is>
          <t>2026-10</t>
        </is>
      </c>
      <c r="J3511" t="inlineStr">
        <is>
          <t>Wk of 2026-09-28</t>
        </is>
      </c>
      <c r="K3511" t="inlineStr">
        <is>
          <t>Marshal Malbari</t>
        </is>
      </c>
      <c r="L3511" t="inlineStr">
        <is>
          <t>Facebook</t>
        </is>
      </c>
      <c r="M3511" t="inlineStr">
        <is>
          <t>Direct (campaign tagged in CRM)</t>
        </is>
      </c>
      <c r="N3511" t="inlineStr">
        <is>
          <t>6ac1548e376cfbc280977c77</t>
        </is>
      </c>
      <c r="O3511" t="n">
        <v>1</v>
      </c>
      <c r="P3511" s="40">
        <f>IF(A3511="Lead",IF(ISNUMBER(MATCH(G3511,QualityStatuses,0)),1,0),0)</f>
        <v>0</v>
      </c>
      <c r="Q3511" s="40">
        <f>IF(A3511="Lead",IF(G3511="New Lead",0,1),0)</f>
        <v>1</v>
      </c>
      <c r="R3511" s="40">
        <f>IF(A3511="Lead",IF(G3511="Lost",1,0),0)</f>
        <v>1</v>
      </c>
      <c r="S3511" t="n">
        <v>7</v>
      </c>
      <c r="T3511" t="n">
        <v>4</v>
      </c>
      <c r="U3511" t="n">
        <v>0</v>
      </c>
      <c r="V3511" t="n">
        <v>0</v>
      </c>
      <c r="W3511" t="n">
        <v>0</v>
      </c>
      <c r="X3511" t="n">
        <v>0</v>
      </c>
      <c r="Y3511">
        <f>IF(AND(A3511="Lead",COUNTIF(MetaCamps,C3511)&gt;0),1,0)</f>
        <v>1</v>
      </c>
      <c r="Z3511">
        <f>IF(Y3511=1,P3511,0)</f>
        <v>0</v>
      </c>
    </row>
    <row r="3512">
      <c r="A3512" t="inlineStr">
        <is>
          <t>Lead</t>
        </is>
      </c>
      <c r="B3512" s="39" t="str">
        <f>IFERROR(INDEX(CampTypes,MATCH(C3512,CampList,0)),"Unattributed")</f>
        <v>Old</v>
      </c>
      <c r="C3512" t="inlineStr">
        <is>
          <t>E_Natuf_Generic_13082026</t>
        </is>
      </c>
      <c r="D3512" t="inlineStr">
        <is>
          <t>E_Natuf_Generic_13082026_Adset1</t>
        </is>
      </c>
      <c r="E3512" t="inlineStr">
        <is>
          <t>E_Natuf_Generic_13082026_Adset1_Ad1</t>
        </is>
      </c>
      <c r="F3512" t="inlineStr">
        <is>
          <t>Natuf</t>
        </is>
      </c>
      <c r="G3512" t="inlineStr">
        <is>
          <t>Lost</t>
        </is>
      </c>
      <c r="H3512" s="39" t="str">
        <f>IF(ISNUMBER(MATCH(G3512,QualityStatuses,0)),"Quality Lead","Non-Quality Lead")</f>
        <v>Non-Quality Lead</v>
      </c>
      <c r="I3512" t="inlineStr">
        <is>
          <t>2026-10</t>
        </is>
      </c>
      <c r="J3512" t="inlineStr">
        <is>
          <t>Wk of 2026-09-28</t>
        </is>
      </c>
      <c r="K3512" t="inlineStr">
        <is>
          <t>Marshal Malbari</t>
        </is>
      </c>
      <c r="L3512" t="inlineStr">
        <is>
          <t>Facebook</t>
        </is>
      </c>
      <c r="M3512" t="inlineStr">
        <is>
          <t>Direct (campaign tagged in CRM)</t>
        </is>
      </c>
      <c r="N3512" t="inlineStr">
        <is>
          <t>6ac14ccbf90336094ccb7da4</t>
        </is>
      </c>
      <c r="O3512" t="n">
        <v>1</v>
      </c>
      <c r="P3512" s="40">
        <f>IF(A3512="Lead",IF(ISNUMBER(MATCH(G3512,QualityStatuses,0)),1,0),0)</f>
        <v>0</v>
      </c>
      <c r="Q3512" s="40">
        <f>IF(A3512="Lead",IF(G3512="New Lead",0,1),0)</f>
        <v>1</v>
      </c>
      <c r="R3512" s="40">
        <f>IF(A3512="Lead",IF(G3512="Lost",1,0),0)</f>
        <v>1</v>
      </c>
      <c r="S3512" t="n">
        <v>5</v>
      </c>
      <c r="T3512" t="n">
        <v>4</v>
      </c>
      <c r="U3512" t="n">
        <v>0</v>
      </c>
      <c r="V3512" t="n">
        <v>0</v>
      </c>
      <c r="W3512" t="n">
        <v>0</v>
      </c>
      <c r="X3512" t="n">
        <v>0</v>
      </c>
      <c r="Y3512">
        <f>IF(AND(A3512="Lead",COUNTIF(MetaCamps,C3512)&gt;0),1,0)</f>
        <v>1</v>
      </c>
      <c r="Z3512">
        <f>IF(Y3512=1,P3512,0)</f>
        <v>0</v>
      </c>
    </row>
    <row r="3513">
      <c r="A3513" t="inlineStr">
        <is>
          <t>Lead</t>
        </is>
      </c>
      <c r="B3513" s="39" t="str">
        <f>IFERROR(INDEX(CampTypes,MATCH(C3513,CampList,0)),"Unattributed")</f>
        <v>Old</v>
      </c>
      <c r="C3513" t="inlineStr">
        <is>
          <t>E_Selva_Natuf_All_07072026</t>
        </is>
      </c>
      <c r="D3513" t="inlineStr">
        <is>
          <t>E_Selva_Natuf_Sign_07072026_Adset3</t>
        </is>
      </c>
      <c r="E3513" t="inlineStr">
        <is>
          <t>E_Selva_Natuf_Sign_07072026_Adset2_Ad1 – Copy</t>
        </is>
      </c>
      <c r="F3513" t="inlineStr">
        <is>
          <t>Natuf</t>
        </is>
      </c>
      <c r="G3513" t="inlineStr">
        <is>
          <t>Lost</t>
        </is>
      </c>
      <c r="H3513" s="39" t="str">
        <f>IF(ISNUMBER(MATCH(G3513,QualityStatuses,0)),"Quality Lead","Non-Quality Lead")</f>
        <v>Non-Quality Lead</v>
      </c>
      <c r="I3513" t="inlineStr">
        <is>
          <t>2026-10</t>
        </is>
      </c>
      <c r="J3513" t="inlineStr">
        <is>
          <t>Wk of 2026-09-28</t>
        </is>
      </c>
      <c r="K3513" t="inlineStr">
        <is>
          <t>Tejaswini Tarigopula</t>
        </is>
      </c>
      <c r="L3513" t="inlineStr">
        <is>
          <t>Facebook</t>
        </is>
      </c>
      <c r="M3513" t="inlineStr">
        <is>
          <t>Direct (campaign tagged in CRM)</t>
        </is>
      </c>
      <c r="N3513" t="inlineStr">
        <is>
          <t>6ac148443d434b5705112b87</t>
        </is>
      </c>
      <c r="O3513" t="n">
        <v>1</v>
      </c>
      <c r="P3513" s="40">
        <f>IF(A3513="Lead",IF(ISNUMBER(MATCH(G3513,QualityStatuses,0)),1,0),0)</f>
        <v>0</v>
      </c>
      <c r="Q3513" s="40">
        <f>IF(A3513="Lead",IF(G3513="New Lead",0,1),0)</f>
        <v>1</v>
      </c>
      <c r="R3513" s="40">
        <f>IF(A3513="Lead",IF(G3513="Lost",1,0),0)</f>
        <v>1</v>
      </c>
      <c r="S3513" t="n">
        <v>11</v>
      </c>
      <c r="T3513" t="n">
        <v>8</v>
      </c>
      <c r="U3513" t="n">
        <v>0</v>
      </c>
      <c r="V3513" t="n">
        <v>0</v>
      </c>
      <c r="W3513" t="n">
        <v>0</v>
      </c>
      <c r="X3513" t="n">
        <v>0</v>
      </c>
      <c r="Y3513">
        <f>IF(AND(A3513="Lead",COUNTIF(MetaCamps,C3513)&gt;0),1,0)</f>
        <v>1</v>
      </c>
      <c r="Z3513">
        <f>IF(Y3513=1,P3513,0)</f>
        <v>0</v>
      </c>
    </row>
    <row r="3514">
      <c r="A3514" t="inlineStr">
        <is>
          <t>Lead</t>
        </is>
      </c>
      <c r="B3514" s="39" t="str">
        <f>IFERROR(INDEX(CampTypes,MATCH(C3514,CampList,0)),"Unattributed")</f>
        <v>Old</v>
      </c>
      <c r="C3514" t="inlineStr">
        <is>
          <t>E_Natuf_Generic_13082026</t>
        </is>
      </c>
      <c r="D3514" t="inlineStr">
        <is>
          <t>E_Natuf_Generic_13082026_Adset1</t>
        </is>
      </c>
      <c r="E3514" t="inlineStr">
        <is>
          <t>E_Natuf_Generic_13082026_Adset1_Ad1</t>
        </is>
      </c>
      <c r="F3514" t="inlineStr">
        <is>
          <t>Natuf</t>
        </is>
      </c>
      <c r="G3514" t="inlineStr">
        <is>
          <t>Lost</t>
        </is>
      </c>
      <c r="H3514" s="39" t="str">
        <f>IF(ISNUMBER(MATCH(G3514,QualityStatuses,0)),"Quality Lead","Non-Quality Lead")</f>
        <v>Non-Quality Lead</v>
      </c>
      <c r="I3514" t="inlineStr">
        <is>
          <t>2026-10</t>
        </is>
      </c>
      <c r="J3514" t="inlineStr">
        <is>
          <t>Wk of 2026-09-28</t>
        </is>
      </c>
      <c r="K3514" t="inlineStr">
        <is>
          <t>Tejaswini Tarigopula</t>
        </is>
      </c>
      <c r="L3514" t="inlineStr">
        <is>
          <t>Facebook</t>
        </is>
      </c>
      <c r="M3514" t="inlineStr">
        <is>
          <t>Direct (campaign tagged in CRM)</t>
        </is>
      </c>
      <c r="N3514" t="inlineStr">
        <is>
          <t>6ac14523c1e148afb51842a8</t>
        </is>
      </c>
      <c r="O3514" t="n">
        <v>1</v>
      </c>
      <c r="P3514" s="40">
        <f>IF(A3514="Lead",IF(ISNUMBER(MATCH(G3514,QualityStatuses,0)),1,0),0)</f>
        <v>0</v>
      </c>
      <c r="Q3514" s="40">
        <f>IF(A3514="Lead",IF(G3514="New Lead",0,1),0)</f>
        <v>1</v>
      </c>
      <c r="R3514" s="40">
        <f>IF(A3514="Lead",IF(G3514="Lost",1,0),0)</f>
        <v>1</v>
      </c>
      <c r="S3514" t="n">
        <v>7</v>
      </c>
      <c r="T3514" t="n">
        <v>4</v>
      </c>
      <c r="U3514" t="n">
        <v>0</v>
      </c>
      <c r="V3514" t="n">
        <v>0</v>
      </c>
      <c r="W3514" t="n">
        <v>0</v>
      </c>
      <c r="X3514" t="n">
        <v>0</v>
      </c>
      <c r="Y3514">
        <f>IF(AND(A3514="Lead",COUNTIF(MetaCamps,C3514)&gt;0),1,0)</f>
        <v>1</v>
      </c>
      <c r="Z3514">
        <f>IF(Y3514=1,P3514,0)</f>
        <v>0</v>
      </c>
    </row>
    <row r="3515">
      <c r="A3515" t="inlineStr">
        <is>
          <t>Lead</t>
        </is>
      </c>
      <c r="B3515" s="39" t="str">
        <f>IFERROR(INDEX(CampTypes,MATCH(C3515,CampList,0)),"Unattributed")</f>
        <v>Old</v>
      </c>
      <c r="C3515" t="inlineStr">
        <is>
          <t>E_Suresh_Natuf_Kiosk_07072026</t>
        </is>
      </c>
      <c r="D3515" t="inlineStr">
        <is>
          <t>E_Suresh_Natuf_Kiosk_07072026_Adset5</t>
        </is>
      </c>
      <c r="E3515" t="inlineStr">
        <is>
          <t>E_Hindi_Suresh_Natuf_Kiosk_07072026_Adset5_ad3 – Copy 2</t>
        </is>
      </c>
      <c r="F3515" t="inlineStr">
        <is>
          <t>Natuf</t>
        </is>
      </c>
      <c r="G3515" t="inlineStr">
        <is>
          <t>Attempt 1</t>
        </is>
      </c>
      <c r="H3515" s="39" t="str">
        <f>IF(ISNUMBER(MATCH(G3515,QualityStatuses,0)),"Quality Lead","Non-Quality Lead")</f>
        <v>Non-Quality Lead</v>
      </c>
      <c r="I3515" t="inlineStr">
        <is>
          <t>2026-10</t>
        </is>
      </c>
      <c r="J3515" t="inlineStr">
        <is>
          <t>Wk of 2026-09-28</t>
        </is>
      </c>
      <c r="K3515" t="inlineStr">
        <is>
          <t>Tejaswini Tarigopula</t>
        </is>
      </c>
      <c r="L3515" t="inlineStr">
        <is>
          <t>Facebook</t>
        </is>
      </c>
      <c r="M3515" t="inlineStr">
        <is>
          <t>Direct (campaign tagged in CRM)</t>
        </is>
      </c>
      <c r="N3515" t="inlineStr">
        <is>
          <t>6ac142bf4eb89e43bbb82bac</t>
        </is>
      </c>
      <c r="O3515" t="n">
        <v>1</v>
      </c>
      <c r="P3515" s="40">
        <f>IF(A3515="Lead",IF(ISNUMBER(MATCH(G3515,QualityStatuses,0)),1,0),0)</f>
        <v>0</v>
      </c>
      <c r="Q3515" s="40">
        <f>IF(A3515="Lead",IF(G3515="New Lead",0,1),0)</f>
        <v>1</v>
      </c>
      <c r="R3515" s="40">
        <f>IF(A3515="Lead",IF(G3515="Lost",1,0),0)</f>
        <v>0</v>
      </c>
      <c r="S3515" t="n">
        <v>0</v>
      </c>
      <c r="T3515" t="n">
        <v>0</v>
      </c>
      <c r="U3515" t="n">
        <v>0</v>
      </c>
      <c r="V3515" t="n">
        <v>0</v>
      </c>
      <c r="W3515" t="n">
        <v>0</v>
      </c>
      <c r="X3515" t="n">
        <v>0</v>
      </c>
      <c r="Y3515">
        <f>IF(AND(A3515="Lead",COUNTIF(MetaCamps,C3515)&gt;0),1,0)</f>
        <v>1</v>
      </c>
      <c r="Z3515">
        <f>IF(Y3515=1,P3515,0)</f>
        <v>0</v>
      </c>
    </row>
    <row r="3516">
      <c r="A3516" t="inlineStr">
        <is>
          <t>Lead</t>
        </is>
      </c>
      <c r="B3516" s="39" t="str">
        <f>IFERROR(INDEX(CampTypes,MATCH(C3516,CampList,0)),"Unattributed")</f>
        <v>Old</v>
      </c>
      <c r="C3516" t="inlineStr">
        <is>
          <t>E_Natuf_Generic_13082026</t>
        </is>
      </c>
      <c r="D3516" t="inlineStr">
        <is>
          <t>E_Natuf_Generic_13082026_Adset1</t>
        </is>
      </c>
      <c r="E3516" t="inlineStr">
        <is>
          <t>E_Natuf_Generic_13082026_Adset1_Ad1</t>
        </is>
      </c>
      <c r="F3516" t="inlineStr">
        <is>
          <t>Natuf</t>
        </is>
      </c>
      <c r="G3516" t="inlineStr">
        <is>
          <t>Meeting Conducted</t>
        </is>
      </c>
      <c r="H3516" s="39" t="str">
        <f>IF(ISNUMBER(MATCH(G3516,QualityStatuses,0)),"Quality Lead","Non-Quality Lead")</f>
        <v>Quality Lead</v>
      </c>
      <c r="I3516" t="inlineStr">
        <is>
          <t>2026-10</t>
        </is>
      </c>
      <c r="J3516" t="inlineStr">
        <is>
          <t>Wk of 2026-09-28</t>
        </is>
      </c>
      <c r="K3516" t="inlineStr">
        <is>
          <t>(Unassigned)</t>
        </is>
      </c>
      <c r="L3516" t="inlineStr">
        <is>
          <t>Facebook</t>
        </is>
      </c>
      <c r="M3516" t="inlineStr">
        <is>
          <t>Direct (campaign tagged in CRM)</t>
        </is>
      </c>
      <c r="N3516" t="inlineStr">
        <is>
          <t>6ac13fc9419bd0275e15dd22</t>
        </is>
      </c>
      <c r="O3516" t="n">
        <v>1</v>
      </c>
      <c r="P3516" s="40">
        <f>IF(A3516="Lead",IF(ISNUMBER(MATCH(G3516,QualityStatuses,0)),1,0),0)</f>
        <v>1</v>
      </c>
      <c r="Q3516" s="40">
        <f>IF(A3516="Lead",IF(G3516="New Lead",0,1),0)</f>
        <v>1</v>
      </c>
      <c r="R3516" s="40">
        <f>IF(A3516="Lead",IF(G3516="Lost",1,0),0)</f>
        <v>0</v>
      </c>
      <c r="S3516" t="n">
        <v>2</v>
      </c>
      <c r="T3516" t="n">
        <v>1</v>
      </c>
      <c r="U3516" t="n">
        <v>0</v>
      </c>
      <c r="V3516" t="n">
        <v>0</v>
      </c>
      <c r="W3516" t="n">
        <v>0</v>
      </c>
      <c r="X3516" t="n">
        <v>0</v>
      </c>
      <c r="Y3516">
        <f>IF(AND(A3516="Lead",COUNTIF(MetaCamps,C3516)&gt;0),1,0)</f>
        <v>1</v>
      </c>
      <c r="Z3516">
        <f>IF(Y3516=1,P3516,0)</f>
        <v>1</v>
      </c>
    </row>
    <row r="3517">
      <c r="A3517" t="inlineStr">
        <is>
          <t>Lead</t>
        </is>
      </c>
      <c r="B3517" s="39" t="str">
        <f>IFERROR(INDEX(CampTypes,MATCH(C3517,CampList,0)),"Unattributed")</f>
        <v>Old</v>
      </c>
      <c r="C3517" t="inlineStr">
        <is>
          <t>E_Natuf_Generic_13082026</t>
        </is>
      </c>
      <c r="D3517" t="inlineStr">
        <is>
          <t>E_Natuf_Generic_13082026_Adset1</t>
        </is>
      </c>
      <c r="E3517" t="inlineStr">
        <is>
          <t>E_Natuf_Generic_13082026_Adset1_Ad1</t>
        </is>
      </c>
      <c r="F3517" t="inlineStr">
        <is>
          <t>Natuf</t>
        </is>
      </c>
      <c r="G3517" t="inlineStr">
        <is>
          <t>Connected</t>
        </is>
      </c>
      <c r="H3517" s="39" t="str">
        <f>IF(ISNUMBER(MATCH(G3517,QualityStatuses,0)),"Quality Lead","Non-Quality Lead")</f>
        <v>Non-Quality Lead</v>
      </c>
      <c r="I3517" t="inlineStr">
        <is>
          <t>2026-10</t>
        </is>
      </c>
      <c r="J3517" t="inlineStr">
        <is>
          <t>Wk of 2026-09-28</t>
        </is>
      </c>
      <c r="K3517" t="inlineStr">
        <is>
          <t>Tejaswini Tarigopula</t>
        </is>
      </c>
      <c r="L3517" t="inlineStr">
        <is>
          <t>Facebook</t>
        </is>
      </c>
      <c r="M3517" t="inlineStr">
        <is>
          <t>Direct (campaign tagged in CRM)</t>
        </is>
      </c>
      <c r="N3517" t="inlineStr">
        <is>
          <t>6ac13d8e3f1e316d1d15ad89</t>
        </is>
      </c>
      <c r="O3517" t="n">
        <v>1</v>
      </c>
      <c r="P3517" s="40">
        <f>IF(A3517="Lead",IF(ISNUMBER(MATCH(G3517,QualityStatuses,0)),1,0),0)</f>
        <v>0</v>
      </c>
      <c r="Q3517" s="40">
        <f>IF(A3517="Lead",IF(G3517="New Lead",0,1),0)</f>
        <v>1</v>
      </c>
      <c r="R3517" s="40">
        <f>IF(A3517="Lead",IF(G3517="Lost",1,0),0)</f>
        <v>0</v>
      </c>
      <c r="S3517" t="n">
        <v>3</v>
      </c>
      <c r="T3517" t="n">
        <v>3</v>
      </c>
      <c r="U3517" t="n">
        <v>0</v>
      </c>
      <c r="V3517" t="n">
        <v>0</v>
      </c>
      <c r="W3517" t="n">
        <v>0</v>
      </c>
      <c r="X3517" t="n">
        <v>0</v>
      </c>
      <c r="Y3517">
        <f>IF(AND(A3517="Lead",COUNTIF(MetaCamps,C3517)&gt;0),1,0)</f>
        <v>1</v>
      </c>
      <c r="Z3517">
        <f>IF(Y3517=1,P3517,0)</f>
        <v>0</v>
      </c>
    </row>
    <row r="3518">
      <c r="A3518" t="inlineStr">
        <is>
          <t>Lead</t>
        </is>
      </c>
      <c r="B3518" s="39" t="str">
        <f>IFERROR(INDEX(CampTypes,MATCH(C3518,CampList,0)),"Unattributed")</f>
        <v>Old</v>
      </c>
      <c r="C3518" t="inlineStr">
        <is>
          <t>E_Suresh_Natuf_Kiosk_07072026</t>
        </is>
      </c>
      <c r="D3518" t="inlineStr">
        <is>
          <t>E_Suresh_Natuf_Kiosk_07072026_Adset5</t>
        </is>
      </c>
      <c r="E3518" t="inlineStr">
        <is>
          <t>E_Hindi_Suresh_Natuf_Kiosk_07072026_Adset5_ad3 – Copy 2</t>
        </is>
      </c>
      <c r="F3518" t="inlineStr">
        <is>
          <t>Natuf</t>
        </is>
      </c>
      <c r="G3518" t="inlineStr">
        <is>
          <t>Connected</t>
        </is>
      </c>
      <c r="H3518" s="39" t="str">
        <f>IF(ISNUMBER(MATCH(G3518,QualityStatuses,0)),"Quality Lead","Non-Quality Lead")</f>
        <v>Non-Quality Lead</v>
      </c>
      <c r="I3518" t="inlineStr">
        <is>
          <t>2026-10</t>
        </is>
      </c>
      <c r="J3518" t="inlineStr">
        <is>
          <t>Wk of 2026-09-28</t>
        </is>
      </c>
      <c r="K3518" t="inlineStr">
        <is>
          <t>Marshal Malbari</t>
        </is>
      </c>
      <c r="L3518" t="inlineStr">
        <is>
          <t>Facebook</t>
        </is>
      </c>
      <c r="M3518" t="inlineStr">
        <is>
          <t>Direct (campaign tagged in CRM)</t>
        </is>
      </c>
      <c r="N3518" t="inlineStr">
        <is>
          <t>6ac13ce454b8c380aafc965e</t>
        </is>
      </c>
      <c r="O3518" t="n">
        <v>1</v>
      </c>
      <c r="P3518" s="40">
        <f>IF(A3518="Lead",IF(ISNUMBER(MATCH(G3518,QualityStatuses,0)),1,0),0)</f>
        <v>0</v>
      </c>
      <c r="Q3518" s="40">
        <f>IF(A3518="Lead",IF(G3518="New Lead",0,1),0)</f>
        <v>1</v>
      </c>
      <c r="R3518" s="40">
        <f>IF(A3518="Lead",IF(G3518="Lost",1,0),0)</f>
        <v>0</v>
      </c>
      <c r="S3518" t="n">
        <v>6</v>
      </c>
      <c r="T3518" t="n">
        <v>2</v>
      </c>
      <c r="U3518" t="n">
        <v>0</v>
      </c>
      <c r="V3518" t="n">
        <v>0</v>
      </c>
      <c r="W3518" t="n">
        <v>0</v>
      </c>
      <c r="X3518" t="n">
        <v>0</v>
      </c>
      <c r="Y3518">
        <f>IF(AND(A3518="Lead",COUNTIF(MetaCamps,C3518)&gt;0),1,0)</f>
        <v>1</v>
      </c>
      <c r="Z3518">
        <f>IF(Y3518=1,P3518,0)</f>
        <v>0</v>
      </c>
    </row>
    <row r="3519">
      <c r="A3519" t="inlineStr">
        <is>
          <t>Lead</t>
        </is>
      </c>
      <c r="B3519" s="39" t="str">
        <f>IFERROR(INDEX(CampTypes,MATCH(C3519,CampList,0)),"Unattributed")</f>
        <v>Old</v>
      </c>
      <c r="C3519" t="inlineStr">
        <is>
          <t>natuf_Kiosk_14072026_Hindi</t>
        </is>
      </c>
      <c r="D3519" t="inlineStr">
        <is>
          <t>natuf_Kiosk_14072026_Highest-converting industries</t>
        </is>
      </c>
      <c r="E3519" t="inlineStr">
        <is>
          <t>natuf_Kiosk_14072026_ad set_ad1</t>
        </is>
      </c>
      <c r="F3519" t="inlineStr">
        <is>
          <t>Natuf</t>
        </is>
      </c>
      <c r="G3519" t="inlineStr">
        <is>
          <t>Lost</t>
        </is>
      </c>
      <c r="H3519" s="39" t="str">
        <f>IF(ISNUMBER(MATCH(G3519,QualityStatuses,0)),"Quality Lead","Non-Quality Lead")</f>
        <v>Non-Quality Lead</v>
      </c>
      <c r="I3519" t="inlineStr">
        <is>
          <t>2026-10</t>
        </is>
      </c>
      <c r="J3519" t="inlineStr">
        <is>
          <t>Wk of 2026-09-28</t>
        </is>
      </c>
      <c r="K3519" t="inlineStr">
        <is>
          <t>Marshal Malbari</t>
        </is>
      </c>
      <c r="L3519" t="inlineStr">
        <is>
          <t>Facebook</t>
        </is>
      </c>
      <c r="M3519" t="inlineStr">
        <is>
          <t>Direct (campaign tagged in CRM)</t>
        </is>
      </c>
      <c r="N3519" t="inlineStr">
        <is>
          <t>6ac13cc9c4485f1ed3fc1c5a</t>
        </is>
      </c>
      <c r="O3519" t="n">
        <v>1</v>
      </c>
      <c r="P3519" s="40">
        <f>IF(A3519="Lead",IF(ISNUMBER(MATCH(G3519,QualityStatuses,0)),1,0),0)</f>
        <v>0</v>
      </c>
      <c r="Q3519" s="40">
        <f>IF(A3519="Lead",IF(G3519="New Lead",0,1),0)</f>
        <v>1</v>
      </c>
      <c r="R3519" s="40">
        <f>IF(A3519="Lead",IF(G3519="Lost",1,0),0)</f>
        <v>1</v>
      </c>
      <c r="S3519" t="n">
        <v>2</v>
      </c>
      <c r="T3519" t="n">
        <v>2</v>
      </c>
      <c r="U3519" t="n">
        <v>0</v>
      </c>
      <c r="V3519" t="n">
        <v>0</v>
      </c>
      <c r="W3519" t="n">
        <v>0</v>
      </c>
      <c r="X3519" t="n">
        <v>0</v>
      </c>
      <c r="Y3519">
        <f>IF(AND(A3519="Lead",COUNTIF(MetaCamps,C3519)&gt;0),1,0)</f>
        <v>1</v>
      </c>
      <c r="Z3519">
        <f>IF(Y3519=1,P3519,0)</f>
        <v>0</v>
      </c>
    </row>
    <row r="3520">
      <c r="A3520" t="inlineStr">
        <is>
          <t>Lead</t>
        </is>
      </c>
      <c r="B3520" s="39" t="str">
        <f>IFERROR(INDEX(CampTypes,MATCH(C3520,CampList,0)),"Unattributed")</f>
        <v>Old</v>
      </c>
      <c r="C3520" t="inlineStr">
        <is>
          <t>E_Natuf_Generic_13082026</t>
        </is>
      </c>
      <c r="D3520" t="inlineStr">
        <is>
          <t>E_Natuf_Generic_13082026_Adset1</t>
        </is>
      </c>
      <c r="E3520" t="inlineStr">
        <is>
          <t>E_Natuf_Generic_13082026_Adset1_Ad1</t>
        </is>
      </c>
      <c r="F3520" t="inlineStr">
        <is>
          <t>Natuf</t>
        </is>
      </c>
      <c r="G3520" t="inlineStr">
        <is>
          <t>Connected</t>
        </is>
      </c>
      <c r="H3520" s="39" t="str">
        <f>IF(ISNUMBER(MATCH(G3520,QualityStatuses,0)),"Quality Lead","Non-Quality Lead")</f>
        <v>Non-Quality Lead</v>
      </c>
      <c r="I3520" t="inlineStr">
        <is>
          <t>2026-10</t>
        </is>
      </c>
      <c r="J3520" t="inlineStr">
        <is>
          <t>Wk of 2026-09-28</t>
        </is>
      </c>
      <c r="K3520" t="inlineStr">
        <is>
          <t>Tejaswini Tarigopula</t>
        </is>
      </c>
      <c r="L3520" t="inlineStr">
        <is>
          <t>Facebook</t>
        </is>
      </c>
      <c r="M3520" t="inlineStr">
        <is>
          <t>Direct (campaign tagged in CRM)</t>
        </is>
      </c>
      <c r="N3520" t="inlineStr">
        <is>
          <t>6ac13c77f3ff12e88a66f807</t>
        </is>
      </c>
      <c r="O3520" t="n">
        <v>1</v>
      </c>
      <c r="P3520" s="40">
        <f>IF(A3520="Lead",IF(ISNUMBER(MATCH(G3520,QualityStatuses,0)),1,0),0)</f>
        <v>0</v>
      </c>
      <c r="Q3520" s="40">
        <f>IF(A3520="Lead",IF(G3520="New Lead",0,1),0)</f>
        <v>1</v>
      </c>
      <c r="R3520" s="40">
        <f>IF(A3520="Lead",IF(G3520="Lost",1,0),0)</f>
        <v>0</v>
      </c>
      <c r="S3520" t="n">
        <v>2</v>
      </c>
      <c r="T3520" t="n">
        <v>1</v>
      </c>
      <c r="U3520" t="n">
        <v>0</v>
      </c>
      <c r="V3520" t="n">
        <v>0</v>
      </c>
      <c r="W3520" t="n">
        <v>0</v>
      </c>
      <c r="X3520" t="n">
        <v>0</v>
      </c>
      <c r="Y3520">
        <f>IF(AND(A3520="Lead",COUNTIF(MetaCamps,C3520)&gt;0),1,0)</f>
        <v>1</v>
      </c>
      <c r="Z3520">
        <f>IF(Y3520=1,P3520,0)</f>
        <v>0</v>
      </c>
    </row>
    <row r="3521">
      <c r="A3521" t="inlineStr">
        <is>
          <t>Lead</t>
        </is>
      </c>
      <c r="B3521" s="39" t="str">
        <f>IFERROR(INDEX(CampTypes,MATCH(C3521,CampList,0)),"Unattributed")</f>
        <v>Old</v>
      </c>
      <c r="C3521" t="inlineStr">
        <is>
          <t>E_Karan_Natuf_All_07072026</t>
        </is>
      </c>
      <c r="D3521" t="inlineStr">
        <is>
          <t>E_Karan_Natuf_Fragship_07072026_Adset2</t>
        </is>
      </c>
      <c r="E3521" t="inlineStr">
        <is>
          <t>E_Karan_Natuf_Flagship_Cafe_07072026_Adset2_Ad1 – Copy 2</t>
        </is>
      </c>
      <c r="F3521" t="inlineStr">
        <is>
          <t>Natuf</t>
        </is>
      </c>
      <c r="G3521" t="inlineStr">
        <is>
          <t>Connected</t>
        </is>
      </c>
      <c r="H3521" s="39" t="str">
        <f>IF(ISNUMBER(MATCH(G3521,QualityStatuses,0)),"Quality Lead","Non-Quality Lead")</f>
        <v>Non-Quality Lead</v>
      </c>
      <c r="I3521" t="inlineStr">
        <is>
          <t>2026-10</t>
        </is>
      </c>
      <c r="J3521" t="inlineStr">
        <is>
          <t>Wk of 2026-09-28</t>
        </is>
      </c>
      <c r="K3521" t="inlineStr">
        <is>
          <t>Tejaswini Tarigopula</t>
        </is>
      </c>
      <c r="L3521" t="inlineStr">
        <is>
          <t>Facebook</t>
        </is>
      </c>
      <c r="M3521" t="inlineStr">
        <is>
          <t>Direct (campaign tagged in CRM)</t>
        </is>
      </c>
      <c r="N3521" t="inlineStr">
        <is>
          <t>6ac13beccc0645fd8e6754ae</t>
        </is>
      </c>
      <c r="O3521" t="n">
        <v>1</v>
      </c>
      <c r="P3521" s="40">
        <f>IF(A3521="Lead",IF(ISNUMBER(MATCH(G3521,QualityStatuses,0)),1,0),0)</f>
        <v>0</v>
      </c>
      <c r="Q3521" s="40">
        <f>IF(A3521="Lead",IF(G3521="New Lead",0,1),0)</f>
        <v>1</v>
      </c>
      <c r="R3521" s="40">
        <f>IF(A3521="Lead",IF(G3521="Lost",1,0),0)</f>
        <v>0</v>
      </c>
      <c r="S3521" t="n">
        <v>4</v>
      </c>
      <c r="T3521" t="n">
        <v>2</v>
      </c>
      <c r="U3521" t="n">
        <v>0</v>
      </c>
      <c r="V3521" t="n">
        <v>0</v>
      </c>
      <c r="W3521" t="n">
        <v>0</v>
      </c>
      <c r="X3521" t="n">
        <v>0</v>
      </c>
      <c r="Y3521">
        <f>IF(AND(A3521="Lead",COUNTIF(MetaCamps,C3521)&gt;0),1,0)</f>
        <v>1</v>
      </c>
      <c r="Z3521">
        <f>IF(Y3521=1,P3521,0)</f>
        <v>0</v>
      </c>
    </row>
    <row r="3522">
      <c r="A3522" t="inlineStr">
        <is>
          <t>Lead</t>
        </is>
      </c>
      <c r="B3522" s="39" t="str">
        <f>IFERROR(INDEX(CampTypes,MATCH(C3522,CampList,0)),"Unattributed")</f>
        <v>Old</v>
      </c>
      <c r="C3522" t="inlineStr">
        <is>
          <t>E_Selva_Natuf_All_07072026</t>
        </is>
      </c>
      <c r="D3522" t="inlineStr">
        <is>
          <t>E_Selva_Natuf_Sign_07072026_Adset3</t>
        </is>
      </c>
      <c r="E3522" t="inlineStr">
        <is>
          <t>E_Selva_Natuf_Sign_07072026_Adset2_Ad1 – Copy</t>
        </is>
      </c>
      <c r="F3522" t="inlineStr">
        <is>
          <t>Natuf</t>
        </is>
      </c>
      <c r="G3522" t="inlineStr">
        <is>
          <t>Attempt 2</t>
        </is>
      </c>
      <c r="H3522" s="39" t="str">
        <f>IF(ISNUMBER(MATCH(G3522,QualityStatuses,0)),"Quality Lead","Non-Quality Lead")</f>
        <v>Non-Quality Lead</v>
      </c>
      <c r="I3522" t="inlineStr">
        <is>
          <t>2026-10</t>
        </is>
      </c>
      <c r="J3522" t="inlineStr">
        <is>
          <t>Wk of 2026-09-28</t>
        </is>
      </c>
      <c r="K3522" t="inlineStr">
        <is>
          <t>Tejaswini Tarigopula</t>
        </is>
      </c>
      <c r="L3522" t="inlineStr">
        <is>
          <t>Facebook</t>
        </is>
      </c>
      <c r="M3522" t="inlineStr">
        <is>
          <t>Direct (campaign tagged in CRM)</t>
        </is>
      </c>
      <c r="N3522" t="inlineStr">
        <is>
          <t>6ac139ab3bf447ff58220809</t>
        </is>
      </c>
      <c r="O3522" t="n">
        <v>1</v>
      </c>
      <c r="P3522" s="40">
        <f>IF(A3522="Lead",IF(ISNUMBER(MATCH(G3522,QualityStatuses,0)),1,0),0)</f>
        <v>0</v>
      </c>
      <c r="Q3522" s="40">
        <f>IF(A3522="Lead",IF(G3522="New Lead",0,1),0)</f>
        <v>1</v>
      </c>
      <c r="R3522" s="40">
        <f>IF(A3522="Lead",IF(G3522="Lost",1,0),0)</f>
        <v>0</v>
      </c>
      <c r="S3522" t="n">
        <v>1</v>
      </c>
      <c r="T3522" t="n">
        <v>0</v>
      </c>
      <c r="U3522" t="n">
        <v>0</v>
      </c>
      <c r="V3522" t="n">
        <v>0</v>
      </c>
      <c r="W3522" t="n">
        <v>0</v>
      </c>
      <c r="X3522" t="n">
        <v>0</v>
      </c>
      <c r="Y3522">
        <f>IF(AND(A3522="Lead",COUNTIF(MetaCamps,C3522)&gt;0),1,0)</f>
        <v>1</v>
      </c>
      <c r="Z3522">
        <f>IF(Y3522=1,P3522,0)</f>
        <v>0</v>
      </c>
    </row>
    <row r="3523">
      <c r="A3523" t="inlineStr">
        <is>
          <t>Lead</t>
        </is>
      </c>
      <c r="B3523" s="39" t="str">
        <f>IFERROR(INDEX(CampTypes,MATCH(C3523,CampList,0)),"Unattributed")</f>
        <v>Old</v>
      </c>
      <c r="C3523" t="inlineStr">
        <is>
          <t>E_Natuf_MF_05092026</t>
        </is>
      </c>
      <c r="D3523" t="inlineStr">
        <is>
          <t>E_Natuf_MF_05092026_ Ad Set1</t>
        </is>
      </c>
      <c r="E3523" t="inlineStr">
        <is>
          <t>E_Natuf_MF_05092026_ Ad Set1_Ad1</t>
        </is>
      </c>
      <c r="F3523" t="inlineStr">
        <is>
          <t>Natuf_MF</t>
        </is>
      </c>
      <c r="G3523" t="inlineStr">
        <is>
          <t>Attempt 1</t>
        </is>
      </c>
      <c r="H3523" s="39" t="str">
        <f>IF(ISNUMBER(MATCH(G3523,QualityStatuses,0)),"Quality Lead","Non-Quality Lead")</f>
        <v>Non-Quality Lead</v>
      </c>
      <c r="I3523" t="inlineStr">
        <is>
          <t>2026-10</t>
        </is>
      </c>
      <c r="J3523" t="inlineStr">
        <is>
          <t>Wk of 2026-09-28</t>
        </is>
      </c>
      <c r="K3523" t="inlineStr">
        <is>
          <t>(Unassigned)</t>
        </is>
      </c>
      <c r="L3523" t="inlineStr">
        <is>
          <t>Facebook</t>
        </is>
      </c>
      <c r="M3523" t="inlineStr">
        <is>
          <t>Direct (campaign tagged in CRM)</t>
        </is>
      </c>
      <c r="N3523" t="inlineStr">
        <is>
          <t>6ac1397cf3ff12e88a66f3b0</t>
        </is>
      </c>
      <c r="O3523" t="n">
        <v>1</v>
      </c>
      <c r="P3523" s="40">
        <f>IF(A3523="Lead",IF(ISNUMBER(MATCH(G3523,QualityStatuses,0)),1,0),0)</f>
        <v>0</v>
      </c>
      <c r="Q3523" s="40">
        <f>IF(A3523="Lead",IF(G3523="New Lead",0,1),0)</f>
        <v>1</v>
      </c>
      <c r="R3523" s="40">
        <f>IF(A3523="Lead",IF(G3523="Lost",1,0),0)</f>
        <v>0</v>
      </c>
      <c r="S3523" t="n">
        <v>1</v>
      </c>
      <c r="T3523" t="n">
        <v>1</v>
      </c>
      <c r="U3523" t="n">
        <v>0</v>
      </c>
      <c r="V3523" t="n">
        <v>0</v>
      </c>
      <c r="W3523" t="n">
        <v>0</v>
      </c>
      <c r="X3523" t="n">
        <v>0</v>
      </c>
      <c r="Y3523">
        <f>IF(AND(A3523="Lead",COUNTIF(MetaCamps,C3523)&gt;0),1,0)</f>
        <v>1</v>
      </c>
      <c r="Z3523">
        <f>IF(Y3523=1,P3523,0)</f>
        <v>0</v>
      </c>
    </row>
    <row r="3524">
      <c r="A3524" t="inlineStr">
        <is>
          <t>Lead</t>
        </is>
      </c>
      <c r="B3524" s="39" t="str">
        <f>IFERROR(INDEX(CampTypes,MATCH(C3524,CampList,0)),"Unattributed")</f>
        <v>Old</v>
      </c>
      <c r="C3524" t="inlineStr">
        <is>
          <t>E_Selva_Natuf_All_07072026</t>
        </is>
      </c>
      <c r="D3524" t="inlineStr">
        <is>
          <t>E_Selva_Natuf_Sign_07072026_Adset3</t>
        </is>
      </c>
      <c r="E3524" t="inlineStr">
        <is>
          <t>E_Selva_Natuf_Sign_07072026_Adset2_Ad1</t>
        </is>
      </c>
      <c r="F3524" t="inlineStr">
        <is>
          <t>Natuf</t>
        </is>
      </c>
      <c r="G3524" t="inlineStr">
        <is>
          <t>Lost</t>
        </is>
      </c>
      <c r="H3524" s="39" t="str">
        <f>IF(ISNUMBER(MATCH(G3524,QualityStatuses,0)),"Quality Lead","Non-Quality Lead")</f>
        <v>Non-Quality Lead</v>
      </c>
      <c r="I3524" t="inlineStr">
        <is>
          <t>2026-10</t>
        </is>
      </c>
      <c r="J3524" t="inlineStr">
        <is>
          <t>Wk of 2026-09-28</t>
        </is>
      </c>
      <c r="K3524" t="inlineStr">
        <is>
          <t>Marshal Malbari</t>
        </is>
      </c>
      <c r="L3524" t="inlineStr">
        <is>
          <t>Facebook</t>
        </is>
      </c>
      <c r="M3524" t="inlineStr">
        <is>
          <t>Direct (campaign tagged in CRM)</t>
        </is>
      </c>
      <c r="N3524" t="inlineStr">
        <is>
          <t>6ac138b101379e724eb0b1b2</t>
        </is>
      </c>
      <c r="O3524" t="n">
        <v>1</v>
      </c>
      <c r="P3524" s="40">
        <f>IF(A3524="Lead",IF(ISNUMBER(MATCH(G3524,QualityStatuses,0)),1,0),0)</f>
        <v>0</v>
      </c>
      <c r="Q3524" s="40">
        <f>IF(A3524="Lead",IF(G3524="New Lead",0,1),0)</f>
        <v>1</v>
      </c>
      <c r="R3524" s="40">
        <f>IF(A3524="Lead",IF(G3524="Lost",1,0),0)</f>
        <v>1</v>
      </c>
      <c r="S3524" t="n">
        <v>7</v>
      </c>
      <c r="T3524" t="n">
        <v>0</v>
      </c>
      <c r="U3524" t="n">
        <v>0</v>
      </c>
      <c r="V3524" t="n">
        <v>0</v>
      </c>
      <c r="W3524" t="n">
        <v>0</v>
      </c>
      <c r="X3524" t="n">
        <v>0</v>
      </c>
      <c r="Y3524">
        <f>IF(AND(A3524="Lead",COUNTIF(MetaCamps,C3524)&gt;0),1,0)</f>
        <v>1</v>
      </c>
      <c r="Z3524">
        <f>IF(Y3524=1,P3524,0)</f>
        <v>0</v>
      </c>
    </row>
    <row r="3525">
      <c r="A3525" t="inlineStr">
        <is>
          <t>Lead</t>
        </is>
      </c>
      <c r="B3525" s="39" t="str">
        <f>IFERROR(INDEX(CampTypes,MATCH(C3525,CampList,0)),"Unattributed")</f>
        <v>Old</v>
      </c>
      <c r="C3525" t="inlineStr">
        <is>
          <t>E_Suresh_Natuf_Kiosk_07072026</t>
        </is>
      </c>
      <c r="D3525" t="inlineStr">
        <is>
          <t>E_Suresh_Natuf_Kiosk_07072026_Adset5</t>
        </is>
      </c>
      <c r="E3525" t="inlineStr">
        <is>
          <t>E_Hindi_Suresh_Natuf_Kiosk_07072026_Adset5_ad3 – Copy 2</t>
        </is>
      </c>
      <c r="F3525" t="inlineStr">
        <is>
          <t>Natuf</t>
        </is>
      </c>
      <c r="G3525" t="inlineStr">
        <is>
          <t>Attempt 2</t>
        </is>
      </c>
      <c r="H3525" s="39" t="str">
        <f>IF(ISNUMBER(MATCH(G3525,QualityStatuses,0)),"Quality Lead","Non-Quality Lead")</f>
        <v>Non-Quality Lead</v>
      </c>
      <c r="I3525" t="inlineStr">
        <is>
          <t>2026-10</t>
        </is>
      </c>
      <c r="J3525" t="inlineStr">
        <is>
          <t>Wk of 2026-09-28</t>
        </is>
      </c>
      <c r="K3525" t="inlineStr">
        <is>
          <t>Marshal Malbari</t>
        </is>
      </c>
      <c r="L3525" t="inlineStr">
        <is>
          <t>Facebook</t>
        </is>
      </c>
      <c r="M3525" t="inlineStr">
        <is>
          <t>Direct (campaign tagged in CRM)</t>
        </is>
      </c>
      <c r="N3525" t="inlineStr">
        <is>
          <t>6ac1336b105a98104077271d</t>
        </is>
      </c>
      <c r="O3525" t="n">
        <v>1</v>
      </c>
      <c r="P3525" s="40">
        <f>IF(A3525="Lead",IF(ISNUMBER(MATCH(G3525,QualityStatuses,0)),1,0),0)</f>
        <v>0</v>
      </c>
      <c r="Q3525" s="40">
        <f>IF(A3525="Lead",IF(G3525="New Lead",0,1),0)</f>
        <v>1</v>
      </c>
      <c r="R3525" s="40">
        <f>IF(A3525="Lead",IF(G3525="Lost",1,0),0)</f>
        <v>0</v>
      </c>
      <c r="S3525" t="n">
        <v>2</v>
      </c>
      <c r="T3525" t="n">
        <v>0</v>
      </c>
      <c r="U3525" t="n">
        <v>0</v>
      </c>
      <c r="V3525" t="n">
        <v>0</v>
      </c>
      <c r="W3525" t="n">
        <v>0</v>
      </c>
      <c r="X3525" t="n">
        <v>0</v>
      </c>
      <c r="Y3525">
        <f>IF(AND(A3525="Lead",COUNTIF(MetaCamps,C3525)&gt;0),1,0)</f>
        <v>1</v>
      </c>
      <c r="Z3525">
        <f>IF(Y3525=1,P3525,0)</f>
        <v>0</v>
      </c>
    </row>
    <row r="3526">
      <c r="A3526" t="inlineStr">
        <is>
          <t>Lead</t>
        </is>
      </c>
      <c r="B3526" s="39" t="str">
        <f>IFERROR(INDEX(CampTypes,MATCH(C3526,CampList,0)),"Unattributed")</f>
        <v>Old</v>
      </c>
      <c r="C3526" t="inlineStr">
        <is>
          <t>natuf_Kiosk_14072026_Hindi</t>
        </is>
      </c>
      <c r="D3526" t="inlineStr">
        <is>
          <t>natuf_Kiosk_14072026_Highest-converting industries</t>
        </is>
      </c>
      <c r="E3526" t="inlineStr">
        <is>
          <t>natuf_Kiosk_14072026_ad set_ad1</t>
        </is>
      </c>
      <c r="F3526" t="inlineStr">
        <is>
          <t>Natuf</t>
        </is>
      </c>
      <c r="G3526" t="inlineStr">
        <is>
          <t>Lost</t>
        </is>
      </c>
      <c r="H3526" s="39" t="str">
        <f>IF(ISNUMBER(MATCH(G3526,QualityStatuses,0)),"Quality Lead","Non-Quality Lead")</f>
        <v>Non-Quality Lead</v>
      </c>
      <c r="I3526" t="inlineStr">
        <is>
          <t>2026-10</t>
        </is>
      </c>
      <c r="J3526" t="inlineStr">
        <is>
          <t>Wk of 2026-09-28</t>
        </is>
      </c>
      <c r="K3526" t="inlineStr">
        <is>
          <t>Marshal Malbari</t>
        </is>
      </c>
      <c r="L3526" t="inlineStr">
        <is>
          <t>Facebook</t>
        </is>
      </c>
      <c r="M3526" t="inlineStr">
        <is>
          <t>Direct (campaign tagged in CRM)</t>
        </is>
      </c>
      <c r="N3526" t="inlineStr">
        <is>
          <t>6ac1325ab08186e6f1162563</t>
        </is>
      </c>
      <c r="O3526" t="n">
        <v>1</v>
      </c>
      <c r="P3526" s="40">
        <f>IF(A3526="Lead",IF(ISNUMBER(MATCH(G3526,QualityStatuses,0)),1,0),0)</f>
        <v>0</v>
      </c>
      <c r="Q3526" s="40">
        <f>IF(A3526="Lead",IF(G3526="New Lead",0,1),0)</f>
        <v>1</v>
      </c>
      <c r="R3526" s="40">
        <f>IF(A3526="Lead",IF(G3526="Lost",1,0),0)</f>
        <v>1</v>
      </c>
      <c r="S3526" t="n">
        <v>6</v>
      </c>
      <c r="T3526" t="n">
        <v>0</v>
      </c>
      <c r="U3526" t="n">
        <v>0</v>
      </c>
      <c r="V3526" t="n">
        <v>0</v>
      </c>
      <c r="W3526" t="n">
        <v>0</v>
      </c>
      <c r="X3526" t="n">
        <v>0</v>
      </c>
      <c r="Y3526">
        <f>IF(AND(A3526="Lead",COUNTIF(MetaCamps,C3526)&gt;0),1,0)</f>
        <v>1</v>
      </c>
      <c r="Z3526">
        <f>IF(Y3526=1,P3526,0)</f>
        <v>0</v>
      </c>
    </row>
    <row r="3527">
      <c r="A3527" t="inlineStr">
        <is>
          <t>Lead</t>
        </is>
      </c>
      <c r="B3527" s="39" t="str">
        <f>IFERROR(INDEX(CampTypes,MATCH(C3527,CampList,0)),"Unattributed")</f>
        <v>Old</v>
      </c>
      <c r="C3527" t="inlineStr">
        <is>
          <t>natuf_Kiosk_14072026_Hindi</t>
        </is>
      </c>
      <c r="D3527" t="inlineStr">
        <is>
          <t>natuf_Kiosk_14072026_Highest-converting industries</t>
        </is>
      </c>
      <c r="E3527" t="inlineStr">
        <is>
          <t>natuf_Kiosk_14072026_ad set_ad1</t>
        </is>
      </c>
      <c r="F3527" t="inlineStr">
        <is>
          <t>Natuf</t>
        </is>
      </c>
      <c r="G3527" t="inlineStr">
        <is>
          <t>Connected</t>
        </is>
      </c>
      <c r="H3527" s="39" t="str">
        <f>IF(ISNUMBER(MATCH(G3527,QualityStatuses,0)),"Quality Lead","Non-Quality Lead")</f>
        <v>Non-Quality Lead</v>
      </c>
      <c r="I3527" t="inlineStr">
        <is>
          <t>2026-10</t>
        </is>
      </c>
      <c r="J3527" t="inlineStr">
        <is>
          <t>Wk of 2026-09-28</t>
        </is>
      </c>
      <c r="K3527" t="inlineStr">
        <is>
          <t>Tejaswini Tarigopula</t>
        </is>
      </c>
      <c r="L3527" t="inlineStr">
        <is>
          <t>Facebook</t>
        </is>
      </c>
      <c r="M3527" t="inlineStr">
        <is>
          <t>Direct (campaign tagged in CRM)</t>
        </is>
      </c>
      <c r="N3527" t="inlineStr">
        <is>
          <t>6ac13137703f760ce3a5eea3</t>
        </is>
      </c>
      <c r="O3527" t="n">
        <v>1</v>
      </c>
      <c r="P3527" s="40">
        <f>IF(A3527="Lead",IF(ISNUMBER(MATCH(G3527,QualityStatuses,0)),1,0),0)</f>
        <v>0</v>
      </c>
      <c r="Q3527" s="40">
        <f>IF(A3527="Lead",IF(G3527="New Lead",0,1),0)</f>
        <v>1</v>
      </c>
      <c r="R3527" s="40">
        <f>IF(A3527="Lead",IF(G3527="Lost",1,0),0)</f>
        <v>0</v>
      </c>
      <c r="S3527" t="n">
        <v>6</v>
      </c>
      <c r="T3527" t="n">
        <v>6</v>
      </c>
      <c r="U3527" t="n">
        <v>0</v>
      </c>
      <c r="V3527" t="n">
        <v>0</v>
      </c>
      <c r="W3527" t="n">
        <v>0</v>
      </c>
      <c r="X3527" t="n">
        <v>0</v>
      </c>
      <c r="Y3527">
        <f>IF(AND(A3527="Lead",COUNTIF(MetaCamps,C3527)&gt;0),1,0)</f>
        <v>1</v>
      </c>
      <c r="Z3527">
        <f>IF(Y3527=1,P3527,0)</f>
        <v>0</v>
      </c>
    </row>
    <row r="3528">
      <c r="A3528" t="inlineStr">
        <is>
          <t>Lead</t>
        </is>
      </c>
      <c r="B3528" s="39" t="str">
        <f>IFERROR(INDEX(CampTypes,MATCH(C3528,CampList,0)),"Unattributed")</f>
        <v>Old</v>
      </c>
      <c r="C3528" t="inlineStr">
        <is>
          <t>E_Suresh_Natuf_Kiosk_07072026</t>
        </is>
      </c>
      <c r="D3528" t="inlineStr">
        <is>
          <t>E_Suresh_Natuf_Kiosk_07072026_Adset5</t>
        </is>
      </c>
      <c r="E3528" t="inlineStr">
        <is>
          <t>E_Hindi_Suresh_Natuf_Kiosk_07072026_Adset5_ad3 – Copy 2</t>
        </is>
      </c>
      <c r="F3528" t="inlineStr">
        <is>
          <t>Natuf</t>
        </is>
      </c>
      <c r="G3528" t="inlineStr">
        <is>
          <t>Connected</t>
        </is>
      </c>
      <c r="H3528" s="39" t="str">
        <f>IF(ISNUMBER(MATCH(G3528,QualityStatuses,0)),"Quality Lead","Non-Quality Lead")</f>
        <v>Non-Quality Lead</v>
      </c>
      <c r="I3528" t="inlineStr">
        <is>
          <t>2026-10</t>
        </is>
      </c>
      <c r="J3528" t="inlineStr">
        <is>
          <t>Wk of 2026-09-28</t>
        </is>
      </c>
      <c r="K3528" t="inlineStr">
        <is>
          <t>Tejaswini Tarigopula</t>
        </is>
      </c>
      <c r="L3528" t="inlineStr">
        <is>
          <t>Whatsapp Cloud API</t>
        </is>
      </c>
      <c r="M3528" t="inlineStr">
        <is>
          <t>Direct (campaign tagged in CRM)</t>
        </is>
      </c>
      <c r="N3528" t="inlineStr">
        <is>
          <t>6ac130b28b69e43f19c5cec9</t>
        </is>
      </c>
      <c r="O3528" t="n">
        <v>1</v>
      </c>
      <c r="P3528" s="40">
        <f>IF(A3528="Lead",IF(ISNUMBER(MATCH(G3528,QualityStatuses,0)),1,0),0)</f>
        <v>0</v>
      </c>
      <c r="Q3528" s="40">
        <f>IF(A3528="Lead",IF(G3528="New Lead",0,1),0)</f>
        <v>1</v>
      </c>
      <c r="R3528" s="40">
        <f>IF(A3528="Lead",IF(G3528="Lost",1,0),0)</f>
        <v>0</v>
      </c>
      <c r="S3528" t="n">
        <v>4</v>
      </c>
      <c r="T3528" t="n">
        <v>2</v>
      </c>
      <c r="U3528" t="n">
        <v>0</v>
      </c>
      <c r="V3528" t="n">
        <v>0</v>
      </c>
      <c r="W3528" t="n">
        <v>0</v>
      </c>
      <c r="X3528" t="n">
        <v>0</v>
      </c>
      <c r="Y3528">
        <f>IF(AND(A3528="Lead",COUNTIF(MetaCamps,C3528)&gt;0),1,0)</f>
        <v>1</v>
      </c>
      <c r="Z3528">
        <f>IF(Y3528=1,P3528,0)</f>
        <v>0</v>
      </c>
    </row>
    <row r="3529">
      <c r="A3529" t="inlineStr">
        <is>
          <t>Lead</t>
        </is>
      </c>
      <c r="B3529" s="39" t="str">
        <f>IFERROR(INDEX(CampTypes,MATCH(C3529,CampList,0)),"Unattributed")</f>
        <v>Old</v>
      </c>
      <c r="C3529" t="inlineStr">
        <is>
          <t>natuf_Kiosk_14072026_Hindi</t>
        </is>
      </c>
      <c r="D3529" t="inlineStr">
        <is>
          <t>natuf_Kiosk_23092026_ad set3</t>
        </is>
      </c>
      <c r="E3529" t="inlineStr">
        <is>
          <t>natuf_Kiosk_23092026_ad set3_ad1</t>
        </is>
      </c>
      <c r="F3529" t="inlineStr">
        <is>
          <t>Natuf</t>
        </is>
      </c>
      <c r="G3529" t="inlineStr">
        <is>
          <t>Connected</t>
        </is>
      </c>
      <c r="H3529" s="39" t="str">
        <f>IF(ISNUMBER(MATCH(G3529,QualityStatuses,0)),"Quality Lead","Non-Quality Lead")</f>
        <v>Non-Quality Lead</v>
      </c>
      <c r="I3529" t="inlineStr">
        <is>
          <t>2026-10</t>
        </is>
      </c>
      <c r="J3529" t="inlineStr">
        <is>
          <t>Wk of 2026-09-28</t>
        </is>
      </c>
      <c r="K3529" t="inlineStr">
        <is>
          <t>Tejaswini Tarigopula</t>
        </is>
      </c>
      <c r="L3529" t="inlineStr">
        <is>
          <t>Facebook</t>
        </is>
      </c>
      <c r="M3529" t="inlineStr">
        <is>
          <t>Direct (campaign tagged in CRM)</t>
        </is>
      </c>
      <c r="N3529" t="inlineStr">
        <is>
          <t>6ac12efe679573cf5c38ecdb</t>
        </is>
      </c>
      <c r="O3529" t="n">
        <v>1</v>
      </c>
      <c r="P3529" s="40">
        <f>IF(A3529="Lead",IF(ISNUMBER(MATCH(G3529,QualityStatuses,0)),1,0),0)</f>
        <v>0</v>
      </c>
      <c r="Q3529" s="40">
        <f>IF(A3529="Lead",IF(G3529="New Lead",0,1),0)</f>
        <v>1</v>
      </c>
      <c r="R3529" s="40">
        <f>IF(A3529="Lead",IF(G3529="Lost",1,0),0)</f>
        <v>0</v>
      </c>
      <c r="S3529" t="n">
        <v>11</v>
      </c>
      <c r="T3529" t="n">
        <v>3</v>
      </c>
      <c r="U3529" t="n">
        <v>0</v>
      </c>
      <c r="V3529" t="n">
        <v>0</v>
      </c>
      <c r="W3529" t="n">
        <v>0</v>
      </c>
      <c r="X3529" t="n">
        <v>0</v>
      </c>
      <c r="Y3529">
        <f>IF(AND(A3529="Lead",COUNTIF(MetaCamps,C3529)&gt;0),1,0)</f>
        <v>1</v>
      </c>
      <c r="Z3529">
        <f>IF(Y3529=1,P3529,0)</f>
        <v>0</v>
      </c>
    </row>
    <row r="3530">
      <c r="A3530" t="inlineStr">
        <is>
          <t>Lead</t>
        </is>
      </c>
      <c r="B3530" s="39" t="str">
        <f>IFERROR(INDEX(CampTypes,MATCH(C3530,CampList,0)),"Unattributed")</f>
        <v>Old</v>
      </c>
      <c r="C3530" t="inlineStr">
        <is>
          <t>natuf_Kiosk_14072026_Hindi</t>
        </is>
      </c>
      <c r="D3530" t="inlineStr">
        <is>
          <t>natuf_Kiosk_23092026_ad set3</t>
        </is>
      </c>
      <c r="E3530" t="inlineStr">
        <is>
          <t>natuf_Kiosk_23092026_ad set3_ad1</t>
        </is>
      </c>
      <c r="F3530" t="inlineStr">
        <is>
          <t>Natuf</t>
        </is>
      </c>
      <c r="G3530" t="inlineStr">
        <is>
          <t>Attempt 1</t>
        </is>
      </c>
      <c r="H3530" s="39" t="str">
        <f>IF(ISNUMBER(MATCH(G3530,QualityStatuses,0)),"Quality Lead","Non-Quality Lead")</f>
        <v>Non-Quality Lead</v>
      </c>
      <c r="I3530" t="inlineStr">
        <is>
          <t>2026-10</t>
        </is>
      </c>
      <c r="J3530" t="inlineStr">
        <is>
          <t>Wk of 2026-09-28</t>
        </is>
      </c>
      <c r="K3530" t="inlineStr">
        <is>
          <t>Tejaswini Tarigopula</t>
        </is>
      </c>
      <c r="L3530" t="inlineStr">
        <is>
          <t>Facebook</t>
        </is>
      </c>
      <c r="M3530" t="inlineStr">
        <is>
          <t>Direct (campaign tagged in CRM)</t>
        </is>
      </c>
      <c r="N3530" t="inlineStr">
        <is>
          <t>6ac12ca0aea5953120ef2d9e</t>
        </is>
      </c>
      <c r="O3530" t="n">
        <v>1</v>
      </c>
      <c r="P3530" s="40">
        <f>IF(A3530="Lead",IF(ISNUMBER(MATCH(G3530,QualityStatuses,0)),1,0),0)</f>
        <v>0</v>
      </c>
      <c r="Q3530" s="40">
        <f>IF(A3530="Lead",IF(G3530="New Lead",0,1),0)</f>
        <v>1</v>
      </c>
      <c r="R3530" s="40">
        <f>IF(A3530="Lead",IF(G3530="Lost",1,0),0)</f>
        <v>0</v>
      </c>
      <c r="S3530" t="n">
        <v>0</v>
      </c>
      <c r="T3530" t="n">
        <v>0</v>
      </c>
      <c r="U3530" t="n">
        <v>0</v>
      </c>
      <c r="V3530" t="n">
        <v>0</v>
      </c>
      <c r="W3530" t="n">
        <v>0</v>
      </c>
      <c r="X3530" t="n">
        <v>0</v>
      </c>
      <c r="Y3530">
        <f>IF(AND(A3530="Lead",COUNTIF(MetaCamps,C3530)&gt;0),1,0)</f>
        <v>1</v>
      </c>
      <c r="Z3530">
        <f>IF(Y3530=1,P3530,0)</f>
        <v>0</v>
      </c>
    </row>
    <row r="3531">
      <c r="A3531" t="inlineStr">
        <is>
          <t>Lead</t>
        </is>
      </c>
      <c r="B3531" s="39" t="str">
        <f>IFERROR(INDEX(CampTypes,MATCH(C3531,CampList,0)),"Unattributed")</f>
        <v>Old</v>
      </c>
      <c r="C3531" t="inlineStr">
        <is>
          <t>E_Suresh_Natuf_Kiosk_07072026</t>
        </is>
      </c>
      <c r="D3531" t="inlineStr">
        <is>
          <t>E_Suresh_Natuf_Kiosk_07072026_Adset5</t>
        </is>
      </c>
      <c r="E3531" t="inlineStr">
        <is>
          <t>E_Hindi_Suresh_Natuf_Kiosk_07072026_Adset5_ad3 – Copy 2</t>
        </is>
      </c>
      <c r="F3531" t="inlineStr">
        <is>
          <t>Natuf</t>
        </is>
      </c>
      <c r="G3531" t="inlineStr">
        <is>
          <t>Attempt 1</t>
        </is>
      </c>
      <c r="H3531" s="39" t="str">
        <f>IF(ISNUMBER(MATCH(G3531,QualityStatuses,0)),"Quality Lead","Non-Quality Lead")</f>
        <v>Non-Quality Lead</v>
      </c>
      <c r="I3531" t="inlineStr">
        <is>
          <t>2026-10</t>
        </is>
      </c>
      <c r="J3531" t="inlineStr">
        <is>
          <t>Wk of 2026-09-28</t>
        </is>
      </c>
      <c r="K3531" t="inlineStr">
        <is>
          <t>(Unassigned)</t>
        </is>
      </c>
      <c r="L3531" t="inlineStr">
        <is>
          <t>Facebook</t>
        </is>
      </c>
      <c r="M3531" t="inlineStr">
        <is>
          <t>Direct (campaign tagged in CRM)</t>
        </is>
      </c>
      <c r="N3531" t="inlineStr">
        <is>
          <t>6ac12c87b9cc9a76d8ed70e4</t>
        </is>
      </c>
      <c r="O3531" t="n">
        <v>1</v>
      </c>
      <c r="P3531" s="40">
        <f>IF(A3531="Lead",IF(ISNUMBER(MATCH(G3531,QualityStatuses,0)),1,0),0)</f>
        <v>0</v>
      </c>
      <c r="Q3531" s="40">
        <f>IF(A3531="Lead",IF(G3531="New Lead",0,1),0)</f>
        <v>1</v>
      </c>
      <c r="R3531" s="40">
        <f>IF(A3531="Lead",IF(G3531="Lost",1,0),0)</f>
        <v>0</v>
      </c>
      <c r="S3531" t="n">
        <v>1</v>
      </c>
      <c r="T3531" t="n">
        <v>1</v>
      </c>
      <c r="U3531" t="n">
        <v>0</v>
      </c>
      <c r="V3531" t="n">
        <v>0</v>
      </c>
      <c r="W3531" t="n">
        <v>0</v>
      </c>
      <c r="X3531" t="n">
        <v>0</v>
      </c>
      <c r="Y3531">
        <f>IF(AND(A3531="Lead",COUNTIF(MetaCamps,C3531)&gt;0),1,0)</f>
        <v>1</v>
      </c>
      <c r="Z3531">
        <f>IF(Y3531=1,P3531,0)</f>
        <v>0</v>
      </c>
    </row>
    <row r="3532">
      <c r="A3532" t="inlineStr">
        <is>
          <t>Lead</t>
        </is>
      </c>
      <c r="B3532" s="39" t="str">
        <f>IFERROR(INDEX(CampTypes,MATCH(C3532,CampList,0)),"Unattributed")</f>
        <v>Old</v>
      </c>
      <c r="C3532" t="inlineStr">
        <is>
          <t>E_Selva_Natuf_All_07072026</t>
        </is>
      </c>
      <c r="D3532" t="inlineStr">
        <is>
          <t>E_Selva_Natuf_Sign_07072026_Adset3</t>
        </is>
      </c>
      <c r="E3532" t="inlineStr">
        <is>
          <t>E_Selva_Natuf_Sign_07072026_Adset2_Ad1</t>
        </is>
      </c>
      <c r="F3532" t="inlineStr">
        <is>
          <t>Natuf</t>
        </is>
      </c>
      <c r="G3532" t="inlineStr">
        <is>
          <t>Meeting Scheduled</t>
        </is>
      </c>
      <c r="H3532" s="39" t="str">
        <f>IF(ISNUMBER(MATCH(G3532,QualityStatuses,0)),"Quality Lead","Non-Quality Lead")</f>
        <v>Quality Lead</v>
      </c>
      <c r="I3532" t="inlineStr">
        <is>
          <t>2026-10</t>
        </is>
      </c>
      <c r="J3532" t="inlineStr">
        <is>
          <t>Wk of 2026-09-28</t>
        </is>
      </c>
      <c r="K3532" t="inlineStr">
        <is>
          <t>Marshal Malbari</t>
        </is>
      </c>
      <c r="L3532" t="inlineStr">
        <is>
          <t>Facebook</t>
        </is>
      </c>
      <c r="M3532" t="inlineStr">
        <is>
          <t>Direct (campaign tagged in CRM)</t>
        </is>
      </c>
      <c r="N3532" t="inlineStr">
        <is>
          <t>6ac1299ca581e2ea5969c181</t>
        </is>
      </c>
      <c r="O3532" t="n">
        <v>1</v>
      </c>
      <c r="P3532" s="40">
        <f>IF(A3532="Lead",IF(ISNUMBER(MATCH(G3532,QualityStatuses,0)),1,0),0)</f>
        <v>1</v>
      </c>
      <c r="Q3532" s="40">
        <f>IF(A3532="Lead",IF(G3532="New Lead",0,1),0)</f>
        <v>1</v>
      </c>
      <c r="R3532" s="40">
        <f>IF(A3532="Lead",IF(G3532="Lost",1,0),0)</f>
        <v>0</v>
      </c>
      <c r="S3532" t="n">
        <v>5</v>
      </c>
      <c r="T3532" t="n">
        <v>4</v>
      </c>
      <c r="U3532" t="n">
        <v>0</v>
      </c>
      <c r="V3532" t="n">
        <v>0</v>
      </c>
      <c r="W3532" t="n">
        <v>0</v>
      </c>
      <c r="X3532" t="n">
        <v>0</v>
      </c>
      <c r="Y3532">
        <f>IF(AND(A3532="Lead",COUNTIF(MetaCamps,C3532)&gt;0),1,0)</f>
        <v>1</v>
      </c>
      <c r="Z3532">
        <f>IF(Y3532=1,P3532,0)</f>
        <v>1</v>
      </c>
    </row>
    <row r="3533">
      <c r="A3533" t="inlineStr">
        <is>
          <t>Lead</t>
        </is>
      </c>
      <c r="B3533" s="39" t="str">
        <f>IFERROR(INDEX(CampTypes,MATCH(C3533,CampList,0)),"Unattributed")</f>
        <v>Old</v>
      </c>
      <c r="C3533" t="inlineStr">
        <is>
          <t>E_Natuf_Generic_13082026</t>
        </is>
      </c>
      <c r="D3533" t="inlineStr">
        <is>
          <t>E_Natuf_Generic_13082026_Adset1</t>
        </is>
      </c>
      <c r="E3533" t="inlineStr">
        <is>
          <t>E_Natuf_Generic_13082026_Adset1_Ad1</t>
        </is>
      </c>
      <c r="F3533" t="inlineStr">
        <is>
          <t>Natuf</t>
        </is>
      </c>
      <c r="G3533" t="inlineStr">
        <is>
          <t>Connected</t>
        </is>
      </c>
      <c r="H3533" s="39" t="str">
        <f>IF(ISNUMBER(MATCH(G3533,QualityStatuses,0)),"Quality Lead","Non-Quality Lead")</f>
        <v>Non-Quality Lead</v>
      </c>
      <c r="I3533" t="inlineStr">
        <is>
          <t>2026-10</t>
        </is>
      </c>
      <c r="J3533" t="inlineStr">
        <is>
          <t>Wk of 2026-09-28</t>
        </is>
      </c>
      <c r="K3533" t="inlineStr">
        <is>
          <t>Tejaswini Tarigopula</t>
        </is>
      </c>
      <c r="L3533" t="inlineStr">
        <is>
          <t>Facebook</t>
        </is>
      </c>
      <c r="M3533" t="inlineStr">
        <is>
          <t>Direct (campaign tagged in CRM)</t>
        </is>
      </c>
      <c r="N3533" t="inlineStr">
        <is>
          <t>6ac128a066241977e86c2114</t>
        </is>
      </c>
      <c r="O3533" t="n">
        <v>1</v>
      </c>
      <c r="P3533" s="40">
        <f>IF(A3533="Lead",IF(ISNUMBER(MATCH(G3533,QualityStatuses,0)),1,0),0)</f>
        <v>0</v>
      </c>
      <c r="Q3533" s="40">
        <f>IF(A3533="Lead",IF(G3533="New Lead",0,1),0)</f>
        <v>1</v>
      </c>
      <c r="R3533" s="40">
        <f>IF(A3533="Lead",IF(G3533="Lost",1,0),0)</f>
        <v>0</v>
      </c>
      <c r="S3533" t="n">
        <v>2</v>
      </c>
      <c r="T3533" t="n">
        <v>1</v>
      </c>
      <c r="U3533" t="n">
        <v>0</v>
      </c>
      <c r="V3533" t="n">
        <v>0</v>
      </c>
      <c r="W3533" t="n">
        <v>0</v>
      </c>
      <c r="X3533" t="n">
        <v>0</v>
      </c>
      <c r="Y3533">
        <f>IF(AND(A3533="Lead",COUNTIF(MetaCamps,C3533)&gt;0),1,0)</f>
        <v>1</v>
      </c>
      <c r="Z3533">
        <f>IF(Y3533=1,P3533,0)</f>
        <v>0</v>
      </c>
    </row>
    <row r="3534">
      <c r="A3534" t="inlineStr">
        <is>
          <t>Lead</t>
        </is>
      </c>
      <c r="B3534" s="39" t="str">
        <f>IFERROR(INDEX(CampTypes,MATCH(C3534,CampList,0)),"Unattributed")</f>
        <v>Old</v>
      </c>
      <c r="C3534" t="inlineStr">
        <is>
          <t>E_Selva_Natuf_All_07072026</t>
        </is>
      </c>
      <c r="D3534" t="inlineStr">
        <is>
          <t>E_Selva_Natuf_Sign_07072026_Adset3</t>
        </is>
      </c>
      <c r="E3534" t="inlineStr">
        <is>
          <t>E_Selva_Natuf_Sign_07072026_Adset2_Ad1 – Copy</t>
        </is>
      </c>
      <c r="F3534" t="inlineStr">
        <is>
          <t>Natuf</t>
        </is>
      </c>
      <c r="G3534" t="inlineStr">
        <is>
          <t>Attempt 1</t>
        </is>
      </c>
      <c r="H3534" s="39" t="str">
        <f>IF(ISNUMBER(MATCH(G3534,QualityStatuses,0)),"Quality Lead","Non-Quality Lead")</f>
        <v>Non-Quality Lead</v>
      </c>
      <c r="I3534" t="inlineStr">
        <is>
          <t>2026-10</t>
        </is>
      </c>
      <c r="J3534" t="inlineStr">
        <is>
          <t>Wk of 2026-09-28</t>
        </is>
      </c>
      <c r="K3534" t="inlineStr">
        <is>
          <t>Tejaswini Tarigopula</t>
        </is>
      </c>
      <c r="L3534" t="inlineStr">
        <is>
          <t>Facebook</t>
        </is>
      </c>
      <c r="M3534" t="inlineStr">
        <is>
          <t>Direct (campaign tagged in CRM)</t>
        </is>
      </c>
      <c r="N3534" t="inlineStr">
        <is>
          <t>6ac1282b28d94b25772dfae4</t>
        </is>
      </c>
      <c r="O3534" t="n">
        <v>1</v>
      </c>
      <c r="P3534" s="40">
        <f>IF(A3534="Lead",IF(ISNUMBER(MATCH(G3534,QualityStatuses,0)),1,0),0)</f>
        <v>0</v>
      </c>
      <c r="Q3534" s="40">
        <f>IF(A3534="Lead",IF(G3534="New Lead",0,1),0)</f>
        <v>1</v>
      </c>
      <c r="R3534" s="40">
        <f>IF(A3534="Lead",IF(G3534="Lost",1,0),0)</f>
        <v>0</v>
      </c>
      <c r="S3534" t="n">
        <v>2</v>
      </c>
      <c r="T3534" t="n">
        <v>0</v>
      </c>
      <c r="U3534" t="n">
        <v>0</v>
      </c>
      <c r="V3534" t="n">
        <v>0</v>
      </c>
      <c r="W3534" t="n">
        <v>0</v>
      </c>
      <c r="X3534" t="n">
        <v>0</v>
      </c>
      <c r="Y3534">
        <f>IF(AND(A3534="Lead",COUNTIF(MetaCamps,C3534)&gt;0),1,0)</f>
        <v>1</v>
      </c>
      <c r="Z3534">
        <f>IF(Y3534=1,P3534,0)</f>
        <v>0</v>
      </c>
    </row>
    <row r="3535">
      <c r="A3535" t="inlineStr">
        <is>
          <t>Lead</t>
        </is>
      </c>
      <c r="B3535" s="39" t="str">
        <f>IFERROR(INDEX(CampTypes,MATCH(C3535,CampList,0)),"Unattributed")</f>
        <v>Old</v>
      </c>
      <c r="C3535" t="inlineStr">
        <is>
          <t>E_Suresh_Natuf_Kiosk_07072026</t>
        </is>
      </c>
      <c r="D3535" t="inlineStr">
        <is>
          <t>E_Suresh_Natuf_Kiosk_07072026_Adset5</t>
        </is>
      </c>
      <c r="E3535" t="inlineStr">
        <is>
          <t>E_Hindi_Suresh_Natuf_Kiosk_07072026_Adset5_ad3 – Copy 2</t>
        </is>
      </c>
      <c r="F3535" t="inlineStr">
        <is>
          <t>Natuf</t>
        </is>
      </c>
      <c r="G3535" t="inlineStr">
        <is>
          <t>Attempt 4</t>
        </is>
      </c>
      <c r="H3535" s="39" t="str">
        <f>IF(ISNUMBER(MATCH(G3535,QualityStatuses,0)),"Quality Lead","Non-Quality Lead")</f>
        <v>Non-Quality Lead</v>
      </c>
      <c r="I3535" t="inlineStr">
        <is>
          <t>2026-10</t>
        </is>
      </c>
      <c r="J3535" t="inlineStr">
        <is>
          <t>Wk of 2026-09-28</t>
        </is>
      </c>
      <c r="K3535" t="inlineStr">
        <is>
          <t>Tejaswini Tarigopula</t>
        </is>
      </c>
      <c r="L3535" t="inlineStr">
        <is>
          <t>Facebook</t>
        </is>
      </c>
      <c r="M3535" t="inlineStr">
        <is>
          <t>Direct (campaign tagged in CRM)</t>
        </is>
      </c>
      <c r="N3535" t="inlineStr">
        <is>
          <t>6ac12646b489dc2bccbbba02</t>
        </is>
      </c>
      <c r="O3535" t="n">
        <v>1</v>
      </c>
      <c r="P3535" s="40">
        <f>IF(A3535="Lead",IF(ISNUMBER(MATCH(G3535,QualityStatuses,0)),1,0),0)</f>
        <v>0</v>
      </c>
      <c r="Q3535" s="40">
        <f>IF(A3535="Lead",IF(G3535="New Lead",0,1),0)</f>
        <v>1</v>
      </c>
      <c r="R3535" s="40">
        <f>IF(A3535="Lead",IF(G3535="Lost",1,0),0)</f>
        <v>0</v>
      </c>
      <c r="S3535" t="n">
        <v>3</v>
      </c>
      <c r="T3535" t="n">
        <v>2</v>
      </c>
      <c r="U3535" t="n">
        <v>0</v>
      </c>
      <c r="V3535" t="n">
        <v>0</v>
      </c>
      <c r="W3535" t="n">
        <v>0</v>
      </c>
      <c r="X3535" t="n">
        <v>0</v>
      </c>
      <c r="Y3535">
        <f>IF(AND(A3535="Lead",COUNTIF(MetaCamps,C3535)&gt;0),1,0)</f>
        <v>1</v>
      </c>
      <c r="Z3535">
        <f>IF(Y3535=1,P3535,0)</f>
        <v>0</v>
      </c>
    </row>
    <row r="3536">
      <c r="A3536" t="inlineStr">
        <is>
          <t>Lead</t>
        </is>
      </c>
      <c r="B3536" s="39" t="str">
        <f>IFERROR(INDEX(CampTypes,MATCH(C3536,CampList,0)),"Unattributed")</f>
        <v>Old</v>
      </c>
      <c r="C3536" t="inlineStr">
        <is>
          <t>E_Suresh_Natuf_Kiosk_07072026</t>
        </is>
      </c>
      <c r="D3536" t="inlineStr">
        <is>
          <t>E_Suresh_Natuf_Kiosk_07072026_Adset5</t>
        </is>
      </c>
      <c r="E3536" t="inlineStr">
        <is>
          <t>E_Hindi_Suresh_Natuf_Kiosk_07072026_Adset5_ad3 – Copy 2</t>
        </is>
      </c>
      <c r="F3536" t="inlineStr">
        <is>
          <t>Natuf</t>
        </is>
      </c>
      <c r="G3536" t="inlineStr">
        <is>
          <t>Attempt 2</t>
        </is>
      </c>
      <c r="H3536" s="39" t="str">
        <f>IF(ISNUMBER(MATCH(G3536,QualityStatuses,0)),"Quality Lead","Non-Quality Lead")</f>
        <v>Non-Quality Lead</v>
      </c>
      <c r="I3536" t="inlineStr">
        <is>
          <t>2026-10</t>
        </is>
      </c>
      <c r="J3536" t="inlineStr">
        <is>
          <t>Wk of 2026-09-28</t>
        </is>
      </c>
      <c r="K3536" t="inlineStr">
        <is>
          <t>Tejaswini Tarigopula</t>
        </is>
      </c>
      <c r="L3536" t="inlineStr">
        <is>
          <t>Facebook</t>
        </is>
      </c>
      <c r="M3536" t="inlineStr">
        <is>
          <t>Direct (campaign tagged in CRM)</t>
        </is>
      </c>
      <c r="N3536" t="inlineStr">
        <is>
          <t>6ac1212a8ef1880b759e7286</t>
        </is>
      </c>
      <c r="O3536" t="n">
        <v>1</v>
      </c>
      <c r="P3536" s="40">
        <f>IF(A3536="Lead",IF(ISNUMBER(MATCH(G3536,QualityStatuses,0)),1,0),0)</f>
        <v>0</v>
      </c>
      <c r="Q3536" s="40">
        <f>IF(A3536="Lead",IF(G3536="New Lead",0,1),0)</f>
        <v>1</v>
      </c>
      <c r="R3536" s="40">
        <f>IF(A3536="Lead",IF(G3536="Lost",1,0),0)</f>
        <v>0</v>
      </c>
      <c r="S3536" t="n">
        <v>2</v>
      </c>
      <c r="T3536" t="n">
        <v>1</v>
      </c>
      <c r="U3536" t="n">
        <v>0</v>
      </c>
      <c r="V3536" t="n">
        <v>0</v>
      </c>
      <c r="W3536" t="n">
        <v>0</v>
      </c>
      <c r="X3536" t="n">
        <v>0</v>
      </c>
      <c r="Y3536">
        <f>IF(AND(A3536="Lead",COUNTIF(MetaCamps,C3536)&gt;0),1,0)</f>
        <v>1</v>
      </c>
      <c r="Z3536">
        <f>IF(Y3536=1,P3536,0)</f>
        <v>0</v>
      </c>
    </row>
    <row r="3537">
      <c r="A3537" t="inlineStr">
        <is>
          <t>Lead</t>
        </is>
      </c>
      <c r="B3537" s="39" t="str">
        <f>IFERROR(INDEX(CampTypes,MATCH(C3537,CampList,0)),"Unattributed")</f>
        <v>Old</v>
      </c>
      <c r="C3537" t="inlineStr">
        <is>
          <t>E_Suresh_Natuf_Kiosk_07072026</t>
        </is>
      </c>
      <c r="D3537" t="inlineStr">
        <is>
          <t>E_Suresh_Natuf_Kiosk_07072026_Adset5</t>
        </is>
      </c>
      <c r="E3537" t="inlineStr">
        <is>
          <t>E_Hindi_Suresh_Natuf_Kiosk_07072026_Adset5_ad3 – Copy 2</t>
        </is>
      </c>
      <c r="F3537" t="inlineStr">
        <is>
          <t>Natuf</t>
        </is>
      </c>
      <c r="G3537" t="inlineStr">
        <is>
          <t>Details Shared</t>
        </is>
      </c>
      <c r="H3537" s="39" t="str">
        <f>IF(ISNUMBER(MATCH(G3537,QualityStatuses,0)),"Quality Lead","Non-Quality Lead")</f>
        <v>Quality Lead</v>
      </c>
      <c r="I3537" t="inlineStr">
        <is>
          <t>2026-10</t>
        </is>
      </c>
      <c r="J3537" t="inlineStr">
        <is>
          <t>Wk of 2026-09-28</t>
        </is>
      </c>
      <c r="K3537" t="inlineStr">
        <is>
          <t>Marshal Malbari</t>
        </is>
      </c>
      <c r="L3537" t="inlineStr">
        <is>
          <t>Facebook</t>
        </is>
      </c>
      <c r="M3537" t="inlineStr">
        <is>
          <t>Direct (campaign tagged in CRM)</t>
        </is>
      </c>
      <c r="N3537" t="inlineStr">
        <is>
          <t>6ac11f926b40d11aec92661a</t>
        </is>
      </c>
      <c r="O3537" t="n">
        <v>1</v>
      </c>
      <c r="P3537" s="40">
        <f>IF(A3537="Lead",IF(ISNUMBER(MATCH(G3537,QualityStatuses,0)),1,0),0)</f>
        <v>1</v>
      </c>
      <c r="Q3537" s="40">
        <f>IF(A3537="Lead",IF(G3537="New Lead",0,1),0)</f>
        <v>1</v>
      </c>
      <c r="R3537" s="40">
        <f>IF(A3537="Lead",IF(G3537="Lost",1,0),0)</f>
        <v>0</v>
      </c>
      <c r="S3537" t="n">
        <v>6</v>
      </c>
      <c r="T3537" t="n">
        <v>4</v>
      </c>
      <c r="U3537" t="n">
        <v>0</v>
      </c>
      <c r="V3537" t="n">
        <v>0</v>
      </c>
      <c r="W3537" t="n">
        <v>0</v>
      </c>
      <c r="X3537" t="n">
        <v>0</v>
      </c>
      <c r="Y3537">
        <f>IF(AND(A3537="Lead",COUNTIF(MetaCamps,C3537)&gt;0),1,0)</f>
        <v>1</v>
      </c>
      <c r="Z3537">
        <f>IF(Y3537=1,P3537,0)</f>
        <v>1</v>
      </c>
    </row>
    <row r="3538">
      <c r="A3538" t="inlineStr">
        <is>
          <t>Lead</t>
        </is>
      </c>
      <c r="B3538" s="39" t="str">
        <f>IFERROR(INDEX(CampTypes,MATCH(C3538,CampList,0)),"Unattributed")</f>
        <v>Old</v>
      </c>
      <c r="C3538" t="inlineStr">
        <is>
          <t>E_Natuf_Foco_10092026</t>
        </is>
      </c>
      <c r="D3538" t="inlineStr">
        <is>
          <t>E_Natuf_Foco_10092026_Ad Set4</t>
        </is>
      </c>
      <c r="E3538" t="inlineStr">
        <is>
          <t>E_Natuf_Foco_10092026_Ad Set4_Ad4 -1</t>
        </is>
      </c>
      <c r="F3538" t="inlineStr">
        <is>
          <t>Natuf</t>
        </is>
      </c>
      <c r="G3538" t="inlineStr">
        <is>
          <t>Lost</t>
        </is>
      </c>
      <c r="H3538" s="39" t="str">
        <f>IF(ISNUMBER(MATCH(G3538,QualityStatuses,0)),"Quality Lead","Non-Quality Lead")</f>
        <v>Non-Quality Lead</v>
      </c>
      <c r="I3538" t="inlineStr">
        <is>
          <t>2026-10</t>
        </is>
      </c>
      <c r="J3538" t="inlineStr">
        <is>
          <t>Wk of 2026-09-28</t>
        </is>
      </c>
      <c r="K3538" t="inlineStr">
        <is>
          <t>Marshal Malbari</t>
        </is>
      </c>
      <c r="L3538" t="inlineStr">
        <is>
          <t>Facebook</t>
        </is>
      </c>
      <c r="M3538" t="inlineStr">
        <is>
          <t>Direct (campaign tagged in CRM)</t>
        </is>
      </c>
      <c r="N3538" t="inlineStr">
        <is>
          <t>6ac11ecdcdc96e07315e5be8</t>
        </is>
      </c>
      <c r="O3538" t="n">
        <v>1</v>
      </c>
      <c r="P3538" s="40">
        <f>IF(A3538="Lead",IF(ISNUMBER(MATCH(G3538,QualityStatuses,0)),1,0),0)</f>
        <v>0</v>
      </c>
      <c r="Q3538" s="40">
        <f>IF(A3538="Lead",IF(G3538="New Lead",0,1),0)</f>
        <v>1</v>
      </c>
      <c r="R3538" s="40">
        <f>IF(A3538="Lead",IF(G3538="Lost",1,0),0)</f>
        <v>1</v>
      </c>
      <c r="S3538" t="n">
        <v>7</v>
      </c>
      <c r="T3538" t="n">
        <v>6</v>
      </c>
      <c r="U3538" t="n">
        <v>0</v>
      </c>
      <c r="V3538" t="n">
        <v>0</v>
      </c>
      <c r="W3538" t="n">
        <v>0</v>
      </c>
      <c r="X3538" t="n">
        <v>0</v>
      </c>
      <c r="Y3538">
        <f>IF(AND(A3538="Lead",COUNTIF(MetaCamps,C3538)&gt;0),1,0)</f>
        <v>1</v>
      </c>
      <c r="Z3538">
        <f>IF(Y3538=1,P3538,0)</f>
        <v>0</v>
      </c>
    </row>
    <row r="3539">
      <c r="A3539" t="inlineStr">
        <is>
          <t>Lead</t>
        </is>
      </c>
      <c r="B3539" s="39" t="str">
        <f>IFERROR(INDEX(CampTypes,MATCH(C3539,CampList,0)),"Unattributed")</f>
        <v>Old</v>
      </c>
      <c r="C3539" t="inlineStr">
        <is>
          <t>E_Suresh_Natuf_Kiosk_07072026</t>
        </is>
      </c>
      <c r="D3539" t="inlineStr">
        <is>
          <t>E_Suresh_Natuf_Kiosk_07072026_Adset5</t>
        </is>
      </c>
      <c r="E3539" t="inlineStr">
        <is>
          <t>E_Hindi_Suresh_Natuf_Kiosk_07072026_Adset5_ad3 – Copy 2</t>
        </is>
      </c>
      <c r="F3539" t="inlineStr">
        <is>
          <t>Natuf</t>
        </is>
      </c>
      <c r="G3539" t="inlineStr">
        <is>
          <t>Lost</t>
        </is>
      </c>
      <c r="H3539" s="39" t="str">
        <f>IF(ISNUMBER(MATCH(G3539,QualityStatuses,0)),"Quality Lead","Non-Quality Lead")</f>
        <v>Non-Quality Lead</v>
      </c>
      <c r="I3539" t="inlineStr">
        <is>
          <t>2026-10</t>
        </is>
      </c>
      <c r="J3539" t="inlineStr">
        <is>
          <t>Wk of 2026-09-28</t>
        </is>
      </c>
      <c r="K3539" t="inlineStr">
        <is>
          <t>Marshal Malbari</t>
        </is>
      </c>
      <c r="L3539" t="inlineStr">
        <is>
          <t>Facebook</t>
        </is>
      </c>
      <c r="M3539" t="inlineStr">
        <is>
          <t>Direct (campaign tagged in CRM)</t>
        </is>
      </c>
      <c r="N3539" t="inlineStr">
        <is>
          <t>6ac11cc7fe4e295d17a70e40</t>
        </is>
      </c>
      <c r="O3539" t="n">
        <v>1</v>
      </c>
      <c r="P3539" s="40">
        <f>IF(A3539="Lead",IF(ISNUMBER(MATCH(G3539,QualityStatuses,0)),1,0),0)</f>
        <v>0</v>
      </c>
      <c r="Q3539" s="40">
        <f>IF(A3539="Lead",IF(G3539="New Lead",0,1),0)</f>
        <v>1</v>
      </c>
      <c r="R3539" s="40">
        <f>IF(A3539="Lead",IF(G3539="Lost",1,0),0)</f>
        <v>1</v>
      </c>
      <c r="S3539" t="n">
        <v>3</v>
      </c>
      <c r="T3539" t="n">
        <v>2</v>
      </c>
      <c r="U3539" t="n">
        <v>0</v>
      </c>
      <c r="V3539" t="n">
        <v>0</v>
      </c>
      <c r="W3539" t="n">
        <v>0</v>
      </c>
      <c r="X3539" t="n">
        <v>0</v>
      </c>
      <c r="Y3539">
        <f>IF(AND(A3539="Lead",COUNTIF(MetaCamps,C3539)&gt;0),1,0)</f>
        <v>1</v>
      </c>
      <c r="Z3539">
        <f>IF(Y3539=1,P3539,0)</f>
        <v>0</v>
      </c>
    </row>
    <row r="3540">
      <c r="A3540" t="inlineStr">
        <is>
          <t>Lead</t>
        </is>
      </c>
      <c r="B3540" s="39" t="str">
        <f>IFERROR(INDEX(CampTypes,MATCH(C3540,CampList,0)),"Unattributed")</f>
        <v>Old</v>
      </c>
      <c r="C3540" t="inlineStr">
        <is>
          <t>E_Natuf_Foco_10092026</t>
        </is>
      </c>
      <c r="D3540" t="inlineStr">
        <is>
          <t>E_Natuf_Foco_10092026_Ad Set4</t>
        </is>
      </c>
      <c r="E3540" t="inlineStr">
        <is>
          <t>E_Natuf_Foco_10092026_Ad Set4_Ad4 -1</t>
        </is>
      </c>
      <c r="F3540" t="inlineStr">
        <is>
          <t>Natuf</t>
        </is>
      </c>
      <c r="G3540" t="inlineStr">
        <is>
          <t>Attempt 2</t>
        </is>
      </c>
      <c r="H3540" s="39" t="str">
        <f>IF(ISNUMBER(MATCH(G3540,QualityStatuses,0)),"Quality Lead","Non-Quality Lead")</f>
        <v>Non-Quality Lead</v>
      </c>
      <c r="I3540" t="inlineStr">
        <is>
          <t>2026-10</t>
        </is>
      </c>
      <c r="J3540" t="inlineStr">
        <is>
          <t>Wk of 2026-09-28</t>
        </is>
      </c>
      <c r="K3540" t="inlineStr">
        <is>
          <t>Marshal Malbari</t>
        </is>
      </c>
      <c r="L3540" t="inlineStr">
        <is>
          <t>Facebook</t>
        </is>
      </c>
      <c r="M3540" t="inlineStr">
        <is>
          <t>Direct (campaign tagged in CRM)</t>
        </is>
      </c>
      <c r="N3540" t="inlineStr">
        <is>
          <t>6ac11a19d981d56c2ce16259</t>
        </is>
      </c>
      <c r="O3540" t="n">
        <v>1</v>
      </c>
      <c r="P3540" s="40">
        <f>IF(A3540="Lead",IF(ISNUMBER(MATCH(G3540,QualityStatuses,0)),1,0),0)</f>
        <v>0</v>
      </c>
      <c r="Q3540" s="40">
        <f>IF(A3540="Lead",IF(G3540="New Lead",0,1),0)</f>
        <v>1</v>
      </c>
      <c r="R3540" s="40">
        <f>IF(A3540="Lead",IF(G3540="Lost",1,0),0)</f>
        <v>0</v>
      </c>
      <c r="S3540" t="n">
        <v>4</v>
      </c>
      <c r="T3540" t="n">
        <v>0</v>
      </c>
      <c r="U3540" t="n">
        <v>0</v>
      </c>
      <c r="V3540" t="n">
        <v>0</v>
      </c>
      <c r="W3540" t="n">
        <v>0</v>
      </c>
      <c r="X3540" t="n">
        <v>0</v>
      </c>
      <c r="Y3540">
        <f>IF(AND(A3540="Lead",COUNTIF(MetaCamps,C3540)&gt;0),1,0)</f>
        <v>1</v>
      </c>
      <c r="Z3540">
        <f>IF(Y3540=1,P3540,0)</f>
        <v>0</v>
      </c>
    </row>
    <row r="3541">
      <c r="A3541" t="inlineStr">
        <is>
          <t>Lead</t>
        </is>
      </c>
      <c r="B3541" s="39" t="str">
        <f>IFERROR(INDEX(CampTypes,MATCH(C3541,CampList,0)),"Unattributed")</f>
        <v>Old</v>
      </c>
      <c r="C3541" t="inlineStr">
        <is>
          <t>natuf_Kiosk_14072026_Hindi</t>
        </is>
      </c>
      <c r="D3541" t="inlineStr">
        <is>
          <t>natuf_Kiosk_09102026</t>
        </is>
      </c>
      <c r="E3541" t="inlineStr">
        <is>
          <t>natuf_Kiosk_14072026_ad set_ad1</t>
        </is>
      </c>
      <c r="F3541" t="inlineStr">
        <is>
          <t>Natuf</t>
        </is>
      </c>
      <c r="G3541" t="inlineStr">
        <is>
          <t>Lost</t>
        </is>
      </c>
      <c r="H3541" s="39" t="str">
        <f>IF(ISNUMBER(MATCH(G3541,QualityStatuses,0)),"Quality Lead","Non-Quality Lead")</f>
        <v>Non-Quality Lead</v>
      </c>
      <c r="I3541" t="inlineStr">
        <is>
          <t>2026-10</t>
        </is>
      </c>
      <c r="J3541" t="inlineStr">
        <is>
          <t>Wk of 2026-09-28</t>
        </is>
      </c>
      <c r="K3541" t="inlineStr">
        <is>
          <t>Marshal Malbari</t>
        </is>
      </c>
      <c r="L3541" t="inlineStr">
        <is>
          <t>Facebook</t>
        </is>
      </c>
      <c r="M3541" t="inlineStr">
        <is>
          <t>Direct (campaign tagged in CRM)</t>
        </is>
      </c>
      <c r="N3541" t="inlineStr">
        <is>
          <t>6ac118cc21ec945a75e4be45</t>
        </is>
      </c>
      <c r="O3541" t="n">
        <v>1</v>
      </c>
      <c r="P3541" s="40">
        <f>IF(A3541="Lead",IF(ISNUMBER(MATCH(G3541,QualityStatuses,0)),1,0),0)</f>
        <v>0</v>
      </c>
      <c r="Q3541" s="40">
        <f>IF(A3541="Lead",IF(G3541="New Lead",0,1),0)</f>
        <v>1</v>
      </c>
      <c r="R3541" s="40">
        <f>IF(A3541="Lead",IF(G3541="Lost",1,0),0)</f>
        <v>1</v>
      </c>
      <c r="S3541" t="n">
        <v>6</v>
      </c>
      <c r="T3541" t="n">
        <v>0</v>
      </c>
      <c r="U3541" t="n">
        <v>0</v>
      </c>
      <c r="V3541" t="n">
        <v>0</v>
      </c>
      <c r="W3541" t="n">
        <v>0</v>
      </c>
      <c r="X3541" t="n">
        <v>0</v>
      </c>
      <c r="Y3541">
        <f>IF(AND(A3541="Lead",COUNTIF(MetaCamps,C3541)&gt;0),1,0)</f>
        <v>1</v>
      </c>
      <c r="Z3541">
        <f>IF(Y3541=1,P3541,0)</f>
        <v>0</v>
      </c>
    </row>
    <row r="3542">
      <c r="A3542" t="inlineStr">
        <is>
          <t>Lead</t>
        </is>
      </c>
      <c r="B3542" s="39" t="str">
        <f>IFERROR(INDEX(CampTypes,MATCH(C3542,CampList,0)),"Unattributed")</f>
        <v>Old</v>
      </c>
      <c r="C3542" t="inlineStr">
        <is>
          <t>natuf_Kiosk_14072026_Hindi</t>
        </is>
      </c>
      <c r="D3542" t="inlineStr">
        <is>
          <t>natuf_Kiosk_14072026_Highest-converting industries</t>
        </is>
      </c>
      <c r="E3542" t="inlineStr">
        <is>
          <t>natuf_Kiosk_14072026_ad set_ad1</t>
        </is>
      </c>
      <c r="F3542" t="inlineStr">
        <is>
          <t>Natuf</t>
        </is>
      </c>
      <c r="G3542" t="inlineStr">
        <is>
          <t>Attempt 1</t>
        </is>
      </c>
      <c r="H3542" s="39" t="str">
        <f>IF(ISNUMBER(MATCH(G3542,QualityStatuses,0)),"Quality Lead","Non-Quality Lead")</f>
        <v>Non-Quality Lead</v>
      </c>
      <c r="I3542" t="inlineStr">
        <is>
          <t>2026-10</t>
        </is>
      </c>
      <c r="J3542" t="inlineStr">
        <is>
          <t>Wk of 2026-09-28</t>
        </is>
      </c>
      <c r="K3542" t="inlineStr">
        <is>
          <t>Deepak Rai</t>
        </is>
      </c>
      <c r="L3542" t="inlineStr">
        <is>
          <t>Facebook</t>
        </is>
      </c>
      <c r="M3542" t="inlineStr">
        <is>
          <t>Direct (campaign tagged in CRM)</t>
        </is>
      </c>
      <c r="N3542" t="inlineStr">
        <is>
          <t>6ac113c25fd06e9d81bb4b16</t>
        </is>
      </c>
      <c r="O3542" t="n">
        <v>1</v>
      </c>
      <c r="P3542" s="40">
        <f>IF(A3542="Lead",IF(ISNUMBER(MATCH(G3542,QualityStatuses,0)),1,0),0)</f>
        <v>0</v>
      </c>
      <c r="Q3542" s="40">
        <f>IF(A3542="Lead",IF(G3542="New Lead",0,1),0)</f>
        <v>1</v>
      </c>
      <c r="R3542" s="40">
        <f>IF(A3542="Lead",IF(G3542="Lost",1,0),0)</f>
        <v>0</v>
      </c>
      <c r="S3542" t="n">
        <v>1</v>
      </c>
      <c r="T3542" t="n">
        <v>1</v>
      </c>
      <c r="U3542" t="n">
        <v>0</v>
      </c>
      <c r="V3542" t="n">
        <v>0</v>
      </c>
      <c r="W3542" t="n">
        <v>0</v>
      </c>
      <c r="X3542" t="n">
        <v>0</v>
      </c>
      <c r="Y3542">
        <f>IF(AND(A3542="Lead",COUNTIF(MetaCamps,C3542)&gt;0),1,0)</f>
        <v>1</v>
      </c>
      <c r="Z3542">
        <f>IF(Y3542=1,P3542,0)</f>
        <v>0</v>
      </c>
    </row>
    <row r="3543">
      <c r="A3543" t="inlineStr">
        <is>
          <t>Lead</t>
        </is>
      </c>
      <c r="B3543" s="39" t="str">
        <f>IFERROR(INDEX(CampTypes,MATCH(C3543,CampList,0)),"Unattributed")</f>
        <v>Old</v>
      </c>
      <c r="C3543" t="inlineStr">
        <is>
          <t>natuf_Kiosk_14072026_Hindi</t>
        </is>
      </c>
      <c r="D3543" t="inlineStr">
        <is>
          <t>natuf_Kiosk_14072026_Highest-converting industries</t>
        </is>
      </c>
      <c r="E3543" t="inlineStr">
        <is>
          <t>natuf_Kiosk_14072026_ad set_ad1</t>
        </is>
      </c>
      <c r="F3543" t="inlineStr">
        <is>
          <t>Natuf</t>
        </is>
      </c>
      <c r="G3543" t="inlineStr">
        <is>
          <t>Connected</t>
        </is>
      </c>
      <c r="H3543" s="39" t="str">
        <f>IF(ISNUMBER(MATCH(G3543,QualityStatuses,0)),"Quality Lead","Non-Quality Lead")</f>
        <v>Non-Quality Lead</v>
      </c>
      <c r="I3543" t="inlineStr">
        <is>
          <t>2026-10</t>
        </is>
      </c>
      <c r="J3543" t="inlineStr">
        <is>
          <t>Wk of 2026-09-28</t>
        </is>
      </c>
      <c r="K3543" t="inlineStr">
        <is>
          <t>Tejaswini Tarigopula</t>
        </is>
      </c>
      <c r="L3543" t="inlineStr">
        <is>
          <t>Facebook</t>
        </is>
      </c>
      <c r="M3543" t="inlineStr">
        <is>
          <t>Direct (campaign tagged in CRM)</t>
        </is>
      </c>
      <c r="N3543" t="inlineStr">
        <is>
          <t>6ac10f5fe744dd293e4f2506</t>
        </is>
      </c>
      <c r="O3543" t="n">
        <v>1</v>
      </c>
      <c r="P3543" s="40">
        <f>IF(A3543="Lead",IF(ISNUMBER(MATCH(G3543,QualityStatuses,0)),1,0),0)</f>
        <v>0</v>
      </c>
      <c r="Q3543" s="40">
        <f>IF(A3543="Lead",IF(G3543="New Lead",0,1),0)</f>
        <v>1</v>
      </c>
      <c r="R3543" s="40">
        <f>IF(A3543="Lead",IF(G3543="Lost",1,0),0)</f>
        <v>0</v>
      </c>
      <c r="S3543" t="n">
        <v>6</v>
      </c>
      <c r="T3543" t="n">
        <v>1</v>
      </c>
      <c r="U3543" t="n">
        <v>0</v>
      </c>
      <c r="V3543" t="n">
        <v>0</v>
      </c>
      <c r="W3543" t="n">
        <v>0</v>
      </c>
      <c r="X3543" t="n">
        <v>0</v>
      </c>
      <c r="Y3543">
        <f>IF(AND(A3543="Lead",COUNTIF(MetaCamps,C3543)&gt;0),1,0)</f>
        <v>1</v>
      </c>
      <c r="Z3543">
        <f>IF(Y3543=1,P3543,0)</f>
        <v>0</v>
      </c>
    </row>
    <row r="3544">
      <c r="A3544" t="inlineStr">
        <is>
          <t>Lead</t>
        </is>
      </c>
      <c r="B3544" s="39" t="str">
        <f>IFERROR(INDEX(CampTypes,MATCH(C3544,CampList,0)),"Unattributed")</f>
        <v>Old</v>
      </c>
      <c r="C3544" t="inlineStr">
        <is>
          <t>E_Suresh_Natuf_Kiosk_07072026</t>
        </is>
      </c>
      <c r="D3544" t="inlineStr">
        <is>
          <t>E_Suresh_Natuf_Kiosk_07072026_Adset5</t>
        </is>
      </c>
      <c r="E3544" t="inlineStr">
        <is>
          <t>E_Hindi_Suresh_Natuf_Kiosk_07072026_Adset5_ad3 – Copy 2</t>
        </is>
      </c>
      <c r="F3544" t="inlineStr">
        <is>
          <t>Natuf</t>
        </is>
      </c>
      <c r="G3544" t="inlineStr">
        <is>
          <t>Details Shared</t>
        </is>
      </c>
      <c r="H3544" s="39" t="str">
        <f>IF(ISNUMBER(MATCH(G3544,QualityStatuses,0)),"Quality Lead","Non-Quality Lead")</f>
        <v>Quality Lead</v>
      </c>
      <c r="I3544" t="inlineStr">
        <is>
          <t>2026-10</t>
        </is>
      </c>
      <c r="J3544" t="inlineStr">
        <is>
          <t>Wk of 2026-09-28</t>
        </is>
      </c>
      <c r="K3544" t="inlineStr">
        <is>
          <t>Tejaswini Tarigopula</t>
        </is>
      </c>
      <c r="L3544" t="inlineStr">
        <is>
          <t>Facebook</t>
        </is>
      </c>
      <c r="M3544" t="inlineStr">
        <is>
          <t>Direct (campaign tagged in CRM)</t>
        </is>
      </c>
      <c r="N3544" t="inlineStr">
        <is>
          <t>6ac10725b37fca3566cda148</t>
        </is>
      </c>
      <c r="O3544" t="n">
        <v>1</v>
      </c>
      <c r="P3544" s="40">
        <f>IF(A3544="Lead",IF(ISNUMBER(MATCH(G3544,QualityStatuses,0)),1,0),0)</f>
        <v>1</v>
      </c>
      <c r="Q3544" s="40">
        <f>IF(A3544="Lead",IF(G3544="New Lead",0,1),0)</f>
        <v>1</v>
      </c>
      <c r="R3544" s="40">
        <f>IF(A3544="Lead",IF(G3544="Lost",1,0),0)</f>
        <v>0</v>
      </c>
      <c r="S3544" t="n">
        <v>6</v>
      </c>
      <c r="T3544" t="n">
        <v>4</v>
      </c>
      <c r="U3544" t="n">
        <v>0</v>
      </c>
      <c r="V3544" t="n">
        <v>0</v>
      </c>
      <c r="W3544" t="n">
        <v>0</v>
      </c>
      <c r="X3544" t="n">
        <v>0</v>
      </c>
      <c r="Y3544">
        <f>IF(AND(A3544="Lead",COUNTIF(MetaCamps,C3544)&gt;0),1,0)</f>
        <v>1</v>
      </c>
      <c r="Z3544">
        <f>IF(Y3544=1,P3544,0)</f>
        <v>1</v>
      </c>
    </row>
    <row r="3545">
      <c r="A3545" t="inlineStr">
        <is>
          <t>Lead</t>
        </is>
      </c>
      <c r="B3545" s="39" t="str">
        <f>IFERROR(INDEX(CampTypes,MATCH(C3545,CampList,0)),"Unattributed")</f>
        <v>Old</v>
      </c>
      <c r="C3545" t="inlineStr">
        <is>
          <t>E_Natuf_Generic_13082026</t>
        </is>
      </c>
      <c r="D3545" t="inlineStr">
        <is>
          <t>E_Natuf_Generic_13082026_Adset1</t>
        </is>
      </c>
      <c r="E3545" t="inlineStr">
        <is>
          <t>E_Natuf_Generic_13082026_Adset1_Ad1</t>
        </is>
      </c>
      <c r="F3545" t="inlineStr">
        <is>
          <t>Natuf</t>
        </is>
      </c>
      <c r="G3545" t="inlineStr">
        <is>
          <t>Connected</t>
        </is>
      </c>
      <c r="H3545" s="39" t="str">
        <f>IF(ISNUMBER(MATCH(G3545,QualityStatuses,0)),"Quality Lead","Non-Quality Lead")</f>
        <v>Non-Quality Lead</v>
      </c>
      <c r="I3545" t="inlineStr">
        <is>
          <t>2026-10</t>
        </is>
      </c>
      <c r="J3545" t="inlineStr">
        <is>
          <t>Wk of 2026-09-28</t>
        </is>
      </c>
      <c r="K3545" t="inlineStr">
        <is>
          <t>Tejaswini Tarigopula</t>
        </is>
      </c>
      <c r="L3545" t="inlineStr">
        <is>
          <t>Facebook</t>
        </is>
      </c>
      <c r="M3545" t="inlineStr">
        <is>
          <t>Direct (campaign tagged in CRM)</t>
        </is>
      </c>
      <c r="N3545" t="inlineStr">
        <is>
          <t>6ac104e154fe72a8db5c8f92</t>
        </is>
      </c>
      <c r="O3545" t="n">
        <v>1</v>
      </c>
      <c r="P3545" s="40">
        <f>IF(A3545="Lead",IF(ISNUMBER(MATCH(G3545,QualityStatuses,0)),1,0),0)</f>
        <v>0</v>
      </c>
      <c r="Q3545" s="40">
        <f>IF(A3545="Lead",IF(G3545="New Lead",0,1),0)</f>
        <v>1</v>
      </c>
      <c r="R3545" s="40">
        <f>IF(A3545="Lead",IF(G3545="Lost",1,0),0)</f>
        <v>0</v>
      </c>
      <c r="S3545" t="n">
        <v>5</v>
      </c>
      <c r="T3545" t="n">
        <v>3</v>
      </c>
      <c r="U3545" t="n">
        <v>0</v>
      </c>
      <c r="V3545" t="n">
        <v>0</v>
      </c>
      <c r="W3545" t="n">
        <v>0</v>
      </c>
      <c r="X3545" t="n">
        <v>0</v>
      </c>
      <c r="Y3545">
        <f>IF(AND(A3545="Lead",COUNTIF(MetaCamps,C3545)&gt;0),1,0)</f>
        <v>1</v>
      </c>
      <c r="Z3545">
        <f>IF(Y3545=1,P3545,0)</f>
        <v>0</v>
      </c>
    </row>
    <row r="3546">
      <c r="A3546" t="inlineStr">
        <is>
          <t>Lead</t>
        </is>
      </c>
      <c r="B3546" s="39" t="str">
        <f>IFERROR(INDEX(CampTypes,MATCH(C3546,CampList,0)),"Unattributed")</f>
        <v>Old</v>
      </c>
      <c r="C3546" t="inlineStr">
        <is>
          <t>natuf_Kiosk_14072026_Hindi</t>
        </is>
      </c>
      <c r="D3546" t="inlineStr">
        <is>
          <t>natuf_Kiosk_23092026_ad set3</t>
        </is>
      </c>
      <c r="E3546" t="inlineStr">
        <is>
          <t>natuf_Kiosk_23092026_ad set3_ad1</t>
        </is>
      </c>
      <c r="F3546" t="inlineStr">
        <is>
          <t>Natuf</t>
        </is>
      </c>
      <c r="G3546" t="inlineStr">
        <is>
          <t>Attempt 1</t>
        </is>
      </c>
      <c r="H3546" s="39" t="str">
        <f>IF(ISNUMBER(MATCH(G3546,QualityStatuses,0)),"Quality Lead","Non-Quality Lead")</f>
        <v>Non-Quality Lead</v>
      </c>
      <c r="I3546" t="inlineStr">
        <is>
          <t>2026-10</t>
        </is>
      </c>
      <c r="J3546" t="inlineStr">
        <is>
          <t>Wk of 2026-09-28</t>
        </is>
      </c>
      <c r="K3546" t="inlineStr">
        <is>
          <t>Tejaswini Tarigopula</t>
        </is>
      </c>
      <c r="L3546" t="inlineStr">
        <is>
          <t>Facebook</t>
        </is>
      </c>
      <c r="M3546" t="inlineStr">
        <is>
          <t>Direct (campaign tagged in CRM)</t>
        </is>
      </c>
      <c r="N3546" t="inlineStr">
        <is>
          <t>6ac101023f17387307302b96</t>
        </is>
      </c>
      <c r="O3546" t="n">
        <v>1</v>
      </c>
      <c r="P3546" s="40">
        <f>IF(A3546="Lead",IF(ISNUMBER(MATCH(G3546,QualityStatuses,0)),1,0),0)</f>
        <v>0</v>
      </c>
      <c r="Q3546" s="40">
        <f>IF(A3546="Lead",IF(G3546="New Lead",0,1),0)</f>
        <v>1</v>
      </c>
      <c r="R3546" s="40">
        <f>IF(A3546="Lead",IF(G3546="Lost",1,0),0)</f>
        <v>0</v>
      </c>
      <c r="S3546" t="n">
        <v>0</v>
      </c>
      <c r="T3546" t="n">
        <v>0</v>
      </c>
      <c r="U3546" t="n">
        <v>0</v>
      </c>
      <c r="V3546" t="n">
        <v>0</v>
      </c>
      <c r="W3546" t="n">
        <v>0</v>
      </c>
      <c r="X3546" t="n">
        <v>0</v>
      </c>
      <c r="Y3546">
        <f>IF(AND(A3546="Lead",COUNTIF(MetaCamps,C3546)&gt;0),1,0)</f>
        <v>1</v>
      </c>
      <c r="Z3546">
        <f>IF(Y3546=1,P3546,0)</f>
        <v>0</v>
      </c>
    </row>
    <row r="3547">
      <c r="A3547" t="inlineStr">
        <is>
          <t>Lead</t>
        </is>
      </c>
      <c r="B3547" s="39" t="str">
        <f>IFERROR(INDEX(CampTypes,MATCH(C3547,CampList,0)),"Unattributed")</f>
        <v>Old</v>
      </c>
      <c r="C3547" t="inlineStr">
        <is>
          <t>E_Suresh_Natuf_Kiosk_07072026</t>
        </is>
      </c>
      <c r="D3547" t="inlineStr">
        <is>
          <t>E_Suresh_Natuf_Kiosk_07072026_Adset5</t>
        </is>
      </c>
      <c r="E3547" t="inlineStr">
        <is>
          <t>E_Hindi_Suresh_Natuf_Kiosk_07072026_Adset5_ad3 – Copy 2</t>
        </is>
      </c>
      <c r="F3547" t="inlineStr">
        <is>
          <t>Natuf</t>
        </is>
      </c>
      <c r="G3547" t="inlineStr">
        <is>
          <t>Meeting Conducted</t>
        </is>
      </c>
      <c r="H3547" s="39" t="str">
        <f>IF(ISNUMBER(MATCH(G3547,QualityStatuses,0)),"Quality Lead","Non-Quality Lead")</f>
        <v>Quality Lead</v>
      </c>
      <c r="I3547" t="inlineStr">
        <is>
          <t>2026-10</t>
        </is>
      </c>
      <c r="J3547" t="inlineStr">
        <is>
          <t>Wk of 2026-09-28</t>
        </is>
      </c>
      <c r="K3547" t="inlineStr">
        <is>
          <t>Tejaswini Tarigopula</t>
        </is>
      </c>
      <c r="L3547" t="inlineStr">
        <is>
          <t>Facebook</t>
        </is>
      </c>
      <c r="M3547" t="inlineStr">
        <is>
          <t>Direct (campaign tagged in CRM)</t>
        </is>
      </c>
      <c r="N3547" t="inlineStr">
        <is>
          <t>6ac0fe436e592578dd19398a</t>
        </is>
      </c>
      <c r="O3547" t="n">
        <v>1</v>
      </c>
      <c r="P3547" s="40">
        <f>IF(A3547="Lead",IF(ISNUMBER(MATCH(G3547,QualityStatuses,0)),1,0),0)</f>
        <v>1</v>
      </c>
      <c r="Q3547" s="40">
        <f>IF(A3547="Lead",IF(G3547="New Lead",0,1),0)</f>
        <v>1</v>
      </c>
      <c r="R3547" s="40">
        <f>IF(A3547="Lead",IF(G3547="Lost",1,0),0)</f>
        <v>0</v>
      </c>
      <c r="S3547" t="n">
        <v>3</v>
      </c>
      <c r="T3547" t="n">
        <v>3</v>
      </c>
      <c r="U3547" t="n">
        <v>0</v>
      </c>
      <c r="V3547" t="n">
        <v>0</v>
      </c>
      <c r="W3547" t="n">
        <v>0</v>
      </c>
      <c r="X3547" t="n">
        <v>0</v>
      </c>
      <c r="Y3547">
        <f>IF(AND(A3547="Lead",COUNTIF(MetaCamps,C3547)&gt;0),1,0)</f>
        <v>1</v>
      </c>
      <c r="Z3547">
        <f>IF(Y3547=1,P3547,0)</f>
        <v>1</v>
      </c>
    </row>
    <row r="3548">
      <c r="A3548" t="inlineStr">
        <is>
          <t>Lead</t>
        </is>
      </c>
      <c r="B3548" s="39" t="str">
        <f>IFERROR(INDEX(CampTypes,MATCH(C3548,CampList,0)),"Unattributed")</f>
        <v>Old</v>
      </c>
      <c r="C3548" t="inlineStr">
        <is>
          <t>E_Natuf_Foco_10092026</t>
        </is>
      </c>
      <c r="D3548" t="inlineStr">
        <is>
          <t>E_Natuf_Foco_10092026_Ad Set4</t>
        </is>
      </c>
      <c r="E3548" t="inlineStr">
        <is>
          <t>E_Natuf_Foco_10092026_Ad Set4_Ad4 -1</t>
        </is>
      </c>
      <c r="F3548" t="inlineStr">
        <is>
          <t>Natuf</t>
        </is>
      </c>
      <c r="G3548" t="inlineStr">
        <is>
          <t>Meeting Scheduled</t>
        </is>
      </c>
      <c r="H3548" s="39" t="str">
        <f>IF(ISNUMBER(MATCH(G3548,QualityStatuses,0)),"Quality Lead","Non-Quality Lead")</f>
        <v>Quality Lead</v>
      </c>
      <c r="I3548" t="inlineStr">
        <is>
          <t>2026-10</t>
        </is>
      </c>
      <c r="J3548" t="inlineStr">
        <is>
          <t>Wk of 2026-09-28</t>
        </is>
      </c>
      <c r="K3548" t="inlineStr">
        <is>
          <t>Tejaswini Tarigopula</t>
        </is>
      </c>
      <c r="L3548" t="inlineStr">
        <is>
          <t>Facebook</t>
        </is>
      </c>
      <c r="M3548" t="inlineStr">
        <is>
          <t>Direct (campaign tagged in CRM)</t>
        </is>
      </c>
      <c r="N3548" t="inlineStr">
        <is>
          <t>6ac0ebc0a4f30120c3cd4de4</t>
        </is>
      </c>
      <c r="O3548" t="n">
        <v>1</v>
      </c>
      <c r="P3548" s="40">
        <f>IF(A3548="Lead",IF(ISNUMBER(MATCH(G3548,QualityStatuses,0)),1,0),0)</f>
        <v>1</v>
      </c>
      <c r="Q3548" s="40">
        <f>IF(A3548="Lead",IF(G3548="New Lead",0,1),0)</f>
        <v>1</v>
      </c>
      <c r="R3548" s="40">
        <f>IF(A3548="Lead",IF(G3548="Lost",1,0),0)</f>
        <v>0</v>
      </c>
      <c r="S3548" t="n">
        <v>8</v>
      </c>
      <c r="T3548" t="n">
        <v>2</v>
      </c>
      <c r="U3548" t="n">
        <v>0</v>
      </c>
      <c r="V3548" t="n">
        <v>0</v>
      </c>
      <c r="W3548" t="n">
        <v>0</v>
      </c>
      <c r="X3548" t="n">
        <v>0</v>
      </c>
      <c r="Y3548">
        <f>IF(AND(A3548="Lead",COUNTIF(MetaCamps,C3548)&gt;0),1,0)</f>
        <v>1</v>
      </c>
      <c r="Z3548">
        <f>IF(Y3548=1,P3548,0)</f>
        <v>1</v>
      </c>
    </row>
    <row r="3549">
      <c r="A3549" t="inlineStr">
        <is>
          <t>Lead</t>
        </is>
      </c>
      <c r="B3549" s="39" t="str">
        <f>IFERROR(INDEX(CampTypes,MATCH(C3549,CampList,0)),"Unattributed")</f>
        <v>Old</v>
      </c>
      <c r="C3549" t="inlineStr">
        <is>
          <t>E_Natuf_Generic_13082026</t>
        </is>
      </c>
      <c r="D3549" t="inlineStr">
        <is>
          <t>E_Natuf_Generic_13082026_Adset1</t>
        </is>
      </c>
      <c r="E3549" t="inlineStr">
        <is>
          <t>E_Natuf_Generic_13082026_Adset1_Ad1</t>
        </is>
      </c>
      <c r="F3549" t="inlineStr">
        <is>
          <t>Natuf</t>
        </is>
      </c>
      <c r="G3549" t="inlineStr">
        <is>
          <t>Attempt 1</t>
        </is>
      </c>
      <c r="H3549" s="39" t="str">
        <f>IF(ISNUMBER(MATCH(G3549,QualityStatuses,0)),"Quality Lead","Non-Quality Lead")</f>
        <v>Non-Quality Lead</v>
      </c>
      <c r="I3549" t="inlineStr">
        <is>
          <t>2026-10</t>
        </is>
      </c>
      <c r="J3549" t="inlineStr">
        <is>
          <t>Wk of 2026-09-28</t>
        </is>
      </c>
      <c r="K3549" t="inlineStr">
        <is>
          <t>Tejaswini Tarigopula</t>
        </is>
      </c>
      <c r="L3549" t="inlineStr">
        <is>
          <t>Facebook</t>
        </is>
      </c>
      <c r="M3549" t="inlineStr">
        <is>
          <t>Direct (campaign tagged in CRM)</t>
        </is>
      </c>
      <c r="N3549" t="inlineStr">
        <is>
          <t>6ac0e39c369ab5d24986219c</t>
        </is>
      </c>
      <c r="O3549" t="n">
        <v>1</v>
      </c>
      <c r="P3549" s="40">
        <f>IF(A3549="Lead",IF(ISNUMBER(MATCH(G3549,QualityStatuses,0)),1,0),0)</f>
        <v>0</v>
      </c>
      <c r="Q3549" s="40">
        <f>IF(A3549="Lead",IF(G3549="New Lead",0,1),0)</f>
        <v>1</v>
      </c>
      <c r="R3549" s="40">
        <f>IF(A3549="Lead",IF(G3549="Lost",1,0),0)</f>
        <v>0</v>
      </c>
      <c r="S3549" t="n">
        <v>1</v>
      </c>
      <c r="T3549" t="n">
        <v>1</v>
      </c>
      <c r="U3549" t="n">
        <v>0</v>
      </c>
      <c r="V3549" t="n">
        <v>0</v>
      </c>
      <c r="W3549" t="n">
        <v>0</v>
      </c>
      <c r="X3549" t="n">
        <v>0</v>
      </c>
      <c r="Y3549">
        <f>IF(AND(A3549="Lead",COUNTIF(MetaCamps,C3549)&gt;0),1,0)</f>
        <v>1</v>
      </c>
      <c r="Z3549">
        <f>IF(Y3549=1,P3549,0)</f>
        <v>0</v>
      </c>
    </row>
    <row r="3550">
      <c r="A3550" t="inlineStr">
        <is>
          <t>Lead</t>
        </is>
      </c>
      <c r="B3550" s="39" t="str">
        <f>IFERROR(INDEX(CampTypes,MATCH(C3550,CampList,0)),"Unattributed")</f>
        <v>Old</v>
      </c>
      <c r="C3550" t="inlineStr">
        <is>
          <t>natuf_Kiosk_14072026_Hindi</t>
        </is>
      </c>
      <c r="D3550" t="inlineStr">
        <is>
          <t>natuf_Kiosk_14072026_Highest-converting industries</t>
        </is>
      </c>
      <c r="E3550" t="inlineStr">
        <is>
          <t>natuf_Kiosk_14072026_ad set_ad1</t>
        </is>
      </c>
      <c r="F3550" t="inlineStr">
        <is>
          <t>Natuf</t>
        </is>
      </c>
      <c r="G3550" t="inlineStr">
        <is>
          <t>Connected</t>
        </is>
      </c>
      <c r="H3550" s="39" t="str">
        <f>IF(ISNUMBER(MATCH(G3550,QualityStatuses,0)),"Quality Lead","Non-Quality Lead")</f>
        <v>Non-Quality Lead</v>
      </c>
      <c r="I3550" t="inlineStr">
        <is>
          <t>2026-10</t>
        </is>
      </c>
      <c r="J3550" t="inlineStr">
        <is>
          <t>Wk of 2026-09-28</t>
        </is>
      </c>
      <c r="K3550" t="inlineStr">
        <is>
          <t>Tejaswini Tarigopula</t>
        </is>
      </c>
      <c r="L3550" t="inlineStr">
        <is>
          <t>Facebook</t>
        </is>
      </c>
      <c r="M3550" t="inlineStr">
        <is>
          <t>Direct (campaign tagged in CRM)</t>
        </is>
      </c>
      <c r="N3550" t="inlineStr">
        <is>
          <t>6ac0d9968e99d1b61923f687</t>
        </is>
      </c>
      <c r="O3550" t="n">
        <v>1</v>
      </c>
      <c r="P3550" s="40">
        <f>IF(A3550="Lead",IF(ISNUMBER(MATCH(G3550,QualityStatuses,0)),1,0),0)</f>
        <v>0</v>
      </c>
      <c r="Q3550" s="40">
        <f>IF(A3550="Lead",IF(G3550="New Lead",0,1),0)</f>
        <v>1</v>
      </c>
      <c r="R3550" s="40">
        <f>IF(A3550="Lead",IF(G3550="Lost",1,0),0)</f>
        <v>0</v>
      </c>
      <c r="S3550" t="n">
        <v>2</v>
      </c>
      <c r="T3550" t="n">
        <v>2</v>
      </c>
      <c r="U3550" t="n">
        <v>0</v>
      </c>
      <c r="V3550" t="n">
        <v>0</v>
      </c>
      <c r="W3550" t="n">
        <v>0</v>
      </c>
      <c r="X3550" t="n">
        <v>0</v>
      </c>
      <c r="Y3550">
        <f>IF(AND(A3550="Lead",COUNTIF(MetaCamps,C3550)&gt;0),1,0)</f>
        <v>1</v>
      </c>
      <c r="Z3550">
        <f>IF(Y3550=1,P3550,0)</f>
        <v>0</v>
      </c>
    </row>
    <row r="3551">
      <c r="A3551" t="inlineStr">
        <is>
          <t>Lead</t>
        </is>
      </c>
      <c r="B3551" s="39" t="str">
        <f>IFERROR(INDEX(CampTypes,MATCH(C3551,CampList,0)),"Unattributed")</f>
        <v>Old</v>
      </c>
      <c r="C3551" t="inlineStr">
        <is>
          <t>E_Suresh_Natuf_Kiosk_07072026</t>
        </is>
      </c>
      <c r="D3551" t="inlineStr">
        <is>
          <t>E_Suresh_Natuf_Kiosk_07072026_Adset5</t>
        </is>
      </c>
      <c r="E3551" t="inlineStr">
        <is>
          <t>E_Hindi_Suresh_Natuf_Kiosk_07072026_Adset5_ad3 – Copy 2</t>
        </is>
      </c>
      <c r="F3551" t="inlineStr">
        <is>
          <t>Natuf</t>
        </is>
      </c>
      <c r="G3551" t="inlineStr">
        <is>
          <t>Connected</t>
        </is>
      </c>
      <c r="H3551" s="39" t="str">
        <f>IF(ISNUMBER(MATCH(G3551,QualityStatuses,0)),"Quality Lead","Non-Quality Lead")</f>
        <v>Non-Quality Lead</v>
      </c>
      <c r="I3551" t="inlineStr">
        <is>
          <t>2026-10</t>
        </is>
      </c>
      <c r="J3551" t="inlineStr">
        <is>
          <t>Wk of 2026-09-28</t>
        </is>
      </c>
      <c r="K3551" t="inlineStr">
        <is>
          <t>Deepak Rai</t>
        </is>
      </c>
      <c r="L3551" t="inlineStr">
        <is>
          <t>Facebook</t>
        </is>
      </c>
      <c r="M3551" t="inlineStr">
        <is>
          <t>Direct (campaign tagged in CRM)</t>
        </is>
      </c>
      <c r="N3551" t="inlineStr">
        <is>
          <t>6ac0cda2e6b79ddf45528150</t>
        </is>
      </c>
      <c r="O3551" t="n">
        <v>1</v>
      </c>
      <c r="P3551" s="40">
        <f>IF(A3551="Lead",IF(ISNUMBER(MATCH(G3551,QualityStatuses,0)),1,0),0)</f>
        <v>0</v>
      </c>
      <c r="Q3551" s="40">
        <f>IF(A3551="Lead",IF(G3551="New Lead",0,1),0)</f>
        <v>1</v>
      </c>
      <c r="R3551" s="40">
        <f>IF(A3551="Lead",IF(G3551="Lost",1,0),0)</f>
        <v>0</v>
      </c>
      <c r="S3551" t="n">
        <v>1</v>
      </c>
      <c r="T3551" t="n">
        <v>1</v>
      </c>
      <c r="U3551" t="n">
        <v>0</v>
      </c>
      <c r="V3551" t="n">
        <v>0</v>
      </c>
      <c r="W3551" t="n">
        <v>0</v>
      </c>
      <c r="X3551" t="n">
        <v>0</v>
      </c>
      <c r="Y3551">
        <f>IF(AND(A3551="Lead",COUNTIF(MetaCamps,C3551)&gt;0),1,0)</f>
        <v>1</v>
      </c>
      <c r="Z3551">
        <f>IF(Y3551=1,P3551,0)</f>
        <v>0</v>
      </c>
    </row>
    <row r="3552">
      <c r="A3552" t="inlineStr">
        <is>
          <t>Lead</t>
        </is>
      </c>
      <c r="B3552" s="39" t="str">
        <f>IFERROR(INDEX(CampTypes,MATCH(C3552,CampList,0)),"Unattributed")</f>
        <v>Old</v>
      </c>
      <c r="C3552" t="inlineStr">
        <is>
          <t>E_Suresh_Natuf_Kiosk_07072026</t>
        </is>
      </c>
      <c r="D3552" t="inlineStr">
        <is>
          <t>E_Suresh_Natuf_Kiosk_07072026_Adset5</t>
        </is>
      </c>
      <c r="E3552" t="inlineStr">
        <is>
          <t>E_Hindi_Suresh_Natuf_Kiosk_07072026_Adset5_ad3 – Copy 2</t>
        </is>
      </c>
      <c r="F3552" t="inlineStr">
        <is>
          <t>Natuf</t>
        </is>
      </c>
      <c r="G3552" t="inlineStr">
        <is>
          <t>Attempt 1</t>
        </is>
      </c>
      <c r="H3552" s="39" t="str">
        <f>IF(ISNUMBER(MATCH(G3552,QualityStatuses,0)),"Quality Lead","Non-Quality Lead")</f>
        <v>Non-Quality Lead</v>
      </c>
      <c r="I3552" t="inlineStr">
        <is>
          <t>2026-10</t>
        </is>
      </c>
      <c r="J3552" t="inlineStr">
        <is>
          <t>Wk of 2026-09-28</t>
        </is>
      </c>
      <c r="K3552" t="inlineStr">
        <is>
          <t>Marshal Malbari</t>
        </is>
      </c>
      <c r="L3552" t="inlineStr">
        <is>
          <t>Facebook</t>
        </is>
      </c>
      <c r="M3552" t="inlineStr">
        <is>
          <t>Direct (campaign tagged in CRM)</t>
        </is>
      </c>
      <c r="N3552" t="inlineStr">
        <is>
          <t>6ac0b8218daa42ed71c37f08</t>
        </is>
      </c>
      <c r="O3552" t="n">
        <v>1</v>
      </c>
      <c r="P3552" s="40">
        <f>IF(A3552="Lead",IF(ISNUMBER(MATCH(G3552,QualityStatuses,0)),1,0),0)</f>
        <v>0</v>
      </c>
      <c r="Q3552" s="40">
        <f>IF(A3552="Lead",IF(G3552="New Lead",0,1),0)</f>
        <v>1</v>
      </c>
      <c r="R3552" s="40">
        <f>IF(A3552="Lead",IF(G3552="Lost",1,0),0)</f>
        <v>0</v>
      </c>
      <c r="S3552" t="n">
        <v>6</v>
      </c>
      <c r="T3552" t="n">
        <v>0</v>
      </c>
      <c r="U3552" t="n">
        <v>0</v>
      </c>
      <c r="V3552" t="n">
        <v>0</v>
      </c>
      <c r="W3552" t="n">
        <v>0</v>
      </c>
      <c r="X3552" t="n">
        <v>0</v>
      </c>
      <c r="Y3552">
        <f>IF(AND(A3552="Lead",COUNTIF(MetaCamps,C3552)&gt;0),1,0)</f>
        <v>1</v>
      </c>
      <c r="Z3552">
        <f>IF(Y3552=1,P3552,0)</f>
        <v>0</v>
      </c>
    </row>
    <row r="3553">
      <c r="A3553" t="inlineStr">
        <is>
          <t>Lead</t>
        </is>
      </c>
      <c r="B3553" s="39" t="str">
        <f>IFERROR(INDEX(CampTypes,MATCH(C3553,CampList,0)),"Unattributed")</f>
        <v>Old</v>
      </c>
      <c r="C3553" t="inlineStr">
        <is>
          <t>E_Selva_Natuf_All_07072026</t>
        </is>
      </c>
      <c r="D3553" t="inlineStr">
        <is>
          <t>E_Selva_Natuf_Sign_07072026_Adset3</t>
        </is>
      </c>
      <c r="E3553" t="inlineStr">
        <is>
          <t>E_Selva_Natuf_Sign_07072026_Adset2_Ad1</t>
        </is>
      </c>
      <c r="F3553" t="inlineStr">
        <is>
          <t>Natuf</t>
        </is>
      </c>
      <c r="G3553" t="inlineStr">
        <is>
          <t>Lost</t>
        </is>
      </c>
      <c r="H3553" s="39" t="str">
        <f>IF(ISNUMBER(MATCH(G3553,QualityStatuses,0)),"Quality Lead","Non-Quality Lead")</f>
        <v>Non-Quality Lead</v>
      </c>
      <c r="I3553" t="inlineStr">
        <is>
          <t>2026-10</t>
        </is>
      </c>
      <c r="J3553" t="inlineStr">
        <is>
          <t>Wk of 2026-09-28</t>
        </is>
      </c>
      <c r="K3553" t="inlineStr">
        <is>
          <t>Marshal Malbari</t>
        </is>
      </c>
      <c r="L3553" t="inlineStr">
        <is>
          <t>Facebook</t>
        </is>
      </c>
      <c r="M3553" t="inlineStr">
        <is>
          <t>Direct (campaign tagged in CRM)</t>
        </is>
      </c>
      <c r="N3553" t="inlineStr">
        <is>
          <t>6ac0a324f712e007e40dd624</t>
        </is>
      </c>
      <c r="O3553" t="n">
        <v>1</v>
      </c>
      <c r="P3553" s="40">
        <f>IF(A3553="Lead",IF(ISNUMBER(MATCH(G3553,QualityStatuses,0)),1,0),0)</f>
        <v>0</v>
      </c>
      <c r="Q3553" s="40">
        <f>IF(A3553="Lead",IF(G3553="New Lead",0,1),0)</f>
        <v>1</v>
      </c>
      <c r="R3553" s="40">
        <f>IF(A3553="Lead",IF(G3553="Lost",1,0),0)</f>
        <v>1</v>
      </c>
      <c r="S3553" t="n">
        <v>8</v>
      </c>
      <c r="T3553" t="n">
        <v>1</v>
      </c>
      <c r="U3553" t="n">
        <v>0</v>
      </c>
      <c r="V3553" t="n">
        <v>0</v>
      </c>
      <c r="W3553" t="n">
        <v>0</v>
      </c>
      <c r="X3553" t="n">
        <v>0</v>
      </c>
      <c r="Y3553">
        <f>IF(AND(A3553="Lead",COUNTIF(MetaCamps,C3553)&gt;0),1,0)</f>
        <v>1</v>
      </c>
      <c r="Z3553">
        <f>IF(Y3553=1,P3553,0)</f>
        <v>0</v>
      </c>
    </row>
    <row r="3554">
      <c r="A3554" t="inlineStr">
        <is>
          <t>Lead</t>
        </is>
      </c>
      <c r="B3554" s="39" t="str">
        <f>IFERROR(INDEX(CampTypes,MATCH(C3554,CampList,0)),"Unattributed")</f>
        <v>Old</v>
      </c>
      <c r="C3554" t="inlineStr">
        <is>
          <t>natuf_Kiosk_14072026_Hindi</t>
        </is>
      </c>
      <c r="D3554" t="inlineStr">
        <is>
          <t>natuf_Kiosk_23092026_ad set3</t>
        </is>
      </c>
      <c r="E3554" t="inlineStr">
        <is>
          <t>natuf_Kiosk_23092026_ad set3_ad1</t>
        </is>
      </c>
      <c r="F3554" t="inlineStr">
        <is>
          <t>Natuf</t>
        </is>
      </c>
      <c r="G3554" t="inlineStr">
        <is>
          <t>Follow-Up</t>
        </is>
      </c>
      <c r="H3554" s="39" t="str">
        <f>IF(ISNUMBER(MATCH(G3554,QualityStatuses,0)),"Quality Lead","Non-Quality Lead")</f>
        <v>Quality Lead</v>
      </c>
      <c r="I3554" t="inlineStr">
        <is>
          <t>2026-10</t>
        </is>
      </c>
      <c r="J3554" t="inlineStr">
        <is>
          <t>Wk of 2026-09-28</t>
        </is>
      </c>
      <c r="K3554" t="inlineStr">
        <is>
          <t>Marshal Malbari</t>
        </is>
      </c>
      <c r="L3554" t="inlineStr">
        <is>
          <t>Facebook</t>
        </is>
      </c>
      <c r="M3554" t="inlineStr">
        <is>
          <t>Direct (campaign tagged in CRM)</t>
        </is>
      </c>
      <c r="N3554" t="inlineStr">
        <is>
          <t>6ac07a4f9e2dabb260431595</t>
        </is>
      </c>
      <c r="O3554" t="n">
        <v>1</v>
      </c>
      <c r="P3554" s="40">
        <f>IF(A3554="Lead",IF(ISNUMBER(MATCH(G3554,QualityStatuses,0)),1,0),0)</f>
        <v>1</v>
      </c>
      <c r="Q3554" s="40">
        <f>IF(A3554="Lead",IF(G3554="New Lead",0,1),0)</f>
        <v>1</v>
      </c>
      <c r="R3554" s="40">
        <f>IF(A3554="Lead",IF(G3554="Lost",1,0),0)</f>
        <v>0</v>
      </c>
      <c r="S3554" t="n">
        <v>6</v>
      </c>
      <c r="T3554" t="n">
        <v>4</v>
      </c>
      <c r="U3554" t="n">
        <v>0</v>
      </c>
      <c r="V3554" t="n">
        <v>0</v>
      </c>
      <c r="W3554" t="n">
        <v>0</v>
      </c>
      <c r="X3554" t="n">
        <v>0</v>
      </c>
      <c r="Y3554">
        <f>IF(AND(A3554="Lead",COUNTIF(MetaCamps,C3554)&gt;0),1,0)</f>
        <v>1</v>
      </c>
      <c r="Z3554">
        <f>IF(Y3554=1,P3554,0)</f>
        <v>1</v>
      </c>
    </row>
    <row r="3555">
      <c r="A3555" t="inlineStr">
        <is>
          <t>Lead</t>
        </is>
      </c>
      <c r="B3555" s="39" t="str">
        <f>IFERROR(INDEX(CampTypes,MATCH(C3555,CampList,0)),"Unattributed")</f>
        <v>Old</v>
      </c>
      <c r="C3555" t="inlineStr">
        <is>
          <t>natuf_Kiosk_14072026_Hindi</t>
        </is>
      </c>
      <c r="D3555" t="inlineStr">
        <is>
          <t>natuf_Kiosk_14072026_Highest-converting industries</t>
        </is>
      </c>
      <c r="E3555" t="inlineStr">
        <is>
          <t>natuf_Kiosk_14072026_ad set_ad1</t>
        </is>
      </c>
      <c r="F3555" t="inlineStr">
        <is>
          <t>Natuf</t>
        </is>
      </c>
      <c r="G3555" t="inlineStr">
        <is>
          <t>Attempt 1</t>
        </is>
      </c>
      <c r="H3555" s="39" t="str">
        <f>IF(ISNUMBER(MATCH(G3555,QualityStatuses,0)),"Quality Lead","Non-Quality Lead")</f>
        <v>Non-Quality Lead</v>
      </c>
      <c r="I3555" t="inlineStr">
        <is>
          <t>2026-10</t>
        </is>
      </c>
      <c r="J3555" t="inlineStr">
        <is>
          <t>Wk of 2026-09-28</t>
        </is>
      </c>
      <c r="K3555" t="inlineStr">
        <is>
          <t>Marshal Malbari</t>
        </is>
      </c>
      <c r="L3555" t="inlineStr">
        <is>
          <t>Facebook</t>
        </is>
      </c>
      <c r="M3555" t="inlineStr">
        <is>
          <t>Direct (campaign tagged in CRM)</t>
        </is>
      </c>
      <c r="N3555" t="inlineStr">
        <is>
          <t>6abfdc0e323d7d3e1960ddd5</t>
        </is>
      </c>
      <c r="O3555" t="n">
        <v>1</v>
      </c>
      <c r="P3555" s="40">
        <f>IF(A3555="Lead",IF(ISNUMBER(MATCH(G3555,QualityStatuses,0)),1,0),0)</f>
        <v>0</v>
      </c>
      <c r="Q3555" s="40">
        <f>IF(A3555="Lead",IF(G3555="New Lead",0,1),0)</f>
        <v>1</v>
      </c>
      <c r="R3555" s="40">
        <f>IF(A3555="Lead",IF(G3555="Lost",1,0),0)</f>
        <v>0</v>
      </c>
      <c r="S3555" t="n">
        <v>1</v>
      </c>
      <c r="T3555" t="n">
        <v>0</v>
      </c>
      <c r="U3555" t="n">
        <v>0</v>
      </c>
      <c r="V3555" t="n">
        <v>0</v>
      </c>
      <c r="W3555" t="n">
        <v>0</v>
      </c>
      <c r="X3555" t="n">
        <v>0</v>
      </c>
      <c r="Y3555">
        <f>IF(AND(A3555="Lead",COUNTIF(MetaCamps,C3555)&gt;0),1,0)</f>
        <v>1</v>
      </c>
      <c r="Z3555">
        <f>IF(Y3555=1,P3555,0)</f>
        <v>0</v>
      </c>
    </row>
    <row r="3556">
      <c r="A3556" t="inlineStr">
        <is>
          <t>Lead</t>
        </is>
      </c>
      <c r="B3556" s="39" t="str">
        <f>IFERROR(INDEX(CampTypes,MATCH(C3556,CampList,0)),"Unattributed")</f>
        <v>Old</v>
      </c>
      <c r="C3556" t="inlineStr">
        <is>
          <t>E_Karan_Natuf_All_07072026</t>
        </is>
      </c>
      <c r="D3556" t="inlineStr">
        <is>
          <t>E_Karan_Natuf_Fragship_07072026_Adset2</t>
        </is>
      </c>
      <c r="E3556" t="inlineStr">
        <is>
          <t>E_Karan_Natuf_Flagship_Cafe_07072026_Adset2_Ad1 – Copy 2</t>
        </is>
      </c>
      <c r="F3556" t="inlineStr">
        <is>
          <t>Natuf</t>
        </is>
      </c>
      <c r="G3556" t="inlineStr">
        <is>
          <t>Lost</t>
        </is>
      </c>
      <c r="H3556" s="39" t="str">
        <f>IF(ISNUMBER(MATCH(G3556,QualityStatuses,0)),"Quality Lead","Non-Quality Lead")</f>
        <v>Non-Quality Lead</v>
      </c>
      <c r="I3556" t="inlineStr">
        <is>
          <t>2026-10</t>
        </is>
      </c>
      <c r="J3556" t="inlineStr">
        <is>
          <t>Wk of 2026-09-28</t>
        </is>
      </c>
      <c r="K3556" t="inlineStr">
        <is>
          <t>Marshal Malbari</t>
        </is>
      </c>
      <c r="L3556" t="inlineStr">
        <is>
          <t>Facebook</t>
        </is>
      </c>
      <c r="M3556" t="inlineStr">
        <is>
          <t>Direct (campaign tagged in CRM)</t>
        </is>
      </c>
      <c r="N3556" t="inlineStr">
        <is>
          <t>6abfc230ad88ddfc1d6fa9bd</t>
        </is>
      </c>
      <c r="O3556" t="n">
        <v>1</v>
      </c>
      <c r="P3556" s="40">
        <f>IF(A3556="Lead",IF(ISNUMBER(MATCH(G3556,QualityStatuses,0)),1,0),0)</f>
        <v>0</v>
      </c>
      <c r="Q3556" s="40">
        <f>IF(A3556="Lead",IF(G3556="New Lead",0,1),0)</f>
        <v>1</v>
      </c>
      <c r="R3556" s="40">
        <f>IF(A3556="Lead",IF(G3556="Lost",1,0),0)</f>
        <v>1</v>
      </c>
      <c r="S3556" t="n">
        <v>2</v>
      </c>
      <c r="T3556" t="n">
        <v>1</v>
      </c>
      <c r="U3556" t="n">
        <v>0</v>
      </c>
      <c r="V3556" t="n">
        <v>0</v>
      </c>
      <c r="W3556" t="n">
        <v>0</v>
      </c>
      <c r="X3556" t="n">
        <v>0</v>
      </c>
      <c r="Y3556">
        <f>IF(AND(A3556="Lead",COUNTIF(MetaCamps,C3556)&gt;0),1,0)</f>
        <v>1</v>
      </c>
      <c r="Z3556">
        <f>IF(Y3556=1,P3556,0)</f>
        <v>0</v>
      </c>
    </row>
    <row r="3557">
      <c r="A3557" t="inlineStr">
        <is>
          <t>Lead</t>
        </is>
      </c>
      <c r="B3557" s="39" t="str">
        <f>IFERROR(INDEX(CampTypes,MATCH(C3557,CampList,0)),"Unattributed")</f>
        <v>Old</v>
      </c>
      <c r="C3557" t="inlineStr">
        <is>
          <t>natuf_Kiosk_14072026_Hindi</t>
        </is>
      </c>
      <c r="D3557" t="inlineStr">
        <is>
          <t>natuf_Kiosk_09102026</t>
        </is>
      </c>
      <c r="E3557" t="inlineStr">
        <is>
          <t>natuf_Kiosk_14072026_ad set_ad1</t>
        </is>
      </c>
      <c r="F3557" t="inlineStr">
        <is>
          <t>Natuf</t>
        </is>
      </c>
      <c r="G3557" t="inlineStr">
        <is>
          <t>Connected</t>
        </is>
      </c>
      <c r="H3557" s="39" t="str">
        <f>IF(ISNUMBER(MATCH(G3557,QualityStatuses,0)),"Quality Lead","Non-Quality Lead")</f>
        <v>Non-Quality Lead</v>
      </c>
      <c r="I3557" t="inlineStr">
        <is>
          <t>2026-10</t>
        </is>
      </c>
      <c r="J3557" t="inlineStr">
        <is>
          <t>Wk of 2026-09-28</t>
        </is>
      </c>
      <c r="K3557" t="inlineStr">
        <is>
          <t>Tejaswini Tarigopula</t>
        </is>
      </c>
      <c r="L3557" t="inlineStr">
        <is>
          <t>Facebook</t>
        </is>
      </c>
      <c r="M3557" t="inlineStr">
        <is>
          <t>Direct (campaign tagged in CRM)</t>
        </is>
      </c>
      <c r="N3557" t="inlineStr">
        <is>
          <t>6abfa0d07ca2007e6ad932c8</t>
        </is>
      </c>
      <c r="O3557" t="n">
        <v>1</v>
      </c>
      <c r="P3557" s="40">
        <f>IF(A3557="Lead",IF(ISNUMBER(MATCH(G3557,QualityStatuses,0)),1,0),0)</f>
        <v>0</v>
      </c>
      <c r="Q3557" s="40">
        <f>IF(A3557="Lead",IF(G3557="New Lead",0,1),0)</f>
        <v>1</v>
      </c>
      <c r="R3557" s="40">
        <f>IF(A3557="Lead",IF(G3557="Lost",1,0),0)</f>
        <v>0</v>
      </c>
      <c r="S3557" t="n">
        <v>1</v>
      </c>
      <c r="T3557" t="n">
        <v>1</v>
      </c>
      <c r="U3557" t="n">
        <v>0</v>
      </c>
      <c r="V3557" t="n">
        <v>0</v>
      </c>
      <c r="W3557" t="n">
        <v>0</v>
      </c>
      <c r="X3557" t="n">
        <v>0</v>
      </c>
      <c r="Y3557">
        <f>IF(AND(A3557="Lead",COUNTIF(MetaCamps,C3557)&gt;0),1,0)</f>
        <v>1</v>
      </c>
      <c r="Z3557">
        <f>IF(Y3557=1,P3557,0)</f>
        <v>0</v>
      </c>
    </row>
    <row r="3558">
      <c r="A3558" t="inlineStr">
        <is>
          <t>Lead</t>
        </is>
      </c>
      <c r="B3558" s="39" t="str">
        <f>IFERROR(INDEX(CampTypes,MATCH(C3558,CampList,0)),"Unattributed")</f>
        <v>Old</v>
      </c>
      <c r="C3558" t="inlineStr">
        <is>
          <t>E_Natuf_Generic_13082026</t>
        </is>
      </c>
      <c r="D3558" t="inlineStr">
        <is>
          <t>E_Natuf_Generic_13082026_Adset1</t>
        </is>
      </c>
      <c r="E3558" t="inlineStr">
        <is>
          <t>E_Natuf_Generic_13082026_Adset1_Ad1</t>
        </is>
      </c>
      <c r="F3558" t="inlineStr">
        <is>
          <t>Natuf</t>
        </is>
      </c>
      <c r="G3558" t="inlineStr">
        <is>
          <t>Negotiation</t>
        </is>
      </c>
      <c r="H3558" s="39" t="str">
        <f>IF(ISNUMBER(MATCH(G3558,QualityStatuses,0)),"Quality Lead","Non-Quality Lead")</f>
        <v>Non-Quality Lead</v>
      </c>
      <c r="I3558" t="inlineStr">
        <is>
          <t>2026-10</t>
        </is>
      </c>
      <c r="J3558" t="inlineStr">
        <is>
          <t>Wk of 2026-09-28</t>
        </is>
      </c>
      <c r="K3558" t="inlineStr">
        <is>
          <t>Tejaswini Tarigopula</t>
        </is>
      </c>
      <c r="L3558" t="inlineStr">
        <is>
          <t>Facebook</t>
        </is>
      </c>
      <c r="M3558" t="inlineStr">
        <is>
          <t>Direct (campaign tagged in CRM)</t>
        </is>
      </c>
      <c r="N3558" t="inlineStr">
        <is>
          <t>6abf9442249b43fe8885586b</t>
        </is>
      </c>
      <c r="O3558" t="n">
        <v>1</v>
      </c>
      <c r="P3558" s="40">
        <f>IF(A3558="Lead",IF(ISNUMBER(MATCH(G3558,QualityStatuses,0)),1,0),0)</f>
        <v>0</v>
      </c>
      <c r="Q3558" s="40">
        <f>IF(A3558="Lead",IF(G3558="New Lead",0,1),0)</f>
        <v>1</v>
      </c>
      <c r="R3558" s="40">
        <f>IF(A3558="Lead",IF(G3558="Lost",1,0),0)</f>
        <v>0</v>
      </c>
      <c r="S3558" t="n">
        <v>48</v>
      </c>
      <c r="T3558" t="n">
        <v>36</v>
      </c>
      <c r="U3558" t="n">
        <v>0</v>
      </c>
      <c r="V3558" t="n">
        <v>0</v>
      </c>
      <c r="W3558" t="n">
        <v>0</v>
      </c>
      <c r="X3558" t="n">
        <v>0</v>
      </c>
      <c r="Y3558">
        <f>IF(AND(A3558="Lead",COUNTIF(MetaCamps,C3558)&gt;0),1,0)</f>
        <v>1</v>
      </c>
      <c r="Z3558">
        <f>IF(Y3558=1,P3558,0)</f>
        <v>0</v>
      </c>
    </row>
    <row r="3559">
      <c r="A3559" t="inlineStr">
        <is>
          <t>Lead</t>
        </is>
      </c>
      <c r="B3559" s="39" t="str">
        <f>IFERROR(INDEX(CampTypes,MATCH(C3559,CampList,0)),"Unattributed")</f>
        <v>Old</v>
      </c>
      <c r="C3559" t="inlineStr">
        <is>
          <t>natuf_Kiosk_14072026_Hindi</t>
        </is>
      </c>
      <c r="D3559" t="inlineStr">
        <is>
          <t>natuf_Kiosk_14072026_Highest-converting industries</t>
        </is>
      </c>
      <c r="E3559" t="inlineStr">
        <is>
          <t>natuf_Kiosk_14072026_ad set_ad1</t>
        </is>
      </c>
      <c r="F3559" t="inlineStr">
        <is>
          <t>Natuf</t>
        </is>
      </c>
      <c r="G3559" t="inlineStr">
        <is>
          <t>Attempt 1</t>
        </is>
      </c>
      <c r="H3559" s="39" t="str">
        <f>IF(ISNUMBER(MATCH(G3559,QualityStatuses,0)),"Quality Lead","Non-Quality Lead")</f>
        <v>Non-Quality Lead</v>
      </c>
      <c r="I3559" t="inlineStr">
        <is>
          <t>2026-10</t>
        </is>
      </c>
      <c r="J3559" t="inlineStr">
        <is>
          <t>Wk of 2026-09-28</t>
        </is>
      </c>
      <c r="K3559" t="inlineStr">
        <is>
          <t>Tejaswini Tarigopula</t>
        </is>
      </c>
      <c r="L3559" t="inlineStr">
        <is>
          <t>Facebook</t>
        </is>
      </c>
      <c r="M3559" t="inlineStr">
        <is>
          <t>Direct (campaign tagged in CRM)</t>
        </is>
      </c>
      <c r="N3559" t="inlineStr">
        <is>
          <t>6abf8fae6114ff80f9d33cd7</t>
        </is>
      </c>
      <c r="O3559" t="n">
        <v>1</v>
      </c>
      <c r="P3559" s="40">
        <f>IF(A3559="Lead",IF(ISNUMBER(MATCH(G3559,QualityStatuses,0)),1,0),0)</f>
        <v>0</v>
      </c>
      <c r="Q3559" s="40">
        <f>IF(A3559="Lead",IF(G3559="New Lead",0,1),0)</f>
        <v>1</v>
      </c>
      <c r="R3559" s="40">
        <f>IF(A3559="Lead",IF(G3559="Lost",1,0),0)</f>
        <v>0</v>
      </c>
      <c r="S3559" t="n">
        <v>1</v>
      </c>
      <c r="T3559" t="n">
        <v>1</v>
      </c>
      <c r="U3559" t="n">
        <v>0</v>
      </c>
      <c r="V3559" t="n">
        <v>0</v>
      </c>
      <c r="W3559" t="n">
        <v>0</v>
      </c>
      <c r="X3559" t="n">
        <v>0</v>
      </c>
      <c r="Y3559">
        <f>IF(AND(A3559="Lead",COUNTIF(MetaCamps,C3559)&gt;0),1,0)</f>
        <v>1</v>
      </c>
      <c r="Z3559">
        <f>IF(Y3559=1,P3559,0)</f>
        <v>0</v>
      </c>
    </row>
    <row r="3560">
      <c r="A3560" t="inlineStr">
        <is>
          <t>Lead</t>
        </is>
      </c>
      <c r="B3560" s="39" t="str">
        <f>IFERROR(INDEX(CampTypes,MATCH(C3560,CampList,0)),"Unattributed")</f>
        <v>Old</v>
      </c>
      <c r="C3560" t="inlineStr">
        <is>
          <t>E_Suresh_Natuf_Kiosk_07072026</t>
        </is>
      </c>
      <c r="D3560" t="inlineStr">
        <is>
          <t>E_Suresh_Natuf_Kiosk_07072026_Adset5</t>
        </is>
      </c>
      <c r="E3560" t="inlineStr">
        <is>
          <t>E_Hindi_Suresh_Natuf_Kiosk_07072026_Adset5_ad3 – Copy 2</t>
        </is>
      </c>
      <c r="F3560" t="inlineStr">
        <is>
          <t>Natuf</t>
        </is>
      </c>
      <c r="G3560" t="inlineStr">
        <is>
          <t>Lost</t>
        </is>
      </c>
      <c r="H3560" s="39" t="str">
        <f>IF(ISNUMBER(MATCH(G3560,QualityStatuses,0)),"Quality Lead","Non-Quality Lead")</f>
        <v>Non-Quality Lead</v>
      </c>
      <c r="I3560" t="inlineStr">
        <is>
          <t>2026-10</t>
        </is>
      </c>
      <c r="J3560" t="inlineStr">
        <is>
          <t>Wk of 2026-09-28</t>
        </is>
      </c>
      <c r="K3560" t="inlineStr">
        <is>
          <t>Marshal Malbari</t>
        </is>
      </c>
      <c r="L3560" t="inlineStr">
        <is>
          <t>Facebook</t>
        </is>
      </c>
      <c r="M3560" t="inlineStr">
        <is>
          <t>Direct (campaign tagged in CRM)</t>
        </is>
      </c>
      <c r="N3560" t="inlineStr">
        <is>
          <t>6abf7323b1f4f0f54069a064</t>
        </is>
      </c>
      <c r="O3560" t="n">
        <v>1</v>
      </c>
      <c r="P3560" s="40">
        <f>IF(A3560="Lead",IF(ISNUMBER(MATCH(G3560,QualityStatuses,0)),1,0),0)</f>
        <v>0</v>
      </c>
      <c r="Q3560" s="40">
        <f>IF(A3560="Lead",IF(G3560="New Lead",0,1),0)</f>
        <v>1</v>
      </c>
      <c r="R3560" s="40">
        <f>IF(A3560="Lead",IF(G3560="Lost",1,0),0)</f>
        <v>1</v>
      </c>
      <c r="S3560" t="n">
        <v>8</v>
      </c>
      <c r="T3560" t="n">
        <v>2</v>
      </c>
      <c r="U3560" t="n">
        <v>0</v>
      </c>
      <c r="V3560" t="n">
        <v>0</v>
      </c>
      <c r="W3560" t="n">
        <v>0</v>
      </c>
      <c r="X3560" t="n">
        <v>0</v>
      </c>
      <c r="Y3560">
        <f>IF(AND(A3560="Lead",COUNTIF(MetaCamps,C3560)&gt;0),1,0)</f>
        <v>1</v>
      </c>
      <c r="Z3560">
        <f>IF(Y3560=1,P3560,0)</f>
        <v>0</v>
      </c>
    </row>
    <row r="3561">
      <c r="A3561" t="inlineStr">
        <is>
          <t>Lead</t>
        </is>
      </c>
      <c r="B3561" s="39" t="str">
        <f>IFERROR(INDEX(CampTypes,MATCH(C3561,CampList,0)),"Unattributed")</f>
        <v>Old</v>
      </c>
      <c r="C3561" t="inlineStr">
        <is>
          <t>E_Natuf_Generic_13082026</t>
        </is>
      </c>
      <c r="D3561" t="inlineStr">
        <is>
          <t>E_Natuf_Generic_13082026_Adset1</t>
        </is>
      </c>
      <c r="E3561" t="inlineStr">
        <is>
          <t>E_Natuf_Generic_13082026_Adset1_Ad1</t>
        </is>
      </c>
      <c r="F3561" t="inlineStr">
        <is>
          <t>Natuf</t>
        </is>
      </c>
      <c r="G3561" t="inlineStr">
        <is>
          <t>Connected</t>
        </is>
      </c>
      <c r="H3561" s="39" t="str">
        <f>IF(ISNUMBER(MATCH(G3561,QualityStatuses,0)),"Quality Lead","Non-Quality Lead")</f>
        <v>Non-Quality Lead</v>
      </c>
      <c r="I3561" t="inlineStr">
        <is>
          <t>2026-10</t>
        </is>
      </c>
      <c r="J3561" t="inlineStr">
        <is>
          <t>Wk of 2026-09-28</t>
        </is>
      </c>
      <c r="K3561" t="inlineStr">
        <is>
          <t>Tejaswini Tarigopula</t>
        </is>
      </c>
      <c r="L3561" t="inlineStr">
        <is>
          <t>Facebook</t>
        </is>
      </c>
      <c r="M3561" t="inlineStr">
        <is>
          <t>Direct (campaign tagged in CRM)</t>
        </is>
      </c>
      <c r="N3561" t="inlineStr">
        <is>
          <t>6abf5f089717490928dfaa8e</t>
        </is>
      </c>
      <c r="O3561" t="n">
        <v>1</v>
      </c>
      <c r="P3561" s="40">
        <f>IF(A3561="Lead",IF(ISNUMBER(MATCH(G3561,QualityStatuses,0)),1,0),0)</f>
        <v>0</v>
      </c>
      <c r="Q3561" s="40">
        <f>IF(A3561="Lead",IF(G3561="New Lead",0,1),0)</f>
        <v>1</v>
      </c>
      <c r="R3561" s="40">
        <f>IF(A3561="Lead",IF(G3561="Lost",1,0),0)</f>
        <v>0</v>
      </c>
      <c r="S3561" t="n">
        <v>1</v>
      </c>
      <c r="T3561" t="n">
        <v>1</v>
      </c>
      <c r="U3561" t="n">
        <v>0</v>
      </c>
      <c r="V3561" t="n">
        <v>0</v>
      </c>
      <c r="W3561" t="n">
        <v>0</v>
      </c>
      <c r="X3561" t="n">
        <v>0</v>
      </c>
      <c r="Y3561">
        <f>IF(AND(A3561="Lead",COUNTIF(MetaCamps,C3561)&gt;0),1,0)</f>
        <v>1</v>
      </c>
      <c r="Z3561">
        <f>IF(Y3561=1,P3561,0)</f>
        <v>0</v>
      </c>
    </row>
    <row r="3562">
      <c r="A3562" t="inlineStr">
        <is>
          <t>Lead</t>
        </is>
      </c>
      <c r="B3562" s="39" t="str">
        <f>IFERROR(INDEX(CampTypes,MATCH(C3562,CampList,0)),"Unattributed")</f>
        <v>Old</v>
      </c>
      <c r="C3562" t="inlineStr">
        <is>
          <t>E_Natuf_Amazon_29092026</t>
        </is>
      </c>
      <c r="D3562" t="inlineStr">
        <is>
          <t>E_Natuf_Amazon_29092026_Ad Set</t>
        </is>
      </c>
      <c r="E3562" t="inlineStr">
        <is>
          <t>E_Natuf_Amazon_29092026_Ad Set_Ad</t>
        </is>
      </c>
      <c r="F3562" t="inlineStr">
        <is>
          <t>Natuf</t>
        </is>
      </c>
      <c r="G3562" t="inlineStr">
        <is>
          <t>Attempt 1</t>
        </is>
      </c>
      <c r="H3562" s="39" t="str">
        <f>IF(ISNUMBER(MATCH(G3562,QualityStatuses,0)),"Quality Lead","Non-Quality Lead")</f>
        <v>Non-Quality Lead</v>
      </c>
      <c r="I3562" t="inlineStr">
        <is>
          <t>2026-10</t>
        </is>
      </c>
      <c r="J3562" t="inlineStr">
        <is>
          <t>Wk of 2026-09-28</t>
        </is>
      </c>
      <c r="K3562" t="inlineStr">
        <is>
          <t>Marshal Malbari</t>
        </is>
      </c>
      <c r="L3562" t="inlineStr">
        <is>
          <t>Facebook</t>
        </is>
      </c>
      <c r="M3562" t="inlineStr">
        <is>
          <t>Direct (campaign tagged in CRM)</t>
        </is>
      </c>
      <c r="N3562" t="inlineStr">
        <is>
          <t>6abf3a3190cf6098edf33881</t>
        </is>
      </c>
      <c r="O3562" t="n">
        <v>1</v>
      </c>
      <c r="P3562" s="40">
        <f>IF(A3562="Lead",IF(ISNUMBER(MATCH(G3562,QualityStatuses,0)),1,0),0)</f>
        <v>0</v>
      </c>
      <c r="Q3562" s="40">
        <f>IF(A3562="Lead",IF(G3562="New Lead",0,1),0)</f>
        <v>1</v>
      </c>
      <c r="R3562" s="40">
        <f>IF(A3562="Lead",IF(G3562="Lost",1,0),0)</f>
        <v>0</v>
      </c>
      <c r="S3562" t="n">
        <v>1</v>
      </c>
      <c r="T3562" t="n">
        <v>0</v>
      </c>
      <c r="U3562" t="n">
        <v>0</v>
      </c>
      <c r="V3562" t="n">
        <v>0</v>
      </c>
      <c r="W3562" t="n">
        <v>0</v>
      </c>
      <c r="X3562" t="n">
        <v>0</v>
      </c>
      <c r="Y3562">
        <f>IF(AND(A3562="Lead",COUNTIF(MetaCamps,C3562)&gt;0),1,0)</f>
        <v>1</v>
      </c>
      <c r="Z3562">
        <f>IF(Y3562=1,P3562,0)</f>
        <v>0</v>
      </c>
    </row>
    <row r="3563">
      <c r="A3563" t="inlineStr">
        <is>
          <t>Lead</t>
        </is>
      </c>
      <c r="B3563" s="39" t="str">
        <f>IFERROR(INDEX(CampTypes,MATCH(C3563,CampList,0)),"Unattributed")</f>
        <v>Old</v>
      </c>
      <c r="C3563" t="inlineStr">
        <is>
          <t>E_Selva_Natuf_All_07072026</t>
        </is>
      </c>
      <c r="D3563" t="inlineStr">
        <is>
          <t>E_Selva_Natuf_Sign_07072026_Adset3</t>
        </is>
      </c>
      <c r="E3563" t="inlineStr">
        <is>
          <t>E_Selva_Natuf_Sign_07072026_Adset2_Ad1</t>
        </is>
      </c>
      <c r="F3563" t="inlineStr">
        <is>
          <t>Natuf</t>
        </is>
      </c>
      <c r="G3563" t="inlineStr">
        <is>
          <t>Lost</t>
        </is>
      </c>
      <c r="H3563" s="39" t="str">
        <f>IF(ISNUMBER(MATCH(G3563,QualityStatuses,0)),"Quality Lead","Non-Quality Lead")</f>
        <v>Non-Quality Lead</v>
      </c>
      <c r="I3563" t="inlineStr">
        <is>
          <t>2026-10</t>
        </is>
      </c>
      <c r="J3563" t="inlineStr">
        <is>
          <t>Wk of 2026-09-28</t>
        </is>
      </c>
      <c r="K3563" t="inlineStr">
        <is>
          <t>Marshal Malbari</t>
        </is>
      </c>
      <c r="L3563" t="inlineStr">
        <is>
          <t>Facebook</t>
        </is>
      </c>
      <c r="M3563" t="inlineStr">
        <is>
          <t>Direct (campaign tagged in CRM)</t>
        </is>
      </c>
      <c r="N3563" t="inlineStr">
        <is>
          <t>6abf3886ebf16760fed3e087</t>
        </is>
      </c>
      <c r="O3563" t="n">
        <v>1</v>
      </c>
      <c r="P3563" s="40">
        <f>IF(A3563="Lead",IF(ISNUMBER(MATCH(G3563,QualityStatuses,0)),1,0),0)</f>
        <v>0</v>
      </c>
      <c r="Q3563" s="40">
        <f>IF(A3563="Lead",IF(G3563="New Lead",0,1),0)</f>
        <v>1</v>
      </c>
      <c r="R3563" s="40">
        <f>IF(A3563="Lead",IF(G3563="Lost",1,0),0)</f>
        <v>1</v>
      </c>
      <c r="S3563" t="n">
        <v>6</v>
      </c>
      <c r="T3563" t="n">
        <v>3</v>
      </c>
      <c r="U3563" t="n">
        <v>0</v>
      </c>
      <c r="V3563" t="n">
        <v>0</v>
      </c>
      <c r="W3563" t="n">
        <v>0</v>
      </c>
      <c r="X3563" t="n">
        <v>0</v>
      </c>
      <c r="Y3563">
        <f>IF(AND(A3563="Lead",COUNTIF(MetaCamps,C3563)&gt;0),1,0)</f>
        <v>1</v>
      </c>
      <c r="Z3563">
        <f>IF(Y3563=1,P3563,0)</f>
        <v>0</v>
      </c>
    </row>
    <row r="3564">
      <c r="A3564" t="inlineStr">
        <is>
          <t>Lead</t>
        </is>
      </c>
      <c r="B3564" s="39" t="str">
        <f>IFERROR(INDEX(CampTypes,MATCH(C3564,CampList,0)),"Unattributed")</f>
        <v>Old</v>
      </c>
      <c r="C3564" t="inlineStr">
        <is>
          <t>E_Natuf_Amazon_29092026</t>
        </is>
      </c>
      <c r="D3564" t="inlineStr">
        <is>
          <t>E_Natuf_Amazon_29092026_Ad Set</t>
        </is>
      </c>
      <c r="E3564" t="inlineStr">
        <is>
          <t>E_Natuf_Amazon_29092026_Ad Set_Ad</t>
        </is>
      </c>
      <c r="F3564" t="inlineStr">
        <is>
          <t>Natuf</t>
        </is>
      </c>
      <c r="G3564" t="inlineStr">
        <is>
          <t>Details Shared</t>
        </is>
      </c>
      <c r="H3564" s="39" t="str">
        <f>IF(ISNUMBER(MATCH(G3564,QualityStatuses,0)),"Quality Lead","Non-Quality Lead")</f>
        <v>Quality Lead</v>
      </c>
      <c r="I3564" t="inlineStr">
        <is>
          <t>2026-10</t>
        </is>
      </c>
      <c r="J3564" t="inlineStr">
        <is>
          <t>Wk of 2026-09-28</t>
        </is>
      </c>
      <c r="K3564" t="inlineStr">
        <is>
          <t>Tejaswini Tarigopula</t>
        </is>
      </c>
      <c r="L3564" t="inlineStr">
        <is>
          <t>Facebook</t>
        </is>
      </c>
      <c r="M3564" t="inlineStr">
        <is>
          <t>Direct (campaign tagged in CRM)</t>
        </is>
      </c>
      <c r="N3564" t="inlineStr">
        <is>
          <t>6abf2a82cdfc31bc1fd592ea</t>
        </is>
      </c>
      <c r="O3564" t="n">
        <v>1</v>
      </c>
      <c r="P3564" s="40">
        <f>IF(A3564="Lead",IF(ISNUMBER(MATCH(G3564,QualityStatuses,0)),1,0),0)</f>
        <v>1</v>
      </c>
      <c r="Q3564" s="40">
        <f>IF(A3564="Lead",IF(G3564="New Lead",0,1),0)</f>
        <v>1</v>
      </c>
      <c r="R3564" s="40">
        <f>IF(A3564="Lead",IF(G3564="Lost",1,0),0)</f>
        <v>0</v>
      </c>
      <c r="S3564" t="n">
        <v>3</v>
      </c>
      <c r="T3564" t="n">
        <v>2</v>
      </c>
      <c r="U3564" t="n">
        <v>0</v>
      </c>
      <c r="V3564" t="n">
        <v>0</v>
      </c>
      <c r="W3564" t="n">
        <v>0</v>
      </c>
      <c r="X3564" t="n">
        <v>0</v>
      </c>
      <c r="Y3564">
        <f>IF(AND(A3564="Lead",COUNTIF(MetaCamps,C3564)&gt;0),1,0)</f>
        <v>1</v>
      </c>
      <c r="Z3564">
        <f>IF(Y3564=1,P3564,0)</f>
        <v>1</v>
      </c>
    </row>
    <row r="3565">
      <c r="A3565" t="inlineStr">
        <is>
          <t>Lead</t>
        </is>
      </c>
      <c r="B3565" s="39" t="str">
        <f>IFERROR(INDEX(CampTypes,MATCH(C3565,CampList,0)),"Unattributed")</f>
        <v>Old</v>
      </c>
      <c r="C3565" t="inlineStr">
        <is>
          <t>E_Natuf_Foco_10092026</t>
        </is>
      </c>
      <c r="D3565" t="inlineStr">
        <is>
          <t>E_Natuf_Foco_10092026_Ad Set6</t>
        </is>
      </c>
      <c r="E3565" t="inlineStr">
        <is>
          <t>E_Natuf_Foco_10092026_Ad Set6_Ad6</t>
        </is>
      </c>
      <c r="F3565" t="inlineStr">
        <is>
          <t>Natuf</t>
        </is>
      </c>
      <c r="G3565" t="inlineStr">
        <is>
          <t>Connected</t>
        </is>
      </c>
      <c r="H3565" s="39" t="str">
        <f>IF(ISNUMBER(MATCH(G3565,QualityStatuses,0)),"Quality Lead","Non-Quality Lead")</f>
        <v>Non-Quality Lead</v>
      </c>
      <c r="I3565" t="inlineStr">
        <is>
          <t>2026-10</t>
        </is>
      </c>
      <c r="J3565" t="inlineStr">
        <is>
          <t>Wk of 2026-09-28</t>
        </is>
      </c>
      <c r="K3565" t="inlineStr">
        <is>
          <t>Tejaswini Tarigopula</t>
        </is>
      </c>
      <c r="L3565" t="inlineStr">
        <is>
          <t>Facebook</t>
        </is>
      </c>
      <c r="M3565" t="inlineStr">
        <is>
          <t>Direct (campaign tagged in CRM)</t>
        </is>
      </c>
      <c r="N3565" t="inlineStr">
        <is>
          <t>6abf286d1c0f8dc66ce0e11b</t>
        </is>
      </c>
      <c r="O3565" t="n">
        <v>1</v>
      </c>
      <c r="P3565" s="40">
        <f>IF(A3565="Lead",IF(ISNUMBER(MATCH(G3565,QualityStatuses,0)),1,0),0)</f>
        <v>0</v>
      </c>
      <c r="Q3565" s="40">
        <f>IF(A3565="Lead",IF(G3565="New Lead",0,1),0)</f>
        <v>1</v>
      </c>
      <c r="R3565" s="40">
        <f>IF(A3565="Lead",IF(G3565="Lost",1,0),0)</f>
        <v>0</v>
      </c>
      <c r="S3565" t="n">
        <v>9</v>
      </c>
      <c r="T3565" t="n">
        <v>0</v>
      </c>
      <c r="U3565" t="n">
        <v>0</v>
      </c>
      <c r="V3565" t="n">
        <v>0</v>
      </c>
      <c r="W3565" t="n">
        <v>0</v>
      </c>
      <c r="X3565" t="n">
        <v>0</v>
      </c>
      <c r="Y3565">
        <f>IF(AND(A3565="Lead",COUNTIF(MetaCamps,C3565)&gt;0),1,0)</f>
        <v>1</v>
      </c>
      <c r="Z3565">
        <f>IF(Y3565=1,P3565,0)</f>
        <v>0</v>
      </c>
    </row>
    <row r="3566">
      <c r="A3566" t="inlineStr">
        <is>
          <t>Lead</t>
        </is>
      </c>
      <c r="B3566" s="39" t="str">
        <f>IFERROR(INDEX(CampTypes,MATCH(C3566,CampList,0)),"Unattributed")</f>
        <v>Old</v>
      </c>
      <c r="C3566" t="inlineStr">
        <is>
          <t>E_Natuf_Foco_10092026</t>
        </is>
      </c>
      <c r="D3566" t="inlineStr">
        <is>
          <t>E_Natuf_Foco_10092026_Ad Set4</t>
        </is>
      </c>
      <c r="E3566" t="inlineStr">
        <is>
          <t>E_Natuf_Foco_10092026_Ad Set4_Ad4 -1</t>
        </is>
      </c>
      <c r="F3566" t="inlineStr">
        <is>
          <t>Natuf</t>
        </is>
      </c>
      <c r="G3566" t="inlineStr">
        <is>
          <t>Attempt 2</t>
        </is>
      </c>
      <c r="H3566" s="39" t="str">
        <f>IF(ISNUMBER(MATCH(G3566,QualityStatuses,0)),"Quality Lead","Non-Quality Lead")</f>
        <v>Non-Quality Lead</v>
      </c>
      <c r="I3566" t="inlineStr">
        <is>
          <t>2026-10</t>
        </is>
      </c>
      <c r="J3566" t="inlineStr">
        <is>
          <t>Wk of 2026-09-28</t>
        </is>
      </c>
      <c r="K3566" t="inlineStr">
        <is>
          <t>Tejaswini Tarigopula</t>
        </is>
      </c>
      <c r="L3566" t="inlineStr">
        <is>
          <t>Facebook</t>
        </is>
      </c>
      <c r="M3566" t="inlineStr">
        <is>
          <t>Direct (campaign tagged in CRM)</t>
        </is>
      </c>
      <c r="N3566" t="inlineStr">
        <is>
          <t>6abf26781ea07483c8dada4b</t>
        </is>
      </c>
      <c r="O3566" t="n">
        <v>1</v>
      </c>
      <c r="P3566" s="40">
        <f>IF(A3566="Lead",IF(ISNUMBER(MATCH(G3566,QualityStatuses,0)),1,0),0)</f>
        <v>0</v>
      </c>
      <c r="Q3566" s="40">
        <f>IF(A3566="Lead",IF(G3566="New Lead",0,1),0)</f>
        <v>1</v>
      </c>
      <c r="R3566" s="40">
        <f>IF(A3566="Lead",IF(G3566="Lost",1,0),0)</f>
        <v>0</v>
      </c>
      <c r="S3566" t="n">
        <v>2</v>
      </c>
      <c r="T3566" t="n">
        <v>0</v>
      </c>
      <c r="U3566" t="n">
        <v>0</v>
      </c>
      <c r="V3566" t="n">
        <v>0</v>
      </c>
      <c r="W3566" t="n">
        <v>0</v>
      </c>
      <c r="X3566" t="n">
        <v>0</v>
      </c>
      <c r="Y3566">
        <f>IF(AND(A3566="Lead",COUNTIF(MetaCamps,C3566)&gt;0),1,0)</f>
        <v>1</v>
      </c>
      <c r="Z3566">
        <f>IF(Y3566=1,P3566,0)</f>
        <v>0</v>
      </c>
    </row>
    <row r="3567">
      <c r="A3567" t="inlineStr">
        <is>
          <t>Lead</t>
        </is>
      </c>
      <c r="B3567" s="39" t="str">
        <f>IFERROR(INDEX(CampTypes,MATCH(C3567,CampList,0)),"Unattributed")</f>
        <v>Old</v>
      </c>
      <c r="C3567" t="inlineStr">
        <is>
          <t>E_Natuf_Foco_10092026</t>
        </is>
      </c>
      <c r="D3567" t="inlineStr">
        <is>
          <t>E_Natuf_Foco_10092026_Ad Set4</t>
        </is>
      </c>
      <c r="E3567" t="inlineStr">
        <is>
          <t>E_Natuf_Foco_10092026_Ad Set4_Ad4 -1</t>
        </is>
      </c>
      <c r="F3567" t="inlineStr">
        <is>
          <t>Natuf</t>
        </is>
      </c>
      <c r="G3567" t="inlineStr">
        <is>
          <t>Attempt 2</t>
        </is>
      </c>
      <c r="H3567" s="39" t="str">
        <f>IF(ISNUMBER(MATCH(G3567,QualityStatuses,0)),"Quality Lead","Non-Quality Lead")</f>
        <v>Non-Quality Lead</v>
      </c>
      <c r="I3567" t="inlineStr">
        <is>
          <t>2026-10</t>
        </is>
      </c>
      <c r="J3567" t="inlineStr">
        <is>
          <t>Wk of 2026-09-28</t>
        </is>
      </c>
      <c r="K3567" t="inlineStr">
        <is>
          <t>Deepak Rai</t>
        </is>
      </c>
      <c r="L3567" t="inlineStr">
        <is>
          <t>Facebook</t>
        </is>
      </c>
      <c r="M3567" t="inlineStr">
        <is>
          <t>Direct (campaign tagged in CRM)</t>
        </is>
      </c>
      <c r="N3567" t="inlineStr">
        <is>
          <t>6abf187f6d7a0c4d79eee9fa</t>
        </is>
      </c>
      <c r="O3567" t="n">
        <v>1</v>
      </c>
      <c r="P3567" s="40">
        <f>IF(A3567="Lead",IF(ISNUMBER(MATCH(G3567,QualityStatuses,0)),1,0),0)</f>
        <v>0</v>
      </c>
      <c r="Q3567" s="40">
        <f>IF(A3567="Lead",IF(G3567="New Lead",0,1),0)</f>
        <v>1</v>
      </c>
      <c r="R3567" s="40">
        <f>IF(A3567="Lead",IF(G3567="Lost",1,0),0)</f>
        <v>0</v>
      </c>
      <c r="S3567" t="n">
        <v>2</v>
      </c>
      <c r="T3567" t="n">
        <v>0</v>
      </c>
      <c r="U3567" t="n">
        <v>0</v>
      </c>
      <c r="V3567" t="n">
        <v>0</v>
      </c>
      <c r="W3567" t="n">
        <v>0</v>
      </c>
      <c r="X3567" t="n">
        <v>0</v>
      </c>
      <c r="Y3567">
        <f>IF(AND(A3567="Lead",COUNTIF(MetaCamps,C3567)&gt;0),1,0)</f>
        <v>1</v>
      </c>
      <c r="Z3567">
        <f>IF(Y3567=1,P3567,0)</f>
        <v>0</v>
      </c>
    </row>
    <row r="3568">
      <c r="A3568" t="inlineStr">
        <is>
          <t>Lead</t>
        </is>
      </c>
      <c r="B3568" s="39" t="str">
        <f>IFERROR(INDEX(CampTypes,MATCH(C3568,CampList,0)),"Unattributed")</f>
        <v>Old</v>
      </c>
      <c r="C3568" t="inlineStr">
        <is>
          <t>E_Selva_Natuf_All_07072026</t>
        </is>
      </c>
      <c r="D3568" t="inlineStr">
        <is>
          <t>E_Selva_Natuf_Sign_07072026_Adset3</t>
        </is>
      </c>
      <c r="E3568" t="inlineStr">
        <is>
          <t>E_Selva_Natuf_Sign_07072026_Adset2_Ad1</t>
        </is>
      </c>
      <c r="F3568" t="inlineStr">
        <is>
          <t>Natuf</t>
        </is>
      </c>
      <c r="G3568" t="inlineStr">
        <is>
          <t>Connected</t>
        </is>
      </c>
      <c r="H3568" s="39" t="str">
        <f>IF(ISNUMBER(MATCH(G3568,QualityStatuses,0)),"Quality Lead","Non-Quality Lead")</f>
        <v>Non-Quality Lead</v>
      </c>
      <c r="I3568" t="inlineStr">
        <is>
          <t>2026-10</t>
        </is>
      </c>
      <c r="J3568" t="inlineStr">
        <is>
          <t>Wk of 2026-09-28</t>
        </is>
      </c>
      <c r="K3568" t="inlineStr">
        <is>
          <t>Tejaswini Tarigopula</t>
        </is>
      </c>
      <c r="L3568" t="inlineStr">
        <is>
          <t>Facebook</t>
        </is>
      </c>
      <c r="M3568" t="inlineStr">
        <is>
          <t>Direct (campaign tagged in CRM)</t>
        </is>
      </c>
      <c r="N3568" t="inlineStr">
        <is>
          <t>6abf1622f4e52795f0b8b3d6</t>
        </is>
      </c>
      <c r="O3568" t="n">
        <v>1</v>
      </c>
      <c r="P3568" s="40">
        <f>IF(A3568="Lead",IF(ISNUMBER(MATCH(G3568,QualityStatuses,0)),1,0),0)</f>
        <v>0</v>
      </c>
      <c r="Q3568" s="40">
        <f>IF(A3568="Lead",IF(G3568="New Lead",0,1),0)</f>
        <v>1</v>
      </c>
      <c r="R3568" s="40">
        <f>IF(A3568="Lead",IF(G3568="Lost",1,0),0)</f>
        <v>0</v>
      </c>
      <c r="S3568" t="n">
        <v>1</v>
      </c>
      <c r="T3568" t="n">
        <v>1</v>
      </c>
      <c r="U3568" t="n">
        <v>0</v>
      </c>
      <c r="V3568" t="n">
        <v>0</v>
      </c>
      <c r="W3568" t="n">
        <v>0</v>
      </c>
      <c r="X3568" t="n">
        <v>0</v>
      </c>
      <c r="Y3568">
        <f>IF(AND(A3568="Lead",COUNTIF(MetaCamps,C3568)&gt;0),1,0)</f>
        <v>1</v>
      </c>
      <c r="Z3568">
        <f>IF(Y3568=1,P3568,0)</f>
        <v>0</v>
      </c>
    </row>
    <row r="3569">
      <c r="A3569" t="inlineStr">
        <is>
          <t>Lead</t>
        </is>
      </c>
      <c r="B3569" s="39" t="str">
        <f>IFERROR(INDEX(CampTypes,MATCH(C3569,CampList,0)),"Unattributed")</f>
        <v>Old</v>
      </c>
      <c r="C3569" t="inlineStr">
        <is>
          <t>E_Natuf_Generic_13082026</t>
        </is>
      </c>
      <c r="D3569" t="inlineStr">
        <is>
          <t>E_Natuf_Generic_13082026_Adset1</t>
        </is>
      </c>
      <c r="E3569" t="inlineStr">
        <is>
          <t>E_Natuf_Generic_13082026_Adset1_Ad1</t>
        </is>
      </c>
      <c r="F3569" t="inlineStr">
        <is>
          <t>Natuf</t>
        </is>
      </c>
      <c r="G3569" t="inlineStr">
        <is>
          <t>Attempt 1</t>
        </is>
      </c>
      <c r="H3569" s="39" t="str">
        <f>IF(ISNUMBER(MATCH(G3569,QualityStatuses,0)),"Quality Lead","Non-Quality Lead")</f>
        <v>Non-Quality Lead</v>
      </c>
      <c r="I3569" t="inlineStr">
        <is>
          <t>2026-10</t>
        </is>
      </c>
      <c r="J3569" t="inlineStr">
        <is>
          <t>Wk of 2026-09-28</t>
        </is>
      </c>
      <c r="K3569" t="inlineStr">
        <is>
          <t>Tejaswini Tarigopula</t>
        </is>
      </c>
      <c r="L3569" t="inlineStr">
        <is>
          <t>Facebook</t>
        </is>
      </c>
      <c r="M3569" t="inlineStr">
        <is>
          <t>Direct (campaign tagged in CRM)</t>
        </is>
      </c>
      <c r="N3569" t="inlineStr">
        <is>
          <t>6abed1733d1f3a6a74b3ac8a</t>
        </is>
      </c>
      <c r="O3569" t="n">
        <v>1</v>
      </c>
      <c r="P3569" s="40">
        <f>IF(A3569="Lead",IF(ISNUMBER(MATCH(G3569,QualityStatuses,0)),1,0),0)</f>
        <v>0</v>
      </c>
      <c r="Q3569" s="40">
        <f>IF(A3569="Lead",IF(G3569="New Lead",0,1),0)</f>
        <v>1</v>
      </c>
      <c r="R3569" s="40">
        <f>IF(A3569="Lead",IF(G3569="Lost",1,0),0)</f>
        <v>0</v>
      </c>
      <c r="S3569" t="n">
        <v>2</v>
      </c>
      <c r="T3569" t="n">
        <v>0</v>
      </c>
      <c r="U3569" t="n">
        <v>0</v>
      </c>
      <c r="V3569" t="n">
        <v>0</v>
      </c>
      <c r="W3569" t="n">
        <v>0</v>
      </c>
      <c r="X3569" t="n">
        <v>0</v>
      </c>
      <c r="Y3569">
        <f>IF(AND(A3569="Lead",COUNTIF(MetaCamps,C3569)&gt;0),1,0)</f>
        <v>1</v>
      </c>
      <c r="Z3569">
        <f>IF(Y3569=1,P3569,0)</f>
        <v>0</v>
      </c>
    </row>
    <row r="3570">
      <c r="A3570" t="inlineStr">
        <is>
          <t>Lead</t>
        </is>
      </c>
      <c r="B3570" s="39" t="str">
        <f>IFERROR(INDEX(CampTypes,MATCH(C3570,CampList,0)),"Unattributed")</f>
        <v>Old</v>
      </c>
      <c r="C3570" t="inlineStr">
        <is>
          <t>E_Suresh_Natuf_Kiosk_07072026</t>
        </is>
      </c>
      <c r="D3570" t="inlineStr">
        <is>
          <t>E_Suresh_Natuf_Kiosk_07072026_Adset5</t>
        </is>
      </c>
      <c r="E3570" t="inlineStr">
        <is>
          <t>E_Hindi_Suresh_Natuf_Kiosk_07072026_Adset5_ad3 – Copy 2</t>
        </is>
      </c>
      <c r="F3570" t="inlineStr">
        <is>
          <t>Natuf</t>
        </is>
      </c>
      <c r="G3570" t="inlineStr">
        <is>
          <t>Attempt 4</t>
        </is>
      </c>
      <c r="H3570" s="39" t="str">
        <f>IF(ISNUMBER(MATCH(G3570,QualityStatuses,0)),"Quality Lead","Non-Quality Lead")</f>
        <v>Non-Quality Lead</v>
      </c>
      <c r="I3570" t="inlineStr">
        <is>
          <t>2026-10</t>
        </is>
      </c>
      <c r="J3570" t="inlineStr">
        <is>
          <t>Wk of 2026-09-28</t>
        </is>
      </c>
      <c r="K3570" t="inlineStr">
        <is>
          <t>Tejaswini Tarigopula</t>
        </is>
      </c>
      <c r="L3570" t="inlineStr">
        <is>
          <t>Facebook</t>
        </is>
      </c>
      <c r="M3570" t="inlineStr">
        <is>
          <t>Direct (campaign tagged in CRM)</t>
        </is>
      </c>
      <c r="N3570" t="inlineStr">
        <is>
          <t>6abec2584661b721cb64f206</t>
        </is>
      </c>
      <c r="O3570" t="n">
        <v>1</v>
      </c>
      <c r="P3570" s="40">
        <f>IF(A3570="Lead",IF(ISNUMBER(MATCH(G3570,QualityStatuses,0)),1,0),0)</f>
        <v>0</v>
      </c>
      <c r="Q3570" s="40">
        <f>IF(A3570="Lead",IF(G3570="New Lead",0,1),0)</f>
        <v>1</v>
      </c>
      <c r="R3570" s="40">
        <f>IF(A3570="Lead",IF(G3570="Lost",1,0),0)</f>
        <v>0</v>
      </c>
      <c r="S3570" t="n">
        <v>4</v>
      </c>
      <c r="T3570" t="n">
        <v>0</v>
      </c>
      <c r="U3570" t="n">
        <v>0</v>
      </c>
      <c r="V3570" t="n">
        <v>0</v>
      </c>
      <c r="W3570" t="n">
        <v>0</v>
      </c>
      <c r="X3570" t="n">
        <v>0</v>
      </c>
      <c r="Y3570">
        <f>IF(AND(A3570="Lead",COUNTIF(MetaCamps,C3570)&gt;0),1,0)</f>
        <v>1</v>
      </c>
      <c r="Z3570">
        <f>IF(Y3570=1,P3570,0)</f>
        <v>0</v>
      </c>
    </row>
    <row r="3571">
      <c r="A3571" t="inlineStr">
        <is>
          <t>Lead</t>
        </is>
      </c>
      <c r="B3571" s="39" t="str">
        <f>IFERROR(INDEX(CampTypes,MATCH(C3571,CampList,0)),"Unattributed")</f>
        <v>Old</v>
      </c>
      <c r="C3571" t="inlineStr">
        <is>
          <t>natuf_Kiosk_14072026_Hindi</t>
        </is>
      </c>
      <c r="D3571" t="inlineStr">
        <is>
          <t>natuf_Kiosk_14072026_Highest-converting industries</t>
        </is>
      </c>
      <c r="E3571" t="inlineStr">
        <is>
          <t>natuf_Kiosk_14072026_ad set_ad1</t>
        </is>
      </c>
      <c r="F3571" t="inlineStr">
        <is>
          <t>Natuf</t>
        </is>
      </c>
      <c r="G3571" t="inlineStr">
        <is>
          <t>Attempt 1</t>
        </is>
      </c>
      <c r="H3571" s="39" t="str">
        <f>IF(ISNUMBER(MATCH(G3571,QualityStatuses,0)),"Quality Lead","Non-Quality Lead")</f>
        <v>Non-Quality Lead</v>
      </c>
      <c r="I3571" t="inlineStr">
        <is>
          <t>2026-10</t>
        </is>
      </c>
      <c r="J3571" t="inlineStr">
        <is>
          <t>Wk of 2026-09-28</t>
        </is>
      </c>
      <c r="K3571" t="inlineStr">
        <is>
          <t>Tejaswini Tarigopula</t>
        </is>
      </c>
      <c r="L3571" t="inlineStr">
        <is>
          <t>Facebook</t>
        </is>
      </c>
      <c r="M3571" t="inlineStr">
        <is>
          <t>Direct (campaign tagged in CRM)</t>
        </is>
      </c>
      <c r="N3571" t="inlineStr">
        <is>
          <t>6abebf6c37848b7eebb3cdeb</t>
        </is>
      </c>
      <c r="O3571" t="n">
        <v>1</v>
      </c>
      <c r="P3571" s="40">
        <f>IF(A3571="Lead",IF(ISNUMBER(MATCH(G3571,QualityStatuses,0)),1,0),0)</f>
        <v>0</v>
      </c>
      <c r="Q3571" s="40">
        <f>IF(A3571="Lead",IF(G3571="New Lead",0,1),0)</f>
        <v>1</v>
      </c>
      <c r="R3571" s="40">
        <f>IF(A3571="Lead",IF(G3571="Lost",1,0),0)</f>
        <v>0</v>
      </c>
      <c r="S3571" t="n">
        <v>1</v>
      </c>
      <c r="T3571" t="n">
        <v>1</v>
      </c>
      <c r="U3571" t="n">
        <v>0</v>
      </c>
      <c r="V3571" t="n">
        <v>0</v>
      </c>
      <c r="W3571" t="n">
        <v>0</v>
      </c>
      <c r="X3571" t="n">
        <v>0</v>
      </c>
      <c r="Y3571">
        <f>IF(AND(A3571="Lead",COUNTIF(MetaCamps,C3571)&gt;0),1,0)</f>
        <v>1</v>
      </c>
      <c r="Z3571">
        <f>IF(Y3571=1,P3571,0)</f>
        <v>0</v>
      </c>
    </row>
    <row r="3572">
      <c r="A3572" t="inlineStr">
        <is>
          <t>Lead</t>
        </is>
      </c>
      <c r="B3572" s="39" t="str">
        <f>IFERROR(INDEX(CampTypes,MATCH(C3572,CampList,0)),"Unattributed")</f>
        <v>Old</v>
      </c>
      <c r="C3572" t="inlineStr">
        <is>
          <t>E_Natuf_MF_05092026</t>
        </is>
      </c>
      <c r="D3572" t="inlineStr">
        <is>
          <t>E_Natuf_MF_05092026_ Ad Set1</t>
        </is>
      </c>
      <c r="E3572" t="inlineStr">
        <is>
          <t>E_Natuf_MF_05092026_ Ad Set1_Ad1</t>
        </is>
      </c>
      <c r="F3572" t="inlineStr">
        <is>
          <t>Natuf_MF</t>
        </is>
      </c>
      <c r="G3572" t="inlineStr">
        <is>
          <t>Details Shared</t>
        </is>
      </c>
      <c r="H3572" s="39" t="str">
        <f>IF(ISNUMBER(MATCH(G3572,QualityStatuses,0)),"Quality Lead","Non-Quality Lead")</f>
        <v>Quality Lead</v>
      </c>
      <c r="I3572" t="inlineStr">
        <is>
          <t>2026-10</t>
        </is>
      </c>
      <c r="J3572" t="inlineStr">
        <is>
          <t>Wk of 2026-09-28</t>
        </is>
      </c>
      <c r="K3572" t="inlineStr">
        <is>
          <t>Tejaswini Tarigopula</t>
        </is>
      </c>
      <c r="L3572" t="inlineStr">
        <is>
          <t>Facebook</t>
        </is>
      </c>
      <c r="M3572" t="inlineStr">
        <is>
          <t>Direct (campaign tagged in CRM)</t>
        </is>
      </c>
      <c r="N3572" t="inlineStr">
        <is>
          <t>6abebc804795dc5d312cb8fb</t>
        </is>
      </c>
      <c r="O3572" t="n">
        <v>1</v>
      </c>
      <c r="P3572" s="40">
        <f>IF(A3572="Lead",IF(ISNUMBER(MATCH(G3572,QualityStatuses,0)),1,0),0)</f>
        <v>1</v>
      </c>
      <c r="Q3572" s="40">
        <f>IF(A3572="Lead",IF(G3572="New Lead",0,1),0)</f>
        <v>1</v>
      </c>
      <c r="R3572" s="40">
        <f>IF(A3572="Lead",IF(G3572="Lost",1,0),0)</f>
        <v>0</v>
      </c>
      <c r="S3572" t="n">
        <v>1</v>
      </c>
      <c r="T3572" t="n">
        <v>1</v>
      </c>
      <c r="U3572" t="n">
        <v>0</v>
      </c>
      <c r="V3572" t="n">
        <v>0</v>
      </c>
      <c r="W3572" t="n">
        <v>0</v>
      </c>
      <c r="X3572" t="n">
        <v>0</v>
      </c>
      <c r="Y3572">
        <f>IF(AND(A3572="Lead",COUNTIF(MetaCamps,C3572)&gt;0),1,0)</f>
        <v>1</v>
      </c>
      <c r="Z3572">
        <f>IF(Y3572=1,P3572,0)</f>
        <v>1</v>
      </c>
    </row>
    <row r="3573">
      <c r="A3573" t="inlineStr">
        <is>
          <t>Lead</t>
        </is>
      </c>
      <c r="B3573" s="39" t="str">
        <f>IFERROR(INDEX(CampTypes,MATCH(C3573,CampList,0)),"Unattributed")</f>
        <v>Old</v>
      </c>
      <c r="C3573" t="inlineStr">
        <is>
          <t>E_Suresh_Natuf_Kiosk_07072026</t>
        </is>
      </c>
      <c r="D3573" t="inlineStr">
        <is>
          <t>E_Suresh_Natuf_Kiosk_07072026_Adset5</t>
        </is>
      </c>
      <c r="E3573" t="inlineStr">
        <is>
          <t>E_Hindi_Suresh_Natuf_Kiosk_07072026_Adset5_ad3 – Copy 2</t>
        </is>
      </c>
      <c r="F3573" t="inlineStr">
        <is>
          <t>Natuf</t>
        </is>
      </c>
      <c r="G3573" t="inlineStr">
        <is>
          <t>Attempt 1</t>
        </is>
      </c>
      <c r="H3573" s="39" t="str">
        <f>IF(ISNUMBER(MATCH(G3573,QualityStatuses,0)),"Quality Lead","Non-Quality Lead")</f>
        <v>Non-Quality Lead</v>
      </c>
      <c r="I3573" t="inlineStr">
        <is>
          <t>2026-10</t>
        </is>
      </c>
      <c r="J3573" t="inlineStr">
        <is>
          <t>Wk of 2026-09-28</t>
        </is>
      </c>
      <c r="K3573" t="inlineStr">
        <is>
          <t>Marshal Malbari</t>
        </is>
      </c>
      <c r="L3573" t="inlineStr">
        <is>
          <t>Facebook</t>
        </is>
      </c>
      <c r="M3573" t="inlineStr">
        <is>
          <t>Direct (campaign tagged in CRM)</t>
        </is>
      </c>
      <c r="N3573" t="inlineStr">
        <is>
          <t>6abeb97579d1568251f3218e</t>
        </is>
      </c>
      <c r="O3573" t="n">
        <v>1</v>
      </c>
      <c r="P3573" s="40">
        <f>IF(A3573="Lead",IF(ISNUMBER(MATCH(G3573,QualityStatuses,0)),1,0),0)</f>
        <v>0</v>
      </c>
      <c r="Q3573" s="40">
        <f>IF(A3573="Lead",IF(G3573="New Lead",0,1),0)</f>
        <v>1</v>
      </c>
      <c r="R3573" s="40">
        <f>IF(A3573="Lead",IF(G3573="Lost",1,0),0)</f>
        <v>0</v>
      </c>
      <c r="S3573" t="n">
        <v>7</v>
      </c>
      <c r="T3573" t="n">
        <v>7</v>
      </c>
      <c r="U3573" t="n">
        <v>0</v>
      </c>
      <c r="V3573" t="n">
        <v>0</v>
      </c>
      <c r="W3573" t="n">
        <v>0</v>
      </c>
      <c r="X3573" t="n">
        <v>0</v>
      </c>
      <c r="Y3573">
        <f>IF(AND(A3573="Lead",COUNTIF(MetaCamps,C3573)&gt;0),1,0)</f>
        <v>1</v>
      </c>
      <c r="Z3573">
        <f>IF(Y3573=1,P3573,0)</f>
        <v>0</v>
      </c>
    </row>
    <row r="3574">
      <c r="A3574" t="inlineStr">
        <is>
          <t>Lead</t>
        </is>
      </c>
      <c r="B3574" s="39" t="str">
        <f>IFERROR(INDEX(CampTypes,MATCH(C3574,CampList,0)),"Unattributed")</f>
        <v>Old</v>
      </c>
      <c r="C3574" t="inlineStr">
        <is>
          <t>natuf_Kiosk_14072026_Hindi</t>
        </is>
      </c>
      <c r="D3574" t="inlineStr">
        <is>
          <t>natuf_Kiosk_23092026_ad set3</t>
        </is>
      </c>
      <c r="E3574" t="inlineStr">
        <is>
          <t>natuf_Kiosk_23092026_ad set3_ad1</t>
        </is>
      </c>
      <c r="F3574" t="inlineStr">
        <is>
          <t>Natuf</t>
        </is>
      </c>
      <c r="G3574" t="inlineStr">
        <is>
          <t>Lost</t>
        </is>
      </c>
      <c r="H3574" s="39" t="str">
        <f>IF(ISNUMBER(MATCH(G3574,QualityStatuses,0)),"Quality Lead","Non-Quality Lead")</f>
        <v>Non-Quality Lead</v>
      </c>
      <c r="I3574" t="inlineStr">
        <is>
          <t>2026-10</t>
        </is>
      </c>
      <c r="J3574" t="inlineStr">
        <is>
          <t>Wk of 2026-09-28</t>
        </is>
      </c>
      <c r="K3574" t="inlineStr">
        <is>
          <t>Marshal Malbari</t>
        </is>
      </c>
      <c r="L3574" t="inlineStr">
        <is>
          <t>Facebook</t>
        </is>
      </c>
      <c r="M3574" t="inlineStr">
        <is>
          <t>Direct (campaign tagged in CRM)</t>
        </is>
      </c>
      <c r="N3574" t="inlineStr">
        <is>
          <t>6abeb5d5a80abea445d7f0a2</t>
        </is>
      </c>
      <c r="O3574" t="n">
        <v>1</v>
      </c>
      <c r="P3574" s="40">
        <f>IF(A3574="Lead",IF(ISNUMBER(MATCH(G3574,QualityStatuses,0)),1,0),0)</f>
        <v>0</v>
      </c>
      <c r="Q3574" s="40">
        <f>IF(A3574="Lead",IF(G3574="New Lead",0,1),0)</f>
        <v>1</v>
      </c>
      <c r="R3574" s="40">
        <f>IF(A3574="Lead",IF(G3574="Lost",1,0),0)</f>
        <v>1</v>
      </c>
      <c r="S3574" t="n">
        <v>2</v>
      </c>
      <c r="T3574" t="n">
        <v>1</v>
      </c>
      <c r="U3574" t="n">
        <v>0</v>
      </c>
      <c r="V3574" t="n">
        <v>0</v>
      </c>
      <c r="W3574" t="n">
        <v>0</v>
      </c>
      <c r="X3574" t="n">
        <v>0</v>
      </c>
      <c r="Y3574">
        <f>IF(AND(A3574="Lead",COUNTIF(MetaCamps,C3574)&gt;0),1,0)</f>
        <v>1</v>
      </c>
      <c r="Z3574">
        <f>IF(Y3574=1,P3574,0)</f>
        <v>0</v>
      </c>
    </row>
    <row r="3575">
      <c r="A3575" t="inlineStr">
        <is>
          <t>Lead</t>
        </is>
      </c>
      <c r="B3575" s="39" t="str">
        <f>IFERROR(INDEX(CampTypes,MATCH(C3575,CampList,0)),"Unattributed")</f>
        <v>Old</v>
      </c>
      <c r="C3575" t="inlineStr">
        <is>
          <t>E_Suresh_Natuf_Kiosk_07072026</t>
        </is>
      </c>
      <c r="D3575" t="inlineStr">
        <is>
          <t>E_Suresh_Natuf_Kiosk_07072026_Adset5</t>
        </is>
      </c>
      <c r="E3575" t="inlineStr">
        <is>
          <t>E_Hindi_Suresh_Natuf_Kiosk_07072026_Adset5_ad3 – Copy 2</t>
        </is>
      </c>
      <c r="F3575" t="inlineStr">
        <is>
          <t>Natuf</t>
        </is>
      </c>
      <c r="G3575" t="inlineStr">
        <is>
          <t>Lost</t>
        </is>
      </c>
      <c r="H3575" s="39" t="str">
        <f>IF(ISNUMBER(MATCH(G3575,QualityStatuses,0)),"Quality Lead","Non-Quality Lead")</f>
        <v>Non-Quality Lead</v>
      </c>
      <c r="I3575" t="inlineStr">
        <is>
          <t>2026-10</t>
        </is>
      </c>
      <c r="J3575" t="inlineStr">
        <is>
          <t>Wk of 2026-09-28</t>
        </is>
      </c>
      <c r="K3575" t="inlineStr">
        <is>
          <t>Marshal Malbari</t>
        </is>
      </c>
      <c r="L3575" t="inlineStr">
        <is>
          <t>Facebook</t>
        </is>
      </c>
      <c r="M3575" t="inlineStr">
        <is>
          <t>Direct (campaign tagged in CRM)</t>
        </is>
      </c>
      <c r="N3575" t="inlineStr">
        <is>
          <t>6abeaf4b035a81851af9e8ea</t>
        </is>
      </c>
      <c r="O3575" t="n">
        <v>1</v>
      </c>
      <c r="P3575" s="40">
        <f>IF(A3575="Lead",IF(ISNUMBER(MATCH(G3575,QualityStatuses,0)),1,0),0)</f>
        <v>0</v>
      </c>
      <c r="Q3575" s="40">
        <f>IF(A3575="Lead",IF(G3575="New Lead",0,1),0)</f>
        <v>1</v>
      </c>
      <c r="R3575" s="40">
        <f>IF(A3575="Lead",IF(G3575="Lost",1,0),0)</f>
        <v>1</v>
      </c>
      <c r="S3575" t="n">
        <v>1</v>
      </c>
      <c r="T3575" t="n">
        <v>1</v>
      </c>
      <c r="U3575" t="n">
        <v>0</v>
      </c>
      <c r="V3575" t="n">
        <v>0</v>
      </c>
      <c r="W3575" t="n">
        <v>0</v>
      </c>
      <c r="X3575" t="n">
        <v>0</v>
      </c>
      <c r="Y3575">
        <f>IF(AND(A3575="Lead",COUNTIF(MetaCamps,C3575)&gt;0),1,0)</f>
        <v>1</v>
      </c>
      <c r="Z3575">
        <f>IF(Y3575=1,P3575,0)</f>
        <v>0</v>
      </c>
    </row>
    <row r="3576">
      <c r="A3576" t="inlineStr">
        <is>
          <t>Lead</t>
        </is>
      </c>
      <c r="B3576" s="39" t="str">
        <f>IFERROR(INDEX(CampTypes,MATCH(C3576,CampList,0)),"Unattributed")</f>
        <v>Old</v>
      </c>
      <c r="C3576" t="inlineStr">
        <is>
          <t>E_Suresh_Natuf_Kiosk_07072026</t>
        </is>
      </c>
      <c r="D3576" t="inlineStr">
        <is>
          <t>E_Suresh_Natuf_Kiosk_07072026_Adset5</t>
        </is>
      </c>
      <c r="E3576" t="inlineStr">
        <is>
          <t>E_Hindi_Suresh_Natuf_Kiosk_07072026_Adset5_ad3 – Copy 2</t>
        </is>
      </c>
      <c r="F3576" t="inlineStr">
        <is>
          <t>Natuf</t>
        </is>
      </c>
      <c r="G3576" t="inlineStr">
        <is>
          <t>Attempt 1</t>
        </is>
      </c>
      <c r="H3576" s="39" t="str">
        <f>IF(ISNUMBER(MATCH(G3576,QualityStatuses,0)),"Quality Lead","Non-Quality Lead")</f>
        <v>Non-Quality Lead</v>
      </c>
      <c r="I3576" t="inlineStr">
        <is>
          <t>2026-10</t>
        </is>
      </c>
      <c r="J3576" t="inlineStr">
        <is>
          <t>Wk of 2026-09-28</t>
        </is>
      </c>
      <c r="K3576" t="inlineStr">
        <is>
          <t>Marshal Malbari</t>
        </is>
      </c>
      <c r="L3576" t="inlineStr">
        <is>
          <t>Facebook</t>
        </is>
      </c>
      <c r="M3576" t="inlineStr">
        <is>
          <t>Direct (campaign tagged in CRM)</t>
        </is>
      </c>
      <c r="N3576" t="inlineStr">
        <is>
          <t>6abea69a89bdd9d1dcc760ab</t>
        </is>
      </c>
      <c r="O3576" t="n">
        <v>1</v>
      </c>
      <c r="P3576" s="40">
        <f>IF(A3576="Lead",IF(ISNUMBER(MATCH(G3576,QualityStatuses,0)),1,0),0)</f>
        <v>0</v>
      </c>
      <c r="Q3576" s="40">
        <f>IF(A3576="Lead",IF(G3576="New Lead",0,1),0)</f>
        <v>1</v>
      </c>
      <c r="R3576" s="40">
        <f>IF(A3576="Lead",IF(G3576="Lost",1,0),0)</f>
        <v>0</v>
      </c>
      <c r="S3576" t="n">
        <v>1</v>
      </c>
      <c r="T3576" t="n">
        <v>1</v>
      </c>
      <c r="U3576" t="n">
        <v>0</v>
      </c>
      <c r="V3576" t="n">
        <v>0</v>
      </c>
      <c r="W3576" t="n">
        <v>0</v>
      </c>
      <c r="X3576" t="n">
        <v>0</v>
      </c>
      <c r="Y3576">
        <f>IF(AND(A3576="Lead",COUNTIF(MetaCamps,C3576)&gt;0),1,0)</f>
        <v>1</v>
      </c>
      <c r="Z3576">
        <f>IF(Y3576=1,P3576,0)</f>
        <v>0</v>
      </c>
    </row>
    <row r="3577">
      <c r="A3577" t="inlineStr">
        <is>
          <t>Lead</t>
        </is>
      </c>
      <c r="B3577" s="39" t="str">
        <f>IFERROR(INDEX(CampTypes,MATCH(C3577,CampList,0)),"Unattributed")</f>
        <v>Old</v>
      </c>
      <c r="C3577" t="inlineStr">
        <is>
          <t>E_Selva_Natuf_All_07072026</t>
        </is>
      </c>
      <c r="D3577" t="inlineStr">
        <is>
          <t>E_Selva_Natuf_Sign_07072026_Adset3</t>
        </is>
      </c>
      <c r="E3577" t="inlineStr">
        <is>
          <t>E_Selva_Natuf_Sign_07072026_Adset2_Ad1</t>
        </is>
      </c>
      <c r="F3577" t="inlineStr">
        <is>
          <t>Natuf</t>
        </is>
      </c>
      <c r="G3577" t="inlineStr">
        <is>
          <t>Details Shared</t>
        </is>
      </c>
      <c r="H3577" s="39" t="str">
        <f>IF(ISNUMBER(MATCH(G3577,QualityStatuses,0)),"Quality Lead","Non-Quality Lead")</f>
        <v>Quality Lead</v>
      </c>
      <c r="I3577" t="inlineStr">
        <is>
          <t>2026-10</t>
        </is>
      </c>
      <c r="J3577" t="inlineStr">
        <is>
          <t>Wk of 2026-09-28</t>
        </is>
      </c>
      <c r="K3577" t="inlineStr">
        <is>
          <t>Marshal Malbari</t>
        </is>
      </c>
      <c r="L3577" t="inlineStr">
        <is>
          <t>Facebook</t>
        </is>
      </c>
      <c r="M3577" t="inlineStr">
        <is>
          <t>Direct (campaign tagged in CRM)</t>
        </is>
      </c>
      <c r="N3577" t="inlineStr">
        <is>
          <t>6abea4bd44abb53de595c737</t>
        </is>
      </c>
      <c r="O3577" t="n">
        <v>1</v>
      </c>
      <c r="P3577" s="40">
        <f>IF(A3577="Lead",IF(ISNUMBER(MATCH(G3577,QualityStatuses,0)),1,0),0)</f>
        <v>1</v>
      </c>
      <c r="Q3577" s="40">
        <f>IF(A3577="Lead",IF(G3577="New Lead",0,1),0)</f>
        <v>1</v>
      </c>
      <c r="R3577" s="40">
        <f>IF(A3577="Lead",IF(G3577="Lost",1,0),0)</f>
        <v>0</v>
      </c>
      <c r="S3577" t="n">
        <v>3</v>
      </c>
      <c r="T3577" t="n">
        <v>2</v>
      </c>
      <c r="U3577" t="n">
        <v>0</v>
      </c>
      <c r="V3577" t="n">
        <v>0</v>
      </c>
      <c r="W3577" t="n">
        <v>0</v>
      </c>
      <c r="X3577" t="n">
        <v>0</v>
      </c>
      <c r="Y3577">
        <f>IF(AND(A3577="Lead",COUNTIF(MetaCamps,C3577)&gt;0),1,0)</f>
        <v>1</v>
      </c>
      <c r="Z3577">
        <f>IF(Y3577=1,P3577,0)</f>
        <v>1</v>
      </c>
    </row>
    <row r="3578">
      <c r="A3578" t="inlineStr">
        <is>
          <t>Lead</t>
        </is>
      </c>
      <c r="B3578" s="39" t="str">
        <f>IFERROR(INDEX(CampTypes,MATCH(C3578,CampList,0)),"Unattributed")</f>
        <v>Old</v>
      </c>
      <c r="C3578" t="inlineStr">
        <is>
          <t>E_Selva_Natuf_All_07072026</t>
        </is>
      </c>
      <c r="D3578" t="inlineStr">
        <is>
          <t>E_Selva_Natuf_Sign_07072026_Adset3</t>
        </is>
      </c>
      <c r="E3578" t="inlineStr">
        <is>
          <t>E_Selva_Natuf_Sign_07072026_Adset2_Ad1</t>
        </is>
      </c>
      <c r="F3578" t="inlineStr">
        <is>
          <t>Natuf</t>
        </is>
      </c>
      <c r="G3578" t="inlineStr">
        <is>
          <t>Details Shared</t>
        </is>
      </c>
      <c r="H3578" s="39" t="str">
        <f>IF(ISNUMBER(MATCH(G3578,QualityStatuses,0)),"Quality Lead","Non-Quality Lead")</f>
        <v>Quality Lead</v>
      </c>
      <c r="I3578" t="inlineStr">
        <is>
          <t>2026-10</t>
        </is>
      </c>
      <c r="J3578" t="inlineStr">
        <is>
          <t>Wk of 2026-09-28</t>
        </is>
      </c>
      <c r="K3578" t="inlineStr">
        <is>
          <t>Marshal Malbari</t>
        </is>
      </c>
      <c r="L3578" t="inlineStr">
        <is>
          <t>Facebook</t>
        </is>
      </c>
      <c r="M3578" t="inlineStr">
        <is>
          <t>Direct (campaign tagged in CRM)</t>
        </is>
      </c>
      <c r="N3578" t="inlineStr">
        <is>
          <t>6abea17aa1c8238fb5936d36</t>
        </is>
      </c>
      <c r="O3578" t="n">
        <v>1</v>
      </c>
      <c r="P3578" s="40">
        <f>IF(A3578="Lead",IF(ISNUMBER(MATCH(G3578,QualityStatuses,0)),1,0),0)</f>
        <v>1</v>
      </c>
      <c r="Q3578" s="40">
        <f>IF(A3578="Lead",IF(G3578="New Lead",0,1),0)</f>
        <v>1</v>
      </c>
      <c r="R3578" s="40">
        <f>IF(A3578="Lead",IF(G3578="Lost",1,0),0)</f>
        <v>0</v>
      </c>
      <c r="S3578" t="n">
        <v>9</v>
      </c>
      <c r="T3578" t="n">
        <v>6</v>
      </c>
      <c r="U3578" t="n">
        <v>0</v>
      </c>
      <c r="V3578" t="n">
        <v>0</v>
      </c>
      <c r="W3578" t="n">
        <v>0</v>
      </c>
      <c r="X3578" t="n">
        <v>0</v>
      </c>
      <c r="Y3578">
        <f>IF(AND(A3578="Lead",COUNTIF(MetaCamps,C3578)&gt;0),1,0)</f>
        <v>1</v>
      </c>
      <c r="Z3578">
        <f>IF(Y3578=1,P3578,0)</f>
        <v>1</v>
      </c>
    </row>
    <row r="3579">
      <c r="A3579" t="inlineStr">
        <is>
          <t>Lead</t>
        </is>
      </c>
      <c r="B3579" s="39" t="str">
        <f>IFERROR(INDEX(CampTypes,MATCH(C3579,CampList,0)),"Unattributed")</f>
        <v>Old</v>
      </c>
      <c r="C3579" t="inlineStr">
        <is>
          <t>E_Natuf_MF_05092026</t>
        </is>
      </c>
      <c r="D3579" t="inlineStr">
        <is>
          <t>E_Natuf_MF_05092026_ Ad Set1</t>
        </is>
      </c>
      <c r="E3579" t="inlineStr">
        <is>
          <t>E_Natuf_MF_05092026_ Ad Set1_Ad1</t>
        </is>
      </c>
      <c r="F3579" t="inlineStr">
        <is>
          <t>Natuf_MF</t>
        </is>
      </c>
      <c r="G3579" t="inlineStr">
        <is>
          <t>Connected</t>
        </is>
      </c>
      <c r="H3579" s="39" t="str">
        <f>IF(ISNUMBER(MATCH(G3579,QualityStatuses,0)),"Quality Lead","Non-Quality Lead")</f>
        <v>Non-Quality Lead</v>
      </c>
      <c r="I3579" t="inlineStr">
        <is>
          <t>2026-10</t>
        </is>
      </c>
      <c r="J3579" t="inlineStr">
        <is>
          <t>Wk of 2026-09-28</t>
        </is>
      </c>
      <c r="K3579" t="inlineStr">
        <is>
          <t>Tejaswini Tarigopula</t>
        </is>
      </c>
      <c r="L3579" t="inlineStr">
        <is>
          <t>Facebook</t>
        </is>
      </c>
      <c r="M3579" t="inlineStr">
        <is>
          <t>Direct (campaign tagged in CRM)</t>
        </is>
      </c>
      <c r="N3579" t="inlineStr">
        <is>
          <t>6abe91af60d208a9113ff761</t>
        </is>
      </c>
      <c r="O3579" t="n">
        <v>1</v>
      </c>
      <c r="P3579" s="40">
        <f>IF(A3579="Lead",IF(ISNUMBER(MATCH(G3579,QualityStatuses,0)),1,0),0)</f>
        <v>0</v>
      </c>
      <c r="Q3579" s="40">
        <f>IF(A3579="Lead",IF(G3579="New Lead",0,1),0)</f>
        <v>1</v>
      </c>
      <c r="R3579" s="40">
        <f>IF(A3579="Lead",IF(G3579="Lost",1,0),0)</f>
        <v>0</v>
      </c>
      <c r="S3579" t="n">
        <v>7</v>
      </c>
      <c r="T3579" t="n">
        <v>1</v>
      </c>
      <c r="U3579" t="n">
        <v>0</v>
      </c>
      <c r="V3579" t="n">
        <v>0</v>
      </c>
      <c r="W3579" t="n">
        <v>0</v>
      </c>
      <c r="X3579" t="n">
        <v>0</v>
      </c>
      <c r="Y3579">
        <f>IF(AND(A3579="Lead",COUNTIF(MetaCamps,C3579)&gt;0),1,0)</f>
        <v>1</v>
      </c>
      <c r="Z3579">
        <f>IF(Y3579=1,P3579,0)</f>
        <v>0</v>
      </c>
    </row>
    <row r="3580">
      <c r="A3580" t="inlineStr">
        <is>
          <t>Lead</t>
        </is>
      </c>
      <c r="B3580" s="39" t="str">
        <f>IFERROR(INDEX(CampTypes,MATCH(C3580,CampList,0)),"Unattributed")</f>
        <v>Old</v>
      </c>
      <c r="C3580" t="inlineStr">
        <is>
          <t>E_Suresh_Natuf_Kiosk_07072026</t>
        </is>
      </c>
      <c r="D3580" t="inlineStr">
        <is>
          <t>E_Suresh_Natuf_Kiosk_07072026_Adset5</t>
        </is>
      </c>
      <c r="E3580" t="inlineStr">
        <is>
          <t>E_Hindi_Suresh_Natuf_Kiosk_07072026_Adset5_ad3 – Copy 2</t>
        </is>
      </c>
      <c r="F3580" t="inlineStr">
        <is>
          <t>Natuf</t>
        </is>
      </c>
      <c r="G3580" t="inlineStr">
        <is>
          <t>Connected</t>
        </is>
      </c>
      <c r="H3580" s="39" t="str">
        <f>IF(ISNUMBER(MATCH(G3580,QualityStatuses,0)),"Quality Lead","Non-Quality Lead")</f>
        <v>Non-Quality Lead</v>
      </c>
      <c r="I3580" t="inlineStr">
        <is>
          <t>2026-10</t>
        </is>
      </c>
      <c r="J3580" t="inlineStr">
        <is>
          <t>Wk of 2026-09-28</t>
        </is>
      </c>
      <c r="K3580" t="inlineStr">
        <is>
          <t>Tejaswini Tarigopula</t>
        </is>
      </c>
      <c r="L3580" t="inlineStr">
        <is>
          <t>Facebook</t>
        </is>
      </c>
      <c r="M3580" t="inlineStr">
        <is>
          <t>Direct (campaign tagged in CRM)</t>
        </is>
      </c>
      <c r="N3580" t="inlineStr">
        <is>
          <t>6abe8dcf4b9c7a09e3c3d0d3</t>
        </is>
      </c>
      <c r="O3580" t="n">
        <v>1</v>
      </c>
      <c r="P3580" s="40">
        <f>IF(A3580="Lead",IF(ISNUMBER(MATCH(G3580,QualityStatuses,0)),1,0),0)</f>
        <v>0</v>
      </c>
      <c r="Q3580" s="40">
        <f>IF(A3580="Lead",IF(G3580="New Lead",0,1),0)</f>
        <v>1</v>
      </c>
      <c r="R3580" s="40">
        <f>IF(A3580="Lead",IF(G3580="Lost",1,0),0)</f>
        <v>0</v>
      </c>
      <c r="S3580" t="n">
        <v>5</v>
      </c>
      <c r="T3580" t="n">
        <v>2</v>
      </c>
      <c r="U3580" t="n">
        <v>0</v>
      </c>
      <c r="V3580" t="n">
        <v>0</v>
      </c>
      <c r="W3580" t="n">
        <v>0</v>
      </c>
      <c r="X3580" t="n">
        <v>0</v>
      </c>
      <c r="Y3580">
        <f>IF(AND(A3580="Lead",COUNTIF(MetaCamps,C3580)&gt;0),1,0)</f>
        <v>1</v>
      </c>
      <c r="Z3580">
        <f>IF(Y3580=1,P3580,0)</f>
        <v>0</v>
      </c>
    </row>
    <row r="3581">
      <c r="A3581" t="inlineStr">
        <is>
          <t>Lead</t>
        </is>
      </c>
      <c r="B3581" s="39" t="str">
        <f>IFERROR(INDEX(CampTypes,MATCH(C3581,CampList,0)),"Unattributed")</f>
        <v>Old</v>
      </c>
      <c r="C3581" t="inlineStr">
        <is>
          <t>E_Suresh_Natuf_Kiosk_07072026</t>
        </is>
      </c>
      <c r="D3581" t="inlineStr">
        <is>
          <t>E_Suresh_Natuf_Kiosk_07072026_Adset5</t>
        </is>
      </c>
      <c r="E3581" t="inlineStr">
        <is>
          <t>E_Hindi_Suresh_Natuf_Kiosk_07072026_Adset5_ad3 – Copy 2</t>
        </is>
      </c>
      <c r="F3581" t="inlineStr">
        <is>
          <t>Natuf</t>
        </is>
      </c>
      <c r="G3581" t="inlineStr">
        <is>
          <t>Meeting Scheduled</t>
        </is>
      </c>
      <c r="H3581" s="39" t="str">
        <f>IF(ISNUMBER(MATCH(G3581,QualityStatuses,0)),"Quality Lead","Non-Quality Lead")</f>
        <v>Quality Lead</v>
      </c>
      <c r="I3581" t="inlineStr">
        <is>
          <t>2026-10</t>
        </is>
      </c>
      <c r="J3581" t="inlineStr">
        <is>
          <t>Wk of 2026-09-28</t>
        </is>
      </c>
      <c r="K3581" t="inlineStr">
        <is>
          <t>Tejaswini Tarigopula</t>
        </is>
      </c>
      <c r="L3581" t="inlineStr">
        <is>
          <t>Facebook</t>
        </is>
      </c>
      <c r="M3581" t="inlineStr">
        <is>
          <t>Direct (campaign tagged in CRM)</t>
        </is>
      </c>
      <c r="N3581" t="inlineStr">
        <is>
          <t>6abe89afd124d8688e8bfe43</t>
        </is>
      </c>
      <c r="O3581" t="n">
        <v>1</v>
      </c>
      <c r="P3581" s="40">
        <f>IF(A3581="Lead",IF(ISNUMBER(MATCH(G3581,QualityStatuses,0)),1,0),0)</f>
        <v>1</v>
      </c>
      <c r="Q3581" s="40">
        <f>IF(A3581="Lead",IF(G3581="New Lead",0,1),0)</f>
        <v>1</v>
      </c>
      <c r="R3581" s="40">
        <f>IF(A3581="Lead",IF(G3581="Lost",1,0),0)</f>
        <v>0</v>
      </c>
      <c r="S3581" t="n">
        <v>5</v>
      </c>
      <c r="T3581" t="n">
        <v>4</v>
      </c>
      <c r="U3581" t="n">
        <v>0</v>
      </c>
      <c r="V3581" t="n">
        <v>0</v>
      </c>
      <c r="W3581" t="n">
        <v>0</v>
      </c>
      <c r="X3581" t="n">
        <v>0</v>
      </c>
      <c r="Y3581">
        <f>IF(AND(A3581="Lead",COUNTIF(MetaCamps,C3581)&gt;0),1,0)</f>
        <v>1</v>
      </c>
      <c r="Z3581">
        <f>IF(Y3581=1,P3581,0)</f>
        <v>1</v>
      </c>
    </row>
    <row r="3582">
      <c r="A3582" t="inlineStr">
        <is>
          <t>Lead</t>
        </is>
      </c>
      <c r="B3582" s="39" t="str">
        <f>IFERROR(INDEX(CampTypes,MATCH(C3582,CampList,0)),"Unattributed")</f>
        <v>Old</v>
      </c>
      <c r="C3582" t="inlineStr">
        <is>
          <t>natuf_Kiosk_14072026_Hindi</t>
        </is>
      </c>
      <c r="D3582" t="inlineStr">
        <is>
          <t>natuf_Kiosk_14072026_Highest-converting industries</t>
        </is>
      </c>
      <c r="E3582" t="inlineStr">
        <is>
          <t>natuf_Kiosk_14072026_ad set_ad1</t>
        </is>
      </c>
      <c r="F3582" t="inlineStr">
        <is>
          <t>Natuf</t>
        </is>
      </c>
      <c r="G3582" t="inlineStr">
        <is>
          <t>Lost</t>
        </is>
      </c>
      <c r="H3582" s="39" t="str">
        <f>IF(ISNUMBER(MATCH(G3582,QualityStatuses,0)),"Quality Lead","Non-Quality Lead")</f>
        <v>Non-Quality Lead</v>
      </c>
      <c r="I3582" t="inlineStr">
        <is>
          <t>2026-10</t>
        </is>
      </c>
      <c r="J3582" t="inlineStr">
        <is>
          <t>Wk of 2026-09-28</t>
        </is>
      </c>
      <c r="K3582" t="inlineStr">
        <is>
          <t>Tejaswini Tarigopula</t>
        </is>
      </c>
      <c r="L3582" t="inlineStr">
        <is>
          <t>Facebook</t>
        </is>
      </c>
      <c r="M3582" t="inlineStr">
        <is>
          <t>Direct (campaign tagged in CRM)</t>
        </is>
      </c>
      <c r="N3582" t="inlineStr">
        <is>
          <t>6abe89a8f65a857a7b4948fd</t>
        </is>
      </c>
      <c r="O3582" t="n">
        <v>1</v>
      </c>
      <c r="P3582" s="40">
        <f>IF(A3582="Lead",IF(ISNUMBER(MATCH(G3582,QualityStatuses,0)),1,0),0)</f>
        <v>0</v>
      </c>
      <c r="Q3582" s="40">
        <f>IF(A3582="Lead",IF(G3582="New Lead",0,1),0)</f>
        <v>1</v>
      </c>
      <c r="R3582" s="40">
        <f>IF(A3582="Lead",IF(G3582="Lost",1,0),0)</f>
        <v>1</v>
      </c>
      <c r="S3582" t="n">
        <v>4</v>
      </c>
      <c r="T3582" t="n">
        <v>1</v>
      </c>
      <c r="U3582" t="n">
        <v>0</v>
      </c>
      <c r="V3582" t="n">
        <v>0</v>
      </c>
      <c r="W3582" t="n">
        <v>0</v>
      </c>
      <c r="X3582" t="n">
        <v>0</v>
      </c>
      <c r="Y3582">
        <f>IF(AND(A3582="Lead",COUNTIF(MetaCamps,C3582)&gt;0),1,0)</f>
        <v>1</v>
      </c>
      <c r="Z3582">
        <f>IF(Y3582=1,P3582,0)</f>
        <v>0</v>
      </c>
    </row>
    <row r="3583">
      <c r="A3583" t="inlineStr">
        <is>
          <t>Lead</t>
        </is>
      </c>
      <c r="B3583" s="39" t="str">
        <f>IFERROR(INDEX(CampTypes,MATCH(C3583,CampList,0)),"Unattributed")</f>
        <v>Old</v>
      </c>
      <c r="C3583" t="inlineStr">
        <is>
          <t>E_Natuf_Generic_13082026</t>
        </is>
      </c>
      <c r="D3583" t="inlineStr">
        <is>
          <t>E_Natuf_Generic_13082026_Adset1</t>
        </is>
      </c>
      <c r="E3583" t="inlineStr">
        <is>
          <t>E_Natuf_Generic_13082026_Adset1_Ad1</t>
        </is>
      </c>
      <c r="F3583" t="inlineStr">
        <is>
          <t>Natuf</t>
        </is>
      </c>
      <c r="G3583" t="inlineStr">
        <is>
          <t>Details Shared</t>
        </is>
      </c>
      <c r="H3583" s="39" t="str">
        <f>IF(ISNUMBER(MATCH(G3583,QualityStatuses,0)),"Quality Lead","Non-Quality Lead")</f>
        <v>Quality Lead</v>
      </c>
      <c r="I3583" t="inlineStr">
        <is>
          <t>2026-10</t>
        </is>
      </c>
      <c r="J3583" t="inlineStr">
        <is>
          <t>Wk of 2026-09-28</t>
        </is>
      </c>
      <c r="K3583" t="inlineStr">
        <is>
          <t>Tejaswini Tarigopula</t>
        </is>
      </c>
      <c r="L3583" t="inlineStr">
        <is>
          <t>Facebook</t>
        </is>
      </c>
      <c r="M3583" t="inlineStr">
        <is>
          <t>Direct (campaign tagged in CRM)</t>
        </is>
      </c>
      <c r="N3583" t="inlineStr">
        <is>
          <t>6abe846b198ef0f283eb20ed</t>
        </is>
      </c>
      <c r="O3583" t="n">
        <v>1</v>
      </c>
      <c r="P3583" s="40">
        <f>IF(A3583="Lead",IF(ISNUMBER(MATCH(G3583,QualityStatuses,0)),1,0),0)</f>
        <v>1</v>
      </c>
      <c r="Q3583" s="40">
        <f>IF(A3583="Lead",IF(G3583="New Lead",0,1),0)</f>
        <v>1</v>
      </c>
      <c r="R3583" s="40">
        <f>IF(A3583="Lead",IF(G3583="Lost",1,0),0)</f>
        <v>0</v>
      </c>
      <c r="S3583" t="n">
        <v>1</v>
      </c>
      <c r="T3583" t="n">
        <v>1</v>
      </c>
      <c r="U3583" t="n">
        <v>0</v>
      </c>
      <c r="V3583" t="n">
        <v>0</v>
      </c>
      <c r="W3583" t="n">
        <v>0</v>
      </c>
      <c r="X3583" t="n">
        <v>0</v>
      </c>
      <c r="Y3583">
        <f>IF(AND(A3583="Lead",COUNTIF(MetaCamps,C3583)&gt;0),1,0)</f>
        <v>1</v>
      </c>
      <c r="Z3583">
        <f>IF(Y3583=1,P3583,0)</f>
        <v>1</v>
      </c>
    </row>
    <row r="3584">
      <c r="A3584" t="inlineStr">
        <is>
          <t>Lead</t>
        </is>
      </c>
      <c r="B3584" s="39" t="str">
        <f>IFERROR(INDEX(CampTypes,MATCH(C3584,CampList,0)),"Unattributed")</f>
        <v>Old</v>
      </c>
      <c r="C3584" t="inlineStr">
        <is>
          <t>E_Selva_Natuf_All_07072026</t>
        </is>
      </c>
      <c r="D3584" t="inlineStr">
        <is>
          <t>E_Selva_Natuf_Sign_07072026_Adset3</t>
        </is>
      </c>
      <c r="E3584" t="inlineStr">
        <is>
          <t>E_Selva_Natuf_Sign_07072026_Adset2_Ad1</t>
        </is>
      </c>
      <c r="F3584" t="inlineStr">
        <is>
          <t>Natuf</t>
        </is>
      </c>
      <c r="G3584" t="inlineStr">
        <is>
          <t>Attempt 2</t>
        </is>
      </c>
      <c r="H3584" s="39" t="str">
        <f>IF(ISNUMBER(MATCH(G3584,QualityStatuses,0)),"Quality Lead","Non-Quality Lead")</f>
        <v>Non-Quality Lead</v>
      </c>
      <c r="I3584" t="inlineStr">
        <is>
          <t>2026-10</t>
        </is>
      </c>
      <c r="J3584" t="inlineStr">
        <is>
          <t>Wk of 2026-09-28</t>
        </is>
      </c>
      <c r="K3584" t="inlineStr">
        <is>
          <t>Deepak Rai</t>
        </is>
      </c>
      <c r="L3584" t="inlineStr">
        <is>
          <t>Facebook</t>
        </is>
      </c>
      <c r="M3584" t="inlineStr">
        <is>
          <t>Direct (campaign tagged in CRM)</t>
        </is>
      </c>
      <c r="N3584" t="inlineStr">
        <is>
          <t>6abe7cd441a5219ee2a0d78b</t>
        </is>
      </c>
      <c r="O3584" t="n">
        <v>1</v>
      </c>
      <c r="P3584" s="40">
        <f>IF(A3584="Lead",IF(ISNUMBER(MATCH(G3584,QualityStatuses,0)),1,0),0)</f>
        <v>0</v>
      </c>
      <c r="Q3584" s="40">
        <f>IF(A3584="Lead",IF(G3584="New Lead",0,1),0)</f>
        <v>1</v>
      </c>
      <c r="R3584" s="40">
        <f>IF(A3584="Lead",IF(G3584="Lost",1,0),0)</f>
        <v>0</v>
      </c>
      <c r="S3584" t="n">
        <v>2</v>
      </c>
      <c r="T3584" t="n">
        <v>2</v>
      </c>
      <c r="U3584" t="n">
        <v>0</v>
      </c>
      <c r="V3584" t="n">
        <v>0</v>
      </c>
      <c r="W3584" t="n">
        <v>0</v>
      </c>
      <c r="X3584" t="n">
        <v>0</v>
      </c>
      <c r="Y3584">
        <f>IF(AND(A3584="Lead",COUNTIF(MetaCamps,C3584)&gt;0),1,0)</f>
        <v>1</v>
      </c>
      <c r="Z3584">
        <f>IF(Y3584=1,P3584,0)</f>
        <v>0</v>
      </c>
    </row>
    <row r="3585">
      <c r="A3585" t="inlineStr">
        <is>
          <t>Lead</t>
        </is>
      </c>
      <c r="B3585" s="39" t="str">
        <f>IFERROR(INDEX(CampTypes,MATCH(C3585,CampList,0)),"Unattributed")</f>
        <v>Old</v>
      </c>
      <c r="C3585" t="inlineStr">
        <is>
          <t>E_Natuf_MF_05092026</t>
        </is>
      </c>
      <c r="D3585" t="inlineStr">
        <is>
          <t>E_Natuf_MF_05092026_ Ad Set1</t>
        </is>
      </c>
      <c r="E3585" t="inlineStr">
        <is>
          <t>E_Natuf_MF_05092026_ Ad Set1_Ad1</t>
        </is>
      </c>
      <c r="F3585" t="inlineStr">
        <is>
          <t>Natuf_MF</t>
        </is>
      </c>
      <c r="G3585" t="inlineStr">
        <is>
          <t>Attempt 1</t>
        </is>
      </c>
      <c r="H3585" s="39" t="str">
        <f>IF(ISNUMBER(MATCH(G3585,QualityStatuses,0)),"Quality Lead","Non-Quality Lead")</f>
        <v>Non-Quality Lead</v>
      </c>
      <c r="I3585" t="inlineStr">
        <is>
          <t>2026-10</t>
        </is>
      </c>
      <c r="J3585" t="inlineStr">
        <is>
          <t>Wk of 2026-09-28</t>
        </is>
      </c>
      <c r="K3585" t="inlineStr">
        <is>
          <t>Tejaswini Tarigopula</t>
        </is>
      </c>
      <c r="L3585" t="inlineStr">
        <is>
          <t>Facebook</t>
        </is>
      </c>
      <c r="M3585" t="inlineStr">
        <is>
          <t>Direct (campaign tagged in CRM)</t>
        </is>
      </c>
      <c r="N3585" t="inlineStr">
        <is>
          <t>6abe6d63905e8d83cc1462cf</t>
        </is>
      </c>
      <c r="O3585" t="n">
        <v>1</v>
      </c>
      <c r="P3585" s="40">
        <f>IF(A3585="Lead",IF(ISNUMBER(MATCH(G3585,QualityStatuses,0)),1,0),0)</f>
        <v>0</v>
      </c>
      <c r="Q3585" s="40">
        <f>IF(A3585="Lead",IF(G3585="New Lead",0,1),0)</f>
        <v>1</v>
      </c>
      <c r="R3585" s="40">
        <f>IF(A3585="Lead",IF(G3585="Lost",1,0),0)</f>
        <v>0</v>
      </c>
      <c r="S3585" t="n">
        <v>2</v>
      </c>
      <c r="T3585" t="n">
        <v>1</v>
      </c>
      <c r="U3585" t="n">
        <v>0</v>
      </c>
      <c r="V3585" t="n">
        <v>0</v>
      </c>
      <c r="W3585" t="n">
        <v>0</v>
      </c>
      <c r="X3585" t="n">
        <v>0</v>
      </c>
      <c r="Y3585">
        <f>IF(AND(A3585="Lead",COUNTIF(MetaCamps,C3585)&gt;0),1,0)</f>
        <v>1</v>
      </c>
      <c r="Z3585">
        <f>IF(Y3585=1,P3585,0)</f>
        <v>0</v>
      </c>
    </row>
    <row r="3586">
      <c r="A3586" t="inlineStr">
        <is>
          <t>Lead</t>
        </is>
      </c>
      <c r="B3586" s="39" t="str">
        <f>IFERROR(INDEX(CampTypes,MATCH(C3586,CampList,0)),"Unattributed")</f>
        <v>Old</v>
      </c>
      <c r="C3586" t="inlineStr">
        <is>
          <t>E_Natuf_Amazon_29092026</t>
        </is>
      </c>
      <c r="D3586" t="inlineStr">
        <is>
          <t>E_Natuf_Amazon_29092026_Ad Set</t>
        </is>
      </c>
      <c r="E3586" t="inlineStr">
        <is>
          <t>E_Natuf_Amazon_29092026_Ad Set_Ad</t>
        </is>
      </c>
      <c r="F3586" t="inlineStr">
        <is>
          <t>Natuf</t>
        </is>
      </c>
      <c r="G3586" t="inlineStr">
        <is>
          <t>Details Shared</t>
        </is>
      </c>
      <c r="H3586" s="39" t="str">
        <f>IF(ISNUMBER(MATCH(G3586,QualityStatuses,0)),"Quality Lead","Non-Quality Lead")</f>
        <v>Quality Lead</v>
      </c>
      <c r="I3586" t="inlineStr">
        <is>
          <t>2026-10</t>
        </is>
      </c>
      <c r="J3586" t="inlineStr">
        <is>
          <t>Wk of 2026-09-28</t>
        </is>
      </c>
      <c r="K3586" t="inlineStr">
        <is>
          <t>Marshal Malbari</t>
        </is>
      </c>
      <c r="L3586" t="inlineStr">
        <is>
          <t>Facebook</t>
        </is>
      </c>
      <c r="M3586" t="inlineStr">
        <is>
          <t>Direct (campaign tagged in CRM)</t>
        </is>
      </c>
      <c r="N3586" t="inlineStr">
        <is>
          <t>6abe61d29120414f63ba0027</t>
        </is>
      </c>
      <c r="O3586" t="n">
        <v>1</v>
      </c>
      <c r="P3586" s="40">
        <f>IF(A3586="Lead",IF(ISNUMBER(MATCH(G3586,QualityStatuses,0)),1,0),0)</f>
        <v>1</v>
      </c>
      <c r="Q3586" s="40">
        <f>IF(A3586="Lead",IF(G3586="New Lead",0,1),0)</f>
        <v>1</v>
      </c>
      <c r="R3586" s="40">
        <f>IF(A3586="Lead",IF(G3586="Lost",1,0),0)</f>
        <v>0</v>
      </c>
      <c r="S3586" t="n">
        <v>1</v>
      </c>
      <c r="T3586" t="n">
        <v>1</v>
      </c>
      <c r="U3586" t="n">
        <v>0</v>
      </c>
      <c r="V3586" t="n">
        <v>0</v>
      </c>
      <c r="W3586" t="n">
        <v>0</v>
      </c>
      <c r="X3586" t="n">
        <v>0</v>
      </c>
      <c r="Y3586">
        <f>IF(AND(A3586="Lead",COUNTIF(MetaCamps,C3586)&gt;0),1,0)</f>
        <v>1</v>
      </c>
      <c r="Z3586">
        <f>IF(Y3586=1,P3586,0)</f>
        <v>1</v>
      </c>
    </row>
    <row r="3587">
      <c r="A3587" t="inlineStr">
        <is>
          <t>Lead</t>
        </is>
      </c>
      <c r="B3587" s="39" t="str">
        <f>IFERROR(INDEX(CampTypes,MATCH(C3587,CampList,0)),"Unattributed")</f>
        <v>Old</v>
      </c>
      <c r="C3587" t="inlineStr">
        <is>
          <t>E_Suresh_Natuf_Kiosk_07072026</t>
        </is>
      </c>
      <c r="D3587" t="inlineStr">
        <is>
          <t>E_Suresh_Natuf_Kiosk_07072026_Adset5</t>
        </is>
      </c>
      <c r="E3587" t="inlineStr">
        <is>
          <t>E_Hindi_Suresh_Natuf_Kiosk_07072026_Adset5_ad3 – Copy 2</t>
        </is>
      </c>
      <c r="F3587" t="inlineStr">
        <is>
          <t>Natuf</t>
        </is>
      </c>
      <c r="G3587" t="inlineStr">
        <is>
          <t>Connected</t>
        </is>
      </c>
      <c r="H3587" s="39" t="str">
        <f>IF(ISNUMBER(MATCH(G3587,QualityStatuses,0)),"Quality Lead","Non-Quality Lead")</f>
        <v>Non-Quality Lead</v>
      </c>
      <c r="I3587" t="inlineStr">
        <is>
          <t>2026-10</t>
        </is>
      </c>
      <c r="J3587" t="inlineStr">
        <is>
          <t>Wk of 2026-09-28</t>
        </is>
      </c>
      <c r="K3587" t="inlineStr">
        <is>
          <t>Tejaswini Tarigopula</t>
        </is>
      </c>
      <c r="L3587" t="inlineStr">
        <is>
          <t>Facebook</t>
        </is>
      </c>
      <c r="M3587" t="inlineStr">
        <is>
          <t>Direct (campaign tagged in CRM)</t>
        </is>
      </c>
      <c r="N3587" t="inlineStr">
        <is>
          <t>6abe5e8bc4d7d484a4e7f8a9</t>
        </is>
      </c>
      <c r="O3587" t="n">
        <v>1</v>
      </c>
      <c r="P3587" s="40">
        <f>IF(A3587="Lead",IF(ISNUMBER(MATCH(G3587,QualityStatuses,0)),1,0),0)</f>
        <v>0</v>
      </c>
      <c r="Q3587" s="40">
        <f>IF(A3587="Lead",IF(G3587="New Lead",0,1),0)</f>
        <v>1</v>
      </c>
      <c r="R3587" s="40">
        <f>IF(A3587="Lead",IF(G3587="Lost",1,0),0)</f>
        <v>0</v>
      </c>
      <c r="S3587" t="n">
        <v>4</v>
      </c>
      <c r="T3587" t="n">
        <v>2</v>
      </c>
      <c r="U3587" t="n">
        <v>0</v>
      </c>
      <c r="V3587" t="n">
        <v>0</v>
      </c>
      <c r="W3587" t="n">
        <v>0</v>
      </c>
      <c r="X3587" t="n">
        <v>0</v>
      </c>
      <c r="Y3587">
        <f>IF(AND(A3587="Lead",COUNTIF(MetaCamps,C3587)&gt;0),1,0)</f>
        <v>1</v>
      </c>
      <c r="Z3587">
        <f>IF(Y3587=1,P3587,0)</f>
        <v>0</v>
      </c>
    </row>
    <row r="3588">
      <c r="A3588" t="inlineStr">
        <is>
          <t>Lead</t>
        </is>
      </c>
      <c r="B3588" s="39" t="str">
        <f>IFERROR(INDEX(CampTypes,MATCH(C3588,CampList,0)),"Unattributed")</f>
        <v>Old</v>
      </c>
      <c r="C3588" t="inlineStr">
        <is>
          <t>E_Karan_Natuf_All_07072026</t>
        </is>
      </c>
      <c r="D3588" t="inlineStr">
        <is>
          <t>E_Karan_Natuf_Fragship_07072026_Adset2</t>
        </is>
      </c>
      <c r="E3588" t="inlineStr">
        <is>
          <t>E_Karan_Natuf_Flagship_Cafe_07072026_Adset2_Ad1 – Copy 2</t>
        </is>
      </c>
      <c r="F3588" t="inlineStr">
        <is>
          <t>Natuf</t>
        </is>
      </c>
      <c r="G3588" t="inlineStr">
        <is>
          <t>Attempt 1</t>
        </is>
      </c>
      <c r="H3588" s="39" t="str">
        <f>IF(ISNUMBER(MATCH(G3588,QualityStatuses,0)),"Quality Lead","Non-Quality Lead")</f>
        <v>Non-Quality Lead</v>
      </c>
      <c r="I3588" t="inlineStr">
        <is>
          <t>2026-10</t>
        </is>
      </c>
      <c r="J3588" t="inlineStr">
        <is>
          <t>Wk of 2026-09-28</t>
        </is>
      </c>
      <c r="K3588" t="inlineStr">
        <is>
          <t>Tejaswini Tarigopula</t>
        </is>
      </c>
      <c r="L3588" t="inlineStr">
        <is>
          <t>Facebook</t>
        </is>
      </c>
      <c r="M3588" t="inlineStr">
        <is>
          <t>Direct (campaign tagged in CRM)</t>
        </is>
      </c>
      <c r="N3588" t="inlineStr">
        <is>
          <t>6abe5a56ad2d67643d24af54</t>
        </is>
      </c>
      <c r="O3588" t="n">
        <v>1</v>
      </c>
      <c r="P3588" s="40">
        <f>IF(A3588="Lead",IF(ISNUMBER(MATCH(G3588,QualityStatuses,0)),1,0),0)</f>
        <v>0</v>
      </c>
      <c r="Q3588" s="40">
        <f>IF(A3588="Lead",IF(G3588="New Lead",0,1),0)</f>
        <v>1</v>
      </c>
      <c r="R3588" s="40">
        <f>IF(A3588="Lead",IF(G3588="Lost",1,0),0)</f>
        <v>0</v>
      </c>
      <c r="S3588" t="n">
        <v>3</v>
      </c>
      <c r="T3588" t="n">
        <v>0</v>
      </c>
      <c r="U3588" t="n">
        <v>0</v>
      </c>
      <c r="V3588" t="n">
        <v>0</v>
      </c>
      <c r="W3588" t="n">
        <v>0</v>
      </c>
      <c r="X3588" t="n">
        <v>0</v>
      </c>
      <c r="Y3588">
        <f>IF(AND(A3588="Lead",COUNTIF(MetaCamps,C3588)&gt;0),1,0)</f>
        <v>1</v>
      </c>
      <c r="Z3588">
        <f>IF(Y3588=1,P3588,0)</f>
        <v>0</v>
      </c>
    </row>
    <row r="3589">
      <c r="A3589" t="inlineStr">
        <is>
          <t>Lead</t>
        </is>
      </c>
      <c r="B3589" s="39" t="str">
        <f>IFERROR(INDEX(CampTypes,MATCH(C3589,CampList,0)),"Unattributed")</f>
        <v>Old</v>
      </c>
      <c r="C3589" t="inlineStr">
        <is>
          <t>E_Natuf_Foco_10092026</t>
        </is>
      </c>
      <c r="D3589" t="inlineStr">
        <is>
          <t>E_Natuf_Foco_10092026_Ad Set6</t>
        </is>
      </c>
      <c r="E3589" t="inlineStr">
        <is>
          <t>E_Natuf_Foco_10092026_Ad Set6_Ad6</t>
        </is>
      </c>
      <c r="F3589" t="inlineStr">
        <is>
          <t>Natuf</t>
        </is>
      </c>
      <c r="G3589" t="inlineStr">
        <is>
          <t>Lost</t>
        </is>
      </c>
      <c r="H3589" s="39" t="str">
        <f>IF(ISNUMBER(MATCH(G3589,QualityStatuses,0)),"Quality Lead","Non-Quality Lead")</f>
        <v>Non-Quality Lead</v>
      </c>
      <c r="I3589" t="inlineStr">
        <is>
          <t>2026-10</t>
        </is>
      </c>
      <c r="J3589" t="inlineStr">
        <is>
          <t>Wk of 2026-09-28</t>
        </is>
      </c>
      <c r="K3589" t="inlineStr">
        <is>
          <t>Tejaswini Tarigopula</t>
        </is>
      </c>
      <c r="L3589" t="inlineStr">
        <is>
          <t>Facebook</t>
        </is>
      </c>
      <c r="M3589" t="inlineStr">
        <is>
          <t>Direct (campaign tagged in CRM)</t>
        </is>
      </c>
      <c r="N3589" t="inlineStr">
        <is>
          <t>6abe55bbbbfc2d74314275f3</t>
        </is>
      </c>
      <c r="O3589" t="n">
        <v>1</v>
      </c>
      <c r="P3589" s="40">
        <f>IF(A3589="Lead",IF(ISNUMBER(MATCH(G3589,QualityStatuses,0)),1,0),0)</f>
        <v>0</v>
      </c>
      <c r="Q3589" s="40">
        <f>IF(A3589="Lead",IF(G3589="New Lead",0,1),0)</f>
        <v>1</v>
      </c>
      <c r="R3589" s="40">
        <f>IF(A3589="Lead",IF(G3589="Lost",1,0),0)</f>
        <v>1</v>
      </c>
      <c r="S3589" t="n">
        <v>11</v>
      </c>
      <c r="T3589" t="n">
        <v>3</v>
      </c>
      <c r="U3589" t="n">
        <v>0</v>
      </c>
      <c r="V3589" t="n">
        <v>0</v>
      </c>
      <c r="W3589" t="n">
        <v>0</v>
      </c>
      <c r="X3589" t="n">
        <v>0</v>
      </c>
      <c r="Y3589">
        <f>IF(AND(A3589="Lead",COUNTIF(MetaCamps,C3589)&gt;0),1,0)</f>
        <v>1</v>
      </c>
      <c r="Z3589">
        <f>IF(Y3589=1,P3589,0)</f>
        <v>0</v>
      </c>
    </row>
    <row r="3590">
      <c r="A3590" t="inlineStr">
        <is>
          <t>Lead</t>
        </is>
      </c>
      <c r="B3590" s="39" t="str">
        <f>IFERROR(INDEX(CampTypes,MATCH(C3590,CampList,0)),"Unattributed")</f>
        <v>Old</v>
      </c>
      <c r="C3590" t="inlineStr">
        <is>
          <t>E_Natuf_Foco_10092026</t>
        </is>
      </c>
      <c r="D3590" t="inlineStr">
        <is>
          <t>E_Natuf_Foco_10092026_Ad Set4</t>
        </is>
      </c>
      <c r="E3590" t="inlineStr">
        <is>
          <t>E_Natuf_Foco_10092026_Ad Set4_Ad4 -1</t>
        </is>
      </c>
      <c r="F3590" t="inlineStr">
        <is>
          <t>Natuf</t>
        </is>
      </c>
      <c r="G3590" t="inlineStr">
        <is>
          <t>Attempt 1</t>
        </is>
      </c>
      <c r="H3590" s="39" t="str">
        <f>IF(ISNUMBER(MATCH(G3590,QualityStatuses,0)),"Quality Lead","Non-Quality Lead")</f>
        <v>Non-Quality Lead</v>
      </c>
      <c r="I3590" t="inlineStr">
        <is>
          <t>2026-10</t>
        </is>
      </c>
      <c r="J3590" t="inlineStr">
        <is>
          <t>Wk of 2026-09-28</t>
        </is>
      </c>
      <c r="K3590" t="inlineStr">
        <is>
          <t>Tejaswini Tarigopula</t>
        </is>
      </c>
      <c r="L3590" t="inlineStr">
        <is>
          <t>Facebook</t>
        </is>
      </c>
      <c r="M3590" t="inlineStr">
        <is>
          <t>Direct (campaign tagged in CRM)</t>
        </is>
      </c>
      <c r="N3590" t="inlineStr">
        <is>
          <t>6abe55024924bf643a2711db</t>
        </is>
      </c>
      <c r="O3590" t="n">
        <v>1</v>
      </c>
      <c r="P3590" s="40">
        <f>IF(A3590="Lead",IF(ISNUMBER(MATCH(G3590,QualityStatuses,0)),1,0),0)</f>
        <v>0</v>
      </c>
      <c r="Q3590" s="40">
        <f>IF(A3590="Lead",IF(G3590="New Lead",0,1),0)</f>
        <v>1</v>
      </c>
      <c r="R3590" s="40">
        <f>IF(A3590="Lead",IF(G3590="Lost",1,0),0)</f>
        <v>0</v>
      </c>
      <c r="S3590" t="n">
        <v>2</v>
      </c>
      <c r="T3590" t="n">
        <v>1</v>
      </c>
      <c r="U3590" t="n">
        <v>0</v>
      </c>
      <c r="V3590" t="n">
        <v>0</v>
      </c>
      <c r="W3590" t="n">
        <v>0</v>
      </c>
      <c r="X3590" t="n">
        <v>0</v>
      </c>
      <c r="Y3590">
        <f>IF(AND(A3590="Lead",COUNTIF(MetaCamps,C3590)&gt;0),1,0)</f>
        <v>1</v>
      </c>
      <c r="Z3590">
        <f>IF(Y3590=1,P3590,0)</f>
        <v>0</v>
      </c>
    </row>
    <row r="3591">
      <c r="A3591" t="inlineStr">
        <is>
          <t>Lead</t>
        </is>
      </c>
      <c r="B3591" s="39" t="str">
        <f>IFERROR(INDEX(CampTypes,MATCH(C3591,CampList,0)),"Unattributed")</f>
        <v>New</v>
      </c>
      <c r="C3591" t="inlineStr">
        <is>
          <t>Natuf | In House | ABO |  | WhatsApp | Unit Franchise | India | Oct26 | V1</t>
        </is>
      </c>
      <c r="D3591" t="inlineStr">
        <is>
          <t>Carlton_Salon_MF_05092026 ad set – 2 – Copy</t>
        </is>
      </c>
      <c r="E3591" t="inlineStr">
        <is>
          <t>Carlton_MF_05092026 ad</t>
        </is>
      </c>
      <c r="F3591" t="inlineStr">
        <is>
          <t>In House Natuf</t>
        </is>
      </c>
      <c r="G3591" t="inlineStr">
        <is>
          <t>Lost</t>
        </is>
      </c>
      <c r="H3591" s="39" t="str">
        <f>IF(ISNUMBER(MATCH(G3591,QualityStatuses,0)),"Quality Lead","Non-Quality Lead")</f>
        <v>Non-Quality Lead</v>
      </c>
      <c r="I3591" t="inlineStr">
        <is>
          <t>2026-10</t>
        </is>
      </c>
      <c r="J3591" t="inlineStr">
        <is>
          <t>Wk of 2026-09-28</t>
        </is>
      </c>
      <c r="K3591" t="inlineStr">
        <is>
          <t xml:space="preserve">Jerry Peter </t>
        </is>
      </c>
      <c r="L3591" t="inlineStr">
        <is>
          <t>Facebook</t>
        </is>
      </c>
      <c r="M3591" t="inlineStr">
        <is>
          <t>Direct (campaign tagged in CRM)</t>
        </is>
      </c>
      <c r="N3591" t="inlineStr">
        <is>
          <t>6abe528d94526def02b81e33</t>
        </is>
      </c>
      <c r="O3591" t="n">
        <v>1</v>
      </c>
      <c r="P3591" s="40">
        <f>IF(A3591="Lead",IF(ISNUMBER(MATCH(G3591,QualityStatuses,0)),1,0),0)</f>
        <v>0</v>
      </c>
      <c r="Q3591" s="40">
        <f>IF(A3591="Lead",IF(G3591="New Lead",0,1),0)</f>
        <v>1</v>
      </c>
      <c r="R3591" s="40">
        <f>IF(A3591="Lead",IF(G3591="Lost",1,0),0)</f>
        <v>1</v>
      </c>
      <c r="S3591" t="n">
        <v>3</v>
      </c>
      <c r="T3591" t="n">
        <v>3</v>
      </c>
      <c r="U3591" t="n">
        <v>0</v>
      </c>
      <c r="V3591" t="n">
        <v>0</v>
      </c>
      <c r="W3591" t="n">
        <v>0</v>
      </c>
      <c r="X3591" t="n">
        <v>0</v>
      </c>
      <c r="Y3591">
        <f>IF(AND(A3591="Lead",COUNTIF(MetaCamps,C3591)&gt;0),1,0)</f>
        <v>0</v>
      </c>
      <c r="Z3591">
        <f>IF(Y3591=1,P3591,0)</f>
        <v>0</v>
      </c>
    </row>
    <row r="3592">
      <c r="A3592" t="inlineStr">
        <is>
          <t>Lead</t>
        </is>
      </c>
      <c r="B3592" s="39" t="str">
        <f>IFERROR(INDEX(CampTypes,MATCH(C3592,CampList,0)),"Unattributed")</f>
        <v>Old</v>
      </c>
      <c r="C3592" t="inlineStr">
        <is>
          <t>E_Suresh_Natuf_Kiosk_07072026</t>
        </is>
      </c>
      <c r="D3592" t="inlineStr">
        <is>
          <t>E_Suresh_Natuf_Kiosk_07072026_Adset5</t>
        </is>
      </c>
      <c r="E3592" t="inlineStr">
        <is>
          <t>E_Hindi_Suresh_Natuf_Kiosk_07072026_Adset5_ad3 – Copy 2</t>
        </is>
      </c>
      <c r="F3592" t="inlineStr">
        <is>
          <t>Natuf</t>
        </is>
      </c>
      <c r="G3592" t="inlineStr">
        <is>
          <t>Details Shared</t>
        </is>
      </c>
      <c r="H3592" s="39" t="str">
        <f>IF(ISNUMBER(MATCH(G3592,QualityStatuses,0)),"Quality Lead","Non-Quality Lead")</f>
        <v>Quality Lead</v>
      </c>
      <c r="I3592" t="inlineStr">
        <is>
          <t>2026-10</t>
        </is>
      </c>
      <c r="J3592" t="inlineStr">
        <is>
          <t>Wk of 2026-09-28</t>
        </is>
      </c>
      <c r="K3592" t="inlineStr">
        <is>
          <t>Marshal Malbari</t>
        </is>
      </c>
      <c r="L3592" t="inlineStr">
        <is>
          <t>Facebook</t>
        </is>
      </c>
      <c r="M3592" t="inlineStr">
        <is>
          <t>Direct (campaign tagged in CRM)</t>
        </is>
      </c>
      <c r="N3592" t="inlineStr">
        <is>
          <t>6abe4d7a5ae723272b925e91</t>
        </is>
      </c>
      <c r="O3592" t="n">
        <v>1</v>
      </c>
      <c r="P3592" s="40">
        <f>IF(A3592="Lead",IF(ISNUMBER(MATCH(G3592,QualityStatuses,0)),1,0),0)</f>
        <v>1</v>
      </c>
      <c r="Q3592" s="40">
        <f>IF(A3592="Lead",IF(G3592="New Lead",0,1),0)</f>
        <v>1</v>
      </c>
      <c r="R3592" s="40">
        <f>IF(A3592="Lead",IF(G3592="Lost",1,0),0)</f>
        <v>0</v>
      </c>
      <c r="S3592" t="n">
        <v>15</v>
      </c>
      <c r="T3592" t="n">
        <v>8</v>
      </c>
      <c r="U3592" t="n">
        <v>0</v>
      </c>
      <c r="V3592" t="n">
        <v>0</v>
      </c>
      <c r="W3592" t="n">
        <v>0</v>
      </c>
      <c r="X3592" t="n">
        <v>0</v>
      </c>
      <c r="Y3592">
        <f>IF(AND(A3592="Lead",COUNTIF(MetaCamps,C3592)&gt;0),1,0)</f>
        <v>1</v>
      </c>
      <c r="Z3592">
        <f>IF(Y3592=1,P3592,0)</f>
        <v>1</v>
      </c>
    </row>
    <row r="3593">
      <c r="A3593" t="inlineStr">
        <is>
          <t>Lead</t>
        </is>
      </c>
      <c r="B3593" s="39" t="str">
        <f>IFERROR(INDEX(CampTypes,MATCH(C3593,CampList,0)),"Unattributed")</f>
        <v>Old</v>
      </c>
      <c r="C3593" t="inlineStr">
        <is>
          <t>E_Natuf_Generic_13082026</t>
        </is>
      </c>
      <c r="D3593" t="inlineStr">
        <is>
          <t>E_Natuf_Generic_13082026_Adset1</t>
        </is>
      </c>
      <c r="E3593" t="inlineStr">
        <is>
          <t>E_Natuf_Generic_13082026_Adset1_Ad1</t>
        </is>
      </c>
      <c r="F3593" t="inlineStr">
        <is>
          <t>Natuf</t>
        </is>
      </c>
      <c r="G3593" t="inlineStr">
        <is>
          <t>Lost</t>
        </is>
      </c>
      <c r="H3593" s="39" t="str">
        <f>IF(ISNUMBER(MATCH(G3593,QualityStatuses,0)),"Quality Lead","Non-Quality Lead")</f>
        <v>Non-Quality Lead</v>
      </c>
      <c r="I3593" t="inlineStr">
        <is>
          <t>2026-10</t>
        </is>
      </c>
      <c r="J3593" t="inlineStr">
        <is>
          <t>Wk of 2026-09-28</t>
        </is>
      </c>
      <c r="K3593" t="inlineStr">
        <is>
          <t>Marshal Malbari</t>
        </is>
      </c>
      <c r="L3593" t="inlineStr">
        <is>
          <t>Facebook</t>
        </is>
      </c>
      <c r="M3593" t="inlineStr">
        <is>
          <t>Direct (campaign tagged in CRM)</t>
        </is>
      </c>
      <c r="N3593" t="inlineStr">
        <is>
          <t>6abe4a7540b9fd3bb63e6f50</t>
        </is>
      </c>
      <c r="O3593" t="n">
        <v>1</v>
      </c>
      <c r="P3593" s="40">
        <f>IF(A3593="Lead",IF(ISNUMBER(MATCH(G3593,QualityStatuses,0)),1,0),0)</f>
        <v>0</v>
      </c>
      <c r="Q3593" s="40">
        <f>IF(A3593="Lead",IF(G3593="New Lead",0,1),0)</f>
        <v>1</v>
      </c>
      <c r="R3593" s="40">
        <f>IF(A3593="Lead",IF(G3593="Lost",1,0),0)</f>
        <v>1</v>
      </c>
      <c r="S3593" t="n">
        <v>6</v>
      </c>
      <c r="T3593" t="n">
        <v>0</v>
      </c>
      <c r="U3593" t="n">
        <v>0</v>
      </c>
      <c r="V3593" t="n">
        <v>0</v>
      </c>
      <c r="W3593" t="n">
        <v>0</v>
      </c>
      <c r="X3593" t="n">
        <v>0</v>
      </c>
      <c r="Y3593">
        <f>IF(AND(A3593="Lead",COUNTIF(MetaCamps,C3593)&gt;0),1,0)</f>
        <v>1</v>
      </c>
      <c r="Z3593">
        <f>IF(Y3593=1,P3593,0)</f>
        <v>0</v>
      </c>
    </row>
    <row r="3594">
      <c r="A3594" t="inlineStr">
        <is>
          <t>Lead</t>
        </is>
      </c>
      <c r="B3594" s="39" t="str">
        <f>IFERROR(INDEX(CampTypes,MATCH(C3594,CampList,0)),"Unattributed")</f>
        <v>Old</v>
      </c>
      <c r="C3594" t="inlineStr">
        <is>
          <t>E_Natuf_Amazon_29092026</t>
        </is>
      </c>
      <c r="D3594" t="inlineStr">
        <is>
          <t>E_Natuf_Amazon_29092026_Ad Set</t>
        </is>
      </c>
      <c r="E3594" t="inlineStr">
        <is>
          <t>E_Natuf_Amazon_29092026_Ad Set_Ad</t>
        </is>
      </c>
      <c r="F3594" t="inlineStr">
        <is>
          <t>Natuf</t>
        </is>
      </c>
      <c r="G3594" t="inlineStr">
        <is>
          <t>Lost</t>
        </is>
      </c>
      <c r="H3594" s="39" t="str">
        <f>IF(ISNUMBER(MATCH(G3594,QualityStatuses,0)),"Quality Lead","Non-Quality Lead")</f>
        <v>Non-Quality Lead</v>
      </c>
      <c r="I3594" t="inlineStr">
        <is>
          <t>2026-10</t>
        </is>
      </c>
      <c r="J3594" t="inlineStr">
        <is>
          <t>Wk of 2026-09-28</t>
        </is>
      </c>
      <c r="K3594" t="inlineStr">
        <is>
          <t>Marshal Malbari</t>
        </is>
      </c>
      <c r="L3594" t="inlineStr">
        <is>
          <t>Facebook</t>
        </is>
      </c>
      <c r="M3594" t="inlineStr">
        <is>
          <t>Direct (campaign tagged in CRM)</t>
        </is>
      </c>
      <c r="N3594" t="inlineStr">
        <is>
          <t>6abe4810d3056124ade4466e</t>
        </is>
      </c>
      <c r="O3594" t="n">
        <v>1</v>
      </c>
      <c r="P3594" s="40">
        <f>IF(A3594="Lead",IF(ISNUMBER(MATCH(G3594,QualityStatuses,0)),1,0),0)</f>
        <v>0</v>
      </c>
      <c r="Q3594" s="40">
        <f>IF(A3594="Lead",IF(G3594="New Lead",0,1),0)</f>
        <v>1</v>
      </c>
      <c r="R3594" s="40">
        <f>IF(A3594="Lead",IF(G3594="Lost",1,0),0)</f>
        <v>1</v>
      </c>
      <c r="S3594" t="n">
        <v>5</v>
      </c>
      <c r="T3594" t="n">
        <v>4</v>
      </c>
      <c r="U3594" t="n">
        <v>0</v>
      </c>
      <c r="V3594" t="n">
        <v>0</v>
      </c>
      <c r="W3594" t="n">
        <v>0</v>
      </c>
      <c r="X3594" t="n">
        <v>0</v>
      </c>
      <c r="Y3594">
        <f>IF(AND(A3594="Lead",COUNTIF(MetaCamps,C3594)&gt;0),1,0)</f>
        <v>1</v>
      </c>
      <c r="Z3594">
        <f>IF(Y3594=1,P3594,0)</f>
        <v>0</v>
      </c>
    </row>
    <row r="3595">
      <c r="A3595" t="inlineStr">
        <is>
          <t>Lead</t>
        </is>
      </c>
      <c r="B3595" s="39" t="str">
        <f>IFERROR(INDEX(CampTypes,MATCH(C3595,CampList,0)),"Unattributed")</f>
        <v>Old</v>
      </c>
      <c r="C3595" t="inlineStr">
        <is>
          <t>E_Natuf_Foco_10092026</t>
        </is>
      </c>
      <c r="D3595" t="inlineStr">
        <is>
          <t>E_Natuf_Foco_10092026_Ad Set4</t>
        </is>
      </c>
      <c r="E3595" t="inlineStr">
        <is>
          <t>E_Natuf_Foco_10092026_Ad Set4_Ad4 -1</t>
        </is>
      </c>
      <c r="F3595" t="inlineStr">
        <is>
          <t>Natuf</t>
        </is>
      </c>
      <c r="G3595" t="inlineStr">
        <is>
          <t>Attempt 2</t>
        </is>
      </c>
      <c r="H3595" s="39" t="str">
        <f>IF(ISNUMBER(MATCH(G3595,QualityStatuses,0)),"Quality Lead","Non-Quality Lead")</f>
        <v>Non-Quality Lead</v>
      </c>
      <c r="I3595" t="inlineStr">
        <is>
          <t>2026-10</t>
        </is>
      </c>
      <c r="J3595" t="inlineStr">
        <is>
          <t>Wk of 2026-09-28</t>
        </is>
      </c>
      <c r="K3595" t="inlineStr">
        <is>
          <t>Deepak Rai</t>
        </is>
      </c>
      <c r="L3595" t="inlineStr">
        <is>
          <t>Facebook</t>
        </is>
      </c>
      <c r="M3595" t="inlineStr">
        <is>
          <t>Direct (campaign tagged in CRM)</t>
        </is>
      </c>
      <c r="N3595" t="inlineStr">
        <is>
          <t>6abe41543203c4ec8eff4b84</t>
        </is>
      </c>
      <c r="O3595" t="n">
        <v>1</v>
      </c>
      <c r="P3595" s="40">
        <f>IF(A3595="Lead",IF(ISNUMBER(MATCH(G3595,QualityStatuses,0)),1,0),0)</f>
        <v>0</v>
      </c>
      <c r="Q3595" s="40">
        <f>IF(A3595="Lead",IF(G3595="New Lead",0,1),0)</f>
        <v>1</v>
      </c>
      <c r="R3595" s="40">
        <f>IF(A3595="Lead",IF(G3595="Lost",1,0),0)</f>
        <v>0</v>
      </c>
      <c r="S3595" t="n">
        <v>2</v>
      </c>
      <c r="T3595" t="n">
        <v>2</v>
      </c>
      <c r="U3595" t="n">
        <v>0</v>
      </c>
      <c r="V3595" t="n">
        <v>0</v>
      </c>
      <c r="W3595" t="n">
        <v>0</v>
      </c>
      <c r="X3595" t="n">
        <v>0</v>
      </c>
      <c r="Y3595">
        <f>IF(AND(A3595="Lead",COUNTIF(MetaCamps,C3595)&gt;0),1,0)</f>
        <v>1</v>
      </c>
      <c r="Z3595">
        <f>IF(Y3595=1,P3595,0)</f>
        <v>0</v>
      </c>
    </row>
    <row r="3596">
      <c r="A3596" t="inlineStr">
        <is>
          <t>Lead</t>
        </is>
      </c>
      <c r="B3596" s="39" t="str">
        <f>IFERROR(INDEX(CampTypes,MATCH(C3596,CampList,0)),"Unattributed")</f>
        <v>Old</v>
      </c>
      <c r="C3596" t="inlineStr">
        <is>
          <t>E_Suresh_Natuf_Kiosk_07072026</t>
        </is>
      </c>
      <c r="D3596" t="inlineStr">
        <is>
          <t>E_Suresh_Natuf_Kiosk_07072026_Adset5</t>
        </is>
      </c>
      <c r="E3596" t="inlineStr">
        <is>
          <t>E_Hindi_Suresh_Natuf_Kiosk_07072026_Adset5_ad3 – Copy 2</t>
        </is>
      </c>
      <c r="F3596" t="inlineStr">
        <is>
          <t>Natuf</t>
        </is>
      </c>
      <c r="G3596" t="inlineStr">
        <is>
          <t>Attempt 1</t>
        </is>
      </c>
      <c r="H3596" s="39" t="str">
        <f>IF(ISNUMBER(MATCH(G3596,QualityStatuses,0)),"Quality Lead","Non-Quality Lead")</f>
        <v>Non-Quality Lead</v>
      </c>
      <c r="I3596" t="inlineStr">
        <is>
          <t>2026-10</t>
        </is>
      </c>
      <c r="J3596" t="inlineStr">
        <is>
          <t>Wk of 2026-09-28</t>
        </is>
      </c>
      <c r="K3596" t="inlineStr">
        <is>
          <t>Marshal Malbari</t>
        </is>
      </c>
      <c r="L3596" t="inlineStr">
        <is>
          <t>Facebook</t>
        </is>
      </c>
      <c r="M3596" t="inlineStr">
        <is>
          <t>Direct (campaign tagged in CRM)</t>
        </is>
      </c>
      <c r="N3596" t="inlineStr">
        <is>
          <t>6abe3ac9a0f6496cd146bd4f</t>
        </is>
      </c>
      <c r="O3596" t="n">
        <v>1</v>
      </c>
      <c r="P3596" s="40">
        <f>IF(A3596="Lead",IF(ISNUMBER(MATCH(G3596,QualityStatuses,0)),1,0),0)</f>
        <v>0</v>
      </c>
      <c r="Q3596" s="40">
        <f>IF(A3596="Lead",IF(G3596="New Lead",0,1),0)</f>
        <v>1</v>
      </c>
      <c r="R3596" s="40">
        <f>IF(A3596="Lead",IF(G3596="Lost",1,0),0)</f>
        <v>0</v>
      </c>
      <c r="S3596" t="n">
        <v>1</v>
      </c>
      <c r="T3596" t="n">
        <v>0</v>
      </c>
      <c r="U3596" t="n">
        <v>0</v>
      </c>
      <c r="V3596" t="n">
        <v>0</v>
      </c>
      <c r="W3596" t="n">
        <v>0</v>
      </c>
      <c r="X3596" t="n">
        <v>0</v>
      </c>
      <c r="Y3596">
        <f>IF(AND(A3596="Lead",COUNTIF(MetaCamps,C3596)&gt;0),1,0)</f>
        <v>1</v>
      </c>
      <c r="Z3596">
        <f>IF(Y3596=1,P3596,0)</f>
        <v>0</v>
      </c>
    </row>
    <row r="3597">
      <c r="A3597" t="inlineStr">
        <is>
          <t>Lead</t>
        </is>
      </c>
      <c r="B3597" s="39" t="str">
        <f>IFERROR(INDEX(CampTypes,MATCH(C3597,CampList,0)),"Unattributed")</f>
        <v>Old</v>
      </c>
      <c r="C3597" t="inlineStr">
        <is>
          <t>E_Natuf_Foco_10092026</t>
        </is>
      </c>
      <c r="D3597" t="inlineStr">
        <is>
          <t>E_Natuf_Foco_10092026_Ad Set4</t>
        </is>
      </c>
      <c r="E3597" t="inlineStr">
        <is>
          <t>E_Natuf_Foco_10092026_Ad Set4_Ad4 -1</t>
        </is>
      </c>
      <c r="F3597" t="inlineStr">
        <is>
          <t>Natuf</t>
        </is>
      </c>
      <c r="G3597" t="inlineStr">
        <is>
          <t>Details Shared</t>
        </is>
      </c>
      <c r="H3597" s="39" t="str">
        <f>IF(ISNUMBER(MATCH(G3597,QualityStatuses,0)),"Quality Lead","Non-Quality Lead")</f>
        <v>Quality Lead</v>
      </c>
      <c r="I3597" t="inlineStr">
        <is>
          <t>2026-10</t>
        </is>
      </c>
      <c r="J3597" t="inlineStr">
        <is>
          <t>Wk of 2026-09-28</t>
        </is>
      </c>
      <c r="K3597" t="inlineStr">
        <is>
          <t>Marshal Malbari</t>
        </is>
      </c>
      <c r="L3597" t="inlineStr">
        <is>
          <t>Facebook</t>
        </is>
      </c>
      <c r="M3597" t="inlineStr">
        <is>
          <t>Direct (campaign tagged in CRM)</t>
        </is>
      </c>
      <c r="N3597" t="inlineStr">
        <is>
          <t>6abe3288295e7db1a86f0532</t>
        </is>
      </c>
      <c r="O3597" t="n">
        <v>1</v>
      </c>
      <c r="P3597" s="40">
        <f>IF(A3597="Lead",IF(ISNUMBER(MATCH(G3597,QualityStatuses,0)),1,0),0)</f>
        <v>1</v>
      </c>
      <c r="Q3597" s="40">
        <f>IF(A3597="Lead",IF(G3597="New Lead",0,1),0)</f>
        <v>1</v>
      </c>
      <c r="R3597" s="40">
        <f>IF(A3597="Lead",IF(G3597="Lost",1,0),0)</f>
        <v>0</v>
      </c>
      <c r="S3597" t="n">
        <v>1</v>
      </c>
      <c r="T3597" t="n">
        <v>1</v>
      </c>
      <c r="U3597" t="n">
        <v>0</v>
      </c>
      <c r="V3597" t="n">
        <v>0</v>
      </c>
      <c r="W3597" t="n">
        <v>0</v>
      </c>
      <c r="X3597" t="n">
        <v>0</v>
      </c>
      <c r="Y3597">
        <f>IF(AND(A3597="Lead",COUNTIF(MetaCamps,C3597)&gt;0),1,0)</f>
        <v>1</v>
      </c>
      <c r="Z3597">
        <f>IF(Y3597=1,P3597,0)</f>
        <v>1</v>
      </c>
    </row>
    <row r="3598">
      <c r="A3598" t="inlineStr">
        <is>
          <t>Lead</t>
        </is>
      </c>
      <c r="B3598" s="39" t="str">
        <f>IFERROR(INDEX(CampTypes,MATCH(C3598,CampList,0)),"Unattributed")</f>
        <v>Old</v>
      </c>
      <c r="C3598" t="inlineStr">
        <is>
          <t>E_Natuf_Generic_09092026</t>
        </is>
      </c>
      <c r="D3598" t="inlineStr">
        <is>
          <t>E_Natuf_Generic_09092026_Ad set1</t>
        </is>
      </c>
      <c r="E3598" t="inlineStr">
        <is>
          <t>E_Natuf_Generic_09092026_Ad set1_Ad</t>
        </is>
      </c>
      <c r="F3598" t="inlineStr">
        <is>
          <t>Natuf</t>
        </is>
      </c>
      <c r="G3598" t="inlineStr">
        <is>
          <t>Lost</t>
        </is>
      </c>
      <c r="H3598" s="39" t="str">
        <f>IF(ISNUMBER(MATCH(G3598,QualityStatuses,0)),"Quality Lead","Non-Quality Lead")</f>
        <v>Non-Quality Lead</v>
      </c>
      <c r="I3598" t="inlineStr">
        <is>
          <t>2026-10</t>
        </is>
      </c>
      <c r="J3598" t="inlineStr">
        <is>
          <t>Wk of 2026-09-28</t>
        </is>
      </c>
      <c r="K3598" t="inlineStr">
        <is>
          <t>Marshal Malbari</t>
        </is>
      </c>
      <c r="L3598" t="inlineStr">
        <is>
          <t>Facebook</t>
        </is>
      </c>
      <c r="M3598" t="inlineStr">
        <is>
          <t>Direct (campaign tagged in CRM)</t>
        </is>
      </c>
      <c r="N3598" t="inlineStr">
        <is>
          <t>6abe2b738d2eb0ee58dda5f7</t>
        </is>
      </c>
      <c r="O3598" t="n">
        <v>1</v>
      </c>
      <c r="P3598" s="40">
        <f>IF(A3598="Lead",IF(ISNUMBER(MATCH(G3598,QualityStatuses,0)),1,0),0)</f>
        <v>0</v>
      </c>
      <c r="Q3598" s="40">
        <f>IF(A3598="Lead",IF(G3598="New Lead",0,1),0)</f>
        <v>1</v>
      </c>
      <c r="R3598" s="40">
        <f>IF(A3598="Lead",IF(G3598="Lost",1,0),0)</f>
        <v>1</v>
      </c>
      <c r="S3598" t="n">
        <v>3</v>
      </c>
      <c r="T3598" t="n">
        <v>2</v>
      </c>
      <c r="U3598" t="n">
        <v>0</v>
      </c>
      <c r="V3598" t="n">
        <v>0</v>
      </c>
      <c r="W3598" t="n">
        <v>0</v>
      </c>
      <c r="X3598" t="n">
        <v>0</v>
      </c>
      <c r="Y3598">
        <f>IF(AND(A3598="Lead",COUNTIF(MetaCamps,C3598)&gt;0),1,0)</f>
        <v>1</v>
      </c>
      <c r="Z3598">
        <f>IF(Y3598=1,P3598,0)</f>
        <v>0</v>
      </c>
    </row>
    <row r="3599">
      <c r="A3599" t="inlineStr">
        <is>
          <t>Lead</t>
        </is>
      </c>
      <c r="B3599" s="39" t="str">
        <f>IFERROR(INDEX(CampTypes,MATCH(C3599,CampList,0)),"Unattributed")</f>
        <v>Old</v>
      </c>
      <c r="C3599" t="inlineStr">
        <is>
          <t>E_Natuf_Amazon_29092026</t>
        </is>
      </c>
      <c r="D3599" t="inlineStr">
        <is>
          <t>E_Natuf_Amazon_29092026_Ad Set2</t>
        </is>
      </c>
      <c r="E3599" t="inlineStr">
        <is>
          <t>E_Natuf_Amazon_29092026_Ad Set2_Ad1</t>
        </is>
      </c>
      <c r="F3599" t="inlineStr">
        <is>
          <t>Natuf</t>
        </is>
      </c>
      <c r="G3599" t="inlineStr">
        <is>
          <t>Details Shared</t>
        </is>
      </c>
      <c r="H3599" s="39" t="str">
        <f>IF(ISNUMBER(MATCH(G3599,QualityStatuses,0)),"Quality Lead","Non-Quality Lead")</f>
        <v>Quality Lead</v>
      </c>
      <c r="I3599" t="inlineStr">
        <is>
          <t>2026-10</t>
        </is>
      </c>
      <c r="J3599" t="inlineStr">
        <is>
          <t>Wk of 2026-09-28</t>
        </is>
      </c>
      <c r="K3599" t="inlineStr">
        <is>
          <t>Tejaswini Tarigopula</t>
        </is>
      </c>
      <c r="L3599" t="inlineStr">
        <is>
          <t>Facebook</t>
        </is>
      </c>
      <c r="M3599" t="inlineStr">
        <is>
          <t>Direct (campaign tagged in CRM)</t>
        </is>
      </c>
      <c r="N3599" t="inlineStr">
        <is>
          <t>6abe208c03dcb6e5c6cab98a</t>
        </is>
      </c>
      <c r="O3599" t="n">
        <v>1</v>
      </c>
      <c r="P3599" s="40">
        <f>IF(A3599="Lead",IF(ISNUMBER(MATCH(G3599,QualityStatuses,0)),1,0),0)</f>
        <v>1</v>
      </c>
      <c r="Q3599" s="40">
        <f>IF(A3599="Lead",IF(G3599="New Lead",0,1),0)</f>
        <v>1</v>
      </c>
      <c r="R3599" s="40">
        <f>IF(A3599="Lead",IF(G3599="Lost",1,0),0)</f>
        <v>0</v>
      </c>
      <c r="S3599" t="n">
        <v>2</v>
      </c>
      <c r="T3599" t="n">
        <v>1</v>
      </c>
      <c r="U3599" t="n">
        <v>0</v>
      </c>
      <c r="V3599" t="n">
        <v>0</v>
      </c>
      <c r="W3599" t="n">
        <v>0</v>
      </c>
      <c r="X3599" t="n">
        <v>0</v>
      </c>
      <c r="Y3599">
        <f>IF(AND(A3599="Lead",COUNTIF(MetaCamps,C3599)&gt;0),1,0)</f>
        <v>1</v>
      </c>
      <c r="Z3599">
        <f>IF(Y3599=1,P3599,0)</f>
        <v>1</v>
      </c>
    </row>
    <row r="3600">
      <c r="A3600" t="inlineStr">
        <is>
          <t>Lead</t>
        </is>
      </c>
      <c r="B3600" s="39" t="str">
        <f>IFERROR(INDEX(CampTypes,MATCH(C3600,CampList,0)),"Unattributed")</f>
        <v>Old</v>
      </c>
      <c r="C3600" t="inlineStr">
        <is>
          <t>E_Karan_Natuf_All_07072026</t>
        </is>
      </c>
      <c r="D3600" t="inlineStr">
        <is>
          <t>E_Karan_Natuf_Fragship_07072026_Adset2</t>
        </is>
      </c>
      <c r="E3600" t="inlineStr">
        <is>
          <t>E_Karan_Natuf_Flagship_Cafe_07072026_Adset2_Ad1 – Copy 2</t>
        </is>
      </c>
      <c r="F3600" t="inlineStr">
        <is>
          <t>Natuf</t>
        </is>
      </c>
      <c r="G3600" t="inlineStr">
        <is>
          <t>Connected</t>
        </is>
      </c>
      <c r="H3600" s="39" t="str">
        <f>IF(ISNUMBER(MATCH(G3600,QualityStatuses,0)),"Quality Lead","Non-Quality Lead")</f>
        <v>Non-Quality Lead</v>
      </c>
      <c r="I3600" t="inlineStr">
        <is>
          <t>2026-10</t>
        </is>
      </c>
      <c r="J3600" t="inlineStr">
        <is>
          <t>Wk of 2026-09-28</t>
        </is>
      </c>
      <c r="K3600" t="inlineStr">
        <is>
          <t>Tejaswini Tarigopula</t>
        </is>
      </c>
      <c r="L3600" t="inlineStr">
        <is>
          <t>Facebook</t>
        </is>
      </c>
      <c r="M3600" t="inlineStr">
        <is>
          <t>Direct (campaign tagged in CRM)</t>
        </is>
      </c>
      <c r="N3600" t="inlineStr">
        <is>
          <t>6abe1ae274abb8fbde377bbd</t>
        </is>
      </c>
      <c r="O3600" t="n">
        <v>1</v>
      </c>
      <c r="P3600" s="40">
        <f>IF(A3600="Lead",IF(ISNUMBER(MATCH(G3600,QualityStatuses,0)),1,0),0)</f>
        <v>0</v>
      </c>
      <c r="Q3600" s="40">
        <f>IF(A3600="Lead",IF(G3600="New Lead",0,1),0)</f>
        <v>1</v>
      </c>
      <c r="R3600" s="40">
        <f>IF(A3600="Lead",IF(G3600="Lost",1,0),0)</f>
        <v>0</v>
      </c>
      <c r="S3600" t="n">
        <v>7</v>
      </c>
      <c r="T3600" t="n">
        <v>4</v>
      </c>
      <c r="U3600" t="n">
        <v>0</v>
      </c>
      <c r="V3600" t="n">
        <v>0</v>
      </c>
      <c r="W3600" t="n">
        <v>0</v>
      </c>
      <c r="X3600" t="n">
        <v>0</v>
      </c>
      <c r="Y3600">
        <f>IF(AND(A3600="Lead",COUNTIF(MetaCamps,C3600)&gt;0),1,0)</f>
        <v>1</v>
      </c>
      <c r="Z3600">
        <f>IF(Y3600=1,P3600,0)</f>
        <v>0</v>
      </c>
    </row>
    <row r="3601">
      <c r="A3601" t="inlineStr">
        <is>
          <t>Lead</t>
        </is>
      </c>
      <c r="B3601" s="39" t="str">
        <f>IFERROR(INDEX(CampTypes,MATCH(C3601,CampList,0)),"Unattributed")</f>
        <v>Old</v>
      </c>
      <c r="C3601" t="inlineStr">
        <is>
          <t>E_Suresh_Natuf_Kiosk_07072026</t>
        </is>
      </c>
      <c r="D3601" t="inlineStr">
        <is>
          <t>E_Suresh_Natuf_Kiosk_07072026_Adset5</t>
        </is>
      </c>
      <c r="E3601" t="inlineStr">
        <is>
          <t>E_Hindi_Suresh_Natuf_Kiosk_07072026_Adset5_ad3 – Copy 2</t>
        </is>
      </c>
      <c r="F3601" t="inlineStr">
        <is>
          <t>Natuf</t>
        </is>
      </c>
      <c r="G3601" t="inlineStr">
        <is>
          <t>Details Shared</t>
        </is>
      </c>
      <c r="H3601" s="39" t="str">
        <f>IF(ISNUMBER(MATCH(G3601,QualityStatuses,0)),"Quality Lead","Non-Quality Lead")</f>
        <v>Quality Lead</v>
      </c>
      <c r="I3601" t="inlineStr">
        <is>
          <t>2026-10</t>
        </is>
      </c>
      <c r="J3601" t="inlineStr">
        <is>
          <t>Wk of 2026-09-28</t>
        </is>
      </c>
      <c r="K3601" t="inlineStr">
        <is>
          <t>Tejaswini Tarigopula</t>
        </is>
      </c>
      <c r="L3601" t="inlineStr">
        <is>
          <t>Facebook</t>
        </is>
      </c>
      <c r="M3601" t="inlineStr">
        <is>
          <t>Direct (campaign tagged in CRM)</t>
        </is>
      </c>
      <c r="N3601" t="inlineStr">
        <is>
          <t>6abe1725c64cb4161a08b63c</t>
        </is>
      </c>
      <c r="O3601" t="n">
        <v>1</v>
      </c>
      <c r="P3601" s="40">
        <f>IF(A3601="Lead",IF(ISNUMBER(MATCH(G3601,QualityStatuses,0)),1,0),0)</f>
        <v>1</v>
      </c>
      <c r="Q3601" s="40">
        <f>IF(A3601="Lead",IF(G3601="New Lead",0,1),0)</f>
        <v>1</v>
      </c>
      <c r="R3601" s="40">
        <f>IF(A3601="Lead",IF(G3601="Lost",1,0),0)</f>
        <v>0</v>
      </c>
      <c r="S3601" t="n">
        <v>2</v>
      </c>
      <c r="T3601" t="n">
        <v>2</v>
      </c>
      <c r="U3601" t="n">
        <v>0</v>
      </c>
      <c r="V3601" t="n">
        <v>0</v>
      </c>
      <c r="W3601" t="n">
        <v>0</v>
      </c>
      <c r="X3601" t="n">
        <v>0</v>
      </c>
      <c r="Y3601">
        <f>IF(AND(A3601="Lead",COUNTIF(MetaCamps,C3601)&gt;0),1,0)</f>
        <v>1</v>
      </c>
      <c r="Z3601">
        <f>IF(Y3601=1,P3601,0)</f>
        <v>1</v>
      </c>
    </row>
    <row r="3602">
      <c r="A3602" t="inlineStr">
        <is>
          <t>Lead</t>
        </is>
      </c>
      <c r="B3602" s="39" t="str">
        <f>IFERROR(INDEX(CampTypes,MATCH(C3602,CampList,0)),"Unattributed")</f>
        <v>Old</v>
      </c>
      <c r="C3602" t="inlineStr">
        <is>
          <t>E_Suresh_Natuf_Kiosk_07072026</t>
        </is>
      </c>
      <c r="D3602" t="inlineStr">
        <is>
          <t>E_Suresh_Natuf_Kiosk_07072026_Adset5</t>
        </is>
      </c>
      <c r="E3602" t="inlineStr">
        <is>
          <t>E_Hindi_Suresh_Natuf_Kiosk_07072026_Adset5_ad3 – Copy 2</t>
        </is>
      </c>
      <c r="F3602" t="inlineStr">
        <is>
          <t>Natuf</t>
        </is>
      </c>
      <c r="G3602" t="inlineStr">
        <is>
          <t>Connected</t>
        </is>
      </c>
      <c r="H3602" s="39" t="str">
        <f>IF(ISNUMBER(MATCH(G3602,QualityStatuses,0)),"Quality Lead","Non-Quality Lead")</f>
        <v>Non-Quality Lead</v>
      </c>
      <c r="I3602" t="inlineStr">
        <is>
          <t>2026-10</t>
        </is>
      </c>
      <c r="J3602" t="inlineStr">
        <is>
          <t>Wk of 2026-09-28</t>
        </is>
      </c>
      <c r="K3602" t="inlineStr">
        <is>
          <t>Tejaswini Tarigopula</t>
        </is>
      </c>
      <c r="L3602" t="inlineStr">
        <is>
          <t>Facebook</t>
        </is>
      </c>
      <c r="M3602" t="inlineStr">
        <is>
          <t>Direct (campaign tagged in CRM)</t>
        </is>
      </c>
      <c r="N3602" t="inlineStr">
        <is>
          <t>6abe123a0f4bdfb7753f072c</t>
        </is>
      </c>
      <c r="O3602" t="n">
        <v>1</v>
      </c>
      <c r="P3602" s="40">
        <f>IF(A3602="Lead",IF(ISNUMBER(MATCH(G3602,QualityStatuses,0)),1,0),0)</f>
        <v>0</v>
      </c>
      <c r="Q3602" s="40">
        <f>IF(A3602="Lead",IF(G3602="New Lead",0,1),0)</f>
        <v>1</v>
      </c>
      <c r="R3602" s="40">
        <f>IF(A3602="Lead",IF(G3602="Lost",1,0),0)</f>
        <v>0</v>
      </c>
      <c r="S3602" t="n">
        <v>1</v>
      </c>
      <c r="T3602" t="n">
        <v>1</v>
      </c>
      <c r="U3602" t="n">
        <v>0</v>
      </c>
      <c r="V3602" t="n">
        <v>0</v>
      </c>
      <c r="W3602" t="n">
        <v>0</v>
      </c>
      <c r="X3602" t="n">
        <v>0</v>
      </c>
      <c r="Y3602">
        <f>IF(AND(A3602="Lead",COUNTIF(MetaCamps,C3602)&gt;0),1,0)</f>
        <v>1</v>
      </c>
      <c r="Z3602">
        <f>IF(Y3602=1,P3602,0)</f>
        <v>0</v>
      </c>
    </row>
    <row r="3603">
      <c r="A3603" t="inlineStr">
        <is>
          <t>Lead</t>
        </is>
      </c>
      <c r="B3603" s="39" t="str">
        <f>IFERROR(INDEX(CampTypes,MATCH(C3603,CampList,0)),"Unattributed")</f>
        <v>Old</v>
      </c>
      <c r="C3603" t="inlineStr">
        <is>
          <t>E_Suresh_Natuf_Kiosk_07072026</t>
        </is>
      </c>
      <c r="D3603" t="inlineStr">
        <is>
          <t>E_Suresh_Natuf_Kiosk_07072026_Adset5</t>
        </is>
      </c>
      <c r="E3603" t="inlineStr">
        <is>
          <t>E_Hindi_Suresh_Natuf_Kiosk_07072026_Adset5_ad3 – Copy 2</t>
        </is>
      </c>
      <c r="F3603" t="inlineStr">
        <is>
          <t>Natuf</t>
        </is>
      </c>
      <c r="G3603" t="inlineStr">
        <is>
          <t>Lost</t>
        </is>
      </c>
      <c r="H3603" s="39" t="str">
        <f>IF(ISNUMBER(MATCH(G3603,QualityStatuses,0)),"Quality Lead","Non-Quality Lead")</f>
        <v>Non-Quality Lead</v>
      </c>
      <c r="I3603" t="inlineStr">
        <is>
          <t>2026-10</t>
        </is>
      </c>
      <c r="J3603" t="inlineStr">
        <is>
          <t>Wk of 2026-09-28</t>
        </is>
      </c>
      <c r="K3603" t="inlineStr">
        <is>
          <t>Marshal Malbari</t>
        </is>
      </c>
      <c r="L3603" t="inlineStr">
        <is>
          <t>Facebook</t>
        </is>
      </c>
      <c r="M3603" t="inlineStr">
        <is>
          <t>Direct (campaign tagged in CRM)</t>
        </is>
      </c>
      <c r="N3603" t="inlineStr">
        <is>
          <t>6abe0aa4eff5711c09e0dc81</t>
        </is>
      </c>
      <c r="O3603" t="n">
        <v>1</v>
      </c>
      <c r="P3603" s="40">
        <f>IF(A3603="Lead",IF(ISNUMBER(MATCH(G3603,QualityStatuses,0)),1,0),0)</f>
        <v>0</v>
      </c>
      <c r="Q3603" s="40">
        <f>IF(A3603="Lead",IF(G3603="New Lead",0,1),0)</f>
        <v>1</v>
      </c>
      <c r="R3603" s="40">
        <f>IF(A3603="Lead",IF(G3603="Lost",1,0),0)</f>
        <v>1</v>
      </c>
      <c r="S3603" t="n">
        <v>6</v>
      </c>
      <c r="T3603" t="n">
        <v>2</v>
      </c>
      <c r="U3603" t="n">
        <v>0</v>
      </c>
      <c r="V3603" t="n">
        <v>0</v>
      </c>
      <c r="W3603" t="n">
        <v>0</v>
      </c>
      <c r="X3603" t="n">
        <v>0</v>
      </c>
      <c r="Y3603">
        <f>IF(AND(A3603="Lead",COUNTIF(MetaCamps,C3603)&gt;0),1,0)</f>
        <v>1</v>
      </c>
      <c r="Z3603">
        <f>IF(Y3603=1,P3603,0)</f>
        <v>0</v>
      </c>
    </row>
    <row r="3604">
      <c r="A3604" t="inlineStr">
        <is>
          <t>Lead</t>
        </is>
      </c>
      <c r="B3604" s="39" t="str">
        <f>IFERROR(INDEX(CampTypes,MATCH(C3604,CampList,0)),"Unattributed")</f>
        <v>Old</v>
      </c>
      <c r="C3604" t="inlineStr">
        <is>
          <t>E_Natuf_Amazon_29092026</t>
        </is>
      </c>
      <c r="D3604" t="inlineStr">
        <is>
          <t>E_Natuf_Amazon_29092026_Ad Set</t>
        </is>
      </c>
      <c r="E3604" t="inlineStr">
        <is>
          <t>E_Natuf_Amazon_29092026_Ad Set_Ad</t>
        </is>
      </c>
      <c r="F3604" t="inlineStr">
        <is>
          <t>Natuf</t>
        </is>
      </c>
      <c r="G3604" t="inlineStr">
        <is>
          <t>Details Shared</t>
        </is>
      </c>
      <c r="H3604" s="39" t="str">
        <f>IF(ISNUMBER(MATCH(G3604,QualityStatuses,0)),"Quality Lead","Non-Quality Lead")</f>
        <v>Quality Lead</v>
      </c>
      <c r="I3604" t="inlineStr">
        <is>
          <t>2026-10</t>
        </is>
      </c>
      <c r="J3604" t="inlineStr">
        <is>
          <t>Wk of 2026-09-28</t>
        </is>
      </c>
      <c r="K3604" t="inlineStr">
        <is>
          <t>Tejaswini Tarigopula</t>
        </is>
      </c>
      <c r="L3604" t="inlineStr">
        <is>
          <t>Facebook</t>
        </is>
      </c>
      <c r="M3604" t="inlineStr">
        <is>
          <t>Direct (campaign tagged in CRM)</t>
        </is>
      </c>
      <c r="N3604" t="inlineStr">
        <is>
          <t>6abe0a66e42548d04efaa4b9</t>
        </is>
      </c>
      <c r="O3604" t="n">
        <v>1</v>
      </c>
      <c r="P3604" s="40">
        <f>IF(A3604="Lead",IF(ISNUMBER(MATCH(G3604,QualityStatuses,0)),1,0),0)</f>
        <v>1</v>
      </c>
      <c r="Q3604" s="40">
        <f>IF(A3604="Lead",IF(G3604="New Lead",0,1),0)</f>
        <v>1</v>
      </c>
      <c r="R3604" s="40">
        <f>IF(A3604="Lead",IF(G3604="Lost",1,0),0)</f>
        <v>0</v>
      </c>
      <c r="S3604" t="n">
        <v>3</v>
      </c>
      <c r="T3604" t="n">
        <v>1</v>
      </c>
      <c r="U3604" t="n">
        <v>0</v>
      </c>
      <c r="V3604" t="n">
        <v>0</v>
      </c>
      <c r="W3604" t="n">
        <v>0</v>
      </c>
      <c r="X3604" t="n">
        <v>0</v>
      </c>
      <c r="Y3604">
        <f>IF(AND(A3604="Lead",COUNTIF(MetaCamps,C3604)&gt;0),1,0)</f>
        <v>1</v>
      </c>
      <c r="Z3604">
        <f>IF(Y3604=1,P3604,0)</f>
        <v>1</v>
      </c>
    </row>
    <row r="3605">
      <c r="A3605" t="inlineStr">
        <is>
          <t>Lead</t>
        </is>
      </c>
      <c r="B3605" s="39" t="str">
        <f>IFERROR(INDEX(CampTypes,MATCH(C3605,CampList,0)),"Unattributed")</f>
        <v>Old</v>
      </c>
      <c r="C3605" t="inlineStr">
        <is>
          <t>E_Suresh_Natuf_Kiosk_07072026</t>
        </is>
      </c>
      <c r="D3605" t="inlineStr">
        <is>
          <t>E_Suresh_Natuf_Kiosk_07072026_Adset5</t>
        </is>
      </c>
      <c r="E3605" t="inlineStr">
        <is>
          <t>E_Hindi_Suresh_Natuf_Kiosk_07072026_Adset5_ad3 – Copy 2</t>
        </is>
      </c>
      <c r="F3605" t="inlineStr">
        <is>
          <t>Natuf</t>
        </is>
      </c>
      <c r="G3605" t="inlineStr">
        <is>
          <t>Lost</t>
        </is>
      </c>
      <c r="H3605" s="39" t="str">
        <f>IF(ISNUMBER(MATCH(G3605,QualityStatuses,0)),"Quality Lead","Non-Quality Lead")</f>
        <v>Non-Quality Lead</v>
      </c>
      <c r="I3605" t="inlineStr">
        <is>
          <t>2026-10</t>
        </is>
      </c>
      <c r="J3605" t="inlineStr">
        <is>
          <t>Wk of 2026-09-28</t>
        </is>
      </c>
      <c r="K3605" t="inlineStr">
        <is>
          <t>Tejaswini Tarigopula</t>
        </is>
      </c>
      <c r="L3605" t="inlineStr">
        <is>
          <t>Facebook</t>
        </is>
      </c>
      <c r="M3605" t="inlineStr">
        <is>
          <t>Direct (campaign tagged in CRM)</t>
        </is>
      </c>
      <c r="N3605" t="inlineStr">
        <is>
          <t>6abe00a6d00d7e0e9b64df1d</t>
        </is>
      </c>
      <c r="O3605" t="n">
        <v>1</v>
      </c>
      <c r="P3605" s="40">
        <f>IF(A3605="Lead",IF(ISNUMBER(MATCH(G3605,QualityStatuses,0)),1,0),0)</f>
        <v>0</v>
      </c>
      <c r="Q3605" s="40">
        <f>IF(A3605="Lead",IF(G3605="New Lead",0,1),0)</f>
        <v>1</v>
      </c>
      <c r="R3605" s="40">
        <f>IF(A3605="Lead",IF(G3605="Lost",1,0),0)</f>
        <v>1</v>
      </c>
      <c r="S3605" t="n">
        <v>7</v>
      </c>
      <c r="T3605" t="n">
        <v>2</v>
      </c>
      <c r="U3605" t="n">
        <v>0</v>
      </c>
      <c r="V3605" t="n">
        <v>0</v>
      </c>
      <c r="W3605" t="n">
        <v>0</v>
      </c>
      <c r="X3605" t="n">
        <v>0</v>
      </c>
      <c r="Y3605">
        <f>IF(AND(A3605="Lead",COUNTIF(MetaCamps,C3605)&gt;0),1,0)</f>
        <v>1</v>
      </c>
      <c r="Z3605">
        <f>IF(Y3605=1,P3605,0)</f>
        <v>0</v>
      </c>
    </row>
    <row r="3606">
      <c r="A3606" t="inlineStr">
        <is>
          <t>Lead</t>
        </is>
      </c>
      <c r="B3606" s="39" t="str">
        <f>IFERROR(INDEX(CampTypes,MATCH(C3606,CampList,0)),"Unattributed")</f>
        <v>Old</v>
      </c>
      <c r="C3606" t="inlineStr">
        <is>
          <t>E_Natuf_Generic_09092026</t>
        </is>
      </c>
      <c r="D3606" t="inlineStr">
        <is>
          <t>E_Natuf_Generic_09092026_Ad set3</t>
        </is>
      </c>
      <c r="E3606" t="inlineStr">
        <is>
          <t>E_Natuf_Generic_09092026_Ad set3_Ad1</t>
        </is>
      </c>
      <c r="F3606" t="inlineStr">
        <is>
          <t>Natuf</t>
        </is>
      </c>
      <c r="G3606" t="inlineStr">
        <is>
          <t>Attempt 1</t>
        </is>
      </c>
      <c r="H3606" s="39" t="str">
        <f>IF(ISNUMBER(MATCH(G3606,QualityStatuses,0)),"Quality Lead","Non-Quality Lead")</f>
        <v>Non-Quality Lead</v>
      </c>
      <c r="I3606" t="inlineStr">
        <is>
          <t>2026-10</t>
        </is>
      </c>
      <c r="J3606" t="inlineStr">
        <is>
          <t>Wk of 2026-09-28</t>
        </is>
      </c>
      <c r="K3606" t="inlineStr">
        <is>
          <t>Tejaswini Tarigopula</t>
        </is>
      </c>
      <c r="L3606" t="inlineStr">
        <is>
          <t>Facebook</t>
        </is>
      </c>
      <c r="M3606" t="inlineStr">
        <is>
          <t>Direct (campaign tagged in CRM)</t>
        </is>
      </c>
      <c r="N3606" t="inlineStr">
        <is>
          <t>6abdf6beebfbb165cc91f432</t>
        </is>
      </c>
      <c r="O3606" t="n">
        <v>1</v>
      </c>
      <c r="P3606" s="40">
        <f>IF(A3606="Lead",IF(ISNUMBER(MATCH(G3606,QualityStatuses,0)),1,0),0)</f>
        <v>0</v>
      </c>
      <c r="Q3606" s="40">
        <f>IF(A3606="Lead",IF(G3606="New Lead",0,1),0)</f>
        <v>1</v>
      </c>
      <c r="R3606" s="40">
        <f>IF(A3606="Lead",IF(G3606="Lost",1,0),0)</f>
        <v>0</v>
      </c>
      <c r="S3606" t="n">
        <v>2</v>
      </c>
      <c r="T3606" t="n">
        <v>0</v>
      </c>
      <c r="U3606" t="n">
        <v>0</v>
      </c>
      <c r="V3606" t="n">
        <v>0</v>
      </c>
      <c r="W3606" t="n">
        <v>0</v>
      </c>
      <c r="X3606" t="n">
        <v>0</v>
      </c>
      <c r="Y3606">
        <f>IF(AND(A3606="Lead",COUNTIF(MetaCamps,C3606)&gt;0),1,0)</f>
        <v>1</v>
      </c>
      <c r="Z3606">
        <f>IF(Y3606=1,P3606,0)</f>
        <v>0</v>
      </c>
    </row>
    <row r="3607">
      <c r="A3607" t="inlineStr">
        <is>
          <t>Lead</t>
        </is>
      </c>
      <c r="B3607" s="39" t="str">
        <f>IFERROR(INDEX(CampTypes,MATCH(C3607,CampList,0)),"Unattributed")</f>
        <v>Old</v>
      </c>
      <c r="C3607" t="inlineStr">
        <is>
          <t>E_Selva_Natuf_All_07072026</t>
        </is>
      </c>
      <c r="D3607" t="inlineStr">
        <is>
          <t>E_Selva_Natuf_Sign_07072026_Adset3</t>
        </is>
      </c>
      <c r="E3607" t="inlineStr">
        <is>
          <t>E_Selva_Natuf_Sign_07072026_Adset2_Ad1 – Copy</t>
        </is>
      </c>
      <c r="F3607" t="inlineStr">
        <is>
          <t>Natuf</t>
        </is>
      </c>
      <c r="G3607" t="inlineStr">
        <is>
          <t>Attempt 1</t>
        </is>
      </c>
      <c r="H3607" s="39" t="str">
        <f>IF(ISNUMBER(MATCH(G3607,QualityStatuses,0)),"Quality Lead","Non-Quality Lead")</f>
        <v>Non-Quality Lead</v>
      </c>
      <c r="I3607" t="inlineStr">
        <is>
          <t>2026-10</t>
        </is>
      </c>
      <c r="J3607" t="inlineStr">
        <is>
          <t>Wk of 2026-09-28</t>
        </is>
      </c>
      <c r="K3607" t="inlineStr">
        <is>
          <t>Marshal Malbari</t>
        </is>
      </c>
      <c r="L3607" t="inlineStr">
        <is>
          <t>Facebook</t>
        </is>
      </c>
      <c r="M3607" t="inlineStr">
        <is>
          <t>Direct (campaign tagged in CRM)</t>
        </is>
      </c>
      <c r="N3607" t="inlineStr">
        <is>
          <t>6abde5b5cf6075654b80331a</t>
        </is>
      </c>
      <c r="O3607" t="n">
        <v>1</v>
      </c>
      <c r="P3607" s="40">
        <f>IF(A3607="Lead",IF(ISNUMBER(MATCH(G3607,QualityStatuses,0)),1,0),0)</f>
        <v>0</v>
      </c>
      <c r="Q3607" s="40">
        <f>IF(A3607="Lead",IF(G3607="New Lead",0,1),0)</f>
        <v>1</v>
      </c>
      <c r="R3607" s="40">
        <f>IF(A3607="Lead",IF(G3607="Lost",1,0),0)</f>
        <v>0</v>
      </c>
      <c r="S3607" t="n">
        <v>1</v>
      </c>
      <c r="T3607" t="n">
        <v>0</v>
      </c>
      <c r="U3607" t="n">
        <v>0</v>
      </c>
      <c r="V3607" t="n">
        <v>0</v>
      </c>
      <c r="W3607" t="n">
        <v>0</v>
      </c>
      <c r="X3607" t="n">
        <v>0</v>
      </c>
      <c r="Y3607">
        <f>IF(AND(A3607="Lead",COUNTIF(MetaCamps,C3607)&gt;0),1,0)</f>
        <v>1</v>
      </c>
      <c r="Z3607">
        <f>IF(Y3607=1,P3607,0)</f>
        <v>0</v>
      </c>
    </row>
    <row r="3608">
      <c r="A3608" t="inlineStr">
        <is>
          <t>Lead</t>
        </is>
      </c>
      <c r="B3608" s="39" t="str">
        <f>IFERROR(INDEX(CampTypes,MATCH(C3608,CampList,0)),"Unattributed")</f>
        <v>Old</v>
      </c>
      <c r="C3608" t="inlineStr">
        <is>
          <t>E_Natuf_Generic_09092026</t>
        </is>
      </c>
      <c r="D3608" t="inlineStr">
        <is>
          <t>E_Natuf_Generic_09092026_Ad set3</t>
        </is>
      </c>
      <c r="E3608" t="inlineStr">
        <is>
          <t>E_Natuf_Generic_09092026_Ad set3_Ad1</t>
        </is>
      </c>
      <c r="F3608" t="inlineStr">
        <is>
          <t>Natuf</t>
        </is>
      </c>
      <c r="G3608" t="inlineStr">
        <is>
          <t>Attempt 1</t>
        </is>
      </c>
      <c r="H3608" s="39" t="str">
        <f>IF(ISNUMBER(MATCH(G3608,QualityStatuses,0)),"Quality Lead","Non-Quality Lead")</f>
        <v>Non-Quality Lead</v>
      </c>
      <c r="I3608" t="inlineStr">
        <is>
          <t>2026-10</t>
        </is>
      </c>
      <c r="J3608" t="inlineStr">
        <is>
          <t>Wk of 2026-09-28</t>
        </is>
      </c>
      <c r="K3608" t="inlineStr">
        <is>
          <t>Deepak Rai</t>
        </is>
      </c>
      <c r="L3608" t="inlineStr">
        <is>
          <t>Facebook</t>
        </is>
      </c>
      <c r="M3608" t="inlineStr">
        <is>
          <t>Direct (campaign tagged in CRM)</t>
        </is>
      </c>
      <c r="N3608" t="inlineStr">
        <is>
          <t>6abde4f98dcc6dbedd7339ce</t>
        </is>
      </c>
      <c r="O3608" t="n">
        <v>1</v>
      </c>
      <c r="P3608" s="40">
        <f>IF(A3608="Lead",IF(ISNUMBER(MATCH(G3608,QualityStatuses,0)),1,0),0)</f>
        <v>0</v>
      </c>
      <c r="Q3608" s="40">
        <f>IF(A3608="Lead",IF(G3608="New Lead",0,1),0)</f>
        <v>1</v>
      </c>
      <c r="R3608" s="40">
        <f>IF(A3608="Lead",IF(G3608="Lost",1,0),0)</f>
        <v>0</v>
      </c>
      <c r="S3608" t="n">
        <v>1</v>
      </c>
      <c r="T3608" t="n">
        <v>1</v>
      </c>
      <c r="U3608" t="n">
        <v>0</v>
      </c>
      <c r="V3608" t="n">
        <v>0</v>
      </c>
      <c r="W3608" t="n">
        <v>0</v>
      </c>
      <c r="X3608" t="n">
        <v>0</v>
      </c>
      <c r="Y3608">
        <f>IF(AND(A3608="Lead",COUNTIF(MetaCamps,C3608)&gt;0),1,0)</f>
        <v>1</v>
      </c>
      <c r="Z3608">
        <f>IF(Y3608=1,P3608,0)</f>
        <v>0</v>
      </c>
    </row>
    <row r="3609">
      <c r="A3609" t="inlineStr">
        <is>
          <t>Lead</t>
        </is>
      </c>
      <c r="B3609" s="39" t="str">
        <f>IFERROR(INDEX(CampTypes,MATCH(C3609,CampList,0)),"Unattributed")</f>
        <v>Old</v>
      </c>
      <c r="C3609" t="inlineStr">
        <is>
          <t>E_Natuf_Generic_09092026</t>
        </is>
      </c>
      <c r="D3609" t="inlineStr">
        <is>
          <t>E_Natuf_Generic_23092026_Ad set2</t>
        </is>
      </c>
      <c r="E3609" t="inlineStr">
        <is>
          <t>E_Natuf_Generic_23092026_Ad set2_Ad2</t>
        </is>
      </c>
      <c r="F3609" t="inlineStr">
        <is>
          <t>Natuf</t>
        </is>
      </c>
      <c r="G3609" t="inlineStr">
        <is>
          <t>Connected</t>
        </is>
      </c>
      <c r="H3609" s="39" t="str">
        <f>IF(ISNUMBER(MATCH(G3609,QualityStatuses,0)),"Quality Lead","Non-Quality Lead")</f>
        <v>Non-Quality Lead</v>
      </c>
      <c r="I3609" t="inlineStr">
        <is>
          <t>2026-10</t>
        </is>
      </c>
      <c r="J3609" t="inlineStr">
        <is>
          <t>Wk of 2026-09-28</t>
        </is>
      </c>
      <c r="K3609" t="inlineStr">
        <is>
          <t>Tejaswini Tarigopula</t>
        </is>
      </c>
      <c r="L3609" t="inlineStr">
        <is>
          <t>Facebook</t>
        </is>
      </c>
      <c r="M3609" t="inlineStr">
        <is>
          <t>Direct (campaign tagged in CRM)</t>
        </is>
      </c>
      <c r="N3609" t="inlineStr">
        <is>
          <t>6abde1b3b5d47ff3efee83e9</t>
        </is>
      </c>
      <c r="O3609" t="n">
        <v>1</v>
      </c>
      <c r="P3609" s="40">
        <f>IF(A3609="Lead",IF(ISNUMBER(MATCH(G3609,QualityStatuses,0)),1,0),0)</f>
        <v>0</v>
      </c>
      <c r="Q3609" s="40">
        <f>IF(A3609="Lead",IF(G3609="New Lead",0,1),0)</f>
        <v>1</v>
      </c>
      <c r="R3609" s="40">
        <f>IF(A3609="Lead",IF(G3609="Lost",1,0),0)</f>
        <v>0</v>
      </c>
      <c r="S3609" t="n">
        <v>2</v>
      </c>
      <c r="T3609" t="n">
        <v>2</v>
      </c>
      <c r="U3609" t="n">
        <v>0</v>
      </c>
      <c r="V3609" t="n">
        <v>0</v>
      </c>
      <c r="W3609" t="n">
        <v>0</v>
      </c>
      <c r="X3609" t="n">
        <v>0</v>
      </c>
      <c r="Y3609">
        <f>IF(AND(A3609="Lead",COUNTIF(MetaCamps,C3609)&gt;0),1,0)</f>
        <v>1</v>
      </c>
      <c r="Z3609">
        <f>IF(Y3609=1,P3609,0)</f>
        <v>0</v>
      </c>
    </row>
    <row r="3610">
      <c r="A3610" t="inlineStr">
        <is>
          <t>Lead</t>
        </is>
      </c>
      <c r="B3610" s="39" t="str">
        <f>IFERROR(INDEX(CampTypes,MATCH(C3610,CampList,0)),"Unattributed")</f>
        <v>Old</v>
      </c>
      <c r="C3610" t="inlineStr">
        <is>
          <t>E_Suresh_Natuf_Kiosk_07072026</t>
        </is>
      </c>
      <c r="D3610" t="inlineStr">
        <is>
          <t>E_Suresh_Natuf_Kiosk_07072026_Adset5</t>
        </is>
      </c>
      <c r="E3610" t="inlineStr">
        <is>
          <t>E_Hindi_Suresh_Natuf_Kiosk_07072026_Adset5_ad3 – Copy 2</t>
        </is>
      </c>
      <c r="F3610" t="inlineStr">
        <is>
          <t>Natuf</t>
        </is>
      </c>
      <c r="G3610" t="inlineStr">
        <is>
          <t>Details Shared</t>
        </is>
      </c>
      <c r="H3610" s="39" t="str">
        <f>IF(ISNUMBER(MATCH(G3610,QualityStatuses,0)),"Quality Lead","Non-Quality Lead")</f>
        <v>Quality Lead</v>
      </c>
      <c r="I3610" t="inlineStr">
        <is>
          <t>2026-10</t>
        </is>
      </c>
      <c r="J3610" t="inlineStr">
        <is>
          <t>Wk of 2026-09-28</t>
        </is>
      </c>
      <c r="K3610" t="inlineStr">
        <is>
          <t>Marshal Malbari</t>
        </is>
      </c>
      <c r="L3610" t="inlineStr">
        <is>
          <t>Facebook</t>
        </is>
      </c>
      <c r="M3610" t="inlineStr">
        <is>
          <t>Direct (campaign tagged in CRM)</t>
        </is>
      </c>
      <c r="N3610" t="inlineStr">
        <is>
          <t>6abddebec3645b91c4bb36b4</t>
        </is>
      </c>
      <c r="O3610" t="n">
        <v>1</v>
      </c>
      <c r="P3610" s="40">
        <f>IF(A3610="Lead",IF(ISNUMBER(MATCH(G3610,QualityStatuses,0)),1,0),0)</f>
        <v>1</v>
      </c>
      <c r="Q3610" s="40">
        <f>IF(A3610="Lead",IF(G3610="New Lead",0,1),0)</f>
        <v>1</v>
      </c>
      <c r="R3610" s="40">
        <f>IF(A3610="Lead",IF(G3610="Lost",1,0),0)</f>
        <v>0</v>
      </c>
      <c r="S3610" t="n">
        <v>3</v>
      </c>
      <c r="T3610" t="n">
        <v>3</v>
      </c>
      <c r="U3610" t="n">
        <v>0</v>
      </c>
      <c r="V3610" t="n">
        <v>0</v>
      </c>
      <c r="W3610" t="n">
        <v>0</v>
      </c>
      <c r="X3610" t="n">
        <v>0</v>
      </c>
      <c r="Y3610">
        <f>IF(AND(A3610="Lead",COUNTIF(MetaCamps,C3610)&gt;0),1,0)</f>
        <v>1</v>
      </c>
      <c r="Z3610">
        <f>IF(Y3610=1,P3610,0)</f>
        <v>1</v>
      </c>
    </row>
    <row r="3611">
      <c r="A3611" t="inlineStr">
        <is>
          <t>Lead</t>
        </is>
      </c>
      <c r="B3611" s="39" t="str">
        <f>IFERROR(INDEX(CampTypes,MATCH(C3611,CampList,0)),"Unattributed")</f>
        <v>Old</v>
      </c>
      <c r="C3611" t="inlineStr">
        <is>
          <t>natuf_Kiosk_14072026_Hindi</t>
        </is>
      </c>
      <c r="D3611" t="inlineStr">
        <is>
          <t>natuf_Kiosk_09102026</t>
        </is>
      </c>
      <c r="E3611" t="inlineStr">
        <is>
          <t>natuf_Kiosk_14072026_ad set_ad1</t>
        </is>
      </c>
      <c r="F3611" t="inlineStr">
        <is>
          <t>Natuf</t>
        </is>
      </c>
      <c r="G3611" t="inlineStr">
        <is>
          <t>Lost</t>
        </is>
      </c>
      <c r="H3611" s="39" t="str">
        <f>IF(ISNUMBER(MATCH(G3611,QualityStatuses,0)),"Quality Lead","Non-Quality Lead")</f>
        <v>Non-Quality Lead</v>
      </c>
      <c r="I3611" t="inlineStr">
        <is>
          <t>2026-10</t>
        </is>
      </c>
      <c r="J3611" t="inlineStr">
        <is>
          <t>Wk of 2026-09-28</t>
        </is>
      </c>
      <c r="K3611" t="inlineStr">
        <is>
          <t>Marshal Malbari</t>
        </is>
      </c>
      <c r="L3611" t="inlineStr">
        <is>
          <t>Facebook</t>
        </is>
      </c>
      <c r="M3611" t="inlineStr">
        <is>
          <t>Direct (campaign tagged in CRM)</t>
        </is>
      </c>
      <c r="N3611" t="inlineStr">
        <is>
          <t>6abdd8fa2c9afd2be36d3d84</t>
        </is>
      </c>
      <c r="O3611" t="n">
        <v>1</v>
      </c>
      <c r="P3611" s="40">
        <f>IF(A3611="Lead",IF(ISNUMBER(MATCH(G3611,QualityStatuses,0)),1,0),0)</f>
        <v>0</v>
      </c>
      <c r="Q3611" s="40">
        <f>IF(A3611="Lead",IF(G3611="New Lead",0,1),0)</f>
        <v>1</v>
      </c>
      <c r="R3611" s="40">
        <f>IF(A3611="Lead",IF(G3611="Lost",1,0),0)</f>
        <v>1</v>
      </c>
      <c r="S3611" t="n">
        <v>7</v>
      </c>
      <c r="T3611" t="n">
        <v>2</v>
      </c>
      <c r="U3611" t="n">
        <v>0</v>
      </c>
      <c r="V3611" t="n">
        <v>0</v>
      </c>
      <c r="W3611" t="n">
        <v>0</v>
      </c>
      <c r="X3611" t="n">
        <v>0</v>
      </c>
      <c r="Y3611">
        <f>IF(AND(A3611="Lead",COUNTIF(MetaCamps,C3611)&gt;0),1,0)</f>
        <v>1</v>
      </c>
      <c r="Z3611">
        <f>IF(Y3611=1,P3611,0)</f>
        <v>0</v>
      </c>
    </row>
    <row r="3612">
      <c r="A3612" t="inlineStr">
        <is>
          <t>Lead</t>
        </is>
      </c>
      <c r="B3612" s="39" t="str">
        <f>IFERROR(INDEX(CampTypes,MATCH(C3612,CampList,0)),"Unattributed")</f>
        <v>Old</v>
      </c>
      <c r="C3612" t="inlineStr">
        <is>
          <t>E_Natuf_Generic_09092026</t>
        </is>
      </c>
      <c r="D3612" t="inlineStr">
        <is>
          <t>E_Natuf_Generic_09092026_Ad set3</t>
        </is>
      </c>
      <c r="E3612" t="inlineStr">
        <is>
          <t>E_Natuf_Generic_09092026_Ad set3_Ad1</t>
        </is>
      </c>
      <c r="F3612" t="inlineStr">
        <is>
          <t>Natuf</t>
        </is>
      </c>
      <c r="G3612" t="inlineStr">
        <is>
          <t>Details Shared</t>
        </is>
      </c>
      <c r="H3612" s="39" t="str">
        <f>IF(ISNUMBER(MATCH(G3612,QualityStatuses,0)),"Quality Lead","Non-Quality Lead")</f>
        <v>Quality Lead</v>
      </c>
      <c r="I3612" t="inlineStr">
        <is>
          <t>2026-10</t>
        </is>
      </c>
      <c r="J3612" t="inlineStr">
        <is>
          <t>Wk of 2026-09-28</t>
        </is>
      </c>
      <c r="K3612" t="inlineStr">
        <is>
          <t>Tejaswini Tarigopula</t>
        </is>
      </c>
      <c r="L3612" t="inlineStr">
        <is>
          <t>Facebook</t>
        </is>
      </c>
      <c r="M3612" t="inlineStr">
        <is>
          <t>Direct (campaign tagged in CRM)</t>
        </is>
      </c>
      <c r="N3612" t="inlineStr">
        <is>
          <t>6abdd460679c184ec9220f6f</t>
        </is>
      </c>
      <c r="O3612" t="n">
        <v>1</v>
      </c>
      <c r="P3612" s="40">
        <f>IF(A3612="Lead",IF(ISNUMBER(MATCH(G3612,QualityStatuses,0)),1,0),0)</f>
        <v>1</v>
      </c>
      <c r="Q3612" s="40">
        <f>IF(A3612="Lead",IF(G3612="New Lead",0,1),0)</f>
        <v>1</v>
      </c>
      <c r="R3612" s="40">
        <f>IF(A3612="Lead",IF(G3612="Lost",1,0),0)</f>
        <v>0</v>
      </c>
      <c r="S3612" t="n">
        <v>1</v>
      </c>
      <c r="T3612" t="n">
        <v>1</v>
      </c>
      <c r="U3612" t="n">
        <v>0</v>
      </c>
      <c r="V3612" t="n">
        <v>0</v>
      </c>
      <c r="W3612" t="n">
        <v>0</v>
      </c>
      <c r="X3612" t="n">
        <v>0</v>
      </c>
      <c r="Y3612">
        <f>IF(AND(A3612="Lead",COUNTIF(MetaCamps,C3612)&gt;0),1,0)</f>
        <v>1</v>
      </c>
      <c r="Z3612">
        <f>IF(Y3612=1,P3612,0)</f>
        <v>1</v>
      </c>
    </row>
    <row r="3613">
      <c r="A3613" t="inlineStr">
        <is>
          <t>Lead</t>
        </is>
      </c>
      <c r="B3613" s="39" t="str">
        <f>IFERROR(INDEX(CampTypes,MATCH(C3613,CampList,0)),"Unattributed")</f>
        <v>Old</v>
      </c>
      <c r="C3613" t="inlineStr">
        <is>
          <t>E_Natuf_Generic_09092026</t>
        </is>
      </c>
      <c r="D3613" t="inlineStr">
        <is>
          <t>E_Natuf_Generic_09092026_Ad set3</t>
        </is>
      </c>
      <c r="E3613" t="inlineStr">
        <is>
          <t>E_Natuf_Generic_09092026_Ad set3_Ad1</t>
        </is>
      </c>
      <c r="F3613" t="inlineStr">
        <is>
          <t>Natuf</t>
        </is>
      </c>
      <c r="G3613" t="inlineStr">
        <is>
          <t>Lost</t>
        </is>
      </c>
      <c r="H3613" s="39" t="str">
        <f>IF(ISNUMBER(MATCH(G3613,QualityStatuses,0)),"Quality Lead","Non-Quality Lead")</f>
        <v>Non-Quality Lead</v>
      </c>
      <c r="I3613" t="inlineStr">
        <is>
          <t>2026-10</t>
        </is>
      </c>
      <c r="J3613" t="inlineStr">
        <is>
          <t>Wk of 2026-09-28</t>
        </is>
      </c>
      <c r="K3613" t="inlineStr">
        <is>
          <t>Tejaswini Tarigopula</t>
        </is>
      </c>
      <c r="L3613" t="inlineStr">
        <is>
          <t>Facebook</t>
        </is>
      </c>
      <c r="M3613" t="inlineStr">
        <is>
          <t>Direct (campaign tagged in CRM)</t>
        </is>
      </c>
      <c r="N3613" t="inlineStr">
        <is>
          <t>6abdd2081b9743607040b6a9</t>
        </is>
      </c>
      <c r="O3613" t="n">
        <v>1</v>
      </c>
      <c r="P3613" s="40">
        <f>IF(A3613="Lead",IF(ISNUMBER(MATCH(G3613,QualityStatuses,0)),1,0),0)</f>
        <v>0</v>
      </c>
      <c r="Q3613" s="40">
        <f>IF(A3613="Lead",IF(G3613="New Lead",0,1),0)</f>
        <v>1</v>
      </c>
      <c r="R3613" s="40">
        <f>IF(A3613="Lead",IF(G3613="Lost",1,0),0)</f>
        <v>1</v>
      </c>
      <c r="S3613" t="n">
        <v>6</v>
      </c>
      <c r="T3613" t="n">
        <v>3</v>
      </c>
      <c r="U3613" t="n">
        <v>0</v>
      </c>
      <c r="V3613" t="n">
        <v>0</v>
      </c>
      <c r="W3613" t="n">
        <v>0</v>
      </c>
      <c r="X3613" t="n">
        <v>0</v>
      </c>
      <c r="Y3613">
        <f>IF(AND(A3613="Lead",COUNTIF(MetaCamps,C3613)&gt;0),1,0)</f>
        <v>1</v>
      </c>
      <c r="Z3613">
        <f>IF(Y3613=1,P3613,0)</f>
        <v>0</v>
      </c>
    </row>
    <row r="3614">
      <c r="A3614" t="inlineStr">
        <is>
          <t>Lead</t>
        </is>
      </c>
      <c r="B3614" s="39" t="str">
        <f>IFERROR(INDEX(CampTypes,MATCH(C3614,CampList,0)),"Unattributed")</f>
        <v>Old</v>
      </c>
      <c r="C3614" t="inlineStr">
        <is>
          <t>E_Natuf_Generic_13082026</t>
        </is>
      </c>
      <c r="D3614" t="inlineStr">
        <is>
          <t>E_Natuf_Generic_13082026_Adset1</t>
        </is>
      </c>
      <c r="E3614" t="inlineStr">
        <is>
          <t>E_Natuf_Generic_13082026_Adset1_Ad1</t>
        </is>
      </c>
      <c r="F3614" t="inlineStr">
        <is>
          <t>Natuf</t>
        </is>
      </c>
      <c r="G3614" t="inlineStr">
        <is>
          <t>Attempt 1</t>
        </is>
      </c>
      <c r="H3614" s="39" t="str">
        <f>IF(ISNUMBER(MATCH(G3614,QualityStatuses,0)),"Quality Lead","Non-Quality Lead")</f>
        <v>Non-Quality Lead</v>
      </c>
      <c r="I3614" t="inlineStr">
        <is>
          <t>2026-10</t>
        </is>
      </c>
      <c r="J3614" t="inlineStr">
        <is>
          <t>Wk of 2026-09-28</t>
        </is>
      </c>
      <c r="K3614" t="inlineStr">
        <is>
          <t>Tejaswini Tarigopula</t>
        </is>
      </c>
      <c r="L3614" t="inlineStr">
        <is>
          <t>Facebook</t>
        </is>
      </c>
      <c r="M3614" t="inlineStr">
        <is>
          <t>Direct (campaign tagged in CRM)</t>
        </is>
      </c>
      <c r="N3614" t="inlineStr">
        <is>
          <t>6abdcfadaf1e5cdcfa561e2e</t>
        </is>
      </c>
      <c r="O3614" t="n">
        <v>1</v>
      </c>
      <c r="P3614" s="40">
        <f>IF(A3614="Lead",IF(ISNUMBER(MATCH(G3614,QualityStatuses,0)),1,0),0)</f>
        <v>0</v>
      </c>
      <c r="Q3614" s="40">
        <f>IF(A3614="Lead",IF(G3614="New Lead",0,1),0)</f>
        <v>1</v>
      </c>
      <c r="R3614" s="40">
        <f>IF(A3614="Lead",IF(G3614="Lost",1,0),0)</f>
        <v>0</v>
      </c>
      <c r="S3614" t="n">
        <v>1</v>
      </c>
      <c r="T3614" t="n">
        <v>1</v>
      </c>
      <c r="U3614" t="n">
        <v>0</v>
      </c>
      <c r="V3614" t="n">
        <v>0</v>
      </c>
      <c r="W3614" t="n">
        <v>0</v>
      </c>
      <c r="X3614" t="n">
        <v>0</v>
      </c>
      <c r="Y3614">
        <f>IF(AND(A3614="Lead",COUNTIF(MetaCamps,C3614)&gt;0),1,0)</f>
        <v>1</v>
      </c>
      <c r="Z3614">
        <f>IF(Y3614=1,P3614,0)</f>
        <v>0</v>
      </c>
    </row>
    <row r="3615">
      <c r="A3615" t="inlineStr">
        <is>
          <t>Lead</t>
        </is>
      </c>
      <c r="B3615" s="39" t="str">
        <f>IFERROR(INDEX(CampTypes,MATCH(C3615,CampList,0)),"Unattributed")</f>
        <v>Old</v>
      </c>
      <c r="C3615" t="inlineStr">
        <is>
          <t>E_Suresh_Natuf_Kiosk_07072026</t>
        </is>
      </c>
      <c r="D3615" t="inlineStr">
        <is>
          <t>E_Suresh_Natuf_Kiosk_07072026_Adset5</t>
        </is>
      </c>
      <c r="E3615" t="inlineStr">
        <is>
          <t>E_Hindi_Suresh_Natuf_Kiosk_07072026_Adset5_ad3 – Copy 2</t>
        </is>
      </c>
      <c r="F3615" t="inlineStr">
        <is>
          <t>Natuf</t>
        </is>
      </c>
      <c r="G3615" t="inlineStr">
        <is>
          <t>Lost</t>
        </is>
      </c>
      <c r="H3615" s="39" t="str">
        <f>IF(ISNUMBER(MATCH(G3615,QualityStatuses,0)),"Quality Lead","Non-Quality Lead")</f>
        <v>Non-Quality Lead</v>
      </c>
      <c r="I3615" t="inlineStr">
        <is>
          <t>2026-10</t>
        </is>
      </c>
      <c r="J3615" t="inlineStr">
        <is>
          <t>Wk of 2026-09-28</t>
        </is>
      </c>
      <c r="K3615" t="inlineStr">
        <is>
          <t>Marshal Malbari</t>
        </is>
      </c>
      <c r="L3615" t="inlineStr">
        <is>
          <t>Facebook</t>
        </is>
      </c>
      <c r="M3615" t="inlineStr">
        <is>
          <t>Direct (campaign tagged in CRM)</t>
        </is>
      </c>
      <c r="N3615" t="inlineStr">
        <is>
          <t>6abdcb84bf20eb8789d6a91f</t>
        </is>
      </c>
      <c r="O3615" t="n">
        <v>1</v>
      </c>
      <c r="P3615" s="40">
        <f>IF(A3615="Lead",IF(ISNUMBER(MATCH(G3615,QualityStatuses,0)),1,0),0)</f>
        <v>0</v>
      </c>
      <c r="Q3615" s="40">
        <f>IF(A3615="Lead",IF(G3615="New Lead",0,1),0)</f>
        <v>1</v>
      </c>
      <c r="R3615" s="40">
        <f>IF(A3615="Lead",IF(G3615="Lost",1,0),0)</f>
        <v>1</v>
      </c>
      <c r="S3615" t="n">
        <v>15</v>
      </c>
      <c r="T3615" t="n">
        <v>3</v>
      </c>
      <c r="U3615" t="n">
        <v>0</v>
      </c>
      <c r="V3615" t="n">
        <v>0</v>
      </c>
      <c r="W3615" t="n">
        <v>0</v>
      </c>
      <c r="X3615" t="n">
        <v>0</v>
      </c>
      <c r="Y3615">
        <f>IF(AND(A3615="Lead",COUNTIF(MetaCamps,C3615)&gt;0),1,0)</f>
        <v>1</v>
      </c>
      <c r="Z3615">
        <f>IF(Y3615=1,P3615,0)</f>
        <v>0</v>
      </c>
    </row>
    <row r="3616">
      <c r="A3616" t="inlineStr">
        <is>
          <t>Lead</t>
        </is>
      </c>
      <c r="B3616" s="39" t="str">
        <f>IFERROR(INDEX(CampTypes,MATCH(C3616,CampList,0)),"Unattributed")</f>
        <v>Old</v>
      </c>
      <c r="C3616" t="inlineStr">
        <is>
          <t>natuf_Kiosk_14072026_Hindi</t>
        </is>
      </c>
      <c r="D3616" t="inlineStr">
        <is>
          <t>natuf_Kiosk_23092026_ad set3</t>
        </is>
      </c>
      <c r="E3616" t="inlineStr">
        <is>
          <t>natuf_Kiosk_23092026_ad set3_ad1</t>
        </is>
      </c>
      <c r="F3616" t="inlineStr">
        <is>
          <t>Natuf</t>
        </is>
      </c>
      <c r="G3616" t="inlineStr">
        <is>
          <t>Lost</t>
        </is>
      </c>
      <c r="H3616" s="39" t="str">
        <f>IF(ISNUMBER(MATCH(G3616,QualityStatuses,0)),"Quality Lead","Non-Quality Lead")</f>
        <v>Non-Quality Lead</v>
      </c>
      <c r="I3616" t="inlineStr">
        <is>
          <t>2026-10</t>
        </is>
      </c>
      <c r="J3616" t="inlineStr">
        <is>
          <t>Wk of 2026-09-28</t>
        </is>
      </c>
      <c r="K3616" t="inlineStr">
        <is>
          <t>Marshal Malbari</t>
        </is>
      </c>
      <c r="L3616" t="inlineStr">
        <is>
          <t>Facebook</t>
        </is>
      </c>
      <c r="M3616" t="inlineStr">
        <is>
          <t>Direct (campaign tagged in CRM)</t>
        </is>
      </c>
      <c r="N3616" t="inlineStr">
        <is>
          <t>6abdc64e913f261131c6ace7</t>
        </is>
      </c>
      <c r="O3616" t="n">
        <v>1</v>
      </c>
      <c r="P3616" s="40">
        <f>IF(A3616="Lead",IF(ISNUMBER(MATCH(G3616,QualityStatuses,0)),1,0),0)</f>
        <v>0</v>
      </c>
      <c r="Q3616" s="40">
        <f>IF(A3616="Lead",IF(G3616="New Lead",0,1),0)</f>
        <v>1</v>
      </c>
      <c r="R3616" s="40">
        <f>IF(A3616="Lead",IF(G3616="Lost",1,0),0)</f>
        <v>1</v>
      </c>
      <c r="S3616" t="n">
        <v>2</v>
      </c>
      <c r="T3616" t="n">
        <v>1</v>
      </c>
      <c r="U3616" t="n">
        <v>0</v>
      </c>
      <c r="V3616" t="n">
        <v>0</v>
      </c>
      <c r="W3616" t="n">
        <v>0</v>
      </c>
      <c r="X3616" t="n">
        <v>0</v>
      </c>
      <c r="Y3616">
        <f>IF(AND(A3616="Lead",COUNTIF(MetaCamps,C3616)&gt;0),1,0)</f>
        <v>1</v>
      </c>
      <c r="Z3616">
        <f>IF(Y3616=1,P3616,0)</f>
        <v>0</v>
      </c>
    </row>
    <row r="3617">
      <c r="A3617" t="inlineStr">
        <is>
          <t>Lead</t>
        </is>
      </c>
      <c r="B3617" s="39" t="str">
        <f>IFERROR(INDEX(CampTypes,MATCH(C3617,CampList,0)),"Unattributed")</f>
        <v>Old</v>
      </c>
      <c r="C3617" t="inlineStr">
        <is>
          <t>natuf_Kiosk_14072026_Hindi</t>
        </is>
      </c>
      <c r="D3617" t="inlineStr">
        <is>
          <t>natuf_Kiosk_23092026_ad set3</t>
        </is>
      </c>
      <c r="E3617" t="inlineStr">
        <is>
          <t>natuf_Kiosk_23092026_ad set3_ad1</t>
        </is>
      </c>
      <c r="F3617" t="inlineStr">
        <is>
          <t>Natuf</t>
        </is>
      </c>
      <c r="G3617" t="inlineStr">
        <is>
          <t>Lost</t>
        </is>
      </c>
      <c r="H3617" s="39" t="str">
        <f>IF(ISNUMBER(MATCH(G3617,QualityStatuses,0)),"Quality Lead","Non-Quality Lead")</f>
        <v>Non-Quality Lead</v>
      </c>
      <c r="I3617" t="inlineStr">
        <is>
          <t>2026-10</t>
        </is>
      </c>
      <c r="J3617" t="inlineStr">
        <is>
          <t>Wk of 2026-09-28</t>
        </is>
      </c>
      <c r="K3617" t="inlineStr">
        <is>
          <t>Marshal Malbari</t>
        </is>
      </c>
      <c r="L3617" t="inlineStr">
        <is>
          <t>Facebook</t>
        </is>
      </c>
      <c r="M3617" t="inlineStr">
        <is>
          <t>Direct (campaign tagged in CRM)</t>
        </is>
      </c>
      <c r="N3617" t="inlineStr">
        <is>
          <t>6abdc3d950cfe9d2f645cce5</t>
        </is>
      </c>
      <c r="O3617" t="n">
        <v>1</v>
      </c>
      <c r="P3617" s="40">
        <f>IF(A3617="Lead",IF(ISNUMBER(MATCH(G3617,QualityStatuses,0)),1,0),0)</f>
        <v>0</v>
      </c>
      <c r="Q3617" s="40">
        <f>IF(A3617="Lead",IF(G3617="New Lead",0,1),0)</f>
        <v>1</v>
      </c>
      <c r="R3617" s="40">
        <f>IF(A3617="Lead",IF(G3617="Lost",1,0),0)</f>
        <v>1</v>
      </c>
      <c r="S3617" t="n">
        <v>6</v>
      </c>
      <c r="T3617" t="n">
        <v>0</v>
      </c>
      <c r="U3617" t="n">
        <v>0</v>
      </c>
      <c r="V3617" t="n">
        <v>0</v>
      </c>
      <c r="W3617" t="n">
        <v>0</v>
      </c>
      <c r="X3617" t="n">
        <v>0</v>
      </c>
      <c r="Y3617">
        <f>IF(AND(A3617="Lead",COUNTIF(MetaCamps,C3617)&gt;0),1,0)</f>
        <v>1</v>
      </c>
      <c r="Z3617">
        <f>IF(Y3617=1,P3617,0)</f>
        <v>0</v>
      </c>
    </row>
    <row r="3618">
      <c r="A3618" t="inlineStr">
        <is>
          <t>Lead</t>
        </is>
      </c>
      <c r="B3618" s="39" t="str">
        <f>IFERROR(INDEX(CampTypes,MATCH(C3618,CampList,0)),"Unattributed")</f>
        <v>Old</v>
      </c>
      <c r="C3618" t="inlineStr">
        <is>
          <t>E_Karan_Natuf_All_07072026</t>
        </is>
      </c>
      <c r="D3618" t="inlineStr">
        <is>
          <t>E_Karan_Natuf_Fragship_07072026_Adset2</t>
        </is>
      </c>
      <c r="E3618" t="inlineStr">
        <is>
          <t>E_Karan_Natuf_Flagship_Cafe_07072026_Adset2_Ad1 – Copy</t>
        </is>
      </c>
      <c r="F3618" t="inlineStr">
        <is>
          <t>Natuf</t>
        </is>
      </c>
      <c r="G3618" t="inlineStr">
        <is>
          <t>Lost</t>
        </is>
      </c>
      <c r="H3618" s="39" t="str">
        <f>IF(ISNUMBER(MATCH(G3618,QualityStatuses,0)),"Quality Lead","Non-Quality Lead")</f>
        <v>Non-Quality Lead</v>
      </c>
      <c r="I3618" t="inlineStr">
        <is>
          <t>2026-10</t>
        </is>
      </c>
      <c r="J3618" t="inlineStr">
        <is>
          <t>Wk of 2026-09-28</t>
        </is>
      </c>
      <c r="K3618" t="inlineStr">
        <is>
          <t>Marshal Malbari</t>
        </is>
      </c>
      <c r="L3618" t="inlineStr">
        <is>
          <t>Facebook</t>
        </is>
      </c>
      <c r="M3618" t="inlineStr">
        <is>
          <t>Direct (campaign tagged in CRM)</t>
        </is>
      </c>
      <c r="N3618" t="inlineStr">
        <is>
          <t>6abdb849839b9bf842ad20e2</t>
        </is>
      </c>
      <c r="O3618" t="n">
        <v>1</v>
      </c>
      <c r="P3618" s="40">
        <f>IF(A3618="Lead",IF(ISNUMBER(MATCH(G3618,QualityStatuses,0)),1,0),0)</f>
        <v>0</v>
      </c>
      <c r="Q3618" s="40">
        <f>IF(A3618="Lead",IF(G3618="New Lead",0,1),0)</f>
        <v>1</v>
      </c>
      <c r="R3618" s="40">
        <f>IF(A3618="Lead",IF(G3618="Lost",1,0),0)</f>
        <v>1</v>
      </c>
      <c r="S3618" t="n">
        <v>9</v>
      </c>
      <c r="T3618" t="n">
        <v>1</v>
      </c>
      <c r="U3618" t="n">
        <v>0</v>
      </c>
      <c r="V3618" t="n">
        <v>0</v>
      </c>
      <c r="W3618" t="n">
        <v>0</v>
      </c>
      <c r="X3618" t="n">
        <v>0</v>
      </c>
      <c r="Y3618">
        <f>IF(AND(A3618="Lead",COUNTIF(MetaCamps,C3618)&gt;0),1,0)</f>
        <v>1</v>
      </c>
      <c r="Z3618">
        <f>IF(Y3618=1,P3618,0)</f>
        <v>0</v>
      </c>
    </row>
    <row r="3619">
      <c r="A3619" t="inlineStr">
        <is>
          <t>Lead</t>
        </is>
      </c>
      <c r="B3619" s="39" t="str">
        <f>IFERROR(INDEX(CampTypes,MATCH(C3619,CampList,0)),"Unattributed")</f>
        <v>Old</v>
      </c>
      <c r="C3619" t="inlineStr">
        <is>
          <t>E_Natuf_Amazon_29092026</t>
        </is>
      </c>
      <c r="D3619" t="inlineStr">
        <is>
          <t>E_Natuf_Amazon_29092026_Ad Set</t>
        </is>
      </c>
      <c r="E3619" t="inlineStr">
        <is>
          <t>E_Natuf_Amazon_29092026_Ad Set_Ad</t>
        </is>
      </c>
      <c r="F3619" t="inlineStr">
        <is>
          <t>Natuf</t>
        </is>
      </c>
      <c r="G3619" t="inlineStr">
        <is>
          <t>Connected</t>
        </is>
      </c>
      <c r="H3619" s="39" t="str">
        <f>IF(ISNUMBER(MATCH(G3619,QualityStatuses,0)),"Quality Lead","Non-Quality Lead")</f>
        <v>Non-Quality Lead</v>
      </c>
      <c r="I3619" t="inlineStr">
        <is>
          <t>2026-10</t>
        </is>
      </c>
      <c r="J3619" t="inlineStr">
        <is>
          <t>Wk of 2026-09-28</t>
        </is>
      </c>
      <c r="K3619" t="inlineStr">
        <is>
          <t>Tejaswini Tarigopula</t>
        </is>
      </c>
      <c r="L3619" t="inlineStr">
        <is>
          <t>Facebook</t>
        </is>
      </c>
      <c r="M3619" t="inlineStr">
        <is>
          <t>Direct (campaign tagged in CRM)</t>
        </is>
      </c>
      <c r="N3619" t="inlineStr">
        <is>
          <t>6abdb8040c9b69f67ce16eff</t>
        </is>
      </c>
      <c r="O3619" t="n">
        <v>1</v>
      </c>
      <c r="P3619" s="40">
        <f>IF(A3619="Lead",IF(ISNUMBER(MATCH(G3619,QualityStatuses,0)),1,0),0)</f>
        <v>0</v>
      </c>
      <c r="Q3619" s="40">
        <f>IF(A3619="Lead",IF(G3619="New Lead",0,1),0)</f>
        <v>1</v>
      </c>
      <c r="R3619" s="40">
        <f>IF(A3619="Lead",IF(G3619="Lost",1,0),0)</f>
        <v>0</v>
      </c>
      <c r="S3619" t="n">
        <v>2</v>
      </c>
      <c r="T3619" t="n">
        <v>1</v>
      </c>
      <c r="U3619" t="n">
        <v>0</v>
      </c>
      <c r="V3619" t="n">
        <v>0</v>
      </c>
      <c r="W3619" t="n">
        <v>0</v>
      </c>
      <c r="X3619" t="n">
        <v>0</v>
      </c>
      <c r="Y3619">
        <f>IF(AND(A3619="Lead",COUNTIF(MetaCamps,C3619)&gt;0),1,0)</f>
        <v>1</v>
      </c>
      <c r="Z3619">
        <f>IF(Y3619=1,P3619,0)</f>
        <v>0</v>
      </c>
    </row>
    <row r="3620">
      <c r="A3620" t="inlineStr">
        <is>
          <t>Lead</t>
        </is>
      </c>
      <c r="B3620" s="39" t="str">
        <f>IFERROR(INDEX(CampTypes,MATCH(C3620,CampList,0)),"Unattributed")</f>
        <v>Old</v>
      </c>
      <c r="C3620" t="inlineStr">
        <is>
          <t>E_Suresh_Natuf_Kiosk_07072026</t>
        </is>
      </c>
      <c r="D3620" t="inlineStr">
        <is>
          <t>E_Suresh_Natuf_Kiosk_07072026_Adset5</t>
        </is>
      </c>
      <c r="E3620" t="inlineStr">
        <is>
          <t>E_Hindi_Suresh_Natuf_Kiosk_07072026_Adset5_ad3 – Copy 2</t>
        </is>
      </c>
      <c r="F3620" t="inlineStr">
        <is>
          <t>Natuf</t>
        </is>
      </c>
      <c r="G3620" t="inlineStr">
        <is>
          <t>New Lead</t>
        </is>
      </c>
      <c r="H3620" s="39" t="str">
        <f>IF(ISNUMBER(MATCH(G3620,QualityStatuses,0)),"Quality Lead","Non-Quality Lead")</f>
        <v>Non-Quality Lead</v>
      </c>
      <c r="I3620" t="inlineStr">
        <is>
          <t>2026-10</t>
        </is>
      </c>
      <c r="J3620" t="inlineStr">
        <is>
          <t>Wk of 2026-09-28</t>
        </is>
      </c>
      <c r="K3620" t="inlineStr">
        <is>
          <t>Tejaswini Tarigopula</t>
        </is>
      </c>
      <c r="L3620" t="inlineStr">
        <is>
          <t>Facebook</t>
        </is>
      </c>
      <c r="M3620" t="inlineStr">
        <is>
          <t>Direct (campaign tagged in CRM)</t>
        </is>
      </c>
      <c r="N3620" t="inlineStr">
        <is>
          <t>6abdb77a44ed2238a0838b2a</t>
        </is>
      </c>
      <c r="O3620" t="n">
        <v>1</v>
      </c>
      <c r="P3620" s="40">
        <f>IF(A3620="Lead",IF(ISNUMBER(MATCH(G3620,QualityStatuses,0)),1,0),0)</f>
        <v>0</v>
      </c>
      <c r="Q3620" s="40">
        <f>IF(A3620="Lead",IF(G3620="New Lead",0,1),0)</f>
        <v>0</v>
      </c>
      <c r="R3620" s="40">
        <f>IF(A3620="Lead",IF(G3620="Lost",1,0),0)</f>
        <v>0</v>
      </c>
      <c r="S3620" t="n">
        <v>9</v>
      </c>
      <c r="T3620" t="n">
        <v>3</v>
      </c>
      <c r="U3620" t="n">
        <v>0</v>
      </c>
      <c r="V3620" t="n">
        <v>0</v>
      </c>
      <c r="W3620" t="n">
        <v>0</v>
      </c>
      <c r="X3620" t="n">
        <v>0</v>
      </c>
      <c r="Y3620">
        <f>IF(AND(A3620="Lead",COUNTIF(MetaCamps,C3620)&gt;0),1,0)</f>
        <v>1</v>
      </c>
      <c r="Z3620">
        <f>IF(Y3620=1,P3620,0)</f>
        <v>0</v>
      </c>
    </row>
    <row r="3621">
      <c r="A3621" t="inlineStr">
        <is>
          <t>Lead</t>
        </is>
      </c>
      <c r="B3621" s="39" t="str">
        <f>IFERROR(INDEX(CampTypes,MATCH(C3621,CampList,0)),"Unattributed")</f>
        <v>Old</v>
      </c>
      <c r="C3621" t="inlineStr">
        <is>
          <t>E_Natuf_Foco_10092026</t>
        </is>
      </c>
      <c r="D3621" t="inlineStr">
        <is>
          <t>E_Natuf_Foco_10092026_Ad Set4</t>
        </is>
      </c>
      <c r="E3621" t="inlineStr">
        <is>
          <t>E_Natuf_Foco_10092026_Ad Set4_Ad4 -1</t>
        </is>
      </c>
      <c r="F3621" t="inlineStr">
        <is>
          <t>Natuf</t>
        </is>
      </c>
      <c r="G3621" t="inlineStr">
        <is>
          <t>Lost</t>
        </is>
      </c>
      <c r="H3621" s="39" t="str">
        <f>IF(ISNUMBER(MATCH(G3621,QualityStatuses,0)),"Quality Lead","Non-Quality Lead")</f>
        <v>Non-Quality Lead</v>
      </c>
      <c r="I3621" t="inlineStr">
        <is>
          <t>2026-10</t>
        </is>
      </c>
      <c r="J3621" t="inlineStr">
        <is>
          <t>Wk of 2026-09-28</t>
        </is>
      </c>
      <c r="K3621" t="inlineStr">
        <is>
          <t>Tejaswini Tarigopula</t>
        </is>
      </c>
      <c r="L3621" t="inlineStr">
        <is>
          <t>Facebook</t>
        </is>
      </c>
      <c r="M3621" t="inlineStr">
        <is>
          <t>Direct (campaign tagged in CRM)</t>
        </is>
      </c>
      <c r="N3621" t="inlineStr">
        <is>
          <t>6abdb653c34fcf541a28c28f</t>
        </is>
      </c>
      <c r="O3621" t="n">
        <v>1</v>
      </c>
      <c r="P3621" s="40">
        <f>IF(A3621="Lead",IF(ISNUMBER(MATCH(G3621,QualityStatuses,0)),1,0),0)</f>
        <v>0</v>
      </c>
      <c r="Q3621" s="40">
        <f>IF(A3621="Lead",IF(G3621="New Lead",0,1),0)</f>
        <v>1</v>
      </c>
      <c r="R3621" s="40">
        <f>IF(A3621="Lead",IF(G3621="Lost",1,0),0)</f>
        <v>1</v>
      </c>
      <c r="S3621" t="n">
        <v>5</v>
      </c>
      <c r="T3621" t="n">
        <v>0</v>
      </c>
      <c r="U3621" t="n">
        <v>0</v>
      </c>
      <c r="V3621" t="n">
        <v>0</v>
      </c>
      <c r="W3621" t="n">
        <v>0</v>
      </c>
      <c r="X3621" t="n">
        <v>0</v>
      </c>
      <c r="Y3621">
        <f>IF(AND(A3621="Lead",COUNTIF(MetaCamps,C3621)&gt;0),1,0)</f>
        <v>1</v>
      </c>
      <c r="Z3621">
        <f>IF(Y3621=1,P3621,0)</f>
        <v>0</v>
      </c>
    </row>
    <row r="3622">
      <c r="A3622" t="inlineStr">
        <is>
          <t>Lead</t>
        </is>
      </c>
      <c r="B3622" s="39" t="str">
        <f>IFERROR(INDEX(CampTypes,MATCH(C3622,CampList,0)),"Unattributed")</f>
        <v>Old</v>
      </c>
      <c r="C3622" t="inlineStr">
        <is>
          <t>E_Selva_Natuf_All_07072026</t>
        </is>
      </c>
      <c r="D3622" t="inlineStr">
        <is>
          <t>E_Selva_Natuf_Sign_07072026_Adset3</t>
        </is>
      </c>
      <c r="E3622" t="inlineStr">
        <is>
          <t>E_Selva_Natuf_Sign_07072026_Adset2_Ad1</t>
        </is>
      </c>
      <c r="F3622" t="inlineStr">
        <is>
          <t>Natuf</t>
        </is>
      </c>
      <c r="G3622" t="inlineStr">
        <is>
          <t>Attempt 1</t>
        </is>
      </c>
      <c r="H3622" s="39" t="str">
        <f>IF(ISNUMBER(MATCH(G3622,QualityStatuses,0)),"Quality Lead","Non-Quality Lead")</f>
        <v>Non-Quality Lead</v>
      </c>
      <c r="I3622" t="inlineStr">
        <is>
          <t>2026-10</t>
        </is>
      </c>
      <c r="J3622" t="inlineStr">
        <is>
          <t>Wk of 2026-09-28</t>
        </is>
      </c>
      <c r="K3622" t="inlineStr">
        <is>
          <t>Tejaswini Tarigopula</t>
        </is>
      </c>
      <c r="L3622" t="inlineStr">
        <is>
          <t>Facebook</t>
        </is>
      </c>
      <c r="M3622" t="inlineStr">
        <is>
          <t>Direct (campaign tagged in CRM)</t>
        </is>
      </c>
      <c r="N3622" t="inlineStr">
        <is>
          <t>6abd9485d4a4ec457c196a31</t>
        </is>
      </c>
      <c r="O3622" t="n">
        <v>1</v>
      </c>
      <c r="P3622" s="40">
        <f>IF(A3622="Lead",IF(ISNUMBER(MATCH(G3622,QualityStatuses,0)),1,0),0)</f>
        <v>0</v>
      </c>
      <c r="Q3622" s="40">
        <f>IF(A3622="Lead",IF(G3622="New Lead",0,1),0)</f>
        <v>1</v>
      </c>
      <c r="R3622" s="40">
        <f>IF(A3622="Lead",IF(G3622="Lost",1,0),0)</f>
        <v>0</v>
      </c>
      <c r="S3622" t="n">
        <v>1</v>
      </c>
      <c r="T3622" t="n">
        <v>1</v>
      </c>
      <c r="U3622" t="n">
        <v>0</v>
      </c>
      <c r="V3622" t="n">
        <v>0</v>
      </c>
      <c r="W3622" t="n">
        <v>0</v>
      </c>
      <c r="X3622" t="n">
        <v>0</v>
      </c>
      <c r="Y3622">
        <f>IF(AND(A3622="Lead",COUNTIF(MetaCamps,C3622)&gt;0),1,0)</f>
        <v>1</v>
      </c>
      <c r="Z3622">
        <f>IF(Y3622=1,P3622,0)</f>
        <v>0</v>
      </c>
    </row>
    <row r="3623">
      <c r="A3623" t="inlineStr">
        <is>
          <t>Lead</t>
        </is>
      </c>
      <c r="B3623" s="39" t="str">
        <f>IFERROR(INDEX(CampTypes,MATCH(C3623,CampList,0)),"Unattributed")</f>
        <v>Old</v>
      </c>
      <c r="C3623" t="inlineStr">
        <is>
          <t>E_Natuf_Generic_13082026</t>
        </is>
      </c>
      <c r="D3623" t="inlineStr">
        <is>
          <t>E_Natuf_Generic_13082026_Adset1</t>
        </is>
      </c>
      <c r="E3623" t="inlineStr">
        <is>
          <t>E_Natuf_Generic_13082026_Adset1_Ad1</t>
        </is>
      </c>
      <c r="F3623" t="inlineStr">
        <is>
          <t>Natuf</t>
        </is>
      </c>
      <c r="G3623" t="inlineStr">
        <is>
          <t>Connected</t>
        </is>
      </c>
      <c r="H3623" s="39" t="str">
        <f>IF(ISNUMBER(MATCH(G3623,QualityStatuses,0)),"Quality Lead","Non-Quality Lead")</f>
        <v>Non-Quality Lead</v>
      </c>
      <c r="I3623" t="inlineStr">
        <is>
          <t>2026-10</t>
        </is>
      </c>
      <c r="J3623" t="inlineStr">
        <is>
          <t>Wk of 2026-09-28</t>
        </is>
      </c>
      <c r="K3623" t="inlineStr">
        <is>
          <t>Deepak Rai</t>
        </is>
      </c>
      <c r="L3623" t="inlineStr">
        <is>
          <t>Facebook</t>
        </is>
      </c>
      <c r="M3623" t="inlineStr">
        <is>
          <t>Direct (campaign tagged in CRM)</t>
        </is>
      </c>
      <c r="N3623" t="inlineStr">
        <is>
          <t>6abd5bf156ab4218f6e708ab</t>
        </is>
      </c>
      <c r="O3623" t="n">
        <v>1</v>
      </c>
      <c r="P3623" s="40">
        <f>IF(A3623="Lead",IF(ISNUMBER(MATCH(G3623,QualityStatuses,0)),1,0),0)</f>
        <v>0</v>
      </c>
      <c r="Q3623" s="40">
        <f>IF(A3623="Lead",IF(G3623="New Lead",0,1),0)</f>
        <v>1</v>
      </c>
      <c r="R3623" s="40">
        <f>IF(A3623="Lead",IF(G3623="Lost",1,0),0)</f>
        <v>0</v>
      </c>
      <c r="S3623" t="n">
        <v>3</v>
      </c>
      <c r="T3623" t="n">
        <v>1</v>
      </c>
      <c r="U3623" t="n">
        <v>0</v>
      </c>
      <c r="V3623" t="n">
        <v>0</v>
      </c>
      <c r="W3623" t="n">
        <v>0</v>
      </c>
      <c r="X3623" t="n">
        <v>0</v>
      </c>
      <c r="Y3623">
        <f>IF(AND(A3623="Lead",COUNTIF(MetaCamps,C3623)&gt;0),1,0)</f>
        <v>1</v>
      </c>
      <c r="Z3623">
        <f>IF(Y3623=1,P3623,0)</f>
        <v>0</v>
      </c>
    </row>
    <row r="3624">
      <c r="A3624" t="inlineStr">
        <is>
          <t>Lead</t>
        </is>
      </c>
      <c r="B3624" s="39" t="str">
        <f>IFERROR(INDEX(CampTypes,MATCH(C3624,CampList,0)),"Unattributed")</f>
        <v>Old</v>
      </c>
      <c r="C3624" t="inlineStr">
        <is>
          <t>E_Natuf_Generic_09092026</t>
        </is>
      </c>
      <c r="D3624" t="inlineStr">
        <is>
          <t>E_Natuf_Generic_09092026_Ad set1</t>
        </is>
      </c>
      <c r="E3624" t="inlineStr">
        <is>
          <t>E_Natuf_Generic_09092026_Ad set1_Ad</t>
        </is>
      </c>
      <c r="F3624" t="inlineStr">
        <is>
          <t>Natuf</t>
        </is>
      </c>
      <c r="G3624" t="inlineStr">
        <is>
          <t>Nurture</t>
        </is>
      </c>
      <c r="H3624" s="39" t="str">
        <f>IF(ISNUMBER(MATCH(G3624,QualityStatuses,0)),"Quality Lead","Non-Quality Lead")</f>
        <v>Non-Quality Lead</v>
      </c>
      <c r="I3624" t="inlineStr">
        <is>
          <t>2026-10</t>
        </is>
      </c>
      <c r="J3624" t="inlineStr">
        <is>
          <t>Wk of 2026-09-28</t>
        </is>
      </c>
      <c r="K3624" t="inlineStr">
        <is>
          <t>Marshal Malbari</t>
        </is>
      </c>
      <c r="L3624" t="inlineStr">
        <is>
          <t>Facebook</t>
        </is>
      </c>
      <c r="M3624" t="inlineStr">
        <is>
          <t>Direct (campaign tagged in CRM)</t>
        </is>
      </c>
      <c r="N3624" t="inlineStr">
        <is>
          <t>6abd59185cd7f100caecad96</t>
        </is>
      </c>
      <c r="O3624" t="n">
        <v>1</v>
      </c>
      <c r="P3624" s="40">
        <f>IF(A3624="Lead",IF(ISNUMBER(MATCH(G3624,QualityStatuses,0)),1,0),0)</f>
        <v>0</v>
      </c>
      <c r="Q3624" s="40">
        <f>IF(A3624="Lead",IF(G3624="New Lead",0,1),0)</f>
        <v>1</v>
      </c>
      <c r="R3624" s="40">
        <f>IF(A3624="Lead",IF(G3624="Lost",1,0),0)</f>
        <v>0</v>
      </c>
      <c r="S3624" t="n">
        <v>4</v>
      </c>
      <c r="T3624" t="n">
        <v>2</v>
      </c>
      <c r="U3624" t="n">
        <v>0</v>
      </c>
      <c r="V3624" t="n">
        <v>0</v>
      </c>
      <c r="W3624" t="n">
        <v>0</v>
      </c>
      <c r="X3624" t="n">
        <v>0</v>
      </c>
      <c r="Y3624">
        <f>IF(AND(A3624="Lead",COUNTIF(MetaCamps,C3624)&gt;0),1,0)</f>
        <v>1</v>
      </c>
      <c r="Z3624">
        <f>IF(Y3624=1,P3624,0)</f>
        <v>0</v>
      </c>
    </row>
    <row r="3625">
      <c r="A3625" t="inlineStr">
        <is>
          <t>Lead</t>
        </is>
      </c>
      <c r="B3625" s="39" t="str">
        <f>IFERROR(INDEX(CampTypes,MATCH(C3625,CampList,0)),"Unattributed")</f>
        <v>Old</v>
      </c>
      <c r="C3625" t="inlineStr">
        <is>
          <t>E_Natuf_Generic_09092026</t>
        </is>
      </c>
      <c r="D3625" t="inlineStr">
        <is>
          <t>E_Natuf_Generic_23092026_Ad set2</t>
        </is>
      </c>
      <c r="E3625" t="inlineStr">
        <is>
          <t>E_Natuf_Generic_23092026_Ad set2_Ad2</t>
        </is>
      </c>
      <c r="F3625" t="inlineStr">
        <is>
          <t>Natuf</t>
        </is>
      </c>
      <c r="G3625" t="inlineStr">
        <is>
          <t>Meeting Conducted</t>
        </is>
      </c>
      <c r="H3625" s="39" t="str">
        <f>IF(ISNUMBER(MATCH(G3625,QualityStatuses,0)),"Quality Lead","Non-Quality Lead")</f>
        <v>Quality Lead</v>
      </c>
      <c r="I3625" t="inlineStr">
        <is>
          <t>2026-10</t>
        </is>
      </c>
      <c r="J3625" t="inlineStr">
        <is>
          <t>Wk of 2026-09-28</t>
        </is>
      </c>
      <c r="K3625" t="inlineStr">
        <is>
          <t>Tejaswini Tarigopula</t>
        </is>
      </c>
      <c r="L3625" t="inlineStr">
        <is>
          <t>Facebook</t>
        </is>
      </c>
      <c r="M3625" t="inlineStr">
        <is>
          <t>Direct (campaign tagged in CRM)</t>
        </is>
      </c>
      <c r="N3625" t="inlineStr">
        <is>
          <t>6abd588d00bef7c29b262fde</t>
        </is>
      </c>
      <c r="O3625" t="n">
        <v>1</v>
      </c>
      <c r="P3625" s="40">
        <f>IF(A3625="Lead",IF(ISNUMBER(MATCH(G3625,QualityStatuses,0)),1,0),0)</f>
        <v>1</v>
      </c>
      <c r="Q3625" s="40">
        <f>IF(A3625="Lead",IF(G3625="New Lead",0,1),0)</f>
        <v>1</v>
      </c>
      <c r="R3625" s="40">
        <f>IF(A3625="Lead",IF(G3625="Lost",1,0),0)</f>
        <v>0</v>
      </c>
      <c r="S3625" t="n">
        <v>14</v>
      </c>
      <c r="T3625" t="n">
        <v>5</v>
      </c>
      <c r="U3625" t="n">
        <v>0</v>
      </c>
      <c r="V3625" t="n">
        <v>0</v>
      </c>
      <c r="W3625" t="n">
        <v>0</v>
      </c>
      <c r="X3625" t="n">
        <v>0</v>
      </c>
      <c r="Y3625">
        <f>IF(AND(A3625="Lead",COUNTIF(MetaCamps,C3625)&gt;0),1,0)</f>
        <v>1</v>
      </c>
      <c r="Z3625">
        <f>IF(Y3625=1,P3625,0)</f>
        <v>1</v>
      </c>
    </row>
    <row r="3626">
      <c r="A3626" t="inlineStr">
        <is>
          <t>Lead</t>
        </is>
      </c>
      <c r="B3626" s="39" t="str">
        <f>IFERROR(INDEX(CampTypes,MATCH(C3626,CampList,0)),"Unattributed")</f>
        <v>Old</v>
      </c>
      <c r="C3626" t="inlineStr">
        <is>
          <t>E_Suresh_Natuf_Kiosk_07072026</t>
        </is>
      </c>
      <c r="D3626" t="inlineStr">
        <is>
          <t>E_Suresh_Natuf_Kiosk_07072026_Adset5</t>
        </is>
      </c>
      <c r="E3626" t="inlineStr">
        <is>
          <t>E_Hindi_Suresh_Natuf_Kiosk_07072026_Adset5_ad3 – Copy 2</t>
        </is>
      </c>
      <c r="F3626" t="inlineStr">
        <is>
          <t>Natuf</t>
        </is>
      </c>
      <c r="G3626" t="inlineStr">
        <is>
          <t>Attempt 1</t>
        </is>
      </c>
      <c r="H3626" s="39" t="str">
        <f>IF(ISNUMBER(MATCH(G3626,QualityStatuses,0)),"Quality Lead","Non-Quality Lead")</f>
        <v>Non-Quality Lead</v>
      </c>
      <c r="I3626" t="inlineStr">
        <is>
          <t>2026-10</t>
        </is>
      </c>
      <c r="J3626" t="inlineStr">
        <is>
          <t>Wk of 2026-09-28</t>
        </is>
      </c>
      <c r="K3626" t="inlineStr">
        <is>
          <t>Tejaswini Tarigopula</t>
        </is>
      </c>
      <c r="L3626" t="inlineStr">
        <is>
          <t>Facebook</t>
        </is>
      </c>
      <c r="M3626" t="inlineStr">
        <is>
          <t>Direct (campaign tagged in CRM)</t>
        </is>
      </c>
      <c r="N3626" t="inlineStr">
        <is>
          <t>6abd58394d637d28c79e3a7d</t>
        </is>
      </c>
      <c r="O3626" t="n">
        <v>1</v>
      </c>
      <c r="P3626" s="40">
        <f>IF(A3626="Lead",IF(ISNUMBER(MATCH(G3626,QualityStatuses,0)),1,0),0)</f>
        <v>0</v>
      </c>
      <c r="Q3626" s="40">
        <f>IF(A3626="Lead",IF(G3626="New Lead",0,1),0)</f>
        <v>1</v>
      </c>
      <c r="R3626" s="40">
        <f>IF(A3626="Lead",IF(G3626="Lost",1,0),0)</f>
        <v>0</v>
      </c>
      <c r="S3626" t="n">
        <v>2</v>
      </c>
      <c r="T3626" t="n">
        <v>0</v>
      </c>
      <c r="U3626" t="n">
        <v>0</v>
      </c>
      <c r="V3626" t="n">
        <v>0</v>
      </c>
      <c r="W3626" t="n">
        <v>0</v>
      </c>
      <c r="X3626" t="n">
        <v>0</v>
      </c>
      <c r="Y3626">
        <f>IF(AND(A3626="Lead",COUNTIF(MetaCamps,C3626)&gt;0),1,0)</f>
        <v>1</v>
      </c>
      <c r="Z3626">
        <f>IF(Y3626=1,P3626,0)</f>
        <v>0</v>
      </c>
    </row>
    <row r="3627">
      <c r="A3627" t="inlineStr">
        <is>
          <t>Lead</t>
        </is>
      </c>
      <c r="B3627" s="39" t="str">
        <f>IFERROR(INDEX(CampTypes,MATCH(C3627,CampList,0)),"Unattributed")</f>
        <v>Old</v>
      </c>
      <c r="C3627" t="inlineStr">
        <is>
          <t>E_Suresh_Natuf_Kiosk_07072026</t>
        </is>
      </c>
      <c r="D3627" t="inlineStr">
        <is>
          <t>E_Suresh_Natuf_Kiosk_07072026_Adset5</t>
        </is>
      </c>
      <c r="E3627" t="inlineStr">
        <is>
          <t>E_Hindi_Suresh_Natuf_Kiosk_07072026_Adset5_ad3 – Copy 2</t>
        </is>
      </c>
      <c r="F3627" t="inlineStr">
        <is>
          <t>Natuf</t>
        </is>
      </c>
      <c r="G3627" t="inlineStr">
        <is>
          <t>Attempt 1</t>
        </is>
      </c>
      <c r="H3627" s="39" t="str">
        <f>IF(ISNUMBER(MATCH(G3627,QualityStatuses,0)),"Quality Lead","Non-Quality Lead")</f>
        <v>Non-Quality Lead</v>
      </c>
      <c r="I3627" t="inlineStr">
        <is>
          <t>2026-10</t>
        </is>
      </c>
      <c r="J3627" t="inlineStr">
        <is>
          <t>Wk of 2026-09-28</t>
        </is>
      </c>
      <c r="K3627" t="inlineStr">
        <is>
          <t>Tejaswini Tarigopula</t>
        </is>
      </c>
      <c r="L3627" t="inlineStr">
        <is>
          <t>Facebook</t>
        </is>
      </c>
      <c r="M3627" t="inlineStr">
        <is>
          <t>Direct (campaign tagged in CRM)</t>
        </is>
      </c>
      <c r="N3627" t="inlineStr">
        <is>
          <t>6abd57682a69a04f72f479c2</t>
        </is>
      </c>
      <c r="O3627" t="n">
        <v>1</v>
      </c>
      <c r="P3627" s="40">
        <f>IF(A3627="Lead",IF(ISNUMBER(MATCH(G3627,QualityStatuses,0)),1,0),0)</f>
        <v>0</v>
      </c>
      <c r="Q3627" s="40">
        <f>IF(A3627="Lead",IF(G3627="New Lead",0,1),0)</f>
        <v>1</v>
      </c>
      <c r="R3627" s="40">
        <f>IF(A3627="Lead",IF(G3627="Lost",1,0),0)</f>
        <v>0</v>
      </c>
      <c r="S3627" t="n">
        <v>0</v>
      </c>
      <c r="T3627" t="n">
        <v>0</v>
      </c>
      <c r="U3627" t="n">
        <v>0</v>
      </c>
      <c r="V3627" t="n">
        <v>0</v>
      </c>
      <c r="W3627" t="n">
        <v>0</v>
      </c>
      <c r="X3627" t="n">
        <v>0</v>
      </c>
      <c r="Y3627">
        <f>IF(AND(A3627="Lead",COUNTIF(MetaCamps,C3627)&gt;0),1,0)</f>
        <v>1</v>
      </c>
      <c r="Z3627">
        <f>IF(Y3627=1,P3627,0)</f>
        <v>0</v>
      </c>
    </row>
    <row r="3628">
      <c r="A3628" t="inlineStr">
        <is>
          <t>Lead</t>
        </is>
      </c>
      <c r="B3628" s="39" t="str">
        <f>IFERROR(INDEX(CampTypes,MATCH(C3628,CampList,0)),"Unattributed")</f>
        <v>Old</v>
      </c>
      <c r="C3628" t="inlineStr">
        <is>
          <t>E_Suresh_Natuf_Kiosk_07072026</t>
        </is>
      </c>
      <c r="D3628" t="inlineStr">
        <is>
          <t>E_Suresh_Natuf_Kiosk_07072026_Adset5</t>
        </is>
      </c>
      <c r="E3628" t="inlineStr">
        <is>
          <t>E_Hindi_Suresh_Natuf_Kiosk_07072026_Adset5_ad3 – Copy 2</t>
        </is>
      </c>
      <c r="F3628" t="inlineStr">
        <is>
          <t>Natuf</t>
        </is>
      </c>
      <c r="G3628" t="inlineStr">
        <is>
          <t>Attempt 1</t>
        </is>
      </c>
      <c r="H3628" s="39" t="str">
        <f>IF(ISNUMBER(MATCH(G3628,QualityStatuses,0)),"Quality Lead","Non-Quality Lead")</f>
        <v>Non-Quality Lead</v>
      </c>
      <c r="I3628" t="inlineStr">
        <is>
          <t>2026-10</t>
        </is>
      </c>
      <c r="J3628" t="inlineStr">
        <is>
          <t>Wk of 2026-09-28</t>
        </is>
      </c>
      <c r="K3628" t="inlineStr">
        <is>
          <t>Tejaswini Tarigopula</t>
        </is>
      </c>
      <c r="L3628" t="inlineStr">
        <is>
          <t>Facebook</t>
        </is>
      </c>
      <c r="M3628" t="inlineStr">
        <is>
          <t>Direct (campaign tagged in CRM)</t>
        </is>
      </c>
      <c r="N3628" t="inlineStr">
        <is>
          <t>6abd55b450b9d169a360a76e</t>
        </is>
      </c>
      <c r="O3628" t="n">
        <v>1</v>
      </c>
      <c r="P3628" s="40">
        <f>IF(A3628="Lead",IF(ISNUMBER(MATCH(G3628,QualityStatuses,0)),1,0),0)</f>
        <v>0</v>
      </c>
      <c r="Q3628" s="40">
        <f>IF(A3628="Lead",IF(G3628="New Lead",0,1),0)</f>
        <v>1</v>
      </c>
      <c r="R3628" s="40">
        <f>IF(A3628="Lead",IF(G3628="Lost",1,0),0)</f>
        <v>0</v>
      </c>
      <c r="S3628" t="n">
        <v>0</v>
      </c>
      <c r="T3628" t="n">
        <v>0</v>
      </c>
      <c r="U3628" t="n">
        <v>0</v>
      </c>
      <c r="V3628" t="n">
        <v>0</v>
      </c>
      <c r="W3628" t="n">
        <v>0</v>
      </c>
      <c r="X3628" t="n">
        <v>0</v>
      </c>
      <c r="Y3628">
        <f>IF(AND(A3628="Lead",COUNTIF(MetaCamps,C3628)&gt;0),1,0)</f>
        <v>1</v>
      </c>
      <c r="Z3628">
        <f>IF(Y3628=1,P3628,0)</f>
        <v>0</v>
      </c>
    </row>
    <row r="3629">
      <c r="A3629" t="inlineStr">
        <is>
          <t>Spend</t>
        </is>
      </c>
      <c r="B3629" s="39" t="str">
        <f>IFERROR(INDEX(CampTypes,MATCH(C3629,CampList,0)),"Unattributed")</f>
        <v>Old</v>
      </c>
      <c r="C3629" t="inlineStr">
        <is>
          <t>E_Karan_Natuf_Kiosk_07072026</t>
        </is>
      </c>
      <c r="D3629" t="inlineStr">
        <is>
          <t>(campaign level)</t>
        </is>
      </c>
      <c r="E3629" t="inlineStr">
        <is>
          <t>(n/a - spend)</t>
        </is>
      </c>
      <c r="F3629" t="inlineStr">
        <is>
          <t>(n/a - spend)</t>
        </is>
      </c>
      <c r="G3629" t="inlineStr">
        <is>
          <t>(n/a - spend)</t>
        </is>
      </c>
      <c r="H3629" s="39" t="inlineStr">
        <is>
          <t>(n/a - spend)</t>
        </is>
      </c>
      <c r="I3629" t="inlineStr">
        <is>
          <t>(n/a - spend)</t>
        </is>
      </c>
      <c r="J3629" t="inlineStr">
        <is>
          <t>(n/a - spend)</t>
        </is>
      </c>
      <c r="K3629" t="inlineStr">
        <is>
          <t>(n/a - spend)</t>
        </is>
      </c>
      <c r="L3629" t="inlineStr">
        <is>
          <t>(n/a - spend)</t>
        </is>
      </c>
      <c r="M3629" t="inlineStr">
        <is>
          <t>(n/a - spend)</t>
        </is>
      </c>
      <c r="N3629" t="inlineStr">
        <is>
          <t>(n/a - spend)</t>
        </is>
      </c>
      <c r="O3629" t="n">
        <v>0</v>
      </c>
      <c r="P3629" s="40">
        <f>IF(A3629="Lead",IF(ISNUMBER(MATCH(G3629,QualityStatuses,0)),1,0),0)</f>
        <v>0</v>
      </c>
      <c r="Q3629" s="40">
        <f>IF(A3629="Lead",IF(G3629="New Lead",0,1),0)</f>
        <v>0</v>
      </c>
      <c r="R3629" s="40">
        <f>IF(A3629="Lead",IF(G3629="Lost",1,0),0)</f>
        <v>0</v>
      </c>
      <c r="S3629" t="n">
        <v>0</v>
      </c>
      <c r="T3629" t="n">
        <v>0</v>
      </c>
      <c r="U3629">
        <f>SUMIFS(Meta_Campaigns!$G$2:$G$29,Meta_Campaigns!$A$2:$A$29,$C3629)</f>
        <v>54540.16</v>
      </c>
      <c r="V3629">
        <f>SUMIFS(Meta_Campaigns!$F$2:$F$29,Meta_Campaigns!$A$2:$A$29,$C3629)</f>
        <v>37281</v>
      </c>
      <c r="W3629">
        <f>SUMIFS(Meta_Campaigns!$H$2:$H$29,Meta_Campaigns!$A$2:$A$29,$C3629)</f>
        <v>444</v>
      </c>
      <c r="X3629">
        <f>SUMIFS(Meta_Campaigns!$P$2:$P$29,Meta_Campaigns!$A$2:$A$29,$C3629)</f>
        <v>30</v>
      </c>
      <c r="Y3629">
        <f>IF(AND(A3629="Lead",COUNTIF(MetaCamps,C3629)&gt;0),1,0)</f>
        <v>0</v>
      </c>
      <c r="Z3629">
        <f>IF(Y3629=1,P3629,0)</f>
        <v>0</v>
      </c>
    </row>
    <row r="3630">
      <c r="A3630" t="inlineStr">
        <is>
          <t>Spend</t>
        </is>
      </c>
      <c r="B3630" s="39" t="str">
        <f>IFERROR(INDEX(CampTypes,MATCH(C3630,CampList,0)),"Unattributed")</f>
        <v>Old</v>
      </c>
      <c r="C3630" t="inlineStr">
        <is>
          <t>E_Suresh_Natuf_Kiosk_07072026</t>
        </is>
      </c>
      <c r="D3630" t="inlineStr">
        <is>
          <t>(campaign level)</t>
        </is>
      </c>
      <c r="E3630" t="inlineStr">
        <is>
          <t>(n/a - spend)</t>
        </is>
      </c>
      <c r="F3630" t="inlineStr">
        <is>
          <t>(n/a - spend)</t>
        </is>
      </c>
      <c r="G3630" t="inlineStr">
        <is>
          <t>(n/a - spend)</t>
        </is>
      </c>
      <c r="H3630" s="39" t="inlineStr">
        <is>
          <t>(n/a - spend)</t>
        </is>
      </c>
      <c r="I3630" t="inlineStr">
        <is>
          <t>(n/a - spend)</t>
        </is>
      </c>
      <c r="J3630" t="inlineStr">
        <is>
          <t>(n/a - spend)</t>
        </is>
      </c>
      <c r="K3630" t="inlineStr">
        <is>
          <t>(n/a - spend)</t>
        </is>
      </c>
      <c r="L3630" t="inlineStr">
        <is>
          <t>(n/a - spend)</t>
        </is>
      </c>
      <c r="M3630" t="inlineStr">
        <is>
          <t>(n/a - spend)</t>
        </is>
      </c>
      <c r="N3630" t="inlineStr">
        <is>
          <t>(n/a - spend)</t>
        </is>
      </c>
      <c r="O3630" t="n">
        <v>0</v>
      </c>
      <c r="P3630" s="40">
        <f>IF(A3630="Lead",IF(ISNUMBER(MATCH(G3630,QualityStatuses,0)),1,0),0)</f>
        <v>0</v>
      </c>
      <c r="Q3630" s="40">
        <f>IF(A3630="Lead",IF(G3630="New Lead",0,1),0)</f>
        <v>0</v>
      </c>
      <c r="R3630" s="40">
        <f>IF(A3630="Lead",IF(G3630="Lost",1,0),0)</f>
        <v>0</v>
      </c>
      <c r="S3630" t="n">
        <v>0</v>
      </c>
      <c r="T3630" t="n">
        <v>0</v>
      </c>
      <c r="U3630">
        <f>SUMIFS(Meta_Campaigns!$G$2:$G$29,Meta_Campaigns!$A$2:$A$29,$C3630)</f>
        <v>232416.42</v>
      </c>
      <c r="V3630">
        <f>SUMIFS(Meta_Campaigns!$F$2:$F$29,Meta_Campaigns!$A$2:$A$29,$C3630)</f>
        <v>210455</v>
      </c>
      <c r="W3630">
        <f>SUMIFS(Meta_Campaigns!$H$2:$H$29,Meta_Campaigns!$A$2:$A$29,$C3630)</f>
        <v>2446</v>
      </c>
      <c r="X3630">
        <f>SUMIFS(Meta_Campaigns!$P$2:$P$29,Meta_Campaigns!$A$2:$A$29,$C3630)</f>
        <v>360</v>
      </c>
      <c r="Y3630">
        <f>IF(AND(A3630="Lead",COUNTIF(MetaCamps,C3630)&gt;0),1,0)</f>
        <v>0</v>
      </c>
      <c r="Z3630">
        <f>IF(Y3630=1,P3630,0)</f>
        <v>0</v>
      </c>
    </row>
    <row r="3631">
      <c r="A3631" t="inlineStr">
        <is>
          <t>Spend</t>
        </is>
      </c>
      <c r="B3631" s="39" t="str">
        <f>IFERROR(INDEX(CampTypes,MATCH(C3631,CampList,0)),"Unattributed")</f>
        <v>Old</v>
      </c>
      <c r="C3631" t="inlineStr">
        <is>
          <t>E_Karan_Natuf_All_07072026</t>
        </is>
      </c>
      <c r="D3631" t="inlineStr">
        <is>
          <t>(campaign level)</t>
        </is>
      </c>
      <c r="E3631" t="inlineStr">
        <is>
          <t>(n/a - spend)</t>
        </is>
      </c>
      <c r="F3631" t="inlineStr">
        <is>
          <t>(n/a - spend)</t>
        </is>
      </c>
      <c r="G3631" t="inlineStr">
        <is>
          <t>(n/a - spend)</t>
        </is>
      </c>
      <c r="H3631" s="39" t="inlineStr">
        <is>
          <t>(n/a - spend)</t>
        </is>
      </c>
      <c r="I3631" t="inlineStr">
        <is>
          <t>(n/a - spend)</t>
        </is>
      </c>
      <c r="J3631" t="inlineStr">
        <is>
          <t>(n/a - spend)</t>
        </is>
      </c>
      <c r="K3631" t="inlineStr">
        <is>
          <t>(n/a - spend)</t>
        </is>
      </c>
      <c r="L3631" t="inlineStr">
        <is>
          <t>(n/a - spend)</t>
        </is>
      </c>
      <c r="M3631" t="inlineStr">
        <is>
          <t>(n/a - spend)</t>
        </is>
      </c>
      <c r="N3631" t="inlineStr">
        <is>
          <t>(n/a - spend)</t>
        </is>
      </c>
      <c r="O3631" t="n">
        <v>0</v>
      </c>
      <c r="P3631" s="40">
        <f>IF(A3631="Lead",IF(ISNUMBER(MATCH(G3631,QualityStatuses,0)),1,0),0)</f>
        <v>0</v>
      </c>
      <c r="Q3631" s="40">
        <f>IF(A3631="Lead",IF(G3631="New Lead",0,1),0)</f>
        <v>0</v>
      </c>
      <c r="R3631" s="40">
        <f>IF(A3631="Lead",IF(G3631="Lost",1,0),0)</f>
        <v>0</v>
      </c>
      <c r="S3631" t="n">
        <v>0</v>
      </c>
      <c r="T3631" t="n">
        <v>0</v>
      </c>
      <c r="U3631">
        <f>SUMIFS(Meta_Campaigns!$G$2:$G$29,Meta_Campaigns!$A$2:$A$29,$C3631)</f>
        <v>277596.99</v>
      </c>
      <c r="V3631">
        <f>SUMIFS(Meta_Campaigns!$F$2:$F$29,Meta_Campaigns!$A$2:$A$29,$C3631)</f>
        <v>164085</v>
      </c>
      <c r="W3631">
        <f>SUMIFS(Meta_Campaigns!$H$2:$H$29,Meta_Campaigns!$A$2:$A$29,$C3631)</f>
        <v>1632</v>
      </c>
      <c r="X3631">
        <f>SUMIFS(Meta_Campaigns!$P$2:$P$29,Meta_Campaigns!$A$2:$A$29,$C3631)</f>
        <v>289</v>
      </c>
      <c r="Y3631">
        <f>IF(AND(A3631="Lead",COUNTIF(MetaCamps,C3631)&gt;0),1,0)</f>
        <v>0</v>
      </c>
      <c r="Z3631">
        <f>IF(Y3631=1,P3631,0)</f>
        <v>0</v>
      </c>
    </row>
    <row r="3632">
      <c r="A3632" t="inlineStr">
        <is>
          <t>Spend</t>
        </is>
      </c>
      <c r="B3632" s="39" t="str">
        <f>IFERROR(INDEX(CampTypes,MATCH(C3632,CampList,0)),"Unattributed")</f>
        <v>Old</v>
      </c>
      <c r="C3632" t="inlineStr">
        <is>
          <t>E_Selva_Natuf_All_07072026</t>
        </is>
      </c>
      <c r="D3632" t="inlineStr">
        <is>
          <t>(campaign level)</t>
        </is>
      </c>
      <c r="E3632" t="inlineStr">
        <is>
          <t>(n/a - spend)</t>
        </is>
      </c>
      <c r="F3632" t="inlineStr">
        <is>
          <t>(n/a - spend)</t>
        </is>
      </c>
      <c r="G3632" t="inlineStr">
        <is>
          <t>(n/a - spend)</t>
        </is>
      </c>
      <c r="H3632" s="39" t="inlineStr">
        <is>
          <t>(n/a - spend)</t>
        </is>
      </c>
      <c r="I3632" t="inlineStr">
        <is>
          <t>(n/a - spend)</t>
        </is>
      </c>
      <c r="J3632" t="inlineStr">
        <is>
          <t>(n/a - spend)</t>
        </is>
      </c>
      <c r="K3632" t="inlineStr">
        <is>
          <t>(n/a - spend)</t>
        </is>
      </c>
      <c r="L3632" t="inlineStr">
        <is>
          <t>(n/a - spend)</t>
        </is>
      </c>
      <c r="M3632" t="inlineStr">
        <is>
          <t>(n/a - spend)</t>
        </is>
      </c>
      <c r="N3632" t="inlineStr">
        <is>
          <t>(n/a - spend)</t>
        </is>
      </c>
      <c r="O3632" t="n">
        <v>0</v>
      </c>
      <c r="P3632" s="40">
        <f>IF(A3632="Lead",IF(ISNUMBER(MATCH(G3632,QualityStatuses,0)),1,0),0)</f>
        <v>0</v>
      </c>
      <c r="Q3632" s="40">
        <f>IF(A3632="Lead",IF(G3632="New Lead",0,1),0)</f>
        <v>0</v>
      </c>
      <c r="R3632" s="40">
        <f>IF(A3632="Lead",IF(G3632="Lost",1,0),0)</f>
        <v>0</v>
      </c>
      <c r="S3632" t="n">
        <v>0</v>
      </c>
      <c r="T3632" t="n">
        <v>0</v>
      </c>
      <c r="U3632">
        <f>SUMIFS(Meta_Campaigns!$G$2:$G$29,Meta_Campaigns!$A$2:$A$29,$C3632)</f>
        <v>80349.25</v>
      </c>
      <c r="V3632">
        <f>SUMIFS(Meta_Campaigns!$F$2:$F$29,Meta_Campaigns!$A$2:$A$29,$C3632)</f>
        <v>78881</v>
      </c>
      <c r="W3632">
        <f>SUMIFS(Meta_Campaigns!$H$2:$H$29,Meta_Campaigns!$A$2:$A$29,$C3632)</f>
        <v>806</v>
      </c>
      <c r="X3632">
        <f>SUMIFS(Meta_Campaigns!$P$2:$P$29,Meta_Campaigns!$A$2:$A$29,$C3632)</f>
        <v>71</v>
      </c>
      <c r="Y3632">
        <f>IF(AND(A3632="Lead",COUNTIF(MetaCamps,C3632)&gt;0),1,0)</f>
        <v>0</v>
      </c>
      <c r="Z3632">
        <f>IF(Y3632=1,P3632,0)</f>
        <v>0</v>
      </c>
    </row>
    <row r="3633">
      <c r="A3633" t="inlineStr">
        <is>
          <t>Spend</t>
        </is>
      </c>
      <c r="B3633" s="39" t="str">
        <f>IFERROR(INDEX(CampTypes,MATCH(C3633,CampList,0)),"Unattributed")</f>
        <v>Old</v>
      </c>
      <c r="C3633" t="inlineStr">
        <is>
          <t>natuf_Kiosk_14072026_Hindi</t>
        </is>
      </c>
      <c r="D3633" t="inlineStr">
        <is>
          <t>(campaign level)</t>
        </is>
      </c>
      <c r="E3633" t="inlineStr">
        <is>
          <t>(n/a - spend)</t>
        </is>
      </c>
      <c r="F3633" t="inlineStr">
        <is>
          <t>(n/a - spend)</t>
        </is>
      </c>
      <c r="G3633" t="inlineStr">
        <is>
          <t>(n/a - spend)</t>
        </is>
      </c>
      <c r="H3633" s="39" t="inlineStr">
        <is>
          <t>(n/a - spend)</t>
        </is>
      </c>
      <c r="I3633" t="inlineStr">
        <is>
          <t>(n/a - spend)</t>
        </is>
      </c>
      <c r="J3633" t="inlineStr">
        <is>
          <t>(n/a - spend)</t>
        </is>
      </c>
      <c r="K3633" t="inlineStr">
        <is>
          <t>(n/a - spend)</t>
        </is>
      </c>
      <c r="L3633" t="inlineStr">
        <is>
          <t>(n/a - spend)</t>
        </is>
      </c>
      <c r="M3633" t="inlineStr">
        <is>
          <t>(n/a - spend)</t>
        </is>
      </c>
      <c r="N3633" t="inlineStr">
        <is>
          <t>(n/a - spend)</t>
        </is>
      </c>
      <c r="O3633" t="n">
        <v>0</v>
      </c>
      <c r="P3633" s="40">
        <f>IF(A3633="Lead",IF(ISNUMBER(MATCH(G3633,QualityStatuses,0)),1,0),0)</f>
        <v>0</v>
      </c>
      <c r="Q3633" s="40">
        <f>IF(A3633="Lead",IF(G3633="New Lead",0,1),0)</f>
        <v>0</v>
      </c>
      <c r="R3633" s="40">
        <f>IF(A3633="Lead",IF(G3633="Lost",1,0),0)</f>
        <v>0</v>
      </c>
      <c r="S3633" t="n">
        <v>0</v>
      </c>
      <c r="T3633" t="n">
        <v>0</v>
      </c>
      <c r="U3633">
        <f>SUMIFS(Meta_Campaigns!$G$2:$G$29,Meta_Campaigns!$A$2:$A$29,$C3633)</f>
        <v>180149.88</v>
      </c>
      <c r="V3633">
        <f>SUMIFS(Meta_Campaigns!$F$2:$F$29,Meta_Campaigns!$A$2:$A$29,$C3633)</f>
        <v>419595</v>
      </c>
      <c r="W3633">
        <f>SUMIFS(Meta_Campaigns!$H$2:$H$29,Meta_Campaigns!$A$2:$A$29,$C3633)</f>
        <v>3627</v>
      </c>
      <c r="X3633">
        <f>SUMIFS(Meta_Campaigns!$P$2:$P$29,Meta_Campaigns!$A$2:$A$29,$C3633)</f>
        <v>438</v>
      </c>
      <c r="Y3633">
        <f>IF(AND(A3633="Lead",COUNTIF(MetaCamps,C3633)&gt;0),1,0)</f>
        <v>0</v>
      </c>
      <c r="Z3633">
        <f>IF(Y3633=1,P3633,0)</f>
        <v>0</v>
      </c>
    </row>
    <row r="3634">
      <c r="A3634" t="inlineStr">
        <is>
          <t>Spend</t>
        </is>
      </c>
      <c r="B3634" s="39" t="str">
        <f>IFERROR(INDEX(CampTypes,MATCH(C3634,CampList,0)),"Unattributed")</f>
        <v>Old</v>
      </c>
      <c r="C3634" t="inlineStr">
        <is>
          <t>E_Natuf_Generic_13082026</t>
        </is>
      </c>
      <c r="D3634" t="inlineStr">
        <is>
          <t>(campaign level)</t>
        </is>
      </c>
      <c r="E3634" t="inlineStr">
        <is>
          <t>(n/a - spend)</t>
        </is>
      </c>
      <c r="F3634" t="inlineStr">
        <is>
          <t>(n/a - spend)</t>
        </is>
      </c>
      <c r="G3634" t="inlineStr">
        <is>
          <t>(n/a - spend)</t>
        </is>
      </c>
      <c r="H3634" s="39" t="inlineStr">
        <is>
          <t>(n/a - spend)</t>
        </is>
      </c>
      <c r="I3634" t="inlineStr">
        <is>
          <t>(n/a - spend)</t>
        </is>
      </c>
      <c r="J3634" t="inlineStr">
        <is>
          <t>(n/a - spend)</t>
        </is>
      </c>
      <c r="K3634" t="inlineStr">
        <is>
          <t>(n/a - spend)</t>
        </is>
      </c>
      <c r="L3634" t="inlineStr">
        <is>
          <t>(n/a - spend)</t>
        </is>
      </c>
      <c r="M3634" t="inlineStr">
        <is>
          <t>(n/a - spend)</t>
        </is>
      </c>
      <c r="N3634" t="inlineStr">
        <is>
          <t>(n/a - spend)</t>
        </is>
      </c>
      <c r="O3634" t="n">
        <v>0</v>
      </c>
      <c r="P3634" s="40">
        <f>IF(A3634="Lead",IF(ISNUMBER(MATCH(G3634,QualityStatuses,0)),1,0),0)</f>
        <v>0</v>
      </c>
      <c r="Q3634" s="40">
        <f>IF(A3634="Lead",IF(G3634="New Lead",0,1),0)</f>
        <v>0</v>
      </c>
      <c r="R3634" s="40">
        <f>IF(A3634="Lead",IF(G3634="Lost",1,0),0)</f>
        <v>0</v>
      </c>
      <c r="S3634" t="n">
        <v>0</v>
      </c>
      <c r="T3634" t="n">
        <v>0</v>
      </c>
      <c r="U3634">
        <f>SUMIFS(Meta_Campaigns!$G$2:$G$29,Meta_Campaigns!$A$2:$A$29,$C3634)</f>
        <v>233578.47</v>
      </c>
      <c r="V3634">
        <f>SUMIFS(Meta_Campaigns!$F$2:$F$29,Meta_Campaigns!$A$2:$A$29,$C3634)</f>
        <v>243248</v>
      </c>
      <c r="W3634">
        <f>SUMIFS(Meta_Campaigns!$H$2:$H$29,Meta_Campaigns!$A$2:$A$29,$C3634)</f>
        <v>2722</v>
      </c>
      <c r="X3634">
        <f>SUMIFS(Meta_Campaigns!$P$2:$P$29,Meta_Campaigns!$A$2:$A$29,$C3634)</f>
        <v>245</v>
      </c>
      <c r="Y3634">
        <f>IF(AND(A3634="Lead",COUNTIF(MetaCamps,C3634)&gt;0),1,0)</f>
        <v>0</v>
      </c>
      <c r="Z3634">
        <f>IF(Y3634=1,P3634,0)</f>
        <v>0</v>
      </c>
    </row>
    <row r="3635">
      <c r="A3635" t="inlineStr">
        <is>
          <t>Spend</t>
        </is>
      </c>
      <c r="B3635" s="39" t="str">
        <f>IFERROR(INDEX(CampTypes,MATCH(C3635,CampList,0)),"Unattributed")</f>
        <v>Old</v>
      </c>
      <c r="C3635" t="inlineStr">
        <is>
          <t>E_Natuf_MF_05092026</t>
        </is>
      </c>
      <c r="D3635" t="inlineStr">
        <is>
          <t>(campaign level)</t>
        </is>
      </c>
      <c r="E3635" t="inlineStr">
        <is>
          <t>(n/a - spend)</t>
        </is>
      </c>
      <c r="F3635" t="inlineStr">
        <is>
          <t>(n/a - spend)</t>
        </is>
      </c>
      <c r="G3635" t="inlineStr">
        <is>
          <t>(n/a - spend)</t>
        </is>
      </c>
      <c r="H3635" s="39" t="inlineStr">
        <is>
          <t>(n/a - spend)</t>
        </is>
      </c>
      <c r="I3635" t="inlineStr">
        <is>
          <t>(n/a - spend)</t>
        </is>
      </c>
      <c r="J3635" t="inlineStr">
        <is>
          <t>(n/a - spend)</t>
        </is>
      </c>
      <c r="K3635" t="inlineStr">
        <is>
          <t>(n/a - spend)</t>
        </is>
      </c>
      <c r="L3635" t="inlineStr">
        <is>
          <t>(n/a - spend)</t>
        </is>
      </c>
      <c r="M3635" t="inlineStr">
        <is>
          <t>(n/a - spend)</t>
        </is>
      </c>
      <c r="N3635" t="inlineStr">
        <is>
          <t>(n/a - spend)</t>
        </is>
      </c>
      <c r="O3635" t="n">
        <v>0</v>
      </c>
      <c r="P3635" s="40">
        <f>IF(A3635="Lead",IF(ISNUMBER(MATCH(G3635,QualityStatuses,0)),1,0),0)</f>
        <v>0</v>
      </c>
      <c r="Q3635" s="40">
        <f>IF(A3635="Lead",IF(G3635="New Lead",0,1),0)</f>
        <v>0</v>
      </c>
      <c r="R3635" s="40">
        <f>IF(A3635="Lead",IF(G3635="Lost",1,0),0)</f>
        <v>0</v>
      </c>
      <c r="S3635" t="n">
        <v>0</v>
      </c>
      <c r="T3635" t="n">
        <v>0</v>
      </c>
      <c r="U3635">
        <f>SUMIFS(Meta_Campaigns!$G$2:$G$29,Meta_Campaigns!$A$2:$A$29,$C3635)</f>
        <v>79772.24</v>
      </c>
      <c r="V3635">
        <f>SUMIFS(Meta_Campaigns!$F$2:$F$29,Meta_Campaigns!$A$2:$A$29,$C3635)</f>
        <v>130721</v>
      </c>
      <c r="W3635">
        <f>SUMIFS(Meta_Campaigns!$H$2:$H$29,Meta_Campaigns!$A$2:$A$29,$C3635)</f>
        <v>1050</v>
      </c>
      <c r="X3635">
        <f>SUMIFS(Meta_Campaigns!$P$2:$P$29,Meta_Campaigns!$A$2:$A$29,$C3635)</f>
        <v>30</v>
      </c>
      <c r="Y3635">
        <f>IF(AND(A3635="Lead",COUNTIF(MetaCamps,C3635)&gt;0),1,0)</f>
        <v>0</v>
      </c>
      <c r="Z3635">
        <f>IF(Y3635=1,P3635,0)</f>
        <v>0</v>
      </c>
    </row>
    <row r="3636">
      <c r="A3636" t="inlineStr">
        <is>
          <t>Spend</t>
        </is>
      </c>
      <c r="B3636" s="39" t="str">
        <f>IFERROR(INDEX(CampTypes,MATCH(C3636,CampList,0)),"Unattributed")</f>
        <v>Old</v>
      </c>
      <c r="C3636" t="inlineStr">
        <is>
          <t>E_Natuf_Generic_09092026</t>
        </is>
      </c>
      <c r="D3636" t="inlineStr">
        <is>
          <t>(campaign level)</t>
        </is>
      </c>
      <c r="E3636" t="inlineStr">
        <is>
          <t>(n/a - spend)</t>
        </is>
      </c>
      <c r="F3636" t="inlineStr">
        <is>
          <t>(n/a - spend)</t>
        </is>
      </c>
      <c r="G3636" t="inlineStr">
        <is>
          <t>(n/a - spend)</t>
        </is>
      </c>
      <c r="H3636" s="39" t="inlineStr">
        <is>
          <t>(n/a - spend)</t>
        </is>
      </c>
      <c r="I3636" t="inlineStr">
        <is>
          <t>(n/a - spend)</t>
        </is>
      </c>
      <c r="J3636" t="inlineStr">
        <is>
          <t>(n/a - spend)</t>
        </is>
      </c>
      <c r="K3636" t="inlineStr">
        <is>
          <t>(n/a - spend)</t>
        </is>
      </c>
      <c r="L3636" t="inlineStr">
        <is>
          <t>(n/a - spend)</t>
        </is>
      </c>
      <c r="M3636" t="inlineStr">
        <is>
          <t>(n/a - spend)</t>
        </is>
      </c>
      <c r="N3636" t="inlineStr">
        <is>
          <t>(n/a - spend)</t>
        </is>
      </c>
      <c r="O3636" t="n">
        <v>0</v>
      </c>
      <c r="P3636" s="40">
        <f>IF(A3636="Lead",IF(ISNUMBER(MATCH(G3636,QualityStatuses,0)),1,0),0)</f>
        <v>0</v>
      </c>
      <c r="Q3636" s="40">
        <f>IF(A3636="Lead",IF(G3636="New Lead",0,1),0)</f>
        <v>0</v>
      </c>
      <c r="R3636" s="40">
        <f>IF(A3636="Lead",IF(G3636="Lost",1,0),0)</f>
        <v>0</v>
      </c>
      <c r="S3636" t="n">
        <v>0</v>
      </c>
      <c r="T3636" t="n">
        <v>0</v>
      </c>
      <c r="U3636">
        <f>SUMIFS(Meta_Campaigns!$G$2:$G$29,Meta_Campaigns!$A$2:$A$29,$C3636)</f>
        <v>71194.81</v>
      </c>
      <c r="V3636">
        <f>SUMIFS(Meta_Campaigns!$F$2:$F$29,Meta_Campaigns!$A$2:$A$29,$C3636)</f>
        <v>136362</v>
      </c>
      <c r="W3636">
        <f>SUMIFS(Meta_Campaigns!$H$2:$H$29,Meta_Campaigns!$A$2:$A$29,$C3636)</f>
        <v>1618</v>
      </c>
      <c r="X3636">
        <f>SUMIFS(Meta_Campaigns!$P$2:$P$29,Meta_Campaigns!$A$2:$A$29,$C3636)</f>
        <v>77</v>
      </c>
      <c r="Y3636">
        <f>IF(AND(A3636="Lead",COUNTIF(MetaCamps,C3636)&gt;0),1,0)</f>
        <v>0</v>
      </c>
      <c r="Z3636">
        <f>IF(Y3636=1,P3636,0)</f>
        <v>0</v>
      </c>
    </row>
    <row r="3637">
      <c r="A3637" t="inlineStr">
        <is>
          <t>Spend</t>
        </is>
      </c>
      <c r="B3637" s="39" t="str">
        <f>IFERROR(INDEX(CampTypes,MATCH(C3637,CampList,0)),"Unattributed")</f>
        <v>Old</v>
      </c>
      <c r="C3637" t="inlineStr">
        <is>
          <t>E_Natuf_Foco_10092026</t>
        </is>
      </c>
      <c r="D3637" t="inlineStr">
        <is>
          <t>(campaign level)</t>
        </is>
      </c>
      <c r="E3637" t="inlineStr">
        <is>
          <t>(n/a - spend)</t>
        </is>
      </c>
      <c r="F3637" t="inlineStr">
        <is>
          <t>(n/a - spend)</t>
        </is>
      </c>
      <c r="G3637" t="inlineStr">
        <is>
          <t>(n/a - spend)</t>
        </is>
      </c>
      <c r="H3637" s="39" t="inlineStr">
        <is>
          <t>(n/a - spend)</t>
        </is>
      </c>
      <c r="I3637" t="inlineStr">
        <is>
          <t>(n/a - spend)</t>
        </is>
      </c>
      <c r="J3637" t="inlineStr">
        <is>
          <t>(n/a - spend)</t>
        </is>
      </c>
      <c r="K3637" t="inlineStr">
        <is>
          <t>(n/a - spend)</t>
        </is>
      </c>
      <c r="L3637" t="inlineStr">
        <is>
          <t>(n/a - spend)</t>
        </is>
      </c>
      <c r="M3637" t="inlineStr">
        <is>
          <t>(n/a - spend)</t>
        </is>
      </c>
      <c r="N3637" t="inlineStr">
        <is>
          <t>(n/a - spend)</t>
        </is>
      </c>
      <c r="O3637" t="n">
        <v>0</v>
      </c>
      <c r="P3637" s="40">
        <f>IF(A3637="Lead",IF(ISNUMBER(MATCH(G3637,QualityStatuses,0)),1,0),0)</f>
        <v>0</v>
      </c>
      <c r="Q3637" s="40">
        <f>IF(A3637="Lead",IF(G3637="New Lead",0,1),0)</f>
        <v>0</v>
      </c>
      <c r="R3637" s="40">
        <f>IF(A3637="Lead",IF(G3637="Lost",1,0),0)</f>
        <v>0</v>
      </c>
      <c r="S3637" t="n">
        <v>0</v>
      </c>
      <c r="T3637" t="n">
        <v>0</v>
      </c>
      <c r="U3637">
        <f>SUMIFS(Meta_Campaigns!$G$2:$G$29,Meta_Campaigns!$A$2:$A$29,$C3637)</f>
        <v>46413.52</v>
      </c>
      <c r="V3637">
        <f>SUMIFS(Meta_Campaigns!$F$2:$F$29,Meta_Campaigns!$A$2:$A$29,$C3637)</f>
        <v>94401</v>
      </c>
      <c r="W3637">
        <f>SUMIFS(Meta_Campaigns!$H$2:$H$29,Meta_Campaigns!$A$2:$A$29,$C3637)</f>
        <v>722</v>
      </c>
      <c r="X3637">
        <f>SUMIFS(Meta_Campaigns!$P$2:$P$29,Meta_Campaigns!$A$2:$A$29,$C3637)</f>
        <v>40</v>
      </c>
      <c r="Y3637">
        <f>IF(AND(A3637="Lead",COUNTIF(MetaCamps,C3637)&gt;0),1,0)</f>
        <v>0</v>
      </c>
      <c r="Z3637">
        <f>IF(Y3637=1,P3637,0)</f>
        <v>0</v>
      </c>
    </row>
    <row r="3638">
      <c r="A3638" t="inlineStr">
        <is>
          <t>Spend</t>
        </is>
      </c>
      <c r="B3638" s="39" t="str">
        <f>IFERROR(INDEX(CampTypes,MATCH(C3638,CampList,0)),"Unattributed")</f>
        <v>Old</v>
      </c>
      <c r="C3638" t="inlineStr">
        <is>
          <t>E_Natuf_Web_23092026</t>
        </is>
      </c>
      <c r="D3638" t="inlineStr">
        <is>
          <t>(campaign level)</t>
        </is>
      </c>
      <c r="E3638" t="inlineStr">
        <is>
          <t>(n/a - spend)</t>
        </is>
      </c>
      <c r="F3638" t="inlineStr">
        <is>
          <t>(n/a - spend)</t>
        </is>
      </c>
      <c r="G3638" t="inlineStr">
        <is>
          <t>(n/a - spend)</t>
        </is>
      </c>
      <c r="H3638" s="39" t="inlineStr">
        <is>
          <t>(n/a - spend)</t>
        </is>
      </c>
      <c r="I3638" t="inlineStr">
        <is>
          <t>(n/a - spend)</t>
        </is>
      </c>
      <c r="J3638" t="inlineStr">
        <is>
          <t>(n/a - spend)</t>
        </is>
      </c>
      <c r="K3638" t="inlineStr">
        <is>
          <t>(n/a - spend)</t>
        </is>
      </c>
      <c r="L3638" t="inlineStr">
        <is>
          <t>(n/a - spend)</t>
        </is>
      </c>
      <c r="M3638" t="inlineStr">
        <is>
          <t>(n/a - spend)</t>
        </is>
      </c>
      <c r="N3638" t="inlineStr">
        <is>
          <t>(n/a - spend)</t>
        </is>
      </c>
      <c r="O3638" t="n">
        <v>0</v>
      </c>
      <c r="P3638" s="40">
        <f>IF(A3638="Lead",IF(ISNUMBER(MATCH(G3638,QualityStatuses,0)),1,0),0)</f>
        <v>0</v>
      </c>
      <c r="Q3638" s="40">
        <f>IF(A3638="Lead",IF(G3638="New Lead",0,1),0)</f>
        <v>0</v>
      </c>
      <c r="R3638" s="40">
        <f>IF(A3638="Lead",IF(G3638="Lost",1,0),0)</f>
        <v>0</v>
      </c>
      <c r="S3638" t="n">
        <v>0</v>
      </c>
      <c r="T3638" t="n">
        <v>0</v>
      </c>
      <c r="U3638">
        <f>SUMIFS(Meta_Campaigns!$G$2:$G$29,Meta_Campaigns!$A$2:$A$29,$C3638)</f>
        <v>6412.86</v>
      </c>
      <c r="V3638">
        <f>SUMIFS(Meta_Campaigns!$F$2:$F$29,Meta_Campaigns!$A$2:$A$29,$C3638)</f>
        <v>189828</v>
      </c>
      <c r="W3638">
        <f>SUMIFS(Meta_Campaigns!$H$2:$H$29,Meta_Campaigns!$A$2:$A$29,$C3638)</f>
        <v>4334</v>
      </c>
      <c r="X3638">
        <f>SUMIFS(Meta_Campaigns!$P$2:$P$29,Meta_Campaigns!$A$2:$A$29,$C3638)</f>
        <v>0</v>
      </c>
      <c r="Y3638">
        <f>IF(AND(A3638="Lead",COUNTIF(MetaCamps,C3638)&gt;0),1,0)</f>
        <v>0</v>
      </c>
      <c r="Z3638">
        <f>IF(Y3638=1,P3638,0)</f>
        <v>0</v>
      </c>
    </row>
    <row r="3639">
      <c r="A3639" t="inlineStr">
        <is>
          <t>Spend</t>
        </is>
      </c>
      <c r="B3639" s="39" t="str">
        <f>IFERROR(INDEX(CampTypes,MATCH(C3639,CampList,0)),"Unattributed")</f>
        <v>Old</v>
      </c>
      <c r="C3639" t="inlineStr">
        <is>
          <t>E_Natuf_Amazon_29092026</t>
        </is>
      </c>
      <c r="D3639" t="inlineStr">
        <is>
          <t>(campaign level)</t>
        </is>
      </c>
      <c r="E3639" t="inlineStr">
        <is>
          <t>(n/a - spend)</t>
        </is>
      </c>
      <c r="F3639" t="inlineStr">
        <is>
          <t>(n/a - spend)</t>
        </is>
      </c>
      <c r="G3639" t="inlineStr">
        <is>
          <t>(n/a - spend)</t>
        </is>
      </c>
      <c r="H3639" s="39" t="inlineStr">
        <is>
          <t>(n/a - spend)</t>
        </is>
      </c>
      <c r="I3639" t="inlineStr">
        <is>
          <t>(n/a - spend)</t>
        </is>
      </c>
      <c r="J3639" t="inlineStr">
        <is>
          <t>(n/a - spend)</t>
        </is>
      </c>
      <c r="K3639" t="inlineStr">
        <is>
          <t>(n/a - spend)</t>
        </is>
      </c>
      <c r="L3639" t="inlineStr">
        <is>
          <t>(n/a - spend)</t>
        </is>
      </c>
      <c r="M3639" t="inlineStr">
        <is>
          <t>(n/a - spend)</t>
        </is>
      </c>
      <c r="N3639" t="inlineStr">
        <is>
          <t>(n/a - spend)</t>
        </is>
      </c>
      <c r="O3639" t="n">
        <v>0</v>
      </c>
      <c r="P3639" s="40">
        <f>IF(A3639="Lead",IF(ISNUMBER(MATCH(G3639,QualityStatuses,0)),1,0),0)</f>
        <v>0</v>
      </c>
      <c r="Q3639" s="40">
        <f>IF(A3639="Lead",IF(G3639="New Lead",0,1),0)</f>
        <v>0</v>
      </c>
      <c r="R3639" s="40">
        <f>IF(A3639="Lead",IF(G3639="Lost",1,0),0)</f>
        <v>0</v>
      </c>
      <c r="S3639" t="n">
        <v>0</v>
      </c>
      <c r="T3639" t="n">
        <v>0</v>
      </c>
      <c r="U3639">
        <f>SUMIFS(Meta_Campaigns!$G$2:$G$29,Meta_Campaigns!$A$2:$A$29,$C3639)</f>
        <v>39121.71</v>
      </c>
      <c r="V3639">
        <f>SUMIFS(Meta_Campaigns!$F$2:$F$29,Meta_Campaigns!$A$2:$A$29,$C3639)</f>
        <v>66258</v>
      </c>
      <c r="W3639">
        <f>SUMIFS(Meta_Campaigns!$H$2:$H$29,Meta_Campaigns!$A$2:$A$29,$C3639)</f>
        <v>772</v>
      </c>
      <c r="X3639">
        <f>SUMIFS(Meta_Campaigns!$P$2:$P$29,Meta_Campaigns!$A$2:$A$29,$C3639)</f>
        <v>22</v>
      </c>
      <c r="Y3639">
        <f>IF(AND(A3639="Lead",COUNTIF(MetaCamps,C3639)&gt;0),1,0)</f>
        <v>0</v>
      </c>
      <c r="Z3639">
        <f>IF(Y3639=1,P3639,0)</f>
        <v>0</v>
      </c>
    </row>
    <row r="3640">
      <c r="A3640" t="inlineStr">
        <is>
          <t>Spend</t>
        </is>
      </c>
      <c r="B3640" s="39" t="str">
        <f>IFERROR(INDEX(CampTypes,MATCH(C3640,CampList,0)),"Unattributed")</f>
        <v>New</v>
      </c>
      <c r="C3640" t="inlineStr">
        <is>
          <t>ABO | Natuf | Leads | Unit Franchise | India | Oct26 | V1</t>
        </is>
      </c>
      <c r="D3640" t="inlineStr">
        <is>
          <t>(campaign level)</t>
        </is>
      </c>
      <c r="E3640" t="inlineStr">
        <is>
          <t>(n/a - spend)</t>
        </is>
      </c>
      <c r="F3640" t="inlineStr">
        <is>
          <t>(n/a - spend)</t>
        </is>
      </c>
      <c r="G3640" t="inlineStr">
        <is>
          <t>(n/a - spend)</t>
        </is>
      </c>
      <c r="H3640" s="39" t="inlineStr">
        <is>
          <t>(n/a - spend)</t>
        </is>
      </c>
      <c r="I3640" t="inlineStr">
        <is>
          <t>(n/a - spend)</t>
        </is>
      </c>
      <c r="J3640" t="inlineStr">
        <is>
          <t>(n/a - spend)</t>
        </is>
      </c>
      <c r="K3640" t="inlineStr">
        <is>
          <t>(n/a - spend)</t>
        </is>
      </c>
      <c r="L3640" t="inlineStr">
        <is>
          <t>(n/a - spend)</t>
        </is>
      </c>
      <c r="M3640" t="inlineStr">
        <is>
          <t>(n/a - spend)</t>
        </is>
      </c>
      <c r="N3640" t="inlineStr">
        <is>
          <t>(n/a - spend)</t>
        </is>
      </c>
      <c r="O3640" t="n">
        <v>0</v>
      </c>
      <c r="P3640" s="40">
        <f>IF(A3640="Lead",IF(ISNUMBER(MATCH(G3640,QualityStatuses,0)),1,0),0)</f>
        <v>0</v>
      </c>
      <c r="Q3640" s="40">
        <f>IF(A3640="Lead",IF(G3640="New Lead",0,1),0)</f>
        <v>0</v>
      </c>
      <c r="R3640" s="40">
        <f>IF(A3640="Lead",IF(G3640="Lost",1,0),0)</f>
        <v>0</v>
      </c>
      <c r="S3640" t="n">
        <v>0</v>
      </c>
      <c r="T3640" t="n">
        <v>0</v>
      </c>
      <c r="U3640">
        <f>SUMIFS(Meta_Campaigns!$G$2:$G$29,Meta_Campaigns!$A$2:$A$29,$C3640)</f>
        <v>264151.59</v>
      </c>
      <c r="V3640">
        <f>SUMIFS(Meta_Campaigns!$F$2:$F$29,Meta_Campaigns!$A$2:$A$29,$C3640)</f>
        <v>2158611</v>
      </c>
      <c r="W3640">
        <f>SUMIFS(Meta_Campaigns!$H$2:$H$29,Meta_Campaigns!$A$2:$A$29,$C3640)</f>
        <v>12758</v>
      </c>
      <c r="X3640">
        <f>SUMIFS(Meta_Campaigns!$P$2:$P$29,Meta_Campaigns!$A$2:$A$29,$C3640)</f>
        <v>2102</v>
      </c>
      <c r="Y3640">
        <f>IF(AND(A3640="Lead",COUNTIF(MetaCamps,C3640)&gt;0),1,0)</f>
        <v>0</v>
      </c>
      <c r="Z3640">
        <f>IF(Y3640=1,P3640,0)</f>
        <v>0</v>
      </c>
    </row>
    <row r="3641">
      <c r="A3641" t="inlineStr">
        <is>
          <t>Spend</t>
        </is>
      </c>
      <c r="B3641" s="39" t="str">
        <f>IFERROR(INDEX(CampTypes,MATCH(C3641,CampList,0)),"Unattributed")</f>
        <v>New</v>
      </c>
      <c r="C3641" t="inlineStr">
        <is>
          <t>Natuf | ABO | WhatsApp | Unit Franchise | India | Oct26 | V1</t>
        </is>
      </c>
      <c r="D3641" t="inlineStr">
        <is>
          <t>(campaign level)</t>
        </is>
      </c>
      <c r="E3641" t="inlineStr">
        <is>
          <t>(n/a - spend)</t>
        </is>
      </c>
      <c r="F3641" t="inlineStr">
        <is>
          <t>(n/a - spend)</t>
        </is>
      </c>
      <c r="G3641" t="inlineStr">
        <is>
          <t>(n/a - spend)</t>
        </is>
      </c>
      <c r="H3641" s="39" t="inlineStr">
        <is>
          <t>(n/a - spend)</t>
        </is>
      </c>
      <c r="I3641" t="inlineStr">
        <is>
          <t>(n/a - spend)</t>
        </is>
      </c>
      <c r="J3641" t="inlineStr">
        <is>
          <t>(n/a - spend)</t>
        </is>
      </c>
      <c r="K3641" t="inlineStr">
        <is>
          <t>(n/a - spend)</t>
        </is>
      </c>
      <c r="L3641" t="inlineStr">
        <is>
          <t>(n/a - spend)</t>
        </is>
      </c>
      <c r="M3641" t="inlineStr">
        <is>
          <t>(n/a - spend)</t>
        </is>
      </c>
      <c r="N3641" t="inlineStr">
        <is>
          <t>(n/a - spend)</t>
        </is>
      </c>
      <c r="O3641" t="n">
        <v>0</v>
      </c>
      <c r="P3641" s="40">
        <f>IF(A3641="Lead",IF(ISNUMBER(MATCH(G3641,QualityStatuses,0)),1,0),0)</f>
        <v>0</v>
      </c>
      <c r="Q3641" s="40">
        <f>IF(A3641="Lead",IF(G3641="New Lead",0,1),0)</f>
        <v>0</v>
      </c>
      <c r="R3641" s="40">
        <f>IF(A3641="Lead",IF(G3641="Lost",1,0),0)</f>
        <v>0</v>
      </c>
      <c r="S3641" t="n">
        <v>0</v>
      </c>
      <c r="T3641" t="n">
        <v>0</v>
      </c>
      <c r="U3641">
        <f>SUMIFS(Meta_Campaigns!$G$2:$G$29,Meta_Campaigns!$A$2:$A$29,$C3641)</f>
        <v>25546.72</v>
      </c>
      <c r="V3641">
        <f>SUMIFS(Meta_Campaigns!$F$2:$F$29,Meta_Campaigns!$A$2:$A$29,$C3641)</f>
        <v>79702</v>
      </c>
      <c r="W3641">
        <f>SUMIFS(Meta_Campaigns!$H$2:$H$29,Meta_Campaigns!$A$2:$A$29,$C3641)</f>
        <v>486</v>
      </c>
      <c r="X3641">
        <f>SUMIFS(Meta_Campaigns!$P$2:$P$29,Meta_Campaigns!$A$2:$A$29,$C3641)</f>
        <v>266</v>
      </c>
      <c r="Y3641">
        <f>IF(AND(A3641="Lead",COUNTIF(MetaCamps,C3641)&gt;0),1,0)</f>
        <v>0</v>
      </c>
      <c r="Z3641">
        <f>IF(Y3641=1,P3641,0)</f>
        <v>0</v>
      </c>
    </row>
    <row r="3642">
      <c r="A3642" t="inlineStr">
        <is>
          <t>Spend</t>
        </is>
      </c>
      <c r="B3642" s="39" t="str">
        <f>IFERROR(INDEX(CampTypes,MATCH(C3642,CampList,0)),"Unattributed")</f>
        <v>New</v>
      </c>
      <c r="C3642" t="inlineStr">
        <is>
          <t>ABO | Natuf | Leads | Master Franchise | India | Oct26 | V1</t>
        </is>
      </c>
      <c r="D3642" t="inlineStr">
        <is>
          <t>(campaign level)</t>
        </is>
      </c>
      <c r="E3642" t="inlineStr">
        <is>
          <t>(n/a - spend)</t>
        </is>
      </c>
      <c r="F3642" t="inlineStr">
        <is>
          <t>(n/a - spend)</t>
        </is>
      </c>
      <c r="G3642" t="inlineStr">
        <is>
          <t>(n/a - spend)</t>
        </is>
      </c>
      <c r="H3642" s="39" t="inlineStr">
        <is>
          <t>(n/a - spend)</t>
        </is>
      </c>
      <c r="I3642" t="inlineStr">
        <is>
          <t>(n/a - spend)</t>
        </is>
      </c>
      <c r="J3642" t="inlineStr">
        <is>
          <t>(n/a - spend)</t>
        </is>
      </c>
      <c r="K3642" t="inlineStr">
        <is>
          <t>(n/a - spend)</t>
        </is>
      </c>
      <c r="L3642" t="inlineStr">
        <is>
          <t>(n/a - spend)</t>
        </is>
      </c>
      <c r="M3642" t="inlineStr">
        <is>
          <t>(n/a - spend)</t>
        </is>
      </c>
      <c r="N3642" t="inlineStr">
        <is>
          <t>(n/a - spend)</t>
        </is>
      </c>
      <c r="O3642" t="n">
        <v>0</v>
      </c>
      <c r="P3642" s="40">
        <f>IF(A3642="Lead",IF(ISNUMBER(MATCH(G3642,QualityStatuses,0)),1,0),0)</f>
        <v>0</v>
      </c>
      <c r="Q3642" s="40">
        <f>IF(A3642="Lead",IF(G3642="New Lead",0,1),0)</f>
        <v>0</v>
      </c>
      <c r="R3642" s="40">
        <f>IF(A3642="Lead",IF(G3642="Lost",1,0),0)</f>
        <v>0</v>
      </c>
      <c r="S3642" t="n">
        <v>0</v>
      </c>
      <c r="T3642" t="n">
        <v>0</v>
      </c>
      <c r="U3642">
        <f>SUMIFS(Meta_Campaigns!$G$2:$G$29,Meta_Campaigns!$A$2:$A$29,$C3642)</f>
        <v>55861.63</v>
      </c>
      <c r="V3642">
        <f>SUMIFS(Meta_Campaigns!$F$2:$F$29,Meta_Campaigns!$A$2:$A$29,$C3642)</f>
        <v>117446</v>
      </c>
      <c r="W3642">
        <f>SUMIFS(Meta_Campaigns!$H$2:$H$29,Meta_Campaigns!$A$2:$A$29,$C3642)</f>
        <v>788</v>
      </c>
      <c r="X3642">
        <f>SUMIFS(Meta_Campaigns!$P$2:$P$29,Meta_Campaigns!$A$2:$A$29,$C3642)</f>
        <v>188</v>
      </c>
      <c r="Y3642">
        <f>IF(AND(A3642="Lead",COUNTIF(MetaCamps,C3642)&gt;0),1,0)</f>
        <v>0</v>
      </c>
      <c r="Z3642">
        <f>IF(Y3642=1,P3642,0)</f>
        <v>0</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9CA3AF"/>
    <outlinePr summaryBelow="1" summaryRight="1"/>
    <pageSetUpPr/>
  </sheetPr>
  <dimension ref="A1:Y3628"/>
  <sheetViews>
    <sheetView workbookViewId="0">
      <pane xSplit="1" ySplit="1" topLeftCell="B2" activePane="bottomRight" state="frozen"/>
      <selection pane="topRight"/>
      <selection pane="bottomLeft"/>
      <selection pane="bottomRight" activeCell="B1" sqref="B1"/>
      <selection pane="bottomLeft" activeCell="A2" sqref="A2"/>
      <selection pane="bottomRight" activeCell="A1" sqref="A1"/>
    </sheetView>
  </sheetViews>
  <sheetFormatPr baseColWidth="8" defaultRowHeight="14.5"/>
  <cols>
    <col width="26.7265625" customWidth="1" min="1" max="1"/>
    <col width="17.7265625" customWidth="1" min="2" max="2"/>
    <col width="13.7265625" customWidth="1" min="3" max="3"/>
    <col width="10.7265625" customWidth="1" min="4" max="4"/>
    <col width="18.7265625" customWidth="1" min="5" max="5"/>
    <col width="26.7265625" customWidth="1" min="6" max="6"/>
    <col width="16.7265625" customWidth="1" min="7" max="7"/>
    <col width="14.7265625" customWidth="1" min="8" max="8"/>
    <col width="52.7265625" customWidth="1" min="9" max="10"/>
    <col width="38.7265625" customWidth="1" min="11" max="11"/>
    <col width="50.7265625" customWidth="1" min="12" max="13"/>
    <col width="56.7265625" customWidth="1" min="14" max="14"/>
    <col width="16.7265625" customWidth="1" min="15" max="16"/>
    <col width="22.7265625" customWidth="1" min="17" max="18"/>
    <col width="26.7265625" customWidth="1" min="19" max="19"/>
    <col width="16.7265625" customWidth="1" min="20" max="21"/>
    <col width="10.7265625" customWidth="1" min="22" max="23"/>
    <col width="15.7265625" customWidth="1" min="24" max="24"/>
    <col width="17.7265625" customWidth="1" min="25" max="25"/>
  </cols>
  <sheetData>
    <row r="1" ht="32" customHeight="1">
      <c r="A1" t="inlineStr">
        <is>
          <t>Lead ID</t>
        </is>
      </c>
      <c r="B1" t="inlineStr">
        <is>
          <t>Created On</t>
        </is>
      </c>
      <c r="C1" t="inlineStr">
        <is>
          <t>Created Date</t>
        </is>
      </c>
      <c r="D1" t="inlineStr">
        <is>
          <t>Lead Month</t>
        </is>
      </c>
      <c r="E1" t="inlineStr">
        <is>
          <t>Lead Week</t>
        </is>
      </c>
      <c r="F1" t="inlineStr">
        <is>
          <t>Lead Status</t>
        </is>
      </c>
      <c r="G1" t="inlineStr">
        <is>
          <t>Lead Quality</t>
        </is>
      </c>
      <c r="H1" t="inlineStr">
        <is>
          <t>Campaign Type</t>
        </is>
      </c>
      <c r="I1" t="inlineStr">
        <is>
          <t>Campaign (clean)</t>
        </is>
      </c>
      <c r="J1" t="inlineStr">
        <is>
          <t>Campaign (as in CRM)</t>
        </is>
      </c>
      <c r="K1" t="inlineStr">
        <is>
          <t>Attribution Method</t>
        </is>
      </c>
      <c r="L1" t="inlineStr">
        <is>
          <t>Ad Set (clean)</t>
        </is>
      </c>
      <c r="M1" t="inlineStr">
        <is>
          <t>Ad Set (as in CRM)</t>
        </is>
      </c>
      <c r="N1" t="inlineStr">
        <is>
          <t>Ad (as in CRM)</t>
        </is>
      </c>
      <c r="O1" t="inlineStr">
        <is>
          <t>CRM Brand</t>
        </is>
      </c>
      <c r="P1" t="inlineStr">
        <is>
          <t>Lead Source</t>
        </is>
      </c>
      <c r="Q1" t="inlineStr">
        <is>
          <t>Team Manager</t>
        </is>
      </c>
      <c r="R1" t="inlineStr">
        <is>
          <t>Assignee</t>
        </is>
      </c>
      <c r="S1" t="inlineStr">
        <is>
          <t>Lost Reason</t>
        </is>
      </c>
      <c r="T1" t="inlineStr">
        <is>
          <t>City</t>
        </is>
      </c>
      <c r="U1" t="inlineStr">
        <is>
          <t>State</t>
        </is>
      </c>
      <c r="V1" t="inlineStr">
        <is>
          <t>Calls Count</t>
        </is>
      </c>
      <c r="W1" t="inlineStr">
        <is>
          <t>Connected Calls</t>
        </is>
      </c>
      <c r="X1" t="inlineStr">
        <is>
          <t>Phone (masked)</t>
        </is>
      </c>
      <c r="Y1" t="inlineStr">
        <is>
          <t>Last Modified On</t>
        </is>
      </c>
    </row>
    <row r="2">
      <c r="A2" s="39" t="inlineStr">
        <is>
          <t>6ae597f7b26a2f65d10a4408</t>
        </is>
      </c>
      <c r="B2" s="72" t="n">
        <v>46326.53869212963</v>
      </c>
      <c r="C2" s="70" t="n">
        <v>46326</v>
      </c>
      <c r="D2" t="inlineStr">
        <is>
          <t>2026-10</t>
        </is>
      </c>
      <c r="E2" t="inlineStr">
        <is>
          <t>Wk of 2026-10-26</t>
        </is>
      </c>
      <c r="F2" t="inlineStr">
        <is>
          <t>New Lead</t>
        </is>
      </c>
      <c r="G2" s="39" t="str">
        <f>IF(ISNUMBER(MATCH(F2,QualityStatuses,0)),"Quality Lead","Non-Quality Lead")</f>
        <v>Non-Quality Lead</v>
      </c>
      <c r="H2" s="39" t="str">
        <f>IFERROR(INDEX(CampTypes,MATCH(I2,CampList,0)),"Unattributed")</f>
        <v>New</v>
      </c>
      <c r="I2" t="inlineStr">
        <is>
          <t>ABO | Natuf | Leads | Unit Franchise | India | Oct26 | V1</t>
        </is>
      </c>
      <c r="J2" t="inlineStr">
        <is>
          <t>ABO | Natuf | Leads | Unit Franchise | India | Oct26 | V1</t>
        </is>
      </c>
      <c r="K2" t="inlineStr">
        <is>
          <t>Direct (campaign tagged in CRM)</t>
        </is>
      </c>
      <c r="L2" t="inlineStr">
        <is>
          <t>Natuf | Broad | Tier1 + Growth Cities | Oct26 | V1</t>
        </is>
      </c>
      <c r="M2" t="inlineStr">
        <is>
          <t>Natuf | Broad | Tier1 + Growth Cities | Oct26 | V1</t>
        </is>
      </c>
      <c r="N2" t="inlineStr">
        <is>
          <t>Natuf | Reel | Brand Ambassador | Heard Of Owning A Cafe | V1</t>
        </is>
      </c>
      <c r="O2" t="inlineStr">
        <is>
          <t>In House Natuf</t>
        </is>
      </c>
      <c r="P2" t="inlineStr">
        <is>
          <t>Facebook</t>
        </is>
      </c>
      <c r="Q2" t="inlineStr">
        <is>
          <t>Vikas Pathak</t>
        </is>
      </c>
      <c r="R2" t="inlineStr">
        <is>
          <t>Anish kaundal</t>
        </is>
      </c>
      <c r="S2" t="inlineStr">
        <is>
          <t>-</t>
        </is>
      </c>
      <c r="T2" t="inlineStr">
        <is>
          <t>Surat</t>
        </is>
      </c>
      <c r="U2" t="inlineStr">
        <is>
          <t xml:space="preserve"> </t>
        </is>
      </c>
      <c r="V2" t="n">
        <v>0</v>
      </c>
      <c r="W2" t="n">
        <v>0</v>
      </c>
      <c r="X2" t="inlineStr">
        <is>
          <t>XXXXXX7285</t>
        </is>
      </c>
      <c r="Y2" s="72" t="n">
        <v>46326.53880787037</v>
      </c>
    </row>
    <row r="3">
      <c r="A3" s="39" t="inlineStr">
        <is>
          <t>6ae597ab99edaed0c5aab4b9</t>
        </is>
      </c>
      <c r="B3" s="72" t="n">
        <v>46326.5378125</v>
      </c>
      <c r="C3" s="70" t="n">
        <v>46326</v>
      </c>
      <c r="D3" t="inlineStr">
        <is>
          <t>2026-10</t>
        </is>
      </c>
      <c r="E3" t="inlineStr">
        <is>
          <t>Wk of 2026-10-26</t>
        </is>
      </c>
      <c r="F3" t="inlineStr">
        <is>
          <t>New Lead</t>
        </is>
      </c>
      <c r="G3" s="39" t="str">
        <f>IF(ISNUMBER(MATCH(F3,QualityStatuses,0)),"Quality Lead","Non-Quality Lead")</f>
        <v>Non-Quality Lead</v>
      </c>
      <c r="H3" s="39" t="str">
        <f>IFERROR(INDEX(CampTypes,MATCH(I3,CampList,0)),"Unattributed")</f>
        <v>New</v>
      </c>
      <c r="I3" t="inlineStr">
        <is>
          <t>ABO | Natuf | Leads | Master Franchise | India | Oct26 | V1</t>
        </is>
      </c>
      <c r="J3" t="inlineStr">
        <is>
          <t>ABO | Natuf | Leads | Master Franchise | India | Oct26 | V1</t>
        </is>
      </c>
      <c r="K3" t="inlineStr">
        <is>
          <t>Direct (campaign tagged in CRM)</t>
        </is>
      </c>
      <c r="L3" t="inlineStr">
        <is>
          <t>Natuf | Broad | Tier1 + Growth Cities | Oct26 | V1</t>
        </is>
      </c>
      <c r="M3" t="inlineStr">
        <is>
          <t>Natuf | Broad | Tier1 + Growth Cities | Oct26 | V1</t>
        </is>
      </c>
      <c r="N3" t="inlineStr">
        <is>
          <t>Natuf | Static | Become A Levantine Food | V1</t>
        </is>
      </c>
      <c r="O3" t="inlineStr">
        <is>
          <t>Natuf_MF</t>
        </is>
      </c>
      <c r="P3" t="inlineStr">
        <is>
          <t>Facebook</t>
        </is>
      </c>
      <c r="Q3" t="inlineStr">
        <is>
          <t>Marshal Malbari</t>
        </is>
      </c>
      <c r="R3" t="inlineStr">
        <is>
          <t>Tanishq A</t>
        </is>
      </c>
      <c r="S3" t="inlineStr">
        <is>
          <t>-</t>
        </is>
      </c>
      <c r="T3" t="inlineStr">
        <is>
          <t>Vadodara</t>
        </is>
      </c>
      <c r="U3" t="inlineStr">
        <is>
          <t xml:space="preserve"> </t>
        </is>
      </c>
      <c r="V3" t="n">
        <v>0</v>
      </c>
      <c r="W3" t="n">
        <v>0</v>
      </c>
      <c r="X3" t="inlineStr">
        <is>
          <t>XXXXXX1657</t>
        </is>
      </c>
      <c r="Y3" s="72" t="n">
        <v>46326.53793981481</v>
      </c>
    </row>
    <row r="4">
      <c r="A4" s="39" t="inlineStr">
        <is>
          <t>6ae59561315f55f2fd4319c5</t>
        </is>
      </c>
      <c r="B4" s="72" t="n">
        <v>46326.53103009259</v>
      </c>
      <c r="C4" s="70" t="n">
        <v>46326</v>
      </c>
      <c r="D4" t="inlineStr">
        <is>
          <t>2026-10</t>
        </is>
      </c>
      <c r="E4" t="inlineStr">
        <is>
          <t>Wk of 2026-10-26</t>
        </is>
      </c>
      <c r="F4" t="inlineStr">
        <is>
          <t>New Lead</t>
        </is>
      </c>
      <c r="G4" s="39" t="str">
        <f>IF(ISNUMBER(MATCH(F4,QualityStatuses,0)),"Quality Lead","Non-Quality Lead")</f>
        <v>Non-Quality Lead</v>
      </c>
      <c r="H4" s="39" t="str">
        <f>IFERROR(INDEX(CampTypes,MATCH(I4,CampList,0)),"Unattributed")</f>
        <v>New</v>
      </c>
      <c r="I4" t="inlineStr">
        <is>
          <t>ABO | Natuf | Leads | Unit Franchise | India | Oct26 | V1</t>
        </is>
      </c>
      <c r="J4" t="inlineStr">
        <is>
          <t>ABO | Natuf | Leads | Unit Franchise | India | Oct26 | V1</t>
        </is>
      </c>
      <c r="K4" t="inlineStr">
        <is>
          <t>Direct (campaign tagged in CRM)</t>
        </is>
      </c>
      <c r="L4" t="inlineStr">
        <is>
          <t>Natuf | LAL 1% | India | Jul26 | V1</t>
        </is>
      </c>
      <c r="M4" t="inlineStr">
        <is>
          <t>Natuf | LAL 1% | India | Jul26 | V1</t>
        </is>
      </c>
      <c r="N4" t="inlineStr">
        <is>
          <t>Natuf | Reel | Brand Ambassador | Heard Of Owning A Cafe | V1</t>
        </is>
      </c>
      <c r="O4" t="inlineStr">
        <is>
          <t>In House Natuf</t>
        </is>
      </c>
      <c r="P4" t="inlineStr">
        <is>
          <t>Facebook</t>
        </is>
      </c>
      <c r="Q4" t="inlineStr">
        <is>
          <t>(Unassigned)</t>
        </is>
      </c>
      <c r="R4" t="inlineStr">
        <is>
          <t>Omkar Navge</t>
        </is>
      </c>
      <c r="S4" t="inlineStr">
        <is>
          <t>-</t>
        </is>
      </c>
      <c r="T4" t="inlineStr">
        <is>
          <t>Srinagar</t>
        </is>
      </c>
      <c r="U4" t="inlineStr">
        <is>
          <t xml:space="preserve"> </t>
        </is>
      </c>
      <c r="V4" t="n">
        <v>0</v>
      </c>
      <c r="W4" t="n">
        <v>0</v>
      </c>
      <c r="X4" t="inlineStr">
        <is>
          <t>XXXXXX5286</t>
        </is>
      </c>
      <c r="Y4" s="72" t="n">
        <v>46326.53116898148</v>
      </c>
    </row>
    <row r="5">
      <c r="A5" s="39" t="inlineStr">
        <is>
          <t>6ae59349481a67e46c03f3ae</t>
        </is>
      </c>
      <c r="B5" s="72" t="n">
        <v>46326.52482638889</v>
      </c>
      <c r="C5" s="70" t="n">
        <v>46326</v>
      </c>
      <c r="D5" t="inlineStr">
        <is>
          <t>2026-10</t>
        </is>
      </c>
      <c r="E5" t="inlineStr">
        <is>
          <t>Wk of 2026-10-26</t>
        </is>
      </c>
      <c r="F5" t="inlineStr">
        <is>
          <t>New Lead</t>
        </is>
      </c>
      <c r="G5" s="39" t="str">
        <f>IF(ISNUMBER(MATCH(F5,QualityStatuses,0)),"Quality Lead","Non-Quality Lead")</f>
        <v>Non-Quality Lead</v>
      </c>
      <c r="H5" s="39" t="str">
        <f>IFERROR(INDEX(CampTypes,MATCH(I5,CampList,0)),"Unattributed")</f>
        <v>New</v>
      </c>
      <c r="I5" t="inlineStr">
        <is>
          <t>ABO | Natuf | Leads | Unit Franchise | India | Oct26 | V1</t>
        </is>
      </c>
      <c r="J5" t="inlineStr">
        <is>
          <t>ABO | Natuf | Leads | Unit Franchise | India | Oct26 | V1</t>
        </is>
      </c>
      <c r="K5" t="inlineStr">
        <is>
          <t>Direct (campaign tagged in CRM)</t>
        </is>
      </c>
      <c r="L5" t="inlineStr">
        <is>
          <t>Natuf | Business Owners | Tier1 + Growth Cities | Oct26 | V1</t>
        </is>
      </c>
      <c r="M5" t="inlineStr">
        <is>
          <t>Natuf | Business Owners | Tier1 + Growth Cities | Oct26 | V1</t>
        </is>
      </c>
      <c r="N5" t="inlineStr">
        <is>
          <t>Natuf | Reel | Brand Ambassador | Heard Of Owning A Cafe | V1</t>
        </is>
      </c>
      <c r="O5" t="inlineStr">
        <is>
          <t>In House Natuf</t>
        </is>
      </c>
      <c r="P5" t="inlineStr">
        <is>
          <t>Facebook</t>
        </is>
      </c>
      <c r="Q5" t="inlineStr">
        <is>
          <t>Marshal Malbari</t>
        </is>
      </c>
      <c r="R5" t="inlineStr">
        <is>
          <t>Drishti Lodhia</t>
        </is>
      </c>
      <c r="S5" t="inlineStr">
        <is>
          <t>-</t>
        </is>
      </c>
      <c r="T5" t="inlineStr">
        <is>
          <t>Raipur</t>
        </is>
      </c>
      <c r="U5" t="inlineStr">
        <is>
          <t xml:space="preserve"> </t>
        </is>
      </c>
      <c r="V5" t="n">
        <v>0</v>
      </c>
      <c r="W5" t="n">
        <v>0</v>
      </c>
      <c r="X5" t="inlineStr">
        <is>
          <t>XXXXXX9660</t>
        </is>
      </c>
      <c r="Y5" s="72" t="n">
        <v>46326.52496527778</v>
      </c>
    </row>
    <row r="6">
      <c r="A6" s="39" t="inlineStr">
        <is>
          <t>6ae58f6ead9b3f10ed1ee1f8</t>
        </is>
      </c>
      <c r="B6" s="72" t="n">
        <v>46326.51340277777</v>
      </c>
      <c r="C6" s="70" t="n">
        <v>46326</v>
      </c>
      <c r="D6" t="inlineStr">
        <is>
          <t>2026-10</t>
        </is>
      </c>
      <c r="E6" t="inlineStr">
        <is>
          <t>Wk of 2026-10-26</t>
        </is>
      </c>
      <c r="F6" t="inlineStr">
        <is>
          <t>New Lead</t>
        </is>
      </c>
      <c r="G6" s="39" t="str">
        <f>IF(ISNUMBER(MATCH(F6,QualityStatuses,0)),"Quality Lead","Non-Quality Lead")</f>
        <v>Non-Quality Lead</v>
      </c>
      <c r="H6" s="39" t="str">
        <f>IFERROR(INDEX(CampTypes,MATCH(I6,CampList,0)),"Unattributed")</f>
        <v>New</v>
      </c>
      <c r="I6" t="inlineStr">
        <is>
          <t>ABO | Natuf | Leads | Unit Franchise | India | Oct26 | V1</t>
        </is>
      </c>
      <c r="J6" t="inlineStr">
        <is>
          <t>ABO | Natuf | Leads | Unit Franchise | India | Oct26 | V1</t>
        </is>
      </c>
      <c r="K6" t="inlineStr">
        <is>
          <t>Direct (campaign tagged in CRM)</t>
        </is>
      </c>
      <c r="L6" t="inlineStr">
        <is>
          <t>Natuf | Business Owners | Tier1 + Growth Cities | Oct26 | V1</t>
        </is>
      </c>
      <c r="M6" t="inlineStr">
        <is>
          <t>Natuf | Business Owners | Tier1 + Growth Cities | Oct26 | V1</t>
        </is>
      </c>
      <c r="N6" t="inlineStr">
        <is>
          <t>Natuf | Reel | Brand Ambassador | Heard Of Owning A Cafe | V1</t>
        </is>
      </c>
      <c r="O6" t="inlineStr">
        <is>
          <t>In House Natuf</t>
        </is>
      </c>
      <c r="P6" t="inlineStr">
        <is>
          <t>Facebook</t>
        </is>
      </c>
      <c r="Q6" t="inlineStr">
        <is>
          <t>(Unassigned)</t>
        </is>
      </c>
      <c r="R6" t="inlineStr">
        <is>
          <t>Omkar Navge</t>
        </is>
      </c>
      <c r="S6" t="inlineStr">
        <is>
          <t>-</t>
        </is>
      </c>
      <c r="T6" t="inlineStr">
        <is>
          <t>jaipur</t>
        </is>
      </c>
      <c r="U6" t="inlineStr">
        <is>
          <t xml:space="preserve"> </t>
        </is>
      </c>
      <c r="V6" t="n">
        <v>0</v>
      </c>
      <c r="W6" t="n">
        <v>0</v>
      </c>
      <c r="X6" t="inlineStr">
        <is>
          <t>XXXXXX7989</t>
        </is>
      </c>
      <c r="Y6" s="72" t="n">
        <v>46326.52037037037</v>
      </c>
    </row>
    <row r="7">
      <c r="A7" s="39" t="inlineStr">
        <is>
          <t>6ae58f56a3c40b362d514506</t>
        </is>
      </c>
      <c r="B7" s="72" t="n">
        <v>46326.513125</v>
      </c>
      <c r="C7" s="70" t="n">
        <v>46326</v>
      </c>
      <c r="D7" t="inlineStr">
        <is>
          <t>2026-10</t>
        </is>
      </c>
      <c r="E7" t="inlineStr">
        <is>
          <t>Wk of 2026-10-26</t>
        </is>
      </c>
      <c r="F7" t="inlineStr">
        <is>
          <t>New Lead</t>
        </is>
      </c>
      <c r="G7" s="39" t="str">
        <f>IF(ISNUMBER(MATCH(F7,QualityStatuses,0)),"Quality Lead","Non-Quality Lead")</f>
        <v>Non-Quality Lead</v>
      </c>
      <c r="H7" s="39" t="str">
        <f>IFERROR(INDEX(CampTypes,MATCH(I7,CampList,0)),"Unattributed")</f>
        <v>New</v>
      </c>
      <c r="I7" t="inlineStr">
        <is>
          <t>ABO | Natuf | Leads | Unit Franchise | India | Oct26 | V1</t>
        </is>
      </c>
      <c r="J7" t="inlineStr">
        <is>
          <t>ABO | Natuf | Leads | Unit Franchise | India | Oct26 | V1</t>
        </is>
      </c>
      <c r="K7" t="inlineStr">
        <is>
          <t>Direct (campaign tagged in CRM)</t>
        </is>
      </c>
      <c r="L7" t="inlineStr">
        <is>
          <t>Natuf | Investors | Tier1 + Growth Cities | Oct26 | V1</t>
        </is>
      </c>
      <c r="M7" t="inlineStr">
        <is>
          <t>Natuf | Investors | Tier1 + Growth Cities | Oct26 | V1</t>
        </is>
      </c>
      <c r="N7" t="inlineStr">
        <is>
          <t>Natuf | Reel | Brand Ambassador | Heard Of Owning A Cafe | V1</t>
        </is>
      </c>
      <c r="O7" t="inlineStr">
        <is>
          <t>In House Natuf</t>
        </is>
      </c>
      <c r="P7" t="inlineStr">
        <is>
          <t>Facebook</t>
        </is>
      </c>
      <c r="Q7" t="inlineStr">
        <is>
          <t>Marshal Malbari</t>
        </is>
      </c>
      <c r="R7" t="inlineStr">
        <is>
          <t>Shubham Menon</t>
        </is>
      </c>
      <c r="S7" t="inlineStr">
        <is>
          <t>-</t>
        </is>
      </c>
      <c r="T7" t="inlineStr">
        <is>
          <t>Nagpur</t>
        </is>
      </c>
      <c r="U7" t="inlineStr">
        <is>
          <t xml:space="preserve"> </t>
        </is>
      </c>
      <c r="V7" t="n">
        <v>0</v>
      </c>
      <c r="W7" t="n">
        <v>0</v>
      </c>
      <c r="X7" t="inlineStr">
        <is>
          <t>XXXXXX9250</t>
        </is>
      </c>
      <c r="Y7" s="72" t="n">
        <v>46326.52037037037</v>
      </c>
    </row>
    <row r="8">
      <c r="A8" s="39" t="inlineStr">
        <is>
          <t>6ae58effd0aa4b0328d1c585</t>
        </is>
      </c>
      <c r="B8" s="72" t="n">
        <v>46326.51211805556</v>
      </c>
      <c r="C8" s="70" t="n">
        <v>46326</v>
      </c>
      <c r="D8" t="inlineStr">
        <is>
          <t>2026-10</t>
        </is>
      </c>
      <c r="E8" t="inlineStr">
        <is>
          <t>Wk of 2026-10-26</t>
        </is>
      </c>
      <c r="F8" t="inlineStr">
        <is>
          <t>New Lead</t>
        </is>
      </c>
      <c r="G8" s="39" t="str">
        <f>IF(ISNUMBER(MATCH(F8,QualityStatuses,0)),"Quality Lead","Non-Quality Lead")</f>
        <v>Non-Quality Lead</v>
      </c>
      <c r="H8" s="39" t="str">
        <f>IFERROR(INDEX(CampTypes,MATCH(I8,CampList,0)),"Unattributed")</f>
        <v>New</v>
      </c>
      <c r="I8" t="inlineStr">
        <is>
          <t>ABO | Natuf | Leads | Unit Franchise | India | Oct26 | V1</t>
        </is>
      </c>
      <c r="J8" t="inlineStr">
        <is>
          <t>ABO | Natuf | Leads | Unit Franchise | India | Oct26 | V1</t>
        </is>
      </c>
      <c r="K8" t="inlineStr">
        <is>
          <t>Direct (campaign tagged in CRM)</t>
        </is>
      </c>
      <c r="L8" t="inlineStr">
        <is>
          <t>Natuf | Investors | Tier1 + Growth Cities | Oct26 | V1</t>
        </is>
      </c>
      <c r="M8" t="inlineStr">
        <is>
          <t>Natuf | Investors | Tier1 + Growth Cities | Oct26 | V1</t>
        </is>
      </c>
      <c r="N8" t="inlineStr">
        <is>
          <t>Natuf | Reel | Brand Ambassador | Heard Of Owning A Cafe | V1</t>
        </is>
      </c>
      <c r="O8" t="inlineStr">
        <is>
          <t>In House Natuf</t>
        </is>
      </c>
      <c r="P8" t="inlineStr">
        <is>
          <t>Facebook</t>
        </is>
      </c>
      <c r="Q8" t="inlineStr">
        <is>
          <t>(Unassigned)</t>
        </is>
      </c>
      <c r="R8" t="inlineStr">
        <is>
          <t>Omkar Navge</t>
        </is>
      </c>
      <c r="S8" t="inlineStr">
        <is>
          <t>-</t>
        </is>
      </c>
      <c r="T8" t="inlineStr">
        <is>
          <t>New Delhi</t>
        </is>
      </c>
      <c r="U8" t="inlineStr">
        <is>
          <t xml:space="preserve"> </t>
        </is>
      </c>
      <c r="V8" t="n">
        <v>0</v>
      </c>
      <c r="W8" t="n">
        <v>0</v>
      </c>
      <c r="X8" t="inlineStr">
        <is>
          <t>XXXXXX9615</t>
        </is>
      </c>
      <c r="Y8" s="72" t="n">
        <v>46326.52037037037</v>
      </c>
    </row>
    <row r="9">
      <c r="A9" s="39" t="inlineStr">
        <is>
          <t>6ae58ee221cda82dfed326df</t>
        </is>
      </c>
      <c r="B9" s="72" t="n">
        <v>46326.5117824074</v>
      </c>
      <c r="C9" s="70" t="n">
        <v>46326</v>
      </c>
      <c r="D9" t="inlineStr">
        <is>
          <t>2026-10</t>
        </is>
      </c>
      <c r="E9" t="inlineStr">
        <is>
          <t>Wk of 2026-10-26</t>
        </is>
      </c>
      <c r="F9" t="inlineStr">
        <is>
          <t>New Lead</t>
        </is>
      </c>
      <c r="G9" s="39" t="str">
        <f>IF(ISNUMBER(MATCH(F9,QualityStatuses,0)),"Quality Lead","Non-Quality Lead")</f>
        <v>Non-Quality Lead</v>
      </c>
      <c r="H9" s="39" t="str">
        <f>IFERROR(INDEX(CampTypes,MATCH(I9,CampList,0)),"Unattributed")</f>
        <v>New</v>
      </c>
      <c r="I9" t="inlineStr">
        <is>
          <t>ABO | Natuf | Leads | Unit Franchise | India | Oct26 | V1</t>
        </is>
      </c>
      <c r="J9" t="inlineStr">
        <is>
          <t>ABO | Natuf | Leads | Unit Franchise | India | Oct26 | V1</t>
        </is>
      </c>
      <c r="K9" t="inlineStr">
        <is>
          <t>Direct (campaign tagged in CRM)</t>
        </is>
      </c>
      <c r="L9" t="inlineStr">
        <is>
          <t>Natuf | Broad | Tier1 + Growth Cities | Oct26 | V1</t>
        </is>
      </c>
      <c r="M9" t="inlineStr">
        <is>
          <t>Natuf | Broad | Tier1 + Growth Cities | Oct26 | V1</t>
        </is>
      </c>
      <c r="N9" t="inlineStr">
        <is>
          <t>Natuf | Reel | Brand Ambassador | Heard Of Owning A Cafe | V1</t>
        </is>
      </c>
      <c r="O9" t="inlineStr">
        <is>
          <t>In House Natuf</t>
        </is>
      </c>
      <c r="P9" t="inlineStr">
        <is>
          <t>Facebook</t>
        </is>
      </c>
      <c r="Q9" t="inlineStr">
        <is>
          <t>(Unassigned)</t>
        </is>
      </c>
      <c r="R9" t="inlineStr">
        <is>
          <t>Omkar Navge</t>
        </is>
      </c>
      <c r="S9" t="inlineStr">
        <is>
          <t>-</t>
        </is>
      </c>
      <c r="T9" t="inlineStr">
        <is>
          <t>Pune</t>
        </is>
      </c>
      <c r="U9" t="inlineStr">
        <is>
          <t xml:space="preserve"> </t>
        </is>
      </c>
      <c r="V9" t="n">
        <v>0</v>
      </c>
      <c r="W9" t="n">
        <v>0</v>
      </c>
      <c r="X9" t="inlineStr">
        <is>
          <t>XXXXXX8532</t>
        </is>
      </c>
      <c r="Y9" s="72" t="n">
        <v>46326.52037037037</v>
      </c>
    </row>
    <row r="10">
      <c r="A10" s="39" t="inlineStr">
        <is>
          <t>6ae58d3adb91a7cf96deb9cf</t>
        </is>
      </c>
      <c r="B10" s="72" t="n">
        <v>46326.506875</v>
      </c>
      <c r="C10" s="70" t="n">
        <v>46326</v>
      </c>
      <c r="D10" t="inlineStr">
        <is>
          <t>2026-10</t>
        </is>
      </c>
      <c r="E10" t="inlineStr">
        <is>
          <t>Wk of 2026-10-26</t>
        </is>
      </c>
      <c r="F10" t="inlineStr">
        <is>
          <t>Attempt 1</t>
        </is>
      </c>
      <c r="G10" s="39" t="str">
        <f>IF(ISNUMBER(MATCH(F10,QualityStatuses,0)),"Quality Lead","Non-Quality Lead")</f>
        <v>Non-Quality Lead</v>
      </c>
      <c r="H10" s="39" t="str">
        <f>IFERROR(INDEX(CampTypes,MATCH(I10,CampList,0)),"Unattributed")</f>
        <v>New</v>
      </c>
      <c r="I10" t="inlineStr">
        <is>
          <t>ABO | Natuf | Leads | Unit Franchise | India | Oct26 | V1</t>
        </is>
      </c>
      <c r="J10" t="inlineStr">
        <is>
          <t>ABO | Natuf | Leads | Unit Franchise | India | Oct26 | V1</t>
        </is>
      </c>
      <c r="K10" t="inlineStr">
        <is>
          <t>Direct (campaign tagged in CRM)</t>
        </is>
      </c>
      <c r="L10" t="inlineStr">
        <is>
          <t>Natuf | Broad | Tier1 + Growth Cities | Oct26 | V1</t>
        </is>
      </c>
      <c r="M10" t="inlineStr">
        <is>
          <t>Natuf | Broad | Tier1 + Growth Cities | Oct26 | V1</t>
        </is>
      </c>
      <c r="N10" t="inlineStr">
        <is>
          <t>Natuf | Reel | Brand Ambassador | Heard Of Owning A Cafe | V1</t>
        </is>
      </c>
      <c r="O10" t="inlineStr">
        <is>
          <t>In House Natuf</t>
        </is>
      </c>
      <c r="P10" t="inlineStr">
        <is>
          <t>Facebook</t>
        </is>
      </c>
      <c r="Q10" t="inlineStr">
        <is>
          <t>Vikas Pathak</t>
        </is>
      </c>
      <c r="R10" t="inlineStr">
        <is>
          <t>Hriday Jindal</t>
        </is>
      </c>
      <c r="S10" t="inlineStr">
        <is>
          <t>-</t>
        </is>
      </c>
      <c r="T10" t="inlineStr">
        <is>
          <t>Jadugoda</t>
        </is>
      </c>
      <c r="U10" t="inlineStr">
        <is>
          <t xml:space="preserve"> </t>
        </is>
      </c>
      <c r="V10" t="n">
        <v>1</v>
      </c>
      <c r="W10" t="n">
        <v>0</v>
      </c>
      <c r="X10" t="inlineStr">
        <is>
          <t>XXXXXX3193</t>
        </is>
      </c>
      <c r="Y10" s="72" t="n">
        <v>46326.53549768519</v>
      </c>
    </row>
    <row r="11">
      <c r="A11" s="39" t="inlineStr">
        <is>
          <t>6ae58b5dc80e9a3a8ca338fa</t>
        </is>
      </c>
      <c r="B11" s="72" t="n">
        <v>46326.50135416666</v>
      </c>
      <c r="C11" s="70" t="n">
        <v>46326</v>
      </c>
      <c r="D11" t="inlineStr">
        <is>
          <t>2026-10</t>
        </is>
      </c>
      <c r="E11" t="inlineStr">
        <is>
          <t>Wk of 2026-10-26</t>
        </is>
      </c>
      <c r="F11" t="inlineStr">
        <is>
          <t>New Lead</t>
        </is>
      </c>
      <c r="G11" s="39" t="str">
        <f>IF(ISNUMBER(MATCH(F11,QualityStatuses,0)),"Quality Lead","Non-Quality Lead")</f>
        <v>Non-Quality Lead</v>
      </c>
      <c r="H11" s="39" t="str">
        <f>IFERROR(INDEX(CampTypes,MATCH(I11,CampList,0)),"Unattributed")</f>
        <v>New</v>
      </c>
      <c r="I11" t="inlineStr">
        <is>
          <t>ABO | Natuf | Leads | Master Franchise | India | Oct26 | V1</t>
        </is>
      </c>
      <c r="J11" t="inlineStr">
        <is>
          <t>ABO | Natuf | Leads | Master Franchise | India | Oct26 | V1</t>
        </is>
      </c>
      <c r="K11" t="inlineStr">
        <is>
          <t>Direct (campaign tagged in CRM)</t>
        </is>
      </c>
      <c r="L11" t="inlineStr">
        <is>
          <t>Natuf | LAL 1% | India | Jul26 | V1</t>
        </is>
      </c>
      <c r="M11" t="inlineStr">
        <is>
          <t>Natuf | LAL 1% | India | Jul26 | V1</t>
        </is>
      </c>
      <c r="N11" t="inlineStr">
        <is>
          <t>Natuf | Static | Become A Levantine Food | V1</t>
        </is>
      </c>
      <c r="O11" t="inlineStr">
        <is>
          <t>Natuf_MF</t>
        </is>
      </c>
      <c r="P11" t="inlineStr">
        <is>
          <t>Facebook</t>
        </is>
      </c>
      <c r="Q11" t="inlineStr">
        <is>
          <t>Shivam Kumar</t>
        </is>
      </c>
      <c r="R11" t="inlineStr">
        <is>
          <t>Nagaraju Mandala</t>
        </is>
      </c>
      <c r="S11" t="inlineStr">
        <is>
          <t>-</t>
        </is>
      </c>
      <c r="T11" t="inlineStr">
        <is>
          <t>Bathinda</t>
        </is>
      </c>
      <c r="U11" t="inlineStr">
        <is>
          <t xml:space="preserve"> </t>
        </is>
      </c>
      <c r="V11" t="n">
        <v>0</v>
      </c>
      <c r="W11" t="n">
        <v>0</v>
      </c>
      <c r="X11" t="inlineStr">
        <is>
          <t>XXXXXX0099</t>
        </is>
      </c>
      <c r="Y11" s="72" t="n">
        <v>46326.52037037037</v>
      </c>
    </row>
    <row r="12">
      <c r="A12" s="39" t="inlineStr">
        <is>
          <t>6ae5894b252750c50e8a30e2</t>
        </is>
      </c>
      <c r="B12" s="72" t="n">
        <v>46326.49521990741</v>
      </c>
      <c r="C12" s="70" t="n">
        <v>46326</v>
      </c>
      <c r="D12" t="inlineStr">
        <is>
          <t>2026-10</t>
        </is>
      </c>
      <c r="E12" t="inlineStr">
        <is>
          <t>Wk of 2026-10-26</t>
        </is>
      </c>
      <c r="F12" t="inlineStr">
        <is>
          <t>New Lead</t>
        </is>
      </c>
      <c r="G12" s="39" t="str">
        <f>IF(ISNUMBER(MATCH(F12,QualityStatuses,0)),"Quality Lead","Non-Quality Lead")</f>
        <v>Non-Quality Lead</v>
      </c>
      <c r="H12" s="39" t="str">
        <f>IFERROR(INDEX(CampTypes,MATCH(I12,CampList,0)),"Unattributed")</f>
        <v>New</v>
      </c>
      <c r="I12" t="inlineStr">
        <is>
          <t>ABO | Natuf | Leads | Unit Franchise | India | Oct26 | V1</t>
        </is>
      </c>
      <c r="J12" t="inlineStr">
        <is>
          <t>ABO | Natuf | Leads | Unit Franchise | India | Oct26 | V1</t>
        </is>
      </c>
      <c r="K12" t="inlineStr">
        <is>
          <t>Direct (campaign tagged in CRM)</t>
        </is>
      </c>
      <c r="L12" t="inlineStr">
        <is>
          <t>Natuf | Investors | Tier1 + Growth Cities | Oct26 | V1</t>
        </is>
      </c>
      <c r="M12" t="inlineStr">
        <is>
          <t>Natuf | Investors | Tier1 + Growth Cities | Oct26 | V1</t>
        </is>
      </c>
      <c r="N12" t="inlineStr">
        <is>
          <t>Natuf | Reel | Brand Ambassador | Heard Of Owning A Cafe | V1</t>
        </is>
      </c>
      <c r="O12" t="inlineStr">
        <is>
          <t>In House Natuf</t>
        </is>
      </c>
      <c r="P12" t="inlineStr">
        <is>
          <t>Facebook</t>
        </is>
      </c>
      <c r="Q12" t="inlineStr">
        <is>
          <t>(Unassigned)</t>
        </is>
      </c>
      <c r="R12" t="inlineStr">
        <is>
          <t>Omkar Navge</t>
        </is>
      </c>
      <c r="S12" t="inlineStr">
        <is>
          <t>-</t>
        </is>
      </c>
      <c r="T12" t="inlineStr">
        <is>
          <t>Hyderabad</t>
        </is>
      </c>
      <c r="U12" t="inlineStr">
        <is>
          <t xml:space="preserve"> </t>
        </is>
      </c>
      <c r="V12" t="n">
        <v>0</v>
      </c>
      <c r="W12" t="n">
        <v>0</v>
      </c>
      <c r="X12" t="inlineStr">
        <is>
          <t>XXXXXX9825</t>
        </is>
      </c>
      <c r="Y12" s="72" t="n">
        <v>46326.52037037037</v>
      </c>
    </row>
    <row r="13">
      <c r="A13" s="39" t="inlineStr">
        <is>
          <t>6ae587d98135cd63e5061f00</t>
        </is>
      </c>
      <c r="B13" s="72" t="n">
        <v>46326.4909375</v>
      </c>
      <c r="C13" s="70" t="n">
        <v>46326</v>
      </c>
      <c r="D13" t="inlineStr">
        <is>
          <t>2026-10</t>
        </is>
      </c>
      <c r="E13" t="inlineStr">
        <is>
          <t>Wk of 2026-10-26</t>
        </is>
      </c>
      <c r="F13" t="inlineStr">
        <is>
          <t>Attempt 1</t>
        </is>
      </c>
      <c r="G13" s="39" t="str">
        <f>IF(ISNUMBER(MATCH(F13,QualityStatuses,0)),"Quality Lead","Non-Quality Lead")</f>
        <v>Non-Quality Lead</v>
      </c>
      <c r="H13" s="39" t="str">
        <f>IFERROR(INDEX(CampTypes,MATCH(I13,CampList,0)),"Unattributed")</f>
        <v>New</v>
      </c>
      <c r="I13" t="inlineStr">
        <is>
          <t>ABO | Natuf | Leads | Unit Franchise | India | Oct26 | V1</t>
        </is>
      </c>
      <c r="J13" t="inlineStr">
        <is>
          <t>ABO | Natuf | Leads | Unit Franchise | India | Oct26 | V1</t>
        </is>
      </c>
      <c r="K13" t="inlineStr">
        <is>
          <t>Direct (campaign tagged in CRM)</t>
        </is>
      </c>
      <c r="L13" t="inlineStr">
        <is>
          <t>Natuf | Broad | Tier1 + Growth Cities | Oct26 | V1</t>
        </is>
      </c>
      <c r="M13" t="inlineStr">
        <is>
          <t>Natuf | Broad | Tier1 + Growth Cities | Oct26 | V1</t>
        </is>
      </c>
      <c r="N13" t="inlineStr">
        <is>
          <t>Natuf | Reel | Brand Ambassador | Heard Of Owning A Cafe | V1</t>
        </is>
      </c>
      <c r="O13" t="inlineStr">
        <is>
          <t>In House Natuf</t>
        </is>
      </c>
      <c r="P13" t="inlineStr">
        <is>
          <t>Facebook</t>
        </is>
      </c>
      <c r="Q13" t="inlineStr">
        <is>
          <t>Vikas Pathak</t>
        </is>
      </c>
      <c r="R13" t="inlineStr">
        <is>
          <t xml:space="preserve">Karan </t>
        </is>
      </c>
      <c r="S13" t="inlineStr">
        <is>
          <t>-</t>
        </is>
      </c>
      <c r="T13" t="inlineStr">
        <is>
          <t>Patna</t>
        </is>
      </c>
      <c r="U13" t="inlineStr">
        <is>
          <t xml:space="preserve"> </t>
        </is>
      </c>
      <c r="V13" t="n">
        <v>1</v>
      </c>
      <c r="W13" t="n">
        <v>0</v>
      </c>
      <c r="X13" t="inlineStr">
        <is>
          <t>XXXXXX3571</t>
        </is>
      </c>
      <c r="Y13" s="72" t="n">
        <v>46326.53484953703</v>
      </c>
    </row>
    <row r="14">
      <c r="A14" s="39" t="inlineStr">
        <is>
          <t>6ae585ff794eb74014a50e4f</t>
        </is>
      </c>
      <c r="B14" s="72" t="n">
        <v>46326.48545138889</v>
      </c>
      <c r="C14" s="70" t="n">
        <v>46326</v>
      </c>
      <c r="D14" t="inlineStr">
        <is>
          <t>2026-10</t>
        </is>
      </c>
      <c r="E14" t="inlineStr">
        <is>
          <t>Wk of 2026-10-26</t>
        </is>
      </c>
      <c r="F14" t="inlineStr">
        <is>
          <t>New Lead</t>
        </is>
      </c>
      <c r="G14" s="39" t="str">
        <f>IF(ISNUMBER(MATCH(F14,QualityStatuses,0)),"Quality Lead","Non-Quality Lead")</f>
        <v>Non-Quality Lead</v>
      </c>
      <c r="H14" s="39" t="str">
        <f>IFERROR(INDEX(CampTypes,MATCH(I14,CampList,0)),"Unattributed")</f>
        <v>New</v>
      </c>
      <c r="I14" t="inlineStr">
        <is>
          <t>ABO | Natuf | Leads | Master Franchise | India | Oct26 | V1</t>
        </is>
      </c>
      <c r="J14" t="inlineStr">
        <is>
          <t>ABO | Natuf | Leads | Master Franchise | India | Oct26 | V1</t>
        </is>
      </c>
      <c r="K14" t="inlineStr">
        <is>
          <t>Direct (campaign tagged in CRM)</t>
        </is>
      </c>
      <c r="L14" t="inlineStr">
        <is>
          <t>Natuf | Broad | Tier1 + Growth Cities | Oct26 | V1</t>
        </is>
      </c>
      <c r="M14" t="inlineStr">
        <is>
          <t>Natuf | Broad | Tier1 + Growth Cities | Oct26 | V1</t>
        </is>
      </c>
      <c r="N14" t="inlineStr">
        <is>
          <t>Natuf | Static | Become A Levantine Food | V1</t>
        </is>
      </c>
      <c r="O14" t="inlineStr">
        <is>
          <t>Natuf_MF</t>
        </is>
      </c>
      <c r="P14" t="inlineStr">
        <is>
          <t>Facebook</t>
        </is>
      </c>
      <c r="Q14" t="inlineStr">
        <is>
          <t>Marshal Malbari</t>
        </is>
      </c>
      <c r="R14" t="inlineStr">
        <is>
          <t>Shubham Menon</t>
        </is>
      </c>
      <c r="S14" t="inlineStr">
        <is>
          <t>-</t>
        </is>
      </c>
      <c r="T14" t="inlineStr">
        <is>
          <t>Mom</t>
        </is>
      </c>
      <c r="U14" t="inlineStr">
        <is>
          <t xml:space="preserve"> </t>
        </is>
      </c>
      <c r="V14" t="n">
        <v>0</v>
      </c>
      <c r="W14" t="n">
        <v>0</v>
      </c>
      <c r="X14" t="inlineStr">
        <is>
          <t>XXXXXX5560</t>
        </is>
      </c>
      <c r="Y14" s="72" t="n">
        <v>46326.52037037037</v>
      </c>
    </row>
    <row r="15">
      <c r="A15" s="39" t="inlineStr">
        <is>
          <t>6ae58481bcc351bd38e7114c</t>
        </is>
      </c>
      <c r="B15" s="72" t="n">
        <v>46326.48103009259</v>
      </c>
      <c r="C15" s="70" t="n">
        <v>46326</v>
      </c>
      <c r="D15" t="inlineStr">
        <is>
          <t>2026-10</t>
        </is>
      </c>
      <c r="E15" t="inlineStr">
        <is>
          <t>Wk of 2026-10-26</t>
        </is>
      </c>
      <c r="F15" t="inlineStr">
        <is>
          <t>Connected</t>
        </is>
      </c>
      <c r="G15" s="39" t="str">
        <f>IF(ISNUMBER(MATCH(F15,QualityStatuses,0)),"Quality Lead","Non-Quality Lead")</f>
        <v>Non-Quality Lead</v>
      </c>
      <c r="H15" s="39" t="str">
        <f>IFERROR(INDEX(CampTypes,MATCH(I15,CampList,0)),"Unattributed")</f>
        <v>New</v>
      </c>
      <c r="I15" t="inlineStr">
        <is>
          <t>ABO | Natuf | Leads | Unit Franchise | India | Oct26 | V1</t>
        </is>
      </c>
      <c r="J15" t="inlineStr">
        <is>
          <t>ABO | Natuf | Leads | Unit Franchise | India | Oct26 | V1</t>
        </is>
      </c>
      <c r="K15" t="inlineStr">
        <is>
          <t>Direct (campaign tagged in CRM)</t>
        </is>
      </c>
      <c r="L15" t="inlineStr">
        <is>
          <t>Natuf | Investors | Tier1 + Growth Cities | Oct26 | V1</t>
        </is>
      </c>
      <c r="M15" t="inlineStr">
        <is>
          <t>Natuf | Investors | Tier1 + Growth Cities | Oct26 | V1</t>
        </is>
      </c>
      <c r="N15" t="inlineStr">
        <is>
          <t>Natuf | Reel | Brand Ambassador | Heard Of Owning A Cafe | V1</t>
        </is>
      </c>
      <c r="O15" t="inlineStr">
        <is>
          <t>In House Natuf</t>
        </is>
      </c>
      <c r="P15" t="inlineStr">
        <is>
          <t>Facebook</t>
        </is>
      </c>
      <c r="Q15" t="inlineStr">
        <is>
          <t>Vikas Pathak</t>
        </is>
      </c>
      <c r="R15" t="inlineStr">
        <is>
          <t>Anish kaundal</t>
        </is>
      </c>
      <c r="S15" t="inlineStr">
        <is>
          <t>-</t>
        </is>
      </c>
      <c r="T15" t="inlineStr">
        <is>
          <t>Pune</t>
        </is>
      </c>
      <c r="U15" t="inlineStr">
        <is>
          <t xml:space="preserve"> </t>
        </is>
      </c>
      <c r="V15" t="n">
        <v>1</v>
      </c>
      <c r="W15" t="n">
        <v>1</v>
      </c>
      <c r="X15" t="inlineStr">
        <is>
          <t>XXXXXX6660</t>
        </is>
      </c>
      <c r="Y15" s="72" t="n">
        <v>46326.5263425926</v>
      </c>
    </row>
    <row r="16">
      <c r="A16" s="39" t="inlineStr">
        <is>
          <t>6ae57d1b28e52fbee75ce17f</t>
        </is>
      </c>
      <c r="B16" s="72" t="n">
        <v>46326.4591087963</v>
      </c>
      <c r="C16" s="70" t="n">
        <v>46326</v>
      </c>
      <c r="D16" t="inlineStr">
        <is>
          <t>2026-10</t>
        </is>
      </c>
      <c r="E16" t="inlineStr">
        <is>
          <t>Wk of 2026-10-26</t>
        </is>
      </c>
      <c r="F16" t="inlineStr">
        <is>
          <t>New Lead</t>
        </is>
      </c>
      <c r="G16" s="39" t="str">
        <f>IF(ISNUMBER(MATCH(F16,QualityStatuses,0)),"Quality Lead","Non-Quality Lead")</f>
        <v>Non-Quality Lead</v>
      </c>
      <c r="H16" s="39" t="str">
        <f>IFERROR(INDEX(CampTypes,MATCH(I16,CampList,0)),"Unattributed")</f>
        <v>New</v>
      </c>
      <c r="I16" t="inlineStr">
        <is>
          <t>ABO | Natuf | Leads | Unit Franchise | India | Oct26 | V1</t>
        </is>
      </c>
      <c r="J16" t="inlineStr">
        <is>
          <t>ABO | Natuf | Leads | Unit Franchise | India | Oct26 | V1</t>
        </is>
      </c>
      <c r="K16" t="inlineStr">
        <is>
          <t>Direct (campaign tagged in CRM)</t>
        </is>
      </c>
      <c r="L16" t="inlineStr">
        <is>
          <t>Natuf | Investors | Tier1 + Growth Cities | Oct26 | V1</t>
        </is>
      </c>
      <c r="M16" t="inlineStr">
        <is>
          <t>Natuf | Investors | Tier1 + Growth Cities | Oct26 | V1</t>
        </is>
      </c>
      <c r="N16" t="inlineStr">
        <is>
          <t>Natuf | Reel | Brand Ambassador | Heard Of Owning A Cafe | V1</t>
        </is>
      </c>
      <c r="O16" t="inlineStr">
        <is>
          <t>In House Natuf</t>
        </is>
      </c>
      <c r="P16" t="inlineStr">
        <is>
          <t>Facebook</t>
        </is>
      </c>
      <c r="Q16" t="inlineStr">
        <is>
          <t>(Unassigned)</t>
        </is>
      </c>
      <c r="R16" t="inlineStr">
        <is>
          <t>Omkar Navge</t>
        </is>
      </c>
      <c r="S16" t="inlineStr">
        <is>
          <t>-</t>
        </is>
      </c>
      <c r="T16" t="inlineStr">
        <is>
          <t>Indore</t>
        </is>
      </c>
      <c r="U16" t="inlineStr">
        <is>
          <t xml:space="preserve"> </t>
        </is>
      </c>
      <c r="V16" t="n">
        <v>0</v>
      </c>
      <c r="W16" t="n">
        <v>0</v>
      </c>
      <c r="X16" t="inlineStr">
        <is>
          <t>XXXXXX1166</t>
        </is>
      </c>
      <c r="Y16" s="72" t="n">
        <v>46326.52037037037</v>
      </c>
    </row>
    <row r="17">
      <c r="A17" s="39" t="inlineStr">
        <is>
          <t>6ae57c1bfc78e8c7b105aea2</t>
        </is>
      </c>
      <c r="B17" s="72" t="n">
        <v>46326.45614583333</v>
      </c>
      <c r="C17" s="70" t="n">
        <v>46326</v>
      </c>
      <c r="D17" t="inlineStr">
        <is>
          <t>2026-10</t>
        </is>
      </c>
      <c r="E17" t="inlineStr">
        <is>
          <t>Wk of 2026-10-26</t>
        </is>
      </c>
      <c r="F17" t="inlineStr">
        <is>
          <t>Lost</t>
        </is>
      </c>
      <c r="G17" s="39" t="str">
        <f>IF(ISNUMBER(MATCH(F17,QualityStatuses,0)),"Quality Lead","Non-Quality Lead")</f>
        <v>Non-Quality Lead</v>
      </c>
      <c r="H17" s="39" t="str">
        <f>IFERROR(INDEX(CampTypes,MATCH(I17,CampList,0)),"Unattributed")</f>
        <v>New</v>
      </c>
      <c r="I17" t="inlineStr">
        <is>
          <t>ABO | Natuf | Leads | Master Franchise | India | Oct26 | V1</t>
        </is>
      </c>
      <c r="J17" t="inlineStr">
        <is>
          <t>ABO | Natuf | Leads | Master Franchise | India | Oct26 | V1</t>
        </is>
      </c>
      <c r="K17" t="inlineStr">
        <is>
          <t>Direct (campaign tagged in CRM)</t>
        </is>
      </c>
      <c r="L17" t="inlineStr">
        <is>
          <t>Natuf | Investors | Tier1 + Growth Cities | Oct26 | V1</t>
        </is>
      </c>
      <c r="M17" t="inlineStr">
        <is>
          <t>Natuf | Investors | Tier1 + Growth Cities | Oct26 | V1</t>
        </is>
      </c>
      <c r="N17" t="inlineStr">
        <is>
          <t>Natuf | Static | Become A Levantine Food | V1</t>
        </is>
      </c>
      <c r="O17" t="inlineStr">
        <is>
          <t>Natuf_MF</t>
        </is>
      </c>
      <c r="P17" t="inlineStr">
        <is>
          <t>Facebook</t>
        </is>
      </c>
      <c r="Q17" t="inlineStr">
        <is>
          <t>Marshal Malbari</t>
        </is>
      </c>
      <c r="R17" t="inlineStr">
        <is>
          <t>Rudresh Thorat</t>
        </is>
      </c>
      <c r="S17" t="inlineStr">
        <is>
          <t>Junk</t>
        </is>
      </c>
      <c r="T17" t="inlineStr">
        <is>
          <t>Krishnagiri</t>
        </is>
      </c>
      <c r="U17" t="inlineStr">
        <is>
          <t xml:space="preserve"> </t>
        </is>
      </c>
      <c r="V17" t="n">
        <v>1</v>
      </c>
      <c r="W17" t="n">
        <v>1</v>
      </c>
      <c r="X17" t="inlineStr">
        <is>
          <t>XXXXXX1017</t>
        </is>
      </c>
      <c r="Y17" s="72" t="n">
        <v>46326.52037037037</v>
      </c>
    </row>
    <row r="18">
      <c r="A18" s="39" t="inlineStr">
        <is>
          <t>6ae57997ea398dea2d668a12</t>
        </is>
      </c>
      <c r="B18" s="72" t="n">
        <v>46326.44869212963</v>
      </c>
      <c r="C18" s="70" t="n">
        <v>46326</v>
      </c>
      <c r="D18" t="inlineStr">
        <is>
          <t>2026-10</t>
        </is>
      </c>
      <c r="E18" t="inlineStr">
        <is>
          <t>Wk of 2026-10-26</t>
        </is>
      </c>
      <c r="F18" t="inlineStr">
        <is>
          <t>Attempt 1</t>
        </is>
      </c>
      <c r="G18" s="39" t="str">
        <f>IF(ISNUMBER(MATCH(F18,QualityStatuses,0)),"Quality Lead","Non-Quality Lead")</f>
        <v>Non-Quality Lead</v>
      </c>
      <c r="H18" s="39" t="str">
        <f>IFERROR(INDEX(CampTypes,MATCH(I18,CampList,0)),"Unattributed")</f>
        <v>New</v>
      </c>
      <c r="I18" t="inlineStr">
        <is>
          <t>ABO | Natuf | Leads | Unit Franchise | India | Oct26 | V1</t>
        </is>
      </c>
      <c r="J18" t="inlineStr">
        <is>
          <t>ABO | Natuf | Leads | Unit Franchise | India | Oct26 | V1</t>
        </is>
      </c>
      <c r="K18" t="inlineStr">
        <is>
          <t>Direct (campaign tagged in CRM)</t>
        </is>
      </c>
      <c r="L18" t="inlineStr">
        <is>
          <t>Natuf | Business Owners | Tier1 + Growth Cities | Oct26 | V1</t>
        </is>
      </c>
      <c r="M18" t="inlineStr">
        <is>
          <t>Natuf | Business Owners | Tier1 + Growth Cities | Oct26 | V1</t>
        </is>
      </c>
      <c r="N18" t="inlineStr">
        <is>
          <t>Natuf | Reel | Brand Ambassador | Heard Of Owning A Cafe | V1</t>
        </is>
      </c>
      <c r="O18" t="inlineStr">
        <is>
          <t>In House Natuf</t>
        </is>
      </c>
      <c r="P18" t="inlineStr">
        <is>
          <t>Facebook</t>
        </is>
      </c>
      <c r="Q18" t="inlineStr">
        <is>
          <t>Marshal Malbari</t>
        </is>
      </c>
      <c r="R18" t="inlineStr">
        <is>
          <t>Vanita Joshi</t>
        </is>
      </c>
      <c r="S18" t="inlineStr">
        <is>
          <t>-</t>
        </is>
      </c>
      <c r="T18" t="inlineStr">
        <is>
          <t>Palanpur</t>
        </is>
      </c>
      <c r="U18" t="inlineStr">
        <is>
          <t xml:space="preserve"> </t>
        </is>
      </c>
      <c r="V18" t="n">
        <v>1</v>
      </c>
      <c r="W18" t="n">
        <v>1</v>
      </c>
      <c r="X18" t="inlineStr">
        <is>
          <t>XXXXXX0756</t>
        </is>
      </c>
      <c r="Y18" s="72" t="n">
        <v>46326.52037037037</v>
      </c>
    </row>
    <row r="19">
      <c r="A19" s="39" t="inlineStr">
        <is>
          <t>6ae5777928e52fbee75cdb43</t>
        </is>
      </c>
      <c r="B19" s="72" t="n">
        <v>46326.44241898148</v>
      </c>
      <c r="C19" s="70" t="n">
        <v>46326</v>
      </c>
      <c r="D19" t="inlineStr">
        <is>
          <t>2026-10</t>
        </is>
      </c>
      <c r="E19" t="inlineStr">
        <is>
          <t>Wk of 2026-10-26</t>
        </is>
      </c>
      <c r="F19" t="inlineStr">
        <is>
          <t>New Lead</t>
        </is>
      </c>
      <c r="G19" s="39" t="str">
        <f>IF(ISNUMBER(MATCH(F19,QualityStatuses,0)),"Quality Lead","Non-Quality Lead")</f>
        <v>Non-Quality Lead</v>
      </c>
      <c r="H19" s="39" t="str">
        <f>IFERROR(INDEX(CampTypes,MATCH(I19,CampList,0)),"Unattributed")</f>
        <v>New</v>
      </c>
      <c r="I19" t="inlineStr">
        <is>
          <t>ABO | Natuf | Leads | Master Franchise | India | Oct26 | V1</t>
        </is>
      </c>
      <c r="J19" t="inlineStr">
        <is>
          <t>ABO | Natuf | Leads | Master Franchise | India | Oct26 | V1</t>
        </is>
      </c>
      <c r="K19" t="inlineStr">
        <is>
          <t>Direct (campaign tagged in CRM)</t>
        </is>
      </c>
      <c r="L19" t="inlineStr">
        <is>
          <t>Natuf | Business Owners | Tier1 + Growth Cities | Oct26 | V1</t>
        </is>
      </c>
      <c r="M19" t="inlineStr">
        <is>
          <t>Natuf | Business Owners | Tier1 + Growth Cities | Oct26 | V1</t>
        </is>
      </c>
      <c r="N19" t="inlineStr">
        <is>
          <t>Natuf | Static | Become A Levantine Food | V1</t>
        </is>
      </c>
      <c r="O19" t="inlineStr">
        <is>
          <t>Natuf_MF</t>
        </is>
      </c>
      <c r="P19" t="inlineStr">
        <is>
          <t>Facebook</t>
        </is>
      </c>
      <c r="Q19" t="inlineStr">
        <is>
          <t>Marshal Malbari</t>
        </is>
      </c>
      <c r="R19" t="inlineStr">
        <is>
          <t>Rinkita Virvani</t>
        </is>
      </c>
      <c r="S19" t="inlineStr">
        <is>
          <t>-</t>
        </is>
      </c>
      <c r="T19" t="inlineStr">
        <is>
          <t>Patna</t>
        </is>
      </c>
      <c r="U19" t="inlineStr">
        <is>
          <t xml:space="preserve"> </t>
        </is>
      </c>
      <c r="V19" t="n">
        <v>0</v>
      </c>
      <c r="W19" t="n">
        <v>0</v>
      </c>
      <c r="X19" t="inlineStr">
        <is>
          <t>XXXXXX6032</t>
        </is>
      </c>
      <c r="Y19" s="72" t="n">
        <v>46326.52037037037</v>
      </c>
    </row>
    <row r="20">
      <c r="A20" s="39" t="inlineStr">
        <is>
          <t>6ae575e5c8468c802bfbc0de</t>
        </is>
      </c>
      <c r="B20" s="72" t="n">
        <v>46326.43774305555</v>
      </c>
      <c r="C20" s="70" t="n">
        <v>46326</v>
      </c>
      <c r="D20" t="inlineStr">
        <is>
          <t>2026-10</t>
        </is>
      </c>
      <c r="E20" t="inlineStr">
        <is>
          <t>Wk of 2026-10-26</t>
        </is>
      </c>
      <c r="F20" t="inlineStr">
        <is>
          <t>New Lead</t>
        </is>
      </c>
      <c r="G20" s="39" t="str">
        <f>IF(ISNUMBER(MATCH(F20,QualityStatuses,0)),"Quality Lead","Non-Quality Lead")</f>
        <v>Non-Quality Lead</v>
      </c>
      <c r="H20" s="39" t="str">
        <f>IFERROR(INDEX(CampTypes,MATCH(I20,CampList,0)),"Unattributed")</f>
        <v>New</v>
      </c>
      <c r="I20" t="inlineStr">
        <is>
          <t>ABO | Natuf | Leads | Unit Franchise | India | Oct26 | V1</t>
        </is>
      </c>
      <c r="J20" t="inlineStr">
        <is>
          <t>ABO | Natuf | Leads | Unit Franchise | India | Oct26 | V1</t>
        </is>
      </c>
      <c r="K20" t="inlineStr">
        <is>
          <t>Direct (campaign tagged in CRM)</t>
        </is>
      </c>
      <c r="L20" t="inlineStr">
        <is>
          <t>Natuf | Broad | Tier1 + Growth Cities | Oct26 | V1</t>
        </is>
      </c>
      <c r="M20" t="inlineStr">
        <is>
          <t>Natuf | Broad | Tier1 + Growth Cities | Oct26 | V1</t>
        </is>
      </c>
      <c r="N20" t="inlineStr">
        <is>
          <t>Natuf | Reel | Brand Ambassador | Heard Of Owning A Cafe | V1</t>
        </is>
      </c>
      <c r="O20" t="inlineStr">
        <is>
          <t>In House Natuf</t>
        </is>
      </c>
      <c r="P20" t="inlineStr">
        <is>
          <t>Facebook</t>
        </is>
      </c>
      <c r="Q20" t="inlineStr">
        <is>
          <t>(Unassigned)</t>
        </is>
      </c>
      <c r="R20" t="inlineStr">
        <is>
          <t>Omkar Navge</t>
        </is>
      </c>
      <c r="S20" t="inlineStr">
        <is>
          <t>-</t>
        </is>
      </c>
      <c r="T20" t="inlineStr">
        <is>
          <t>Chandigarh</t>
        </is>
      </c>
      <c r="U20" t="inlineStr">
        <is>
          <t xml:space="preserve"> </t>
        </is>
      </c>
      <c r="V20" t="n">
        <v>0</v>
      </c>
      <c r="W20" t="n">
        <v>0</v>
      </c>
      <c r="X20" t="inlineStr">
        <is>
          <t>XXXXXX9933</t>
        </is>
      </c>
      <c r="Y20" s="72" t="n">
        <v>46326.52037037037</v>
      </c>
    </row>
    <row r="21">
      <c r="A21" s="39" t="inlineStr">
        <is>
          <t>6ae574705a8ca343032b5f0f</t>
        </is>
      </c>
      <c r="B21" s="72" t="n">
        <v>46326.43342592593</v>
      </c>
      <c r="C21" s="70" t="n">
        <v>46326</v>
      </c>
      <c r="D21" t="inlineStr">
        <is>
          <t>2026-10</t>
        </is>
      </c>
      <c r="E21" t="inlineStr">
        <is>
          <t>Wk of 2026-10-26</t>
        </is>
      </c>
      <c r="F21" t="inlineStr">
        <is>
          <t>Attempt 1</t>
        </is>
      </c>
      <c r="G21" s="39" t="str">
        <f>IF(ISNUMBER(MATCH(F21,QualityStatuses,0)),"Quality Lead","Non-Quality Lead")</f>
        <v>Non-Quality Lead</v>
      </c>
      <c r="H21" s="39" t="str">
        <f>IFERROR(INDEX(CampTypes,MATCH(I21,CampList,0)),"Unattributed")</f>
        <v>New</v>
      </c>
      <c r="I21" t="inlineStr">
        <is>
          <t>ABO | Natuf | Leads | Unit Franchise | India | Oct26 | V1</t>
        </is>
      </c>
      <c r="J21" t="inlineStr">
        <is>
          <t>ABO | Natuf | Leads | Unit Franchise | India | Oct26 | V1</t>
        </is>
      </c>
      <c r="K21" t="inlineStr">
        <is>
          <t>Direct (campaign tagged in CRM)</t>
        </is>
      </c>
      <c r="L21" t="inlineStr">
        <is>
          <t>Natuf | Broad | Tier1 + Growth Cities | Oct26 | V1</t>
        </is>
      </c>
      <c r="M21" t="inlineStr">
        <is>
          <t>Natuf | Broad | Tier1 + Growth Cities | Oct26 | V1</t>
        </is>
      </c>
      <c r="N21" t="inlineStr">
        <is>
          <t>Natuf | Reel | Brand Ambassador | Heard Of Owning A Cafe | V1</t>
        </is>
      </c>
      <c r="O21" t="inlineStr">
        <is>
          <t>In House Natuf</t>
        </is>
      </c>
      <c r="P21" t="inlineStr">
        <is>
          <t>Facebook</t>
        </is>
      </c>
      <c r="Q21" t="inlineStr">
        <is>
          <t>Marshal Malbari</t>
        </is>
      </c>
      <c r="R21" t="inlineStr">
        <is>
          <t>Rudresh Thorat</t>
        </is>
      </c>
      <c r="S21" t="inlineStr">
        <is>
          <t>-</t>
        </is>
      </c>
      <c r="T21" t="inlineStr">
        <is>
          <t>Gurgaon</t>
        </is>
      </c>
      <c r="U21" t="inlineStr">
        <is>
          <t xml:space="preserve"> </t>
        </is>
      </c>
      <c r="V21" t="n">
        <v>1</v>
      </c>
      <c r="W21" t="n">
        <v>0</v>
      </c>
      <c r="X21" t="inlineStr">
        <is>
          <t>XXXXXX7944</t>
        </is>
      </c>
      <c r="Y21" s="72" t="n">
        <v>46326.52037037037</v>
      </c>
    </row>
    <row r="22">
      <c r="A22" s="39" t="inlineStr">
        <is>
          <t>6ae570df6892b5138c2782a6</t>
        </is>
      </c>
      <c r="B22" s="72" t="n">
        <v>46326.42285879629</v>
      </c>
      <c r="C22" s="70" t="n">
        <v>46326</v>
      </c>
      <c r="D22" t="inlineStr">
        <is>
          <t>2026-10</t>
        </is>
      </c>
      <c r="E22" t="inlineStr">
        <is>
          <t>Wk of 2026-10-26</t>
        </is>
      </c>
      <c r="F22" t="inlineStr">
        <is>
          <t>New Lead</t>
        </is>
      </c>
      <c r="G22" s="39" t="str">
        <f>IF(ISNUMBER(MATCH(F22,QualityStatuses,0)),"Quality Lead","Non-Quality Lead")</f>
        <v>Non-Quality Lead</v>
      </c>
      <c r="H22" s="39" t="str">
        <f>IFERROR(INDEX(CampTypes,MATCH(I22,CampList,0)),"Unattributed")</f>
        <v>New</v>
      </c>
      <c r="I22" t="inlineStr">
        <is>
          <t>ABO | Natuf | Leads | Unit Franchise | India | Oct26 | V1</t>
        </is>
      </c>
      <c r="J22" t="inlineStr">
        <is>
          <t>ABO | Natuf | Leads | Unit Franchise | India | Oct26 | V1</t>
        </is>
      </c>
      <c r="K22" t="inlineStr">
        <is>
          <t>Direct (campaign tagged in CRM)</t>
        </is>
      </c>
      <c r="L22" t="inlineStr">
        <is>
          <t>Natuf | Business Owners | Tier1 + Growth Cities | Oct26 | V1</t>
        </is>
      </c>
      <c r="M22" t="inlineStr">
        <is>
          <t>Natuf | Business Owners | Tier1 + Growth Cities | Oct26 | V1</t>
        </is>
      </c>
      <c r="N22" t="inlineStr">
        <is>
          <t>Natuf | Reel | Brand Ambassador | Heard Of Owning A Cafe | V1</t>
        </is>
      </c>
      <c r="O22" t="inlineStr">
        <is>
          <t>In House Natuf</t>
        </is>
      </c>
      <c r="P22" t="inlineStr">
        <is>
          <t>Facebook</t>
        </is>
      </c>
      <c r="Q22" t="inlineStr">
        <is>
          <t>(Unassigned)</t>
        </is>
      </c>
      <c r="R22" t="inlineStr">
        <is>
          <t>Omkar Navge</t>
        </is>
      </c>
      <c r="S22" t="inlineStr">
        <is>
          <t>-</t>
        </is>
      </c>
      <c r="T22" t="inlineStr">
        <is>
          <t>Delhi</t>
        </is>
      </c>
      <c r="U22" t="inlineStr">
        <is>
          <t xml:space="preserve"> </t>
        </is>
      </c>
      <c r="V22" t="n">
        <v>0</v>
      </c>
      <c r="W22" t="n">
        <v>0</v>
      </c>
      <c r="X22" t="inlineStr">
        <is>
          <t>XXXXXX4006</t>
        </is>
      </c>
      <c r="Y22" s="72" t="n">
        <v>46326.52037037037</v>
      </c>
    </row>
    <row r="23">
      <c r="A23" s="39" t="inlineStr">
        <is>
          <t>6ae570ca93267a072f100f44</t>
        </is>
      </c>
      <c r="B23" s="72" t="n">
        <v>46326.42261574074</v>
      </c>
      <c r="C23" s="70" t="n">
        <v>46326</v>
      </c>
      <c r="D23" t="inlineStr">
        <is>
          <t>2026-10</t>
        </is>
      </c>
      <c r="E23" t="inlineStr">
        <is>
          <t>Wk of 2026-10-26</t>
        </is>
      </c>
      <c r="F23" t="inlineStr">
        <is>
          <t>New Lead</t>
        </is>
      </c>
      <c r="G23" s="39" t="str">
        <f>IF(ISNUMBER(MATCH(F23,QualityStatuses,0)),"Quality Lead","Non-Quality Lead")</f>
        <v>Non-Quality Lead</v>
      </c>
      <c r="H23" s="39" t="str">
        <f>IFERROR(INDEX(CampTypes,MATCH(I23,CampList,0)),"Unattributed")</f>
        <v>New</v>
      </c>
      <c r="I23" t="inlineStr">
        <is>
          <t>ABO | Natuf | Leads | Unit Franchise | India | Oct26 | V1</t>
        </is>
      </c>
      <c r="J23" t="inlineStr">
        <is>
          <t>ABO | Natuf | Leads | Unit Franchise | India | Oct26 | V1</t>
        </is>
      </c>
      <c r="K23" t="inlineStr">
        <is>
          <t>Direct (campaign tagged in CRM)</t>
        </is>
      </c>
      <c r="L23" t="inlineStr">
        <is>
          <t>Natuf | Business Owners | Tier1 + Growth Cities | Oct26 | V1</t>
        </is>
      </c>
      <c r="M23" t="inlineStr">
        <is>
          <t>Natuf | Business Owners | Tier1 + Growth Cities | Oct26 | V1</t>
        </is>
      </c>
      <c r="N23" t="inlineStr">
        <is>
          <t>Natuf | Reel | Brand Ambassador | Heard Of Owning A Cafe | V1</t>
        </is>
      </c>
      <c r="O23" t="inlineStr">
        <is>
          <t>In House Natuf</t>
        </is>
      </c>
      <c r="P23" t="inlineStr">
        <is>
          <t>Facebook</t>
        </is>
      </c>
      <c r="Q23" t="inlineStr">
        <is>
          <t>Marshal Malbari</t>
        </is>
      </c>
      <c r="R23" t="inlineStr">
        <is>
          <t>Rinkita Virvani</t>
        </is>
      </c>
      <c r="S23" t="inlineStr">
        <is>
          <t>-</t>
        </is>
      </c>
      <c r="T23" t="inlineStr">
        <is>
          <t>Navi Mumbai</t>
        </is>
      </c>
      <c r="U23" t="inlineStr">
        <is>
          <t xml:space="preserve"> </t>
        </is>
      </c>
      <c r="V23" t="n">
        <v>0</v>
      </c>
      <c r="W23" t="n">
        <v>0</v>
      </c>
      <c r="X23" t="inlineStr">
        <is>
          <t>XXXXXX7453</t>
        </is>
      </c>
      <c r="Y23" s="72" t="n">
        <v>46326.52037037037</v>
      </c>
    </row>
    <row r="24">
      <c r="A24" s="39" t="inlineStr">
        <is>
          <t>6ae570645a48753ec28890d7</t>
        </is>
      </c>
      <c r="B24" s="72" t="n">
        <v>46326.42143518518</v>
      </c>
      <c r="C24" s="70" t="n">
        <v>46326</v>
      </c>
      <c r="D24" t="inlineStr">
        <is>
          <t>2026-10</t>
        </is>
      </c>
      <c r="E24" t="inlineStr">
        <is>
          <t>Wk of 2026-10-26</t>
        </is>
      </c>
      <c r="F24" t="inlineStr">
        <is>
          <t>New Lead</t>
        </is>
      </c>
      <c r="G24" s="39" t="str">
        <f>IF(ISNUMBER(MATCH(F24,QualityStatuses,0)),"Quality Lead","Non-Quality Lead")</f>
        <v>Non-Quality Lead</v>
      </c>
      <c r="H24" s="39" t="str">
        <f>IFERROR(INDEX(CampTypes,MATCH(I24,CampList,0)),"Unattributed")</f>
        <v>New</v>
      </c>
      <c r="I24" t="inlineStr">
        <is>
          <t>ABO | Natuf | Leads | Unit Franchise | India | Oct26 | V1</t>
        </is>
      </c>
      <c r="J24" t="inlineStr">
        <is>
          <t>ABO | Natuf | Leads | Unit Franchise | India | Oct26 | V1</t>
        </is>
      </c>
      <c r="K24" t="inlineStr">
        <is>
          <t>Direct (campaign tagged in CRM)</t>
        </is>
      </c>
      <c r="L24" t="inlineStr">
        <is>
          <t>Natuf | Broad | Tier1 + Growth Cities | Oct26 | V1</t>
        </is>
      </c>
      <c r="M24" t="inlineStr">
        <is>
          <t>Natuf | Broad | Tier1 + Growth Cities | Oct26 | V1</t>
        </is>
      </c>
      <c r="N24" t="inlineStr">
        <is>
          <t>Natuf | Reel | Brand Ambassador | Heard Of Owning A Cafe | V1</t>
        </is>
      </c>
      <c r="O24" t="inlineStr">
        <is>
          <t>In House Natuf</t>
        </is>
      </c>
      <c r="P24" t="inlineStr">
        <is>
          <t>Facebook</t>
        </is>
      </c>
      <c r="Q24" t="inlineStr">
        <is>
          <t>(Unassigned)</t>
        </is>
      </c>
      <c r="R24" t="inlineStr">
        <is>
          <t>Omkar Navge</t>
        </is>
      </c>
      <c r="S24" t="inlineStr">
        <is>
          <t>-</t>
        </is>
      </c>
      <c r="T24" t="inlineStr">
        <is>
          <t>Delhi</t>
        </is>
      </c>
      <c r="U24" t="inlineStr">
        <is>
          <t xml:space="preserve"> </t>
        </is>
      </c>
      <c r="V24" t="n">
        <v>0</v>
      </c>
      <c r="W24" t="n">
        <v>0</v>
      </c>
      <c r="X24" t="inlineStr">
        <is>
          <t>XXXXXX7672</t>
        </is>
      </c>
      <c r="Y24" s="72" t="n">
        <v>46326.52037037037</v>
      </c>
    </row>
    <row r="25">
      <c r="A25" s="39" t="inlineStr">
        <is>
          <t>6ae56e853a2743842b979b78</t>
        </is>
      </c>
      <c r="B25" s="72" t="n">
        <v>46326.4158912037</v>
      </c>
      <c r="C25" s="70" t="n">
        <v>46326</v>
      </c>
      <c r="D25" t="inlineStr">
        <is>
          <t>2026-10</t>
        </is>
      </c>
      <c r="E25" t="inlineStr">
        <is>
          <t>Wk of 2026-10-26</t>
        </is>
      </c>
      <c r="F25" t="inlineStr">
        <is>
          <t>Connected</t>
        </is>
      </c>
      <c r="G25" s="39" t="str">
        <f>IF(ISNUMBER(MATCH(F25,QualityStatuses,0)),"Quality Lead","Non-Quality Lead")</f>
        <v>Non-Quality Lead</v>
      </c>
      <c r="H25" s="39" t="str">
        <f>IFERROR(INDEX(CampTypes,MATCH(I25,CampList,0)),"Unattributed")</f>
        <v>New</v>
      </c>
      <c r="I25" t="inlineStr">
        <is>
          <t>ABO | Natuf | Leads | Unit Franchise | India | Oct26 | V1</t>
        </is>
      </c>
      <c r="J25" t="inlineStr">
        <is>
          <t>ABO | Natuf | Leads | Unit Franchise | India | Oct26 | V1</t>
        </is>
      </c>
      <c r="K25" t="inlineStr">
        <is>
          <t>Direct (campaign tagged in CRM)</t>
        </is>
      </c>
      <c r="L25" t="inlineStr">
        <is>
          <t>Natuf | LAL 1% | India | Jul26 | V1</t>
        </is>
      </c>
      <c r="M25" t="inlineStr">
        <is>
          <t>Natuf | LAL 1% | India | Jul26 | V1</t>
        </is>
      </c>
      <c r="N25" t="inlineStr">
        <is>
          <t>Natuf | Reel | Brand Ambassador | Heard Of Owning A Cafe | V1</t>
        </is>
      </c>
      <c r="O25" t="inlineStr">
        <is>
          <t>In House Natuf</t>
        </is>
      </c>
      <c r="P25" t="inlineStr">
        <is>
          <t>Facebook</t>
        </is>
      </c>
      <c r="Q25" t="inlineStr">
        <is>
          <t>Marshal Malbari</t>
        </is>
      </c>
      <c r="R25" t="inlineStr">
        <is>
          <t>Pammi Roy</t>
        </is>
      </c>
      <c r="S25" t="inlineStr">
        <is>
          <t>-</t>
        </is>
      </c>
      <c r="T25" t="inlineStr">
        <is>
          <t>Rourkela</t>
        </is>
      </c>
      <c r="U25" t="inlineStr">
        <is>
          <t xml:space="preserve"> </t>
        </is>
      </c>
      <c r="V25" t="n">
        <v>1</v>
      </c>
      <c r="W25" t="n">
        <v>1</v>
      </c>
      <c r="X25" t="inlineStr">
        <is>
          <t>XXXXXX1232</t>
        </is>
      </c>
      <c r="Y25" s="72" t="n">
        <v>46326.52037037037</v>
      </c>
    </row>
    <row r="26">
      <c r="A26" s="39" t="inlineStr">
        <is>
          <t>6ae56c156a99ab7e8d2a7b8e</t>
        </is>
      </c>
      <c r="B26" s="72" t="n">
        <v>46326.40866898148</v>
      </c>
      <c r="C26" s="70" t="n">
        <v>46326</v>
      </c>
      <c r="D26" t="inlineStr">
        <is>
          <t>2026-10</t>
        </is>
      </c>
      <c r="E26" t="inlineStr">
        <is>
          <t>Wk of 2026-10-26</t>
        </is>
      </c>
      <c r="F26" t="inlineStr">
        <is>
          <t>New Lead</t>
        </is>
      </c>
      <c r="G26" s="39" t="str">
        <f>IF(ISNUMBER(MATCH(F26,QualityStatuses,0)),"Quality Lead","Non-Quality Lead")</f>
        <v>Non-Quality Lead</v>
      </c>
      <c r="H26" s="39" t="str">
        <f>IFERROR(INDEX(CampTypes,MATCH(I26,CampList,0)),"Unattributed")</f>
        <v>New</v>
      </c>
      <c r="I26" t="inlineStr">
        <is>
          <t>ABO | Natuf | Leads | Unit Franchise | India | Oct26 | V1</t>
        </is>
      </c>
      <c r="J26" t="inlineStr">
        <is>
          <t>ABO | Natuf | Leads | Unit Franchise | India | Oct26 | V1</t>
        </is>
      </c>
      <c r="K26" t="inlineStr">
        <is>
          <t>Direct (campaign tagged in CRM)</t>
        </is>
      </c>
      <c r="L26" t="inlineStr">
        <is>
          <t>Natuf | Broad | Tier1 + Growth Cities | Oct26 | V1</t>
        </is>
      </c>
      <c r="M26" t="inlineStr">
        <is>
          <t>Natuf | Broad | Tier1 + Growth Cities | Oct26 | V1</t>
        </is>
      </c>
      <c r="N26" t="inlineStr">
        <is>
          <t>Natuf | Reel | Brand Ambassador | Heard Of Owning A Cafe | V1</t>
        </is>
      </c>
      <c r="O26" t="inlineStr">
        <is>
          <t>In House Natuf</t>
        </is>
      </c>
      <c r="P26" t="inlineStr">
        <is>
          <t>Facebook</t>
        </is>
      </c>
      <c r="Q26" t="inlineStr">
        <is>
          <t>(Unassigned)</t>
        </is>
      </c>
      <c r="R26" t="inlineStr">
        <is>
          <t>Omkar Navge</t>
        </is>
      </c>
      <c r="S26" t="inlineStr">
        <is>
          <t>-</t>
        </is>
      </c>
      <c r="T26" t="inlineStr">
        <is>
          <t>Ahmedabad</t>
        </is>
      </c>
      <c r="U26" t="inlineStr">
        <is>
          <t xml:space="preserve"> </t>
        </is>
      </c>
      <c r="V26" t="n">
        <v>0</v>
      </c>
      <c r="W26" t="n">
        <v>0</v>
      </c>
      <c r="X26" t="inlineStr">
        <is>
          <t>XXXXXX8008</t>
        </is>
      </c>
      <c r="Y26" s="72" t="n">
        <v>46326.52037037037</v>
      </c>
    </row>
    <row r="27">
      <c r="A27" s="39" t="inlineStr">
        <is>
          <t>6ae56b7f486563d7e866a133</t>
        </is>
      </c>
      <c r="B27" s="72" t="n">
        <v>46326.40693287037</v>
      </c>
      <c r="C27" s="70" t="n">
        <v>46326</v>
      </c>
      <c r="D27" t="inlineStr">
        <is>
          <t>2026-10</t>
        </is>
      </c>
      <c r="E27" t="inlineStr">
        <is>
          <t>Wk of 2026-10-26</t>
        </is>
      </c>
      <c r="F27" t="inlineStr">
        <is>
          <t>New Lead</t>
        </is>
      </c>
      <c r="G27" s="39" t="str">
        <f>IF(ISNUMBER(MATCH(F27,QualityStatuses,0)),"Quality Lead","Non-Quality Lead")</f>
        <v>Non-Quality Lead</v>
      </c>
      <c r="H27" s="39" t="str">
        <f>IFERROR(INDEX(CampTypes,MATCH(I27,CampList,0)),"Unattributed")</f>
        <v>New</v>
      </c>
      <c r="I27" t="inlineStr">
        <is>
          <t>ABO | Natuf | Leads | Unit Franchise | India | Oct26 | V1</t>
        </is>
      </c>
      <c r="J27" t="inlineStr">
        <is>
          <t>ABO | Natuf | Leads | Unit Franchise | India | Oct26 | V1</t>
        </is>
      </c>
      <c r="K27" t="inlineStr">
        <is>
          <t>Direct (campaign tagged in CRM)</t>
        </is>
      </c>
      <c r="L27" t="inlineStr">
        <is>
          <t>Natuf | Broad | Tier1 + Growth Cities | Oct26 | V1</t>
        </is>
      </c>
      <c r="M27" t="inlineStr">
        <is>
          <t>Natuf | Broad | Tier1 + Growth Cities | Oct26 | V1</t>
        </is>
      </c>
      <c r="N27" t="inlineStr">
        <is>
          <t>Natuf | Reel | Brand Ambassador | Heard Of Owning A Cafe | V1</t>
        </is>
      </c>
      <c r="O27" t="inlineStr">
        <is>
          <t>In House Natuf</t>
        </is>
      </c>
      <c r="P27" t="inlineStr">
        <is>
          <t>Facebook</t>
        </is>
      </c>
      <c r="Q27" t="inlineStr">
        <is>
          <t>Marshal Malbari</t>
        </is>
      </c>
      <c r="R27" t="inlineStr">
        <is>
          <t>Aisha Rasalkar</t>
        </is>
      </c>
      <c r="S27" t="inlineStr">
        <is>
          <t>-</t>
        </is>
      </c>
      <c r="T27" t="inlineStr">
        <is>
          <t>Mumbai</t>
        </is>
      </c>
      <c r="U27" t="inlineStr">
        <is>
          <t xml:space="preserve"> </t>
        </is>
      </c>
      <c r="V27" t="n">
        <v>0</v>
      </c>
      <c r="W27" t="n">
        <v>0</v>
      </c>
      <c r="X27" t="inlineStr">
        <is>
          <t>XXXXXX6028</t>
        </is>
      </c>
      <c r="Y27" s="72" t="n">
        <v>46326.52037037037</v>
      </c>
    </row>
    <row r="28">
      <c r="A28" s="39" t="inlineStr">
        <is>
          <t>6ae56ad22811b8a440094d45</t>
        </is>
      </c>
      <c r="B28" s="72" t="n">
        <v>46326.40493055555</v>
      </c>
      <c r="C28" s="70" t="n">
        <v>46326</v>
      </c>
      <c r="D28" t="inlineStr">
        <is>
          <t>2026-10</t>
        </is>
      </c>
      <c r="E28" t="inlineStr">
        <is>
          <t>Wk of 2026-10-26</t>
        </is>
      </c>
      <c r="F28" t="inlineStr">
        <is>
          <t>Details Shared</t>
        </is>
      </c>
      <c r="G28" s="39" t="str">
        <f>IF(ISNUMBER(MATCH(F28,QualityStatuses,0)),"Quality Lead","Non-Quality Lead")</f>
        <v>Quality Lead</v>
      </c>
      <c r="H28" s="39" t="str">
        <f>IFERROR(INDEX(CampTypes,MATCH(I28,CampList,0)),"Unattributed")</f>
        <v>New</v>
      </c>
      <c r="I28" t="inlineStr">
        <is>
          <t>ABO | Natuf | Leads | Unit Franchise | India | Oct26 | V1</t>
        </is>
      </c>
      <c r="J28" t="inlineStr">
        <is>
          <t>ABO | Natuf | Leads | Unit Franchise | India | Oct26 | V1</t>
        </is>
      </c>
      <c r="K28" t="inlineStr">
        <is>
          <t>Direct (campaign tagged in CRM)</t>
        </is>
      </c>
      <c r="L28" t="inlineStr">
        <is>
          <t>Natuf | Investors | Tier1 + Growth Cities | Oct26 | V1</t>
        </is>
      </c>
      <c r="M28" t="inlineStr">
        <is>
          <t>Natuf | Investors | Tier1 + Growth Cities | Oct26 | V1</t>
        </is>
      </c>
      <c r="N28" t="inlineStr">
        <is>
          <t>Natuf | Reel | Brand Ambassador | Heard Of Owning A Cafe | V1</t>
        </is>
      </c>
      <c r="O28" t="inlineStr">
        <is>
          <t>In House Natuf</t>
        </is>
      </c>
      <c r="P28" t="inlineStr">
        <is>
          <t>Facebook</t>
        </is>
      </c>
      <c r="Q28" t="inlineStr">
        <is>
          <t>Marshal Malbari</t>
        </is>
      </c>
      <c r="R28" t="inlineStr">
        <is>
          <t>Pammi Roy</t>
        </is>
      </c>
      <c r="S28" t="inlineStr">
        <is>
          <t>-</t>
        </is>
      </c>
      <c r="T28" t="inlineStr">
        <is>
          <t>Lucknow</t>
        </is>
      </c>
      <c r="U28" t="inlineStr">
        <is>
          <t xml:space="preserve"> </t>
        </is>
      </c>
      <c r="V28" t="n">
        <v>2</v>
      </c>
      <c r="W28" t="n">
        <v>1</v>
      </c>
      <c r="X28" t="inlineStr">
        <is>
          <t>XXXXXX3331</t>
        </is>
      </c>
      <c r="Y28" s="72" t="n">
        <v>46326.52037037037</v>
      </c>
    </row>
    <row r="29">
      <c r="A29" s="39" t="inlineStr">
        <is>
          <t>6ae56957ce993abfe05ec66d</t>
        </is>
      </c>
      <c r="B29" s="72" t="n">
        <v>46326.40054398148</v>
      </c>
      <c r="C29" s="70" t="n">
        <v>46326</v>
      </c>
      <c r="D29" t="inlineStr">
        <is>
          <t>2026-10</t>
        </is>
      </c>
      <c r="E29" t="inlineStr">
        <is>
          <t>Wk of 2026-10-26</t>
        </is>
      </c>
      <c r="F29" t="inlineStr">
        <is>
          <t>New Lead</t>
        </is>
      </c>
      <c r="G29" s="39" t="str">
        <f>IF(ISNUMBER(MATCH(F29,QualityStatuses,0)),"Quality Lead","Non-Quality Lead")</f>
        <v>Non-Quality Lead</v>
      </c>
      <c r="H29" s="39" t="str">
        <f>IFERROR(INDEX(CampTypes,MATCH(I29,CampList,0)),"Unattributed")</f>
        <v>New</v>
      </c>
      <c r="I29" t="inlineStr">
        <is>
          <t>ABO | Natuf | Leads | Unit Franchise | India | Oct26 | V1</t>
        </is>
      </c>
      <c r="J29" t="inlineStr">
        <is>
          <t>ABO | Natuf | Leads | Unit Franchise | India | Oct26 | V1</t>
        </is>
      </c>
      <c r="K29" t="inlineStr">
        <is>
          <t>Direct (campaign tagged in CRM)</t>
        </is>
      </c>
      <c r="L29" t="inlineStr">
        <is>
          <t>Natuf | Broad | Tier1 + Growth Cities | Oct26 | V1</t>
        </is>
      </c>
      <c r="M29" t="inlineStr">
        <is>
          <t>Natuf | Broad | Tier1 + Growth Cities | Oct26 | V1</t>
        </is>
      </c>
      <c r="N29" t="inlineStr">
        <is>
          <t>Natuf | Reel | Brand Ambassador | Heard Of Owning A Cafe | V1</t>
        </is>
      </c>
      <c r="O29" t="inlineStr">
        <is>
          <t>In House Natuf</t>
        </is>
      </c>
      <c r="P29" t="inlineStr">
        <is>
          <t>Facebook</t>
        </is>
      </c>
      <c r="Q29" t="inlineStr">
        <is>
          <t>(Unassigned)</t>
        </is>
      </c>
      <c r="R29" t="inlineStr">
        <is>
          <t>Omkar Navge</t>
        </is>
      </c>
      <c r="S29" t="inlineStr">
        <is>
          <t>-</t>
        </is>
      </c>
      <c r="T29" t="inlineStr">
        <is>
          <t>Varanasi</t>
        </is>
      </c>
      <c r="U29" t="inlineStr">
        <is>
          <t xml:space="preserve"> </t>
        </is>
      </c>
      <c r="V29" t="n">
        <v>0</v>
      </c>
      <c r="W29" t="n">
        <v>0</v>
      </c>
      <c r="X29" t="inlineStr">
        <is>
          <t>XXXXXX6640</t>
        </is>
      </c>
      <c r="Y29" s="72" t="n">
        <v>46326.52037037037</v>
      </c>
    </row>
    <row r="30">
      <c r="A30" s="39" t="inlineStr">
        <is>
          <t>6ae56629ccdd01d785ef6ca0</t>
        </is>
      </c>
      <c r="B30" s="72" t="n">
        <v>46326.39112268519</v>
      </c>
      <c r="C30" s="70" t="n">
        <v>46326</v>
      </c>
      <c r="D30" t="inlineStr">
        <is>
          <t>2026-10</t>
        </is>
      </c>
      <c r="E30" t="inlineStr">
        <is>
          <t>Wk of 2026-10-26</t>
        </is>
      </c>
      <c r="F30" t="inlineStr">
        <is>
          <t>New Lead</t>
        </is>
      </c>
      <c r="G30" s="39" t="str">
        <f>IF(ISNUMBER(MATCH(F30,QualityStatuses,0)),"Quality Lead","Non-Quality Lead")</f>
        <v>Non-Quality Lead</v>
      </c>
      <c r="H30" s="39" t="str">
        <f>IFERROR(INDEX(CampTypes,MATCH(I30,CampList,0)),"Unattributed")</f>
        <v>New</v>
      </c>
      <c r="I30" t="inlineStr">
        <is>
          <t>ABO | Natuf | Leads | Unit Franchise | India | Oct26 | V1</t>
        </is>
      </c>
      <c r="J30" t="inlineStr">
        <is>
          <t>ABO | Natuf | Leads | Unit Franchise | India | Oct26 | V1</t>
        </is>
      </c>
      <c r="K30" t="inlineStr">
        <is>
          <t>Direct (campaign tagged in CRM)</t>
        </is>
      </c>
      <c r="L30" t="inlineStr">
        <is>
          <t>Natuf | Business Owners | Tier1 + Growth Cities | Oct26 | V1</t>
        </is>
      </c>
      <c r="M30" t="inlineStr">
        <is>
          <t>Natuf | Business Owners | Tier1 + Growth Cities | Oct26 | V1</t>
        </is>
      </c>
      <c r="N30" t="inlineStr">
        <is>
          <t>Natuf | Reel | Brand Ambassador | Heard Of Owning A Cafe | V1</t>
        </is>
      </c>
      <c r="O30" t="inlineStr">
        <is>
          <t>In House Natuf</t>
        </is>
      </c>
      <c r="P30" t="inlineStr">
        <is>
          <t>Facebook</t>
        </is>
      </c>
      <c r="Q30" t="inlineStr">
        <is>
          <t>(Unassigned)</t>
        </is>
      </c>
      <c r="R30" t="inlineStr">
        <is>
          <t>Omkar Navge</t>
        </is>
      </c>
      <c r="S30" t="inlineStr">
        <is>
          <t>-</t>
        </is>
      </c>
      <c r="T30" t="inlineStr">
        <is>
          <t>Hyderabad</t>
        </is>
      </c>
      <c r="U30" t="inlineStr">
        <is>
          <t xml:space="preserve"> </t>
        </is>
      </c>
      <c r="V30" t="n">
        <v>0</v>
      </c>
      <c r="W30" t="n">
        <v>0</v>
      </c>
      <c r="X30" t="inlineStr">
        <is>
          <t>XXXXXX8589</t>
        </is>
      </c>
      <c r="Y30" s="72" t="n">
        <v>46326.52037037037</v>
      </c>
    </row>
    <row r="31">
      <c r="A31" s="39" t="inlineStr">
        <is>
          <t>6ae5657d0474dbbf077d9834</t>
        </is>
      </c>
      <c r="B31" s="72" t="n">
        <v>46326.38913194444</v>
      </c>
      <c r="C31" s="70" t="n">
        <v>46326</v>
      </c>
      <c r="D31" t="inlineStr">
        <is>
          <t>2026-10</t>
        </is>
      </c>
      <c r="E31" t="inlineStr">
        <is>
          <t>Wk of 2026-10-26</t>
        </is>
      </c>
      <c r="F31" t="inlineStr">
        <is>
          <t>Attempt 1</t>
        </is>
      </c>
      <c r="G31" s="39" t="str">
        <f>IF(ISNUMBER(MATCH(F31,QualityStatuses,0)),"Quality Lead","Non-Quality Lead")</f>
        <v>Non-Quality Lead</v>
      </c>
      <c r="H31" s="39" t="str">
        <f>IFERROR(INDEX(CampTypes,MATCH(I31,CampList,0)),"Unattributed")</f>
        <v>New</v>
      </c>
      <c r="I31" t="inlineStr">
        <is>
          <t>ABO | Natuf | Leads | Unit Franchise | India | Oct26 | V1</t>
        </is>
      </c>
      <c r="J31" t="inlineStr">
        <is>
          <t>ABO | Natuf | Leads | Unit Franchise | India | Oct26 | V1</t>
        </is>
      </c>
      <c r="K31" t="inlineStr">
        <is>
          <t>Direct (campaign tagged in CRM)</t>
        </is>
      </c>
      <c r="L31" t="inlineStr">
        <is>
          <t>Natuf | Broad | Tier1 + Growth Cities | Oct26 | V1</t>
        </is>
      </c>
      <c r="M31" t="inlineStr">
        <is>
          <t>Natuf | Broad | Tier1 + Growth Cities | Oct26 | V1</t>
        </is>
      </c>
      <c r="N31" t="inlineStr">
        <is>
          <t>Natuf | Reel | Brand Ambassador | Heard Of Owning A Cafe | V1</t>
        </is>
      </c>
      <c r="O31" t="inlineStr">
        <is>
          <t>In House Natuf</t>
        </is>
      </c>
      <c r="P31" t="inlineStr">
        <is>
          <t>Facebook</t>
        </is>
      </c>
      <c r="Q31" t="inlineStr">
        <is>
          <t>Vikas Pathak</t>
        </is>
      </c>
      <c r="R31" t="inlineStr">
        <is>
          <t>Hriday Jindal</t>
        </is>
      </c>
      <c r="S31" t="inlineStr">
        <is>
          <t>-</t>
        </is>
      </c>
      <c r="T31" t="inlineStr">
        <is>
          <t>Jabalpur</t>
        </is>
      </c>
      <c r="U31" t="inlineStr">
        <is>
          <t xml:space="preserve"> </t>
        </is>
      </c>
      <c r="V31" t="n">
        <v>2</v>
      </c>
      <c r="W31" t="n">
        <v>0</v>
      </c>
      <c r="X31" t="inlineStr">
        <is>
          <t>XXXXXX1338</t>
        </is>
      </c>
      <c r="Y31" s="72" t="n">
        <v>46326.52037037037</v>
      </c>
    </row>
    <row r="32">
      <c r="A32" s="39" t="inlineStr">
        <is>
          <t>6ae5654891f6a856dc8a12d5</t>
        </is>
      </c>
      <c r="B32" s="72" t="n">
        <v>46326.38851851852</v>
      </c>
      <c r="C32" s="70" t="n">
        <v>46326</v>
      </c>
      <c r="D32" t="inlineStr">
        <is>
          <t>2026-10</t>
        </is>
      </c>
      <c r="E32" t="inlineStr">
        <is>
          <t>Wk of 2026-10-26</t>
        </is>
      </c>
      <c r="F32" t="inlineStr">
        <is>
          <t>Attempt 1</t>
        </is>
      </c>
      <c r="G32" s="39" t="str">
        <f>IF(ISNUMBER(MATCH(F32,QualityStatuses,0)),"Quality Lead","Non-Quality Lead")</f>
        <v>Non-Quality Lead</v>
      </c>
      <c r="H32" s="39" t="str">
        <f>IFERROR(INDEX(CampTypes,MATCH(I32,CampList,0)),"Unattributed")</f>
        <v>New</v>
      </c>
      <c r="I32" t="inlineStr">
        <is>
          <t>ABO | Natuf | Leads | Master Franchise | India | Oct26 | V1</t>
        </is>
      </c>
      <c r="J32" t="inlineStr">
        <is>
          <t>ABO | Natuf | Leads | Master Franchise | India | Oct26 | V1</t>
        </is>
      </c>
      <c r="K32" t="inlineStr">
        <is>
          <t>Direct (campaign tagged in CRM)</t>
        </is>
      </c>
      <c r="L32" t="inlineStr">
        <is>
          <t>Natuf | Investors | Tier1 + Growth Cities | Oct26 | V1</t>
        </is>
      </c>
      <c r="M32" t="inlineStr">
        <is>
          <t>Natuf | Investors | Tier1 + Growth Cities | Oct26 | V1</t>
        </is>
      </c>
      <c r="N32" t="inlineStr">
        <is>
          <t>Natuf | Static | Become A Levantine Food | V1</t>
        </is>
      </c>
      <c r="O32" t="inlineStr">
        <is>
          <t>Natuf_MF</t>
        </is>
      </c>
      <c r="P32" t="inlineStr">
        <is>
          <t>Facebook</t>
        </is>
      </c>
      <c r="Q32" t="inlineStr">
        <is>
          <t>Marshal Malbari</t>
        </is>
      </c>
      <c r="R32" t="inlineStr">
        <is>
          <t>Pammi Roy</t>
        </is>
      </c>
      <c r="S32" t="inlineStr">
        <is>
          <t>-</t>
        </is>
      </c>
      <c r="T32" t="inlineStr">
        <is>
          <t>Lucknow</t>
        </is>
      </c>
      <c r="U32" t="inlineStr">
        <is>
          <t xml:space="preserve"> </t>
        </is>
      </c>
      <c r="V32" t="n">
        <v>2</v>
      </c>
      <c r="W32" t="n">
        <v>1</v>
      </c>
      <c r="X32" t="inlineStr">
        <is>
          <t>XXXXXX3331</t>
        </is>
      </c>
      <c r="Y32" s="72" t="n">
        <v>46326.52037037037</v>
      </c>
    </row>
    <row r="33">
      <c r="A33" s="39" t="inlineStr">
        <is>
          <t>6ae561b1ccdd01d785ef67b5</t>
        </is>
      </c>
      <c r="B33" s="72" t="n">
        <v>46326.37788194444</v>
      </c>
      <c r="C33" s="70" t="n">
        <v>46326</v>
      </c>
      <c r="D33" t="inlineStr">
        <is>
          <t>2026-10</t>
        </is>
      </c>
      <c r="E33" t="inlineStr">
        <is>
          <t>Wk of 2026-10-26</t>
        </is>
      </c>
      <c r="F33" t="inlineStr">
        <is>
          <t>Attempt 1</t>
        </is>
      </c>
      <c r="G33" s="39" t="str">
        <f>IF(ISNUMBER(MATCH(F33,QualityStatuses,0)),"Quality Lead","Non-Quality Lead")</f>
        <v>Non-Quality Lead</v>
      </c>
      <c r="H33" s="39" t="str">
        <f>IFERROR(INDEX(CampTypes,MATCH(I33,CampList,0)),"Unattributed")</f>
        <v>New</v>
      </c>
      <c r="I33" t="inlineStr">
        <is>
          <t>ABO | Natuf | Leads | Unit Franchise | India | Oct26 | V1</t>
        </is>
      </c>
      <c r="J33" t="inlineStr">
        <is>
          <t>ABO | Natuf | Leads | Unit Franchise | India | Oct26 | V1</t>
        </is>
      </c>
      <c r="K33" t="inlineStr">
        <is>
          <t>Direct (campaign tagged in CRM)</t>
        </is>
      </c>
      <c r="L33" t="inlineStr">
        <is>
          <t>Natuf | Broad | Tier1 + Growth Cities | Oct26 | V1</t>
        </is>
      </c>
      <c r="M33" t="inlineStr">
        <is>
          <t>Natuf | Broad | Tier1 + Growth Cities | Oct26 | V1</t>
        </is>
      </c>
      <c r="N33" t="inlineStr">
        <is>
          <t>Natuf | Reel | Brand Ambassador | Heard Of Owning A Cafe | V1</t>
        </is>
      </c>
      <c r="O33" t="inlineStr">
        <is>
          <t>In House Natuf</t>
        </is>
      </c>
      <c r="P33" t="inlineStr">
        <is>
          <t>Facebook</t>
        </is>
      </c>
      <c r="Q33" t="inlineStr">
        <is>
          <t>Vikas Pathak</t>
        </is>
      </c>
      <c r="R33" t="inlineStr">
        <is>
          <t xml:space="preserve">Karan </t>
        </is>
      </c>
      <c r="S33" t="inlineStr">
        <is>
          <t>-</t>
        </is>
      </c>
      <c r="T33" t="inlineStr">
        <is>
          <t>Delhi</t>
        </is>
      </c>
      <c r="U33" t="inlineStr">
        <is>
          <t xml:space="preserve"> </t>
        </is>
      </c>
      <c r="V33" t="n">
        <v>1</v>
      </c>
      <c r="W33" t="n">
        <v>0</v>
      </c>
      <c r="X33" t="inlineStr">
        <is>
          <t>XXXXXX4154</t>
        </is>
      </c>
      <c r="Y33" s="72" t="n">
        <v>46326.5340625</v>
      </c>
    </row>
    <row r="34">
      <c r="A34" s="39" t="inlineStr">
        <is>
          <t>6ae5619c3b1e6e6db2300f35</t>
        </is>
      </c>
      <c r="B34" s="72" t="n">
        <v>46326.37763888889</v>
      </c>
      <c r="C34" s="70" t="n">
        <v>46326</v>
      </c>
      <c r="D34" t="inlineStr">
        <is>
          <t>2026-10</t>
        </is>
      </c>
      <c r="E34" t="inlineStr">
        <is>
          <t>Wk of 2026-10-26</t>
        </is>
      </c>
      <c r="F34" t="inlineStr">
        <is>
          <t>New Lead</t>
        </is>
      </c>
      <c r="G34" s="39" t="str">
        <f>IF(ISNUMBER(MATCH(F34,QualityStatuses,0)),"Quality Lead","Non-Quality Lead")</f>
        <v>Non-Quality Lead</v>
      </c>
      <c r="H34" s="39" t="str">
        <f>IFERROR(INDEX(CampTypes,MATCH(I34,CampList,0)),"Unattributed")</f>
        <v>New</v>
      </c>
      <c r="I34" t="inlineStr">
        <is>
          <t>ABO | Natuf | Leads | Master Franchise | India | Oct26 | V1</t>
        </is>
      </c>
      <c r="J34" t="inlineStr">
        <is>
          <t>ABO | Natuf | Leads | Master Franchise | India | Oct26 | V1</t>
        </is>
      </c>
      <c r="K34" t="inlineStr">
        <is>
          <t>Direct (campaign tagged in CRM)</t>
        </is>
      </c>
      <c r="L34" t="inlineStr">
        <is>
          <t>Natuf | Broad | Tier1 + Growth Cities | Oct26 | V1</t>
        </is>
      </c>
      <c r="M34" t="inlineStr">
        <is>
          <t>Natuf | Broad | Tier1 + Growth Cities | Oct26 | V1</t>
        </is>
      </c>
      <c r="N34" t="inlineStr">
        <is>
          <t>Natuf | Static | Explore Levantine Food | V1</t>
        </is>
      </c>
      <c r="O34" t="inlineStr">
        <is>
          <t>Natuf_MF</t>
        </is>
      </c>
      <c r="P34" t="inlineStr">
        <is>
          <t>Facebook</t>
        </is>
      </c>
      <c r="Q34" t="inlineStr">
        <is>
          <t>Marshal Malbari</t>
        </is>
      </c>
      <c r="R34" t="inlineStr">
        <is>
          <t>Drishti Lodhia</t>
        </is>
      </c>
      <c r="S34" t="inlineStr">
        <is>
          <t>-</t>
        </is>
      </c>
      <c r="T34" t="inlineStr">
        <is>
          <t>Dhanbad</t>
        </is>
      </c>
      <c r="U34" t="inlineStr">
        <is>
          <t xml:space="preserve"> </t>
        </is>
      </c>
      <c r="V34" t="n">
        <v>0</v>
      </c>
      <c r="W34" t="n">
        <v>0</v>
      </c>
      <c r="X34" t="inlineStr">
        <is>
          <t>XXXXXX3386</t>
        </is>
      </c>
      <c r="Y34" s="72" t="n">
        <v>46326.52037037037</v>
      </c>
    </row>
    <row r="35">
      <c r="A35" s="39" t="inlineStr">
        <is>
          <t>6ae5604a3a2743842b9797c6</t>
        </is>
      </c>
      <c r="B35" s="72" t="n">
        <v>46326.37372685185</v>
      </c>
      <c r="C35" s="70" t="n">
        <v>46326</v>
      </c>
      <c r="D35" t="inlineStr">
        <is>
          <t>2026-10</t>
        </is>
      </c>
      <c r="E35" t="inlineStr">
        <is>
          <t>Wk of 2026-10-26</t>
        </is>
      </c>
      <c r="F35" t="inlineStr">
        <is>
          <t>New Lead</t>
        </is>
      </c>
      <c r="G35" s="39" t="str">
        <f>IF(ISNUMBER(MATCH(F35,QualityStatuses,0)),"Quality Lead","Non-Quality Lead")</f>
        <v>Non-Quality Lead</v>
      </c>
      <c r="H35" s="39" t="str">
        <f>IFERROR(INDEX(CampTypes,MATCH(I35,CampList,0)),"Unattributed")</f>
        <v>New</v>
      </c>
      <c r="I35" t="inlineStr">
        <is>
          <t>ABO | Natuf | Leads | Unit Franchise | India | Oct26 | V1</t>
        </is>
      </c>
      <c r="J35" t="inlineStr">
        <is>
          <t>ABO | Natuf | Leads | Unit Franchise | India | Oct26 | V1</t>
        </is>
      </c>
      <c r="K35" t="inlineStr">
        <is>
          <t>Direct (campaign tagged in CRM)</t>
        </is>
      </c>
      <c r="L35" t="inlineStr">
        <is>
          <t>Natuf | LAL 1% | India | Jul26 | V1</t>
        </is>
      </c>
      <c r="M35" t="inlineStr">
        <is>
          <t>Natuf | LAL 1% | India | Jul26 | V1</t>
        </is>
      </c>
      <c r="N35" t="inlineStr">
        <is>
          <t>Natuf | Reel | Brand Ambassador | Heard Of Owning A Cafe | V1</t>
        </is>
      </c>
      <c r="O35" t="inlineStr">
        <is>
          <t>In House Natuf</t>
        </is>
      </c>
      <c r="P35" t="inlineStr">
        <is>
          <t>Facebook</t>
        </is>
      </c>
      <c r="Q35" t="inlineStr">
        <is>
          <t>(Unassigned)</t>
        </is>
      </c>
      <c r="R35" t="inlineStr">
        <is>
          <t>Omkar Navge</t>
        </is>
      </c>
      <c r="S35" t="inlineStr">
        <is>
          <t>-</t>
        </is>
      </c>
      <c r="T35" t="inlineStr">
        <is>
          <t>Toronto</t>
        </is>
      </c>
      <c r="U35" t="inlineStr">
        <is>
          <t xml:space="preserve"> </t>
        </is>
      </c>
      <c r="V35" t="n">
        <v>0</v>
      </c>
      <c r="W35" t="n">
        <v>0</v>
      </c>
      <c r="X35" t="inlineStr">
        <is>
          <t>XXXXXX3984</t>
        </is>
      </c>
      <c r="Y35" s="72" t="n">
        <v>46326.52037037037</v>
      </c>
    </row>
    <row r="36">
      <c r="A36" s="39" t="inlineStr">
        <is>
          <t>6ae55f53486563d7e8669562</t>
        </is>
      </c>
      <c r="B36" s="72" t="n">
        <v>46326.37086805556</v>
      </c>
      <c r="C36" s="70" t="n">
        <v>46326</v>
      </c>
      <c r="D36" t="inlineStr">
        <is>
          <t>2026-10</t>
        </is>
      </c>
      <c r="E36" t="inlineStr">
        <is>
          <t>Wk of 2026-10-26</t>
        </is>
      </c>
      <c r="F36" t="inlineStr">
        <is>
          <t>Connected</t>
        </is>
      </c>
      <c r="G36" s="39" t="str">
        <f>IF(ISNUMBER(MATCH(F36,QualityStatuses,0)),"Quality Lead","Non-Quality Lead")</f>
        <v>Non-Quality Lead</v>
      </c>
      <c r="H36" s="39" t="str">
        <f>IFERROR(INDEX(CampTypes,MATCH(I36,CampList,0)),"Unattributed")</f>
        <v>New</v>
      </c>
      <c r="I36" t="inlineStr">
        <is>
          <t>ABO | Natuf | Leads | Unit Franchise | India | Oct26 | V1</t>
        </is>
      </c>
      <c r="J36" t="inlineStr">
        <is>
          <t>ABO | Natuf | Leads | Unit Franchise | India | Oct26 | V1</t>
        </is>
      </c>
      <c r="K36" t="inlineStr">
        <is>
          <t>Direct (campaign tagged in CRM)</t>
        </is>
      </c>
      <c r="L36" t="inlineStr">
        <is>
          <t>Natuf | Business Owners | Tier1 + Growth Cities | Oct26 | V1</t>
        </is>
      </c>
      <c r="M36" t="inlineStr">
        <is>
          <t>Natuf | Business Owners | Tier1 + Growth Cities | Oct26 | V1</t>
        </is>
      </c>
      <c r="N36" t="inlineStr">
        <is>
          <t>Natuf | Reel | Brand Ambassador | Heard Of Owning A Cafe | V1</t>
        </is>
      </c>
      <c r="O36" t="inlineStr">
        <is>
          <t>In House Natuf</t>
        </is>
      </c>
      <c r="P36" t="inlineStr">
        <is>
          <t>Facebook</t>
        </is>
      </c>
      <c r="Q36" t="inlineStr">
        <is>
          <t>Vikas Pathak</t>
        </is>
      </c>
      <c r="R36" t="inlineStr">
        <is>
          <t>Anish kaundal</t>
        </is>
      </c>
      <c r="S36" t="inlineStr">
        <is>
          <t>-</t>
        </is>
      </c>
      <c r="T36" t="inlineStr">
        <is>
          <t>Dubai</t>
        </is>
      </c>
      <c r="U36" t="inlineStr">
        <is>
          <t xml:space="preserve"> </t>
        </is>
      </c>
      <c r="V36" t="n">
        <v>1</v>
      </c>
      <c r="W36" t="n">
        <v>1</v>
      </c>
      <c r="X36" t="inlineStr">
        <is>
          <t>XXXXXX8473</t>
        </is>
      </c>
      <c r="Y36" s="72" t="n">
        <v>46326.53019675926</v>
      </c>
    </row>
    <row r="37">
      <c r="A37" s="39" t="inlineStr">
        <is>
          <t>6ae55f36f3f4d29d5049ebd9</t>
        </is>
      </c>
      <c r="B37" s="72" t="n">
        <v>46326.37053240741</v>
      </c>
      <c r="C37" s="70" t="n">
        <v>46326</v>
      </c>
      <c r="D37" t="inlineStr">
        <is>
          <t>2026-10</t>
        </is>
      </c>
      <c r="E37" t="inlineStr">
        <is>
          <t>Wk of 2026-10-26</t>
        </is>
      </c>
      <c r="F37" t="inlineStr">
        <is>
          <t>New Lead</t>
        </is>
      </c>
      <c r="G37" s="39" t="str">
        <f>IF(ISNUMBER(MATCH(F37,QualityStatuses,0)),"Quality Lead","Non-Quality Lead")</f>
        <v>Non-Quality Lead</v>
      </c>
      <c r="H37" s="39" t="str">
        <f>IFERROR(INDEX(CampTypes,MATCH(I37,CampList,0)),"Unattributed")</f>
        <v>New</v>
      </c>
      <c r="I37" t="inlineStr">
        <is>
          <t>ABO | Natuf | Leads | Unit Franchise | India | Oct26 | V1</t>
        </is>
      </c>
      <c r="J37" t="inlineStr">
        <is>
          <t>ABO | Natuf | Leads | Unit Franchise | India | Oct26 | V1</t>
        </is>
      </c>
      <c r="K37" t="inlineStr">
        <is>
          <t>Direct (campaign tagged in CRM)</t>
        </is>
      </c>
      <c r="L37" t="inlineStr">
        <is>
          <t>Natuf | Investors | Tier1 + Growth Cities | Oct26 | V1</t>
        </is>
      </c>
      <c r="M37" t="inlineStr">
        <is>
          <t>Natuf | Investors | Tier1 + Growth Cities | Oct26 | V1</t>
        </is>
      </c>
      <c r="N37" t="inlineStr">
        <is>
          <t>Natuf | Reel | Brand Ambassador | Heard Of Owning A Cafe | V1</t>
        </is>
      </c>
      <c r="O37" t="inlineStr">
        <is>
          <t>In House Natuf</t>
        </is>
      </c>
      <c r="P37" t="inlineStr">
        <is>
          <t>Facebook</t>
        </is>
      </c>
      <c r="Q37" t="inlineStr">
        <is>
          <t>(Unassigned)</t>
        </is>
      </c>
      <c r="R37" t="inlineStr">
        <is>
          <t>Omkar Navge</t>
        </is>
      </c>
      <c r="S37" t="inlineStr">
        <is>
          <t>-</t>
        </is>
      </c>
      <c r="T37" t="inlineStr">
        <is>
          <t>Bangalore</t>
        </is>
      </c>
      <c r="U37" t="inlineStr">
        <is>
          <t xml:space="preserve"> </t>
        </is>
      </c>
      <c r="V37" t="n">
        <v>0</v>
      </c>
      <c r="W37" t="n">
        <v>0</v>
      </c>
      <c r="X37" t="inlineStr">
        <is>
          <t>XXXXXX0229</t>
        </is>
      </c>
      <c r="Y37" s="72" t="n">
        <v>46326.52037037037</v>
      </c>
    </row>
    <row r="38">
      <c r="A38" s="39" t="inlineStr">
        <is>
          <t>6ae55c2f896f7321e666b86f</t>
        </is>
      </c>
      <c r="B38" s="72" t="n">
        <v>46326.3615625</v>
      </c>
      <c r="C38" s="70" t="n">
        <v>46326</v>
      </c>
      <c r="D38" t="inlineStr">
        <is>
          <t>2026-10</t>
        </is>
      </c>
      <c r="E38" t="inlineStr">
        <is>
          <t>Wk of 2026-10-26</t>
        </is>
      </c>
      <c r="F38" t="inlineStr">
        <is>
          <t>New Lead</t>
        </is>
      </c>
      <c r="G38" s="39" t="str">
        <f>IF(ISNUMBER(MATCH(F38,QualityStatuses,0)),"Quality Lead","Non-Quality Lead")</f>
        <v>Non-Quality Lead</v>
      </c>
      <c r="H38" s="39" t="str">
        <f>IFERROR(INDEX(CampTypes,MATCH(I38,CampList,0)),"Unattributed")</f>
        <v>New</v>
      </c>
      <c r="I38" t="inlineStr">
        <is>
          <t>ABO | Natuf | Leads | Unit Franchise | India | Oct26 | V1</t>
        </is>
      </c>
      <c r="J38" t="inlineStr">
        <is>
          <t>ABO | Natuf | Leads | Unit Franchise | India | Oct26 | V1</t>
        </is>
      </c>
      <c r="K38" t="inlineStr">
        <is>
          <t>Direct (campaign tagged in CRM)</t>
        </is>
      </c>
      <c r="L38" t="inlineStr">
        <is>
          <t>Natuf | LAL 1% | India | Jul26 | V1</t>
        </is>
      </c>
      <c r="M38" t="inlineStr">
        <is>
          <t>Natuf | LAL 1% | India | Jul26 | V1</t>
        </is>
      </c>
      <c r="N38" t="inlineStr">
        <is>
          <t>Natuf | Reel | Brand Ambassador | Heard Of Owning A Cafe | V1</t>
        </is>
      </c>
      <c r="O38" t="inlineStr">
        <is>
          <t>In House Natuf</t>
        </is>
      </c>
      <c r="P38" t="inlineStr">
        <is>
          <t>Facebook</t>
        </is>
      </c>
      <c r="Q38" t="inlineStr">
        <is>
          <t>Marshal Malbari</t>
        </is>
      </c>
      <c r="R38" t="inlineStr">
        <is>
          <t>Shubham Menon</t>
        </is>
      </c>
      <c r="S38" t="inlineStr">
        <is>
          <t>-</t>
        </is>
      </c>
      <c r="T38" t="inlineStr">
        <is>
          <t>BHUBANESHWAR</t>
        </is>
      </c>
      <c r="U38" t="inlineStr">
        <is>
          <t xml:space="preserve"> </t>
        </is>
      </c>
      <c r="V38" t="n">
        <v>0</v>
      </c>
      <c r="W38" t="n">
        <v>0</v>
      </c>
      <c r="X38" t="inlineStr">
        <is>
          <t>XXXXXX8944</t>
        </is>
      </c>
      <c r="Y38" s="72" t="n">
        <v>46326.52037037037</v>
      </c>
    </row>
    <row r="39">
      <c r="A39" s="39" t="inlineStr">
        <is>
          <t>6ae55bb9e56eacc7231936f4</t>
        </is>
      </c>
      <c r="B39" s="72" t="n">
        <v>46326.36019675926</v>
      </c>
      <c r="C39" s="70" t="n">
        <v>46326</v>
      </c>
      <c r="D39" t="inlineStr">
        <is>
          <t>2026-10</t>
        </is>
      </c>
      <c r="E39" t="inlineStr">
        <is>
          <t>Wk of 2026-10-26</t>
        </is>
      </c>
      <c r="F39" t="inlineStr">
        <is>
          <t>New Lead</t>
        </is>
      </c>
      <c r="G39" s="39" t="str">
        <f>IF(ISNUMBER(MATCH(F39,QualityStatuses,0)),"Quality Lead","Non-Quality Lead")</f>
        <v>Non-Quality Lead</v>
      </c>
      <c r="H39" s="39" t="str">
        <f>IFERROR(INDEX(CampTypes,MATCH(I39,CampList,0)),"Unattributed")</f>
        <v>New</v>
      </c>
      <c r="I39" t="inlineStr">
        <is>
          <t>ABO | Natuf | Leads | Unit Franchise | India | Oct26 | V1</t>
        </is>
      </c>
      <c r="J39" t="inlineStr">
        <is>
          <t>ABO | Natuf | Leads | Unit Franchise | India | Oct26 | V1</t>
        </is>
      </c>
      <c r="K39" t="inlineStr">
        <is>
          <t>Direct (campaign tagged in CRM)</t>
        </is>
      </c>
      <c r="L39" t="inlineStr">
        <is>
          <t>Natuf | Broad | Tier1 + Growth Cities | Oct26 | V1</t>
        </is>
      </c>
      <c r="M39" t="inlineStr">
        <is>
          <t>Natuf | Broad | Tier1 + Growth Cities | Oct26 | V1</t>
        </is>
      </c>
      <c r="N39" t="inlineStr">
        <is>
          <t>Natuf | Reel | Brand Ambassador | Heard Of Owning A Cafe | V1</t>
        </is>
      </c>
      <c r="O39" t="inlineStr">
        <is>
          <t>In House Natuf</t>
        </is>
      </c>
      <c r="P39" t="inlineStr">
        <is>
          <t>Facebook</t>
        </is>
      </c>
      <c r="Q39" t="inlineStr">
        <is>
          <t>(Unassigned)</t>
        </is>
      </c>
      <c r="R39" t="inlineStr">
        <is>
          <t>Omkar Navge</t>
        </is>
      </c>
      <c r="S39" t="inlineStr">
        <is>
          <t>-</t>
        </is>
      </c>
      <c r="T39" t="inlineStr">
        <is>
          <t>Dublin</t>
        </is>
      </c>
      <c r="U39" t="inlineStr">
        <is>
          <t xml:space="preserve"> </t>
        </is>
      </c>
      <c r="V39" t="n">
        <v>0</v>
      </c>
      <c r="W39" t="n">
        <v>0</v>
      </c>
      <c r="X39" t="inlineStr">
        <is>
          <t>XXXXXX2914</t>
        </is>
      </c>
      <c r="Y39" s="72" t="n">
        <v>46326.52037037037</v>
      </c>
    </row>
    <row r="40">
      <c r="A40" s="39" t="inlineStr">
        <is>
          <t>6ae55af15241f1ff9e3014db</t>
        </is>
      </c>
      <c r="B40" s="72" t="n">
        <v>46326.35788194444</v>
      </c>
      <c r="C40" s="70" t="n">
        <v>46326</v>
      </c>
      <c r="D40" t="inlineStr">
        <is>
          <t>2026-10</t>
        </is>
      </c>
      <c r="E40" t="inlineStr">
        <is>
          <t>Wk of 2026-10-26</t>
        </is>
      </c>
      <c r="F40" t="inlineStr">
        <is>
          <t>New Lead</t>
        </is>
      </c>
      <c r="G40" s="39" t="str">
        <f>IF(ISNUMBER(MATCH(F40,QualityStatuses,0)),"Quality Lead","Non-Quality Lead")</f>
        <v>Non-Quality Lead</v>
      </c>
      <c r="H40" s="39" t="str">
        <f>IFERROR(INDEX(CampTypes,MATCH(I40,CampList,0)),"Unattributed")</f>
        <v>New</v>
      </c>
      <c r="I40" t="inlineStr">
        <is>
          <t>ABO | Natuf | Leads | Unit Franchise | India | Oct26 | V1</t>
        </is>
      </c>
      <c r="J40" t="inlineStr">
        <is>
          <t>ABO | Natuf | Leads | Unit Franchise | India | Oct26 | V1</t>
        </is>
      </c>
      <c r="K40" t="inlineStr">
        <is>
          <t>Direct (campaign tagged in CRM)</t>
        </is>
      </c>
      <c r="L40" t="inlineStr">
        <is>
          <t>Natuf | Business Owners | Tier1 + Growth Cities | Oct26 | V1</t>
        </is>
      </c>
      <c r="M40" t="inlineStr">
        <is>
          <t>Natuf | Business Owners | Tier1 + Growth Cities | Oct26 | V1</t>
        </is>
      </c>
      <c r="N40" t="inlineStr">
        <is>
          <t>Natuf | Reel | Brand Ambassador | Heard Of Owning A Cafe | V1</t>
        </is>
      </c>
      <c r="O40" t="inlineStr">
        <is>
          <t>In House Natuf</t>
        </is>
      </c>
      <c r="P40" t="inlineStr">
        <is>
          <t>Facebook</t>
        </is>
      </c>
      <c r="Q40" t="inlineStr">
        <is>
          <t>(Unassigned)</t>
        </is>
      </c>
      <c r="R40" t="inlineStr">
        <is>
          <t>Omkar Navge</t>
        </is>
      </c>
      <c r="S40" t="inlineStr">
        <is>
          <t>-</t>
        </is>
      </c>
      <c r="T40" t="inlineStr">
        <is>
          <t>Raipur</t>
        </is>
      </c>
      <c r="U40" t="inlineStr">
        <is>
          <t xml:space="preserve"> </t>
        </is>
      </c>
      <c r="V40" t="n">
        <v>0</v>
      </c>
      <c r="W40" t="n">
        <v>0</v>
      </c>
      <c r="X40" t="inlineStr">
        <is>
          <t>XXXXXX8004</t>
        </is>
      </c>
      <c r="Y40" s="72" t="n">
        <v>46326.52037037037</v>
      </c>
    </row>
    <row r="41">
      <c r="A41" s="39" t="inlineStr">
        <is>
          <t>6ae5580ee78df652fd957330</t>
        </is>
      </c>
      <c r="B41" s="72" t="n">
        <v>46326.34932870371</v>
      </c>
      <c r="C41" s="70" t="n">
        <v>46326</v>
      </c>
      <c r="D41" t="inlineStr">
        <is>
          <t>2026-10</t>
        </is>
      </c>
      <c r="E41" t="inlineStr">
        <is>
          <t>Wk of 2026-10-26</t>
        </is>
      </c>
      <c r="F41" t="inlineStr">
        <is>
          <t>Attempt 1</t>
        </is>
      </c>
      <c r="G41" s="39" t="str">
        <f>IF(ISNUMBER(MATCH(F41,QualityStatuses,0)),"Quality Lead","Non-Quality Lead")</f>
        <v>Non-Quality Lead</v>
      </c>
      <c r="H41" s="39" t="str">
        <f>IFERROR(INDEX(CampTypes,MATCH(I41,CampList,0)),"Unattributed")</f>
        <v>New</v>
      </c>
      <c r="I41" t="inlineStr">
        <is>
          <t>ABO | Natuf | Leads | Unit Franchise | India | Oct26 | V1</t>
        </is>
      </c>
      <c r="J41" t="inlineStr">
        <is>
          <t>ABO | Natuf | Leads | Unit Franchise | India | Oct26 | V1</t>
        </is>
      </c>
      <c r="K41" t="inlineStr">
        <is>
          <t>Direct (campaign tagged in CRM)</t>
        </is>
      </c>
      <c r="L41" t="inlineStr">
        <is>
          <t>Natuf | Business Owners | Tier1 + Growth Cities | Oct26 | V1</t>
        </is>
      </c>
      <c r="M41" t="inlineStr">
        <is>
          <t>Natuf | Business Owners | Tier1 + Growth Cities | Oct26 | V1</t>
        </is>
      </c>
      <c r="N41" t="inlineStr">
        <is>
          <t>Natuf | Reel | Brand Ambassador | Heard Of Owning A Cafe | V1</t>
        </is>
      </c>
      <c r="O41" t="inlineStr">
        <is>
          <t>In House Natuf</t>
        </is>
      </c>
      <c r="P41" t="inlineStr">
        <is>
          <t>Facebook</t>
        </is>
      </c>
      <c r="Q41" t="inlineStr">
        <is>
          <t>Marshal Malbari</t>
        </is>
      </c>
      <c r="R41" t="inlineStr">
        <is>
          <t>Vanita Joshi</t>
        </is>
      </c>
      <c r="S41" t="inlineStr">
        <is>
          <t>-</t>
        </is>
      </c>
      <c r="T41" t="inlineStr">
        <is>
          <t>Bengaluru</t>
        </is>
      </c>
      <c r="U41" t="inlineStr">
        <is>
          <t xml:space="preserve"> </t>
        </is>
      </c>
      <c r="V41" t="n">
        <v>1</v>
      </c>
      <c r="W41" t="n">
        <v>0</v>
      </c>
      <c r="X41" t="inlineStr">
        <is>
          <t>XXXXXX4970</t>
        </is>
      </c>
      <c r="Y41" s="72" t="n">
        <v>46326.52037037037</v>
      </c>
    </row>
    <row r="42">
      <c r="A42" s="39" t="inlineStr">
        <is>
          <t>6ae555beff2459b17c3d4031</t>
        </is>
      </c>
      <c r="B42" s="72" t="n">
        <v>46326.34247685185</v>
      </c>
      <c r="C42" s="70" t="n">
        <v>46326</v>
      </c>
      <c r="D42" t="inlineStr">
        <is>
          <t>2026-10</t>
        </is>
      </c>
      <c r="E42" t="inlineStr">
        <is>
          <t>Wk of 2026-10-26</t>
        </is>
      </c>
      <c r="F42" t="inlineStr">
        <is>
          <t>New Lead</t>
        </is>
      </c>
      <c r="G42" s="39" t="str">
        <f>IF(ISNUMBER(MATCH(F42,QualityStatuses,0)),"Quality Lead","Non-Quality Lead")</f>
        <v>Non-Quality Lead</v>
      </c>
      <c r="H42" s="39" t="str">
        <f>IFERROR(INDEX(CampTypes,MATCH(I42,CampList,0)),"Unattributed")</f>
        <v>New</v>
      </c>
      <c r="I42" t="inlineStr">
        <is>
          <t>ABO | Natuf | Leads | Master Franchise | India | Oct26 | V1</t>
        </is>
      </c>
      <c r="J42" t="inlineStr">
        <is>
          <t>ABO | Natuf | Leads | Master Franchise | India | Oct26 | V1</t>
        </is>
      </c>
      <c r="K42" t="inlineStr">
        <is>
          <t>Direct (campaign tagged in CRM)</t>
        </is>
      </c>
      <c r="L42" t="inlineStr">
        <is>
          <t>Natuf | Investors | Tier1 + Growth Cities | Oct26 | V1</t>
        </is>
      </c>
      <c r="M42" t="inlineStr">
        <is>
          <t>Natuf | Investors | Tier1 + Growth Cities | Oct26 | V1</t>
        </is>
      </c>
      <c r="N42" t="inlineStr">
        <is>
          <t>Natuf | Static | Become A Levantine Food | V1</t>
        </is>
      </c>
      <c r="O42" t="inlineStr">
        <is>
          <t>Natuf_MF</t>
        </is>
      </c>
      <c r="P42" t="inlineStr">
        <is>
          <t>Facebook</t>
        </is>
      </c>
      <c r="Q42" t="inlineStr">
        <is>
          <t>Marshal Malbari</t>
        </is>
      </c>
      <c r="R42" t="inlineStr">
        <is>
          <t>Aisha Rasalkar</t>
        </is>
      </c>
      <c r="S42" t="inlineStr">
        <is>
          <t>-</t>
        </is>
      </c>
      <c r="T42" t="inlineStr">
        <is>
          <t>Rohit king lohar shmaj=302</t>
        </is>
      </c>
      <c r="U42" t="inlineStr">
        <is>
          <t xml:space="preserve"> </t>
        </is>
      </c>
      <c r="V42" t="n">
        <v>0</v>
      </c>
      <c r="W42" t="n">
        <v>0</v>
      </c>
      <c r="X42" t="inlineStr">
        <is>
          <t>XXXXXX6217</t>
        </is>
      </c>
      <c r="Y42" s="72" t="n">
        <v>46326.52037037037</v>
      </c>
    </row>
    <row r="43">
      <c r="A43" s="39" t="inlineStr">
        <is>
          <t>6ae54bc4907cf187fb29853d</t>
        </is>
      </c>
      <c r="B43" s="72" t="n">
        <v>46326.31291666667</v>
      </c>
      <c r="C43" s="70" t="n">
        <v>46326</v>
      </c>
      <c r="D43" t="inlineStr">
        <is>
          <t>2026-10</t>
        </is>
      </c>
      <c r="E43" t="inlineStr">
        <is>
          <t>Wk of 2026-10-26</t>
        </is>
      </c>
      <c r="F43" t="inlineStr">
        <is>
          <t>Attempt 1</t>
        </is>
      </c>
      <c r="G43" s="39" t="str">
        <f>IF(ISNUMBER(MATCH(F43,QualityStatuses,0)),"Quality Lead","Non-Quality Lead")</f>
        <v>Non-Quality Lead</v>
      </c>
      <c r="H43" s="39" t="str">
        <f>IFERROR(INDEX(CampTypes,MATCH(I43,CampList,0)),"Unattributed")</f>
        <v>New</v>
      </c>
      <c r="I43" t="inlineStr">
        <is>
          <t>ABO | Natuf | Leads | Master Franchise | India | Oct26 | V1</t>
        </is>
      </c>
      <c r="J43" t="inlineStr">
        <is>
          <t>ABO | Natuf | Leads | Master Franchise | India | Oct26 | V1</t>
        </is>
      </c>
      <c r="K43" t="inlineStr">
        <is>
          <t>Direct (campaign tagged in CRM)</t>
        </is>
      </c>
      <c r="L43" t="inlineStr">
        <is>
          <t>Natuf | Broad | Tier1 + Growth Cities | Oct26 | V1</t>
        </is>
      </c>
      <c r="M43" t="inlineStr">
        <is>
          <t>Natuf | Broad | Tier1 + Growth Cities | Oct26 | V1</t>
        </is>
      </c>
      <c r="N43" t="inlineStr">
        <is>
          <t>Natuf | Static | Become A Levantine Food | V1</t>
        </is>
      </c>
      <c r="O43" t="inlineStr">
        <is>
          <t>Natuf_MF</t>
        </is>
      </c>
      <c r="P43" t="inlineStr">
        <is>
          <t>Facebook</t>
        </is>
      </c>
      <c r="Q43" t="inlineStr">
        <is>
          <t>Marshal Malbari</t>
        </is>
      </c>
      <c r="R43" t="inlineStr">
        <is>
          <t>Vanita Joshi</t>
        </is>
      </c>
      <c r="S43" t="inlineStr">
        <is>
          <t>-</t>
        </is>
      </c>
      <c r="T43" t="inlineStr">
        <is>
          <t>Ahlaynagr</t>
        </is>
      </c>
      <c r="U43" t="inlineStr">
        <is>
          <t xml:space="preserve"> </t>
        </is>
      </c>
      <c r="V43" t="n">
        <v>1</v>
      </c>
      <c r="W43" t="n">
        <v>0</v>
      </c>
      <c r="X43" t="inlineStr">
        <is>
          <t>XXXXXX6902</t>
        </is>
      </c>
      <c r="Y43" s="72" t="n">
        <v>46326.52037037037</v>
      </c>
    </row>
    <row r="44">
      <c r="A44" s="39" t="inlineStr">
        <is>
          <t>6ae54af22d9b55898f6b459f</t>
        </is>
      </c>
      <c r="B44" s="72" t="n">
        <v>46326.31048611111</v>
      </c>
      <c r="C44" s="70" t="n">
        <v>46326</v>
      </c>
      <c r="D44" t="inlineStr">
        <is>
          <t>2026-10</t>
        </is>
      </c>
      <c r="E44" t="inlineStr">
        <is>
          <t>Wk of 2026-10-26</t>
        </is>
      </c>
      <c r="F44" t="inlineStr">
        <is>
          <t>New Lead</t>
        </is>
      </c>
      <c r="G44" s="39" t="str">
        <f>IF(ISNUMBER(MATCH(F44,QualityStatuses,0)),"Quality Lead","Non-Quality Lead")</f>
        <v>Non-Quality Lead</v>
      </c>
      <c r="H44" s="39" t="str">
        <f>IFERROR(INDEX(CampTypes,MATCH(I44,CampList,0)),"Unattributed")</f>
        <v>New</v>
      </c>
      <c r="I44" t="inlineStr">
        <is>
          <t>ABO | Natuf | Leads | Unit Franchise | India | Oct26 | V1</t>
        </is>
      </c>
      <c r="J44" t="inlineStr">
        <is>
          <t>ABO | Natuf | Leads | Unit Franchise | India | Oct26 | V1</t>
        </is>
      </c>
      <c r="K44" t="inlineStr">
        <is>
          <t>Direct (campaign tagged in CRM)</t>
        </is>
      </c>
      <c r="L44" t="inlineStr">
        <is>
          <t>Natuf | Broad | Tier1 + Growth Cities | Oct26 | V1</t>
        </is>
      </c>
      <c r="M44" t="inlineStr">
        <is>
          <t>Natuf | Broad | Tier1 + Growth Cities | Oct26 | V1</t>
        </is>
      </c>
      <c r="N44" t="inlineStr">
        <is>
          <t>Natuf | Reel | Brand Ambassador | Heard Of Owning A Cafe | V1</t>
        </is>
      </c>
      <c r="O44" t="inlineStr">
        <is>
          <t>In House Natuf</t>
        </is>
      </c>
      <c r="P44" t="inlineStr">
        <is>
          <t>Facebook</t>
        </is>
      </c>
      <c r="Q44" t="inlineStr">
        <is>
          <t>(Unassigned)</t>
        </is>
      </c>
      <c r="R44" t="inlineStr">
        <is>
          <t>Omkar Navge</t>
        </is>
      </c>
      <c r="S44" t="inlineStr">
        <is>
          <t>-</t>
        </is>
      </c>
      <c r="T44" t="inlineStr">
        <is>
          <t>Sagar</t>
        </is>
      </c>
      <c r="U44" t="inlineStr">
        <is>
          <t xml:space="preserve"> </t>
        </is>
      </c>
      <c r="V44" t="n">
        <v>0</v>
      </c>
      <c r="W44" t="n">
        <v>0</v>
      </c>
      <c r="X44" t="inlineStr">
        <is>
          <t>XXXXXX0931</t>
        </is>
      </c>
      <c r="Y44" s="72" t="n">
        <v>46326.52037037037</v>
      </c>
    </row>
    <row r="45">
      <c r="A45" s="39" t="inlineStr">
        <is>
          <t>6ae549c7f8d8a5261c3295c3</t>
        </is>
      </c>
      <c r="B45" s="72" t="n">
        <v>46326.30702546296</v>
      </c>
      <c r="C45" s="70" t="n">
        <v>46326</v>
      </c>
      <c r="D45" t="inlineStr">
        <is>
          <t>2026-10</t>
        </is>
      </c>
      <c r="E45" t="inlineStr">
        <is>
          <t>Wk of 2026-10-26</t>
        </is>
      </c>
      <c r="F45" t="inlineStr">
        <is>
          <t>New Lead</t>
        </is>
      </c>
      <c r="G45" s="39" t="str">
        <f>IF(ISNUMBER(MATCH(F45,QualityStatuses,0)),"Quality Lead","Non-Quality Lead")</f>
        <v>Non-Quality Lead</v>
      </c>
      <c r="H45" s="39" t="str">
        <f>IFERROR(INDEX(CampTypes,MATCH(I45,CampList,0)),"Unattributed")</f>
        <v>New</v>
      </c>
      <c r="I45" t="inlineStr">
        <is>
          <t>ABO | Natuf | Leads | Master Franchise | India | Oct26 | V1</t>
        </is>
      </c>
      <c r="J45" t="inlineStr">
        <is>
          <t>ABO | Natuf | Leads | Master Franchise | India | Oct26 | V1</t>
        </is>
      </c>
      <c r="K45" t="inlineStr">
        <is>
          <t>Direct (campaign tagged in CRM)</t>
        </is>
      </c>
      <c r="L45" t="inlineStr">
        <is>
          <t>Natuf | Investors | Tier1 + Growth Cities | Oct26 | V1</t>
        </is>
      </c>
      <c r="M45" t="inlineStr">
        <is>
          <t>Natuf | Investors | Tier1 + Growth Cities | Oct26 | V1</t>
        </is>
      </c>
      <c r="N45" t="inlineStr">
        <is>
          <t>Natuf | Static | Become A Levantine Food | V1</t>
        </is>
      </c>
      <c r="O45" t="inlineStr">
        <is>
          <t>Natuf_MF</t>
        </is>
      </c>
      <c r="P45" t="inlineStr">
        <is>
          <t>Facebook</t>
        </is>
      </c>
      <c r="Q45" t="inlineStr">
        <is>
          <t>Marshal Malbari</t>
        </is>
      </c>
      <c r="R45" t="inlineStr">
        <is>
          <t>Tanishq A</t>
        </is>
      </c>
      <c r="S45" t="inlineStr">
        <is>
          <t>-</t>
        </is>
      </c>
      <c r="T45" t="inlineStr">
        <is>
          <t>fatehpur</t>
        </is>
      </c>
      <c r="U45" t="inlineStr">
        <is>
          <t xml:space="preserve"> </t>
        </is>
      </c>
      <c r="V45" t="n">
        <v>0</v>
      </c>
      <c r="W45" t="n">
        <v>0</v>
      </c>
      <c r="X45" t="inlineStr">
        <is>
          <t>XXXXXX4654</t>
        </is>
      </c>
      <c r="Y45" s="72" t="n">
        <v>46326.52037037037</v>
      </c>
    </row>
    <row r="46">
      <c r="A46" s="39" t="inlineStr">
        <is>
          <t>6ae5477a119142b37aeb3ec2</t>
        </is>
      </c>
      <c r="B46" s="72" t="n">
        <v>46326.30020833333</v>
      </c>
      <c r="C46" s="70" t="n">
        <v>46326</v>
      </c>
      <c r="D46" t="inlineStr">
        <is>
          <t>2026-10</t>
        </is>
      </c>
      <c r="E46" t="inlineStr">
        <is>
          <t>Wk of 2026-10-26</t>
        </is>
      </c>
      <c r="F46" t="inlineStr">
        <is>
          <t>New Lead</t>
        </is>
      </c>
      <c r="G46" s="39" t="str">
        <f>IF(ISNUMBER(MATCH(F46,QualityStatuses,0)),"Quality Lead","Non-Quality Lead")</f>
        <v>Non-Quality Lead</v>
      </c>
      <c r="H46" s="39" t="str">
        <f>IFERROR(INDEX(CampTypes,MATCH(I46,CampList,0)),"Unattributed")</f>
        <v>New</v>
      </c>
      <c r="I46" t="inlineStr">
        <is>
          <t>ABO | Natuf | Leads | Master Franchise | India | Oct26 | V1</t>
        </is>
      </c>
      <c r="J46" t="inlineStr">
        <is>
          <t>ABO | Natuf | Leads | Master Franchise | India | Oct26 | V1</t>
        </is>
      </c>
      <c r="K46" t="inlineStr">
        <is>
          <t>Direct (campaign tagged in CRM)</t>
        </is>
      </c>
      <c r="L46" t="inlineStr">
        <is>
          <t>Natuf | Broad | Tier1 + Growth Cities | Oct26 | V1</t>
        </is>
      </c>
      <c r="M46" t="inlineStr">
        <is>
          <t>Natuf | Broad | Tier1 + Growth Cities | Oct26 | V1</t>
        </is>
      </c>
      <c r="N46" t="inlineStr">
        <is>
          <t>Natuf | Static | Become A Levantine Food | V1</t>
        </is>
      </c>
      <c r="O46" t="inlineStr">
        <is>
          <t>Natuf_MF</t>
        </is>
      </c>
      <c r="P46" t="inlineStr">
        <is>
          <t>Facebook</t>
        </is>
      </c>
      <c r="Q46" t="inlineStr">
        <is>
          <t>Marshal Malbari</t>
        </is>
      </c>
      <c r="R46" t="inlineStr">
        <is>
          <t>Shubham Menon</t>
        </is>
      </c>
      <c r="S46" t="inlineStr">
        <is>
          <t>-</t>
        </is>
      </c>
      <c r="T46" t="inlineStr">
        <is>
          <t>Ranchi chotangapur law college</t>
        </is>
      </c>
      <c r="U46" t="inlineStr">
        <is>
          <t xml:space="preserve"> </t>
        </is>
      </c>
      <c r="V46" t="n">
        <v>0</v>
      </c>
      <c r="W46" t="n">
        <v>0</v>
      </c>
      <c r="X46" t="inlineStr">
        <is>
          <t>XXXXXX6952</t>
        </is>
      </c>
      <c r="Y46" s="72" t="n">
        <v>46326.52037037037</v>
      </c>
    </row>
    <row r="47">
      <c r="A47" s="39" t="inlineStr">
        <is>
          <t>6ae53fb2c63618b46b74d079</t>
        </is>
      </c>
      <c r="B47" s="72" t="n">
        <v>46326.27715277778</v>
      </c>
      <c r="C47" s="70" t="n">
        <v>46326</v>
      </c>
      <c r="D47" t="inlineStr">
        <is>
          <t>2026-10</t>
        </is>
      </c>
      <c r="E47" t="inlineStr">
        <is>
          <t>Wk of 2026-10-26</t>
        </is>
      </c>
      <c r="F47" t="inlineStr">
        <is>
          <t>Lost</t>
        </is>
      </c>
      <c r="G47" s="39" t="str">
        <f>IF(ISNUMBER(MATCH(F47,QualityStatuses,0)),"Quality Lead","Non-Quality Lead")</f>
        <v>Non-Quality Lead</v>
      </c>
      <c r="H47" s="39" t="str">
        <f>IFERROR(INDEX(CampTypes,MATCH(I47,CampList,0)),"Unattributed")</f>
        <v>New</v>
      </c>
      <c r="I47" t="inlineStr">
        <is>
          <t>ABO | Natuf | Leads | Master Franchise | India | Oct26 | V1</t>
        </is>
      </c>
      <c r="J47" t="inlineStr">
        <is>
          <t>ABO | Natuf | Leads | Master Franchise | India | Oct26 | V1</t>
        </is>
      </c>
      <c r="K47" t="inlineStr">
        <is>
          <t>Direct (campaign tagged in CRM)</t>
        </is>
      </c>
      <c r="L47" t="inlineStr">
        <is>
          <t>Natuf | Broad | Tier1 + Growth Cities | Oct26 | V1</t>
        </is>
      </c>
      <c r="M47" t="inlineStr">
        <is>
          <t>Natuf | Broad | Tier1 + Growth Cities | Oct26 | V1</t>
        </is>
      </c>
      <c r="N47" t="inlineStr">
        <is>
          <t>Natuf | Static | Become A Levantine Food | V1</t>
        </is>
      </c>
      <c r="O47" t="inlineStr">
        <is>
          <t>Natuf_MF</t>
        </is>
      </c>
      <c r="P47" t="inlineStr">
        <is>
          <t>Facebook</t>
        </is>
      </c>
      <c r="Q47" t="inlineStr">
        <is>
          <t>Marshal Malbari</t>
        </is>
      </c>
      <c r="R47" t="inlineStr">
        <is>
          <t>Rudresh Thorat</t>
        </is>
      </c>
      <c r="S47" t="inlineStr">
        <is>
          <t>Junk</t>
        </is>
      </c>
      <c r="T47" t="inlineStr">
        <is>
          <t>6</t>
        </is>
      </c>
      <c r="U47" t="inlineStr">
        <is>
          <t xml:space="preserve"> </t>
        </is>
      </c>
      <c r="V47" t="n">
        <v>1</v>
      </c>
      <c r="W47" t="n">
        <v>1</v>
      </c>
      <c r="X47" t="inlineStr">
        <is>
          <t>XXXXXX7364</t>
        </is>
      </c>
      <c r="Y47" s="72" t="n">
        <v>46326.52037037037</v>
      </c>
    </row>
    <row r="48">
      <c r="A48" s="39" t="inlineStr">
        <is>
          <t>6ae53c5abd0b6ad51bc29a73</t>
        </is>
      </c>
      <c r="B48" s="72" t="n">
        <v>46326.26724537037</v>
      </c>
      <c r="C48" s="70" t="n">
        <v>46326</v>
      </c>
      <c r="D48" t="inlineStr">
        <is>
          <t>2026-10</t>
        </is>
      </c>
      <c r="E48" t="inlineStr">
        <is>
          <t>Wk of 2026-10-26</t>
        </is>
      </c>
      <c r="F48" t="inlineStr">
        <is>
          <t>Details Shared</t>
        </is>
      </c>
      <c r="G48" s="39" t="str">
        <f>IF(ISNUMBER(MATCH(F48,QualityStatuses,0)),"Quality Lead","Non-Quality Lead")</f>
        <v>Quality Lead</v>
      </c>
      <c r="H48" s="39" t="str">
        <f>IFERROR(INDEX(CampTypes,MATCH(I48,CampList,0)),"Unattributed")</f>
        <v>New</v>
      </c>
      <c r="I48" t="inlineStr">
        <is>
          <t>ABO | Natuf | Leads | Unit Franchise | India | Oct26 | V1</t>
        </is>
      </c>
      <c r="J48" t="inlineStr">
        <is>
          <t>ABO | Natuf | Leads | Unit Franchise | India | Oct26 | V1</t>
        </is>
      </c>
      <c r="K48" t="inlineStr">
        <is>
          <t>Direct (campaign tagged in CRM)</t>
        </is>
      </c>
      <c r="L48" t="inlineStr">
        <is>
          <t>Natuf | LAL 1% | India | Jul26 | V1</t>
        </is>
      </c>
      <c r="M48" t="inlineStr">
        <is>
          <t>Natuf | LAL 1% | India | Jul26 | V1</t>
        </is>
      </c>
      <c r="N48" t="inlineStr">
        <is>
          <t>Natuf | Reel | Brand Ambassador | Heard Of Owning A Cafe | V1</t>
        </is>
      </c>
      <c r="O48" t="inlineStr">
        <is>
          <t>In House Natuf</t>
        </is>
      </c>
      <c r="P48" t="inlineStr">
        <is>
          <t>Facebook</t>
        </is>
      </c>
      <c r="Q48" t="inlineStr">
        <is>
          <t>Marshal Malbari</t>
        </is>
      </c>
      <c r="R48" t="inlineStr">
        <is>
          <t>Rudresh Thorat</t>
        </is>
      </c>
      <c r="S48" t="inlineStr">
        <is>
          <t>-</t>
        </is>
      </c>
      <c r="T48" t="inlineStr">
        <is>
          <t>Bahraich</t>
        </is>
      </c>
      <c r="U48" t="inlineStr">
        <is>
          <t>uttar_pradesh_(₹3_cr)</t>
        </is>
      </c>
      <c r="V48" t="n">
        <v>3</v>
      </c>
      <c r="W48" t="n">
        <v>2</v>
      </c>
      <c r="X48" t="inlineStr">
        <is>
          <t>XXXXXX5424</t>
        </is>
      </c>
      <c r="Y48" s="72" t="n">
        <v>46326.50204861111</v>
      </c>
    </row>
    <row r="49">
      <c r="A49" s="39" t="inlineStr">
        <is>
          <t>6ae537e069599a4e0e6c8402</t>
        </is>
      </c>
      <c r="B49" s="72" t="n">
        <v>46326.25398148148</v>
      </c>
      <c r="C49" s="70" t="n">
        <v>46326</v>
      </c>
      <c r="D49" t="inlineStr">
        <is>
          <t>2026-10</t>
        </is>
      </c>
      <c r="E49" t="inlineStr">
        <is>
          <t>Wk of 2026-10-26</t>
        </is>
      </c>
      <c r="F49" t="inlineStr">
        <is>
          <t>New Lead</t>
        </is>
      </c>
      <c r="G49" s="39" t="str">
        <f>IF(ISNUMBER(MATCH(F49,QualityStatuses,0)),"Quality Lead","Non-Quality Lead")</f>
        <v>Non-Quality Lead</v>
      </c>
      <c r="H49" s="39" t="str">
        <f>IFERROR(INDEX(CampTypes,MATCH(I49,CampList,0)),"Unattributed")</f>
        <v>New</v>
      </c>
      <c r="I49" t="inlineStr">
        <is>
          <t>ABO | Natuf | Leads | Unit Franchise | India | Oct26 | V1</t>
        </is>
      </c>
      <c r="J49" t="inlineStr">
        <is>
          <t>ABO | Natuf | Leads | Unit Franchise | India | Oct26 | V1</t>
        </is>
      </c>
      <c r="K49" t="inlineStr">
        <is>
          <t>Direct (campaign tagged in CRM)</t>
        </is>
      </c>
      <c r="L49" t="inlineStr">
        <is>
          <t>Natuf | Investors | Tier1 + Growth Cities | Oct26 | V1</t>
        </is>
      </c>
      <c r="M49" t="inlineStr">
        <is>
          <t>Natuf | Investors | Tier1 + Growth Cities | Oct26 | V1</t>
        </is>
      </c>
      <c r="N49" t="inlineStr">
        <is>
          <t>Natuf | Reel | Brand Ambassador | Heard Of Owning A Cafe | V1</t>
        </is>
      </c>
      <c r="O49" t="inlineStr">
        <is>
          <t>In House Natuf</t>
        </is>
      </c>
      <c r="P49" t="inlineStr">
        <is>
          <t>Facebook</t>
        </is>
      </c>
      <c r="Q49" t="inlineStr">
        <is>
          <t>(Unassigned)</t>
        </is>
      </c>
      <c r="R49" t="inlineStr">
        <is>
          <t>Omkar Navge</t>
        </is>
      </c>
      <c r="S49" t="inlineStr">
        <is>
          <t>-</t>
        </is>
      </c>
      <c r="T49" t="inlineStr">
        <is>
          <t>Gopalganj</t>
        </is>
      </c>
      <c r="U49" t="inlineStr">
        <is>
          <t xml:space="preserve"> </t>
        </is>
      </c>
      <c r="V49" t="n">
        <v>0</v>
      </c>
      <c r="W49" t="n">
        <v>0</v>
      </c>
      <c r="X49" t="inlineStr">
        <is>
          <t>XXXXXX5346</t>
        </is>
      </c>
      <c r="Y49" s="72" t="n">
        <v>46326.52037037037</v>
      </c>
    </row>
    <row r="50">
      <c r="A50" s="39" t="inlineStr">
        <is>
          <t>6ae50d4d8b0ca8414d183a03</t>
        </is>
      </c>
      <c r="B50" s="72" t="n">
        <v>46326.12783564815</v>
      </c>
      <c r="C50" s="70" t="n">
        <v>46326</v>
      </c>
      <c r="D50" t="inlineStr">
        <is>
          <t>2026-10</t>
        </is>
      </c>
      <c r="E50" t="inlineStr">
        <is>
          <t>Wk of 2026-10-26</t>
        </is>
      </c>
      <c r="F50" t="inlineStr">
        <is>
          <t>Attempt 1</t>
        </is>
      </c>
      <c r="G50" s="39" t="str">
        <f>IF(ISNUMBER(MATCH(F50,QualityStatuses,0)),"Quality Lead","Non-Quality Lead")</f>
        <v>Non-Quality Lead</v>
      </c>
      <c r="H50" s="39" t="str">
        <f>IFERROR(INDEX(CampTypes,MATCH(I50,CampList,0)),"Unattributed")</f>
        <v>New</v>
      </c>
      <c r="I50" t="inlineStr">
        <is>
          <t>ABO | Natuf | Leads | Unit Franchise | India | Oct26 | V1</t>
        </is>
      </c>
      <c r="J50" t="inlineStr">
        <is>
          <t>ABO | Natuf | Leads | Unit Franchise | India | Oct26 | V1</t>
        </is>
      </c>
      <c r="K50" t="inlineStr">
        <is>
          <t>Direct (campaign tagged in CRM)</t>
        </is>
      </c>
      <c r="L50" t="inlineStr">
        <is>
          <t>Natuf | Business Owners | Tier1 + Growth Cities | Oct26 | V1</t>
        </is>
      </c>
      <c r="M50" t="inlineStr">
        <is>
          <t>Natuf | Business Owners | Tier1 + Growth Cities | Oct26 | V1</t>
        </is>
      </c>
      <c r="N50" t="inlineStr">
        <is>
          <t>Natuf | Reel | Brand Ambassador | Heard Of Owning A Cafe | V1</t>
        </is>
      </c>
      <c r="O50" t="inlineStr">
        <is>
          <t>In House Natuf</t>
        </is>
      </c>
      <c r="P50" t="inlineStr">
        <is>
          <t>Facebook</t>
        </is>
      </c>
      <c r="Q50" t="inlineStr">
        <is>
          <t>Vikas Pathak</t>
        </is>
      </c>
      <c r="R50" t="inlineStr">
        <is>
          <t>Hriday Jindal</t>
        </is>
      </c>
      <c r="S50" t="inlineStr">
        <is>
          <t>-</t>
        </is>
      </c>
      <c r="T50" t="inlineStr">
        <is>
          <t>Lucknow</t>
        </is>
      </c>
      <c r="U50" t="inlineStr">
        <is>
          <t xml:space="preserve"> </t>
        </is>
      </c>
      <c r="V50" t="n">
        <v>2</v>
      </c>
      <c r="W50" t="n">
        <v>0</v>
      </c>
      <c r="X50" t="inlineStr">
        <is>
          <t>XXXXXX3921</t>
        </is>
      </c>
      <c r="Y50" s="72" t="n">
        <v>46326.52037037037</v>
      </c>
    </row>
    <row r="51">
      <c r="A51" s="39" t="inlineStr">
        <is>
          <t>6ae502f06a214b40e456e010</t>
        </is>
      </c>
      <c r="B51" s="72" t="n">
        <v>46326.09712962963</v>
      </c>
      <c r="C51" s="70" t="n">
        <v>46326</v>
      </c>
      <c r="D51" t="inlineStr">
        <is>
          <t>2026-10</t>
        </is>
      </c>
      <c r="E51" t="inlineStr">
        <is>
          <t>Wk of 2026-10-26</t>
        </is>
      </c>
      <c r="F51" t="inlineStr">
        <is>
          <t>New Lead</t>
        </is>
      </c>
      <c r="G51" s="39" t="str">
        <f>IF(ISNUMBER(MATCH(F51,QualityStatuses,0)),"Quality Lead","Non-Quality Lead")</f>
        <v>Non-Quality Lead</v>
      </c>
      <c r="H51" s="39" t="str">
        <f>IFERROR(INDEX(CampTypes,MATCH(I51,CampList,0)),"Unattributed")</f>
        <v>New</v>
      </c>
      <c r="I51" t="inlineStr">
        <is>
          <t>ABO | Natuf | Leads | Master Franchise | India | Oct26 | V1</t>
        </is>
      </c>
      <c r="J51" t="inlineStr">
        <is>
          <t>ABO | Natuf | Leads | Master Franchise | India | Oct26 | V1</t>
        </is>
      </c>
      <c r="K51" t="inlineStr">
        <is>
          <t>Direct (campaign tagged in CRM)</t>
        </is>
      </c>
      <c r="L51" t="inlineStr">
        <is>
          <t>Natuf | Business Owners | Tier1 + Growth Cities | Oct26 | V1</t>
        </is>
      </c>
      <c r="M51" t="inlineStr">
        <is>
          <t>Natuf | Business Owners | Tier1 + Growth Cities | Oct26 | V1</t>
        </is>
      </c>
      <c r="N51" t="inlineStr">
        <is>
          <t>Natuf | Static | Become A Levantine Food | V1</t>
        </is>
      </c>
      <c r="O51" t="inlineStr">
        <is>
          <t>Natuf_MF</t>
        </is>
      </c>
      <c r="P51" t="inlineStr">
        <is>
          <t>Facebook</t>
        </is>
      </c>
      <c r="Q51" t="inlineStr">
        <is>
          <t>Marshal Malbari</t>
        </is>
      </c>
      <c r="R51" t="inlineStr">
        <is>
          <t>Rinkita Virvani</t>
        </is>
      </c>
      <c r="S51" t="inlineStr">
        <is>
          <t>-</t>
        </is>
      </c>
      <c r="T51" t="inlineStr">
        <is>
          <t>आशान</t>
        </is>
      </c>
      <c r="U51" t="inlineStr">
        <is>
          <t xml:space="preserve"> </t>
        </is>
      </c>
      <c r="V51" t="n">
        <v>0</v>
      </c>
      <c r="W51" t="n">
        <v>0</v>
      </c>
      <c r="X51" t="inlineStr">
        <is>
          <t>XXXXXX6073</t>
        </is>
      </c>
      <c r="Y51" s="72" t="n">
        <v>46326.52037037037</v>
      </c>
    </row>
    <row r="52">
      <c r="A52" s="39" t="inlineStr">
        <is>
          <t>6ae4f9deabc693318c229008</t>
        </is>
      </c>
      <c r="B52" s="72" t="n">
        <v>46326.07025462963</v>
      </c>
      <c r="C52" s="70" t="n">
        <v>46326</v>
      </c>
      <c r="D52" t="inlineStr">
        <is>
          <t>2026-10</t>
        </is>
      </c>
      <c r="E52" t="inlineStr">
        <is>
          <t>Wk of 2026-10-26</t>
        </is>
      </c>
      <c r="F52" t="inlineStr">
        <is>
          <t>New Lead</t>
        </is>
      </c>
      <c r="G52" s="39" t="str">
        <f>IF(ISNUMBER(MATCH(F52,QualityStatuses,0)),"Quality Lead","Non-Quality Lead")</f>
        <v>Non-Quality Lead</v>
      </c>
      <c r="H52" s="39" t="str">
        <f>IFERROR(INDEX(CampTypes,MATCH(I52,CampList,0)),"Unattributed")</f>
        <v>New</v>
      </c>
      <c r="I52" t="inlineStr">
        <is>
          <t>ABO | Natuf | Leads | Unit Franchise | India | Oct26 | V1</t>
        </is>
      </c>
      <c r="J52" t="inlineStr">
        <is>
          <t>ABO | Natuf | Leads | Unit Franchise | India | Oct26 | V1</t>
        </is>
      </c>
      <c r="K52" t="inlineStr">
        <is>
          <t>Direct (campaign tagged in CRM)</t>
        </is>
      </c>
      <c r="L52" t="inlineStr">
        <is>
          <t>Natuf | Business Owners | Tier1 + Growth Cities | Oct26 | V1</t>
        </is>
      </c>
      <c r="M52" t="inlineStr">
        <is>
          <t>Natuf | Business Owners | Tier1 + Growth Cities | Oct26 | V1</t>
        </is>
      </c>
      <c r="N52" t="inlineStr">
        <is>
          <t>Natuf | Reel | Brand Ambassador | Heard Of Owning A Cafe | V1</t>
        </is>
      </c>
      <c r="O52" t="inlineStr">
        <is>
          <t>In House Natuf</t>
        </is>
      </c>
      <c r="P52" t="inlineStr">
        <is>
          <t>Facebook</t>
        </is>
      </c>
      <c r="Q52" t="inlineStr">
        <is>
          <t>(Unassigned)</t>
        </is>
      </c>
      <c r="R52" t="inlineStr">
        <is>
          <t>Omkar Navge</t>
        </is>
      </c>
      <c r="S52" t="inlineStr">
        <is>
          <t>-</t>
        </is>
      </c>
      <c r="T52" t="inlineStr">
        <is>
          <t>Noida</t>
        </is>
      </c>
      <c r="U52" t="inlineStr">
        <is>
          <t xml:space="preserve"> </t>
        </is>
      </c>
      <c r="V52" t="n">
        <v>0</v>
      </c>
      <c r="W52" t="n">
        <v>0</v>
      </c>
      <c r="X52" t="inlineStr">
        <is>
          <t>XXXXXX0570</t>
        </is>
      </c>
      <c r="Y52" s="72" t="n">
        <v>46326.52037037037</v>
      </c>
    </row>
    <row r="53">
      <c r="A53" s="39" t="inlineStr">
        <is>
          <t>6ae4f7ee8ea12fb2c39069fb</t>
        </is>
      </c>
      <c r="B53" s="72" t="n">
        <v>46326.06451388889</v>
      </c>
      <c r="C53" s="70" t="n">
        <v>46326</v>
      </c>
      <c r="D53" t="inlineStr">
        <is>
          <t>2026-10</t>
        </is>
      </c>
      <c r="E53" t="inlineStr">
        <is>
          <t>Wk of 2026-10-26</t>
        </is>
      </c>
      <c r="F53" t="inlineStr">
        <is>
          <t>Details Shared</t>
        </is>
      </c>
      <c r="G53" s="39" t="str">
        <f>IF(ISNUMBER(MATCH(F53,QualityStatuses,0)),"Quality Lead","Non-Quality Lead")</f>
        <v>Quality Lead</v>
      </c>
      <c r="H53" s="39" t="str">
        <f>IFERROR(INDEX(CampTypes,MATCH(I53,CampList,0)),"Unattributed")</f>
        <v>New</v>
      </c>
      <c r="I53" t="inlineStr">
        <is>
          <t>ABO | Natuf | Leads | Master Franchise | India | Oct26 | V1</t>
        </is>
      </c>
      <c r="J53" t="inlineStr">
        <is>
          <t>ABO | Natuf | Leads | Master Franchise | India | Oct26 | V1</t>
        </is>
      </c>
      <c r="K53" t="inlineStr">
        <is>
          <t>Direct (campaign tagged in CRM)</t>
        </is>
      </c>
      <c r="L53" t="inlineStr">
        <is>
          <t>Natuf | LAL 1% | India | Jul26 | V1</t>
        </is>
      </c>
      <c r="M53" t="inlineStr">
        <is>
          <t>Natuf | LAL 1% | India | Jul26 | V1</t>
        </is>
      </c>
      <c r="N53" t="inlineStr">
        <is>
          <t>Natuf | Static | Become A Levantine Food | V1</t>
        </is>
      </c>
      <c r="O53" t="inlineStr">
        <is>
          <t>Natuf_MF</t>
        </is>
      </c>
      <c r="P53" t="inlineStr">
        <is>
          <t>Facebook</t>
        </is>
      </c>
      <c r="Q53" t="inlineStr">
        <is>
          <t>Marshal Malbari</t>
        </is>
      </c>
      <c r="R53" t="inlineStr">
        <is>
          <t>Pammi Roy</t>
        </is>
      </c>
      <c r="S53" t="inlineStr">
        <is>
          <t>-</t>
        </is>
      </c>
      <c r="T53" t="inlineStr">
        <is>
          <t>Osmanabad</t>
        </is>
      </c>
      <c r="U53" t="inlineStr">
        <is>
          <t xml:space="preserve"> </t>
        </is>
      </c>
      <c r="V53" t="n">
        <v>1</v>
      </c>
      <c r="W53" t="n">
        <v>1</v>
      </c>
      <c r="X53" t="inlineStr">
        <is>
          <t>XXXXXX9895</t>
        </is>
      </c>
      <c r="Y53" s="72" t="n">
        <v>46326.52037037037</v>
      </c>
    </row>
    <row r="54">
      <c r="A54" s="39" t="inlineStr">
        <is>
          <t>6ae4f537c0cb08f341dd357f</t>
        </is>
      </c>
      <c r="B54" s="72" t="n">
        <v>46326.05646990741</v>
      </c>
      <c r="C54" s="70" t="n">
        <v>46326</v>
      </c>
      <c r="D54" t="inlineStr">
        <is>
          <t>2026-10</t>
        </is>
      </c>
      <c r="E54" t="inlineStr">
        <is>
          <t>Wk of 2026-10-26</t>
        </is>
      </c>
      <c r="F54" t="inlineStr">
        <is>
          <t>Details Shared</t>
        </is>
      </c>
      <c r="G54" s="39" t="str">
        <f>IF(ISNUMBER(MATCH(F54,QualityStatuses,0)),"Quality Lead","Non-Quality Lead")</f>
        <v>Quality Lead</v>
      </c>
      <c r="H54" s="39" t="str">
        <f>IFERROR(INDEX(CampTypes,MATCH(I54,CampList,0)),"Unattributed")</f>
        <v>New</v>
      </c>
      <c r="I54" t="inlineStr">
        <is>
          <t>ABO | Natuf | Leads | Unit Franchise | India | Oct26 | V1</t>
        </is>
      </c>
      <c r="J54" t="inlineStr">
        <is>
          <t>ABO | Natuf | Leads | Unit Franchise | India | Oct26 | V1</t>
        </is>
      </c>
      <c r="K54" t="inlineStr">
        <is>
          <t>Direct (campaign tagged in CRM)</t>
        </is>
      </c>
      <c r="L54" t="inlineStr">
        <is>
          <t>Natuf | Investors | Tier1 + Growth Cities | Oct26 | V1</t>
        </is>
      </c>
      <c r="M54" t="inlineStr">
        <is>
          <t>Natuf | Investors | Tier1 + Growth Cities | Oct26 | V1</t>
        </is>
      </c>
      <c r="N54" t="inlineStr">
        <is>
          <t>Natuf | Reel | Brand Ambassador | Heard Of Owning A Cafe | V1</t>
        </is>
      </c>
      <c r="O54" t="inlineStr">
        <is>
          <t>In House Natuf</t>
        </is>
      </c>
      <c r="P54" t="inlineStr">
        <is>
          <t>Facebook</t>
        </is>
      </c>
      <c r="Q54" t="inlineStr">
        <is>
          <t>Vikas Pathak</t>
        </is>
      </c>
      <c r="R54" t="inlineStr">
        <is>
          <t xml:space="preserve">Karan </t>
        </is>
      </c>
      <c r="S54" t="inlineStr">
        <is>
          <t>-</t>
        </is>
      </c>
      <c r="T54" t="inlineStr">
        <is>
          <t>Doddabalapura</t>
        </is>
      </c>
      <c r="U54" t="inlineStr">
        <is>
          <t xml:space="preserve"> </t>
        </is>
      </c>
      <c r="V54" t="n">
        <v>1</v>
      </c>
      <c r="W54" t="n">
        <v>1</v>
      </c>
      <c r="X54" t="inlineStr">
        <is>
          <t>XXXXXX5634</t>
        </is>
      </c>
      <c r="Y54" s="72" t="n">
        <v>46326.53303240741</v>
      </c>
    </row>
    <row r="55">
      <c r="A55" s="39" t="inlineStr">
        <is>
          <t>6ae4f453be920aaa70f3a1a4</t>
        </is>
      </c>
      <c r="B55" s="72" t="n">
        <v>46326.05383101852</v>
      </c>
      <c r="C55" s="70" t="n">
        <v>46326</v>
      </c>
      <c r="D55" t="inlineStr">
        <is>
          <t>2026-10</t>
        </is>
      </c>
      <c r="E55" t="inlineStr">
        <is>
          <t>Wk of 2026-10-26</t>
        </is>
      </c>
      <c r="F55" t="inlineStr">
        <is>
          <t>Attempt 1</t>
        </is>
      </c>
      <c r="G55" s="39" t="str">
        <f>IF(ISNUMBER(MATCH(F55,QualityStatuses,0)),"Quality Lead","Non-Quality Lead")</f>
        <v>Non-Quality Lead</v>
      </c>
      <c r="H55" s="39" t="str">
        <f>IFERROR(INDEX(CampTypes,MATCH(I55,CampList,0)),"Unattributed")</f>
        <v>New</v>
      </c>
      <c r="I55" t="inlineStr">
        <is>
          <t>ABO | Natuf | Leads | Unit Franchise | India | Oct26 | V1</t>
        </is>
      </c>
      <c r="J55" t="inlineStr">
        <is>
          <t>ABO | Natuf | Leads | Unit Franchise | India | Oct26 | V1</t>
        </is>
      </c>
      <c r="K55" t="inlineStr">
        <is>
          <t>Direct (campaign tagged in CRM)</t>
        </is>
      </c>
      <c r="L55" t="inlineStr">
        <is>
          <t>Natuf | Broad | Tier1 + Growth Cities | Oct26 | V1</t>
        </is>
      </c>
      <c r="M55" t="inlineStr">
        <is>
          <t>Natuf | Broad | Tier1 + Growth Cities | Oct26 | V1</t>
        </is>
      </c>
      <c r="N55" t="inlineStr">
        <is>
          <t>Natuf | Reel | Brand Ambassador | Heard Of Owning A Cafe | V1</t>
        </is>
      </c>
      <c r="O55" t="inlineStr">
        <is>
          <t>In House Natuf</t>
        </is>
      </c>
      <c r="P55" t="inlineStr">
        <is>
          <t>Facebook</t>
        </is>
      </c>
      <c r="Q55" t="inlineStr">
        <is>
          <t>Vikas Pathak</t>
        </is>
      </c>
      <c r="R55" t="inlineStr">
        <is>
          <t>Anish kaundal</t>
        </is>
      </c>
      <c r="S55" t="inlineStr">
        <is>
          <t>-</t>
        </is>
      </c>
      <c r="T55" t="inlineStr">
        <is>
          <t>Hyderabad</t>
        </is>
      </c>
      <c r="U55" t="inlineStr">
        <is>
          <t xml:space="preserve"> </t>
        </is>
      </c>
      <c r="V55" t="n">
        <v>1</v>
      </c>
      <c r="W55" t="n">
        <v>1</v>
      </c>
      <c r="X55" t="inlineStr">
        <is>
          <t>XXXXXX0005</t>
        </is>
      </c>
      <c r="Y55" s="72" t="n">
        <v>46326.53032407408</v>
      </c>
    </row>
    <row r="56">
      <c r="A56" s="39" t="inlineStr">
        <is>
          <t>6ae4f4436e0f4585fe2247a9</t>
        </is>
      </c>
      <c r="B56" s="72" t="n">
        <v>46326.05364583333</v>
      </c>
      <c r="C56" s="70" t="n">
        <v>46326</v>
      </c>
      <c r="D56" t="inlineStr">
        <is>
          <t>2026-10</t>
        </is>
      </c>
      <c r="E56" t="inlineStr">
        <is>
          <t>Wk of 2026-10-26</t>
        </is>
      </c>
      <c r="F56" t="inlineStr">
        <is>
          <t>New Lead</t>
        </is>
      </c>
      <c r="G56" s="39" t="str">
        <f>IF(ISNUMBER(MATCH(F56,QualityStatuses,0)),"Quality Lead","Non-Quality Lead")</f>
        <v>Non-Quality Lead</v>
      </c>
      <c r="H56" s="39" t="str">
        <f>IFERROR(INDEX(CampTypes,MATCH(I56,CampList,0)),"Unattributed")</f>
        <v>New</v>
      </c>
      <c r="I56" t="inlineStr">
        <is>
          <t>ABO | Natuf | Leads | Master Franchise | India | Oct26 | V1</t>
        </is>
      </c>
      <c r="J56" t="inlineStr">
        <is>
          <t>ABO | Natuf | Leads | Master Franchise | India | Oct26 | V1</t>
        </is>
      </c>
      <c r="K56" t="inlineStr">
        <is>
          <t>Direct (campaign tagged in CRM)</t>
        </is>
      </c>
      <c r="L56" t="inlineStr">
        <is>
          <t>Natuf | Broad | Tier1 + Growth Cities | Oct26 | V1</t>
        </is>
      </c>
      <c r="M56" t="inlineStr">
        <is>
          <t>Natuf | Broad | Tier1 + Growth Cities | Oct26 | V1</t>
        </is>
      </c>
      <c r="N56" t="inlineStr">
        <is>
          <t>Natuf | Static | Become A Levantine Food | V1</t>
        </is>
      </c>
      <c r="O56" t="inlineStr">
        <is>
          <t>Natuf_MF</t>
        </is>
      </c>
      <c r="P56" t="inlineStr">
        <is>
          <t>Facebook</t>
        </is>
      </c>
      <c r="Q56" t="inlineStr">
        <is>
          <t>Marshal Malbari</t>
        </is>
      </c>
      <c r="R56" t="inlineStr">
        <is>
          <t>Drishti Lodhia</t>
        </is>
      </c>
      <c r="S56" t="inlineStr">
        <is>
          <t>-</t>
        </is>
      </c>
      <c r="T56" t="inlineStr">
        <is>
          <t>Ramesh</t>
        </is>
      </c>
      <c r="U56" t="inlineStr">
        <is>
          <t xml:space="preserve"> </t>
        </is>
      </c>
      <c r="V56" t="n">
        <v>0</v>
      </c>
      <c r="W56" t="n">
        <v>0</v>
      </c>
      <c r="X56" t="inlineStr">
        <is>
          <t>XXXXXX9485</t>
        </is>
      </c>
      <c r="Y56" s="72" t="n">
        <v>46326.52037037037</v>
      </c>
    </row>
    <row r="57">
      <c r="A57" s="39" t="inlineStr">
        <is>
          <t>6ae4f244c22f91a27cf9b10a</t>
        </is>
      </c>
      <c r="B57" s="72" t="n">
        <v>46326.04773148148</v>
      </c>
      <c r="C57" s="70" t="n">
        <v>46326</v>
      </c>
      <c r="D57" t="inlineStr">
        <is>
          <t>2026-10</t>
        </is>
      </c>
      <c r="E57" t="inlineStr">
        <is>
          <t>Wk of 2026-10-26</t>
        </is>
      </c>
      <c r="F57" t="inlineStr">
        <is>
          <t>New Lead</t>
        </is>
      </c>
      <c r="G57" s="39" t="str">
        <f>IF(ISNUMBER(MATCH(F57,QualityStatuses,0)),"Quality Lead","Non-Quality Lead")</f>
        <v>Non-Quality Lead</v>
      </c>
      <c r="H57" s="39" t="str">
        <f>IFERROR(INDEX(CampTypes,MATCH(I57,CampList,0)),"Unattributed")</f>
        <v>New</v>
      </c>
      <c r="I57" t="inlineStr">
        <is>
          <t>ABO | Natuf | Leads | Unit Franchise | India | Oct26 | V1</t>
        </is>
      </c>
      <c r="J57" t="inlineStr">
        <is>
          <t>ABO | Natuf | Leads | Unit Franchise | India | Oct26 | V1</t>
        </is>
      </c>
      <c r="K57" t="inlineStr">
        <is>
          <t>Direct (campaign tagged in CRM)</t>
        </is>
      </c>
      <c r="L57" t="inlineStr">
        <is>
          <t>Natuf | Investors | Tier1 + Growth Cities | Oct26 | V1</t>
        </is>
      </c>
      <c r="M57" t="inlineStr">
        <is>
          <t>Natuf | Investors | Tier1 + Growth Cities | Oct26 | V1</t>
        </is>
      </c>
      <c r="N57" t="inlineStr">
        <is>
          <t>Natuf | Reel | Brand Ambassador | Heard Of Owning A Cafe | V1</t>
        </is>
      </c>
      <c r="O57" t="inlineStr">
        <is>
          <t>In House Natuf</t>
        </is>
      </c>
      <c r="P57" t="inlineStr">
        <is>
          <t>Facebook</t>
        </is>
      </c>
      <c r="Q57" t="inlineStr">
        <is>
          <t>(Unassigned)</t>
        </is>
      </c>
      <c r="R57" t="inlineStr">
        <is>
          <t>Omkar Navge</t>
        </is>
      </c>
      <c r="S57" t="inlineStr">
        <is>
          <t>-</t>
        </is>
      </c>
      <c r="T57" t="inlineStr">
        <is>
          <t>Hyderabad</t>
        </is>
      </c>
      <c r="U57" t="inlineStr">
        <is>
          <t xml:space="preserve"> </t>
        </is>
      </c>
      <c r="V57" t="n">
        <v>0</v>
      </c>
      <c r="W57" t="n">
        <v>0</v>
      </c>
      <c r="X57" t="inlineStr">
        <is>
          <t>XXXXXX4560</t>
        </is>
      </c>
      <c r="Y57" s="72" t="n">
        <v>46326.52037037037</v>
      </c>
    </row>
    <row r="58">
      <c r="A58" s="39" t="inlineStr">
        <is>
          <t>6ae4eed6fd2eb58fb1024396</t>
        </is>
      </c>
      <c r="B58" s="72" t="n">
        <v>46326.03756944444</v>
      </c>
      <c r="C58" s="70" t="n">
        <v>46326</v>
      </c>
      <c r="D58" t="inlineStr">
        <is>
          <t>2026-10</t>
        </is>
      </c>
      <c r="E58" t="inlineStr">
        <is>
          <t>Wk of 2026-10-26</t>
        </is>
      </c>
      <c r="F58" t="inlineStr">
        <is>
          <t>New Lead</t>
        </is>
      </c>
      <c r="G58" s="39" t="str">
        <f>IF(ISNUMBER(MATCH(F58,QualityStatuses,0)),"Quality Lead","Non-Quality Lead")</f>
        <v>Non-Quality Lead</v>
      </c>
      <c r="H58" s="39" t="str">
        <f>IFERROR(INDEX(CampTypes,MATCH(I58,CampList,0)),"Unattributed")</f>
        <v>New</v>
      </c>
      <c r="I58" t="inlineStr">
        <is>
          <t>ABO | Natuf | Leads | Unit Franchise | India | Oct26 | V1</t>
        </is>
      </c>
      <c r="J58" t="inlineStr">
        <is>
          <t>ABO | Natuf | Leads | Unit Franchise | India | Oct26 | V1</t>
        </is>
      </c>
      <c r="K58" t="inlineStr">
        <is>
          <t>Direct (campaign tagged in CRM)</t>
        </is>
      </c>
      <c r="L58" t="inlineStr">
        <is>
          <t>Natuf | Business Owners | Tier1 + Growth Cities | Oct26 | V1</t>
        </is>
      </c>
      <c r="M58" t="inlineStr">
        <is>
          <t>Natuf | Business Owners | Tier1 + Growth Cities | Oct26 | V1</t>
        </is>
      </c>
      <c r="N58" t="inlineStr">
        <is>
          <t>Natuf | Reel | Brand Ambassador | Heard Of Owning A Cafe | V1</t>
        </is>
      </c>
      <c r="O58" t="inlineStr">
        <is>
          <t>In House Natuf</t>
        </is>
      </c>
      <c r="P58" t="inlineStr">
        <is>
          <t>Facebook</t>
        </is>
      </c>
      <c r="Q58" t="inlineStr">
        <is>
          <t>Marshal Malbari</t>
        </is>
      </c>
      <c r="R58" t="inlineStr">
        <is>
          <t>Rinkita Virvani</t>
        </is>
      </c>
      <c r="S58" t="inlineStr">
        <is>
          <t>-</t>
        </is>
      </c>
      <c r="T58" t="inlineStr">
        <is>
          <t>Nouda</t>
        </is>
      </c>
      <c r="U58" t="inlineStr">
        <is>
          <t xml:space="preserve"> </t>
        </is>
      </c>
      <c r="V58" t="n">
        <v>0</v>
      </c>
      <c r="W58" t="n">
        <v>0</v>
      </c>
      <c r="X58" t="inlineStr">
        <is>
          <t>XXXXXX0829</t>
        </is>
      </c>
      <c r="Y58" s="72" t="n">
        <v>46326.52037037037</v>
      </c>
    </row>
    <row r="59">
      <c r="A59" s="39" t="inlineStr">
        <is>
          <t>6ae4ee9ffd2eb58fb1024357</t>
        </is>
      </c>
      <c r="B59" s="72" t="n">
        <v>46326.03693287037</v>
      </c>
      <c r="C59" s="70" t="n">
        <v>46326</v>
      </c>
      <c r="D59" t="inlineStr">
        <is>
          <t>2026-10</t>
        </is>
      </c>
      <c r="E59" t="inlineStr">
        <is>
          <t>Wk of 2026-10-26</t>
        </is>
      </c>
      <c r="F59" t="inlineStr">
        <is>
          <t>New Lead</t>
        </is>
      </c>
      <c r="G59" s="39" t="str">
        <f>IF(ISNUMBER(MATCH(F59,QualityStatuses,0)),"Quality Lead","Non-Quality Lead")</f>
        <v>Non-Quality Lead</v>
      </c>
      <c r="H59" s="39" t="str">
        <f>IFERROR(INDEX(CampTypes,MATCH(I59,CampList,0)),"Unattributed")</f>
        <v>New</v>
      </c>
      <c r="I59" t="inlineStr">
        <is>
          <t>ABO | Natuf | Leads | Unit Franchise | India | Oct26 | V1</t>
        </is>
      </c>
      <c r="J59" t="inlineStr">
        <is>
          <t>ABO | Natuf | Leads | Unit Franchise | India | Oct26 | V1</t>
        </is>
      </c>
      <c r="K59" t="inlineStr">
        <is>
          <t>Direct (campaign tagged in CRM)</t>
        </is>
      </c>
      <c r="L59" t="inlineStr">
        <is>
          <t>Natuf | Investors | Tier1 + Growth Cities | Oct26 | V1</t>
        </is>
      </c>
      <c r="M59" t="inlineStr">
        <is>
          <t>Natuf | Investors | Tier1 + Growth Cities | Oct26 | V1</t>
        </is>
      </c>
      <c r="N59" t="inlineStr">
        <is>
          <t>Natuf | Reel | Brand Ambassador | Heard Of Owning A Cafe | V1</t>
        </is>
      </c>
      <c r="O59" t="inlineStr">
        <is>
          <t>In House Natuf</t>
        </is>
      </c>
      <c r="P59" t="inlineStr">
        <is>
          <t>Facebook</t>
        </is>
      </c>
      <c r="Q59" t="inlineStr">
        <is>
          <t>(Unassigned)</t>
        </is>
      </c>
      <c r="R59" t="inlineStr">
        <is>
          <t>Omkar Navge</t>
        </is>
      </c>
      <c r="S59" t="inlineStr">
        <is>
          <t>-</t>
        </is>
      </c>
      <c r="T59" t="inlineStr">
        <is>
          <t>Ahmedabad</t>
        </is>
      </c>
      <c r="U59" t="inlineStr">
        <is>
          <t xml:space="preserve"> </t>
        </is>
      </c>
      <c r="V59" t="n">
        <v>0</v>
      </c>
      <c r="W59" t="n">
        <v>0</v>
      </c>
      <c r="X59" t="inlineStr">
        <is>
          <t>XXXXXX8899</t>
        </is>
      </c>
      <c r="Y59" s="72" t="n">
        <v>46326.52037037037</v>
      </c>
    </row>
    <row r="60">
      <c r="A60" s="39" t="inlineStr">
        <is>
          <t>6ae4ee95ac07bde7b9bcd37e</t>
        </is>
      </c>
      <c r="B60" s="72" t="n">
        <v>46326.03681712963</v>
      </c>
      <c r="C60" s="70" t="n">
        <v>46326</v>
      </c>
      <c r="D60" t="inlineStr">
        <is>
          <t>2026-10</t>
        </is>
      </c>
      <c r="E60" t="inlineStr">
        <is>
          <t>Wk of 2026-10-26</t>
        </is>
      </c>
      <c r="F60" t="inlineStr">
        <is>
          <t>Attempt 1</t>
        </is>
      </c>
      <c r="G60" s="39" t="str">
        <f>IF(ISNUMBER(MATCH(F60,QualityStatuses,0)),"Quality Lead","Non-Quality Lead")</f>
        <v>Non-Quality Lead</v>
      </c>
      <c r="H60" s="39" t="str">
        <f>IFERROR(INDEX(CampTypes,MATCH(I60,CampList,0)),"Unattributed")</f>
        <v>New</v>
      </c>
      <c r="I60" t="inlineStr">
        <is>
          <t>ABO | Natuf | Leads | Unit Franchise | India | Oct26 | V1</t>
        </is>
      </c>
      <c r="J60" t="inlineStr">
        <is>
          <t>ABO | Natuf | Leads | Unit Franchise | India | Oct26 | V1</t>
        </is>
      </c>
      <c r="K60" t="inlineStr">
        <is>
          <t>Direct (campaign tagged in CRM)</t>
        </is>
      </c>
      <c r="L60" t="inlineStr">
        <is>
          <t>Natuf | Broad | Tier1 + Growth Cities | Oct26 | V1</t>
        </is>
      </c>
      <c r="M60" t="inlineStr">
        <is>
          <t>Natuf | Broad | Tier1 + Growth Cities | Oct26 | V1</t>
        </is>
      </c>
      <c r="N60" t="inlineStr">
        <is>
          <t>Natuf | Reel | Brand Ambassador | Heard Of Owning A Cafe | V1</t>
        </is>
      </c>
      <c r="O60" t="inlineStr">
        <is>
          <t>In House Natuf</t>
        </is>
      </c>
      <c r="P60" t="inlineStr">
        <is>
          <t>Facebook</t>
        </is>
      </c>
      <c r="Q60" t="inlineStr">
        <is>
          <t>Marshal Malbari</t>
        </is>
      </c>
      <c r="R60" t="inlineStr">
        <is>
          <t>Pammi Roy</t>
        </is>
      </c>
      <c r="S60" t="inlineStr">
        <is>
          <t>-</t>
        </is>
      </c>
      <c r="T60" t="inlineStr">
        <is>
          <t>Pondicherry</t>
        </is>
      </c>
      <c r="U60" t="inlineStr">
        <is>
          <t xml:space="preserve"> </t>
        </is>
      </c>
      <c r="V60" t="n">
        <v>1</v>
      </c>
      <c r="W60" t="n">
        <v>0</v>
      </c>
      <c r="X60" t="inlineStr">
        <is>
          <t>XXXXXX8582</t>
        </is>
      </c>
      <c r="Y60" s="72" t="n">
        <v>46326.52037037037</v>
      </c>
    </row>
    <row r="61">
      <c r="A61" s="39" t="inlineStr">
        <is>
          <t>6ae4ec0c98097c47df862339</t>
        </is>
      </c>
      <c r="B61" s="72" t="n">
        <v>46326.02930555555</v>
      </c>
      <c r="C61" s="70" t="n">
        <v>46326</v>
      </c>
      <c r="D61" t="inlineStr">
        <is>
          <t>2026-10</t>
        </is>
      </c>
      <c r="E61" t="inlineStr">
        <is>
          <t>Wk of 2026-10-26</t>
        </is>
      </c>
      <c r="F61" t="inlineStr">
        <is>
          <t>New Lead</t>
        </is>
      </c>
      <c r="G61" s="39" t="str">
        <f>IF(ISNUMBER(MATCH(F61,QualityStatuses,0)),"Quality Lead","Non-Quality Lead")</f>
        <v>Non-Quality Lead</v>
      </c>
      <c r="H61" s="39" t="str">
        <f>IFERROR(INDEX(CampTypes,MATCH(I61,CampList,0)),"Unattributed")</f>
        <v>New</v>
      </c>
      <c r="I61" t="inlineStr">
        <is>
          <t>ABO | Natuf | Leads | Unit Franchise | India | Oct26 | V1</t>
        </is>
      </c>
      <c r="J61" t="inlineStr">
        <is>
          <t>ABO | Natuf | Leads | Unit Franchise | India | Oct26 | V1</t>
        </is>
      </c>
      <c r="K61" t="inlineStr">
        <is>
          <t>Direct (campaign tagged in CRM)</t>
        </is>
      </c>
      <c r="L61" t="inlineStr">
        <is>
          <t>Natuf | Investors | Tier1 + Growth Cities | Oct26 | V1</t>
        </is>
      </c>
      <c r="M61" t="inlineStr">
        <is>
          <t>Natuf | Investors | Tier1 + Growth Cities | Oct26 | V1</t>
        </is>
      </c>
      <c r="N61" t="inlineStr">
        <is>
          <t>Natuf | Reel | Brand Ambassador | Heard Of Owning A Cafe | V1</t>
        </is>
      </c>
      <c r="O61" t="inlineStr">
        <is>
          <t>In House Natuf</t>
        </is>
      </c>
      <c r="P61" t="inlineStr">
        <is>
          <t>Facebook</t>
        </is>
      </c>
      <c r="Q61" t="inlineStr">
        <is>
          <t>(Unassigned)</t>
        </is>
      </c>
      <c r="R61" t="inlineStr">
        <is>
          <t>Omkar Navge</t>
        </is>
      </c>
      <c r="S61" t="inlineStr">
        <is>
          <t>-</t>
        </is>
      </c>
      <c r="T61" t="inlineStr">
        <is>
          <t>Bokaro</t>
        </is>
      </c>
      <c r="U61" t="inlineStr">
        <is>
          <t xml:space="preserve"> </t>
        </is>
      </c>
      <c r="V61" t="n">
        <v>0</v>
      </c>
      <c r="W61" t="n">
        <v>0</v>
      </c>
      <c r="X61" t="inlineStr">
        <is>
          <t>XXXXXX0408</t>
        </is>
      </c>
      <c r="Y61" s="72" t="n">
        <v>46326.52037037037</v>
      </c>
    </row>
    <row r="62">
      <c r="A62" s="39" t="inlineStr">
        <is>
          <t>6ae4e456fb19c9920849e374</t>
        </is>
      </c>
      <c r="B62" s="72" t="n">
        <v>46326.00645833334</v>
      </c>
      <c r="C62" s="70" t="n">
        <v>46326</v>
      </c>
      <c r="D62" t="inlineStr">
        <is>
          <t>2026-10</t>
        </is>
      </c>
      <c r="E62" t="inlineStr">
        <is>
          <t>Wk of 2026-10-26</t>
        </is>
      </c>
      <c r="F62" t="inlineStr">
        <is>
          <t>New Lead</t>
        </is>
      </c>
      <c r="G62" s="39" t="str">
        <f>IF(ISNUMBER(MATCH(F62,QualityStatuses,0)),"Quality Lead","Non-Quality Lead")</f>
        <v>Non-Quality Lead</v>
      </c>
      <c r="H62" s="39" t="str">
        <f>IFERROR(INDEX(CampTypes,MATCH(I62,CampList,0)),"Unattributed")</f>
        <v>New</v>
      </c>
      <c r="I62" t="inlineStr">
        <is>
          <t>ABO | Natuf | Leads | Unit Franchise | India | Oct26 | V1</t>
        </is>
      </c>
      <c r="J62" t="inlineStr">
        <is>
          <t>ABO | Natuf | Leads | Unit Franchise | India | Oct26 | V1</t>
        </is>
      </c>
      <c r="K62" t="inlineStr">
        <is>
          <t>Direct (campaign tagged in CRM)</t>
        </is>
      </c>
      <c r="L62" t="inlineStr">
        <is>
          <t>Natuf | Broad | Tier1 + Growth Cities | Oct26 | V1</t>
        </is>
      </c>
      <c r="M62" t="inlineStr">
        <is>
          <t>Natuf | Broad | Tier1 + Growth Cities | Oct26 | V1</t>
        </is>
      </c>
      <c r="N62" t="inlineStr">
        <is>
          <t>Natuf | Reel | Brand Ambassador | Heard Of Owning A Cafe | V1</t>
        </is>
      </c>
      <c r="O62" t="inlineStr">
        <is>
          <t>In House Natuf</t>
        </is>
      </c>
      <c r="P62" t="inlineStr">
        <is>
          <t>Facebook</t>
        </is>
      </c>
      <c r="Q62" t="inlineStr">
        <is>
          <t>Marshal Malbari</t>
        </is>
      </c>
      <c r="R62" t="inlineStr">
        <is>
          <t>Aisha Rasalkar</t>
        </is>
      </c>
      <c r="S62" t="inlineStr">
        <is>
          <t>-</t>
        </is>
      </c>
      <c r="T62" t="inlineStr">
        <is>
          <t>Navi Mumbai (New Mumbai)</t>
        </is>
      </c>
      <c r="U62" t="inlineStr">
        <is>
          <t xml:space="preserve"> </t>
        </is>
      </c>
      <c r="V62" t="n">
        <v>0</v>
      </c>
      <c r="W62" t="n">
        <v>0</v>
      </c>
      <c r="X62" t="inlineStr">
        <is>
          <t>XXXXXX8701</t>
        </is>
      </c>
      <c r="Y62" s="72" t="n">
        <v>46326.52037037037</v>
      </c>
    </row>
    <row r="63">
      <c r="A63" s="39" t="inlineStr">
        <is>
          <t>6ae4e3a9a97a4c5933f74c34</t>
        </is>
      </c>
      <c r="B63" s="72" t="n">
        <v>46326.00445601852</v>
      </c>
      <c r="C63" s="70" t="n">
        <v>46326</v>
      </c>
      <c r="D63" t="inlineStr">
        <is>
          <t>2026-10</t>
        </is>
      </c>
      <c r="E63" t="inlineStr">
        <is>
          <t>Wk of 2026-10-26</t>
        </is>
      </c>
      <c r="F63" t="inlineStr">
        <is>
          <t>New Lead</t>
        </is>
      </c>
      <c r="G63" s="39" t="str">
        <f>IF(ISNUMBER(MATCH(F63,QualityStatuses,0)),"Quality Lead","Non-Quality Lead")</f>
        <v>Non-Quality Lead</v>
      </c>
      <c r="H63" s="39" t="str">
        <f>IFERROR(INDEX(CampTypes,MATCH(I63,CampList,0)),"Unattributed")</f>
        <v>New</v>
      </c>
      <c r="I63" t="inlineStr">
        <is>
          <t>ABO | Natuf | Leads | Unit Franchise | India | Oct26 | V1</t>
        </is>
      </c>
      <c r="J63" t="inlineStr">
        <is>
          <t>ABO | Natuf | Leads | Unit Franchise | India | Oct26 | V1</t>
        </is>
      </c>
      <c r="K63" t="inlineStr">
        <is>
          <t>Direct (campaign tagged in CRM)</t>
        </is>
      </c>
      <c r="L63" t="inlineStr">
        <is>
          <t>Natuf | Investors | Tier1 + Growth Cities | Oct26 | V1</t>
        </is>
      </c>
      <c r="M63" t="inlineStr">
        <is>
          <t>Natuf | Investors | Tier1 + Growth Cities | Oct26 | V1</t>
        </is>
      </c>
      <c r="N63" t="inlineStr">
        <is>
          <t>Natuf | Reel | Brand Ambassador | Heard Of Owning A Cafe | V1</t>
        </is>
      </c>
      <c r="O63" t="inlineStr">
        <is>
          <t>In House Natuf</t>
        </is>
      </c>
      <c r="P63" t="inlineStr">
        <is>
          <t>Facebook</t>
        </is>
      </c>
      <c r="Q63" t="inlineStr">
        <is>
          <t>(Unassigned)</t>
        </is>
      </c>
      <c r="R63" t="inlineStr">
        <is>
          <t>Omkar Navge</t>
        </is>
      </c>
      <c r="S63" t="inlineStr">
        <is>
          <t>-</t>
        </is>
      </c>
      <c r="T63" t="inlineStr">
        <is>
          <t>Bangalore</t>
        </is>
      </c>
      <c r="U63" t="inlineStr">
        <is>
          <t xml:space="preserve"> </t>
        </is>
      </c>
      <c r="V63" t="n">
        <v>0</v>
      </c>
      <c r="W63" t="n">
        <v>0</v>
      </c>
      <c r="X63" t="inlineStr">
        <is>
          <t>XXXXXX6033</t>
        </is>
      </c>
      <c r="Y63" s="72" t="n">
        <v>46326.52037037037</v>
      </c>
    </row>
    <row r="64">
      <c r="A64" s="39" t="inlineStr">
        <is>
          <t>6ae4e0c8f345d996fa9c3de1</t>
        </is>
      </c>
      <c r="B64" s="72" t="n">
        <v>46325.99592592593</v>
      </c>
      <c r="C64" s="70" t="n">
        <v>46325</v>
      </c>
      <c r="D64" t="inlineStr">
        <is>
          <t>2026-10</t>
        </is>
      </c>
      <c r="E64" t="inlineStr">
        <is>
          <t>Wk of 2026-10-26</t>
        </is>
      </c>
      <c r="F64" t="inlineStr">
        <is>
          <t>New Lead</t>
        </is>
      </c>
      <c r="G64" s="39" t="str">
        <f>IF(ISNUMBER(MATCH(F64,QualityStatuses,0)),"Quality Lead","Non-Quality Lead")</f>
        <v>Non-Quality Lead</v>
      </c>
      <c r="H64" s="39" t="str">
        <f>IFERROR(INDEX(CampTypes,MATCH(I64,CampList,0)),"Unattributed")</f>
        <v>New</v>
      </c>
      <c r="I64" t="inlineStr">
        <is>
          <t>ABO | Natuf | Leads | Unit Franchise | India | Oct26 | V1</t>
        </is>
      </c>
      <c r="J64" t="inlineStr">
        <is>
          <t>ABO | Natuf | Leads | Unit Franchise | India | Oct26 | V1</t>
        </is>
      </c>
      <c r="K64" t="inlineStr">
        <is>
          <t>Direct (campaign tagged in CRM)</t>
        </is>
      </c>
      <c r="L64" t="inlineStr">
        <is>
          <t>Natuf | LAL 1% | India | Jul26 | V1</t>
        </is>
      </c>
      <c r="M64" t="inlineStr">
        <is>
          <t>Natuf | LAL 1% | India | Jul26 | V1</t>
        </is>
      </c>
      <c r="N64" t="inlineStr">
        <is>
          <t>Natuf | Reel | Brand Ambassador | Heard Of Owning A Cafe | V1</t>
        </is>
      </c>
      <c r="O64" t="inlineStr">
        <is>
          <t>In House Natuf</t>
        </is>
      </c>
      <c r="P64" t="inlineStr">
        <is>
          <t>Facebook</t>
        </is>
      </c>
      <c r="Q64" t="inlineStr">
        <is>
          <t>Marshal Malbari</t>
        </is>
      </c>
      <c r="R64" t="inlineStr">
        <is>
          <t>Shubham Menon</t>
        </is>
      </c>
      <c r="S64" t="inlineStr">
        <is>
          <t>-</t>
        </is>
      </c>
      <c r="T64" t="inlineStr">
        <is>
          <t>Imphal</t>
        </is>
      </c>
      <c r="U64" t="inlineStr">
        <is>
          <t xml:space="preserve"> </t>
        </is>
      </c>
      <c r="V64" t="n">
        <v>0</v>
      </c>
      <c r="W64" t="n">
        <v>0</v>
      </c>
      <c r="X64" t="inlineStr">
        <is>
          <t>XXXXXX4674</t>
        </is>
      </c>
      <c r="Y64" s="72" t="n">
        <v>46326.52037037037</v>
      </c>
    </row>
    <row r="65">
      <c r="A65" s="39" t="inlineStr">
        <is>
          <t>6ae4da4b15dee40495df83bd</t>
        </is>
      </c>
      <c r="B65" s="72" t="n">
        <v>46325.97670138889</v>
      </c>
      <c r="C65" s="70" t="n">
        <v>46325</v>
      </c>
      <c r="D65" t="inlineStr">
        <is>
          <t>2026-10</t>
        </is>
      </c>
      <c r="E65" t="inlineStr">
        <is>
          <t>Wk of 2026-10-26</t>
        </is>
      </c>
      <c r="F65" t="inlineStr">
        <is>
          <t>New Lead</t>
        </is>
      </c>
      <c r="G65" s="39" t="str">
        <f>IF(ISNUMBER(MATCH(F65,QualityStatuses,0)),"Quality Lead","Non-Quality Lead")</f>
        <v>Non-Quality Lead</v>
      </c>
      <c r="H65" s="39" t="str">
        <f>IFERROR(INDEX(CampTypes,MATCH(I65,CampList,0)),"Unattributed")</f>
        <v>New</v>
      </c>
      <c r="I65" t="inlineStr">
        <is>
          <t>ABO | Natuf | Leads | Unit Franchise | India | Oct26 | V1</t>
        </is>
      </c>
      <c r="J65" t="inlineStr">
        <is>
          <t>ABO | Natuf | Leads | Unit Franchise | India | Oct26 | V1</t>
        </is>
      </c>
      <c r="K65" t="inlineStr">
        <is>
          <t>Direct (campaign tagged in CRM)</t>
        </is>
      </c>
      <c r="L65" t="inlineStr">
        <is>
          <t>Natuf | Investors | Tier1 + Growth Cities | Oct26 | V1</t>
        </is>
      </c>
      <c r="M65" t="inlineStr">
        <is>
          <t>Natuf | Investors | Tier1 + Growth Cities | Oct26 | V1</t>
        </is>
      </c>
      <c r="N65" t="inlineStr">
        <is>
          <t>Natuf | Reel | Brand Ambassador | Heard Of Owning A Cafe | V1</t>
        </is>
      </c>
      <c r="O65" t="inlineStr">
        <is>
          <t>In House Natuf</t>
        </is>
      </c>
      <c r="P65" t="inlineStr">
        <is>
          <t>Facebook</t>
        </is>
      </c>
      <c r="Q65" t="inlineStr">
        <is>
          <t>(Unassigned)</t>
        </is>
      </c>
      <c r="R65" t="inlineStr">
        <is>
          <t>Omkar Navge</t>
        </is>
      </c>
      <c r="S65" t="inlineStr">
        <is>
          <t>-</t>
        </is>
      </c>
      <c r="T65" t="inlineStr">
        <is>
          <t>Trivandrum</t>
        </is>
      </c>
      <c r="U65" t="inlineStr">
        <is>
          <t xml:space="preserve"> </t>
        </is>
      </c>
      <c r="V65" t="n">
        <v>0</v>
      </c>
      <c r="W65" t="n">
        <v>0</v>
      </c>
      <c r="X65" t="inlineStr">
        <is>
          <t>XXXXXX0478</t>
        </is>
      </c>
      <c r="Y65" s="72" t="n">
        <v>46326.52037037037</v>
      </c>
    </row>
    <row r="66">
      <c r="A66" s="39" t="inlineStr">
        <is>
          <t>6ae4da4115dee40495df83b2</t>
        </is>
      </c>
      <c r="B66" s="72" t="n">
        <v>46325.97658564815</v>
      </c>
      <c r="C66" s="70" t="n">
        <v>46325</v>
      </c>
      <c r="D66" t="inlineStr">
        <is>
          <t>2026-10</t>
        </is>
      </c>
      <c r="E66" t="inlineStr">
        <is>
          <t>Wk of 2026-10-26</t>
        </is>
      </c>
      <c r="F66" t="inlineStr">
        <is>
          <t>New Lead</t>
        </is>
      </c>
      <c r="G66" s="39" t="str">
        <f>IF(ISNUMBER(MATCH(F66,QualityStatuses,0)),"Quality Lead","Non-Quality Lead")</f>
        <v>Non-Quality Lead</v>
      </c>
      <c r="H66" s="39" t="str">
        <f>IFERROR(INDEX(CampTypes,MATCH(I66,CampList,0)),"Unattributed")</f>
        <v>New</v>
      </c>
      <c r="I66" t="inlineStr">
        <is>
          <t>ABO | Natuf | Leads | Unit Franchise | India | Oct26 | V1</t>
        </is>
      </c>
      <c r="J66" t="inlineStr">
        <is>
          <t>ABO | Natuf | Leads | Unit Franchise | India | Oct26 | V1</t>
        </is>
      </c>
      <c r="K66" t="inlineStr">
        <is>
          <t>Direct (campaign tagged in CRM)</t>
        </is>
      </c>
      <c r="L66" t="inlineStr">
        <is>
          <t>Natuf | Broad | Tier1 + Growth Cities | Oct26 | V1</t>
        </is>
      </c>
      <c r="M66" t="inlineStr">
        <is>
          <t>Natuf | Broad | Tier1 + Growth Cities | Oct26 | V1</t>
        </is>
      </c>
      <c r="N66" t="inlineStr">
        <is>
          <t>Natuf | Reel | Brand Ambassador | Heard Of Owning A Cafe | V1</t>
        </is>
      </c>
      <c r="O66" t="inlineStr">
        <is>
          <t>In House Natuf</t>
        </is>
      </c>
      <c r="P66" t="inlineStr">
        <is>
          <t>Facebook</t>
        </is>
      </c>
      <c r="Q66" t="inlineStr">
        <is>
          <t>(Unassigned)</t>
        </is>
      </c>
      <c r="R66" t="inlineStr">
        <is>
          <t>Omkar Navge</t>
        </is>
      </c>
      <c r="S66" t="inlineStr">
        <is>
          <t>-</t>
        </is>
      </c>
      <c r="T66" t="inlineStr">
        <is>
          <t>Navi Mumbai (New Mumbai)</t>
        </is>
      </c>
      <c r="U66" t="inlineStr">
        <is>
          <t xml:space="preserve"> </t>
        </is>
      </c>
      <c r="V66" t="n">
        <v>0</v>
      </c>
      <c r="W66" t="n">
        <v>0</v>
      </c>
      <c r="X66" t="inlineStr">
        <is>
          <t>XXXXXX7707</t>
        </is>
      </c>
      <c r="Y66" s="72" t="n">
        <v>46326.52037037037</v>
      </c>
    </row>
    <row r="67">
      <c r="A67" s="39" t="inlineStr">
        <is>
          <t>6ae4da3853e665604138bbd0</t>
        </is>
      </c>
      <c r="B67" s="72" t="n">
        <v>46325.97648148148</v>
      </c>
      <c r="C67" s="70" t="n">
        <v>46325</v>
      </c>
      <c r="D67" t="inlineStr">
        <is>
          <t>2026-10</t>
        </is>
      </c>
      <c r="E67" t="inlineStr">
        <is>
          <t>Wk of 2026-10-26</t>
        </is>
      </c>
      <c r="F67" t="inlineStr">
        <is>
          <t>Details Shared</t>
        </is>
      </c>
      <c r="G67" s="39" t="str">
        <f>IF(ISNUMBER(MATCH(F67,QualityStatuses,0)),"Quality Lead","Non-Quality Lead")</f>
        <v>Quality Lead</v>
      </c>
      <c r="H67" s="39" t="str">
        <f>IFERROR(INDEX(CampTypes,MATCH(I67,CampList,0)),"Unattributed")</f>
        <v>New</v>
      </c>
      <c r="I67" t="inlineStr">
        <is>
          <t>ABO | Natuf | Leads | Unit Franchise | India | Oct26 | V1</t>
        </is>
      </c>
      <c r="J67" t="inlineStr">
        <is>
          <t>ABO | Natuf | Leads | Unit Franchise | India | Oct26 | V1</t>
        </is>
      </c>
      <c r="K67" t="inlineStr">
        <is>
          <t>Direct (campaign tagged in CRM)</t>
        </is>
      </c>
      <c r="L67" t="inlineStr">
        <is>
          <t>Natuf | Broad | Tier1 + Growth Cities | Oct26 | V1</t>
        </is>
      </c>
      <c r="M67" t="inlineStr">
        <is>
          <t>Natuf | Broad | Tier1 + Growth Cities | Oct26 | V1</t>
        </is>
      </c>
      <c r="N67" t="inlineStr">
        <is>
          <t>Natuf | Reel | Brand Ambassador | Heard Of Owning A Cafe | V1</t>
        </is>
      </c>
      <c r="O67" t="inlineStr">
        <is>
          <t>In House Natuf</t>
        </is>
      </c>
      <c r="P67" t="inlineStr">
        <is>
          <t>Facebook</t>
        </is>
      </c>
      <c r="Q67" t="inlineStr">
        <is>
          <t>Vikas Pathak</t>
        </is>
      </c>
      <c r="R67" t="inlineStr">
        <is>
          <t>Hriday Jindal</t>
        </is>
      </c>
      <c r="S67" t="inlineStr">
        <is>
          <t>-</t>
        </is>
      </c>
      <c r="T67" t="inlineStr">
        <is>
          <t>Mumbai</t>
        </is>
      </c>
      <c r="U67" t="inlineStr">
        <is>
          <t xml:space="preserve"> </t>
        </is>
      </c>
      <c r="V67" t="n">
        <v>1</v>
      </c>
      <c r="W67" t="n">
        <v>0</v>
      </c>
      <c r="X67" t="inlineStr">
        <is>
          <t>XXXXXX6106</t>
        </is>
      </c>
      <c r="Y67" s="72" t="n">
        <v>46326.52037037037</v>
      </c>
    </row>
    <row r="68">
      <c r="A68" s="39" t="inlineStr">
        <is>
          <t>6ae4d90239937179bca8ea41</t>
        </is>
      </c>
      <c r="B68" s="72" t="n">
        <v>46325.97289351852</v>
      </c>
      <c r="C68" s="70" t="n">
        <v>46325</v>
      </c>
      <c r="D68" t="inlineStr">
        <is>
          <t>2026-10</t>
        </is>
      </c>
      <c r="E68" t="inlineStr">
        <is>
          <t>Wk of 2026-10-26</t>
        </is>
      </c>
      <c r="F68" t="inlineStr">
        <is>
          <t>Attempt 1</t>
        </is>
      </c>
      <c r="G68" s="39" t="str">
        <f>IF(ISNUMBER(MATCH(F68,QualityStatuses,0)),"Quality Lead","Non-Quality Lead")</f>
        <v>Non-Quality Lead</v>
      </c>
      <c r="H68" s="39" t="str">
        <f>IFERROR(INDEX(CampTypes,MATCH(I68,CampList,0)),"Unattributed")</f>
        <v>New</v>
      </c>
      <c r="I68" t="inlineStr">
        <is>
          <t>ABO | Natuf | Leads | Unit Franchise | India | Oct26 | V1</t>
        </is>
      </c>
      <c r="J68" t="inlineStr">
        <is>
          <t>ABO | Natuf | Leads | Unit Franchise | India | Oct26 | V1</t>
        </is>
      </c>
      <c r="K68" t="inlineStr">
        <is>
          <t>Direct (campaign tagged in CRM)</t>
        </is>
      </c>
      <c r="L68" t="inlineStr">
        <is>
          <t>Natuf | LAL 1% | India | Jul26 | V1</t>
        </is>
      </c>
      <c r="M68" t="inlineStr">
        <is>
          <t>Natuf | LAL 1% | India | Jul26 | V1</t>
        </is>
      </c>
      <c r="N68" t="inlineStr">
        <is>
          <t>Natuf | Reel | Brand Ambassador | Heard Of Owning A Cafe | V1</t>
        </is>
      </c>
      <c r="O68" t="inlineStr">
        <is>
          <t>In House Natuf</t>
        </is>
      </c>
      <c r="P68" t="inlineStr">
        <is>
          <t>Facebook</t>
        </is>
      </c>
      <c r="Q68" t="inlineStr">
        <is>
          <t>Vikas Pathak</t>
        </is>
      </c>
      <c r="R68" t="inlineStr">
        <is>
          <t xml:space="preserve">Karan </t>
        </is>
      </c>
      <c r="S68" t="inlineStr">
        <is>
          <t>-</t>
        </is>
      </c>
      <c r="T68" t="inlineStr">
        <is>
          <t>Kolkata</t>
        </is>
      </c>
      <c r="U68" t="inlineStr">
        <is>
          <t xml:space="preserve"> </t>
        </is>
      </c>
      <c r="V68" t="n">
        <v>1</v>
      </c>
      <c r="W68" t="n">
        <v>0</v>
      </c>
      <c r="X68" t="inlineStr">
        <is>
          <t>XXXXXX4299</t>
        </is>
      </c>
      <c r="Y68" s="72" t="n">
        <v>46326.52936342593</v>
      </c>
    </row>
    <row r="69">
      <c r="A69" s="39" t="inlineStr">
        <is>
          <t>6ae4d89fc306810081a54281</t>
        </is>
      </c>
      <c r="B69" s="72" t="n">
        <v>46325.97174768519</v>
      </c>
      <c r="C69" s="70" t="n">
        <v>46325</v>
      </c>
      <c r="D69" t="inlineStr">
        <is>
          <t>2026-10</t>
        </is>
      </c>
      <c r="E69" t="inlineStr">
        <is>
          <t>Wk of 2026-10-26</t>
        </is>
      </c>
      <c r="F69" t="inlineStr">
        <is>
          <t>New Lead</t>
        </is>
      </c>
      <c r="G69" s="39" t="str">
        <f>IF(ISNUMBER(MATCH(F69,QualityStatuses,0)),"Quality Lead","Non-Quality Lead")</f>
        <v>Non-Quality Lead</v>
      </c>
      <c r="H69" s="39" t="str">
        <f>IFERROR(INDEX(CampTypes,MATCH(I69,CampList,0)),"Unattributed")</f>
        <v>New</v>
      </c>
      <c r="I69" t="inlineStr">
        <is>
          <t>ABO | Natuf | Leads | Unit Franchise | India | Oct26 | V1</t>
        </is>
      </c>
      <c r="J69" t="inlineStr">
        <is>
          <t>ABO | Natuf | Leads | Unit Franchise | India | Oct26 | V1</t>
        </is>
      </c>
      <c r="K69" t="inlineStr">
        <is>
          <t>Direct (campaign tagged in CRM)</t>
        </is>
      </c>
      <c r="L69" t="inlineStr">
        <is>
          <t>Natuf | Broad | Tier1 + Growth Cities | Oct26 | V1</t>
        </is>
      </c>
      <c r="M69" t="inlineStr">
        <is>
          <t>Natuf | Broad | Tier1 + Growth Cities | Oct26 | V1</t>
        </is>
      </c>
      <c r="N69" t="inlineStr">
        <is>
          <t>Natuf | Reel | Brand Ambassador | Heard Of Owning A Cafe | V1</t>
        </is>
      </c>
      <c r="O69" t="inlineStr">
        <is>
          <t>In House Natuf</t>
        </is>
      </c>
      <c r="P69" t="inlineStr">
        <is>
          <t>Facebook</t>
        </is>
      </c>
      <c r="Q69" t="inlineStr">
        <is>
          <t>(Unassigned)</t>
        </is>
      </c>
      <c r="R69" t="inlineStr">
        <is>
          <t>Omkar Navge</t>
        </is>
      </c>
      <c r="S69" t="inlineStr">
        <is>
          <t>-</t>
        </is>
      </c>
      <c r="T69" t="inlineStr">
        <is>
          <t>London</t>
        </is>
      </c>
      <c r="U69" t="inlineStr">
        <is>
          <t xml:space="preserve"> </t>
        </is>
      </c>
      <c r="V69" t="n">
        <v>0</v>
      </c>
      <c r="W69" t="n">
        <v>0</v>
      </c>
      <c r="X69" t="inlineStr">
        <is>
          <t>XXXXXX0427</t>
        </is>
      </c>
      <c r="Y69" s="72" t="n">
        <v>46326.52037037037</v>
      </c>
    </row>
    <row r="70">
      <c r="A70" s="39" t="inlineStr">
        <is>
          <t>6ae4d7a7748b40800b566113</t>
        </is>
      </c>
      <c r="B70" s="72" t="n">
        <v>46325.96887731482</v>
      </c>
      <c r="C70" s="70" t="n">
        <v>46325</v>
      </c>
      <c r="D70" t="inlineStr">
        <is>
          <t>2026-10</t>
        </is>
      </c>
      <c r="E70" t="inlineStr">
        <is>
          <t>Wk of 2026-10-26</t>
        </is>
      </c>
      <c r="F70" t="inlineStr">
        <is>
          <t>Lost</t>
        </is>
      </c>
      <c r="G70" s="39" t="str">
        <f>IF(ISNUMBER(MATCH(F70,QualityStatuses,0)),"Quality Lead","Non-Quality Lead")</f>
        <v>Non-Quality Lead</v>
      </c>
      <c r="H70" s="39" t="str">
        <f>IFERROR(INDEX(CampTypes,MATCH(I70,CampList,0)),"Unattributed")</f>
        <v>New</v>
      </c>
      <c r="I70" t="inlineStr">
        <is>
          <t>ABO | Natuf | Leads | Unit Franchise | India | Oct26 | V1</t>
        </is>
      </c>
      <c r="J70" t="inlineStr">
        <is>
          <t>ABO | Natuf | Leads | Unit Franchise | India | Oct26 | V1</t>
        </is>
      </c>
      <c r="K70" t="inlineStr">
        <is>
          <t>Direct (campaign tagged in CRM)</t>
        </is>
      </c>
      <c r="L70" t="inlineStr">
        <is>
          <t>Natuf | Business Owners | Tier1 + Growth Cities | Oct26 | V1</t>
        </is>
      </c>
      <c r="M70" t="inlineStr">
        <is>
          <t>Natuf | Business Owners | Tier1 + Growth Cities | Oct26 | V1</t>
        </is>
      </c>
      <c r="N70" t="inlineStr">
        <is>
          <t>Natuf | Reel | Brand Ambassador | Heard Of Owning A Cafe | V1</t>
        </is>
      </c>
      <c r="O70" t="inlineStr">
        <is>
          <t>In House Natuf</t>
        </is>
      </c>
      <c r="P70" t="inlineStr">
        <is>
          <t>Facebook</t>
        </is>
      </c>
      <c r="Q70" t="inlineStr">
        <is>
          <t>Vikas Pathak</t>
        </is>
      </c>
      <c r="R70" t="inlineStr">
        <is>
          <t>Anish kaundal</t>
        </is>
      </c>
      <c r="S70" t="inlineStr">
        <is>
          <t>Wrong Number</t>
        </is>
      </c>
      <c r="T70" t="inlineStr">
        <is>
          <t>Delhi</t>
        </is>
      </c>
      <c r="U70" t="inlineStr">
        <is>
          <t xml:space="preserve"> </t>
        </is>
      </c>
      <c r="V70" t="n">
        <v>1</v>
      </c>
      <c r="W70" t="n">
        <v>0</v>
      </c>
      <c r="X70" t="inlineStr">
        <is>
          <t>XXXXXX6601</t>
        </is>
      </c>
      <c r="Y70" s="72" t="n">
        <v>46326.53001157408</v>
      </c>
    </row>
    <row r="71">
      <c r="A71" s="39" t="inlineStr">
        <is>
          <t>6ae4d50d2261f309fe081fa4</t>
        </is>
      </c>
      <c r="B71" s="72" t="n">
        <v>46325.96116898148</v>
      </c>
      <c r="C71" s="70" t="n">
        <v>46325</v>
      </c>
      <c r="D71" t="inlineStr">
        <is>
          <t>2026-10</t>
        </is>
      </c>
      <c r="E71" t="inlineStr">
        <is>
          <t>Wk of 2026-10-26</t>
        </is>
      </c>
      <c r="F71" t="inlineStr">
        <is>
          <t>New Lead</t>
        </is>
      </c>
      <c r="G71" s="39" t="str">
        <f>IF(ISNUMBER(MATCH(F71,QualityStatuses,0)),"Quality Lead","Non-Quality Lead")</f>
        <v>Non-Quality Lead</v>
      </c>
      <c r="H71" s="39" t="str">
        <f>IFERROR(INDEX(CampTypes,MATCH(I71,CampList,0)),"Unattributed")</f>
        <v>New</v>
      </c>
      <c r="I71" t="inlineStr">
        <is>
          <t>ABO | Natuf | Leads | Unit Franchise | India | Oct26 | V1</t>
        </is>
      </c>
      <c r="J71" t="inlineStr">
        <is>
          <t>ABO | Natuf | Leads | Unit Franchise | India | Oct26 | V1</t>
        </is>
      </c>
      <c r="K71" t="inlineStr">
        <is>
          <t>Direct (campaign tagged in CRM)</t>
        </is>
      </c>
      <c r="L71" t="inlineStr">
        <is>
          <t>Natuf | Investors | Tier1 + Growth Cities | Oct26 | V1</t>
        </is>
      </c>
      <c r="M71" t="inlineStr">
        <is>
          <t>Natuf | Investors | Tier1 + Growth Cities | Oct26 | V1</t>
        </is>
      </c>
      <c r="N71" t="inlineStr">
        <is>
          <t>Natuf | Reel | Brand Ambassador | Heard Of Owning A Cafe | V1</t>
        </is>
      </c>
      <c r="O71" t="inlineStr">
        <is>
          <t>In House Natuf</t>
        </is>
      </c>
      <c r="P71" t="inlineStr">
        <is>
          <t>Facebook</t>
        </is>
      </c>
      <c r="Q71" t="inlineStr">
        <is>
          <t>(Unassigned)</t>
        </is>
      </c>
      <c r="R71" t="inlineStr">
        <is>
          <t>Omkar Navge</t>
        </is>
      </c>
      <c r="S71" t="inlineStr">
        <is>
          <t>-</t>
        </is>
      </c>
      <c r="T71" t="inlineStr">
        <is>
          <t>Hyderabad</t>
        </is>
      </c>
      <c r="U71" t="inlineStr">
        <is>
          <t xml:space="preserve"> </t>
        </is>
      </c>
      <c r="V71" t="n">
        <v>0</v>
      </c>
      <c r="W71" t="n">
        <v>0</v>
      </c>
      <c r="X71" t="inlineStr">
        <is>
          <t>XXXXXX5890</t>
        </is>
      </c>
      <c r="Y71" s="72" t="n">
        <v>46326.52037037037</v>
      </c>
    </row>
    <row r="72">
      <c r="A72" s="39" t="inlineStr">
        <is>
          <t>6ae4d43be52f35d06af105b3</t>
        </is>
      </c>
      <c r="B72" s="72" t="n">
        <v>46325.95873842593</v>
      </c>
      <c r="C72" s="70" t="n">
        <v>46325</v>
      </c>
      <c r="D72" t="inlineStr">
        <is>
          <t>2026-10</t>
        </is>
      </c>
      <c r="E72" t="inlineStr">
        <is>
          <t>Wk of 2026-10-26</t>
        </is>
      </c>
      <c r="F72" t="inlineStr">
        <is>
          <t>New Lead</t>
        </is>
      </c>
      <c r="G72" s="39" t="str">
        <f>IF(ISNUMBER(MATCH(F72,QualityStatuses,0)),"Quality Lead","Non-Quality Lead")</f>
        <v>Non-Quality Lead</v>
      </c>
      <c r="H72" s="39" t="str">
        <f>IFERROR(INDEX(CampTypes,MATCH(I72,CampList,0)),"Unattributed")</f>
        <v>New</v>
      </c>
      <c r="I72" t="inlineStr">
        <is>
          <t>ABO | Natuf | Leads | Unit Franchise | India | Oct26 | V1</t>
        </is>
      </c>
      <c r="J72" t="inlineStr">
        <is>
          <t>ABO | Natuf | Leads | Unit Franchise | India | Oct26 | V1</t>
        </is>
      </c>
      <c r="K72" t="inlineStr">
        <is>
          <t>Direct (campaign tagged in CRM)</t>
        </is>
      </c>
      <c r="L72" t="inlineStr">
        <is>
          <t>Natuf | Business Owners | Tier1 + Growth Cities | Oct26 | V1</t>
        </is>
      </c>
      <c r="M72" t="inlineStr">
        <is>
          <t>Natuf | Business Owners | Tier1 + Growth Cities | Oct26 | V1</t>
        </is>
      </c>
      <c r="N72" t="inlineStr">
        <is>
          <t>Natuf | Reel | Brand Ambassador | Heard Of Owning A Cafe | V1</t>
        </is>
      </c>
      <c r="O72" t="inlineStr">
        <is>
          <t>In House Natuf</t>
        </is>
      </c>
      <c r="P72" t="inlineStr">
        <is>
          <t>Facebook</t>
        </is>
      </c>
      <c r="Q72" t="inlineStr">
        <is>
          <t>(Unassigned)</t>
        </is>
      </c>
      <c r="R72" t="inlineStr">
        <is>
          <t>Omkar Navge</t>
        </is>
      </c>
      <c r="S72" t="inlineStr">
        <is>
          <t>-</t>
        </is>
      </c>
      <c r="T72" t="inlineStr">
        <is>
          <t>Bangalore</t>
        </is>
      </c>
      <c r="U72" t="inlineStr">
        <is>
          <t xml:space="preserve"> </t>
        </is>
      </c>
      <c r="V72" t="n">
        <v>0</v>
      </c>
      <c r="W72" t="n">
        <v>0</v>
      </c>
      <c r="X72" t="inlineStr">
        <is>
          <t>XXXXXX2834</t>
        </is>
      </c>
      <c r="Y72" s="72" t="n">
        <v>46326.52037037037</v>
      </c>
    </row>
    <row r="73">
      <c r="A73" s="39" t="inlineStr">
        <is>
          <t>6ae4d28bddcadb55d017914b</t>
        </is>
      </c>
      <c r="B73" s="72" t="n">
        <v>46325.95373842592</v>
      </c>
      <c r="C73" s="70" t="n">
        <v>46325</v>
      </c>
      <c r="D73" t="inlineStr">
        <is>
          <t>2026-10</t>
        </is>
      </c>
      <c r="E73" t="inlineStr">
        <is>
          <t>Wk of 2026-10-26</t>
        </is>
      </c>
      <c r="F73" t="inlineStr">
        <is>
          <t>Connected</t>
        </is>
      </c>
      <c r="G73" s="39" t="str">
        <f>IF(ISNUMBER(MATCH(F73,QualityStatuses,0)),"Quality Lead","Non-Quality Lead")</f>
        <v>Non-Quality Lead</v>
      </c>
      <c r="H73" s="39" t="str">
        <f>IFERROR(INDEX(CampTypes,MATCH(I73,CampList,0)),"Unattributed")</f>
        <v>New</v>
      </c>
      <c r="I73" t="inlineStr">
        <is>
          <t>ABO | Natuf | Leads | Unit Franchise | India | Oct26 | V1</t>
        </is>
      </c>
      <c r="J73" t="inlineStr">
        <is>
          <t>ABO | Natuf | Leads | Unit Franchise | India | Oct26 | V1</t>
        </is>
      </c>
      <c r="K73" t="inlineStr">
        <is>
          <t>Direct (campaign tagged in CRM)</t>
        </is>
      </c>
      <c r="L73" t="inlineStr">
        <is>
          <t>Natuf | LAL 1% | India | Jul26 | V1</t>
        </is>
      </c>
      <c r="M73" t="inlineStr">
        <is>
          <t>Natuf | LAL 1% | India | Jul26 | V1</t>
        </is>
      </c>
      <c r="N73" t="inlineStr">
        <is>
          <t>Natuf | Reel | Brand Ambassador | Heard Of Owning A Cafe | V1</t>
        </is>
      </c>
      <c r="O73" t="inlineStr">
        <is>
          <t>In House Natuf</t>
        </is>
      </c>
      <c r="P73" t="inlineStr">
        <is>
          <t>Facebook</t>
        </is>
      </c>
      <c r="Q73" t="inlineStr">
        <is>
          <t>Marshal Malbari</t>
        </is>
      </c>
      <c r="R73" t="inlineStr">
        <is>
          <t>Vanita Joshi</t>
        </is>
      </c>
      <c r="S73" t="inlineStr">
        <is>
          <t>-</t>
        </is>
      </c>
      <c r="T73" t="inlineStr">
        <is>
          <t>Namchi</t>
        </is>
      </c>
      <c r="U73" t="inlineStr">
        <is>
          <t xml:space="preserve"> </t>
        </is>
      </c>
      <c r="V73" t="n">
        <v>1</v>
      </c>
      <c r="W73" t="n">
        <v>1</v>
      </c>
      <c r="X73" t="inlineStr">
        <is>
          <t>XXXXXX9473</t>
        </is>
      </c>
      <c r="Y73" s="72" t="n">
        <v>46326.52037037037</v>
      </c>
    </row>
    <row r="74">
      <c r="A74" s="39" t="inlineStr">
        <is>
          <t>6ae4d269aeaed26e70f97421</t>
        </is>
      </c>
      <c r="B74" s="72" t="n">
        <v>46325.95334490741</v>
      </c>
      <c r="C74" s="70" t="n">
        <v>46325</v>
      </c>
      <c r="D74" t="inlineStr">
        <is>
          <t>2026-10</t>
        </is>
      </c>
      <c r="E74" t="inlineStr">
        <is>
          <t>Wk of 2026-10-26</t>
        </is>
      </c>
      <c r="F74" t="inlineStr">
        <is>
          <t>New Lead</t>
        </is>
      </c>
      <c r="G74" s="39" t="str">
        <f>IF(ISNUMBER(MATCH(F74,QualityStatuses,0)),"Quality Lead","Non-Quality Lead")</f>
        <v>Non-Quality Lead</v>
      </c>
      <c r="H74" s="39" t="str">
        <f>IFERROR(INDEX(CampTypes,MATCH(I74,CampList,0)),"Unattributed")</f>
        <v>New</v>
      </c>
      <c r="I74" t="inlineStr">
        <is>
          <t>ABO | Natuf | Leads | Unit Franchise | India | Oct26 | V1</t>
        </is>
      </c>
      <c r="J74" t="inlineStr">
        <is>
          <t>ABO | Natuf | Leads | Unit Franchise | India | Oct26 | V1</t>
        </is>
      </c>
      <c r="K74" t="inlineStr">
        <is>
          <t>Direct (campaign tagged in CRM)</t>
        </is>
      </c>
      <c r="L74" t="inlineStr">
        <is>
          <t>Natuf | Investors | Tier1 + Growth Cities | Oct26 | V1</t>
        </is>
      </c>
      <c r="M74" t="inlineStr">
        <is>
          <t>Natuf | Investors | Tier1 + Growth Cities | Oct26 | V1</t>
        </is>
      </c>
      <c r="N74" t="inlineStr">
        <is>
          <t>Natuf | Reel | Brand Ambassador | Heard Of Owning A Cafe | V1</t>
        </is>
      </c>
      <c r="O74" t="inlineStr">
        <is>
          <t>In House Natuf</t>
        </is>
      </c>
      <c r="P74" t="inlineStr">
        <is>
          <t>Facebook</t>
        </is>
      </c>
      <c r="Q74" t="inlineStr">
        <is>
          <t>(Unassigned)</t>
        </is>
      </c>
      <c r="R74" t="inlineStr">
        <is>
          <t>Omkar Navge</t>
        </is>
      </c>
      <c r="S74" t="inlineStr">
        <is>
          <t>-</t>
        </is>
      </c>
      <c r="T74" t="inlineStr">
        <is>
          <t>Delhi</t>
        </is>
      </c>
      <c r="U74" t="inlineStr">
        <is>
          <t xml:space="preserve"> </t>
        </is>
      </c>
      <c r="V74" t="n">
        <v>0</v>
      </c>
      <c r="W74" t="n">
        <v>0</v>
      </c>
      <c r="X74" t="inlineStr">
        <is>
          <t>XXXXXX4197</t>
        </is>
      </c>
      <c r="Y74" s="72" t="n">
        <v>46326.52037037037</v>
      </c>
    </row>
    <row r="75">
      <c r="A75" s="39" t="inlineStr">
        <is>
          <t>6ae4d240570f65651510500e</t>
        </is>
      </c>
      <c r="B75" s="72" t="n">
        <v>46325.95287037037</v>
      </c>
      <c r="C75" s="70" t="n">
        <v>46325</v>
      </c>
      <c r="D75" t="inlineStr">
        <is>
          <t>2026-10</t>
        </is>
      </c>
      <c r="E75" t="inlineStr">
        <is>
          <t>Wk of 2026-10-26</t>
        </is>
      </c>
      <c r="F75" t="inlineStr">
        <is>
          <t>Attempt 1</t>
        </is>
      </c>
      <c r="G75" s="39" t="str">
        <f>IF(ISNUMBER(MATCH(F75,QualityStatuses,0)),"Quality Lead","Non-Quality Lead")</f>
        <v>Non-Quality Lead</v>
      </c>
      <c r="H75" s="39" t="str">
        <f>IFERROR(INDEX(CampTypes,MATCH(I75,CampList,0)),"Unattributed")</f>
        <v>New</v>
      </c>
      <c r="I75" t="inlineStr">
        <is>
          <t>ABO | Natuf | Leads | Unit Franchise | India | Oct26 | V1</t>
        </is>
      </c>
      <c r="J75" t="inlineStr">
        <is>
          <t>ABO | Natuf | Leads | Unit Franchise | India | Oct26 | V1</t>
        </is>
      </c>
      <c r="K75" t="inlineStr">
        <is>
          <t>Direct (campaign tagged in CRM)</t>
        </is>
      </c>
      <c r="L75" t="inlineStr">
        <is>
          <t>Natuf | LAL 1% | India | Jul26 | V1</t>
        </is>
      </c>
      <c r="M75" t="inlineStr">
        <is>
          <t>Natuf | LAL 1% | India | Jul26 | V1</t>
        </is>
      </c>
      <c r="N75" t="inlineStr">
        <is>
          <t>Natuf | Reel | Brand Ambassador | Heard Of Owning A Cafe | V1</t>
        </is>
      </c>
      <c r="O75" t="inlineStr">
        <is>
          <t>In House Natuf</t>
        </is>
      </c>
      <c r="P75" t="inlineStr">
        <is>
          <t>Facebook</t>
        </is>
      </c>
      <c r="Q75" t="inlineStr">
        <is>
          <t>Marshal Malbari</t>
        </is>
      </c>
      <c r="R75" t="inlineStr">
        <is>
          <t>Rudresh Thorat</t>
        </is>
      </c>
      <c r="S75" t="inlineStr">
        <is>
          <t>-</t>
        </is>
      </c>
      <c r="T75" t="inlineStr">
        <is>
          <t>Dehradun</t>
        </is>
      </c>
      <c r="U75" t="inlineStr">
        <is>
          <t xml:space="preserve"> </t>
        </is>
      </c>
      <c r="V75" t="n">
        <v>1</v>
      </c>
      <c r="W75" t="n">
        <v>0</v>
      </c>
      <c r="X75" t="inlineStr">
        <is>
          <t>XXXXXX8794</t>
        </is>
      </c>
      <c r="Y75" s="72" t="n">
        <v>46326.52037037037</v>
      </c>
    </row>
    <row r="76">
      <c r="A76" s="39" t="inlineStr">
        <is>
          <t>6ae4d16e2ce993de565342cb</t>
        </is>
      </c>
      <c r="B76" s="72" t="n">
        <v>46325.95043981481</v>
      </c>
      <c r="C76" s="70" t="n">
        <v>46325</v>
      </c>
      <c r="D76" t="inlineStr">
        <is>
          <t>2026-10</t>
        </is>
      </c>
      <c r="E76" t="inlineStr">
        <is>
          <t>Wk of 2026-10-26</t>
        </is>
      </c>
      <c r="F76" t="inlineStr">
        <is>
          <t>New Lead</t>
        </is>
      </c>
      <c r="G76" s="39" t="str">
        <f>IF(ISNUMBER(MATCH(F76,QualityStatuses,0)),"Quality Lead","Non-Quality Lead")</f>
        <v>Non-Quality Lead</v>
      </c>
      <c r="H76" s="39" t="str">
        <f>IFERROR(INDEX(CampTypes,MATCH(I76,CampList,0)),"Unattributed")</f>
        <v>New</v>
      </c>
      <c r="I76" t="inlineStr">
        <is>
          <t>ABO | Natuf | Leads | Unit Franchise | India | Oct26 | V1</t>
        </is>
      </c>
      <c r="J76" t="inlineStr">
        <is>
          <t>ABO | Natuf | Leads | Unit Franchise | India | Oct26 | V1</t>
        </is>
      </c>
      <c r="K76" t="inlineStr">
        <is>
          <t>Direct (campaign tagged in CRM)</t>
        </is>
      </c>
      <c r="L76" t="inlineStr">
        <is>
          <t>Natuf | Business Owners | Tier1 + Growth Cities | Oct26 | V1</t>
        </is>
      </c>
      <c r="M76" t="inlineStr">
        <is>
          <t>Natuf | Business Owners | Tier1 + Growth Cities | Oct26 | V1</t>
        </is>
      </c>
      <c r="N76" t="inlineStr">
        <is>
          <t>Natuf | Reel | Brand Ambassador | Heard Of Owning A Cafe | V1</t>
        </is>
      </c>
      <c r="O76" t="inlineStr">
        <is>
          <t>In House Natuf</t>
        </is>
      </c>
      <c r="P76" t="inlineStr">
        <is>
          <t>Facebook</t>
        </is>
      </c>
      <c r="Q76" t="inlineStr">
        <is>
          <t>(Unassigned)</t>
        </is>
      </c>
      <c r="R76" t="inlineStr">
        <is>
          <t>Omkar Navge</t>
        </is>
      </c>
      <c r="S76" t="inlineStr">
        <is>
          <t>-</t>
        </is>
      </c>
      <c r="T76" t="inlineStr">
        <is>
          <t>Bangalore</t>
        </is>
      </c>
      <c r="U76" t="inlineStr">
        <is>
          <t xml:space="preserve"> </t>
        </is>
      </c>
      <c r="V76" t="n">
        <v>0</v>
      </c>
      <c r="W76" t="n">
        <v>0</v>
      </c>
      <c r="X76" t="inlineStr">
        <is>
          <t>XXXXXX1311</t>
        </is>
      </c>
      <c r="Y76" s="72" t="n">
        <v>46326.52037037037</v>
      </c>
    </row>
    <row r="77">
      <c r="A77" s="39" t="inlineStr">
        <is>
          <t>6ae4d0b684d0469ba7c9f96c</t>
        </is>
      </c>
      <c r="B77" s="72" t="n">
        <v>46325.94831018519</v>
      </c>
      <c r="C77" s="70" t="n">
        <v>46325</v>
      </c>
      <c r="D77" t="inlineStr">
        <is>
          <t>2026-10</t>
        </is>
      </c>
      <c r="E77" t="inlineStr">
        <is>
          <t>Wk of 2026-10-26</t>
        </is>
      </c>
      <c r="F77" t="inlineStr">
        <is>
          <t>Meeting Scheduled</t>
        </is>
      </c>
      <c r="G77" s="39" t="str">
        <f>IF(ISNUMBER(MATCH(F77,QualityStatuses,0)),"Quality Lead","Non-Quality Lead")</f>
        <v>Quality Lead</v>
      </c>
      <c r="H77" s="39" t="str">
        <f>IFERROR(INDEX(CampTypes,MATCH(I77,CampList,0)),"Unattributed")</f>
        <v>New</v>
      </c>
      <c r="I77" t="inlineStr">
        <is>
          <t>ABO | Natuf | Leads | Unit Franchise | India | Oct26 | V1</t>
        </is>
      </c>
      <c r="J77" t="inlineStr">
        <is>
          <t>ABO | Natuf | Leads | Unit Franchise | India | Oct26 | V1</t>
        </is>
      </c>
      <c r="K77" t="inlineStr">
        <is>
          <t>Direct (campaign tagged in CRM)</t>
        </is>
      </c>
      <c r="L77" t="inlineStr">
        <is>
          <t>Natuf | Broad | Tier1 + Growth Cities | Oct26 | V1</t>
        </is>
      </c>
      <c r="M77" t="inlineStr">
        <is>
          <t>Natuf | Broad | Tier1 + Growth Cities | Oct26 | V1</t>
        </is>
      </c>
      <c r="N77" t="inlineStr">
        <is>
          <t>Natuf | Reel | Brand Ambassador | Heard Of Owning A Cafe | V1</t>
        </is>
      </c>
      <c r="O77" t="inlineStr">
        <is>
          <t>In House Natuf</t>
        </is>
      </c>
      <c r="P77" t="inlineStr">
        <is>
          <t>Facebook</t>
        </is>
      </c>
      <c r="Q77" t="inlineStr">
        <is>
          <t>Marshal Malbari</t>
        </is>
      </c>
      <c r="R77" t="inlineStr">
        <is>
          <t>Rinkita Virvani</t>
        </is>
      </c>
      <c r="S77" t="inlineStr">
        <is>
          <t>-</t>
        </is>
      </c>
      <c r="T77" t="inlineStr">
        <is>
          <t>Bhubaneswar</t>
        </is>
      </c>
      <c r="U77" t="inlineStr">
        <is>
          <t xml:space="preserve"> </t>
        </is>
      </c>
      <c r="V77" t="n">
        <v>1</v>
      </c>
      <c r="W77" t="n">
        <v>1</v>
      </c>
      <c r="X77" t="inlineStr">
        <is>
          <t>XXXXXX4857</t>
        </is>
      </c>
      <c r="Y77" s="72" t="n">
        <v>46326.54042824074</v>
      </c>
    </row>
    <row r="78">
      <c r="A78" s="39" t="inlineStr">
        <is>
          <t>6ae4ce351df63a180b8bb322</t>
        </is>
      </c>
      <c r="B78" s="72" t="n">
        <v>46325.9408912037</v>
      </c>
      <c r="C78" s="70" t="n">
        <v>46325</v>
      </c>
      <c r="D78" t="inlineStr">
        <is>
          <t>2026-10</t>
        </is>
      </c>
      <c r="E78" t="inlineStr">
        <is>
          <t>Wk of 2026-10-26</t>
        </is>
      </c>
      <c r="F78" t="inlineStr">
        <is>
          <t>New Lead</t>
        </is>
      </c>
      <c r="G78" s="39" t="str">
        <f>IF(ISNUMBER(MATCH(F78,QualityStatuses,0)),"Quality Lead","Non-Quality Lead")</f>
        <v>Non-Quality Lead</v>
      </c>
      <c r="H78" s="39" t="str">
        <f>IFERROR(INDEX(CampTypes,MATCH(I78,CampList,0)),"Unattributed")</f>
        <v>New</v>
      </c>
      <c r="I78" t="inlineStr">
        <is>
          <t>ABO | Natuf | Leads | Unit Franchise | India | Oct26 | V1</t>
        </is>
      </c>
      <c r="J78" t="inlineStr">
        <is>
          <t>ABO | Natuf | Leads | Unit Franchise | India | Oct26 | V1</t>
        </is>
      </c>
      <c r="K78" t="inlineStr">
        <is>
          <t>Direct (campaign tagged in CRM)</t>
        </is>
      </c>
      <c r="L78" t="inlineStr">
        <is>
          <t>Natuf | LAL 1% | India | Jul26 | V1</t>
        </is>
      </c>
      <c r="M78" t="inlineStr">
        <is>
          <t>Natuf | LAL 1% | India | Jul26 | V1</t>
        </is>
      </c>
      <c r="N78" t="inlineStr">
        <is>
          <t>Natuf | Reel | Brand Ambassador | Heard Of Owning A Cafe | V1</t>
        </is>
      </c>
      <c r="O78" t="inlineStr">
        <is>
          <t>In House Natuf</t>
        </is>
      </c>
      <c r="P78" t="inlineStr">
        <is>
          <t>Facebook</t>
        </is>
      </c>
      <c r="Q78" t="inlineStr">
        <is>
          <t>(Unassigned)</t>
        </is>
      </c>
      <c r="R78" t="inlineStr">
        <is>
          <t>Omkar Navge</t>
        </is>
      </c>
      <c r="S78" t="inlineStr">
        <is>
          <t>-</t>
        </is>
      </c>
      <c r="T78" t="inlineStr">
        <is>
          <t>Rewari</t>
        </is>
      </c>
      <c r="U78" t="inlineStr">
        <is>
          <t xml:space="preserve"> </t>
        </is>
      </c>
      <c r="V78" t="n">
        <v>0</v>
      </c>
      <c r="W78" t="n">
        <v>0</v>
      </c>
      <c r="X78" t="inlineStr">
        <is>
          <t>XXXXXX8963</t>
        </is>
      </c>
      <c r="Y78" s="72" t="n">
        <v>46326.52037037037</v>
      </c>
    </row>
    <row r="79">
      <c r="A79" s="39" t="inlineStr">
        <is>
          <t>6ae4ca5406c9381dccaed4a4</t>
        </is>
      </c>
      <c r="B79" s="72" t="n">
        <v>46325.92939814815</v>
      </c>
      <c r="C79" s="70" t="n">
        <v>46325</v>
      </c>
      <c r="D79" t="inlineStr">
        <is>
          <t>2026-10</t>
        </is>
      </c>
      <c r="E79" t="inlineStr">
        <is>
          <t>Wk of 2026-10-26</t>
        </is>
      </c>
      <c r="F79" t="inlineStr">
        <is>
          <t>Attempt 1</t>
        </is>
      </c>
      <c r="G79" s="39" t="str">
        <f>IF(ISNUMBER(MATCH(F79,QualityStatuses,0)),"Quality Lead","Non-Quality Lead")</f>
        <v>Non-Quality Lead</v>
      </c>
      <c r="H79" s="39" t="str">
        <f>IFERROR(INDEX(CampTypes,MATCH(I79,CampList,0)),"Unattributed")</f>
        <v>New</v>
      </c>
      <c r="I79" t="inlineStr">
        <is>
          <t>ABO | Natuf | Leads | Unit Franchise | India | Oct26 | V1</t>
        </is>
      </c>
      <c r="J79" t="inlineStr">
        <is>
          <t>ABO | Natuf | Leads | Unit Franchise | India | Oct26 | V1</t>
        </is>
      </c>
      <c r="K79" t="inlineStr">
        <is>
          <t>Direct (campaign tagged in CRM)</t>
        </is>
      </c>
      <c r="L79" t="inlineStr">
        <is>
          <t>Natuf | Broad | Tier1 + Growth Cities | Oct26 | V1</t>
        </is>
      </c>
      <c r="M79" t="inlineStr">
        <is>
          <t>Natuf | Broad | Tier1 + Growth Cities | Oct26 | V1</t>
        </is>
      </c>
      <c r="N79" t="inlineStr">
        <is>
          <t>Natuf | Reel | Brand Ambassador | Heard Of Owning A Cafe | V1</t>
        </is>
      </c>
      <c r="O79" t="inlineStr">
        <is>
          <t>In House Natuf</t>
        </is>
      </c>
      <c r="P79" t="inlineStr">
        <is>
          <t>Facebook</t>
        </is>
      </c>
      <c r="Q79" t="inlineStr">
        <is>
          <t>Marshal Malbari</t>
        </is>
      </c>
      <c r="R79" t="inlineStr">
        <is>
          <t>Pammi Roy</t>
        </is>
      </c>
      <c r="S79" t="inlineStr">
        <is>
          <t>-</t>
        </is>
      </c>
      <c r="T79" t="inlineStr">
        <is>
          <t>Gudur</t>
        </is>
      </c>
      <c r="U79" t="inlineStr">
        <is>
          <t xml:space="preserve"> </t>
        </is>
      </c>
      <c r="V79" t="n">
        <v>1</v>
      </c>
      <c r="W79" t="n">
        <v>0</v>
      </c>
      <c r="X79" t="inlineStr">
        <is>
          <t>XXXXXX9919</t>
        </is>
      </c>
      <c r="Y79" s="72" t="n">
        <v>46326.52037037037</v>
      </c>
    </row>
    <row r="80">
      <c r="A80" s="39" t="inlineStr">
        <is>
          <t>6ae4c8f950603a2971de8b00</t>
        </is>
      </c>
      <c r="B80" s="72" t="n">
        <v>46325.92538194444</v>
      </c>
      <c r="C80" s="70" t="n">
        <v>46325</v>
      </c>
      <c r="D80" t="inlineStr">
        <is>
          <t>2026-10</t>
        </is>
      </c>
      <c r="E80" t="inlineStr">
        <is>
          <t>Wk of 2026-10-26</t>
        </is>
      </c>
      <c r="F80" t="inlineStr">
        <is>
          <t>New Lead</t>
        </is>
      </c>
      <c r="G80" s="39" t="str">
        <f>IF(ISNUMBER(MATCH(F80,QualityStatuses,0)),"Quality Lead","Non-Quality Lead")</f>
        <v>Non-Quality Lead</v>
      </c>
      <c r="H80" s="39" t="str">
        <f>IFERROR(INDEX(CampTypes,MATCH(I80,CampList,0)),"Unattributed")</f>
        <v>New</v>
      </c>
      <c r="I80" t="inlineStr">
        <is>
          <t>ABO | Natuf | Leads | Unit Franchise | India | Oct26 | V1</t>
        </is>
      </c>
      <c r="J80" t="inlineStr">
        <is>
          <t>ABO | Natuf | Leads | Unit Franchise | India | Oct26 | V1</t>
        </is>
      </c>
      <c r="K80" t="inlineStr">
        <is>
          <t>Direct (campaign tagged in CRM)</t>
        </is>
      </c>
      <c r="L80" t="inlineStr">
        <is>
          <t>Natuf | Investors | Tier1 + Growth Cities | Oct26 | V1</t>
        </is>
      </c>
      <c r="M80" t="inlineStr">
        <is>
          <t>Natuf | Investors | Tier1 + Growth Cities | Oct26 | V1</t>
        </is>
      </c>
      <c r="N80" t="inlineStr">
        <is>
          <t>Natuf | Reel | Brand Ambassador | Heard Of Owning A Cafe | V1</t>
        </is>
      </c>
      <c r="O80" t="inlineStr">
        <is>
          <t>In House Natuf</t>
        </is>
      </c>
      <c r="P80" t="inlineStr">
        <is>
          <t>Facebook</t>
        </is>
      </c>
      <c r="Q80" t="inlineStr">
        <is>
          <t>(Unassigned)</t>
        </is>
      </c>
      <c r="R80" t="inlineStr">
        <is>
          <t>Omkar Navge</t>
        </is>
      </c>
      <c r="S80" t="inlineStr">
        <is>
          <t>-</t>
        </is>
      </c>
      <c r="T80" t="inlineStr">
        <is>
          <t>Khordha</t>
        </is>
      </c>
      <c r="U80" t="inlineStr">
        <is>
          <t xml:space="preserve"> </t>
        </is>
      </c>
      <c r="V80" t="n">
        <v>0</v>
      </c>
      <c r="W80" t="n">
        <v>0</v>
      </c>
      <c r="X80" t="inlineStr">
        <is>
          <t>XXXXXX5060</t>
        </is>
      </c>
      <c r="Y80" s="72" t="n">
        <v>46326.52037037037</v>
      </c>
    </row>
    <row r="81">
      <c r="A81" s="39" t="inlineStr">
        <is>
          <t>6ae4c86db1e8a8b30c950b34</t>
        </is>
      </c>
      <c r="B81" s="72" t="n">
        <v>46325.92376157407</v>
      </c>
      <c r="C81" s="70" t="n">
        <v>46325</v>
      </c>
      <c r="D81" t="inlineStr">
        <is>
          <t>2026-10</t>
        </is>
      </c>
      <c r="E81" t="inlineStr">
        <is>
          <t>Wk of 2026-10-26</t>
        </is>
      </c>
      <c r="F81" t="inlineStr">
        <is>
          <t>Attempt 1</t>
        </is>
      </c>
      <c r="G81" s="39" t="str">
        <f>IF(ISNUMBER(MATCH(F81,QualityStatuses,0)),"Quality Lead","Non-Quality Lead")</f>
        <v>Non-Quality Lead</v>
      </c>
      <c r="H81" s="39" t="str">
        <f>IFERROR(INDEX(CampTypes,MATCH(I81,CampList,0)),"Unattributed")</f>
        <v>New</v>
      </c>
      <c r="I81" t="inlineStr">
        <is>
          <t>ABO | Natuf | Leads | Unit Franchise | India | Oct26 | V1</t>
        </is>
      </c>
      <c r="J81" t="inlineStr">
        <is>
          <t>ABO | Natuf | Leads | Unit Franchise | India | Oct26 | V1</t>
        </is>
      </c>
      <c r="K81" t="inlineStr">
        <is>
          <t>Direct (campaign tagged in CRM)</t>
        </is>
      </c>
      <c r="L81" t="inlineStr">
        <is>
          <t>Natuf | LAL 1% | India | Jul26 | V1</t>
        </is>
      </c>
      <c r="M81" t="inlineStr">
        <is>
          <t>Natuf | LAL 1% | India | Jul26 | V1</t>
        </is>
      </c>
      <c r="N81" t="inlineStr">
        <is>
          <t>Natuf | Reel | Brand Ambassador | Heard Of Owning A Cafe | V1</t>
        </is>
      </c>
      <c r="O81" t="inlineStr">
        <is>
          <t>In House Natuf</t>
        </is>
      </c>
      <c r="P81" t="inlineStr">
        <is>
          <t>Facebook</t>
        </is>
      </c>
      <c r="Q81" t="inlineStr">
        <is>
          <t>Vikas Pathak</t>
        </is>
      </c>
      <c r="R81" t="inlineStr">
        <is>
          <t>Hriday Jindal</t>
        </is>
      </c>
      <c r="S81" t="inlineStr">
        <is>
          <t>-</t>
        </is>
      </c>
      <c r="T81" t="inlineStr">
        <is>
          <t>shillong</t>
        </is>
      </c>
      <c r="U81" t="inlineStr">
        <is>
          <t xml:space="preserve"> </t>
        </is>
      </c>
      <c r="V81" t="n">
        <v>1</v>
      </c>
      <c r="W81" t="n">
        <v>0</v>
      </c>
      <c r="X81" t="inlineStr">
        <is>
          <t>XXXXXX0744</t>
        </is>
      </c>
      <c r="Y81" s="72" t="n">
        <v>46326.52037037037</v>
      </c>
    </row>
    <row r="82">
      <c r="A82" s="39" t="inlineStr">
        <is>
          <t>6ae4c8549f1573ba144b4592</t>
        </is>
      </c>
      <c r="B82" s="72" t="n">
        <v>46325.92347222222</v>
      </c>
      <c r="C82" s="70" t="n">
        <v>46325</v>
      </c>
      <c r="D82" t="inlineStr">
        <is>
          <t>2026-10</t>
        </is>
      </c>
      <c r="E82" t="inlineStr">
        <is>
          <t>Wk of 2026-10-26</t>
        </is>
      </c>
      <c r="F82" t="inlineStr">
        <is>
          <t>Attempt 1</t>
        </is>
      </c>
      <c r="G82" s="39" t="str">
        <f>IF(ISNUMBER(MATCH(F82,QualityStatuses,0)),"Quality Lead","Non-Quality Lead")</f>
        <v>Non-Quality Lead</v>
      </c>
      <c r="H82" s="39" t="str">
        <f>IFERROR(INDEX(CampTypes,MATCH(I82,CampList,0)),"Unattributed")</f>
        <v>New</v>
      </c>
      <c r="I82" t="inlineStr">
        <is>
          <t>ABO | Natuf | Leads | Unit Franchise | India | Oct26 | V1</t>
        </is>
      </c>
      <c r="J82" t="inlineStr">
        <is>
          <t>ABO | Natuf | Leads | Unit Franchise | India | Oct26 | V1</t>
        </is>
      </c>
      <c r="K82" t="inlineStr">
        <is>
          <t>Direct (campaign tagged in CRM)</t>
        </is>
      </c>
      <c r="L82" t="inlineStr">
        <is>
          <t>Natuf | Broad | Tier1 + Growth Cities | Oct26 | V1</t>
        </is>
      </c>
      <c r="M82" t="inlineStr">
        <is>
          <t>Natuf | Broad | Tier1 + Growth Cities | Oct26 | V1</t>
        </is>
      </c>
      <c r="N82" t="inlineStr">
        <is>
          <t>Natuf | Reel | Brand Ambassador | Heard Of Owning A Cafe | V1</t>
        </is>
      </c>
      <c r="O82" t="inlineStr">
        <is>
          <t>In House Natuf</t>
        </is>
      </c>
      <c r="P82" t="inlineStr">
        <is>
          <t>Facebook</t>
        </is>
      </c>
      <c r="Q82" t="inlineStr">
        <is>
          <t>Vikas Pathak</t>
        </is>
      </c>
      <c r="R82" t="inlineStr">
        <is>
          <t xml:space="preserve">Karan </t>
        </is>
      </c>
      <c r="S82" t="inlineStr">
        <is>
          <t>-</t>
        </is>
      </c>
      <c r="T82" t="inlineStr">
        <is>
          <t>Bhubaneswar</t>
        </is>
      </c>
      <c r="U82" t="inlineStr">
        <is>
          <t xml:space="preserve"> </t>
        </is>
      </c>
      <c r="V82" t="n">
        <v>1</v>
      </c>
      <c r="W82" t="n">
        <v>0</v>
      </c>
      <c r="X82" t="inlineStr">
        <is>
          <t>XXXXXX0500</t>
        </is>
      </c>
      <c r="Y82" s="72" t="n">
        <v>46326.52835648148</v>
      </c>
    </row>
    <row r="83">
      <c r="A83" s="39" t="inlineStr">
        <is>
          <t>6ae4c43db30834d7c6922891</t>
        </is>
      </c>
      <c r="B83" s="72" t="n">
        <v>46325.91135416667</v>
      </c>
      <c r="C83" s="70" t="n">
        <v>46325</v>
      </c>
      <c r="D83" t="inlineStr">
        <is>
          <t>2026-10</t>
        </is>
      </c>
      <c r="E83" t="inlineStr">
        <is>
          <t>Wk of 2026-10-26</t>
        </is>
      </c>
      <c r="F83" t="inlineStr">
        <is>
          <t>New Lead</t>
        </is>
      </c>
      <c r="G83" s="39" t="str">
        <f>IF(ISNUMBER(MATCH(F83,QualityStatuses,0)),"Quality Lead","Non-Quality Lead")</f>
        <v>Non-Quality Lead</v>
      </c>
      <c r="H83" s="39" t="str">
        <f>IFERROR(INDEX(CampTypes,MATCH(I83,CampList,0)),"Unattributed")</f>
        <v>New</v>
      </c>
      <c r="I83" t="inlineStr">
        <is>
          <t>ABO | Natuf | Leads | Unit Franchise | India | Oct26 | V1</t>
        </is>
      </c>
      <c r="J83" t="inlineStr">
        <is>
          <t>ABO | Natuf | Leads | Unit Franchise | India | Oct26 | V1</t>
        </is>
      </c>
      <c r="K83" t="inlineStr">
        <is>
          <t>Direct (campaign tagged in CRM)</t>
        </is>
      </c>
      <c r="L83" t="inlineStr">
        <is>
          <t>Natuf | Investors | Tier1 + Growth Cities | Oct26 | V1</t>
        </is>
      </c>
      <c r="M83" t="inlineStr">
        <is>
          <t>Natuf | Investors | Tier1 + Growth Cities | Oct26 | V1</t>
        </is>
      </c>
      <c r="N83" t="inlineStr">
        <is>
          <t>Natuf | Reel | Brand Ambassador | Heard Of Owning A Cafe | V1</t>
        </is>
      </c>
      <c r="O83" t="inlineStr">
        <is>
          <t>In House Natuf</t>
        </is>
      </c>
      <c r="P83" t="inlineStr">
        <is>
          <t>Facebook</t>
        </is>
      </c>
      <c r="Q83" t="inlineStr">
        <is>
          <t>(Unassigned)</t>
        </is>
      </c>
      <c r="R83" t="inlineStr">
        <is>
          <t>Omkar Navge</t>
        </is>
      </c>
      <c r="S83" t="inlineStr">
        <is>
          <t>-</t>
        </is>
      </c>
      <c r="T83" t="inlineStr">
        <is>
          <t>Miraj</t>
        </is>
      </c>
      <c r="U83" t="inlineStr">
        <is>
          <t xml:space="preserve"> </t>
        </is>
      </c>
      <c r="V83" t="n">
        <v>0</v>
      </c>
      <c r="W83" t="n">
        <v>0</v>
      </c>
      <c r="X83" t="inlineStr">
        <is>
          <t>XXXXXX1990</t>
        </is>
      </c>
      <c r="Y83" s="72" t="n">
        <v>46326.52037037037</v>
      </c>
    </row>
    <row r="84">
      <c r="A84" s="39" t="inlineStr">
        <is>
          <t>6ae4c3c76301a570c85e1381</t>
        </is>
      </c>
      <c r="B84" s="72" t="n">
        <v>46325.90998842593</v>
      </c>
      <c r="C84" s="70" t="n">
        <v>46325</v>
      </c>
      <c r="D84" t="inlineStr">
        <is>
          <t>2026-10</t>
        </is>
      </c>
      <c r="E84" t="inlineStr">
        <is>
          <t>Wk of 2026-10-26</t>
        </is>
      </c>
      <c r="F84" t="inlineStr">
        <is>
          <t>Attempt 1</t>
        </is>
      </c>
      <c r="G84" s="39" t="str">
        <f>IF(ISNUMBER(MATCH(F84,QualityStatuses,0)),"Quality Lead","Non-Quality Lead")</f>
        <v>Non-Quality Lead</v>
      </c>
      <c r="H84" s="39" t="str">
        <f>IFERROR(INDEX(CampTypes,MATCH(I84,CampList,0)),"Unattributed")</f>
        <v>New</v>
      </c>
      <c r="I84" t="inlineStr">
        <is>
          <t>ABO | Natuf | Leads | Unit Franchise | India | Oct26 | V1</t>
        </is>
      </c>
      <c r="J84" t="inlineStr">
        <is>
          <t>ABO | Natuf | Leads | Unit Franchise | India | Oct26 | V1</t>
        </is>
      </c>
      <c r="K84" t="inlineStr">
        <is>
          <t>Direct (campaign tagged in CRM)</t>
        </is>
      </c>
      <c r="L84" t="inlineStr">
        <is>
          <t>Natuf | Investors | Tier1 + Growth Cities | Oct26 | V1</t>
        </is>
      </c>
      <c r="M84" t="inlineStr">
        <is>
          <t>Natuf | Investors | Tier1 + Growth Cities | Oct26 | V1</t>
        </is>
      </c>
      <c r="N84" t="inlineStr">
        <is>
          <t>Natuf | Reel | Brand Ambassador | Heard Of Owning A Cafe | V1</t>
        </is>
      </c>
      <c r="O84" t="inlineStr">
        <is>
          <t>In House Natuf</t>
        </is>
      </c>
      <c r="P84" t="inlineStr">
        <is>
          <t>Facebook</t>
        </is>
      </c>
      <c r="Q84" t="inlineStr">
        <is>
          <t>Vikas Pathak</t>
        </is>
      </c>
      <c r="R84" t="inlineStr">
        <is>
          <t>Anish kaundal</t>
        </is>
      </c>
      <c r="S84" t="inlineStr">
        <is>
          <t>-</t>
        </is>
      </c>
      <c r="T84" t="inlineStr">
        <is>
          <t>Noida</t>
        </is>
      </c>
      <c r="U84" t="inlineStr">
        <is>
          <t xml:space="preserve"> </t>
        </is>
      </c>
      <c r="V84" t="n">
        <v>1</v>
      </c>
      <c r="W84" t="n">
        <v>0</v>
      </c>
      <c r="X84" t="inlineStr">
        <is>
          <t>XXXXXX1248</t>
        </is>
      </c>
      <c r="Y84" s="72" t="n">
        <v>46326.53043981481</v>
      </c>
    </row>
    <row r="85">
      <c r="A85" s="39" t="inlineStr">
        <is>
          <t>6ae4c1683201d9ccaa3af4e4</t>
        </is>
      </c>
      <c r="B85" s="72" t="n">
        <v>46325.90296296297</v>
      </c>
      <c r="C85" s="70" t="n">
        <v>46325</v>
      </c>
      <c r="D85" t="inlineStr">
        <is>
          <t>2026-10</t>
        </is>
      </c>
      <c r="E85" t="inlineStr">
        <is>
          <t>Wk of 2026-10-26</t>
        </is>
      </c>
      <c r="F85" t="inlineStr">
        <is>
          <t>New Lead</t>
        </is>
      </c>
      <c r="G85" s="39" t="str">
        <f>IF(ISNUMBER(MATCH(F85,QualityStatuses,0)),"Quality Lead","Non-Quality Lead")</f>
        <v>Non-Quality Lead</v>
      </c>
      <c r="H85" s="39" t="str">
        <f>IFERROR(INDEX(CampTypes,MATCH(I85,CampList,0)),"Unattributed")</f>
        <v>New</v>
      </c>
      <c r="I85" t="inlineStr">
        <is>
          <t>ABO | Natuf | Leads | Unit Franchise | India | Oct26 | V1</t>
        </is>
      </c>
      <c r="J85" t="inlineStr">
        <is>
          <t>ABO | Natuf | Leads | Unit Franchise | India | Oct26 | V1</t>
        </is>
      </c>
      <c r="K85" t="inlineStr">
        <is>
          <t>Direct (campaign tagged in CRM)</t>
        </is>
      </c>
      <c r="L85" t="inlineStr">
        <is>
          <t>Natuf | Business Owners | Tier1 + Growth Cities | Oct26 | V1</t>
        </is>
      </c>
      <c r="M85" t="inlineStr">
        <is>
          <t>Natuf | Business Owners | Tier1 + Growth Cities | Oct26 | V1</t>
        </is>
      </c>
      <c r="N85" t="inlineStr">
        <is>
          <t>Natuf | Reel | Brand Ambassador | Heard Of Owning A Cafe | V1</t>
        </is>
      </c>
      <c r="O85" t="inlineStr">
        <is>
          <t>In House Natuf</t>
        </is>
      </c>
      <c r="P85" t="inlineStr">
        <is>
          <t>Facebook</t>
        </is>
      </c>
      <c r="Q85" t="inlineStr">
        <is>
          <t>(Unassigned)</t>
        </is>
      </c>
      <c r="R85" t="inlineStr">
        <is>
          <t>Omkar Navge</t>
        </is>
      </c>
      <c r="S85" t="inlineStr">
        <is>
          <t>-</t>
        </is>
      </c>
      <c r="T85" t="inlineStr">
        <is>
          <t>Hyderabad</t>
        </is>
      </c>
      <c r="U85" t="inlineStr">
        <is>
          <t xml:space="preserve"> </t>
        </is>
      </c>
      <c r="V85" t="n">
        <v>0</v>
      </c>
      <c r="W85" t="n">
        <v>0</v>
      </c>
      <c r="X85" t="inlineStr">
        <is>
          <t>XXXXXX6314</t>
        </is>
      </c>
      <c r="Y85" s="72" t="n">
        <v>46326.52037037037</v>
      </c>
    </row>
    <row r="86">
      <c r="A86" s="39" t="inlineStr">
        <is>
          <t>6ae4c135588f00ada463aec2</t>
        </is>
      </c>
      <c r="B86" s="72" t="n">
        <v>46325.90237268519</v>
      </c>
      <c r="C86" s="70" t="n">
        <v>46325</v>
      </c>
      <c r="D86" t="inlineStr">
        <is>
          <t>2026-10</t>
        </is>
      </c>
      <c r="E86" t="inlineStr">
        <is>
          <t>Wk of 2026-10-26</t>
        </is>
      </c>
      <c r="F86" t="inlineStr">
        <is>
          <t>New Lead</t>
        </is>
      </c>
      <c r="G86" s="39" t="str">
        <f>IF(ISNUMBER(MATCH(F86,QualityStatuses,0)),"Quality Lead","Non-Quality Lead")</f>
        <v>Non-Quality Lead</v>
      </c>
      <c r="H86" s="39" t="str">
        <f>IFERROR(INDEX(CampTypes,MATCH(I86,CampList,0)),"Unattributed")</f>
        <v>New</v>
      </c>
      <c r="I86" t="inlineStr">
        <is>
          <t>ABO | Natuf | Leads | Unit Franchise | India | Oct26 | V1</t>
        </is>
      </c>
      <c r="J86" t="inlineStr">
        <is>
          <t>ABO | Natuf | Leads | Unit Franchise | India | Oct26 | V1</t>
        </is>
      </c>
      <c r="K86" t="inlineStr">
        <is>
          <t>Direct (campaign tagged in CRM)</t>
        </is>
      </c>
      <c r="L86" t="inlineStr">
        <is>
          <t>Natuf | LAL 1% | India | Jul26 | V1</t>
        </is>
      </c>
      <c r="M86" t="inlineStr">
        <is>
          <t>Natuf | LAL 1% | India | Jul26 | V1</t>
        </is>
      </c>
      <c r="N86" t="inlineStr">
        <is>
          <t>Natuf | Reel | Brand Ambassador | Heard Of Owning A Cafe | V1</t>
        </is>
      </c>
      <c r="O86" t="inlineStr">
        <is>
          <t>In House Natuf</t>
        </is>
      </c>
      <c r="P86" t="inlineStr">
        <is>
          <t>Facebook</t>
        </is>
      </c>
      <c r="Q86" t="inlineStr">
        <is>
          <t>Marshal Malbari</t>
        </is>
      </c>
      <c r="R86" t="inlineStr">
        <is>
          <t>Aisha Rasalkar</t>
        </is>
      </c>
      <c r="S86" t="inlineStr">
        <is>
          <t>-</t>
        </is>
      </c>
      <c r="T86" t="inlineStr">
        <is>
          <t>Bangalore</t>
        </is>
      </c>
      <c r="U86" t="inlineStr">
        <is>
          <t xml:space="preserve"> </t>
        </is>
      </c>
      <c r="V86" t="n">
        <v>0</v>
      </c>
      <c r="W86" t="n">
        <v>0</v>
      </c>
      <c r="X86" t="inlineStr">
        <is>
          <t>XXXXXX8331</t>
        </is>
      </c>
      <c r="Y86" s="72" t="n">
        <v>46326.52037037037</v>
      </c>
    </row>
    <row r="87">
      <c r="A87" s="39" t="inlineStr">
        <is>
          <t>6ae4beccbc7feb6da36a34e8</t>
        </is>
      </c>
      <c r="B87" s="72" t="n">
        <v>46325.89523148148</v>
      </c>
      <c r="C87" s="70" t="n">
        <v>46325</v>
      </c>
      <c r="D87" t="inlineStr">
        <is>
          <t>2026-10</t>
        </is>
      </c>
      <c r="E87" t="inlineStr">
        <is>
          <t>Wk of 2026-10-26</t>
        </is>
      </c>
      <c r="F87" t="inlineStr">
        <is>
          <t>New Lead</t>
        </is>
      </c>
      <c r="G87" s="39" t="str">
        <f>IF(ISNUMBER(MATCH(F87,QualityStatuses,0)),"Quality Lead","Non-Quality Lead")</f>
        <v>Non-Quality Lead</v>
      </c>
      <c r="H87" s="39" t="str">
        <f>IFERROR(INDEX(CampTypes,MATCH(I87,CampList,0)),"Unattributed")</f>
        <v>New</v>
      </c>
      <c r="I87" t="inlineStr">
        <is>
          <t>ABO | Natuf | Leads | Unit Franchise | India | Oct26 | V1</t>
        </is>
      </c>
      <c r="J87" t="inlineStr">
        <is>
          <t>ABO | Natuf | Leads | Unit Franchise | India | Oct26 | V1</t>
        </is>
      </c>
      <c r="K87" t="inlineStr">
        <is>
          <t>Direct (campaign tagged in CRM)</t>
        </is>
      </c>
      <c r="L87" t="inlineStr">
        <is>
          <t>Natuf | Investors | Tier1 + Growth Cities | Oct26 | V1</t>
        </is>
      </c>
      <c r="M87" t="inlineStr">
        <is>
          <t>Natuf | Investors | Tier1 + Growth Cities | Oct26 | V1</t>
        </is>
      </c>
      <c r="N87" t="inlineStr">
        <is>
          <t>Natuf | Reel | Brand Ambassador | Heard Of Owning A Cafe | V1</t>
        </is>
      </c>
      <c r="O87" t="inlineStr">
        <is>
          <t>In House Natuf</t>
        </is>
      </c>
      <c r="P87" t="inlineStr">
        <is>
          <t>Facebook</t>
        </is>
      </c>
      <c r="Q87" t="inlineStr">
        <is>
          <t>(Unassigned)</t>
        </is>
      </c>
      <c r="R87" t="inlineStr">
        <is>
          <t>Omkar Navge</t>
        </is>
      </c>
      <c r="S87" t="inlineStr">
        <is>
          <t>-</t>
        </is>
      </c>
      <c r="T87" t="inlineStr">
        <is>
          <t>Nashik</t>
        </is>
      </c>
      <c r="U87" t="inlineStr">
        <is>
          <t xml:space="preserve"> </t>
        </is>
      </c>
      <c r="V87" t="n">
        <v>0</v>
      </c>
      <c r="W87" t="n">
        <v>0</v>
      </c>
      <c r="X87" t="inlineStr">
        <is>
          <t>XXXXXX5555</t>
        </is>
      </c>
      <c r="Y87" s="72" t="n">
        <v>46326.52037037037</v>
      </c>
    </row>
    <row r="88">
      <c r="A88" s="39" t="inlineStr">
        <is>
          <t>6ae4be0ff5ba63c7ae567e33</t>
        </is>
      </c>
      <c r="B88" s="72" t="n">
        <v>46325.89304398148</v>
      </c>
      <c r="C88" s="70" t="n">
        <v>46325</v>
      </c>
      <c r="D88" t="inlineStr">
        <is>
          <t>2026-10</t>
        </is>
      </c>
      <c r="E88" t="inlineStr">
        <is>
          <t>Wk of 2026-10-26</t>
        </is>
      </c>
      <c r="F88" t="inlineStr">
        <is>
          <t>New Lead</t>
        </is>
      </c>
      <c r="G88" s="39" t="str">
        <f>IF(ISNUMBER(MATCH(F88,QualityStatuses,0)),"Quality Lead","Non-Quality Lead")</f>
        <v>Non-Quality Lead</v>
      </c>
      <c r="H88" s="39" t="str">
        <f>IFERROR(INDEX(CampTypes,MATCH(I88,CampList,0)),"Unattributed")</f>
        <v>New</v>
      </c>
      <c r="I88" t="inlineStr">
        <is>
          <t>ABO | Natuf | Leads | Unit Franchise | India | Oct26 | V1</t>
        </is>
      </c>
      <c r="J88" t="inlineStr">
        <is>
          <t>ABO | Natuf | Leads | Unit Franchise | India | Oct26 | V1</t>
        </is>
      </c>
      <c r="K88" t="inlineStr">
        <is>
          <t>Direct (campaign tagged in CRM)</t>
        </is>
      </c>
      <c r="L88" t="inlineStr">
        <is>
          <t>Natuf | Business Owners | Tier1 + Growth Cities | Oct26 | V1</t>
        </is>
      </c>
      <c r="M88" t="inlineStr">
        <is>
          <t>Natuf | Business Owners | Tier1 + Growth Cities | Oct26 | V1</t>
        </is>
      </c>
      <c r="N88" t="inlineStr">
        <is>
          <t>Natuf | Reel | Brand Ambassador | Heard Of Owning A Cafe | V1</t>
        </is>
      </c>
      <c r="O88" t="inlineStr">
        <is>
          <t>In House Natuf</t>
        </is>
      </c>
      <c r="P88" t="inlineStr">
        <is>
          <t>Facebook</t>
        </is>
      </c>
      <c r="Q88" t="inlineStr">
        <is>
          <t>Marshal Malbari</t>
        </is>
      </c>
      <c r="R88" t="inlineStr">
        <is>
          <t>Shubham Menon</t>
        </is>
      </c>
      <c r="S88" t="inlineStr">
        <is>
          <t>-</t>
        </is>
      </c>
      <c r="T88" t="inlineStr">
        <is>
          <t>Bangalore</t>
        </is>
      </c>
      <c r="U88" t="inlineStr">
        <is>
          <t xml:space="preserve"> </t>
        </is>
      </c>
      <c r="V88" t="n">
        <v>0</v>
      </c>
      <c r="W88" t="n">
        <v>0</v>
      </c>
      <c r="X88" t="inlineStr">
        <is>
          <t>XXXXXX1266</t>
        </is>
      </c>
      <c r="Y88" s="72" t="n">
        <v>46326.52037037037</v>
      </c>
    </row>
    <row r="89">
      <c r="A89" s="39" t="inlineStr">
        <is>
          <t>6ae4bdd8462916ccc59cf48a</t>
        </is>
      </c>
      <c r="B89" s="72" t="n">
        <v>46325.89240740741</v>
      </c>
      <c r="C89" s="70" t="n">
        <v>46325</v>
      </c>
      <c r="D89" t="inlineStr">
        <is>
          <t>2026-10</t>
        </is>
      </c>
      <c r="E89" t="inlineStr">
        <is>
          <t>Wk of 2026-10-26</t>
        </is>
      </c>
      <c r="F89" t="inlineStr">
        <is>
          <t>New Lead</t>
        </is>
      </c>
      <c r="G89" s="39" t="str">
        <f>IF(ISNUMBER(MATCH(F89,QualityStatuses,0)),"Quality Lead","Non-Quality Lead")</f>
        <v>Non-Quality Lead</v>
      </c>
      <c r="H89" s="39" t="str">
        <f>IFERROR(INDEX(CampTypes,MATCH(I89,CampList,0)),"Unattributed")</f>
        <v>New</v>
      </c>
      <c r="I89" t="inlineStr">
        <is>
          <t>ABO | Natuf | Leads | Unit Franchise | India | Oct26 | V1</t>
        </is>
      </c>
      <c r="J89" t="inlineStr">
        <is>
          <t>ABO | Natuf | Leads | Unit Franchise | India | Oct26 | V1</t>
        </is>
      </c>
      <c r="K89" t="inlineStr">
        <is>
          <t>Direct (campaign tagged in CRM)</t>
        </is>
      </c>
      <c r="L89" t="inlineStr">
        <is>
          <t>Natuf | Broad | Tier1 + Growth Cities | Oct26 | V1</t>
        </is>
      </c>
      <c r="M89" t="inlineStr">
        <is>
          <t>Natuf | Broad | Tier1 + Growth Cities | Oct26 | V1</t>
        </is>
      </c>
      <c r="N89" t="inlineStr">
        <is>
          <t>Natuf | Reel | Brand Ambassador | Heard Of Owning A Cafe | V1</t>
        </is>
      </c>
      <c r="O89" t="inlineStr">
        <is>
          <t>In House Natuf</t>
        </is>
      </c>
      <c r="P89" t="inlineStr">
        <is>
          <t>Facebook</t>
        </is>
      </c>
      <c r="Q89" t="inlineStr">
        <is>
          <t>(Unassigned)</t>
        </is>
      </c>
      <c r="R89" t="inlineStr">
        <is>
          <t>Omkar Navge</t>
        </is>
      </c>
      <c r="S89" t="inlineStr">
        <is>
          <t>-</t>
        </is>
      </c>
      <c r="T89" t="inlineStr">
        <is>
          <t>Gwalior</t>
        </is>
      </c>
      <c r="U89" t="inlineStr">
        <is>
          <t xml:space="preserve"> </t>
        </is>
      </c>
      <c r="V89" t="n">
        <v>0</v>
      </c>
      <c r="W89" t="n">
        <v>0</v>
      </c>
      <c r="X89" t="inlineStr">
        <is>
          <t>XXXXXX2211</t>
        </is>
      </c>
      <c r="Y89" s="72" t="n">
        <v>46326.52037037037</v>
      </c>
    </row>
    <row r="90">
      <c r="A90" s="39" t="inlineStr">
        <is>
          <t>6ae4bdb2a8f4f6f208dbc55d</t>
        </is>
      </c>
      <c r="B90" s="72" t="n">
        <v>46325.89196759259</v>
      </c>
      <c r="C90" s="70" t="n">
        <v>46325</v>
      </c>
      <c r="D90" t="inlineStr">
        <is>
          <t>2026-10</t>
        </is>
      </c>
      <c r="E90" t="inlineStr">
        <is>
          <t>Wk of 2026-10-26</t>
        </is>
      </c>
      <c r="F90" t="inlineStr">
        <is>
          <t>New Lead</t>
        </is>
      </c>
      <c r="G90" s="39" t="str">
        <f>IF(ISNUMBER(MATCH(F90,QualityStatuses,0)),"Quality Lead","Non-Quality Lead")</f>
        <v>Non-Quality Lead</v>
      </c>
      <c r="H90" s="39" t="str">
        <f>IFERROR(INDEX(CampTypes,MATCH(I90,CampList,0)),"Unattributed")</f>
        <v>New</v>
      </c>
      <c r="I90" t="inlineStr">
        <is>
          <t>ABO | Natuf | Leads | Unit Franchise | India | Oct26 | V1</t>
        </is>
      </c>
      <c r="J90" t="inlineStr">
        <is>
          <t>ABO | Natuf | Leads | Unit Franchise | India | Oct26 | V1</t>
        </is>
      </c>
      <c r="K90" t="inlineStr">
        <is>
          <t>Direct (campaign tagged in CRM)</t>
        </is>
      </c>
      <c r="L90" t="inlineStr">
        <is>
          <t>Natuf | Business Owners | Tier1 + Growth Cities | Oct26 | V1</t>
        </is>
      </c>
      <c r="M90" t="inlineStr">
        <is>
          <t>Natuf | Business Owners | Tier1 + Growth Cities | Oct26 | V1</t>
        </is>
      </c>
      <c r="N90" t="inlineStr">
        <is>
          <t>Natuf | Reel | Brand Ambassador | Heard Of Owning A Cafe | V1</t>
        </is>
      </c>
      <c r="O90" t="inlineStr">
        <is>
          <t>In House Natuf</t>
        </is>
      </c>
      <c r="P90" t="inlineStr">
        <is>
          <t>Facebook</t>
        </is>
      </c>
      <c r="Q90" t="inlineStr">
        <is>
          <t>(Unassigned)</t>
        </is>
      </c>
      <c r="R90" t="inlineStr">
        <is>
          <t>Omkar Navge</t>
        </is>
      </c>
      <c r="S90" t="inlineStr">
        <is>
          <t>-</t>
        </is>
      </c>
      <c r="T90" t="inlineStr">
        <is>
          <t>Pune</t>
        </is>
      </c>
      <c r="U90" t="inlineStr">
        <is>
          <t xml:space="preserve"> </t>
        </is>
      </c>
      <c r="V90" t="n">
        <v>0</v>
      </c>
      <c r="W90" t="n">
        <v>0</v>
      </c>
      <c r="X90" t="inlineStr">
        <is>
          <t>XXXXXX6473</t>
        </is>
      </c>
      <c r="Y90" s="72" t="n">
        <v>46326.52037037037</v>
      </c>
    </row>
    <row r="91">
      <c r="A91" s="39" t="inlineStr">
        <is>
          <t>6ae4bd357e5ca85acff96184</t>
        </is>
      </c>
      <c r="B91" s="72" t="n">
        <v>46325.89052083333</v>
      </c>
      <c r="C91" s="70" t="n">
        <v>46325</v>
      </c>
      <c r="D91" t="inlineStr">
        <is>
          <t>2026-10</t>
        </is>
      </c>
      <c r="E91" t="inlineStr">
        <is>
          <t>Wk of 2026-10-26</t>
        </is>
      </c>
      <c r="F91" t="inlineStr">
        <is>
          <t>Details Shared</t>
        </is>
      </c>
      <c r="G91" s="39" t="str">
        <f>IF(ISNUMBER(MATCH(F91,QualityStatuses,0)),"Quality Lead","Non-Quality Lead")</f>
        <v>Quality Lead</v>
      </c>
      <c r="H91" s="39" t="str">
        <f>IFERROR(INDEX(CampTypes,MATCH(I91,CampList,0)),"Unattributed")</f>
        <v>New</v>
      </c>
      <c r="I91" t="inlineStr">
        <is>
          <t>ABO | Natuf | Leads | Unit Franchise | India | Oct26 | V1</t>
        </is>
      </c>
      <c r="J91" t="inlineStr">
        <is>
          <t>ABO | Natuf | Leads | Unit Franchise | India | Oct26 | V1</t>
        </is>
      </c>
      <c r="K91" t="inlineStr">
        <is>
          <t>Direct (campaign tagged in CRM)</t>
        </is>
      </c>
      <c r="L91" t="inlineStr">
        <is>
          <t>Natuf | Business Owners | Tier1 + Growth Cities | Oct26 | V1</t>
        </is>
      </c>
      <c r="M91" t="inlineStr">
        <is>
          <t>Natuf | Business Owners | Tier1 + Growth Cities | Oct26 | V1</t>
        </is>
      </c>
      <c r="N91" t="inlineStr">
        <is>
          <t>Natuf | Reel | Brand Ambassador | Heard Of Owning A Cafe | V1</t>
        </is>
      </c>
      <c r="O91" t="inlineStr">
        <is>
          <t>In House Natuf</t>
        </is>
      </c>
      <c r="P91" t="inlineStr">
        <is>
          <t>Facebook</t>
        </is>
      </c>
      <c r="Q91" t="inlineStr">
        <is>
          <t>Vikas Pathak</t>
        </is>
      </c>
      <c r="R91" t="inlineStr">
        <is>
          <t>Hriday Jindal</t>
        </is>
      </c>
      <c r="S91" t="inlineStr">
        <is>
          <t>-</t>
        </is>
      </c>
      <c r="T91" t="inlineStr">
        <is>
          <t>Rajkot</t>
        </is>
      </c>
      <c r="U91" t="inlineStr">
        <is>
          <t xml:space="preserve"> </t>
        </is>
      </c>
      <c r="V91" t="n">
        <v>2</v>
      </c>
      <c r="W91" t="n">
        <v>2</v>
      </c>
      <c r="X91" t="inlineStr">
        <is>
          <t>XXXXXX2394</t>
        </is>
      </c>
      <c r="Y91" s="72" t="n">
        <v>46326.53200231482</v>
      </c>
    </row>
    <row r="92">
      <c r="A92" s="39" t="inlineStr">
        <is>
          <t>6ae4bca856eb952239ec739f</t>
        </is>
      </c>
      <c r="B92" s="72" t="n">
        <v>46325.88888888889</v>
      </c>
      <c r="C92" s="70" t="n">
        <v>46325</v>
      </c>
      <c r="D92" t="inlineStr">
        <is>
          <t>2026-10</t>
        </is>
      </c>
      <c r="E92" t="inlineStr">
        <is>
          <t>Wk of 2026-10-26</t>
        </is>
      </c>
      <c r="F92" t="inlineStr">
        <is>
          <t>New Lead</t>
        </is>
      </c>
      <c r="G92" s="39" t="str">
        <f>IF(ISNUMBER(MATCH(F92,QualityStatuses,0)),"Quality Lead","Non-Quality Lead")</f>
        <v>Non-Quality Lead</v>
      </c>
      <c r="H92" s="39" t="str">
        <f>IFERROR(INDEX(CampTypes,MATCH(I92,CampList,0)),"Unattributed")</f>
        <v>New</v>
      </c>
      <c r="I92" t="inlineStr">
        <is>
          <t>ABO | Natuf | Leads | Unit Franchise | India | Oct26 | V1</t>
        </is>
      </c>
      <c r="J92" t="inlineStr">
        <is>
          <t>ABO | Natuf | Leads | Unit Franchise | India | Oct26 | V1</t>
        </is>
      </c>
      <c r="K92" t="inlineStr">
        <is>
          <t>Direct (campaign tagged in CRM)</t>
        </is>
      </c>
      <c r="L92" t="inlineStr">
        <is>
          <t>Natuf | LAL 1% | India | Jul26 | V1</t>
        </is>
      </c>
      <c r="M92" t="inlineStr">
        <is>
          <t>Natuf | LAL 1% | India | Jul26 | V1</t>
        </is>
      </c>
      <c r="N92" t="inlineStr">
        <is>
          <t>Natuf | Reel | Brand Ambassador | Heard Of Owning A Cafe | V1</t>
        </is>
      </c>
      <c r="O92" t="inlineStr">
        <is>
          <t>In House Natuf</t>
        </is>
      </c>
      <c r="P92" t="inlineStr">
        <is>
          <t>Facebook</t>
        </is>
      </c>
      <c r="Q92" t="inlineStr">
        <is>
          <t>(Unassigned)</t>
        </is>
      </c>
      <c r="R92" t="inlineStr">
        <is>
          <t>Omkar Navge</t>
        </is>
      </c>
      <c r="S92" t="inlineStr">
        <is>
          <t>-</t>
        </is>
      </c>
      <c r="T92" t="inlineStr">
        <is>
          <t>Kullu</t>
        </is>
      </c>
      <c r="U92" t="inlineStr">
        <is>
          <t xml:space="preserve"> </t>
        </is>
      </c>
      <c r="V92" t="n">
        <v>0</v>
      </c>
      <c r="W92" t="n">
        <v>0</v>
      </c>
      <c r="X92" t="inlineStr">
        <is>
          <t>XXXXXX8601</t>
        </is>
      </c>
      <c r="Y92" s="72" t="n">
        <v>46326.52037037037</v>
      </c>
    </row>
    <row r="93">
      <c r="A93" s="39" t="inlineStr">
        <is>
          <t>6ae4b9c3036e38cefdcf00ba</t>
        </is>
      </c>
      <c r="B93" s="72" t="n">
        <v>46325.8803125</v>
      </c>
      <c r="C93" s="70" t="n">
        <v>46325</v>
      </c>
      <c r="D93" t="inlineStr">
        <is>
          <t>2026-10</t>
        </is>
      </c>
      <c r="E93" t="inlineStr">
        <is>
          <t>Wk of 2026-10-26</t>
        </is>
      </c>
      <c r="F93" t="inlineStr">
        <is>
          <t>Attempt 1</t>
        </is>
      </c>
      <c r="G93" s="39" t="str">
        <f>IF(ISNUMBER(MATCH(F93,QualityStatuses,0)),"Quality Lead","Non-Quality Lead")</f>
        <v>Non-Quality Lead</v>
      </c>
      <c r="H93" s="39" t="str">
        <f>IFERROR(INDEX(CampTypes,MATCH(I93,CampList,0)),"Unattributed")</f>
        <v>New</v>
      </c>
      <c r="I93" t="inlineStr">
        <is>
          <t>ABO | Natuf | Leads | Unit Franchise | India | Oct26 | V1</t>
        </is>
      </c>
      <c r="J93" t="inlineStr">
        <is>
          <t>ABO | Natuf | Leads | Unit Franchise | India | Oct26 | V1</t>
        </is>
      </c>
      <c r="K93" t="inlineStr">
        <is>
          <t>Direct (campaign tagged in CRM)</t>
        </is>
      </c>
      <c r="L93" t="inlineStr">
        <is>
          <t>Natuf | Broad | Tier1 + Growth Cities | Oct26 | V1</t>
        </is>
      </c>
      <c r="M93" t="inlineStr">
        <is>
          <t>Natuf | Broad | Tier1 + Growth Cities | Oct26 | V1</t>
        </is>
      </c>
      <c r="N93" t="inlineStr">
        <is>
          <t>Natuf | Reel | Brand Ambassador | Heard Of Owning A Cafe | V1</t>
        </is>
      </c>
      <c r="O93" t="inlineStr">
        <is>
          <t>In House Natuf</t>
        </is>
      </c>
      <c r="P93" t="inlineStr">
        <is>
          <t>Facebook</t>
        </is>
      </c>
      <c r="Q93" t="inlineStr">
        <is>
          <t>Vikas Pathak</t>
        </is>
      </c>
      <c r="R93" t="inlineStr">
        <is>
          <t xml:space="preserve">Karan </t>
        </is>
      </c>
      <c r="S93" t="inlineStr">
        <is>
          <t>-</t>
        </is>
      </c>
      <c r="T93" t="inlineStr">
        <is>
          <t>Bhubaneswar</t>
        </is>
      </c>
      <c r="U93" t="inlineStr">
        <is>
          <t xml:space="preserve"> </t>
        </is>
      </c>
      <c r="V93" t="n">
        <v>1</v>
      </c>
      <c r="W93" t="n">
        <v>0</v>
      </c>
      <c r="X93" t="inlineStr">
        <is>
          <t>XXXXXX0920</t>
        </is>
      </c>
      <c r="Y93" s="72" t="n">
        <v>46326.52743055556</v>
      </c>
    </row>
    <row r="94">
      <c r="A94" s="39" t="inlineStr">
        <is>
          <t>6ae4b8dfd9d138bfdb45dabf</t>
        </is>
      </c>
      <c r="B94" s="72" t="n">
        <v>46325.87767361111</v>
      </c>
      <c r="C94" s="70" t="n">
        <v>46325</v>
      </c>
      <c r="D94" t="inlineStr">
        <is>
          <t>2026-10</t>
        </is>
      </c>
      <c r="E94" t="inlineStr">
        <is>
          <t>Wk of 2026-10-26</t>
        </is>
      </c>
      <c r="F94" t="inlineStr">
        <is>
          <t>New Lead</t>
        </is>
      </c>
      <c r="G94" s="39" t="str">
        <f>IF(ISNUMBER(MATCH(F94,QualityStatuses,0)),"Quality Lead","Non-Quality Lead")</f>
        <v>Non-Quality Lead</v>
      </c>
      <c r="H94" s="39" t="str">
        <f>IFERROR(INDEX(CampTypes,MATCH(I94,CampList,0)),"Unattributed")</f>
        <v>New</v>
      </c>
      <c r="I94" t="inlineStr">
        <is>
          <t>ABO | Natuf | Leads | Unit Franchise | India | Oct26 | V1</t>
        </is>
      </c>
      <c r="J94" t="inlineStr">
        <is>
          <t>ABO | Natuf | Leads | Unit Franchise | India | Oct26 | V1</t>
        </is>
      </c>
      <c r="K94" t="inlineStr">
        <is>
          <t>Direct (campaign tagged in CRM)</t>
        </is>
      </c>
      <c r="L94" t="inlineStr">
        <is>
          <t>Natuf | Broad | Tier1 + Growth Cities | Oct26 | V1</t>
        </is>
      </c>
      <c r="M94" t="inlineStr">
        <is>
          <t>Natuf | Broad | Tier1 + Growth Cities | Oct26 | V1</t>
        </is>
      </c>
      <c r="N94" t="inlineStr">
        <is>
          <t>Natuf | Reel | Brand Ambassador | Heard Of Owning A Cafe | V1</t>
        </is>
      </c>
      <c r="O94" t="inlineStr">
        <is>
          <t>In House Natuf</t>
        </is>
      </c>
      <c r="P94" t="inlineStr">
        <is>
          <t>Facebook</t>
        </is>
      </c>
      <c r="Q94" t="inlineStr">
        <is>
          <t>(Unassigned)</t>
        </is>
      </c>
      <c r="R94" t="inlineStr">
        <is>
          <t>Omkar Navge</t>
        </is>
      </c>
      <c r="S94" t="inlineStr">
        <is>
          <t>-</t>
        </is>
      </c>
      <c r="T94" t="inlineStr">
        <is>
          <t>Ratnagiri</t>
        </is>
      </c>
      <c r="U94" t="inlineStr">
        <is>
          <t xml:space="preserve"> </t>
        </is>
      </c>
      <c r="V94" t="n">
        <v>0</v>
      </c>
      <c r="W94" t="n">
        <v>0</v>
      </c>
      <c r="X94" t="inlineStr">
        <is>
          <t>XXXXXX4840</t>
        </is>
      </c>
      <c r="Y94" s="72" t="n">
        <v>46326.52037037037</v>
      </c>
    </row>
    <row r="95">
      <c r="A95" s="39" t="inlineStr">
        <is>
          <t>6ae4b7a5d711d383c1f6eca2</t>
        </is>
      </c>
      <c r="B95" s="72" t="n">
        <v>46325.87403935185</v>
      </c>
      <c r="C95" s="70" t="n">
        <v>46325</v>
      </c>
      <c r="D95" t="inlineStr">
        <is>
          <t>2026-10</t>
        </is>
      </c>
      <c r="E95" t="inlineStr">
        <is>
          <t>Wk of 2026-10-26</t>
        </is>
      </c>
      <c r="F95" t="inlineStr">
        <is>
          <t>Attempt 1</t>
        </is>
      </c>
      <c r="G95" s="39" t="str">
        <f>IF(ISNUMBER(MATCH(F95,QualityStatuses,0)),"Quality Lead","Non-Quality Lead")</f>
        <v>Non-Quality Lead</v>
      </c>
      <c r="H95" s="39" t="str">
        <f>IFERROR(INDEX(CampTypes,MATCH(I95,CampList,0)),"Unattributed")</f>
        <v>New</v>
      </c>
      <c r="I95" t="inlineStr">
        <is>
          <t>ABO | Natuf | Leads | Unit Franchise | India | Oct26 | V1</t>
        </is>
      </c>
      <c r="J95" t="inlineStr">
        <is>
          <t>ABO | Natuf | Leads | Unit Franchise | India | Oct26 | V1</t>
        </is>
      </c>
      <c r="K95" t="inlineStr">
        <is>
          <t>Direct (campaign tagged in CRM)</t>
        </is>
      </c>
      <c r="L95" t="inlineStr">
        <is>
          <t>Natuf | Investors | Tier1 + Growth Cities | Oct26 | V1</t>
        </is>
      </c>
      <c r="M95" t="inlineStr">
        <is>
          <t>Natuf | Investors | Tier1 + Growth Cities | Oct26 | V1</t>
        </is>
      </c>
      <c r="N95" t="inlineStr">
        <is>
          <t>Natuf | Reel | Brand Ambassador | Heard Of Owning A Cafe | V1</t>
        </is>
      </c>
      <c r="O95" t="inlineStr">
        <is>
          <t>In House Natuf</t>
        </is>
      </c>
      <c r="P95" t="inlineStr">
        <is>
          <t>Facebook</t>
        </is>
      </c>
      <c r="Q95" t="inlineStr">
        <is>
          <t>Vikas Pathak</t>
        </is>
      </c>
      <c r="R95" t="inlineStr">
        <is>
          <t>Anish kaundal</t>
        </is>
      </c>
      <c r="S95" t="inlineStr">
        <is>
          <t>-</t>
        </is>
      </c>
      <c r="T95" t="inlineStr">
        <is>
          <t>New Delhi</t>
        </is>
      </c>
      <c r="U95" t="inlineStr">
        <is>
          <t xml:space="preserve"> </t>
        </is>
      </c>
      <c r="V95" t="n">
        <v>1</v>
      </c>
      <c r="W95" t="n">
        <v>1</v>
      </c>
      <c r="X95" t="inlineStr">
        <is>
          <t>XXXXXX0111</t>
        </is>
      </c>
      <c r="Y95" s="72" t="n">
        <v>46326.53108796296</v>
      </c>
    </row>
    <row r="96">
      <c r="A96" s="39" t="inlineStr">
        <is>
          <t>6ae4b5766431e14f9595e10f</t>
        </is>
      </c>
      <c r="B96" s="72" t="n">
        <v>46325.86756944445</v>
      </c>
      <c r="C96" s="70" t="n">
        <v>46325</v>
      </c>
      <c r="D96" t="inlineStr">
        <is>
          <t>2026-10</t>
        </is>
      </c>
      <c r="E96" t="inlineStr">
        <is>
          <t>Wk of 2026-10-26</t>
        </is>
      </c>
      <c r="F96" t="inlineStr">
        <is>
          <t>New Lead</t>
        </is>
      </c>
      <c r="G96" s="39" t="str">
        <f>IF(ISNUMBER(MATCH(F96,QualityStatuses,0)),"Quality Lead","Non-Quality Lead")</f>
        <v>Non-Quality Lead</v>
      </c>
      <c r="H96" s="39" t="str">
        <f>IFERROR(INDEX(CampTypes,MATCH(I96,CampList,0)),"Unattributed")</f>
        <v>New</v>
      </c>
      <c r="I96" t="inlineStr">
        <is>
          <t>ABO | Natuf | Leads | Unit Franchise | India | Oct26 | V1</t>
        </is>
      </c>
      <c r="J96" t="inlineStr">
        <is>
          <t>ABO | Natuf | Leads | Unit Franchise | India | Oct26 | V1</t>
        </is>
      </c>
      <c r="K96" t="inlineStr">
        <is>
          <t>Direct (campaign tagged in CRM)</t>
        </is>
      </c>
      <c r="L96" t="inlineStr">
        <is>
          <t>Natuf | Business Owners | Tier1 + Growth Cities | Oct26 | V1</t>
        </is>
      </c>
      <c r="M96" t="inlineStr">
        <is>
          <t>Natuf | Business Owners | Tier1 + Growth Cities | Oct26 | V1</t>
        </is>
      </c>
      <c r="N96" t="inlineStr">
        <is>
          <t>Natuf | Reel | Brand Ambassador | Heard Of Owning A Cafe | V1</t>
        </is>
      </c>
      <c r="O96" t="inlineStr">
        <is>
          <t>In House Natuf</t>
        </is>
      </c>
      <c r="P96" t="inlineStr">
        <is>
          <t>Facebook</t>
        </is>
      </c>
      <c r="Q96" t="inlineStr">
        <is>
          <t>(Unassigned)</t>
        </is>
      </c>
      <c r="R96" t="inlineStr">
        <is>
          <t>Omkar Navge</t>
        </is>
      </c>
      <c r="S96" t="inlineStr">
        <is>
          <t>-</t>
        </is>
      </c>
      <c r="T96" t="inlineStr">
        <is>
          <t>Bangalore</t>
        </is>
      </c>
      <c r="U96" t="inlineStr">
        <is>
          <t xml:space="preserve"> </t>
        </is>
      </c>
      <c r="V96" t="n">
        <v>0</v>
      </c>
      <c r="W96" t="n">
        <v>0</v>
      </c>
      <c r="X96" t="inlineStr">
        <is>
          <t>XXXXXX1197</t>
        </is>
      </c>
      <c r="Y96" s="72" t="n">
        <v>46326.52037037037</v>
      </c>
    </row>
    <row r="97">
      <c r="A97" s="39" t="inlineStr">
        <is>
          <t>6ae4b543c0c613f276f13102</t>
        </is>
      </c>
      <c r="B97" s="72" t="n">
        <v>46325.86697916667</v>
      </c>
      <c r="C97" s="70" t="n">
        <v>46325</v>
      </c>
      <c r="D97" t="inlineStr">
        <is>
          <t>2026-10</t>
        </is>
      </c>
      <c r="E97" t="inlineStr">
        <is>
          <t>Wk of 2026-10-26</t>
        </is>
      </c>
      <c r="F97" t="inlineStr">
        <is>
          <t>Attempt 1</t>
        </is>
      </c>
      <c r="G97" s="39" t="str">
        <f>IF(ISNUMBER(MATCH(F97,QualityStatuses,0)),"Quality Lead","Non-Quality Lead")</f>
        <v>Non-Quality Lead</v>
      </c>
      <c r="H97" s="39" t="str">
        <f>IFERROR(INDEX(CampTypes,MATCH(I97,CampList,0)),"Unattributed")</f>
        <v>New</v>
      </c>
      <c r="I97" t="inlineStr">
        <is>
          <t>ABO | Natuf | Leads | Unit Franchise | India | Oct26 | V1</t>
        </is>
      </c>
      <c r="J97" t="inlineStr">
        <is>
          <t>ABO | Natuf | Leads | Unit Franchise | India | Oct26 | V1</t>
        </is>
      </c>
      <c r="K97" t="inlineStr">
        <is>
          <t>Direct (campaign tagged in CRM)</t>
        </is>
      </c>
      <c r="L97" t="inlineStr">
        <is>
          <t>Natuf | Broad | Tier1 + Growth Cities | Oct26 | V1</t>
        </is>
      </c>
      <c r="M97" t="inlineStr">
        <is>
          <t>Natuf | Broad | Tier1 + Growth Cities | Oct26 | V1</t>
        </is>
      </c>
      <c r="N97" t="inlineStr">
        <is>
          <t>Natuf | Reel | Brand Ambassador | Heard Of Owning A Cafe | V1</t>
        </is>
      </c>
      <c r="O97" t="inlineStr">
        <is>
          <t>In House Natuf</t>
        </is>
      </c>
      <c r="P97" t="inlineStr">
        <is>
          <t>Facebook</t>
        </is>
      </c>
      <c r="Q97" t="inlineStr">
        <is>
          <t>Marshal Malbari</t>
        </is>
      </c>
      <c r="R97" t="inlineStr">
        <is>
          <t>Vanita Joshi</t>
        </is>
      </c>
      <c r="S97" t="inlineStr">
        <is>
          <t>-</t>
        </is>
      </c>
      <c r="T97" t="inlineStr">
        <is>
          <t>Gurugram</t>
        </is>
      </c>
      <c r="U97" t="inlineStr">
        <is>
          <t xml:space="preserve"> </t>
        </is>
      </c>
      <c r="V97" t="n">
        <v>1</v>
      </c>
      <c r="W97" t="n">
        <v>0</v>
      </c>
      <c r="X97" t="inlineStr">
        <is>
          <t>XXXXXX2533</t>
        </is>
      </c>
      <c r="Y97" s="72" t="n">
        <v>46326.52037037037</v>
      </c>
    </row>
    <row r="98">
      <c r="A98" s="39" t="inlineStr">
        <is>
          <t>6ae4b50020e665d0751723ff</t>
        </is>
      </c>
      <c r="B98" s="72" t="n">
        <v>46325.86620370371</v>
      </c>
      <c r="C98" s="70" t="n">
        <v>46325</v>
      </c>
      <c r="D98" t="inlineStr">
        <is>
          <t>2026-10</t>
        </is>
      </c>
      <c r="E98" t="inlineStr">
        <is>
          <t>Wk of 2026-10-26</t>
        </is>
      </c>
      <c r="F98" t="inlineStr">
        <is>
          <t>New Lead</t>
        </is>
      </c>
      <c r="G98" s="39" t="str">
        <f>IF(ISNUMBER(MATCH(F98,QualityStatuses,0)),"Quality Lead","Non-Quality Lead")</f>
        <v>Non-Quality Lead</v>
      </c>
      <c r="H98" s="39" t="str">
        <f>IFERROR(INDEX(CampTypes,MATCH(I98,CampList,0)),"Unattributed")</f>
        <v>New</v>
      </c>
      <c r="I98" t="inlineStr">
        <is>
          <t>ABO | Natuf | Leads | Unit Franchise | India | Oct26 | V1</t>
        </is>
      </c>
      <c r="J98" t="inlineStr">
        <is>
          <t>ABO | Natuf | Leads | Unit Franchise | India | Oct26 | V1</t>
        </is>
      </c>
      <c r="K98" t="inlineStr">
        <is>
          <t>Direct (campaign tagged in CRM)</t>
        </is>
      </c>
      <c r="L98" t="inlineStr">
        <is>
          <t>Natuf | Business Owners | Tier1 + Growth Cities | Oct26 | V1</t>
        </is>
      </c>
      <c r="M98" t="inlineStr">
        <is>
          <t>Natuf | Business Owners | Tier1 + Growth Cities | Oct26 | V1</t>
        </is>
      </c>
      <c r="N98" t="inlineStr">
        <is>
          <t>Natuf | Reel | Brand Ambassador | Heard Of Owning A Cafe | V1</t>
        </is>
      </c>
      <c r="O98" t="inlineStr">
        <is>
          <t>In House Natuf</t>
        </is>
      </c>
      <c r="P98" t="inlineStr">
        <is>
          <t>Facebook</t>
        </is>
      </c>
      <c r="Q98" t="inlineStr">
        <is>
          <t>(Unassigned)</t>
        </is>
      </c>
      <c r="R98" t="inlineStr">
        <is>
          <t>Omkar Navge</t>
        </is>
      </c>
      <c r="S98" t="inlineStr">
        <is>
          <t>-</t>
        </is>
      </c>
      <c r="T98" t="inlineStr">
        <is>
          <t>Gurugram</t>
        </is>
      </c>
      <c r="U98" t="inlineStr">
        <is>
          <t xml:space="preserve"> </t>
        </is>
      </c>
      <c r="V98" t="n">
        <v>0</v>
      </c>
      <c r="W98" t="n">
        <v>0</v>
      </c>
      <c r="X98" t="inlineStr">
        <is>
          <t>XXXXXX4930</t>
        </is>
      </c>
      <c r="Y98" s="72" t="n">
        <v>46326.52037037037</v>
      </c>
    </row>
    <row r="99">
      <c r="A99" s="39" t="inlineStr">
        <is>
          <t>6ae4b31b78241c17db464f3b</t>
        </is>
      </c>
      <c r="B99" s="72" t="n">
        <v>46325.86059027778</v>
      </c>
      <c r="C99" s="70" t="n">
        <v>46325</v>
      </c>
      <c r="D99" t="inlineStr">
        <is>
          <t>2026-10</t>
        </is>
      </c>
      <c r="E99" t="inlineStr">
        <is>
          <t>Wk of 2026-10-26</t>
        </is>
      </c>
      <c r="F99" t="inlineStr">
        <is>
          <t>Lost</t>
        </is>
      </c>
      <c r="G99" s="39" t="str">
        <f>IF(ISNUMBER(MATCH(F99,QualityStatuses,0)),"Quality Lead","Non-Quality Lead")</f>
        <v>Non-Quality Lead</v>
      </c>
      <c r="H99" s="39" t="str">
        <f>IFERROR(INDEX(CampTypes,MATCH(I99,CampList,0)),"Unattributed")</f>
        <v>New</v>
      </c>
      <c r="I99" t="inlineStr">
        <is>
          <t>ABO | Natuf | Leads | Unit Franchise | India | Oct26 | V1</t>
        </is>
      </c>
      <c r="J99" t="inlineStr">
        <is>
          <t>ABO | Natuf | Leads | Unit Franchise | India | Oct26 | V1</t>
        </is>
      </c>
      <c r="K99" t="inlineStr">
        <is>
          <t>Direct (campaign tagged in CRM)</t>
        </is>
      </c>
      <c r="L99" t="inlineStr">
        <is>
          <t>Natuf | Investors | Tier1 + Growth Cities | Oct26 | V1</t>
        </is>
      </c>
      <c r="M99" t="inlineStr">
        <is>
          <t>Natuf | Investors | Tier1 + Growth Cities | Oct26 | V1</t>
        </is>
      </c>
      <c r="N99" t="inlineStr">
        <is>
          <t>Natuf | Reel | Brand Ambassador | Heard Of Owning A Cafe | V1</t>
        </is>
      </c>
      <c r="O99" t="inlineStr">
        <is>
          <t>In House Natuf</t>
        </is>
      </c>
      <c r="P99" t="inlineStr">
        <is>
          <t>Facebook</t>
        </is>
      </c>
      <c r="Q99" t="inlineStr">
        <is>
          <t>Marshal Malbari</t>
        </is>
      </c>
      <c r="R99" t="inlineStr">
        <is>
          <t>Rudresh Thorat</t>
        </is>
      </c>
      <c r="S99" t="inlineStr">
        <is>
          <t>Junk</t>
        </is>
      </c>
      <c r="T99" t="inlineStr">
        <is>
          <t>Gadag</t>
        </is>
      </c>
      <c r="U99" t="inlineStr">
        <is>
          <t xml:space="preserve"> </t>
        </is>
      </c>
      <c r="V99" t="n">
        <v>1</v>
      </c>
      <c r="W99" t="n">
        <v>1</v>
      </c>
      <c r="X99" t="inlineStr">
        <is>
          <t>XXXXXX5992</t>
        </is>
      </c>
      <c r="Y99" s="72" t="n">
        <v>46326.52037037037</v>
      </c>
    </row>
    <row r="100">
      <c r="A100" s="39" t="inlineStr">
        <is>
          <t>6ae4b29c6b4b6d373f4db242</t>
        </is>
      </c>
      <c r="B100" s="72" t="n">
        <v>46325.85912037037</v>
      </c>
      <c r="C100" s="70" t="n">
        <v>46325</v>
      </c>
      <c r="D100" t="inlineStr">
        <is>
          <t>2026-10</t>
        </is>
      </c>
      <c r="E100" t="inlineStr">
        <is>
          <t>Wk of 2026-10-26</t>
        </is>
      </c>
      <c r="F100" t="inlineStr">
        <is>
          <t>New Lead</t>
        </is>
      </c>
      <c r="G100" s="39" t="str">
        <f>IF(ISNUMBER(MATCH(F100,QualityStatuses,0)),"Quality Lead","Non-Quality Lead")</f>
        <v>Non-Quality Lead</v>
      </c>
      <c r="H100" s="39" t="str">
        <f>IFERROR(INDEX(CampTypes,MATCH(I100,CampList,0)),"Unattributed")</f>
        <v>New</v>
      </c>
      <c r="I100" t="inlineStr">
        <is>
          <t>ABO | Natuf | Leads | Unit Franchise | India | Oct26 | V1</t>
        </is>
      </c>
      <c r="J100" t="inlineStr">
        <is>
          <t>ABO | Natuf | Leads | Unit Franchise | India | Oct26 | V1</t>
        </is>
      </c>
      <c r="K100" t="inlineStr">
        <is>
          <t>Direct (campaign tagged in CRM)</t>
        </is>
      </c>
      <c r="L100" t="inlineStr">
        <is>
          <t>Natuf | LAL 1% | India | Jul26 | V1</t>
        </is>
      </c>
      <c r="M100" t="inlineStr">
        <is>
          <t>Natuf | LAL 1% | India | Jul26 | V1</t>
        </is>
      </c>
      <c r="N100" t="inlineStr">
        <is>
          <t>Natuf | Reel | Brand Ambassador | Heard Of Owning A Cafe | V1</t>
        </is>
      </c>
      <c r="O100" t="inlineStr">
        <is>
          <t>In House Natuf</t>
        </is>
      </c>
      <c r="P100" t="inlineStr">
        <is>
          <t>Facebook</t>
        </is>
      </c>
      <c r="Q100" t="inlineStr">
        <is>
          <t>(Unassigned)</t>
        </is>
      </c>
      <c r="R100" t="inlineStr">
        <is>
          <t>Omkar Navge</t>
        </is>
      </c>
      <c r="S100" t="inlineStr">
        <is>
          <t>-</t>
        </is>
      </c>
      <c r="T100" t="inlineStr">
        <is>
          <t>Allahabad</t>
        </is>
      </c>
      <c r="U100" t="inlineStr">
        <is>
          <t xml:space="preserve"> </t>
        </is>
      </c>
      <c r="V100" t="n">
        <v>0</v>
      </c>
      <c r="W100" t="n">
        <v>0</v>
      </c>
      <c r="X100" t="inlineStr">
        <is>
          <t>XXXXXX2131</t>
        </is>
      </c>
      <c r="Y100" s="72" t="n">
        <v>46326.52037037037</v>
      </c>
    </row>
    <row r="101">
      <c r="A101" s="39" t="inlineStr">
        <is>
          <t>6ae4b295ca3db7f253c6980e</t>
        </is>
      </c>
      <c r="B101" s="72" t="n">
        <v>46325.85903935185</v>
      </c>
      <c r="C101" s="70" t="n">
        <v>46325</v>
      </c>
      <c r="D101" t="inlineStr">
        <is>
          <t>2026-10</t>
        </is>
      </c>
      <c r="E101" t="inlineStr">
        <is>
          <t>Wk of 2026-10-26</t>
        </is>
      </c>
      <c r="F101" t="inlineStr">
        <is>
          <t>Details Shared</t>
        </is>
      </c>
      <c r="G101" s="39" t="str">
        <f>IF(ISNUMBER(MATCH(F101,QualityStatuses,0)),"Quality Lead","Non-Quality Lead")</f>
        <v>Quality Lead</v>
      </c>
      <c r="H101" s="39" t="str">
        <f>IFERROR(INDEX(CampTypes,MATCH(I101,CampList,0)),"Unattributed")</f>
        <v>New</v>
      </c>
      <c r="I101" t="inlineStr">
        <is>
          <t>ABO | Natuf | Leads | Unit Franchise | India | Oct26 | V1</t>
        </is>
      </c>
      <c r="J101" t="inlineStr">
        <is>
          <t>ABO | Natuf | Leads | Unit Franchise | India | Oct26 | V1</t>
        </is>
      </c>
      <c r="K101" t="inlineStr">
        <is>
          <t>Direct (campaign tagged in CRM)</t>
        </is>
      </c>
      <c r="L101" t="inlineStr">
        <is>
          <t>Natuf | LAL 1% | India | Jul26 | V1</t>
        </is>
      </c>
      <c r="M101" t="inlineStr">
        <is>
          <t>Natuf | LAL 1% | India | Jul26 | V1</t>
        </is>
      </c>
      <c r="N101" t="inlineStr">
        <is>
          <t>Natuf | Reel | Brand Ambassador | Heard Of Owning A Cafe | V1</t>
        </is>
      </c>
      <c r="O101" t="inlineStr">
        <is>
          <t>In House Natuf</t>
        </is>
      </c>
      <c r="P101" t="inlineStr">
        <is>
          <t>Facebook</t>
        </is>
      </c>
      <c r="Q101" t="inlineStr">
        <is>
          <t>Marshal Malbari</t>
        </is>
      </c>
      <c r="R101" t="inlineStr">
        <is>
          <t>Rinkita Virvani</t>
        </is>
      </c>
      <c r="S101" t="inlineStr">
        <is>
          <t>-</t>
        </is>
      </c>
      <c r="T101" t="inlineStr">
        <is>
          <t>Chandrapur</t>
        </is>
      </c>
      <c r="U101" t="inlineStr">
        <is>
          <t xml:space="preserve"> </t>
        </is>
      </c>
      <c r="V101" t="n">
        <v>2</v>
      </c>
      <c r="W101" t="n">
        <v>1</v>
      </c>
      <c r="X101" t="inlineStr">
        <is>
          <t>XXXXXX7507</t>
        </is>
      </c>
      <c r="Y101" s="72" t="n">
        <v>46326.52037037037</v>
      </c>
    </row>
    <row r="102">
      <c r="A102" s="39" t="inlineStr">
        <is>
          <t>6ae4b1e67fbf54cb1f90f18a</t>
        </is>
      </c>
      <c r="B102" s="72" t="n">
        <v>46325.85701388889</v>
      </c>
      <c r="C102" s="70" t="n">
        <v>46325</v>
      </c>
      <c r="D102" t="inlineStr">
        <is>
          <t>2026-10</t>
        </is>
      </c>
      <c r="E102" t="inlineStr">
        <is>
          <t>Wk of 2026-10-26</t>
        </is>
      </c>
      <c r="F102" t="inlineStr">
        <is>
          <t>New Lead</t>
        </is>
      </c>
      <c r="G102" s="39" t="str">
        <f>IF(ISNUMBER(MATCH(F102,QualityStatuses,0)),"Quality Lead","Non-Quality Lead")</f>
        <v>Non-Quality Lead</v>
      </c>
      <c r="H102" s="39" t="str">
        <f>IFERROR(INDEX(CampTypes,MATCH(I102,CampList,0)),"Unattributed")</f>
        <v>New</v>
      </c>
      <c r="I102" t="inlineStr">
        <is>
          <t>ABO | Natuf | Leads | Unit Franchise | India | Oct26 | V1</t>
        </is>
      </c>
      <c r="J102" t="inlineStr">
        <is>
          <t>ABO | Natuf | Leads | Unit Franchise | India | Oct26 | V1</t>
        </is>
      </c>
      <c r="K102" t="inlineStr">
        <is>
          <t>Direct (campaign tagged in CRM)</t>
        </is>
      </c>
      <c r="L102" t="inlineStr">
        <is>
          <t>Natuf | LAL 1% | India | Jul26 | V1</t>
        </is>
      </c>
      <c r="M102" t="inlineStr">
        <is>
          <t>Natuf | LAL 1% | India | Jul26 | V1</t>
        </is>
      </c>
      <c r="N102" t="inlineStr">
        <is>
          <t>Natuf | Reel | Brand Ambassador | Heard Of Owning A Cafe | V1</t>
        </is>
      </c>
      <c r="O102" t="inlineStr">
        <is>
          <t>In House Natuf</t>
        </is>
      </c>
      <c r="P102" t="inlineStr">
        <is>
          <t>Facebook</t>
        </is>
      </c>
      <c r="Q102" t="inlineStr">
        <is>
          <t>(Unassigned)</t>
        </is>
      </c>
      <c r="R102" t="inlineStr">
        <is>
          <t>Omkar Navge</t>
        </is>
      </c>
      <c r="S102" t="inlineStr">
        <is>
          <t>-</t>
        </is>
      </c>
      <c r="T102" t="inlineStr">
        <is>
          <t>kanpur</t>
        </is>
      </c>
      <c r="U102" t="inlineStr">
        <is>
          <t xml:space="preserve"> </t>
        </is>
      </c>
      <c r="V102" t="n">
        <v>0</v>
      </c>
      <c r="W102" t="n">
        <v>0</v>
      </c>
      <c r="X102" t="inlineStr">
        <is>
          <t>XXXXXX5758</t>
        </is>
      </c>
      <c r="Y102" s="72" t="n">
        <v>46326.52037037037</v>
      </c>
    </row>
    <row r="103">
      <c r="A103" s="39" t="inlineStr">
        <is>
          <t>6ae4b00d631bb64d4d6c526c</t>
        </is>
      </c>
      <c r="B103" s="72" t="n">
        <v>46325.85153935185</v>
      </c>
      <c r="C103" s="70" t="n">
        <v>46325</v>
      </c>
      <c r="D103" t="inlineStr">
        <is>
          <t>2026-10</t>
        </is>
      </c>
      <c r="E103" t="inlineStr">
        <is>
          <t>Wk of 2026-10-26</t>
        </is>
      </c>
      <c r="F103" t="inlineStr">
        <is>
          <t>Attempt 1</t>
        </is>
      </c>
      <c r="G103" s="39" t="str">
        <f>IF(ISNUMBER(MATCH(F103,QualityStatuses,0)),"Quality Lead","Non-Quality Lead")</f>
        <v>Non-Quality Lead</v>
      </c>
      <c r="H103" s="39" t="str">
        <f>IFERROR(INDEX(CampTypes,MATCH(I103,CampList,0)),"Unattributed")</f>
        <v>New</v>
      </c>
      <c r="I103" t="inlineStr">
        <is>
          <t>ABO | Natuf | Leads | Unit Franchise | India | Oct26 | V1</t>
        </is>
      </c>
      <c r="J103" t="inlineStr">
        <is>
          <t>ABO | Natuf | Leads | Unit Franchise | India | Oct26 | V1</t>
        </is>
      </c>
      <c r="K103" t="inlineStr">
        <is>
          <t>Direct (campaign tagged in CRM)</t>
        </is>
      </c>
      <c r="L103" t="inlineStr">
        <is>
          <t>Natuf | Broad | Tier1 + Growth Cities | Oct26 | V1</t>
        </is>
      </c>
      <c r="M103" t="inlineStr">
        <is>
          <t>Natuf | Broad | Tier1 + Growth Cities | Oct26 | V1</t>
        </is>
      </c>
      <c r="N103" t="inlineStr">
        <is>
          <t>Natuf | Reel | Brand Ambassador | Heard Of Owning A Cafe | V1</t>
        </is>
      </c>
      <c r="O103" t="inlineStr">
        <is>
          <t>In House Natuf</t>
        </is>
      </c>
      <c r="P103" t="inlineStr">
        <is>
          <t>Facebook</t>
        </is>
      </c>
      <c r="Q103" t="inlineStr">
        <is>
          <t>Marshal Malbari</t>
        </is>
      </c>
      <c r="R103" t="inlineStr">
        <is>
          <t>Pammi Roy</t>
        </is>
      </c>
      <c r="S103" t="inlineStr">
        <is>
          <t>-</t>
        </is>
      </c>
      <c r="T103" t="inlineStr">
        <is>
          <t>Ahmedabad</t>
        </is>
      </c>
      <c r="U103" t="inlineStr">
        <is>
          <t xml:space="preserve"> </t>
        </is>
      </c>
      <c r="V103" t="n">
        <v>1</v>
      </c>
      <c r="W103" t="n">
        <v>0</v>
      </c>
      <c r="X103" t="inlineStr">
        <is>
          <t>XXXXXX5283</t>
        </is>
      </c>
      <c r="Y103" s="72" t="n">
        <v>46326.52037037037</v>
      </c>
    </row>
    <row r="104">
      <c r="A104" s="39" t="inlineStr">
        <is>
          <t>6ae4af37d2eea1d25d6995b0</t>
        </is>
      </c>
      <c r="B104" s="72" t="n">
        <v>46325.8490625</v>
      </c>
      <c r="C104" s="70" t="n">
        <v>46325</v>
      </c>
      <c r="D104" t="inlineStr">
        <is>
          <t>2026-10</t>
        </is>
      </c>
      <c r="E104" t="inlineStr">
        <is>
          <t>Wk of 2026-10-26</t>
        </is>
      </c>
      <c r="F104" t="inlineStr">
        <is>
          <t>New Lead</t>
        </is>
      </c>
      <c r="G104" s="39" t="str">
        <f>IF(ISNUMBER(MATCH(F104,QualityStatuses,0)),"Quality Lead","Non-Quality Lead")</f>
        <v>Non-Quality Lead</v>
      </c>
      <c r="H104" s="39" t="str">
        <f>IFERROR(INDEX(CampTypes,MATCH(I104,CampList,0)),"Unattributed")</f>
        <v>New</v>
      </c>
      <c r="I104" t="inlineStr">
        <is>
          <t>ABO | Natuf | Leads | Unit Franchise | India | Oct26 | V1</t>
        </is>
      </c>
      <c r="J104" t="inlineStr">
        <is>
          <t>ABO | Natuf | Leads | Unit Franchise | India | Oct26 | V1</t>
        </is>
      </c>
      <c r="K104" t="inlineStr">
        <is>
          <t>Direct (campaign tagged in CRM)</t>
        </is>
      </c>
      <c r="L104" t="inlineStr">
        <is>
          <t>Natuf | Investors | Tier1 + Growth Cities | Oct26 | V1</t>
        </is>
      </c>
      <c r="M104" t="inlineStr">
        <is>
          <t>Natuf | Investors | Tier1 + Growth Cities | Oct26 | V1</t>
        </is>
      </c>
      <c r="N104" t="inlineStr">
        <is>
          <t>Natuf | Reel | Brand Ambassador | Heard Of Owning A Cafe | V1</t>
        </is>
      </c>
      <c r="O104" t="inlineStr">
        <is>
          <t>In House Natuf</t>
        </is>
      </c>
      <c r="P104" t="inlineStr">
        <is>
          <t>Facebook</t>
        </is>
      </c>
      <c r="Q104" t="inlineStr">
        <is>
          <t>Marshal Malbari</t>
        </is>
      </c>
      <c r="R104" t="inlineStr">
        <is>
          <t>Aisha Rasalkar</t>
        </is>
      </c>
      <c r="S104" t="inlineStr">
        <is>
          <t>-</t>
        </is>
      </c>
      <c r="T104" t="inlineStr">
        <is>
          <t>Bhavnagar</t>
        </is>
      </c>
      <c r="U104" t="inlineStr">
        <is>
          <t xml:space="preserve"> </t>
        </is>
      </c>
      <c r="V104" t="n">
        <v>0</v>
      </c>
      <c r="W104" t="n">
        <v>0</v>
      </c>
      <c r="X104" t="inlineStr">
        <is>
          <t>XXXXXX9901</t>
        </is>
      </c>
      <c r="Y104" s="72" t="n">
        <v>46326.52037037037</v>
      </c>
    </row>
    <row r="105">
      <c r="A105" s="39" t="inlineStr">
        <is>
          <t>6ae4ae7db26dede4b3d7f388</t>
        </is>
      </c>
      <c r="B105" s="72" t="n">
        <v>46325.84690972222</v>
      </c>
      <c r="C105" s="70" t="n">
        <v>46325</v>
      </c>
      <c r="D105" t="inlineStr">
        <is>
          <t>2026-10</t>
        </is>
      </c>
      <c r="E105" t="inlineStr">
        <is>
          <t>Wk of 2026-10-26</t>
        </is>
      </c>
      <c r="F105" t="inlineStr">
        <is>
          <t>New Lead</t>
        </is>
      </c>
      <c r="G105" s="39" t="str">
        <f>IF(ISNUMBER(MATCH(F105,QualityStatuses,0)),"Quality Lead","Non-Quality Lead")</f>
        <v>Non-Quality Lead</v>
      </c>
      <c r="H105" s="39" t="str">
        <f>IFERROR(INDEX(CampTypes,MATCH(I105,CampList,0)),"Unattributed")</f>
        <v>New</v>
      </c>
      <c r="I105" t="inlineStr">
        <is>
          <t>ABO | Natuf | Leads | Unit Franchise | India | Oct26 | V1</t>
        </is>
      </c>
      <c r="J105" t="inlineStr">
        <is>
          <t>ABO | Natuf | Leads | Unit Franchise | India | Oct26 | V1</t>
        </is>
      </c>
      <c r="K105" t="inlineStr">
        <is>
          <t>Direct (campaign tagged in CRM)</t>
        </is>
      </c>
      <c r="L105" t="inlineStr">
        <is>
          <t>Natuf | Business Owners | Tier1 + Growth Cities | Oct26 | V1</t>
        </is>
      </c>
      <c r="M105" t="inlineStr">
        <is>
          <t>Natuf | Business Owners | Tier1 + Growth Cities | Oct26 | V1</t>
        </is>
      </c>
      <c r="N105" t="inlineStr">
        <is>
          <t>Natuf | Reel | Brand Ambassador | Heard Of Owning A Cafe | V1</t>
        </is>
      </c>
      <c r="O105" t="inlineStr">
        <is>
          <t>In House Natuf</t>
        </is>
      </c>
      <c r="P105" t="inlineStr">
        <is>
          <t>Facebook</t>
        </is>
      </c>
      <c r="Q105" t="inlineStr">
        <is>
          <t>(Unassigned)</t>
        </is>
      </c>
      <c r="R105" t="inlineStr">
        <is>
          <t>Omkar Navge</t>
        </is>
      </c>
      <c r="S105" t="inlineStr">
        <is>
          <t>-</t>
        </is>
      </c>
      <c r="T105" t="inlineStr">
        <is>
          <t>Bangalore</t>
        </is>
      </c>
      <c r="U105" t="inlineStr">
        <is>
          <t xml:space="preserve"> </t>
        </is>
      </c>
      <c r="V105" t="n">
        <v>0</v>
      </c>
      <c r="W105" t="n">
        <v>0</v>
      </c>
      <c r="X105" t="inlineStr">
        <is>
          <t>XXXXXX3897</t>
        </is>
      </c>
      <c r="Y105" s="72" t="n">
        <v>46326.52037037037</v>
      </c>
    </row>
    <row r="106">
      <c r="A106" s="39" t="inlineStr">
        <is>
          <t>6ae4ac59fd1abdf50bcf650e</t>
        </is>
      </c>
      <c r="B106" s="72" t="n">
        <v>46325.84056712963</v>
      </c>
      <c r="C106" s="70" t="n">
        <v>46325</v>
      </c>
      <c r="D106" t="inlineStr">
        <is>
          <t>2026-10</t>
        </is>
      </c>
      <c r="E106" t="inlineStr">
        <is>
          <t>Wk of 2026-10-26</t>
        </is>
      </c>
      <c r="F106" t="inlineStr">
        <is>
          <t>New Lead</t>
        </is>
      </c>
      <c r="G106" s="39" t="str">
        <f>IF(ISNUMBER(MATCH(F106,QualityStatuses,0)),"Quality Lead","Non-Quality Lead")</f>
        <v>Non-Quality Lead</v>
      </c>
      <c r="H106" s="39" t="str">
        <f>IFERROR(INDEX(CampTypes,MATCH(I106,CampList,0)),"Unattributed")</f>
        <v>New</v>
      </c>
      <c r="I106" t="inlineStr">
        <is>
          <t>ABO | Natuf | Leads | Master Franchise | India | Oct26 | V1</t>
        </is>
      </c>
      <c r="J106" t="inlineStr">
        <is>
          <t>ABO | Natuf | Leads | Master Franchise | India | Oct26 | V1</t>
        </is>
      </c>
      <c r="K106" t="inlineStr">
        <is>
          <t>Direct (campaign tagged in CRM)</t>
        </is>
      </c>
      <c r="L106" t="inlineStr">
        <is>
          <t>Natuf | Broad | Tier1 + Growth Cities | Oct26 | V1</t>
        </is>
      </c>
      <c r="M106" t="inlineStr">
        <is>
          <t>Natuf | Broad | Tier1 + Growth Cities | Oct26 | V1</t>
        </is>
      </c>
      <c r="N106" t="inlineStr">
        <is>
          <t>Natuf | Static | Become A Levantine Food | V1</t>
        </is>
      </c>
      <c r="O106" t="inlineStr">
        <is>
          <t>Natuf_MF</t>
        </is>
      </c>
      <c r="P106" t="inlineStr">
        <is>
          <t>Facebook</t>
        </is>
      </c>
      <c r="Q106" t="inlineStr">
        <is>
          <t>Marshal Malbari</t>
        </is>
      </c>
      <c r="R106" t="inlineStr">
        <is>
          <t>Aisha Rasalkar</t>
        </is>
      </c>
      <c r="S106" t="inlineStr">
        <is>
          <t>-</t>
        </is>
      </c>
      <c r="T106" t="inlineStr">
        <is>
          <t>Ranchi</t>
        </is>
      </c>
      <c r="U106" t="inlineStr">
        <is>
          <t xml:space="preserve"> </t>
        </is>
      </c>
      <c r="V106" t="n">
        <v>0</v>
      </c>
      <c r="W106" t="n">
        <v>0</v>
      </c>
      <c r="X106" t="inlineStr">
        <is>
          <t>XXXXXX3898</t>
        </is>
      </c>
      <c r="Y106" s="72" t="n">
        <v>46326.52037037037</v>
      </c>
    </row>
    <row r="107">
      <c r="A107" s="39" t="inlineStr">
        <is>
          <t>6ae4a8b19692f7e85152fc0d</t>
        </is>
      </c>
      <c r="B107" s="72" t="n">
        <v>46325.82973379629</v>
      </c>
      <c r="C107" s="70" t="n">
        <v>46325</v>
      </c>
      <c r="D107" t="inlineStr">
        <is>
          <t>2026-10</t>
        </is>
      </c>
      <c r="E107" t="inlineStr">
        <is>
          <t>Wk of 2026-10-26</t>
        </is>
      </c>
      <c r="F107" t="inlineStr">
        <is>
          <t>New Lead</t>
        </is>
      </c>
      <c r="G107" s="39" t="str">
        <f>IF(ISNUMBER(MATCH(F107,QualityStatuses,0)),"Quality Lead","Non-Quality Lead")</f>
        <v>Non-Quality Lead</v>
      </c>
      <c r="H107" s="39" t="str">
        <f>IFERROR(INDEX(CampTypes,MATCH(I107,CampList,0)),"Unattributed")</f>
        <v>New</v>
      </c>
      <c r="I107" t="inlineStr">
        <is>
          <t>ABO | Natuf | Leads | Unit Franchise | India | Oct26 | V1</t>
        </is>
      </c>
      <c r="J107" t="inlineStr">
        <is>
          <t>ABO | Natuf | Leads | Unit Franchise | India | Oct26 | V1</t>
        </is>
      </c>
      <c r="K107" t="inlineStr">
        <is>
          <t>Direct (campaign tagged in CRM)</t>
        </is>
      </c>
      <c r="L107" t="inlineStr">
        <is>
          <t>Natuf | Investors | Tier1 + Growth Cities | Oct26 | V1</t>
        </is>
      </c>
      <c r="M107" t="inlineStr">
        <is>
          <t>Natuf | Investors | Tier1 + Growth Cities | Oct26 | V1</t>
        </is>
      </c>
      <c r="N107" t="inlineStr">
        <is>
          <t>Natuf | Reel | Brand Ambassador | Heard Of Owning A Cafe | V1</t>
        </is>
      </c>
      <c r="O107" t="inlineStr">
        <is>
          <t>In House Natuf</t>
        </is>
      </c>
      <c r="P107" t="inlineStr">
        <is>
          <t>Facebook</t>
        </is>
      </c>
      <c r="Q107" t="inlineStr">
        <is>
          <t>(Unassigned)</t>
        </is>
      </c>
      <c r="R107" t="inlineStr">
        <is>
          <t>Omkar Navge</t>
        </is>
      </c>
      <c r="S107" t="inlineStr">
        <is>
          <t>-</t>
        </is>
      </c>
      <c r="T107" t="inlineStr">
        <is>
          <t>Ahmedabad</t>
        </is>
      </c>
      <c r="U107" t="inlineStr">
        <is>
          <t xml:space="preserve"> </t>
        </is>
      </c>
      <c r="V107" t="n">
        <v>0</v>
      </c>
      <c r="W107" t="n">
        <v>0</v>
      </c>
      <c r="X107" t="inlineStr">
        <is>
          <t>XXXXXX9404</t>
        </is>
      </c>
      <c r="Y107" s="72" t="n">
        <v>46326.52037037037</v>
      </c>
    </row>
    <row r="108">
      <c r="A108" s="39" t="inlineStr">
        <is>
          <t>6ae4a7e4a6f55121737d0769</t>
        </is>
      </c>
      <c r="B108" s="72" t="n">
        <v>46325.82736111111</v>
      </c>
      <c r="C108" s="70" t="n">
        <v>46325</v>
      </c>
      <c r="D108" t="inlineStr">
        <is>
          <t>2026-10</t>
        </is>
      </c>
      <c r="E108" t="inlineStr">
        <is>
          <t>Wk of 2026-10-26</t>
        </is>
      </c>
      <c r="F108" t="inlineStr">
        <is>
          <t>Attempt 2</t>
        </is>
      </c>
      <c r="G108" s="39" t="str">
        <f>IF(ISNUMBER(MATCH(F108,QualityStatuses,0)),"Quality Lead","Non-Quality Lead")</f>
        <v>Non-Quality Lead</v>
      </c>
      <c r="H108" s="39" t="str">
        <f>IFERROR(INDEX(CampTypes,MATCH(I108,CampList,0)),"Unattributed")</f>
        <v>New</v>
      </c>
      <c r="I108" t="inlineStr">
        <is>
          <t>ABO | Natuf | Leads | Unit Franchise | India | Oct26 | V1</t>
        </is>
      </c>
      <c r="J108" t="inlineStr">
        <is>
          <t>ABO | Natuf | Leads | Unit Franchise | India | Oct26 | V1</t>
        </is>
      </c>
      <c r="K108" t="inlineStr">
        <is>
          <t>Direct (campaign tagged in CRM)</t>
        </is>
      </c>
      <c r="L108" t="inlineStr">
        <is>
          <t>Natuf | Broad | Tier1 + Growth Cities | Oct26 | V1</t>
        </is>
      </c>
      <c r="M108" t="inlineStr">
        <is>
          <t>Natuf | Broad | Tier1 + Growth Cities | Oct26 | V1</t>
        </is>
      </c>
      <c r="N108" t="inlineStr">
        <is>
          <t>Natuf | Reel | Brand Ambassador | Heard Of Owning A Cafe | V1</t>
        </is>
      </c>
      <c r="O108" t="inlineStr">
        <is>
          <t>In House Natuf</t>
        </is>
      </c>
      <c r="P108" t="inlineStr">
        <is>
          <t>Facebook</t>
        </is>
      </c>
      <c r="Q108" t="inlineStr">
        <is>
          <t>Vikas Pathak</t>
        </is>
      </c>
      <c r="R108" t="inlineStr">
        <is>
          <t>Hriday Jindal</t>
        </is>
      </c>
      <c r="S108" t="inlineStr">
        <is>
          <t>-</t>
        </is>
      </c>
      <c r="T108" t="inlineStr">
        <is>
          <t>Chhindwara</t>
        </is>
      </c>
      <c r="U108" t="inlineStr">
        <is>
          <t xml:space="preserve"> </t>
        </is>
      </c>
      <c r="V108" t="n">
        <v>1</v>
      </c>
      <c r="W108" t="n">
        <v>1</v>
      </c>
      <c r="X108" t="inlineStr">
        <is>
          <t>XXXXXX9308</t>
        </is>
      </c>
      <c r="Y108" s="72" t="n">
        <v>46326.53994212963</v>
      </c>
    </row>
    <row r="109">
      <c r="A109" s="39" t="inlineStr">
        <is>
          <t>6ae4a7a342a1a194f0c0cb2a</t>
        </is>
      </c>
      <c r="B109" s="72" t="n">
        <v>46325.8266087963</v>
      </c>
      <c r="C109" s="70" t="n">
        <v>46325</v>
      </c>
      <c r="D109" t="inlineStr">
        <is>
          <t>2026-10</t>
        </is>
      </c>
      <c r="E109" t="inlineStr">
        <is>
          <t>Wk of 2026-10-26</t>
        </is>
      </c>
      <c r="F109" t="inlineStr">
        <is>
          <t>Lost</t>
        </is>
      </c>
      <c r="G109" s="39" t="str">
        <f>IF(ISNUMBER(MATCH(F109,QualityStatuses,0)),"Quality Lead","Non-Quality Lead")</f>
        <v>Non-Quality Lead</v>
      </c>
      <c r="H109" s="39" t="str">
        <f>IFERROR(INDEX(CampTypes,MATCH(I109,CampList,0)),"Unattributed")</f>
        <v>New</v>
      </c>
      <c r="I109" t="inlineStr">
        <is>
          <t>ABO | Natuf | Leads | Master Franchise | India | Oct26 | V1</t>
        </is>
      </c>
      <c r="J109" t="inlineStr">
        <is>
          <t>ABO | Natuf | Leads | Master Franchise | India | Oct26 | V1</t>
        </is>
      </c>
      <c r="K109" t="inlineStr">
        <is>
          <t>Direct (campaign tagged in CRM)</t>
        </is>
      </c>
      <c r="L109" t="inlineStr">
        <is>
          <t>Natuf | Broad | Tier1 + Growth Cities | Oct26 | V1</t>
        </is>
      </c>
      <c r="M109" t="inlineStr">
        <is>
          <t>Natuf | Broad | Tier1 + Growth Cities | Oct26 | V1</t>
        </is>
      </c>
      <c r="N109" t="inlineStr">
        <is>
          <t>Natuf | Static | Become A Levantine Food | V1</t>
        </is>
      </c>
      <c r="O109" t="inlineStr">
        <is>
          <t>Natuf_MF</t>
        </is>
      </c>
      <c r="P109" t="inlineStr">
        <is>
          <t>Facebook</t>
        </is>
      </c>
      <c r="Q109" t="inlineStr">
        <is>
          <t>Marshal Malbari</t>
        </is>
      </c>
      <c r="R109" t="inlineStr">
        <is>
          <t>Vanita Joshi</t>
        </is>
      </c>
      <c r="S109" t="inlineStr">
        <is>
          <t>Not Interested</t>
        </is>
      </c>
      <c r="T109" t="inlineStr">
        <is>
          <t>Ahmedabad</t>
        </is>
      </c>
      <c r="U109" t="inlineStr">
        <is>
          <t xml:space="preserve"> </t>
        </is>
      </c>
      <c r="V109" t="n">
        <v>1</v>
      </c>
      <c r="W109" t="n">
        <v>1</v>
      </c>
      <c r="X109" t="inlineStr">
        <is>
          <t>XXXXXX7010</t>
        </is>
      </c>
      <c r="Y109" s="72" t="n">
        <v>46326.52037037037</v>
      </c>
    </row>
    <row r="110">
      <c r="A110" s="39" t="inlineStr">
        <is>
          <t>6ae4a739ce8e739733e25d88</t>
        </is>
      </c>
      <c r="B110" s="72" t="n">
        <v>46325.82538194444</v>
      </c>
      <c r="C110" s="70" t="n">
        <v>46325</v>
      </c>
      <c r="D110" t="inlineStr">
        <is>
          <t>2026-10</t>
        </is>
      </c>
      <c r="E110" t="inlineStr">
        <is>
          <t>Wk of 2026-10-26</t>
        </is>
      </c>
      <c r="F110" t="inlineStr">
        <is>
          <t>Attempt 1</t>
        </is>
      </c>
      <c r="G110" s="39" t="str">
        <f>IF(ISNUMBER(MATCH(F110,QualityStatuses,0)),"Quality Lead","Non-Quality Lead")</f>
        <v>Non-Quality Lead</v>
      </c>
      <c r="H110" s="39" t="str">
        <f>IFERROR(INDEX(CampTypes,MATCH(I110,CampList,0)),"Unattributed")</f>
        <v>New</v>
      </c>
      <c r="I110" t="inlineStr">
        <is>
          <t>ABO | Natuf | Leads | Unit Franchise | India | Oct26 | V1</t>
        </is>
      </c>
      <c r="J110" t="inlineStr">
        <is>
          <t>ABO | Natuf | Leads | Unit Franchise | India | Oct26 | V1</t>
        </is>
      </c>
      <c r="K110" t="inlineStr">
        <is>
          <t>Direct (campaign tagged in CRM)</t>
        </is>
      </c>
      <c r="L110" t="inlineStr">
        <is>
          <t>Natuf | Investors | Tier1 + Growth Cities | Oct26 | V1</t>
        </is>
      </c>
      <c r="M110" t="inlineStr">
        <is>
          <t>Natuf | Investors | Tier1 + Growth Cities | Oct26 | V1</t>
        </is>
      </c>
      <c r="N110" t="inlineStr">
        <is>
          <t>Natuf | Reel | Brand Ambassador | Heard Of Owning A Cafe | V1</t>
        </is>
      </c>
      <c r="O110" t="inlineStr">
        <is>
          <t>In House Natuf</t>
        </is>
      </c>
      <c r="P110" t="inlineStr">
        <is>
          <t>Facebook</t>
        </is>
      </c>
      <c r="Q110" t="inlineStr">
        <is>
          <t>Vikas Pathak</t>
        </is>
      </c>
      <c r="R110" t="inlineStr">
        <is>
          <t xml:space="preserve">Karan </t>
        </is>
      </c>
      <c r="S110" t="inlineStr">
        <is>
          <t>-</t>
        </is>
      </c>
      <c r="T110" t="inlineStr">
        <is>
          <t>Rohtak</t>
        </is>
      </c>
      <c r="U110" t="inlineStr">
        <is>
          <t xml:space="preserve"> </t>
        </is>
      </c>
      <c r="V110" t="n">
        <v>1</v>
      </c>
      <c r="W110" t="n">
        <v>0</v>
      </c>
      <c r="X110" t="inlineStr">
        <is>
          <t>XXXXXX4887</t>
        </is>
      </c>
      <c r="Y110" s="72" t="n">
        <v>46326.52631944444</v>
      </c>
    </row>
    <row r="111">
      <c r="A111" s="39" t="inlineStr">
        <is>
          <t>6ae4a703b686d2051b04cc56</t>
        </is>
      </c>
      <c r="B111" s="72" t="n">
        <v>46325.82475694444</v>
      </c>
      <c r="C111" s="70" t="n">
        <v>46325</v>
      </c>
      <c r="D111" t="inlineStr">
        <is>
          <t>2026-10</t>
        </is>
      </c>
      <c r="E111" t="inlineStr">
        <is>
          <t>Wk of 2026-10-26</t>
        </is>
      </c>
      <c r="F111" t="inlineStr">
        <is>
          <t>New Lead</t>
        </is>
      </c>
      <c r="G111" s="39" t="str">
        <f>IF(ISNUMBER(MATCH(F111,QualityStatuses,0)),"Quality Lead","Non-Quality Lead")</f>
        <v>Non-Quality Lead</v>
      </c>
      <c r="H111" s="39" t="str">
        <f>IFERROR(INDEX(CampTypes,MATCH(I111,CampList,0)),"Unattributed")</f>
        <v>New</v>
      </c>
      <c r="I111" t="inlineStr">
        <is>
          <t>ABO | Natuf | Leads | Unit Franchise | India | Oct26 | V1</t>
        </is>
      </c>
      <c r="J111" t="inlineStr">
        <is>
          <t>ABO | Natuf | Leads | Unit Franchise | India | Oct26 | V1</t>
        </is>
      </c>
      <c r="K111" t="inlineStr">
        <is>
          <t>Direct (campaign tagged in CRM)</t>
        </is>
      </c>
      <c r="L111" t="inlineStr">
        <is>
          <t>Natuf | Investors | Tier1 + Growth Cities | Oct26 | V1</t>
        </is>
      </c>
      <c r="M111" t="inlineStr">
        <is>
          <t>Natuf | Investors | Tier1 + Growth Cities | Oct26 | V1</t>
        </is>
      </c>
      <c r="N111" t="inlineStr">
        <is>
          <t>Natuf | Reel | Brand Ambassador | Heard Of Owning A Cafe | V1</t>
        </is>
      </c>
      <c r="O111" t="inlineStr">
        <is>
          <t>In House Natuf</t>
        </is>
      </c>
      <c r="P111" t="inlineStr">
        <is>
          <t>Facebook</t>
        </is>
      </c>
      <c r="Q111" t="inlineStr">
        <is>
          <t>(Unassigned)</t>
        </is>
      </c>
      <c r="R111" t="inlineStr">
        <is>
          <t>Omkar Navge</t>
        </is>
      </c>
      <c r="S111" t="inlineStr">
        <is>
          <t>-</t>
        </is>
      </c>
      <c r="T111" t="inlineStr">
        <is>
          <t>Pune</t>
        </is>
      </c>
      <c r="U111" t="inlineStr">
        <is>
          <t xml:space="preserve"> </t>
        </is>
      </c>
      <c r="V111" t="n">
        <v>0</v>
      </c>
      <c r="W111" t="n">
        <v>0</v>
      </c>
      <c r="X111" t="inlineStr">
        <is>
          <t>XXXXXX0431</t>
        </is>
      </c>
      <c r="Y111" s="72" t="n">
        <v>46326.52037037037</v>
      </c>
    </row>
    <row r="112">
      <c r="A112" s="39" t="inlineStr">
        <is>
          <t>6ae4a63ad343c18ea207737c</t>
        </is>
      </c>
      <c r="B112" s="72" t="n">
        <v>46325.82243055556</v>
      </c>
      <c r="C112" s="70" t="n">
        <v>46325</v>
      </c>
      <c r="D112" t="inlineStr">
        <is>
          <t>2026-10</t>
        </is>
      </c>
      <c r="E112" t="inlineStr">
        <is>
          <t>Wk of 2026-10-26</t>
        </is>
      </c>
      <c r="F112" t="inlineStr">
        <is>
          <t>Lost</t>
        </is>
      </c>
      <c r="G112" s="39" t="str">
        <f>IF(ISNUMBER(MATCH(F112,QualityStatuses,0)),"Quality Lead","Non-Quality Lead")</f>
        <v>Non-Quality Lead</v>
      </c>
      <c r="H112" s="39" t="str">
        <f>IFERROR(INDEX(CampTypes,MATCH(I112,CampList,0)),"Unattributed")</f>
        <v>New</v>
      </c>
      <c r="I112" t="inlineStr">
        <is>
          <t>ABO | Natuf | Leads | Unit Franchise | India | Oct26 | V1</t>
        </is>
      </c>
      <c r="J112" t="inlineStr">
        <is>
          <t>ABO | Natuf | Leads | Unit Franchise | India | Oct26 | V1</t>
        </is>
      </c>
      <c r="K112" t="inlineStr">
        <is>
          <t>Direct (campaign tagged in CRM)</t>
        </is>
      </c>
      <c r="L112" t="inlineStr">
        <is>
          <t>Natuf | Broad | Tier1 + Growth Cities | Oct26 | V1</t>
        </is>
      </c>
      <c r="M112" t="inlineStr">
        <is>
          <t>Natuf | Broad | Tier1 + Growth Cities | Oct26 | V1</t>
        </is>
      </c>
      <c r="N112" t="inlineStr">
        <is>
          <t>Natuf | Reel | Brand Ambassador | Heard Of Owning A Cafe | V1</t>
        </is>
      </c>
      <c r="O112" t="inlineStr">
        <is>
          <t>In House Natuf</t>
        </is>
      </c>
      <c r="P112" t="inlineStr">
        <is>
          <t>Facebook</t>
        </is>
      </c>
      <c r="Q112" t="inlineStr">
        <is>
          <t>Vikas Pathak</t>
        </is>
      </c>
      <c r="R112" t="inlineStr">
        <is>
          <t>Anish kaundal</t>
        </is>
      </c>
      <c r="S112" t="inlineStr">
        <is>
          <t>Junk</t>
        </is>
      </c>
      <c r="T112" t="inlineStr">
        <is>
          <t>Ahmedabad</t>
        </is>
      </c>
      <c r="U112" t="inlineStr">
        <is>
          <t xml:space="preserve"> </t>
        </is>
      </c>
      <c r="V112" t="n">
        <v>1</v>
      </c>
      <c r="W112" t="n">
        <v>1</v>
      </c>
      <c r="X112" t="inlineStr">
        <is>
          <t>XXXXXX4717</t>
        </is>
      </c>
      <c r="Y112" s="72" t="n">
        <v>46326.53181712963</v>
      </c>
    </row>
    <row r="113">
      <c r="A113" s="39" t="inlineStr">
        <is>
          <t>6ae4a56fb30209d6c9880ed3</t>
        </is>
      </c>
      <c r="B113" s="72" t="n">
        <v>46325.82008101852</v>
      </c>
      <c r="C113" s="70" t="n">
        <v>46325</v>
      </c>
      <c r="D113" t="inlineStr">
        <is>
          <t>2026-10</t>
        </is>
      </c>
      <c r="E113" t="inlineStr">
        <is>
          <t>Wk of 2026-10-26</t>
        </is>
      </c>
      <c r="F113" t="inlineStr">
        <is>
          <t>New Lead</t>
        </is>
      </c>
      <c r="G113" s="39" t="str">
        <f>IF(ISNUMBER(MATCH(F113,QualityStatuses,0)),"Quality Lead","Non-Quality Lead")</f>
        <v>Non-Quality Lead</v>
      </c>
      <c r="H113" s="39" t="str">
        <f>IFERROR(INDEX(CampTypes,MATCH(I113,CampList,0)),"Unattributed")</f>
        <v>New</v>
      </c>
      <c r="I113" t="inlineStr">
        <is>
          <t>ABO | Natuf | Leads | Unit Franchise | India | Oct26 | V1</t>
        </is>
      </c>
      <c r="J113" t="inlineStr">
        <is>
          <t>ABO | Natuf | Leads | Unit Franchise | India | Oct26 | V1</t>
        </is>
      </c>
      <c r="K113" t="inlineStr">
        <is>
          <t>Direct (campaign tagged in CRM)</t>
        </is>
      </c>
      <c r="L113" t="inlineStr">
        <is>
          <t>Natuf | Broad | Tier1 + Growth Cities | Oct26 | V1</t>
        </is>
      </c>
      <c r="M113" t="inlineStr">
        <is>
          <t>Natuf | Broad | Tier1 + Growth Cities | Oct26 | V1</t>
        </is>
      </c>
      <c r="N113" t="inlineStr">
        <is>
          <t>Natuf | Reel | Brand Ambassador | Heard Of Owning A Cafe | V1</t>
        </is>
      </c>
      <c r="O113" t="inlineStr">
        <is>
          <t>In House Natuf</t>
        </is>
      </c>
      <c r="P113" t="inlineStr">
        <is>
          <t>Facebook</t>
        </is>
      </c>
      <c r="Q113" t="inlineStr">
        <is>
          <t>(Unassigned)</t>
        </is>
      </c>
      <c r="R113" t="inlineStr">
        <is>
          <t>Omkar Navge</t>
        </is>
      </c>
      <c r="S113" t="inlineStr">
        <is>
          <t>-</t>
        </is>
      </c>
      <c r="T113" t="inlineStr">
        <is>
          <t>Patna</t>
        </is>
      </c>
      <c r="U113" t="inlineStr">
        <is>
          <t xml:space="preserve"> </t>
        </is>
      </c>
      <c r="V113" t="n">
        <v>0</v>
      </c>
      <c r="W113" t="n">
        <v>0</v>
      </c>
      <c r="X113" t="inlineStr">
        <is>
          <t>XXXXXX8425</t>
        </is>
      </c>
      <c r="Y113" s="72" t="n">
        <v>46326.52037037037</v>
      </c>
    </row>
    <row r="114">
      <c r="A114" s="39" t="inlineStr">
        <is>
          <t>6ae4a4e8a6f55121737d0480</t>
        </is>
      </c>
      <c r="B114" s="72" t="n">
        <v>46325.81851851852</v>
      </c>
      <c r="C114" s="70" t="n">
        <v>46325</v>
      </c>
      <c r="D114" t="inlineStr">
        <is>
          <t>2026-10</t>
        </is>
      </c>
      <c r="E114" t="inlineStr">
        <is>
          <t>Wk of 2026-10-26</t>
        </is>
      </c>
      <c r="F114" t="inlineStr">
        <is>
          <t>New Lead</t>
        </is>
      </c>
      <c r="G114" s="39" t="str">
        <f>IF(ISNUMBER(MATCH(F114,QualityStatuses,0)),"Quality Lead","Non-Quality Lead")</f>
        <v>Non-Quality Lead</v>
      </c>
      <c r="H114" s="39" t="str">
        <f>IFERROR(INDEX(CampTypes,MATCH(I114,CampList,0)),"Unattributed")</f>
        <v>New</v>
      </c>
      <c r="I114" t="inlineStr">
        <is>
          <t>ABO | Natuf | Leads | Unit Franchise | India | Oct26 | V1</t>
        </is>
      </c>
      <c r="J114" t="inlineStr">
        <is>
          <t>ABO | Natuf | Leads | Unit Franchise | India | Oct26 | V1</t>
        </is>
      </c>
      <c r="K114" t="inlineStr">
        <is>
          <t>Direct (campaign tagged in CRM)</t>
        </is>
      </c>
      <c r="L114" t="inlineStr">
        <is>
          <t>Natuf | Broad | Tier1 + Growth Cities | Oct26 | V1</t>
        </is>
      </c>
      <c r="M114" t="inlineStr">
        <is>
          <t>Natuf | Broad | Tier1 + Growth Cities | Oct26 | V1</t>
        </is>
      </c>
      <c r="N114" t="inlineStr">
        <is>
          <t>Natuf | Reel | Brand Ambassador | Heard Of Owning A Cafe | V1</t>
        </is>
      </c>
      <c r="O114" t="inlineStr">
        <is>
          <t>In House Natuf</t>
        </is>
      </c>
      <c r="P114" t="inlineStr">
        <is>
          <t>Facebook</t>
        </is>
      </c>
      <c r="Q114" t="inlineStr">
        <is>
          <t>Marshal Malbari</t>
        </is>
      </c>
      <c r="R114" t="inlineStr">
        <is>
          <t>Shubham Menon</t>
        </is>
      </c>
      <c r="S114" t="inlineStr">
        <is>
          <t>-</t>
        </is>
      </c>
      <c r="T114" t="inlineStr">
        <is>
          <t>Baroda</t>
        </is>
      </c>
      <c r="U114" t="inlineStr">
        <is>
          <t xml:space="preserve"> </t>
        </is>
      </c>
      <c r="V114" t="n">
        <v>0</v>
      </c>
      <c r="W114" t="n">
        <v>0</v>
      </c>
      <c r="X114" t="inlineStr">
        <is>
          <t>XXXXXX8111</t>
        </is>
      </c>
      <c r="Y114" s="72" t="n">
        <v>46326.52037037037</v>
      </c>
    </row>
    <row r="115">
      <c r="A115" s="39" t="inlineStr">
        <is>
          <t>6ae4a2e89bad28ad6de3a9fb</t>
        </is>
      </c>
      <c r="B115" s="72" t="n">
        <v>46325.81259259259</v>
      </c>
      <c r="C115" s="70" t="n">
        <v>46325</v>
      </c>
      <c r="D115" t="inlineStr">
        <is>
          <t>2026-10</t>
        </is>
      </c>
      <c r="E115" t="inlineStr">
        <is>
          <t>Wk of 2026-10-26</t>
        </is>
      </c>
      <c r="F115" t="inlineStr">
        <is>
          <t>New Lead</t>
        </is>
      </c>
      <c r="G115" s="39" t="str">
        <f>IF(ISNUMBER(MATCH(F115,QualityStatuses,0)),"Quality Lead","Non-Quality Lead")</f>
        <v>Non-Quality Lead</v>
      </c>
      <c r="H115" s="39" t="str">
        <f>IFERROR(INDEX(CampTypes,MATCH(I115,CampList,0)),"Unattributed")</f>
        <v>New</v>
      </c>
      <c r="I115" t="inlineStr">
        <is>
          <t>ABO | Natuf | Leads | Unit Franchise | India | Oct26 | V1</t>
        </is>
      </c>
      <c r="J115" t="inlineStr">
        <is>
          <t>ABO | Natuf | Leads | Unit Franchise | India | Oct26 | V1</t>
        </is>
      </c>
      <c r="K115" t="inlineStr">
        <is>
          <t>Direct (campaign tagged in CRM)</t>
        </is>
      </c>
      <c r="L115" t="inlineStr">
        <is>
          <t>Natuf | Business Owners | Tier1 + Growth Cities | Oct26 | V1</t>
        </is>
      </c>
      <c r="M115" t="inlineStr">
        <is>
          <t>Natuf | Business Owners | Tier1 + Growth Cities | Oct26 | V1</t>
        </is>
      </c>
      <c r="N115" t="inlineStr">
        <is>
          <t>Natuf | Reel | Brand Ambassador | Heard Of Owning A Cafe | V1</t>
        </is>
      </c>
      <c r="O115" t="inlineStr">
        <is>
          <t>In House Natuf</t>
        </is>
      </c>
      <c r="P115" t="inlineStr">
        <is>
          <t>Facebook</t>
        </is>
      </c>
      <c r="Q115" t="inlineStr">
        <is>
          <t>(Unassigned)</t>
        </is>
      </c>
      <c r="R115" t="inlineStr">
        <is>
          <t>Omkar Navge</t>
        </is>
      </c>
      <c r="S115" t="inlineStr">
        <is>
          <t>-</t>
        </is>
      </c>
      <c r="T115" t="inlineStr">
        <is>
          <t>Aurangabad</t>
        </is>
      </c>
      <c r="U115" t="inlineStr">
        <is>
          <t xml:space="preserve"> </t>
        </is>
      </c>
      <c r="V115" t="n">
        <v>0</v>
      </c>
      <c r="W115" t="n">
        <v>0</v>
      </c>
      <c r="X115" t="inlineStr">
        <is>
          <t>XXXXXX3286</t>
        </is>
      </c>
      <c r="Y115" s="72" t="n">
        <v>46326.52037037037</v>
      </c>
    </row>
    <row r="116">
      <c r="A116" s="39" t="inlineStr">
        <is>
          <t>6ae4a1286a060b936299b4a7</t>
        </is>
      </c>
      <c r="B116" s="72" t="n">
        <v>46325.80740740741</v>
      </c>
      <c r="C116" s="70" t="n">
        <v>46325</v>
      </c>
      <c r="D116" t="inlineStr">
        <is>
          <t>2026-10</t>
        </is>
      </c>
      <c r="E116" t="inlineStr">
        <is>
          <t>Wk of 2026-10-26</t>
        </is>
      </c>
      <c r="F116" t="inlineStr">
        <is>
          <t>New Lead</t>
        </is>
      </c>
      <c r="G116" s="39" t="str">
        <f>IF(ISNUMBER(MATCH(F116,QualityStatuses,0)),"Quality Lead","Non-Quality Lead")</f>
        <v>Non-Quality Lead</v>
      </c>
      <c r="H116" s="39" t="str">
        <f>IFERROR(INDEX(CampTypes,MATCH(I116,CampList,0)),"Unattributed")</f>
        <v>New</v>
      </c>
      <c r="I116" t="inlineStr">
        <is>
          <t>ABO | Natuf | Leads | Unit Franchise | India | Oct26 | V1</t>
        </is>
      </c>
      <c r="J116" t="inlineStr">
        <is>
          <t>ABO | Natuf | Leads | Unit Franchise | India | Oct26 | V1</t>
        </is>
      </c>
      <c r="K116" t="inlineStr">
        <is>
          <t>Direct (campaign tagged in CRM)</t>
        </is>
      </c>
      <c r="L116" t="inlineStr">
        <is>
          <t>Natuf | Broad | Tier1 + Growth Cities | Oct26 | V1</t>
        </is>
      </c>
      <c r="M116" t="inlineStr">
        <is>
          <t>Natuf | Broad | Tier1 + Growth Cities | Oct26 | V1</t>
        </is>
      </c>
      <c r="N116" t="inlineStr">
        <is>
          <t>Natuf | Reel | Brand Ambassador | Heard Of Owning A Cafe | V1</t>
        </is>
      </c>
      <c r="O116" t="inlineStr">
        <is>
          <t>In House Natuf</t>
        </is>
      </c>
      <c r="P116" t="inlineStr">
        <is>
          <t>Facebook</t>
        </is>
      </c>
      <c r="Q116" t="inlineStr">
        <is>
          <t>Marshal Malbari</t>
        </is>
      </c>
      <c r="R116" t="inlineStr">
        <is>
          <t>Tanishq A</t>
        </is>
      </c>
      <c r="S116" t="inlineStr">
        <is>
          <t>-</t>
        </is>
      </c>
      <c r="T116" t="inlineStr">
        <is>
          <t>Bangalore</t>
        </is>
      </c>
      <c r="U116" t="inlineStr">
        <is>
          <t xml:space="preserve"> </t>
        </is>
      </c>
      <c r="V116" t="n">
        <v>0</v>
      </c>
      <c r="W116" t="n">
        <v>0</v>
      </c>
      <c r="X116" t="inlineStr">
        <is>
          <t>XXXXXX7440</t>
        </is>
      </c>
      <c r="Y116" s="72" t="n">
        <v>46326.52037037037</v>
      </c>
    </row>
    <row r="117">
      <c r="A117" s="39" t="inlineStr">
        <is>
          <t>6ae4a103b0d362ffe5e83ead</t>
        </is>
      </c>
      <c r="B117" s="72" t="n">
        <v>46325.80697916666</v>
      </c>
      <c r="C117" s="70" t="n">
        <v>46325</v>
      </c>
      <c r="D117" t="inlineStr">
        <is>
          <t>2026-10</t>
        </is>
      </c>
      <c r="E117" t="inlineStr">
        <is>
          <t>Wk of 2026-10-26</t>
        </is>
      </c>
      <c r="F117" t="inlineStr">
        <is>
          <t>New Lead</t>
        </is>
      </c>
      <c r="G117" s="39" t="str">
        <f>IF(ISNUMBER(MATCH(F117,QualityStatuses,0)),"Quality Lead","Non-Quality Lead")</f>
        <v>Non-Quality Lead</v>
      </c>
      <c r="H117" s="39" t="str">
        <f>IFERROR(INDEX(CampTypes,MATCH(I117,CampList,0)),"Unattributed")</f>
        <v>New</v>
      </c>
      <c r="I117" t="inlineStr">
        <is>
          <t>ABO | Natuf | Leads | Unit Franchise | India | Oct26 | V1</t>
        </is>
      </c>
      <c r="J117" t="inlineStr">
        <is>
          <t>ABO | Natuf | Leads | Unit Franchise | India | Oct26 | V1</t>
        </is>
      </c>
      <c r="K117" t="inlineStr">
        <is>
          <t>Direct (campaign tagged in CRM)</t>
        </is>
      </c>
      <c r="L117" t="inlineStr">
        <is>
          <t>Natuf | Business Owners | Tier1 + Growth Cities | Oct26 | V1</t>
        </is>
      </c>
      <c r="M117" t="inlineStr">
        <is>
          <t>Natuf | Business Owners | Tier1 + Growth Cities | Oct26 | V1</t>
        </is>
      </c>
      <c r="N117" t="inlineStr">
        <is>
          <t>Natuf | Reel | Brand Ambassador | Heard Of Owning A Cafe | V1</t>
        </is>
      </c>
      <c r="O117" t="inlineStr">
        <is>
          <t>In House Natuf</t>
        </is>
      </c>
      <c r="P117" t="inlineStr">
        <is>
          <t>Facebook</t>
        </is>
      </c>
      <c r="Q117" t="inlineStr">
        <is>
          <t>(Unassigned)</t>
        </is>
      </c>
      <c r="R117" t="inlineStr">
        <is>
          <t>Omkar Navge</t>
        </is>
      </c>
      <c r="S117" t="inlineStr">
        <is>
          <t>-</t>
        </is>
      </c>
      <c r="T117" t="inlineStr">
        <is>
          <t>Mumbai</t>
        </is>
      </c>
      <c r="U117" t="inlineStr">
        <is>
          <t xml:space="preserve"> </t>
        </is>
      </c>
      <c r="V117" t="n">
        <v>0</v>
      </c>
      <c r="W117" t="n">
        <v>0</v>
      </c>
      <c r="X117" t="inlineStr">
        <is>
          <t>XXXXXX9744</t>
        </is>
      </c>
      <c r="Y117" s="72" t="n">
        <v>46326.52037037037</v>
      </c>
    </row>
    <row r="118">
      <c r="A118" s="39" t="inlineStr">
        <is>
          <t>6ae4a06dd47f3486d86715ba</t>
        </is>
      </c>
      <c r="B118" s="72" t="n">
        <v>46325.80524305555</v>
      </c>
      <c r="C118" s="70" t="n">
        <v>46325</v>
      </c>
      <c r="D118" t="inlineStr">
        <is>
          <t>2026-10</t>
        </is>
      </c>
      <c r="E118" t="inlineStr">
        <is>
          <t>Wk of 2026-10-26</t>
        </is>
      </c>
      <c r="F118" t="inlineStr">
        <is>
          <t>New Lead</t>
        </is>
      </c>
      <c r="G118" s="39" t="str">
        <f>IF(ISNUMBER(MATCH(F118,QualityStatuses,0)),"Quality Lead","Non-Quality Lead")</f>
        <v>Non-Quality Lead</v>
      </c>
      <c r="H118" s="39" t="str">
        <f>IFERROR(INDEX(CampTypes,MATCH(I118,CampList,0)),"Unattributed")</f>
        <v>New</v>
      </c>
      <c r="I118" t="inlineStr">
        <is>
          <t>ABO | Natuf | Leads | Master Franchise | India | Oct26 | V1</t>
        </is>
      </c>
      <c r="J118" t="inlineStr">
        <is>
          <t>ABO | Natuf | Leads | Master Franchise | India | Oct26 | V1</t>
        </is>
      </c>
      <c r="K118" t="inlineStr">
        <is>
          <t>Direct (campaign tagged in CRM)</t>
        </is>
      </c>
      <c r="L118" t="inlineStr">
        <is>
          <t>Natuf | Business Owners | Tier1 + Growth Cities | Oct26 | V1</t>
        </is>
      </c>
      <c r="M118" t="inlineStr">
        <is>
          <t>Natuf | Business Owners | Tier1 + Growth Cities | Oct26 | V1</t>
        </is>
      </c>
      <c r="N118" t="inlineStr">
        <is>
          <t>Natuf | Static | Become A Levantine Food | V1</t>
        </is>
      </c>
      <c r="O118" t="inlineStr">
        <is>
          <t>Natuf_MF</t>
        </is>
      </c>
      <c r="P118" t="inlineStr">
        <is>
          <t>Facebook</t>
        </is>
      </c>
      <c r="Q118" t="inlineStr">
        <is>
          <t>Marshal Malbari</t>
        </is>
      </c>
      <c r="R118" t="inlineStr">
        <is>
          <t>Tanishq A</t>
        </is>
      </c>
      <c r="S118" t="inlineStr">
        <is>
          <t>-</t>
        </is>
      </c>
      <c r="T118" t="inlineStr">
        <is>
          <t>Kantabanji</t>
        </is>
      </c>
      <c r="U118" t="inlineStr">
        <is>
          <t xml:space="preserve"> </t>
        </is>
      </c>
      <c r="V118" t="n">
        <v>0</v>
      </c>
      <c r="W118" t="n">
        <v>0</v>
      </c>
      <c r="X118" t="inlineStr">
        <is>
          <t>XXXXXX9002</t>
        </is>
      </c>
      <c r="Y118" s="72" t="n">
        <v>46326.52037037037</v>
      </c>
    </row>
    <row r="119">
      <c r="A119" s="39" t="inlineStr">
        <is>
          <t>6ae4a06927122f92468b38d1</t>
        </is>
      </c>
      <c r="B119" s="72" t="n">
        <v>46325.80519675926</v>
      </c>
      <c r="C119" s="70" t="n">
        <v>46325</v>
      </c>
      <c r="D119" t="inlineStr">
        <is>
          <t>2026-10</t>
        </is>
      </c>
      <c r="E119" t="inlineStr">
        <is>
          <t>Wk of 2026-10-26</t>
        </is>
      </c>
      <c r="F119" t="inlineStr">
        <is>
          <t>New Lead</t>
        </is>
      </c>
      <c r="G119" s="39" t="str">
        <f>IF(ISNUMBER(MATCH(F119,QualityStatuses,0)),"Quality Lead","Non-Quality Lead")</f>
        <v>Non-Quality Lead</v>
      </c>
      <c r="H119" s="39" t="str">
        <f>IFERROR(INDEX(CampTypes,MATCH(I119,CampList,0)),"Unattributed")</f>
        <v>New</v>
      </c>
      <c r="I119" t="inlineStr">
        <is>
          <t>ABO | Natuf | Leads | Unit Franchise | India | Oct26 | V1</t>
        </is>
      </c>
      <c r="J119" t="inlineStr">
        <is>
          <t>ABO | Natuf | Leads | Unit Franchise | India | Oct26 | V1</t>
        </is>
      </c>
      <c r="K119" t="inlineStr">
        <is>
          <t>Direct (campaign tagged in CRM)</t>
        </is>
      </c>
      <c r="L119" t="inlineStr">
        <is>
          <t>Natuf | Broad | Tier1 + Growth Cities | Oct26 | V1</t>
        </is>
      </c>
      <c r="M119" t="inlineStr">
        <is>
          <t>Natuf | Broad | Tier1 + Growth Cities | Oct26 | V1</t>
        </is>
      </c>
      <c r="N119" t="inlineStr">
        <is>
          <t>Natuf | Reel | Brand Ambassador | Heard Of Owning A Cafe | V1</t>
        </is>
      </c>
      <c r="O119" t="inlineStr">
        <is>
          <t>In House Natuf</t>
        </is>
      </c>
      <c r="P119" t="inlineStr">
        <is>
          <t>Facebook</t>
        </is>
      </c>
      <c r="Q119" t="inlineStr">
        <is>
          <t>(Unassigned)</t>
        </is>
      </c>
      <c r="R119" t="inlineStr">
        <is>
          <t>Omkar Navge</t>
        </is>
      </c>
      <c r="S119" t="inlineStr">
        <is>
          <t>-</t>
        </is>
      </c>
      <c r="T119" t="inlineStr">
        <is>
          <t>Mumbai</t>
        </is>
      </c>
      <c r="U119" t="inlineStr">
        <is>
          <t xml:space="preserve"> </t>
        </is>
      </c>
      <c r="V119" t="n">
        <v>0</v>
      </c>
      <c r="W119" t="n">
        <v>0</v>
      </c>
      <c r="X119" t="inlineStr">
        <is>
          <t>XXXXXX8102</t>
        </is>
      </c>
      <c r="Y119" s="72" t="n">
        <v>46326.52037037037</v>
      </c>
    </row>
    <row r="120">
      <c r="A120" s="39" t="inlineStr">
        <is>
          <t>6ae49e39737b893c1fdb8cbd</t>
        </is>
      </c>
      <c r="B120" s="72" t="n">
        <v>46325.79871527778</v>
      </c>
      <c r="C120" s="70" t="n">
        <v>46325</v>
      </c>
      <c r="D120" t="inlineStr">
        <is>
          <t>2026-10</t>
        </is>
      </c>
      <c r="E120" t="inlineStr">
        <is>
          <t>Wk of 2026-10-26</t>
        </is>
      </c>
      <c r="F120" t="inlineStr">
        <is>
          <t>New Lead</t>
        </is>
      </c>
      <c r="G120" s="39" t="str">
        <f>IF(ISNUMBER(MATCH(F120,QualityStatuses,0)),"Quality Lead","Non-Quality Lead")</f>
        <v>Non-Quality Lead</v>
      </c>
      <c r="H120" s="39" t="str">
        <f>IFERROR(INDEX(CampTypes,MATCH(I120,CampList,0)),"Unattributed")</f>
        <v>New</v>
      </c>
      <c r="I120" t="inlineStr">
        <is>
          <t>ABO | Natuf | Leads | Unit Franchise | India | Oct26 | V1</t>
        </is>
      </c>
      <c r="J120" t="inlineStr">
        <is>
          <t>ABO | Natuf | Leads | Unit Franchise | India | Oct26 | V1</t>
        </is>
      </c>
      <c r="K120" t="inlineStr">
        <is>
          <t>Direct (campaign tagged in CRM)</t>
        </is>
      </c>
      <c r="L120" t="inlineStr">
        <is>
          <t>Natuf | Broad | Tier1 + Growth Cities | Oct26 | V1</t>
        </is>
      </c>
      <c r="M120" t="inlineStr">
        <is>
          <t>Natuf | Broad | Tier1 + Growth Cities | Oct26 | V1</t>
        </is>
      </c>
      <c r="N120" t="inlineStr">
        <is>
          <t>Natuf | Reel | Brand Ambassador | Heard Of Owning A Cafe | V1</t>
        </is>
      </c>
      <c r="O120" t="inlineStr">
        <is>
          <t>In House Natuf</t>
        </is>
      </c>
      <c r="P120" t="inlineStr">
        <is>
          <t>Facebook</t>
        </is>
      </c>
      <c r="Q120" t="inlineStr">
        <is>
          <t>Marshal Malbari</t>
        </is>
      </c>
      <c r="R120" t="inlineStr">
        <is>
          <t>Drishti Lodhia</t>
        </is>
      </c>
      <c r="S120" t="inlineStr">
        <is>
          <t>-</t>
        </is>
      </c>
      <c r="T120" t="inlineStr">
        <is>
          <t>Hyderabad</t>
        </is>
      </c>
      <c r="U120" t="inlineStr">
        <is>
          <t xml:space="preserve"> </t>
        </is>
      </c>
      <c r="V120" t="n">
        <v>0</v>
      </c>
      <c r="W120" t="n">
        <v>0</v>
      </c>
      <c r="X120" t="inlineStr">
        <is>
          <t>XXXXXX5647</t>
        </is>
      </c>
      <c r="Y120" s="72" t="n">
        <v>46326.52037037037</v>
      </c>
    </row>
    <row r="121">
      <c r="A121" s="39" t="inlineStr">
        <is>
          <t>6ae49cfb7ca082d7ada3d49a</t>
        </is>
      </c>
      <c r="B121" s="72" t="n">
        <v>46325.79503472222</v>
      </c>
      <c r="C121" s="70" t="n">
        <v>46325</v>
      </c>
      <c r="D121" t="inlineStr">
        <is>
          <t>2026-10</t>
        </is>
      </c>
      <c r="E121" t="inlineStr">
        <is>
          <t>Wk of 2026-10-26</t>
        </is>
      </c>
      <c r="F121" t="inlineStr">
        <is>
          <t>New Lead</t>
        </is>
      </c>
      <c r="G121" s="39" t="str">
        <f>IF(ISNUMBER(MATCH(F121,QualityStatuses,0)),"Quality Lead","Non-Quality Lead")</f>
        <v>Non-Quality Lead</v>
      </c>
      <c r="H121" s="39" t="str">
        <f>IFERROR(INDEX(CampTypes,MATCH(I121,CampList,0)),"Unattributed")</f>
        <v>New</v>
      </c>
      <c r="I121" t="inlineStr">
        <is>
          <t>ABO | Natuf | Leads | Unit Franchise | India | Oct26 | V1</t>
        </is>
      </c>
      <c r="J121" t="inlineStr">
        <is>
          <t>ABO | Natuf | Leads | Unit Franchise | India | Oct26 | V1</t>
        </is>
      </c>
      <c r="K121" t="inlineStr">
        <is>
          <t>Direct (campaign tagged in CRM)</t>
        </is>
      </c>
      <c r="L121" t="inlineStr">
        <is>
          <t>Natuf | Broad | Tier1 + Growth Cities | Oct26 | V1</t>
        </is>
      </c>
      <c r="M121" t="inlineStr">
        <is>
          <t>Natuf | Broad | Tier1 + Growth Cities | Oct26 | V1</t>
        </is>
      </c>
      <c r="N121" t="inlineStr">
        <is>
          <t>Natuf | Reel | Brand Ambassador | Heard Of Owning A Cafe | V1</t>
        </is>
      </c>
      <c r="O121" t="inlineStr">
        <is>
          <t>In House Natuf</t>
        </is>
      </c>
      <c r="P121" t="inlineStr">
        <is>
          <t>Facebook</t>
        </is>
      </c>
      <c r="Q121" t="inlineStr">
        <is>
          <t>(Unassigned)</t>
        </is>
      </c>
      <c r="R121" t="inlineStr">
        <is>
          <t>Omkar Navge</t>
        </is>
      </c>
      <c r="S121" t="inlineStr">
        <is>
          <t>-</t>
        </is>
      </c>
      <c r="T121" t="inlineStr">
        <is>
          <t>Delhi</t>
        </is>
      </c>
      <c r="U121" t="inlineStr">
        <is>
          <t xml:space="preserve"> </t>
        </is>
      </c>
      <c r="V121" t="n">
        <v>0</v>
      </c>
      <c r="W121" t="n">
        <v>0</v>
      </c>
      <c r="X121" t="inlineStr">
        <is>
          <t>XXXXXX7390</t>
        </is>
      </c>
      <c r="Y121" s="72" t="n">
        <v>46326.52037037037</v>
      </c>
    </row>
    <row r="122">
      <c r="A122" s="39" t="inlineStr">
        <is>
          <t>6ae49abb45d55f7c2cb41ebf</t>
        </is>
      </c>
      <c r="B122" s="72" t="n">
        <v>46325.78836805555</v>
      </c>
      <c r="C122" s="70" t="n">
        <v>46325</v>
      </c>
      <c r="D122" t="inlineStr">
        <is>
          <t>2026-10</t>
        </is>
      </c>
      <c r="E122" t="inlineStr">
        <is>
          <t>Wk of 2026-10-26</t>
        </is>
      </c>
      <c r="F122" t="inlineStr">
        <is>
          <t>New Lead</t>
        </is>
      </c>
      <c r="G122" s="39" t="str">
        <f>IF(ISNUMBER(MATCH(F122,QualityStatuses,0)),"Quality Lead","Non-Quality Lead")</f>
        <v>Non-Quality Lead</v>
      </c>
      <c r="H122" s="39" t="str">
        <f>IFERROR(INDEX(CampTypes,MATCH(I122,CampList,0)),"Unattributed")</f>
        <v>New</v>
      </c>
      <c r="I122" t="inlineStr">
        <is>
          <t>ABO | Natuf | Leads | Unit Franchise | India | Oct26 | V1</t>
        </is>
      </c>
      <c r="J122" t="inlineStr">
        <is>
          <t>ABO | Natuf | Leads | Unit Franchise | India | Oct26 | V1</t>
        </is>
      </c>
      <c r="K122" t="inlineStr">
        <is>
          <t>Direct (campaign tagged in CRM)</t>
        </is>
      </c>
      <c r="L122" t="inlineStr">
        <is>
          <t>Natuf | Business Owners | Tier1 + Growth Cities | Oct26 | V1</t>
        </is>
      </c>
      <c r="M122" t="inlineStr">
        <is>
          <t>Natuf | Business Owners | Tier1 + Growth Cities | Oct26 | V1</t>
        </is>
      </c>
      <c r="N122" t="inlineStr">
        <is>
          <t>Natuf | Reel | Brand Ambassador | Heard Of Owning A Cafe | V1</t>
        </is>
      </c>
      <c r="O122" t="inlineStr">
        <is>
          <t>In House Natuf</t>
        </is>
      </c>
      <c r="P122" t="inlineStr">
        <is>
          <t>Facebook</t>
        </is>
      </c>
      <c r="Q122" t="inlineStr">
        <is>
          <t>(Unassigned)</t>
        </is>
      </c>
      <c r="R122" t="inlineStr">
        <is>
          <t>Omkar Navge</t>
        </is>
      </c>
      <c r="S122" t="inlineStr">
        <is>
          <t>-</t>
        </is>
      </c>
      <c r="T122" t="inlineStr">
        <is>
          <t>Nashik</t>
        </is>
      </c>
      <c r="U122" t="inlineStr">
        <is>
          <t xml:space="preserve"> </t>
        </is>
      </c>
      <c r="V122" t="n">
        <v>0</v>
      </c>
      <c r="W122" t="n">
        <v>0</v>
      </c>
      <c r="X122" t="inlineStr">
        <is>
          <t>XXXXXX0999</t>
        </is>
      </c>
      <c r="Y122" s="72" t="n">
        <v>46326.52037037037</v>
      </c>
    </row>
    <row r="123">
      <c r="A123" s="39" t="inlineStr">
        <is>
          <t>6ae4965936e304ad43c45f54</t>
        </is>
      </c>
      <c r="B123" s="72" t="n">
        <v>46325.77538194445</v>
      </c>
      <c r="C123" s="70" t="n">
        <v>46325</v>
      </c>
      <c r="D123" t="inlineStr">
        <is>
          <t>2026-10</t>
        </is>
      </c>
      <c r="E123" t="inlineStr">
        <is>
          <t>Wk of 2026-10-26</t>
        </is>
      </c>
      <c r="F123" t="inlineStr">
        <is>
          <t>Details Shared</t>
        </is>
      </c>
      <c r="G123" s="39" t="str">
        <f>IF(ISNUMBER(MATCH(F123,QualityStatuses,0)),"Quality Lead","Non-Quality Lead")</f>
        <v>Quality Lead</v>
      </c>
      <c r="H123" s="39" t="str">
        <f>IFERROR(INDEX(CampTypes,MATCH(I123,CampList,0)),"Unattributed")</f>
        <v>New</v>
      </c>
      <c r="I123" t="inlineStr">
        <is>
          <t>ABO | Natuf | Leads | Unit Franchise | India | Oct26 | V1</t>
        </is>
      </c>
      <c r="J123" t="inlineStr">
        <is>
          <t>ABO | Natuf | Leads | Unit Franchise | India | Oct26 | V1</t>
        </is>
      </c>
      <c r="K123" t="inlineStr">
        <is>
          <t>Direct (campaign tagged in CRM)</t>
        </is>
      </c>
      <c r="L123" t="inlineStr">
        <is>
          <t>Natuf | Business Owners | Tier1 + Growth Cities | Oct26 | V1</t>
        </is>
      </c>
      <c r="M123" t="inlineStr">
        <is>
          <t>Natuf | Business Owners | Tier1 + Growth Cities | Oct26 | V1</t>
        </is>
      </c>
      <c r="N123" t="inlineStr">
        <is>
          <t>Natuf | Reel | Brand Ambassador | Heard Of Owning A Cafe | V1</t>
        </is>
      </c>
      <c r="O123" t="inlineStr">
        <is>
          <t>In House Natuf</t>
        </is>
      </c>
      <c r="P123" t="inlineStr">
        <is>
          <t>Facebook</t>
        </is>
      </c>
      <c r="Q123" t="inlineStr">
        <is>
          <t>Vikas Pathak</t>
        </is>
      </c>
      <c r="R123" t="inlineStr">
        <is>
          <t>Hriday Jindal</t>
        </is>
      </c>
      <c r="S123" t="inlineStr">
        <is>
          <t>-</t>
        </is>
      </c>
      <c r="T123" t="inlineStr">
        <is>
          <t>Bhopal</t>
        </is>
      </c>
      <c r="U123" t="inlineStr">
        <is>
          <t xml:space="preserve"> </t>
        </is>
      </c>
      <c r="V123" t="n">
        <v>1</v>
      </c>
      <c r="W123" t="n">
        <v>1</v>
      </c>
      <c r="X123" t="inlineStr">
        <is>
          <t>XXXXXX5301</t>
        </is>
      </c>
      <c r="Y123" s="72" t="n">
        <v>46326.52037037037</v>
      </c>
    </row>
    <row r="124">
      <c r="A124" s="39" t="inlineStr">
        <is>
          <t>6ae494f0ac3e71f371303ab6</t>
        </is>
      </c>
      <c r="B124" s="72" t="n">
        <v>46325.77120370371</v>
      </c>
      <c r="C124" s="70" t="n">
        <v>46325</v>
      </c>
      <c r="D124" t="inlineStr">
        <is>
          <t>2026-10</t>
        </is>
      </c>
      <c r="E124" t="inlineStr">
        <is>
          <t>Wk of 2026-10-26</t>
        </is>
      </c>
      <c r="F124" t="inlineStr">
        <is>
          <t>New Lead</t>
        </is>
      </c>
      <c r="G124" s="39" t="str">
        <f>IF(ISNUMBER(MATCH(F124,QualityStatuses,0)),"Quality Lead","Non-Quality Lead")</f>
        <v>Non-Quality Lead</v>
      </c>
      <c r="H124" s="39" t="str">
        <f>IFERROR(INDEX(CampTypes,MATCH(I124,CampList,0)),"Unattributed")</f>
        <v>New</v>
      </c>
      <c r="I124" t="inlineStr">
        <is>
          <t>ABO | Natuf | Leads | Master Franchise | India | Oct26 | V1</t>
        </is>
      </c>
      <c r="J124" t="inlineStr">
        <is>
          <t>ABO | Natuf | Leads | Master Franchise | India | Oct26 | V1</t>
        </is>
      </c>
      <c r="K124" t="inlineStr">
        <is>
          <t>Direct (campaign tagged in CRM)</t>
        </is>
      </c>
      <c r="L124" t="inlineStr">
        <is>
          <t>Natuf | Business Owners | Tier1 + Growth Cities | Oct26 | V1</t>
        </is>
      </c>
      <c r="M124" t="inlineStr">
        <is>
          <t>Natuf | Business Owners | Tier1 + Growth Cities | Oct26 | V1</t>
        </is>
      </c>
      <c r="N124" t="inlineStr">
        <is>
          <t>Natuf | Static | Become A Levantine Food | V1</t>
        </is>
      </c>
      <c r="O124" t="inlineStr">
        <is>
          <t>Natuf_MF</t>
        </is>
      </c>
      <c r="P124" t="inlineStr">
        <is>
          <t>Facebook</t>
        </is>
      </c>
      <c r="Q124" t="inlineStr">
        <is>
          <t>Marshal Malbari</t>
        </is>
      </c>
      <c r="R124" t="inlineStr">
        <is>
          <t>Shubham Menon</t>
        </is>
      </c>
      <c r="S124" t="inlineStr">
        <is>
          <t>-</t>
        </is>
      </c>
      <c r="T124" t="inlineStr">
        <is>
          <t>Suraj maravi</t>
        </is>
      </c>
      <c r="U124" t="inlineStr">
        <is>
          <t xml:space="preserve"> </t>
        </is>
      </c>
      <c r="V124" t="n">
        <v>0</v>
      </c>
      <c r="W124" t="n">
        <v>0</v>
      </c>
      <c r="X124" t="inlineStr">
        <is>
          <t>XXXXXX0378</t>
        </is>
      </c>
      <c r="Y124" s="72" t="n">
        <v>46326.52037037037</v>
      </c>
    </row>
    <row r="125">
      <c r="A125" s="39" t="inlineStr">
        <is>
          <t>6ae493eb36e304ad43c45cf7</t>
        </is>
      </c>
      <c r="B125" s="72" t="n">
        <v>46325.76818287037</v>
      </c>
      <c r="C125" s="70" t="n">
        <v>46325</v>
      </c>
      <c r="D125" t="inlineStr">
        <is>
          <t>2026-10</t>
        </is>
      </c>
      <c r="E125" t="inlineStr">
        <is>
          <t>Wk of 2026-10-26</t>
        </is>
      </c>
      <c r="F125" t="inlineStr">
        <is>
          <t>Attempt 1</t>
        </is>
      </c>
      <c r="G125" s="39" t="str">
        <f>IF(ISNUMBER(MATCH(F125,QualityStatuses,0)),"Quality Lead","Non-Quality Lead")</f>
        <v>Non-Quality Lead</v>
      </c>
      <c r="H125" s="39" t="str">
        <f>IFERROR(INDEX(CampTypes,MATCH(I125,CampList,0)),"Unattributed")</f>
        <v>New</v>
      </c>
      <c r="I125" t="inlineStr">
        <is>
          <t>ABO | Natuf | Leads | Master Franchise | India | Oct26 | V1</t>
        </is>
      </c>
      <c r="J125" t="inlineStr">
        <is>
          <t>ABO | Natuf | Leads | Master Franchise | India | Oct26 | V1</t>
        </is>
      </c>
      <c r="K125" t="inlineStr">
        <is>
          <t>Direct (campaign tagged in CRM)</t>
        </is>
      </c>
      <c r="L125" t="inlineStr">
        <is>
          <t>Natuf | LAL 1% | India | Jul26 | V1</t>
        </is>
      </c>
      <c r="M125" t="inlineStr">
        <is>
          <t>Natuf | LAL 1% | India | Jul26 | V1</t>
        </is>
      </c>
      <c r="N125" t="inlineStr">
        <is>
          <t>Natuf | Static | Become A Levantine Food | V1</t>
        </is>
      </c>
      <c r="O125" t="inlineStr">
        <is>
          <t>Natuf_MF</t>
        </is>
      </c>
      <c r="P125" t="inlineStr">
        <is>
          <t>Facebook</t>
        </is>
      </c>
      <c r="Q125" t="inlineStr">
        <is>
          <t>Marshal Malbari</t>
        </is>
      </c>
      <c r="R125" t="inlineStr">
        <is>
          <t>Rudresh Thorat</t>
        </is>
      </c>
      <c r="S125" t="inlineStr">
        <is>
          <t>-</t>
        </is>
      </c>
      <c r="T125" t="inlineStr">
        <is>
          <t>Aurangabad</t>
        </is>
      </c>
      <c r="U125" t="inlineStr">
        <is>
          <t xml:space="preserve"> </t>
        </is>
      </c>
      <c r="V125" t="n">
        <v>1</v>
      </c>
      <c r="W125" t="n">
        <v>0</v>
      </c>
      <c r="X125" t="inlineStr">
        <is>
          <t>XXXXXX3390</t>
        </is>
      </c>
      <c r="Y125" s="72" t="n">
        <v>46326.52037037037</v>
      </c>
    </row>
    <row r="126">
      <c r="A126" s="39" t="inlineStr">
        <is>
          <t>6ae493d87f2d4e7272eef4c4</t>
        </is>
      </c>
      <c r="B126" s="72" t="n">
        <v>46325.76796296296</v>
      </c>
      <c r="C126" s="70" t="n">
        <v>46325</v>
      </c>
      <c r="D126" t="inlineStr">
        <is>
          <t>2026-10</t>
        </is>
      </c>
      <c r="E126" t="inlineStr">
        <is>
          <t>Wk of 2026-10-26</t>
        </is>
      </c>
      <c r="F126" t="inlineStr">
        <is>
          <t>Attempt 1</t>
        </is>
      </c>
      <c r="G126" s="39" t="str">
        <f>IF(ISNUMBER(MATCH(F126,QualityStatuses,0)),"Quality Lead","Non-Quality Lead")</f>
        <v>Non-Quality Lead</v>
      </c>
      <c r="H126" s="39" t="str">
        <f>IFERROR(INDEX(CampTypes,MATCH(I126,CampList,0)),"Unattributed")</f>
        <v>New</v>
      </c>
      <c r="I126" t="inlineStr">
        <is>
          <t>ABO | Natuf | Leads | Unit Franchise | India | Oct26 | V1</t>
        </is>
      </c>
      <c r="J126" t="inlineStr">
        <is>
          <t>ABO | Natuf | Leads | Unit Franchise | India | Oct26 | V1</t>
        </is>
      </c>
      <c r="K126" t="inlineStr">
        <is>
          <t>Direct (campaign tagged in CRM)</t>
        </is>
      </c>
      <c r="L126" t="inlineStr">
        <is>
          <t>Natuf | Broad | Tier1 + Growth Cities | Oct26 | V1</t>
        </is>
      </c>
      <c r="M126" t="inlineStr">
        <is>
          <t>Natuf | Broad | Tier1 + Growth Cities | Oct26 | V1</t>
        </is>
      </c>
      <c r="N126" t="inlineStr">
        <is>
          <t>Natuf | Reel | Brand Ambassador | Heard Of Owning A Cafe | V1</t>
        </is>
      </c>
      <c r="O126" t="inlineStr">
        <is>
          <t>In House Natuf</t>
        </is>
      </c>
      <c r="P126" t="inlineStr">
        <is>
          <t>Facebook</t>
        </is>
      </c>
      <c r="Q126" t="inlineStr">
        <is>
          <t>Vikas Pathak</t>
        </is>
      </c>
      <c r="R126" t="inlineStr">
        <is>
          <t xml:space="preserve">Karan </t>
        </is>
      </c>
      <c r="S126" t="inlineStr">
        <is>
          <t>-</t>
        </is>
      </c>
      <c r="T126" t="inlineStr">
        <is>
          <t>Madikeri</t>
        </is>
      </c>
      <c r="U126" t="inlineStr">
        <is>
          <t xml:space="preserve"> </t>
        </is>
      </c>
      <c r="V126" t="n">
        <v>1</v>
      </c>
      <c r="W126" t="n">
        <v>0</v>
      </c>
      <c r="X126" t="inlineStr">
        <is>
          <t>XXXXXX1511</t>
        </is>
      </c>
      <c r="Y126" s="72" t="n">
        <v>46326.52037037037</v>
      </c>
    </row>
    <row r="127">
      <c r="A127" s="39" t="inlineStr">
        <is>
          <t>6ae48f96e74456bbcad7329a</t>
        </is>
      </c>
      <c r="B127" s="72" t="n">
        <v>46325.75534722222</v>
      </c>
      <c r="C127" s="70" t="n">
        <v>46325</v>
      </c>
      <c r="D127" t="inlineStr">
        <is>
          <t>2026-10</t>
        </is>
      </c>
      <c r="E127" t="inlineStr">
        <is>
          <t>Wk of 2026-10-26</t>
        </is>
      </c>
      <c r="F127" t="inlineStr">
        <is>
          <t>New Lead</t>
        </is>
      </c>
      <c r="G127" s="39" t="str">
        <f>IF(ISNUMBER(MATCH(F127,QualityStatuses,0)),"Quality Lead","Non-Quality Lead")</f>
        <v>Non-Quality Lead</v>
      </c>
      <c r="H127" s="39" t="str">
        <f>IFERROR(INDEX(CampTypes,MATCH(I127,CampList,0)),"Unattributed")</f>
        <v>New</v>
      </c>
      <c r="I127" t="inlineStr">
        <is>
          <t>ABO | Natuf | Leads | Unit Franchise | India | Oct26 | V1</t>
        </is>
      </c>
      <c r="J127" t="inlineStr">
        <is>
          <t>ABO | Natuf | Leads | Unit Franchise | India | Oct26 | V1</t>
        </is>
      </c>
      <c r="K127" t="inlineStr">
        <is>
          <t>Direct (campaign tagged in CRM)</t>
        </is>
      </c>
      <c r="L127" t="inlineStr">
        <is>
          <t>Natuf | Investors | Tier1 + Growth Cities | Oct26 | V1</t>
        </is>
      </c>
      <c r="M127" t="inlineStr">
        <is>
          <t>Natuf | Investors | Tier1 + Growth Cities | Oct26 | V1</t>
        </is>
      </c>
      <c r="N127" t="inlineStr">
        <is>
          <t>Natuf | Reel | Brand Ambassador | Heard Of Owning A Cafe | V1</t>
        </is>
      </c>
      <c r="O127" t="inlineStr">
        <is>
          <t>In House Natuf</t>
        </is>
      </c>
      <c r="P127" t="inlineStr">
        <is>
          <t>Facebook</t>
        </is>
      </c>
      <c r="Q127" t="inlineStr">
        <is>
          <t>(Unassigned)</t>
        </is>
      </c>
      <c r="R127" t="inlineStr">
        <is>
          <t>Omkar Navge</t>
        </is>
      </c>
      <c r="S127" t="inlineStr">
        <is>
          <t>-</t>
        </is>
      </c>
      <c r="T127" t="inlineStr">
        <is>
          <t>Bengaluru</t>
        </is>
      </c>
      <c r="U127" t="inlineStr">
        <is>
          <t xml:space="preserve"> </t>
        </is>
      </c>
      <c r="V127" t="n">
        <v>0</v>
      </c>
      <c r="W127" t="n">
        <v>0</v>
      </c>
      <c r="X127" t="inlineStr">
        <is>
          <t>XXXXXX1157</t>
        </is>
      </c>
      <c r="Y127" s="72" t="n">
        <v>46326.52037037037</v>
      </c>
    </row>
    <row r="128">
      <c r="A128" s="39" t="inlineStr">
        <is>
          <t>6ae48f824471d94384601532</t>
        </is>
      </c>
      <c r="B128" s="72" t="n">
        <v>46325.75511574074</v>
      </c>
      <c r="C128" s="70" t="n">
        <v>46325</v>
      </c>
      <c r="D128" t="inlineStr">
        <is>
          <t>2026-10</t>
        </is>
      </c>
      <c r="E128" t="inlineStr">
        <is>
          <t>Wk of 2026-10-26</t>
        </is>
      </c>
      <c r="F128" t="inlineStr">
        <is>
          <t>Details Shared</t>
        </is>
      </c>
      <c r="G128" s="39" t="str">
        <f>IF(ISNUMBER(MATCH(F128,QualityStatuses,0)),"Quality Lead","Non-Quality Lead")</f>
        <v>Quality Lead</v>
      </c>
      <c r="H128" s="39" t="str">
        <f>IFERROR(INDEX(CampTypes,MATCH(I128,CampList,0)),"Unattributed")</f>
        <v>New</v>
      </c>
      <c r="I128" t="inlineStr">
        <is>
          <t>ABO | Natuf | Leads | Unit Franchise | India | Oct26 | V1</t>
        </is>
      </c>
      <c r="J128" t="inlineStr">
        <is>
          <t>ABO | Natuf | Leads | Unit Franchise | India | Oct26 | V1</t>
        </is>
      </c>
      <c r="K128" t="inlineStr">
        <is>
          <t>Direct (campaign tagged in CRM)</t>
        </is>
      </c>
      <c r="L128" t="inlineStr">
        <is>
          <t>Natuf | LAL 1% | India | Jul26 | V1</t>
        </is>
      </c>
      <c r="M128" t="inlineStr">
        <is>
          <t>Natuf | LAL 1% | India | Jul26 | V1</t>
        </is>
      </c>
      <c r="N128" t="inlineStr">
        <is>
          <t>Natuf | Reel | Brand Ambassador | Heard Of Owning A Cafe | V1</t>
        </is>
      </c>
      <c r="O128" t="inlineStr">
        <is>
          <t>In House Natuf</t>
        </is>
      </c>
      <c r="P128" t="inlineStr">
        <is>
          <t>Facebook</t>
        </is>
      </c>
      <c r="Q128" t="inlineStr">
        <is>
          <t>Vikas Pathak</t>
        </is>
      </c>
      <c r="R128" t="inlineStr">
        <is>
          <t>Anish kaundal</t>
        </is>
      </c>
      <c r="S128" t="inlineStr">
        <is>
          <t>-</t>
        </is>
      </c>
      <c r="T128" t="inlineStr">
        <is>
          <t>Jalandhar</t>
        </is>
      </c>
      <c r="U128" t="inlineStr">
        <is>
          <t xml:space="preserve"> </t>
        </is>
      </c>
      <c r="V128" t="n">
        <v>1</v>
      </c>
      <c r="W128" t="n">
        <v>1</v>
      </c>
      <c r="X128" t="inlineStr">
        <is>
          <t>XXXXXX0012</t>
        </is>
      </c>
      <c r="Y128" s="72" t="n">
        <v>46326.52037037037</v>
      </c>
    </row>
    <row r="129">
      <c r="A129" s="39" t="inlineStr">
        <is>
          <t>6ae48b768ea8710fa01136ca</t>
        </is>
      </c>
      <c r="B129" s="72" t="n">
        <v>46325.743125</v>
      </c>
      <c r="C129" s="70" t="n">
        <v>46325</v>
      </c>
      <c r="D129" t="inlineStr">
        <is>
          <t>2026-10</t>
        </is>
      </c>
      <c r="E129" t="inlineStr">
        <is>
          <t>Wk of 2026-10-26</t>
        </is>
      </c>
      <c r="F129" t="inlineStr">
        <is>
          <t>Lost</t>
        </is>
      </c>
      <c r="G129" s="39" t="str">
        <f>IF(ISNUMBER(MATCH(F129,QualityStatuses,0)),"Quality Lead","Non-Quality Lead")</f>
        <v>Non-Quality Lead</v>
      </c>
      <c r="H129" s="39" t="str">
        <f>IFERROR(INDEX(CampTypes,MATCH(I129,CampList,0)),"Unattributed")</f>
        <v>New</v>
      </c>
      <c r="I129" t="inlineStr">
        <is>
          <t>ABO | Natuf | Leads | Master Franchise | India | Oct26 | V1</t>
        </is>
      </c>
      <c r="J129" t="inlineStr">
        <is>
          <t>ABO | Natuf | Leads | Master Franchise | India | Oct26 | V1</t>
        </is>
      </c>
      <c r="K129" t="inlineStr">
        <is>
          <t>Direct (campaign tagged in CRM)</t>
        </is>
      </c>
      <c r="L129" t="inlineStr">
        <is>
          <t>Natuf | Investors | Tier1 + Growth Cities | Oct26 | V1</t>
        </is>
      </c>
      <c r="M129" t="inlineStr">
        <is>
          <t>Natuf | Investors | Tier1 + Growth Cities | Oct26 | V1</t>
        </is>
      </c>
      <c r="N129" t="inlineStr">
        <is>
          <t>Natuf | Static | Become A Levantine Food | V1</t>
        </is>
      </c>
      <c r="O129" t="inlineStr">
        <is>
          <t>Natuf_MF</t>
        </is>
      </c>
      <c r="P129" t="inlineStr">
        <is>
          <t>Facebook</t>
        </is>
      </c>
      <c r="Q129" t="inlineStr">
        <is>
          <t>Marshal Malbari</t>
        </is>
      </c>
      <c r="R129" t="inlineStr">
        <is>
          <t>Rohit Kamble</t>
        </is>
      </c>
      <c r="S129" t="inlineStr">
        <is>
          <t>Not Interested</t>
        </is>
      </c>
      <c r="T129" t="inlineStr">
        <is>
          <t>Rajkot</t>
        </is>
      </c>
      <c r="U129" t="inlineStr">
        <is>
          <t xml:space="preserve"> </t>
        </is>
      </c>
      <c r="V129" t="n">
        <v>1</v>
      </c>
      <c r="W129" t="n">
        <v>1</v>
      </c>
      <c r="X129" t="inlineStr">
        <is>
          <t>XXXXXX6947</t>
        </is>
      </c>
      <c r="Y129" s="72" t="n">
        <v>46326.52037037037</v>
      </c>
    </row>
    <row r="130">
      <c r="A130" s="39" t="inlineStr">
        <is>
          <t>6ae48b547acbe2a9fa9924f7</t>
        </is>
      </c>
      <c r="B130" s="72" t="n">
        <v>46325.74273148148</v>
      </c>
      <c r="C130" s="70" t="n">
        <v>46325</v>
      </c>
      <c r="D130" t="inlineStr">
        <is>
          <t>2026-10</t>
        </is>
      </c>
      <c r="E130" t="inlineStr">
        <is>
          <t>Wk of 2026-10-26</t>
        </is>
      </c>
      <c r="F130" t="inlineStr">
        <is>
          <t>New Lead</t>
        </is>
      </c>
      <c r="G130" s="39" t="str">
        <f>IF(ISNUMBER(MATCH(F130,QualityStatuses,0)),"Quality Lead","Non-Quality Lead")</f>
        <v>Non-Quality Lead</v>
      </c>
      <c r="H130" s="39" t="str">
        <f>IFERROR(INDEX(CampTypes,MATCH(I130,CampList,0)),"Unattributed")</f>
        <v>New</v>
      </c>
      <c r="I130" t="inlineStr">
        <is>
          <t>ABO | Natuf | Leads | Unit Franchise | India | Oct26 | V1</t>
        </is>
      </c>
      <c r="J130" t="inlineStr">
        <is>
          <t>ABO | Natuf | Leads | Unit Franchise | India | Oct26 | V1</t>
        </is>
      </c>
      <c r="K130" t="inlineStr">
        <is>
          <t>Direct (campaign tagged in CRM)</t>
        </is>
      </c>
      <c r="L130" t="inlineStr">
        <is>
          <t>Natuf | LAL 1% | India | Jul26 | V1</t>
        </is>
      </c>
      <c r="M130" t="inlineStr">
        <is>
          <t>Natuf | LAL 1% | India | Jul26 | V1</t>
        </is>
      </c>
      <c r="N130" t="inlineStr">
        <is>
          <t>Natuf | Reel | Brand Ambassador | Heard Of Owning A Cafe | V1</t>
        </is>
      </c>
      <c r="O130" t="inlineStr">
        <is>
          <t>In House Natuf</t>
        </is>
      </c>
      <c r="P130" t="inlineStr">
        <is>
          <t>Facebook</t>
        </is>
      </c>
      <c r="Q130" t="inlineStr">
        <is>
          <t>(Unassigned)</t>
        </is>
      </c>
      <c r="R130" t="inlineStr">
        <is>
          <t>Omkar Navge</t>
        </is>
      </c>
      <c r="S130" t="inlineStr">
        <is>
          <t>-</t>
        </is>
      </c>
      <c r="T130" t="inlineStr">
        <is>
          <t>Srinagar</t>
        </is>
      </c>
      <c r="U130" t="inlineStr">
        <is>
          <t xml:space="preserve"> </t>
        </is>
      </c>
      <c r="V130" t="n">
        <v>0</v>
      </c>
      <c r="W130" t="n">
        <v>0</v>
      </c>
      <c r="X130" t="inlineStr">
        <is>
          <t>XXXXXX7069</t>
        </is>
      </c>
      <c r="Y130" s="72" t="n">
        <v>46326.52037037037</v>
      </c>
    </row>
    <row r="131">
      <c r="A131" s="39" t="inlineStr">
        <is>
          <t>6ae489c3c116b9b59cc6b08e</t>
        </is>
      </c>
      <c r="B131" s="72" t="n">
        <v>46325.73809027778</v>
      </c>
      <c r="C131" s="70" t="n">
        <v>46325</v>
      </c>
      <c r="D131" t="inlineStr">
        <is>
          <t>2026-10</t>
        </is>
      </c>
      <c r="E131" t="inlineStr">
        <is>
          <t>Wk of 2026-10-26</t>
        </is>
      </c>
      <c r="F131" t="inlineStr">
        <is>
          <t>New Lead</t>
        </is>
      </c>
      <c r="G131" s="39" t="str">
        <f>IF(ISNUMBER(MATCH(F131,QualityStatuses,0)),"Quality Lead","Non-Quality Lead")</f>
        <v>Non-Quality Lead</v>
      </c>
      <c r="H131" s="39" t="str">
        <f>IFERROR(INDEX(CampTypes,MATCH(I131,CampList,0)),"Unattributed")</f>
        <v>New</v>
      </c>
      <c r="I131" t="inlineStr">
        <is>
          <t>ABO | Natuf | Leads | Unit Franchise | India | Oct26 | V1</t>
        </is>
      </c>
      <c r="J131" t="inlineStr">
        <is>
          <t>ABO | Natuf | Leads | Unit Franchise | India | Oct26 | V1</t>
        </is>
      </c>
      <c r="K131" t="inlineStr">
        <is>
          <t>Direct (campaign tagged in CRM)</t>
        </is>
      </c>
      <c r="L131" t="inlineStr">
        <is>
          <t>Natuf | Investors | Tier1 + Growth Cities | Oct26 | V1</t>
        </is>
      </c>
      <c r="M131" t="inlineStr">
        <is>
          <t>Natuf | Investors | Tier1 + Growth Cities | Oct26 | V1</t>
        </is>
      </c>
      <c r="N131" t="inlineStr">
        <is>
          <t>Natuf | Reel | Brand Ambassador | Heard Of Owning A Cafe | V1</t>
        </is>
      </c>
      <c r="O131" t="inlineStr">
        <is>
          <t>In House Natuf</t>
        </is>
      </c>
      <c r="P131" t="inlineStr">
        <is>
          <t>Facebook</t>
        </is>
      </c>
      <c r="Q131" t="inlineStr">
        <is>
          <t>(Unassigned)</t>
        </is>
      </c>
      <c r="R131" t="inlineStr">
        <is>
          <t>Omkar Navge</t>
        </is>
      </c>
      <c r="S131" t="inlineStr">
        <is>
          <t>-</t>
        </is>
      </c>
      <c r="T131" t="inlineStr">
        <is>
          <t>Hyderabad</t>
        </is>
      </c>
      <c r="U131" t="inlineStr">
        <is>
          <t xml:space="preserve"> </t>
        </is>
      </c>
      <c r="V131" t="n">
        <v>0</v>
      </c>
      <c r="W131" t="n">
        <v>0</v>
      </c>
      <c r="X131" t="inlineStr">
        <is>
          <t>XXXXXX3028</t>
        </is>
      </c>
      <c r="Y131" s="72" t="n">
        <v>46326.52037037037</v>
      </c>
    </row>
    <row r="132">
      <c r="A132" s="39" t="inlineStr">
        <is>
          <t>6ae4881c6714bb40b1c466b4</t>
        </is>
      </c>
      <c r="B132" s="72" t="n">
        <v>46325.73319444444</v>
      </c>
      <c r="C132" s="70" t="n">
        <v>46325</v>
      </c>
      <c r="D132" t="inlineStr">
        <is>
          <t>2026-10</t>
        </is>
      </c>
      <c r="E132" t="inlineStr">
        <is>
          <t>Wk of 2026-10-26</t>
        </is>
      </c>
      <c r="F132" t="inlineStr">
        <is>
          <t>Details Shared</t>
        </is>
      </c>
      <c r="G132" s="39" t="str">
        <f>IF(ISNUMBER(MATCH(F132,QualityStatuses,0)),"Quality Lead","Non-Quality Lead")</f>
        <v>Quality Lead</v>
      </c>
      <c r="H132" s="39" t="str">
        <f>IFERROR(INDEX(CampTypes,MATCH(I132,CampList,0)),"Unattributed")</f>
        <v>New</v>
      </c>
      <c r="I132" t="inlineStr">
        <is>
          <t>ABO | Natuf | Leads | Unit Franchise | India | Oct26 | V1</t>
        </is>
      </c>
      <c r="J132" t="inlineStr">
        <is>
          <t>ABO | Natuf | Leads | Unit Franchise | India | Oct26 | V1</t>
        </is>
      </c>
      <c r="K132" t="inlineStr">
        <is>
          <t>Direct (campaign tagged in CRM)</t>
        </is>
      </c>
      <c r="L132" t="inlineStr">
        <is>
          <t>Natuf | Business Owners | Tier1 + Growth Cities | Oct26 | V1</t>
        </is>
      </c>
      <c r="M132" t="inlineStr">
        <is>
          <t>Natuf | Business Owners | Tier1 + Growth Cities | Oct26 | V1</t>
        </is>
      </c>
      <c r="N132" t="inlineStr">
        <is>
          <t>Natuf | Reel | Brand Ambassador | Heard Of Owning A Cafe | V1</t>
        </is>
      </c>
      <c r="O132" t="inlineStr">
        <is>
          <t>In House Natuf</t>
        </is>
      </c>
      <c r="P132" t="inlineStr">
        <is>
          <t>Facebook</t>
        </is>
      </c>
      <c r="Q132" t="inlineStr">
        <is>
          <t>Marshal Malbari</t>
        </is>
      </c>
      <c r="R132" t="inlineStr">
        <is>
          <t>Vanita Joshi</t>
        </is>
      </c>
      <c r="S132" t="inlineStr">
        <is>
          <t>-</t>
        </is>
      </c>
      <c r="T132" t="inlineStr">
        <is>
          <t>Patna</t>
        </is>
      </c>
      <c r="U132" t="inlineStr">
        <is>
          <t xml:space="preserve"> </t>
        </is>
      </c>
      <c r="V132" t="n">
        <v>1</v>
      </c>
      <c r="W132" t="n">
        <v>1</v>
      </c>
      <c r="X132" t="inlineStr">
        <is>
          <t>XXXXXX5853</t>
        </is>
      </c>
      <c r="Y132" s="72" t="n">
        <v>46326.52037037037</v>
      </c>
    </row>
    <row r="133">
      <c r="A133" s="39" t="inlineStr">
        <is>
          <t>6ae4841f6a9b754d283d7756</t>
        </is>
      </c>
      <c r="B133" s="72" t="n">
        <v>46325.72137731482</v>
      </c>
      <c r="C133" s="70" t="n">
        <v>46325</v>
      </c>
      <c r="D133" t="inlineStr">
        <is>
          <t>2026-10</t>
        </is>
      </c>
      <c r="E133" t="inlineStr">
        <is>
          <t>Wk of 2026-10-26</t>
        </is>
      </c>
      <c r="F133" t="inlineStr">
        <is>
          <t>New Lead</t>
        </is>
      </c>
      <c r="G133" s="39" t="str">
        <f>IF(ISNUMBER(MATCH(F133,QualityStatuses,0)),"Quality Lead","Non-Quality Lead")</f>
        <v>Non-Quality Lead</v>
      </c>
      <c r="H133" s="39" t="str">
        <f>IFERROR(INDEX(CampTypes,MATCH(I133,CampList,0)),"Unattributed")</f>
        <v>New</v>
      </c>
      <c r="I133" t="inlineStr">
        <is>
          <t>ABO | Natuf | Leads | Unit Franchise | India | Oct26 | V1</t>
        </is>
      </c>
      <c r="J133" t="inlineStr">
        <is>
          <t>ABO | Natuf | Leads | Unit Franchise | India | Oct26 | V1</t>
        </is>
      </c>
      <c r="K133" t="inlineStr">
        <is>
          <t>Direct (campaign tagged in CRM)</t>
        </is>
      </c>
      <c r="L133" t="inlineStr">
        <is>
          <t>Natuf | Investors | Tier1 + Growth Cities | Oct26 | V1</t>
        </is>
      </c>
      <c r="M133" t="inlineStr">
        <is>
          <t>Natuf | Investors | Tier1 + Growth Cities | Oct26 | V1</t>
        </is>
      </c>
      <c r="N133" t="inlineStr">
        <is>
          <t>Natuf | Reel | Brand Ambassador | Heard Of Owning A Cafe | V1</t>
        </is>
      </c>
      <c r="O133" t="inlineStr">
        <is>
          <t>In House Natuf</t>
        </is>
      </c>
      <c r="P133" t="inlineStr">
        <is>
          <t>Facebook</t>
        </is>
      </c>
      <c r="Q133" t="inlineStr">
        <is>
          <t>(Unassigned)</t>
        </is>
      </c>
      <c r="R133" t="inlineStr">
        <is>
          <t>Omkar Navge</t>
        </is>
      </c>
      <c r="S133" t="inlineStr">
        <is>
          <t>-</t>
        </is>
      </c>
      <c r="T133" t="inlineStr">
        <is>
          <t>Ambarnath</t>
        </is>
      </c>
      <c r="U133" t="inlineStr">
        <is>
          <t xml:space="preserve"> </t>
        </is>
      </c>
      <c r="V133" t="n">
        <v>0</v>
      </c>
      <c r="W133" t="n">
        <v>0</v>
      </c>
      <c r="X133" t="inlineStr">
        <is>
          <t>XXXXXX9624</t>
        </is>
      </c>
      <c r="Y133" s="72" t="n">
        <v>46326.52037037037</v>
      </c>
    </row>
    <row r="134">
      <c r="A134" s="39" t="inlineStr">
        <is>
          <t>6ae47fd8a027b8412b0bd707</t>
        </is>
      </c>
      <c r="B134" s="72" t="n">
        <v>46325.70870370371</v>
      </c>
      <c r="C134" s="70" t="n">
        <v>46325</v>
      </c>
      <c r="D134" t="inlineStr">
        <is>
          <t>2026-10</t>
        </is>
      </c>
      <c r="E134" t="inlineStr">
        <is>
          <t>Wk of 2026-10-26</t>
        </is>
      </c>
      <c r="F134" t="inlineStr">
        <is>
          <t>Attempt 1</t>
        </is>
      </c>
      <c r="G134" s="39" t="str">
        <f>IF(ISNUMBER(MATCH(F134,QualityStatuses,0)),"Quality Lead","Non-Quality Lead")</f>
        <v>Non-Quality Lead</v>
      </c>
      <c r="H134" s="39" t="str">
        <f>IFERROR(INDEX(CampTypes,MATCH(I134,CampList,0)),"Unattributed")</f>
        <v>New</v>
      </c>
      <c r="I134" t="inlineStr">
        <is>
          <t>ABO | Natuf | Leads | Unit Franchise | India | Oct26 | V1</t>
        </is>
      </c>
      <c r="J134" t="inlineStr">
        <is>
          <t>ABO | Natuf | Leads | Unit Franchise | India | Oct26 | V1</t>
        </is>
      </c>
      <c r="K134" t="inlineStr">
        <is>
          <t>Direct (campaign tagged in CRM)</t>
        </is>
      </c>
      <c r="L134" t="inlineStr">
        <is>
          <t>Natuf | Broad | Tier1 + Growth Cities | Oct26 | V1</t>
        </is>
      </c>
      <c r="M134" t="inlineStr">
        <is>
          <t>Natuf | Broad | Tier1 + Growth Cities | Oct26 | V1</t>
        </is>
      </c>
      <c r="N134" t="inlineStr">
        <is>
          <t>Natuf | Reel | Brand Ambassador | Heard Of Owning A Cafe | V1</t>
        </is>
      </c>
      <c r="O134" t="inlineStr">
        <is>
          <t>In House Natuf</t>
        </is>
      </c>
      <c r="P134" t="inlineStr">
        <is>
          <t>Facebook</t>
        </is>
      </c>
      <c r="Q134" t="inlineStr">
        <is>
          <t>Marshal Malbari</t>
        </is>
      </c>
      <c r="R134" t="inlineStr">
        <is>
          <t>Rudresh Thorat</t>
        </is>
      </c>
      <c r="S134" t="inlineStr">
        <is>
          <t>-</t>
        </is>
      </c>
      <c r="T134" t="inlineStr">
        <is>
          <t>Vadodara</t>
        </is>
      </c>
      <c r="U134" t="inlineStr">
        <is>
          <t xml:space="preserve"> </t>
        </is>
      </c>
      <c r="V134" t="n">
        <v>1</v>
      </c>
      <c r="W134" t="n">
        <v>0</v>
      </c>
      <c r="X134" t="inlineStr">
        <is>
          <t>XXXXXX2137</t>
        </is>
      </c>
      <c r="Y134" s="72" t="n">
        <v>46326.52037037037</v>
      </c>
    </row>
    <row r="135">
      <c r="A135" s="39" t="inlineStr">
        <is>
          <t>6ae47cfa365cd1944687ac0a</t>
        </is>
      </c>
      <c r="B135" s="72" t="n">
        <v>46325.70020833334</v>
      </c>
      <c r="C135" s="70" t="n">
        <v>46325</v>
      </c>
      <c r="D135" t="inlineStr">
        <is>
          <t>2026-10</t>
        </is>
      </c>
      <c r="E135" t="inlineStr">
        <is>
          <t>Wk of 2026-10-26</t>
        </is>
      </c>
      <c r="F135" t="inlineStr">
        <is>
          <t>Attempt 1</t>
        </is>
      </c>
      <c r="G135" s="39" t="str">
        <f>IF(ISNUMBER(MATCH(F135,QualityStatuses,0)),"Quality Lead","Non-Quality Lead")</f>
        <v>Non-Quality Lead</v>
      </c>
      <c r="H135" s="39" t="str">
        <f>IFERROR(INDEX(CampTypes,MATCH(I135,CampList,0)),"Unattributed")</f>
        <v>New</v>
      </c>
      <c r="I135" t="inlineStr">
        <is>
          <t>ABO | Natuf | Leads | Unit Franchise | India | Oct26 | V1</t>
        </is>
      </c>
      <c r="J135" t="inlineStr">
        <is>
          <t>ABO | Natuf | Leads | Unit Franchise | India | Oct26 | V1</t>
        </is>
      </c>
      <c r="K135" t="inlineStr">
        <is>
          <t>Direct (campaign tagged in CRM)</t>
        </is>
      </c>
      <c r="L135" t="inlineStr">
        <is>
          <t>Natuf | Broad | Tier1 + Growth Cities | Oct26 | V1</t>
        </is>
      </c>
      <c r="M135" t="inlineStr">
        <is>
          <t>Natuf | Broad | Tier1 + Growth Cities | Oct26 | V1</t>
        </is>
      </c>
      <c r="N135" t="inlineStr">
        <is>
          <t>Natuf | Reel | Brand Ambassador | Heard Of Owning A Cafe | V1</t>
        </is>
      </c>
      <c r="O135" t="inlineStr">
        <is>
          <t>In House Natuf</t>
        </is>
      </c>
      <c r="P135" t="inlineStr">
        <is>
          <t>Facebook</t>
        </is>
      </c>
      <c r="Q135" t="inlineStr">
        <is>
          <t>Marshal Malbari</t>
        </is>
      </c>
      <c r="R135" t="inlineStr">
        <is>
          <t>Rinkita Virvani</t>
        </is>
      </c>
      <c r="S135" t="inlineStr">
        <is>
          <t>-</t>
        </is>
      </c>
      <c r="T135" t="inlineStr">
        <is>
          <t>Pune</t>
        </is>
      </c>
      <c r="U135" t="inlineStr">
        <is>
          <t xml:space="preserve"> </t>
        </is>
      </c>
      <c r="V135" t="n">
        <v>1</v>
      </c>
      <c r="W135" t="n">
        <v>0</v>
      </c>
      <c r="X135" t="inlineStr">
        <is>
          <t>XXXXXX0477</t>
        </is>
      </c>
      <c r="Y135" s="72" t="n">
        <v>46326.52037037037</v>
      </c>
    </row>
    <row r="136">
      <c r="A136" s="39" t="inlineStr">
        <is>
          <t>6ae47a9d365cd1944687aa2e</t>
        </is>
      </c>
      <c r="B136" s="72" t="n">
        <v>46325.69320601852</v>
      </c>
      <c r="C136" s="70" t="n">
        <v>46325</v>
      </c>
      <c r="D136" t="inlineStr">
        <is>
          <t>2026-10</t>
        </is>
      </c>
      <c r="E136" t="inlineStr">
        <is>
          <t>Wk of 2026-10-26</t>
        </is>
      </c>
      <c r="F136" t="inlineStr">
        <is>
          <t>New Lead</t>
        </is>
      </c>
      <c r="G136" s="39" t="str">
        <f>IF(ISNUMBER(MATCH(F136,QualityStatuses,0)),"Quality Lead","Non-Quality Lead")</f>
        <v>Non-Quality Lead</v>
      </c>
      <c r="H136" s="39" t="str">
        <f>IFERROR(INDEX(CampTypes,MATCH(I136,CampList,0)),"Unattributed")</f>
        <v>New</v>
      </c>
      <c r="I136" t="inlineStr">
        <is>
          <t>ABO | Natuf | Leads | Unit Franchise | India | Oct26 | V1</t>
        </is>
      </c>
      <c r="J136" t="inlineStr">
        <is>
          <t>ABO | Natuf | Leads | Unit Franchise | India | Oct26 | V1</t>
        </is>
      </c>
      <c r="K136" t="inlineStr">
        <is>
          <t>Direct (campaign tagged in CRM)</t>
        </is>
      </c>
      <c r="L136" t="inlineStr">
        <is>
          <t>Natuf | LAL 1% | India | Jul26 | V1</t>
        </is>
      </c>
      <c r="M136" t="inlineStr">
        <is>
          <t>Natuf | LAL 1% | India | Jul26 | V1</t>
        </is>
      </c>
      <c r="N136" t="inlineStr">
        <is>
          <t>Natuf | Reel | Brand Ambassador | Heard Of Owning A Cafe | V1</t>
        </is>
      </c>
      <c r="O136" t="inlineStr">
        <is>
          <t>In House Natuf</t>
        </is>
      </c>
      <c r="P136" t="inlineStr">
        <is>
          <t>Facebook</t>
        </is>
      </c>
      <c r="Q136" t="inlineStr">
        <is>
          <t>(Unassigned)</t>
        </is>
      </c>
      <c r="R136" t="inlineStr">
        <is>
          <t>Omkar Navge</t>
        </is>
      </c>
      <c r="S136" t="inlineStr">
        <is>
          <t>-</t>
        </is>
      </c>
      <c r="T136" t="inlineStr">
        <is>
          <t>Nedumbassery</t>
        </is>
      </c>
      <c r="U136" t="inlineStr">
        <is>
          <t xml:space="preserve"> </t>
        </is>
      </c>
      <c r="V136" t="n">
        <v>0</v>
      </c>
      <c r="W136" t="n">
        <v>0</v>
      </c>
      <c r="X136" t="inlineStr">
        <is>
          <t>XXXXXX5888</t>
        </is>
      </c>
      <c r="Y136" s="72" t="n">
        <v>46326.52037037037</v>
      </c>
    </row>
    <row r="137">
      <c r="A137" s="39" t="inlineStr">
        <is>
          <t>6ae4798c3e28ada9fb274863</t>
        </is>
      </c>
      <c r="B137" s="72" t="n">
        <v>46325.69004629629</v>
      </c>
      <c r="C137" s="70" t="n">
        <v>46325</v>
      </c>
      <c r="D137" t="inlineStr">
        <is>
          <t>2026-10</t>
        </is>
      </c>
      <c r="E137" t="inlineStr">
        <is>
          <t>Wk of 2026-10-26</t>
        </is>
      </c>
      <c r="F137" t="inlineStr">
        <is>
          <t>Connected</t>
        </is>
      </c>
      <c r="G137" s="39" t="str">
        <f>IF(ISNUMBER(MATCH(F137,QualityStatuses,0)),"Quality Lead","Non-Quality Lead")</f>
        <v>Non-Quality Lead</v>
      </c>
      <c r="H137" s="39" t="str">
        <f>IFERROR(INDEX(CampTypes,MATCH(I137,CampList,0)),"Unattributed")</f>
        <v>New</v>
      </c>
      <c r="I137" t="inlineStr">
        <is>
          <t>ABO | Natuf | Leads | Unit Franchise | India | Oct26 | V1</t>
        </is>
      </c>
      <c r="J137" t="inlineStr">
        <is>
          <t>ABO | Natuf | Leads | Unit Franchise | India | Oct26 | V1</t>
        </is>
      </c>
      <c r="K137" t="inlineStr">
        <is>
          <t>Direct (campaign tagged in CRM)</t>
        </is>
      </c>
      <c r="L137" t="inlineStr">
        <is>
          <t>Natuf | Business Owners | Tier1 + Growth Cities | Oct26 | V1</t>
        </is>
      </c>
      <c r="M137" t="inlineStr">
        <is>
          <t>Natuf | Business Owners | Tier1 + Growth Cities | Oct26 | V1</t>
        </is>
      </c>
      <c r="N137" t="inlineStr">
        <is>
          <t>Natuf | Reel | Brand Ambassador | Heard Of Owning A Cafe | V1</t>
        </is>
      </c>
      <c r="O137" t="inlineStr">
        <is>
          <t>In House Natuf</t>
        </is>
      </c>
      <c r="P137" t="inlineStr">
        <is>
          <t>Facebook</t>
        </is>
      </c>
      <c r="Q137" t="inlineStr">
        <is>
          <t>Marshal Malbari</t>
        </is>
      </c>
      <c r="R137" t="inlineStr">
        <is>
          <t>Pammi Roy</t>
        </is>
      </c>
      <c r="S137" t="inlineStr">
        <is>
          <t>-</t>
        </is>
      </c>
      <c r="T137" t="inlineStr">
        <is>
          <t>Raipur</t>
        </is>
      </c>
      <c r="U137" t="inlineStr">
        <is>
          <t xml:space="preserve"> </t>
        </is>
      </c>
      <c r="V137" t="n">
        <v>1</v>
      </c>
      <c r="W137" t="n">
        <v>1</v>
      </c>
      <c r="X137" t="inlineStr">
        <is>
          <t>XXXXXX4517</t>
        </is>
      </c>
      <c r="Y137" s="72" t="n">
        <v>46326.52037037037</v>
      </c>
    </row>
    <row r="138">
      <c r="A138" s="39" t="inlineStr">
        <is>
          <t>6ae47322777d87f9c3943c76</t>
        </is>
      </c>
      <c r="B138" s="72" t="n">
        <v>46325.67104166667</v>
      </c>
      <c r="C138" s="70" t="n">
        <v>46325</v>
      </c>
      <c r="D138" t="inlineStr">
        <is>
          <t>2026-10</t>
        </is>
      </c>
      <c r="E138" t="inlineStr">
        <is>
          <t>Wk of 2026-10-26</t>
        </is>
      </c>
      <c r="F138" t="inlineStr">
        <is>
          <t>New Lead</t>
        </is>
      </c>
      <c r="G138" s="39" t="str">
        <f>IF(ISNUMBER(MATCH(F138,QualityStatuses,0)),"Quality Lead","Non-Quality Lead")</f>
        <v>Non-Quality Lead</v>
      </c>
      <c r="H138" s="39" t="str">
        <f>IFERROR(INDEX(CampTypes,MATCH(I138,CampList,0)),"Unattributed")</f>
        <v>New</v>
      </c>
      <c r="I138" t="inlineStr">
        <is>
          <t>ABO | Natuf | Leads | Unit Franchise | India | Oct26 | V1</t>
        </is>
      </c>
      <c r="J138" t="inlineStr">
        <is>
          <t>ABO | Natuf | Leads | Unit Franchise | India | Oct26 | V1</t>
        </is>
      </c>
      <c r="K138" t="inlineStr">
        <is>
          <t>Direct (campaign tagged in CRM)</t>
        </is>
      </c>
      <c r="L138" t="inlineStr">
        <is>
          <t>Natuf | Investors | Tier1 + Growth Cities | Oct26 | V1</t>
        </is>
      </c>
      <c r="M138" t="inlineStr">
        <is>
          <t>Natuf | Investors | Tier1 + Growth Cities | Oct26 | V1</t>
        </is>
      </c>
      <c r="N138" t="inlineStr">
        <is>
          <t>Natuf | Reel | Brand Ambassador | Heard Of Owning A Cafe | V1</t>
        </is>
      </c>
      <c r="O138" t="inlineStr">
        <is>
          <t>In House Natuf</t>
        </is>
      </c>
      <c r="P138" t="inlineStr">
        <is>
          <t>Facebook</t>
        </is>
      </c>
      <c r="Q138" t="inlineStr">
        <is>
          <t>(Unassigned)</t>
        </is>
      </c>
      <c r="R138" t="inlineStr">
        <is>
          <t>Omkar Navge</t>
        </is>
      </c>
      <c r="S138" t="inlineStr">
        <is>
          <t>-</t>
        </is>
      </c>
      <c r="T138" t="inlineStr">
        <is>
          <t>Gorakhpur</t>
        </is>
      </c>
      <c r="U138" t="inlineStr">
        <is>
          <t xml:space="preserve"> </t>
        </is>
      </c>
      <c r="V138" t="n">
        <v>0</v>
      </c>
      <c r="W138" t="n">
        <v>0</v>
      </c>
      <c r="X138" t="inlineStr">
        <is>
          <t>XXXXXX5718</t>
        </is>
      </c>
      <c r="Y138" s="72" t="n">
        <v>46326.52037037037</v>
      </c>
    </row>
    <row r="139">
      <c r="A139" s="39" t="inlineStr">
        <is>
          <t>6ae4723d6a81acfc09129772</t>
        </is>
      </c>
      <c r="B139" s="72" t="n">
        <v>46325.6683912037</v>
      </c>
      <c r="C139" s="70" t="n">
        <v>46325</v>
      </c>
      <c r="D139" t="inlineStr">
        <is>
          <t>2026-10</t>
        </is>
      </c>
      <c r="E139" t="inlineStr">
        <is>
          <t>Wk of 2026-10-26</t>
        </is>
      </c>
      <c r="F139" t="inlineStr">
        <is>
          <t>Details Shared</t>
        </is>
      </c>
      <c r="G139" s="39" t="str">
        <f>IF(ISNUMBER(MATCH(F139,QualityStatuses,0)),"Quality Lead","Non-Quality Lead")</f>
        <v>Quality Lead</v>
      </c>
      <c r="H139" s="39" t="str">
        <f>IFERROR(INDEX(CampTypes,MATCH(I139,CampList,0)),"Unattributed")</f>
        <v>New</v>
      </c>
      <c r="I139" t="inlineStr">
        <is>
          <t>ABO | Natuf | Leads | Unit Franchise | India | Oct26 | V1</t>
        </is>
      </c>
      <c r="J139" t="inlineStr">
        <is>
          <t>ABO | Natuf | Leads | Unit Franchise | India | Oct26 | V1</t>
        </is>
      </c>
      <c r="K139" t="inlineStr">
        <is>
          <t>Direct (campaign tagged in CRM)</t>
        </is>
      </c>
      <c r="L139" t="inlineStr">
        <is>
          <t>Natuf | Investors | Tier1 + Growth Cities | Oct26 | V1</t>
        </is>
      </c>
      <c r="M139" t="inlineStr">
        <is>
          <t>Natuf | Investors | Tier1 + Growth Cities | Oct26 | V1</t>
        </is>
      </c>
      <c r="N139" t="inlineStr">
        <is>
          <t>Natuf | Reel | Brand Ambassador | Heard Of Owning A Cafe | V1</t>
        </is>
      </c>
      <c r="O139" t="inlineStr">
        <is>
          <t>In House Natuf</t>
        </is>
      </c>
      <c r="P139" t="inlineStr">
        <is>
          <t>Facebook</t>
        </is>
      </c>
      <c r="Q139" t="inlineStr">
        <is>
          <t>Marshal Malbari</t>
        </is>
      </c>
      <c r="R139" t="inlineStr">
        <is>
          <t>Aisha Rasalkar</t>
        </is>
      </c>
      <c r="S139" t="inlineStr">
        <is>
          <t>-</t>
        </is>
      </c>
      <c r="T139" t="inlineStr">
        <is>
          <t>Bangalore</t>
        </is>
      </c>
      <c r="U139" t="inlineStr">
        <is>
          <t xml:space="preserve"> </t>
        </is>
      </c>
      <c r="V139" t="n">
        <v>1</v>
      </c>
      <c r="W139" t="n">
        <v>1</v>
      </c>
      <c r="X139" t="inlineStr">
        <is>
          <t>XXXXXX4993</t>
        </is>
      </c>
      <c r="Y139" s="72" t="n">
        <v>46326.52037037037</v>
      </c>
    </row>
    <row r="140">
      <c r="A140" s="39" t="inlineStr">
        <is>
          <t>6ae471eb9407bd94d53a03f7</t>
        </is>
      </c>
      <c r="B140" s="72" t="n">
        <v>46325.66744212963</v>
      </c>
      <c r="C140" s="70" t="n">
        <v>46325</v>
      </c>
      <c r="D140" t="inlineStr">
        <is>
          <t>2026-10</t>
        </is>
      </c>
      <c r="E140" t="inlineStr">
        <is>
          <t>Wk of 2026-10-26</t>
        </is>
      </c>
      <c r="F140" t="inlineStr">
        <is>
          <t>New Lead</t>
        </is>
      </c>
      <c r="G140" s="39" t="str">
        <f>IF(ISNUMBER(MATCH(F140,QualityStatuses,0)),"Quality Lead","Non-Quality Lead")</f>
        <v>Non-Quality Lead</v>
      </c>
      <c r="H140" s="39" t="str">
        <f>IFERROR(INDEX(CampTypes,MATCH(I140,CampList,0)),"Unattributed")</f>
        <v>New</v>
      </c>
      <c r="I140" t="inlineStr">
        <is>
          <t>ABO | Natuf | Leads | Unit Franchise | India | Oct26 | V1</t>
        </is>
      </c>
      <c r="J140" t="inlineStr">
        <is>
          <t>ABO | Natuf | Leads | Unit Franchise | India | Oct26 | V1</t>
        </is>
      </c>
      <c r="K140" t="inlineStr">
        <is>
          <t>Direct (campaign tagged in CRM)</t>
        </is>
      </c>
      <c r="L140" t="inlineStr">
        <is>
          <t>Natuf | Investors | Tier1 + Growth Cities | Oct26 | V1</t>
        </is>
      </c>
      <c r="M140" t="inlineStr">
        <is>
          <t>Natuf | Investors | Tier1 + Growth Cities | Oct26 | V1</t>
        </is>
      </c>
      <c r="N140" t="inlineStr">
        <is>
          <t>Natuf | Reel | Brand Ambassador | Heard Of Owning A Cafe | V1</t>
        </is>
      </c>
      <c r="O140" t="inlineStr">
        <is>
          <t>In House Natuf</t>
        </is>
      </c>
      <c r="P140" t="inlineStr">
        <is>
          <t>Facebook</t>
        </is>
      </c>
      <c r="Q140" t="inlineStr">
        <is>
          <t>(Unassigned)</t>
        </is>
      </c>
      <c r="R140" t="inlineStr">
        <is>
          <t>Omkar Navge</t>
        </is>
      </c>
      <c r="S140" t="inlineStr">
        <is>
          <t>-</t>
        </is>
      </c>
      <c r="T140" t="inlineStr">
        <is>
          <t>Pune</t>
        </is>
      </c>
      <c r="U140" t="inlineStr">
        <is>
          <t xml:space="preserve"> </t>
        </is>
      </c>
      <c r="V140" t="n">
        <v>0</v>
      </c>
      <c r="W140" t="n">
        <v>0</v>
      </c>
      <c r="X140" t="inlineStr">
        <is>
          <t>XXXXXX5757</t>
        </is>
      </c>
      <c r="Y140" s="72" t="n">
        <v>46326.52037037037</v>
      </c>
    </row>
    <row r="141">
      <c r="A141" s="39" t="inlineStr">
        <is>
          <t>6ae46c044fd9301a971eac1b</t>
        </is>
      </c>
      <c r="B141" s="72" t="n">
        <v>46325.6499537037</v>
      </c>
      <c r="C141" s="70" t="n">
        <v>46325</v>
      </c>
      <c r="D141" t="inlineStr">
        <is>
          <t>2026-10</t>
        </is>
      </c>
      <c r="E141" t="inlineStr">
        <is>
          <t>Wk of 2026-10-26</t>
        </is>
      </c>
      <c r="F141" t="inlineStr">
        <is>
          <t>Details Shared</t>
        </is>
      </c>
      <c r="G141" s="39" t="str">
        <f>IF(ISNUMBER(MATCH(F141,QualityStatuses,0)),"Quality Lead","Non-Quality Lead")</f>
        <v>Quality Lead</v>
      </c>
      <c r="H141" s="39" t="str">
        <f>IFERROR(INDEX(CampTypes,MATCH(I141,CampList,0)),"Unattributed")</f>
        <v>New</v>
      </c>
      <c r="I141" t="inlineStr">
        <is>
          <t>ABO | Natuf | Leads | Unit Franchise | India | Oct26 | V1</t>
        </is>
      </c>
      <c r="J141" t="inlineStr">
        <is>
          <t>ABO | Natuf | Leads | Unit Franchise | India | Oct26 | V1</t>
        </is>
      </c>
      <c r="K141" t="inlineStr">
        <is>
          <t>Direct (campaign tagged in CRM)</t>
        </is>
      </c>
      <c r="L141" t="inlineStr">
        <is>
          <t>Natuf | LAL 1% | India | Jul26 | V1</t>
        </is>
      </c>
      <c r="M141" t="inlineStr">
        <is>
          <t>Natuf | LAL 1% | India | Jul26 | V1</t>
        </is>
      </c>
      <c r="N141" t="inlineStr">
        <is>
          <t>Natuf | Reel | Brand Ambassador | Heard Of Owning A Cafe | V1</t>
        </is>
      </c>
      <c r="O141" t="inlineStr">
        <is>
          <t>In House Natuf</t>
        </is>
      </c>
      <c r="P141" t="inlineStr">
        <is>
          <t>Facebook</t>
        </is>
      </c>
      <c r="Q141" t="inlineStr">
        <is>
          <t>Marshal Malbari</t>
        </is>
      </c>
      <c r="R141" t="inlineStr">
        <is>
          <t>Shubham Menon</t>
        </is>
      </c>
      <c r="S141" t="inlineStr">
        <is>
          <t>-</t>
        </is>
      </c>
      <c r="T141" t="inlineStr">
        <is>
          <t>Naya Raipur</t>
        </is>
      </c>
      <c r="U141" t="inlineStr">
        <is>
          <t xml:space="preserve"> </t>
        </is>
      </c>
      <c r="V141" t="n">
        <v>1</v>
      </c>
      <c r="W141" t="n">
        <v>1</v>
      </c>
      <c r="X141" t="inlineStr">
        <is>
          <t>XXXXXX6997</t>
        </is>
      </c>
      <c r="Y141" s="72" t="n">
        <v>46326.52037037037</v>
      </c>
    </row>
    <row r="142">
      <c r="A142" s="39" t="inlineStr">
        <is>
          <t>6ae46b070c2dd82627249a24</t>
        </is>
      </c>
      <c r="B142" s="72" t="n">
        <v>46325.64702546296</v>
      </c>
      <c r="C142" s="70" t="n">
        <v>46325</v>
      </c>
      <c r="D142" t="inlineStr">
        <is>
          <t>2026-10</t>
        </is>
      </c>
      <c r="E142" t="inlineStr">
        <is>
          <t>Wk of 2026-10-26</t>
        </is>
      </c>
      <c r="F142" t="inlineStr">
        <is>
          <t>Attempt 1</t>
        </is>
      </c>
      <c r="G142" s="39" t="str">
        <f>IF(ISNUMBER(MATCH(F142,QualityStatuses,0)),"Quality Lead","Non-Quality Lead")</f>
        <v>Non-Quality Lead</v>
      </c>
      <c r="H142" s="39" t="str">
        <f>IFERROR(INDEX(CampTypes,MATCH(I142,CampList,0)),"Unattributed")</f>
        <v>New</v>
      </c>
      <c r="I142" t="inlineStr">
        <is>
          <t>ABO | Natuf | Leads | Master Franchise | India | Oct26 | V1</t>
        </is>
      </c>
      <c r="J142" t="inlineStr">
        <is>
          <t>ABO | Natuf | Leads | Master Franchise | India | Oct26 | V1</t>
        </is>
      </c>
      <c r="K142" t="inlineStr">
        <is>
          <t>Direct (campaign tagged in CRM)</t>
        </is>
      </c>
      <c r="L142" t="inlineStr">
        <is>
          <t>Natuf | Broad | Tier1 + Growth Cities | Oct26 | V1</t>
        </is>
      </c>
      <c r="M142" t="inlineStr">
        <is>
          <t>Natuf | Broad | Tier1 + Growth Cities | Oct26 | V1</t>
        </is>
      </c>
      <c r="N142" t="inlineStr">
        <is>
          <t>Natuf | Static | Become A Levantine Food | V1</t>
        </is>
      </c>
      <c r="O142" t="inlineStr">
        <is>
          <t>Natuf_MF</t>
        </is>
      </c>
      <c r="P142" t="inlineStr">
        <is>
          <t>Facebook</t>
        </is>
      </c>
      <c r="Q142" t="inlineStr">
        <is>
          <t>Marshal Malbari</t>
        </is>
      </c>
      <c r="R142" t="inlineStr">
        <is>
          <t>Rinkita Virvani</t>
        </is>
      </c>
      <c r="S142" t="inlineStr">
        <is>
          <t>-</t>
        </is>
      </c>
      <c r="T142" t="inlineStr">
        <is>
          <t>Fatwah(803201)</t>
        </is>
      </c>
      <c r="U142" t="inlineStr">
        <is>
          <t xml:space="preserve"> </t>
        </is>
      </c>
      <c r="V142" t="n">
        <v>1</v>
      </c>
      <c r="W142" t="n">
        <v>0</v>
      </c>
      <c r="X142" t="inlineStr">
        <is>
          <t>XXXXXX4636</t>
        </is>
      </c>
      <c r="Y142" s="72" t="n">
        <v>46326.52037037037</v>
      </c>
    </row>
    <row r="143">
      <c r="A143" s="39" t="inlineStr">
        <is>
          <t>6ae46999654cef59e469276b</t>
        </is>
      </c>
      <c r="B143" s="72" t="n">
        <v>46325.64278935185</v>
      </c>
      <c r="C143" s="70" t="n">
        <v>46325</v>
      </c>
      <c r="D143" t="inlineStr">
        <is>
          <t>2026-10</t>
        </is>
      </c>
      <c r="E143" t="inlineStr">
        <is>
          <t>Wk of 2026-10-26</t>
        </is>
      </c>
      <c r="F143" t="inlineStr">
        <is>
          <t>Details Shared</t>
        </is>
      </c>
      <c r="G143" s="39" t="str">
        <f>IF(ISNUMBER(MATCH(F143,QualityStatuses,0)),"Quality Lead","Non-Quality Lead")</f>
        <v>Quality Lead</v>
      </c>
      <c r="H143" s="39" t="str">
        <f>IFERROR(INDEX(CampTypes,MATCH(I143,CampList,0)),"Unattributed")</f>
        <v>New</v>
      </c>
      <c r="I143" t="inlineStr">
        <is>
          <t>ABO | Natuf | Leads | Master Franchise | India | Oct26 | V1</t>
        </is>
      </c>
      <c r="J143" t="inlineStr">
        <is>
          <t>ABO | Natuf | Leads | Master Franchise | India | Oct26 | V1</t>
        </is>
      </c>
      <c r="K143" t="inlineStr">
        <is>
          <t>Direct (campaign tagged in CRM)</t>
        </is>
      </c>
      <c r="L143" t="inlineStr">
        <is>
          <t>Natuf | LAL 1% | India | Jul26 | V1</t>
        </is>
      </c>
      <c r="M143" t="inlineStr">
        <is>
          <t>Natuf | LAL 1% | India | Jul26 | V1</t>
        </is>
      </c>
      <c r="N143" t="inlineStr">
        <is>
          <t>Natuf | Static | Become A Levantine Food | V1</t>
        </is>
      </c>
      <c r="O143" t="inlineStr">
        <is>
          <t>Natuf_MF</t>
        </is>
      </c>
      <c r="P143" t="inlineStr">
        <is>
          <t>Facebook</t>
        </is>
      </c>
      <c r="Q143" t="inlineStr">
        <is>
          <t>Marshal Malbari</t>
        </is>
      </c>
      <c r="R143" t="inlineStr">
        <is>
          <t>Pammi Roy</t>
        </is>
      </c>
      <c r="S143" t="inlineStr">
        <is>
          <t>-</t>
        </is>
      </c>
      <c r="T143" t="inlineStr">
        <is>
          <t>Mohali</t>
        </is>
      </c>
      <c r="U143" t="inlineStr">
        <is>
          <t xml:space="preserve"> </t>
        </is>
      </c>
      <c r="V143" t="n">
        <v>1</v>
      </c>
      <c r="W143" t="n">
        <v>0</v>
      </c>
      <c r="X143" t="inlineStr">
        <is>
          <t>XXXXXX4061</t>
        </is>
      </c>
      <c r="Y143" s="72" t="n">
        <v>46326.52037037037</v>
      </c>
    </row>
    <row r="144">
      <c r="A144" s="39" t="inlineStr">
        <is>
          <t>6ae4694908525cb493ce2d8b</t>
        </is>
      </c>
      <c r="B144" s="72" t="n">
        <v>46325.64186342592</v>
      </c>
      <c r="C144" s="70" t="n">
        <v>46325</v>
      </c>
      <c r="D144" t="inlineStr">
        <is>
          <t>2026-10</t>
        </is>
      </c>
      <c r="E144" t="inlineStr">
        <is>
          <t>Wk of 2026-10-26</t>
        </is>
      </c>
      <c r="F144" t="inlineStr">
        <is>
          <t>New Lead</t>
        </is>
      </c>
      <c r="G144" s="39" t="str">
        <f>IF(ISNUMBER(MATCH(F144,QualityStatuses,0)),"Quality Lead","Non-Quality Lead")</f>
        <v>Non-Quality Lead</v>
      </c>
      <c r="H144" s="39" t="str">
        <f>IFERROR(INDEX(CampTypes,MATCH(I144,CampList,0)),"Unattributed")</f>
        <v>New</v>
      </c>
      <c r="I144" t="inlineStr">
        <is>
          <t>ABO | Natuf | Leads | Unit Franchise | India | Oct26 | V1</t>
        </is>
      </c>
      <c r="J144" t="inlineStr">
        <is>
          <t>ABO | Natuf | Leads | Unit Franchise | India | Oct26 | V1</t>
        </is>
      </c>
      <c r="K144" t="inlineStr">
        <is>
          <t>Direct (campaign tagged in CRM)</t>
        </is>
      </c>
      <c r="L144" t="inlineStr">
        <is>
          <t>Natuf | LAL 1% | India | Jul26 | V1</t>
        </is>
      </c>
      <c r="M144" t="inlineStr">
        <is>
          <t>Natuf | LAL 1% | India | Jul26 | V1</t>
        </is>
      </c>
      <c r="N144" t="inlineStr">
        <is>
          <t>Natuf | Reel | Brand Ambassador | Heard Of Owning A Cafe | V1</t>
        </is>
      </c>
      <c r="O144" t="inlineStr">
        <is>
          <t>In House Natuf</t>
        </is>
      </c>
      <c r="P144" t="inlineStr">
        <is>
          <t>Facebook</t>
        </is>
      </c>
      <c r="Q144" t="inlineStr">
        <is>
          <t>(Unassigned)</t>
        </is>
      </c>
      <c r="R144" t="inlineStr">
        <is>
          <t>Omkar Navge</t>
        </is>
      </c>
      <c r="S144" t="inlineStr">
        <is>
          <t>-</t>
        </is>
      </c>
      <c r="T144" t="inlineStr">
        <is>
          <t>Warangal</t>
        </is>
      </c>
      <c r="U144" t="inlineStr">
        <is>
          <t xml:space="preserve"> </t>
        </is>
      </c>
      <c r="V144" t="n">
        <v>0</v>
      </c>
      <c r="W144" t="n">
        <v>0</v>
      </c>
      <c r="X144" t="inlineStr">
        <is>
          <t>XXXXXX2129</t>
        </is>
      </c>
      <c r="Y144" s="72" t="n">
        <v>46326.52037037037</v>
      </c>
    </row>
    <row r="145">
      <c r="A145" s="39" t="inlineStr">
        <is>
          <t>6ae46889c23893f25234958a</t>
        </is>
      </c>
      <c r="B145" s="72" t="n">
        <v>46325.63964120371</v>
      </c>
      <c r="C145" s="70" t="n">
        <v>46325</v>
      </c>
      <c r="D145" t="inlineStr">
        <is>
          <t>2026-10</t>
        </is>
      </c>
      <c r="E145" t="inlineStr">
        <is>
          <t>Wk of 2026-10-26</t>
        </is>
      </c>
      <c r="F145" t="inlineStr">
        <is>
          <t>Attempt 1</t>
        </is>
      </c>
      <c r="G145" s="39" t="str">
        <f>IF(ISNUMBER(MATCH(F145,QualityStatuses,0)),"Quality Lead","Non-Quality Lead")</f>
        <v>Non-Quality Lead</v>
      </c>
      <c r="H145" s="39" t="str">
        <f>IFERROR(INDEX(CampTypes,MATCH(I145,CampList,0)),"Unattributed")</f>
        <v>New</v>
      </c>
      <c r="I145" t="inlineStr">
        <is>
          <t>ABO | Natuf | Leads | Master Franchise | India | Oct26 | V1</t>
        </is>
      </c>
      <c r="J145" t="inlineStr">
        <is>
          <t>ABO | Natuf | Leads | Master Franchise | India | Oct26 | V1</t>
        </is>
      </c>
      <c r="K145" t="inlineStr">
        <is>
          <t>Direct (campaign tagged in CRM)</t>
        </is>
      </c>
      <c r="L145" t="inlineStr">
        <is>
          <t>Natuf | LAL 1% | India | Jul26 | V1</t>
        </is>
      </c>
      <c r="M145" t="inlineStr">
        <is>
          <t>Natuf | LAL 1% | India | Jul26 | V1</t>
        </is>
      </c>
      <c r="N145" t="inlineStr">
        <is>
          <t>Natuf | Static | Become A Levantine Food | V1</t>
        </is>
      </c>
      <c r="O145" t="inlineStr">
        <is>
          <t>Natuf_MF</t>
        </is>
      </c>
      <c r="P145" t="inlineStr">
        <is>
          <t>Facebook</t>
        </is>
      </c>
      <c r="Q145" t="inlineStr">
        <is>
          <t>Marshal Malbari</t>
        </is>
      </c>
      <c r="R145" t="inlineStr">
        <is>
          <t>Drishti Lodhia</t>
        </is>
      </c>
      <c r="S145" t="inlineStr">
        <is>
          <t>-</t>
        </is>
      </c>
      <c r="T145" t="inlineStr">
        <is>
          <t>Assam</t>
        </is>
      </c>
      <c r="U145" t="inlineStr">
        <is>
          <t xml:space="preserve"> </t>
        </is>
      </c>
      <c r="V145" t="n">
        <v>1</v>
      </c>
      <c r="W145" t="n">
        <v>0</v>
      </c>
      <c r="X145" t="inlineStr">
        <is>
          <t>XXXXXX0969</t>
        </is>
      </c>
      <c r="Y145" s="72" t="n">
        <v>46326.52037037037</v>
      </c>
    </row>
    <row r="146">
      <c r="A146" s="39" t="inlineStr">
        <is>
          <t>6ae467a6d1a4c6968b3b079a</t>
        </is>
      </c>
      <c r="B146" s="72" t="n">
        <v>46325.63701388889</v>
      </c>
      <c r="C146" s="70" t="n">
        <v>46325</v>
      </c>
      <c r="D146" t="inlineStr">
        <is>
          <t>2026-10</t>
        </is>
      </c>
      <c r="E146" t="inlineStr">
        <is>
          <t>Wk of 2026-10-26</t>
        </is>
      </c>
      <c r="F146" t="inlineStr">
        <is>
          <t>Attempt 2</t>
        </is>
      </c>
      <c r="G146" s="39" t="str">
        <f>IF(ISNUMBER(MATCH(F146,QualityStatuses,0)),"Quality Lead","Non-Quality Lead")</f>
        <v>Non-Quality Lead</v>
      </c>
      <c r="H146" s="39" t="str">
        <f>IFERROR(INDEX(CampTypes,MATCH(I146,CampList,0)),"Unattributed")</f>
        <v>New</v>
      </c>
      <c r="I146" t="inlineStr">
        <is>
          <t>ABO | Natuf | Leads | Unit Franchise | India | Oct26 | V1</t>
        </is>
      </c>
      <c r="J146" t="inlineStr">
        <is>
          <t>ABO | Natuf | Leads | Unit Franchise | India | Oct26 | V1</t>
        </is>
      </c>
      <c r="K146" t="inlineStr">
        <is>
          <t>Direct (campaign tagged in CRM)</t>
        </is>
      </c>
      <c r="L146" t="inlineStr">
        <is>
          <t>Natuf | Business Owners | Tier1 + Growth Cities | Oct26 | V1</t>
        </is>
      </c>
      <c r="M146" t="inlineStr">
        <is>
          <t>Natuf | Business Owners | Tier1 + Growth Cities | Oct26 | V1</t>
        </is>
      </c>
      <c r="N146" t="inlineStr">
        <is>
          <t>Natuf | Reel | Brand Ambassador | Heard Of Owning A Cafe | V1</t>
        </is>
      </c>
      <c r="O146" t="inlineStr">
        <is>
          <t>In House Natuf</t>
        </is>
      </c>
      <c r="P146" t="inlineStr">
        <is>
          <t>Facebook</t>
        </is>
      </c>
      <c r="Q146" t="inlineStr">
        <is>
          <t>Vikas Pathak</t>
        </is>
      </c>
      <c r="R146" t="inlineStr">
        <is>
          <t>Hriday Jindal</t>
        </is>
      </c>
      <c r="S146" t="inlineStr">
        <is>
          <t>-</t>
        </is>
      </c>
      <c r="T146" t="inlineStr">
        <is>
          <t>Indore</t>
        </is>
      </c>
      <c r="U146" t="inlineStr">
        <is>
          <t xml:space="preserve"> </t>
        </is>
      </c>
      <c r="V146" t="n">
        <v>3</v>
      </c>
      <c r="W146" t="n">
        <v>1</v>
      </c>
      <c r="X146" t="inlineStr">
        <is>
          <t>XXXXXX1176</t>
        </is>
      </c>
      <c r="Y146" s="72" t="n">
        <v>46326.52037037037</v>
      </c>
    </row>
    <row r="147">
      <c r="A147" s="39" t="inlineStr">
        <is>
          <t>6ae464255b3aae0be9084150</t>
        </is>
      </c>
      <c r="B147" s="72" t="n">
        <v>46325.62663194445</v>
      </c>
      <c r="C147" s="70" t="n">
        <v>46325</v>
      </c>
      <c r="D147" t="inlineStr">
        <is>
          <t>2026-10</t>
        </is>
      </c>
      <c r="E147" t="inlineStr">
        <is>
          <t>Wk of 2026-10-26</t>
        </is>
      </c>
      <c r="F147" t="inlineStr">
        <is>
          <t>New Lead</t>
        </is>
      </c>
      <c r="G147" s="39" t="str">
        <f>IF(ISNUMBER(MATCH(F147,QualityStatuses,0)),"Quality Lead","Non-Quality Lead")</f>
        <v>Non-Quality Lead</v>
      </c>
      <c r="H147" s="39" t="str">
        <f>IFERROR(INDEX(CampTypes,MATCH(I147,CampList,0)),"Unattributed")</f>
        <v>New</v>
      </c>
      <c r="I147" t="inlineStr">
        <is>
          <t>ABO | Natuf | Leads | Unit Franchise | India | Oct26 | V1</t>
        </is>
      </c>
      <c r="J147" t="inlineStr">
        <is>
          <t>ABO | Natuf | Leads | Unit Franchise | India | Oct26 | V1</t>
        </is>
      </c>
      <c r="K147" t="inlineStr">
        <is>
          <t>Direct (campaign tagged in CRM)</t>
        </is>
      </c>
      <c r="L147" t="inlineStr">
        <is>
          <t>Natuf | Broad | Tier1 + Growth Cities | Oct26 | V1</t>
        </is>
      </c>
      <c r="M147" t="inlineStr">
        <is>
          <t>Natuf | Broad | Tier1 + Growth Cities | Oct26 | V1</t>
        </is>
      </c>
      <c r="N147" t="inlineStr">
        <is>
          <t>Natuf | Reel | Brand Ambassador | Heard Of Owning A Cafe | V1</t>
        </is>
      </c>
      <c r="O147" t="inlineStr">
        <is>
          <t>In House Natuf</t>
        </is>
      </c>
      <c r="P147" t="inlineStr">
        <is>
          <t>Facebook</t>
        </is>
      </c>
      <c r="Q147" t="inlineStr">
        <is>
          <t>(Unassigned)</t>
        </is>
      </c>
      <c r="R147" t="inlineStr">
        <is>
          <t>Omkar Navge</t>
        </is>
      </c>
      <c r="S147" t="inlineStr">
        <is>
          <t>-</t>
        </is>
      </c>
      <c r="T147" t="inlineStr">
        <is>
          <t>Gurgaon</t>
        </is>
      </c>
      <c r="U147" t="inlineStr">
        <is>
          <t xml:space="preserve"> </t>
        </is>
      </c>
      <c r="V147" t="n">
        <v>0</v>
      </c>
      <c r="W147" t="n">
        <v>0</v>
      </c>
      <c r="X147" t="inlineStr">
        <is>
          <t>XXXXXX7849</t>
        </is>
      </c>
      <c r="Y147" s="72" t="n">
        <v>46326.52037037037</v>
      </c>
    </row>
    <row r="148">
      <c r="A148" s="39" t="inlineStr">
        <is>
          <t>6ae460d89dd5f9255dcedd2f</t>
        </is>
      </c>
      <c r="B148" s="72" t="n">
        <v>46325.61685185185</v>
      </c>
      <c r="C148" s="70" t="n">
        <v>46325</v>
      </c>
      <c r="D148" t="inlineStr">
        <is>
          <t>2026-10</t>
        </is>
      </c>
      <c r="E148" t="inlineStr">
        <is>
          <t>Wk of 2026-10-26</t>
        </is>
      </c>
      <c r="F148" t="inlineStr">
        <is>
          <t>Attempt 1</t>
        </is>
      </c>
      <c r="G148" s="39" t="str">
        <f>IF(ISNUMBER(MATCH(F148,QualityStatuses,0)),"Quality Lead","Non-Quality Lead")</f>
        <v>Non-Quality Lead</v>
      </c>
      <c r="H148" s="39" t="str">
        <f>IFERROR(INDEX(CampTypes,MATCH(I148,CampList,0)),"Unattributed")</f>
        <v>New</v>
      </c>
      <c r="I148" t="inlineStr">
        <is>
          <t>ABO | Natuf | Leads | Master Franchise | India | Oct26 | V1</t>
        </is>
      </c>
      <c r="J148" t="inlineStr">
        <is>
          <t>ABO | Natuf | Leads | Master Franchise | India | Oct26 | V1</t>
        </is>
      </c>
      <c r="K148" t="inlineStr">
        <is>
          <t>Direct (campaign tagged in CRM)</t>
        </is>
      </c>
      <c r="L148" t="inlineStr">
        <is>
          <t>Natuf | LAL 1% | India | Jul26 | V1</t>
        </is>
      </c>
      <c r="M148" t="inlineStr">
        <is>
          <t>Natuf | LAL 1% | India | Jul26 | V1</t>
        </is>
      </c>
      <c r="N148" t="inlineStr">
        <is>
          <t>Natuf | Static | Become A Levantine Food | V1</t>
        </is>
      </c>
      <c r="O148" t="inlineStr">
        <is>
          <t>Natuf_MF</t>
        </is>
      </c>
      <c r="P148" t="inlineStr">
        <is>
          <t>Facebook</t>
        </is>
      </c>
      <c r="Q148" t="inlineStr">
        <is>
          <t>Marshal Malbari</t>
        </is>
      </c>
      <c r="R148" t="inlineStr">
        <is>
          <t>Aisha Rasalkar</t>
        </is>
      </c>
      <c r="S148" t="inlineStr">
        <is>
          <t>-</t>
        </is>
      </c>
      <c r="T148" t="inlineStr">
        <is>
          <t>Amravati</t>
        </is>
      </c>
      <c r="U148" t="inlineStr">
        <is>
          <t xml:space="preserve"> </t>
        </is>
      </c>
      <c r="V148" t="n">
        <v>1</v>
      </c>
      <c r="W148" t="n">
        <v>0</v>
      </c>
      <c r="X148" t="inlineStr">
        <is>
          <t>XXXXXX2841</t>
        </is>
      </c>
      <c r="Y148" s="72" t="n">
        <v>46326.52037037037</v>
      </c>
    </row>
    <row r="149">
      <c r="A149" s="39" t="inlineStr">
        <is>
          <t>6ae45f850f6d9b615ca5772e</t>
        </is>
      </c>
      <c r="B149" s="72" t="n">
        <v>46325.61292824074</v>
      </c>
      <c r="C149" s="70" t="n">
        <v>46325</v>
      </c>
      <c r="D149" t="inlineStr">
        <is>
          <t>2026-10</t>
        </is>
      </c>
      <c r="E149" t="inlineStr">
        <is>
          <t>Wk of 2026-10-26</t>
        </is>
      </c>
      <c r="F149" t="inlineStr">
        <is>
          <t>Attempt 1</t>
        </is>
      </c>
      <c r="G149" s="39" t="str">
        <f>IF(ISNUMBER(MATCH(F149,QualityStatuses,0)),"Quality Lead","Non-Quality Lead")</f>
        <v>Non-Quality Lead</v>
      </c>
      <c r="H149" s="39" t="str">
        <f>IFERROR(INDEX(CampTypes,MATCH(I149,CampList,0)),"Unattributed")</f>
        <v>New</v>
      </c>
      <c r="I149" t="inlineStr">
        <is>
          <t>ABO | Natuf | Leads | Unit Franchise | India | Oct26 | V1</t>
        </is>
      </c>
      <c r="J149" t="inlineStr">
        <is>
          <t>ABO | Natuf | Leads | Unit Franchise | India | Oct26 | V1</t>
        </is>
      </c>
      <c r="K149" t="inlineStr">
        <is>
          <t>Direct (campaign tagged in CRM)</t>
        </is>
      </c>
      <c r="L149" t="inlineStr">
        <is>
          <t>Natuf | Investors | Tier1 + Growth Cities | Oct26 | V1</t>
        </is>
      </c>
      <c r="M149" t="inlineStr">
        <is>
          <t>Natuf | Investors | Tier1 + Growth Cities | Oct26 | V1</t>
        </is>
      </c>
      <c r="N149" t="inlineStr">
        <is>
          <t>Natuf | Reel | Brand Ambassador | Heard Of Owning A Cafe | V1</t>
        </is>
      </c>
      <c r="O149" t="inlineStr">
        <is>
          <t>In House Natuf</t>
        </is>
      </c>
      <c r="P149" t="inlineStr">
        <is>
          <t>Facebook</t>
        </is>
      </c>
      <c r="Q149" t="inlineStr">
        <is>
          <t>Vikas Pathak</t>
        </is>
      </c>
      <c r="R149" t="inlineStr">
        <is>
          <t xml:space="preserve">Karan </t>
        </is>
      </c>
      <c r="S149" t="inlineStr">
        <is>
          <t>-</t>
        </is>
      </c>
      <c r="T149" t="inlineStr">
        <is>
          <t>Surat</t>
        </is>
      </c>
      <c r="U149" t="inlineStr">
        <is>
          <t xml:space="preserve"> </t>
        </is>
      </c>
      <c r="V149" t="n">
        <v>1</v>
      </c>
      <c r="W149" t="n">
        <v>0</v>
      </c>
      <c r="X149" t="inlineStr">
        <is>
          <t>XXXXXX2345</t>
        </is>
      </c>
      <c r="Y149" s="72" t="n">
        <v>46326.52037037037</v>
      </c>
    </row>
    <row r="150">
      <c r="A150" s="39" t="inlineStr">
        <is>
          <t>6ae45e8f235ba7f86f5f0fdf</t>
        </is>
      </c>
      <c r="B150" s="72" t="n">
        <v>46325.61008101852</v>
      </c>
      <c r="C150" s="70" t="n">
        <v>46325</v>
      </c>
      <c r="D150" t="inlineStr">
        <is>
          <t>2026-10</t>
        </is>
      </c>
      <c r="E150" t="inlineStr">
        <is>
          <t>Wk of 2026-10-26</t>
        </is>
      </c>
      <c r="F150" t="inlineStr">
        <is>
          <t>Connected</t>
        </is>
      </c>
      <c r="G150" s="39" t="str">
        <f>IF(ISNUMBER(MATCH(F150,QualityStatuses,0)),"Quality Lead","Non-Quality Lead")</f>
        <v>Non-Quality Lead</v>
      </c>
      <c r="H150" s="39" t="str">
        <f>IFERROR(INDEX(CampTypes,MATCH(I150,CampList,0)),"Unattributed")</f>
        <v>New</v>
      </c>
      <c r="I150" t="inlineStr">
        <is>
          <t>ABO | Natuf | Leads | Unit Franchise | India | Oct26 | V1</t>
        </is>
      </c>
      <c r="J150" t="inlineStr">
        <is>
          <t>ABO | Natuf | Leads | Unit Franchise | India | Oct26 | V1</t>
        </is>
      </c>
      <c r="K150" t="inlineStr">
        <is>
          <t>Direct (campaign tagged in CRM)</t>
        </is>
      </c>
      <c r="L150" t="inlineStr">
        <is>
          <t>Natuf | Broad | Tier1 + Growth Cities | Oct26 | V1</t>
        </is>
      </c>
      <c r="M150" t="inlineStr">
        <is>
          <t>Natuf | Broad | Tier1 + Growth Cities | Oct26 | V1</t>
        </is>
      </c>
      <c r="N150" t="inlineStr">
        <is>
          <t>Natuf | Reel | Brand Ambassador | Heard Of Owning A Cafe | V1</t>
        </is>
      </c>
      <c r="O150" t="inlineStr">
        <is>
          <t>In House Natuf</t>
        </is>
      </c>
      <c r="P150" t="inlineStr">
        <is>
          <t>Facebook</t>
        </is>
      </c>
      <c r="Q150" t="inlineStr">
        <is>
          <t>Vikas Pathak</t>
        </is>
      </c>
      <c r="R150" t="inlineStr">
        <is>
          <t>Anish kaundal</t>
        </is>
      </c>
      <c r="S150" t="inlineStr">
        <is>
          <t>-</t>
        </is>
      </c>
      <c r="T150" t="inlineStr">
        <is>
          <t>Indore</t>
        </is>
      </c>
      <c r="U150" t="inlineStr">
        <is>
          <t xml:space="preserve"> </t>
        </is>
      </c>
      <c r="V150" t="n">
        <v>1</v>
      </c>
      <c r="W150" t="n">
        <v>1</v>
      </c>
      <c r="X150" t="inlineStr">
        <is>
          <t>XXXXXX8246</t>
        </is>
      </c>
      <c r="Y150" s="72" t="n">
        <v>46326.52037037037</v>
      </c>
    </row>
    <row r="151">
      <c r="A151" s="39" t="inlineStr">
        <is>
          <t>6ae45e8914af0e04e7ad9767</t>
        </is>
      </c>
      <c r="B151" s="72" t="n">
        <v>46325.61001157408</v>
      </c>
      <c r="C151" s="70" t="n">
        <v>46325</v>
      </c>
      <c r="D151" t="inlineStr">
        <is>
          <t>2026-10</t>
        </is>
      </c>
      <c r="E151" t="inlineStr">
        <is>
          <t>Wk of 2026-10-26</t>
        </is>
      </c>
      <c r="F151" t="inlineStr">
        <is>
          <t>New Lead</t>
        </is>
      </c>
      <c r="G151" s="39" t="str">
        <f>IF(ISNUMBER(MATCH(F151,QualityStatuses,0)),"Quality Lead","Non-Quality Lead")</f>
        <v>Non-Quality Lead</v>
      </c>
      <c r="H151" s="39" t="str">
        <f>IFERROR(INDEX(CampTypes,MATCH(I151,CampList,0)),"Unattributed")</f>
        <v>New</v>
      </c>
      <c r="I151" t="inlineStr">
        <is>
          <t>ABO | Natuf | Leads | Unit Franchise | India | Oct26 | V1</t>
        </is>
      </c>
      <c r="J151" t="inlineStr">
        <is>
          <t>ABO | Natuf | Leads | Unit Franchise | India | Oct26 | V1</t>
        </is>
      </c>
      <c r="K151" t="inlineStr">
        <is>
          <t>Direct (campaign tagged in CRM)</t>
        </is>
      </c>
      <c r="L151" t="inlineStr">
        <is>
          <t>Natuf | Investors | Tier1 + Growth Cities | Oct26 | V1</t>
        </is>
      </c>
      <c r="M151" t="inlineStr">
        <is>
          <t>Natuf | Investors | Tier1 + Growth Cities | Oct26 | V1</t>
        </is>
      </c>
      <c r="N151" t="inlineStr">
        <is>
          <t>Natuf | Reel | Brand Ambassador | Heard Of Owning A Cafe | V1</t>
        </is>
      </c>
      <c r="O151" t="inlineStr">
        <is>
          <t>In House Natuf</t>
        </is>
      </c>
      <c r="P151" t="inlineStr">
        <is>
          <t>Facebook</t>
        </is>
      </c>
      <c r="Q151" t="inlineStr">
        <is>
          <t>(Unassigned)</t>
        </is>
      </c>
      <c r="R151" t="inlineStr">
        <is>
          <t>Omkar Navge</t>
        </is>
      </c>
      <c r="S151" t="inlineStr">
        <is>
          <t>-</t>
        </is>
      </c>
      <c r="T151" t="inlineStr">
        <is>
          <t>Udaipur</t>
        </is>
      </c>
      <c r="U151" t="inlineStr">
        <is>
          <t xml:space="preserve"> </t>
        </is>
      </c>
      <c r="V151" t="n">
        <v>0</v>
      </c>
      <c r="W151" t="n">
        <v>0</v>
      </c>
      <c r="X151" t="inlineStr">
        <is>
          <t>XXXXXX9808</t>
        </is>
      </c>
      <c r="Y151" s="72" t="n">
        <v>46326.52037037037</v>
      </c>
    </row>
    <row r="152">
      <c r="A152" s="39" t="inlineStr">
        <is>
          <t>6ae45b2ce9bbcce35892a114</t>
        </is>
      </c>
      <c r="B152" s="72" t="n">
        <v>46325.6000462963</v>
      </c>
      <c r="C152" s="70" t="n">
        <v>46325</v>
      </c>
      <c r="D152" t="inlineStr">
        <is>
          <t>2026-10</t>
        </is>
      </c>
      <c r="E152" t="inlineStr">
        <is>
          <t>Wk of 2026-10-26</t>
        </is>
      </c>
      <c r="F152" t="inlineStr">
        <is>
          <t>New Lead</t>
        </is>
      </c>
      <c r="G152" s="39" t="str">
        <f>IF(ISNUMBER(MATCH(F152,QualityStatuses,0)),"Quality Lead","Non-Quality Lead")</f>
        <v>Non-Quality Lead</v>
      </c>
      <c r="H152" s="39" t="str">
        <f>IFERROR(INDEX(CampTypes,MATCH(I152,CampList,0)),"Unattributed")</f>
        <v>New</v>
      </c>
      <c r="I152" t="inlineStr">
        <is>
          <t>ABO | Natuf | Leads | Unit Franchise | India | Oct26 | V1</t>
        </is>
      </c>
      <c r="J152" t="inlineStr">
        <is>
          <t>ABO | Natuf | Leads | Unit Franchise | India | Oct26 | V1</t>
        </is>
      </c>
      <c r="K152" t="inlineStr">
        <is>
          <t>Direct (campaign tagged in CRM)</t>
        </is>
      </c>
      <c r="L152" t="inlineStr">
        <is>
          <t>Natuf | Broad | Tier1 + Growth Cities | Oct26 | V1</t>
        </is>
      </c>
      <c r="M152" t="inlineStr">
        <is>
          <t>Natuf | Broad | Tier1 + Growth Cities | Oct26 | V1</t>
        </is>
      </c>
      <c r="N152" t="inlineStr">
        <is>
          <t>Natuf | Reel | Brand Ambassador | Heard Of Owning A Cafe | V1</t>
        </is>
      </c>
      <c r="O152" t="inlineStr">
        <is>
          <t>In House Natuf</t>
        </is>
      </c>
      <c r="P152" t="inlineStr">
        <is>
          <t>Facebook</t>
        </is>
      </c>
      <c r="Q152" t="inlineStr">
        <is>
          <t>(Unassigned)</t>
        </is>
      </c>
      <c r="R152" t="inlineStr">
        <is>
          <t>Omkar Navge</t>
        </is>
      </c>
      <c r="S152" t="inlineStr">
        <is>
          <t>-</t>
        </is>
      </c>
      <c r="T152" t="inlineStr">
        <is>
          <t>Patna</t>
        </is>
      </c>
      <c r="U152" t="inlineStr">
        <is>
          <t xml:space="preserve"> </t>
        </is>
      </c>
      <c r="V152" t="n">
        <v>0</v>
      </c>
      <c r="W152" t="n">
        <v>0</v>
      </c>
      <c r="X152" t="inlineStr">
        <is>
          <t>XXXXXX1909</t>
        </is>
      </c>
      <c r="Y152" s="72" t="n">
        <v>46326.52037037037</v>
      </c>
    </row>
    <row r="153">
      <c r="A153" s="39" t="inlineStr">
        <is>
          <t>6ae458228763a6a65c97ec67</t>
        </is>
      </c>
      <c r="B153" s="72" t="n">
        <v>46325.59104166667</v>
      </c>
      <c r="C153" s="70" t="n">
        <v>46325</v>
      </c>
      <c r="D153" t="inlineStr">
        <is>
          <t>2026-10</t>
        </is>
      </c>
      <c r="E153" t="inlineStr">
        <is>
          <t>Wk of 2026-10-26</t>
        </is>
      </c>
      <c r="F153" t="inlineStr">
        <is>
          <t>New Lead</t>
        </is>
      </c>
      <c r="G153" s="39" t="str">
        <f>IF(ISNUMBER(MATCH(F153,QualityStatuses,0)),"Quality Lead","Non-Quality Lead")</f>
        <v>Non-Quality Lead</v>
      </c>
      <c r="H153" s="39" t="str">
        <f>IFERROR(INDEX(CampTypes,MATCH(I153,CampList,0)),"Unattributed")</f>
        <v>New</v>
      </c>
      <c r="I153" t="inlineStr">
        <is>
          <t>ABO | Natuf | Leads | Unit Franchise | India | Oct26 | V1</t>
        </is>
      </c>
      <c r="J153" t="inlineStr">
        <is>
          <t>ABO | Natuf | Leads | Unit Franchise | India | Oct26 | V1</t>
        </is>
      </c>
      <c r="K153" t="inlineStr">
        <is>
          <t>Direct (campaign tagged in CRM)</t>
        </is>
      </c>
      <c r="L153" t="inlineStr">
        <is>
          <t>Natuf | LAL 1% | India | Jul26 | V1</t>
        </is>
      </c>
      <c r="M153" t="inlineStr">
        <is>
          <t>Natuf | LAL 1% | India | Jul26 | V1</t>
        </is>
      </c>
      <c r="N153" t="inlineStr">
        <is>
          <t>Natuf | Reel | Brand Ambassador | Heard Of Owning A Cafe | V1</t>
        </is>
      </c>
      <c r="O153" t="inlineStr">
        <is>
          <t>In House Natuf</t>
        </is>
      </c>
      <c r="P153" t="inlineStr">
        <is>
          <t>Facebook</t>
        </is>
      </c>
      <c r="Q153" t="inlineStr">
        <is>
          <t>(Unassigned)</t>
        </is>
      </c>
      <c r="R153" t="inlineStr">
        <is>
          <t>Omkar Navge</t>
        </is>
      </c>
      <c r="S153" t="inlineStr">
        <is>
          <t>-</t>
        </is>
      </c>
      <c r="T153" t="inlineStr">
        <is>
          <t>Ajmer</t>
        </is>
      </c>
      <c r="U153" t="inlineStr">
        <is>
          <t xml:space="preserve"> </t>
        </is>
      </c>
      <c r="V153" t="n">
        <v>0</v>
      </c>
      <c r="W153" t="n">
        <v>0</v>
      </c>
      <c r="X153" t="inlineStr">
        <is>
          <t>XXXXXX5797</t>
        </is>
      </c>
      <c r="Y153" s="72" t="n">
        <v>46326.52037037037</v>
      </c>
    </row>
    <row r="154">
      <c r="A154" s="39" t="inlineStr">
        <is>
          <t>6ae45114f03bde7af4bb41a1</t>
        </is>
      </c>
      <c r="B154" s="72" t="n">
        <v>46325.57013888889</v>
      </c>
      <c r="C154" s="70" t="n">
        <v>46325</v>
      </c>
      <c r="D154" t="inlineStr">
        <is>
          <t>2026-10</t>
        </is>
      </c>
      <c r="E154" t="inlineStr">
        <is>
          <t>Wk of 2026-10-26</t>
        </is>
      </c>
      <c r="F154" t="inlineStr">
        <is>
          <t>Lost</t>
        </is>
      </c>
      <c r="G154" s="39" t="str">
        <f>IF(ISNUMBER(MATCH(F154,QualityStatuses,0)),"Quality Lead","Non-Quality Lead")</f>
        <v>Non-Quality Lead</v>
      </c>
      <c r="H154" s="39" t="str">
        <f>IFERROR(INDEX(CampTypes,MATCH(I154,CampList,0)),"Unattributed")</f>
        <v>New</v>
      </c>
      <c r="I154" t="inlineStr">
        <is>
          <t>ABO | Natuf | Leads | Unit Franchise | India | Oct26 | V1</t>
        </is>
      </c>
      <c r="J154" t="inlineStr">
        <is>
          <t>ABO | Natuf | Leads | Unit Franchise | India | Oct26 | V1</t>
        </is>
      </c>
      <c r="K154" t="inlineStr">
        <is>
          <t>Direct (campaign tagged in CRM)</t>
        </is>
      </c>
      <c r="L154" t="inlineStr">
        <is>
          <t>Natuf | Business Owners | Tier1 + Growth Cities | Oct26 | V1</t>
        </is>
      </c>
      <c r="M154" t="inlineStr">
        <is>
          <t>Natuf | Business Owners | Tier1 + Growth Cities | Oct26 | V1</t>
        </is>
      </c>
      <c r="N154" t="inlineStr">
        <is>
          <t>Natuf | Reel | Brand Ambassador | Heard Of Owning A Cafe | V1</t>
        </is>
      </c>
      <c r="O154" t="inlineStr">
        <is>
          <t>In House Natuf</t>
        </is>
      </c>
      <c r="P154" t="inlineStr">
        <is>
          <t>Facebook</t>
        </is>
      </c>
      <c r="Q154" t="inlineStr">
        <is>
          <t>Vikas Pathak</t>
        </is>
      </c>
      <c r="R154" t="inlineStr">
        <is>
          <t>Hriday Jindal</t>
        </is>
      </c>
      <c r="S154" t="inlineStr">
        <is>
          <t>Not Interested</t>
        </is>
      </c>
      <c r="T154" t="inlineStr">
        <is>
          <t>Mumbai</t>
        </is>
      </c>
      <c r="U154" t="inlineStr">
        <is>
          <t xml:space="preserve"> </t>
        </is>
      </c>
      <c r="V154" t="n">
        <v>1</v>
      </c>
      <c r="W154" t="n">
        <v>1</v>
      </c>
      <c r="X154" t="inlineStr">
        <is>
          <t>XXXXXX2003</t>
        </is>
      </c>
      <c r="Y154" s="72" t="n">
        <v>46326.52037037037</v>
      </c>
    </row>
    <row r="155">
      <c r="A155" s="39" t="inlineStr">
        <is>
          <t>6ae44e9e969d6d567d20aa6a</t>
        </is>
      </c>
      <c r="B155" s="72" t="n">
        <v>46325.56284722222</v>
      </c>
      <c r="C155" s="70" t="n">
        <v>46325</v>
      </c>
      <c r="D155" t="inlineStr">
        <is>
          <t>2026-10</t>
        </is>
      </c>
      <c r="E155" t="inlineStr">
        <is>
          <t>Wk of 2026-10-26</t>
        </is>
      </c>
      <c r="F155" t="inlineStr">
        <is>
          <t>Lost</t>
        </is>
      </c>
      <c r="G155" s="39" t="str">
        <f>IF(ISNUMBER(MATCH(F155,QualityStatuses,0)),"Quality Lead","Non-Quality Lead")</f>
        <v>Non-Quality Lead</v>
      </c>
      <c r="H155" s="39" t="str">
        <f>IFERROR(INDEX(CampTypes,MATCH(I155,CampList,0)),"Unattributed")</f>
        <v>New</v>
      </c>
      <c r="I155" t="inlineStr">
        <is>
          <t>ABO | Natuf | Leads | Master Franchise | India | Oct26 | V1</t>
        </is>
      </c>
      <c r="J155" t="inlineStr">
        <is>
          <t>ABO | Natuf | Leads | Master Franchise | India | Oct26 | V1</t>
        </is>
      </c>
      <c r="K155" t="inlineStr">
        <is>
          <t>Direct (campaign tagged in CRM)</t>
        </is>
      </c>
      <c r="L155" t="inlineStr">
        <is>
          <t>Natuf | Investors | Tier1 + Growth Cities | Oct26 | V1</t>
        </is>
      </c>
      <c r="M155" t="inlineStr">
        <is>
          <t>Natuf | Investors | Tier1 + Growth Cities | Oct26 | V1</t>
        </is>
      </c>
      <c r="N155" t="inlineStr">
        <is>
          <t>Natuf | Static | Become A Levantine Food | V1</t>
        </is>
      </c>
      <c r="O155" t="inlineStr">
        <is>
          <t>Natuf_MF</t>
        </is>
      </c>
      <c r="P155" t="inlineStr">
        <is>
          <t>Facebook</t>
        </is>
      </c>
      <c r="Q155" t="inlineStr">
        <is>
          <t>Marshal Malbari</t>
        </is>
      </c>
      <c r="R155" t="inlineStr">
        <is>
          <t>Vanita Joshi</t>
        </is>
      </c>
      <c r="S155" t="inlineStr">
        <is>
          <t>Not Interested</t>
        </is>
      </c>
      <c r="T155" t="inlineStr">
        <is>
          <t>chimur</t>
        </is>
      </c>
      <c r="U155" t="inlineStr">
        <is>
          <t xml:space="preserve"> </t>
        </is>
      </c>
      <c r="V155" t="n">
        <v>1</v>
      </c>
      <c r="W155" t="n">
        <v>1</v>
      </c>
      <c r="X155" t="inlineStr">
        <is>
          <t>XXXXXX9574</t>
        </is>
      </c>
      <c r="Y155" s="72" t="n">
        <v>46326.52037037037</v>
      </c>
    </row>
    <row r="156">
      <c r="A156" s="39" t="inlineStr">
        <is>
          <t>6ae44e82127a7b9ed33d6eaa</t>
        </is>
      </c>
      <c r="B156" s="72" t="n">
        <v>46325.56252314815</v>
      </c>
      <c r="C156" s="70" t="n">
        <v>46325</v>
      </c>
      <c r="D156" t="inlineStr">
        <is>
          <t>2026-10</t>
        </is>
      </c>
      <c r="E156" t="inlineStr">
        <is>
          <t>Wk of 2026-10-26</t>
        </is>
      </c>
      <c r="F156" t="inlineStr">
        <is>
          <t>New Lead</t>
        </is>
      </c>
      <c r="G156" s="39" t="str">
        <f>IF(ISNUMBER(MATCH(F156,QualityStatuses,0)),"Quality Lead","Non-Quality Lead")</f>
        <v>Non-Quality Lead</v>
      </c>
      <c r="H156" s="39" t="str">
        <f>IFERROR(INDEX(CampTypes,MATCH(I156,CampList,0)),"Unattributed")</f>
        <v>New</v>
      </c>
      <c r="I156" t="inlineStr">
        <is>
          <t>ABO | Natuf | Leads | Unit Franchise | India | Oct26 | V1</t>
        </is>
      </c>
      <c r="J156" t="inlineStr">
        <is>
          <t>ABO | Natuf | Leads | Unit Franchise | India | Oct26 | V1</t>
        </is>
      </c>
      <c r="K156" t="inlineStr">
        <is>
          <t>Direct (campaign tagged in CRM)</t>
        </is>
      </c>
      <c r="L156" t="inlineStr">
        <is>
          <t>Natuf | Business Owners | Tier1 + Growth Cities | Oct26 | V1</t>
        </is>
      </c>
      <c r="M156" t="inlineStr">
        <is>
          <t>Natuf | Business Owners | Tier1 + Growth Cities | Oct26 | V1</t>
        </is>
      </c>
      <c r="N156" t="inlineStr">
        <is>
          <t>Natuf | Reel | Brand Ambassador | Heard Of Owning A Cafe | V1</t>
        </is>
      </c>
      <c r="O156" t="inlineStr">
        <is>
          <t>In House Natuf</t>
        </is>
      </c>
      <c r="P156" t="inlineStr">
        <is>
          <t>Facebook</t>
        </is>
      </c>
      <c r="Q156" t="inlineStr">
        <is>
          <t>(Unassigned)</t>
        </is>
      </c>
      <c r="R156" t="inlineStr">
        <is>
          <t>Omkar Navge</t>
        </is>
      </c>
      <c r="S156" t="inlineStr">
        <is>
          <t>-</t>
        </is>
      </c>
      <c r="T156" t="inlineStr">
        <is>
          <t>Aligarh</t>
        </is>
      </c>
      <c r="U156" t="inlineStr">
        <is>
          <t xml:space="preserve"> </t>
        </is>
      </c>
      <c r="V156" t="n">
        <v>0</v>
      </c>
      <c r="W156" t="n">
        <v>0</v>
      </c>
      <c r="X156" t="inlineStr">
        <is>
          <t>XXXXXX6506</t>
        </is>
      </c>
      <c r="Y156" s="72" t="n">
        <v>46326.52037037037</v>
      </c>
    </row>
    <row r="157">
      <c r="A157" s="39" t="inlineStr">
        <is>
          <t>6ae44e6ac96fb0a100adb4c7</t>
        </is>
      </c>
      <c r="B157" s="72" t="n">
        <v>46325.56224537037</v>
      </c>
      <c r="C157" s="70" t="n">
        <v>46325</v>
      </c>
      <c r="D157" t="inlineStr">
        <is>
          <t>2026-10</t>
        </is>
      </c>
      <c r="E157" t="inlineStr">
        <is>
          <t>Wk of 2026-10-26</t>
        </is>
      </c>
      <c r="F157" t="inlineStr">
        <is>
          <t>Details Shared</t>
        </is>
      </c>
      <c r="G157" s="39" t="str">
        <f>IF(ISNUMBER(MATCH(F157,QualityStatuses,0)),"Quality Lead","Non-Quality Lead")</f>
        <v>Quality Lead</v>
      </c>
      <c r="H157" s="39" t="str">
        <f>IFERROR(INDEX(CampTypes,MATCH(I157,CampList,0)),"Unattributed")</f>
        <v>New</v>
      </c>
      <c r="I157" t="inlineStr">
        <is>
          <t>ABO | Natuf | Leads | Unit Franchise | India | Oct26 | V1</t>
        </is>
      </c>
      <c r="J157" t="inlineStr">
        <is>
          <t>ABO | Natuf | Leads | Unit Franchise | India | Oct26 | V1</t>
        </is>
      </c>
      <c r="K157" t="inlineStr">
        <is>
          <t>Direct (campaign tagged in CRM)</t>
        </is>
      </c>
      <c r="L157" t="inlineStr">
        <is>
          <t>Natuf | Investors | Tier1 + Growth Cities | Oct26 | V1</t>
        </is>
      </c>
      <c r="M157" t="inlineStr">
        <is>
          <t>Natuf | Investors | Tier1 + Growth Cities | Oct26 | V1</t>
        </is>
      </c>
      <c r="N157" t="inlineStr">
        <is>
          <t>Natuf | Reel | Brand Ambassador | Heard Of Owning A Cafe | V1</t>
        </is>
      </c>
      <c r="O157" t="inlineStr">
        <is>
          <t>In House Natuf</t>
        </is>
      </c>
      <c r="P157" t="inlineStr">
        <is>
          <t>Facebook</t>
        </is>
      </c>
      <c r="Q157" t="inlineStr">
        <is>
          <t>Vikas Pathak</t>
        </is>
      </c>
      <c r="R157" t="inlineStr">
        <is>
          <t xml:space="preserve">Karan </t>
        </is>
      </c>
      <c r="S157" t="inlineStr">
        <is>
          <t>-</t>
        </is>
      </c>
      <c r="T157" t="inlineStr">
        <is>
          <t>Rajkot gujarat</t>
        </is>
      </c>
      <c r="U157" t="inlineStr">
        <is>
          <t xml:space="preserve"> </t>
        </is>
      </c>
      <c r="V157" t="n">
        <v>3</v>
      </c>
      <c r="W157" t="n">
        <v>2</v>
      </c>
      <c r="X157" t="inlineStr">
        <is>
          <t>XXXXXX9433</t>
        </is>
      </c>
      <c r="Y157" s="72" t="n">
        <v>46326.52037037037</v>
      </c>
    </row>
    <row r="158">
      <c r="A158" s="39" t="inlineStr">
        <is>
          <t>6ae44b23b6e2127392c486e2</t>
        </is>
      </c>
      <c r="B158" s="72" t="n">
        <v>46325.55253472222</v>
      </c>
      <c r="C158" s="70" t="n">
        <v>46325</v>
      </c>
      <c r="D158" t="inlineStr">
        <is>
          <t>2026-10</t>
        </is>
      </c>
      <c r="E158" t="inlineStr">
        <is>
          <t>Wk of 2026-10-26</t>
        </is>
      </c>
      <c r="F158" t="inlineStr">
        <is>
          <t>Details Shared</t>
        </is>
      </c>
      <c r="G158" s="39" t="str">
        <f>IF(ISNUMBER(MATCH(F158,QualityStatuses,0)),"Quality Lead","Non-Quality Lead")</f>
        <v>Quality Lead</v>
      </c>
      <c r="H158" s="39" t="str">
        <f>IFERROR(INDEX(CampTypes,MATCH(I158,CampList,0)),"Unattributed")</f>
        <v>New</v>
      </c>
      <c r="I158" t="inlineStr">
        <is>
          <t>ABO | Natuf | Leads | Unit Franchise | India | Oct26 | V1</t>
        </is>
      </c>
      <c r="J158" t="inlineStr">
        <is>
          <t>ABO | Natuf | Leads | Unit Franchise | India | Oct26 | V1</t>
        </is>
      </c>
      <c r="K158" t="inlineStr">
        <is>
          <t>Direct (campaign tagged in CRM)</t>
        </is>
      </c>
      <c r="L158" t="inlineStr">
        <is>
          <t>Natuf | Investors | Tier1 + Growth Cities | Oct26 | V1</t>
        </is>
      </c>
      <c r="M158" t="inlineStr">
        <is>
          <t>Natuf | Investors | Tier1 + Growth Cities | Oct26 | V1</t>
        </is>
      </c>
      <c r="N158" t="inlineStr">
        <is>
          <t>Natuf | Reel | Brand Ambassador | Heard Of Owning A Cafe | V1</t>
        </is>
      </c>
      <c r="O158" t="inlineStr">
        <is>
          <t>In House Natuf</t>
        </is>
      </c>
      <c r="P158" t="inlineStr">
        <is>
          <t>Facebook</t>
        </is>
      </c>
      <c r="Q158" t="inlineStr">
        <is>
          <t>Vikas Pathak</t>
        </is>
      </c>
      <c r="R158" t="inlineStr">
        <is>
          <t>Anish kaundal</t>
        </is>
      </c>
      <c r="S158" t="inlineStr">
        <is>
          <t>-</t>
        </is>
      </c>
      <c r="T158" t="inlineStr">
        <is>
          <t>ujjain</t>
        </is>
      </c>
      <c r="U158" t="inlineStr">
        <is>
          <t xml:space="preserve"> </t>
        </is>
      </c>
      <c r="V158" t="n">
        <v>1</v>
      </c>
      <c r="W158" t="n">
        <v>1</v>
      </c>
      <c r="X158" t="inlineStr">
        <is>
          <t>XXXXXX2785</t>
        </is>
      </c>
      <c r="Y158" s="72" t="n">
        <v>46326.52037037037</v>
      </c>
    </row>
    <row r="159">
      <c r="A159" s="39" t="inlineStr">
        <is>
          <t>6ae44adde9381c00fd41d4de</t>
        </is>
      </c>
      <c r="B159" s="72" t="n">
        <v>46325.55172453704</v>
      </c>
      <c r="C159" s="70" t="n">
        <v>46325</v>
      </c>
      <c r="D159" t="inlineStr">
        <is>
          <t>2026-10</t>
        </is>
      </c>
      <c r="E159" t="inlineStr">
        <is>
          <t>Wk of 2026-10-26</t>
        </is>
      </c>
      <c r="F159" t="inlineStr">
        <is>
          <t>New Lead</t>
        </is>
      </c>
      <c r="G159" s="39" t="str">
        <f>IF(ISNUMBER(MATCH(F159,QualityStatuses,0)),"Quality Lead","Non-Quality Lead")</f>
        <v>Non-Quality Lead</v>
      </c>
      <c r="H159" s="39" t="str">
        <f>IFERROR(INDEX(CampTypes,MATCH(I159,CampList,0)),"Unattributed")</f>
        <v>New</v>
      </c>
      <c r="I159" t="inlineStr">
        <is>
          <t>ABO | Natuf | Leads | Unit Franchise | India | Oct26 | V1</t>
        </is>
      </c>
      <c r="J159" t="inlineStr">
        <is>
          <t>ABO | Natuf | Leads | Unit Franchise | India | Oct26 | V1</t>
        </is>
      </c>
      <c r="K159" t="inlineStr">
        <is>
          <t>Direct (campaign tagged in CRM)</t>
        </is>
      </c>
      <c r="L159" t="inlineStr">
        <is>
          <t>Natuf | LAL 1% | India | Jul26 | V1</t>
        </is>
      </c>
      <c r="M159" t="inlineStr">
        <is>
          <t>Natuf | LAL 1% | India | Jul26 | V1</t>
        </is>
      </c>
      <c r="N159" t="inlineStr">
        <is>
          <t>Natuf | Reel | Brand Ambassador | Heard Of Owning A Cafe | V1</t>
        </is>
      </c>
      <c r="O159" t="inlineStr">
        <is>
          <t>In House Natuf</t>
        </is>
      </c>
      <c r="P159" t="inlineStr">
        <is>
          <t>Facebook</t>
        </is>
      </c>
      <c r="Q159" t="inlineStr">
        <is>
          <t>(Unassigned)</t>
        </is>
      </c>
      <c r="R159" t="inlineStr">
        <is>
          <t>Omkar Navge</t>
        </is>
      </c>
      <c r="S159" t="inlineStr">
        <is>
          <t>-</t>
        </is>
      </c>
      <c r="T159" t="inlineStr">
        <is>
          <t>Bengaluru</t>
        </is>
      </c>
      <c r="U159" t="inlineStr">
        <is>
          <t xml:space="preserve"> </t>
        </is>
      </c>
      <c r="V159" t="n">
        <v>0</v>
      </c>
      <c r="W159" t="n">
        <v>0</v>
      </c>
      <c r="X159" t="inlineStr">
        <is>
          <t>XXXXXX7647</t>
        </is>
      </c>
      <c r="Y159" s="72" t="n">
        <v>46326.52037037037</v>
      </c>
    </row>
    <row r="160">
      <c r="A160" s="39" t="inlineStr">
        <is>
          <t>6ae44abf2c062abf9baafbd9</t>
        </is>
      </c>
      <c r="B160" s="72" t="n">
        <v>46325.55137731481</v>
      </c>
      <c r="C160" s="70" t="n">
        <v>46325</v>
      </c>
      <c r="D160" t="inlineStr">
        <is>
          <t>2026-10</t>
        </is>
      </c>
      <c r="E160" t="inlineStr">
        <is>
          <t>Wk of 2026-10-26</t>
        </is>
      </c>
      <c r="F160" t="inlineStr">
        <is>
          <t>New Lead</t>
        </is>
      </c>
      <c r="G160" s="39" t="str">
        <f>IF(ISNUMBER(MATCH(F160,QualityStatuses,0)),"Quality Lead","Non-Quality Lead")</f>
        <v>Non-Quality Lead</v>
      </c>
      <c r="H160" s="39" t="str">
        <f>IFERROR(INDEX(CampTypes,MATCH(I160,CampList,0)),"Unattributed")</f>
        <v>New</v>
      </c>
      <c r="I160" t="inlineStr">
        <is>
          <t>ABO | Natuf | Leads | Unit Franchise | India | Oct26 | V1</t>
        </is>
      </c>
      <c r="J160" t="inlineStr">
        <is>
          <t>ABO | Natuf | Leads | Unit Franchise | India | Oct26 | V1</t>
        </is>
      </c>
      <c r="K160" t="inlineStr">
        <is>
          <t>Direct (campaign tagged in CRM)</t>
        </is>
      </c>
      <c r="L160" t="inlineStr">
        <is>
          <t>Natuf | Broad | Tier1 + Growth Cities | Oct26 | V1</t>
        </is>
      </c>
      <c r="M160" t="inlineStr">
        <is>
          <t>Natuf | Broad | Tier1 + Growth Cities | Oct26 | V1</t>
        </is>
      </c>
      <c r="N160" t="inlineStr">
        <is>
          <t>Natuf | Reel | Brand Ambassador | Heard Of Owning A Cafe | V1</t>
        </is>
      </c>
      <c r="O160" t="inlineStr">
        <is>
          <t>In House Natuf</t>
        </is>
      </c>
      <c r="P160" t="inlineStr">
        <is>
          <t>Facebook</t>
        </is>
      </c>
      <c r="Q160" t="inlineStr">
        <is>
          <t>(Unassigned)</t>
        </is>
      </c>
      <c r="R160" t="inlineStr">
        <is>
          <t>Omkar Navge</t>
        </is>
      </c>
      <c r="S160" t="inlineStr">
        <is>
          <t>-</t>
        </is>
      </c>
      <c r="T160" t="inlineStr">
        <is>
          <t>Hyderabad</t>
        </is>
      </c>
      <c r="U160" t="inlineStr">
        <is>
          <t xml:space="preserve"> </t>
        </is>
      </c>
      <c r="V160" t="n">
        <v>0</v>
      </c>
      <c r="W160" t="n">
        <v>0</v>
      </c>
      <c r="X160" t="inlineStr">
        <is>
          <t>XXXXXX4204</t>
        </is>
      </c>
      <c r="Y160" s="72" t="n">
        <v>46326.52037037037</v>
      </c>
    </row>
    <row r="161">
      <c r="A161" s="39" t="inlineStr">
        <is>
          <t>6ae448e8116454a09f998348</t>
        </is>
      </c>
      <c r="B161" s="72" t="n">
        <v>46325.54592592592</v>
      </c>
      <c r="C161" s="70" t="n">
        <v>46325</v>
      </c>
      <c r="D161" t="inlineStr">
        <is>
          <t>2026-10</t>
        </is>
      </c>
      <c r="E161" t="inlineStr">
        <is>
          <t>Wk of 2026-10-26</t>
        </is>
      </c>
      <c r="F161" t="inlineStr">
        <is>
          <t>Attempt 1</t>
        </is>
      </c>
      <c r="G161" s="39" t="str">
        <f>IF(ISNUMBER(MATCH(F161,QualityStatuses,0)),"Quality Lead","Non-Quality Lead")</f>
        <v>Non-Quality Lead</v>
      </c>
      <c r="H161" s="39" t="str">
        <f>IFERROR(INDEX(CampTypes,MATCH(I161,CampList,0)),"Unattributed")</f>
        <v>New</v>
      </c>
      <c r="I161" t="inlineStr">
        <is>
          <t>ABO | Natuf | Leads | Unit Franchise | India | Oct26 | V1</t>
        </is>
      </c>
      <c r="J161" t="inlineStr">
        <is>
          <t>ABO | Natuf | Leads | Unit Franchise | India | Oct26 | V1</t>
        </is>
      </c>
      <c r="K161" t="inlineStr">
        <is>
          <t>Direct (campaign tagged in CRM)</t>
        </is>
      </c>
      <c r="L161" t="inlineStr">
        <is>
          <t>Natuf | Investors | Tier1 + Growth Cities | Oct26 | V1</t>
        </is>
      </c>
      <c r="M161" t="inlineStr">
        <is>
          <t>Natuf | Investors | Tier1 + Growth Cities | Oct26 | V1</t>
        </is>
      </c>
      <c r="N161" t="inlineStr">
        <is>
          <t>Natuf | Reel | Brand Ambassador | Heard Of Owning A Cafe | V1</t>
        </is>
      </c>
      <c r="O161" t="inlineStr">
        <is>
          <t>In House Natuf</t>
        </is>
      </c>
      <c r="P161" t="inlineStr">
        <is>
          <t>Facebook</t>
        </is>
      </c>
      <c r="Q161" t="inlineStr">
        <is>
          <t>Marshal Malbari</t>
        </is>
      </c>
      <c r="R161" t="inlineStr">
        <is>
          <t>Shubham Menon</t>
        </is>
      </c>
      <c r="S161" t="inlineStr">
        <is>
          <t>-</t>
        </is>
      </c>
      <c r="T161" t="inlineStr">
        <is>
          <t>ahmadabad</t>
        </is>
      </c>
      <c r="U161" t="inlineStr">
        <is>
          <t xml:space="preserve"> </t>
        </is>
      </c>
      <c r="V161" t="n">
        <v>1</v>
      </c>
      <c r="W161" t="n">
        <v>0</v>
      </c>
      <c r="X161" t="inlineStr">
        <is>
          <t>XXXXXX4801</t>
        </is>
      </c>
      <c r="Y161" s="72" t="n">
        <v>46326.52037037037</v>
      </c>
    </row>
    <row r="162">
      <c r="A162" s="39" t="inlineStr">
        <is>
          <t>6ae448aafa2144fcbac27203</t>
        </is>
      </c>
      <c r="B162" s="72" t="n">
        <v>46325.54520833334</v>
      </c>
      <c r="C162" s="70" t="n">
        <v>46325</v>
      </c>
      <c r="D162" t="inlineStr">
        <is>
          <t>2026-10</t>
        </is>
      </c>
      <c r="E162" t="inlineStr">
        <is>
          <t>Wk of 2026-10-26</t>
        </is>
      </c>
      <c r="F162" t="inlineStr">
        <is>
          <t>New Lead</t>
        </is>
      </c>
      <c r="G162" s="39" t="str">
        <f>IF(ISNUMBER(MATCH(F162,QualityStatuses,0)),"Quality Lead","Non-Quality Lead")</f>
        <v>Non-Quality Lead</v>
      </c>
      <c r="H162" s="39" t="str">
        <f>IFERROR(INDEX(CampTypes,MATCH(I162,CampList,0)),"Unattributed")</f>
        <v>New</v>
      </c>
      <c r="I162" t="inlineStr">
        <is>
          <t>ABO | Natuf | Leads | Unit Franchise | India | Oct26 | V1</t>
        </is>
      </c>
      <c r="J162" t="inlineStr">
        <is>
          <t>ABO | Natuf | Leads | Unit Franchise | India | Oct26 | V1</t>
        </is>
      </c>
      <c r="K162" t="inlineStr">
        <is>
          <t>Direct (campaign tagged in CRM)</t>
        </is>
      </c>
      <c r="L162" t="inlineStr">
        <is>
          <t>Natuf | LAL 1% | India | Jul26 | V1</t>
        </is>
      </c>
      <c r="M162" t="inlineStr">
        <is>
          <t>Natuf | LAL 1% | India | Jul26 | V1</t>
        </is>
      </c>
      <c r="N162" t="inlineStr">
        <is>
          <t>Natuf | Reel | Brand Ambassador | Heard Of Owning A Cafe | V1</t>
        </is>
      </c>
      <c r="O162" t="inlineStr">
        <is>
          <t>In House Natuf</t>
        </is>
      </c>
      <c r="P162" t="inlineStr">
        <is>
          <t>Facebook</t>
        </is>
      </c>
      <c r="Q162" t="inlineStr">
        <is>
          <t>(Unassigned)</t>
        </is>
      </c>
      <c r="R162" t="inlineStr">
        <is>
          <t>Omkar Navge</t>
        </is>
      </c>
      <c r="S162" t="inlineStr">
        <is>
          <t>-</t>
        </is>
      </c>
      <c r="T162" t="inlineStr">
        <is>
          <t>Mulund West, Mumbai</t>
        </is>
      </c>
      <c r="U162" t="inlineStr">
        <is>
          <t xml:space="preserve"> </t>
        </is>
      </c>
      <c r="V162" t="n">
        <v>0</v>
      </c>
      <c r="W162" t="n">
        <v>0</v>
      </c>
      <c r="X162" t="inlineStr">
        <is>
          <t>XXXXXX2286</t>
        </is>
      </c>
      <c r="Y162" s="72" t="n">
        <v>46326.52037037037</v>
      </c>
    </row>
    <row r="163">
      <c r="A163" s="39" t="inlineStr">
        <is>
          <t>6ae443f5870db977680e286c</t>
        </is>
      </c>
      <c r="B163" s="72" t="n">
        <v>46325.53126157408</v>
      </c>
      <c r="C163" s="70" t="n">
        <v>46325</v>
      </c>
      <c r="D163" t="inlineStr">
        <is>
          <t>2026-10</t>
        </is>
      </c>
      <c r="E163" t="inlineStr">
        <is>
          <t>Wk of 2026-10-26</t>
        </is>
      </c>
      <c r="F163" t="inlineStr">
        <is>
          <t>Attempt 1</t>
        </is>
      </c>
      <c r="G163" s="39" t="str">
        <f>IF(ISNUMBER(MATCH(F163,QualityStatuses,0)),"Quality Lead","Non-Quality Lead")</f>
        <v>Non-Quality Lead</v>
      </c>
      <c r="H163" s="39" t="str">
        <f>IFERROR(INDEX(CampTypes,MATCH(I163,CampList,0)),"Unattributed")</f>
        <v>New</v>
      </c>
      <c r="I163" t="inlineStr">
        <is>
          <t>ABO | Natuf | Leads | Unit Franchise | India | Oct26 | V1</t>
        </is>
      </c>
      <c r="J163" t="inlineStr">
        <is>
          <t>ABO | Natuf | Leads | Unit Franchise | India | Oct26 | V1</t>
        </is>
      </c>
      <c r="K163" t="inlineStr">
        <is>
          <t>Direct (campaign tagged in CRM)</t>
        </is>
      </c>
      <c r="L163" t="inlineStr">
        <is>
          <t>Natuf | Business Owners | Tier1 + Growth Cities | Oct26 | V1</t>
        </is>
      </c>
      <c r="M163" t="inlineStr">
        <is>
          <t>Natuf | Business Owners | Tier1 + Growth Cities | Oct26 | V1</t>
        </is>
      </c>
      <c r="N163" t="inlineStr">
        <is>
          <t>Natuf | Reel | Brand Ambassador | Heard Of Owning A Cafe | V1</t>
        </is>
      </c>
      <c r="O163" t="inlineStr">
        <is>
          <t>In House Natuf</t>
        </is>
      </c>
      <c r="P163" t="inlineStr">
        <is>
          <t>Facebook</t>
        </is>
      </c>
      <c r="Q163" t="inlineStr">
        <is>
          <t>Marshal Malbari</t>
        </is>
      </c>
      <c r="R163" t="inlineStr">
        <is>
          <t>Vanita Joshi</t>
        </is>
      </c>
      <c r="S163" t="inlineStr">
        <is>
          <t>-</t>
        </is>
      </c>
      <c r="T163" t="inlineStr">
        <is>
          <t>Vadodara</t>
        </is>
      </c>
      <c r="U163" t="inlineStr">
        <is>
          <t xml:space="preserve"> </t>
        </is>
      </c>
      <c r="V163" t="n">
        <v>2</v>
      </c>
      <c r="W163" t="n">
        <v>2</v>
      </c>
      <c r="X163" t="inlineStr">
        <is>
          <t>XXXXXX9734</t>
        </is>
      </c>
      <c r="Y163" s="72" t="n">
        <v>46326.52037037037</v>
      </c>
    </row>
    <row r="164">
      <c r="A164" s="39" t="inlineStr">
        <is>
          <t>6ae44372b9a0541871a5f025</t>
        </is>
      </c>
      <c r="B164" s="72" t="n">
        <v>46325.52974537037</v>
      </c>
      <c r="C164" s="70" t="n">
        <v>46325</v>
      </c>
      <c r="D164" t="inlineStr">
        <is>
          <t>2026-10</t>
        </is>
      </c>
      <c r="E164" t="inlineStr">
        <is>
          <t>Wk of 2026-10-26</t>
        </is>
      </c>
      <c r="F164" t="inlineStr">
        <is>
          <t>Attempt 1</t>
        </is>
      </c>
      <c r="G164" s="39" t="str">
        <f>IF(ISNUMBER(MATCH(F164,QualityStatuses,0)),"Quality Lead","Non-Quality Lead")</f>
        <v>Non-Quality Lead</v>
      </c>
      <c r="H164" s="39" t="str">
        <f>IFERROR(INDEX(CampTypes,MATCH(I164,CampList,0)),"Unattributed")</f>
        <v>New</v>
      </c>
      <c r="I164" t="inlineStr">
        <is>
          <t>ABO | Natuf | Leads | Unit Franchise | India | Oct26 | V1</t>
        </is>
      </c>
      <c r="J164" t="inlineStr">
        <is>
          <t>ABO | Natuf | Leads | Unit Franchise | India | Oct26 | V1</t>
        </is>
      </c>
      <c r="K164" t="inlineStr">
        <is>
          <t>Direct (campaign tagged in CRM)</t>
        </is>
      </c>
      <c r="L164" t="inlineStr">
        <is>
          <t>Natuf | Broad | Tier1 + Growth Cities | Oct26 | V1</t>
        </is>
      </c>
      <c r="M164" t="inlineStr">
        <is>
          <t>Natuf | Broad | Tier1 + Growth Cities | Oct26 | V1</t>
        </is>
      </c>
      <c r="N164" t="inlineStr">
        <is>
          <t>Natuf | Reel | Brand Ambassador | Heard Of Owning A Cafe | V1</t>
        </is>
      </c>
      <c r="O164" t="inlineStr">
        <is>
          <t>In House Natuf</t>
        </is>
      </c>
      <c r="P164" t="inlineStr">
        <is>
          <t>Facebook</t>
        </is>
      </c>
      <c r="Q164" t="inlineStr">
        <is>
          <t>Marshal Malbari</t>
        </is>
      </c>
      <c r="R164" t="inlineStr">
        <is>
          <t>Rudresh Thorat</t>
        </is>
      </c>
      <c r="S164" t="inlineStr">
        <is>
          <t>-</t>
        </is>
      </c>
      <c r="T164" t="inlineStr">
        <is>
          <t>Bangalore</t>
        </is>
      </c>
      <c r="U164" t="inlineStr">
        <is>
          <t xml:space="preserve"> </t>
        </is>
      </c>
      <c r="V164" t="n">
        <v>2</v>
      </c>
      <c r="W164" t="n">
        <v>1</v>
      </c>
      <c r="X164" t="inlineStr">
        <is>
          <t>XXXXXX0534</t>
        </is>
      </c>
      <c r="Y164" s="72" t="n">
        <v>46326.52037037037</v>
      </c>
    </row>
    <row r="165">
      <c r="A165" s="39" t="inlineStr">
        <is>
          <t>6ae44327b88f1ebc26aa1d74</t>
        </is>
      </c>
      <c r="B165" s="72" t="n">
        <v>46325.52887731481</v>
      </c>
      <c r="C165" s="70" t="n">
        <v>46325</v>
      </c>
      <c r="D165" t="inlineStr">
        <is>
          <t>2026-10</t>
        </is>
      </c>
      <c r="E165" t="inlineStr">
        <is>
          <t>Wk of 2026-10-26</t>
        </is>
      </c>
      <c r="F165" t="inlineStr">
        <is>
          <t>New Lead</t>
        </is>
      </c>
      <c r="G165" s="39" t="str">
        <f>IF(ISNUMBER(MATCH(F165,QualityStatuses,0)),"Quality Lead","Non-Quality Lead")</f>
        <v>Non-Quality Lead</v>
      </c>
      <c r="H165" s="39" t="str">
        <f>IFERROR(INDEX(CampTypes,MATCH(I165,CampList,0)),"Unattributed")</f>
        <v>New</v>
      </c>
      <c r="I165" t="inlineStr">
        <is>
          <t>ABO | Natuf | Leads | Unit Franchise | India | Oct26 | V1</t>
        </is>
      </c>
      <c r="J165" t="inlineStr">
        <is>
          <t>ABO | Natuf | Leads | Unit Franchise | India | Oct26 | V1</t>
        </is>
      </c>
      <c r="K165" t="inlineStr">
        <is>
          <t>Direct (campaign tagged in CRM)</t>
        </is>
      </c>
      <c r="L165" t="inlineStr">
        <is>
          <t>Natuf | LAL 1% | India | Jul26 | V1</t>
        </is>
      </c>
      <c r="M165" t="inlineStr">
        <is>
          <t>Natuf | LAL 1% | India | Jul26 | V1</t>
        </is>
      </c>
      <c r="N165" t="inlineStr">
        <is>
          <t>Natuf | Reel | Brand Ambassador | Heard Of Owning A Cafe | V1</t>
        </is>
      </c>
      <c r="O165" t="inlineStr">
        <is>
          <t>In House Natuf</t>
        </is>
      </c>
      <c r="P165" t="inlineStr">
        <is>
          <t>Facebook</t>
        </is>
      </c>
      <c r="Q165" t="inlineStr">
        <is>
          <t>(Unassigned)</t>
        </is>
      </c>
      <c r="R165" t="inlineStr">
        <is>
          <t>Omkar Navge</t>
        </is>
      </c>
      <c r="S165" t="inlineStr">
        <is>
          <t>-</t>
        </is>
      </c>
      <c r="T165" t="inlineStr">
        <is>
          <t>Bangalore</t>
        </is>
      </c>
      <c r="U165" t="inlineStr">
        <is>
          <t xml:space="preserve"> </t>
        </is>
      </c>
      <c r="V165" t="n">
        <v>0</v>
      </c>
      <c r="W165" t="n">
        <v>0</v>
      </c>
      <c r="X165" t="inlineStr">
        <is>
          <t>XXXXXX0091</t>
        </is>
      </c>
      <c r="Y165" s="72" t="n">
        <v>46326.52037037037</v>
      </c>
    </row>
    <row r="166">
      <c r="A166" s="39" t="inlineStr">
        <is>
          <t>6ae4429f28c67aba18915f5e</t>
        </is>
      </c>
      <c r="B166" s="72" t="n">
        <v>46325.52730324074</v>
      </c>
      <c r="C166" s="70" t="n">
        <v>46325</v>
      </c>
      <c r="D166" t="inlineStr">
        <is>
          <t>2026-10</t>
        </is>
      </c>
      <c r="E166" t="inlineStr">
        <is>
          <t>Wk of 2026-10-26</t>
        </is>
      </c>
      <c r="F166" t="inlineStr">
        <is>
          <t>Details Shared</t>
        </is>
      </c>
      <c r="G166" s="39" t="str">
        <f>IF(ISNUMBER(MATCH(F166,QualityStatuses,0)),"Quality Lead","Non-Quality Lead")</f>
        <v>Quality Lead</v>
      </c>
      <c r="H166" s="39" t="str">
        <f>IFERROR(INDEX(CampTypes,MATCH(I166,CampList,0)),"Unattributed")</f>
        <v>New</v>
      </c>
      <c r="I166" t="inlineStr">
        <is>
          <t>ABO | Natuf | Leads | Unit Franchise | India | Oct26 | V1</t>
        </is>
      </c>
      <c r="J166" t="inlineStr">
        <is>
          <t>ABO | Natuf | Leads | Unit Franchise | India | Oct26 | V1</t>
        </is>
      </c>
      <c r="K166" t="inlineStr">
        <is>
          <t>Direct (campaign tagged in CRM)</t>
        </is>
      </c>
      <c r="L166" t="inlineStr">
        <is>
          <t>Natuf | Investors | Tier1 + Growth Cities | Oct26 | V1</t>
        </is>
      </c>
      <c r="M166" t="inlineStr">
        <is>
          <t>Natuf | Investors | Tier1 + Growth Cities | Oct26 | V1</t>
        </is>
      </c>
      <c r="N166" t="inlineStr">
        <is>
          <t>Natuf | Reel | Brand Ambassador | Heard Of Owning A Cafe | V1</t>
        </is>
      </c>
      <c r="O166" t="inlineStr">
        <is>
          <t>In House Natuf</t>
        </is>
      </c>
      <c r="P166" t="inlineStr">
        <is>
          <t>Facebook</t>
        </is>
      </c>
      <c r="Q166" t="inlineStr">
        <is>
          <t>Marshal Malbari</t>
        </is>
      </c>
      <c r="R166" t="inlineStr">
        <is>
          <t>Rinkita Virvani</t>
        </is>
      </c>
      <c r="S166" t="inlineStr">
        <is>
          <t>-</t>
        </is>
      </c>
      <c r="T166" t="inlineStr">
        <is>
          <t>Nashik</t>
        </is>
      </c>
      <c r="U166" t="inlineStr">
        <is>
          <t xml:space="preserve"> </t>
        </is>
      </c>
      <c r="V166" t="n">
        <v>2</v>
      </c>
      <c r="W166" t="n">
        <v>2</v>
      </c>
      <c r="X166" t="inlineStr">
        <is>
          <t>XXXXXX3005</t>
        </is>
      </c>
      <c r="Y166" s="72" t="n">
        <v>46326.52037037037</v>
      </c>
    </row>
    <row r="167">
      <c r="A167" s="39" t="inlineStr">
        <is>
          <t>6ae43f75a367ebf5d71e2665</t>
        </is>
      </c>
      <c r="B167" s="72" t="n">
        <v>46325.51792824074</v>
      </c>
      <c r="C167" s="70" t="n">
        <v>46325</v>
      </c>
      <c r="D167" t="inlineStr">
        <is>
          <t>2026-10</t>
        </is>
      </c>
      <c r="E167" t="inlineStr">
        <is>
          <t>Wk of 2026-10-26</t>
        </is>
      </c>
      <c r="F167" t="inlineStr">
        <is>
          <t>New Lead</t>
        </is>
      </c>
      <c r="G167" s="39" t="str">
        <f>IF(ISNUMBER(MATCH(F167,QualityStatuses,0)),"Quality Lead","Non-Quality Lead")</f>
        <v>Non-Quality Lead</v>
      </c>
      <c r="H167" s="39" t="str">
        <f>IFERROR(INDEX(CampTypes,MATCH(I167,CampList,0)),"Unattributed")</f>
        <v>New</v>
      </c>
      <c r="I167" t="inlineStr">
        <is>
          <t>ABO | Natuf | Leads | Unit Franchise | India | Oct26 | V1</t>
        </is>
      </c>
      <c r="J167" t="inlineStr">
        <is>
          <t>ABO | Natuf | Leads | Unit Franchise | India | Oct26 | V1</t>
        </is>
      </c>
      <c r="K167" t="inlineStr">
        <is>
          <t>Direct (campaign tagged in CRM)</t>
        </is>
      </c>
      <c r="L167" t="inlineStr">
        <is>
          <t>Natuf | Broad | Tier1 + Growth Cities | Oct26 | V1</t>
        </is>
      </c>
      <c r="M167" t="inlineStr">
        <is>
          <t>Natuf | Broad | Tier1 + Growth Cities | Oct26 | V1</t>
        </is>
      </c>
      <c r="N167" t="inlineStr">
        <is>
          <t>Natuf | Reel | Brand Ambassador | Heard Of Owning A Cafe | V1</t>
        </is>
      </c>
      <c r="O167" t="inlineStr">
        <is>
          <t>In House Natuf</t>
        </is>
      </c>
      <c r="P167" t="inlineStr">
        <is>
          <t>Facebook</t>
        </is>
      </c>
      <c r="Q167" t="inlineStr">
        <is>
          <t>Omkar Navge</t>
        </is>
      </c>
      <c r="R167" t="inlineStr">
        <is>
          <t>Somya</t>
        </is>
      </c>
      <c r="S167" t="inlineStr">
        <is>
          <t>-</t>
        </is>
      </c>
      <c r="T167" t="inlineStr">
        <is>
          <t>Philadelphia</t>
        </is>
      </c>
      <c r="U167" t="inlineStr">
        <is>
          <t xml:space="preserve"> </t>
        </is>
      </c>
      <c r="V167" t="n">
        <v>0</v>
      </c>
      <c r="W167" t="n">
        <v>0</v>
      </c>
      <c r="X167" t="inlineStr">
        <is>
          <t>XXXXXX9604</t>
        </is>
      </c>
      <c r="Y167" s="72" t="n">
        <v>46326.52037037037</v>
      </c>
    </row>
    <row r="168">
      <c r="A168" s="39" t="inlineStr">
        <is>
          <t>6ae43e932b3e13befb313125</t>
        </is>
      </c>
      <c r="B168" s="72" t="n">
        <v>46325.5153125</v>
      </c>
      <c r="C168" s="70" t="n">
        <v>46325</v>
      </c>
      <c r="D168" t="inlineStr">
        <is>
          <t>2026-10</t>
        </is>
      </c>
      <c r="E168" t="inlineStr">
        <is>
          <t>Wk of 2026-10-26</t>
        </is>
      </c>
      <c r="F168" t="inlineStr">
        <is>
          <t>Connected</t>
        </is>
      </c>
      <c r="G168" s="39" t="str">
        <f>IF(ISNUMBER(MATCH(F168,QualityStatuses,0)),"Quality Lead","Non-Quality Lead")</f>
        <v>Non-Quality Lead</v>
      </c>
      <c r="H168" s="39" t="str">
        <f>IFERROR(INDEX(CampTypes,MATCH(I168,CampList,0)),"Unattributed")</f>
        <v>New</v>
      </c>
      <c r="I168" t="inlineStr">
        <is>
          <t>ABO | Natuf | Leads | Unit Franchise | India | Oct26 | V1</t>
        </is>
      </c>
      <c r="J168" t="inlineStr">
        <is>
          <t>ABO | Natuf | Leads | Unit Franchise | India | Oct26 | V1</t>
        </is>
      </c>
      <c r="K168" t="inlineStr">
        <is>
          <t>Direct (campaign tagged in CRM)</t>
        </is>
      </c>
      <c r="L168" t="inlineStr">
        <is>
          <t>Natuf | Broad | Tier1 + Growth Cities | Oct26 | V1</t>
        </is>
      </c>
      <c r="M168" t="inlineStr">
        <is>
          <t>Natuf | Broad | Tier1 + Growth Cities | Oct26 | V1</t>
        </is>
      </c>
      <c r="N168" t="inlineStr">
        <is>
          <t>Natuf | Reel | Brand Ambassador | Heard Of Owning A Cafe | V1</t>
        </is>
      </c>
      <c r="O168" t="inlineStr">
        <is>
          <t>In House Natuf</t>
        </is>
      </c>
      <c r="P168" t="inlineStr">
        <is>
          <t>Facebook</t>
        </is>
      </c>
      <c r="Q168" t="inlineStr">
        <is>
          <t>Marshal Malbari</t>
        </is>
      </c>
      <c r="R168" t="inlineStr">
        <is>
          <t>Pammi Roy</t>
        </is>
      </c>
      <c r="S168" t="inlineStr">
        <is>
          <t>-</t>
        </is>
      </c>
      <c r="T168" t="inlineStr">
        <is>
          <t>Raipur</t>
        </is>
      </c>
      <c r="U168" t="inlineStr">
        <is>
          <t xml:space="preserve"> </t>
        </is>
      </c>
      <c r="V168" t="n">
        <v>1</v>
      </c>
      <c r="W168" t="n">
        <v>1</v>
      </c>
      <c r="X168" t="inlineStr">
        <is>
          <t>XXXXXX1707</t>
        </is>
      </c>
      <c r="Y168" s="72" t="n">
        <v>46326.52037037037</v>
      </c>
    </row>
    <row r="169">
      <c r="A169" s="39" t="inlineStr">
        <is>
          <t>6ae43cad9ab2b9e304773790</t>
        </is>
      </c>
      <c r="B169" s="72" t="n">
        <v>46325.5096875</v>
      </c>
      <c r="C169" s="70" t="n">
        <v>46325</v>
      </c>
      <c r="D169" t="inlineStr">
        <is>
          <t>2026-10</t>
        </is>
      </c>
      <c r="E169" t="inlineStr">
        <is>
          <t>Wk of 2026-10-26</t>
        </is>
      </c>
      <c r="F169" t="inlineStr">
        <is>
          <t>New Lead</t>
        </is>
      </c>
      <c r="G169" s="39" t="str">
        <f>IF(ISNUMBER(MATCH(F169,QualityStatuses,0)),"Quality Lead","Non-Quality Lead")</f>
        <v>Non-Quality Lead</v>
      </c>
      <c r="H169" s="39" t="str">
        <f>IFERROR(INDEX(CampTypes,MATCH(I169,CampList,0)),"Unattributed")</f>
        <v>New</v>
      </c>
      <c r="I169" t="inlineStr">
        <is>
          <t>ABO | Natuf | Leads | Master Franchise | India | Oct26 | V1</t>
        </is>
      </c>
      <c r="J169" t="inlineStr">
        <is>
          <t>ABO | Natuf | Leads | Master Franchise | India | Oct26 | V1</t>
        </is>
      </c>
      <c r="K169" t="inlineStr">
        <is>
          <t>Direct (campaign tagged in CRM)</t>
        </is>
      </c>
      <c r="L169" t="inlineStr">
        <is>
          <t>Natuf | LAL 1% | India | Jul26 | V1</t>
        </is>
      </c>
      <c r="M169" t="inlineStr">
        <is>
          <t>Natuf | LAL 1% | India | Jul26 | V1</t>
        </is>
      </c>
      <c r="N169" t="inlineStr">
        <is>
          <t>Natuf | Static | Become A Levantine Food | V1</t>
        </is>
      </c>
      <c r="O169" t="inlineStr">
        <is>
          <t>Natuf_MF</t>
        </is>
      </c>
      <c r="P169" t="inlineStr">
        <is>
          <t>Facebook</t>
        </is>
      </c>
      <c r="Q169" t="inlineStr">
        <is>
          <t>Marshal Malbari</t>
        </is>
      </c>
      <c r="R169" t="inlineStr">
        <is>
          <t>Tanishq A</t>
        </is>
      </c>
      <c r="S169" t="inlineStr">
        <is>
          <t>-</t>
        </is>
      </c>
      <c r="T169" t="inlineStr">
        <is>
          <t>Chennai</t>
        </is>
      </c>
      <c r="U169" t="inlineStr">
        <is>
          <t xml:space="preserve"> </t>
        </is>
      </c>
      <c r="V169" t="n">
        <v>0</v>
      </c>
      <c r="W169" t="n">
        <v>0</v>
      </c>
      <c r="X169" t="inlineStr">
        <is>
          <t>XXXXXX3313</t>
        </is>
      </c>
      <c r="Y169" s="72" t="n">
        <v>46326.52037037037</v>
      </c>
    </row>
    <row r="170">
      <c r="A170" s="39" t="inlineStr">
        <is>
          <t>6ae43a3fe967518cab73fc11</t>
        </is>
      </c>
      <c r="B170" s="72" t="n">
        <v>46325.50248842593</v>
      </c>
      <c r="C170" s="70" t="n">
        <v>46325</v>
      </c>
      <c r="D170" t="inlineStr">
        <is>
          <t>2026-10</t>
        </is>
      </c>
      <c r="E170" t="inlineStr">
        <is>
          <t>Wk of 2026-10-26</t>
        </is>
      </c>
      <c r="F170" t="inlineStr">
        <is>
          <t>New Lead</t>
        </is>
      </c>
      <c r="G170" s="39" t="str">
        <f>IF(ISNUMBER(MATCH(F170,QualityStatuses,0)),"Quality Lead","Non-Quality Lead")</f>
        <v>Non-Quality Lead</v>
      </c>
      <c r="H170" s="39" t="str">
        <f>IFERROR(INDEX(CampTypes,MATCH(I170,CampList,0)),"Unattributed")</f>
        <v>New</v>
      </c>
      <c r="I170" t="inlineStr">
        <is>
          <t>ABO | Natuf | Leads | Unit Franchise | India | Oct26 | V1</t>
        </is>
      </c>
      <c r="J170" t="inlineStr">
        <is>
          <t>ABO | Natuf | Leads | Unit Franchise | India | Oct26 | V1</t>
        </is>
      </c>
      <c r="K170" t="inlineStr">
        <is>
          <t>Direct (campaign tagged in CRM)</t>
        </is>
      </c>
      <c r="L170" t="inlineStr">
        <is>
          <t>Natuf | Investors | Tier1 + Growth Cities | Oct26 | V1</t>
        </is>
      </c>
      <c r="M170" t="inlineStr">
        <is>
          <t>Natuf | Investors | Tier1 + Growth Cities | Oct26 | V1</t>
        </is>
      </c>
      <c r="N170" t="inlineStr">
        <is>
          <t>Natuf | Reel | Brand Ambassador | Heard Of Owning A Cafe | V1</t>
        </is>
      </c>
      <c r="O170" t="inlineStr">
        <is>
          <t>In House Natuf</t>
        </is>
      </c>
      <c r="P170" t="inlineStr">
        <is>
          <t>Facebook</t>
        </is>
      </c>
      <c r="Q170" t="inlineStr">
        <is>
          <t>Omkar Navge</t>
        </is>
      </c>
      <c r="R170" t="inlineStr">
        <is>
          <t>Somya</t>
        </is>
      </c>
      <c r="S170" t="inlineStr">
        <is>
          <t>-</t>
        </is>
      </c>
      <c r="T170" t="inlineStr">
        <is>
          <t>Baijnathpur</t>
        </is>
      </c>
      <c r="U170" t="inlineStr">
        <is>
          <t xml:space="preserve"> </t>
        </is>
      </c>
      <c r="V170" t="n">
        <v>0</v>
      </c>
      <c r="W170" t="n">
        <v>0</v>
      </c>
      <c r="X170" t="inlineStr">
        <is>
          <t>XXXXXX8847</t>
        </is>
      </c>
      <c r="Y170" s="72" t="n">
        <v>46326.52037037037</v>
      </c>
    </row>
    <row r="171">
      <c r="A171" s="39" t="inlineStr">
        <is>
          <t>6ae438f4a10bf9844fefdbe9</t>
        </is>
      </c>
      <c r="B171" s="72" t="n">
        <v>46325.49865740741</v>
      </c>
      <c r="C171" s="70" t="n">
        <v>46325</v>
      </c>
      <c r="D171" t="inlineStr">
        <is>
          <t>2026-10</t>
        </is>
      </c>
      <c r="E171" t="inlineStr">
        <is>
          <t>Wk of 2026-10-26</t>
        </is>
      </c>
      <c r="F171" t="inlineStr">
        <is>
          <t>Attempt 1</t>
        </is>
      </c>
      <c r="G171" s="39" t="str">
        <f>IF(ISNUMBER(MATCH(F171,QualityStatuses,0)),"Quality Lead","Non-Quality Lead")</f>
        <v>Non-Quality Lead</v>
      </c>
      <c r="H171" s="39" t="str">
        <f>IFERROR(INDEX(CampTypes,MATCH(I171,CampList,0)),"Unattributed")</f>
        <v>New</v>
      </c>
      <c r="I171" t="inlineStr">
        <is>
          <t>ABO | Natuf | Leads | Unit Franchise | India | Oct26 | V1</t>
        </is>
      </c>
      <c r="J171" t="inlineStr">
        <is>
          <t>ABO | Natuf | Leads | Unit Franchise | India | Oct26 | V1</t>
        </is>
      </c>
      <c r="K171" t="inlineStr">
        <is>
          <t>Direct (campaign tagged in CRM)</t>
        </is>
      </c>
      <c r="L171" t="inlineStr">
        <is>
          <t>Natuf | Investors | Tier1 + Growth Cities | Oct26 | V1</t>
        </is>
      </c>
      <c r="M171" t="inlineStr">
        <is>
          <t>Natuf | Investors | Tier1 + Growth Cities | Oct26 | V1</t>
        </is>
      </c>
      <c r="N171" t="inlineStr">
        <is>
          <t>Natuf | Reel | Brand Ambassador | Heard Of Owning A Cafe | V1</t>
        </is>
      </c>
      <c r="O171" t="inlineStr">
        <is>
          <t>In House Natuf</t>
        </is>
      </c>
      <c r="P171" t="inlineStr">
        <is>
          <t>Facebook</t>
        </is>
      </c>
      <c r="Q171" t="inlineStr">
        <is>
          <t>Marshal Malbari</t>
        </is>
      </c>
      <c r="R171" t="inlineStr">
        <is>
          <t>Aisha Rasalkar</t>
        </is>
      </c>
      <c r="S171" t="inlineStr">
        <is>
          <t>-</t>
        </is>
      </c>
      <c r="T171" t="inlineStr">
        <is>
          <t>Bangalore</t>
        </is>
      </c>
      <c r="U171" t="inlineStr">
        <is>
          <t xml:space="preserve"> </t>
        </is>
      </c>
      <c r="V171" t="n">
        <v>1</v>
      </c>
      <c r="W171" t="n">
        <v>1</v>
      </c>
      <c r="X171" t="inlineStr">
        <is>
          <t>XXXXXX6402</t>
        </is>
      </c>
      <c r="Y171" s="72" t="n">
        <v>46326.52037037037</v>
      </c>
    </row>
    <row r="172">
      <c r="A172" s="39" t="inlineStr">
        <is>
          <t>6ae438e70afbc5bca948c294</t>
        </is>
      </c>
      <c r="B172" s="72" t="n">
        <v>46325.49850694444</v>
      </c>
      <c r="C172" s="70" t="n">
        <v>46325</v>
      </c>
      <c r="D172" t="inlineStr">
        <is>
          <t>2026-10</t>
        </is>
      </c>
      <c r="E172" t="inlineStr">
        <is>
          <t>Wk of 2026-10-26</t>
        </is>
      </c>
      <c r="F172" t="inlineStr">
        <is>
          <t>Attempt 1</t>
        </is>
      </c>
      <c r="G172" s="39" t="str">
        <f>IF(ISNUMBER(MATCH(F172,QualityStatuses,0)),"Quality Lead","Non-Quality Lead")</f>
        <v>Non-Quality Lead</v>
      </c>
      <c r="H172" s="39" t="str">
        <f>IFERROR(INDEX(CampTypes,MATCH(I172,CampList,0)),"Unattributed")</f>
        <v>New</v>
      </c>
      <c r="I172" t="inlineStr">
        <is>
          <t>ABO | Natuf | Leads | Unit Franchise | India | Oct26 | V1</t>
        </is>
      </c>
      <c r="J172" t="inlineStr">
        <is>
          <t>ABO | Natuf | Leads | Unit Franchise | India | Oct26 | V1</t>
        </is>
      </c>
      <c r="K172" t="inlineStr">
        <is>
          <t>Direct (campaign tagged in CRM)</t>
        </is>
      </c>
      <c r="L172" t="inlineStr">
        <is>
          <t>Natuf | Business Owners | Tier1 + Growth Cities | Oct26 | V1</t>
        </is>
      </c>
      <c r="M172" t="inlineStr">
        <is>
          <t>Natuf | Business Owners | Tier1 + Growth Cities | Oct26 | V1</t>
        </is>
      </c>
      <c r="N172" t="inlineStr">
        <is>
          <t>Natuf | Reel | Brand Ambassador | Heard Of Owning A Cafe | V1</t>
        </is>
      </c>
      <c r="O172" t="inlineStr">
        <is>
          <t>In House Natuf</t>
        </is>
      </c>
      <c r="P172" t="inlineStr">
        <is>
          <t>Facebook</t>
        </is>
      </c>
      <c r="Q172" t="inlineStr">
        <is>
          <t>Omkar Navge</t>
        </is>
      </c>
      <c r="R172" t="inlineStr">
        <is>
          <t>Jasmine</t>
        </is>
      </c>
      <c r="S172" t="inlineStr">
        <is>
          <t>-</t>
        </is>
      </c>
      <c r="T172" t="inlineStr">
        <is>
          <t>Ahmedabad</t>
        </is>
      </c>
      <c r="U172" t="inlineStr">
        <is>
          <t xml:space="preserve"> </t>
        </is>
      </c>
      <c r="V172" t="n">
        <v>1</v>
      </c>
      <c r="W172" t="n">
        <v>1</v>
      </c>
      <c r="X172" t="inlineStr">
        <is>
          <t>XXXXXX9004</t>
        </is>
      </c>
      <c r="Y172" s="72" t="n">
        <v>46326.52037037037</v>
      </c>
    </row>
    <row r="173">
      <c r="A173" s="39" t="inlineStr">
        <is>
          <t>6ae43760e73f51957f5f810c</t>
        </is>
      </c>
      <c r="B173" s="72" t="n">
        <v>46325.49398148148</v>
      </c>
      <c r="C173" s="70" t="n">
        <v>46325</v>
      </c>
      <c r="D173" t="inlineStr">
        <is>
          <t>2026-10</t>
        </is>
      </c>
      <c r="E173" t="inlineStr">
        <is>
          <t>Wk of 2026-10-26</t>
        </is>
      </c>
      <c r="F173" t="inlineStr">
        <is>
          <t>Attempt 1</t>
        </is>
      </c>
      <c r="G173" s="39" t="str">
        <f>IF(ISNUMBER(MATCH(F173,QualityStatuses,0)),"Quality Lead","Non-Quality Lead")</f>
        <v>Non-Quality Lead</v>
      </c>
      <c r="H173" s="39" t="str">
        <f>IFERROR(INDEX(CampTypes,MATCH(I173,CampList,0)),"Unattributed")</f>
        <v>New</v>
      </c>
      <c r="I173" t="inlineStr">
        <is>
          <t>ABO | Natuf | Leads | Unit Franchise | India | Oct26 | V1</t>
        </is>
      </c>
      <c r="J173" t="inlineStr">
        <is>
          <t>ABO | Natuf | Leads | Unit Franchise | India | Oct26 | V1</t>
        </is>
      </c>
      <c r="K173" t="inlineStr">
        <is>
          <t>Direct (campaign tagged in CRM)</t>
        </is>
      </c>
      <c r="L173" t="inlineStr">
        <is>
          <t>Natuf | LAL 1% | India | Jul26 | V1</t>
        </is>
      </c>
      <c r="M173" t="inlineStr">
        <is>
          <t>Natuf | LAL 1% | India | Jul26 | V1</t>
        </is>
      </c>
      <c r="N173" t="inlineStr">
        <is>
          <t>Natuf | Reel | Brand Ambassador | Heard Of Owning A Cafe | V1</t>
        </is>
      </c>
      <c r="O173" t="inlineStr">
        <is>
          <t>In House Natuf</t>
        </is>
      </c>
      <c r="P173" t="inlineStr">
        <is>
          <t>Facebook</t>
        </is>
      </c>
      <c r="Q173" t="inlineStr">
        <is>
          <t>Vikas Pathak</t>
        </is>
      </c>
      <c r="R173" t="inlineStr">
        <is>
          <t>Hriday Jindal</t>
        </is>
      </c>
      <c r="S173" t="inlineStr">
        <is>
          <t>-</t>
        </is>
      </c>
      <c r="T173" t="inlineStr">
        <is>
          <t>Karnal</t>
        </is>
      </c>
      <c r="U173" t="inlineStr">
        <is>
          <t xml:space="preserve"> </t>
        </is>
      </c>
      <c r="V173" t="n">
        <v>1</v>
      </c>
      <c r="W173" t="n">
        <v>0</v>
      </c>
      <c r="X173" t="inlineStr">
        <is>
          <t>XXXXXX7837</t>
        </is>
      </c>
      <c r="Y173" s="72" t="n">
        <v>46326.52037037037</v>
      </c>
    </row>
    <row r="174">
      <c r="A174" s="39" t="inlineStr">
        <is>
          <t>6ae4372b3e810af59a17a387</t>
        </is>
      </c>
      <c r="B174" s="72" t="n">
        <v>46325.49336805556</v>
      </c>
      <c r="C174" s="70" t="n">
        <v>46325</v>
      </c>
      <c r="D174" t="inlineStr">
        <is>
          <t>2026-10</t>
        </is>
      </c>
      <c r="E174" t="inlineStr">
        <is>
          <t>Wk of 2026-10-26</t>
        </is>
      </c>
      <c r="F174" t="inlineStr">
        <is>
          <t>Attempt 1</t>
        </is>
      </c>
      <c r="G174" s="39" t="str">
        <f>IF(ISNUMBER(MATCH(F174,QualityStatuses,0)),"Quality Lead","Non-Quality Lead")</f>
        <v>Non-Quality Lead</v>
      </c>
      <c r="H174" s="39" t="str">
        <f>IFERROR(INDEX(CampTypes,MATCH(I174,CampList,0)),"Unattributed")</f>
        <v>New</v>
      </c>
      <c r="I174" t="inlineStr">
        <is>
          <t>ABO | Natuf | Leads | Master Franchise | India | Oct26 | V1</t>
        </is>
      </c>
      <c r="J174" t="inlineStr">
        <is>
          <t>ABO | Natuf | Leads | Master Franchise | India | Oct26 | V1</t>
        </is>
      </c>
      <c r="K174" t="inlineStr">
        <is>
          <t>Direct (campaign tagged in CRM)</t>
        </is>
      </c>
      <c r="L174" t="inlineStr">
        <is>
          <t>Natuf | Investors | Tier1 + Growth Cities | Oct26 | V1</t>
        </is>
      </c>
      <c r="M174" t="inlineStr">
        <is>
          <t>Natuf | Investors | Tier1 + Growth Cities | Oct26 | V1</t>
        </is>
      </c>
      <c r="N174" t="inlineStr">
        <is>
          <t>Natuf | Static | Become A Levantine Food | V1</t>
        </is>
      </c>
      <c r="O174" t="inlineStr">
        <is>
          <t>Natuf_MF</t>
        </is>
      </c>
      <c r="P174" t="inlineStr">
        <is>
          <t>Facebook</t>
        </is>
      </c>
      <c r="Q174" t="inlineStr">
        <is>
          <t>Marshal Malbari</t>
        </is>
      </c>
      <c r="R174" t="inlineStr">
        <is>
          <t>Shubham Menon</t>
        </is>
      </c>
      <c r="S174" t="inlineStr">
        <is>
          <t>-</t>
        </is>
      </c>
      <c r="T174" t="inlineStr">
        <is>
          <t>Barwaha</t>
        </is>
      </c>
      <c r="U174" t="inlineStr">
        <is>
          <t xml:space="preserve"> </t>
        </is>
      </c>
      <c r="V174" t="n">
        <v>1</v>
      </c>
      <c r="W174" t="n">
        <v>0</v>
      </c>
      <c r="X174" t="inlineStr">
        <is>
          <t>XXXXXX5241</t>
        </is>
      </c>
      <c r="Y174" s="72" t="n">
        <v>46326.52037037037</v>
      </c>
    </row>
    <row r="175">
      <c r="A175" s="39" t="inlineStr">
        <is>
          <t>6ae436ac0afbc5bca948bfaa</t>
        </is>
      </c>
      <c r="B175" s="72" t="n">
        <v>46325.49189814815</v>
      </c>
      <c r="C175" s="70" t="n">
        <v>46325</v>
      </c>
      <c r="D175" t="inlineStr">
        <is>
          <t>2026-10</t>
        </is>
      </c>
      <c r="E175" t="inlineStr">
        <is>
          <t>Wk of 2026-10-26</t>
        </is>
      </c>
      <c r="F175" t="inlineStr">
        <is>
          <t>Attempt 1</t>
        </is>
      </c>
      <c r="G175" s="39" t="str">
        <f>IF(ISNUMBER(MATCH(F175,QualityStatuses,0)),"Quality Lead","Non-Quality Lead")</f>
        <v>Non-Quality Lead</v>
      </c>
      <c r="H175" s="39" t="str">
        <f>IFERROR(INDEX(CampTypes,MATCH(I175,CampList,0)),"Unattributed")</f>
        <v>New</v>
      </c>
      <c r="I175" t="inlineStr">
        <is>
          <t>ABO | Natuf | Leads | Unit Franchise | India | Oct26 | V1</t>
        </is>
      </c>
      <c r="J175" t="inlineStr">
        <is>
          <t>ABO | Natuf | Leads | Unit Franchise | India | Oct26 | V1</t>
        </is>
      </c>
      <c r="K175" t="inlineStr">
        <is>
          <t>Direct (campaign tagged in CRM)</t>
        </is>
      </c>
      <c r="L175" t="inlineStr">
        <is>
          <t>Natuf | Business Owners | Tier1 + Growth Cities | Oct26 | V1</t>
        </is>
      </c>
      <c r="M175" t="inlineStr">
        <is>
          <t>Natuf | Business Owners | Tier1 + Growth Cities | Oct26 | V1</t>
        </is>
      </c>
      <c r="N175" t="inlineStr">
        <is>
          <t>Natuf | Reel | Brand Ambassador | Heard Of Owning A Cafe | V1</t>
        </is>
      </c>
      <c r="O175" t="inlineStr">
        <is>
          <t>In House Natuf</t>
        </is>
      </c>
      <c r="P175" t="inlineStr">
        <is>
          <t>Facebook</t>
        </is>
      </c>
      <c r="Q175" t="inlineStr">
        <is>
          <t>Omkar Navge</t>
        </is>
      </c>
      <c r="R175" t="inlineStr">
        <is>
          <t>Jasmine</t>
        </is>
      </c>
      <c r="S175" t="inlineStr">
        <is>
          <t>-</t>
        </is>
      </c>
      <c r="T175" t="inlineStr">
        <is>
          <t>Ahmedabad</t>
        </is>
      </c>
      <c r="U175" t="inlineStr">
        <is>
          <t xml:space="preserve"> </t>
        </is>
      </c>
      <c r="V175" t="n">
        <v>1</v>
      </c>
      <c r="W175" t="n">
        <v>0</v>
      </c>
      <c r="X175" t="inlineStr">
        <is>
          <t>XXXXXX6604</t>
        </is>
      </c>
      <c r="Y175" s="72" t="n">
        <v>46326.52037037037</v>
      </c>
    </row>
    <row r="176">
      <c r="A176" s="39" t="inlineStr">
        <is>
          <t>6ae4343c00fa819beab6f110</t>
        </is>
      </c>
      <c r="B176" s="72" t="n">
        <v>46325.48467592592</v>
      </c>
      <c r="C176" s="70" t="n">
        <v>46325</v>
      </c>
      <c r="D176" t="inlineStr">
        <is>
          <t>2026-10</t>
        </is>
      </c>
      <c r="E176" t="inlineStr">
        <is>
          <t>Wk of 2026-10-26</t>
        </is>
      </c>
      <c r="F176" t="inlineStr">
        <is>
          <t>Attempt 1</t>
        </is>
      </c>
      <c r="G176" s="39" t="str">
        <f>IF(ISNUMBER(MATCH(F176,QualityStatuses,0)),"Quality Lead","Non-Quality Lead")</f>
        <v>Non-Quality Lead</v>
      </c>
      <c r="H176" s="39" t="str">
        <f>IFERROR(INDEX(CampTypes,MATCH(I176,CampList,0)),"Unattributed")</f>
        <v>New</v>
      </c>
      <c r="I176" t="inlineStr">
        <is>
          <t>ABO | Natuf | Leads | Master Franchise | India | Oct26 | V1</t>
        </is>
      </c>
      <c r="J176" t="inlineStr">
        <is>
          <t>ABO | Natuf | Leads | Master Franchise | India | Oct26 | V1</t>
        </is>
      </c>
      <c r="K176" t="inlineStr">
        <is>
          <t>Direct (campaign tagged in CRM)</t>
        </is>
      </c>
      <c r="L176" t="inlineStr">
        <is>
          <t>Natuf | Broad | Tier1 + Growth Cities | Oct26 | V1</t>
        </is>
      </c>
      <c r="M176" t="inlineStr">
        <is>
          <t>Natuf | Broad | Tier1 + Growth Cities | Oct26 | V1</t>
        </is>
      </c>
      <c r="N176" t="inlineStr">
        <is>
          <t>Natuf | Static | Become A Levantine Food | V1</t>
        </is>
      </c>
      <c r="O176" t="inlineStr">
        <is>
          <t>Natuf_MF</t>
        </is>
      </c>
      <c r="P176" t="inlineStr">
        <is>
          <t>Facebook</t>
        </is>
      </c>
      <c r="Q176" t="inlineStr">
        <is>
          <t>Marshal Malbari</t>
        </is>
      </c>
      <c r="R176" t="inlineStr">
        <is>
          <t>Rudresh Thorat</t>
        </is>
      </c>
      <c r="S176" t="inlineStr">
        <is>
          <t>-</t>
        </is>
      </c>
      <c r="T176" t="inlineStr">
        <is>
          <t>State of Piyava</t>
        </is>
      </c>
      <c r="U176" t="inlineStr">
        <is>
          <t xml:space="preserve"> </t>
        </is>
      </c>
      <c r="V176" t="n">
        <v>1</v>
      </c>
      <c r="W176" t="n">
        <v>0</v>
      </c>
      <c r="X176" t="inlineStr">
        <is>
          <t>XXXXXX1204</t>
        </is>
      </c>
      <c r="Y176" s="72" t="n">
        <v>46326.52037037037</v>
      </c>
    </row>
    <row r="177">
      <c r="A177" s="39" t="inlineStr">
        <is>
          <t>6ae4340100fa819beab6f059</t>
        </is>
      </c>
      <c r="B177" s="72" t="n">
        <v>46325.48399305555</v>
      </c>
      <c r="C177" s="70" t="n">
        <v>46325</v>
      </c>
      <c r="D177" t="inlineStr">
        <is>
          <t>2026-10</t>
        </is>
      </c>
      <c r="E177" t="inlineStr">
        <is>
          <t>Wk of 2026-10-26</t>
        </is>
      </c>
      <c r="F177" t="inlineStr">
        <is>
          <t>Attempt 1</t>
        </is>
      </c>
      <c r="G177" s="39" t="str">
        <f>IF(ISNUMBER(MATCH(F177,QualityStatuses,0)),"Quality Lead","Non-Quality Lead")</f>
        <v>Non-Quality Lead</v>
      </c>
      <c r="H177" s="39" t="str">
        <f>IFERROR(INDEX(CampTypes,MATCH(I177,CampList,0)),"Unattributed")</f>
        <v>New</v>
      </c>
      <c r="I177" t="inlineStr">
        <is>
          <t>ABO | Natuf | Leads | Master Franchise | India | Oct26 | V1</t>
        </is>
      </c>
      <c r="J177" t="inlineStr">
        <is>
          <t>ABO | Natuf | Leads | Master Franchise | India | Oct26 | V1</t>
        </is>
      </c>
      <c r="K177" t="inlineStr">
        <is>
          <t>Direct (campaign tagged in CRM)</t>
        </is>
      </c>
      <c r="L177" t="inlineStr">
        <is>
          <t>Natuf | Broad | Tier1 + Growth Cities | Oct26 | V1</t>
        </is>
      </c>
      <c r="M177" t="inlineStr">
        <is>
          <t>Natuf | Broad | Tier1 + Growth Cities | Oct26 | V1</t>
        </is>
      </c>
      <c r="N177" t="inlineStr">
        <is>
          <t>Natuf | Static | Become A Levantine Food | V1</t>
        </is>
      </c>
      <c r="O177" t="inlineStr">
        <is>
          <t>Natuf_MF</t>
        </is>
      </c>
      <c r="P177" t="inlineStr">
        <is>
          <t>Facebook</t>
        </is>
      </c>
      <c r="Q177" t="inlineStr">
        <is>
          <t>Marshal Malbari</t>
        </is>
      </c>
      <c r="R177" t="inlineStr">
        <is>
          <t>Rohit Kamble</t>
        </is>
      </c>
      <c r="S177" t="inlineStr">
        <is>
          <t>-</t>
        </is>
      </c>
      <c r="T177" t="inlineStr">
        <is>
          <t>kanpur</t>
        </is>
      </c>
      <c r="U177" t="inlineStr">
        <is>
          <t xml:space="preserve"> </t>
        </is>
      </c>
      <c r="V177" t="n">
        <v>1</v>
      </c>
      <c r="W177" t="n">
        <v>0</v>
      </c>
      <c r="X177" t="inlineStr">
        <is>
          <t>XXXXXX1649</t>
        </is>
      </c>
      <c r="Y177" s="72" t="n">
        <v>46326.52037037037</v>
      </c>
    </row>
    <row r="178">
      <c r="A178" s="39" t="inlineStr">
        <is>
          <t>6ae42d43aa482080624a7e93</t>
        </is>
      </c>
      <c r="B178" s="72" t="n">
        <v>46325.4640162037</v>
      </c>
      <c r="C178" s="70" t="n">
        <v>46325</v>
      </c>
      <c r="D178" t="inlineStr">
        <is>
          <t>2026-10</t>
        </is>
      </c>
      <c r="E178" t="inlineStr">
        <is>
          <t>Wk of 2026-10-26</t>
        </is>
      </c>
      <c r="F178" t="inlineStr">
        <is>
          <t>Attempt 1</t>
        </is>
      </c>
      <c r="G178" s="39" t="str">
        <f>IF(ISNUMBER(MATCH(F178,QualityStatuses,0)),"Quality Lead","Non-Quality Lead")</f>
        <v>Non-Quality Lead</v>
      </c>
      <c r="H178" s="39" t="str">
        <f>IFERROR(INDEX(CampTypes,MATCH(I178,CampList,0)),"Unattributed")</f>
        <v>New</v>
      </c>
      <c r="I178" t="inlineStr">
        <is>
          <t>ABO | Natuf | Leads | Unit Franchise | India | Oct26 | V1</t>
        </is>
      </c>
      <c r="J178" t="inlineStr">
        <is>
          <t>ABO | Natuf | Leads | Unit Franchise | India | Oct26 | V1</t>
        </is>
      </c>
      <c r="K178" t="inlineStr">
        <is>
          <t>Direct (campaign tagged in CRM)</t>
        </is>
      </c>
      <c r="L178" t="inlineStr">
        <is>
          <t>Natuf | Investors | Tier1 + Growth Cities | Oct26 | V1</t>
        </is>
      </c>
      <c r="M178" t="inlineStr">
        <is>
          <t>Natuf | Investors | Tier1 + Growth Cities | Oct26 | V1</t>
        </is>
      </c>
      <c r="N178" t="inlineStr">
        <is>
          <t>Natuf | Reel | Brand Ambassador | Heard Of Owning A Cafe | V1</t>
        </is>
      </c>
      <c r="O178" t="inlineStr">
        <is>
          <t>In House Natuf</t>
        </is>
      </c>
      <c r="P178" t="inlineStr">
        <is>
          <t>Facebook</t>
        </is>
      </c>
      <c r="Q178" t="inlineStr">
        <is>
          <t>Vikas Pathak</t>
        </is>
      </c>
      <c r="R178" t="inlineStr">
        <is>
          <t xml:space="preserve">Karan </t>
        </is>
      </c>
      <c r="S178" t="inlineStr">
        <is>
          <t>-</t>
        </is>
      </c>
      <c r="T178" t="inlineStr">
        <is>
          <t>Nagpur</t>
        </is>
      </c>
      <c r="U178" t="inlineStr">
        <is>
          <t xml:space="preserve"> </t>
        </is>
      </c>
      <c r="V178" t="n">
        <v>1</v>
      </c>
      <c r="W178" t="n">
        <v>0</v>
      </c>
      <c r="X178" t="inlineStr">
        <is>
          <t>XXXXXX0620</t>
        </is>
      </c>
      <c r="Y178" s="72" t="n">
        <v>46326.52037037037</v>
      </c>
    </row>
    <row r="179">
      <c r="A179" s="39" t="inlineStr">
        <is>
          <t>6ae429d8aa482080624a7b9a</t>
        </is>
      </c>
      <c r="B179" s="72" t="n">
        <v>46325.45388888889</v>
      </c>
      <c r="C179" s="70" t="n">
        <v>46325</v>
      </c>
      <c r="D179" t="inlineStr">
        <is>
          <t>2026-10</t>
        </is>
      </c>
      <c r="E179" t="inlineStr">
        <is>
          <t>Wk of 2026-10-26</t>
        </is>
      </c>
      <c r="F179" t="inlineStr">
        <is>
          <t>Attempt 1</t>
        </is>
      </c>
      <c r="G179" s="39" t="str">
        <f>IF(ISNUMBER(MATCH(F179,QualityStatuses,0)),"Quality Lead","Non-Quality Lead")</f>
        <v>Non-Quality Lead</v>
      </c>
      <c r="H179" s="39" t="str">
        <f>IFERROR(INDEX(CampTypes,MATCH(I179,CampList,0)),"Unattributed")</f>
        <v>New</v>
      </c>
      <c r="I179" t="inlineStr">
        <is>
          <t>ABO | Natuf | Leads | Master Franchise | India | Oct26 | V1</t>
        </is>
      </c>
      <c r="J179" t="inlineStr">
        <is>
          <t>ABO | Natuf | Leads | Master Franchise | India | Oct26 | V1</t>
        </is>
      </c>
      <c r="K179" t="inlineStr">
        <is>
          <t>Direct (campaign tagged in CRM)</t>
        </is>
      </c>
      <c r="L179" t="inlineStr">
        <is>
          <t>Natuf | Business Owners | Tier1 + Growth Cities | Oct26 | V1</t>
        </is>
      </c>
      <c r="M179" t="inlineStr">
        <is>
          <t>Natuf | Business Owners | Tier1 + Growth Cities | Oct26 | V1</t>
        </is>
      </c>
      <c r="N179" t="inlineStr">
        <is>
          <t>Natuf | Static | Become A Levantine Food | V1</t>
        </is>
      </c>
      <c r="O179" t="inlineStr">
        <is>
          <t>Natuf_MF</t>
        </is>
      </c>
      <c r="P179" t="inlineStr">
        <is>
          <t>Facebook</t>
        </is>
      </c>
      <c r="Q179" t="inlineStr">
        <is>
          <t>Marshal Malbari</t>
        </is>
      </c>
      <c r="R179" t="inlineStr">
        <is>
          <t>Rinkita Virvani</t>
        </is>
      </c>
      <c r="S179" t="inlineStr">
        <is>
          <t>-</t>
        </is>
      </c>
      <c r="T179" t="inlineStr">
        <is>
          <t>Patna</t>
        </is>
      </c>
      <c r="U179" t="inlineStr">
        <is>
          <t xml:space="preserve"> </t>
        </is>
      </c>
      <c r="V179" t="n">
        <v>1</v>
      </c>
      <c r="W179" t="n">
        <v>0</v>
      </c>
      <c r="X179" t="inlineStr">
        <is>
          <t>XXXXXX2220</t>
        </is>
      </c>
      <c r="Y179" s="72" t="n">
        <v>46326.52037037037</v>
      </c>
    </row>
    <row r="180">
      <c r="A180" s="39" t="inlineStr">
        <is>
          <t>6ae42962264f8d2f3f191f60</t>
        </is>
      </c>
      <c r="B180" s="72" t="n">
        <v>46325.45252314815</v>
      </c>
      <c r="C180" s="70" t="n">
        <v>46325</v>
      </c>
      <c r="D180" t="inlineStr">
        <is>
          <t>2026-10</t>
        </is>
      </c>
      <c r="E180" t="inlineStr">
        <is>
          <t>Wk of 2026-10-26</t>
        </is>
      </c>
      <c r="F180" t="inlineStr">
        <is>
          <t>Qualified</t>
        </is>
      </c>
      <c r="G180" s="39" t="str">
        <f>IF(ISNUMBER(MATCH(F180,QualityStatuses,0)),"Quality Lead","Non-Quality Lead")</f>
        <v>Quality Lead</v>
      </c>
      <c r="H180" s="39" t="str">
        <f>IFERROR(INDEX(CampTypes,MATCH(I180,CampList,0)),"Unattributed")</f>
        <v>New</v>
      </c>
      <c r="I180" t="inlineStr">
        <is>
          <t>ABO | Natuf | Leads | Unit Franchise | India | Oct26 | V1</t>
        </is>
      </c>
      <c r="J180" t="inlineStr">
        <is>
          <t>ABO | Natuf | Leads | Unit Franchise | India | Oct26 | V1</t>
        </is>
      </c>
      <c r="K180" t="inlineStr">
        <is>
          <t>Direct (campaign tagged in CRM)</t>
        </is>
      </c>
      <c r="L180" t="inlineStr">
        <is>
          <t>Natuf | Business Owners | Tier1 + Growth Cities | Oct26 | V1</t>
        </is>
      </c>
      <c r="M180" t="inlineStr">
        <is>
          <t>Natuf | Business Owners | Tier1 + Growth Cities | Oct26 | V1</t>
        </is>
      </c>
      <c r="N180" t="inlineStr">
        <is>
          <t>Natuf | Reel | Brand Ambassador | Heard Of Owning A Cafe | V1</t>
        </is>
      </c>
      <c r="O180" t="inlineStr">
        <is>
          <t>In House Natuf</t>
        </is>
      </c>
      <c r="P180" t="inlineStr">
        <is>
          <t>Facebook</t>
        </is>
      </c>
      <c r="Q180" t="inlineStr">
        <is>
          <t>Omkar Navge</t>
        </is>
      </c>
      <c r="R180" t="inlineStr">
        <is>
          <t>Shambhavi</t>
        </is>
      </c>
      <c r="S180" t="inlineStr">
        <is>
          <t>-</t>
        </is>
      </c>
      <c r="T180" t="inlineStr">
        <is>
          <t>Bengaluru</t>
        </is>
      </c>
      <c r="U180" t="inlineStr">
        <is>
          <t xml:space="preserve"> </t>
        </is>
      </c>
      <c r="V180" t="n">
        <v>1</v>
      </c>
      <c r="W180" t="n">
        <v>1</v>
      </c>
      <c r="X180" t="inlineStr">
        <is>
          <t>XXXXXX4798</t>
        </is>
      </c>
      <c r="Y180" s="72" t="n">
        <v>46326.52037037037</v>
      </c>
    </row>
    <row r="181">
      <c r="A181" s="39" t="inlineStr">
        <is>
          <t>6ae425d4112e33160ada11f9</t>
        </is>
      </c>
      <c r="B181" s="72" t="n">
        <v>46325.44199074074</v>
      </c>
      <c r="C181" s="70" t="n">
        <v>46325</v>
      </c>
      <c r="D181" t="inlineStr">
        <is>
          <t>2026-10</t>
        </is>
      </c>
      <c r="E181" t="inlineStr">
        <is>
          <t>Wk of 2026-10-26</t>
        </is>
      </c>
      <c r="F181" t="inlineStr">
        <is>
          <t>Attempt 1</t>
        </is>
      </c>
      <c r="G181" s="39" t="str">
        <f>IF(ISNUMBER(MATCH(F181,QualityStatuses,0)),"Quality Lead","Non-Quality Lead")</f>
        <v>Non-Quality Lead</v>
      </c>
      <c r="H181" s="39" t="str">
        <f>IFERROR(INDEX(CampTypes,MATCH(I181,CampList,0)),"Unattributed")</f>
        <v>New</v>
      </c>
      <c r="I181" t="inlineStr">
        <is>
          <t>ABO | Natuf | Leads | Unit Franchise | India | Oct26 | V1</t>
        </is>
      </c>
      <c r="J181" t="inlineStr">
        <is>
          <t>ABO | Natuf | Leads | Unit Franchise | India | Oct26 | V1</t>
        </is>
      </c>
      <c r="K181" t="inlineStr">
        <is>
          <t>Direct (campaign tagged in CRM)</t>
        </is>
      </c>
      <c r="L181" t="inlineStr">
        <is>
          <t>Natuf | Business Owners | Tier1 + Growth Cities | Oct26 | V1</t>
        </is>
      </c>
      <c r="M181" t="inlineStr">
        <is>
          <t>Natuf | Business Owners | Tier1 + Growth Cities | Oct26 | V1</t>
        </is>
      </c>
      <c r="N181" t="inlineStr">
        <is>
          <t>Natuf | Reel | Brand Ambassador | Heard Of Owning A Cafe | V1</t>
        </is>
      </c>
      <c r="O181" t="inlineStr">
        <is>
          <t>In House Natuf</t>
        </is>
      </c>
      <c r="P181" t="inlineStr">
        <is>
          <t>Facebook</t>
        </is>
      </c>
      <c r="Q181" t="inlineStr">
        <is>
          <t>Vikas Pathak</t>
        </is>
      </c>
      <c r="R181" t="inlineStr">
        <is>
          <t>Anish kaundal</t>
        </is>
      </c>
      <c r="S181" t="inlineStr">
        <is>
          <t>-</t>
        </is>
      </c>
      <c r="T181" t="inlineStr">
        <is>
          <t>Hyderabad</t>
        </is>
      </c>
      <c r="U181" t="inlineStr">
        <is>
          <t xml:space="preserve"> </t>
        </is>
      </c>
      <c r="V181" t="n">
        <v>1</v>
      </c>
      <c r="W181" t="n">
        <v>0</v>
      </c>
      <c r="X181" t="inlineStr">
        <is>
          <t>XXXXXX7583</t>
        </is>
      </c>
      <c r="Y181" s="72" t="n">
        <v>46326.52037037037</v>
      </c>
    </row>
    <row r="182">
      <c r="A182" s="39" t="inlineStr">
        <is>
          <t>6ae423756bb213bf8a959567</t>
        </is>
      </c>
      <c r="B182" s="72" t="n">
        <v>46325.43496527777</v>
      </c>
      <c r="C182" s="70" t="n">
        <v>46325</v>
      </c>
      <c r="D182" t="inlineStr">
        <is>
          <t>2026-10</t>
        </is>
      </c>
      <c r="E182" t="inlineStr">
        <is>
          <t>Wk of 2026-10-26</t>
        </is>
      </c>
      <c r="F182" t="inlineStr">
        <is>
          <t>Attempt 1</t>
        </is>
      </c>
      <c r="G182" s="39" t="str">
        <f>IF(ISNUMBER(MATCH(F182,QualityStatuses,0)),"Quality Lead","Non-Quality Lead")</f>
        <v>Non-Quality Lead</v>
      </c>
      <c r="H182" s="39" t="str">
        <f>IFERROR(INDEX(CampTypes,MATCH(I182,CampList,0)),"Unattributed")</f>
        <v>New</v>
      </c>
      <c r="I182" t="inlineStr">
        <is>
          <t>ABO | Natuf | Leads | Unit Franchise | India | Oct26 | V1</t>
        </is>
      </c>
      <c r="J182" t="inlineStr">
        <is>
          <t>ABO | Natuf | Leads | Unit Franchise | India | Oct26 | V1</t>
        </is>
      </c>
      <c r="K182" t="inlineStr">
        <is>
          <t>Direct (campaign tagged in CRM)</t>
        </is>
      </c>
      <c r="L182" t="inlineStr">
        <is>
          <t>Natuf | Broad | Tier1 + Growth Cities | Oct26 | V1</t>
        </is>
      </c>
      <c r="M182" t="inlineStr">
        <is>
          <t>Natuf | Broad | Tier1 + Growth Cities | Oct26 | V1</t>
        </is>
      </c>
      <c r="N182" t="inlineStr">
        <is>
          <t>Natuf | Reel | Brand Ambassador | Heard Of Owning A Cafe | V1</t>
        </is>
      </c>
      <c r="O182" t="inlineStr">
        <is>
          <t>In House Natuf</t>
        </is>
      </c>
      <c r="P182" t="inlineStr">
        <is>
          <t>Facebook</t>
        </is>
      </c>
      <c r="Q182" t="inlineStr">
        <is>
          <t>Omkar Navge</t>
        </is>
      </c>
      <c r="R182" t="inlineStr">
        <is>
          <t>Somya</t>
        </is>
      </c>
      <c r="S182" t="inlineStr">
        <is>
          <t>-</t>
        </is>
      </c>
      <c r="T182" t="inlineStr">
        <is>
          <t>Hyd</t>
        </is>
      </c>
      <c r="U182" t="inlineStr">
        <is>
          <t xml:space="preserve"> </t>
        </is>
      </c>
      <c r="V182" t="n">
        <v>1</v>
      </c>
      <c r="W182" t="n">
        <v>0</v>
      </c>
      <c r="X182" t="inlineStr">
        <is>
          <t>XXXXXX8181</t>
        </is>
      </c>
      <c r="Y182" s="72" t="n">
        <v>46326.52037037037</v>
      </c>
    </row>
    <row r="183">
      <c r="A183" s="39" t="inlineStr">
        <is>
          <t>6ae422ec8dd233e39dabef12</t>
        </is>
      </c>
      <c r="B183" s="72" t="n">
        <v>46325.43337962963</v>
      </c>
      <c r="C183" s="70" t="n">
        <v>46325</v>
      </c>
      <c r="D183" t="inlineStr">
        <is>
          <t>2026-10</t>
        </is>
      </c>
      <c r="E183" t="inlineStr">
        <is>
          <t>Wk of 2026-10-26</t>
        </is>
      </c>
      <c r="F183" t="inlineStr">
        <is>
          <t>Connected</t>
        </is>
      </c>
      <c r="G183" s="39" t="str">
        <f>IF(ISNUMBER(MATCH(F183,QualityStatuses,0)),"Quality Lead","Non-Quality Lead")</f>
        <v>Non-Quality Lead</v>
      </c>
      <c r="H183" s="39" t="str">
        <f>IFERROR(INDEX(CampTypes,MATCH(I183,CampList,0)),"Unattributed")</f>
        <v>New</v>
      </c>
      <c r="I183" t="inlineStr">
        <is>
          <t>ABO | Natuf | Leads | Unit Franchise | India | Oct26 | V1</t>
        </is>
      </c>
      <c r="J183" t="inlineStr">
        <is>
          <t>ABO | Natuf | Leads | Unit Franchise | India | Oct26 | V1</t>
        </is>
      </c>
      <c r="K183" t="inlineStr">
        <is>
          <t>Direct (campaign tagged in CRM)</t>
        </is>
      </c>
      <c r="L183" t="inlineStr">
        <is>
          <t>Natuf | Broad | Tier1 + Growth Cities | Oct26 | V1</t>
        </is>
      </c>
      <c r="M183" t="inlineStr">
        <is>
          <t>Natuf | Broad | Tier1 + Growth Cities | Oct26 | V1</t>
        </is>
      </c>
      <c r="N183" t="inlineStr">
        <is>
          <t>Natuf | Reel | Brand Ambassador | Heard Of Owning A Cafe | V1</t>
        </is>
      </c>
      <c r="O183" t="inlineStr">
        <is>
          <t>In House Natuf</t>
        </is>
      </c>
      <c r="P183" t="inlineStr">
        <is>
          <t>Facebook</t>
        </is>
      </c>
      <c r="Q183" t="inlineStr">
        <is>
          <t>Omkar Navge</t>
        </is>
      </c>
      <c r="R183" t="inlineStr">
        <is>
          <t>Somya</t>
        </is>
      </c>
      <c r="S183" t="inlineStr">
        <is>
          <t>-</t>
        </is>
      </c>
      <c r="T183" t="inlineStr">
        <is>
          <t>Bangalore</t>
        </is>
      </c>
      <c r="U183" t="inlineStr">
        <is>
          <t xml:space="preserve"> </t>
        </is>
      </c>
      <c r="V183" t="n">
        <v>1</v>
      </c>
      <c r="W183" t="n">
        <v>1</v>
      </c>
      <c r="X183" t="inlineStr">
        <is>
          <t>XXXXXX2122</t>
        </is>
      </c>
      <c r="Y183" s="72" t="n">
        <v>46326.52037037037</v>
      </c>
    </row>
    <row r="184">
      <c r="A184" s="39" t="inlineStr">
        <is>
          <t>6ae422351af1b1a5b1ca55fa</t>
        </is>
      </c>
      <c r="B184" s="72" t="n">
        <v>46325.43126157407</v>
      </c>
      <c r="C184" s="70" t="n">
        <v>46325</v>
      </c>
      <c r="D184" t="inlineStr">
        <is>
          <t>2026-10</t>
        </is>
      </c>
      <c r="E184" t="inlineStr">
        <is>
          <t>Wk of 2026-10-26</t>
        </is>
      </c>
      <c r="F184" t="inlineStr">
        <is>
          <t>Attempt 1</t>
        </is>
      </c>
      <c r="G184" s="39" t="str">
        <f>IF(ISNUMBER(MATCH(F184,QualityStatuses,0)),"Quality Lead","Non-Quality Lead")</f>
        <v>Non-Quality Lead</v>
      </c>
      <c r="H184" s="39" t="str">
        <f>IFERROR(INDEX(CampTypes,MATCH(I184,CampList,0)),"Unattributed")</f>
        <v>New</v>
      </c>
      <c r="I184" t="inlineStr">
        <is>
          <t>ABO | Natuf | Leads | Unit Franchise | India | Oct26 | V1</t>
        </is>
      </c>
      <c r="J184" t="inlineStr">
        <is>
          <t>ABO | Natuf | Leads | Unit Franchise | India | Oct26 | V1</t>
        </is>
      </c>
      <c r="K184" t="inlineStr">
        <is>
          <t>Direct (campaign tagged in CRM)</t>
        </is>
      </c>
      <c r="L184" t="inlineStr">
        <is>
          <t>Natuf | Broad | Tier1 + Growth Cities | Oct26 | V1</t>
        </is>
      </c>
      <c r="M184" t="inlineStr">
        <is>
          <t>Natuf | Broad | Tier1 + Growth Cities | Oct26 | V1</t>
        </is>
      </c>
      <c r="N184" t="inlineStr">
        <is>
          <t>Natuf | Reel | Brand Ambassador | Heard Of Owning A Cafe | V1</t>
        </is>
      </c>
      <c r="O184" t="inlineStr">
        <is>
          <t>In House Natuf</t>
        </is>
      </c>
      <c r="P184" t="inlineStr">
        <is>
          <t>Facebook</t>
        </is>
      </c>
      <c r="Q184" t="inlineStr">
        <is>
          <t>Marshal Malbari</t>
        </is>
      </c>
      <c r="R184" t="inlineStr">
        <is>
          <t>Shubham Menon</t>
        </is>
      </c>
      <c r="S184" t="inlineStr">
        <is>
          <t>-</t>
        </is>
      </c>
      <c r="T184" t="inlineStr">
        <is>
          <t>Siliguri</t>
        </is>
      </c>
      <c r="U184" t="inlineStr">
        <is>
          <t xml:space="preserve"> </t>
        </is>
      </c>
      <c r="V184" t="n">
        <v>1</v>
      </c>
      <c r="W184" t="n">
        <v>0</v>
      </c>
      <c r="X184" t="inlineStr">
        <is>
          <t>XXXXXX4902</t>
        </is>
      </c>
      <c r="Y184" s="72" t="n">
        <v>46326.52037037037</v>
      </c>
    </row>
    <row r="185">
      <c r="A185" s="39" t="inlineStr">
        <is>
          <t>6ae4206fea9c2e299c071033</t>
        </is>
      </c>
      <c r="B185" s="72" t="n">
        <v>46325.42600694444</v>
      </c>
      <c r="C185" s="70" t="n">
        <v>46325</v>
      </c>
      <c r="D185" t="inlineStr">
        <is>
          <t>2026-10</t>
        </is>
      </c>
      <c r="E185" t="inlineStr">
        <is>
          <t>Wk of 2026-10-26</t>
        </is>
      </c>
      <c r="F185" t="inlineStr">
        <is>
          <t>Lost</t>
        </is>
      </c>
      <c r="G185" s="39" t="str">
        <f>IF(ISNUMBER(MATCH(F185,QualityStatuses,0)),"Quality Lead","Non-Quality Lead")</f>
        <v>Non-Quality Lead</v>
      </c>
      <c r="H185" s="39" t="str">
        <f>IFERROR(INDEX(CampTypes,MATCH(I185,CampList,0)),"Unattributed")</f>
        <v>New</v>
      </c>
      <c r="I185" t="inlineStr">
        <is>
          <t>ABO | Natuf | Leads | Unit Franchise | India | Oct26 | V1</t>
        </is>
      </c>
      <c r="J185" t="inlineStr">
        <is>
          <t>ABO | Natuf | Leads | Unit Franchise | India | Oct26 | V1</t>
        </is>
      </c>
      <c r="K185" t="inlineStr">
        <is>
          <t>Direct (campaign tagged in CRM)</t>
        </is>
      </c>
      <c r="L185" t="inlineStr">
        <is>
          <t>Natuf | Investors | Tier1 + Growth Cities | Oct26 | V1</t>
        </is>
      </c>
      <c r="M185" t="inlineStr">
        <is>
          <t>Natuf | Investors | Tier1 + Growth Cities | Oct26 | V1</t>
        </is>
      </c>
      <c r="N185" t="inlineStr">
        <is>
          <t>Natuf | Reel | Brand Ambassador | Heard Of Owning A Cafe | V1</t>
        </is>
      </c>
      <c r="O185" t="inlineStr">
        <is>
          <t>In House Natuf</t>
        </is>
      </c>
      <c r="P185" t="inlineStr">
        <is>
          <t>Facebook</t>
        </is>
      </c>
      <c r="Q185" t="inlineStr">
        <is>
          <t>Omkar Navge</t>
        </is>
      </c>
      <c r="R185" t="inlineStr">
        <is>
          <t>Somya</t>
        </is>
      </c>
      <c r="S185" t="inlineStr">
        <is>
          <t>Not Interested</t>
        </is>
      </c>
      <c r="T185" t="inlineStr">
        <is>
          <t>Mumbai</t>
        </is>
      </c>
      <c r="U185" t="inlineStr">
        <is>
          <t xml:space="preserve"> </t>
        </is>
      </c>
      <c r="V185" t="n">
        <v>2</v>
      </c>
      <c r="W185" t="n">
        <v>2</v>
      </c>
      <c r="X185" t="inlineStr">
        <is>
          <t>XXXXXX0163</t>
        </is>
      </c>
      <c r="Y185" s="72" t="n">
        <v>46326.52037037037</v>
      </c>
    </row>
    <row r="186">
      <c r="A186" s="39" t="inlineStr">
        <is>
          <t>6ae420454d7e70bce6f52436</t>
        </is>
      </c>
      <c r="B186" s="72" t="n">
        <v>46325.42552083333</v>
      </c>
      <c r="C186" s="70" t="n">
        <v>46325</v>
      </c>
      <c r="D186" t="inlineStr">
        <is>
          <t>2026-10</t>
        </is>
      </c>
      <c r="E186" t="inlineStr">
        <is>
          <t>Wk of 2026-10-26</t>
        </is>
      </c>
      <c r="F186" t="inlineStr">
        <is>
          <t>Details Shared</t>
        </is>
      </c>
      <c r="G186" s="39" t="str">
        <f>IF(ISNUMBER(MATCH(F186,QualityStatuses,0)),"Quality Lead","Non-Quality Lead")</f>
        <v>Quality Lead</v>
      </c>
      <c r="H186" s="39" t="str">
        <f>IFERROR(INDEX(CampTypes,MATCH(I186,CampList,0)),"Unattributed")</f>
        <v>New</v>
      </c>
      <c r="I186" t="inlineStr">
        <is>
          <t>ABO | Natuf | Leads | Unit Franchise | India | Oct26 | V1</t>
        </is>
      </c>
      <c r="J186" t="inlineStr">
        <is>
          <t>ABO | Natuf | Leads | Unit Franchise | India | Oct26 | V1</t>
        </is>
      </c>
      <c r="K186" t="inlineStr">
        <is>
          <t>Direct (campaign tagged in CRM)</t>
        </is>
      </c>
      <c r="L186" t="inlineStr">
        <is>
          <t>Natuf | Business Owners | Tier1 + Growth Cities | Oct26 | V1</t>
        </is>
      </c>
      <c r="M186" t="inlineStr">
        <is>
          <t>Natuf | Business Owners | Tier1 + Growth Cities | Oct26 | V1</t>
        </is>
      </c>
      <c r="N186" t="inlineStr">
        <is>
          <t>Natuf | Reel | Brand Ambassador | Heard Of Owning A Cafe | V1</t>
        </is>
      </c>
      <c r="O186" t="inlineStr">
        <is>
          <t>In House Natuf</t>
        </is>
      </c>
      <c r="P186" t="inlineStr">
        <is>
          <t>Facebook</t>
        </is>
      </c>
      <c r="Q186" t="inlineStr">
        <is>
          <t>Vikas Pathak</t>
        </is>
      </c>
      <c r="R186" t="inlineStr">
        <is>
          <t>Hriday Jindal</t>
        </is>
      </c>
      <c r="S186" t="inlineStr">
        <is>
          <t>-</t>
        </is>
      </c>
      <c r="T186" t="inlineStr">
        <is>
          <t>anaaya</t>
        </is>
      </c>
      <c r="U186" t="inlineStr">
        <is>
          <t xml:space="preserve"> </t>
        </is>
      </c>
      <c r="V186" t="n">
        <v>1</v>
      </c>
      <c r="W186" t="n">
        <v>1</v>
      </c>
      <c r="X186" t="inlineStr">
        <is>
          <t>XXXXXX7614</t>
        </is>
      </c>
      <c r="Y186" s="72" t="n">
        <v>46326.52037037037</v>
      </c>
    </row>
    <row r="187">
      <c r="A187" s="39" t="inlineStr">
        <is>
          <t>6ae4204113c599ae60580f54</t>
        </is>
      </c>
      <c r="B187" s="72" t="n">
        <v>46325.42547453703</v>
      </c>
      <c r="C187" s="70" t="n">
        <v>46325</v>
      </c>
      <c r="D187" t="inlineStr">
        <is>
          <t>2026-10</t>
        </is>
      </c>
      <c r="E187" t="inlineStr">
        <is>
          <t>Wk of 2026-10-26</t>
        </is>
      </c>
      <c r="F187" t="inlineStr">
        <is>
          <t>Lost</t>
        </is>
      </c>
      <c r="G187" s="39" t="str">
        <f>IF(ISNUMBER(MATCH(F187,QualityStatuses,0)),"Quality Lead","Non-Quality Lead")</f>
        <v>Non-Quality Lead</v>
      </c>
      <c r="H187" s="39" t="str">
        <f>IFERROR(INDEX(CampTypes,MATCH(I187,CampList,0)),"Unattributed")</f>
        <v>New</v>
      </c>
      <c r="I187" t="inlineStr">
        <is>
          <t>ABO | Natuf | Leads | Unit Franchise | India | Oct26 | V1</t>
        </is>
      </c>
      <c r="J187" t="inlineStr">
        <is>
          <t>ABO | Natuf | Leads | Unit Franchise | India | Oct26 | V1</t>
        </is>
      </c>
      <c r="K187" t="inlineStr">
        <is>
          <t>Direct (campaign tagged in CRM)</t>
        </is>
      </c>
      <c r="L187" t="inlineStr">
        <is>
          <t>Natuf | Investors | Tier1 + Growth Cities | Oct26 | V1</t>
        </is>
      </c>
      <c r="M187" t="inlineStr">
        <is>
          <t>Natuf | Investors | Tier1 + Growth Cities | Oct26 | V1</t>
        </is>
      </c>
      <c r="N187" t="inlineStr">
        <is>
          <t>Natuf | Reel | Brand Ambassador | Heard Of Owning A Cafe | V1</t>
        </is>
      </c>
      <c r="O187" t="inlineStr">
        <is>
          <t>In House Natuf</t>
        </is>
      </c>
      <c r="P187" t="inlineStr">
        <is>
          <t>Facebook</t>
        </is>
      </c>
      <c r="Q187" t="inlineStr">
        <is>
          <t>Omkar Navge</t>
        </is>
      </c>
      <c r="R187" t="inlineStr">
        <is>
          <t>Somya</t>
        </is>
      </c>
      <c r="S187" t="inlineStr">
        <is>
          <t>Not Interested</t>
        </is>
      </c>
      <c r="T187" t="inlineStr">
        <is>
          <t>Delhi</t>
        </is>
      </c>
      <c r="U187" t="inlineStr">
        <is>
          <t xml:space="preserve"> </t>
        </is>
      </c>
      <c r="V187" t="n">
        <v>2</v>
      </c>
      <c r="W187" t="n">
        <v>1</v>
      </c>
      <c r="X187" t="inlineStr">
        <is>
          <t>XXXXXX5093</t>
        </is>
      </c>
      <c r="Y187" s="72" t="n">
        <v>46326.52037037037</v>
      </c>
    </row>
    <row r="188">
      <c r="A188" s="39" t="inlineStr">
        <is>
          <t>6ae42023f4fad33b7aaacb78</t>
        </is>
      </c>
      <c r="B188" s="72" t="n">
        <v>46325.42512731482</v>
      </c>
      <c r="C188" s="70" t="n">
        <v>46325</v>
      </c>
      <c r="D188" t="inlineStr">
        <is>
          <t>2026-10</t>
        </is>
      </c>
      <c r="E188" t="inlineStr">
        <is>
          <t>Wk of 2026-10-26</t>
        </is>
      </c>
      <c r="F188" t="inlineStr">
        <is>
          <t>Attempt 1</t>
        </is>
      </c>
      <c r="G188" s="39" t="str">
        <f>IF(ISNUMBER(MATCH(F188,QualityStatuses,0)),"Quality Lead","Non-Quality Lead")</f>
        <v>Non-Quality Lead</v>
      </c>
      <c r="H188" s="39" t="str">
        <f>IFERROR(INDEX(CampTypes,MATCH(I188,CampList,0)),"Unattributed")</f>
        <v>New</v>
      </c>
      <c r="I188" t="inlineStr">
        <is>
          <t>ABO | Natuf | Leads | Master Franchise | India | Oct26 | V1</t>
        </is>
      </c>
      <c r="J188" t="inlineStr">
        <is>
          <t>ABO | Natuf | Leads | Master Franchise | India | Oct26 | V1</t>
        </is>
      </c>
      <c r="K188" t="inlineStr">
        <is>
          <t>Direct (campaign tagged in CRM)</t>
        </is>
      </c>
      <c r="L188" t="inlineStr">
        <is>
          <t>Natuf | LAL 1% | India | Jul26 | V1</t>
        </is>
      </c>
      <c r="M188" t="inlineStr">
        <is>
          <t>Natuf | LAL 1% | India | Jul26 | V1</t>
        </is>
      </c>
      <c r="N188" t="inlineStr">
        <is>
          <t>Natuf | Static | Become A Levantine Food | V1</t>
        </is>
      </c>
      <c r="O188" t="inlineStr">
        <is>
          <t>Natuf_MF</t>
        </is>
      </c>
      <c r="P188" t="inlineStr">
        <is>
          <t>Facebook</t>
        </is>
      </c>
      <c r="Q188" t="inlineStr">
        <is>
          <t>Marshal Malbari</t>
        </is>
      </c>
      <c r="R188" t="inlineStr">
        <is>
          <t>Pammi Roy</t>
        </is>
      </c>
      <c r="S188" t="inlineStr">
        <is>
          <t>-</t>
        </is>
      </c>
      <c r="T188" t="inlineStr">
        <is>
          <t>Budaun</t>
        </is>
      </c>
      <c r="U188" t="inlineStr">
        <is>
          <t xml:space="preserve"> </t>
        </is>
      </c>
      <c r="V188" t="n">
        <v>1</v>
      </c>
      <c r="W188" t="n">
        <v>0</v>
      </c>
      <c r="X188" t="inlineStr">
        <is>
          <t>XXXXXX2303</t>
        </is>
      </c>
      <c r="Y188" s="72" t="n">
        <v>46326.52037037037</v>
      </c>
    </row>
    <row r="189">
      <c r="A189" s="39" t="inlineStr">
        <is>
          <t>6ae41e51fc206f5d7f32e1ff</t>
        </is>
      </c>
      <c r="B189" s="72" t="n">
        <v>46325.4197337963</v>
      </c>
      <c r="C189" s="70" t="n">
        <v>46325</v>
      </c>
      <c r="D189" t="inlineStr">
        <is>
          <t>2026-10</t>
        </is>
      </c>
      <c r="E189" t="inlineStr">
        <is>
          <t>Wk of 2026-10-26</t>
        </is>
      </c>
      <c r="F189" t="inlineStr">
        <is>
          <t>Attempt 1</t>
        </is>
      </c>
      <c r="G189" s="39" t="str">
        <f>IF(ISNUMBER(MATCH(F189,QualityStatuses,0)),"Quality Lead","Non-Quality Lead")</f>
        <v>Non-Quality Lead</v>
      </c>
      <c r="H189" s="39" t="str">
        <f>IFERROR(INDEX(CampTypes,MATCH(I189,CampList,0)),"Unattributed")</f>
        <v>New</v>
      </c>
      <c r="I189" t="inlineStr">
        <is>
          <t>ABO | Natuf | Leads | Master Franchise | India | Oct26 | V1</t>
        </is>
      </c>
      <c r="J189" t="inlineStr">
        <is>
          <t>ABO | Natuf | Leads | Master Franchise | India | Oct26 | V1</t>
        </is>
      </c>
      <c r="K189" t="inlineStr">
        <is>
          <t>Direct (campaign tagged in CRM)</t>
        </is>
      </c>
      <c r="L189" t="inlineStr">
        <is>
          <t>Natuf | Investors | Tier1 + Growth Cities | Oct26 | V1</t>
        </is>
      </c>
      <c r="M189" t="inlineStr">
        <is>
          <t>Natuf | Investors | Tier1 + Growth Cities | Oct26 | V1</t>
        </is>
      </c>
      <c r="N189" t="inlineStr">
        <is>
          <t>Natuf | Static | Become A Levantine Food | V1</t>
        </is>
      </c>
      <c r="O189" t="inlineStr">
        <is>
          <t>Natuf_MF</t>
        </is>
      </c>
      <c r="P189" t="inlineStr">
        <is>
          <t>Facebook</t>
        </is>
      </c>
      <c r="Q189" t="inlineStr">
        <is>
          <t>Marshal Malbari</t>
        </is>
      </c>
      <c r="R189" t="inlineStr">
        <is>
          <t>Drishti Lodhia</t>
        </is>
      </c>
      <c r="S189" t="inlineStr">
        <is>
          <t>-</t>
        </is>
      </c>
      <c r="T189" t="inlineStr">
        <is>
          <t>Raipur</t>
        </is>
      </c>
      <c r="U189" t="inlineStr">
        <is>
          <t xml:space="preserve"> </t>
        </is>
      </c>
      <c r="V189" t="n">
        <v>1</v>
      </c>
      <c r="W189" t="n">
        <v>0</v>
      </c>
      <c r="X189" t="inlineStr">
        <is>
          <t>XXXXXX6167</t>
        </is>
      </c>
      <c r="Y189" s="72" t="n">
        <v>46326.52037037037</v>
      </c>
    </row>
    <row r="190">
      <c r="A190" s="39" t="inlineStr">
        <is>
          <t>6ae41c896681dc4019b6afb7</t>
        </is>
      </c>
      <c r="B190" s="72" t="n">
        <v>46325.41445601852</v>
      </c>
      <c r="C190" s="70" t="n">
        <v>46325</v>
      </c>
      <c r="D190" t="inlineStr">
        <is>
          <t>2026-10</t>
        </is>
      </c>
      <c r="E190" t="inlineStr">
        <is>
          <t>Wk of 2026-10-26</t>
        </is>
      </c>
      <c r="F190" t="inlineStr">
        <is>
          <t>Connected</t>
        </is>
      </c>
      <c r="G190" s="39" t="str">
        <f>IF(ISNUMBER(MATCH(F190,QualityStatuses,0)),"Quality Lead","Non-Quality Lead")</f>
        <v>Non-Quality Lead</v>
      </c>
      <c r="H190" s="39" t="str">
        <f>IFERROR(INDEX(CampTypes,MATCH(I190,CampList,0)),"Unattributed")</f>
        <v>New</v>
      </c>
      <c r="I190" t="inlineStr">
        <is>
          <t>ABO | Natuf | Leads | Unit Franchise | India | Oct26 | V1</t>
        </is>
      </c>
      <c r="J190" t="inlineStr">
        <is>
          <t>ABO | Natuf | Leads | Unit Franchise | India | Oct26 | V1</t>
        </is>
      </c>
      <c r="K190" t="inlineStr">
        <is>
          <t>Direct (campaign tagged in CRM)</t>
        </is>
      </c>
      <c r="L190" t="inlineStr">
        <is>
          <t>Natuf | Business Owners | Tier1 + Growth Cities | Oct26 | V1</t>
        </is>
      </c>
      <c r="M190" t="inlineStr">
        <is>
          <t>Natuf | Business Owners | Tier1 + Growth Cities | Oct26 | V1</t>
        </is>
      </c>
      <c r="N190" t="inlineStr">
        <is>
          <t>Natuf | Reel | Brand Ambassador | Heard Of Owning A Cafe | V1</t>
        </is>
      </c>
      <c r="O190" t="inlineStr">
        <is>
          <t>In House Natuf</t>
        </is>
      </c>
      <c r="P190" t="inlineStr">
        <is>
          <t>Facebook</t>
        </is>
      </c>
      <c r="Q190" t="inlineStr">
        <is>
          <t>Vikas Pathak</t>
        </is>
      </c>
      <c r="R190" t="inlineStr">
        <is>
          <t xml:space="preserve">Karan </t>
        </is>
      </c>
      <c r="S190" t="inlineStr">
        <is>
          <t>-</t>
        </is>
      </c>
      <c r="T190" t="inlineStr">
        <is>
          <t>Kolhapur</t>
        </is>
      </c>
      <c r="U190" t="inlineStr">
        <is>
          <t xml:space="preserve"> </t>
        </is>
      </c>
      <c r="V190" t="n">
        <v>3</v>
      </c>
      <c r="W190" t="n">
        <v>1</v>
      </c>
      <c r="X190" t="inlineStr">
        <is>
          <t>XXXXXX8844</t>
        </is>
      </c>
      <c r="Y190" s="72" t="n">
        <v>46326.52037037037</v>
      </c>
    </row>
    <row r="191">
      <c r="A191" s="39" t="inlineStr">
        <is>
          <t>6ae41a0dfe6d71db731d92af</t>
        </is>
      </c>
      <c r="B191" s="72" t="n">
        <v>46325.40709490741</v>
      </c>
      <c r="C191" s="70" t="n">
        <v>46325</v>
      </c>
      <c r="D191" t="inlineStr">
        <is>
          <t>2026-10</t>
        </is>
      </c>
      <c r="E191" t="inlineStr">
        <is>
          <t>Wk of 2026-10-26</t>
        </is>
      </c>
      <c r="F191" t="inlineStr">
        <is>
          <t>Attempt 1</t>
        </is>
      </c>
      <c r="G191" s="39" t="str">
        <f>IF(ISNUMBER(MATCH(F191,QualityStatuses,0)),"Quality Lead","Non-Quality Lead")</f>
        <v>Non-Quality Lead</v>
      </c>
      <c r="H191" s="39" t="str">
        <f>IFERROR(INDEX(CampTypes,MATCH(I191,CampList,0)),"Unattributed")</f>
        <v>New</v>
      </c>
      <c r="I191" t="inlineStr">
        <is>
          <t>ABO | Natuf | Leads | Unit Franchise | India | Oct26 | V1</t>
        </is>
      </c>
      <c r="J191" t="inlineStr">
        <is>
          <t>ABO | Natuf | Leads | Unit Franchise | India | Oct26 | V1</t>
        </is>
      </c>
      <c r="K191" t="inlineStr">
        <is>
          <t>Direct (campaign tagged in CRM)</t>
        </is>
      </c>
      <c r="L191" t="inlineStr">
        <is>
          <t>Natuf | Investors | Tier1 + Growth Cities | Oct26 | V1</t>
        </is>
      </c>
      <c r="M191" t="inlineStr">
        <is>
          <t>Natuf | Investors | Tier1 + Growth Cities | Oct26 | V1</t>
        </is>
      </c>
      <c r="N191" t="inlineStr">
        <is>
          <t>Natuf | Reel | Brand Ambassador | Heard Of Owning A Cafe | V1</t>
        </is>
      </c>
      <c r="O191" t="inlineStr">
        <is>
          <t>In House Natuf</t>
        </is>
      </c>
      <c r="P191" t="inlineStr">
        <is>
          <t>Facebook</t>
        </is>
      </c>
      <c r="Q191" t="inlineStr">
        <is>
          <t>Omkar Navge</t>
        </is>
      </c>
      <c r="R191" t="inlineStr">
        <is>
          <t>Jasmine</t>
        </is>
      </c>
      <c r="S191" t="inlineStr">
        <is>
          <t>-</t>
        </is>
      </c>
      <c r="T191" t="inlineStr">
        <is>
          <t>Bangalore</t>
        </is>
      </c>
      <c r="U191" t="inlineStr">
        <is>
          <t xml:space="preserve"> </t>
        </is>
      </c>
      <c r="V191" t="n">
        <v>1</v>
      </c>
      <c r="W191" t="n">
        <v>0</v>
      </c>
      <c r="X191" t="inlineStr">
        <is>
          <t>XXXXXX7935</t>
        </is>
      </c>
      <c r="Y191" s="72" t="n">
        <v>46326.52037037037</v>
      </c>
    </row>
    <row r="192">
      <c r="A192" s="39" t="inlineStr">
        <is>
          <t>6ae4193de295b59f251f3d26</t>
        </is>
      </c>
      <c r="B192" s="72" t="n">
        <v>46325.4046875</v>
      </c>
      <c r="C192" s="70" t="n">
        <v>46325</v>
      </c>
      <c r="D192" t="inlineStr">
        <is>
          <t>2026-10</t>
        </is>
      </c>
      <c r="E192" t="inlineStr">
        <is>
          <t>Wk of 2026-10-26</t>
        </is>
      </c>
      <c r="F192" t="inlineStr">
        <is>
          <t>Connected</t>
        </is>
      </c>
      <c r="G192" s="39" t="str">
        <f>IF(ISNUMBER(MATCH(F192,QualityStatuses,0)),"Quality Lead","Non-Quality Lead")</f>
        <v>Non-Quality Lead</v>
      </c>
      <c r="H192" s="39" t="str">
        <f>IFERROR(INDEX(CampTypes,MATCH(I192,CampList,0)),"Unattributed")</f>
        <v>New</v>
      </c>
      <c r="I192" t="inlineStr">
        <is>
          <t>ABO | Natuf | Leads | Unit Franchise | India | Oct26 | V1</t>
        </is>
      </c>
      <c r="J192" t="inlineStr">
        <is>
          <t>ABO | Natuf | Leads | Unit Franchise | India | Oct26 | V1</t>
        </is>
      </c>
      <c r="K192" t="inlineStr">
        <is>
          <t>Direct (campaign tagged in CRM)</t>
        </is>
      </c>
      <c r="L192" t="inlineStr">
        <is>
          <t>Natuf | Investors | Tier1 + Growth Cities | Oct26 | V1</t>
        </is>
      </c>
      <c r="M192" t="inlineStr">
        <is>
          <t>Natuf | Investors | Tier1 + Growth Cities | Oct26 | V1</t>
        </is>
      </c>
      <c r="N192" t="inlineStr">
        <is>
          <t>Natuf | Reel | Brand Ambassador | Heard Of Owning A Cafe | V1</t>
        </is>
      </c>
      <c r="O192" t="inlineStr">
        <is>
          <t>In House Natuf</t>
        </is>
      </c>
      <c r="P192" t="inlineStr">
        <is>
          <t>Facebook</t>
        </is>
      </c>
      <c r="Q192" t="inlineStr">
        <is>
          <t>Vikas Pathak</t>
        </is>
      </c>
      <c r="R192" t="inlineStr">
        <is>
          <t>Anish kaundal</t>
        </is>
      </c>
      <c r="S192" t="inlineStr">
        <is>
          <t>-</t>
        </is>
      </c>
      <c r="T192" t="inlineStr">
        <is>
          <t>Sangli</t>
        </is>
      </c>
      <c r="U192" t="inlineStr">
        <is>
          <t xml:space="preserve"> </t>
        </is>
      </c>
      <c r="V192" t="n">
        <v>2</v>
      </c>
      <c r="W192" t="n">
        <v>2</v>
      </c>
      <c r="X192" t="inlineStr">
        <is>
          <t>XXXXXX2918</t>
        </is>
      </c>
      <c r="Y192" s="72" t="n">
        <v>46326.52037037037</v>
      </c>
    </row>
    <row r="193">
      <c r="A193" s="39" t="inlineStr">
        <is>
          <t>6ae41691e31bb6f9d31f3134</t>
        </is>
      </c>
      <c r="B193" s="72" t="n">
        <v>46325.39677083334</v>
      </c>
      <c r="C193" s="70" t="n">
        <v>46325</v>
      </c>
      <c r="D193" t="inlineStr">
        <is>
          <t>2026-10</t>
        </is>
      </c>
      <c r="E193" t="inlineStr">
        <is>
          <t>Wk of 2026-10-26</t>
        </is>
      </c>
      <c r="F193" t="inlineStr">
        <is>
          <t>Connected</t>
        </is>
      </c>
      <c r="G193" s="39" t="str">
        <f>IF(ISNUMBER(MATCH(F193,QualityStatuses,0)),"Quality Lead","Non-Quality Lead")</f>
        <v>Non-Quality Lead</v>
      </c>
      <c r="H193" s="39" t="str">
        <f>IFERROR(INDEX(CampTypes,MATCH(I193,CampList,0)),"Unattributed")</f>
        <v>New</v>
      </c>
      <c r="I193" t="inlineStr">
        <is>
          <t>ABO | Natuf | Leads | Unit Franchise | India | Oct26 | V1</t>
        </is>
      </c>
      <c r="J193" t="inlineStr">
        <is>
          <t>ABO | Natuf | Leads | Unit Franchise | India | Oct26 | V1</t>
        </is>
      </c>
      <c r="K193" t="inlineStr">
        <is>
          <t>Direct (campaign tagged in CRM)</t>
        </is>
      </c>
      <c r="L193" t="inlineStr">
        <is>
          <t>Natuf | Investors | Tier1 + Growth Cities | Oct26 | V1</t>
        </is>
      </c>
      <c r="M193" t="inlineStr">
        <is>
          <t>Natuf | Investors | Tier1 + Growth Cities | Oct26 | V1</t>
        </is>
      </c>
      <c r="N193" t="inlineStr">
        <is>
          <t>Natuf | Reel | Brand Ambassador | Heard Of Owning A Cafe | V1</t>
        </is>
      </c>
      <c r="O193" t="inlineStr">
        <is>
          <t>In House Natuf</t>
        </is>
      </c>
      <c r="P193" t="inlineStr">
        <is>
          <t>Facebook</t>
        </is>
      </c>
      <c r="Q193" t="inlineStr">
        <is>
          <t>Omkar Navge</t>
        </is>
      </c>
      <c r="R193" t="inlineStr">
        <is>
          <t>Somya</t>
        </is>
      </c>
      <c r="S193" t="inlineStr">
        <is>
          <t>-</t>
        </is>
      </c>
      <c r="T193" t="inlineStr">
        <is>
          <t>Bangalore</t>
        </is>
      </c>
      <c r="U193" t="inlineStr">
        <is>
          <t xml:space="preserve"> </t>
        </is>
      </c>
      <c r="V193" t="n">
        <v>1</v>
      </c>
      <c r="W193" t="n">
        <v>1</v>
      </c>
      <c r="X193" t="inlineStr">
        <is>
          <t>XXXXXX0153</t>
        </is>
      </c>
      <c r="Y193" s="72" t="n">
        <v>46326.52037037037</v>
      </c>
    </row>
    <row r="194">
      <c r="A194" s="39" t="inlineStr">
        <is>
          <t>6ae4161977230138dec05e35</t>
        </is>
      </c>
      <c r="B194" s="72" t="n">
        <v>46325.39538194444</v>
      </c>
      <c r="C194" s="70" t="n">
        <v>46325</v>
      </c>
      <c r="D194" t="inlineStr">
        <is>
          <t>2026-10</t>
        </is>
      </c>
      <c r="E194" t="inlineStr">
        <is>
          <t>Wk of 2026-10-26</t>
        </is>
      </c>
      <c r="F194" t="inlineStr">
        <is>
          <t>Attempt 1</t>
        </is>
      </c>
      <c r="G194" s="39" t="str">
        <f>IF(ISNUMBER(MATCH(F194,QualityStatuses,0)),"Quality Lead","Non-Quality Lead")</f>
        <v>Non-Quality Lead</v>
      </c>
      <c r="H194" s="39" t="str">
        <f>IFERROR(INDEX(CampTypes,MATCH(I194,CampList,0)),"Unattributed")</f>
        <v>New</v>
      </c>
      <c r="I194" t="inlineStr">
        <is>
          <t>ABO | Natuf | Leads | Unit Franchise | India | Oct26 | V1</t>
        </is>
      </c>
      <c r="J194" t="inlineStr">
        <is>
          <t>ABO | Natuf | Leads | Unit Franchise | India | Oct26 | V1</t>
        </is>
      </c>
      <c r="K194" t="inlineStr">
        <is>
          <t>Direct (campaign tagged in CRM)</t>
        </is>
      </c>
      <c r="L194" t="inlineStr">
        <is>
          <t>Natuf | Investors | Tier1 + Growth Cities | Oct26 | V1</t>
        </is>
      </c>
      <c r="M194" t="inlineStr">
        <is>
          <t>Natuf | Investors | Tier1 + Growth Cities | Oct26 | V1</t>
        </is>
      </c>
      <c r="N194" t="inlineStr">
        <is>
          <t>Natuf | Reel | Brand Ambassador | Heard Of Owning A Cafe | V1</t>
        </is>
      </c>
      <c r="O194" t="inlineStr">
        <is>
          <t>In House Natuf</t>
        </is>
      </c>
      <c r="P194" t="inlineStr">
        <is>
          <t>Facebook</t>
        </is>
      </c>
      <c r="Q194" t="inlineStr">
        <is>
          <t>Omkar Navge</t>
        </is>
      </c>
      <c r="R194" t="inlineStr">
        <is>
          <t>Jasmine</t>
        </is>
      </c>
      <c r="S194" t="inlineStr">
        <is>
          <t>-</t>
        </is>
      </c>
      <c r="T194" t="inlineStr">
        <is>
          <t>Jharli</t>
        </is>
      </c>
      <c r="U194" t="inlineStr">
        <is>
          <t xml:space="preserve"> </t>
        </is>
      </c>
      <c r="V194" t="n">
        <v>1</v>
      </c>
      <c r="W194" t="n">
        <v>1</v>
      </c>
      <c r="X194" t="inlineStr">
        <is>
          <t>XXXXXX8169</t>
        </is>
      </c>
      <c r="Y194" s="72" t="n">
        <v>46326.52037037037</v>
      </c>
    </row>
    <row r="195">
      <c r="A195" s="39" t="inlineStr">
        <is>
          <t>6ae413d4f84fafb082381b17</t>
        </is>
      </c>
      <c r="B195" s="72" t="n">
        <v>46325.38865740741</v>
      </c>
      <c r="C195" s="70" t="n">
        <v>46325</v>
      </c>
      <c r="D195" t="inlineStr">
        <is>
          <t>2026-10</t>
        </is>
      </c>
      <c r="E195" t="inlineStr">
        <is>
          <t>Wk of 2026-10-26</t>
        </is>
      </c>
      <c r="F195" t="inlineStr">
        <is>
          <t>Details Shared</t>
        </is>
      </c>
      <c r="G195" s="39" t="str">
        <f>IF(ISNUMBER(MATCH(F195,QualityStatuses,0)),"Quality Lead","Non-Quality Lead")</f>
        <v>Quality Lead</v>
      </c>
      <c r="H195" s="39" t="str">
        <f>IFERROR(INDEX(CampTypes,MATCH(I195,CampList,0)),"Unattributed")</f>
        <v>New</v>
      </c>
      <c r="I195" t="inlineStr">
        <is>
          <t>ABO | Natuf | Leads | Unit Franchise | India | Oct26 | V1</t>
        </is>
      </c>
      <c r="J195" t="inlineStr">
        <is>
          <t>ABO | Natuf | Leads | Unit Franchise | India | Oct26 | V1</t>
        </is>
      </c>
      <c r="K195" t="inlineStr">
        <is>
          <t>Direct (campaign tagged in CRM)</t>
        </is>
      </c>
      <c r="L195" t="inlineStr">
        <is>
          <t>Natuf | Broad | Tier1 + Growth Cities | Oct26 | V1</t>
        </is>
      </c>
      <c r="M195" t="inlineStr">
        <is>
          <t>Natuf | Broad | Tier1 + Growth Cities | Oct26 | V1</t>
        </is>
      </c>
      <c r="N195" t="inlineStr">
        <is>
          <t>Natuf | Reel | Brand Ambassador | Heard Of Owning A Cafe | V1</t>
        </is>
      </c>
      <c r="O195" t="inlineStr">
        <is>
          <t>In House Natuf</t>
        </is>
      </c>
      <c r="P195" t="inlineStr">
        <is>
          <t>Facebook</t>
        </is>
      </c>
      <c r="Q195" t="inlineStr">
        <is>
          <t>Marshal Malbari</t>
        </is>
      </c>
      <c r="R195" t="inlineStr">
        <is>
          <t>Rudresh Thorat</t>
        </is>
      </c>
      <c r="S195" t="inlineStr">
        <is>
          <t>-</t>
        </is>
      </c>
      <c r="T195" t="inlineStr">
        <is>
          <t>Banglore</t>
        </is>
      </c>
      <c r="U195" t="inlineStr">
        <is>
          <t xml:space="preserve"> </t>
        </is>
      </c>
      <c r="V195" t="n">
        <v>1</v>
      </c>
      <c r="W195" t="n">
        <v>1</v>
      </c>
      <c r="X195" t="inlineStr">
        <is>
          <t>XXXXXX3316</t>
        </is>
      </c>
      <c r="Y195" s="72" t="n">
        <v>46326.52037037037</v>
      </c>
    </row>
    <row r="196">
      <c r="A196" s="39" t="inlineStr">
        <is>
          <t>6ae40c7ad359ce5a883de7ae</t>
        </is>
      </c>
      <c r="B196" s="72" t="n">
        <v>46325.366875</v>
      </c>
      <c r="C196" s="70" t="n">
        <v>46325</v>
      </c>
      <c r="D196" t="inlineStr">
        <is>
          <t>2026-10</t>
        </is>
      </c>
      <c r="E196" t="inlineStr">
        <is>
          <t>Wk of 2026-10-26</t>
        </is>
      </c>
      <c r="F196" t="inlineStr">
        <is>
          <t>Details Shared</t>
        </is>
      </c>
      <c r="G196" s="39" t="str">
        <f>IF(ISNUMBER(MATCH(F196,QualityStatuses,0)),"Quality Lead","Non-Quality Lead")</f>
        <v>Quality Lead</v>
      </c>
      <c r="H196" s="39" t="str">
        <f>IFERROR(INDEX(CampTypes,MATCH(I196,CampList,0)),"Unattributed")</f>
        <v>New</v>
      </c>
      <c r="I196" t="inlineStr">
        <is>
          <t>ABO | Natuf | Leads | Unit Franchise | India | Oct26 | V1</t>
        </is>
      </c>
      <c r="J196" t="inlineStr">
        <is>
          <t>ABO | Natuf | Leads | Unit Franchise | India | Oct26 | V1</t>
        </is>
      </c>
      <c r="K196" t="inlineStr">
        <is>
          <t>Direct (campaign tagged in CRM)</t>
        </is>
      </c>
      <c r="L196" t="inlineStr">
        <is>
          <t>Natuf | LAL 1% | India | Jul26 | V1</t>
        </is>
      </c>
      <c r="M196" t="inlineStr">
        <is>
          <t>Natuf | LAL 1% | India | Jul26 | V1</t>
        </is>
      </c>
      <c r="N196" t="inlineStr">
        <is>
          <t>Natuf | Reel | Brand Ambassador | Heard Of Owning A Cafe | V1</t>
        </is>
      </c>
      <c r="O196" t="inlineStr">
        <is>
          <t>In House Natuf</t>
        </is>
      </c>
      <c r="P196" t="inlineStr">
        <is>
          <t>Facebook</t>
        </is>
      </c>
      <c r="Q196" t="inlineStr">
        <is>
          <t>Marshal Malbari</t>
        </is>
      </c>
      <c r="R196" t="inlineStr">
        <is>
          <t>Rinkita Virvani</t>
        </is>
      </c>
      <c r="S196" t="inlineStr">
        <is>
          <t>-</t>
        </is>
      </c>
      <c r="T196" t="inlineStr">
        <is>
          <t>Prayagraj, Uttar Pradesh</t>
        </is>
      </c>
      <c r="U196" t="inlineStr">
        <is>
          <t xml:space="preserve"> </t>
        </is>
      </c>
      <c r="V196" t="n">
        <v>1</v>
      </c>
      <c r="W196" t="n">
        <v>1</v>
      </c>
      <c r="X196" t="inlineStr">
        <is>
          <t>XXXXXX1603</t>
        </is>
      </c>
      <c r="Y196" s="72" t="n">
        <v>46326.52037037037</v>
      </c>
    </row>
    <row r="197">
      <c r="A197" s="39" t="inlineStr">
        <is>
          <t>6ae40bfdff9fb8714113009a</t>
        </is>
      </c>
      <c r="B197" s="72" t="n">
        <v>46325.36542824074</v>
      </c>
      <c r="C197" s="70" t="n">
        <v>46325</v>
      </c>
      <c r="D197" t="inlineStr">
        <is>
          <t>2026-10</t>
        </is>
      </c>
      <c r="E197" t="inlineStr">
        <is>
          <t>Wk of 2026-10-26</t>
        </is>
      </c>
      <c r="F197" t="inlineStr">
        <is>
          <t>Lost</t>
        </is>
      </c>
      <c r="G197" s="39" t="str">
        <f>IF(ISNUMBER(MATCH(F197,QualityStatuses,0)),"Quality Lead","Non-Quality Lead")</f>
        <v>Non-Quality Lead</v>
      </c>
      <c r="H197" s="39" t="str">
        <f>IFERROR(INDEX(CampTypes,MATCH(I197,CampList,0)),"Unattributed")</f>
        <v>New</v>
      </c>
      <c r="I197" t="inlineStr">
        <is>
          <t>ABO | Natuf | Leads | Unit Franchise | India | Oct26 | V1</t>
        </is>
      </c>
      <c r="J197" t="inlineStr">
        <is>
          <t>ABO | Natuf | Leads | Unit Franchise | India | Oct26 | V1</t>
        </is>
      </c>
      <c r="K197" t="inlineStr">
        <is>
          <t>Direct (campaign tagged in CRM)</t>
        </is>
      </c>
      <c r="L197" t="inlineStr">
        <is>
          <t>Natuf | Investors | Tier1 + Growth Cities | Oct26 | V1</t>
        </is>
      </c>
      <c r="M197" t="inlineStr">
        <is>
          <t>Natuf | Investors | Tier1 + Growth Cities | Oct26 | V1</t>
        </is>
      </c>
      <c r="N197" t="inlineStr">
        <is>
          <t>Natuf | Reel | Brand Ambassador | Heard Of Owning A Cafe | V1</t>
        </is>
      </c>
      <c r="O197" t="inlineStr">
        <is>
          <t>In House Natuf</t>
        </is>
      </c>
      <c r="P197" t="inlineStr">
        <is>
          <t>Facebook</t>
        </is>
      </c>
      <c r="Q197" t="inlineStr">
        <is>
          <t>Omkar Navge</t>
        </is>
      </c>
      <c r="R197" t="inlineStr">
        <is>
          <t>Jasmine</t>
        </is>
      </c>
      <c r="S197" t="inlineStr">
        <is>
          <t>Junk</t>
        </is>
      </c>
      <c r="T197" t="inlineStr">
        <is>
          <t>Nagpur</t>
        </is>
      </c>
      <c r="U197" t="inlineStr">
        <is>
          <t xml:space="preserve"> </t>
        </is>
      </c>
      <c r="V197" t="n">
        <v>1</v>
      </c>
      <c r="W197" t="n">
        <v>1</v>
      </c>
      <c r="X197" t="inlineStr">
        <is>
          <t>XXXXXX9612</t>
        </is>
      </c>
      <c r="Y197" s="72" t="n">
        <v>46326.52037037037</v>
      </c>
    </row>
    <row r="198">
      <c r="A198" s="39" t="inlineStr">
        <is>
          <t>6ae40b31a36495827215afbe</t>
        </is>
      </c>
      <c r="B198" s="72" t="n">
        <v>46325.36306712963</v>
      </c>
      <c r="C198" s="70" t="n">
        <v>46325</v>
      </c>
      <c r="D198" t="inlineStr">
        <is>
          <t>2026-10</t>
        </is>
      </c>
      <c r="E198" t="inlineStr">
        <is>
          <t>Wk of 2026-10-26</t>
        </is>
      </c>
      <c r="F198" t="inlineStr">
        <is>
          <t>Connected</t>
        </is>
      </c>
      <c r="G198" s="39" t="str">
        <f>IF(ISNUMBER(MATCH(F198,QualityStatuses,0)),"Quality Lead","Non-Quality Lead")</f>
        <v>Non-Quality Lead</v>
      </c>
      <c r="H198" s="39" t="str">
        <f>IFERROR(INDEX(CampTypes,MATCH(I198,CampList,0)),"Unattributed")</f>
        <v>New</v>
      </c>
      <c r="I198" t="inlineStr">
        <is>
          <t>ABO | Natuf | Leads | Unit Franchise | India | Oct26 | V1</t>
        </is>
      </c>
      <c r="J198" t="inlineStr">
        <is>
          <t>ABO | Natuf | Leads | Unit Franchise | India | Oct26 | V1</t>
        </is>
      </c>
      <c r="K198" t="inlineStr">
        <is>
          <t>Direct (campaign tagged in CRM)</t>
        </is>
      </c>
      <c r="L198" t="inlineStr">
        <is>
          <t>Natuf | LAL 1% | India | Jul26 | V1</t>
        </is>
      </c>
      <c r="M198" t="inlineStr">
        <is>
          <t>Natuf | LAL 1% | India | Jul26 | V1</t>
        </is>
      </c>
      <c r="N198" t="inlineStr">
        <is>
          <t>Natuf | Reel | Brand Ambassador | Heard Of Owning A Cafe | V1</t>
        </is>
      </c>
      <c r="O198" t="inlineStr">
        <is>
          <t>In House Natuf</t>
        </is>
      </c>
      <c r="P198" t="inlineStr">
        <is>
          <t>Facebook</t>
        </is>
      </c>
      <c r="Q198" t="inlineStr">
        <is>
          <t>Marshal Malbari</t>
        </is>
      </c>
      <c r="R198" t="inlineStr">
        <is>
          <t>Pammi Roy</t>
        </is>
      </c>
      <c r="S198" t="inlineStr">
        <is>
          <t>-</t>
        </is>
      </c>
      <c r="T198" t="inlineStr">
        <is>
          <t>Kodagu</t>
        </is>
      </c>
      <c r="U198" t="inlineStr">
        <is>
          <t xml:space="preserve"> </t>
        </is>
      </c>
      <c r="V198" t="n">
        <v>1</v>
      </c>
      <c r="W198" t="n">
        <v>1</v>
      </c>
      <c r="X198" t="inlineStr">
        <is>
          <t>XXXXXX4932</t>
        </is>
      </c>
      <c r="Y198" s="72" t="n">
        <v>46326.52037037037</v>
      </c>
    </row>
    <row r="199">
      <c r="A199" s="39" t="inlineStr">
        <is>
          <t>6ae40a31ab4702108eda44b1</t>
        </is>
      </c>
      <c r="B199" s="72" t="n">
        <v>46325.36010416667</v>
      </c>
      <c r="C199" s="70" t="n">
        <v>46325</v>
      </c>
      <c r="D199" t="inlineStr">
        <is>
          <t>2026-10</t>
        </is>
      </c>
      <c r="E199" t="inlineStr">
        <is>
          <t>Wk of 2026-10-26</t>
        </is>
      </c>
      <c r="F199" t="inlineStr">
        <is>
          <t>Connected</t>
        </is>
      </c>
      <c r="G199" s="39" t="str">
        <f>IF(ISNUMBER(MATCH(F199,QualityStatuses,0)),"Quality Lead","Non-Quality Lead")</f>
        <v>Non-Quality Lead</v>
      </c>
      <c r="H199" s="39" t="str">
        <f>IFERROR(INDEX(CampTypes,MATCH(I199,CampList,0)),"Unattributed")</f>
        <v>New</v>
      </c>
      <c r="I199" t="inlineStr">
        <is>
          <t>ABO | Natuf | Leads | Unit Franchise | India | Oct26 | V1</t>
        </is>
      </c>
      <c r="J199" t="inlineStr">
        <is>
          <t>ABO | Natuf | Leads | Unit Franchise | India | Oct26 | V1</t>
        </is>
      </c>
      <c r="K199" t="inlineStr">
        <is>
          <t>Direct (campaign tagged in CRM)</t>
        </is>
      </c>
      <c r="L199" t="inlineStr">
        <is>
          <t>Natuf | Business Owners | Tier1 + Growth Cities | Oct26 | V1</t>
        </is>
      </c>
      <c r="M199" t="inlineStr">
        <is>
          <t>Natuf | Business Owners | Tier1 + Growth Cities | Oct26 | V1</t>
        </is>
      </c>
      <c r="N199" t="inlineStr">
        <is>
          <t>Natuf | Reel | Brand Ambassador | Heard Of Owning A Cafe | V1</t>
        </is>
      </c>
      <c r="O199" t="inlineStr">
        <is>
          <t>In House Natuf</t>
        </is>
      </c>
      <c r="P199" t="inlineStr">
        <is>
          <t>Facebook</t>
        </is>
      </c>
      <c r="Q199" t="inlineStr">
        <is>
          <t>Omkar Navge</t>
        </is>
      </c>
      <c r="R199" t="inlineStr">
        <is>
          <t>Shambhavi</t>
        </is>
      </c>
      <c r="S199" t="inlineStr">
        <is>
          <t>-</t>
        </is>
      </c>
      <c r="T199" t="inlineStr">
        <is>
          <t>Kheda</t>
        </is>
      </c>
      <c r="U199" t="inlineStr">
        <is>
          <t xml:space="preserve"> </t>
        </is>
      </c>
      <c r="V199" t="n">
        <v>1</v>
      </c>
      <c r="W199" t="n">
        <v>1</v>
      </c>
      <c r="X199" t="inlineStr">
        <is>
          <t>XXXXXX9702</t>
        </is>
      </c>
      <c r="Y199" s="72" t="n">
        <v>46326.52037037037</v>
      </c>
    </row>
    <row r="200">
      <c r="A200" s="39" t="inlineStr">
        <is>
          <t>6ae407fb6d712cea15d483b0</t>
        </is>
      </c>
      <c r="B200" s="72" t="n">
        <v>46325.35355324074</v>
      </c>
      <c r="C200" s="70" t="n">
        <v>46325</v>
      </c>
      <c r="D200" t="inlineStr">
        <is>
          <t>2026-10</t>
        </is>
      </c>
      <c r="E200" t="inlineStr">
        <is>
          <t>Wk of 2026-10-26</t>
        </is>
      </c>
      <c r="F200" t="inlineStr">
        <is>
          <t>Details Shared</t>
        </is>
      </c>
      <c r="G200" s="39" t="str">
        <f>IF(ISNUMBER(MATCH(F200,QualityStatuses,0)),"Quality Lead","Non-Quality Lead")</f>
        <v>Quality Lead</v>
      </c>
      <c r="H200" s="39" t="str">
        <f>IFERROR(INDEX(CampTypes,MATCH(I200,CampList,0)),"Unattributed")</f>
        <v>New</v>
      </c>
      <c r="I200" t="inlineStr">
        <is>
          <t>ABO | Natuf | Leads | Unit Franchise | India | Oct26 | V1</t>
        </is>
      </c>
      <c r="J200" t="inlineStr">
        <is>
          <t>ABO | Natuf | Leads | Unit Franchise | India | Oct26 | V1</t>
        </is>
      </c>
      <c r="K200" t="inlineStr">
        <is>
          <t>Direct (campaign tagged in CRM)</t>
        </is>
      </c>
      <c r="L200" t="inlineStr">
        <is>
          <t>Natuf | Business Owners | Tier1 + Growth Cities | Oct26 | V1</t>
        </is>
      </c>
      <c r="M200" t="inlineStr">
        <is>
          <t>Natuf | Business Owners | Tier1 + Growth Cities | Oct26 | V1</t>
        </is>
      </c>
      <c r="N200" t="inlineStr">
        <is>
          <t>Natuf | Reel | Brand Ambassador | Heard Of Owning A Cafe | V1</t>
        </is>
      </c>
      <c r="O200" t="inlineStr">
        <is>
          <t>In House Natuf</t>
        </is>
      </c>
      <c r="P200" t="inlineStr">
        <is>
          <t>Facebook</t>
        </is>
      </c>
      <c r="Q200" t="inlineStr">
        <is>
          <t>Marshal Malbari</t>
        </is>
      </c>
      <c r="R200" t="inlineStr">
        <is>
          <t>Aisha Rasalkar</t>
        </is>
      </c>
      <c r="S200" t="inlineStr">
        <is>
          <t>-</t>
        </is>
      </c>
      <c r="T200" t="inlineStr">
        <is>
          <t>Mumbai</t>
        </is>
      </c>
      <c r="U200" t="inlineStr">
        <is>
          <t xml:space="preserve"> </t>
        </is>
      </c>
      <c r="V200" t="n">
        <v>1</v>
      </c>
      <c r="W200" t="n">
        <v>1</v>
      </c>
      <c r="X200" t="inlineStr">
        <is>
          <t>XXXXXX7153</t>
        </is>
      </c>
      <c r="Y200" s="72" t="n">
        <v>46326.52037037037</v>
      </c>
    </row>
    <row r="201">
      <c r="A201" s="39" t="inlineStr">
        <is>
          <t>6ae400241e756c67bf40c231</t>
        </is>
      </c>
      <c r="B201" s="72" t="n">
        <v>46325.33032407407</v>
      </c>
      <c r="C201" s="70" t="n">
        <v>46325</v>
      </c>
      <c r="D201" t="inlineStr">
        <is>
          <t>2026-10</t>
        </is>
      </c>
      <c r="E201" t="inlineStr">
        <is>
          <t>Wk of 2026-10-26</t>
        </is>
      </c>
      <c r="F201" t="inlineStr">
        <is>
          <t>Attempt 1</t>
        </is>
      </c>
      <c r="G201" s="39" t="str">
        <f>IF(ISNUMBER(MATCH(F201,QualityStatuses,0)),"Quality Lead","Non-Quality Lead")</f>
        <v>Non-Quality Lead</v>
      </c>
      <c r="H201" s="39" t="str">
        <f>IFERROR(INDEX(CampTypes,MATCH(I201,CampList,0)),"Unattributed")</f>
        <v>New</v>
      </c>
      <c r="I201" t="inlineStr">
        <is>
          <t>ABO | Natuf | Leads | Unit Franchise | India | Oct26 | V1</t>
        </is>
      </c>
      <c r="J201" t="inlineStr">
        <is>
          <t>ABO | Natuf | Leads | Unit Franchise | India | Oct26 | V1</t>
        </is>
      </c>
      <c r="K201" t="inlineStr">
        <is>
          <t>Direct (campaign tagged in CRM)</t>
        </is>
      </c>
      <c r="L201" t="inlineStr">
        <is>
          <t>Natuf | LAL 1% | India | Jul26 | V1</t>
        </is>
      </c>
      <c r="M201" t="inlineStr">
        <is>
          <t>Natuf | LAL 1% | India | Jul26 | V1</t>
        </is>
      </c>
      <c r="N201" t="inlineStr">
        <is>
          <t>Natuf | Reel | Brand Ambassador | Heard Of Owning A Cafe | V1</t>
        </is>
      </c>
      <c r="O201" t="inlineStr">
        <is>
          <t>In House Natuf</t>
        </is>
      </c>
      <c r="P201" t="inlineStr">
        <is>
          <t>Facebook</t>
        </is>
      </c>
      <c r="Q201" t="inlineStr">
        <is>
          <t>Omkar Navge</t>
        </is>
      </c>
      <c r="R201" t="inlineStr">
        <is>
          <t>Somya</t>
        </is>
      </c>
      <c r="S201" t="inlineStr">
        <is>
          <t>-</t>
        </is>
      </c>
      <c r="T201" t="inlineStr">
        <is>
          <t>Coimbatore , Namakkal</t>
        </is>
      </c>
      <c r="U201" t="inlineStr">
        <is>
          <t xml:space="preserve"> </t>
        </is>
      </c>
      <c r="V201" t="n">
        <v>1</v>
      </c>
      <c r="W201" t="n">
        <v>0</v>
      </c>
      <c r="X201" t="inlineStr">
        <is>
          <t>XXXXXX1948</t>
        </is>
      </c>
      <c r="Y201" s="72" t="n">
        <v>46326.52037037037</v>
      </c>
    </row>
    <row r="202">
      <c r="A202" s="39" t="inlineStr">
        <is>
          <t>6ae3f83a69b2c294d47ffe7f</t>
        </is>
      </c>
      <c r="B202" s="72" t="n">
        <v>46325.306875</v>
      </c>
      <c r="C202" s="70" t="n">
        <v>46325</v>
      </c>
      <c r="D202" t="inlineStr">
        <is>
          <t>2026-10</t>
        </is>
      </c>
      <c r="E202" t="inlineStr">
        <is>
          <t>Wk of 2026-10-26</t>
        </is>
      </c>
      <c r="F202" t="inlineStr">
        <is>
          <t>Attempt 1</t>
        </is>
      </c>
      <c r="G202" s="39" t="str">
        <f>IF(ISNUMBER(MATCH(F202,QualityStatuses,0)),"Quality Lead","Non-Quality Lead")</f>
        <v>Non-Quality Lead</v>
      </c>
      <c r="H202" s="39" t="str">
        <f>IFERROR(INDEX(CampTypes,MATCH(I202,CampList,0)),"Unattributed")</f>
        <v>New</v>
      </c>
      <c r="I202" t="inlineStr">
        <is>
          <t>ABO | Natuf | Leads | Master Franchise | India | Oct26 | V1</t>
        </is>
      </c>
      <c r="J202" t="inlineStr">
        <is>
          <t>ABO | Natuf | Leads | Master Franchise | India | Oct26 | V1</t>
        </is>
      </c>
      <c r="K202" t="inlineStr">
        <is>
          <t>Direct (campaign tagged in CRM)</t>
        </is>
      </c>
      <c r="L202" t="inlineStr">
        <is>
          <t>Natuf | Business Owners | Tier1 + Growth Cities | Oct26 | V1</t>
        </is>
      </c>
      <c r="M202" t="inlineStr">
        <is>
          <t>Natuf | Business Owners | Tier1 + Growth Cities | Oct26 | V1</t>
        </is>
      </c>
      <c r="N202" t="inlineStr">
        <is>
          <t>Natuf | Static | Become A Levantine Food | V1</t>
        </is>
      </c>
      <c r="O202" t="inlineStr">
        <is>
          <t>Natuf_MF</t>
        </is>
      </c>
      <c r="P202" t="inlineStr">
        <is>
          <t>Facebook</t>
        </is>
      </c>
      <c r="Q202" t="inlineStr">
        <is>
          <t>Marshal Malbari</t>
        </is>
      </c>
      <c r="R202" t="inlineStr">
        <is>
          <t>Aisha Rasalkar</t>
        </is>
      </c>
      <c r="S202" t="inlineStr">
        <is>
          <t>-</t>
        </is>
      </c>
      <c r="T202" t="inlineStr">
        <is>
          <t>Jamshedpur City</t>
        </is>
      </c>
      <c r="U202" t="inlineStr">
        <is>
          <t xml:space="preserve"> </t>
        </is>
      </c>
      <c r="V202" t="n">
        <v>2</v>
      </c>
      <c r="W202" t="n">
        <v>0</v>
      </c>
      <c r="X202" t="inlineStr">
        <is>
          <t>XXXXXX3193</t>
        </is>
      </c>
      <c r="Y202" s="72" t="n">
        <v>46326.52037037037</v>
      </c>
    </row>
    <row r="203">
      <c r="A203" s="39" t="inlineStr">
        <is>
          <t>6ae3f709edf61488ef552786</t>
        </is>
      </c>
      <c r="B203" s="72" t="n">
        <v>46325.30334490741</v>
      </c>
      <c r="C203" s="70" t="n">
        <v>46325</v>
      </c>
      <c r="D203" t="inlineStr">
        <is>
          <t>2026-10</t>
        </is>
      </c>
      <c r="E203" t="inlineStr">
        <is>
          <t>Wk of 2026-10-26</t>
        </is>
      </c>
      <c r="F203" t="inlineStr">
        <is>
          <t>Lost</t>
        </is>
      </c>
      <c r="G203" s="39" t="str">
        <f>IF(ISNUMBER(MATCH(F203,QualityStatuses,0)),"Quality Lead","Non-Quality Lead")</f>
        <v>Non-Quality Lead</v>
      </c>
      <c r="H203" s="39" t="str">
        <f>IFERROR(INDEX(CampTypes,MATCH(I203,CampList,0)),"Unattributed")</f>
        <v>New</v>
      </c>
      <c r="I203" t="inlineStr">
        <is>
          <t>ABO | Natuf | Leads | Unit Franchise | India | Oct26 | V1</t>
        </is>
      </c>
      <c r="J203" t="inlineStr">
        <is>
          <t>ABO | Natuf | Leads | Unit Franchise | India | Oct26 | V1</t>
        </is>
      </c>
      <c r="K203" t="inlineStr">
        <is>
          <t>Direct (campaign tagged in CRM)</t>
        </is>
      </c>
      <c r="L203" t="inlineStr">
        <is>
          <t>Natuf | Investors | Tier1 + Growth Cities | Oct26 | V1</t>
        </is>
      </c>
      <c r="M203" t="inlineStr">
        <is>
          <t>Natuf | Investors | Tier1 + Growth Cities | Oct26 | V1</t>
        </is>
      </c>
      <c r="N203" t="inlineStr">
        <is>
          <t>Natuf | Reel | Brand Ambassador | Heard Of Owning A Cafe | V1</t>
        </is>
      </c>
      <c r="O203" t="inlineStr">
        <is>
          <t>In House Natuf</t>
        </is>
      </c>
      <c r="P203" t="inlineStr">
        <is>
          <t>Facebook</t>
        </is>
      </c>
      <c r="Q203" t="inlineStr">
        <is>
          <t>Omkar Navge</t>
        </is>
      </c>
      <c r="R203" t="inlineStr">
        <is>
          <t>Jasmine</t>
        </is>
      </c>
      <c r="S203" t="inlineStr">
        <is>
          <t>Not Interested</t>
        </is>
      </c>
      <c r="T203" t="inlineStr">
        <is>
          <t>Rajkot</t>
        </is>
      </c>
      <c r="U203" t="inlineStr">
        <is>
          <t xml:space="preserve"> </t>
        </is>
      </c>
      <c r="V203" t="n">
        <v>1</v>
      </c>
      <c r="W203" t="n">
        <v>1</v>
      </c>
      <c r="X203" t="inlineStr">
        <is>
          <t>XXXXXX0606</t>
        </is>
      </c>
      <c r="Y203" s="72" t="n">
        <v>46326.52037037037</v>
      </c>
    </row>
    <row r="204">
      <c r="A204" s="39" t="inlineStr">
        <is>
          <t>6ae3f3e5f258901be510b087</t>
        </is>
      </c>
      <c r="B204" s="72" t="n">
        <v>46325.29403935185</v>
      </c>
      <c r="C204" s="70" t="n">
        <v>46325</v>
      </c>
      <c r="D204" t="inlineStr">
        <is>
          <t>2026-10</t>
        </is>
      </c>
      <c r="E204" t="inlineStr">
        <is>
          <t>Wk of 2026-10-26</t>
        </is>
      </c>
      <c r="F204" t="inlineStr">
        <is>
          <t>Attempt 1</t>
        </is>
      </c>
      <c r="G204" s="39" t="str">
        <f>IF(ISNUMBER(MATCH(F204,QualityStatuses,0)),"Quality Lead","Non-Quality Lead")</f>
        <v>Non-Quality Lead</v>
      </c>
      <c r="H204" s="39" t="str">
        <f>IFERROR(INDEX(CampTypes,MATCH(I204,CampList,0)),"Unattributed")</f>
        <v>New</v>
      </c>
      <c r="I204" t="inlineStr">
        <is>
          <t>ABO | Natuf | Leads | Master Franchise | India | Oct26 | V1</t>
        </is>
      </c>
      <c r="J204" t="inlineStr">
        <is>
          <t>ABO | Natuf | Leads | Master Franchise | India | Oct26 | V1</t>
        </is>
      </c>
      <c r="K204" t="inlineStr">
        <is>
          <t>Direct (campaign tagged in CRM)</t>
        </is>
      </c>
      <c r="L204" t="inlineStr">
        <is>
          <t>Natuf | LAL 1% | India | Jul26 | V1</t>
        </is>
      </c>
      <c r="M204" t="inlineStr">
        <is>
          <t>Natuf | LAL 1% | India | Jul26 | V1</t>
        </is>
      </c>
      <c r="N204" t="inlineStr">
        <is>
          <t>Natuf | Static | Become A Levantine Food | V1</t>
        </is>
      </c>
      <c r="O204" t="inlineStr">
        <is>
          <t>Natuf_MF</t>
        </is>
      </c>
      <c r="P204" t="inlineStr">
        <is>
          <t>Facebook</t>
        </is>
      </c>
      <c r="Q204" t="inlineStr">
        <is>
          <t>Marshal Malbari</t>
        </is>
      </c>
      <c r="R204" t="inlineStr">
        <is>
          <t>Tanishq A</t>
        </is>
      </c>
      <c r="S204" t="inlineStr">
        <is>
          <t>-</t>
        </is>
      </c>
      <c r="T204" t="inlineStr">
        <is>
          <t>Hyderabad</t>
        </is>
      </c>
      <c r="U204" t="inlineStr">
        <is>
          <t xml:space="preserve"> </t>
        </is>
      </c>
      <c r="V204" t="n">
        <v>1</v>
      </c>
      <c r="W204" t="n">
        <v>0</v>
      </c>
      <c r="X204" t="inlineStr">
        <is>
          <t>XXXXXX6408</t>
        </is>
      </c>
      <c r="Y204" s="72" t="n">
        <v>46326.52037037037</v>
      </c>
    </row>
    <row r="205">
      <c r="A205" s="39" t="inlineStr">
        <is>
          <t>6ae3f2da9188ac309ea0e571</t>
        </is>
      </c>
      <c r="B205" s="72" t="n">
        <v>46325.29094907407</v>
      </c>
      <c r="C205" s="70" t="n">
        <v>46325</v>
      </c>
      <c r="D205" t="inlineStr">
        <is>
          <t>2026-10</t>
        </is>
      </c>
      <c r="E205" t="inlineStr">
        <is>
          <t>Wk of 2026-10-26</t>
        </is>
      </c>
      <c r="F205" t="inlineStr">
        <is>
          <t>Details Shared</t>
        </is>
      </c>
      <c r="G205" s="39" t="str">
        <f>IF(ISNUMBER(MATCH(F205,QualityStatuses,0)),"Quality Lead","Non-Quality Lead")</f>
        <v>Quality Lead</v>
      </c>
      <c r="H205" s="39" t="str">
        <f>IFERROR(INDEX(CampTypes,MATCH(I205,CampList,0)),"Unattributed")</f>
        <v>New</v>
      </c>
      <c r="I205" t="inlineStr">
        <is>
          <t>ABO | Natuf | Leads | Unit Franchise | India | Oct26 | V1</t>
        </is>
      </c>
      <c r="J205" t="inlineStr">
        <is>
          <t>ABO | Natuf | Leads | Unit Franchise | India | Oct26 | V1</t>
        </is>
      </c>
      <c r="K205" t="inlineStr">
        <is>
          <t>Direct (campaign tagged in CRM)</t>
        </is>
      </c>
      <c r="L205" t="inlineStr">
        <is>
          <t>Natuf | LAL 1% | India | Jul26 | V1</t>
        </is>
      </c>
      <c r="M205" t="inlineStr">
        <is>
          <t>Natuf | LAL 1% | India | Jul26 | V1</t>
        </is>
      </c>
      <c r="N205" t="inlineStr">
        <is>
          <t>Natuf | Reel | Brand Ambassador | Heard Of Owning A Cafe | V1</t>
        </is>
      </c>
      <c r="O205" t="inlineStr">
        <is>
          <t>In House Natuf</t>
        </is>
      </c>
      <c r="P205" t="inlineStr">
        <is>
          <t>Facebook</t>
        </is>
      </c>
      <c r="Q205" t="inlineStr">
        <is>
          <t>Vikas Pathak</t>
        </is>
      </c>
      <c r="R205" t="inlineStr">
        <is>
          <t>Hriday Jindal</t>
        </is>
      </c>
      <c r="S205" t="inlineStr">
        <is>
          <t>-</t>
        </is>
      </c>
      <c r="T205" t="inlineStr">
        <is>
          <t>Port Blair</t>
        </is>
      </c>
      <c r="U205" t="inlineStr">
        <is>
          <t xml:space="preserve"> </t>
        </is>
      </c>
      <c r="V205" t="n">
        <v>2</v>
      </c>
      <c r="W205" t="n">
        <v>2</v>
      </c>
      <c r="X205" t="inlineStr">
        <is>
          <t>XXXXXX2523</t>
        </is>
      </c>
      <c r="Y205" s="72" t="n">
        <v>46326.52037037037</v>
      </c>
    </row>
    <row r="206">
      <c r="A206" s="39" t="inlineStr">
        <is>
          <t>6ae3ed4ba58cb6dc92e3286b</t>
        </is>
      </c>
      <c r="B206" s="72" t="n">
        <v>46325.27447916667</v>
      </c>
      <c r="C206" s="70" t="n">
        <v>46325</v>
      </c>
      <c r="D206" t="inlineStr">
        <is>
          <t>2026-10</t>
        </is>
      </c>
      <c r="E206" t="inlineStr">
        <is>
          <t>Wk of 2026-10-26</t>
        </is>
      </c>
      <c r="F206" t="inlineStr">
        <is>
          <t>Lost</t>
        </is>
      </c>
      <c r="G206" s="39" t="str">
        <f>IF(ISNUMBER(MATCH(F206,QualityStatuses,0)),"Quality Lead","Non-Quality Lead")</f>
        <v>Non-Quality Lead</v>
      </c>
      <c r="H206" s="39" t="str">
        <f>IFERROR(INDEX(CampTypes,MATCH(I206,CampList,0)),"Unattributed")</f>
        <v>New</v>
      </c>
      <c r="I206" t="inlineStr">
        <is>
          <t>ABO | Natuf | Leads | Master Franchise | India | Oct26 | V1</t>
        </is>
      </c>
      <c r="J206" t="inlineStr">
        <is>
          <t>ABO | Natuf | Leads | Master Franchise | India | Oct26 | V1</t>
        </is>
      </c>
      <c r="K206" t="inlineStr">
        <is>
          <t>Direct (campaign tagged in CRM)</t>
        </is>
      </c>
      <c r="L206" t="inlineStr">
        <is>
          <t>Natuf | Business Owners | Tier1 + Growth Cities | Oct26 | V1</t>
        </is>
      </c>
      <c r="M206" t="inlineStr">
        <is>
          <t>Natuf | Business Owners | Tier1 + Growth Cities | Oct26 | V1</t>
        </is>
      </c>
      <c r="N206" t="inlineStr">
        <is>
          <t>Natuf | Static | Become A Levantine Food | V1</t>
        </is>
      </c>
      <c r="O206" t="inlineStr">
        <is>
          <t>Natuf_MF</t>
        </is>
      </c>
      <c r="P206" t="inlineStr">
        <is>
          <t>Facebook</t>
        </is>
      </c>
      <c r="Q206" t="inlineStr">
        <is>
          <t>Marshal Malbari</t>
        </is>
      </c>
      <c r="R206" t="inlineStr">
        <is>
          <t>Shubham Menon</t>
        </is>
      </c>
      <c r="S206" t="inlineStr">
        <is>
          <t>Not Interested</t>
        </is>
      </c>
      <c r="T206" t="inlineStr">
        <is>
          <t>Karan Kumar 59</t>
        </is>
      </c>
      <c r="U206" t="inlineStr">
        <is>
          <t xml:space="preserve"> </t>
        </is>
      </c>
      <c r="V206" t="n">
        <v>1</v>
      </c>
      <c r="W206" t="n">
        <v>1</v>
      </c>
      <c r="X206" t="inlineStr">
        <is>
          <t>XXXXXX7624</t>
        </is>
      </c>
      <c r="Y206" s="72" t="n">
        <v>46326.52037037037</v>
      </c>
    </row>
    <row r="207">
      <c r="A207" s="39" t="inlineStr">
        <is>
          <t>6ae3e8f3a4ee13a224c66fed</t>
        </is>
      </c>
      <c r="B207" s="72" t="n">
        <v>46325.2616087963</v>
      </c>
      <c r="C207" s="70" t="n">
        <v>46325</v>
      </c>
      <c r="D207" t="inlineStr">
        <is>
          <t>2026-10</t>
        </is>
      </c>
      <c r="E207" t="inlineStr">
        <is>
          <t>Wk of 2026-10-26</t>
        </is>
      </c>
      <c r="F207" t="inlineStr">
        <is>
          <t>Lost</t>
        </is>
      </c>
      <c r="G207" s="39" t="str">
        <f>IF(ISNUMBER(MATCH(F207,QualityStatuses,0)),"Quality Lead","Non-Quality Lead")</f>
        <v>Non-Quality Lead</v>
      </c>
      <c r="H207" s="39" t="str">
        <f>IFERROR(INDEX(CampTypes,MATCH(I207,CampList,0)),"Unattributed")</f>
        <v>New</v>
      </c>
      <c r="I207" t="inlineStr">
        <is>
          <t>ABO | Natuf | Leads | Master Franchise | India | Oct26 | V1</t>
        </is>
      </c>
      <c r="J207" t="inlineStr">
        <is>
          <t>ABO | Natuf | Leads | Master Franchise | India | Oct26 | V1</t>
        </is>
      </c>
      <c r="K207" t="inlineStr">
        <is>
          <t>Direct (campaign tagged in CRM)</t>
        </is>
      </c>
      <c r="L207" t="inlineStr">
        <is>
          <t>Natuf | Investors | Tier1 + Growth Cities | Oct26 | V1</t>
        </is>
      </c>
      <c r="M207" t="inlineStr">
        <is>
          <t>Natuf | Investors | Tier1 + Growth Cities | Oct26 | V1</t>
        </is>
      </c>
      <c r="N207" t="inlineStr">
        <is>
          <t>Natuf | Static | Become A Levantine Food | V1</t>
        </is>
      </c>
      <c r="O207" t="inlineStr">
        <is>
          <t>Natuf_MF</t>
        </is>
      </c>
      <c r="P207" t="inlineStr">
        <is>
          <t>Facebook</t>
        </is>
      </c>
      <c r="Q207" t="inlineStr">
        <is>
          <t>Marshal Malbari</t>
        </is>
      </c>
      <c r="R207" t="inlineStr">
        <is>
          <t>Rudresh Thorat</t>
        </is>
      </c>
      <c r="S207" t="inlineStr">
        <is>
          <t>Junk</t>
        </is>
      </c>
      <c r="T207" t="inlineStr">
        <is>
          <t>Rohit</t>
        </is>
      </c>
      <c r="U207" t="inlineStr">
        <is>
          <t xml:space="preserve"> </t>
        </is>
      </c>
      <c r="V207" t="n">
        <v>2</v>
      </c>
      <c r="W207" t="n">
        <v>1</v>
      </c>
      <c r="X207" t="inlineStr">
        <is>
          <t>XXXXXX5920</t>
        </is>
      </c>
      <c r="Y207" s="72" t="n">
        <v>46326.52037037037</v>
      </c>
    </row>
    <row r="208">
      <c r="A208" s="39" t="inlineStr">
        <is>
          <t>6ae3d2448a435580434d4859</t>
        </is>
      </c>
      <c r="B208" s="72" t="n">
        <v>46325.19439814815</v>
      </c>
      <c r="C208" s="70" t="n">
        <v>46325</v>
      </c>
      <c r="D208" t="inlineStr">
        <is>
          <t>2026-10</t>
        </is>
      </c>
      <c r="E208" t="inlineStr">
        <is>
          <t>Wk of 2026-10-26</t>
        </is>
      </c>
      <c r="F208" t="inlineStr">
        <is>
          <t>Lost</t>
        </is>
      </c>
      <c r="G208" s="39" t="str">
        <f>IF(ISNUMBER(MATCH(F208,QualityStatuses,0)),"Quality Lead","Non-Quality Lead")</f>
        <v>Non-Quality Lead</v>
      </c>
      <c r="H208" s="39" t="str">
        <f>IFERROR(INDEX(CampTypes,MATCH(I208,CampList,0)),"Unattributed")</f>
        <v>New</v>
      </c>
      <c r="I208" t="inlineStr">
        <is>
          <t>ABO | Natuf | Leads | Master Franchise | India | Oct26 | V1</t>
        </is>
      </c>
      <c r="J208" t="inlineStr">
        <is>
          <t>ABO | Natuf | Leads | Master Franchise | India | Oct26 | V1</t>
        </is>
      </c>
      <c r="K208" t="inlineStr">
        <is>
          <t>Direct (campaign tagged in CRM)</t>
        </is>
      </c>
      <c r="L208" t="inlineStr">
        <is>
          <t>Natuf | Broad | Tier1 + Growth Cities | Oct26 | V1</t>
        </is>
      </c>
      <c r="M208" t="inlineStr">
        <is>
          <t>Natuf | Broad | Tier1 + Growth Cities | Oct26 | V1</t>
        </is>
      </c>
      <c r="N208" t="inlineStr">
        <is>
          <t>Natuf | Static | Become A Levantine Food | V1</t>
        </is>
      </c>
      <c r="O208" t="inlineStr">
        <is>
          <t>Natuf_MF</t>
        </is>
      </c>
      <c r="P208" t="inlineStr">
        <is>
          <t>Facebook</t>
        </is>
      </c>
      <c r="Q208" t="inlineStr">
        <is>
          <t>Marshal Malbari</t>
        </is>
      </c>
      <c r="R208" t="inlineStr">
        <is>
          <t>Rohit Kamble</t>
        </is>
      </c>
      <c r="S208" t="inlineStr">
        <is>
          <t>Wrong Number</t>
        </is>
      </c>
      <c r="T208" t="inlineStr">
        <is>
          <t>MP</t>
        </is>
      </c>
      <c r="U208" t="inlineStr">
        <is>
          <t xml:space="preserve"> </t>
        </is>
      </c>
      <c r="V208" t="n">
        <v>1</v>
      </c>
      <c r="W208" t="n">
        <v>1</v>
      </c>
      <c r="X208" t="inlineStr">
        <is>
          <t>XXXXXX3756</t>
        </is>
      </c>
      <c r="Y208" s="72" t="n">
        <v>46326.52037037037</v>
      </c>
    </row>
    <row r="209">
      <c r="A209" s="39" t="inlineStr">
        <is>
          <t>6ae3c953bcece389214c62a1</t>
        </is>
      </c>
      <c r="B209" s="72" t="n">
        <v>46325.1679050926</v>
      </c>
      <c r="C209" s="70" t="n">
        <v>46325</v>
      </c>
      <c r="D209" t="inlineStr">
        <is>
          <t>2026-10</t>
        </is>
      </c>
      <c r="E209" t="inlineStr">
        <is>
          <t>Wk of 2026-10-26</t>
        </is>
      </c>
      <c r="F209" t="inlineStr">
        <is>
          <t>Attempt 1</t>
        </is>
      </c>
      <c r="G209" s="39" t="str">
        <f>IF(ISNUMBER(MATCH(F209,QualityStatuses,0)),"Quality Lead","Non-Quality Lead")</f>
        <v>Non-Quality Lead</v>
      </c>
      <c r="H209" s="39" t="str">
        <f>IFERROR(INDEX(CampTypes,MATCH(I209,CampList,0)),"Unattributed")</f>
        <v>New</v>
      </c>
      <c r="I209" t="inlineStr">
        <is>
          <t>ABO | Natuf | Leads | Unit Franchise | India | Oct26 | V1</t>
        </is>
      </c>
      <c r="J209" t="inlineStr">
        <is>
          <t>ABO | Natuf | Leads | Unit Franchise | India | Oct26 | V1</t>
        </is>
      </c>
      <c r="K209" t="inlineStr">
        <is>
          <t>Direct (campaign tagged in CRM)</t>
        </is>
      </c>
      <c r="L209" t="inlineStr">
        <is>
          <t>Natuf | LAL 1% | India | Jul26 | V1</t>
        </is>
      </c>
      <c r="M209" t="inlineStr">
        <is>
          <t>Natuf | LAL 1% | India | Jul26 | V1</t>
        </is>
      </c>
      <c r="N209" t="inlineStr">
        <is>
          <t>Natuf | Reel | Brand Ambassador | Heard Of Owning A Cafe | V1</t>
        </is>
      </c>
      <c r="O209" t="inlineStr">
        <is>
          <t>In House Natuf</t>
        </is>
      </c>
      <c r="P209" t="inlineStr">
        <is>
          <t>Facebook</t>
        </is>
      </c>
      <c r="Q209" t="inlineStr">
        <is>
          <t>Omkar Navge</t>
        </is>
      </c>
      <c r="R209" t="inlineStr">
        <is>
          <t>Jasmine</t>
        </is>
      </c>
      <c r="S209" t="inlineStr">
        <is>
          <t>-</t>
        </is>
      </c>
      <c r="T209" t="inlineStr">
        <is>
          <t>Dehradun</t>
        </is>
      </c>
      <c r="U209" t="inlineStr">
        <is>
          <t xml:space="preserve"> </t>
        </is>
      </c>
      <c r="V209" t="n">
        <v>1</v>
      </c>
      <c r="W209" t="n">
        <v>0</v>
      </c>
      <c r="X209" t="inlineStr">
        <is>
          <t>XXXXXX3898</t>
        </is>
      </c>
      <c r="Y209" s="72" t="n">
        <v>46326.52037037037</v>
      </c>
    </row>
    <row r="210">
      <c r="A210" s="39" t="inlineStr">
        <is>
          <t>6ae3c3b7913fe98793e80761</t>
        </is>
      </c>
      <c r="B210" s="72" t="n">
        <v>46325.15128472223</v>
      </c>
      <c r="C210" s="70" t="n">
        <v>46325</v>
      </c>
      <c r="D210" t="inlineStr">
        <is>
          <t>2026-10</t>
        </is>
      </c>
      <c r="E210" t="inlineStr">
        <is>
          <t>Wk of 2026-10-26</t>
        </is>
      </c>
      <c r="F210" t="inlineStr">
        <is>
          <t>Details Shared</t>
        </is>
      </c>
      <c r="G210" s="39" t="str">
        <f>IF(ISNUMBER(MATCH(F210,QualityStatuses,0)),"Quality Lead","Non-Quality Lead")</f>
        <v>Quality Lead</v>
      </c>
      <c r="H210" s="39" t="str">
        <f>IFERROR(INDEX(CampTypes,MATCH(I210,CampList,0)),"Unattributed")</f>
        <v>New</v>
      </c>
      <c r="I210" t="inlineStr">
        <is>
          <t>ABO | Natuf | Leads | Unit Franchise | India | Oct26 | V1</t>
        </is>
      </c>
      <c r="J210" t="inlineStr">
        <is>
          <t>ABO | Natuf | Leads | Unit Franchise | India | Oct26 | V1</t>
        </is>
      </c>
      <c r="K210" t="inlineStr">
        <is>
          <t>Direct (campaign tagged in CRM)</t>
        </is>
      </c>
      <c r="L210" t="inlineStr">
        <is>
          <t>Natuf | Business Owners | Tier1 + Growth Cities | Oct26 | V1</t>
        </is>
      </c>
      <c r="M210" t="inlineStr">
        <is>
          <t>Natuf | Business Owners | Tier1 + Growth Cities | Oct26 | V1</t>
        </is>
      </c>
      <c r="N210" t="inlineStr">
        <is>
          <t>Natuf | Reel | Brand Ambassador | Heard Of Owning A Cafe | V1</t>
        </is>
      </c>
      <c r="O210" t="inlineStr">
        <is>
          <t>In House Natuf</t>
        </is>
      </c>
      <c r="P210" t="inlineStr">
        <is>
          <t>Facebook</t>
        </is>
      </c>
      <c r="Q210" t="inlineStr">
        <is>
          <t>Vikas Pathak</t>
        </is>
      </c>
      <c r="R210" t="inlineStr">
        <is>
          <t>Anish kaundal</t>
        </is>
      </c>
      <c r="S210" t="inlineStr">
        <is>
          <t>-</t>
        </is>
      </c>
      <c r="T210" t="inlineStr">
        <is>
          <t>Gandhinagar</t>
        </is>
      </c>
      <c r="U210" t="inlineStr">
        <is>
          <t xml:space="preserve"> </t>
        </is>
      </c>
      <c r="V210" t="n">
        <v>1</v>
      </c>
      <c r="W210" t="n">
        <v>1</v>
      </c>
      <c r="X210" t="inlineStr">
        <is>
          <t>XXXXXX5436</t>
        </is>
      </c>
      <c r="Y210" s="72" t="n">
        <v>46326.52037037037</v>
      </c>
    </row>
    <row r="211">
      <c r="A211" s="39" t="inlineStr">
        <is>
          <t>6ae3c255b842705b67053bed</t>
        </is>
      </c>
      <c r="B211" s="72" t="n">
        <v>46325.1471875</v>
      </c>
      <c r="C211" s="70" t="n">
        <v>46325</v>
      </c>
      <c r="D211" t="inlineStr">
        <is>
          <t>2026-10</t>
        </is>
      </c>
      <c r="E211" t="inlineStr">
        <is>
          <t>Wk of 2026-10-26</t>
        </is>
      </c>
      <c r="F211" t="inlineStr">
        <is>
          <t>Attempt 2</t>
        </is>
      </c>
      <c r="G211" s="39" t="str">
        <f>IF(ISNUMBER(MATCH(F211,QualityStatuses,0)),"Quality Lead","Non-Quality Lead")</f>
        <v>Non-Quality Lead</v>
      </c>
      <c r="H211" s="39" t="str">
        <f>IFERROR(INDEX(CampTypes,MATCH(I211,CampList,0)),"Unattributed")</f>
        <v>New</v>
      </c>
      <c r="I211" t="inlineStr">
        <is>
          <t>ABO | Natuf | Leads | Unit Franchise | India | Oct26 | V1</t>
        </is>
      </c>
      <c r="J211" t="inlineStr">
        <is>
          <t>ABO | Natuf | Leads | Unit Franchise | India | Oct26 | V1</t>
        </is>
      </c>
      <c r="K211" t="inlineStr">
        <is>
          <t>Direct (campaign tagged in CRM)</t>
        </is>
      </c>
      <c r="L211" t="inlineStr">
        <is>
          <t>Natuf | Business Owners | Tier1 + Growth Cities | Oct26 | V1</t>
        </is>
      </c>
      <c r="M211" t="inlineStr">
        <is>
          <t>Natuf | Business Owners | Tier1 + Growth Cities | Oct26 | V1</t>
        </is>
      </c>
      <c r="N211" t="inlineStr">
        <is>
          <t>Natuf | Reel | Brand Ambassador | Heard Of Owning A Cafe | V1</t>
        </is>
      </c>
      <c r="O211" t="inlineStr">
        <is>
          <t>In House Natuf</t>
        </is>
      </c>
      <c r="P211" t="inlineStr">
        <is>
          <t>Facebook</t>
        </is>
      </c>
      <c r="Q211" t="inlineStr">
        <is>
          <t>Omkar Navge</t>
        </is>
      </c>
      <c r="R211" t="inlineStr">
        <is>
          <t>Jasmine</t>
        </is>
      </c>
      <c r="S211" t="inlineStr">
        <is>
          <t>-</t>
        </is>
      </c>
      <c r="T211" t="inlineStr">
        <is>
          <t>jaipur</t>
        </is>
      </c>
      <c r="U211" t="inlineStr">
        <is>
          <t xml:space="preserve"> </t>
        </is>
      </c>
      <c r="V211" t="n">
        <v>4</v>
      </c>
      <c r="W211" t="n">
        <v>0</v>
      </c>
      <c r="X211" t="inlineStr">
        <is>
          <t>XXXXXX4836</t>
        </is>
      </c>
      <c r="Y211" s="72" t="n">
        <v>46326.52037037037</v>
      </c>
    </row>
    <row r="212">
      <c r="A212" s="39" t="inlineStr">
        <is>
          <t>6ae3b6f58d3b31d16421efde</t>
        </is>
      </c>
      <c r="B212" s="72" t="n">
        <v>46325.1134837963</v>
      </c>
      <c r="C212" s="70" t="n">
        <v>46325</v>
      </c>
      <c r="D212" t="inlineStr">
        <is>
          <t>2026-10</t>
        </is>
      </c>
      <c r="E212" t="inlineStr">
        <is>
          <t>Wk of 2026-10-26</t>
        </is>
      </c>
      <c r="F212" t="inlineStr">
        <is>
          <t>Attempt 2</t>
        </is>
      </c>
      <c r="G212" s="39" t="str">
        <f>IF(ISNUMBER(MATCH(F212,QualityStatuses,0)),"Quality Lead","Non-Quality Lead")</f>
        <v>Non-Quality Lead</v>
      </c>
      <c r="H212" s="39" t="str">
        <f>IFERROR(INDEX(CampTypes,MATCH(I212,CampList,0)),"Unattributed")</f>
        <v>New</v>
      </c>
      <c r="I212" t="inlineStr">
        <is>
          <t>ABO | Natuf | Leads | Unit Franchise | India | Oct26 | V1</t>
        </is>
      </c>
      <c r="J212" t="inlineStr">
        <is>
          <t>ABO | Natuf | Leads | Unit Franchise | India | Oct26 | V1</t>
        </is>
      </c>
      <c r="K212" t="inlineStr">
        <is>
          <t>Direct (campaign tagged in CRM)</t>
        </is>
      </c>
      <c r="L212" t="inlineStr">
        <is>
          <t>Natuf | Broad | Tier1 + Growth Cities | Oct26 | V1</t>
        </is>
      </c>
      <c r="M212" t="inlineStr">
        <is>
          <t>Natuf | Broad | Tier1 + Growth Cities | Oct26 | V1</t>
        </is>
      </c>
      <c r="N212" t="inlineStr">
        <is>
          <t>Natuf | Reel | Brand Ambassador | Heard Of Owning A Cafe | V1</t>
        </is>
      </c>
      <c r="O212" t="inlineStr">
        <is>
          <t>In House Natuf</t>
        </is>
      </c>
      <c r="P212" t="inlineStr">
        <is>
          <t>Facebook</t>
        </is>
      </c>
      <c r="Q212" t="inlineStr">
        <is>
          <t>Omkar Navge</t>
        </is>
      </c>
      <c r="R212" t="inlineStr">
        <is>
          <t>Shambhavi</t>
        </is>
      </c>
      <c r="S212" t="inlineStr">
        <is>
          <t>-</t>
        </is>
      </c>
      <c r="T212" t="inlineStr">
        <is>
          <t>Jodhpur City</t>
        </is>
      </c>
      <c r="U212" t="inlineStr">
        <is>
          <t xml:space="preserve"> </t>
        </is>
      </c>
      <c r="V212" t="n">
        <v>2</v>
      </c>
      <c r="W212" t="n">
        <v>0</v>
      </c>
      <c r="X212" t="inlineStr">
        <is>
          <t>XXXXXX2365</t>
        </is>
      </c>
      <c r="Y212" s="72" t="n">
        <v>46326.52037037037</v>
      </c>
    </row>
    <row r="213">
      <c r="A213" s="39" t="inlineStr">
        <is>
          <t>6ae3b5803a2afa0cf6ccf587</t>
        </is>
      </c>
      <c r="B213" s="72" t="n">
        <v>46325.10916666667</v>
      </c>
      <c r="C213" s="70" t="n">
        <v>46325</v>
      </c>
      <c r="D213" t="inlineStr">
        <is>
          <t>2026-10</t>
        </is>
      </c>
      <c r="E213" t="inlineStr">
        <is>
          <t>Wk of 2026-10-26</t>
        </is>
      </c>
      <c r="F213" t="inlineStr">
        <is>
          <t>Attempt 1</t>
        </is>
      </c>
      <c r="G213" s="39" t="str">
        <f>IF(ISNUMBER(MATCH(F213,QualityStatuses,0)),"Quality Lead","Non-Quality Lead")</f>
        <v>Non-Quality Lead</v>
      </c>
      <c r="H213" s="39" t="str">
        <f>IFERROR(INDEX(CampTypes,MATCH(I213,CampList,0)),"Unattributed")</f>
        <v>New</v>
      </c>
      <c r="I213" t="inlineStr">
        <is>
          <t>ABO | Natuf | Leads | Master Franchise | India | Oct26 | V1</t>
        </is>
      </c>
      <c r="J213" t="inlineStr">
        <is>
          <t>ABO | Natuf | Leads | Master Franchise | India | Oct26 | V1</t>
        </is>
      </c>
      <c r="K213" t="inlineStr">
        <is>
          <t>Direct (campaign tagged in CRM)</t>
        </is>
      </c>
      <c r="L213" t="inlineStr">
        <is>
          <t>Natuf | LAL 1% | India | Jul26 | V1</t>
        </is>
      </c>
      <c r="M213" t="inlineStr">
        <is>
          <t>Natuf | LAL 1% | India | Jul26 | V1</t>
        </is>
      </c>
      <c r="N213" t="inlineStr">
        <is>
          <t>Natuf | Static | Become A Levantine Food | V1</t>
        </is>
      </c>
      <c r="O213" t="inlineStr">
        <is>
          <t>Natuf_MF</t>
        </is>
      </c>
      <c r="P213" t="inlineStr">
        <is>
          <t>Facebook</t>
        </is>
      </c>
      <c r="Q213" t="inlineStr">
        <is>
          <t>Marshal Malbari</t>
        </is>
      </c>
      <c r="R213" t="inlineStr">
        <is>
          <t>Rinkita Virvani</t>
        </is>
      </c>
      <c r="S213" t="inlineStr">
        <is>
          <t>-</t>
        </is>
      </c>
      <c r="T213" t="inlineStr">
        <is>
          <t>Mangalore</t>
        </is>
      </c>
      <c r="U213" t="inlineStr">
        <is>
          <t xml:space="preserve"> </t>
        </is>
      </c>
      <c r="V213" t="n">
        <v>1</v>
      </c>
      <c r="W213" t="n">
        <v>0</v>
      </c>
      <c r="X213" t="inlineStr">
        <is>
          <t>XXXXXX7742</t>
        </is>
      </c>
      <c r="Y213" s="72" t="n">
        <v>46326.52037037037</v>
      </c>
    </row>
    <row r="214">
      <c r="A214" s="39" t="inlineStr">
        <is>
          <t>6ae3adc16d457522378f057f</t>
        </is>
      </c>
      <c r="B214" s="72" t="n">
        <v>46325.08621527778</v>
      </c>
      <c r="C214" s="70" t="n">
        <v>46325</v>
      </c>
      <c r="D214" t="inlineStr">
        <is>
          <t>2026-10</t>
        </is>
      </c>
      <c r="E214" t="inlineStr">
        <is>
          <t>Wk of 2026-10-26</t>
        </is>
      </c>
      <c r="F214" t="inlineStr">
        <is>
          <t>Attempt 1</t>
        </is>
      </c>
      <c r="G214" s="39" t="str">
        <f>IF(ISNUMBER(MATCH(F214,QualityStatuses,0)),"Quality Lead","Non-Quality Lead")</f>
        <v>Non-Quality Lead</v>
      </c>
      <c r="H214" s="39" t="str">
        <f>IFERROR(INDEX(CampTypes,MATCH(I214,CampList,0)),"Unattributed")</f>
        <v>New</v>
      </c>
      <c r="I214" t="inlineStr">
        <is>
          <t>ABO | Natuf | Leads | Unit Franchise | India | Oct26 | V1</t>
        </is>
      </c>
      <c r="J214" t="inlineStr">
        <is>
          <t>ABO | Natuf | Leads | Unit Franchise | India | Oct26 | V1</t>
        </is>
      </c>
      <c r="K214" t="inlineStr">
        <is>
          <t>Direct (campaign tagged in CRM)</t>
        </is>
      </c>
      <c r="L214" t="inlineStr">
        <is>
          <t>Natuf | Investors | Tier1 + Growth Cities | Oct26 | V1</t>
        </is>
      </c>
      <c r="M214" t="inlineStr">
        <is>
          <t>Natuf | Investors | Tier1 + Growth Cities | Oct26 | V1</t>
        </is>
      </c>
      <c r="N214" t="inlineStr">
        <is>
          <t>Natuf | Reel | Brand Ambassador | Heard Of Owning A Cafe | V1</t>
        </is>
      </c>
      <c r="O214" t="inlineStr">
        <is>
          <t>In House Natuf</t>
        </is>
      </c>
      <c r="P214" t="inlineStr">
        <is>
          <t>Facebook</t>
        </is>
      </c>
      <c r="Q214" t="inlineStr">
        <is>
          <t>Marshal Malbari</t>
        </is>
      </c>
      <c r="R214" t="inlineStr">
        <is>
          <t>Shubham Menon</t>
        </is>
      </c>
      <c r="S214" t="inlineStr">
        <is>
          <t>-</t>
        </is>
      </c>
      <c r="T214" t="inlineStr">
        <is>
          <t>Bangalore</t>
        </is>
      </c>
      <c r="U214" t="inlineStr">
        <is>
          <t xml:space="preserve"> </t>
        </is>
      </c>
      <c r="V214" t="n">
        <v>1</v>
      </c>
      <c r="W214" t="n">
        <v>1</v>
      </c>
      <c r="X214" t="inlineStr">
        <is>
          <t>XXXXXX8764</t>
        </is>
      </c>
      <c r="Y214" s="72" t="n">
        <v>46326.52037037037</v>
      </c>
    </row>
    <row r="215">
      <c r="A215" s="39" t="inlineStr">
        <is>
          <t>6ae3a7b10ff59574bdb735ef</t>
        </is>
      </c>
      <c r="B215" s="72" t="n">
        <v>46325.06825231481</v>
      </c>
      <c r="C215" s="70" t="n">
        <v>46325</v>
      </c>
      <c r="D215" t="inlineStr">
        <is>
          <t>2026-10</t>
        </is>
      </c>
      <c r="E215" t="inlineStr">
        <is>
          <t>Wk of 2026-10-26</t>
        </is>
      </c>
      <c r="F215" t="inlineStr">
        <is>
          <t>Details Shared</t>
        </is>
      </c>
      <c r="G215" s="39" t="str">
        <f>IF(ISNUMBER(MATCH(F215,QualityStatuses,0)),"Quality Lead","Non-Quality Lead")</f>
        <v>Quality Lead</v>
      </c>
      <c r="H215" s="39" t="str">
        <f>IFERROR(INDEX(CampTypes,MATCH(I215,CampList,0)),"Unattributed")</f>
        <v>New</v>
      </c>
      <c r="I215" t="inlineStr">
        <is>
          <t>ABO | Natuf | Leads | Unit Franchise | India | Oct26 | V1</t>
        </is>
      </c>
      <c r="J215" t="inlineStr">
        <is>
          <t>ABO | Natuf | Leads | Unit Franchise | India | Oct26 | V1</t>
        </is>
      </c>
      <c r="K215" t="inlineStr">
        <is>
          <t>Direct (campaign tagged in CRM)</t>
        </is>
      </c>
      <c r="L215" t="inlineStr">
        <is>
          <t>Natuf | Broad | Tier1 + Growth Cities | Oct26 | V1</t>
        </is>
      </c>
      <c r="M215" t="inlineStr">
        <is>
          <t>Natuf | Broad | Tier1 + Growth Cities | Oct26 | V1</t>
        </is>
      </c>
      <c r="N215" t="inlineStr">
        <is>
          <t>Natuf | Reel | Brand Ambassador | Heard Of Owning A Cafe | V1</t>
        </is>
      </c>
      <c r="O215" t="inlineStr">
        <is>
          <t>In House Natuf</t>
        </is>
      </c>
      <c r="P215" t="inlineStr">
        <is>
          <t>Facebook</t>
        </is>
      </c>
      <c r="Q215" t="inlineStr">
        <is>
          <t>Omkar Navge</t>
        </is>
      </c>
      <c r="R215" t="inlineStr">
        <is>
          <t>Jasmine</t>
        </is>
      </c>
      <c r="S215" t="inlineStr">
        <is>
          <t>-</t>
        </is>
      </c>
      <c r="T215" t="inlineStr">
        <is>
          <t>Pune</t>
        </is>
      </c>
      <c r="U215" t="inlineStr">
        <is>
          <t xml:space="preserve"> </t>
        </is>
      </c>
      <c r="V215" t="n">
        <v>3</v>
      </c>
      <c r="W215" t="n">
        <v>2</v>
      </c>
      <c r="X215" t="inlineStr">
        <is>
          <t>XXXXXX1898</t>
        </is>
      </c>
      <c r="Y215" s="72" t="n">
        <v>46326.52037037037</v>
      </c>
    </row>
    <row r="216">
      <c r="A216" s="39" t="inlineStr">
        <is>
          <t>6ae3a60cda2fb8b2c1cec0fe</t>
        </is>
      </c>
      <c r="B216" s="72" t="n">
        <v>46325.06337962963</v>
      </c>
      <c r="C216" s="70" t="n">
        <v>46325</v>
      </c>
      <c r="D216" t="inlineStr">
        <is>
          <t>2026-10</t>
        </is>
      </c>
      <c r="E216" t="inlineStr">
        <is>
          <t>Wk of 2026-10-26</t>
        </is>
      </c>
      <c r="F216" t="inlineStr">
        <is>
          <t>Attempt 1</t>
        </is>
      </c>
      <c r="G216" s="39" t="str">
        <f>IF(ISNUMBER(MATCH(F216,QualityStatuses,0)),"Quality Lead","Non-Quality Lead")</f>
        <v>Non-Quality Lead</v>
      </c>
      <c r="H216" s="39" t="str">
        <f>IFERROR(INDEX(CampTypes,MATCH(I216,CampList,0)),"Unattributed")</f>
        <v>New</v>
      </c>
      <c r="I216" t="inlineStr">
        <is>
          <t>ABO | Natuf | Leads | Unit Franchise | India | Oct26 | V1</t>
        </is>
      </c>
      <c r="J216" t="inlineStr">
        <is>
          <t>ABO | Natuf | Leads | Unit Franchise | India | Oct26 | V1</t>
        </is>
      </c>
      <c r="K216" t="inlineStr">
        <is>
          <t>Direct (campaign tagged in CRM)</t>
        </is>
      </c>
      <c r="L216" t="inlineStr">
        <is>
          <t>Natuf | Business Owners | Tier1 + Growth Cities | Oct26 | V1</t>
        </is>
      </c>
      <c r="M216" t="inlineStr">
        <is>
          <t>Natuf | Business Owners | Tier1 + Growth Cities | Oct26 | V1</t>
        </is>
      </c>
      <c r="N216" t="inlineStr">
        <is>
          <t>Natuf | Reel | Brand Ambassador | Heard Of Owning A Cafe | V1</t>
        </is>
      </c>
      <c r="O216" t="inlineStr">
        <is>
          <t>In House Natuf</t>
        </is>
      </c>
      <c r="P216" t="inlineStr">
        <is>
          <t>Facebook</t>
        </is>
      </c>
      <c r="Q216" t="inlineStr">
        <is>
          <t>Vikas Pathak</t>
        </is>
      </c>
      <c r="R216" t="inlineStr">
        <is>
          <t>Hriday Jindal</t>
        </is>
      </c>
      <c r="S216" t="inlineStr">
        <is>
          <t>-</t>
        </is>
      </c>
      <c r="T216" t="inlineStr">
        <is>
          <t>Bangalore</t>
        </is>
      </c>
      <c r="U216" t="inlineStr">
        <is>
          <t xml:space="preserve"> </t>
        </is>
      </c>
      <c r="V216" t="n">
        <v>1</v>
      </c>
      <c r="W216" t="n">
        <v>0</v>
      </c>
      <c r="X216" t="inlineStr">
        <is>
          <t>XXXXXX3370</t>
        </is>
      </c>
      <c r="Y216" s="72" t="n">
        <v>46326.52037037037</v>
      </c>
    </row>
    <row r="217">
      <c r="A217" s="39" t="inlineStr">
        <is>
          <t>6ae39fae47a13191f0ba8ad9</t>
        </is>
      </c>
      <c r="B217" s="72" t="n">
        <v>46325.04451388889</v>
      </c>
      <c r="C217" s="70" t="n">
        <v>46325</v>
      </c>
      <c r="D217" t="inlineStr">
        <is>
          <t>2026-10</t>
        </is>
      </c>
      <c r="E217" t="inlineStr">
        <is>
          <t>Wk of 2026-10-26</t>
        </is>
      </c>
      <c r="F217" t="inlineStr">
        <is>
          <t>Attempt 1</t>
        </is>
      </c>
      <c r="G217" s="39" t="str">
        <f>IF(ISNUMBER(MATCH(F217,QualityStatuses,0)),"Quality Lead","Non-Quality Lead")</f>
        <v>Non-Quality Lead</v>
      </c>
      <c r="H217" s="39" t="str">
        <f>IFERROR(INDEX(CampTypes,MATCH(I217,CampList,0)),"Unattributed")</f>
        <v>New</v>
      </c>
      <c r="I217" t="inlineStr">
        <is>
          <t>ABO | Natuf | Leads | Master Franchise | India | Oct26 | V1</t>
        </is>
      </c>
      <c r="J217" t="inlineStr">
        <is>
          <t>ABO | Natuf | Leads | Master Franchise | India | Oct26 | V1</t>
        </is>
      </c>
      <c r="K217" t="inlineStr">
        <is>
          <t>Direct (campaign tagged in CRM)</t>
        </is>
      </c>
      <c r="L217" t="inlineStr">
        <is>
          <t>Natuf | LAL 1% | India | Jul26 | V1</t>
        </is>
      </c>
      <c r="M217" t="inlineStr">
        <is>
          <t>Natuf | LAL 1% | India | Jul26 | V1</t>
        </is>
      </c>
      <c r="N217" t="inlineStr">
        <is>
          <t>Natuf | Static | Lead Your State With | V1</t>
        </is>
      </c>
      <c r="O217" t="inlineStr">
        <is>
          <t>Natuf_MF</t>
        </is>
      </c>
      <c r="P217" t="inlineStr">
        <is>
          <t>Facebook</t>
        </is>
      </c>
      <c r="Q217" t="inlineStr">
        <is>
          <t>Marshal Malbari</t>
        </is>
      </c>
      <c r="R217" t="inlineStr">
        <is>
          <t>Pammi Roy</t>
        </is>
      </c>
      <c r="S217" t="inlineStr">
        <is>
          <t>-</t>
        </is>
      </c>
      <c r="T217" t="inlineStr">
        <is>
          <t>Noida</t>
        </is>
      </c>
      <c r="U217" t="inlineStr">
        <is>
          <t xml:space="preserve"> </t>
        </is>
      </c>
      <c r="V217" t="n">
        <v>1</v>
      </c>
      <c r="W217" t="n">
        <v>1</v>
      </c>
      <c r="X217" t="inlineStr">
        <is>
          <t>XXXXXX3823</t>
        </is>
      </c>
      <c r="Y217" s="72" t="n">
        <v>46326.52037037037</v>
      </c>
    </row>
    <row r="218">
      <c r="A218" s="39" t="inlineStr">
        <is>
          <t>6ae39f936aa22e369c07c9e9</t>
        </is>
      </c>
      <c r="B218" s="72" t="n">
        <v>46325.04420138889</v>
      </c>
      <c r="C218" s="70" t="n">
        <v>46325</v>
      </c>
      <c r="D218" t="inlineStr">
        <is>
          <t>2026-10</t>
        </is>
      </c>
      <c r="E218" t="inlineStr">
        <is>
          <t>Wk of 2026-10-26</t>
        </is>
      </c>
      <c r="F218" t="inlineStr">
        <is>
          <t>Details Shared</t>
        </is>
      </c>
      <c r="G218" s="39" t="str">
        <f>IF(ISNUMBER(MATCH(F218,QualityStatuses,0)),"Quality Lead","Non-Quality Lead")</f>
        <v>Quality Lead</v>
      </c>
      <c r="H218" s="39" t="str">
        <f>IFERROR(INDEX(CampTypes,MATCH(I218,CampList,0)),"Unattributed")</f>
        <v>New</v>
      </c>
      <c r="I218" t="inlineStr">
        <is>
          <t>ABO | Natuf | Leads | Unit Franchise | India | Oct26 | V1</t>
        </is>
      </c>
      <c r="J218" t="inlineStr">
        <is>
          <t>ABO | Natuf | Leads | Unit Franchise | India | Oct26 | V1</t>
        </is>
      </c>
      <c r="K218" t="inlineStr">
        <is>
          <t>Direct (campaign tagged in CRM)</t>
        </is>
      </c>
      <c r="L218" t="inlineStr">
        <is>
          <t>Natuf | Business Owners | Tier1 + Growth Cities | Oct26 | V1</t>
        </is>
      </c>
      <c r="M218" t="inlineStr">
        <is>
          <t>Natuf | Business Owners | Tier1 + Growth Cities | Oct26 | V1</t>
        </is>
      </c>
      <c r="N218" t="inlineStr">
        <is>
          <t>Natuf | Reel | Brand Ambassador | Heard Of Owning A Cafe | V1</t>
        </is>
      </c>
      <c r="O218" t="inlineStr">
        <is>
          <t>In House Natuf</t>
        </is>
      </c>
      <c r="P218" t="inlineStr">
        <is>
          <t>Facebook</t>
        </is>
      </c>
      <c r="Q218" t="inlineStr">
        <is>
          <t>Omkar Navge</t>
        </is>
      </c>
      <c r="R218" t="inlineStr">
        <is>
          <t>Somya</t>
        </is>
      </c>
      <c r="S218" t="inlineStr">
        <is>
          <t>-</t>
        </is>
      </c>
      <c r="T218" t="inlineStr">
        <is>
          <t>New Delhi</t>
        </is>
      </c>
      <c r="U218" t="inlineStr">
        <is>
          <t xml:space="preserve"> </t>
        </is>
      </c>
      <c r="V218" t="n">
        <v>1</v>
      </c>
      <c r="W218" t="n">
        <v>1</v>
      </c>
      <c r="X218" t="inlineStr">
        <is>
          <t>XXXXXX0846</t>
        </is>
      </c>
      <c r="Y218" s="72" t="n">
        <v>46326.52037037037</v>
      </c>
    </row>
    <row r="219">
      <c r="A219" s="39" t="inlineStr">
        <is>
          <t>6ae39ea8fdbc337f832f7c9a</t>
        </is>
      </c>
      <c r="B219" s="72" t="n">
        <v>46325.04148148148</v>
      </c>
      <c r="C219" s="70" t="n">
        <v>46325</v>
      </c>
      <c r="D219" t="inlineStr">
        <is>
          <t>2026-10</t>
        </is>
      </c>
      <c r="E219" t="inlineStr">
        <is>
          <t>Wk of 2026-10-26</t>
        </is>
      </c>
      <c r="F219" t="inlineStr">
        <is>
          <t>Attempt 1</t>
        </is>
      </c>
      <c r="G219" s="39" t="str">
        <f>IF(ISNUMBER(MATCH(F219,QualityStatuses,0)),"Quality Lead","Non-Quality Lead")</f>
        <v>Non-Quality Lead</v>
      </c>
      <c r="H219" s="39" t="str">
        <f>IFERROR(INDEX(CampTypes,MATCH(I219,CampList,0)),"Unattributed")</f>
        <v>New</v>
      </c>
      <c r="I219" t="inlineStr">
        <is>
          <t>ABO | Natuf | Leads | Unit Franchise | India | Oct26 | V1</t>
        </is>
      </c>
      <c r="J219" t="inlineStr">
        <is>
          <t>ABO | Natuf | Leads | Unit Franchise | India | Oct26 | V1</t>
        </is>
      </c>
      <c r="K219" t="inlineStr">
        <is>
          <t>Direct (campaign tagged in CRM)</t>
        </is>
      </c>
      <c r="L219" t="inlineStr">
        <is>
          <t>Natuf | LAL 1% | India | Jul26 | V1</t>
        </is>
      </c>
      <c r="M219" t="inlineStr">
        <is>
          <t>Natuf | LAL 1% | India | Jul26 | V1</t>
        </is>
      </c>
      <c r="N219" t="inlineStr">
        <is>
          <t>Natuf | Reel | Brand Ambassador | Heard Of Owning A Cafe | V1</t>
        </is>
      </c>
      <c r="O219" t="inlineStr">
        <is>
          <t>In House Natuf</t>
        </is>
      </c>
      <c r="P219" t="inlineStr">
        <is>
          <t>Facebook</t>
        </is>
      </c>
      <c r="Q219" t="inlineStr">
        <is>
          <t>Vikas Pathak</t>
        </is>
      </c>
      <c r="R219" t="inlineStr">
        <is>
          <t xml:space="preserve">Karan </t>
        </is>
      </c>
      <c r="S219" t="inlineStr">
        <is>
          <t>-</t>
        </is>
      </c>
      <c r="T219" t="inlineStr">
        <is>
          <t>Rishikesh</t>
        </is>
      </c>
      <c r="U219" t="inlineStr">
        <is>
          <t xml:space="preserve"> </t>
        </is>
      </c>
      <c r="V219" t="n">
        <v>1</v>
      </c>
      <c r="W219" t="n">
        <v>1</v>
      </c>
      <c r="X219" t="inlineStr">
        <is>
          <t>XXXXXX6579</t>
        </is>
      </c>
      <c r="Y219" s="72" t="n">
        <v>46326.52037037037</v>
      </c>
    </row>
    <row r="220">
      <c r="A220" s="39" t="inlineStr">
        <is>
          <t>6ae39cd4f1527f54888ee0ea</t>
        </is>
      </c>
      <c r="B220" s="72" t="n">
        <v>46325.03606481481</v>
      </c>
      <c r="C220" s="70" t="n">
        <v>46325</v>
      </c>
      <c r="D220" t="inlineStr">
        <is>
          <t>2026-10</t>
        </is>
      </c>
      <c r="E220" t="inlineStr">
        <is>
          <t>Wk of 2026-10-26</t>
        </is>
      </c>
      <c r="F220" t="inlineStr">
        <is>
          <t>Attempt 1</t>
        </is>
      </c>
      <c r="G220" s="39" t="str">
        <f>IF(ISNUMBER(MATCH(F220,QualityStatuses,0)),"Quality Lead","Non-Quality Lead")</f>
        <v>Non-Quality Lead</v>
      </c>
      <c r="H220" s="39" t="str">
        <f>IFERROR(INDEX(CampTypes,MATCH(I220,CampList,0)),"Unattributed")</f>
        <v>New</v>
      </c>
      <c r="I220" t="inlineStr">
        <is>
          <t>ABO | Natuf | Leads | Unit Franchise | India | Oct26 | V1</t>
        </is>
      </c>
      <c r="J220" t="inlineStr">
        <is>
          <t>ABO | Natuf | Leads | Unit Franchise | India | Oct26 | V1</t>
        </is>
      </c>
      <c r="K220" t="inlineStr">
        <is>
          <t>Direct (campaign tagged in CRM)</t>
        </is>
      </c>
      <c r="L220" t="inlineStr">
        <is>
          <t>Natuf | Business Owners | Tier1 + Growth Cities | Oct26 | V1</t>
        </is>
      </c>
      <c r="M220" t="inlineStr">
        <is>
          <t>Natuf | Business Owners | Tier1 + Growth Cities | Oct26 | V1</t>
        </is>
      </c>
      <c r="N220" t="inlineStr">
        <is>
          <t>Natuf | Reel | Brand Ambassador | Heard Of Owning A Cafe | V1</t>
        </is>
      </c>
      <c r="O220" t="inlineStr">
        <is>
          <t>In House Natuf</t>
        </is>
      </c>
      <c r="P220" t="inlineStr">
        <is>
          <t>Facebook</t>
        </is>
      </c>
      <c r="Q220" t="inlineStr">
        <is>
          <t>Omkar Navge</t>
        </is>
      </c>
      <c r="R220" t="inlineStr">
        <is>
          <t>Jasmine</t>
        </is>
      </c>
      <c r="S220" t="inlineStr">
        <is>
          <t>-</t>
        </is>
      </c>
      <c r="T220" t="inlineStr">
        <is>
          <t>Vapi</t>
        </is>
      </c>
      <c r="U220" t="inlineStr">
        <is>
          <t xml:space="preserve"> </t>
        </is>
      </c>
      <c r="V220" t="n">
        <v>1</v>
      </c>
      <c r="W220" t="n">
        <v>1</v>
      </c>
      <c r="X220" t="inlineStr">
        <is>
          <t>XXXXXX3601</t>
        </is>
      </c>
      <c r="Y220" s="72" t="n">
        <v>46326.52037037037</v>
      </c>
    </row>
    <row r="221">
      <c r="A221" s="39" t="inlineStr">
        <is>
          <t>6ae3997dde87bb64f64aeca4</t>
        </is>
      </c>
      <c r="B221" s="72" t="n">
        <v>46325.02616898148</v>
      </c>
      <c r="C221" s="70" t="n">
        <v>46325</v>
      </c>
      <c r="D221" t="inlineStr">
        <is>
          <t>2026-10</t>
        </is>
      </c>
      <c r="E221" t="inlineStr">
        <is>
          <t>Wk of 2026-10-26</t>
        </is>
      </c>
      <c r="F221" t="inlineStr">
        <is>
          <t>Details Shared</t>
        </is>
      </c>
      <c r="G221" s="39" t="str">
        <f>IF(ISNUMBER(MATCH(F221,QualityStatuses,0)),"Quality Lead","Non-Quality Lead")</f>
        <v>Quality Lead</v>
      </c>
      <c r="H221" s="39" t="str">
        <f>IFERROR(INDEX(CampTypes,MATCH(I221,CampList,0)),"Unattributed")</f>
        <v>New</v>
      </c>
      <c r="I221" t="inlineStr">
        <is>
          <t>ABO | Natuf | Leads | Unit Franchise | India | Oct26 | V1</t>
        </is>
      </c>
      <c r="J221" t="inlineStr">
        <is>
          <t>ABO | Natuf | Leads | Unit Franchise | India | Oct26 | V1</t>
        </is>
      </c>
      <c r="K221" t="inlineStr">
        <is>
          <t>Direct (campaign tagged in CRM)</t>
        </is>
      </c>
      <c r="L221" t="inlineStr">
        <is>
          <t>Natuf | LAL 1% | India | Jul26 | V1</t>
        </is>
      </c>
      <c r="M221" t="inlineStr">
        <is>
          <t>Natuf | LAL 1% | India | Jul26 | V1</t>
        </is>
      </c>
      <c r="N221" t="inlineStr">
        <is>
          <t>Natuf | Reel | Brand Ambassador | Heard Of Owning A Cafe | V1</t>
        </is>
      </c>
      <c r="O221" t="inlineStr">
        <is>
          <t>In House Natuf</t>
        </is>
      </c>
      <c r="P221" t="inlineStr">
        <is>
          <t>Facebook</t>
        </is>
      </c>
      <c r="Q221" t="inlineStr">
        <is>
          <t>Vikas Pathak</t>
        </is>
      </c>
      <c r="R221" t="inlineStr">
        <is>
          <t>Anish kaundal</t>
        </is>
      </c>
      <c r="S221" t="inlineStr">
        <is>
          <t>-</t>
        </is>
      </c>
      <c r="T221" t="inlineStr">
        <is>
          <t>Pune</t>
        </is>
      </c>
      <c r="U221" t="inlineStr">
        <is>
          <t xml:space="preserve"> </t>
        </is>
      </c>
      <c r="V221" t="n">
        <v>1</v>
      </c>
      <c r="W221" t="n">
        <v>1</v>
      </c>
      <c r="X221" t="inlineStr">
        <is>
          <t>XXXXXX8427</t>
        </is>
      </c>
      <c r="Y221" s="72" t="n">
        <v>46326.52037037037</v>
      </c>
    </row>
    <row r="222">
      <c r="A222" s="39" t="inlineStr">
        <is>
          <t>6ae397aee321370f4db4950e</t>
        </is>
      </c>
      <c r="B222" s="72" t="n">
        <v>46325.02081018518</v>
      </c>
      <c r="C222" s="70" t="n">
        <v>46325</v>
      </c>
      <c r="D222" t="inlineStr">
        <is>
          <t>2026-10</t>
        </is>
      </c>
      <c r="E222" t="inlineStr">
        <is>
          <t>Wk of 2026-10-26</t>
        </is>
      </c>
      <c r="F222" t="inlineStr">
        <is>
          <t>Qualified</t>
        </is>
      </c>
      <c r="G222" s="39" t="str">
        <f>IF(ISNUMBER(MATCH(F222,QualityStatuses,0)),"Quality Lead","Non-Quality Lead")</f>
        <v>Quality Lead</v>
      </c>
      <c r="H222" s="39" t="str">
        <f>IFERROR(INDEX(CampTypes,MATCH(I222,CampList,0)),"Unattributed")</f>
        <v>New</v>
      </c>
      <c r="I222" t="inlineStr">
        <is>
          <t>ABO | Natuf | Leads | Unit Franchise | India | Oct26 | V1</t>
        </is>
      </c>
      <c r="J222" t="inlineStr">
        <is>
          <t>ABO | Natuf | Leads | Unit Franchise | India | Oct26 | V1</t>
        </is>
      </c>
      <c r="K222" t="inlineStr">
        <is>
          <t>Direct (campaign tagged in CRM)</t>
        </is>
      </c>
      <c r="L222" t="inlineStr">
        <is>
          <t>Natuf | Business Owners | Tier1 + Growth Cities | Oct26 | V1</t>
        </is>
      </c>
      <c r="M222" t="inlineStr">
        <is>
          <t>Natuf | Business Owners | Tier1 + Growth Cities | Oct26 | V1</t>
        </is>
      </c>
      <c r="N222" t="inlineStr">
        <is>
          <t>Natuf | Reel | Brand Ambassador | Heard Of Owning A Cafe | V1</t>
        </is>
      </c>
      <c r="O222" t="inlineStr">
        <is>
          <t>In House Natuf</t>
        </is>
      </c>
      <c r="P222" t="inlineStr">
        <is>
          <t>Facebook</t>
        </is>
      </c>
      <c r="Q222" t="inlineStr">
        <is>
          <t>Omkar Navge</t>
        </is>
      </c>
      <c r="R222" t="inlineStr">
        <is>
          <t>Shambhavi</t>
        </is>
      </c>
      <c r="S222" t="inlineStr">
        <is>
          <t>-</t>
        </is>
      </c>
      <c r="T222" t="inlineStr">
        <is>
          <t>Nagpur</t>
        </is>
      </c>
      <c r="U222" t="inlineStr">
        <is>
          <t xml:space="preserve"> </t>
        </is>
      </c>
      <c r="V222" t="n">
        <v>2</v>
      </c>
      <c r="W222" t="n">
        <v>1</v>
      </c>
      <c r="X222" t="inlineStr">
        <is>
          <t>XXXXXX7772</t>
        </is>
      </c>
      <c r="Y222" s="72" t="n">
        <v>46326.53074074074</v>
      </c>
    </row>
    <row r="223">
      <c r="A223" s="39" t="inlineStr">
        <is>
          <t>6ae3963cc17bf62586be4147</t>
        </is>
      </c>
      <c r="B223" s="72" t="n">
        <v>46325.01652777778</v>
      </c>
      <c r="C223" s="70" t="n">
        <v>46325</v>
      </c>
      <c r="D223" t="inlineStr">
        <is>
          <t>2026-10</t>
        </is>
      </c>
      <c r="E223" t="inlineStr">
        <is>
          <t>Wk of 2026-10-26</t>
        </is>
      </c>
      <c r="F223" t="inlineStr">
        <is>
          <t>Attempt 2</t>
        </is>
      </c>
      <c r="G223" s="39" t="str">
        <f>IF(ISNUMBER(MATCH(F223,QualityStatuses,0)),"Quality Lead","Non-Quality Lead")</f>
        <v>Non-Quality Lead</v>
      </c>
      <c r="H223" s="39" t="str">
        <f>IFERROR(INDEX(CampTypes,MATCH(I223,CampList,0)),"Unattributed")</f>
        <v>New</v>
      </c>
      <c r="I223" t="inlineStr">
        <is>
          <t>ABO | Natuf | Leads | Unit Franchise | India | Oct26 | V1</t>
        </is>
      </c>
      <c r="J223" t="inlineStr">
        <is>
          <t>ABO | Natuf | Leads | Unit Franchise | India | Oct26 | V1</t>
        </is>
      </c>
      <c r="K223" t="inlineStr">
        <is>
          <t>Direct (campaign tagged in CRM)</t>
        </is>
      </c>
      <c r="L223" t="inlineStr">
        <is>
          <t>Natuf | Investors | Tier1 + Growth Cities | Oct26 | V1</t>
        </is>
      </c>
      <c r="M223" t="inlineStr">
        <is>
          <t>Natuf | Investors | Tier1 + Growth Cities | Oct26 | V1</t>
        </is>
      </c>
      <c r="N223" t="inlineStr">
        <is>
          <t>Natuf | Reel | Brand Ambassador | Heard Of Owning A Cafe | V1</t>
        </is>
      </c>
      <c r="O223" t="inlineStr">
        <is>
          <t>In House Natuf</t>
        </is>
      </c>
      <c r="P223" t="inlineStr">
        <is>
          <t>Facebook</t>
        </is>
      </c>
      <c r="Q223" t="inlineStr">
        <is>
          <t>Omkar Navge</t>
        </is>
      </c>
      <c r="R223" t="inlineStr">
        <is>
          <t>Shambhavi</t>
        </is>
      </c>
      <c r="S223" t="inlineStr">
        <is>
          <t>-</t>
        </is>
      </c>
      <c r="T223" t="inlineStr">
        <is>
          <t>Basti</t>
        </is>
      </c>
      <c r="U223" t="inlineStr">
        <is>
          <t xml:space="preserve"> </t>
        </is>
      </c>
      <c r="V223" t="n">
        <v>2</v>
      </c>
      <c r="W223" t="n">
        <v>0</v>
      </c>
      <c r="X223" t="inlineStr">
        <is>
          <t>XXXXXX9788</t>
        </is>
      </c>
      <c r="Y223" s="72" t="n">
        <v>46326.52037037037</v>
      </c>
    </row>
    <row r="224">
      <c r="A224" s="39" t="inlineStr">
        <is>
          <t>6ae393fe88754183db3cfe70</t>
        </is>
      </c>
      <c r="B224" s="72" t="n">
        <v>46325.00988425926</v>
      </c>
      <c r="C224" s="70" t="n">
        <v>46325</v>
      </c>
      <c r="D224" t="inlineStr">
        <is>
          <t>2026-10</t>
        </is>
      </c>
      <c r="E224" t="inlineStr">
        <is>
          <t>Wk of 2026-10-26</t>
        </is>
      </c>
      <c r="F224" t="inlineStr">
        <is>
          <t>Lost</t>
        </is>
      </c>
      <c r="G224" s="39" t="str">
        <f>IF(ISNUMBER(MATCH(F224,QualityStatuses,0)),"Quality Lead","Non-Quality Lead")</f>
        <v>Non-Quality Lead</v>
      </c>
      <c r="H224" s="39" t="str">
        <f>IFERROR(INDEX(CampTypes,MATCH(I224,CampList,0)),"Unattributed")</f>
        <v>New</v>
      </c>
      <c r="I224" t="inlineStr">
        <is>
          <t>ABO | Natuf | Leads | Unit Franchise | India | Oct26 | V1</t>
        </is>
      </c>
      <c r="J224" t="inlineStr">
        <is>
          <t>ABO | Natuf | Leads | Unit Franchise | India | Oct26 | V1</t>
        </is>
      </c>
      <c r="K224" t="inlineStr">
        <is>
          <t>Direct (campaign tagged in CRM)</t>
        </is>
      </c>
      <c r="L224" t="inlineStr">
        <is>
          <t>Natuf | Business Owners | Tier1 + Growth Cities | Oct26 | V1</t>
        </is>
      </c>
      <c r="M224" t="inlineStr">
        <is>
          <t>Natuf | Business Owners | Tier1 + Growth Cities | Oct26 | V1</t>
        </is>
      </c>
      <c r="N224" t="inlineStr">
        <is>
          <t>Natuf | Reel | Brand Ambassador | Heard Of Owning A Cafe | V1</t>
        </is>
      </c>
      <c r="O224" t="inlineStr">
        <is>
          <t>In House Natuf</t>
        </is>
      </c>
      <c r="P224" t="inlineStr">
        <is>
          <t>Facebook</t>
        </is>
      </c>
      <c r="Q224" t="inlineStr">
        <is>
          <t>Marshal Malbari</t>
        </is>
      </c>
      <c r="R224" t="inlineStr">
        <is>
          <t>Rudresh Thorat</t>
        </is>
      </c>
      <c r="S224" t="inlineStr">
        <is>
          <t>Looking for different product/service than advertised</t>
        </is>
      </c>
      <c r="T224" t="inlineStr">
        <is>
          <t>Yes</t>
        </is>
      </c>
      <c r="U224" t="inlineStr">
        <is>
          <t xml:space="preserve"> </t>
        </is>
      </c>
      <c r="V224" t="n">
        <v>1</v>
      </c>
      <c r="W224" t="n">
        <v>1</v>
      </c>
      <c r="X224" t="inlineStr">
        <is>
          <t>XXXXXX1642</t>
        </is>
      </c>
      <c r="Y224" s="72" t="n">
        <v>46326.52037037037</v>
      </c>
    </row>
    <row r="225">
      <c r="A225" s="39" t="inlineStr">
        <is>
          <t>6ae3910557bf2a1a0cfac945</t>
        </is>
      </c>
      <c r="B225" s="72" t="n">
        <v>46325.00107638889</v>
      </c>
      <c r="C225" s="70" t="n">
        <v>46325</v>
      </c>
      <c r="D225" t="inlineStr">
        <is>
          <t>2026-10</t>
        </is>
      </c>
      <c r="E225" t="inlineStr">
        <is>
          <t>Wk of 2026-10-26</t>
        </is>
      </c>
      <c r="F225" t="inlineStr">
        <is>
          <t>Attempt 1</t>
        </is>
      </c>
      <c r="G225" s="39" t="str">
        <f>IF(ISNUMBER(MATCH(F225,QualityStatuses,0)),"Quality Lead","Non-Quality Lead")</f>
        <v>Non-Quality Lead</v>
      </c>
      <c r="H225" s="39" t="str">
        <f>IFERROR(INDEX(CampTypes,MATCH(I225,CampList,0)),"Unattributed")</f>
        <v>New</v>
      </c>
      <c r="I225" t="inlineStr">
        <is>
          <t>ABO | Natuf | Leads | Unit Franchise | India | Oct26 | V1</t>
        </is>
      </c>
      <c r="J225" t="inlineStr">
        <is>
          <t>ABO | Natuf | Leads | Unit Franchise | India | Oct26 | V1</t>
        </is>
      </c>
      <c r="K225" t="inlineStr">
        <is>
          <t>Direct (campaign tagged in CRM)</t>
        </is>
      </c>
      <c r="L225" t="inlineStr">
        <is>
          <t>Natuf | Investors | Tier1 + Growth Cities | Oct26 | V1</t>
        </is>
      </c>
      <c r="M225" t="inlineStr">
        <is>
          <t>Natuf | Investors | Tier1 + Growth Cities | Oct26 | V1</t>
        </is>
      </c>
      <c r="N225" t="inlineStr">
        <is>
          <t>Natuf | Reel | Brand Ambassador | Heard Of Owning A Cafe | V1</t>
        </is>
      </c>
      <c r="O225" t="inlineStr">
        <is>
          <t>In House Natuf</t>
        </is>
      </c>
      <c r="P225" t="inlineStr">
        <is>
          <t>Facebook</t>
        </is>
      </c>
      <c r="Q225" t="inlineStr">
        <is>
          <t>Marshal Malbari</t>
        </is>
      </c>
      <c r="R225" t="inlineStr">
        <is>
          <t>Rinkita Virvani</t>
        </is>
      </c>
      <c r="S225" t="inlineStr">
        <is>
          <t>-</t>
        </is>
      </c>
      <c r="T225" t="inlineStr">
        <is>
          <t>Rajkot</t>
        </is>
      </c>
      <c r="U225" t="inlineStr">
        <is>
          <t xml:space="preserve"> </t>
        </is>
      </c>
      <c r="V225" t="n">
        <v>1</v>
      </c>
      <c r="W225" t="n">
        <v>0</v>
      </c>
      <c r="X225" t="inlineStr">
        <is>
          <t>XXXXXX0890</t>
        </is>
      </c>
      <c r="Y225" s="72" t="n">
        <v>46326.52037037037</v>
      </c>
    </row>
    <row r="226">
      <c r="A226" s="39" t="inlineStr">
        <is>
          <t>6ae39049f5d7a7a8d81fe09a</t>
        </is>
      </c>
      <c r="B226" s="72" t="n">
        <v>46324.99890046296</v>
      </c>
      <c r="C226" s="70" t="n">
        <v>46324</v>
      </c>
      <c r="D226" t="inlineStr">
        <is>
          <t>2026-10</t>
        </is>
      </c>
      <c r="E226" t="inlineStr">
        <is>
          <t>Wk of 2026-10-26</t>
        </is>
      </c>
      <c r="F226" t="inlineStr">
        <is>
          <t>Details Shared</t>
        </is>
      </c>
      <c r="G226" s="39" t="str">
        <f>IF(ISNUMBER(MATCH(F226,QualityStatuses,0)),"Quality Lead","Non-Quality Lead")</f>
        <v>Quality Lead</v>
      </c>
      <c r="H226" s="39" t="str">
        <f>IFERROR(INDEX(CampTypes,MATCH(I226,CampList,0)),"Unattributed")</f>
        <v>New</v>
      </c>
      <c r="I226" t="inlineStr">
        <is>
          <t>ABO | Natuf | Leads | Unit Franchise | India | Oct26 | V1</t>
        </is>
      </c>
      <c r="J226" t="inlineStr">
        <is>
          <t>ABO | Natuf | Leads | Unit Franchise | India | Oct26 | V1</t>
        </is>
      </c>
      <c r="K226" t="inlineStr">
        <is>
          <t>Direct (campaign tagged in CRM)</t>
        </is>
      </c>
      <c r="L226" t="inlineStr">
        <is>
          <t>Natuf | Investors | Tier1 + Growth Cities | Oct26 | V1</t>
        </is>
      </c>
      <c r="M226" t="inlineStr">
        <is>
          <t>Natuf | Investors | Tier1 + Growth Cities | Oct26 | V1</t>
        </is>
      </c>
      <c r="N226" t="inlineStr">
        <is>
          <t>Natuf | Reel | Brand Ambassador | Heard Of Owning A Cafe | V1</t>
        </is>
      </c>
      <c r="O226" t="inlineStr">
        <is>
          <t>In House Natuf</t>
        </is>
      </c>
      <c r="P226" t="inlineStr">
        <is>
          <t>Facebook</t>
        </is>
      </c>
      <c r="Q226" t="inlineStr">
        <is>
          <t>Omkar Navge</t>
        </is>
      </c>
      <c r="R226" t="inlineStr">
        <is>
          <t>Jasmine</t>
        </is>
      </c>
      <c r="S226" t="inlineStr">
        <is>
          <t>-</t>
        </is>
      </c>
      <c r="T226" t="inlineStr">
        <is>
          <t>Hyderabad</t>
        </is>
      </c>
      <c r="U226" t="inlineStr">
        <is>
          <t xml:space="preserve"> </t>
        </is>
      </c>
      <c r="V226" t="n">
        <v>1</v>
      </c>
      <c r="W226" t="n">
        <v>1</v>
      </c>
      <c r="X226" t="inlineStr">
        <is>
          <t>XXXXXX4536</t>
        </is>
      </c>
      <c r="Y226" s="72" t="n">
        <v>46326.52037037037</v>
      </c>
    </row>
    <row r="227">
      <c r="A227" s="39" t="inlineStr">
        <is>
          <t>6ae3900e6d7b53bbd994e1c5</t>
        </is>
      </c>
      <c r="B227" s="72" t="n">
        <v>46324.99821759259</v>
      </c>
      <c r="C227" s="70" t="n">
        <v>46324</v>
      </c>
      <c r="D227" t="inlineStr">
        <is>
          <t>2026-10</t>
        </is>
      </c>
      <c r="E227" t="inlineStr">
        <is>
          <t>Wk of 2026-10-26</t>
        </is>
      </c>
      <c r="F227" t="inlineStr">
        <is>
          <t>Connected</t>
        </is>
      </c>
      <c r="G227" s="39" t="str">
        <f>IF(ISNUMBER(MATCH(F227,QualityStatuses,0)),"Quality Lead","Non-Quality Lead")</f>
        <v>Non-Quality Lead</v>
      </c>
      <c r="H227" s="39" t="str">
        <f>IFERROR(INDEX(CampTypes,MATCH(I227,CampList,0)),"Unattributed")</f>
        <v>New</v>
      </c>
      <c r="I227" t="inlineStr">
        <is>
          <t>ABO | Natuf | Leads | Unit Franchise | India | Oct26 | V1</t>
        </is>
      </c>
      <c r="J227" t="inlineStr">
        <is>
          <t>ABO | Natuf | Leads | Unit Franchise | India | Oct26 | V1</t>
        </is>
      </c>
      <c r="K227" t="inlineStr">
        <is>
          <t>Direct (campaign tagged in CRM)</t>
        </is>
      </c>
      <c r="L227" t="inlineStr">
        <is>
          <t>Natuf | Business Owners | Tier1 + Growth Cities | Oct26 | V1</t>
        </is>
      </c>
      <c r="M227" t="inlineStr">
        <is>
          <t>Natuf | Business Owners | Tier1 + Growth Cities | Oct26 | V1</t>
        </is>
      </c>
      <c r="N227" t="inlineStr">
        <is>
          <t>Natuf | Reel | Brand Ambassador | Heard Of Owning A Cafe | V1</t>
        </is>
      </c>
      <c r="O227" t="inlineStr">
        <is>
          <t>In House Natuf</t>
        </is>
      </c>
      <c r="P227" t="inlineStr">
        <is>
          <t>Facebook</t>
        </is>
      </c>
      <c r="Q227" t="inlineStr">
        <is>
          <t>Marshal Malbari</t>
        </is>
      </c>
      <c r="R227" t="inlineStr">
        <is>
          <t>Pammi Roy</t>
        </is>
      </c>
      <c r="S227" t="inlineStr">
        <is>
          <t>-</t>
        </is>
      </c>
      <c r="T227" t="inlineStr">
        <is>
          <t>Chhatarpur</t>
        </is>
      </c>
      <c r="U227" t="inlineStr">
        <is>
          <t xml:space="preserve"> </t>
        </is>
      </c>
      <c r="V227" t="n">
        <v>1</v>
      </c>
      <c r="W227" t="n">
        <v>1</v>
      </c>
      <c r="X227" t="inlineStr">
        <is>
          <t>XXXXXX4281</t>
        </is>
      </c>
      <c r="Y227" s="72" t="n">
        <v>46326.52037037037</v>
      </c>
    </row>
    <row r="228">
      <c r="A228" s="39" t="inlineStr">
        <is>
          <t>6ae38ef8550199eb428de36e</t>
        </is>
      </c>
      <c r="B228" s="72" t="n">
        <v>46324.995</v>
      </c>
      <c r="C228" s="70" t="n">
        <v>46324</v>
      </c>
      <c r="D228" t="inlineStr">
        <is>
          <t>2026-10</t>
        </is>
      </c>
      <c r="E228" t="inlineStr">
        <is>
          <t>Wk of 2026-10-26</t>
        </is>
      </c>
      <c r="F228" t="inlineStr">
        <is>
          <t>Connected</t>
        </is>
      </c>
      <c r="G228" s="39" t="str">
        <f>IF(ISNUMBER(MATCH(F228,QualityStatuses,0)),"Quality Lead","Non-Quality Lead")</f>
        <v>Non-Quality Lead</v>
      </c>
      <c r="H228" s="39" t="str">
        <f>IFERROR(INDEX(CampTypes,MATCH(I228,CampList,0)),"Unattributed")</f>
        <v>New</v>
      </c>
      <c r="I228" t="inlineStr">
        <is>
          <t>ABO | Natuf | Leads | Unit Franchise | India | Oct26 | V1</t>
        </is>
      </c>
      <c r="J228" t="inlineStr">
        <is>
          <t>ABO | Natuf | Leads | Unit Franchise | India | Oct26 | V1</t>
        </is>
      </c>
      <c r="K228" t="inlineStr">
        <is>
          <t>Direct (campaign tagged in CRM)</t>
        </is>
      </c>
      <c r="L228" t="inlineStr">
        <is>
          <t>Natuf | Investors | Tier1 + Growth Cities | Oct26 | V1</t>
        </is>
      </c>
      <c r="M228" t="inlineStr">
        <is>
          <t>Natuf | Investors | Tier1 + Growth Cities | Oct26 | V1</t>
        </is>
      </c>
      <c r="N228" t="inlineStr">
        <is>
          <t>Natuf | Reel | Brand Ambassador | Heard Of Owning A Cafe | V1</t>
        </is>
      </c>
      <c r="O228" t="inlineStr">
        <is>
          <t>In House Natuf</t>
        </is>
      </c>
      <c r="P228" t="inlineStr">
        <is>
          <t>Facebook</t>
        </is>
      </c>
      <c r="Q228" t="inlineStr">
        <is>
          <t>Omkar Navge</t>
        </is>
      </c>
      <c r="R228" t="inlineStr">
        <is>
          <t>Shambhavi</t>
        </is>
      </c>
      <c r="S228" t="inlineStr">
        <is>
          <t>-</t>
        </is>
      </c>
      <c r="T228" t="inlineStr">
        <is>
          <t>Hyderabad Gachibowli</t>
        </is>
      </c>
      <c r="U228" t="inlineStr">
        <is>
          <t xml:space="preserve"> </t>
        </is>
      </c>
      <c r="V228" t="n">
        <v>1</v>
      </c>
      <c r="W228" t="n">
        <v>1</v>
      </c>
      <c r="X228" t="inlineStr">
        <is>
          <t>XXXXXX5010</t>
        </is>
      </c>
      <c r="Y228" s="72" t="n">
        <v>46326.52037037037</v>
      </c>
    </row>
    <row r="229">
      <c r="A229" s="39" t="inlineStr">
        <is>
          <t>6ae38d327d0cdb4053af6dee</t>
        </is>
      </c>
      <c r="B229" s="72" t="n">
        <v>46324.98974537037</v>
      </c>
      <c r="C229" s="70" t="n">
        <v>46324</v>
      </c>
      <c r="D229" t="inlineStr">
        <is>
          <t>2026-10</t>
        </is>
      </c>
      <c r="E229" t="inlineStr">
        <is>
          <t>Wk of 2026-10-26</t>
        </is>
      </c>
      <c r="F229" t="inlineStr">
        <is>
          <t>Attempt 1</t>
        </is>
      </c>
      <c r="G229" s="39" t="str">
        <f>IF(ISNUMBER(MATCH(F229,QualityStatuses,0)),"Quality Lead","Non-Quality Lead")</f>
        <v>Non-Quality Lead</v>
      </c>
      <c r="H229" s="39" t="str">
        <f>IFERROR(INDEX(CampTypes,MATCH(I229,CampList,0)),"Unattributed")</f>
        <v>New</v>
      </c>
      <c r="I229" t="inlineStr">
        <is>
          <t>ABO | Natuf | Leads | Unit Franchise | India | Oct26 | V1</t>
        </is>
      </c>
      <c r="J229" t="inlineStr">
        <is>
          <t>ABO | Natuf | Leads | Unit Franchise | India | Oct26 | V1</t>
        </is>
      </c>
      <c r="K229" t="inlineStr">
        <is>
          <t>Direct (campaign tagged in CRM)</t>
        </is>
      </c>
      <c r="L229" t="inlineStr">
        <is>
          <t>Natuf | Broad | Tier1 + Growth Cities | Oct26 | V1</t>
        </is>
      </c>
      <c r="M229" t="inlineStr">
        <is>
          <t>Natuf | Broad | Tier1 + Growth Cities | Oct26 | V1</t>
        </is>
      </c>
      <c r="N229" t="inlineStr">
        <is>
          <t>Natuf | Reel | Brand Ambassador | Heard Of Owning A Cafe | V1</t>
        </is>
      </c>
      <c r="O229" t="inlineStr">
        <is>
          <t>In House Natuf</t>
        </is>
      </c>
      <c r="P229" t="inlineStr">
        <is>
          <t>Facebook</t>
        </is>
      </c>
      <c r="Q229" t="inlineStr">
        <is>
          <t>Marshal Malbari</t>
        </is>
      </c>
      <c r="R229" t="inlineStr">
        <is>
          <t>Aisha Rasalkar</t>
        </is>
      </c>
      <c r="S229" t="inlineStr">
        <is>
          <t>-</t>
        </is>
      </c>
      <c r="T229" t="inlineStr">
        <is>
          <t>Bangalore</t>
        </is>
      </c>
      <c r="U229" t="inlineStr">
        <is>
          <t xml:space="preserve"> </t>
        </is>
      </c>
      <c r="V229" t="n">
        <v>1</v>
      </c>
      <c r="W229" t="n">
        <v>1</v>
      </c>
      <c r="X229" t="inlineStr">
        <is>
          <t>XXXXXX5688</t>
        </is>
      </c>
      <c r="Y229" s="72" t="n">
        <v>46326.52037037037</v>
      </c>
    </row>
    <row r="230">
      <c r="A230" s="39" t="inlineStr">
        <is>
          <t>6ae388d98ab4a32accc792fc</t>
        </is>
      </c>
      <c r="B230" s="72" t="n">
        <v>46324.97686342592</v>
      </c>
      <c r="C230" s="70" t="n">
        <v>46324</v>
      </c>
      <c r="D230" t="inlineStr">
        <is>
          <t>2026-10</t>
        </is>
      </c>
      <c r="E230" t="inlineStr">
        <is>
          <t>Wk of 2026-10-26</t>
        </is>
      </c>
      <c r="F230" t="inlineStr">
        <is>
          <t>Details Shared</t>
        </is>
      </c>
      <c r="G230" s="39" t="str">
        <f>IF(ISNUMBER(MATCH(F230,QualityStatuses,0)),"Quality Lead","Non-Quality Lead")</f>
        <v>Quality Lead</v>
      </c>
      <c r="H230" s="39" t="str">
        <f>IFERROR(INDEX(CampTypes,MATCH(I230,CampList,0)),"Unattributed")</f>
        <v>New</v>
      </c>
      <c r="I230" t="inlineStr">
        <is>
          <t>ABO | Natuf | Leads | Unit Franchise | India | Oct26 | V1</t>
        </is>
      </c>
      <c r="J230" t="inlineStr">
        <is>
          <t>ABO | Natuf | Leads | Unit Franchise | India | Oct26 | V1</t>
        </is>
      </c>
      <c r="K230" t="inlineStr">
        <is>
          <t>Direct (campaign tagged in CRM)</t>
        </is>
      </c>
      <c r="L230" t="inlineStr">
        <is>
          <t>Natuf | LAL 1% | India | Jul26 | V1</t>
        </is>
      </c>
      <c r="M230" t="inlineStr">
        <is>
          <t>Natuf | LAL 1% | India | Jul26 | V1</t>
        </is>
      </c>
      <c r="N230" t="inlineStr">
        <is>
          <t>Natuf | Reel | Brand Ambassador | Heard Of Owning A Cafe | V1</t>
        </is>
      </c>
      <c r="O230" t="inlineStr">
        <is>
          <t>In House Natuf</t>
        </is>
      </c>
      <c r="P230" t="inlineStr">
        <is>
          <t>Facebook</t>
        </is>
      </c>
      <c r="Q230" t="inlineStr">
        <is>
          <t>Omkar Navge</t>
        </is>
      </c>
      <c r="R230" t="inlineStr">
        <is>
          <t>Somya</t>
        </is>
      </c>
      <c r="S230" t="inlineStr">
        <is>
          <t>-</t>
        </is>
      </c>
      <c r="T230" t="inlineStr">
        <is>
          <t>Kolkata</t>
        </is>
      </c>
      <c r="U230" t="inlineStr">
        <is>
          <t xml:space="preserve"> </t>
        </is>
      </c>
      <c r="V230" t="n">
        <v>1</v>
      </c>
      <c r="W230" t="n">
        <v>0</v>
      </c>
      <c r="X230" t="inlineStr">
        <is>
          <t>XXXXXX2850</t>
        </is>
      </c>
      <c r="Y230" s="72" t="n">
        <v>46326.52037037037</v>
      </c>
    </row>
    <row r="231">
      <c r="A231" s="39" t="inlineStr">
        <is>
          <t>6ae3863c46ef942a8fc7b851</t>
        </is>
      </c>
      <c r="B231" s="72" t="n">
        <v>46324.96912037037</v>
      </c>
      <c r="C231" s="70" t="n">
        <v>46324</v>
      </c>
      <c r="D231" t="inlineStr">
        <is>
          <t>2026-10</t>
        </is>
      </c>
      <c r="E231" t="inlineStr">
        <is>
          <t>Wk of 2026-10-26</t>
        </is>
      </c>
      <c r="F231" t="inlineStr">
        <is>
          <t>Attempt 1</t>
        </is>
      </c>
      <c r="G231" s="39" t="str">
        <f>IF(ISNUMBER(MATCH(F231,QualityStatuses,0)),"Quality Lead","Non-Quality Lead")</f>
        <v>Non-Quality Lead</v>
      </c>
      <c r="H231" s="39" t="str">
        <f>IFERROR(INDEX(CampTypes,MATCH(I231,CampList,0)),"Unattributed")</f>
        <v>New</v>
      </c>
      <c r="I231" t="inlineStr">
        <is>
          <t>ABO | Natuf | Leads | Unit Franchise | India | Oct26 | V1</t>
        </is>
      </c>
      <c r="J231" t="inlineStr">
        <is>
          <t>ABO | Natuf | Leads | Unit Franchise | India | Oct26 | V1</t>
        </is>
      </c>
      <c r="K231" t="inlineStr">
        <is>
          <t>Direct (campaign tagged in CRM)</t>
        </is>
      </c>
      <c r="L231" t="inlineStr">
        <is>
          <t>Natuf | Broad | Tier1 + Growth Cities | Oct26 | V1</t>
        </is>
      </c>
      <c r="M231" t="inlineStr">
        <is>
          <t>Natuf | Broad | Tier1 + Growth Cities | Oct26 | V1</t>
        </is>
      </c>
      <c r="N231" t="inlineStr">
        <is>
          <t>Natuf | Reel | Brand Ambassador | Heard Of Owning A Cafe | V1</t>
        </is>
      </c>
      <c r="O231" t="inlineStr">
        <is>
          <t>In House Natuf</t>
        </is>
      </c>
      <c r="P231" t="inlineStr">
        <is>
          <t>Facebook</t>
        </is>
      </c>
      <c r="Q231" t="inlineStr">
        <is>
          <t>Marshal Malbari</t>
        </is>
      </c>
      <c r="R231" t="inlineStr">
        <is>
          <t>Tanishq A</t>
        </is>
      </c>
      <c r="S231" t="inlineStr">
        <is>
          <t>-</t>
        </is>
      </c>
      <c r="T231" t="inlineStr">
        <is>
          <t>Gr. Noida</t>
        </is>
      </c>
      <c r="U231" t="inlineStr">
        <is>
          <t xml:space="preserve"> </t>
        </is>
      </c>
      <c r="V231" t="n">
        <v>1</v>
      </c>
      <c r="W231" t="n">
        <v>0</v>
      </c>
      <c r="X231" t="inlineStr">
        <is>
          <t>XXXXXX8767</t>
        </is>
      </c>
      <c r="Y231" s="72" t="n">
        <v>46326.52037037037</v>
      </c>
    </row>
    <row r="232">
      <c r="A232" s="39" t="inlineStr">
        <is>
          <t>6ae3838684bc9acdf44e1bfd</t>
        </is>
      </c>
      <c r="B232" s="72" t="n">
        <v>46324.96108796296</v>
      </c>
      <c r="C232" s="70" t="n">
        <v>46324</v>
      </c>
      <c r="D232" t="inlineStr">
        <is>
          <t>2026-10</t>
        </is>
      </c>
      <c r="E232" t="inlineStr">
        <is>
          <t>Wk of 2026-10-26</t>
        </is>
      </c>
      <c r="F232" t="inlineStr">
        <is>
          <t>Attempt 2</t>
        </is>
      </c>
      <c r="G232" s="39" t="str">
        <f>IF(ISNUMBER(MATCH(F232,QualityStatuses,0)),"Quality Lead","Non-Quality Lead")</f>
        <v>Non-Quality Lead</v>
      </c>
      <c r="H232" s="39" t="str">
        <f>IFERROR(INDEX(CampTypes,MATCH(I232,CampList,0)),"Unattributed")</f>
        <v>New</v>
      </c>
      <c r="I232" t="inlineStr">
        <is>
          <t>ABO | Natuf | Leads | Unit Franchise | India | Oct26 | V1</t>
        </is>
      </c>
      <c r="J232" t="inlineStr">
        <is>
          <t>ABO | Natuf | Leads | Unit Franchise | India | Oct26 | V1</t>
        </is>
      </c>
      <c r="K232" t="inlineStr">
        <is>
          <t>Direct (campaign tagged in CRM)</t>
        </is>
      </c>
      <c r="L232" t="inlineStr">
        <is>
          <t>Natuf | Investors | Tier1 + Growth Cities | Oct26 | V1</t>
        </is>
      </c>
      <c r="M232" t="inlineStr">
        <is>
          <t>Natuf | Investors | Tier1 + Growth Cities | Oct26 | V1</t>
        </is>
      </c>
      <c r="N232" t="inlineStr">
        <is>
          <t>Natuf | Reel | Brand Ambassador | Heard Of Owning A Cafe | V1</t>
        </is>
      </c>
      <c r="O232" t="inlineStr">
        <is>
          <t>In House Natuf</t>
        </is>
      </c>
      <c r="P232" t="inlineStr">
        <is>
          <t>Facebook</t>
        </is>
      </c>
      <c r="Q232" t="inlineStr">
        <is>
          <t>Omkar Navge</t>
        </is>
      </c>
      <c r="R232" t="inlineStr">
        <is>
          <t>Shambhavi</t>
        </is>
      </c>
      <c r="S232" t="inlineStr">
        <is>
          <t>-</t>
        </is>
      </c>
      <c r="T232" t="inlineStr">
        <is>
          <t>Mangalore</t>
        </is>
      </c>
      <c r="U232" t="inlineStr">
        <is>
          <t xml:space="preserve"> </t>
        </is>
      </c>
      <c r="V232" t="n">
        <v>2</v>
      </c>
      <c r="W232" t="n">
        <v>0</v>
      </c>
      <c r="X232" t="inlineStr">
        <is>
          <t>XXXXXX8566</t>
        </is>
      </c>
      <c r="Y232" s="72" t="n">
        <v>46326.52037037037</v>
      </c>
    </row>
    <row r="233">
      <c r="A233" s="39" t="inlineStr">
        <is>
          <t>6ae38073dbcaafae9bd3b92b</t>
        </is>
      </c>
      <c r="B233" s="72" t="n">
        <v>46324.95197916667</v>
      </c>
      <c r="C233" s="70" t="n">
        <v>46324</v>
      </c>
      <c r="D233" t="inlineStr">
        <is>
          <t>2026-10</t>
        </is>
      </c>
      <c r="E233" t="inlineStr">
        <is>
          <t>Wk of 2026-10-26</t>
        </is>
      </c>
      <c r="F233" t="inlineStr">
        <is>
          <t>Details Shared</t>
        </is>
      </c>
      <c r="G233" s="39" t="str">
        <f>IF(ISNUMBER(MATCH(F233,QualityStatuses,0)),"Quality Lead","Non-Quality Lead")</f>
        <v>Quality Lead</v>
      </c>
      <c r="H233" s="39" t="str">
        <f>IFERROR(INDEX(CampTypes,MATCH(I233,CampList,0)),"Unattributed")</f>
        <v>New</v>
      </c>
      <c r="I233" t="inlineStr">
        <is>
          <t>ABO | Natuf | Leads | Unit Franchise | India | Oct26 | V1</t>
        </is>
      </c>
      <c r="J233" t="inlineStr">
        <is>
          <t>ABO | Natuf | Leads | Unit Franchise | India | Oct26 | V1</t>
        </is>
      </c>
      <c r="K233" t="inlineStr">
        <is>
          <t>Direct (campaign tagged in CRM)</t>
        </is>
      </c>
      <c r="L233" t="inlineStr">
        <is>
          <t>Natuf | Business Owners | Tier1 + Growth Cities | Oct26 | V1</t>
        </is>
      </c>
      <c r="M233" t="inlineStr">
        <is>
          <t>Natuf | Business Owners | Tier1 + Growth Cities | Oct26 | V1</t>
        </is>
      </c>
      <c r="N233" t="inlineStr">
        <is>
          <t>Natuf | Reel | Brand Ambassador | Heard Of Owning A Cafe | V1</t>
        </is>
      </c>
      <c r="O233" t="inlineStr">
        <is>
          <t>In House Natuf</t>
        </is>
      </c>
      <c r="P233" t="inlineStr">
        <is>
          <t>Facebook</t>
        </is>
      </c>
      <c r="Q233" t="inlineStr">
        <is>
          <t>Marshal Malbari</t>
        </is>
      </c>
      <c r="R233" t="inlineStr">
        <is>
          <t>Rohit Kamble</t>
        </is>
      </c>
      <c r="S233" t="inlineStr">
        <is>
          <t>-</t>
        </is>
      </c>
      <c r="T233" t="inlineStr">
        <is>
          <t>Lucknow</t>
        </is>
      </c>
      <c r="U233" t="inlineStr">
        <is>
          <t xml:space="preserve"> </t>
        </is>
      </c>
      <c r="V233" t="n">
        <v>2</v>
      </c>
      <c r="W233" t="n">
        <v>2</v>
      </c>
      <c r="X233" t="inlineStr">
        <is>
          <t>XXXXXX6013</t>
        </is>
      </c>
      <c r="Y233" s="72" t="n">
        <v>46326.52037037037</v>
      </c>
    </row>
    <row r="234">
      <c r="A234" s="39" t="inlineStr">
        <is>
          <t>6ae3805038143417d8910ffd</t>
        </is>
      </c>
      <c r="B234" s="72" t="n">
        <v>46324.95157407408</v>
      </c>
      <c r="C234" s="70" t="n">
        <v>46324</v>
      </c>
      <c r="D234" t="inlineStr">
        <is>
          <t>2026-10</t>
        </is>
      </c>
      <c r="E234" t="inlineStr">
        <is>
          <t>Wk of 2026-10-26</t>
        </is>
      </c>
      <c r="F234" t="inlineStr">
        <is>
          <t>Attempt 1</t>
        </is>
      </c>
      <c r="G234" s="39" t="str">
        <f>IF(ISNUMBER(MATCH(F234,QualityStatuses,0)),"Quality Lead","Non-Quality Lead")</f>
        <v>Non-Quality Lead</v>
      </c>
      <c r="H234" s="39" t="str">
        <f>IFERROR(INDEX(CampTypes,MATCH(I234,CampList,0)),"Unattributed")</f>
        <v>New</v>
      </c>
      <c r="I234" t="inlineStr">
        <is>
          <t>ABO | Natuf | Leads | Unit Franchise | India | Oct26 | V1</t>
        </is>
      </c>
      <c r="J234" t="inlineStr">
        <is>
          <t>ABO | Natuf | Leads | Unit Franchise | India | Oct26 | V1</t>
        </is>
      </c>
      <c r="K234" t="inlineStr">
        <is>
          <t>Direct (campaign tagged in CRM)</t>
        </is>
      </c>
      <c r="L234" t="inlineStr">
        <is>
          <t>Natuf | LAL 1% | India | Jul26 | V1</t>
        </is>
      </c>
      <c r="M234" t="inlineStr">
        <is>
          <t>Natuf | LAL 1% | India | Jul26 | V1</t>
        </is>
      </c>
      <c r="N234" t="inlineStr">
        <is>
          <t>Natuf | Reel | Brand Ambassador | Heard Of Owning A Cafe | V1</t>
        </is>
      </c>
      <c r="O234" t="inlineStr">
        <is>
          <t>In House Natuf</t>
        </is>
      </c>
      <c r="P234" t="inlineStr">
        <is>
          <t>Facebook</t>
        </is>
      </c>
      <c r="Q234" t="inlineStr">
        <is>
          <t>Omkar Navge</t>
        </is>
      </c>
      <c r="R234" t="inlineStr">
        <is>
          <t>Jasmine</t>
        </is>
      </c>
      <c r="S234" t="inlineStr">
        <is>
          <t>-</t>
        </is>
      </c>
      <c r="T234" t="inlineStr">
        <is>
          <t>Kolkata</t>
        </is>
      </c>
      <c r="U234" t="inlineStr">
        <is>
          <t xml:space="preserve"> </t>
        </is>
      </c>
      <c r="V234" t="n">
        <v>1</v>
      </c>
      <c r="W234" t="n">
        <v>1</v>
      </c>
      <c r="X234" t="inlineStr">
        <is>
          <t>XXXXXX7077</t>
        </is>
      </c>
      <c r="Y234" s="72" t="n">
        <v>46326.52037037037</v>
      </c>
    </row>
    <row r="235">
      <c r="A235" s="39" t="inlineStr">
        <is>
          <t>6ae3803e5f4011555e1d1369</t>
        </is>
      </c>
      <c r="B235" s="72" t="n">
        <v>46324.95136574074</v>
      </c>
      <c r="C235" s="70" t="n">
        <v>46324</v>
      </c>
      <c r="D235" t="inlineStr">
        <is>
          <t>2026-10</t>
        </is>
      </c>
      <c r="E235" t="inlineStr">
        <is>
          <t>Wk of 2026-10-26</t>
        </is>
      </c>
      <c r="F235" t="inlineStr">
        <is>
          <t>Lost</t>
        </is>
      </c>
      <c r="G235" s="39" t="str">
        <f>IF(ISNUMBER(MATCH(F235,QualityStatuses,0)),"Quality Lead","Non-Quality Lead")</f>
        <v>Non-Quality Lead</v>
      </c>
      <c r="H235" s="39" t="str">
        <f>IFERROR(INDEX(CampTypes,MATCH(I235,CampList,0)),"Unattributed")</f>
        <v>New</v>
      </c>
      <c r="I235" t="inlineStr">
        <is>
          <t>ABO | Natuf | Leads | Unit Franchise | India | Oct26 | V1</t>
        </is>
      </c>
      <c r="J235" t="inlineStr">
        <is>
          <t>ABO | Natuf | Leads | Unit Franchise | India | Oct26 | V1</t>
        </is>
      </c>
      <c r="K235" t="inlineStr">
        <is>
          <t>Direct (campaign tagged in CRM)</t>
        </is>
      </c>
      <c r="L235" t="inlineStr">
        <is>
          <t>Natuf | Broad | Tier1 + Growth Cities | Oct26 | V1</t>
        </is>
      </c>
      <c r="M235" t="inlineStr">
        <is>
          <t>Natuf | Broad | Tier1 + Growth Cities | Oct26 | V1</t>
        </is>
      </c>
      <c r="N235" t="inlineStr">
        <is>
          <t>Natuf | Reel | Brand Ambassador | Heard Of Owning A Cafe | V1</t>
        </is>
      </c>
      <c r="O235" t="inlineStr">
        <is>
          <t>In House Natuf</t>
        </is>
      </c>
      <c r="P235" t="inlineStr">
        <is>
          <t>Facebook</t>
        </is>
      </c>
      <c r="Q235" t="inlineStr">
        <is>
          <t>Omkar Navge</t>
        </is>
      </c>
      <c r="R235" t="inlineStr">
        <is>
          <t>Somya</t>
        </is>
      </c>
      <c r="S235" t="inlineStr">
        <is>
          <t>Not Interested</t>
        </is>
      </c>
      <c r="T235" t="inlineStr">
        <is>
          <t>Rishikesh</t>
        </is>
      </c>
      <c r="U235" t="inlineStr">
        <is>
          <t xml:space="preserve"> </t>
        </is>
      </c>
      <c r="V235" t="n">
        <v>1</v>
      </c>
      <c r="W235" t="n">
        <v>1</v>
      </c>
      <c r="X235" t="inlineStr">
        <is>
          <t>XXXXXX4497</t>
        </is>
      </c>
      <c r="Y235" s="72" t="n">
        <v>46326.52037037037</v>
      </c>
    </row>
    <row r="236">
      <c r="A236" s="39" t="inlineStr">
        <is>
          <t>6ae3800cdbcaafae9bd3b888</t>
        </is>
      </c>
      <c r="B236" s="72" t="n">
        <v>46324.95078703704</v>
      </c>
      <c r="C236" s="70" t="n">
        <v>46324</v>
      </c>
      <c r="D236" t="inlineStr">
        <is>
          <t>2026-10</t>
        </is>
      </c>
      <c r="E236" t="inlineStr">
        <is>
          <t>Wk of 2026-10-26</t>
        </is>
      </c>
      <c r="F236" t="inlineStr">
        <is>
          <t>Attempt 1</t>
        </is>
      </c>
      <c r="G236" s="39" t="str">
        <f>IF(ISNUMBER(MATCH(F236,QualityStatuses,0)),"Quality Lead","Non-Quality Lead")</f>
        <v>Non-Quality Lead</v>
      </c>
      <c r="H236" s="39" t="str">
        <f>IFERROR(INDEX(CampTypes,MATCH(I236,CampList,0)),"Unattributed")</f>
        <v>New</v>
      </c>
      <c r="I236" t="inlineStr">
        <is>
          <t>ABO | Natuf | Leads | Unit Franchise | India | Oct26 | V1</t>
        </is>
      </c>
      <c r="J236" t="inlineStr">
        <is>
          <t>ABO | Natuf | Leads | Unit Franchise | India | Oct26 | V1</t>
        </is>
      </c>
      <c r="K236" t="inlineStr">
        <is>
          <t>Direct (campaign tagged in CRM)</t>
        </is>
      </c>
      <c r="L236" t="inlineStr">
        <is>
          <t>Natuf | LAL 1% | India | Jul26 | V1</t>
        </is>
      </c>
      <c r="M236" t="inlineStr">
        <is>
          <t>Natuf | LAL 1% | India | Jul26 | V1</t>
        </is>
      </c>
      <c r="N236" t="inlineStr">
        <is>
          <t>Natuf | Reel | Brand Ambassador | Heard Of Owning A Cafe | V1</t>
        </is>
      </c>
      <c r="O236" t="inlineStr">
        <is>
          <t>In House Natuf</t>
        </is>
      </c>
      <c r="P236" t="inlineStr">
        <is>
          <t>Facebook</t>
        </is>
      </c>
      <c r="Q236" t="inlineStr">
        <is>
          <t>Vikas Pathak</t>
        </is>
      </c>
      <c r="R236" t="inlineStr">
        <is>
          <t>Hriday Jindal</t>
        </is>
      </c>
      <c r="S236" t="inlineStr">
        <is>
          <t>-</t>
        </is>
      </c>
      <c r="T236" t="inlineStr">
        <is>
          <t>New Delhi</t>
        </is>
      </c>
      <c r="U236" t="inlineStr">
        <is>
          <t xml:space="preserve"> </t>
        </is>
      </c>
      <c r="V236" t="n">
        <v>1</v>
      </c>
      <c r="W236" t="n">
        <v>0</v>
      </c>
      <c r="X236" t="inlineStr">
        <is>
          <t>XXXXXX5995</t>
        </is>
      </c>
      <c r="Y236" s="72" t="n">
        <v>46326.52037037037</v>
      </c>
    </row>
    <row r="237">
      <c r="A237" s="39" t="inlineStr">
        <is>
          <t>6ae37fd7f946eade1a7b0045</t>
        </is>
      </c>
      <c r="B237" s="72" t="n">
        <v>46324.95017361111</v>
      </c>
      <c r="C237" s="70" t="n">
        <v>46324</v>
      </c>
      <c r="D237" t="inlineStr">
        <is>
          <t>2026-10</t>
        </is>
      </c>
      <c r="E237" t="inlineStr">
        <is>
          <t>Wk of 2026-10-26</t>
        </is>
      </c>
      <c r="F237" t="inlineStr">
        <is>
          <t>Qualified</t>
        </is>
      </c>
      <c r="G237" s="39" t="str">
        <f>IF(ISNUMBER(MATCH(F237,QualityStatuses,0)),"Quality Lead","Non-Quality Lead")</f>
        <v>Quality Lead</v>
      </c>
      <c r="H237" s="39" t="str">
        <f>IFERROR(INDEX(CampTypes,MATCH(I237,CampList,0)),"Unattributed")</f>
        <v>New</v>
      </c>
      <c r="I237" t="inlineStr">
        <is>
          <t>ABO | Natuf | Leads | Unit Franchise | India | Oct26 | V1</t>
        </is>
      </c>
      <c r="J237" t="inlineStr">
        <is>
          <t>ABO | Natuf | Leads | Unit Franchise | India | Oct26 | V1</t>
        </is>
      </c>
      <c r="K237" t="inlineStr">
        <is>
          <t>Direct (campaign tagged in CRM)</t>
        </is>
      </c>
      <c r="L237" t="inlineStr">
        <is>
          <t>Natuf | Investors | Tier1 + Growth Cities | Oct26 | V1</t>
        </is>
      </c>
      <c r="M237" t="inlineStr">
        <is>
          <t>Natuf | Investors | Tier1 + Growth Cities | Oct26 | V1</t>
        </is>
      </c>
      <c r="N237" t="inlineStr">
        <is>
          <t>Natuf | Reel | Brand Ambassador | Heard Of Owning A Cafe | V1</t>
        </is>
      </c>
      <c r="O237" t="inlineStr">
        <is>
          <t>In House Natuf</t>
        </is>
      </c>
      <c r="P237" t="inlineStr">
        <is>
          <t>Facebook</t>
        </is>
      </c>
      <c r="Q237" t="inlineStr">
        <is>
          <t>Vikas Pathak</t>
        </is>
      </c>
      <c r="R237" t="inlineStr">
        <is>
          <t xml:space="preserve">Karan </t>
        </is>
      </c>
      <c r="S237" t="inlineStr">
        <is>
          <t>-</t>
        </is>
      </c>
      <c r="T237" t="inlineStr">
        <is>
          <t>Chandigarh</t>
        </is>
      </c>
      <c r="U237" t="inlineStr">
        <is>
          <t xml:space="preserve"> </t>
        </is>
      </c>
      <c r="V237" t="n">
        <v>3</v>
      </c>
      <c r="W237" t="n">
        <v>2</v>
      </c>
      <c r="X237" t="inlineStr">
        <is>
          <t>XXXXXX1518</t>
        </is>
      </c>
      <c r="Y237" s="72" t="n">
        <v>46326.52037037037</v>
      </c>
    </row>
    <row r="238">
      <c r="A238" s="39" t="inlineStr">
        <is>
          <t>6ae37f78ef7fc2d1b0e42ea3</t>
        </is>
      </c>
      <c r="B238" s="72" t="n">
        <v>46324.94907407407</v>
      </c>
      <c r="C238" s="70" t="n">
        <v>46324</v>
      </c>
      <c r="D238" t="inlineStr">
        <is>
          <t>2026-10</t>
        </is>
      </c>
      <c r="E238" t="inlineStr">
        <is>
          <t>Wk of 2026-10-26</t>
        </is>
      </c>
      <c r="F238" t="inlineStr">
        <is>
          <t>Attempt 1</t>
        </is>
      </c>
      <c r="G238" s="39" t="str">
        <f>IF(ISNUMBER(MATCH(F238,QualityStatuses,0)),"Quality Lead","Non-Quality Lead")</f>
        <v>Non-Quality Lead</v>
      </c>
      <c r="H238" s="39" t="str">
        <f>IFERROR(INDEX(CampTypes,MATCH(I238,CampList,0)),"Unattributed")</f>
        <v>New</v>
      </c>
      <c r="I238" t="inlineStr">
        <is>
          <t>ABO | Natuf | Leads | Unit Franchise | India | Oct26 | V1</t>
        </is>
      </c>
      <c r="J238" t="inlineStr">
        <is>
          <t>ABO | Natuf | Leads | Unit Franchise | India | Oct26 | V1</t>
        </is>
      </c>
      <c r="K238" t="inlineStr">
        <is>
          <t>Direct (campaign tagged in CRM)</t>
        </is>
      </c>
      <c r="L238" t="inlineStr">
        <is>
          <t>Natuf | Business Owners | Tier1 + Growth Cities | Oct26 | V1</t>
        </is>
      </c>
      <c r="M238" t="inlineStr">
        <is>
          <t>Natuf | Business Owners | Tier1 + Growth Cities | Oct26 | V1</t>
        </is>
      </c>
      <c r="N238" t="inlineStr">
        <is>
          <t>Natuf | Reel | Brand Ambassador | Heard Of Owning A Cafe | V1</t>
        </is>
      </c>
      <c r="O238" t="inlineStr">
        <is>
          <t>In House Natuf</t>
        </is>
      </c>
      <c r="P238" t="inlineStr">
        <is>
          <t>Facebook</t>
        </is>
      </c>
      <c r="Q238" t="inlineStr">
        <is>
          <t>Omkar Navge</t>
        </is>
      </c>
      <c r="R238" t="inlineStr">
        <is>
          <t>Somya</t>
        </is>
      </c>
      <c r="S238" t="inlineStr">
        <is>
          <t>-</t>
        </is>
      </c>
      <c r="T238" t="inlineStr">
        <is>
          <t>faridabad</t>
        </is>
      </c>
      <c r="U238" t="inlineStr">
        <is>
          <t xml:space="preserve"> </t>
        </is>
      </c>
      <c r="V238" t="n">
        <v>1</v>
      </c>
      <c r="W238" t="n">
        <v>0</v>
      </c>
      <c r="X238" t="inlineStr">
        <is>
          <t>XXXXXX6333</t>
        </is>
      </c>
      <c r="Y238" s="72" t="n">
        <v>46326.52037037037</v>
      </c>
    </row>
    <row r="239">
      <c r="A239" s="39" t="inlineStr">
        <is>
          <t>6ae37e2f82575899e1848945</t>
        </is>
      </c>
      <c r="B239" s="72" t="n">
        <v>46324.9452662037</v>
      </c>
      <c r="C239" s="70" t="n">
        <v>46324</v>
      </c>
      <c r="D239" t="inlineStr">
        <is>
          <t>2026-10</t>
        </is>
      </c>
      <c r="E239" t="inlineStr">
        <is>
          <t>Wk of 2026-10-26</t>
        </is>
      </c>
      <c r="F239" t="inlineStr">
        <is>
          <t>Attempt 1</t>
        </is>
      </c>
      <c r="G239" s="39" t="str">
        <f>IF(ISNUMBER(MATCH(F239,QualityStatuses,0)),"Quality Lead","Non-Quality Lead")</f>
        <v>Non-Quality Lead</v>
      </c>
      <c r="H239" s="39" t="str">
        <f>IFERROR(INDEX(CampTypes,MATCH(I239,CampList,0)),"Unattributed")</f>
        <v>New</v>
      </c>
      <c r="I239" t="inlineStr">
        <is>
          <t>ABO | Natuf | Leads | Unit Franchise | India | Oct26 | V1</t>
        </is>
      </c>
      <c r="J239" t="inlineStr">
        <is>
          <t>ABO | Natuf | Leads | Unit Franchise | India | Oct26 | V1</t>
        </is>
      </c>
      <c r="K239" t="inlineStr">
        <is>
          <t>Direct (campaign tagged in CRM)</t>
        </is>
      </c>
      <c r="L239" t="inlineStr">
        <is>
          <t>Natuf | Business Owners | Tier1 + Growth Cities | Oct26 | V1</t>
        </is>
      </c>
      <c r="M239" t="inlineStr">
        <is>
          <t>Natuf | Business Owners | Tier1 + Growth Cities | Oct26 | V1</t>
        </is>
      </c>
      <c r="N239" t="inlineStr">
        <is>
          <t>Natuf | Reel | Brand Ambassador | Heard Of Owning A Cafe | V1</t>
        </is>
      </c>
      <c r="O239" t="inlineStr">
        <is>
          <t>In House Natuf</t>
        </is>
      </c>
      <c r="P239" t="inlineStr">
        <is>
          <t>Facebook</t>
        </is>
      </c>
      <c r="Q239" t="inlineStr">
        <is>
          <t>Vikas Pathak</t>
        </is>
      </c>
      <c r="R239" t="inlineStr">
        <is>
          <t>Anish kaundal</t>
        </is>
      </c>
      <c r="S239" t="inlineStr">
        <is>
          <t>-</t>
        </is>
      </c>
      <c r="T239" t="inlineStr">
        <is>
          <t>Pune</t>
        </is>
      </c>
      <c r="U239" t="inlineStr">
        <is>
          <t xml:space="preserve"> </t>
        </is>
      </c>
      <c r="V239" t="n">
        <v>1</v>
      </c>
      <c r="W239" t="n">
        <v>1</v>
      </c>
      <c r="X239" t="inlineStr">
        <is>
          <t>XXXXXX9644</t>
        </is>
      </c>
      <c r="Y239" s="72" t="n">
        <v>46326.52037037037</v>
      </c>
    </row>
    <row r="240">
      <c r="A240" s="39" t="inlineStr">
        <is>
          <t>6ae37c00fb7a60e7ee98fab3</t>
        </is>
      </c>
      <c r="B240" s="72" t="n">
        <v>46324.93879629629</v>
      </c>
      <c r="C240" s="70" t="n">
        <v>46324</v>
      </c>
      <c r="D240" t="inlineStr">
        <is>
          <t>2026-10</t>
        </is>
      </c>
      <c r="E240" t="inlineStr">
        <is>
          <t>Wk of 2026-10-26</t>
        </is>
      </c>
      <c r="F240" t="inlineStr">
        <is>
          <t>Attempt 1</t>
        </is>
      </c>
      <c r="G240" s="39" t="str">
        <f>IF(ISNUMBER(MATCH(F240,QualityStatuses,0)),"Quality Lead","Non-Quality Lead")</f>
        <v>Non-Quality Lead</v>
      </c>
      <c r="H240" s="39" t="str">
        <f>IFERROR(INDEX(CampTypes,MATCH(I240,CampList,0)),"Unattributed")</f>
        <v>New</v>
      </c>
      <c r="I240" t="inlineStr">
        <is>
          <t>ABO | Natuf | Leads | Unit Franchise | India | Oct26 | V1</t>
        </is>
      </c>
      <c r="J240" t="inlineStr">
        <is>
          <t>ABO | Natuf | Leads | Unit Franchise | India | Oct26 | V1</t>
        </is>
      </c>
      <c r="K240" t="inlineStr">
        <is>
          <t>Direct (campaign tagged in CRM)</t>
        </is>
      </c>
      <c r="L240" t="inlineStr">
        <is>
          <t>Natuf | Broad | Tier1 + Growth Cities | Oct26 | V1</t>
        </is>
      </c>
      <c r="M240" t="inlineStr">
        <is>
          <t>Natuf | Broad | Tier1 + Growth Cities | Oct26 | V1</t>
        </is>
      </c>
      <c r="N240" t="inlineStr">
        <is>
          <t>Natuf | Reel | Brand Ambassador | Heard Of Owning A Cafe | V1</t>
        </is>
      </c>
      <c r="O240" t="inlineStr">
        <is>
          <t>In House Natuf</t>
        </is>
      </c>
      <c r="P240" t="inlineStr">
        <is>
          <t>Facebook</t>
        </is>
      </c>
      <c r="Q240" t="inlineStr">
        <is>
          <t>Omkar Navge</t>
        </is>
      </c>
      <c r="R240" t="inlineStr">
        <is>
          <t>Somya</t>
        </is>
      </c>
      <c r="S240" t="inlineStr">
        <is>
          <t>-</t>
        </is>
      </c>
      <c r="T240" t="inlineStr">
        <is>
          <t>jaipur</t>
        </is>
      </c>
      <c r="U240" t="inlineStr">
        <is>
          <t xml:space="preserve"> </t>
        </is>
      </c>
      <c r="V240" t="n">
        <v>1</v>
      </c>
      <c r="W240" t="n">
        <v>0</v>
      </c>
      <c r="X240" t="inlineStr">
        <is>
          <t>XXXXXX8901</t>
        </is>
      </c>
      <c r="Y240" s="72" t="n">
        <v>46326.52037037037</v>
      </c>
    </row>
    <row r="241">
      <c r="A241" s="39" t="inlineStr">
        <is>
          <t>6ae37b1fa6c3358867dbe1d0</t>
        </is>
      </c>
      <c r="B241" s="72" t="n">
        <v>46324.93619212963</v>
      </c>
      <c r="C241" s="70" t="n">
        <v>46324</v>
      </c>
      <c r="D241" t="inlineStr">
        <is>
          <t>2026-10</t>
        </is>
      </c>
      <c r="E241" t="inlineStr">
        <is>
          <t>Wk of 2026-10-26</t>
        </is>
      </c>
      <c r="F241" t="inlineStr">
        <is>
          <t>Attempt 1</t>
        </is>
      </c>
      <c r="G241" s="39" t="str">
        <f>IF(ISNUMBER(MATCH(F241,QualityStatuses,0)),"Quality Lead","Non-Quality Lead")</f>
        <v>Non-Quality Lead</v>
      </c>
      <c r="H241" s="39" t="str">
        <f>IFERROR(INDEX(CampTypes,MATCH(I241,CampList,0)),"Unattributed")</f>
        <v>New</v>
      </c>
      <c r="I241" t="inlineStr">
        <is>
          <t>ABO | Natuf | Leads | Unit Franchise | India | Oct26 | V1</t>
        </is>
      </c>
      <c r="J241" t="inlineStr">
        <is>
          <t>ABO | Natuf | Leads | Unit Franchise | India | Oct26 | V1</t>
        </is>
      </c>
      <c r="K241" t="inlineStr">
        <is>
          <t>Direct (campaign tagged in CRM)</t>
        </is>
      </c>
      <c r="L241" t="inlineStr">
        <is>
          <t>Natuf | Broad | Tier1 + Growth Cities | Oct26 | V1</t>
        </is>
      </c>
      <c r="M241" t="inlineStr">
        <is>
          <t>Natuf | Broad | Tier1 + Growth Cities | Oct26 | V1</t>
        </is>
      </c>
      <c r="N241" t="inlineStr">
        <is>
          <t>Natuf | Reel | Brand Ambassador | Heard Of Owning A Cafe | V1</t>
        </is>
      </c>
      <c r="O241" t="inlineStr">
        <is>
          <t>In House Natuf</t>
        </is>
      </c>
      <c r="P241" t="inlineStr">
        <is>
          <t>Facebook</t>
        </is>
      </c>
      <c r="Q241" t="inlineStr">
        <is>
          <t>Marshal Malbari</t>
        </is>
      </c>
      <c r="R241" t="inlineStr">
        <is>
          <t>Drishti Lodhia</t>
        </is>
      </c>
      <c r="S241" t="inlineStr">
        <is>
          <t>-</t>
        </is>
      </c>
      <c r="T241" t="inlineStr">
        <is>
          <t>Nashik</t>
        </is>
      </c>
      <c r="U241" t="inlineStr">
        <is>
          <t xml:space="preserve"> </t>
        </is>
      </c>
      <c r="V241" t="n">
        <v>1</v>
      </c>
      <c r="W241" t="n">
        <v>1</v>
      </c>
      <c r="X241" t="inlineStr">
        <is>
          <t>XXXXXX9379</t>
        </is>
      </c>
      <c r="Y241" s="72" t="n">
        <v>46326.52037037037</v>
      </c>
    </row>
    <row r="242">
      <c r="A242" s="39" t="inlineStr">
        <is>
          <t>6ae37933fbb16d1f38262d55</t>
        </is>
      </c>
      <c r="B242" s="72" t="n">
        <v>46324.93049768519</v>
      </c>
      <c r="C242" s="70" t="n">
        <v>46324</v>
      </c>
      <c r="D242" t="inlineStr">
        <is>
          <t>2026-10</t>
        </is>
      </c>
      <c r="E242" t="inlineStr">
        <is>
          <t>Wk of 2026-10-26</t>
        </is>
      </c>
      <c r="F242" t="inlineStr">
        <is>
          <t>Attempt 1</t>
        </is>
      </c>
      <c r="G242" s="39" t="str">
        <f>IF(ISNUMBER(MATCH(F242,QualityStatuses,0)),"Quality Lead","Non-Quality Lead")</f>
        <v>Non-Quality Lead</v>
      </c>
      <c r="H242" s="39" t="str">
        <f>IFERROR(INDEX(CampTypes,MATCH(I242,CampList,0)),"Unattributed")</f>
        <v>New</v>
      </c>
      <c r="I242" t="inlineStr">
        <is>
          <t>ABO | Natuf | Leads | Master Franchise | India | Oct26 | V1</t>
        </is>
      </c>
      <c r="J242" t="inlineStr">
        <is>
          <t>ABO | Natuf | Leads | Master Franchise | India | Oct26 | V1</t>
        </is>
      </c>
      <c r="K242" t="inlineStr">
        <is>
          <t>Direct (campaign tagged in CRM)</t>
        </is>
      </c>
      <c r="L242" t="inlineStr">
        <is>
          <t>Natuf | Business Owners | Tier1 + Growth Cities | Oct26 | V1</t>
        </is>
      </c>
      <c r="M242" t="inlineStr">
        <is>
          <t>Natuf | Business Owners | Tier1 + Growth Cities | Oct26 | V1</t>
        </is>
      </c>
      <c r="N242" t="inlineStr">
        <is>
          <t>Natuf | Static | Become A Levantine Food | V1</t>
        </is>
      </c>
      <c r="O242" t="inlineStr">
        <is>
          <t>Natuf_MF</t>
        </is>
      </c>
      <c r="P242" t="inlineStr">
        <is>
          <t>Facebook</t>
        </is>
      </c>
      <c r="Q242" t="inlineStr">
        <is>
          <t>Marshal Malbari</t>
        </is>
      </c>
      <c r="R242" t="inlineStr">
        <is>
          <t>Drishti Lodhia</t>
        </is>
      </c>
      <c r="S242" t="inlineStr">
        <is>
          <t>-</t>
        </is>
      </c>
      <c r="T242" t="inlineStr">
        <is>
          <t>Raipur</t>
        </is>
      </c>
      <c r="U242" t="inlineStr">
        <is>
          <t xml:space="preserve"> </t>
        </is>
      </c>
      <c r="V242" t="n">
        <v>1</v>
      </c>
      <c r="W242" t="n">
        <v>1</v>
      </c>
      <c r="X242" t="inlineStr">
        <is>
          <t>XXXXXX5800</t>
        </is>
      </c>
      <c r="Y242" s="72" t="n">
        <v>46326.52037037037</v>
      </c>
    </row>
    <row r="243">
      <c r="A243" s="39" t="inlineStr">
        <is>
          <t>6ae376c141ad474a5c1a8620</t>
        </is>
      </c>
      <c r="B243" s="72" t="n">
        <v>46324.92325231482</v>
      </c>
      <c r="C243" s="70" t="n">
        <v>46324</v>
      </c>
      <c r="D243" t="inlineStr">
        <is>
          <t>2026-10</t>
        </is>
      </c>
      <c r="E243" t="inlineStr">
        <is>
          <t>Wk of 2026-10-26</t>
        </is>
      </c>
      <c r="F243" t="inlineStr">
        <is>
          <t>Attempt 2</t>
        </is>
      </c>
      <c r="G243" s="39" t="str">
        <f>IF(ISNUMBER(MATCH(F243,QualityStatuses,0)),"Quality Lead","Non-Quality Lead")</f>
        <v>Non-Quality Lead</v>
      </c>
      <c r="H243" s="39" t="str">
        <f>IFERROR(INDEX(CampTypes,MATCH(I243,CampList,0)),"Unattributed")</f>
        <v>New</v>
      </c>
      <c r="I243" t="inlineStr">
        <is>
          <t>ABO | Natuf | Leads | Unit Franchise | India | Oct26 | V1</t>
        </is>
      </c>
      <c r="J243" t="inlineStr">
        <is>
          <t>ABO | Natuf | Leads | Unit Franchise | India | Oct26 | V1</t>
        </is>
      </c>
      <c r="K243" t="inlineStr">
        <is>
          <t>Direct (campaign tagged in CRM)</t>
        </is>
      </c>
      <c r="L243" t="inlineStr">
        <is>
          <t>Natuf | LAL 1% | India | Jul26 | V1</t>
        </is>
      </c>
      <c r="M243" t="inlineStr">
        <is>
          <t>Natuf | LAL 1% | India | Jul26 | V1</t>
        </is>
      </c>
      <c r="N243" t="inlineStr">
        <is>
          <t>Natuf | Reel | Brand Ambassador | Heard Of Owning A Cafe | V1</t>
        </is>
      </c>
      <c r="O243" t="inlineStr">
        <is>
          <t>In House Natuf</t>
        </is>
      </c>
      <c r="P243" t="inlineStr">
        <is>
          <t>Facebook</t>
        </is>
      </c>
      <c r="Q243" t="inlineStr">
        <is>
          <t>Omkar Navge</t>
        </is>
      </c>
      <c r="R243" t="inlineStr">
        <is>
          <t>Shambhavi</t>
        </is>
      </c>
      <c r="S243" t="inlineStr">
        <is>
          <t>-</t>
        </is>
      </c>
      <c r="T243" t="inlineStr">
        <is>
          <t>Kakinada</t>
        </is>
      </c>
      <c r="U243" t="inlineStr">
        <is>
          <t xml:space="preserve"> </t>
        </is>
      </c>
      <c r="V243" t="n">
        <v>2</v>
      </c>
      <c r="W243" t="n">
        <v>0</v>
      </c>
      <c r="X243" t="inlineStr">
        <is>
          <t>XXXXXX3348</t>
        </is>
      </c>
      <c r="Y243" s="72" t="n">
        <v>46326.52543981482</v>
      </c>
    </row>
    <row r="244">
      <c r="A244" s="39" t="inlineStr">
        <is>
          <t>6ae37627a7da11222f4ee5d0</t>
        </is>
      </c>
      <c r="B244" s="72" t="n">
        <v>46324.92146990741</v>
      </c>
      <c r="C244" s="70" t="n">
        <v>46324</v>
      </c>
      <c r="D244" t="inlineStr">
        <is>
          <t>2026-10</t>
        </is>
      </c>
      <c r="E244" t="inlineStr">
        <is>
          <t>Wk of 2026-10-26</t>
        </is>
      </c>
      <c r="F244" t="inlineStr">
        <is>
          <t>Attempt 1</t>
        </is>
      </c>
      <c r="G244" s="39" t="str">
        <f>IF(ISNUMBER(MATCH(F244,QualityStatuses,0)),"Quality Lead","Non-Quality Lead")</f>
        <v>Non-Quality Lead</v>
      </c>
      <c r="H244" s="39" t="str">
        <f>IFERROR(INDEX(CampTypes,MATCH(I244,CampList,0)),"Unattributed")</f>
        <v>New</v>
      </c>
      <c r="I244" t="inlineStr">
        <is>
          <t>ABO | Natuf | Leads | Unit Franchise | India | Oct26 | V1</t>
        </is>
      </c>
      <c r="J244" t="inlineStr">
        <is>
          <t>ABO | Natuf | Leads | Unit Franchise | India | Oct26 | V1</t>
        </is>
      </c>
      <c r="K244" t="inlineStr">
        <is>
          <t>Direct (campaign tagged in CRM)</t>
        </is>
      </c>
      <c r="L244" t="inlineStr">
        <is>
          <t>Natuf | LAL 1% | India | Jul26 | V1</t>
        </is>
      </c>
      <c r="M244" t="inlineStr">
        <is>
          <t>Natuf | LAL 1% | India | Jul26 | V1</t>
        </is>
      </c>
      <c r="N244" t="inlineStr">
        <is>
          <t>Natuf | Reel | Brand Ambassador | Heard Of Owning A Cafe | V1</t>
        </is>
      </c>
      <c r="O244" t="inlineStr">
        <is>
          <t>In House Natuf</t>
        </is>
      </c>
      <c r="P244" t="inlineStr">
        <is>
          <t>Facebook</t>
        </is>
      </c>
      <c r="Q244" t="inlineStr">
        <is>
          <t>Marshal Malbari</t>
        </is>
      </c>
      <c r="R244" t="inlineStr">
        <is>
          <t>Shubham Menon</t>
        </is>
      </c>
      <c r="S244" t="inlineStr">
        <is>
          <t>-</t>
        </is>
      </c>
      <c r="T244" t="inlineStr">
        <is>
          <t>Deoria</t>
        </is>
      </c>
      <c r="U244" t="inlineStr">
        <is>
          <t xml:space="preserve"> </t>
        </is>
      </c>
      <c r="V244" t="n">
        <v>2</v>
      </c>
      <c r="W244" t="n">
        <v>0</v>
      </c>
      <c r="X244" t="inlineStr">
        <is>
          <t>XXXXXX6433</t>
        </is>
      </c>
      <c r="Y244" s="72" t="n">
        <v>46326.52037037037</v>
      </c>
    </row>
    <row r="245">
      <c r="A245" s="39" t="inlineStr">
        <is>
          <t>6ae375aa5015c946de6c1a9c</t>
        </is>
      </c>
      <c r="B245" s="72" t="n">
        <v>46324.92002314814</v>
      </c>
      <c r="C245" s="70" t="n">
        <v>46324</v>
      </c>
      <c r="D245" t="inlineStr">
        <is>
          <t>2026-10</t>
        </is>
      </c>
      <c r="E245" t="inlineStr">
        <is>
          <t>Wk of 2026-10-26</t>
        </is>
      </c>
      <c r="F245" t="inlineStr">
        <is>
          <t>Connected</t>
        </is>
      </c>
      <c r="G245" s="39" t="str">
        <f>IF(ISNUMBER(MATCH(F245,QualityStatuses,0)),"Quality Lead","Non-Quality Lead")</f>
        <v>Non-Quality Lead</v>
      </c>
      <c r="H245" s="39" t="str">
        <f>IFERROR(INDEX(CampTypes,MATCH(I245,CampList,0)),"Unattributed")</f>
        <v>New</v>
      </c>
      <c r="I245" t="inlineStr">
        <is>
          <t>ABO | Natuf | Leads | Unit Franchise | India | Oct26 | V1</t>
        </is>
      </c>
      <c r="J245" t="inlineStr">
        <is>
          <t>ABO | Natuf | Leads | Unit Franchise | India | Oct26 | V1</t>
        </is>
      </c>
      <c r="K245" t="inlineStr">
        <is>
          <t>Direct (campaign tagged in CRM)</t>
        </is>
      </c>
      <c r="L245" t="inlineStr">
        <is>
          <t>Natuf | Investors | Tier1 + Growth Cities | Oct26 | V1</t>
        </is>
      </c>
      <c r="M245" t="inlineStr">
        <is>
          <t>Natuf | Investors | Tier1 + Growth Cities | Oct26 | V1</t>
        </is>
      </c>
      <c r="N245" t="inlineStr">
        <is>
          <t>Natuf | Reel | Brand Ambassador | Heard Of Owning A Cafe | V1</t>
        </is>
      </c>
      <c r="O245" t="inlineStr">
        <is>
          <t>In House Natuf</t>
        </is>
      </c>
      <c r="P245" t="inlineStr">
        <is>
          <t>Facebook</t>
        </is>
      </c>
      <c r="Q245" t="inlineStr">
        <is>
          <t>Omkar Navge</t>
        </is>
      </c>
      <c r="R245" t="inlineStr">
        <is>
          <t>Shambhavi</t>
        </is>
      </c>
      <c r="S245" t="inlineStr">
        <is>
          <t>-</t>
        </is>
      </c>
      <c r="T245" t="inlineStr">
        <is>
          <t>vizag</t>
        </is>
      </c>
      <c r="U245" t="inlineStr">
        <is>
          <t xml:space="preserve"> </t>
        </is>
      </c>
      <c r="V245" t="n">
        <v>2</v>
      </c>
      <c r="W245" t="n">
        <v>2</v>
      </c>
      <c r="X245" t="inlineStr">
        <is>
          <t>XXXXXX8988</t>
        </is>
      </c>
      <c r="Y245" s="72" t="n">
        <v>46326.5272337963</v>
      </c>
    </row>
    <row r="246">
      <c r="A246" s="39" t="inlineStr">
        <is>
          <t>6ae37597fbb16d1f382629c3</t>
        </is>
      </c>
      <c r="B246" s="72" t="n">
        <v>46324.91980324074</v>
      </c>
      <c r="C246" s="70" t="n">
        <v>46324</v>
      </c>
      <c r="D246" t="inlineStr">
        <is>
          <t>2026-10</t>
        </is>
      </c>
      <c r="E246" t="inlineStr">
        <is>
          <t>Wk of 2026-10-26</t>
        </is>
      </c>
      <c r="F246" t="inlineStr">
        <is>
          <t>Attempt 2</t>
        </is>
      </c>
      <c r="G246" s="39" t="str">
        <f>IF(ISNUMBER(MATCH(F246,QualityStatuses,0)),"Quality Lead","Non-Quality Lead")</f>
        <v>Non-Quality Lead</v>
      </c>
      <c r="H246" s="39" t="str">
        <f>IFERROR(INDEX(CampTypes,MATCH(I246,CampList,0)),"Unattributed")</f>
        <v>New</v>
      </c>
      <c r="I246" t="inlineStr">
        <is>
          <t>ABO | Natuf | Leads | Unit Franchise | India | Oct26 | V1</t>
        </is>
      </c>
      <c r="J246" t="inlineStr">
        <is>
          <t>ABO | Natuf | Leads | Unit Franchise | India | Oct26 | V1</t>
        </is>
      </c>
      <c r="K246" t="inlineStr">
        <is>
          <t>Direct (campaign tagged in CRM)</t>
        </is>
      </c>
      <c r="L246" t="inlineStr">
        <is>
          <t>Natuf | Investors | Tier1 + Growth Cities | Oct26 | V1</t>
        </is>
      </c>
      <c r="M246" t="inlineStr">
        <is>
          <t>Natuf | Investors | Tier1 + Growth Cities | Oct26 | V1</t>
        </is>
      </c>
      <c r="N246" t="inlineStr">
        <is>
          <t>Natuf | Reel | Brand Ambassador | Heard Of Owning A Cafe | V1</t>
        </is>
      </c>
      <c r="O246" t="inlineStr">
        <is>
          <t>In House Natuf</t>
        </is>
      </c>
      <c r="P246" t="inlineStr">
        <is>
          <t>Facebook</t>
        </is>
      </c>
      <c r="Q246" t="inlineStr">
        <is>
          <t>Omkar Navge</t>
        </is>
      </c>
      <c r="R246" t="inlineStr">
        <is>
          <t>Shambhavi</t>
        </is>
      </c>
      <c r="S246" t="inlineStr">
        <is>
          <t>-</t>
        </is>
      </c>
      <c r="T246" t="inlineStr">
        <is>
          <t>Mysore</t>
        </is>
      </c>
      <c r="U246" t="inlineStr">
        <is>
          <t xml:space="preserve"> </t>
        </is>
      </c>
      <c r="V246" t="n">
        <v>2</v>
      </c>
      <c r="W246" t="n">
        <v>1</v>
      </c>
      <c r="X246" t="inlineStr">
        <is>
          <t>XXXXXX2315</t>
        </is>
      </c>
      <c r="Y246" s="72" t="n">
        <v>46326.53011574074</v>
      </c>
    </row>
    <row r="247">
      <c r="A247" s="39" t="inlineStr">
        <is>
          <t>6ae371740409ac183b8765ee</t>
        </is>
      </c>
      <c r="B247" s="72" t="n">
        <v>46324.90754629629</v>
      </c>
      <c r="C247" s="70" t="n">
        <v>46324</v>
      </c>
      <c r="D247" t="inlineStr">
        <is>
          <t>2026-10</t>
        </is>
      </c>
      <c r="E247" t="inlineStr">
        <is>
          <t>Wk of 2026-10-26</t>
        </is>
      </c>
      <c r="F247" t="inlineStr">
        <is>
          <t>Details Shared</t>
        </is>
      </c>
      <c r="G247" s="39" t="str">
        <f>IF(ISNUMBER(MATCH(F247,QualityStatuses,0)),"Quality Lead","Non-Quality Lead")</f>
        <v>Quality Lead</v>
      </c>
      <c r="H247" s="39" t="str">
        <f>IFERROR(INDEX(CampTypes,MATCH(I247,CampList,0)),"Unattributed")</f>
        <v>New</v>
      </c>
      <c r="I247" t="inlineStr">
        <is>
          <t>ABO | Natuf | Leads | Unit Franchise | India | Oct26 | V1</t>
        </is>
      </c>
      <c r="J247" t="inlineStr">
        <is>
          <t>ABO | Natuf | Leads | Unit Franchise | India | Oct26 | V1</t>
        </is>
      </c>
      <c r="K247" t="inlineStr">
        <is>
          <t>Direct (campaign tagged in CRM)</t>
        </is>
      </c>
      <c r="L247" t="inlineStr">
        <is>
          <t>Natuf | Investors | Tier1 + Growth Cities | Oct26 | V1</t>
        </is>
      </c>
      <c r="M247" t="inlineStr">
        <is>
          <t>Natuf | Investors | Tier1 + Growth Cities | Oct26 | V1</t>
        </is>
      </c>
      <c r="N247" t="inlineStr">
        <is>
          <t>Natuf | Reel | Brand Ambassador | Heard Of Owning A Cafe | V1</t>
        </is>
      </c>
      <c r="O247" t="inlineStr">
        <is>
          <t>In House Natuf</t>
        </is>
      </c>
      <c r="P247" t="inlineStr">
        <is>
          <t>Facebook</t>
        </is>
      </c>
      <c r="Q247" t="inlineStr">
        <is>
          <t>Vikas Pathak</t>
        </is>
      </c>
      <c r="R247" t="inlineStr">
        <is>
          <t>Hriday Jindal</t>
        </is>
      </c>
      <c r="S247" t="inlineStr">
        <is>
          <t>-</t>
        </is>
      </c>
      <c r="T247" t="inlineStr">
        <is>
          <t>Bhubaneswar</t>
        </is>
      </c>
      <c r="U247" t="inlineStr">
        <is>
          <t xml:space="preserve"> </t>
        </is>
      </c>
      <c r="V247" t="n">
        <v>1</v>
      </c>
      <c r="W247" t="n">
        <v>1</v>
      </c>
      <c r="X247" t="inlineStr">
        <is>
          <t>XXXXXX2650</t>
        </is>
      </c>
      <c r="Y247" s="72" t="n">
        <v>46326.52037037037</v>
      </c>
    </row>
    <row r="248">
      <c r="A248" s="39" t="inlineStr">
        <is>
          <t>6ae36e21244b7a207e8405e9</t>
        </is>
      </c>
      <c r="B248" s="72" t="n">
        <v>46324.89769675926</v>
      </c>
      <c r="C248" s="70" t="n">
        <v>46324</v>
      </c>
      <c r="D248" t="inlineStr">
        <is>
          <t>2026-10</t>
        </is>
      </c>
      <c r="E248" t="inlineStr">
        <is>
          <t>Wk of 2026-10-26</t>
        </is>
      </c>
      <c r="F248" t="inlineStr">
        <is>
          <t>Attempt 1</t>
        </is>
      </c>
      <c r="G248" s="39" t="str">
        <f>IF(ISNUMBER(MATCH(F248,QualityStatuses,0)),"Quality Lead","Non-Quality Lead")</f>
        <v>Non-Quality Lead</v>
      </c>
      <c r="H248" s="39" t="str">
        <f>IFERROR(INDEX(CampTypes,MATCH(I248,CampList,0)),"Unattributed")</f>
        <v>New</v>
      </c>
      <c r="I248" t="inlineStr">
        <is>
          <t>ABO | Natuf | Leads | Unit Franchise | India | Oct26 | V1</t>
        </is>
      </c>
      <c r="J248" t="inlineStr">
        <is>
          <t>ABO | Natuf | Leads | Unit Franchise | India | Oct26 | V1</t>
        </is>
      </c>
      <c r="K248" t="inlineStr">
        <is>
          <t>Direct (campaign tagged in CRM)</t>
        </is>
      </c>
      <c r="L248" t="inlineStr">
        <is>
          <t>Natuf | Business Owners | Tier1 + Growth Cities | Oct26 | V1</t>
        </is>
      </c>
      <c r="M248" t="inlineStr">
        <is>
          <t>Natuf | Business Owners | Tier1 + Growth Cities | Oct26 | V1</t>
        </is>
      </c>
      <c r="N248" t="inlineStr">
        <is>
          <t>Natuf | Reel | Brand Ambassador | Heard Of Owning A Cafe | V1</t>
        </is>
      </c>
      <c r="O248" t="inlineStr">
        <is>
          <t>In House Natuf</t>
        </is>
      </c>
      <c r="P248" t="inlineStr">
        <is>
          <t>Facebook</t>
        </is>
      </c>
      <c r="Q248" t="inlineStr">
        <is>
          <t>Omkar Navge</t>
        </is>
      </c>
      <c r="R248" t="inlineStr">
        <is>
          <t>Jasmine</t>
        </is>
      </c>
      <c r="S248" t="inlineStr">
        <is>
          <t>-</t>
        </is>
      </c>
      <c r="T248" t="inlineStr">
        <is>
          <t>chinchwad</t>
        </is>
      </c>
      <c r="U248" t="inlineStr">
        <is>
          <t xml:space="preserve"> </t>
        </is>
      </c>
      <c r="V248" t="n">
        <v>1</v>
      </c>
      <c r="W248" t="n">
        <v>0</v>
      </c>
      <c r="X248" t="inlineStr">
        <is>
          <t>XXXXXX2913</t>
        </is>
      </c>
      <c r="Y248" s="72" t="n">
        <v>46326.52037037037</v>
      </c>
    </row>
    <row r="249">
      <c r="A249" s="39" t="inlineStr">
        <is>
          <t>6ae36d5120c804e6f5c6ef3e</t>
        </is>
      </c>
      <c r="B249" s="72" t="n">
        <v>46324.89528935185</v>
      </c>
      <c r="C249" s="70" t="n">
        <v>46324</v>
      </c>
      <c r="D249" t="inlineStr">
        <is>
          <t>2026-10</t>
        </is>
      </c>
      <c r="E249" t="inlineStr">
        <is>
          <t>Wk of 2026-10-26</t>
        </is>
      </c>
      <c r="F249" t="inlineStr">
        <is>
          <t>Details Shared</t>
        </is>
      </c>
      <c r="G249" s="39" t="str">
        <f>IF(ISNUMBER(MATCH(F249,QualityStatuses,0)),"Quality Lead","Non-Quality Lead")</f>
        <v>Quality Lead</v>
      </c>
      <c r="H249" s="39" t="str">
        <f>IFERROR(INDEX(CampTypes,MATCH(I249,CampList,0)),"Unattributed")</f>
        <v>New</v>
      </c>
      <c r="I249" t="inlineStr">
        <is>
          <t>ABO | Natuf | Leads | Unit Franchise | India | Oct26 | V1</t>
        </is>
      </c>
      <c r="J249" t="inlineStr">
        <is>
          <t>ABO | Natuf | Leads | Unit Franchise | India | Oct26 | V1</t>
        </is>
      </c>
      <c r="K249" t="inlineStr">
        <is>
          <t>Direct (campaign tagged in CRM)</t>
        </is>
      </c>
      <c r="L249" t="inlineStr">
        <is>
          <t>Natuf | LAL 1% | India | Jul26 | V1</t>
        </is>
      </c>
      <c r="M249" t="inlineStr">
        <is>
          <t>Natuf | LAL 1% | India | Jul26 | V1</t>
        </is>
      </c>
      <c r="N249" t="inlineStr">
        <is>
          <t>Natuf | Reel | Brand Ambassador | Heard Of Owning A Cafe | V1</t>
        </is>
      </c>
      <c r="O249" t="inlineStr">
        <is>
          <t>In House Natuf</t>
        </is>
      </c>
      <c r="P249" t="inlineStr">
        <is>
          <t>Facebook</t>
        </is>
      </c>
      <c r="Q249" t="inlineStr">
        <is>
          <t>Vikas Pathak</t>
        </is>
      </c>
      <c r="R249" t="inlineStr">
        <is>
          <t xml:space="preserve">Karan </t>
        </is>
      </c>
      <c r="S249" t="inlineStr">
        <is>
          <t>-</t>
        </is>
      </c>
      <c r="T249" t="inlineStr">
        <is>
          <t>Agra</t>
        </is>
      </c>
      <c r="U249" t="inlineStr">
        <is>
          <t xml:space="preserve"> </t>
        </is>
      </c>
      <c r="V249" t="n">
        <v>1</v>
      </c>
      <c r="W249" t="n">
        <v>1</v>
      </c>
      <c r="X249" t="inlineStr">
        <is>
          <t>XXXXXX4747</t>
        </is>
      </c>
      <c r="Y249" s="72" t="n">
        <v>46326.52037037037</v>
      </c>
    </row>
    <row r="250">
      <c r="A250" s="39" t="inlineStr">
        <is>
          <t>6ae36cd94544eedf06acf5a9</t>
        </is>
      </c>
      <c r="B250" s="72" t="n">
        <v>46324.89390046296</v>
      </c>
      <c r="C250" s="70" t="n">
        <v>46324</v>
      </c>
      <c r="D250" t="inlineStr">
        <is>
          <t>2026-10</t>
        </is>
      </c>
      <c r="E250" t="inlineStr">
        <is>
          <t>Wk of 2026-10-26</t>
        </is>
      </c>
      <c r="F250" t="inlineStr">
        <is>
          <t>Attempt 1</t>
        </is>
      </c>
      <c r="G250" s="39" t="str">
        <f>IF(ISNUMBER(MATCH(F250,QualityStatuses,0)),"Quality Lead","Non-Quality Lead")</f>
        <v>Non-Quality Lead</v>
      </c>
      <c r="H250" s="39" t="str">
        <f>IFERROR(INDEX(CampTypes,MATCH(I250,CampList,0)),"Unattributed")</f>
        <v>New</v>
      </c>
      <c r="I250" t="inlineStr">
        <is>
          <t>ABO | Natuf | Leads | Unit Franchise | India | Oct26 | V1</t>
        </is>
      </c>
      <c r="J250" t="inlineStr">
        <is>
          <t>ABO | Natuf | Leads | Unit Franchise | India | Oct26 | V1</t>
        </is>
      </c>
      <c r="K250" t="inlineStr">
        <is>
          <t>Direct (campaign tagged in CRM)</t>
        </is>
      </c>
      <c r="L250" t="inlineStr">
        <is>
          <t>Natuf | LAL 1% | India | Jul26 | V1</t>
        </is>
      </c>
      <c r="M250" t="inlineStr">
        <is>
          <t>Natuf | LAL 1% | India | Jul26 | V1</t>
        </is>
      </c>
      <c r="N250" t="inlineStr">
        <is>
          <t>Natuf | Reel | Brand Ambassador | Heard Of Owning A Cafe | V1</t>
        </is>
      </c>
      <c r="O250" t="inlineStr">
        <is>
          <t>In House Natuf</t>
        </is>
      </c>
      <c r="P250" t="inlineStr">
        <is>
          <t>Facebook</t>
        </is>
      </c>
      <c r="Q250" t="inlineStr">
        <is>
          <t>Vikas Pathak</t>
        </is>
      </c>
      <c r="R250" t="inlineStr">
        <is>
          <t>Anish kaundal</t>
        </is>
      </c>
      <c r="S250" t="inlineStr">
        <is>
          <t>-</t>
        </is>
      </c>
      <c r="T250" t="inlineStr">
        <is>
          <t>Anantnag</t>
        </is>
      </c>
      <c r="U250" t="inlineStr">
        <is>
          <t xml:space="preserve"> </t>
        </is>
      </c>
      <c r="V250" t="n">
        <v>1</v>
      </c>
      <c r="W250" t="n">
        <v>0</v>
      </c>
      <c r="X250" t="inlineStr">
        <is>
          <t>XXXXXX4334</t>
        </is>
      </c>
      <c r="Y250" s="72" t="n">
        <v>46326.52037037037</v>
      </c>
    </row>
    <row r="251">
      <c r="A251" s="39" t="inlineStr">
        <is>
          <t>6ae36c828121b7f210f9a345</t>
        </is>
      </c>
      <c r="B251" s="72" t="n">
        <v>46324.89289351852</v>
      </c>
      <c r="C251" s="70" t="n">
        <v>46324</v>
      </c>
      <c r="D251" t="inlineStr">
        <is>
          <t>2026-10</t>
        </is>
      </c>
      <c r="E251" t="inlineStr">
        <is>
          <t>Wk of 2026-10-26</t>
        </is>
      </c>
      <c r="F251" t="inlineStr">
        <is>
          <t>Qualified</t>
        </is>
      </c>
      <c r="G251" s="39" t="str">
        <f>IF(ISNUMBER(MATCH(F251,QualityStatuses,0)),"Quality Lead","Non-Quality Lead")</f>
        <v>Quality Lead</v>
      </c>
      <c r="H251" s="39" t="str">
        <f>IFERROR(INDEX(CampTypes,MATCH(I251,CampList,0)),"Unattributed")</f>
        <v>New</v>
      </c>
      <c r="I251" t="inlineStr">
        <is>
          <t>ABO | Natuf | Leads | Unit Franchise | India | Oct26 | V1</t>
        </is>
      </c>
      <c r="J251" t="inlineStr">
        <is>
          <t>ABO | Natuf | Leads | Unit Franchise | India | Oct26 | V1</t>
        </is>
      </c>
      <c r="K251" t="inlineStr">
        <is>
          <t>Direct (campaign tagged in CRM)</t>
        </is>
      </c>
      <c r="L251" t="inlineStr">
        <is>
          <t>Natuf | LAL 1% | India | Jul26 | V1</t>
        </is>
      </c>
      <c r="M251" t="inlineStr">
        <is>
          <t>Natuf | LAL 1% | India | Jul26 | V1</t>
        </is>
      </c>
      <c r="N251" t="inlineStr">
        <is>
          <t>Natuf | Reel | Brand Ambassador | Heard Of Owning A Cafe | V1</t>
        </is>
      </c>
      <c r="O251" t="inlineStr">
        <is>
          <t>In House Natuf</t>
        </is>
      </c>
      <c r="P251" t="inlineStr">
        <is>
          <t>Facebook</t>
        </is>
      </c>
      <c r="Q251" t="inlineStr">
        <is>
          <t>Omkar Navge</t>
        </is>
      </c>
      <c r="R251" t="inlineStr">
        <is>
          <t>Shambhavi</t>
        </is>
      </c>
      <c r="S251" t="inlineStr">
        <is>
          <t>-</t>
        </is>
      </c>
      <c r="T251" t="inlineStr">
        <is>
          <t>Rewari</t>
        </is>
      </c>
      <c r="U251" t="inlineStr">
        <is>
          <t xml:space="preserve"> </t>
        </is>
      </c>
      <c r="V251" t="n">
        <v>3</v>
      </c>
      <c r="W251" t="n">
        <v>2</v>
      </c>
      <c r="X251" t="inlineStr">
        <is>
          <t>XXXXXX5644</t>
        </is>
      </c>
      <c r="Y251" s="72" t="n">
        <v>46326.52037037037</v>
      </c>
    </row>
    <row r="252">
      <c r="A252" s="39" t="inlineStr">
        <is>
          <t>6ae36bb8d2bfa6943c50688d</t>
        </is>
      </c>
      <c r="B252" s="72" t="n">
        <v>46324.89055555555</v>
      </c>
      <c r="C252" s="70" t="n">
        <v>46324</v>
      </c>
      <c r="D252" t="inlineStr">
        <is>
          <t>2026-10</t>
        </is>
      </c>
      <c r="E252" t="inlineStr">
        <is>
          <t>Wk of 2026-10-26</t>
        </is>
      </c>
      <c r="F252" t="inlineStr">
        <is>
          <t>Attempt 1</t>
        </is>
      </c>
      <c r="G252" s="39" t="str">
        <f>IF(ISNUMBER(MATCH(F252,QualityStatuses,0)),"Quality Lead","Non-Quality Lead")</f>
        <v>Non-Quality Lead</v>
      </c>
      <c r="H252" s="39" t="str">
        <f>IFERROR(INDEX(CampTypes,MATCH(I252,CampList,0)),"Unattributed")</f>
        <v>New</v>
      </c>
      <c r="I252" t="inlineStr">
        <is>
          <t>ABO | Natuf | Leads | Unit Franchise | India | Oct26 | V1</t>
        </is>
      </c>
      <c r="J252" t="inlineStr">
        <is>
          <t>ABO | Natuf | Leads | Unit Franchise | India | Oct26 | V1</t>
        </is>
      </c>
      <c r="K252" t="inlineStr">
        <is>
          <t>Direct (campaign tagged in CRM)</t>
        </is>
      </c>
      <c r="L252" t="inlineStr">
        <is>
          <t>Natuf | Broad | Tier1 + Growth Cities | Oct26 | V1</t>
        </is>
      </c>
      <c r="M252" t="inlineStr">
        <is>
          <t>Natuf | Broad | Tier1 + Growth Cities | Oct26 | V1</t>
        </is>
      </c>
      <c r="N252" t="inlineStr">
        <is>
          <t>Natuf | Reel | Brand Ambassador | Heard Of Owning A Cafe | V1</t>
        </is>
      </c>
      <c r="O252" t="inlineStr">
        <is>
          <t>In House Natuf</t>
        </is>
      </c>
      <c r="P252" t="inlineStr">
        <is>
          <t>Facebook</t>
        </is>
      </c>
      <c r="Q252" t="inlineStr">
        <is>
          <t>Omkar Navge</t>
        </is>
      </c>
      <c r="R252" t="inlineStr">
        <is>
          <t>Jasmine</t>
        </is>
      </c>
      <c r="S252" t="inlineStr">
        <is>
          <t>-</t>
        </is>
      </c>
      <c r="T252" t="inlineStr">
        <is>
          <t>Lucknow</t>
        </is>
      </c>
      <c r="U252" t="inlineStr">
        <is>
          <t xml:space="preserve"> </t>
        </is>
      </c>
      <c r="V252" t="n">
        <v>1</v>
      </c>
      <c r="W252" t="n">
        <v>0</v>
      </c>
      <c r="X252" t="inlineStr">
        <is>
          <t>XXXXXX7578</t>
        </is>
      </c>
      <c r="Y252" s="72" t="n">
        <v>46326.52037037037</v>
      </c>
    </row>
    <row r="253">
      <c r="A253" s="39" t="inlineStr">
        <is>
          <t>6ae36a3608b768fab0625cc6</t>
        </is>
      </c>
      <c r="B253" s="72" t="n">
        <v>46324.88608796296</v>
      </c>
      <c r="C253" s="70" t="n">
        <v>46324</v>
      </c>
      <c r="D253" t="inlineStr">
        <is>
          <t>2026-10</t>
        </is>
      </c>
      <c r="E253" t="inlineStr">
        <is>
          <t>Wk of 2026-10-26</t>
        </is>
      </c>
      <c r="F253" t="inlineStr">
        <is>
          <t>Attempt 1</t>
        </is>
      </c>
      <c r="G253" s="39" t="str">
        <f>IF(ISNUMBER(MATCH(F253,QualityStatuses,0)),"Quality Lead","Non-Quality Lead")</f>
        <v>Non-Quality Lead</v>
      </c>
      <c r="H253" s="39" t="str">
        <f>IFERROR(INDEX(CampTypes,MATCH(I253,CampList,0)),"Unattributed")</f>
        <v>New</v>
      </c>
      <c r="I253" t="inlineStr">
        <is>
          <t>ABO | Natuf | Leads | Unit Franchise | India | Oct26 | V1</t>
        </is>
      </c>
      <c r="J253" t="inlineStr">
        <is>
          <t>ABO | Natuf | Leads | Unit Franchise | India | Oct26 | V1</t>
        </is>
      </c>
      <c r="K253" t="inlineStr">
        <is>
          <t>Direct (campaign tagged in CRM)</t>
        </is>
      </c>
      <c r="L253" t="inlineStr">
        <is>
          <t>Natuf | LAL 1% | India | Jul26 | V1</t>
        </is>
      </c>
      <c r="M253" t="inlineStr">
        <is>
          <t>Natuf | LAL 1% | India | Jul26 | V1</t>
        </is>
      </c>
      <c r="N253" t="inlineStr">
        <is>
          <t>Natuf | Reel | Brand Ambassador | Heard Of Owning A Cafe | V1</t>
        </is>
      </c>
      <c r="O253" t="inlineStr">
        <is>
          <t>In House Natuf</t>
        </is>
      </c>
      <c r="P253" t="inlineStr">
        <is>
          <t>Facebook</t>
        </is>
      </c>
      <c r="Q253" t="inlineStr">
        <is>
          <t>Marshal Malbari</t>
        </is>
      </c>
      <c r="R253" t="inlineStr">
        <is>
          <t>Rudresh Thorat</t>
        </is>
      </c>
      <c r="S253" t="inlineStr">
        <is>
          <t>-</t>
        </is>
      </c>
      <c r="T253" t="inlineStr">
        <is>
          <t>shillong</t>
        </is>
      </c>
      <c r="U253" t="inlineStr">
        <is>
          <t xml:space="preserve"> </t>
        </is>
      </c>
      <c r="V253" t="n">
        <v>1</v>
      </c>
      <c r="W253" t="n">
        <v>0</v>
      </c>
      <c r="X253" t="inlineStr">
        <is>
          <t>XXXXXX3209</t>
        </is>
      </c>
      <c r="Y253" s="72" t="n">
        <v>46326.52037037037</v>
      </c>
    </row>
    <row r="254">
      <c r="A254" s="39" t="inlineStr">
        <is>
          <t>6ae367e6a1410e56d356a78c</t>
        </is>
      </c>
      <c r="B254" s="72" t="n">
        <v>46324.87923611111</v>
      </c>
      <c r="C254" s="70" t="n">
        <v>46324</v>
      </c>
      <c r="D254" t="inlineStr">
        <is>
          <t>2026-10</t>
        </is>
      </c>
      <c r="E254" t="inlineStr">
        <is>
          <t>Wk of 2026-10-26</t>
        </is>
      </c>
      <c r="F254" t="inlineStr">
        <is>
          <t>Attempt 1</t>
        </is>
      </c>
      <c r="G254" s="39" t="str">
        <f>IF(ISNUMBER(MATCH(F254,QualityStatuses,0)),"Quality Lead","Non-Quality Lead")</f>
        <v>Non-Quality Lead</v>
      </c>
      <c r="H254" s="39" t="str">
        <f>IFERROR(INDEX(CampTypes,MATCH(I254,CampList,0)),"Unattributed")</f>
        <v>New</v>
      </c>
      <c r="I254" t="inlineStr">
        <is>
          <t>ABO | Natuf | Leads | Unit Franchise | India | Oct26 | V1</t>
        </is>
      </c>
      <c r="J254" t="inlineStr">
        <is>
          <t>ABO | Natuf | Leads | Unit Franchise | India | Oct26 | V1</t>
        </is>
      </c>
      <c r="K254" t="inlineStr">
        <is>
          <t>Direct (campaign tagged in CRM)</t>
        </is>
      </c>
      <c r="L254" t="inlineStr">
        <is>
          <t>Natuf | Business Owners | Tier1 + Growth Cities | Oct26 | V1</t>
        </is>
      </c>
      <c r="M254" t="inlineStr">
        <is>
          <t>Natuf | Business Owners | Tier1 + Growth Cities | Oct26 | V1</t>
        </is>
      </c>
      <c r="N254" t="inlineStr">
        <is>
          <t>Natuf | Reel | Brand Ambassador | Heard Of Owning A Cafe | V1</t>
        </is>
      </c>
      <c r="O254" t="inlineStr">
        <is>
          <t>In House Natuf</t>
        </is>
      </c>
      <c r="P254" t="inlineStr">
        <is>
          <t>Facebook</t>
        </is>
      </c>
      <c r="Q254" t="inlineStr">
        <is>
          <t>Omkar Navge</t>
        </is>
      </c>
      <c r="R254" t="inlineStr">
        <is>
          <t>Somya</t>
        </is>
      </c>
      <c r="S254" t="inlineStr">
        <is>
          <t>-</t>
        </is>
      </c>
      <c r="T254" t="inlineStr">
        <is>
          <t>Bangalore</t>
        </is>
      </c>
      <c r="U254" t="inlineStr">
        <is>
          <t xml:space="preserve"> </t>
        </is>
      </c>
      <c r="V254" t="n">
        <v>2</v>
      </c>
      <c r="W254" t="n">
        <v>1</v>
      </c>
      <c r="X254" t="inlineStr">
        <is>
          <t>XXXXXX6694</t>
        </is>
      </c>
      <c r="Y254" s="72" t="n">
        <v>46326.52037037037</v>
      </c>
    </row>
    <row r="255">
      <c r="A255" s="39" t="inlineStr">
        <is>
          <t>6ae3679ab9f66bed28d85378</t>
        </is>
      </c>
      <c r="B255" s="72" t="n">
        <v>46324.87835648148</v>
      </c>
      <c r="C255" s="70" t="n">
        <v>46324</v>
      </c>
      <c r="D255" t="inlineStr">
        <is>
          <t>2026-10</t>
        </is>
      </c>
      <c r="E255" t="inlineStr">
        <is>
          <t>Wk of 2026-10-26</t>
        </is>
      </c>
      <c r="F255" t="inlineStr">
        <is>
          <t>Attempt 1</t>
        </is>
      </c>
      <c r="G255" s="39" t="str">
        <f>IF(ISNUMBER(MATCH(F255,QualityStatuses,0)),"Quality Lead","Non-Quality Lead")</f>
        <v>Non-Quality Lead</v>
      </c>
      <c r="H255" s="39" t="str">
        <f>IFERROR(INDEX(CampTypes,MATCH(I255,CampList,0)),"Unattributed")</f>
        <v>New</v>
      </c>
      <c r="I255" t="inlineStr">
        <is>
          <t>ABO | Natuf | Leads | Unit Franchise | India | Oct26 | V1</t>
        </is>
      </c>
      <c r="J255" t="inlineStr">
        <is>
          <t>ABO | Natuf | Leads | Unit Franchise | India | Oct26 | V1</t>
        </is>
      </c>
      <c r="K255" t="inlineStr">
        <is>
          <t>Direct (campaign tagged in CRM)</t>
        </is>
      </c>
      <c r="L255" t="inlineStr">
        <is>
          <t>Natuf | LAL 1% | India | Jul26 | V1</t>
        </is>
      </c>
      <c r="M255" t="inlineStr">
        <is>
          <t>Natuf | LAL 1% | India | Jul26 | V1</t>
        </is>
      </c>
      <c r="N255" t="inlineStr">
        <is>
          <t>Natuf | Reel | Brand Ambassador | Heard Of Owning A Cafe | V1</t>
        </is>
      </c>
      <c r="O255" t="inlineStr">
        <is>
          <t>In House Natuf</t>
        </is>
      </c>
      <c r="P255" t="inlineStr">
        <is>
          <t>Facebook</t>
        </is>
      </c>
      <c r="Q255" t="inlineStr">
        <is>
          <t>Marshal Malbari</t>
        </is>
      </c>
      <c r="R255" t="inlineStr">
        <is>
          <t>Rinkita Virvani</t>
        </is>
      </c>
      <c r="S255" t="inlineStr">
        <is>
          <t>-</t>
        </is>
      </c>
      <c r="T255" t="inlineStr">
        <is>
          <t>Tinsukia Assam</t>
        </is>
      </c>
      <c r="U255" t="inlineStr">
        <is>
          <t xml:space="preserve"> </t>
        </is>
      </c>
      <c r="V255" t="n">
        <v>1</v>
      </c>
      <c r="W255" t="n">
        <v>0</v>
      </c>
      <c r="X255" t="inlineStr">
        <is>
          <t>XXXXXX8485</t>
        </is>
      </c>
      <c r="Y255" s="72" t="n">
        <v>46326.52037037037</v>
      </c>
    </row>
    <row r="256">
      <c r="A256" s="39" t="inlineStr">
        <is>
          <t>6ae36575ea8cae3bc447fa71</t>
        </is>
      </c>
      <c r="B256" s="72" t="n">
        <v>46324.87200231481</v>
      </c>
      <c r="C256" s="70" t="n">
        <v>46324</v>
      </c>
      <c r="D256" t="inlineStr">
        <is>
          <t>2026-10</t>
        </is>
      </c>
      <c r="E256" t="inlineStr">
        <is>
          <t>Wk of 2026-10-26</t>
        </is>
      </c>
      <c r="F256" t="inlineStr">
        <is>
          <t>Attempt 1</t>
        </is>
      </c>
      <c r="G256" s="39" t="str">
        <f>IF(ISNUMBER(MATCH(F256,QualityStatuses,0)),"Quality Lead","Non-Quality Lead")</f>
        <v>Non-Quality Lead</v>
      </c>
      <c r="H256" s="39" t="str">
        <f>IFERROR(INDEX(CampTypes,MATCH(I256,CampList,0)),"Unattributed")</f>
        <v>New</v>
      </c>
      <c r="I256" t="inlineStr">
        <is>
          <t>ABO | Natuf | Leads | Unit Franchise | India | Oct26 | V1</t>
        </is>
      </c>
      <c r="J256" t="inlineStr">
        <is>
          <t>ABO | Natuf | Leads | Unit Franchise | India | Oct26 | V1</t>
        </is>
      </c>
      <c r="K256" t="inlineStr">
        <is>
          <t>Direct (campaign tagged in CRM)</t>
        </is>
      </c>
      <c r="L256" t="inlineStr">
        <is>
          <t>Natuf | LAL 1% | India | Jul26 | V1</t>
        </is>
      </c>
      <c r="M256" t="inlineStr">
        <is>
          <t>Natuf | LAL 1% | India | Jul26 | V1</t>
        </is>
      </c>
      <c r="N256" t="inlineStr">
        <is>
          <t>Natuf | Reel | Brand Ambassador | Heard Of Owning A Cafe | V1</t>
        </is>
      </c>
      <c r="O256" t="inlineStr">
        <is>
          <t>In House Natuf</t>
        </is>
      </c>
      <c r="P256" t="inlineStr">
        <is>
          <t>Facebook</t>
        </is>
      </c>
      <c r="Q256" t="inlineStr">
        <is>
          <t>Omkar Navge</t>
        </is>
      </c>
      <c r="R256" t="inlineStr">
        <is>
          <t>Somya</t>
        </is>
      </c>
      <c r="S256" t="inlineStr">
        <is>
          <t>-</t>
        </is>
      </c>
      <c r="T256" t="inlineStr">
        <is>
          <t>Kochi</t>
        </is>
      </c>
      <c r="U256" t="inlineStr">
        <is>
          <t xml:space="preserve"> </t>
        </is>
      </c>
      <c r="V256" t="n">
        <v>2</v>
      </c>
      <c r="W256" t="n">
        <v>2</v>
      </c>
      <c r="X256" t="inlineStr">
        <is>
          <t>XXXXXX3292</t>
        </is>
      </c>
      <c r="Y256" s="72" t="n">
        <v>46326.52037037037</v>
      </c>
    </row>
    <row r="257">
      <c r="A257" s="39" t="inlineStr">
        <is>
          <t>6ae36573d812fc247c03b9d2</t>
        </is>
      </c>
      <c r="B257" s="72" t="n">
        <v>46324.87197916667</v>
      </c>
      <c r="C257" s="70" t="n">
        <v>46324</v>
      </c>
      <c r="D257" t="inlineStr">
        <is>
          <t>2026-10</t>
        </is>
      </c>
      <c r="E257" t="inlineStr">
        <is>
          <t>Wk of 2026-10-26</t>
        </is>
      </c>
      <c r="F257" t="inlineStr">
        <is>
          <t>Connected</t>
        </is>
      </c>
      <c r="G257" s="39" t="str">
        <f>IF(ISNUMBER(MATCH(F257,QualityStatuses,0)),"Quality Lead","Non-Quality Lead")</f>
        <v>Non-Quality Lead</v>
      </c>
      <c r="H257" s="39" t="str">
        <f>IFERROR(INDEX(CampTypes,MATCH(I257,CampList,0)),"Unattributed")</f>
        <v>New</v>
      </c>
      <c r="I257" t="inlineStr">
        <is>
          <t>ABO | Natuf | Leads | Unit Franchise | India | Oct26 | V1</t>
        </is>
      </c>
      <c r="J257" t="inlineStr">
        <is>
          <t>ABO | Natuf | Leads | Unit Franchise | India | Oct26 | V1</t>
        </is>
      </c>
      <c r="K257" t="inlineStr">
        <is>
          <t>Direct (campaign tagged in CRM)</t>
        </is>
      </c>
      <c r="L257" t="inlineStr">
        <is>
          <t>Natuf | LAL 1% | India | Jul26 | V1</t>
        </is>
      </c>
      <c r="M257" t="inlineStr">
        <is>
          <t>Natuf | LAL 1% | India | Jul26 | V1</t>
        </is>
      </c>
      <c r="N257" t="inlineStr">
        <is>
          <t>Natuf | Reel | Brand Ambassador | Heard Of Owning A Cafe | V1</t>
        </is>
      </c>
      <c r="O257" t="inlineStr">
        <is>
          <t>In House Natuf</t>
        </is>
      </c>
      <c r="P257" t="inlineStr">
        <is>
          <t>Facebook</t>
        </is>
      </c>
      <c r="Q257" t="inlineStr">
        <is>
          <t>Marshal Malbari</t>
        </is>
      </c>
      <c r="R257" t="inlineStr">
        <is>
          <t>Pammi Roy</t>
        </is>
      </c>
      <c r="S257" t="inlineStr">
        <is>
          <t>-</t>
        </is>
      </c>
      <c r="T257" t="inlineStr">
        <is>
          <t>Haridwar</t>
        </is>
      </c>
      <c r="U257" t="inlineStr">
        <is>
          <t xml:space="preserve"> </t>
        </is>
      </c>
      <c r="V257" t="n">
        <v>1</v>
      </c>
      <c r="W257" t="n">
        <v>1</v>
      </c>
      <c r="X257" t="inlineStr">
        <is>
          <t>XXXXXX8166</t>
        </is>
      </c>
      <c r="Y257" s="72" t="n">
        <v>46326.52037037037</v>
      </c>
    </row>
    <row r="258">
      <c r="A258" s="39" t="inlineStr">
        <is>
          <t>6ae35b99805f49bf975e7e9d</t>
        </is>
      </c>
      <c r="B258" s="72" t="n">
        <v>46324.84278935185</v>
      </c>
      <c r="C258" s="70" t="n">
        <v>46324</v>
      </c>
      <c r="D258" t="inlineStr">
        <is>
          <t>2026-10</t>
        </is>
      </c>
      <c r="E258" t="inlineStr">
        <is>
          <t>Wk of 2026-10-26</t>
        </is>
      </c>
      <c r="F258" t="inlineStr">
        <is>
          <t>Attempt 1</t>
        </is>
      </c>
      <c r="G258" s="39" t="str">
        <f>IF(ISNUMBER(MATCH(F258,QualityStatuses,0)),"Quality Lead","Non-Quality Lead")</f>
        <v>Non-Quality Lead</v>
      </c>
      <c r="H258" s="39" t="str">
        <f>IFERROR(INDEX(CampTypes,MATCH(I258,CampList,0)),"Unattributed")</f>
        <v>New</v>
      </c>
      <c r="I258" t="inlineStr">
        <is>
          <t>ABO | Natuf | Leads | Unit Franchise | India | Oct26 | V1</t>
        </is>
      </c>
      <c r="J258" t="inlineStr">
        <is>
          <t>ABO | Natuf | Leads | Unit Franchise | India | Oct26 | V1</t>
        </is>
      </c>
      <c r="K258" t="inlineStr">
        <is>
          <t>Direct (campaign tagged in CRM)</t>
        </is>
      </c>
      <c r="L258" t="inlineStr">
        <is>
          <t>Natuf | Broad | Tier1 + Growth Cities | Oct26 | V1</t>
        </is>
      </c>
      <c r="M258" t="inlineStr">
        <is>
          <t>Natuf | Broad | Tier1 + Growth Cities | Oct26 | V1</t>
        </is>
      </c>
      <c r="N258" t="inlineStr">
        <is>
          <t>Natuf | Reel | Brand Ambassador | Heard Of Owning A Cafe | V1</t>
        </is>
      </c>
      <c r="O258" t="inlineStr">
        <is>
          <t>In House Natuf</t>
        </is>
      </c>
      <c r="P258" t="inlineStr">
        <is>
          <t>Facebook</t>
        </is>
      </c>
      <c r="Q258" t="inlineStr">
        <is>
          <t>Omkar Navge</t>
        </is>
      </c>
      <c r="R258" t="inlineStr">
        <is>
          <t>Jasmine</t>
        </is>
      </c>
      <c r="S258" t="inlineStr">
        <is>
          <t>-</t>
        </is>
      </c>
      <c r="T258" t="inlineStr">
        <is>
          <t>Bhubaneswar</t>
        </is>
      </c>
      <c r="U258" t="inlineStr">
        <is>
          <t xml:space="preserve"> </t>
        </is>
      </c>
      <c r="V258" t="n">
        <v>1</v>
      </c>
      <c r="W258" t="n">
        <v>1</v>
      </c>
      <c r="X258" t="inlineStr">
        <is>
          <t>XXXXXX4810</t>
        </is>
      </c>
      <c r="Y258" s="72" t="n">
        <v>46326.52037037037</v>
      </c>
    </row>
    <row r="259">
      <c r="A259" s="39" t="inlineStr">
        <is>
          <t>6ae35ae1d36b68738469d496</t>
        </is>
      </c>
      <c r="B259" s="72" t="n">
        <v>46324.84065972222</v>
      </c>
      <c r="C259" s="70" t="n">
        <v>46324</v>
      </c>
      <c r="D259" t="inlineStr">
        <is>
          <t>2026-10</t>
        </is>
      </c>
      <c r="E259" t="inlineStr">
        <is>
          <t>Wk of 2026-10-26</t>
        </is>
      </c>
      <c r="F259" t="inlineStr">
        <is>
          <t>Attempt 1</t>
        </is>
      </c>
      <c r="G259" s="39" t="str">
        <f>IF(ISNUMBER(MATCH(F259,QualityStatuses,0)),"Quality Lead","Non-Quality Lead")</f>
        <v>Non-Quality Lead</v>
      </c>
      <c r="H259" s="39" t="str">
        <f>IFERROR(INDEX(CampTypes,MATCH(I259,CampList,0)),"Unattributed")</f>
        <v>New</v>
      </c>
      <c r="I259" t="inlineStr">
        <is>
          <t>ABO | Natuf | Leads | Unit Franchise | India | Oct26 | V1</t>
        </is>
      </c>
      <c r="J259" t="inlineStr">
        <is>
          <t>ABO | Natuf | Leads | Unit Franchise | India | Oct26 | V1</t>
        </is>
      </c>
      <c r="K259" t="inlineStr">
        <is>
          <t>Direct (campaign tagged in CRM)</t>
        </is>
      </c>
      <c r="L259" t="inlineStr">
        <is>
          <t>Natuf | Broad | Tier1 + Growth Cities | Oct26 | V1</t>
        </is>
      </c>
      <c r="M259" t="inlineStr">
        <is>
          <t>Natuf | Broad | Tier1 + Growth Cities | Oct26 | V1</t>
        </is>
      </c>
      <c r="N259" t="inlineStr">
        <is>
          <t>Natuf | Reel | Brand Ambassador | Heard Of Owning A Cafe | V1</t>
        </is>
      </c>
      <c r="O259" t="inlineStr">
        <is>
          <t>In House Natuf</t>
        </is>
      </c>
      <c r="P259" t="inlineStr">
        <is>
          <t>Facebook</t>
        </is>
      </c>
      <c r="Q259" t="inlineStr">
        <is>
          <t>Marshal Malbari</t>
        </is>
      </c>
      <c r="R259" t="inlineStr">
        <is>
          <t>Aisha Rasalkar</t>
        </is>
      </c>
      <c r="S259" t="inlineStr">
        <is>
          <t>-</t>
        </is>
      </c>
      <c r="T259" t="inlineStr">
        <is>
          <t>Hyderabad</t>
        </is>
      </c>
      <c r="U259" t="inlineStr">
        <is>
          <t xml:space="preserve"> </t>
        </is>
      </c>
      <c r="V259" t="n">
        <v>1</v>
      </c>
      <c r="W259" t="n">
        <v>0</v>
      </c>
      <c r="X259" t="inlineStr">
        <is>
          <t>XXXXXX9382</t>
        </is>
      </c>
      <c r="Y259" s="72" t="n">
        <v>46326.52037037037</v>
      </c>
    </row>
    <row r="260">
      <c r="A260" s="39" t="inlineStr">
        <is>
          <t>6ae358f774e8d0a4d1cddb77</t>
        </is>
      </c>
      <c r="B260" s="72" t="n">
        <v>46324.83498842592</v>
      </c>
      <c r="C260" s="70" t="n">
        <v>46324</v>
      </c>
      <c r="D260" t="inlineStr">
        <is>
          <t>2026-10</t>
        </is>
      </c>
      <c r="E260" t="inlineStr">
        <is>
          <t>Wk of 2026-10-26</t>
        </is>
      </c>
      <c r="F260" t="inlineStr">
        <is>
          <t>Attempt 2</t>
        </is>
      </c>
      <c r="G260" s="39" t="str">
        <f>IF(ISNUMBER(MATCH(F260,QualityStatuses,0)),"Quality Lead","Non-Quality Lead")</f>
        <v>Non-Quality Lead</v>
      </c>
      <c r="H260" s="39" t="str">
        <f>IFERROR(INDEX(CampTypes,MATCH(I260,CampList,0)),"Unattributed")</f>
        <v>New</v>
      </c>
      <c r="I260" t="inlineStr">
        <is>
          <t>ABO | Natuf | Leads | Unit Franchise | India | Oct26 | V1</t>
        </is>
      </c>
      <c r="J260" t="inlineStr">
        <is>
          <t>ABO | Natuf | Leads | Unit Franchise | India | Oct26 | V1</t>
        </is>
      </c>
      <c r="K260" t="inlineStr">
        <is>
          <t>Direct (campaign tagged in CRM)</t>
        </is>
      </c>
      <c r="L260" t="inlineStr">
        <is>
          <t>Natuf | Business Owners | Tier1 + Growth Cities | Oct26 | V1</t>
        </is>
      </c>
      <c r="M260" t="inlineStr">
        <is>
          <t>Natuf | Business Owners | Tier1 + Growth Cities | Oct26 | V1</t>
        </is>
      </c>
      <c r="N260" t="inlineStr">
        <is>
          <t>Natuf | Reel | Brand Ambassador | Heard Of Owning A Cafe | V1</t>
        </is>
      </c>
      <c r="O260" t="inlineStr">
        <is>
          <t>In House Natuf</t>
        </is>
      </c>
      <c r="P260" t="inlineStr">
        <is>
          <t>Facebook</t>
        </is>
      </c>
      <c r="Q260" t="inlineStr">
        <is>
          <t>Omkar Navge</t>
        </is>
      </c>
      <c r="R260" t="inlineStr">
        <is>
          <t>Shambhavi</t>
        </is>
      </c>
      <c r="S260" t="inlineStr">
        <is>
          <t>-</t>
        </is>
      </c>
      <c r="T260" t="inlineStr">
        <is>
          <t>Lucknow</t>
        </is>
      </c>
      <c r="U260" t="inlineStr">
        <is>
          <t xml:space="preserve"> </t>
        </is>
      </c>
      <c r="V260" t="n">
        <v>2</v>
      </c>
      <c r="W260" t="n">
        <v>0</v>
      </c>
      <c r="X260" t="inlineStr">
        <is>
          <t>XXXXXX3726</t>
        </is>
      </c>
      <c r="Y260" s="72" t="n">
        <v>46326.52991898148</v>
      </c>
    </row>
    <row r="261">
      <c r="A261" s="39" t="inlineStr">
        <is>
          <t>6ae358c3b5e5e0c9b49d0226</t>
        </is>
      </c>
      <c r="B261" s="72" t="n">
        <v>46324.83438657408</v>
      </c>
      <c r="C261" s="70" t="n">
        <v>46324</v>
      </c>
      <c r="D261" t="inlineStr">
        <is>
          <t>2026-10</t>
        </is>
      </c>
      <c r="E261" t="inlineStr">
        <is>
          <t>Wk of 2026-10-26</t>
        </is>
      </c>
      <c r="F261" t="inlineStr">
        <is>
          <t>Lost</t>
        </is>
      </c>
      <c r="G261" s="39" t="str">
        <f>IF(ISNUMBER(MATCH(F261,QualityStatuses,0)),"Quality Lead","Non-Quality Lead")</f>
        <v>Non-Quality Lead</v>
      </c>
      <c r="H261" s="39" t="str">
        <f>IFERROR(INDEX(CampTypes,MATCH(I261,CampList,0)),"Unattributed")</f>
        <v>New</v>
      </c>
      <c r="I261" t="inlineStr">
        <is>
          <t>ABO | Natuf | Leads | Master Franchise | India | Oct26 | V1</t>
        </is>
      </c>
      <c r="J261" t="inlineStr">
        <is>
          <t>ABO | Natuf | Leads | Master Franchise | India | Oct26 | V1</t>
        </is>
      </c>
      <c r="K261" t="inlineStr">
        <is>
          <t>Direct (campaign tagged in CRM)</t>
        </is>
      </c>
      <c r="L261" t="inlineStr">
        <is>
          <t>Natuf | LAL 1% | India | Jul26 | V1</t>
        </is>
      </c>
      <c r="M261" t="inlineStr">
        <is>
          <t>Natuf | LAL 1% | India | Jul26 | V1</t>
        </is>
      </c>
      <c r="N261" t="inlineStr">
        <is>
          <t>Natuf | Static | Become A Levantine Food | V1</t>
        </is>
      </c>
      <c r="O261" t="inlineStr">
        <is>
          <t>Natuf_MF</t>
        </is>
      </c>
      <c r="P261" t="inlineStr">
        <is>
          <t>Facebook</t>
        </is>
      </c>
      <c r="Q261" t="inlineStr">
        <is>
          <t>Marshal Malbari</t>
        </is>
      </c>
      <c r="R261" t="inlineStr">
        <is>
          <t>Aisha Rasalkar</t>
        </is>
      </c>
      <c r="S261" t="inlineStr">
        <is>
          <t>Not Interested</t>
        </is>
      </c>
      <c r="T261" t="inlineStr">
        <is>
          <t>Guwahati</t>
        </is>
      </c>
      <c r="U261" t="inlineStr">
        <is>
          <t xml:space="preserve"> </t>
        </is>
      </c>
      <c r="V261" t="n">
        <v>1</v>
      </c>
      <c r="W261" t="n">
        <v>1</v>
      </c>
      <c r="X261" t="inlineStr">
        <is>
          <t>XXXXXX8416</t>
        </is>
      </c>
      <c r="Y261" s="72" t="n">
        <v>46326.52037037037</v>
      </c>
    </row>
    <row r="262">
      <c r="A262" s="39" t="inlineStr">
        <is>
          <t>6ae356c8778c1ab3f3ee11b3</t>
        </is>
      </c>
      <c r="B262" s="72" t="n">
        <v>46324.82851851852</v>
      </c>
      <c r="C262" s="70" t="n">
        <v>46324</v>
      </c>
      <c r="D262" t="inlineStr">
        <is>
          <t>2026-10</t>
        </is>
      </c>
      <c r="E262" t="inlineStr">
        <is>
          <t>Wk of 2026-10-26</t>
        </is>
      </c>
      <c r="F262" t="inlineStr">
        <is>
          <t>Qualified</t>
        </is>
      </c>
      <c r="G262" s="39" t="str">
        <f>IF(ISNUMBER(MATCH(F262,QualityStatuses,0)),"Quality Lead","Non-Quality Lead")</f>
        <v>Quality Lead</v>
      </c>
      <c r="H262" s="39" t="str">
        <f>IFERROR(INDEX(CampTypes,MATCH(I262,CampList,0)),"Unattributed")</f>
        <v>New</v>
      </c>
      <c r="I262" t="inlineStr">
        <is>
          <t>ABO | Natuf | Leads | Unit Franchise | India | Oct26 | V1</t>
        </is>
      </c>
      <c r="J262" t="inlineStr">
        <is>
          <t>ABO | Natuf | Leads | Unit Franchise | India | Oct26 | V1</t>
        </is>
      </c>
      <c r="K262" t="inlineStr">
        <is>
          <t>Direct (campaign tagged in CRM)</t>
        </is>
      </c>
      <c r="L262" t="inlineStr">
        <is>
          <t>Natuf | Investors | Tier1 + Growth Cities | Oct26 | V1</t>
        </is>
      </c>
      <c r="M262" t="inlineStr">
        <is>
          <t>Natuf | Investors | Tier1 + Growth Cities | Oct26 | V1</t>
        </is>
      </c>
      <c r="N262" t="inlineStr">
        <is>
          <t>Natuf | Reel | Brand Ambassador | Heard Of Owning A Cafe | V1</t>
        </is>
      </c>
      <c r="O262" t="inlineStr">
        <is>
          <t>In House Natuf</t>
        </is>
      </c>
      <c r="P262" t="inlineStr">
        <is>
          <t>Facebook</t>
        </is>
      </c>
      <c r="Q262" t="inlineStr">
        <is>
          <t>Omkar Navge</t>
        </is>
      </c>
      <c r="R262" t="inlineStr">
        <is>
          <t>Shambhavi</t>
        </is>
      </c>
      <c r="S262" t="inlineStr">
        <is>
          <t>-</t>
        </is>
      </c>
      <c r="T262" t="inlineStr">
        <is>
          <t>BHADOHI</t>
        </is>
      </c>
      <c r="U262" t="inlineStr">
        <is>
          <t xml:space="preserve"> </t>
        </is>
      </c>
      <c r="V262" t="n">
        <v>1</v>
      </c>
      <c r="W262" t="n">
        <v>1</v>
      </c>
      <c r="X262" t="inlineStr">
        <is>
          <t>XXXXXX5374</t>
        </is>
      </c>
      <c r="Y262" s="72" t="n">
        <v>46326.53061342592</v>
      </c>
    </row>
    <row r="263">
      <c r="A263" s="39" t="inlineStr">
        <is>
          <t>6ae355e2b735cb324208cb2b</t>
        </is>
      </c>
      <c r="B263" s="72" t="n">
        <v>46324.82585648148</v>
      </c>
      <c r="C263" s="70" t="n">
        <v>46324</v>
      </c>
      <c r="D263" t="inlineStr">
        <is>
          <t>2026-10</t>
        </is>
      </c>
      <c r="E263" t="inlineStr">
        <is>
          <t>Wk of 2026-10-26</t>
        </is>
      </c>
      <c r="F263" t="inlineStr">
        <is>
          <t>Attempt 1</t>
        </is>
      </c>
      <c r="G263" s="39" t="str">
        <f>IF(ISNUMBER(MATCH(F263,QualityStatuses,0)),"Quality Lead","Non-Quality Lead")</f>
        <v>Non-Quality Lead</v>
      </c>
      <c r="H263" s="39" t="str">
        <f>IFERROR(INDEX(CampTypes,MATCH(I263,CampList,0)),"Unattributed")</f>
        <v>New</v>
      </c>
      <c r="I263" t="inlineStr">
        <is>
          <t>ABO | Natuf | Leads | Unit Franchise | India | Oct26 | V1</t>
        </is>
      </c>
      <c r="J263" t="inlineStr">
        <is>
          <t>ABO | Natuf | Leads | Unit Franchise | India | Oct26 | V1</t>
        </is>
      </c>
      <c r="K263" t="inlineStr">
        <is>
          <t>Direct (campaign tagged in CRM)</t>
        </is>
      </c>
      <c r="L263" t="inlineStr">
        <is>
          <t>Natuf | Business Owners | Tier1 + Growth Cities | Oct26 | V1</t>
        </is>
      </c>
      <c r="M263" t="inlineStr">
        <is>
          <t>Natuf | Business Owners | Tier1 + Growth Cities | Oct26 | V1</t>
        </is>
      </c>
      <c r="N263" t="inlineStr">
        <is>
          <t>Natuf | Reel | Brand Ambassador | Heard Of Owning A Cafe | V1</t>
        </is>
      </c>
      <c r="O263" t="inlineStr">
        <is>
          <t>In House Natuf</t>
        </is>
      </c>
      <c r="P263" t="inlineStr">
        <is>
          <t>Facebook</t>
        </is>
      </c>
      <c r="Q263" t="inlineStr">
        <is>
          <t>Vikas Pathak</t>
        </is>
      </c>
      <c r="R263" t="inlineStr">
        <is>
          <t>Hriday Jindal</t>
        </is>
      </c>
      <c r="S263" t="inlineStr">
        <is>
          <t>-</t>
        </is>
      </c>
      <c r="T263" t="inlineStr">
        <is>
          <t>Vadodara</t>
        </is>
      </c>
      <c r="U263" t="inlineStr">
        <is>
          <t xml:space="preserve"> </t>
        </is>
      </c>
      <c r="V263" t="n">
        <v>1</v>
      </c>
      <c r="W263" t="n">
        <v>0</v>
      </c>
      <c r="X263" t="inlineStr">
        <is>
          <t>XXXXXX5812</t>
        </is>
      </c>
      <c r="Y263" s="72" t="n">
        <v>46326.52037037037</v>
      </c>
    </row>
    <row r="264">
      <c r="A264" s="39" t="inlineStr">
        <is>
          <t>6ae3550a54201b948aff7214</t>
        </is>
      </c>
      <c r="B264" s="72" t="n">
        <v>46324.82335648148</v>
      </c>
      <c r="C264" s="70" t="n">
        <v>46324</v>
      </c>
      <c r="D264" t="inlineStr">
        <is>
          <t>2026-10</t>
        </is>
      </c>
      <c r="E264" t="inlineStr">
        <is>
          <t>Wk of 2026-10-26</t>
        </is>
      </c>
      <c r="F264" t="inlineStr">
        <is>
          <t>Connected</t>
        </is>
      </c>
      <c r="G264" s="39" t="str">
        <f>IF(ISNUMBER(MATCH(F264,QualityStatuses,0)),"Quality Lead","Non-Quality Lead")</f>
        <v>Non-Quality Lead</v>
      </c>
      <c r="H264" s="39" t="str">
        <f>IFERROR(INDEX(CampTypes,MATCH(I264,CampList,0)),"Unattributed")</f>
        <v>New</v>
      </c>
      <c r="I264" t="inlineStr">
        <is>
          <t>ABO | Natuf | Leads | Unit Franchise | India | Oct26 | V1</t>
        </is>
      </c>
      <c r="J264" t="inlineStr">
        <is>
          <t>ABO | Natuf | Leads | Unit Franchise | India | Oct26 | V1</t>
        </is>
      </c>
      <c r="K264" t="inlineStr">
        <is>
          <t>Direct (campaign tagged in CRM)</t>
        </is>
      </c>
      <c r="L264" t="inlineStr">
        <is>
          <t>Natuf | Broad | Tier1 + Growth Cities | Oct26 | V1</t>
        </is>
      </c>
      <c r="M264" t="inlineStr">
        <is>
          <t>Natuf | Broad | Tier1 + Growth Cities | Oct26 | V1</t>
        </is>
      </c>
      <c r="N264" t="inlineStr">
        <is>
          <t>Natuf | Reel | Brand Ambassador | Heard Of Owning A Cafe | V1</t>
        </is>
      </c>
      <c r="O264" t="inlineStr">
        <is>
          <t>In House Natuf</t>
        </is>
      </c>
      <c r="P264" t="inlineStr">
        <is>
          <t>Facebook</t>
        </is>
      </c>
      <c r="Q264" t="inlineStr">
        <is>
          <t>Vikas Pathak</t>
        </is>
      </c>
      <c r="R264" t="inlineStr">
        <is>
          <t xml:space="preserve">Karan </t>
        </is>
      </c>
      <c r="S264" t="inlineStr">
        <is>
          <t>-</t>
        </is>
      </c>
      <c r="T264" t="inlineStr">
        <is>
          <t>Lucknow</t>
        </is>
      </c>
      <c r="U264" t="inlineStr">
        <is>
          <t xml:space="preserve"> </t>
        </is>
      </c>
      <c r="V264" t="n">
        <v>2</v>
      </c>
      <c r="W264" t="n">
        <v>1</v>
      </c>
      <c r="X264" t="inlineStr">
        <is>
          <t>XXXXXX3976</t>
        </is>
      </c>
      <c r="Y264" s="72" t="n">
        <v>46326.52037037037</v>
      </c>
    </row>
    <row r="265">
      <c r="A265" s="39" t="inlineStr">
        <is>
          <t>6ae3548940dcb9d9e13a4d9a</t>
        </is>
      </c>
      <c r="B265" s="72" t="n">
        <v>46324.82186342592</v>
      </c>
      <c r="C265" s="70" t="n">
        <v>46324</v>
      </c>
      <c r="D265" t="inlineStr">
        <is>
          <t>2026-10</t>
        </is>
      </c>
      <c r="E265" t="inlineStr">
        <is>
          <t>Wk of 2026-10-26</t>
        </is>
      </c>
      <c r="F265" t="inlineStr">
        <is>
          <t>Attempt 1</t>
        </is>
      </c>
      <c r="G265" s="39" t="str">
        <f>IF(ISNUMBER(MATCH(F265,QualityStatuses,0)),"Quality Lead","Non-Quality Lead")</f>
        <v>Non-Quality Lead</v>
      </c>
      <c r="H265" s="39" t="str">
        <f>IFERROR(INDEX(CampTypes,MATCH(I265,CampList,0)),"Unattributed")</f>
        <v>New</v>
      </c>
      <c r="I265" t="inlineStr">
        <is>
          <t>ABO | Natuf | Leads | Master Franchise | India | Oct26 | V1</t>
        </is>
      </c>
      <c r="J265" t="inlineStr">
        <is>
          <t>ABO | Natuf | Leads | Master Franchise | India | Oct26 | V1</t>
        </is>
      </c>
      <c r="K265" t="inlineStr">
        <is>
          <t>Direct (campaign tagged in CRM)</t>
        </is>
      </c>
      <c r="L265" t="inlineStr">
        <is>
          <t>Natuf | Investors | Tier1 + Growth Cities | Oct26 | V1</t>
        </is>
      </c>
      <c r="M265" t="inlineStr">
        <is>
          <t>Natuf | Investors | Tier1 + Growth Cities | Oct26 | V1</t>
        </is>
      </c>
      <c r="N265" t="inlineStr">
        <is>
          <t>Natuf | Static | Become A Levantine Food | V1</t>
        </is>
      </c>
      <c r="O265" t="inlineStr">
        <is>
          <t>Natuf_MF</t>
        </is>
      </c>
      <c r="P265" t="inlineStr">
        <is>
          <t>Facebook</t>
        </is>
      </c>
      <c r="Q265" t="inlineStr">
        <is>
          <t>Marshal Malbari</t>
        </is>
      </c>
      <c r="R265" t="inlineStr">
        <is>
          <t>Tanishq A</t>
        </is>
      </c>
      <c r="S265" t="inlineStr">
        <is>
          <t>-</t>
        </is>
      </c>
      <c r="T265" t="inlineStr">
        <is>
          <t>prayagraj</t>
        </is>
      </c>
      <c r="U265" t="inlineStr">
        <is>
          <t xml:space="preserve"> </t>
        </is>
      </c>
      <c r="V265" t="n">
        <v>3</v>
      </c>
      <c r="W265" t="n">
        <v>0</v>
      </c>
      <c r="X265" t="inlineStr">
        <is>
          <t>XXXXXX1447</t>
        </is>
      </c>
      <c r="Y265" s="72" t="n">
        <v>46326.52037037037</v>
      </c>
    </row>
    <row r="266">
      <c r="A266" s="39" t="inlineStr">
        <is>
          <t>6ae354616950773b4f37d763</t>
        </is>
      </c>
      <c r="B266" s="72" t="n">
        <v>46324.82140046296</v>
      </c>
      <c r="C266" s="70" t="n">
        <v>46324</v>
      </c>
      <c r="D266" t="inlineStr">
        <is>
          <t>2026-10</t>
        </is>
      </c>
      <c r="E266" t="inlineStr">
        <is>
          <t>Wk of 2026-10-26</t>
        </is>
      </c>
      <c r="F266" t="inlineStr">
        <is>
          <t>Attempt 1</t>
        </is>
      </c>
      <c r="G266" s="39" t="str">
        <f>IF(ISNUMBER(MATCH(F266,QualityStatuses,0)),"Quality Lead","Non-Quality Lead")</f>
        <v>Non-Quality Lead</v>
      </c>
      <c r="H266" s="39" t="str">
        <f>IFERROR(INDEX(CampTypes,MATCH(I266,CampList,0)),"Unattributed")</f>
        <v>New</v>
      </c>
      <c r="I266" t="inlineStr">
        <is>
          <t>ABO | Natuf | Leads | Unit Franchise | India | Oct26 | V1</t>
        </is>
      </c>
      <c r="J266" t="inlineStr">
        <is>
          <t>ABO | Natuf | Leads | Unit Franchise | India | Oct26 | V1</t>
        </is>
      </c>
      <c r="K266" t="inlineStr">
        <is>
          <t>Direct (campaign tagged in CRM)</t>
        </is>
      </c>
      <c r="L266" t="inlineStr">
        <is>
          <t>Natuf | Broad | Tier1 + Growth Cities | Oct26 | V1</t>
        </is>
      </c>
      <c r="M266" t="inlineStr">
        <is>
          <t>Natuf | Broad | Tier1 + Growth Cities | Oct26 | V1</t>
        </is>
      </c>
      <c r="N266" t="inlineStr">
        <is>
          <t>Natuf | Reel | Brand Ambassador | Heard Of Owning A Cafe | V1</t>
        </is>
      </c>
      <c r="O266" t="inlineStr">
        <is>
          <t>In House Natuf</t>
        </is>
      </c>
      <c r="P266" t="inlineStr">
        <is>
          <t>Facebook</t>
        </is>
      </c>
      <c r="Q266" t="inlineStr">
        <is>
          <t>Omkar Navge</t>
        </is>
      </c>
      <c r="R266" t="inlineStr">
        <is>
          <t>Shambhavi</t>
        </is>
      </c>
      <c r="S266" t="inlineStr">
        <is>
          <t>-</t>
        </is>
      </c>
      <c r="T266" t="inlineStr">
        <is>
          <t>West Delhi</t>
        </is>
      </c>
      <c r="U266" t="inlineStr">
        <is>
          <t xml:space="preserve"> </t>
        </is>
      </c>
      <c r="V266" t="n">
        <v>2</v>
      </c>
      <c r="W266" t="n">
        <v>0</v>
      </c>
      <c r="X266" t="inlineStr">
        <is>
          <t>XXXXXX0440</t>
        </is>
      </c>
      <c r="Y266" s="72" t="n">
        <v>46326.52037037037</v>
      </c>
    </row>
    <row r="267">
      <c r="A267" s="39" t="inlineStr">
        <is>
          <t>6ae353d450f011b8eb6599b3</t>
        </is>
      </c>
      <c r="B267" s="72" t="n">
        <v>46324.81976851852</v>
      </c>
      <c r="C267" s="70" t="n">
        <v>46324</v>
      </c>
      <c r="D267" t="inlineStr">
        <is>
          <t>2026-10</t>
        </is>
      </c>
      <c r="E267" t="inlineStr">
        <is>
          <t>Wk of 2026-10-26</t>
        </is>
      </c>
      <c r="F267" t="inlineStr">
        <is>
          <t>Attempt 1</t>
        </is>
      </c>
      <c r="G267" s="39" t="str">
        <f>IF(ISNUMBER(MATCH(F267,QualityStatuses,0)),"Quality Lead","Non-Quality Lead")</f>
        <v>Non-Quality Lead</v>
      </c>
      <c r="H267" s="39" t="str">
        <f>IFERROR(INDEX(CampTypes,MATCH(I267,CampList,0)),"Unattributed")</f>
        <v>New</v>
      </c>
      <c r="I267" t="inlineStr">
        <is>
          <t>ABO | Natuf | Leads | Unit Franchise | India | Oct26 | V1</t>
        </is>
      </c>
      <c r="J267" t="inlineStr">
        <is>
          <t>ABO | Natuf | Leads | Unit Franchise | India | Oct26 | V1</t>
        </is>
      </c>
      <c r="K267" t="inlineStr">
        <is>
          <t>Direct (campaign tagged in CRM)</t>
        </is>
      </c>
      <c r="L267" t="inlineStr">
        <is>
          <t>Natuf | Business Owners | Tier1 + Growth Cities | Oct26 | V1</t>
        </is>
      </c>
      <c r="M267" t="inlineStr">
        <is>
          <t>Natuf | Business Owners | Tier1 + Growth Cities | Oct26 | V1</t>
        </is>
      </c>
      <c r="N267" t="inlineStr">
        <is>
          <t>Natuf | Reel | Brand Ambassador | Heard Of Owning A Cafe | V1</t>
        </is>
      </c>
      <c r="O267" t="inlineStr">
        <is>
          <t>In House Natuf</t>
        </is>
      </c>
      <c r="P267" t="inlineStr">
        <is>
          <t>Facebook</t>
        </is>
      </c>
      <c r="Q267" t="inlineStr">
        <is>
          <t>Vikas Pathak</t>
        </is>
      </c>
      <c r="R267" t="inlineStr">
        <is>
          <t>Anish kaundal</t>
        </is>
      </c>
      <c r="S267" t="inlineStr">
        <is>
          <t>-</t>
        </is>
      </c>
      <c r="T267" t="inlineStr">
        <is>
          <t>New Delhi</t>
        </is>
      </c>
      <c r="U267" t="inlineStr">
        <is>
          <t xml:space="preserve"> </t>
        </is>
      </c>
      <c r="V267" t="n">
        <v>1</v>
      </c>
      <c r="W267" t="n">
        <v>0</v>
      </c>
      <c r="X267" t="inlineStr">
        <is>
          <t>XXXXXX3009</t>
        </is>
      </c>
      <c r="Y267" s="72" t="n">
        <v>46326.52037037037</v>
      </c>
    </row>
    <row r="268">
      <c r="A268" s="39" t="inlineStr">
        <is>
          <t>6ae351db0443365a0ba239b5</t>
        </is>
      </c>
      <c r="B268" s="72" t="n">
        <v>46324.81392361111</v>
      </c>
      <c r="C268" s="70" t="n">
        <v>46324</v>
      </c>
      <c r="D268" t="inlineStr">
        <is>
          <t>2026-10</t>
        </is>
      </c>
      <c r="E268" t="inlineStr">
        <is>
          <t>Wk of 2026-10-26</t>
        </is>
      </c>
      <c r="F268" t="inlineStr">
        <is>
          <t>Connected</t>
        </is>
      </c>
      <c r="G268" s="39" t="str">
        <f>IF(ISNUMBER(MATCH(F268,QualityStatuses,0)),"Quality Lead","Non-Quality Lead")</f>
        <v>Non-Quality Lead</v>
      </c>
      <c r="H268" s="39" t="str">
        <f>IFERROR(INDEX(CampTypes,MATCH(I268,CampList,0)),"Unattributed")</f>
        <v>New</v>
      </c>
      <c r="I268" t="inlineStr">
        <is>
          <t>ABO | Natuf | Leads | Unit Franchise | India | Oct26 | V1</t>
        </is>
      </c>
      <c r="J268" t="inlineStr">
        <is>
          <t>ABO | Natuf | Leads | Unit Franchise | India | Oct26 | V1</t>
        </is>
      </c>
      <c r="K268" t="inlineStr">
        <is>
          <t>Direct (campaign tagged in CRM)</t>
        </is>
      </c>
      <c r="L268" t="inlineStr">
        <is>
          <t>Natuf | Business Owners | Tier1 + Growth Cities | Oct26 | V1</t>
        </is>
      </c>
      <c r="M268" t="inlineStr">
        <is>
          <t>Natuf | Business Owners | Tier1 + Growth Cities | Oct26 | V1</t>
        </is>
      </c>
      <c r="N268" t="inlineStr">
        <is>
          <t>Natuf | Reel | Brand Ambassador | Heard Of Owning A Cafe | V1</t>
        </is>
      </c>
      <c r="O268" t="inlineStr">
        <is>
          <t>In House Natuf</t>
        </is>
      </c>
      <c r="P268" t="inlineStr">
        <is>
          <t>Facebook</t>
        </is>
      </c>
      <c r="Q268" t="inlineStr">
        <is>
          <t>Omkar Navge</t>
        </is>
      </c>
      <c r="R268" t="inlineStr">
        <is>
          <t>Shambhavi</t>
        </is>
      </c>
      <c r="S268" t="inlineStr">
        <is>
          <t>-</t>
        </is>
      </c>
      <c r="T268" t="inlineStr">
        <is>
          <t>Bangalore</t>
        </is>
      </c>
      <c r="U268" t="inlineStr">
        <is>
          <t xml:space="preserve"> </t>
        </is>
      </c>
      <c r="V268" t="n">
        <v>2</v>
      </c>
      <c r="W268" t="n">
        <v>1</v>
      </c>
      <c r="X268" t="inlineStr">
        <is>
          <t>XXXXXX8336</t>
        </is>
      </c>
      <c r="Y268" s="72" t="n">
        <v>46326.52037037037</v>
      </c>
    </row>
    <row r="269">
      <c r="A269" s="39" t="inlineStr">
        <is>
          <t>6ae3515fe1bd55a3780ba995</t>
        </is>
      </c>
      <c r="B269" s="72" t="n">
        <v>46324.81248842592</v>
      </c>
      <c r="C269" s="70" t="n">
        <v>46324</v>
      </c>
      <c r="D269" t="inlineStr">
        <is>
          <t>2026-10</t>
        </is>
      </c>
      <c r="E269" t="inlineStr">
        <is>
          <t>Wk of 2026-10-26</t>
        </is>
      </c>
      <c r="F269" t="inlineStr">
        <is>
          <t>Details Shared</t>
        </is>
      </c>
      <c r="G269" s="39" t="str">
        <f>IF(ISNUMBER(MATCH(F269,QualityStatuses,0)),"Quality Lead","Non-Quality Lead")</f>
        <v>Quality Lead</v>
      </c>
      <c r="H269" s="39" t="str">
        <f>IFERROR(INDEX(CampTypes,MATCH(I269,CampList,0)),"Unattributed")</f>
        <v>New</v>
      </c>
      <c r="I269" t="inlineStr">
        <is>
          <t>ABO | Natuf | Leads | Unit Franchise | India | Oct26 | V1</t>
        </is>
      </c>
      <c r="J269" t="inlineStr">
        <is>
          <t>ABO | Natuf | Leads | Unit Franchise | India | Oct26 | V1</t>
        </is>
      </c>
      <c r="K269" t="inlineStr">
        <is>
          <t>Direct (campaign tagged in CRM)</t>
        </is>
      </c>
      <c r="L269" t="inlineStr">
        <is>
          <t>Natuf | Business Owners | Tier1 + Growth Cities | Oct26 | V1</t>
        </is>
      </c>
      <c r="M269" t="inlineStr">
        <is>
          <t>Natuf | Business Owners | Tier1 + Growth Cities | Oct26 | V1</t>
        </is>
      </c>
      <c r="N269" t="inlineStr">
        <is>
          <t>Natuf | Reel | Brand Ambassador | Heard Of Owning A Cafe | V1</t>
        </is>
      </c>
      <c r="O269" t="inlineStr">
        <is>
          <t>In House Natuf</t>
        </is>
      </c>
      <c r="P269" t="inlineStr">
        <is>
          <t>Facebook</t>
        </is>
      </c>
      <c r="Q269" t="inlineStr">
        <is>
          <t>Marshal Malbari</t>
        </is>
      </c>
      <c r="R269" t="inlineStr">
        <is>
          <t>Shubham Menon</t>
        </is>
      </c>
      <c r="S269" t="inlineStr">
        <is>
          <t>-</t>
        </is>
      </c>
      <c r="T269" t="inlineStr">
        <is>
          <t>Delhi NCR</t>
        </is>
      </c>
      <c r="U269" t="inlineStr">
        <is>
          <t xml:space="preserve"> </t>
        </is>
      </c>
      <c r="V269" t="n">
        <v>1</v>
      </c>
      <c r="W269" t="n">
        <v>1</v>
      </c>
      <c r="X269" t="inlineStr">
        <is>
          <t>XXXXXX8835</t>
        </is>
      </c>
      <c r="Y269" s="72" t="n">
        <v>46326.52037037037</v>
      </c>
    </row>
    <row r="270">
      <c r="A270" s="39" t="inlineStr">
        <is>
          <t>6ae34ec0a498c87d873d3f04</t>
        </is>
      </c>
      <c r="B270" s="72" t="n">
        <v>46324.80472222222</v>
      </c>
      <c r="C270" s="70" t="n">
        <v>46324</v>
      </c>
      <c r="D270" t="inlineStr">
        <is>
          <t>2026-10</t>
        </is>
      </c>
      <c r="E270" t="inlineStr">
        <is>
          <t>Wk of 2026-10-26</t>
        </is>
      </c>
      <c r="F270" t="inlineStr">
        <is>
          <t>Details Shared</t>
        </is>
      </c>
      <c r="G270" s="39" t="str">
        <f>IF(ISNUMBER(MATCH(F270,QualityStatuses,0)),"Quality Lead","Non-Quality Lead")</f>
        <v>Quality Lead</v>
      </c>
      <c r="H270" s="39" t="str">
        <f>IFERROR(INDEX(CampTypes,MATCH(I270,CampList,0)),"Unattributed")</f>
        <v>New</v>
      </c>
      <c r="I270" t="inlineStr">
        <is>
          <t>ABO | Natuf | Leads | Master Franchise | India | Oct26 | V1</t>
        </is>
      </c>
      <c r="J270" t="inlineStr">
        <is>
          <t>ABO | Natuf | Leads | Master Franchise | India | Oct26 | V1</t>
        </is>
      </c>
      <c r="K270" t="inlineStr">
        <is>
          <t>Direct (campaign tagged in CRM)</t>
        </is>
      </c>
      <c r="L270" t="inlineStr">
        <is>
          <t>Natuf | Business Owners | Tier1 + Growth Cities | Oct26 | V1</t>
        </is>
      </c>
      <c r="M270" t="inlineStr">
        <is>
          <t>Natuf | Business Owners | Tier1 + Growth Cities | Oct26 | V1</t>
        </is>
      </c>
      <c r="N270" t="inlineStr">
        <is>
          <t>Natuf | Static | Become A Levantine Food | V1</t>
        </is>
      </c>
      <c r="O270" t="inlineStr">
        <is>
          <t>Natuf_MF</t>
        </is>
      </c>
      <c r="P270" t="inlineStr">
        <is>
          <t>Facebook</t>
        </is>
      </c>
      <c r="Q270" t="inlineStr">
        <is>
          <t>Marshal Malbari</t>
        </is>
      </c>
      <c r="R270" t="inlineStr">
        <is>
          <t>Shubham Menon</t>
        </is>
      </c>
      <c r="S270" t="inlineStr">
        <is>
          <t>-</t>
        </is>
      </c>
      <c r="T270" t="inlineStr">
        <is>
          <t>Ranchi</t>
        </is>
      </c>
      <c r="U270" t="inlineStr">
        <is>
          <t xml:space="preserve"> </t>
        </is>
      </c>
      <c r="V270" t="n">
        <v>2</v>
      </c>
      <c r="W270" t="n">
        <v>2</v>
      </c>
      <c r="X270" t="inlineStr">
        <is>
          <t>XXXXXX3839</t>
        </is>
      </c>
      <c r="Y270" s="72" t="n">
        <v>46326.52037037037</v>
      </c>
    </row>
    <row r="271">
      <c r="A271" s="39" t="inlineStr">
        <is>
          <t>6ae34e80e9ee27ebc4237e2f</t>
        </is>
      </c>
      <c r="B271" s="72" t="n">
        <v>46324.80398148148</v>
      </c>
      <c r="C271" s="70" t="n">
        <v>46324</v>
      </c>
      <c r="D271" t="inlineStr">
        <is>
          <t>2026-10</t>
        </is>
      </c>
      <c r="E271" t="inlineStr">
        <is>
          <t>Wk of 2026-10-26</t>
        </is>
      </c>
      <c r="F271" t="inlineStr">
        <is>
          <t>New Lead</t>
        </is>
      </c>
      <c r="G271" s="39" t="str">
        <f>IF(ISNUMBER(MATCH(F271,QualityStatuses,0)),"Quality Lead","Non-Quality Lead")</f>
        <v>Non-Quality Lead</v>
      </c>
      <c r="H271" s="39" t="str">
        <f>IFERROR(INDEX(CampTypes,MATCH(I271,CampList,0)),"Unattributed")</f>
        <v>New</v>
      </c>
      <c r="I271" t="inlineStr">
        <is>
          <t>ABO | Natuf | Leads | Unit Franchise | India | Oct26 | V1</t>
        </is>
      </c>
      <c r="J271" t="inlineStr">
        <is>
          <t>ABO | Natuf | Leads | Unit Franchise | India | Oct26 | V1</t>
        </is>
      </c>
      <c r="K271" t="inlineStr">
        <is>
          <t>Direct (campaign tagged in CRM)</t>
        </is>
      </c>
      <c r="L271" t="inlineStr">
        <is>
          <t>Natuf | LAL 1% | India | Jul26 | V1</t>
        </is>
      </c>
      <c r="M271" t="inlineStr">
        <is>
          <t>Natuf | LAL 1% | India | Jul26 | V1</t>
        </is>
      </c>
      <c r="N271" t="inlineStr">
        <is>
          <t>Natuf | Reel | Brand Ambassador | Heard Of Owning A Cafe | V1</t>
        </is>
      </c>
      <c r="O271" t="inlineStr">
        <is>
          <t>In House Natuf</t>
        </is>
      </c>
      <c r="P271" t="inlineStr">
        <is>
          <t>Facebook</t>
        </is>
      </c>
      <c r="Q271" t="inlineStr">
        <is>
          <t>(Unassigned)</t>
        </is>
      </c>
      <c r="R271" t="inlineStr">
        <is>
          <t>Omkar Navge</t>
        </is>
      </c>
      <c r="S271" t="inlineStr">
        <is>
          <t>-</t>
        </is>
      </c>
      <c r="T271" t="inlineStr">
        <is>
          <t>Zirakpur</t>
        </is>
      </c>
      <c r="U271" t="inlineStr">
        <is>
          <t xml:space="preserve"> </t>
        </is>
      </c>
      <c r="V271" t="n">
        <v>0</v>
      </c>
      <c r="W271" t="n">
        <v>0</v>
      </c>
      <c r="X271" t="inlineStr">
        <is>
          <t>XXXXXX9700</t>
        </is>
      </c>
      <c r="Y271" s="72" t="n">
        <v>46326.52037037037</v>
      </c>
    </row>
    <row r="272">
      <c r="A272" s="39" t="inlineStr">
        <is>
          <t>6ae34c69e9ee27ebc4237cc4</t>
        </is>
      </c>
      <c r="B272" s="72" t="n">
        <v>46324.79778935185</v>
      </c>
      <c r="C272" s="70" t="n">
        <v>46324</v>
      </c>
      <c r="D272" t="inlineStr">
        <is>
          <t>2026-10</t>
        </is>
      </c>
      <c r="E272" t="inlineStr">
        <is>
          <t>Wk of 2026-10-26</t>
        </is>
      </c>
      <c r="F272" t="inlineStr">
        <is>
          <t>New Lead</t>
        </is>
      </c>
      <c r="G272" s="39" t="str">
        <f>IF(ISNUMBER(MATCH(F272,QualityStatuses,0)),"Quality Lead","Non-Quality Lead")</f>
        <v>Non-Quality Lead</v>
      </c>
      <c r="H272" s="39" t="str">
        <f>IFERROR(INDEX(CampTypes,MATCH(I272,CampList,0)),"Unattributed")</f>
        <v>New</v>
      </c>
      <c r="I272" t="inlineStr">
        <is>
          <t>ABO | Natuf | Leads | Unit Franchise | India | Oct26 | V1</t>
        </is>
      </c>
      <c r="J272" t="inlineStr">
        <is>
          <t>ABO | Natuf | Leads | Unit Franchise | India | Oct26 | V1</t>
        </is>
      </c>
      <c r="K272" t="inlineStr">
        <is>
          <t>Direct (campaign tagged in CRM)</t>
        </is>
      </c>
      <c r="L272" t="inlineStr">
        <is>
          <t>Natuf | Investors | Tier1 + Growth Cities | Oct26 | V1</t>
        </is>
      </c>
      <c r="M272" t="inlineStr">
        <is>
          <t>Natuf | Investors | Tier1 + Growth Cities | Oct26 | V1</t>
        </is>
      </c>
      <c r="N272" t="inlineStr">
        <is>
          <t>Natuf | Reel | Brand Ambassador | Heard Of Owning A Cafe | V1</t>
        </is>
      </c>
      <c r="O272" t="inlineStr">
        <is>
          <t>In House Natuf</t>
        </is>
      </c>
      <c r="P272" t="inlineStr">
        <is>
          <t>Facebook</t>
        </is>
      </c>
      <c r="Q272" t="inlineStr">
        <is>
          <t>(Unassigned)</t>
        </is>
      </c>
      <c r="R272" t="inlineStr">
        <is>
          <t>Omkar Navge</t>
        </is>
      </c>
      <c r="S272" t="inlineStr">
        <is>
          <t>-</t>
        </is>
      </c>
      <c r="T272" t="inlineStr">
        <is>
          <t>Pune</t>
        </is>
      </c>
      <c r="U272" t="inlineStr">
        <is>
          <t xml:space="preserve"> </t>
        </is>
      </c>
      <c r="V272" t="n">
        <v>0</v>
      </c>
      <c r="W272" t="n">
        <v>0</v>
      </c>
      <c r="X272" t="inlineStr">
        <is>
          <t>XXXXXX9158</t>
        </is>
      </c>
      <c r="Y272" s="72" t="n">
        <v>46326.52037037037</v>
      </c>
    </row>
    <row r="273">
      <c r="A273" s="39" t="inlineStr">
        <is>
          <t>6ae34bd34920ef98b48991ed</t>
        </is>
      </c>
      <c r="B273" s="72" t="n">
        <v>46324.79605324074</v>
      </c>
      <c r="C273" s="70" t="n">
        <v>46324</v>
      </c>
      <c r="D273" t="inlineStr">
        <is>
          <t>2026-10</t>
        </is>
      </c>
      <c r="E273" t="inlineStr">
        <is>
          <t>Wk of 2026-10-26</t>
        </is>
      </c>
      <c r="F273" t="inlineStr">
        <is>
          <t>New Lead</t>
        </is>
      </c>
      <c r="G273" s="39" t="str">
        <f>IF(ISNUMBER(MATCH(F273,QualityStatuses,0)),"Quality Lead","Non-Quality Lead")</f>
        <v>Non-Quality Lead</v>
      </c>
      <c r="H273" s="39" t="str">
        <f>IFERROR(INDEX(CampTypes,MATCH(I273,CampList,0)),"Unattributed")</f>
        <v>New</v>
      </c>
      <c r="I273" t="inlineStr">
        <is>
          <t>ABO | Natuf | Leads | Unit Franchise | India | Oct26 | V1</t>
        </is>
      </c>
      <c r="J273" t="inlineStr">
        <is>
          <t>ABO | Natuf | Leads | Unit Franchise | India | Oct26 | V1</t>
        </is>
      </c>
      <c r="K273" t="inlineStr">
        <is>
          <t>Direct (campaign tagged in CRM)</t>
        </is>
      </c>
      <c r="L273" t="inlineStr">
        <is>
          <t>Natuf | Business Owners | Tier1 + Growth Cities | Oct26 | V1</t>
        </is>
      </c>
      <c r="M273" t="inlineStr">
        <is>
          <t>Natuf | Business Owners | Tier1 + Growth Cities | Oct26 | V1</t>
        </is>
      </c>
      <c r="N273" t="inlineStr">
        <is>
          <t>Natuf | Reel | Brand Ambassador | Heard Of Owning A Cafe | V1</t>
        </is>
      </c>
      <c r="O273" t="inlineStr">
        <is>
          <t>In House Natuf</t>
        </is>
      </c>
      <c r="P273" t="inlineStr">
        <is>
          <t>Facebook</t>
        </is>
      </c>
      <c r="Q273" t="inlineStr">
        <is>
          <t>(Unassigned)</t>
        </is>
      </c>
      <c r="R273" t="inlineStr">
        <is>
          <t>Omkar Navge</t>
        </is>
      </c>
      <c r="S273" t="inlineStr">
        <is>
          <t>-</t>
        </is>
      </c>
      <c r="T273" t="inlineStr">
        <is>
          <t>Thane</t>
        </is>
      </c>
      <c r="U273" t="inlineStr">
        <is>
          <t xml:space="preserve"> </t>
        </is>
      </c>
      <c r="V273" t="n">
        <v>0</v>
      </c>
      <c r="W273" t="n">
        <v>0</v>
      </c>
      <c r="X273" t="inlineStr">
        <is>
          <t>XXXXXX6691</t>
        </is>
      </c>
      <c r="Y273" s="72" t="n">
        <v>46326.52037037037</v>
      </c>
    </row>
    <row r="274">
      <c r="A274" s="39" t="inlineStr">
        <is>
          <t>6ae34b61e1bd55a3780ba278</t>
        </is>
      </c>
      <c r="B274" s="72" t="n">
        <v>46324.7947337963</v>
      </c>
      <c r="C274" s="70" t="n">
        <v>46324</v>
      </c>
      <c r="D274" t="inlineStr">
        <is>
          <t>2026-10</t>
        </is>
      </c>
      <c r="E274" t="inlineStr">
        <is>
          <t>Wk of 2026-10-26</t>
        </is>
      </c>
      <c r="F274" t="inlineStr">
        <is>
          <t>Attempt 1</t>
        </is>
      </c>
      <c r="G274" s="39" t="str">
        <f>IF(ISNUMBER(MATCH(F274,QualityStatuses,0)),"Quality Lead","Non-Quality Lead")</f>
        <v>Non-Quality Lead</v>
      </c>
      <c r="H274" s="39" t="str">
        <f>IFERROR(INDEX(CampTypes,MATCH(I274,CampList,0)),"Unattributed")</f>
        <v>New</v>
      </c>
      <c r="I274" t="inlineStr">
        <is>
          <t>ABO | Natuf | Leads | Unit Franchise | India | Oct26 | V1</t>
        </is>
      </c>
      <c r="J274" t="inlineStr">
        <is>
          <t>ABO | Natuf | Leads | Unit Franchise | India | Oct26 | V1</t>
        </is>
      </c>
      <c r="K274" t="inlineStr">
        <is>
          <t>Direct (campaign tagged in CRM)</t>
        </is>
      </c>
      <c r="L274" t="inlineStr">
        <is>
          <t>Natuf | Investors | Tier1 + Growth Cities | Oct26 | V1</t>
        </is>
      </c>
      <c r="M274" t="inlineStr">
        <is>
          <t>Natuf | Investors | Tier1 + Growth Cities | Oct26 | V1</t>
        </is>
      </c>
      <c r="N274" t="inlineStr">
        <is>
          <t>Natuf | Reel | Brand Ambassador | Heard Of Owning A Cafe | V1</t>
        </is>
      </c>
      <c r="O274" t="inlineStr">
        <is>
          <t>In House Natuf</t>
        </is>
      </c>
      <c r="P274" t="inlineStr">
        <is>
          <t>Facebook</t>
        </is>
      </c>
      <c r="Q274" t="inlineStr">
        <is>
          <t>Marshal Malbari</t>
        </is>
      </c>
      <c r="R274" t="inlineStr">
        <is>
          <t>Rudresh Thorat</t>
        </is>
      </c>
      <c r="S274" t="inlineStr">
        <is>
          <t>-</t>
        </is>
      </c>
      <c r="T274" t="inlineStr">
        <is>
          <t>New Delhi</t>
        </is>
      </c>
      <c r="U274" t="inlineStr">
        <is>
          <t xml:space="preserve"> </t>
        </is>
      </c>
      <c r="V274" t="n">
        <v>2</v>
      </c>
      <c r="W274" t="n">
        <v>0</v>
      </c>
      <c r="X274" t="inlineStr">
        <is>
          <t>XXXXXX1251</t>
        </is>
      </c>
      <c r="Y274" s="72" t="n">
        <v>46326.52037037037</v>
      </c>
    </row>
    <row r="275">
      <c r="A275" s="39" t="inlineStr">
        <is>
          <t>6ae34a472fff8e3f4a8caa10</t>
        </is>
      </c>
      <c r="B275" s="72" t="n">
        <v>46324.79146990741</v>
      </c>
      <c r="C275" s="70" t="n">
        <v>46324</v>
      </c>
      <c r="D275" t="inlineStr">
        <is>
          <t>2026-10</t>
        </is>
      </c>
      <c r="E275" t="inlineStr">
        <is>
          <t>Wk of 2026-10-26</t>
        </is>
      </c>
      <c r="F275" t="inlineStr">
        <is>
          <t>New Lead</t>
        </is>
      </c>
      <c r="G275" s="39" t="str">
        <f>IF(ISNUMBER(MATCH(F275,QualityStatuses,0)),"Quality Lead","Non-Quality Lead")</f>
        <v>Non-Quality Lead</v>
      </c>
      <c r="H275" s="39" t="str">
        <f>IFERROR(INDEX(CampTypes,MATCH(I275,CampList,0)),"Unattributed")</f>
        <v>New</v>
      </c>
      <c r="I275" t="inlineStr">
        <is>
          <t>ABO | Natuf | Leads | Unit Franchise | India | Oct26 | V1</t>
        </is>
      </c>
      <c r="J275" t="inlineStr">
        <is>
          <t>ABO | Natuf | Leads | Unit Franchise | India | Oct26 | V1</t>
        </is>
      </c>
      <c r="K275" t="inlineStr">
        <is>
          <t>Direct (campaign tagged in CRM)</t>
        </is>
      </c>
      <c r="L275" t="inlineStr">
        <is>
          <t>Natuf | LAL 1% | India | Jul26 | V1</t>
        </is>
      </c>
      <c r="M275" t="inlineStr">
        <is>
          <t>Natuf | LAL 1% | India | Jul26 | V1</t>
        </is>
      </c>
      <c r="N275" t="inlineStr">
        <is>
          <t>Natuf | Reel | Brand Ambassador | Heard Of Owning A Cafe | V1</t>
        </is>
      </c>
      <c r="O275" t="inlineStr">
        <is>
          <t>In House Natuf</t>
        </is>
      </c>
      <c r="P275" t="inlineStr">
        <is>
          <t>Facebook</t>
        </is>
      </c>
      <c r="Q275" t="inlineStr">
        <is>
          <t>(Unassigned)</t>
        </is>
      </c>
      <c r="R275" t="inlineStr">
        <is>
          <t>Omkar Navge</t>
        </is>
      </c>
      <c r="S275" t="inlineStr">
        <is>
          <t>-</t>
        </is>
      </c>
      <c r="T275" t="inlineStr">
        <is>
          <t>patiala</t>
        </is>
      </c>
      <c r="U275" t="inlineStr">
        <is>
          <t xml:space="preserve"> </t>
        </is>
      </c>
      <c r="V275" t="n">
        <v>0</v>
      </c>
      <c r="W275" t="n">
        <v>0</v>
      </c>
      <c r="X275" t="inlineStr">
        <is>
          <t>XXXXXX0415</t>
        </is>
      </c>
      <c r="Y275" s="72" t="n">
        <v>46326.52037037037</v>
      </c>
    </row>
    <row r="276">
      <c r="A276" s="39" t="inlineStr">
        <is>
          <t>6ae349aa8c9ab87e7a9c261f</t>
        </is>
      </c>
      <c r="B276" s="72" t="n">
        <v>46324.78965277778</v>
      </c>
      <c r="C276" s="70" t="n">
        <v>46324</v>
      </c>
      <c r="D276" t="inlineStr">
        <is>
          <t>2026-10</t>
        </is>
      </c>
      <c r="E276" t="inlineStr">
        <is>
          <t>Wk of 2026-10-26</t>
        </is>
      </c>
      <c r="F276" t="inlineStr">
        <is>
          <t>Details Shared</t>
        </is>
      </c>
      <c r="G276" s="39" t="str">
        <f>IF(ISNUMBER(MATCH(F276,QualityStatuses,0)),"Quality Lead","Non-Quality Lead")</f>
        <v>Quality Lead</v>
      </c>
      <c r="H276" s="39" t="str">
        <f>IFERROR(INDEX(CampTypes,MATCH(I276,CampList,0)),"Unattributed")</f>
        <v>New</v>
      </c>
      <c r="I276" t="inlineStr">
        <is>
          <t>ABO | Natuf | Leads | Unit Franchise | India | Oct26 | V1</t>
        </is>
      </c>
      <c r="J276" t="inlineStr">
        <is>
          <t>ABO | Natuf | Leads | Unit Franchise | India | Oct26 | V1</t>
        </is>
      </c>
      <c r="K276" t="inlineStr">
        <is>
          <t>Direct (campaign tagged in CRM)</t>
        </is>
      </c>
      <c r="L276" t="inlineStr">
        <is>
          <t>Natuf | Investors | Tier1 + Growth Cities | Oct26 | V1</t>
        </is>
      </c>
      <c r="M276" t="inlineStr">
        <is>
          <t>Natuf | Investors | Tier1 + Growth Cities | Oct26 | V1</t>
        </is>
      </c>
      <c r="N276" t="inlineStr">
        <is>
          <t>Natuf | Reel | Brand Ambassador | Heard Of Owning A Cafe | V1</t>
        </is>
      </c>
      <c r="O276" t="inlineStr">
        <is>
          <t>In House Natuf</t>
        </is>
      </c>
      <c r="P276" t="inlineStr">
        <is>
          <t>Facebook</t>
        </is>
      </c>
      <c r="Q276" t="inlineStr">
        <is>
          <t>Vikas Pathak</t>
        </is>
      </c>
      <c r="R276" t="inlineStr">
        <is>
          <t>Hriday Jindal</t>
        </is>
      </c>
      <c r="S276" t="inlineStr">
        <is>
          <t>-</t>
        </is>
      </c>
      <c r="T276" t="inlineStr">
        <is>
          <t>Varanasi</t>
        </is>
      </c>
      <c r="U276" t="inlineStr">
        <is>
          <t xml:space="preserve"> </t>
        </is>
      </c>
      <c r="V276" t="n">
        <v>1</v>
      </c>
      <c r="W276" t="n">
        <v>1</v>
      </c>
      <c r="X276" t="inlineStr">
        <is>
          <t>XXXXXX1974</t>
        </is>
      </c>
      <c r="Y276" s="72" t="n">
        <v>46326.52037037037</v>
      </c>
    </row>
    <row r="277">
      <c r="A277" s="39" t="inlineStr">
        <is>
          <t>6ae3469345662d836cd0bddb</t>
        </is>
      </c>
      <c r="B277" s="72" t="n">
        <v>46324.78049768518</v>
      </c>
      <c r="C277" s="70" t="n">
        <v>46324</v>
      </c>
      <c r="D277" t="inlineStr">
        <is>
          <t>2026-10</t>
        </is>
      </c>
      <c r="E277" t="inlineStr">
        <is>
          <t>Wk of 2026-10-26</t>
        </is>
      </c>
      <c r="F277" t="inlineStr">
        <is>
          <t>New Lead</t>
        </is>
      </c>
      <c r="G277" s="39" t="str">
        <f>IF(ISNUMBER(MATCH(F277,QualityStatuses,0)),"Quality Lead","Non-Quality Lead")</f>
        <v>Non-Quality Lead</v>
      </c>
      <c r="H277" s="39" t="str">
        <f>IFERROR(INDEX(CampTypes,MATCH(I277,CampList,0)),"Unattributed")</f>
        <v>New</v>
      </c>
      <c r="I277" t="inlineStr">
        <is>
          <t>ABO | Natuf | Leads | Unit Franchise | India | Oct26 | V1</t>
        </is>
      </c>
      <c r="J277" t="inlineStr">
        <is>
          <t>ABO | Natuf | Leads | Unit Franchise | India | Oct26 | V1</t>
        </is>
      </c>
      <c r="K277" t="inlineStr">
        <is>
          <t>Direct (campaign tagged in CRM)</t>
        </is>
      </c>
      <c r="L277" t="inlineStr">
        <is>
          <t>Natuf | LAL 1% | India | Jul26 | V1</t>
        </is>
      </c>
      <c r="M277" t="inlineStr">
        <is>
          <t>Natuf | LAL 1% | India | Jul26 | V1</t>
        </is>
      </c>
      <c r="N277" t="inlineStr">
        <is>
          <t>Natuf | Reel | Brand Ambassador | Heard Of Owning A Cafe | V1</t>
        </is>
      </c>
      <c r="O277" t="inlineStr">
        <is>
          <t>In House Natuf</t>
        </is>
      </c>
      <c r="P277" t="inlineStr">
        <is>
          <t>Facebook</t>
        </is>
      </c>
      <c r="Q277" t="inlineStr">
        <is>
          <t>(Unassigned)</t>
        </is>
      </c>
      <c r="R277" t="inlineStr">
        <is>
          <t>Omkar Navge</t>
        </is>
      </c>
      <c r="S277" t="inlineStr">
        <is>
          <t>-</t>
        </is>
      </c>
      <c r="T277" t="inlineStr">
        <is>
          <t>Kolkata</t>
        </is>
      </c>
      <c r="U277" t="inlineStr">
        <is>
          <t xml:space="preserve"> </t>
        </is>
      </c>
      <c r="V277" t="n">
        <v>0</v>
      </c>
      <c r="W277" t="n">
        <v>0</v>
      </c>
      <c r="X277" t="inlineStr">
        <is>
          <t>XXXXXX8202</t>
        </is>
      </c>
      <c r="Y277" s="72" t="n">
        <v>46326.52037037037</v>
      </c>
    </row>
    <row r="278">
      <c r="A278" s="39" t="inlineStr">
        <is>
          <t>6ae345e3f03bfdbb80822b36</t>
        </is>
      </c>
      <c r="B278" s="72" t="n">
        <v>46324.77846064815</v>
      </c>
      <c r="C278" s="70" t="n">
        <v>46324</v>
      </c>
      <c r="D278" t="inlineStr">
        <is>
          <t>2026-10</t>
        </is>
      </c>
      <c r="E278" t="inlineStr">
        <is>
          <t>Wk of 2026-10-26</t>
        </is>
      </c>
      <c r="F278" t="inlineStr">
        <is>
          <t>Attempt 1</t>
        </is>
      </c>
      <c r="G278" s="39" t="str">
        <f>IF(ISNUMBER(MATCH(F278,QualityStatuses,0)),"Quality Lead","Non-Quality Lead")</f>
        <v>Non-Quality Lead</v>
      </c>
      <c r="H278" s="39" t="str">
        <f>IFERROR(INDEX(CampTypes,MATCH(I278,CampList,0)),"Unattributed")</f>
        <v>New</v>
      </c>
      <c r="I278" t="inlineStr">
        <is>
          <t>ABO | Natuf | Leads | Unit Franchise | India | Oct26 | V1</t>
        </is>
      </c>
      <c r="J278" t="inlineStr">
        <is>
          <t>ABO | Natuf | Leads | Unit Franchise | India | Oct26 | V1</t>
        </is>
      </c>
      <c r="K278" t="inlineStr">
        <is>
          <t>Direct (campaign tagged in CRM)</t>
        </is>
      </c>
      <c r="L278" t="inlineStr">
        <is>
          <t>Natuf | LAL 1% | India | Jul26 | V1</t>
        </is>
      </c>
      <c r="M278" t="inlineStr">
        <is>
          <t>Natuf | LAL 1% | India | Jul26 | V1</t>
        </is>
      </c>
      <c r="N278" t="inlineStr">
        <is>
          <t>Natuf | Reel | Brand Ambassador | Heard Of Owning A Cafe | V1</t>
        </is>
      </c>
      <c r="O278" t="inlineStr">
        <is>
          <t>In House Natuf</t>
        </is>
      </c>
      <c r="P278" t="inlineStr">
        <is>
          <t>Facebook</t>
        </is>
      </c>
      <c r="Q278" t="inlineStr">
        <is>
          <t>Vikas Pathak</t>
        </is>
      </c>
      <c r="R278" t="inlineStr">
        <is>
          <t xml:space="preserve">Karan </t>
        </is>
      </c>
      <c r="S278" t="inlineStr">
        <is>
          <t>-</t>
        </is>
      </c>
      <c r="T278" t="inlineStr">
        <is>
          <t>moradabad</t>
        </is>
      </c>
      <c r="U278" t="inlineStr">
        <is>
          <t xml:space="preserve"> </t>
        </is>
      </c>
      <c r="V278" t="n">
        <v>3</v>
      </c>
      <c r="W278" t="n">
        <v>1</v>
      </c>
      <c r="X278" t="inlineStr">
        <is>
          <t>XXXXXX6330</t>
        </is>
      </c>
      <c r="Y278" s="72" t="n">
        <v>46326.52037037037</v>
      </c>
    </row>
    <row r="279">
      <c r="A279" s="39" t="inlineStr">
        <is>
          <t>6ae344413c8ed650c57d32a9</t>
        </is>
      </c>
      <c r="B279" s="72" t="n">
        <v>46324.77362268518</v>
      </c>
      <c r="C279" s="70" t="n">
        <v>46324</v>
      </c>
      <c r="D279" t="inlineStr">
        <is>
          <t>2026-10</t>
        </is>
      </c>
      <c r="E279" t="inlineStr">
        <is>
          <t>Wk of 2026-10-26</t>
        </is>
      </c>
      <c r="F279" t="inlineStr">
        <is>
          <t>Attempt 2</t>
        </is>
      </c>
      <c r="G279" s="39" t="str">
        <f>IF(ISNUMBER(MATCH(F279,QualityStatuses,0)),"Quality Lead","Non-Quality Lead")</f>
        <v>Non-Quality Lead</v>
      </c>
      <c r="H279" s="39" t="str">
        <f>IFERROR(INDEX(CampTypes,MATCH(I279,CampList,0)),"Unattributed")</f>
        <v>New</v>
      </c>
      <c r="I279" t="inlineStr">
        <is>
          <t>ABO | Natuf | Leads | Unit Franchise | India | Oct26 | V1</t>
        </is>
      </c>
      <c r="J279" t="inlineStr">
        <is>
          <t>ABO | Natuf | Leads | Unit Franchise | India | Oct26 | V1</t>
        </is>
      </c>
      <c r="K279" t="inlineStr">
        <is>
          <t>Direct (campaign tagged in CRM)</t>
        </is>
      </c>
      <c r="L279" t="inlineStr">
        <is>
          <t>Natuf | Broad | Tier1 + Growth Cities | Oct26 | V1</t>
        </is>
      </c>
      <c r="M279" t="inlineStr">
        <is>
          <t>Natuf | Broad | Tier1 + Growth Cities | Oct26 | V1</t>
        </is>
      </c>
      <c r="N279" t="inlineStr">
        <is>
          <t>Natuf | Reel | Brand Ambassador | Heard Of Owning A Cafe | V1</t>
        </is>
      </c>
      <c r="O279" t="inlineStr">
        <is>
          <t>In House Natuf</t>
        </is>
      </c>
      <c r="P279" t="inlineStr">
        <is>
          <t>Facebook</t>
        </is>
      </c>
      <c r="Q279" t="inlineStr">
        <is>
          <t>Vikas Pathak</t>
        </is>
      </c>
      <c r="R279" t="inlineStr">
        <is>
          <t>Anish kaundal</t>
        </is>
      </c>
      <c r="S279" t="inlineStr">
        <is>
          <t>-</t>
        </is>
      </c>
      <c r="T279" t="inlineStr">
        <is>
          <t>Bangalore</t>
        </is>
      </c>
      <c r="U279" t="inlineStr">
        <is>
          <t xml:space="preserve"> </t>
        </is>
      </c>
      <c r="V279" t="n">
        <v>2</v>
      </c>
      <c r="W279" t="n">
        <v>0</v>
      </c>
      <c r="X279" t="inlineStr">
        <is>
          <t>XXXXXX7697</t>
        </is>
      </c>
      <c r="Y279" s="72" t="n">
        <v>46326.52037037037</v>
      </c>
    </row>
    <row r="280">
      <c r="A280" s="39" t="inlineStr">
        <is>
          <t>6ae3427907055ea5a90b7159</t>
        </is>
      </c>
      <c r="B280" s="72" t="n">
        <v>46324.76834490741</v>
      </c>
      <c r="C280" s="70" t="n">
        <v>46324</v>
      </c>
      <c r="D280" t="inlineStr">
        <is>
          <t>2026-10</t>
        </is>
      </c>
      <c r="E280" t="inlineStr">
        <is>
          <t>Wk of 2026-10-26</t>
        </is>
      </c>
      <c r="F280" t="inlineStr">
        <is>
          <t>Attempt 1</t>
        </is>
      </c>
      <c r="G280" s="39" t="str">
        <f>IF(ISNUMBER(MATCH(F280,QualityStatuses,0)),"Quality Lead","Non-Quality Lead")</f>
        <v>Non-Quality Lead</v>
      </c>
      <c r="H280" s="39" t="str">
        <f>IFERROR(INDEX(CampTypes,MATCH(I280,CampList,0)),"Unattributed")</f>
        <v>New</v>
      </c>
      <c r="I280" t="inlineStr">
        <is>
          <t>ABO | Natuf | Leads | Master Franchise | India | Oct26 | V1</t>
        </is>
      </c>
      <c r="J280" t="inlineStr">
        <is>
          <t>ABO | Natuf | Leads | Master Franchise | India | Oct26 | V1</t>
        </is>
      </c>
      <c r="K280" t="inlineStr">
        <is>
          <t>Direct (campaign tagged in CRM)</t>
        </is>
      </c>
      <c r="L280" t="inlineStr">
        <is>
          <t>Natuf | Broad | Tier1 + Growth Cities | Oct26 | V1</t>
        </is>
      </c>
      <c r="M280" t="inlineStr">
        <is>
          <t>Natuf | Broad | Tier1 + Growth Cities | Oct26 | V1</t>
        </is>
      </c>
      <c r="N280" t="inlineStr">
        <is>
          <t>Natuf | Static | Become A Levantine Food | V1</t>
        </is>
      </c>
      <c r="O280" t="inlineStr">
        <is>
          <t>Natuf_MF</t>
        </is>
      </c>
      <c r="P280" t="inlineStr">
        <is>
          <t>Facebook</t>
        </is>
      </c>
      <c r="Q280" t="inlineStr">
        <is>
          <t>Marshal Malbari</t>
        </is>
      </c>
      <c r="R280" t="inlineStr">
        <is>
          <t>Rudresh Thorat</t>
        </is>
      </c>
      <c r="S280" t="inlineStr">
        <is>
          <t>-</t>
        </is>
      </c>
      <c r="T280" t="inlineStr">
        <is>
          <t>Gaya</t>
        </is>
      </c>
      <c r="U280" t="inlineStr">
        <is>
          <t xml:space="preserve"> </t>
        </is>
      </c>
      <c r="V280" t="n">
        <v>1</v>
      </c>
      <c r="W280" t="n">
        <v>0</v>
      </c>
      <c r="X280" t="inlineStr">
        <is>
          <t>XXXXXX6245</t>
        </is>
      </c>
      <c r="Y280" s="72" t="n">
        <v>46326.52037037037</v>
      </c>
    </row>
    <row r="281">
      <c r="A281" s="39" t="inlineStr">
        <is>
          <t>6ae341625251a180c9630628</t>
        </is>
      </c>
      <c r="B281" s="72" t="n">
        <v>46324.76511574074</v>
      </c>
      <c r="C281" s="70" t="n">
        <v>46324</v>
      </c>
      <c r="D281" t="inlineStr">
        <is>
          <t>2026-10</t>
        </is>
      </c>
      <c r="E281" t="inlineStr">
        <is>
          <t>Wk of 2026-10-26</t>
        </is>
      </c>
      <c r="F281" t="inlineStr">
        <is>
          <t>New Lead</t>
        </is>
      </c>
      <c r="G281" s="39" t="str">
        <f>IF(ISNUMBER(MATCH(F281,QualityStatuses,0)),"Quality Lead","Non-Quality Lead")</f>
        <v>Non-Quality Lead</v>
      </c>
      <c r="H281" s="39" t="str">
        <f>IFERROR(INDEX(CampTypes,MATCH(I281,CampList,0)),"Unattributed")</f>
        <v>New</v>
      </c>
      <c r="I281" t="inlineStr">
        <is>
          <t>ABO | Natuf | Leads | Unit Franchise | India | Oct26 | V1</t>
        </is>
      </c>
      <c r="J281" t="inlineStr">
        <is>
          <t>ABO | Natuf | Leads | Unit Franchise | India | Oct26 | V1</t>
        </is>
      </c>
      <c r="K281" t="inlineStr">
        <is>
          <t>Direct (campaign tagged in CRM)</t>
        </is>
      </c>
      <c r="L281" t="inlineStr">
        <is>
          <t>Natuf | LAL 1% | India | Jul26 | V1</t>
        </is>
      </c>
      <c r="M281" t="inlineStr">
        <is>
          <t>Natuf | LAL 1% | India | Jul26 | V1</t>
        </is>
      </c>
      <c r="N281" t="inlineStr">
        <is>
          <t>Natuf | Reel | Brand Ambassador | Heard Of Owning A Cafe | V1</t>
        </is>
      </c>
      <c r="O281" t="inlineStr">
        <is>
          <t>In House Natuf</t>
        </is>
      </c>
      <c r="P281" t="inlineStr">
        <is>
          <t>Facebook</t>
        </is>
      </c>
      <c r="Q281" t="inlineStr">
        <is>
          <t>(Unassigned)</t>
        </is>
      </c>
      <c r="R281" t="inlineStr">
        <is>
          <t>Omkar Navge</t>
        </is>
      </c>
      <c r="S281" t="inlineStr">
        <is>
          <t>-</t>
        </is>
      </c>
      <c r="T281" t="inlineStr">
        <is>
          <t>Varanasi</t>
        </is>
      </c>
      <c r="U281" t="inlineStr">
        <is>
          <t xml:space="preserve"> </t>
        </is>
      </c>
      <c r="V281" t="n">
        <v>0</v>
      </c>
      <c r="W281" t="n">
        <v>0</v>
      </c>
      <c r="X281" t="inlineStr">
        <is>
          <t>XXXXXX5983</t>
        </is>
      </c>
      <c r="Y281" s="72" t="n">
        <v>46326.52037037037</v>
      </c>
    </row>
    <row r="282">
      <c r="A282" s="39" t="inlineStr">
        <is>
          <t>6ae3409393ae8552b386f8e1</t>
        </is>
      </c>
      <c r="B282" s="72" t="n">
        <v>46324.7627199074</v>
      </c>
      <c r="C282" s="70" t="n">
        <v>46324</v>
      </c>
      <c r="D282" t="inlineStr">
        <is>
          <t>2026-10</t>
        </is>
      </c>
      <c r="E282" t="inlineStr">
        <is>
          <t>Wk of 2026-10-26</t>
        </is>
      </c>
      <c r="F282" t="inlineStr">
        <is>
          <t>Lost</t>
        </is>
      </c>
      <c r="G282" s="39" t="str">
        <f>IF(ISNUMBER(MATCH(F282,QualityStatuses,0)),"Quality Lead","Non-Quality Lead")</f>
        <v>Non-Quality Lead</v>
      </c>
      <c r="H282" s="39" t="str">
        <f>IFERROR(INDEX(CampTypes,MATCH(I282,CampList,0)),"Unattributed")</f>
        <v>New</v>
      </c>
      <c r="I282" t="inlineStr">
        <is>
          <t>ABO | Natuf | Leads | Master Franchise | India | Oct26 | V1</t>
        </is>
      </c>
      <c r="J282" t="inlineStr">
        <is>
          <t>ABO | Natuf | Leads | Master Franchise | India | Oct26 | V1</t>
        </is>
      </c>
      <c r="K282" t="inlineStr">
        <is>
          <t>Direct (campaign tagged in CRM)</t>
        </is>
      </c>
      <c r="L282" t="inlineStr">
        <is>
          <t>Natuf | LAL 1% | India | Jul26 | V1</t>
        </is>
      </c>
      <c r="M282" t="inlineStr">
        <is>
          <t>Natuf | LAL 1% | India | Jul26 | V1</t>
        </is>
      </c>
      <c r="N282" t="inlineStr">
        <is>
          <t>Natuf | Static | Become A Levantine Food | V1</t>
        </is>
      </c>
      <c r="O282" t="inlineStr">
        <is>
          <t>Natuf_MF</t>
        </is>
      </c>
      <c r="P282" t="inlineStr">
        <is>
          <t>Facebook</t>
        </is>
      </c>
      <c r="Q282" t="inlineStr">
        <is>
          <t>Marshal Malbari</t>
        </is>
      </c>
      <c r="R282" t="inlineStr">
        <is>
          <t>Rohit Kamble</t>
        </is>
      </c>
      <c r="S282" t="inlineStr">
        <is>
          <t>Not Interested</t>
        </is>
      </c>
      <c r="T282" t="inlineStr">
        <is>
          <t>Anantapur</t>
        </is>
      </c>
      <c r="U282" t="inlineStr">
        <is>
          <t xml:space="preserve"> </t>
        </is>
      </c>
      <c r="V282" t="n">
        <v>1</v>
      </c>
      <c r="W282" t="n">
        <v>1</v>
      </c>
      <c r="X282" t="inlineStr">
        <is>
          <t>XXXXXX4175</t>
        </is>
      </c>
      <c r="Y282" s="72" t="n">
        <v>46326.52037037037</v>
      </c>
    </row>
    <row r="283">
      <c r="A283" s="39" t="inlineStr">
        <is>
          <t>6ae33f21050ce92cbcc22b49</t>
        </is>
      </c>
      <c r="B283" s="72" t="n">
        <v>46324.7584375</v>
      </c>
      <c r="C283" s="70" t="n">
        <v>46324</v>
      </c>
      <c r="D283" t="inlineStr">
        <is>
          <t>2026-10</t>
        </is>
      </c>
      <c r="E283" t="inlineStr">
        <is>
          <t>Wk of 2026-10-26</t>
        </is>
      </c>
      <c r="F283" t="inlineStr">
        <is>
          <t>Attempt 1</t>
        </is>
      </c>
      <c r="G283" s="39" t="str">
        <f>IF(ISNUMBER(MATCH(F283,QualityStatuses,0)),"Quality Lead","Non-Quality Lead")</f>
        <v>Non-Quality Lead</v>
      </c>
      <c r="H283" s="39" t="str">
        <f>IFERROR(INDEX(CampTypes,MATCH(I283,CampList,0)),"Unattributed")</f>
        <v>New</v>
      </c>
      <c r="I283" t="inlineStr">
        <is>
          <t>ABO | Natuf | Leads | Unit Franchise | India | Oct26 | V1</t>
        </is>
      </c>
      <c r="J283" t="inlineStr">
        <is>
          <t>ABO | Natuf | Leads | Unit Franchise | India | Oct26 | V1</t>
        </is>
      </c>
      <c r="K283" t="inlineStr">
        <is>
          <t>Direct (campaign tagged in CRM)</t>
        </is>
      </c>
      <c r="L283" t="inlineStr">
        <is>
          <t>Natuf | Investors | Tier1 + Growth Cities | Oct26 | V1</t>
        </is>
      </c>
      <c r="M283" t="inlineStr">
        <is>
          <t>Natuf | Investors | Tier1 + Growth Cities | Oct26 | V1</t>
        </is>
      </c>
      <c r="N283" t="inlineStr">
        <is>
          <t>Natuf | Reel | Brand Ambassador | Heard Of Owning A Cafe | V1</t>
        </is>
      </c>
      <c r="O283" t="inlineStr">
        <is>
          <t>In House Natuf</t>
        </is>
      </c>
      <c r="P283" t="inlineStr">
        <is>
          <t>Facebook</t>
        </is>
      </c>
      <c r="Q283" t="inlineStr">
        <is>
          <t>Marshal Malbari</t>
        </is>
      </c>
      <c r="R283" t="inlineStr">
        <is>
          <t>Rinkita Virvani</t>
        </is>
      </c>
      <c r="S283" t="inlineStr">
        <is>
          <t>-</t>
        </is>
      </c>
      <c r="T283" t="inlineStr">
        <is>
          <t>Noida</t>
        </is>
      </c>
      <c r="U283" t="inlineStr">
        <is>
          <t xml:space="preserve"> </t>
        </is>
      </c>
      <c r="V283" t="n">
        <v>1</v>
      </c>
      <c r="W283" t="n">
        <v>0</v>
      </c>
      <c r="X283" t="inlineStr">
        <is>
          <t>XXXXXX3620</t>
        </is>
      </c>
      <c r="Y283" s="72" t="n">
        <v>46326.52037037037</v>
      </c>
    </row>
    <row r="284">
      <c r="A284" s="39" t="inlineStr">
        <is>
          <t>6ae33c1099bc2dceffc7581b</t>
        </is>
      </c>
      <c r="B284" s="72" t="n">
        <v>46324.74935185185</v>
      </c>
      <c r="C284" s="70" t="n">
        <v>46324</v>
      </c>
      <c r="D284" t="inlineStr">
        <is>
          <t>2026-10</t>
        </is>
      </c>
      <c r="E284" t="inlineStr">
        <is>
          <t>Wk of 2026-10-26</t>
        </is>
      </c>
      <c r="F284" t="inlineStr">
        <is>
          <t>New Lead</t>
        </is>
      </c>
      <c r="G284" s="39" t="str">
        <f>IF(ISNUMBER(MATCH(F284,QualityStatuses,0)),"Quality Lead","Non-Quality Lead")</f>
        <v>Non-Quality Lead</v>
      </c>
      <c r="H284" s="39" t="str">
        <f>IFERROR(INDEX(CampTypes,MATCH(I284,CampList,0)),"Unattributed")</f>
        <v>New</v>
      </c>
      <c r="I284" t="inlineStr">
        <is>
          <t>ABO | Natuf | Leads | Unit Franchise | India | Oct26 | V1</t>
        </is>
      </c>
      <c r="J284" t="inlineStr">
        <is>
          <t>ABO | Natuf | Leads | Unit Franchise | India | Oct26 | V1</t>
        </is>
      </c>
      <c r="K284" t="inlineStr">
        <is>
          <t>Direct (campaign tagged in CRM)</t>
        </is>
      </c>
      <c r="L284" t="inlineStr">
        <is>
          <t>Natuf | Investors | Tier1 + Growth Cities | Oct26 | V1</t>
        </is>
      </c>
      <c r="M284" t="inlineStr">
        <is>
          <t>Natuf | Investors | Tier1 + Growth Cities | Oct26 | V1</t>
        </is>
      </c>
      <c r="N284" t="inlineStr">
        <is>
          <t>Natuf | Reel | Brand Ambassador | Heard Of Owning A Cafe | V1</t>
        </is>
      </c>
      <c r="O284" t="inlineStr">
        <is>
          <t>In House Natuf</t>
        </is>
      </c>
      <c r="P284" t="inlineStr">
        <is>
          <t>Facebook</t>
        </is>
      </c>
      <c r="Q284" t="inlineStr">
        <is>
          <t>(Unassigned)</t>
        </is>
      </c>
      <c r="R284" t="inlineStr">
        <is>
          <t>Omkar Navge</t>
        </is>
      </c>
      <c r="S284" t="inlineStr">
        <is>
          <t>-</t>
        </is>
      </c>
      <c r="T284" t="inlineStr">
        <is>
          <t>Bhopal</t>
        </is>
      </c>
      <c r="U284" t="inlineStr">
        <is>
          <t xml:space="preserve"> </t>
        </is>
      </c>
      <c r="V284" t="n">
        <v>0</v>
      </c>
      <c r="W284" t="n">
        <v>0</v>
      </c>
      <c r="X284" t="inlineStr">
        <is>
          <t>XXXXXX6660</t>
        </is>
      </c>
      <c r="Y284" s="72" t="n">
        <v>46326.52037037037</v>
      </c>
    </row>
    <row r="285">
      <c r="A285" s="39" t="inlineStr">
        <is>
          <t>6ae33b88417b38bf23e76c62</t>
        </is>
      </c>
      <c r="B285" s="72" t="n">
        <v>46324.74777777777</v>
      </c>
      <c r="C285" s="70" t="n">
        <v>46324</v>
      </c>
      <c r="D285" t="inlineStr">
        <is>
          <t>2026-10</t>
        </is>
      </c>
      <c r="E285" t="inlineStr">
        <is>
          <t>Wk of 2026-10-26</t>
        </is>
      </c>
      <c r="F285" t="inlineStr">
        <is>
          <t>Details Shared</t>
        </is>
      </c>
      <c r="G285" s="39" t="str">
        <f>IF(ISNUMBER(MATCH(F285,QualityStatuses,0)),"Quality Lead","Non-Quality Lead")</f>
        <v>Quality Lead</v>
      </c>
      <c r="H285" s="39" t="str">
        <f>IFERROR(INDEX(CampTypes,MATCH(I285,CampList,0)),"Unattributed")</f>
        <v>New</v>
      </c>
      <c r="I285" t="inlineStr">
        <is>
          <t>ABO | Natuf | Leads | Unit Franchise | India | Oct26 | V1</t>
        </is>
      </c>
      <c r="J285" t="inlineStr">
        <is>
          <t>ABO | Natuf | Leads | Unit Franchise | India | Oct26 | V1</t>
        </is>
      </c>
      <c r="K285" t="inlineStr">
        <is>
          <t>Direct (campaign tagged in CRM)</t>
        </is>
      </c>
      <c r="L285" t="inlineStr">
        <is>
          <t>Natuf | LAL 1% | India | Jul26 | V1</t>
        </is>
      </c>
      <c r="M285" t="inlineStr">
        <is>
          <t>Natuf | LAL 1% | India | Jul26 | V1</t>
        </is>
      </c>
      <c r="N285" t="inlineStr">
        <is>
          <t>Natuf | Reel | Brand Ambassador | Heard Of Owning A Cafe | V1</t>
        </is>
      </c>
      <c r="O285" t="inlineStr">
        <is>
          <t>In House Natuf</t>
        </is>
      </c>
      <c r="P285" t="inlineStr">
        <is>
          <t>Facebook</t>
        </is>
      </c>
      <c r="Q285" t="inlineStr">
        <is>
          <t>Marshal Malbari</t>
        </is>
      </c>
      <c r="R285" t="inlineStr">
        <is>
          <t>Pammi Roy</t>
        </is>
      </c>
      <c r="S285" t="inlineStr">
        <is>
          <t>-</t>
        </is>
      </c>
      <c r="T285" t="inlineStr">
        <is>
          <t>Kurukshetra</t>
        </is>
      </c>
      <c r="U285" t="inlineStr">
        <is>
          <t xml:space="preserve"> </t>
        </is>
      </c>
      <c r="V285" t="n">
        <v>1</v>
      </c>
      <c r="W285" t="n">
        <v>1</v>
      </c>
      <c r="X285" t="inlineStr">
        <is>
          <t>XXXXXX3536</t>
        </is>
      </c>
      <c r="Y285" s="72" t="n">
        <v>46326.52037037037</v>
      </c>
    </row>
    <row r="286">
      <c r="A286" s="39" t="inlineStr">
        <is>
          <t>6ae33915326fa5acfab6d7c1</t>
        </is>
      </c>
      <c r="B286" s="72" t="n">
        <v>46324.74052083334</v>
      </c>
      <c r="C286" s="70" t="n">
        <v>46324</v>
      </c>
      <c r="D286" t="inlineStr">
        <is>
          <t>2026-10</t>
        </is>
      </c>
      <c r="E286" t="inlineStr">
        <is>
          <t>Wk of 2026-10-26</t>
        </is>
      </c>
      <c r="F286" t="inlineStr">
        <is>
          <t>New Lead</t>
        </is>
      </c>
      <c r="G286" s="39" t="str">
        <f>IF(ISNUMBER(MATCH(F286,QualityStatuses,0)),"Quality Lead","Non-Quality Lead")</f>
        <v>Non-Quality Lead</v>
      </c>
      <c r="H286" s="39" t="str">
        <f>IFERROR(INDEX(CampTypes,MATCH(I286,CampList,0)),"Unattributed")</f>
        <v>New</v>
      </c>
      <c r="I286" t="inlineStr">
        <is>
          <t>ABO | Natuf | Leads | Unit Franchise | India | Oct26 | V1</t>
        </is>
      </c>
      <c r="J286" t="inlineStr">
        <is>
          <t>ABO | Natuf | Leads | Unit Franchise | India | Oct26 | V1</t>
        </is>
      </c>
      <c r="K286" t="inlineStr">
        <is>
          <t>Direct (campaign tagged in CRM)</t>
        </is>
      </c>
      <c r="L286" t="inlineStr">
        <is>
          <t>Natuf | Investors | Tier1 + Growth Cities | Oct26 | V1</t>
        </is>
      </c>
      <c r="M286" t="inlineStr">
        <is>
          <t>Natuf | Investors | Tier1 + Growth Cities | Oct26 | V1</t>
        </is>
      </c>
      <c r="N286" t="inlineStr">
        <is>
          <t>Natuf | Reel | Brand Ambassador | Heard Of Owning A Cafe | V1</t>
        </is>
      </c>
      <c r="O286" t="inlineStr">
        <is>
          <t>In House Natuf</t>
        </is>
      </c>
      <c r="P286" t="inlineStr">
        <is>
          <t>Facebook</t>
        </is>
      </c>
      <c r="Q286" t="inlineStr">
        <is>
          <t>(Unassigned)</t>
        </is>
      </c>
      <c r="R286" t="inlineStr">
        <is>
          <t>Omkar Navge</t>
        </is>
      </c>
      <c r="S286" t="inlineStr">
        <is>
          <t>-</t>
        </is>
      </c>
      <c r="T286" t="inlineStr">
        <is>
          <t>Pune</t>
        </is>
      </c>
      <c r="U286" t="inlineStr">
        <is>
          <t xml:space="preserve"> </t>
        </is>
      </c>
      <c r="V286" t="n">
        <v>0</v>
      </c>
      <c r="W286" t="n">
        <v>0</v>
      </c>
      <c r="X286" t="inlineStr">
        <is>
          <t>XXXXXX4633</t>
        </is>
      </c>
      <c r="Y286" s="72" t="n">
        <v>46326.52037037037</v>
      </c>
    </row>
    <row r="287">
      <c r="A287" s="39" t="inlineStr">
        <is>
          <t>6ae334dce8c65f8f5b19b7c8</t>
        </is>
      </c>
      <c r="B287" s="72" t="n">
        <v>46324.72800925926</v>
      </c>
      <c r="C287" s="70" t="n">
        <v>46324</v>
      </c>
      <c r="D287" t="inlineStr">
        <is>
          <t>2026-10</t>
        </is>
      </c>
      <c r="E287" t="inlineStr">
        <is>
          <t>Wk of 2026-10-26</t>
        </is>
      </c>
      <c r="F287" t="inlineStr">
        <is>
          <t>Attempt 2</t>
        </is>
      </c>
      <c r="G287" s="39" t="str">
        <f>IF(ISNUMBER(MATCH(F287,QualityStatuses,0)),"Quality Lead","Non-Quality Lead")</f>
        <v>Non-Quality Lead</v>
      </c>
      <c r="H287" s="39" t="str">
        <f>IFERROR(INDEX(CampTypes,MATCH(I287,CampList,0)),"Unattributed")</f>
        <v>New</v>
      </c>
      <c r="I287" t="inlineStr">
        <is>
          <t>ABO | Natuf | Leads | Unit Franchise | India | Oct26 | V1</t>
        </is>
      </c>
      <c r="J287" t="inlineStr">
        <is>
          <t>ABO | Natuf | Leads | Unit Franchise | India | Oct26 | V1</t>
        </is>
      </c>
      <c r="K287" t="inlineStr">
        <is>
          <t>Direct (campaign tagged in CRM)</t>
        </is>
      </c>
      <c r="L287" t="inlineStr">
        <is>
          <t>Natuf | Broad | Tier1 + Growth Cities | Oct26 | V1</t>
        </is>
      </c>
      <c r="M287" t="inlineStr">
        <is>
          <t>Natuf | Broad | Tier1 + Growth Cities | Oct26 | V1</t>
        </is>
      </c>
      <c r="N287" t="inlineStr">
        <is>
          <t>Natuf | Reel | Brand Ambassador | Heard Of Owning A Cafe | V1</t>
        </is>
      </c>
      <c r="O287" t="inlineStr">
        <is>
          <t>In House Natuf</t>
        </is>
      </c>
      <c r="P287" t="inlineStr">
        <is>
          <t>Facebook</t>
        </is>
      </c>
      <c r="Q287" t="inlineStr">
        <is>
          <t>Marshal Malbari</t>
        </is>
      </c>
      <c r="R287" t="inlineStr">
        <is>
          <t>Aisha Rasalkar</t>
        </is>
      </c>
      <c r="S287" t="inlineStr">
        <is>
          <t>-</t>
        </is>
      </c>
      <c r="T287" t="inlineStr">
        <is>
          <t>Patna</t>
        </is>
      </c>
      <c r="U287" t="inlineStr">
        <is>
          <t xml:space="preserve"> </t>
        </is>
      </c>
      <c r="V287" t="n">
        <v>2</v>
      </c>
      <c r="W287" t="n">
        <v>0</v>
      </c>
      <c r="X287" t="inlineStr">
        <is>
          <t>XXXXXX4554</t>
        </is>
      </c>
      <c r="Y287" s="72" t="n">
        <v>46326.52037037037</v>
      </c>
    </row>
    <row r="288">
      <c r="A288" s="39" t="inlineStr">
        <is>
          <t>6ae3323aed21f6cf11d2fb96</t>
        </is>
      </c>
      <c r="B288" s="72" t="n">
        <v>46324.72020833333</v>
      </c>
      <c r="C288" s="70" t="n">
        <v>46324</v>
      </c>
      <c r="D288" t="inlineStr">
        <is>
          <t>2026-10</t>
        </is>
      </c>
      <c r="E288" t="inlineStr">
        <is>
          <t>Wk of 2026-10-26</t>
        </is>
      </c>
      <c r="F288" t="inlineStr">
        <is>
          <t>New Lead</t>
        </is>
      </c>
      <c r="G288" s="39" t="str">
        <f>IF(ISNUMBER(MATCH(F288,QualityStatuses,0)),"Quality Lead","Non-Quality Lead")</f>
        <v>Non-Quality Lead</v>
      </c>
      <c r="H288" s="39" t="str">
        <f>IFERROR(INDEX(CampTypes,MATCH(I288,CampList,0)),"Unattributed")</f>
        <v>New</v>
      </c>
      <c r="I288" t="inlineStr">
        <is>
          <t>ABO | Natuf | Leads | Unit Franchise | India | Oct26 | V1</t>
        </is>
      </c>
      <c r="J288" t="inlineStr">
        <is>
          <t>ABO | Natuf | Leads | Unit Franchise | India | Oct26 | V1</t>
        </is>
      </c>
      <c r="K288" t="inlineStr">
        <is>
          <t>Direct (campaign tagged in CRM)</t>
        </is>
      </c>
      <c r="L288" t="inlineStr">
        <is>
          <t>Natuf | Investors | Tier1 + Growth Cities | Oct26 | V1</t>
        </is>
      </c>
      <c r="M288" t="inlineStr">
        <is>
          <t>Natuf | Investors | Tier1 + Growth Cities | Oct26 | V1</t>
        </is>
      </c>
      <c r="N288" t="inlineStr">
        <is>
          <t>Natuf | Reel | Brand Ambassador | Heard Of Owning A Cafe | V1</t>
        </is>
      </c>
      <c r="O288" t="inlineStr">
        <is>
          <t>In House Natuf</t>
        </is>
      </c>
      <c r="P288" t="inlineStr">
        <is>
          <t>Facebook</t>
        </is>
      </c>
      <c r="Q288" t="inlineStr">
        <is>
          <t>(Unassigned)</t>
        </is>
      </c>
      <c r="R288" t="inlineStr">
        <is>
          <t>Omkar Navge</t>
        </is>
      </c>
      <c r="S288" t="inlineStr">
        <is>
          <t>-</t>
        </is>
      </c>
      <c r="T288" t="inlineStr">
        <is>
          <t>Bangalore</t>
        </is>
      </c>
      <c r="U288" t="inlineStr">
        <is>
          <t xml:space="preserve"> </t>
        </is>
      </c>
      <c r="V288" t="n">
        <v>0</v>
      </c>
      <c r="W288" t="n">
        <v>0</v>
      </c>
      <c r="X288" t="inlineStr">
        <is>
          <t>XXXXXX2824</t>
        </is>
      </c>
      <c r="Y288" s="72" t="n">
        <v>46326.52037037037</v>
      </c>
    </row>
    <row r="289">
      <c r="A289" s="39" t="inlineStr">
        <is>
          <t>6ae3322e7571acd0e14835e6</t>
        </is>
      </c>
      <c r="B289" s="72" t="n">
        <v>46324.72006944445</v>
      </c>
      <c r="C289" s="70" t="n">
        <v>46324</v>
      </c>
      <c r="D289" t="inlineStr">
        <is>
          <t>2026-10</t>
        </is>
      </c>
      <c r="E289" t="inlineStr">
        <is>
          <t>Wk of 2026-10-26</t>
        </is>
      </c>
      <c r="F289" t="inlineStr">
        <is>
          <t>Attempt 2</t>
        </is>
      </c>
      <c r="G289" s="39" t="str">
        <f>IF(ISNUMBER(MATCH(F289,QualityStatuses,0)),"Quality Lead","Non-Quality Lead")</f>
        <v>Non-Quality Lead</v>
      </c>
      <c r="H289" s="39" t="str">
        <f>IFERROR(INDEX(CampTypes,MATCH(I289,CampList,0)),"Unattributed")</f>
        <v>New</v>
      </c>
      <c r="I289" t="inlineStr">
        <is>
          <t>ABO | Natuf | Leads | Unit Franchise | India | Oct26 | V1</t>
        </is>
      </c>
      <c r="J289" t="inlineStr">
        <is>
          <t>ABO | Natuf | Leads | Unit Franchise | India | Oct26 | V1</t>
        </is>
      </c>
      <c r="K289" t="inlineStr">
        <is>
          <t>Direct (campaign tagged in CRM)</t>
        </is>
      </c>
      <c r="L289" t="inlineStr">
        <is>
          <t>Natuf | Investors | Tier1 + Growth Cities | Oct26 | V1</t>
        </is>
      </c>
      <c r="M289" t="inlineStr">
        <is>
          <t>Natuf | Investors | Tier1 + Growth Cities | Oct26 | V1</t>
        </is>
      </c>
      <c r="N289" t="inlineStr">
        <is>
          <t>Natuf | Reel | Brand Ambassador | Heard Of Owning A Cafe | V1</t>
        </is>
      </c>
      <c r="O289" t="inlineStr">
        <is>
          <t>In House Natuf</t>
        </is>
      </c>
      <c r="P289" t="inlineStr">
        <is>
          <t>Facebook</t>
        </is>
      </c>
      <c r="Q289" t="inlineStr">
        <is>
          <t>Marshal Malbari</t>
        </is>
      </c>
      <c r="R289" t="inlineStr">
        <is>
          <t>Shubham Menon</t>
        </is>
      </c>
      <c r="S289" t="inlineStr">
        <is>
          <t>-</t>
        </is>
      </c>
      <c r="T289" t="inlineStr">
        <is>
          <t>Tirupur</t>
        </is>
      </c>
      <c r="U289" t="inlineStr">
        <is>
          <t xml:space="preserve"> </t>
        </is>
      </c>
      <c r="V289" t="n">
        <v>3</v>
      </c>
      <c r="W289" t="n">
        <v>3</v>
      </c>
      <c r="X289" t="inlineStr">
        <is>
          <t>XXXXXX2004</t>
        </is>
      </c>
      <c r="Y289" s="72" t="n">
        <v>46326.52037037037</v>
      </c>
    </row>
    <row r="290">
      <c r="A290" s="39" t="inlineStr">
        <is>
          <t>6ae331956547f53871504512</t>
        </is>
      </c>
      <c r="B290" s="72" t="n">
        <v>46324.71829861111</v>
      </c>
      <c r="C290" s="70" t="n">
        <v>46324</v>
      </c>
      <c r="D290" t="inlineStr">
        <is>
          <t>2026-10</t>
        </is>
      </c>
      <c r="E290" t="inlineStr">
        <is>
          <t>Wk of 2026-10-26</t>
        </is>
      </c>
      <c r="F290" t="inlineStr">
        <is>
          <t>New Lead</t>
        </is>
      </c>
      <c r="G290" s="39" t="str">
        <f>IF(ISNUMBER(MATCH(F290,QualityStatuses,0)),"Quality Lead","Non-Quality Lead")</f>
        <v>Non-Quality Lead</v>
      </c>
      <c r="H290" s="39" t="str">
        <f>IFERROR(INDEX(CampTypes,MATCH(I290,CampList,0)),"Unattributed")</f>
        <v>New</v>
      </c>
      <c r="I290" t="inlineStr">
        <is>
          <t>ABO | Natuf | Leads | Unit Franchise | India | Oct26 | V1</t>
        </is>
      </c>
      <c r="J290" t="inlineStr">
        <is>
          <t>ABO | Natuf | Leads | Unit Franchise | India | Oct26 | V1</t>
        </is>
      </c>
      <c r="K290" t="inlineStr">
        <is>
          <t>Direct (campaign tagged in CRM)</t>
        </is>
      </c>
      <c r="L290" t="inlineStr">
        <is>
          <t>Natuf | LAL 1% | India | Jul26 | V1</t>
        </is>
      </c>
      <c r="M290" t="inlineStr">
        <is>
          <t>Natuf | LAL 1% | India | Jul26 | V1</t>
        </is>
      </c>
      <c r="N290" t="inlineStr">
        <is>
          <t>Natuf | Reel | Brand Ambassador | Heard Of Owning A Cafe | V1</t>
        </is>
      </c>
      <c r="O290" t="inlineStr">
        <is>
          <t>In House Natuf</t>
        </is>
      </c>
      <c r="P290" t="inlineStr">
        <is>
          <t>Facebook</t>
        </is>
      </c>
      <c r="Q290" t="inlineStr">
        <is>
          <t>(Unassigned)</t>
        </is>
      </c>
      <c r="R290" t="inlineStr">
        <is>
          <t>Omkar Navge</t>
        </is>
      </c>
      <c r="S290" t="inlineStr">
        <is>
          <t>-</t>
        </is>
      </c>
      <c r="T290" t="inlineStr">
        <is>
          <t>Dimapur</t>
        </is>
      </c>
      <c r="U290" t="inlineStr">
        <is>
          <t xml:space="preserve"> </t>
        </is>
      </c>
      <c r="V290" t="n">
        <v>0</v>
      </c>
      <c r="W290" t="n">
        <v>0</v>
      </c>
      <c r="X290" t="inlineStr">
        <is>
          <t>XXXXXX6532</t>
        </is>
      </c>
      <c r="Y290" s="72" t="n">
        <v>46326.52037037037</v>
      </c>
    </row>
    <row r="291">
      <c r="A291" s="39" t="inlineStr">
        <is>
          <t>6ae32d6e77a4a1cd6d146a5e</t>
        </is>
      </c>
      <c r="B291" s="72" t="n">
        <v>46324.70599537037</v>
      </c>
      <c r="C291" s="70" t="n">
        <v>46324</v>
      </c>
      <c r="D291" t="inlineStr">
        <is>
          <t>2026-10</t>
        </is>
      </c>
      <c r="E291" t="inlineStr">
        <is>
          <t>Wk of 2026-10-26</t>
        </is>
      </c>
      <c r="F291" t="inlineStr">
        <is>
          <t>New Lead</t>
        </is>
      </c>
      <c r="G291" s="39" t="str">
        <f>IF(ISNUMBER(MATCH(F291,QualityStatuses,0)),"Quality Lead","Non-Quality Lead")</f>
        <v>Non-Quality Lead</v>
      </c>
      <c r="H291" s="39" t="str">
        <f>IFERROR(INDEX(CampTypes,MATCH(I291,CampList,0)),"Unattributed")</f>
        <v>New</v>
      </c>
      <c r="I291" t="inlineStr">
        <is>
          <t>ABO | Natuf | Leads | Unit Franchise | India | Oct26 | V1</t>
        </is>
      </c>
      <c r="J291" t="inlineStr">
        <is>
          <t>ABO | Natuf | Leads | Unit Franchise | India | Oct26 | V1</t>
        </is>
      </c>
      <c r="K291" t="inlineStr">
        <is>
          <t>Direct (campaign tagged in CRM)</t>
        </is>
      </c>
      <c r="L291" t="inlineStr">
        <is>
          <t>Natuf | Investors | Tier1 + Growth Cities | Oct26 | V1</t>
        </is>
      </c>
      <c r="M291" t="inlineStr">
        <is>
          <t>Natuf | Investors | Tier1 + Growth Cities | Oct26 | V1</t>
        </is>
      </c>
      <c r="N291" t="inlineStr">
        <is>
          <t>Natuf | Reel | Brand Ambassador | Heard Of Owning A Cafe | V1</t>
        </is>
      </c>
      <c r="O291" t="inlineStr">
        <is>
          <t>In House Natuf</t>
        </is>
      </c>
      <c r="P291" t="inlineStr">
        <is>
          <t>Facebook</t>
        </is>
      </c>
      <c r="Q291" t="inlineStr">
        <is>
          <t>(Unassigned)</t>
        </is>
      </c>
      <c r="R291" t="inlineStr">
        <is>
          <t>Omkar Navge</t>
        </is>
      </c>
      <c r="S291" t="inlineStr">
        <is>
          <t>-</t>
        </is>
      </c>
      <c r="T291" t="inlineStr">
        <is>
          <t>Pune</t>
        </is>
      </c>
      <c r="U291" t="inlineStr">
        <is>
          <t xml:space="preserve"> </t>
        </is>
      </c>
      <c r="V291" t="n">
        <v>0</v>
      </c>
      <c r="W291" t="n">
        <v>0</v>
      </c>
      <c r="X291" t="inlineStr">
        <is>
          <t>XXXXXX2010</t>
        </is>
      </c>
      <c r="Y291" s="72" t="n">
        <v>46326.52037037037</v>
      </c>
    </row>
    <row r="292">
      <c r="A292" s="39" t="inlineStr">
        <is>
          <t>6ae32a4e3b1d931cf0e85227</t>
        </is>
      </c>
      <c r="B292" s="72" t="n">
        <v>46324.69673611111</v>
      </c>
      <c r="C292" s="70" t="n">
        <v>46324</v>
      </c>
      <c r="D292" t="inlineStr">
        <is>
          <t>2026-10</t>
        </is>
      </c>
      <c r="E292" t="inlineStr">
        <is>
          <t>Wk of 2026-10-26</t>
        </is>
      </c>
      <c r="F292" t="inlineStr">
        <is>
          <t>Details Shared</t>
        </is>
      </c>
      <c r="G292" s="39" t="str">
        <f>IF(ISNUMBER(MATCH(F292,QualityStatuses,0)),"Quality Lead","Non-Quality Lead")</f>
        <v>Quality Lead</v>
      </c>
      <c r="H292" s="39" t="str">
        <f>IFERROR(INDEX(CampTypes,MATCH(I292,CampList,0)),"Unattributed")</f>
        <v>New</v>
      </c>
      <c r="I292" t="inlineStr">
        <is>
          <t>ABO | Natuf | Leads | Unit Franchise | India | Oct26 | V1</t>
        </is>
      </c>
      <c r="J292" t="inlineStr">
        <is>
          <t>ABO | Natuf | Leads | Unit Franchise | India | Oct26 | V1</t>
        </is>
      </c>
      <c r="K292" t="inlineStr">
        <is>
          <t>Direct (campaign tagged in CRM)</t>
        </is>
      </c>
      <c r="L292" t="inlineStr">
        <is>
          <t>Natuf | Business Owners | Tier1 + Growth Cities | Oct26 | V1</t>
        </is>
      </c>
      <c r="M292" t="inlineStr">
        <is>
          <t>Natuf | Business Owners | Tier1 + Growth Cities | Oct26 | V1</t>
        </is>
      </c>
      <c r="N292" t="inlineStr">
        <is>
          <t>Natuf | Reel | Brand Ambassador | Heard Of Owning A Cafe | V1</t>
        </is>
      </c>
      <c r="O292" t="inlineStr">
        <is>
          <t>In House Natuf</t>
        </is>
      </c>
      <c r="P292" t="inlineStr">
        <is>
          <t>Facebook</t>
        </is>
      </c>
      <c r="Q292" t="inlineStr">
        <is>
          <t>Vikas Pathak</t>
        </is>
      </c>
      <c r="R292" t="inlineStr">
        <is>
          <t>Hriday Jindal</t>
        </is>
      </c>
      <c r="S292" t="inlineStr">
        <is>
          <t>-</t>
        </is>
      </c>
      <c r="T292" t="inlineStr">
        <is>
          <t>Bareja</t>
        </is>
      </c>
      <c r="U292" t="inlineStr">
        <is>
          <t xml:space="preserve"> </t>
        </is>
      </c>
      <c r="V292" t="n">
        <v>1</v>
      </c>
      <c r="W292" t="n">
        <v>1</v>
      </c>
      <c r="X292" t="inlineStr">
        <is>
          <t>XXXXXX4307</t>
        </is>
      </c>
      <c r="Y292" s="72" t="n">
        <v>46326.52037037037</v>
      </c>
    </row>
    <row r="293">
      <c r="A293" s="39" t="inlineStr">
        <is>
          <t>6ae3259f97063c02f4cb7a3d</t>
        </is>
      </c>
      <c r="B293" s="72" t="n">
        <v>46324.6828587963</v>
      </c>
      <c r="C293" s="70" t="n">
        <v>46324</v>
      </c>
      <c r="D293" t="inlineStr">
        <is>
          <t>2026-10</t>
        </is>
      </c>
      <c r="E293" t="inlineStr">
        <is>
          <t>Wk of 2026-10-26</t>
        </is>
      </c>
      <c r="F293" t="inlineStr">
        <is>
          <t>Attempt 1</t>
        </is>
      </c>
      <c r="G293" s="39" t="str">
        <f>IF(ISNUMBER(MATCH(F293,QualityStatuses,0)),"Quality Lead","Non-Quality Lead")</f>
        <v>Non-Quality Lead</v>
      </c>
      <c r="H293" s="39" t="str">
        <f>IFERROR(INDEX(CampTypes,MATCH(I293,CampList,0)),"Unattributed")</f>
        <v>New</v>
      </c>
      <c r="I293" t="inlineStr">
        <is>
          <t>ABO | Natuf | Leads | Master Franchise | India | Oct26 | V1</t>
        </is>
      </c>
      <c r="J293" t="inlineStr">
        <is>
          <t>ABO | Natuf | Leads | Master Franchise | India | Oct26 | V1</t>
        </is>
      </c>
      <c r="K293" t="inlineStr">
        <is>
          <t>Direct (campaign tagged in CRM)</t>
        </is>
      </c>
      <c r="L293" t="inlineStr">
        <is>
          <t>Natuf | Investors | Tier1 + Growth Cities | Oct26 | V1</t>
        </is>
      </c>
      <c r="M293" t="inlineStr">
        <is>
          <t>Natuf | Investors | Tier1 + Growth Cities | Oct26 | V1</t>
        </is>
      </c>
      <c r="N293" t="inlineStr">
        <is>
          <t>Natuf | Static | Become A Levantine Food | V1</t>
        </is>
      </c>
      <c r="O293" t="inlineStr">
        <is>
          <t>Natuf_MF</t>
        </is>
      </c>
      <c r="P293" t="inlineStr">
        <is>
          <t>Facebook</t>
        </is>
      </c>
      <c r="Q293" t="inlineStr">
        <is>
          <t>Marshal Malbari</t>
        </is>
      </c>
      <c r="R293" t="inlineStr">
        <is>
          <t>Rinkita Virvani</t>
        </is>
      </c>
      <c r="S293" t="inlineStr">
        <is>
          <t>-</t>
        </is>
      </c>
      <c r="T293" t="inlineStr">
        <is>
          <t>Baroda</t>
        </is>
      </c>
      <c r="U293" t="inlineStr">
        <is>
          <t xml:space="preserve"> </t>
        </is>
      </c>
      <c r="V293" t="n">
        <v>1</v>
      </c>
      <c r="W293" t="n">
        <v>0</v>
      </c>
      <c r="X293" t="inlineStr">
        <is>
          <t>XXXXXX6985</t>
        </is>
      </c>
      <c r="Y293" s="72" t="n">
        <v>46326.52037037037</v>
      </c>
    </row>
    <row r="294">
      <c r="A294" s="39" t="inlineStr">
        <is>
          <t>6ae3240a70df986dc7151e43</t>
        </is>
      </c>
      <c r="B294" s="72" t="n">
        <v>46324.6781712963</v>
      </c>
      <c r="C294" s="70" t="n">
        <v>46324</v>
      </c>
      <c r="D294" t="inlineStr">
        <is>
          <t>2026-10</t>
        </is>
      </c>
      <c r="E294" t="inlineStr">
        <is>
          <t>Wk of 2026-10-26</t>
        </is>
      </c>
      <c r="F294" t="inlineStr">
        <is>
          <t>Details Shared</t>
        </is>
      </c>
      <c r="G294" s="39" t="str">
        <f>IF(ISNUMBER(MATCH(F294,QualityStatuses,0)),"Quality Lead","Non-Quality Lead")</f>
        <v>Quality Lead</v>
      </c>
      <c r="H294" s="39" t="str">
        <f>IFERROR(INDEX(CampTypes,MATCH(I294,CampList,0)),"Unattributed")</f>
        <v>New</v>
      </c>
      <c r="I294" t="inlineStr">
        <is>
          <t>ABO | Natuf | Leads | Unit Franchise | India | Oct26 | V1</t>
        </is>
      </c>
      <c r="J294" t="inlineStr">
        <is>
          <t>ABO | Natuf | Leads | Unit Franchise | India | Oct26 | V1</t>
        </is>
      </c>
      <c r="K294" t="inlineStr">
        <is>
          <t>Direct (campaign tagged in CRM)</t>
        </is>
      </c>
      <c r="L294" t="inlineStr">
        <is>
          <t>Natuf | Investors | Tier1 + Growth Cities | Oct26 | V1</t>
        </is>
      </c>
      <c r="M294" t="inlineStr">
        <is>
          <t>Natuf | Investors | Tier1 + Growth Cities | Oct26 | V1</t>
        </is>
      </c>
      <c r="N294" t="inlineStr">
        <is>
          <t>Natuf | Reel | Brand Ambassador | Heard Of Owning A Cafe | V1</t>
        </is>
      </c>
      <c r="O294" t="inlineStr">
        <is>
          <t>In House Natuf</t>
        </is>
      </c>
      <c r="P294" t="inlineStr">
        <is>
          <t>Facebook</t>
        </is>
      </c>
      <c r="Q294" t="inlineStr">
        <is>
          <t>Vikas Pathak</t>
        </is>
      </c>
      <c r="R294" t="inlineStr">
        <is>
          <t xml:space="preserve">Karan </t>
        </is>
      </c>
      <c r="S294" t="inlineStr">
        <is>
          <t>-</t>
        </is>
      </c>
      <c r="T294" t="inlineStr">
        <is>
          <t>Srinagar</t>
        </is>
      </c>
      <c r="U294" t="inlineStr">
        <is>
          <t xml:space="preserve"> </t>
        </is>
      </c>
      <c r="V294" t="n">
        <v>2</v>
      </c>
      <c r="W294" t="n">
        <v>2</v>
      </c>
      <c r="X294" t="inlineStr">
        <is>
          <t>XXXXXX9397</t>
        </is>
      </c>
      <c r="Y294" s="72" t="n">
        <v>46326.52037037037</v>
      </c>
    </row>
    <row r="295">
      <c r="A295" s="39" t="inlineStr">
        <is>
          <t>6ae322bdff05cafdb131ee9e</t>
        </is>
      </c>
      <c r="B295" s="72" t="n">
        <v>46324.67431712963</v>
      </c>
      <c r="C295" s="70" t="n">
        <v>46324</v>
      </c>
      <c r="D295" t="inlineStr">
        <is>
          <t>2026-10</t>
        </is>
      </c>
      <c r="E295" t="inlineStr">
        <is>
          <t>Wk of 2026-10-26</t>
        </is>
      </c>
      <c r="F295" t="inlineStr">
        <is>
          <t>Lost</t>
        </is>
      </c>
      <c r="G295" s="39" t="str">
        <f>IF(ISNUMBER(MATCH(F295,QualityStatuses,0)),"Quality Lead","Non-Quality Lead")</f>
        <v>Non-Quality Lead</v>
      </c>
      <c r="H295" s="39" t="str">
        <f>IFERROR(INDEX(CampTypes,MATCH(I295,CampList,0)),"Unattributed")</f>
        <v>New</v>
      </c>
      <c r="I295" t="inlineStr">
        <is>
          <t>ABO | Natuf | Leads | Master Franchise | India | Oct26 | V1</t>
        </is>
      </c>
      <c r="J295" t="inlineStr">
        <is>
          <t>ABO | Natuf | Leads | Master Franchise | India | Oct26 | V1</t>
        </is>
      </c>
      <c r="K295" t="inlineStr">
        <is>
          <t>Direct (campaign tagged in CRM)</t>
        </is>
      </c>
      <c r="L295" t="inlineStr">
        <is>
          <t>Natuf | Broad | Tier1 + Growth Cities | Oct26 | V1</t>
        </is>
      </c>
      <c r="M295" t="inlineStr">
        <is>
          <t>Natuf | Broad | Tier1 + Growth Cities | Oct26 | V1</t>
        </is>
      </c>
      <c r="N295" t="inlineStr">
        <is>
          <t>Natuf | Static | Become A Levantine Food | V1</t>
        </is>
      </c>
      <c r="O295" t="inlineStr">
        <is>
          <t>Natuf_MF</t>
        </is>
      </c>
      <c r="P295" t="inlineStr">
        <is>
          <t>Facebook</t>
        </is>
      </c>
      <c r="Q295" t="inlineStr">
        <is>
          <t>Marshal Malbari</t>
        </is>
      </c>
      <c r="R295" t="inlineStr">
        <is>
          <t>Pammi Roy</t>
        </is>
      </c>
      <c r="S295" t="inlineStr">
        <is>
          <t>Not Interested</t>
        </is>
      </c>
      <c r="T295" t="inlineStr">
        <is>
          <t>Abdul Ahad</t>
        </is>
      </c>
      <c r="U295" t="inlineStr">
        <is>
          <t xml:space="preserve"> </t>
        </is>
      </c>
      <c r="V295" t="n">
        <v>1</v>
      </c>
      <c r="W295" t="n">
        <v>1</v>
      </c>
      <c r="X295" t="inlineStr">
        <is>
          <t>XXXXXX9057</t>
        </is>
      </c>
      <c r="Y295" s="72" t="n">
        <v>46326.52037037037</v>
      </c>
    </row>
    <row r="296">
      <c r="A296" s="39" t="inlineStr">
        <is>
          <t>6ae321ec75c6a0d3b1e6058d</t>
        </is>
      </c>
      <c r="B296" s="72" t="n">
        <v>46324.67189814815</v>
      </c>
      <c r="C296" s="70" t="n">
        <v>46324</v>
      </c>
      <c r="D296" t="inlineStr">
        <is>
          <t>2026-10</t>
        </is>
      </c>
      <c r="E296" t="inlineStr">
        <is>
          <t>Wk of 2026-10-26</t>
        </is>
      </c>
      <c r="F296" t="inlineStr">
        <is>
          <t>New Lead</t>
        </is>
      </c>
      <c r="G296" s="39" t="str">
        <f>IF(ISNUMBER(MATCH(F296,QualityStatuses,0)),"Quality Lead","Non-Quality Lead")</f>
        <v>Non-Quality Lead</v>
      </c>
      <c r="H296" s="39" t="str">
        <f>IFERROR(INDEX(CampTypes,MATCH(I296,CampList,0)),"Unattributed")</f>
        <v>New</v>
      </c>
      <c r="I296" t="inlineStr">
        <is>
          <t>ABO | Natuf | Leads | Unit Franchise | India | Oct26 | V1</t>
        </is>
      </c>
      <c r="J296" t="inlineStr">
        <is>
          <t>ABO | Natuf | Leads | Unit Franchise | India | Oct26 | V1</t>
        </is>
      </c>
      <c r="K296" t="inlineStr">
        <is>
          <t>Direct (campaign tagged in CRM)</t>
        </is>
      </c>
      <c r="L296" t="inlineStr">
        <is>
          <t>Natuf | Business Owners | Tier1 + Growth Cities | Oct26 | V1</t>
        </is>
      </c>
      <c r="M296" t="inlineStr">
        <is>
          <t>Natuf | Business Owners | Tier1 + Growth Cities | Oct26 | V1</t>
        </is>
      </c>
      <c r="N296" t="inlineStr">
        <is>
          <t>Natuf | Reel | Brand Ambassador | Heard Of Owning A Cafe | V1</t>
        </is>
      </c>
      <c r="O296" t="inlineStr">
        <is>
          <t>In House Natuf</t>
        </is>
      </c>
      <c r="P296" t="inlineStr">
        <is>
          <t>Facebook</t>
        </is>
      </c>
      <c r="Q296" t="inlineStr">
        <is>
          <t>(Unassigned)</t>
        </is>
      </c>
      <c r="R296" t="inlineStr">
        <is>
          <t>Omkar Navge</t>
        </is>
      </c>
      <c r="S296" t="inlineStr">
        <is>
          <t>-</t>
        </is>
      </c>
      <c r="T296" t="inlineStr">
        <is>
          <t>Ahmedabad</t>
        </is>
      </c>
      <c r="U296" t="inlineStr">
        <is>
          <t xml:space="preserve"> </t>
        </is>
      </c>
      <c r="V296" t="n">
        <v>0</v>
      </c>
      <c r="W296" t="n">
        <v>0</v>
      </c>
      <c r="X296" t="inlineStr">
        <is>
          <t>XXXXXX5857</t>
        </is>
      </c>
      <c r="Y296" s="72" t="n">
        <v>46326.52037037037</v>
      </c>
    </row>
    <row r="297">
      <c r="A297" s="39" t="inlineStr">
        <is>
          <t>6ae3202fc22aa0baddb4cfec</t>
        </is>
      </c>
      <c r="B297" s="72" t="n">
        <v>46324.66674768519</v>
      </c>
      <c r="C297" s="70" t="n">
        <v>46324</v>
      </c>
      <c r="D297" t="inlineStr">
        <is>
          <t>2026-10</t>
        </is>
      </c>
      <c r="E297" t="inlineStr">
        <is>
          <t>Wk of 2026-10-26</t>
        </is>
      </c>
      <c r="F297" t="inlineStr">
        <is>
          <t>Lost</t>
        </is>
      </c>
      <c r="G297" s="39" t="str">
        <f>IF(ISNUMBER(MATCH(F297,QualityStatuses,0)),"Quality Lead","Non-Quality Lead")</f>
        <v>Non-Quality Lead</v>
      </c>
      <c r="H297" s="39" t="str">
        <f>IFERROR(INDEX(CampTypes,MATCH(I297,CampList,0)),"Unattributed")</f>
        <v>New</v>
      </c>
      <c r="I297" t="inlineStr">
        <is>
          <t>ABO | Natuf | Leads | Master Franchise | India | Oct26 | V1</t>
        </is>
      </c>
      <c r="J297" t="inlineStr">
        <is>
          <t>ABO | Natuf | Leads | Master Franchise | India | Oct26 | V1</t>
        </is>
      </c>
      <c r="K297" t="inlineStr">
        <is>
          <t>Direct (campaign tagged in CRM)</t>
        </is>
      </c>
      <c r="L297" t="inlineStr">
        <is>
          <t>Natuf | Investors | Tier1 + Growth Cities | Oct26 | V1</t>
        </is>
      </c>
      <c r="M297" t="inlineStr">
        <is>
          <t>Natuf | Investors | Tier1 + Growth Cities | Oct26 | V1</t>
        </is>
      </c>
      <c r="N297" t="inlineStr">
        <is>
          <t>Natuf | Static | Become A Levantine Food | V1</t>
        </is>
      </c>
      <c r="O297" t="inlineStr">
        <is>
          <t>Natuf_MF</t>
        </is>
      </c>
      <c r="P297" t="inlineStr">
        <is>
          <t>Facebook</t>
        </is>
      </c>
      <c r="Q297" t="inlineStr">
        <is>
          <t>Marshal Malbari</t>
        </is>
      </c>
      <c r="R297" t="inlineStr">
        <is>
          <t>Drishti Lodhia</t>
        </is>
      </c>
      <c r="S297" t="inlineStr">
        <is>
          <t>Not Interested</t>
        </is>
      </c>
      <c r="T297" t="inlineStr">
        <is>
          <t>Sanand</t>
        </is>
      </c>
      <c r="U297" t="inlineStr">
        <is>
          <t xml:space="preserve"> </t>
        </is>
      </c>
      <c r="V297" t="n">
        <v>1</v>
      </c>
      <c r="W297" t="n">
        <v>1</v>
      </c>
      <c r="X297" t="inlineStr">
        <is>
          <t>XXXXXX1996</t>
        </is>
      </c>
      <c r="Y297" s="72" t="n">
        <v>46326.52037037037</v>
      </c>
    </row>
    <row r="298">
      <c r="A298" s="39" t="inlineStr">
        <is>
          <t>6ae320235b65b18cf8e1fbd8</t>
        </is>
      </c>
      <c r="B298" s="72" t="n">
        <v>46324.66660879629</v>
      </c>
      <c r="C298" s="70" t="n">
        <v>46324</v>
      </c>
      <c r="D298" t="inlineStr">
        <is>
          <t>2026-10</t>
        </is>
      </c>
      <c r="E298" t="inlineStr">
        <is>
          <t>Wk of 2026-10-26</t>
        </is>
      </c>
      <c r="F298" t="inlineStr">
        <is>
          <t>Details Shared</t>
        </is>
      </c>
      <c r="G298" s="39" t="str">
        <f>IF(ISNUMBER(MATCH(F298,QualityStatuses,0)),"Quality Lead","Non-Quality Lead")</f>
        <v>Quality Lead</v>
      </c>
      <c r="H298" s="39" t="str">
        <f>IFERROR(INDEX(CampTypes,MATCH(I298,CampList,0)),"Unattributed")</f>
        <v>New</v>
      </c>
      <c r="I298" t="inlineStr">
        <is>
          <t>ABO | Natuf | Leads | Unit Franchise | India | Oct26 | V1</t>
        </is>
      </c>
      <c r="J298" t="inlineStr">
        <is>
          <t>ABO | Natuf | Leads | Unit Franchise | India | Oct26 | V1</t>
        </is>
      </c>
      <c r="K298" t="inlineStr">
        <is>
          <t>Direct (campaign tagged in CRM)</t>
        </is>
      </c>
      <c r="L298" t="inlineStr">
        <is>
          <t>Natuf | LAL 1% | India | Jul26 | V1</t>
        </is>
      </c>
      <c r="M298" t="inlineStr">
        <is>
          <t>Natuf | LAL 1% | India | Jul26 | V1</t>
        </is>
      </c>
      <c r="N298" t="inlineStr">
        <is>
          <t>Natuf | Reel | Brand Ambassador | Heard Of Owning A Cafe | V1</t>
        </is>
      </c>
      <c r="O298" t="inlineStr">
        <is>
          <t>In House Natuf</t>
        </is>
      </c>
      <c r="P298" t="inlineStr">
        <is>
          <t>Facebook</t>
        </is>
      </c>
      <c r="Q298" t="inlineStr">
        <is>
          <t>Vikas Pathak</t>
        </is>
      </c>
      <c r="R298" t="inlineStr">
        <is>
          <t>Anish kaundal</t>
        </is>
      </c>
      <c r="S298" t="inlineStr">
        <is>
          <t>-</t>
        </is>
      </c>
      <c r="T298" t="inlineStr">
        <is>
          <t>Vapi</t>
        </is>
      </c>
      <c r="U298" t="inlineStr">
        <is>
          <t xml:space="preserve"> </t>
        </is>
      </c>
      <c r="V298" t="n">
        <v>2</v>
      </c>
      <c r="W298" t="n">
        <v>1</v>
      </c>
      <c r="X298" t="inlineStr">
        <is>
          <t>XXXXXX7952</t>
        </is>
      </c>
      <c r="Y298" s="72" t="n">
        <v>46326.52037037037</v>
      </c>
    </row>
    <row r="299">
      <c r="A299" s="39" t="inlineStr">
        <is>
          <t>6ae31f63ffa4f84922280ed2</t>
        </is>
      </c>
      <c r="B299" s="72" t="n">
        <v>46324.66438657408</v>
      </c>
      <c r="C299" s="70" t="n">
        <v>46324</v>
      </c>
      <c r="D299" t="inlineStr">
        <is>
          <t>2026-10</t>
        </is>
      </c>
      <c r="E299" t="inlineStr">
        <is>
          <t>Wk of 2026-10-26</t>
        </is>
      </c>
      <c r="F299" t="inlineStr">
        <is>
          <t>New Lead</t>
        </is>
      </c>
      <c r="G299" s="39" t="str">
        <f>IF(ISNUMBER(MATCH(F299,QualityStatuses,0)),"Quality Lead","Non-Quality Lead")</f>
        <v>Non-Quality Lead</v>
      </c>
      <c r="H299" s="39" t="str">
        <f>IFERROR(INDEX(CampTypes,MATCH(I299,CampList,0)),"Unattributed")</f>
        <v>New</v>
      </c>
      <c r="I299" t="inlineStr">
        <is>
          <t>ABO | Natuf | Leads | Unit Franchise | India | Oct26 | V1</t>
        </is>
      </c>
      <c r="J299" t="inlineStr">
        <is>
          <t>ABO | Natuf | Leads | Unit Franchise | India | Oct26 | V1</t>
        </is>
      </c>
      <c r="K299" t="inlineStr">
        <is>
          <t>Direct (campaign tagged in CRM)</t>
        </is>
      </c>
      <c r="L299" t="inlineStr">
        <is>
          <t>Natuf | Broad | Tier1 + Growth Cities | Oct26 | V1</t>
        </is>
      </c>
      <c r="M299" t="inlineStr">
        <is>
          <t>Natuf | Broad | Tier1 + Growth Cities | Oct26 | V1</t>
        </is>
      </c>
      <c r="N299" t="inlineStr">
        <is>
          <t>Natuf | Reel | Brand Ambassador | Heard Of Owning A Cafe | V1</t>
        </is>
      </c>
      <c r="O299" t="inlineStr">
        <is>
          <t>In House Natuf</t>
        </is>
      </c>
      <c r="P299" t="inlineStr">
        <is>
          <t>Facebook</t>
        </is>
      </c>
      <c r="Q299" t="inlineStr">
        <is>
          <t>(Unassigned)</t>
        </is>
      </c>
      <c r="R299" t="inlineStr">
        <is>
          <t>Omkar Navge</t>
        </is>
      </c>
      <c r="S299" t="inlineStr">
        <is>
          <t>-</t>
        </is>
      </c>
      <c r="T299" t="inlineStr">
        <is>
          <t>Surat</t>
        </is>
      </c>
      <c r="U299" t="inlineStr">
        <is>
          <t xml:space="preserve"> </t>
        </is>
      </c>
      <c r="V299" t="n">
        <v>0</v>
      </c>
      <c r="W299" t="n">
        <v>0</v>
      </c>
      <c r="X299" t="inlineStr">
        <is>
          <t>XXXXXX2252</t>
        </is>
      </c>
      <c r="Y299" s="72" t="n">
        <v>46326.52037037037</v>
      </c>
    </row>
    <row r="300">
      <c r="A300" s="39" t="inlineStr">
        <is>
          <t>6ae31de21038903ca0f8905a</t>
        </is>
      </c>
      <c r="B300" s="72" t="n">
        <v>46324.65993055556</v>
      </c>
      <c r="C300" s="70" t="n">
        <v>46324</v>
      </c>
      <c r="D300" t="inlineStr">
        <is>
          <t>2026-10</t>
        </is>
      </c>
      <c r="E300" t="inlineStr">
        <is>
          <t>Wk of 2026-10-26</t>
        </is>
      </c>
      <c r="F300" t="inlineStr">
        <is>
          <t>Attempt 2</t>
        </is>
      </c>
      <c r="G300" s="39" t="str">
        <f>IF(ISNUMBER(MATCH(F300,QualityStatuses,0)),"Quality Lead","Non-Quality Lead")</f>
        <v>Non-Quality Lead</v>
      </c>
      <c r="H300" s="39" t="str">
        <f>IFERROR(INDEX(CampTypes,MATCH(I300,CampList,0)),"Unattributed")</f>
        <v>New</v>
      </c>
      <c r="I300" t="inlineStr">
        <is>
          <t>ABO | Natuf | Leads | Master Franchise | India | Oct26 | V1</t>
        </is>
      </c>
      <c r="J300" t="inlineStr">
        <is>
          <t>ABO | Natuf | Leads | Master Franchise | India | Oct26 | V1</t>
        </is>
      </c>
      <c r="K300" t="inlineStr">
        <is>
          <t>Direct (campaign tagged in CRM)</t>
        </is>
      </c>
      <c r="L300" t="inlineStr">
        <is>
          <t>Natuf | Business Owners | Tier1 + Growth Cities | Oct26 | V1</t>
        </is>
      </c>
      <c r="M300" t="inlineStr">
        <is>
          <t>Natuf | Business Owners | Tier1 + Growth Cities | Oct26 | V1</t>
        </is>
      </c>
      <c r="N300" t="inlineStr">
        <is>
          <t>Natuf | Static | Lead Your State With | V1</t>
        </is>
      </c>
      <c r="O300" t="inlineStr">
        <is>
          <t>Natuf_MF</t>
        </is>
      </c>
      <c r="P300" t="inlineStr">
        <is>
          <t>Facebook</t>
        </is>
      </c>
      <c r="Q300" t="inlineStr">
        <is>
          <t>Marshal Malbari</t>
        </is>
      </c>
      <c r="R300" t="inlineStr">
        <is>
          <t>Aisha Rasalkar</t>
        </is>
      </c>
      <c r="S300" t="inlineStr">
        <is>
          <t>-</t>
        </is>
      </c>
      <c r="T300" t="inlineStr">
        <is>
          <t>jaipur</t>
        </is>
      </c>
      <c r="U300" t="inlineStr">
        <is>
          <t xml:space="preserve"> </t>
        </is>
      </c>
      <c r="V300" t="n">
        <v>2</v>
      </c>
      <c r="W300" t="n">
        <v>0</v>
      </c>
      <c r="X300" t="inlineStr">
        <is>
          <t>XXXXXX1322</t>
        </is>
      </c>
      <c r="Y300" s="72" t="n">
        <v>46326.52037037037</v>
      </c>
    </row>
    <row r="301">
      <c r="A301" s="39" t="inlineStr">
        <is>
          <t>6ae31d091038903ca0f88e4d</t>
        </is>
      </c>
      <c r="B301" s="72" t="n">
        <v>46324.65741898148</v>
      </c>
      <c r="C301" s="70" t="n">
        <v>46324</v>
      </c>
      <c r="D301" t="inlineStr">
        <is>
          <t>2026-10</t>
        </is>
      </c>
      <c r="E301" t="inlineStr">
        <is>
          <t>Wk of 2026-10-26</t>
        </is>
      </c>
      <c r="F301" t="inlineStr">
        <is>
          <t>New Lead</t>
        </is>
      </c>
      <c r="G301" s="39" t="str">
        <f>IF(ISNUMBER(MATCH(F301,QualityStatuses,0)),"Quality Lead","Non-Quality Lead")</f>
        <v>Non-Quality Lead</v>
      </c>
      <c r="H301" s="39" t="str">
        <f>IFERROR(INDEX(CampTypes,MATCH(I301,CampList,0)),"Unattributed")</f>
        <v>New</v>
      </c>
      <c r="I301" t="inlineStr">
        <is>
          <t>ABO | Natuf | Leads | Unit Franchise | India | Oct26 | V1</t>
        </is>
      </c>
      <c r="J301" t="inlineStr">
        <is>
          <t>ABO | Natuf | Leads | Unit Franchise | India | Oct26 | V1</t>
        </is>
      </c>
      <c r="K301" t="inlineStr">
        <is>
          <t>Direct (campaign tagged in CRM)</t>
        </is>
      </c>
      <c r="L301" t="inlineStr">
        <is>
          <t>Natuf | Investors | Tier1 + Growth Cities | Oct26 | V1</t>
        </is>
      </c>
      <c r="M301" t="inlineStr">
        <is>
          <t>Natuf | Investors | Tier1 + Growth Cities | Oct26 | V1</t>
        </is>
      </c>
      <c r="N301" t="inlineStr">
        <is>
          <t>Natuf | Reel | Brand Ambassador | Heard Of Owning A Cafe | V1</t>
        </is>
      </c>
      <c r="O301" t="inlineStr">
        <is>
          <t>In House Natuf</t>
        </is>
      </c>
      <c r="P301" t="inlineStr">
        <is>
          <t>Facebook</t>
        </is>
      </c>
      <c r="Q301" t="inlineStr">
        <is>
          <t>(Unassigned)</t>
        </is>
      </c>
      <c r="R301" t="inlineStr">
        <is>
          <t>Omkar Navge</t>
        </is>
      </c>
      <c r="S301" t="inlineStr">
        <is>
          <t>-</t>
        </is>
      </c>
      <c r="T301" t="inlineStr">
        <is>
          <t>Delhi</t>
        </is>
      </c>
      <c r="U301" t="inlineStr">
        <is>
          <t xml:space="preserve"> </t>
        </is>
      </c>
      <c r="V301" t="n">
        <v>0</v>
      </c>
      <c r="W301" t="n">
        <v>0</v>
      </c>
      <c r="X301" t="inlineStr">
        <is>
          <t>XXXXXX6173</t>
        </is>
      </c>
      <c r="Y301" s="72" t="n">
        <v>46326.52037037037</v>
      </c>
    </row>
    <row r="302">
      <c r="A302" s="39" t="inlineStr">
        <is>
          <t>6ae31bb82a9e6d7a33d0488f</t>
        </is>
      </c>
      <c r="B302" s="72" t="n">
        <v>46324.65351851852</v>
      </c>
      <c r="C302" s="70" t="n">
        <v>46324</v>
      </c>
      <c r="D302" t="inlineStr">
        <is>
          <t>2026-10</t>
        </is>
      </c>
      <c r="E302" t="inlineStr">
        <is>
          <t>Wk of 2026-10-26</t>
        </is>
      </c>
      <c r="F302" t="inlineStr">
        <is>
          <t>New Lead</t>
        </is>
      </c>
      <c r="G302" s="39" t="str">
        <f>IF(ISNUMBER(MATCH(F302,QualityStatuses,0)),"Quality Lead","Non-Quality Lead")</f>
        <v>Non-Quality Lead</v>
      </c>
      <c r="H302" s="39" t="str">
        <f>IFERROR(INDEX(CampTypes,MATCH(I302,CampList,0)),"Unattributed")</f>
        <v>New</v>
      </c>
      <c r="I302" t="inlineStr">
        <is>
          <t>ABO | Natuf | Leads | Unit Franchise | India | Oct26 | V1</t>
        </is>
      </c>
      <c r="J302" t="inlineStr">
        <is>
          <t>ABO | Natuf | Leads | Unit Franchise | India | Oct26 | V1</t>
        </is>
      </c>
      <c r="K302" t="inlineStr">
        <is>
          <t>Direct (campaign tagged in CRM)</t>
        </is>
      </c>
      <c r="L302" t="inlineStr">
        <is>
          <t>Natuf | Business Owners | Tier1 + Growth Cities | Oct26 | V1</t>
        </is>
      </c>
      <c r="M302" t="inlineStr">
        <is>
          <t>Natuf | Business Owners | Tier1 + Growth Cities | Oct26 | V1</t>
        </is>
      </c>
      <c r="N302" t="inlineStr">
        <is>
          <t>Natuf | Reel | Brand Ambassador | Heard Of Owning A Cafe | V1</t>
        </is>
      </c>
      <c r="O302" t="inlineStr">
        <is>
          <t>In House Natuf</t>
        </is>
      </c>
      <c r="P302" t="inlineStr">
        <is>
          <t>Facebook</t>
        </is>
      </c>
      <c r="Q302" t="inlineStr">
        <is>
          <t>(Unassigned)</t>
        </is>
      </c>
      <c r="R302" t="inlineStr">
        <is>
          <t>Omkar Navge</t>
        </is>
      </c>
      <c r="S302" t="inlineStr">
        <is>
          <t>-</t>
        </is>
      </c>
      <c r="T302" t="inlineStr">
        <is>
          <t>Bhopal</t>
        </is>
      </c>
      <c r="U302" t="inlineStr">
        <is>
          <t xml:space="preserve"> </t>
        </is>
      </c>
      <c r="V302" t="n">
        <v>0</v>
      </c>
      <c r="W302" t="n">
        <v>0</v>
      </c>
      <c r="X302" t="inlineStr">
        <is>
          <t>XXXXXX5564</t>
        </is>
      </c>
      <c r="Y302" s="72" t="n">
        <v>46326.52037037037</v>
      </c>
    </row>
    <row r="303">
      <c r="A303" s="39" t="inlineStr">
        <is>
          <t>6ae31ba8b7c6170e210b46cb</t>
        </is>
      </c>
      <c r="B303" s="72" t="n">
        <v>46324.65333333334</v>
      </c>
      <c r="C303" s="70" t="n">
        <v>46324</v>
      </c>
      <c r="D303" t="inlineStr">
        <is>
          <t>2026-10</t>
        </is>
      </c>
      <c r="E303" t="inlineStr">
        <is>
          <t>Wk of 2026-10-26</t>
        </is>
      </c>
      <c r="F303" t="inlineStr">
        <is>
          <t>Attempt 1</t>
        </is>
      </c>
      <c r="G303" s="39" t="str">
        <f>IF(ISNUMBER(MATCH(F303,QualityStatuses,0)),"Quality Lead","Non-Quality Lead")</f>
        <v>Non-Quality Lead</v>
      </c>
      <c r="H303" s="39" t="str">
        <f>IFERROR(INDEX(CampTypes,MATCH(I303,CampList,0)),"Unattributed")</f>
        <v>New</v>
      </c>
      <c r="I303" t="inlineStr">
        <is>
          <t>ABO | Natuf | Leads | Master Franchise | India | Oct26 | V1</t>
        </is>
      </c>
      <c r="J303" t="inlineStr">
        <is>
          <t>ABO | Natuf | Leads | Master Franchise | India | Oct26 | V1</t>
        </is>
      </c>
      <c r="K303" t="inlineStr">
        <is>
          <t>Direct (campaign tagged in CRM)</t>
        </is>
      </c>
      <c r="L303" t="inlineStr">
        <is>
          <t>Natuf | LAL 1% | India | Jul26 | V1</t>
        </is>
      </c>
      <c r="M303" t="inlineStr">
        <is>
          <t>Natuf | LAL 1% | India | Jul26 | V1</t>
        </is>
      </c>
      <c r="N303" t="inlineStr">
        <is>
          <t>Natuf | Static | Become A Levantine Food | V1</t>
        </is>
      </c>
      <c r="O303" t="inlineStr">
        <is>
          <t>Natuf_MF</t>
        </is>
      </c>
      <c r="P303" t="inlineStr">
        <is>
          <t>Facebook</t>
        </is>
      </c>
      <c r="Q303" t="inlineStr">
        <is>
          <t>Marshal Malbari</t>
        </is>
      </c>
      <c r="R303" t="inlineStr">
        <is>
          <t>Tanishq A</t>
        </is>
      </c>
      <c r="S303" t="inlineStr">
        <is>
          <t>-</t>
        </is>
      </c>
      <c r="T303" t="inlineStr">
        <is>
          <t>Gauhati</t>
        </is>
      </c>
      <c r="U303" t="inlineStr">
        <is>
          <t xml:space="preserve"> </t>
        </is>
      </c>
      <c r="V303" t="n">
        <v>1</v>
      </c>
      <c r="W303" t="n">
        <v>0</v>
      </c>
      <c r="X303" t="inlineStr">
        <is>
          <t>XXXXXX6236</t>
        </is>
      </c>
      <c r="Y303" s="72" t="n">
        <v>46326.52037037037</v>
      </c>
    </row>
    <row r="304">
      <c r="A304" s="39" t="inlineStr">
        <is>
          <t>6ae31b6a798b5e46e193b1be</t>
        </is>
      </c>
      <c r="B304" s="72" t="n">
        <v>46324.65261574074</v>
      </c>
      <c r="C304" s="70" t="n">
        <v>46324</v>
      </c>
      <c r="D304" t="inlineStr">
        <is>
          <t>2026-10</t>
        </is>
      </c>
      <c r="E304" t="inlineStr">
        <is>
          <t>Wk of 2026-10-26</t>
        </is>
      </c>
      <c r="F304" t="inlineStr">
        <is>
          <t>Attempt 1</t>
        </is>
      </c>
      <c r="G304" s="39" t="str">
        <f>IF(ISNUMBER(MATCH(F304,QualityStatuses,0)),"Quality Lead","Non-Quality Lead")</f>
        <v>Non-Quality Lead</v>
      </c>
      <c r="H304" s="39" t="str">
        <f>IFERROR(INDEX(CampTypes,MATCH(I304,CampList,0)),"Unattributed")</f>
        <v>New</v>
      </c>
      <c r="I304" t="inlineStr">
        <is>
          <t>ABO | Natuf | Leads | Master Franchise | India | Oct26 | V1</t>
        </is>
      </c>
      <c r="J304" t="inlineStr">
        <is>
          <t>ABO | Natuf | Leads | Master Franchise | India | Oct26 | V1</t>
        </is>
      </c>
      <c r="K304" t="inlineStr">
        <is>
          <t>Direct (campaign tagged in CRM)</t>
        </is>
      </c>
      <c r="L304" t="inlineStr">
        <is>
          <t>Natuf | LAL 1% | India | Jul26 | V1</t>
        </is>
      </c>
      <c r="M304" t="inlineStr">
        <is>
          <t>Natuf | LAL 1% | India | Jul26 | V1</t>
        </is>
      </c>
      <c r="N304" t="inlineStr">
        <is>
          <t>Natuf | Static | Become A Levantine Food | V1</t>
        </is>
      </c>
      <c r="O304" t="inlineStr">
        <is>
          <t>Natuf_MF</t>
        </is>
      </c>
      <c r="P304" t="inlineStr">
        <is>
          <t>Facebook</t>
        </is>
      </c>
      <c r="Q304" t="inlineStr">
        <is>
          <t>Marshal Malbari</t>
        </is>
      </c>
      <c r="R304" t="inlineStr">
        <is>
          <t>Shubham Menon</t>
        </is>
      </c>
      <c r="S304" t="inlineStr">
        <is>
          <t>-</t>
        </is>
      </c>
      <c r="T304" t="inlineStr">
        <is>
          <t>Mumbai</t>
        </is>
      </c>
      <c r="U304" t="inlineStr">
        <is>
          <t xml:space="preserve"> </t>
        </is>
      </c>
      <c r="V304" t="n">
        <v>1</v>
      </c>
      <c r="W304" t="n">
        <v>0</v>
      </c>
      <c r="X304" t="inlineStr">
        <is>
          <t>XXXXXX1773</t>
        </is>
      </c>
      <c r="Y304" s="72" t="n">
        <v>46326.52037037037</v>
      </c>
    </row>
    <row r="305">
      <c r="A305" s="39" t="inlineStr">
        <is>
          <t>6ae3195f929335ba0ee579cd</t>
        </is>
      </c>
      <c r="B305" s="72" t="n">
        <v>46324.6465625</v>
      </c>
      <c r="C305" s="70" t="n">
        <v>46324</v>
      </c>
      <c r="D305" t="inlineStr">
        <is>
          <t>2026-10</t>
        </is>
      </c>
      <c r="E305" t="inlineStr">
        <is>
          <t>Wk of 2026-10-26</t>
        </is>
      </c>
      <c r="F305" t="inlineStr">
        <is>
          <t>Attempt 1</t>
        </is>
      </c>
      <c r="G305" s="39" t="str">
        <f>IF(ISNUMBER(MATCH(F305,QualityStatuses,0)),"Quality Lead","Non-Quality Lead")</f>
        <v>Non-Quality Lead</v>
      </c>
      <c r="H305" s="39" t="str">
        <f>IFERROR(INDEX(CampTypes,MATCH(I305,CampList,0)),"Unattributed")</f>
        <v>New</v>
      </c>
      <c r="I305" t="inlineStr">
        <is>
          <t>ABO | Natuf | Leads | Unit Franchise | India | Oct26 | V1</t>
        </is>
      </c>
      <c r="J305" t="inlineStr">
        <is>
          <t>ABO | Natuf | Leads | Unit Franchise | India | Oct26 | V1</t>
        </is>
      </c>
      <c r="K305" t="inlineStr">
        <is>
          <t>Direct (campaign tagged in CRM)</t>
        </is>
      </c>
      <c r="L305" t="inlineStr">
        <is>
          <t>Natuf | Investors | Tier1 + Growth Cities | Oct26 | V1</t>
        </is>
      </c>
      <c r="M305" t="inlineStr">
        <is>
          <t>Natuf | Investors | Tier1 + Growth Cities | Oct26 | V1</t>
        </is>
      </c>
      <c r="N305" t="inlineStr">
        <is>
          <t>Natuf | Reel | Brand Ambassador | Heard Of Owning A Cafe | V1</t>
        </is>
      </c>
      <c r="O305" t="inlineStr">
        <is>
          <t>In House Natuf</t>
        </is>
      </c>
      <c r="P305" t="inlineStr">
        <is>
          <t>Facebook</t>
        </is>
      </c>
      <c r="Q305" t="inlineStr">
        <is>
          <t>Marshal Malbari</t>
        </is>
      </c>
      <c r="R305" t="inlineStr">
        <is>
          <t>Rudresh Thorat</t>
        </is>
      </c>
      <c r="S305" t="inlineStr">
        <is>
          <t>-</t>
        </is>
      </c>
      <c r="T305" t="inlineStr">
        <is>
          <t>Hyderabad</t>
        </is>
      </c>
      <c r="U305" t="inlineStr">
        <is>
          <t xml:space="preserve"> </t>
        </is>
      </c>
      <c r="V305" t="n">
        <v>1</v>
      </c>
      <c r="W305" t="n">
        <v>0</v>
      </c>
      <c r="X305" t="inlineStr">
        <is>
          <t>XXXXXX6746</t>
        </is>
      </c>
      <c r="Y305" s="72" t="n">
        <v>46326.52037037037</v>
      </c>
    </row>
    <row r="306">
      <c r="A306" s="39" t="inlineStr">
        <is>
          <t>6ae31941c0bcd85d626e996c</t>
        </is>
      </c>
      <c r="B306" s="72" t="n">
        <v>46324.64621527777</v>
      </c>
      <c r="C306" s="70" t="n">
        <v>46324</v>
      </c>
      <c r="D306" t="inlineStr">
        <is>
          <t>2026-10</t>
        </is>
      </c>
      <c r="E306" t="inlineStr">
        <is>
          <t>Wk of 2026-10-26</t>
        </is>
      </c>
      <c r="F306" t="inlineStr">
        <is>
          <t>New Lead</t>
        </is>
      </c>
      <c r="G306" s="39" t="str">
        <f>IF(ISNUMBER(MATCH(F306,QualityStatuses,0)),"Quality Lead","Non-Quality Lead")</f>
        <v>Non-Quality Lead</v>
      </c>
      <c r="H306" s="39" t="str">
        <f>IFERROR(INDEX(CampTypes,MATCH(I306,CampList,0)),"Unattributed")</f>
        <v>New</v>
      </c>
      <c r="I306" t="inlineStr">
        <is>
          <t>ABO | Natuf | Leads | Unit Franchise | India | Oct26 | V1</t>
        </is>
      </c>
      <c r="J306" t="inlineStr">
        <is>
          <t>ABO | Natuf | Leads | Unit Franchise | India | Oct26 | V1</t>
        </is>
      </c>
      <c r="K306" t="inlineStr">
        <is>
          <t>Direct (campaign tagged in CRM)</t>
        </is>
      </c>
      <c r="L306" t="inlineStr">
        <is>
          <t>Natuf | Business Owners | Tier1 + Growth Cities | Oct26 | V1</t>
        </is>
      </c>
      <c r="M306" t="inlineStr">
        <is>
          <t>Natuf | Business Owners | Tier1 + Growth Cities | Oct26 | V1</t>
        </is>
      </c>
      <c r="N306" t="inlineStr">
        <is>
          <t>Natuf | Reel | Brand Ambassador | Heard Of Owning A Cafe | V1</t>
        </is>
      </c>
      <c r="O306" t="inlineStr">
        <is>
          <t>In House Natuf</t>
        </is>
      </c>
      <c r="P306" t="inlineStr">
        <is>
          <t>Facebook</t>
        </is>
      </c>
      <c r="Q306" t="inlineStr">
        <is>
          <t>(Unassigned)</t>
        </is>
      </c>
      <c r="R306" t="inlineStr">
        <is>
          <t>Omkar Navge</t>
        </is>
      </c>
      <c r="S306" t="inlineStr">
        <is>
          <t>-</t>
        </is>
      </c>
      <c r="T306" t="inlineStr">
        <is>
          <t>Humnabad</t>
        </is>
      </c>
      <c r="U306" t="inlineStr">
        <is>
          <t xml:space="preserve"> </t>
        </is>
      </c>
      <c r="V306" t="n">
        <v>0</v>
      </c>
      <c r="W306" t="n">
        <v>0</v>
      </c>
      <c r="X306" t="inlineStr">
        <is>
          <t>XXXXXX8304</t>
        </is>
      </c>
      <c r="Y306" s="72" t="n">
        <v>46326.52037037037</v>
      </c>
    </row>
    <row r="307">
      <c r="A307" s="39" t="inlineStr">
        <is>
          <t>6ae315139f23311c738f92c7</t>
        </is>
      </c>
      <c r="B307" s="72" t="n">
        <v>46324.63383101852</v>
      </c>
      <c r="C307" s="70" t="n">
        <v>46324</v>
      </c>
      <c r="D307" t="inlineStr">
        <is>
          <t>2026-10</t>
        </is>
      </c>
      <c r="E307" t="inlineStr">
        <is>
          <t>Wk of 2026-10-26</t>
        </is>
      </c>
      <c r="F307" t="inlineStr">
        <is>
          <t>Details Shared</t>
        </is>
      </c>
      <c r="G307" s="39" t="str">
        <f>IF(ISNUMBER(MATCH(F307,QualityStatuses,0)),"Quality Lead","Non-Quality Lead")</f>
        <v>Quality Lead</v>
      </c>
      <c r="H307" s="39" t="str">
        <f>IFERROR(INDEX(CampTypes,MATCH(I307,CampList,0)),"Unattributed")</f>
        <v>New</v>
      </c>
      <c r="I307" t="inlineStr">
        <is>
          <t>ABO | Natuf | Leads | Unit Franchise | India | Oct26 | V1</t>
        </is>
      </c>
      <c r="J307" t="inlineStr">
        <is>
          <t>ABO | Natuf | Leads | Unit Franchise | India | Oct26 | V1</t>
        </is>
      </c>
      <c r="K307" t="inlineStr">
        <is>
          <t>Direct (campaign tagged in CRM)</t>
        </is>
      </c>
      <c r="L307" t="inlineStr">
        <is>
          <t>Natuf | LAL 1% | India | Jul26 | V1</t>
        </is>
      </c>
      <c r="M307" t="inlineStr">
        <is>
          <t>Natuf | LAL 1% | India | Jul26 | V1</t>
        </is>
      </c>
      <c r="N307" t="inlineStr">
        <is>
          <t>Natuf | Reel | Brand Ambassador | Heard Of Owning A Cafe | V1</t>
        </is>
      </c>
      <c r="O307" t="inlineStr">
        <is>
          <t>In House Natuf</t>
        </is>
      </c>
      <c r="P307" t="inlineStr">
        <is>
          <t>Facebook</t>
        </is>
      </c>
      <c r="Q307" t="inlineStr">
        <is>
          <t>Marshal Malbari</t>
        </is>
      </c>
      <c r="R307" t="inlineStr">
        <is>
          <t>Rinkita Virvani</t>
        </is>
      </c>
      <c r="S307" t="inlineStr">
        <is>
          <t>-</t>
        </is>
      </c>
      <c r="T307" t="inlineStr">
        <is>
          <t>Gauhati</t>
        </is>
      </c>
      <c r="U307" t="inlineStr">
        <is>
          <t xml:space="preserve"> </t>
        </is>
      </c>
      <c r="V307" t="n">
        <v>1</v>
      </c>
      <c r="W307" t="n">
        <v>1</v>
      </c>
      <c r="X307" t="inlineStr">
        <is>
          <t>XXXXXX7872</t>
        </is>
      </c>
      <c r="Y307" s="72" t="n">
        <v>46326.52037037037</v>
      </c>
    </row>
    <row r="308">
      <c r="A308" s="39" t="inlineStr">
        <is>
          <t>6ae3141025d5e888325bdb7e</t>
        </is>
      </c>
      <c r="B308" s="72" t="n">
        <v>46324.63083333334</v>
      </c>
      <c r="C308" s="70" t="n">
        <v>46324</v>
      </c>
      <c r="D308" t="inlineStr">
        <is>
          <t>2026-10</t>
        </is>
      </c>
      <c r="E308" t="inlineStr">
        <is>
          <t>Wk of 2026-10-26</t>
        </is>
      </c>
      <c r="F308" t="inlineStr">
        <is>
          <t>New Lead</t>
        </is>
      </c>
      <c r="G308" s="39" t="str">
        <f>IF(ISNUMBER(MATCH(F308,QualityStatuses,0)),"Quality Lead","Non-Quality Lead")</f>
        <v>Non-Quality Lead</v>
      </c>
      <c r="H308" s="39" t="str">
        <f>IFERROR(INDEX(CampTypes,MATCH(I308,CampList,0)),"Unattributed")</f>
        <v>New</v>
      </c>
      <c r="I308" t="inlineStr">
        <is>
          <t>ABO | Natuf | Leads | Unit Franchise | India | Oct26 | V1</t>
        </is>
      </c>
      <c r="J308" t="inlineStr">
        <is>
          <t>ABO | Natuf | Leads | Unit Franchise | India | Oct26 | V1</t>
        </is>
      </c>
      <c r="K308" t="inlineStr">
        <is>
          <t>Direct (campaign tagged in CRM)</t>
        </is>
      </c>
      <c r="L308" t="inlineStr">
        <is>
          <t>Natuf | Broad | Tier1 + Growth Cities | Oct26 | V1</t>
        </is>
      </c>
      <c r="M308" t="inlineStr">
        <is>
          <t>Natuf | Broad | Tier1 + Growth Cities | Oct26 | V1</t>
        </is>
      </c>
      <c r="N308" t="inlineStr">
        <is>
          <t>Natuf | Reel | Brand Ambassador | Heard Of Owning A Cafe | V1</t>
        </is>
      </c>
      <c r="O308" t="inlineStr">
        <is>
          <t>In House Natuf</t>
        </is>
      </c>
      <c r="P308" t="inlineStr">
        <is>
          <t>Facebook</t>
        </is>
      </c>
      <c r="Q308" t="inlineStr">
        <is>
          <t>(Unassigned)</t>
        </is>
      </c>
      <c r="R308" t="inlineStr">
        <is>
          <t>Omkar Navge</t>
        </is>
      </c>
      <c r="S308" t="inlineStr">
        <is>
          <t>-</t>
        </is>
      </c>
      <c r="T308" t="inlineStr">
        <is>
          <t>Hyderabad</t>
        </is>
      </c>
      <c r="U308" t="inlineStr">
        <is>
          <t xml:space="preserve"> </t>
        </is>
      </c>
      <c r="V308" t="n">
        <v>0</v>
      </c>
      <c r="W308" t="n">
        <v>0</v>
      </c>
      <c r="X308" t="inlineStr">
        <is>
          <t>XXXXXX2777</t>
        </is>
      </c>
      <c r="Y308" s="72" t="n">
        <v>46326.52037037037</v>
      </c>
    </row>
    <row r="309">
      <c r="A309" s="39" t="inlineStr">
        <is>
          <t>6ae3116c28a56e269d355b0a</t>
        </is>
      </c>
      <c r="B309" s="72" t="n">
        <v>46324.62300925926</v>
      </c>
      <c r="C309" s="70" t="n">
        <v>46324</v>
      </c>
      <c r="D309" t="inlineStr">
        <is>
          <t>2026-10</t>
        </is>
      </c>
      <c r="E309" t="inlineStr">
        <is>
          <t>Wk of 2026-10-26</t>
        </is>
      </c>
      <c r="F309" t="inlineStr">
        <is>
          <t>Connected</t>
        </is>
      </c>
      <c r="G309" s="39" t="str">
        <f>IF(ISNUMBER(MATCH(F309,QualityStatuses,0)),"Quality Lead","Non-Quality Lead")</f>
        <v>Non-Quality Lead</v>
      </c>
      <c r="H309" s="39" t="str">
        <f>IFERROR(INDEX(CampTypes,MATCH(I309,CampList,0)),"Unattributed")</f>
        <v>New</v>
      </c>
      <c r="I309" t="inlineStr">
        <is>
          <t>ABO | Natuf | Leads | Unit Franchise | India | Oct26 | V1</t>
        </is>
      </c>
      <c r="J309" t="inlineStr">
        <is>
          <t>ABO | Natuf | Leads | Unit Franchise | India | Oct26 | V1</t>
        </is>
      </c>
      <c r="K309" t="inlineStr">
        <is>
          <t>Direct (campaign tagged in CRM)</t>
        </is>
      </c>
      <c r="L309" t="inlineStr">
        <is>
          <t>Natuf | LAL 1% | India | Jul26 | V1</t>
        </is>
      </c>
      <c r="M309" t="inlineStr">
        <is>
          <t>Natuf | LAL 1% | India | Jul26 | V1</t>
        </is>
      </c>
      <c r="N309" t="inlineStr">
        <is>
          <t>Natuf | Reel | Brand Ambassador | Heard Of Owning A Cafe | V1</t>
        </is>
      </c>
      <c r="O309" t="inlineStr">
        <is>
          <t>In House Natuf</t>
        </is>
      </c>
      <c r="P309" t="inlineStr">
        <is>
          <t>Facebook</t>
        </is>
      </c>
      <c r="Q309" t="inlineStr">
        <is>
          <t>Marshal Malbari</t>
        </is>
      </c>
      <c r="R309" t="inlineStr">
        <is>
          <t>Pammi Roy</t>
        </is>
      </c>
      <c r="S309" t="inlineStr">
        <is>
          <t>-</t>
        </is>
      </c>
      <c r="T309" t="inlineStr">
        <is>
          <t>Kolkata</t>
        </is>
      </c>
      <c r="U309" t="inlineStr">
        <is>
          <t xml:space="preserve"> </t>
        </is>
      </c>
      <c r="V309" t="n">
        <v>1</v>
      </c>
      <c r="W309" t="n">
        <v>1</v>
      </c>
      <c r="X309" t="inlineStr">
        <is>
          <t>XXXXXX2620</t>
        </is>
      </c>
      <c r="Y309" s="72" t="n">
        <v>46326.52037037037</v>
      </c>
    </row>
    <row r="310">
      <c r="A310" s="39" t="inlineStr">
        <is>
          <t>6ae3103cb00ed6a20a2a5946</t>
        </is>
      </c>
      <c r="B310" s="72" t="n">
        <v>46324.61949074074</v>
      </c>
      <c r="C310" s="70" t="n">
        <v>46324</v>
      </c>
      <c r="D310" t="inlineStr">
        <is>
          <t>2026-10</t>
        </is>
      </c>
      <c r="E310" t="inlineStr">
        <is>
          <t>Wk of 2026-10-26</t>
        </is>
      </c>
      <c r="F310" t="inlineStr">
        <is>
          <t>New Lead</t>
        </is>
      </c>
      <c r="G310" s="39" t="str">
        <f>IF(ISNUMBER(MATCH(F310,QualityStatuses,0)),"Quality Lead","Non-Quality Lead")</f>
        <v>Non-Quality Lead</v>
      </c>
      <c r="H310" s="39" t="str">
        <f>IFERROR(INDEX(CampTypes,MATCH(I310,CampList,0)),"Unattributed")</f>
        <v>New</v>
      </c>
      <c r="I310" t="inlineStr">
        <is>
          <t>ABO | Natuf | Leads | Unit Franchise | India | Oct26 | V1</t>
        </is>
      </c>
      <c r="J310" t="inlineStr">
        <is>
          <t>ABO | Natuf | Leads | Unit Franchise | India | Oct26 | V1</t>
        </is>
      </c>
      <c r="K310" t="inlineStr">
        <is>
          <t>Direct (campaign tagged in CRM)</t>
        </is>
      </c>
      <c r="L310" t="inlineStr">
        <is>
          <t>Natuf | LAL 1% | India | Jul26 | V1</t>
        </is>
      </c>
      <c r="M310" t="inlineStr">
        <is>
          <t>Natuf | LAL 1% | India | Jul26 | V1</t>
        </is>
      </c>
      <c r="N310" t="inlineStr">
        <is>
          <t>Natuf | Reel | Brand Ambassador | Heard Of Owning A Cafe | V1</t>
        </is>
      </c>
      <c r="O310" t="inlineStr">
        <is>
          <t>In House Natuf</t>
        </is>
      </c>
      <c r="P310" t="inlineStr">
        <is>
          <t>Facebook</t>
        </is>
      </c>
      <c r="Q310" t="inlineStr">
        <is>
          <t>(Unassigned)</t>
        </is>
      </c>
      <c r="R310" t="inlineStr">
        <is>
          <t>Omkar Navge</t>
        </is>
      </c>
      <c r="S310" t="inlineStr">
        <is>
          <t>-</t>
        </is>
      </c>
      <c r="T310" t="inlineStr">
        <is>
          <t>Mumbai</t>
        </is>
      </c>
      <c r="U310" t="inlineStr">
        <is>
          <t xml:space="preserve"> </t>
        </is>
      </c>
      <c r="V310" t="n">
        <v>0</v>
      </c>
      <c r="W310" t="n">
        <v>0</v>
      </c>
      <c r="X310" t="inlineStr">
        <is>
          <t>XXXXXX2848</t>
        </is>
      </c>
      <c r="Y310" s="72" t="n">
        <v>46326.52037037037</v>
      </c>
    </row>
    <row r="311">
      <c r="A311" s="39" t="inlineStr">
        <is>
          <t>6ae30b2fc23ff969b4b3dc5a</t>
        </is>
      </c>
      <c r="B311" s="72" t="n">
        <v>46324.60452546296</v>
      </c>
      <c r="C311" s="70" t="n">
        <v>46324</v>
      </c>
      <c r="D311" t="inlineStr">
        <is>
          <t>2026-10</t>
        </is>
      </c>
      <c r="E311" t="inlineStr">
        <is>
          <t>Wk of 2026-10-26</t>
        </is>
      </c>
      <c r="F311" t="inlineStr">
        <is>
          <t>Details Shared</t>
        </is>
      </c>
      <c r="G311" s="39" t="str">
        <f>IF(ISNUMBER(MATCH(F311,QualityStatuses,0)),"Quality Lead","Non-Quality Lead")</f>
        <v>Quality Lead</v>
      </c>
      <c r="H311" s="39" t="str">
        <f>IFERROR(INDEX(CampTypes,MATCH(I311,CampList,0)),"Unattributed")</f>
        <v>New</v>
      </c>
      <c r="I311" t="inlineStr">
        <is>
          <t>ABO | Natuf | Leads | Unit Franchise | India | Oct26 | V1</t>
        </is>
      </c>
      <c r="J311" t="inlineStr">
        <is>
          <t>ABO | Natuf | Leads | Unit Franchise | India | Oct26 | V1</t>
        </is>
      </c>
      <c r="K311" t="inlineStr">
        <is>
          <t>Direct (campaign tagged in CRM)</t>
        </is>
      </c>
      <c r="L311" t="inlineStr">
        <is>
          <t>Natuf | Broad | Tier1 + Growth Cities | Oct26 | V1</t>
        </is>
      </c>
      <c r="M311" t="inlineStr">
        <is>
          <t>Natuf | Broad | Tier1 + Growth Cities | Oct26 | V1</t>
        </is>
      </c>
      <c r="N311" t="inlineStr">
        <is>
          <t>Natuf | Reel | Brand Ambassador | Heard Of Owning A Cafe | V1</t>
        </is>
      </c>
      <c r="O311" t="inlineStr">
        <is>
          <t>In House Natuf</t>
        </is>
      </c>
      <c r="P311" t="inlineStr">
        <is>
          <t>Facebook</t>
        </is>
      </c>
      <c r="Q311" t="inlineStr">
        <is>
          <t>Vikas Pathak</t>
        </is>
      </c>
      <c r="R311" t="inlineStr">
        <is>
          <t>Hriday Jindal</t>
        </is>
      </c>
      <c r="S311" t="inlineStr">
        <is>
          <t>-</t>
        </is>
      </c>
      <c r="T311" t="inlineStr">
        <is>
          <t>Jodhpur</t>
        </is>
      </c>
      <c r="U311" t="inlineStr">
        <is>
          <t xml:space="preserve"> </t>
        </is>
      </c>
      <c r="V311" t="n">
        <v>1</v>
      </c>
      <c r="W311" t="n">
        <v>1</v>
      </c>
      <c r="X311" t="inlineStr">
        <is>
          <t>XXXXXX4881</t>
        </is>
      </c>
      <c r="Y311" s="72" t="n">
        <v>46326.52037037037</v>
      </c>
    </row>
    <row r="312">
      <c r="A312" s="39" t="inlineStr">
        <is>
          <t>6ae30b04f2ffbeb282ca26b5</t>
        </is>
      </c>
      <c r="B312" s="72" t="n">
        <v>46324.60402777778</v>
      </c>
      <c r="C312" s="70" t="n">
        <v>46324</v>
      </c>
      <c r="D312" t="inlineStr">
        <is>
          <t>2026-10</t>
        </is>
      </c>
      <c r="E312" t="inlineStr">
        <is>
          <t>Wk of 2026-10-26</t>
        </is>
      </c>
      <c r="F312" t="inlineStr">
        <is>
          <t>Connected</t>
        </is>
      </c>
      <c r="G312" s="39" t="str">
        <f>IF(ISNUMBER(MATCH(F312,QualityStatuses,0)),"Quality Lead","Non-Quality Lead")</f>
        <v>Non-Quality Lead</v>
      </c>
      <c r="H312" s="39" t="str">
        <f>IFERROR(INDEX(CampTypes,MATCH(I312,CampList,0)),"Unattributed")</f>
        <v>New</v>
      </c>
      <c r="I312" t="inlineStr">
        <is>
          <t>ABO | Natuf | Leads | Unit Franchise | India | Oct26 | V1</t>
        </is>
      </c>
      <c r="J312" t="inlineStr">
        <is>
          <t>ABO | Natuf | Leads | Unit Franchise | India | Oct26 | V1</t>
        </is>
      </c>
      <c r="K312" t="inlineStr">
        <is>
          <t>Direct (campaign tagged in CRM)</t>
        </is>
      </c>
      <c r="L312" t="inlineStr">
        <is>
          <t>Natuf | LAL 1% | India | Jul26 | V1</t>
        </is>
      </c>
      <c r="M312" t="inlineStr">
        <is>
          <t>Natuf | LAL 1% | India | Jul26 | V1</t>
        </is>
      </c>
      <c r="N312" t="inlineStr">
        <is>
          <t>Natuf | Reel | Brand Ambassador | Heard Of Owning A Cafe | V1</t>
        </is>
      </c>
      <c r="O312" t="inlineStr">
        <is>
          <t>In House Natuf</t>
        </is>
      </c>
      <c r="P312" t="inlineStr">
        <is>
          <t>Facebook</t>
        </is>
      </c>
      <c r="Q312" t="inlineStr">
        <is>
          <t>Vikas Pathak</t>
        </is>
      </c>
      <c r="R312" t="inlineStr">
        <is>
          <t xml:space="preserve">Karan </t>
        </is>
      </c>
      <c r="S312" t="inlineStr">
        <is>
          <t>-</t>
        </is>
      </c>
      <c r="T312" t="inlineStr">
        <is>
          <t>Asansol</t>
        </is>
      </c>
      <c r="U312" t="inlineStr">
        <is>
          <t xml:space="preserve"> </t>
        </is>
      </c>
      <c r="V312" t="n">
        <v>1</v>
      </c>
      <c r="W312" t="n">
        <v>1</v>
      </c>
      <c r="X312" t="inlineStr">
        <is>
          <t>XXXXXX1646</t>
        </is>
      </c>
      <c r="Y312" s="72" t="n">
        <v>46326.52037037037</v>
      </c>
    </row>
    <row r="313">
      <c r="A313" s="39" t="inlineStr">
        <is>
          <t>6ae30a8007f6693e685bc19f</t>
        </is>
      </c>
      <c r="B313" s="72" t="n">
        <v>46324.6025</v>
      </c>
      <c r="C313" s="70" t="n">
        <v>46324</v>
      </c>
      <c r="D313" t="inlineStr">
        <is>
          <t>2026-10</t>
        </is>
      </c>
      <c r="E313" t="inlineStr">
        <is>
          <t>Wk of 2026-10-26</t>
        </is>
      </c>
      <c r="F313" t="inlineStr">
        <is>
          <t>New Lead</t>
        </is>
      </c>
      <c r="G313" s="39" t="str">
        <f>IF(ISNUMBER(MATCH(F313,QualityStatuses,0)),"Quality Lead","Non-Quality Lead")</f>
        <v>Non-Quality Lead</v>
      </c>
      <c r="H313" s="39" t="str">
        <f>IFERROR(INDEX(CampTypes,MATCH(I313,CampList,0)),"Unattributed")</f>
        <v>New</v>
      </c>
      <c r="I313" t="inlineStr">
        <is>
          <t>ABO | Natuf | Leads | Unit Franchise | India | Oct26 | V1</t>
        </is>
      </c>
      <c r="J313" t="inlineStr">
        <is>
          <t>ABO | Natuf | Leads | Unit Franchise | India | Oct26 | V1</t>
        </is>
      </c>
      <c r="K313" t="inlineStr">
        <is>
          <t>Direct (campaign tagged in CRM)</t>
        </is>
      </c>
      <c r="L313" t="inlineStr">
        <is>
          <t>Natuf | Broad | Tier1 + Growth Cities | Oct26 | V1</t>
        </is>
      </c>
      <c r="M313" t="inlineStr">
        <is>
          <t>Natuf | Broad | Tier1 + Growth Cities | Oct26 | V1</t>
        </is>
      </c>
      <c r="N313" t="inlineStr">
        <is>
          <t>Natuf | Reel | Brand Ambassador | Heard Of Owning A Cafe | V1</t>
        </is>
      </c>
      <c r="O313" t="inlineStr">
        <is>
          <t>In House Natuf</t>
        </is>
      </c>
      <c r="P313" t="inlineStr">
        <is>
          <t>Facebook</t>
        </is>
      </c>
      <c r="Q313" t="inlineStr">
        <is>
          <t>(Unassigned)</t>
        </is>
      </c>
      <c r="R313" t="inlineStr">
        <is>
          <t>Omkar Navge</t>
        </is>
      </c>
      <c r="S313" t="inlineStr">
        <is>
          <t>-</t>
        </is>
      </c>
      <c r="T313" t="inlineStr">
        <is>
          <t>Pune</t>
        </is>
      </c>
      <c r="U313" t="inlineStr">
        <is>
          <t xml:space="preserve"> </t>
        </is>
      </c>
      <c r="V313" t="n">
        <v>0</v>
      </c>
      <c r="W313" t="n">
        <v>0</v>
      </c>
      <c r="X313" t="inlineStr">
        <is>
          <t>XXXXXX4092</t>
        </is>
      </c>
      <c r="Y313" s="72" t="n">
        <v>46326.52037037037</v>
      </c>
    </row>
    <row r="314">
      <c r="A314" s="39" t="inlineStr">
        <is>
          <t>6ae3092c0b9dfb1d7e40a927</t>
        </is>
      </c>
      <c r="B314" s="72" t="n">
        <v>46324.59856481481</v>
      </c>
      <c r="C314" s="70" t="n">
        <v>46324</v>
      </c>
      <c r="D314" t="inlineStr">
        <is>
          <t>2026-10</t>
        </is>
      </c>
      <c r="E314" t="inlineStr">
        <is>
          <t>Wk of 2026-10-26</t>
        </is>
      </c>
      <c r="F314" t="inlineStr">
        <is>
          <t>Attempt 2</t>
        </is>
      </c>
      <c r="G314" s="39" t="str">
        <f>IF(ISNUMBER(MATCH(F314,QualityStatuses,0)),"Quality Lead","Non-Quality Lead")</f>
        <v>Non-Quality Lead</v>
      </c>
      <c r="H314" s="39" t="str">
        <f>IFERROR(INDEX(CampTypes,MATCH(I314,CampList,0)),"Unattributed")</f>
        <v>New</v>
      </c>
      <c r="I314" t="inlineStr">
        <is>
          <t>ABO | Natuf | Leads | Unit Franchise | India | Oct26 | V1</t>
        </is>
      </c>
      <c r="J314" t="inlineStr">
        <is>
          <t>ABO | Natuf | Leads | Unit Franchise | India | Oct26 | V1</t>
        </is>
      </c>
      <c r="K314" t="inlineStr">
        <is>
          <t>Direct (campaign tagged in CRM)</t>
        </is>
      </c>
      <c r="L314" t="inlineStr">
        <is>
          <t>Natuf | Broad | Tier1 + Growth Cities | Oct26 | V1</t>
        </is>
      </c>
      <c r="M314" t="inlineStr">
        <is>
          <t>Natuf | Broad | Tier1 + Growth Cities | Oct26 | V1</t>
        </is>
      </c>
      <c r="N314" t="inlineStr">
        <is>
          <t>Natuf | Reel | Brand Ambassador | Heard Of Owning A Cafe | V1</t>
        </is>
      </c>
      <c r="O314" t="inlineStr">
        <is>
          <t>In House Natuf</t>
        </is>
      </c>
      <c r="P314" t="inlineStr">
        <is>
          <t>Facebook</t>
        </is>
      </c>
      <c r="Q314" t="inlineStr">
        <is>
          <t>Vikas Pathak</t>
        </is>
      </c>
      <c r="R314" t="inlineStr">
        <is>
          <t>Anish kaundal</t>
        </is>
      </c>
      <c r="S314" t="inlineStr">
        <is>
          <t>-</t>
        </is>
      </c>
      <c r="T314" t="inlineStr">
        <is>
          <t>Indore</t>
        </is>
      </c>
      <c r="U314" t="inlineStr">
        <is>
          <t xml:space="preserve"> </t>
        </is>
      </c>
      <c r="V314" t="n">
        <v>1</v>
      </c>
      <c r="W314" t="n">
        <v>0</v>
      </c>
      <c r="X314" t="inlineStr">
        <is>
          <t>XXXXXX6987</t>
        </is>
      </c>
      <c r="Y314" s="72" t="n">
        <v>46326.52037037037</v>
      </c>
    </row>
    <row r="315">
      <c r="A315" s="39" t="inlineStr">
        <is>
          <t>6ae303a15092b8235179fefd</t>
        </is>
      </c>
      <c r="B315" s="72" t="n">
        <v>46324.5821412037</v>
      </c>
      <c r="C315" s="70" t="n">
        <v>46324</v>
      </c>
      <c r="D315" t="inlineStr">
        <is>
          <t>2026-10</t>
        </is>
      </c>
      <c r="E315" t="inlineStr">
        <is>
          <t>Wk of 2026-10-26</t>
        </is>
      </c>
      <c r="F315" t="inlineStr">
        <is>
          <t>New Lead</t>
        </is>
      </c>
      <c r="G315" s="39" t="str">
        <f>IF(ISNUMBER(MATCH(F315,QualityStatuses,0)),"Quality Lead","Non-Quality Lead")</f>
        <v>Non-Quality Lead</v>
      </c>
      <c r="H315" s="39" t="str">
        <f>IFERROR(INDEX(CampTypes,MATCH(I315,CampList,0)),"Unattributed")</f>
        <v>New</v>
      </c>
      <c r="I315" t="inlineStr">
        <is>
          <t>ABO | Natuf | Leads | Unit Franchise | India | Oct26 | V1</t>
        </is>
      </c>
      <c r="J315" t="inlineStr">
        <is>
          <t>ABO | Natuf | Leads | Unit Franchise | India | Oct26 | V1</t>
        </is>
      </c>
      <c r="K315" t="inlineStr">
        <is>
          <t>Direct (campaign tagged in CRM)</t>
        </is>
      </c>
      <c r="L315" t="inlineStr">
        <is>
          <t>Natuf | LAL 1% | India | Jul26 | V1</t>
        </is>
      </c>
      <c r="M315" t="inlineStr">
        <is>
          <t>Natuf | LAL 1% | India | Jul26 | V1</t>
        </is>
      </c>
      <c r="N315" t="inlineStr">
        <is>
          <t>Natuf | Reel | Brand Ambassador | Heard Of Owning A Cafe | V1</t>
        </is>
      </c>
      <c r="O315" t="inlineStr">
        <is>
          <t>In House Natuf</t>
        </is>
      </c>
      <c r="P315" t="inlineStr">
        <is>
          <t>Facebook</t>
        </is>
      </c>
      <c r="Q315" t="inlineStr">
        <is>
          <t>(Unassigned)</t>
        </is>
      </c>
      <c r="R315" t="inlineStr">
        <is>
          <t>Omkar Navge</t>
        </is>
      </c>
      <c r="S315" t="inlineStr">
        <is>
          <t>-</t>
        </is>
      </c>
      <c r="T315" t="inlineStr">
        <is>
          <t>shillong</t>
        </is>
      </c>
      <c r="U315" t="inlineStr">
        <is>
          <t xml:space="preserve"> </t>
        </is>
      </c>
      <c r="V315" t="n">
        <v>0</v>
      </c>
      <c r="W315" t="n">
        <v>0</v>
      </c>
      <c r="X315" t="inlineStr">
        <is>
          <t>XXXXXX9724</t>
        </is>
      </c>
      <c r="Y315" s="72" t="n">
        <v>46326.52037037037</v>
      </c>
    </row>
    <row r="316">
      <c r="A316" s="39" t="inlineStr">
        <is>
          <t>6ae2fdabe68449eaff5ba13d</t>
        </is>
      </c>
      <c r="B316" s="72" t="n">
        <v>46324.56447916666</v>
      </c>
      <c r="C316" s="70" t="n">
        <v>46324</v>
      </c>
      <c r="D316" t="inlineStr">
        <is>
          <t>2026-10</t>
        </is>
      </c>
      <c r="E316" t="inlineStr">
        <is>
          <t>Wk of 2026-10-26</t>
        </is>
      </c>
      <c r="F316" t="inlineStr">
        <is>
          <t>Details Shared</t>
        </is>
      </c>
      <c r="G316" s="39" t="str">
        <f>IF(ISNUMBER(MATCH(F316,QualityStatuses,0)),"Quality Lead","Non-Quality Lead")</f>
        <v>Quality Lead</v>
      </c>
      <c r="H316" s="39" t="str">
        <f>IFERROR(INDEX(CampTypes,MATCH(I316,CampList,0)),"Unattributed")</f>
        <v>New</v>
      </c>
      <c r="I316" t="inlineStr">
        <is>
          <t>ABO | Natuf | Leads | Unit Franchise | India | Oct26 | V1</t>
        </is>
      </c>
      <c r="J316" t="inlineStr">
        <is>
          <t>ABO | Natuf | Leads | Unit Franchise | India | Oct26 | V1</t>
        </is>
      </c>
      <c r="K316" t="inlineStr">
        <is>
          <t>Direct (campaign tagged in CRM)</t>
        </is>
      </c>
      <c r="L316" t="inlineStr">
        <is>
          <t>Natuf | LAL 1% | India | Jul26 | V1</t>
        </is>
      </c>
      <c r="M316" t="inlineStr">
        <is>
          <t>Natuf | LAL 1% | India | Jul26 | V1</t>
        </is>
      </c>
      <c r="N316" t="inlineStr">
        <is>
          <t>Natuf | Reel | Brand Ambassador | Heard Of Owning A Cafe | V1</t>
        </is>
      </c>
      <c r="O316" t="inlineStr">
        <is>
          <t>In House Natuf</t>
        </is>
      </c>
      <c r="P316" t="inlineStr">
        <is>
          <t>Facebook</t>
        </is>
      </c>
      <c r="Q316" t="inlineStr">
        <is>
          <t>Marshal Malbari</t>
        </is>
      </c>
      <c r="R316" t="inlineStr">
        <is>
          <t>Aisha Rasalkar</t>
        </is>
      </c>
      <c r="S316" t="inlineStr">
        <is>
          <t>-</t>
        </is>
      </c>
      <c r="T316" t="inlineStr">
        <is>
          <t>Sangamner</t>
        </is>
      </c>
      <c r="U316" t="inlineStr">
        <is>
          <t xml:space="preserve"> </t>
        </is>
      </c>
      <c r="V316" t="n">
        <v>1</v>
      </c>
      <c r="W316" t="n">
        <v>1</v>
      </c>
      <c r="X316" t="inlineStr">
        <is>
          <t>XXXXXX8780</t>
        </is>
      </c>
      <c r="Y316" s="72" t="n">
        <v>46326.52037037037</v>
      </c>
    </row>
    <row r="317">
      <c r="A317" s="39" t="inlineStr">
        <is>
          <t>6ae2fcf8253846932209d195</t>
        </is>
      </c>
      <c r="B317" s="72" t="n">
        <v>46324.56240740741</v>
      </c>
      <c r="C317" s="70" t="n">
        <v>46324</v>
      </c>
      <c r="D317" t="inlineStr">
        <is>
          <t>2026-10</t>
        </is>
      </c>
      <c r="E317" t="inlineStr">
        <is>
          <t>Wk of 2026-10-26</t>
        </is>
      </c>
      <c r="F317" t="inlineStr">
        <is>
          <t>Attempt 1</t>
        </is>
      </c>
      <c r="G317" s="39" t="str">
        <f>IF(ISNUMBER(MATCH(F317,QualityStatuses,0)),"Quality Lead","Non-Quality Lead")</f>
        <v>Non-Quality Lead</v>
      </c>
      <c r="H317" s="39" t="str">
        <f>IFERROR(INDEX(CampTypes,MATCH(I317,CampList,0)),"Unattributed")</f>
        <v>New</v>
      </c>
      <c r="I317" t="inlineStr">
        <is>
          <t>ABO | Natuf | Leads | Master Franchise | India | Oct26 | V1</t>
        </is>
      </c>
      <c r="J317" t="inlineStr">
        <is>
          <t>ABO | Natuf | Leads | Master Franchise | India | Oct26 | V1</t>
        </is>
      </c>
      <c r="K317" t="inlineStr">
        <is>
          <t>Direct (campaign tagged in CRM)</t>
        </is>
      </c>
      <c r="L317" t="inlineStr">
        <is>
          <t>Natuf | Broad | Tier1 + Growth Cities | Oct26 | V1</t>
        </is>
      </c>
      <c r="M317" t="inlineStr">
        <is>
          <t>Natuf | Broad | Tier1 + Growth Cities | Oct26 | V1</t>
        </is>
      </c>
      <c r="N317" t="inlineStr">
        <is>
          <t>Natuf | Static | Become A Levantine Food | V1</t>
        </is>
      </c>
      <c r="O317" t="inlineStr">
        <is>
          <t>Natuf_MF</t>
        </is>
      </c>
      <c r="P317" t="inlineStr">
        <is>
          <t>Facebook</t>
        </is>
      </c>
      <c r="Q317" t="inlineStr">
        <is>
          <t>Marshal Malbari</t>
        </is>
      </c>
      <c r="R317" t="inlineStr">
        <is>
          <t>Rudresh Thorat</t>
        </is>
      </c>
      <c r="S317" t="inlineStr">
        <is>
          <t>-</t>
        </is>
      </c>
      <c r="T317" t="inlineStr">
        <is>
          <t>Mumbai</t>
        </is>
      </c>
      <c r="U317" t="inlineStr">
        <is>
          <t xml:space="preserve"> </t>
        </is>
      </c>
      <c r="V317" t="n">
        <v>1</v>
      </c>
      <c r="W317" t="n">
        <v>0</v>
      </c>
      <c r="X317" t="inlineStr">
        <is>
          <t>XXXXXX8358</t>
        </is>
      </c>
      <c r="Y317" s="72" t="n">
        <v>46326.52037037037</v>
      </c>
    </row>
    <row r="318">
      <c r="A318" s="39" t="inlineStr">
        <is>
          <t>6ae2fc88b3c23e6d145bf4ef</t>
        </is>
      </c>
      <c r="B318" s="72" t="n">
        <v>46324.56111111111</v>
      </c>
      <c r="C318" s="70" t="n">
        <v>46324</v>
      </c>
      <c r="D318" t="inlineStr">
        <is>
          <t>2026-10</t>
        </is>
      </c>
      <c r="E318" t="inlineStr">
        <is>
          <t>Wk of 2026-10-26</t>
        </is>
      </c>
      <c r="F318" t="inlineStr">
        <is>
          <t>New Lead</t>
        </is>
      </c>
      <c r="G318" s="39" t="str">
        <f>IF(ISNUMBER(MATCH(F318,QualityStatuses,0)),"Quality Lead","Non-Quality Lead")</f>
        <v>Non-Quality Lead</v>
      </c>
      <c r="H318" s="39" t="str">
        <f>IFERROR(INDEX(CampTypes,MATCH(I318,CampList,0)),"Unattributed")</f>
        <v>New</v>
      </c>
      <c r="I318" t="inlineStr">
        <is>
          <t>ABO | Natuf | Leads | Unit Franchise | India | Oct26 | V1</t>
        </is>
      </c>
      <c r="J318" t="inlineStr">
        <is>
          <t>ABO | Natuf | Leads | Unit Franchise | India | Oct26 | V1</t>
        </is>
      </c>
      <c r="K318" t="inlineStr">
        <is>
          <t>Direct (campaign tagged in CRM)</t>
        </is>
      </c>
      <c r="L318" t="inlineStr">
        <is>
          <t>Natuf | Investors | Tier1 + Growth Cities | Oct26 | V1</t>
        </is>
      </c>
      <c r="M318" t="inlineStr">
        <is>
          <t>Natuf | Investors | Tier1 + Growth Cities | Oct26 | V1</t>
        </is>
      </c>
      <c r="N318" t="inlineStr">
        <is>
          <t>Natuf | Reel | Brand Ambassador | Heard Of Owning A Cafe | V1</t>
        </is>
      </c>
      <c r="O318" t="inlineStr">
        <is>
          <t>In House Natuf</t>
        </is>
      </c>
      <c r="P318" t="inlineStr">
        <is>
          <t>Facebook</t>
        </is>
      </c>
      <c r="Q318" t="inlineStr">
        <is>
          <t>(Unassigned)</t>
        </is>
      </c>
      <c r="R318" t="inlineStr">
        <is>
          <t>Omkar Navge</t>
        </is>
      </c>
      <c r="S318" t="inlineStr">
        <is>
          <t>-</t>
        </is>
      </c>
      <c r="T318" t="inlineStr">
        <is>
          <t>BTM</t>
        </is>
      </c>
      <c r="U318" t="inlineStr">
        <is>
          <t xml:space="preserve"> </t>
        </is>
      </c>
      <c r="V318" t="n">
        <v>0</v>
      </c>
      <c r="W318" t="n">
        <v>0</v>
      </c>
      <c r="X318" t="inlineStr">
        <is>
          <t>XXXXXX9131</t>
        </is>
      </c>
      <c r="Y318" s="72" t="n">
        <v>46326.52037037037</v>
      </c>
    </row>
    <row r="319">
      <c r="A319" s="39" t="inlineStr">
        <is>
          <t>6ae2fc71f7b9274e4a7025d0</t>
        </is>
      </c>
      <c r="B319" s="72" t="n">
        <v>46324.56084490741</v>
      </c>
      <c r="C319" s="70" t="n">
        <v>46324</v>
      </c>
      <c r="D319" t="inlineStr">
        <is>
          <t>2026-10</t>
        </is>
      </c>
      <c r="E319" t="inlineStr">
        <is>
          <t>Wk of 2026-10-26</t>
        </is>
      </c>
      <c r="F319" t="inlineStr">
        <is>
          <t>Attempt 1</t>
        </is>
      </c>
      <c r="G319" s="39" t="str">
        <f>IF(ISNUMBER(MATCH(F319,QualityStatuses,0)),"Quality Lead","Non-Quality Lead")</f>
        <v>Non-Quality Lead</v>
      </c>
      <c r="H319" s="39" t="str">
        <f>IFERROR(INDEX(CampTypes,MATCH(I319,CampList,0)),"Unattributed")</f>
        <v>New</v>
      </c>
      <c r="I319" t="inlineStr">
        <is>
          <t>ABO | Natuf | Leads | Unit Franchise | India | Oct26 | V1</t>
        </is>
      </c>
      <c r="J319" t="inlineStr">
        <is>
          <t>ABO | Natuf | Leads | Unit Franchise | India | Oct26 | V1</t>
        </is>
      </c>
      <c r="K319" t="inlineStr">
        <is>
          <t>Direct (campaign tagged in CRM)</t>
        </is>
      </c>
      <c r="L319" t="inlineStr">
        <is>
          <t>Natuf | Investors | Tier1 + Growth Cities | Oct26 | V1</t>
        </is>
      </c>
      <c r="M319" t="inlineStr">
        <is>
          <t>Natuf | Investors | Tier1 + Growth Cities | Oct26 | V1</t>
        </is>
      </c>
      <c r="N319" t="inlineStr">
        <is>
          <t>Natuf | Reel | Brand Ambassador | Heard Of Owning A Cafe | V1</t>
        </is>
      </c>
      <c r="O319" t="inlineStr">
        <is>
          <t>In House Natuf</t>
        </is>
      </c>
      <c r="P319" t="inlineStr">
        <is>
          <t>Facebook</t>
        </is>
      </c>
      <c r="Q319" t="inlineStr">
        <is>
          <t>Marshal Malbari</t>
        </is>
      </c>
      <c r="R319" t="inlineStr">
        <is>
          <t>Shubham Menon</t>
        </is>
      </c>
      <c r="S319" t="inlineStr">
        <is>
          <t>-</t>
        </is>
      </c>
      <c r="T319" t="inlineStr">
        <is>
          <t>Zirakpur</t>
        </is>
      </c>
      <c r="U319" t="inlineStr">
        <is>
          <t xml:space="preserve"> </t>
        </is>
      </c>
      <c r="V319" t="n">
        <v>1</v>
      </c>
      <c r="W319" t="n">
        <v>0</v>
      </c>
      <c r="X319" t="inlineStr">
        <is>
          <t>XXXXXX6319</t>
        </is>
      </c>
      <c r="Y319" s="72" t="n">
        <v>46326.52037037037</v>
      </c>
    </row>
    <row r="320">
      <c r="A320" s="39" t="inlineStr">
        <is>
          <t>6ae2f54168a25ca140e48108</t>
        </is>
      </c>
      <c r="B320" s="72" t="n">
        <v>46324.53954861111</v>
      </c>
      <c r="C320" s="70" t="n">
        <v>46324</v>
      </c>
      <c r="D320" t="inlineStr">
        <is>
          <t>2026-10</t>
        </is>
      </c>
      <c r="E320" t="inlineStr">
        <is>
          <t>Wk of 2026-10-26</t>
        </is>
      </c>
      <c r="F320" t="inlineStr">
        <is>
          <t>Lost</t>
        </is>
      </c>
      <c r="G320" s="39" t="str">
        <f>IF(ISNUMBER(MATCH(F320,QualityStatuses,0)),"Quality Lead","Non-Quality Lead")</f>
        <v>Non-Quality Lead</v>
      </c>
      <c r="H320" s="39" t="str">
        <f>IFERROR(INDEX(CampTypes,MATCH(I320,CampList,0)),"Unattributed")</f>
        <v>New</v>
      </c>
      <c r="I320" t="inlineStr">
        <is>
          <t>ABO | Natuf | Leads | Master Franchise | India | Oct26 | V1</t>
        </is>
      </c>
      <c r="J320" t="inlineStr">
        <is>
          <t>ABO | Natuf | Leads | Master Franchise | India | Oct26 | V1</t>
        </is>
      </c>
      <c r="K320" t="inlineStr">
        <is>
          <t>Direct (campaign tagged in CRM)</t>
        </is>
      </c>
      <c r="L320" t="inlineStr">
        <is>
          <t>Natuf | Investors | Tier1 + Growth Cities | Oct26 | V1</t>
        </is>
      </c>
      <c r="M320" t="inlineStr">
        <is>
          <t>Natuf | Investors | Tier1 + Growth Cities | Oct26 | V1</t>
        </is>
      </c>
      <c r="N320" t="inlineStr">
        <is>
          <t>Natuf | Static | Become A Levantine Food | V1</t>
        </is>
      </c>
      <c r="O320" t="inlineStr">
        <is>
          <t>Natuf_MF</t>
        </is>
      </c>
      <c r="P320" t="inlineStr">
        <is>
          <t>Facebook</t>
        </is>
      </c>
      <c r="Q320" t="inlineStr">
        <is>
          <t>Marshal Malbari</t>
        </is>
      </c>
      <c r="R320" t="inlineStr">
        <is>
          <t>Rohit Kamble</t>
        </is>
      </c>
      <c r="S320" t="inlineStr">
        <is>
          <t>Not Interested</t>
        </is>
      </c>
      <c r="T320" t="inlineStr">
        <is>
          <t>jaunpur</t>
        </is>
      </c>
      <c r="U320" t="inlineStr">
        <is>
          <t xml:space="preserve"> </t>
        </is>
      </c>
      <c r="V320" t="n">
        <v>1</v>
      </c>
      <c r="W320" t="n">
        <v>1</v>
      </c>
      <c r="X320" t="inlineStr">
        <is>
          <t>XXXXXX7571</t>
        </is>
      </c>
      <c r="Y320" s="72" t="n">
        <v>46326.52037037037</v>
      </c>
    </row>
    <row r="321">
      <c r="A321" s="39" t="inlineStr">
        <is>
          <t>6ae2f46d81794057a9648567</t>
        </is>
      </c>
      <c r="B321" s="72" t="n">
        <v>46324.53709490741</v>
      </c>
      <c r="C321" s="70" t="n">
        <v>46324</v>
      </c>
      <c r="D321" t="inlineStr">
        <is>
          <t>2026-10</t>
        </is>
      </c>
      <c r="E321" t="inlineStr">
        <is>
          <t>Wk of 2026-10-26</t>
        </is>
      </c>
      <c r="F321" t="inlineStr">
        <is>
          <t>New Lead</t>
        </is>
      </c>
      <c r="G321" s="39" t="str">
        <f>IF(ISNUMBER(MATCH(F321,QualityStatuses,0)),"Quality Lead","Non-Quality Lead")</f>
        <v>Non-Quality Lead</v>
      </c>
      <c r="H321" s="39" t="str">
        <f>IFERROR(INDEX(CampTypes,MATCH(I321,CampList,0)),"Unattributed")</f>
        <v>New</v>
      </c>
      <c r="I321" t="inlineStr">
        <is>
          <t>ABO | Natuf | Leads | Unit Franchise | India | Oct26 | V1</t>
        </is>
      </c>
      <c r="J321" t="inlineStr">
        <is>
          <t>ABO | Natuf | Leads | Unit Franchise | India | Oct26 | V1</t>
        </is>
      </c>
      <c r="K321" t="inlineStr">
        <is>
          <t>Direct (campaign tagged in CRM)</t>
        </is>
      </c>
      <c r="L321" t="inlineStr">
        <is>
          <t>Natuf | LAL 1% | India | Jul26 | V1</t>
        </is>
      </c>
      <c r="M321" t="inlineStr">
        <is>
          <t>Natuf | LAL 1% | India | Jul26 | V1</t>
        </is>
      </c>
      <c r="N321" t="inlineStr">
        <is>
          <t>Natuf | Reel | Brand Ambassador | Heard Of Owning A Cafe | V1</t>
        </is>
      </c>
      <c r="O321" t="inlineStr">
        <is>
          <t>In House Natuf</t>
        </is>
      </c>
      <c r="P321" t="inlineStr">
        <is>
          <t>Facebook</t>
        </is>
      </c>
      <c r="Q321" t="inlineStr">
        <is>
          <t>(Unassigned)</t>
        </is>
      </c>
      <c r="R321" t="inlineStr">
        <is>
          <t>Omkar Navge</t>
        </is>
      </c>
      <c r="S321" t="inlineStr">
        <is>
          <t>-</t>
        </is>
      </c>
      <c r="T321" t="inlineStr">
        <is>
          <t>Kalpakanchery</t>
        </is>
      </c>
      <c r="U321" t="inlineStr">
        <is>
          <t xml:space="preserve"> </t>
        </is>
      </c>
      <c r="V321" t="n">
        <v>0</v>
      </c>
      <c r="W321" t="n">
        <v>0</v>
      </c>
      <c r="X321" t="inlineStr">
        <is>
          <t>XXXXXX3231</t>
        </is>
      </c>
      <c r="Y321" s="72" t="n">
        <v>46326.52037037037</v>
      </c>
    </row>
    <row r="322">
      <c r="A322" s="39" t="inlineStr">
        <is>
          <t>6ae2f386c116a7a3871bf87a</t>
        </is>
      </c>
      <c r="B322" s="72" t="n">
        <v>46324.5344212963</v>
      </c>
      <c r="C322" s="70" t="n">
        <v>46324</v>
      </c>
      <c r="D322" t="inlineStr">
        <is>
          <t>2026-10</t>
        </is>
      </c>
      <c r="E322" t="inlineStr">
        <is>
          <t>Wk of 2026-10-26</t>
        </is>
      </c>
      <c r="F322" t="inlineStr">
        <is>
          <t>Attempt 1</t>
        </is>
      </c>
      <c r="G322" s="39" t="str">
        <f>IF(ISNUMBER(MATCH(F322,QualityStatuses,0)),"Quality Lead","Non-Quality Lead")</f>
        <v>Non-Quality Lead</v>
      </c>
      <c r="H322" s="39" t="str">
        <f>IFERROR(INDEX(CampTypes,MATCH(I322,CampList,0)),"Unattributed")</f>
        <v>New</v>
      </c>
      <c r="I322" t="inlineStr">
        <is>
          <t>ABO | Natuf | Leads | Master Franchise | India | Oct26 | V1</t>
        </is>
      </c>
      <c r="J322" t="inlineStr">
        <is>
          <t>ABO | Natuf | Leads | Master Franchise | India | Oct26 | V1</t>
        </is>
      </c>
      <c r="K322" t="inlineStr">
        <is>
          <t>Direct (campaign tagged in CRM)</t>
        </is>
      </c>
      <c r="L322" t="inlineStr">
        <is>
          <t>Natuf | Business Owners | Tier1 + Growth Cities | Oct26 | V1</t>
        </is>
      </c>
      <c r="M322" t="inlineStr">
        <is>
          <t>Natuf | Business Owners | Tier1 + Growth Cities | Oct26 | V1</t>
        </is>
      </c>
      <c r="N322" t="inlineStr">
        <is>
          <t>Natuf | Static | Become A Levantine Food | V1</t>
        </is>
      </c>
      <c r="O322" t="inlineStr">
        <is>
          <t>Natuf_MF</t>
        </is>
      </c>
      <c r="P322" t="inlineStr">
        <is>
          <t>Facebook</t>
        </is>
      </c>
      <c r="Q322" t="inlineStr">
        <is>
          <t>Marshal Malbari</t>
        </is>
      </c>
      <c r="R322" t="inlineStr">
        <is>
          <t>Rinkita Virvani</t>
        </is>
      </c>
      <c r="S322" t="inlineStr">
        <is>
          <t>-</t>
        </is>
      </c>
      <c r="T322" t="inlineStr">
        <is>
          <t>Chennai</t>
        </is>
      </c>
      <c r="U322" t="inlineStr">
        <is>
          <t xml:space="preserve"> </t>
        </is>
      </c>
      <c r="V322" t="n">
        <v>2</v>
      </c>
      <c r="W322" t="n">
        <v>1</v>
      </c>
      <c r="X322" t="inlineStr">
        <is>
          <t>XXXXXX3560</t>
        </is>
      </c>
      <c r="Y322" s="72" t="n">
        <v>46326.52037037037</v>
      </c>
    </row>
    <row r="323">
      <c r="A323" s="39" t="inlineStr">
        <is>
          <t>6ae2f2ac2508e7380773908a</t>
        </is>
      </c>
      <c r="B323" s="72" t="n">
        <v>46324.53189814815</v>
      </c>
      <c r="C323" s="70" t="n">
        <v>46324</v>
      </c>
      <c r="D323" t="inlineStr">
        <is>
          <t>2026-10</t>
        </is>
      </c>
      <c r="E323" t="inlineStr">
        <is>
          <t>Wk of 2026-10-26</t>
        </is>
      </c>
      <c r="F323" t="inlineStr">
        <is>
          <t>New Lead</t>
        </is>
      </c>
      <c r="G323" s="39" t="str">
        <f>IF(ISNUMBER(MATCH(F323,QualityStatuses,0)),"Quality Lead","Non-Quality Lead")</f>
        <v>Non-Quality Lead</v>
      </c>
      <c r="H323" s="39" t="str">
        <f>IFERROR(INDEX(CampTypes,MATCH(I323,CampList,0)),"Unattributed")</f>
        <v>New</v>
      </c>
      <c r="I323" t="inlineStr">
        <is>
          <t>ABO | Natuf | Leads | Unit Franchise | India | Oct26 | V1</t>
        </is>
      </c>
      <c r="J323" t="inlineStr">
        <is>
          <t>ABO | Natuf | Leads | Unit Franchise | India | Oct26 | V1</t>
        </is>
      </c>
      <c r="K323" t="inlineStr">
        <is>
          <t>Direct (campaign tagged in CRM)</t>
        </is>
      </c>
      <c r="L323" t="inlineStr">
        <is>
          <t>Natuf | Broad | Tier1 + Growth Cities | Oct26 | V1</t>
        </is>
      </c>
      <c r="M323" t="inlineStr">
        <is>
          <t>Natuf | Broad | Tier1 + Growth Cities | Oct26 | V1</t>
        </is>
      </c>
      <c r="N323" t="inlineStr">
        <is>
          <t>Natuf | Reel | Brand Ambassador | Heard Of Owning A Cafe | V1</t>
        </is>
      </c>
      <c r="O323" t="inlineStr">
        <is>
          <t>In House Natuf</t>
        </is>
      </c>
      <c r="P323" t="inlineStr">
        <is>
          <t>Facebook</t>
        </is>
      </c>
      <c r="Q323" t="inlineStr">
        <is>
          <t>(Unassigned)</t>
        </is>
      </c>
      <c r="R323" t="inlineStr">
        <is>
          <t>Omkar Navge</t>
        </is>
      </c>
      <c r="S323" t="inlineStr">
        <is>
          <t>-</t>
        </is>
      </c>
      <c r="T323" t="inlineStr">
        <is>
          <t>Patna</t>
        </is>
      </c>
      <c r="U323" t="inlineStr">
        <is>
          <t xml:space="preserve"> </t>
        </is>
      </c>
      <c r="V323" t="n">
        <v>0</v>
      </c>
      <c r="W323" t="n">
        <v>0</v>
      </c>
      <c r="X323" t="inlineStr">
        <is>
          <t>XXXXXX8090</t>
        </is>
      </c>
      <c r="Y323" s="72" t="n">
        <v>46326.52037037037</v>
      </c>
    </row>
    <row r="324">
      <c r="A324" s="39" t="inlineStr">
        <is>
          <t>6ae2efb5df73090b78f2acf7</t>
        </is>
      </c>
      <c r="B324" s="72" t="n">
        <v>46324.52311342592</v>
      </c>
      <c r="C324" s="70" t="n">
        <v>46324</v>
      </c>
      <c r="D324" t="inlineStr">
        <is>
          <t>2026-10</t>
        </is>
      </c>
      <c r="E324" t="inlineStr">
        <is>
          <t>Wk of 2026-10-26</t>
        </is>
      </c>
      <c r="F324" t="inlineStr">
        <is>
          <t>Details Shared</t>
        </is>
      </c>
      <c r="G324" s="39" t="str">
        <f>IF(ISNUMBER(MATCH(F324,QualityStatuses,0)),"Quality Lead","Non-Quality Lead")</f>
        <v>Quality Lead</v>
      </c>
      <c r="H324" s="39" t="str">
        <f>IFERROR(INDEX(CampTypes,MATCH(I324,CampList,0)),"Unattributed")</f>
        <v>New</v>
      </c>
      <c r="I324" t="inlineStr">
        <is>
          <t>ABO | Natuf | Leads | Unit Franchise | India | Oct26 | V1</t>
        </is>
      </c>
      <c r="J324" t="inlineStr">
        <is>
          <t>ABO | Natuf | Leads | Unit Franchise | India | Oct26 | V1</t>
        </is>
      </c>
      <c r="K324" t="inlineStr">
        <is>
          <t>Direct (campaign tagged in CRM)</t>
        </is>
      </c>
      <c r="L324" t="inlineStr">
        <is>
          <t>Natuf | LAL 1% | India | Jul26 | V1</t>
        </is>
      </c>
      <c r="M324" t="inlineStr">
        <is>
          <t>Natuf | LAL 1% | India | Jul26 | V1</t>
        </is>
      </c>
      <c r="N324" t="inlineStr">
        <is>
          <t>Natuf | Reel | Brand Ambassador | Heard Of Owning A Cafe | V1</t>
        </is>
      </c>
      <c r="O324" t="inlineStr">
        <is>
          <t>In House Natuf</t>
        </is>
      </c>
      <c r="P324" t="inlineStr">
        <is>
          <t>Facebook</t>
        </is>
      </c>
      <c r="Q324" t="inlineStr">
        <is>
          <t>Vikas Pathak</t>
        </is>
      </c>
      <c r="R324" t="inlineStr">
        <is>
          <t>Hriday Jindal</t>
        </is>
      </c>
      <c r="S324" t="inlineStr">
        <is>
          <t>-</t>
        </is>
      </c>
      <c r="T324" t="inlineStr">
        <is>
          <t>Guwahati</t>
        </is>
      </c>
      <c r="U324" t="inlineStr">
        <is>
          <t xml:space="preserve"> </t>
        </is>
      </c>
      <c r="V324" t="n">
        <v>1</v>
      </c>
      <c r="W324" t="n">
        <v>1</v>
      </c>
      <c r="X324" t="inlineStr">
        <is>
          <t>XXXXXX3021</t>
        </is>
      </c>
      <c r="Y324" s="72" t="n">
        <v>46326.52037037037</v>
      </c>
    </row>
    <row r="325">
      <c r="A325" s="39" t="inlineStr">
        <is>
          <t>6ae2ee5f16dff0cc7a4d43e3</t>
        </is>
      </c>
      <c r="B325" s="72" t="n">
        <v>46324.5191550926</v>
      </c>
      <c r="C325" s="70" t="n">
        <v>46324</v>
      </c>
      <c r="D325" t="inlineStr">
        <is>
          <t>2026-10</t>
        </is>
      </c>
      <c r="E325" t="inlineStr">
        <is>
          <t>Wk of 2026-10-26</t>
        </is>
      </c>
      <c r="F325" t="inlineStr">
        <is>
          <t>New Lead</t>
        </is>
      </c>
      <c r="G325" s="39" t="str">
        <f>IF(ISNUMBER(MATCH(F325,QualityStatuses,0)),"Quality Lead","Non-Quality Lead")</f>
        <v>Non-Quality Lead</v>
      </c>
      <c r="H325" s="39" t="str">
        <f>IFERROR(INDEX(CampTypes,MATCH(I325,CampList,0)),"Unattributed")</f>
        <v>New</v>
      </c>
      <c r="I325" t="inlineStr">
        <is>
          <t>ABO | Natuf | Leads | Unit Franchise | India | Oct26 | V1</t>
        </is>
      </c>
      <c r="J325" t="inlineStr">
        <is>
          <t>ABO | Natuf | Leads | Unit Franchise | India | Oct26 | V1</t>
        </is>
      </c>
      <c r="K325" t="inlineStr">
        <is>
          <t>Direct (campaign tagged in CRM)</t>
        </is>
      </c>
      <c r="L325" t="inlineStr">
        <is>
          <t>Natuf | Investors | Tier1 + Growth Cities | Oct26 | V1</t>
        </is>
      </c>
      <c r="M325" t="inlineStr">
        <is>
          <t>Natuf | Investors | Tier1 + Growth Cities | Oct26 | V1</t>
        </is>
      </c>
      <c r="N325" t="inlineStr">
        <is>
          <t>Natuf | Reel | Brand Ambassador | Heard Of Owning A Cafe | V1</t>
        </is>
      </c>
      <c r="O325" t="inlineStr">
        <is>
          <t>In House Natuf</t>
        </is>
      </c>
      <c r="P325" t="inlineStr">
        <is>
          <t>Facebook</t>
        </is>
      </c>
      <c r="Q325" t="inlineStr">
        <is>
          <t>(Unassigned)</t>
        </is>
      </c>
      <c r="R325" t="inlineStr">
        <is>
          <t>Omkar Navge</t>
        </is>
      </c>
      <c r="S325" t="inlineStr">
        <is>
          <t>-</t>
        </is>
      </c>
      <c r="T325" t="inlineStr">
        <is>
          <t>patiala</t>
        </is>
      </c>
      <c r="U325" t="inlineStr">
        <is>
          <t xml:space="preserve"> </t>
        </is>
      </c>
      <c r="V325" t="n">
        <v>0</v>
      </c>
      <c r="W325" t="n">
        <v>0</v>
      </c>
      <c r="X325" t="inlineStr">
        <is>
          <t>XXXXXX9187</t>
        </is>
      </c>
      <c r="Y325" s="72" t="n">
        <v>46326.52037037037</v>
      </c>
    </row>
    <row r="326">
      <c r="A326" s="39" t="inlineStr">
        <is>
          <t>6ae2ece298351a3c39b64c7d</t>
        </is>
      </c>
      <c r="B326" s="72" t="n">
        <v>46324.51474537037</v>
      </c>
      <c r="C326" s="70" t="n">
        <v>46324</v>
      </c>
      <c r="D326" t="inlineStr">
        <is>
          <t>2026-10</t>
        </is>
      </c>
      <c r="E326" t="inlineStr">
        <is>
          <t>Wk of 2026-10-26</t>
        </is>
      </c>
      <c r="F326" t="inlineStr">
        <is>
          <t>Lost</t>
        </is>
      </c>
      <c r="G326" s="39" t="str">
        <f>IF(ISNUMBER(MATCH(F326,QualityStatuses,0)),"Quality Lead","Non-Quality Lead")</f>
        <v>Non-Quality Lead</v>
      </c>
      <c r="H326" s="39" t="str">
        <f>IFERROR(INDEX(CampTypes,MATCH(I326,CampList,0)),"Unattributed")</f>
        <v>New</v>
      </c>
      <c r="I326" t="inlineStr">
        <is>
          <t>ABO | Natuf | Leads | Unit Franchise | India | Oct26 | V1</t>
        </is>
      </c>
      <c r="J326" t="inlineStr">
        <is>
          <t>ABO | Natuf | Leads | Unit Franchise | India | Oct26 | V1</t>
        </is>
      </c>
      <c r="K326" t="inlineStr">
        <is>
          <t>Direct (campaign tagged in CRM)</t>
        </is>
      </c>
      <c r="L326" t="inlineStr">
        <is>
          <t>Natuf | LAL 1% | India | Jul26 | V1</t>
        </is>
      </c>
      <c r="M326" t="inlineStr">
        <is>
          <t>Natuf | LAL 1% | India | Jul26 | V1</t>
        </is>
      </c>
      <c r="N326" t="inlineStr">
        <is>
          <t>Natuf | Reel | Brand Ambassador | Heard Of Owning A Cafe | V1</t>
        </is>
      </c>
      <c r="O326" t="inlineStr">
        <is>
          <t>In House Natuf</t>
        </is>
      </c>
      <c r="P326" t="inlineStr">
        <is>
          <t>Facebook</t>
        </is>
      </c>
      <c r="Q326" t="inlineStr">
        <is>
          <t>Vikas Pathak</t>
        </is>
      </c>
      <c r="R326" t="inlineStr">
        <is>
          <t xml:space="preserve">Karan </t>
        </is>
      </c>
      <c r="S326" t="inlineStr">
        <is>
          <t>Not Interested</t>
        </is>
      </c>
      <c r="T326" t="inlineStr">
        <is>
          <t>Nongpoh</t>
        </is>
      </c>
      <c r="U326" t="inlineStr">
        <is>
          <t xml:space="preserve"> </t>
        </is>
      </c>
      <c r="V326" t="n">
        <v>1</v>
      </c>
      <c r="W326" t="n">
        <v>1</v>
      </c>
      <c r="X326" t="inlineStr">
        <is>
          <t>XXXXXX8455</t>
        </is>
      </c>
      <c r="Y326" s="72" t="n">
        <v>46326.52037037037</v>
      </c>
    </row>
    <row r="327">
      <c r="A327" s="39" t="inlineStr">
        <is>
          <t>6ae2ebcad60ed7c0c10c78d1</t>
        </is>
      </c>
      <c r="B327" s="72" t="n">
        <v>46324.51150462963</v>
      </c>
      <c r="C327" s="70" t="n">
        <v>46324</v>
      </c>
      <c r="D327" t="inlineStr">
        <is>
          <t>2026-10</t>
        </is>
      </c>
      <c r="E327" t="inlineStr">
        <is>
          <t>Wk of 2026-10-26</t>
        </is>
      </c>
      <c r="F327" t="inlineStr">
        <is>
          <t>Details Shared</t>
        </is>
      </c>
      <c r="G327" s="39" t="str">
        <f>IF(ISNUMBER(MATCH(F327,QualityStatuses,0)),"Quality Lead","Non-Quality Lead")</f>
        <v>Quality Lead</v>
      </c>
      <c r="H327" s="39" t="str">
        <f>IFERROR(INDEX(CampTypes,MATCH(I327,CampList,0)),"Unattributed")</f>
        <v>New</v>
      </c>
      <c r="I327" t="inlineStr">
        <is>
          <t>ABO | Natuf | Leads | Master Franchise | India | Oct26 | V1</t>
        </is>
      </c>
      <c r="J327" t="inlineStr">
        <is>
          <t>ABO | Natuf | Leads | Master Franchise | India | Oct26 | V1</t>
        </is>
      </c>
      <c r="K327" t="inlineStr">
        <is>
          <t>Direct (campaign tagged in CRM)</t>
        </is>
      </c>
      <c r="L327" t="inlineStr">
        <is>
          <t>Natuf | Investors | Tier1 + Growth Cities | Oct26 | V1</t>
        </is>
      </c>
      <c r="M327" t="inlineStr">
        <is>
          <t>Natuf | Investors | Tier1 + Growth Cities | Oct26 | V1</t>
        </is>
      </c>
      <c r="N327" t="inlineStr">
        <is>
          <t>Natuf | Static | Become A Levantine Food | V1</t>
        </is>
      </c>
      <c r="O327" t="inlineStr">
        <is>
          <t>Natuf_MF</t>
        </is>
      </c>
      <c r="P327" t="inlineStr">
        <is>
          <t>Facebook</t>
        </is>
      </c>
      <c r="Q327" t="inlineStr">
        <is>
          <t>Marshal Malbari</t>
        </is>
      </c>
      <c r="R327" t="inlineStr">
        <is>
          <t>Pammi Roy</t>
        </is>
      </c>
      <c r="S327" t="inlineStr">
        <is>
          <t>-</t>
        </is>
      </c>
      <c r="T327" t="inlineStr">
        <is>
          <t>Pune</t>
        </is>
      </c>
      <c r="U327" t="inlineStr">
        <is>
          <t xml:space="preserve"> </t>
        </is>
      </c>
      <c r="V327" t="n">
        <v>6</v>
      </c>
      <c r="W327" t="n">
        <v>4</v>
      </c>
      <c r="X327" t="inlineStr">
        <is>
          <t>XXXXXX5252</t>
        </is>
      </c>
      <c r="Y327" s="72" t="n">
        <v>46326.52037037037</v>
      </c>
    </row>
    <row r="328">
      <c r="A328" s="39" t="inlineStr">
        <is>
          <t>6ae2ea75a325c5c753e21e25</t>
        </is>
      </c>
      <c r="B328" s="72" t="n">
        <v>46324.50755787037</v>
      </c>
      <c r="C328" s="70" t="n">
        <v>46324</v>
      </c>
      <c r="D328" t="inlineStr">
        <is>
          <t>2026-10</t>
        </is>
      </c>
      <c r="E328" t="inlineStr">
        <is>
          <t>Wk of 2026-10-26</t>
        </is>
      </c>
      <c r="F328" t="inlineStr">
        <is>
          <t>New Lead</t>
        </is>
      </c>
      <c r="G328" s="39" t="str">
        <f>IF(ISNUMBER(MATCH(F328,QualityStatuses,0)),"Quality Lead","Non-Quality Lead")</f>
        <v>Non-Quality Lead</v>
      </c>
      <c r="H328" s="39" t="str">
        <f>IFERROR(INDEX(CampTypes,MATCH(I328,CampList,0)),"Unattributed")</f>
        <v>New</v>
      </c>
      <c r="I328" t="inlineStr">
        <is>
          <t>ABO | Natuf | Leads | Unit Franchise | India | Oct26 | V1</t>
        </is>
      </c>
      <c r="J328" t="inlineStr">
        <is>
          <t>ABO | Natuf | Leads | Unit Franchise | India | Oct26 | V1</t>
        </is>
      </c>
      <c r="K328" t="inlineStr">
        <is>
          <t>Direct (campaign tagged in CRM)</t>
        </is>
      </c>
      <c r="L328" t="inlineStr">
        <is>
          <t>Natuf | Broad | Tier1 + Growth Cities | Oct26 | V1</t>
        </is>
      </c>
      <c r="M328" t="inlineStr">
        <is>
          <t>Natuf | Broad | Tier1 + Growth Cities | Oct26 | V1</t>
        </is>
      </c>
      <c r="N328" t="inlineStr">
        <is>
          <t>Natuf | Reel | Brand Ambassador | Heard Of Owning A Cafe | V1</t>
        </is>
      </c>
      <c r="O328" t="inlineStr">
        <is>
          <t>In House Natuf</t>
        </is>
      </c>
      <c r="P328" t="inlineStr">
        <is>
          <t>Facebook</t>
        </is>
      </c>
      <c r="Q328" t="inlineStr">
        <is>
          <t>(Unassigned)</t>
        </is>
      </c>
      <c r="R328" t="inlineStr">
        <is>
          <t>Omkar Navge</t>
        </is>
      </c>
      <c r="S328" t="inlineStr">
        <is>
          <t>-</t>
        </is>
      </c>
      <c r="T328" t="inlineStr">
        <is>
          <t>Pune</t>
        </is>
      </c>
      <c r="U328" t="inlineStr">
        <is>
          <t xml:space="preserve"> </t>
        </is>
      </c>
      <c r="V328" t="n">
        <v>0</v>
      </c>
      <c r="W328" t="n">
        <v>0</v>
      </c>
      <c r="X328" t="inlineStr">
        <is>
          <t>XXXXXX6686</t>
        </is>
      </c>
      <c r="Y328" s="72" t="n">
        <v>46326.52037037037</v>
      </c>
    </row>
    <row r="329">
      <c r="A329" s="39" t="inlineStr">
        <is>
          <t>6ae2e9f30f326f139194d25a</t>
        </is>
      </c>
      <c r="B329" s="72" t="n">
        <v>46324.50605324074</v>
      </c>
      <c r="C329" s="70" t="n">
        <v>46324</v>
      </c>
      <c r="D329" t="inlineStr">
        <is>
          <t>2026-10</t>
        </is>
      </c>
      <c r="E329" t="inlineStr">
        <is>
          <t>Wk of 2026-10-26</t>
        </is>
      </c>
      <c r="F329" t="inlineStr">
        <is>
          <t>Details Shared</t>
        </is>
      </c>
      <c r="G329" s="39" t="str">
        <f>IF(ISNUMBER(MATCH(F329,QualityStatuses,0)),"Quality Lead","Non-Quality Lead")</f>
        <v>Quality Lead</v>
      </c>
      <c r="H329" s="39" t="str">
        <f>IFERROR(INDEX(CampTypes,MATCH(I329,CampList,0)),"Unattributed")</f>
        <v>New</v>
      </c>
      <c r="I329" t="inlineStr">
        <is>
          <t>ABO | Natuf | Leads | Unit Franchise | India | Oct26 | V1</t>
        </is>
      </c>
      <c r="J329" t="inlineStr">
        <is>
          <t>ABO | Natuf | Leads | Unit Franchise | India | Oct26 | V1</t>
        </is>
      </c>
      <c r="K329" t="inlineStr">
        <is>
          <t>Direct (campaign tagged in CRM)</t>
        </is>
      </c>
      <c r="L329" t="inlineStr">
        <is>
          <t>Natuf | Business Owners | Tier1 + Growth Cities | Oct26 | V1</t>
        </is>
      </c>
      <c r="M329" t="inlineStr">
        <is>
          <t>Natuf | Business Owners | Tier1 + Growth Cities | Oct26 | V1</t>
        </is>
      </c>
      <c r="N329" t="inlineStr">
        <is>
          <t>Natuf | Reel | Brand Ambassador | Heard Of Owning A Cafe | V1</t>
        </is>
      </c>
      <c r="O329" t="inlineStr">
        <is>
          <t>In House Natuf</t>
        </is>
      </c>
      <c r="P329" t="inlineStr">
        <is>
          <t>Facebook</t>
        </is>
      </c>
      <c r="Q329" t="inlineStr">
        <is>
          <t>Vikas Pathak</t>
        </is>
      </c>
      <c r="R329" t="inlineStr">
        <is>
          <t>Anish kaundal</t>
        </is>
      </c>
      <c r="S329" t="inlineStr">
        <is>
          <t>-</t>
        </is>
      </c>
      <c r="T329" t="inlineStr">
        <is>
          <t>Hyderabad</t>
        </is>
      </c>
      <c r="U329" t="inlineStr">
        <is>
          <t xml:space="preserve"> </t>
        </is>
      </c>
      <c r="V329" t="n">
        <v>1</v>
      </c>
      <c r="W329" t="n">
        <v>1</v>
      </c>
      <c r="X329" t="inlineStr">
        <is>
          <t>XXXXXX5188</t>
        </is>
      </c>
      <c r="Y329" s="72" t="n">
        <v>46326.52037037037</v>
      </c>
    </row>
    <row r="330">
      <c r="A330" s="39" t="inlineStr">
        <is>
          <t>6ae2e870cbf8c2775c0aa255</t>
        </is>
      </c>
      <c r="B330" s="72" t="n">
        <v>46324.50157407407</v>
      </c>
      <c r="C330" s="70" t="n">
        <v>46324</v>
      </c>
      <c r="D330" t="inlineStr">
        <is>
          <t>2026-10</t>
        </is>
      </c>
      <c r="E330" t="inlineStr">
        <is>
          <t>Wk of 2026-10-26</t>
        </is>
      </c>
      <c r="F330" t="inlineStr">
        <is>
          <t>Attempt 2</t>
        </is>
      </c>
      <c r="G330" s="39" t="str">
        <f>IF(ISNUMBER(MATCH(F330,QualityStatuses,0)),"Quality Lead","Non-Quality Lead")</f>
        <v>Non-Quality Lead</v>
      </c>
      <c r="H330" s="39" t="str">
        <f>IFERROR(INDEX(CampTypes,MATCH(I330,CampList,0)),"Unattributed")</f>
        <v>New</v>
      </c>
      <c r="I330" t="inlineStr">
        <is>
          <t>ABO | Natuf | Leads | Master Franchise | India | Oct26 | V1</t>
        </is>
      </c>
      <c r="J330" t="inlineStr">
        <is>
          <t>ABO | Natuf | Leads | Master Franchise | India | Oct26 | V1</t>
        </is>
      </c>
      <c r="K330" t="inlineStr">
        <is>
          <t>Direct (campaign tagged in CRM)</t>
        </is>
      </c>
      <c r="L330" t="inlineStr">
        <is>
          <t>Natuf | Broad | Tier1 + Growth Cities | Oct26 | V1</t>
        </is>
      </c>
      <c r="M330" t="inlineStr">
        <is>
          <t>Natuf | Broad | Tier1 + Growth Cities | Oct26 | V1</t>
        </is>
      </c>
      <c r="N330" t="inlineStr">
        <is>
          <t>Natuf | Static | Become A Levantine Food | V1</t>
        </is>
      </c>
      <c r="O330" t="inlineStr">
        <is>
          <t>Natuf_MF</t>
        </is>
      </c>
      <c r="P330" t="inlineStr">
        <is>
          <t>Facebook</t>
        </is>
      </c>
      <c r="Q330" t="inlineStr">
        <is>
          <t>Marshal Malbari</t>
        </is>
      </c>
      <c r="R330" t="inlineStr">
        <is>
          <t>Drishti Lodhia</t>
        </is>
      </c>
      <c r="S330" t="inlineStr">
        <is>
          <t>-</t>
        </is>
      </c>
      <c r="T330" t="inlineStr">
        <is>
          <t>Lucknow</t>
        </is>
      </c>
      <c r="U330" t="inlineStr">
        <is>
          <t xml:space="preserve"> </t>
        </is>
      </c>
      <c r="V330" t="n">
        <v>2</v>
      </c>
      <c r="W330" t="n">
        <v>0</v>
      </c>
      <c r="X330" t="inlineStr">
        <is>
          <t>XXXXXX0373</t>
        </is>
      </c>
      <c r="Y330" s="72" t="n">
        <v>46326.52037037037</v>
      </c>
    </row>
    <row r="331">
      <c r="A331" s="39" t="inlineStr">
        <is>
          <t>6ae2de4b33ef1cab55c673dc</t>
        </is>
      </c>
      <c r="B331" s="72" t="n">
        <v>46324.4715162037</v>
      </c>
      <c r="C331" s="70" t="n">
        <v>46324</v>
      </c>
      <c r="D331" t="inlineStr">
        <is>
          <t>2026-10</t>
        </is>
      </c>
      <c r="E331" t="inlineStr">
        <is>
          <t>Wk of 2026-10-26</t>
        </is>
      </c>
      <c r="F331" t="inlineStr">
        <is>
          <t>Attempt 1</t>
        </is>
      </c>
      <c r="G331" s="39" t="str">
        <f>IF(ISNUMBER(MATCH(F331,QualityStatuses,0)),"Quality Lead","Non-Quality Lead")</f>
        <v>Non-Quality Lead</v>
      </c>
      <c r="H331" s="39" t="str">
        <f>IFERROR(INDEX(CampTypes,MATCH(I331,CampList,0)),"Unattributed")</f>
        <v>New</v>
      </c>
      <c r="I331" t="inlineStr">
        <is>
          <t>ABO | Natuf | Leads | Unit Franchise | India | Oct26 | V1</t>
        </is>
      </c>
      <c r="J331" t="inlineStr">
        <is>
          <t>ABO | Natuf | Leads | Unit Franchise | India | Oct26 | V1</t>
        </is>
      </c>
      <c r="K331" t="inlineStr">
        <is>
          <t>Direct (campaign tagged in CRM)</t>
        </is>
      </c>
      <c r="L331" t="inlineStr">
        <is>
          <t>Natuf | Broad | Tier1 + Growth Cities | Oct26 | V1</t>
        </is>
      </c>
      <c r="M331" t="inlineStr">
        <is>
          <t>Natuf | Broad | Tier1 + Growth Cities | Oct26 | V1</t>
        </is>
      </c>
      <c r="N331" t="inlineStr">
        <is>
          <t>Natuf | Reel | Brand Ambassador | Heard Of Owning A Cafe | V1</t>
        </is>
      </c>
      <c r="O331" t="inlineStr">
        <is>
          <t>In House Natuf</t>
        </is>
      </c>
      <c r="P331" t="inlineStr">
        <is>
          <t>Facebook</t>
        </is>
      </c>
      <c r="Q331" t="inlineStr">
        <is>
          <t>Omkar Navge</t>
        </is>
      </c>
      <c r="R331" t="inlineStr">
        <is>
          <t>Jasmine</t>
        </is>
      </c>
      <c r="S331" t="inlineStr">
        <is>
          <t>-</t>
        </is>
      </c>
      <c r="T331" t="inlineStr">
        <is>
          <t>Mumbai</t>
        </is>
      </c>
      <c r="U331" t="inlineStr">
        <is>
          <t xml:space="preserve"> </t>
        </is>
      </c>
      <c r="V331" t="n">
        <v>1</v>
      </c>
      <c r="W331" t="n">
        <v>0</v>
      </c>
      <c r="X331" t="inlineStr">
        <is>
          <t>XXXXXX5789</t>
        </is>
      </c>
      <c r="Y331" s="72" t="n">
        <v>46326.52037037037</v>
      </c>
    </row>
    <row r="332">
      <c r="A332" s="39" t="inlineStr">
        <is>
          <t>6ae2db053ed4517d4ffdcd02</t>
        </is>
      </c>
      <c r="B332" s="72" t="n">
        <v>46324.46181712963</v>
      </c>
      <c r="C332" s="70" t="n">
        <v>46324</v>
      </c>
      <c r="D332" t="inlineStr">
        <is>
          <t>2026-10</t>
        </is>
      </c>
      <c r="E332" t="inlineStr">
        <is>
          <t>Wk of 2026-10-26</t>
        </is>
      </c>
      <c r="F332" t="inlineStr">
        <is>
          <t>Lost</t>
        </is>
      </c>
      <c r="G332" s="39" t="str">
        <f>IF(ISNUMBER(MATCH(F332,QualityStatuses,0)),"Quality Lead","Non-Quality Lead")</f>
        <v>Non-Quality Lead</v>
      </c>
      <c r="H332" s="39" t="str">
        <f>IFERROR(INDEX(CampTypes,MATCH(I332,CampList,0)),"Unattributed")</f>
        <v>New</v>
      </c>
      <c r="I332" t="inlineStr">
        <is>
          <t>ABO | Natuf | Leads | Unit Franchise | India | Oct26 | V1</t>
        </is>
      </c>
      <c r="J332" t="inlineStr">
        <is>
          <t>ABO | Natuf | Leads | Unit Franchise | India | Oct26 | V1</t>
        </is>
      </c>
      <c r="K332" t="inlineStr">
        <is>
          <t>Direct (campaign tagged in CRM)</t>
        </is>
      </c>
      <c r="L332" t="inlineStr">
        <is>
          <t>Natuf | LAL 1% | India | Jul26 | V1</t>
        </is>
      </c>
      <c r="M332" t="inlineStr">
        <is>
          <t>Natuf | LAL 1% | India | Jul26 | V1</t>
        </is>
      </c>
      <c r="N332" t="inlineStr">
        <is>
          <t>Natuf | Reel | Brand Ambassador | Heard Of Owning A Cafe | V1</t>
        </is>
      </c>
      <c r="O332" t="inlineStr">
        <is>
          <t>In House Natuf</t>
        </is>
      </c>
      <c r="P332" t="inlineStr">
        <is>
          <t>Facebook</t>
        </is>
      </c>
      <c r="Q332" t="inlineStr">
        <is>
          <t>Marshal Malbari</t>
        </is>
      </c>
      <c r="R332" t="inlineStr">
        <is>
          <t>Drishti Lodhia</t>
        </is>
      </c>
      <c r="S332" t="inlineStr">
        <is>
          <t>Not Interested</t>
        </is>
      </c>
      <c r="T332" t="inlineStr">
        <is>
          <t>daltonganj</t>
        </is>
      </c>
      <c r="U332" t="inlineStr">
        <is>
          <t xml:space="preserve"> </t>
        </is>
      </c>
      <c r="V332" t="n">
        <v>1</v>
      </c>
      <c r="W332" t="n">
        <v>1</v>
      </c>
      <c r="X332" t="inlineStr">
        <is>
          <t>XXXXXX2685</t>
        </is>
      </c>
      <c r="Y332" s="72" t="n">
        <v>46326.52037037037</v>
      </c>
    </row>
    <row r="333">
      <c r="A333" s="39" t="inlineStr">
        <is>
          <t>6ae2d9416238d2e2343a3a53</t>
        </is>
      </c>
      <c r="B333" s="72" t="n">
        <v>46324.45658564815</v>
      </c>
      <c r="C333" s="70" t="n">
        <v>46324</v>
      </c>
      <c r="D333" t="inlineStr">
        <is>
          <t>2026-10</t>
        </is>
      </c>
      <c r="E333" t="inlineStr">
        <is>
          <t>Wk of 2026-10-26</t>
        </is>
      </c>
      <c r="F333" t="inlineStr">
        <is>
          <t>Attempt 2</t>
        </is>
      </c>
      <c r="G333" s="39" t="str">
        <f>IF(ISNUMBER(MATCH(F333,QualityStatuses,0)),"Quality Lead","Non-Quality Lead")</f>
        <v>Non-Quality Lead</v>
      </c>
      <c r="H333" s="39" t="str">
        <f>IFERROR(INDEX(CampTypes,MATCH(I333,CampList,0)),"Unattributed")</f>
        <v>New</v>
      </c>
      <c r="I333" t="inlineStr">
        <is>
          <t>ABO | Natuf | Leads | Master Franchise | India | Oct26 | V1</t>
        </is>
      </c>
      <c r="J333" t="inlineStr">
        <is>
          <t>ABO | Natuf | Leads | Master Franchise | India | Oct26 | V1</t>
        </is>
      </c>
      <c r="K333" t="inlineStr">
        <is>
          <t>Direct (campaign tagged in CRM)</t>
        </is>
      </c>
      <c r="L333" t="inlineStr">
        <is>
          <t>Natuf | Broad | Tier1 + Growth Cities | Oct26 | V1</t>
        </is>
      </c>
      <c r="M333" t="inlineStr">
        <is>
          <t>Natuf | Broad | Tier1 + Growth Cities | Oct26 | V1</t>
        </is>
      </c>
      <c r="N333" t="inlineStr">
        <is>
          <t>Natuf | Static | Lead Your State With | V1</t>
        </is>
      </c>
      <c r="O333" t="inlineStr">
        <is>
          <t>Natuf_MF</t>
        </is>
      </c>
      <c r="P333" t="inlineStr">
        <is>
          <t>Facebook</t>
        </is>
      </c>
      <c r="Q333" t="inlineStr">
        <is>
          <t>Marshal Malbari</t>
        </is>
      </c>
      <c r="R333" t="inlineStr">
        <is>
          <t>Aisha Rasalkar</t>
        </is>
      </c>
      <c r="S333" t="inlineStr">
        <is>
          <t>-</t>
        </is>
      </c>
      <c r="T333" t="inlineStr">
        <is>
          <t>Gurgaon</t>
        </is>
      </c>
      <c r="U333" t="inlineStr">
        <is>
          <t xml:space="preserve"> </t>
        </is>
      </c>
      <c r="V333" t="n">
        <v>5</v>
      </c>
      <c r="W333" t="n">
        <v>0</v>
      </c>
      <c r="X333" t="inlineStr">
        <is>
          <t>XXXXXX0029</t>
        </is>
      </c>
      <c r="Y333" s="72" t="n">
        <v>46326.52037037037</v>
      </c>
    </row>
    <row r="334">
      <c r="A334" s="39" t="inlineStr">
        <is>
          <t>6ae2cfdd21851ad3c6d16989</t>
        </is>
      </c>
      <c r="B334" s="72" t="n">
        <v>46324.42876157408</v>
      </c>
      <c r="C334" s="70" t="n">
        <v>46324</v>
      </c>
      <c r="D334" t="inlineStr">
        <is>
          <t>2026-10</t>
        </is>
      </c>
      <c r="E334" t="inlineStr">
        <is>
          <t>Wk of 2026-10-26</t>
        </is>
      </c>
      <c r="F334" t="inlineStr">
        <is>
          <t>Connected</t>
        </is>
      </c>
      <c r="G334" s="39" t="str">
        <f>IF(ISNUMBER(MATCH(F334,QualityStatuses,0)),"Quality Lead","Non-Quality Lead")</f>
        <v>Non-Quality Lead</v>
      </c>
      <c r="H334" s="39" t="str">
        <f>IFERROR(INDEX(CampTypes,MATCH(I334,CampList,0)),"Unattributed")</f>
        <v>New</v>
      </c>
      <c r="I334" t="inlineStr">
        <is>
          <t>ABO | Natuf | Leads | Unit Franchise | India | Oct26 | V1</t>
        </is>
      </c>
      <c r="J334" t="inlineStr">
        <is>
          <t>ABO | Natuf | Leads | Unit Franchise | India | Oct26 | V1</t>
        </is>
      </c>
      <c r="K334" t="inlineStr">
        <is>
          <t>Direct (campaign tagged in CRM)</t>
        </is>
      </c>
      <c r="L334" t="inlineStr">
        <is>
          <t>Natuf | LAL 1% | India | Jul26 | V1</t>
        </is>
      </c>
      <c r="M334" t="inlineStr">
        <is>
          <t>Natuf | LAL 1% | India | Jul26 | V1</t>
        </is>
      </c>
      <c r="N334" t="inlineStr">
        <is>
          <t>Natuf | Reel | Brand Ambassador | Heard Of Owning A Cafe | V1</t>
        </is>
      </c>
      <c r="O334" t="inlineStr">
        <is>
          <t>In House Natuf</t>
        </is>
      </c>
      <c r="P334" t="inlineStr">
        <is>
          <t>Facebook</t>
        </is>
      </c>
      <c r="Q334" t="inlineStr">
        <is>
          <t>Omkar Navge</t>
        </is>
      </c>
      <c r="R334" t="inlineStr">
        <is>
          <t>Shambhavi</t>
        </is>
      </c>
      <c r="S334" t="inlineStr">
        <is>
          <t>-</t>
        </is>
      </c>
      <c r="T334" t="inlineStr">
        <is>
          <t>Jodhpur City</t>
        </is>
      </c>
      <c r="U334" t="inlineStr">
        <is>
          <t xml:space="preserve"> </t>
        </is>
      </c>
      <c r="V334" t="n">
        <v>1</v>
      </c>
      <c r="W334" t="n">
        <v>0</v>
      </c>
      <c r="X334" t="inlineStr">
        <is>
          <t>XXXXXX7775</t>
        </is>
      </c>
      <c r="Y334" s="72" t="n">
        <v>46326.52037037037</v>
      </c>
    </row>
    <row r="335">
      <c r="A335" s="39" t="inlineStr">
        <is>
          <t>6ae2cfd927a4c2d27259d62b</t>
        </is>
      </c>
      <c r="B335" s="72" t="n">
        <v>46324.42871527778</v>
      </c>
      <c r="C335" s="70" t="n">
        <v>46324</v>
      </c>
      <c r="D335" t="inlineStr">
        <is>
          <t>2026-10</t>
        </is>
      </c>
      <c r="E335" t="inlineStr">
        <is>
          <t>Wk of 2026-10-26</t>
        </is>
      </c>
      <c r="F335" t="inlineStr">
        <is>
          <t>Attempt 1</t>
        </is>
      </c>
      <c r="G335" s="39" t="str">
        <f>IF(ISNUMBER(MATCH(F335,QualityStatuses,0)),"Quality Lead","Non-Quality Lead")</f>
        <v>Non-Quality Lead</v>
      </c>
      <c r="H335" s="39" t="str">
        <f>IFERROR(INDEX(CampTypes,MATCH(I335,CampList,0)),"Unattributed")</f>
        <v>New</v>
      </c>
      <c r="I335" t="inlineStr">
        <is>
          <t>ABO | Natuf | Leads | Unit Franchise | India | Oct26 | V1</t>
        </is>
      </c>
      <c r="J335" t="inlineStr">
        <is>
          <t>ABO | Natuf | Leads | Unit Franchise | India | Oct26 | V1</t>
        </is>
      </c>
      <c r="K335" t="inlineStr">
        <is>
          <t>Direct (campaign tagged in CRM)</t>
        </is>
      </c>
      <c r="L335" t="inlineStr">
        <is>
          <t>Natuf | Business Owners | Tier1 + Growth Cities | Oct26 | V1</t>
        </is>
      </c>
      <c r="M335" t="inlineStr">
        <is>
          <t>Natuf | Business Owners | Tier1 + Growth Cities | Oct26 | V1</t>
        </is>
      </c>
      <c r="N335" t="inlineStr">
        <is>
          <t>Natuf | Reel | Brand Ambassador | Heard Of Owning A Cafe | V1</t>
        </is>
      </c>
      <c r="O335" t="inlineStr">
        <is>
          <t>In House Natuf</t>
        </is>
      </c>
      <c r="P335" t="inlineStr">
        <is>
          <t>Facebook</t>
        </is>
      </c>
      <c r="Q335" t="inlineStr">
        <is>
          <t>Marshal Malbari</t>
        </is>
      </c>
      <c r="R335" t="inlineStr">
        <is>
          <t>Rudresh Thorat</t>
        </is>
      </c>
      <c r="S335" t="inlineStr">
        <is>
          <t>-</t>
        </is>
      </c>
      <c r="T335" t="inlineStr">
        <is>
          <t>Noida</t>
        </is>
      </c>
      <c r="U335" t="inlineStr">
        <is>
          <t xml:space="preserve"> </t>
        </is>
      </c>
      <c r="V335" t="n">
        <v>1</v>
      </c>
      <c r="W335" t="n">
        <v>0</v>
      </c>
      <c r="X335" t="inlineStr">
        <is>
          <t>XXXXXX7262</t>
        </is>
      </c>
      <c r="Y335" s="72" t="n">
        <v>46326.52037037037</v>
      </c>
    </row>
    <row r="336">
      <c r="A336" s="39" t="inlineStr">
        <is>
          <t>6ae2cdc75e8edac3aff466ea</t>
        </is>
      </c>
      <c r="B336" s="72" t="n">
        <v>46324.42258101852</v>
      </c>
      <c r="C336" s="70" t="n">
        <v>46324</v>
      </c>
      <c r="D336" t="inlineStr">
        <is>
          <t>2026-10</t>
        </is>
      </c>
      <c r="E336" t="inlineStr">
        <is>
          <t>Wk of 2026-10-26</t>
        </is>
      </c>
      <c r="F336" t="inlineStr">
        <is>
          <t>Attempt 1</t>
        </is>
      </c>
      <c r="G336" s="39" t="str">
        <f>IF(ISNUMBER(MATCH(F336,QualityStatuses,0)),"Quality Lead","Non-Quality Lead")</f>
        <v>Non-Quality Lead</v>
      </c>
      <c r="H336" s="39" t="str">
        <f>IFERROR(INDEX(CampTypes,MATCH(I336,CampList,0)),"Unattributed")</f>
        <v>New</v>
      </c>
      <c r="I336" t="inlineStr">
        <is>
          <t>ABO | Natuf | Leads | Unit Franchise | India | Oct26 | V1</t>
        </is>
      </c>
      <c r="J336" t="inlineStr">
        <is>
          <t>ABO | Natuf | Leads | Unit Franchise | India | Oct26 | V1</t>
        </is>
      </c>
      <c r="K336" t="inlineStr">
        <is>
          <t>Direct (campaign tagged in CRM)</t>
        </is>
      </c>
      <c r="L336" t="inlineStr">
        <is>
          <t>Natuf | Broad | Tier1 + Growth Cities | Oct26 | V1</t>
        </is>
      </c>
      <c r="M336" t="inlineStr">
        <is>
          <t>Natuf | Broad | Tier1 + Growth Cities | Oct26 | V1</t>
        </is>
      </c>
      <c r="N336" t="inlineStr">
        <is>
          <t>Natuf | Reel | Brand Ambassador | Heard Of Owning A Cafe | V1</t>
        </is>
      </c>
      <c r="O336" t="inlineStr">
        <is>
          <t>In House Natuf</t>
        </is>
      </c>
      <c r="P336" t="inlineStr">
        <is>
          <t>Facebook</t>
        </is>
      </c>
      <c r="Q336" t="inlineStr">
        <is>
          <t>Omkar Navge</t>
        </is>
      </c>
      <c r="R336" t="inlineStr">
        <is>
          <t>Somya</t>
        </is>
      </c>
      <c r="S336" t="inlineStr">
        <is>
          <t>-</t>
        </is>
      </c>
      <c r="T336" t="inlineStr">
        <is>
          <t>Mumbai</t>
        </is>
      </c>
      <c r="U336" t="inlineStr">
        <is>
          <t xml:space="preserve"> </t>
        </is>
      </c>
      <c r="V336" t="n">
        <v>1</v>
      </c>
      <c r="W336" t="n">
        <v>0</v>
      </c>
      <c r="X336" t="inlineStr">
        <is>
          <t>XXXXXX4364</t>
        </is>
      </c>
      <c r="Y336" s="72" t="n">
        <v>46326.52037037037</v>
      </c>
    </row>
    <row r="337">
      <c r="A337" s="39" t="inlineStr">
        <is>
          <t>6ae2cd842366ee040f35a5ac</t>
        </is>
      </c>
      <c r="B337" s="72" t="n">
        <v>46324.42180555555</v>
      </c>
      <c r="C337" s="70" t="n">
        <v>46324</v>
      </c>
      <c r="D337" t="inlineStr">
        <is>
          <t>2026-10</t>
        </is>
      </c>
      <c r="E337" t="inlineStr">
        <is>
          <t>Wk of 2026-10-26</t>
        </is>
      </c>
      <c r="F337" t="inlineStr">
        <is>
          <t>Attempt 1</t>
        </is>
      </c>
      <c r="G337" s="39" t="str">
        <f>IF(ISNUMBER(MATCH(F337,QualityStatuses,0)),"Quality Lead","Non-Quality Lead")</f>
        <v>Non-Quality Lead</v>
      </c>
      <c r="H337" s="39" t="str">
        <f>IFERROR(INDEX(CampTypes,MATCH(I337,CampList,0)),"Unattributed")</f>
        <v>New</v>
      </c>
      <c r="I337" t="inlineStr">
        <is>
          <t>ABO | Natuf | Leads | Master Franchise | India | Oct26 | V1</t>
        </is>
      </c>
      <c r="J337" t="inlineStr">
        <is>
          <t>ABO | Natuf | Leads | Master Franchise | India | Oct26 | V1</t>
        </is>
      </c>
      <c r="K337" t="inlineStr">
        <is>
          <t>Direct (campaign tagged in CRM)</t>
        </is>
      </c>
      <c r="L337" t="inlineStr">
        <is>
          <t>Natuf | Investors | Tier1 + Growth Cities | Oct26 | V1</t>
        </is>
      </c>
      <c r="M337" t="inlineStr">
        <is>
          <t>Natuf | Investors | Tier1 + Growth Cities | Oct26 | V1</t>
        </is>
      </c>
      <c r="N337" t="inlineStr">
        <is>
          <t>Natuf | Static | Lead Your State With | V1</t>
        </is>
      </c>
      <c r="O337" t="inlineStr">
        <is>
          <t>Natuf_MF</t>
        </is>
      </c>
      <c r="P337" t="inlineStr">
        <is>
          <t>Facebook</t>
        </is>
      </c>
      <c r="Q337" t="inlineStr">
        <is>
          <t>Marshal Malbari</t>
        </is>
      </c>
      <c r="R337" t="inlineStr">
        <is>
          <t>Tanishq A</t>
        </is>
      </c>
      <c r="S337" t="inlineStr">
        <is>
          <t>-</t>
        </is>
      </c>
      <c r="T337" t="inlineStr">
        <is>
          <t>Jharkhand</t>
        </is>
      </c>
      <c r="U337" t="inlineStr">
        <is>
          <t xml:space="preserve"> </t>
        </is>
      </c>
      <c r="V337" t="n">
        <v>1</v>
      </c>
      <c r="W337" t="n">
        <v>0</v>
      </c>
      <c r="X337" t="inlineStr">
        <is>
          <t>XXXXXX0192</t>
        </is>
      </c>
      <c r="Y337" s="72" t="n">
        <v>46326.52037037037</v>
      </c>
    </row>
    <row r="338">
      <c r="A338" s="39" t="inlineStr">
        <is>
          <t>6ae2cd779857371341644b00</t>
        </is>
      </c>
      <c r="B338" s="72" t="n">
        <v>46324.42165509259</v>
      </c>
      <c r="C338" s="70" t="n">
        <v>46324</v>
      </c>
      <c r="D338" t="inlineStr">
        <is>
          <t>2026-10</t>
        </is>
      </c>
      <c r="E338" t="inlineStr">
        <is>
          <t>Wk of 2026-10-26</t>
        </is>
      </c>
      <c r="F338" t="inlineStr">
        <is>
          <t>Details Shared</t>
        </is>
      </c>
      <c r="G338" s="39" t="str">
        <f>IF(ISNUMBER(MATCH(F338,QualityStatuses,0)),"Quality Lead","Non-Quality Lead")</f>
        <v>Quality Lead</v>
      </c>
      <c r="H338" s="39" t="str">
        <f>IFERROR(INDEX(CampTypes,MATCH(I338,CampList,0)),"Unattributed")</f>
        <v>New</v>
      </c>
      <c r="I338" t="inlineStr">
        <is>
          <t>ABO | Natuf | Leads | Unit Franchise | India | Oct26 | V1</t>
        </is>
      </c>
      <c r="J338" t="inlineStr">
        <is>
          <t>ABO | Natuf | Leads | Unit Franchise | India | Oct26 | V1</t>
        </is>
      </c>
      <c r="K338" t="inlineStr">
        <is>
          <t>Direct (campaign tagged in CRM)</t>
        </is>
      </c>
      <c r="L338" t="inlineStr">
        <is>
          <t>Natuf | Broad | Tier1 + Growth Cities | Oct26 | V1</t>
        </is>
      </c>
      <c r="M338" t="inlineStr">
        <is>
          <t>Natuf | Broad | Tier1 + Growth Cities | Oct26 | V1</t>
        </is>
      </c>
      <c r="N338" t="inlineStr">
        <is>
          <t>Natuf | Reel | Brand Ambassador | Heard Of Owning A Cafe | V1</t>
        </is>
      </c>
      <c r="O338" t="inlineStr">
        <is>
          <t>In House Natuf</t>
        </is>
      </c>
      <c r="P338" t="inlineStr">
        <is>
          <t>Facebook</t>
        </is>
      </c>
      <c r="Q338" t="inlineStr">
        <is>
          <t>Marshal Malbari</t>
        </is>
      </c>
      <c r="R338" t="inlineStr">
        <is>
          <t>Rinkita Virvani</t>
        </is>
      </c>
      <c r="S338" t="inlineStr">
        <is>
          <t>-</t>
        </is>
      </c>
      <c r="T338" t="inlineStr">
        <is>
          <t>Hyderabad</t>
        </is>
      </c>
      <c r="U338" t="inlineStr">
        <is>
          <t xml:space="preserve"> </t>
        </is>
      </c>
      <c r="V338" t="n">
        <v>3</v>
      </c>
      <c r="W338" t="n">
        <v>1</v>
      </c>
      <c r="X338" t="inlineStr">
        <is>
          <t>XXXXXX2758</t>
        </is>
      </c>
      <c r="Y338" s="72" t="n">
        <v>46326.52037037037</v>
      </c>
    </row>
    <row r="339">
      <c r="A339" s="39" t="inlineStr">
        <is>
          <t>6ae2ccbe192f3fb8cfd41e4c</t>
        </is>
      </c>
      <c r="B339" s="72" t="n">
        <v>46324.41951388889</v>
      </c>
      <c r="C339" s="70" t="n">
        <v>46324</v>
      </c>
      <c r="D339" t="inlineStr">
        <is>
          <t>2026-10</t>
        </is>
      </c>
      <c r="E339" t="inlineStr">
        <is>
          <t>Wk of 2026-10-26</t>
        </is>
      </c>
      <c r="F339" t="inlineStr">
        <is>
          <t>Details Shared</t>
        </is>
      </c>
      <c r="G339" s="39" t="str">
        <f>IF(ISNUMBER(MATCH(F339,QualityStatuses,0)),"Quality Lead","Non-Quality Lead")</f>
        <v>Quality Lead</v>
      </c>
      <c r="H339" s="39" t="str">
        <f>IFERROR(INDEX(CampTypes,MATCH(I339,CampList,0)),"Unattributed")</f>
        <v>New</v>
      </c>
      <c r="I339" t="inlineStr">
        <is>
          <t>ABO | Natuf | Leads | Unit Franchise | India | Oct26 | V1</t>
        </is>
      </c>
      <c r="J339" t="inlineStr">
        <is>
          <t>ABO | Natuf | Leads | Unit Franchise | India | Oct26 | V1</t>
        </is>
      </c>
      <c r="K339" t="inlineStr">
        <is>
          <t>Direct (campaign tagged in CRM)</t>
        </is>
      </c>
      <c r="L339" t="inlineStr">
        <is>
          <t>Natuf | Business Owners | Tier1 + Growth Cities | Oct26 | V1</t>
        </is>
      </c>
      <c r="M339" t="inlineStr">
        <is>
          <t>Natuf | Business Owners | Tier1 + Growth Cities | Oct26 | V1</t>
        </is>
      </c>
      <c r="N339" t="inlineStr">
        <is>
          <t>Natuf | Reel | Brand Ambassador | Heard Of Owning A Cafe | V1</t>
        </is>
      </c>
      <c r="O339" t="inlineStr">
        <is>
          <t>In House Natuf</t>
        </is>
      </c>
      <c r="P339" t="inlineStr">
        <is>
          <t>Facebook</t>
        </is>
      </c>
      <c r="Q339" t="inlineStr">
        <is>
          <t>Omkar Navge</t>
        </is>
      </c>
      <c r="R339" t="inlineStr">
        <is>
          <t>Jasmine</t>
        </is>
      </c>
      <c r="S339" t="inlineStr">
        <is>
          <t>-</t>
        </is>
      </c>
      <c r="T339" t="inlineStr">
        <is>
          <t>Baroda gujarat</t>
        </is>
      </c>
      <c r="U339" t="inlineStr">
        <is>
          <t xml:space="preserve"> </t>
        </is>
      </c>
      <c r="V339" t="n">
        <v>1</v>
      </c>
      <c r="W339" t="n">
        <v>1</v>
      </c>
      <c r="X339" t="inlineStr">
        <is>
          <t>XXXXXX3251</t>
        </is>
      </c>
      <c r="Y339" s="72" t="n">
        <v>46326.52037037037</v>
      </c>
    </row>
    <row r="340">
      <c r="A340" s="39" t="inlineStr">
        <is>
          <t>6ae2c96c61f0c434fe4f46b8</t>
        </is>
      </c>
      <c r="B340" s="72" t="n">
        <v>46324.40967592593</v>
      </c>
      <c r="C340" s="70" t="n">
        <v>46324</v>
      </c>
      <c r="D340" t="inlineStr">
        <is>
          <t>2026-10</t>
        </is>
      </c>
      <c r="E340" t="inlineStr">
        <is>
          <t>Wk of 2026-10-26</t>
        </is>
      </c>
      <c r="F340" t="inlineStr">
        <is>
          <t>Attempt 1</t>
        </is>
      </c>
      <c r="G340" s="39" t="str">
        <f>IF(ISNUMBER(MATCH(F340,QualityStatuses,0)),"Quality Lead","Non-Quality Lead")</f>
        <v>Non-Quality Lead</v>
      </c>
      <c r="H340" s="39" t="str">
        <f>IFERROR(INDEX(CampTypes,MATCH(I340,CampList,0)),"Unattributed")</f>
        <v>New</v>
      </c>
      <c r="I340" t="inlineStr">
        <is>
          <t>ABO | Natuf | Leads | Unit Franchise | India | Oct26 | V1</t>
        </is>
      </c>
      <c r="J340" t="inlineStr">
        <is>
          <t>ABO | Natuf | Leads | Unit Franchise | India | Oct26 | V1</t>
        </is>
      </c>
      <c r="K340" t="inlineStr">
        <is>
          <t>Direct (campaign tagged in CRM)</t>
        </is>
      </c>
      <c r="L340" t="inlineStr">
        <is>
          <t>Natuf | Investors | Tier1 + Growth Cities | Oct26 | V1</t>
        </is>
      </c>
      <c r="M340" t="inlineStr">
        <is>
          <t>Natuf | Investors | Tier1 + Growth Cities | Oct26 | V1</t>
        </is>
      </c>
      <c r="N340" t="inlineStr">
        <is>
          <t>Natuf | Reel | Brand Ambassador | Heard Of Owning A Cafe | V1</t>
        </is>
      </c>
      <c r="O340" t="inlineStr">
        <is>
          <t>In House Natuf</t>
        </is>
      </c>
      <c r="P340" t="inlineStr">
        <is>
          <t>Facebook</t>
        </is>
      </c>
      <c r="Q340" t="inlineStr">
        <is>
          <t>Marshal Malbari</t>
        </is>
      </c>
      <c r="R340" t="inlineStr">
        <is>
          <t>Pammi Roy</t>
        </is>
      </c>
      <c r="S340" t="inlineStr">
        <is>
          <t>-</t>
        </is>
      </c>
      <c r="T340" t="inlineStr">
        <is>
          <t>Bangalore</t>
        </is>
      </c>
      <c r="U340" t="inlineStr">
        <is>
          <t xml:space="preserve"> </t>
        </is>
      </c>
      <c r="V340" t="n">
        <v>1</v>
      </c>
      <c r="W340" t="n">
        <v>0</v>
      </c>
      <c r="X340" t="inlineStr">
        <is>
          <t>XXXXXX6236</t>
        </is>
      </c>
      <c r="Y340" s="72" t="n">
        <v>46326.52037037037</v>
      </c>
    </row>
    <row r="341">
      <c r="A341" s="39" t="inlineStr">
        <is>
          <t>6ae2c6f6e29c9a1775421657</t>
        </is>
      </c>
      <c r="B341" s="72" t="n">
        <v>46324.40238425926</v>
      </c>
      <c r="C341" s="70" t="n">
        <v>46324</v>
      </c>
      <c r="D341" t="inlineStr">
        <is>
          <t>2026-10</t>
        </is>
      </c>
      <c r="E341" t="inlineStr">
        <is>
          <t>Wk of 2026-10-26</t>
        </is>
      </c>
      <c r="F341" t="inlineStr">
        <is>
          <t>Lost</t>
        </is>
      </c>
      <c r="G341" s="39" t="str">
        <f>IF(ISNUMBER(MATCH(F341,QualityStatuses,0)),"Quality Lead","Non-Quality Lead")</f>
        <v>Non-Quality Lead</v>
      </c>
      <c r="H341" s="39" t="str">
        <f>IFERROR(INDEX(CampTypes,MATCH(I341,CampList,0)),"Unattributed")</f>
        <v>New</v>
      </c>
      <c r="I341" t="inlineStr">
        <is>
          <t>ABO | Natuf | Leads | Unit Franchise | India | Oct26 | V1</t>
        </is>
      </c>
      <c r="J341" t="inlineStr">
        <is>
          <t>ABO | Natuf | Leads | Unit Franchise | India | Oct26 | V1</t>
        </is>
      </c>
      <c r="K341" t="inlineStr">
        <is>
          <t>Direct (campaign tagged in CRM)</t>
        </is>
      </c>
      <c r="L341" t="inlineStr">
        <is>
          <t>Natuf | Investors | Tier1 + Growth Cities | Oct26 | V1</t>
        </is>
      </c>
      <c r="M341" t="inlineStr">
        <is>
          <t>Natuf | Investors | Tier1 + Growth Cities | Oct26 | V1</t>
        </is>
      </c>
      <c r="N341" t="inlineStr">
        <is>
          <t>Natuf | Reel | Brand Ambassador | Heard Of Owning A Cafe | V1</t>
        </is>
      </c>
      <c r="O341" t="inlineStr">
        <is>
          <t>In House Natuf</t>
        </is>
      </c>
      <c r="P341" t="inlineStr">
        <is>
          <t>Facebook</t>
        </is>
      </c>
      <c r="Q341" t="inlineStr">
        <is>
          <t>Marshal Malbari</t>
        </is>
      </c>
      <c r="R341" t="inlineStr">
        <is>
          <t>Aisha Rasalkar</t>
        </is>
      </c>
      <c r="S341" t="inlineStr">
        <is>
          <t>Unknown Reason</t>
        </is>
      </c>
      <c r="T341" t="inlineStr">
        <is>
          <t>jaipur</t>
        </is>
      </c>
      <c r="U341" t="inlineStr">
        <is>
          <t xml:space="preserve"> </t>
        </is>
      </c>
      <c r="V341" t="n">
        <v>2</v>
      </c>
      <c r="W341" t="n">
        <v>1</v>
      </c>
      <c r="X341" t="inlineStr">
        <is>
          <t>XXXXXX7993</t>
        </is>
      </c>
      <c r="Y341" s="72" t="n">
        <v>46326.52037037037</v>
      </c>
    </row>
    <row r="342">
      <c r="A342" s="39" t="inlineStr">
        <is>
          <t>6ae2c34e2a1871b288af8f3f</t>
        </is>
      </c>
      <c r="B342" s="72" t="n">
        <v>46324.39155092592</v>
      </c>
      <c r="C342" s="70" t="n">
        <v>46324</v>
      </c>
      <c r="D342" t="inlineStr">
        <is>
          <t>2026-10</t>
        </is>
      </c>
      <c r="E342" t="inlineStr">
        <is>
          <t>Wk of 2026-10-26</t>
        </is>
      </c>
      <c r="F342" t="inlineStr">
        <is>
          <t>Attempt 1</t>
        </is>
      </c>
      <c r="G342" s="39" t="str">
        <f>IF(ISNUMBER(MATCH(F342,QualityStatuses,0)),"Quality Lead","Non-Quality Lead")</f>
        <v>Non-Quality Lead</v>
      </c>
      <c r="H342" s="39" t="str">
        <f>IFERROR(INDEX(CampTypes,MATCH(I342,CampList,0)),"Unattributed")</f>
        <v>New</v>
      </c>
      <c r="I342" t="inlineStr">
        <is>
          <t>ABO | Natuf | Leads | Unit Franchise | India | Oct26 | V1</t>
        </is>
      </c>
      <c r="J342" t="inlineStr">
        <is>
          <t>ABO | Natuf | Leads | Unit Franchise | India | Oct26 | V1</t>
        </is>
      </c>
      <c r="K342" t="inlineStr">
        <is>
          <t>Direct (campaign tagged in CRM)</t>
        </is>
      </c>
      <c r="L342" t="inlineStr">
        <is>
          <t>Natuf | Investors | Tier1 + Growth Cities | Oct26 | V1</t>
        </is>
      </c>
      <c r="M342" t="inlineStr">
        <is>
          <t>Natuf | Investors | Tier1 + Growth Cities | Oct26 | V1</t>
        </is>
      </c>
      <c r="N342" t="inlineStr">
        <is>
          <t>Natuf | Reel | Brand Ambassador | Heard Of Owning A Cafe | V1</t>
        </is>
      </c>
      <c r="O342" t="inlineStr">
        <is>
          <t>In House Natuf</t>
        </is>
      </c>
      <c r="P342" t="inlineStr">
        <is>
          <t>Facebook</t>
        </is>
      </c>
      <c r="Q342" t="inlineStr">
        <is>
          <t>Omkar Navge</t>
        </is>
      </c>
      <c r="R342" t="inlineStr">
        <is>
          <t>Jasmine</t>
        </is>
      </c>
      <c r="S342" t="inlineStr">
        <is>
          <t>-</t>
        </is>
      </c>
      <c r="T342" t="inlineStr">
        <is>
          <t>Bilaspur</t>
        </is>
      </c>
      <c r="U342" t="inlineStr">
        <is>
          <t xml:space="preserve"> </t>
        </is>
      </c>
      <c r="V342" t="n">
        <v>1</v>
      </c>
      <c r="W342" t="n">
        <v>0</v>
      </c>
      <c r="X342" t="inlineStr">
        <is>
          <t>XXXXXX3754</t>
        </is>
      </c>
      <c r="Y342" s="72" t="n">
        <v>46326.52037037037</v>
      </c>
    </row>
    <row r="343">
      <c r="A343" s="39" t="inlineStr">
        <is>
          <t>6ae2c32d4b4343cf7bba11f7</t>
        </is>
      </c>
      <c r="B343" s="72" t="n">
        <v>46324.39116898148</v>
      </c>
      <c r="C343" s="70" t="n">
        <v>46324</v>
      </c>
      <c r="D343" t="inlineStr">
        <is>
          <t>2026-10</t>
        </is>
      </c>
      <c r="E343" t="inlineStr">
        <is>
          <t>Wk of 2026-10-26</t>
        </is>
      </c>
      <c r="F343" t="inlineStr">
        <is>
          <t>Connected</t>
        </is>
      </c>
      <c r="G343" s="39" t="str">
        <f>IF(ISNUMBER(MATCH(F343,QualityStatuses,0)),"Quality Lead","Non-Quality Lead")</f>
        <v>Non-Quality Lead</v>
      </c>
      <c r="H343" s="39" t="str">
        <f>IFERROR(INDEX(CampTypes,MATCH(I343,CampList,0)),"Unattributed")</f>
        <v>New</v>
      </c>
      <c r="I343" t="inlineStr">
        <is>
          <t>ABO | Natuf | Leads | Unit Franchise | India | Oct26 | V1</t>
        </is>
      </c>
      <c r="J343" t="inlineStr">
        <is>
          <t>ABO | Natuf | Leads | Unit Franchise | India | Oct26 | V1</t>
        </is>
      </c>
      <c r="K343" t="inlineStr">
        <is>
          <t>Direct (campaign tagged in CRM)</t>
        </is>
      </c>
      <c r="L343" t="inlineStr">
        <is>
          <t>Natuf | Broad | Tier1 + Growth Cities | Oct26 | V1</t>
        </is>
      </c>
      <c r="M343" t="inlineStr">
        <is>
          <t>Natuf | Broad | Tier1 + Growth Cities | Oct26 | V1</t>
        </is>
      </c>
      <c r="N343" t="inlineStr">
        <is>
          <t>Natuf | Reel | Brand Ambassador | Heard Of Owning A Cafe | V1</t>
        </is>
      </c>
      <c r="O343" t="inlineStr">
        <is>
          <t>In House Natuf</t>
        </is>
      </c>
      <c r="P343" t="inlineStr">
        <is>
          <t>Facebook</t>
        </is>
      </c>
      <c r="Q343" t="inlineStr">
        <is>
          <t>Omkar Navge</t>
        </is>
      </c>
      <c r="R343" t="inlineStr">
        <is>
          <t>Shambhavi</t>
        </is>
      </c>
      <c r="S343" t="inlineStr">
        <is>
          <t>-</t>
        </is>
      </c>
      <c r="T343" t="inlineStr">
        <is>
          <t>Hyderabad</t>
        </is>
      </c>
      <c r="U343" t="inlineStr">
        <is>
          <t xml:space="preserve"> </t>
        </is>
      </c>
      <c r="V343" t="n">
        <v>1</v>
      </c>
      <c r="W343" t="n">
        <v>1</v>
      </c>
      <c r="X343" t="inlineStr">
        <is>
          <t>XXXXXX1010</t>
        </is>
      </c>
      <c r="Y343" s="72" t="n">
        <v>46326.52037037037</v>
      </c>
    </row>
    <row r="344">
      <c r="A344" s="39" t="inlineStr">
        <is>
          <t>6ae2c10196e572abdd106e0e</t>
        </is>
      </c>
      <c r="B344" s="72" t="n">
        <v>46324.38473379629</v>
      </c>
      <c r="C344" s="70" t="n">
        <v>46324</v>
      </c>
      <c r="D344" t="inlineStr">
        <is>
          <t>2026-10</t>
        </is>
      </c>
      <c r="E344" t="inlineStr">
        <is>
          <t>Wk of 2026-10-26</t>
        </is>
      </c>
      <c r="F344" t="inlineStr">
        <is>
          <t>Lost</t>
        </is>
      </c>
      <c r="G344" s="39" t="str">
        <f>IF(ISNUMBER(MATCH(F344,QualityStatuses,0)),"Quality Lead","Non-Quality Lead")</f>
        <v>Non-Quality Lead</v>
      </c>
      <c r="H344" s="39" t="str">
        <f>IFERROR(INDEX(CampTypes,MATCH(I344,CampList,0)),"Unattributed")</f>
        <v>New</v>
      </c>
      <c r="I344" t="inlineStr">
        <is>
          <t>ABO | Natuf | Leads | Unit Franchise | India | Oct26 | V1</t>
        </is>
      </c>
      <c r="J344" t="inlineStr">
        <is>
          <t>ABO | Natuf | Leads | Unit Franchise | India | Oct26 | V1</t>
        </is>
      </c>
      <c r="K344" t="inlineStr">
        <is>
          <t>Direct (campaign tagged in CRM)</t>
        </is>
      </c>
      <c r="L344" t="inlineStr">
        <is>
          <t>Natuf | Broad | Tier1 + Growth Cities | Oct26 | V1</t>
        </is>
      </c>
      <c r="M344" t="inlineStr">
        <is>
          <t>Natuf | Broad | Tier1 + Growth Cities | Oct26 | V1</t>
        </is>
      </c>
      <c r="N344" t="inlineStr">
        <is>
          <t>Natuf | Reel | Brand Ambassador | Heard Of Owning A Cafe | V1</t>
        </is>
      </c>
      <c r="O344" t="inlineStr">
        <is>
          <t>In House Natuf</t>
        </is>
      </c>
      <c r="P344" t="inlineStr">
        <is>
          <t>Facebook</t>
        </is>
      </c>
      <c r="Q344" t="inlineStr">
        <is>
          <t>Vikas Pathak</t>
        </is>
      </c>
      <c r="R344" t="inlineStr">
        <is>
          <t>Hriday Jindal</t>
        </is>
      </c>
      <c r="S344" t="inlineStr">
        <is>
          <t>Invalid Data</t>
        </is>
      </c>
      <c r="T344" t="inlineStr">
        <is>
          <t>Hyderabad</t>
        </is>
      </c>
      <c r="U344" t="inlineStr">
        <is>
          <t xml:space="preserve"> </t>
        </is>
      </c>
      <c r="V344" t="n">
        <v>1</v>
      </c>
      <c r="W344" t="n">
        <v>0</v>
      </c>
      <c r="X344" t="inlineStr">
        <is>
          <t>XXXXXX6255</t>
        </is>
      </c>
      <c r="Y344" s="72" t="n">
        <v>46326.52037037037</v>
      </c>
    </row>
    <row r="345">
      <c r="A345" s="39" t="inlineStr">
        <is>
          <t>6ae2bccb1e2e10ad5ed34f4a</t>
        </is>
      </c>
      <c r="B345" s="72" t="n">
        <v>46324.37225694444</v>
      </c>
      <c r="C345" s="70" t="n">
        <v>46324</v>
      </c>
      <c r="D345" t="inlineStr">
        <is>
          <t>2026-10</t>
        </is>
      </c>
      <c r="E345" t="inlineStr">
        <is>
          <t>Wk of 2026-10-26</t>
        </is>
      </c>
      <c r="F345" t="inlineStr">
        <is>
          <t>Lost</t>
        </is>
      </c>
      <c r="G345" s="39" t="str">
        <f>IF(ISNUMBER(MATCH(F345,QualityStatuses,0)),"Quality Lead","Non-Quality Lead")</f>
        <v>Non-Quality Lead</v>
      </c>
      <c r="H345" s="39" t="str">
        <f>IFERROR(INDEX(CampTypes,MATCH(I345,CampList,0)),"Unattributed")</f>
        <v>New</v>
      </c>
      <c r="I345" t="inlineStr">
        <is>
          <t>ABO | Natuf | Leads | Unit Franchise | India | Oct26 | V1</t>
        </is>
      </c>
      <c r="J345" t="inlineStr">
        <is>
          <t>ABO | Natuf | Leads | Unit Franchise | India | Oct26 | V1</t>
        </is>
      </c>
      <c r="K345" t="inlineStr">
        <is>
          <t>Direct (campaign tagged in CRM)</t>
        </is>
      </c>
      <c r="L345" t="inlineStr">
        <is>
          <t>Natuf | Investors | Tier1 + Growth Cities | Oct26 | V1</t>
        </is>
      </c>
      <c r="M345" t="inlineStr">
        <is>
          <t>Natuf | Investors | Tier1 + Growth Cities | Oct26 | V1</t>
        </is>
      </c>
      <c r="N345" t="inlineStr">
        <is>
          <t>Natuf | Reel | Brand Ambassador | Heard Of Owning A Cafe | V1</t>
        </is>
      </c>
      <c r="O345" t="inlineStr">
        <is>
          <t>In House Natuf</t>
        </is>
      </c>
      <c r="P345" t="inlineStr">
        <is>
          <t>Facebook</t>
        </is>
      </c>
      <c r="Q345" t="inlineStr">
        <is>
          <t>Vikas Pathak</t>
        </is>
      </c>
      <c r="R345" t="inlineStr">
        <is>
          <t xml:space="preserve">Karan </t>
        </is>
      </c>
      <c r="S345" t="inlineStr">
        <is>
          <t>Not Interested</t>
        </is>
      </c>
      <c r="T345" t="inlineStr">
        <is>
          <t>Ambikapur Chhattisgarh</t>
        </is>
      </c>
      <c r="U345" t="inlineStr">
        <is>
          <t xml:space="preserve"> </t>
        </is>
      </c>
      <c r="V345" t="n">
        <v>1</v>
      </c>
      <c r="W345" t="n">
        <v>1</v>
      </c>
      <c r="X345" t="inlineStr">
        <is>
          <t>XXXXXX3176</t>
        </is>
      </c>
      <c r="Y345" s="72" t="n">
        <v>46326.52037037037</v>
      </c>
    </row>
    <row r="346">
      <c r="A346" s="39" t="inlineStr">
        <is>
          <t>6ae2bc22f6a62b332eed66e4</t>
        </is>
      </c>
      <c r="B346" s="72" t="n">
        <v>46324.37030092593</v>
      </c>
      <c r="C346" s="70" t="n">
        <v>46324</v>
      </c>
      <c r="D346" t="inlineStr">
        <is>
          <t>2026-10</t>
        </is>
      </c>
      <c r="E346" t="inlineStr">
        <is>
          <t>Wk of 2026-10-26</t>
        </is>
      </c>
      <c r="F346" t="inlineStr">
        <is>
          <t>Attempt 1</t>
        </is>
      </c>
      <c r="G346" s="39" t="str">
        <f>IF(ISNUMBER(MATCH(F346,QualityStatuses,0)),"Quality Lead","Non-Quality Lead")</f>
        <v>Non-Quality Lead</v>
      </c>
      <c r="H346" s="39" t="str">
        <f>IFERROR(INDEX(CampTypes,MATCH(I346,CampList,0)),"Unattributed")</f>
        <v>New</v>
      </c>
      <c r="I346" t="inlineStr">
        <is>
          <t>ABO | Natuf | Leads | Master Franchise | India | Oct26 | V1</t>
        </is>
      </c>
      <c r="J346" t="inlineStr">
        <is>
          <t>ABO | Natuf | Leads | Master Franchise | India | Oct26 | V1</t>
        </is>
      </c>
      <c r="K346" t="inlineStr">
        <is>
          <t>Direct (campaign tagged in CRM)</t>
        </is>
      </c>
      <c r="L346" t="inlineStr">
        <is>
          <t>Natuf | Business Owners | Tier1 + Growth Cities | Oct26 | V1</t>
        </is>
      </c>
      <c r="M346" t="inlineStr">
        <is>
          <t>Natuf | Business Owners | Tier1 + Growth Cities | Oct26 | V1</t>
        </is>
      </c>
      <c r="N346" t="inlineStr">
        <is>
          <t>Natuf | Static | Become A Levantine Food | V1</t>
        </is>
      </c>
      <c r="O346" t="inlineStr">
        <is>
          <t>Natuf_MF</t>
        </is>
      </c>
      <c r="P346" t="inlineStr">
        <is>
          <t>Facebook</t>
        </is>
      </c>
      <c r="Q346" t="inlineStr">
        <is>
          <t>Marshal Malbari</t>
        </is>
      </c>
      <c r="R346" t="inlineStr">
        <is>
          <t>Tanishq A</t>
        </is>
      </c>
      <c r="S346" t="inlineStr">
        <is>
          <t>-</t>
        </is>
      </c>
      <c r="T346" t="inlineStr">
        <is>
          <t>Rajkot</t>
        </is>
      </c>
      <c r="U346" t="inlineStr">
        <is>
          <t xml:space="preserve"> </t>
        </is>
      </c>
      <c r="V346" t="n">
        <v>2</v>
      </c>
      <c r="W346" t="n">
        <v>1</v>
      </c>
      <c r="X346" t="inlineStr">
        <is>
          <t>XXXXXX2848</t>
        </is>
      </c>
      <c r="Y346" s="72" t="n">
        <v>46326.52037037037</v>
      </c>
    </row>
    <row r="347">
      <c r="A347" s="39" t="inlineStr">
        <is>
          <t>6ae2ba8a81fbf1492d4dcbdb</t>
        </is>
      </c>
      <c r="B347" s="72" t="n">
        <v>46324.36557870371</v>
      </c>
      <c r="C347" s="70" t="n">
        <v>46324</v>
      </c>
      <c r="D347" t="inlineStr">
        <is>
          <t>2026-10</t>
        </is>
      </c>
      <c r="E347" t="inlineStr">
        <is>
          <t>Wk of 2026-10-26</t>
        </is>
      </c>
      <c r="F347" t="inlineStr">
        <is>
          <t>Attempt 1</t>
        </is>
      </c>
      <c r="G347" s="39" t="str">
        <f>IF(ISNUMBER(MATCH(F347,QualityStatuses,0)),"Quality Lead","Non-Quality Lead")</f>
        <v>Non-Quality Lead</v>
      </c>
      <c r="H347" s="39" t="str">
        <f>IFERROR(INDEX(CampTypes,MATCH(I347,CampList,0)),"Unattributed")</f>
        <v>New</v>
      </c>
      <c r="I347" t="inlineStr">
        <is>
          <t>ABO | Natuf | Leads | Master Franchise | India | Oct26 | V1</t>
        </is>
      </c>
      <c r="J347" t="inlineStr">
        <is>
          <t>ABO | Natuf | Leads | Master Franchise | India | Oct26 | V1</t>
        </is>
      </c>
      <c r="K347" t="inlineStr">
        <is>
          <t>Direct (campaign tagged in CRM)</t>
        </is>
      </c>
      <c r="L347" t="inlineStr">
        <is>
          <t>Natuf | Broad | Tier1 + Growth Cities | Oct26 | V1</t>
        </is>
      </c>
      <c r="M347" t="inlineStr">
        <is>
          <t>Natuf | Broad | Tier1 + Growth Cities | Oct26 | V1</t>
        </is>
      </c>
      <c r="N347" t="inlineStr">
        <is>
          <t>Natuf | Static | Lead Your State With | V1</t>
        </is>
      </c>
      <c r="O347" t="inlineStr">
        <is>
          <t>Natuf_MF</t>
        </is>
      </c>
      <c r="P347" t="inlineStr">
        <is>
          <t>Facebook</t>
        </is>
      </c>
      <c r="Q347" t="inlineStr">
        <is>
          <t>Marshal Malbari</t>
        </is>
      </c>
      <c r="R347" t="inlineStr">
        <is>
          <t>Shubham Menon</t>
        </is>
      </c>
      <c r="S347" t="inlineStr">
        <is>
          <t>-</t>
        </is>
      </c>
      <c r="T347" t="inlineStr">
        <is>
          <t>Etawah</t>
        </is>
      </c>
      <c r="U347" t="inlineStr">
        <is>
          <t xml:space="preserve"> </t>
        </is>
      </c>
      <c r="V347" t="n">
        <v>1</v>
      </c>
      <c r="W347" t="n">
        <v>0</v>
      </c>
      <c r="X347" t="inlineStr">
        <is>
          <t>XXXXXX7583</t>
        </is>
      </c>
      <c r="Y347" s="72" t="n">
        <v>46326.52037037037</v>
      </c>
    </row>
    <row r="348">
      <c r="A348" s="39" t="inlineStr">
        <is>
          <t>6ae2b9ee19ddc537f5794a24</t>
        </is>
      </c>
      <c r="B348" s="72" t="n">
        <v>46324.36377314815</v>
      </c>
      <c r="C348" s="70" t="n">
        <v>46324</v>
      </c>
      <c r="D348" t="inlineStr">
        <is>
          <t>2026-10</t>
        </is>
      </c>
      <c r="E348" t="inlineStr">
        <is>
          <t>Wk of 2026-10-26</t>
        </is>
      </c>
      <c r="F348" t="inlineStr">
        <is>
          <t>Details Shared</t>
        </is>
      </c>
      <c r="G348" s="39" t="str">
        <f>IF(ISNUMBER(MATCH(F348,QualityStatuses,0)),"Quality Lead","Non-Quality Lead")</f>
        <v>Quality Lead</v>
      </c>
      <c r="H348" s="39" t="str">
        <f>IFERROR(INDEX(CampTypes,MATCH(I348,CampList,0)),"Unattributed")</f>
        <v>New</v>
      </c>
      <c r="I348" t="inlineStr">
        <is>
          <t>ABO | Natuf | Leads | Unit Franchise | India | Oct26 | V1</t>
        </is>
      </c>
      <c r="J348" t="inlineStr">
        <is>
          <t>ABO | Natuf | Leads | Unit Franchise | India | Oct26 | V1</t>
        </is>
      </c>
      <c r="K348" t="inlineStr">
        <is>
          <t>Direct (campaign tagged in CRM)</t>
        </is>
      </c>
      <c r="L348" t="inlineStr">
        <is>
          <t>Natuf | Broad | Tier1 + Growth Cities | Oct26 | V1</t>
        </is>
      </c>
      <c r="M348" t="inlineStr">
        <is>
          <t>Natuf | Broad | Tier1 + Growth Cities | Oct26 | V1</t>
        </is>
      </c>
      <c r="N348" t="inlineStr">
        <is>
          <t>Natuf | Reel | Brand Ambassador | Heard Of Owning A Cafe | V1</t>
        </is>
      </c>
      <c r="O348" t="inlineStr">
        <is>
          <t>In House Natuf</t>
        </is>
      </c>
      <c r="P348" t="inlineStr">
        <is>
          <t>Facebook</t>
        </is>
      </c>
      <c r="Q348" t="inlineStr">
        <is>
          <t>Omkar Navge</t>
        </is>
      </c>
      <c r="R348" t="inlineStr">
        <is>
          <t>Shambhavi</t>
        </is>
      </c>
      <c r="S348" t="inlineStr">
        <is>
          <t>-</t>
        </is>
      </c>
      <c r="T348" t="inlineStr">
        <is>
          <t>Cuttack</t>
        </is>
      </c>
      <c r="U348" t="inlineStr">
        <is>
          <t xml:space="preserve"> </t>
        </is>
      </c>
      <c r="V348" t="n">
        <v>1</v>
      </c>
      <c r="W348" t="n">
        <v>1</v>
      </c>
      <c r="X348" t="inlineStr">
        <is>
          <t>XXXXXX3555</t>
        </is>
      </c>
      <c r="Y348" s="72" t="n">
        <v>46326.52037037037</v>
      </c>
    </row>
    <row r="349">
      <c r="A349" s="39" t="inlineStr">
        <is>
          <t>6ae2b1be4868a815775f85ee</t>
        </is>
      </c>
      <c r="B349" s="72" t="n">
        <v>46324.33951388889</v>
      </c>
      <c r="C349" s="70" t="n">
        <v>46324</v>
      </c>
      <c r="D349" t="inlineStr">
        <is>
          <t>2026-10</t>
        </is>
      </c>
      <c r="E349" t="inlineStr">
        <is>
          <t>Wk of 2026-10-26</t>
        </is>
      </c>
      <c r="F349" t="inlineStr">
        <is>
          <t>Attempt 1</t>
        </is>
      </c>
      <c r="G349" s="39" t="str">
        <f>IF(ISNUMBER(MATCH(F349,QualityStatuses,0)),"Quality Lead","Non-Quality Lead")</f>
        <v>Non-Quality Lead</v>
      </c>
      <c r="H349" s="39" t="str">
        <f>IFERROR(INDEX(CampTypes,MATCH(I349,CampList,0)),"Unattributed")</f>
        <v>New</v>
      </c>
      <c r="I349" t="inlineStr">
        <is>
          <t>ABO | Natuf | Leads | Master Franchise | India | Oct26 | V1</t>
        </is>
      </c>
      <c r="J349" t="inlineStr">
        <is>
          <t>ABO | Natuf | Leads | Master Franchise | India | Oct26 | V1</t>
        </is>
      </c>
      <c r="K349" t="inlineStr">
        <is>
          <t>Direct (campaign tagged in CRM)</t>
        </is>
      </c>
      <c r="L349" t="inlineStr">
        <is>
          <t>Natuf | Investors | Tier1 + Growth Cities | Oct26 | V1</t>
        </is>
      </c>
      <c r="M349" t="inlineStr">
        <is>
          <t>Natuf | Investors | Tier1 + Growth Cities | Oct26 | V1</t>
        </is>
      </c>
      <c r="N349" t="inlineStr">
        <is>
          <t>Natuf | Static | Become A Levantine Food | V1</t>
        </is>
      </c>
      <c r="O349" t="inlineStr">
        <is>
          <t>Natuf_MF</t>
        </is>
      </c>
      <c r="P349" t="inlineStr">
        <is>
          <t>Facebook</t>
        </is>
      </c>
      <c r="Q349" t="inlineStr">
        <is>
          <t>Marshal Malbari</t>
        </is>
      </c>
      <c r="R349" t="inlineStr">
        <is>
          <t>Rudresh Thorat</t>
        </is>
      </c>
      <c r="S349" t="inlineStr">
        <is>
          <t>-</t>
        </is>
      </c>
      <c r="T349" t="inlineStr">
        <is>
          <t>Aanand morya264</t>
        </is>
      </c>
      <c r="U349" t="inlineStr">
        <is>
          <t xml:space="preserve"> </t>
        </is>
      </c>
      <c r="V349" t="n">
        <v>1</v>
      </c>
      <c r="W349" t="n">
        <v>0</v>
      </c>
      <c r="X349" t="inlineStr">
        <is>
          <t>XXXXXX4943</t>
        </is>
      </c>
      <c r="Y349" s="72" t="n">
        <v>46326.52037037037</v>
      </c>
    </row>
    <row r="350">
      <c r="A350" s="39" t="inlineStr">
        <is>
          <t>6ae2b0843a8b695517b584be</t>
        </is>
      </c>
      <c r="B350" s="72" t="n">
        <v>46324.33587962963</v>
      </c>
      <c r="C350" s="70" t="n">
        <v>46324</v>
      </c>
      <c r="D350" t="inlineStr">
        <is>
          <t>2026-10</t>
        </is>
      </c>
      <c r="E350" t="inlineStr">
        <is>
          <t>Wk of 2026-10-26</t>
        </is>
      </c>
      <c r="F350" t="inlineStr">
        <is>
          <t>Lost</t>
        </is>
      </c>
      <c r="G350" s="39" t="str">
        <f>IF(ISNUMBER(MATCH(F350,QualityStatuses,0)),"Quality Lead","Non-Quality Lead")</f>
        <v>Non-Quality Lead</v>
      </c>
      <c r="H350" s="39" t="str">
        <f>IFERROR(INDEX(CampTypes,MATCH(I350,CampList,0)),"Unattributed")</f>
        <v>New</v>
      </c>
      <c r="I350" t="inlineStr">
        <is>
          <t>ABO | Natuf | Leads | Master Franchise | India | Oct26 | V1</t>
        </is>
      </c>
      <c r="J350" t="inlineStr">
        <is>
          <t>ABO | Natuf | Leads | Master Franchise | India | Oct26 | V1</t>
        </is>
      </c>
      <c r="K350" t="inlineStr">
        <is>
          <t>Direct (campaign tagged in CRM)</t>
        </is>
      </c>
      <c r="L350" t="inlineStr">
        <is>
          <t>Natuf | Investors | Tier1 + Growth Cities | Oct26 | V1</t>
        </is>
      </c>
      <c r="M350" t="inlineStr">
        <is>
          <t>Natuf | Investors | Tier1 + Growth Cities | Oct26 | V1</t>
        </is>
      </c>
      <c r="N350" t="inlineStr">
        <is>
          <t>Natuf | Static | Become A Levantine Food | V1</t>
        </is>
      </c>
      <c r="O350" t="inlineStr">
        <is>
          <t>Natuf_MF</t>
        </is>
      </c>
      <c r="P350" t="inlineStr">
        <is>
          <t>Facebook</t>
        </is>
      </c>
      <c r="Q350" t="inlineStr">
        <is>
          <t>Marshal Malbari</t>
        </is>
      </c>
      <c r="R350" t="inlineStr">
        <is>
          <t>Rohit Kamble</t>
        </is>
      </c>
      <c r="S350" t="inlineStr">
        <is>
          <t>Not Interested</t>
        </is>
      </c>
      <c r="T350" t="inlineStr">
        <is>
          <t>Lucknow</t>
        </is>
      </c>
      <c r="U350" t="inlineStr">
        <is>
          <t xml:space="preserve"> </t>
        </is>
      </c>
      <c r="V350" t="n">
        <v>1</v>
      </c>
      <c r="W350" t="n">
        <v>1</v>
      </c>
      <c r="X350" t="inlineStr">
        <is>
          <t>XXXXXX3640</t>
        </is>
      </c>
      <c r="Y350" s="72" t="n">
        <v>46326.52037037037</v>
      </c>
    </row>
    <row r="351">
      <c r="A351" s="39" t="inlineStr">
        <is>
          <t>6ae2ac74d698636f27b93740</t>
        </is>
      </c>
      <c r="B351" s="72" t="n">
        <v>46324.3238425926</v>
      </c>
      <c r="C351" s="70" t="n">
        <v>46324</v>
      </c>
      <c r="D351" t="inlineStr">
        <is>
          <t>2026-10</t>
        </is>
      </c>
      <c r="E351" t="inlineStr">
        <is>
          <t>Wk of 2026-10-26</t>
        </is>
      </c>
      <c r="F351" t="inlineStr">
        <is>
          <t>Attempt 2</t>
        </is>
      </c>
      <c r="G351" s="39" t="str">
        <f>IF(ISNUMBER(MATCH(F351,QualityStatuses,0)),"Quality Lead","Non-Quality Lead")</f>
        <v>Non-Quality Lead</v>
      </c>
      <c r="H351" s="39" t="str">
        <f>IFERROR(INDEX(CampTypes,MATCH(I351,CampList,0)),"Unattributed")</f>
        <v>New</v>
      </c>
      <c r="I351" t="inlineStr">
        <is>
          <t>ABO | Natuf | Leads | Unit Franchise | India | Oct26 | V1</t>
        </is>
      </c>
      <c r="J351" t="inlineStr">
        <is>
          <t>ABO | Natuf | Leads | Unit Franchise | India | Oct26 | V1</t>
        </is>
      </c>
      <c r="K351" t="inlineStr">
        <is>
          <t>Direct (campaign tagged in CRM)</t>
        </is>
      </c>
      <c r="L351" t="inlineStr">
        <is>
          <t>Natuf | LAL 1% | India | Jul26 | V1</t>
        </is>
      </c>
      <c r="M351" t="inlineStr">
        <is>
          <t>Natuf | LAL 1% | India | Jul26 | V1</t>
        </is>
      </c>
      <c r="N351" t="inlineStr">
        <is>
          <t>Natuf | Reel | Brand Ambassador | Heard Of Owning A Cafe | V1</t>
        </is>
      </c>
      <c r="O351" t="inlineStr">
        <is>
          <t>In House Natuf</t>
        </is>
      </c>
      <c r="P351" t="inlineStr">
        <is>
          <t>Facebook</t>
        </is>
      </c>
      <c r="Q351" t="inlineStr">
        <is>
          <t>Vikas Pathak</t>
        </is>
      </c>
      <c r="R351" t="inlineStr">
        <is>
          <t>Anish kaundal</t>
        </is>
      </c>
      <c r="S351" t="inlineStr">
        <is>
          <t>-</t>
        </is>
      </c>
      <c r="T351" t="inlineStr">
        <is>
          <t>Jammu City</t>
        </is>
      </c>
      <c r="U351" t="inlineStr">
        <is>
          <t xml:space="preserve"> </t>
        </is>
      </c>
      <c r="V351" t="n">
        <v>2</v>
      </c>
      <c r="W351" t="n">
        <v>0</v>
      </c>
      <c r="X351" t="inlineStr">
        <is>
          <t>XXXXXX1284</t>
        </is>
      </c>
      <c r="Y351" s="72" t="n">
        <v>46326.52037037037</v>
      </c>
    </row>
    <row r="352">
      <c r="A352" s="39" t="inlineStr">
        <is>
          <t>6ae2a1de0adfbf8553634d50</t>
        </is>
      </c>
      <c r="B352" s="72" t="n">
        <v>46324.29247685185</v>
      </c>
      <c r="C352" s="70" t="n">
        <v>46324</v>
      </c>
      <c r="D352" t="inlineStr">
        <is>
          <t>2026-10</t>
        </is>
      </c>
      <c r="E352" t="inlineStr">
        <is>
          <t>Wk of 2026-10-26</t>
        </is>
      </c>
      <c r="F352" t="inlineStr">
        <is>
          <t>Attempt 1</t>
        </is>
      </c>
      <c r="G352" s="39" t="str">
        <f>IF(ISNUMBER(MATCH(F352,QualityStatuses,0)),"Quality Lead","Non-Quality Lead")</f>
        <v>Non-Quality Lead</v>
      </c>
      <c r="H352" s="39" t="str">
        <f>IFERROR(INDEX(CampTypes,MATCH(I352,CampList,0)),"Unattributed")</f>
        <v>New</v>
      </c>
      <c r="I352" t="inlineStr">
        <is>
          <t>ABO | Natuf | Leads | Unit Franchise | India | Oct26 | V1</t>
        </is>
      </c>
      <c r="J352" t="inlineStr">
        <is>
          <t>ABO | Natuf | Leads | Unit Franchise | India | Oct26 | V1</t>
        </is>
      </c>
      <c r="K352" t="inlineStr">
        <is>
          <t>Direct (campaign tagged in CRM)</t>
        </is>
      </c>
      <c r="L352" t="inlineStr">
        <is>
          <t>Natuf | Broad | Tier1 + Growth Cities | Oct26 | V1</t>
        </is>
      </c>
      <c r="M352" t="inlineStr">
        <is>
          <t>Natuf | Broad | Tier1 + Growth Cities | Oct26 | V1</t>
        </is>
      </c>
      <c r="N352" t="inlineStr">
        <is>
          <t>Natuf | Reel | Brand Ambassador | Heard Of Owning A Cafe | V1</t>
        </is>
      </c>
      <c r="O352" t="inlineStr">
        <is>
          <t>In House Natuf</t>
        </is>
      </c>
      <c r="P352" t="inlineStr">
        <is>
          <t>Facebook</t>
        </is>
      </c>
      <c r="Q352" t="inlineStr">
        <is>
          <t>Omkar Navge</t>
        </is>
      </c>
      <c r="R352" t="inlineStr">
        <is>
          <t>Jasmine</t>
        </is>
      </c>
      <c r="S352" t="inlineStr">
        <is>
          <t>-</t>
        </is>
      </c>
      <c r="T352" t="inlineStr">
        <is>
          <t>Mumbai</t>
        </is>
      </c>
      <c r="U352" t="inlineStr">
        <is>
          <t xml:space="preserve"> </t>
        </is>
      </c>
      <c r="V352" t="n">
        <v>1</v>
      </c>
      <c r="W352" t="n">
        <v>0</v>
      </c>
      <c r="X352" t="inlineStr">
        <is>
          <t>XXXXXX0333</t>
        </is>
      </c>
      <c r="Y352" s="72" t="n">
        <v>46326.52037037037</v>
      </c>
    </row>
    <row r="353">
      <c r="A353" s="39" t="inlineStr">
        <is>
          <t>6ae2a19a90c77498320f27d4</t>
        </is>
      </c>
      <c r="B353" s="72" t="n">
        <v>46324.29168981482</v>
      </c>
      <c r="C353" s="70" t="n">
        <v>46324</v>
      </c>
      <c r="D353" t="inlineStr">
        <is>
          <t>2026-10</t>
        </is>
      </c>
      <c r="E353" t="inlineStr">
        <is>
          <t>Wk of 2026-10-26</t>
        </is>
      </c>
      <c r="F353" t="inlineStr">
        <is>
          <t>Lost</t>
        </is>
      </c>
      <c r="G353" s="39" t="str">
        <f>IF(ISNUMBER(MATCH(F353,QualityStatuses,0)),"Quality Lead","Non-Quality Lead")</f>
        <v>Non-Quality Lead</v>
      </c>
      <c r="H353" s="39" t="str">
        <f>IFERROR(INDEX(CampTypes,MATCH(I353,CampList,0)),"Unattributed")</f>
        <v>New</v>
      </c>
      <c r="I353" t="inlineStr">
        <is>
          <t>ABO | Natuf | Leads | Unit Franchise | India | Oct26 | V1</t>
        </is>
      </c>
      <c r="J353" t="inlineStr">
        <is>
          <t>ABO | Natuf | Leads | Unit Franchise | India | Oct26 | V1</t>
        </is>
      </c>
      <c r="K353" t="inlineStr">
        <is>
          <t>Direct (campaign tagged in CRM)</t>
        </is>
      </c>
      <c r="L353" t="inlineStr">
        <is>
          <t>Natuf | Business Owners | Tier1 + Growth Cities | Oct26 | V1</t>
        </is>
      </c>
      <c r="M353" t="inlineStr">
        <is>
          <t>Natuf | Business Owners | Tier1 + Growth Cities | Oct26 | V1</t>
        </is>
      </c>
      <c r="N353" t="inlineStr">
        <is>
          <t>Natuf | Reel | Brand Ambassador | Heard Of Owning A Cafe | V1</t>
        </is>
      </c>
      <c r="O353" t="inlineStr">
        <is>
          <t>In House Natuf</t>
        </is>
      </c>
      <c r="P353" t="inlineStr">
        <is>
          <t>Facebook</t>
        </is>
      </c>
      <c r="Q353" t="inlineStr">
        <is>
          <t>Marshal Malbari</t>
        </is>
      </c>
      <c r="R353" t="inlineStr">
        <is>
          <t>Shubham Menon</t>
        </is>
      </c>
      <c r="S353" t="inlineStr">
        <is>
          <t>Junk</t>
        </is>
      </c>
      <c r="T353" t="inlineStr">
        <is>
          <t>Karaikudi</t>
        </is>
      </c>
      <c r="U353" t="inlineStr">
        <is>
          <t xml:space="preserve"> </t>
        </is>
      </c>
      <c r="V353" t="n">
        <v>1</v>
      </c>
      <c r="W353" t="n">
        <v>0</v>
      </c>
      <c r="X353" t="inlineStr">
        <is>
          <t>XXXXXX8887</t>
        </is>
      </c>
      <c r="Y353" s="72" t="n">
        <v>46326.52037037037</v>
      </c>
    </row>
    <row r="354">
      <c r="A354" s="39" t="inlineStr">
        <is>
          <t>6ae29fbf736f570108f00b1f</t>
        </is>
      </c>
      <c r="B354" s="72" t="n">
        <v>46324.28619212963</v>
      </c>
      <c r="C354" s="70" t="n">
        <v>46324</v>
      </c>
      <c r="D354" t="inlineStr">
        <is>
          <t>2026-10</t>
        </is>
      </c>
      <c r="E354" t="inlineStr">
        <is>
          <t>Wk of 2026-10-26</t>
        </is>
      </c>
      <c r="F354" t="inlineStr">
        <is>
          <t>Connected</t>
        </is>
      </c>
      <c r="G354" s="39" t="str">
        <f>IF(ISNUMBER(MATCH(F354,QualityStatuses,0)),"Quality Lead","Non-Quality Lead")</f>
        <v>Non-Quality Lead</v>
      </c>
      <c r="H354" s="39" t="str">
        <f>IFERROR(INDEX(CampTypes,MATCH(I354,CampList,0)),"Unattributed")</f>
        <v>New</v>
      </c>
      <c r="I354" t="inlineStr">
        <is>
          <t>ABO | Natuf | Leads | Unit Franchise | India | Oct26 | V1</t>
        </is>
      </c>
      <c r="J354" t="inlineStr">
        <is>
          <t>ABO | Natuf | Leads | Unit Franchise | India | Oct26 | V1</t>
        </is>
      </c>
      <c r="K354" t="inlineStr">
        <is>
          <t>Direct (campaign tagged in CRM)</t>
        </is>
      </c>
      <c r="L354" t="inlineStr">
        <is>
          <t>Natuf | Broad | Tier1 + Growth Cities | Oct26 | V1</t>
        </is>
      </c>
      <c r="M354" t="inlineStr">
        <is>
          <t>Natuf | Broad | Tier1 + Growth Cities | Oct26 | V1</t>
        </is>
      </c>
      <c r="N354" t="inlineStr">
        <is>
          <t>Natuf | Reel | Brand Ambassador | Heard Of Owning A Cafe | V1</t>
        </is>
      </c>
      <c r="O354" t="inlineStr">
        <is>
          <t>In House Natuf</t>
        </is>
      </c>
      <c r="P354" t="inlineStr">
        <is>
          <t>Facebook</t>
        </is>
      </c>
      <c r="Q354" t="inlineStr">
        <is>
          <t>Omkar Navge</t>
        </is>
      </c>
      <c r="R354" t="inlineStr">
        <is>
          <t>Shambhavi</t>
        </is>
      </c>
      <c r="S354" t="inlineStr">
        <is>
          <t>-</t>
        </is>
      </c>
      <c r="T354" t="inlineStr">
        <is>
          <t>parwanoo</t>
        </is>
      </c>
      <c r="U354" t="inlineStr">
        <is>
          <t xml:space="preserve"> </t>
        </is>
      </c>
      <c r="V354" t="n">
        <v>1</v>
      </c>
      <c r="W354" t="n">
        <v>1</v>
      </c>
      <c r="X354" t="inlineStr">
        <is>
          <t>XXXXXX4609</t>
        </is>
      </c>
      <c r="Y354" s="72" t="n">
        <v>46326.52037037037</v>
      </c>
    </row>
    <row r="355">
      <c r="A355" s="39" t="inlineStr">
        <is>
          <t>6ae29e04b13ee976b6d82495</t>
        </is>
      </c>
      <c r="B355" s="72" t="n">
        <v>46324.28106481482</v>
      </c>
      <c r="C355" s="70" t="n">
        <v>46324</v>
      </c>
      <c r="D355" t="inlineStr">
        <is>
          <t>2026-10</t>
        </is>
      </c>
      <c r="E355" t="inlineStr">
        <is>
          <t>Wk of 2026-10-26</t>
        </is>
      </c>
      <c r="F355" t="inlineStr">
        <is>
          <t>Attempt 1</t>
        </is>
      </c>
      <c r="G355" s="39" t="str">
        <f>IF(ISNUMBER(MATCH(F355,QualityStatuses,0)),"Quality Lead","Non-Quality Lead")</f>
        <v>Non-Quality Lead</v>
      </c>
      <c r="H355" s="39" t="str">
        <f>IFERROR(INDEX(CampTypes,MATCH(I355,CampList,0)),"Unattributed")</f>
        <v>New</v>
      </c>
      <c r="I355" t="inlineStr">
        <is>
          <t>ABO | Natuf | Leads | Unit Franchise | India | Oct26 | V1</t>
        </is>
      </c>
      <c r="J355" t="inlineStr">
        <is>
          <t>ABO | Natuf | Leads | Unit Franchise | India | Oct26 | V1</t>
        </is>
      </c>
      <c r="K355" t="inlineStr">
        <is>
          <t>Direct (campaign tagged in CRM)</t>
        </is>
      </c>
      <c r="L355" t="inlineStr">
        <is>
          <t>Natuf | Broad | Tier1 + Growth Cities | Oct26 | V1</t>
        </is>
      </c>
      <c r="M355" t="inlineStr">
        <is>
          <t>Natuf | Broad | Tier1 + Growth Cities | Oct26 | V1</t>
        </is>
      </c>
      <c r="N355" t="inlineStr">
        <is>
          <t>Natuf | Reel | Brand Ambassador | Heard Of Owning A Cafe | V1</t>
        </is>
      </c>
      <c r="O355" t="inlineStr">
        <is>
          <t>In House Natuf</t>
        </is>
      </c>
      <c r="P355" t="inlineStr">
        <is>
          <t>Facebook</t>
        </is>
      </c>
      <c r="Q355" t="inlineStr">
        <is>
          <t>Marshal Malbari</t>
        </is>
      </c>
      <c r="R355" t="inlineStr">
        <is>
          <t>Tanishq A</t>
        </is>
      </c>
      <c r="S355" t="inlineStr">
        <is>
          <t>-</t>
        </is>
      </c>
      <c r="T355" t="inlineStr">
        <is>
          <t>Mumbai</t>
        </is>
      </c>
      <c r="U355" t="inlineStr">
        <is>
          <t xml:space="preserve"> </t>
        </is>
      </c>
      <c r="V355" t="n">
        <v>1</v>
      </c>
      <c r="W355" t="n">
        <v>0</v>
      </c>
      <c r="X355" t="inlineStr">
        <is>
          <t>XXXXXX7584</t>
        </is>
      </c>
      <c r="Y355" s="72" t="n">
        <v>46326.52037037037</v>
      </c>
    </row>
    <row r="356">
      <c r="A356" s="39" t="inlineStr">
        <is>
          <t>6ae29d299da0666bd0db0c1c</t>
        </is>
      </c>
      <c r="B356" s="72" t="n">
        <v>46324.27853009259</v>
      </c>
      <c r="C356" s="70" t="n">
        <v>46324</v>
      </c>
      <c r="D356" t="inlineStr">
        <is>
          <t>2026-10</t>
        </is>
      </c>
      <c r="E356" t="inlineStr">
        <is>
          <t>Wk of 2026-10-26</t>
        </is>
      </c>
      <c r="F356" t="inlineStr">
        <is>
          <t>Attempt 1</t>
        </is>
      </c>
      <c r="G356" s="39" t="str">
        <f>IF(ISNUMBER(MATCH(F356,QualityStatuses,0)),"Quality Lead","Non-Quality Lead")</f>
        <v>Non-Quality Lead</v>
      </c>
      <c r="H356" s="39" t="str">
        <f>IFERROR(INDEX(CampTypes,MATCH(I356,CampList,0)),"Unattributed")</f>
        <v>New</v>
      </c>
      <c r="I356" t="inlineStr">
        <is>
          <t>ABO | Natuf | Leads | Unit Franchise | India | Oct26 | V1</t>
        </is>
      </c>
      <c r="J356" t="inlineStr">
        <is>
          <t>ABO | Natuf | Leads | Unit Franchise | India | Oct26 | V1</t>
        </is>
      </c>
      <c r="K356" t="inlineStr">
        <is>
          <t>Direct (campaign tagged in CRM)</t>
        </is>
      </c>
      <c r="L356" t="inlineStr">
        <is>
          <t>Natuf | LAL 1% | India | Jul26 | V1</t>
        </is>
      </c>
      <c r="M356" t="inlineStr">
        <is>
          <t>Natuf | LAL 1% | India | Jul26 | V1</t>
        </is>
      </c>
      <c r="N356" t="inlineStr">
        <is>
          <t>Natuf | Reel | Brand Ambassador | Heard Of Owning A Cafe | V1</t>
        </is>
      </c>
      <c r="O356" t="inlineStr">
        <is>
          <t>In House Natuf</t>
        </is>
      </c>
      <c r="P356" t="inlineStr">
        <is>
          <t>Facebook</t>
        </is>
      </c>
      <c r="Q356" t="inlineStr">
        <is>
          <t>Omkar Navge</t>
        </is>
      </c>
      <c r="R356" t="inlineStr">
        <is>
          <t>Shambhavi</t>
        </is>
      </c>
      <c r="S356" t="inlineStr">
        <is>
          <t>-</t>
        </is>
      </c>
      <c r="T356" t="inlineStr">
        <is>
          <t>asansol/chittaranjan</t>
        </is>
      </c>
      <c r="U356" t="inlineStr">
        <is>
          <t xml:space="preserve"> </t>
        </is>
      </c>
      <c r="V356" t="n">
        <v>2</v>
      </c>
      <c r="W356" t="n">
        <v>0</v>
      </c>
      <c r="X356" t="inlineStr">
        <is>
          <t>XXXXXX4248</t>
        </is>
      </c>
      <c r="Y356" s="72" t="n">
        <v>46326.52037037037</v>
      </c>
    </row>
    <row r="357">
      <c r="A357" s="39" t="inlineStr">
        <is>
          <t>6ae28dfe7a17a48fbdec0b16</t>
        </is>
      </c>
      <c r="B357" s="72" t="n">
        <v>46324.23358796296</v>
      </c>
      <c r="C357" s="70" t="n">
        <v>46324</v>
      </c>
      <c r="D357" t="inlineStr">
        <is>
          <t>2026-10</t>
        </is>
      </c>
      <c r="E357" t="inlineStr">
        <is>
          <t>Wk of 2026-10-26</t>
        </is>
      </c>
      <c r="F357" t="inlineStr">
        <is>
          <t>Lost</t>
        </is>
      </c>
      <c r="G357" s="39" t="str">
        <f>IF(ISNUMBER(MATCH(F357,QualityStatuses,0)),"Quality Lead","Non-Quality Lead")</f>
        <v>Non-Quality Lead</v>
      </c>
      <c r="H357" s="39" t="str">
        <f>IFERROR(INDEX(CampTypes,MATCH(I357,CampList,0)),"Unattributed")</f>
        <v>New</v>
      </c>
      <c r="I357" t="inlineStr">
        <is>
          <t>ABO | Natuf | Leads | Unit Franchise | India | Oct26 | V1</t>
        </is>
      </c>
      <c r="J357" t="inlineStr">
        <is>
          <t>ABO | Natuf | Leads | Unit Franchise | India | Oct26 | V1</t>
        </is>
      </c>
      <c r="K357" t="inlineStr">
        <is>
          <t>Direct (campaign tagged in CRM)</t>
        </is>
      </c>
      <c r="L357" t="inlineStr">
        <is>
          <t>Natuf | Broad | Tier1 + Growth Cities | Oct26 | V1</t>
        </is>
      </c>
      <c r="M357" t="inlineStr">
        <is>
          <t>Natuf | Broad | Tier1 + Growth Cities | Oct26 | V1</t>
        </is>
      </c>
      <c r="N357" t="inlineStr">
        <is>
          <t>Natuf | Reel | Brand Ambassador | Heard Of Owning A Cafe | V1</t>
        </is>
      </c>
      <c r="O357" t="inlineStr">
        <is>
          <t>In House Natuf</t>
        </is>
      </c>
      <c r="P357" t="inlineStr">
        <is>
          <t>Facebook</t>
        </is>
      </c>
      <c r="Q357" t="inlineStr">
        <is>
          <t>Marshal Malbari</t>
        </is>
      </c>
      <c r="R357" t="inlineStr">
        <is>
          <t>Rohit Kamble</t>
        </is>
      </c>
      <c r="S357" t="inlineStr">
        <is>
          <t>Timeline - Not Ready</t>
        </is>
      </c>
      <c r="T357" t="inlineStr">
        <is>
          <t>Ahmedabad</t>
        </is>
      </c>
      <c r="U357" t="inlineStr">
        <is>
          <t xml:space="preserve"> </t>
        </is>
      </c>
      <c r="V357" t="n">
        <v>1</v>
      </c>
      <c r="W357" t="n">
        <v>1</v>
      </c>
      <c r="X357" t="inlineStr">
        <is>
          <t>XXXXXX4443</t>
        </is>
      </c>
      <c r="Y357" s="72" t="n">
        <v>46326.52037037037</v>
      </c>
    </row>
    <row r="358">
      <c r="A358" s="39" t="inlineStr">
        <is>
          <t>6ae27ecbffd87a94c2dec11f</t>
        </is>
      </c>
      <c r="B358" s="72" t="n">
        <v>46324.18855324074</v>
      </c>
      <c r="C358" s="70" t="n">
        <v>46324</v>
      </c>
      <c r="D358" t="inlineStr">
        <is>
          <t>2026-10</t>
        </is>
      </c>
      <c r="E358" t="inlineStr">
        <is>
          <t>Wk of 2026-10-26</t>
        </is>
      </c>
      <c r="F358" t="inlineStr">
        <is>
          <t>Lost</t>
        </is>
      </c>
      <c r="G358" s="39" t="str">
        <f>IF(ISNUMBER(MATCH(F358,QualityStatuses,0)),"Quality Lead","Non-Quality Lead")</f>
        <v>Non-Quality Lead</v>
      </c>
      <c r="H358" s="39" t="str">
        <f>IFERROR(INDEX(CampTypes,MATCH(I358,CampList,0)),"Unattributed")</f>
        <v>New</v>
      </c>
      <c r="I358" t="inlineStr">
        <is>
          <t>ABO | Natuf | Leads | Unit Franchise | India | Oct26 | V1</t>
        </is>
      </c>
      <c r="J358" t="inlineStr">
        <is>
          <t>ABO | Natuf | Leads | Unit Franchise | India | Oct26 | V1</t>
        </is>
      </c>
      <c r="K358" t="inlineStr">
        <is>
          <t>Direct (campaign tagged in CRM)</t>
        </is>
      </c>
      <c r="L358" t="inlineStr">
        <is>
          <t>Natuf | Business Owners | Tier1 + Growth Cities | Oct26 | V1</t>
        </is>
      </c>
      <c r="M358" t="inlineStr">
        <is>
          <t>Natuf | Business Owners | Tier1 + Growth Cities | Oct26 | V1</t>
        </is>
      </c>
      <c r="N358" t="inlineStr">
        <is>
          <t>Natuf | Reel | Brand Ambassador | Heard Of Owning A Cafe | V1</t>
        </is>
      </c>
      <c r="O358" t="inlineStr">
        <is>
          <t>In House Natuf</t>
        </is>
      </c>
      <c r="P358" t="inlineStr">
        <is>
          <t>Facebook</t>
        </is>
      </c>
      <c r="Q358" t="inlineStr">
        <is>
          <t>Omkar Navge</t>
        </is>
      </c>
      <c r="R358" t="inlineStr">
        <is>
          <t>Somya</t>
        </is>
      </c>
      <c r="S358" t="inlineStr">
        <is>
          <t>Not Interested</t>
        </is>
      </c>
      <c r="T358" t="inlineStr">
        <is>
          <t>Delhi</t>
        </is>
      </c>
      <c r="U358" t="inlineStr">
        <is>
          <t xml:space="preserve"> </t>
        </is>
      </c>
      <c r="V358" t="n">
        <v>1</v>
      </c>
      <c r="W358" t="n">
        <v>1</v>
      </c>
      <c r="X358" t="inlineStr">
        <is>
          <t>XXXXXX8277</t>
        </is>
      </c>
      <c r="Y358" s="72" t="n">
        <v>46326.52037037037</v>
      </c>
    </row>
    <row r="359">
      <c r="A359" s="39" t="inlineStr">
        <is>
          <t>6ae27a002894d57eb3eabf27</t>
        </is>
      </c>
      <c r="B359" s="72" t="n">
        <v>46324.17435185185</v>
      </c>
      <c r="C359" s="70" t="n">
        <v>46324</v>
      </c>
      <c r="D359" t="inlineStr">
        <is>
          <t>2026-10</t>
        </is>
      </c>
      <c r="E359" t="inlineStr">
        <is>
          <t>Wk of 2026-10-26</t>
        </is>
      </c>
      <c r="F359" t="inlineStr">
        <is>
          <t>Attempt 2</t>
        </is>
      </c>
      <c r="G359" s="39" t="str">
        <f>IF(ISNUMBER(MATCH(F359,QualityStatuses,0)),"Quality Lead","Non-Quality Lead")</f>
        <v>Non-Quality Lead</v>
      </c>
      <c r="H359" s="39" t="str">
        <f>IFERROR(INDEX(CampTypes,MATCH(I359,CampList,0)),"Unattributed")</f>
        <v>New</v>
      </c>
      <c r="I359" t="inlineStr">
        <is>
          <t>ABO | Natuf | Leads | Unit Franchise | India | Oct26 | V1</t>
        </is>
      </c>
      <c r="J359" t="inlineStr">
        <is>
          <t>ABO | Natuf | Leads | Unit Franchise | India | Oct26 | V1</t>
        </is>
      </c>
      <c r="K359" t="inlineStr">
        <is>
          <t>Direct (campaign tagged in CRM)</t>
        </is>
      </c>
      <c r="L359" t="inlineStr">
        <is>
          <t>Natuf | Investors | Tier1 + Growth Cities | Oct26 | V1</t>
        </is>
      </c>
      <c r="M359" t="inlineStr">
        <is>
          <t>Natuf | Investors | Tier1 + Growth Cities | Oct26 | V1</t>
        </is>
      </c>
      <c r="N359" t="inlineStr">
        <is>
          <t>Natuf | Reel | Brand Ambassador | Heard Of Owning A Cafe | V1</t>
        </is>
      </c>
      <c r="O359" t="inlineStr">
        <is>
          <t>In House Natuf</t>
        </is>
      </c>
      <c r="P359" t="inlineStr">
        <is>
          <t>Facebook</t>
        </is>
      </c>
      <c r="Q359" t="inlineStr">
        <is>
          <t>Marshal Malbari</t>
        </is>
      </c>
      <c r="R359" t="inlineStr">
        <is>
          <t>Drishti Lodhia</t>
        </is>
      </c>
      <c r="S359" t="inlineStr">
        <is>
          <t>-</t>
        </is>
      </c>
      <c r="T359" t="inlineStr">
        <is>
          <t>Bhavnagar</t>
        </is>
      </c>
      <c r="U359" t="inlineStr">
        <is>
          <t xml:space="preserve"> </t>
        </is>
      </c>
      <c r="V359" t="n">
        <v>3</v>
      </c>
      <c r="W359" t="n">
        <v>2</v>
      </c>
      <c r="X359" t="inlineStr">
        <is>
          <t>XXXXXX0303</t>
        </is>
      </c>
      <c r="Y359" s="72" t="n">
        <v>46326.52037037037</v>
      </c>
    </row>
    <row r="360">
      <c r="A360" s="39" t="inlineStr">
        <is>
          <t>6ae2726182368d9684507759</t>
        </is>
      </c>
      <c r="B360" s="72" t="n">
        <v>46324.15177083333</v>
      </c>
      <c r="C360" s="70" t="n">
        <v>46324</v>
      </c>
      <c r="D360" t="inlineStr">
        <is>
          <t>2026-10</t>
        </is>
      </c>
      <c r="E360" t="inlineStr">
        <is>
          <t>Wk of 2026-10-26</t>
        </is>
      </c>
      <c r="F360" t="inlineStr">
        <is>
          <t>Attempt 2</t>
        </is>
      </c>
      <c r="G360" s="39" t="str">
        <f>IF(ISNUMBER(MATCH(F360,QualityStatuses,0)),"Quality Lead","Non-Quality Lead")</f>
        <v>Non-Quality Lead</v>
      </c>
      <c r="H360" s="39" t="str">
        <f>IFERROR(INDEX(CampTypes,MATCH(I360,CampList,0)),"Unattributed")</f>
        <v>New</v>
      </c>
      <c r="I360" t="inlineStr">
        <is>
          <t>ABO | Natuf | Leads | Master Franchise | India | Oct26 | V1</t>
        </is>
      </c>
      <c r="J360" t="inlineStr">
        <is>
          <t>ABO | Natuf | Leads | Master Franchise | India | Oct26 | V1</t>
        </is>
      </c>
      <c r="K360" t="inlineStr">
        <is>
          <t>Direct (campaign tagged in CRM)</t>
        </is>
      </c>
      <c r="L360" t="inlineStr">
        <is>
          <t>Natuf | Investors | Tier1 + Growth Cities | Oct26 | V1</t>
        </is>
      </c>
      <c r="M360" t="inlineStr">
        <is>
          <t>Natuf | Investors | Tier1 + Growth Cities | Oct26 | V1</t>
        </is>
      </c>
      <c r="N360" t="inlineStr">
        <is>
          <t>Natuf | Static | Become A Levantine Food | V1</t>
        </is>
      </c>
      <c r="O360" t="inlineStr">
        <is>
          <t>Natuf_MF</t>
        </is>
      </c>
      <c r="P360" t="inlineStr">
        <is>
          <t>Facebook</t>
        </is>
      </c>
      <c r="Q360" t="inlineStr">
        <is>
          <t>Marshal Malbari</t>
        </is>
      </c>
      <c r="R360" t="inlineStr">
        <is>
          <t>Rinkita Virvani</t>
        </is>
      </c>
      <c r="S360" t="inlineStr">
        <is>
          <t>-</t>
        </is>
      </c>
      <c r="T360" t="inlineStr">
        <is>
          <t>18</t>
        </is>
      </c>
      <c r="U360" t="inlineStr">
        <is>
          <t xml:space="preserve"> </t>
        </is>
      </c>
      <c r="V360" t="n">
        <v>2</v>
      </c>
      <c r="W360" t="n">
        <v>0</v>
      </c>
      <c r="X360" t="inlineStr">
        <is>
          <t>XXXXXX0919</t>
        </is>
      </c>
      <c r="Y360" s="72" t="n">
        <v>46326.52037037037</v>
      </c>
    </row>
    <row r="361">
      <c r="A361" s="39" t="inlineStr">
        <is>
          <t>6ae27095d3e9888b60845a25</t>
        </is>
      </c>
      <c r="B361" s="72" t="n">
        <v>46324.14644675926</v>
      </c>
      <c r="C361" s="70" t="n">
        <v>46324</v>
      </c>
      <c r="D361" t="inlineStr">
        <is>
          <t>2026-10</t>
        </is>
      </c>
      <c r="E361" t="inlineStr">
        <is>
          <t>Wk of 2026-10-26</t>
        </is>
      </c>
      <c r="F361" t="inlineStr">
        <is>
          <t>Details Shared</t>
        </is>
      </c>
      <c r="G361" s="39" t="str">
        <f>IF(ISNUMBER(MATCH(F361,QualityStatuses,0)),"Quality Lead","Non-Quality Lead")</f>
        <v>Quality Lead</v>
      </c>
      <c r="H361" s="39" t="str">
        <f>IFERROR(INDEX(CampTypes,MATCH(I361,CampList,0)),"Unattributed")</f>
        <v>New</v>
      </c>
      <c r="I361" t="inlineStr">
        <is>
          <t>ABO | Natuf | Leads | Unit Franchise | India | Oct26 | V1</t>
        </is>
      </c>
      <c r="J361" t="inlineStr">
        <is>
          <t>ABO | Natuf | Leads | Unit Franchise | India | Oct26 | V1</t>
        </is>
      </c>
      <c r="K361" t="inlineStr">
        <is>
          <t>Direct (campaign tagged in CRM)</t>
        </is>
      </c>
      <c r="L361" t="inlineStr">
        <is>
          <t>Natuf | Broad | Tier1 + Growth Cities | Oct26 | V1</t>
        </is>
      </c>
      <c r="M361" t="inlineStr">
        <is>
          <t>Natuf | Broad | Tier1 + Growth Cities | Oct26 | V1</t>
        </is>
      </c>
      <c r="N361" t="inlineStr">
        <is>
          <t>Natuf | Reel | Brand Ambassador | Heard Of Owning A Cafe | V1</t>
        </is>
      </c>
      <c r="O361" t="inlineStr">
        <is>
          <t>In House Natuf</t>
        </is>
      </c>
      <c r="P361" t="inlineStr">
        <is>
          <t>Facebook</t>
        </is>
      </c>
      <c r="Q361" t="inlineStr">
        <is>
          <t>Omkar Navge</t>
        </is>
      </c>
      <c r="R361" t="inlineStr">
        <is>
          <t>Somya</t>
        </is>
      </c>
      <c r="S361" t="inlineStr">
        <is>
          <t>-</t>
        </is>
      </c>
      <c r="T361" t="inlineStr">
        <is>
          <t>Mumbai</t>
        </is>
      </c>
      <c r="U361" t="inlineStr">
        <is>
          <t xml:space="preserve"> </t>
        </is>
      </c>
      <c r="V361" t="n">
        <v>1</v>
      </c>
      <c r="W361" t="n">
        <v>1</v>
      </c>
      <c r="X361" t="inlineStr">
        <is>
          <t>XXXXXX9091</t>
        </is>
      </c>
      <c r="Y361" s="72" t="n">
        <v>46326.52037037037</v>
      </c>
    </row>
    <row r="362">
      <c r="A362" s="39" t="inlineStr">
        <is>
          <t>6ae26332319c6d5750f5ffe2</t>
        </is>
      </c>
      <c r="B362" s="72" t="n">
        <v>46324.10678240741</v>
      </c>
      <c r="C362" s="70" t="n">
        <v>46324</v>
      </c>
      <c r="D362" t="inlineStr">
        <is>
          <t>2026-10</t>
        </is>
      </c>
      <c r="E362" t="inlineStr">
        <is>
          <t>Wk of 2026-10-26</t>
        </is>
      </c>
      <c r="F362" t="inlineStr">
        <is>
          <t>Connected</t>
        </is>
      </c>
      <c r="G362" s="39" t="str">
        <f>IF(ISNUMBER(MATCH(F362,QualityStatuses,0)),"Quality Lead","Non-Quality Lead")</f>
        <v>Non-Quality Lead</v>
      </c>
      <c r="H362" s="39" t="str">
        <f>IFERROR(INDEX(CampTypes,MATCH(I362,CampList,0)),"Unattributed")</f>
        <v>New</v>
      </c>
      <c r="I362" t="inlineStr">
        <is>
          <t>ABO | Natuf | Leads | Unit Franchise | India | Oct26 | V1</t>
        </is>
      </c>
      <c r="J362" t="inlineStr">
        <is>
          <t>ABO | Natuf | Leads | Unit Franchise | India | Oct26 | V1</t>
        </is>
      </c>
      <c r="K362" t="inlineStr">
        <is>
          <t>Direct (campaign tagged in CRM)</t>
        </is>
      </c>
      <c r="L362" t="inlineStr">
        <is>
          <t>Natuf | Business Owners | Tier1 + Growth Cities | Oct26 | V1</t>
        </is>
      </c>
      <c r="M362" t="inlineStr">
        <is>
          <t>Natuf | Business Owners | Tier1 + Growth Cities | Oct26 | V1</t>
        </is>
      </c>
      <c r="N362" t="inlineStr">
        <is>
          <t>Natuf | Reel | Brand Ambassador | Heard Of Owning A Cafe | V1</t>
        </is>
      </c>
      <c r="O362" t="inlineStr">
        <is>
          <t>In House Natuf</t>
        </is>
      </c>
      <c r="P362" t="inlineStr">
        <is>
          <t>Facebook</t>
        </is>
      </c>
      <c r="Q362" t="inlineStr">
        <is>
          <t>Omkar Navge</t>
        </is>
      </c>
      <c r="R362" t="inlineStr">
        <is>
          <t>Shambhavi</t>
        </is>
      </c>
      <c r="S362" t="inlineStr">
        <is>
          <t>-</t>
        </is>
      </c>
      <c r="T362" t="inlineStr">
        <is>
          <t>New Delhi</t>
        </is>
      </c>
      <c r="U362" t="inlineStr">
        <is>
          <t xml:space="preserve"> </t>
        </is>
      </c>
      <c r="V362" t="n">
        <v>1</v>
      </c>
      <c r="W362" t="n">
        <v>1</v>
      </c>
      <c r="X362" t="inlineStr">
        <is>
          <t>XXXXXX2123</t>
        </is>
      </c>
      <c r="Y362" s="72" t="n">
        <v>46326.53065972222</v>
      </c>
    </row>
    <row r="363">
      <c r="A363" s="39" t="inlineStr">
        <is>
          <t>6ae25dc665b83f4d56f61328</t>
        </is>
      </c>
      <c r="B363" s="72" t="n">
        <v>46324.09071759259</v>
      </c>
      <c r="C363" s="70" t="n">
        <v>46324</v>
      </c>
      <c r="D363" t="inlineStr">
        <is>
          <t>2026-10</t>
        </is>
      </c>
      <c r="E363" t="inlineStr">
        <is>
          <t>Wk of 2026-10-26</t>
        </is>
      </c>
      <c r="F363" t="inlineStr">
        <is>
          <t>Details Shared</t>
        </is>
      </c>
      <c r="G363" s="39" t="str">
        <f>IF(ISNUMBER(MATCH(F363,QualityStatuses,0)),"Quality Lead","Non-Quality Lead")</f>
        <v>Quality Lead</v>
      </c>
      <c r="H363" s="39" t="str">
        <f>IFERROR(INDEX(CampTypes,MATCH(I363,CampList,0)),"Unattributed")</f>
        <v>New</v>
      </c>
      <c r="I363" t="inlineStr">
        <is>
          <t>ABO | Natuf | Leads | Unit Franchise | India | Oct26 | V1</t>
        </is>
      </c>
      <c r="J363" t="inlineStr">
        <is>
          <t>ABO | Natuf | Leads | Unit Franchise | India | Oct26 | V1</t>
        </is>
      </c>
      <c r="K363" t="inlineStr">
        <is>
          <t>Direct (campaign tagged in CRM)</t>
        </is>
      </c>
      <c r="L363" t="inlineStr">
        <is>
          <t>Natuf | Investors | Tier1 + Growth Cities | Oct26 | V1</t>
        </is>
      </c>
      <c r="M363" t="inlineStr">
        <is>
          <t>Natuf | Investors | Tier1 + Growth Cities | Oct26 | V1</t>
        </is>
      </c>
      <c r="N363" t="inlineStr">
        <is>
          <t>Natuf | Reel | Brand Ambassador | Heard Of Owning A Cafe | V1</t>
        </is>
      </c>
      <c r="O363" t="inlineStr">
        <is>
          <t>In House Natuf</t>
        </is>
      </c>
      <c r="P363" t="inlineStr">
        <is>
          <t>Facebook</t>
        </is>
      </c>
      <c r="Q363" t="inlineStr">
        <is>
          <t>Vikas Pathak</t>
        </is>
      </c>
      <c r="R363" t="inlineStr">
        <is>
          <t>Hriday Jindal</t>
        </is>
      </c>
      <c r="S363" t="inlineStr">
        <is>
          <t>-</t>
        </is>
      </c>
      <c r="T363" t="inlineStr">
        <is>
          <t>Ulwe, Navi Mumbai</t>
        </is>
      </c>
      <c r="U363" t="inlineStr">
        <is>
          <t xml:space="preserve"> </t>
        </is>
      </c>
      <c r="V363" t="n">
        <v>2</v>
      </c>
      <c r="W363" t="n">
        <v>2</v>
      </c>
      <c r="X363" t="inlineStr">
        <is>
          <t>XXXXXX6529</t>
        </is>
      </c>
      <c r="Y363" s="72" t="n">
        <v>46326.52037037037</v>
      </c>
    </row>
    <row r="364">
      <c r="A364" s="39" t="inlineStr">
        <is>
          <t>6ae24de42c7d03f5470d04b2</t>
        </is>
      </c>
      <c r="B364" s="72" t="n">
        <v>46324.0436574074</v>
      </c>
      <c r="C364" s="70" t="n">
        <v>46324</v>
      </c>
      <c r="D364" t="inlineStr">
        <is>
          <t>2026-10</t>
        </is>
      </c>
      <c r="E364" t="inlineStr">
        <is>
          <t>Wk of 2026-10-26</t>
        </is>
      </c>
      <c r="F364" t="inlineStr">
        <is>
          <t>Attempt 1</t>
        </is>
      </c>
      <c r="G364" s="39" t="str">
        <f>IF(ISNUMBER(MATCH(F364,QualityStatuses,0)),"Quality Lead","Non-Quality Lead")</f>
        <v>Non-Quality Lead</v>
      </c>
      <c r="H364" s="39" t="str">
        <f>IFERROR(INDEX(CampTypes,MATCH(I364,CampList,0)),"Unattributed")</f>
        <v>New</v>
      </c>
      <c r="I364" t="inlineStr">
        <is>
          <t>ABO | Natuf | Leads | Unit Franchise | India | Oct26 | V1</t>
        </is>
      </c>
      <c r="J364" t="inlineStr">
        <is>
          <t>ABO | Natuf | Leads | Unit Franchise | India | Oct26 | V1</t>
        </is>
      </c>
      <c r="K364" t="inlineStr">
        <is>
          <t>Direct (campaign tagged in CRM)</t>
        </is>
      </c>
      <c r="L364" t="inlineStr">
        <is>
          <t>Natuf | Investors | Tier1 + Growth Cities | Oct26 | V1</t>
        </is>
      </c>
      <c r="M364" t="inlineStr">
        <is>
          <t>Natuf | Investors | Tier1 + Growth Cities | Oct26 | V1</t>
        </is>
      </c>
      <c r="N364" t="inlineStr">
        <is>
          <t>Natuf | Reel | Brand Ambassador | Heard Of Owning A Cafe | V1</t>
        </is>
      </c>
      <c r="O364" t="inlineStr">
        <is>
          <t>In House Natuf</t>
        </is>
      </c>
      <c r="P364" t="inlineStr">
        <is>
          <t>Facebook</t>
        </is>
      </c>
      <c r="Q364" t="inlineStr">
        <is>
          <t>Vikas Pathak</t>
        </is>
      </c>
      <c r="R364" t="inlineStr">
        <is>
          <t xml:space="preserve">Karan </t>
        </is>
      </c>
      <c r="S364" t="inlineStr">
        <is>
          <t>-</t>
        </is>
      </c>
      <c r="T364" t="inlineStr">
        <is>
          <t>Ranchi</t>
        </is>
      </c>
      <c r="U364" t="inlineStr">
        <is>
          <t xml:space="preserve"> </t>
        </is>
      </c>
      <c r="V364" t="n">
        <v>3</v>
      </c>
      <c r="W364" t="n">
        <v>1</v>
      </c>
      <c r="X364" t="inlineStr">
        <is>
          <t>XXXXXX0806</t>
        </is>
      </c>
      <c r="Y364" s="72" t="n">
        <v>46326.52037037037</v>
      </c>
    </row>
    <row r="365">
      <c r="A365" s="39" t="inlineStr">
        <is>
          <t>6ae249471da50aeeaef7dda3</t>
        </is>
      </c>
      <c r="B365" s="72" t="n">
        <v>46324.02998842593</v>
      </c>
      <c r="C365" s="70" t="n">
        <v>46324</v>
      </c>
      <c r="D365" t="inlineStr">
        <is>
          <t>2026-10</t>
        </is>
      </c>
      <c r="E365" t="inlineStr">
        <is>
          <t>Wk of 2026-10-26</t>
        </is>
      </c>
      <c r="F365" t="inlineStr">
        <is>
          <t>Attempt 1</t>
        </is>
      </c>
      <c r="G365" s="39" t="str">
        <f>IF(ISNUMBER(MATCH(F365,QualityStatuses,0)),"Quality Lead","Non-Quality Lead")</f>
        <v>Non-Quality Lead</v>
      </c>
      <c r="H365" s="39" t="str">
        <f>IFERROR(INDEX(CampTypes,MATCH(I365,CampList,0)),"Unattributed")</f>
        <v>New</v>
      </c>
      <c r="I365" t="inlineStr">
        <is>
          <t>ABO | Natuf | Leads | Master Franchise | India | Oct26 | V1</t>
        </is>
      </c>
      <c r="J365" t="inlineStr">
        <is>
          <t>ABO | Natuf | Leads | Master Franchise | India | Oct26 | V1</t>
        </is>
      </c>
      <c r="K365" t="inlineStr">
        <is>
          <t>Direct (campaign tagged in CRM)</t>
        </is>
      </c>
      <c r="L365" t="inlineStr">
        <is>
          <t>Natuf | Business Owners | Tier1 + Growth Cities | Oct26 | V1</t>
        </is>
      </c>
      <c r="M365" t="inlineStr">
        <is>
          <t>Natuf | Business Owners | Tier1 + Growth Cities | Oct26 | V1</t>
        </is>
      </c>
      <c r="N365" t="inlineStr">
        <is>
          <t>Natuf | Static | Become A Levantine Food | V1</t>
        </is>
      </c>
      <c r="O365" t="inlineStr">
        <is>
          <t>Natuf_MF</t>
        </is>
      </c>
      <c r="P365" t="inlineStr">
        <is>
          <t>Facebook</t>
        </is>
      </c>
      <c r="Q365" t="inlineStr">
        <is>
          <t>Marshal Malbari</t>
        </is>
      </c>
      <c r="R365" t="inlineStr">
        <is>
          <t>Pammi Roy</t>
        </is>
      </c>
      <c r="S365" t="inlineStr">
        <is>
          <t>-</t>
        </is>
      </c>
      <c r="T365" t="inlineStr">
        <is>
          <t>Palamu</t>
        </is>
      </c>
      <c r="U365" t="inlineStr">
        <is>
          <t xml:space="preserve"> </t>
        </is>
      </c>
      <c r="V365" t="n">
        <v>1</v>
      </c>
      <c r="W365" t="n">
        <v>0</v>
      </c>
      <c r="X365" t="inlineStr">
        <is>
          <t>XXXXXX1196</t>
        </is>
      </c>
      <c r="Y365" s="72" t="n">
        <v>46326.52037037037</v>
      </c>
    </row>
    <row r="366">
      <c r="A366" s="39" t="inlineStr">
        <is>
          <t>6ae244b42399fd040b98531f</t>
        </is>
      </c>
      <c r="B366" s="72" t="n">
        <v>46324.01643518519</v>
      </c>
      <c r="C366" s="70" t="n">
        <v>46324</v>
      </c>
      <c r="D366" t="inlineStr">
        <is>
          <t>2026-10</t>
        </is>
      </c>
      <c r="E366" t="inlineStr">
        <is>
          <t>Wk of 2026-10-26</t>
        </is>
      </c>
      <c r="F366" t="inlineStr">
        <is>
          <t>Follow-Up</t>
        </is>
      </c>
      <c r="G366" s="39" t="str">
        <f>IF(ISNUMBER(MATCH(F366,QualityStatuses,0)),"Quality Lead","Non-Quality Lead")</f>
        <v>Quality Lead</v>
      </c>
      <c r="H366" s="39" t="str">
        <f>IFERROR(INDEX(CampTypes,MATCH(I366,CampList,0)),"Unattributed")</f>
        <v>New</v>
      </c>
      <c r="I366" t="inlineStr">
        <is>
          <t>ABO | Natuf | Leads | Unit Franchise | India | Oct26 | V1</t>
        </is>
      </c>
      <c r="J366" t="inlineStr">
        <is>
          <t>ABO | Natuf | Leads | Unit Franchise | India | Oct26 | V1</t>
        </is>
      </c>
      <c r="K366" t="inlineStr">
        <is>
          <t>Direct (campaign tagged in CRM)</t>
        </is>
      </c>
      <c r="L366" t="inlineStr">
        <is>
          <t>Natuf | Broad | Tier1 + Growth Cities | Oct26 | V1</t>
        </is>
      </c>
      <c r="M366" t="inlineStr">
        <is>
          <t>Natuf | Broad | Tier1 + Growth Cities | Oct26 | V1</t>
        </is>
      </c>
      <c r="N366" t="inlineStr">
        <is>
          <t>Natuf | Reel | Brand Ambassador | Heard Of Owning A Cafe | V1</t>
        </is>
      </c>
      <c r="O366" t="inlineStr">
        <is>
          <t>In House Natuf</t>
        </is>
      </c>
      <c r="P366" t="inlineStr">
        <is>
          <t>Facebook</t>
        </is>
      </c>
      <c r="Q366" t="inlineStr">
        <is>
          <t>Omkar Navge</t>
        </is>
      </c>
      <c r="R366" t="inlineStr">
        <is>
          <t>Somya</t>
        </is>
      </c>
      <c r="S366" t="inlineStr">
        <is>
          <t>-</t>
        </is>
      </c>
      <c r="T366" t="inlineStr">
        <is>
          <t>Amravati</t>
        </is>
      </c>
      <c r="U366" t="inlineStr">
        <is>
          <t xml:space="preserve"> </t>
        </is>
      </c>
      <c r="V366" t="n">
        <v>1</v>
      </c>
      <c r="W366" t="n">
        <v>1</v>
      </c>
      <c r="X366" t="inlineStr">
        <is>
          <t>XXXXXX6227</t>
        </is>
      </c>
      <c r="Y366" s="72" t="n">
        <v>46326.52037037037</v>
      </c>
    </row>
    <row r="367">
      <c r="A367" s="39" t="inlineStr">
        <is>
          <t>6ae243719c097a6225f5c37d</t>
        </is>
      </c>
      <c r="B367" s="72" t="n">
        <v>46324.01269675926</v>
      </c>
      <c r="C367" s="70" t="n">
        <v>46324</v>
      </c>
      <c r="D367" t="inlineStr">
        <is>
          <t>2026-10</t>
        </is>
      </c>
      <c r="E367" t="inlineStr">
        <is>
          <t>Wk of 2026-10-26</t>
        </is>
      </c>
      <c r="F367" t="inlineStr">
        <is>
          <t>Details Shared</t>
        </is>
      </c>
      <c r="G367" s="39" t="str">
        <f>IF(ISNUMBER(MATCH(F367,QualityStatuses,0)),"Quality Lead","Non-Quality Lead")</f>
        <v>Quality Lead</v>
      </c>
      <c r="H367" s="39" t="str">
        <f>IFERROR(INDEX(CampTypes,MATCH(I367,CampList,0)),"Unattributed")</f>
        <v>New</v>
      </c>
      <c r="I367" t="inlineStr">
        <is>
          <t>ABO | Natuf | Leads | Unit Franchise | India | Oct26 | V1</t>
        </is>
      </c>
      <c r="J367" t="inlineStr">
        <is>
          <t>ABO | Natuf | Leads | Unit Franchise | India | Oct26 | V1</t>
        </is>
      </c>
      <c r="K367" t="inlineStr">
        <is>
          <t>Direct (campaign tagged in CRM)</t>
        </is>
      </c>
      <c r="L367" t="inlineStr">
        <is>
          <t>Natuf | LAL 1% | India | Jul26 | V1</t>
        </is>
      </c>
      <c r="M367" t="inlineStr">
        <is>
          <t>Natuf | LAL 1% | India | Jul26 | V1</t>
        </is>
      </c>
      <c r="N367" t="inlineStr">
        <is>
          <t>Natuf | Reel | Brand Ambassador | Heard Of Owning A Cafe | V1</t>
        </is>
      </c>
      <c r="O367" t="inlineStr">
        <is>
          <t>In House Natuf</t>
        </is>
      </c>
      <c r="P367" t="inlineStr">
        <is>
          <t>Facebook</t>
        </is>
      </c>
      <c r="Q367" t="inlineStr">
        <is>
          <t>Vikas Pathak</t>
        </is>
      </c>
      <c r="R367" t="inlineStr">
        <is>
          <t>Anish kaundal</t>
        </is>
      </c>
      <c r="S367" t="inlineStr">
        <is>
          <t>-</t>
        </is>
      </c>
      <c r="T367" t="inlineStr">
        <is>
          <t>Gondal</t>
        </is>
      </c>
      <c r="U367" t="inlineStr">
        <is>
          <t xml:space="preserve"> </t>
        </is>
      </c>
      <c r="V367" t="n">
        <v>0</v>
      </c>
      <c r="W367" t="n">
        <v>0</v>
      </c>
      <c r="X367" t="inlineStr">
        <is>
          <t>XXXXXX2100</t>
        </is>
      </c>
      <c r="Y367" s="72" t="n">
        <v>46326.52037037037</v>
      </c>
    </row>
    <row r="368">
      <c r="A368" s="39" t="inlineStr">
        <is>
          <t>6ae24336e9b29dad18f4800b</t>
        </is>
      </c>
      <c r="B368" s="72" t="n">
        <v>46324.01201388889</v>
      </c>
      <c r="C368" s="70" t="n">
        <v>46324</v>
      </c>
      <c r="D368" t="inlineStr">
        <is>
          <t>2026-10</t>
        </is>
      </c>
      <c r="E368" t="inlineStr">
        <is>
          <t>Wk of 2026-10-26</t>
        </is>
      </c>
      <c r="F368" t="inlineStr">
        <is>
          <t>Attempt 1</t>
        </is>
      </c>
      <c r="G368" s="39" t="str">
        <f>IF(ISNUMBER(MATCH(F368,QualityStatuses,0)),"Quality Lead","Non-Quality Lead")</f>
        <v>Non-Quality Lead</v>
      </c>
      <c r="H368" s="39" t="str">
        <f>IFERROR(INDEX(CampTypes,MATCH(I368,CampList,0)),"Unattributed")</f>
        <v>New</v>
      </c>
      <c r="I368" t="inlineStr">
        <is>
          <t>ABO | Natuf | Leads | Unit Franchise | India | Oct26 | V1</t>
        </is>
      </c>
      <c r="J368" t="inlineStr">
        <is>
          <t>ABO | Natuf | Leads | Unit Franchise | India | Oct26 | V1</t>
        </is>
      </c>
      <c r="K368" t="inlineStr">
        <is>
          <t>Direct (campaign tagged in CRM)</t>
        </is>
      </c>
      <c r="L368" t="inlineStr">
        <is>
          <t>Natuf | LAL 1% | India | Jul26 | V1</t>
        </is>
      </c>
      <c r="M368" t="inlineStr">
        <is>
          <t>Natuf | LAL 1% | India | Jul26 | V1</t>
        </is>
      </c>
      <c r="N368" t="inlineStr">
        <is>
          <t>Natuf | Reel | Brand Ambassador | Heard Of Owning A Cafe | V1</t>
        </is>
      </c>
      <c r="O368" t="inlineStr">
        <is>
          <t>In House Natuf</t>
        </is>
      </c>
      <c r="P368" t="inlineStr">
        <is>
          <t>Facebook</t>
        </is>
      </c>
      <c r="Q368" t="inlineStr">
        <is>
          <t>Omkar Navge</t>
        </is>
      </c>
      <c r="R368" t="inlineStr">
        <is>
          <t>Somya</t>
        </is>
      </c>
      <c r="S368" t="inlineStr">
        <is>
          <t>-</t>
        </is>
      </c>
      <c r="T368" t="inlineStr">
        <is>
          <t>Udaipur</t>
        </is>
      </c>
      <c r="U368" t="inlineStr">
        <is>
          <t xml:space="preserve"> </t>
        </is>
      </c>
      <c r="V368" t="n">
        <v>2</v>
      </c>
      <c r="W368" t="n">
        <v>0</v>
      </c>
      <c r="X368" t="inlineStr">
        <is>
          <t>XXXXXX1821</t>
        </is>
      </c>
      <c r="Y368" s="72" t="n">
        <v>46326.52037037037</v>
      </c>
    </row>
    <row r="369">
      <c r="A369" s="39" t="inlineStr">
        <is>
          <t>6ae23e21df9d287131484fab</t>
        </is>
      </c>
      <c r="B369" s="72" t="n">
        <v>46323.99695601852</v>
      </c>
      <c r="C369" s="70" t="n">
        <v>46323</v>
      </c>
      <c r="D369" t="inlineStr">
        <is>
          <t>2026-10</t>
        </is>
      </c>
      <c r="E369" t="inlineStr">
        <is>
          <t>Wk of 2026-10-26</t>
        </is>
      </c>
      <c r="F369" t="inlineStr">
        <is>
          <t>Details Shared</t>
        </is>
      </c>
      <c r="G369" s="39" t="str">
        <f>IF(ISNUMBER(MATCH(F369,QualityStatuses,0)),"Quality Lead","Non-Quality Lead")</f>
        <v>Quality Lead</v>
      </c>
      <c r="H369" s="39" t="str">
        <f>IFERROR(INDEX(CampTypes,MATCH(I369,CampList,0)),"Unattributed")</f>
        <v>New</v>
      </c>
      <c r="I369" t="inlineStr">
        <is>
          <t>ABO | Natuf | Leads | Unit Franchise | India | Oct26 | V1</t>
        </is>
      </c>
      <c r="J369" t="inlineStr">
        <is>
          <t>ABO | Natuf | Leads | Unit Franchise | India | Oct26 | V1</t>
        </is>
      </c>
      <c r="K369" t="inlineStr">
        <is>
          <t>Direct (campaign tagged in CRM)</t>
        </is>
      </c>
      <c r="L369" t="inlineStr">
        <is>
          <t>Natuf | Broad | Tier1 + Growth Cities | Oct26 | V1</t>
        </is>
      </c>
      <c r="M369" t="inlineStr">
        <is>
          <t>Natuf | Broad | Tier1 + Growth Cities | Oct26 | V1</t>
        </is>
      </c>
      <c r="N369" t="inlineStr">
        <is>
          <t>Natuf | Reel | Brand Ambassador | Heard Of Owning A Cafe | V1</t>
        </is>
      </c>
      <c r="O369" t="inlineStr">
        <is>
          <t>In House Natuf</t>
        </is>
      </c>
      <c r="P369" t="inlineStr">
        <is>
          <t>Facebook</t>
        </is>
      </c>
      <c r="Q369" t="inlineStr">
        <is>
          <t>Omkar Navge</t>
        </is>
      </c>
      <c r="R369" t="inlineStr">
        <is>
          <t>Shambhavi</t>
        </is>
      </c>
      <c r="S369" t="inlineStr">
        <is>
          <t>-</t>
        </is>
      </c>
      <c r="T369" t="inlineStr">
        <is>
          <t>Bangalore</t>
        </is>
      </c>
      <c r="U369" t="inlineStr">
        <is>
          <t xml:space="preserve"> </t>
        </is>
      </c>
      <c r="V369" t="n">
        <v>1</v>
      </c>
      <c r="W369" t="n">
        <v>1</v>
      </c>
      <c r="X369" t="inlineStr">
        <is>
          <t>XXXXXX7262</t>
        </is>
      </c>
      <c r="Y369" s="72" t="n">
        <v>46326.53077546296</v>
      </c>
    </row>
    <row r="370">
      <c r="A370" s="39" t="inlineStr">
        <is>
          <t>6ae23b0bd7550a10defbb721</t>
        </is>
      </c>
      <c r="B370" s="72" t="n">
        <v>46323.9878125</v>
      </c>
      <c r="C370" s="70" t="n">
        <v>46323</v>
      </c>
      <c r="D370" t="inlineStr">
        <is>
          <t>2026-10</t>
        </is>
      </c>
      <c r="E370" t="inlineStr">
        <is>
          <t>Wk of 2026-10-26</t>
        </is>
      </c>
      <c r="F370" t="inlineStr">
        <is>
          <t>Attempt 2</t>
        </is>
      </c>
      <c r="G370" s="39" t="str">
        <f>IF(ISNUMBER(MATCH(F370,QualityStatuses,0)),"Quality Lead","Non-Quality Lead")</f>
        <v>Non-Quality Lead</v>
      </c>
      <c r="H370" s="39" t="str">
        <f>IFERROR(INDEX(CampTypes,MATCH(I370,CampList,0)),"Unattributed")</f>
        <v>New</v>
      </c>
      <c r="I370" t="inlineStr">
        <is>
          <t>ABO | Natuf | Leads | Unit Franchise | India | Oct26 | V1</t>
        </is>
      </c>
      <c r="J370" t="inlineStr">
        <is>
          <t>ABO | Natuf | Leads | Unit Franchise | India | Oct26 | V1</t>
        </is>
      </c>
      <c r="K370" t="inlineStr">
        <is>
          <t>Direct (campaign tagged in CRM)</t>
        </is>
      </c>
      <c r="L370" t="inlineStr">
        <is>
          <t>Natuf | Investors | Tier1 + Growth Cities | Oct26 | V1</t>
        </is>
      </c>
      <c r="M370" t="inlineStr">
        <is>
          <t>Natuf | Investors | Tier1 + Growth Cities | Oct26 | V1</t>
        </is>
      </c>
      <c r="N370" t="inlineStr">
        <is>
          <t>Natuf | Reel | Brand Ambassador | Heard Of Owning A Cafe | V1</t>
        </is>
      </c>
      <c r="O370" t="inlineStr">
        <is>
          <t>In House Natuf</t>
        </is>
      </c>
      <c r="P370" t="inlineStr">
        <is>
          <t>Facebook</t>
        </is>
      </c>
      <c r="Q370" t="inlineStr">
        <is>
          <t>Marshal Malbari</t>
        </is>
      </c>
      <c r="R370" t="inlineStr">
        <is>
          <t>Drishti Lodhia</t>
        </is>
      </c>
      <c r="S370" t="inlineStr">
        <is>
          <t>-</t>
        </is>
      </c>
      <c r="T370" t="inlineStr">
        <is>
          <t>Secunderabad</t>
        </is>
      </c>
      <c r="U370" t="inlineStr">
        <is>
          <t xml:space="preserve"> </t>
        </is>
      </c>
      <c r="V370" t="n">
        <v>2</v>
      </c>
      <c r="W370" t="n">
        <v>0</v>
      </c>
      <c r="X370" t="inlineStr">
        <is>
          <t>XXXXXX7038</t>
        </is>
      </c>
      <c r="Y370" s="72" t="n">
        <v>46326.52037037037</v>
      </c>
    </row>
    <row r="371">
      <c r="A371" s="39" t="inlineStr">
        <is>
          <t>6ae23aaca943e71c70d8dcc6</t>
        </is>
      </c>
      <c r="B371" s="72" t="n">
        <v>46323.98671296296</v>
      </c>
      <c r="C371" s="70" t="n">
        <v>46323</v>
      </c>
      <c r="D371" t="inlineStr">
        <is>
          <t>2026-10</t>
        </is>
      </c>
      <c r="E371" t="inlineStr">
        <is>
          <t>Wk of 2026-10-26</t>
        </is>
      </c>
      <c r="F371" t="inlineStr">
        <is>
          <t>Attempt 1</t>
        </is>
      </c>
      <c r="G371" s="39" t="str">
        <f>IF(ISNUMBER(MATCH(F371,QualityStatuses,0)),"Quality Lead","Non-Quality Lead")</f>
        <v>Non-Quality Lead</v>
      </c>
      <c r="H371" s="39" t="str">
        <f>IFERROR(INDEX(CampTypes,MATCH(I371,CampList,0)),"Unattributed")</f>
        <v>New</v>
      </c>
      <c r="I371" t="inlineStr">
        <is>
          <t>ABO | Natuf | Leads | Unit Franchise | India | Oct26 | V1</t>
        </is>
      </c>
      <c r="J371" t="inlineStr">
        <is>
          <t>ABO | Natuf | Leads | Unit Franchise | India | Oct26 | V1</t>
        </is>
      </c>
      <c r="K371" t="inlineStr">
        <is>
          <t>Direct (campaign tagged in CRM)</t>
        </is>
      </c>
      <c r="L371" t="inlineStr">
        <is>
          <t>Natuf | LAL 1% | India | Jul26 | V1</t>
        </is>
      </c>
      <c r="M371" t="inlineStr">
        <is>
          <t>Natuf | LAL 1% | India | Jul26 | V1</t>
        </is>
      </c>
      <c r="N371" t="inlineStr">
        <is>
          <t>Natuf | Reel | Brand Ambassador | Heard Of Owning A Cafe | V1</t>
        </is>
      </c>
      <c r="O371" t="inlineStr">
        <is>
          <t>In House Natuf</t>
        </is>
      </c>
      <c r="P371" t="inlineStr">
        <is>
          <t>Facebook</t>
        </is>
      </c>
      <c r="Q371" t="inlineStr">
        <is>
          <t>Omkar Navge</t>
        </is>
      </c>
      <c r="R371" t="inlineStr">
        <is>
          <t>Somya</t>
        </is>
      </c>
      <c r="S371" t="inlineStr">
        <is>
          <t>-</t>
        </is>
      </c>
      <c r="T371" t="inlineStr">
        <is>
          <t>Mumbai</t>
        </is>
      </c>
      <c r="U371" t="inlineStr">
        <is>
          <t xml:space="preserve"> </t>
        </is>
      </c>
      <c r="V371" t="n">
        <v>2</v>
      </c>
      <c r="W371" t="n">
        <v>0</v>
      </c>
      <c r="X371" t="inlineStr">
        <is>
          <t>XXXXXX1773</t>
        </is>
      </c>
      <c r="Y371" s="72" t="n">
        <v>46326.52037037037</v>
      </c>
    </row>
    <row r="372">
      <c r="A372" s="39" t="inlineStr">
        <is>
          <t>6ae237f17baa6b963d70fd0c</t>
        </is>
      </c>
      <c r="B372" s="72" t="n">
        <v>46323.97862268519</v>
      </c>
      <c r="C372" s="70" t="n">
        <v>46323</v>
      </c>
      <c r="D372" t="inlineStr">
        <is>
          <t>2026-10</t>
        </is>
      </c>
      <c r="E372" t="inlineStr">
        <is>
          <t>Wk of 2026-10-26</t>
        </is>
      </c>
      <c r="F372" t="inlineStr">
        <is>
          <t>Attempt 1</t>
        </is>
      </c>
      <c r="G372" s="39" t="str">
        <f>IF(ISNUMBER(MATCH(F372,QualityStatuses,0)),"Quality Lead","Non-Quality Lead")</f>
        <v>Non-Quality Lead</v>
      </c>
      <c r="H372" s="39" t="str">
        <f>IFERROR(INDEX(CampTypes,MATCH(I372,CampList,0)),"Unattributed")</f>
        <v>New</v>
      </c>
      <c r="I372" t="inlineStr">
        <is>
          <t>ABO | Natuf | Leads | Unit Franchise | India | Oct26 | V1</t>
        </is>
      </c>
      <c r="J372" t="inlineStr">
        <is>
          <t>ABO | Natuf | Leads | Unit Franchise | India | Oct26 | V1</t>
        </is>
      </c>
      <c r="K372" t="inlineStr">
        <is>
          <t>Direct (campaign tagged in CRM)</t>
        </is>
      </c>
      <c r="L372" t="inlineStr">
        <is>
          <t>Natuf | Business Owners | Tier1 + Growth Cities | Oct26 | V1</t>
        </is>
      </c>
      <c r="M372" t="inlineStr">
        <is>
          <t>Natuf | Business Owners | Tier1 + Growth Cities | Oct26 | V1</t>
        </is>
      </c>
      <c r="N372" t="inlineStr">
        <is>
          <t>Natuf | Reel | Brand Ambassador | Heard Of Owning A Cafe | V1</t>
        </is>
      </c>
      <c r="O372" t="inlineStr">
        <is>
          <t>In House Natuf</t>
        </is>
      </c>
      <c r="P372" t="inlineStr">
        <is>
          <t>Facebook</t>
        </is>
      </c>
      <c r="Q372" t="inlineStr">
        <is>
          <t>Marshal Malbari</t>
        </is>
      </c>
      <c r="R372" t="inlineStr">
        <is>
          <t>Rudresh Thorat</t>
        </is>
      </c>
      <c r="S372" t="inlineStr">
        <is>
          <t>-</t>
        </is>
      </c>
      <c r="T372" t="inlineStr">
        <is>
          <t>Amravati</t>
        </is>
      </c>
      <c r="U372" t="inlineStr">
        <is>
          <t xml:space="preserve"> </t>
        </is>
      </c>
      <c r="V372" t="n">
        <v>1</v>
      </c>
      <c r="W372" t="n">
        <v>0</v>
      </c>
      <c r="X372" t="inlineStr">
        <is>
          <t>XXXXXX1899</t>
        </is>
      </c>
      <c r="Y372" s="72" t="n">
        <v>46326.52037037037</v>
      </c>
    </row>
    <row r="373">
      <c r="A373" s="39" t="inlineStr">
        <is>
          <t>6ae237d82c474181554b126e</t>
        </is>
      </c>
      <c r="B373" s="72" t="n">
        <v>46323.97833333333</v>
      </c>
      <c r="C373" s="70" t="n">
        <v>46323</v>
      </c>
      <c r="D373" t="inlineStr">
        <is>
          <t>2026-10</t>
        </is>
      </c>
      <c r="E373" t="inlineStr">
        <is>
          <t>Wk of 2026-10-26</t>
        </is>
      </c>
      <c r="F373" t="inlineStr">
        <is>
          <t>Attempt 1</t>
        </is>
      </c>
      <c r="G373" s="39" t="str">
        <f>IF(ISNUMBER(MATCH(F373,QualityStatuses,0)),"Quality Lead","Non-Quality Lead")</f>
        <v>Non-Quality Lead</v>
      </c>
      <c r="H373" s="39" t="str">
        <f>IFERROR(INDEX(CampTypes,MATCH(I373,CampList,0)),"Unattributed")</f>
        <v>New</v>
      </c>
      <c r="I373" t="inlineStr">
        <is>
          <t>ABO | Natuf | Leads | Unit Franchise | India | Oct26 | V1</t>
        </is>
      </c>
      <c r="J373" t="inlineStr">
        <is>
          <t>ABO | Natuf | Leads | Unit Franchise | India | Oct26 | V1</t>
        </is>
      </c>
      <c r="K373" t="inlineStr">
        <is>
          <t>Direct (campaign tagged in CRM)</t>
        </is>
      </c>
      <c r="L373" t="inlineStr">
        <is>
          <t>Natuf | Investors | Tier1 + Growth Cities | Oct26 | V1</t>
        </is>
      </c>
      <c r="M373" t="inlineStr">
        <is>
          <t>Natuf | Investors | Tier1 + Growth Cities | Oct26 | V1</t>
        </is>
      </c>
      <c r="N373" t="inlineStr">
        <is>
          <t>Natuf | Reel | Brand Ambassador | Heard Of Owning A Cafe | V1</t>
        </is>
      </c>
      <c r="O373" t="inlineStr">
        <is>
          <t>In House Natuf</t>
        </is>
      </c>
      <c r="P373" t="inlineStr">
        <is>
          <t>Facebook</t>
        </is>
      </c>
      <c r="Q373" t="inlineStr">
        <is>
          <t>Marshal Malbari</t>
        </is>
      </c>
      <c r="R373" t="inlineStr">
        <is>
          <t>Rinkita Virvani</t>
        </is>
      </c>
      <c r="S373" t="inlineStr">
        <is>
          <t>-</t>
        </is>
      </c>
      <c r="T373" t="inlineStr">
        <is>
          <t>Dehradun</t>
        </is>
      </c>
      <c r="U373" t="inlineStr">
        <is>
          <t xml:space="preserve"> </t>
        </is>
      </c>
      <c r="V373" t="n">
        <v>3</v>
      </c>
      <c r="W373" t="n">
        <v>2</v>
      </c>
      <c r="X373" t="inlineStr">
        <is>
          <t>XXXXXX2856</t>
        </is>
      </c>
      <c r="Y373" s="72" t="n">
        <v>46326.52037037037</v>
      </c>
    </row>
    <row r="374">
      <c r="A374" s="39" t="inlineStr">
        <is>
          <t>6ae232ae5a78694a242a4827</t>
        </is>
      </c>
      <c r="B374" s="72" t="n">
        <v>46323.96303240741</v>
      </c>
      <c r="C374" s="70" t="n">
        <v>46323</v>
      </c>
      <c r="D374" t="inlineStr">
        <is>
          <t>2026-10</t>
        </is>
      </c>
      <c r="E374" t="inlineStr">
        <is>
          <t>Wk of 2026-10-26</t>
        </is>
      </c>
      <c r="F374" t="inlineStr">
        <is>
          <t>Attempt 1</t>
        </is>
      </c>
      <c r="G374" s="39" t="str">
        <f>IF(ISNUMBER(MATCH(F374,QualityStatuses,0)),"Quality Lead","Non-Quality Lead")</f>
        <v>Non-Quality Lead</v>
      </c>
      <c r="H374" s="39" t="str">
        <f>IFERROR(INDEX(CampTypes,MATCH(I374,CampList,0)),"Unattributed")</f>
        <v>New</v>
      </c>
      <c r="I374" t="inlineStr">
        <is>
          <t>ABO | Natuf | Leads | Unit Franchise | India | Oct26 | V1</t>
        </is>
      </c>
      <c r="J374" t="inlineStr">
        <is>
          <t>ABO | Natuf | Leads | Unit Franchise | India | Oct26 | V1</t>
        </is>
      </c>
      <c r="K374" t="inlineStr">
        <is>
          <t>Direct (campaign tagged in CRM)</t>
        </is>
      </c>
      <c r="L374" t="inlineStr">
        <is>
          <t>Natuf | LAL 1% | India | Jul26 | V1</t>
        </is>
      </c>
      <c r="M374" t="inlineStr">
        <is>
          <t>Natuf | LAL 1% | India | Jul26 | V1</t>
        </is>
      </c>
      <c r="N374" t="inlineStr">
        <is>
          <t>Natuf | Reel | Brand Ambassador | Heard Of Owning A Cafe | V1</t>
        </is>
      </c>
      <c r="O374" t="inlineStr">
        <is>
          <t>In House Natuf</t>
        </is>
      </c>
      <c r="P374" t="inlineStr">
        <is>
          <t>Facebook</t>
        </is>
      </c>
      <c r="Q374" t="inlineStr">
        <is>
          <t>Omkar Navge</t>
        </is>
      </c>
      <c r="R374" t="inlineStr">
        <is>
          <t>Shambhavi</t>
        </is>
      </c>
      <c r="S374" t="inlineStr">
        <is>
          <t>-</t>
        </is>
      </c>
      <c r="T374" t="inlineStr">
        <is>
          <t>Bharuch</t>
        </is>
      </c>
      <c r="U374" t="inlineStr">
        <is>
          <t xml:space="preserve"> </t>
        </is>
      </c>
      <c r="V374" t="n">
        <v>1</v>
      </c>
      <c r="W374" t="n">
        <v>0</v>
      </c>
      <c r="X374" t="inlineStr">
        <is>
          <t>XXXXXX8280</t>
        </is>
      </c>
      <c r="Y374" s="72" t="n">
        <v>46326.52037037037</v>
      </c>
    </row>
    <row r="375">
      <c r="A375" s="39" t="inlineStr">
        <is>
          <t>6ae22ec00283fa3dd835b481</t>
        </is>
      </c>
      <c r="B375" s="72" t="n">
        <v>46323.95138888889</v>
      </c>
      <c r="C375" s="70" t="n">
        <v>46323</v>
      </c>
      <c r="D375" t="inlineStr">
        <is>
          <t>2026-10</t>
        </is>
      </c>
      <c r="E375" t="inlineStr">
        <is>
          <t>Wk of 2026-10-26</t>
        </is>
      </c>
      <c r="F375" t="inlineStr">
        <is>
          <t>Lost</t>
        </is>
      </c>
      <c r="G375" s="39" t="str">
        <f>IF(ISNUMBER(MATCH(F375,QualityStatuses,0)),"Quality Lead","Non-Quality Lead")</f>
        <v>Non-Quality Lead</v>
      </c>
      <c r="H375" s="39" t="str">
        <f>IFERROR(INDEX(CampTypes,MATCH(I375,CampList,0)),"Unattributed")</f>
        <v>New</v>
      </c>
      <c r="I375" t="inlineStr">
        <is>
          <t>ABO | Natuf | Leads | Unit Franchise | India | Oct26 | V1</t>
        </is>
      </c>
      <c r="J375" t="inlineStr">
        <is>
          <t>ABO | Natuf | Leads | Unit Franchise | India | Oct26 | V1</t>
        </is>
      </c>
      <c r="K375" t="inlineStr">
        <is>
          <t>Direct (campaign tagged in CRM)</t>
        </is>
      </c>
      <c r="L375" t="inlineStr">
        <is>
          <t>Natuf | Investors | Tier1 + Growth Cities | Oct26 | V1</t>
        </is>
      </c>
      <c r="M375" t="inlineStr">
        <is>
          <t>Natuf | Investors | Tier1 + Growth Cities | Oct26 | V1</t>
        </is>
      </c>
      <c r="N375" t="inlineStr">
        <is>
          <t>Natuf | Reel | Brand Ambassador | Heard Of Owning A Cafe | V1</t>
        </is>
      </c>
      <c r="O375" t="inlineStr">
        <is>
          <t>In House Natuf</t>
        </is>
      </c>
      <c r="P375" t="inlineStr">
        <is>
          <t>Facebook</t>
        </is>
      </c>
      <c r="Q375" t="inlineStr">
        <is>
          <t>Marshal Malbari</t>
        </is>
      </c>
      <c r="R375" t="inlineStr">
        <is>
          <t>Pammi Roy</t>
        </is>
      </c>
      <c r="S375" t="inlineStr">
        <is>
          <t>Invalid Data</t>
        </is>
      </c>
      <c r="T375" t="inlineStr">
        <is>
          <t>Bangalore</t>
        </is>
      </c>
      <c r="U375" t="inlineStr">
        <is>
          <t xml:space="preserve"> </t>
        </is>
      </c>
      <c r="V375" t="n">
        <v>1</v>
      </c>
      <c r="W375" t="n">
        <v>0</v>
      </c>
      <c r="X375" t="inlineStr">
        <is>
          <t>XXXXXX7777</t>
        </is>
      </c>
      <c r="Y375" s="72" t="n">
        <v>46326.52037037037</v>
      </c>
    </row>
    <row r="376">
      <c r="A376" s="39" t="inlineStr">
        <is>
          <t>6ae22cb4c3ef61d65bd62c29</t>
        </is>
      </c>
      <c r="B376" s="72" t="n">
        <v>46323.94532407408</v>
      </c>
      <c r="C376" s="70" t="n">
        <v>46323</v>
      </c>
      <c r="D376" t="inlineStr">
        <is>
          <t>2026-10</t>
        </is>
      </c>
      <c r="E376" t="inlineStr">
        <is>
          <t>Wk of 2026-10-26</t>
        </is>
      </c>
      <c r="F376" t="inlineStr">
        <is>
          <t>Details Shared</t>
        </is>
      </c>
      <c r="G376" s="39" t="str">
        <f>IF(ISNUMBER(MATCH(F376,QualityStatuses,0)),"Quality Lead","Non-Quality Lead")</f>
        <v>Quality Lead</v>
      </c>
      <c r="H376" s="39" t="str">
        <f>IFERROR(INDEX(CampTypes,MATCH(I376,CampList,0)),"Unattributed")</f>
        <v>New</v>
      </c>
      <c r="I376" t="inlineStr">
        <is>
          <t>ABO | Natuf | Leads | Unit Franchise | India | Oct26 | V1</t>
        </is>
      </c>
      <c r="J376" t="inlineStr">
        <is>
          <t>ABO | Natuf | Leads | Unit Franchise | India | Oct26 | V1</t>
        </is>
      </c>
      <c r="K376" t="inlineStr">
        <is>
          <t>Direct (campaign tagged in CRM)</t>
        </is>
      </c>
      <c r="L376" t="inlineStr">
        <is>
          <t>Natuf | Business Owners | Tier1 + Growth Cities | Oct26 | V1</t>
        </is>
      </c>
      <c r="M376" t="inlineStr">
        <is>
          <t>Natuf | Business Owners | Tier1 + Growth Cities | Oct26 | V1</t>
        </is>
      </c>
      <c r="N376" t="inlineStr">
        <is>
          <t>Natuf | Reel | Brand Ambassador | Heard Of Owning A Cafe | V1</t>
        </is>
      </c>
      <c r="O376" t="inlineStr">
        <is>
          <t>In House Natuf</t>
        </is>
      </c>
      <c r="P376" t="inlineStr">
        <is>
          <t>Facebook</t>
        </is>
      </c>
      <c r="Q376" t="inlineStr">
        <is>
          <t>Omkar Navge</t>
        </is>
      </c>
      <c r="R376" t="inlineStr">
        <is>
          <t>Somya</t>
        </is>
      </c>
      <c r="S376" t="inlineStr">
        <is>
          <t>-</t>
        </is>
      </c>
      <c r="T376" t="inlineStr">
        <is>
          <t>Hyderabad</t>
        </is>
      </c>
      <c r="U376" t="inlineStr">
        <is>
          <t xml:space="preserve"> </t>
        </is>
      </c>
      <c r="V376" t="n">
        <v>1</v>
      </c>
      <c r="W376" t="n">
        <v>1</v>
      </c>
      <c r="X376" t="inlineStr">
        <is>
          <t>XXXXXX0330</t>
        </is>
      </c>
      <c r="Y376" s="72" t="n">
        <v>46326.52037037037</v>
      </c>
    </row>
    <row r="377">
      <c r="A377" s="39" t="inlineStr">
        <is>
          <t>6ae22bf46ff5eaa0484bd25e</t>
        </is>
      </c>
      <c r="B377" s="72" t="n">
        <v>46323.94310185185</v>
      </c>
      <c r="C377" s="70" t="n">
        <v>46323</v>
      </c>
      <c r="D377" t="inlineStr">
        <is>
          <t>2026-10</t>
        </is>
      </c>
      <c r="E377" t="inlineStr">
        <is>
          <t>Wk of 2026-10-26</t>
        </is>
      </c>
      <c r="F377" t="inlineStr">
        <is>
          <t>Attempt 2</t>
        </is>
      </c>
      <c r="G377" s="39" t="str">
        <f>IF(ISNUMBER(MATCH(F377,QualityStatuses,0)),"Quality Lead","Non-Quality Lead")</f>
        <v>Non-Quality Lead</v>
      </c>
      <c r="H377" s="39" t="str">
        <f>IFERROR(INDEX(CampTypes,MATCH(I377,CampList,0)),"Unattributed")</f>
        <v>New</v>
      </c>
      <c r="I377" t="inlineStr">
        <is>
          <t>ABO | Natuf | Leads | Master Franchise | India | Oct26 | V1</t>
        </is>
      </c>
      <c r="J377" t="inlineStr">
        <is>
          <t>ABO | Natuf | Leads | Master Franchise | India | Oct26 | V1</t>
        </is>
      </c>
      <c r="K377" t="inlineStr">
        <is>
          <t>Direct (campaign tagged in CRM)</t>
        </is>
      </c>
      <c r="L377" t="inlineStr">
        <is>
          <t>Natuf | Broad | Tier1 + Growth Cities | Oct26 | V1</t>
        </is>
      </c>
      <c r="M377" t="inlineStr">
        <is>
          <t>Natuf | Broad | Tier1 + Growth Cities | Oct26 | V1</t>
        </is>
      </c>
      <c r="N377" t="inlineStr">
        <is>
          <t>Natuf | Static | Lead Your State With | V1</t>
        </is>
      </c>
      <c r="O377" t="inlineStr">
        <is>
          <t>Natuf_MF</t>
        </is>
      </c>
      <c r="P377" t="inlineStr">
        <is>
          <t>Facebook</t>
        </is>
      </c>
      <c r="Q377" t="inlineStr">
        <is>
          <t>Marshal Malbari</t>
        </is>
      </c>
      <c r="R377" t="inlineStr">
        <is>
          <t>Drishti Lodhia</t>
        </is>
      </c>
      <c r="S377" t="inlineStr">
        <is>
          <t>-</t>
        </is>
      </c>
      <c r="T377" t="inlineStr">
        <is>
          <t>Ahmedabad</t>
        </is>
      </c>
      <c r="U377" t="inlineStr">
        <is>
          <t xml:space="preserve"> </t>
        </is>
      </c>
      <c r="V377" t="n">
        <v>2</v>
      </c>
      <c r="W377" t="n">
        <v>0</v>
      </c>
      <c r="X377" t="inlineStr">
        <is>
          <t>XXXXXX7430</t>
        </is>
      </c>
      <c r="Y377" s="72" t="n">
        <v>46326.52037037037</v>
      </c>
    </row>
    <row r="378">
      <c r="A378" s="39" t="inlineStr">
        <is>
          <t>6ae22a97bb8cba00c4a97d32</t>
        </is>
      </c>
      <c r="B378" s="72" t="n">
        <v>46323.9390625</v>
      </c>
      <c r="C378" s="70" t="n">
        <v>46323</v>
      </c>
      <c r="D378" t="inlineStr">
        <is>
          <t>2026-10</t>
        </is>
      </c>
      <c r="E378" t="inlineStr">
        <is>
          <t>Wk of 2026-10-26</t>
        </is>
      </c>
      <c r="F378" t="inlineStr">
        <is>
          <t>Attempt 2</t>
        </is>
      </c>
      <c r="G378" s="39" t="str">
        <f>IF(ISNUMBER(MATCH(F378,QualityStatuses,0)),"Quality Lead","Non-Quality Lead")</f>
        <v>Non-Quality Lead</v>
      </c>
      <c r="H378" s="39" t="str">
        <f>IFERROR(INDEX(CampTypes,MATCH(I378,CampList,0)),"Unattributed")</f>
        <v>New</v>
      </c>
      <c r="I378" t="inlineStr">
        <is>
          <t>ABO | Natuf | Leads | Unit Franchise | India | Oct26 | V1</t>
        </is>
      </c>
      <c r="J378" t="inlineStr">
        <is>
          <t>ABO | Natuf | Leads | Unit Franchise | India | Oct26 | V1</t>
        </is>
      </c>
      <c r="K378" t="inlineStr">
        <is>
          <t>Direct (campaign tagged in CRM)</t>
        </is>
      </c>
      <c r="L378" t="inlineStr">
        <is>
          <t>Natuf | Broad | Tier1 + Growth Cities | Oct26 | V1</t>
        </is>
      </c>
      <c r="M378" t="inlineStr">
        <is>
          <t>Natuf | Broad | Tier1 + Growth Cities | Oct26 | V1</t>
        </is>
      </c>
      <c r="N378" t="inlineStr">
        <is>
          <t>Natuf | Reel | Brand Ambassador | Heard Of Owning A Cafe | V1</t>
        </is>
      </c>
      <c r="O378" t="inlineStr">
        <is>
          <t>In House Natuf</t>
        </is>
      </c>
      <c r="P378" t="inlineStr">
        <is>
          <t>Facebook</t>
        </is>
      </c>
      <c r="Q378" t="inlineStr">
        <is>
          <t>Marshal Malbari</t>
        </is>
      </c>
      <c r="R378" t="inlineStr">
        <is>
          <t>Aisha Rasalkar</t>
        </is>
      </c>
      <c r="S378" t="inlineStr">
        <is>
          <t>-</t>
        </is>
      </c>
      <c r="T378" t="inlineStr">
        <is>
          <t>Khordha</t>
        </is>
      </c>
      <c r="U378" t="inlineStr">
        <is>
          <t xml:space="preserve"> </t>
        </is>
      </c>
      <c r="V378" t="n">
        <v>2</v>
      </c>
      <c r="W378" t="n">
        <v>0</v>
      </c>
      <c r="X378" t="inlineStr">
        <is>
          <t>XXXXXX6570</t>
        </is>
      </c>
      <c r="Y378" s="72" t="n">
        <v>46326.52037037037</v>
      </c>
    </row>
    <row r="379">
      <c r="A379" s="39" t="inlineStr">
        <is>
          <t>6ae22a799b67bb211c326306</t>
        </is>
      </c>
      <c r="B379" s="72" t="n">
        <v>46323.93871527778</v>
      </c>
      <c r="C379" s="70" t="n">
        <v>46323</v>
      </c>
      <c r="D379" t="inlineStr">
        <is>
          <t>2026-10</t>
        </is>
      </c>
      <c r="E379" t="inlineStr">
        <is>
          <t>Wk of 2026-10-26</t>
        </is>
      </c>
      <c r="F379" t="inlineStr">
        <is>
          <t>Attempt 1</t>
        </is>
      </c>
      <c r="G379" s="39" t="str">
        <f>IF(ISNUMBER(MATCH(F379,QualityStatuses,0)),"Quality Lead","Non-Quality Lead")</f>
        <v>Non-Quality Lead</v>
      </c>
      <c r="H379" s="39" t="str">
        <f>IFERROR(INDEX(CampTypes,MATCH(I379,CampList,0)),"Unattributed")</f>
        <v>New</v>
      </c>
      <c r="I379" t="inlineStr">
        <is>
          <t>ABO | Natuf | Leads | Unit Franchise | India | Oct26 | V1</t>
        </is>
      </c>
      <c r="J379" t="inlineStr">
        <is>
          <t>ABO | Natuf | Leads | Unit Franchise | India | Oct26 | V1</t>
        </is>
      </c>
      <c r="K379" t="inlineStr">
        <is>
          <t>Direct (campaign tagged in CRM)</t>
        </is>
      </c>
      <c r="L379" t="inlineStr">
        <is>
          <t>Natuf | LAL 1% | India | Jul26 | V1</t>
        </is>
      </c>
      <c r="M379" t="inlineStr">
        <is>
          <t>Natuf | LAL 1% | India | Jul26 | V1</t>
        </is>
      </c>
      <c r="N379" t="inlineStr">
        <is>
          <t>Natuf | Reel | Brand Ambassador | Heard Of Owning A Cafe | V1</t>
        </is>
      </c>
      <c r="O379" t="inlineStr">
        <is>
          <t>In House Natuf</t>
        </is>
      </c>
      <c r="P379" t="inlineStr">
        <is>
          <t>Facebook</t>
        </is>
      </c>
      <c r="Q379" t="inlineStr">
        <is>
          <t>Omkar Navge</t>
        </is>
      </c>
      <c r="R379" t="inlineStr">
        <is>
          <t>Shambhavi</t>
        </is>
      </c>
      <c r="S379" t="inlineStr">
        <is>
          <t>-</t>
        </is>
      </c>
      <c r="T379" t="inlineStr">
        <is>
          <t>Srinagar</t>
        </is>
      </c>
      <c r="U379" t="inlineStr">
        <is>
          <t xml:space="preserve"> </t>
        </is>
      </c>
      <c r="V379" t="n">
        <v>1</v>
      </c>
      <c r="W379" t="n">
        <v>0</v>
      </c>
      <c r="X379" t="inlineStr">
        <is>
          <t>XXXXXX8774</t>
        </is>
      </c>
      <c r="Y379" s="72" t="n">
        <v>46326.52037037037</v>
      </c>
    </row>
    <row r="380">
      <c r="A380" s="39" t="inlineStr">
        <is>
          <t>6ae229d9b56012c80d9eb272</t>
        </is>
      </c>
      <c r="B380" s="72" t="n">
        <v>46323.93686342592</v>
      </c>
      <c r="C380" s="70" t="n">
        <v>46323</v>
      </c>
      <c r="D380" t="inlineStr">
        <is>
          <t>2026-10</t>
        </is>
      </c>
      <c r="E380" t="inlineStr">
        <is>
          <t>Wk of 2026-10-26</t>
        </is>
      </c>
      <c r="F380" t="inlineStr">
        <is>
          <t>Lost</t>
        </is>
      </c>
      <c r="G380" s="39" t="str">
        <f>IF(ISNUMBER(MATCH(F380,QualityStatuses,0)),"Quality Lead","Non-Quality Lead")</f>
        <v>Non-Quality Lead</v>
      </c>
      <c r="H380" s="39" t="str">
        <f>IFERROR(INDEX(CampTypes,MATCH(I380,CampList,0)),"Unattributed")</f>
        <v>New</v>
      </c>
      <c r="I380" t="inlineStr">
        <is>
          <t>ABO | Natuf | Leads | Unit Franchise | India | Oct26 | V1</t>
        </is>
      </c>
      <c r="J380" t="inlineStr">
        <is>
          <t>ABO | Natuf | Leads | Unit Franchise | India | Oct26 | V1</t>
        </is>
      </c>
      <c r="K380" t="inlineStr">
        <is>
          <t>Direct (campaign tagged in CRM)</t>
        </is>
      </c>
      <c r="L380" t="inlineStr">
        <is>
          <t>Natuf | Broad | Tier1 + Growth Cities | Oct26 | V1</t>
        </is>
      </c>
      <c r="M380" t="inlineStr">
        <is>
          <t>Natuf | Broad | Tier1 + Growth Cities | Oct26 | V1</t>
        </is>
      </c>
      <c r="N380" t="inlineStr">
        <is>
          <t>Natuf | Reel | Brand Ambassador | Heard Of Owning A Cafe | V1</t>
        </is>
      </c>
      <c r="O380" t="inlineStr">
        <is>
          <t>In House Natuf</t>
        </is>
      </c>
      <c r="P380" t="inlineStr">
        <is>
          <t>Facebook</t>
        </is>
      </c>
      <c r="Q380" t="inlineStr">
        <is>
          <t>Marshal Malbari</t>
        </is>
      </c>
      <c r="R380" t="inlineStr">
        <is>
          <t>Shubham Menon</t>
        </is>
      </c>
      <c r="S380" t="inlineStr">
        <is>
          <t>Junk</t>
        </is>
      </c>
      <c r="T380" t="inlineStr">
        <is>
          <t>Sikar</t>
        </is>
      </c>
      <c r="U380" t="inlineStr">
        <is>
          <t xml:space="preserve"> </t>
        </is>
      </c>
      <c r="V380" t="n">
        <v>1</v>
      </c>
      <c r="W380" t="n">
        <v>1</v>
      </c>
      <c r="X380" t="inlineStr">
        <is>
          <t>XXXXXX6698</t>
        </is>
      </c>
      <c r="Y380" s="72" t="n">
        <v>46326.52037037037</v>
      </c>
    </row>
    <row r="381">
      <c r="A381" s="39" t="inlineStr">
        <is>
          <t>6ae2245af27eb5db75e9891b</t>
        </is>
      </c>
      <c r="B381" s="72" t="n">
        <v>46323.92057870371</v>
      </c>
      <c r="C381" s="70" t="n">
        <v>46323</v>
      </c>
      <c r="D381" t="inlineStr">
        <is>
          <t>2026-10</t>
        </is>
      </c>
      <c r="E381" t="inlineStr">
        <is>
          <t>Wk of 2026-10-26</t>
        </is>
      </c>
      <c r="F381" t="inlineStr">
        <is>
          <t>Attempt 1</t>
        </is>
      </c>
      <c r="G381" s="39" t="str">
        <f>IF(ISNUMBER(MATCH(F381,QualityStatuses,0)),"Quality Lead","Non-Quality Lead")</f>
        <v>Non-Quality Lead</v>
      </c>
      <c r="H381" s="39" t="str">
        <f>IFERROR(INDEX(CampTypes,MATCH(I381,CampList,0)),"Unattributed")</f>
        <v>New</v>
      </c>
      <c r="I381" t="inlineStr">
        <is>
          <t>ABO | Natuf | Leads | Unit Franchise | India | Oct26 | V1</t>
        </is>
      </c>
      <c r="J381" t="inlineStr">
        <is>
          <t>ABO | Natuf | Leads | Unit Franchise | India | Oct26 | V1</t>
        </is>
      </c>
      <c r="K381" t="inlineStr">
        <is>
          <t>Direct (campaign tagged in CRM)</t>
        </is>
      </c>
      <c r="L381" t="inlineStr">
        <is>
          <t>Natuf | LAL 1% | India | Jul26 | V1</t>
        </is>
      </c>
      <c r="M381" t="inlineStr">
        <is>
          <t>Natuf | LAL 1% | India | Jul26 | V1</t>
        </is>
      </c>
      <c r="N381" t="inlineStr">
        <is>
          <t>Natuf | Reel | Brand Ambassador | Heard Of Owning A Cafe | V1</t>
        </is>
      </c>
      <c r="O381" t="inlineStr">
        <is>
          <t>In House Natuf</t>
        </is>
      </c>
      <c r="P381" t="inlineStr">
        <is>
          <t>Facebook</t>
        </is>
      </c>
      <c r="Q381" t="inlineStr">
        <is>
          <t>Omkar Navge</t>
        </is>
      </c>
      <c r="R381" t="inlineStr">
        <is>
          <t>Jasmine</t>
        </is>
      </c>
      <c r="S381" t="inlineStr">
        <is>
          <t>-</t>
        </is>
      </c>
      <c r="T381" t="inlineStr">
        <is>
          <t>nilambur</t>
        </is>
      </c>
      <c r="U381" t="inlineStr">
        <is>
          <t xml:space="preserve"> </t>
        </is>
      </c>
      <c r="V381" t="n">
        <v>1</v>
      </c>
      <c r="W381" t="n">
        <v>0</v>
      </c>
      <c r="X381" t="inlineStr">
        <is>
          <t>XXXXXX6566</t>
        </is>
      </c>
      <c r="Y381" s="72" t="n">
        <v>46326.52037037037</v>
      </c>
    </row>
    <row r="382">
      <c r="A382" s="39" t="inlineStr">
        <is>
          <t>6ae22213b93b05e9968cefba</t>
        </is>
      </c>
      <c r="B382" s="72" t="n">
        <v>46323.91383101852</v>
      </c>
      <c r="C382" s="70" t="n">
        <v>46323</v>
      </c>
      <c r="D382" t="inlineStr">
        <is>
          <t>2026-10</t>
        </is>
      </c>
      <c r="E382" t="inlineStr">
        <is>
          <t>Wk of 2026-10-26</t>
        </is>
      </c>
      <c r="F382" t="inlineStr">
        <is>
          <t>Details Shared</t>
        </is>
      </c>
      <c r="G382" s="39" t="str">
        <f>IF(ISNUMBER(MATCH(F382,QualityStatuses,0)),"Quality Lead","Non-Quality Lead")</f>
        <v>Quality Lead</v>
      </c>
      <c r="H382" s="39" t="str">
        <f>IFERROR(INDEX(CampTypes,MATCH(I382,CampList,0)),"Unattributed")</f>
        <v>New</v>
      </c>
      <c r="I382" t="inlineStr">
        <is>
          <t>ABO | Natuf | Leads | Unit Franchise | India | Oct26 | V1</t>
        </is>
      </c>
      <c r="J382" t="inlineStr">
        <is>
          <t>ABO | Natuf | Leads | Unit Franchise | India | Oct26 | V1</t>
        </is>
      </c>
      <c r="K382" t="inlineStr">
        <is>
          <t>Direct (campaign tagged in CRM)</t>
        </is>
      </c>
      <c r="L382" t="inlineStr">
        <is>
          <t>Natuf | Investors | Tier1 + Growth Cities | Oct26 | V1</t>
        </is>
      </c>
      <c r="M382" t="inlineStr">
        <is>
          <t>Natuf | Investors | Tier1 + Growth Cities | Oct26 | V1</t>
        </is>
      </c>
      <c r="N382" t="inlineStr">
        <is>
          <t>Natuf | Reel | Brand Ambassador | Heard Of Owning A Cafe | V1</t>
        </is>
      </c>
      <c r="O382" t="inlineStr">
        <is>
          <t>In House Natuf</t>
        </is>
      </c>
      <c r="P382" t="inlineStr">
        <is>
          <t>Facebook</t>
        </is>
      </c>
      <c r="Q382" t="inlineStr">
        <is>
          <t>Vikas Pathak</t>
        </is>
      </c>
      <c r="R382" t="inlineStr">
        <is>
          <t>Hriday Jindal</t>
        </is>
      </c>
      <c r="S382" t="inlineStr">
        <is>
          <t>-</t>
        </is>
      </c>
      <c r="T382" t="inlineStr">
        <is>
          <t>Bangalore</t>
        </is>
      </c>
      <c r="U382" t="inlineStr">
        <is>
          <t xml:space="preserve"> </t>
        </is>
      </c>
      <c r="V382" t="n">
        <v>1</v>
      </c>
      <c r="W382" t="n">
        <v>1</v>
      </c>
      <c r="X382" t="inlineStr">
        <is>
          <t>XXXXXX6993</t>
        </is>
      </c>
      <c r="Y382" s="72" t="n">
        <v>46326.52037037037</v>
      </c>
    </row>
    <row r="383">
      <c r="A383" s="39" t="inlineStr">
        <is>
          <t>6ae220c74bb6fb26cf6b0bc7</t>
        </is>
      </c>
      <c r="B383" s="72" t="n">
        <v>46323.90998842593</v>
      </c>
      <c r="C383" s="70" t="n">
        <v>46323</v>
      </c>
      <c r="D383" t="inlineStr">
        <is>
          <t>2026-10</t>
        </is>
      </c>
      <c r="E383" t="inlineStr">
        <is>
          <t>Wk of 2026-10-26</t>
        </is>
      </c>
      <c r="F383" t="inlineStr">
        <is>
          <t>Lost</t>
        </is>
      </c>
      <c r="G383" s="39" t="str">
        <f>IF(ISNUMBER(MATCH(F383,QualityStatuses,0)),"Quality Lead","Non-Quality Lead")</f>
        <v>Non-Quality Lead</v>
      </c>
      <c r="H383" s="39" t="str">
        <f>IFERROR(INDEX(CampTypes,MATCH(I383,CampList,0)),"Unattributed")</f>
        <v>New</v>
      </c>
      <c r="I383" t="inlineStr">
        <is>
          <t>ABO | Natuf | Leads | Master Franchise | India | Oct26 | V1</t>
        </is>
      </c>
      <c r="J383" t="inlineStr">
        <is>
          <t>ABO | Natuf | Leads | Master Franchise | India | Oct26 | V1</t>
        </is>
      </c>
      <c r="K383" t="inlineStr">
        <is>
          <t>Direct (campaign tagged in CRM)</t>
        </is>
      </c>
      <c r="L383" t="inlineStr">
        <is>
          <t>Natuf | Broad | Tier1 + Growth Cities | Oct26 | V1</t>
        </is>
      </c>
      <c r="M383" t="inlineStr">
        <is>
          <t>Natuf | Broad | Tier1 + Growth Cities | Oct26 | V1</t>
        </is>
      </c>
      <c r="N383" t="inlineStr">
        <is>
          <t>Natuf | Static | Become A Levantine Food | V1</t>
        </is>
      </c>
      <c r="O383" t="inlineStr">
        <is>
          <t>Natuf_MF</t>
        </is>
      </c>
      <c r="P383" t="inlineStr">
        <is>
          <t>Facebook</t>
        </is>
      </c>
      <c r="Q383" t="inlineStr">
        <is>
          <t>Marshal Malbari</t>
        </is>
      </c>
      <c r="R383" t="inlineStr">
        <is>
          <t>Aisha Rasalkar</t>
        </is>
      </c>
      <c r="S383" t="inlineStr">
        <is>
          <t>Junk</t>
        </is>
      </c>
      <c r="T383" t="inlineStr">
        <is>
          <t>bestvaripeta</t>
        </is>
      </c>
      <c r="U383" t="inlineStr">
        <is>
          <t xml:space="preserve"> </t>
        </is>
      </c>
      <c r="V383" t="n">
        <v>1</v>
      </c>
      <c r="W383" t="n">
        <v>1</v>
      </c>
      <c r="X383" t="inlineStr">
        <is>
          <t>XXXXXX6196</t>
        </is>
      </c>
      <c r="Y383" s="72" t="n">
        <v>46326.52037037037</v>
      </c>
    </row>
    <row r="384">
      <c r="A384" s="39" t="inlineStr">
        <is>
          <t>6ae2204c04bd9a8c868fe310</t>
        </is>
      </c>
      <c r="B384" s="72" t="n">
        <v>46323.90856481482</v>
      </c>
      <c r="C384" s="70" t="n">
        <v>46323</v>
      </c>
      <c r="D384" t="inlineStr">
        <is>
          <t>2026-10</t>
        </is>
      </c>
      <c r="E384" t="inlineStr">
        <is>
          <t>Wk of 2026-10-26</t>
        </is>
      </c>
      <c r="F384" t="inlineStr">
        <is>
          <t>Connected</t>
        </is>
      </c>
      <c r="G384" s="39" t="str">
        <f>IF(ISNUMBER(MATCH(F384,QualityStatuses,0)),"Quality Lead","Non-Quality Lead")</f>
        <v>Non-Quality Lead</v>
      </c>
      <c r="H384" s="39" t="str">
        <f>IFERROR(INDEX(CampTypes,MATCH(I384,CampList,0)),"Unattributed")</f>
        <v>New</v>
      </c>
      <c r="I384" t="inlineStr">
        <is>
          <t>ABO | Natuf | Leads | Unit Franchise | India | Oct26 | V1</t>
        </is>
      </c>
      <c r="J384" t="inlineStr">
        <is>
          <t>ABO | Natuf | Leads | Unit Franchise | India | Oct26 | V1</t>
        </is>
      </c>
      <c r="K384" t="inlineStr">
        <is>
          <t>Direct (campaign tagged in CRM)</t>
        </is>
      </c>
      <c r="L384" t="inlineStr">
        <is>
          <t>Natuf | Investors | Tier1 + Growth Cities | Oct26 | V1</t>
        </is>
      </c>
      <c r="M384" t="inlineStr">
        <is>
          <t>Natuf | Investors | Tier1 + Growth Cities | Oct26 | V1</t>
        </is>
      </c>
      <c r="N384" t="inlineStr">
        <is>
          <t>Natuf | Reel | Brand Ambassador | Heard Of Owning A Cafe | V1</t>
        </is>
      </c>
      <c r="O384" t="inlineStr">
        <is>
          <t>In House Natuf</t>
        </is>
      </c>
      <c r="P384" t="inlineStr">
        <is>
          <t>Facebook</t>
        </is>
      </c>
      <c r="Q384" t="inlineStr">
        <is>
          <t>Omkar Navge</t>
        </is>
      </c>
      <c r="R384" t="inlineStr">
        <is>
          <t>Somya</t>
        </is>
      </c>
      <c r="S384" t="inlineStr">
        <is>
          <t>-</t>
        </is>
      </c>
      <c r="T384" t="inlineStr">
        <is>
          <t>Pune</t>
        </is>
      </c>
      <c r="U384" t="inlineStr">
        <is>
          <t xml:space="preserve"> </t>
        </is>
      </c>
      <c r="V384" t="n">
        <v>2</v>
      </c>
      <c r="W384" t="n">
        <v>1</v>
      </c>
      <c r="X384" t="inlineStr">
        <is>
          <t>XXXXXX8481</t>
        </is>
      </c>
      <c r="Y384" s="72" t="n">
        <v>46326.52037037037</v>
      </c>
    </row>
    <row r="385">
      <c r="A385" s="39" t="inlineStr">
        <is>
          <t>6ae21de3d6292f431d52f285</t>
        </is>
      </c>
      <c r="B385" s="72" t="n">
        <v>46323.90142361111</v>
      </c>
      <c r="C385" s="70" t="n">
        <v>46323</v>
      </c>
      <c r="D385" t="inlineStr">
        <is>
          <t>2026-10</t>
        </is>
      </c>
      <c r="E385" t="inlineStr">
        <is>
          <t>Wk of 2026-10-26</t>
        </is>
      </c>
      <c r="F385" t="inlineStr">
        <is>
          <t>Attempt 1</t>
        </is>
      </c>
      <c r="G385" s="39" t="str">
        <f>IF(ISNUMBER(MATCH(F385,QualityStatuses,0)),"Quality Lead","Non-Quality Lead")</f>
        <v>Non-Quality Lead</v>
      </c>
      <c r="H385" s="39" t="str">
        <f>IFERROR(INDEX(CampTypes,MATCH(I385,CampList,0)),"Unattributed")</f>
        <v>New</v>
      </c>
      <c r="I385" t="inlineStr">
        <is>
          <t>ABO | Natuf | Leads | Unit Franchise | India | Oct26 | V1</t>
        </is>
      </c>
      <c r="J385" t="inlineStr">
        <is>
          <t>ABO | Natuf | Leads | Unit Franchise | India | Oct26 | V1</t>
        </is>
      </c>
      <c r="K385" t="inlineStr">
        <is>
          <t>Direct (campaign tagged in CRM)</t>
        </is>
      </c>
      <c r="L385" t="inlineStr">
        <is>
          <t>Natuf | Investors | Tier1 + Growth Cities | Oct26 | V1</t>
        </is>
      </c>
      <c r="M385" t="inlineStr">
        <is>
          <t>Natuf | Investors | Tier1 + Growth Cities | Oct26 | V1</t>
        </is>
      </c>
      <c r="N385" t="inlineStr">
        <is>
          <t>Natuf | Reel | Brand Ambassador | Heard Of Owning A Cafe | V1</t>
        </is>
      </c>
      <c r="O385" t="inlineStr">
        <is>
          <t>In House Natuf</t>
        </is>
      </c>
      <c r="P385" t="inlineStr">
        <is>
          <t>Facebook</t>
        </is>
      </c>
      <c r="Q385" t="inlineStr">
        <is>
          <t>Vikas Pathak</t>
        </is>
      </c>
      <c r="R385" t="inlineStr">
        <is>
          <t xml:space="preserve">Karan </t>
        </is>
      </c>
      <c r="S385" t="inlineStr">
        <is>
          <t>-</t>
        </is>
      </c>
      <c r="T385" t="inlineStr">
        <is>
          <t>Infotech Park</t>
        </is>
      </c>
      <c r="U385" t="inlineStr">
        <is>
          <t xml:space="preserve"> </t>
        </is>
      </c>
      <c r="V385" t="n">
        <v>1</v>
      </c>
      <c r="W385" t="n">
        <v>1</v>
      </c>
      <c r="X385" t="inlineStr">
        <is>
          <t>XXXXXX6536</t>
        </is>
      </c>
      <c r="Y385" s="72" t="n">
        <v>46326.52037037037</v>
      </c>
    </row>
    <row r="386">
      <c r="A386" s="39" t="inlineStr">
        <is>
          <t>6ae216c31b25b79660b9c544</t>
        </is>
      </c>
      <c r="B386" s="72" t="n">
        <v>46323.8803125</v>
      </c>
      <c r="C386" s="70" t="n">
        <v>46323</v>
      </c>
      <c r="D386" t="inlineStr">
        <is>
          <t>2026-10</t>
        </is>
      </c>
      <c r="E386" t="inlineStr">
        <is>
          <t>Wk of 2026-10-26</t>
        </is>
      </c>
      <c r="F386" t="inlineStr">
        <is>
          <t>Attempt 2</t>
        </is>
      </c>
      <c r="G386" s="39" t="str">
        <f>IF(ISNUMBER(MATCH(F386,QualityStatuses,0)),"Quality Lead","Non-Quality Lead")</f>
        <v>Non-Quality Lead</v>
      </c>
      <c r="H386" s="39" t="str">
        <f>IFERROR(INDEX(CampTypes,MATCH(I386,CampList,0)),"Unattributed")</f>
        <v>New</v>
      </c>
      <c r="I386" t="inlineStr">
        <is>
          <t>ABO | Natuf | Leads | Unit Franchise | India | Oct26 | V1</t>
        </is>
      </c>
      <c r="J386" t="inlineStr">
        <is>
          <t>ABO | Natuf | Leads | Unit Franchise | India | Oct26 | V1</t>
        </is>
      </c>
      <c r="K386" t="inlineStr">
        <is>
          <t>Direct (campaign tagged in CRM)</t>
        </is>
      </c>
      <c r="L386" t="inlineStr">
        <is>
          <t>Natuf | LAL 1% | India | Jul26 | V1</t>
        </is>
      </c>
      <c r="M386" t="inlineStr">
        <is>
          <t>Natuf | LAL 1% | India | Jul26 | V1</t>
        </is>
      </c>
      <c r="N386" t="inlineStr">
        <is>
          <t>Natuf | Reel | Brand Ambassador | Heard Of Owning A Cafe | V1</t>
        </is>
      </c>
      <c r="O386" t="inlineStr">
        <is>
          <t>In House Natuf</t>
        </is>
      </c>
      <c r="P386" t="inlineStr">
        <is>
          <t>Facebook</t>
        </is>
      </c>
      <c r="Q386" t="inlineStr">
        <is>
          <t>Vikas Pathak</t>
        </is>
      </c>
      <c r="R386" t="inlineStr">
        <is>
          <t>Anish kaundal</t>
        </is>
      </c>
      <c r="S386" t="inlineStr">
        <is>
          <t>-</t>
        </is>
      </c>
      <c r="T386" t="inlineStr">
        <is>
          <t>Noida, India</t>
        </is>
      </c>
      <c r="U386" t="inlineStr">
        <is>
          <t xml:space="preserve"> </t>
        </is>
      </c>
      <c r="V386" t="n">
        <v>2</v>
      </c>
      <c r="W386" t="n">
        <v>0</v>
      </c>
      <c r="X386" t="inlineStr">
        <is>
          <t>XXXXXX0370</t>
        </is>
      </c>
      <c r="Y386" s="72" t="n">
        <v>46326.52037037037</v>
      </c>
    </row>
    <row r="387">
      <c r="A387" s="39" t="inlineStr">
        <is>
          <t>6ae2111d7365aa841f80e147</t>
        </is>
      </c>
      <c r="B387" s="72" t="n">
        <v>46323.86357638889</v>
      </c>
      <c r="C387" s="70" t="n">
        <v>46323</v>
      </c>
      <c r="D387" t="inlineStr">
        <is>
          <t>2026-10</t>
        </is>
      </c>
      <c r="E387" t="inlineStr">
        <is>
          <t>Wk of 2026-10-26</t>
        </is>
      </c>
      <c r="F387" t="inlineStr">
        <is>
          <t>Attempt 1</t>
        </is>
      </c>
      <c r="G387" s="39" t="str">
        <f>IF(ISNUMBER(MATCH(F387,QualityStatuses,0)),"Quality Lead","Non-Quality Lead")</f>
        <v>Non-Quality Lead</v>
      </c>
      <c r="H387" s="39" t="str">
        <f>IFERROR(INDEX(CampTypes,MATCH(I387,CampList,0)),"Unattributed")</f>
        <v>New</v>
      </c>
      <c r="I387" t="inlineStr">
        <is>
          <t>ABO | Natuf | Leads | Unit Franchise | India | Oct26 | V1</t>
        </is>
      </c>
      <c r="J387" t="inlineStr">
        <is>
          <t>ABO | Natuf | Leads | Unit Franchise | India | Oct26 | V1</t>
        </is>
      </c>
      <c r="K387" t="inlineStr">
        <is>
          <t>Direct (campaign tagged in CRM)</t>
        </is>
      </c>
      <c r="L387" t="inlineStr">
        <is>
          <t>Natuf | Broad | Tier1 + Growth Cities | Oct26 | V1</t>
        </is>
      </c>
      <c r="M387" t="inlineStr">
        <is>
          <t>Natuf | Broad | Tier1 + Growth Cities | Oct26 | V1</t>
        </is>
      </c>
      <c r="N387" t="inlineStr">
        <is>
          <t>Natuf | Reel | Brand Ambassador | Heard Of Owning A Cafe | V1</t>
        </is>
      </c>
      <c r="O387" t="inlineStr">
        <is>
          <t>In House Natuf</t>
        </is>
      </c>
      <c r="P387" t="inlineStr">
        <is>
          <t>Facebook</t>
        </is>
      </c>
      <c r="Q387" t="inlineStr">
        <is>
          <t>Omkar Navge</t>
        </is>
      </c>
      <c r="R387" t="inlineStr">
        <is>
          <t>Somya</t>
        </is>
      </c>
      <c r="S387" t="inlineStr">
        <is>
          <t>-</t>
        </is>
      </c>
      <c r="T387" t="inlineStr">
        <is>
          <t>Navimumbai</t>
        </is>
      </c>
      <c r="U387" t="inlineStr">
        <is>
          <t>maharashtra_(₹3_cr)</t>
        </is>
      </c>
      <c r="V387" t="n">
        <v>1</v>
      </c>
      <c r="W387" t="n">
        <v>0</v>
      </c>
      <c r="X387" t="inlineStr">
        <is>
          <t>XXXXXX4280</t>
        </is>
      </c>
      <c r="Y387" s="72" t="n">
        <v>46325.62601851852</v>
      </c>
    </row>
    <row r="388">
      <c r="A388" s="39" t="inlineStr">
        <is>
          <t>6ae210fab199d8558f305e32</t>
        </is>
      </c>
      <c r="B388" s="72" t="n">
        <v>46323.8631712963</v>
      </c>
      <c r="C388" s="70" t="n">
        <v>46323</v>
      </c>
      <c r="D388" t="inlineStr">
        <is>
          <t>2026-10</t>
        </is>
      </c>
      <c r="E388" t="inlineStr">
        <is>
          <t>Wk of 2026-10-26</t>
        </is>
      </c>
      <c r="F388" t="inlineStr">
        <is>
          <t>Attempt 1</t>
        </is>
      </c>
      <c r="G388" s="39" t="str">
        <f>IF(ISNUMBER(MATCH(F388,QualityStatuses,0)),"Quality Lead","Non-Quality Lead")</f>
        <v>Non-Quality Lead</v>
      </c>
      <c r="H388" s="39" t="str">
        <f>IFERROR(INDEX(CampTypes,MATCH(I388,CampList,0)),"Unattributed")</f>
        <v>New</v>
      </c>
      <c r="I388" t="inlineStr">
        <is>
          <t>ABO | Natuf | Leads | Unit Franchise | India | Oct26 | V1</t>
        </is>
      </c>
      <c r="J388" t="inlineStr">
        <is>
          <t>ABO | Natuf | Leads | Unit Franchise | India | Oct26 | V1</t>
        </is>
      </c>
      <c r="K388" t="inlineStr">
        <is>
          <t>Direct (campaign tagged in CRM)</t>
        </is>
      </c>
      <c r="L388" t="inlineStr">
        <is>
          <t>Natuf | Business Owners | Tier1 + Growth Cities | Oct26 | V1</t>
        </is>
      </c>
      <c r="M388" t="inlineStr">
        <is>
          <t>Natuf | Business Owners | Tier1 + Growth Cities | Oct26 | V1</t>
        </is>
      </c>
      <c r="N388" t="inlineStr">
        <is>
          <t>Natuf | Reel | Brand Ambassador | Heard Of Owning A Cafe | V1</t>
        </is>
      </c>
      <c r="O388" t="inlineStr">
        <is>
          <t>In House Natuf</t>
        </is>
      </c>
      <c r="P388" t="inlineStr">
        <is>
          <t>Facebook</t>
        </is>
      </c>
      <c r="Q388" t="inlineStr">
        <is>
          <t>Omkar Navge</t>
        </is>
      </c>
      <c r="R388" t="inlineStr">
        <is>
          <t>Jasmine</t>
        </is>
      </c>
      <c r="S388" t="inlineStr">
        <is>
          <t>-</t>
        </is>
      </c>
      <c r="T388" t="inlineStr">
        <is>
          <t>Delhi</t>
        </is>
      </c>
      <c r="U388" t="inlineStr">
        <is>
          <t xml:space="preserve"> </t>
        </is>
      </c>
      <c r="V388" t="n">
        <v>1</v>
      </c>
      <c r="W388" t="n">
        <v>1</v>
      </c>
      <c r="X388" t="inlineStr">
        <is>
          <t>XXXXXX9529</t>
        </is>
      </c>
      <c r="Y388" s="72" t="n">
        <v>46326.52037037037</v>
      </c>
    </row>
    <row r="389">
      <c r="A389" s="39" t="inlineStr">
        <is>
          <t>6ae210c667de21eb71b87d69</t>
        </is>
      </c>
      <c r="B389" s="72" t="n">
        <v>46323.86256944444</v>
      </c>
      <c r="C389" s="70" t="n">
        <v>46323</v>
      </c>
      <c r="D389" t="inlineStr">
        <is>
          <t>2026-10</t>
        </is>
      </c>
      <c r="E389" t="inlineStr">
        <is>
          <t>Wk of 2026-10-26</t>
        </is>
      </c>
      <c r="F389" t="inlineStr">
        <is>
          <t>Attempt 1</t>
        </is>
      </c>
      <c r="G389" s="39" t="str">
        <f>IF(ISNUMBER(MATCH(F389,QualityStatuses,0)),"Quality Lead","Non-Quality Lead")</f>
        <v>Non-Quality Lead</v>
      </c>
      <c r="H389" s="39" t="str">
        <f>IFERROR(INDEX(CampTypes,MATCH(I389,CampList,0)),"Unattributed")</f>
        <v>New</v>
      </c>
      <c r="I389" t="inlineStr">
        <is>
          <t>ABO | Natuf | Leads | Unit Franchise | India | Oct26 | V1</t>
        </is>
      </c>
      <c r="J389" t="inlineStr">
        <is>
          <t>ABO | Natuf | Leads | Unit Franchise | India | Oct26 | V1</t>
        </is>
      </c>
      <c r="K389" t="inlineStr">
        <is>
          <t>Direct (campaign tagged in CRM)</t>
        </is>
      </c>
      <c r="L389" t="inlineStr">
        <is>
          <t>Natuf | Business Owners | Tier1 + Growth Cities | Oct26 | V1</t>
        </is>
      </c>
      <c r="M389" t="inlineStr">
        <is>
          <t>Natuf | Business Owners | Tier1 + Growth Cities | Oct26 | V1</t>
        </is>
      </c>
      <c r="N389" t="inlineStr">
        <is>
          <t>Natuf | Reel | Brand Ambassador | Heard Of Owning A Cafe | V1</t>
        </is>
      </c>
      <c r="O389" t="inlineStr">
        <is>
          <t>In House Natuf</t>
        </is>
      </c>
      <c r="P389" t="inlineStr">
        <is>
          <t>Facebook</t>
        </is>
      </c>
      <c r="Q389" t="inlineStr">
        <is>
          <t>Omkar Navge</t>
        </is>
      </c>
      <c r="R389" t="inlineStr">
        <is>
          <t>Jasmine</t>
        </is>
      </c>
      <c r="S389" t="inlineStr">
        <is>
          <t>-</t>
        </is>
      </c>
      <c r="T389" t="inlineStr">
        <is>
          <t>Nairobi</t>
        </is>
      </c>
      <c r="U389" t="inlineStr">
        <is>
          <t xml:space="preserve"> </t>
        </is>
      </c>
      <c r="V389" t="n">
        <v>1</v>
      </c>
      <c r="W389" t="n">
        <v>0</v>
      </c>
      <c r="X389" t="inlineStr">
        <is>
          <t>XXXXXX9148</t>
        </is>
      </c>
      <c r="Y389" s="72" t="n">
        <v>46326.52037037037</v>
      </c>
    </row>
    <row r="390">
      <c r="A390" s="39" t="inlineStr">
        <is>
          <t>6ae20f211ba72ba336c2b7f3</t>
        </is>
      </c>
      <c r="B390" s="72" t="n">
        <v>46323.85769675926</v>
      </c>
      <c r="C390" s="70" t="n">
        <v>46323</v>
      </c>
      <c r="D390" t="inlineStr">
        <is>
          <t>2026-10</t>
        </is>
      </c>
      <c r="E390" t="inlineStr">
        <is>
          <t>Wk of 2026-10-26</t>
        </is>
      </c>
      <c r="F390" t="inlineStr">
        <is>
          <t>Attempt 2</t>
        </is>
      </c>
      <c r="G390" s="39" t="str">
        <f>IF(ISNUMBER(MATCH(F390,QualityStatuses,0)),"Quality Lead","Non-Quality Lead")</f>
        <v>Non-Quality Lead</v>
      </c>
      <c r="H390" s="39" t="str">
        <f>IFERROR(INDEX(CampTypes,MATCH(I390,CampList,0)),"Unattributed")</f>
        <v>New</v>
      </c>
      <c r="I390" t="inlineStr">
        <is>
          <t>ABO | Natuf | Leads | Unit Franchise | India | Oct26 | V1</t>
        </is>
      </c>
      <c r="J390" t="inlineStr">
        <is>
          <t>ABO | Natuf | Leads | Unit Franchise | India | Oct26 | V1</t>
        </is>
      </c>
      <c r="K390" t="inlineStr">
        <is>
          <t>Direct (campaign tagged in CRM)</t>
        </is>
      </c>
      <c r="L390" t="inlineStr">
        <is>
          <t>Natuf | Broad | Tier1 + Growth Cities | Oct26 | V1</t>
        </is>
      </c>
      <c r="M390" t="inlineStr">
        <is>
          <t>Natuf | Broad | Tier1 + Growth Cities | Oct26 | V1</t>
        </is>
      </c>
      <c r="N390" t="inlineStr">
        <is>
          <t>Natuf | Reel | Brand Ambassador | Heard Of Owning A Cafe | V1</t>
        </is>
      </c>
      <c r="O390" t="inlineStr">
        <is>
          <t>In House Natuf</t>
        </is>
      </c>
      <c r="P390" t="inlineStr">
        <is>
          <t>Facebook</t>
        </is>
      </c>
      <c r="Q390" t="inlineStr">
        <is>
          <t>Vikas Pathak</t>
        </is>
      </c>
      <c r="R390" t="inlineStr">
        <is>
          <t>Hriday Jindal</t>
        </is>
      </c>
      <c r="S390" t="inlineStr">
        <is>
          <t>-</t>
        </is>
      </c>
      <c r="T390" t="inlineStr">
        <is>
          <t>Ranchi</t>
        </is>
      </c>
      <c r="U390" t="inlineStr">
        <is>
          <t xml:space="preserve"> </t>
        </is>
      </c>
      <c r="V390" t="n">
        <v>2</v>
      </c>
      <c r="W390" t="n">
        <v>0</v>
      </c>
      <c r="X390" t="inlineStr">
        <is>
          <t>XXXXXX5222</t>
        </is>
      </c>
      <c r="Y390" s="72" t="n">
        <v>46326.52037037037</v>
      </c>
    </row>
    <row r="391">
      <c r="A391" s="39" t="inlineStr">
        <is>
          <t>6ae20ef2ba3f72ebb12a4f31</t>
        </is>
      </c>
      <c r="B391" s="72" t="n">
        <v>46323.85715277777</v>
      </c>
      <c r="C391" s="70" t="n">
        <v>46323</v>
      </c>
      <c r="D391" t="inlineStr">
        <is>
          <t>2026-10</t>
        </is>
      </c>
      <c r="E391" t="inlineStr">
        <is>
          <t>Wk of 2026-10-26</t>
        </is>
      </c>
      <c r="F391" t="inlineStr">
        <is>
          <t>Details Shared</t>
        </is>
      </c>
      <c r="G391" s="39" t="str">
        <f>IF(ISNUMBER(MATCH(F391,QualityStatuses,0)),"Quality Lead","Non-Quality Lead")</f>
        <v>Quality Lead</v>
      </c>
      <c r="H391" s="39" t="str">
        <f>IFERROR(INDEX(CampTypes,MATCH(I391,CampList,0)),"Unattributed")</f>
        <v>New</v>
      </c>
      <c r="I391" t="inlineStr">
        <is>
          <t>ABO | Natuf | Leads | Unit Franchise | India | Oct26 | V1</t>
        </is>
      </c>
      <c r="J391" t="inlineStr">
        <is>
          <t>ABO | Natuf | Leads | Unit Franchise | India | Oct26 | V1</t>
        </is>
      </c>
      <c r="K391" t="inlineStr">
        <is>
          <t>Direct (campaign tagged in CRM)</t>
        </is>
      </c>
      <c r="L391" t="inlineStr">
        <is>
          <t>Natuf | LAL 1% | India | Jul26 | V1</t>
        </is>
      </c>
      <c r="M391" t="inlineStr">
        <is>
          <t>Natuf | LAL 1% | India | Jul26 | V1</t>
        </is>
      </c>
      <c r="N391" t="inlineStr">
        <is>
          <t>Natuf | Reel | Brand Ambassador | Heard Of Owning A Cafe | V1</t>
        </is>
      </c>
      <c r="O391" t="inlineStr">
        <is>
          <t>In House Natuf</t>
        </is>
      </c>
      <c r="P391" t="inlineStr">
        <is>
          <t>Facebook</t>
        </is>
      </c>
      <c r="Q391" t="inlineStr">
        <is>
          <t>Omkar Navge</t>
        </is>
      </c>
      <c r="R391" t="inlineStr">
        <is>
          <t>Jasmine</t>
        </is>
      </c>
      <c r="S391" t="inlineStr">
        <is>
          <t>-</t>
        </is>
      </c>
      <c r="T391" t="inlineStr">
        <is>
          <t>Shilllong</t>
        </is>
      </c>
      <c r="U391" t="inlineStr">
        <is>
          <t xml:space="preserve"> </t>
        </is>
      </c>
      <c r="V391" t="n">
        <v>2</v>
      </c>
      <c r="W391" t="n">
        <v>2</v>
      </c>
      <c r="X391" t="inlineStr">
        <is>
          <t>XXXXXX3018</t>
        </is>
      </c>
      <c r="Y391" s="72" t="n">
        <v>46326.52037037037</v>
      </c>
    </row>
    <row r="392">
      <c r="A392" s="39" t="inlineStr">
        <is>
          <t>6ae20d59546f36c5b2ded0a9</t>
        </is>
      </c>
      <c r="B392" s="72" t="n">
        <v>46323.85241898148</v>
      </c>
      <c r="C392" s="70" t="n">
        <v>46323</v>
      </c>
      <c r="D392" t="inlineStr">
        <is>
          <t>2026-10</t>
        </is>
      </c>
      <c r="E392" t="inlineStr">
        <is>
          <t>Wk of 2026-10-26</t>
        </is>
      </c>
      <c r="F392" t="inlineStr">
        <is>
          <t>Details Shared</t>
        </is>
      </c>
      <c r="G392" s="39" t="str">
        <f>IF(ISNUMBER(MATCH(F392,QualityStatuses,0)),"Quality Lead","Non-Quality Lead")</f>
        <v>Quality Lead</v>
      </c>
      <c r="H392" s="39" t="str">
        <f>IFERROR(INDEX(CampTypes,MATCH(I392,CampList,0)),"Unattributed")</f>
        <v>New</v>
      </c>
      <c r="I392" t="inlineStr">
        <is>
          <t>ABO | Natuf | Leads | Unit Franchise | India | Oct26 | V1</t>
        </is>
      </c>
      <c r="J392" t="inlineStr">
        <is>
          <t>ABO | Natuf | Leads | Unit Franchise | India | Oct26 | V1</t>
        </is>
      </c>
      <c r="K392" t="inlineStr">
        <is>
          <t>Direct (campaign tagged in CRM)</t>
        </is>
      </c>
      <c r="L392" t="inlineStr">
        <is>
          <t>Natuf | Investors | Tier1 + Growth Cities | Oct26 | V1</t>
        </is>
      </c>
      <c r="M392" t="inlineStr">
        <is>
          <t>Natuf | Investors | Tier1 + Growth Cities | Oct26 | V1</t>
        </is>
      </c>
      <c r="N392" t="inlineStr">
        <is>
          <t>Natuf | Reel | Brand Ambassador | Heard Of Owning A Cafe | V1</t>
        </is>
      </c>
      <c r="O392" t="inlineStr">
        <is>
          <t>In House Natuf</t>
        </is>
      </c>
      <c r="P392" t="inlineStr">
        <is>
          <t>Facebook</t>
        </is>
      </c>
      <c r="Q392" t="inlineStr">
        <is>
          <t>Vikas Pathak</t>
        </is>
      </c>
      <c r="R392" t="inlineStr">
        <is>
          <t xml:space="preserve">Karan </t>
        </is>
      </c>
      <c r="S392" t="inlineStr">
        <is>
          <t>-</t>
        </is>
      </c>
      <c r="T392" t="inlineStr">
        <is>
          <t>Sohna</t>
        </is>
      </c>
      <c r="U392" t="inlineStr">
        <is>
          <t xml:space="preserve"> </t>
        </is>
      </c>
      <c r="V392" t="n">
        <v>2</v>
      </c>
      <c r="W392" t="n">
        <v>2</v>
      </c>
      <c r="X392" t="inlineStr">
        <is>
          <t>XXXXXX9772</t>
        </is>
      </c>
      <c r="Y392" s="72" t="n">
        <v>46326.52037037037</v>
      </c>
    </row>
    <row r="393">
      <c r="A393" s="39" t="inlineStr">
        <is>
          <t>6ae20cbb607f6717c9816060</t>
        </is>
      </c>
      <c r="B393" s="72" t="n">
        <v>46323.85059027778</v>
      </c>
      <c r="C393" s="70" t="n">
        <v>46323</v>
      </c>
      <c r="D393" t="inlineStr">
        <is>
          <t>2026-10</t>
        </is>
      </c>
      <c r="E393" t="inlineStr">
        <is>
          <t>Wk of 2026-10-26</t>
        </is>
      </c>
      <c r="F393" t="inlineStr">
        <is>
          <t>Connected</t>
        </is>
      </c>
      <c r="G393" s="39" t="str">
        <f>IF(ISNUMBER(MATCH(F393,QualityStatuses,0)),"Quality Lead","Non-Quality Lead")</f>
        <v>Non-Quality Lead</v>
      </c>
      <c r="H393" s="39" t="str">
        <f>IFERROR(INDEX(CampTypes,MATCH(I393,CampList,0)),"Unattributed")</f>
        <v>New</v>
      </c>
      <c r="I393" t="inlineStr">
        <is>
          <t>ABO | Natuf | Leads | Unit Franchise | India | Oct26 | V1</t>
        </is>
      </c>
      <c r="J393" t="inlineStr">
        <is>
          <t>ABO | Natuf | Leads | Unit Franchise | India | Oct26 | V1</t>
        </is>
      </c>
      <c r="K393" t="inlineStr">
        <is>
          <t>Direct (campaign tagged in CRM)</t>
        </is>
      </c>
      <c r="L393" t="inlineStr">
        <is>
          <t>Natuf | Broad | Tier1 + Growth Cities | Oct26 | V1</t>
        </is>
      </c>
      <c r="M393" t="inlineStr">
        <is>
          <t>Natuf | Broad | Tier1 + Growth Cities | Oct26 | V1</t>
        </is>
      </c>
      <c r="N393" t="inlineStr">
        <is>
          <t>Natuf | Reel | Brand Ambassador | Heard Of Owning A Cafe | V1</t>
        </is>
      </c>
      <c r="O393" t="inlineStr">
        <is>
          <t>In House Natuf</t>
        </is>
      </c>
      <c r="P393" t="inlineStr">
        <is>
          <t>Facebook</t>
        </is>
      </c>
      <c r="Q393" t="inlineStr">
        <is>
          <t>Vikas Pathak</t>
        </is>
      </c>
      <c r="R393" t="inlineStr">
        <is>
          <t>Anish kaundal</t>
        </is>
      </c>
      <c r="S393" t="inlineStr">
        <is>
          <t>-</t>
        </is>
      </c>
      <c r="T393" t="inlineStr">
        <is>
          <t>Noida</t>
        </is>
      </c>
      <c r="U393" t="inlineStr">
        <is>
          <t xml:space="preserve"> </t>
        </is>
      </c>
      <c r="V393" t="n">
        <v>4</v>
      </c>
      <c r="W393" t="n">
        <v>3</v>
      </c>
      <c r="X393" t="inlineStr">
        <is>
          <t>XXXXXX3337</t>
        </is>
      </c>
      <c r="Y393" s="72" t="n">
        <v>46326.52037037037</v>
      </c>
    </row>
    <row r="394">
      <c r="A394" s="39" t="inlineStr">
        <is>
          <t>6ae20a6b4a1a3e5dc13b01f0</t>
        </is>
      </c>
      <c r="B394" s="72" t="n">
        <v>46323.84373842592</v>
      </c>
      <c r="C394" s="70" t="n">
        <v>46323</v>
      </c>
      <c r="D394" t="inlineStr">
        <is>
          <t>2026-10</t>
        </is>
      </c>
      <c r="E394" t="inlineStr">
        <is>
          <t>Wk of 2026-10-26</t>
        </is>
      </c>
      <c r="F394" t="inlineStr">
        <is>
          <t>Attempt 1</t>
        </is>
      </c>
      <c r="G394" s="39" t="str">
        <f>IF(ISNUMBER(MATCH(F394,QualityStatuses,0)),"Quality Lead","Non-Quality Lead")</f>
        <v>Non-Quality Lead</v>
      </c>
      <c r="H394" s="39" t="str">
        <f>IFERROR(INDEX(CampTypes,MATCH(I394,CampList,0)),"Unattributed")</f>
        <v>New</v>
      </c>
      <c r="I394" t="inlineStr">
        <is>
          <t>ABO | Natuf | Leads | Unit Franchise | India | Oct26 | V1</t>
        </is>
      </c>
      <c r="J394" t="inlineStr">
        <is>
          <t>ABO | Natuf | Leads | Unit Franchise | India | Oct26 | V1</t>
        </is>
      </c>
      <c r="K394" t="inlineStr">
        <is>
          <t>Direct (campaign tagged in CRM)</t>
        </is>
      </c>
      <c r="L394" t="inlineStr">
        <is>
          <t>Natuf | LAL 1% | India | Jul26 | V1</t>
        </is>
      </c>
      <c r="M394" t="inlineStr">
        <is>
          <t>Natuf | LAL 1% | India | Jul26 | V1</t>
        </is>
      </c>
      <c r="N394" t="inlineStr">
        <is>
          <t>Natuf | Reel | Brand Ambassador | Heard Of Owning A Cafe | V1</t>
        </is>
      </c>
      <c r="O394" t="inlineStr">
        <is>
          <t>In House Natuf</t>
        </is>
      </c>
      <c r="P394" t="inlineStr">
        <is>
          <t>Facebook</t>
        </is>
      </c>
      <c r="Q394" t="inlineStr">
        <is>
          <t>Omkar Navge</t>
        </is>
      </c>
      <c r="R394" t="inlineStr">
        <is>
          <t>Shambhavi</t>
        </is>
      </c>
      <c r="S394" t="inlineStr">
        <is>
          <t>-</t>
        </is>
      </c>
      <c r="T394" t="inlineStr">
        <is>
          <t>silchar</t>
        </is>
      </c>
      <c r="U394" t="inlineStr">
        <is>
          <t xml:space="preserve"> </t>
        </is>
      </c>
      <c r="V394" t="n">
        <v>1</v>
      </c>
      <c r="W394" t="n">
        <v>0</v>
      </c>
      <c r="X394" t="inlineStr">
        <is>
          <t>XXXXXX3558</t>
        </is>
      </c>
      <c r="Y394" s="72" t="n">
        <v>46326.52037037037</v>
      </c>
    </row>
    <row r="395">
      <c r="A395" s="39" t="inlineStr">
        <is>
          <t>6ae209d5a5b6558ee62f77c7</t>
        </is>
      </c>
      <c r="B395" s="72" t="n">
        <v>46323.84200231481</v>
      </c>
      <c r="C395" s="70" t="n">
        <v>46323</v>
      </c>
      <c r="D395" t="inlineStr">
        <is>
          <t>2026-10</t>
        </is>
      </c>
      <c r="E395" t="inlineStr">
        <is>
          <t>Wk of 2026-10-26</t>
        </is>
      </c>
      <c r="F395" t="inlineStr">
        <is>
          <t>Attempt 1</t>
        </is>
      </c>
      <c r="G395" s="39" t="str">
        <f>IF(ISNUMBER(MATCH(F395,QualityStatuses,0)),"Quality Lead","Non-Quality Lead")</f>
        <v>Non-Quality Lead</v>
      </c>
      <c r="H395" s="39" t="str">
        <f>IFERROR(INDEX(CampTypes,MATCH(I395,CampList,0)),"Unattributed")</f>
        <v>New</v>
      </c>
      <c r="I395" t="inlineStr">
        <is>
          <t>ABO | Natuf | Leads | Master Franchise | India | Oct26 | V1</t>
        </is>
      </c>
      <c r="J395" t="inlineStr">
        <is>
          <t>ABO | Natuf | Leads | Master Franchise | India | Oct26 | V1</t>
        </is>
      </c>
      <c r="K395" t="inlineStr">
        <is>
          <t>Direct (campaign tagged in CRM)</t>
        </is>
      </c>
      <c r="L395" t="inlineStr">
        <is>
          <t>Natuf | Investors | Tier1 + Growth Cities | Oct26 | V1</t>
        </is>
      </c>
      <c r="M395" t="inlineStr">
        <is>
          <t>Natuf | Investors | Tier1 + Growth Cities | Oct26 | V1</t>
        </is>
      </c>
      <c r="N395" t="inlineStr">
        <is>
          <t>Natuf | Static | Lead Your State With | V1</t>
        </is>
      </c>
      <c r="O395" t="inlineStr">
        <is>
          <t>Natuf_MF</t>
        </is>
      </c>
      <c r="P395" t="inlineStr">
        <is>
          <t>Facebook</t>
        </is>
      </c>
      <c r="Q395" t="inlineStr">
        <is>
          <t>Marshal Malbari</t>
        </is>
      </c>
      <c r="R395" t="inlineStr">
        <is>
          <t>Tanishq A</t>
        </is>
      </c>
      <c r="S395" t="inlineStr">
        <is>
          <t>-</t>
        </is>
      </c>
      <c r="T395" t="inlineStr">
        <is>
          <t>Sendhwa</t>
        </is>
      </c>
      <c r="U395" t="inlineStr">
        <is>
          <t xml:space="preserve"> </t>
        </is>
      </c>
      <c r="V395" t="n">
        <v>1</v>
      </c>
      <c r="W395" t="n">
        <v>0</v>
      </c>
      <c r="X395" t="inlineStr">
        <is>
          <t>XXXXXX7832</t>
        </is>
      </c>
      <c r="Y395" s="72" t="n">
        <v>46326.52037037037</v>
      </c>
    </row>
    <row r="396">
      <c r="A396" s="39" t="inlineStr">
        <is>
          <t>6ae207c9609f78b72ae0a620</t>
        </is>
      </c>
      <c r="B396" s="72" t="n">
        <v>46323.8359375</v>
      </c>
      <c r="C396" s="70" t="n">
        <v>46323</v>
      </c>
      <c r="D396" t="inlineStr">
        <is>
          <t>2026-10</t>
        </is>
      </c>
      <c r="E396" t="inlineStr">
        <is>
          <t>Wk of 2026-10-26</t>
        </is>
      </c>
      <c r="F396" t="inlineStr">
        <is>
          <t>Attempt 1</t>
        </is>
      </c>
      <c r="G396" s="39" t="str">
        <f>IF(ISNUMBER(MATCH(F396,QualityStatuses,0)),"Quality Lead","Non-Quality Lead")</f>
        <v>Non-Quality Lead</v>
      </c>
      <c r="H396" s="39" t="str">
        <f>IFERROR(INDEX(CampTypes,MATCH(I396,CampList,0)),"Unattributed")</f>
        <v>New</v>
      </c>
      <c r="I396" t="inlineStr">
        <is>
          <t>ABO | Natuf | Leads | Unit Franchise | India | Oct26 | V1</t>
        </is>
      </c>
      <c r="J396" t="inlineStr">
        <is>
          <t>ABO | Natuf | Leads | Unit Franchise | India | Oct26 | V1</t>
        </is>
      </c>
      <c r="K396" t="inlineStr">
        <is>
          <t>Direct (campaign tagged in CRM)</t>
        </is>
      </c>
      <c r="L396" t="inlineStr">
        <is>
          <t>Natuf | Investors | Tier1 + Growth Cities | Oct26 | V1</t>
        </is>
      </c>
      <c r="M396" t="inlineStr">
        <is>
          <t>Natuf | Investors | Tier1 + Growth Cities | Oct26 | V1</t>
        </is>
      </c>
      <c r="N396" t="inlineStr">
        <is>
          <t>Natuf | Reel | Brand Ambassador | Heard Of Owning A Cafe | V1</t>
        </is>
      </c>
      <c r="O396" t="inlineStr">
        <is>
          <t>In House Natuf</t>
        </is>
      </c>
      <c r="P396" t="inlineStr">
        <is>
          <t>Facebook</t>
        </is>
      </c>
      <c r="Q396" t="inlineStr">
        <is>
          <t>Omkar Navge</t>
        </is>
      </c>
      <c r="R396" t="inlineStr">
        <is>
          <t>Shambhavi</t>
        </is>
      </c>
      <c r="S396" t="inlineStr">
        <is>
          <t>-</t>
        </is>
      </c>
      <c r="T396" t="inlineStr">
        <is>
          <t>udaipur Rajasthan</t>
        </is>
      </c>
      <c r="U396" t="inlineStr">
        <is>
          <t xml:space="preserve"> </t>
        </is>
      </c>
      <c r="V396" t="n">
        <v>2</v>
      </c>
      <c r="W396" t="n">
        <v>1</v>
      </c>
      <c r="X396" t="inlineStr">
        <is>
          <t>XXXXXX0183</t>
        </is>
      </c>
      <c r="Y396" s="72" t="n">
        <v>46326.52037037037</v>
      </c>
    </row>
    <row r="397">
      <c r="A397" s="39" t="inlineStr">
        <is>
          <t>6ae2074d41652ba312cc7190</t>
        </is>
      </c>
      <c r="B397" s="72" t="n">
        <v>46323.83450231481</v>
      </c>
      <c r="C397" s="70" t="n">
        <v>46323</v>
      </c>
      <c r="D397" t="inlineStr">
        <is>
          <t>2026-10</t>
        </is>
      </c>
      <c r="E397" t="inlineStr">
        <is>
          <t>Wk of 2026-10-26</t>
        </is>
      </c>
      <c r="F397" t="inlineStr">
        <is>
          <t>Attempt 1</t>
        </is>
      </c>
      <c r="G397" s="39" t="str">
        <f>IF(ISNUMBER(MATCH(F397,QualityStatuses,0)),"Quality Lead","Non-Quality Lead")</f>
        <v>Non-Quality Lead</v>
      </c>
      <c r="H397" s="39" t="str">
        <f>IFERROR(INDEX(CampTypes,MATCH(I397,CampList,0)),"Unattributed")</f>
        <v>New</v>
      </c>
      <c r="I397" t="inlineStr">
        <is>
          <t>ABO | Natuf | Leads | Unit Franchise | India | Oct26 | V1</t>
        </is>
      </c>
      <c r="J397" t="inlineStr">
        <is>
          <t>ABO | Natuf | Leads | Unit Franchise | India | Oct26 | V1</t>
        </is>
      </c>
      <c r="K397" t="inlineStr">
        <is>
          <t>Direct (campaign tagged in CRM)</t>
        </is>
      </c>
      <c r="L397" t="inlineStr">
        <is>
          <t>Natuf | Investors | Tier1 + Growth Cities | Oct26 | V1</t>
        </is>
      </c>
      <c r="M397" t="inlineStr">
        <is>
          <t>Natuf | Investors | Tier1 + Growth Cities | Oct26 | V1</t>
        </is>
      </c>
      <c r="N397" t="inlineStr">
        <is>
          <t>Natuf | Reel | Brand Ambassador | Heard Of Owning A Cafe | V1</t>
        </is>
      </c>
      <c r="O397" t="inlineStr">
        <is>
          <t>In House Natuf</t>
        </is>
      </c>
      <c r="P397" t="inlineStr">
        <is>
          <t>Facebook</t>
        </is>
      </c>
      <c r="Q397" t="inlineStr">
        <is>
          <t>Marshal Malbari</t>
        </is>
      </c>
      <c r="R397" t="inlineStr">
        <is>
          <t>Shubham Menon</t>
        </is>
      </c>
      <c r="S397" t="inlineStr">
        <is>
          <t>-</t>
        </is>
      </c>
      <c r="T397" t="inlineStr">
        <is>
          <t>Patna</t>
        </is>
      </c>
      <c r="U397" t="inlineStr">
        <is>
          <t xml:space="preserve"> </t>
        </is>
      </c>
      <c r="V397" t="n">
        <v>2</v>
      </c>
      <c r="W397" t="n">
        <v>0</v>
      </c>
      <c r="X397" t="inlineStr">
        <is>
          <t>XXXXXX5947</t>
        </is>
      </c>
      <c r="Y397" s="72" t="n">
        <v>46326.52037037037</v>
      </c>
    </row>
    <row r="398">
      <c r="A398" s="39" t="inlineStr">
        <is>
          <t>6ae2019f4944c39e33b70527</t>
        </is>
      </c>
      <c r="B398" s="72" t="n">
        <v>46323.81767361111</v>
      </c>
      <c r="C398" s="70" t="n">
        <v>46323</v>
      </c>
      <c r="D398" t="inlineStr">
        <is>
          <t>2026-10</t>
        </is>
      </c>
      <c r="E398" t="inlineStr">
        <is>
          <t>Wk of 2026-10-26</t>
        </is>
      </c>
      <c r="F398" t="inlineStr">
        <is>
          <t>Attempt 1</t>
        </is>
      </c>
      <c r="G398" s="39" t="str">
        <f>IF(ISNUMBER(MATCH(F398,QualityStatuses,0)),"Quality Lead","Non-Quality Lead")</f>
        <v>Non-Quality Lead</v>
      </c>
      <c r="H398" s="39" t="str">
        <f>IFERROR(INDEX(CampTypes,MATCH(I398,CampList,0)),"Unattributed")</f>
        <v>New</v>
      </c>
      <c r="I398" t="inlineStr">
        <is>
          <t>ABO | Natuf | Leads | Unit Franchise | India | Oct26 | V1</t>
        </is>
      </c>
      <c r="J398" t="inlineStr">
        <is>
          <t>ABO | Natuf | Leads | Unit Franchise | India | Oct26 | V1</t>
        </is>
      </c>
      <c r="K398" t="inlineStr">
        <is>
          <t>Direct (campaign tagged in CRM)</t>
        </is>
      </c>
      <c r="L398" t="inlineStr">
        <is>
          <t>Natuf | LAL 1% | India | Jul26 | V1</t>
        </is>
      </c>
      <c r="M398" t="inlineStr">
        <is>
          <t>Natuf | LAL 1% | India | Jul26 | V1</t>
        </is>
      </c>
      <c r="N398" t="inlineStr">
        <is>
          <t>Natuf | Reel | Brand Ambassador | Heard Of Owning A Cafe | V1</t>
        </is>
      </c>
      <c r="O398" t="inlineStr">
        <is>
          <t>In House Natuf</t>
        </is>
      </c>
      <c r="P398" t="inlineStr">
        <is>
          <t>Facebook</t>
        </is>
      </c>
      <c r="Q398" t="inlineStr">
        <is>
          <t>Omkar Navge</t>
        </is>
      </c>
      <c r="R398" t="inlineStr">
        <is>
          <t>Somya</t>
        </is>
      </c>
      <c r="S398" t="inlineStr">
        <is>
          <t>-</t>
        </is>
      </c>
      <c r="T398" t="inlineStr">
        <is>
          <t>Kannur</t>
        </is>
      </c>
      <c r="U398" t="inlineStr">
        <is>
          <t xml:space="preserve"> </t>
        </is>
      </c>
      <c r="V398" t="n">
        <v>1</v>
      </c>
      <c r="W398" t="n">
        <v>0</v>
      </c>
      <c r="X398" t="inlineStr">
        <is>
          <t>XXXXXX0812</t>
        </is>
      </c>
      <c r="Y398" s="72" t="n">
        <v>46326.52037037037</v>
      </c>
    </row>
    <row r="399">
      <c r="A399" s="39" t="inlineStr">
        <is>
          <t>6ae201116d7be33a54bcabea</t>
        </is>
      </c>
      <c r="B399" s="72" t="n">
        <v>46323.8160300926</v>
      </c>
      <c r="C399" s="70" t="n">
        <v>46323</v>
      </c>
      <c r="D399" t="inlineStr">
        <is>
          <t>2026-10</t>
        </is>
      </c>
      <c r="E399" t="inlineStr">
        <is>
          <t>Wk of 2026-10-26</t>
        </is>
      </c>
      <c r="F399" t="inlineStr">
        <is>
          <t>Attempt 1</t>
        </is>
      </c>
      <c r="G399" s="39" t="str">
        <f>IF(ISNUMBER(MATCH(F399,QualityStatuses,0)),"Quality Lead","Non-Quality Lead")</f>
        <v>Non-Quality Lead</v>
      </c>
      <c r="H399" s="39" t="str">
        <f>IFERROR(INDEX(CampTypes,MATCH(I399,CampList,0)),"Unattributed")</f>
        <v>New</v>
      </c>
      <c r="I399" t="inlineStr">
        <is>
          <t>ABO | Natuf | Leads | Master Franchise | India | Oct26 | V1</t>
        </is>
      </c>
      <c r="J399" t="inlineStr">
        <is>
          <t>ABO | Natuf | Leads | Master Franchise | India | Oct26 | V1</t>
        </is>
      </c>
      <c r="K399" t="inlineStr">
        <is>
          <t>Direct (campaign tagged in CRM)</t>
        </is>
      </c>
      <c r="L399" t="inlineStr">
        <is>
          <t>Natuf | Business Owners | Tier1 + Growth Cities | Oct26 | V1</t>
        </is>
      </c>
      <c r="M399" t="inlineStr">
        <is>
          <t>Natuf | Business Owners | Tier1 + Growth Cities | Oct26 | V1</t>
        </is>
      </c>
      <c r="N399" t="inlineStr">
        <is>
          <t>Natuf | Static | Become A Levantine Food | V1</t>
        </is>
      </c>
      <c r="O399" t="inlineStr">
        <is>
          <t>Natuf_MF</t>
        </is>
      </c>
      <c r="P399" t="inlineStr">
        <is>
          <t>Facebook</t>
        </is>
      </c>
      <c r="Q399" t="inlineStr">
        <is>
          <t>Marshal Malbari</t>
        </is>
      </c>
      <c r="R399" t="inlineStr">
        <is>
          <t>Tanishq A</t>
        </is>
      </c>
      <c r="S399" t="inlineStr">
        <is>
          <t>-</t>
        </is>
      </c>
      <c r="T399" t="inlineStr">
        <is>
          <t>Bhubaneswar</t>
        </is>
      </c>
      <c r="U399" t="inlineStr">
        <is>
          <t xml:space="preserve"> </t>
        </is>
      </c>
      <c r="V399" t="n">
        <v>2</v>
      </c>
      <c r="W399" t="n">
        <v>0</v>
      </c>
      <c r="X399" t="inlineStr">
        <is>
          <t>XXXXXX0180</t>
        </is>
      </c>
      <c r="Y399" s="72" t="n">
        <v>46326.52037037037</v>
      </c>
    </row>
    <row r="400">
      <c r="A400" s="39" t="inlineStr">
        <is>
          <t>6ae1fd3cf9107069dbb5ba67</t>
        </is>
      </c>
      <c r="B400" s="72" t="n">
        <v>46323.80467592592</v>
      </c>
      <c r="C400" s="70" t="n">
        <v>46323</v>
      </c>
      <c r="D400" t="inlineStr">
        <is>
          <t>2026-10</t>
        </is>
      </c>
      <c r="E400" t="inlineStr">
        <is>
          <t>Wk of 2026-10-26</t>
        </is>
      </c>
      <c r="F400" t="inlineStr">
        <is>
          <t>Attempt 2</t>
        </is>
      </c>
      <c r="G400" s="39" t="str">
        <f>IF(ISNUMBER(MATCH(F400,QualityStatuses,0)),"Quality Lead","Non-Quality Lead")</f>
        <v>Non-Quality Lead</v>
      </c>
      <c r="H400" s="39" t="str">
        <f>IFERROR(INDEX(CampTypes,MATCH(I400,CampList,0)),"Unattributed")</f>
        <v>New</v>
      </c>
      <c r="I400" t="inlineStr">
        <is>
          <t>ABO | Natuf | Leads | Unit Franchise | India | Oct26 | V1</t>
        </is>
      </c>
      <c r="J400" t="inlineStr">
        <is>
          <t>ABO | Natuf | Leads | Unit Franchise | India | Oct26 | V1</t>
        </is>
      </c>
      <c r="K400" t="inlineStr">
        <is>
          <t>Direct (campaign tagged in CRM)</t>
        </is>
      </c>
      <c r="L400" t="inlineStr">
        <is>
          <t>Natuf | Business Owners | Tier1 + Growth Cities | Oct26 | V1</t>
        </is>
      </c>
      <c r="M400" t="inlineStr">
        <is>
          <t>Natuf | Business Owners | Tier1 + Growth Cities | Oct26 | V1</t>
        </is>
      </c>
      <c r="N400" t="inlineStr">
        <is>
          <t>Natuf | Reel | Brand Ambassador | Heard Of Owning A Cafe | V1</t>
        </is>
      </c>
      <c r="O400" t="inlineStr">
        <is>
          <t>In House Natuf</t>
        </is>
      </c>
      <c r="P400" t="inlineStr">
        <is>
          <t>Facebook</t>
        </is>
      </c>
      <c r="Q400" t="inlineStr">
        <is>
          <t>Marshal Malbari</t>
        </is>
      </c>
      <c r="R400" t="inlineStr">
        <is>
          <t>Drishti Lodhia</t>
        </is>
      </c>
      <c r="S400" t="inlineStr">
        <is>
          <t>-</t>
        </is>
      </c>
      <c r="T400" t="inlineStr">
        <is>
          <t>Panvel</t>
        </is>
      </c>
      <c r="U400" t="inlineStr">
        <is>
          <t xml:space="preserve"> </t>
        </is>
      </c>
      <c r="V400" t="n">
        <v>3</v>
      </c>
      <c r="W400" t="n">
        <v>0</v>
      </c>
      <c r="X400" t="inlineStr">
        <is>
          <t>XXXXXX6969</t>
        </is>
      </c>
      <c r="Y400" s="72" t="n">
        <v>46326.52037037037</v>
      </c>
    </row>
    <row r="401">
      <c r="A401" s="39" t="inlineStr">
        <is>
          <t>6ae1fafa9d6bfe0ff0648721</t>
        </is>
      </c>
      <c r="B401" s="72" t="n">
        <v>46323.79798611111</v>
      </c>
      <c r="C401" s="70" t="n">
        <v>46323</v>
      </c>
      <c r="D401" t="inlineStr">
        <is>
          <t>2026-10</t>
        </is>
      </c>
      <c r="E401" t="inlineStr">
        <is>
          <t>Wk of 2026-10-26</t>
        </is>
      </c>
      <c r="F401" t="inlineStr">
        <is>
          <t>Details Shared</t>
        </is>
      </c>
      <c r="G401" s="39" t="str">
        <f>IF(ISNUMBER(MATCH(F401,QualityStatuses,0)),"Quality Lead","Non-Quality Lead")</f>
        <v>Quality Lead</v>
      </c>
      <c r="H401" s="39" t="str">
        <f>IFERROR(INDEX(CampTypes,MATCH(I401,CampList,0)),"Unattributed")</f>
        <v>New</v>
      </c>
      <c r="I401" t="inlineStr">
        <is>
          <t>ABO | Natuf | Leads | Unit Franchise | India | Oct26 | V1</t>
        </is>
      </c>
      <c r="J401" t="inlineStr">
        <is>
          <t>ABO | Natuf | Leads | Unit Franchise | India | Oct26 | V1</t>
        </is>
      </c>
      <c r="K401" t="inlineStr">
        <is>
          <t>Direct (campaign tagged in CRM)</t>
        </is>
      </c>
      <c r="L401" t="inlineStr">
        <is>
          <t>Natuf | Business Owners | Tier1 + Growth Cities | Oct26 | V1</t>
        </is>
      </c>
      <c r="M401" t="inlineStr">
        <is>
          <t>Natuf | Business Owners | Tier1 + Growth Cities | Oct26 | V1</t>
        </is>
      </c>
      <c r="N401" t="inlineStr">
        <is>
          <t>Natuf | Reel | Brand Ambassador | Heard Of Owning A Cafe | V1</t>
        </is>
      </c>
      <c r="O401" t="inlineStr">
        <is>
          <t>In House Natuf</t>
        </is>
      </c>
      <c r="P401" t="inlineStr">
        <is>
          <t>Facebook</t>
        </is>
      </c>
      <c r="Q401" t="inlineStr">
        <is>
          <t>Marshal Malbari</t>
        </is>
      </c>
      <c r="R401" t="inlineStr">
        <is>
          <t>Rudresh Thorat</t>
        </is>
      </c>
      <c r="S401" t="inlineStr">
        <is>
          <t>-</t>
        </is>
      </c>
      <c r="T401" t="inlineStr">
        <is>
          <t>Noida</t>
        </is>
      </c>
      <c r="U401" t="inlineStr">
        <is>
          <t xml:space="preserve"> </t>
        </is>
      </c>
      <c r="V401" t="n">
        <v>1</v>
      </c>
      <c r="W401" t="n">
        <v>1</v>
      </c>
      <c r="X401" t="inlineStr">
        <is>
          <t>XXXXXX9856</t>
        </is>
      </c>
      <c r="Y401" s="72" t="n">
        <v>46326.52037037037</v>
      </c>
    </row>
    <row r="402">
      <c r="A402" s="39" t="inlineStr">
        <is>
          <t>6ae1f934cd04303eb4d0a5c4</t>
        </is>
      </c>
      <c r="B402" s="72" t="n">
        <v>46323.79273148148</v>
      </c>
      <c r="C402" s="70" t="n">
        <v>46323</v>
      </c>
      <c r="D402" t="inlineStr">
        <is>
          <t>2026-10</t>
        </is>
      </c>
      <c r="E402" t="inlineStr">
        <is>
          <t>Wk of 2026-10-26</t>
        </is>
      </c>
      <c r="F402" t="inlineStr">
        <is>
          <t>Attempt 1</t>
        </is>
      </c>
      <c r="G402" s="39" t="str">
        <f>IF(ISNUMBER(MATCH(F402,QualityStatuses,0)),"Quality Lead","Non-Quality Lead")</f>
        <v>Non-Quality Lead</v>
      </c>
      <c r="H402" s="39" t="str">
        <f>IFERROR(INDEX(CampTypes,MATCH(I402,CampList,0)),"Unattributed")</f>
        <v>New</v>
      </c>
      <c r="I402" t="inlineStr">
        <is>
          <t>ABO | Natuf | Leads | Unit Franchise | India | Oct26 | V1</t>
        </is>
      </c>
      <c r="J402" t="inlineStr">
        <is>
          <t>ABO | Natuf | Leads | Unit Franchise | India | Oct26 | V1</t>
        </is>
      </c>
      <c r="K402" t="inlineStr">
        <is>
          <t>Direct (campaign tagged in CRM)</t>
        </is>
      </c>
      <c r="L402" t="inlineStr">
        <is>
          <t>Natuf | Investors | Tier1 + Growth Cities | Oct26 | V1</t>
        </is>
      </c>
      <c r="M402" t="inlineStr">
        <is>
          <t>Natuf | Investors | Tier1 + Growth Cities | Oct26 | V1</t>
        </is>
      </c>
      <c r="N402" t="inlineStr">
        <is>
          <t>Natuf | Reel | Brand Ambassador | Heard Of Owning A Cafe | V1</t>
        </is>
      </c>
      <c r="O402" t="inlineStr">
        <is>
          <t>In House Natuf</t>
        </is>
      </c>
      <c r="P402" t="inlineStr">
        <is>
          <t>Facebook</t>
        </is>
      </c>
      <c r="Q402" t="inlineStr">
        <is>
          <t>Omkar Navge</t>
        </is>
      </c>
      <c r="R402" t="inlineStr">
        <is>
          <t>Jasmine</t>
        </is>
      </c>
      <c r="S402" t="inlineStr">
        <is>
          <t>-</t>
        </is>
      </c>
      <c r="T402" t="inlineStr">
        <is>
          <t>jaipur</t>
        </is>
      </c>
      <c r="U402" t="inlineStr">
        <is>
          <t xml:space="preserve"> </t>
        </is>
      </c>
      <c r="V402" t="n">
        <v>2</v>
      </c>
      <c r="W402" t="n">
        <v>1</v>
      </c>
      <c r="X402" t="inlineStr">
        <is>
          <t>XXXXXX8162</t>
        </is>
      </c>
      <c r="Y402" s="72" t="n">
        <v>46326.52037037037</v>
      </c>
    </row>
    <row r="403">
      <c r="A403" s="39" t="inlineStr">
        <is>
          <t>6ae1f7cb314f4c7ce210ecb2</t>
        </is>
      </c>
      <c r="B403" s="72" t="n">
        <v>46323.78855324074</v>
      </c>
      <c r="C403" s="70" t="n">
        <v>46323</v>
      </c>
      <c r="D403" t="inlineStr">
        <is>
          <t>2026-10</t>
        </is>
      </c>
      <c r="E403" t="inlineStr">
        <is>
          <t>Wk of 2026-10-26</t>
        </is>
      </c>
      <c r="F403" t="inlineStr">
        <is>
          <t>Attempt 2</t>
        </is>
      </c>
      <c r="G403" s="39" t="str">
        <f>IF(ISNUMBER(MATCH(F403,QualityStatuses,0)),"Quality Lead","Non-Quality Lead")</f>
        <v>Non-Quality Lead</v>
      </c>
      <c r="H403" s="39" t="str">
        <f>IFERROR(INDEX(CampTypes,MATCH(I403,CampList,0)),"Unattributed")</f>
        <v>New</v>
      </c>
      <c r="I403" t="inlineStr">
        <is>
          <t>ABO | Natuf | Leads | Unit Franchise | India | Oct26 | V1</t>
        </is>
      </c>
      <c r="J403" t="inlineStr">
        <is>
          <t>ABO | Natuf | Leads | Unit Franchise | India | Oct26 | V1</t>
        </is>
      </c>
      <c r="K403" t="inlineStr">
        <is>
          <t>Direct (campaign tagged in CRM)</t>
        </is>
      </c>
      <c r="L403" t="inlineStr">
        <is>
          <t>Natuf | Investors | Tier1 + Growth Cities | Oct26 | V1</t>
        </is>
      </c>
      <c r="M403" t="inlineStr">
        <is>
          <t>Natuf | Investors | Tier1 + Growth Cities | Oct26 | V1</t>
        </is>
      </c>
      <c r="N403" t="inlineStr">
        <is>
          <t>Natuf | Reel | Brand Ambassador | Heard Of Owning A Cafe | V1</t>
        </is>
      </c>
      <c r="O403" t="inlineStr">
        <is>
          <t>In House Natuf</t>
        </is>
      </c>
      <c r="P403" t="inlineStr">
        <is>
          <t>Facebook</t>
        </is>
      </c>
      <c r="Q403" t="inlineStr">
        <is>
          <t>Marshal Malbari</t>
        </is>
      </c>
      <c r="R403" t="inlineStr">
        <is>
          <t>Rinkita Virvani</t>
        </is>
      </c>
      <c r="S403" t="inlineStr">
        <is>
          <t>-</t>
        </is>
      </c>
      <c r="T403" t="inlineStr">
        <is>
          <t>Mumbai</t>
        </is>
      </c>
      <c r="U403" t="inlineStr">
        <is>
          <t xml:space="preserve"> </t>
        </is>
      </c>
      <c r="V403" t="n">
        <v>3</v>
      </c>
      <c r="W403" t="n">
        <v>0</v>
      </c>
      <c r="X403" t="inlineStr">
        <is>
          <t>XXXXXX5525</t>
        </is>
      </c>
      <c r="Y403" s="72" t="n">
        <v>46326.52037037037</v>
      </c>
    </row>
    <row r="404">
      <c r="A404" s="39" t="inlineStr">
        <is>
          <t>6ae1f561c270ea7ae9296304</t>
        </is>
      </c>
      <c r="B404" s="72" t="n">
        <v>46323.78140046296</v>
      </c>
      <c r="C404" s="70" t="n">
        <v>46323</v>
      </c>
      <c r="D404" t="inlineStr">
        <is>
          <t>2026-10</t>
        </is>
      </c>
      <c r="E404" t="inlineStr">
        <is>
          <t>Wk of 2026-10-26</t>
        </is>
      </c>
      <c r="F404" t="inlineStr">
        <is>
          <t>Attempt 1</t>
        </is>
      </c>
      <c r="G404" s="39" t="str">
        <f>IF(ISNUMBER(MATCH(F404,QualityStatuses,0)),"Quality Lead","Non-Quality Lead")</f>
        <v>Non-Quality Lead</v>
      </c>
      <c r="H404" s="39" t="str">
        <f>IFERROR(INDEX(CampTypes,MATCH(I404,CampList,0)),"Unattributed")</f>
        <v>New</v>
      </c>
      <c r="I404" t="inlineStr">
        <is>
          <t>ABO | Natuf | Leads | Unit Franchise | India | Oct26 | V1</t>
        </is>
      </c>
      <c r="J404" t="inlineStr">
        <is>
          <t>ABO | Natuf | Leads | Unit Franchise | India | Oct26 | V1</t>
        </is>
      </c>
      <c r="K404" t="inlineStr">
        <is>
          <t>Direct (campaign tagged in CRM)</t>
        </is>
      </c>
      <c r="L404" t="inlineStr">
        <is>
          <t>Natuf | LAL 1% | India | Jul26 | V1</t>
        </is>
      </c>
      <c r="M404" t="inlineStr">
        <is>
          <t>Natuf | LAL 1% | India | Jul26 | V1</t>
        </is>
      </c>
      <c r="N404" t="inlineStr">
        <is>
          <t>Natuf | Reel | Brand Ambassador | Heard Of Owning A Cafe | V1</t>
        </is>
      </c>
      <c r="O404" t="inlineStr">
        <is>
          <t>In House Natuf</t>
        </is>
      </c>
      <c r="P404" t="inlineStr">
        <is>
          <t>Facebook</t>
        </is>
      </c>
      <c r="Q404" t="inlineStr">
        <is>
          <t>Omkar Navge</t>
        </is>
      </c>
      <c r="R404" t="inlineStr">
        <is>
          <t>Jasmine</t>
        </is>
      </c>
      <c r="S404" t="inlineStr">
        <is>
          <t>-</t>
        </is>
      </c>
      <c r="T404" t="inlineStr">
        <is>
          <t>Hyderabad</t>
        </is>
      </c>
      <c r="U404" t="inlineStr">
        <is>
          <t xml:space="preserve"> </t>
        </is>
      </c>
      <c r="V404" t="n">
        <v>1</v>
      </c>
      <c r="W404" t="n">
        <v>0</v>
      </c>
      <c r="X404" t="inlineStr">
        <is>
          <t>XXXXXX3516</t>
        </is>
      </c>
      <c r="Y404" s="72" t="n">
        <v>46326.52037037037</v>
      </c>
    </row>
    <row r="405">
      <c r="A405" s="39" t="inlineStr">
        <is>
          <t>6ae1f0b52b9f19bef0929f9e</t>
        </is>
      </c>
      <c r="B405" s="72" t="n">
        <v>46323.76755787037</v>
      </c>
      <c r="C405" s="70" t="n">
        <v>46323</v>
      </c>
      <c r="D405" t="inlineStr">
        <is>
          <t>2026-10</t>
        </is>
      </c>
      <c r="E405" t="inlineStr">
        <is>
          <t>Wk of 2026-10-26</t>
        </is>
      </c>
      <c r="F405" t="inlineStr">
        <is>
          <t>Details Shared</t>
        </is>
      </c>
      <c r="G405" s="39" t="str">
        <f>IF(ISNUMBER(MATCH(F405,QualityStatuses,0)),"Quality Lead","Non-Quality Lead")</f>
        <v>Quality Lead</v>
      </c>
      <c r="H405" s="39" t="str">
        <f>IFERROR(INDEX(CampTypes,MATCH(I405,CampList,0)),"Unattributed")</f>
        <v>New</v>
      </c>
      <c r="I405" t="inlineStr">
        <is>
          <t>ABO | Natuf | Leads | Unit Franchise | India | Oct26 | V1</t>
        </is>
      </c>
      <c r="J405" t="inlineStr">
        <is>
          <t>ABO | Natuf | Leads | Unit Franchise | India | Oct26 | V1</t>
        </is>
      </c>
      <c r="K405" t="inlineStr">
        <is>
          <t>Direct (campaign tagged in CRM)</t>
        </is>
      </c>
      <c r="L405" t="inlineStr">
        <is>
          <t>Natuf | Business Owners | Tier1 + Growth Cities | Oct26 | V1</t>
        </is>
      </c>
      <c r="M405" t="inlineStr">
        <is>
          <t>Natuf | Business Owners | Tier1 + Growth Cities | Oct26 | V1</t>
        </is>
      </c>
      <c r="N405" t="inlineStr">
        <is>
          <t>Natuf | Reel | Brand Ambassador | Heard Of Owning A Cafe | V1</t>
        </is>
      </c>
      <c r="O405" t="inlineStr">
        <is>
          <t>In House Natuf</t>
        </is>
      </c>
      <c r="P405" t="inlineStr">
        <is>
          <t>Facebook</t>
        </is>
      </c>
      <c r="Q405" t="inlineStr">
        <is>
          <t>Marshal Malbari</t>
        </is>
      </c>
      <c r="R405" t="inlineStr">
        <is>
          <t>Pammi Roy</t>
        </is>
      </c>
      <c r="S405" t="inlineStr">
        <is>
          <t>-</t>
        </is>
      </c>
      <c r="T405" t="inlineStr">
        <is>
          <t>Mumbai</t>
        </is>
      </c>
      <c r="U405" t="inlineStr">
        <is>
          <t xml:space="preserve"> </t>
        </is>
      </c>
      <c r="V405" t="n">
        <v>1</v>
      </c>
      <c r="W405" t="n">
        <v>1</v>
      </c>
      <c r="X405" t="inlineStr">
        <is>
          <t>XXXXXX1111</t>
        </is>
      </c>
      <c r="Y405" s="72" t="n">
        <v>46326.52037037037</v>
      </c>
    </row>
    <row r="406">
      <c r="A406" s="39" t="inlineStr">
        <is>
          <t>6ae1efe0a5f2a7051896f24c</t>
        </is>
      </c>
      <c r="B406" s="72" t="n">
        <v>46323.76509259259</v>
      </c>
      <c r="C406" s="70" t="n">
        <v>46323</v>
      </c>
      <c r="D406" t="inlineStr">
        <is>
          <t>2026-10</t>
        </is>
      </c>
      <c r="E406" t="inlineStr">
        <is>
          <t>Wk of 2026-10-26</t>
        </is>
      </c>
      <c r="F406" t="inlineStr">
        <is>
          <t>Attempt 1</t>
        </is>
      </c>
      <c r="G406" s="39" t="str">
        <f>IF(ISNUMBER(MATCH(F406,QualityStatuses,0)),"Quality Lead","Non-Quality Lead")</f>
        <v>Non-Quality Lead</v>
      </c>
      <c r="H406" s="39" t="str">
        <f>IFERROR(INDEX(CampTypes,MATCH(I406,CampList,0)),"Unattributed")</f>
        <v>New</v>
      </c>
      <c r="I406" t="inlineStr">
        <is>
          <t>ABO | Natuf | Leads | Unit Franchise | India | Oct26 | V1</t>
        </is>
      </c>
      <c r="J406" t="inlineStr">
        <is>
          <t>ABO | Natuf | Leads | Unit Franchise | India | Oct26 | V1</t>
        </is>
      </c>
      <c r="K406" t="inlineStr">
        <is>
          <t>Direct (campaign tagged in CRM)</t>
        </is>
      </c>
      <c r="L406" t="inlineStr">
        <is>
          <t>Natuf | Business Owners | Tier1 + Growth Cities | Oct26 | V1</t>
        </is>
      </c>
      <c r="M406" t="inlineStr">
        <is>
          <t>Natuf | Business Owners | Tier1 + Growth Cities | Oct26 | V1</t>
        </is>
      </c>
      <c r="N406" t="inlineStr">
        <is>
          <t>Natuf | Reel | Brand Ambassador | Heard Of Owning A Cafe | V1</t>
        </is>
      </c>
      <c r="O406" t="inlineStr">
        <is>
          <t>In House Natuf</t>
        </is>
      </c>
      <c r="P406" t="inlineStr">
        <is>
          <t>Facebook</t>
        </is>
      </c>
      <c r="Q406" t="inlineStr">
        <is>
          <t>Omkar Navge</t>
        </is>
      </c>
      <c r="R406" t="inlineStr">
        <is>
          <t>Jasmine</t>
        </is>
      </c>
      <c r="S406" t="inlineStr">
        <is>
          <t>-</t>
        </is>
      </c>
      <c r="T406" t="inlineStr">
        <is>
          <t>Bengaluru</t>
        </is>
      </c>
      <c r="U406" t="inlineStr">
        <is>
          <t xml:space="preserve"> </t>
        </is>
      </c>
      <c r="V406" t="n">
        <v>1</v>
      </c>
      <c r="W406" t="n">
        <v>0</v>
      </c>
      <c r="X406" t="inlineStr">
        <is>
          <t>XXXXXX5657</t>
        </is>
      </c>
      <c r="Y406" s="72" t="n">
        <v>46326.52037037037</v>
      </c>
    </row>
    <row r="407">
      <c r="A407" s="39" t="inlineStr">
        <is>
          <t>6ae1ef71f0cbd7036c5692aa</t>
        </is>
      </c>
      <c r="B407" s="72" t="n">
        <v>46323.76380787037</v>
      </c>
      <c r="C407" s="70" t="n">
        <v>46323</v>
      </c>
      <c r="D407" t="inlineStr">
        <is>
          <t>2026-10</t>
        </is>
      </c>
      <c r="E407" t="inlineStr">
        <is>
          <t>Wk of 2026-10-26</t>
        </is>
      </c>
      <c r="F407" t="inlineStr">
        <is>
          <t>Attempt 3</t>
        </is>
      </c>
      <c r="G407" s="39" t="str">
        <f>IF(ISNUMBER(MATCH(F407,QualityStatuses,0)),"Quality Lead","Non-Quality Lead")</f>
        <v>Non-Quality Lead</v>
      </c>
      <c r="H407" s="39" t="str">
        <f>IFERROR(INDEX(CampTypes,MATCH(I407,CampList,0)),"Unattributed")</f>
        <v>New</v>
      </c>
      <c r="I407" t="inlineStr">
        <is>
          <t>ABO | Natuf | Leads | Unit Franchise | India | Oct26 | V1</t>
        </is>
      </c>
      <c r="J407" t="inlineStr">
        <is>
          <t>ABO | Natuf | Leads | Unit Franchise | India | Oct26 | V1</t>
        </is>
      </c>
      <c r="K407" t="inlineStr">
        <is>
          <t>Direct (campaign tagged in CRM)</t>
        </is>
      </c>
      <c r="L407" t="inlineStr">
        <is>
          <t>Natuf | LAL 1% | India | Jul26 | V1</t>
        </is>
      </c>
      <c r="M407" t="inlineStr">
        <is>
          <t>Natuf | LAL 1% | India | Jul26 | V1</t>
        </is>
      </c>
      <c r="N407" t="inlineStr">
        <is>
          <t>Natuf | Reel | Brand Ambassador | Heard Of Owning A Cafe | V1</t>
        </is>
      </c>
      <c r="O407" t="inlineStr">
        <is>
          <t>In House Natuf</t>
        </is>
      </c>
      <c r="P407" t="inlineStr">
        <is>
          <t>Facebook</t>
        </is>
      </c>
      <c r="Q407" t="inlineStr">
        <is>
          <t>Marshal Malbari</t>
        </is>
      </c>
      <c r="R407" t="inlineStr">
        <is>
          <t>Aisha Rasalkar</t>
        </is>
      </c>
      <c r="S407" t="inlineStr">
        <is>
          <t>-</t>
        </is>
      </c>
      <c r="T407" t="inlineStr">
        <is>
          <t>Jammu</t>
        </is>
      </c>
      <c r="U407" t="inlineStr">
        <is>
          <t xml:space="preserve"> </t>
        </is>
      </c>
      <c r="V407" t="n">
        <v>3</v>
      </c>
      <c r="W407" t="n">
        <v>0</v>
      </c>
      <c r="X407" t="inlineStr">
        <is>
          <t>XXXXXX3940</t>
        </is>
      </c>
      <c r="Y407" s="72" t="n">
        <v>46326.52037037037</v>
      </c>
    </row>
    <row r="408">
      <c r="A408" s="39" t="inlineStr">
        <is>
          <t>6ae1eeb5f0cbd7036c5691c5</t>
        </is>
      </c>
      <c r="B408" s="72" t="n">
        <v>46323.76163194444</v>
      </c>
      <c r="C408" s="70" t="n">
        <v>46323</v>
      </c>
      <c r="D408" t="inlineStr">
        <is>
          <t>2026-10</t>
        </is>
      </c>
      <c r="E408" t="inlineStr">
        <is>
          <t>Wk of 2026-10-26</t>
        </is>
      </c>
      <c r="F408" t="inlineStr">
        <is>
          <t>Attempt 1</t>
        </is>
      </c>
      <c r="G408" s="39" t="str">
        <f>IF(ISNUMBER(MATCH(F408,QualityStatuses,0)),"Quality Lead","Non-Quality Lead")</f>
        <v>Non-Quality Lead</v>
      </c>
      <c r="H408" s="39" t="str">
        <f>IFERROR(INDEX(CampTypes,MATCH(I408,CampList,0)),"Unattributed")</f>
        <v>New</v>
      </c>
      <c r="I408" t="inlineStr">
        <is>
          <t>ABO | Natuf | Leads | Unit Franchise | India | Oct26 | V1</t>
        </is>
      </c>
      <c r="J408" t="inlineStr">
        <is>
          <t>ABO | Natuf | Leads | Unit Franchise | India | Oct26 | V1</t>
        </is>
      </c>
      <c r="K408" t="inlineStr">
        <is>
          <t>Direct (campaign tagged in CRM)</t>
        </is>
      </c>
      <c r="L408" t="inlineStr">
        <is>
          <t>Natuf | Investors | Tier1 + Growth Cities | Oct26 | V1</t>
        </is>
      </c>
      <c r="M408" t="inlineStr">
        <is>
          <t>Natuf | Investors | Tier1 + Growth Cities | Oct26 | V1</t>
        </is>
      </c>
      <c r="N408" t="inlineStr">
        <is>
          <t>Natuf | Reel | Brand Ambassador | Heard Of Owning A Cafe | V1</t>
        </is>
      </c>
      <c r="O408" t="inlineStr">
        <is>
          <t>In House Natuf</t>
        </is>
      </c>
      <c r="P408" t="inlineStr">
        <is>
          <t>Facebook</t>
        </is>
      </c>
      <c r="Q408" t="inlineStr">
        <is>
          <t>Omkar Navge</t>
        </is>
      </c>
      <c r="R408" t="inlineStr">
        <is>
          <t>Jasmine</t>
        </is>
      </c>
      <c r="S408" t="inlineStr">
        <is>
          <t>-</t>
        </is>
      </c>
      <c r="T408" t="inlineStr">
        <is>
          <t>Nagpur</t>
        </is>
      </c>
      <c r="U408" t="inlineStr">
        <is>
          <t xml:space="preserve"> </t>
        </is>
      </c>
      <c r="V408" t="n">
        <v>1</v>
      </c>
      <c r="W408" t="n">
        <v>0</v>
      </c>
      <c r="X408" t="inlineStr">
        <is>
          <t>XXXXXX9991</t>
        </is>
      </c>
      <c r="Y408" s="72" t="n">
        <v>46326.52037037037</v>
      </c>
    </row>
    <row r="409">
      <c r="A409" s="39" t="inlineStr">
        <is>
          <t>6ae1edf09d30b09f7e3dd1de</t>
        </is>
      </c>
      <c r="B409" s="72" t="n">
        <v>46323.75935185186</v>
      </c>
      <c r="C409" s="70" t="n">
        <v>46323</v>
      </c>
      <c r="D409" t="inlineStr">
        <is>
          <t>2026-10</t>
        </is>
      </c>
      <c r="E409" t="inlineStr">
        <is>
          <t>Wk of 2026-10-26</t>
        </is>
      </c>
      <c r="F409" t="inlineStr">
        <is>
          <t>Lost</t>
        </is>
      </c>
      <c r="G409" s="39" t="str">
        <f>IF(ISNUMBER(MATCH(F409,QualityStatuses,0)),"Quality Lead","Non-Quality Lead")</f>
        <v>Non-Quality Lead</v>
      </c>
      <c r="H409" s="39" t="str">
        <f>IFERROR(INDEX(CampTypes,MATCH(I409,CampList,0)),"Unattributed")</f>
        <v>New</v>
      </c>
      <c r="I409" t="inlineStr">
        <is>
          <t>ABO | Natuf | Leads | Unit Franchise | India | Oct26 | V1</t>
        </is>
      </c>
      <c r="J409" t="inlineStr">
        <is>
          <t>ABO | Natuf | Leads | Unit Franchise | India | Oct26 | V1</t>
        </is>
      </c>
      <c r="K409" t="inlineStr">
        <is>
          <t>Direct (campaign tagged in CRM)</t>
        </is>
      </c>
      <c r="L409" t="inlineStr">
        <is>
          <t>Natuf | Business Owners | Tier1 + Growth Cities | Oct26 | V1</t>
        </is>
      </c>
      <c r="M409" t="inlineStr">
        <is>
          <t>Natuf | Business Owners | Tier1 + Growth Cities | Oct26 | V1</t>
        </is>
      </c>
      <c r="N409" t="inlineStr">
        <is>
          <t>Natuf | Reel | Brand Ambassador | Heard Of Owning A Cafe | V1</t>
        </is>
      </c>
      <c r="O409" t="inlineStr">
        <is>
          <t>In House Natuf</t>
        </is>
      </c>
      <c r="P409" t="inlineStr">
        <is>
          <t>Facebook</t>
        </is>
      </c>
      <c r="Q409" t="inlineStr">
        <is>
          <t>Vikas Pathak</t>
        </is>
      </c>
      <c r="R409" t="inlineStr">
        <is>
          <t>Hriday Jindal</t>
        </is>
      </c>
      <c r="S409" t="inlineStr">
        <is>
          <t>Not Interested</t>
        </is>
      </c>
      <c r="T409" t="inlineStr">
        <is>
          <t>Manglore</t>
        </is>
      </c>
      <c r="U409" t="inlineStr">
        <is>
          <t xml:space="preserve"> </t>
        </is>
      </c>
      <c r="V409" t="n">
        <v>1</v>
      </c>
      <c r="W409" t="n">
        <v>0</v>
      </c>
      <c r="X409" t="inlineStr">
        <is>
          <t>XXXXXX7636</t>
        </is>
      </c>
      <c r="Y409" s="72" t="n">
        <v>46326.52037037037</v>
      </c>
    </row>
    <row r="410">
      <c r="A410" s="39" t="inlineStr">
        <is>
          <t>6ae1e4e30c23b9ea8b054b66</t>
        </is>
      </c>
      <c r="B410" s="72" t="n">
        <v>46323.73253472222</v>
      </c>
      <c r="C410" s="70" t="n">
        <v>46323</v>
      </c>
      <c r="D410" t="inlineStr">
        <is>
          <t>2026-10</t>
        </is>
      </c>
      <c r="E410" t="inlineStr">
        <is>
          <t>Wk of 2026-10-26</t>
        </is>
      </c>
      <c r="F410" t="inlineStr">
        <is>
          <t>Attempt 1</t>
        </is>
      </c>
      <c r="G410" s="39" t="str">
        <f>IF(ISNUMBER(MATCH(F410,QualityStatuses,0)),"Quality Lead","Non-Quality Lead")</f>
        <v>Non-Quality Lead</v>
      </c>
      <c r="H410" s="39" t="str">
        <f>IFERROR(INDEX(CampTypes,MATCH(I410,CampList,0)),"Unattributed")</f>
        <v>New</v>
      </c>
      <c r="I410" t="inlineStr">
        <is>
          <t>ABO | Natuf | Leads | Unit Franchise | India | Oct26 | V1</t>
        </is>
      </c>
      <c r="J410" t="inlineStr">
        <is>
          <t>ABO | Natuf | Leads | Unit Franchise | India | Oct26 | V1</t>
        </is>
      </c>
      <c r="K410" t="inlineStr">
        <is>
          <t>Direct (campaign tagged in CRM)</t>
        </is>
      </c>
      <c r="L410" t="inlineStr">
        <is>
          <t>Natuf | Broad | Tier1 + Growth Cities | Oct26 | V1</t>
        </is>
      </c>
      <c r="M410" t="inlineStr">
        <is>
          <t>Natuf | Broad | Tier1 + Growth Cities | Oct26 | V1</t>
        </is>
      </c>
      <c r="N410" t="inlineStr">
        <is>
          <t>Natuf | Reel | Brand Ambassador | Heard Of Owning A Cafe | V1</t>
        </is>
      </c>
      <c r="O410" t="inlineStr">
        <is>
          <t>In House Natuf</t>
        </is>
      </c>
      <c r="P410" t="inlineStr">
        <is>
          <t>Facebook</t>
        </is>
      </c>
      <c r="Q410" t="inlineStr">
        <is>
          <t>Omkar Navge</t>
        </is>
      </c>
      <c r="R410" t="inlineStr">
        <is>
          <t>Shambhavi</t>
        </is>
      </c>
      <c r="S410" t="inlineStr">
        <is>
          <t>-</t>
        </is>
      </c>
      <c r="T410" t="inlineStr">
        <is>
          <t>Patna</t>
        </is>
      </c>
      <c r="U410" t="inlineStr">
        <is>
          <t xml:space="preserve"> </t>
        </is>
      </c>
      <c r="V410" t="n">
        <v>1</v>
      </c>
      <c r="W410" t="n">
        <v>0</v>
      </c>
      <c r="X410" t="inlineStr">
        <is>
          <t>XXXXXX2635</t>
        </is>
      </c>
      <c r="Y410" s="72" t="n">
        <v>46326.52037037037</v>
      </c>
    </row>
    <row r="411">
      <c r="A411" s="39" t="inlineStr">
        <is>
          <t>6ae1e271e68fa0eb6a5cc52d</t>
        </is>
      </c>
      <c r="B411" s="72" t="n">
        <v>46323.72528935185</v>
      </c>
      <c r="C411" s="70" t="n">
        <v>46323</v>
      </c>
      <c r="D411" t="inlineStr">
        <is>
          <t>2026-10</t>
        </is>
      </c>
      <c r="E411" t="inlineStr">
        <is>
          <t>Wk of 2026-10-26</t>
        </is>
      </c>
      <c r="F411" t="inlineStr">
        <is>
          <t>Lost</t>
        </is>
      </c>
      <c r="G411" s="39" t="str">
        <f>IF(ISNUMBER(MATCH(F411,QualityStatuses,0)),"Quality Lead","Non-Quality Lead")</f>
        <v>Non-Quality Lead</v>
      </c>
      <c r="H411" s="39" t="str">
        <f>IFERROR(INDEX(CampTypes,MATCH(I411,CampList,0)),"Unattributed")</f>
        <v>New</v>
      </c>
      <c r="I411" t="inlineStr">
        <is>
          <t>ABO | Natuf | Leads | Unit Franchise | India | Oct26 | V1</t>
        </is>
      </c>
      <c r="J411" t="inlineStr">
        <is>
          <t>ABO | Natuf | Leads | Unit Franchise | India | Oct26 | V1</t>
        </is>
      </c>
      <c r="K411" t="inlineStr">
        <is>
          <t>Direct (campaign tagged in CRM)</t>
        </is>
      </c>
      <c r="L411" t="inlineStr">
        <is>
          <t>Natuf | LAL 1% | India | Jul26 | V1</t>
        </is>
      </c>
      <c r="M411" t="inlineStr">
        <is>
          <t>Natuf | LAL 1% | India | Jul26 | V1</t>
        </is>
      </c>
      <c r="N411" t="inlineStr">
        <is>
          <t>Natuf | Reel | Brand Ambassador | Heard Of Owning A Cafe | V1</t>
        </is>
      </c>
      <c r="O411" t="inlineStr">
        <is>
          <t>In House Natuf</t>
        </is>
      </c>
      <c r="P411" t="inlineStr">
        <is>
          <t>Facebook</t>
        </is>
      </c>
      <c r="Q411" t="inlineStr">
        <is>
          <t>Vikas Pathak</t>
        </is>
      </c>
      <c r="R411" t="inlineStr">
        <is>
          <t xml:space="preserve">Karan </t>
        </is>
      </c>
      <c r="S411" t="inlineStr">
        <is>
          <t>Not Interested</t>
        </is>
      </c>
      <c r="T411" t="inlineStr">
        <is>
          <t>Bangalour</t>
        </is>
      </c>
      <c r="U411" t="inlineStr">
        <is>
          <t xml:space="preserve"> </t>
        </is>
      </c>
      <c r="V411" t="n">
        <v>1</v>
      </c>
      <c r="W411" t="n">
        <v>1</v>
      </c>
      <c r="X411" t="inlineStr">
        <is>
          <t>XXXXXX4463</t>
        </is>
      </c>
      <c r="Y411" s="72" t="n">
        <v>46326.52037037037</v>
      </c>
    </row>
    <row r="412">
      <c r="A412" s="39" t="inlineStr">
        <is>
          <t>6ae1df81bf932597db7ecf90</t>
        </is>
      </c>
      <c r="B412" s="72" t="n">
        <v>46323.71658564815</v>
      </c>
      <c r="C412" s="70" t="n">
        <v>46323</v>
      </c>
      <c r="D412" t="inlineStr">
        <is>
          <t>2026-10</t>
        </is>
      </c>
      <c r="E412" t="inlineStr">
        <is>
          <t>Wk of 2026-10-26</t>
        </is>
      </c>
      <c r="F412" t="inlineStr">
        <is>
          <t>Connected</t>
        </is>
      </c>
      <c r="G412" s="39" t="str">
        <f>IF(ISNUMBER(MATCH(F412,QualityStatuses,0)),"Quality Lead","Non-Quality Lead")</f>
        <v>Non-Quality Lead</v>
      </c>
      <c r="H412" s="39" t="str">
        <f>IFERROR(INDEX(CampTypes,MATCH(I412,CampList,0)),"Unattributed")</f>
        <v>New</v>
      </c>
      <c r="I412" t="inlineStr">
        <is>
          <t>ABO | Natuf | Leads | Unit Franchise | India | Oct26 | V1</t>
        </is>
      </c>
      <c r="J412" t="inlineStr">
        <is>
          <t>ABO | Natuf | Leads | Unit Franchise | India | Oct26 | V1</t>
        </is>
      </c>
      <c r="K412" t="inlineStr">
        <is>
          <t>Direct (campaign tagged in CRM)</t>
        </is>
      </c>
      <c r="L412" t="inlineStr">
        <is>
          <t>Natuf | Business Owners | Tier1 + Growth Cities | Oct26 | V1</t>
        </is>
      </c>
      <c r="M412" t="inlineStr">
        <is>
          <t>Natuf | Business Owners | Tier1 + Growth Cities | Oct26 | V1</t>
        </is>
      </c>
      <c r="N412" t="inlineStr">
        <is>
          <t>Natuf | Reel | Brand Ambassador | Heard Of Owning A Cafe | V1</t>
        </is>
      </c>
      <c r="O412" t="inlineStr">
        <is>
          <t>In House Natuf</t>
        </is>
      </c>
      <c r="P412" t="inlineStr">
        <is>
          <t>Facebook</t>
        </is>
      </c>
      <c r="Q412" t="inlineStr">
        <is>
          <t>Omkar Navge</t>
        </is>
      </c>
      <c r="R412" t="inlineStr">
        <is>
          <t>Somya</t>
        </is>
      </c>
      <c r="S412" t="inlineStr">
        <is>
          <t>-</t>
        </is>
      </c>
      <c r="T412" t="inlineStr">
        <is>
          <t>Gurgaon</t>
        </is>
      </c>
      <c r="U412" t="inlineStr">
        <is>
          <t xml:space="preserve"> </t>
        </is>
      </c>
      <c r="V412" t="n">
        <v>1</v>
      </c>
      <c r="W412" t="n">
        <v>1</v>
      </c>
      <c r="X412" t="inlineStr">
        <is>
          <t>XXXXXX4646</t>
        </is>
      </c>
      <c r="Y412" s="72" t="n">
        <v>46326.52037037037</v>
      </c>
    </row>
    <row r="413">
      <c r="A413" s="39" t="inlineStr">
        <is>
          <t>6ae1dea391d5283ad4c99e16</t>
        </is>
      </c>
      <c r="B413" s="72" t="n">
        <v>46323.7140162037</v>
      </c>
      <c r="C413" s="70" t="n">
        <v>46323</v>
      </c>
      <c r="D413" t="inlineStr">
        <is>
          <t>2026-10</t>
        </is>
      </c>
      <c r="E413" t="inlineStr">
        <is>
          <t>Wk of 2026-10-26</t>
        </is>
      </c>
      <c r="F413" t="inlineStr">
        <is>
          <t>Details Shared</t>
        </is>
      </c>
      <c r="G413" s="39" t="str">
        <f>IF(ISNUMBER(MATCH(F413,QualityStatuses,0)),"Quality Lead","Non-Quality Lead")</f>
        <v>Quality Lead</v>
      </c>
      <c r="H413" s="39" t="str">
        <f>IFERROR(INDEX(CampTypes,MATCH(I413,CampList,0)),"Unattributed")</f>
        <v>New</v>
      </c>
      <c r="I413" t="inlineStr">
        <is>
          <t>ABO | Natuf | Leads | Unit Franchise | India | Oct26 | V1</t>
        </is>
      </c>
      <c r="J413" t="inlineStr">
        <is>
          <t>ABO | Natuf | Leads | Unit Franchise | India | Oct26 | V1</t>
        </is>
      </c>
      <c r="K413" t="inlineStr">
        <is>
          <t>Direct (campaign tagged in CRM)</t>
        </is>
      </c>
      <c r="L413" t="inlineStr">
        <is>
          <t>Natuf | LAL 1% | India | Jul26 | V1</t>
        </is>
      </c>
      <c r="M413" t="inlineStr">
        <is>
          <t>Natuf | LAL 1% | India | Jul26 | V1</t>
        </is>
      </c>
      <c r="N413" t="inlineStr">
        <is>
          <t>Natuf | Reel | Brand Ambassador | Heard Of Owning A Cafe | V1</t>
        </is>
      </c>
      <c r="O413" t="inlineStr">
        <is>
          <t>In House Natuf</t>
        </is>
      </c>
      <c r="P413" t="inlineStr">
        <is>
          <t>Facebook</t>
        </is>
      </c>
      <c r="Q413" t="inlineStr">
        <is>
          <t>Vikas Pathak</t>
        </is>
      </c>
      <c r="R413" t="inlineStr">
        <is>
          <t>Anish kaundal</t>
        </is>
      </c>
      <c r="S413" t="inlineStr">
        <is>
          <t>-</t>
        </is>
      </c>
      <c r="T413" t="inlineStr">
        <is>
          <t>Srinagar</t>
        </is>
      </c>
      <c r="U413" t="inlineStr">
        <is>
          <t xml:space="preserve"> </t>
        </is>
      </c>
      <c r="V413" t="n">
        <v>2</v>
      </c>
      <c r="W413" t="n">
        <v>1</v>
      </c>
      <c r="X413" t="inlineStr">
        <is>
          <t>XXXXXX0180</t>
        </is>
      </c>
      <c r="Y413" s="72" t="n">
        <v>46326.52037037037</v>
      </c>
    </row>
    <row r="414">
      <c r="A414" s="39" t="inlineStr">
        <is>
          <t>6ae1de955f8879864545dfd4</t>
        </is>
      </c>
      <c r="B414" s="72" t="n">
        <v>46323.71385416666</v>
      </c>
      <c r="C414" s="70" t="n">
        <v>46323</v>
      </c>
      <c r="D414" t="inlineStr">
        <is>
          <t>2026-10</t>
        </is>
      </c>
      <c r="E414" t="inlineStr">
        <is>
          <t>Wk of 2026-10-26</t>
        </is>
      </c>
      <c r="F414" t="inlineStr">
        <is>
          <t>Lost</t>
        </is>
      </c>
      <c r="G414" s="39" t="str">
        <f>IF(ISNUMBER(MATCH(F414,QualityStatuses,0)),"Quality Lead","Non-Quality Lead")</f>
        <v>Non-Quality Lead</v>
      </c>
      <c r="H414" s="39" t="str">
        <f>IFERROR(INDEX(CampTypes,MATCH(I414,CampList,0)),"Unattributed")</f>
        <v>New</v>
      </c>
      <c r="I414" t="inlineStr">
        <is>
          <t>ABO | Natuf | Leads | Unit Franchise | India | Oct26 | V1</t>
        </is>
      </c>
      <c r="J414" t="inlineStr">
        <is>
          <t>ABO | Natuf | Leads | Unit Franchise | India | Oct26 | V1</t>
        </is>
      </c>
      <c r="K414" t="inlineStr">
        <is>
          <t>Direct (campaign tagged in CRM)</t>
        </is>
      </c>
      <c r="L414" t="inlineStr">
        <is>
          <t>Natuf | Broad | Tier1 + Growth Cities | Oct26 | V1</t>
        </is>
      </c>
      <c r="M414" t="inlineStr">
        <is>
          <t>Natuf | Broad | Tier1 + Growth Cities | Oct26 | V1</t>
        </is>
      </c>
      <c r="N414" t="inlineStr">
        <is>
          <t>Natuf | Reel | Brand Ambassador | Heard Of Owning A Cafe | V1</t>
        </is>
      </c>
      <c r="O414" t="inlineStr">
        <is>
          <t>In House Natuf</t>
        </is>
      </c>
      <c r="P414" t="inlineStr">
        <is>
          <t>Facebook</t>
        </is>
      </c>
      <c r="Q414" t="inlineStr">
        <is>
          <t>Omkar Navge</t>
        </is>
      </c>
      <c r="R414" t="inlineStr">
        <is>
          <t>Jasmine</t>
        </is>
      </c>
      <c r="S414" t="inlineStr">
        <is>
          <t>Junk</t>
        </is>
      </c>
      <c r="T414" t="inlineStr">
        <is>
          <t>Delhi</t>
        </is>
      </c>
      <c r="U414" t="inlineStr">
        <is>
          <t xml:space="preserve"> </t>
        </is>
      </c>
      <c r="V414" t="n">
        <v>1</v>
      </c>
      <c r="W414" t="n">
        <v>1</v>
      </c>
      <c r="X414" t="inlineStr">
        <is>
          <t>XXXXXX8435</t>
        </is>
      </c>
      <c r="Y414" s="72" t="n">
        <v>46326.52037037037</v>
      </c>
    </row>
    <row r="415">
      <c r="A415" s="39" t="inlineStr">
        <is>
          <t>6ae1daf70a4f02bb537d189e</t>
        </is>
      </c>
      <c r="B415" s="72" t="n">
        <v>46323.70313657408</v>
      </c>
      <c r="C415" s="70" t="n">
        <v>46323</v>
      </c>
      <c r="D415" t="inlineStr">
        <is>
          <t>2026-10</t>
        </is>
      </c>
      <c r="E415" t="inlineStr">
        <is>
          <t>Wk of 2026-10-26</t>
        </is>
      </c>
      <c r="F415" t="inlineStr">
        <is>
          <t>Attempt 2</t>
        </is>
      </c>
      <c r="G415" s="39" t="str">
        <f>IF(ISNUMBER(MATCH(F415,QualityStatuses,0)),"Quality Lead","Non-Quality Lead")</f>
        <v>Non-Quality Lead</v>
      </c>
      <c r="H415" s="39" t="str">
        <f>IFERROR(INDEX(CampTypes,MATCH(I415,CampList,0)),"Unattributed")</f>
        <v>New</v>
      </c>
      <c r="I415" t="inlineStr">
        <is>
          <t>ABO | Natuf | Leads | Master Franchise | India | Oct26 | V1</t>
        </is>
      </c>
      <c r="J415" t="inlineStr">
        <is>
          <t>ABO | Natuf | Leads | Master Franchise | India | Oct26 | V1</t>
        </is>
      </c>
      <c r="K415" t="inlineStr">
        <is>
          <t>Direct (campaign tagged in CRM)</t>
        </is>
      </c>
      <c r="L415" t="inlineStr">
        <is>
          <t>Natuf | Investors | Tier1 + Growth Cities | Oct26 | V1</t>
        </is>
      </c>
      <c r="M415" t="inlineStr">
        <is>
          <t>Natuf | Investors | Tier1 + Growth Cities | Oct26 | V1</t>
        </is>
      </c>
      <c r="N415" t="inlineStr">
        <is>
          <t>Natuf | Static | Lead Your State With | V1</t>
        </is>
      </c>
      <c r="O415" t="inlineStr">
        <is>
          <t>Natuf_MF</t>
        </is>
      </c>
      <c r="P415" t="inlineStr">
        <is>
          <t>Facebook</t>
        </is>
      </c>
      <c r="Q415" t="inlineStr">
        <is>
          <t>Marshal Malbari</t>
        </is>
      </c>
      <c r="R415" t="inlineStr">
        <is>
          <t>Shubham Menon</t>
        </is>
      </c>
      <c r="S415" t="inlineStr">
        <is>
          <t>-</t>
        </is>
      </c>
      <c r="T415" t="inlineStr">
        <is>
          <t>Dhamniya</t>
        </is>
      </c>
      <c r="U415" t="inlineStr">
        <is>
          <t xml:space="preserve"> </t>
        </is>
      </c>
      <c r="V415" t="n">
        <v>3</v>
      </c>
      <c r="W415" t="n">
        <v>2</v>
      </c>
      <c r="X415" t="inlineStr">
        <is>
          <t>XXXXXX4769</t>
        </is>
      </c>
      <c r="Y415" s="72" t="n">
        <v>46326.52037037037</v>
      </c>
    </row>
    <row r="416">
      <c r="A416" s="39" t="inlineStr">
        <is>
          <t>6ae1daa80a4f02bb537d17ec</t>
        </is>
      </c>
      <c r="B416" s="72" t="n">
        <v>46323.70222222222</v>
      </c>
      <c r="C416" s="70" t="n">
        <v>46323</v>
      </c>
      <c r="D416" t="inlineStr">
        <is>
          <t>2026-10</t>
        </is>
      </c>
      <c r="E416" t="inlineStr">
        <is>
          <t>Wk of 2026-10-26</t>
        </is>
      </c>
      <c r="F416" t="inlineStr">
        <is>
          <t>Attempt 1</t>
        </is>
      </c>
      <c r="G416" s="39" t="str">
        <f>IF(ISNUMBER(MATCH(F416,QualityStatuses,0)),"Quality Lead","Non-Quality Lead")</f>
        <v>Non-Quality Lead</v>
      </c>
      <c r="H416" s="39" t="str">
        <f>IFERROR(INDEX(CampTypes,MATCH(I416,CampList,0)),"Unattributed")</f>
        <v>New</v>
      </c>
      <c r="I416" t="inlineStr">
        <is>
          <t>ABO | Natuf | Leads | Unit Franchise | India | Oct26 | V1</t>
        </is>
      </c>
      <c r="J416" t="inlineStr">
        <is>
          <t>ABO | Natuf | Leads | Unit Franchise | India | Oct26 | V1</t>
        </is>
      </c>
      <c r="K416" t="inlineStr">
        <is>
          <t>Direct (campaign tagged in CRM)</t>
        </is>
      </c>
      <c r="L416" t="inlineStr">
        <is>
          <t>Natuf | Business Owners | Tier1 + Growth Cities | Oct26 | V1</t>
        </is>
      </c>
      <c r="M416" t="inlineStr">
        <is>
          <t>Natuf | Business Owners | Tier1 + Growth Cities | Oct26 | V1</t>
        </is>
      </c>
      <c r="N416" t="inlineStr">
        <is>
          <t>Natuf | Reel | Brand Ambassador | Heard Of Owning A Cafe | V1</t>
        </is>
      </c>
      <c r="O416" t="inlineStr">
        <is>
          <t>In House Natuf</t>
        </is>
      </c>
      <c r="P416" t="inlineStr">
        <is>
          <t>Facebook</t>
        </is>
      </c>
      <c r="Q416" t="inlineStr">
        <is>
          <t>Omkar Navge</t>
        </is>
      </c>
      <c r="R416" t="inlineStr">
        <is>
          <t>Somya</t>
        </is>
      </c>
      <c r="S416" t="inlineStr">
        <is>
          <t>-</t>
        </is>
      </c>
      <c r="T416" t="inlineStr">
        <is>
          <t>Delhi</t>
        </is>
      </c>
      <c r="U416" t="inlineStr">
        <is>
          <t xml:space="preserve"> </t>
        </is>
      </c>
      <c r="V416" t="n">
        <v>2</v>
      </c>
      <c r="W416" t="n">
        <v>0</v>
      </c>
      <c r="X416" t="inlineStr">
        <is>
          <t>XXXXXX8689</t>
        </is>
      </c>
      <c r="Y416" s="72" t="n">
        <v>46326.52037037037</v>
      </c>
    </row>
    <row r="417">
      <c r="A417" s="39" t="inlineStr">
        <is>
          <t>6ae1d97225f8161111b4702a</t>
        </is>
      </c>
      <c r="B417" s="72" t="n">
        <v>46323.69863425926</v>
      </c>
      <c r="C417" s="70" t="n">
        <v>46323</v>
      </c>
      <c r="D417" t="inlineStr">
        <is>
          <t>2026-10</t>
        </is>
      </c>
      <c r="E417" t="inlineStr">
        <is>
          <t>Wk of 2026-10-26</t>
        </is>
      </c>
      <c r="F417" t="inlineStr">
        <is>
          <t>Attempt 1</t>
        </is>
      </c>
      <c r="G417" s="39" t="str">
        <f>IF(ISNUMBER(MATCH(F417,QualityStatuses,0)),"Quality Lead","Non-Quality Lead")</f>
        <v>Non-Quality Lead</v>
      </c>
      <c r="H417" s="39" t="str">
        <f>IFERROR(INDEX(CampTypes,MATCH(I417,CampList,0)),"Unattributed")</f>
        <v>New</v>
      </c>
      <c r="I417" t="inlineStr">
        <is>
          <t>ABO | Natuf | Leads | Unit Franchise | India | Oct26 | V1</t>
        </is>
      </c>
      <c r="J417" t="inlineStr">
        <is>
          <t>ABO | Natuf | Leads | Unit Franchise | India | Oct26 | V1</t>
        </is>
      </c>
      <c r="K417" t="inlineStr">
        <is>
          <t>Direct (campaign tagged in CRM)</t>
        </is>
      </c>
      <c r="L417" t="inlineStr">
        <is>
          <t>Natuf | LAL 1% | India | Jul26 | V1</t>
        </is>
      </c>
      <c r="M417" t="inlineStr">
        <is>
          <t>Natuf | LAL 1% | India | Jul26 | V1</t>
        </is>
      </c>
      <c r="N417" t="inlineStr">
        <is>
          <t>Natuf | Reel | Brand Ambassador | Heard Of Owning A Cafe | V1</t>
        </is>
      </c>
      <c r="O417" t="inlineStr">
        <is>
          <t>In House Natuf</t>
        </is>
      </c>
      <c r="P417" t="inlineStr">
        <is>
          <t>Facebook</t>
        </is>
      </c>
      <c r="Q417" t="inlineStr">
        <is>
          <t>Marshal Malbari</t>
        </is>
      </c>
      <c r="R417" t="inlineStr">
        <is>
          <t>Shubham Menon</t>
        </is>
      </c>
      <c r="S417" t="inlineStr">
        <is>
          <t>-</t>
        </is>
      </c>
      <c r="T417" t="inlineStr">
        <is>
          <t>Imphal</t>
        </is>
      </c>
      <c r="U417" t="inlineStr">
        <is>
          <t xml:space="preserve"> </t>
        </is>
      </c>
      <c r="V417" t="n">
        <v>2</v>
      </c>
      <c r="W417" t="n">
        <v>0</v>
      </c>
      <c r="X417" t="inlineStr">
        <is>
          <t>XXXXXX4279</t>
        </is>
      </c>
      <c r="Y417" s="72" t="n">
        <v>46326.52037037037</v>
      </c>
    </row>
    <row r="418">
      <c r="A418" s="39" t="inlineStr">
        <is>
          <t>6ae1d9633df75302a38d1bd0</t>
        </is>
      </c>
      <c r="B418" s="72" t="n">
        <v>46323.69846064815</v>
      </c>
      <c r="C418" s="70" t="n">
        <v>46323</v>
      </c>
      <c r="D418" t="inlineStr">
        <is>
          <t>2026-10</t>
        </is>
      </c>
      <c r="E418" t="inlineStr">
        <is>
          <t>Wk of 2026-10-26</t>
        </is>
      </c>
      <c r="F418" t="inlineStr">
        <is>
          <t>Details Shared</t>
        </is>
      </c>
      <c r="G418" s="39" t="str">
        <f>IF(ISNUMBER(MATCH(F418,QualityStatuses,0)),"Quality Lead","Non-Quality Lead")</f>
        <v>Quality Lead</v>
      </c>
      <c r="H418" s="39" t="str">
        <f>IFERROR(INDEX(CampTypes,MATCH(I418,CampList,0)),"Unattributed")</f>
        <v>New</v>
      </c>
      <c r="I418" t="inlineStr">
        <is>
          <t>ABO | Natuf | Leads | Unit Franchise | India | Oct26 | V1</t>
        </is>
      </c>
      <c r="J418" t="inlineStr">
        <is>
          <t>ABO | Natuf | Leads | Unit Franchise | India | Oct26 | V1</t>
        </is>
      </c>
      <c r="K418" t="inlineStr">
        <is>
          <t>Direct (campaign tagged in CRM)</t>
        </is>
      </c>
      <c r="L418" t="inlineStr">
        <is>
          <t>Natuf | Investors | Tier1 + Growth Cities | Oct26 | V1</t>
        </is>
      </c>
      <c r="M418" t="inlineStr">
        <is>
          <t>Natuf | Investors | Tier1 + Growth Cities | Oct26 | V1</t>
        </is>
      </c>
      <c r="N418" t="inlineStr">
        <is>
          <t>Natuf | Reel | Brand Ambassador | Heard Of Owning A Cafe | V1</t>
        </is>
      </c>
      <c r="O418" t="inlineStr">
        <is>
          <t>In House Natuf</t>
        </is>
      </c>
      <c r="P418" t="inlineStr">
        <is>
          <t>Facebook</t>
        </is>
      </c>
      <c r="Q418" t="inlineStr">
        <is>
          <t>Omkar Navge</t>
        </is>
      </c>
      <c r="R418" t="inlineStr">
        <is>
          <t>Shambhavi</t>
        </is>
      </c>
      <c r="S418" t="inlineStr">
        <is>
          <t>-</t>
        </is>
      </c>
      <c r="T418" t="inlineStr">
        <is>
          <t>Mohali</t>
        </is>
      </c>
      <c r="U418" t="inlineStr">
        <is>
          <t xml:space="preserve"> </t>
        </is>
      </c>
      <c r="V418" t="n">
        <v>1</v>
      </c>
      <c r="W418" t="n">
        <v>1</v>
      </c>
      <c r="X418" t="inlineStr">
        <is>
          <t>XXXXXX6542</t>
        </is>
      </c>
      <c r="Y418" s="72" t="n">
        <v>46326.53081018518</v>
      </c>
    </row>
    <row r="419">
      <c r="A419" s="39" t="inlineStr">
        <is>
          <t>6ae1d76987d0a83683b09925</t>
        </is>
      </c>
      <c r="B419" s="72" t="n">
        <v>46323.69260416667</v>
      </c>
      <c r="C419" s="70" t="n">
        <v>46323</v>
      </c>
      <c r="D419" t="inlineStr">
        <is>
          <t>2026-10</t>
        </is>
      </c>
      <c r="E419" t="inlineStr">
        <is>
          <t>Wk of 2026-10-26</t>
        </is>
      </c>
      <c r="F419" t="inlineStr">
        <is>
          <t>Details Shared</t>
        </is>
      </c>
      <c r="G419" s="39" t="str">
        <f>IF(ISNUMBER(MATCH(F419,QualityStatuses,0)),"Quality Lead","Non-Quality Lead")</f>
        <v>Quality Lead</v>
      </c>
      <c r="H419" s="39" t="str">
        <f>IFERROR(INDEX(CampTypes,MATCH(I419,CampList,0)),"Unattributed")</f>
        <v>New</v>
      </c>
      <c r="I419" t="inlineStr">
        <is>
          <t>ABO | Natuf | Leads | Unit Franchise | India | Oct26 | V1</t>
        </is>
      </c>
      <c r="J419" t="inlineStr">
        <is>
          <t>ABO | Natuf | Leads | Unit Franchise | India | Oct26 | V1</t>
        </is>
      </c>
      <c r="K419" t="inlineStr">
        <is>
          <t>Direct (campaign tagged in CRM)</t>
        </is>
      </c>
      <c r="L419" t="inlineStr">
        <is>
          <t>Natuf | Business Owners | Tier1 + Growth Cities | Oct26 | V1</t>
        </is>
      </c>
      <c r="M419" t="inlineStr">
        <is>
          <t>Natuf | Business Owners | Tier1 + Growth Cities | Oct26 | V1</t>
        </is>
      </c>
      <c r="N419" t="inlineStr">
        <is>
          <t>Natuf | Reel | Brand Ambassador | Heard Of Owning A Cafe | V1</t>
        </is>
      </c>
      <c r="O419" t="inlineStr">
        <is>
          <t>In House Natuf</t>
        </is>
      </c>
      <c r="P419" t="inlineStr">
        <is>
          <t>Facebook</t>
        </is>
      </c>
      <c r="Q419" t="inlineStr">
        <is>
          <t>Vikas Pathak</t>
        </is>
      </c>
      <c r="R419" t="inlineStr">
        <is>
          <t>Hriday Jindal</t>
        </is>
      </c>
      <c r="S419" t="inlineStr">
        <is>
          <t>-</t>
        </is>
      </c>
      <c r="T419" t="inlineStr">
        <is>
          <t>Bangalore</t>
        </is>
      </c>
      <c r="U419" t="inlineStr">
        <is>
          <t xml:space="preserve"> </t>
        </is>
      </c>
      <c r="V419" t="n">
        <v>1</v>
      </c>
      <c r="W419" t="n">
        <v>1</v>
      </c>
      <c r="X419" t="inlineStr">
        <is>
          <t>XXXXXX6742</t>
        </is>
      </c>
      <c r="Y419" s="72" t="n">
        <v>46323.86527777778</v>
      </c>
    </row>
    <row r="420">
      <c r="A420" s="39" t="inlineStr">
        <is>
          <t>6ae1d413374b95c6cc231c88</t>
        </is>
      </c>
      <c r="B420" s="72" t="n">
        <v>46323.68271990741</v>
      </c>
      <c r="C420" s="70" t="n">
        <v>46323</v>
      </c>
      <c r="D420" t="inlineStr">
        <is>
          <t>2026-10</t>
        </is>
      </c>
      <c r="E420" t="inlineStr">
        <is>
          <t>Wk of 2026-10-26</t>
        </is>
      </c>
      <c r="F420" t="inlineStr">
        <is>
          <t>Lost</t>
        </is>
      </c>
      <c r="G420" s="39" t="str">
        <f>IF(ISNUMBER(MATCH(F420,QualityStatuses,0)),"Quality Lead","Non-Quality Lead")</f>
        <v>Non-Quality Lead</v>
      </c>
      <c r="H420" s="39" t="str">
        <f>IFERROR(INDEX(CampTypes,MATCH(I420,CampList,0)),"Unattributed")</f>
        <v>New</v>
      </c>
      <c r="I420" t="inlineStr">
        <is>
          <t>ABO | Natuf | Leads | Master Franchise | India | Oct26 | V1</t>
        </is>
      </c>
      <c r="J420" t="inlineStr">
        <is>
          <t>ABO | Natuf | Leads | Master Franchise | India | Oct26 | V1</t>
        </is>
      </c>
      <c r="K420" t="inlineStr">
        <is>
          <t>Direct (campaign tagged in CRM)</t>
        </is>
      </c>
      <c r="L420" t="inlineStr">
        <is>
          <t>Natuf | Business Owners | Tier1 + Growth Cities | Oct26 | V1</t>
        </is>
      </c>
      <c r="M420" t="inlineStr">
        <is>
          <t>Natuf | Business Owners | Tier1 + Growth Cities | Oct26 | V1</t>
        </is>
      </c>
      <c r="N420" t="inlineStr">
        <is>
          <t>Natuf | Static | Become A Levantine Food | V1</t>
        </is>
      </c>
      <c r="O420" t="inlineStr">
        <is>
          <t>Natuf_MF</t>
        </is>
      </c>
      <c r="P420" t="inlineStr">
        <is>
          <t>Facebook</t>
        </is>
      </c>
      <c r="Q420" t="inlineStr">
        <is>
          <t>Marshal Malbari</t>
        </is>
      </c>
      <c r="R420" t="inlineStr">
        <is>
          <t>Rudresh Thorat</t>
        </is>
      </c>
      <c r="S420" t="inlineStr">
        <is>
          <t>Junk</t>
        </is>
      </c>
      <c r="T420" t="inlineStr">
        <is>
          <t>Chatra jila</t>
        </is>
      </c>
      <c r="U420" t="inlineStr">
        <is>
          <t xml:space="preserve"> </t>
        </is>
      </c>
      <c r="V420" t="n">
        <v>3</v>
      </c>
      <c r="W420" t="n">
        <v>3</v>
      </c>
      <c r="X420" t="inlineStr">
        <is>
          <t>XXXXXX8414</t>
        </is>
      </c>
      <c r="Y420" s="72" t="n">
        <v>46326.52037037037</v>
      </c>
    </row>
    <row r="421">
      <c r="A421" s="39" t="inlineStr">
        <is>
          <t>6ae1d2041f7e1f7ca82a7d16</t>
        </is>
      </c>
      <c r="B421" s="72" t="n">
        <v>46323.67662037037</v>
      </c>
      <c r="C421" s="70" t="n">
        <v>46323</v>
      </c>
      <c r="D421" t="inlineStr">
        <is>
          <t>2026-10</t>
        </is>
      </c>
      <c r="E421" t="inlineStr">
        <is>
          <t>Wk of 2026-10-26</t>
        </is>
      </c>
      <c r="F421" t="inlineStr">
        <is>
          <t>Lost</t>
        </is>
      </c>
      <c r="G421" s="39" t="str">
        <f>IF(ISNUMBER(MATCH(F421,QualityStatuses,0)),"Quality Lead","Non-Quality Lead")</f>
        <v>Non-Quality Lead</v>
      </c>
      <c r="H421" s="39" t="str">
        <f>IFERROR(INDEX(CampTypes,MATCH(I421,CampList,0)),"Unattributed")</f>
        <v>New</v>
      </c>
      <c r="I421" t="inlineStr">
        <is>
          <t>ABO | Natuf | Leads | Master Franchise | India | Oct26 | V1</t>
        </is>
      </c>
      <c r="J421" t="inlineStr">
        <is>
          <t>ABO | Natuf | Leads | Master Franchise | India | Oct26 | V1</t>
        </is>
      </c>
      <c r="K421" t="inlineStr">
        <is>
          <t>Direct (campaign tagged in CRM)</t>
        </is>
      </c>
      <c r="L421" t="inlineStr">
        <is>
          <t>Natuf | Investors | Tier1 + Growth Cities | Oct26 | V1</t>
        </is>
      </c>
      <c r="M421" t="inlineStr">
        <is>
          <t>Natuf | Investors | Tier1 + Growth Cities | Oct26 | V1</t>
        </is>
      </c>
      <c r="N421" t="inlineStr">
        <is>
          <t>Natuf | Static | Become A Levantine Food | V1</t>
        </is>
      </c>
      <c r="O421" t="inlineStr">
        <is>
          <t>Natuf_MF</t>
        </is>
      </c>
      <c r="P421" t="inlineStr">
        <is>
          <t>Facebook</t>
        </is>
      </c>
      <c r="Q421" t="inlineStr">
        <is>
          <t>Marshal Malbari</t>
        </is>
      </c>
      <c r="R421" t="inlineStr">
        <is>
          <t>Rohit Kamble</t>
        </is>
      </c>
      <c r="S421" t="inlineStr">
        <is>
          <t>Not Interested</t>
        </is>
      </c>
      <c r="T421" t="inlineStr">
        <is>
          <t>Begusarai</t>
        </is>
      </c>
      <c r="U421" t="inlineStr">
        <is>
          <t xml:space="preserve"> </t>
        </is>
      </c>
      <c r="V421" t="n">
        <v>1</v>
      </c>
      <c r="W421" t="n">
        <v>1</v>
      </c>
      <c r="X421" t="inlineStr">
        <is>
          <t>XXXXXX2657</t>
        </is>
      </c>
      <c r="Y421" s="72" t="n">
        <v>46326.52037037037</v>
      </c>
    </row>
    <row r="422">
      <c r="A422" s="39" t="inlineStr">
        <is>
          <t>6ae1d13c637f428d4d7b578f</t>
        </is>
      </c>
      <c r="B422" s="72" t="n">
        <v>46323.67430555556</v>
      </c>
      <c r="C422" s="70" t="n">
        <v>46323</v>
      </c>
      <c r="D422" t="inlineStr">
        <is>
          <t>2026-10</t>
        </is>
      </c>
      <c r="E422" t="inlineStr">
        <is>
          <t>Wk of 2026-10-26</t>
        </is>
      </c>
      <c r="F422" t="inlineStr">
        <is>
          <t>Attempt 1</t>
        </is>
      </c>
      <c r="G422" s="39" t="str">
        <f>IF(ISNUMBER(MATCH(F422,QualityStatuses,0)),"Quality Lead","Non-Quality Lead")</f>
        <v>Non-Quality Lead</v>
      </c>
      <c r="H422" s="39" t="str">
        <f>IFERROR(INDEX(CampTypes,MATCH(I422,CampList,0)),"Unattributed")</f>
        <v>New</v>
      </c>
      <c r="I422" t="inlineStr">
        <is>
          <t>ABO | Natuf | Leads | Unit Franchise | India | Oct26 | V1</t>
        </is>
      </c>
      <c r="J422" t="inlineStr">
        <is>
          <t>ABO | Natuf | Leads | Unit Franchise | India | Oct26 | V1</t>
        </is>
      </c>
      <c r="K422" t="inlineStr">
        <is>
          <t>Direct (campaign tagged in CRM)</t>
        </is>
      </c>
      <c r="L422" t="inlineStr">
        <is>
          <t>Natuf | Business Owners | Tier1 + Growth Cities | Oct26 | V1</t>
        </is>
      </c>
      <c r="M422" t="inlineStr">
        <is>
          <t>Natuf | Business Owners | Tier1 + Growth Cities | Oct26 | V1</t>
        </is>
      </c>
      <c r="N422" t="inlineStr">
        <is>
          <t>Natuf | Reel | Brand Ambassador | Heard Of Owning A Cafe | V1</t>
        </is>
      </c>
      <c r="O422" t="inlineStr">
        <is>
          <t>In House Natuf</t>
        </is>
      </c>
      <c r="P422" t="inlineStr">
        <is>
          <t>Facebook</t>
        </is>
      </c>
      <c r="Q422" t="inlineStr">
        <is>
          <t>Omkar Navge</t>
        </is>
      </c>
      <c r="R422" t="inlineStr">
        <is>
          <t>Somya</t>
        </is>
      </c>
      <c r="S422" t="inlineStr">
        <is>
          <t>-</t>
        </is>
      </c>
      <c r="T422" t="inlineStr">
        <is>
          <t>Kolhapur</t>
        </is>
      </c>
      <c r="U422" t="inlineStr">
        <is>
          <t xml:space="preserve"> </t>
        </is>
      </c>
      <c r="V422" t="n">
        <v>1</v>
      </c>
      <c r="W422" t="n">
        <v>0</v>
      </c>
      <c r="X422" t="inlineStr">
        <is>
          <t>XXXXXX4500</t>
        </is>
      </c>
      <c r="Y422" s="72" t="n">
        <v>46326.52037037037</v>
      </c>
    </row>
    <row r="423">
      <c r="A423" s="39" t="inlineStr">
        <is>
          <t>6ae1cff087d0a83683b096dd</t>
        </is>
      </c>
      <c r="B423" s="72" t="n">
        <v>46323.67046296296</v>
      </c>
      <c r="C423" s="70" t="n">
        <v>46323</v>
      </c>
      <c r="D423" t="inlineStr">
        <is>
          <t>2026-10</t>
        </is>
      </c>
      <c r="E423" t="inlineStr">
        <is>
          <t>Wk of 2026-10-26</t>
        </is>
      </c>
      <c r="F423" t="inlineStr">
        <is>
          <t>Details Shared</t>
        </is>
      </c>
      <c r="G423" s="39" t="str">
        <f>IF(ISNUMBER(MATCH(F423,QualityStatuses,0)),"Quality Lead","Non-Quality Lead")</f>
        <v>Quality Lead</v>
      </c>
      <c r="H423" s="39" t="str">
        <f>IFERROR(INDEX(CampTypes,MATCH(I423,CampList,0)),"Unattributed")</f>
        <v>New</v>
      </c>
      <c r="I423" t="inlineStr">
        <is>
          <t>ABO | Natuf | Leads | Unit Franchise | India | Oct26 | V1</t>
        </is>
      </c>
      <c r="J423" t="inlineStr">
        <is>
          <t>ABO | Natuf | Leads | Unit Franchise | India | Oct26 | V1</t>
        </is>
      </c>
      <c r="K423" t="inlineStr">
        <is>
          <t>Direct (campaign tagged in CRM)</t>
        </is>
      </c>
      <c r="L423" t="inlineStr">
        <is>
          <t>Natuf | LAL 1% | India | Jul26 | V1</t>
        </is>
      </c>
      <c r="M423" t="inlineStr">
        <is>
          <t>Natuf | LAL 1% | India | Jul26 | V1</t>
        </is>
      </c>
      <c r="N423" t="inlineStr">
        <is>
          <t>Natuf | Reel | Brand Ambassador | Heard Of Owning A Cafe | V1</t>
        </is>
      </c>
      <c r="O423" t="inlineStr">
        <is>
          <t>In House Natuf</t>
        </is>
      </c>
      <c r="P423" t="inlineStr">
        <is>
          <t>Facebook</t>
        </is>
      </c>
      <c r="Q423" t="inlineStr">
        <is>
          <t>Vikas Pathak</t>
        </is>
      </c>
      <c r="R423" t="inlineStr">
        <is>
          <t xml:space="preserve">Karan </t>
        </is>
      </c>
      <c r="S423" t="inlineStr">
        <is>
          <t>-</t>
        </is>
      </c>
      <c r="T423" t="inlineStr">
        <is>
          <t>Kolkata</t>
        </is>
      </c>
      <c r="U423" t="inlineStr">
        <is>
          <t xml:space="preserve"> </t>
        </is>
      </c>
      <c r="V423" t="n">
        <v>1</v>
      </c>
      <c r="W423" t="n">
        <v>1</v>
      </c>
      <c r="X423" t="inlineStr">
        <is>
          <t>XXXXXX8115</t>
        </is>
      </c>
      <c r="Y423" s="72" t="n">
        <v>46326.52037037037</v>
      </c>
    </row>
    <row r="424">
      <c r="A424" s="39" t="inlineStr">
        <is>
          <t>6ae1cf4bcc1d2d68457a972a</t>
        </is>
      </c>
      <c r="B424" s="72" t="n">
        <v>46323.66855324074</v>
      </c>
      <c r="C424" s="70" t="n">
        <v>46323</v>
      </c>
      <c r="D424" t="inlineStr">
        <is>
          <t>2026-10</t>
        </is>
      </c>
      <c r="E424" t="inlineStr">
        <is>
          <t>Wk of 2026-10-26</t>
        </is>
      </c>
      <c r="F424" t="inlineStr">
        <is>
          <t>Qualified</t>
        </is>
      </c>
      <c r="G424" s="39" t="str">
        <f>IF(ISNUMBER(MATCH(F424,QualityStatuses,0)),"Quality Lead","Non-Quality Lead")</f>
        <v>Quality Lead</v>
      </c>
      <c r="H424" s="39" t="str">
        <f>IFERROR(INDEX(CampTypes,MATCH(I424,CampList,0)),"Unattributed")</f>
        <v>New</v>
      </c>
      <c r="I424" t="inlineStr">
        <is>
          <t>ABO | Natuf | Leads | Unit Franchise | India | Oct26 | V1</t>
        </is>
      </c>
      <c r="J424" t="inlineStr">
        <is>
          <t>ABO | Natuf | Leads | Unit Franchise | India | Oct26 | V1</t>
        </is>
      </c>
      <c r="K424" t="inlineStr">
        <is>
          <t>Direct (campaign tagged in CRM)</t>
        </is>
      </c>
      <c r="L424" t="inlineStr">
        <is>
          <t>Natuf | Broad | Tier1 + Growth Cities | Oct26 | V1</t>
        </is>
      </c>
      <c r="M424" t="inlineStr">
        <is>
          <t>Natuf | Broad | Tier1 + Growth Cities | Oct26 | V1</t>
        </is>
      </c>
      <c r="N424" t="inlineStr">
        <is>
          <t>Natuf | Reel | Brand Ambassador | Heard Of Owning A Cafe | V1</t>
        </is>
      </c>
      <c r="O424" t="inlineStr">
        <is>
          <t>In House Natuf</t>
        </is>
      </c>
      <c r="P424" t="inlineStr">
        <is>
          <t>Facebook</t>
        </is>
      </c>
      <c r="Q424" t="inlineStr">
        <is>
          <t>Omkar Navge</t>
        </is>
      </c>
      <c r="R424" t="inlineStr">
        <is>
          <t>Shambhavi</t>
        </is>
      </c>
      <c r="S424" t="inlineStr">
        <is>
          <t>-</t>
        </is>
      </c>
      <c r="T424" t="inlineStr">
        <is>
          <t>Sodala</t>
        </is>
      </c>
      <c r="U424" t="inlineStr">
        <is>
          <t xml:space="preserve"> </t>
        </is>
      </c>
      <c r="V424" t="n">
        <v>1</v>
      </c>
      <c r="W424" t="n">
        <v>1</v>
      </c>
      <c r="X424" t="inlineStr">
        <is>
          <t>XXXXXX4467</t>
        </is>
      </c>
      <c r="Y424" s="72" t="n">
        <v>46326.53069444445</v>
      </c>
    </row>
    <row r="425">
      <c r="A425" s="39" t="inlineStr">
        <is>
          <t>6ae1cb678b81cbc98c4c07f5</t>
        </is>
      </c>
      <c r="B425" s="72" t="n">
        <v>46323.65702546296</v>
      </c>
      <c r="C425" s="70" t="n">
        <v>46323</v>
      </c>
      <c r="D425" t="inlineStr">
        <is>
          <t>2026-10</t>
        </is>
      </c>
      <c r="E425" t="inlineStr">
        <is>
          <t>Wk of 2026-10-26</t>
        </is>
      </c>
      <c r="F425" t="inlineStr">
        <is>
          <t>Attempt 2</t>
        </is>
      </c>
      <c r="G425" s="39" t="str">
        <f>IF(ISNUMBER(MATCH(F425,QualityStatuses,0)),"Quality Lead","Non-Quality Lead")</f>
        <v>Non-Quality Lead</v>
      </c>
      <c r="H425" s="39" t="str">
        <f>IFERROR(INDEX(CampTypes,MATCH(I425,CampList,0)),"Unattributed")</f>
        <v>New</v>
      </c>
      <c r="I425" t="inlineStr">
        <is>
          <t>ABO | Natuf | Leads | Master Franchise | India | Oct26 | V1</t>
        </is>
      </c>
      <c r="J425" t="inlineStr">
        <is>
          <t>ABO | Natuf | Leads | Master Franchise | India | Oct26 | V1</t>
        </is>
      </c>
      <c r="K425" t="inlineStr">
        <is>
          <t>Direct (campaign tagged in CRM)</t>
        </is>
      </c>
      <c r="L425" t="inlineStr">
        <is>
          <t>Natuf | Broad | Tier1 + Growth Cities | Oct26 | V1</t>
        </is>
      </c>
      <c r="M425" t="inlineStr">
        <is>
          <t>Natuf | Broad | Tier1 + Growth Cities | Oct26 | V1</t>
        </is>
      </c>
      <c r="N425" t="inlineStr">
        <is>
          <t>Natuf | Static | Lead Your State With | V1</t>
        </is>
      </c>
      <c r="O425" t="inlineStr">
        <is>
          <t>Natuf_MF</t>
        </is>
      </c>
      <c r="P425" t="inlineStr">
        <is>
          <t>Facebook</t>
        </is>
      </c>
      <c r="Q425" t="inlineStr">
        <is>
          <t>Marshal Malbari</t>
        </is>
      </c>
      <c r="R425" t="inlineStr">
        <is>
          <t>Rinkita Virvani</t>
        </is>
      </c>
      <c r="S425" t="inlineStr">
        <is>
          <t>-</t>
        </is>
      </c>
      <c r="T425" t="inlineStr">
        <is>
          <t>Santrampur</t>
        </is>
      </c>
      <c r="U425" t="inlineStr">
        <is>
          <t xml:space="preserve"> </t>
        </is>
      </c>
      <c r="V425" t="n">
        <v>3</v>
      </c>
      <c r="W425" t="n">
        <v>1</v>
      </c>
      <c r="X425" t="inlineStr">
        <is>
          <t>XXXXXX6827</t>
        </is>
      </c>
      <c r="Y425" s="72" t="n">
        <v>46326.52037037037</v>
      </c>
    </row>
    <row r="426">
      <c r="A426" s="39" t="inlineStr">
        <is>
          <t>6ae1c78dd83caac38798816e</t>
        </is>
      </c>
      <c r="B426" s="72" t="n">
        <v>46323.64561342593</v>
      </c>
      <c r="C426" s="70" t="n">
        <v>46323</v>
      </c>
      <c r="D426" t="inlineStr">
        <is>
          <t>2026-10</t>
        </is>
      </c>
      <c r="E426" t="inlineStr">
        <is>
          <t>Wk of 2026-10-26</t>
        </is>
      </c>
      <c r="F426" t="inlineStr">
        <is>
          <t>Details Shared</t>
        </is>
      </c>
      <c r="G426" s="39" t="str">
        <f>IF(ISNUMBER(MATCH(F426,QualityStatuses,0)),"Quality Lead","Non-Quality Lead")</f>
        <v>Quality Lead</v>
      </c>
      <c r="H426" s="39" t="str">
        <f>IFERROR(INDEX(CampTypes,MATCH(I426,CampList,0)),"Unattributed")</f>
        <v>New</v>
      </c>
      <c r="I426" t="inlineStr">
        <is>
          <t>ABO | Natuf | Leads | Unit Franchise | India | Oct26 | V1</t>
        </is>
      </c>
      <c r="J426" t="inlineStr">
        <is>
          <t>ABO | Natuf | Leads | Unit Franchise | India | Oct26 | V1</t>
        </is>
      </c>
      <c r="K426" t="inlineStr">
        <is>
          <t>Direct (campaign tagged in CRM)</t>
        </is>
      </c>
      <c r="L426" t="inlineStr">
        <is>
          <t>Natuf | LAL 1% | India | Jul26 | V1</t>
        </is>
      </c>
      <c r="M426" t="inlineStr">
        <is>
          <t>Natuf | LAL 1% | India | Jul26 | V1</t>
        </is>
      </c>
      <c r="N426" t="inlineStr">
        <is>
          <t>Natuf | Reel | Brand Ambassador | Heard Of Owning A Cafe | V1</t>
        </is>
      </c>
      <c r="O426" t="inlineStr">
        <is>
          <t>In House Natuf</t>
        </is>
      </c>
      <c r="P426" t="inlineStr">
        <is>
          <t>Facebook</t>
        </is>
      </c>
      <c r="Q426" t="inlineStr">
        <is>
          <t>Vikas Pathak</t>
        </is>
      </c>
      <c r="R426" t="inlineStr">
        <is>
          <t>Anish kaundal</t>
        </is>
      </c>
      <c r="S426" t="inlineStr">
        <is>
          <t>-</t>
        </is>
      </c>
      <c r="T426" t="inlineStr">
        <is>
          <t>Allahabad</t>
        </is>
      </c>
      <c r="U426" t="inlineStr">
        <is>
          <t xml:space="preserve"> </t>
        </is>
      </c>
      <c r="V426" t="n">
        <v>3</v>
      </c>
      <c r="W426" t="n">
        <v>1</v>
      </c>
      <c r="X426" t="inlineStr">
        <is>
          <t>XXXXXX3126</t>
        </is>
      </c>
      <c r="Y426" s="72" t="n">
        <v>46326.52037037037</v>
      </c>
    </row>
    <row r="427">
      <c r="A427" s="39" t="inlineStr">
        <is>
          <t>6ae1c644aa6c472992247485</t>
        </is>
      </c>
      <c r="B427" s="72" t="n">
        <v>46323.64180555556</v>
      </c>
      <c r="C427" s="70" t="n">
        <v>46323</v>
      </c>
      <c r="D427" t="inlineStr">
        <is>
          <t>2026-10</t>
        </is>
      </c>
      <c r="E427" t="inlineStr">
        <is>
          <t>Wk of 2026-10-26</t>
        </is>
      </c>
      <c r="F427" t="inlineStr">
        <is>
          <t>Connected</t>
        </is>
      </c>
      <c r="G427" s="39" t="str">
        <f>IF(ISNUMBER(MATCH(F427,QualityStatuses,0)),"Quality Lead","Non-Quality Lead")</f>
        <v>Non-Quality Lead</v>
      </c>
      <c r="H427" s="39" t="str">
        <f>IFERROR(INDEX(CampTypes,MATCH(I427,CampList,0)),"Unattributed")</f>
        <v>New</v>
      </c>
      <c r="I427" t="inlineStr">
        <is>
          <t>ABO | Natuf | Leads | Unit Franchise | India | Oct26 | V1</t>
        </is>
      </c>
      <c r="J427" t="inlineStr">
        <is>
          <t>ABO | Natuf | Leads | Unit Franchise | India | Oct26 | V1</t>
        </is>
      </c>
      <c r="K427" t="inlineStr">
        <is>
          <t>Direct (campaign tagged in CRM)</t>
        </is>
      </c>
      <c r="L427" t="inlineStr">
        <is>
          <t>Natuf | LAL 1% | India | Jul26 | V1</t>
        </is>
      </c>
      <c r="M427" t="inlineStr">
        <is>
          <t>Natuf | LAL 1% | India | Jul26 | V1</t>
        </is>
      </c>
      <c r="N427" t="inlineStr">
        <is>
          <t>Natuf | Reel | Brand Ambassador | Heard Of Owning A Cafe | V1</t>
        </is>
      </c>
      <c r="O427" t="inlineStr">
        <is>
          <t>In House Natuf</t>
        </is>
      </c>
      <c r="P427" t="inlineStr">
        <is>
          <t>Facebook</t>
        </is>
      </c>
      <c r="Q427" t="inlineStr">
        <is>
          <t>Omkar Navge</t>
        </is>
      </c>
      <c r="R427" t="inlineStr">
        <is>
          <t>Shambhavi</t>
        </is>
      </c>
      <c r="S427" t="inlineStr">
        <is>
          <t>-</t>
        </is>
      </c>
      <c r="T427" t="inlineStr">
        <is>
          <t>Bangalore</t>
        </is>
      </c>
      <c r="U427" t="inlineStr">
        <is>
          <t xml:space="preserve"> </t>
        </is>
      </c>
      <c r="V427" t="n">
        <v>2</v>
      </c>
      <c r="W427" t="n">
        <v>2</v>
      </c>
      <c r="X427" t="inlineStr">
        <is>
          <t>XXXXXX9081</t>
        </is>
      </c>
      <c r="Y427" s="72" t="n">
        <v>46326.52037037037</v>
      </c>
    </row>
    <row r="428">
      <c r="A428" s="39" t="inlineStr">
        <is>
          <t>6ae1c5fa684cdc3bef5199ab</t>
        </is>
      </c>
      <c r="B428" s="72" t="n">
        <v>46323.64094907408</v>
      </c>
      <c r="C428" s="70" t="n">
        <v>46323</v>
      </c>
      <c r="D428" t="inlineStr">
        <is>
          <t>2026-10</t>
        </is>
      </c>
      <c r="E428" t="inlineStr">
        <is>
          <t>Wk of 2026-10-26</t>
        </is>
      </c>
      <c r="F428" t="inlineStr">
        <is>
          <t>Attempt 2</t>
        </is>
      </c>
      <c r="G428" s="39" t="str">
        <f>IF(ISNUMBER(MATCH(F428,QualityStatuses,0)),"Quality Lead","Non-Quality Lead")</f>
        <v>Non-Quality Lead</v>
      </c>
      <c r="H428" s="39" t="str">
        <f>IFERROR(INDEX(CampTypes,MATCH(I428,CampList,0)),"Unattributed")</f>
        <v>New</v>
      </c>
      <c r="I428" t="inlineStr">
        <is>
          <t>ABO | Natuf | Leads | Unit Franchise | India | Oct26 | V1</t>
        </is>
      </c>
      <c r="J428" t="inlineStr">
        <is>
          <t>ABO | Natuf | Leads | Unit Franchise | India | Oct26 | V1</t>
        </is>
      </c>
      <c r="K428" t="inlineStr">
        <is>
          <t>Direct (campaign tagged in CRM)</t>
        </is>
      </c>
      <c r="L428" t="inlineStr">
        <is>
          <t>Natuf | Investors | Tier1 + Growth Cities | Oct26 | V1</t>
        </is>
      </c>
      <c r="M428" t="inlineStr">
        <is>
          <t>Natuf | Investors | Tier1 + Growth Cities | Oct26 | V1</t>
        </is>
      </c>
      <c r="N428" t="inlineStr">
        <is>
          <t>Natuf | Reel | Brand Ambassador | Heard Of Owning A Cafe | V1</t>
        </is>
      </c>
      <c r="O428" t="inlineStr">
        <is>
          <t>In House Natuf</t>
        </is>
      </c>
      <c r="P428" t="inlineStr">
        <is>
          <t>Facebook</t>
        </is>
      </c>
      <c r="Q428" t="inlineStr">
        <is>
          <t>Marshal Malbari</t>
        </is>
      </c>
      <c r="R428" t="inlineStr">
        <is>
          <t>Vanita Joshi</t>
        </is>
      </c>
      <c r="S428" t="inlineStr">
        <is>
          <t>-</t>
        </is>
      </c>
      <c r="T428" t="inlineStr">
        <is>
          <t>Hyderabad</t>
        </is>
      </c>
      <c r="U428" t="inlineStr">
        <is>
          <t xml:space="preserve"> </t>
        </is>
      </c>
      <c r="V428" t="n">
        <v>2</v>
      </c>
      <c r="W428" t="n">
        <v>2</v>
      </c>
      <c r="X428" t="inlineStr">
        <is>
          <t>XXXXXX4564</t>
        </is>
      </c>
      <c r="Y428" s="72" t="n">
        <v>46326.52037037037</v>
      </c>
    </row>
    <row r="429">
      <c r="A429" s="39" t="inlineStr">
        <is>
          <t>6ae1c5c8aa6c4729922473ae</t>
        </is>
      </c>
      <c r="B429" s="72" t="n">
        <v>46323.64037037037</v>
      </c>
      <c r="C429" s="70" t="n">
        <v>46323</v>
      </c>
      <c r="D429" t="inlineStr">
        <is>
          <t>2026-10</t>
        </is>
      </c>
      <c r="E429" t="inlineStr">
        <is>
          <t>Wk of 2026-10-26</t>
        </is>
      </c>
      <c r="F429" t="inlineStr">
        <is>
          <t>Attempt 1</t>
        </is>
      </c>
      <c r="G429" s="39" t="str">
        <f>IF(ISNUMBER(MATCH(F429,QualityStatuses,0)),"Quality Lead","Non-Quality Lead")</f>
        <v>Non-Quality Lead</v>
      </c>
      <c r="H429" s="39" t="str">
        <f>IFERROR(INDEX(CampTypes,MATCH(I429,CampList,0)),"Unattributed")</f>
        <v>New</v>
      </c>
      <c r="I429" t="inlineStr">
        <is>
          <t>ABO | Natuf | Leads | Unit Franchise | India | Oct26 | V1</t>
        </is>
      </c>
      <c r="J429" t="inlineStr">
        <is>
          <t>ABO | Natuf | Leads | Unit Franchise | India | Oct26 | V1</t>
        </is>
      </c>
      <c r="K429" t="inlineStr">
        <is>
          <t>Direct (campaign tagged in CRM)</t>
        </is>
      </c>
      <c r="L429" t="inlineStr">
        <is>
          <t>Natuf | LAL 1% | India | Jul26 | V1</t>
        </is>
      </c>
      <c r="M429" t="inlineStr">
        <is>
          <t>Natuf | LAL 1% | India | Jul26 | V1</t>
        </is>
      </c>
      <c r="N429" t="inlineStr">
        <is>
          <t>Natuf | Reel | Brand Ambassador | Heard Of Owning A Cafe | V1</t>
        </is>
      </c>
      <c r="O429" t="inlineStr">
        <is>
          <t>In House Natuf</t>
        </is>
      </c>
      <c r="P429" t="inlineStr">
        <is>
          <t>Facebook</t>
        </is>
      </c>
      <c r="Q429" t="inlineStr">
        <is>
          <t>Omkar Navge</t>
        </is>
      </c>
      <c r="R429" t="inlineStr">
        <is>
          <t>Shambhavi</t>
        </is>
      </c>
      <c r="S429" t="inlineStr">
        <is>
          <t>-</t>
        </is>
      </c>
      <c r="T429" t="inlineStr">
        <is>
          <t>Coimbatore</t>
        </is>
      </c>
      <c r="U429" t="inlineStr">
        <is>
          <t xml:space="preserve"> </t>
        </is>
      </c>
      <c r="V429" t="n">
        <v>1</v>
      </c>
      <c r="W429" t="n">
        <v>1</v>
      </c>
      <c r="X429" t="inlineStr">
        <is>
          <t>XXXXXX7929</t>
        </is>
      </c>
      <c r="Y429" s="72" t="n">
        <v>46326.52037037037</v>
      </c>
    </row>
    <row r="430">
      <c r="A430" s="39" t="inlineStr">
        <is>
          <t>6ae1c5b0872930d3cd3db263</t>
        </is>
      </c>
      <c r="B430" s="72" t="n">
        <v>46323.64009259259</v>
      </c>
      <c r="C430" s="70" t="n">
        <v>46323</v>
      </c>
      <c r="D430" t="inlineStr">
        <is>
          <t>2026-10</t>
        </is>
      </c>
      <c r="E430" t="inlineStr">
        <is>
          <t>Wk of 2026-10-26</t>
        </is>
      </c>
      <c r="F430" t="inlineStr">
        <is>
          <t>Lost</t>
        </is>
      </c>
      <c r="G430" s="39" t="str">
        <f>IF(ISNUMBER(MATCH(F430,QualityStatuses,0)),"Quality Lead","Non-Quality Lead")</f>
        <v>Non-Quality Lead</v>
      </c>
      <c r="H430" s="39" t="str">
        <f>IFERROR(INDEX(CampTypes,MATCH(I430,CampList,0)),"Unattributed")</f>
        <v>New</v>
      </c>
      <c r="I430" t="inlineStr">
        <is>
          <t>ABO | Natuf | Leads | Unit Franchise | India | Oct26 | V1</t>
        </is>
      </c>
      <c r="J430" t="inlineStr">
        <is>
          <t>ABO | Natuf | Leads | Unit Franchise | India | Oct26 | V1</t>
        </is>
      </c>
      <c r="K430" t="inlineStr">
        <is>
          <t>Direct (campaign tagged in CRM)</t>
        </is>
      </c>
      <c r="L430" t="inlineStr">
        <is>
          <t>Natuf | Investors | Tier1 + Growth Cities | Oct26 | V1</t>
        </is>
      </c>
      <c r="M430" t="inlineStr">
        <is>
          <t>Natuf | Investors | Tier1 + Growth Cities | Oct26 | V1</t>
        </is>
      </c>
      <c r="N430" t="inlineStr">
        <is>
          <t>Natuf | Reel | Brand Ambassador | Heard Of Owning A Cafe | V1</t>
        </is>
      </c>
      <c r="O430" t="inlineStr">
        <is>
          <t>In House Natuf</t>
        </is>
      </c>
      <c r="P430" t="inlineStr">
        <is>
          <t>Facebook</t>
        </is>
      </c>
      <c r="Q430" t="inlineStr">
        <is>
          <t>Marshal Malbari</t>
        </is>
      </c>
      <c r="R430" t="inlineStr">
        <is>
          <t>Rudresh Thorat</t>
        </is>
      </c>
      <c r="S430" t="inlineStr">
        <is>
          <t>Junk</t>
        </is>
      </c>
      <c r="T430" t="inlineStr">
        <is>
          <t>Churu</t>
        </is>
      </c>
      <c r="U430" t="inlineStr">
        <is>
          <t xml:space="preserve"> </t>
        </is>
      </c>
      <c r="V430" t="n">
        <v>1</v>
      </c>
      <c r="W430" t="n">
        <v>1</v>
      </c>
      <c r="X430" t="inlineStr">
        <is>
          <t>XXXXXX3784</t>
        </is>
      </c>
      <c r="Y430" s="72" t="n">
        <v>46326.52037037037</v>
      </c>
    </row>
    <row r="431">
      <c r="A431" s="39" t="inlineStr">
        <is>
          <t>6ae1c2cfaf62787b8c8ff6ed</t>
        </is>
      </c>
      <c r="B431" s="72" t="n">
        <v>46323.6315625</v>
      </c>
      <c r="C431" s="70" t="n">
        <v>46323</v>
      </c>
      <c r="D431" t="inlineStr">
        <is>
          <t>2026-10</t>
        </is>
      </c>
      <c r="E431" t="inlineStr">
        <is>
          <t>Wk of 2026-10-26</t>
        </is>
      </c>
      <c r="F431" t="inlineStr">
        <is>
          <t>Attempt 1</t>
        </is>
      </c>
      <c r="G431" s="39" t="str">
        <f>IF(ISNUMBER(MATCH(F431,QualityStatuses,0)),"Quality Lead","Non-Quality Lead")</f>
        <v>Non-Quality Lead</v>
      </c>
      <c r="H431" s="39" t="str">
        <f>IFERROR(INDEX(CampTypes,MATCH(I431,CampList,0)),"Unattributed")</f>
        <v>New</v>
      </c>
      <c r="I431" t="inlineStr">
        <is>
          <t>ABO | Natuf | Leads | Master Franchise | India | Oct26 | V1</t>
        </is>
      </c>
      <c r="J431" t="inlineStr">
        <is>
          <t>ABO | Natuf | Leads | Master Franchise | India | Oct26 | V1</t>
        </is>
      </c>
      <c r="K431" t="inlineStr">
        <is>
          <t>Direct (campaign tagged in CRM)</t>
        </is>
      </c>
      <c r="L431" t="inlineStr">
        <is>
          <t>Natuf | Business Owners | Tier1 + Growth Cities | Oct26 | V1</t>
        </is>
      </c>
      <c r="M431" t="inlineStr">
        <is>
          <t>Natuf | Business Owners | Tier1 + Growth Cities | Oct26 | V1</t>
        </is>
      </c>
      <c r="N431" t="inlineStr">
        <is>
          <t>Natuf | Static | Become A Levantine Food | V1</t>
        </is>
      </c>
      <c r="O431" t="inlineStr">
        <is>
          <t>Natuf_MF</t>
        </is>
      </c>
      <c r="P431" t="inlineStr">
        <is>
          <t>Facebook</t>
        </is>
      </c>
      <c r="Q431" t="inlineStr">
        <is>
          <t>Marshal Malbari</t>
        </is>
      </c>
      <c r="R431" t="inlineStr">
        <is>
          <t>Pammi Roy</t>
        </is>
      </c>
      <c r="S431" t="inlineStr">
        <is>
          <t>-</t>
        </is>
      </c>
      <c r="T431" t="inlineStr">
        <is>
          <t>Bhubaneswar</t>
        </is>
      </c>
      <c r="U431" t="inlineStr">
        <is>
          <t xml:space="preserve"> </t>
        </is>
      </c>
      <c r="V431" t="n">
        <v>2</v>
      </c>
      <c r="W431" t="n">
        <v>0</v>
      </c>
      <c r="X431" t="inlineStr">
        <is>
          <t>XXXXXX9038</t>
        </is>
      </c>
      <c r="Y431" s="72" t="n">
        <v>46326.52037037037</v>
      </c>
    </row>
    <row r="432">
      <c r="A432" s="39" t="inlineStr">
        <is>
          <t>6ae1bdf99819656dba9b1bea</t>
        </is>
      </c>
      <c r="B432" s="72" t="n">
        <v>46323.6172337963</v>
      </c>
      <c r="C432" s="70" t="n">
        <v>46323</v>
      </c>
      <c r="D432" t="inlineStr">
        <is>
          <t>2026-10</t>
        </is>
      </c>
      <c r="E432" t="inlineStr">
        <is>
          <t>Wk of 2026-10-26</t>
        </is>
      </c>
      <c r="F432" t="inlineStr">
        <is>
          <t>Details Shared</t>
        </is>
      </c>
      <c r="G432" s="39" t="str">
        <f>IF(ISNUMBER(MATCH(F432,QualityStatuses,0)),"Quality Lead","Non-Quality Lead")</f>
        <v>Quality Lead</v>
      </c>
      <c r="H432" s="39" t="str">
        <f>IFERROR(INDEX(CampTypes,MATCH(I432,CampList,0)),"Unattributed")</f>
        <v>New</v>
      </c>
      <c r="I432" t="inlineStr">
        <is>
          <t>ABO | Natuf | Leads | Unit Franchise | India | Oct26 | V1</t>
        </is>
      </c>
      <c r="J432" t="inlineStr">
        <is>
          <t>ABO | Natuf | Leads | Unit Franchise | India | Oct26 | V1</t>
        </is>
      </c>
      <c r="K432" t="inlineStr">
        <is>
          <t>Direct (campaign tagged in CRM)</t>
        </is>
      </c>
      <c r="L432" t="inlineStr">
        <is>
          <t>Natuf | Broad | Tier1 + Growth Cities | Oct26 | V1</t>
        </is>
      </c>
      <c r="M432" t="inlineStr">
        <is>
          <t>Natuf | Broad | Tier1 + Growth Cities | Oct26 | V1</t>
        </is>
      </c>
      <c r="N432" t="inlineStr">
        <is>
          <t>Natuf | Reel | Brand Ambassador | Heard Of Owning A Cafe | V1</t>
        </is>
      </c>
      <c r="O432" t="inlineStr">
        <is>
          <t>In House Natuf</t>
        </is>
      </c>
      <c r="P432" t="inlineStr">
        <is>
          <t>Facebook</t>
        </is>
      </c>
      <c r="Q432" t="inlineStr">
        <is>
          <t>Marshal Malbari</t>
        </is>
      </c>
      <c r="R432" t="inlineStr">
        <is>
          <t>Rinkita Virvani</t>
        </is>
      </c>
      <c r="S432" t="inlineStr">
        <is>
          <t>-</t>
        </is>
      </c>
      <c r="T432" t="inlineStr">
        <is>
          <t>Pune</t>
        </is>
      </c>
      <c r="U432" t="inlineStr">
        <is>
          <t xml:space="preserve"> </t>
        </is>
      </c>
      <c r="V432" t="n">
        <v>3</v>
      </c>
      <c r="W432" t="n">
        <v>1</v>
      </c>
      <c r="X432" t="inlineStr">
        <is>
          <t>XXXXXX7931</t>
        </is>
      </c>
      <c r="Y432" s="72" t="n">
        <v>46326.52037037037</v>
      </c>
    </row>
    <row r="433">
      <c r="A433" s="39" t="inlineStr">
        <is>
          <t>6ae1bdf685f1c268406fdc04</t>
        </is>
      </c>
      <c r="B433" s="72" t="n">
        <v>46323.61719907408</v>
      </c>
      <c r="C433" s="70" t="n">
        <v>46323</v>
      </c>
      <c r="D433" t="inlineStr">
        <is>
          <t>2026-10</t>
        </is>
      </c>
      <c r="E433" t="inlineStr">
        <is>
          <t>Wk of 2026-10-26</t>
        </is>
      </c>
      <c r="F433" t="inlineStr">
        <is>
          <t>Attempt 1</t>
        </is>
      </c>
      <c r="G433" s="39" t="str">
        <f>IF(ISNUMBER(MATCH(F433,QualityStatuses,0)),"Quality Lead","Non-Quality Lead")</f>
        <v>Non-Quality Lead</v>
      </c>
      <c r="H433" s="39" t="str">
        <f>IFERROR(INDEX(CampTypes,MATCH(I433,CampList,0)),"Unattributed")</f>
        <v>New</v>
      </c>
      <c r="I433" t="inlineStr">
        <is>
          <t>ABO | Natuf | Leads | Unit Franchise | India | Oct26 | V1</t>
        </is>
      </c>
      <c r="J433" t="inlineStr">
        <is>
          <t>ABO | Natuf | Leads | Unit Franchise | India | Oct26 | V1</t>
        </is>
      </c>
      <c r="K433" t="inlineStr">
        <is>
          <t>Direct (campaign tagged in CRM)</t>
        </is>
      </c>
      <c r="L433" t="inlineStr">
        <is>
          <t>Natuf | Investors | Tier1 + Growth Cities | Oct26 | V1</t>
        </is>
      </c>
      <c r="M433" t="inlineStr">
        <is>
          <t>Natuf | Investors | Tier1 + Growth Cities | Oct26 | V1</t>
        </is>
      </c>
      <c r="N433" t="inlineStr">
        <is>
          <t>Natuf | Reel | Brand Ambassador | Heard Of Owning A Cafe | V1</t>
        </is>
      </c>
      <c r="O433" t="inlineStr">
        <is>
          <t>In House Natuf</t>
        </is>
      </c>
      <c r="P433" t="inlineStr">
        <is>
          <t>Facebook</t>
        </is>
      </c>
      <c r="Q433" t="inlineStr">
        <is>
          <t>Omkar Navge</t>
        </is>
      </c>
      <c r="R433" t="inlineStr">
        <is>
          <t>Shambhavi</t>
        </is>
      </c>
      <c r="S433" t="inlineStr">
        <is>
          <t>-</t>
        </is>
      </c>
      <c r="T433" t="inlineStr">
        <is>
          <t>Prakasam</t>
        </is>
      </c>
      <c r="U433" t="inlineStr">
        <is>
          <t xml:space="preserve"> </t>
        </is>
      </c>
      <c r="V433" t="n">
        <v>1</v>
      </c>
      <c r="W433" t="n">
        <v>0</v>
      </c>
      <c r="X433" t="inlineStr">
        <is>
          <t>XXXXXX2599</t>
        </is>
      </c>
      <c r="Y433" s="72" t="n">
        <v>46326.52037037037</v>
      </c>
    </row>
    <row r="434">
      <c r="A434" s="39" t="inlineStr">
        <is>
          <t>6ae1bcaed5e774ea712a8be0</t>
        </is>
      </c>
      <c r="B434" s="72" t="n">
        <v>46323.61340277778</v>
      </c>
      <c r="C434" s="70" t="n">
        <v>46323</v>
      </c>
      <c r="D434" t="inlineStr">
        <is>
          <t>2026-10</t>
        </is>
      </c>
      <c r="E434" t="inlineStr">
        <is>
          <t>Wk of 2026-10-26</t>
        </is>
      </c>
      <c r="F434" t="inlineStr">
        <is>
          <t>Attempt 1</t>
        </is>
      </c>
      <c r="G434" s="39" t="str">
        <f>IF(ISNUMBER(MATCH(F434,QualityStatuses,0)),"Quality Lead","Non-Quality Lead")</f>
        <v>Non-Quality Lead</v>
      </c>
      <c r="H434" s="39" t="str">
        <f>IFERROR(INDEX(CampTypes,MATCH(I434,CampList,0)),"Unattributed")</f>
        <v>New</v>
      </c>
      <c r="I434" t="inlineStr">
        <is>
          <t>ABO | Natuf | Leads | Unit Franchise | India | Oct26 | V1</t>
        </is>
      </c>
      <c r="J434" t="inlineStr">
        <is>
          <t>ABO | Natuf | Leads | Unit Franchise | India | Oct26 | V1</t>
        </is>
      </c>
      <c r="K434" t="inlineStr">
        <is>
          <t>Direct (campaign tagged in CRM)</t>
        </is>
      </c>
      <c r="L434" t="inlineStr">
        <is>
          <t>Natuf | Broad | Tier1 + Growth Cities | Oct26 | V1</t>
        </is>
      </c>
      <c r="M434" t="inlineStr">
        <is>
          <t>Natuf | Broad | Tier1 + Growth Cities | Oct26 | V1</t>
        </is>
      </c>
      <c r="N434" t="inlineStr">
        <is>
          <t>Natuf | Reel | Brand Ambassador | Heard Of Owning A Cafe | V1</t>
        </is>
      </c>
      <c r="O434" t="inlineStr">
        <is>
          <t>In House Natuf</t>
        </is>
      </c>
      <c r="P434" t="inlineStr">
        <is>
          <t>Facebook</t>
        </is>
      </c>
      <c r="Q434" t="inlineStr">
        <is>
          <t>Marshal Malbari</t>
        </is>
      </c>
      <c r="R434" t="inlineStr">
        <is>
          <t>Pammi Roy</t>
        </is>
      </c>
      <c r="S434" t="inlineStr">
        <is>
          <t>-</t>
        </is>
      </c>
      <c r="T434" t="inlineStr">
        <is>
          <t>Bangalore</t>
        </is>
      </c>
      <c r="U434" t="inlineStr">
        <is>
          <t xml:space="preserve"> </t>
        </is>
      </c>
      <c r="V434" t="n">
        <v>1</v>
      </c>
      <c r="W434" t="n">
        <v>0</v>
      </c>
      <c r="X434" t="inlineStr">
        <is>
          <t>XXXXXX8872</t>
        </is>
      </c>
      <c r="Y434" s="72" t="n">
        <v>46326.52037037037</v>
      </c>
    </row>
    <row r="435">
      <c r="A435" s="39" t="inlineStr">
        <is>
          <t>6ae1ba60eac47f8783de33cf</t>
        </is>
      </c>
      <c r="B435" s="72" t="n">
        <v>46323.60657407407</v>
      </c>
      <c r="C435" s="70" t="n">
        <v>46323</v>
      </c>
      <c r="D435" t="inlineStr">
        <is>
          <t>2026-10</t>
        </is>
      </c>
      <c r="E435" t="inlineStr">
        <is>
          <t>Wk of 2026-10-26</t>
        </is>
      </c>
      <c r="F435" t="inlineStr">
        <is>
          <t>Attempt 1</t>
        </is>
      </c>
      <c r="G435" s="39" t="str">
        <f>IF(ISNUMBER(MATCH(F435,QualityStatuses,0)),"Quality Lead","Non-Quality Lead")</f>
        <v>Non-Quality Lead</v>
      </c>
      <c r="H435" s="39" t="str">
        <f>IFERROR(INDEX(CampTypes,MATCH(I435,CampList,0)),"Unattributed")</f>
        <v>New</v>
      </c>
      <c r="I435" t="inlineStr">
        <is>
          <t>ABO | Natuf | Leads | Unit Franchise | India | Oct26 | V1</t>
        </is>
      </c>
      <c r="J435" t="inlineStr">
        <is>
          <t>ABO | Natuf | Leads | Unit Franchise | India | Oct26 | V1</t>
        </is>
      </c>
      <c r="K435" t="inlineStr">
        <is>
          <t>Direct (campaign tagged in CRM)</t>
        </is>
      </c>
      <c r="L435" t="inlineStr">
        <is>
          <t>Natuf | Broad | Tier1 + Growth Cities | Oct26 | V1</t>
        </is>
      </c>
      <c r="M435" t="inlineStr">
        <is>
          <t>Natuf | Broad | Tier1 + Growth Cities | Oct26 | V1</t>
        </is>
      </c>
      <c r="N435" t="inlineStr">
        <is>
          <t>Natuf | Reel | Brand Ambassador | Heard Of Owning A Cafe | V1</t>
        </is>
      </c>
      <c r="O435" t="inlineStr">
        <is>
          <t>In House Natuf</t>
        </is>
      </c>
      <c r="P435" t="inlineStr">
        <is>
          <t>Facebook</t>
        </is>
      </c>
      <c r="Q435" t="inlineStr">
        <is>
          <t>Omkar Navge</t>
        </is>
      </c>
      <c r="R435" t="inlineStr">
        <is>
          <t>Somya</t>
        </is>
      </c>
      <c r="S435" t="inlineStr">
        <is>
          <t>-</t>
        </is>
      </c>
      <c r="T435" t="inlineStr">
        <is>
          <t>Nagpur</t>
        </is>
      </c>
      <c r="U435" t="inlineStr">
        <is>
          <t xml:space="preserve"> </t>
        </is>
      </c>
      <c r="V435" t="n">
        <v>2</v>
      </c>
      <c r="W435" t="n">
        <v>1</v>
      </c>
      <c r="X435" t="inlineStr">
        <is>
          <t>XXXXXX6362</t>
        </is>
      </c>
      <c r="Y435" s="72" t="n">
        <v>46326.52037037037</v>
      </c>
    </row>
    <row r="436">
      <c r="A436" s="39" t="inlineStr">
        <is>
          <t>6ae1b9fd45df6990e5d4db78</t>
        </is>
      </c>
      <c r="B436" s="72" t="n">
        <v>46323.60542824074</v>
      </c>
      <c r="C436" s="70" t="n">
        <v>46323</v>
      </c>
      <c r="D436" t="inlineStr">
        <is>
          <t>2026-10</t>
        </is>
      </c>
      <c r="E436" t="inlineStr">
        <is>
          <t>Wk of 2026-10-26</t>
        </is>
      </c>
      <c r="F436" t="inlineStr">
        <is>
          <t>Attempt 3</t>
        </is>
      </c>
      <c r="G436" s="39" t="str">
        <f>IF(ISNUMBER(MATCH(F436,QualityStatuses,0)),"Quality Lead","Non-Quality Lead")</f>
        <v>Non-Quality Lead</v>
      </c>
      <c r="H436" s="39" t="str">
        <f>IFERROR(INDEX(CampTypes,MATCH(I436,CampList,0)),"Unattributed")</f>
        <v>New</v>
      </c>
      <c r="I436" t="inlineStr">
        <is>
          <t>ABO | Natuf | Leads | Unit Franchise | India | Oct26 | V1</t>
        </is>
      </c>
      <c r="J436" t="inlineStr">
        <is>
          <t>ABO | Natuf | Leads | Unit Franchise | India | Oct26 | V1</t>
        </is>
      </c>
      <c r="K436" t="inlineStr">
        <is>
          <t>Direct (campaign tagged in CRM)</t>
        </is>
      </c>
      <c r="L436" t="inlineStr">
        <is>
          <t>Natuf | Investors | Tier1 + Growth Cities | Oct26 | V1</t>
        </is>
      </c>
      <c r="M436" t="inlineStr">
        <is>
          <t>Natuf | Investors | Tier1 + Growth Cities | Oct26 | V1</t>
        </is>
      </c>
      <c r="N436" t="inlineStr">
        <is>
          <t>Natuf | Reel | Brand Ambassador | Heard Of Owning A Cafe | V1</t>
        </is>
      </c>
      <c r="O436" t="inlineStr">
        <is>
          <t>In House Natuf</t>
        </is>
      </c>
      <c r="P436" t="inlineStr">
        <is>
          <t>Facebook</t>
        </is>
      </c>
      <c r="Q436" t="inlineStr">
        <is>
          <t>Marshal Malbari</t>
        </is>
      </c>
      <c r="R436" t="inlineStr">
        <is>
          <t>Aisha Rasalkar</t>
        </is>
      </c>
      <c r="S436" t="inlineStr">
        <is>
          <t>-</t>
        </is>
      </c>
      <c r="T436" t="inlineStr">
        <is>
          <t>Ahmedabad</t>
        </is>
      </c>
      <c r="U436" t="inlineStr">
        <is>
          <t xml:space="preserve"> </t>
        </is>
      </c>
      <c r="V436" t="n">
        <v>3</v>
      </c>
      <c r="W436" t="n">
        <v>0</v>
      </c>
      <c r="X436" t="inlineStr">
        <is>
          <t>XXXXXX1320</t>
        </is>
      </c>
      <c r="Y436" s="72" t="n">
        <v>46326.52037037037</v>
      </c>
    </row>
    <row r="437">
      <c r="A437" s="39" t="inlineStr">
        <is>
          <t>6ae1b9d2feb13e5e88bf13cf</t>
        </is>
      </c>
      <c r="B437" s="72" t="n">
        <v>46323.60493055556</v>
      </c>
      <c r="C437" s="70" t="n">
        <v>46323</v>
      </c>
      <c r="D437" t="inlineStr">
        <is>
          <t>2026-10</t>
        </is>
      </c>
      <c r="E437" t="inlineStr">
        <is>
          <t>Wk of 2026-10-26</t>
        </is>
      </c>
      <c r="F437" t="inlineStr">
        <is>
          <t>Connected</t>
        </is>
      </c>
      <c r="G437" s="39" t="str">
        <f>IF(ISNUMBER(MATCH(F437,QualityStatuses,0)),"Quality Lead","Non-Quality Lead")</f>
        <v>Non-Quality Lead</v>
      </c>
      <c r="H437" s="39" t="str">
        <f>IFERROR(INDEX(CampTypes,MATCH(I437,CampList,0)),"Unattributed")</f>
        <v>New</v>
      </c>
      <c r="I437" t="inlineStr">
        <is>
          <t>ABO | Natuf | Leads | Unit Franchise | India | Oct26 | V1</t>
        </is>
      </c>
      <c r="J437" t="inlineStr">
        <is>
          <t>ABO | Natuf | Leads | Unit Franchise | India | Oct26 | V1</t>
        </is>
      </c>
      <c r="K437" t="inlineStr">
        <is>
          <t>Direct (campaign tagged in CRM)</t>
        </is>
      </c>
      <c r="L437" t="inlineStr">
        <is>
          <t>Natuf | LAL 1% | India | Jul26 | V1</t>
        </is>
      </c>
      <c r="M437" t="inlineStr">
        <is>
          <t>Natuf | LAL 1% | India | Jul26 | V1</t>
        </is>
      </c>
      <c r="N437" t="inlineStr">
        <is>
          <t>Natuf | Reel | Brand Ambassador | Heard Of Owning A Cafe | V1</t>
        </is>
      </c>
      <c r="O437" t="inlineStr">
        <is>
          <t>In House Natuf</t>
        </is>
      </c>
      <c r="P437" t="inlineStr">
        <is>
          <t>Facebook</t>
        </is>
      </c>
      <c r="Q437" t="inlineStr">
        <is>
          <t>Omkar Navge</t>
        </is>
      </c>
      <c r="R437" t="inlineStr">
        <is>
          <t>Somya</t>
        </is>
      </c>
      <c r="S437" t="inlineStr">
        <is>
          <t>-</t>
        </is>
      </c>
      <c r="T437" t="inlineStr">
        <is>
          <t>Kolkata</t>
        </is>
      </c>
      <c r="U437" t="inlineStr">
        <is>
          <t xml:space="preserve"> </t>
        </is>
      </c>
      <c r="V437" t="n">
        <v>1</v>
      </c>
      <c r="W437" t="n">
        <v>1</v>
      </c>
      <c r="X437" t="inlineStr">
        <is>
          <t>XXXXXX2506</t>
        </is>
      </c>
      <c r="Y437" s="72" t="n">
        <v>46326.52037037037</v>
      </c>
    </row>
    <row r="438">
      <c r="A438" s="39" t="inlineStr">
        <is>
          <t>6ae1b7e3d5abf2041769ca97</t>
        </is>
      </c>
      <c r="B438" s="72" t="n">
        <v>46323.59920138889</v>
      </c>
      <c r="C438" s="70" t="n">
        <v>46323</v>
      </c>
      <c r="D438" t="inlineStr">
        <is>
          <t>2026-10</t>
        </is>
      </c>
      <c r="E438" t="inlineStr">
        <is>
          <t>Wk of 2026-10-26</t>
        </is>
      </c>
      <c r="F438" t="inlineStr">
        <is>
          <t>Details Shared</t>
        </is>
      </c>
      <c r="G438" s="39" t="str">
        <f>IF(ISNUMBER(MATCH(F438,QualityStatuses,0)),"Quality Lead","Non-Quality Lead")</f>
        <v>Quality Lead</v>
      </c>
      <c r="H438" s="39" t="str">
        <f>IFERROR(INDEX(CampTypes,MATCH(I438,CampList,0)),"Unattributed")</f>
        <v>New</v>
      </c>
      <c r="I438" t="inlineStr">
        <is>
          <t>ABO | Natuf | Leads | Unit Franchise | India | Oct26 | V1</t>
        </is>
      </c>
      <c r="J438" t="inlineStr">
        <is>
          <t>ABO | Natuf | Leads | Unit Franchise | India | Oct26 | V1</t>
        </is>
      </c>
      <c r="K438" t="inlineStr">
        <is>
          <t>Direct (campaign tagged in CRM)</t>
        </is>
      </c>
      <c r="L438" t="inlineStr">
        <is>
          <t>Natuf | Broad | Tier1 + Growth Cities | Oct26 | V1</t>
        </is>
      </c>
      <c r="M438" t="inlineStr">
        <is>
          <t>Natuf | Broad | Tier1 + Growth Cities | Oct26 | V1</t>
        </is>
      </c>
      <c r="N438" t="inlineStr">
        <is>
          <t>Natuf | Reel | Brand Ambassador | Heard Of Owning A Cafe | V1</t>
        </is>
      </c>
      <c r="O438" t="inlineStr">
        <is>
          <t>In House Natuf</t>
        </is>
      </c>
      <c r="P438" t="inlineStr">
        <is>
          <t>Facebook</t>
        </is>
      </c>
      <c r="Q438" t="inlineStr">
        <is>
          <t>Omkar Navge</t>
        </is>
      </c>
      <c r="R438" t="inlineStr">
        <is>
          <t>Jasmine</t>
        </is>
      </c>
      <c r="S438" t="inlineStr">
        <is>
          <t>-</t>
        </is>
      </c>
      <c r="T438" t="inlineStr">
        <is>
          <t>Ahmedabad</t>
        </is>
      </c>
      <c r="U438" t="inlineStr">
        <is>
          <t xml:space="preserve"> </t>
        </is>
      </c>
      <c r="V438" t="n">
        <v>2</v>
      </c>
      <c r="W438" t="n">
        <v>2</v>
      </c>
      <c r="X438" t="inlineStr">
        <is>
          <t>XXXXXX5773</t>
        </is>
      </c>
      <c r="Y438" s="72" t="n">
        <v>46326.54059027778</v>
      </c>
    </row>
    <row r="439">
      <c r="A439" s="39" t="inlineStr">
        <is>
          <t>6ae1b75ac68c268292995915</t>
        </is>
      </c>
      <c r="B439" s="72" t="n">
        <v>46323.59761574074</v>
      </c>
      <c r="C439" s="70" t="n">
        <v>46323</v>
      </c>
      <c r="D439" t="inlineStr">
        <is>
          <t>2026-10</t>
        </is>
      </c>
      <c r="E439" t="inlineStr">
        <is>
          <t>Wk of 2026-10-26</t>
        </is>
      </c>
      <c r="F439" t="inlineStr">
        <is>
          <t>Lost</t>
        </is>
      </c>
      <c r="G439" s="39" t="str">
        <f>IF(ISNUMBER(MATCH(F439,QualityStatuses,0)),"Quality Lead","Non-Quality Lead")</f>
        <v>Non-Quality Lead</v>
      </c>
      <c r="H439" s="39" t="str">
        <f>IFERROR(INDEX(CampTypes,MATCH(I439,CampList,0)),"Unattributed")</f>
        <v>New</v>
      </c>
      <c r="I439" t="inlineStr">
        <is>
          <t>ABO | Natuf | Leads | Unit Franchise | India | Oct26 | V1</t>
        </is>
      </c>
      <c r="J439" t="inlineStr">
        <is>
          <t>ABO | Natuf | Leads | Unit Franchise | India | Oct26 | V1</t>
        </is>
      </c>
      <c r="K439" t="inlineStr">
        <is>
          <t>Direct (campaign tagged in CRM)</t>
        </is>
      </c>
      <c r="L439" t="inlineStr">
        <is>
          <t>Natuf | Business Owners | Tier1 + Growth Cities | Oct26 | V1</t>
        </is>
      </c>
      <c r="M439" t="inlineStr">
        <is>
          <t>Natuf | Business Owners | Tier1 + Growth Cities | Oct26 | V1</t>
        </is>
      </c>
      <c r="N439" t="inlineStr">
        <is>
          <t>Natuf | Reel | Brand Ambassador | Heard Of Owning A Cafe | V1</t>
        </is>
      </c>
      <c r="O439" t="inlineStr">
        <is>
          <t>In House Natuf</t>
        </is>
      </c>
      <c r="P439" t="inlineStr">
        <is>
          <t>Facebook</t>
        </is>
      </c>
      <c r="Q439" t="inlineStr">
        <is>
          <t>Vikas Pathak</t>
        </is>
      </c>
      <c r="R439" t="inlineStr">
        <is>
          <t>Hriday Jindal</t>
        </is>
      </c>
      <c r="S439" t="inlineStr">
        <is>
          <t>Invalid Data</t>
        </is>
      </c>
      <c r="T439" t="inlineStr">
        <is>
          <t>Lucknow</t>
        </is>
      </c>
      <c r="U439" t="inlineStr">
        <is>
          <t xml:space="preserve"> </t>
        </is>
      </c>
      <c r="V439" t="n">
        <v>0</v>
      </c>
      <c r="W439" t="n">
        <v>0</v>
      </c>
      <c r="X439" t="inlineStr">
        <is>
          <t>XXXXXX9651</t>
        </is>
      </c>
      <c r="Y439" s="72" t="n">
        <v>46326.52037037037</v>
      </c>
    </row>
    <row r="440">
      <c r="A440" s="39" t="inlineStr">
        <is>
          <t>6ae1b7335b327943150160a2</t>
        </is>
      </c>
      <c r="B440" s="72" t="n">
        <v>46323.59716435185</v>
      </c>
      <c r="C440" s="70" t="n">
        <v>46323</v>
      </c>
      <c r="D440" t="inlineStr">
        <is>
          <t>2026-10</t>
        </is>
      </c>
      <c r="E440" t="inlineStr">
        <is>
          <t>Wk of 2026-10-26</t>
        </is>
      </c>
      <c r="F440" t="inlineStr">
        <is>
          <t>Attempt 1</t>
        </is>
      </c>
      <c r="G440" s="39" t="str">
        <f>IF(ISNUMBER(MATCH(F440,QualityStatuses,0)),"Quality Lead","Non-Quality Lead")</f>
        <v>Non-Quality Lead</v>
      </c>
      <c r="H440" s="39" t="str">
        <f>IFERROR(INDEX(CampTypes,MATCH(I440,CampList,0)),"Unattributed")</f>
        <v>New</v>
      </c>
      <c r="I440" t="inlineStr">
        <is>
          <t>ABO | Natuf | Leads | Unit Franchise | India | Oct26 | V1</t>
        </is>
      </c>
      <c r="J440" t="inlineStr">
        <is>
          <t>ABO | Natuf | Leads | Unit Franchise | India | Oct26 | V1</t>
        </is>
      </c>
      <c r="K440" t="inlineStr">
        <is>
          <t>Direct (campaign tagged in CRM)</t>
        </is>
      </c>
      <c r="L440" t="inlineStr">
        <is>
          <t>Natuf | Broad | Tier1 + Growth Cities | Oct26 | V1</t>
        </is>
      </c>
      <c r="M440" t="inlineStr">
        <is>
          <t>Natuf | Broad | Tier1 + Growth Cities | Oct26 | V1</t>
        </is>
      </c>
      <c r="N440" t="inlineStr">
        <is>
          <t>Natuf | Reel | Brand Ambassador | Heard Of Owning A Cafe | V1</t>
        </is>
      </c>
      <c r="O440" t="inlineStr">
        <is>
          <t>In House Natuf</t>
        </is>
      </c>
      <c r="P440" t="inlineStr">
        <is>
          <t>Facebook</t>
        </is>
      </c>
      <c r="Q440" t="inlineStr">
        <is>
          <t>Vikas Pathak</t>
        </is>
      </c>
      <c r="R440" t="inlineStr">
        <is>
          <t xml:space="preserve">Karan </t>
        </is>
      </c>
      <c r="S440" t="inlineStr">
        <is>
          <t>-</t>
        </is>
      </c>
      <c r="T440" t="inlineStr">
        <is>
          <t>Parli Vaijnath</t>
        </is>
      </c>
      <c r="U440" t="inlineStr">
        <is>
          <t xml:space="preserve"> </t>
        </is>
      </c>
      <c r="V440" t="n">
        <v>1</v>
      </c>
      <c r="W440" t="n">
        <v>0</v>
      </c>
      <c r="X440" t="inlineStr">
        <is>
          <t>XXXXXX8888</t>
        </is>
      </c>
      <c r="Y440" s="72" t="n">
        <v>46326.52037037037</v>
      </c>
    </row>
    <row r="441">
      <c r="A441" s="39" t="inlineStr">
        <is>
          <t>6ae1b6c8d5abf2041769c8eb</t>
        </is>
      </c>
      <c r="B441" s="72" t="n">
        <v>46323.59592592593</v>
      </c>
      <c r="C441" s="70" t="n">
        <v>46323</v>
      </c>
      <c r="D441" t="inlineStr">
        <is>
          <t>2026-10</t>
        </is>
      </c>
      <c r="E441" t="inlineStr">
        <is>
          <t>Wk of 2026-10-26</t>
        </is>
      </c>
      <c r="F441" t="inlineStr">
        <is>
          <t>Details Shared</t>
        </is>
      </c>
      <c r="G441" s="39" t="str">
        <f>IF(ISNUMBER(MATCH(F441,QualityStatuses,0)),"Quality Lead","Non-Quality Lead")</f>
        <v>Quality Lead</v>
      </c>
      <c r="H441" s="39" t="str">
        <f>IFERROR(INDEX(CampTypes,MATCH(I441,CampList,0)),"Unattributed")</f>
        <v>New</v>
      </c>
      <c r="I441" t="inlineStr">
        <is>
          <t>ABO | Natuf | Leads | Unit Franchise | India | Oct26 | V1</t>
        </is>
      </c>
      <c r="J441" t="inlineStr">
        <is>
          <t>ABO | Natuf | Leads | Unit Franchise | India | Oct26 | V1</t>
        </is>
      </c>
      <c r="K441" t="inlineStr">
        <is>
          <t>Direct (campaign tagged in CRM)</t>
        </is>
      </c>
      <c r="L441" t="inlineStr">
        <is>
          <t>Natuf | Business Owners | Tier1 + Growth Cities | Oct26 | V1</t>
        </is>
      </c>
      <c r="M441" t="inlineStr">
        <is>
          <t>Natuf | Business Owners | Tier1 + Growth Cities | Oct26 | V1</t>
        </is>
      </c>
      <c r="N441" t="inlineStr">
        <is>
          <t>Natuf | Reel | Brand Ambassador | Heard Of Owning A Cafe | V1</t>
        </is>
      </c>
      <c r="O441" t="inlineStr">
        <is>
          <t>In House Natuf</t>
        </is>
      </c>
      <c r="P441" t="inlineStr">
        <is>
          <t>Facebook</t>
        </is>
      </c>
      <c r="Q441" t="inlineStr">
        <is>
          <t>Omkar Navge</t>
        </is>
      </c>
      <c r="R441" t="inlineStr">
        <is>
          <t>Jasmine</t>
        </is>
      </c>
      <c r="S441" t="inlineStr">
        <is>
          <t>-</t>
        </is>
      </c>
      <c r="T441" t="inlineStr">
        <is>
          <t>Hyderabad</t>
        </is>
      </c>
      <c r="U441" t="inlineStr">
        <is>
          <t xml:space="preserve"> </t>
        </is>
      </c>
      <c r="V441" t="n">
        <v>6</v>
      </c>
      <c r="W441" t="n">
        <v>2</v>
      </c>
      <c r="X441" t="inlineStr">
        <is>
          <t>XXXXXX0099</t>
        </is>
      </c>
      <c r="Y441" s="72" t="n">
        <v>46326.52037037037</v>
      </c>
    </row>
    <row r="442">
      <c r="A442" s="39" t="inlineStr">
        <is>
          <t>6ae1b3705d0d40b794428ee7</t>
        </is>
      </c>
      <c r="B442" s="72" t="n">
        <v>46323.58601851852</v>
      </c>
      <c r="C442" s="70" t="n">
        <v>46323</v>
      </c>
      <c r="D442" t="inlineStr">
        <is>
          <t>2026-10</t>
        </is>
      </c>
      <c r="E442" t="inlineStr">
        <is>
          <t>Wk of 2026-10-26</t>
        </is>
      </c>
      <c r="F442" t="inlineStr">
        <is>
          <t>Details Shared</t>
        </is>
      </c>
      <c r="G442" s="39" t="str">
        <f>IF(ISNUMBER(MATCH(F442,QualityStatuses,0)),"Quality Lead","Non-Quality Lead")</f>
        <v>Quality Lead</v>
      </c>
      <c r="H442" s="39" t="str">
        <f>IFERROR(INDEX(CampTypes,MATCH(I442,CampList,0)),"Unattributed")</f>
        <v>New</v>
      </c>
      <c r="I442" t="inlineStr">
        <is>
          <t>ABO | Natuf | Leads | Unit Franchise | India | Oct26 | V1</t>
        </is>
      </c>
      <c r="J442" t="inlineStr">
        <is>
          <t>ABO | Natuf | Leads | Unit Franchise | India | Oct26 | V1</t>
        </is>
      </c>
      <c r="K442" t="inlineStr">
        <is>
          <t>Direct (campaign tagged in CRM)</t>
        </is>
      </c>
      <c r="L442" t="inlineStr">
        <is>
          <t>Natuf | Business Owners | Tier1 + Growth Cities | Oct26 | V1</t>
        </is>
      </c>
      <c r="M442" t="inlineStr">
        <is>
          <t>Natuf | Business Owners | Tier1 + Growth Cities | Oct26 | V1</t>
        </is>
      </c>
      <c r="N442" t="inlineStr">
        <is>
          <t>Natuf | Reel | Brand Ambassador | Heard Of Owning A Cafe | V1</t>
        </is>
      </c>
      <c r="O442" t="inlineStr">
        <is>
          <t>In House Natuf</t>
        </is>
      </c>
      <c r="P442" t="inlineStr">
        <is>
          <t>Facebook</t>
        </is>
      </c>
      <c r="Q442" t="inlineStr">
        <is>
          <t>Vikas Pathak</t>
        </is>
      </c>
      <c r="R442" t="inlineStr">
        <is>
          <t>Anish kaundal</t>
        </is>
      </c>
      <c r="S442" t="inlineStr">
        <is>
          <t>-</t>
        </is>
      </c>
      <c r="T442" t="inlineStr">
        <is>
          <t>Surat</t>
        </is>
      </c>
      <c r="U442" t="inlineStr">
        <is>
          <t xml:space="preserve"> </t>
        </is>
      </c>
      <c r="V442" t="n">
        <v>1</v>
      </c>
      <c r="W442" t="n">
        <v>1</v>
      </c>
      <c r="X442" t="inlineStr">
        <is>
          <t>XXXXXX7320</t>
        </is>
      </c>
      <c r="Y442" s="72" t="n">
        <v>46326.52037037037</v>
      </c>
    </row>
    <row r="443">
      <c r="A443" s="39" t="inlineStr">
        <is>
          <t>6ae1b19b7437e4c47279c462</t>
        </is>
      </c>
      <c r="B443" s="72" t="n">
        <v>46323.58059027778</v>
      </c>
      <c r="C443" s="70" t="n">
        <v>46323</v>
      </c>
      <c r="D443" t="inlineStr">
        <is>
          <t>2026-10</t>
        </is>
      </c>
      <c r="E443" t="inlineStr">
        <is>
          <t>Wk of 2026-10-26</t>
        </is>
      </c>
      <c r="F443" t="inlineStr">
        <is>
          <t>Attempt 1</t>
        </is>
      </c>
      <c r="G443" s="39" t="str">
        <f>IF(ISNUMBER(MATCH(F443,QualityStatuses,0)),"Quality Lead","Non-Quality Lead")</f>
        <v>Non-Quality Lead</v>
      </c>
      <c r="H443" s="39" t="str">
        <f>IFERROR(INDEX(CampTypes,MATCH(I443,CampList,0)),"Unattributed")</f>
        <v>New</v>
      </c>
      <c r="I443" t="inlineStr">
        <is>
          <t>ABO | Natuf | Leads | Unit Franchise | India | Oct26 | V1</t>
        </is>
      </c>
      <c r="J443" t="inlineStr">
        <is>
          <t>ABO | Natuf | Leads | Unit Franchise | India | Oct26 | V1</t>
        </is>
      </c>
      <c r="K443" t="inlineStr">
        <is>
          <t>Direct (campaign tagged in CRM)</t>
        </is>
      </c>
      <c r="L443" t="inlineStr">
        <is>
          <t>Natuf | Business Owners | Tier1 + Growth Cities | Oct26 | V1</t>
        </is>
      </c>
      <c r="M443" t="inlineStr">
        <is>
          <t>Natuf | Business Owners | Tier1 + Growth Cities | Oct26 | V1</t>
        </is>
      </c>
      <c r="N443" t="inlineStr">
        <is>
          <t>Natuf | Reel | Brand Ambassador | Heard Of Owning A Cafe | V1</t>
        </is>
      </c>
      <c r="O443" t="inlineStr">
        <is>
          <t>In House Natuf</t>
        </is>
      </c>
      <c r="P443" t="inlineStr">
        <is>
          <t>Facebook</t>
        </is>
      </c>
      <c r="Q443" t="inlineStr">
        <is>
          <t>Omkar Navge</t>
        </is>
      </c>
      <c r="R443" t="inlineStr">
        <is>
          <t>Jasmine</t>
        </is>
      </c>
      <c r="S443" t="inlineStr">
        <is>
          <t>-</t>
        </is>
      </c>
      <c r="T443" t="inlineStr">
        <is>
          <t>Nagpur</t>
        </is>
      </c>
      <c r="U443" t="inlineStr">
        <is>
          <t xml:space="preserve"> </t>
        </is>
      </c>
      <c r="V443" t="n">
        <v>3</v>
      </c>
      <c r="W443" t="n">
        <v>0</v>
      </c>
      <c r="X443" t="inlineStr">
        <is>
          <t>XXXXXX2877</t>
        </is>
      </c>
      <c r="Y443" s="72" t="n">
        <v>46326.52037037037</v>
      </c>
    </row>
    <row r="444">
      <c r="A444" s="39" t="inlineStr">
        <is>
          <t>6ae1b17c09dd7312570c27e1</t>
        </is>
      </c>
      <c r="B444" s="72" t="n">
        <v>46323.58023148148</v>
      </c>
      <c r="C444" s="70" t="n">
        <v>46323</v>
      </c>
      <c r="D444" t="inlineStr">
        <is>
          <t>2026-10</t>
        </is>
      </c>
      <c r="E444" t="inlineStr">
        <is>
          <t>Wk of 2026-10-26</t>
        </is>
      </c>
      <c r="F444" t="inlineStr">
        <is>
          <t>Attempt 1</t>
        </is>
      </c>
      <c r="G444" s="39" t="str">
        <f>IF(ISNUMBER(MATCH(F444,QualityStatuses,0)),"Quality Lead","Non-Quality Lead")</f>
        <v>Non-Quality Lead</v>
      </c>
      <c r="H444" s="39" t="str">
        <f>IFERROR(INDEX(CampTypes,MATCH(I444,CampList,0)),"Unattributed")</f>
        <v>New</v>
      </c>
      <c r="I444" t="inlineStr">
        <is>
          <t>ABO | Natuf | Leads | Unit Franchise | India | Oct26 | V1</t>
        </is>
      </c>
      <c r="J444" t="inlineStr">
        <is>
          <t>ABO | Natuf | Leads | Unit Franchise | India | Oct26 | V1</t>
        </is>
      </c>
      <c r="K444" t="inlineStr">
        <is>
          <t>Direct (campaign tagged in CRM)</t>
        </is>
      </c>
      <c r="L444" t="inlineStr">
        <is>
          <t>Natuf | Business Owners | Tier1 + Growth Cities | Oct26 | V1</t>
        </is>
      </c>
      <c r="M444" t="inlineStr">
        <is>
          <t>Natuf | Business Owners | Tier1 + Growth Cities | Oct26 | V1</t>
        </is>
      </c>
      <c r="N444" t="inlineStr">
        <is>
          <t>Natuf | Reel | Brand Ambassador | Heard Of Owning A Cafe | V1</t>
        </is>
      </c>
      <c r="O444" t="inlineStr">
        <is>
          <t>In House Natuf</t>
        </is>
      </c>
      <c r="P444" t="inlineStr">
        <is>
          <t>Facebook</t>
        </is>
      </c>
      <c r="Q444" t="inlineStr">
        <is>
          <t>Omkar Navge</t>
        </is>
      </c>
      <c r="R444" t="inlineStr">
        <is>
          <t>Shambhavi</t>
        </is>
      </c>
      <c r="S444" t="inlineStr">
        <is>
          <t>-</t>
        </is>
      </c>
      <c r="T444" t="inlineStr">
        <is>
          <t>Hyderabad</t>
        </is>
      </c>
      <c r="U444" t="inlineStr">
        <is>
          <t xml:space="preserve"> </t>
        </is>
      </c>
      <c r="V444" t="n">
        <v>1</v>
      </c>
      <c r="W444" t="n">
        <v>0</v>
      </c>
      <c r="X444" t="inlineStr">
        <is>
          <t>XXXXXX6999</t>
        </is>
      </c>
      <c r="Y444" s="72" t="n">
        <v>46326.52037037037</v>
      </c>
    </row>
    <row r="445">
      <c r="A445" s="39" t="inlineStr">
        <is>
          <t>6ae1b0a2f8500df49056624c</t>
        </is>
      </c>
      <c r="B445" s="72" t="n">
        <v>46323.57770833333</v>
      </c>
      <c r="C445" s="70" t="n">
        <v>46323</v>
      </c>
      <c r="D445" t="inlineStr">
        <is>
          <t>2026-10</t>
        </is>
      </c>
      <c r="E445" t="inlineStr">
        <is>
          <t>Wk of 2026-10-26</t>
        </is>
      </c>
      <c r="F445" t="inlineStr">
        <is>
          <t>Meeting Conducted</t>
        </is>
      </c>
      <c r="G445" s="39" t="str">
        <f>IF(ISNUMBER(MATCH(F445,QualityStatuses,0)),"Quality Lead","Non-Quality Lead")</f>
        <v>Quality Lead</v>
      </c>
      <c r="H445" s="39" t="str">
        <f>IFERROR(INDEX(CampTypes,MATCH(I445,CampList,0)),"Unattributed")</f>
        <v>New</v>
      </c>
      <c r="I445" t="inlineStr">
        <is>
          <t>ABO | Natuf | Leads | Unit Franchise | India | Oct26 | V1</t>
        </is>
      </c>
      <c r="J445" t="inlineStr">
        <is>
          <t>ABO | Natuf | Leads | Unit Franchise | India | Oct26 | V1</t>
        </is>
      </c>
      <c r="K445" t="inlineStr">
        <is>
          <t>Direct (campaign tagged in CRM)</t>
        </is>
      </c>
      <c r="L445" t="inlineStr">
        <is>
          <t>Natuf | Broad | Tier1 + Growth Cities | Oct26 | V1</t>
        </is>
      </c>
      <c r="M445" t="inlineStr">
        <is>
          <t>Natuf | Broad | Tier1 + Growth Cities | Oct26 | V1</t>
        </is>
      </c>
      <c r="N445" t="inlineStr">
        <is>
          <t>Natuf | Reel | Brand Ambassador | Heard Of Owning A Cafe | V1</t>
        </is>
      </c>
      <c r="O445" t="inlineStr">
        <is>
          <t>In House Natuf</t>
        </is>
      </c>
      <c r="P445" t="inlineStr">
        <is>
          <t>Facebook</t>
        </is>
      </c>
      <c r="Q445" t="inlineStr">
        <is>
          <t>Marshal Malbari</t>
        </is>
      </c>
      <c r="R445" t="inlineStr">
        <is>
          <t>Shubham Menon</t>
        </is>
      </c>
      <c r="S445" t="inlineStr">
        <is>
          <t>-</t>
        </is>
      </c>
      <c r="T445" t="inlineStr">
        <is>
          <t>Hyderabad</t>
        </is>
      </c>
      <c r="U445" t="inlineStr">
        <is>
          <t xml:space="preserve"> </t>
        </is>
      </c>
      <c r="V445" t="n">
        <v>7</v>
      </c>
      <c r="W445" t="n">
        <v>6</v>
      </c>
      <c r="X445" t="inlineStr">
        <is>
          <t>XXXXXX0924</t>
        </is>
      </c>
      <c r="Y445" s="72" t="n">
        <v>46326.52037037037</v>
      </c>
    </row>
    <row r="446">
      <c r="A446" s="39" t="inlineStr">
        <is>
          <t>6ae1afd2bb6ad976b001987d</t>
        </is>
      </c>
      <c r="B446" s="72" t="n">
        <v>46323.57530092593</v>
      </c>
      <c r="C446" s="70" t="n">
        <v>46323</v>
      </c>
      <c r="D446" t="inlineStr">
        <is>
          <t>2026-10</t>
        </is>
      </c>
      <c r="E446" t="inlineStr">
        <is>
          <t>Wk of 2026-10-26</t>
        </is>
      </c>
      <c r="F446" t="inlineStr">
        <is>
          <t>Connected</t>
        </is>
      </c>
      <c r="G446" s="39" t="str">
        <f>IF(ISNUMBER(MATCH(F446,QualityStatuses,0)),"Quality Lead","Non-Quality Lead")</f>
        <v>Non-Quality Lead</v>
      </c>
      <c r="H446" s="39" t="str">
        <f>IFERROR(INDEX(CampTypes,MATCH(I446,CampList,0)),"Unattributed")</f>
        <v>New</v>
      </c>
      <c r="I446" t="inlineStr">
        <is>
          <t>ABO | Natuf | Leads | Unit Franchise | India | Oct26 | V1</t>
        </is>
      </c>
      <c r="J446" t="inlineStr">
        <is>
          <t>ABO | Natuf | Leads | Unit Franchise | India | Oct26 | V1</t>
        </is>
      </c>
      <c r="K446" t="inlineStr">
        <is>
          <t>Direct (campaign tagged in CRM)</t>
        </is>
      </c>
      <c r="L446" t="inlineStr">
        <is>
          <t>Natuf | Business Owners | Tier1 + Growth Cities | Oct26 | V1</t>
        </is>
      </c>
      <c r="M446" t="inlineStr">
        <is>
          <t>Natuf | Business Owners | Tier1 + Growth Cities | Oct26 | V1</t>
        </is>
      </c>
      <c r="N446" t="inlineStr">
        <is>
          <t>Natuf | Reel | Brand Ambassador | Heard Of Owning A Cafe | V1</t>
        </is>
      </c>
      <c r="O446" t="inlineStr">
        <is>
          <t>In House Natuf</t>
        </is>
      </c>
      <c r="P446" t="inlineStr">
        <is>
          <t>Facebook</t>
        </is>
      </c>
      <c r="Q446" t="inlineStr">
        <is>
          <t>Omkar Navge</t>
        </is>
      </c>
      <c r="R446" t="inlineStr">
        <is>
          <t>Somya</t>
        </is>
      </c>
      <c r="S446" t="inlineStr">
        <is>
          <t>-</t>
        </is>
      </c>
      <c r="T446" t="inlineStr">
        <is>
          <t>Hyderabad</t>
        </is>
      </c>
      <c r="U446" t="inlineStr">
        <is>
          <t xml:space="preserve"> </t>
        </is>
      </c>
      <c r="V446" t="n">
        <v>1</v>
      </c>
      <c r="W446" t="n">
        <v>1</v>
      </c>
      <c r="X446" t="inlineStr">
        <is>
          <t>XXXXXX4555</t>
        </is>
      </c>
      <c r="Y446" s="72" t="n">
        <v>46326.52037037037</v>
      </c>
    </row>
    <row r="447">
      <c r="A447" s="39" t="inlineStr">
        <is>
          <t>6ae1af647437e4c47279c2b9</t>
        </is>
      </c>
      <c r="B447" s="72" t="n">
        <v>46323.57402777778</v>
      </c>
      <c r="C447" s="70" t="n">
        <v>46323</v>
      </c>
      <c r="D447" t="inlineStr">
        <is>
          <t>2026-10</t>
        </is>
      </c>
      <c r="E447" t="inlineStr">
        <is>
          <t>Wk of 2026-10-26</t>
        </is>
      </c>
      <c r="F447" t="inlineStr">
        <is>
          <t>Attempt 1</t>
        </is>
      </c>
      <c r="G447" s="39" t="str">
        <f>IF(ISNUMBER(MATCH(F447,QualityStatuses,0)),"Quality Lead","Non-Quality Lead")</f>
        <v>Non-Quality Lead</v>
      </c>
      <c r="H447" s="39" t="str">
        <f>IFERROR(INDEX(CampTypes,MATCH(I447,CampList,0)),"Unattributed")</f>
        <v>New</v>
      </c>
      <c r="I447" t="inlineStr">
        <is>
          <t>ABO | Natuf | Leads | Unit Franchise | India | Oct26 | V1</t>
        </is>
      </c>
      <c r="J447" t="inlineStr">
        <is>
          <t>ABO | Natuf | Leads | Unit Franchise | India | Oct26 | V1</t>
        </is>
      </c>
      <c r="K447" t="inlineStr">
        <is>
          <t>Direct (campaign tagged in CRM)</t>
        </is>
      </c>
      <c r="L447" t="inlineStr">
        <is>
          <t>Natuf | Investors | Tier1 + Growth Cities | Oct26 | V1</t>
        </is>
      </c>
      <c r="M447" t="inlineStr">
        <is>
          <t>Natuf | Investors | Tier1 + Growth Cities | Oct26 | V1</t>
        </is>
      </c>
      <c r="N447" t="inlineStr">
        <is>
          <t>Natuf | Reel | Brand Ambassador | Heard Of Owning A Cafe | V1</t>
        </is>
      </c>
      <c r="O447" t="inlineStr">
        <is>
          <t>In House Natuf</t>
        </is>
      </c>
      <c r="P447" t="inlineStr">
        <is>
          <t>Facebook</t>
        </is>
      </c>
      <c r="Q447" t="inlineStr">
        <is>
          <t>Vikas Pathak</t>
        </is>
      </c>
      <c r="R447" t="inlineStr">
        <is>
          <t>Hriday Jindal</t>
        </is>
      </c>
      <c r="S447" t="inlineStr">
        <is>
          <t>-</t>
        </is>
      </c>
      <c r="T447" t="inlineStr">
        <is>
          <t>Hyd</t>
        </is>
      </c>
      <c r="U447" t="inlineStr">
        <is>
          <t xml:space="preserve"> </t>
        </is>
      </c>
      <c r="V447" t="n">
        <v>1</v>
      </c>
      <c r="W447" t="n">
        <v>1</v>
      </c>
      <c r="X447" t="inlineStr">
        <is>
          <t>XXXXXX9083</t>
        </is>
      </c>
      <c r="Y447" s="72" t="n">
        <v>46326.52037037037</v>
      </c>
    </row>
    <row r="448">
      <c r="A448" s="39" t="inlineStr">
        <is>
          <t>6ae1aef5961cd1214fd36e81</t>
        </is>
      </c>
      <c r="B448" s="72" t="n">
        <v>46323.57274305556</v>
      </c>
      <c r="C448" s="70" t="n">
        <v>46323</v>
      </c>
      <c r="D448" t="inlineStr">
        <is>
          <t>2026-10</t>
        </is>
      </c>
      <c r="E448" t="inlineStr">
        <is>
          <t>Wk of 2026-10-26</t>
        </is>
      </c>
      <c r="F448" t="inlineStr">
        <is>
          <t>Attempt 1</t>
        </is>
      </c>
      <c r="G448" s="39" t="str">
        <f>IF(ISNUMBER(MATCH(F448,QualityStatuses,0)),"Quality Lead","Non-Quality Lead")</f>
        <v>Non-Quality Lead</v>
      </c>
      <c r="H448" s="39" t="str">
        <f>IFERROR(INDEX(CampTypes,MATCH(I448,CampList,0)),"Unattributed")</f>
        <v>New</v>
      </c>
      <c r="I448" t="inlineStr">
        <is>
          <t>ABO | Natuf | Leads | Unit Franchise | India | Oct26 | V1</t>
        </is>
      </c>
      <c r="J448" t="inlineStr">
        <is>
          <t>ABO | Natuf | Leads | Unit Franchise | India | Oct26 | V1</t>
        </is>
      </c>
      <c r="K448" t="inlineStr">
        <is>
          <t>Direct (campaign tagged in CRM)</t>
        </is>
      </c>
      <c r="L448" t="inlineStr">
        <is>
          <t>Natuf | Broad | Tier1 + Growth Cities | Oct26 | V1</t>
        </is>
      </c>
      <c r="M448" t="inlineStr">
        <is>
          <t>Natuf | Broad | Tier1 + Growth Cities | Oct26 | V1</t>
        </is>
      </c>
      <c r="N448" t="inlineStr">
        <is>
          <t>Natuf | Reel | Brand Ambassador | Heard Of Owning A Cafe | V1</t>
        </is>
      </c>
      <c r="O448" t="inlineStr">
        <is>
          <t>In House Natuf</t>
        </is>
      </c>
      <c r="P448" t="inlineStr">
        <is>
          <t>Facebook</t>
        </is>
      </c>
      <c r="Q448" t="inlineStr">
        <is>
          <t>Omkar Navge</t>
        </is>
      </c>
      <c r="R448" t="inlineStr">
        <is>
          <t>Jasmine</t>
        </is>
      </c>
      <c r="S448" t="inlineStr">
        <is>
          <t>-</t>
        </is>
      </c>
      <c r="T448" t="inlineStr">
        <is>
          <t>Bharuch gujrat</t>
        </is>
      </c>
      <c r="U448" t="inlineStr">
        <is>
          <t xml:space="preserve"> </t>
        </is>
      </c>
      <c r="V448" t="n">
        <v>3</v>
      </c>
      <c r="W448" t="n">
        <v>2</v>
      </c>
      <c r="X448" t="inlineStr">
        <is>
          <t>XXXXXX9441</t>
        </is>
      </c>
      <c r="Y448" s="72" t="n">
        <v>46326.52037037037</v>
      </c>
    </row>
    <row r="449">
      <c r="A449" s="39" t="inlineStr">
        <is>
          <t>6ae1ad77d8abf6e85bb943f5</t>
        </is>
      </c>
      <c r="B449" s="72" t="n">
        <v>46323.56832175926</v>
      </c>
      <c r="C449" s="70" t="n">
        <v>46323</v>
      </c>
      <c r="D449" t="inlineStr">
        <is>
          <t>2026-10</t>
        </is>
      </c>
      <c r="E449" t="inlineStr">
        <is>
          <t>Wk of 2026-10-26</t>
        </is>
      </c>
      <c r="F449" t="inlineStr">
        <is>
          <t>Attempt 1</t>
        </is>
      </c>
      <c r="G449" s="39" t="str">
        <f>IF(ISNUMBER(MATCH(F449,QualityStatuses,0)),"Quality Lead","Non-Quality Lead")</f>
        <v>Non-Quality Lead</v>
      </c>
      <c r="H449" s="39" t="str">
        <f>IFERROR(INDEX(CampTypes,MATCH(I449,CampList,0)),"Unattributed")</f>
        <v>New</v>
      </c>
      <c r="I449" t="inlineStr">
        <is>
          <t>ABO | Natuf | Leads | Unit Franchise | India | Oct26 | V1</t>
        </is>
      </c>
      <c r="J449" t="inlineStr">
        <is>
          <t>ABO | Natuf | Leads | Unit Franchise | India | Oct26 | V1</t>
        </is>
      </c>
      <c r="K449" t="inlineStr">
        <is>
          <t>Direct (campaign tagged in CRM)</t>
        </is>
      </c>
      <c r="L449" t="inlineStr">
        <is>
          <t>Natuf | LAL 1% | India | Jul26 | V1</t>
        </is>
      </c>
      <c r="M449" t="inlineStr">
        <is>
          <t>Natuf | LAL 1% | India | Jul26 | V1</t>
        </is>
      </c>
      <c r="N449" t="inlineStr">
        <is>
          <t>Natuf | Reel | Brand Ambassador | Heard Of Owning A Cafe | V1</t>
        </is>
      </c>
      <c r="O449" t="inlineStr">
        <is>
          <t>In House Natuf</t>
        </is>
      </c>
      <c r="P449" t="inlineStr">
        <is>
          <t>Facebook</t>
        </is>
      </c>
      <c r="Q449" t="inlineStr">
        <is>
          <t>Vikas Pathak</t>
        </is>
      </c>
      <c r="R449" t="inlineStr">
        <is>
          <t xml:space="preserve">Karan </t>
        </is>
      </c>
      <c r="S449" t="inlineStr">
        <is>
          <t>-</t>
        </is>
      </c>
      <c r="T449" t="inlineStr">
        <is>
          <t>Kolkata</t>
        </is>
      </c>
      <c r="U449" t="inlineStr">
        <is>
          <t xml:space="preserve"> </t>
        </is>
      </c>
      <c r="V449" t="n">
        <v>1</v>
      </c>
      <c r="W449" t="n">
        <v>1</v>
      </c>
      <c r="X449" t="inlineStr">
        <is>
          <t>XXXXXX7139</t>
        </is>
      </c>
      <c r="Y449" s="72" t="n">
        <v>46326.52037037037</v>
      </c>
    </row>
    <row r="450">
      <c r="A450" s="39" t="inlineStr">
        <is>
          <t>6ae1a9e7077b4d68dbbec13f</t>
        </is>
      </c>
      <c r="B450" s="72" t="n">
        <v>46323.5577662037</v>
      </c>
      <c r="C450" s="70" t="n">
        <v>46323</v>
      </c>
      <c r="D450" t="inlineStr">
        <is>
          <t>2026-10</t>
        </is>
      </c>
      <c r="E450" t="inlineStr">
        <is>
          <t>Wk of 2026-10-26</t>
        </is>
      </c>
      <c r="F450" t="inlineStr">
        <is>
          <t>Attempt 1</t>
        </is>
      </c>
      <c r="G450" s="39" t="str">
        <f>IF(ISNUMBER(MATCH(F450,QualityStatuses,0)),"Quality Lead","Non-Quality Lead")</f>
        <v>Non-Quality Lead</v>
      </c>
      <c r="H450" s="39" t="str">
        <f>IFERROR(INDEX(CampTypes,MATCH(I450,CampList,0)),"Unattributed")</f>
        <v>New</v>
      </c>
      <c r="I450" t="inlineStr">
        <is>
          <t>ABO | Natuf | Leads | Unit Franchise | India | Oct26 | V1</t>
        </is>
      </c>
      <c r="J450" t="inlineStr">
        <is>
          <t>ABO | Natuf | Leads | Unit Franchise | India | Oct26 | V1</t>
        </is>
      </c>
      <c r="K450" t="inlineStr">
        <is>
          <t>Direct (campaign tagged in CRM)</t>
        </is>
      </c>
      <c r="L450" t="inlineStr">
        <is>
          <t>Natuf | Broad | Tier1 + Growth Cities | Oct26 | V1</t>
        </is>
      </c>
      <c r="M450" t="inlineStr">
        <is>
          <t>Natuf | Broad | Tier1 + Growth Cities | Oct26 | V1</t>
        </is>
      </c>
      <c r="N450" t="inlineStr">
        <is>
          <t>Natuf | Reel | Brand Ambassador | Heard Of Owning A Cafe | V1</t>
        </is>
      </c>
      <c r="O450" t="inlineStr">
        <is>
          <t>In House Natuf</t>
        </is>
      </c>
      <c r="P450" t="inlineStr">
        <is>
          <t>Facebook</t>
        </is>
      </c>
      <c r="Q450" t="inlineStr">
        <is>
          <t>Omkar Navge</t>
        </is>
      </c>
      <c r="R450" t="inlineStr">
        <is>
          <t>Somya</t>
        </is>
      </c>
      <c r="S450" t="inlineStr">
        <is>
          <t>-</t>
        </is>
      </c>
      <c r="T450" t="inlineStr">
        <is>
          <t>Lucknow</t>
        </is>
      </c>
      <c r="U450" t="inlineStr">
        <is>
          <t xml:space="preserve"> </t>
        </is>
      </c>
      <c r="V450" t="n">
        <v>1</v>
      </c>
      <c r="W450" t="n">
        <v>0</v>
      </c>
      <c r="X450" t="inlineStr">
        <is>
          <t>XXXXXX0083</t>
        </is>
      </c>
      <c r="Y450" s="72" t="n">
        <v>46326.52037037037</v>
      </c>
    </row>
    <row r="451">
      <c r="A451" s="39" t="inlineStr">
        <is>
          <t>6ae1a915b6998f40575f35cb</t>
        </is>
      </c>
      <c r="B451" s="72" t="n">
        <v>46323.55533564815</v>
      </c>
      <c r="C451" s="70" t="n">
        <v>46323</v>
      </c>
      <c r="D451" t="inlineStr">
        <is>
          <t>2026-10</t>
        </is>
      </c>
      <c r="E451" t="inlineStr">
        <is>
          <t>Wk of 2026-10-26</t>
        </is>
      </c>
      <c r="F451" t="inlineStr">
        <is>
          <t>Attempt 2</t>
        </is>
      </c>
      <c r="G451" s="39" t="str">
        <f>IF(ISNUMBER(MATCH(F451,QualityStatuses,0)),"Quality Lead","Non-Quality Lead")</f>
        <v>Non-Quality Lead</v>
      </c>
      <c r="H451" s="39" t="str">
        <f>IFERROR(INDEX(CampTypes,MATCH(I451,CampList,0)),"Unattributed")</f>
        <v>New</v>
      </c>
      <c r="I451" t="inlineStr">
        <is>
          <t>ABO | Natuf | Leads | Unit Franchise | India | Oct26 | V1</t>
        </is>
      </c>
      <c r="J451" t="inlineStr">
        <is>
          <t>ABO | Natuf | Leads | Unit Franchise | India | Oct26 | V1</t>
        </is>
      </c>
      <c r="K451" t="inlineStr">
        <is>
          <t>Direct (campaign tagged in CRM)</t>
        </is>
      </c>
      <c r="L451" t="inlineStr">
        <is>
          <t>Natuf | Investors | Tier1 + Growth Cities | Oct26 | V1</t>
        </is>
      </c>
      <c r="M451" t="inlineStr">
        <is>
          <t>Natuf | Investors | Tier1 + Growth Cities | Oct26 | V1</t>
        </is>
      </c>
      <c r="N451" t="inlineStr">
        <is>
          <t>Natuf | Reel | Brand Ambassador | Heard Of Owning A Cafe | V1</t>
        </is>
      </c>
      <c r="O451" t="inlineStr">
        <is>
          <t>In House Natuf</t>
        </is>
      </c>
      <c r="P451" t="inlineStr">
        <is>
          <t>Facebook</t>
        </is>
      </c>
      <c r="Q451" t="inlineStr">
        <is>
          <t>Vikas Pathak</t>
        </is>
      </c>
      <c r="R451" t="inlineStr">
        <is>
          <t>Anish kaundal</t>
        </is>
      </c>
      <c r="S451" t="inlineStr">
        <is>
          <t>-</t>
        </is>
      </c>
      <c r="T451" t="inlineStr">
        <is>
          <t>Surat</t>
        </is>
      </c>
      <c r="U451" t="inlineStr">
        <is>
          <t xml:space="preserve"> </t>
        </is>
      </c>
      <c r="V451" t="n">
        <v>2</v>
      </c>
      <c r="W451" t="n">
        <v>1</v>
      </c>
      <c r="X451" t="inlineStr">
        <is>
          <t>XXXXXX5557</t>
        </is>
      </c>
      <c r="Y451" s="72" t="n">
        <v>46326.52037037037</v>
      </c>
    </row>
    <row r="452">
      <c r="A452" s="39" t="inlineStr">
        <is>
          <t>6ae1a5ee42a75053b5d8565c</t>
        </is>
      </c>
      <c r="B452" s="72" t="n">
        <v>46323.54599537037</v>
      </c>
      <c r="C452" s="70" t="n">
        <v>46323</v>
      </c>
      <c r="D452" t="inlineStr">
        <is>
          <t>2026-10</t>
        </is>
      </c>
      <c r="E452" t="inlineStr">
        <is>
          <t>Wk of 2026-10-26</t>
        </is>
      </c>
      <c r="F452" t="inlineStr">
        <is>
          <t>Attempt 1</t>
        </is>
      </c>
      <c r="G452" s="39" t="str">
        <f>IF(ISNUMBER(MATCH(F452,QualityStatuses,0)),"Quality Lead","Non-Quality Lead")</f>
        <v>Non-Quality Lead</v>
      </c>
      <c r="H452" s="39" t="str">
        <f>IFERROR(INDEX(CampTypes,MATCH(I452,CampList,0)),"Unattributed")</f>
        <v>New</v>
      </c>
      <c r="I452" t="inlineStr">
        <is>
          <t>ABO | Natuf | Leads | Unit Franchise | India | Oct26 | V1</t>
        </is>
      </c>
      <c r="J452" t="inlineStr">
        <is>
          <t>ABO | Natuf | Leads | Unit Franchise | India | Oct26 | V1</t>
        </is>
      </c>
      <c r="K452" t="inlineStr">
        <is>
          <t>Direct (campaign tagged in CRM)</t>
        </is>
      </c>
      <c r="L452" t="inlineStr">
        <is>
          <t>Natuf | Investors | Tier1 + Growth Cities | Oct26 | V1</t>
        </is>
      </c>
      <c r="M452" t="inlineStr">
        <is>
          <t>Natuf | Investors | Tier1 + Growth Cities | Oct26 | V1</t>
        </is>
      </c>
      <c r="N452" t="inlineStr">
        <is>
          <t>Natuf | Reel | Brand Ambassador | Heard Of Owning A Cafe | V1</t>
        </is>
      </c>
      <c r="O452" t="inlineStr">
        <is>
          <t>In House Natuf</t>
        </is>
      </c>
      <c r="P452" t="inlineStr">
        <is>
          <t>Facebook</t>
        </is>
      </c>
      <c r="Q452" t="inlineStr">
        <is>
          <t>Omkar Navge</t>
        </is>
      </c>
      <c r="R452" t="inlineStr">
        <is>
          <t>Jasmine</t>
        </is>
      </c>
      <c r="S452" t="inlineStr">
        <is>
          <t>-</t>
        </is>
      </c>
      <c r="T452" t="inlineStr">
        <is>
          <t>Bangalore</t>
        </is>
      </c>
      <c r="U452" t="inlineStr">
        <is>
          <t xml:space="preserve"> </t>
        </is>
      </c>
      <c r="V452" t="n">
        <v>2</v>
      </c>
      <c r="W452" t="n">
        <v>2</v>
      </c>
      <c r="X452" t="inlineStr">
        <is>
          <t>XXXXXX9994</t>
        </is>
      </c>
      <c r="Y452" s="72" t="n">
        <v>46326.52037037037</v>
      </c>
    </row>
    <row r="453">
      <c r="A453" s="39" t="inlineStr">
        <is>
          <t>6ae1a52555d332fc1ec97771</t>
        </is>
      </c>
      <c r="B453" s="72" t="n">
        <v>46323.54366898148</v>
      </c>
      <c r="C453" s="70" t="n">
        <v>46323</v>
      </c>
      <c r="D453" t="inlineStr">
        <is>
          <t>2026-10</t>
        </is>
      </c>
      <c r="E453" t="inlineStr">
        <is>
          <t>Wk of 2026-10-26</t>
        </is>
      </c>
      <c r="F453" t="inlineStr">
        <is>
          <t>Connected</t>
        </is>
      </c>
      <c r="G453" s="39" t="str">
        <f>IF(ISNUMBER(MATCH(F453,QualityStatuses,0)),"Quality Lead","Non-Quality Lead")</f>
        <v>Non-Quality Lead</v>
      </c>
      <c r="H453" s="39" t="str">
        <f>IFERROR(INDEX(CampTypes,MATCH(I453,CampList,0)),"Unattributed")</f>
        <v>New</v>
      </c>
      <c r="I453" t="inlineStr">
        <is>
          <t>ABO | Natuf | Leads | Unit Franchise | India | Oct26 | V1</t>
        </is>
      </c>
      <c r="J453" t="inlineStr">
        <is>
          <t>ABO | Natuf | Leads | Unit Franchise | India | Oct26 | V1</t>
        </is>
      </c>
      <c r="K453" t="inlineStr">
        <is>
          <t>Direct (campaign tagged in CRM)</t>
        </is>
      </c>
      <c r="L453" t="inlineStr">
        <is>
          <t>Natuf | Investors | Tier1 + Growth Cities | Oct26 | V1</t>
        </is>
      </c>
      <c r="M453" t="inlineStr">
        <is>
          <t>Natuf | Investors | Tier1 + Growth Cities | Oct26 | V1</t>
        </is>
      </c>
      <c r="N453" t="inlineStr">
        <is>
          <t>Natuf | Reel | Brand Ambassador | Heard Of Owning A Cafe | V1</t>
        </is>
      </c>
      <c r="O453" t="inlineStr">
        <is>
          <t>In House Natuf</t>
        </is>
      </c>
      <c r="P453" t="inlineStr">
        <is>
          <t>Facebook</t>
        </is>
      </c>
      <c r="Q453" t="inlineStr">
        <is>
          <t>Marshal Malbari</t>
        </is>
      </c>
      <c r="R453" t="inlineStr">
        <is>
          <t>Vanita Joshi</t>
        </is>
      </c>
      <c r="S453" t="inlineStr">
        <is>
          <t>-</t>
        </is>
      </c>
      <c r="T453" t="inlineStr">
        <is>
          <t>Pune</t>
        </is>
      </c>
      <c r="U453" t="inlineStr">
        <is>
          <t xml:space="preserve"> </t>
        </is>
      </c>
      <c r="V453" t="n">
        <v>3</v>
      </c>
      <c r="W453" t="n">
        <v>2</v>
      </c>
      <c r="X453" t="inlineStr">
        <is>
          <t>XXXXXX0562</t>
        </is>
      </c>
      <c r="Y453" s="72" t="n">
        <v>46326.52037037037</v>
      </c>
    </row>
    <row r="454">
      <c r="A454" s="39" t="inlineStr">
        <is>
          <t>6ae1a4b66ec7270c673201b0</t>
        </is>
      </c>
      <c r="B454" s="72" t="n">
        <v>46323.54238425926</v>
      </c>
      <c r="C454" s="70" t="n">
        <v>46323</v>
      </c>
      <c r="D454" t="inlineStr">
        <is>
          <t>2026-10</t>
        </is>
      </c>
      <c r="E454" t="inlineStr">
        <is>
          <t>Wk of 2026-10-26</t>
        </is>
      </c>
      <c r="F454" t="inlineStr">
        <is>
          <t>Attempt 1</t>
        </is>
      </c>
      <c r="G454" s="39" t="str">
        <f>IF(ISNUMBER(MATCH(F454,QualityStatuses,0)),"Quality Lead","Non-Quality Lead")</f>
        <v>Non-Quality Lead</v>
      </c>
      <c r="H454" s="39" t="str">
        <f>IFERROR(INDEX(CampTypes,MATCH(I454,CampList,0)),"Unattributed")</f>
        <v>New</v>
      </c>
      <c r="I454" t="inlineStr">
        <is>
          <t>ABO | Natuf | Leads | Unit Franchise | India | Oct26 | V1</t>
        </is>
      </c>
      <c r="J454" t="inlineStr">
        <is>
          <t>ABO | Natuf | Leads | Unit Franchise | India | Oct26 | V1</t>
        </is>
      </c>
      <c r="K454" t="inlineStr">
        <is>
          <t>Direct (campaign tagged in CRM)</t>
        </is>
      </c>
      <c r="L454" t="inlineStr">
        <is>
          <t>Natuf | LAL 1% | India | Jul26 | V1</t>
        </is>
      </c>
      <c r="M454" t="inlineStr">
        <is>
          <t>Natuf | LAL 1% | India | Jul26 | V1</t>
        </is>
      </c>
      <c r="N454" t="inlineStr">
        <is>
          <t>Natuf | Reel | Brand Ambassador | Heard Of Owning A Cafe | V1</t>
        </is>
      </c>
      <c r="O454" t="inlineStr">
        <is>
          <t>In House Natuf</t>
        </is>
      </c>
      <c r="P454" t="inlineStr">
        <is>
          <t>Facebook</t>
        </is>
      </c>
      <c r="Q454" t="inlineStr">
        <is>
          <t>Omkar Navge</t>
        </is>
      </c>
      <c r="R454" t="inlineStr">
        <is>
          <t>Somya</t>
        </is>
      </c>
      <c r="S454" t="inlineStr">
        <is>
          <t>-</t>
        </is>
      </c>
      <c r="T454" t="inlineStr">
        <is>
          <t>Dombivli</t>
        </is>
      </c>
      <c r="U454" t="inlineStr">
        <is>
          <t xml:space="preserve"> </t>
        </is>
      </c>
      <c r="V454" t="n">
        <v>1</v>
      </c>
      <c r="W454" t="n">
        <v>1</v>
      </c>
      <c r="X454" t="inlineStr">
        <is>
          <t>XXXXXX2333</t>
        </is>
      </c>
      <c r="Y454" s="72" t="n">
        <v>46326.52037037037</v>
      </c>
    </row>
    <row r="455">
      <c r="A455" s="39" t="inlineStr">
        <is>
          <t>6ae1a436f8e1a7899047d8b0</t>
        </is>
      </c>
      <c r="B455" s="72" t="n">
        <v>46323.54090277778</v>
      </c>
      <c r="C455" s="70" t="n">
        <v>46323</v>
      </c>
      <c r="D455" t="inlineStr">
        <is>
          <t>2026-10</t>
        </is>
      </c>
      <c r="E455" t="inlineStr">
        <is>
          <t>Wk of 2026-10-26</t>
        </is>
      </c>
      <c r="F455" t="inlineStr">
        <is>
          <t>Attempt 1</t>
        </is>
      </c>
      <c r="G455" s="39" t="str">
        <f>IF(ISNUMBER(MATCH(F455,QualityStatuses,0)),"Quality Lead","Non-Quality Lead")</f>
        <v>Non-Quality Lead</v>
      </c>
      <c r="H455" s="39" t="str">
        <f>IFERROR(INDEX(CampTypes,MATCH(I455,CampList,0)),"Unattributed")</f>
        <v>New</v>
      </c>
      <c r="I455" t="inlineStr">
        <is>
          <t>ABO | Natuf | Leads | Unit Franchise | India | Oct26 | V1</t>
        </is>
      </c>
      <c r="J455" t="inlineStr">
        <is>
          <t>ABO | Natuf | Leads | Unit Franchise | India | Oct26 | V1</t>
        </is>
      </c>
      <c r="K455" t="inlineStr">
        <is>
          <t>Direct (campaign tagged in CRM)</t>
        </is>
      </c>
      <c r="L455" t="inlineStr">
        <is>
          <t>Natuf | Business Owners | Tier1 + Growth Cities | Oct26 | V1</t>
        </is>
      </c>
      <c r="M455" t="inlineStr">
        <is>
          <t>Natuf | Business Owners | Tier1 + Growth Cities | Oct26 | V1</t>
        </is>
      </c>
      <c r="N455" t="inlineStr">
        <is>
          <t>Natuf | Reel | Brand Ambassador | Heard Of Owning A Cafe | V1</t>
        </is>
      </c>
      <c r="O455" t="inlineStr">
        <is>
          <t>In House Natuf</t>
        </is>
      </c>
      <c r="P455" t="inlineStr">
        <is>
          <t>Facebook</t>
        </is>
      </c>
      <c r="Q455" t="inlineStr">
        <is>
          <t>Marshal Malbari</t>
        </is>
      </c>
      <c r="R455" t="inlineStr">
        <is>
          <t>Rudresh Thorat</t>
        </is>
      </c>
      <c r="S455" t="inlineStr">
        <is>
          <t>-</t>
        </is>
      </c>
      <c r="T455" t="inlineStr">
        <is>
          <t>Lucknow</t>
        </is>
      </c>
      <c r="U455" t="inlineStr">
        <is>
          <t xml:space="preserve"> </t>
        </is>
      </c>
      <c r="V455" t="n">
        <v>1</v>
      </c>
      <c r="W455" t="n">
        <v>0</v>
      </c>
      <c r="X455" t="inlineStr">
        <is>
          <t>XXXXXX1634</t>
        </is>
      </c>
      <c r="Y455" s="72" t="n">
        <v>46326.52037037037</v>
      </c>
    </row>
    <row r="456">
      <c r="A456" s="39" t="inlineStr">
        <is>
          <t>6ae1a3e65a734c6d70ffea6a</t>
        </is>
      </c>
      <c r="B456" s="72" t="n">
        <v>46323.53997685185</v>
      </c>
      <c r="C456" s="70" t="n">
        <v>46323</v>
      </c>
      <c r="D456" t="inlineStr">
        <is>
          <t>2026-10</t>
        </is>
      </c>
      <c r="E456" t="inlineStr">
        <is>
          <t>Wk of 2026-10-26</t>
        </is>
      </c>
      <c r="F456" t="inlineStr">
        <is>
          <t>Details Shared</t>
        </is>
      </c>
      <c r="G456" s="39" t="str">
        <f>IF(ISNUMBER(MATCH(F456,QualityStatuses,0)),"Quality Lead","Non-Quality Lead")</f>
        <v>Quality Lead</v>
      </c>
      <c r="H456" s="39" t="str">
        <f>IFERROR(INDEX(CampTypes,MATCH(I456,CampList,0)),"Unattributed")</f>
        <v>New</v>
      </c>
      <c r="I456" t="inlineStr">
        <is>
          <t>ABO | Natuf | Leads | Unit Franchise | India | Oct26 | V1</t>
        </is>
      </c>
      <c r="J456" t="inlineStr">
        <is>
          <t>ABO | Natuf | Leads | Unit Franchise | India | Oct26 | V1</t>
        </is>
      </c>
      <c r="K456" t="inlineStr">
        <is>
          <t>Direct (campaign tagged in CRM)</t>
        </is>
      </c>
      <c r="L456" t="inlineStr">
        <is>
          <t>Natuf | Broad | Tier1 + Growth Cities | Oct26 | V1</t>
        </is>
      </c>
      <c r="M456" t="inlineStr">
        <is>
          <t>Natuf | Broad | Tier1 + Growth Cities | Oct26 | V1</t>
        </is>
      </c>
      <c r="N456" t="inlineStr">
        <is>
          <t>Natuf | Reel | Brand Ambassador | Heard Of Owning A Cafe | V1</t>
        </is>
      </c>
      <c r="O456" t="inlineStr">
        <is>
          <t>In House Natuf</t>
        </is>
      </c>
      <c r="P456" t="inlineStr">
        <is>
          <t>Facebook</t>
        </is>
      </c>
      <c r="Q456" t="inlineStr">
        <is>
          <t>Marshal Malbari</t>
        </is>
      </c>
      <c r="R456" t="inlineStr">
        <is>
          <t>Rinkita Virvani</t>
        </is>
      </c>
      <c r="S456" t="inlineStr">
        <is>
          <t>-</t>
        </is>
      </c>
      <c r="T456" t="inlineStr">
        <is>
          <t>Indore</t>
        </is>
      </c>
      <c r="U456" t="inlineStr">
        <is>
          <t xml:space="preserve"> </t>
        </is>
      </c>
      <c r="V456" t="n">
        <v>3</v>
      </c>
      <c r="W456" t="n">
        <v>3</v>
      </c>
      <c r="X456" t="inlineStr">
        <is>
          <t>XXXXXX9067</t>
        </is>
      </c>
      <c r="Y456" s="72" t="n">
        <v>46326.52037037037</v>
      </c>
    </row>
    <row r="457">
      <c r="A457" s="39" t="inlineStr">
        <is>
          <t>6ae1a2e2ed93c2b3e909cfdb</t>
        </is>
      </c>
      <c r="B457" s="72" t="n">
        <v>46323.53696759259</v>
      </c>
      <c r="C457" s="70" t="n">
        <v>46323</v>
      </c>
      <c r="D457" t="inlineStr">
        <is>
          <t>2026-10</t>
        </is>
      </c>
      <c r="E457" t="inlineStr">
        <is>
          <t>Wk of 2026-10-26</t>
        </is>
      </c>
      <c r="F457" t="inlineStr">
        <is>
          <t>New Lead</t>
        </is>
      </c>
      <c r="G457" s="39" t="str">
        <f>IF(ISNUMBER(MATCH(F457,QualityStatuses,0)),"Quality Lead","Non-Quality Lead")</f>
        <v>Non-Quality Lead</v>
      </c>
      <c r="H457" s="39" t="str">
        <f>IFERROR(INDEX(CampTypes,MATCH(I457,CampList,0)),"Unattributed")</f>
        <v>New</v>
      </c>
      <c r="I457" t="inlineStr">
        <is>
          <t>ABO | Natuf | Leads | Unit Franchise | India | Oct26 | V1</t>
        </is>
      </c>
      <c r="J457" t="inlineStr">
        <is>
          <t>ABO | Natuf | Leads | Unit Franchise | India | Oct26 | V1</t>
        </is>
      </c>
      <c r="K457" t="inlineStr">
        <is>
          <t>Direct (campaign tagged in CRM)</t>
        </is>
      </c>
      <c r="L457" t="inlineStr">
        <is>
          <t>Natuf | Business Owners | Tier1 + Growth Cities | Oct26 | V1</t>
        </is>
      </c>
      <c r="M457" t="inlineStr">
        <is>
          <t>Natuf | Business Owners | Tier1 + Growth Cities | Oct26 | V1</t>
        </is>
      </c>
      <c r="N457" t="inlineStr">
        <is>
          <t>Natuf | Reel | Brand Ambassador | Heard Of Owning A Cafe | V1</t>
        </is>
      </c>
      <c r="O457" t="inlineStr">
        <is>
          <t>In House Natuf</t>
        </is>
      </c>
      <c r="P457" t="inlineStr">
        <is>
          <t>Facebook</t>
        </is>
      </c>
      <c r="Q457" t="inlineStr">
        <is>
          <t>(Unassigned)</t>
        </is>
      </c>
      <c r="R457" t="inlineStr">
        <is>
          <t>Omkar Navge</t>
        </is>
      </c>
      <c r="S457" t="inlineStr">
        <is>
          <t>-</t>
        </is>
      </c>
      <c r="T457" t="inlineStr">
        <is>
          <t>Pune</t>
        </is>
      </c>
      <c r="U457" t="inlineStr">
        <is>
          <t xml:space="preserve"> </t>
        </is>
      </c>
      <c r="V457" t="n">
        <v>0</v>
      </c>
      <c r="W457" t="n">
        <v>0</v>
      </c>
      <c r="X457" t="inlineStr">
        <is>
          <t>XXXXXX0670</t>
        </is>
      </c>
      <c r="Y457" s="72" t="n">
        <v>46326.52037037037</v>
      </c>
    </row>
    <row r="458">
      <c r="A458" s="39" t="inlineStr">
        <is>
          <t>6ae1a0575fd8d051bc56a87b</t>
        </is>
      </c>
      <c r="B458" s="72" t="n">
        <v>46323.52943287037</v>
      </c>
      <c r="C458" s="70" t="n">
        <v>46323</v>
      </c>
      <c r="D458" t="inlineStr">
        <is>
          <t>2026-10</t>
        </is>
      </c>
      <c r="E458" t="inlineStr">
        <is>
          <t>Wk of 2026-10-26</t>
        </is>
      </c>
      <c r="F458" t="inlineStr">
        <is>
          <t>Lost</t>
        </is>
      </c>
      <c r="G458" s="39" t="str">
        <f>IF(ISNUMBER(MATCH(F458,QualityStatuses,0)),"Quality Lead","Non-Quality Lead")</f>
        <v>Non-Quality Lead</v>
      </c>
      <c r="H458" s="39" t="str">
        <f>IFERROR(INDEX(CampTypes,MATCH(I458,CampList,0)),"Unattributed")</f>
        <v>New</v>
      </c>
      <c r="I458" t="inlineStr">
        <is>
          <t>ABO | Natuf | Leads | Unit Franchise | India | Oct26 | V1</t>
        </is>
      </c>
      <c r="J458" t="inlineStr">
        <is>
          <t>ABO | Natuf | Leads | Unit Franchise | India | Oct26 | V1</t>
        </is>
      </c>
      <c r="K458" t="inlineStr">
        <is>
          <t>Direct (campaign tagged in CRM)</t>
        </is>
      </c>
      <c r="L458" t="inlineStr">
        <is>
          <t>Natuf | Broad | Tier1 + Growth Cities | Oct26 | V1</t>
        </is>
      </c>
      <c r="M458" t="inlineStr">
        <is>
          <t>Natuf | Broad | Tier1 + Growth Cities | Oct26 | V1</t>
        </is>
      </c>
      <c r="N458" t="inlineStr">
        <is>
          <t>Natuf | Reel | Brand Ambassador | Heard Of Owning A Cafe | V1</t>
        </is>
      </c>
      <c r="O458" t="inlineStr">
        <is>
          <t>In House Natuf</t>
        </is>
      </c>
      <c r="P458" t="inlineStr">
        <is>
          <t>Facebook</t>
        </is>
      </c>
      <c r="Q458" t="inlineStr">
        <is>
          <t>Marshal Malbari</t>
        </is>
      </c>
      <c r="R458" t="inlineStr">
        <is>
          <t>Pammi Roy</t>
        </is>
      </c>
      <c r="S458" t="inlineStr">
        <is>
          <t>Not Interested</t>
        </is>
      </c>
      <c r="T458" t="inlineStr">
        <is>
          <t>vellore</t>
        </is>
      </c>
      <c r="U458" t="inlineStr">
        <is>
          <t xml:space="preserve"> </t>
        </is>
      </c>
      <c r="V458" t="n">
        <v>1</v>
      </c>
      <c r="W458" t="n">
        <v>1</v>
      </c>
      <c r="X458" t="inlineStr">
        <is>
          <t>XXXXXX7299</t>
        </is>
      </c>
      <c r="Y458" s="72" t="n">
        <v>46326.52037037037</v>
      </c>
    </row>
    <row r="459">
      <c r="A459" s="39" t="inlineStr">
        <is>
          <t>6ae19ff2da8349f3af7961fc</t>
        </is>
      </c>
      <c r="B459" s="72" t="n">
        <v>46323.52826388889</v>
      </c>
      <c r="C459" s="70" t="n">
        <v>46323</v>
      </c>
      <c r="D459" t="inlineStr">
        <is>
          <t>2026-10</t>
        </is>
      </c>
      <c r="E459" t="inlineStr">
        <is>
          <t>Wk of 2026-10-26</t>
        </is>
      </c>
      <c r="F459" t="inlineStr">
        <is>
          <t>Lost</t>
        </is>
      </c>
      <c r="G459" s="39" t="str">
        <f>IF(ISNUMBER(MATCH(F459,QualityStatuses,0)),"Quality Lead","Non-Quality Lead")</f>
        <v>Non-Quality Lead</v>
      </c>
      <c r="H459" s="39" t="str">
        <f>IFERROR(INDEX(CampTypes,MATCH(I459,CampList,0)),"Unattributed")</f>
        <v>New</v>
      </c>
      <c r="I459" t="inlineStr">
        <is>
          <t>ABO | Natuf | Leads | Master Franchise | India | Oct26 | V1</t>
        </is>
      </c>
      <c r="J459" t="inlineStr">
        <is>
          <t>ABO | Natuf | Leads | Master Franchise | India | Oct26 | V1</t>
        </is>
      </c>
      <c r="K459" t="inlineStr">
        <is>
          <t>Direct (campaign tagged in CRM)</t>
        </is>
      </c>
      <c r="L459" t="inlineStr">
        <is>
          <t>Natuf | Business Owners | Tier1 + Growth Cities | Oct26 | V1</t>
        </is>
      </c>
      <c r="M459" t="inlineStr">
        <is>
          <t>Natuf | Business Owners | Tier1 + Growth Cities | Oct26 | V1</t>
        </is>
      </c>
      <c r="N459" t="inlineStr">
        <is>
          <t>Natuf | Static | Become A Levantine Food | V1</t>
        </is>
      </c>
      <c r="O459" t="inlineStr">
        <is>
          <t>Natuf_MF</t>
        </is>
      </c>
      <c r="P459" t="inlineStr">
        <is>
          <t>Facebook</t>
        </is>
      </c>
      <c r="Q459" t="inlineStr">
        <is>
          <t>Marshal Malbari</t>
        </is>
      </c>
      <c r="R459" t="inlineStr">
        <is>
          <t>Drishti Lodhia</t>
        </is>
      </c>
      <c r="S459" t="inlineStr">
        <is>
          <t>Not Interested</t>
        </is>
      </c>
      <c r="T459" t="inlineStr">
        <is>
          <t>Rashm</t>
        </is>
      </c>
      <c r="U459" t="inlineStr">
        <is>
          <t xml:space="preserve"> </t>
        </is>
      </c>
      <c r="V459" t="n">
        <v>1</v>
      </c>
      <c r="W459" t="n">
        <v>1</v>
      </c>
      <c r="X459" t="inlineStr">
        <is>
          <t>XXXXXX4494</t>
        </is>
      </c>
      <c r="Y459" s="72" t="n">
        <v>46326.52037037037</v>
      </c>
    </row>
    <row r="460">
      <c r="A460" s="39" t="inlineStr">
        <is>
          <t>6ae19de685ae2eee1fdd20a1</t>
        </is>
      </c>
      <c r="B460" s="72" t="n">
        <v>46323.52219907408</v>
      </c>
      <c r="C460" s="70" t="n">
        <v>46323</v>
      </c>
      <c r="D460" t="inlineStr">
        <is>
          <t>2026-10</t>
        </is>
      </c>
      <c r="E460" t="inlineStr">
        <is>
          <t>Wk of 2026-10-26</t>
        </is>
      </c>
      <c r="F460" t="inlineStr">
        <is>
          <t>New Lead</t>
        </is>
      </c>
      <c r="G460" s="39" t="str">
        <f>IF(ISNUMBER(MATCH(F460,QualityStatuses,0)),"Quality Lead","Non-Quality Lead")</f>
        <v>Non-Quality Lead</v>
      </c>
      <c r="H460" s="39" t="str">
        <f>IFERROR(INDEX(CampTypes,MATCH(I460,CampList,0)),"Unattributed")</f>
        <v>New</v>
      </c>
      <c r="I460" t="inlineStr">
        <is>
          <t>ABO | Natuf | Leads | Unit Franchise | India | Oct26 | V1</t>
        </is>
      </c>
      <c r="J460" t="inlineStr">
        <is>
          <t>ABO | Natuf | Leads | Unit Franchise | India | Oct26 | V1</t>
        </is>
      </c>
      <c r="K460" t="inlineStr">
        <is>
          <t>Direct (campaign tagged in CRM)</t>
        </is>
      </c>
      <c r="L460" t="inlineStr">
        <is>
          <t>Natuf | Broad | Tier1 + Growth Cities | Oct26 | V1</t>
        </is>
      </c>
      <c r="M460" t="inlineStr">
        <is>
          <t>Natuf | Broad | Tier1 + Growth Cities | Oct26 | V1</t>
        </is>
      </c>
      <c r="N460" t="inlineStr">
        <is>
          <t>Natuf | Reel | Brand Ambassador | Heard Of Owning A Cafe | V1</t>
        </is>
      </c>
      <c r="O460" t="inlineStr">
        <is>
          <t>In House Natuf</t>
        </is>
      </c>
      <c r="P460" t="inlineStr">
        <is>
          <t>Facebook</t>
        </is>
      </c>
      <c r="Q460" t="inlineStr">
        <is>
          <t>(Unassigned)</t>
        </is>
      </c>
      <c r="R460" t="inlineStr">
        <is>
          <t>Omkar Navge</t>
        </is>
      </c>
      <c r="S460" t="inlineStr">
        <is>
          <t>-</t>
        </is>
      </c>
      <c r="T460" t="inlineStr">
        <is>
          <t>Mumbai</t>
        </is>
      </c>
      <c r="U460" t="inlineStr">
        <is>
          <t xml:space="preserve"> </t>
        </is>
      </c>
      <c r="V460" t="n">
        <v>0</v>
      </c>
      <c r="W460" t="n">
        <v>0</v>
      </c>
      <c r="X460" t="inlineStr">
        <is>
          <t>XXXXXX9507</t>
        </is>
      </c>
      <c r="Y460" s="72" t="n">
        <v>46326.52037037037</v>
      </c>
    </row>
    <row r="461">
      <c r="A461" s="39" t="inlineStr">
        <is>
          <t>6ae19cc6ad827ee731bd33e4</t>
        </is>
      </c>
      <c r="B461" s="72" t="n">
        <v>46323.51886574074</v>
      </c>
      <c r="C461" s="70" t="n">
        <v>46323</v>
      </c>
      <c r="D461" t="inlineStr">
        <is>
          <t>2026-10</t>
        </is>
      </c>
      <c r="E461" t="inlineStr">
        <is>
          <t>Wk of 2026-10-26</t>
        </is>
      </c>
      <c r="F461" t="inlineStr">
        <is>
          <t>Lost</t>
        </is>
      </c>
      <c r="G461" s="39" t="str">
        <f>IF(ISNUMBER(MATCH(F461,QualityStatuses,0)),"Quality Lead","Non-Quality Lead")</f>
        <v>Non-Quality Lead</v>
      </c>
      <c r="H461" s="39" t="str">
        <f>IFERROR(INDEX(CampTypes,MATCH(I461,CampList,0)),"Unattributed")</f>
        <v>New</v>
      </c>
      <c r="I461" t="inlineStr">
        <is>
          <t>ABO | Natuf | Leads | Unit Franchise | India | Oct26 | V1</t>
        </is>
      </c>
      <c r="J461" t="inlineStr">
        <is>
          <t>ABO | Natuf | Leads | Unit Franchise | India | Oct26 | V1</t>
        </is>
      </c>
      <c r="K461" t="inlineStr">
        <is>
          <t>Direct (campaign tagged in CRM)</t>
        </is>
      </c>
      <c r="L461" t="inlineStr">
        <is>
          <t>Natuf | Broad | Tier1 + Growth Cities | Oct26 | V1</t>
        </is>
      </c>
      <c r="M461" t="inlineStr">
        <is>
          <t>Natuf | Broad | Tier1 + Growth Cities | Oct26 | V1</t>
        </is>
      </c>
      <c r="N461" t="inlineStr">
        <is>
          <t>Natuf | Reel | Brand Ambassador | Heard Of Owning A Cafe | V1</t>
        </is>
      </c>
      <c r="O461" t="inlineStr">
        <is>
          <t>In House Natuf</t>
        </is>
      </c>
      <c r="P461" t="inlineStr">
        <is>
          <t>Facebook</t>
        </is>
      </c>
      <c r="Q461" t="inlineStr">
        <is>
          <t>Marshal Malbari</t>
        </is>
      </c>
      <c r="R461" t="inlineStr">
        <is>
          <t>Aisha Rasalkar</t>
        </is>
      </c>
      <c r="S461" t="inlineStr">
        <is>
          <t>Junk</t>
        </is>
      </c>
      <c r="T461" t="inlineStr">
        <is>
          <t>Tampa</t>
        </is>
      </c>
      <c r="U461" t="inlineStr">
        <is>
          <t xml:space="preserve"> </t>
        </is>
      </c>
      <c r="V461" t="n">
        <v>1</v>
      </c>
      <c r="W461" t="n">
        <v>0</v>
      </c>
      <c r="X461" t="inlineStr">
        <is>
          <t>XXXXXX3770</t>
        </is>
      </c>
      <c r="Y461" s="72" t="n">
        <v>46326.52037037037</v>
      </c>
    </row>
    <row r="462">
      <c r="A462" s="39" t="inlineStr">
        <is>
          <t>6ae19ba6d31a6cb1cc09146c</t>
        </is>
      </c>
      <c r="B462" s="72" t="n">
        <v>46323.51553240741</v>
      </c>
      <c r="C462" s="70" t="n">
        <v>46323</v>
      </c>
      <c r="D462" t="inlineStr">
        <is>
          <t>2026-10</t>
        </is>
      </c>
      <c r="E462" t="inlineStr">
        <is>
          <t>Wk of 2026-10-26</t>
        </is>
      </c>
      <c r="F462" t="inlineStr">
        <is>
          <t>New Lead</t>
        </is>
      </c>
      <c r="G462" s="39" t="str">
        <f>IF(ISNUMBER(MATCH(F462,QualityStatuses,0)),"Quality Lead","Non-Quality Lead")</f>
        <v>Non-Quality Lead</v>
      </c>
      <c r="H462" s="39" t="str">
        <f>IFERROR(INDEX(CampTypes,MATCH(I462,CampList,0)),"Unattributed")</f>
        <v>New</v>
      </c>
      <c r="I462" t="inlineStr">
        <is>
          <t>ABO | Natuf | Leads | Unit Franchise | India | Oct26 | V1</t>
        </is>
      </c>
      <c r="J462" t="inlineStr">
        <is>
          <t>ABO | Natuf | Leads | Unit Franchise | India | Oct26 | V1</t>
        </is>
      </c>
      <c r="K462" t="inlineStr">
        <is>
          <t>Direct (campaign tagged in CRM)</t>
        </is>
      </c>
      <c r="L462" t="inlineStr">
        <is>
          <t>Natuf | LAL 1% | India | Jul26 | V1</t>
        </is>
      </c>
      <c r="M462" t="inlineStr">
        <is>
          <t>Natuf | LAL 1% | India | Jul26 | V1</t>
        </is>
      </c>
      <c r="N462" t="inlineStr">
        <is>
          <t>Natuf | Reel | Brand Ambassador | Heard Of Owning A Cafe | V1</t>
        </is>
      </c>
      <c r="O462" t="inlineStr">
        <is>
          <t>In House Natuf</t>
        </is>
      </c>
      <c r="P462" t="inlineStr">
        <is>
          <t>Facebook</t>
        </is>
      </c>
      <c r="Q462" t="inlineStr">
        <is>
          <t>(Unassigned)</t>
        </is>
      </c>
      <c r="R462" t="inlineStr">
        <is>
          <t>Omkar Navge</t>
        </is>
      </c>
      <c r="S462" t="inlineStr">
        <is>
          <t>-</t>
        </is>
      </c>
      <c r="T462" t="inlineStr">
        <is>
          <t>Lucknow</t>
        </is>
      </c>
      <c r="U462" t="inlineStr">
        <is>
          <t xml:space="preserve"> </t>
        </is>
      </c>
      <c r="V462" t="n">
        <v>0</v>
      </c>
      <c r="W462" t="n">
        <v>0</v>
      </c>
      <c r="X462" t="inlineStr">
        <is>
          <t>XXXXXX3933</t>
        </is>
      </c>
      <c r="Y462" s="72" t="n">
        <v>46326.52037037037</v>
      </c>
    </row>
    <row r="463">
      <c r="A463" s="39" t="inlineStr">
        <is>
          <t>6ae197cd994da7f6f57e1010</t>
        </is>
      </c>
      <c r="B463" s="72" t="n">
        <v>46323.50413194444</v>
      </c>
      <c r="C463" s="70" t="n">
        <v>46323</v>
      </c>
      <c r="D463" t="inlineStr">
        <is>
          <t>2026-10</t>
        </is>
      </c>
      <c r="E463" t="inlineStr">
        <is>
          <t>Wk of 2026-10-26</t>
        </is>
      </c>
      <c r="F463" t="inlineStr">
        <is>
          <t>Attempt 1</t>
        </is>
      </c>
      <c r="G463" s="39" t="str">
        <f>IF(ISNUMBER(MATCH(F463,QualityStatuses,0)),"Quality Lead","Non-Quality Lead")</f>
        <v>Non-Quality Lead</v>
      </c>
      <c r="H463" s="39" t="str">
        <f>IFERROR(INDEX(CampTypes,MATCH(I463,CampList,0)),"Unattributed")</f>
        <v>New</v>
      </c>
      <c r="I463" t="inlineStr">
        <is>
          <t>ABO | Natuf | Leads | Unit Franchise | India | Oct26 | V1</t>
        </is>
      </c>
      <c r="J463" t="inlineStr">
        <is>
          <t>ABO | Natuf | Leads | Unit Franchise | India | Oct26 | V1</t>
        </is>
      </c>
      <c r="K463" t="inlineStr">
        <is>
          <t>Direct (campaign tagged in CRM)</t>
        </is>
      </c>
      <c r="L463" t="inlineStr">
        <is>
          <t>Natuf | Investors | Tier1 + Growth Cities | Oct26 | V1</t>
        </is>
      </c>
      <c r="M463" t="inlineStr">
        <is>
          <t>Natuf | Investors | Tier1 + Growth Cities | Oct26 | V1</t>
        </is>
      </c>
      <c r="N463" t="inlineStr">
        <is>
          <t>Natuf | Reel | Brand Ambassador | Heard Of Owning A Cafe | V1</t>
        </is>
      </c>
      <c r="O463" t="inlineStr">
        <is>
          <t>In House Natuf</t>
        </is>
      </c>
      <c r="P463" t="inlineStr">
        <is>
          <t>Facebook</t>
        </is>
      </c>
      <c r="Q463" t="inlineStr">
        <is>
          <t>Marshal Malbari</t>
        </is>
      </c>
      <c r="R463" t="inlineStr">
        <is>
          <t>Tanishq A</t>
        </is>
      </c>
      <c r="S463" t="inlineStr">
        <is>
          <t>-</t>
        </is>
      </c>
      <c r="T463" t="inlineStr">
        <is>
          <t>Bengaluru</t>
        </is>
      </c>
      <c r="U463" t="inlineStr">
        <is>
          <t xml:space="preserve"> </t>
        </is>
      </c>
      <c r="V463" t="n">
        <v>2</v>
      </c>
      <c r="W463" t="n">
        <v>0</v>
      </c>
      <c r="X463" t="inlineStr">
        <is>
          <t>XXXXXX9269</t>
        </is>
      </c>
      <c r="Y463" s="72" t="n">
        <v>46326.52037037037</v>
      </c>
    </row>
    <row r="464">
      <c r="A464" s="39" t="inlineStr">
        <is>
          <t>6ae197abe70b5c8853916642</t>
        </is>
      </c>
      <c r="B464" s="72" t="n">
        <v>46323.50373842593</v>
      </c>
      <c r="C464" s="70" t="n">
        <v>46323</v>
      </c>
      <c r="D464" t="inlineStr">
        <is>
          <t>2026-10</t>
        </is>
      </c>
      <c r="E464" t="inlineStr">
        <is>
          <t>Wk of 2026-10-26</t>
        </is>
      </c>
      <c r="F464" t="inlineStr">
        <is>
          <t>New Lead</t>
        </is>
      </c>
      <c r="G464" s="39" t="str">
        <f>IF(ISNUMBER(MATCH(F464,QualityStatuses,0)),"Quality Lead","Non-Quality Lead")</f>
        <v>Non-Quality Lead</v>
      </c>
      <c r="H464" s="39" t="str">
        <f>IFERROR(INDEX(CampTypes,MATCH(I464,CampList,0)),"Unattributed")</f>
        <v>New</v>
      </c>
      <c r="I464" t="inlineStr">
        <is>
          <t>ABO | Natuf | Leads | Unit Franchise | India | Oct26 | V1</t>
        </is>
      </c>
      <c r="J464" t="inlineStr">
        <is>
          <t>ABO | Natuf | Leads | Unit Franchise | India | Oct26 | V1</t>
        </is>
      </c>
      <c r="K464" t="inlineStr">
        <is>
          <t>Direct (campaign tagged in CRM)</t>
        </is>
      </c>
      <c r="L464" t="inlineStr">
        <is>
          <t>Natuf | LAL 1% | India | Jul26 | V1</t>
        </is>
      </c>
      <c r="M464" t="inlineStr">
        <is>
          <t>Natuf | LAL 1% | India | Jul26 | V1</t>
        </is>
      </c>
      <c r="N464" t="inlineStr">
        <is>
          <t>Natuf | Reel | Brand Ambassador | Heard Of Owning A Cafe | V1</t>
        </is>
      </c>
      <c r="O464" t="inlineStr">
        <is>
          <t>In House Natuf</t>
        </is>
      </c>
      <c r="P464" t="inlineStr">
        <is>
          <t>Facebook</t>
        </is>
      </c>
      <c r="Q464" t="inlineStr">
        <is>
          <t>(Unassigned)</t>
        </is>
      </c>
      <c r="R464" t="inlineStr">
        <is>
          <t>Omkar Navge</t>
        </is>
      </c>
      <c r="S464" t="inlineStr">
        <is>
          <t>-</t>
        </is>
      </c>
      <c r="T464" t="inlineStr">
        <is>
          <t>Panjim</t>
        </is>
      </c>
      <c r="U464" t="inlineStr">
        <is>
          <t xml:space="preserve"> </t>
        </is>
      </c>
      <c r="V464" t="n">
        <v>0</v>
      </c>
      <c r="W464" t="n">
        <v>0</v>
      </c>
      <c r="X464" t="inlineStr">
        <is>
          <t>XXXXXX1013</t>
        </is>
      </c>
      <c r="Y464" s="72" t="n">
        <v>46326.52037037037</v>
      </c>
    </row>
    <row r="465">
      <c r="A465" s="39" t="inlineStr">
        <is>
          <t>6ae19672eb38b736595ea87d</t>
        </is>
      </c>
      <c r="B465" s="72" t="n">
        <v>46323.50011574074</v>
      </c>
      <c r="C465" s="70" t="n">
        <v>46323</v>
      </c>
      <c r="D465" t="inlineStr">
        <is>
          <t>2026-10</t>
        </is>
      </c>
      <c r="E465" t="inlineStr">
        <is>
          <t>Wk of 2026-10-26</t>
        </is>
      </c>
      <c r="F465" t="inlineStr">
        <is>
          <t>Follow-Up</t>
        </is>
      </c>
      <c r="G465" s="39" t="str">
        <f>IF(ISNUMBER(MATCH(F465,QualityStatuses,0)),"Quality Lead","Non-Quality Lead")</f>
        <v>Quality Lead</v>
      </c>
      <c r="H465" s="39" t="str">
        <f>IFERROR(INDEX(CampTypes,MATCH(I465,CampList,0)),"Unattributed")</f>
        <v>New</v>
      </c>
      <c r="I465" t="inlineStr">
        <is>
          <t>ABO | Natuf | Leads | Unit Franchise | India | Oct26 | V1</t>
        </is>
      </c>
      <c r="J465" t="inlineStr">
        <is>
          <t>ABO | Natuf | Leads | Unit Franchise | India | Oct26 | V1</t>
        </is>
      </c>
      <c r="K465" t="inlineStr">
        <is>
          <t>Direct (campaign tagged in CRM)</t>
        </is>
      </c>
      <c r="L465" t="inlineStr">
        <is>
          <t>Natuf | LAL 1% | India | Jul26 | V1</t>
        </is>
      </c>
      <c r="M465" t="inlineStr">
        <is>
          <t>Natuf | LAL 1% | India | Jul26 | V1</t>
        </is>
      </c>
      <c r="N465" t="inlineStr">
        <is>
          <t>Natuf | Reel | Brand Ambassador | Heard Of Owning A Cafe | V1</t>
        </is>
      </c>
      <c r="O465" t="inlineStr">
        <is>
          <t>In House Natuf</t>
        </is>
      </c>
      <c r="P465" t="inlineStr">
        <is>
          <t>Facebook</t>
        </is>
      </c>
      <c r="Q465" t="inlineStr">
        <is>
          <t>Marshal Malbari</t>
        </is>
      </c>
      <c r="R465" t="inlineStr">
        <is>
          <t>Rohit Kamble</t>
        </is>
      </c>
      <c r="S465" t="inlineStr">
        <is>
          <t>-</t>
        </is>
      </c>
      <c r="T465" t="inlineStr">
        <is>
          <t>Thalassery</t>
        </is>
      </c>
      <c r="U465" t="inlineStr">
        <is>
          <t xml:space="preserve"> </t>
        </is>
      </c>
      <c r="V465" t="n">
        <v>1</v>
      </c>
      <c r="W465" t="n">
        <v>1</v>
      </c>
      <c r="X465" t="inlineStr">
        <is>
          <t>XXXXXX9522</t>
        </is>
      </c>
      <c r="Y465" s="72" t="n">
        <v>46326.52037037037</v>
      </c>
    </row>
    <row r="466">
      <c r="A466" s="39" t="inlineStr">
        <is>
          <t>6ae1939f6027689f54f038cc</t>
        </is>
      </c>
      <c r="B466" s="72" t="n">
        <v>46323.49174768518</v>
      </c>
      <c r="C466" s="70" t="n">
        <v>46323</v>
      </c>
      <c r="D466" t="inlineStr">
        <is>
          <t>2026-10</t>
        </is>
      </c>
      <c r="E466" t="inlineStr">
        <is>
          <t>Wk of 2026-10-26</t>
        </is>
      </c>
      <c r="F466" t="inlineStr">
        <is>
          <t>Connected</t>
        </is>
      </c>
      <c r="G466" s="39" t="str">
        <f>IF(ISNUMBER(MATCH(F466,QualityStatuses,0)),"Quality Lead","Non-Quality Lead")</f>
        <v>Non-Quality Lead</v>
      </c>
      <c r="H466" s="39" t="str">
        <f>IFERROR(INDEX(CampTypes,MATCH(I466,CampList,0)),"Unattributed")</f>
        <v>New</v>
      </c>
      <c r="I466" t="inlineStr">
        <is>
          <t>ABO | Natuf | Leads | Master Franchise | India | Oct26 | V1</t>
        </is>
      </c>
      <c r="J466" t="inlineStr">
        <is>
          <t>ABO | Natuf | Leads | Master Franchise | India | Oct26 | V1</t>
        </is>
      </c>
      <c r="K466" t="inlineStr">
        <is>
          <t>Direct (campaign tagged in CRM)</t>
        </is>
      </c>
      <c r="L466" t="inlineStr">
        <is>
          <t>Natuf | LAL 1% | India | Jul26 | V1</t>
        </is>
      </c>
      <c r="M466" t="inlineStr">
        <is>
          <t>Natuf | LAL 1% | India | Jul26 | V1</t>
        </is>
      </c>
      <c r="N466" t="inlineStr">
        <is>
          <t>Natuf | Static | Become A Levantine Food | V1</t>
        </is>
      </c>
      <c r="O466" t="inlineStr">
        <is>
          <t>Natuf_MF</t>
        </is>
      </c>
      <c r="P466" t="inlineStr">
        <is>
          <t>Facebook</t>
        </is>
      </c>
      <c r="Q466" t="inlineStr">
        <is>
          <t>Marshal Malbari</t>
        </is>
      </c>
      <c r="R466" t="inlineStr">
        <is>
          <t>Aisha Rasalkar</t>
        </is>
      </c>
      <c r="S466" t="inlineStr">
        <is>
          <t>-</t>
        </is>
      </c>
      <c r="T466" t="inlineStr">
        <is>
          <t>Srinagar</t>
        </is>
      </c>
      <c r="U466" t="inlineStr">
        <is>
          <t xml:space="preserve"> </t>
        </is>
      </c>
      <c r="V466" t="n">
        <v>1</v>
      </c>
      <c r="W466" t="n">
        <v>1</v>
      </c>
      <c r="X466" t="inlineStr">
        <is>
          <t>XXXXXX7645</t>
        </is>
      </c>
      <c r="Y466" s="72" t="n">
        <v>46326.52037037037</v>
      </c>
    </row>
    <row r="467">
      <c r="A467" s="39" t="inlineStr">
        <is>
          <t>6ae18f3e9266c7320bd1dd2a</t>
        </is>
      </c>
      <c r="B467" s="72" t="n">
        <v>46323.47877314815</v>
      </c>
      <c r="C467" s="70" t="n">
        <v>46323</v>
      </c>
      <c r="D467" t="inlineStr">
        <is>
          <t>2026-10</t>
        </is>
      </c>
      <c r="E467" t="inlineStr">
        <is>
          <t>Wk of 2026-10-26</t>
        </is>
      </c>
      <c r="F467" t="inlineStr">
        <is>
          <t>Qualified</t>
        </is>
      </c>
      <c r="G467" s="39" t="str">
        <f>IF(ISNUMBER(MATCH(F467,QualityStatuses,0)),"Quality Lead","Non-Quality Lead")</f>
        <v>Quality Lead</v>
      </c>
      <c r="H467" s="39" t="str">
        <f>IFERROR(INDEX(CampTypes,MATCH(I467,CampList,0)),"Unattributed")</f>
        <v>New</v>
      </c>
      <c r="I467" t="inlineStr">
        <is>
          <t>ABO | Natuf | Leads | Unit Franchise | India | Oct26 | V1</t>
        </is>
      </c>
      <c r="J467" t="inlineStr">
        <is>
          <t>ABO | Natuf | Leads | Unit Franchise | India | Oct26 | V1</t>
        </is>
      </c>
      <c r="K467" t="inlineStr">
        <is>
          <t>Direct (campaign tagged in CRM)</t>
        </is>
      </c>
      <c r="L467" t="inlineStr">
        <is>
          <t>Natuf | Business Owners | Tier1 + Growth Cities | Oct26 | V1</t>
        </is>
      </c>
      <c r="M467" t="inlineStr">
        <is>
          <t>Natuf | Business Owners | Tier1 + Growth Cities | Oct26 | V1</t>
        </is>
      </c>
      <c r="N467" t="inlineStr">
        <is>
          <t>Natuf | Reel | Brand Ambassador | Heard Of Owning A Cafe | V1</t>
        </is>
      </c>
      <c r="O467" t="inlineStr">
        <is>
          <t>In House Natuf</t>
        </is>
      </c>
      <c r="P467" t="inlineStr">
        <is>
          <t>Facebook</t>
        </is>
      </c>
      <c r="Q467" t="inlineStr">
        <is>
          <t>Omkar Navge</t>
        </is>
      </c>
      <c r="R467" t="inlineStr">
        <is>
          <t>Shambhavi</t>
        </is>
      </c>
      <c r="S467" t="inlineStr">
        <is>
          <t>-</t>
        </is>
      </c>
      <c r="T467" t="inlineStr">
        <is>
          <t>Bangalore</t>
        </is>
      </c>
      <c r="U467" t="inlineStr">
        <is>
          <t xml:space="preserve"> </t>
        </is>
      </c>
      <c r="V467" t="n">
        <v>1</v>
      </c>
      <c r="W467" t="n">
        <v>1</v>
      </c>
      <c r="X467" t="inlineStr">
        <is>
          <t>XXXXXX6859</t>
        </is>
      </c>
      <c r="Y467" s="72" t="n">
        <v>46326.52037037037</v>
      </c>
    </row>
    <row r="468">
      <c r="A468" s="39" t="inlineStr">
        <is>
          <t>6ae18aedbe02b66350165f91</t>
        </is>
      </c>
      <c r="B468" s="72" t="n">
        <v>46323.4659837963</v>
      </c>
      <c r="C468" s="70" t="n">
        <v>46323</v>
      </c>
      <c r="D468" t="inlineStr">
        <is>
          <t>2026-10</t>
        </is>
      </c>
      <c r="E468" t="inlineStr">
        <is>
          <t>Wk of 2026-10-26</t>
        </is>
      </c>
      <c r="F468" t="inlineStr">
        <is>
          <t>Attempt 1</t>
        </is>
      </c>
      <c r="G468" s="39" t="str">
        <f>IF(ISNUMBER(MATCH(F468,QualityStatuses,0)),"Quality Lead","Non-Quality Lead")</f>
        <v>Non-Quality Lead</v>
      </c>
      <c r="H468" s="39" t="str">
        <f>IFERROR(INDEX(CampTypes,MATCH(I468,CampList,0)),"Unattributed")</f>
        <v>New</v>
      </c>
      <c r="I468" t="inlineStr">
        <is>
          <t>ABO | Natuf | Leads | Unit Franchise | India | Oct26 | V1</t>
        </is>
      </c>
      <c r="J468" t="inlineStr">
        <is>
          <t>ABO | Natuf | Leads | Unit Franchise | India | Oct26 | V1</t>
        </is>
      </c>
      <c r="K468" t="inlineStr">
        <is>
          <t>Direct (campaign tagged in CRM)</t>
        </is>
      </c>
      <c r="L468" t="inlineStr">
        <is>
          <t>Natuf | Investors | Tier1 + Growth Cities | Oct26 | V1</t>
        </is>
      </c>
      <c r="M468" t="inlineStr">
        <is>
          <t>Natuf | Investors | Tier1 + Growth Cities | Oct26 | V1</t>
        </is>
      </c>
      <c r="N468" t="inlineStr">
        <is>
          <t>Natuf | Reel | Brand Ambassador | Heard Of Owning A Cafe | V1</t>
        </is>
      </c>
      <c r="O468" t="inlineStr">
        <is>
          <t>In House Natuf</t>
        </is>
      </c>
      <c r="P468" t="inlineStr">
        <is>
          <t>Facebook</t>
        </is>
      </c>
      <c r="Q468" t="inlineStr">
        <is>
          <t>Omkar Navge</t>
        </is>
      </c>
      <c r="R468" t="inlineStr">
        <is>
          <t>Jasmine</t>
        </is>
      </c>
      <c r="S468" t="inlineStr">
        <is>
          <t>-</t>
        </is>
      </c>
      <c r="T468" t="inlineStr">
        <is>
          <t>Secunderabad</t>
        </is>
      </c>
      <c r="U468" t="inlineStr">
        <is>
          <t xml:space="preserve"> </t>
        </is>
      </c>
      <c r="V468" t="n">
        <v>1</v>
      </c>
      <c r="W468" t="n">
        <v>2</v>
      </c>
      <c r="X468" t="inlineStr">
        <is>
          <t>XXXXXX8377</t>
        </is>
      </c>
      <c r="Y468" s="72" t="n">
        <v>46326.52037037037</v>
      </c>
    </row>
    <row r="469">
      <c r="A469" s="39" t="inlineStr">
        <is>
          <t>6ae188f8c824b0f34d0cf496</t>
        </is>
      </c>
      <c r="B469" s="72" t="n">
        <v>46323.46018518518</v>
      </c>
      <c r="C469" s="70" t="n">
        <v>46323</v>
      </c>
      <c r="D469" t="inlineStr">
        <is>
          <t>2026-10</t>
        </is>
      </c>
      <c r="E469" t="inlineStr">
        <is>
          <t>Wk of 2026-10-26</t>
        </is>
      </c>
      <c r="F469" t="inlineStr">
        <is>
          <t>Details Shared</t>
        </is>
      </c>
      <c r="G469" s="39" t="str">
        <f>IF(ISNUMBER(MATCH(F469,QualityStatuses,0)),"Quality Lead","Non-Quality Lead")</f>
        <v>Quality Lead</v>
      </c>
      <c r="H469" s="39" t="str">
        <f>IFERROR(INDEX(CampTypes,MATCH(I469,CampList,0)),"Unattributed")</f>
        <v>New</v>
      </c>
      <c r="I469" t="inlineStr">
        <is>
          <t>ABO | Natuf | Leads | Unit Franchise | India | Oct26 | V1</t>
        </is>
      </c>
      <c r="J469" t="inlineStr">
        <is>
          <t>ABO | Natuf | Leads | Unit Franchise | India | Oct26 | V1</t>
        </is>
      </c>
      <c r="K469" t="inlineStr">
        <is>
          <t>Direct (campaign tagged in CRM)</t>
        </is>
      </c>
      <c r="L469" t="inlineStr">
        <is>
          <t>Natuf | Business Owners | Tier1 + Growth Cities | Oct26 | V1</t>
        </is>
      </c>
      <c r="M469" t="inlineStr">
        <is>
          <t>Natuf | Business Owners | Tier1 + Growth Cities | Oct26 | V1</t>
        </is>
      </c>
      <c r="N469" t="inlineStr">
        <is>
          <t>Natuf | Reel | Brand Ambassador | Heard Of Owning A Cafe | V1</t>
        </is>
      </c>
      <c r="O469" t="inlineStr">
        <is>
          <t>In House Natuf</t>
        </is>
      </c>
      <c r="P469" t="inlineStr">
        <is>
          <t>Facebook</t>
        </is>
      </c>
      <c r="Q469" t="inlineStr">
        <is>
          <t>Vikas Pathak</t>
        </is>
      </c>
      <c r="R469" t="inlineStr">
        <is>
          <t>Hriday Jindal</t>
        </is>
      </c>
      <c r="S469" t="inlineStr">
        <is>
          <t>-</t>
        </is>
      </c>
      <c r="T469" t="inlineStr">
        <is>
          <t>Jodhpur</t>
        </is>
      </c>
      <c r="U469" t="inlineStr">
        <is>
          <t xml:space="preserve"> </t>
        </is>
      </c>
      <c r="V469" t="n">
        <v>1</v>
      </c>
      <c r="W469" t="n">
        <v>1</v>
      </c>
      <c r="X469" t="inlineStr">
        <is>
          <t>XXXXXX5577</t>
        </is>
      </c>
      <c r="Y469" s="72" t="n">
        <v>46326.52037037037</v>
      </c>
    </row>
    <row r="470">
      <c r="A470" s="39" t="inlineStr">
        <is>
          <t>6ae188b0142102563d66cd8f</t>
        </is>
      </c>
      <c r="B470" s="72" t="n">
        <v>46323.45935185185</v>
      </c>
      <c r="C470" s="70" t="n">
        <v>46323</v>
      </c>
      <c r="D470" t="inlineStr">
        <is>
          <t>2026-10</t>
        </is>
      </c>
      <c r="E470" t="inlineStr">
        <is>
          <t>Wk of 2026-10-26</t>
        </is>
      </c>
      <c r="F470" t="inlineStr">
        <is>
          <t>Attempt 1</t>
        </is>
      </c>
      <c r="G470" s="39" t="str">
        <f>IF(ISNUMBER(MATCH(F470,QualityStatuses,0)),"Quality Lead","Non-Quality Lead")</f>
        <v>Non-Quality Lead</v>
      </c>
      <c r="H470" s="39" t="str">
        <f>IFERROR(INDEX(CampTypes,MATCH(I470,CampList,0)),"Unattributed")</f>
        <v>New</v>
      </c>
      <c r="I470" t="inlineStr">
        <is>
          <t>ABO | Natuf | Leads | Unit Franchise | India | Oct26 | V1</t>
        </is>
      </c>
      <c r="J470" t="inlineStr">
        <is>
          <t>ABO | Natuf | Leads | Unit Franchise | India | Oct26 | V1</t>
        </is>
      </c>
      <c r="K470" t="inlineStr">
        <is>
          <t>Direct (campaign tagged in CRM)</t>
        </is>
      </c>
      <c r="L470" t="inlineStr">
        <is>
          <t>Natuf | Business Owners | Tier1 + Growth Cities | Oct26 | V1</t>
        </is>
      </c>
      <c r="M470" t="inlineStr">
        <is>
          <t>Natuf | Business Owners | Tier1 + Growth Cities | Oct26 | V1</t>
        </is>
      </c>
      <c r="N470" t="inlineStr">
        <is>
          <t>Natuf | Reel | Brand Ambassador | Heard Of Owning A Cafe | V1</t>
        </is>
      </c>
      <c r="O470" t="inlineStr">
        <is>
          <t>In House Natuf</t>
        </is>
      </c>
      <c r="P470" t="inlineStr">
        <is>
          <t>Facebook</t>
        </is>
      </c>
      <c r="Q470" t="inlineStr">
        <is>
          <t>Vikas Pathak</t>
        </is>
      </c>
      <c r="R470" t="inlineStr">
        <is>
          <t xml:space="preserve">Karan </t>
        </is>
      </c>
      <c r="S470" t="inlineStr">
        <is>
          <t>-</t>
        </is>
      </c>
      <c r="T470" t="inlineStr">
        <is>
          <t>Lucknow</t>
        </is>
      </c>
      <c r="U470" t="inlineStr">
        <is>
          <t xml:space="preserve"> </t>
        </is>
      </c>
      <c r="V470" t="n">
        <v>2</v>
      </c>
      <c r="W470" t="n">
        <v>1</v>
      </c>
      <c r="X470" t="inlineStr">
        <is>
          <t>XXXXXX4666</t>
        </is>
      </c>
      <c r="Y470" s="72" t="n">
        <v>46326.52037037037</v>
      </c>
    </row>
    <row r="471">
      <c r="A471" s="39" t="inlineStr">
        <is>
          <t>6ae188782d96a87b18d22e8a</t>
        </is>
      </c>
      <c r="B471" s="72" t="n">
        <v>46323.45870370371</v>
      </c>
      <c r="C471" s="70" t="n">
        <v>46323</v>
      </c>
      <c r="D471" t="inlineStr">
        <is>
          <t>2026-10</t>
        </is>
      </c>
      <c r="E471" t="inlineStr">
        <is>
          <t>Wk of 2026-10-26</t>
        </is>
      </c>
      <c r="F471" t="inlineStr">
        <is>
          <t>Attempt 2</t>
        </is>
      </c>
      <c r="G471" s="39" t="str">
        <f>IF(ISNUMBER(MATCH(F471,QualityStatuses,0)),"Quality Lead","Non-Quality Lead")</f>
        <v>Non-Quality Lead</v>
      </c>
      <c r="H471" s="39" t="str">
        <f>IFERROR(INDEX(CampTypes,MATCH(I471,CampList,0)),"Unattributed")</f>
        <v>New</v>
      </c>
      <c r="I471" t="inlineStr">
        <is>
          <t>ABO | Natuf | Leads | Master Franchise | India | Oct26 | V1</t>
        </is>
      </c>
      <c r="J471" t="inlineStr">
        <is>
          <t>ABO | Natuf | Leads | Master Franchise | India | Oct26 | V1</t>
        </is>
      </c>
      <c r="K471" t="inlineStr">
        <is>
          <t>Direct (campaign tagged in CRM)</t>
        </is>
      </c>
      <c r="L471" t="inlineStr">
        <is>
          <t>Natuf | Investors | Tier1 + Growth Cities | Oct26 | V1</t>
        </is>
      </c>
      <c r="M471" t="inlineStr">
        <is>
          <t>Natuf | Investors | Tier1 + Growth Cities | Oct26 | V1</t>
        </is>
      </c>
      <c r="N471" t="inlineStr">
        <is>
          <t>Natuf | Static | Become A Levantine Food | V1</t>
        </is>
      </c>
      <c r="O471" t="inlineStr">
        <is>
          <t>Natuf_MF</t>
        </is>
      </c>
      <c r="P471" t="inlineStr">
        <is>
          <t>Facebook</t>
        </is>
      </c>
      <c r="Q471" t="inlineStr">
        <is>
          <t>Marshal Malbari</t>
        </is>
      </c>
      <c r="R471" t="inlineStr">
        <is>
          <t>Vanita Joshi</t>
        </is>
      </c>
      <c r="S471" t="inlineStr">
        <is>
          <t>-</t>
        </is>
      </c>
      <c r="T471" t="inlineStr">
        <is>
          <t>Mk Hubballi</t>
        </is>
      </c>
      <c r="U471" t="inlineStr">
        <is>
          <t xml:space="preserve"> </t>
        </is>
      </c>
      <c r="V471" t="n">
        <v>2</v>
      </c>
      <c r="W471" t="n">
        <v>0</v>
      </c>
      <c r="X471" t="inlineStr">
        <is>
          <t>XXXXXX1104</t>
        </is>
      </c>
      <c r="Y471" s="72" t="n">
        <v>46326.52037037037</v>
      </c>
    </row>
    <row r="472">
      <c r="A472" s="39" t="inlineStr">
        <is>
          <t>6ae185fbb451d216fed86b09</t>
        </is>
      </c>
      <c r="B472" s="72" t="n">
        <v>46323.45133101852</v>
      </c>
      <c r="C472" s="70" t="n">
        <v>46323</v>
      </c>
      <c r="D472" t="inlineStr">
        <is>
          <t>2026-10</t>
        </is>
      </c>
      <c r="E472" t="inlineStr">
        <is>
          <t>Wk of 2026-10-26</t>
        </is>
      </c>
      <c r="F472" t="inlineStr">
        <is>
          <t>Attempt 1</t>
        </is>
      </c>
      <c r="G472" s="39" t="str">
        <f>IF(ISNUMBER(MATCH(F472,QualityStatuses,0)),"Quality Lead","Non-Quality Lead")</f>
        <v>Non-Quality Lead</v>
      </c>
      <c r="H472" s="39" t="str">
        <f>IFERROR(INDEX(CampTypes,MATCH(I472,CampList,0)),"Unattributed")</f>
        <v>New</v>
      </c>
      <c r="I472" t="inlineStr">
        <is>
          <t>ABO | Natuf | Leads | Unit Franchise | India | Oct26 | V1</t>
        </is>
      </c>
      <c r="J472" t="inlineStr">
        <is>
          <t>ABO | Natuf | Leads | Unit Franchise | India | Oct26 | V1</t>
        </is>
      </c>
      <c r="K472" t="inlineStr">
        <is>
          <t>Direct (campaign tagged in CRM)</t>
        </is>
      </c>
      <c r="L472" t="inlineStr">
        <is>
          <t>Natuf | Broad | Tier1 + Growth Cities | Oct26 | V1</t>
        </is>
      </c>
      <c r="M472" t="inlineStr">
        <is>
          <t>Natuf | Broad | Tier1 + Growth Cities | Oct26 | V1</t>
        </is>
      </c>
      <c r="N472" t="inlineStr">
        <is>
          <t>Natuf | Reel | Brand Ambassador | Heard Of Owning A Cafe | V1</t>
        </is>
      </c>
      <c r="O472" t="inlineStr">
        <is>
          <t>In House Natuf</t>
        </is>
      </c>
      <c r="P472" t="inlineStr">
        <is>
          <t>Facebook</t>
        </is>
      </c>
      <c r="Q472" t="inlineStr">
        <is>
          <t>Omkar Navge</t>
        </is>
      </c>
      <c r="R472" t="inlineStr">
        <is>
          <t>Shambhavi</t>
        </is>
      </c>
      <c r="S472" t="inlineStr">
        <is>
          <t>-</t>
        </is>
      </c>
      <c r="T472" t="inlineStr">
        <is>
          <t>L</t>
        </is>
      </c>
      <c r="U472" t="inlineStr">
        <is>
          <t xml:space="preserve"> </t>
        </is>
      </c>
      <c r="V472" t="n">
        <v>1</v>
      </c>
      <c r="W472" t="n">
        <v>0</v>
      </c>
      <c r="X472" t="inlineStr">
        <is>
          <t>XXXXXX2267</t>
        </is>
      </c>
      <c r="Y472" s="72" t="n">
        <v>46326.52037037037</v>
      </c>
    </row>
    <row r="473">
      <c r="A473" s="39" t="inlineStr">
        <is>
          <t>6ae1847eb451d216fed867b3</t>
        </is>
      </c>
      <c r="B473" s="72" t="n">
        <v>46323.44692129629</v>
      </c>
      <c r="C473" s="70" t="n">
        <v>46323</v>
      </c>
      <c r="D473" t="inlineStr">
        <is>
          <t>2026-10</t>
        </is>
      </c>
      <c r="E473" t="inlineStr">
        <is>
          <t>Wk of 2026-10-26</t>
        </is>
      </c>
      <c r="F473" t="inlineStr">
        <is>
          <t>Attempt 1</t>
        </is>
      </c>
      <c r="G473" s="39" t="str">
        <f>IF(ISNUMBER(MATCH(F473,QualityStatuses,0)),"Quality Lead","Non-Quality Lead")</f>
        <v>Non-Quality Lead</v>
      </c>
      <c r="H473" s="39" t="str">
        <f>IFERROR(INDEX(CampTypes,MATCH(I473,CampList,0)),"Unattributed")</f>
        <v>New</v>
      </c>
      <c r="I473" t="inlineStr">
        <is>
          <t>ABO | Natuf | Leads | Master Franchise | India | Oct26 | V1</t>
        </is>
      </c>
      <c r="J473" t="inlineStr">
        <is>
          <t>ABO | Natuf | Leads | Master Franchise | India | Oct26 | V1</t>
        </is>
      </c>
      <c r="K473" t="inlineStr">
        <is>
          <t>Direct (campaign tagged in CRM)</t>
        </is>
      </c>
      <c r="L473" t="inlineStr">
        <is>
          <t>Natuf | Investors | Tier1 + Growth Cities | Oct26 | V1</t>
        </is>
      </c>
      <c r="M473" t="inlineStr">
        <is>
          <t>Natuf | Investors | Tier1 + Growth Cities | Oct26 | V1</t>
        </is>
      </c>
      <c r="N473" t="inlineStr">
        <is>
          <t>Natuf | Static | Become A Levantine Food | V1</t>
        </is>
      </c>
      <c r="O473" t="inlineStr">
        <is>
          <t>Natuf_MF</t>
        </is>
      </c>
      <c r="P473" t="inlineStr">
        <is>
          <t>Facebook</t>
        </is>
      </c>
      <c r="Q473" t="inlineStr">
        <is>
          <t>Marshal Malbari</t>
        </is>
      </c>
      <c r="R473" t="inlineStr">
        <is>
          <t>Tanishq A</t>
        </is>
      </c>
      <c r="S473" t="inlineStr">
        <is>
          <t>-</t>
        </is>
      </c>
      <c r="T473" t="inlineStr">
        <is>
          <t>Bihar</t>
        </is>
      </c>
      <c r="U473" t="inlineStr">
        <is>
          <t xml:space="preserve"> </t>
        </is>
      </c>
      <c r="V473" t="n">
        <v>1</v>
      </c>
      <c r="W473" t="n">
        <v>0</v>
      </c>
      <c r="X473" t="inlineStr">
        <is>
          <t>XXXXXX1631</t>
        </is>
      </c>
      <c r="Y473" s="72" t="n">
        <v>46326.52037037037</v>
      </c>
    </row>
    <row r="474">
      <c r="A474" s="39" t="inlineStr">
        <is>
          <t>6ae183536bd99ddadf9bad7c</t>
        </is>
      </c>
      <c r="B474" s="72" t="n">
        <v>46323.44346064814</v>
      </c>
      <c r="C474" s="70" t="n">
        <v>46323</v>
      </c>
      <c r="D474" t="inlineStr">
        <is>
          <t>2026-10</t>
        </is>
      </c>
      <c r="E474" t="inlineStr">
        <is>
          <t>Wk of 2026-10-26</t>
        </is>
      </c>
      <c r="F474" t="inlineStr">
        <is>
          <t>Attempt 2</t>
        </is>
      </c>
      <c r="G474" s="39" t="str">
        <f>IF(ISNUMBER(MATCH(F474,QualityStatuses,0)),"Quality Lead","Non-Quality Lead")</f>
        <v>Non-Quality Lead</v>
      </c>
      <c r="H474" s="39" t="str">
        <f>IFERROR(INDEX(CampTypes,MATCH(I474,CampList,0)),"Unattributed")</f>
        <v>New</v>
      </c>
      <c r="I474" t="inlineStr">
        <is>
          <t>ABO | Natuf | Leads | Unit Franchise | India | Oct26 | V1</t>
        </is>
      </c>
      <c r="J474" t="inlineStr">
        <is>
          <t>ABO | Natuf | Leads | Unit Franchise | India | Oct26 | V1</t>
        </is>
      </c>
      <c r="K474" t="inlineStr">
        <is>
          <t>Direct (campaign tagged in CRM)</t>
        </is>
      </c>
      <c r="L474" t="inlineStr">
        <is>
          <t>Natuf | Investors | Tier1 + Growth Cities | Oct26 | V1</t>
        </is>
      </c>
      <c r="M474" t="inlineStr">
        <is>
          <t>Natuf | Investors | Tier1 + Growth Cities | Oct26 | V1</t>
        </is>
      </c>
      <c r="N474" t="inlineStr">
        <is>
          <t>Natuf | Reel | Brand Ambassador | Heard Of Owning A Cafe | V1</t>
        </is>
      </c>
      <c r="O474" t="inlineStr">
        <is>
          <t>In House Natuf</t>
        </is>
      </c>
      <c r="P474" t="inlineStr">
        <is>
          <t>Facebook</t>
        </is>
      </c>
      <c r="Q474" t="inlineStr">
        <is>
          <t>Vikas Pathak</t>
        </is>
      </c>
      <c r="R474" t="inlineStr">
        <is>
          <t>Anish kaundal</t>
        </is>
      </c>
      <c r="S474" t="inlineStr">
        <is>
          <t>-</t>
        </is>
      </c>
      <c r="T474" t="inlineStr">
        <is>
          <t>Lucknow</t>
        </is>
      </c>
      <c r="U474" t="inlineStr">
        <is>
          <t xml:space="preserve"> </t>
        </is>
      </c>
      <c r="V474" t="n">
        <v>2</v>
      </c>
      <c r="W474" t="n">
        <v>0</v>
      </c>
      <c r="X474" t="inlineStr">
        <is>
          <t>XXXXXX9374</t>
        </is>
      </c>
      <c r="Y474" s="72" t="n">
        <v>46326.52037037037</v>
      </c>
    </row>
    <row r="475">
      <c r="A475" s="39" t="inlineStr">
        <is>
          <t>6ae17f4d0ebba68e52e02b20</t>
        </is>
      </c>
      <c r="B475" s="72" t="n">
        <v>46323.43153935186</v>
      </c>
      <c r="C475" s="70" t="n">
        <v>46323</v>
      </c>
      <c r="D475" t="inlineStr">
        <is>
          <t>2026-10</t>
        </is>
      </c>
      <c r="E475" t="inlineStr">
        <is>
          <t>Wk of 2026-10-26</t>
        </is>
      </c>
      <c r="F475" t="inlineStr">
        <is>
          <t>Lost</t>
        </is>
      </c>
      <c r="G475" s="39" t="str">
        <f>IF(ISNUMBER(MATCH(F475,QualityStatuses,0)),"Quality Lead","Non-Quality Lead")</f>
        <v>Non-Quality Lead</v>
      </c>
      <c r="H475" s="39" t="str">
        <f>IFERROR(INDEX(CampTypes,MATCH(I475,CampList,0)),"Unattributed")</f>
        <v>New</v>
      </c>
      <c r="I475" t="inlineStr">
        <is>
          <t>ABO | Natuf | Leads | Master Franchise | India | Oct26 | V1</t>
        </is>
      </c>
      <c r="J475" t="inlineStr">
        <is>
          <t>ABO | Natuf | Leads | Master Franchise | India | Oct26 | V1</t>
        </is>
      </c>
      <c r="K475" t="inlineStr">
        <is>
          <t>Direct (campaign tagged in CRM)</t>
        </is>
      </c>
      <c r="L475" t="inlineStr">
        <is>
          <t>Natuf | Investors | Tier1 + Growth Cities | Oct26 | V1</t>
        </is>
      </c>
      <c r="M475" t="inlineStr">
        <is>
          <t>Natuf | Investors | Tier1 + Growth Cities | Oct26 | V1</t>
        </is>
      </c>
      <c r="N475" t="inlineStr">
        <is>
          <t>Natuf | Static | Become A Levantine Food | V1</t>
        </is>
      </c>
      <c r="O475" t="inlineStr">
        <is>
          <t>Natuf_MF</t>
        </is>
      </c>
      <c r="P475" t="inlineStr">
        <is>
          <t>Facebook</t>
        </is>
      </c>
      <c r="Q475" t="inlineStr">
        <is>
          <t>Marshal Malbari</t>
        </is>
      </c>
      <c r="R475" t="inlineStr">
        <is>
          <t>Shubham Menon</t>
        </is>
      </c>
      <c r="S475" t="inlineStr">
        <is>
          <t>Not Interested</t>
        </is>
      </c>
      <c r="T475" t="inlineStr">
        <is>
          <t>Lucknow</t>
        </is>
      </c>
      <c r="U475" t="inlineStr">
        <is>
          <t xml:space="preserve"> </t>
        </is>
      </c>
      <c r="V475" t="n">
        <v>1</v>
      </c>
      <c r="W475" t="n">
        <v>1</v>
      </c>
      <c r="X475" t="inlineStr">
        <is>
          <t>XXXXXX4940</t>
        </is>
      </c>
      <c r="Y475" s="72" t="n">
        <v>46326.52037037037</v>
      </c>
    </row>
    <row r="476">
      <c r="A476" s="39" t="inlineStr">
        <is>
          <t>6ae17ece228eb05f7be2462f</t>
        </is>
      </c>
      <c r="B476" s="72" t="n">
        <v>46323.43006944445</v>
      </c>
      <c r="C476" s="70" t="n">
        <v>46323</v>
      </c>
      <c r="D476" t="inlineStr">
        <is>
          <t>2026-10</t>
        </is>
      </c>
      <c r="E476" t="inlineStr">
        <is>
          <t>Wk of 2026-10-26</t>
        </is>
      </c>
      <c r="F476" t="inlineStr">
        <is>
          <t>Attempt 1</t>
        </is>
      </c>
      <c r="G476" s="39" t="str">
        <f>IF(ISNUMBER(MATCH(F476,QualityStatuses,0)),"Quality Lead","Non-Quality Lead")</f>
        <v>Non-Quality Lead</v>
      </c>
      <c r="H476" s="39" t="str">
        <f>IFERROR(INDEX(CampTypes,MATCH(I476,CampList,0)),"Unattributed")</f>
        <v>New</v>
      </c>
      <c r="I476" t="inlineStr">
        <is>
          <t>ABO | Natuf | Leads | Master Franchise | India | Oct26 | V1</t>
        </is>
      </c>
      <c r="J476" t="inlineStr">
        <is>
          <t>ABO | Natuf | Leads | Master Franchise | India | Oct26 | V1</t>
        </is>
      </c>
      <c r="K476" t="inlineStr">
        <is>
          <t>Direct (campaign tagged in CRM)</t>
        </is>
      </c>
      <c r="L476" t="inlineStr">
        <is>
          <t>Natuf | Business Owners | Tier1 + Growth Cities | Oct26 | V1</t>
        </is>
      </c>
      <c r="M476" t="inlineStr">
        <is>
          <t>Natuf | Business Owners | Tier1 + Growth Cities | Oct26 | V1</t>
        </is>
      </c>
      <c r="N476" t="inlineStr">
        <is>
          <t>Natuf | Static | Become A Levantine Food | V1</t>
        </is>
      </c>
      <c r="O476" t="inlineStr">
        <is>
          <t>Natuf_MF</t>
        </is>
      </c>
      <c r="P476" t="inlineStr">
        <is>
          <t>Facebook</t>
        </is>
      </c>
      <c r="Q476" t="inlineStr">
        <is>
          <t>Marshal Malbari</t>
        </is>
      </c>
      <c r="R476" t="inlineStr">
        <is>
          <t>Rudresh Thorat</t>
        </is>
      </c>
      <c r="S476" t="inlineStr">
        <is>
          <t>-</t>
        </is>
      </c>
      <c r="T476" t="inlineStr">
        <is>
          <t>Khariar</t>
        </is>
      </c>
      <c r="U476" t="inlineStr">
        <is>
          <t xml:space="preserve"> </t>
        </is>
      </c>
      <c r="V476" t="n">
        <v>1</v>
      </c>
      <c r="W476" t="n">
        <v>0</v>
      </c>
      <c r="X476" t="inlineStr">
        <is>
          <t>XXXXXX6610</t>
        </is>
      </c>
      <c r="Y476" s="72" t="n">
        <v>46326.52037037037</v>
      </c>
    </row>
    <row r="477">
      <c r="A477" s="39" t="inlineStr">
        <is>
          <t>6ae17d983be86dc644111ed2</t>
        </is>
      </c>
      <c r="B477" s="72" t="n">
        <v>46323.42648148148</v>
      </c>
      <c r="C477" s="70" t="n">
        <v>46323</v>
      </c>
      <c r="D477" t="inlineStr">
        <is>
          <t>2026-10</t>
        </is>
      </c>
      <c r="E477" t="inlineStr">
        <is>
          <t>Wk of 2026-10-26</t>
        </is>
      </c>
      <c r="F477" t="inlineStr">
        <is>
          <t>Attempt 1</t>
        </is>
      </c>
      <c r="G477" s="39" t="str">
        <f>IF(ISNUMBER(MATCH(F477,QualityStatuses,0)),"Quality Lead","Non-Quality Lead")</f>
        <v>Non-Quality Lead</v>
      </c>
      <c r="H477" s="39" t="str">
        <f>IFERROR(INDEX(CampTypes,MATCH(I477,CampList,0)),"Unattributed")</f>
        <v>New</v>
      </c>
      <c r="I477" t="inlineStr">
        <is>
          <t>ABO | Natuf | Leads | Master Franchise | India | Oct26 | V1</t>
        </is>
      </c>
      <c r="J477" t="inlineStr">
        <is>
          <t>ABO | Natuf | Leads | Master Franchise | India | Oct26 | V1</t>
        </is>
      </c>
      <c r="K477" t="inlineStr">
        <is>
          <t>Direct (campaign tagged in CRM)</t>
        </is>
      </c>
      <c r="L477" t="inlineStr">
        <is>
          <t>Natuf | LAL 1% | India | Jul26 | V1</t>
        </is>
      </c>
      <c r="M477" t="inlineStr">
        <is>
          <t>Natuf | LAL 1% | India | Jul26 | V1</t>
        </is>
      </c>
      <c r="N477" t="inlineStr">
        <is>
          <t>Natuf | Static | Become A Levantine Food | V1</t>
        </is>
      </c>
      <c r="O477" t="inlineStr">
        <is>
          <t>Natuf_MF</t>
        </is>
      </c>
      <c r="P477" t="inlineStr">
        <is>
          <t>Facebook</t>
        </is>
      </c>
      <c r="Q477" t="inlineStr">
        <is>
          <t>Marshal Malbari</t>
        </is>
      </c>
      <c r="R477" t="inlineStr">
        <is>
          <t>Rohit Kamble</t>
        </is>
      </c>
      <c r="S477" t="inlineStr">
        <is>
          <t>-</t>
        </is>
      </c>
      <c r="T477" t="inlineStr">
        <is>
          <t>Raniketh</t>
        </is>
      </c>
      <c r="U477" t="inlineStr">
        <is>
          <t xml:space="preserve"> </t>
        </is>
      </c>
      <c r="V477" t="n">
        <v>1</v>
      </c>
      <c r="W477" t="n">
        <v>0</v>
      </c>
      <c r="X477" t="inlineStr">
        <is>
          <t>XXXXXX1002</t>
        </is>
      </c>
      <c r="Y477" s="72" t="n">
        <v>46326.52037037037</v>
      </c>
    </row>
    <row r="478">
      <c r="A478" s="39" t="inlineStr">
        <is>
          <t>6ae17d5fc32b0836e5fce617</t>
        </is>
      </c>
      <c r="B478" s="72" t="n">
        <v>46323.42582175926</v>
      </c>
      <c r="C478" s="70" t="n">
        <v>46323</v>
      </c>
      <c r="D478" t="inlineStr">
        <is>
          <t>2026-10</t>
        </is>
      </c>
      <c r="E478" t="inlineStr">
        <is>
          <t>Wk of 2026-10-26</t>
        </is>
      </c>
      <c r="F478" t="inlineStr">
        <is>
          <t>Attempt 1</t>
        </is>
      </c>
      <c r="G478" s="39" t="str">
        <f>IF(ISNUMBER(MATCH(F478,QualityStatuses,0)),"Quality Lead","Non-Quality Lead")</f>
        <v>Non-Quality Lead</v>
      </c>
      <c r="H478" s="39" t="str">
        <f>IFERROR(INDEX(CampTypes,MATCH(I478,CampList,0)),"Unattributed")</f>
        <v>New</v>
      </c>
      <c r="I478" t="inlineStr">
        <is>
          <t>ABO | Natuf | Leads | Unit Franchise | India | Oct26 | V1</t>
        </is>
      </c>
      <c r="J478" t="inlineStr">
        <is>
          <t>ABO | Natuf | Leads | Unit Franchise | India | Oct26 | V1</t>
        </is>
      </c>
      <c r="K478" t="inlineStr">
        <is>
          <t>Direct (campaign tagged in CRM)</t>
        </is>
      </c>
      <c r="L478" t="inlineStr">
        <is>
          <t>Natuf | Broad | Tier1 + Growth Cities | Oct26 | V1</t>
        </is>
      </c>
      <c r="M478" t="inlineStr">
        <is>
          <t>Natuf | Broad | Tier1 + Growth Cities | Oct26 | V1</t>
        </is>
      </c>
      <c r="N478" t="inlineStr">
        <is>
          <t>Natuf | Reel | Brand Ambassador | Heard Of Owning A Cafe | V1</t>
        </is>
      </c>
      <c r="O478" t="inlineStr">
        <is>
          <t>In House Natuf</t>
        </is>
      </c>
      <c r="P478" t="inlineStr">
        <is>
          <t>Facebook</t>
        </is>
      </c>
      <c r="Q478" t="inlineStr">
        <is>
          <t>Omkar Navge</t>
        </is>
      </c>
      <c r="R478" t="inlineStr">
        <is>
          <t>Somya</t>
        </is>
      </c>
      <c r="S478" t="inlineStr">
        <is>
          <t>-</t>
        </is>
      </c>
      <c r="T478" t="inlineStr">
        <is>
          <t>Bangalore</t>
        </is>
      </c>
      <c r="U478" t="inlineStr">
        <is>
          <t xml:space="preserve"> </t>
        </is>
      </c>
      <c r="V478" t="n">
        <v>2</v>
      </c>
      <c r="W478" t="n">
        <v>0</v>
      </c>
      <c r="X478" t="inlineStr">
        <is>
          <t>XXXXXX4805</t>
        </is>
      </c>
      <c r="Y478" s="72" t="n">
        <v>46326.52037037037</v>
      </c>
    </row>
    <row r="479">
      <c r="A479" s="39" t="inlineStr">
        <is>
          <t>6ae17ccdede5f2afd6e255e4</t>
        </is>
      </c>
      <c r="B479" s="72" t="n">
        <v>46323.42413194444</v>
      </c>
      <c r="C479" s="70" t="n">
        <v>46323</v>
      </c>
      <c r="D479" t="inlineStr">
        <is>
          <t>2026-10</t>
        </is>
      </c>
      <c r="E479" t="inlineStr">
        <is>
          <t>Wk of 2026-10-26</t>
        </is>
      </c>
      <c r="F479" t="inlineStr">
        <is>
          <t>Lost</t>
        </is>
      </c>
      <c r="G479" s="39" t="str">
        <f>IF(ISNUMBER(MATCH(F479,QualityStatuses,0)),"Quality Lead","Non-Quality Lead")</f>
        <v>Non-Quality Lead</v>
      </c>
      <c r="H479" s="39" t="str">
        <f>IFERROR(INDEX(CampTypes,MATCH(I479,CampList,0)),"Unattributed")</f>
        <v>New</v>
      </c>
      <c r="I479" t="inlineStr">
        <is>
          <t>ABO | Natuf | Leads | Master Franchise | India | Oct26 | V1</t>
        </is>
      </c>
      <c r="J479" t="inlineStr">
        <is>
          <t>ABO | Natuf | Leads | Master Franchise | India | Oct26 | V1</t>
        </is>
      </c>
      <c r="K479" t="inlineStr">
        <is>
          <t>Direct (campaign tagged in CRM)</t>
        </is>
      </c>
      <c r="L479" t="inlineStr">
        <is>
          <t>Natuf | Investors | Tier1 + Growth Cities | Oct26 | V1</t>
        </is>
      </c>
      <c r="M479" t="inlineStr">
        <is>
          <t>Natuf | Investors | Tier1 + Growth Cities | Oct26 | V1</t>
        </is>
      </c>
      <c r="N479" t="inlineStr">
        <is>
          <t>Natuf | Static | Become A Levantine Food | V1</t>
        </is>
      </c>
      <c r="O479" t="inlineStr">
        <is>
          <t>Natuf_MF</t>
        </is>
      </c>
      <c r="P479" t="inlineStr">
        <is>
          <t>Facebook</t>
        </is>
      </c>
      <c r="Q479" t="inlineStr">
        <is>
          <t>Marshal Malbari</t>
        </is>
      </c>
      <c r="R479" t="inlineStr">
        <is>
          <t>Rinkita Virvani</t>
        </is>
      </c>
      <c r="S479" t="inlineStr">
        <is>
          <t>Junk</t>
        </is>
      </c>
      <c r="T479" t="inlineStr">
        <is>
          <t>Uttrakhand</t>
        </is>
      </c>
      <c r="U479" t="inlineStr">
        <is>
          <t xml:space="preserve"> </t>
        </is>
      </c>
      <c r="V479" t="n">
        <v>1</v>
      </c>
      <c r="W479" t="n">
        <v>1</v>
      </c>
      <c r="X479" t="inlineStr">
        <is>
          <t>XXXXXX1207</t>
        </is>
      </c>
      <c r="Y479" s="72" t="n">
        <v>46326.52037037037</v>
      </c>
    </row>
    <row r="480">
      <c r="A480" s="39" t="inlineStr">
        <is>
          <t>6ae17cc764ce912f249cae17</t>
        </is>
      </c>
      <c r="B480" s="72" t="n">
        <v>46323.4240625</v>
      </c>
      <c r="C480" s="70" t="n">
        <v>46323</v>
      </c>
      <c r="D480" t="inlineStr">
        <is>
          <t>2026-10</t>
        </is>
      </c>
      <c r="E480" t="inlineStr">
        <is>
          <t>Wk of 2026-10-26</t>
        </is>
      </c>
      <c r="F480" t="inlineStr">
        <is>
          <t>Attempt 1</t>
        </is>
      </c>
      <c r="G480" s="39" t="str">
        <f>IF(ISNUMBER(MATCH(F480,QualityStatuses,0)),"Quality Lead","Non-Quality Lead")</f>
        <v>Non-Quality Lead</v>
      </c>
      <c r="H480" s="39" t="str">
        <f>IFERROR(INDEX(CampTypes,MATCH(I480,CampList,0)),"Unattributed")</f>
        <v>New</v>
      </c>
      <c r="I480" t="inlineStr">
        <is>
          <t>ABO | Natuf | Leads | Master Franchise | India | Oct26 | V1</t>
        </is>
      </c>
      <c r="J480" t="inlineStr">
        <is>
          <t>ABO | Natuf | Leads | Master Franchise | India | Oct26 | V1</t>
        </is>
      </c>
      <c r="K480" t="inlineStr">
        <is>
          <t>Direct (campaign tagged in CRM)</t>
        </is>
      </c>
      <c r="L480" t="inlineStr">
        <is>
          <t>Natuf | Investors | Tier1 + Growth Cities | Oct26 | V1</t>
        </is>
      </c>
      <c r="M480" t="inlineStr">
        <is>
          <t>Natuf | Investors | Tier1 + Growth Cities | Oct26 | V1</t>
        </is>
      </c>
      <c r="N480" t="inlineStr">
        <is>
          <t>Natuf | Static | Become A Levantine Food | V1</t>
        </is>
      </c>
      <c r="O480" t="inlineStr">
        <is>
          <t>Natuf_MF</t>
        </is>
      </c>
      <c r="P480" t="inlineStr">
        <is>
          <t>Facebook</t>
        </is>
      </c>
      <c r="Q480" t="inlineStr">
        <is>
          <t>Marshal Malbari</t>
        </is>
      </c>
      <c r="R480" t="inlineStr">
        <is>
          <t>Pammi Roy</t>
        </is>
      </c>
      <c r="S480" t="inlineStr">
        <is>
          <t>-</t>
        </is>
      </c>
      <c r="T480" t="inlineStr">
        <is>
          <t>Kalpi</t>
        </is>
      </c>
      <c r="U480" t="inlineStr">
        <is>
          <t xml:space="preserve"> </t>
        </is>
      </c>
      <c r="V480" t="n">
        <v>1</v>
      </c>
      <c r="W480" t="n">
        <v>0</v>
      </c>
      <c r="X480" t="inlineStr">
        <is>
          <t>XXXXXX9893</t>
        </is>
      </c>
      <c r="Y480" s="72" t="n">
        <v>46326.52037037037</v>
      </c>
    </row>
    <row r="481">
      <c r="A481" s="39" t="inlineStr">
        <is>
          <t>6ae17b486b071f977219fa91</t>
        </is>
      </c>
      <c r="B481" s="72" t="n">
        <v>46323.41962962963</v>
      </c>
      <c r="C481" s="70" t="n">
        <v>46323</v>
      </c>
      <c r="D481" t="inlineStr">
        <is>
          <t>2026-10</t>
        </is>
      </c>
      <c r="E481" t="inlineStr">
        <is>
          <t>Wk of 2026-10-26</t>
        </is>
      </c>
      <c r="F481" t="inlineStr">
        <is>
          <t>Attempt 3</t>
        </is>
      </c>
      <c r="G481" s="39" t="str">
        <f>IF(ISNUMBER(MATCH(F481,QualityStatuses,0)),"Quality Lead","Non-Quality Lead")</f>
        <v>Non-Quality Lead</v>
      </c>
      <c r="H481" s="39" t="str">
        <f>IFERROR(INDEX(CampTypes,MATCH(I481,CampList,0)),"Unattributed")</f>
        <v>New</v>
      </c>
      <c r="I481" t="inlineStr">
        <is>
          <t>ABO | Natuf | Leads | Master Franchise | India | Oct26 | V1</t>
        </is>
      </c>
      <c r="J481" t="inlineStr">
        <is>
          <t>ABO | Natuf | Leads | Master Franchise | India | Oct26 | V1</t>
        </is>
      </c>
      <c r="K481" t="inlineStr">
        <is>
          <t>Direct (campaign tagged in CRM)</t>
        </is>
      </c>
      <c r="L481" t="inlineStr">
        <is>
          <t>Natuf | LAL 1% | India | Jul26 | V1</t>
        </is>
      </c>
      <c r="M481" t="inlineStr">
        <is>
          <t>Natuf | LAL 1% | India | Jul26 | V1</t>
        </is>
      </c>
      <c r="N481" t="inlineStr">
        <is>
          <t>Natuf | Static | Become A Levantine Food | V1</t>
        </is>
      </c>
      <c r="O481" t="inlineStr">
        <is>
          <t>Natuf_MF</t>
        </is>
      </c>
      <c r="P481" t="inlineStr">
        <is>
          <t>Facebook</t>
        </is>
      </c>
      <c r="Q481" t="inlineStr">
        <is>
          <t>Marshal Malbari</t>
        </is>
      </c>
      <c r="R481" t="inlineStr">
        <is>
          <t>Drishti Lodhia</t>
        </is>
      </c>
      <c r="S481" t="inlineStr">
        <is>
          <t>-</t>
        </is>
      </c>
      <c r="T481" t="inlineStr">
        <is>
          <t>Moga</t>
        </is>
      </c>
      <c r="U481" t="inlineStr">
        <is>
          <t xml:space="preserve"> </t>
        </is>
      </c>
      <c r="V481" t="n">
        <v>3</v>
      </c>
      <c r="W481" t="n">
        <v>3</v>
      </c>
      <c r="X481" t="inlineStr">
        <is>
          <t>XXXXXX1116</t>
        </is>
      </c>
      <c r="Y481" s="72" t="n">
        <v>46326.52037037037</v>
      </c>
    </row>
    <row r="482">
      <c r="A482" s="39" t="inlineStr">
        <is>
          <t>6ae1790b857ae9e4754cb4b0</t>
        </is>
      </c>
      <c r="B482" s="72" t="n">
        <v>46323.41299768518</v>
      </c>
      <c r="C482" s="70" t="n">
        <v>46323</v>
      </c>
      <c r="D482" t="inlineStr">
        <is>
          <t>2026-10</t>
        </is>
      </c>
      <c r="E482" t="inlineStr">
        <is>
          <t>Wk of 2026-10-26</t>
        </is>
      </c>
      <c r="F482" t="inlineStr">
        <is>
          <t>Attempt 3</t>
        </is>
      </c>
      <c r="G482" s="39" t="str">
        <f>IF(ISNUMBER(MATCH(F482,QualityStatuses,0)),"Quality Lead","Non-Quality Lead")</f>
        <v>Non-Quality Lead</v>
      </c>
      <c r="H482" s="39" t="str">
        <f>IFERROR(INDEX(CampTypes,MATCH(I482,CampList,0)),"Unattributed")</f>
        <v>New</v>
      </c>
      <c r="I482" t="inlineStr">
        <is>
          <t>ABO | Natuf | Leads | Unit Franchise | India | Oct26 | V1</t>
        </is>
      </c>
      <c r="J482" t="inlineStr">
        <is>
          <t>ABO | Natuf | Leads | Unit Franchise | India | Oct26 | V1</t>
        </is>
      </c>
      <c r="K482" t="inlineStr">
        <is>
          <t>Direct (campaign tagged in CRM)</t>
        </is>
      </c>
      <c r="L482" t="inlineStr">
        <is>
          <t>Natuf | Broad | Tier1 + Growth Cities | Oct26 | V1</t>
        </is>
      </c>
      <c r="M482" t="inlineStr">
        <is>
          <t>Natuf | Broad | Tier1 + Growth Cities | Oct26 | V1</t>
        </is>
      </c>
      <c r="N482" t="inlineStr">
        <is>
          <t>Natuf | Reel | Brand Ambassador | Heard Of Owning A Cafe | V1</t>
        </is>
      </c>
      <c r="O482" t="inlineStr">
        <is>
          <t>In House Natuf</t>
        </is>
      </c>
      <c r="P482" t="inlineStr">
        <is>
          <t>Facebook</t>
        </is>
      </c>
      <c r="Q482" t="inlineStr">
        <is>
          <t>Marshal Malbari</t>
        </is>
      </c>
      <c r="R482" t="inlineStr">
        <is>
          <t>Drishti Lodhia</t>
        </is>
      </c>
      <c r="S482" t="inlineStr">
        <is>
          <t>-</t>
        </is>
      </c>
      <c r="T482" t="inlineStr">
        <is>
          <t>Baroda</t>
        </is>
      </c>
      <c r="U482" t="inlineStr">
        <is>
          <t xml:space="preserve"> </t>
        </is>
      </c>
      <c r="V482" t="n">
        <v>3</v>
      </c>
      <c r="W482" t="n">
        <v>1</v>
      </c>
      <c r="X482" t="inlineStr">
        <is>
          <t>XXXXXX4004</t>
        </is>
      </c>
      <c r="Y482" s="72" t="n">
        <v>46326.52037037037</v>
      </c>
    </row>
    <row r="483">
      <c r="A483" s="39" t="inlineStr">
        <is>
          <t>6ae173b03cec4dacce4b2e3e</t>
        </is>
      </c>
      <c r="B483" s="72" t="n">
        <v>46323.39712962963</v>
      </c>
      <c r="C483" s="70" t="n">
        <v>46323</v>
      </c>
      <c r="D483" t="inlineStr">
        <is>
          <t>2026-10</t>
        </is>
      </c>
      <c r="E483" t="inlineStr">
        <is>
          <t>Wk of 2026-10-26</t>
        </is>
      </c>
      <c r="F483" t="inlineStr">
        <is>
          <t>Attempt 1</t>
        </is>
      </c>
      <c r="G483" s="39" t="str">
        <f>IF(ISNUMBER(MATCH(F483,QualityStatuses,0)),"Quality Lead","Non-Quality Lead")</f>
        <v>Non-Quality Lead</v>
      </c>
      <c r="H483" s="39" t="str">
        <f>IFERROR(INDEX(CampTypes,MATCH(I483,CampList,0)),"Unattributed")</f>
        <v>New</v>
      </c>
      <c r="I483" t="inlineStr">
        <is>
          <t>ABO | Natuf | Leads | Unit Franchise | India | Oct26 | V1</t>
        </is>
      </c>
      <c r="J483" t="inlineStr">
        <is>
          <t>ABO | Natuf | Leads | Unit Franchise | India | Oct26 | V1</t>
        </is>
      </c>
      <c r="K483" t="inlineStr">
        <is>
          <t>Direct (campaign tagged in CRM)</t>
        </is>
      </c>
      <c r="L483" t="inlineStr">
        <is>
          <t>Natuf | Broad | Tier1 + Growth Cities | Oct26 | V1</t>
        </is>
      </c>
      <c r="M483" t="inlineStr">
        <is>
          <t>Natuf | Broad | Tier1 + Growth Cities | Oct26 | V1</t>
        </is>
      </c>
      <c r="N483" t="inlineStr">
        <is>
          <t>Natuf | Reel | Brand Ambassador | Heard Of Owning A Cafe | V1</t>
        </is>
      </c>
      <c r="O483" t="inlineStr">
        <is>
          <t>In House Natuf</t>
        </is>
      </c>
      <c r="P483" t="inlineStr">
        <is>
          <t>Facebook</t>
        </is>
      </c>
      <c r="Q483" t="inlineStr">
        <is>
          <t>Omkar Navge</t>
        </is>
      </c>
      <c r="R483" t="inlineStr">
        <is>
          <t>Jasmine</t>
        </is>
      </c>
      <c r="S483" t="inlineStr">
        <is>
          <t>-</t>
        </is>
      </c>
      <c r="T483" t="inlineStr">
        <is>
          <t>Mumbai</t>
        </is>
      </c>
      <c r="U483" t="inlineStr">
        <is>
          <t xml:space="preserve"> </t>
        </is>
      </c>
      <c r="V483" t="n">
        <v>1</v>
      </c>
      <c r="W483" t="n">
        <v>1</v>
      </c>
      <c r="X483" t="inlineStr">
        <is>
          <t>XXXXXX6029</t>
        </is>
      </c>
      <c r="Y483" s="72" t="n">
        <v>46326.52037037037</v>
      </c>
    </row>
    <row r="484">
      <c r="A484" s="39" t="inlineStr">
        <is>
          <t>6ae1733ed9658b6db97abaea</t>
        </is>
      </c>
      <c r="B484" s="72" t="n">
        <v>46323.39581018518</v>
      </c>
      <c r="C484" s="70" t="n">
        <v>46323</v>
      </c>
      <c r="D484" t="inlineStr">
        <is>
          <t>2026-10</t>
        </is>
      </c>
      <c r="E484" t="inlineStr">
        <is>
          <t>Wk of 2026-10-26</t>
        </is>
      </c>
      <c r="F484" t="inlineStr">
        <is>
          <t>Meeting Scheduled</t>
        </is>
      </c>
      <c r="G484" s="39" t="str">
        <f>IF(ISNUMBER(MATCH(F484,QualityStatuses,0)),"Quality Lead","Non-Quality Lead")</f>
        <v>Quality Lead</v>
      </c>
      <c r="H484" s="39" t="str">
        <f>IFERROR(INDEX(CampTypes,MATCH(I484,CampList,0)),"Unattributed")</f>
        <v>New</v>
      </c>
      <c r="I484" t="inlineStr">
        <is>
          <t>ABO | Natuf | Leads | Unit Franchise | India | Oct26 | V1</t>
        </is>
      </c>
      <c r="J484" t="inlineStr">
        <is>
          <t>ABO | Natuf | Leads | Unit Franchise | India | Oct26 | V1</t>
        </is>
      </c>
      <c r="K484" t="inlineStr">
        <is>
          <t>Direct (campaign tagged in CRM)</t>
        </is>
      </c>
      <c r="L484" t="inlineStr">
        <is>
          <t>Natuf | Business Owners | Tier1 + Growth Cities | Oct26 | V1</t>
        </is>
      </c>
      <c r="M484" t="inlineStr">
        <is>
          <t>Natuf | Business Owners | Tier1 + Growth Cities | Oct26 | V1</t>
        </is>
      </c>
      <c r="N484" t="inlineStr">
        <is>
          <t>Natuf | Reel | Brand Ambassador | Heard Of Owning A Cafe | V1</t>
        </is>
      </c>
      <c r="O484" t="inlineStr">
        <is>
          <t>In House Natuf</t>
        </is>
      </c>
      <c r="P484" t="inlineStr">
        <is>
          <t>Facebook</t>
        </is>
      </c>
      <c r="Q484" t="inlineStr">
        <is>
          <t>Marshal Malbari</t>
        </is>
      </c>
      <c r="R484" t="inlineStr">
        <is>
          <t>Shubham Menon</t>
        </is>
      </c>
      <c r="S484" t="inlineStr">
        <is>
          <t>-</t>
        </is>
      </c>
      <c r="T484" t="inlineStr">
        <is>
          <t>Delhi</t>
        </is>
      </c>
      <c r="U484" t="inlineStr">
        <is>
          <t xml:space="preserve"> </t>
        </is>
      </c>
      <c r="V484" t="n">
        <v>4</v>
      </c>
      <c r="W484" t="n">
        <v>4</v>
      </c>
      <c r="X484" t="inlineStr">
        <is>
          <t>XXXXXX1047</t>
        </is>
      </c>
      <c r="Y484" s="72" t="n">
        <v>46326.52037037037</v>
      </c>
    </row>
    <row r="485">
      <c r="A485" s="39" t="inlineStr">
        <is>
          <t>6ae16eb80029a9217ba0eb4b</t>
        </is>
      </c>
      <c r="B485" s="72" t="n">
        <v>46323.38240740741</v>
      </c>
      <c r="C485" s="70" t="n">
        <v>46323</v>
      </c>
      <c r="D485" t="inlineStr">
        <is>
          <t>2026-10</t>
        </is>
      </c>
      <c r="E485" t="inlineStr">
        <is>
          <t>Wk of 2026-10-26</t>
        </is>
      </c>
      <c r="F485" t="inlineStr">
        <is>
          <t>Connected</t>
        </is>
      </c>
      <c r="G485" s="39" t="str">
        <f>IF(ISNUMBER(MATCH(F485,QualityStatuses,0)),"Quality Lead","Non-Quality Lead")</f>
        <v>Non-Quality Lead</v>
      </c>
      <c r="H485" s="39" t="str">
        <f>IFERROR(INDEX(CampTypes,MATCH(I485,CampList,0)),"Unattributed")</f>
        <v>New</v>
      </c>
      <c r="I485" t="inlineStr">
        <is>
          <t>ABO | Natuf | Leads | Unit Franchise | India | Oct26 | V1</t>
        </is>
      </c>
      <c r="J485" t="inlineStr">
        <is>
          <t>ABO | Natuf | Leads | Unit Franchise | India | Oct26 | V1</t>
        </is>
      </c>
      <c r="K485" t="inlineStr">
        <is>
          <t>Direct (campaign tagged in CRM)</t>
        </is>
      </c>
      <c r="L485" t="inlineStr">
        <is>
          <t>Natuf | LAL 1% | India | Jul26 | V1</t>
        </is>
      </c>
      <c r="M485" t="inlineStr">
        <is>
          <t>Natuf | LAL 1% | India | Jul26 | V1</t>
        </is>
      </c>
      <c r="N485" t="inlineStr">
        <is>
          <t>Natuf | Reel | Brand Ambassador | Heard Of Owning A Cafe | V1</t>
        </is>
      </c>
      <c r="O485" t="inlineStr">
        <is>
          <t>In House Natuf</t>
        </is>
      </c>
      <c r="P485" t="inlineStr">
        <is>
          <t>Facebook</t>
        </is>
      </c>
      <c r="Q485" t="inlineStr">
        <is>
          <t>Omkar Navge</t>
        </is>
      </c>
      <c r="R485" t="inlineStr">
        <is>
          <t>Shambhavi</t>
        </is>
      </c>
      <c r="S485" t="inlineStr">
        <is>
          <t>-</t>
        </is>
      </c>
      <c r="T485" t="inlineStr">
        <is>
          <t>Noida</t>
        </is>
      </c>
      <c r="U485" t="inlineStr">
        <is>
          <t xml:space="preserve"> </t>
        </is>
      </c>
      <c r="V485" t="n">
        <v>3</v>
      </c>
      <c r="W485" t="n">
        <v>1</v>
      </c>
      <c r="X485" t="inlineStr">
        <is>
          <t>XXXXXX9225</t>
        </is>
      </c>
      <c r="Y485" s="72" t="n">
        <v>46326.52037037037</v>
      </c>
    </row>
    <row r="486">
      <c r="A486" s="39" t="inlineStr">
        <is>
          <t>6ae165da5c679ab403d114a7</t>
        </is>
      </c>
      <c r="B486" s="72" t="n">
        <v>46323.35613425926</v>
      </c>
      <c r="C486" s="70" t="n">
        <v>46323</v>
      </c>
      <c r="D486" t="inlineStr">
        <is>
          <t>2026-10</t>
        </is>
      </c>
      <c r="E486" t="inlineStr">
        <is>
          <t>Wk of 2026-10-26</t>
        </is>
      </c>
      <c r="F486" t="inlineStr">
        <is>
          <t>Attempt 1</t>
        </is>
      </c>
      <c r="G486" s="39" t="str">
        <f>IF(ISNUMBER(MATCH(F486,QualityStatuses,0)),"Quality Lead","Non-Quality Lead")</f>
        <v>Non-Quality Lead</v>
      </c>
      <c r="H486" s="39" t="str">
        <f>IFERROR(INDEX(CampTypes,MATCH(I486,CampList,0)),"Unattributed")</f>
        <v>New</v>
      </c>
      <c r="I486" t="inlineStr">
        <is>
          <t>ABO | Natuf | Leads | Unit Franchise | India | Oct26 | V1</t>
        </is>
      </c>
      <c r="J486" t="inlineStr">
        <is>
          <t>ABO | Natuf | Leads | Unit Franchise | India | Oct26 | V1</t>
        </is>
      </c>
      <c r="K486" t="inlineStr">
        <is>
          <t>Direct (campaign tagged in CRM)</t>
        </is>
      </c>
      <c r="L486" t="inlineStr">
        <is>
          <t>Natuf | Broad | Tier1 + Growth Cities | Oct26 | V1</t>
        </is>
      </c>
      <c r="M486" t="inlineStr">
        <is>
          <t>Natuf | Broad | Tier1 + Growth Cities | Oct26 | V1</t>
        </is>
      </c>
      <c r="N486" t="inlineStr">
        <is>
          <t>Natuf | Reel | Brand Ambassador | Heard Of Owning A Cafe | V1</t>
        </is>
      </c>
      <c r="O486" t="inlineStr">
        <is>
          <t>In House Natuf</t>
        </is>
      </c>
      <c r="P486" t="inlineStr">
        <is>
          <t>Facebook</t>
        </is>
      </c>
      <c r="Q486" t="inlineStr">
        <is>
          <t>Omkar Navge</t>
        </is>
      </c>
      <c r="R486" t="inlineStr">
        <is>
          <t>Jasmine</t>
        </is>
      </c>
      <c r="S486" t="inlineStr">
        <is>
          <t>-</t>
        </is>
      </c>
      <c r="T486" t="inlineStr">
        <is>
          <t>Bangalore</t>
        </is>
      </c>
      <c r="U486" t="inlineStr">
        <is>
          <t xml:space="preserve"> </t>
        </is>
      </c>
      <c r="V486" t="n">
        <v>1</v>
      </c>
      <c r="W486" t="n">
        <v>0</v>
      </c>
      <c r="X486" t="inlineStr">
        <is>
          <t>XXXXXX4887</t>
        </is>
      </c>
      <c r="Y486" s="72" t="n">
        <v>46326.52037037037</v>
      </c>
    </row>
    <row r="487">
      <c r="A487" s="39" t="inlineStr">
        <is>
          <t>6ae1628b7841353bba6200d6</t>
        </is>
      </c>
      <c r="B487" s="72" t="n">
        <v>46323.34633101852</v>
      </c>
      <c r="C487" s="70" t="n">
        <v>46323</v>
      </c>
      <c r="D487" t="inlineStr">
        <is>
          <t>2026-10</t>
        </is>
      </c>
      <c r="E487" t="inlineStr">
        <is>
          <t>Wk of 2026-10-26</t>
        </is>
      </c>
      <c r="F487" t="inlineStr">
        <is>
          <t>Details Shared</t>
        </is>
      </c>
      <c r="G487" s="39" t="str">
        <f>IF(ISNUMBER(MATCH(F487,QualityStatuses,0)),"Quality Lead","Non-Quality Lead")</f>
        <v>Quality Lead</v>
      </c>
      <c r="H487" s="39" t="str">
        <f>IFERROR(INDEX(CampTypes,MATCH(I487,CampList,0)),"Unattributed")</f>
        <v>New</v>
      </c>
      <c r="I487" t="inlineStr">
        <is>
          <t>ABO | Natuf | Leads | Unit Franchise | India | Oct26 | V1</t>
        </is>
      </c>
      <c r="J487" t="inlineStr">
        <is>
          <t>ABO | Natuf | Leads | Unit Franchise | India | Oct26 | V1</t>
        </is>
      </c>
      <c r="K487" t="inlineStr">
        <is>
          <t>Direct (campaign tagged in CRM)</t>
        </is>
      </c>
      <c r="L487" t="inlineStr">
        <is>
          <t>Natuf | Investors | Tier1 + Growth Cities | Oct26 | V1</t>
        </is>
      </c>
      <c r="M487" t="inlineStr">
        <is>
          <t>Natuf | Investors | Tier1 + Growth Cities | Oct26 | V1</t>
        </is>
      </c>
      <c r="N487" t="inlineStr">
        <is>
          <t>Natuf | Reel | Brand Ambassador | Heard Of Owning A Cafe | V1</t>
        </is>
      </c>
      <c r="O487" t="inlineStr">
        <is>
          <t>In House Natuf</t>
        </is>
      </c>
      <c r="P487" t="inlineStr">
        <is>
          <t>Facebook</t>
        </is>
      </c>
      <c r="Q487" t="inlineStr">
        <is>
          <t>Vikas Pathak</t>
        </is>
      </c>
      <c r="R487" t="inlineStr">
        <is>
          <t>Hriday Jindal</t>
        </is>
      </c>
      <c r="S487" t="inlineStr">
        <is>
          <t>-</t>
        </is>
      </c>
      <c r="T487" t="inlineStr">
        <is>
          <t>Kumbhoj</t>
        </is>
      </c>
      <c r="U487" t="inlineStr">
        <is>
          <t xml:space="preserve"> </t>
        </is>
      </c>
      <c r="V487" t="n">
        <v>1</v>
      </c>
      <c r="W487" t="n">
        <v>1</v>
      </c>
      <c r="X487" t="inlineStr">
        <is>
          <t>XXXXXX1592</t>
        </is>
      </c>
      <c r="Y487" s="72" t="n">
        <v>46326.52037037037</v>
      </c>
    </row>
    <row r="488">
      <c r="A488" s="39" t="inlineStr">
        <is>
          <t>6ae15f7f01194d7876ccc36d</t>
        </is>
      </c>
      <c r="B488" s="72" t="n">
        <v>46323.33730324074</v>
      </c>
      <c r="C488" s="70" t="n">
        <v>46323</v>
      </c>
      <c r="D488" t="inlineStr">
        <is>
          <t>2026-10</t>
        </is>
      </c>
      <c r="E488" t="inlineStr">
        <is>
          <t>Wk of 2026-10-26</t>
        </is>
      </c>
      <c r="F488" t="inlineStr">
        <is>
          <t>Lost</t>
        </is>
      </c>
      <c r="G488" s="39" t="str">
        <f>IF(ISNUMBER(MATCH(F488,QualityStatuses,0)),"Quality Lead","Non-Quality Lead")</f>
        <v>Non-Quality Lead</v>
      </c>
      <c r="H488" s="39" t="str">
        <f>IFERROR(INDEX(CampTypes,MATCH(I488,CampList,0)),"Unattributed")</f>
        <v>New</v>
      </c>
      <c r="I488" t="inlineStr">
        <is>
          <t>ABO | Natuf | Leads | Unit Franchise | India | Oct26 | V1</t>
        </is>
      </c>
      <c r="J488" t="inlineStr">
        <is>
          <t>ABO | Natuf | Leads | Unit Franchise | India | Oct26 | V1</t>
        </is>
      </c>
      <c r="K488" t="inlineStr">
        <is>
          <t>Direct (campaign tagged in CRM)</t>
        </is>
      </c>
      <c r="L488" t="inlineStr">
        <is>
          <t>Natuf | Broad | Tier1 + Growth Cities | Oct26 | V1</t>
        </is>
      </c>
      <c r="M488" t="inlineStr">
        <is>
          <t>Natuf | Broad | Tier1 + Growth Cities | Oct26 | V1</t>
        </is>
      </c>
      <c r="N488" t="inlineStr">
        <is>
          <t>Natuf | Reel | Brand Ambassador | Heard Of Owning A Cafe | V1</t>
        </is>
      </c>
      <c r="O488" t="inlineStr">
        <is>
          <t>In House Natuf</t>
        </is>
      </c>
      <c r="P488" t="inlineStr">
        <is>
          <t>Facebook</t>
        </is>
      </c>
      <c r="Q488" t="inlineStr">
        <is>
          <t>Omkar Navge</t>
        </is>
      </c>
      <c r="R488" t="inlineStr">
        <is>
          <t>Somya</t>
        </is>
      </c>
      <c r="S488" t="inlineStr">
        <is>
          <t>Not Interested</t>
        </is>
      </c>
      <c r="T488" t="inlineStr">
        <is>
          <t>Brahmapur</t>
        </is>
      </c>
      <c r="U488" t="inlineStr">
        <is>
          <t xml:space="preserve"> </t>
        </is>
      </c>
      <c r="V488" t="n">
        <v>2</v>
      </c>
      <c r="W488" t="n">
        <v>1</v>
      </c>
      <c r="X488" t="inlineStr">
        <is>
          <t>XXXXXX1965</t>
        </is>
      </c>
      <c r="Y488" s="72" t="n">
        <v>46326.52037037037</v>
      </c>
    </row>
    <row r="489">
      <c r="A489" s="39" t="inlineStr">
        <is>
          <t>6ae15ee9bfb4f24bc913ab36</t>
        </is>
      </c>
      <c r="B489" s="72" t="n">
        <v>46323.33556712963</v>
      </c>
      <c r="C489" s="70" t="n">
        <v>46323</v>
      </c>
      <c r="D489" t="inlineStr">
        <is>
          <t>2026-10</t>
        </is>
      </c>
      <c r="E489" t="inlineStr">
        <is>
          <t>Wk of 2026-10-26</t>
        </is>
      </c>
      <c r="F489" t="inlineStr">
        <is>
          <t>Attempt 1</t>
        </is>
      </c>
      <c r="G489" s="39" t="str">
        <f>IF(ISNUMBER(MATCH(F489,QualityStatuses,0)),"Quality Lead","Non-Quality Lead")</f>
        <v>Non-Quality Lead</v>
      </c>
      <c r="H489" s="39" t="str">
        <f>IFERROR(INDEX(CampTypes,MATCH(I489,CampList,0)),"Unattributed")</f>
        <v>New</v>
      </c>
      <c r="I489" t="inlineStr">
        <is>
          <t>ABO | Natuf | Leads | Unit Franchise | India | Oct26 | V1</t>
        </is>
      </c>
      <c r="J489" t="inlineStr">
        <is>
          <t>ABO | Natuf | Leads | Unit Franchise | India | Oct26 | V1</t>
        </is>
      </c>
      <c r="K489" t="inlineStr">
        <is>
          <t>Direct (campaign tagged in CRM)</t>
        </is>
      </c>
      <c r="L489" t="inlineStr">
        <is>
          <t>Natuf | Broad | Tier1 + Growth Cities | Oct26 | V1</t>
        </is>
      </c>
      <c r="M489" t="inlineStr">
        <is>
          <t>Natuf | Broad | Tier1 + Growth Cities | Oct26 | V1</t>
        </is>
      </c>
      <c r="N489" t="inlineStr">
        <is>
          <t>Natuf | Reel | Brand Ambassador | Heard Of Owning A Cafe | V1</t>
        </is>
      </c>
      <c r="O489" t="inlineStr">
        <is>
          <t>In House Natuf</t>
        </is>
      </c>
      <c r="P489" t="inlineStr">
        <is>
          <t>Facebook</t>
        </is>
      </c>
      <c r="Q489" t="inlineStr">
        <is>
          <t>Vikas Pathak</t>
        </is>
      </c>
      <c r="R489" t="inlineStr">
        <is>
          <t xml:space="preserve">Karan </t>
        </is>
      </c>
      <c r="S489" t="inlineStr">
        <is>
          <t>-</t>
        </is>
      </c>
      <c r="T489" t="inlineStr">
        <is>
          <t>Greater Noida West</t>
        </is>
      </c>
      <c r="U489" t="inlineStr">
        <is>
          <t xml:space="preserve"> </t>
        </is>
      </c>
      <c r="V489" t="n">
        <v>3</v>
      </c>
      <c r="W489" t="n">
        <v>2</v>
      </c>
      <c r="X489" t="inlineStr">
        <is>
          <t>XXXXXX2181</t>
        </is>
      </c>
      <c r="Y489" s="72" t="n">
        <v>46326.52037037037</v>
      </c>
    </row>
    <row r="490">
      <c r="A490" s="39" t="inlineStr">
        <is>
          <t>6ae15c5c120addcab7badffa</t>
        </is>
      </c>
      <c r="B490" s="72" t="n">
        <v>46323.32800925926</v>
      </c>
      <c r="C490" s="70" t="n">
        <v>46323</v>
      </c>
      <c r="D490" t="inlineStr">
        <is>
          <t>2026-10</t>
        </is>
      </c>
      <c r="E490" t="inlineStr">
        <is>
          <t>Wk of 2026-10-26</t>
        </is>
      </c>
      <c r="F490" t="inlineStr">
        <is>
          <t>Attempt 2</t>
        </is>
      </c>
      <c r="G490" s="39" t="str">
        <f>IF(ISNUMBER(MATCH(F490,QualityStatuses,0)),"Quality Lead","Non-Quality Lead")</f>
        <v>Non-Quality Lead</v>
      </c>
      <c r="H490" s="39" t="str">
        <f>IFERROR(INDEX(CampTypes,MATCH(I490,CampList,0)),"Unattributed")</f>
        <v>New</v>
      </c>
      <c r="I490" t="inlineStr">
        <is>
          <t>ABO | Natuf | Leads | Unit Franchise | India | Oct26 | V1</t>
        </is>
      </c>
      <c r="J490" t="inlineStr">
        <is>
          <t>ABO | Natuf | Leads | Unit Franchise | India | Oct26 | V1</t>
        </is>
      </c>
      <c r="K490" t="inlineStr">
        <is>
          <t>Direct (campaign tagged in CRM)</t>
        </is>
      </c>
      <c r="L490" t="inlineStr">
        <is>
          <t>Natuf | Investors | Tier1 + Growth Cities | Oct26 | V1</t>
        </is>
      </c>
      <c r="M490" t="inlineStr">
        <is>
          <t>Natuf | Investors | Tier1 + Growth Cities | Oct26 | V1</t>
        </is>
      </c>
      <c r="N490" t="inlineStr">
        <is>
          <t>Natuf | Reel | Brand Ambassador | Heard Of Owning A Cafe | V1</t>
        </is>
      </c>
      <c r="O490" t="inlineStr">
        <is>
          <t>In House Natuf</t>
        </is>
      </c>
      <c r="P490" t="inlineStr">
        <is>
          <t>Facebook</t>
        </is>
      </c>
      <c r="Q490" t="inlineStr">
        <is>
          <t>Vikas Pathak</t>
        </is>
      </c>
      <c r="R490" t="inlineStr">
        <is>
          <t>Anish kaundal</t>
        </is>
      </c>
      <c r="S490" t="inlineStr">
        <is>
          <t>-</t>
        </is>
      </c>
      <c r="T490" t="inlineStr">
        <is>
          <t>Delhi</t>
        </is>
      </c>
      <c r="U490" t="inlineStr">
        <is>
          <t xml:space="preserve"> </t>
        </is>
      </c>
      <c r="V490" t="n">
        <v>2</v>
      </c>
      <c r="W490" t="n">
        <v>1</v>
      </c>
      <c r="X490" t="inlineStr">
        <is>
          <t>XXXXXX3052</t>
        </is>
      </c>
      <c r="Y490" s="72" t="n">
        <v>46326.52037037037</v>
      </c>
    </row>
    <row r="491">
      <c r="A491" s="39" t="inlineStr">
        <is>
          <t>6ae156f6f9d57f60bf245cac</t>
        </is>
      </c>
      <c r="B491" s="72" t="n">
        <v>46323.31201388889</v>
      </c>
      <c r="C491" s="70" t="n">
        <v>46323</v>
      </c>
      <c r="D491" t="inlineStr">
        <is>
          <t>2026-10</t>
        </is>
      </c>
      <c r="E491" t="inlineStr">
        <is>
          <t>Wk of 2026-10-26</t>
        </is>
      </c>
      <c r="F491" t="inlineStr">
        <is>
          <t>Attempt 1</t>
        </is>
      </c>
      <c r="G491" s="39" t="str">
        <f>IF(ISNUMBER(MATCH(F491,QualityStatuses,0)),"Quality Lead","Non-Quality Lead")</f>
        <v>Non-Quality Lead</v>
      </c>
      <c r="H491" s="39" t="str">
        <f>IFERROR(INDEX(CampTypes,MATCH(I491,CampList,0)),"Unattributed")</f>
        <v>New</v>
      </c>
      <c r="I491" t="inlineStr">
        <is>
          <t>ABO | Natuf | Leads | Unit Franchise | India | Oct26 | V1</t>
        </is>
      </c>
      <c r="J491" t="inlineStr">
        <is>
          <t>ABO | Natuf | Leads | Unit Franchise | India | Oct26 | V1</t>
        </is>
      </c>
      <c r="K491" t="inlineStr">
        <is>
          <t>Direct (campaign tagged in CRM)</t>
        </is>
      </c>
      <c r="L491" t="inlineStr">
        <is>
          <t>Natuf | Broad | Tier1 + Growth Cities | Oct26 | V1</t>
        </is>
      </c>
      <c r="M491" t="inlineStr">
        <is>
          <t>Natuf | Broad | Tier1 + Growth Cities | Oct26 | V1</t>
        </is>
      </c>
      <c r="N491" t="inlineStr">
        <is>
          <t>Natuf | Reel | Brand Ambassador | Heard Of Owning A Cafe | V1</t>
        </is>
      </c>
      <c r="O491" t="inlineStr">
        <is>
          <t>In House Natuf</t>
        </is>
      </c>
      <c r="P491" t="inlineStr">
        <is>
          <t>Facebook</t>
        </is>
      </c>
      <c r="Q491" t="inlineStr">
        <is>
          <t>Omkar Navge</t>
        </is>
      </c>
      <c r="R491" t="inlineStr">
        <is>
          <t>Jasmine</t>
        </is>
      </c>
      <c r="S491" t="inlineStr">
        <is>
          <t>-</t>
        </is>
      </c>
      <c r="T491" t="inlineStr">
        <is>
          <t>Ranchi</t>
        </is>
      </c>
      <c r="U491" t="inlineStr">
        <is>
          <t xml:space="preserve"> </t>
        </is>
      </c>
      <c r="V491" t="n">
        <v>1</v>
      </c>
      <c r="W491" t="n">
        <v>1</v>
      </c>
      <c r="X491" t="inlineStr">
        <is>
          <t>XXXXXX8510</t>
        </is>
      </c>
      <c r="Y491" s="72" t="n">
        <v>46326.52037037037</v>
      </c>
    </row>
    <row r="492">
      <c r="A492" s="39" t="inlineStr">
        <is>
          <t>6ae14d498efa208b282de071</t>
        </is>
      </c>
      <c r="B492" s="72" t="n">
        <v>46323.28334490741</v>
      </c>
      <c r="C492" s="70" t="n">
        <v>46323</v>
      </c>
      <c r="D492" t="inlineStr">
        <is>
          <t>2026-10</t>
        </is>
      </c>
      <c r="E492" t="inlineStr">
        <is>
          <t>Wk of 2026-10-26</t>
        </is>
      </c>
      <c r="F492" t="inlineStr">
        <is>
          <t>Lost</t>
        </is>
      </c>
      <c r="G492" s="39" t="str">
        <f>IF(ISNUMBER(MATCH(F492,QualityStatuses,0)),"Quality Lead","Non-Quality Lead")</f>
        <v>Non-Quality Lead</v>
      </c>
      <c r="H492" s="39" t="str">
        <f>IFERROR(INDEX(CampTypes,MATCH(I492,CampList,0)),"Unattributed")</f>
        <v>New</v>
      </c>
      <c r="I492" t="inlineStr">
        <is>
          <t>ABO | Natuf | Leads | Master Franchise | India | Oct26 | V1</t>
        </is>
      </c>
      <c r="J492" t="inlineStr">
        <is>
          <t>ABO | Natuf | Leads | Master Franchise | India | Oct26 | V1</t>
        </is>
      </c>
      <c r="K492" t="inlineStr">
        <is>
          <t>Direct (campaign tagged in CRM)</t>
        </is>
      </c>
      <c r="L492" t="inlineStr">
        <is>
          <t>Natuf | Investors | Tier1 + Growth Cities | Oct26 | V1</t>
        </is>
      </c>
      <c r="M492" t="inlineStr">
        <is>
          <t>Natuf | Investors | Tier1 + Growth Cities | Oct26 | V1</t>
        </is>
      </c>
      <c r="N492" t="inlineStr">
        <is>
          <t>Natuf | Static | Become A Levantine Food | V1</t>
        </is>
      </c>
      <c r="O492" t="inlineStr">
        <is>
          <t>Natuf_MF</t>
        </is>
      </c>
      <c r="P492" t="inlineStr">
        <is>
          <t>Facebook</t>
        </is>
      </c>
      <c r="Q492" t="inlineStr">
        <is>
          <t>Marshal Malbari</t>
        </is>
      </c>
      <c r="R492" t="inlineStr">
        <is>
          <t>Aisha Rasalkar</t>
        </is>
      </c>
      <c r="S492" t="inlineStr">
        <is>
          <t>Junk</t>
        </is>
      </c>
      <c r="T492" t="inlineStr">
        <is>
          <t>Bk</t>
        </is>
      </c>
      <c r="U492" t="inlineStr">
        <is>
          <t xml:space="preserve"> </t>
        </is>
      </c>
      <c r="V492" t="n">
        <v>1</v>
      </c>
      <c r="W492" t="n">
        <v>1</v>
      </c>
      <c r="X492" t="inlineStr">
        <is>
          <t>XXXXXX2952</t>
        </is>
      </c>
      <c r="Y492" s="72" t="n">
        <v>46326.52037037037</v>
      </c>
    </row>
    <row r="493">
      <c r="A493" s="39" t="inlineStr">
        <is>
          <t>6ae147381ef42e8c03768320</t>
        </is>
      </c>
      <c r="B493" s="72" t="n">
        <v>46323.26537037037</v>
      </c>
      <c r="C493" s="70" t="n">
        <v>46323</v>
      </c>
      <c r="D493" t="inlineStr">
        <is>
          <t>2026-10</t>
        </is>
      </c>
      <c r="E493" t="inlineStr">
        <is>
          <t>Wk of 2026-10-26</t>
        </is>
      </c>
      <c r="F493" t="inlineStr">
        <is>
          <t>Attempt 2</t>
        </is>
      </c>
      <c r="G493" s="39" t="str">
        <f>IF(ISNUMBER(MATCH(F493,QualityStatuses,0)),"Quality Lead","Non-Quality Lead")</f>
        <v>Non-Quality Lead</v>
      </c>
      <c r="H493" s="39" t="str">
        <f>IFERROR(INDEX(CampTypes,MATCH(I493,CampList,0)),"Unattributed")</f>
        <v>New</v>
      </c>
      <c r="I493" t="inlineStr">
        <is>
          <t>ABO | Natuf | Leads | Master Franchise | India | Oct26 | V1</t>
        </is>
      </c>
      <c r="J493" t="inlineStr">
        <is>
          <t>ABO | Natuf | Leads | Master Franchise | India | Oct26 | V1</t>
        </is>
      </c>
      <c r="K493" t="inlineStr">
        <is>
          <t>Direct (campaign tagged in CRM)</t>
        </is>
      </c>
      <c r="L493" t="inlineStr">
        <is>
          <t>Natuf | Investors | Tier1 + Growth Cities | Oct26 | V1</t>
        </is>
      </c>
      <c r="M493" t="inlineStr">
        <is>
          <t>Natuf | Investors | Tier1 + Growth Cities | Oct26 | V1</t>
        </is>
      </c>
      <c r="N493" t="inlineStr">
        <is>
          <t>Natuf | Static | Become A Levantine Food | V1</t>
        </is>
      </c>
      <c r="O493" t="inlineStr">
        <is>
          <t>Natuf_MF</t>
        </is>
      </c>
      <c r="P493" t="inlineStr">
        <is>
          <t>Facebook</t>
        </is>
      </c>
      <c r="Q493" t="inlineStr">
        <is>
          <t>Marshal Malbari</t>
        </is>
      </c>
      <c r="R493" t="inlineStr">
        <is>
          <t>Vanita Joshi</t>
        </is>
      </c>
      <c r="S493" t="inlineStr">
        <is>
          <t>-</t>
        </is>
      </c>
      <c r="T493" t="inlineStr">
        <is>
          <t>Pryagraj</t>
        </is>
      </c>
      <c r="U493" t="inlineStr">
        <is>
          <t xml:space="preserve"> </t>
        </is>
      </c>
      <c r="V493" t="n">
        <v>2</v>
      </c>
      <c r="W493" t="n">
        <v>0</v>
      </c>
      <c r="X493" t="inlineStr">
        <is>
          <t>XXXXXX3657</t>
        </is>
      </c>
      <c r="Y493" s="72" t="n">
        <v>46326.52037037037</v>
      </c>
    </row>
    <row r="494">
      <c r="A494" s="39" t="inlineStr">
        <is>
          <t>6ae135d07971ba05093ff5f8</t>
        </is>
      </c>
      <c r="B494" s="72" t="n">
        <v>46323.2137962963</v>
      </c>
      <c r="C494" s="70" t="n">
        <v>46323</v>
      </c>
      <c r="D494" t="inlineStr">
        <is>
          <t>2026-10</t>
        </is>
      </c>
      <c r="E494" t="inlineStr">
        <is>
          <t>Wk of 2026-10-26</t>
        </is>
      </c>
      <c r="F494" t="inlineStr">
        <is>
          <t>Attempt 2</t>
        </is>
      </c>
      <c r="G494" s="39" t="str">
        <f>IF(ISNUMBER(MATCH(F494,QualityStatuses,0)),"Quality Lead","Non-Quality Lead")</f>
        <v>Non-Quality Lead</v>
      </c>
      <c r="H494" s="39" t="str">
        <f>IFERROR(INDEX(CampTypes,MATCH(I494,CampList,0)),"Unattributed")</f>
        <v>New</v>
      </c>
      <c r="I494" t="inlineStr">
        <is>
          <t>ABO | Natuf | Leads | Unit Franchise | India | Oct26 | V1</t>
        </is>
      </c>
      <c r="J494" t="inlineStr">
        <is>
          <t>ABO | Natuf | Leads | Unit Franchise | India | Oct26 | V1</t>
        </is>
      </c>
      <c r="K494" t="inlineStr">
        <is>
          <t>Direct (campaign tagged in CRM)</t>
        </is>
      </c>
      <c r="L494" t="inlineStr">
        <is>
          <t>Natuf | Business Owners | Tier1 + Growth Cities | Oct26 | V1</t>
        </is>
      </c>
      <c r="M494" t="inlineStr">
        <is>
          <t>Natuf | Business Owners | Tier1 + Growth Cities | Oct26 | V1</t>
        </is>
      </c>
      <c r="N494" t="inlineStr">
        <is>
          <t>Natuf | Reel | Brand Ambassador | Heard Of Owning A Cafe | V1</t>
        </is>
      </c>
      <c r="O494" t="inlineStr">
        <is>
          <t>In House Natuf</t>
        </is>
      </c>
      <c r="P494" t="inlineStr">
        <is>
          <t>Facebook</t>
        </is>
      </c>
      <c r="Q494" t="inlineStr">
        <is>
          <t>Marshal Malbari</t>
        </is>
      </c>
      <c r="R494" t="inlineStr">
        <is>
          <t>Vanita Joshi</t>
        </is>
      </c>
      <c r="S494" t="inlineStr">
        <is>
          <t>-</t>
        </is>
      </c>
      <c r="T494" t="inlineStr">
        <is>
          <t>Chhatrapati Sambhajinagar</t>
        </is>
      </c>
      <c r="U494" t="inlineStr">
        <is>
          <t xml:space="preserve"> </t>
        </is>
      </c>
      <c r="V494" t="n">
        <v>2</v>
      </c>
      <c r="W494" t="n">
        <v>0</v>
      </c>
      <c r="X494" t="inlineStr">
        <is>
          <t>XXXXXX4709</t>
        </is>
      </c>
      <c r="Y494" s="72" t="n">
        <v>46326.52037037037</v>
      </c>
    </row>
    <row r="495">
      <c r="A495" s="39" t="inlineStr">
        <is>
          <t>6ae135abc2b1b0d284735337</t>
        </is>
      </c>
      <c r="B495" s="72" t="n">
        <v>46323.21336805556</v>
      </c>
      <c r="C495" s="70" t="n">
        <v>46323</v>
      </c>
      <c r="D495" t="inlineStr">
        <is>
          <t>2026-10</t>
        </is>
      </c>
      <c r="E495" t="inlineStr">
        <is>
          <t>Wk of 2026-10-26</t>
        </is>
      </c>
      <c r="F495" t="inlineStr">
        <is>
          <t>Connected</t>
        </is>
      </c>
      <c r="G495" s="39" t="str">
        <f>IF(ISNUMBER(MATCH(F495,QualityStatuses,0)),"Quality Lead","Non-Quality Lead")</f>
        <v>Non-Quality Lead</v>
      </c>
      <c r="H495" s="39" t="str">
        <f>IFERROR(INDEX(CampTypes,MATCH(I495,CampList,0)),"Unattributed")</f>
        <v>New</v>
      </c>
      <c r="I495" t="inlineStr">
        <is>
          <t>ABO | Natuf | Leads | Unit Franchise | India | Oct26 | V1</t>
        </is>
      </c>
      <c r="J495" t="inlineStr">
        <is>
          <t>ABO | Natuf | Leads | Unit Franchise | India | Oct26 | V1</t>
        </is>
      </c>
      <c r="K495" t="inlineStr">
        <is>
          <t>Direct (campaign tagged in CRM)</t>
        </is>
      </c>
      <c r="L495" t="inlineStr">
        <is>
          <t>Natuf | Business Owners | Tier1 + Growth Cities | Oct26 | V1</t>
        </is>
      </c>
      <c r="M495" t="inlineStr">
        <is>
          <t>Natuf | Business Owners | Tier1 + Growth Cities | Oct26 | V1</t>
        </is>
      </c>
      <c r="N495" t="inlineStr">
        <is>
          <t>Natuf | Reel | Brand Ambassador | Heard Of Owning A Cafe | V1</t>
        </is>
      </c>
      <c r="O495" t="inlineStr">
        <is>
          <t>In House Natuf</t>
        </is>
      </c>
      <c r="P495" t="inlineStr">
        <is>
          <t>Facebook</t>
        </is>
      </c>
      <c r="Q495" t="inlineStr">
        <is>
          <t>Omkar Navge</t>
        </is>
      </c>
      <c r="R495" t="inlineStr">
        <is>
          <t>Shambhavi</t>
        </is>
      </c>
      <c r="S495" t="inlineStr">
        <is>
          <t>-</t>
        </is>
      </c>
      <c r="T495" t="inlineStr">
        <is>
          <t>Bhubaneswar</t>
        </is>
      </c>
      <c r="U495" t="inlineStr">
        <is>
          <t xml:space="preserve"> </t>
        </is>
      </c>
      <c r="V495" t="n">
        <v>8</v>
      </c>
      <c r="W495" t="n">
        <v>2</v>
      </c>
      <c r="X495" t="inlineStr">
        <is>
          <t>XXXXXX5520</t>
        </is>
      </c>
      <c r="Y495" s="72" t="n">
        <v>46326.52037037037</v>
      </c>
    </row>
    <row r="496">
      <c r="A496" s="39" t="inlineStr">
        <is>
          <t>6ae12db08910e89ed9c0930c</t>
        </is>
      </c>
      <c r="B496" s="72" t="n">
        <v>46323.18972222223</v>
      </c>
      <c r="C496" s="70" t="n">
        <v>46323</v>
      </c>
      <c r="D496" t="inlineStr">
        <is>
          <t>2026-10</t>
        </is>
      </c>
      <c r="E496" t="inlineStr">
        <is>
          <t>Wk of 2026-10-26</t>
        </is>
      </c>
      <c r="F496" t="inlineStr">
        <is>
          <t>Attempt 1</t>
        </is>
      </c>
      <c r="G496" s="39" t="str">
        <f>IF(ISNUMBER(MATCH(F496,QualityStatuses,0)),"Quality Lead","Non-Quality Lead")</f>
        <v>Non-Quality Lead</v>
      </c>
      <c r="H496" s="39" t="str">
        <f>IFERROR(INDEX(CampTypes,MATCH(I496,CampList,0)),"Unattributed")</f>
        <v>New</v>
      </c>
      <c r="I496" t="inlineStr">
        <is>
          <t>ABO | Natuf | Leads | Unit Franchise | India | Oct26 | V1</t>
        </is>
      </c>
      <c r="J496" t="inlineStr">
        <is>
          <t>ABO | Natuf | Leads | Unit Franchise | India | Oct26 | V1</t>
        </is>
      </c>
      <c r="K496" t="inlineStr">
        <is>
          <t>Direct (campaign tagged in CRM)</t>
        </is>
      </c>
      <c r="L496" t="inlineStr">
        <is>
          <t>Natuf | LAL 1% | India | Jul26 | V1</t>
        </is>
      </c>
      <c r="M496" t="inlineStr">
        <is>
          <t>Natuf | LAL 1% | India | Jul26 | V1</t>
        </is>
      </c>
      <c r="N496" t="inlineStr">
        <is>
          <t>Natuf | Reel | Brand Ambassador | Heard Of Owning A Cafe | V1</t>
        </is>
      </c>
      <c r="O496" t="inlineStr">
        <is>
          <t>In House Natuf</t>
        </is>
      </c>
      <c r="P496" t="inlineStr">
        <is>
          <t>Facebook</t>
        </is>
      </c>
      <c r="Q496" t="inlineStr">
        <is>
          <t>Marshal Malbari</t>
        </is>
      </c>
      <c r="R496" t="inlineStr">
        <is>
          <t>Rudresh Thorat</t>
        </is>
      </c>
      <c r="S496" t="inlineStr">
        <is>
          <t>-</t>
        </is>
      </c>
      <c r="T496" t="inlineStr">
        <is>
          <t>Chandigarh</t>
        </is>
      </c>
      <c r="U496" t="inlineStr">
        <is>
          <t xml:space="preserve"> </t>
        </is>
      </c>
      <c r="V496" t="n">
        <v>1</v>
      </c>
      <c r="W496" t="n">
        <v>0</v>
      </c>
      <c r="X496" t="inlineStr">
        <is>
          <t>XXXXXX0336</t>
        </is>
      </c>
      <c r="Y496" s="72" t="n">
        <v>46326.52037037037</v>
      </c>
    </row>
    <row r="497">
      <c r="A497" s="39" t="inlineStr">
        <is>
          <t>6ae11923dd5e66dab336fb97</t>
        </is>
      </c>
      <c r="B497" s="72" t="n">
        <v>46323.12883101852</v>
      </c>
      <c r="C497" s="70" t="n">
        <v>46323</v>
      </c>
      <c r="D497" t="inlineStr">
        <is>
          <t>2026-10</t>
        </is>
      </c>
      <c r="E497" t="inlineStr">
        <is>
          <t>Wk of 2026-10-26</t>
        </is>
      </c>
      <c r="F497" t="inlineStr">
        <is>
          <t>Attempt 1</t>
        </is>
      </c>
      <c r="G497" s="39" t="str">
        <f>IF(ISNUMBER(MATCH(F497,QualityStatuses,0)),"Quality Lead","Non-Quality Lead")</f>
        <v>Non-Quality Lead</v>
      </c>
      <c r="H497" s="39" t="str">
        <f>IFERROR(INDEX(CampTypes,MATCH(I497,CampList,0)),"Unattributed")</f>
        <v>New</v>
      </c>
      <c r="I497" t="inlineStr">
        <is>
          <t>ABO | Natuf | Leads | Unit Franchise | India | Oct26 | V1</t>
        </is>
      </c>
      <c r="J497" t="inlineStr">
        <is>
          <t>ABO | Natuf | Leads | Unit Franchise | India | Oct26 | V1</t>
        </is>
      </c>
      <c r="K497" t="inlineStr">
        <is>
          <t>Direct (campaign tagged in CRM)</t>
        </is>
      </c>
      <c r="L497" t="inlineStr">
        <is>
          <t>Natuf | Broad | Tier1 + Growth Cities | Oct26 | V1</t>
        </is>
      </c>
      <c r="M497" t="inlineStr">
        <is>
          <t>Natuf | Broad | Tier1 + Growth Cities | Oct26 | V1</t>
        </is>
      </c>
      <c r="N497" t="inlineStr">
        <is>
          <t>Natuf | Reel | Brand Ambassador | Heard Of Owning A Cafe | V1</t>
        </is>
      </c>
      <c r="O497" t="inlineStr">
        <is>
          <t>In House Natuf</t>
        </is>
      </c>
      <c r="P497" t="inlineStr">
        <is>
          <t>Facebook</t>
        </is>
      </c>
      <c r="Q497" t="inlineStr">
        <is>
          <t>Omkar Navge</t>
        </is>
      </c>
      <c r="R497" t="inlineStr">
        <is>
          <t>Somya</t>
        </is>
      </c>
      <c r="S497" t="inlineStr">
        <is>
          <t>-</t>
        </is>
      </c>
      <c r="T497" t="inlineStr">
        <is>
          <t>Bhopal</t>
        </is>
      </c>
      <c r="U497" t="inlineStr">
        <is>
          <t xml:space="preserve"> </t>
        </is>
      </c>
      <c r="V497" t="n">
        <v>1</v>
      </c>
      <c r="W497" t="n">
        <v>0</v>
      </c>
      <c r="X497" t="inlineStr">
        <is>
          <t>XXXXXX0574</t>
        </is>
      </c>
      <c r="Y497" s="72" t="n">
        <v>46326.52037037037</v>
      </c>
    </row>
    <row r="498">
      <c r="A498" s="39" t="inlineStr">
        <is>
          <t>6ae1149e568332145b287142</t>
        </is>
      </c>
      <c r="B498" s="72" t="n">
        <v>46323.11543981481</v>
      </c>
      <c r="C498" s="70" t="n">
        <v>46323</v>
      </c>
      <c r="D498" t="inlineStr">
        <is>
          <t>2026-10</t>
        </is>
      </c>
      <c r="E498" t="inlineStr">
        <is>
          <t>Wk of 2026-10-26</t>
        </is>
      </c>
      <c r="F498" t="inlineStr">
        <is>
          <t>Attempt 3</t>
        </is>
      </c>
      <c r="G498" s="39" t="str">
        <f>IF(ISNUMBER(MATCH(F498,QualityStatuses,0)),"Quality Lead","Non-Quality Lead")</f>
        <v>Non-Quality Lead</v>
      </c>
      <c r="H498" s="39" t="str">
        <f>IFERROR(INDEX(CampTypes,MATCH(I498,CampList,0)),"Unattributed")</f>
        <v>New</v>
      </c>
      <c r="I498" t="inlineStr">
        <is>
          <t>ABO | Natuf | Leads | Unit Franchise | India | Oct26 | V1</t>
        </is>
      </c>
      <c r="J498" t="inlineStr">
        <is>
          <t>ABO | Natuf | Leads | Unit Franchise | India | Oct26 | V1</t>
        </is>
      </c>
      <c r="K498" t="inlineStr">
        <is>
          <t>Direct (campaign tagged in CRM)</t>
        </is>
      </c>
      <c r="L498" t="inlineStr">
        <is>
          <t>Natuf | Investors | Tier1 + Growth Cities | Oct26 | V1</t>
        </is>
      </c>
      <c r="M498" t="inlineStr">
        <is>
          <t>Natuf | Investors | Tier1 + Growth Cities | Oct26 | V1</t>
        </is>
      </c>
      <c r="N498" t="inlineStr">
        <is>
          <t>Natuf | Reel | Brand Ambassador | Heard Of Owning A Cafe | V1</t>
        </is>
      </c>
      <c r="O498" t="inlineStr">
        <is>
          <t>In House Natuf</t>
        </is>
      </c>
      <c r="P498" t="inlineStr">
        <is>
          <t>Facebook</t>
        </is>
      </c>
      <c r="Q498" t="inlineStr">
        <is>
          <t>Marshal Malbari</t>
        </is>
      </c>
      <c r="R498" t="inlineStr">
        <is>
          <t>Rinkita Virvani</t>
        </is>
      </c>
      <c r="S498" t="inlineStr">
        <is>
          <t>-</t>
        </is>
      </c>
      <c r="T498" t="inlineStr">
        <is>
          <t>Mumbai</t>
        </is>
      </c>
      <c r="U498" t="inlineStr">
        <is>
          <t xml:space="preserve"> </t>
        </is>
      </c>
      <c r="V498" t="n">
        <v>3</v>
      </c>
      <c r="W498" t="n">
        <v>0</v>
      </c>
      <c r="X498" t="inlineStr">
        <is>
          <t>XXXXXX8959</t>
        </is>
      </c>
      <c r="Y498" s="72" t="n">
        <v>46326.52037037037</v>
      </c>
    </row>
    <row r="499">
      <c r="A499" s="39" t="inlineStr">
        <is>
          <t>6ae10e89623d9ccae7c01636</t>
        </is>
      </c>
      <c r="B499" s="72" t="n">
        <v>46323.09741898148</v>
      </c>
      <c r="C499" s="70" t="n">
        <v>46323</v>
      </c>
      <c r="D499" t="inlineStr">
        <is>
          <t>2026-10</t>
        </is>
      </c>
      <c r="E499" t="inlineStr">
        <is>
          <t>Wk of 2026-10-26</t>
        </is>
      </c>
      <c r="F499" t="inlineStr">
        <is>
          <t>Attempt 1</t>
        </is>
      </c>
      <c r="G499" s="39" t="str">
        <f>IF(ISNUMBER(MATCH(F499,QualityStatuses,0)),"Quality Lead","Non-Quality Lead")</f>
        <v>Non-Quality Lead</v>
      </c>
      <c r="H499" s="39" t="str">
        <f>IFERROR(INDEX(CampTypes,MATCH(I499,CampList,0)),"Unattributed")</f>
        <v>New</v>
      </c>
      <c r="I499" t="inlineStr">
        <is>
          <t>ABO | Natuf | Leads | Unit Franchise | India | Oct26 | V1</t>
        </is>
      </c>
      <c r="J499" t="inlineStr">
        <is>
          <t>ABO | Natuf | Leads | Unit Franchise | India | Oct26 | V1</t>
        </is>
      </c>
      <c r="K499" t="inlineStr">
        <is>
          <t>Direct (campaign tagged in CRM)</t>
        </is>
      </c>
      <c r="L499" t="inlineStr">
        <is>
          <t>Natuf | Investors | Tier1 + Growth Cities | Oct26 | V1</t>
        </is>
      </c>
      <c r="M499" t="inlineStr">
        <is>
          <t>Natuf | Investors | Tier1 + Growth Cities | Oct26 | V1</t>
        </is>
      </c>
      <c r="N499" t="inlineStr">
        <is>
          <t>Natuf | Reel | Brand Ambassador | Heard Of Owning A Cafe | V1</t>
        </is>
      </c>
      <c r="O499" t="inlineStr">
        <is>
          <t>In House Natuf</t>
        </is>
      </c>
      <c r="P499" t="inlineStr">
        <is>
          <t>Facebook</t>
        </is>
      </c>
      <c r="Q499" t="inlineStr">
        <is>
          <t>Omkar Navge</t>
        </is>
      </c>
      <c r="R499" t="inlineStr">
        <is>
          <t>Shambhavi</t>
        </is>
      </c>
      <c r="S499" t="inlineStr">
        <is>
          <t>-</t>
        </is>
      </c>
      <c r="T499" t="inlineStr">
        <is>
          <t>Belagavi</t>
        </is>
      </c>
      <c r="U499" t="inlineStr">
        <is>
          <t xml:space="preserve"> </t>
        </is>
      </c>
      <c r="V499" t="n">
        <v>1</v>
      </c>
      <c r="W499" t="n">
        <v>0</v>
      </c>
      <c r="X499" t="inlineStr">
        <is>
          <t>XXXXXX7108</t>
        </is>
      </c>
      <c r="Y499" s="72" t="n">
        <v>46326.52037037037</v>
      </c>
    </row>
    <row r="500">
      <c r="A500" s="39" t="inlineStr">
        <is>
          <t>6ae10333f99f5df8ba72f3c4</t>
        </is>
      </c>
      <c r="B500" s="72" t="n">
        <v>46323.06383101852</v>
      </c>
      <c r="C500" s="70" t="n">
        <v>46323</v>
      </c>
      <c r="D500" t="inlineStr">
        <is>
          <t>2026-10</t>
        </is>
      </c>
      <c r="E500" t="inlineStr">
        <is>
          <t>Wk of 2026-10-26</t>
        </is>
      </c>
      <c r="F500" t="inlineStr">
        <is>
          <t>Attempt 1</t>
        </is>
      </c>
      <c r="G500" s="39" t="str">
        <f>IF(ISNUMBER(MATCH(F500,QualityStatuses,0)),"Quality Lead","Non-Quality Lead")</f>
        <v>Non-Quality Lead</v>
      </c>
      <c r="H500" s="39" t="str">
        <f>IFERROR(INDEX(CampTypes,MATCH(I500,CampList,0)),"Unattributed")</f>
        <v>New</v>
      </c>
      <c r="I500" t="inlineStr">
        <is>
          <t>ABO | Natuf | Leads | Unit Franchise | India | Oct26 | V1</t>
        </is>
      </c>
      <c r="J500" t="inlineStr">
        <is>
          <t>ABO | Natuf | Leads | Unit Franchise | India | Oct26 | V1</t>
        </is>
      </c>
      <c r="K500" t="inlineStr">
        <is>
          <t>Direct (campaign tagged in CRM)</t>
        </is>
      </c>
      <c r="L500" t="inlineStr">
        <is>
          <t>Natuf | Investors | Tier1 + Growth Cities | Oct26 | V1</t>
        </is>
      </c>
      <c r="M500" t="inlineStr">
        <is>
          <t>Natuf | Investors | Tier1 + Growth Cities | Oct26 | V1</t>
        </is>
      </c>
      <c r="N500" t="inlineStr">
        <is>
          <t>Natuf | Reel | Brand Ambassador | Heard Of Owning A Cafe | V1</t>
        </is>
      </c>
      <c r="O500" t="inlineStr">
        <is>
          <t>In House Natuf</t>
        </is>
      </c>
      <c r="P500" t="inlineStr">
        <is>
          <t>Facebook</t>
        </is>
      </c>
      <c r="Q500" t="inlineStr">
        <is>
          <t>Marshal Malbari</t>
        </is>
      </c>
      <c r="R500" t="inlineStr">
        <is>
          <t>Pammi Roy</t>
        </is>
      </c>
      <c r="S500" t="inlineStr">
        <is>
          <t>-</t>
        </is>
      </c>
      <c r="T500" t="inlineStr">
        <is>
          <t>Nashik</t>
        </is>
      </c>
      <c r="U500" t="inlineStr">
        <is>
          <t xml:space="preserve"> </t>
        </is>
      </c>
      <c r="V500" t="n">
        <v>1</v>
      </c>
      <c r="W500" t="n">
        <v>1</v>
      </c>
      <c r="X500" t="inlineStr">
        <is>
          <t>XXXXXX1527</t>
        </is>
      </c>
      <c r="Y500" s="72" t="n">
        <v>46326.52037037037</v>
      </c>
    </row>
    <row r="501">
      <c r="A501" s="39" t="inlineStr">
        <is>
          <t>6ae0fffa35013ef082cb709a</t>
        </is>
      </c>
      <c r="B501" s="72" t="n">
        <v>46323.05428240741</v>
      </c>
      <c r="C501" s="70" t="n">
        <v>46323</v>
      </c>
      <c r="D501" t="inlineStr">
        <is>
          <t>2026-10</t>
        </is>
      </c>
      <c r="E501" t="inlineStr">
        <is>
          <t>Wk of 2026-10-26</t>
        </is>
      </c>
      <c r="F501" t="inlineStr">
        <is>
          <t>Attempt 1</t>
        </is>
      </c>
      <c r="G501" s="39" t="str">
        <f>IF(ISNUMBER(MATCH(F501,QualityStatuses,0)),"Quality Lead","Non-Quality Lead")</f>
        <v>Non-Quality Lead</v>
      </c>
      <c r="H501" s="39" t="str">
        <f>IFERROR(INDEX(CampTypes,MATCH(I501,CampList,0)),"Unattributed")</f>
        <v>New</v>
      </c>
      <c r="I501" t="inlineStr">
        <is>
          <t>ABO | Natuf | Leads | Unit Franchise | India | Oct26 | V1</t>
        </is>
      </c>
      <c r="J501" t="inlineStr">
        <is>
          <t>ABO | Natuf | Leads | Unit Franchise | India | Oct26 | V1</t>
        </is>
      </c>
      <c r="K501" t="inlineStr">
        <is>
          <t>Direct (campaign tagged in CRM)</t>
        </is>
      </c>
      <c r="L501" t="inlineStr">
        <is>
          <t>Natuf | Business Owners | Tier1 + Growth Cities | Oct26 | V1</t>
        </is>
      </c>
      <c r="M501" t="inlineStr">
        <is>
          <t>Natuf | Business Owners | Tier1 + Growth Cities | Oct26 | V1</t>
        </is>
      </c>
      <c r="N501" t="inlineStr">
        <is>
          <t>Natuf | Reel | Brand Ambassador | Heard Of Owning A Cafe | V1</t>
        </is>
      </c>
      <c r="O501" t="inlineStr">
        <is>
          <t>In House Natuf</t>
        </is>
      </c>
      <c r="P501" t="inlineStr">
        <is>
          <t>Facebook</t>
        </is>
      </c>
      <c r="Q501" t="inlineStr">
        <is>
          <t>Omkar Navge</t>
        </is>
      </c>
      <c r="R501" t="inlineStr">
        <is>
          <t>Jasmine</t>
        </is>
      </c>
      <c r="S501" t="inlineStr">
        <is>
          <t>-</t>
        </is>
      </c>
      <c r="T501" t="inlineStr">
        <is>
          <t>Ghaziabad</t>
        </is>
      </c>
      <c r="U501" t="inlineStr">
        <is>
          <t xml:space="preserve"> </t>
        </is>
      </c>
      <c r="V501" t="n">
        <v>1</v>
      </c>
      <c r="W501" t="n">
        <v>1</v>
      </c>
      <c r="X501" t="inlineStr">
        <is>
          <t>XXXXXX5400</t>
        </is>
      </c>
      <c r="Y501" s="72" t="n">
        <v>46326.52037037037</v>
      </c>
    </row>
    <row r="502">
      <c r="A502" s="39" t="inlineStr">
        <is>
          <t>6ae0ff353faf493efe3b675c</t>
        </is>
      </c>
      <c r="B502" s="72" t="n">
        <v>46323.05200231481</v>
      </c>
      <c r="C502" s="70" t="n">
        <v>46323</v>
      </c>
      <c r="D502" t="inlineStr">
        <is>
          <t>2026-10</t>
        </is>
      </c>
      <c r="E502" t="inlineStr">
        <is>
          <t>Wk of 2026-10-26</t>
        </is>
      </c>
      <c r="F502" t="inlineStr">
        <is>
          <t>Lost</t>
        </is>
      </c>
      <c r="G502" s="39" t="str">
        <f>IF(ISNUMBER(MATCH(F502,QualityStatuses,0)),"Quality Lead","Non-Quality Lead")</f>
        <v>Non-Quality Lead</v>
      </c>
      <c r="H502" s="39" t="str">
        <f>IFERROR(INDEX(CampTypes,MATCH(I502,CampList,0)),"Unattributed")</f>
        <v>New</v>
      </c>
      <c r="I502" t="inlineStr">
        <is>
          <t>ABO | Natuf | Leads | Unit Franchise | India | Oct26 | V1</t>
        </is>
      </c>
      <c r="J502" t="inlineStr">
        <is>
          <t>ABO | Natuf | Leads | Unit Franchise | India | Oct26 | V1</t>
        </is>
      </c>
      <c r="K502" t="inlineStr">
        <is>
          <t>Direct (campaign tagged in CRM)</t>
        </is>
      </c>
      <c r="L502" t="inlineStr">
        <is>
          <t>Natuf | Broad | Tier1 + Growth Cities | Oct26 | V1</t>
        </is>
      </c>
      <c r="M502" t="inlineStr">
        <is>
          <t>Natuf | Broad | Tier1 + Growth Cities | Oct26 | V1</t>
        </is>
      </c>
      <c r="N502" t="inlineStr">
        <is>
          <t>Natuf | Reel | Brand Ambassador | Heard Of Owning A Cafe | V1</t>
        </is>
      </c>
      <c r="O502" t="inlineStr">
        <is>
          <t>In House Natuf</t>
        </is>
      </c>
      <c r="P502" t="inlineStr">
        <is>
          <t>Facebook</t>
        </is>
      </c>
      <c r="Q502" t="inlineStr">
        <is>
          <t>Marshal Malbari</t>
        </is>
      </c>
      <c r="R502" t="inlineStr">
        <is>
          <t>Aisha Rasalkar</t>
        </is>
      </c>
      <c r="S502" t="inlineStr">
        <is>
          <t>Not Interested</t>
        </is>
      </c>
      <c r="T502" t="inlineStr">
        <is>
          <t>Mumbai</t>
        </is>
      </c>
      <c r="U502" t="inlineStr">
        <is>
          <t xml:space="preserve"> </t>
        </is>
      </c>
      <c r="V502" t="n">
        <v>2</v>
      </c>
      <c r="W502" t="n">
        <v>1</v>
      </c>
      <c r="X502" t="inlineStr">
        <is>
          <t>XXXXXX5755</t>
        </is>
      </c>
      <c r="Y502" s="72" t="n">
        <v>46326.52037037037</v>
      </c>
    </row>
    <row r="503">
      <c r="A503" s="39" t="inlineStr">
        <is>
          <t>6ae0fd56fffef40c18a63745</t>
        </is>
      </c>
      <c r="B503" s="72" t="n">
        <v>46323.04645833333</v>
      </c>
      <c r="C503" s="70" t="n">
        <v>46323</v>
      </c>
      <c r="D503" t="inlineStr">
        <is>
          <t>2026-10</t>
        </is>
      </c>
      <c r="E503" t="inlineStr">
        <is>
          <t>Wk of 2026-10-26</t>
        </is>
      </c>
      <c r="F503" t="inlineStr">
        <is>
          <t>Attempt 1</t>
        </is>
      </c>
      <c r="G503" s="39" t="str">
        <f>IF(ISNUMBER(MATCH(F503,QualityStatuses,0)),"Quality Lead","Non-Quality Lead")</f>
        <v>Non-Quality Lead</v>
      </c>
      <c r="H503" s="39" t="str">
        <f>IFERROR(INDEX(CampTypes,MATCH(I503,CampList,0)),"Unattributed")</f>
        <v>New</v>
      </c>
      <c r="I503" t="inlineStr">
        <is>
          <t>ABO | Natuf | Leads | Unit Franchise | India | Oct26 | V1</t>
        </is>
      </c>
      <c r="J503" t="inlineStr">
        <is>
          <t>ABO | Natuf | Leads | Unit Franchise | India | Oct26 | V1</t>
        </is>
      </c>
      <c r="K503" t="inlineStr">
        <is>
          <t>Direct (campaign tagged in CRM)</t>
        </is>
      </c>
      <c r="L503" t="inlineStr">
        <is>
          <t>Natuf | Investors | Tier1 + Growth Cities | Oct26 | V1</t>
        </is>
      </c>
      <c r="M503" t="inlineStr">
        <is>
          <t>Natuf | Investors | Tier1 + Growth Cities | Oct26 | V1</t>
        </is>
      </c>
      <c r="N503" t="inlineStr">
        <is>
          <t>Natuf | Reel | Brand Ambassador | Heard Of Owning A Cafe | V1</t>
        </is>
      </c>
      <c r="O503" t="inlineStr">
        <is>
          <t>In House Natuf</t>
        </is>
      </c>
      <c r="P503" t="inlineStr">
        <is>
          <t>Facebook</t>
        </is>
      </c>
      <c r="Q503" t="inlineStr">
        <is>
          <t>Omkar Navge</t>
        </is>
      </c>
      <c r="R503" t="inlineStr">
        <is>
          <t>Shambhavi</t>
        </is>
      </c>
      <c r="S503" t="inlineStr">
        <is>
          <t>-</t>
        </is>
      </c>
      <c r="T503" t="inlineStr">
        <is>
          <t>Patna</t>
        </is>
      </c>
      <c r="U503" t="inlineStr">
        <is>
          <t xml:space="preserve"> </t>
        </is>
      </c>
      <c r="V503" t="n">
        <v>1</v>
      </c>
      <c r="W503" t="n">
        <v>0</v>
      </c>
      <c r="X503" t="inlineStr">
        <is>
          <t>XXXXXX5525</t>
        </is>
      </c>
      <c r="Y503" s="72" t="n">
        <v>46326.52037037037</v>
      </c>
    </row>
    <row r="504">
      <c r="A504" s="39" t="inlineStr">
        <is>
          <t>6ae0f97b67d1fd28ab0d92af</t>
        </is>
      </c>
      <c r="B504" s="72" t="n">
        <v>46323.03503472222</v>
      </c>
      <c r="C504" s="70" t="n">
        <v>46323</v>
      </c>
      <c r="D504" t="inlineStr">
        <is>
          <t>2026-10</t>
        </is>
      </c>
      <c r="E504" t="inlineStr">
        <is>
          <t>Wk of 2026-10-26</t>
        </is>
      </c>
      <c r="F504" t="inlineStr">
        <is>
          <t>Attempt 1</t>
        </is>
      </c>
      <c r="G504" s="39" t="str">
        <f>IF(ISNUMBER(MATCH(F504,QualityStatuses,0)),"Quality Lead","Non-Quality Lead")</f>
        <v>Non-Quality Lead</v>
      </c>
      <c r="H504" s="39" t="str">
        <f>IFERROR(INDEX(CampTypes,MATCH(I504,CampList,0)),"Unattributed")</f>
        <v>New</v>
      </c>
      <c r="I504" t="inlineStr">
        <is>
          <t>ABO | Natuf | Leads | Unit Franchise | India | Oct26 | V1</t>
        </is>
      </c>
      <c r="J504" t="inlineStr">
        <is>
          <t>ABO | Natuf | Leads | Unit Franchise | India | Oct26 | V1</t>
        </is>
      </c>
      <c r="K504" t="inlineStr">
        <is>
          <t>Direct (campaign tagged in CRM)</t>
        </is>
      </c>
      <c r="L504" t="inlineStr">
        <is>
          <t>Natuf | Business Owners | Tier1 + Growth Cities | Oct26 | V1</t>
        </is>
      </c>
      <c r="M504" t="inlineStr">
        <is>
          <t>Natuf | Business Owners | Tier1 + Growth Cities | Oct26 | V1</t>
        </is>
      </c>
      <c r="N504" t="inlineStr">
        <is>
          <t>Natuf | Reel | Brand Ambassador | Heard Of Owning A Cafe | V1</t>
        </is>
      </c>
      <c r="O504" t="inlineStr">
        <is>
          <t>In House Natuf</t>
        </is>
      </c>
      <c r="P504" t="inlineStr">
        <is>
          <t>Facebook</t>
        </is>
      </c>
      <c r="Q504" t="inlineStr">
        <is>
          <t>Omkar Navge</t>
        </is>
      </c>
      <c r="R504" t="inlineStr">
        <is>
          <t>Jasmine</t>
        </is>
      </c>
      <c r="S504" t="inlineStr">
        <is>
          <t>-</t>
        </is>
      </c>
      <c r="T504" t="inlineStr">
        <is>
          <t>Yes</t>
        </is>
      </c>
      <c r="U504" t="inlineStr">
        <is>
          <t xml:space="preserve"> </t>
        </is>
      </c>
      <c r="V504" t="n">
        <v>1</v>
      </c>
      <c r="W504" t="n">
        <v>0</v>
      </c>
      <c r="X504" t="inlineStr">
        <is>
          <t>XXXXXX2356</t>
        </is>
      </c>
      <c r="Y504" s="72" t="n">
        <v>46326.52037037037</v>
      </c>
    </row>
    <row r="505">
      <c r="A505" s="39" t="inlineStr">
        <is>
          <t>6ae0f600dc60c7ee00ea3cb0</t>
        </is>
      </c>
      <c r="B505" s="72" t="n">
        <v>46323.02472222222</v>
      </c>
      <c r="C505" s="70" t="n">
        <v>46323</v>
      </c>
      <c r="D505" t="inlineStr">
        <is>
          <t>2026-10</t>
        </is>
      </c>
      <c r="E505" t="inlineStr">
        <is>
          <t>Wk of 2026-10-26</t>
        </is>
      </c>
      <c r="F505" t="inlineStr">
        <is>
          <t>Attempt 1</t>
        </is>
      </c>
      <c r="G505" s="39" t="str">
        <f>IF(ISNUMBER(MATCH(F505,QualityStatuses,0)),"Quality Lead","Non-Quality Lead")</f>
        <v>Non-Quality Lead</v>
      </c>
      <c r="H505" s="39" t="str">
        <f>IFERROR(INDEX(CampTypes,MATCH(I505,CampList,0)),"Unattributed")</f>
        <v>New</v>
      </c>
      <c r="I505" t="inlineStr">
        <is>
          <t>ABO | Natuf | Leads | Unit Franchise | India | Oct26 | V1</t>
        </is>
      </c>
      <c r="J505" t="inlineStr">
        <is>
          <t>ABO | Natuf | Leads | Unit Franchise | India | Oct26 | V1</t>
        </is>
      </c>
      <c r="K505" t="inlineStr">
        <is>
          <t>Direct (campaign tagged in CRM)</t>
        </is>
      </c>
      <c r="L505" t="inlineStr">
        <is>
          <t>Natuf | Investors | Tier1 + Growth Cities | Oct26 | V1</t>
        </is>
      </c>
      <c r="M505" t="inlineStr">
        <is>
          <t>Natuf | Investors | Tier1 + Growth Cities | Oct26 | V1</t>
        </is>
      </c>
      <c r="N505" t="inlineStr">
        <is>
          <t>Natuf | Reel | Brand Ambassador | Heard Of Owning A Cafe | V1</t>
        </is>
      </c>
      <c r="O505" t="inlineStr">
        <is>
          <t>In House Natuf</t>
        </is>
      </c>
      <c r="P505" t="inlineStr">
        <is>
          <t>Facebook</t>
        </is>
      </c>
      <c r="Q505" t="inlineStr">
        <is>
          <t>Vikas Pathak</t>
        </is>
      </c>
      <c r="R505" t="inlineStr">
        <is>
          <t>Hriday Jindal</t>
        </is>
      </c>
      <c r="S505" t="inlineStr">
        <is>
          <t>-</t>
        </is>
      </c>
      <c r="T505" t="inlineStr">
        <is>
          <t>Pune</t>
        </is>
      </c>
      <c r="U505" t="inlineStr">
        <is>
          <t xml:space="preserve"> </t>
        </is>
      </c>
      <c r="V505" t="n">
        <v>2</v>
      </c>
      <c r="W505" t="n">
        <v>0</v>
      </c>
      <c r="X505" t="inlineStr">
        <is>
          <t>XXXXXX8238</t>
        </is>
      </c>
      <c r="Y505" s="72" t="n">
        <v>46326.52037037037</v>
      </c>
    </row>
    <row r="506">
      <c r="A506" s="39" t="inlineStr">
        <is>
          <t>6ae0f54d70e97b0d666d9048</t>
        </is>
      </c>
      <c r="B506" s="72" t="n">
        <v>46323.02265046296</v>
      </c>
      <c r="C506" s="70" t="n">
        <v>46323</v>
      </c>
      <c r="D506" t="inlineStr">
        <is>
          <t>2026-10</t>
        </is>
      </c>
      <c r="E506" t="inlineStr">
        <is>
          <t>Wk of 2026-10-26</t>
        </is>
      </c>
      <c r="F506" t="inlineStr">
        <is>
          <t>Details Shared</t>
        </is>
      </c>
      <c r="G506" s="39" t="str">
        <f>IF(ISNUMBER(MATCH(F506,QualityStatuses,0)),"Quality Lead","Non-Quality Lead")</f>
        <v>Quality Lead</v>
      </c>
      <c r="H506" s="39" t="str">
        <f>IFERROR(INDEX(CampTypes,MATCH(I506,CampList,0)),"Unattributed")</f>
        <v>New</v>
      </c>
      <c r="I506" t="inlineStr">
        <is>
          <t>ABO | Natuf | Leads | Unit Franchise | India | Oct26 | V1</t>
        </is>
      </c>
      <c r="J506" t="inlineStr">
        <is>
          <t>ABO | Natuf | Leads | Unit Franchise | India | Oct26 | V1</t>
        </is>
      </c>
      <c r="K506" t="inlineStr">
        <is>
          <t>Direct (campaign tagged in CRM)</t>
        </is>
      </c>
      <c r="L506" t="inlineStr">
        <is>
          <t>Natuf | LAL 1% | India | Jul26 | V1</t>
        </is>
      </c>
      <c r="M506" t="inlineStr">
        <is>
          <t>Natuf | LAL 1% | India | Jul26 | V1</t>
        </is>
      </c>
      <c r="N506" t="inlineStr">
        <is>
          <t>Natuf | Reel | Brand Ambassador | Heard Of Owning A Cafe | V1</t>
        </is>
      </c>
      <c r="O506" t="inlineStr">
        <is>
          <t>In House Natuf</t>
        </is>
      </c>
      <c r="P506" t="inlineStr">
        <is>
          <t>Facebook</t>
        </is>
      </c>
      <c r="Q506" t="inlineStr">
        <is>
          <t>Vikas Pathak</t>
        </is>
      </c>
      <c r="R506" t="inlineStr">
        <is>
          <t xml:space="preserve">Karan </t>
        </is>
      </c>
      <c r="S506" t="inlineStr">
        <is>
          <t>-</t>
        </is>
      </c>
      <c r="T506" t="inlineStr">
        <is>
          <t>Ajmer, Rajasthan</t>
        </is>
      </c>
      <c r="U506" t="inlineStr">
        <is>
          <t xml:space="preserve"> </t>
        </is>
      </c>
      <c r="V506" t="n">
        <v>2</v>
      </c>
      <c r="W506" t="n">
        <v>1</v>
      </c>
      <c r="X506" t="inlineStr">
        <is>
          <t>XXXXXX1807</t>
        </is>
      </c>
      <c r="Y506" s="72" t="n">
        <v>46326.52037037037</v>
      </c>
    </row>
    <row r="507">
      <c r="A507" s="39" t="inlineStr">
        <is>
          <t>6ae0f4ac63829055503b6f1c</t>
        </is>
      </c>
      <c r="B507" s="72" t="n">
        <v>46323.02078703704</v>
      </c>
      <c r="C507" s="70" t="n">
        <v>46323</v>
      </c>
      <c r="D507" t="inlineStr">
        <is>
          <t>2026-10</t>
        </is>
      </c>
      <c r="E507" t="inlineStr">
        <is>
          <t>Wk of 2026-10-26</t>
        </is>
      </c>
      <c r="F507" t="inlineStr">
        <is>
          <t>Attempt 1</t>
        </is>
      </c>
      <c r="G507" s="39" t="str">
        <f>IF(ISNUMBER(MATCH(F507,QualityStatuses,0)),"Quality Lead","Non-Quality Lead")</f>
        <v>Non-Quality Lead</v>
      </c>
      <c r="H507" s="39" t="str">
        <f>IFERROR(INDEX(CampTypes,MATCH(I507,CampList,0)),"Unattributed")</f>
        <v>New</v>
      </c>
      <c r="I507" t="inlineStr">
        <is>
          <t>ABO | Natuf | Leads | Unit Franchise | India | Oct26 | V1</t>
        </is>
      </c>
      <c r="J507" t="inlineStr">
        <is>
          <t>ABO | Natuf | Leads | Unit Franchise | India | Oct26 | V1</t>
        </is>
      </c>
      <c r="K507" t="inlineStr">
        <is>
          <t>Direct (campaign tagged in CRM)</t>
        </is>
      </c>
      <c r="L507" t="inlineStr">
        <is>
          <t>Natuf | Investors | Tier1 + Growth Cities | Oct26 | V1</t>
        </is>
      </c>
      <c r="M507" t="inlineStr">
        <is>
          <t>Natuf | Investors | Tier1 + Growth Cities | Oct26 | V1</t>
        </is>
      </c>
      <c r="N507" t="inlineStr">
        <is>
          <t>Natuf | Reel | Brand Ambassador | Heard Of Owning A Cafe | V1</t>
        </is>
      </c>
      <c r="O507" t="inlineStr">
        <is>
          <t>In House Natuf</t>
        </is>
      </c>
      <c r="P507" t="inlineStr">
        <is>
          <t>Facebook</t>
        </is>
      </c>
      <c r="Q507" t="inlineStr">
        <is>
          <t>Omkar Navge</t>
        </is>
      </c>
      <c r="R507" t="inlineStr">
        <is>
          <t>Jasmine</t>
        </is>
      </c>
      <c r="S507" t="inlineStr">
        <is>
          <t>-</t>
        </is>
      </c>
      <c r="T507" t="inlineStr">
        <is>
          <t>Mohali</t>
        </is>
      </c>
      <c r="U507" t="inlineStr">
        <is>
          <t xml:space="preserve"> </t>
        </is>
      </c>
      <c r="V507" t="n">
        <v>1</v>
      </c>
      <c r="W507" t="n">
        <v>0</v>
      </c>
      <c r="X507" t="inlineStr">
        <is>
          <t>XXXXXX2918</t>
        </is>
      </c>
      <c r="Y507" s="72" t="n">
        <v>46326.52037037037</v>
      </c>
    </row>
    <row r="508">
      <c r="A508" s="39" t="inlineStr">
        <is>
          <t>6ae0f09c038994814e150ee0</t>
        </is>
      </c>
      <c r="B508" s="72" t="n">
        <v>46323.00875</v>
      </c>
      <c r="C508" s="70" t="n">
        <v>46323</v>
      </c>
      <c r="D508" t="inlineStr">
        <is>
          <t>2026-10</t>
        </is>
      </c>
      <c r="E508" t="inlineStr">
        <is>
          <t>Wk of 2026-10-26</t>
        </is>
      </c>
      <c r="F508" t="inlineStr">
        <is>
          <t>Details Shared</t>
        </is>
      </c>
      <c r="G508" s="39" t="str">
        <f>IF(ISNUMBER(MATCH(F508,QualityStatuses,0)),"Quality Lead","Non-Quality Lead")</f>
        <v>Quality Lead</v>
      </c>
      <c r="H508" s="39" t="str">
        <f>IFERROR(INDEX(CampTypes,MATCH(I508,CampList,0)),"Unattributed")</f>
        <v>New</v>
      </c>
      <c r="I508" t="inlineStr">
        <is>
          <t>ABO | Natuf | Leads | Unit Franchise | India | Oct26 | V1</t>
        </is>
      </c>
      <c r="J508" t="inlineStr">
        <is>
          <t>ABO | Natuf | Leads | Unit Franchise | India | Oct26 | V1</t>
        </is>
      </c>
      <c r="K508" t="inlineStr">
        <is>
          <t>Direct (campaign tagged in CRM)</t>
        </is>
      </c>
      <c r="L508" t="inlineStr">
        <is>
          <t>Natuf | LAL 1% | India | Jul26 | V1</t>
        </is>
      </c>
      <c r="M508" t="inlineStr">
        <is>
          <t>Natuf | LAL 1% | India | Jul26 | V1</t>
        </is>
      </c>
      <c r="N508" t="inlineStr">
        <is>
          <t>Natuf | Reel | Brand Ambassador | Heard Of Owning A Cafe | V1</t>
        </is>
      </c>
      <c r="O508" t="inlineStr">
        <is>
          <t>In House Natuf</t>
        </is>
      </c>
      <c r="P508" t="inlineStr">
        <is>
          <t>Facebook</t>
        </is>
      </c>
      <c r="Q508" t="inlineStr">
        <is>
          <t>Vikas Pathak</t>
        </is>
      </c>
      <c r="R508" t="inlineStr">
        <is>
          <t>Anish kaundal</t>
        </is>
      </c>
      <c r="S508" t="inlineStr">
        <is>
          <t>-</t>
        </is>
      </c>
      <c r="T508" t="inlineStr">
        <is>
          <t>Raebareli</t>
        </is>
      </c>
      <c r="U508" t="inlineStr">
        <is>
          <t xml:space="preserve"> </t>
        </is>
      </c>
      <c r="V508" t="n">
        <v>2</v>
      </c>
      <c r="W508" t="n">
        <v>2</v>
      </c>
      <c r="X508" t="inlineStr">
        <is>
          <t>XXXXXX2146</t>
        </is>
      </c>
      <c r="Y508" s="72" t="n">
        <v>46326.52037037037</v>
      </c>
    </row>
    <row r="509">
      <c r="A509" s="39" t="inlineStr">
        <is>
          <t>6ae0ef4d9f7dbcd4760de2b6</t>
        </is>
      </c>
      <c r="B509" s="72" t="n">
        <v>46323.00487268518</v>
      </c>
      <c r="C509" s="70" t="n">
        <v>46323</v>
      </c>
      <c r="D509" t="inlineStr">
        <is>
          <t>2026-10</t>
        </is>
      </c>
      <c r="E509" t="inlineStr">
        <is>
          <t>Wk of 2026-10-26</t>
        </is>
      </c>
      <c r="F509" t="inlineStr">
        <is>
          <t>New Lead</t>
        </is>
      </c>
      <c r="G509" s="39" t="str">
        <f>IF(ISNUMBER(MATCH(F509,QualityStatuses,0)),"Quality Lead","Non-Quality Lead")</f>
        <v>Non-Quality Lead</v>
      </c>
      <c r="H509" s="39" t="str">
        <f>IFERROR(INDEX(CampTypes,MATCH(I509,CampList,0)),"Unattributed")</f>
        <v>New</v>
      </c>
      <c r="I509" t="inlineStr">
        <is>
          <t>ABO | Natuf | Leads | Unit Franchise | India | Oct26 | V1</t>
        </is>
      </c>
      <c r="J509" t="inlineStr">
        <is>
          <t>ABO | Natuf | Leads | Unit Franchise | India | Oct26 | V1</t>
        </is>
      </c>
      <c r="K509" t="inlineStr">
        <is>
          <t>Direct (campaign tagged in CRM)</t>
        </is>
      </c>
      <c r="L509" t="inlineStr">
        <is>
          <t>Natuf | LAL 1% | India | Jul26 | V1</t>
        </is>
      </c>
      <c r="M509" t="inlineStr">
        <is>
          <t>Natuf | LAL 1% | India | Jul26 | V1</t>
        </is>
      </c>
      <c r="N509" t="inlineStr">
        <is>
          <t>Natuf | Reel | Brand Ambassador | Heard Of Owning A Cafe | V1</t>
        </is>
      </c>
      <c r="O509" t="inlineStr">
        <is>
          <t>In House Natuf</t>
        </is>
      </c>
      <c r="P509" t="inlineStr">
        <is>
          <t>Facebook</t>
        </is>
      </c>
      <c r="Q509" t="inlineStr">
        <is>
          <t>Omkar Navge</t>
        </is>
      </c>
      <c r="R509" t="inlineStr">
        <is>
          <t>Somya</t>
        </is>
      </c>
      <c r="S509" t="inlineStr">
        <is>
          <t>-</t>
        </is>
      </c>
      <c r="T509" t="inlineStr">
        <is>
          <t>Patna</t>
        </is>
      </c>
      <c r="U509" t="inlineStr">
        <is>
          <t xml:space="preserve"> </t>
        </is>
      </c>
      <c r="V509" t="n">
        <v>0</v>
      </c>
      <c r="W509" t="n">
        <v>0</v>
      </c>
      <c r="X509" t="inlineStr">
        <is>
          <t>XXXXXX3293</t>
        </is>
      </c>
      <c r="Y509" s="72" t="n">
        <v>46326.52037037037</v>
      </c>
    </row>
    <row r="510">
      <c r="A510" s="39" t="inlineStr">
        <is>
          <t>6ae0ee74d9d53d111bc4e318</t>
        </is>
      </c>
      <c r="B510" s="72" t="n">
        <v>46323.00236111111</v>
      </c>
      <c r="C510" s="70" t="n">
        <v>46323</v>
      </c>
      <c r="D510" t="inlineStr">
        <is>
          <t>2026-10</t>
        </is>
      </c>
      <c r="E510" t="inlineStr">
        <is>
          <t>Wk of 2026-10-26</t>
        </is>
      </c>
      <c r="F510" t="inlineStr">
        <is>
          <t>Attempt 1</t>
        </is>
      </c>
      <c r="G510" s="39" t="str">
        <f>IF(ISNUMBER(MATCH(F510,QualityStatuses,0)),"Quality Lead","Non-Quality Lead")</f>
        <v>Non-Quality Lead</v>
      </c>
      <c r="H510" s="39" t="str">
        <f>IFERROR(INDEX(CampTypes,MATCH(I510,CampList,0)),"Unattributed")</f>
        <v>New</v>
      </c>
      <c r="I510" t="inlineStr">
        <is>
          <t>ABO | Natuf | Leads | Master Franchise | India | Oct26 | V1</t>
        </is>
      </c>
      <c r="J510" t="inlineStr">
        <is>
          <t>ABO | Natuf | Leads | Master Franchise | India | Oct26 | V1</t>
        </is>
      </c>
      <c r="K510" t="inlineStr">
        <is>
          <t>Direct (campaign tagged in CRM)</t>
        </is>
      </c>
      <c r="L510" t="inlineStr">
        <is>
          <t>Natuf | Business Owners | Tier1 + Growth Cities | Oct26 | V1</t>
        </is>
      </c>
      <c r="M510" t="inlineStr">
        <is>
          <t>Natuf | Business Owners | Tier1 + Growth Cities | Oct26 | V1</t>
        </is>
      </c>
      <c r="N510" t="inlineStr">
        <is>
          <t>Natuf | Static | Become A Levantine Food | V1</t>
        </is>
      </c>
      <c r="O510" t="inlineStr">
        <is>
          <t>Natuf_MF</t>
        </is>
      </c>
      <c r="P510" t="inlineStr">
        <is>
          <t>Facebook</t>
        </is>
      </c>
      <c r="Q510" t="inlineStr">
        <is>
          <t>Marshal Malbari</t>
        </is>
      </c>
      <c r="R510" t="inlineStr">
        <is>
          <t>Tanishq A</t>
        </is>
      </c>
      <c r="S510" t="inlineStr">
        <is>
          <t>-</t>
        </is>
      </c>
      <c r="T510" t="inlineStr">
        <is>
          <t>Anand nagar nashik</t>
        </is>
      </c>
      <c r="U510" t="inlineStr">
        <is>
          <t xml:space="preserve"> </t>
        </is>
      </c>
      <c r="V510" t="n">
        <v>1</v>
      </c>
      <c r="W510" t="n">
        <v>0</v>
      </c>
      <c r="X510" t="inlineStr">
        <is>
          <t>XXXXXX3040</t>
        </is>
      </c>
      <c r="Y510" s="72" t="n">
        <v>46326.52037037037</v>
      </c>
    </row>
    <row r="511">
      <c r="A511" s="39" t="inlineStr">
        <is>
          <t>6ae0ecee7f5448c5ea5f642b</t>
        </is>
      </c>
      <c r="B511" s="72" t="n">
        <v>46322.99784722222</v>
      </c>
      <c r="C511" s="70" t="n">
        <v>46322</v>
      </c>
      <c r="D511" t="inlineStr">
        <is>
          <t>2026-10</t>
        </is>
      </c>
      <c r="E511" t="inlineStr">
        <is>
          <t>Wk of 2026-10-26</t>
        </is>
      </c>
      <c r="F511" t="inlineStr">
        <is>
          <t>Attempt 3</t>
        </is>
      </c>
      <c r="G511" s="39" t="str">
        <f>IF(ISNUMBER(MATCH(F511,QualityStatuses,0)),"Quality Lead","Non-Quality Lead")</f>
        <v>Non-Quality Lead</v>
      </c>
      <c r="H511" s="39" t="str">
        <f>IFERROR(INDEX(CampTypes,MATCH(I511,CampList,0)),"Unattributed")</f>
        <v>New</v>
      </c>
      <c r="I511" t="inlineStr">
        <is>
          <t>ABO | Natuf | Leads | Unit Franchise | India | Oct26 | V1</t>
        </is>
      </c>
      <c r="J511" t="inlineStr">
        <is>
          <t>ABO | Natuf | Leads | Unit Franchise | India | Oct26 | V1</t>
        </is>
      </c>
      <c r="K511" t="inlineStr">
        <is>
          <t>Direct (campaign tagged in CRM)</t>
        </is>
      </c>
      <c r="L511" t="inlineStr">
        <is>
          <t>Natuf | LAL 1% | India | Jul26 | V1</t>
        </is>
      </c>
      <c r="M511" t="inlineStr">
        <is>
          <t>Natuf | LAL 1% | India | Jul26 | V1</t>
        </is>
      </c>
      <c r="N511" t="inlineStr">
        <is>
          <t>Natuf | Reel | Brand Ambassador | Heard Of Owning A Cafe | V1</t>
        </is>
      </c>
      <c r="O511" t="inlineStr">
        <is>
          <t>In House Natuf</t>
        </is>
      </c>
      <c r="P511" t="inlineStr">
        <is>
          <t>Facebook</t>
        </is>
      </c>
      <c r="Q511" t="inlineStr">
        <is>
          <t>Marshal Malbari</t>
        </is>
      </c>
      <c r="R511" t="inlineStr">
        <is>
          <t>Shubham Menon</t>
        </is>
      </c>
      <c r="S511" t="inlineStr">
        <is>
          <t>-</t>
        </is>
      </c>
      <c r="T511" t="inlineStr">
        <is>
          <t>Jammu</t>
        </is>
      </c>
      <c r="U511" t="inlineStr">
        <is>
          <t xml:space="preserve"> </t>
        </is>
      </c>
      <c r="V511" t="n">
        <v>3</v>
      </c>
      <c r="W511" t="n">
        <v>0</v>
      </c>
      <c r="X511" t="inlineStr">
        <is>
          <t>XXXXXX2945</t>
        </is>
      </c>
      <c r="Y511" s="72" t="n">
        <v>46326.52037037037</v>
      </c>
    </row>
    <row r="512">
      <c r="A512" s="39" t="inlineStr">
        <is>
          <t>6ae0ec9a7176dd8f1f723368</t>
        </is>
      </c>
      <c r="B512" s="72" t="n">
        <v>46322.996875</v>
      </c>
      <c r="C512" s="70" t="n">
        <v>46322</v>
      </c>
      <c r="D512" t="inlineStr">
        <is>
          <t>2026-10</t>
        </is>
      </c>
      <c r="E512" t="inlineStr">
        <is>
          <t>Wk of 2026-10-26</t>
        </is>
      </c>
      <c r="F512" t="inlineStr">
        <is>
          <t>Attempt 1</t>
        </is>
      </c>
      <c r="G512" s="39" t="str">
        <f>IF(ISNUMBER(MATCH(F512,QualityStatuses,0)),"Quality Lead","Non-Quality Lead")</f>
        <v>Non-Quality Lead</v>
      </c>
      <c r="H512" s="39" t="str">
        <f>IFERROR(INDEX(CampTypes,MATCH(I512,CampList,0)),"Unattributed")</f>
        <v>New</v>
      </c>
      <c r="I512" t="inlineStr">
        <is>
          <t>ABO | Natuf | Leads | Unit Franchise | India | Oct26 | V1</t>
        </is>
      </c>
      <c r="J512" t="inlineStr">
        <is>
          <t>ABO | Natuf | Leads | Unit Franchise | India | Oct26 | V1</t>
        </is>
      </c>
      <c r="K512" t="inlineStr">
        <is>
          <t>Direct (campaign tagged in CRM)</t>
        </is>
      </c>
      <c r="L512" t="inlineStr">
        <is>
          <t>Natuf | Investors | Tier1 + Growth Cities | Oct26 | V1</t>
        </is>
      </c>
      <c r="M512" t="inlineStr">
        <is>
          <t>Natuf | Investors | Tier1 + Growth Cities | Oct26 | V1</t>
        </is>
      </c>
      <c r="N512" t="inlineStr">
        <is>
          <t>Natuf | Reel | Brand Ambassador | Heard Of Owning A Cafe | V1</t>
        </is>
      </c>
      <c r="O512" t="inlineStr">
        <is>
          <t>In House Natuf</t>
        </is>
      </c>
      <c r="P512" t="inlineStr">
        <is>
          <t>Facebook</t>
        </is>
      </c>
      <c r="Q512" t="inlineStr">
        <is>
          <t>Omkar Navge</t>
        </is>
      </c>
      <c r="R512" t="inlineStr">
        <is>
          <t>Shambhavi</t>
        </is>
      </c>
      <c r="S512" t="inlineStr">
        <is>
          <t>-</t>
        </is>
      </c>
      <c r="T512" t="inlineStr">
        <is>
          <t>Mangaluru</t>
        </is>
      </c>
      <c r="U512" t="inlineStr">
        <is>
          <t xml:space="preserve"> </t>
        </is>
      </c>
      <c r="V512" t="n">
        <v>1</v>
      </c>
      <c r="W512" t="n">
        <v>0</v>
      </c>
      <c r="X512" t="inlineStr">
        <is>
          <t>XXXXXX8042</t>
        </is>
      </c>
      <c r="Y512" s="72" t="n">
        <v>46326.52037037037</v>
      </c>
    </row>
    <row r="513">
      <c r="A513" s="39" t="inlineStr">
        <is>
          <t>6ae0ea91888014e8b6ced6a9</t>
        </is>
      </c>
      <c r="B513" s="72" t="n">
        <v>46322.99084490741</v>
      </c>
      <c r="C513" s="70" t="n">
        <v>46322</v>
      </c>
      <c r="D513" t="inlineStr">
        <is>
          <t>2026-10</t>
        </is>
      </c>
      <c r="E513" t="inlineStr">
        <is>
          <t>Wk of 2026-10-26</t>
        </is>
      </c>
      <c r="F513" t="inlineStr">
        <is>
          <t>Details Shared</t>
        </is>
      </c>
      <c r="G513" s="39" t="str">
        <f>IF(ISNUMBER(MATCH(F513,QualityStatuses,0)),"Quality Lead","Non-Quality Lead")</f>
        <v>Quality Lead</v>
      </c>
      <c r="H513" s="39" t="str">
        <f>IFERROR(INDEX(CampTypes,MATCH(I513,CampList,0)),"Unattributed")</f>
        <v>New</v>
      </c>
      <c r="I513" t="inlineStr">
        <is>
          <t>ABO | Natuf | Leads | Unit Franchise | India | Oct26 | V1</t>
        </is>
      </c>
      <c r="J513" t="inlineStr">
        <is>
          <t>ABO | Natuf | Leads | Unit Franchise | India | Oct26 | V1</t>
        </is>
      </c>
      <c r="K513" t="inlineStr">
        <is>
          <t>Direct (campaign tagged in CRM)</t>
        </is>
      </c>
      <c r="L513" t="inlineStr">
        <is>
          <t>Natuf | Business Owners | Tier1 + Growth Cities | Oct26 | V1</t>
        </is>
      </c>
      <c r="M513" t="inlineStr">
        <is>
          <t>Natuf | Business Owners | Tier1 + Growth Cities | Oct26 | V1</t>
        </is>
      </c>
      <c r="N513" t="inlineStr">
        <is>
          <t>Natuf | Reel | Brand Ambassador | Heard Of Owning A Cafe | V1</t>
        </is>
      </c>
      <c r="O513" t="inlineStr">
        <is>
          <t>In House Natuf</t>
        </is>
      </c>
      <c r="P513" t="inlineStr">
        <is>
          <t>Facebook</t>
        </is>
      </c>
      <c r="Q513" t="inlineStr">
        <is>
          <t>Omkar Navge</t>
        </is>
      </c>
      <c r="R513" t="inlineStr">
        <is>
          <t>Somya</t>
        </is>
      </c>
      <c r="S513" t="inlineStr">
        <is>
          <t>-</t>
        </is>
      </c>
      <c r="T513" t="inlineStr">
        <is>
          <t>Bengaluru</t>
        </is>
      </c>
      <c r="U513" t="inlineStr">
        <is>
          <t xml:space="preserve"> </t>
        </is>
      </c>
      <c r="V513" t="n">
        <v>1</v>
      </c>
      <c r="W513" t="n">
        <v>1</v>
      </c>
      <c r="X513" t="inlineStr">
        <is>
          <t>XXXXXX9310</t>
        </is>
      </c>
      <c r="Y513" s="72" t="n">
        <v>46326.52037037037</v>
      </c>
    </row>
    <row r="514">
      <c r="A514" s="39" t="inlineStr">
        <is>
          <t>6ae0e743baebb7accf6b26de</t>
        </is>
      </c>
      <c r="B514" s="72" t="n">
        <v>46322.98105324074</v>
      </c>
      <c r="C514" s="70" t="n">
        <v>46322</v>
      </c>
      <c r="D514" t="inlineStr">
        <is>
          <t>2026-10</t>
        </is>
      </c>
      <c r="E514" t="inlineStr">
        <is>
          <t>Wk of 2026-10-26</t>
        </is>
      </c>
      <c r="F514" t="inlineStr">
        <is>
          <t>Attempt 2</t>
        </is>
      </c>
      <c r="G514" s="39" t="str">
        <f>IF(ISNUMBER(MATCH(F514,QualityStatuses,0)),"Quality Lead","Non-Quality Lead")</f>
        <v>Non-Quality Lead</v>
      </c>
      <c r="H514" s="39" t="str">
        <f>IFERROR(INDEX(CampTypes,MATCH(I514,CampList,0)),"Unattributed")</f>
        <v>New</v>
      </c>
      <c r="I514" t="inlineStr">
        <is>
          <t>ABO | Natuf | Leads | Unit Franchise | India | Oct26 | V1</t>
        </is>
      </c>
      <c r="J514" t="inlineStr">
        <is>
          <t>ABO | Natuf | Leads | Unit Franchise | India | Oct26 | V1</t>
        </is>
      </c>
      <c r="K514" t="inlineStr">
        <is>
          <t>Direct (campaign tagged in CRM)</t>
        </is>
      </c>
      <c r="L514" t="inlineStr">
        <is>
          <t>Natuf | Broad | Tier1 + Growth Cities | Oct26 | V1</t>
        </is>
      </c>
      <c r="M514" t="inlineStr">
        <is>
          <t>Natuf | Broad | Tier1 + Growth Cities | Oct26 | V1</t>
        </is>
      </c>
      <c r="N514" t="inlineStr">
        <is>
          <t>Natuf | Reel | Brand Ambassador | Heard Of Owning A Cafe | V1</t>
        </is>
      </c>
      <c r="O514" t="inlineStr">
        <is>
          <t>In House Natuf</t>
        </is>
      </c>
      <c r="P514" t="inlineStr">
        <is>
          <t>Facebook</t>
        </is>
      </c>
      <c r="Q514" t="inlineStr">
        <is>
          <t>Marshal Malbari</t>
        </is>
      </c>
      <c r="R514" t="inlineStr">
        <is>
          <t>Vanita Joshi</t>
        </is>
      </c>
      <c r="S514" t="inlineStr">
        <is>
          <t>-</t>
        </is>
      </c>
      <c r="T514" t="inlineStr">
        <is>
          <t>Mumbai</t>
        </is>
      </c>
      <c r="U514" t="inlineStr">
        <is>
          <t xml:space="preserve"> </t>
        </is>
      </c>
      <c r="V514" t="n">
        <v>2</v>
      </c>
      <c r="W514" t="n">
        <v>0</v>
      </c>
      <c r="X514" t="inlineStr">
        <is>
          <t>XXXXXX5979</t>
        </is>
      </c>
      <c r="Y514" s="72" t="n">
        <v>46326.52037037037</v>
      </c>
    </row>
    <row r="515">
      <c r="A515" s="39" t="inlineStr">
        <is>
          <t>6ae0e2a25b632ea2144213c3</t>
        </is>
      </c>
      <c r="B515" s="72" t="n">
        <v>46322.96733796296</v>
      </c>
      <c r="C515" s="70" t="n">
        <v>46322</v>
      </c>
      <c r="D515" t="inlineStr">
        <is>
          <t>2026-10</t>
        </is>
      </c>
      <c r="E515" t="inlineStr">
        <is>
          <t>Wk of 2026-10-26</t>
        </is>
      </c>
      <c r="F515" t="inlineStr">
        <is>
          <t>Attempt 1</t>
        </is>
      </c>
      <c r="G515" s="39" t="str">
        <f>IF(ISNUMBER(MATCH(F515,QualityStatuses,0)),"Quality Lead","Non-Quality Lead")</f>
        <v>Non-Quality Lead</v>
      </c>
      <c r="H515" s="39" t="str">
        <f>IFERROR(INDEX(CampTypes,MATCH(I515,CampList,0)),"Unattributed")</f>
        <v>New</v>
      </c>
      <c r="I515" t="inlineStr">
        <is>
          <t>ABO | Natuf | Leads | Unit Franchise | India | Oct26 | V1</t>
        </is>
      </c>
      <c r="J515" t="inlineStr">
        <is>
          <t>ABO | Natuf | Leads | Unit Franchise | India | Oct26 | V1</t>
        </is>
      </c>
      <c r="K515" t="inlineStr">
        <is>
          <t>Direct (campaign tagged in CRM)</t>
        </is>
      </c>
      <c r="L515" t="inlineStr">
        <is>
          <t>Natuf | Broad | Tier1 + Growth Cities | Oct26 | V1</t>
        </is>
      </c>
      <c r="M515" t="inlineStr">
        <is>
          <t>Natuf | Broad | Tier1 + Growth Cities | Oct26 | V1</t>
        </is>
      </c>
      <c r="N515" t="inlineStr">
        <is>
          <t>Natuf | Reel | Brand Ambassador | Heard Of Owning A Cafe | V1</t>
        </is>
      </c>
      <c r="O515" t="inlineStr">
        <is>
          <t>In House Natuf</t>
        </is>
      </c>
      <c r="P515" t="inlineStr">
        <is>
          <t>Facebook</t>
        </is>
      </c>
      <c r="Q515" t="inlineStr">
        <is>
          <t>Omkar Navge</t>
        </is>
      </c>
      <c r="R515" t="inlineStr">
        <is>
          <t>Jasmine</t>
        </is>
      </c>
      <c r="S515" t="inlineStr">
        <is>
          <t>-</t>
        </is>
      </c>
      <c r="T515" t="inlineStr">
        <is>
          <t>Bangalore</t>
        </is>
      </c>
      <c r="U515" t="inlineStr">
        <is>
          <t xml:space="preserve"> </t>
        </is>
      </c>
      <c r="V515" t="n">
        <v>1</v>
      </c>
      <c r="W515" t="n">
        <v>1</v>
      </c>
      <c r="X515" t="inlineStr">
        <is>
          <t>XXXXXX3143</t>
        </is>
      </c>
      <c r="Y515" s="72" t="n">
        <v>46326.52037037037</v>
      </c>
    </row>
    <row r="516">
      <c r="A516" s="39" t="inlineStr">
        <is>
          <t>6ae0e110bda54c37047fc049</t>
        </is>
      </c>
      <c r="B516" s="72" t="n">
        <v>46322.96268518519</v>
      </c>
      <c r="C516" s="70" t="n">
        <v>46322</v>
      </c>
      <c r="D516" t="inlineStr">
        <is>
          <t>2026-10</t>
        </is>
      </c>
      <c r="E516" t="inlineStr">
        <is>
          <t>Wk of 2026-10-26</t>
        </is>
      </c>
      <c r="F516" t="inlineStr">
        <is>
          <t>Lost</t>
        </is>
      </c>
      <c r="G516" s="39" t="str">
        <f>IF(ISNUMBER(MATCH(F516,QualityStatuses,0)),"Quality Lead","Non-Quality Lead")</f>
        <v>Non-Quality Lead</v>
      </c>
      <c r="H516" s="39" t="str">
        <f>IFERROR(INDEX(CampTypes,MATCH(I516,CampList,0)),"Unattributed")</f>
        <v>New</v>
      </c>
      <c r="I516" t="inlineStr">
        <is>
          <t>ABO | Natuf | Leads | Master Franchise | India | Oct26 | V1</t>
        </is>
      </c>
      <c r="J516" t="inlineStr">
        <is>
          <t>ABO | Natuf | Leads | Master Franchise | India | Oct26 | V1</t>
        </is>
      </c>
      <c r="K516" t="inlineStr">
        <is>
          <t>Direct (campaign tagged in CRM)</t>
        </is>
      </c>
      <c r="L516" t="inlineStr">
        <is>
          <t>Natuf | Business Owners | Tier1 + Growth Cities | Oct26 | V1</t>
        </is>
      </c>
      <c r="M516" t="inlineStr">
        <is>
          <t>Natuf | Business Owners | Tier1 + Growth Cities | Oct26 | V1</t>
        </is>
      </c>
      <c r="N516" t="inlineStr">
        <is>
          <t>Natuf | Static | Become A Levantine Food | V1</t>
        </is>
      </c>
      <c r="O516" t="inlineStr">
        <is>
          <t>Natuf_MF</t>
        </is>
      </c>
      <c r="P516" t="inlineStr">
        <is>
          <t>Facebook</t>
        </is>
      </c>
      <c r="Q516" t="inlineStr">
        <is>
          <t>Marshal Malbari</t>
        </is>
      </c>
      <c r="R516" t="inlineStr">
        <is>
          <t>Shubham Menon</t>
        </is>
      </c>
      <c r="S516" t="inlineStr">
        <is>
          <t>Not Interested</t>
        </is>
      </c>
      <c r="T516" t="inlineStr">
        <is>
          <t>Ahmedabad</t>
        </is>
      </c>
      <c r="U516" t="inlineStr">
        <is>
          <t xml:space="preserve"> </t>
        </is>
      </c>
      <c r="V516" t="n">
        <v>3</v>
      </c>
      <c r="W516" t="n">
        <v>2</v>
      </c>
      <c r="X516" t="inlineStr">
        <is>
          <t>XXXXXX0368</t>
        </is>
      </c>
      <c r="Y516" s="72" t="n">
        <v>46326.52037037037</v>
      </c>
    </row>
    <row r="517">
      <c r="A517" s="39" t="inlineStr">
        <is>
          <t>6ae0e0e5e30d933cf622c7fc</t>
        </is>
      </c>
      <c r="B517" s="72" t="n">
        <v>46322.9621875</v>
      </c>
      <c r="C517" s="70" t="n">
        <v>46322</v>
      </c>
      <c r="D517" t="inlineStr">
        <is>
          <t>2026-10</t>
        </is>
      </c>
      <c r="E517" t="inlineStr">
        <is>
          <t>Wk of 2026-10-26</t>
        </is>
      </c>
      <c r="F517" t="inlineStr">
        <is>
          <t>Attempt 1</t>
        </is>
      </c>
      <c r="G517" s="39" t="str">
        <f>IF(ISNUMBER(MATCH(F517,QualityStatuses,0)),"Quality Lead","Non-Quality Lead")</f>
        <v>Non-Quality Lead</v>
      </c>
      <c r="H517" s="39" t="str">
        <f>IFERROR(INDEX(CampTypes,MATCH(I517,CampList,0)),"Unattributed")</f>
        <v>New</v>
      </c>
      <c r="I517" t="inlineStr">
        <is>
          <t>ABO | Natuf | Leads | Unit Franchise | India | Oct26 | V1</t>
        </is>
      </c>
      <c r="J517" t="inlineStr">
        <is>
          <t>ABO | Natuf | Leads | Unit Franchise | India | Oct26 | V1</t>
        </is>
      </c>
      <c r="K517" t="inlineStr">
        <is>
          <t>Direct (campaign tagged in CRM)</t>
        </is>
      </c>
      <c r="L517" t="inlineStr">
        <is>
          <t>Natuf | Business Owners | Tier1 + Growth Cities | Oct26 | V1</t>
        </is>
      </c>
      <c r="M517" t="inlineStr">
        <is>
          <t>Natuf | Business Owners | Tier1 + Growth Cities | Oct26 | V1</t>
        </is>
      </c>
      <c r="N517" t="inlineStr">
        <is>
          <t>Natuf | Reel | Brand Ambassador | Heard Of Owning A Cafe | V1</t>
        </is>
      </c>
      <c r="O517" t="inlineStr">
        <is>
          <t>In House Natuf</t>
        </is>
      </c>
      <c r="P517" t="inlineStr">
        <is>
          <t>Facebook</t>
        </is>
      </c>
      <c r="Q517" t="inlineStr">
        <is>
          <t>Marshal Malbari</t>
        </is>
      </c>
      <c r="R517" t="inlineStr">
        <is>
          <t>Rudresh Thorat</t>
        </is>
      </c>
      <c r="S517" t="inlineStr">
        <is>
          <t>-</t>
        </is>
      </c>
      <c r="T517" t="inlineStr">
        <is>
          <t>Bhubaneswar</t>
        </is>
      </c>
      <c r="U517" t="inlineStr">
        <is>
          <t xml:space="preserve"> </t>
        </is>
      </c>
      <c r="V517" t="n">
        <v>1</v>
      </c>
      <c r="W517" t="n">
        <v>0</v>
      </c>
      <c r="X517" t="inlineStr">
        <is>
          <t>XXXXXX1969</t>
        </is>
      </c>
      <c r="Y517" s="72" t="n">
        <v>46326.52037037037</v>
      </c>
    </row>
    <row r="518">
      <c r="A518" s="39" t="inlineStr">
        <is>
          <t>6ae0e0504b5817ca6d953f3d</t>
        </is>
      </c>
      <c r="B518" s="72" t="n">
        <v>46322.96046296296</v>
      </c>
      <c r="C518" s="70" t="n">
        <v>46322</v>
      </c>
      <c r="D518" t="inlineStr">
        <is>
          <t>2026-10</t>
        </is>
      </c>
      <c r="E518" t="inlineStr">
        <is>
          <t>Wk of 2026-10-26</t>
        </is>
      </c>
      <c r="F518" t="inlineStr">
        <is>
          <t>Attempt 1</t>
        </is>
      </c>
      <c r="G518" s="39" t="str">
        <f>IF(ISNUMBER(MATCH(F518,QualityStatuses,0)),"Quality Lead","Non-Quality Lead")</f>
        <v>Non-Quality Lead</v>
      </c>
      <c r="H518" s="39" t="str">
        <f>IFERROR(INDEX(CampTypes,MATCH(I518,CampList,0)),"Unattributed")</f>
        <v>New</v>
      </c>
      <c r="I518" t="inlineStr">
        <is>
          <t>ABO | Natuf | Leads | Unit Franchise | India | Oct26 | V1</t>
        </is>
      </c>
      <c r="J518" t="inlineStr">
        <is>
          <t>ABO | Natuf | Leads | Unit Franchise | India | Oct26 | V1</t>
        </is>
      </c>
      <c r="K518" t="inlineStr">
        <is>
          <t>Direct (campaign tagged in CRM)</t>
        </is>
      </c>
      <c r="L518" t="inlineStr">
        <is>
          <t>Natuf | Investors | Tier1 + Growth Cities | Oct26 | V1</t>
        </is>
      </c>
      <c r="M518" t="inlineStr">
        <is>
          <t>Natuf | Investors | Tier1 + Growth Cities | Oct26 | V1</t>
        </is>
      </c>
      <c r="N518" t="inlineStr">
        <is>
          <t>Natuf | Reel | Brand Ambassador | Heard Of Owning A Cafe | V1</t>
        </is>
      </c>
      <c r="O518" t="inlineStr">
        <is>
          <t>In House Natuf</t>
        </is>
      </c>
      <c r="P518" t="inlineStr">
        <is>
          <t>Facebook</t>
        </is>
      </c>
      <c r="Q518" t="inlineStr">
        <is>
          <t>Omkar Navge</t>
        </is>
      </c>
      <c r="R518" t="inlineStr">
        <is>
          <t>Jasmine</t>
        </is>
      </c>
      <c r="S518" t="inlineStr">
        <is>
          <t>-</t>
        </is>
      </c>
      <c r="T518" t="inlineStr">
        <is>
          <t>Gurugram</t>
        </is>
      </c>
      <c r="U518" t="inlineStr">
        <is>
          <t xml:space="preserve"> </t>
        </is>
      </c>
      <c r="V518" t="n">
        <v>1</v>
      </c>
      <c r="W518" t="n">
        <v>1</v>
      </c>
      <c r="X518" t="inlineStr">
        <is>
          <t>XXXXXX9651</t>
        </is>
      </c>
      <c r="Y518" s="72" t="n">
        <v>46326.52037037037</v>
      </c>
    </row>
    <row r="519">
      <c r="A519" s="39" t="inlineStr">
        <is>
          <t>6ae0da81000985a427b9f9dd</t>
        </is>
      </c>
      <c r="B519" s="72" t="n">
        <v>46322.94325231481</v>
      </c>
      <c r="C519" s="70" t="n">
        <v>46322</v>
      </c>
      <c r="D519" t="inlineStr">
        <is>
          <t>2026-10</t>
        </is>
      </c>
      <c r="E519" t="inlineStr">
        <is>
          <t>Wk of 2026-10-26</t>
        </is>
      </c>
      <c r="F519" t="inlineStr">
        <is>
          <t>Lost</t>
        </is>
      </c>
      <c r="G519" s="39" t="str">
        <f>IF(ISNUMBER(MATCH(F519,QualityStatuses,0)),"Quality Lead","Non-Quality Lead")</f>
        <v>Non-Quality Lead</v>
      </c>
      <c r="H519" s="39" t="str">
        <f>IFERROR(INDEX(CampTypes,MATCH(I519,CampList,0)),"Unattributed")</f>
        <v>New</v>
      </c>
      <c r="I519" t="inlineStr">
        <is>
          <t>ABO | Natuf | Leads | Unit Franchise | India | Oct26 | V1</t>
        </is>
      </c>
      <c r="J519" t="inlineStr">
        <is>
          <t>ABO | Natuf | Leads | Unit Franchise | India | Oct26 | V1</t>
        </is>
      </c>
      <c r="K519" t="inlineStr">
        <is>
          <t>Direct (campaign tagged in CRM)</t>
        </is>
      </c>
      <c r="L519" t="inlineStr">
        <is>
          <t>Natuf | Investors | Tier1 + Growth Cities | Oct26 | V1</t>
        </is>
      </c>
      <c r="M519" t="inlineStr">
        <is>
          <t>Natuf | Investors | Tier1 + Growth Cities | Oct26 | V1</t>
        </is>
      </c>
      <c r="N519" t="inlineStr">
        <is>
          <t>Natuf | Reel | Brand Ambassador | Heard Of Owning A Cafe | V1</t>
        </is>
      </c>
      <c r="O519" t="inlineStr">
        <is>
          <t>In House Natuf</t>
        </is>
      </c>
      <c r="P519" t="inlineStr">
        <is>
          <t>Facebook</t>
        </is>
      </c>
      <c r="Q519" t="inlineStr">
        <is>
          <t>Vikas Pathak</t>
        </is>
      </c>
      <c r="R519" t="inlineStr">
        <is>
          <t>Hriday Jindal</t>
        </is>
      </c>
      <c r="S519" t="inlineStr">
        <is>
          <t>Not Interested</t>
        </is>
      </c>
      <c r="T519" t="inlineStr">
        <is>
          <t>jaipur</t>
        </is>
      </c>
      <c r="U519" t="inlineStr">
        <is>
          <t xml:space="preserve"> </t>
        </is>
      </c>
      <c r="V519" t="n">
        <v>1</v>
      </c>
      <c r="W519" t="n">
        <v>0</v>
      </c>
      <c r="X519" t="inlineStr">
        <is>
          <t>XXXXXX2210</t>
        </is>
      </c>
      <c r="Y519" s="72" t="n">
        <v>46326.52037037037</v>
      </c>
    </row>
    <row r="520">
      <c r="A520" s="39" t="inlineStr">
        <is>
          <t>6ae0d911a0901690ed12dc62</t>
        </is>
      </c>
      <c r="B520" s="72" t="n">
        <v>46322.93899305556</v>
      </c>
      <c r="C520" s="70" t="n">
        <v>46322</v>
      </c>
      <c r="D520" t="inlineStr">
        <is>
          <t>2026-10</t>
        </is>
      </c>
      <c r="E520" t="inlineStr">
        <is>
          <t>Wk of 2026-10-26</t>
        </is>
      </c>
      <c r="F520" t="inlineStr">
        <is>
          <t>Qualified</t>
        </is>
      </c>
      <c r="G520" s="39" t="str">
        <f>IF(ISNUMBER(MATCH(F520,QualityStatuses,0)),"Quality Lead","Non-Quality Lead")</f>
        <v>Quality Lead</v>
      </c>
      <c r="H520" s="39" t="str">
        <f>IFERROR(INDEX(CampTypes,MATCH(I520,CampList,0)),"Unattributed")</f>
        <v>New</v>
      </c>
      <c r="I520" t="inlineStr">
        <is>
          <t>ABO | Natuf | Leads | Unit Franchise | India | Oct26 | V1</t>
        </is>
      </c>
      <c r="J520" t="inlineStr">
        <is>
          <t>ABO | Natuf | Leads | Unit Franchise | India | Oct26 | V1</t>
        </is>
      </c>
      <c r="K520" t="inlineStr">
        <is>
          <t>Direct (campaign tagged in CRM)</t>
        </is>
      </c>
      <c r="L520" t="inlineStr">
        <is>
          <t>Natuf | LAL 1% | India | Jul26 | V1</t>
        </is>
      </c>
      <c r="M520" t="inlineStr">
        <is>
          <t>Natuf | LAL 1% | India | Jul26 | V1</t>
        </is>
      </c>
      <c r="N520" t="inlineStr">
        <is>
          <t>Natuf | Reel | Brand Ambassador | Heard Of Owning A Cafe | V1</t>
        </is>
      </c>
      <c r="O520" t="inlineStr">
        <is>
          <t>In House Natuf</t>
        </is>
      </c>
      <c r="P520" t="inlineStr">
        <is>
          <t>Facebook</t>
        </is>
      </c>
      <c r="Q520" t="inlineStr">
        <is>
          <t>Omkar Navge</t>
        </is>
      </c>
      <c r="R520" t="inlineStr">
        <is>
          <t>Shambhavi</t>
        </is>
      </c>
      <c r="S520" t="inlineStr">
        <is>
          <t>-</t>
        </is>
      </c>
      <c r="T520" t="inlineStr">
        <is>
          <t>Pathankot</t>
        </is>
      </c>
      <c r="U520" t="inlineStr">
        <is>
          <t xml:space="preserve"> </t>
        </is>
      </c>
      <c r="V520" t="n">
        <v>3</v>
      </c>
      <c r="W520" t="n">
        <v>2</v>
      </c>
      <c r="X520" t="inlineStr">
        <is>
          <t>XXXXXX0633</t>
        </is>
      </c>
      <c r="Y520" s="72" t="n">
        <v>46326.52037037037</v>
      </c>
    </row>
    <row r="521">
      <c r="A521" s="39" t="inlineStr">
        <is>
          <t>6ae0d5b5aba62330fecbcb06</t>
        </is>
      </c>
      <c r="B521" s="72" t="n">
        <v>46322.92903935185</v>
      </c>
      <c r="C521" s="70" t="n">
        <v>46322</v>
      </c>
      <c r="D521" t="inlineStr">
        <is>
          <t>2026-10</t>
        </is>
      </c>
      <c r="E521" t="inlineStr">
        <is>
          <t>Wk of 2026-10-26</t>
        </is>
      </c>
      <c r="F521" t="inlineStr">
        <is>
          <t>Attempt 1</t>
        </is>
      </c>
      <c r="G521" s="39" t="str">
        <f>IF(ISNUMBER(MATCH(F521,QualityStatuses,0)),"Quality Lead","Non-Quality Lead")</f>
        <v>Non-Quality Lead</v>
      </c>
      <c r="H521" s="39" t="str">
        <f>IFERROR(INDEX(CampTypes,MATCH(I521,CampList,0)),"Unattributed")</f>
        <v>New</v>
      </c>
      <c r="I521" t="inlineStr">
        <is>
          <t>ABO | Natuf | Leads | Unit Franchise | India | Oct26 | V1</t>
        </is>
      </c>
      <c r="J521" t="inlineStr">
        <is>
          <t>ABO | Natuf | Leads | Unit Franchise | India | Oct26 | V1</t>
        </is>
      </c>
      <c r="K521" t="inlineStr">
        <is>
          <t>Direct (campaign tagged in CRM)</t>
        </is>
      </c>
      <c r="L521" t="inlineStr">
        <is>
          <t>Natuf | LAL 1% | India | Jul26 | V1</t>
        </is>
      </c>
      <c r="M521" t="inlineStr">
        <is>
          <t>Natuf | LAL 1% | India | Jul26 | V1</t>
        </is>
      </c>
      <c r="N521" t="inlineStr">
        <is>
          <t>Natuf | Reel | Brand Ambassador | Heard Of Owning A Cafe | V1</t>
        </is>
      </c>
      <c r="O521" t="inlineStr">
        <is>
          <t>In House Natuf</t>
        </is>
      </c>
      <c r="P521" t="inlineStr">
        <is>
          <t>Facebook</t>
        </is>
      </c>
      <c r="Q521" t="inlineStr">
        <is>
          <t>Vikas Pathak</t>
        </is>
      </c>
      <c r="R521" t="inlineStr">
        <is>
          <t xml:space="preserve">Karan </t>
        </is>
      </c>
      <c r="S521" t="inlineStr">
        <is>
          <t>-</t>
        </is>
      </c>
      <c r="T521" t="inlineStr">
        <is>
          <t>Varanasi</t>
        </is>
      </c>
      <c r="U521" t="inlineStr">
        <is>
          <t xml:space="preserve"> </t>
        </is>
      </c>
      <c r="V521" t="n">
        <v>1</v>
      </c>
      <c r="W521" t="n">
        <v>0</v>
      </c>
      <c r="X521" t="inlineStr">
        <is>
          <t>XXXXXX4209</t>
        </is>
      </c>
      <c r="Y521" s="72" t="n">
        <v>46326.52037037037</v>
      </c>
    </row>
    <row r="522">
      <c r="A522" s="39" t="inlineStr">
        <is>
          <t>6ae0d516877654c126463732</t>
        </is>
      </c>
      <c r="B522" s="72" t="n">
        <v>46322.92719907407</v>
      </c>
      <c r="C522" s="70" t="n">
        <v>46322</v>
      </c>
      <c r="D522" t="inlineStr">
        <is>
          <t>2026-10</t>
        </is>
      </c>
      <c r="E522" t="inlineStr">
        <is>
          <t>Wk of 2026-10-26</t>
        </is>
      </c>
      <c r="F522" t="inlineStr">
        <is>
          <t>Details Shared</t>
        </is>
      </c>
      <c r="G522" s="39" t="str">
        <f>IF(ISNUMBER(MATCH(F522,QualityStatuses,0)),"Quality Lead","Non-Quality Lead")</f>
        <v>Quality Lead</v>
      </c>
      <c r="H522" s="39" t="str">
        <f>IFERROR(INDEX(CampTypes,MATCH(I522,CampList,0)),"Unattributed")</f>
        <v>New</v>
      </c>
      <c r="I522" t="inlineStr">
        <is>
          <t>ABO | Natuf | Leads | Unit Franchise | India | Oct26 | V1</t>
        </is>
      </c>
      <c r="J522" t="inlineStr">
        <is>
          <t>ABO | Natuf | Leads | Unit Franchise | India | Oct26 | V1</t>
        </is>
      </c>
      <c r="K522" t="inlineStr">
        <is>
          <t>Direct (campaign tagged in CRM)</t>
        </is>
      </c>
      <c r="L522" t="inlineStr">
        <is>
          <t>Natuf | Broad | Tier1 + Growth Cities | Oct26 | V1</t>
        </is>
      </c>
      <c r="M522" t="inlineStr">
        <is>
          <t>Natuf | Broad | Tier1 + Growth Cities | Oct26 | V1</t>
        </is>
      </c>
      <c r="N522" t="inlineStr">
        <is>
          <t>Natuf | Reel | Brand Ambassador | Heard Of Owning A Cafe | V1</t>
        </is>
      </c>
      <c r="O522" t="inlineStr">
        <is>
          <t>In House Natuf</t>
        </is>
      </c>
      <c r="P522" t="inlineStr">
        <is>
          <t>Facebook</t>
        </is>
      </c>
      <c r="Q522" t="inlineStr">
        <is>
          <t>Vikas Pathak</t>
        </is>
      </c>
      <c r="R522" t="inlineStr">
        <is>
          <t>Anish kaundal</t>
        </is>
      </c>
      <c r="S522" t="inlineStr">
        <is>
          <t>-</t>
        </is>
      </c>
      <c r="T522" t="inlineStr">
        <is>
          <t>Gurgaon</t>
        </is>
      </c>
      <c r="U522" t="inlineStr">
        <is>
          <t xml:space="preserve"> </t>
        </is>
      </c>
      <c r="V522" t="n">
        <v>2</v>
      </c>
      <c r="W522" t="n">
        <v>1</v>
      </c>
      <c r="X522" t="inlineStr">
        <is>
          <t>XXXXXX2732</t>
        </is>
      </c>
      <c r="Y522" s="72" t="n">
        <v>46326.52037037037</v>
      </c>
    </row>
    <row r="523">
      <c r="A523" s="39" t="inlineStr">
        <is>
          <t>6ae0d50e1d00e1d63af2d047</t>
        </is>
      </c>
      <c r="B523" s="72" t="n">
        <v>46322.92710648148</v>
      </c>
      <c r="C523" s="70" t="n">
        <v>46322</v>
      </c>
      <c r="D523" t="inlineStr">
        <is>
          <t>2026-10</t>
        </is>
      </c>
      <c r="E523" t="inlineStr">
        <is>
          <t>Wk of 2026-10-26</t>
        </is>
      </c>
      <c r="F523" t="inlineStr">
        <is>
          <t>Connected</t>
        </is>
      </c>
      <c r="G523" s="39" t="str">
        <f>IF(ISNUMBER(MATCH(F523,QualityStatuses,0)),"Quality Lead","Non-Quality Lead")</f>
        <v>Non-Quality Lead</v>
      </c>
      <c r="H523" s="39" t="str">
        <f>IFERROR(INDEX(CampTypes,MATCH(I523,CampList,0)),"Unattributed")</f>
        <v>New</v>
      </c>
      <c r="I523" t="inlineStr">
        <is>
          <t>ABO | Natuf | Leads | Unit Franchise | India | Oct26 | V1</t>
        </is>
      </c>
      <c r="J523" t="inlineStr">
        <is>
          <t>ABO | Natuf | Leads | Unit Franchise | India | Oct26 | V1</t>
        </is>
      </c>
      <c r="K523" t="inlineStr">
        <is>
          <t>Direct (campaign tagged in CRM)</t>
        </is>
      </c>
      <c r="L523" t="inlineStr">
        <is>
          <t>Natuf | LAL 1% | India | Jul26 | V1</t>
        </is>
      </c>
      <c r="M523" t="inlineStr">
        <is>
          <t>Natuf | LAL 1% | India | Jul26 | V1</t>
        </is>
      </c>
      <c r="N523" t="inlineStr">
        <is>
          <t>Natuf | Reel | Brand Ambassador | Heard Of Owning A Cafe | V1</t>
        </is>
      </c>
      <c r="O523" t="inlineStr">
        <is>
          <t>In House Natuf</t>
        </is>
      </c>
      <c r="P523" t="inlineStr">
        <is>
          <t>Facebook</t>
        </is>
      </c>
      <c r="Q523" t="inlineStr">
        <is>
          <t>Omkar Navge</t>
        </is>
      </c>
      <c r="R523" t="inlineStr">
        <is>
          <t>Shambhavi</t>
        </is>
      </c>
      <c r="S523" t="inlineStr">
        <is>
          <t>-</t>
        </is>
      </c>
      <c r="T523" t="inlineStr">
        <is>
          <t>Raiganj</t>
        </is>
      </c>
      <c r="U523" t="inlineStr">
        <is>
          <t xml:space="preserve"> </t>
        </is>
      </c>
      <c r="V523" t="n">
        <v>2</v>
      </c>
      <c r="W523" t="n">
        <v>2</v>
      </c>
      <c r="X523" t="inlineStr">
        <is>
          <t>XXXXXX4278</t>
        </is>
      </c>
      <c r="Y523" s="72" t="n">
        <v>46326.52037037037</v>
      </c>
    </row>
    <row r="524">
      <c r="A524" s="39" t="inlineStr">
        <is>
          <t>6ae0d47a8a5b50fa4fbc02ad</t>
        </is>
      </c>
      <c r="B524" s="72" t="n">
        <v>46322.92539351852</v>
      </c>
      <c r="C524" s="70" t="n">
        <v>46322</v>
      </c>
      <c r="D524" t="inlineStr">
        <is>
          <t>2026-10</t>
        </is>
      </c>
      <c r="E524" t="inlineStr">
        <is>
          <t>Wk of 2026-10-26</t>
        </is>
      </c>
      <c r="F524" t="inlineStr">
        <is>
          <t>Attempt 3</t>
        </is>
      </c>
      <c r="G524" s="39" t="str">
        <f>IF(ISNUMBER(MATCH(F524,QualityStatuses,0)),"Quality Lead","Non-Quality Lead")</f>
        <v>Non-Quality Lead</v>
      </c>
      <c r="H524" s="39" t="str">
        <f>IFERROR(INDEX(CampTypes,MATCH(I524,CampList,0)),"Unattributed")</f>
        <v>New</v>
      </c>
      <c r="I524" t="inlineStr">
        <is>
          <t>ABO | Natuf | Leads | Unit Franchise | India | Oct26 | V1</t>
        </is>
      </c>
      <c r="J524" t="inlineStr">
        <is>
          <t>ABO | Natuf | Leads | Unit Franchise | India | Oct26 | V1</t>
        </is>
      </c>
      <c r="K524" t="inlineStr">
        <is>
          <t>Direct (campaign tagged in CRM)</t>
        </is>
      </c>
      <c r="L524" t="inlineStr">
        <is>
          <t>Natuf | Business Owners | Tier1 + Growth Cities | Oct26 | V1</t>
        </is>
      </c>
      <c r="M524" t="inlineStr">
        <is>
          <t>Natuf | Business Owners | Tier1 + Growth Cities | Oct26 | V1</t>
        </is>
      </c>
      <c r="N524" t="inlineStr">
        <is>
          <t>Natuf | Reel | Brand Ambassador | Heard Of Owning A Cafe | V1</t>
        </is>
      </c>
      <c r="O524" t="inlineStr">
        <is>
          <t>In House Natuf</t>
        </is>
      </c>
      <c r="P524" t="inlineStr">
        <is>
          <t>Facebook</t>
        </is>
      </c>
      <c r="Q524" t="inlineStr">
        <is>
          <t>Marshal Malbari</t>
        </is>
      </c>
      <c r="R524" t="inlineStr">
        <is>
          <t>Rinkita Virvani</t>
        </is>
      </c>
      <c r="S524" t="inlineStr">
        <is>
          <t>-</t>
        </is>
      </c>
      <c r="T524" t="inlineStr">
        <is>
          <t>Lucknow</t>
        </is>
      </c>
      <c r="U524" t="inlineStr">
        <is>
          <t xml:space="preserve"> </t>
        </is>
      </c>
      <c r="V524" t="n">
        <v>5</v>
      </c>
      <c r="W524" t="n">
        <v>2</v>
      </c>
      <c r="X524" t="inlineStr">
        <is>
          <t>XXXXXX0118</t>
        </is>
      </c>
      <c r="Y524" s="72" t="n">
        <v>46326.52037037037</v>
      </c>
    </row>
    <row r="525">
      <c r="A525" s="39" t="inlineStr">
        <is>
          <t>6ae0d14d53414ab4062ae3d4</t>
        </is>
      </c>
      <c r="B525" s="72" t="n">
        <v>46322.91598379629</v>
      </c>
      <c r="C525" s="70" t="n">
        <v>46322</v>
      </c>
      <c r="D525" t="inlineStr">
        <is>
          <t>2026-10</t>
        </is>
      </c>
      <c r="E525" t="inlineStr">
        <is>
          <t>Wk of 2026-10-26</t>
        </is>
      </c>
      <c r="F525" t="inlineStr">
        <is>
          <t>Attempt 1</t>
        </is>
      </c>
      <c r="G525" s="39" t="str">
        <f>IF(ISNUMBER(MATCH(F525,QualityStatuses,0)),"Quality Lead","Non-Quality Lead")</f>
        <v>Non-Quality Lead</v>
      </c>
      <c r="H525" s="39" t="str">
        <f>IFERROR(INDEX(CampTypes,MATCH(I525,CampList,0)),"Unattributed")</f>
        <v>New</v>
      </c>
      <c r="I525" t="inlineStr">
        <is>
          <t>ABO | Natuf | Leads | Master Franchise | India | Oct26 | V1</t>
        </is>
      </c>
      <c r="J525" t="inlineStr">
        <is>
          <t>ABO | Natuf | Leads | Master Franchise | India | Oct26 | V1</t>
        </is>
      </c>
      <c r="K525" t="inlineStr">
        <is>
          <t>Direct (campaign tagged in CRM)</t>
        </is>
      </c>
      <c r="L525" t="inlineStr">
        <is>
          <t>Natuf | Broad | Tier1 + Growth Cities | Oct26 | V1</t>
        </is>
      </c>
      <c r="M525" t="inlineStr">
        <is>
          <t>Natuf | Broad | Tier1 + Growth Cities | Oct26 | V1</t>
        </is>
      </c>
      <c r="N525" t="inlineStr">
        <is>
          <t>Natuf | Static | Become A Levantine Food | V1</t>
        </is>
      </c>
      <c r="O525" t="inlineStr">
        <is>
          <t>Natuf_MF</t>
        </is>
      </c>
      <c r="P525" t="inlineStr">
        <is>
          <t>Facebook</t>
        </is>
      </c>
      <c r="Q525" t="inlineStr">
        <is>
          <t>Marshal Malbari</t>
        </is>
      </c>
      <c r="R525" t="inlineStr">
        <is>
          <t>Rudresh Thorat</t>
        </is>
      </c>
      <c r="S525" t="inlineStr">
        <is>
          <t>-</t>
        </is>
      </c>
      <c r="T525" t="inlineStr">
        <is>
          <t>Ahmedabad</t>
        </is>
      </c>
      <c r="U525" t="inlineStr">
        <is>
          <t xml:space="preserve"> </t>
        </is>
      </c>
      <c r="V525" t="n">
        <v>1</v>
      </c>
      <c r="W525" t="n">
        <v>0</v>
      </c>
      <c r="X525" t="inlineStr">
        <is>
          <t>XXXXXX1876</t>
        </is>
      </c>
      <c r="Y525" s="72" t="n">
        <v>46326.52037037037</v>
      </c>
    </row>
    <row r="526">
      <c r="A526" s="39" t="inlineStr">
        <is>
          <t>6ae0cdd7bc889fd056c76918</t>
        </is>
      </c>
      <c r="B526" s="72" t="n">
        <v>46322.90572916667</v>
      </c>
      <c r="C526" s="70" t="n">
        <v>46322</v>
      </c>
      <c r="D526" t="inlineStr">
        <is>
          <t>2026-10</t>
        </is>
      </c>
      <c r="E526" t="inlineStr">
        <is>
          <t>Wk of 2026-10-26</t>
        </is>
      </c>
      <c r="F526" t="inlineStr">
        <is>
          <t>Attempt 1</t>
        </is>
      </c>
      <c r="G526" s="39" t="str">
        <f>IF(ISNUMBER(MATCH(F526,QualityStatuses,0)),"Quality Lead","Non-Quality Lead")</f>
        <v>Non-Quality Lead</v>
      </c>
      <c r="H526" s="39" t="str">
        <f>IFERROR(INDEX(CampTypes,MATCH(I526,CampList,0)),"Unattributed")</f>
        <v>New</v>
      </c>
      <c r="I526" t="inlineStr">
        <is>
          <t>ABO | Natuf | Leads | Unit Franchise | India | Oct26 | V1</t>
        </is>
      </c>
      <c r="J526" t="inlineStr">
        <is>
          <t>ABO | Natuf | Leads | Unit Franchise | India | Oct26 | V1</t>
        </is>
      </c>
      <c r="K526" t="inlineStr">
        <is>
          <t>Direct (campaign tagged in CRM)</t>
        </is>
      </c>
      <c r="L526" t="inlineStr">
        <is>
          <t>Natuf | LAL 1% | India | Jul26 | V1</t>
        </is>
      </c>
      <c r="M526" t="inlineStr">
        <is>
          <t>Natuf | LAL 1% | India | Jul26 | V1</t>
        </is>
      </c>
      <c r="N526" t="inlineStr">
        <is>
          <t>Natuf | Reel | Brand Ambassador | Heard Of Owning A Cafe | V1</t>
        </is>
      </c>
      <c r="O526" t="inlineStr">
        <is>
          <t>In House Natuf</t>
        </is>
      </c>
      <c r="P526" t="inlineStr">
        <is>
          <t>Facebook</t>
        </is>
      </c>
      <c r="Q526" t="inlineStr">
        <is>
          <t>Omkar Navge</t>
        </is>
      </c>
      <c r="R526" t="inlineStr">
        <is>
          <t>Somya</t>
        </is>
      </c>
      <c r="S526" t="inlineStr">
        <is>
          <t>-</t>
        </is>
      </c>
      <c r="T526" t="inlineStr">
        <is>
          <t>Bikaner</t>
        </is>
      </c>
      <c r="U526" t="inlineStr">
        <is>
          <t xml:space="preserve"> </t>
        </is>
      </c>
      <c r="V526" t="n">
        <v>1</v>
      </c>
      <c r="W526" t="n">
        <v>0</v>
      </c>
      <c r="X526" t="inlineStr">
        <is>
          <t>XXXXXX7777</t>
        </is>
      </c>
      <c r="Y526" s="72" t="n">
        <v>46326.52037037037</v>
      </c>
    </row>
    <row r="527">
      <c r="A527" s="39" t="inlineStr">
        <is>
          <t>6ae0cbc466ad40046937fc53</t>
        </is>
      </c>
      <c r="B527" s="72" t="n">
        <v>46322.89958333333</v>
      </c>
      <c r="C527" s="70" t="n">
        <v>46322</v>
      </c>
      <c r="D527" t="inlineStr">
        <is>
          <t>2026-10</t>
        </is>
      </c>
      <c r="E527" t="inlineStr">
        <is>
          <t>Wk of 2026-10-26</t>
        </is>
      </c>
      <c r="F527" t="inlineStr">
        <is>
          <t>Details Shared</t>
        </is>
      </c>
      <c r="G527" s="39" t="str">
        <f>IF(ISNUMBER(MATCH(F527,QualityStatuses,0)),"Quality Lead","Non-Quality Lead")</f>
        <v>Quality Lead</v>
      </c>
      <c r="H527" s="39" t="str">
        <f>IFERROR(INDEX(CampTypes,MATCH(I527,CampList,0)),"Unattributed")</f>
        <v>New</v>
      </c>
      <c r="I527" t="inlineStr">
        <is>
          <t>ABO | Natuf | Leads | Unit Franchise | India | Oct26 | V1</t>
        </is>
      </c>
      <c r="J527" t="inlineStr">
        <is>
          <t>ABO | Natuf | Leads | Unit Franchise | India | Oct26 | V1</t>
        </is>
      </c>
      <c r="K527" t="inlineStr">
        <is>
          <t>Direct (campaign tagged in CRM)</t>
        </is>
      </c>
      <c r="L527" t="inlineStr">
        <is>
          <t>Natuf | Investors | Tier1 + Growth Cities | Oct26 | V1</t>
        </is>
      </c>
      <c r="M527" t="inlineStr">
        <is>
          <t>Natuf | Investors | Tier1 + Growth Cities | Oct26 | V1</t>
        </is>
      </c>
      <c r="N527" t="inlineStr">
        <is>
          <t>Natuf | Reel | Brand Ambassador | Heard Of Owning A Cafe | V1</t>
        </is>
      </c>
      <c r="O527" t="inlineStr">
        <is>
          <t>In House Natuf</t>
        </is>
      </c>
      <c r="P527" t="inlineStr">
        <is>
          <t>Facebook</t>
        </is>
      </c>
      <c r="Q527" t="inlineStr">
        <is>
          <t>Marshal Malbari</t>
        </is>
      </c>
      <c r="R527" t="inlineStr">
        <is>
          <t>Pammi Roy</t>
        </is>
      </c>
      <c r="S527" t="inlineStr">
        <is>
          <t>-</t>
        </is>
      </c>
      <c r="T527" t="inlineStr">
        <is>
          <t>Bapatla</t>
        </is>
      </c>
      <c r="U527" t="inlineStr">
        <is>
          <t xml:space="preserve"> </t>
        </is>
      </c>
      <c r="V527" t="n">
        <v>1</v>
      </c>
      <c r="W527" t="n">
        <v>1</v>
      </c>
      <c r="X527" t="inlineStr">
        <is>
          <t>XXXXXX2618</t>
        </is>
      </c>
      <c r="Y527" s="72" t="n">
        <v>46326.52037037037</v>
      </c>
    </row>
    <row r="528">
      <c r="A528" s="39" t="inlineStr">
        <is>
          <t>6ae0ca7359979887896b1fcd</t>
        </is>
      </c>
      <c r="B528" s="72" t="n">
        <v>46322.89568287037</v>
      </c>
      <c r="C528" s="70" t="n">
        <v>46322</v>
      </c>
      <c r="D528" t="inlineStr">
        <is>
          <t>2026-10</t>
        </is>
      </c>
      <c r="E528" t="inlineStr">
        <is>
          <t>Wk of 2026-10-26</t>
        </is>
      </c>
      <c r="F528" t="inlineStr">
        <is>
          <t>Attempt 1</t>
        </is>
      </c>
      <c r="G528" s="39" t="str">
        <f>IF(ISNUMBER(MATCH(F528,QualityStatuses,0)),"Quality Lead","Non-Quality Lead")</f>
        <v>Non-Quality Lead</v>
      </c>
      <c r="H528" s="39" t="str">
        <f>IFERROR(INDEX(CampTypes,MATCH(I528,CampList,0)),"Unattributed")</f>
        <v>New</v>
      </c>
      <c r="I528" t="inlineStr">
        <is>
          <t>ABO | Natuf | Leads | Unit Franchise | India | Oct26 | V1</t>
        </is>
      </c>
      <c r="J528" t="inlineStr">
        <is>
          <t>ABO | Natuf | Leads | Unit Franchise | India | Oct26 | V1</t>
        </is>
      </c>
      <c r="K528" t="inlineStr">
        <is>
          <t>Direct (campaign tagged in CRM)</t>
        </is>
      </c>
      <c r="L528" t="inlineStr">
        <is>
          <t>Natuf | Investors | Tier1 + Growth Cities | Oct26 | V1</t>
        </is>
      </c>
      <c r="M528" t="inlineStr">
        <is>
          <t>Natuf | Investors | Tier1 + Growth Cities | Oct26 | V1</t>
        </is>
      </c>
      <c r="N528" t="inlineStr">
        <is>
          <t>Natuf | Reel | Brand Ambassador | Heard Of Owning A Cafe | V1</t>
        </is>
      </c>
      <c r="O528" t="inlineStr">
        <is>
          <t>In House Natuf</t>
        </is>
      </c>
      <c r="P528" t="inlineStr">
        <is>
          <t>Facebook</t>
        </is>
      </c>
      <c r="Q528" t="inlineStr">
        <is>
          <t>Omkar Navge</t>
        </is>
      </c>
      <c r="R528" t="inlineStr">
        <is>
          <t>Jasmine</t>
        </is>
      </c>
      <c r="S528" t="inlineStr">
        <is>
          <t>-</t>
        </is>
      </c>
      <c r="T528" t="inlineStr">
        <is>
          <t>Bandipora</t>
        </is>
      </c>
      <c r="U528" t="inlineStr">
        <is>
          <t xml:space="preserve"> </t>
        </is>
      </c>
      <c r="V528" t="n">
        <v>2</v>
      </c>
      <c r="W528" t="n">
        <v>1</v>
      </c>
      <c r="X528" t="inlineStr">
        <is>
          <t>XXXXXX9237</t>
        </is>
      </c>
      <c r="Y528" s="72" t="n">
        <v>46326.52037037037</v>
      </c>
    </row>
    <row r="529">
      <c r="A529" s="39" t="inlineStr">
        <is>
          <t>6ae0c58b748ad3a72e6304c3</t>
        </is>
      </c>
      <c r="B529" s="72" t="n">
        <v>46322.88114583334</v>
      </c>
      <c r="C529" s="70" t="n">
        <v>46322</v>
      </c>
      <c r="D529" t="inlineStr">
        <is>
          <t>2026-10</t>
        </is>
      </c>
      <c r="E529" t="inlineStr">
        <is>
          <t>Wk of 2026-10-26</t>
        </is>
      </c>
      <c r="F529" t="inlineStr">
        <is>
          <t>Details Shared</t>
        </is>
      </c>
      <c r="G529" s="39" t="str">
        <f>IF(ISNUMBER(MATCH(F529,QualityStatuses,0)),"Quality Lead","Non-Quality Lead")</f>
        <v>Quality Lead</v>
      </c>
      <c r="H529" s="39" t="str">
        <f>IFERROR(INDEX(CampTypes,MATCH(I529,CampList,0)),"Unattributed")</f>
        <v>New</v>
      </c>
      <c r="I529" t="inlineStr">
        <is>
          <t>ABO | Natuf | Leads | Unit Franchise | India | Oct26 | V1</t>
        </is>
      </c>
      <c r="J529" t="inlineStr">
        <is>
          <t>ABO | Natuf | Leads | Unit Franchise | India | Oct26 | V1</t>
        </is>
      </c>
      <c r="K529" t="inlineStr">
        <is>
          <t>Direct (campaign tagged in CRM)</t>
        </is>
      </c>
      <c r="L529" t="inlineStr">
        <is>
          <t>Natuf | Business Owners | Tier1 + Growth Cities | Oct26 | V1</t>
        </is>
      </c>
      <c r="M529" t="inlineStr">
        <is>
          <t>Natuf | Business Owners | Tier1 + Growth Cities | Oct26 | V1</t>
        </is>
      </c>
      <c r="N529" t="inlineStr">
        <is>
          <t>Natuf | Reel | Brand Ambassador | Heard Of Owning A Cafe | V1</t>
        </is>
      </c>
      <c r="O529" t="inlineStr">
        <is>
          <t>In House Natuf</t>
        </is>
      </c>
      <c r="P529" t="inlineStr">
        <is>
          <t>Facebook</t>
        </is>
      </c>
      <c r="Q529" t="inlineStr">
        <is>
          <t>Marshal Malbari</t>
        </is>
      </c>
      <c r="R529" t="inlineStr">
        <is>
          <t>Aisha Rasalkar</t>
        </is>
      </c>
      <c r="S529" t="inlineStr">
        <is>
          <t>-</t>
        </is>
      </c>
      <c r="T529" t="inlineStr">
        <is>
          <t>Nagpur</t>
        </is>
      </c>
      <c r="U529" t="inlineStr">
        <is>
          <t xml:space="preserve"> </t>
        </is>
      </c>
      <c r="V529" t="n">
        <v>2</v>
      </c>
      <c r="W529" t="n">
        <v>1</v>
      </c>
      <c r="X529" t="inlineStr">
        <is>
          <t>XXXXXX0861</t>
        </is>
      </c>
      <c r="Y529" s="72" t="n">
        <v>46326.52037037037</v>
      </c>
    </row>
    <row r="530">
      <c r="A530" s="39" t="inlineStr">
        <is>
          <t>6ae0c585771e729e11228f40</t>
        </is>
      </c>
      <c r="B530" s="72" t="n">
        <v>46322.88107638889</v>
      </c>
      <c r="C530" s="70" t="n">
        <v>46322</v>
      </c>
      <c r="D530" t="inlineStr">
        <is>
          <t>2026-10</t>
        </is>
      </c>
      <c r="E530" t="inlineStr">
        <is>
          <t>Wk of 2026-10-26</t>
        </is>
      </c>
      <c r="F530" t="inlineStr">
        <is>
          <t>Attempt 1</t>
        </is>
      </c>
      <c r="G530" s="39" t="str">
        <f>IF(ISNUMBER(MATCH(F530,QualityStatuses,0)),"Quality Lead","Non-Quality Lead")</f>
        <v>Non-Quality Lead</v>
      </c>
      <c r="H530" s="39" t="str">
        <f>IFERROR(INDEX(CampTypes,MATCH(I530,CampList,0)),"Unattributed")</f>
        <v>New</v>
      </c>
      <c r="I530" t="inlineStr">
        <is>
          <t>ABO | Natuf | Leads | Master Franchise | India | Oct26 | V1</t>
        </is>
      </c>
      <c r="J530" t="inlineStr">
        <is>
          <t>ABO | Natuf | Leads | Master Franchise | India | Oct26 | V1</t>
        </is>
      </c>
      <c r="K530" t="inlineStr">
        <is>
          <t>Direct (campaign tagged in CRM)</t>
        </is>
      </c>
      <c r="L530" t="inlineStr">
        <is>
          <t>Natuf | LAL 1% | India | Jul26 | V1</t>
        </is>
      </c>
      <c r="M530" t="inlineStr">
        <is>
          <t>Natuf | LAL 1% | India | Jul26 | V1</t>
        </is>
      </c>
      <c r="N530" t="inlineStr">
        <is>
          <t>Natuf | Static | Become A Levantine Food | V1</t>
        </is>
      </c>
      <c r="O530" t="inlineStr">
        <is>
          <t>Natuf_MF</t>
        </is>
      </c>
      <c r="P530" t="inlineStr">
        <is>
          <t>Facebook</t>
        </is>
      </c>
      <c r="Q530" t="inlineStr">
        <is>
          <t>Marshal Malbari</t>
        </is>
      </c>
      <c r="R530" t="inlineStr">
        <is>
          <t>Rohit Kamble</t>
        </is>
      </c>
      <c r="S530" t="inlineStr">
        <is>
          <t>-</t>
        </is>
      </c>
      <c r="T530" t="inlineStr">
        <is>
          <t>Noida</t>
        </is>
      </c>
      <c r="U530" t="inlineStr">
        <is>
          <t xml:space="preserve"> </t>
        </is>
      </c>
      <c r="V530" t="n">
        <v>1</v>
      </c>
      <c r="W530" t="n">
        <v>0</v>
      </c>
      <c r="X530" t="inlineStr">
        <is>
          <t>XXXXXX9211</t>
        </is>
      </c>
      <c r="Y530" s="72" t="n">
        <v>46326.52037037037</v>
      </c>
    </row>
    <row r="531">
      <c r="A531" s="39" t="inlineStr">
        <is>
          <t>6ae0c2aa17f6b07c0b6fa9f1</t>
        </is>
      </c>
      <c r="B531" s="72" t="n">
        <v>46322.87261574074</v>
      </c>
      <c r="C531" s="70" t="n">
        <v>46322</v>
      </c>
      <c r="D531" t="inlineStr">
        <is>
          <t>2026-10</t>
        </is>
      </c>
      <c r="E531" t="inlineStr">
        <is>
          <t>Wk of 2026-10-26</t>
        </is>
      </c>
      <c r="F531" t="inlineStr">
        <is>
          <t>Attempt 1</t>
        </is>
      </c>
      <c r="G531" s="39" t="str">
        <f>IF(ISNUMBER(MATCH(F531,QualityStatuses,0)),"Quality Lead","Non-Quality Lead")</f>
        <v>Non-Quality Lead</v>
      </c>
      <c r="H531" s="39" t="str">
        <f>IFERROR(INDEX(CampTypes,MATCH(I531,CampList,0)),"Unattributed")</f>
        <v>New</v>
      </c>
      <c r="I531" t="inlineStr">
        <is>
          <t>ABO | Natuf | Leads | Unit Franchise | India | Oct26 | V1</t>
        </is>
      </c>
      <c r="J531" t="inlineStr">
        <is>
          <t>ABO | Natuf | Leads | Unit Franchise | India | Oct26 | V1</t>
        </is>
      </c>
      <c r="K531" t="inlineStr">
        <is>
          <t>Direct (campaign tagged in CRM)</t>
        </is>
      </c>
      <c r="L531" t="inlineStr">
        <is>
          <t>Natuf | Business Owners | Tier1 + Growth Cities | Oct26 | V1</t>
        </is>
      </c>
      <c r="M531" t="inlineStr">
        <is>
          <t>Natuf | Business Owners | Tier1 + Growth Cities | Oct26 | V1</t>
        </is>
      </c>
      <c r="N531" t="inlineStr">
        <is>
          <t>Natuf | Reel | Brand Ambassador | Heard Of Owning A Cafe | V1</t>
        </is>
      </c>
      <c r="O531" t="inlineStr">
        <is>
          <t>In House Natuf</t>
        </is>
      </c>
      <c r="P531" t="inlineStr">
        <is>
          <t>Facebook</t>
        </is>
      </c>
      <c r="Q531" t="inlineStr">
        <is>
          <t>Omkar Navge</t>
        </is>
      </c>
      <c r="R531" t="inlineStr">
        <is>
          <t>Jasmine</t>
        </is>
      </c>
      <c r="S531" t="inlineStr">
        <is>
          <t>-</t>
        </is>
      </c>
      <c r="T531" t="inlineStr">
        <is>
          <t>Guwahati</t>
        </is>
      </c>
      <c r="U531" t="inlineStr">
        <is>
          <t xml:space="preserve"> </t>
        </is>
      </c>
      <c r="V531" t="n">
        <v>1</v>
      </c>
      <c r="W531" t="n">
        <v>1</v>
      </c>
      <c r="X531" t="inlineStr">
        <is>
          <t>XXXXXX6940</t>
        </is>
      </c>
      <c r="Y531" s="72" t="n">
        <v>46326.52037037037</v>
      </c>
    </row>
    <row r="532">
      <c r="A532" s="39" t="inlineStr">
        <is>
          <t>6ae0bed9fcdc7c06a70cc508</t>
        </is>
      </c>
      <c r="B532" s="72" t="n">
        <v>46322.86130787037</v>
      </c>
      <c r="C532" s="70" t="n">
        <v>46322</v>
      </c>
      <c r="D532" t="inlineStr">
        <is>
          <t>2026-10</t>
        </is>
      </c>
      <c r="E532" t="inlineStr">
        <is>
          <t>Wk of 2026-10-26</t>
        </is>
      </c>
      <c r="F532" t="inlineStr">
        <is>
          <t>Attempt 3</t>
        </is>
      </c>
      <c r="G532" s="39" t="str">
        <f>IF(ISNUMBER(MATCH(F532,QualityStatuses,0)),"Quality Lead","Non-Quality Lead")</f>
        <v>Non-Quality Lead</v>
      </c>
      <c r="H532" s="39" t="str">
        <f>IFERROR(INDEX(CampTypes,MATCH(I532,CampList,0)),"Unattributed")</f>
        <v>New</v>
      </c>
      <c r="I532" t="inlineStr">
        <is>
          <t>ABO | Natuf | Leads | Unit Franchise | India | Oct26 | V1</t>
        </is>
      </c>
      <c r="J532" t="inlineStr">
        <is>
          <t>ABO | Natuf | Leads | Unit Franchise | India | Oct26 | V1</t>
        </is>
      </c>
      <c r="K532" t="inlineStr">
        <is>
          <t>Direct (campaign tagged in CRM)</t>
        </is>
      </c>
      <c r="L532" t="inlineStr">
        <is>
          <t>Natuf | Broad | Tier1 + Growth Cities | Oct26 | V1</t>
        </is>
      </c>
      <c r="M532" t="inlineStr">
        <is>
          <t>Natuf | Broad | Tier1 + Growth Cities | Oct26 | V1</t>
        </is>
      </c>
      <c r="N532" t="inlineStr">
        <is>
          <t>Natuf | Reel | Brand Ambassador | Heard Of Owning A Cafe | V1</t>
        </is>
      </c>
      <c r="O532" t="inlineStr">
        <is>
          <t>In House Natuf</t>
        </is>
      </c>
      <c r="P532" t="inlineStr">
        <is>
          <t>Facebook</t>
        </is>
      </c>
      <c r="Q532" t="inlineStr">
        <is>
          <t>Marshal Malbari</t>
        </is>
      </c>
      <c r="R532" t="inlineStr">
        <is>
          <t>Shubham Menon</t>
        </is>
      </c>
      <c r="S532" t="inlineStr">
        <is>
          <t>-</t>
        </is>
      </c>
      <c r="T532" t="inlineStr">
        <is>
          <t>Noida</t>
        </is>
      </c>
      <c r="U532" t="inlineStr">
        <is>
          <t xml:space="preserve"> </t>
        </is>
      </c>
      <c r="V532" t="n">
        <v>3</v>
      </c>
      <c r="W532" t="n">
        <v>0</v>
      </c>
      <c r="X532" t="inlineStr">
        <is>
          <t>XXXXXX0640</t>
        </is>
      </c>
      <c r="Y532" s="72" t="n">
        <v>46326.52037037037</v>
      </c>
    </row>
    <row r="533">
      <c r="A533" s="39" t="inlineStr">
        <is>
          <t>6ae0bc2de279078bd368beb2</t>
        </is>
      </c>
      <c r="B533" s="72" t="n">
        <v>46322.8533912037</v>
      </c>
      <c r="C533" s="70" t="n">
        <v>46322</v>
      </c>
      <c r="D533" t="inlineStr">
        <is>
          <t>2026-10</t>
        </is>
      </c>
      <c r="E533" t="inlineStr">
        <is>
          <t>Wk of 2026-10-26</t>
        </is>
      </c>
      <c r="F533" t="inlineStr">
        <is>
          <t>Attempt 1</t>
        </is>
      </c>
      <c r="G533" s="39" t="str">
        <f>IF(ISNUMBER(MATCH(F533,QualityStatuses,0)),"Quality Lead","Non-Quality Lead")</f>
        <v>Non-Quality Lead</v>
      </c>
      <c r="H533" s="39" t="str">
        <f>IFERROR(INDEX(CampTypes,MATCH(I533,CampList,0)),"Unattributed")</f>
        <v>New</v>
      </c>
      <c r="I533" t="inlineStr">
        <is>
          <t>ABO | Natuf | Leads | Unit Franchise | India | Oct26 | V1</t>
        </is>
      </c>
      <c r="J533" t="inlineStr">
        <is>
          <t>ABO | Natuf | Leads | Unit Franchise | India | Oct26 | V1</t>
        </is>
      </c>
      <c r="K533" t="inlineStr">
        <is>
          <t>Direct (campaign tagged in CRM)</t>
        </is>
      </c>
      <c r="L533" t="inlineStr">
        <is>
          <t>Natuf | Business Owners | Tier1 + Growth Cities | Oct26 | V1</t>
        </is>
      </c>
      <c r="M533" t="inlineStr">
        <is>
          <t>Natuf | Business Owners | Tier1 + Growth Cities | Oct26 | V1</t>
        </is>
      </c>
      <c r="N533" t="inlineStr">
        <is>
          <t>Natuf | Reel | Brand Ambassador | Heard Of Owning A Cafe | V1</t>
        </is>
      </c>
      <c r="O533" t="inlineStr">
        <is>
          <t>In House Natuf</t>
        </is>
      </c>
      <c r="P533" t="inlineStr">
        <is>
          <t>Facebook</t>
        </is>
      </c>
      <c r="Q533" t="inlineStr">
        <is>
          <t>Omkar Navge</t>
        </is>
      </c>
      <c r="R533" t="inlineStr">
        <is>
          <t>Jasmine</t>
        </is>
      </c>
      <c r="S533" t="inlineStr">
        <is>
          <t>-</t>
        </is>
      </c>
      <c r="T533" t="inlineStr">
        <is>
          <t>Noida</t>
        </is>
      </c>
      <c r="U533" t="inlineStr">
        <is>
          <t xml:space="preserve"> </t>
        </is>
      </c>
      <c r="V533" t="n">
        <v>1</v>
      </c>
      <c r="W533" t="n">
        <v>0</v>
      </c>
      <c r="X533" t="inlineStr">
        <is>
          <t>XXXXXX4455</t>
        </is>
      </c>
      <c r="Y533" s="72" t="n">
        <v>46326.52037037037</v>
      </c>
    </row>
    <row r="534">
      <c r="A534" s="39" t="inlineStr">
        <is>
          <t>6ae0b1883a5b69da0f5bb745</t>
        </is>
      </c>
      <c r="B534" s="72" t="n">
        <v>46322.82185185186</v>
      </c>
      <c r="C534" s="70" t="n">
        <v>46322</v>
      </c>
      <c r="D534" t="inlineStr">
        <is>
          <t>2026-10</t>
        </is>
      </c>
      <c r="E534" t="inlineStr">
        <is>
          <t>Wk of 2026-10-26</t>
        </is>
      </c>
      <c r="F534" t="inlineStr">
        <is>
          <t>Connected</t>
        </is>
      </c>
      <c r="G534" s="39" t="str">
        <f>IF(ISNUMBER(MATCH(F534,QualityStatuses,0)),"Quality Lead","Non-Quality Lead")</f>
        <v>Non-Quality Lead</v>
      </c>
      <c r="H534" s="39" t="str">
        <f>IFERROR(INDEX(CampTypes,MATCH(I534,CampList,0)),"Unattributed")</f>
        <v>New</v>
      </c>
      <c r="I534" t="inlineStr">
        <is>
          <t>ABO | Natuf | Leads | Unit Franchise | India | Oct26 | V1</t>
        </is>
      </c>
      <c r="J534" t="inlineStr">
        <is>
          <t>ABO | Natuf | Leads | Unit Franchise | India | Oct26 | V1</t>
        </is>
      </c>
      <c r="K534" t="inlineStr">
        <is>
          <t>Direct (campaign tagged in CRM)</t>
        </is>
      </c>
      <c r="L534" t="inlineStr">
        <is>
          <t>Natuf | LAL 1% | India | Jul26 | V1</t>
        </is>
      </c>
      <c r="M534" t="inlineStr">
        <is>
          <t>Natuf | LAL 1% | India | Jul26 | V1</t>
        </is>
      </c>
      <c r="N534" t="inlineStr">
        <is>
          <t>Natuf | Reel | Brand Ambassador | Heard Of Owning A Cafe | V1</t>
        </is>
      </c>
      <c r="O534" t="inlineStr">
        <is>
          <t>In House Natuf</t>
        </is>
      </c>
      <c r="P534" t="inlineStr">
        <is>
          <t>Facebook</t>
        </is>
      </c>
      <c r="Q534" t="inlineStr">
        <is>
          <t>Omkar Navge</t>
        </is>
      </c>
      <c r="R534" t="inlineStr">
        <is>
          <t>Shambhavi</t>
        </is>
      </c>
      <c r="S534" t="inlineStr">
        <is>
          <t>-</t>
        </is>
      </c>
      <c r="T534" t="inlineStr">
        <is>
          <t>Kozhikode</t>
        </is>
      </c>
      <c r="U534" t="inlineStr">
        <is>
          <t xml:space="preserve"> </t>
        </is>
      </c>
      <c r="V534" t="n">
        <v>1</v>
      </c>
      <c r="W534" t="n">
        <v>1</v>
      </c>
      <c r="X534" t="inlineStr">
        <is>
          <t>XXXXXX8919</t>
        </is>
      </c>
      <c r="Y534" s="72" t="n">
        <v>46326.52037037037</v>
      </c>
    </row>
    <row r="535">
      <c r="A535" s="39" t="inlineStr">
        <is>
          <t>6ae0b02ac009fe72c9fbb960</t>
        </is>
      </c>
      <c r="B535" s="72" t="n">
        <v>46322.81780092593</v>
      </c>
      <c r="C535" s="70" t="n">
        <v>46322</v>
      </c>
      <c r="D535" t="inlineStr">
        <is>
          <t>2026-10</t>
        </is>
      </c>
      <c r="E535" t="inlineStr">
        <is>
          <t>Wk of 2026-10-26</t>
        </is>
      </c>
      <c r="F535" t="inlineStr">
        <is>
          <t>Details Shared</t>
        </is>
      </c>
      <c r="G535" s="39" t="str">
        <f>IF(ISNUMBER(MATCH(F535,QualityStatuses,0)),"Quality Lead","Non-Quality Lead")</f>
        <v>Quality Lead</v>
      </c>
      <c r="H535" s="39" t="str">
        <f>IFERROR(INDEX(CampTypes,MATCH(I535,CampList,0)),"Unattributed")</f>
        <v>New</v>
      </c>
      <c r="I535" t="inlineStr">
        <is>
          <t>ABO | Natuf | Leads | Unit Franchise | India | Oct26 | V1</t>
        </is>
      </c>
      <c r="J535" t="inlineStr">
        <is>
          <t>ABO | Natuf | Leads | Unit Franchise | India | Oct26 | V1</t>
        </is>
      </c>
      <c r="K535" t="inlineStr">
        <is>
          <t>Direct (campaign tagged in CRM)</t>
        </is>
      </c>
      <c r="L535" t="inlineStr">
        <is>
          <t>Natuf | Business Owners | Tier1 + Growth Cities | Oct26 | V1</t>
        </is>
      </c>
      <c r="M535" t="inlineStr">
        <is>
          <t>Natuf | Business Owners | Tier1 + Growth Cities | Oct26 | V1</t>
        </is>
      </c>
      <c r="N535" t="inlineStr">
        <is>
          <t>Natuf | Reel | Brand Ambassador | Heard Of Owning A Cafe | V1</t>
        </is>
      </c>
      <c r="O535" t="inlineStr">
        <is>
          <t>In House Natuf</t>
        </is>
      </c>
      <c r="P535" t="inlineStr">
        <is>
          <t>Facebook</t>
        </is>
      </c>
      <c r="Q535" t="inlineStr">
        <is>
          <t>Vikas Pathak</t>
        </is>
      </c>
      <c r="R535" t="inlineStr">
        <is>
          <t>Hriday Jindal</t>
        </is>
      </c>
      <c r="S535" t="inlineStr">
        <is>
          <t>-</t>
        </is>
      </c>
      <c r="T535" t="inlineStr">
        <is>
          <t>Sitamarhi</t>
        </is>
      </c>
      <c r="U535" t="inlineStr">
        <is>
          <t xml:space="preserve"> </t>
        </is>
      </c>
      <c r="V535" t="n">
        <v>3</v>
      </c>
      <c r="W535" t="n">
        <v>1</v>
      </c>
      <c r="X535" t="inlineStr">
        <is>
          <t>XXXXXX2122</t>
        </is>
      </c>
      <c r="Y535" s="72" t="n">
        <v>46326.52037037037</v>
      </c>
    </row>
    <row r="536">
      <c r="A536" s="39" t="inlineStr">
        <is>
          <t>6ae0af3c558803e4cd84f03a</t>
        </is>
      </c>
      <c r="B536" s="72" t="n">
        <v>46322.81504629629</v>
      </c>
      <c r="C536" s="70" t="n">
        <v>46322</v>
      </c>
      <c r="D536" t="inlineStr">
        <is>
          <t>2026-10</t>
        </is>
      </c>
      <c r="E536" t="inlineStr">
        <is>
          <t>Wk of 2026-10-26</t>
        </is>
      </c>
      <c r="F536" t="inlineStr">
        <is>
          <t>Details Shared</t>
        </is>
      </c>
      <c r="G536" s="39" t="str">
        <f>IF(ISNUMBER(MATCH(F536,QualityStatuses,0)),"Quality Lead","Non-Quality Lead")</f>
        <v>Quality Lead</v>
      </c>
      <c r="H536" s="39" t="str">
        <f>IFERROR(INDEX(CampTypes,MATCH(I536,CampList,0)),"Unattributed")</f>
        <v>New</v>
      </c>
      <c r="I536" t="inlineStr">
        <is>
          <t>ABO | Natuf | Leads | Unit Franchise | India | Oct26 | V1</t>
        </is>
      </c>
      <c r="J536" t="inlineStr">
        <is>
          <t>ABO | Natuf | Leads | Unit Franchise | India | Oct26 | V1</t>
        </is>
      </c>
      <c r="K536" t="inlineStr">
        <is>
          <t>Direct (campaign tagged in CRM)</t>
        </is>
      </c>
      <c r="L536" t="inlineStr">
        <is>
          <t>Natuf | Broad | Tier1 + Growth Cities | Oct26 | V1</t>
        </is>
      </c>
      <c r="M536" t="inlineStr">
        <is>
          <t>Natuf | Broad | Tier1 + Growth Cities | Oct26 | V1</t>
        </is>
      </c>
      <c r="N536" t="inlineStr">
        <is>
          <t>Natuf | Reel | Brand Ambassador | Heard Of Owning A Cafe | V1</t>
        </is>
      </c>
      <c r="O536" t="inlineStr">
        <is>
          <t>In House Natuf</t>
        </is>
      </c>
      <c r="P536" t="inlineStr">
        <is>
          <t>Facebook</t>
        </is>
      </c>
      <c r="Q536" t="inlineStr">
        <is>
          <t>Vikas Pathak</t>
        </is>
      </c>
      <c r="R536" t="inlineStr">
        <is>
          <t xml:space="preserve">Karan </t>
        </is>
      </c>
      <c r="S536" t="inlineStr">
        <is>
          <t>-</t>
        </is>
      </c>
      <c r="T536" t="inlineStr">
        <is>
          <t>Sriganganagar</t>
        </is>
      </c>
      <c r="U536" t="inlineStr">
        <is>
          <t xml:space="preserve"> </t>
        </is>
      </c>
      <c r="V536" t="n">
        <v>3</v>
      </c>
      <c r="W536" t="n">
        <v>1</v>
      </c>
      <c r="X536" t="inlineStr">
        <is>
          <t>XXXXXX7999</t>
        </is>
      </c>
      <c r="Y536" s="72" t="n">
        <v>46326.52037037037</v>
      </c>
    </row>
    <row r="537">
      <c r="A537" s="39" t="inlineStr">
        <is>
          <t>6ae0ad076a3c5056897d0ee0</t>
        </is>
      </c>
      <c r="B537" s="72" t="n">
        <v>46322.80850694444</v>
      </c>
      <c r="C537" s="70" t="n">
        <v>46322</v>
      </c>
      <c r="D537" t="inlineStr">
        <is>
          <t>2026-10</t>
        </is>
      </c>
      <c r="E537" t="inlineStr">
        <is>
          <t>Wk of 2026-10-26</t>
        </is>
      </c>
      <c r="F537" t="inlineStr">
        <is>
          <t>Attempt 1</t>
        </is>
      </c>
      <c r="G537" s="39" t="str">
        <f>IF(ISNUMBER(MATCH(F537,QualityStatuses,0)),"Quality Lead","Non-Quality Lead")</f>
        <v>Non-Quality Lead</v>
      </c>
      <c r="H537" s="39" t="str">
        <f>IFERROR(INDEX(CampTypes,MATCH(I537,CampList,0)),"Unattributed")</f>
        <v>New</v>
      </c>
      <c r="I537" t="inlineStr">
        <is>
          <t>ABO | Natuf | Leads | Unit Franchise | India | Oct26 | V1</t>
        </is>
      </c>
      <c r="J537" t="inlineStr">
        <is>
          <t>ABO | Natuf | Leads | Unit Franchise | India | Oct26 | V1</t>
        </is>
      </c>
      <c r="K537" t="inlineStr">
        <is>
          <t>Direct (campaign tagged in CRM)</t>
        </is>
      </c>
      <c r="L537" t="inlineStr">
        <is>
          <t>Natuf | Business Owners | Tier1 + Growth Cities | Oct26 | V1</t>
        </is>
      </c>
      <c r="M537" t="inlineStr">
        <is>
          <t>Natuf | Business Owners | Tier1 + Growth Cities | Oct26 | V1</t>
        </is>
      </c>
      <c r="N537" t="inlineStr">
        <is>
          <t>Natuf | Reel | Brand Ambassador | Heard Of Owning A Cafe | V1</t>
        </is>
      </c>
      <c r="O537" t="inlineStr">
        <is>
          <t>In House Natuf</t>
        </is>
      </c>
      <c r="P537" t="inlineStr">
        <is>
          <t>Facebook</t>
        </is>
      </c>
      <c r="Q537" t="inlineStr">
        <is>
          <t>Omkar Navge</t>
        </is>
      </c>
      <c r="R537" t="inlineStr">
        <is>
          <t>Somya</t>
        </is>
      </c>
      <c r="S537" t="inlineStr">
        <is>
          <t>-</t>
        </is>
      </c>
      <c r="T537" t="inlineStr">
        <is>
          <t>Bangalore</t>
        </is>
      </c>
      <c r="U537" t="inlineStr">
        <is>
          <t xml:space="preserve"> </t>
        </is>
      </c>
      <c r="V537" t="n">
        <v>2</v>
      </c>
      <c r="W537" t="n">
        <v>0</v>
      </c>
      <c r="X537" t="inlineStr">
        <is>
          <t>XXXXXX1775</t>
        </is>
      </c>
      <c r="Y537" s="72" t="n">
        <v>46326.52037037037</v>
      </c>
    </row>
    <row r="538">
      <c r="A538" s="39" t="inlineStr">
        <is>
          <t>6ae0ac85e1454d2779f8df54</t>
        </is>
      </c>
      <c r="B538" s="72" t="n">
        <v>46322.80700231482</v>
      </c>
      <c r="C538" s="70" t="n">
        <v>46322</v>
      </c>
      <c r="D538" t="inlineStr">
        <is>
          <t>2026-10</t>
        </is>
      </c>
      <c r="E538" t="inlineStr">
        <is>
          <t>Wk of 2026-10-26</t>
        </is>
      </c>
      <c r="F538" t="inlineStr">
        <is>
          <t>Attempt 2</t>
        </is>
      </c>
      <c r="G538" s="39" t="str">
        <f>IF(ISNUMBER(MATCH(F538,QualityStatuses,0)),"Quality Lead","Non-Quality Lead")</f>
        <v>Non-Quality Lead</v>
      </c>
      <c r="H538" s="39" t="str">
        <f>IFERROR(INDEX(CampTypes,MATCH(I538,CampList,0)),"Unattributed")</f>
        <v>New</v>
      </c>
      <c r="I538" t="inlineStr">
        <is>
          <t>ABO | Natuf | Leads | Unit Franchise | India | Oct26 | V1</t>
        </is>
      </c>
      <c r="J538" t="inlineStr">
        <is>
          <t>ABO | Natuf | Leads | Unit Franchise | India | Oct26 | V1</t>
        </is>
      </c>
      <c r="K538" t="inlineStr">
        <is>
          <t>Direct (campaign tagged in CRM)</t>
        </is>
      </c>
      <c r="L538" t="inlineStr">
        <is>
          <t>Natuf | LAL 1% | India | Jul26 | V1</t>
        </is>
      </c>
      <c r="M538" t="inlineStr">
        <is>
          <t>Natuf | LAL 1% | India | Jul26 | V1</t>
        </is>
      </c>
      <c r="N538" t="inlineStr">
        <is>
          <t>Natuf | Reel | Brand Ambassador | Heard Of Owning A Cafe | V1</t>
        </is>
      </c>
      <c r="O538" t="inlineStr">
        <is>
          <t>In House Natuf</t>
        </is>
      </c>
      <c r="P538" t="inlineStr">
        <is>
          <t>Facebook</t>
        </is>
      </c>
      <c r="Q538" t="inlineStr">
        <is>
          <t>Vikas Pathak</t>
        </is>
      </c>
      <c r="R538" t="inlineStr">
        <is>
          <t>Anish kaundal</t>
        </is>
      </c>
      <c r="S538" t="inlineStr">
        <is>
          <t>-</t>
        </is>
      </c>
      <c r="T538" t="inlineStr">
        <is>
          <t>GOA</t>
        </is>
      </c>
      <c r="U538" t="inlineStr">
        <is>
          <t xml:space="preserve"> </t>
        </is>
      </c>
      <c r="V538" t="n">
        <v>2</v>
      </c>
      <c r="W538" t="n">
        <v>0</v>
      </c>
      <c r="X538" t="inlineStr">
        <is>
          <t>XXXXXX9575</t>
        </is>
      </c>
      <c r="Y538" s="72" t="n">
        <v>46326.52037037037</v>
      </c>
    </row>
    <row r="539">
      <c r="A539" s="39" t="inlineStr">
        <is>
          <t>6ae0ab7d10debc2f830a6990</t>
        </is>
      </c>
      <c r="B539" s="72" t="n">
        <v>46322.80394675926</v>
      </c>
      <c r="C539" s="70" t="n">
        <v>46322</v>
      </c>
      <c r="D539" t="inlineStr">
        <is>
          <t>2026-10</t>
        </is>
      </c>
      <c r="E539" t="inlineStr">
        <is>
          <t>Wk of 2026-10-26</t>
        </is>
      </c>
      <c r="F539" t="inlineStr">
        <is>
          <t>Qualified</t>
        </is>
      </c>
      <c r="G539" s="39" t="str">
        <f>IF(ISNUMBER(MATCH(F539,QualityStatuses,0)),"Quality Lead","Non-Quality Lead")</f>
        <v>Quality Lead</v>
      </c>
      <c r="H539" s="39" t="str">
        <f>IFERROR(INDEX(CampTypes,MATCH(I539,CampList,0)),"Unattributed")</f>
        <v>New</v>
      </c>
      <c r="I539" t="inlineStr">
        <is>
          <t>ABO | Natuf | Leads | Unit Franchise | India | Oct26 | V1</t>
        </is>
      </c>
      <c r="J539" t="inlineStr">
        <is>
          <t>ABO | Natuf | Leads | Unit Franchise | India | Oct26 | V1</t>
        </is>
      </c>
      <c r="K539" t="inlineStr">
        <is>
          <t>Direct (campaign tagged in CRM)</t>
        </is>
      </c>
      <c r="L539" t="inlineStr">
        <is>
          <t>Natuf | Broad | Tier1 + Growth Cities | Oct26 | V1</t>
        </is>
      </c>
      <c r="M539" t="inlineStr">
        <is>
          <t>Natuf | Broad | Tier1 + Growth Cities | Oct26 | V1</t>
        </is>
      </c>
      <c r="N539" t="inlineStr">
        <is>
          <t>Natuf | Reel | Brand Ambassador | Heard Of Owning A Cafe | V1</t>
        </is>
      </c>
      <c r="O539" t="inlineStr">
        <is>
          <t>In House Natuf</t>
        </is>
      </c>
      <c r="P539" t="inlineStr">
        <is>
          <t>Facebook</t>
        </is>
      </c>
      <c r="Q539" t="inlineStr">
        <is>
          <t>Omkar Navge</t>
        </is>
      </c>
      <c r="R539" t="inlineStr">
        <is>
          <t>Shambhavi</t>
        </is>
      </c>
      <c r="S539" t="inlineStr">
        <is>
          <t>-</t>
        </is>
      </c>
      <c r="T539" t="inlineStr">
        <is>
          <t>Lucknow</t>
        </is>
      </c>
      <c r="U539" t="inlineStr">
        <is>
          <t xml:space="preserve"> </t>
        </is>
      </c>
      <c r="V539" t="n">
        <v>1</v>
      </c>
      <c r="W539" t="n">
        <v>1</v>
      </c>
      <c r="X539" t="inlineStr">
        <is>
          <t>XXXXXX7147</t>
        </is>
      </c>
      <c r="Y539" s="72" t="n">
        <v>46326.52037037037</v>
      </c>
    </row>
    <row r="540">
      <c r="A540" s="39" t="inlineStr">
        <is>
          <t>6ae0ab60e53429ba978769a2</t>
        </is>
      </c>
      <c r="B540" s="72" t="n">
        <v>46322.80361111111</v>
      </c>
      <c r="C540" s="70" t="n">
        <v>46322</v>
      </c>
      <c r="D540" t="inlineStr">
        <is>
          <t>2026-10</t>
        </is>
      </c>
      <c r="E540" t="inlineStr">
        <is>
          <t>Wk of 2026-10-26</t>
        </is>
      </c>
      <c r="F540" t="inlineStr">
        <is>
          <t>New Lead</t>
        </is>
      </c>
      <c r="G540" s="39" t="str">
        <f>IF(ISNUMBER(MATCH(F540,QualityStatuses,0)),"Quality Lead","Non-Quality Lead")</f>
        <v>Non-Quality Lead</v>
      </c>
      <c r="H540" s="39" t="str">
        <f>IFERROR(INDEX(CampTypes,MATCH(I540,CampList,0)),"Unattributed")</f>
        <v>New</v>
      </c>
      <c r="I540" t="inlineStr">
        <is>
          <t>ABO | Natuf | Leads | Unit Franchise | India | Oct26 | V1</t>
        </is>
      </c>
      <c r="J540" t="inlineStr">
        <is>
          <t>ABO | Natuf | Leads | Unit Franchise | India | Oct26 | V1</t>
        </is>
      </c>
      <c r="K540" t="inlineStr">
        <is>
          <t>Direct (campaign tagged in CRM)</t>
        </is>
      </c>
      <c r="L540" t="inlineStr">
        <is>
          <t>Natuf | LAL 1% | India | Jul26 | V1</t>
        </is>
      </c>
      <c r="M540" t="inlineStr">
        <is>
          <t>Natuf | LAL 1% | India | Jul26 | V1</t>
        </is>
      </c>
      <c r="N540" t="inlineStr">
        <is>
          <t>Natuf | Reel | Brand Ambassador | Heard Of Owning A Cafe | V1</t>
        </is>
      </c>
      <c r="O540" t="inlineStr">
        <is>
          <t>In House Natuf</t>
        </is>
      </c>
      <c r="P540" t="inlineStr">
        <is>
          <t>Facebook</t>
        </is>
      </c>
      <c r="Q540" t="inlineStr">
        <is>
          <t>Omkar Navge</t>
        </is>
      </c>
      <c r="R540" t="inlineStr">
        <is>
          <t>Somya</t>
        </is>
      </c>
      <c r="S540" t="inlineStr">
        <is>
          <t>-</t>
        </is>
      </c>
      <c r="T540" t="inlineStr">
        <is>
          <t>Marlboro</t>
        </is>
      </c>
      <c r="U540" t="inlineStr">
        <is>
          <t xml:space="preserve"> </t>
        </is>
      </c>
      <c r="V540" t="n">
        <v>0</v>
      </c>
      <c r="W540" t="n">
        <v>0</v>
      </c>
      <c r="X540" t="inlineStr">
        <is>
          <t>XXXXXX1581</t>
        </is>
      </c>
      <c r="Y540" s="72" t="n">
        <v>46326.52037037037</v>
      </c>
    </row>
    <row r="541">
      <c r="A541" s="39" t="inlineStr">
        <is>
          <t>6ae0aa47daf6afa0b5a264d7</t>
        </is>
      </c>
      <c r="B541" s="72" t="n">
        <v>46322.8003587963</v>
      </c>
      <c r="C541" s="70" t="n">
        <v>46322</v>
      </c>
      <c r="D541" t="inlineStr">
        <is>
          <t>2026-10</t>
        </is>
      </c>
      <c r="E541" t="inlineStr">
        <is>
          <t>Wk of 2026-10-26</t>
        </is>
      </c>
      <c r="F541" t="inlineStr">
        <is>
          <t>Attempt 2</t>
        </is>
      </c>
      <c r="G541" s="39" t="str">
        <f>IF(ISNUMBER(MATCH(F541,QualityStatuses,0)),"Quality Lead","Non-Quality Lead")</f>
        <v>Non-Quality Lead</v>
      </c>
      <c r="H541" s="39" t="str">
        <f>IFERROR(INDEX(CampTypes,MATCH(I541,CampList,0)),"Unattributed")</f>
        <v>New</v>
      </c>
      <c r="I541" t="inlineStr">
        <is>
          <t>ABO | Natuf | Leads | Unit Franchise | India | Oct26 | V1</t>
        </is>
      </c>
      <c r="J541" t="inlineStr">
        <is>
          <t>ABO | Natuf | Leads | Unit Franchise | India | Oct26 | V1</t>
        </is>
      </c>
      <c r="K541" t="inlineStr">
        <is>
          <t>Direct (campaign tagged in CRM)</t>
        </is>
      </c>
      <c r="L541" t="inlineStr">
        <is>
          <t>Natuf | Broad | Tier1 + Growth Cities | Oct26 | V1</t>
        </is>
      </c>
      <c r="M541" t="inlineStr">
        <is>
          <t>Natuf | Broad | Tier1 + Growth Cities | Oct26 | V1</t>
        </is>
      </c>
      <c r="N541" t="inlineStr">
        <is>
          <t>Natuf | Reel | Brand Ambassador | Heard Of Owning A Cafe | V1</t>
        </is>
      </c>
      <c r="O541" t="inlineStr">
        <is>
          <t>In House Natuf</t>
        </is>
      </c>
      <c r="P541" t="inlineStr">
        <is>
          <t>Facebook</t>
        </is>
      </c>
      <c r="Q541" t="inlineStr">
        <is>
          <t>Marshal Malbari</t>
        </is>
      </c>
      <c r="R541" t="inlineStr">
        <is>
          <t>Vanita Joshi</t>
        </is>
      </c>
      <c r="S541" t="inlineStr">
        <is>
          <t>-</t>
        </is>
      </c>
      <c r="T541" t="inlineStr">
        <is>
          <t>Chennai</t>
        </is>
      </c>
      <c r="U541" t="inlineStr">
        <is>
          <t xml:space="preserve"> </t>
        </is>
      </c>
      <c r="V541" t="n">
        <v>2</v>
      </c>
      <c r="W541" t="n">
        <v>0</v>
      </c>
      <c r="X541" t="inlineStr">
        <is>
          <t>XXXXXX1213</t>
        </is>
      </c>
      <c r="Y541" s="72" t="n">
        <v>46326.52037037037</v>
      </c>
    </row>
    <row r="542">
      <c r="A542" s="39" t="inlineStr">
        <is>
          <t>6ae0a8bc8e0cc6aa67ab6fa7</t>
        </is>
      </c>
      <c r="B542" s="72" t="n">
        <v>46322.79578703704</v>
      </c>
      <c r="C542" s="70" t="n">
        <v>46322</v>
      </c>
      <c r="D542" t="inlineStr">
        <is>
          <t>2026-10</t>
        </is>
      </c>
      <c r="E542" t="inlineStr">
        <is>
          <t>Wk of 2026-10-26</t>
        </is>
      </c>
      <c r="F542" t="inlineStr">
        <is>
          <t>Connected</t>
        </is>
      </c>
      <c r="G542" s="39" t="str">
        <f>IF(ISNUMBER(MATCH(F542,QualityStatuses,0)),"Quality Lead","Non-Quality Lead")</f>
        <v>Non-Quality Lead</v>
      </c>
      <c r="H542" s="39" t="str">
        <f>IFERROR(INDEX(CampTypes,MATCH(I542,CampList,0)),"Unattributed")</f>
        <v>New</v>
      </c>
      <c r="I542" t="inlineStr">
        <is>
          <t>ABO | Natuf | Leads | Unit Franchise | India | Oct26 | V1</t>
        </is>
      </c>
      <c r="J542" t="inlineStr">
        <is>
          <t>ABO | Natuf | Leads | Unit Franchise | India | Oct26 | V1</t>
        </is>
      </c>
      <c r="K542" t="inlineStr">
        <is>
          <t>Direct (campaign tagged in CRM)</t>
        </is>
      </c>
      <c r="L542" t="inlineStr">
        <is>
          <t>Natuf | Investors | Tier1 + Growth Cities | Oct26 | V1</t>
        </is>
      </c>
      <c r="M542" t="inlineStr">
        <is>
          <t>Natuf | Investors | Tier1 + Growth Cities | Oct26 | V1</t>
        </is>
      </c>
      <c r="N542" t="inlineStr">
        <is>
          <t>Natuf | Reel | Brand Ambassador | Heard Of Owning A Cafe | V1</t>
        </is>
      </c>
      <c r="O542" t="inlineStr">
        <is>
          <t>In House Natuf</t>
        </is>
      </c>
      <c r="P542" t="inlineStr">
        <is>
          <t>Facebook</t>
        </is>
      </c>
      <c r="Q542" t="inlineStr">
        <is>
          <t>Omkar Navge</t>
        </is>
      </c>
      <c r="R542" t="inlineStr">
        <is>
          <t>Somya</t>
        </is>
      </c>
      <c r="S542" t="inlineStr">
        <is>
          <t>-</t>
        </is>
      </c>
      <c r="T542" t="inlineStr">
        <is>
          <t>Bareilly</t>
        </is>
      </c>
      <c r="U542" t="inlineStr">
        <is>
          <t xml:space="preserve"> </t>
        </is>
      </c>
      <c r="V542" t="n">
        <v>2</v>
      </c>
      <c r="W542" t="n">
        <v>2</v>
      </c>
      <c r="X542" t="inlineStr">
        <is>
          <t>XXXXXX2886</t>
        </is>
      </c>
      <c r="Y542" s="72" t="n">
        <v>46326.52037037037</v>
      </c>
    </row>
    <row r="543">
      <c r="A543" s="39" t="inlineStr">
        <is>
          <t>6ae0a80661a5f7a387c83c96</t>
        </is>
      </c>
      <c r="B543" s="72" t="n">
        <v>46322.79368055556</v>
      </c>
      <c r="C543" s="70" t="n">
        <v>46322</v>
      </c>
      <c r="D543" t="inlineStr">
        <is>
          <t>2026-10</t>
        </is>
      </c>
      <c r="E543" t="inlineStr">
        <is>
          <t>Wk of 2026-10-26</t>
        </is>
      </c>
      <c r="F543" t="inlineStr">
        <is>
          <t>Attempt 1</t>
        </is>
      </c>
      <c r="G543" s="39" t="str">
        <f>IF(ISNUMBER(MATCH(F543,QualityStatuses,0)),"Quality Lead","Non-Quality Lead")</f>
        <v>Non-Quality Lead</v>
      </c>
      <c r="H543" s="39" t="str">
        <f>IFERROR(INDEX(CampTypes,MATCH(I543,CampList,0)),"Unattributed")</f>
        <v>New</v>
      </c>
      <c r="I543" t="inlineStr">
        <is>
          <t>ABO | Natuf | Leads | Unit Franchise | India | Oct26 | V1</t>
        </is>
      </c>
      <c r="J543" t="inlineStr">
        <is>
          <t>ABO | Natuf | Leads | Unit Franchise | India | Oct26 | V1</t>
        </is>
      </c>
      <c r="K543" t="inlineStr">
        <is>
          <t>Direct (campaign tagged in CRM)</t>
        </is>
      </c>
      <c r="L543" t="inlineStr">
        <is>
          <t>Natuf | Investors | Tier1 + Growth Cities | Oct26 | V1</t>
        </is>
      </c>
      <c r="M543" t="inlineStr">
        <is>
          <t>Natuf | Investors | Tier1 + Growth Cities | Oct26 | V1</t>
        </is>
      </c>
      <c r="N543" t="inlineStr">
        <is>
          <t>Natuf | Reel | Brand Ambassador | Heard Of Owning A Cafe | V1</t>
        </is>
      </c>
      <c r="O543" t="inlineStr">
        <is>
          <t>In House Natuf</t>
        </is>
      </c>
      <c r="P543" t="inlineStr">
        <is>
          <t>Facebook</t>
        </is>
      </c>
      <c r="Q543" t="inlineStr">
        <is>
          <t>Marshal Malbari</t>
        </is>
      </c>
      <c r="R543" t="inlineStr">
        <is>
          <t>Rudresh Thorat</t>
        </is>
      </c>
      <c r="S543" t="inlineStr">
        <is>
          <t>-</t>
        </is>
      </c>
      <c r="T543" t="inlineStr">
        <is>
          <t>Nashik</t>
        </is>
      </c>
      <c r="U543" t="inlineStr">
        <is>
          <t xml:space="preserve"> </t>
        </is>
      </c>
      <c r="V543" t="n">
        <v>1</v>
      </c>
      <c r="W543" t="n">
        <v>0</v>
      </c>
      <c r="X543" t="inlineStr">
        <is>
          <t>XXXXXX9486</t>
        </is>
      </c>
      <c r="Y543" s="72" t="n">
        <v>46326.52037037037</v>
      </c>
    </row>
    <row r="544">
      <c r="A544" s="39" t="inlineStr">
        <is>
          <t>6ae0a74be6b2fb6fc9db9ea4</t>
        </is>
      </c>
      <c r="B544" s="72" t="n">
        <v>46322.7915162037</v>
      </c>
      <c r="C544" s="70" t="n">
        <v>46322</v>
      </c>
      <c r="D544" t="inlineStr">
        <is>
          <t>2026-10</t>
        </is>
      </c>
      <c r="E544" t="inlineStr">
        <is>
          <t>Wk of 2026-10-26</t>
        </is>
      </c>
      <c r="F544" t="inlineStr">
        <is>
          <t>Lost</t>
        </is>
      </c>
      <c r="G544" s="39" t="str">
        <f>IF(ISNUMBER(MATCH(F544,QualityStatuses,0)),"Quality Lead","Non-Quality Lead")</f>
        <v>Non-Quality Lead</v>
      </c>
      <c r="H544" s="39" t="str">
        <f>IFERROR(INDEX(CampTypes,MATCH(I544,CampList,0)),"Unattributed")</f>
        <v>New</v>
      </c>
      <c r="I544" t="inlineStr">
        <is>
          <t>ABO | Natuf | Leads | Unit Franchise | India | Oct26 | V1</t>
        </is>
      </c>
      <c r="J544" t="inlineStr">
        <is>
          <t>ABO | Natuf | Leads | Unit Franchise | India | Oct26 | V1</t>
        </is>
      </c>
      <c r="K544" t="inlineStr">
        <is>
          <t>Direct (campaign tagged in CRM)</t>
        </is>
      </c>
      <c r="L544" t="inlineStr">
        <is>
          <t>Natuf | LAL 1% | India | Jul26 | V1</t>
        </is>
      </c>
      <c r="M544" t="inlineStr">
        <is>
          <t>Natuf | LAL 1% | India | Jul26 | V1</t>
        </is>
      </c>
      <c r="N544" t="inlineStr">
        <is>
          <t>Natuf | Reel | Brand Ambassador | Heard Of Owning A Cafe | V1</t>
        </is>
      </c>
      <c r="O544" t="inlineStr">
        <is>
          <t>In House Natuf</t>
        </is>
      </c>
      <c r="P544" t="inlineStr">
        <is>
          <t>Facebook</t>
        </is>
      </c>
      <c r="Q544" t="inlineStr">
        <is>
          <t>Omkar Navge</t>
        </is>
      </c>
      <c r="R544" t="inlineStr">
        <is>
          <t>Somya</t>
        </is>
      </c>
      <c r="S544" t="inlineStr">
        <is>
          <t>Not Interested</t>
        </is>
      </c>
      <c r="T544" t="inlineStr">
        <is>
          <t>kanpur</t>
        </is>
      </c>
      <c r="U544" t="inlineStr">
        <is>
          <t xml:space="preserve"> </t>
        </is>
      </c>
      <c r="V544" t="n">
        <v>1</v>
      </c>
      <c r="W544" t="n">
        <v>0</v>
      </c>
      <c r="X544" t="inlineStr">
        <is>
          <t>XXXXXX2040</t>
        </is>
      </c>
      <c r="Y544" s="72" t="n">
        <v>46326.52037037037</v>
      </c>
    </row>
    <row r="545">
      <c r="A545" s="39" t="inlineStr">
        <is>
          <t>6ae0a71deead3e5c29df21cd</t>
        </is>
      </c>
      <c r="B545" s="72" t="n">
        <v>46322.79098379629</v>
      </c>
      <c r="C545" s="70" t="n">
        <v>46322</v>
      </c>
      <c r="D545" t="inlineStr">
        <is>
          <t>2026-10</t>
        </is>
      </c>
      <c r="E545" t="inlineStr">
        <is>
          <t>Wk of 2026-10-26</t>
        </is>
      </c>
      <c r="F545" t="inlineStr">
        <is>
          <t>Meeting Scheduled</t>
        </is>
      </c>
      <c r="G545" s="39" t="str">
        <f>IF(ISNUMBER(MATCH(F545,QualityStatuses,0)),"Quality Lead","Non-Quality Lead")</f>
        <v>Quality Lead</v>
      </c>
      <c r="H545" s="39" t="str">
        <f>IFERROR(INDEX(CampTypes,MATCH(I545,CampList,0)),"Unattributed")</f>
        <v>New</v>
      </c>
      <c r="I545" t="inlineStr">
        <is>
          <t>ABO | Natuf | Leads | Unit Franchise | India | Oct26 | V1</t>
        </is>
      </c>
      <c r="J545" t="inlineStr">
        <is>
          <t>ABO | Natuf | Leads | Unit Franchise | India | Oct26 | V1</t>
        </is>
      </c>
      <c r="K545" t="inlineStr">
        <is>
          <t>Direct (campaign tagged in CRM)</t>
        </is>
      </c>
      <c r="L545" t="inlineStr">
        <is>
          <t>Natuf | Broad | Tier1 + Growth Cities | Oct26 | V1</t>
        </is>
      </c>
      <c r="M545" t="inlineStr">
        <is>
          <t>Natuf | Broad | Tier1 + Growth Cities | Oct26 | V1</t>
        </is>
      </c>
      <c r="N545" t="inlineStr">
        <is>
          <t>Natuf | Reel | Brand Ambassador | Heard Of Owning A Cafe | V1</t>
        </is>
      </c>
      <c r="O545" t="inlineStr">
        <is>
          <t>In House Natuf</t>
        </is>
      </c>
      <c r="P545" t="inlineStr">
        <is>
          <t>Facebook</t>
        </is>
      </c>
      <c r="Q545" t="inlineStr">
        <is>
          <t>Marshal Malbari</t>
        </is>
      </c>
      <c r="R545" t="inlineStr">
        <is>
          <t>Rinkita Virvani</t>
        </is>
      </c>
      <c r="S545" t="inlineStr">
        <is>
          <t>-</t>
        </is>
      </c>
      <c r="T545" t="inlineStr">
        <is>
          <t>Pune</t>
        </is>
      </c>
      <c r="U545" t="inlineStr">
        <is>
          <t xml:space="preserve"> </t>
        </is>
      </c>
      <c r="V545" t="n">
        <v>6</v>
      </c>
      <c r="W545" t="n">
        <v>3</v>
      </c>
      <c r="X545" t="inlineStr">
        <is>
          <t>XXXXXX4449</t>
        </is>
      </c>
      <c r="Y545" s="72" t="n">
        <v>46326.52037037037</v>
      </c>
    </row>
    <row r="546">
      <c r="A546" s="39" t="inlineStr">
        <is>
          <t>6ae0a668a8183c589fdab1b6</t>
        </is>
      </c>
      <c r="B546" s="72" t="n">
        <v>46322.78888888889</v>
      </c>
      <c r="C546" s="70" t="n">
        <v>46322</v>
      </c>
      <c r="D546" t="inlineStr">
        <is>
          <t>2026-10</t>
        </is>
      </c>
      <c r="E546" t="inlineStr">
        <is>
          <t>Wk of 2026-10-26</t>
        </is>
      </c>
      <c r="F546" t="inlineStr">
        <is>
          <t>Attempt 1</t>
        </is>
      </c>
      <c r="G546" s="39" t="str">
        <f>IF(ISNUMBER(MATCH(F546,QualityStatuses,0)),"Quality Lead","Non-Quality Lead")</f>
        <v>Non-Quality Lead</v>
      </c>
      <c r="H546" s="39" t="str">
        <f>IFERROR(INDEX(CampTypes,MATCH(I546,CampList,0)),"Unattributed")</f>
        <v>New</v>
      </c>
      <c r="I546" t="inlineStr">
        <is>
          <t>ABO | Natuf | Leads | Unit Franchise | India | Oct26 | V1</t>
        </is>
      </c>
      <c r="J546" t="inlineStr">
        <is>
          <t>ABO | Natuf | Leads | Unit Franchise | India | Oct26 | V1</t>
        </is>
      </c>
      <c r="K546" t="inlineStr">
        <is>
          <t>Direct (campaign tagged in CRM)</t>
        </is>
      </c>
      <c r="L546" t="inlineStr">
        <is>
          <t>Natuf | Investors | Tier1 + Growth Cities | Oct26 | V1</t>
        </is>
      </c>
      <c r="M546" t="inlineStr">
        <is>
          <t>Natuf | Investors | Tier1 + Growth Cities | Oct26 | V1</t>
        </is>
      </c>
      <c r="N546" t="inlineStr">
        <is>
          <t>Natuf | Reel | Brand Ambassador | Heard Of Owning A Cafe | V1</t>
        </is>
      </c>
      <c r="O546" t="inlineStr">
        <is>
          <t>In House Natuf</t>
        </is>
      </c>
      <c r="P546" t="inlineStr">
        <is>
          <t>Facebook</t>
        </is>
      </c>
      <c r="Q546" t="inlineStr">
        <is>
          <t>Omkar Navge</t>
        </is>
      </c>
      <c r="R546" t="inlineStr">
        <is>
          <t>Somya</t>
        </is>
      </c>
      <c r="S546" t="inlineStr">
        <is>
          <t>-</t>
        </is>
      </c>
      <c r="T546" t="inlineStr">
        <is>
          <t>Ahmedabad</t>
        </is>
      </c>
      <c r="U546" t="inlineStr">
        <is>
          <t xml:space="preserve"> </t>
        </is>
      </c>
      <c r="V546" t="n">
        <v>2</v>
      </c>
      <c r="W546" t="n">
        <v>1</v>
      </c>
      <c r="X546" t="inlineStr">
        <is>
          <t>XXXXXX2062</t>
        </is>
      </c>
      <c r="Y546" s="72" t="n">
        <v>46326.52037037037</v>
      </c>
    </row>
    <row r="547">
      <c r="A547" s="39" t="inlineStr">
        <is>
          <t>6ae0a579b76d18361aaaab2c</t>
        </is>
      </c>
      <c r="B547" s="72" t="n">
        <v>46322.78612268518</v>
      </c>
      <c r="C547" s="70" t="n">
        <v>46322</v>
      </c>
      <c r="D547" t="inlineStr">
        <is>
          <t>2026-10</t>
        </is>
      </c>
      <c r="E547" t="inlineStr">
        <is>
          <t>Wk of 2026-10-26</t>
        </is>
      </c>
      <c r="F547" t="inlineStr">
        <is>
          <t>Attempt 3</t>
        </is>
      </c>
      <c r="G547" s="39" t="str">
        <f>IF(ISNUMBER(MATCH(F547,QualityStatuses,0)),"Quality Lead","Non-Quality Lead")</f>
        <v>Non-Quality Lead</v>
      </c>
      <c r="H547" s="39" t="str">
        <f>IFERROR(INDEX(CampTypes,MATCH(I547,CampList,0)),"Unattributed")</f>
        <v>New</v>
      </c>
      <c r="I547" t="inlineStr">
        <is>
          <t>ABO | Natuf | Leads | Master Franchise | India | Oct26 | V1</t>
        </is>
      </c>
      <c r="J547" t="inlineStr">
        <is>
          <t>ABO | Natuf | Leads | Master Franchise | India | Oct26 | V1</t>
        </is>
      </c>
      <c r="K547" t="inlineStr">
        <is>
          <t>Direct (campaign tagged in CRM)</t>
        </is>
      </c>
      <c r="L547" t="inlineStr">
        <is>
          <t>Natuf | Broad | Tier1 + Growth Cities | Oct26 | V1</t>
        </is>
      </c>
      <c r="M547" t="inlineStr">
        <is>
          <t>Natuf | Broad | Tier1 + Growth Cities | Oct26 | V1</t>
        </is>
      </c>
      <c r="N547" t="inlineStr">
        <is>
          <t>Natuf | Static | Become A Levantine Food | V1</t>
        </is>
      </c>
      <c r="O547" t="inlineStr">
        <is>
          <t>Natuf_MF</t>
        </is>
      </c>
      <c r="P547" t="inlineStr">
        <is>
          <t>Facebook</t>
        </is>
      </c>
      <c r="Q547" t="inlineStr">
        <is>
          <t>Marshal Malbari</t>
        </is>
      </c>
      <c r="R547" t="inlineStr">
        <is>
          <t>Rinkita Virvani</t>
        </is>
      </c>
      <c r="S547" t="inlineStr">
        <is>
          <t>-</t>
        </is>
      </c>
      <c r="T547" t="inlineStr">
        <is>
          <t>jaipur</t>
        </is>
      </c>
      <c r="U547" t="inlineStr">
        <is>
          <t xml:space="preserve"> </t>
        </is>
      </c>
      <c r="V547" t="n">
        <v>3</v>
      </c>
      <c r="W547" t="n">
        <v>2</v>
      </c>
      <c r="X547" t="inlineStr">
        <is>
          <t>XXXXXX1557</t>
        </is>
      </c>
      <c r="Y547" s="72" t="n">
        <v>46326.52037037037</v>
      </c>
    </row>
    <row r="548">
      <c r="A548" s="39" t="inlineStr">
        <is>
          <t>6ae0a5711d559652199d7a4b</t>
        </is>
      </c>
      <c r="B548" s="72" t="n">
        <v>46322.78603009259</v>
      </c>
      <c r="C548" s="70" t="n">
        <v>46322</v>
      </c>
      <c r="D548" t="inlineStr">
        <is>
          <t>2026-10</t>
        </is>
      </c>
      <c r="E548" t="inlineStr">
        <is>
          <t>Wk of 2026-10-26</t>
        </is>
      </c>
      <c r="F548" t="inlineStr">
        <is>
          <t>Attempt 1</t>
        </is>
      </c>
      <c r="G548" s="39" t="str">
        <f>IF(ISNUMBER(MATCH(F548,QualityStatuses,0)),"Quality Lead","Non-Quality Lead")</f>
        <v>Non-Quality Lead</v>
      </c>
      <c r="H548" s="39" t="str">
        <f>IFERROR(INDEX(CampTypes,MATCH(I548,CampList,0)),"Unattributed")</f>
        <v>New</v>
      </c>
      <c r="I548" t="inlineStr">
        <is>
          <t>ABO | Natuf | Leads | Unit Franchise | India | Oct26 | V1</t>
        </is>
      </c>
      <c r="J548" t="inlineStr">
        <is>
          <t>ABO | Natuf | Leads | Unit Franchise | India | Oct26 | V1</t>
        </is>
      </c>
      <c r="K548" t="inlineStr">
        <is>
          <t>Direct (campaign tagged in CRM)</t>
        </is>
      </c>
      <c r="L548" t="inlineStr">
        <is>
          <t>Natuf | Broad | Tier1 + Growth Cities | Oct26 | V1</t>
        </is>
      </c>
      <c r="M548" t="inlineStr">
        <is>
          <t>Natuf | Broad | Tier1 + Growth Cities | Oct26 | V1</t>
        </is>
      </c>
      <c r="N548" t="inlineStr">
        <is>
          <t>Natuf | Reel | Brand Ambassador | Heard Of Owning A Cafe | V1</t>
        </is>
      </c>
      <c r="O548" t="inlineStr">
        <is>
          <t>In House Natuf</t>
        </is>
      </c>
      <c r="P548" t="inlineStr">
        <is>
          <t>Facebook</t>
        </is>
      </c>
      <c r="Q548" t="inlineStr">
        <is>
          <t>Marshal Malbari</t>
        </is>
      </c>
      <c r="R548" t="inlineStr">
        <is>
          <t>Pammi Roy</t>
        </is>
      </c>
      <c r="S548" t="inlineStr">
        <is>
          <t>-</t>
        </is>
      </c>
      <c r="T548" t="inlineStr">
        <is>
          <t>Ranchi</t>
        </is>
      </c>
      <c r="U548" t="inlineStr">
        <is>
          <t xml:space="preserve"> </t>
        </is>
      </c>
      <c r="V548" t="n">
        <v>1</v>
      </c>
      <c r="W548" t="n">
        <v>1</v>
      </c>
      <c r="X548" t="inlineStr">
        <is>
          <t>XXXXXX4465</t>
        </is>
      </c>
      <c r="Y548" s="72" t="n">
        <v>46326.52037037037</v>
      </c>
    </row>
    <row r="549">
      <c r="A549" s="39" t="inlineStr">
        <is>
          <t>6ae0a4b5a1c78748933a35a4</t>
        </is>
      </c>
      <c r="B549" s="72" t="n">
        <v>46322.78385416666</v>
      </c>
      <c r="C549" s="70" t="n">
        <v>46322</v>
      </c>
      <c r="D549" t="inlineStr">
        <is>
          <t>2026-10</t>
        </is>
      </c>
      <c r="E549" t="inlineStr">
        <is>
          <t>Wk of 2026-10-26</t>
        </is>
      </c>
      <c r="F549" t="inlineStr">
        <is>
          <t>Connected</t>
        </is>
      </c>
      <c r="G549" s="39" t="str">
        <f>IF(ISNUMBER(MATCH(F549,QualityStatuses,0)),"Quality Lead","Non-Quality Lead")</f>
        <v>Non-Quality Lead</v>
      </c>
      <c r="H549" s="39" t="str">
        <f>IFERROR(INDEX(CampTypes,MATCH(I549,CampList,0)),"Unattributed")</f>
        <v>New</v>
      </c>
      <c r="I549" t="inlineStr">
        <is>
          <t>ABO | Natuf | Leads | Master Franchise | India | Oct26 | V1</t>
        </is>
      </c>
      <c r="J549" t="inlineStr">
        <is>
          <t>ABO | Natuf | Leads | Master Franchise | India | Oct26 | V1</t>
        </is>
      </c>
      <c r="K549" t="inlineStr">
        <is>
          <t>Direct (campaign tagged in CRM)</t>
        </is>
      </c>
      <c r="L549" t="inlineStr">
        <is>
          <t>Natuf | Broad | Tier1 + Growth Cities | Oct26 | V1</t>
        </is>
      </c>
      <c r="M549" t="inlineStr">
        <is>
          <t>Natuf | Broad | Tier1 + Growth Cities | Oct26 | V1</t>
        </is>
      </c>
      <c r="N549" t="inlineStr">
        <is>
          <t>Natuf | Static | Become A Levantine Food | V1</t>
        </is>
      </c>
      <c r="O549" t="inlineStr">
        <is>
          <t>Natuf_MF</t>
        </is>
      </c>
      <c r="P549" t="inlineStr">
        <is>
          <t>Facebook</t>
        </is>
      </c>
      <c r="Q549" t="inlineStr">
        <is>
          <t>Marshal Malbari</t>
        </is>
      </c>
      <c r="R549" t="inlineStr">
        <is>
          <t>Pammi Roy</t>
        </is>
      </c>
      <c r="S549" t="inlineStr">
        <is>
          <t>-</t>
        </is>
      </c>
      <c r="T549" t="inlineStr">
        <is>
          <t>Surat</t>
        </is>
      </c>
      <c r="U549" t="inlineStr">
        <is>
          <t xml:space="preserve"> </t>
        </is>
      </c>
      <c r="V549" t="n">
        <v>1</v>
      </c>
      <c r="W549" t="n">
        <v>1</v>
      </c>
      <c r="X549" t="inlineStr">
        <is>
          <t>XXXXXX4278</t>
        </is>
      </c>
      <c r="Y549" s="72" t="n">
        <v>46326.52037037037</v>
      </c>
    </row>
    <row r="550">
      <c r="A550" s="39" t="inlineStr">
        <is>
          <t>6ae09f7dfa65e1a1a10bef1d</t>
        </is>
      </c>
      <c r="B550" s="72" t="n">
        <v>46322.7683912037</v>
      </c>
      <c r="C550" s="70" t="n">
        <v>46322</v>
      </c>
      <c r="D550" t="inlineStr">
        <is>
          <t>2026-10</t>
        </is>
      </c>
      <c r="E550" t="inlineStr">
        <is>
          <t>Wk of 2026-10-26</t>
        </is>
      </c>
      <c r="F550" t="inlineStr">
        <is>
          <t>Lost</t>
        </is>
      </c>
      <c r="G550" s="39" t="str">
        <f>IF(ISNUMBER(MATCH(F550,QualityStatuses,0)),"Quality Lead","Non-Quality Lead")</f>
        <v>Non-Quality Lead</v>
      </c>
      <c r="H550" s="39" t="str">
        <f>IFERROR(INDEX(CampTypes,MATCH(I550,CampList,0)),"Unattributed")</f>
        <v>New</v>
      </c>
      <c r="I550" t="inlineStr">
        <is>
          <t>ABO | Natuf | Leads | Master Franchise | India | Oct26 | V1</t>
        </is>
      </c>
      <c r="J550" t="inlineStr">
        <is>
          <t>ABO | Natuf | Leads | Master Franchise | India | Oct26 | V1</t>
        </is>
      </c>
      <c r="K550" t="inlineStr">
        <is>
          <t>Direct (campaign tagged in CRM)</t>
        </is>
      </c>
      <c r="L550" t="inlineStr">
        <is>
          <t>Natuf | LAL 1% | India | Jul26 | V1</t>
        </is>
      </c>
      <c r="M550" t="inlineStr">
        <is>
          <t>Natuf | LAL 1% | India | Jul26 | V1</t>
        </is>
      </c>
      <c r="N550" t="inlineStr">
        <is>
          <t>Natuf | Static | Become A Levantine Food | V1</t>
        </is>
      </c>
      <c r="O550" t="inlineStr">
        <is>
          <t>Natuf_MF</t>
        </is>
      </c>
      <c r="P550" t="inlineStr">
        <is>
          <t>Facebook</t>
        </is>
      </c>
      <c r="Q550" t="inlineStr">
        <is>
          <t>Marshal Malbari</t>
        </is>
      </c>
      <c r="R550" t="inlineStr">
        <is>
          <t>Drishti Lodhia</t>
        </is>
      </c>
      <c r="S550" t="inlineStr">
        <is>
          <t>Not Interested</t>
        </is>
      </c>
      <c r="T550" t="inlineStr">
        <is>
          <t>kanpur</t>
        </is>
      </c>
      <c r="U550" t="inlineStr">
        <is>
          <t xml:space="preserve"> </t>
        </is>
      </c>
      <c r="V550" t="n">
        <v>3</v>
      </c>
      <c r="W550" t="n">
        <v>1</v>
      </c>
      <c r="X550" t="inlineStr">
        <is>
          <t>XXXXXX6666</t>
        </is>
      </c>
      <c r="Y550" s="72" t="n">
        <v>46326.52037037037</v>
      </c>
    </row>
    <row r="551">
      <c r="A551" s="39" t="inlineStr">
        <is>
          <t>6ae09f760df8e12458a2bea9</t>
        </is>
      </c>
      <c r="B551" s="72" t="n">
        <v>46322.76831018519</v>
      </c>
      <c r="C551" s="70" t="n">
        <v>46322</v>
      </c>
      <c r="D551" t="inlineStr">
        <is>
          <t>2026-10</t>
        </is>
      </c>
      <c r="E551" t="inlineStr">
        <is>
          <t>Wk of 2026-10-26</t>
        </is>
      </c>
      <c r="F551" t="inlineStr">
        <is>
          <t>Attempt 1</t>
        </is>
      </c>
      <c r="G551" s="39" t="str">
        <f>IF(ISNUMBER(MATCH(F551,QualityStatuses,0)),"Quality Lead","Non-Quality Lead")</f>
        <v>Non-Quality Lead</v>
      </c>
      <c r="H551" s="39" t="str">
        <f>IFERROR(INDEX(CampTypes,MATCH(I551,CampList,0)),"Unattributed")</f>
        <v>New</v>
      </c>
      <c r="I551" t="inlineStr">
        <is>
          <t>ABO | Natuf | Leads | Unit Franchise | India | Oct26 | V1</t>
        </is>
      </c>
      <c r="J551" t="inlineStr">
        <is>
          <t>ABO | Natuf | Leads | Unit Franchise | India | Oct26 | V1</t>
        </is>
      </c>
      <c r="K551" t="inlineStr">
        <is>
          <t>Direct (campaign tagged in CRM)</t>
        </is>
      </c>
      <c r="L551" t="inlineStr">
        <is>
          <t>Natuf | Investors | Tier1 + Growth Cities | Oct26 | V1</t>
        </is>
      </c>
      <c r="M551" t="inlineStr">
        <is>
          <t>Natuf | Investors | Tier1 + Growth Cities | Oct26 | V1</t>
        </is>
      </c>
      <c r="N551" t="inlineStr">
        <is>
          <t>Natuf | Reel | Brand Ambassador | Heard Of Owning A Cafe | V1</t>
        </is>
      </c>
      <c r="O551" t="inlineStr">
        <is>
          <t>In House Natuf</t>
        </is>
      </c>
      <c r="P551" t="inlineStr">
        <is>
          <t>Facebook</t>
        </is>
      </c>
      <c r="Q551" t="inlineStr">
        <is>
          <t>Omkar Navge</t>
        </is>
      </c>
      <c r="R551" t="inlineStr">
        <is>
          <t>Somya</t>
        </is>
      </c>
      <c r="S551" t="inlineStr">
        <is>
          <t>-</t>
        </is>
      </c>
      <c r="T551" t="inlineStr">
        <is>
          <t>vishakapatnam</t>
        </is>
      </c>
      <c r="U551" t="inlineStr">
        <is>
          <t xml:space="preserve"> </t>
        </is>
      </c>
      <c r="V551" t="n">
        <v>1</v>
      </c>
      <c r="W551" t="n">
        <v>0</v>
      </c>
      <c r="X551" t="inlineStr">
        <is>
          <t>XXXXXX2398</t>
        </is>
      </c>
      <c r="Y551" s="72" t="n">
        <v>46326.52037037037</v>
      </c>
    </row>
    <row r="552">
      <c r="A552" s="39" t="inlineStr">
        <is>
          <t>6ae09ec8b4412112b3deca96</t>
        </is>
      </c>
      <c r="B552" s="72" t="n">
        <v>46322.76629629629</v>
      </c>
      <c r="C552" s="70" t="n">
        <v>46322</v>
      </c>
      <c r="D552" t="inlineStr">
        <is>
          <t>2026-10</t>
        </is>
      </c>
      <c r="E552" t="inlineStr">
        <is>
          <t>Wk of 2026-10-26</t>
        </is>
      </c>
      <c r="F552" t="inlineStr">
        <is>
          <t>Attempt 1</t>
        </is>
      </c>
      <c r="G552" s="39" t="str">
        <f>IF(ISNUMBER(MATCH(F552,QualityStatuses,0)),"Quality Lead","Non-Quality Lead")</f>
        <v>Non-Quality Lead</v>
      </c>
      <c r="H552" s="39" t="str">
        <f>IFERROR(INDEX(CampTypes,MATCH(I552,CampList,0)),"Unattributed")</f>
        <v>New</v>
      </c>
      <c r="I552" t="inlineStr">
        <is>
          <t>ABO | Natuf | Leads | Unit Franchise | India | Oct26 | V1</t>
        </is>
      </c>
      <c r="J552" t="inlineStr">
        <is>
          <t>ABO | Natuf | Leads | Unit Franchise | India | Oct26 | V1</t>
        </is>
      </c>
      <c r="K552" t="inlineStr">
        <is>
          <t>Direct (campaign tagged in CRM)</t>
        </is>
      </c>
      <c r="L552" t="inlineStr">
        <is>
          <t>Natuf | Investors | Tier1 + Growth Cities | Oct26 | V1</t>
        </is>
      </c>
      <c r="M552" t="inlineStr">
        <is>
          <t>Natuf | Investors | Tier1 + Growth Cities | Oct26 | V1</t>
        </is>
      </c>
      <c r="N552" t="inlineStr">
        <is>
          <t>Natuf | Reel | Brand Ambassador | Heard Of Owning A Cafe | V1</t>
        </is>
      </c>
      <c r="O552" t="inlineStr">
        <is>
          <t>In House Natuf</t>
        </is>
      </c>
      <c r="P552" t="inlineStr">
        <is>
          <t>Facebook</t>
        </is>
      </c>
      <c r="Q552" t="inlineStr">
        <is>
          <t>Vikas Pathak</t>
        </is>
      </c>
      <c r="R552" t="inlineStr">
        <is>
          <t>Hriday Jindal</t>
        </is>
      </c>
      <c r="S552" t="inlineStr">
        <is>
          <t>-</t>
        </is>
      </c>
      <c r="T552" t="inlineStr">
        <is>
          <t>Mumbai mahim</t>
        </is>
      </c>
      <c r="U552" t="inlineStr">
        <is>
          <t xml:space="preserve"> </t>
        </is>
      </c>
      <c r="V552" t="n">
        <v>1</v>
      </c>
      <c r="W552" t="n">
        <v>1</v>
      </c>
      <c r="X552" t="inlineStr">
        <is>
          <t>XXXXXX9160</t>
        </is>
      </c>
      <c r="Y552" s="72" t="n">
        <v>46326.52037037037</v>
      </c>
    </row>
    <row r="553">
      <c r="A553" s="39" t="inlineStr">
        <is>
          <t>6ae09b04d0f4e0c170bab231</t>
        </is>
      </c>
      <c r="B553" s="72" t="n">
        <v>46322.75513888889</v>
      </c>
      <c r="C553" s="70" t="n">
        <v>46322</v>
      </c>
      <c r="D553" t="inlineStr">
        <is>
          <t>2026-10</t>
        </is>
      </c>
      <c r="E553" t="inlineStr">
        <is>
          <t>Wk of 2026-10-26</t>
        </is>
      </c>
      <c r="F553" t="inlineStr">
        <is>
          <t>Lost</t>
        </is>
      </c>
      <c r="G553" s="39" t="str">
        <f>IF(ISNUMBER(MATCH(F553,QualityStatuses,0)),"Quality Lead","Non-Quality Lead")</f>
        <v>Non-Quality Lead</v>
      </c>
      <c r="H553" s="39" t="str">
        <f>IFERROR(INDEX(CampTypes,MATCH(I553,CampList,0)),"Unattributed")</f>
        <v>New</v>
      </c>
      <c r="I553" t="inlineStr">
        <is>
          <t>ABO | Natuf | Leads | Unit Franchise | India | Oct26 | V1</t>
        </is>
      </c>
      <c r="J553" t="inlineStr">
        <is>
          <t>ABO | Natuf | Leads | Unit Franchise | India | Oct26 | V1</t>
        </is>
      </c>
      <c r="K553" t="inlineStr">
        <is>
          <t>Direct (campaign tagged in CRM)</t>
        </is>
      </c>
      <c r="L553" t="inlineStr">
        <is>
          <t>Natuf | LAL 1% | India | Jul26 | V1</t>
        </is>
      </c>
      <c r="M553" t="inlineStr">
        <is>
          <t>Natuf | LAL 1% | India | Jul26 | V1</t>
        </is>
      </c>
      <c r="N553" t="inlineStr">
        <is>
          <t>Natuf | Reel | Brand Ambassador | Heard Of Owning A Cafe | V1</t>
        </is>
      </c>
      <c r="O553" t="inlineStr">
        <is>
          <t>In House Natuf</t>
        </is>
      </c>
      <c r="P553" t="inlineStr">
        <is>
          <t>Facebook</t>
        </is>
      </c>
      <c r="Q553" t="inlineStr">
        <is>
          <t>Vikas Pathak</t>
        </is>
      </c>
      <c r="R553" t="inlineStr">
        <is>
          <t xml:space="preserve">Karan </t>
        </is>
      </c>
      <c r="S553" t="inlineStr">
        <is>
          <t>Outside Territory</t>
        </is>
      </c>
      <c r="T553" t="inlineStr">
        <is>
          <t>shillong</t>
        </is>
      </c>
      <c r="U553" t="inlineStr">
        <is>
          <t xml:space="preserve"> </t>
        </is>
      </c>
      <c r="V553" t="n">
        <v>1</v>
      </c>
      <c r="W553" t="n">
        <v>1</v>
      </c>
      <c r="X553" t="inlineStr">
        <is>
          <t>XXXXXX6944</t>
        </is>
      </c>
      <c r="Y553" s="72" t="n">
        <v>46326.52037037037</v>
      </c>
    </row>
    <row r="554">
      <c r="A554" s="39" t="inlineStr">
        <is>
          <t>6ae09a245071fe6a6aa2ab9b</t>
        </is>
      </c>
      <c r="B554" s="72" t="n">
        <v>46322.75254629629</v>
      </c>
      <c r="C554" s="70" t="n">
        <v>46322</v>
      </c>
      <c r="D554" t="inlineStr">
        <is>
          <t>2026-10</t>
        </is>
      </c>
      <c r="E554" t="inlineStr">
        <is>
          <t>Wk of 2026-10-26</t>
        </is>
      </c>
      <c r="F554" t="inlineStr">
        <is>
          <t>Lost</t>
        </is>
      </c>
      <c r="G554" s="39" t="str">
        <f>IF(ISNUMBER(MATCH(F554,QualityStatuses,0)),"Quality Lead","Non-Quality Lead")</f>
        <v>Non-Quality Lead</v>
      </c>
      <c r="H554" s="39" t="str">
        <f>IFERROR(INDEX(CampTypes,MATCH(I554,CampList,0)),"Unattributed")</f>
        <v>New</v>
      </c>
      <c r="I554" t="inlineStr">
        <is>
          <t>ABO | Natuf | Leads | Unit Franchise | India | Oct26 | V1</t>
        </is>
      </c>
      <c r="J554" t="inlineStr">
        <is>
          <t>ABO | Natuf | Leads | Unit Franchise | India | Oct26 | V1</t>
        </is>
      </c>
      <c r="K554" t="inlineStr">
        <is>
          <t>Direct (campaign tagged in CRM)</t>
        </is>
      </c>
      <c r="L554" t="inlineStr">
        <is>
          <t>Natuf | Investors | Tier1 + Growth Cities | Oct26 | V1</t>
        </is>
      </c>
      <c r="M554" t="inlineStr">
        <is>
          <t>Natuf | Investors | Tier1 + Growth Cities | Oct26 | V1</t>
        </is>
      </c>
      <c r="N554" t="inlineStr">
        <is>
          <t>Natuf | Reel | Brand Ambassador | Heard Of Owning A Cafe | V1</t>
        </is>
      </c>
      <c r="O554" t="inlineStr">
        <is>
          <t>In House Natuf</t>
        </is>
      </c>
      <c r="P554" t="inlineStr">
        <is>
          <t>Facebook</t>
        </is>
      </c>
      <c r="Q554" t="inlineStr">
        <is>
          <t>Omkar Navge</t>
        </is>
      </c>
      <c r="R554" t="inlineStr">
        <is>
          <t>Somya</t>
        </is>
      </c>
      <c r="S554" t="inlineStr">
        <is>
          <t>DNP - Did Not Pick Up</t>
        </is>
      </c>
      <c r="T554" t="inlineStr">
        <is>
          <t>shimoga</t>
        </is>
      </c>
      <c r="U554" t="inlineStr">
        <is>
          <t xml:space="preserve"> </t>
        </is>
      </c>
      <c r="V554" t="n">
        <v>2</v>
      </c>
      <c r="W554" t="n">
        <v>1</v>
      </c>
      <c r="X554" t="inlineStr">
        <is>
          <t>XXXXXX5451</t>
        </is>
      </c>
      <c r="Y554" s="72" t="n">
        <v>46326.52037037037</v>
      </c>
    </row>
    <row r="555">
      <c r="A555" s="39" t="inlineStr">
        <is>
          <t>6ae09984250b477ac2791fc0</t>
        </is>
      </c>
      <c r="B555" s="72" t="n">
        <v>46322.75069444445</v>
      </c>
      <c r="C555" s="70" t="n">
        <v>46322</v>
      </c>
      <c r="D555" t="inlineStr">
        <is>
          <t>2026-10</t>
        </is>
      </c>
      <c r="E555" t="inlineStr">
        <is>
          <t>Wk of 2026-10-26</t>
        </is>
      </c>
      <c r="F555" t="inlineStr">
        <is>
          <t>Details Shared</t>
        </is>
      </c>
      <c r="G555" s="39" t="str">
        <f>IF(ISNUMBER(MATCH(F555,QualityStatuses,0)),"Quality Lead","Non-Quality Lead")</f>
        <v>Quality Lead</v>
      </c>
      <c r="H555" s="39" t="str">
        <f>IFERROR(INDEX(CampTypes,MATCH(I555,CampList,0)),"Unattributed")</f>
        <v>New</v>
      </c>
      <c r="I555" t="inlineStr">
        <is>
          <t>ABO | Natuf | Leads | Unit Franchise | India | Oct26 | V1</t>
        </is>
      </c>
      <c r="J555" t="inlineStr">
        <is>
          <t>ABO | Natuf | Leads | Unit Franchise | India | Oct26 | V1</t>
        </is>
      </c>
      <c r="K555" t="inlineStr">
        <is>
          <t>Direct (campaign tagged in CRM)</t>
        </is>
      </c>
      <c r="L555" t="inlineStr">
        <is>
          <t>Natuf | Investors | Tier1 + Growth Cities | Oct26 | V1</t>
        </is>
      </c>
      <c r="M555" t="inlineStr">
        <is>
          <t>Natuf | Investors | Tier1 + Growth Cities | Oct26 | V1</t>
        </is>
      </c>
      <c r="N555" t="inlineStr">
        <is>
          <t>Natuf | Reel | Brand Ambassador | Heard Of Owning A Cafe | V1</t>
        </is>
      </c>
      <c r="O555" t="inlineStr">
        <is>
          <t>In House Natuf</t>
        </is>
      </c>
      <c r="P555" t="inlineStr">
        <is>
          <t>Facebook</t>
        </is>
      </c>
      <c r="Q555" t="inlineStr">
        <is>
          <t>Vikas Pathak</t>
        </is>
      </c>
      <c r="R555" t="inlineStr">
        <is>
          <t>Anish kaundal</t>
        </is>
      </c>
      <c r="S555" t="inlineStr">
        <is>
          <t>-</t>
        </is>
      </c>
      <c r="T555" t="inlineStr">
        <is>
          <t>Hyderabad</t>
        </is>
      </c>
      <c r="U555" t="inlineStr">
        <is>
          <t xml:space="preserve"> </t>
        </is>
      </c>
      <c r="V555" t="n">
        <v>2</v>
      </c>
      <c r="W555" t="n">
        <v>2</v>
      </c>
      <c r="X555" t="inlineStr">
        <is>
          <t>XXXXXX6272</t>
        </is>
      </c>
      <c r="Y555" s="72" t="n">
        <v>46326.52037037037</v>
      </c>
    </row>
    <row r="556">
      <c r="A556" s="39" t="inlineStr">
        <is>
          <t>6ae09845d9f5f6f661a46a67</t>
        </is>
      </c>
      <c r="B556" s="72" t="n">
        <v>46322.74700231481</v>
      </c>
      <c r="C556" s="70" t="n">
        <v>46322</v>
      </c>
      <c r="D556" t="inlineStr">
        <is>
          <t>2026-10</t>
        </is>
      </c>
      <c r="E556" t="inlineStr">
        <is>
          <t>Wk of 2026-10-26</t>
        </is>
      </c>
      <c r="F556" t="inlineStr">
        <is>
          <t>Qualified</t>
        </is>
      </c>
      <c r="G556" s="39" t="str">
        <f>IF(ISNUMBER(MATCH(F556,QualityStatuses,0)),"Quality Lead","Non-Quality Lead")</f>
        <v>Quality Lead</v>
      </c>
      <c r="H556" s="39" t="str">
        <f>IFERROR(INDEX(CampTypes,MATCH(I556,CampList,0)),"Unattributed")</f>
        <v>New</v>
      </c>
      <c r="I556" t="inlineStr">
        <is>
          <t>ABO | Natuf | Leads | Unit Franchise | India | Oct26 | V1</t>
        </is>
      </c>
      <c r="J556" t="inlineStr">
        <is>
          <t>ABO | Natuf | Leads | Unit Franchise | India | Oct26 | V1</t>
        </is>
      </c>
      <c r="K556" t="inlineStr">
        <is>
          <t>Direct (campaign tagged in CRM)</t>
        </is>
      </c>
      <c r="L556" t="inlineStr">
        <is>
          <t>Natuf | LAL 1% | India | Jul26 | V1</t>
        </is>
      </c>
      <c r="M556" t="inlineStr">
        <is>
          <t>Natuf | LAL 1% | India | Jul26 | V1</t>
        </is>
      </c>
      <c r="N556" t="inlineStr">
        <is>
          <t>Natuf | Reel | Brand Ambassador | Heard Of Owning A Cafe | V1</t>
        </is>
      </c>
      <c r="O556" t="inlineStr">
        <is>
          <t>In House Natuf</t>
        </is>
      </c>
      <c r="P556" t="inlineStr">
        <is>
          <t>Facebook</t>
        </is>
      </c>
      <c r="Q556" t="inlineStr">
        <is>
          <t>Omkar Navge</t>
        </is>
      </c>
      <c r="R556" t="inlineStr">
        <is>
          <t>Shambhavi</t>
        </is>
      </c>
      <c r="S556" t="inlineStr">
        <is>
          <t>-</t>
        </is>
      </c>
      <c r="T556" t="inlineStr">
        <is>
          <t>Sangareddy</t>
        </is>
      </c>
      <c r="U556" t="inlineStr">
        <is>
          <t xml:space="preserve"> </t>
        </is>
      </c>
      <c r="V556" t="n">
        <v>3</v>
      </c>
      <c r="W556" t="n">
        <v>1</v>
      </c>
      <c r="X556" t="inlineStr">
        <is>
          <t>XXXXXX7357</t>
        </is>
      </c>
      <c r="Y556" s="72" t="n">
        <v>46326.52037037037</v>
      </c>
    </row>
    <row r="557">
      <c r="A557" s="39" t="inlineStr">
        <is>
          <t>6ae09235c138a8b0904ca067</t>
        </is>
      </c>
      <c r="B557" s="72" t="n">
        <v>46322.72903935185</v>
      </c>
      <c r="C557" s="70" t="n">
        <v>46322</v>
      </c>
      <c r="D557" t="inlineStr">
        <is>
          <t>2026-10</t>
        </is>
      </c>
      <c r="E557" t="inlineStr">
        <is>
          <t>Wk of 2026-10-26</t>
        </is>
      </c>
      <c r="F557" t="inlineStr">
        <is>
          <t>Lost</t>
        </is>
      </c>
      <c r="G557" s="39" t="str">
        <f>IF(ISNUMBER(MATCH(F557,QualityStatuses,0)),"Quality Lead","Non-Quality Lead")</f>
        <v>Non-Quality Lead</v>
      </c>
      <c r="H557" s="39" t="str">
        <f>IFERROR(INDEX(CampTypes,MATCH(I557,CampList,0)),"Unattributed")</f>
        <v>New</v>
      </c>
      <c r="I557" t="inlineStr">
        <is>
          <t>ABO | Natuf | Leads | Unit Franchise | India | Oct26 | V1</t>
        </is>
      </c>
      <c r="J557" t="inlineStr">
        <is>
          <t>ABO | Natuf | Leads | Unit Franchise | India | Oct26 | V1</t>
        </is>
      </c>
      <c r="K557" t="inlineStr">
        <is>
          <t>Direct (campaign tagged in CRM)</t>
        </is>
      </c>
      <c r="L557" t="inlineStr">
        <is>
          <t>Natuf | Investors | Tier1 + Growth Cities | Oct26 | V1</t>
        </is>
      </c>
      <c r="M557" t="inlineStr">
        <is>
          <t>Natuf | Investors | Tier1 + Growth Cities | Oct26 | V1</t>
        </is>
      </c>
      <c r="N557" t="inlineStr">
        <is>
          <t>Natuf | Reel | Brand Ambassador | Heard Of Owning A Cafe | V1</t>
        </is>
      </c>
      <c r="O557" t="inlineStr">
        <is>
          <t>In House Natuf</t>
        </is>
      </c>
      <c r="P557" t="inlineStr">
        <is>
          <t>Facebook</t>
        </is>
      </c>
      <c r="Q557" t="inlineStr">
        <is>
          <t>Marshal Malbari</t>
        </is>
      </c>
      <c r="R557" t="inlineStr">
        <is>
          <t>Aisha Rasalkar</t>
        </is>
      </c>
      <c r="S557" t="inlineStr">
        <is>
          <t>Not Interested</t>
        </is>
      </c>
      <c r="T557" t="inlineStr">
        <is>
          <t>Lucknow</t>
        </is>
      </c>
      <c r="U557" t="inlineStr">
        <is>
          <t xml:space="preserve"> </t>
        </is>
      </c>
      <c r="V557" t="n">
        <v>3</v>
      </c>
      <c r="W557" t="n">
        <v>2</v>
      </c>
      <c r="X557" t="inlineStr">
        <is>
          <t>XXXXXX1612</t>
        </is>
      </c>
      <c r="Y557" s="72" t="n">
        <v>46326.52037037037</v>
      </c>
    </row>
    <row r="558">
      <c r="A558" s="39" t="inlineStr">
        <is>
          <t>6ae090b26eb4e8cbfbe532c4</t>
        </is>
      </c>
      <c r="B558" s="72" t="n">
        <v>46322.72456018518</v>
      </c>
      <c r="C558" s="70" t="n">
        <v>46322</v>
      </c>
      <c r="D558" t="inlineStr">
        <is>
          <t>2026-10</t>
        </is>
      </c>
      <c r="E558" t="inlineStr">
        <is>
          <t>Wk of 2026-10-26</t>
        </is>
      </c>
      <c r="F558" t="inlineStr">
        <is>
          <t>Qualified</t>
        </is>
      </c>
      <c r="G558" s="39" t="str">
        <f>IF(ISNUMBER(MATCH(F558,QualityStatuses,0)),"Quality Lead","Non-Quality Lead")</f>
        <v>Quality Lead</v>
      </c>
      <c r="H558" s="39" t="str">
        <f>IFERROR(INDEX(CampTypes,MATCH(I558,CampList,0)),"Unattributed")</f>
        <v>New</v>
      </c>
      <c r="I558" t="inlineStr">
        <is>
          <t>ABO | Natuf | Leads | Unit Franchise | India | Oct26 | V1</t>
        </is>
      </c>
      <c r="J558" t="inlineStr">
        <is>
          <t>ABO | Natuf | Leads | Unit Franchise | India | Oct26 | V1</t>
        </is>
      </c>
      <c r="K558" t="inlineStr">
        <is>
          <t>Direct (campaign tagged in CRM)</t>
        </is>
      </c>
      <c r="L558" t="inlineStr">
        <is>
          <t>Natuf | Broad | Tier1 + Growth Cities | Oct26 | V1</t>
        </is>
      </c>
      <c r="M558" t="inlineStr">
        <is>
          <t>Natuf | Broad | Tier1 + Growth Cities | Oct26 | V1</t>
        </is>
      </c>
      <c r="N558" t="inlineStr">
        <is>
          <t>Natuf | Reel | Brand Ambassador | Heard Of Owning A Cafe | V1</t>
        </is>
      </c>
      <c r="O558" t="inlineStr">
        <is>
          <t>In House Natuf</t>
        </is>
      </c>
      <c r="P558" t="inlineStr">
        <is>
          <t>Facebook</t>
        </is>
      </c>
      <c r="Q558" t="inlineStr">
        <is>
          <t>Omkar Navge</t>
        </is>
      </c>
      <c r="R558" t="inlineStr">
        <is>
          <t>Shambhavi</t>
        </is>
      </c>
      <c r="S558" t="inlineStr">
        <is>
          <t>-</t>
        </is>
      </c>
      <c r="T558" t="inlineStr">
        <is>
          <t>New Delhi</t>
        </is>
      </c>
      <c r="U558" t="inlineStr">
        <is>
          <t xml:space="preserve"> </t>
        </is>
      </c>
      <c r="V558" t="n">
        <v>2</v>
      </c>
      <c r="W558" t="n">
        <v>1</v>
      </c>
      <c r="X558" t="inlineStr">
        <is>
          <t>XXXXXX1177</t>
        </is>
      </c>
      <c r="Y558" s="72" t="n">
        <v>46326.52037037037</v>
      </c>
    </row>
    <row r="559">
      <c r="A559" s="39" t="inlineStr">
        <is>
          <t>6ae0909772928e9423110765</t>
        </is>
      </c>
      <c r="B559" s="72" t="n">
        <v>46322.72424768518</v>
      </c>
      <c r="C559" s="70" t="n">
        <v>46322</v>
      </c>
      <c r="D559" t="inlineStr">
        <is>
          <t>2026-10</t>
        </is>
      </c>
      <c r="E559" t="inlineStr">
        <is>
          <t>Wk of 2026-10-26</t>
        </is>
      </c>
      <c r="F559" t="inlineStr">
        <is>
          <t>Meeting Conducted</t>
        </is>
      </c>
      <c r="G559" s="39" t="str">
        <f>IF(ISNUMBER(MATCH(F559,QualityStatuses,0)),"Quality Lead","Non-Quality Lead")</f>
        <v>Quality Lead</v>
      </c>
      <c r="H559" s="39" t="str">
        <f>IFERROR(INDEX(CampTypes,MATCH(I559,CampList,0)),"Unattributed")</f>
        <v>New</v>
      </c>
      <c r="I559" t="inlineStr">
        <is>
          <t>ABO | Natuf | Leads | Master Franchise | India | Oct26 | V1</t>
        </is>
      </c>
      <c r="J559" t="inlineStr">
        <is>
          <t>ABO | Natuf | Leads | Master Franchise | India | Oct26 | V1</t>
        </is>
      </c>
      <c r="K559" t="inlineStr">
        <is>
          <t>Direct (campaign tagged in CRM)</t>
        </is>
      </c>
      <c r="L559" t="inlineStr">
        <is>
          <t>Natuf | Broad | Tier1 + Growth Cities | Oct26 | V1</t>
        </is>
      </c>
      <c r="M559" t="inlineStr">
        <is>
          <t>Natuf | Broad | Tier1 + Growth Cities | Oct26 | V1</t>
        </is>
      </c>
      <c r="N559" t="inlineStr">
        <is>
          <t>Natuf | Static | Become A Levantine Food | V1</t>
        </is>
      </c>
      <c r="O559" t="inlineStr">
        <is>
          <t>Natuf_MF</t>
        </is>
      </c>
      <c r="P559" t="inlineStr">
        <is>
          <t>Facebook</t>
        </is>
      </c>
      <c r="Q559" t="inlineStr">
        <is>
          <t>Marshal Malbari</t>
        </is>
      </c>
      <c r="R559" t="inlineStr">
        <is>
          <t>Aisha Rasalkar</t>
        </is>
      </c>
      <c r="S559" t="inlineStr">
        <is>
          <t>-</t>
        </is>
      </c>
      <c r="T559" t="inlineStr">
        <is>
          <t>Pune</t>
        </is>
      </c>
      <c r="U559" t="inlineStr">
        <is>
          <t xml:space="preserve"> </t>
        </is>
      </c>
      <c r="V559" t="n">
        <v>2</v>
      </c>
      <c r="W559" t="n">
        <v>1</v>
      </c>
      <c r="X559" t="inlineStr">
        <is>
          <t>XXXXXX7943</t>
        </is>
      </c>
      <c r="Y559" s="72" t="n">
        <v>46326.52037037037</v>
      </c>
    </row>
    <row r="560">
      <c r="A560" s="39" t="inlineStr">
        <is>
          <t>6ae09063fa5e7fd70d006047</t>
        </is>
      </c>
      <c r="B560" s="72" t="n">
        <v>46322.72364583334</v>
      </c>
      <c r="C560" s="70" t="n">
        <v>46322</v>
      </c>
      <c r="D560" t="inlineStr">
        <is>
          <t>2026-10</t>
        </is>
      </c>
      <c r="E560" t="inlineStr">
        <is>
          <t>Wk of 2026-10-26</t>
        </is>
      </c>
      <c r="F560" t="inlineStr">
        <is>
          <t>Attempt 3</t>
        </is>
      </c>
      <c r="G560" s="39" t="str">
        <f>IF(ISNUMBER(MATCH(F560,QualityStatuses,0)),"Quality Lead","Non-Quality Lead")</f>
        <v>Non-Quality Lead</v>
      </c>
      <c r="H560" s="39" t="str">
        <f>IFERROR(INDEX(CampTypes,MATCH(I560,CampList,0)),"Unattributed")</f>
        <v>New</v>
      </c>
      <c r="I560" t="inlineStr">
        <is>
          <t>ABO | Natuf | Leads | Unit Franchise | India | Oct26 | V1</t>
        </is>
      </c>
      <c r="J560" t="inlineStr">
        <is>
          <t>ABO | Natuf | Leads | Unit Franchise | India | Oct26 | V1</t>
        </is>
      </c>
      <c r="K560" t="inlineStr">
        <is>
          <t>Direct (campaign tagged in CRM)</t>
        </is>
      </c>
      <c r="L560" t="inlineStr">
        <is>
          <t>Natuf | Broad | Tier1 + Growth Cities | Oct26 | V1</t>
        </is>
      </c>
      <c r="M560" t="inlineStr">
        <is>
          <t>Natuf | Broad | Tier1 + Growth Cities | Oct26 | V1</t>
        </is>
      </c>
      <c r="N560" t="inlineStr">
        <is>
          <t>Natuf | Reel | Brand Ambassador | Heard Of Owning A Cafe | V1</t>
        </is>
      </c>
      <c r="O560" t="inlineStr">
        <is>
          <t>In House Natuf</t>
        </is>
      </c>
      <c r="P560" t="inlineStr">
        <is>
          <t>Facebook</t>
        </is>
      </c>
      <c r="Q560" t="inlineStr">
        <is>
          <t>Marshal Malbari</t>
        </is>
      </c>
      <c r="R560" t="inlineStr">
        <is>
          <t>Shubham Menon</t>
        </is>
      </c>
      <c r="S560" t="inlineStr">
        <is>
          <t>-</t>
        </is>
      </c>
      <c r="T560" t="inlineStr">
        <is>
          <t>Lucknow</t>
        </is>
      </c>
      <c r="U560" t="inlineStr">
        <is>
          <t xml:space="preserve"> </t>
        </is>
      </c>
      <c r="V560" t="n">
        <v>4</v>
      </c>
      <c r="W560" t="n">
        <v>0</v>
      </c>
      <c r="X560" t="inlineStr">
        <is>
          <t>XXXXXX8234</t>
        </is>
      </c>
      <c r="Y560" s="72" t="n">
        <v>46326.52037037037</v>
      </c>
    </row>
    <row r="561">
      <c r="A561" s="39" t="inlineStr">
        <is>
          <t>6ae08d9ca8cb232f21f1e463</t>
        </is>
      </c>
      <c r="B561" s="72" t="n">
        <v>46322.71541666667</v>
      </c>
      <c r="C561" s="70" t="n">
        <v>46322</v>
      </c>
      <c r="D561" t="inlineStr">
        <is>
          <t>2026-10</t>
        </is>
      </c>
      <c r="E561" t="inlineStr">
        <is>
          <t>Wk of 2026-10-26</t>
        </is>
      </c>
      <c r="F561" t="inlineStr">
        <is>
          <t>Attempt 1</t>
        </is>
      </c>
      <c r="G561" s="39" t="str">
        <f>IF(ISNUMBER(MATCH(F561,QualityStatuses,0)),"Quality Lead","Non-Quality Lead")</f>
        <v>Non-Quality Lead</v>
      </c>
      <c r="H561" s="39" t="str">
        <f>IFERROR(INDEX(CampTypes,MATCH(I561,CampList,0)),"Unattributed")</f>
        <v>New</v>
      </c>
      <c r="I561" t="inlineStr">
        <is>
          <t>ABO | Natuf | Leads | Unit Franchise | India | Oct26 | V1</t>
        </is>
      </c>
      <c r="J561" t="inlineStr">
        <is>
          <t>ABO | Natuf | Leads | Unit Franchise | India | Oct26 | V1</t>
        </is>
      </c>
      <c r="K561" t="inlineStr">
        <is>
          <t>Direct (campaign tagged in CRM)</t>
        </is>
      </c>
      <c r="L561" t="inlineStr">
        <is>
          <t>Natuf | Investors | Tier1 + Growth Cities | Oct26 | V1</t>
        </is>
      </c>
      <c r="M561" t="inlineStr">
        <is>
          <t>Natuf | Investors | Tier1 + Growth Cities | Oct26 | V1</t>
        </is>
      </c>
      <c r="N561" t="inlineStr">
        <is>
          <t>Natuf | Reel | Brand Ambassador | Heard Of Owning A Cafe | V1</t>
        </is>
      </c>
      <c r="O561" t="inlineStr">
        <is>
          <t>In House Natuf</t>
        </is>
      </c>
      <c r="P561" t="inlineStr">
        <is>
          <t>Facebook</t>
        </is>
      </c>
      <c r="Q561" t="inlineStr">
        <is>
          <t>Omkar Navge</t>
        </is>
      </c>
      <c r="R561" t="inlineStr">
        <is>
          <t>Jasmine</t>
        </is>
      </c>
      <c r="S561" t="inlineStr">
        <is>
          <t>-</t>
        </is>
      </c>
      <c r="T561" t="inlineStr">
        <is>
          <t>Gandipet</t>
        </is>
      </c>
      <c r="U561" t="inlineStr">
        <is>
          <t xml:space="preserve"> </t>
        </is>
      </c>
      <c r="V561" t="n">
        <v>2</v>
      </c>
      <c r="W561" t="n">
        <v>1</v>
      </c>
      <c r="X561" t="inlineStr">
        <is>
          <t>XXXXXX3670</t>
        </is>
      </c>
      <c r="Y561" s="72" t="n">
        <v>46326.52037037037</v>
      </c>
    </row>
    <row r="562">
      <c r="A562" s="39" t="inlineStr">
        <is>
          <t>6ae08a4e1cb1ea3b8d212385</t>
        </is>
      </c>
      <c r="B562" s="72" t="n">
        <v>46322.705625</v>
      </c>
      <c r="C562" s="70" t="n">
        <v>46322</v>
      </c>
      <c r="D562" t="inlineStr">
        <is>
          <t>2026-10</t>
        </is>
      </c>
      <c r="E562" t="inlineStr">
        <is>
          <t>Wk of 2026-10-26</t>
        </is>
      </c>
      <c r="F562" t="inlineStr">
        <is>
          <t>Lost</t>
        </is>
      </c>
      <c r="G562" s="39" t="str">
        <f>IF(ISNUMBER(MATCH(F562,QualityStatuses,0)),"Quality Lead","Non-Quality Lead")</f>
        <v>Non-Quality Lead</v>
      </c>
      <c r="H562" s="39" t="str">
        <f>IFERROR(INDEX(CampTypes,MATCH(I562,CampList,0)),"Unattributed")</f>
        <v>New</v>
      </c>
      <c r="I562" t="inlineStr">
        <is>
          <t>ABO | Natuf | Leads | Unit Franchise | India | Oct26 | V1</t>
        </is>
      </c>
      <c r="J562" t="inlineStr">
        <is>
          <t>ABO | Natuf | Leads | Unit Franchise | India | Oct26 | V1</t>
        </is>
      </c>
      <c r="K562" t="inlineStr">
        <is>
          <t>Direct (campaign tagged in CRM)</t>
        </is>
      </c>
      <c r="L562" t="inlineStr">
        <is>
          <t>Natuf | Business Owners | Tier1 + Growth Cities | Oct26 | V1</t>
        </is>
      </c>
      <c r="M562" t="inlineStr">
        <is>
          <t>Natuf | Business Owners | Tier1 + Growth Cities | Oct26 | V1</t>
        </is>
      </c>
      <c r="N562" t="inlineStr">
        <is>
          <t>Natuf | Reel | Brand Ambassador | Heard Of Owning A Cafe | V1</t>
        </is>
      </c>
      <c r="O562" t="inlineStr">
        <is>
          <t>In House Natuf</t>
        </is>
      </c>
      <c r="P562" t="inlineStr">
        <is>
          <t>Facebook</t>
        </is>
      </c>
      <c r="Q562" t="inlineStr">
        <is>
          <t>Omkar Navge</t>
        </is>
      </c>
      <c r="R562" t="inlineStr">
        <is>
          <t>Shambhavi</t>
        </is>
      </c>
      <c r="S562" t="inlineStr">
        <is>
          <t>Wrong Number</t>
        </is>
      </c>
      <c r="T562" t="inlineStr">
        <is>
          <t>Calicut</t>
        </is>
      </c>
      <c r="U562" t="inlineStr">
        <is>
          <t xml:space="preserve"> </t>
        </is>
      </c>
      <c r="V562" t="n">
        <v>1</v>
      </c>
      <c r="W562" t="n">
        <v>1</v>
      </c>
      <c r="X562" t="inlineStr">
        <is>
          <t>XXXXXX4383</t>
        </is>
      </c>
      <c r="Y562" s="72" t="n">
        <v>46326.52037037037</v>
      </c>
    </row>
    <row r="563">
      <c r="A563" s="39" t="inlineStr">
        <is>
          <t>6ae089b54b149879914068f2</t>
        </is>
      </c>
      <c r="B563" s="72" t="n">
        <v>46322.70385416667</v>
      </c>
      <c r="C563" s="70" t="n">
        <v>46322</v>
      </c>
      <c r="D563" t="inlineStr">
        <is>
          <t>2026-10</t>
        </is>
      </c>
      <c r="E563" t="inlineStr">
        <is>
          <t>Wk of 2026-10-26</t>
        </is>
      </c>
      <c r="F563" t="inlineStr">
        <is>
          <t>Lost</t>
        </is>
      </c>
      <c r="G563" s="39" t="str">
        <f>IF(ISNUMBER(MATCH(F563,QualityStatuses,0)),"Quality Lead","Non-Quality Lead")</f>
        <v>Non-Quality Lead</v>
      </c>
      <c r="H563" s="39" t="str">
        <f>IFERROR(INDEX(CampTypes,MATCH(I563,CampList,0)),"Unattributed")</f>
        <v>New</v>
      </c>
      <c r="I563" t="inlineStr">
        <is>
          <t>ABO | Natuf | Leads | Master Franchise | India | Oct26 | V1</t>
        </is>
      </c>
      <c r="J563" t="inlineStr">
        <is>
          <t>ABO | Natuf | Leads | Master Franchise | India | Oct26 | V1</t>
        </is>
      </c>
      <c r="K563" t="inlineStr">
        <is>
          <t>Direct (campaign tagged in CRM)</t>
        </is>
      </c>
      <c r="L563" t="inlineStr">
        <is>
          <t>Natuf | Business Owners | Tier1 + Growth Cities | Oct26 | V1</t>
        </is>
      </c>
      <c r="M563" t="inlineStr">
        <is>
          <t>Natuf | Business Owners | Tier1 + Growth Cities | Oct26 | V1</t>
        </is>
      </c>
      <c r="N563" t="inlineStr">
        <is>
          <t>Natuf | Static | Become A Levantine Food | V1</t>
        </is>
      </c>
      <c r="O563" t="inlineStr">
        <is>
          <t>Natuf_MF</t>
        </is>
      </c>
      <c r="P563" t="inlineStr">
        <is>
          <t>Facebook</t>
        </is>
      </c>
      <c r="Q563" t="inlineStr">
        <is>
          <t>Marshal Malbari</t>
        </is>
      </c>
      <c r="R563" t="inlineStr">
        <is>
          <t>Vanita Joshi</t>
        </is>
      </c>
      <c r="S563" t="inlineStr">
        <is>
          <t>Not Interested</t>
        </is>
      </c>
      <c r="T563" t="inlineStr">
        <is>
          <t>Nadbai</t>
        </is>
      </c>
      <c r="U563" t="inlineStr">
        <is>
          <t xml:space="preserve"> </t>
        </is>
      </c>
      <c r="V563" t="n">
        <v>2</v>
      </c>
      <c r="W563" t="n">
        <v>2</v>
      </c>
      <c r="X563" t="inlineStr">
        <is>
          <t>XXXXXX4917</t>
        </is>
      </c>
      <c r="Y563" s="72" t="n">
        <v>46326.52037037037</v>
      </c>
    </row>
    <row r="564">
      <c r="A564" s="39" t="inlineStr">
        <is>
          <t>6ae089573261d0b66a9f8395</t>
        </is>
      </c>
      <c r="B564" s="72" t="n">
        <v>46322.70276620371</v>
      </c>
      <c r="C564" s="70" t="n">
        <v>46322</v>
      </c>
      <c r="D564" t="inlineStr">
        <is>
          <t>2026-10</t>
        </is>
      </c>
      <c r="E564" t="inlineStr">
        <is>
          <t>Wk of 2026-10-26</t>
        </is>
      </c>
      <c r="F564" t="inlineStr">
        <is>
          <t>Attempt 1</t>
        </is>
      </c>
      <c r="G564" s="39" t="str">
        <f>IF(ISNUMBER(MATCH(F564,QualityStatuses,0)),"Quality Lead","Non-Quality Lead")</f>
        <v>Non-Quality Lead</v>
      </c>
      <c r="H564" s="39" t="str">
        <f>IFERROR(INDEX(CampTypes,MATCH(I564,CampList,0)),"Unattributed")</f>
        <v>New</v>
      </c>
      <c r="I564" t="inlineStr">
        <is>
          <t>ABO | Natuf | Leads | Master Franchise | India | Oct26 | V1</t>
        </is>
      </c>
      <c r="J564" t="inlineStr">
        <is>
          <t>ABO | Natuf | Leads | Master Franchise | India | Oct26 | V1</t>
        </is>
      </c>
      <c r="K564" t="inlineStr">
        <is>
          <t>Direct (campaign tagged in CRM)</t>
        </is>
      </c>
      <c r="L564" t="inlineStr">
        <is>
          <t>Natuf | Investors | Tier1 + Growth Cities | Oct26 | V1</t>
        </is>
      </c>
      <c r="M564" t="inlineStr">
        <is>
          <t>Natuf | Investors | Tier1 + Growth Cities | Oct26 | V1</t>
        </is>
      </c>
      <c r="N564" t="inlineStr">
        <is>
          <t>Natuf | Static | Become A Levantine Food | V1</t>
        </is>
      </c>
      <c r="O564" t="inlineStr">
        <is>
          <t>Natuf_MF</t>
        </is>
      </c>
      <c r="P564" t="inlineStr">
        <is>
          <t>Facebook</t>
        </is>
      </c>
      <c r="Q564" t="inlineStr">
        <is>
          <t>Marshal Malbari</t>
        </is>
      </c>
      <c r="R564" t="inlineStr">
        <is>
          <t>Tanishq A</t>
        </is>
      </c>
      <c r="S564" t="inlineStr">
        <is>
          <t>-</t>
        </is>
      </c>
      <c r="T564" t="inlineStr">
        <is>
          <t>Lucknow</t>
        </is>
      </c>
      <c r="U564" t="inlineStr">
        <is>
          <t xml:space="preserve"> </t>
        </is>
      </c>
      <c r="V564" t="n">
        <v>2</v>
      </c>
      <c r="W564" t="n">
        <v>1</v>
      </c>
      <c r="X564" t="inlineStr">
        <is>
          <t>XXXXXX1882</t>
        </is>
      </c>
      <c r="Y564" s="72" t="n">
        <v>46326.52037037037</v>
      </c>
    </row>
    <row r="565">
      <c r="A565" s="39" t="inlineStr">
        <is>
          <t>6ae087d4d68b2856317e1c28</t>
        </is>
      </c>
      <c r="B565" s="72" t="n">
        <v>46322.69828703703</v>
      </c>
      <c r="C565" s="70" t="n">
        <v>46322</v>
      </c>
      <c r="D565" t="inlineStr">
        <is>
          <t>2026-10</t>
        </is>
      </c>
      <c r="E565" t="inlineStr">
        <is>
          <t>Wk of 2026-10-26</t>
        </is>
      </c>
      <c r="F565" t="inlineStr">
        <is>
          <t>Attempt 1</t>
        </is>
      </c>
      <c r="G565" s="39" t="str">
        <f>IF(ISNUMBER(MATCH(F565,QualityStatuses,0)),"Quality Lead","Non-Quality Lead")</f>
        <v>Non-Quality Lead</v>
      </c>
      <c r="H565" s="39" t="str">
        <f>IFERROR(INDEX(CampTypes,MATCH(I565,CampList,0)),"Unattributed")</f>
        <v>New</v>
      </c>
      <c r="I565" t="inlineStr">
        <is>
          <t>ABO | Natuf | Leads | Unit Franchise | India | Oct26 | V1</t>
        </is>
      </c>
      <c r="J565" t="inlineStr">
        <is>
          <t>ABO | Natuf | Leads | Unit Franchise | India | Oct26 | V1</t>
        </is>
      </c>
      <c r="K565" t="inlineStr">
        <is>
          <t>Direct (campaign tagged in CRM)</t>
        </is>
      </c>
      <c r="L565" t="inlineStr">
        <is>
          <t>Natuf | Broad | Tier1 + Growth Cities | Oct26 | V1</t>
        </is>
      </c>
      <c r="M565" t="inlineStr">
        <is>
          <t>Natuf | Broad | Tier1 + Growth Cities | Oct26 | V1</t>
        </is>
      </c>
      <c r="N565" t="inlineStr">
        <is>
          <t>Natuf | Reel | Brand Ambassador | Heard Of Owning A Cafe | V1</t>
        </is>
      </c>
      <c r="O565" t="inlineStr">
        <is>
          <t>In House Natuf</t>
        </is>
      </c>
      <c r="P565" t="inlineStr">
        <is>
          <t>Facebook</t>
        </is>
      </c>
      <c r="Q565" t="inlineStr">
        <is>
          <t>Vikas Pathak</t>
        </is>
      </c>
      <c r="R565" t="inlineStr">
        <is>
          <t>Hriday Jindal</t>
        </is>
      </c>
      <c r="S565" t="inlineStr">
        <is>
          <t>-</t>
        </is>
      </c>
      <c r="T565" t="inlineStr">
        <is>
          <t>Hyderabad</t>
        </is>
      </c>
      <c r="U565" t="inlineStr">
        <is>
          <t xml:space="preserve"> </t>
        </is>
      </c>
      <c r="V565" t="n">
        <v>1</v>
      </c>
      <c r="W565" t="n">
        <v>0</v>
      </c>
      <c r="X565" t="inlineStr">
        <is>
          <t>XXXXXX8669</t>
        </is>
      </c>
      <c r="Y565" s="72" t="n">
        <v>46326.52037037037</v>
      </c>
    </row>
    <row r="566">
      <c r="A566" s="39" t="inlineStr">
        <is>
          <t>6ae083705d9ed5347c9f1862</t>
        </is>
      </c>
      <c r="B566" s="72" t="n">
        <v>46322.68527777777</v>
      </c>
      <c r="C566" s="70" t="n">
        <v>46322</v>
      </c>
      <c r="D566" t="inlineStr">
        <is>
          <t>2026-10</t>
        </is>
      </c>
      <c r="E566" t="inlineStr">
        <is>
          <t>Wk of 2026-10-26</t>
        </is>
      </c>
      <c r="F566" t="inlineStr">
        <is>
          <t>Attempt 3</t>
        </is>
      </c>
      <c r="G566" s="39" t="str">
        <f>IF(ISNUMBER(MATCH(F566,QualityStatuses,0)),"Quality Lead","Non-Quality Lead")</f>
        <v>Non-Quality Lead</v>
      </c>
      <c r="H566" s="39" t="str">
        <f>IFERROR(INDEX(CampTypes,MATCH(I566,CampList,0)),"Unattributed")</f>
        <v>New</v>
      </c>
      <c r="I566" t="inlineStr">
        <is>
          <t>ABO | Natuf | Leads | Master Franchise | India | Oct26 | V1</t>
        </is>
      </c>
      <c r="J566" t="inlineStr">
        <is>
          <t>ABO | Natuf | Leads | Master Franchise | India | Oct26 | V1</t>
        </is>
      </c>
      <c r="K566" t="inlineStr">
        <is>
          <t>Direct (campaign tagged in CRM)</t>
        </is>
      </c>
      <c r="L566" t="inlineStr">
        <is>
          <t>Natuf | Business Owners | Tier1 + Growth Cities | Oct26 | V1</t>
        </is>
      </c>
      <c r="M566" t="inlineStr">
        <is>
          <t>Natuf | Business Owners | Tier1 + Growth Cities | Oct26 | V1</t>
        </is>
      </c>
      <c r="N566" t="inlineStr">
        <is>
          <t>Natuf | Static | Become A Levantine Food | V1</t>
        </is>
      </c>
      <c r="O566" t="inlineStr">
        <is>
          <t>Natuf_MF</t>
        </is>
      </c>
      <c r="P566" t="inlineStr">
        <is>
          <t>Facebook</t>
        </is>
      </c>
      <c r="Q566" t="inlineStr">
        <is>
          <t>Marshal Malbari</t>
        </is>
      </c>
      <c r="R566" t="inlineStr">
        <is>
          <t>Shubham Menon</t>
        </is>
      </c>
      <c r="S566" t="inlineStr">
        <is>
          <t>-</t>
        </is>
      </c>
      <c r="T566" t="inlineStr">
        <is>
          <t>ambika chouhan</t>
        </is>
      </c>
      <c r="U566" t="inlineStr">
        <is>
          <t xml:space="preserve"> </t>
        </is>
      </c>
      <c r="V566" t="n">
        <v>3</v>
      </c>
      <c r="W566" t="n">
        <v>0</v>
      </c>
      <c r="X566" t="inlineStr">
        <is>
          <t>XXXXXX5010</t>
        </is>
      </c>
      <c r="Y566" s="72" t="n">
        <v>46326.52037037037</v>
      </c>
    </row>
    <row r="567">
      <c r="A567" s="39" t="inlineStr">
        <is>
          <t>6ae082cccc8a3e295e82f060</t>
        </is>
      </c>
      <c r="B567" s="72" t="n">
        <v>46322.68337962963</v>
      </c>
      <c r="C567" s="70" t="n">
        <v>46322</v>
      </c>
      <c r="D567" t="inlineStr">
        <is>
          <t>2026-10</t>
        </is>
      </c>
      <c r="E567" t="inlineStr">
        <is>
          <t>Wk of 2026-10-26</t>
        </is>
      </c>
      <c r="F567" t="inlineStr">
        <is>
          <t>New Lead</t>
        </is>
      </c>
      <c r="G567" s="39" t="str">
        <f>IF(ISNUMBER(MATCH(F567,QualityStatuses,0)),"Quality Lead","Non-Quality Lead")</f>
        <v>Non-Quality Lead</v>
      </c>
      <c r="H567" s="39" t="str">
        <f>IFERROR(INDEX(CampTypes,MATCH(I567,CampList,0)),"Unattributed")</f>
        <v>New</v>
      </c>
      <c r="I567" t="inlineStr">
        <is>
          <t>ABO | Natuf | Leads | Unit Franchise | India | Oct26 | V1</t>
        </is>
      </c>
      <c r="J567" t="inlineStr">
        <is>
          <t>ABO | Natuf | Leads | Unit Franchise | India | Oct26 | V1</t>
        </is>
      </c>
      <c r="K567" t="inlineStr">
        <is>
          <t>Direct (campaign tagged in CRM)</t>
        </is>
      </c>
      <c r="L567" t="inlineStr">
        <is>
          <t>Natuf | Broad | Tier1 + Growth Cities | Oct26 | V1</t>
        </is>
      </c>
      <c r="M567" t="inlineStr">
        <is>
          <t>Natuf | Broad | Tier1 + Growth Cities | Oct26 | V1</t>
        </is>
      </c>
      <c r="N567" t="inlineStr">
        <is>
          <t>Natuf | Reel | Brand Ambassador | Heard Of Owning A Cafe | V1</t>
        </is>
      </c>
      <c r="O567" t="inlineStr">
        <is>
          <t>In House Natuf</t>
        </is>
      </c>
      <c r="P567" t="inlineStr">
        <is>
          <t>Facebook</t>
        </is>
      </c>
      <c r="Q567" t="inlineStr">
        <is>
          <t>(Unassigned)</t>
        </is>
      </c>
      <c r="R567" t="inlineStr">
        <is>
          <t>Omkar Navge</t>
        </is>
      </c>
      <c r="S567" t="inlineStr">
        <is>
          <t>-</t>
        </is>
      </c>
      <c r="T567" t="inlineStr">
        <is>
          <t>Kurnool</t>
        </is>
      </c>
      <c r="U567" t="inlineStr">
        <is>
          <t xml:space="preserve"> </t>
        </is>
      </c>
      <c r="V567" t="n">
        <v>0</v>
      </c>
      <c r="W567" t="n">
        <v>0</v>
      </c>
      <c r="X567" t="inlineStr">
        <is>
          <t>XXXXXX9999</t>
        </is>
      </c>
      <c r="Y567" s="72" t="n">
        <v>46326.52037037037</v>
      </c>
    </row>
    <row r="568">
      <c r="A568" s="39" t="inlineStr">
        <is>
          <t>6ae081673a74bb991cbc5148</t>
        </is>
      </c>
      <c r="B568" s="72" t="n">
        <v>46322.67924768518</v>
      </c>
      <c r="C568" s="70" t="n">
        <v>46322</v>
      </c>
      <c r="D568" t="inlineStr">
        <is>
          <t>2026-10</t>
        </is>
      </c>
      <c r="E568" t="inlineStr">
        <is>
          <t>Wk of 2026-10-26</t>
        </is>
      </c>
      <c r="F568" t="inlineStr">
        <is>
          <t>Attempt 1</t>
        </is>
      </c>
      <c r="G568" s="39" t="str">
        <f>IF(ISNUMBER(MATCH(F568,QualityStatuses,0)),"Quality Lead","Non-Quality Lead")</f>
        <v>Non-Quality Lead</v>
      </c>
      <c r="H568" s="39" t="str">
        <f>IFERROR(INDEX(CampTypes,MATCH(I568,CampList,0)),"Unattributed")</f>
        <v>New</v>
      </c>
      <c r="I568" t="inlineStr">
        <is>
          <t>ABO | Natuf | Leads | Unit Franchise | India | Oct26 | V1</t>
        </is>
      </c>
      <c r="J568" t="inlineStr">
        <is>
          <t>ABO | Natuf | Leads | Unit Franchise | India | Oct26 | V1</t>
        </is>
      </c>
      <c r="K568" t="inlineStr">
        <is>
          <t>Direct (campaign tagged in CRM)</t>
        </is>
      </c>
      <c r="L568" t="inlineStr">
        <is>
          <t>Natuf | LAL 1% | India | Jul26 | V1</t>
        </is>
      </c>
      <c r="M568" t="inlineStr">
        <is>
          <t>Natuf | LAL 1% | India | Jul26 | V1</t>
        </is>
      </c>
      <c r="N568" t="inlineStr">
        <is>
          <t>Natuf | Reel | Brand Ambassador | Heard Of Owning A Cafe | V1</t>
        </is>
      </c>
      <c r="O568" t="inlineStr">
        <is>
          <t>In House Natuf</t>
        </is>
      </c>
      <c r="P568" t="inlineStr">
        <is>
          <t>Facebook</t>
        </is>
      </c>
      <c r="Q568" t="inlineStr">
        <is>
          <t>Vikas Pathak</t>
        </is>
      </c>
      <c r="R568" t="inlineStr">
        <is>
          <t xml:space="preserve">Karan </t>
        </is>
      </c>
      <c r="S568" t="inlineStr">
        <is>
          <t>-</t>
        </is>
      </c>
      <c r="T568" t="inlineStr">
        <is>
          <t>Raiganj</t>
        </is>
      </c>
      <c r="U568" t="inlineStr">
        <is>
          <t xml:space="preserve"> </t>
        </is>
      </c>
      <c r="V568" t="n">
        <v>1</v>
      </c>
      <c r="W568" t="n">
        <v>0</v>
      </c>
      <c r="X568" t="inlineStr">
        <is>
          <t>XXXXXX7835</t>
        </is>
      </c>
      <c r="Y568" s="72" t="n">
        <v>46326.52037037037</v>
      </c>
    </row>
    <row r="569">
      <c r="A569" s="39" t="inlineStr">
        <is>
          <t>6ae07c18a2d760802c616931</t>
        </is>
      </c>
      <c r="B569" s="72" t="n">
        <v>46322.66351851852</v>
      </c>
      <c r="C569" s="70" t="n">
        <v>46322</v>
      </c>
      <c r="D569" t="inlineStr">
        <is>
          <t>2026-10</t>
        </is>
      </c>
      <c r="E569" t="inlineStr">
        <is>
          <t>Wk of 2026-10-26</t>
        </is>
      </c>
      <c r="F569" t="inlineStr">
        <is>
          <t>New Lead</t>
        </is>
      </c>
      <c r="G569" s="39" t="str">
        <f>IF(ISNUMBER(MATCH(F569,QualityStatuses,0)),"Quality Lead","Non-Quality Lead")</f>
        <v>Non-Quality Lead</v>
      </c>
      <c r="H569" s="39" t="str">
        <f>IFERROR(INDEX(CampTypes,MATCH(I569,CampList,0)),"Unattributed")</f>
        <v>New</v>
      </c>
      <c r="I569" t="inlineStr">
        <is>
          <t>ABO | Natuf | Leads | Unit Franchise | India | Oct26 | V1</t>
        </is>
      </c>
      <c r="J569" t="inlineStr">
        <is>
          <t>ABO | Natuf | Leads | Unit Franchise | India | Oct26 | V1</t>
        </is>
      </c>
      <c r="K569" t="inlineStr">
        <is>
          <t>Direct (campaign tagged in CRM)</t>
        </is>
      </c>
      <c r="L569" t="inlineStr">
        <is>
          <t>Natuf | Investors | Tier1 + Growth Cities | Oct26 | V1</t>
        </is>
      </c>
      <c r="M569" t="inlineStr">
        <is>
          <t>Natuf | Investors | Tier1 + Growth Cities | Oct26 | V1</t>
        </is>
      </c>
      <c r="N569" t="inlineStr">
        <is>
          <t>Natuf | Reel | Brand Ambassador | Heard Of Owning A Cafe | V1</t>
        </is>
      </c>
      <c r="O569" t="inlineStr">
        <is>
          <t>In House Natuf</t>
        </is>
      </c>
      <c r="P569" t="inlineStr">
        <is>
          <t>Facebook</t>
        </is>
      </c>
      <c r="Q569" t="inlineStr">
        <is>
          <t>(Unassigned)</t>
        </is>
      </c>
      <c r="R569" t="inlineStr">
        <is>
          <t>Omkar Navge</t>
        </is>
      </c>
      <c r="S569" t="inlineStr">
        <is>
          <t>-</t>
        </is>
      </c>
      <c r="T569" t="inlineStr">
        <is>
          <t>Rajkot</t>
        </is>
      </c>
      <c r="U569" t="inlineStr">
        <is>
          <t xml:space="preserve"> </t>
        </is>
      </c>
      <c r="V569" t="n">
        <v>0</v>
      </c>
      <c r="W569" t="n">
        <v>0</v>
      </c>
      <c r="X569" t="inlineStr">
        <is>
          <t>XXXXXX8889</t>
        </is>
      </c>
      <c r="Y569" s="72" t="n">
        <v>46326.52037037037</v>
      </c>
    </row>
    <row r="570">
      <c r="A570" s="39" t="inlineStr">
        <is>
          <t>6ae07b2f9510845635c95862</t>
        </is>
      </c>
      <c r="B570" s="72" t="n">
        <v>46322.66082175926</v>
      </c>
      <c r="C570" s="70" t="n">
        <v>46322</v>
      </c>
      <c r="D570" t="inlineStr">
        <is>
          <t>2026-10</t>
        </is>
      </c>
      <c r="E570" t="inlineStr">
        <is>
          <t>Wk of 2026-10-26</t>
        </is>
      </c>
      <c r="F570" t="inlineStr">
        <is>
          <t>Details Shared</t>
        </is>
      </c>
      <c r="G570" s="39" t="str">
        <f>IF(ISNUMBER(MATCH(F570,QualityStatuses,0)),"Quality Lead","Non-Quality Lead")</f>
        <v>Quality Lead</v>
      </c>
      <c r="H570" s="39" t="str">
        <f>IFERROR(INDEX(CampTypes,MATCH(I570,CampList,0)),"Unattributed")</f>
        <v>New</v>
      </c>
      <c r="I570" t="inlineStr">
        <is>
          <t>ABO | Natuf | Leads | Unit Franchise | India | Oct26 | V1</t>
        </is>
      </c>
      <c r="J570" t="inlineStr">
        <is>
          <t>ABO | Natuf | Leads | Unit Franchise | India | Oct26 | V1</t>
        </is>
      </c>
      <c r="K570" t="inlineStr">
        <is>
          <t>Direct (campaign tagged in CRM)</t>
        </is>
      </c>
      <c r="L570" t="inlineStr">
        <is>
          <t>Natuf | Investors | Tier1 + Growth Cities | Oct26 | V1</t>
        </is>
      </c>
      <c r="M570" t="inlineStr">
        <is>
          <t>Natuf | Investors | Tier1 + Growth Cities | Oct26 | V1</t>
        </is>
      </c>
      <c r="N570" t="inlineStr">
        <is>
          <t>Natuf | Reel | Brand Ambassador | Heard Of Owning A Cafe | V1</t>
        </is>
      </c>
      <c r="O570" t="inlineStr">
        <is>
          <t>In House Natuf</t>
        </is>
      </c>
      <c r="P570" t="inlineStr">
        <is>
          <t>Facebook</t>
        </is>
      </c>
      <c r="Q570" t="inlineStr">
        <is>
          <t>Vikas Pathak</t>
        </is>
      </c>
      <c r="R570" t="inlineStr">
        <is>
          <t>Anish kaundal</t>
        </is>
      </c>
      <c r="S570" t="inlineStr">
        <is>
          <t>-</t>
        </is>
      </c>
      <c r="T570" t="inlineStr">
        <is>
          <t>jaipur</t>
        </is>
      </c>
      <c r="U570" t="inlineStr">
        <is>
          <t xml:space="preserve"> </t>
        </is>
      </c>
      <c r="V570" t="n">
        <v>4</v>
      </c>
      <c r="W570" t="n">
        <v>1</v>
      </c>
      <c r="X570" t="inlineStr">
        <is>
          <t>XXXXXX2610</t>
        </is>
      </c>
      <c r="Y570" s="72" t="n">
        <v>46326.52037037037</v>
      </c>
    </row>
    <row r="571">
      <c r="A571" s="39" t="inlineStr">
        <is>
          <t>6ae07ad92ea847a299472db9</t>
        </is>
      </c>
      <c r="B571" s="72" t="n">
        <v>46322.65982638889</v>
      </c>
      <c r="C571" s="70" t="n">
        <v>46322</v>
      </c>
      <c r="D571" t="inlineStr">
        <is>
          <t>2026-10</t>
        </is>
      </c>
      <c r="E571" t="inlineStr">
        <is>
          <t>Wk of 2026-10-26</t>
        </is>
      </c>
      <c r="F571" t="inlineStr">
        <is>
          <t>New Lead</t>
        </is>
      </c>
      <c r="G571" s="39" t="str">
        <f>IF(ISNUMBER(MATCH(F571,QualityStatuses,0)),"Quality Lead","Non-Quality Lead")</f>
        <v>Non-Quality Lead</v>
      </c>
      <c r="H571" s="39" t="str">
        <f>IFERROR(INDEX(CampTypes,MATCH(I571,CampList,0)),"Unattributed")</f>
        <v>New</v>
      </c>
      <c r="I571" t="inlineStr">
        <is>
          <t>ABO | Natuf | Leads | Unit Franchise | India | Oct26 | V1</t>
        </is>
      </c>
      <c r="J571" t="inlineStr">
        <is>
          <t>ABO | Natuf | Leads | Unit Franchise | India | Oct26 | V1</t>
        </is>
      </c>
      <c r="K571" t="inlineStr">
        <is>
          <t>Direct (campaign tagged in CRM)</t>
        </is>
      </c>
      <c r="L571" t="inlineStr">
        <is>
          <t>Natuf | LAL 1% | India | Jul26 | V1</t>
        </is>
      </c>
      <c r="M571" t="inlineStr">
        <is>
          <t>Natuf | LAL 1% | India | Jul26 | V1</t>
        </is>
      </c>
      <c r="N571" t="inlineStr">
        <is>
          <t>Natuf | Reel | Brand Ambassador | Heard Of Owning A Cafe | V1</t>
        </is>
      </c>
      <c r="O571" t="inlineStr">
        <is>
          <t>In House Natuf</t>
        </is>
      </c>
      <c r="P571" t="inlineStr">
        <is>
          <t>Facebook</t>
        </is>
      </c>
      <c r="Q571" t="inlineStr">
        <is>
          <t>(Unassigned)</t>
        </is>
      </c>
      <c r="R571" t="inlineStr">
        <is>
          <t>Omkar Navge</t>
        </is>
      </c>
      <c r="S571" t="inlineStr">
        <is>
          <t>-</t>
        </is>
      </c>
      <c r="T571" t="inlineStr">
        <is>
          <t>Kochi</t>
        </is>
      </c>
      <c r="U571" t="inlineStr">
        <is>
          <t xml:space="preserve"> </t>
        </is>
      </c>
      <c r="V571" t="n">
        <v>0</v>
      </c>
      <c r="W571" t="n">
        <v>0</v>
      </c>
      <c r="X571" t="inlineStr">
        <is>
          <t>XXXXXX3300</t>
        </is>
      </c>
      <c r="Y571" s="72" t="n">
        <v>46326.52037037037</v>
      </c>
    </row>
    <row r="572">
      <c r="A572" s="39" t="inlineStr">
        <is>
          <t>6ae079d52ee5462891cd4902</t>
        </is>
      </c>
      <c r="B572" s="72" t="n">
        <v>46322.65681712963</v>
      </c>
      <c r="C572" s="70" t="n">
        <v>46322</v>
      </c>
      <c r="D572" t="inlineStr">
        <is>
          <t>2026-10</t>
        </is>
      </c>
      <c r="E572" t="inlineStr">
        <is>
          <t>Wk of 2026-10-26</t>
        </is>
      </c>
      <c r="F572" t="inlineStr">
        <is>
          <t>Attempt 3</t>
        </is>
      </c>
      <c r="G572" s="39" t="str">
        <f>IF(ISNUMBER(MATCH(F572,QualityStatuses,0)),"Quality Lead","Non-Quality Lead")</f>
        <v>Non-Quality Lead</v>
      </c>
      <c r="H572" s="39" t="str">
        <f>IFERROR(INDEX(CampTypes,MATCH(I572,CampList,0)),"Unattributed")</f>
        <v>New</v>
      </c>
      <c r="I572" t="inlineStr">
        <is>
          <t>ABO | Natuf | Leads | Unit Franchise | India | Oct26 | V1</t>
        </is>
      </c>
      <c r="J572" t="inlineStr">
        <is>
          <t>ABO | Natuf | Leads | Unit Franchise | India | Oct26 | V1</t>
        </is>
      </c>
      <c r="K572" t="inlineStr">
        <is>
          <t>Direct (campaign tagged in CRM)</t>
        </is>
      </c>
      <c r="L572" t="inlineStr">
        <is>
          <t>Natuf | LAL 1% | India | Jul26 | V1</t>
        </is>
      </c>
      <c r="M572" t="inlineStr">
        <is>
          <t>Natuf | LAL 1% | India | Jul26 | V1</t>
        </is>
      </c>
      <c r="N572" t="inlineStr">
        <is>
          <t>Natuf | Reel | Brand Ambassador | Heard Of Owning A Cafe | V1</t>
        </is>
      </c>
      <c r="O572" t="inlineStr">
        <is>
          <t>In House Natuf</t>
        </is>
      </c>
      <c r="P572" t="inlineStr">
        <is>
          <t>Facebook</t>
        </is>
      </c>
      <c r="Q572" t="inlineStr">
        <is>
          <t>Marshal Malbari</t>
        </is>
      </c>
      <c r="R572" t="inlineStr">
        <is>
          <t>Vanita Joshi</t>
        </is>
      </c>
      <c r="S572" t="inlineStr">
        <is>
          <t>-</t>
        </is>
      </c>
      <c r="T572" t="inlineStr">
        <is>
          <t>Coimbatore</t>
        </is>
      </c>
      <c r="U572" t="inlineStr">
        <is>
          <t xml:space="preserve"> </t>
        </is>
      </c>
      <c r="V572" t="n">
        <v>4</v>
      </c>
      <c r="W572" t="n">
        <v>1</v>
      </c>
      <c r="X572" t="inlineStr">
        <is>
          <t>XXXXXX1759</t>
        </is>
      </c>
      <c r="Y572" s="72" t="n">
        <v>46326.52037037037</v>
      </c>
    </row>
    <row r="573">
      <c r="A573" s="39" t="inlineStr">
        <is>
          <t>6ae0792b85ad06e259912c5c</t>
        </is>
      </c>
      <c r="B573" s="72" t="n">
        <v>46322.65484953704</v>
      </c>
      <c r="C573" s="70" t="n">
        <v>46322</v>
      </c>
      <c r="D573" t="inlineStr">
        <is>
          <t>2026-10</t>
        </is>
      </c>
      <c r="E573" t="inlineStr">
        <is>
          <t>Wk of 2026-10-26</t>
        </is>
      </c>
      <c r="F573" t="inlineStr">
        <is>
          <t>New Lead</t>
        </is>
      </c>
      <c r="G573" s="39" t="str">
        <f>IF(ISNUMBER(MATCH(F573,QualityStatuses,0)),"Quality Lead","Non-Quality Lead")</f>
        <v>Non-Quality Lead</v>
      </c>
      <c r="H573" s="39" t="str">
        <f>IFERROR(INDEX(CampTypes,MATCH(I573,CampList,0)),"Unattributed")</f>
        <v>New</v>
      </c>
      <c r="I573" t="inlineStr">
        <is>
          <t>ABO | Natuf | Leads | Unit Franchise | India | Oct26 | V1</t>
        </is>
      </c>
      <c r="J573" t="inlineStr">
        <is>
          <t>ABO | Natuf | Leads | Unit Franchise | India | Oct26 | V1</t>
        </is>
      </c>
      <c r="K573" t="inlineStr">
        <is>
          <t>Direct (campaign tagged in CRM)</t>
        </is>
      </c>
      <c r="L573" t="inlineStr">
        <is>
          <t>Natuf | LAL 1% | India | Jul26 | V1</t>
        </is>
      </c>
      <c r="M573" t="inlineStr">
        <is>
          <t>Natuf | LAL 1% | India | Jul26 | V1</t>
        </is>
      </c>
      <c r="N573" t="inlineStr">
        <is>
          <t>Natuf | Reel | Brand Ambassador | Heard Of Owning A Cafe | V1</t>
        </is>
      </c>
      <c r="O573" t="inlineStr">
        <is>
          <t>In House Natuf</t>
        </is>
      </c>
      <c r="P573" t="inlineStr">
        <is>
          <t>Facebook</t>
        </is>
      </c>
      <c r="Q573" t="inlineStr">
        <is>
          <t>(Unassigned)</t>
        </is>
      </c>
      <c r="R573" t="inlineStr">
        <is>
          <t>Omkar Navge</t>
        </is>
      </c>
      <c r="S573" t="inlineStr">
        <is>
          <t>-</t>
        </is>
      </c>
      <c r="T573" t="inlineStr">
        <is>
          <t>Meerut City</t>
        </is>
      </c>
      <c r="U573" t="inlineStr">
        <is>
          <t xml:space="preserve"> </t>
        </is>
      </c>
      <c r="V573" t="n">
        <v>0</v>
      </c>
      <c r="W573" t="n">
        <v>0</v>
      </c>
      <c r="X573" t="inlineStr">
        <is>
          <t>XXXXXX0322</t>
        </is>
      </c>
      <c r="Y573" s="72" t="n">
        <v>46326.52037037037</v>
      </c>
    </row>
    <row r="574">
      <c r="A574" s="39" t="inlineStr">
        <is>
          <t>6ae077c5b803ac2a71d08877</t>
        </is>
      </c>
      <c r="B574" s="72" t="n">
        <v>46322.65070601852</v>
      </c>
      <c r="C574" s="70" t="n">
        <v>46322</v>
      </c>
      <c r="D574" t="inlineStr">
        <is>
          <t>2026-10</t>
        </is>
      </c>
      <c r="E574" t="inlineStr">
        <is>
          <t>Wk of 2026-10-26</t>
        </is>
      </c>
      <c r="F574" t="inlineStr">
        <is>
          <t>Attempt 1</t>
        </is>
      </c>
      <c r="G574" s="39" t="str">
        <f>IF(ISNUMBER(MATCH(F574,QualityStatuses,0)),"Quality Lead","Non-Quality Lead")</f>
        <v>Non-Quality Lead</v>
      </c>
      <c r="H574" s="39" t="str">
        <f>IFERROR(INDEX(CampTypes,MATCH(I574,CampList,0)),"Unattributed")</f>
        <v>New</v>
      </c>
      <c r="I574" t="inlineStr">
        <is>
          <t>ABO | Natuf | Leads | Unit Franchise | India | Oct26 | V1</t>
        </is>
      </c>
      <c r="J574" t="inlineStr">
        <is>
          <t>ABO | Natuf | Leads | Unit Franchise | India | Oct26 | V1</t>
        </is>
      </c>
      <c r="K574" t="inlineStr">
        <is>
          <t>Direct (campaign tagged in CRM)</t>
        </is>
      </c>
      <c r="L574" t="inlineStr">
        <is>
          <t>Natuf | Broad | Tier1 + Growth Cities | Oct26 | V1</t>
        </is>
      </c>
      <c r="M574" t="inlineStr">
        <is>
          <t>Natuf | Broad | Tier1 + Growth Cities | Oct26 | V1</t>
        </is>
      </c>
      <c r="N574" t="inlineStr">
        <is>
          <t>Natuf | Reel | Brand Ambassador | Heard Of Owning A Cafe | V1</t>
        </is>
      </c>
      <c r="O574" t="inlineStr">
        <is>
          <t>In House Natuf</t>
        </is>
      </c>
      <c r="P574" t="inlineStr">
        <is>
          <t>Facebook</t>
        </is>
      </c>
      <c r="Q574" t="inlineStr">
        <is>
          <t>Marshal Malbari</t>
        </is>
      </c>
      <c r="R574" t="inlineStr">
        <is>
          <t>Rudresh Thorat</t>
        </is>
      </c>
      <c r="S574" t="inlineStr">
        <is>
          <t>-</t>
        </is>
      </c>
      <c r="T574" t="inlineStr">
        <is>
          <t>Chennai</t>
        </is>
      </c>
      <c r="U574" t="inlineStr">
        <is>
          <t xml:space="preserve"> </t>
        </is>
      </c>
      <c r="V574" t="n">
        <v>1</v>
      </c>
      <c r="W574" t="n">
        <v>0</v>
      </c>
      <c r="X574" t="inlineStr">
        <is>
          <t>XXXXXX9168</t>
        </is>
      </c>
      <c r="Y574" s="72" t="n">
        <v>46326.52037037037</v>
      </c>
    </row>
    <row r="575">
      <c r="A575" s="39" t="inlineStr">
        <is>
          <t>6ae074c2cabacf54882d3639</t>
        </is>
      </c>
      <c r="B575" s="72" t="n">
        <v>46322.64178240741</v>
      </c>
      <c r="C575" s="70" t="n">
        <v>46322</v>
      </c>
      <c r="D575" t="inlineStr">
        <is>
          <t>2026-10</t>
        </is>
      </c>
      <c r="E575" t="inlineStr">
        <is>
          <t>Wk of 2026-10-26</t>
        </is>
      </c>
      <c r="F575" t="inlineStr">
        <is>
          <t>New Lead</t>
        </is>
      </c>
      <c r="G575" s="39" t="str">
        <f>IF(ISNUMBER(MATCH(F575,QualityStatuses,0)),"Quality Lead","Non-Quality Lead")</f>
        <v>Non-Quality Lead</v>
      </c>
      <c r="H575" s="39" t="str">
        <f>IFERROR(INDEX(CampTypes,MATCH(I575,CampList,0)),"Unattributed")</f>
        <v>New</v>
      </c>
      <c r="I575" t="inlineStr">
        <is>
          <t>ABO | Natuf | Leads | Unit Franchise | India | Oct26 | V1</t>
        </is>
      </c>
      <c r="J575" t="inlineStr">
        <is>
          <t>ABO | Natuf | Leads | Unit Franchise | India | Oct26 | V1</t>
        </is>
      </c>
      <c r="K575" t="inlineStr">
        <is>
          <t>Direct (campaign tagged in CRM)</t>
        </is>
      </c>
      <c r="L575" t="inlineStr">
        <is>
          <t>Natuf | Broad | Tier1 + Growth Cities | Oct26 | V1</t>
        </is>
      </c>
      <c r="M575" t="inlineStr">
        <is>
          <t>Natuf | Broad | Tier1 + Growth Cities | Oct26 | V1</t>
        </is>
      </c>
      <c r="N575" t="inlineStr">
        <is>
          <t>Natuf | Reel | Brand Ambassador | Heard Of Owning A Cafe | V1</t>
        </is>
      </c>
      <c r="O575" t="inlineStr">
        <is>
          <t>In House Natuf</t>
        </is>
      </c>
      <c r="P575" t="inlineStr">
        <is>
          <t>Facebook</t>
        </is>
      </c>
      <c r="Q575" t="inlineStr">
        <is>
          <t>(Unassigned)</t>
        </is>
      </c>
      <c r="R575" t="inlineStr">
        <is>
          <t>Omkar Navge</t>
        </is>
      </c>
      <c r="S575" t="inlineStr">
        <is>
          <t>-</t>
        </is>
      </c>
      <c r="T575" t="inlineStr">
        <is>
          <t>Vijayawada</t>
        </is>
      </c>
      <c r="U575" t="inlineStr">
        <is>
          <t xml:space="preserve"> </t>
        </is>
      </c>
      <c r="V575" t="n">
        <v>0</v>
      </c>
      <c r="W575" t="n">
        <v>0</v>
      </c>
      <c r="X575" t="inlineStr">
        <is>
          <t>XXXXXX2511</t>
        </is>
      </c>
      <c r="Y575" s="72" t="n">
        <v>46326.52037037037</v>
      </c>
    </row>
    <row r="576">
      <c r="A576" s="39" t="inlineStr">
        <is>
          <t>6ae07289b4ab4139e7fe8ce0</t>
        </is>
      </c>
      <c r="B576" s="72" t="n">
        <v>46322.63519675926</v>
      </c>
      <c r="C576" s="70" t="n">
        <v>46322</v>
      </c>
      <c r="D576" t="inlineStr">
        <is>
          <t>2026-10</t>
        </is>
      </c>
      <c r="E576" t="inlineStr">
        <is>
          <t>Wk of 2026-10-26</t>
        </is>
      </c>
      <c r="F576" t="inlineStr">
        <is>
          <t>Details Shared</t>
        </is>
      </c>
      <c r="G576" s="39" t="str">
        <f>IF(ISNUMBER(MATCH(F576,QualityStatuses,0)),"Quality Lead","Non-Quality Lead")</f>
        <v>Quality Lead</v>
      </c>
      <c r="H576" s="39" t="str">
        <f>IFERROR(INDEX(CampTypes,MATCH(I576,CampList,0)),"Unattributed")</f>
        <v>New</v>
      </c>
      <c r="I576" t="inlineStr">
        <is>
          <t>ABO | Natuf | Leads | Unit Franchise | India | Oct26 | V1</t>
        </is>
      </c>
      <c r="J576" t="inlineStr">
        <is>
          <t>ABO | Natuf | Leads | Unit Franchise | India | Oct26 | V1</t>
        </is>
      </c>
      <c r="K576" t="inlineStr">
        <is>
          <t>Direct (campaign tagged in CRM)</t>
        </is>
      </c>
      <c r="L576" t="inlineStr">
        <is>
          <t>Natuf | Business Owners | Tier1 + Growth Cities | Oct26 | V1</t>
        </is>
      </c>
      <c r="M576" t="inlineStr">
        <is>
          <t>Natuf | Business Owners | Tier1 + Growth Cities | Oct26 | V1</t>
        </is>
      </c>
      <c r="N576" t="inlineStr">
        <is>
          <t>Natuf | Reel | Brand Ambassador | Heard Of Owning A Cafe | V1</t>
        </is>
      </c>
      <c r="O576" t="inlineStr">
        <is>
          <t>In House Natuf</t>
        </is>
      </c>
      <c r="P576" t="inlineStr">
        <is>
          <t>Facebook</t>
        </is>
      </c>
      <c r="Q576" t="inlineStr">
        <is>
          <t>Marshal Malbari</t>
        </is>
      </c>
      <c r="R576" t="inlineStr">
        <is>
          <t>Rinkita Virvani</t>
        </is>
      </c>
      <c r="S576" t="inlineStr">
        <is>
          <t>-</t>
        </is>
      </c>
      <c r="T576" t="inlineStr">
        <is>
          <t>Vadodara</t>
        </is>
      </c>
      <c r="U576" t="inlineStr">
        <is>
          <t xml:space="preserve"> </t>
        </is>
      </c>
      <c r="V576" t="n">
        <v>5</v>
      </c>
      <c r="W576" t="n">
        <v>2</v>
      </c>
      <c r="X576" t="inlineStr">
        <is>
          <t>XXXXXX8657</t>
        </is>
      </c>
      <c r="Y576" s="72" t="n">
        <v>46326.52037037037</v>
      </c>
    </row>
    <row r="577">
      <c r="A577" s="39" t="inlineStr">
        <is>
          <t>6ae0726f59a42cf354f17196</t>
        </is>
      </c>
      <c r="B577" s="72" t="n">
        <v>46322.63489583333</v>
      </c>
      <c r="C577" s="70" t="n">
        <v>46322</v>
      </c>
      <c r="D577" t="inlineStr">
        <is>
          <t>2026-10</t>
        </is>
      </c>
      <c r="E577" t="inlineStr">
        <is>
          <t>Wk of 2026-10-26</t>
        </is>
      </c>
      <c r="F577" t="inlineStr">
        <is>
          <t>Lost</t>
        </is>
      </c>
      <c r="G577" s="39" t="str">
        <f>IF(ISNUMBER(MATCH(F577,QualityStatuses,0)),"Quality Lead","Non-Quality Lead")</f>
        <v>Non-Quality Lead</v>
      </c>
      <c r="H577" s="39" t="str">
        <f>IFERROR(INDEX(CampTypes,MATCH(I577,CampList,0)),"Unattributed")</f>
        <v>New</v>
      </c>
      <c r="I577" t="inlineStr">
        <is>
          <t>ABO | Natuf | Leads | Master Franchise | India | Oct26 | V1</t>
        </is>
      </c>
      <c r="J577" t="inlineStr">
        <is>
          <t>ABO | Natuf | Leads | Master Franchise | India | Oct26 | V1</t>
        </is>
      </c>
      <c r="K577" t="inlineStr">
        <is>
          <t>Direct (campaign tagged in CRM)</t>
        </is>
      </c>
      <c r="L577" t="inlineStr">
        <is>
          <t>Natuf | LAL 1% | India | Jul26 | V1</t>
        </is>
      </c>
      <c r="M577" t="inlineStr">
        <is>
          <t>Natuf | LAL 1% | India | Jul26 | V1</t>
        </is>
      </c>
      <c r="N577" t="inlineStr">
        <is>
          <t>Natuf | Static | Become A Levantine Food | V1</t>
        </is>
      </c>
      <c r="O577" t="inlineStr">
        <is>
          <t>Natuf_MF</t>
        </is>
      </c>
      <c r="P577" t="inlineStr">
        <is>
          <t>Facebook</t>
        </is>
      </c>
      <c r="Q577" t="inlineStr">
        <is>
          <t>Marshal Malbari</t>
        </is>
      </c>
      <c r="R577" t="inlineStr">
        <is>
          <t>Rudresh Thorat</t>
        </is>
      </c>
      <c r="S577" t="inlineStr">
        <is>
          <t>Junk</t>
        </is>
      </c>
      <c r="T577" t="inlineStr">
        <is>
          <t>Up</t>
        </is>
      </c>
      <c r="U577" t="inlineStr">
        <is>
          <t xml:space="preserve"> </t>
        </is>
      </c>
      <c r="V577" t="n">
        <v>1</v>
      </c>
      <c r="W577" t="n">
        <v>1</v>
      </c>
      <c r="X577" t="inlineStr">
        <is>
          <t>XXXXXX7435</t>
        </is>
      </c>
      <c r="Y577" s="72" t="n">
        <v>46326.52037037037</v>
      </c>
    </row>
    <row r="578">
      <c r="A578" s="39" t="inlineStr">
        <is>
          <t>6ae071ec524a1cfc1b1132a9</t>
        </is>
      </c>
      <c r="B578" s="72" t="n">
        <v>46322.63337962963</v>
      </c>
      <c r="C578" s="70" t="n">
        <v>46322</v>
      </c>
      <c r="D578" t="inlineStr">
        <is>
          <t>2026-10</t>
        </is>
      </c>
      <c r="E578" t="inlineStr">
        <is>
          <t>Wk of 2026-10-26</t>
        </is>
      </c>
      <c r="F578" t="inlineStr">
        <is>
          <t>New Lead</t>
        </is>
      </c>
      <c r="G578" s="39" t="str">
        <f>IF(ISNUMBER(MATCH(F578,QualityStatuses,0)),"Quality Lead","Non-Quality Lead")</f>
        <v>Non-Quality Lead</v>
      </c>
      <c r="H578" s="39" t="str">
        <f>IFERROR(INDEX(CampTypes,MATCH(I578,CampList,0)),"Unattributed")</f>
        <v>New</v>
      </c>
      <c r="I578" t="inlineStr">
        <is>
          <t>ABO | Natuf | Leads | Unit Franchise | India | Oct26 | V1</t>
        </is>
      </c>
      <c r="J578" t="inlineStr">
        <is>
          <t>ABO | Natuf | Leads | Unit Franchise | India | Oct26 | V1</t>
        </is>
      </c>
      <c r="K578" t="inlineStr">
        <is>
          <t>Direct (campaign tagged in CRM)</t>
        </is>
      </c>
      <c r="L578" t="inlineStr">
        <is>
          <t>Natuf | Broad | Tier1 + Growth Cities | Oct26 | V1</t>
        </is>
      </c>
      <c r="M578" t="inlineStr">
        <is>
          <t>Natuf | Broad | Tier1 + Growth Cities | Oct26 | V1</t>
        </is>
      </c>
      <c r="N578" t="inlineStr">
        <is>
          <t>Natuf | Reel | Brand Ambassador | Heard Of Owning A Cafe | V1</t>
        </is>
      </c>
      <c r="O578" t="inlineStr">
        <is>
          <t>In House Natuf</t>
        </is>
      </c>
      <c r="P578" t="inlineStr">
        <is>
          <t>Facebook</t>
        </is>
      </c>
      <c r="Q578" t="inlineStr">
        <is>
          <t>(Unassigned)</t>
        </is>
      </c>
      <c r="R578" t="inlineStr">
        <is>
          <t>Omkar Navge</t>
        </is>
      </c>
      <c r="S578" t="inlineStr">
        <is>
          <t>-</t>
        </is>
      </c>
      <c r="T578" t="inlineStr">
        <is>
          <t>Pune</t>
        </is>
      </c>
      <c r="U578" t="inlineStr">
        <is>
          <t xml:space="preserve"> </t>
        </is>
      </c>
      <c r="V578" t="n">
        <v>0</v>
      </c>
      <c r="W578" t="n">
        <v>0</v>
      </c>
      <c r="X578" t="inlineStr">
        <is>
          <t>XXXXXX4534</t>
        </is>
      </c>
      <c r="Y578" s="72" t="n">
        <v>46326.52037037037</v>
      </c>
    </row>
    <row r="579">
      <c r="A579" s="39" t="inlineStr">
        <is>
          <t>6ae06fed1f395a03297103af</t>
        </is>
      </c>
      <c r="B579" s="72" t="n">
        <v>46322.62746527778</v>
      </c>
      <c r="C579" s="70" t="n">
        <v>46322</v>
      </c>
      <c r="D579" t="inlineStr">
        <is>
          <t>2026-10</t>
        </is>
      </c>
      <c r="E579" t="inlineStr">
        <is>
          <t>Wk of 2026-10-26</t>
        </is>
      </c>
      <c r="F579" t="inlineStr">
        <is>
          <t>Attempt 1</t>
        </is>
      </c>
      <c r="G579" s="39" t="str">
        <f>IF(ISNUMBER(MATCH(F579,QualityStatuses,0)),"Quality Lead","Non-Quality Lead")</f>
        <v>Non-Quality Lead</v>
      </c>
      <c r="H579" s="39" t="str">
        <f>IFERROR(INDEX(CampTypes,MATCH(I579,CampList,0)),"Unattributed")</f>
        <v>New</v>
      </c>
      <c r="I579" t="inlineStr">
        <is>
          <t>ABO | Natuf | Leads | Master Franchise | India | Oct26 | V1</t>
        </is>
      </c>
      <c r="J579" t="inlineStr">
        <is>
          <t>ABO | Natuf | Leads | Master Franchise | India | Oct26 | V1</t>
        </is>
      </c>
      <c r="K579" t="inlineStr">
        <is>
          <t>Direct (campaign tagged in CRM)</t>
        </is>
      </c>
      <c r="L579" t="inlineStr">
        <is>
          <t>Natuf | LAL 1% | India | Jul26 | V1</t>
        </is>
      </c>
      <c r="M579" t="inlineStr">
        <is>
          <t>Natuf | LAL 1% | India | Jul26 | V1</t>
        </is>
      </c>
      <c r="N579" t="inlineStr">
        <is>
          <t>Natuf | Static | Become A Levantine Food | V1</t>
        </is>
      </c>
      <c r="O579" t="inlineStr">
        <is>
          <t>Natuf_MF</t>
        </is>
      </c>
      <c r="P579" t="inlineStr">
        <is>
          <t>Facebook</t>
        </is>
      </c>
      <c r="Q579" t="inlineStr">
        <is>
          <t>Marshal Malbari</t>
        </is>
      </c>
      <c r="R579" t="inlineStr">
        <is>
          <t>Rohit Kamble</t>
        </is>
      </c>
      <c r="S579" t="inlineStr">
        <is>
          <t>-</t>
        </is>
      </c>
      <c r="T579" t="inlineStr">
        <is>
          <t>Pansemal</t>
        </is>
      </c>
      <c r="U579" t="inlineStr">
        <is>
          <t xml:space="preserve"> </t>
        </is>
      </c>
      <c r="V579" t="n">
        <v>1</v>
      </c>
      <c r="W579" t="n">
        <v>0</v>
      </c>
      <c r="X579" t="inlineStr">
        <is>
          <t>XXXXXX7471</t>
        </is>
      </c>
      <c r="Y579" s="72" t="n">
        <v>46326.52037037037</v>
      </c>
    </row>
    <row r="580">
      <c r="A580" s="39" t="inlineStr">
        <is>
          <t>6ae06e637706b1077da6a7a4</t>
        </is>
      </c>
      <c r="B580" s="72" t="n">
        <v>46322.62290509259</v>
      </c>
      <c r="C580" s="70" t="n">
        <v>46322</v>
      </c>
      <c r="D580" t="inlineStr">
        <is>
          <t>2026-10</t>
        </is>
      </c>
      <c r="E580" t="inlineStr">
        <is>
          <t>Wk of 2026-10-26</t>
        </is>
      </c>
      <c r="F580" t="inlineStr">
        <is>
          <t>Attempt 1</t>
        </is>
      </c>
      <c r="G580" s="39" t="str">
        <f>IF(ISNUMBER(MATCH(F580,QualityStatuses,0)),"Quality Lead","Non-Quality Lead")</f>
        <v>Non-Quality Lead</v>
      </c>
      <c r="H580" s="39" t="str">
        <f>IFERROR(INDEX(CampTypes,MATCH(I580,CampList,0)),"Unattributed")</f>
        <v>New</v>
      </c>
      <c r="I580" t="inlineStr">
        <is>
          <t>ABO | Natuf | Leads | Unit Franchise | India | Oct26 | V1</t>
        </is>
      </c>
      <c r="J580" t="inlineStr">
        <is>
          <t>ABO | Natuf | Leads | Unit Franchise | India | Oct26 | V1</t>
        </is>
      </c>
      <c r="K580" t="inlineStr">
        <is>
          <t>Direct (campaign tagged in CRM)</t>
        </is>
      </c>
      <c r="L580" t="inlineStr">
        <is>
          <t>Natuf | Investors | Tier1 + Growth Cities | Oct26 | V1</t>
        </is>
      </c>
      <c r="M580" t="inlineStr">
        <is>
          <t>Natuf | Investors | Tier1 + Growth Cities | Oct26 | V1</t>
        </is>
      </c>
      <c r="N580" t="inlineStr">
        <is>
          <t>Natuf | Reel | Brand Ambassador | Heard Of Owning A Cafe | V1</t>
        </is>
      </c>
      <c r="O580" t="inlineStr">
        <is>
          <t>In House Natuf</t>
        </is>
      </c>
      <c r="P580" t="inlineStr">
        <is>
          <t>Facebook</t>
        </is>
      </c>
      <c r="Q580" t="inlineStr">
        <is>
          <t>Marshal Malbari</t>
        </is>
      </c>
      <c r="R580" t="inlineStr">
        <is>
          <t>Pammi Roy</t>
        </is>
      </c>
      <c r="S580" t="inlineStr">
        <is>
          <t>-</t>
        </is>
      </c>
      <c r="T580" t="inlineStr">
        <is>
          <t>Raipur</t>
        </is>
      </c>
      <c r="U580" t="inlineStr">
        <is>
          <t xml:space="preserve"> </t>
        </is>
      </c>
      <c r="V580" t="n">
        <v>1</v>
      </c>
      <c r="W580" t="n">
        <v>1</v>
      </c>
      <c r="X580" t="inlineStr">
        <is>
          <t>XXXXXX3921</t>
        </is>
      </c>
      <c r="Y580" s="72" t="n">
        <v>46326.52037037037</v>
      </c>
    </row>
    <row r="581">
      <c r="A581" s="39" t="inlineStr">
        <is>
          <t>6ae06e0419b72a04d50c7ac2</t>
        </is>
      </c>
      <c r="B581" s="72" t="n">
        <v>46322.62180555556</v>
      </c>
      <c r="C581" s="70" t="n">
        <v>46322</v>
      </c>
      <c r="D581" t="inlineStr">
        <is>
          <t>2026-10</t>
        </is>
      </c>
      <c r="E581" t="inlineStr">
        <is>
          <t>Wk of 2026-10-26</t>
        </is>
      </c>
      <c r="F581" t="inlineStr">
        <is>
          <t>Attempt 4</t>
        </is>
      </c>
      <c r="G581" s="39" t="str">
        <f>IF(ISNUMBER(MATCH(F581,QualityStatuses,0)),"Quality Lead","Non-Quality Lead")</f>
        <v>Non-Quality Lead</v>
      </c>
      <c r="H581" s="39" t="str">
        <f>IFERROR(INDEX(CampTypes,MATCH(I581,CampList,0)),"Unattributed")</f>
        <v>New</v>
      </c>
      <c r="I581" t="inlineStr">
        <is>
          <t>ABO | Natuf | Leads | Unit Franchise | India | Oct26 | V1</t>
        </is>
      </c>
      <c r="J581" t="inlineStr">
        <is>
          <t>ABO | Natuf | Leads | Unit Franchise | India | Oct26 | V1</t>
        </is>
      </c>
      <c r="K581" t="inlineStr">
        <is>
          <t>Direct (campaign tagged in CRM)</t>
        </is>
      </c>
      <c r="L581" t="inlineStr">
        <is>
          <t>Natuf | LAL 1% | India | Jul26 | V1</t>
        </is>
      </c>
      <c r="M581" t="inlineStr">
        <is>
          <t>Natuf | LAL 1% | India | Jul26 | V1</t>
        </is>
      </c>
      <c r="N581" t="inlineStr">
        <is>
          <t>Natuf | Reel | Brand Ambassador | Heard Of Owning A Cafe | V1</t>
        </is>
      </c>
      <c r="O581" t="inlineStr">
        <is>
          <t>In House Natuf</t>
        </is>
      </c>
      <c r="P581" t="inlineStr">
        <is>
          <t>Facebook</t>
        </is>
      </c>
      <c r="Q581" t="inlineStr">
        <is>
          <t>Marshal Malbari</t>
        </is>
      </c>
      <c r="R581" t="inlineStr">
        <is>
          <t>Aisha Rasalkar</t>
        </is>
      </c>
      <c r="S581" t="inlineStr">
        <is>
          <t>-</t>
        </is>
      </c>
      <c r="T581" t="inlineStr">
        <is>
          <t>kanpur</t>
        </is>
      </c>
      <c r="U581" t="inlineStr">
        <is>
          <t xml:space="preserve"> </t>
        </is>
      </c>
      <c r="V581" t="n">
        <v>4</v>
      </c>
      <c r="W581" t="n">
        <v>4</v>
      </c>
      <c r="X581" t="inlineStr">
        <is>
          <t>XXXXXX0950</t>
        </is>
      </c>
      <c r="Y581" s="72" t="n">
        <v>46326.52037037037</v>
      </c>
    </row>
    <row r="582">
      <c r="A582" s="39" t="inlineStr">
        <is>
          <t>6ae06de9ef7b9508eb89d95a</t>
        </is>
      </c>
      <c r="B582" s="72" t="n">
        <v>46322.62149305556</v>
      </c>
      <c r="C582" s="70" t="n">
        <v>46322</v>
      </c>
      <c r="D582" t="inlineStr">
        <is>
          <t>2026-10</t>
        </is>
      </c>
      <c r="E582" t="inlineStr">
        <is>
          <t>Wk of 2026-10-26</t>
        </is>
      </c>
      <c r="F582" t="inlineStr">
        <is>
          <t>New Lead</t>
        </is>
      </c>
      <c r="G582" s="39" t="str">
        <f>IF(ISNUMBER(MATCH(F582,QualityStatuses,0)),"Quality Lead","Non-Quality Lead")</f>
        <v>Non-Quality Lead</v>
      </c>
      <c r="H582" s="39" t="str">
        <f>IFERROR(INDEX(CampTypes,MATCH(I582,CampList,0)),"Unattributed")</f>
        <v>New</v>
      </c>
      <c r="I582" t="inlineStr">
        <is>
          <t>ABO | Natuf | Leads | Unit Franchise | India | Oct26 | V1</t>
        </is>
      </c>
      <c r="J582" t="inlineStr">
        <is>
          <t>ABO | Natuf | Leads | Unit Franchise | India | Oct26 | V1</t>
        </is>
      </c>
      <c r="K582" t="inlineStr">
        <is>
          <t>Direct (campaign tagged in CRM)</t>
        </is>
      </c>
      <c r="L582" t="inlineStr">
        <is>
          <t>Natuf | LAL 1% | India | Jul26 | V1</t>
        </is>
      </c>
      <c r="M582" t="inlineStr">
        <is>
          <t>Natuf | LAL 1% | India | Jul26 | V1</t>
        </is>
      </c>
      <c r="N582" t="inlineStr">
        <is>
          <t>Natuf | Reel | Brand Ambassador | Heard Of Owning A Cafe | V1</t>
        </is>
      </c>
      <c r="O582" t="inlineStr">
        <is>
          <t>In House Natuf</t>
        </is>
      </c>
      <c r="P582" t="inlineStr">
        <is>
          <t>Facebook</t>
        </is>
      </c>
      <c r="Q582" t="inlineStr">
        <is>
          <t>(Unassigned)</t>
        </is>
      </c>
      <c r="R582" t="inlineStr">
        <is>
          <t>Omkar Navge</t>
        </is>
      </c>
      <c r="S582" t="inlineStr">
        <is>
          <t>-</t>
        </is>
      </c>
      <c r="T582" t="inlineStr">
        <is>
          <t>Belapur</t>
        </is>
      </c>
      <c r="U582" t="inlineStr">
        <is>
          <t xml:space="preserve"> </t>
        </is>
      </c>
      <c r="V582" t="n">
        <v>0</v>
      </c>
      <c r="W582" t="n">
        <v>0</v>
      </c>
      <c r="X582" t="inlineStr">
        <is>
          <t>XXXXXX7986</t>
        </is>
      </c>
      <c r="Y582" s="72" t="n">
        <v>46326.52037037037</v>
      </c>
    </row>
    <row r="583">
      <c r="A583" s="39" t="inlineStr">
        <is>
          <t>6ae06ae5f70f177443d27959</t>
        </is>
      </c>
      <c r="B583" s="72" t="n">
        <v>46322.61255787037</v>
      </c>
      <c r="C583" s="70" t="n">
        <v>46322</v>
      </c>
      <c r="D583" t="inlineStr">
        <is>
          <t>2026-10</t>
        </is>
      </c>
      <c r="E583" t="inlineStr">
        <is>
          <t>Wk of 2026-10-26</t>
        </is>
      </c>
      <c r="F583" t="inlineStr">
        <is>
          <t>New Lead</t>
        </is>
      </c>
      <c r="G583" s="39" t="str">
        <f>IF(ISNUMBER(MATCH(F583,QualityStatuses,0)),"Quality Lead","Non-Quality Lead")</f>
        <v>Non-Quality Lead</v>
      </c>
      <c r="H583" s="39" t="str">
        <f>IFERROR(INDEX(CampTypes,MATCH(I583,CampList,0)),"Unattributed")</f>
        <v>New</v>
      </c>
      <c r="I583" t="inlineStr">
        <is>
          <t>ABO | Natuf | Leads | Unit Franchise | India | Oct26 | V1</t>
        </is>
      </c>
      <c r="J583" t="inlineStr">
        <is>
          <t>ABO | Natuf | Leads | Unit Franchise | India | Oct26 | V1</t>
        </is>
      </c>
      <c r="K583" t="inlineStr">
        <is>
          <t>Direct (campaign tagged in CRM)</t>
        </is>
      </c>
      <c r="L583" t="inlineStr">
        <is>
          <t>Natuf | Business Owners | Tier1 + Growth Cities | Oct26 | V1</t>
        </is>
      </c>
      <c r="M583" t="inlineStr">
        <is>
          <t>Natuf | Business Owners | Tier1 + Growth Cities | Oct26 | V1</t>
        </is>
      </c>
      <c r="N583" t="inlineStr">
        <is>
          <t>Natuf | Reel | Brand Ambassador | Heard Of Owning A Cafe | V1</t>
        </is>
      </c>
      <c r="O583" t="inlineStr">
        <is>
          <t>In House Natuf</t>
        </is>
      </c>
      <c r="P583" t="inlineStr">
        <is>
          <t>Facebook</t>
        </is>
      </c>
      <c r="Q583" t="inlineStr">
        <is>
          <t>(Unassigned)</t>
        </is>
      </c>
      <c r="R583" t="inlineStr">
        <is>
          <t>Omkar Navge</t>
        </is>
      </c>
      <c r="S583" t="inlineStr">
        <is>
          <t>-</t>
        </is>
      </c>
      <c r="T583" t="inlineStr">
        <is>
          <t>Mumbai</t>
        </is>
      </c>
      <c r="U583" t="inlineStr">
        <is>
          <t xml:space="preserve"> </t>
        </is>
      </c>
      <c r="V583" t="n">
        <v>0</v>
      </c>
      <c r="W583" t="n">
        <v>0</v>
      </c>
      <c r="X583" t="inlineStr">
        <is>
          <t>XXXXXX2676</t>
        </is>
      </c>
      <c r="Y583" s="72" t="n">
        <v>46326.52037037037</v>
      </c>
    </row>
    <row r="584">
      <c r="A584" s="39" t="inlineStr">
        <is>
          <t>6ae06a1794b1b1bc4a82bf5e</t>
        </is>
      </c>
      <c r="B584" s="72" t="n">
        <v>46322.61017361111</v>
      </c>
      <c r="C584" s="70" t="n">
        <v>46322</v>
      </c>
      <c r="D584" t="inlineStr">
        <is>
          <t>2026-10</t>
        </is>
      </c>
      <c r="E584" t="inlineStr">
        <is>
          <t>Wk of 2026-10-26</t>
        </is>
      </c>
      <c r="F584" t="inlineStr">
        <is>
          <t>Lost</t>
        </is>
      </c>
      <c r="G584" s="39" t="str">
        <f>IF(ISNUMBER(MATCH(F584,QualityStatuses,0)),"Quality Lead","Non-Quality Lead")</f>
        <v>Non-Quality Lead</v>
      </c>
      <c r="H584" s="39" t="str">
        <f>IFERROR(INDEX(CampTypes,MATCH(I584,CampList,0)),"Unattributed")</f>
        <v>New</v>
      </c>
      <c r="I584" t="inlineStr">
        <is>
          <t>ABO | Natuf | Leads | Master Franchise | India | Oct26 | V1</t>
        </is>
      </c>
      <c r="J584" t="inlineStr">
        <is>
          <t>ABO | Natuf | Leads | Master Franchise | India | Oct26 | V1</t>
        </is>
      </c>
      <c r="K584" t="inlineStr">
        <is>
          <t>Direct (campaign tagged in CRM)</t>
        </is>
      </c>
      <c r="L584" t="inlineStr">
        <is>
          <t>Natuf | Broad | Tier1 + Growth Cities | Oct26 | V1</t>
        </is>
      </c>
      <c r="M584" t="inlineStr">
        <is>
          <t>Natuf | Broad | Tier1 + Growth Cities | Oct26 | V1</t>
        </is>
      </c>
      <c r="N584" t="inlineStr">
        <is>
          <t>Natuf | Static | Become A Levantine Food | V1</t>
        </is>
      </c>
      <c r="O584" t="inlineStr">
        <is>
          <t>Natuf_MF</t>
        </is>
      </c>
      <c r="P584" t="inlineStr">
        <is>
          <t>Facebook</t>
        </is>
      </c>
      <c r="Q584" t="inlineStr">
        <is>
          <t>Marshal Malbari</t>
        </is>
      </c>
      <c r="R584" t="inlineStr">
        <is>
          <t>Rinkita Virvani</t>
        </is>
      </c>
      <c r="S584" t="inlineStr">
        <is>
          <t>Junk</t>
        </is>
      </c>
      <c r="T584" t="inlineStr">
        <is>
          <t>Patna</t>
        </is>
      </c>
      <c r="U584" t="inlineStr">
        <is>
          <t xml:space="preserve"> </t>
        </is>
      </c>
      <c r="V584" t="n">
        <v>1</v>
      </c>
      <c r="W584" t="n">
        <v>1</v>
      </c>
      <c r="X584" t="inlineStr">
        <is>
          <t>XXXXXX1753</t>
        </is>
      </c>
      <c r="Y584" s="72" t="n">
        <v>46326.52037037037</v>
      </c>
    </row>
    <row r="585">
      <c r="A585" s="39" t="inlineStr">
        <is>
          <t>6ae069e85a0665dfc07b6ff2</t>
        </is>
      </c>
      <c r="B585" s="72" t="n">
        <v>46322.60962962963</v>
      </c>
      <c r="C585" s="70" t="n">
        <v>46322</v>
      </c>
      <c r="D585" t="inlineStr">
        <is>
          <t>2026-10</t>
        </is>
      </c>
      <c r="E585" t="inlineStr">
        <is>
          <t>Wk of 2026-10-26</t>
        </is>
      </c>
      <c r="F585" t="inlineStr">
        <is>
          <t>Attempt 1</t>
        </is>
      </c>
      <c r="G585" s="39" t="str">
        <f>IF(ISNUMBER(MATCH(F585,QualityStatuses,0)),"Quality Lead","Non-Quality Lead")</f>
        <v>Non-Quality Lead</v>
      </c>
      <c r="H585" s="39" t="str">
        <f>IFERROR(INDEX(CampTypes,MATCH(I585,CampList,0)),"Unattributed")</f>
        <v>New</v>
      </c>
      <c r="I585" t="inlineStr">
        <is>
          <t>ABO | Natuf | Leads | Unit Franchise | India | Oct26 | V1</t>
        </is>
      </c>
      <c r="J585" t="inlineStr">
        <is>
          <t>ABO | Natuf | Leads | Unit Franchise | India | Oct26 | V1</t>
        </is>
      </c>
      <c r="K585" t="inlineStr">
        <is>
          <t>Direct (campaign tagged in CRM)</t>
        </is>
      </c>
      <c r="L585" t="inlineStr">
        <is>
          <t>Natuf | Investors | Tier1 + Growth Cities | Oct26 | V1</t>
        </is>
      </c>
      <c r="M585" t="inlineStr">
        <is>
          <t>Natuf | Investors | Tier1 + Growth Cities | Oct26 | V1</t>
        </is>
      </c>
      <c r="N585" t="inlineStr">
        <is>
          <t>Natuf | Reel | Brand Ambassador | Heard Of Owning A Cafe | V1</t>
        </is>
      </c>
      <c r="O585" t="inlineStr">
        <is>
          <t>In House Natuf</t>
        </is>
      </c>
      <c r="P585" t="inlineStr">
        <is>
          <t>Facebook</t>
        </is>
      </c>
      <c r="Q585" t="inlineStr">
        <is>
          <t>Vikas Pathak</t>
        </is>
      </c>
      <c r="R585" t="inlineStr">
        <is>
          <t>Hriday Jindal</t>
        </is>
      </c>
      <c r="S585" t="inlineStr">
        <is>
          <t>-</t>
        </is>
      </c>
      <c r="T585" t="inlineStr">
        <is>
          <t>Bengaluru</t>
        </is>
      </c>
      <c r="U585" t="inlineStr">
        <is>
          <t xml:space="preserve"> </t>
        </is>
      </c>
      <c r="V585" t="n">
        <v>1</v>
      </c>
      <c r="W585" t="n">
        <v>0</v>
      </c>
      <c r="X585" t="inlineStr">
        <is>
          <t>XXXXXX4182</t>
        </is>
      </c>
      <c r="Y585" s="72" t="n">
        <v>46326.52037037037</v>
      </c>
    </row>
    <row r="586">
      <c r="A586" s="39" t="inlineStr">
        <is>
          <t>6ae068a8d3e8fed9edd7767c</t>
        </is>
      </c>
      <c r="B586" s="72" t="n">
        <v>46322.60592592593</v>
      </c>
      <c r="C586" s="70" t="n">
        <v>46322</v>
      </c>
      <c r="D586" t="inlineStr">
        <is>
          <t>2026-10</t>
        </is>
      </c>
      <c r="E586" t="inlineStr">
        <is>
          <t>Wk of 2026-10-26</t>
        </is>
      </c>
      <c r="F586" t="inlineStr">
        <is>
          <t>Details Shared</t>
        </is>
      </c>
      <c r="G586" s="39" t="str">
        <f>IF(ISNUMBER(MATCH(F586,QualityStatuses,0)),"Quality Lead","Non-Quality Lead")</f>
        <v>Quality Lead</v>
      </c>
      <c r="H586" s="39" t="str">
        <f>IFERROR(INDEX(CampTypes,MATCH(I586,CampList,0)),"Unattributed")</f>
        <v>New</v>
      </c>
      <c r="I586" t="inlineStr">
        <is>
          <t>ABO | Natuf | Leads | Unit Franchise | India | Oct26 | V1</t>
        </is>
      </c>
      <c r="J586" t="inlineStr">
        <is>
          <t>ABO | Natuf | Leads | Unit Franchise | India | Oct26 | V1</t>
        </is>
      </c>
      <c r="K586" t="inlineStr">
        <is>
          <t>Direct (campaign tagged in CRM)</t>
        </is>
      </c>
      <c r="L586" t="inlineStr">
        <is>
          <t>Natuf | Broad | Tier1 + Growth Cities | Oct26 | V1</t>
        </is>
      </c>
      <c r="M586" t="inlineStr">
        <is>
          <t>Natuf | Broad | Tier1 + Growth Cities | Oct26 | V1</t>
        </is>
      </c>
      <c r="N586" t="inlineStr">
        <is>
          <t>Natuf | Reel | Brand Ambassador | Heard Of Owning A Cafe | V1</t>
        </is>
      </c>
      <c r="O586" t="inlineStr">
        <is>
          <t>In House Natuf</t>
        </is>
      </c>
      <c r="P586" t="inlineStr">
        <is>
          <t>Facebook</t>
        </is>
      </c>
      <c r="Q586" t="inlineStr">
        <is>
          <t>Vikas Pathak</t>
        </is>
      </c>
      <c r="R586" t="inlineStr">
        <is>
          <t xml:space="preserve">Karan </t>
        </is>
      </c>
      <c r="S586" t="inlineStr">
        <is>
          <t>-</t>
        </is>
      </c>
      <c r="T586" t="inlineStr">
        <is>
          <t>Aurangabad</t>
        </is>
      </c>
      <c r="U586" t="inlineStr">
        <is>
          <t xml:space="preserve"> </t>
        </is>
      </c>
      <c r="V586" t="n">
        <v>1</v>
      </c>
      <c r="W586" t="n">
        <v>1</v>
      </c>
      <c r="X586" t="inlineStr">
        <is>
          <t>XXXXXX2030</t>
        </is>
      </c>
      <c r="Y586" s="72" t="n">
        <v>46326.52037037037</v>
      </c>
    </row>
    <row r="587">
      <c r="A587" s="39" t="inlineStr">
        <is>
          <t>6ae063d6dc7a5cc2023244e9</t>
        </is>
      </c>
      <c r="B587" s="72" t="n">
        <v>46322.59164351852</v>
      </c>
      <c r="C587" s="70" t="n">
        <v>46322</v>
      </c>
      <c r="D587" t="inlineStr">
        <is>
          <t>2026-10</t>
        </is>
      </c>
      <c r="E587" t="inlineStr">
        <is>
          <t>Wk of 2026-10-26</t>
        </is>
      </c>
      <c r="F587" t="inlineStr">
        <is>
          <t>New Lead</t>
        </is>
      </c>
      <c r="G587" s="39" t="str">
        <f>IF(ISNUMBER(MATCH(F587,QualityStatuses,0)),"Quality Lead","Non-Quality Lead")</f>
        <v>Non-Quality Lead</v>
      </c>
      <c r="H587" s="39" t="str">
        <f>IFERROR(INDEX(CampTypes,MATCH(I587,CampList,0)),"Unattributed")</f>
        <v>New</v>
      </c>
      <c r="I587" t="inlineStr">
        <is>
          <t>ABO | Natuf | Leads | Unit Franchise | India | Oct26 | V1</t>
        </is>
      </c>
      <c r="J587" t="inlineStr">
        <is>
          <t>ABO | Natuf | Leads | Unit Franchise | India | Oct26 | V1</t>
        </is>
      </c>
      <c r="K587" t="inlineStr">
        <is>
          <t>Direct (campaign tagged in CRM)</t>
        </is>
      </c>
      <c r="L587" t="inlineStr">
        <is>
          <t>Natuf | Broad | Tier1 + Growth Cities | Oct26 | V1</t>
        </is>
      </c>
      <c r="M587" t="inlineStr">
        <is>
          <t>Natuf | Broad | Tier1 + Growth Cities | Oct26 | V1</t>
        </is>
      </c>
      <c r="N587" t="inlineStr">
        <is>
          <t>Natuf | Reel | Brand Ambassador | Heard Of Owning A Cafe | V1</t>
        </is>
      </c>
      <c r="O587" t="inlineStr">
        <is>
          <t>In House Natuf</t>
        </is>
      </c>
      <c r="P587" t="inlineStr">
        <is>
          <t>Facebook</t>
        </is>
      </c>
      <c r="Q587" t="inlineStr">
        <is>
          <t>(Unassigned)</t>
        </is>
      </c>
      <c r="R587" t="inlineStr">
        <is>
          <t>Omkar Navge</t>
        </is>
      </c>
      <c r="S587" t="inlineStr">
        <is>
          <t>-</t>
        </is>
      </c>
      <c r="T587" t="inlineStr">
        <is>
          <t>Dubai</t>
        </is>
      </c>
      <c r="U587" t="inlineStr">
        <is>
          <t xml:space="preserve"> </t>
        </is>
      </c>
      <c r="V587" t="n">
        <v>0</v>
      </c>
      <c r="W587" t="n">
        <v>0</v>
      </c>
      <c r="X587" t="inlineStr">
        <is>
          <t>XXXXXX3636</t>
        </is>
      </c>
      <c r="Y587" s="72" t="n">
        <v>46326.52037037037</v>
      </c>
    </row>
    <row r="588">
      <c r="A588" s="39" t="inlineStr">
        <is>
          <t>6ae0639b5a2adfa6fa78c12f</t>
        </is>
      </c>
      <c r="B588" s="72" t="n">
        <v>46322.59096064815</v>
      </c>
      <c r="C588" s="70" t="n">
        <v>46322</v>
      </c>
      <c r="D588" t="inlineStr">
        <is>
          <t>2026-10</t>
        </is>
      </c>
      <c r="E588" t="inlineStr">
        <is>
          <t>Wk of 2026-10-26</t>
        </is>
      </c>
      <c r="F588" t="inlineStr">
        <is>
          <t>Attempt 2</t>
        </is>
      </c>
      <c r="G588" s="39" t="str">
        <f>IF(ISNUMBER(MATCH(F588,QualityStatuses,0)),"Quality Lead","Non-Quality Lead")</f>
        <v>Non-Quality Lead</v>
      </c>
      <c r="H588" s="39" t="str">
        <f>IFERROR(INDEX(CampTypes,MATCH(I588,CampList,0)),"Unattributed")</f>
        <v>New</v>
      </c>
      <c r="I588" t="inlineStr">
        <is>
          <t>ABO | Natuf | Leads | Unit Franchise | India | Oct26 | V1</t>
        </is>
      </c>
      <c r="J588" t="inlineStr">
        <is>
          <t>ABO | Natuf | Leads | Unit Franchise | India | Oct26 | V1</t>
        </is>
      </c>
      <c r="K588" t="inlineStr">
        <is>
          <t>Direct (campaign tagged in CRM)</t>
        </is>
      </c>
      <c r="L588" t="inlineStr">
        <is>
          <t>Natuf | Broad | Tier1 + Growth Cities | Oct26 | V1</t>
        </is>
      </c>
      <c r="M588" t="inlineStr">
        <is>
          <t>Natuf | Broad | Tier1 + Growth Cities | Oct26 | V1</t>
        </is>
      </c>
      <c r="N588" t="inlineStr">
        <is>
          <t>Natuf | Reel | Brand Ambassador | Heard Of Owning A Cafe | V1</t>
        </is>
      </c>
      <c r="O588" t="inlineStr">
        <is>
          <t>In House Natuf</t>
        </is>
      </c>
      <c r="P588" t="inlineStr">
        <is>
          <t>Facebook</t>
        </is>
      </c>
      <c r="Q588" t="inlineStr">
        <is>
          <t>Vikas Pathak</t>
        </is>
      </c>
      <c r="R588" t="inlineStr">
        <is>
          <t>Anish kaundal</t>
        </is>
      </c>
      <c r="S588" t="inlineStr">
        <is>
          <t>-</t>
        </is>
      </c>
      <c r="T588" t="inlineStr">
        <is>
          <t>Nanded</t>
        </is>
      </c>
      <c r="U588" t="inlineStr">
        <is>
          <t xml:space="preserve"> </t>
        </is>
      </c>
      <c r="V588" t="n">
        <v>2</v>
      </c>
      <c r="W588" t="n">
        <v>0</v>
      </c>
      <c r="X588" t="inlineStr">
        <is>
          <t>XXXXXX4016</t>
        </is>
      </c>
      <c r="Y588" s="72" t="n">
        <v>46326.52037037037</v>
      </c>
    </row>
    <row r="589">
      <c r="A589" s="39" t="inlineStr">
        <is>
          <t>6ae0631ae8e729003b35e8eb</t>
        </is>
      </c>
      <c r="B589" s="72" t="n">
        <v>46322.5894675926</v>
      </c>
      <c r="C589" s="70" t="n">
        <v>46322</v>
      </c>
      <c r="D589" t="inlineStr">
        <is>
          <t>2026-10</t>
        </is>
      </c>
      <c r="E589" t="inlineStr">
        <is>
          <t>Wk of 2026-10-26</t>
        </is>
      </c>
      <c r="F589" t="inlineStr">
        <is>
          <t>Attempt 1</t>
        </is>
      </c>
      <c r="G589" s="39" t="str">
        <f>IF(ISNUMBER(MATCH(F589,QualityStatuses,0)),"Quality Lead","Non-Quality Lead")</f>
        <v>Non-Quality Lead</v>
      </c>
      <c r="H589" s="39" t="str">
        <f>IFERROR(INDEX(CampTypes,MATCH(I589,CampList,0)),"Unattributed")</f>
        <v>New</v>
      </c>
      <c r="I589" t="inlineStr">
        <is>
          <t>ABO | Natuf | Leads | Master Franchise | India | Oct26 | V1</t>
        </is>
      </c>
      <c r="J589" t="inlineStr">
        <is>
          <t>ABO | Natuf | Leads | Master Franchise | India | Oct26 | V1</t>
        </is>
      </c>
      <c r="K589" t="inlineStr">
        <is>
          <t>Direct (campaign tagged in CRM)</t>
        </is>
      </c>
      <c r="L589" t="inlineStr">
        <is>
          <t>Natuf | Investors | Tier1 + Growth Cities | Oct26 | V1</t>
        </is>
      </c>
      <c r="M589" t="inlineStr">
        <is>
          <t>Natuf | Investors | Tier1 + Growth Cities | Oct26 | V1</t>
        </is>
      </c>
      <c r="N589" t="inlineStr">
        <is>
          <t>Natuf | Static | Become A Levantine Food | V1</t>
        </is>
      </c>
      <c r="O589" t="inlineStr">
        <is>
          <t>Natuf_MF</t>
        </is>
      </c>
      <c r="P589" t="inlineStr">
        <is>
          <t>Facebook</t>
        </is>
      </c>
      <c r="Q589" t="inlineStr">
        <is>
          <t>Marshal Malbari</t>
        </is>
      </c>
      <c r="R589" t="inlineStr">
        <is>
          <t>Pammi Roy</t>
        </is>
      </c>
      <c r="S589" t="inlineStr">
        <is>
          <t>-</t>
        </is>
      </c>
      <c r="T589" t="inlineStr">
        <is>
          <t>New Patna Colony</t>
        </is>
      </c>
      <c r="U589" t="inlineStr">
        <is>
          <t xml:space="preserve"> </t>
        </is>
      </c>
      <c r="V589" t="n">
        <v>1</v>
      </c>
      <c r="W589" t="n">
        <v>0</v>
      </c>
      <c r="X589" t="inlineStr">
        <is>
          <t>XXXXXX1692</t>
        </is>
      </c>
      <c r="Y589" s="72" t="n">
        <v>46326.52037037037</v>
      </c>
    </row>
    <row r="590">
      <c r="A590" s="39" t="inlineStr">
        <is>
          <t>6ae062d5e8303f00642f08ef</t>
        </is>
      </c>
      <c r="B590" s="72" t="n">
        <v>46322.58866898148</v>
      </c>
      <c r="C590" s="70" t="n">
        <v>46322</v>
      </c>
      <c r="D590" t="inlineStr">
        <is>
          <t>2026-10</t>
        </is>
      </c>
      <c r="E590" t="inlineStr">
        <is>
          <t>Wk of 2026-10-26</t>
        </is>
      </c>
      <c r="F590" t="inlineStr">
        <is>
          <t>New Lead</t>
        </is>
      </c>
      <c r="G590" s="39" t="str">
        <f>IF(ISNUMBER(MATCH(F590,QualityStatuses,0)),"Quality Lead","Non-Quality Lead")</f>
        <v>Non-Quality Lead</v>
      </c>
      <c r="H590" s="39" t="str">
        <f>IFERROR(INDEX(CampTypes,MATCH(I590,CampList,0)),"Unattributed")</f>
        <v>New</v>
      </c>
      <c r="I590" t="inlineStr">
        <is>
          <t>ABO | Natuf | Leads | Unit Franchise | India | Oct26 | V1</t>
        </is>
      </c>
      <c r="J590" t="inlineStr">
        <is>
          <t>ABO | Natuf | Leads | Unit Franchise | India | Oct26 | V1</t>
        </is>
      </c>
      <c r="K590" t="inlineStr">
        <is>
          <t>Direct (campaign tagged in CRM)</t>
        </is>
      </c>
      <c r="L590" t="inlineStr">
        <is>
          <t>Natuf | Investors | Tier1 + Growth Cities | Oct26 | V1</t>
        </is>
      </c>
      <c r="M590" t="inlineStr">
        <is>
          <t>Natuf | Investors | Tier1 + Growth Cities | Oct26 | V1</t>
        </is>
      </c>
      <c r="N590" t="inlineStr">
        <is>
          <t>Natuf | Reel | Brand Ambassador | Heard Of Owning A Cafe | V1</t>
        </is>
      </c>
      <c r="O590" t="inlineStr">
        <is>
          <t>In House Natuf</t>
        </is>
      </c>
      <c r="P590" t="inlineStr">
        <is>
          <t>Facebook</t>
        </is>
      </c>
      <c r="Q590" t="inlineStr">
        <is>
          <t>(Unassigned)</t>
        </is>
      </c>
      <c r="R590" t="inlineStr">
        <is>
          <t>Omkar Navge</t>
        </is>
      </c>
      <c r="S590" t="inlineStr">
        <is>
          <t>-</t>
        </is>
      </c>
      <c r="T590" t="inlineStr">
        <is>
          <t>Jamshedpur</t>
        </is>
      </c>
      <c r="U590" t="inlineStr">
        <is>
          <t xml:space="preserve"> </t>
        </is>
      </c>
      <c r="V590" t="n">
        <v>0</v>
      </c>
      <c r="W590" t="n">
        <v>0</v>
      </c>
      <c r="X590" t="inlineStr">
        <is>
          <t>XXXXXX8236</t>
        </is>
      </c>
      <c r="Y590" s="72" t="n">
        <v>46326.52037037037</v>
      </c>
    </row>
    <row r="591">
      <c r="A591" s="39" t="inlineStr">
        <is>
          <t>6ae062a4af27d091f9411801</t>
        </is>
      </c>
      <c r="B591" s="72" t="n">
        <v>46322.58810185185</v>
      </c>
      <c r="C591" s="70" t="n">
        <v>46322</v>
      </c>
      <c r="D591" t="inlineStr">
        <is>
          <t>2026-10</t>
        </is>
      </c>
      <c r="E591" t="inlineStr">
        <is>
          <t>Wk of 2026-10-26</t>
        </is>
      </c>
      <c r="F591" t="inlineStr">
        <is>
          <t>Attempt 3</t>
        </is>
      </c>
      <c r="G591" s="39" t="str">
        <f>IF(ISNUMBER(MATCH(F591,QualityStatuses,0)),"Quality Lead","Non-Quality Lead")</f>
        <v>Non-Quality Lead</v>
      </c>
      <c r="H591" s="39" t="str">
        <f>IFERROR(INDEX(CampTypes,MATCH(I591,CampList,0)),"Unattributed")</f>
        <v>New</v>
      </c>
      <c r="I591" t="inlineStr">
        <is>
          <t>ABO | Natuf | Leads | Unit Franchise | India | Oct26 | V1</t>
        </is>
      </c>
      <c r="J591" t="inlineStr">
        <is>
          <t>ABO | Natuf | Leads | Unit Franchise | India | Oct26 | V1</t>
        </is>
      </c>
      <c r="K591" t="inlineStr">
        <is>
          <t>Direct (campaign tagged in CRM)</t>
        </is>
      </c>
      <c r="L591" t="inlineStr">
        <is>
          <t>Natuf | Investors | Tier1 + Growth Cities | Oct26 | V1</t>
        </is>
      </c>
      <c r="M591" t="inlineStr">
        <is>
          <t>Natuf | Investors | Tier1 + Growth Cities | Oct26 | V1</t>
        </is>
      </c>
      <c r="N591" t="inlineStr">
        <is>
          <t>Natuf | Reel | Brand Ambassador | Heard Of Owning A Cafe | V1</t>
        </is>
      </c>
      <c r="O591" t="inlineStr">
        <is>
          <t>In House Natuf</t>
        </is>
      </c>
      <c r="P591" t="inlineStr">
        <is>
          <t>Facebook</t>
        </is>
      </c>
      <c r="Q591" t="inlineStr">
        <is>
          <t>Marshal Malbari</t>
        </is>
      </c>
      <c r="R591" t="inlineStr">
        <is>
          <t>Shubham Menon</t>
        </is>
      </c>
      <c r="S591" t="inlineStr">
        <is>
          <t>-</t>
        </is>
      </c>
      <c r="T591" t="inlineStr">
        <is>
          <t>Chennai</t>
        </is>
      </c>
      <c r="U591" t="inlineStr">
        <is>
          <t xml:space="preserve"> </t>
        </is>
      </c>
      <c r="V591" t="n">
        <v>3</v>
      </c>
      <c r="W591" t="n">
        <v>3</v>
      </c>
      <c r="X591" t="inlineStr">
        <is>
          <t>XXXXXX7079</t>
        </is>
      </c>
      <c r="Y591" s="72" t="n">
        <v>46326.52037037037</v>
      </c>
    </row>
    <row r="592">
      <c r="A592" s="39" t="inlineStr">
        <is>
          <t>6ae06274e8e729003b35e784</t>
        </is>
      </c>
      <c r="B592" s="72" t="n">
        <v>46322.58754629629</v>
      </c>
      <c r="C592" s="70" t="n">
        <v>46322</v>
      </c>
      <c r="D592" t="inlineStr">
        <is>
          <t>2026-10</t>
        </is>
      </c>
      <c r="E592" t="inlineStr">
        <is>
          <t>Wk of 2026-10-26</t>
        </is>
      </c>
      <c r="F592" t="inlineStr">
        <is>
          <t>New Lead</t>
        </is>
      </c>
      <c r="G592" s="39" t="str">
        <f>IF(ISNUMBER(MATCH(F592,QualityStatuses,0)),"Quality Lead","Non-Quality Lead")</f>
        <v>Non-Quality Lead</v>
      </c>
      <c r="H592" s="39" t="str">
        <f>IFERROR(INDEX(CampTypes,MATCH(I592,CampList,0)),"Unattributed")</f>
        <v>New</v>
      </c>
      <c r="I592" t="inlineStr">
        <is>
          <t>ABO | Natuf | Leads | Unit Franchise | India | Oct26 | V1</t>
        </is>
      </c>
      <c r="J592" t="inlineStr">
        <is>
          <t>ABO | Natuf | Leads | Unit Franchise | India | Oct26 | V1</t>
        </is>
      </c>
      <c r="K592" t="inlineStr">
        <is>
          <t>Direct (campaign tagged in CRM)</t>
        </is>
      </c>
      <c r="L592" t="inlineStr">
        <is>
          <t>Natuf | Investors | Tier1 + Growth Cities | Oct26 | V1</t>
        </is>
      </c>
      <c r="M592" t="inlineStr">
        <is>
          <t>Natuf | Investors | Tier1 + Growth Cities | Oct26 | V1</t>
        </is>
      </c>
      <c r="N592" t="inlineStr">
        <is>
          <t>Natuf | Reel | Brand Ambassador | Heard Of Owning A Cafe | V1</t>
        </is>
      </c>
      <c r="O592" t="inlineStr">
        <is>
          <t>In House Natuf</t>
        </is>
      </c>
      <c r="P592" t="inlineStr">
        <is>
          <t>Facebook</t>
        </is>
      </c>
      <c r="Q592" t="inlineStr">
        <is>
          <t>(Unassigned)</t>
        </is>
      </c>
      <c r="R592" t="inlineStr">
        <is>
          <t>Omkar Navge</t>
        </is>
      </c>
      <c r="S592" t="inlineStr">
        <is>
          <t>-</t>
        </is>
      </c>
      <c r="T592" t="inlineStr">
        <is>
          <t>Delhi</t>
        </is>
      </c>
      <c r="U592" t="inlineStr">
        <is>
          <t xml:space="preserve"> </t>
        </is>
      </c>
      <c r="V592" t="n">
        <v>0</v>
      </c>
      <c r="W592" t="n">
        <v>0</v>
      </c>
      <c r="X592" t="inlineStr">
        <is>
          <t>XXXXXX3334</t>
        </is>
      </c>
      <c r="Y592" s="72" t="n">
        <v>46326.52037037037</v>
      </c>
    </row>
    <row r="593">
      <c r="A593" s="39" t="inlineStr">
        <is>
          <t>6ae0619123992f7a2bb6a0e6</t>
        </is>
      </c>
      <c r="B593" s="72" t="n">
        <v>46322.58491898148</v>
      </c>
      <c r="C593" s="70" t="n">
        <v>46322</v>
      </c>
      <c r="D593" t="inlineStr">
        <is>
          <t>2026-10</t>
        </is>
      </c>
      <c r="E593" t="inlineStr">
        <is>
          <t>Wk of 2026-10-26</t>
        </is>
      </c>
      <c r="F593" t="inlineStr">
        <is>
          <t>Attempt 1</t>
        </is>
      </c>
      <c r="G593" s="39" t="str">
        <f>IF(ISNUMBER(MATCH(F593,QualityStatuses,0)),"Quality Lead","Non-Quality Lead")</f>
        <v>Non-Quality Lead</v>
      </c>
      <c r="H593" s="39" t="str">
        <f>IFERROR(INDEX(CampTypes,MATCH(I593,CampList,0)),"Unattributed")</f>
        <v>New</v>
      </c>
      <c r="I593" t="inlineStr">
        <is>
          <t>ABO | Natuf | Leads | Unit Franchise | India | Oct26 | V1</t>
        </is>
      </c>
      <c r="J593" t="inlineStr">
        <is>
          <t>ABO | Natuf | Leads | Unit Franchise | India | Oct26 | V1</t>
        </is>
      </c>
      <c r="K593" t="inlineStr">
        <is>
          <t>Direct (campaign tagged in CRM)</t>
        </is>
      </c>
      <c r="L593" t="inlineStr">
        <is>
          <t>Natuf | Business Owners | Tier1 + Growth Cities | Oct26 | V1</t>
        </is>
      </c>
      <c r="M593" t="inlineStr">
        <is>
          <t>Natuf | Business Owners | Tier1 + Growth Cities | Oct26 | V1</t>
        </is>
      </c>
      <c r="N593" t="inlineStr">
        <is>
          <t>Natuf | Reel | Brand Ambassador | Heard Of Owning A Cafe | V1</t>
        </is>
      </c>
      <c r="O593" t="inlineStr">
        <is>
          <t>In House Natuf</t>
        </is>
      </c>
      <c r="P593" t="inlineStr">
        <is>
          <t>Facebook</t>
        </is>
      </c>
      <c r="Q593" t="inlineStr">
        <is>
          <t>Marshal Malbari</t>
        </is>
      </c>
      <c r="R593" t="inlineStr">
        <is>
          <t>Tanishq A</t>
        </is>
      </c>
      <c r="S593" t="inlineStr">
        <is>
          <t>-</t>
        </is>
      </c>
      <c r="T593" t="inlineStr">
        <is>
          <t>Delhi</t>
        </is>
      </c>
      <c r="U593" t="inlineStr">
        <is>
          <t xml:space="preserve"> </t>
        </is>
      </c>
      <c r="V593" t="n">
        <v>1</v>
      </c>
      <c r="W593" t="n">
        <v>1</v>
      </c>
      <c r="X593" t="inlineStr">
        <is>
          <t>XXXXXX9990</t>
        </is>
      </c>
      <c r="Y593" s="72" t="n">
        <v>46326.52037037037</v>
      </c>
    </row>
    <row r="594">
      <c r="A594" s="39" t="inlineStr">
        <is>
          <t>6ae0614204271a75f2302ae2</t>
        </is>
      </c>
      <c r="B594" s="72" t="n">
        <v>46322.58400462963</v>
      </c>
      <c r="C594" s="70" t="n">
        <v>46322</v>
      </c>
      <c r="D594" t="inlineStr">
        <is>
          <t>2026-10</t>
        </is>
      </c>
      <c r="E594" t="inlineStr">
        <is>
          <t>Wk of 2026-10-26</t>
        </is>
      </c>
      <c r="F594" t="inlineStr">
        <is>
          <t>New Lead</t>
        </is>
      </c>
      <c r="G594" s="39" t="str">
        <f>IF(ISNUMBER(MATCH(F594,QualityStatuses,0)),"Quality Lead","Non-Quality Lead")</f>
        <v>Non-Quality Lead</v>
      </c>
      <c r="H594" s="39" t="str">
        <f>IFERROR(INDEX(CampTypes,MATCH(I594,CampList,0)),"Unattributed")</f>
        <v>New</v>
      </c>
      <c r="I594" t="inlineStr">
        <is>
          <t>ABO | Natuf | Leads | Unit Franchise | India | Oct26 | V1</t>
        </is>
      </c>
      <c r="J594" t="inlineStr">
        <is>
          <t>ABO | Natuf | Leads | Unit Franchise | India | Oct26 | V1</t>
        </is>
      </c>
      <c r="K594" t="inlineStr">
        <is>
          <t>Direct (campaign tagged in CRM)</t>
        </is>
      </c>
      <c r="L594" t="inlineStr">
        <is>
          <t>Natuf | LAL 1% | India | Jul26 | V1</t>
        </is>
      </c>
      <c r="M594" t="inlineStr">
        <is>
          <t>Natuf | LAL 1% | India | Jul26 | V1</t>
        </is>
      </c>
      <c r="N594" t="inlineStr">
        <is>
          <t>Natuf | Reel | Brand Ambassador | Heard Of Owning A Cafe | V1</t>
        </is>
      </c>
      <c r="O594" t="inlineStr">
        <is>
          <t>In House Natuf</t>
        </is>
      </c>
      <c r="P594" t="inlineStr">
        <is>
          <t>Facebook</t>
        </is>
      </c>
      <c r="Q594" t="inlineStr">
        <is>
          <t>(Unassigned)</t>
        </is>
      </c>
      <c r="R594" t="inlineStr">
        <is>
          <t>Omkar Navge</t>
        </is>
      </c>
      <c r="S594" t="inlineStr">
        <is>
          <t>-</t>
        </is>
      </c>
      <c r="T594" t="inlineStr">
        <is>
          <t>Jamnagar</t>
        </is>
      </c>
      <c r="U594" t="inlineStr">
        <is>
          <t xml:space="preserve"> </t>
        </is>
      </c>
      <c r="V594" t="n">
        <v>0</v>
      </c>
      <c r="W594" t="n">
        <v>0</v>
      </c>
      <c r="X594" t="inlineStr">
        <is>
          <t>XXXXXX0088</t>
        </is>
      </c>
      <c r="Y594" s="72" t="n">
        <v>46326.52037037037</v>
      </c>
    </row>
    <row r="595">
      <c r="A595" s="39" t="inlineStr">
        <is>
          <t>6ae05ffa23992f7a2bb69e39</t>
        </is>
      </c>
      <c r="B595" s="72" t="n">
        <v>46322.58020833333</v>
      </c>
      <c r="C595" s="70" t="n">
        <v>46322</v>
      </c>
      <c r="D595" t="inlineStr">
        <is>
          <t>2026-10</t>
        </is>
      </c>
      <c r="E595" t="inlineStr">
        <is>
          <t>Wk of 2026-10-26</t>
        </is>
      </c>
      <c r="F595" t="inlineStr">
        <is>
          <t>Attempt 1</t>
        </is>
      </c>
      <c r="G595" s="39" t="str">
        <f>IF(ISNUMBER(MATCH(F595,QualityStatuses,0)),"Quality Lead","Non-Quality Lead")</f>
        <v>Non-Quality Lead</v>
      </c>
      <c r="H595" s="39" t="str">
        <f>IFERROR(INDEX(CampTypes,MATCH(I595,CampList,0)),"Unattributed")</f>
        <v>New</v>
      </c>
      <c r="I595" t="inlineStr">
        <is>
          <t>ABO | Natuf | Leads | Unit Franchise | India | Oct26 | V1</t>
        </is>
      </c>
      <c r="J595" t="inlineStr">
        <is>
          <t>ABO | Natuf | Leads | Unit Franchise | India | Oct26 | V1</t>
        </is>
      </c>
      <c r="K595" t="inlineStr">
        <is>
          <t>Direct (campaign tagged in CRM)</t>
        </is>
      </c>
      <c r="L595" t="inlineStr">
        <is>
          <t>Natuf | Investors | Tier1 + Growth Cities | Oct26 | V1</t>
        </is>
      </c>
      <c r="M595" t="inlineStr">
        <is>
          <t>Natuf | Investors | Tier1 + Growth Cities | Oct26 | V1</t>
        </is>
      </c>
      <c r="N595" t="inlineStr">
        <is>
          <t>Natuf | Reel | Brand Ambassador | Heard Of Owning A Cafe | V1</t>
        </is>
      </c>
      <c r="O595" t="inlineStr">
        <is>
          <t>In House Natuf</t>
        </is>
      </c>
      <c r="P595" t="inlineStr">
        <is>
          <t>Facebook</t>
        </is>
      </c>
      <c r="Q595" t="inlineStr">
        <is>
          <t>Marshal Malbari</t>
        </is>
      </c>
      <c r="R595" t="inlineStr">
        <is>
          <t>Rohit Kamble</t>
        </is>
      </c>
      <c r="S595" t="inlineStr">
        <is>
          <t>-</t>
        </is>
      </c>
      <c r="T595" t="inlineStr">
        <is>
          <t>Mumbai</t>
        </is>
      </c>
      <c r="U595" t="inlineStr">
        <is>
          <t xml:space="preserve"> </t>
        </is>
      </c>
      <c r="V595" t="n">
        <v>1</v>
      </c>
      <c r="W595" t="n">
        <v>1</v>
      </c>
      <c r="X595" t="inlineStr">
        <is>
          <t>XXXXXX6044</t>
        </is>
      </c>
      <c r="Y595" s="72" t="n">
        <v>46326.52037037037</v>
      </c>
    </row>
    <row r="596">
      <c r="A596" s="39" t="inlineStr">
        <is>
          <t>6ae05f597b0fd7c3f163c027</t>
        </is>
      </c>
      <c r="B596" s="72" t="n">
        <v>46322.57834490741</v>
      </c>
      <c r="C596" s="70" t="n">
        <v>46322</v>
      </c>
      <c r="D596" t="inlineStr">
        <is>
          <t>2026-10</t>
        </is>
      </c>
      <c r="E596" t="inlineStr">
        <is>
          <t>Wk of 2026-10-26</t>
        </is>
      </c>
      <c r="F596" t="inlineStr">
        <is>
          <t>New Lead</t>
        </is>
      </c>
      <c r="G596" s="39" t="str">
        <f>IF(ISNUMBER(MATCH(F596,QualityStatuses,0)),"Quality Lead","Non-Quality Lead")</f>
        <v>Non-Quality Lead</v>
      </c>
      <c r="H596" s="39" t="str">
        <f>IFERROR(INDEX(CampTypes,MATCH(I596,CampList,0)),"Unattributed")</f>
        <v>New</v>
      </c>
      <c r="I596" t="inlineStr">
        <is>
          <t>ABO | Natuf | Leads | Unit Franchise | India | Oct26 | V1</t>
        </is>
      </c>
      <c r="J596" t="inlineStr">
        <is>
          <t>ABO | Natuf | Leads | Unit Franchise | India | Oct26 | V1</t>
        </is>
      </c>
      <c r="K596" t="inlineStr">
        <is>
          <t>Direct (campaign tagged in CRM)</t>
        </is>
      </c>
      <c r="L596" t="inlineStr">
        <is>
          <t>Natuf | LAL 1% | India | Jul26 | V1</t>
        </is>
      </c>
      <c r="M596" t="inlineStr">
        <is>
          <t>Natuf | LAL 1% | India | Jul26 | V1</t>
        </is>
      </c>
      <c r="N596" t="inlineStr">
        <is>
          <t>Natuf | Reel | Brand Ambassador | Heard Of Owning A Cafe | V1</t>
        </is>
      </c>
      <c r="O596" t="inlineStr">
        <is>
          <t>In House Natuf</t>
        </is>
      </c>
      <c r="P596" t="inlineStr">
        <is>
          <t>Facebook</t>
        </is>
      </c>
      <c r="Q596" t="inlineStr">
        <is>
          <t>(Unassigned)</t>
        </is>
      </c>
      <c r="R596" t="inlineStr">
        <is>
          <t>Omkar Navge</t>
        </is>
      </c>
      <c r="S596" t="inlineStr">
        <is>
          <t>-</t>
        </is>
      </c>
      <c r="T596" t="inlineStr">
        <is>
          <t>patiala</t>
        </is>
      </c>
      <c r="U596" t="inlineStr">
        <is>
          <t xml:space="preserve"> </t>
        </is>
      </c>
      <c r="V596" t="n">
        <v>0</v>
      </c>
      <c r="W596" t="n">
        <v>0</v>
      </c>
      <c r="X596" t="inlineStr">
        <is>
          <t>XXXXXX3877</t>
        </is>
      </c>
      <c r="Y596" s="72" t="n">
        <v>46326.52037037037</v>
      </c>
    </row>
    <row r="597">
      <c r="A597" s="39" t="inlineStr">
        <is>
          <t>6ae05f2d8ab26e9214d68ce3</t>
        </is>
      </c>
      <c r="B597" s="72" t="n">
        <v>46322.57783564815</v>
      </c>
      <c r="C597" s="70" t="n">
        <v>46322</v>
      </c>
      <c r="D597" t="inlineStr">
        <is>
          <t>2026-10</t>
        </is>
      </c>
      <c r="E597" t="inlineStr">
        <is>
          <t>Wk of 2026-10-26</t>
        </is>
      </c>
      <c r="F597" t="inlineStr">
        <is>
          <t>Attempt 3</t>
        </is>
      </c>
      <c r="G597" s="39" t="str">
        <f>IF(ISNUMBER(MATCH(F597,QualityStatuses,0)),"Quality Lead","Non-Quality Lead")</f>
        <v>Non-Quality Lead</v>
      </c>
      <c r="H597" s="39" t="str">
        <f>IFERROR(INDEX(CampTypes,MATCH(I597,CampList,0)),"Unattributed")</f>
        <v>New</v>
      </c>
      <c r="I597" t="inlineStr">
        <is>
          <t>ABO | Natuf | Leads | Unit Franchise | India | Oct26 | V1</t>
        </is>
      </c>
      <c r="J597" t="inlineStr">
        <is>
          <t>ABO | Natuf | Leads | Unit Franchise | India | Oct26 | V1</t>
        </is>
      </c>
      <c r="K597" t="inlineStr">
        <is>
          <t>Direct (campaign tagged in CRM)</t>
        </is>
      </c>
      <c r="L597" t="inlineStr">
        <is>
          <t>Natuf | Investors | Tier1 + Growth Cities | Oct26 | V1</t>
        </is>
      </c>
      <c r="M597" t="inlineStr">
        <is>
          <t>Natuf | Investors | Tier1 + Growth Cities | Oct26 | V1</t>
        </is>
      </c>
      <c r="N597" t="inlineStr">
        <is>
          <t>Natuf | Reel | Brand Ambassador | Heard Of Owning A Cafe | V1</t>
        </is>
      </c>
      <c r="O597" t="inlineStr">
        <is>
          <t>In House Natuf</t>
        </is>
      </c>
      <c r="P597" t="inlineStr">
        <is>
          <t>Facebook</t>
        </is>
      </c>
      <c r="Q597" t="inlineStr">
        <is>
          <t>Marshal Malbari</t>
        </is>
      </c>
      <c r="R597" t="inlineStr">
        <is>
          <t>Drishti Lodhia</t>
        </is>
      </c>
      <c r="S597" t="inlineStr">
        <is>
          <t>-</t>
        </is>
      </c>
      <c r="T597" t="inlineStr">
        <is>
          <t>Ambur</t>
        </is>
      </c>
      <c r="U597" t="inlineStr">
        <is>
          <t xml:space="preserve"> </t>
        </is>
      </c>
      <c r="V597" t="n">
        <v>3</v>
      </c>
      <c r="W597" t="n">
        <v>0</v>
      </c>
      <c r="X597" t="inlineStr">
        <is>
          <t>XXXXXX7464</t>
        </is>
      </c>
      <c r="Y597" s="72" t="n">
        <v>46326.52037037037</v>
      </c>
    </row>
    <row r="598">
      <c r="A598" s="39" t="inlineStr">
        <is>
          <t>6ae05a73525b8bfe6bd71e91</t>
        </is>
      </c>
      <c r="B598" s="72" t="n">
        <v>46322.56383101852</v>
      </c>
      <c r="C598" s="70" t="n">
        <v>46322</v>
      </c>
      <c r="D598" t="inlineStr">
        <is>
          <t>2026-10</t>
        </is>
      </c>
      <c r="E598" t="inlineStr">
        <is>
          <t>Wk of 2026-10-26</t>
        </is>
      </c>
      <c r="F598" t="inlineStr">
        <is>
          <t>Qualified</t>
        </is>
      </c>
      <c r="G598" s="39" t="str">
        <f>IF(ISNUMBER(MATCH(F598,QualityStatuses,0)),"Quality Lead","Non-Quality Lead")</f>
        <v>Quality Lead</v>
      </c>
      <c r="H598" s="39" t="str">
        <f>IFERROR(INDEX(CampTypes,MATCH(I598,CampList,0)),"Unattributed")</f>
        <v>New</v>
      </c>
      <c r="I598" t="inlineStr">
        <is>
          <t>ABO | Natuf | Leads | Unit Franchise | India | Oct26 | V1</t>
        </is>
      </c>
      <c r="J598" t="inlineStr">
        <is>
          <t>ABO | Natuf | Leads | Unit Franchise | India | Oct26 | V1</t>
        </is>
      </c>
      <c r="K598" t="inlineStr">
        <is>
          <t>Direct (campaign tagged in CRM)</t>
        </is>
      </c>
      <c r="L598" t="inlineStr">
        <is>
          <t>Natuf | LAL 1% | India | Jul26 | V1</t>
        </is>
      </c>
      <c r="M598" t="inlineStr">
        <is>
          <t>Natuf | LAL 1% | India | Jul26 | V1</t>
        </is>
      </c>
      <c r="N598" t="inlineStr">
        <is>
          <t>Natuf | Reel | Brand Ambassador | Heard Of Owning A Cafe | V1</t>
        </is>
      </c>
      <c r="O598" t="inlineStr">
        <is>
          <t>In House Natuf</t>
        </is>
      </c>
      <c r="P598" t="inlineStr">
        <is>
          <t>Facebook</t>
        </is>
      </c>
      <c r="Q598" t="inlineStr">
        <is>
          <t>Omkar Navge</t>
        </is>
      </c>
      <c r="R598" t="inlineStr">
        <is>
          <t>Shambhavi</t>
        </is>
      </c>
      <c r="S598" t="inlineStr">
        <is>
          <t>-</t>
        </is>
      </c>
      <c r="T598" t="inlineStr">
        <is>
          <t>Udaipur</t>
        </is>
      </c>
      <c r="U598" t="inlineStr">
        <is>
          <t xml:space="preserve"> </t>
        </is>
      </c>
      <c r="V598" t="n">
        <v>3</v>
      </c>
      <c r="W598" t="n">
        <v>2</v>
      </c>
      <c r="X598" t="inlineStr">
        <is>
          <t>XXXXXX0344</t>
        </is>
      </c>
      <c r="Y598" s="72" t="n">
        <v>46326.52037037037</v>
      </c>
    </row>
    <row r="599">
      <c r="A599" s="39" t="inlineStr">
        <is>
          <t>6ae05a0fec77cdecfca33f0e</t>
        </is>
      </c>
      <c r="B599" s="72" t="n">
        <v>46322.56267361111</v>
      </c>
      <c r="C599" s="70" t="n">
        <v>46322</v>
      </c>
      <c r="D599" t="inlineStr">
        <is>
          <t>2026-10</t>
        </is>
      </c>
      <c r="E599" t="inlineStr">
        <is>
          <t>Wk of 2026-10-26</t>
        </is>
      </c>
      <c r="F599" t="inlineStr">
        <is>
          <t>Attempt 1</t>
        </is>
      </c>
      <c r="G599" s="39" t="str">
        <f>IF(ISNUMBER(MATCH(F599,QualityStatuses,0)),"Quality Lead","Non-Quality Lead")</f>
        <v>Non-Quality Lead</v>
      </c>
      <c r="H599" s="39" t="str">
        <f>IFERROR(INDEX(CampTypes,MATCH(I599,CampList,0)),"Unattributed")</f>
        <v>New</v>
      </c>
      <c r="I599" t="inlineStr">
        <is>
          <t>ABO | Natuf | Leads | Unit Franchise | India | Oct26 | V1</t>
        </is>
      </c>
      <c r="J599" t="inlineStr">
        <is>
          <t>ABO | Natuf | Leads | Unit Franchise | India | Oct26 | V1</t>
        </is>
      </c>
      <c r="K599" t="inlineStr">
        <is>
          <t>Direct (campaign tagged in CRM)</t>
        </is>
      </c>
      <c r="L599" t="inlineStr">
        <is>
          <t>Natuf | LAL 1% | India | Jul26 | V1</t>
        </is>
      </c>
      <c r="M599" t="inlineStr">
        <is>
          <t>Natuf | LAL 1% | India | Jul26 | V1</t>
        </is>
      </c>
      <c r="N599" t="inlineStr">
        <is>
          <t>Natuf | Reel | Brand Ambassador | Heard Of Owning A Cafe | V1</t>
        </is>
      </c>
      <c r="O599" t="inlineStr">
        <is>
          <t>In House Natuf</t>
        </is>
      </c>
      <c r="P599" t="inlineStr">
        <is>
          <t>Facebook</t>
        </is>
      </c>
      <c r="Q599" t="inlineStr">
        <is>
          <t>Omkar Navge</t>
        </is>
      </c>
      <c r="R599" t="inlineStr">
        <is>
          <t>Shambhavi</t>
        </is>
      </c>
      <c r="S599" t="inlineStr">
        <is>
          <t>-</t>
        </is>
      </c>
      <c r="T599" t="inlineStr">
        <is>
          <t>Allahabad</t>
        </is>
      </c>
      <c r="U599" t="inlineStr">
        <is>
          <t xml:space="preserve"> </t>
        </is>
      </c>
      <c r="V599" t="n">
        <v>1</v>
      </c>
      <c r="W599" t="n">
        <v>0</v>
      </c>
      <c r="X599" t="inlineStr">
        <is>
          <t>XXXXXX0013</t>
        </is>
      </c>
      <c r="Y599" s="72" t="n">
        <v>46326.52037037037</v>
      </c>
    </row>
    <row r="600">
      <c r="A600" s="39" t="inlineStr">
        <is>
          <t>6ae0599e3c7647febc897fc1</t>
        </is>
      </c>
      <c r="B600" s="72" t="n">
        <v>46322.56136574074</v>
      </c>
      <c r="C600" s="70" t="n">
        <v>46322</v>
      </c>
      <c r="D600" t="inlineStr">
        <is>
          <t>2026-10</t>
        </is>
      </c>
      <c r="E600" t="inlineStr">
        <is>
          <t>Wk of 2026-10-26</t>
        </is>
      </c>
      <c r="F600" t="inlineStr">
        <is>
          <t>Lost</t>
        </is>
      </c>
      <c r="G600" s="39" t="str">
        <f>IF(ISNUMBER(MATCH(F600,QualityStatuses,0)),"Quality Lead","Non-Quality Lead")</f>
        <v>Non-Quality Lead</v>
      </c>
      <c r="H600" s="39" t="str">
        <f>IFERROR(INDEX(CampTypes,MATCH(I600,CampList,0)),"Unattributed")</f>
        <v>New</v>
      </c>
      <c r="I600" t="inlineStr">
        <is>
          <t>ABO | Natuf | Leads | Unit Franchise | India | Oct26 | V1</t>
        </is>
      </c>
      <c r="J600" t="inlineStr">
        <is>
          <t>ABO | Natuf | Leads | Unit Franchise | India | Oct26 | V1</t>
        </is>
      </c>
      <c r="K600" t="inlineStr">
        <is>
          <t>Direct (campaign tagged in CRM)</t>
        </is>
      </c>
      <c r="L600" t="inlineStr">
        <is>
          <t>Natuf | Business Owners | Tier1 + Growth Cities | Oct26 | V1</t>
        </is>
      </c>
      <c r="M600" t="inlineStr">
        <is>
          <t>Natuf | Business Owners | Tier1 + Growth Cities | Oct26 | V1</t>
        </is>
      </c>
      <c r="N600" t="inlineStr">
        <is>
          <t>Natuf | Reel | Brand Ambassador | Heard Of Owning A Cafe | V1</t>
        </is>
      </c>
      <c r="O600" t="inlineStr">
        <is>
          <t>In House Natuf</t>
        </is>
      </c>
      <c r="P600" t="inlineStr">
        <is>
          <t>Facebook</t>
        </is>
      </c>
      <c r="Q600" t="inlineStr">
        <is>
          <t>Vikas Pathak</t>
        </is>
      </c>
      <c r="R600" t="inlineStr">
        <is>
          <t>Hriday Jindal</t>
        </is>
      </c>
      <c r="S600" t="inlineStr">
        <is>
          <t>Not Interested</t>
        </is>
      </c>
      <c r="T600" t="inlineStr">
        <is>
          <t>Bhopal</t>
        </is>
      </c>
      <c r="U600" t="inlineStr">
        <is>
          <t xml:space="preserve"> </t>
        </is>
      </c>
      <c r="V600" t="n">
        <v>3</v>
      </c>
      <c r="W600" t="n">
        <v>1</v>
      </c>
      <c r="X600" t="inlineStr">
        <is>
          <t>XXXXXX1907</t>
        </is>
      </c>
      <c r="Y600" s="72" t="n">
        <v>46326.52037037037</v>
      </c>
    </row>
    <row r="601">
      <c r="A601" s="39" t="inlineStr">
        <is>
          <t>6ae057e27ea7809b8adc13b5</t>
        </is>
      </c>
      <c r="B601" s="72" t="n">
        <v>46322.55622685186</v>
      </c>
      <c r="C601" s="70" t="n">
        <v>46322</v>
      </c>
      <c r="D601" t="inlineStr">
        <is>
          <t>2026-10</t>
        </is>
      </c>
      <c r="E601" t="inlineStr">
        <is>
          <t>Wk of 2026-10-26</t>
        </is>
      </c>
      <c r="F601" t="inlineStr">
        <is>
          <t>Attempt 1</t>
        </is>
      </c>
      <c r="G601" s="39" t="str">
        <f>IF(ISNUMBER(MATCH(F601,QualityStatuses,0)),"Quality Lead","Non-Quality Lead")</f>
        <v>Non-Quality Lead</v>
      </c>
      <c r="H601" s="39" t="str">
        <f>IFERROR(INDEX(CampTypes,MATCH(I601,CampList,0)),"Unattributed")</f>
        <v>New</v>
      </c>
      <c r="I601" t="inlineStr">
        <is>
          <t>ABO | Natuf | Leads | Unit Franchise | India | Oct26 | V1</t>
        </is>
      </c>
      <c r="J601" t="inlineStr">
        <is>
          <t>ABO | Natuf | Leads | Unit Franchise | India | Oct26 | V1</t>
        </is>
      </c>
      <c r="K601" t="inlineStr">
        <is>
          <t>Direct (campaign tagged in CRM)</t>
        </is>
      </c>
      <c r="L601" t="inlineStr">
        <is>
          <t>Natuf | LAL 1% | India | Jul26 | V1</t>
        </is>
      </c>
      <c r="M601" t="inlineStr">
        <is>
          <t>Natuf | LAL 1% | India | Jul26 | V1</t>
        </is>
      </c>
      <c r="N601" t="inlineStr">
        <is>
          <t>Natuf | Reel | Brand Ambassador | Heard Of Owning A Cafe | V1</t>
        </is>
      </c>
      <c r="O601" t="inlineStr">
        <is>
          <t>In House Natuf</t>
        </is>
      </c>
      <c r="P601" t="inlineStr">
        <is>
          <t>Facebook</t>
        </is>
      </c>
      <c r="Q601" t="inlineStr">
        <is>
          <t>Vikas Pathak</t>
        </is>
      </c>
      <c r="R601" t="inlineStr">
        <is>
          <t xml:space="preserve">Karan </t>
        </is>
      </c>
      <c r="S601" t="inlineStr">
        <is>
          <t>-</t>
        </is>
      </c>
      <c r="T601" t="inlineStr">
        <is>
          <t>Gurugram</t>
        </is>
      </c>
      <c r="U601" t="inlineStr">
        <is>
          <t xml:space="preserve"> </t>
        </is>
      </c>
      <c r="V601" t="n">
        <v>1</v>
      </c>
      <c r="W601" t="n">
        <v>0</v>
      </c>
      <c r="X601" t="inlineStr">
        <is>
          <t>XXXXXX6822</t>
        </is>
      </c>
      <c r="Y601" s="72" t="n">
        <v>46326.52037037037</v>
      </c>
    </row>
    <row r="602">
      <c r="A602" s="39" t="inlineStr">
        <is>
          <t>6ae057997111758d74322f8a</t>
        </is>
      </c>
      <c r="B602" s="72" t="n">
        <v>46322.55538194445</v>
      </c>
      <c r="C602" s="70" t="n">
        <v>46322</v>
      </c>
      <c r="D602" t="inlineStr">
        <is>
          <t>2026-10</t>
        </is>
      </c>
      <c r="E602" t="inlineStr">
        <is>
          <t>Wk of 2026-10-26</t>
        </is>
      </c>
      <c r="F602" t="inlineStr">
        <is>
          <t>Connected</t>
        </is>
      </c>
      <c r="G602" s="39" t="str">
        <f>IF(ISNUMBER(MATCH(F602,QualityStatuses,0)),"Quality Lead","Non-Quality Lead")</f>
        <v>Non-Quality Lead</v>
      </c>
      <c r="H602" s="39" t="str">
        <f>IFERROR(INDEX(CampTypes,MATCH(I602,CampList,0)),"Unattributed")</f>
        <v>New</v>
      </c>
      <c r="I602" t="inlineStr">
        <is>
          <t>ABO | Natuf | Leads | Unit Franchise | India | Oct26 | V1</t>
        </is>
      </c>
      <c r="J602" t="inlineStr">
        <is>
          <t>ABO | Natuf | Leads | Unit Franchise | India | Oct26 | V1</t>
        </is>
      </c>
      <c r="K602" t="inlineStr">
        <is>
          <t>Direct (campaign tagged in CRM)</t>
        </is>
      </c>
      <c r="L602" t="inlineStr">
        <is>
          <t>Natuf | Investors | Tier1 + Growth Cities | Oct26 | V1</t>
        </is>
      </c>
      <c r="M602" t="inlineStr">
        <is>
          <t>Natuf | Investors | Tier1 + Growth Cities | Oct26 | V1</t>
        </is>
      </c>
      <c r="N602" t="inlineStr">
        <is>
          <t>Natuf | Reel | Brand Ambassador | Heard Of Owning A Cafe | V1</t>
        </is>
      </c>
      <c r="O602" t="inlineStr">
        <is>
          <t>In House Natuf</t>
        </is>
      </c>
      <c r="P602" t="inlineStr">
        <is>
          <t>Facebook</t>
        </is>
      </c>
      <c r="Q602" t="inlineStr">
        <is>
          <t>Omkar Navge</t>
        </is>
      </c>
      <c r="R602" t="inlineStr">
        <is>
          <t>Shambhavi</t>
        </is>
      </c>
      <c r="S602" t="inlineStr">
        <is>
          <t>-</t>
        </is>
      </c>
      <c r="T602" t="inlineStr">
        <is>
          <t>Lucknow</t>
        </is>
      </c>
      <c r="U602" t="inlineStr">
        <is>
          <t xml:space="preserve"> </t>
        </is>
      </c>
      <c r="V602" t="n">
        <v>2</v>
      </c>
      <c r="W602" t="n">
        <v>2</v>
      </c>
      <c r="X602" t="inlineStr">
        <is>
          <t>XXXXXX0791</t>
        </is>
      </c>
      <c r="Y602" s="72" t="n">
        <v>46326.52037037037</v>
      </c>
    </row>
    <row r="603">
      <c r="A603" s="39" t="inlineStr">
        <is>
          <t>6ae056b2049df2e2bef7ad43</t>
        </is>
      </c>
      <c r="B603" s="72" t="n">
        <v>46322.55270833334</v>
      </c>
      <c r="C603" s="70" t="n">
        <v>46322</v>
      </c>
      <c r="D603" t="inlineStr">
        <is>
          <t>2026-10</t>
        </is>
      </c>
      <c r="E603" t="inlineStr">
        <is>
          <t>Wk of 2026-10-26</t>
        </is>
      </c>
      <c r="F603" t="inlineStr">
        <is>
          <t>Lost</t>
        </is>
      </c>
      <c r="G603" s="39" t="str">
        <f>IF(ISNUMBER(MATCH(F603,QualityStatuses,0)),"Quality Lead","Non-Quality Lead")</f>
        <v>Non-Quality Lead</v>
      </c>
      <c r="H603" s="39" t="str">
        <f>IFERROR(INDEX(CampTypes,MATCH(I603,CampList,0)),"Unattributed")</f>
        <v>New</v>
      </c>
      <c r="I603" t="inlineStr">
        <is>
          <t>ABO | Natuf | Leads | Master Franchise | India | Oct26 | V1</t>
        </is>
      </c>
      <c r="J603" t="inlineStr">
        <is>
          <t>ABO | Natuf | Leads | Master Franchise | India | Oct26 | V1</t>
        </is>
      </c>
      <c r="K603" t="inlineStr">
        <is>
          <t>Direct (campaign tagged in CRM)</t>
        </is>
      </c>
      <c r="L603" t="inlineStr">
        <is>
          <t>Natuf | Broad | Tier1 + Growth Cities | Oct26 | V1</t>
        </is>
      </c>
      <c r="M603" t="inlineStr">
        <is>
          <t>Natuf | Broad | Tier1 + Growth Cities | Oct26 | V1</t>
        </is>
      </c>
      <c r="N603" t="inlineStr">
        <is>
          <t>Natuf | Static | Become A Levantine Food | V1</t>
        </is>
      </c>
      <c r="O603" t="inlineStr">
        <is>
          <t>Natuf_MF</t>
        </is>
      </c>
      <c r="P603" t="inlineStr">
        <is>
          <t>Facebook</t>
        </is>
      </c>
      <c r="Q603" t="inlineStr">
        <is>
          <t>Marshal Malbari</t>
        </is>
      </c>
      <c r="R603" t="inlineStr">
        <is>
          <t>Drishti Lodhia</t>
        </is>
      </c>
      <c r="S603" t="inlineStr">
        <is>
          <t>Wrong Number</t>
        </is>
      </c>
      <c r="T603" t="inlineStr">
        <is>
          <t>Rajsamanda</t>
        </is>
      </c>
      <c r="U603" t="inlineStr">
        <is>
          <t xml:space="preserve"> </t>
        </is>
      </c>
      <c r="V603" t="n">
        <v>3</v>
      </c>
      <c r="W603" t="n">
        <v>1</v>
      </c>
      <c r="X603" t="inlineStr">
        <is>
          <t>XXXXXX9123</t>
        </is>
      </c>
      <c r="Y603" s="72" t="n">
        <v>46326.52037037037</v>
      </c>
    </row>
    <row r="604">
      <c r="A604" s="39" t="inlineStr">
        <is>
          <t>6ae05582ec9bc22d244998bd</t>
        </is>
      </c>
      <c r="B604" s="72" t="n">
        <v>46322.54918981482</v>
      </c>
      <c r="C604" s="70" t="n">
        <v>46322</v>
      </c>
      <c r="D604" t="inlineStr">
        <is>
          <t>2026-10</t>
        </is>
      </c>
      <c r="E604" t="inlineStr">
        <is>
          <t>Wk of 2026-10-26</t>
        </is>
      </c>
      <c r="F604" t="inlineStr">
        <is>
          <t>Lost</t>
        </is>
      </c>
      <c r="G604" s="39" t="str">
        <f>IF(ISNUMBER(MATCH(F604,QualityStatuses,0)),"Quality Lead","Non-Quality Lead")</f>
        <v>Non-Quality Lead</v>
      </c>
      <c r="H604" s="39" t="str">
        <f>IFERROR(INDEX(CampTypes,MATCH(I604,CampList,0)),"Unattributed")</f>
        <v>New</v>
      </c>
      <c r="I604" t="inlineStr">
        <is>
          <t>ABO | Natuf | Leads | Master Franchise | India | Oct26 | V1</t>
        </is>
      </c>
      <c r="J604" t="inlineStr">
        <is>
          <t>ABO | Natuf | Leads | Master Franchise | India | Oct26 | V1</t>
        </is>
      </c>
      <c r="K604" t="inlineStr">
        <is>
          <t>Direct (campaign tagged in CRM)</t>
        </is>
      </c>
      <c r="L604" t="inlineStr">
        <is>
          <t>Natuf | Broad | Tier1 + Growth Cities | Oct26 | V1</t>
        </is>
      </c>
      <c r="M604" t="inlineStr">
        <is>
          <t>Natuf | Broad | Tier1 + Growth Cities | Oct26 | V1</t>
        </is>
      </c>
      <c r="N604" t="inlineStr">
        <is>
          <t>Natuf | Static | Become A Levantine Food | V1</t>
        </is>
      </c>
      <c r="O604" t="inlineStr">
        <is>
          <t>Natuf_MF</t>
        </is>
      </c>
      <c r="P604" t="inlineStr">
        <is>
          <t>Facebook</t>
        </is>
      </c>
      <c r="Q604" t="inlineStr">
        <is>
          <t>Marshal Malbari</t>
        </is>
      </c>
      <c r="R604" t="inlineStr">
        <is>
          <t>Aisha Rasalkar</t>
        </is>
      </c>
      <c r="S604" t="inlineStr">
        <is>
          <t>Junk</t>
        </is>
      </c>
      <c r="T604" t="inlineStr">
        <is>
          <t>Pushpa Devi LinkedIn 123 9031276278</t>
        </is>
      </c>
      <c r="U604" t="inlineStr">
        <is>
          <t xml:space="preserve"> </t>
        </is>
      </c>
      <c r="V604" t="n">
        <v>1</v>
      </c>
      <c r="W604" t="n">
        <v>1</v>
      </c>
      <c r="X604" t="inlineStr">
        <is>
          <t>XXXXXX6278</t>
        </is>
      </c>
      <c r="Y604" s="72" t="n">
        <v>46326.52037037037</v>
      </c>
    </row>
    <row r="605">
      <c r="A605" s="39" t="inlineStr">
        <is>
          <t>6ae0557959a42cf354f15ac1</t>
        </is>
      </c>
      <c r="B605" s="72" t="n">
        <v>46322.54908564815</v>
      </c>
      <c r="C605" s="70" t="n">
        <v>46322</v>
      </c>
      <c r="D605" t="inlineStr">
        <is>
          <t>2026-10</t>
        </is>
      </c>
      <c r="E605" t="inlineStr">
        <is>
          <t>Wk of 2026-10-26</t>
        </is>
      </c>
      <c r="F605" t="inlineStr">
        <is>
          <t>Attempt 2</t>
        </is>
      </c>
      <c r="G605" s="39" t="str">
        <f>IF(ISNUMBER(MATCH(F605,QualityStatuses,0)),"Quality Lead","Non-Quality Lead")</f>
        <v>Non-Quality Lead</v>
      </c>
      <c r="H605" s="39" t="str">
        <f>IFERROR(INDEX(CampTypes,MATCH(I605,CampList,0)),"Unattributed")</f>
        <v>New</v>
      </c>
      <c r="I605" t="inlineStr">
        <is>
          <t>ABO | Natuf | Leads | Unit Franchise | India | Oct26 | V1</t>
        </is>
      </c>
      <c r="J605" t="inlineStr">
        <is>
          <t>ABO | Natuf | Leads | Unit Franchise | India | Oct26 | V1</t>
        </is>
      </c>
      <c r="K605" t="inlineStr">
        <is>
          <t>Direct (campaign tagged in CRM)</t>
        </is>
      </c>
      <c r="L605" t="inlineStr">
        <is>
          <t>Natuf | LAL 1% | India | Jul26 | V1</t>
        </is>
      </c>
      <c r="M605" t="inlineStr">
        <is>
          <t>Natuf | LAL 1% | India | Jul26 | V1</t>
        </is>
      </c>
      <c r="N605" t="inlineStr">
        <is>
          <t>Natuf | Reel | Brand Ambassador | Heard Of Owning A Cafe | V1</t>
        </is>
      </c>
      <c r="O605" t="inlineStr">
        <is>
          <t>In House Natuf</t>
        </is>
      </c>
      <c r="P605" t="inlineStr">
        <is>
          <t>Facebook</t>
        </is>
      </c>
      <c r="Q605" t="inlineStr">
        <is>
          <t>Vikas Pathak</t>
        </is>
      </c>
      <c r="R605" t="inlineStr">
        <is>
          <t>Anish kaundal</t>
        </is>
      </c>
      <c r="S605" t="inlineStr">
        <is>
          <t>-</t>
        </is>
      </c>
      <c r="T605" t="inlineStr">
        <is>
          <t>Zirakpur</t>
        </is>
      </c>
      <c r="U605" t="inlineStr">
        <is>
          <t xml:space="preserve"> </t>
        </is>
      </c>
      <c r="V605" t="n">
        <v>2</v>
      </c>
      <c r="W605" t="n">
        <v>0</v>
      </c>
      <c r="X605" t="inlineStr">
        <is>
          <t>XXXXXX0090</t>
        </is>
      </c>
      <c r="Y605" s="72" t="n">
        <v>46326.52037037037</v>
      </c>
    </row>
    <row r="606">
      <c r="A606" s="39" t="inlineStr">
        <is>
          <t>6ae054f21b66d73f9121b36c</t>
        </is>
      </c>
      <c r="B606" s="72" t="n">
        <v>46322.54752314815</v>
      </c>
      <c r="C606" s="70" t="n">
        <v>46322</v>
      </c>
      <c r="D606" t="inlineStr">
        <is>
          <t>2026-10</t>
        </is>
      </c>
      <c r="E606" t="inlineStr">
        <is>
          <t>Wk of 2026-10-26</t>
        </is>
      </c>
      <c r="F606" t="inlineStr">
        <is>
          <t>Connected</t>
        </is>
      </c>
      <c r="G606" s="39" t="str">
        <f>IF(ISNUMBER(MATCH(F606,QualityStatuses,0)),"Quality Lead","Non-Quality Lead")</f>
        <v>Non-Quality Lead</v>
      </c>
      <c r="H606" s="39" t="str">
        <f>IFERROR(INDEX(CampTypes,MATCH(I606,CampList,0)),"Unattributed")</f>
        <v>New</v>
      </c>
      <c r="I606" t="inlineStr">
        <is>
          <t>ABO | Natuf | Leads | Unit Franchise | India | Oct26 | V1</t>
        </is>
      </c>
      <c r="J606" t="inlineStr">
        <is>
          <t>ABO | Natuf | Leads | Unit Franchise | India | Oct26 | V1</t>
        </is>
      </c>
      <c r="K606" t="inlineStr">
        <is>
          <t>Direct (campaign tagged in CRM)</t>
        </is>
      </c>
      <c r="L606" t="inlineStr">
        <is>
          <t>Natuf | Broad | Tier1 + Growth Cities | Oct26 | V1</t>
        </is>
      </c>
      <c r="M606" t="inlineStr">
        <is>
          <t>Natuf | Broad | Tier1 + Growth Cities | Oct26 | V1</t>
        </is>
      </c>
      <c r="N606" t="inlineStr">
        <is>
          <t>Natuf | Reel | Brand Ambassador | Heard Of Owning A Cafe | V1</t>
        </is>
      </c>
      <c r="O606" t="inlineStr">
        <is>
          <t>In House Natuf</t>
        </is>
      </c>
      <c r="P606" t="inlineStr">
        <is>
          <t>Facebook</t>
        </is>
      </c>
      <c r="Q606" t="inlineStr">
        <is>
          <t>Omkar Navge</t>
        </is>
      </c>
      <c r="R606" t="inlineStr">
        <is>
          <t>Shambhavi</t>
        </is>
      </c>
      <c r="S606" t="inlineStr">
        <is>
          <t>-</t>
        </is>
      </c>
      <c r="T606" t="inlineStr">
        <is>
          <t>Delhi</t>
        </is>
      </c>
      <c r="U606" t="inlineStr">
        <is>
          <t xml:space="preserve"> </t>
        </is>
      </c>
      <c r="V606" t="n">
        <v>2</v>
      </c>
      <c r="W606" t="n">
        <v>2</v>
      </c>
      <c r="X606" t="inlineStr">
        <is>
          <t>XXXXXX7886</t>
        </is>
      </c>
      <c r="Y606" s="72" t="n">
        <v>46326.52037037037</v>
      </c>
    </row>
    <row r="607">
      <c r="A607" s="39" t="inlineStr">
        <is>
          <t>6ae053a45817a16cdd37a379</t>
        </is>
      </c>
      <c r="B607" s="72" t="n">
        <v>46322.5436574074</v>
      </c>
      <c r="C607" s="70" t="n">
        <v>46322</v>
      </c>
      <c r="D607" t="inlineStr">
        <is>
          <t>2026-10</t>
        </is>
      </c>
      <c r="E607" t="inlineStr">
        <is>
          <t>Wk of 2026-10-26</t>
        </is>
      </c>
      <c r="F607" t="inlineStr">
        <is>
          <t>Attempt 1</t>
        </is>
      </c>
      <c r="G607" s="39" t="str">
        <f>IF(ISNUMBER(MATCH(F607,QualityStatuses,0)),"Quality Lead","Non-Quality Lead")</f>
        <v>Non-Quality Lead</v>
      </c>
      <c r="H607" s="39" t="str">
        <f>IFERROR(INDEX(CampTypes,MATCH(I607,CampList,0)),"Unattributed")</f>
        <v>New</v>
      </c>
      <c r="I607" t="inlineStr">
        <is>
          <t>ABO | Natuf | Leads | Unit Franchise | India | Oct26 | V1</t>
        </is>
      </c>
      <c r="J607" t="inlineStr">
        <is>
          <t>ABO | Natuf | Leads | Unit Franchise | India | Oct26 | V1</t>
        </is>
      </c>
      <c r="K607" t="inlineStr">
        <is>
          <t>Direct (campaign tagged in CRM)</t>
        </is>
      </c>
      <c r="L607" t="inlineStr">
        <is>
          <t>Natuf | LAL 1% | India | Jul26 | V1</t>
        </is>
      </c>
      <c r="M607" t="inlineStr">
        <is>
          <t>Natuf | LAL 1% | India | Jul26 | V1</t>
        </is>
      </c>
      <c r="N607" t="inlineStr">
        <is>
          <t>Natuf | Reel | Brand Ambassador | Heard Of Owning A Cafe | V1</t>
        </is>
      </c>
      <c r="O607" t="inlineStr">
        <is>
          <t>In House Natuf</t>
        </is>
      </c>
      <c r="P607" t="inlineStr">
        <is>
          <t>Facebook</t>
        </is>
      </c>
      <c r="Q607" t="inlineStr">
        <is>
          <t>Omkar Navge</t>
        </is>
      </c>
      <c r="R607" t="inlineStr">
        <is>
          <t>Shambhavi</t>
        </is>
      </c>
      <c r="S607" t="inlineStr">
        <is>
          <t>-</t>
        </is>
      </c>
      <c r="T607" t="inlineStr">
        <is>
          <t>Warangal</t>
        </is>
      </c>
      <c r="U607" t="inlineStr">
        <is>
          <t xml:space="preserve"> </t>
        </is>
      </c>
      <c r="V607" t="n">
        <v>1</v>
      </c>
      <c r="W607" t="n">
        <v>1</v>
      </c>
      <c r="X607" t="inlineStr">
        <is>
          <t>XXXXXX0552</t>
        </is>
      </c>
      <c r="Y607" s="72" t="n">
        <v>46326.52037037037</v>
      </c>
    </row>
    <row r="608">
      <c r="A608" s="39" t="inlineStr">
        <is>
          <t>6ae052cd3c047372fe0ba923</t>
        </is>
      </c>
      <c r="B608" s="72" t="n">
        <v>46322.54116898148</v>
      </c>
      <c r="C608" s="70" t="n">
        <v>46322</v>
      </c>
      <c r="D608" t="inlineStr">
        <is>
          <t>2026-10</t>
        </is>
      </c>
      <c r="E608" t="inlineStr">
        <is>
          <t>Wk of 2026-10-26</t>
        </is>
      </c>
      <c r="F608" t="inlineStr">
        <is>
          <t>Connected</t>
        </is>
      </c>
      <c r="G608" s="39" t="str">
        <f>IF(ISNUMBER(MATCH(F608,QualityStatuses,0)),"Quality Lead","Non-Quality Lead")</f>
        <v>Non-Quality Lead</v>
      </c>
      <c r="H608" s="39" t="str">
        <f>IFERROR(INDEX(CampTypes,MATCH(I608,CampList,0)),"Unattributed")</f>
        <v>New</v>
      </c>
      <c r="I608" t="inlineStr">
        <is>
          <t>ABO | Natuf | Leads | Unit Franchise | India | Oct26 | V1</t>
        </is>
      </c>
      <c r="J608" t="inlineStr">
        <is>
          <t>ABO | Natuf | Leads | Unit Franchise | India | Oct26 | V1</t>
        </is>
      </c>
      <c r="K608" t="inlineStr">
        <is>
          <t>Direct (campaign tagged in CRM)</t>
        </is>
      </c>
      <c r="L608" t="inlineStr">
        <is>
          <t>Natuf | Broad | Tier1 + Growth Cities | Oct26 | V1</t>
        </is>
      </c>
      <c r="M608" t="inlineStr">
        <is>
          <t>Natuf | Broad | Tier1 + Growth Cities | Oct26 | V1</t>
        </is>
      </c>
      <c r="N608" t="inlineStr">
        <is>
          <t>Natuf | Reel | Brand Ambassador | Heard Of Owning A Cafe | V1</t>
        </is>
      </c>
      <c r="O608" t="inlineStr">
        <is>
          <t>In House Natuf</t>
        </is>
      </c>
      <c r="P608" t="inlineStr">
        <is>
          <t>Facebook</t>
        </is>
      </c>
      <c r="Q608" t="inlineStr">
        <is>
          <t>Marshal Malbari</t>
        </is>
      </c>
      <c r="R608" t="inlineStr">
        <is>
          <t>Vanita Joshi</t>
        </is>
      </c>
      <c r="S608" t="inlineStr">
        <is>
          <t>-</t>
        </is>
      </c>
      <c r="T608" t="inlineStr">
        <is>
          <t>Visakhapatnam</t>
        </is>
      </c>
      <c r="U608" t="inlineStr">
        <is>
          <t xml:space="preserve"> </t>
        </is>
      </c>
      <c r="V608" t="n">
        <v>3</v>
      </c>
      <c r="W608" t="n">
        <v>3</v>
      </c>
      <c r="X608" t="inlineStr">
        <is>
          <t>XXXXXX2345</t>
        </is>
      </c>
      <c r="Y608" s="72" t="n">
        <v>46326.52037037037</v>
      </c>
    </row>
    <row r="609">
      <c r="A609" s="39" t="inlineStr">
        <is>
          <t>6ae05048ec77cdecfca33288</t>
        </is>
      </c>
      <c r="B609" s="72" t="n">
        <v>46322.5337037037</v>
      </c>
      <c r="C609" s="70" t="n">
        <v>46322</v>
      </c>
      <c r="D609" t="inlineStr">
        <is>
          <t>2026-10</t>
        </is>
      </c>
      <c r="E609" t="inlineStr">
        <is>
          <t>Wk of 2026-10-26</t>
        </is>
      </c>
      <c r="F609" t="inlineStr">
        <is>
          <t>Qualified</t>
        </is>
      </c>
      <c r="G609" s="39" t="str">
        <f>IF(ISNUMBER(MATCH(F609,QualityStatuses,0)),"Quality Lead","Non-Quality Lead")</f>
        <v>Quality Lead</v>
      </c>
      <c r="H609" s="39" t="str">
        <f>IFERROR(INDEX(CampTypes,MATCH(I609,CampList,0)),"Unattributed")</f>
        <v>New</v>
      </c>
      <c r="I609" t="inlineStr">
        <is>
          <t>ABO | Natuf | Leads | Unit Franchise | India | Oct26 | V1</t>
        </is>
      </c>
      <c r="J609" t="inlineStr">
        <is>
          <t>ABO | Natuf | Leads | Unit Franchise | India | Oct26 | V1</t>
        </is>
      </c>
      <c r="K609" t="inlineStr">
        <is>
          <t>Direct (campaign tagged in CRM)</t>
        </is>
      </c>
      <c r="L609" t="inlineStr">
        <is>
          <t>Natuf | Broad | Tier1 + Growth Cities | Oct26 | V1</t>
        </is>
      </c>
      <c r="M609" t="inlineStr">
        <is>
          <t>Natuf | Broad | Tier1 + Growth Cities | Oct26 | V1</t>
        </is>
      </c>
      <c r="N609" t="inlineStr">
        <is>
          <t>Natuf | Reel | Brand Ambassador | Heard Of Owning A Cafe | V1</t>
        </is>
      </c>
      <c r="O609" t="inlineStr">
        <is>
          <t>In House Natuf</t>
        </is>
      </c>
      <c r="P609" t="inlineStr">
        <is>
          <t>Facebook</t>
        </is>
      </c>
      <c r="Q609" t="inlineStr">
        <is>
          <t>Omkar Navge</t>
        </is>
      </c>
      <c r="R609" t="inlineStr">
        <is>
          <t>Shambhavi</t>
        </is>
      </c>
      <c r="S609" t="inlineStr">
        <is>
          <t>-</t>
        </is>
      </c>
      <c r="T609" t="inlineStr">
        <is>
          <t>Gwalior</t>
        </is>
      </c>
      <c r="U609" t="inlineStr">
        <is>
          <t xml:space="preserve"> </t>
        </is>
      </c>
      <c r="V609" t="n">
        <v>1</v>
      </c>
      <c r="W609" t="n">
        <v>1</v>
      </c>
      <c r="X609" t="inlineStr">
        <is>
          <t>XXXXXX5666</t>
        </is>
      </c>
      <c r="Y609" s="72" t="n">
        <v>46326.52037037037</v>
      </c>
    </row>
    <row r="610">
      <c r="A610" s="39" t="inlineStr">
        <is>
          <t>6ae04e76a3da8499cc7635d9</t>
        </is>
      </c>
      <c r="B610" s="72" t="n">
        <v>46322.52831018518</v>
      </c>
      <c r="C610" s="70" t="n">
        <v>46322</v>
      </c>
      <c r="D610" t="inlineStr">
        <is>
          <t>2026-10</t>
        </is>
      </c>
      <c r="E610" t="inlineStr">
        <is>
          <t>Wk of 2026-10-26</t>
        </is>
      </c>
      <c r="F610" t="inlineStr">
        <is>
          <t>Attempt 1</t>
        </is>
      </c>
      <c r="G610" s="39" t="str">
        <f>IF(ISNUMBER(MATCH(F610,QualityStatuses,0)),"Quality Lead","Non-Quality Lead")</f>
        <v>Non-Quality Lead</v>
      </c>
      <c r="H610" s="39" t="str">
        <f>IFERROR(INDEX(CampTypes,MATCH(I610,CampList,0)),"Unattributed")</f>
        <v>New</v>
      </c>
      <c r="I610" t="inlineStr">
        <is>
          <t>ABO | Natuf | Leads | Unit Franchise | India | Oct26 | V1</t>
        </is>
      </c>
      <c r="J610" t="inlineStr">
        <is>
          <t>ABO | Natuf | Leads | Unit Franchise | India | Oct26 | V1</t>
        </is>
      </c>
      <c r="K610" t="inlineStr">
        <is>
          <t>Direct (campaign tagged in CRM)</t>
        </is>
      </c>
      <c r="L610" t="inlineStr">
        <is>
          <t>Natuf | Investors | Tier1 + Growth Cities | Oct26 | V1</t>
        </is>
      </c>
      <c r="M610" t="inlineStr">
        <is>
          <t>Natuf | Investors | Tier1 + Growth Cities | Oct26 | V1</t>
        </is>
      </c>
      <c r="N610" t="inlineStr">
        <is>
          <t>Natuf | Reel | Brand Ambassador | Heard Of Owning A Cafe | V1</t>
        </is>
      </c>
      <c r="O610" t="inlineStr">
        <is>
          <t>In House Natuf</t>
        </is>
      </c>
      <c r="P610" t="inlineStr">
        <is>
          <t>Facebook</t>
        </is>
      </c>
      <c r="Q610" t="inlineStr">
        <is>
          <t>Marshal Malbari</t>
        </is>
      </c>
      <c r="R610" t="inlineStr">
        <is>
          <t>Rudresh Thorat</t>
        </is>
      </c>
      <c r="S610" t="inlineStr">
        <is>
          <t>-</t>
        </is>
      </c>
      <c r="T610" t="inlineStr">
        <is>
          <t>Vijayawada</t>
        </is>
      </c>
      <c r="U610" t="inlineStr">
        <is>
          <t xml:space="preserve"> </t>
        </is>
      </c>
      <c r="V610" t="n">
        <v>1</v>
      </c>
      <c r="W610" t="n">
        <v>0</v>
      </c>
      <c r="X610" t="inlineStr">
        <is>
          <t>XXXXXX5806</t>
        </is>
      </c>
      <c r="Y610" s="72" t="n">
        <v>46326.52037037037</v>
      </c>
    </row>
    <row r="611">
      <c r="A611" s="39" t="inlineStr">
        <is>
          <t>6ae04d53a3da8499cc763461</t>
        </is>
      </c>
      <c r="B611" s="72" t="n">
        <v>46322.52494212963</v>
      </c>
      <c r="C611" s="70" t="n">
        <v>46322</v>
      </c>
      <c r="D611" t="inlineStr">
        <is>
          <t>2026-10</t>
        </is>
      </c>
      <c r="E611" t="inlineStr">
        <is>
          <t>Wk of 2026-10-26</t>
        </is>
      </c>
      <c r="F611" t="inlineStr">
        <is>
          <t>Attempt 2</t>
        </is>
      </c>
      <c r="G611" s="39" t="str">
        <f>IF(ISNUMBER(MATCH(F611,QualityStatuses,0)),"Quality Lead","Non-Quality Lead")</f>
        <v>Non-Quality Lead</v>
      </c>
      <c r="H611" s="39" t="str">
        <f>IFERROR(INDEX(CampTypes,MATCH(I611,CampList,0)),"Unattributed")</f>
        <v>New</v>
      </c>
      <c r="I611" t="inlineStr">
        <is>
          <t>ABO | Natuf | Leads | Unit Franchise | India | Oct26 | V1</t>
        </is>
      </c>
      <c r="J611" t="inlineStr">
        <is>
          <t>ABO | Natuf | Leads | Unit Franchise | India | Oct26 | V1</t>
        </is>
      </c>
      <c r="K611" t="inlineStr">
        <is>
          <t>Direct (campaign tagged in CRM)</t>
        </is>
      </c>
      <c r="L611" t="inlineStr">
        <is>
          <t>Natuf | Broad | Tier1 + Growth Cities | Oct26 | V1</t>
        </is>
      </c>
      <c r="M611" t="inlineStr">
        <is>
          <t>Natuf | Broad | Tier1 + Growth Cities | Oct26 | V1</t>
        </is>
      </c>
      <c r="N611" t="inlineStr">
        <is>
          <t>Natuf | Reel | Brand Ambassador | Heard Of Owning A Cafe | V1</t>
        </is>
      </c>
      <c r="O611" t="inlineStr">
        <is>
          <t>In House Natuf</t>
        </is>
      </c>
      <c r="P611" t="inlineStr">
        <is>
          <t>Facebook</t>
        </is>
      </c>
      <c r="Q611" t="inlineStr">
        <is>
          <t>Marshal Malbari</t>
        </is>
      </c>
      <c r="R611" t="inlineStr">
        <is>
          <t>Rinkita Virvani</t>
        </is>
      </c>
      <c r="S611" t="inlineStr">
        <is>
          <t>-</t>
        </is>
      </c>
      <c r="T611" t="inlineStr">
        <is>
          <t>Bengaluru</t>
        </is>
      </c>
      <c r="U611" t="inlineStr">
        <is>
          <t xml:space="preserve"> </t>
        </is>
      </c>
      <c r="V611" t="n">
        <v>4</v>
      </c>
      <c r="W611" t="n">
        <v>0</v>
      </c>
      <c r="X611" t="inlineStr">
        <is>
          <t>XXXXXX9292</t>
        </is>
      </c>
      <c r="Y611" s="72" t="n">
        <v>46326.52037037037</v>
      </c>
    </row>
    <row r="612">
      <c r="A612" s="39" t="inlineStr">
        <is>
          <t>6ae049884fe75ededfc9749f</t>
        </is>
      </c>
      <c r="B612" s="72" t="n">
        <v>46322.51370370371</v>
      </c>
      <c r="C612" s="70" t="n">
        <v>46322</v>
      </c>
      <c r="D612" t="inlineStr">
        <is>
          <t>2026-10</t>
        </is>
      </c>
      <c r="E612" t="inlineStr">
        <is>
          <t>Wk of 2026-10-26</t>
        </is>
      </c>
      <c r="F612" t="inlineStr">
        <is>
          <t>Lost</t>
        </is>
      </c>
      <c r="G612" s="39" t="str">
        <f>IF(ISNUMBER(MATCH(F612,QualityStatuses,0)),"Quality Lead","Non-Quality Lead")</f>
        <v>Non-Quality Lead</v>
      </c>
      <c r="H612" s="39" t="str">
        <f>IFERROR(INDEX(CampTypes,MATCH(I612,CampList,0)),"Unattributed")</f>
        <v>New</v>
      </c>
      <c r="I612" t="inlineStr">
        <is>
          <t>ABO | Natuf | Leads | Unit Franchise | India | Oct26 | V1</t>
        </is>
      </c>
      <c r="J612" t="inlineStr">
        <is>
          <t>ABO | Natuf | Leads | Unit Franchise | India | Oct26 | V1</t>
        </is>
      </c>
      <c r="K612" t="inlineStr">
        <is>
          <t>Direct (campaign tagged in CRM)</t>
        </is>
      </c>
      <c r="L612" t="inlineStr">
        <is>
          <t>Natuf | Investors | Tier1 + Growth Cities | Oct26 | V1</t>
        </is>
      </c>
      <c r="M612" t="inlineStr">
        <is>
          <t>Natuf | Investors | Tier1 + Growth Cities | Oct26 | V1</t>
        </is>
      </c>
      <c r="N612" t="inlineStr">
        <is>
          <t>Natuf | Reel | Brand Ambassador | Heard Of Owning A Cafe | V1</t>
        </is>
      </c>
      <c r="O612" t="inlineStr">
        <is>
          <t>In House Natuf</t>
        </is>
      </c>
      <c r="P612" t="inlineStr">
        <is>
          <t>Facebook</t>
        </is>
      </c>
      <c r="Q612" t="inlineStr">
        <is>
          <t>Omkar Navge</t>
        </is>
      </c>
      <c r="R612" t="inlineStr">
        <is>
          <t>Shambhavi</t>
        </is>
      </c>
      <c r="S612" t="inlineStr">
        <is>
          <t>Not Interested</t>
        </is>
      </c>
      <c r="T612" t="inlineStr">
        <is>
          <t>Bhubaneswar</t>
        </is>
      </c>
      <c r="U612" t="inlineStr">
        <is>
          <t xml:space="preserve"> </t>
        </is>
      </c>
      <c r="V612" t="n">
        <v>2</v>
      </c>
      <c r="W612" t="n">
        <v>2</v>
      </c>
      <c r="X612" t="inlineStr">
        <is>
          <t>XXXXXX0236</t>
        </is>
      </c>
      <c r="Y612" s="72" t="n">
        <v>46326.52037037037</v>
      </c>
    </row>
    <row r="613">
      <c r="A613" s="39" t="inlineStr">
        <is>
          <t>6ae047a421013610488cb0cb</t>
        </is>
      </c>
      <c r="B613" s="72" t="n">
        <v>46322.50810185185</v>
      </c>
      <c r="C613" s="70" t="n">
        <v>46322</v>
      </c>
      <c r="D613" t="inlineStr">
        <is>
          <t>2026-10</t>
        </is>
      </c>
      <c r="E613" t="inlineStr">
        <is>
          <t>Wk of 2026-10-26</t>
        </is>
      </c>
      <c r="F613" t="inlineStr">
        <is>
          <t>Details Shared</t>
        </is>
      </c>
      <c r="G613" s="39" t="str">
        <f>IF(ISNUMBER(MATCH(F613,QualityStatuses,0)),"Quality Lead","Non-Quality Lead")</f>
        <v>Quality Lead</v>
      </c>
      <c r="H613" s="39" t="str">
        <f>IFERROR(INDEX(CampTypes,MATCH(I613,CampList,0)),"Unattributed")</f>
        <v>New</v>
      </c>
      <c r="I613" t="inlineStr">
        <is>
          <t>ABO | Natuf | Leads | Unit Franchise | India | Oct26 | V1</t>
        </is>
      </c>
      <c r="J613" t="inlineStr">
        <is>
          <t>ABO | Natuf | Leads | Unit Franchise | India | Oct26 | V1</t>
        </is>
      </c>
      <c r="K613" t="inlineStr">
        <is>
          <t>Direct (campaign tagged in CRM)</t>
        </is>
      </c>
      <c r="L613" t="inlineStr">
        <is>
          <t>Natuf | Broad | Tier1 + Growth Cities | Oct26 | V1</t>
        </is>
      </c>
      <c r="M613" t="inlineStr">
        <is>
          <t>Natuf | Broad | Tier1 + Growth Cities | Oct26 | V1</t>
        </is>
      </c>
      <c r="N613" t="inlineStr">
        <is>
          <t>Natuf | Reel | Brand Ambassador | Heard Of Owning A Cafe | V1</t>
        </is>
      </c>
      <c r="O613" t="inlineStr">
        <is>
          <t>In House Natuf</t>
        </is>
      </c>
      <c r="P613" t="inlineStr">
        <is>
          <t>Facebook</t>
        </is>
      </c>
      <c r="Q613" t="inlineStr">
        <is>
          <t>Marshal Malbari</t>
        </is>
      </c>
      <c r="R613" t="inlineStr">
        <is>
          <t>Pammi Roy</t>
        </is>
      </c>
      <c r="S613" t="inlineStr">
        <is>
          <t>-</t>
        </is>
      </c>
      <c r="T613" t="inlineStr">
        <is>
          <t>Mumbai</t>
        </is>
      </c>
      <c r="U613" t="inlineStr">
        <is>
          <t xml:space="preserve"> </t>
        </is>
      </c>
      <c r="V613" t="n">
        <v>3</v>
      </c>
      <c r="W613" t="n">
        <v>3</v>
      </c>
      <c r="X613" t="inlineStr">
        <is>
          <t>XXXXXX2238</t>
        </is>
      </c>
      <c r="Y613" s="72" t="n">
        <v>46326.52037037037</v>
      </c>
    </row>
    <row r="614">
      <c r="A614" s="39" t="inlineStr">
        <is>
          <t>6ae046be95bbc96ef84d44f7</t>
        </is>
      </c>
      <c r="B614" s="72" t="n">
        <v>46322.50543981481</v>
      </c>
      <c r="C614" s="70" t="n">
        <v>46322</v>
      </c>
      <c r="D614" t="inlineStr">
        <is>
          <t>2026-10</t>
        </is>
      </c>
      <c r="E614" t="inlineStr">
        <is>
          <t>Wk of 2026-10-26</t>
        </is>
      </c>
      <c r="F614" t="inlineStr">
        <is>
          <t>Attempt 1</t>
        </is>
      </c>
      <c r="G614" s="39" t="str">
        <f>IF(ISNUMBER(MATCH(F614,QualityStatuses,0)),"Quality Lead","Non-Quality Lead")</f>
        <v>Non-Quality Lead</v>
      </c>
      <c r="H614" s="39" t="str">
        <f>IFERROR(INDEX(CampTypes,MATCH(I614,CampList,0)),"Unattributed")</f>
        <v>New</v>
      </c>
      <c r="I614" t="inlineStr">
        <is>
          <t>ABO | Natuf | Leads | Unit Franchise | India | Oct26 | V1</t>
        </is>
      </c>
      <c r="J614" t="inlineStr">
        <is>
          <t>ABO | Natuf | Leads | Unit Franchise | India | Oct26 | V1</t>
        </is>
      </c>
      <c r="K614" t="inlineStr">
        <is>
          <t>Direct (campaign tagged in CRM)</t>
        </is>
      </c>
      <c r="L614" t="inlineStr">
        <is>
          <t>Natuf | Investors | Tier1 + Growth Cities | Oct26 | V1</t>
        </is>
      </c>
      <c r="M614" t="inlineStr">
        <is>
          <t>Natuf | Investors | Tier1 + Growth Cities | Oct26 | V1</t>
        </is>
      </c>
      <c r="N614" t="inlineStr">
        <is>
          <t>Natuf | Reel | Brand Ambassador | Heard Of Owning A Cafe | V1</t>
        </is>
      </c>
      <c r="O614" t="inlineStr">
        <is>
          <t>In House Natuf</t>
        </is>
      </c>
      <c r="P614" t="inlineStr">
        <is>
          <t>Facebook</t>
        </is>
      </c>
      <c r="Q614" t="inlineStr">
        <is>
          <t>Omkar Navge</t>
        </is>
      </c>
      <c r="R614" t="inlineStr">
        <is>
          <t>Shambhavi</t>
        </is>
      </c>
      <c r="S614" t="inlineStr">
        <is>
          <t>-</t>
        </is>
      </c>
      <c r="T614" t="inlineStr">
        <is>
          <t>Bengaluru</t>
        </is>
      </c>
      <c r="U614" t="inlineStr">
        <is>
          <t xml:space="preserve"> </t>
        </is>
      </c>
      <c r="V614" t="n">
        <v>2</v>
      </c>
      <c r="W614" t="n">
        <v>0</v>
      </c>
      <c r="X614" t="inlineStr">
        <is>
          <t>XXXXXX7618</t>
        </is>
      </c>
      <c r="Y614" s="72" t="n">
        <v>46326.52037037037</v>
      </c>
    </row>
    <row r="615">
      <c r="A615" s="39" t="inlineStr">
        <is>
          <t>6ae043b89d2776d62465d5b2</t>
        </is>
      </c>
      <c r="B615" s="72" t="n">
        <v>46322.49648148148</v>
      </c>
      <c r="C615" s="70" t="n">
        <v>46322</v>
      </c>
      <c r="D615" t="inlineStr">
        <is>
          <t>2026-10</t>
        </is>
      </c>
      <c r="E615" t="inlineStr">
        <is>
          <t>Wk of 2026-10-26</t>
        </is>
      </c>
      <c r="F615" t="inlineStr">
        <is>
          <t>Connected</t>
        </is>
      </c>
      <c r="G615" s="39" t="str">
        <f>IF(ISNUMBER(MATCH(F615,QualityStatuses,0)),"Quality Lead","Non-Quality Lead")</f>
        <v>Non-Quality Lead</v>
      </c>
      <c r="H615" s="39" t="str">
        <f>IFERROR(INDEX(CampTypes,MATCH(I615,CampList,0)),"Unattributed")</f>
        <v>New</v>
      </c>
      <c r="I615" t="inlineStr">
        <is>
          <t>ABO | Natuf | Leads | Unit Franchise | India | Oct26 | V1</t>
        </is>
      </c>
      <c r="J615" t="inlineStr">
        <is>
          <t>ABO | Natuf | Leads | Unit Franchise | India | Oct26 | V1</t>
        </is>
      </c>
      <c r="K615" t="inlineStr">
        <is>
          <t>Direct (campaign tagged in CRM)</t>
        </is>
      </c>
      <c r="L615" t="inlineStr">
        <is>
          <t>Natuf | Investors | Tier1 + Growth Cities | Oct26 | V1</t>
        </is>
      </c>
      <c r="M615" t="inlineStr">
        <is>
          <t>Natuf | Investors | Tier1 + Growth Cities | Oct26 | V1</t>
        </is>
      </c>
      <c r="N615" t="inlineStr">
        <is>
          <t>Natuf | Reel | Brand Ambassador | Heard Of Owning A Cafe | V1</t>
        </is>
      </c>
      <c r="O615" t="inlineStr">
        <is>
          <t>In House Natuf</t>
        </is>
      </c>
      <c r="P615" t="inlineStr">
        <is>
          <t>Facebook</t>
        </is>
      </c>
      <c r="Q615" t="inlineStr">
        <is>
          <t>Marshal Malbari</t>
        </is>
      </c>
      <c r="R615" t="inlineStr">
        <is>
          <t>Aisha Rasalkar</t>
        </is>
      </c>
      <c r="S615" t="inlineStr">
        <is>
          <t>-</t>
        </is>
      </c>
      <c r="T615" t="inlineStr">
        <is>
          <t>jaipur</t>
        </is>
      </c>
      <c r="U615" t="inlineStr">
        <is>
          <t xml:space="preserve"> </t>
        </is>
      </c>
      <c r="V615" t="n">
        <v>6</v>
      </c>
      <c r="W615" t="n">
        <v>2</v>
      </c>
      <c r="X615" t="inlineStr">
        <is>
          <t>XXXXXX1694</t>
        </is>
      </c>
      <c r="Y615" s="72" t="n">
        <v>46326.52037037037</v>
      </c>
    </row>
    <row r="616">
      <c r="A616" s="39" t="inlineStr">
        <is>
          <t>6ae0422fdc35ade2bd4dd588</t>
        </is>
      </c>
      <c r="B616" s="72" t="n">
        <v>46322.49193287037</v>
      </c>
      <c r="C616" s="70" t="n">
        <v>46322</v>
      </c>
      <c r="D616" t="inlineStr">
        <is>
          <t>2026-10</t>
        </is>
      </c>
      <c r="E616" t="inlineStr">
        <is>
          <t>Wk of 2026-10-26</t>
        </is>
      </c>
      <c r="F616" t="inlineStr">
        <is>
          <t>Attempt 1</t>
        </is>
      </c>
      <c r="G616" s="39" t="str">
        <f>IF(ISNUMBER(MATCH(F616,QualityStatuses,0)),"Quality Lead","Non-Quality Lead")</f>
        <v>Non-Quality Lead</v>
      </c>
      <c r="H616" s="39" t="str">
        <f>IFERROR(INDEX(CampTypes,MATCH(I616,CampList,0)),"Unattributed")</f>
        <v>New</v>
      </c>
      <c r="I616" t="inlineStr">
        <is>
          <t>ABO | Natuf | Leads | Unit Franchise | India | Oct26 | V1</t>
        </is>
      </c>
      <c r="J616" t="inlineStr">
        <is>
          <t>ABO | Natuf | Leads | Unit Franchise | India | Oct26 | V1</t>
        </is>
      </c>
      <c r="K616" t="inlineStr">
        <is>
          <t>Direct (campaign tagged in CRM)</t>
        </is>
      </c>
      <c r="L616" t="inlineStr">
        <is>
          <t>Natuf | Business Owners | Tier1 + Growth Cities | Oct26 | V1</t>
        </is>
      </c>
      <c r="M616" t="inlineStr">
        <is>
          <t>Natuf | Business Owners | Tier1 + Growth Cities | Oct26 | V1</t>
        </is>
      </c>
      <c r="N616" t="inlineStr">
        <is>
          <t>Natuf | Reel | Brand Ambassador | Heard Of Owning A Cafe | V1</t>
        </is>
      </c>
      <c r="O616" t="inlineStr">
        <is>
          <t>In House Natuf</t>
        </is>
      </c>
      <c r="P616" t="inlineStr">
        <is>
          <t>Facebook</t>
        </is>
      </c>
      <c r="Q616" t="inlineStr">
        <is>
          <t>Omkar Navge</t>
        </is>
      </c>
      <c r="R616" t="inlineStr">
        <is>
          <t>Jasmine</t>
        </is>
      </c>
      <c r="S616" t="inlineStr">
        <is>
          <t>-</t>
        </is>
      </c>
      <c r="T616" t="inlineStr">
        <is>
          <t>Hyderabad</t>
        </is>
      </c>
      <c r="U616" t="inlineStr">
        <is>
          <t xml:space="preserve"> </t>
        </is>
      </c>
      <c r="V616" t="n">
        <v>1</v>
      </c>
      <c r="W616" t="n">
        <v>0</v>
      </c>
      <c r="X616" t="inlineStr">
        <is>
          <t>XXXXXX8461</t>
        </is>
      </c>
      <c r="Y616" s="72" t="n">
        <v>46326.52037037037</v>
      </c>
    </row>
    <row r="617">
      <c r="A617" s="39" t="inlineStr">
        <is>
          <t>6ae041840cecbb3afdbe1b24</t>
        </is>
      </c>
      <c r="B617" s="72" t="n">
        <v>46322.48995370371</v>
      </c>
      <c r="C617" s="70" t="n">
        <v>46322</v>
      </c>
      <c r="D617" t="inlineStr">
        <is>
          <t>2026-10</t>
        </is>
      </c>
      <c r="E617" t="inlineStr">
        <is>
          <t>Wk of 2026-10-26</t>
        </is>
      </c>
      <c r="F617" t="inlineStr">
        <is>
          <t>Lost</t>
        </is>
      </c>
      <c r="G617" s="39" t="str">
        <f>IF(ISNUMBER(MATCH(F617,QualityStatuses,0)),"Quality Lead","Non-Quality Lead")</f>
        <v>Non-Quality Lead</v>
      </c>
      <c r="H617" s="39" t="str">
        <f>IFERROR(INDEX(CampTypes,MATCH(I617,CampList,0)),"Unattributed")</f>
        <v>New</v>
      </c>
      <c r="I617" t="inlineStr">
        <is>
          <t>ABO | Natuf | Leads | Unit Franchise | India | Oct26 | V1</t>
        </is>
      </c>
      <c r="J617" t="inlineStr">
        <is>
          <t>ABO | Natuf | Leads | Unit Franchise | India | Oct26 | V1</t>
        </is>
      </c>
      <c r="K617" t="inlineStr">
        <is>
          <t>Direct (campaign tagged in CRM)</t>
        </is>
      </c>
      <c r="L617" t="inlineStr">
        <is>
          <t>Natuf | Broad | Tier1 + Growth Cities | Oct26 | V1</t>
        </is>
      </c>
      <c r="M617" t="inlineStr">
        <is>
          <t>Natuf | Broad | Tier1 + Growth Cities | Oct26 | V1</t>
        </is>
      </c>
      <c r="N617" t="inlineStr">
        <is>
          <t>Natuf | Reel | Brand Ambassador | Heard Of Owning A Cafe | V1</t>
        </is>
      </c>
      <c r="O617" t="inlineStr">
        <is>
          <t>In House Natuf</t>
        </is>
      </c>
      <c r="P617" t="inlineStr">
        <is>
          <t>Facebook</t>
        </is>
      </c>
      <c r="Q617" t="inlineStr">
        <is>
          <t>Marshal Malbari</t>
        </is>
      </c>
      <c r="R617" t="inlineStr">
        <is>
          <t>Shubham Menon</t>
        </is>
      </c>
      <c r="S617" t="inlineStr">
        <is>
          <t>Junk</t>
        </is>
      </c>
      <c r="T617" t="inlineStr">
        <is>
          <t>Brisbane</t>
        </is>
      </c>
      <c r="U617" t="inlineStr">
        <is>
          <t xml:space="preserve"> </t>
        </is>
      </c>
      <c r="V617" t="n">
        <v>2</v>
      </c>
      <c r="W617" t="n">
        <v>0</v>
      </c>
      <c r="X617" t="inlineStr">
        <is>
          <t>XXXXXX2298</t>
        </is>
      </c>
      <c r="Y617" s="72" t="n">
        <v>46326.52037037037</v>
      </c>
    </row>
    <row r="618">
      <c r="A618" s="39" t="inlineStr">
        <is>
          <t>6ae04025380f29e21ab7f340</t>
        </is>
      </c>
      <c r="B618" s="72" t="n">
        <v>46322.4858912037</v>
      </c>
      <c r="C618" s="70" t="n">
        <v>46322</v>
      </c>
      <c r="D618" t="inlineStr">
        <is>
          <t>2026-10</t>
        </is>
      </c>
      <c r="E618" t="inlineStr">
        <is>
          <t>Wk of 2026-10-26</t>
        </is>
      </c>
      <c r="F618" t="inlineStr">
        <is>
          <t>Lost</t>
        </is>
      </c>
      <c r="G618" s="39" t="str">
        <f>IF(ISNUMBER(MATCH(F618,QualityStatuses,0)),"Quality Lead","Non-Quality Lead")</f>
        <v>Non-Quality Lead</v>
      </c>
      <c r="H618" s="39" t="str">
        <f>IFERROR(INDEX(CampTypes,MATCH(I618,CampList,0)),"Unattributed")</f>
        <v>New</v>
      </c>
      <c r="I618" t="inlineStr">
        <is>
          <t>ABO | Natuf | Leads | Unit Franchise | India | Oct26 | V1</t>
        </is>
      </c>
      <c r="J618" t="inlineStr">
        <is>
          <t>ABO | Natuf | Leads | Unit Franchise | India | Oct26 | V1</t>
        </is>
      </c>
      <c r="K618" t="inlineStr">
        <is>
          <t>Direct (campaign tagged in CRM)</t>
        </is>
      </c>
      <c r="L618" t="inlineStr">
        <is>
          <t>Natuf | Investors | Tier1 + Growth Cities | Oct26 | V1</t>
        </is>
      </c>
      <c r="M618" t="inlineStr">
        <is>
          <t>Natuf | Investors | Tier1 + Growth Cities | Oct26 | V1</t>
        </is>
      </c>
      <c r="N618" t="inlineStr">
        <is>
          <t>Natuf | Reel | Brand Ambassador | Heard Of Owning A Cafe | V1</t>
        </is>
      </c>
      <c r="O618" t="inlineStr">
        <is>
          <t>In House Natuf</t>
        </is>
      </c>
      <c r="P618" t="inlineStr">
        <is>
          <t>Facebook</t>
        </is>
      </c>
      <c r="Q618" t="inlineStr">
        <is>
          <t>Omkar Navge</t>
        </is>
      </c>
      <c r="R618" t="inlineStr">
        <is>
          <t>Somya</t>
        </is>
      </c>
      <c r="S618" t="inlineStr">
        <is>
          <t>DNP - Did Not Pick Up</t>
        </is>
      </c>
      <c r="T618" t="inlineStr">
        <is>
          <t>Vavdi</t>
        </is>
      </c>
      <c r="U618" t="inlineStr">
        <is>
          <t xml:space="preserve"> </t>
        </is>
      </c>
      <c r="V618" t="n">
        <v>1</v>
      </c>
      <c r="W618" t="n">
        <v>0</v>
      </c>
      <c r="X618" t="inlineStr">
        <is>
          <t>XXXXXX5650</t>
        </is>
      </c>
      <c r="Y618" s="72" t="n">
        <v>46326.52037037037</v>
      </c>
    </row>
    <row r="619">
      <c r="A619" s="39" t="inlineStr">
        <is>
          <t>6ae03f9aab7bb83087e1dfef</t>
        </is>
      </c>
      <c r="B619" s="72" t="n">
        <v>46322.48428240741</v>
      </c>
      <c r="C619" s="70" t="n">
        <v>46322</v>
      </c>
      <c r="D619" t="inlineStr">
        <is>
          <t>2026-10</t>
        </is>
      </c>
      <c r="E619" t="inlineStr">
        <is>
          <t>Wk of 2026-10-26</t>
        </is>
      </c>
      <c r="F619" t="inlineStr">
        <is>
          <t>Attempt 2</t>
        </is>
      </c>
      <c r="G619" s="39" t="str">
        <f>IF(ISNUMBER(MATCH(F619,QualityStatuses,0)),"Quality Lead","Non-Quality Lead")</f>
        <v>Non-Quality Lead</v>
      </c>
      <c r="H619" s="39" t="str">
        <f>IFERROR(INDEX(CampTypes,MATCH(I619,CampList,0)),"Unattributed")</f>
        <v>New</v>
      </c>
      <c r="I619" t="inlineStr">
        <is>
          <t>ABO | Natuf | Leads | Unit Franchise | India | Oct26 | V1</t>
        </is>
      </c>
      <c r="J619" t="inlineStr">
        <is>
          <t>ABO | Natuf | Leads | Unit Franchise | India | Oct26 | V1</t>
        </is>
      </c>
      <c r="K619" t="inlineStr">
        <is>
          <t>Direct (campaign tagged in CRM)</t>
        </is>
      </c>
      <c r="L619" t="inlineStr">
        <is>
          <t>Natuf | Broad | Tier1 + Growth Cities | Oct26 | V1</t>
        </is>
      </c>
      <c r="M619" t="inlineStr">
        <is>
          <t>Natuf | Broad | Tier1 + Growth Cities | Oct26 | V1</t>
        </is>
      </c>
      <c r="N619" t="inlineStr">
        <is>
          <t>Natuf | Reel | Brand Ambassador | Heard Of Owning A Cafe | V1</t>
        </is>
      </c>
      <c r="O619" t="inlineStr">
        <is>
          <t>In House Natuf</t>
        </is>
      </c>
      <c r="P619" t="inlineStr">
        <is>
          <t>Facebook</t>
        </is>
      </c>
      <c r="Q619" t="inlineStr">
        <is>
          <t>Vikas Pathak</t>
        </is>
      </c>
      <c r="R619" t="inlineStr">
        <is>
          <t>Hriday Jindal</t>
        </is>
      </c>
      <c r="S619" t="inlineStr">
        <is>
          <t>-</t>
        </is>
      </c>
      <c r="T619" t="inlineStr">
        <is>
          <t>Bhubaneswar</t>
        </is>
      </c>
      <c r="U619" t="inlineStr">
        <is>
          <t xml:space="preserve"> </t>
        </is>
      </c>
      <c r="V619" t="n">
        <v>2</v>
      </c>
      <c r="W619" t="n">
        <v>0</v>
      </c>
      <c r="X619" t="inlineStr">
        <is>
          <t>XXXXXX7638</t>
        </is>
      </c>
      <c r="Y619" s="72" t="n">
        <v>46326.52037037037</v>
      </c>
    </row>
    <row r="620">
      <c r="A620" s="39" t="inlineStr">
        <is>
          <t>6ae03f89621092b6a195856c</t>
        </is>
      </c>
      <c r="B620" s="72" t="n">
        <v>46322.48408564815</v>
      </c>
      <c r="C620" s="70" t="n">
        <v>46322</v>
      </c>
      <c r="D620" t="inlineStr">
        <is>
          <t>2026-10</t>
        </is>
      </c>
      <c r="E620" t="inlineStr">
        <is>
          <t>Wk of 2026-10-26</t>
        </is>
      </c>
      <c r="F620" t="inlineStr">
        <is>
          <t>Attempt 1</t>
        </is>
      </c>
      <c r="G620" s="39" t="str">
        <f>IF(ISNUMBER(MATCH(F620,QualityStatuses,0)),"Quality Lead","Non-Quality Lead")</f>
        <v>Non-Quality Lead</v>
      </c>
      <c r="H620" s="39" t="str">
        <f>IFERROR(INDEX(CampTypes,MATCH(I620,CampList,0)),"Unattributed")</f>
        <v>New</v>
      </c>
      <c r="I620" t="inlineStr">
        <is>
          <t>ABO | Natuf | Leads | Unit Franchise | India | Oct26 | V1</t>
        </is>
      </c>
      <c r="J620" t="inlineStr">
        <is>
          <t>ABO | Natuf | Leads | Unit Franchise | India | Oct26 | V1</t>
        </is>
      </c>
      <c r="K620" t="inlineStr">
        <is>
          <t>Direct (campaign tagged in CRM)</t>
        </is>
      </c>
      <c r="L620" t="inlineStr">
        <is>
          <t>Natuf | Investors | Tier1 + Growth Cities | Oct26 | V1</t>
        </is>
      </c>
      <c r="M620" t="inlineStr">
        <is>
          <t>Natuf | Investors | Tier1 + Growth Cities | Oct26 | V1</t>
        </is>
      </c>
      <c r="N620" t="inlineStr">
        <is>
          <t>Natuf | Reel | Brand Ambassador | Heard Of Owning A Cafe | V1</t>
        </is>
      </c>
      <c r="O620" t="inlineStr">
        <is>
          <t>In House Natuf</t>
        </is>
      </c>
      <c r="P620" t="inlineStr">
        <is>
          <t>Facebook</t>
        </is>
      </c>
      <c r="Q620" t="inlineStr">
        <is>
          <t>Omkar Navge</t>
        </is>
      </c>
      <c r="R620" t="inlineStr">
        <is>
          <t>Jasmine</t>
        </is>
      </c>
      <c r="S620" t="inlineStr">
        <is>
          <t>-</t>
        </is>
      </c>
      <c r="T620" t="inlineStr">
        <is>
          <t>Bhopal</t>
        </is>
      </c>
      <c r="U620" t="inlineStr">
        <is>
          <t xml:space="preserve"> </t>
        </is>
      </c>
      <c r="V620" t="n">
        <v>1</v>
      </c>
      <c r="W620" t="n">
        <v>0</v>
      </c>
      <c r="X620" t="inlineStr">
        <is>
          <t>XXXXXX5665</t>
        </is>
      </c>
      <c r="Y620" s="72" t="n">
        <v>46326.52037037037</v>
      </c>
    </row>
    <row r="621">
      <c r="A621" s="39" t="inlineStr">
        <is>
          <t>6ae03f48e6849d7955a49d0f</t>
        </is>
      </c>
      <c r="B621" s="72" t="n">
        <v>46322.48333333333</v>
      </c>
      <c r="C621" s="70" t="n">
        <v>46322</v>
      </c>
      <c r="D621" t="inlineStr">
        <is>
          <t>2026-10</t>
        </is>
      </c>
      <c r="E621" t="inlineStr">
        <is>
          <t>Wk of 2026-10-26</t>
        </is>
      </c>
      <c r="F621" t="inlineStr">
        <is>
          <t>Details Shared</t>
        </is>
      </c>
      <c r="G621" s="39" t="str">
        <f>IF(ISNUMBER(MATCH(F621,QualityStatuses,0)),"Quality Lead","Non-Quality Lead")</f>
        <v>Quality Lead</v>
      </c>
      <c r="H621" s="39" t="str">
        <f>IFERROR(INDEX(CampTypes,MATCH(I621,CampList,0)),"Unattributed")</f>
        <v>New</v>
      </c>
      <c r="I621" t="inlineStr">
        <is>
          <t>ABO | Natuf | Leads | Unit Franchise | India | Oct26 | V1</t>
        </is>
      </c>
      <c r="J621" t="inlineStr">
        <is>
          <t>ABO | Natuf | Leads | Unit Franchise | India | Oct26 | V1</t>
        </is>
      </c>
      <c r="K621" t="inlineStr">
        <is>
          <t>Direct (campaign tagged in CRM)</t>
        </is>
      </c>
      <c r="L621" t="inlineStr">
        <is>
          <t>Natuf | Investors | Tier1 + Growth Cities | Oct26 | V1</t>
        </is>
      </c>
      <c r="M621" t="inlineStr">
        <is>
          <t>Natuf | Investors | Tier1 + Growth Cities | Oct26 | V1</t>
        </is>
      </c>
      <c r="N621" t="inlineStr">
        <is>
          <t>Natuf | Reel | Brand Ambassador | Heard Of Owning A Cafe | V1</t>
        </is>
      </c>
      <c r="O621" t="inlineStr">
        <is>
          <t>In House Natuf</t>
        </is>
      </c>
      <c r="P621" t="inlineStr">
        <is>
          <t>Facebook</t>
        </is>
      </c>
      <c r="Q621" t="inlineStr">
        <is>
          <t>Vikas Pathak</t>
        </is>
      </c>
      <c r="R621" t="inlineStr">
        <is>
          <t xml:space="preserve">Karan </t>
        </is>
      </c>
      <c r="S621" t="inlineStr">
        <is>
          <t>-</t>
        </is>
      </c>
      <c r="T621" t="inlineStr">
        <is>
          <t>Hyderabad</t>
        </is>
      </c>
      <c r="U621" t="inlineStr">
        <is>
          <t xml:space="preserve"> </t>
        </is>
      </c>
      <c r="V621" t="n">
        <v>3</v>
      </c>
      <c r="W621" t="n">
        <v>2</v>
      </c>
      <c r="X621" t="inlineStr">
        <is>
          <t>XXXXXX1170</t>
        </is>
      </c>
      <c r="Y621" s="72" t="n">
        <v>46326.52037037037</v>
      </c>
    </row>
    <row r="622">
      <c r="A622" s="39" t="inlineStr">
        <is>
          <t>6ae03f03180eb59d20e65dac</t>
        </is>
      </c>
      <c r="B622" s="72" t="n">
        <v>46322.48253472222</v>
      </c>
      <c r="C622" s="70" t="n">
        <v>46322</v>
      </c>
      <c r="D622" t="inlineStr">
        <is>
          <t>2026-10</t>
        </is>
      </c>
      <c r="E622" t="inlineStr">
        <is>
          <t>Wk of 2026-10-26</t>
        </is>
      </c>
      <c r="F622" t="inlineStr">
        <is>
          <t>Attempt 2</t>
        </is>
      </c>
      <c r="G622" s="39" t="str">
        <f>IF(ISNUMBER(MATCH(F622,QualityStatuses,0)),"Quality Lead","Non-Quality Lead")</f>
        <v>Non-Quality Lead</v>
      </c>
      <c r="H622" s="39" t="str">
        <f>IFERROR(INDEX(CampTypes,MATCH(I622,CampList,0)),"Unattributed")</f>
        <v>New</v>
      </c>
      <c r="I622" t="inlineStr">
        <is>
          <t>ABO | Natuf | Leads | Unit Franchise | India | Oct26 | V1</t>
        </is>
      </c>
      <c r="J622" t="inlineStr">
        <is>
          <t>ABO | Natuf | Leads | Unit Franchise | India | Oct26 | V1</t>
        </is>
      </c>
      <c r="K622" t="inlineStr">
        <is>
          <t>Direct (campaign tagged in CRM)</t>
        </is>
      </c>
      <c r="L622" t="inlineStr">
        <is>
          <t>Natuf | Business Owners | Tier1 + Growth Cities | Oct26 | V1</t>
        </is>
      </c>
      <c r="M622" t="inlineStr">
        <is>
          <t>Natuf | Business Owners | Tier1 + Growth Cities | Oct26 | V1</t>
        </is>
      </c>
      <c r="N622" t="inlineStr">
        <is>
          <t>Natuf | Reel | Brand Ambassador | Heard Of Owning A Cafe | V1</t>
        </is>
      </c>
      <c r="O622" t="inlineStr">
        <is>
          <t>In House Natuf</t>
        </is>
      </c>
      <c r="P622" t="inlineStr">
        <is>
          <t>Facebook</t>
        </is>
      </c>
      <c r="Q622" t="inlineStr">
        <is>
          <t>Vikas Pathak</t>
        </is>
      </c>
      <c r="R622" t="inlineStr">
        <is>
          <t>Anish kaundal</t>
        </is>
      </c>
      <c r="S622" t="inlineStr">
        <is>
          <t>-</t>
        </is>
      </c>
      <c r="T622" t="inlineStr">
        <is>
          <t>Hyderabad</t>
        </is>
      </c>
      <c r="U622" t="inlineStr">
        <is>
          <t xml:space="preserve"> </t>
        </is>
      </c>
      <c r="V622" t="n">
        <v>4</v>
      </c>
      <c r="W622" t="n">
        <v>4</v>
      </c>
      <c r="X622" t="inlineStr">
        <is>
          <t>XXXXXX9942</t>
        </is>
      </c>
      <c r="Y622" s="72" t="n">
        <v>46326.52037037037</v>
      </c>
    </row>
    <row r="623">
      <c r="A623" s="39" t="inlineStr">
        <is>
          <t>6ae03ee156a536f7fd710d25</t>
        </is>
      </c>
      <c r="B623" s="72" t="n">
        <v>46322.48214120371</v>
      </c>
      <c r="C623" s="70" t="n">
        <v>46322</v>
      </c>
      <c r="D623" t="inlineStr">
        <is>
          <t>2026-10</t>
        </is>
      </c>
      <c r="E623" t="inlineStr">
        <is>
          <t>Wk of 2026-10-26</t>
        </is>
      </c>
      <c r="F623" t="inlineStr">
        <is>
          <t>Attempt 2</t>
        </is>
      </c>
      <c r="G623" s="39" t="str">
        <f>IF(ISNUMBER(MATCH(F623,QualityStatuses,0)),"Quality Lead","Non-Quality Lead")</f>
        <v>Non-Quality Lead</v>
      </c>
      <c r="H623" s="39" t="str">
        <f>IFERROR(INDEX(CampTypes,MATCH(I623,CampList,0)),"Unattributed")</f>
        <v>New</v>
      </c>
      <c r="I623" t="inlineStr">
        <is>
          <t>ABO | Natuf | Leads | Unit Franchise | India | Oct26 | V1</t>
        </is>
      </c>
      <c r="J623" t="inlineStr">
        <is>
          <t>ABO | Natuf | Leads | Unit Franchise | India | Oct26 | V1</t>
        </is>
      </c>
      <c r="K623" t="inlineStr">
        <is>
          <t>Direct (campaign tagged in CRM)</t>
        </is>
      </c>
      <c r="L623" t="inlineStr">
        <is>
          <t>Natuf | Business Owners | Tier1 + Growth Cities | Oct26 | V1</t>
        </is>
      </c>
      <c r="M623" t="inlineStr">
        <is>
          <t>Natuf | Business Owners | Tier1 + Growth Cities | Oct26 | V1</t>
        </is>
      </c>
      <c r="N623" t="inlineStr">
        <is>
          <t>Natuf | Reel | Brand Ambassador | Heard Of Owning A Cafe | V1</t>
        </is>
      </c>
      <c r="O623" t="inlineStr">
        <is>
          <t>In House Natuf</t>
        </is>
      </c>
      <c r="P623" t="inlineStr">
        <is>
          <t>Facebook</t>
        </is>
      </c>
      <c r="Q623" t="inlineStr">
        <is>
          <t>Omkar Navge</t>
        </is>
      </c>
      <c r="R623" t="inlineStr">
        <is>
          <t>Jasmine</t>
        </is>
      </c>
      <c r="S623" t="inlineStr">
        <is>
          <t>-</t>
        </is>
      </c>
      <c r="T623" t="inlineStr">
        <is>
          <t>Bangalore</t>
        </is>
      </c>
      <c r="U623" t="inlineStr">
        <is>
          <t xml:space="preserve"> </t>
        </is>
      </c>
      <c r="V623" t="n">
        <v>2</v>
      </c>
      <c r="W623" t="n">
        <v>2</v>
      </c>
      <c r="X623" t="inlineStr">
        <is>
          <t>XXXXXX1666</t>
        </is>
      </c>
      <c r="Y623" s="72" t="n">
        <v>46326.52037037037</v>
      </c>
    </row>
    <row r="624">
      <c r="A624" s="39" t="inlineStr">
        <is>
          <t>6adfdce0c1e08c89c501537f</t>
        </is>
      </c>
      <c r="B624" s="72" t="n">
        <v>46322.19175925926</v>
      </c>
      <c r="C624" s="70" t="n">
        <v>46322</v>
      </c>
      <c r="D624" t="inlineStr">
        <is>
          <t>2026-10</t>
        </is>
      </c>
      <c r="E624" t="inlineStr">
        <is>
          <t>Wk of 2026-10-26</t>
        </is>
      </c>
      <c r="F624" t="inlineStr">
        <is>
          <t>Attempt 2</t>
        </is>
      </c>
      <c r="G624" s="39" t="str">
        <f>IF(ISNUMBER(MATCH(F624,QualityStatuses,0)),"Quality Lead","Non-Quality Lead")</f>
        <v>Non-Quality Lead</v>
      </c>
      <c r="H624" s="39" t="str">
        <f>IFERROR(INDEX(CampTypes,MATCH(I624,CampList,0)),"Unattributed")</f>
        <v>New</v>
      </c>
      <c r="I624" t="inlineStr">
        <is>
          <t>ABO | Natuf | Leads | Unit Franchise | India | Oct26 | V1</t>
        </is>
      </c>
      <c r="J624" t="inlineStr">
        <is>
          <t>ABO | Natuf | Leads | Unit Franchise | India | Oct26 | V1</t>
        </is>
      </c>
      <c r="K624" t="inlineStr">
        <is>
          <t>Direct (campaign tagged in CRM)</t>
        </is>
      </c>
      <c r="L624" t="inlineStr">
        <is>
          <t>Natuf | Broad | Tier1 + Growth Cities | Oct26 | V1</t>
        </is>
      </c>
      <c r="M624" t="inlineStr">
        <is>
          <t>Natuf | Broad | Tier1 + Growth Cities | Oct26 | V1</t>
        </is>
      </c>
      <c r="N624" t="inlineStr">
        <is>
          <t>Natuf | Reel | Brand Ambassador | Heard Of Owning A Cafe | V1</t>
        </is>
      </c>
      <c r="O624" t="inlineStr">
        <is>
          <t>In House Natuf</t>
        </is>
      </c>
      <c r="P624" t="inlineStr">
        <is>
          <t>Facebook</t>
        </is>
      </c>
      <c r="Q624" t="inlineStr">
        <is>
          <t>Vikas Pathak</t>
        </is>
      </c>
      <c r="R624" t="inlineStr">
        <is>
          <t>Anish kaundal</t>
        </is>
      </c>
      <c r="S624" t="inlineStr">
        <is>
          <t>-</t>
        </is>
      </c>
      <c r="T624" t="inlineStr">
        <is>
          <t>Bangalore</t>
        </is>
      </c>
      <c r="U624" t="inlineStr">
        <is>
          <t xml:space="preserve"> </t>
        </is>
      </c>
      <c r="V624" t="n">
        <v>3</v>
      </c>
      <c r="W624" t="n">
        <v>2</v>
      </c>
      <c r="X624" t="inlineStr">
        <is>
          <t>XXXXXX5471</t>
        </is>
      </c>
      <c r="Y624" s="72" t="n">
        <v>46326.52037037037</v>
      </c>
    </row>
    <row r="625">
      <c r="A625" s="39" t="inlineStr">
        <is>
          <t>6adf8993cc51dbf82fed15f7</t>
        </is>
      </c>
      <c r="B625" s="72" t="n">
        <v>46321.94494212963</v>
      </c>
      <c r="C625" s="70" t="n">
        <v>46321</v>
      </c>
      <c r="D625" t="inlineStr">
        <is>
          <t>2026-10</t>
        </is>
      </c>
      <c r="E625" t="inlineStr">
        <is>
          <t>Wk of 2026-10-26</t>
        </is>
      </c>
      <c r="F625" t="inlineStr">
        <is>
          <t>New Lead</t>
        </is>
      </c>
      <c r="G625" s="39" t="str">
        <f>IF(ISNUMBER(MATCH(F625,QualityStatuses,0)),"Quality Lead","Non-Quality Lead")</f>
        <v>Non-Quality Lead</v>
      </c>
      <c r="H625" s="39" t="str">
        <f>IFERROR(INDEX(CampTypes,MATCH(I625,CampList,0)),"Unattributed")</f>
        <v>New</v>
      </c>
      <c r="I625" t="inlineStr">
        <is>
          <t>ABO | Natuf | Leads | Master Franchise | India | Oct26 | V1</t>
        </is>
      </c>
      <c r="J625" t="inlineStr">
        <is>
          <t>ABO | Natuf | Leads | Master Franchise | India | Oct26 | V1</t>
        </is>
      </c>
      <c r="K625" t="inlineStr">
        <is>
          <t>Direct (campaign tagged in CRM)</t>
        </is>
      </c>
      <c r="L625" t="inlineStr">
        <is>
          <t>Natuf | Business Owners | Tier1 + Growth Cities | Oct26 | V1</t>
        </is>
      </c>
      <c r="M625" t="inlineStr">
        <is>
          <t>Natuf | Business Owners | Tier1 + Growth Cities | Oct26 | V1</t>
        </is>
      </c>
      <c r="N625" t="inlineStr">
        <is>
          <t>Natuf | Static | Become A Levantine Food | V1</t>
        </is>
      </c>
      <c r="O625" t="inlineStr">
        <is>
          <t>Natuf_MF</t>
        </is>
      </c>
      <c r="P625" t="inlineStr">
        <is>
          <t>Facebook</t>
        </is>
      </c>
      <c r="Q625" t="inlineStr">
        <is>
          <t>(Unassigned)</t>
        </is>
      </c>
      <c r="R625" t="inlineStr">
        <is>
          <t>Rahul</t>
        </is>
      </c>
      <c r="S625" t="inlineStr">
        <is>
          <t>-</t>
        </is>
      </c>
      <c r="T625" t="inlineStr">
        <is>
          <t>Chatrapati Sambhajinagar</t>
        </is>
      </c>
      <c r="U625" t="inlineStr">
        <is>
          <t xml:space="preserve"> </t>
        </is>
      </c>
      <c r="V625" t="n">
        <v>0</v>
      </c>
      <c r="W625" t="n">
        <v>0</v>
      </c>
      <c r="X625" t="inlineStr">
        <is>
          <t>XXXXXX2692</t>
        </is>
      </c>
      <c r="Y625" s="72" t="n">
        <v>46326.52037037037</v>
      </c>
    </row>
    <row r="626">
      <c r="A626" s="39" t="inlineStr">
        <is>
          <t>6adf88720f6015d85de87e9f</t>
        </is>
      </c>
      <c r="B626" s="72" t="n">
        <v>46321.94159722222</v>
      </c>
      <c r="C626" s="70" t="n">
        <v>46321</v>
      </c>
      <c r="D626" t="inlineStr">
        <is>
          <t>2026-10</t>
        </is>
      </c>
      <c r="E626" t="inlineStr">
        <is>
          <t>Wk of 2026-10-26</t>
        </is>
      </c>
      <c r="F626" t="inlineStr">
        <is>
          <t>New Lead</t>
        </is>
      </c>
      <c r="G626" s="39" t="str">
        <f>IF(ISNUMBER(MATCH(F626,QualityStatuses,0)),"Quality Lead","Non-Quality Lead")</f>
        <v>Non-Quality Lead</v>
      </c>
      <c r="H626" s="39" t="str">
        <f>IFERROR(INDEX(CampTypes,MATCH(I626,CampList,0)),"Unattributed")</f>
        <v>New</v>
      </c>
      <c r="I626" t="inlineStr">
        <is>
          <t>ABO | Natuf | Leads | Master Franchise | India | Oct26 | V1</t>
        </is>
      </c>
      <c r="J626" t="inlineStr">
        <is>
          <t>ABO | Natuf | Leads | Master Franchise | India | Oct26 | V1</t>
        </is>
      </c>
      <c r="K626" t="inlineStr">
        <is>
          <t>Direct (campaign tagged in CRM)</t>
        </is>
      </c>
      <c r="L626" t="inlineStr">
        <is>
          <t>Natuf | LAL 1% | India | Jul26 | V1</t>
        </is>
      </c>
      <c r="M626" t="inlineStr">
        <is>
          <t>Natuf | LAL 1% | India | Jul26 | V1</t>
        </is>
      </c>
      <c r="N626" t="inlineStr">
        <is>
          <t>Natuf | Static | Become A Levantine Food | V1</t>
        </is>
      </c>
      <c r="O626" t="inlineStr">
        <is>
          <t>Natuf_MF</t>
        </is>
      </c>
      <c r="P626" t="inlineStr">
        <is>
          <t>Facebook</t>
        </is>
      </c>
      <c r="Q626" t="inlineStr">
        <is>
          <t>(Unassigned)</t>
        </is>
      </c>
      <c r="R626" t="inlineStr">
        <is>
          <t>Rahul</t>
        </is>
      </c>
      <c r="S626" t="inlineStr">
        <is>
          <t>-</t>
        </is>
      </c>
      <c r="T626" t="inlineStr">
        <is>
          <t>Agartala</t>
        </is>
      </c>
      <c r="U626" t="inlineStr">
        <is>
          <t xml:space="preserve"> </t>
        </is>
      </c>
      <c r="V626" t="n">
        <v>0</v>
      </c>
      <c r="W626" t="n">
        <v>0</v>
      </c>
      <c r="X626" t="inlineStr">
        <is>
          <t>XXXXXX4655</t>
        </is>
      </c>
      <c r="Y626" s="72" t="n">
        <v>46326.52037037037</v>
      </c>
    </row>
    <row r="627">
      <c r="A627" s="39" t="inlineStr">
        <is>
          <t>6adf875c8f92f708dac83111</t>
        </is>
      </c>
      <c r="B627" s="72" t="n">
        <v>46321.93837962963</v>
      </c>
      <c r="C627" s="70" t="n">
        <v>46321</v>
      </c>
      <c r="D627" t="inlineStr">
        <is>
          <t>2026-10</t>
        </is>
      </c>
      <c r="E627" t="inlineStr">
        <is>
          <t>Wk of 2026-10-26</t>
        </is>
      </c>
      <c r="F627" t="inlineStr">
        <is>
          <t>New Lead</t>
        </is>
      </c>
      <c r="G627" s="39" t="str">
        <f>IF(ISNUMBER(MATCH(F627,QualityStatuses,0)),"Quality Lead","Non-Quality Lead")</f>
        <v>Non-Quality Lead</v>
      </c>
      <c r="H627" s="39" t="str">
        <f>IFERROR(INDEX(CampTypes,MATCH(I627,CampList,0)),"Unattributed")</f>
        <v>New</v>
      </c>
      <c r="I627" t="inlineStr">
        <is>
          <t>ABO | Natuf | Leads | Unit Franchise | India | Oct26 | V1</t>
        </is>
      </c>
      <c r="J627" t="inlineStr">
        <is>
          <t>ABO | Natuf | Leads | Unit Franchise | India | Oct26 | V1</t>
        </is>
      </c>
      <c r="K627" t="inlineStr">
        <is>
          <t>Direct (campaign tagged in CRM)</t>
        </is>
      </c>
      <c r="L627" t="inlineStr">
        <is>
          <t>Natuf | LAL 1% | India | Jul26 | V1</t>
        </is>
      </c>
      <c r="M627" t="inlineStr">
        <is>
          <t>Natuf | LAL 1% | India | Jul26 | V1</t>
        </is>
      </c>
      <c r="N627" t="inlineStr">
        <is>
          <t>Natuf | Reel | Brand Ambassador | Heard Of Owning A Cafe | V1</t>
        </is>
      </c>
      <c r="O627" t="inlineStr">
        <is>
          <t>In House Natuf</t>
        </is>
      </c>
      <c r="P627" t="inlineStr">
        <is>
          <t>Facebook</t>
        </is>
      </c>
      <c r="Q627" t="inlineStr">
        <is>
          <t>(Unassigned)</t>
        </is>
      </c>
      <c r="R627" t="inlineStr">
        <is>
          <t>Rahul</t>
        </is>
      </c>
      <c r="S627" t="inlineStr">
        <is>
          <t>-</t>
        </is>
      </c>
      <c r="T627" t="inlineStr">
        <is>
          <t>Dalhousie</t>
        </is>
      </c>
      <c r="U627" t="inlineStr">
        <is>
          <t xml:space="preserve"> </t>
        </is>
      </c>
      <c r="V627" t="n">
        <v>0</v>
      </c>
      <c r="W627" t="n">
        <v>0</v>
      </c>
      <c r="X627" t="inlineStr">
        <is>
          <t>XXXXXX7440</t>
        </is>
      </c>
      <c r="Y627" s="72" t="n">
        <v>46326.52037037037</v>
      </c>
    </row>
    <row r="628">
      <c r="A628" s="39" t="inlineStr">
        <is>
          <t>6adf8730623013beef7f6548</t>
        </is>
      </c>
      <c r="B628" s="72" t="n">
        <v>46321.93787037037</v>
      </c>
      <c r="C628" s="70" t="n">
        <v>46321</v>
      </c>
      <c r="D628" t="inlineStr">
        <is>
          <t>2026-10</t>
        </is>
      </c>
      <c r="E628" t="inlineStr">
        <is>
          <t>Wk of 2026-10-26</t>
        </is>
      </c>
      <c r="F628" t="inlineStr">
        <is>
          <t>Attempt 1</t>
        </is>
      </c>
      <c r="G628" s="39" t="str">
        <f>IF(ISNUMBER(MATCH(F628,QualityStatuses,0)),"Quality Lead","Non-Quality Lead")</f>
        <v>Non-Quality Lead</v>
      </c>
      <c r="H628" s="39" t="str">
        <f>IFERROR(INDEX(CampTypes,MATCH(I628,CampList,0)),"Unattributed")</f>
        <v>New</v>
      </c>
      <c r="I628" t="inlineStr">
        <is>
          <t>ABO | Natuf | Leads | Unit Franchise | India | Oct26 | V1</t>
        </is>
      </c>
      <c r="J628" t="inlineStr">
        <is>
          <t>ABO | Natuf | Leads | Unit Franchise | India | Oct26 | V1</t>
        </is>
      </c>
      <c r="K628" t="inlineStr">
        <is>
          <t>Direct (campaign tagged in CRM)</t>
        </is>
      </c>
      <c r="L628" t="inlineStr">
        <is>
          <t>Natuf | Investors | Tier1 + Growth Cities | Oct26 | V1</t>
        </is>
      </c>
      <c r="M628" t="inlineStr">
        <is>
          <t>Natuf | Investors | Tier1 + Growth Cities | Oct26 | V1</t>
        </is>
      </c>
      <c r="N628" t="inlineStr">
        <is>
          <t>Natuf | Reel | Brand Ambassador | Heard Of Owning A Cafe | V1</t>
        </is>
      </c>
      <c r="O628" t="inlineStr">
        <is>
          <t>In House Natuf</t>
        </is>
      </c>
      <c r="P628" t="inlineStr">
        <is>
          <t>Facebook</t>
        </is>
      </c>
      <c r="Q628" t="inlineStr">
        <is>
          <t>Omkar Navge</t>
        </is>
      </c>
      <c r="R628" t="inlineStr">
        <is>
          <t>Jasmine</t>
        </is>
      </c>
      <c r="S628" t="inlineStr">
        <is>
          <t>-</t>
        </is>
      </c>
      <c r="T628" t="inlineStr">
        <is>
          <t>Ahmedabad</t>
        </is>
      </c>
      <c r="U628" t="inlineStr">
        <is>
          <t xml:space="preserve"> </t>
        </is>
      </c>
      <c r="V628" t="n">
        <v>1</v>
      </c>
      <c r="W628" t="n">
        <v>0</v>
      </c>
      <c r="X628" t="inlineStr">
        <is>
          <t>XXXXXX9125</t>
        </is>
      </c>
      <c r="Y628" s="72" t="n">
        <v>46326.52037037037</v>
      </c>
    </row>
    <row r="629">
      <c r="A629" s="39" t="inlineStr">
        <is>
          <t>6adf85c62d2181ac88bcb962</t>
        </is>
      </c>
      <c r="B629" s="72" t="n">
        <v>46321.93368055556</v>
      </c>
      <c r="C629" s="70" t="n">
        <v>46321</v>
      </c>
      <c r="D629" t="inlineStr">
        <is>
          <t>2026-10</t>
        </is>
      </c>
      <c r="E629" t="inlineStr">
        <is>
          <t>Wk of 2026-10-26</t>
        </is>
      </c>
      <c r="F629" t="inlineStr">
        <is>
          <t>Attempt 1</t>
        </is>
      </c>
      <c r="G629" s="39" t="str">
        <f>IF(ISNUMBER(MATCH(F629,QualityStatuses,0)),"Quality Lead","Non-Quality Lead")</f>
        <v>Non-Quality Lead</v>
      </c>
      <c r="H629" s="39" t="str">
        <f>IFERROR(INDEX(CampTypes,MATCH(I629,CampList,0)),"Unattributed")</f>
        <v>New</v>
      </c>
      <c r="I629" t="inlineStr">
        <is>
          <t>ABO | Natuf | Leads | Unit Franchise | India | Oct26 | V1</t>
        </is>
      </c>
      <c r="J629" t="inlineStr">
        <is>
          <t>ABO | Natuf | Leads | Unit Franchise | India | Oct26 | V1</t>
        </is>
      </c>
      <c r="K629" t="inlineStr">
        <is>
          <t>Direct (campaign tagged in CRM)</t>
        </is>
      </c>
      <c r="L629" t="inlineStr">
        <is>
          <t>Natuf | LAL 1% | India | Jul26 | V1</t>
        </is>
      </c>
      <c r="M629" t="inlineStr">
        <is>
          <t>Natuf | LAL 1% | India | Jul26 | V1</t>
        </is>
      </c>
      <c r="N629" t="inlineStr">
        <is>
          <t>Natuf | Reel | Brand Ambassador | Heard Of Owning A Cafe | V1</t>
        </is>
      </c>
      <c r="O629" t="inlineStr">
        <is>
          <t>In House Natuf</t>
        </is>
      </c>
      <c r="P629" t="inlineStr">
        <is>
          <t>Facebook</t>
        </is>
      </c>
      <c r="Q629" t="inlineStr">
        <is>
          <t>Omkar Navge</t>
        </is>
      </c>
      <c r="R629" t="inlineStr">
        <is>
          <t>Somya</t>
        </is>
      </c>
      <c r="S629" t="inlineStr">
        <is>
          <t>-</t>
        </is>
      </c>
      <c r="T629" t="inlineStr">
        <is>
          <t>kathua</t>
        </is>
      </c>
      <c r="U629" t="inlineStr">
        <is>
          <t xml:space="preserve"> </t>
        </is>
      </c>
      <c r="V629" t="n">
        <v>1</v>
      </c>
      <c r="W629" t="n">
        <v>0</v>
      </c>
      <c r="X629" t="inlineStr">
        <is>
          <t>XXXXXX6106</t>
        </is>
      </c>
      <c r="Y629" s="72" t="n">
        <v>46326.52037037037</v>
      </c>
    </row>
    <row r="630">
      <c r="A630" s="39" t="inlineStr">
        <is>
          <t>6adf853df00e073f1dedfe9f</t>
        </is>
      </c>
      <c r="B630" s="72" t="n">
        <v>46321.93209490741</v>
      </c>
      <c r="C630" s="70" t="n">
        <v>46321</v>
      </c>
      <c r="D630" t="inlineStr">
        <is>
          <t>2026-10</t>
        </is>
      </c>
      <c r="E630" t="inlineStr">
        <is>
          <t>Wk of 2026-10-26</t>
        </is>
      </c>
      <c r="F630" t="inlineStr">
        <is>
          <t>New Lead</t>
        </is>
      </c>
      <c r="G630" s="39" t="str">
        <f>IF(ISNUMBER(MATCH(F630,QualityStatuses,0)),"Quality Lead","Non-Quality Lead")</f>
        <v>Non-Quality Lead</v>
      </c>
      <c r="H630" s="39" t="str">
        <f>IFERROR(INDEX(CampTypes,MATCH(I630,CampList,0)),"Unattributed")</f>
        <v>New</v>
      </c>
      <c r="I630" t="inlineStr">
        <is>
          <t>ABO | Natuf | Leads | Unit Franchise | India | Oct26 | V1</t>
        </is>
      </c>
      <c r="J630" t="inlineStr">
        <is>
          <t>ABO | Natuf | Leads | Unit Franchise | India | Oct26 | V1</t>
        </is>
      </c>
      <c r="K630" t="inlineStr">
        <is>
          <t>Direct (campaign tagged in CRM)</t>
        </is>
      </c>
      <c r="L630" t="inlineStr">
        <is>
          <t>Natuf | Business Owners | Tier1 + Growth Cities | Oct26 | V1</t>
        </is>
      </c>
      <c r="M630" t="inlineStr">
        <is>
          <t>Natuf | Business Owners | Tier1 + Growth Cities | Oct26 | V1</t>
        </is>
      </c>
      <c r="N630" t="inlineStr">
        <is>
          <t>Natuf | Reel | Brand Ambassador | Heard Of Owning A Cafe | V1</t>
        </is>
      </c>
      <c r="O630" t="inlineStr">
        <is>
          <t>In House Natuf</t>
        </is>
      </c>
      <c r="P630" t="inlineStr">
        <is>
          <t>Facebook</t>
        </is>
      </c>
      <c r="Q630" t="inlineStr">
        <is>
          <t>(Unassigned)</t>
        </is>
      </c>
      <c r="R630" t="inlineStr">
        <is>
          <t>Rahul</t>
        </is>
      </c>
      <c r="S630" t="inlineStr">
        <is>
          <t>-</t>
        </is>
      </c>
      <c r="T630" t="inlineStr">
        <is>
          <t>Gurugram</t>
        </is>
      </c>
      <c r="U630" t="inlineStr">
        <is>
          <t xml:space="preserve"> </t>
        </is>
      </c>
      <c r="V630" t="n">
        <v>0</v>
      </c>
      <c r="W630" t="n">
        <v>0</v>
      </c>
      <c r="X630" t="inlineStr">
        <is>
          <t>XXXXXX8528</t>
        </is>
      </c>
      <c r="Y630" s="72" t="n">
        <v>46326.52037037037</v>
      </c>
    </row>
    <row r="631">
      <c r="A631" s="39" t="inlineStr">
        <is>
          <t>6adf826b76b8a78d81c13241</t>
        </is>
      </c>
      <c r="B631" s="72" t="n">
        <v>46321.92373842592</v>
      </c>
      <c r="C631" s="70" t="n">
        <v>46321</v>
      </c>
      <c r="D631" t="inlineStr">
        <is>
          <t>2026-10</t>
        </is>
      </c>
      <c r="E631" t="inlineStr">
        <is>
          <t>Wk of 2026-10-26</t>
        </is>
      </c>
      <c r="F631" t="inlineStr">
        <is>
          <t>Details Shared</t>
        </is>
      </c>
      <c r="G631" s="39" t="str">
        <f>IF(ISNUMBER(MATCH(F631,QualityStatuses,0)),"Quality Lead","Non-Quality Lead")</f>
        <v>Quality Lead</v>
      </c>
      <c r="H631" s="39" t="str">
        <f>IFERROR(INDEX(CampTypes,MATCH(I631,CampList,0)),"Unattributed")</f>
        <v>New</v>
      </c>
      <c r="I631" t="inlineStr">
        <is>
          <t>ABO | Natuf | Leads | Unit Franchise | India | Oct26 | V1</t>
        </is>
      </c>
      <c r="J631" t="inlineStr">
        <is>
          <t>ABO | Natuf | Leads | Unit Franchise | India | Oct26 | V1</t>
        </is>
      </c>
      <c r="K631" t="inlineStr">
        <is>
          <t>Direct (campaign tagged in CRM)</t>
        </is>
      </c>
      <c r="L631" t="inlineStr">
        <is>
          <t>Natuf | Investors | Tier1 + Growth Cities | Oct26 | V1</t>
        </is>
      </c>
      <c r="M631" t="inlineStr">
        <is>
          <t>Natuf | Investors | Tier1 + Growth Cities | Oct26 | V1</t>
        </is>
      </c>
      <c r="N631" t="inlineStr">
        <is>
          <t>Natuf | Reel | Brand Ambassador | Heard Of Owning A Cafe | V1</t>
        </is>
      </c>
      <c r="O631" t="inlineStr">
        <is>
          <t>In House Natuf</t>
        </is>
      </c>
      <c r="P631" t="inlineStr">
        <is>
          <t>Facebook</t>
        </is>
      </c>
      <c r="Q631" t="inlineStr">
        <is>
          <t>Omkar Navge</t>
        </is>
      </c>
      <c r="R631" t="inlineStr">
        <is>
          <t>Somya</t>
        </is>
      </c>
      <c r="S631" t="inlineStr">
        <is>
          <t>-</t>
        </is>
      </c>
      <c r="T631" t="inlineStr">
        <is>
          <t>Rajkot</t>
        </is>
      </c>
      <c r="U631" t="inlineStr">
        <is>
          <t xml:space="preserve"> </t>
        </is>
      </c>
      <c r="V631" t="n">
        <v>1</v>
      </c>
      <c r="W631" t="n">
        <v>1</v>
      </c>
      <c r="X631" t="inlineStr">
        <is>
          <t>XXXXXX3607</t>
        </is>
      </c>
      <c r="Y631" s="72" t="n">
        <v>46326.52037037037</v>
      </c>
    </row>
    <row r="632">
      <c r="A632" s="39" t="inlineStr">
        <is>
          <t>6adf8161ba1a90d0f3638c47</t>
        </is>
      </c>
      <c r="B632" s="72" t="n">
        <v>46321.92065972222</v>
      </c>
      <c r="C632" s="70" t="n">
        <v>46321</v>
      </c>
      <c r="D632" t="inlineStr">
        <is>
          <t>2026-10</t>
        </is>
      </c>
      <c r="E632" t="inlineStr">
        <is>
          <t>Wk of 2026-10-26</t>
        </is>
      </c>
      <c r="F632" t="inlineStr">
        <is>
          <t>Attempt 1</t>
        </is>
      </c>
      <c r="G632" s="39" t="str">
        <f>IF(ISNUMBER(MATCH(F632,QualityStatuses,0)),"Quality Lead","Non-Quality Lead")</f>
        <v>Non-Quality Lead</v>
      </c>
      <c r="H632" s="39" t="str">
        <f>IFERROR(INDEX(CampTypes,MATCH(I632,CampList,0)),"Unattributed")</f>
        <v>New</v>
      </c>
      <c r="I632" t="inlineStr">
        <is>
          <t>ABO | Natuf | Leads | Unit Franchise | India | Oct26 | V1</t>
        </is>
      </c>
      <c r="J632" t="inlineStr">
        <is>
          <t>ABO | Natuf | Leads | Unit Franchise | India | Oct26 | V1</t>
        </is>
      </c>
      <c r="K632" t="inlineStr">
        <is>
          <t>Direct (campaign tagged in CRM)</t>
        </is>
      </c>
      <c r="L632" t="inlineStr">
        <is>
          <t>Natuf | Investors | Tier1 + Growth Cities | Oct26 | V1</t>
        </is>
      </c>
      <c r="M632" t="inlineStr">
        <is>
          <t>Natuf | Investors | Tier1 + Growth Cities | Oct26 | V1</t>
        </is>
      </c>
      <c r="N632" t="inlineStr">
        <is>
          <t>Natuf | Reel | Brand Ambassador | Heard Of Owning A Cafe | V1</t>
        </is>
      </c>
      <c r="O632" t="inlineStr">
        <is>
          <t>In House Natuf</t>
        </is>
      </c>
      <c r="P632" t="inlineStr">
        <is>
          <t>Facebook</t>
        </is>
      </c>
      <c r="Q632" t="inlineStr">
        <is>
          <t>Omkar Navge</t>
        </is>
      </c>
      <c r="R632" t="inlineStr">
        <is>
          <t>Somya</t>
        </is>
      </c>
      <c r="S632" t="inlineStr">
        <is>
          <t>-</t>
        </is>
      </c>
      <c r="T632" t="inlineStr">
        <is>
          <t>Vadodara</t>
        </is>
      </c>
      <c r="U632" t="inlineStr">
        <is>
          <t xml:space="preserve"> </t>
        </is>
      </c>
      <c r="V632" t="n">
        <v>3</v>
      </c>
      <c r="W632" t="n">
        <v>0</v>
      </c>
      <c r="X632" t="inlineStr">
        <is>
          <t>XXXXXX8783</t>
        </is>
      </c>
      <c r="Y632" s="72" t="n">
        <v>46326.52037037037</v>
      </c>
    </row>
    <row r="633">
      <c r="A633" s="39" t="inlineStr">
        <is>
          <t>6adf80a8d0aadee77aae88be</t>
        </is>
      </c>
      <c r="B633" s="72" t="n">
        <v>46321.91851851852</v>
      </c>
      <c r="C633" s="70" t="n">
        <v>46321</v>
      </c>
      <c r="D633" t="inlineStr">
        <is>
          <t>2026-10</t>
        </is>
      </c>
      <c r="E633" t="inlineStr">
        <is>
          <t>Wk of 2026-10-26</t>
        </is>
      </c>
      <c r="F633" t="inlineStr">
        <is>
          <t>New Lead</t>
        </is>
      </c>
      <c r="G633" s="39" t="str">
        <f>IF(ISNUMBER(MATCH(F633,QualityStatuses,0)),"Quality Lead","Non-Quality Lead")</f>
        <v>Non-Quality Lead</v>
      </c>
      <c r="H633" s="39" t="str">
        <f>IFERROR(INDEX(CampTypes,MATCH(I633,CampList,0)),"Unattributed")</f>
        <v>New</v>
      </c>
      <c r="I633" t="inlineStr">
        <is>
          <t>ABO | Natuf | Leads | Unit Franchise | India | Oct26 | V1</t>
        </is>
      </c>
      <c r="J633" t="inlineStr">
        <is>
          <t>ABO | Natuf | Leads | Unit Franchise | India | Oct26 | V1</t>
        </is>
      </c>
      <c r="K633" t="inlineStr">
        <is>
          <t>Direct (campaign tagged in CRM)</t>
        </is>
      </c>
      <c r="L633" t="inlineStr">
        <is>
          <t>Natuf | Business Owners | Tier1 + Growth Cities | Oct26 | V1</t>
        </is>
      </c>
      <c r="M633" t="inlineStr">
        <is>
          <t>Natuf | Business Owners | Tier1 + Growth Cities | Oct26 | V1</t>
        </is>
      </c>
      <c r="N633" t="inlineStr">
        <is>
          <t>Natuf | Reel | Brand Ambassador | Heard Of Owning A Cafe | V1</t>
        </is>
      </c>
      <c r="O633" t="inlineStr">
        <is>
          <t>In House Natuf</t>
        </is>
      </c>
      <c r="P633" t="inlineStr">
        <is>
          <t>Facebook</t>
        </is>
      </c>
      <c r="Q633" t="inlineStr">
        <is>
          <t>(Unassigned)</t>
        </is>
      </c>
      <c r="R633" t="inlineStr">
        <is>
          <t>Rahul</t>
        </is>
      </c>
      <c r="S633" t="inlineStr">
        <is>
          <t>-</t>
        </is>
      </c>
      <c r="T633" t="inlineStr">
        <is>
          <t>440010</t>
        </is>
      </c>
      <c r="U633" t="inlineStr">
        <is>
          <t xml:space="preserve"> </t>
        </is>
      </c>
      <c r="V633" t="n">
        <v>0</v>
      </c>
      <c r="W633" t="n">
        <v>0</v>
      </c>
      <c r="X633" t="inlineStr">
        <is>
          <t>XXXXXX9260</t>
        </is>
      </c>
      <c r="Y633" s="72" t="n">
        <v>46326.52037037037</v>
      </c>
    </row>
    <row r="634">
      <c r="A634" s="39" t="inlineStr">
        <is>
          <t>6adf7eee344f6a67febaaac6</t>
        </is>
      </c>
      <c r="B634" s="72" t="n">
        <v>46321.91340277778</v>
      </c>
      <c r="C634" s="70" t="n">
        <v>46321</v>
      </c>
      <c r="D634" t="inlineStr">
        <is>
          <t>2026-10</t>
        </is>
      </c>
      <c r="E634" t="inlineStr">
        <is>
          <t>Wk of 2026-10-26</t>
        </is>
      </c>
      <c r="F634" t="inlineStr">
        <is>
          <t>Lost</t>
        </is>
      </c>
      <c r="G634" s="39" t="str">
        <f>IF(ISNUMBER(MATCH(F634,QualityStatuses,0)),"Quality Lead","Non-Quality Lead")</f>
        <v>Non-Quality Lead</v>
      </c>
      <c r="H634" s="39" t="str">
        <f>IFERROR(INDEX(CampTypes,MATCH(I634,CampList,0)),"Unattributed")</f>
        <v>New</v>
      </c>
      <c r="I634" t="inlineStr">
        <is>
          <t>ABO | Natuf | Leads | Unit Franchise | India | Oct26 | V1</t>
        </is>
      </c>
      <c r="J634" t="inlineStr">
        <is>
          <t>ABO | Natuf | Leads | Unit Franchise | India | Oct26 | V1</t>
        </is>
      </c>
      <c r="K634" t="inlineStr">
        <is>
          <t>Direct (campaign tagged in CRM)</t>
        </is>
      </c>
      <c r="L634" t="inlineStr">
        <is>
          <t>Natuf | Investors | Tier1 + Growth Cities | Oct26 | V1</t>
        </is>
      </c>
      <c r="M634" t="inlineStr">
        <is>
          <t>Natuf | Investors | Tier1 + Growth Cities | Oct26 | V1</t>
        </is>
      </c>
      <c r="N634" t="inlineStr">
        <is>
          <t>Natuf | Reel | Brand Ambassador | Heard Of Owning A Cafe | V1</t>
        </is>
      </c>
      <c r="O634" t="inlineStr">
        <is>
          <t>In House Natuf</t>
        </is>
      </c>
      <c r="P634" t="inlineStr">
        <is>
          <t>Facebook</t>
        </is>
      </c>
      <c r="Q634" t="inlineStr">
        <is>
          <t>Vikas Pathak</t>
        </is>
      </c>
      <c r="R634" t="inlineStr">
        <is>
          <t>Hriday Jindal</t>
        </is>
      </c>
      <c r="S634" t="inlineStr">
        <is>
          <t>Invalid Data</t>
        </is>
      </c>
      <c r="T634" t="inlineStr">
        <is>
          <t>Rewa</t>
        </is>
      </c>
      <c r="U634" t="inlineStr">
        <is>
          <t xml:space="preserve"> </t>
        </is>
      </c>
      <c r="V634" t="n">
        <v>2</v>
      </c>
      <c r="W634" t="n">
        <v>0</v>
      </c>
      <c r="X634" t="inlineStr">
        <is>
          <t>XXXXXX3766</t>
        </is>
      </c>
      <c r="Y634" s="72" t="n">
        <v>46326.52037037037</v>
      </c>
    </row>
    <row r="635">
      <c r="A635" s="39" t="inlineStr">
        <is>
          <t>6adf7dc35dc6d411b36a558b</t>
        </is>
      </c>
      <c r="B635" s="72" t="n">
        <v>46321.90994212963</v>
      </c>
      <c r="C635" s="70" t="n">
        <v>46321</v>
      </c>
      <c r="D635" t="inlineStr">
        <is>
          <t>2026-10</t>
        </is>
      </c>
      <c r="E635" t="inlineStr">
        <is>
          <t>Wk of 2026-10-26</t>
        </is>
      </c>
      <c r="F635" t="inlineStr">
        <is>
          <t>Connected</t>
        </is>
      </c>
      <c r="G635" s="39" t="str">
        <f>IF(ISNUMBER(MATCH(F635,QualityStatuses,0)),"Quality Lead","Non-Quality Lead")</f>
        <v>Non-Quality Lead</v>
      </c>
      <c r="H635" s="39" t="str">
        <f>IFERROR(INDEX(CampTypes,MATCH(I635,CampList,0)),"Unattributed")</f>
        <v>New</v>
      </c>
      <c r="I635" t="inlineStr">
        <is>
          <t>ABO | Natuf | Leads | Unit Franchise | India | Oct26 | V1</t>
        </is>
      </c>
      <c r="J635" t="inlineStr">
        <is>
          <t>ABO | Natuf | Leads | Unit Franchise | India | Oct26 | V1</t>
        </is>
      </c>
      <c r="K635" t="inlineStr">
        <is>
          <t>Direct (campaign tagged in CRM)</t>
        </is>
      </c>
      <c r="L635" t="inlineStr">
        <is>
          <t>Natuf | Investors | Tier1 + Growth Cities | Oct26 | V1</t>
        </is>
      </c>
      <c r="M635" t="inlineStr">
        <is>
          <t>Natuf | Investors | Tier1 + Growth Cities | Oct26 | V1</t>
        </is>
      </c>
      <c r="N635" t="inlineStr">
        <is>
          <t>Natuf | Reel | Brand Ambassador | Heard Of Owning A Cafe | V1</t>
        </is>
      </c>
      <c r="O635" t="inlineStr">
        <is>
          <t>In House Natuf</t>
        </is>
      </c>
      <c r="P635" t="inlineStr">
        <is>
          <t>Facebook</t>
        </is>
      </c>
      <c r="Q635" t="inlineStr">
        <is>
          <t>Omkar Navge</t>
        </is>
      </c>
      <c r="R635" t="inlineStr">
        <is>
          <t>Somya</t>
        </is>
      </c>
      <c r="S635" t="inlineStr">
        <is>
          <t>-</t>
        </is>
      </c>
      <c r="T635" t="inlineStr">
        <is>
          <t>Sakleshpur</t>
        </is>
      </c>
      <c r="U635" t="inlineStr">
        <is>
          <t xml:space="preserve"> </t>
        </is>
      </c>
      <c r="V635" t="n">
        <v>2</v>
      </c>
      <c r="W635" t="n">
        <v>1</v>
      </c>
      <c r="X635" t="inlineStr">
        <is>
          <t>XXXXXX5992</t>
        </is>
      </c>
      <c r="Y635" s="72" t="n">
        <v>46326.52037037037</v>
      </c>
    </row>
    <row r="636">
      <c r="A636" s="39" t="inlineStr">
        <is>
          <t>6adf79a40809a14ed5b64ee0</t>
        </is>
      </c>
      <c r="B636" s="72" t="n">
        <v>46321.89773148148</v>
      </c>
      <c r="C636" s="70" t="n">
        <v>46321</v>
      </c>
      <c r="D636" t="inlineStr">
        <is>
          <t>2026-10</t>
        </is>
      </c>
      <c r="E636" t="inlineStr">
        <is>
          <t>Wk of 2026-10-26</t>
        </is>
      </c>
      <c r="F636" t="inlineStr">
        <is>
          <t>Attempt 1</t>
        </is>
      </c>
      <c r="G636" s="39" t="str">
        <f>IF(ISNUMBER(MATCH(F636,QualityStatuses,0)),"Quality Lead","Non-Quality Lead")</f>
        <v>Non-Quality Lead</v>
      </c>
      <c r="H636" s="39" t="str">
        <f>IFERROR(INDEX(CampTypes,MATCH(I636,CampList,0)),"Unattributed")</f>
        <v>New</v>
      </c>
      <c r="I636" t="inlineStr">
        <is>
          <t>ABO | Natuf | Leads | Unit Franchise | India | Oct26 | V1</t>
        </is>
      </c>
      <c r="J636" t="inlineStr">
        <is>
          <t>ABO | Natuf | Leads | Unit Franchise | India | Oct26 | V1</t>
        </is>
      </c>
      <c r="K636" t="inlineStr">
        <is>
          <t>Direct (campaign tagged in CRM)</t>
        </is>
      </c>
      <c r="L636" t="inlineStr">
        <is>
          <t>Natuf | LAL 1% | India | Jul26 | V1</t>
        </is>
      </c>
      <c r="M636" t="inlineStr">
        <is>
          <t>Natuf | LAL 1% | India | Jul26 | V1</t>
        </is>
      </c>
      <c r="N636" t="inlineStr">
        <is>
          <t>Natuf | Reel | Brand Ambassador | Heard Of Owning A Cafe | V1</t>
        </is>
      </c>
      <c r="O636" t="inlineStr">
        <is>
          <t>In House Natuf</t>
        </is>
      </c>
      <c r="P636" t="inlineStr">
        <is>
          <t>Facebook</t>
        </is>
      </c>
      <c r="Q636" t="inlineStr">
        <is>
          <t>Omkar Navge</t>
        </is>
      </c>
      <c r="R636" t="inlineStr">
        <is>
          <t>Jasmine</t>
        </is>
      </c>
      <c r="S636" t="inlineStr">
        <is>
          <t>-</t>
        </is>
      </c>
      <c r="T636" t="inlineStr">
        <is>
          <t>Indore</t>
        </is>
      </c>
      <c r="U636" t="inlineStr">
        <is>
          <t xml:space="preserve"> </t>
        </is>
      </c>
      <c r="V636" t="n">
        <v>1</v>
      </c>
      <c r="W636" t="n">
        <v>0</v>
      </c>
      <c r="X636" t="inlineStr">
        <is>
          <t>XXXXXX2111</t>
        </is>
      </c>
      <c r="Y636" s="72" t="n">
        <v>46326.52037037037</v>
      </c>
    </row>
    <row r="637">
      <c r="A637" s="39" t="inlineStr">
        <is>
          <t>6adf78295ac7994599d220f9</t>
        </is>
      </c>
      <c r="B637" s="72" t="n">
        <v>46321.89334490741</v>
      </c>
      <c r="C637" s="70" t="n">
        <v>46321</v>
      </c>
      <c r="D637" t="inlineStr">
        <is>
          <t>2026-10</t>
        </is>
      </c>
      <c r="E637" t="inlineStr">
        <is>
          <t>Wk of 2026-10-26</t>
        </is>
      </c>
      <c r="F637" t="inlineStr">
        <is>
          <t>New Lead</t>
        </is>
      </c>
      <c r="G637" s="39" t="str">
        <f>IF(ISNUMBER(MATCH(F637,QualityStatuses,0)),"Quality Lead","Non-Quality Lead")</f>
        <v>Non-Quality Lead</v>
      </c>
      <c r="H637" s="39" t="str">
        <f>IFERROR(INDEX(CampTypes,MATCH(I637,CampList,0)),"Unattributed")</f>
        <v>New</v>
      </c>
      <c r="I637" t="inlineStr">
        <is>
          <t>ABO | Natuf | Leads | Unit Franchise | India | Oct26 | V1</t>
        </is>
      </c>
      <c r="J637" t="inlineStr">
        <is>
          <t>ABO | Natuf | Leads | Unit Franchise | India | Oct26 | V1</t>
        </is>
      </c>
      <c r="K637" t="inlineStr">
        <is>
          <t>Direct (campaign tagged in CRM)</t>
        </is>
      </c>
      <c r="L637" t="inlineStr">
        <is>
          <t>Natuf | Business Owners | Tier1 + Growth Cities | Oct26 | V1</t>
        </is>
      </c>
      <c r="M637" t="inlineStr">
        <is>
          <t>Natuf | Business Owners | Tier1 + Growth Cities | Oct26 | V1</t>
        </is>
      </c>
      <c r="N637" t="inlineStr">
        <is>
          <t>Natuf | Reel | Brand Ambassador | Heard Of Owning A Cafe | V1</t>
        </is>
      </c>
      <c r="O637" t="inlineStr">
        <is>
          <t>In House Natuf</t>
        </is>
      </c>
      <c r="P637" t="inlineStr">
        <is>
          <t>Facebook</t>
        </is>
      </c>
      <c r="Q637" t="inlineStr">
        <is>
          <t>(Unassigned)</t>
        </is>
      </c>
      <c r="R637" t="inlineStr">
        <is>
          <t>Rahul</t>
        </is>
      </c>
      <c r="S637" t="inlineStr">
        <is>
          <t>-</t>
        </is>
      </c>
      <c r="T637" t="inlineStr">
        <is>
          <t>Hyderabad</t>
        </is>
      </c>
      <c r="U637" t="inlineStr">
        <is>
          <t xml:space="preserve"> </t>
        </is>
      </c>
      <c r="V637" t="n">
        <v>0</v>
      </c>
      <c r="W637" t="n">
        <v>0</v>
      </c>
      <c r="X637" t="inlineStr">
        <is>
          <t>XXXXXX0939</t>
        </is>
      </c>
      <c r="Y637" s="72" t="n">
        <v>46326.52037037037</v>
      </c>
    </row>
    <row r="638">
      <c r="A638" s="39" t="inlineStr">
        <is>
          <t>6adf77928f92f708dac825ee</t>
        </is>
      </c>
      <c r="B638" s="72" t="n">
        <v>46321.89159722222</v>
      </c>
      <c r="C638" s="70" t="n">
        <v>46321</v>
      </c>
      <c r="D638" t="inlineStr">
        <is>
          <t>2026-10</t>
        </is>
      </c>
      <c r="E638" t="inlineStr">
        <is>
          <t>Wk of 2026-10-26</t>
        </is>
      </c>
      <c r="F638" t="inlineStr">
        <is>
          <t>New Lead</t>
        </is>
      </c>
      <c r="G638" s="39" t="str">
        <f>IF(ISNUMBER(MATCH(F638,QualityStatuses,0)),"Quality Lead","Non-Quality Lead")</f>
        <v>Non-Quality Lead</v>
      </c>
      <c r="H638" s="39" t="str">
        <f>IFERROR(INDEX(CampTypes,MATCH(I638,CampList,0)),"Unattributed")</f>
        <v>New</v>
      </c>
      <c r="I638" t="inlineStr">
        <is>
          <t>ABO | Natuf | Leads | Master Franchise | India | Oct26 | V1</t>
        </is>
      </c>
      <c r="J638" t="inlineStr">
        <is>
          <t>ABO | Natuf | Leads | Master Franchise | India | Oct26 | V1</t>
        </is>
      </c>
      <c r="K638" t="inlineStr">
        <is>
          <t>Direct (campaign tagged in CRM)</t>
        </is>
      </c>
      <c r="L638" t="inlineStr">
        <is>
          <t>Natuf | Broad | Tier1 + Growth Cities | Oct26 | V1</t>
        </is>
      </c>
      <c r="M638" t="inlineStr">
        <is>
          <t>Natuf | Broad | Tier1 + Growth Cities | Oct26 | V1</t>
        </is>
      </c>
      <c r="N638" t="inlineStr">
        <is>
          <t>Natuf | Static | Become A Levantine Food | V1</t>
        </is>
      </c>
      <c r="O638" t="inlineStr">
        <is>
          <t>Natuf_MF</t>
        </is>
      </c>
      <c r="P638" t="inlineStr">
        <is>
          <t>Facebook</t>
        </is>
      </c>
      <c r="Q638" t="inlineStr">
        <is>
          <t>(Unassigned)</t>
        </is>
      </c>
      <c r="R638" t="inlineStr">
        <is>
          <t>Rahul</t>
        </is>
      </c>
      <c r="S638" t="inlineStr">
        <is>
          <t>-</t>
        </is>
      </c>
      <c r="T638" t="inlineStr">
        <is>
          <t>Mindset@20</t>
        </is>
      </c>
      <c r="U638" t="inlineStr">
        <is>
          <t xml:space="preserve"> </t>
        </is>
      </c>
      <c r="V638" t="n">
        <v>0</v>
      </c>
      <c r="W638" t="n">
        <v>0</v>
      </c>
      <c r="X638" t="inlineStr">
        <is>
          <t>XXXXXX2014</t>
        </is>
      </c>
      <c r="Y638" s="72" t="n">
        <v>46326.52037037037</v>
      </c>
    </row>
    <row r="639">
      <c r="A639" s="39" t="inlineStr">
        <is>
          <t>6adf761d6181b9c09fc1536e</t>
        </is>
      </c>
      <c r="B639" s="72" t="n">
        <v>46321.88728009259</v>
      </c>
      <c r="C639" s="70" t="n">
        <v>46321</v>
      </c>
      <c r="D639" t="inlineStr">
        <is>
          <t>2026-10</t>
        </is>
      </c>
      <c r="E639" t="inlineStr">
        <is>
          <t>Wk of 2026-10-26</t>
        </is>
      </c>
      <c r="F639" t="inlineStr">
        <is>
          <t>Details Shared</t>
        </is>
      </c>
      <c r="G639" s="39" t="str">
        <f>IF(ISNUMBER(MATCH(F639,QualityStatuses,0)),"Quality Lead","Non-Quality Lead")</f>
        <v>Quality Lead</v>
      </c>
      <c r="H639" s="39" t="str">
        <f>IFERROR(INDEX(CampTypes,MATCH(I639,CampList,0)),"Unattributed")</f>
        <v>New</v>
      </c>
      <c r="I639" t="inlineStr">
        <is>
          <t>ABO | Natuf | Leads | Unit Franchise | India | Oct26 | V1</t>
        </is>
      </c>
      <c r="J639" t="inlineStr">
        <is>
          <t>ABO | Natuf | Leads | Unit Franchise | India | Oct26 | V1</t>
        </is>
      </c>
      <c r="K639" t="inlineStr">
        <is>
          <t>Direct (campaign tagged in CRM)</t>
        </is>
      </c>
      <c r="L639" t="inlineStr">
        <is>
          <t>Natuf | LAL 1% | India | Jul26 | V1</t>
        </is>
      </c>
      <c r="M639" t="inlineStr">
        <is>
          <t>Natuf | LAL 1% | India | Jul26 | V1</t>
        </is>
      </c>
      <c r="N639" t="inlineStr">
        <is>
          <t>Natuf | Reel | Brand Ambassador | Heard Of Owning A Cafe | V1</t>
        </is>
      </c>
      <c r="O639" t="inlineStr">
        <is>
          <t>In House Natuf</t>
        </is>
      </c>
      <c r="P639" t="inlineStr">
        <is>
          <t>Facebook</t>
        </is>
      </c>
      <c r="Q639" t="inlineStr">
        <is>
          <t>Vikas Pathak</t>
        </is>
      </c>
      <c r="R639" t="inlineStr">
        <is>
          <t xml:space="preserve">Karan </t>
        </is>
      </c>
      <c r="S639" t="inlineStr">
        <is>
          <t>-</t>
        </is>
      </c>
      <c r="T639" t="inlineStr">
        <is>
          <t>Srinagar</t>
        </is>
      </c>
      <c r="U639" t="inlineStr">
        <is>
          <t xml:space="preserve"> </t>
        </is>
      </c>
      <c r="V639" t="n">
        <v>3</v>
      </c>
      <c r="W639" t="n">
        <v>1</v>
      </c>
      <c r="X639" t="inlineStr">
        <is>
          <t>XXXXXX1506</t>
        </is>
      </c>
      <c r="Y639" s="72" t="n">
        <v>46326.52037037037</v>
      </c>
    </row>
    <row r="640">
      <c r="A640" s="39" t="inlineStr">
        <is>
          <t>6adf759d01a49fb55658166b</t>
        </is>
      </c>
      <c r="B640" s="72" t="n">
        <v>46321.88579861111</v>
      </c>
      <c r="C640" s="70" t="n">
        <v>46321</v>
      </c>
      <c r="D640" t="inlineStr">
        <is>
          <t>2026-10</t>
        </is>
      </c>
      <c r="E640" t="inlineStr">
        <is>
          <t>Wk of 2026-10-26</t>
        </is>
      </c>
      <c r="F640" t="inlineStr">
        <is>
          <t>Attempt 1</t>
        </is>
      </c>
      <c r="G640" s="39" t="str">
        <f>IF(ISNUMBER(MATCH(F640,QualityStatuses,0)),"Quality Lead","Non-Quality Lead")</f>
        <v>Non-Quality Lead</v>
      </c>
      <c r="H640" s="39" t="str">
        <f>IFERROR(INDEX(CampTypes,MATCH(I640,CampList,0)),"Unattributed")</f>
        <v>New</v>
      </c>
      <c r="I640" t="inlineStr">
        <is>
          <t>ABO | Natuf | Leads | Unit Franchise | India | Oct26 | V1</t>
        </is>
      </c>
      <c r="J640" t="inlineStr">
        <is>
          <t>ABO | Natuf | Leads | Unit Franchise | India | Oct26 | V1</t>
        </is>
      </c>
      <c r="K640" t="inlineStr">
        <is>
          <t>Direct (campaign tagged in CRM)</t>
        </is>
      </c>
      <c r="L640" t="inlineStr">
        <is>
          <t>Natuf | LAL 1% | India | Jul26 | V1</t>
        </is>
      </c>
      <c r="M640" t="inlineStr">
        <is>
          <t>Natuf | LAL 1% | India | Jul26 | V1</t>
        </is>
      </c>
      <c r="N640" t="inlineStr">
        <is>
          <t>Natuf | Reel | Brand Ambassador | Heard Of Owning A Cafe | V1</t>
        </is>
      </c>
      <c r="O640" t="inlineStr">
        <is>
          <t>In House Natuf</t>
        </is>
      </c>
      <c r="P640" t="inlineStr">
        <is>
          <t>Facebook</t>
        </is>
      </c>
      <c r="Q640" t="inlineStr">
        <is>
          <t>Omkar Navge</t>
        </is>
      </c>
      <c r="R640" t="inlineStr">
        <is>
          <t>Jasmine</t>
        </is>
      </c>
      <c r="S640" t="inlineStr">
        <is>
          <t>-</t>
        </is>
      </c>
      <c r="T640" t="inlineStr">
        <is>
          <t>Jalandhar</t>
        </is>
      </c>
      <c r="U640" t="inlineStr">
        <is>
          <t xml:space="preserve"> </t>
        </is>
      </c>
      <c r="V640" t="n">
        <v>2</v>
      </c>
      <c r="W640" t="n">
        <v>2</v>
      </c>
      <c r="X640" t="inlineStr">
        <is>
          <t>XXXXXX2573</t>
        </is>
      </c>
      <c r="Y640" s="72" t="n">
        <v>46326.52037037037</v>
      </c>
    </row>
    <row r="641">
      <c r="A641" s="39" t="inlineStr">
        <is>
          <t>6adf750205f72cc8e0ab28ac</t>
        </is>
      </c>
      <c r="B641" s="72" t="n">
        <v>46321.88400462963</v>
      </c>
      <c r="C641" s="70" t="n">
        <v>46321</v>
      </c>
      <c r="D641" t="inlineStr">
        <is>
          <t>2026-10</t>
        </is>
      </c>
      <c r="E641" t="inlineStr">
        <is>
          <t>Wk of 2026-10-26</t>
        </is>
      </c>
      <c r="F641" t="inlineStr">
        <is>
          <t>Connected</t>
        </is>
      </c>
      <c r="G641" s="39" t="str">
        <f>IF(ISNUMBER(MATCH(F641,QualityStatuses,0)),"Quality Lead","Non-Quality Lead")</f>
        <v>Non-Quality Lead</v>
      </c>
      <c r="H641" s="39" t="str">
        <f>IFERROR(INDEX(CampTypes,MATCH(I641,CampList,0)),"Unattributed")</f>
        <v>New</v>
      </c>
      <c r="I641" t="inlineStr">
        <is>
          <t>ABO | Natuf | Leads | Unit Franchise | India | Oct26 | V1</t>
        </is>
      </c>
      <c r="J641" t="inlineStr">
        <is>
          <t>ABO | Natuf | Leads | Unit Franchise | India | Oct26 | V1</t>
        </is>
      </c>
      <c r="K641" t="inlineStr">
        <is>
          <t>Direct (campaign tagged in CRM)</t>
        </is>
      </c>
      <c r="L641" t="inlineStr">
        <is>
          <t>Natuf | Investors | Tier1 + Growth Cities | Oct26 | V1</t>
        </is>
      </c>
      <c r="M641" t="inlineStr">
        <is>
          <t>Natuf | Investors | Tier1 + Growth Cities | Oct26 | V1</t>
        </is>
      </c>
      <c r="N641" t="inlineStr">
        <is>
          <t>Natuf | Reel | Brand Ambassador | Heard Of Owning A Cafe | V1</t>
        </is>
      </c>
      <c r="O641" t="inlineStr">
        <is>
          <t>In House Natuf</t>
        </is>
      </c>
      <c r="P641" t="inlineStr">
        <is>
          <t>Facebook</t>
        </is>
      </c>
      <c r="Q641" t="inlineStr">
        <is>
          <t>Vikas Pathak</t>
        </is>
      </c>
      <c r="R641" t="inlineStr">
        <is>
          <t>Anish kaundal</t>
        </is>
      </c>
      <c r="S641" t="inlineStr">
        <is>
          <t>-</t>
        </is>
      </c>
      <c r="T641" t="inlineStr">
        <is>
          <t>Patna</t>
        </is>
      </c>
      <c r="U641" t="inlineStr">
        <is>
          <t xml:space="preserve"> </t>
        </is>
      </c>
      <c r="V641" t="n">
        <v>2</v>
      </c>
      <c r="W641" t="n">
        <v>2</v>
      </c>
      <c r="X641" t="inlineStr">
        <is>
          <t>XXXXXX2527</t>
        </is>
      </c>
      <c r="Y641" s="72" t="n">
        <v>46326.52037037037</v>
      </c>
    </row>
    <row r="642">
      <c r="A642" s="39" t="inlineStr">
        <is>
          <t>6adf72e668b7964802ec1b1e</t>
        </is>
      </c>
      <c r="B642" s="72" t="n">
        <v>46321.87775462963</v>
      </c>
      <c r="C642" s="70" t="n">
        <v>46321</v>
      </c>
      <c r="D642" t="inlineStr">
        <is>
          <t>2026-10</t>
        </is>
      </c>
      <c r="E642" t="inlineStr">
        <is>
          <t>Wk of 2026-10-26</t>
        </is>
      </c>
      <c r="F642" t="inlineStr">
        <is>
          <t>New Lead</t>
        </is>
      </c>
      <c r="G642" s="39" t="str">
        <f>IF(ISNUMBER(MATCH(F642,QualityStatuses,0)),"Quality Lead","Non-Quality Lead")</f>
        <v>Non-Quality Lead</v>
      </c>
      <c r="H642" s="39" t="str">
        <f>IFERROR(INDEX(CampTypes,MATCH(I642,CampList,0)),"Unattributed")</f>
        <v>New</v>
      </c>
      <c r="I642" t="inlineStr">
        <is>
          <t>ABO | Natuf | Leads | Unit Franchise | India | Oct26 | V1</t>
        </is>
      </c>
      <c r="J642" t="inlineStr">
        <is>
          <t>ABO | Natuf | Leads | Unit Franchise | India | Oct26 | V1</t>
        </is>
      </c>
      <c r="K642" t="inlineStr">
        <is>
          <t>Direct (campaign tagged in CRM)</t>
        </is>
      </c>
      <c r="L642" t="inlineStr">
        <is>
          <t>Natuf | Investors | Tier1 + Growth Cities | Oct26 | V1</t>
        </is>
      </c>
      <c r="M642" t="inlineStr">
        <is>
          <t>Natuf | Investors | Tier1 + Growth Cities | Oct26 | V1</t>
        </is>
      </c>
      <c r="N642" t="inlineStr">
        <is>
          <t>Natuf | Reel | Brand Ambassador | Heard Of Owning A Cafe | V1</t>
        </is>
      </c>
      <c r="O642" t="inlineStr">
        <is>
          <t>In House Natuf</t>
        </is>
      </c>
      <c r="P642" t="inlineStr">
        <is>
          <t>Facebook</t>
        </is>
      </c>
      <c r="Q642" t="inlineStr">
        <is>
          <t>Omkar Navge</t>
        </is>
      </c>
      <c r="R642" t="inlineStr">
        <is>
          <t>Jasmine</t>
        </is>
      </c>
      <c r="S642" t="inlineStr">
        <is>
          <t>-</t>
        </is>
      </c>
      <c r="T642" t="inlineStr">
        <is>
          <t>Shirdi</t>
        </is>
      </c>
      <c r="U642" t="inlineStr">
        <is>
          <t xml:space="preserve"> </t>
        </is>
      </c>
      <c r="V642" t="n">
        <v>1</v>
      </c>
      <c r="W642" t="n">
        <v>1</v>
      </c>
      <c r="X642" t="inlineStr">
        <is>
          <t>XXXXXX8138</t>
        </is>
      </c>
      <c r="Y642" s="72" t="n">
        <v>46326.52037037037</v>
      </c>
    </row>
    <row r="643">
      <c r="A643" s="39" t="inlineStr">
        <is>
          <t>6adf71ded1617b6cad7a7193</t>
        </is>
      </c>
      <c r="B643" s="72" t="n">
        <v>46321.87469907408</v>
      </c>
      <c r="C643" s="70" t="n">
        <v>46321</v>
      </c>
      <c r="D643" t="inlineStr">
        <is>
          <t>2026-10</t>
        </is>
      </c>
      <c r="E643" t="inlineStr">
        <is>
          <t>Wk of 2026-10-26</t>
        </is>
      </c>
      <c r="F643" t="inlineStr">
        <is>
          <t>New Lead</t>
        </is>
      </c>
      <c r="G643" s="39" t="str">
        <f>IF(ISNUMBER(MATCH(F643,QualityStatuses,0)),"Quality Lead","Non-Quality Lead")</f>
        <v>Non-Quality Lead</v>
      </c>
      <c r="H643" s="39" t="str">
        <f>IFERROR(INDEX(CampTypes,MATCH(I643,CampList,0)),"Unattributed")</f>
        <v>New</v>
      </c>
      <c r="I643" t="inlineStr">
        <is>
          <t>ABO | Natuf | Leads | Unit Franchise | India | Oct26 | V1</t>
        </is>
      </c>
      <c r="J643" t="inlineStr">
        <is>
          <t>ABO | Natuf | Leads | Unit Franchise | India | Oct26 | V1</t>
        </is>
      </c>
      <c r="K643" t="inlineStr">
        <is>
          <t>Direct (campaign tagged in CRM)</t>
        </is>
      </c>
      <c r="L643" t="inlineStr">
        <is>
          <t>Natuf | Business Owners | Tier1 + Growth Cities | Oct26 | V1</t>
        </is>
      </c>
      <c r="M643" t="inlineStr">
        <is>
          <t>Natuf | Business Owners | Tier1 + Growth Cities | Oct26 | V1</t>
        </is>
      </c>
      <c r="N643" t="inlineStr">
        <is>
          <t>Natuf | Reel | Brand Ambassador | Heard Of Owning A Cafe | V1</t>
        </is>
      </c>
      <c r="O643" t="inlineStr">
        <is>
          <t>In House Natuf</t>
        </is>
      </c>
      <c r="P643" t="inlineStr">
        <is>
          <t>Facebook</t>
        </is>
      </c>
      <c r="Q643" t="inlineStr">
        <is>
          <t>(Unassigned)</t>
        </is>
      </c>
      <c r="R643" t="inlineStr">
        <is>
          <t>Rahul</t>
        </is>
      </c>
      <c r="S643" t="inlineStr">
        <is>
          <t>-</t>
        </is>
      </c>
      <c r="T643" t="inlineStr">
        <is>
          <t>Kalyan</t>
        </is>
      </c>
      <c r="U643" t="inlineStr">
        <is>
          <t xml:space="preserve"> </t>
        </is>
      </c>
      <c r="V643" t="n">
        <v>0</v>
      </c>
      <c r="W643" t="n">
        <v>0</v>
      </c>
      <c r="X643" t="inlineStr">
        <is>
          <t>XXXXXX3050</t>
        </is>
      </c>
      <c r="Y643" s="72" t="n">
        <v>46326.52037037037</v>
      </c>
    </row>
    <row r="644">
      <c r="A644" s="39" t="inlineStr">
        <is>
          <t>6adf7169d786156c4ddddc59</t>
        </is>
      </c>
      <c r="B644" s="72" t="n">
        <v>46321.87334490741</v>
      </c>
      <c r="C644" s="70" t="n">
        <v>46321</v>
      </c>
      <c r="D644" t="inlineStr">
        <is>
          <t>2026-10</t>
        </is>
      </c>
      <c r="E644" t="inlineStr">
        <is>
          <t>Wk of 2026-10-26</t>
        </is>
      </c>
      <c r="F644" t="inlineStr">
        <is>
          <t>Attempt 1</t>
        </is>
      </c>
      <c r="G644" s="39" t="str">
        <f>IF(ISNUMBER(MATCH(F644,QualityStatuses,0)),"Quality Lead","Non-Quality Lead")</f>
        <v>Non-Quality Lead</v>
      </c>
      <c r="H644" s="39" t="str">
        <f>IFERROR(INDEX(CampTypes,MATCH(I644,CampList,0)),"Unattributed")</f>
        <v>New</v>
      </c>
      <c r="I644" t="inlineStr">
        <is>
          <t>ABO | Natuf | Leads | Unit Franchise | India | Oct26 | V1</t>
        </is>
      </c>
      <c r="J644" t="inlineStr">
        <is>
          <t>ABO | Natuf | Leads | Unit Franchise | India | Oct26 | V1</t>
        </is>
      </c>
      <c r="K644" t="inlineStr">
        <is>
          <t>Direct (campaign tagged in CRM)</t>
        </is>
      </c>
      <c r="L644" t="inlineStr">
        <is>
          <t>Natuf | LAL 1% | India | Jul26 | V1</t>
        </is>
      </c>
      <c r="M644" t="inlineStr">
        <is>
          <t>Natuf | LAL 1% | India | Jul26 | V1</t>
        </is>
      </c>
      <c r="N644" t="inlineStr">
        <is>
          <t>Natuf | Reel | Brand Ambassador | Heard Of Owning A Cafe | V1</t>
        </is>
      </c>
      <c r="O644" t="inlineStr">
        <is>
          <t>In House Natuf</t>
        </is>
      </c>
      <c r="P644" t="inlineStr">
        <is>
          <t>Facebook</t>
        </is>
      </c>
      <c r="Q644" t="inlineStr">
        <is>
          <t>Omkar Navge</t>
        </is>
      </c>
      <c r="R644" t="inlineStr">
        <is>
          <t>Somya</t>
        </is>
      </c>
      <c r="S644" t="inlineStr">
        <is>
          <t>-</t>
        </is>
      </c>
      <c r="T644" t="inlineStr">
        <is>
          <t>Kottayam</t>
        </is>
      </c>
      <c r="U644" t="inlineStr">
        <is>
          <t xml:space="preserve"> </t>
        </is>
      </c>
      <c r="V644" t="n">
        <v>2</v>
      </c>
      <c r="W644" t="n">
        <v>0</v>
      </c>
      <c r="X644" t="inlineStr">
        <is>
          <t>XXXXXX0711</t>
        </is>
      </c>
      <c r="Y644" s="72" t="n">
        <v>46326.52037037037</v>
      </c>
    </row>
    <row r="645">
      <c r="A645" s="39" t="inlineStr">
        <is>
          <t>6adf71519f6a28a61d5b64e9</t>
        </is>
      </c>
      <c r="B645" s="72" t="n">
        <v>46321.87306712963</v>
      </c>
      <c r="C645" s="70" t="n">
        <v>46321</v>
      </c>
      <c r="D645" t="inlineStr">
        <is>
          <t>2026-10</t>
        </is>
      </c>
      <c r="E645" t="inlineStr">
        <is>
          <t>Wk of 2026-10-26</t>
        </is>
      </c>
      <c r="F645" t="inlineStr">
        <is>
          <t>New Lead</t>
        </is>
      </c>
      <c r="G645" s="39" t="str">
        <f>IF(ISNUMBER(MATCH(F645,QualityStatuses,0)),"Quality Lead","Non-Quality Lead")</f>
        <v>Non-Quality Lead</v>
      </c>
      <c r="H645" s="39" t="str">
        <f>IFERROR(INDEX(CampTypes,MATCH(I645,CampList,0)),"Unattributed")</f>
        <v>New</v>
      </c>
      <c r="I645" t="inlineStr">
        <is>
          <t>ABO | Natuf | Leads | Unit Franchise | India | Oct26 | V1</t>
        </is>
      </c>
      <c r="J645" t="inlineStr">
        <is>
          <t>ABO | Natuf | Leads | Unit Franchise | India | Oct26 | V1</t>
        </is>
      </c>
      <c r="K645" t="inlineStr">
        <is>
          <t>Direct (campaign tagged in CRM)</t>
        </is>
      </c>
      <c r="L645" t="inlineStr">
        <is>
          <t>Natuf | Broad | Tier1 + Growth Cities | Oct26 | V1</t>
        </is>
      </c>
      <c r="M645" t="inlineStr">
        <is>
          <t>Natuf | Broad | Tier1 + Growth Cities | Oct26 | V1</t>
        </is>
      </c>
      <c r="N645" t="inlineStr">
        <is>
          <t>Natuf | Reel | Brand Ambassador | Heard Of Owning A Cafe | V1</t>
        </is>
      </c>
      <c r="O645" t="inlineStr">
        <is>
          <t>In House Natuf</t>
        </is>
      </c>
      <c r="P645" t="inlineStr">
        <is>
          <t>Facebook</t>
        </is>
      </c>
      <c r="Q645" t="inlineStr">
        <is>
          <t>(Unassigned)</t>
        </is>
      </c>
      <c r="R645" t="inlineStr">
        <is>
          <t>Rahul</t>
        </is>
      </c>
      <c r="S645" t="inlineStr">
        <is>
          <t>-</t>
        </is>
      </c>
      <c r="T645" t="inlineStr">
        <is>
          <t>Bangalore</t>
        </is>
      </c>
      <c r="U645" t="inlineStr">
        <is>
          <t xml:space="preserve"> </t>
        </is>
      </c>
      <c r="V645" t="n">
        <v>0</v>
      </c>
      <c r="W645" t="n">
        <v>0</v>
      </c>
      <c r="X645" t="inlineStr">
        <is>
          <t>XXXXXX3783</t>
        </is>
      </c>
      <c r="Y645" s="72" t="n">
        <v>46326.52037037037</v>
      </c>
    </row>
    <row r="646">
      <c r="A646" s="39" t="inlineStr">
        <is>
          <t>6adf711cd09fee869d8865c2</t>
        </is>
      </c>
      <c r="B646" s="72" t="n">
        <v>46321.87245370371</v>
      </c>
      <c r="C646" s="70" t="n">
        <v>46321</v>
      </c>
      <c r="D646" t="inlineStr">
        <is>
          <t>2026-10</t>
        </is>
      </c>
      <c r="E646" t="inlineStr">
        <is>
          <t>Wk of 2026-10-26</t>
        </is>
      </c>
      <c r="F646" t="inlineStr">
        <is>
          <t>Attempt 1</t>
        </is>
      </c>
      <c r="G646" s="39" t="str">
        <f>IF(ISNUMBER(MATCH(F646,QualityStatuses,0)),"Quality Lead","Non-Quality Lead")</f>
        <v>Non-Quality Lead</v>
      </c>
      <c r="H646" s="39" t="str">
        <f>IFERROR(INDEX(CampTypes,MATCH(I646,CampList,0)),"Unattributed")</f>
        <v>New</v>
      </c>
      <c r="I646" t="inlineStr">
        <is>
          <t>ABO | Natuf | Leads | Unit Franchise | India | Oct26 | V1</t>
        </is>
      </c>
      <c r="J646" t="inlineStr">
        <is>
          <t>ABO | Natuf | Leads | Unit Franchise | India | Oct26 | V1</t>
        </is>
      </c>
      <c r="K646" t="inlineStr">
        <is>
          <t>Direct (campaign tagged in CRM)</t>
        </is>
      </c>
      <c r="L646" t="inlineStr">
        <is>
          <t>Natuf | LAL 1% | India | Jul26 | V1</t>
        </is>
      </c>
      <c r="M646" t="inlineStr">
        <is>
          <t>Natuf | LAL 1% | India | Jul26 | V1</t>
        </is>
      </c>
      <c r="N646" t="inlineStr">
        <is>
          <t>Natuf | Reel | Brand Ambassador | Heard Of Owning A Cafe | V1</t>
        </is>
      </c>
      <c r="O646" t="inlineStr">
        <is>
          <t>In House Natuf</t>
        </is>
      </c>
      <c r="P646" t="inlineStr">
        <is>
          <t>Facebook</t>
        </is>
      </c>
      <c r="Q646" t="inlineStr">
        <is>
          <t>Omkar Navge</t>
        </is>
      </c>
      <c r="R646" t="inlineStr">
        <is>
          <t>Jasmine</t>
        </is>
      </c>
      <c r="S646" t="inlineStr">
        <is>
          <t>-</t>
        </is>
      </c>
      <c r="T646" t="inlineStr">
        <is>
          <t>Gauhati</t>
        </is>
      </c>
      <c r="U646" t="inlineStr">
        <is>
          <t xml:space="preserve"> </t>
        </is>
      </c>
      <c r="V646" t="n">
        <v>1</v>
      </c>
      <c r="W646" t="n">
        <v>0</v>
      </c>
      <c r="X646" t="inlineStr">
        <is>
          <t>XXXXXX3259</t>
        </is>
      </c>
      <c r="Y646" s="72" t="n">
        <v>46326.52037037037</v>
      </c>
    </row>
    <row r="647">
      <c r="A647" s="39" t="inlineStr">
        <is>
          <t>6adf71160c6b29db0154c6ab</t>
        </is>
      </c>
      <c r="B647" s="72" t="n">
        <v>46321.87238425926</v>
      </c>
      <c r="C647" s="70" t="n">
        <v>46321</v>
      </c>
      <c r="D647" t="inlineStr">
        <is>
          <t>2026-10</t>
        </is>
      </c>
      <c r="E647" t="inlineStr">
        <is>
          <t>Wk of 2026-10-26</t>
        </is>
      </c>
      <c r="F647" t="inlineStr">
        <is>
          <t>New Lead</t>
        </is>
      </c>
      <c r="G647" s="39" t="str">
        <f>IF(ISNUMBER(MATCH(F647,QualityStatuses,0)),"Quality Lead","Non-Quality Lead")</f>
        <v>Non-Quality Lead</v>
      </c>
      <c r="H647" s="39" t="str">
        <f>IFERROR(INDEX(CampTypes,MATCH(I647,CampList,0)),"Unattributed")</f>
        <v>New</v>
      </c>
      <c r="I647" t="inlineStr">
        <is>
          <t>ABO | Natuf | Leads | Master Franchise | India | Oct26 | V1</t>
        </is>
      </c>
      <c r="J647" t="inlineStr">
        <is>
          <t>ABO | Natuf | Leads | Master Franchise | India | Oct26 | V1</t>
        </is>
      </c>
      <c r="K647" t="inlineStr">
        <is>
          <t>Direct (campaign tagged in CRM)</t>
        </is>
      </c>
      <c r="L647" t="inlineStr">
        <is>
          <t>Natuf | Investors | Tier1 + Growth Cities | Oct26 | V1</t>
        </is>
      </c>
      <c r="M647" t="inlineStr">
        <is>
          <t>Natuf | Investors | Tier1 + Growth Cities | Oct26 | V1</t>
        </is>
      </c>
      <c r="N647" t="inlineStr">
        <is>
          <t>Natuf | Static | Become A Levantine Food | V1</t>
        </is>
      </c>
      <c r="O647" t="inlineStr">
        <is>
          <t>Natuf_MF</t>
        </is>
      </c>
      <c r="P647" t="inlineStr">
        <is>
          <t>Facebook</t>
        </is>
      </c>
      <c r="Q647" t="inlineStr">
        <is>
          <t>(Unassigned)</t>
        </is>
      </c>
      <c r="R647" t="inlineStr">
        <is>
          <t>Rahul</t>
        </is>
      </c>
      <c r="S647" t="inlineStr">
        <is>
          <t>-</t>
        </is>
      </c>
      <c r="T647" t="inlineStr">
        <is>
          <t>Old Bhopal</t>
        </is>
      </c>
      <c r="U647" t="inlineStr">
        <is>
          <t xml:space="preserve"> </t>
        </is>
      </c>
      <c r="V647" t="n">
        <v>0</v>
      </c>
      <c r="W647" t="n">
        <v>0</v>
      </c>
      <c r="X647" t="inlineStr">
        <is>
          <t>XXXXXX6521</t>
        </is>
      </c>
      <c r="Y647" s="72" t="n">
        <v>46326.52037037037</v>
      </c>
    </row>
    <row r="648">
      <c r="A648" s="39" t="inlineStr">
        <is>
          <t>6adf6f82a751678db6d9b267</t>
        </is>
      </c>
      <c r="B648" s="72" t="n">
        <v>46321.86770833333</v>
      </c>
      <c r="C648" s="70" t="n">
        <v>46321</v>
      </c>
      <c r="D648" t="inlineStr">
        <is>
          <t>2026-10</t>
        </is>
      </c>
      <c r="E648" t="inlineStr">
        <is>
          <t>Wk of 2026-10-26</t>
        </is>
      </c>
      <c r="F648" t="inlineStr">
        <is>
          <t>Attempt 1</t>
        </is>
      </c>
      <c r="G648" s="39" t="str">
        <f>IF(ISNUMBER(MATCH(F648,QualityStatuses,0)),"Quality Lead","Non-Quality Lead")</f>
        <v>Non-Quality Lead</v>
      </c>
      <c r="H648" s="39" t="str">
        <f>IFERROR(INDEX(CampTypes,MATCH(I648,CampList,0)),"Unattributed")</f>
        <v>New</v>
      </c>
      <c r="I648" t="inlineStr">
        <is>
          <t>ABO | Natuf | Leads | Unit Franchise | India | Oct26 | V1</t>
        </is>
      </c>
      <c r="J648" t="inlineStr">
        <is>
          <t>ABO | Natuf | Leads | Unit Franchise | India | Oct26 | V1</t>
        </is>
      </c>
      <c r="K648" t="inlineStr">
        <is>
          <t>Direct (campaign tagged in CRM)</t>
        </is>
      </c>
      <c r="L648" t="inlineStr">
        <is>
          <t>Natuf | Investors | Tier1 + Growth Cities | Oct26 | V1</t>
        </is>
      </c>
      <c r="M648" t="inlineStr">
        <is>
          <t>Natuf | Investors | Tier1 + Growth Cities | Oct26 | V1</t>
        </is>
      </c>
      <c r="N648" t="inlineStr">
        <is>
          <t>Natuf | Reel | Brand Ambassador | Heard Of Owning A Cafe | V1</t>
        </is>
      </c>
      <c r="O648" t="inlineStr">
        <is>
          <t>In House Natuf</t>
        </is>
      </c>
      <c r="P648" t="inlineStr">
        <is>
          <t>Facebook</t>
        </is>
      </c>
      <c r="Q648" t="inlineStr">
        <is>
          <t>Omkar Navge</t>
        </is>
      </c>
      <c r="R648" t="inlineStr">
        <is>
          <t>Jasmine</t>
        </is>
      </c>
      <c r="S648" t="inlineStr">
        <is>
          <t>-</t>
        </is>
      </c>
      <c r="T648" t="inlineStr">
        <is>
          <t>Mumbai</t>
        </is>
      </c>
      <c r="U648" t="inlineStr">
        <is>
          <t xml:space="preserve"> </t>
        </is>
      </c>
      <c r="V648" t="n">
        <v>1</v>
      </c>
      <c r="W648" t="n">
        <v>1</v>
      </c>
      <c r="X648" t="inlineStr">
        <is>
          <t>XXXXXX8186</t>
        </is>
      </c>
      <c r="Y648" s="72" t="n">
        <v>46326.52037037037</v>
      </c>
    </row>
    <row r="649">
      <c r="A649" s="39" t="inlineStr">
        <is>
          <t>6adf6eff93f51ec233896b1f</t>
        </is>
      </c>
      <c r="B649" s="72" t="n">
        <v>46321.86619212963</v>
      </c>
      <c r="C649" s="70" t="n">
        <v>46321</v>
      </c>
      <c r="D649" t="inlineStr">
        <is>
          <t>2026-10</t>
        </is>
      </c>
      <c r="E649" t="inlineStr">
        <is>
          <t>Wk of 2026-10-26</t>
        </is>
      </c>
      <c r="F649" t="inlineStr">
        <is>
          <t>New Lead</t>
        </is>
      </c>
      <c r="G649" s="39" t="str">
        <f>IF(ISNUMBER(MATCH(F649,QualityStatuses,0)),"Quality Lead","Non-Quality Lead")</f>
        <v>Non-Quality Lead</v>
      </c>
      <c r="H649" s="39" t="str">
        <f>IFERROR(INDEX(CampTypes,MATCH(I649,CampList,0)),"Unattributed")</f>
        <v>New</v>
      </c>
      <c r="I649" t="inlineStr">
        <is>
          <t>ABO | Natuf | Leads | Unit Franchise | India | Oct26 | V1</t>
        </is>
      </c>
      <c r="J649" t="inlineStr">
        <is>
          <t>ABO | Natuf | Leads | Unit Franchise | India | Oct26 | V1</t>
        </is>
      </c>
      <c r="K649" t="inlineStr">
        <is>
          <t>Direct (campaign tagged in CRM)</t>
        </is>
      </c>
      <c r="L649" t="inlineStr">
        <is>
          <t>Natuf | Broad | Tier1 + Growth Cities | Oct26 | V1</t>
        </is>
      </c>
      <c r="M649" t="inlineStr">
        <is>
          <t>Natuf | Broad | Tier1 + Growth Cities | Oct26 | V1</t>
        </is>
      </c>
      <c r="N649" t="inlineStr">
        <is>
          <t>Natuf | Reel | Brand Ambassador | Heard Of Owning A Cafe | V1</t>
        </is>
      </c>
      <c r="O649" t="inlineStr">
        <is>
          <t>In House Natuf</t>
        </is>
      </c>
      <c r="P649" t="inlineStr">
        <is>
          <t>Facebook</t>
        </is>
      </c>
      <c r="Q649" t="inlineStr">
        <is>
          <t>(Unassigned)</t>
        </is>
      </c>
      <c r="R649" t="inlineStr">
        <is>
          <t>Rahul</t>
        </is>
      </c>
      <c r="S649" t="inlineStr">
        <is>
          <t>-</t>
        </is>
      </c>
      <c r="T649" t="inlineStr">
        <is>
          <t>Lucknow</t>
        </is>
      </c>
      <c r="U649" t="inlineStr">
        <is>
          <t xml:space="preserve"> </t>
        </is>
      </c>
      <c r="V649" t="n">
        <v>0</v>
      </c>
      <c r="W649" t="n">
        <v>0</v>
      </c>
      <c r="X649" t="inlineStr">
        <is>
          <t>XXXXXX2781</t>
        </is>
      </c>
      <c r="Y649" s="72" t="n">
        <v>46326.52037037037</v>
      </c>
    </row>
    <row r="650">
      <c r="A650" s="39" t="inlineStr">
        <is>
          <t>6adf6dac97cc11e427359a18</t>
        </is>
      </c>
      <c r="B650" s="72" t="n">
        <v>46321.86226851852</v>
      </c>
      <c r="C650" s="70" t="n">
        <v>46321</v>
      </c>
      <c r="D650" t="inlineStr">
        <is>
          <t>2026-10</t>
        </is>
      </c>
      <c r="E650" t="inlineStr">
        <is>
          <t>Wk of 2026-10-26</t>
        </is>
      </c>
      <c r="F650" t="inlineStr">
        <is>
          <t>Details Shared</t>
        </is>
      </c>
      <c r="G650" s="39" t="str">
        <f>IF(ISNUMBER(MATCH(F650,QualityStatuses,0)),"Quality Lead","Non-Quality Lead")</f>
        <v>Quality Lead</v>
      </c>
      <c r="H650" s="39" t="str">
        <f>IFERROR(INDEX(CampTypes,MATCH(I650,CampList,0)),"Unattributed")</f>
        <v>New</v>
      </c>
      <c r="I650" t="inlineStr">
        <is>
          <t>ABO | Natuf | Leads | Unit Franchise | India | Oct26 | V1</t>
        </is>
      </c>
      <c r="J650" t="inlineStr">
        <is>
          <t>ABO | Natuf | Leads | Unit Franchise | India | Oct26 | V1</t>
        </is>
      </c>
      <c r="K650" t="inlineStr">
        <is>
          <t>Direct (campaign tagged in CRM)</t>
        </is>
      </c>
      <c r="L650" t="inlineStr">
        <is>
          <t>Natuf | Business Owners | Tier1 + Growth Cities | Oct26 | V1</t>
        </is>
      </c>
      <c r="M650" t="inlineStr">
        <is>
          <t>Natuf | Business Owners | Tier1 + Growth Cities | Oct26 | V1</t>
        </is>
      </c>
      <c r="N650" t="inlineStr">
        <is>
          <t>Natuf | Reel | Brand Ambassador | Heard Of Owning A Cafe | V1</t>
        </is>
      </c>
      <c r="O650" t="inlineStr">
        <is>
          <t>In House Natuf</t>
        </is>
      </c>
      <c r="P650" t="inlineStr">
        <is>
          <t>Facebook</t>
        </is>
      </c>
      <c r="Q650" t="inlineStr">
        <is>
          <t>Vikas Pathak</t>
        </is>
      </c>
      <c r="R650" t="inlineStr">
        <is>
          <t>Hriday Jindal</t>
        </is>
      </c>
      <c r="S650" t="inlineStr">
        <is>
          <t>-</t>
        </is>
      </c>
      <c r="T650" t="inlineStr">
        <is>
          <t>Delhi</t>
        </is>
      </c>
      <c r="U650" t="inlineStr">
        <is>
          <t xml:space="preserve"> </t>
        </is>
      </c>
      <c r="V650" t="n">
        <v>2</v>
      </c>
      <c r="W650" t="n">
        <v>2</v>
      </c>
      <c r="X650" t="inlineStr">
        <is>
          <t>XXXXXX2575</t>
        </is>
      </c>
      <c r="Y650" s="72" t="n">
        <v>46326.52037037037</v>
      </c>
    </row>
    <row r="651">
      <c r="A651" s="39" t="inlineStr">
        <is>
          <t>6adf6d8b0829eb8e3cce1127</t>
        </is>
      </c>
      <c r="B651" s="72" t="n">
        <v>46321.86188657407</v>
      </c>
      <c r="C651" s="70" t="n">
        <v>46321</v>
      </c>
      <c r="D651" t="inlineStr">
        <is>
          <t>2026-10</t>
        </is>
      </c>
      <c r="E651" t="inlineStr">
        <is>
          <t>Wk of 2026-10-26</t>
        </is>
      </c>
      <c r="F651" t="inlineStr">
        <is>
          <t>Details Shared</t>
        </is>
      </c>
      <c r="G651" s="39" t="str">
        <f>IF(ISNUMBER(MATCH(F651,QualityStatuses,0)),"Quality Lead","Non-Quality Lead")</f>
        <v>Quality Lead</v>
      </c>
      <c r="H651" s="39" t="str">
        <f>IFERROR(INDEX(CampTypes,MATCH(I651,CampList,0)),"Unattributed")</f>
        <v>New</v>
      </c>
      <c r="I651" t="inlineStr">
        <is>
          <t>ABO | Natuf | Leads | Unit Franchise | India | Oct26 | V1</t>
        </is>
      </c>
      <c r="J651" t="inlineStr">
        <is>
          <t>ABO | Natuf | Leads | Unit Franchise | India | Oct26 | V1</t>
        </is>
      </c>
      <c r="K651" t="inlineStr">
        <is>
          <t>Direct (campaign tagged in CRM)</t>
        </is>
      </c>
      <c r="L651" t="inlineStr">
        <is>
          <t>Natuf | Investors | Tier1 + Growth Cities | Oct26 | V1</t>
        </is>
      </c>
      <c r="M651" t="inlineStr">
        <is>
          <t>Natuf | Investors | Tier1 + Growth Cities | Oct26 | V1</t>
        </is>
      </c>
      <c r="N651" t="inlineStr">
        <is>
          <t>Natuf | Reel | Brand Ambassador | Heard Of Owning A Cafe | V1</t>
        </is>
      </c>
      <c r="O651" t="inlineStr">
        <is>
          <t>In House Natuf</t>
        </is>
      </c>
      <c r="P651" t="inlineStr">
        <is>
          <t>Facebook</t>
        </is>
      </c>
      <c r="Q651" t="inlineStr">
        <is>
          <t>Omkar Navge</t>
        </is>
      </c>
      <c r="R651" t="inlineStr">
        <is>
          <t>Somya</t>
        </is>
      </c>
      <c r="S651" t="inlineStr">
        <is>
          <t>-</t>
        </is>
      </c>
      <c r="T651" t="inlineStr">
        <is>
          <t>Hyderabad</t>
        </is>
      </c>
      <c r="U651" t="inlineStr">
        <is>
          <t xml:space="preserve"> </t>
        </is>
      </c>
      <c r="V651" t="n">
        <v>1</v>
      </c>
      <c r="W651" t="n">
        <v>1</v>
      </c>
      <c r="X651" t="inlineStr">
        <is>
          <t>XXXXXX2327</t>
        </is>
      </c>
      <c r="Y651" s="72" t="n">
        <v>46326.52037037037</v>
      </c>
    </row>
    <row r="652">
      <c r="A652" s="39" t="inlineStr">
        <is>
          <t>6adf6d20da1bd4bdccd47a33</t>
        </is>
      </c>
      <c r="B652" s="72" t="n">
        <v>46321.86064814815</v>
      </c>
      <c r="C652" s="70" t="n">
        <v>46321</v>
      </c>
      <c r="D652" t="inlineStr">
        <is>
          <t>2026-10</t>
        </is>
      </c>
      <c r="E652" t="inlineStr">
        <is>
          <t>Wk of 2026-10-26</t>
        </is>
      </c>
      <c r="F652" t="inlineStr">
        <is>
          <t>Details Shared</t>
        </is>
      </c>
      <c r="G652" s="39" t="str">
        <f>IF(ISNUMBER(MATCH(F652,QualityStatuses,0)),"Quality Lead","Non-Quality Lead")</f>
        <v>Quality Lead</v>
      </c>
      <c r="H652" s="39" t="str">
        <f>IFERROR(INDEX(CampTypes,MATCH(I652,CampList,0)),"Unattributed")</f>
        <v>New</v>
      </c>
      <c r="I652" t="inlineStr">
        <is>
          <t>ABO | Natuf | Leads | Unit Franchise | India | Oct26 | V1</t>
        </is>
      </c>
      <c r="J652" t="inlineStr">
        <is>
          <t>ABO | Natuf | Leads | Unit Franchise | India | Oct26 | V1</t>
        </is>
      </c>
      <c r="K652" t="inlineStr">
        <is>
          <t>Direct (campaign tagged in CRM)</t>
        </is>
      </c>
      <c r="L652" t="inlineStr">
        <is>
          <t>Natuf | Broad | Tier1 + Growth Cities | Oct26 | V1</t>
        </is>
      </c>
      <c r="M652" t="inlineStr">
        <is>
          <t>Natuf | Broad | Tier1 + Growth Cities | Oct26 | V1</t>
        </is>
      </c>
      <c r="N652" t="inlineStr">
        <is>
          <t>Natuf | Reel | Brand Ambassador | Heard Of Owning A Cafe | V1</t>
        </is>
      </c>
      <c r="O652" t="inlineStr">
        <is>
          <t>In House Natuf</t>
        </is>
      </c>
      <c r="P652" t="inlineStr">
        <is>
          <t>Facebook</t>
        </is>
      </c>
      <c r="Q652" t="inlineStr">
        <is>
          <t>Vikas Pathak</t>
        </is>
      </c>
      <c r="R652" t="inlineStr">
        <is>
          <t xml:space="preserve">Karan </t>
        </is>
      </c>
      <c r="S652" t="inlineStr">
        <is>
          <t>-</t>
        </is>
      </c>
      <c r="T652" t="inlineStr">
        <is>
          <t>Patna</t>
        </is>
      </c>
      <c r="U652" t="inlineStr">
        <is>
          <t xml:space="preserve"> </t>
        </is>
      </c>
      <c r="V652" t="n">
        <v>1</v>
      </c>
      <c r="W652" t="n">
        <v>1</v>
      </c>
      <c r="X652" t="inlineStr">
        <is>
          <t>XXXXXX8364</t>
        </is>
      </c>
      <c r="Y652" s="72" t="n">
        <v>46326.52037037037</v>
      </c>
    </row>
    <row r="653">
      <c r="A653" s="39" t="inlineStr">
        <is>
          <t>6adf6c91befc2fafd43770de</t>
        </is>
      </c>
      <c r="B653" s="72" t="n">
        <v>46321.85899305555</v>
      </c>
      <c r="C653" s="70" t="n">
        <v>46321</v>
      </c>
      <c r="D653" t="inlineStr">
        <is>
          <t>2026-10</t>
        </is>
      </c>
      <c r="E653" t="inlineStr">
        <is>
          <t>Wk of 2026-10-26</t>
        </is>
      </c>
      <c r="F653" t="inlineStr">
        <is>
          <t>Attempt 1</t>
        </is>
      </c>
      <c r="G653" s="39" t="str">
        <f>IF(ISNUMBER(MATCH(F653,QualityStatuses,0)),"Quality Lead","Non-Quality Lead")</f>
        <v>Non-Quality Lead</v>
      </c>
      <c r="H653" s="39" t="str">
        <f>IFERROR(INDEX(CampTypes,MATCH(I653,CampList,0)),"Unattributed")</f>
        <v>New</v>
      </c>
      <c r="I653" t="inlineStr">
        <is>
          <t>ABO | Natuf | Leads | Unit Franchise | India | Oct26 | V1</t>
        </is>
      </c>
      <c r="J653" t="inlineStr">
        <is>
          <t>ABO | Natuf | Leads | Unit Franchise | India | Oct26 | V1</t>
        </is>
      </c>
      <c r="K653" t="inlineStr">
        <is>
          <t>Direct (campaign tagged in CRM)</t>
        </is>
      </c>
      <c r="L653" t="inlineStr">
        <is>
          <t>Natuf | Broad | Tier1 + Growth Cities | Oct26 | V1</t>
        </is>
      </c>
      <c r="M653" t="inlineStr">
        <is>
          <t>Natuf | Broad | Tier1 + Growth Cities | Oct26 | V1</t>
        </is>
      </c>
      <c r="N653" t="inlineStr">
        <is>
          <t>Natuf | Reel | Brand Ambassador | Heard Of Owning A Cafe | V1</t>
        </is>
      </c>
      <c r="O653" t="inlineStr">
        <is>
          <t>In House Natuf</t>
        </is>
      </c>
      <c r="P653" t="inlineStr">
        <is>
          <t>Facebook</t>
        </is>
      </c>
      <c r="Q653" t="inlineStr">
        <is>
          <t>Omkar Navge</t>
        </is>
      </c>
      <c r="R653" t="inlineStr">
        <is>
          <t>Somya</t>
        </is>
      </c>
      <c r="S653" t="inlineStr">
        <is>
          <t>-</t>
        </is>
      </c>
      <c r="T653" t="inlineStr">
        <is>
          <t>Gurugram</t>
        </is>
      </c>
      <c r="U653" t="inlineStr">
        <is>
          <t xml:space="preserve"> </t>
        </is>
      </c>
      <c r="V653" t="n">
        <v>3</v>
      </c>
      <c r="W653" t="n">
        <v>0</v>
      </c>
      <c r="X653" t="inlineStr">
        <is>
          <t>XXXXXX1120</t>
        </is>
      </c>
      <c r="Y653" s="72" t="n">
        <v>46326.52037037037</v>
      </c>
    </row>
    <row r="654">
      <c r="A654" s="39" t="inlineStr">
        <is>
          <t>6adf6a4a01a49fb556580b92</t>
        </is>
      </c>
      <c r="B654" s="72" t="n">
        <v>46321.85224537037</v>
      </c>
      <c r="C654" s="70" t="n">
        <v>46321</v>
      </c>
      <c r="D654" t="inlineStr">
        <is>
          <t>2026-10</t>
        </is>
      </c>
      <c r="E654" t="inlineStr">
        <is>
          <t>Wk of 2026-10-26</t>
        </is>
      </c>
      <c r="F654" t="inlineStr">
        <is>
          <t>New Lead</t>
        </is>
      </c>
      <c r="G654" s="39" t="str">
        <f>IF(ISNUMBER(MATCH(F654,QualityStatuses,0)),"Quality Lead","Non-Quality Lead")</f>
        <v>Non-Quality Lead</v>
      </c>
      <c r="H654" s="39" t="str">
        <f>IFERROR(INDEX(CampTypes,MATCH(I654,CampList,0)),"Unattributed")</f>
        <v>Old</v>
      </c>
      <c r="I654" t="inlineStr">
        <is>
          <t>E_Karan_Natuf_All_07072026</t>
        </is>
      </c>
      <c r="J654" t="inlineStr">
        <is>
          <t>E_Karan_Natuf_All_07072026</t>
        </is>
      </c>
      <c r="K654" t="inlineStr">
        <is>
          <t>Direct (campaign tagged in CRM)</t>
        </is>
      </c>
      <c r="L654" t="inlineStr">
        <is>
          <t>E_Karan_Natuf_Fragship_07072026_Adset2</t>
        </is>
      </c>
      <c r="M654" t="inlineStr">
        <is>
          <t>E_Karan_Natuf_Fragship_07072026_Adset2</t>
        </is>
      </c>
      <c r="N654" t="inlineStr">
        <is>
          <t>E_Karan_Natuf_Flagship_Cafe_07072026_Adset2_Ad1 – Copy 2</t>
        </is>
      </c>
      <c r="O654" t="inlineStr">
        <is>
          <t>Natuf</t>
        </is>
      </c>
      <c r="P654" t="inlineStr">
        <is>
          <t>Facebook</t>
        </is>
      </c>
      <c r="Q654" t="inlineStr">
        <is>
          <t>(Unassigned)</t>
        </is>
      </c>
      <c r="R654" t="inlineStr">
        <is>
          <t>Rahul</t>
        </is>
      </c>
      <c r="S654" t="inlineStr">
        <is>
          <t>-</t>
        </is>
      </c>
      <c r="T654" t="inlineStr">
        <is>
          <t>Kadapa</t>
        </is>
      </c>
      <c r="U654" t="inlineStr">
        <is>
          <t xml:space="preserve"> </t>
        </is>
      </c>
      <c r="V654" t="n">
        <v>0</v>
      </c>
      <c r="W654" t="n">
        <v>0</v>
      </c>
      <c r="X654" t="inlineStr">
        <is>
          <t>XXXXXX7175</t>
        </is>
      </c>
      <c r="Y654" s="72" t="n">
        <v>46326.52037037037</v>
      </c>
    </row>
    <row r="655">
      <c r="A655" s="39" t="inlineStr">
        <is>
          <t>6adf69e827221bc5e9494a18</t>
        </is>
      </c>
      <c r="B655" s="72" t="n">
        <v>46321.85111111111</v>
      </c>
      <c r="C655" s="70" t="n">
        <v>46321</v>
      </c>
      <c r="D655" t="inlineStr">
        <is>
          <t>2026-10</t>
        </is>
      </c>
      <c r="E655" t="inlineStr">
        <is>
          <t>Wk of 2026-10-26</t>
        </is>
      </c>
      <c r="F655" t="inlineStr">
        <is>
          <t>New Lead</t>
        </is>
      </c>
      <c r="G655" s="39" t="str">
        <f>IF(ISNUMBER(MATCH(F655,QualityStatuses,0)),"Quality Lead","Non-Quality Lead")</f>
        <v>Non-Quality Lead</v>
      </c>
      <c r="H655" s="39" t="str">
        <f>IFERROR(INDEX(CampTypes,MATCH(I655,CampList,0)),"Unattributed")</f>
        <v>New</v>
      </c>
      <c r="I655" t="inlineStr">
        <is>
          <t>ABO | Natuf | Leads | Master Franchise | India | Oct26 | V1</t>
        </is>
      </c>
      <c r="J655" t="inlineStr">
        <is>
          <t>ABO | Natuf | Leads | Master Franchise | India | Oct26 | V1</t>
        </is>
      </c>
      <c r="K655" t="inlineStr">
        <is>
          <t>Direct (campaign tagged in CRM)</t>
        </is>
      </c>
      <c r="L655" t="inlineStr">
        <is>
          <t>Natuf | Investors | Tier1 + Growth Cities | Oct26 | V1</t>
        </is>
      </c>
      <c r="M655" t="inlineStr">
        <is>
          <t>Natuf | Investors | Tier1 + Growth Cities | Oct26 | V1</t>
        </is>
      </c>
      <c r="N655" t="inlineStr">
        <is>
          <t>Natuf | Static | Become A Levantine Food | V1</t>
        </is>
      </c>
      <c r="O655" t="inlineStr">
        <is>
          <t>Natuf_MF</t>
        </is>
      </c>
      <c r="P655" t="inlineStr">
        <is>
          <t>Facebook</t>
        </is>
      </c>
      <c r="Q655" t="inlineStr">
        <is>
          <t>(Unassigned)</t>
        </is>
      </c>
      <c r="R655" t="inlineStr">
        <is>
          <t>Rahul</t>
        </is>
      </c>
      <c r="S655" t="inlineStr">
        <is>
          <t>-</t>
        </is>
      </c>
      <c r="T655" t="inlineStr">
        <is>
          <t>Belthra</t>
        </is>
      </c>
      <c r="U655" t="inlineStr">
        <is>
          <t xml:space="preserve"> </t>
        </is>
      </c>
      <c r="V655" t="n">
        <v>0</v>
      </c>
      <c r="W655" t="n">
        <v>0</v>
      </c>
      <c r="X655" t="inlineStr">
        <is>
          <t>XXXXXX7375</t>
        </is>
      </c>
      <c r="Y655" s="72" t="n">
        <v>46326.52037037037</v>
      </c>
    </row>
    <row r="656">
      <c r="A656" s="39" t="inlineStr">
        <is>
          <t>6adf691e331dc419598eea44</t>
        </is>
      </c>
      <c r="B656" s="72" t="n">
        <v>46321.84877314815</v>
      </c>
      <c r="C656" s="70" t="n">
        <v>46321</v>
      </c>
      <c r="D656" t="inlineStr">
        <is>
          <t>2026-10</t>
        </is>
      </c>
      <c r="E656" t="inlineStr">
        <is>
          <t>Wk of 2026-10-26</t>
        </is>
      </c>
      <c r="F656" t="inlineStr">
        <is>
          <t>New Lead</t>
        </is>
      </c>
      <c r="G656" s="39" t="str">
        <f>IF(ISNUMBER(MATCH(F656,QualityStatuses,0)),"Quality Lead","Non-Quality Lead")</f>
        <v>Non-Quality Lead</v>
      </c>
      <c r="H656" s="39" t="str">
        <f>IFERROR(INDEX(CampTypes,MATCH(I656,CampList,0)),"Unattributed")</f>
        <v>New</v>
      </c>
      <c r="I656" t="inlineStr">
        <is>
          <t>ABO | Natuf | Leads | Unit Franchise | India | Oct26 | V1</t>
        </is>
      </c>
      <c r="J656" t="inlineStr">
        <is>
          <t>ABO | Natuf | Leads | Unit Franchise | India | Oct26 | V1</t>
        </is>
      </c>
      <c r="K656" t="inlineStr">
        <is>
          <t>Direct (campaign tagged in CRM)</t>
        </is>
      </c>
      <c r="L656" t="inlineStr">
        <is>
          <t>Natuf | Broad | Tier1 + Growth Cities | Oct26 | V1</t>
        </is>
      </c>
      <c r="M656" t="inlineStr">
        <is>
          <t>Natuf | Broad | Tier1 + Growth Cities | Oct26 | V1</t>
        </is>
      </c>
      <c r="N656" t="inlineStr">
        <is>
          <t>Natuf | Reel | Brand Ambassador | Heard Of Owning A Cafe | V1</t>
        </is>
      </c>
      <c r="O656" t="inlineStr">
        <is>
          <t>In House Natuf</t>
        </is>
      </c>
      <c r="P656" t="inlineStr">
        <is>
          <t>Facebook</t>
        </is>
      </c>
      <c r="Q656" t="inlineStr">
        <is>
          <t>(Unassigned)</t>
        </is>
      </c>
      <c r="R656" t="inlineStr">
        <is>
          <t>Rahul</t>
        </is>
      </c>
      <c r="S656" t="inlineStr">
        <is>
          <t>-</t>
        </is>
      </c>
      <c r="T656" t="inlineStr">
        <is>
          <t>New Delhi</t>
        </is>
      </c>
      <c r="U656" t="inlineStr">
        <is>
          <t xml:space="preserve"> </t>
        </is>
      </c>
      <c r="V656" t="n">
        <v>0</v>
      </c>
      <c r="W656" t="n">
        <v>0</v>
      </c>
      <c r="X656" t="inlineStr">
        <is>
          <t>XXXXXX3118</t>
        </is>
      </c>
      <c r="Y656" s="72" t="n">
        <v>46326.52037037037</v>
      </c>
    </row>
    <row r="657">
      <c r="A657" s="39" t="inlineStr">
        <is>
          <t>6adf673b4ee4d0645260d74f</t>
        </is>
      </c>
      <c r="B657" s="72" t="n">
        <v>46321.84318287037</v>
      </c>
      <c r="C657" s="70" t="n">
        <v>46321</v>
      </c>
      <c r="D657" t="inlineStr">
        <is>
          <t>2026-10</t>
        </is>
      </c>
      <c r="E657" t="inlineStr">
        <is>
          <t>Wk of 2026-10-26</t>
        </is>
      </c>
      <c r="F657" t="inlineStr">
        <is>
          <t>Attempt 1</t>
        </is>
      </c>
      <c r="G657" s="39" t="str">
        <f>IF(ISNUMBER(MATCH(F657,QualityStatuses,0)),"Quality Lead","Non-Quality Lead")</f>
        <v>Non-Quality Lead</v>
      </c>
      <c r="H657" s="39" t="str">
        <f>IFERROR(INDEX(CampTypes,MATCH(I657,CampList,0)),"Unattributed")</f>
        <v>New</v>
      </c>
      <c r="I657" t="inlineStr">
        <is>
          <t>ABO | Natuf | Leads | Unit Franchise | India | Oct26 | V1</t>
        </is>
      </c>
      <c r="J657" t="inlineStr">
        <is>
          <t>ABO | Natuf | Leads | Unit Franchise | India | Oct26 | V1</t>
        </is>
      </c>
      <c r="K657" t="inlineStr">
        <is>
          <t>Direct (campaign tagged in CRM)</t>
        </is>
      </c>
      <c r="L657" t="inlineStr">
        <is>
          <t>Natuf | Investors | Tier1 + Growth Cities | Oct26 | V1</t>
        </is>
      </c>
      <c r="M657" t="inlineStr">
        <is>
          <t>Natuf | Investors | Tier1 + Growth Cities | Oct26 | V1</t>
        </is>
      </c>
      <c r="N657" t="inlineStr">
        <is>
          <t>Natuf | Reel | Brand Ambassador | Heard Of Owning A Cafe | V1</t>
        </is>
      </c>
      <c r="O657" t="inlineStr">
        <is>
          <t>In House Natuf</t>
        </is>
      </c>
      <c r="P657" t="inlineStr">
        <is>
          <t>Facebook</t>
        </is>
      </c>
      <c r="Q657" t="inlineStr">
        <is>
          <t>Omkar Navge</t>
        </is>
      </c>
      <c r="R657" t="inlineStr">
        <is>
          <t>Somya</t>
        </is>
      </c>
      <c r="S657" t="inlineStr">
        <is>
          <t>-</t>
        </is>
      </c>
      <c r="T657" t="inlineStr">
        <is>
          <t>Coimbatore</t>
        </is>
      </c>
      <c r="U657" t="inlineStr">
        <is>
          <t xml:space="preserve"> </t>
        </is>
      </c>
      <c r="V657" t="n">
        <v>1</v>
      </c>
      <c r="W657" t="n">
        <v>1</v>
      </c>
      <c r="X657" t="inlineStr">
        <is>
          <t>XXXXXX6942</t>
        </is>
      </c>
      <c r="Y657" s="72" t="n">
        <v>46326.52037037037</v>
      </c>
    </row>
    <row r="658">
      <c r="A658" s="39" t="inlineStr">
        <is>
          <t>6adf610818a7f4065bcf4b7f</t>
        </is>
      </c>
      <c r="B658" s="72" t="n">
        <v>46321.82481481481</v>
      </c>
      <c r="C658" s="70" t="n">
        <v>46321</v>
      </c>
      <c r="D658" t="inlineStr">
        <is>
          <t>2026-10</t>
        </is>
      </c>
      <c r="E658" t="inlineStr">
        <is>
          <t>Wk of 2026-10-26</t>
        </is>
      </c>
      <c r="F658" t="inlineStr">
        <is>
          <t>Details Shared</t>
        </is>
      </c>
      <c r="G658" s="39" t="str">
        <f>IF(ISNUMBER(MATCH(F658,QualityStatuses,0)),"Quality Lead","Non-Quality Lead")</f>
        <v>Quality Lead</v>
      </c>
      <c r="H658" s="39" t="str">
        <f>IFERROR(INDEX(CampTypes,MATCH(I658,CampList,0)),"Unattributed")</f>
        <v>New</v>
      </c>
      <c r="I658" t="inlineStr">
        <is>
          <t>ABO | Natuf | Leads | Unit Franchise | India | Oct26 | V1</t>
        </is>
      </c>
      <c r="J658" t="inlineStr">
        <is>
          <t>ABO | Natuf | Leads | Unit Franchise | India | Oct26 | V1</t>
        </is>
      </c>
      <c r="K658" t="inlineStr">
        <is>
          <t>Direct (campaign tagged in CRM)</t>
        </is>
      </c>
      <c r="L658" t="inlineStr">
        <is>
          <t>Natuf | Business Owners | Tier1 + Growth Cities | Oct26 | V1</t>
        </is>
      </c>
      <c r="M658" t="inlineStr">
        <is>
          <t>Natuf | Business Owners | Tier1 + Growth Cities | Oct26 | V1</t>
        </is>
      </c>
      <c r="N658" t="inlineStr">
        <is>
          <t>Natuf | Reel | Brand Ambassador | Heard Of Owning A Cafe | V1</t>
        </is>
      </c>
      <c r="O658" t="inlineStr">
        <is>
          <t>In House Natuf</t>
        </is>
      </c>
      <c r="P658" t="inlineStr">
        <is>
          <t>Facebook</t>
        </is>
      </c>
      <c r="Q658" t="inlineStr">
        <is>
          <t>Vikas Pathak</t>
        </is>
      </c>
      <c r="R658" t="inlineStr">
        <is>
          <t>Anish kaundal</t>
        </is>
      </c>
      <c r="S658" t="inlineStr">
        <is>
          <t>-</t>
        </is>
      </c>
      <c r="T658" t="inlineStr">
        <is>
          <t>Rajkot</t>
        </is>
      </c>
      <c r="U658" t="inlineStr">
        <is>
          <t xml:space="preserve"> </t>
        </is>
      </c>
      <c r="V658" t="n">
        <v>4</v>
      </c>
      <c r="W658" t="n">
        <v>3</v>
      </c>
      <c r="X658" t="inlineStr">
        <is>
          <t>XXXXXX9005</t>
        </is>
      </c>
      <c r="Y658" s="72" t="n">
        <v>46326.52037037037</v>
      </c>
    </row>
    <row r="659">
      <c r="A659" s="39" t="inlineStr">
        <is>
          <t>6adf6103e383976dd9f8ac02</t>
        </is>
      </c>
      <c r="B659" s="72" t="n">
        <v>46321.82475694444</v>
      </c>
      <c r="C659" s="70" t="n">
        <v>46321</v>
      </c>
      <c r="D659" t="inlineStr">
        <is>
          <t>2026-10</t>
        </is>
      </c>
      <c r="E659" t="inlineStr">
        <is>
          <t>Wk of 2026-10-26</t>
        </is>
      </c>
      <c r="F659" t="inlineStr">
        <is>
          <t>New Lead</t>
        </is>
      </c>
      <c r="G659" s="39" t="str">
        <f>IF(ISNUMBER(MATCH(F659,QualityStatuses,0)),"Quality Lead","Non-Quality Lead")</f>
        <v>Non-Quality Lead</v>
      </c>
      <c r="H659" s="39" t="str">
        <f>IFERROR(INDEX(CampTypes,MATCH(I659,CampList,0)),"Unattributed")</f>
        <v>New</v>
      </c>
      <c r="I659" t="inlineStr">
        <is>
          <t>ABO | Natuf | Leads | Master Franchise | India | Oct26 | V1</t>
        </is>
      </c>
      <c r="J659" t="inlineStr">
        <is>
          <t>ABO | Natuf | Leads | Master Franchise | India | Oct26 | V1</t>
        </is>
      </c>
      <c r="K659" t="inlineStr">
        <is>
          <t>Direct (campaign tagged in CRM)</t>
        </is>
      </c>
      <c r="L659" t="inlineStr">
        <is>
          <t>Natuf | Investors | Tier1 + Growth Cities | Oct26 | V1</t>
        </is>
      </c>
      <c r="M659" t="inlineStr">
        <is>
          <t>Natuf | Investors | Tier1 + Growth Cities | Oct26 | V1</t>
        </is>
      </c>
      <c r="N659" t="inlineStr">
        <is>
          <t>Natuf | Static | Become A Levantine Food | V1</t>
        </is>
      </c>
      <c r="O659" t="inlineStr">
        <is>
          <t>Natuf_MF</t>
        </is>
      </c>
      <c r="P659" t="inlineStr">
        <is>
          <t>Facebook</t>
        </is>
      </c>
      <c r="Q659" t="inlineStr">
        <is>
          <t>(Unassigned)</t>
        </is>
      </c>
      <c r="R659" t="inlineStr">
        <is>
          <t>Rahul</t>
        </is>
      </c>
      <c r="S659" t="inlineStr">
        <is>
          <t>-</t>
        </is>
      </c>
      <c r="T659" t="inlineStr">
        <is>
          <t>Patna</t>
        </is>
      </c>
      <c r="U659" t="inlineStr">
        <is>
          <t xml:space="preserve"> </t>
        </is>
      </c>
      <c r="V659" t="n">
        <v>0</v>
      </c>
      <c r="W659" t="n">
        <v>0</v>
      </c>
      <c r="X659" t="inlineStr">
        <is>
          <t>XXXXXX3531</t>
        </is>
      </c>
      <c r="Y659" s="72" t="n">
        <v>46326.52037037037</v>
      </c>
    </row>
    <row r="660">
      <c r="A660" s="39" t="inlineStr">
        <is>
          <t>6adf5e836fadebc62226979c</t>
        </is>
      </c>
      <c r="B660" s="72" t="n">
        <v>46321.81734953704</v>
      </c>
      <c r="C660" s="70" t="n">
        <v>46321</v>
      </c>
      <c r="D660" t="inlineStr">
        <is>
          <t>2026-10</t>
        </is>
      </c>
      <c r="E660" t="inlineStr">
        <is>
          <t>Wk of 2026-10-26</t>
        </is>
      </c>
      <c r="F660" t="inlineStr">
        <is>
          <t>Attempt 2</t>
        </is>
      </c>
      <c r="G660" s="39" t="str">
        <f>IF(ISNUMBER(MATCH(F660,QualityStatuses,0)),"Quality Lead","Non-Quality Lead")</f>
        <v>Non-Quality Lead</v>
      </c>
      <c r="H660" s="39" t="str">
        <f>IFERROR(INDEX(CampTypes,MATCH(I660,CampList,0)),"Unattributed")</f>
        <v>New</v>
      </c>
      <c r="I660" t="inlineStr">
        <is>
          <t>ABO | Natuf | Leads | Unit Franchise | India | Oct26 | V1</t>
        </is>
      </c>
      <c r="J660" t="inlineStr">
        <is>
          <t>ABO | Natuf | Leads | Unit Franchise | India | Oct26 | V1</t>
        </is>
      </c>
      <c r="K660" t="inlineStr">
        <is>
          <t>Direct (campaign tagged in CRM)</t>
        </is>
      </c>
      <c r="L660" t="inlineStr">
        <is>
          <t>Natuf | Business Owners | Tier1 + Growth Cities | Oct26 | V1</t>
        </is>
      </c>
      <c r="M660" t="inlineStr">
        <is>
          <t>Natuf | Business Owners | Tier1 + Growth Cities | Oct26 | V1</t>
        </is>
      </c>
      <c r="N660" t="inlineStr">
        <is>
          <t>Natuf | Reel | Brand Ambassador | Heard Of Owning A Cafe | V1</t>
        </is>
      </c>
      <c r="O660" t="inlineStr">
        <is>
          <t>In House Natuf</t>
        </is>
      </c>
      <c r="P660" t="inlineStr">
        <is>
          <t>Facebook</t>
        </is>
      </c>
      <c r="Q660" t="inlineStr">
        <is>
          <t>Omkar Navge</t>
        </is>
      </c>
      <c r="R660" t="inlineStr">
        <is>
          <t>Jasmine</t>
        </is>
      </c>
      <c r="S660" t="inlineStr">
        <is>
          <t>-</t>
        </is>
      </c>
      <c r="T660" t="inlineStr">
        <is>
          <t>Patna</t>
        </is>
      </c>
      <c r="U660" t="inlineStr">
        <is>
          <t xml:space="preserve"> </t>
        </is>
      </c>
      <c r="V660" t="n">
        <v>3</v>
      </c>
      <c r="W660" t="n">
        <v>3</v>
      </c>
      <c r="X660" t="inlineStr">
        <is>
          <t>XXXXXX1358</t>
        </is>
      </c>
      <c r="Y660" s="72" t="n">
        <v>46326.52037037037</v>
      </c>
    </row>
    <row r="661">
      <c r="A661" s="39" t="inlineStr">
        <is>
          <t>6adf5d42a2202d707fc685f2</t>
        </is>
      </c>
      <c r="B661" s="72" t="n">
        <v>46321.81363425926</v>
      </c>
      <c r="C661" s="70" t="n">
        <v>46321</v>
      </c>
      <c r="D661" t="inlineStr">
        <is>
          <t>2026-10</t>
        </is>
      </c>
      <c r="E661" t="inlineStr">
        <is>
          <t>Wk of 2026-10-26</t>
        </is>
      </c>
      <c r="F661" t="inlineStr">
        <is>
          <t>New Lead</t>
        </is>
      </c>
      <c r="G661" s="39" t="str">
        <f>IF(ISNUMBER(MATCH(F661,QualityStatuses,0)),"Quality Lead","Non-Quality Lead")</f>
        <v>Non-Quality Lead</v>
      </c>
      <c r="H661" s="39" t="str">
        <f>IFERROR(INDEX(CampTypes,MATCH(I661,CampList,0)),"Unattributed")</f>
        <v>New</v>
      </c>
      <c r="I661" t="inlineStr">
        <is>
          <t>ABO | Natuf | Leads | Unit Franchise | India | Oct26 | V1</t>
        </is>
      </c>
      <c r="J661" t="inlineStr">
        <is>
          <t>ABO | Natuf | Leads | Unit Franchise | India | Oct26 | V1</t>
        </is>
      </c>
      <c r="K661" t="inlineStr">
        <is>
          <t>Direct (campaign tagged in CRM)</t>
        </is>
      </c>
      <c r="L661" t="inlineStr">
        <is>
          <t>Natuf | LAL 1% | India | Jul26 | V1</t>
        </is>
      </c>
      <c r="M661" t="inlineStr">
        <is>
          <t>Natuf | LAL 1% | India | Jul26 | V1</t>
        </is>
      </c>
      <c r="N661" t="inlineStr">
        <is>
          <t>Natuf | Reel | Brand Ambassador | Heard Of Owning A Cafe | V1</t>
        </is>
      </c>
      <c r="O661" t="inlineStr">
        <is>
          <t>In House Natuf</t>
        </is>
      </c>
      <c r="P661" t="inlineStr">
        <is>
          <t>Facebook</t>
        </is>
      </c>
      <c r="Q661" t="inlineStr">
        <is>
          <t>(Unassigned)</t>
        </is>
      </c>
      <c r="R661" t="inlineStr">
        <is>
          <t>Rahul</t>
        </is>
      </c>
      <c r="S661" t="inlineStr">
        <is>
          <t>-</t>
        </is>
      </c>
      <c r="T661" t="inlineStr">
        <is>
          <t>Calicut</t>
        </is>
      </c>
      <c r="U661" t="inlineStr">
        <is>
          <t xml:space="preserve"> </t>
        </is>
      </c>
      <c r="V661" t="n">
        <v>0</v>
      </c>
      <c r="W661" t="n">
        <v>0</v>
      </c>
      <c r="X661" t="inlineStr">
        <is>
          <t>XXXXXX2666</t>
        </is>
      </c>
      <c r="Y661" s="72" t="n">
        <v>46326.52037037037</v>
      </c>
    </row>
    <row r="662">
      <c r="A662" s="39" t="inlineStr">
        <is>
          <t>6adf5c9cf8ac5f7e034ff6b4</t>
        </is>
      </c>
      <c r="B662" s="72" t="n">
        <v>46321.81171296296</v>
      </c>
      <c r="C662" s="70" t="n">
        <v>46321</v>
      </c>
      <c r="D662" t="inlineStr">
        <is>
          <t>2026-10</t>
        </is>
      </c>
      <c r="E662" t="inlineStr">
        <is>
          <t>Wk of 2026-10-26</t>
        </is>
      </c>
      <c r="F662" t="inlineStr">
        <is>
          <t>Attempt 1</t>
        </is>
      </c>
      <c r="G662" s="39" t="str">
        <f>IF(ISNUMBER(MATCH(F662,QualityStatuses,0)),"Quality Lead","Non-Quality Lead")</f>
        <v>Non-Quality Lead</v>
      </c>
      <c r="H662" s="39" t="str">
        <f>IFERROR(INDEX(CampTypes,MATCH(I662,CampList,0)),"Unattributed")</f>
        <v>New</v>
      </c>
      <c r="I662" t="inlineStr">
        <is>
          <t>ABO | Natuf | Leads | Unit Franchise | India | Oct26 | V1</t>
        </is>
      </c>
      <c r="J662" t="inlineStr">
        <is>
          <t>ABO | Natuf | Leads | Unit Franchise | India | Oct26 | V1</t>
        </is>
      </c>
      <c r="K662" t="inlineStr">
        <is>
          <t>Direct (campaign tagged in CRM)</t>
        </is>
      </c>
      <c r="L662" t="inlineStr">
        <is>
          <t>Natuf | LAL 1% | India | Jul26 | V1</t>
        </is>
      </c>
      <c r="M662" t="inlineStr">
        <is>
          <t>Natuf | LAL 1% | India | Jul26 | V1</t>
        </is>
      </c>
      <c r="N662" t="inlineStr">
        <is>
          <t>Natuf | Reel | Brand Ambassador | Heard Of Owning A Cafe | V1</t>
        </is>
      </c>
      <c r="O662" t="inlineStr">
        <is>
          <t>In House Natuf</t>
        </is>
      </c>
      <c r="P662" t="inlineStr">
        <is>
          <t>Facebook</t>
        </is>
      </c>
      <c r="Q662" t="inlineStr">
        <is>
          <t>Omkar Navge</t>
        </is>
      </c>
      <c r="R662" t="inlineStr">
        <is>
          <t>Somya</t>
        </is>
      </c>
      <c r="S662" t="inlineStr">
        <is>
          <t>-</t>
        </is>
      </c>
      <c r="T662" t="inlineStr">
        <is>
          <t>Sareen</t>
        </is>
      </c>
      <c r="U662" t="inlineStr">
        <is>
          <t xml:space="preserve"> </t>
        </is>
      </c>
      <c r="V662" t="n">
        <v>2</v>
      </c>
      <c r="W662" t="n">
        <v>0</v>
      </c>
      <c r="X662" t="inlineStr">
        <is>
          <t>XXXXXX3111</t>
        </is>
      </c>
      <c r="Y662" s="72" t="n">
        <v>46326.52037037037</v>
      </c>
    </row>
    <row r="663">
      <c r="A663" s="39" t="inlineStr">
        <is>
          <t>6adf5b436c7ff887a3ce2170</t>
        </is>
      </c>
      <c r="B663" s="72" t="n">
        <v>46321.80771990741</v>
      </c>
      <c r="C663" s="70" t="n">
        <v>46321</v>
      </c>
      <c r="D663" t="inlineStr">
        <is>
          <t>2026-10</t>
        </is>
      </c>
      <c r="E663" t="inlineStr">
        <is>
          <t>Wk of 2026-10-26</t>
        </is>
      </c>
      <c r="F663" t="inlineStr">
        <is>
          <t>New Lead</t>
        </is>
      </c>
      <c r="G663" s="39" t="str">
        <f>IF(ISNUMBER(MATCH(F663,QualityStatuses,0)),"Quality Lead","Non-Quality Lead")</f>
        <v>Non-Quality Lead</v>
      </c>
      <c r="H663" s="39" t="str">
        <f>IFERROR(INDEX(CampTypes,MATCH(I663,CampList,0)),"Unattributed")</f>
        <v>New</v>
      </c>
      <c r="I663" t="inlineStr">
        <is>
          <t>ABO | Natuf | Leads | Unit Franchise | India | Oct26 | V1</t>
        </is>
      </c>
      <c r="J663" t="inlineStr">
        <is>
          <t>ABO | Natuf | Leads | Unit Franchise | India | Oct26 | V1</t>
        </is>
      </c>
      <c r="K663" t="inlineStr">
        <is>
          <t>Direct (campaign tagged in CRM)</t>
        </is>
      </c>
      <c r="L663" t="inlineStr">
        <is>
          <t>Natuf | LAL 1% | India | Jul26 | V1</t>
        </is>
      </c>
      <c r="M663" t="inlineStr">
        <is>
          <t>Natuf | LAL 1% | India | Jul26 | V1</t>
        </is>
      </c>
      <c r="N663" t="inlineStr">
        <is>
          <t>Natuf | Reel | Brand Ambassador | Heard Of Owning A Cafe | V1</t>
        </is>
      </c>
      <c r="O663" t="inlineStr">
        <is>
          <t>In House Natuf</t>
        </is>
      </c>
      <c r="P663" t="inlineStr">
        <is>
          <t>Facebook</t>
        </is>
      </c>
      <c r="Q663" t="inlineStr">
        <is>
          <t>(Unassigned)</t>
        </is>
      </c>
      <c r="R663" t="inlineStr">
        <is>
          <t>Rahul</t>
        </is>
      </c>
      <c r="S663" t="inlineStr">
        <is>
          <t>-</t>
        </is>
      </c>
      <c r="T663" t="inlineStr">
        <is>
          <t>Chandigarh</t>
        </is>
      </c>
      <c r="U663" t="inlineStr">
        <is>
          <t xml:space="preserve"> </t>
        </is>
      </c>
      <c r="V663" t="n">
        <v>0</v>
      </c>
      <c r="W663" t="n">
        <v>0</v>
      </c>
      <c r="X663" t="inlineStr">
        <is>
          <t>XXXXXX3270</t>
        </is>
      </c>
      <c r="Y663" s="72" t="n">
        <v>46326.52037037037</v>
      </c>
    </row>
    <row r="664">
      <c r="A664" s="39" t="inlineStr">
        <is>
          <t>6adf5afb25446bfd56c650c2</t>
        </is>
      </c>
      <c r="B664" s="72" t="n">
        <v>46321.80688657407</v>
      </c>
      <c r="C664" s="70" t="n">
        <v>46321</v>
      </c>
      <c r="D664" t="inlineStr">
        <is>
          <t>2026-10</t>
        </is>
      </c>
      <c r="E664" t="inlineStr">
        <is>
          <t>Wk of 2026-10-26</t>
        </is>
      </c>
      <c r="F664" t="inlineStr">
        <is>
          <t>Connected</t>
        </is>
      </c>
      <c r="G664" s="39" t="str">
        <f>IF(ISNUMBER(MATCH(F664,QualityStatuses,0)),"Quality Lead","Non-Quality Lead")</f>
        <v>Non-Quality Lead</v>
      </c>
      <c r="H664" s="39" t="str">
        <f>IFERROR(INDEX(CampTypes,MATCH(I664,CampList,0)),"Unattributed")</f>
        <v>New</v>
      </c>
      <c r="I664" t="inlineStr">
        <is>
          <t>ABO | Natuf | Leads | Unit Franchise | India | Oct26 | V1</t>
        </is>
      </c>
      <c r="J664" t="inlineStr">
        <is>
          <t>ABO | Natuf | Leads | Unit Franchise | India | Oct26 | V1</t>
        </is>
      </c>
      <c r="K664" t="inlineStr">
        <is>
          <t>Direct (campaign tagged in CRM)</t>
        </is>
      </c>
      <c r="L664" t="inlineStr">
        <is>
          <t>Natuf | LAL 1% | India | Jul26 | V1</t>
        </is>
      </c>
      <c r="M664" t="inlineStr">
        <is>
          <t>Natuf | LAL 1% | India | Jul26 | V1</t>
        </is>
      </c>
      <c r="N664" t="inlineStr">
        <is>
          <t>Natuf | Reel | Brand Ambassador | Heard Of Owning A Cafe | V1</t>
        </is>
      </c>
      <c r="O664" t="inlineStr">
        <is>
          <t>In House Natuf</t>
        </is>
      </c>
      <c r="P664" t="inlineStr">
        <is>
          <t>Facebook</t>
        </is>
      </c>
      <c r="Q664" t="inlineStr">
        <is>
          <t>Omkar Navge</t>
        </is>
      </c>
      <c r="R664" t="inlineStr">
        <is>
          <t>Shambhavi</t>
        </is>
      </c>
      <c r="S664" t="inlineStr">
        <is>
          <t>-</t>
        </is>
      </c>
      <c r="T664" t="inlineStr">
        <is>
          <t>Manali</t>
        </is>
      </c>
      <c r="U664" t="inlineStr">
        <is>
          <t xml:space="preserve"> </t>
        </is>
      </c>
      <c r="V664" t="n">
        <v>2</v>
      </c>
      <c r="W664" t="n">
        <v>1</v>
      </c>
      <c r="X664" t="inlineStr">
        <is>
          <t>XXXXXX1909</t>
        </is>
      </c>
      <c r="Y664" s="72" t="n">
        <v>46326.52037037037</v>
      </c>
    </row>
    <row r="665">
      <c r="A665" s="39" t="inlineStr">
        <is>
          <t>6adf58c3ae899de094e70164</t>
        </is>
      </c>
      <c r="B665" s="72" t="n">
        <v>46321.8003125</v>
      </c>
      <c r="C665" s="70" t="n">
        <v>46321</v>
      </c>
      <c r="D665" t="inlineStr">
        <is>
          <t>2026-10</t>
        </is>
      </c>
      <c r="E665" t="inlineStr">
        <is>
          <t>Wk of 2026-10-26</t>
        </is>
      </c>
      <c r="F665" t="inlineStr">
        <is>
          <t>Attempt 1</t>
        </is>
      </c>
      <c r="G665" s="39" t="str">
        <f>IF(ISNUMBER(MATCH(F665,QualityStatuses,0)),"Quality Lead","Non-Quality Lead")</f>
        <v>Non-Quality Lead</v>
      </c>
      <c r="H665" s="39" t="str">
        <f>IFERROR(INDEX(CampTypes,MATCH(I665,CampList,0)),"Unattributed")</f>
        <v>New</v>
      </c>
      <c r="I665" t="inlineStr">
        <is>
          <t>ABO | Natuf | Leads | Unit Franchise | India | Oct26 | V1</t>
        </is>
      </c>
      <c r="J665" t="inlineStr">
        <is>
          <t>ABO | Natuf | Leads | Unit Franchise | India | Oct26 | V1</t>
        </is>
      </c>
      <c r="K665" t="inlineStr">
        <is>
          <t>Direct (campaign tagged in CRM)</t>
        </is>
      </c>
      <c r="L665" t="inlineStr">
        <is>
          <t>Natuf | LAL 1% | India | Jul26 | V1</t>
        </is>
      </c>
      <c r="M665" t="inlineStr">
        <is>
          <t>Natuf | LAL 1% | India | Jul26 | V1</t>
        </is>
      </c>
      <c r="N665" t="inlineStr">
        <is>
          <t>Natuf | Reel | Brand Ambassador | Heard Of Owning A Cafe | V1</t>
        </is>
      </c>
      <c r="O665" t="inlineStr">
        <is>
          <t>In House Natuf</t>
        </is>
      </c>
      <c r="P665" t="inlineStr">
        <is>
          <t>Facebook</t>
        </is>
      </c>
      <c r="Q665" t="inlineStr">
        <is>
          <t>Omkar Navge</t>
        </is>
      </c>
      <c r="R665" t="inlineStr">
        <is>
          <t>Shambhavi</t>
        </is>
      </c>
      <c r="S665" t="inlineStr">
        <is>
          <t>-</t>
        </is>
      </c>
      <c r="T665" t="inlineStr">
        <is>
          <t>Edmonton</t>
        </is>
      </c>
      <c r="U665" t="inlineStr">
        <is>
          <t xml:space="preserve"> </t>
        </is>
      </c>
      <c r="V665" t="n">
        <v>1</v>
      </c>
      <c r="W665" t="n">
        <v>1</v>
      </c>
      <c r="X665" t="inlineStr">
        <is>
          <t>XXXXXX4655</t>
        </is>
      </c>
      <c r="Y665" s="72" t="n">
        <v>46326.52037037037</v>
      </c>
    </row>
    <row r="666">
      <c r="A666" s="39" t="inlineStr">
        <is>
          <t>6adf576cdeaf332f9606bba1</t>
        </is>
      </c>
      <c r="B666" s="72" t="n">
        <v>46321.79634259259</v>
      </c>
      <c r="C666" s="70" t="n">
        <v>46321</v>
      </c>
      <c r="D666" t="inlineStr">
        <is>
          <t>2026-10</t>
        </is>
      </c>
      <c r="E666" t="inlineStr">
        <is>
          <t>Wk of 2026-10-26</t>
        </is>
      </c>
      <c r="F666" t="inlineStr">
        <is>
          <t>Details Shared</t>
        </is>
      </c>
      <c r="G666" s="39" t="str">
        <f>IF(ISNUMBER(MATCH(F666,QualityStatuses,0)),"Quality Lead","Non-Quality Lead")</f>
        <v>Quality Lead</v>
      </c>
      <c r="H666" s="39" t="str">
        <f>IFERROR(INDEX(CampTypes,MATCH(I666,CampList,0)),"Unattributed")</f>
        <v>New</v>
      </c>
      <c r="I666" t="inlineStr">
        <is>
          <t>ABO | Natuf | Leads | Unit Franchise | India | Oct26 | V1</t>
        </is>
      </c>
      <c r="J666" t="inlineStr">
        <is>
          <t>ABO | Natuf | Leads | Unit Franchise | India | Oct26 | V1</t>
        </is>
      </c>
      <c r="K666" t="inlineStr">
        <is>
          <t>Direct (campaign tagged in CRM)</t>
        </is>
      </c>
      <c r="L666" t="inlineStr">
        <is>
          <t>Natuf | Business Owners | Tier1 + Growth Cities | Oct26 | V1</t>
        </is>
      </c>
      <c r="M666" t="inlineStr">
        <is>
          <t>Natuf | Business Owners | Tier1 + Growth Cities | Oct26 | V1</t>
        </is>
      </c>
      <c r="N666" t="inlineStr">
        <is>
          <t>Natuf | Reel | Brand Ambassador | Heard Of Owning A Cafe | V1</t>
        </is>
      </c>
      <c r="O666" t="inlineStr">
        <is>
          <t>In House Natuf</t>
        </is>
      </c>
      <c r="P666" t="inlineStr">
        <is>
          <t>Facebook</t>
        </is>
      </c>
      <c r="Q666" t="inlineStr">
        <is>
          <t>Vikas Pathak</t>
        </is>
      </c>
      <c r="R666" t="inlineStr">
        <is>
          <t>Hriday Jindal</t>
        </is>
      </c>
      <c r="S666" t="inlineStr">
        <is>
          <t>-</t>
        </is>
      </c>
      <c r="T666" t="inlineStr">
        <is>
          <t>Solapur</t>
        </is>
      </c>
      <c r="U666" t="inlineStr">
        <is>
          <t xml:space="preserve"> </t>
        </is>
      </c>
      <c r="V666" t="n">
        <v>1</v>
      </c>
      <c r="W666" t="n">
        <v>1</v>
      </c>
      <c r="X666" t="inlineStr">
        <is>
          <t>XXXXXX0178</t>
        </is>
      </c>
      <c r="Y666" s="72" t="n">
        <v>46326.52037037037</v>
      </c>
    </row>
    <row r="667">
      <c r="A667" s="39" t="inlineStr">
        <is>
          <t>6adf55b410bb811dee944712</t>
        </is>
      </c>
      <c r="B667" s="72" t="n">
        <v>46321.79125</v>
      </c>
      <c r="C667" s="70" t="n">
        <v>46321</v>
      </c>
      <c r="D667" t="inlineStr">
        <is>
          <t>2026-10</t>
        </is>
      </c>
      <c r="E667" t="inlineStr">
        <is>
          <t>Wk of 2026-10-26</t>
        </is>
      </c>
      <c r="F667" t="inlineStr">
        <is>
          <t>New Lead</t>
        </is>
      </c>
      <c r="G667" s="39" t="str">
        <f>IF(ISNUMBER(MATCH(F667,QualityStatuses,0)),"Quality Lead","Non-Quality Lead")</f>
        <v>Non-Quality Lead</v>
      </c>
      <c r="H667" s="39" t="str">
        <f>IFERROR(INDEX(CampTypes,MATCH(I667,CampList,0)),"Unattributed")</f>
        <v>New</v>
      </c>
      <c r="I667" t="inlineStr">
        <is>
          <t>ABO | Natuf | Leads | Unit Franchise | India | Oct26 | V1</t>
        </is>
      </c>
      <c r="J667" t="inlineStr">
        <is>
          <t>ABO | Natuf | Leads | Unit Franchise | India | Oct26 | V1</t>
        </is>
      </c>
      <c r="K667" t="inlineStr">
        <is>
          <t>Direct (campaign tagged in CRM)</t>
        </is>
      </c>
      <c r="L667" t="inlineStr">
        <is>
          <t>Natuf | Investors | Tier1 + Growth Cities | Oct26 | V1</t>
        </is>
      </c>
      <c r="M667" t="inlineStr">
        <is>
          <t>Natuf | Investors | Tier1 + Growth Cities | Oct26 | V1</t>
        </is>
      </c>
      <c r="N667" t="inlineStr">
        <is>
          <t>Natuf | Reel | Brand Ambassador | Heard Of Owning A Cafe | V1</t>
        </is>
      </c>
      <c r="O667" t="inlineStr">
        <is>
          <t>In House Natuf</t>
        </is>
      </c>
      <c r="P667" t="inlineStr">
        <is>
          <t>Facebook</t>
        </is>
      </c>
      <c r="Q667" t="inlineStr">
        <is>
          <t>(Unassigned)</t>
        </is>
      </c>
      <c r="R667" t="inlineStr">
        <is>
          <t>Rahul</t>
        </is>
      </c>
      <c r="S667" t="inlineStr">
        <is>
          <t>-</t>
        </is>
      </c>
      <c r="T667" t="inlineStr">
        <is>
          <t>Bengaluru</t>
        </is>
      </c>
      <c r="U667" t="inlineStr">
        <is>
          <t xml:space="preserve"> </t>
        </is>
      </c>
      <c r="V667" t="n">
        <v>0</v>
      </c>
      <c r="W667" t="n">
        <v>0</v>
      </c>
      <c r="X667" t="inlineStr">
        <is>
          <t>XXXXXX6308</t>
        </is>
      </c>
      <c r="Y667" s="72" t="n">
        <v>46326.52037037037</v>
      </c>
    </row>
    <row r="668">
      <c r="A668" s="39" t="inlineStr">
        <is>
          <t>6adf518fbf7d480b7a4e1421</t>
        </is>
      </c>
      <c r="B668" s="72" t="n">
        <v>46321.77896990741</v>
      </c>
      <c r="C668" s="70" t="n">
        <v>46321</v>
      </c>
      <c r="D668" t="inlineStr">
        <is>
          <t>2026-10</t>
        </is>
      </c>
      <c r="E668" t="inlineStr">
        <is>
          <t>Wk of 2026-10-26</t>
        </is>
      </c>
      <c r="F668" t="inlineStr">
        <is>
          <t>New Lead</t>
        </is>
      </c>
      <c r="G668" s="39" t="str">
        <f>IF(ISNUMBER(MATCH(F668,QualityStatuses,0)),"Quality Lead","Non-Quality Lead")</f>
        <v>Non-Quality Lead</v>
      </c>
      <c r="H668" s="39" t="str">
        <f>IFERROR(INDEX(CampTypes,MATCH(I668,CampList,0)),"Unattributed")</f>
        <v>New</v>
      </c>
      <c r="I668" t="inlineStr">
        <is>
          <t>ABO | Natuf | Leads | Unit Franchise | India | Oct26 | V1</t>
        </is>
      </c>
      <c r="J668" t="inlineStr">
        <is>
          <t>ABO | Natuf | Leads | Unit Franchise | India | Oct26 | V1</t>
        </is>
      </c>
      <c r="K668" t="inlineStr">
        <is>
          <t>Direct (campaign tagged in CRM)</t>
        </is>
      </c>
      <c r="L668" t="inlineStr">
        <is>
          <t>Natuf | Broad | Tier1 + Growth Cities | Oct26 | V1</t>
        </is>
      </c>
      <c r="M668" t="inlineStr">
        <is>
          <t>Natuf | Broad | Tier1 + Growth Cities | Oct26 | V1</t>
        </is>
      </c>
      <c r="N668" t="inlineStr">
        <is>
          <t>Natuf | Reel | Brand Ambassador | Heard Of Owning A Cafe | V1</t>
        </is>
      </c>
      <c r="O668" t="inlineStr">
        <is>
          <t>In House Natuf</t>
        </is>
      </c>
      <c r="P668" t="inlineStr">
        <is>
          <t>Facebook</t>
        </is>
      </c>
      <c r="Q668" t="inlineStr">
        <is>
          <t>(Unassigned)</t>
        </is>
      </c>
      <c r="R668" t="inlineStr">
        <is>
          <t>Omkar Navge</t>
        </is>
      </c>
      <c r="S668" t="inlineStr">
        <is>
          <t>-</t>
        </is>
      </c>
      <c r="T668" t="inlineStr">
        <is>
          <t>Noida</t>
        </is>
      </c>
      <c r="U668" t="inlineStr">
        <is>
          <t xml:space="preserve"> </t>
        </is>
      </c>
      <c r="V668" t="n">
        <v>0</v>
      </c>
      <c r="W668" t="n">
        <v>0</v>
      </c>
      <c r="X668" t="inlineStr">
        <is>
          <t>XXXXXX4128</t>
        </is>
      </c>
      <c r="Y668" s="72" t="n">
        <v>46326.52037037037</v>
      </c>
    </row>
    <row r="669">
      <c r="A669" s="39" t="inlineStr">
        <is>
          <t>6adf514e7d32903efebc0ef3</t>
        </is>
      </c>
      <c r="B669" s="72" t="n">
        <v>46321.77821759259</v>
      </c>
      <c r="C669" s="70" t="n">
        <v>46321</v>
      </c>
      <c r="D669" t="inlineStr">
        <is>
          <t>2026-10</t>
        </is>
      </c>
      <c r="E669" t="inlineStr">
        <is>
          <t>Wk of 2026-10-26</t>
        </is>
      </c>
      <c r="F669" t="inlineStr">
        <is>
          <t>Attempt 1</t>
        </is>
      </c>
      <c r="G669" s="39" t="str">
        <f>IF(ISNUMBER(MATCH(F669,QualityStatuses,0)),"Quality Lead","Non-Quality Lead")</f>
        <v>Non-Quality Lead</v>
      </c>
      <c r="H669" s="39" t="str">
        <f>IFERROR(INDEX(CampTypes,MATCH(I669,CampList,0)),"Unattributed")</f>
        <v>New</v>
      </c>
      <c r="I669" t="inlineStr">
        <is>
          <t>ABO | Natuf | Leads | Unit Franchise | India | Oct26 | V1</t>
        </is>
      </c>
      <c r="J669" t="inlineStr">
        <is>
          <t>ABO | Natuf | Leads | Unit Franchise | India | Oct26 | V1</t>
        </is>
      </c>
      <c r="K669" t="inlineStr">
        <is>
          <t>Direct (campaign tagged in CRM)</t>
        </is>
      </c>
      <c r="L669" t="inlineStr">
        <is>
          <t>Natuf | Broad | Tier1 + Growth Cities | Oct26 | V1</t>
        </is>
      </c>
      <c r="M669" t="inlineStr">
        <is>
          <t>Natuf | Broad | Tier1 + Growth Cities | Oct26 | V1</t>
        </is>
      </c>
      <c r="N669" t="inlineStr">
        <is>
          <t>Natuf | Reel | Brand Ambassador | Heard Of Owning A Cafe | V1</t>
        </is>
      </c>
      <c r="O669" t="inlineStr">
        <is>
          <t>In House Natuf</t>
        </is>
      </c>
      <c r="P669" t="inlineStr">
        <is>
          <t>Facebook</t>
        </is>
      </c>
      <c r="Q669" t="inlineStr">
        <is>
          <t>Vikas Pathak</t>
        </is>
      </c>
      <c r="R669" t="inlineStr">
        <is>
          <t xml:space="preserve">Karan </t>
        </is>
      </c>
      <c r="S669" t="inlineStr">
        <is>
          <t>-</t>
        </is>
      </c>
      <c r="T669" t="inlineStr">
        <is>
          <t>Bangalore</t>
        </is>
      </c>
      <c r="U669" t="inlineStr">
        <is>
          <t xml:space="preserve"> </t>
        </is>
      </c>
      <c r="V669" t="n">
        <v>1</v>
      </c>
      <c r="W669" t="n">
        <v>1</v>
      </c>
      <c r="X669" t="inlineStr">
        <is>
          <t>XXXXXX2333</t>
        </is>
      </c>
      <c r="Y669" s="72" t="n">
        <v>46326.52037037037</v>
      </c>
    </row>
    <row r="670">
      <c r="A670" s="39" t="inlineStr">
        <is>
          <t>6adf50bf5514b80b1c24212b</t>
        </is>
      </c>
      <c r="B670" s="72" t="n">
        <v>46321.7765625</v>
      </c>
      <c r="C670" s="70" t="n">
        <v>46321</v>
      </c>
      <c r="D670" t="inlineStr">
        <is>
          <t>2026-10</t>
        </is>
      </c>
      <c r="E670" t="inlineStr">
        <is>
          <t>Wk of 2026-10-26</t>
        </is>
      </c>
      <c r="F670" t="inlineStr">
        <is>
          <t>New Lead</t>
        </is>
      </c>
      <c r="G670" s="39" t="str">
        <f>IF(ISNUMBER(MATCH(F670,QualityStatuses,0)),"Quality Lead","Non-Quality Lead")</f>
        <v>Non-Quality Lead</v>
      </c>
      <c r="H670" s="39" t="str">
        <f>IFERROR(INDEX(CampTypes,MATCH(I670,CampList,0)),"Unattributed")</f>
        <v>New</v>
      </c>
      <c r="I670" t="inlineStr">
        <is>
          <t>ABO | Natuf | Leads | Unit Franchise | India | Oct26 | V1</t>
        </is>
      </c>
      <c r="J670" t="inlineStr">
        <is>
          <t>ABO | Natuf | Leads | Unit Franchise | India | Oct26 | V1</t>
        </is>
      </c>
      <c r="K670" t="inlineStr">
        <is>
          <t>Direct (campaign tagged in CRM)</t>
        </is>
      </c>
      <c r="L670" t="inlineStr">
        <is>
          <t>Natuf | Investors | Tier1 + Growth Cities | Oct26 | V1</t>
        </is>
      </c>
      <c r="M670" t="inlineStr">
        <is>
          <t>Natuf | Investors | Tier1 + Growth Cities | Oct26 | V1</t>
        </is>
      </c>
      <c r="N670" t="inlineStr">
        <is>
          <t>Natuf | Reel | Brand Ambassador | Heard Of Owning A Cafe | V1</t>
        </is>
      </c>
      <c r="O670" t="inlineStr">
        <is>
          <t>In House Natuf</t>
        </is>
      </c>
      <c r="P670" t="inlineStr">
        <is>
          <t>Facebook</t>
        </is>
      </c>
      <c r="Q670" t="inlineStr">
        <is>
          <t>(Unassigned)</t>
        </is>
      </c>
      <c r="R670" t="inlineStr">
        <is>
          <t>Omkar Navge</t>
        </is>
      </c>
      <c r="S670" t="inlineStr">
        <is>
          <t>-</t>
        </is>
      </c>
      <c r="T670" t="inlineStr">
        <is>
          <t>Patna</t>
        </is>
      </c>
      <c r="U670" t="inlineStr">
        <is>
          <t xml:space="preserve"> </t>
        </is>
      </c>
      <c r="V670" t="n">
        <v>0</v>
      </c>
      <c r="W670" t="n">
        <v>0</v>
      </c>
      <c r="X670" t="inlineStr">
        <is>
          <t>XXXXXX3841</t>
        </is>
      </c>
      <c r="Y670" s="72" t="n">
        <v>46326.52037037037</v>
      </c>
    </row>
    <row r="671">
      <c r="A671" s="39" t="inlineStr">
        <is>
          <t>6adf5042090322fb66712519</t>
        </is>
      </c>
      <c r="B671" s="72" t="n">
        <v>46321.77511574074</v>
      </c>
      <c r="C671" s="70" t="n">
        <v>46321</v>
      </c>
      <c r="D671" t="inlineStr">
        <is>
          <t>2026-10</t>
        </is>
      </c>
      <c r="E671" t="inlineStr">
        <is>
          <t>Wk of 2026-10-26</t>
        </is>
      </c>
      <c r="F671" t="inlineStr">
        <is>
          <t>New Lead</t>
        </is>
      </c>
      <c r="G671" s="39" t="str">
        <f>IF(ISNUMBER(MATCH(F671,QualityStatuses,0)),"Quality Lead","Non-Quality Lead")</f>
        <v>Non-Quality Lead</v>
      </c>
      <c r="H671" s="39" t="str">
        <f>IFERROR(INDEX(CampTypes,MATCH(I671,CampList,0)),"Unattributed")</f>
        <v>Old</v>
      </c>
      <c r="I671" t="inlineStr">
        <is>
          <t>E_Karan_Natuf_All_07072026</t>
        </is>
      </c>
      <c r="J671" t="inlineStr">
        <is>
          <t>E_Karan_Natuf_All_07072026</t>
        </is>
      </c>
      <c r="K671" t="inlineStr">
        <is>
          <t>Direct (campaign tagged in CRM)</t>
        </is>
      </c>
      <c r="L671" t="inlineStr">
        <is>
          <t>E_Karan_Natuf_Express_07072026_Adset1</t>
        </is>
      </c>
      <c r="M671" t="inlineStr">
        <is>
          <t>E_Karan_Natuf_Express_07072026_Adset1</t>
        </is>
      </c>
      <c r="N671" t="inlineStr">
        <is>
          <t>E_Karan_Natuf_Express_07072026_Adset2_Ad1 – Copy</t>
        </is>
      </c>
      <c r="O671" t="inlineStr">
        <is>
          <t>Natuf</t>
        </is>
      </c>
      <c r="P671" t="inlineStr">
        <is>
          <t>Facebook</t>
        </is>
      </c>
      <c r="Q671" t="inlineStr">
        <is>
          <t>(Unassigned)</t>
        </is>
      </c>
      <c r="R671" t="inlineStr">
        <is>
          <t>Omkar Navge</t>
        </is>
      </c>
      <c r="S671" t="inlineStr">
        <is>
          <t>-</t>
        </is>
      </c>
      <c r="T671" t="inlineStr">
        <is>
          <t>Unnao</t>
        </is>
      </c>
      <c r="U671" t="inlineStr">
        <is>
          <t xml:space="preserve"> </t>
        </is>
      </c>
      <c r="V671" t="n">
        <v>0</v>
      </c>
      <c r="W671" t="n">
        <v>0</v>
      </c>
      <c r="X671" t="inlineStr">
        <is>
          <t>XXXXXX1000</t>
        </is>
      </c>
      <c r="Y671" s="72" t="n">
        <v>46326.52037037037</v>
      </c>
    </row>
    <row r="672">
      <c r="A672" s="39" t="inlineStr">
        <is>
          <t>6adf4e7264630918bb4fe83e</t>
        </is>
      </c>
      <c r="B672" s="72" t="n">
        <v>46321.76974537037</v>
      </c>
      <c r="C672" s="70" t="n">
        <v>46321</v>
      </c>
      <c r="D672" t="inlineStr">
        <is>
          <t>2026-10</t>
        </is>
      </c>
      <c r="E672" t="inlineStr">
        <is>
          <t>Wk of 2026-10-26</t>
        </is>
      </c>
      <c r="F672" t="inlineStr">
        <is>
          <t>New Lead</t>
        </is>
      </c>
      <c r="G672" s="39" t="str">
        <f>IF(ISNUMBER(MATCH(F672,QualityStatuses,0)),"Quality Lead","Non-Quality Lead")</f>
        <v>Non-Quality Lead</v>
      </c>
      <c r="H672" s="39" t="str">
        <f>IFERROR(INDEX(CampTypes,MATCH(I672,CampList,0)),"Unattributed")</f>
        <v>New</v>
      </c>
      <c r="I672" t="inlineStr">
        <is>
          <t>ABO | Natuf | Leads | Master Franchise | India | Oct26 | V1</t>
        </is>
      </c>
      <c r="J672" t="inlineStr">
        <is>
          <t>ABO | Natuf | Leads | Master Franchise | India | Oct26 | V1</t>
        </is>
      </c>
      <c r="K672" t="inlineStr">
        <is>
          <t>Direct (campaign tagged in CRM)</t>
        </is>
      </c>
      <c r="L672" t="inlineStr">
        <is>
          <t>Natuf | Business Owners | Tier1 + Growth Cities | Oct26 | V1</t>
        </is>
      </c>
      <c r="M672" t="inlineStr">
        <is>
          <t>Natuf | Business Owners | Tier1 + Growth Cities | Oct26 | V1</t>
        </is>
      </c>
      <c r="N672" t="inlineStr">
        <is>
          <t>Natuf | Static | Become A Levantine Food | V1</t>
        </is>
      </c>
      <c r="O672" t="inlineStr">
        <is>
          <t>Natuf_MF</t>
        </is>
      </c>
      <c r="P672" t="inlineStr">
        <is>
          <t>Facebook</t>
        </is>
      </c>
      <c r="Q672" t="inlineStr">
        <is>
          <t>(Unassigned)</t>
        </is>
      </c>
      <c r="R672" t="inlineStr">
        <is>
          <t>Rahul</t>
        </is>
      </c>
      <c r="S672" t="inlineStr">
        <is>
          <t>-</t>
        </is>
      </c>
      <c r="T672" t="inlineStr">
        <is>
          <t>Ahmednagar</t>
        </is>
      </c>
      <c r="U672" t="inlineStr">
        <is>
          <t xml:space="preserve"> </t>
        </is>
      </c>
      <c r="V672" t="n">
        <v>0</v>
      </c>
      <c r="W672" t="n">
        <v>0</v>
      </c>
      <c r="X672" t="inlineStr">
        <is>
          <t>XXXXXX0639</t>
        </is>
      </c>
      <c r="Y672" s="72" t="n">
        <v>46326.52037037037</v>
      </c>
    </row>
    <row r="673">
      <c r="A673" s="39" t="inlineStr">
        <is>
          <t>6adf4bb09f63099dfd1b65be</t>
        </is>
      </c>
      <c r="B673" s="72" t="n">
        <v>46321.76157407407</v>
      </c>
      <c r="C673" s="70" t="n">
        <v>46321</v>
      </c>
      <c r="D673" t="inlineStr">
        <is>
          <t>2026-10</t>
        </is>
      </c>
      <c r="E673" t="inlineStr">
        <is>
          <t>Wk of 2026-10-26</t>
        </is>
      </c>
      <c r="F673" t="inlineStr">
        <is>
          <t>Lost</t>
        </is>
      </c>
      <c r="G673" s="39" t="str">
        <f>IF(ISNUMBER(MATCH(F673,QualityStatuses,0)),"Quality Lead","Non-Quality Lead")</f>
        <v>Non-Quality Lead</v>
      </c>
      <c r="H673" s="39" t="str">
        <f>IFERROR(INDEX(CampTypes,MATCH(I673,CampList,0)),"Unattributed")</f>
        <v>New</v>
      </c>
      <c r="I673" t="inlineStr">
        <is>
          <t>ABO | Natuf | Leads | Unit Franchise | India | Oct26 | V1</t>
        </is>
      </c>
      <c r="J673" t="inlineStr">
        <is>
          <t>ABO | Natuf | Leads | Unit Franchise | India | Oct26 | V1</t>
        </is>
      </c>
      <c r="K673" t="inlineStr">
        <is>
          <t>Direct (campaign tagged in CRM)</t>
        </is>
      </c>
      <c r="L673" t="inlineStr">
        <is>
          <t>Natuf | Broad | Tier1 + Growth Cities | Oct26 | V1</t>
        </is>
      </c>
      <c r="M673" t="inlineStr">
        <is>
          <t>Natuf | Broad | Tier1 + Growth Cities | Oct26 | V1</t>
        </is>
      </c>
      <c r="N673" t="inlineStr">
        <is>
          <t>Natuf | Reel | Brand Ambassador | Heard Of Owning A Cafe | V1</t>
        </is>
      </c>
      <c r="O673" t="inlineStr">
        <is>
          <t>In House Natuf</t>
        </is>
      </c>
      <c r="P673" t="inlineStr">
        <is>
          <t>Facebook</t>
        </is>
      </c>
      <c r="Q673" t="inlineStr">
        <is>
          <t>Vikas Pathak</t>
        </is>
      </c>
      <c r="R673" t="inlineStr">
        <is>
          <t>Anish kaundal</t>
        </is>
      </c>
      <c r="S673" t="inlineStr">
        <is>
          <t>Not Interested</t>
        </is>
      </c>
      <c r="T673" t="inlineStr">
        <is>
          <t>Bangalore</t>
        </is>
      </c>
      <c r="U673" t="inlineStr">
        <is>
          <t xml:space="preserve"> </t>
        </is>
      </c>
      <c r="V673" t="n">
        <v>2</v>
      </c>
      <c r="W673" t="n">
        <v>2</v>
      </c>
      <c r="X673" t="inlineStr">
        <is>
          <t>XXXXXX8877</t>
        </is>
      </c>
      <c r="Y673" s="72" t="n">
        <v>46326.52037037037</v>
      </c>
    </row>
    <row r="674">
      <c r="A674" s="39" t="inlineStr">
        <is>
          <t>6adf4b3abbdef16b1d89bd29</t>
        </is>
      </c>
      <c r="B674" s="72" t="n">
        <v>46321.76020833333</v>
      </c>
      <c r="C674" s="70" t="n">
        <v>46321</v>
      </c>
      <c r="D674" t="inlineStr">
        <is>
          <t>2026-10</t>
        </is>
      </c>
      <c r="E674" t="inlineStr">
        <is>
          <t>Wk of 2026-10-26</t>
        </is>
      </c>
      <c r="F674" t="inlineStr">
        <is>
          <t>New Lead</t>
        </is>
      </c>
      <c r="G674" s="39" t="str">
        <f>IF(ISNUMBER(MATCH(F674,QualityStatuses,0)),"Quality Lead","Non-Quality Lead")</f>
        <v>Non-Quality Lead</v>
      </c>
      <c r="H674" s="39" t="str">
        <f>IFERROR(INDEX(CampTypes,MATCH(I674,CampList,0)),"Unattributed")</f>
        <v>New</v>
      </c>
      <c r="I674" t="inlineStr">
        <is>
          <t>ABO | Natuf | Leads | Unit Franchise | India | Oct26 | V1</t>
        </is>
      </c>
      <c r="J674" t="inlineStr">
        <is>
          <t>ABO | Natuf | Leads | Unit Franchise | India | Oct26 | V1</t>
        </is>
      </c>
      <c r="K674" t="inlineStr">
        <is>
          <t>Direct (campaign tagged in CRM)</t>
        </is>
      </c>
      <c r="L674" t="inlineStr">
        <is>
          <t>Natuf | LAL 1% | India | Jul26 | V1</t>
        </is>
      </c>
      <c r="M674" t="inlineStr">
        <is>
          <t>Natuf | LAL 1% | India | Jul26 | V1</t>
        </is>
      </c>
      <c r="N674" t="inlineStr">
        <is>
          <t>Natuf | Reel | Brand Ambassador | Heard Of Owning A Cafe | V1</t>
        </is>
      </c>
      <c r="O674" t="inlineStr">
        <is>
          <t>In House Natuf</t>
        </is>
      </c>
      <c r="P674" t="inlineStr">
        <is>
          <t>Facebook</t>
        </is>
      </c>
      <c r="Q674" t="inlineStr">
        <is>
          <t>(Unassigned)</t>
        </is>
      </c>
      <c r="R674" t="inlineStr">
        <is>
          <t>Rahul</t>
        </is>
      </c>
      <c r="S674" t="inlineStr">
        <is>
          <t>-</t>
        </is>
      </c>
      <c r="T674" t="inlineStr">
        <is>
          <t>Kachar</t>
        </is>
      </c>
      <c r="U674" t="inlineStr">
        <is>
          <t xml:space="preserve"> </t>
        </is>
      </c>
      <c r="V674" t="n">
        <v>0</v>
      </c>
      <c r="W674" t="n">
        <v>0</v>
      </c>
      <c r="X674" t="inlineStr">
        <is>
          <t>XXXXXX8515</t>
        </is>
      </c>
      <c r="Y674" s="72" t="n">
        <v>46326.52037037037</v>
      </c>
    </row>
    <row r="675">
      <c r="A675" s="39" t="inlineStr">
        <is>
          <t>6adf4accd7ae41c7e5ee6ece</t>
        </is>
      </c>
      <c r="B675" s="72" t="n">
        <v>46321.75893518519</v>
      </c>
      <c r="C675" s="70" t="n">
        <v>46321</v>
      </c>
      <c r="D675" t="inlineStr">
        <is>
          <t>2026-10</t>
        </is>
      </c>
      <c r="E675" t="inlineStr">
        <is>
          <t>Wk of 2026-10-26</t>
        </is>
      </c>
      <c r="F675" t="inlineStr">
        <is>
          <t>New Lead</t>
        </is>
      </c>
      <c r="G675" s="39" t="str">
        <f>IF(ISNUMBER(MATCH(F675,QualityStatuses,0)),"Quality Lead","Non-Quality Lead")</f>
        <v>Non-Quality Lead</v>
      </c>
      <c r="H675" s="39" t="str">
        <f>IFERROR(INDEX(CampTypes,MATCH(I675,CampList,0)),"Unattributed")</f>
        <v>New</v>
      </c>
      <c r="I675" t="inlineStr">
        <is>
          <t>ABO | Natuf | Leads | Unit Franchise | India | Oct26 | V1</t>
        </is>
      </c>
      <c r="J675" t="inlineStr">
        <is>
          <t>ABO | Natuf | Leads | Unit Franchise | India | Oct26 | V1</t>
        </is>
      </c>
      <c r="K675" t="inlineStr">
        <is>
          <t>Direct (campaign tagged in CRM)</t>
        </is>
      </c>
      <c r="L675" t="inlineStr">
        <is>
          <t>Natuf | Investors | Tier1 + Growth Cities | Oct26 | V1</t>
        </is>
      </c>
      <c r="M675" t="inlineStr">
        <is>
          <t>Natuf | Investors | Tier1 + Growth Cities | Oct26 | V1</t>
        </is>
      </c>
      <c r="N675" t="inlineStr">
        <is>
          <t>Natuf | Reel | Brand Ambassador | Heard Of Owning A Cafe | V1</t>
        </is>
      </c>
      <c r="O675" t="inlineStr">
        <is>
          <t>In House Natuf</t>
        </is>
      </c>
      <c r="P675" t="inlineStr">
        <is>
          <t>Facebook</t>
        </is>
      </c>
      <c r="Q675" t="inlineStr">
        <is>
          <t>(Unassigned)</t>
        </is>
      </c>
      <c r="R675" t="inlineStr">
        <is>
          <t>Omkar Navge</t>
        </is>
      </c>
      <c r="S675" t="inlineStr">
        <is>
          <t>-</t>
        </is>
      </c>
      <c r="T675" t="inlineStr">
        <is>
          <t>Jagatsinghpur</t>
        </is>
      </c>
      <c r="U675" t="inlineStr">
        <is>
          <t xml:space="preserve"> </t>
        </is>
      </c>
      <c r="V675" t="n">
        <v>0</v>
      </c>
      <c r="W675" t="n">
        <v>0</v>
      </c>
      <c r="X675" t="inlineStr">
        <is>
          <t>XXXXXX7927</t>
        </is>
      </c>
      <c r="Y675" s="72" t="n">
        <v>46326.52037037037</v>
      </c>
    </row>
    <row r="676">
      <c r="A676" s="39" t="inlineStr">
        <is>
          <t>6adf4985ebb879fc7a561a5b</t>
        </is>
      </c>
      <c r="B676" s="72" t="n">
        <v>46321.75515046297</v>
      </c>
      <c r="C676" s="70" t="n">
        <v>46321</v>
      </c>
      <c r="D676" t="inlineStr">
        <is>
          <t>2026-10</t>
        </is>
      </c>
      <c r="E676" t="inlineStr">
        <is>
          <t>Wk of 2026-10-26</t>
        </is>
      </c>
      <c r="F676" t="inlineStr">
        <is>
          <t>New Lead</t>
        </is>
      </c>
      <c r="G676" s="39" t="str">
        <f>IF(ISNUMBER(MATCH(F676,QualityStatuses,0)),"Quality Lead","Non-Quality Lead")</f>
        <v>Non-Quality Lead</v>
      </c>
      <c r="H676" s="39" t="str">
        <f>IFERROR(INDEX(CampTypes,MATCH(I676,CampList,0)),"Unattributed")</f>
        <v>New</v>
      </c>
      <c r="I676" t="inlineStr">
        <is>
          <t>ABO | Natuf | Leads | Unit Franchise | India | Oct26 | V1</t>
        </is>
      </c>
      <c r="J676" t="inlineStr">
        <is>
          <t>ABO | Natuf | Leads | Unit Franchise | India | Oct26 | V1</t>
        </is>
      </c>
      <c r="K676" t="inlineStr">
        <is>
          <t>Direct (campaign tagged in CRM)</t>
        </is>
      </c>
      <c r="L676" t="inlineStr">
        <is>
          <t>Natuf | Investors | Tier1 + Growth Cities | Oct26 | V1</t>
        </is>
      </c>
      <c r="M676" t="inlineStr">
        <is>
          <t>Natuf | Investors | Tier1 + Growth Cities | Oct26 | V1</t>
        </is>
      </c>
      <c r="N676" t="inlineStr">
        <is>
          <t>Natuf | Reel | Brand Ambassador | Heard Of Owning A Cafe | V1</t>
        </is>
      </c>
      <c r="O676" t="inlineStr">
        <is>
          <t>In House Natuf</t>
        </is>
      </c>
      <c r="P676" t="inlineStr">
        <is>
          <t>Facebook</t>
        </is>
      </c>
      <c r="Q676" t="inlineStr">
        <is>
          <t>(Unassigned)</t>
        </is>
      </c>
      <c r="R676" t="inlineStr">
        <is>
          <t>Omkar Navge</t>
        </is>
      </c>
      <c r="S676" t="inlineStr">
        <is>
          <t>-</t>
        </is>
      </c>
      <c r="T676" t="inlineStr">
        <is>
          <t>Juh</t>
        </is>
      </c>
      <c r="U676" t="inlineStr">
        <is>
          <t xml:space="preserve"> </t>
        </is>
      </c>
      <c r="V676" t="n">
        <v>0</v>
      </c>
      <c r="W676" t="n">
        <v>0</v>
      </c>
      <c r="X676" t="inlineStr">
        <is>
          <t>XXXXXX1464</t>
        </is>
      </c>
      <c r="Y676" s="72" t="n">
        <v>46326.52037037037</v>
      </c>
    </row>
    <row r="677">
      <c r="A677" s="39" t="inlineStr">
        <is>
          <t>6adf4969ebb879fc7a5619f2</t>
        </is>
      </c>
      <c r="B677" s="72" t="n">
        <v>46321.75482638889</v>
      </c>
      <c r="C677" s="70" t="n">
        <v>46321</v>
      </c>
      <c r="D677" t="inlineStr">
        <is>
          <t>2026-10</t>
        </is>
      </c>
      <c r="E677" t="inlineStr">
        <is>
          <t>Wk of 2026-10-26</t>
        </is>
      </c>
      <c r="F677" t="inlineStr">
        <is>
          <t>New Lead</t>
        </is>
      </c>
      <c r="G677" s="39" t="str">
        <f>IF(ISNUMBER(MATCH(F677,QualityStatuses,0)),"Quality Lead","Non-Quality Lead")</f>
        <v>Non-Quality Lead</v>
      </c>
      <c r="H677" s="39" t="str">
        <f>IFERROR(INDEX(CampTypes,MATCH(I677,CampList,0)),"Unattributed")</f>
        <v>Old</v>
      </c>
      <c r="I677" t="inlineStr">
        <is>
          <t>E_Karan_Natuf_All_07072026</t>
        </is>
      </c>
      <c r="J677" t="inlineStr">
        <is>
          <t>E_Karan_Natuf_All_07072026</t>
        </is>
      </c>
      <c r="K677" t="inlineStr">
        <is>
          <t>Direct (campaign tagged in CRM)</t>
        </is>
      </c>
      <c r="L677" t="inlineStr">
        <is>
          <t>E_Karan_Natuf_Express_07072026_Adset1</t>
        </is>
      </c>
      <c r="M677" t="inlineStr">
        <is>
          <t>E_Karan_Natuf_Express_07072026_Adset1</t>
        </is>
      </c>
      <c r="N677" t="inlineStr">
        <is>
          <t>E_Karan_Natuf_Express_07072026_Adset2_Ad1 – Copy</t>
        </is>
      </c>
      <c r="O677" t="inlineStr">
        <is>
          <t>Natuf</t>
        </is>
      </c>
      <c r="P677" t="inlineStr">
        <is>
          <t>Facebook</t>
        </is>
      </c>
      <c r="Q677" t="inlineStr">
        <is>
          <t>(Unassigned)</t>
        </is>
      </c>
      <c r="R677" t="inlineStr">
        <is>
          <t>Rahul</t>
        </is>
      </c>
      <c r="S677" t="inlineStr">
        <is>
          <t>-</t>
        </is>
      </c>
      <c r="T677" t="inlineStr">
        <is>
          <t>Varanasi</t>
        </is>
      </c>
      <c r="U677" t="inlineStr">
        <is>
          <t xml:space="preserve"> </t>
        </is>
      </c>
      <c r="V677" t="n">
        <v>0</v>
      </c>
      <c r="W677" t="n">
        <v>0</v>
      </c>
      <c r="X677" t="inlineStr">
        <is>
          <t>XXXXXX8135</t>
        </is>
      </c>
      <c r="Y677" s="72" t="n">
        <v>46326.52037037037</v>
      </c>
    </row>
    <row r="678">
      <c r="A678" s="39" t="inlineStr">
        <is>
          <t>6adf48b1956fdbe21807ed2c</t>
        </is>
      </c>
      <c r="B678" s="72" t="n">
        <v>46321.75269675926</v>
      </c>
      <c r="C678" s="70" t="n">
        <v>46321</v>
      </c>
      <c r="D678" t="inlineStr">
        <is>
          <t>2026-10</t>
        </is>
      </c>
      <c r="E678" t="inlineStr">
        <is>
          <t>Wk of 2026-10-26</t>
        </is>
      </c>
      <c r="F678" t="inlineStr">
        <is>
          <t>New Lead</t>
        </is>
      </c>
      <c r="G678" s="39" t="str">
        <f>IF(ISNUMBER(MATCH(F678,QualityStatuses,0)),"Quality Lead","Non-Quality Lead")</f>
        <v>Non-Quality Lead</v>
      </c>
      <c r="H678" s="39" t="str">
        <f>IFERROR(INDEX(CampTypes,MATCH(I678,CampList,0)),"Unattributed")</f>
        <v>Old</v>
      </c>
      <c r="I678" t="inlineStr">
        <is>
          <t>E_Karan_Natuf_All_07072026</t>
        </is>
      </c>
      <c r="J678" t="inlineStr">
        <is>
          <t>E_Karan_Natuf_All_07072026</t>
        </is>
      </c>
      <c r="K678" t="inlineStr">
        <is>
          <t>Direct (campaign tagged in CRM)</t>
        </is>
      </c>
      <c r="L678" t="inlineStr">
        <is>
          <t>E_Karan_Natuf_Express_07072026_Adset1</t>
        </is>
      </c>
      <c r="M678" t="inlineStr">
        <is>
          <t>E_Karan_Natuf_Express_07072026_Adset1</t>
        </is>
      </c>
      <c r="N678" t="inlineStr">
        <is>
          <t>E_Karan_Natuf_Express_07072026_Adset2_Ad1</t>
        </is>
      </c>
      <c r="O678" t="inlineStr">
        <is>
          <t>Natuf</t>
        </is>
      </c>
      <c r="P678" t="inlineStr">
        <is>
          <t>Facebook</t>
        </is>
      </c>
      <c r="Q678" t="inlineStr">
        <is>
          <t>(Unassigned)</t>
        </is>
      </c>
      <c r="R678" t="inlineStr">
        <is>
          <t>Omkar Navge</t>
        </is>
      </c>
      <c r="S678" t="inlineStr">
        <is>
          <t>-</t>
        </is>
      </c>
      <c r="T678" t="inlineStr">
        <is>
          <t>Gwalior</t>
        </is>
      </c>
      <c r="U678" t="inlineStr">
        <is>
          <t xml:space="preserve"> </t>
        </is>
      </c>
      <c r="V678" t="n">
        <v>0</v>
      </c>
      <c r="W678" t="n">
        <v>0</v>
      </c>
      <c r="X678" t="inlineStr">
        <is>
          <t>XXXXXX4451</t>
        </is>
      </c>
      <c r="Y678" s="72" t="n">
        <v>46326.52037037037</v>
      </c>
    </row>
    <row r="679">
      <c r="A679" s="39" t="inlineStr">
        <is>
          <t>6adf46ab7bc66a83b86a7a3a</t>
        </is>
      </c>
      <c r="B679" s="72" t="n">
        <v>46321.74670138889</v>
      </c>
      <c r="C679" s="70" t="n">
        <v>46321</v>
      </c>
      <c r="D679" t="inlineStr">
        <is>
          <t>2026-10</t>
        </is>
      </c>
      <c r="E679" t="inlineStr">
        <is>
          <t>Wk of 2026-10-26</t>
        </is>
      </c>
      <c r="F679" t="inlineStr">
        <is>
          <t>Attempt 2</t>
        </is>
      </c>
      <c r="G679" s="39" t="str">
        <f>IF(ISNUMBER(MATCH(F679,QualityStatuses,0)),"Quality Lead","Non-Quality Lead")</f>
        <v>Non-Quality Lead</v>
      </c>
      <c r="H679" s="39" t="str">
        <f>IFERROR(INDEX(CampTypes,MATCH(I679,CampList,0)),"Unattributed")</f>
        <v>New</v>
      </c>
      <c r="I679" t="inlineStr">
        <is>
          <t>ABO | Natuf | Leads | Unit Franchise | India | Oct26 | V1</t>
        </is>
      </c>
      <c r="J679" t="inlineStr">
        <is>
          <t>ABO | Natuf | Leads | Unit Franchise | India | Oct26 | V1</t>
        </is>
      </c>
      <c r="K679" t="inlineStr">
        <is>
          <t>Direct (campaign tagged in CRM)</t>
        </is>
      </c>
      <c r="L679" t="inlineStr">
        <is>
          <t>Natuf | Investors | Tier1 + Growth Cities | Oct26 | V1</t>
        </is>
      </c>
      <c r="M679" t="inlineStr">
        <is>
          <t>Natuf | Investors | Tier1 + Growth Cities | Oct26 | V1</t>
        </is>
      </c>
      <c r="N679" t="inlineStr">
        <is>
          <t>Natuf | Reel | Brand Ambassador | Heard Of Owning A Cafe | V1</t>
        </is>
      </c>
      <c r="O679" t="inlineStr">
        <is>
          <t>In House Natuf</t>
        </is>
      </c>
      <c r="P679" t="inlineStr">
        <is>
          <t>Facebook</t>
        </is>
      </c>
      <c r="Q679" t="inlineStr">
        <is>
          <t>Vikas Pathak</t>
        </is>
      </c>
      <c r="R679" t="inlineStr">
        <is>
          <t>Hriday Jindal</t>
        </is>
      </c>
      <c r="S679" t="inlineStr">
        <is>
          <t>-</t>
        </is>
      </c>
      <c r="T679" t="inlineStr">
        <is>
          <t>Vadodara</t>
        </is>
      </c>
      <c r="U679" t="inlineStr">
        <is>
          <t xml:space="preserve"> </t>
        </is>
      </c>
      <c r="V679" t="n">
        <v>3</v>
      </c>
      <c r="W679" t="n">
        <v>0</v>
      </c>
      <c r="X679" t="inlineStr">
        <is>
          <t>XXXXXX9204</t>
        </is>
      </c>
      <c r="Y679" s="72" t="n">
        <v>46326.52037037037</v>
      </c>
    </row>
    <row r="680">
      <c r="A680" s="39" t="inlineStr">
        <is>
          <t>6adf45aa2e21ab25776e3298</t>
        </is>
      </c>
      <c r="B680" s="72" t="n">
        <v>46321.74372685186</v>
      </c>
      <c r="C680" s="70" t="n">
        <v>46321</v>
      </c>
      <c r="D680" t="inlineStr">
        <is>
          <t>2026-10</t>
        </is>
      </c>
      <c r="E680" t="inlineStr">
        <is>
          <t>Wk of 2026-10-26</t>
        </is>
      </c>
      <c r="F680" t="inlineStr">
        <is>
          <t>Details Shared</t>
        </is>
      </c>
      <c r="G680" s="39" t="str">
        <f>IF(ISNUMBER(MATCH(F680,QualityStatuses,0)),"Quality Lead","Non-Quality Lead")</f>
        <v>Quality Lead</v>
      </c>
      <c r="H680" s="39" t="str">
        <f>IFERROR(INDEX(CampTypes,MATCH(I680,CampList,0)),"Unattributed")</f>
        <v>New</v>
      </c>
      <c r="I680" t="inlineStr">
        <is>
          <t>ABO | Natuf | Leads | Unit Franchise | India | Oct26 | V1</t>
        </is>
      </c>
      <c r="J680" t="inlineStr">
        <is>
          <t>ABO | Natuf | Leads | Unit Franchise | India | Oct26 | V1</t>
        </is>
      </c>
      <c r="K680" t="inlineStr">
        <is>
          <t>Direct (campaign tagged in CRM)</t>
        </is>
      </c>
      <c r="L680" t="inlineStr">
        <is>
          <t>Natuf | Investors | Tier1 + Growth Cities | Oct26 | V1</t>
        </is>
      </c>
      <c r="M680" t="inlineStr">
        <is>
          <t>Natuf | Investors | Tier1 + Growth Cities | Oct26 | V1</t>
        </is>
      </c>
      <c r="N680" t="inlineStr">
        <is>
          <t>Natuf | Reel | Brand Ambassador | Heard Of Owning A Cafe | V1</t>
        </is>
      </c>
      <c r="O680" t="inlineStr">
        <is>
          <t>In House Natuf</t>
        </is>
      </c>
      <c r="P680" t="inlineStr">
        <is>
          <t>Facebook</t>
        </is>
      </c>
      <c r="Q680" t="inlineStr">
        <is>
          <t>Vikas Pathak</t>
        </is>
      </c>
      <c r="R680" t="inlineStr">
        <is>
          <t xml:space="preserve">Karan </t>
        </is>
      </c>
      <c r="S680" t="inlineStr">
        <is>
          <t>-</t>
        </is>
      </c>
      <c r="T680" t="inlineStr">
        <is>
          <t>Indore</t>
        </is>
      </c>
      <c r="U680" t="inlineStr">
        <is>
          <t xml:space="preserve"> </t>
        </is>
      </c>
      <c r="V680" t="n">
        <v>11</v>
      </c>
      <c r="W680" t="n">
        <v>6</v>
      </c>
      <c r="X680" t="inlineStr">
        <is>
          <t>XXXXXX1060</t>
        </is>
      </c>
      <c r="Y680" s="72" t="n">
        <v>46326.52037037037</v>
      </c>
    </row>
    <row r="681">
      <c r="A681" s="39" t="inlineStr">
        <is>
          <t>6adf43b25032b628469bccae</t>
        </is>
      </c>
      <c r="B681" s="72" t="n">
        <v>46321.73789351852</v>
      </c>
      <c r="C681" s="70" t="n">
        <v>46321</v>
      </c>
      <c r="D681" t="inlineStr">
        <is>
          <t>2026-10</t>
        </is>
      </c>
      <c r="E681" t="inlineStr">
        <is>
          <t>Wk of 2026-10-26</t>
        </is>
      </c>
      <c r="F681" t="inlineStr">
        <is>
          <t>New Lead</t>
        </is>
      </c>
      <c r="G681" s="39" t="str">
        <f>IF(ISNUMBER(MATCH(F681,QualityStatuses,0)),"Quality Lead","Non-Quality Lead")</f>
        <v>Non-Quality Lead</v>
      </c>
      <c r="H681" s="39" t="str">
        <f>IFERROR(INDEX(CampTypes,MATCH(I681,CampList,0)),"Unattributed")</f>
        <v>Old</v>
      </c>
      <c r="I681" t="inlineStr">
        <is>
          <t>E_Karan_Natuf_All_07072026</t>
        </is>
      </c>
      <c r="J681" t="inlineStr">
        <is>
          <t>E_Karan_Natuf_All_07072026</t>
        </is>
      </c>
      <c r="K681" t="inlineStr">
        <is>
          <t>Direct (campaign tagged in CRM)</t>
        </is>
      </c>
      <c r="L681" t="inlineStr">
        <is>
          <t>E_Karan_Natuf_Express_07072026_Adset1</t>
        </is>
      </c>
      <c r="M681" t="inlineStr">
        <is>
          <t>E_Karan_Natuf_Express_07072026_Adset1</t>
        </is>
      </c>
      <c r="N681" t="inlineStr">
        <is>
          <t>E_Karan_Natuf_Express_07072026_Adset2_Ad1 – Copy</t>
        </is>
      </c>
      <c r="O681" t="inlineStr">
        <is>
          <t>Natuf</t>
        </is>
      </c>
      <c r="P681" t="inlineStr">
        <is>
          <t>Facebook</t>
        </is>
      </c>
      <c r="Q681" t="inlineStr">
        <is>
          <t>(Unassigned)</t>
        </is>
      </c>
      <c r="R681" t="inlineStr">
        <is>
          <t>Omkar Navge</t>
        </is>
      </c>
      <c r="S681" t="inlineStr">
        <is>
          <t>-</t>
        </is>
      </c>
      <c r="T681" t="inlineStr">
        <is>
          <t>Hyderabad</t>
        </is>
      </c>
      <c r="U681" t="inlineStr">
        <is>
          <t xml:space="preserve"> </t>
        </is>
      </c>
      <c r="V681" t="n">
        <v>0</v>
      </c>
      <c r="W681" t="n">
        <v>0</v>
      </c>
      <c r="X681" t="inlineStr">
        <is>
          <t>XXXXXX6789</t>
        </is>
      </c>
      <c r="Y681" s="72" t="n">
        <v>46326.52037037037</v>
      </c>
    </row>
    <row r="682">
      <c r="A682" s="39" t="inlineStr">
        <is>
          <t>6adf4331c7d8b34560aadbf7</t>
        </is>
      </c>
      <c r="B682" s="72" t="n">
        <v>46321.73640046296</v>
      </c>
      <c r="C682" s="70" t="n">
        <v>46321</v>
      </c>
      <c r="D682" t="inlineStr">
        <is>
          <t>2026-10</t>
        </is>
      </c>
      <c r="E682" t="inlineStr">
        <is>
          <t>Wk of 2026-10-26</t>
        </is>
      </c>
      <c r="F682" t="inlineStr">
        <is>
          <t>Lost</t>
        </is>
      </c>
      <c r="G682" s="39" t="str">
        <f>IF(ISNUMBER(MATCH(F682,QualityStatuses,0)),"Quality Lead","Non-Quality Lead")</f>
        <v>Non-Quality Lead</v>
      </c>
      <c r="H682" s="39" t="str">
        <f>IFERROR(INDEX(CampTypes,MATCH(I682,CampList,0)),"Unattributed")</f>
        <v>Old</v>
      </c>
      <c r="I682" t="inlineStr">
        <is>
          <t>E_Karan_Natuf_All_07072026</t>
        </is>
      </c>
      <c r="J682" t="inlineStr">
        <is>
          <t>E_Karan_Natuf_All_07072026</t>
        </is>
      </c>
      <c r="K682" t="inlineStr">
        <is>
          <t>Direct (campaign tagged in CRM)</t>
        </is>
      </c>
      <c r="L682" t="inlineStr">
        <is>
          <t>E_Karan_Natuf_Express_07072026_Adset1</t>
        </is>
      </c>
      <c r="M682" t="inlineStr">
        <is>
          <t>E_Karan_Natuf_Express_07072026_Adset1</t>
        </is>
      </c>
      <c r="N682" t="inlineStr">
        <is>
          <t>E_Karan_Natuf_Express_07072026_Adset2_Ad1 – Copy</t>
        </is>
      </c>
      <c r="O682" t="inlineStr">
        <is>
          <t>Natuf</t>
        </is>
      </c>
      <c r="P682" t="inlineStr">
        <is>
          <t>Facebook</t>
        </is>
      </c>
      <c r="Q682" t="inlineStr">
        <is>
          <t>Tejaswini Tarigopula</t>
        </is>
      </c>
      <c r="R682" t="inlineStr">
        <is>
          <t>Arjuman Vidya Sagar</t>
        </is>
      </c>
      <c r="S682" t="inlineStr">
        <is>
          <t>Not Interested</t>
        </is>
      </c>
      <c r="T682" t="inlineStr">
        <is>
          <t>Ahmedabad</t>
        </is>
      </c>
      <c r="U682" t="inlineStr">
        <is>
          <t xml:space="preserve"> </t>
        </is>
      </c>
      <c r="V682" t="n">
        <v>2</v>
      </c>
      <c r="W682" t="n">
        <v>2</v>
      </c>
      <c r="X682" t="inlineStr">
        <is>
          <t>XXXXXX9867</t>
        </is>
      </c>
      <c r="Y682" s="72" t="n">
        <v>46326.52037037037</v>
      </c>
    </row>
    <row r="683">
      <c r="A683" s="39" t="inlineStr">
        <is>
          <t>6adf414338b71416c820e2ff</t>
        </is>
      </c>
      <c r="B683" s="72" t="n">
        <v>46321.73068287037</v>
      </c>
      <c r="C683" s="70" t="n">
        <v>46321</v>
      </c>
      <c r="D683" t="inlineStr">
        <is>
          <t>2026-10</t>
        </is>
      </c>
      <c r="E683" t="inlineStr">
        <is>
          <t>Wk of 2026-10-26</t>
        </is>
      </c>
      <c r="F683" t="inlineStr">
        <is>
          <t>New Lead</t>
        </is>
      </c>
      <c r="G683" s="39" t="str">
        <f>IF(ISNUMBER(MATCH(F683,QualityStatuses,0)),"Quality Lead","Non-Quality Lead")</f>
        <v>Non-Quality Lead</v>
      </c>
      <c r="H683" s="39" t="str">
        <f>IFERROR(INDEX(CampTypes,MATCH(I683,CampList,0)),"Unattributed")</f>
        <v>New</v>
      </c>
      <c r="I683" t="inlineStr">
        <is>
          <t>ABO | Natuf | Leads | Unit Franchise | India | Oct26 | V1</t>
        </is>
      </c>
      <c r="J683" t="inlineStr">
        <is>
          <t>ABO | Natuf | Leads | Unit Franchise | India | Oct26 | V1</t>
        </is>
      </c>
      <c r="K683" t="inlineStr">
        <is>
          <t>Direct (campaign tagged in CRM)</t>
        </is>
      </c>
      <c r="L683" t="inlineStr">
        <is>
          <t>Natuf | LAL 1% | India | Jul26 | V1</t>
        </is>
      </c>
      <c r="M683" t="inlineStr">
        <is>
          <t>Natuf | LAL 1% | India | Jul26 | V1</t>
        </is>
      </c>
      <c r="N683" t="inlineStr">
        <is>
          <t>Natuf | Reel | Brand Ambassador | Heard Of Owning A Cafe | V1</t>
        </is>
      </c>
      <c r="O683" t="inlineStr">
        <is>
          <t>In House Natuf</t>
        </is>
      </c>
      <c r="P683" t="inlineStr">
        <is>
          <t>Facebook</t>
        </is>
      </c>
      <c r="Q683" t="inlineStr">
        <is>
          <t>(Unassigned)</t>
        </is>
      </c>
      <c r="R683" t="inlineStr">
        <is>
          <t>Omkar Navge</t>
        </is>
      </c>
      <c r="S683" t="inlineStr">
        <is>
          <t>-</t>
        </is>
      </c>
      <c r="T683" t="inlineStr">
        <is>
          <t>patiala</t>
        </is>
      </c>
      <c r="U683" t="inlineStr">
        <is>
          <t xml:space="preserve"> </t>
        </is>
      </c>
      <c r="V683" t="n">
        <v>0</v>
      </c>
      <c r="W683" t="n">
        <v>0</v>
      </c>
      <c r="X683" t="inlineStr">
        <is>
          <t>XXXXXX7533</t>
        </is>
      </c>
      <c r="Y683" s="72" t="n">
        <v>46326.52037037037</v>
      </c>
    </row>
    <row r="684">
      <c r="A684" s="39" t="inlineStr">
        <is>
          <t>6adf3f73f0cdbf404952b0d9</t>
        </is>
      </c>
      <c r="B684" s="72" t="n">
        <v>46321.7253125</v>
      </c>
      <c r="C684" s="70" t="n">
        <v>46321</v>
      </c>
      <c r="D684" t="inlineStr">
        <is>
          <t>2026-10</t>
        </is>
      </c>
      <c r="E684" t="inlineStr">
        <is>
          <t>Wk of 2026-10-26</t>
        </is>
      </c>
      <c r="F684" t="inlineStr">
        <is>
          <t>Details Shared</t>
        </is>
      </c>
      <c r="G684" s="39" t="str">
        <f>IF(ISNUMBER(MATCH(F684,QualityStatuses,0)),"Quality Lead","Non-Quality Lead")</f>
        <v>Quality Lead</v>
      </c>
      <c r="H684" s="39" t="str">
        <f>IFERROR(INDEX(CampTypes,MATCH(I684,CampList,0)),"Unattributed")</f>
        <v>New</v>
      </c>
      <c r="I684" t="inlineStr">
        <is>
          <t>ABO | Natuf | Leads | Unit Franchise | India | Oct26 | V1</t>
        </is>
      </c>
      <c r="J684" t="inlineStr">
        <is>
          <t>ABO | Natuf | Leads | Unit Franchise | India | Oct26 | V1</t>
        </is>
      </c>
      <c r="K684" t="inlineStr">
        <is>
          <t>Direct (campaign tagged in CRM)</t>
        </is>
      </c>
      <c r="L684" t="inlineStr">
        <is>
          <t>Natuf | Business Owners | Tier1 + Growth Cities | Oct26 | V1</t>
        </is>
      </c>
      <c r="M684" t="inlineStr">
        <is>
          <t>Natuf | Business Owners | Tier1 + Growth Cities | Oct26 | V1</t>
        </is>
      </c>
      <c r="N684" t="inlineStr">
        <is>
          <t>Natuf | Reel | Brand Ambassador | Heard Of Owning A Cafe | V1</t>
        </is>
      </c>
      <c r="O684" t="inlineStr">
        <is>
          <t>In House Natuf</t>
        </is>
      </c>
      <c r="P684" t="inlineStr">
        <is>
          <t>Facebook</t>
        </is>
      </c>
      <c r="Q684" t="inlineStr">
        <is>
          <t>Vikas Pathak</t>
        </is>
      </c>
      <c r="R684" t="inlineStr">
        <is>
          <t>Anish kaundal</t>
        </is>
      </c>
      <c r="S684" t="inlineStr">
        <is>
          <t>-</t>
        </is>
      </c>
      <c r="T684" t="inlineStr">
        <is>
          <t>Chennai</t>
        </is>
      </c>
      <c r="U684" t="inlineStr">
        <is>
          <t xml:space="preserve"> </t>
        </is>
      </c>
      <c r="V684" t="n">
        <v>2</v>
      </c>
      <c r="W684" t="n">
        <v>2</v>
      </c>
      <c r="X684" t="inlineStr">
        <is>
          <t>XXXXXX3807</t>
        </is>
      </c>
      <c r="Y684" s="72" t="n">
        <v>46326.52037037037</v>
      </c>
    </row>
    <row r="685">
      <c r="A685" s="39" t="inlineStr">
        <is>
          <t>6adf3db9ff83570ddd43fcd5</t>
        </is>
      </c>
      <c r="B685" s="72" t="n">
        <v>46321.72019675926</v>
      </c>
      <c r="C685" s="70" t="n">
        <v>46321</v>
      </c>
      <c r="D685" t="inlineStr">
        <is>
          <t>2026-10</t>
        </is>
      </c>
      <c r="E685" t="inlineStr">
        <is>
          <t>Wk of 2026-10-26</t>
        </is>
      </c>
      <c r="F685" t="inlineStr">
        <is>
          <t>New Lead</t>
        </is>
      </c>
      <c r="G685" s="39" t="str">
        <f>IF(ISNUMBER(MATCH(F685,QualityStatuses,0)),"Quality Lead","Non-Quality Lead")</f>
        <v>Non-Quality Lead</v>
      </c>
      <c r="H685" s="39" t="str">
        <f>IFERROR(INDEX(CampTypes,MATCH(I685,CampList,0)),"Unattributed")</f>
        <v>New</v>
      </c>
      <c r="I685" t="inlineStr">
        <is>
          <t>ABO | Natuf | Leads | Unit Franchise | India | Oct26 | V1</t>
        </is>
      </c>
      <c r="J685" t="inlineStr">
        <is>
          <t>ABO | Natuf | Leads | Unit Franchise | India | Oct26 | V1</t>
        </is>
      </c>
      <c r="K685" t="inlineStr">
        <is>
          <t>Direct (campaign tagged in CRM)</t>
        </is>
      </c>
      <c r="L685" t="inlineStr">
        <is>
          <t>Natuf | LAL 1% | India | Jul26 | V1</t>
        </is>
      </c>
      <c r="M685" t="inlineStr">
        <is>
          <t>Natuf | LAL 1% | India | Jul26 | V1</t>
        </is>
      </c>
      <c r="N685" t="inlineStr">
        <is>
          <t>Natuf | Reel | Brand Ambassador | Heard Of Owning A Cafe | V1</t>
        </is>
      </c>
      <c r="O685" t="inlineStr">
        <is>
          <t>In House Natuf</t>
        </is>
      </c>
      <c r="P685" t="inlineStr">
        <is>
          <t>Facebook</t>
        </is>
      </c>
      <c r="Q685" t="inlineStr">
        <is>
          <t>(Unassigned)</t>
        </is>
      </c>
      <c r="R685" t="inlineStr">
        <is>
          <t>Omkar Navge</t>
        </is>
      </c>
      <c r="S685" t="inlineStr">
        <is>
          <t>-</t>
        </is>
      </c>
      <c r="T685" t="inlineStr">
        <is>
          <t>Barrackpore</t>
        </is>
      </c>
      <c r="U685" t="inlineStr">
        <is>
          <t xml:space="preserve"> </t>
        </is>
      </c>
      <c r="V685" t="n">
        <v>0</v>
      </c>
      <c r="W685" t="n">
        <v>0</v>
      </c>
      <c r="X685" t="inlineStr">
        <is>
          <t>XXXXXX2325</t>
        </is>
      </c>
      <c r="Y685" s="72" t="n">
        <v>46326.52037037037</v>
      </c>
    </row>
    <row r="686">
      <c r="A686" s="39" t="inlineStr">
        <is>
          <t>6adf3da2ba7feb84fc7be700</t>
        </is>
      </c>
      <c r="B686" s="72" t="n">
        <v>46321.71993055556</v>
      </c>
      <c r="C686" s="70" t="n">
        <v>46321</v>
      </c>
      <c r="D686" t="inlineStr">
        <is>
          <t>2026-10</t>
        </is>
      </c>
      <c r="E686" t="inlineStr">
        <is>
          <t>Wk of 2026-10-26</t>
        </is>
      </c>
      <c r="F686" t="inlineStr">
        <is>
          <t>Attempt 1</t>
        </is>
      </c>
      <c r="G686" s="39" t="str">
        <f>IF(ISNUMBER(MATCH(F686,QualityStatuses,0)),"Quality Lead","Non-Quality Lead")</f>
        <v>Non-Quality Lead</v>
      </c>
      <c r="H686" s="39" t="str">
        <f>IFERROR(INDEX(CampTypes,MATCH(I686,CampList,0)),"Unattributed")</f>
        <v>New</v>
      </c>
      <c r="I686" t="inlineStr">
        <is>
          <t>ABO | Natuf | Leads | Unit Franchise | India | Oct26 | V1</t>
        </is>
      </c>
      <c r="J686" t="inlineStr">
        <is>
          <t>ABO | Natuf | Leads | Unit Franchise | India | Oct26 | V1</t>
        </is>
      </c>
      <c r="K686" t="inlineStr">
        <is>
          <t>Direct (campaign tagged in CRM)</t>
        </is>
      </c>
      <c r="L686" t="inlineStr">
        <is>
          <t>Natuf | LAL 1% | India | Jul26 | V1</t>
        </is>
      </c>
      <c r="M686" t="inlineStr">
        <is>
          <t>Natuf | LAL 1% | India | Jul26 | V1</t>
        </is>
      </c>
      <c r="N686" t="inlineStr">
        <is>
          <t>Natuf | Reel | Brand Ambassador | Heard Of Owning A Cafe | V1</t>
        </is>
      </c>
      <c r="O686" t="inlineStr">
        <is>
          <t>In House Natuf</t>
        </is>
      </c>
      <c r="P686" t="inlineStr">
        <is>
          <t>Facebook</t>
        </is>
      </c>
      <c r="Q686" t="inlineStr">
        <is>
          <t>Deepak Rai</t>
        </is>
      </c>
      <c r="R686" t="inlineStr">
        <is>
          <t>Tejaswini Tarigopula</t>
        </is>
      </c>
      <c r="S686" t="inlineStr">
        <is>
          <t>-</t>
        </is>
      </c>
      <c r="T686" t="inlineStr">
        <is>
          <t>Berhampore</t>
        </is>
      </c>
      <c r="U686" t="inlineStr">
        <is>
          <t xml:space="preserve"> </t>
        </is>
      </c>
      <c r="V686" t="n">
        <v>1</v>
      </c>
      <c r="W686" t="n">
        <v>1</v>
      </c>
      <c r="X686" t="inlineStr">
        <is>
          <t>XXXXXX5236</t>
        </is>
      </c>
      <c r="Y686" s="72" t="n">
        <v>46326.52037037037</v>
      </c>
    </row>
    <row r="687">
      <c r="A687" s="39" t="inlineStr">
        <is>
          <t>6adf350ea2180fbd332b9737</t>
        </is>
      </c>
      <c r="B687" s="72" t="n">
        <v>46321.69451388889</v>
      </c>
      <c r="C687" s="70" t="n">
        <v>46321</v>
      </c>
      <c r="D687" t="inlineStr">
        <is>
          <t>2026-10</t>
        </is>
      </c>
      <c r="E687" t="inlineStr">
        <is>
          <t>Wk of 2026-10-26</t>
        </is>
      </c>
      <c r="F687" t="inlineStr">
        <is>
          <t>New Lead</t>
        </is>
      </c>
      <c r="G687" s="39" t="str">
        <f>IF(ISNUMBER(MATCH(F687,QualityStatuses,0)),"Quality Lead","Non-Quality Lead")</f>
        <v>Non-Quality Lead</v>
      </c>
      <c r="H687" s="39" t="str">
        <f>IFERROR(INDEX(CampTypes,MATCH(I687,CampList,0)),"Unattributed")</f>
        <v>New</v>
      </c>
      <c r="I687" t="inlineStr">
        <is>
          <t>ABO | Natuf | Leads | Unit Franchise | India | Oct26 | V1</t>
        </is>
      </c>
      <c r="J687" t="inlineStr">
        <is>
          <t>ABO | Natuf | Leads | Unit Franchise | India | Oct26 | V1</t>
        </is>
      </c>
      <c r="K687" t="inlineStr">
        <is>
          <t>Direct (campaign tagged in CRM)</t>
        </is>
      </c>
      <c r="L687" t="inlineStr">
        <is>
          <t>Natuf | Broad | Tier1 + Growth Cities | Oct26 | V1</t>
        </is>
      </c>
      <c r="M687" t="inlineStr">
        <is>
          <t>Natuf | Broad | Tier1 + Growth Cities | Oct26 | V1</t>
        </is>
      </c>
      <c r="N687" t="inlineStr">
        <is>
          <t>Natuf | Reel | Brand Ambassador | Heard Of Owning A Cafe | V1</t>
        </is>
      </c>
      <c r="O687" t="inlineStr">
        <is>
          <t>In House Natuf</t>
        </is>
      </c>
      <c r="P687" t="inlineStr">
        <is>
          <t>Facebook</t>
        </is>
      </c>
      <c r="Q687" t="inlineStr">
        <is>
          <t>(Unassigned)</t>
        </is>
      </c>
      <c r="R687" t="inlineStr">
        <is>
          <t>Omkar Navge</t>
        </is>
      </c>
      <c r="S687" t="inlineStr">
        <is>
          <t>-</t>
        </is>
      </c>
      <c r="T687" t="inlineStr">
        <is>
          <t>Visakhapatnam</t>
        </is>
      </c>
      <c r="U687" t="inlineStr">
        <is>
          <t xml:space="preserve"> </t>
        </is>
      </c>
      <c r="V687" t="n">
        <v>0</v>
      </c>
      <c r="W687" t="n">
        <v>0</v>
      </c>
      <c r="X687" t="inlineStr">
        <is>
          <t>XXXXXX6332</t>
        </is>
      </c>
      <c r="Y687" s="72" t="n">
        <v>46326.52037037037</v>
      </c>
    </row>
    <row r="688">
      <c r="A688" s="39" t="inlineStr">
        <is>
          <t>6adf3250cdc042105487d10c</t>
        </is>
      </c>
      <c r="B688" s="72" t="n">
        <v>46321.68638888889</v>
      </c>
      <c r="C688" s="70" t="n">
        <v>46321</v>
      </c>
      <c r="D688" t="inlineStr">
        <is>
          <t>2026-10</t>
        </is>
      </c>
      <c r="E688" t="inlineStr">
        <is>
          <t>Wk of 2026-10-26</t>
        </is>
      </c>
      <c r="F688" t="inlineStr">
        <is>
          <t>Lost</t>
        </is>
      </c>
      <c r="G688" s="39" t="str">
        <f>IF(ISNUMBER(MATCH(F688,QualityStatuses,0)),"Quality Lead","Non-Quality Lead")</f>
        <v>Non-Quality Lead</v>
      </c>
      <c r="H688" s="39" t="str">
        <f>IFERROR(INDEX(CampTypes,MATCH(I688,CampList,0)),"Unattributed")</f>
        <v>New</v>
      </c>
      <c r="I688" t="inlineStr">
        <is>
          <t>ABO | Natuf | Leads | Unit Franchise | India | Oct26 | V1</t>
        </is>
      </c>
      <c r="J688" t="inlineStr">
        <is>
          <t>ABO | Natuf | Leads | Unit Franchise | India | Oct26 | V1</t>
        </is>
      </c>
      <c r="K688" t="inlineStr">
        <is>
          <t>Direct (campaign tagged in CRM)</t>
        </is>
      </c>
      <c r="L688" t="inlineStr">
        <is>
          <t>Natuf | Broad | Tier1 + Growth Cities | Oct26 | V1</t>
        </is>
      </c>
      <c r="M688" t="inlineStr">
        <is>
          <t>Natuf | Broad | Tier1 + Growth Cities | Oct26 | V1</t>
        </is>
      </c>
      <c r="N688" t="inlineStr">
        <is>
          <t>Natuf | Reel | Brand Ambassador | Heard Of Owning A Cafe | V1</t>
        </is>
      </c>
      <c r="O688" t="inlineStr">
        <is>
          <t>In House Natuf</t>
        </is>
      </c>
      <c r="P688" t="inlineStr">
        <is>
          <t>Facebook</t>
        </is>
      </c>
      <c r="Q688" t="inlineStr">
        <is>
          <t>Tejaswini Tarigopula</t>
        </is>
      </c>
      <c r="R688" t="inlineStr">
        <is>
          <t>Prabhudatta Pattanaik</t>
        </is>
      </c>
      <c r="S688" t="inlineStr">
        <is>
          <t>No Investment Capacity</t>
        </is>
      </c>
      <c r="T688" t="inlineStr">
        <is>
          <t>Hyderabad</t>
        </is>
      </c>
      <c r="U688" t="inlineStr">
        <is>
          <t xml:space="preserve"> </t>
        </is>
      </c>
      <c r="V688" t="n">
        <v>3</v>
      </c>
      <c r="W688" t="n">
        <v>3</v>
      </c>
      <c r="X688" t="inlineStr">
        <is>
          <t>XXXXXX4395</t>
        </is>
      </c>
      <c r="Y688" s="72" t="n">
        <v>46326.52037037037</v>
      </c>
    </row>
    <row r="689">
      <c r="A689" s="39" t="inlineStr">
        <is>
          <t>6adf31819da7e262daf23678</t>
        </is>
      </c>
      <c r="B689" s="72" t="n">
        <v>46321.68399305556</v>
      </c>
      <c r="C689" s="70" t="n">
        <v>46321</v>
      </c>
      <c r="D689" t="inlineStr">
        <is>
          <t>2026-10</t>
        </is>
      </c>
      <c r="E689" t="inlineStr">
        <is>
          <t>Wk of 2026-10-26</t>
        </is>
      </c>
      <c r="F689" t="inlineStr">
        <is>
          <t>New Lead</t>
        </is>
      </c>
      <c r="G689" s="39" t="str">
        <f>IF(ISNUMBER(MATCH(F689,QualityStatuses,0)),"Quality Lead","Non-Quality Lead")</f>
        <v>Non-Quality Lead</v>
      </c>
      <c r="H689" s="39" t="str">
        <f>IFERROR(INDEX(CampTypes,MATCH(I689,CampList,0)),"Unattributed")</f>
        <v>Old</v>
      </c>
      <c r="I689" t="inlineStr">
        <is>
          <t>E_Karan_Natuf_All_07072026</t>
        </is>
      </c>
      <c r="J689" t="inlineStr">
        <is>
          <t>E_Karan_Natuf_All_07072026</t>
        </is>
      </c>
      <c r="K689" t="inlineStr">
        <is>
          <t>Direct (campaign tagged in CRM)</t>
        </is>
      </c>
      <c r="L689" t="inlineStr">
        <is>
          <t>E_Karan_Natuf_Express_07072026_Adset1</t>
        </is>
      </c>
      <c r="M689" t="inlineStr">
        <is>
          <t>E_Karan_Natuf_Express_07072026_Adset1</t>
        </is>
      </c>
      <c r="N689" t="inlineStr">
        <is>
          <t>E_Karan_Natuf_Express_07072026_Adset2_Ad1</t>
        </is>
      </c>
      <c r="O689" t="inlineStr">
        <is>
          <t>Natuf</t>
        </is>
      </c>
      <c r="P689" t="inlineStr">
        <is>
          <t>Facebook</t>
        </is>
      </c>
      <c r="Q689" t="inlineStr">
        <is>
          <t>(Unassigned)</t>
        </is>
      </c>
      <c r="R689" t="inlineStr">
        <is>
          <t>Omkar Navge</t>
        </is>
      </c>
      <c r="S689" t="inlineStr">
        <is>
          <t>-</t>
        </is>
      </c>
      <c r="T689" t="inlineStr">
        <is>
          <t>Pune</t>
        </is>
      </c>
      <c r="U689" t="inlineStr">
        <is>
          <t xml:space="preserve"> </t>
        </is>
      </c>
      <c r="V689" t="n">
        <v>0</v>
      </c>
      <c r="W689" t="n">
        <v>0</v>
      </c>
      <c r="X689" t="inlineStr">
        <is>
          <t>XXXXXX9999</t>
        </is>
      </c>
      <c r="Y689" s="72" t="n">
        <v>46326.52037037037</v>
      </c>
    </row>
    <row r="690">
      <c r="A690" s="39" t="inlineStr">
        <is>
          <t>6adf316335fb8993916c2523</t>
        </is>
      </c>
      <c r="B690" s="72" t="n">
        <v>46321.68364583333</v>
      </c>
      <c r="C690" s="70" t="n">
        <v>46321</v>
      </c>
      <c r="D690" t="inlineStr">
        <is>
          <t>2026-10</t>
        </is>
      </c>
      <c r="E690" t="inlineStr">
        <is>
          <t>Wk of 2026-10-26</t>
        </is>
      </c>
      <c r="F690" t="inlineStr">
        <is>
          <t>New Lead</t>
        </is>
      </c>
      <c r="G690" s="39" t="str">
        <f>IF(ISNUMBER(MATCH(F690,QualityStatuses,0)),"Quality Lead","Non-Quality Lead")</f>
        <v>Non-Quality Lead</v>
      </c>
      <c r="H690" s="39" t="str">
        <f>IFERROR(INDEX(CampTypes,MATCH(I690,CampList,0)),"Unattributed")</f>
        <v>New</v>
      </c>
      <c r="I690" t="inlineStr">
        <is>
          <t>ABO | Natuf | Leads | Unit Franchise | India | Oct26 | V1</t>
        </is>
      </c>
      <c r="J690" t="inlineStr">
        <is>
          <t>ABO | Natuf | Leads | Unit Franchise | India | Oct26 | V1</t>
        </is>
      </c>
      <c r="K690" t="inlineStr">
        <is>
          <t>Direct (campaign tagged in CRM)</t>
        </is>
      </c>
      <c r="L690" t="inlineStr">
        <is>
          <t>Natuf | LAL 1% | India | Jul26 | V1</t>
        </is>
      </c>
      <c r="M690" t="inlineStr">
        <is>
          <t>Natuf | LAL 1% | India | Jul26 | V1</t>
        </is>
      </c>
      <c r="N690" t="inlineStr">
        <is>
          <t>Natuf | Reel | Brand Ambassador | Heard Of Owning A Cafe | V1</t>
        </is>
      </c>
      <c r="O690" t="inlineStr">
        <is>
          <t>In House Natuf</t>
        </is>
      </c>
      <c r="P690" t="inlineStr">
        <is>
          <t>Facebook</t>
        </is>
      </c>
      <c r="Q690" t="inlineStr">
        <is>
          <t>(Unassigned)</t>
        </is>
      </c>
      <c r="R690" t="inlineStr">
        <is>
          <t>Omkar Navge</t>
        </is>
      </c>
      <c r="S690" t="inlineStr">
        <is>
          <t>-</t>
        </is>
      </c>
      <c r="T690" t="inlineStr">
        <is>
          <t>Udaipur</t>
        </is>
      </c>
      <c r="U690" t="inlineStr">
        <is>
          <t xml:space="preserve"> </t>
        </is>
      </c>
      <c r="V690" t="n">
        <v>0</v>
      </c>
      <c r="W690" t="n">
        <v>0</v>
      </c>
      <c r="X690" t="inlineStr">
        <is>
          <t>XXXXXX8939</t>
        </is>
      </c>
      <c r="Y690" s="72" t="n">
        <v>46326.52037037037</v>
      </c>
    </row>
    <row r="691">
      <c r="A691" s="39" t="inlineStr">
        <is>
          <t>6adf312186d726839976dd3b</t>
        </is>
      </c>
      <c r="B691" s="72" t="n">
        <v>46321.68288194444</v>
      </c>
      <c r="C691" s="70" t="n">
        <v>46321</v>
      </c>
      <c r="D691" t="inlineStr">
        <is>
          <t>2026-10</t>
        </is>
      </c>
      <c r="E691" t="inlineStr">
        <is>
          <t>Wk of 2026-10-26</t>
        </is>
      </c>
      <c r="F691" t="inlineStr">
        <is>
          <t>Connected</t>
        </is>
      </c>
      <c r="G691" s="39" t="str">
        <f>IF(ISNUMBER(MATCH(F691,QualityStatuses,0)),"Quality Lead","Non-Quality Lead")</f>
        <v>Non-Quality Lead</v>
      </c>
      <c r="H691" s="39" t="str">
        <f>IFERROR(INDEX(CampTypes,MATCH(I691,CampList,0)),"Unattributed")</f>
        <v>New</v>
      </c>
      <c r="I691" t="inlineStr">
        <is>
          <t>ABO | Natuf | Leads | Unit Franchise | India | Oct26 | V1</t>
        </is>
      </c>
      <c r="J691" t="inlineStr">
        <is>
          <t>ABO | Natuf | Leads | Unit Franchise | India | Oct26 | V1</t>
        </is>
      </c>
      <c r="K691" t="inlineStr">
        <is>
          <t>Direct (campaign tagged in CRM)</t>
        </is>
      </c>
      <c r="L691" t="inlineStr">
        <is>
          <t>Natuf | Business Owners | Tier1 + Growth Cities | Oct26 | V1</t>
        </is>
      </c>
      <c r="M691" t="inlineStr">
        <is>
          <t>Natuf | Business Owners | Tier1 + Growth Cities | Oct26 | V1</t>
        </is>
      </c>
      <c r="N691" t="inlineStr">
        <is>
          <t>Natuf | Reel | Brand Ambassador | Heard Of Owning A Cafe | V1</t>
        </is>
      </c>
      <c r="O691" t="inlineStr">
        <is>
          <t>In House Natuf</t>
        </is>
      </c>
      <c r="P691" t="inlineStr">
        <is>
          <t>Facebook</t>
        </is>
      </c>
      <c r="Q691" t="inlineStr">
        <is>
          <t>Tejaswini Tarigopula</t>
        </is>
      </c>
      <c r="R691" t="inlineStr">
        <is>
          <t>Arjuman Vidya Sagar</t>
        </is>
      </c>
      <c r="S691" t="inlineStr">
        <is>
          <t>-</t>
        </is>
      </c>
      <c r="T691" t="inlineStr">
        <is>
          <t>Bangalore</t>
        </is>
      </c>
      <c r="U691" t="inlineStr">
        <is>
          <t xml:space="preserve"> </t>
        </is>
      </c>
      <c r="V691" t="n">
        <v>2</v>
      </c>
      <c r="W691" t="n">
        <v>1</v>
      </c>
      <c r="X691" t="inlineStr">
        <is>
          <t>XXXXXX6843</t>
        </is>
      </c>
      <c r="Y691" s="72" t="n">
        <v>46326.52037037037</v>
      </c>
    </row>
    <row r="692">
      <c r="A692" s="39" t="inlineStr">
        <is>
          <t>6adf3013729c88078130263c</t>
        </is>
      </c>
      <c r="B692" s="72" t="n">
        <v>46321.67975694445</v>
      </c>
      <c r="C692" s="70" t="n">
        <v>46321</v>
      </c>
      <c r="D692" t="inlineStr">
        <is>
          <t>2026-10</t>
        </is>
      </c>
      <c r="E692" t="inlineStr">
        <is>
          <t>Wk of 2026-10-26</t>
        </is>
      </c>
      <c r="F692" t="inlineStr">
        <is>
          <t>New Lead</t>
        </is>
      </c>
      <c r="G692" s="39" t="str">
        <f>IF(ISNUMBER(MATCH(F692,QualityStatuses,0)),"Quality Lead","Non-Quality Lead")</f>
        <v>Non-Quality Lead</v>
      </c>
      <c r="H692" s="39" t="str">
        <f>IFERROR(INDEX(CampTypes,MATCH(I692,CampList,0)),"Unattributed")</f>
        <v>New</v>
      </c>
      <c r="I692" t="inlineStr">
        <is>
          <t>ABO | Natuf | Leads | Unit Franchise | India | Oct26 | V1</t>
        </is>
      </c>
      <c r="J692" t="inlineStr">
        <is>
          <t>ABO | Natuf | Leads | Unit Franchise | India | Oct26 | V1</t>
        </is>
      </c>
      <c r="K692" t="inlineStr">
        <is>
          <t>Direct (campaign tagged in CRM)</t>
        </is>
      </c>
      <c r="L692" t="inlineStr">
        <is>
          <t>Natuf | LAL 1% | India | Jul26 | V1</t>
        </is>
      </c>
      <c r="M692" t="inlineStr">
        <is>
          <t>Natuf | LAL 1% | India | Jul26 | V1</t>
        </is>
      </c>
      <c r="N692" t="inlineStr">
        <is>
          <t>Natuf | Reel | Brand Ambassador | Heard Of Owning A Cafe | V1</t>
        </is>
      </c>
      <c r="O692" t="inlineStr">
        <is>
          <t>In House Natuf</t>
        </is>
      </c>
      <c r="P692" t="inlineStr">
        <is>
          <t>Facebook</t>
        </is>
      </c>
      <c r="Q692" t="inlineStr">
        <is>
          <t>(Unassigned)</t>
        </is>
      </c>
      <c r="R692" t="inlineStr">
        <is>
          <t>Omkar Navge</t>
        </is>
      </c>
      <c r="S692" t="inlineStr">
        <is>
          <t>-</t>
        </is>
      </c>
      <c r="T692" t="inlineStr">
        <is>
          <t>Haldwani</t>
        </is>
      </c>
      <c r="U692" t="inlineStr">
        <is>
          <t xml:space="preserve"> </t>
        </is>
      </c>
      <c r="V692" t="n">
        <v>0</v>
      </c>
      <c r="W692" t="n">
        <v>0</v>
      </c>
      <c r="X692" t="inlineStr">
        <is>
          <t>XXXXXX0080</t>
        </is>
      </c>
      <c r="Y692" s="72" t="n">
        <v>46326.52037037037</v>
      </c>
    </row>
    <row r="693">
      <c r="A693" s="39" t="inlineStr">
        <is>
          <t>6adf2feab3735423b80f4247</t>
        </is>
      </c>
      <c r="B693" s="72" t="n">
        <v>46321.67928240741</v>
      </c>
      <c r="C693" s="70" t="n">
        <v>46321</v>
      </c>
      <c r="D693" t="inlineStr">
        <is>
          <t>2026-10</t>
        </is>
      </c>
      <c r="E693" t="inlineStr">
        <is>
          <t>Wk of 2026-10-26</t>
        </is>
      </c>
      <c r="F693" t="inlineStr">
        <is>
          <t>New Lead</t>
        </is>
      </c>
      <c r="G693" s="39" t="str">
        <f>IF(ISNUMBER(MATCH(F693,QualityStatuses,0)),"Quality Lead","Non-Quality Lead")</f>
        <v>Non-Quality Lead</v>
      </c>
      <c r="H693" s="39" t="str">
        <f>IFERROR(INDEX(CampTypes,MATCH(I693,CampList,0)),"Unattributed")</f>
        <v>New</v>
      </c>
      <c r="I693" t="inlineStr">
        <is>
          <t>ABO | Natuf | Leads | Unit Franchise | India | Oct26 | V1</t>
        </is>
      </c>
      <c r="J693" t="inlineStr">
        <is>
          <t>ABO | Natuf | Leads | Unit Franchise | India | Oct26 | V1</t>
        </is>
      </c>
      <c r="K693" t="inlineStr">
        <is>
          <t>Direct (campaign tagged in CRM)</t>
        </is>
      </c>
      <c r="L693" t="inlineStr">
        <is>
          <t>Natuf | Broad | Tier1 + Growth Cities | Oct26 | V1</t>
        </is>
      </c>
      <c r="M693" t="inlineStr">
        <is>
          <t>Natuf | Broad | Tier1 + Growth Cities | Oct26 | V1</t>
        </is>
      </c>
      <c r="N693" t="inlineStr">
        <is>
          <t>Natuf | Reel | Brand Ambassador | Heard Of Owning A Cafe | V1</t>
        </is>
      </c>
      <c r="O693" t="inlineStr">
        <is>
          <t>In House Natuf</t>
        </is>
      </c>
      <c r="P693" t="inlineStr">
        <is>
          <t>Facebook</t>
        </is>
      </c>
      <c r="Q693" t="inlineStr">
        <is>
          <t>(Unassigned)</t>
        </is>
      </c>
      <c r="R693" t="inlineStr">
        <is>
          <t>Omkar Navge</t>
        </is>
      </c>
      <c r="S693" t="inlineStr">
        <is>
          <t>-</t>
        </is>
      </c>
      <c r="T693" t="inlineStr">
        <is>
          <t>Bangalore</t>
        </is>
      </c>
      <c r="U693" t="inlineStr">
        <is>
          <t xml:space="preserve"> </t>
        </is>
      </c>
      <c r="V693" t="n">
        <v>0</v>
      </c>
      <c r="W693" t="n">
        <v>0</v>
      </c>
      <c r="X693" t="inlineStr">
        <is>
          <t>XXXXXX6852</t>
        </is>
      </c>
      <c r="Y693" s="72" t="n">
        <v>46326.52037037037</v>
      </c>
    </row>
    <row r="694">
      <c r="A694" s="39" t="inlineStr">
        <is>
          <t>6adf2ecec31e00d756470723</t>
        </is>
      </c>
      <c r="B694" s="72" t="n">
        <v>46321.67599537037</v>
      </c>
      <c r="C694" s="70" t="n">
        <v>46321</v>
      </c>
      <c r="D694" t="inlineStr">
        <is>
          <t>2026-10</t>
        </is>
      </c>
      <c r="E694" t="inlineStr">
        <is>
          <t>Wk of 2026-10-26</t>
        </is>
      </c>
      <c r="F694" t="inlineStr">
        <is>
          <t>Details Shared</t>
        </is>
      </c>
      <c r="G694" s="39" t="str">
        <f>IF(ISNUMBER(MATCH(F694,QualityStatuses,0)),"Quality Lead","Non-Quality Lead")</f>
        <v>Quality Lead</v>
      </c>
      <c r="H694" s="39" t="str">
        <f>IFERROR(INDEX(CampTypes,MATCH(I694,CampList,0)),"Unattributed")</f>
        <v>New</v>
      </c>
      <c r="I694" t="inlineStr">
        <is>
          <t>ABO | Natuf | Leads | Unit Franchise | India | Oct26 | V1</t>
        </is>
      </c>
      <c r="J694" t="inlineStr">
        <is>
          <t>ABO | Natuf | Leads | Unit Franchise | India | Oct26 | V1</t>
        </is>
      </c>
      <c r="K694" t="inlineStr">
        <is>
          <t>Direct (campaign tagged in CRM)</t>
        </is>
      </c>
      <c r="L694" t="inlineStr">
        <is>
          <t>Natuf | Business Owners | Tier1 + Growth Cities | Oct26 | V1</t>
        </is>
      </c>
      <c r="M694" t="inlineStr">
        <is>
          <t>Natuf | Business Owners | Tier1 + Growth Cities | Oct26 | V1</t>
        </is>
      </c>
      <c r="N694" t="inlineStr">
        <is>
          <t>Natuf | Reel | Brand Ambassador | Heard Of Owning A Cafe | V1</t>
        </is>
      </c>
      <c r="O694" t="inlineStr">
        <is>
          <t>In House Natuf</t>
        </is>
      </c>
      <c r="P694" t="inlineStr">
        <is>
          <t>Facebook</t>
        </is>
      </c>
      <c r="Q694" t="inlineStr">
        <is>
          <t>Vikas Pathak</t>
        </is>
      </c>
      <c r="R694" t="inlineStr">
        <is>
          <t>Hriday Jindal</t>
        </is>
      </c>
      <c r="S694" t="inlineStr">
        <is>
          <t>-</t>
        </is>
      </c>
      <c r="T694" t="inlineStr">
        <is>
          <t>Auranagabad</t>
        </is>
      </c>
      <c r="U694" t="inlineStr">
        <is>
          <t xml:space="preserve"> </t>
        </is>
      </c>
      <c r="V694" t="n">
        <v>2</v>
      </c>
      <c r="W694" t="n">
        <v>2</v>
      </c>
      <c r="X694" t="inlineStr">
        <is>
          <t>XXXXXX7061</t>
        </is>
      </c>
      <c r="Y694" s="72" t="n">
        <v>46326.52037037037</v>
      </c>
    </row>
    <row r="695">
      <c r="A695" s="39" t="inlineStr">
        <is>
          <t>6adf2e750580636ea667bab2</t>
        </is>
      </c>
      <c r="B695" s="72" t="n">
        <v>46321.67496527778</v>
      </c>
      <c r="C695" s="70" t="n">
        <v>46321</v>
      </c>
      <c r="D695" t="inlineStr">
        <is>
          <t>2026-10</t>
        </is>
      </c>
      <c r="E695" t="inlineStr">
        <is>
          <t>Wk of 2026-10-26</t>
        </is>
      </c>
      <c r="F695" t="inlineStr">
        <is>
          <t>Lost</t>
        </is>
      </c>
      <c r="G695" s="39" t="str">
        <f>IF(ISNUMBER(MATCH(F695,QualityStatuses,0)),"Quality Lead","Non-Quality Lead")</f>
        <v>Non-Quality Lead</v>
      </c>
      <c r="H695" s="39" t="str">
        <f>IFERROR(INDEX(CampTypes,MATCH(I695,CampList,0)),"Unattributed")</f>
        <v>New</v>
      </c>
      <c r="I695" t="inlineStr">
        <is>
          <t>ABO | Natuf | Leads | Master Franchise | India | Oct26 | V1</t>
        </is>
      </c>
      <c r="J695" t="inlineStr">
        <is>
          <t>ABO | Natuf | Leads | Master Franchise | India | Oct26 | V1</t>
        </is>
      </c>
      <c r="K695" t="inlineStr">
        <is>
          <t>Direct (campaign tagged in CRM)</t>
        </is>
      </c>
      <c r="L695" t="inlineStr">
        <is>
          <t>Natuf | LAL 1% | India | Jul26 | V1</t>
        </is>
      </c>
      <c r="M695" t="inlineStr">
        <is>
          <t>Natuf | LAL 1% | India | Jul26 | V1</t>
        </is>
      </c>
      <c r="N695" t="inlineStr">
        <is>
          <t>Natuf | Static | Become A Levantine Food | V1</t>
        </is>
      </c>
      <c r="O695" t="inlineStr">
        <is>
          <t>Natuf_MF</t>
        </is>
      </c>
      <c r="P695" t="inlineStr">
        <is>
          <t>Facebook</t>
        </is>
      </c>
      <c r="Q695" t="inlineStr">
        <is>
          <t>Tejaswini Tarigopula</t>
        </is>
      </c>
      <c r="R695" t="inlineStr">
        <is>
          <t>Prabhudatta Pattanaik</t>
        </is>
      </c>
      <c r="S695" t="inlineStr">
        <is>
          <t>Junk</t>
        </is>
      </c>
      <c r="T695" t="inlineStr">
        <is>
          <t>Kishanganj</t>
        </is>
      </c>
      <c r="U695" t="inlineStr">
        <is>
          <t xml:space="preserve"> </t>
        </is>
      </c>
      <c r="V695" t="n">
        <v>1</v>
      </c>
      <c r="W695" t="n">
        <v>1</v>
      </c>
      <c r="X695" t="inlineStr">
        <is>
          <t>XXXXXX2688</t>
        </is>
      </c>
      <c r="Y695" s="72" t="n">
        <v>46326.52037037037</v>
      </c>
    </row>
    <row r="696">
      <c r="A696" s="39" t="inlineStr">
        <is>
          <t>6adf2e33140e2ebadb4a7684</t>
        </is>
      </c>
      <c r="B696" s="72" t="n">
        <v>46321.67420138889</v>
      </c>
      <c r="C696" s="70" t="n">
        <v>46321</v>
      </c>
      <c r="D696" t="inlineStr">
        <is>
          <t>2026-10</t>
        </is>
      </c>
      <c r="E696" t="inlineStr">
        <is>
          <t>Wk of 2026-10-26</t>
        </is>
      </c>
      <c r="F696" t="inlineStr">
        <is>
          <t>New Lead</t>
        </is>
      </c>
      <c r="G696" s="39" t="str">
        <f>IF(ISNUMBER(MATCH(F696,QualityStatuses,0)),"Quality Lead","Non-Quality Lead")</f>
        <v>Non-Quality Lead</v>
      </c>
      <c r="H696" s="39" t="str">
        <f>IFERROR(INDEX(CampTypes,MATCH(I696,CampList,0)),"Unattributed")</f>
        <v>New</v>
      </c>
      <c r="I696" t="inlineStr">
        <is>
          <t>ABO | Natuf | Leads | Unit Franchise | India | Oct26 | V1</t>
        </is>
      </c>
      <c r="J696" t="inlineStr">
        <is>
          <t>ABO | Natuf | Leads | Unit Franchise | India | Oct26 | V1</t>
        </is>
      </c>
      <c r="K696" t="inlineStr">
        <is>
          <t>Direct (campaign tagged in CRM)</t>
        </is>
      </c>
      <c r="L696" t="inlineStr">
        <is>
          <t>Natuf | Business Owners | Tier1 + Growth Cities | Oct26 | V1</t>
        </is>
      </c>
      <c r="M696" t="inlineStr">
        <is>
          <t>Natuf | Business Owners | Tier1 + Growth Cities | Oct26 | V1</t>
        </is>
      </c>
      <c r="N696" t="inlineStr">
        <is>
          <t>Natuf | Reel | Brand Ambassador | Heard Of Owning A Cafe | V1</t>
        </is>
      </c>
      <c r="O696" t="inlineStr">
        <is>
          <t>In House Natuf</t>
        </is>
      </c>
      <c r="P696" t="inlineStr">
        <is>
          <t>Facebook</t>
        </is>
      </c>
      <c r="Q696" t="inlineStr">
        <is>
          <t>(Unassigned)</t>
        </is>
      </c>
      <c r="R696" t="inlineStr">
        <is>
          <t>Omkar Navge</t>
        </is>
      </c>
      <c r="S696" t="inlineStr">
        <is>
          <t>-</t>
        </is>
      </c>
      <c r="T696" t="inlineStr">
        <is>
          <t>Raipur</t>
        </is>
      </c>
      <c r="U696" t="inlineStr">
        <is>
          <t xml:space="preserve"> </t>
        </is>
      </c>
      <c r="V696" t="n">
        <v>0</v>
      </c>
      <c r="W696" t="n">
        <v>0</v>
      </c>
      <c r="X696" t="inlineStr">
        <is>
          <t>XXXXXX9536</t>
        </is>
      </c>
      <c r="Y696" s="72" t="n">
        <v>46326.52037037037</v>
      </c>
    </row>
    <row r="697">
      <c r="A697" s="39" t="inlineStr">
        <is>
          <t>6adf2df5c31e00d7564705d8</t>
        </is>
      </c>
      <c r="B697" s="72" t="n">
        <v>46321.67348379629</v>
      </c>
      <c r="C697" s="70" t="n">
        <v>46321</v>
      </c>
      <c r="D697" t="inlineStr">
        <is>
          <t>2026-10</t>
        </is>
      </c>
      <c r="E697" t="inlineStr">
        <is>
          <t>Wk of 2026-10-26</t>
        </is>
      </c>
      <c r="F697" t="inlineStr">
        <is>
          <t>Lost</t>
        </is>
      </c>
      <c r="G697" s="39" t="str">
        <f>IF(ISNUMBER(MATCH(F697,QualityStatuses,0)),"Quality Lead","Non-Quality Lead")</f>
        <v>Non-Quality Lead</v>
      </c>
      <c r="H697" s="39" t="str">
        <f>IFERROR(INDEX(CampTypes,MATCH(I697,CampList,0)),"Unattributed")</f>
        <v>New</v>
      </c>
      <c r="I697" t="inlineStr">
        <is>
          <t>ABO | Natuf | Leads | Unit Franchise | India | Oct26 | V1</t>
        </is>
      </c>
      <c r="J697" t="inlineStr">
        <is>
          <t>ABO | Natuf | Leads | Unit Franchise | India | Oct26 | V1</t>
        </is>
      </c>
      <c r="K697" t="inlineStr">
        <is>
          <t>Direct (campaign tagged in CRM)</t>
        </is>
      </c>
      <c r="L697" t="inlineStr">
        <is>
          <t>Natuf | Investors | Tier1 + Growth Cities | Oct26 | V1</t>
        </is>
      </c>
      <c r="M697" t="inlineStr">
        <is>
          <t>Natuf | Investors | Tier1 + Growth Cities | Oct26 | V1</t>
        </is>
      </c>
      <c r="N697" t="inlineStr">
        <is>
          <t>Natuf | Reel | Brand Ambassador | Heard Of Owning A Cafe | V1</t>
        </is>
      </c>
      <c r="O697" t="inlineStr">
        <is>
          <t>In House Natuf</t>
        </is>
      </c>
      <c r="P697" t="inlineStr">
        <is>
          <t>Facebook</t>
        </is>
      </c>
      <c r="Q697" t="inlineStr">
        <is>
          <t>Vikas Pathak</t>
        </is>
      </c>
      <c r="R697" t="inlineStr">
        <is>
          <t xml:space="preserve">Karan </t>
        </is>
      </c>
      <c r="S697" t="inlineStr">
        <is>
          <t>No Investment Capacity</t>
        </is>
      </c>
      <c r="T697" t="inlineStr">
        <is>
          <t>Nanded</t>
        </is>
      </c>
      <c r="U697" t="inlineStr">
        <is>
          <t xml:space="preserve"> </t>
        </is>
      </c>
      <c r="V697" t="n">
        <v>4</v>
      </c>
      <c r="W697" t="n">
        <v>3</v>
      </c>
      <c r="X697" t="inlineStr">
        <is>
          <t>XXXXXX1980</t>
        </is>
      </c>
      <c r="Y697" s="72" t="n">
        <v>46326.52037037037</v>
      </c>
    </row>
    <row r="698">
      <c r="A698" s="39" t="inlineStr">
        <is>
          <t>6adf2cf5144d6013b64fd1d3</t>
        </is>
      </c>
      <c r="B698" s="72" t="n">
        <v>46321.67052083334</v>
      </c>
      <c r="C698" s="70" t="n">
        <v>46321</v>
      </c>
      <c r="D698" t="inlineStr">
        <is>
          <t>2026-10</t>
        </is>
      </c>
      <c r="E698" t="inlineStr">
        <is>
          <t>Wk of 2026-10-26</t>
        </is>
      </c>
      <c r="F698" t="inlineStr">
        <is>
          <t>Lost</t>
        </is>
      </c>
      <c r="G698" s="39" t="str">
        <f>IF(ISNUMBER(MATCH(F698,QualityStatuses,0)),"Quality Lead","Non-Quality Lead")</f>
        <v>Non-Quality Lead</v>
      </c>
      <c r="H698" s="39" t="str">
        <f>IFERROR(INDEX(CampTypes,MATCH(I698,CampList,0)),"Unattributed")</f>
        <v>New</v>
      </c>
      <c r="I698" t="inlineStr">
        <is>
          <t>ABO | Natuf | Leads | Unit Franchise | India | Oct26 | V1</t>
        </is>
      </c>
      <c r="J698" t="inlineStr">
        <is>
          <t>ABO | Natuf | Leads | Unit Franchise | India | Oct26 | V1</t>
        </is>
      </c>
      <c r="K698" t="inlineStr">
        <is>
          <t>Direct (campaign tagged in CRM)</t>
        </is>
      </c>
      <c r="L698" t="inlineStr">
        <is>
          <t>Natuf | LAL 1% | India | Jul26 | V1</t>
        </is>
      </c>
      <c r="M698" t="inlineStr">
        <is>
          <t>Natuf | LAL 1% | India | Jul26 | V1</t>
        </is>
      </c>
      <c r="N698" t="inlineStr">
        <is>
          <t>Natuf | Reel | Brand Ambassador | Heard Of Owning A Cafe | V1</t>
        </is>
      </c>
      <c r="O698" t="inlineStr">
        <is>
          <t>In House Natuf</t>
        </is>
      </c>
      <c r="P698" t="inlineStr">
        <is>
          <t>Facebook</t>
        </is>
      </c>
      <c r="Q698" t="inlineStr">
        <is>
          <t>Vikas Pathak</t>
        </is>
      </c>
      <c r="R698" t="inlineStr">
        <is>
          <t>Anish kaundal</t>
        </is>
      </c>
      <c r="S698" t="inlineStr">
        <is>
          <t>Not Interested</t>
        </is>
      </c>
      <c r="T698" t="inlineStr">
        <is>
          <t>Hyderabad</t>
        </is>
      </c>
      <c r="U698" t="inlineStr">
        <is>
          <t xml:space="preserve"> </t>
        </is>
      </c>
      <c r="V698" t="n">
        <v>1</v>
      </c>
      <c r="W698" t="n">
        <v>1</v>
      </c>
      <c r="X698" t="inlineStr">
        <is>
          <t>XXXXXX2556</t>
        </is>
      </c>
      <c r="Y698" s="72" t="n">
        <v>46326.52037037037</v>
      </c>
    </row>
    <row r="699">
      <c r="A699" s="39" t="inlineStr">
        <is>
          <t>6adf2cc4144d6013b64fd17c</t>
        </is>
      </c>
      <c r="B699" s="72" t="n">
        <v>46321.66995370371</v>
      </c>
      <c r="C699" s="70" t="n">
        <v>46321</v>
      </c>
      <c r="D699" t="inlineStr">
        <is>
          <t>2026-10</t>
        </is>
      </c>
      <c r="E699" t="inlineStr">
        <is>
          <t>Wk of 2026-10-26</t>
        </is>
      </c>
      <c r="F699" t="inlineStr">
        <is>
          <t>New Lead</t>
        </is>
      </c>
      <c r="G699" s="39" t="str">
        <f>IF(ISNUMBER(MATCH(F699,QualityStatuses,0)),"Quality Lead","Non-Quality Lead")</f>
        <v>Non-Quality Lead</v>
      </c>
      <c r="H699" s="39" t="str">
        <f>IFERROR(INDEX(CampTypes,MATCH(I699,CampList,0)),"Unattributed")</f>
        <v>New</v>
      </c>
      <c r="I699" t="inlineStr">
        <is>
          <t>ABO | Natuf | Leads | Unit Franchise | India | Oct26 | V1</t>
        </is>
      </c>
      <c r="J699" t="inlineStr">
        <is>
          <t>ABO | Natuf | Leads | Unit Franchise | India | Oct26 | V1</t>
        </is>
      </c>
      <c r="K699" t="inlineStr">
        <is>
          <t>Direct (campaign tagged in CRM)</t>
        </is>
      </c>
      <c r="L699" t="inlineStr">
        <is>
          <t>Natuf | Business Owners | Tier1 + Growth Cities | Oct26 | V1</t>
        </is>
      </c>
      <c r="M699" t="inlineStr">
        <is>
          <t>Natuf | Business Owners | Tier1 + Growth Cities | Oct26 | V1</t>
        </is>
      </c>
      <c r="N699" t="inlineStr">
        <is>
          <t>Natuf | Reel | Brand Ambassador | Heard Of Owning A Cafe | V1</t>
        </is>
      </c>
      <c r="O699" t="inlineStr">
        <is>
          <t>In House Natuf</t>
        </is>
      </c>
      <c r="P699" t="inlineStr">
        <is>
          <t>Facebook</t>
        </is>
      </c>
      <c r="Q699" t="inlineStr">
        <is>
          <t>(Unassigned)</t>
        </is>
      </c>
      <c r="R699" t="inlineStr">
        <is>
          <t>Omkar Navge</t>
        </is>
      </c>
      <c r="S699" t="inlineStr">
        <is>
          <t>-</t>
        </is>
      </c>
      <c r="T699" t="inlineStr">
        <is>
          <t>Mumbi</t>
        </is>
      </c>
      <c r="U699" t="inlineStr">
        <is>
          <t xml:space="preserve"> </t>
        </is>
      </c>
      <c r="V699" t="n">
        <v>0</v>
      </c>
      <c r="W699" t="n">
        <v>0</v>
      </c>
      <c r="X699" t="inlineStr">
        <is>
          <t>XXXXXX5277</t>
        </is>
      </c>
      <c r="Y699" s="72" t="n">
        <v>46326.52037037037</v>
      </c>
    </row>
    <row r="700">
      <c r="A700" s="39" t="inlineStr">
        <is>
          <t>6adf2c47268b084cbdffbdb4</t>
        </is>
      </c>
      <c r="B700" s="72" t="n">
        <v>46321.66850694444</v>
      </c>
      <c r="C700" s="70" t="n">
        <v>46321</v>
      </c>
      <c r="D700" t="inlineStr">
        <is>
          <t>2026-10</t>
        </is>
      </c>
      <c r="E700" t="inlineStr">
        <is>
          <t>Wk of 2026-10-26</t>
        </is>
      </c>
      <c r="F700" t="inlineStr">
        <is>
          <t>Details Shared</t>
        </is>
      </c>
      <c r="G700" s="39" t="str">
        <f>IF(ISNUMBER(MATCH(F700,QualityStatuses,0)),"Quality Lead","Non-Quality Lead")</f>
        <v>Quality Lead</v>
      </c>
      <c r="H700" s="39" t="str">
        <f>IFERROR(INDEX(CampTypes,MATCH(I700,CampList,0)),"Unattributed")</f>
        <v>Old</v>
      </c>
      <c r="I700" t="inlineStr">
        <is>
          <t>E_Karan_Natuf_All_07072026</t>
        </is>
      </c>
      <c r="J700" t="inlineStr">
        <is>
          <t>E_Karan_Natuf_All_07072026</t>
        </is>
      </c>
      <c r="K700" t="inlineStr">
        <is>
          <t>Direct (campaign tagged in CRM)</t>
        </is>
      </c>
      <c r="L700" t="inlineStr">
        <is>
          <t>E_Karan_Natuf_Express_07072026_Adset1</t>
        </is>
      </c>
      <c r="M700" t="inlineStr">
        <is>
          <t>E_Karan_Natuf_Express_07072026_Adset1</t>
        </is>
      </c>
      <c r="N700" t="inlineStr">
        <is>
          <t>E_Karan_Natuf_Express_07072026_Adset2_Ad1 – Copy</t>
        </is>
      </c>
      <c r="O700" t="inlineStr">
        <is>
          <t>Natuf</t>
        </is>
      </c>
      <c r="P700" t="inlineStr">
        <is>
          <t>Facebook</t>
        </is>
      </c>
      <c r="Q700" t="inlineStr">
        <is>
          <t>Tejaswini Tarigopula</t>
        </is>
      </c>
      <c r="R700" t="inlineStr">
        <is>
          <t>Rauth Sanketh</t>
        </is>
      </c>
      <c r="S700" t="inlineStr">
        <is>
          <t>-</t>
        </is>
      </c>
      <c r="T700" t="inlineStr">
        <is>
          <t>MALDA</t>
        </is>
      </c>
      <c r="U700" t="inlineStr">
        <is>
          <t xml:space="preserve"> </t>
        </is>
      </c>
      <c r="V700" t="n">
        <v>2</v>
      </c>
      <c r="W700" t="n">
        <v>1</v>
      </c>
      <c r="X700" t="inlineStr">
        <is>
          <t>XXXXXX6458</t>
        </is>
      </c>
      <c r="Y700" s="72" t="n">
        <v>46326.52037037037</v>
      </c>
    </row>
    <row r="701">
      <c r="A701" s="39" t="inlineStr">
        <is>
          <t>6adf2c4235fb8993916c22b6</t>
        </is>
      </c>
      <c r="B701" s="72" t="n">
        <v>46321.66844907407</v>
      </c>
      <c r="C701" s="70" t="n">
        <v>46321</v>
      </c>
      <c r="D701" t="inlineStr">
        <is>
          <t>2026-10</t>
        </is>
      </c>
      <c r="E701" t="inlineStr">
        <is>
          <t>Wk of 2026-10-26</t>
        </is>
      </c>
      <c r="F701" t="inlineStr">
        <is>
          <t>New Lead</t>
        </is>
      </c>
      <c r="G701" s="39" t="str">
        <f>IF(ISNUMBER(MATCH(F701,QualityStatuses,0)),"Quality Lead","Non-Quality Lead")</f>
        <v>Non-Quality Lead</v>
      </c>
      <c r="H701" s="39" t="str">
        <f>IFERROR(INDEX(CampTypes,MATCH(I701,CampList,0)),"Unattributed")</f>
        <v>Old</v>
      </c>
      <c r="I701" t="inlineStr">
        <is>
          <t>E_Karan_Natuf_All_07072026</t>
        </is>
      </c>
      <c r="J701" t="inlineStr">
        <is>
          <t>E_Karan_Natuf_All_07072026</t>
        </is>
      </c>
      <c r="K701" t="inlineStr">
        <is>
          <t>Direct (campaign tagged in CRM)</t>
        </is>
      </c>
      <c r="L701" t="inlineStr">
        <is>
          <t>E_Karan_Natuf_Express_07072026_Adset1</t>
        </is>
      </c>
      <c r="M701" t="inlineStr">
        <is>
          <t>E_Karan_Natuf_Express_07072026_Adset1</t>
        </is>
      </c>
      <c r="N701" t="inlineStr">
        <is>
          <t>E_Karan_Natuf_Express_07072026_Adset2_Ad1</t>
        </is>
      </c>
      <c r="O701" t="inlineStr">
        <is>
          <t>Natuf</t>
        </is>
      </c>
      <c r="P701" t="inlineStr">
        <is>
          <t>Facebook</t>
        </is>
      </c>
      <c r="Q701" t="inlineStr">
        <is>
          <t>(Unassigned)</t>
        </is>
      </c>
      <c r="R701" t="inlineStr">
        <is>
          <t>Omkar Navge</t>
        </is>
      </c>
      <c r="S701" t="inlineStr">
        <is>
          <t>-</t>
        </is>
      </c>
      <c r="T701" t="inlineStr">
        <is>
          <t>Mumbai</t>
        </is>
      </c>
      <c r="U701" t="inlineStr">
        <is>
          <t xml:space="preserve"> </t>
        </is>
      </c>
      <c r="V701" t="n">
        <v>0</v>
      </c>
      <c r="W701" t="n">
        <v>0</v>
      </c>
      <c r="X701" t="inlineStr">
        <is>
          <t>XXXXXX1949</t>
        </is>
      </c>
      <c r="Y701" s="72" t="n">
        <v>46326.52037037037</v>
      </c>
    </row>
    <row r="702">
      <c r="A702" s="39" t="inlineStr">
        <is>
          <t>6adf2c3da14b680dc7119cec</t>
        </is>
      </c>
      <c r="B702" s="72" t="n">
        <v>46321.6683912037</v>
      </c>
      <c r="C702" s="70" t="n">
        <v>46321</v>
      </c>
      <c r="D702" t="inlineStr">
        <is>
          <t>2026-10</t>
        </is>
      </c>
      <c r="E702" t="inlineStr">
        <is>
          <t>Wk of 2026-10-26</t>
        </is>
      </c>
      <c r="F702" t="inlineStr">
        <is>
          <t>Lost</t>
        </is>
      </c>
      <c r="G702" s="39" t="str">
        <f>IF(ISNUMBER(MATCH(F702,QualityStatuses,0)),"Quality Lead","Non-Quality Lead")</f>
        <v>Non-Quality Lead</v>
      </c>
      <c r="H702" s="39" t="str">
        <f>IFERROR(INDEX(CampTypes,MATCH(I702,CampList,0)),"Unattributed")</f>
        <v>New</v>
      </c>
      <c r="I702" t="inlineStr">
        <is>
          <t>ABO | Natuf | Leads | Master Franchise | India | Oct26 | V1</t>
        </is>
      </c>
      <c r="J702" t="inlineStr">
        <is>
          <t>ABO | Natuf | Leads | Master Franchise | India | Oct26 | V1</t>
        </is>
      </c>
      <c r="K702" t="inlineStr">
        <is>
          <t>Direct (campaign tagged in CRM)</t>
        </is>
      </c>
      <c r="L702" t="inlineStr">
        <is>
          <t>Natuf | Business Owners | Tier1 + Growth Cities | Oct26 | V1</t>
        </is>
      </c>
      <c r="M702" t="inlineStr">
        <is>
          <t>Natuf | Business Owners | Tier1 + Growth Cities | Oct26 | V1</t>
        </is>
      </c>
      <c r="N702" t="inlineStr">
        <is>
          <t>Natuf | Static | Become A Levantine Food | V1</t>
        </is>
      </c>
      <c r="O702" t="inlineStr">
        <is>
          <t>Natuf_MF</t>
        </is>
      </c>
      <c r="P702" t="inlineStr">
        <is>
          <t>Facebook</t>
        </is>
      </c>
      <c r="Q702" t="inlineStr">
        <is>
          <t>Tejaswini Tarigopula</t>
        </is>
      </c>
      <c r="R702" t="inlineStr">
        <is>
          <t>Prabhudatta Pattanaik</t>
        </is>
      </c>
      <c r="S702" t="inlineStr">
        <is>
          <t>Junk</t>
        </is>
      </c>
      <c r="T702" t="inlineStr">
        <is>
          <t>Gujarat</t>
        </is>
      </c>
      <c r="U702" t="inlineStr">
        <is>
          <t xml:space="preserve"> </t>
        </is>
      </c>
      <c r="V702" t="n">
        <v>1</v>
      </c>
      <c r="W702" t="n">
        <v>1</v>
      </c>
      <c r="X702" t="inlineStr">
        <is>
          <t>XXXXXX8759</t>
        </is>
      </c>
      <c r="Y702" s="72" t="n">
        <v>46326.52037037037</v>
      </c>
    </row>
    <row r="703">
      <c r="A703" s="39" t="inlineStr">
        <is>
          <t>6adf2bbe957c762f02f46b98</t>
        </is>
      </c>
      <c r="B703" s="72" t="n">
        <v>46321.6669212963</v>
      </c>
      <c r="C703" s="70" t="n">
        <v>46321</v>
      </c>
      <c r="D703" t="inlineStr">
        <is>
          <t>2026-10</t>
        </is>
      </c>
      <c r="E703" t="inlineStr">
        <is>
          <t>Wk of 2026-10-26</t>
        </is>
      </c>
      <c r="F703" t="inlineStr">
        <is>
          <t>New Lead</t>
        </is>
      </c>
      <c r="G703" s="39" t="str">
        <f>IF(ISNUMBER(MATCH(F703,QualityStatuses,0)),"Quality Lead","Non-Quality Lead")</f>
        <v>Non-Quality Lead</v>
      </c>
      <c r="H703" s="39" t="str">
        <f>IFERROR(INDEX(CampTypes,MATCH(I703,CampList,0)),"Unattributed")</f>
        <v>Old</v>
      </c>
      <c r="I703" t="inlineStr">
        <is>
          <t>E_Karan_Natuf_All_07072026</t>
        </is>
      </c>
      <c r="J703" t="inlineStr">
        <is>
          <t>E_Karan_Natuf_All_07072026</t>
        </is>
      </c>
      <c r="K703" t="inlineStr">
        <is>
          <t>Direct (campaign tagged in CRM)</t>
        </is>
      </c>
      <c r="L703" t="inlineStr">
        <is>
          <t>E_Karan_Natuf_Express_07072026_Adset1</t>
        </is>
      </c>
      <c r="M703" t="inlineStr">
        <is>
          <t>E_Karan_Natuf_Express_07072026_Adset1</t>
        </is>
      </c>
      <c r="N703" t="inlineStr">
        <is>
          <t>E_Karan_Natuf_Express_07072026_Adset2_Ad1 – Copy</t>
        </is>
      </c>
      <c r="O703" t="inlineStr">
        <is>
          <t>Natuf</t>
        </is>
      </c>
      <c r="P703" t="inlineStr">
        <is>
          <t>Facebook</t>
        </is>
      </c>
      <c r="Q703" t="inlineStr">
        <is>
          <t>(Unassigned)</t>
        </is>
      </c>
      <c r="R703" t="inlineStr">
        <is>
          <t>Omkar Navge</t>
        </is>
      </c>
      <c r="S703" t="inlineStr">
        <is>
          <t>-</t>
        </is>
      </c>
      <c r="T703" t="inlineStr">
        <is>
          <t>Delhi</t>
        </is>
      </c>
      <c r="U703" t="inlineStr">
        <is>
          <t xml:space="preserve"> </t>
        </is>
      </c>
      <c r="V703" t="n">
        <v>0</v>
      </c>
      <c r="W703" t="n">
        <v>0</v>
      </c>
      <c r="X703" t="inlineStr">
        <is>
          <t>XXXXXX6471</t>
        </is>
      </c>
      <c r="Y703" s="72" t="n">
        <v>46326.52037037037</v>
      </c>
    </row>
    <row r="704">
      <c r="A704" s="39" t="inlineStr">
        <is>
          <t>6adf275fedadc428a3f4c7f8</t>
        </is>
      </c>
      <c r="B704" s="72" t="n">
        <v>46321.65396990741</v>
      </c>
      <c r="C704" s="70" t="n">
        <v>46321</v>
      </c>
      <c r="D704" t="inlineStr">
        <is>
          <t>2026-10</t>
        </is>
      </c>
      <c r="E704" t="inlineStr">
        <is>
          <t>Wk of 2026-10-26</t>
        </is>
      </c>
      <c r="F704" t="inlineStr">
        <is>
          <t>Details Shared</t>
        </is>
      </c>
      <c r="G704" s="39" t="str">
        <f>IF(ISNUMBER(MATCH(F704,QualityStatuses,0)),"Quality Lead","Non-Quality Lead")</f>
        <v>Quality Lead</v>
      </c>
      <c r="H704" s="39" t="str">
        <f>IFERROR(INDEX(CampTypes,MATCH(I704,CampList,0)),"Unattributed")</f>
        <v>New</v>
      </c>
      <c r="I704" t="inlineStr">
        <is>
          <t>ABO | Natuf | Leads | Unit Franchise | India | Oct26 | V1</t>
        </is>
      </c>
      <c r="J704" t="inlineStr">
        <is>
          <t>ABO | Natuf | Leads | Unit Franchise | India | Oct26 | V1</t>
        </is>
      </c>
      <c r="K704" t="inlineStr">
        <is>
          <t>Direct (campaign tagged in CRM)</t>
        </is>
      </c>
      <c r="L704" t="inlineStr">
        <is>
          <t>Natuf | LAL 1% | India | Jul26 | V1</t>
        </is>
      </c>
      <c r="M704" t="inlineStr">
        <is>
          <t>Natuf | LAL 1% | India | Jul26 | V1</t>
        </is>
      </c>
      <c r="N704" t="inlineStr">
        <is>
          <t>Natuf | Reel | Brand Ambassador | Heard Of Owning A Cafe | V1</t>
        </is>
      </c>
      <c r="O704" t="inlineStr">
        <is>
          <t>In House Natuf</t>
        </is>
      </c>
      <c r="P704" t="inlineStr">
        <is>
          <t>Facebook</t>
        </is>
      </c>
      <c r="Q704" t="inlineStr">
        <is>
          <t>Tejaswini Tarigopula</t>
        </is>
      </c>
      <c r="R704" t="inlineStr">
        <is>
          <t>Rauth Sanketh</t>
        </is>
      </c>
      <c r="S704" t="inlineStr">
        <is>
          <t>-</t>
        </is>
      </c>
      <c r="T704" t="inlineStr">
        <is>
          <t>Dimapur</t>
        </is>
      </c>
      <c r="U704" t="inlineStr">
        <is>
          <t xml:space="preserve"> </t>
        </is>
      </c>
      <c r="V704" t="n">
        <v>4</v>
      </c>
      <c r="W704" t="n">
        <v>3</v>
      </c>
      <c r="X704" t="inlineStr">
        <is>
          <t>XXXXXX8940</t>
        </is>
      </c>
      <c r="Y704" s="72" t="n">
        <v>46326.52037037037</v>
      </c>
    </row>
    <row r="705">
      <c r="A705" s="39" t="inlineStr">
        <is>
          <t>6adf264cd57d775da26b20bc</t>
        </is>
      </c>
      <c r="B705" s="72" t="n">
        <v>46321.65078703704</v>
      </c>
      <c r="C705" s="70" t="n">
        <v>46321</v>
      </c>
      <c r="D705" t="inlineStr">
        <is>
          <t>2026-10</t>
        </is>
      </c>
      <c r="E705" t="inlineStr">
        <is>
          <t>Wk of 2026-10-26</t>
        </is>
      </c>
      <c r="F705" t="inlineStr">
        <is>
          <t>New Lead</t>
        </is>
      </c>
      <c r="G705" s="39" t="str">
        <f>IF(ISNUMBER(MATCH(F705,QualityStatuses,0)),"Quality Lead","Non-Quality Lead")</f>
        <v>Non-Quality Lead</v>
      </c>
      <c r="H705" s="39" t="str">
        <f>IFERROR(INDEX(CampTypes,MATCH(I705,CampList,0)),"Unattributed")</f>
        <v>New</v>
      </c>
      <c r="I705" t="inlineStr">
        <is>
          <t>ABO | Natuf | Leads | Unit Franchise | India | Oct26 | V1</t>
        </is>
      </c>
      <c r="J705" t="inlineStr">
        <is>
          <t>ABO | Natuf | Leads | Unit Franchise | India | Oct26 | V1</t>
        </is>
      </c>
      <c r="K705" t="inlineStr">
        <is>
          <t>Direct (campaign tagged in CRM)</t>
        </is>
      </c>
      <c r="L705" t="inlineStr">
        <is>
          <t>Natuf | Investors | Tier1 + Growth Cities | Oct26 | V1</t>
        </is>
      </c>
      <c r="M705" t="inlineStr">
        <is>
          <t>Natuf | Investors | Tier1 + Growth Cities | Oct26 | V1</t>
        </is>
      </c>
      <c r="N705" t="inlineStr">
        <is>
          <t>Natuf | Reel | Brand Ambassador | Heard Of Owning A Cafe | V1</t>
        </is>
      </c>
      <c r="O705" t="inlineStr">
        <is>
          <t>In House Natuf</t>
        </is>
      </c>
      <c r="P705" t="inlineStr">
        <is>
          <t>Facebook</t>
        </is>
      </c>
      <c r="Q705" t="inlineStr">
        <is>
          <t>(Unassigned)</t>
        </is>
      </c>
      <c r="R705" t="inlineStr">
        <is>
          <t>Omkar Navge</t>
        </is>
      </c>
      <c r="S705" t="inlineStr">
        <is>
          <t>-</t>
        </is>
      </c>
      <c r="T705" t="inlineStr">
        <is>
          <t>faridabad</t>
        </is>
      </c>
      <c r="U705" t="inlineStr">
        <is>
          <t xml:space="preserve"> </t>
        </is>
      </c>
      <c r="V705" t="n">
        <v>0</v>
      </c>
      <c r="W705" t="n">
        <v>0</v>
      </c>
      <c r="X705" t="inlineStr">
        <is>
          <t>XXXXXX2683</t>
        </is>
      </c>
      <c r="Y705" s="72" t="n">
        <v>46326.52037037037</v>
      </c>
    </row>
    <row r="706">
      <c r="A706" s="39" t="inlineStr">
        <is>
          <t>6adf25dec47c7fc961734d08</t>
        </is>
      </c>
      <c r="B706" s="72" t="n">
        <v>46321.64951388889</v>
      </c>
      <c r="C706" s="70" t="n">
        <v>46321</v>
      </c>
      <c r="D706" t="inlineStr">
        <is>
          <t>2026-10</t>
        </is>
      </c>
      <c r="E706" t="inlineStr">
        <is>
          <t>Wk of 2026-10-26</t>
        </is>
      </c>
      <c r="F706" t="inlineStr">
        <is>
          <t>New Lead</t>
        </is>
      </c>
      <c r="G706" s="39" t="str">
        <f>IF(ISNUMBER(MATCH(F706,QualityStatuses,0)),"Quality Lead","Non-Quality Lead")</f>
        <v>Non-Quality Lead</v>
      </c>
      <c r="H706" s="39" t="str">
        <f>IFERROR(INDEX(CampTypes,MATCH(I706,CampList,0)),"Unattributed")</f>
        <v>New</v>
      </c>
      <c r="I706" t="inlineStr">
        <is>
          <t>ABO | Natuf | Leads | Unit Franchise | India | Oct26 | V1</t>
        </is>
      </c>
      <c r="J706" t="inlineStr">
        <is>
          <t>ABO | Natuf | Leads | Unit Franchise | India | Oct26 | V1</t>
        </is>
      </c>
      <c r="K706" t="inlineStr">
        <is>
          <t>Direct (campaign tagged in CRM)</t>
        </is>
      </c>
      <c r="L706" t="inlineStr">
        <is>
          <t>Natuf | LAL 1% | India | Jul26 | V1</t>
        </is>
      </c>
      <c r="M706" t="inlineStr">
        <is>
          <t>Natuf | LAL 1% | India | Jul26 | V1</t>
        </is>
      </c>
      <c r="N706" t="inlineStr">
        <is>
          <t>Natuf | Reel | Brand Ambassador | Heard Of Owning A Cafe | V1</t>
        </is>
      </c>
      <c r="O706" t="inlineStr">
        <is>
          <t>In House Natuf</t>
        </is>
      </c>
      <c r="P706" t="inlineStr">
        <is>
          <t>Facebook</t>
        </is>
      </c>
      <c r="Q706" t="inlineStr">
        <is>
          <t>(Unassigned)</t>
        </is>
      </c>
      <c r="R706" t="inlineStr">
        <is>
          <t>Omkar Navge</t>
        </is>
      </c>
      <c r="S706" t="inlineStr">
        <is>
          <t>-</t>
        </is>
      </c>
      <c r="T706" t="inlineStr">
        <is>
          <t>Kolkata</t>
        </is>
      </c>
      <c r="U706" t="inlineStr">
        <is>
          <t xml:space="preserve"> </t>
        </is>
      </c>
      <c r="V706" t="n">
        <v>0</v>
      </c>
      <c r="W706" t="n">
        <v>0</v>
      </c>
      <c r="X706" t="inlineStr">
        <is>
          <t>XXXXXX2507</t>
        </is>
      </c>
      <c r="Y706" s="72" t="n">
        <v>46326.52037037037</v>
      </c>
    </row>
    <row r="707">
      <c r="A707" s="39" t="inlineStr">
        <is>
          <t>6adf253d9d19fd2f0de735b8</t>
        </is>
      </c>
      <c r="B707" s="72" t="n">
        <v>46321.64765046296</v>
      </c>
      <c r="C707" s="70" t="n">
        <v>46321</v>
      </c>
      <c r="D707" t="inlineStr">
        <is>
          <t>2026-10</t>
        </is>
      </c>
      <c r="E707" t="inlineStr">
        <is>
          <t>Wk of 2026-10-26</t>
        </is>
      </c>
      <c r="F707" t="inlineStr">
        <is>
          <t>Attempt 1</t>
        </is>
      </c>
      <c r="G707" s="39" t="str">
        <f>IF(ISNUMBER(MATCH(F707,QualityStatuses,0)),"Quality Lead","Non-Quality Lead")</f>
        <v>Non-Quality Lead</v>
      </c>
      <c r="H707" s="39" t="str">
        <f>IFERROR(INDEX(CampTypes,MATCH(I707,CampList,0)),"Unattributed")</f>
        <v>New</v>
      </c>
      <c r="I707" t="inlineStr">
        <is>
          <t>ABO | Natuf | Leads | Unit Franchise | India | Oct26 | V1</t>
        </is>
      </c>
      <c r="J707" t="inlineStr">
        <is>
          <t>ABO | Natuf | Leads | Unit Franchise | India | Oct26 | V1</t>
        </is>
      </c>
      <c r="K707" t="inlineStr">
        <is>
          <t>Direct (campaign tagged in CRM)</t>
        </is>
      </c>
      <c r="L707" t="inlineStr">
        <is>
          <t>Natuf | Broad | Tier1 + Growth Cities | Oct26 | V1</t>
        </is>
      </c>
      <c r="M707" t="inlineStr">
        <is>
          <t>Natuf | Broad | Tier1 + Growth Cities | Oct26 | V1</t>
        </is>
      </c>
      <c r="N707" t="inlineStr">
        <is>
          <t>Natuf | Reel | Brand Ambassador | Heard Of Owning A Cafe | V1</t>
        </is>
      </c>
      <c r="O707" t="inlineStr">
        <is>
          <t>In House Natuf</t>
        </is>
      </c>
      <c r="P707" t="inlineStr">
        <is>
          <t>Facebook</t>
        </is>
      </c>
      <c r="Q707" t="inlineStr">
        <is>
          <t>Tejaswini Tarigopula</t>
        </is>
      </c>
      <c r="R707" t="inlineStr">
        <is>
          <t>Shivani Sharma</t>
        </is>
      </c>
      <c r="S707" t="inlineStr">
        <is>
          <t>-</t>
        </is>
      </c>
      <c r="T707" t="inlineStr">
        <is>
          <t>ibangalore</t>
        </is>
      </c>
      <c r="U707" t="inlineStr">
        <is>
          <t xml:space="preserve"> </t>
        </is>
      </c>
      <c r="V707" t="n">
        <v>1</v>
      </c>
      <c r="W707" t="n">
        <v>0</v>
      </c>
      <c r="X707" t="inlineStr">
        <is>
          <t>XXXXXX6620</t>
        </is>
      </c>
      <c r="Y707" s="72" t="n">
        <v>46326.52037037037</v>
      </c>
    </row>
    <row r="708">
      <c r="A708" s="39" t="inlineStr">
        <is>
          <t>6adf2445b1f2d4181ef9dbd5</t>
        </is>
      </c>
      <c r="B708" s="72" t="n">
        <v>46321.6447800926</v>
      </c>
      <c r="C708" s="70" t="n">
        <v>46321</v>
      </c>
      <c r="D708" t="inlineStr">
        <is>
          <t>2026-10</t>
        </is>
      </c>
      <c r="E708" t="inlineStr">
        <is>
          <t>Wk of 2026-10-26</t>
        </is>
      </c>
      <c r="F708" t="inlineStr">
        <is>
          <t>New Lead</t>
        </is>
      </c>
      <c r="G708" s="39" t="str">
        <f>IF(ISNUMBER(MATCH(F708,QualityStatuses,0)),"Quality Lead","Non-Quality Lead")</f>
        <v>Non-Quality Lead</v>
      </c>
      <c r="H708" s="39" t="str">
        <f>IFERROR(INDEX(CampTypes,MATCH(I708,CampList,0)),"Unattributed")</f>
        <v>New</v>
      </c>
      <c r="I708" t="inlineStr">
        <is>
          <t>ABO | Natuf | Leads | Unit Franchise | India | Oct26 | V1</t>
        </is>
      </c>
      <c r="J708" t="inlineStr">
        <is>
          <t>ABO | Natuf | Leads | Unit Franchise | India | Oct26 | V1</t>
        </is>
      </c>
      <c r="K708" t="inlineStr">
        <is>
          <t>Direct (campaign tagged in CRM)</t>
        </is>
      </c>
      <c r="L708" t="inlineStr">
        <is>
          <t>Natuf | LAL 1% | India | Jul26 | V1</t>
        </is>
      </c>
      <c r="M708" t="inlineStr">
        <is>
          <t>Natuf | LAL 1% | India | Jul26 | V1</t>
        </is>
      </c>
      <c r="N708" t="inlineStr">
        <is>
          <t>Natuf | Reel | Brand Ambassador | Heard Of Owning A Cafe | V1</t>
        </is>
      </c>
      <c r="O708" t="inlineStr">
        <is>
          <t>In House Natuf</t>
        </is>
      </c>
      <c r="P708" t="inlineStr">
        <is>
          <t>Facebook</t>
        </is>
      </c>
      <c r="Q708" t="inlineStr">
        <is>
          <t>(Unassigned)</t>
        </is>
      </c>
      <c r="R708" t="inlineStr">
        <is>
          <t>Omkar Navge</t>
        </is>
      </c>
      <c r="S708" t="inlineStr">
        <is>
          <t>-</t>
        </is>
      </c>
      <c r="T708" t="inlineStr">
        <is>
          <t>Sonipat</t>
        </is>
      </c>
      <c r="U708" t="inlineStr">
        <is>
          <t xml:space="preserve"> </t>
        </is>
      </c>
      <c r="V708" t="n">
        <v>0</v>
      </c>
      <c r="W708" t="n">
        <v>0</v>
      </c>
      <c r="X708" t="inlineStr">
        <is>
          <t>XXXXXX1016</t>
        </is>
      </c>
      <c r="Y708" s="72" t="n">
        <v>46326.52037037037</v>
      </c>
    </row>
    <row r="709">
      <c r="A709" s="39" t="inlineStr">
        <is>
          <t>6adf22945cb8c445b74644de</t>
        </is>
      </c>
      <c r="B709" s="72" t="n">
        <v>46321.63976851852</v>
      </c>
      <c r="C709" s="70" t="n">
        <v>46321</v>
      </c>
      <c r="D709" t="inlineStr">
        <is>
          <t>2026-10</t>
        </is>
      </c>
      <c r="E709" t="inlineStr">
        <is>
          <t>Wk of 2026-10-26</t>
        </is>
      </c>
      <c r="F709" t="inlineStr">
        <is>
          <t>Attempt 1</t>
        </is>
      </c>
      <c r="G709" s="39" t="str">
        <f>IF(ISNUMBER(MATCH(F709,QualityStatuses,0)),"Quality Lead","Non-Quality Lead")</f>
        <v>Non-Quality Lead</v>
      </c>
      <c r="H709" s="39" t="str">
        <f>IFERROR(INDEX(CampTypes,MATCH(I709,CampList,0)),"Unattributed")</f>
        <v>New</v>
      </c>
      <c r="I709" t="inlineStr">
        <is>
          <t>ABO | Natuf | Leads | Unit Franchise | India | Oct26 | V1</t>
        </is>
      </c>
      <c r="J709" t="inlineStr">
        <is>
          <t>ABO | Natuf | Leads | Unit Franchise | India | Oct26 | V1</t>
        </is>
      </c>
      <c r="K709" t="inlineStr">
        <is>
          <t>Direct (campaign tagged in CRM)</t>
        </is>
      </c>
      <c r="L709" t="inlineStr">
        <is>
          <t>Natuf | Business Owners | Tier1 + Growth Cities | Oct26 | V1</t>
        </is>
      </c>
      <c r="M709" t="inlineStr">
        <is>
          <t>Natuf | Business Owners | Tier1 + Growth Cities | Oct26 | V1</t>
        </is>
      </c>
      <c r="N709" t="inlineStr">
        <is>
          <t>Natuf | Reel | Brand Ambassador | Heard Of Owning A Cafe | V1</t>
        </is>
      </c>
      <c r="O709" t="inlineStr">
        <is>
          <t>In House Natuf</t>
        </is>
      </c>
      <c r="P709" t="inlineStr">
        <is>
          <t>Facebook</t>
        </is>
      </c>
      <c r="Q709" t="inlineStr">
        <is>
          <t>Tejaswini Tarigopula</t>
        </is>
      </c>
      <c r="R709" t="inlineStr">
        <is>
          <t>Shivamani</t>
        </is>
      </c>
      <c r="S709" t="inlineStr">
        <is>
          <t>-</t>
        </is>
      </c>
      <c r="T709" t="inlineStr">
        <is>
          <t>Mohindergarh</t>
        </is>
      </c>
      <c r="U709" t="inlineStr">
        <is>
          <t xml:space="preserve"> </t>
        </is>
      </c>
      <c r="V709" t="n">
        <v>1</v>
      </c>
      <c r="W709" t="n">
        <v>0</v>
      </c>
      <c r="X709" t="inlineStr">
        <is>
          <t>XXXXXX6849</t>
        </is>
      </c>
      <c r="Y709" s="72" t="n">
        <v>46326.52037037037</v>
      </c>
    </row>
    <row r="710">
      <c r="A710" s="39" t="inlineStr">
        <is>
          <t>6adf20d74e13446c8386cb12</t>
        </is>
      </c>
      <c r="B710" s="72" t="n">
        <v>46321.63461805556</v>
      </c>
      <c r="C710" s="70" t="n">
        <v>46321</v>
      </c>
      <c r="D710" t="inlineStr">
        <is>
          <t>2026-10</t>
        </is>
      </c>
      <c r="E710" t="inlineStr">
        <is>
          <t>Wk of 2026-10-26</t>
        </is>
      </c>
      <c r="F710" t="inlineStr">
        <is>
          <t>Meeting Conducted</t>
        </is>
      </c>
      <c r="G710" s="39" t="str">
        <f>IF(ISNUMBER(MATCH(F710,QualityStatuses,0)),"Quality Lead","Non-Quality Lead")</f>
        <v>Quality Lead</v>
      </c>
      <c r="H710" s="39" t="str">
        <f>IFERROR(INDEX(CampTypes,MATCH(I710,CampList,0)),"Unattributed")</f>
        <v>Old</v>
      </c>
      <c r="I710" t="inlineStr">
        <is>
          <t>E_Karan_Natuf_All_07072026</t>
        </is>
      </c>
      <c r="J710" t="inlineStr">
        <is>
          <t>E_Karan_Natuf_All_07072026</t>
        </is>
      </c>
      <c r="K710" t="inlineStr">
        <is>
          <t>Direct (campaign tagged in CRM)</t>
        </is>
      </c>
      <c r="L710" t="inlineStr">
        <is>
          <t>E_Karan_Natuf_Express_07072026_Adset1</t>
        </is>
      </c>
      <c r="M710" t="inlineStr">
        <is>
          <t>E_Karan_Natuf_Express_07072026_Adset1</t>
        </is>
      </c>
      <c r="N710" t="inlineStr">
        <is>
          <t>E_Karan_Natuf_Express_07072026_Adset2_Ad1</t>
        </is>
      </c>
      <c r="O710" t="inlineStr">
        <is>
          <t>Natuf</t>
        </is>
      </c>
      <c r="P710" t="inlineStr">
        <is>
          <t>Facebook</t>
        </is>
      </c>
      <c r="Q710" t="inlineStr">
        <is>
          <t>Tejaswini Tarigopula</t>
        </is>
      </c>
      <c r="R710" t="inlineStr">
        <is>
          <t>Sai Charan</t>
        </is>
      </c>
      <c r="S710" t="inlineStr">
        <is>
          <t>-</t>
        </is>
      </c>
      <c r="T710" t="inlineStr">
        <is>
          <t>Bangalore</t>
        </is>
      </c>
      <c r="U710" t="inlineStr">
        <is>
          <t xml:space="preserve"> </t>
        </is>
      </c>
      <c r="V710" t="n">
        <v>2</v>
      </c>
      <c r="W710" t="n">
        <v>2</v>
      </c>
      <c r="X710" t="inlineStr">
        <is>
          <t>XXXXXX6016</t>
        </is>
      </c>
      <c r="Y710" s="72" t="n">
        <v>46326.52037037037</v>
      </c>
    </row>
    <row r="711">
      <c r="A711" s="39" t="inlineStr">
        <is>
          <t>6adf1fbfd0e6a7a5ef1b988e</t>
        </is>
      </c>
      <c r="B711" s="72" t="n">
        <v>46321.63137731481</v>
      </c>
      <c r="C711" s="70" t="n">
        <v>46321</v>
      </c>
      <c r="D711" t="inlineStr">
        <is>
          <t>2026-10</t>
        </is>
      </c>
      <c r="E711" t="inlineStr">
        <is>
          <t>Wk of 2026-10-26</t>
        </is>
      </c>
      <c r="F711" t="inlineStr">
        <is>
          <t>Connected</t>
        </is>
      </c>
      <c r="G711" s="39" t="str">
        <f>IF(ISNUMBER(MATCH(F711,QualityStatuses,0)),"Quality Lead","Non-Quality Lead")</f>
        <v>Non-Quality Lead</v>
      </c>
      <c r="H711" s="39" t="str">
        <f>IFERROR(INDEX(CampTypes,MATCH(I711,CampList,0)),"Unattributed")</f>
        <v>New</v>
      </c>
      <c r="I711" t="inlineStr">
        <is>
          <t>ABO | Natuf | Leads | Unit Franchise | India | Oct26 | V1</t>
        </is>
      </c>
      <c r="J711" t="inlineStr">
        <is>
          <t>ABO | Natuf | Leads | Unit Franchise | India | Oct26 | V1</t>
        </is>
      </c>
      <c r="K711" t="inlineStr">
        <is>
          <t>Direct (campaign tagged in CRM)</t>
        </is>
      </c>
      <c r="L711" t="inlineStr">
        <is>
          <t>Natuf | Investors | Tier1 + Growth Cities | Oct26 | V1</t>
        </is>
      </c>
      <c r="M711" t="inlineStr">
        <is>
          <t>Natuf | Investors | Tier1 + Growth Cities | Oct26 | V1</t>
        </is>
      </c>
      <c r="N711" t="inlineStr">
        <is>
          <t>Natuf | Reel | Brand Ambassador | Heard Of Owning A Cafe | V1</t>
        </is>
      </c>
      <c r="O711" t="inlineStr">
        <is>
          <t>In House Natuf</t>
        </is>
      </c>
      <c r="P711" t="inlineStr">
        <is>
          <t>Facebook</t>
        </is>
      </c>
      <c r="Q711" t="inlineStr">
        <is>
          <t>Tejaswini Tarigopula</t>
        </is>
      </c>
      <c r="R711" t="inlineStr">
        <is>
          <t>Sai Charan</t>
        </is>
      </c>
      <c r="S711" t="inlineStr">
        <is>
          <t>-</t>
        </is>
      </c>
      <c r="T711" t="inlineStr">
        <is>
          <t>Margão</t>
        </is>
      </c>
      <c r="U711" t="inlineStr">
        <is>
          <t xml:space="preserve"> </t>
        </is>
      </c>
      <c r="V711" t="n">
        <v>1</v>
      </c>
      <c r="W711" t="n">
        <v>1</v>
      </c>
      <c r="X711" t="inlineStr">
        <is>
          <t>XXXXXX5445</t>
        </is>
      </c>
      <c r="Y711" s="72" t="n">
        <v>46326.52037037037</v>
      </c>
    </row>
    <row r="712">
      <c r="A712" s="39" t="inlineStr">
        <is>
          <t>6adf1f5aa14d5ec3e9547c55</t>
        </is>
      </c>
      <c r="B712" s="72" t="n">
        <v>46321.63020833334</v>
      </c>
      <c r="C712" s="70" t="n">
        <v>46321</v>
      </c>
      <c r="D712" t="inlineStr">
        <is>
          <t>2026-10</t>
        </is>
      </c>
      <c r="E712" t="inlineStr">
        <is>
          <t>Wk of 2026-10-26</t>
        </is>
      </c>
      <c r="F712" t="inlineStr">
        <is>
          <t>New Lead</t>
        </is>
      </c>
      <c r="G712" s="39" t="str">
        <f>IF(ISNUMBER(MATCH(F712,QualityStatuses,0)),"Quality Lead","Non-Quality Lead")</f>
        <v>Non-Quality Lead</v>
      </c>
      <c r="H712" s="39" t="str">
        <f>IFERROR(INDEX(CampTypes,MATCH(I712,CampList,0)),"Unattributed")</f>
        <v>New</v>
      </c>
      <c r="I712" t="inlineStr">
        <is>
          <t>ABO | Natuf | Leads | Unit Franchise | India | Oct26 | V1</t>
        </is>
      </c>
      <c r="J712" t="inlineStr">
        <is>
          <t>ABO | Natuf | Leads | Unit Franchise | India | Oct26 | V1</t>
        </is>
      </c>
      <c r="K712" t="inlineStr">
        <is>
          <t>Direct (campaign tagged in CRM)</t>
        </is>
      </c>
      <c r="L712" t="inlineStr">
        <is>
          <t>Natuf | Broad | Tier1 + Growth Cities | Oct26 | V1</t>
        </is>
      </c>
      <c r="M712" t="inlineStr">
        <is>
          <t>Natuf | Broad | Tier1 + Growth Cities | Oct26 | V1</t>
        </is>
      </c>
      <c r="N712" t="inlineStr">
        <is>
          <t>Natuf | Reel | Brand Ambassador | Heard Of Owning A Cafe | V1</t>
        </is>
      </c>
      <c r="O712" t="inlineStr">
        <is>
          <t>In House Natuf</t>
        </is>
      </c>
      <c r="P712" t="inlineStr">
        <is>
          <t>Facebook</t>
        </is>
      </c>
      <c r="Q712" t="inlineStr">
        <is>
          <t>(Unassigned)</t>
        </is>
      </c>
      <c r="R712" t="inlineStr">
        <is>
          <t>Omkar Navge</t>
        </is>
      </c>
      <c r="S712" t="inlineStr">
        <is>
          <t>-</t>
        </is>
      </c>
      <c r="T712" t="inlineStr">
        <is>
          <t>Mumbai</t>
        </is>
      </c>
      <c r="U712" t="inlineStr">
        <is>
          <t xml:space="preserve"> </t>
        </is>
      </c>
      <c r="V712" t="n">
        <v>0</v>
      </c>
      <c r="W712" t="n">
        <v>0</v>
      </c>
      <c r="X712" t="inlineStr">
        <is>
          <t>XXXXXX0262</t>
        </is>
      </c>
      <c r="Y712" s="72" t="n">
        <v>46326.52037037037</v>
      </c>
    </row>
    <row r="713">
      <c r="A713" s="39" t="inlineStr">
        <is>
          <t>6adf1d7bf2da2ca26dd29a60</t>
        </is>
      </c>
      <c r="B713" s="72" t="n">
        <v>46321.62466435185</v>
      </c>
      <c r="C713" s="70" t="n">
        <v>46321</v>
      </c>
      <c r="D713" t="inlineStr">
        <is>
          <t>2026-10</t>
        </is>
      </c>
      <c r="E713" t="inlineStr">
        <is>
          <t>Wk of 2026-10-26</t>
        </is>
      </c>
      <c r="F713" t="inlineStr">
        <is>
          <t>Connected</t>
        </is>
      </c>
      <c r="G713" s="39" t="str">
        <f>IF(ISNUMBER(MATCH(F713,QualityStatuses,0)),"Quality Lead","Non-Quality Lead")</f>
        <v>Non-Quality Lead</v>
      </c>
      <c r="H713" s="39" t="str">
        <f>IFERROR(INDEX(CampTypes,MATCH(I713,CampList,0)),"Unattributed")</f>
        <v>New</v>
      </c>
      <c r="I713" t="inlineStr">
        <is>
          <t>ABO | Natuf | Leads | Unit Franchise | India | Oct26 | V1</t>
        </is>
      </c>
      <c r="J713" t="inlineStr">
        <is>
          <t>ABO | Natuf | Leads | Unit Franchise | India | Oct26 | V1</t>
        </is>
      </c>
      <c r="K713" t="inlineStr">
        <is>
          <t>Direct (campaign tagged in CRM)</t>
        </is>
      </c>
      <c r="L713" t="inlineStr">
        <is>
          <t>Natuf | Investors | Tier1 + Growth Cities | Oct26 | V1</t>
        </is>
      </c>
      <c r="M713" t="inlineStr">
        <is>
          <t>Natuf | Investors | Tier1 + Growth Cities | Oct26 | V1</t>
        </is>
      </c>
      <c r="N713" t="inlineStr">
        <is>
          <t>Natuf | Reel | Brand Ambassador | Heard Of Owning A Cafe | V1</t>
        </is>
      </c>
      <c r="O713" t="inlineStr">
        <is>
          <t>In House Natuf</t>
        </is>
      </c>
      <c r="P713" t="inlineStr">
        <is>
          <t>Facebook</t>
        </is>
      </c>
      <c r="Q713" t="inlineStr">
        <is>
          <t>Tejaswini Tarigopula</t>
        </is>
      </c>
      <c r="R713" t="inlineStr">
        <is>
          <t>Prabhudatta Pattanaik</t>
        </is>
      </c>
      <c r="S713" t="inlineStr">
        <is>
          <t>-</t>
        </is>
      </c>
      <c r="T713" t="inlineStr">
        <is>
          <t>Mumbai</t>
        </is>
      </c>
      <c r="U713" t="inlineStr">
        <is>
          <t xml:space="preserve"> </t>
        </is>
      </c>
      <c r="V713" t="n">
        <v>2</v>
      </c>
      <c r="W713" t="n">
        <v>0</v>
      </c>
      <c r="X713" t="inlineStr">
        <is>
          <t>XXXXXX9100</t>
        </is>
      </c>
      <c r="Y713" s="72" t="n">
        <v>46326.52037037037</v>
      </c>
    </row>
    <row r="714">
      <c r="A714" s="39" t="inlineStr">
        <is>
          <t>6adf1a75e419aa9a954ec7a7</t>
        </is>
      </c>
      <c r="B714" s="72" t="n">
        <v>46321.61570601852</v>
      </c>
      <c r="C714" s="70" t="n">
        <v>46321</v>
      </c>
      <c r="D714" t="inlineStr">
        <is>
          <t>2026-10</t>
        </is>
      </c>
      <c r="E714" t="inlineStr">
        <is>
          <t>Wk of 2026-10-26</t>
        </is>
      </c>
      <c r="F714" t="inlineStr">
        <is>
          <t>New Lead</t>
        </is>
      </c>
      <c r="G714" s="39" t="str">
        <f>IF(ISNUMBER(MATCH(F714,QualityStatuses,0)),"Quality Lead","Non-Quality Lead")</f>
        <v>Non-Quality Lead</v>
      </c>
      <c r="H714" s="39" t="str">
        <f>IFERROR(INDEX(CampTypes,MATCH(I714,CampList,0)),"Unattributed")</f>
        <v>New</v>
      </c>
      <c r="I714" t="inlineStr">
        <is>
          <t>ABO | Natuf | Leads | Unit Franchise | India | Oct26 | V1</t>
        </is>
      </c>
      <c r="J714" t="inlineStr">
        <is>
          <t>ABO | Natuf | Leads | Unit Franchise | India | Oct26 | V1</t>
        </is>
      </c>
      <c r="K714" t="inlineStr">
        <is>
          <t>Direct (campaign tagged in CRM)</t>
        </is>
      </c>
      <c r="L714" t="inlineStr">
        <is>
          <t>Natuf | Investors | Tier1 + Growth Cities | Oct26 | V1</t>
        </is>
      </c>
      <c r="M714" t="inlineStr">
        <is>
          <t>Natuf | Investors | Tier1 + Growth Cities | Oct26 | V1</t>
        </is>
      </c>
      <c r="N714" t="inlineStr">
        <is>
          <t>Natuf | Reel | Brand Ambassador | Heard Of Owning A Cafe | V1</t>
        </is>
      </c>
      <c r="O714" t="inlineStr">
        <is>
          <t>In House Natuf</t>
        </is>
      </c>
      <c r="P714" t="inlineStr">
        <is>
          <t>Facebook</t>
        </is>
      </c>
      <c r="Q714" t="inlineStr">
        <is>
          <t>(Unassigned)</t>
        </is>
      </c>
      <c r="R714" t="inlineStr">
        <is>
          <t>Omkar Navge</t>
        </is>
      </c>
      <c r="S714" t="inlineStr">
        <is>
          <t>-</t>
        </is>
      </c>
      <c r="T714" t="inlineStr">
        <is>
          <t>Danapur</t>
        </is>
      </c>
      <c r="U714" t="inlineStr">
        <is>
          <t xml:space="preserve"> </t>
        </is>
      </c>
      <c r="V714" t="n">
        <v>0</v>
      </c>
      <c r="W714" t="n">
        <v>0</v>
      </c>
      <c r="X714" t="inlineStr">
        <is>
          <t>XXXXXX6161</t>
        </is>
      </c>
      <c r="Y714" s="72" t="n">
        <v>46326.52037037037</v>
      </c>
    </row>
    <row r="715">
      <c r="A715" s="39" t="inlineStr">
        <is>
          <t>6adf194a5cb8c445b7463c1b</t>
        </is>
      </c>
      <c r="B715" s="72" t="n">
        <v>46321.61224537037</v>
      </c>
      <c r="C715" s="70" t="n">
        <v>46321</v>
      </c>
      <c r="D715" t="inlineStr">
        <is>
          <t>2026-10</t>
        </is>
      </c>
      <c r="E715" t="inlineStr">
        <is>
          <t>Wk of 2026-10-26</t>
        </is>
      </c>
      <c r="F715" t="inlineStr">
        <is>
          <t>New Lead</t>
        </is>
      </c>
      <c r="G715" s="39" t="str">
        <f>IF(ISNUMBER(MATCH(F715,QualityStatuses,0)),"Quality Lead","Non-Quality Lead")</f>
        <v>Non-Quality Lead</v>
      </c>
      <c r="H715" s="39" t="str">
        <f>IFERROR(INDEX(CampTypes,MATCH(I715,CampList,0)),"Unattributed")</f>
        <v>New</v>
      </c>
      <c r="I715" t="inlineStr">
        <is>
          <t>ABO | Natuf | Leads | Unit Franchise | India | Oct26 | V1</t>
        </is>
      </c>
      <c r="J715" t="inlineStr">
        <is>
          <t>ABO | Natuf | Leads | Unit Franchise | India | Oct26 | V1</t>
        </is>
      </c>
      <c r="K715" t="inlineStr">
        <is>
          <t>Direct (campaign tagged in CRM)</t>
        </is>
      </c>
      <c r="L715" t="inlineStr">
        <is>
          <t>Natuf | LAL 1% | India | Jul26 | V1</t>
        </is>
      </c>
      <c r="M715" t="inlineStr">
        <is>
          <t>Natuf | LAL 1% | India | Jul26 | V1</t>
        </is>
      </c>
      <c r="N715" t="inlineStr">
        <is>
          <t>Natuf | Reel | Brand Ambassador | Heard Of Owning A Cafe | V1</t>
        </is>
      </c>
      <c r="O715" t="inlineStr">
        <is>
          <t>In House Natuf</t>
        </is>
      </c>
      <c r="P715" t="inlineStr">
        <is>
          <t>Facebook</t>
        </is>
      </c>
      <c r="Q715" t="inlineStr">
        <is>
          <t>(Unassigned)</t>
        </is>
      </c>
      <c r="R715" t="inlineStr">
        <is>
          <t>Omkar Navge</t>
        </is>
      </c>
      <c r="S715" t="inlineStr">
        <is>
          <t>-</t>
        </is>
      </c>
      <c r="T715" t="inlineStr">
        <is>
          <t>Joysagar, Sivasagar, Assam</t>
        </is>
      </c>
      <c r="U715" t="inlineStr">
        <is>
          <t xml:space="preserve"> </t>
        </is>
      </c>
      <c r="V715" t="n">
        <v>0</v>
      </c>
      <c r="W715" t="n">
        <v>0</v>
      </c>
      <c r="X715" t="inlineStr">
        <is>
          <t>XXXXXX6974</t>
        </is>
      </c>
      <c r="Y715" s="72" t="n">
        <v>46326.52037037037</v>
      </c>
    </row>
    <row r="716">
      <c r="A716" s="39" t="inlineStr">
        <is>
          <t>6adf18a2776935236f0b3356</t>
        </is>
      </c>
      <c r="B716" s="72" t="n">
        <v>46321.61030092592</v>
      </c>
      <c r="C716" s="70" t="n">
        <v>46321</v>
      </c>
      <c r="D716" t="inlineStr">
        <is>
          <t>2026-10</t>
        </is>
      </c>
      <c r="E716" t="inlineStr">
        <is>
          <t>Wk of 2026-10-26</t>
        </is>
      </c>
      <c r="F716" t="inlineStr">
        <is>
          <t>Details Shared</t>
        </is>
      </c>
      <c r="G716" s="39" t="str">
        <f>IF(ISNUMBER(MATCH(F716,QualityStatuses,0)),"Quality Lead","Non-Quality Lead")</f>
        <v>Quality Lead</v>
      </c>
      <c r="H716" s="39" t="str">
        <f>IFERROR(INDEX(CampTypes,MATCH(I716,CampList,0)),"Unattributed")</f>
        <v>New</v>
      </c>
      <c r="I716" t="inlineStr">
        <is>
          <t>ABO | Natuf | Leads | Unit Franchise | India | Oct26 | V1</t>
        </is>
      </c>
      <c r="J716" t="inlineStr">
        <is>
          <t>ABO | Natuf | Leads | Unit Franchise | India | Oct26 | V1</t>
        </is>
      </c>
      <c r="K716" t="inlineStr">
        <is>
          <t>Direct (campaign tagged in CRM)</t>
        </is>
      </c>
      <c r="L716" t="inlineStr">
        <is>
          <t>Natuf | Investors | Tier1 + Growth Cities | Oct26 | V1</t>
        </is>
      </c>
      <c r="M716" t="inlineStr">
        <is>
          <t>Natuf | Investors | Tier1 + Growth Cities | Oct26 | V1</t>
        </is>
      </c>
      <c r="N716" t="inlineStr">
        <is>
          <t>Natuf | Reel | Brand Ambassador | Heard Of Owning A Cafe | V1</t>
        </is>
      </c>
      <c r="O716" t="inlineStr">
        <is>
          <t>In House Natuf</t>
        </is>
      </c>
      <c r="P716" t="inlineStr">
        <is>
          <t>Facebook</t>
        </is>
      </c>
      <c r="Q716" t="inlineStr">
        <is>
          <t>Vikas Pathak</t>
        </is>
      </c>
      <c r="R716" t="inlineStr">
        <is>
          <t>Hriday Jindal</t>
        </is>
      </c>
      <c r="S716" t="inlineStr">
        <is>
          <t>-</t>
        </is>
      </c>
      <c r="T716" t="inlineStr">
        <is>
          <t>Surat</t>
        </is>
      </c>
      <c r="U716" t="inlineStr">
        <is>
          <t xml:space="preserve"> </t>
        </is>
      </c>
      <c r="V716" t="n">
        <v>4</v>
      </c>
      <c r="W716" t="n">
        <v>1</v>
      </c>
      <c r="X716" t="inlineStr">
        <is>
          <t>XXXXXX7058</t>
        </is>
      </c>
      <c r="Y716" s="72" t="n">
        <v>46326.52037037037</v>
      </c>
    </row>
    <row r="717">
      <c r="A717" s="39" t="inlineStr">
        <is>
          <t>6adf16dd776935236f0b3210</t>
        </is>
      </c>
      <c r="B717" s="72" t="n">
        <v>46321.60505787037</v>
      </c>
      <c r="C717" s="70" t="n">
        <v>46321</v>
      </c>
      <c r="D717" t="inlineStr">
        <is>
          <t>2026-10</t>
        </is>
      </c>
      <c r="E717" t="inlineStr">
        <is>
          <t>Wk of 2026-10-26</t>
        </is>
      </c>
      <c r="F717" t="inlineStr">
        <is>
          <t>Qualified</t>
        </is>
      </c>
      <c r="G717" s="39" t="str">
        <f>IF(ISNUMBER(MATCH(F717,QualityStatuses,0)),"Quality Lead","Non-Quality Lead")</f>
        <v>Quality Lead</v>
      </c>
      <c r="H717" s="39" t="str">
        <f>IFERROR(INDEX(CampTypes,MATCH(I717,CampList,0)),"Unattributed")</f>
        <v>New</v>
      </c>
      <c r="I717" t="inlineStr">
        <is>
          <t>ABO | Natuf | Leads | Unit Franchise | India | Oct26 | V1</t>
        </is>
      </c>
      <c r="J717" t="inlineStr">
        <is>
          <t>ABO | Natuf | Leads | Unit Franchise | India | Oct26 | V1</t>
        </is>
      </c>
      <c r="K717" t="inlineStr">
        <is>
          <t>Direct (campaign tagged in CRM)</t>
        </is>
      </c>
      <c r="L717" t="inlineStr">
        <is>
          <t>Natuf | Investors | Tier1 + Growth Cities | Oct26 | V1</t>
        </is>
      </c>
      <c r="M717" t="inlineStr">
        <is>
          <t>Natuf | Investors | Tier1 + Growth Cities | Oct26 | V1</t>
        </is>
      </c>
      <c r="N717" t="inlineStr">
        <is>
          <t>Natuf | Reel | Brand Ambassador | Heard Of Owning A Cafe | V1</t>
        </is>
      </c>
      <c r="O717" t="inlineStr">
        <is>
          <t>In House Natuf</t>
        </is>
      </c>
      <c r="P717" t="inlineStr">
        <is>
          <t>Facebook</t>
        </is>
      </c>
      <c r="Q717" t="inlineStr">
        <is>
          <t>Vikas Pathak</t>
        </is>
      </c>
      <c r="R717" t="inlineStr">
        <is>
          <t xml:space="preserve">Karan </t>
        </is>
      </c>
      <c r="S717" t="inlineStr">
        <is>
          <t>-</t>
        </is>
      </c>
      <c r="T717" t="inlineStr">
        <is>
          <t>Mohali</t>
        </is>
      </c>
      <c r="U717" t="inlineStr">
        <is>
          <t xml:space="preserve"> </t>
        </is>
      </c>
      <c r="V717" t="n">
        <v>1</v>
      </c>
      <c r="W717" t="n">
        <v>1</v>
      </c>
      <c r="X717" t="inlineStr">
        <is>
          <t>XXXXXX3508</t>
        </is>
      </c>
      <c r="Y717" s="72" t="n">
        <v>46326.52037037037</v>
      </c>
    </row>
    <row r="718">
      <c r="A718" s="39" t="inlineStr">
        <is>
          <t>6adf1696df26f80129448c59</t>
        </is>
      </c>
      <c r="B718" s="72" t="n">
        <v>46321.60423611111</v>
      </c>
      <c r="C718" s="70" t="n">
        <v>46321</v>
      </c>
      <c r="D718" t="inlineStr">
        <is>
          <t>2026-10</t>
        </is>
      </c>
      <c r="E718" t="inlineStr">
        <is>
          <t>Wk of 2026-10-26</t>
        </is>
      </c>
      <c r="F718" t="inlineStr">
        <is>
          <t>Attempt 1</t>
        </is>
      </c>
      <c r="G718" s="39" t="str">
        <f>IF(ISNUMBER(MATCH(F718,QualityStatuses,0)),"Quality Lead","Non-Quality Lead")</f>
        <v>Non-Quality Lead</v>
      </c>
      <c r="H718" s="39" t="str">
        <f>IFERROR(INDEX(CampTypes,MATCH(I718,CampList,0)),"Unattributed")</f>
        <v>New</v>
      </c>
      <c r="I718" t="inlineStr">
        <is>
          <t>ABO | Natuf | Leads | Master Franchise | India | Oct26 | V1</t>
        </is>
      </c>
      <c r="J718" t="inlineStr">
        <is>
          <t>ABO | Natuf | Leads | Master Franchise | India | Oct26 | V1</t>
        </is>
      </c>
      <c r="K718" t="inlineStr">
        <is>
          <t>Direct (campaign tagged in CRM)</t>
        </is>
      </c>
      <c r="L718" t="inlineStr">
        <is>
          <t>Natuf | Investors | Tier1 + Growth Cities | Oct26 | V1</t>
        </is>
      </c>
      <c r="M718" t="inlineStr">
        <is>
          <t>Natuf | Investors | Tier1 + Growth Cities | Oct26 | V1</t>
        </is>
      </c>
      <c r="N718" t="inlineStr">
        <is>
          <t>Natuf | Static | Become A Levantine Food | V1</t>
        </is>
      </c>
      <c r="O718" t="inlineStr">
        <is>
          <t>Natuf_MF</t>
        </is>
      </c>
      <c r="P718" t="inlineStr">
        <is>
          <t>Facebook</t>
        </is>
      </c>
      <c r="Q718" t="inlineStr">
        <is>
          <t>Tejaswini Tarigopula</t>
        </is>
      </c>
      <c r="R718" t="inlineStr">
        <is>
          <t>Rima Paul</t>
        </is>
      </c>
      <c r="S718" t="inlineStr">
        <is>
          <t>-</t>
        </is>
      </c>
      <c r="T718" t="inlineStr">
        <is>
          <t>thak you</t>
        </is>
      </c>
      <c r="U718" t="inlineStr">
        <is>
          <t xml:space="preserve"> </t>
        </is>
      </c>
      <c r="V718" t="n">
        <v>2</v>
      </c>
      <c r="W718" t="n">
        <v>0</v>
      </c>
      <c r="X718" t="inlineStr">
        <is>
          <t>XXXXXX0385</t>
        </is>
      </c>
      <c r="Y718" s="72" t="n">
        <v>46326.52037037037</v>
      </c>
    </row>
    <row r="719">
      <c r="A719" s="39" t="inlineStr">
        <is>
          <t>6adf16658487873d78f239c7</t>
        </is>
      </c>
      <c r="B719" s="72" t="n">
        <v>46321.60366898148</v>
      </c>
      <c r="C719" s="70" t="n">
        <v>46321</v>
      </c>
      <c r="D719" t="inlineStr">
        <is>
          <t>2026-10</t>
        </is>
      </c>
      <c r="E719" t="inlineStr">
        <is>
          <t>Wk of 2026-10-26</t>
        </is>
      </c>
      <c r="F719" t="inlineStr">
        <is>
          <t>New Lead</t>
        </is>
      </c>
      <c r="G719" s="39" t="str">
        <f>IF(ISNUMBER(MATCH(F719,QualityStatuses,0)),"Quality Lead","Non-Quality Lead")</f>
        <v>Non-Quality Lead</v>
      </c>
      <c r="H719" s="39" t="str">
        <f>IFERROR(INDEX(CampTypes,MATCH(I719,CampList,0)),"Unattributed")</f>
        <v>New</v>
      </c>
      <c r="I719" t="inlineStr">
        <is>
          <t>ABO | Natuf | Leads | Unit Franchise | India | Oct26 | V1</t>
        </is>
      </c>
      <c r="J719" t="inlineStr">
        <is>
          <t>ABO | Natuf | Leads | Unit Franchise | India | Oct26 | V1</t>
        </is>
      </c>
      <c r="K719" t="inlineStr">
        <is>
          <t>Direct (campaign tagged in CRM)</t>
        </is>
      </c>
      <c r="L719" t="inlineStr">
        <is>
          <t>Natuf | Business Owners | Tier1 + Growth Cities | Oct26 | V1</t>
        </is>
      </c>
      <c r="M719" t="inlineStr">
        <is>
          <t>Natuf | Business Owners | Tier1 + Growth Cities | Oct26 | V1</t>
        </is>
      </c>
      <c r="N719" t="inlineStr">
        <is>
          <t>Natuf | Reel | Brand Ambassador | Heard Of Owning A Cafe | V1</t>
        </is>
      </c>
      <c r="O719" t="inlineStr">
        <is>
          <t>In House Natuf</t>
        </is>
      </c>
      <c r="P719" t="inlineStr">
        <is>
          <t>Facebook</t>
        </is>
      </c>
      <c r="Q719" t="inlineStr">
        <is>
          <t>(Unassigned)</t>
        </is>
      </c>
      <c r="R719" t="inlineStr">
        <is>
          <t>Omkar Navge</t>
        </is>
      </c>
      <c r="S719" t="inlineStr">
        <is>
          <t>-</t>
        </is>
      </c>
      <c r="T719" t="inlineStr">
        <is>
          <t>Bangalore</t>
        </is>
      </c>
      <c r="U719" t="inlineStr">
        <is>
          <t xml:space="preserve"> </t>
        </is>
      </c>
      <c r="V719" t="n">
        <v>0</v>
      </c>
      <c r="W719" t="n">
        <v>0</v>
      </c>
      <c r="X719" t="inlineStr">
        <is>
          <t>XXXXXX4318</t>
        </is>
      </c>
      <c r="Y719" s="72" t="n">
        <v>46326.52037037037</v>
      </c>
    </row>
    <row r="720">
      <c r="A720" s="39" t="inlineStr">
        <is>
          <t>6adf15dde689b8ee82f4296d</t>
        </is>
      </c>
      <c r="B720" s="72" t="n">
        <v>46321.60209490741</v>
      </c>
      <c r="C720" s="70" t="n">
        <v>46321</v>
      </c>
      <c r="D720" t="inlineStr">
        <is>
          <t>2026-10</t>
        </is>
      </c>
      <c r="E720" t="inlineStr">
        <is>
          <t>Wk of 2026-10-26</t>
        </is>
      </c>
      <c r="F720" t="inlineStr">
        <is>
          <t>Connected</t>
        </is>
      </c>
      <c r="G720" s="39" t="str">
        <f>IF(ISNUMBER(MATCH(F720,QualityStatuses,0)),"Quality Lead","Non-Quality Lead")</f>
        <v>Non-Quality Lead</v>
      </c>
      <c r="H720" s="39" t="str">
        <f>IFERROR(INDEX(CampTypes,MATCH(I720,CampList,0)),"Unattributed")</f>
        <v>New</v>
      </c>
      <c r="I720" t="inlineStr">
        <is>
          <t>ABO | Natuf | Leads | Unit Franchise | India | Oct26 | V1</t>
        </is>
      </c>
      <c r="J720" t="inlineStr">
        <is>
          <t>ABO | Natuf | Leads | Unit Franchise | India | Oct26 | V1</t>
        </is>
      </c>
      <c r="K720" t="inlineStr">
        <is>
          <t>Direct (campaign tagged in CRM)</t>
        </is>
      </c>
      <c r="L720" t="inlineStr">
        <is>
          <t>Natuf | Investors | Tier1 + Growth Cities | Oct26 | V1</t>
        </is>
      </c>
      <c r="M720" t="inlineStr">
        <is>
          <t>Natuf | Investors | Tier1 + Growth Cities | Oct26 | V1</t>
        </is>
      </c>
      <c r="N720" t="inlineStr">
        <is>
          <t>Natuf | Reel | Brand Ambassador | Heard Of Owning A Cafe | V1</t>
        </is>
      </c>
      <c r="O720" t="inlineStr">
        <is>
          <t>In House Natuf</t>
        </is>
      </c>
      <c r="P720" t="inlineStr">
        <is>
          <t>Facebook</t>
        </is>
      </c>
      <c r="Q720" t="inlineStr">
        <is>
          <t>Vikas Pathak</t>
        </is>
      </c>
      <c r="R720" t="inlineStr">
        <is>
          <t>Anish kaundal</t>
        </is>
      </c>
      <c r="S720" t="inlineStr">
        <is>
          <t>-</t>
        </is>
      </c>
      <c r="T720" t="inlineStr">
        <is>
          <t>Gulbarga</t>
        </is>
      </c>
      <c r="U720" t="inlineStr">
        <is>
          <t xml:space="preserve"> </t>
        </is>
      </c>
      <c r="V720" t="n">
        <v>1</v>
      </c>
      <c r="W720" t="n">
        <v>1</v>
      </c>
      <c r="X720" t="inlineStr">
        <is>
          <t>XXXXXX6534</t>
        </is>
      </c>
      <c r="Y720" s="72" t="n">
        <v>46326.52037037037</v>
      </c>
    </row>
    <row r="721">
      <c r="A721" s="39" t="inlineStr">
        <is>
          <t>6adf14df2c7643dd872a45d1</t>
        </is>
      </c>
      <c r="B721" s="72" t="n">
        <v>46321.59915509259</v>
      </c>
      <c r="C721" s="70" t="n">
        <v>46321</v>
      </c>
      <c r="D721" t="inlineStr">
        <is>
          <t>2026-10</t>
        </is>
      </c>
      <c r="E721" t="inlineStr">
        <is>
          <t>Wk of 2026-10-26</t>
        </is>
      </c>
      <c r="F721" t="inlineStr">
        <is>
          <t>New Lead</t>
        </is>
      </c>
      <c r="G721" s="39" t="str">
        <f>IF(ISNUMBER(MATCH(F721,QualityStatuses,0)),"Quality Lead","Non-Quality Lead")</f>
        <v>Non-Quality Lead</v>
      </c>
      <c r="H721" s="39" t="str">
        <f>IFERROR(INDEX(CampTypes,MATCH(I721,CampList,0)),"Unattributed")</f>
        <v>New</v>
      </c>
      <c r="I721" t="inlineStr">
        <is>
          <t>ABO | Natuf | Leads | Unit Franchise | India | Oct26 | V1</t>
        </is>
      </c>
      <c r="J721" t="inlineStr">
        <is>
          <t>ABO | Natuf | Leads | Unit Franchise | India | Oct26 | V1</t>
        </is>
      </c>
      <c r="K721" t="inlineStr">
        <is>
          <t>Direct (campaign tagged in CRM)</t>
        </is>
      </c>
      <c r="L721" t="inlineStr">
        <is>
          <t>Natuf | Investors | Tier1 + Growth Cities | Oct26 | V1</t>
        </is>
      </c>
      <c r="M721" t="inlineStr">
        <is>
          <t>Natuf | Investors | Tier1 + Growth Cities | Oct26 | V1</t>
        </is>
      </c>
      <c r="N721" t="inlineStr">
        <is>
          <t>Natuf | Reel | Brand Ambassador | Heard Of Owning A Cafe | V1</t>
        </is>
      </c>
      <c r="O721" t="inlineStr">
        <is>
          <t>In House Natuf</t>
        </is>
      </c>
      <c r="P721" t="inlineStr">
        <is>
          <t>Facebook</t>
        </is>
      </c>
      <c r="Q721" t="inlineStr">
        <is>
          <t>(Unassigned)</t>
        </is>
      </c>
      <c r="R721" t="inlineStr">
        <is>
          <t>Omkar Navge</t>
        </is>
      </c>
      <c r="S721" t="inlineStr">
        <is>
          <t>-</t>
        </is>
      </c>
      <c r="T721" t="inlineStr">
        <is>
          <t>Banglore</t>
        </is>
      </c>
      <c r="U721" t="inlineStr">
        <is>
          <t xml:space="preserve"> </t>
        </is>
      </c>
      <c r="V721" t="n">
        <v>0</v>
      </c>
      <c r="W721" t="n">
        <v>0</v>
      </c>
      <c r="X721" t="inlineStr">
        <is>
          <t>XXXXXX9359</t>
        </is>
      </c>
      <c r="Y721" s="72" t="n">
        <v>46326.52037037037</v>
      </c>
    </row>
    <row r="722">
      <c r="A722" s="39" t="inlineStr">
        <is>
          <t>6adf1188feb2b1b5f80150f6</t>
        </is>
      </c>
      <c r="B722" s="72" t="n">
        <v>46321.58925925926</v>
      </c>
      <c r="C722" s="70" t="n">
        <v>46321</v>
      </c>
      <c r="D722" t="inlineStr">
        <is>
          <t>2026-10</t>
        </is>
      </c>
      <c r="E722" t="inlineStr">
        <is>
          <t>Wk of 2026-10-26</t>
        </is>
      </c>
      <c r="F722" t="inlineStr">
        <is>
          <t>Details Shared</t>
        </is>
      </c>
      <c r="G722" s="39" t="str">
        <f>IF(ISNUMBER(MATCH(F722,QualityStatuses,0)),"Quality Lead","Non-Quality Lead")</f>
        <v>Quality Lead</v>
      </c>
      <c r="H722" s="39" t="str">
        <f>IFERROR(INDEX(CampTypes,MATCH(I722,CampList,0)),"Unattributed")</f>
        <v>New</v>
      </c>
      <c r="I722" t="inlineStr">
        <is>
          <t>ABO | Natuf | Leads | Unit Franchise | India | Oct26 | V1</t>
        </is>
      </c>
      <c r="J722" t="inlineStr">
        <is>
          <t>ABO | Natuf | Leads | Unit Franchise | India | Oct26 | V1</t>
        </is>
      </c>
      <c r="K722" t="inlineStr">
        <is>
          <t>Direct (campaign tagged in CRM)</t>
        </is>
      </c>
      <c r="L722" t="inlineStr">
        <is>
          <t>Natuf | Business Owners | Tier1 + Growth Cities | Oct26 | V1</t>
        </is>
      </c>
      <c r="M722" t="inlineStr">
        <is>
          <t>Natuf | Business Owners | Tier1 + Growth Cities | Oct26 | V1</t>
        </is>
      </c>
      <c r="N722" t="inlineStr">
        <is>
          <t>Natuf | Reel | Brand Ambassador | Heard Of Owning A Cafe | V1</t>
        </is>
      </c>
      <c r="O722" t="inlineStr">
        <is>
          <t>In House Natuf</t>
        </is>
      </c>
      <c r="P722" t="inlineStr">
        <is>
          <t>Facebook</t>
        </is>
      </c>
      <c r="Q722" t="inlineStr">
        <is>
          <t>Tejaswini Tarigopula</t>
        </is>
      </c>
      <c r="R722" t="inlineStr">
        <is>
          <t>Rauth Sanketh</t>
        </is>
      </c>
      <c r="S722" t="inlineStr">
        <is>
          <t>-</t>
        </is>
      </c>
      <c r="T722" t="inlineStr">
        <is>
          <t>Lucknow</t>
        </is>
      </c>
      <c r="U722" t="inlineStr">
        <is>
          <t xml:space="preserve"> </t>
        </is>
      </c>
      <c r="V722" t="n">
        <v>1</v>
      </c>
      <c r="W722" t="n">
        <v>1</v>
      </c>
      <c r="X722" t="inlineStr">
        <is>
          <t>XXXXXX0887</t>
        </is>
      </c>
      <c r="Y722" s="72" t="n">
        <v>46326.52037037037</v>
      </c>
    </row>
    <row r="723">
      <c r="A723" s="39" t="inlineStr">
        <is>
          <t>6adf0f61a50ae0e658031c89</t>
        </is>
      </c>
      <c r="B723" s="72" t="n">
        <v>46321.58288194444</v>
      </c>
      <c r="C723" s="70" t="n">
        <v>46321</v>
      </c>
      <c r="D723" t="inlineStr">
        <is>
          <t>2026-10</t>
        </is>
      </c>
      <c r="E723" t="inlineStr">
        <is>
          <t>Wk of 2026-10-26</t>
        </is>
      </c>
      <c r="F723" t="inlineStr">
        <is>
          <t>New Lead</t>
        </is>
      </c>
      <c r="G723" s="39" t="str">
        <f>IF(ISNUMBER(MATCH(F723,QualityStatuses,0)),"Quality Lead","Non-Quality Lead")</f>
        <v>Non-Quality Lead</v>
      </c>
      <c r="H723" s="39" t="str">
        <f>IFERROR(INDEX(CampTypes,MATCH(I723,CampList,0)),"Unattributed")</f>
        <v>New</v>
      </c>
      <c r="I723" t="inlineStr">
        <is>
          <t>ABO | Natuf | Leads | Unit Franchise | India | Oct26 | V1</t>
        </is>
      </c>
      <c r="J723" t="inlineStr">
        <is>
          <t>ABO | Natuf | Leads | Unit Franchise | India | Oct26 | V1</t>
        </is>
      </c>
      <c r="K723" t="inlineStr">
        <is>
          <t>Direct (campaign tagged in CRM)</t>
        </is>
      </c>
      <c r="L723" t="inlineStr">
        <is>
          <t>Natuf | Broad | Tier1 + Growth Cities | Oct26 | V1</t>
        </is>
      </c>
      <c r="M723" t="inlineStr">
        <is>
          <t>Natuf | Broad | Tier1 + Growth Cities | Oct26 | V1</t>
        </is>
      </c>
      <c r="N723" t="inlineStr">
        <is>
          <t>Natuf | Reel | Brand Ambassador | Heard Of Owning A Cafe | V1</t>
        </is>
      </c>
      <c r="O723" t="inlineStr">
        <is>
          <t>In House Natuf</t>
        </is>
      </c>
      <c r="P723" t="inlineStr">
        <is>
          <t>Facebook</t>
        </is>
      </c>
      <c r="Q723" t="inlineStr">
        <is>
          <t>(Unassigned)</t>
        </is>
      </c>
      <c r="R723" t="inlineStr">
        <is>
          <t>Omkar Navge</t>
        </is>
      </c>
      <c r="S723" t="inlineStr">
        <is>
          <t>-</t>
        </is>
      </c>
      <c r="T723" t="inlineStr">
        <is>
          <t>Surat</t>
        </is>
      </c>
      <c r="U723" t="inlineStr">
        <is>
          <t xml:space="preserve"> </t>
        </is>
      </c>
      <c r="V723" t="n">
        <v>0</v>
      </c>
      <c r="W723" t="n">
        <v>0</v>
      </c>
      <c r="X723" t="inlineStr">
        <is>
          <t>XXXXXX3248</t>
        </is>
      </c>
      <c r="Y723" s="72" t="n">
        <v>46326.52037037037</v>
      </c>
    </row>
    <row r="724">
      <c r="A724" s="39" t="inlineStr">
        <is>
          <t>6adf0ce5776935236f0b2ca7</t>
        </is>
      </c>
      <c r="B724" s="72" t="n">
        <v>46321.57552083334</v>
      </c>
      <c r="C724" s="70" t="n">
        <v>46321</v>
      </c>
      <c r="D724" t="inlineStr">
        <is>
          <t>2026-10</t>
        </is>
      </c>
      <c r="E724" t="inlineStr">
        <is>
          <t>Wk of 2026-10-26</t>
        </is>
      </c>
      <c r="F724" t="inlineStr">
        <is>
          <t>Connected</t>
        </is>
      </c>
      <c r="G724" s="39" t="str">
        <f>IF(ISNUMBER(MATCH(F724,QualityStatuses,0)),"Quality Lead","Non-Quality Lead")</f>
        <v>Non-Quality Lead</v>
      </c>
      <c r="H724" s="39" t="str">
        <f>IFERROR(INDEX(CampTypes,MATCH(I724,CampList,0)),"Unattributed")</f>
        <v>New</v>
      </c>
      <c r="I724" t="inlineStr">
        <is>
          <t>ABO | Natuf | Leads | Unit Franchise | India | Oct26 | V1</t>
        </is>
      </c>
      <c r="J724" t="inlineStr">
        <is>
          <t>ABO | Natuf | Leads | Unit Franchise | India | Oct26 | V1</t>
        </is>
      </c>
      <c r="K724" t="inlineStr">
        <is>
          <t>Direct (campaign tagged in CRM)</t>
        </is>
      </c>
      <c r="L724" t="inlineStr">
        <is>
          <t>Natuf | Broad | Tier1 + Growth Cities | Oct26 | V1</t>
        </is>
      </c>
      <c r="M724" t="inlineStr">
        <is>
          <t>Natuf | Broad | Tier1 + Growth Cities | Oct26 | V1</t>
        </is>
      </c>
      <c r="N724" t="inlineStr">
        <is>
          <t>Natuf | Reel | Brand Ambassador | Heard Of Owning A Cafe | V1</t>
        </is>
      </c>
      <c r="O724" t="inlineStr">
        <is>
          <t>In House Natuf</t>
        </is>
      </c>
      <c r="P724" t="inlineStr">
        <is>
          <t>Facebook</t>
        </is>
      </c>
      <c r="Q724" t="inlineStr">
        <is>
          <t>Tejaswini Tarigopula</t>
        </is>
      </c>
      <c r="R724" t="inlineStr">
        <is>
          <t>Arjuman Vidya Sagar</t>
        </is>
      </c>
      <c r="S724" t="inlineStr">
        <is>
          <t>-</t>
        </is>
      </c>
      <c r="T724" t="inlineStr">
        <is>
          <t>Vadodara</t>
        </is>
      </c>
      <c r="U724" t="inlineStr">
        <is>
          <t xml:space="preserve"> </t>
        </is>
      </c>
      <c r="V724" t="n">
        <v>4</v>
      </c>
      <c r="W724" t="n">
        <v>1</v>
      </c>
      <c r="X724" t="inlineStr">
        <is>
          <t>XXXXXX1517</t>
        </is>
      </c>
      <c r="Y724" s="72" t="n">
        <v>46326.52037037037</v>
      </c>
    </row>
    <row r="725">
      <c r="A725" s="39" t="inlineStr">
        <is>
          <t>6adf0ab33d0f5735896cf6e7</t>
        </is>
      </c>
      <c r="B725" s="72" t="n">
        <v>46321.56901620371</v>
      </c>
      <c r="C725" s="70" t="n">
        <v>46321</v>
      </c>
      <c r="D725" t="inlineStr">
        <is>
          <t>2026-10</t>
        </is>
      </c>
      <c r="E725" t="inlineStr">
        <is>
          <t>Wk of 2026-10-26</t>
        </is>
      </c>
      <c r="F725" t="inlineStr">
        <is>
          <t>New Lead</t>
        </is>
      </c>
      <c r="G725" s="39" t="str">
        <f>IF(ISNUMBER(MATCH(F725,QualityStatuses,0)),"Quality Lead","Non-Quality Lead")</f>
        <v>Non-Quality Lead</v>
      </c>
      <c r="H725" s="39" t="str">
        <f>IFERROR(INDEX(CampTypes,MATCH(I725,CampList,0)),"Unattributed")</f>
        <v>New</v>
      </c>
      <c r="I725" t="inlineStr">
        <is>
          <t>ABO | Natuf | Leads | Unit Franchise | India | Oct26 | V1</t>
        </is>
      </c>
      <c r="J725" t="inlineStr">
        <is>
          <t>ABO | Natuf | Leads | Unit Franchise | India | Oct26 | V1</t>
        </is>
      </c>
      <c r="K725" t="inlineStr">
        <is>
          <t>Direct (campaign tagged in CRM)</t>
        </is>
      </c>
      <c r="L725" t="inlineStr">
        <is>
          <t>Natuf | Business Owners | Tier1 + Growth Cities | Oct26 | V1</t>
        </is>
      </c>
      <c r="M725" t="inlineStr">
        <is>
          <t>Natuf | Business Owners | Tier1 + Growth Cities | Oct26 | V1</t>
        </is>
      </c>
      <c r="N725" t="inlineStr">
        <is>
          <t>Natuf | Reel | Brand Ambassador | Heard Of Owning A Cafe | V1</t>
        </is>
      </c>
      <c r="O725" t="inlineStr">
        <is>
          <t>In House Natuf</t>
        </is>
      </c>
      <c r="P725" t="inlineStr">
        <is>
          <t>Facebook</t>
        </is>
      </c>
      <c r="Q725" t="inlineStr">
        <is>
          <t>(Unassigned)</t>
        </is>
      </c>
      <c r="R725" t="inlineStr">
        <is>
          <t>Omkar Navge</t>
        </is>
      </c>
      <c r="S725" t="inlineStr">
        <is>
          <t>-</t>
        </is>
      </c>
      <c r="T725" t="inlineStr">
        <is>
          <t>Ranchi</t>
        </is>
      </c>
      <c r="U725" t="inlineStr">
        <is>
          <t xml:space="preserve"> </t>
        </is>
      </c>
      <c r="V725" t="n">
        <v>0</v>
      </c>
      <c r="W725" t="n">
        <v>0</v>
      </c>
      <c r="X725" t="inlineStr">
        <is>
          <t>XXXXXX9296</t>
        </is>
      </c>
      <c r="Y725" s="72" t="n">
        <v>46326.52037037037</v>
      </c>
    </row>
    <row r="726">
      <c r="A726" s="39" t="inlineStr">
        <is>
          <t>6adf0a11f35108bb1c4b936d</t>
        </is>
      </c>
      <c r="B726" s="72" t="n">
        <v>46321.5671412037</v>
      </c>
      <c r="C726" s="70" t="n">
        <v>46321</v>
      </c>
      <c r="D726" t="inlineStr">
        <is>
          <t>2026-10</t>
        </is>
      </c>
      <c r="E726" t="inlineStr">
        <is>
          <t>Wk of 2026-10-26</t>
        </is>
      </c>
      <c r="F726" t="inlineStr">
        <is>
          <t>New Lead</t>
        </is>
      </c>
      <c r="G726" s="39" t="str">
        <f>IF(ISNUMBER(MATCH(F726,QualityStatuses,0)),"Quality Lead","Non-Quality Lead")</f>
        <v>Non-Quality Lead</v>
      </c>
      <c r="H726" s="39" t="str">
        <f>IFERROR(INDEX(CampTypes,MATCH(I726,CampList,0)),"Unattributed")</f>
        <v>New</v>
      </c>
      <c r="I726" t="inlineStr">
        <is>
          <t>ABO | Natuf | Leads | Unit Franchise | India | Oct26 | V1</t>
        </is>
      </c>
      <c r="J726" t="inlineStr">
        <is>
          <t>ABO | Natuf | Leads | Unit Franchise | India | Oct26 | V1</t>
        </is>
      </c>
      <c r="K726" t="inlineStr">
        <is>
          <t>Direct (campaign tagged in CRM)</t>
        </is>
      </c>
      <c r="L726" t="inlineStr">
        <is>
          <t>Natuf | LAL 1% | India | Jul26 | V1</t>
        </is>
      </c>
      <c r="M726" t="inlineStr">
        <is>
          <t>Natuf | LAL 1% | India | Jul26 | V1</t>
        </is>
      </c>
      <c r="N726" t="inlineStr">
        <is>
          <t>Natuf | Reel | Brand Ambassador | Heard Of Owning A Cafe | V1</t>
        </is>
      </c>
      <c r="O726" t="inlineStr">
        <is>
          <t>In House Natuf</t>
        </is>
      </c>
      <c r="P726" t="inlineStr">
        <is>
          <t>Facebook</t>
        </is>
      </c>
      <c r="Q726" t="inlineStr">
        <is>
          <t>(Unassigned)</t>
        </is>
      </c>
      <c r="R726" t="inlineStr">
        <is>
          <t>Omkar Navge</t>
        </is>
      </c>
      <c r="S726" t="inlineStr">
        <is>
          <t>-</t>
        </is>
      </c>
      <c r="T726" t="inlineStr">
        <is>
          <t>Lucknow</t>
        </is>
      </c>
      <c r="U726" t="inlineStr">
        <is>
          <t xml:space="preserve"> </t>
        </is>
      </c>
      <c r="V726" t="n">
        <v>0</v>
      </c>
      <c r="W726" t="n">
        <v>0</v>
      </c>
      <c r="X726" t="inlineStr">
        <is>
          <t>XXXXXX1465</t>
        </is>
      </c>
      <c r="Y726" s="72" t="n">
        <v>46326.52037037037</v>
      </c>
    </row>
    <row r="727">
      <c r="A727" s="39" t="inlineStr">
        <is>
          <t>6adf08614cf469489f4e64d2</t>
        </is>
      </c>
      <c r="B727" s="72" t="n">
        <v>46321.56214120371</v>
      </c>
      <c r="C727" s="70" t="n">
        <v>46321</v>
      </c>
      <c r="D727" t="inlineStr">
        <is>
          <t>2026-10</t>
        </is>
      </c>
      <c r="E727" t="inlineStr">
        <is>
          <t>Wk of 2026-10-26</t>
        </is>
      </c>
      <c r="F727" t="inlineStr">
        <is>
          <t>Details Shared</t>
        </is>
      </c>
      <c r="G727" s="39" t="str">
        <f>IF(ISNUMBER(MATCH(F727,QualityStatuses,0)),"Quality Lead","Non-Quality Lead")</f>
        <v>Quality Lead</v>
      </c>
      <c r="H727" s="39" t="str">
        <f>IFERROR(INDEX(CampTypes,MATCH(I727,CampList,0)),"Unattributed")</f>
        <v>New</v>
      </c>
      <c r="I727" t="inlineStr">
        <is>
          <t>ABO | Natuf | Leads | Unit Franchise | India | Oct26 | V1</t>
        </is>
      </c>
      <c r="J727" t="inlineStr">
        <is>
          <t>ABO | Natuf | Leads | Unit Franchise | India | Oct26 | V1</t>
        </is>
      </c>
      <c r="K727" t="inlineStr">
        <is>
          <t>Direct (campaign tagged in CRM)</t>
        </is>
      </c>
      <c r="L727" t="inlineStr">
        <is>
          <t>Natuf | Business Owners | Tier1 + Growth Cities | Oct26 | V1</t>
        </is>
      </c>
      <c r="M727" t="inlineStr">
        <is>
          <t>Natuf | Business Owners | Tier1 + Growth Cities | Oct26 | V1</t>
        </is>
      </c>
      <c r="N727" t="inlineStr">
        <is>
          <t>Natuf | Reel | Brand Ambassador | Heard Of Owning A Cafe | V1</t>
        </is>
      </c>
      <c r="O727" t="inlineStr">
        <is>
          <t>In House Natuf</t>
        </is>
      </c>
      <c r="P727" t="inlineStr">
        <is>
          <t>Facebook</t>
        </is>
      </c>
      <c r="Q727" t="inlineStr">
        <is>
          <t>Vikas Pathak</t>
        </is>
      </c>
      <c r="R727" t="inlineStr">
        <is>
          <t>Hriday Jindal</t>
        </is>
      </c>
      <c r="S727" t="inlineStr">
        <is>
          <t>-</t>
        </is>
      </c>
      <c r="T727" t="inlineStr">
        <is>
          <t>Delhi</t>
        </is>
      </c>
      <c r="U727" t="inlineStr">
        <is>
          <t xml:space="preserve"> </t>
        </is>
      </c>
      <c r="V727" t="n">
        <v>2</v>
      </c>
      <c r="W727" t="n">
        <v>1</v>
      </c>
      <c r="X727" t="inlineStr">
        <is>
          <t>XXXXXX9466</t>
        </is>
      </c>
      <c r="Y727" s="72" t="n">
        <v>46326.52037037037</v>
      </c>
    </row>
    <row r="728">
      <c r="A728" s="39" t="inlineStr">
        <is>
          <t>6adf07f7fe2e1fe7003f14db</t>
        </is>
      </c>
      <c r="B728" s="72" t="n">
        <v>46321.56091435185</v>
      </c>
      <c r="C728" s="70" t="n">
        <v>46321</v>
      </c>
      <c r="D728" t="inlineStr">
        <is>
          <t>2026-10</t>
        </is>
      </c>
      <c r="E728" t="inlineStr">
        <is>
          <t>Wk of 2026-10-26</t>
        </is>
      </c>
      <c r="F728" t="inlineStr">
        <is>
          <t>New Lead</t>
        </is>
      </c>
      <c r="G728" s="39" t="str">
        <f>IF(ISNUMBER(MATCH(F728,QualityStatuses,0)),"Quality Lead","Non-Quality Lead")</f>
        <v>Non-Quality Lead</v>
      </c>
      <c r="H728" s="39" t="str">
        <f>IFERROR(INDEX(CampTypes,MATCH(I728,CampList,0)),"Unattributed")</f>
        <v>New</v>
      </c>
      <c r="I728" t="inlineStr">
        <is>
          <t>ABO | Natuf | Leads | Unit Franchise | India | Oct26 | V1</t>
        </is>
      </c>
      <c r="J728" t="inlineStr">
        <is>
          <t>ABO | Natuf | Leads | Unit Franchise | India | Oct26 | V1</t>
        </is>
      </c>
      <c r="K728" t="inlineStr">
        <is>
          <t>Direct (campaign tagged in CRM)</t>
        </is>
      </c>
      <c r="L728" t="inlineStr">
        <is>
          <t>Natuf | LAL 1% | India | Jul26 | V1</t>
        </is>
      </c>
      <c r="M728" t="inlineStr">
        <is>
          <t>Natuf | LAL 1% | India | Jul26 | V1</t>
        </is>
      </c>
      <c r="N728" t="inlineStr">
        <is>
          <t>Natuf | Reel | Brand Ambassador | Heard Of Owning A Cafe | V1</t>
        </is>
      </c>
      <c r="O728" t="inlineStr">
        <is>
          <t>In House Natuf</t>
        </is>
      </c>
      <c r="P728" t="inlineStr">
        <is>
          <t>Facebook</t>
        </is>
      </c>
      <c r="Q728" t="inlineStr">
        <is>
          <t>(Unassigned)</t>
        </is>
      </c>
      <c r="R728" t="inlineStr">
        <is>
          <t>Omkar Navge</t>
        </is>
      </c>
      <c r="S728" t="inlineStr">
        <is>
          <t>-</t>
        </is>
      </c>
      <c r="T728" t="inlineStr">
        <is>
          <t>Asansol</t>
        </is>
      </c>
      <c r="U728" t="inlineStr">
        <is>
          <t xml:space="preserve"> </t>
        </is>
      </c>
      <c r="V728" t="n">
        <v>0</v>
      </c>
      <c r="W728" t="n">
        <v>0</v>
      </c>
      <c r="X728" t="inlineStr">
        <is>
          <t>XXXXXX5602</t>
        </is>
      </c>
      <c r="Y728" s="72" t="n">
        <v>46326.52037037037</v>
      </c>
    </row>
    <row r="729">
      <c r="A729" s="39" t="inlineStr">
        <is>
          <t>6adf078be689b8ee82f41aee</t>
        </is>
      </c>
      <c r="B729" s="72" t="n">
        <v>46321.55966435185</v>
      </c>
      <c r="C729" s="70" t="n">
        <v>46321</v>
      </c>
      <c r="D729" t="inlineStr">
        <is>
          <t>2026-10</t>
        </is>
      </c>
      <c r="E729" t="inlineStr">
        <is>
          <t>Wk of 2026-10-26</t>
        </is>
      </c>
      <c r="F729" t="inlineStr">
        <is>
          <t>Connected</t>
        </is>
      </c>
      <c r="G729" s="39" t="str">
        <f>IF(ISNUMBER(MATCH(F729,QualityStatuses,0)),"Quality Lead","Non-Quality Lead")</f>
        <v>Non-Quality Lead</v>
      </c>
      <c r="H729" s="39" t="str">
        <f>IFERROR(INDEX(CampTypes,MATCH(I729,CampList,0)),"Unattributed")</f>
        <v>New</v>
      </c>
      <c r="I729" t="inlineStr">
        <is>
          <t>ABO | Natuf | Leads | Unit Franchise | India | Oct26 | V1</t>
        </is>
      </c>
      <c r="J729" t="inlineStr">
        <is>
          <t>ABO | Natuf | Leads | Unit Franchise | India | Oct26 | V1</t>
        </is>
      </c>
      <c r="K729" t="inlineStr">
        <is>
          <t>Direct (campaign tagged in CRM)</t>
        </is>
      </c>
      <c r="L729" t="inlineStr">
        <is>
          <t>Natuf | Investors | Tier1 + Growth Cities | Oct26 | V1</t>
        </is>
      </c>
      <c r="M729" t="inlineStr">
        <is>
          <t>Natuf | Investors | Tier1 + Growth Cities | Oct26 | V1</t>
        </is>
      </c>
      <c r="N729" t="inlineStr">
        <is>
          <t>Natuf | Reel | Brand Ambassador | Heard Of Owning A Cafe | V1</t>
        </is>
      </c>
      <c r="O729" t="inlineStr">
        <is>
          <t>In House Natuf</t>
        </is>
      </c>
      <c r="P729" t="inlineStr">
        <is>
          <t>Facebook</t>
        </is>
      </c>
      <c r="Q729" t="inlineStr">
        <is>
          <t>Vikas Pathak</t>
        </is>
      </c>
      <c r="R729" t="inlineStr">
        <is>
          <t xml:space="preserve">Karan </t>
        </is>
      </c>
      <c r="S729" t="inlineStr">
        <is>
          <t>-</t>
        </is>
      </c>
      <c r="T729" t="inlineStr">
        <is>
          <t>Ahmd</t>
        </is>
      </c>
      <c r="U729" t="inlineStr">
        <is>
          <t xml:space="preserve"> </t>
        </is>
      </c>
      <c r="V729" t="n">
        <v>4</v>
      </c>
      <c r="W729" t="n">
        <v>1</v>
      </c>
      <c r="X729" t="inlineStr">
        <is>
          <t>XXXXXX3073</t>
        </is>
      </c>
      <c r="Y729" s="72" t="n">
        <v>46326.52037037037</v>
      </c>
    </row>
    <row r="730">
      <c r="A730" s="39" t="inlineStr">
        <is>
          <t>6adf071d8f378113c5ef1858</t>
        </is>
      </c>
      <c r="B730" s="72" t="n">
        <v>46321.5583912037</v>
      </c>
      <c r="C730" s="70" t="n">
        <v>46321</v>
      </c>
      <c r="D730" t="inlineStr">
        <is>
          <t>2026-10</t>
        </is>
      </c>
      <c r="E730" t="inlineStr">
        <is>
          <t>Wk of 2026-10-26</t>
        </is>
      </c>
      <c r="F730" t="inlineStr">
        <is>
          <t>Lost</t>
        </is>
      </c>
      <c r="G730" s="39" t="str">
        <f>IF(ISNUMBER(MATCH(F730,QualityStatuses,0)),"Quality Lead","Non-Quality Lead")</f>
        <v>Non-Quality Lead</v>
      </c>
      <c r="H730" s="39" t="str">
        <f>IFERROR(INDEX(CampTypes,MATCH(I730,CampList,0)),"Unattributed")</f>
        <v>New</v>
      </c>
      <c r="I730" t="inlineStr">
        <is>
          <t>ABO | Natuf | Leads | Unit Franchise | India | Oct26 | V1</t>
        </is>
      </c>
      <c r="J730" t="inlineStr">
        <is>
          <t>ABO | Natuf | Leads | Unit Franchise | India | Oct26 | V1</t>
        </is>
      </c>
      <c r="K730" t="inlineStr">
        <is>
          <t>Direct (campaign tagged in CRM)</t>
        </is>
      </c>
      <c r="L730" t="inlineStr">
        <is>
          <t>Natuf | LAL 1% | India | Jul26 | V1</t>
        </is>
      </c>
      <c r="M730" t="inlineStr">
        <is>
          <t>Natuf | LAL 1% | India | Jul26 | V1</t>
        </is>
      </c>
      <c r="N730" t="inlineStr">
        <is>
          <t>Natuf | Reel | Brand Ambassador | Heard Of Owning A Cafe | V1</t>
        </is>
      </c>
      <c r="O730" t="inlineStr">
        <is>
          <t>In House Natuf</t>
        </is>
      </c>
      <c r="P730" t="inlineStr">
        <is>
          <t>Facebook</t>
        </is>
      </c>
      <c r="Q730" t="inlineStr">
        <is>
          <t>Vikas Pathak</t>
        </is>
      </c>
      <c r="R730" t="inlineStr">
        <is>
          <t>Anish kaundal</t>
        </is>
      </c>
      <c r="S730" t="inlineStr">
        <is>
          <t>Not Interested</t>
        </is>
      </c>
      <c r="T730" t="inlineStr">
        <is>
          <t>Srinagar</t>
        </is>
      </c>
      <c r="U730" t="inlineStr">
        <is>
          <t xml:space="preserve"> </t>
        </is>
      </c>
      <c r="V730" t="n">
        <v>2</v>
      </c>
      <c r="W730" t="n">
        <v>1</v>
      </c>
      <c r="X730" t="inlineStr">
        <is>
          <t>XXXXXX6307</t>
        </is>
      </c>
      <c r="Y730" s="72" t="n">
        <v>46326.52037037037</v>
      </c>
    </row>
    <row r="731">
      <c r="A731" s="39" t="inlineStr">
        <is>
          <t>6adf0622f35108bb1c4b9107</t>
        </is>
      </c>
      <c r="B731" s="72" t="n">
        <v>46321.55548611111</v>
      </c>
      <c r="C731" s="70" t="n">
        <v>46321</v>
      </c>
      <c r="D731" t="inlineStr">
        <is>
          <t>2026-10</t>
        </is>
      </c>
      <c r="E731" t="inlineStr">
        <is>
          <t>Wk of 2026-10-26</t>
        </is>
      </c>
      <c r="F731" t="inlineStr">
        <is>
          <t>New Lead</t>
        </is>
      </c>
      <c r="G731" s="39" t="str">
        <f>IF(ISNUMBER(MATCH(F731,QualityStatuses,0)),"Quality Lead","Non-Quality Lead")</f>
        <v>Non-Quality Lead</v>
      </c>
      <c r="H731" s="39" t="str">
        <f>IFERROR(INDEX(CampTypes,MATCH(I731,CampList,0)),"Unattributed")</f>
        <v>New</v>
      </c>
      <c r="I731" t="inlineStr">
        <is>
          <t>ABO | Natuf | Leads | Unit Franchise | India | Oct26 | V1</t>
        </is>
      </c>
      <c r="J731" t="inlineStr">
        <is>
          <t>ABO | Natuf | Leads | Unit Franchise | India | Oct26 | V1</t>
        </is>
      </c>
      <c r="K731" t="inlineStr">
        <is>
          <t>Direct (campaign tagged in CRM)</t>
        </is>
      </c>
      <c r="L731" t="inlineStr">
        <is>
          <t>Natuf | Investors | Tier1 + Growth Cities | Oct26 | V1</t>
        </is>
      </c>
      <c r="M731" t="inlineStr">
        <is>
          <t>Natuf | Investors | Tier1 + Growth Cities | Oct26 | V1</t>
        </is>
      </c>
      <c r="N731" t="inlineStr">
        <is>
          <t>Natuf | Reel | Brand Ambassador | Heard Of Owning A Cafe | V1</t>
        </is>
      </c>
      <c r="O731" t="inlineStr">
        <is>
          <t>In House Natuf</t>
        </is>
      </c>
      <c r="P731" t="inlineStr">
        <is>
          <t>Facebook</t>
        </is>
      </c>
      <c r="Q731" t="inlineStr">
        <is>
          <t>(Unassigned)</t>
        </is>
      </c>
      <c r="R731" t="inlineStr">
        <is>
          <t>Omkar Navge</t>
        </is>
      </c>
      <c r="S731" t="inlineStr">
        <is>
          <t>-</t>
        </is>
      </c>
      <c r="T731" t="inlineStr">
        <is>
          <t>Atchuthapuram</t>
        </is>
      </c>
      <c r="U731" t="inlineStr">
        <is>
          <t xml:space="preserve"> </t>
        </is>
      </c>
      <c r="V731" t="n">
        <v>0</v>
      </c>
      <c r="W731" t="n">
        <v>0</v>
      </c>
      <c r="X731" t="inlineStr">
        <is>
          <t>XXXXXX4574</t>
        </is>
      </c>
      <c r="Y731" s="72" t="n">
        <v>46326.52037037037</v>
      </c>
    </row>
    <row r="732">
      <c r="A732" s="39" t="inlineStr">
        <is>
          <t>6adf060615521a19edb962e7</t>
        </is>
      </c>
      <c r="B732" s="72" t="n">
        <v>46321.55516203704</v>
      </c>
      <c r="C732" s="70" t="n">
        <v>46321</v>
      </c>
      <c r="D732" t="inlineStr">
        <is>
          <t>2026-10</t>
        </is>
      </c>
      <c r="E732" t="inlineStr">
        <is>
          <t>Wk of 2026-10-26</t>
        </is>
      </c>
      <c r="F732" t="inlineStr">
        <is>
          <t>Details Shared</t>
        </is>
      </c>
      <c r="G732" s="39" t="str">
        <f>IF(ISNUMBER(MATCH(F732,QualityStatuses,0)),"Quality Lead","Non-Quality Lead")</f>
        <v>Quality Lead</v>
      </c>
      <c r="H732" s="39" t="str">
        <f>IFERROR(INDEX(CampTypes,MATCH(I732,CampList,0)),"Unattributed")</f>
        <v>New</v>
      </c>
      <c r="I732" t="inlineStr">
        <is>
          <t>ABO | Natuf | Leads | Master Franchise | India | Oct26 | V1</t>
        </is>
      </c>
      <c r="J732" t="inlineStr">
        <is>
          <t>ABO | Natuf | Leads | Master Franchise | India | Oct26 | V1</t>
        </is>
      </c>
      <c r="K732" t="inlineStr">
        <is>
          <t>Direct (campaign tagged in CRM)</t>
        </is>
      </c>
      <c r="L732" t="inlineStr">
        <is>
          <t>Natuf | Business Owners | Tier1 + Growth Cities | Oct26 | V1</t>
        </is>
      </c>
      <c r="M732" t="inlineStr">
        <is>
          <t>Natuf | Business Owners | Tier1 + Growth Cities | Oct26 | V1</t>
        </is>
      </c>
      <c r="N732" t="inlineStr">
        <is>
          <t>Natuf | Static | Become A Levantine Food | V1</t>
        </is>
      </c>
      <c r="O732" t="inlineStr">
        <is>
          <t>Natuf_MF</t>
        </is>
      </c>
      <c r="P732" t="inlineStr">
        <is>
          <t>Whatsapp Cloud API</t>
        </is>
      </c>
      <c r="Q732" t="inlineStr">
        <is>
          <t>Tejaswini Tarigopula</t>
        </is>
      </c>
      <c r="R732" t="inlineStr">
        <is>
          <t>Prabhudatta Pattanaik</t>
        </is>
      </c>
      <c r="S732" t="inlineStr">
        <is>
          <t>-</t>
        </is>
      </c>
      <c r="T732" t="inlineStr">
        <is>
          <t>Ahmedabad</t>
        </is>
      </c>
      <c r="U732" t="inlineStr">
        <is>
          <t xml:space="preserve"> </t>
        </is>
      </c>
      <c r="V732" t="n">
        <v>1</v>
      </c>
      <c r="W732" t="n">
        <v>1</v>
      </c>
      <c r="X732" t="inlineStr">
        <is>
          <t>XXXXXX6884</t>
        </is>
      </c>
      <c r="Y732" s="72" t="n">
        <v>46326.52037037037</v>
      </c>
    </row>
    <row r="733">
      <c r="A733" s="39" t="inlineStr">
        <is>
          <t>6adf05458f0ebdf4f4b07b0e</t>
        </is>
      </c>
      <c r="B733" s="72" t="n">
        <v>46321.55292824074</v>
      </c>
      <c r="C733" s="70" t="n">
        <v>46321</v>
      </c>
      <c r="D733" t="inlineStr">
        <is>
          <t>2026-10</t>
        </is>
      </c>
      <c r="E733" t="inlineStr">
        <is>
          <t>Wk of 2026-10-26</t>
        </is>
      </c>
      <c r="F733" t="inlineStr">
        <is>
          <t>Details Shared</t>
        </is>
      </c>
      <c r="G733" s="39" t="str">
        <f>IF(ISNUMBER(MATCH(F733,QualityStatuses,0)),"Quality Lead","Non-Quality Lead")</f>
        <v>Quality Lead</v>
      </c>
      <c r="H733" s="39" t="str">
        <f>IFERROR(INDEX(CampTypes,MATCH(I733,CampList,0)),"Unattributed")</f>
        <v>New</v>
      </c>
      <c r="I733" t="inlineStr">
        <is>
          <t>ABO | Natuf | Leads | Unit Franchise | India | Oct26 | V1</t>
        </is>
      </c>
      <c r="J733" t="inlineStr">
        <is>
          <t>ABO | Natuf | Leads | Unit Franchise | India | Oct26 | V1</t>
        </is>
      </c>
      <c r="K733" t="inlineStr">
        <is>
          <t>Direct (campaign tagged in CRM)</t>
        </is>
      </c>
      <c r="L733" t="inlineStr">
        <is>
          <t>Natuf | LAL 1% | India | Jul26 | V1</t>
        </is>
      </c>
      <c r="M733" t="inlineStr">
        <is>
          <t>Natuf | LAL 1% | India | Jul26 | V1</t>
        </is>
      </c>
      <c r="N733" t="inlineStr">
        <is>
          <t>Natuf | Reel | Brand Ambassador | Heard Of Owning A Cafe | V1</t>
        </is>
      </c>
      <c r="O733" t="inlineStr">
        <is>
          <t>In House Natuf</t>
        </is>
      </c>
      <c r="P733" t="inlineStr">
        <is>
          <t>Facebook</t>
        </is>
      </c>
      <c r="Q733" t="inlineStr">
        <is>
          <t>Tejaswini Tarigopula</t>
        </is>
      </c>
      <c r="R733" t="inlineStr">
        <is>
          <t>Rauth Sanketh</t>
        </is>
      </c>
      <c r="S733" t="inlineStr">
        <is>
          <t>-</t>
        </is>
      </c>
      <c r="T733" t="inlineStr">
        <is>
          <t>Kottayam</t>
        </is>
      </c>
      <c r="U733" t="inlineStr">
        <is>
          <t xml:space="preserve"> </t>
        </is>
      </c>
      <c r="V733" t="n">
        <v>2</v>
      </c>
      <c r="W733" t="n">
        <v>3</v>
      </c>
      <c r="X733" t="inlineStr">
        <is>
          <t>XXXXXX0586</t>
        </is>
      </c>
      <c r="Y733" s="72" t="n">
        <v>46326.52037037037</v>
      </c>
    </row>
    <row r="734">
      <c r="A734" s="39" t="inlineStr">
        <is>
          <t>6adf0427d7e8a16a6561c776</t>
        </is>
      </c>
      <c r="B734" s="72" t="n">
        <v>46321.54961805556</v>
      </c>
      <c r="C734" s="70" t="n">
        <v>46321</v>
      </c>
      <c r="D734" t="inlineStr">
        <is>
          <t>2026-10</t>
        </is>
      </c>
      <c r="E734" t="inlineStr">
        <is>
          <t>Wk of 2026-10-26</t>
        </is>
      </c>
      <c r="F734" t="inlineStr">
        <is>
          <t>New Lead</t>
        </is>
      </c>
      <c r="G734" s="39" t="str">
        <f>IF(ISNUMBER(MATCH(F734,QualityStatuses,0)),"Quality Lead","Non-Quality Lead")</f>
        <v>Non-Quality Lead</v>
      </c>
      <c r="H734" s="39" t="str">
        <f>IFERROR(INDEX(CampTypes,MATCH(I734,CampList,0)),"Unattributed")</f>
        <v>New</v>
      </c>
      <c r="I734" t="inlineStr">
        <is>
          <t>ABO | Natuf | Leads | Unit Franchise | India | Oct26 | V1</t>
        </is>
      </c>
      <c r="J734" t="inlineStr">
        <is>
          <t>ABO | Natuf | Leads | Unit Franchise | India | Oct26 | V1</t>
        </is>
      </c>
      <c r="K734" t="inlineStr">
        <is>
          <t>Direct (campaign tagged in CRM)</t>
        </is>
      </c>
      <c r="L734" t="inlineStr">
        <is>
          <t>Natuf | Investors | Tier1 + Growth Cities | Oct26 | V1</t>
        </is>
      </c>
      <c r="M734" t="inlineStr">
        <is>
          <t>Natuf | Investors | Tier1 + Growth Cities | Oct26 | V1</t>
        </is>
      </c>
      <c r="N734" t="inlineStr">
        <is>
          <t>Natuf | Reel | Brand Ambassador | Heard Of Owning A Cafe | V1</t>
        </is>
      </c>
      <c r="O734" t="inlineStr">
        <is>
          <t>In House Natuf</t>
        </is>
      </c>
      <c r="P734" t="inlineStr">
        <is>
          <t>Facebook</t>
        </is>
      </c>
      <c r="Q734" t="inlineStr">
        <is>
          <t>(Unassigned)</t>
        </is>
      </c>
      <c r="R734" t="inlineStr">
        <is>
          <t>Omkar Navge</t>
        </is>
      </c>
      <c r="S734" t="inlineStr">
        <is>
          <t>-</t>
        </is>
      </c>
      <c r="T734" t="inlineStr">
        <is>
          <t>Coimbatore</t>
        </is>
      </c>
      <c r="U734" t="inlineStr">
        <is>
          <t xml:space="preserve"> </t>
        </is>
      </c>
      <c r="V734" t="n">
        <v>0</v>
      </c>
      <c r="W734" t="n">
        <v>0</v>
      </c>
      <c r="X734" t="inlineStr">
        <is>
          <t>XXXXXX7378</t>
        </is>
      </c>
      <c r="Y734" s="72" t="n">
        <v>46326.52037037037</v>
      </c>
    </row>
    <row r="735">
      <c r="A735" s="39" t="inlineStr">
        <is>
          <t>6adf03fa2fb80d8c37ea3a01</t>
        </is>
      </c>
      <c r="B735" s="72" t="n">
        <v>46321.54909722223</v>
      </c>
      <c r="C735" s="70" t="n">
        <v>46321</v>
      </c>
      <c r="D735" t="inlineStr">
        <is>
          <t>2026-10</t>
        </is>
      </c>
      <c r="E735" t="inlineStr">
        <is>
          <t>Wk of 2026-10-26</t>
        </is>
      </c>
      <c r="F735" t="inlineStr">
        <is>
          <t>New Lead</t>
        </is>
      </c>
      <c r="G735" s="39" t="str">
        <f>IF(ISNUMBER(MATCH(F735,QualityStatuses,0)),"Quality Lead","Non-Quality Lead")</f>
        <v>Non-Quality Lead</v>
      </c>
      <c r="H735" s="39" t="str">
        <f>IFERROR(INDEX(CampTypes,MATCH(I735,CampList,0)),"Unattributed")</f>
        <v>New</v>
      </c>
      <c r="I735" t="inlineStr">
        <is>
          <t>ABO | Natuf | Leads | Unit Franchise | India | Oct26 | V1</t>
        </is>
      </c>
      <c r="J735" t="inlineStr">
        <is>
          <t>ABO | Natuf | Leads | Unit Franchise | India | Oct26 | V1</t>
        </is>
      </c>
      <c r="K735" t="inlineStr">
        <is>
          <t>Direct (campaign tagged in CRM)</t>
        </is>
      </c>
      <c r="L735" t="inlineStr">
        <is>
          <t>Natuf | Business Owners | Tier1 + Growth Cities | Oct26 | V1</t>
        </is>
      </c>
      <c r="M735" t="inlineStr">
        <is>
          <t>Natuf | Business Owners | Tier1 + Growth Cities | Oct26 | V1</t>
        </is>
      </c>
      <c r="N735" t="inlineStr">
        <is>
          <t>Natuf | Reel | Brand Ambassador | Heard Of Owning A Cafe | V1</t>
        </is>
      </c>
      <c r="O735" t="inlineStr">
        <is>
          <t>In House Natuf</t>
        </is>
      </c>
      <c r="P735" t="inlineStr">
        <is>
          <t>Facebook</t>
        </is>
      </c>
      <c r="Q735" t="inlineStr">
        <is>
          <t>(Unassigned)</t>
        </is>
      </c>
      <c r="R735" t="inlineStr">
        <is>
          <t>Omkar Navge</t>
        </is>
      </c>
      <c r="S735" t="inlineStr">
        <is>
          <t>-</t>
        </is>
      </c>
      <c r="T735" t="inlineStr">
        <is>
          <t>Indore</t>
        </is>
      </c>
      <c r="U735" t="inlineStr">
        <is>
          <t xml:space="preserve"> </t>
        </is>
      </c>
      <c r="V735" t="n">
        <v>0</v>
      </c>
      <c r="W735" t="n">
        <v>0</v>
      </c>
      <c r="X735" t="inlineStr">
        <is>
          <t>XXXXXX1011</t>
        </is>
      </c>
      <c r="Y735" s="72" t="n">
        <v>46326.52037037037</v>
      </c>
    </row>
    <row r="736">
      <c r="A736" s="39" t="inlineStr">
        <is>
          <t>6adf03cda69f0dc0cd6534af</t>
        </is>
      </c>
      <c r="B736" s="72" t="n">
        <v>46321.54857638889</v>
      </c>
      <c r="C736" s="70" t="n">
        <v>46321</v>
      </c>
      <c r="D736" t="inlineStr">
        <is>
          <t>2026-10</t>
        </is>
      </c>
      <c r="E736" t="inlineStr">
        <is>
          <t>Wk of 2026-10-26</t>
        </is>
      </c>
      <c r="F736" t="inlineStr">
        <is>
          <t>Lost</t>
        </is>
      </c>
      <c r="G736" s="39" t="str">
        <f>IF(ISNUMBER(MATCH(F736,QualityStatuses,0)),"Quality Lead","Non-Quality Lead")</f>
        <v>Non-Quality Lead</v>
      </c>
      <c r="H736" s="39" t="str">
        <f>IFERROR(INDEX(CampTypes,MATCH(I736,CampList,0)),"Unattributed")</f>
        <v>New</v>
      </c>
      <c r="I736" t="inlineStr">
        <is>
          <t>ABO | Natuf | Leads | Master Franchise | India | Oct26 | V1</t>
        </is>
      </c>
      <c r="J736" t="inlineStr">
        <is>
          <t>ABO | Natuf | Leads | Master Franchise | India | Oct26 | V1</t>
        </is>
      </c>
      <c r="K736" t="inlineStr">
        <is>
          <t>Direct (campaign tagged in CRM)</t>
        </is>
      </c>
      <c r="L736" t="inlineStr">
        <is>
          <t>Natuf | Business Owners | Tier1 + Growth Cities | Oct26 | V1</t>
        </is>
      </c>
      <c r="M736" t="inlineStr">
        <is>
          <t>Natuf | Business Owners | Tier1 + Growth Cities | Oct26 | V1</t>
        </is>
      </c>
      <c r="N736" t="inlineStr">
        <is>
          <t>Natuf | Static | Become A Levantine Food | V1</t>
        </is>
      </c>
      <c r="O736" t="inlineStr">
        <is>
          <t>Natuf_MF</t>
        </is>
      </c>
      <c r="P736" t="inlineStr">
        <is>
          <t>Facebook</t>
        </is>
      </c>
      <c r="Q736" t="inlineStr">
        <is>
          <t>Tejaswini Tarigopula</t>
        </is>
      </c>
      <c r="R736" t="inlineStr">
        <is>
          <t>Prabhudatta Pattanaik</t>
        </is>
      </c>
      <c r="S736" t="inlineStr">
        <is>
          <t>Junk</t>
        </is>
      </c>
      <c r="T736" t="inlineStr">
        <is>
          <t>Chandra</t>
        </is>
      </c>
      <c r="U736" t="inlineStr">
        <is>
          <t xml:space="preserve"> </t>
        </is>
      </c>
      <c r="V736" t="n">
        <v>1</v>
      </c>
      <c r="W736" t="n">
        <v>1</v>
      </c>
      <c r="X736" t="inlineStr">
        <is>
          <t>XXXXXX7971</t>
        </is>
      </c>
      <c r="Y736" s="72" t="n">
        <v>46326.52037037037</v>
      </c>
    </row>
    <row r="737">
      <c r="A737" s="39" t="inlineStr">
        <is>
          <t>6adf02a0424599efe27297ab</t>
        </is>
      </c>
      <c r="B737" s="72" t="n">
        <v>46321.54509259259</v>
      </c>
      <c r="C737" s="70" t="n">
        <v>46321</v>
      </c>
      <c r="D737" t="inlineStr">
        <is>
          <t>2026-10</t>
        </is>
      </c>
      <c r="E737" t="inlineStr">
        <is>
          <t>Wk of 2026-10-26</t>
        </is>
      </c>
      <c r="F737" t="inlineStr">
        <is>
          <t>Attempt 1</t>
        </is>
      </c>
      <c r="G737" s="39" t="str">
        <f>IF(ISNUMBER(MATCH(F737,QualityStatuses,0)),"Quality Lead","Non-Quality Lead")</f>
        <v>Non-Quality Lead</v>
      </c>
      <c r="H737" s="39" t="str">
        <f>IFERROR(INDEX(CampTypes,MATCH(I737,CampList,0)),"Unattributed")</f>
        <v>New</v>
      </c>
      <c r="I737" t="inlineStr">
        <is>
          <t>ABO | Natuf | Leads | Unit Franchise | India | Oct26 | V1</t>
        </is>
      </c>
      <c r="J737" t="inlineStr">
        <is>
          <t>ABO | Natuf | Leads | Unit Franchise | India | Oct26 | V1</t>
        </is>
      </c>
      <c r="K737" t="inlineStr">
        <is>
          <t>Direct (campaign tagged in CRM)</t>
        </is>
      </c>
      <c r="L737" t="inlineStr">
        <is>
          <t>Natuf | Investors | Tier1 + Growth Cities | Oct26 | V1</t>
        </is>
      </c>
      <c r="M737" t="inlineStr">
        <is>
          <t>Natuf | Investors | Tier1 + Growth Cities | Oct26 | V1</t>
        </is>
      </c>
      <c r="N737" t="inlineStr">
        <is>
          <t>Natuf | Reel | Brand Ambassador | Heard Of Owning A Cafe | V1</t>
        </is>
      </c>
      <c r="O737" t="inlineStr">
        <is>
          <t>In House Natuf</t>
        </is>
      </c>
      <c r="P737" t="inlineStr">
        <is>
          <t>Facebook</t>
        </is>
      </c>
      <c r="Q737" t="inlineStr">
        <is>
          <t>Tejaswini Tarigopula</t>
        </is>
      </c>
      <c r="R737" t="inlineStr">
        <is>
          <t>Shivani Sharma</t>
        </is>
      </c>
      <c r="S737" t="inlineStr">
        <is>
          <t>-</t>
        </is>
      </c>
      <c r="T737" t="inlineStr">
        <is>
          <t>Bangalore</t>
        </is>
      </c>
      <c r="U737" t="inlineStr">
        <is>
          <t xml:space="preserve"> </t>
        </is>
      </c>
      <c r="V737" t="n">
        <v>1</v>
      </c>
      <c r="W737" t="n">
        <v>1</v>
      </c>
      <c r="X737" t="inlineStr">
        <is>
          <t>XXXXXX4899</t>
        </is>
      </c>
      <c r="Y737" s="72" t="n">
        <v>46326.52037037037</v>
      </c>
    </row>
    <row r="738">
      <c r="A738" s="39" t="inlineStr">
        <is>
          <t>6adf024b42aebf02f2af1747</t>
        </is>
      </c>
      <c r="B738" s="72" t="n">
        <v>46321.5441087963</v>
      </c>
      <c r="C738" s="70" t="n">
        <v>46321</v>
      </c>
      <c r="D738" t="inlineStr">
        <is>
          <t>2026-10</t>
        </is>
      </c>
      <c r="E738" t="inlineStr">
        <is>
          <t>Wk of 2026-10-26</t>
        </is>
      </c>
      <c r="F738" t="inlineStr">
        <is>
          <t>Attempt 1</t>
        </is>
      </c>
      <c r="G738" s="39" t="str">
        <f>IF(ISNUMBER(MATCH(F738,QualityStatuses,0)),"Quality Lead","Non-Quality Lead")</f>
        <v>Non-Quality Lead</v>
      </c>
      <c r="H738" s="39" t="str">
        <f>IFERROR(INDEX(CampTypes,MATCH(I738,CampList,0)),"Unattributed")</f>
        <v>New</v>
      </c>
      <c r="I738" t="inlineStr">
        <is>
          <t>ABO | Natuf | Leads | Unit Franchise | India | Oct26 | V1</t>
        </is>
      </c>
      <c r="J738" t="inlineStr">
        <is>
          <t>ABO | Natuf | Leads | Unit Franchise | India | Oct26 | V1</t>
        </is>
      </c>
      <c r="K738" t="inlineStr">
        <is>
          <t>Direct (campaign tagged in CRM)</t>
        </is>
      </c>
      <c r="L738" t="inlineStr">
        <is>
          <t>Natuf | Broad | Tier1 + Growth Cities | Oct26 | V1</t>
        </is>
      </c>
      <c r="M738" t="inlineStr">
        <is>
          <t>Natuf | Broad | Tier1 + Growth Cities | Oct26 | V1</t>
        </is>
      </c>
      <c r="N738" t="inlineStr">
        <is>
          <t>Natuf | Reel | Brand Ambassador | Heard Of Owning A Cafe | V1</t>
        </is>
      </c>
      <c r="O738" t="inlineStr">
        <is>
          <t>In House Natuf</t>
        </is>
      </c>
      <c r="P738" t="inlineStr">
        <is>
          <t>Facebook</t>
        </is>
      </c>
      <c r="Q738" t="inlineStr">
        <is>
          <t>Tejaswini Tarigopula</t>
        </is>
      </c>
      <c r="R738" t="inlineStr">
        <is>
          <t>Shivamani</t>
        </is>
      </c>
      <c r="S738" t="inlineStr">
        <is>
          <t>-</t>
        </is>
      </c>
      <c r="T738" t="inlineStr">
        <is>
          <t>Bengaluru</t>
        </is>
      </c>
      <c r="U738" t="inlineStr">
        <is>
          <t xml:space="preserve"> </t>
        </is>
      </c>
      <c r="V738" t="n">
        <v>1</v>
      </c>
      <c r="W738" t="n">
        <v>0</v>
      </c>
      <c r="X738" t="inlineStr">
        <is>
          <t>XXXXXX6827</t>
        </is>
      </c>
      <c r="Y738" s="72" t="n">
        <v>46326.52037037037</v>
      </c>
    </row>
    <row r="739">
      <c r="A739" s="39" t="inlineStr">
        <is>
          <t>6adefe7ed7e8a16a6561c128</t>
        </is>
      </c>
      <c r="B739" s="72" t="n">
        <v>46321.53284722222</v>
      </c>
      <c r="C739" s="70" t="n">
        <v>46321</v>
      </c>
      <c r="D739" t="inlineStr">
        <is>
          <t>2026-10</t>
        </is>
      </c>
      <c r="E739" t="inlineStr">
        <is>
          <t>Wk of 2026-10-26</t>
        </is>
      </c>
      <c r="F739" t="inlineStr">
        <is>
          <t>New Lead</t>
        </is>
      </c>
      <c r="G739" s="39" t="str">
        <f>IF(ISNUMBER(MATCH(F739,QualityStatuses,0)),"Quality Lead","Non-Quality Lead")</f>
        <v>Non-Quality Lead</v>
      </c>
      <c r="H739" s="39" t="str">
        <f>IFERROR(INDEX(CampTypes,MATCH(I739,CampList,0)),"Unattributed")</f>
        <v>New</v>
      </c>
      <c r="I739" t="inlineStr">
        <is>
          <t>ABO | Natuf | Leads | Unit Franchise | India | Oct26 | V1</t>
        </is>
      </c>
      <c r="J739" t="inlineStr">
        <is>
          <t>ABO | Natuf | Leads | Unit Franchise | India | Oct26 | V1</t>
        </is>
      </c>
      <c r="K739" t="inlineStr">
        <is>
          <t>Direct (campaign tagged in CRM)</t>
        </is>
      </c>
      <c r="L739" t="inlineStr">
        <is>
          <t>Natuf | Investors | Tier1 + Growth Cities | Oct26 | V1</t>
        </is>
      </c>
      <c r="M739" t="inlineStr">
        <is>
          <t>Natuf | Investors | Tier1 + Growth Cities | Oct26 | V1</t>
        </is>
      </c>
      <c r="N739" t="inlineStr">
        <is>
          <t>Natuf | Reel | Brand Ambassador | Heard Of Owning A Cafe | V1</t>
        </is>
      </c>
      <c r="O739" t="inlineStr">
        <is>
          <t>In House Natuf</t>
        </is>
      </c>
      <c r="P739" t="inlineStr">
        <is>
          <t>Facebook</t>
        </is>
      </c>
      <c r="Q739" t="inlineStr">
        <is>
          <t>(Unassigned)</t>
        </is>
      </c>
      <c r="R739" t="inlineStr">
        <is>
          <t>Omkar Navge</t>
        </is>
      </c>
      <c r="S739" t="inlineStr">
        <is>
          <t>-</t>
        </is>
      </c>
      <c r="T739" t="inlineStr">
        <is>
          <t>Bangalore</t>
        </is>
      </c>
      <c r="U739" t="inlineStr">
        <is>
          <t xml:space="preserve"> </t>
        </is>
      </c>
      <c r="V739" t="n">
        <v>0</v>
      </c>
      <c r="W739" t="n">
        <v>0</v>
      </c>
      <c r="X739" t="inlineStr">
        <is>
          <t>XXXXXX4656</t>
        </is>
      </c>
      <c r="Y739" s="72" t="n">
        <v>46326.52037037037</v>
      </c>
    </row>
    <row r="740">
      <c r="A740" s="39" t="inlineStr">
        <is>
          <t>6adefde2e874a1f5befb2adb</t>
        </is>
      </c>
      <c r="B740" s="72" t="n">
        <v>46321.53104166667</v>
      </c>
      <c r="C740" s="70" t="n">
        <v>46321</v>
      </c>
      <c r="D740" t="inlineStr">
        <is>
          <t>2026-10</t>
        </is>
      </c>
      <c r="E740" t="inlineStr">
        <is>
          <t>Wk of 2026-10-26</t>
        </is>
      </c>
      <c r="F740" t="inlineStr">
        <is>
          <t>Attempt 1</t>
        </is>
      </c>
      <c r="G740" s="39" t="str">
        <f>IF(ISNUMBER(MATCH(F740,QualityStatuses,0)),"Quality Lead","Non-Quality Lead")</f>
        <v>Non-Quality Lead</v>
      </c>
      <c r="H740" s="39" t="str">
        <f>IFERROR(INDEX(CampTypes,MATCH(I740,CampList,0)),"Unattributed")</f>
        <v>New</v>
      </c>
      <c r="I740" t="inlineStr">
        <is>
          <t>ABO | Natuf | Leads | Master Franchise | India | Oct26 | V1</t>
        </is>
      </c>
      <c r="J740" t="inlineStr">
        <is>
          <t>ABO | Natuf | Leads | Master Franchise | India | Oct26 | V1</t>
        </is>
      </c>
      <c r="K740" t="inlineStr">
        <is>
          <t>Direct (campaign tagged in CRM)</t>
        </is>
      </c>
      <c r="L740" t="inlineStr">
        <is>
          <t>Natuf | Investors | Tier1 + Growth Cities | Oct26 | V1</t>
        </is>
      </c>
      <c r="M740" t="inlineStr">
        <is>
          <t>Natuf | Investors | Tier1 + Growth Cities | Oct26 | V1</t>
        </is>
      </c>
      <c r="N740" t="inlineStr">
        <is>
          <t>Natuf | Static | Become A Levantine Food | V1</t>
        </is>
      </c>
      <c r="O740" t="inlineStr">
        <is>
          <t>Natuf_MF</t>
        </is>
      </c>
      <c r="P740" t="inlineStr">
        <is>
          <t>Facebook</t>
        </is>
      </c>
      <c r="Q740" t="inlineStr">
        <is>
          <t>Tejaswini Tarigopula</t>
        </is>
      </c>
      <c r="R740" t="inlineStr">
        <is>
          <t>Rima Paul</t>
        </is>
      </c>
      <c r="S740" t="inlineStr">
        <is>
          <t>-</t>
        </is>
      </c>
      <c r="T740" t="inlineStr">
        <is>
          <t>Jamshedpur</t>
        </is>
      </c>
      <c r="U740" t="inlineStr">
        <is>
          <t xml:space="preserve"> </t>
        </is>
      </c>
      <c r="V740" t="n">
        <v>2</v>
      </c>
      <c r="W740" t="n">
        <v>0</v>
      </c>
      <c r="X740" t="inlineStr">
        <is>
          <t>XXXXXX3241</t>
        </is>
      </c>
      <c r="Y740" s="72" t="n">
        <v>46326.52037037037</v>
      </c>
    </row>
    <row r="741">
      <c r="A741" s="39" t="inlineStr">
        <is>
          <t>6adefd1c858430c985e92cac</t>
        </is>
      </c>
      <c r="B741" s="72" t="n">
        <v>46321.52875</v>
      </c>
      <c r="C741" s="70" t="n">
        <v>46321</v>
      </c>
      <c r="D741" t="inlineStr">
        <is>
          <t>2026-10</t>
        </is>
      </c>
      <c r="E741" t="inlineStr">
        <is>
          <t>Wk of 2026-10-26</t>
        </is>
      </c>
      <c r="F741" t="inlineStr">
        <is>
          <t>Connected</t>
        </is>
      </c>
      <c r="G741" s="39" t="str">
        <f>IF(ISNUMBER(MATCH(F741,QualityStatuses,0)),"Quality Lead","Non-Quality Lead")</f>
        <v>Non-Quality Lead</v>
      </c>
      <c r="H741" s="39" t="str">
        <f>IFERROR(INDEX(CampTypes,MATCH(I741,CampList,0)),"Unattributed")</f>
        <v>New</v>
      </c>
      <c r="I741" t="inlineStr">
        <is>
          <t>ABO | Natuf | Leads | Unit Franchise | India | Oct26 | V1</t>
        </is>
      </c>
      <c r="J741" t="inlineStr">
        <is>
          <t>ABO | Natuf | Leads | Unit Franchise | India | Oct26 | V1</t>
        </is>
      </c>
      <c r="K741" t="inlineStr">
        <is>
          <t>Direct (campaign tagged in CRM)</t>
        </is>
      </c>
      <c r="L741" t="inlineStr">
        <is>
          <t>Natuf | LAL 1% | India | Jul26 | V1</t>
        </is>
      </c>
      <c r="M741" t="inlineStr">
        <is>
          <t>Natuf | LAL 1% | India | Jul26 | V1</t>
        </is>
      </c>
      <c r="N741" t="inlineStr">
        <is>
          <t>Natuf | Reel | Brand Ambassador | Heard Of Owning A Cafe | V1</t>
        </is>
      </c>
      <c r="O741" t="inlineStr">
        <is>
          <t>In House Natuf</t>
        </is>
      </c>
      <c r="P741" t="inlineStr">
        <is>
          <t>Facebook</t>
        </is>
      </c>
      <c r="Q741" t="inlineStr">
        <is>
          <t>Tejaswini Tarigopula</t>
        </is>
      </c>
      <c r="R741" t="inlineStr">
        <is>
          <t>Sai Charan</t>
        </is>
      </c>
      <c r="S741" t="inlineStr">
        <is>
          <t>-</t>
        </is>
      </c>
      <c r="T741" t="inlineStr">
        <is>
          <t>Navi Mumbai (New Mumbai)</t>
        </is>
      </c>
      <c r="U741" t="inlineStr">
        <is>
          <t>uttar_pradesh_(₹3_cr)</t>
        </is>
      </c>
      <c r="V741" t="n">
        <v>3</v>
      </c>
      <c r="W741" t="n">
        <v>3</v>
      </c>
      <c r="X741" t="inlineStr">
        <is>
          <t>XXXXXX2252</t>
        </is>
      </c>
      <c r="Y741" s="72" t="n">
        <v>46324.59846064815</v>
      </c>
    </row>
    <row r="742">
      <c r="A742" s="39" t="inlineStr">
        <is>
          <t>6adef450a9655ebfcc4cfa62</t>
        </is>
      </c>
      <c r="B742" s="72" t="n">
        <v>46321.50268518519</v>
      </c>
      <c r="C742" s="70" t="n">
        <v>46321</v>
      </c>
      <c r="D742" t="inlineStr">
        <is>
          <t>2026-10</t>
        </is>
      </c>
      <c r="E742" t="inlineStr">
        <is>
          <t>Wk of 2026-10-26</t>
        </is>
      </c>
      <c r="F742" t="inlineStr">
        <is>
          <t>Follow-Up</t>
        </is>
      </c>
      <c r="G742" s="39" t="str">
        <f>IF(ISNUMBER(MATCH(F742,QualityStatuses,0)),"Quality Lead","Non-Quality Lead")</f>
        <v>Quality Lead</v>
      </c>
      <c r="H742" s="39" t="str">
        <f>IFERROR(INDEX(CampTypes,MATCH(I742,CampList,0)),"Unattributed")</f>
        <v>Old</v>
      </c>
      <c r="I742" t="inlineStr">
        <is>
          <t>E_Karan_Natuf_All_07072026</t>
        </is>
      </c>
      <c r="J742" t="inlineStr">
        <is>
          <t>E_Karan_Natuf_All_07072026</t>
        </is>
      </c>
      <c r="K742" t="inlineStr">
        <is>
          <t>Direct (campaign tagged in CRM)</t>
        </is>
      </c>
      <c r="L742" t="inlineStr">
        <is>
          <t>E_Karan_Natuf_Sign_07072026_Adset3</t>
        </is>
      </c>
      <c r="M742" t="inlineStr">
        <is>
          <t>E_Karan_Natuf_Sign_07072026_Adset3</t>
        </is>
      </c>
      <c r="N742" t="inlineStr">
        <is>
          <t>E_Karan_Natuf_Sign_07072026_Adset2_Ad1</t>
        </is>
      </c>
      <c r="O742" t="inlineStr">
        <is>
          <t>Natuf</t>
        </is>
      </c>
      <c r="P742" t="inlineStr">
        <is>
          <t>Facebook</t>
        </is>
      </c>
      <c r="Q742" t="inlineStr">
        <is>
          <t>Omkar Navge</t>
        </is>
      </c>
      <c r="R742" t="inlineStr">
        <is>
          <t>Somya</t>
        </is>
      </c>
      <c r="S742" t="inlineStr">
        <is>
          <t>-</t>
        </is>
      </c>
      <c r="T742" t="inlineStr">
        <is>
          <t>Raipur</t>
        </is>
      </c>
      <c r="U742" t="inlineStr">
        <is>
          <t>chhattisgarh_(₹1.5_cr)</t>
        </is>
      </c>
      <c r="V742" t="n">
        <v>2</v>
      </c>
      <c r="W742" t="n">
        <v>2</v>
      </c>
      <c r="X742" t="inlineStr">
        <is>
          <t>XXXXXX9664</t>
        </is>
      </c>
      <c r="Y742" s="72" t="n">
        <v>46322.73140046297</v>
      </c>
    </row>
    <row r="743">
      <c r="A743" s="39" t="inlineStr">
        <is>
          <t>6adc6685304536018e706f33</t>
        </is>
      </c>
      <c r="B743" s="72" t="n">
        <v>46319.56552083333</v>
      </c>
      <c r="C743" s="70" t="n">
        <v>46319</v>
      </c>
      <c r="D743" t="inlineStr">
        <is>
          <t>2026-10</t>
        </is>
      </c>
      <c r="E743" t="inlineStr">
        <is>
          <t>Wk of 2026-10-19</t>
        </is>
      </c>
      <c r="F743" t="inlineStr">
        <is>
          <t>Attempt 1</t>
        </is>
      </c>
      <c r="G743" s="39" t="str">
        <f>IF(ISNUMBER(MATCH(F743,QualityStatuses,0)),"Quality Lead","Non-Quality Lead")</f>
        <v>Non-Quality Lead</v>
      </c>
      <c r="H743" s="39" t="str">
        <f>IFERROR(INDEX(CampTypes,MATCH(I743,CampList,0)),"Unattributed")</f>
        <v>New</v>
      </c>
      <c r="I743" t="inlineStr">
        <is>
          <t>ABO | Natuf | Leads | Unit Franchise | India | Oct26 | V1</t>
        </is>
      </c>
      <c r="J743" t="inlineStr">
        <is>
          <t>ABO | Natuf | Leads | Unit Franchise | India | Oct26 | V1</t>
        </is>
      </c>
      <c r="K743" t="inlineStr">
        <is>
          <t>Direct (campaign tagged in CRM)</t>
        </is>
      </c>
      <c r="L743" t="inlineStr">
        <is>
          <t>Natuf | Investors | Tier1 + Growth Cities | Oct26 | V1</t>
        </is>
      </c>
      <c r="M743" t="inlineStr">
        <is>
          <t>Natuf | Investors | Tier1 + Growth Cities | Oct26 | V1</t>
        </is>
      </c>
      <c r="N743" t="inlineStr">
        <is>
          <t>Natuf | Reel | Brand Ambassador | Heard Of Owning A Cafe | V1</t>
        </is>
      </c>
      <c r="O743" t="inlineStr">
        <is>
          <t>In House Natuf</t>
        </is>
      </c>
      <c r="P743" t="inlineStr">
        <is>
          <t>Facebook</t>
        </is>
      </c>
      <c r="Q743" t="inlineStr">
        <is>
          <t>Omkar Navge</t>
        </is>
      </c>
      <c r="R743" t="inlineStr">
        <is>
          <t>Somya</t>
        </is>
      </c>
      <c r="S743" t="inlineStr">
        <is>
          <t>-</t>
        </is>
      </c>
      <c r="T743" t="inlineStr">
        <is>
          <t>New Delhi</t>
        </is>
      </c>
      <c r="U743" t="inlineStr">
        <is>
          <t xml:space="preserve"> </t>
        </is>
      </c>
      <c r="V743" t="n">
        <v>1</v>
      </c>
      <c r="W743" t="n">
        <v>0</v>
      </c>
      <c r="X743" t="inlineStr">
        <is>
          <t>XXXXXX2839</t>
        </is>
      </c>
      <c r="Y743" s="72" t="n">
        <v>46326.52037037037</v>
      </c>
    </row>
    <row r="744">
      <c r="A744" s="39" t="inlineStr">
        <is>
          <t>6adc651ad19d675a5c8c5a1a</t>
        </is>
      </c>
      <c r="B744" s="72" t="n">
        <v>46319.56131944444</v>
      </c>
      <c r="C744" s="70" t="n">
        <v>46319</v>
      </c>
      <c r="D744" t="inlineStr">
        <is>
          <t>2026-10</t>
        </is>
      </c>
      <c r="E744" t="inlineStr">
        <is>
          <t>Wk of 2026-10-19</t>
        </is>
      </c>
      <c r="F744" t="inlineStr">
        <is>
          <t>Connected</t>
        </is>
      </c>
      <c r="G744" s="39" t="str">
        <f>IF(ISNUMBER(MATCH(F744,QualityStatuses,0)),"Quality Lead","Non-Quality Lead")</f>
        <v>Non-Quality Lead</v>
      </c>
      <c r="H744" s="39" t="str">
        <f>IFERROR(INDEX(CampTypes,MATCH(I744,CampList,0)),"Unattributed")</f>
        <v>New</v>
      </c>
      <c r="I744" t="inlineStr">
        <is>
          <t>ABO | Natuf | Leads | Unit Franchise | India | Oct26 | V1</t>
        </is>
      </c>
      <c r="J744" t="inlineStr">
        <is>
          <t>ABO | Natuf | Leads | Unit Franchise | India | Oct26 | V1</t>
        </is>
      </c>
      <c r="K744" t="inlineStr">
        <is>
          <t>Direct (campaign tagged in CRM)</t>
        </is>
      </c>
      <c r="L744" t="inlineStr">
        <is>
          <t>Natuf | Investors | Tier1 + Growth Cities | Oct26 | V1</t>
        </is>
      </c>
      <c r="M744" t="inlineStr">
        <is>
          <t>Natuf | Investors | Tier1 + Growth Cities | Oct26 | V1</t>
        </is>
      </c>
      <c r="N744" t="inlineStr">
        <is>
          <t>Natuf | Reel | Brand Ambassador | Heard Of Owning A Cafe | V1</t>
        </is>
      </c>
      <c r="O744" t="inlineStr">
        <is>
          <t>In House Natuf</t>
        </is>
      </c>
      <c r="P744" t="inlineStr">
        <is>
          <t>Facebook</t>
        </is>
      </c>
      <c r="Q744" t="inlineStr">
        <is>
          <t>Tejaswini Tarigopula</t>
        </is>
      </c>
      <c r="R744" t="inlineStr">
        <is>
          <t>Prabhudatta Pattanaik</t>
        </is>
      </c>
      <c r="S744" t="inlineStr">
        <is>
          <t>-</t>
        </is>
      </c>
      <c r="T744" t="inlineStr">
        <is>
          <t>ujjain</t>
        </is>
      </c>
      <c r="U744" t="inlineStr">
        <is>
          <t xml:space="preserve"> </t>
        </is>
      </c>
      <c r="V744" t="n">
        <v>2</v>
      </c>
      <c r="W744" t="n">
        <v>1</v>
      </c>
      <c r="X744" t="inlineStr">
        <is>
          <t>XXXXXX3110</t>
        </is>
      </c>
      <c r="Y744" s="72" t="n">
        <v>46326.52037037037</v>
      </c>
    </row>
    <row r="745">
      <c r="A745" s="39" t="inlineStr">
        <is>
          <t>6adc640a29c088fb644b3945</t>
        </is>
      </c>
      <c r="B745" s="72" t="n">
        <v>46319.5581712963</v>
      </c>
      <c r="C745" s="70" t="n">
        <v>46319</v>
      </c>
      <c r="D745" t="inlineStr">
        <is>
          <t>2026-10</t>
        </is>
      </c>
      <c r="E745" t="inlineStr">
        <is>
          <t>Wk of 2026-10-19</t>
        </is>
      </c>
      <c r="F745" t="inlineStr">
        <is>
          <t>Connected</t>
        </is>
      </c>
      <c r="G745" s="39" t="str">
        <f>IF(ISNUMBER(MATCH(F745,QualityStatuses,0)),"Quality Lead","Non-Quality Lead")</f>
        <v>Non-Quality Lead</v>
      </c>
      <c r="H745" s="39" t="str">
        <f>IFERROR(INDEX(CampTypes,MATCH(I745,CampList,0)),"Unattributed")</f>
        <v>New</v>
      </c>
      <c r="I745" t="inlineStr">
        <is>
          <t>ABO | Natuf | Leads | Unit Franchise | India | Oct26 | V1</t>
        </is>
      </c>
      <c r="J745" t="inlineStr">
        <is>
          <t>ABO | Natuf | Leads | Unit Franchise | India | Oct26 | V1</t>
        </is>
      </c>
      <c r="K745" t="inlineStr">
        <is>
          <t>Direct (campaign tagged in CRM)</t>
        </is>
      </c>
      <c r="L745" t="inlineStr">
        <is>
          <t>Natuf | LAL 1% | India | Jul26 | V1</t>
        </is>
      </c>
      <c r="M745" t="inlineStr">
        <is>
          <t>Natuf | LAL 1% | India | Jul26 | V1</t>
        </is>
      </c>
      <c r="N745" t="inlineStr">
        <is>
          <t>Natuf | Reel | Brand Ambassador | Heard Of Owning A Cafe | V1</t>
        </is>
      </c>
      <c r="O745" t="inlineStr">
        <is>
          <t>In House Natuf</t>
        </is>
      </c>
      <c r="P745" t="inlineStr">
        <is>
          <t>Facebook</t>
        </is>
      </c>
      <c r="Q745" t="inlineStr">
        <is>
          <t>Omkar Navge</t>
        </is>
      </c>
      <c r="R745" t="inlineStr">
        <is>
          <t>Somya</t>
        </is>
      </c>
      <c r="S745" t="inlineStr">
        <is>
          <t>-</t>
        </is>
      </c>
      <c r="T745" t="inlineStr">
        <is>
          <t>jaipur</t>
        </is>
      </c>
      <c r="U745" t="inlineStr">
        <is>
          <t xml:space="preserve"> </t>
        </is>
      </c>
      <c r="V745" t="n">
        <v>1</v>
      </c>
      <c r="W745" t="n">
        <v>1</v>
      </c>
      <c r="X745" t="inlineStr">
        <is>
          <t>XXXXXX7163</t>
        </is>
      </c>
      <c r="Y745" s="72" t="n">
        <v>46326.52037037037</v>
      </c>
    </row>
    <row r="746">
      <c r="A746" s="39" t="inlineStr">
        <is>
          <t>6adc63ef5acab979c1259e27</t>
        </is>
      </c>
      <c r="B746" s="72" t="n">
        <v>46319.5578587963</v>
      </c>
      <c r="C746" s="70" t="n">
        <v>46319</v>
      </c>
      <c r="D746" t="inlineStr">
        <is>
          <t>2026-10</t>
        </is>
      </c>
      <c r="E746" t="inlineStr">
        <is>
          <t>Wk of 2026-10-19</t>
        </is>
      </c>
      <c r="F746" t="inlineStr">
        <is>
          <t>Connected</t>
        </is>
      </c>
      <c r="G746" s="39" t="str">
        <f>IF(ISNUMBER(MATCH(F746,QualityStatuses,0)),"Quality Lead","Non-Quality Lead")</f>
        <v>Non-Quality Lead</v>
      </c>
      <c r="H746" s="39" t="str">
        <f>IFERROR(INDEX(CampTypes,MATCH(I746,CampList,0)),"Unattributed")</f>
        <v>New</v>
      </c>
      <c r="I746" t="inlineStr">
        <is>
          <t>ABO | Natuf | Leads | Unit Franchise | India | Oct26 | V1</t>
        </is>
      </c>
      <c r="J746" t="inlineStr">
        <is>
          <t>ABO | Natuf | Leads | Unit Franchise | India | Oct26 | V1</t>
        </is>
      </c>
      <c r="K746" t="inlineStr">
        <is>
          <t>Direct (campaign tagged in CRM)</t>
        </is>
      </c>
      <c r="L746" t="inlineStr">
        <is>
          <t>Natuf | Investors | Tier1 + Growth Cities | Oct26 | V1</t>
        </is>
      </c>
      <c r="M746" t="inlineStr">
        <is>
          <t>Natuf | Investors | Tier1 + Growth Cities | Oct26 | V1</t>
        </is>
      </c>
      <c r="N746" t="inlineStr">
        <is>
          <t>Natuf | Reel | Brand Ambassador | Heard Of Owning A Cafe | V1</t>
        </is>
      </c>
      <c r="O746" t="inlineStr">
        <is>
          <t>In House Natuf</t>
        </is>
      </c>
      <c r="P746" t="inlineStr">
        <is>
          <t>Facebook</t>
        </is>
      </c>
      <c r="Q746" t="inlineStr">
        <is>
          <t>Tejaswini Tarigopula</t>
        </is>
      </c>
      <c r="R746" t="inlineStr">
        <is>
          <t>Arjuman Vidya Sagar</t>
        </is>
      </c>
      <c r="S746" t="inlineStr">
        <is>
          <t>-</t>
        </is>
      </c>
      <c r="T746" t="inlineStr">
        <is>
          <t>Ahemdabad</t>
        </is>
      </c>
      <c r="U746" t="inlineStr">
        <is>
          <t xml:space="preserve"> </t>
        </is>
      </c>
      <c r="V746" t="n">
        <v>1</v>
      </c>
      <c r="W746" t="n">
        <v>1</v>
      </c>
      <c r="X746" t="inlineStr">
        <is>
          <t>XXXXXX9838</t>
        </is>
      </c>
      <c r="Y746" s="72" t="n">
        <v>46326.52037037037</v>
      </c>
    </row>
    <row r="747">
      <c r="A747" s="39" t="inlineStr">
        <is>
          <t>6adc638117793c419df97eab</t>
        </is>
      </c>
      <c r="B747" s="72" t="n">
        <v>46319.55658564815</v>
      </c>
      <c r="C747" s="70" t="n">
        <v>46319</v>
      </c>
      <c r="D747" t="inlineStr">
        <is>
          <t>2026-10</t>
        </is>
      </c>
      <c r="E747" t="inlineStr">
        <is>
          <t>Wk of 2026-10-19</t>
        </is>
      </c>
      <c r="F747" t="inlineStr">
        <is>
          <t>Attempt 1</t>
        </is>
      </c>
      <c r="G747" s="39" t="str">
        <f>IF(ISNUMBER(MATCH(F747,QualityStatuses,0)),"Quality Lead","Non-Quality Lead")</f>
        <v>Non-Quality Lead</v>
      </c>
      <c r="H747" s="39" t="str">
        <f>IFERROR(INDEX(CampTypes,MATCH(I747,CampList,0)),"Unattributed")</f>
        <v>New</v>
      </c>
      <c r="I747" t="inlineStr">
        <is>
          <t>ABO | Natuf | Leads | Unit Franchise | India | Oct26 | V1</t>
        </is>
      </c>
      <c r="J747" t="inlineStr">
        <is>
          <t>ABO | Natuf | Leads | Unit Franchise | India | Oct26 | V1</t>
        </is>
      </c>
      <c r="K747" t="inlineStr">
        <is>
          <t>Direct (campaign tagged in CRM)</t>
        </is>
      </c>
      <c r="L747" t="inlineStr">
        <is>
          <t>Natuf | LAL 1% | India | Jul26 | V1</t>
        </is>
      </c>
      <c r="M747" t="inlineStr">
        <is>
          <t>Natuf | LAL 1% | India | Jul26 | V1</t>
        </is>
      </c>
      <c r="N747" t="inlineStr">
        <is>
          <t>Natuf | Reel | Brand Ambassador | Heard Of Owning A Cafe | V1</t>
        </is>
      </c>
      <c r="O747" t="inlineStr">
        <is>
          <t>In House Natuf</t>
        </is>
      </c>
      <c r="P747" t="inlineStr">
        <is>
          <t>Facebook</t>
        </is>
      </c>
      <c r="Q747" t="inlineStr">
        <is>
          <t>Omkar Navge</t>
        </is>
      </c>
      <c r="R747" t="inlineStr">
        <is>
          <t>Somya</t>
        </is>
      </c>
      <c r="S747" t="inlineStr">
        <is>
          <t>-</t>
        </is>
      </c>
      <c r="T747" t="inlineStr">
        <is>
          <t>Kolkata</t>
        </is>
      </c>
      <c r="U747" t="inlineStr">
        <is>
          <t xml:space="preserve"> </t>
        </is>
      </c>
      <c r="V747" t="n">
        <v>1</v>
      </c>
      <c r="W747" t="n">
        <v>0</v>
      </c>
      <c r="X747" t="inlineStr">
        <is>
          <t>XXXXXX3555</t>
        </is>
      </c>
      <c r="Y747" s="72" t="n">
        <v>46326.52037037037</v>
      </c>
    </row>
    <row r="748">
      <c r="A748" s="39" t="inlineStr">
        <is>
          <t>6adc623875d1a246c037bed8</t>
        </is>
      </c>
      <c r="B748" s="72" t="n">
        <v>46319.55277777778</v>
      </c>
      <c r="C748" s="70" t="n">
        <v>46319</v>
      </c>
      <c r="D748" t="inlineStr">
        <is>
          <t>2026-10</t>
        </is>
      </c>
      <c r="E748" t="inlineStr">
        <is>
          <t>Wk of 2026-10-19</t>
        </is>
      </c>
      <c r="F748" t="inlineStr">
        <is>
          <t>Details Shared</t>
        </is>
      </c>
      <c r="G748" s="39" t="str">
        <f>IF(ISNUMBER(MATCH(F748,QualityStatuses,0)),"Quality Lead","Non-Quality Lead")</f>
        <v>Quality Lead</v>
      </c>
      <c r="H748" s="39" t="str">
        <f>IFERROR(INDEX(CampTypes,MATCH(I748,CampList,0)),"Unattributed")</f>
        <v>New</v>
      </c>
      <c r="I748" t="inlineStr">
        <is>
          <t>ABO | Natuf | Leads | Master Franchise | India | Oct26 | V1</t>
        </is>
      </c>
      <c r="J748" t="inlineStr">
        <is>
          <t>ABO | Natuf | Leads | Master Franchise | India | Oct26 | V1</t>
        </is>
      </c>
      <c r="K748" t="inlineStr">
        <is>
          <t>Direct (campaign tagged in CRM)</t>
        </is>
      </c>
      <c r="L748" t="inlineStr">
        <is>
          <t>Natuf | LAL 1% | India | Jul26 | V1</t>
        </is>
      </c>
      <c r="M748" t="inlineStr">
        <is>
          <t>Natuf | LAL 1% | India | Jul26 | V1</t>
        </is>
      </c>
      <c r="N748" t="inlineStr">
        <is>
          <t>Natuf | Static | Become A Levantine Food | V1</t>
        </is>
      </c>
      <c r="O748" t="inlineStr">
        <is>
          <t>Natuf_MF</t>
        </is>
      </c>
      <c r="P748" t="inlineStr">
        <is>
          <t>Facebook</t>
        </is>
      </c>
      <c r="Q748" t="inlineStr">
        <is>
          <t>Tejaswini Tarigopula</t>
        </is>
      </c>
      <c r="R748" t="inlineStr">
        <is>
          <t>Prabhudatta Pattanaik</t>
        </is>
      </c>
      <c r="S748" t="inlineStr">
        <is>
          <t>-</t>
        </is>
      </c>
      <c r="T748" t="inlineStr">
        <is>
          <t>Dewas</t>
        </is>
      </c>
      <c r="U748" t="inlineStr">
        <is>
          <t xml:space="preserve"> </t>
        </is>
      </c>
      <c r="V748" t="n">
        <v>1</v>
      </c>
      <c r="W748" t="n">
        <v>1</v>
      </c>
      <c r="X748" t="inlineStr">
        <is>
          <t>XXXXXX2803</t>
        </is>
      </c>
      <c r="Y748" s="72" t="n">
        <v>46326.52037037037</v>
      </c>
    </row>
    <row r="749">
      <c r="A749" s="39" t="inlineStr">
        <is>
          <t>6adc6010e5977ff980841fc9</t>
        </is>
      </c>
      <c r="B749" s="72" t="n">
        <v>46319.54638888889</v>
      </c>
      <c r="C749" s="70" t="n">
        <v>46319</v>
      </c>
      <c r="D749" t="inlineStr">
        <is>
          <t>2026-10</t>
        </is>
      </c>
      <c r="E749" t="inlineStr">
        <is>
          <t>Wk of 2026-10-19</t>
        </is>
      </c>
      <c r="F749" t="inlineStr">
        <is>
          <t>Lost</t>
        </is>
      </c>
      <c r="G749" s="39" t="str">
        <f>IF(ISNUMBER(MATCH(F749,QualityStatuses,0)),"Quality Lead","Non-Quality Lead")</f>
        <v>Non-Quality Lead</v>
      </c>
      <c r="H749" s="39" t="str">
        <f>IFERROR(INDEX(CampTypes,MATCH(I749,CampList,0)),"Unattributed")</f>
        <v>New</v>
      </c>
      <c r="I749" t="inlineStr">
        <is>
          <t>ABO | Natuf | Leads | Master Franchise | India | Oct26 | V1</t>
        </is>
      </c>
      <c r="J749" t="inlineStr">
        <is>
          <t>ABO | Natuf | Leads | Master Franchise | India | Oct26 | V1</t>
        </is>
      </c>
      <c r="K749" t="inlineStr">
        <is>
          <t>Direct (campaign tagged in CRM)</t>
        </is>
      </c>
      <c r="L749" t="inlineStr">
        <is>
          <t>Natuf | Business Owners | Tier1 + Growth Cities | Oct26 | V1</t>
        </is>
      </c>
      <c r="M749" t="inlineStr">
        <is>
          <t>Natuf | Business Owners | Tier1 + Growth Cities | Oct26 | V1</t>
        </is>
      </c>
      <c r="N749" t="inlineStr">
        <is>
          <t>Natuf | Static | Become A Levantine Food | V1</t>
        </is>
      </c>
      <c r="O749" t="inlineStr">
        <is>
          <t>Natuf_MF</t>
        </is>
      </c>
      <c r="P749" t="inlineStr">
        <is>
          <t>Facebook</t>
        </is>
      </c>
      <c r="Q749" t="inlineStr">
        <is>
          <t>Tejaswini Tarigopula</t>
        </is>
      </c>
      <c r="R749" t="inlineStr">
        <is>
          <t>Prabhudatta Pattanaik</t>
        </is>
      </c>
      <c r="S749" t="inlineStr">
        <is>
          <t>Junk</t>
        </is>
      </c>
      <c r="T749" t="inlineStr">
        <is>
          <t>Gadakana</t>
        </is>
      </c>
      <c r="U749" t="inlineStr">
        <is>
          <t xml:space="preserve"> </t>
        </is>
      </c>
      <c r="V749" t="n">
        <v>1</v>
      </c>
      <c r="W749" t="n">
        <v>1</v>
      </c>
      <c r="X749" t="inlineStr">
        <is>
          <t>XXXXXX5074</t>
        </is>
      </c>
      <c r="Y749" s="72" t="n">
        <v>46326.52037037037</v>
      </c>
    </row>
    <row r="750">
      <c r="A750" s="39" t="inlineStr">
        <is>
          <t>6adc5e80d19d675a5c8c5338</t>
        </is>
      </c>
      <c r="B750" s="72" t="n">
        <v>46319.54175925926</v>
      </c>
      <c r="C750" s="70" t="n">
        <v>46319</v>
      </c>
      <c r="D750" t="inlineStr">
        <is>
          <t>2026-10</t>
        </is>
      </c>
      <c r="E750" t="inlineStr">
        <is>
          <t>Wk of 2026-10-19</t>
        </is>
      </c>
      <c r="F750" t="inlineStr">
        <is>
          <t>Details Shared</t>
        </is>
      </c>
      <c r="G750" s="39" t="str">
        <f>IF(ISNUMBER(MATCH(F750,QualityStatuses,0)),"Quality Lead","Non-Quality Lead")</f>
        <v>Quality Lead</v>
      </c>
      <c r="H750" s="39" t="str">
        <f>IFERROR(INDEX(CampTypes,MATCH(I750,CampList,0)),"Unattributed")</f>
        <v>New</v>
      </c>
      <c r="I750" t="inlineStr">
        <is>
          <t>ABO | Natuf | Leads | Unit Franchise | India | Oct26 | V1</t>
        </is>
      </c>
      <c r="J750" t="inlineStr">
        <is>
          <t>ABO | Natuf | Leads | Unit Franchise | India | Oct26 | V1</t>
        </is>
      </c>
      <c r="K750" t="inlineStr">
        <is>
          <t>Direct (campaign tagged in CRM)</t>
        </is>
      </c>
      <c r="L750" t="inlineStr">
        <is>
          <t>Natuf | LAL 1% | India | Jul26 | V1</t>
        </is>
      </c>
      <c r="M750" t="inlineStr">
        <is>
          <t>Natuf | LAL 1% | India | Jul26 | V1</t>
        </is>
      </c>
      <c r="N750" t="inlineStr">
        <is>
          <t>Natuf | Reel | Brand Ambassador | Heard Of Owning A Cafe | V1</t>
        </is>
      </c>
      <c r="O750" t="inlineStr">
        <is>
          <t>In House Natuf</t>
        </is>
      </c>
      <c r="P750" t="inlineStr">
        <is>
          <t>Facebook</t>
        </is>
      </c>
      <c r="Q750" t="inlineStr">
        <is>
          <t>Vikas Pathak</t>
        </is>
      </c>
      <c r="R750" t="inlineStr">
        <is>
          <t>Hriday Jindal</t>
        </is>
      </c>
      <c r="S750" t="inlineStr">
        <is>
          <t>-</t>
        </is>
      </c>
      <c r="T750" t="inlineStr">
        <is>
          <t>Bengaluru</t>
        </is>
      </c>
      <c r="U750" t="inlineStr">
        <is>
          <t xml:space="preserve"> </t>
        </is>
      </c>
      <c r="V750" t="n">
        <v>2</v>
      </c>
      <c r="W750" t="n">
        <v>2</v>
      </c>
      <c r="X750" t="inlineStr">
        <is>
          <t>XXXXXX5823</t>
        </is>
      </c>
      <c r="Y750" s="72" t="n">
        <v>46326.52037037037</v>
      </c>
    </row>
    <row r="751">
      <c r="A751" s="39" t="inlineStr">
        <is>
          <t>6adc5b539f9dca9c6411b98a</t>
        </is>
      </c>
      <c r="B751" s="72" t="n">
        <v>46319.53234953704</v>
      </c>
      <c r="C751" s="70" t="n">
        <v>46319</v>
      </c>
      <c r="D751" t="inlineStr">
        <is>
          <t>2026-10</t>
        </is>
      </c>
      <c r="E751" t="inlineStr">
        <is>
          <t>Wk of 2026-10-19</t>
        </is>
      </c>
      <c r="F751" t="inlineStr">
        <is>
          <t>Lost</t>
        </is>
      </c>
      <c r="G751" s="39" t="str">
        <f>IF(ISNUMBER(MATCH(F751,QualityStatuses,0)),"Quality Lead","Non-Quality Lead")</f>
        <v>Non-Quality Lead</v>
      </c>
      <c r="H751" s="39" t="str">
        <f>IFERROR(INDEX(CampTypes,MATCH(I751,CampList,0)),"Unattributed")</f>
        <v>New</v>
      </c>
      <c r="I751" t="inlineStr">
        <is>
          <t>ABO | Natuf | Leads | Master Franchise | India | Oct26 | V1</t>
        </is>
      </c>
      <c r="J751" t="inlineStr">
        <is>
          <t>ABO | Natuf | Leads | Master Franchise | India | Oct26 | V1</t>
        </is>
      </c>
      <c r="K751" t="inlineStr">
        <is>
          <t>Direct (campaign tagged in CRM)</t>
        </is>
      </c>
      <c r="L751" t="inlineStr">
        <is>
          <t>Natuf | Investors | Tier1 + Growth Cities | Oct26 | V1</t>
        </is>
      </c>
      <c r="M751" t="inlineStr">
        <is>
          <t>Natuf | Investors | Tier1 + Growth Cities | Oct26 | V1</t>
        </is>
      </c>
      <c r="N751" t="inlineStr">
        <is>
          <t>Natuf | Static | Become A Levantine Food | V1</t>
        </is>
      </c>
      <c r="O751" t="inlineStr">
        <is>
          <t>Natuf_MF</t>
        </is>
      </c>
      <c r="P751" t="inlineStr">
        <is>
          <t>Facebook</t>
        </is>
      </c>
      <c r="Q751" t="inlineStr">
        <is>
          <t>Tejaswini Tarigopula</t>
        </is>
      </c>
      <c r="R751" t="inlineStr">
        <is>
          <t>Prabhudatta Pattanaik</t>
        </is>
      </c>
      <c r="S751" t="inlineStr">
        <is>
          <t>Junk</t>
        </is>
      </c>
      <c r="T751" t="inlineStr">
        <is>
          <t>Kajal</t>
        </is>
      </c>
      <c r="U751" t="inlineStr">
        <is>
          <t xml:space="preserve"> </t>
        </is>
      </c>
      <c r="V751" t="n">
        <v>1</v>
      </c>
      <c r="W751" t="n">
        <v>1</v>
      </c>
      <c r="X751" t="inlineStr">
        <is>
          <t>XXXXXX8602</t>
        </is>
      </c>
      <c r="Y751" s="72" t="n">
        <v>46326.52037037037</v>
      </c>
    </row>
    <row r="752">
      <c r="A752" s="39" t="inlineStr">
        <is>
          <t>6adc5a72599621e9d4e1af2d</t>
        </is>
      </c>
      <c r="B752" s="72" t="n">
        <v>46319.52974537037</v>
      </c>
      <c r="C752" s="70" t="n">
        <v>46319</v>
      </c>
      <c r="D752" t="inlineStr">
        <is>
          <t>2026-10</t>
        </is>
      </c>
      <c r="E752" t="inlineStr">
        <is>
          <t>Wk of 2026-10-19</t>
        </is>
      </c>
      <c r="F752" t="inlineStr">
        <is>
          <t>Attempt 1</t>
        </is>
      </c>
      <c r="G752" s="39" t="str">
        <f>IF(ISNUMBER(MATCH(F752,QualityStatuses,0)),"Quality Lead","Non-Quality Lead")</f>
        <v>Non-Quality Lead</v>
      </c>
      <c r="H752" s="39" t="str">
        <f>IFERROR(INDEX(CampTypes,MATCH(I752,CampList,0)),"Unattributed")</f>
        <v>New</v>
      </c>
      <c r="I752" t="inlineStr">
        <is>
          <t>ABO | Natuf | Leads | Unit Franchise | India | Oct26 | V1</t>
        </is>
      </c>
      <c r="J752" t="inlineStr">
        <is>
          <t>ABO | Natuf | Leads | Unit Franchise | India | Oct26 | V1</t>
        </is>
      </c>
      <c r="K752" t="inlineStr">
        <is>
          <t>Direct (campaign tagged in CRM)</t>
        </is>
      </c>
      <c r="L752" t="inlineStr">
        <is>
          <t>Natuf | Business Owners | Tier1 + Growth Cities | Oct26 | V1</t>
        </is>
      </c>
      <c r="M752" t="inlineStr">
        <is>
          <t>Natuf | Business Owners | Tier1 + Growth Cities | Oct26 | V1</t>
        </is>
      </c>
      <c r="N752" t="inlineStr">
        <is>
          <t>Natuf | Reel | Brand Ambassador | Heard Of Owning A Cafe | V1</t>
        </is>
      </c>
      <c r="O752" t="inlineStr">
        <is>
          <t>In House Natuf</t>
        </is>
      </c>
      <c r="P752" t="inlineStr">
        <is>
          <t>Facebook</t>
        </is>
      </c>
      <c r="Q752" t="inlineStr">
        <is>
          <t>Omkar Navge</t>
        </is>
      </c>
      <c r="R752" t="inlineStr">
        <is>
          <t>Somya</t>
        </is>
      </c>
      <c r="S752" t="inlineStr">
        <is>
          <t>-</t>
        </is>
      </c>
      <c r="T752" t="inlineStr">
        <is>
          <t>Pune</t>
        </is>
      </c>
      <c r="U752" t="inlineStr">
        <is>
          <t xml:space="preserve"> </t>
        </is>
      </c>
      <c r="V752" t="n">
        <v>1</v>
      </c>
      <c r="W752" t="n">
        <v>0</v>
      </c>
      <c r="X752" t="inlineStr">
        <is>
          <t>XXXXXX9678</t>
        </is>
      </c>
      <c r="Y752" s="72" t="n">
        <v>46326.52037037037</v>
      </c>
    </row>
    <row r="753">
      <c r="A753" s="39" t="inlineStr">
        <is>
          <t>6adc592cb2e9433652533c9d</t>
        </is>
      </c>
      <c r="B753" s="72" t="n">
        <v>46319.52597222223</v>
      </c>
      <c r="C753" s="70" t="n">
        <v>46319</v>
      </c>
      <c r="D753" t="inlineStr">
        <is>
          <t>2026-10</t>
        </is>
      </c>
      <c r="E753" t="inlineStr">
        <is>
          <t>Wk of 2026-10-19</t>
        </is>
      </c>
      <c r="F753" t="inlineStr">
        <is>
          <t>Details Shared</t>
        </is>
      </c>
      <c r="G753" s="39" t="str">
        <f>IF(ISNUMBER(MATCH(F753,QualityStatuses,0)),"Quality Lead","Non-Quality Lead")</f>
        <v>Quality Lead</v>
      </c>
      <c r="H753" s="39" t="str">
        <f>IFERROR(INDEX(CampTypes,MATCH(I753,CampList,0)),"Unattributed")</f>
        <v>New</v>
      </c>
      <c r="I753" t="inlineStr">
        <is>
          <t>ABO | Natuf | Leads | Unit Franchise | India | Oct26 | V1</t>
        </is>
      </c>
      <c r="J753" t="inlineStr">
        <is>
          <t>ABO | Natuf | Leads | Unit Franchise | India | Oct26 | V1</t>
        </is>
      </c>
      <c r="K753" t="inlineStr">
        <is>
          <t>Direct (campaign tagged in CRM)</t>
        </is>
      </c>
      <c r="L753" t="inlineStr">
        <is>
          <t>Natuf | LAL 1% | India | Jul26 | V1</t>
        </is>
      </c>
      <c r="M753" t="inlineStr">
        <is>
          <t>Natuf | LAL 1% | India | Jul26 | V1</t>
        </is>
      </c>
      <c r="N753" t="inlineStr">
        <is>
          <t>Natuf | Reel | Brand Ambassador | Heard Of Owning A Cafe | V1</t>
        </is>
      </c>
      <c r="O753" t="inlineStr">
        <is>
          <t>In House Natuf</t>
        </is>
      </c>
      <c r="P753" t="inlineStr">
        <is>
          <t>Facebook</t>
        </is>
      </c>
      <c r="Q753" t="inlineStr">
        <is>
          <t>Vikas Pathak</t>
        </is>
      </c>
      <c r="R753" t="inlineStr">
        <is>
          <t xml:space="preserve">Karan </t>
        </is>
      </c>
      <c r="S753" t="inlineStr">
        <is>
          <t>-</t>
        </is>
      </c>
      <c r="T753" t="inlineStr">
        <is>
          <t>Kolkata</t>
        </is>
      </c>
      <c r="U753" t="inlineStr">
        <is>
          <t xml:space="preserve"> </t>
        </is>
      </c>
      <c r="V753" t="n">
        <v>2</v>
      </c>
      <c r="W753" t="n">
        <v>1</v>
      </c>
      <c r="X753" t="inlineStr">
        <is>
          <t>XXXXXX5549</t>
        </is>
      </c>
      <c r="Y753" s="72" t="n">
        <v>46326.52037037037</v>
      </c>
    </row>
    <row r="754">
      <c r="A754" s="39" t="inlineStr">
        <is>
          <t>6adc58fbd79dfc1a8260c6c8</t>
        </is>
      </c>
      <c r="B754" s="72" t="n">
        <v>46319.52540509259</v>
      </c>
      <c r="C754" s="70" t="n">
        <v>46319</v>
      </c>
      <c r="D754" t="inlineStr">
        <is>
          <t>2026-10</t>
        </is>
      </c>
      <c r="E754" t="inlineStr">
        <is>
          <t>Wk of 2026-10-19</t>
        </is>
      </c>
      <c r="F754" t="inlineStr">
        <is>
          <t>Attempt 1</t>
        </is>
      </c>
      <c r="G754" s="39" t="str">
        <f>IF(ISNUMBER(MATCH(F754,QualityStatuses,0)),"Quality Lead","Non-Quality Lead")</f>
        <v>Non-Quality Lead</v>
      </c>
      <c r="H754" s="39" t="str">
        <f>IFERROR(INDEX(CampTypes,MATCH(I754,CampList,0)),"Unattributed")</f>
        <v>New</v>
      </c>
      <c r="I754" t="inlineStr">
        <is>
          <t>ABO | Natuf | Leads | Master Franchise | India | Oct26 | V1</t>
        </is>
      </c>
      <c r="J754" t="inlineStr">
        <is>
          <t>ABO | Natuf | Leads | Master Franchise | India | Oct26 | V1</t>
        </is>
      </c>
      <c r="K754" t="inlineStr">
        <is>
          <t>Direct (campaign tagged in CRM)</t>
        </is>
      </c>
      <c r="L754" t="inlineStr">
        <is>
          <t>Natuf | LAL 1% | India | Jul26 | V1</t>
        </is>
      </c>
      <c r="M754" t="inlineStr">
        <is>
          <t>Natuf | LAL 1% | India | Jul26 | V1</t>
        </is>
      </c>
      <c r="N754" t="inlineStr">
        <is>
          <t>Natuf | Static | Become A Levantine Food | V1</t>
        </is>
      </c>
      <c r="O754" t="inlineStr">
        <is>
          <t>Natuf_MF</t>
        </is>
      </c>
      <c r="P754" t="inlineStr">
        <is>
          <t>Facebook</t>
        </is>
      </c>
      <c r="Q754" t="inlineStr">
        <is>
          <t>Tejaswini Tarigopula</t>
        </is>
      </c>
      <c r="R754" t="inlineStr">
        <is>
          <t>Rima Paul</t>
        </is>
      </c>
      <c r="S754" t="inlineStr">
        <is>
          <t>-</t>
        </is>
      </c>
      <c r="T754" t="inlineStr">
        <is>
          <t>Ratla</t>
        </is>
      </c>
      <c r="U754" t="inlineStr">
        <is>
          <t xml:space="preserve"> </t>
        </is>
      </c>
      <c r="V754" t="n">
        <v>3</v>
      </c>
      <c r="W754" t="n">
        <v>1</v>
      </c>
      <c r="X754" t="inlineStr">
        <is>
          <t>XXXXXX0572</t>
        </is>
      </c>
      <c r="Y754" s="72" t="n">
        <v>46326.52037037037</v>
      </c>
    </row>
    <row r="755">
      <c r="A755" s="39" t="inlineStr">
        <is>
          <t>6adc5871896107c6863e5692</t>
        </is>
      </c>
      <c r="B755" s="72" t="n">
        <v>46319.52380787037</v>
      </c>
      <c r="C755" s="70" t="n">
        <v>46319</v>
      </c>
      <c r="D755" t="inlineStr">
        <is>
          <t>2026-10</t>
        </is>
      </c>
      <c r="E755" t="inlineStr">
        <is>
          <t>Wk of 2026-10-19</t>
        </is>
      </c>
      <c r="F755" t="inlineStr">
        <is>
          <t>Attempt 1</t>
        </is>
      </c>
      <c r="G755" s="39" t="str">
        <f>IF(ISNUMBER(MATCH(F755,QualityStatuses,0)),"Quality Lead","Non-Quality Lead")</f>
        <v>Non-Quality Lead</v>
      </c>
      <c r="H755" s="39" t="str">
        <f>IFERROR(INDEX(CampTypes,MATCH(I755,CampList,0)),"Unattributed")</f>
        <v>Old</v>
      </c>
      <c r="I755" t="inlineStr">
        <is>
          <t>E_Karan_Natuf_Kiosk_07072026</t>
        </is>
      </c>
      <c r="J755" t="inlineStr">
        <is>
          <t>E_Karan_Natuf_Kiosk_07072026</t>
        </is>
      </c>
      <c r="K755" t="inlineStr">
        <is>
          <t>Direct (campaign tagged in CRM)</t>
        </is>
      </c>
      <c r="L755" t="inlineStr">
        <is>
          <t>E_Karan_Natuf_Kiosk_15102026_Adset 7</t>
        </is>
      </c>
      <c r="M755" t="inlineStr">
        <is>
          <t>E_Karan_Natuf_Kiosk_15102026_Adset 7</t>
        </is>
      </c>
      <c r="N755" t="inlineStr">
        <is>
          <t>E_Hindi_Karan_Natuf_Kiosk_07072026_Adset5_ad3 – Copy 3</t>
        </is>
      </c>
      <c r="O755" t="inlineStr">
        <is>
          <t>Natuf</t>
        </is>
      </c>
      <c r="P755" t="inlineStr">
        <is>
          <t>Facebook</t>
        </is>
      </c>
      <c r="Q755" t="inlineStr">
        <is>
          <t>Omkar Navge</t>
        </is>
      </c>
      <c r="R755" t="inlineStr">
        <is>
          <t>Somya</t>
        </is>
      </c>
      <c r="S755" t="inlineStr">
        <is>
          <t>-</t>
        </is>
      </c>
      <c r="T755" t="inlineStr">
        <is>
          <t>113</t>
        </is>
      </c>
      <c r="U755" t="inlineStr">
        <is>
          <t xml:space="preserve"> </t>
        </is>
      </c>
      <c r="V755" t="n">
        <v>1</v>
      </c>
      <c r="W755" t="n">
        <v>0</v>
      </c>
      <c r="X755" t="inlineStr">
        <is>
          <t>XXXXXX9566</t>
        </is>
      </c>
      <c r="Y755" s="72" t="n">
        <v>46326.52037037037</v>
      </c>
    </row>
    <row r="756">
      <c r="A756" s="39" t="inlineStr">
        <is>
          <t>6adc586b5d127d802415b106</t>
        </is>
      </c>
      <c r="B756" s="72" t="n">
        <v>46319.52373842592</v>
      </c>
      <c r="C756" s="70" t="n">
        <v>46319</v>
      </c>
      <c r="D756" t="inlineStr">
        <is>
          <t>2026-10</t>
        </is>
      </c>
      <c r="E756" t="inlineStr">
        <is>
          <t>Wk of 2026-10-19</t>
        </is>
      </c>
      <c r="F756" t="inlineStr">
        <is>
          <t>Details Shared</t>
        </is>
      </c>
      <c r="G756" s="39" t="str">
        <f>IF(ISNUMBER(MATCH(F756,QualityStatuses,0)),"Quality Lead","Non-Quality Lead")</f>
        <v>Quality Lead</v>
      </c>
      <c r="H756" s="39" t="str">
        <f>IFERROR(INDEX(CampTypes,MATCH(I756,CampList,0)),"Unattributed")</f>
        <v>New</v>
      </c>
      <c r="I756" t="inlineStr">
        <is>
          <t>ABO | Natuf | Leads | Unit Franchise | India | Oct26 | V1</t>
        </is>
      </c>
      <c r="J756" t="inlineStr">
        <is>
          <t>ABO | Natuf | Leads | Unit Franchise | India | Oct26 | V1</t>
        </is>
      </c>
      <c r="K756" t="inlineStr">
        <is>
          <t>Direct (campaign tagged in CRM)</t>
        </is>
      </c>
      <c r="L756" t="inlineStr">
        <is>
          <t>Natuf | LAL 1% | India | Jul26 | V1</t>
        </is>
      </c>
      <c r="M756" t="inlineStr">
        <is>
          <t>Natuf | LAL 1% | India | Jul26 | V1</t>
        </is>
      </c>
      <c r="N756" t="inlineStr">
        <is>
          <t>Natuf | Reel | Brand Ambassador | Heard Of Owning A Cafe | V1</t>
        </is>
      </c>
      <c r="O756" t="inlineStr">
        <is>
          <t>In House Natuf</t>
        </is>
      </c>
      <c r="P756" t="inlineStr">
        <is>
          <t>Facebook</t>
        </is>
      </c>
      <c r="Q756" t="inlineStr">
        <is>
          <t>Omkar Navge</t>
        </is>
      </c>
      <c r="R756" t="inlineStr">
        <is>
          <t>Jasmine</t>
        </is>
      </c>
      <c r="S756" t="inlineStr">
        <is>
          <t>-</t>
        </is>
      </c>
      <c r="T756" t="inlineStr">
        <is>
          <t>Jammu City</t>
        </is>
      </c>
      <c r="U756" t="inlineStr">
        <is>
          <t xml:space="preserve"> </t>
        </is>
      </c>
      <c r="V756" t="n">
        <v>1</v>
      </c>
      <c r="W756" t="n">
        <v>1</v>
      </c>
      <c r="X756" t="inlineStr">
        <is>
          <t>XXXXXX1592</t>
        </is>
      </c>
      <c r="Y756" s="72" t="n">
        <v>46326.52037037037</v>
      </c>
    </row>
    <row r="757">
      <c r="A757" s="39" t="inlineStr">
        <is>
          <t>6adc580f145c43a9b2f5d2d3</t>
        </is>
      </c>
      <c r="B757" s="72" t="n">
        <v>46319.52267361111</v>
      </c>
      <c r="C757" s="70" t="n">
        <v>46319</v>
      </c>
      <c r="D757" t="inlineStr">
        <is>
          <t>2026-10</t>
        </is>
      </c>
      <c r="E757" t="inlineStr">
        <is>
          <t>Wk of 2026-10-19</t>
        </is>
      </c>
      <c r="F757" t="inlineStr">
        <is>
          <t>Details Shared</t>
        </is>
      </c>
      <c r="G757" s="39" t="str">
        <f>IF(ISNUMBER(MATCH(F757,QualityStatuses,0)),"Quality Lead","Non-Quality Lead")</f>
        <v>Quality Lead</v>
      </c>
      <c r="H757" s="39" t="str">
        <f>IFERROR(INDEX(CampTypes,MATCH(I757,CampList,0)),"Unattributed")</f>
        <v>New</v>
      </c>
      <c r="I757" t="inlineStr">
        <is>
          <t>ABO | Natuf | Leads | Unit Franchise | India | Oct26 | V1</t>
        </is>
      </c>
      <c r="J757" t="inlineStr">
        <is>
          <t>ABO | Natuf | Leads | Unit Franchise | India | Oct26 | V1</t>
        </is>
      </c>
      <c r="K757" t="inlineStr">
        <is>
          <t>Direct (campaign tagged in CRM)</t>
        </is>
      </c>
      <c r="L757" t="inlineStr">
        <is>
          <t>Natuf | Business Owners | Tier1 + Growth Cities | Oct26 | V1</t>
        </is>
      </c>
      <c r="M757" t="inlineStr">
        <is>
          <t>Natuf | Business Owners | Tier1 + Growth Cities | Oct26 | V1</t>
        </is>
      </c>
      <c r="N757" t="inlineStr">
        <is>
          <t>Natuf | Reel | Brand Ambassador | Heard Of Owning A Cafe | V1</t>
        </is>
      </c>
      <c r="O757" t="inlineStr">
        <is>
          <t>In House Natuf</t>
        </is>
      </c>
      <c r="P757" t="inlineStr">
        <is>
          <t>Facebook</t>
        </is>
      </c>
      <c r="Q757" t="inlineStr">
        <is>
          <t>Vikas Pathak</t>
        </is>
      </c>
      <c r="R757" t="inlineStr">
        <is>
          <t>Anish kaundal</t>
        </is>
      </c>
      <c r="S757" t="inlineStr">
        <is>
          <t>-</t>
        </is>
      </c>
      <c r="T757" t="inlineStr">
        <is>
          <t>Nagpur</t>
        </is>
      </c>
      <c r="U757" t="inlineStr">
        <is>
          <t xml:space="preserve"> </t>
        </is>
      </c>
      <c r="V757" t="n">
        <v>3</v>
      </c>
      <c r="W757" t="n">
        <v>1</v>
      </c>
      <c r="X757" t="inlineStr">
        <is>
          <t>XXXXXX8253</t>
        </is>
      </c>
      <c r="Y757" s="72" t="n">
        <v>46326.52037037037</v>
      </c>
    </row>
    <row r="758">
      <c r="A758" s="39" t="inlineStr">
        <is>
          <t>6adc5753273dff11ae9fe3de</t>
        </is>
      </c>
      <c r="B758" s="72" t="n">
        <v>46319.52049768518</v>
      </c>
      <c r="C758" s="70" t="n">
        <v>46319</v>
      </c>
      <c r="D758" t="inlineStr">
        <is>
          <t>2026-10</t>
        </is>
      </c>
      <c r="E758" t="inlineStr">
        <is>
          <t>Wk of 2026-10-19</t>
        </is>
      </c>
      <c r="F758" t="inlineStr">
        <is>
          <t>Attempt 1</t>
        </is>
      </c>
      <c r="G758" s="39" t="str">
        <f>IF(ISNUMBER(MATCH(F758,QualityStatuses,0)),"Quality Lead","Non-Quality Lead")</f>
        <v>Non-Quality Lead</v>
      </c>
      <c r="H758" s="39" t="str">
        <f>IFERROR(INDEX(CampTypes,MATCH(I758,CampList,0)),"Unattributed")</f>
        <v>Old</v>
      </c>
      <c r="I758" t="inlineStr">
        <is>
          <t>E_Natuf_Generic_13082026</t>
        </is>
      </c>
      <c r="J758" t="inlineStr">
        <is>
          <t>E_Natuf_Generic_13082026</t>
        </is>
      </c>
      <c r="K758" t="inlineStr">
        <is>
          <t>Direct (campaign tagged in CRM)</t>
        </is>
      </c>
      <c r="L758" t="inlineStr">
        <is>
          <t>E_Natuf_Generic_13082026_Adset1</t>
        </is>
      </c>
      <c r="M758" t="inlineStr">
        <is>
          <t>E_Natuf_Generic_13082026_Adset1</t>
        </is>
      </c>
      <c r="N758" t="inlineStr">
        <is>
          <t>E_Natuf_Generic_13082026_Adset1_Ad1</t>
        </is>
      </c>
      <c r="O758" t="inlineStr">
        <is>
          <t>Natuf</t>
        </is>
      </c>
      <c r="P758" t="inlineStr">
        <is>
          <t>Facebook</t>
        </is>
      </c>
      <c r="Q758" t="inlineStr">
        <is>
          <t>Omkar Navge</t>
        </is>
      </c>
      <c r="R758" t="inlineStr">
        <is>
          <t>Jasmine</t>
        </is>
      </c>
      <c r="S758" t="inlineStr">
        <is>
          <t>-</t>
        </is>
      </c>
      <c r="T758" t="inlineStr">
        <is>
          <t>Rajkot</t>
        </is>
      </c>
      <c r="U758" t="inlineStr">
        <is>
          <t xml:space="preserve"> </t>
        </is>
      </c>
      <c r="V758" t="n">
        <v>1</v>
      </c>
      <c r="W758" t="n">
        <v>0</v>
      </c>
      <c r="X758" t="inlineStr">
        <is>
          <t>XXXXXX9399</t>
        </is>
      </c>
      <c r="Y758" s="72" t="n">
        <v>46326.52037037037</v>
      </c>
    </row>
    <row r="759">
      <c r="A759" s="39" t="inlineStr">
        <is>
          <t>6adc57515d127d802415aef6</t>
        </is>
      </c>
      <c r="B759" s="72" t="n">
        <v>46319.52047453704</v>
      </c>
      <c r="C759" s="70" t="n">
        <v>46319</v>
      </c>
      <c r="D759" t="inlineStr">
        <is>
          <t>2026-10</t>
        </is>
      </c>
      <c r="E759" t="inlineStr">
        <is>
          <t>Wk of 2026-10-19</t>
        </is>
      </c>
      <c r="F759" t="inlineStr">
        <is>
          <t>Lost</t>
        </is>
      </c>
      <c r="G759" s="39" t="str">
        <f>IF(ISNUMBER(MATCH(F759,QualityStatuses,0)),"Quality Lead","Non-Quality Lead")</f>
        <v>Non-Quality Lead</v>
      </c>
      <c r="H759" s="39" t="str">
        <f>IFERROR(INDEX(CampTypes,MATCH(I759,CampList,0)),"Unattributed")</f>
        <v>New</v>
      </c>
      <c r="I759" t="inlineStr">
        <is>
          <t>ABO | Natuf | Leads | Unit Franchise | India | Oct26 | V1</t>
        </is>
      </c>
      <c r="J759" t="inlineStr">
        <is>
          <t>ABO | Natuf | Leads | Unit Franchise | India | Oct26 | V1</t>
        </is>
      </c>
      <c r="K759" t="inlineStr">
        <is>
          <t>Direct (campaign tagged in CRM)</t>
        </is>
      </c>
      <c r="L759" t="inlineStr">
        <is>
          <t>Natuf | Broad | Tier1 + Growth Cities | Oct26 | V1</t>
        </is>
      </c>
      <c r="M759" t="inlineStr">
        <is>
          <t>Natuf | Broad | Tier1 + Growth Cities | Oct26 | V1</t>
        </is>
      </c>
      <c r="N759" t="inlineStr">
        <is>
          <t>Natuf | Reel | Brand Ambassador | Heard Of Owning A Cafe | V1</t>
        </is>
      </c>
      <c r="O759" t="inlineStr">
        <is>
          <t>In House Natuf</t>
        </is>
      </c>
      <c r="P759" t="inlineStr">
        <is>
          <t>Facebook</t>
        </is>
      </c>
      <c r="Q759" t="inlineStr">
        <is>
          <t>Omkar Navge</t>
        </is>
      </c>
      <c r="R759" t="inlineStr">
        <is>
          <t>Somya</t>
        </is>
      </c>
      <c r="S759" t="inlineStr">
        <is>
          <t>Not Interested</t>
        </is>
      </c>
      <c r="T759" t="inlineStr">
        <is>
          <t>Gurgaon</t>
        </is>
      </c>
      <c r="U759" t="inlineStr">
        <is>
          <t xml:space="preserve"> </t>
        </is>
      </c>
      <c r="V759" t="n">
        <v>1</v>
      </c>
      <c r="W759" t="n">
        <v>1</v>
      </c>
      <c r="X759" t="inlineStr">
        <is>
          <t>XXXXXX2082</t>
        </is>
      </c>
      <c r="Y759" s="72" t="n">
        <v>46326.52037037037</v>
      </c>
    </row>
    <row r="760">
      <c r="A760" s="39" t="inlineStr">
        <is>
          <t>6adc570d0bfecd86244d4750</t>
        </is>
      </c>
      <c r="B760" s="72" t="n">
        <v>46319.5196875</v>
      </c>
      <c r="C760" s="70" t="n">
        <v>46319</v>
      </c>
      <c r="D760" t="inlineStr">
        <is>
          <t>2026-10</t>
        </is>
      </c>
      <c r="E760" t="inlineStr">
        <is>
          <t>Wk of 2026-10-19</t>
        </is>
      </c>
      <c r="F760" t="inlineStr">
        <is>
          <t>Connected</t>
        </is>
      </c>
      <c r="G760" s="39" t="str">
        <f>IF(ISNUMBER(MATCH(F760,QualityStatuses,0)),"Quality Lead","Non-Quality Lead")</f>
        <v>Non-Quality Lead</v>
      </c>
      <c r="H760" s="39" t="str">
        <f>IFERROR(INDEX(CampTypes,MATCH(I760,CampList,0)),"Unattributed")</f>
        <v>New</v>
      </c>
      <c r="I760" t="inlineStr">
        <is>
          <t>ABO | Natuf | Leads | Unit Franchise | India | Oct26 | V1</t>
        </is>
      </c>
      <c r="J760" t="inlineStr">
        <is>
          <t>ABO | Natuf | Leads | Unit Franchise | India | Oct26 | V1</t>
        </is>
      </c>
      <c r="K760" t="inlineStr">
        <is>
          <t>Direct (campaign tagged in CRM)</t>
        </is>
      </c>
      <c r="L760" t="inlineStr">
        <is>
          <t>Natuf | LAL 1% | India | Jul26 | V1</t>
        </is>
      </c>
      <c r="M760" t="inlineStr">
        <is>
          <t>Natuf | LAL 1% | India | Jul26 | V1</t>
        </is>
      </c>
      <c r="N760" t="inlineStr">
        <is>
          <t>Natuf | Reel | Brand Ambassador | Heard Of Owning A Cafe | V1</t>
        </is>
      </c>
      <c r="O760" t="inlineStr">
        <is>
          <t>In House Natuf</t>
        </is>
      </c>
      <c r="P760" t="inlineStr">
        <is>
          <t>Facebook</t>
        </is>
      </c>
      <c r="Q760" t="inlineStr">
        <is>
          <t>Tejaswini Tarigopula</t>
        </is>
      </c>
      <c r="R760" t="inlineStr">
        <is>
          <t>Rima Paul</t>
        </is>
      </c>
      <c r="S760" t="inlineStr">
        <is>
          <t>-</t>
        </is>
      </c>
      <c r="T760" t="inlineStr">
        <is>
          <t>Jamshedpur</t>
        </is>
      </c>
      <c r="U760" t="inlineStr">
        <is>
          <t xml:space="preserve"> </t>
        </is>
      </c>
      <c r="V760" t="n">
        <v>2</v>
      </c>
      <c r="W760" t="n">
        <v>2</v>
      </c>
      <c r="X760" t="inlineStr">
        <is>
          <t>XXXXXX4303</t>
        </is>
      </c>
      <c r="Y760" s="72" t="n">
        <v>46326.52037037037</v>
      </c>
    </row>
    <row r="761">
      <c r="A761" s="39" t="inlineStr">
        <is>
          <t>6adc56fe363f9a32a06e14de</t>
        </is>
      </c>
      <c r="B761" s="72" t="n">
        <v>46319.51951388889</v>
      </c>
      <c r="C761" s="70" t="n">
        <v>46319</v>
      </c>
      <c r="D761" t="inlineStr">
        <is>
          <t>2026-10</t>
        </is>
      </c>
      <c r="E761" t="inlineStr">
        <is>
          <t>Wk of 2026-10-19</t>
        </is>
      </c>
      <c r="F761" t="inlineStr">
        <is>
          <t>Details Shared</t>
        </is>
      </c>
      <c r="G761" s="39" t="str">
        <f>IF(ISNUMBER(MATCH(F761,QualityStatuses,0)),"Quality Lead","Non-Quality Lead")</f>
        <v>Quality Lead</v>
      </c>
      <c r="H761" s="39" t="str">
        <f>IFERROR(INDEX(CampTypes,MATCH(I761,CampList,0)),"Unattributed")</f>
        <v>New</v>
      </c>
      <c r="I761" t="inlineStr">
        <is>
          <t>ABO | Natuf | Leads | Unit Franchise | India | Oct26 | V1</t>
        </is>
      </c>
      <c r="J761" t="inlineStr">
        <is>
          <t>ABO | Natuf | Leads | Unit Franchise | India | Oct26 | V1</t>
        </is>
      </c>
      <c r="K761" t="inlineStr">
        <is>
          <t>Direct (campaign tagged in CRM)</t>
        </is>
      </c>
      <c r="L761" t="inlineStr">
        <is>
          <t>Natuf | Broad | Tier1 + Growth Cities | Oct26 | V1</t>
        </is>
      </c>
      <c r="M761" t="inlineStr">
        <is>
          <t>Natuf | Broad | Tier1 + Growth Cities | Oct26 | V1</t>
        </is>
      </c>
      <c r="N761" t="inlineStr">
        <is>
          <t>Natuf | Reel | Brand Ambassador | Heard Of Owning A Cafe | V1</t>
        </is>
      </c>
      <c r="O761" t="inlineStr">
        <is>
          <t>In House Natuf</t>
        </is>
      </c>
      <c r="P761" t="inlineStr">
        <is>
          <t>Facebook</t>
        </is>
      </c>
      <c r="Q761" t="inlineStr">
        <is>
          <t>Omkar Navge</t>
        </is>
      </c>
      <c r="R761" t="inlineStr">
        <is>
          <t>Jasmine</t>
        </is>
      </c>
      <c r="S761" t="inlineStr">
        <is>
          <t>-</t>
        </is>
      </c>
      <c r="T761" t="inlineStr">
        <is>
          <t>Hyderabad</t>
        </is>
      </c>
      <c r="U761" t="inlineStr">
        <is>
          <t xml:space="preserve"> </t>
        </is>
      </c>
      <c r="V761" t="n">
        <v>1</v>
      </c>
      <c r="W761" t="n">
        <v>1</v>
      </c>
      <c r="X761" t="inlineStr">
        <is>
          <t>XXXXXX7788</t>
        </is>
      </c>
      <c r="Y761" s="72" t="n">
        <v>46326.52037037037</v>
      </c>
    </row>
    <row r="762">
      <c r="A762" s="39" t="inlineStr">
        <is>
          <t>6adc56115acab979c1258cf3</t>
        </is>
      </c>
      <c r="B762" s="72" t="n">
        <v>46319.51677083333</v>
      </c>
      <c r="C762" s="70" t="n">
        <v>46319</v>
      </c>
      <c r="D762" t="inlineStr">
        <is>
          <t>2026-10</t>
        </is>
      </c>
      <c r="E762" t="inlineStr">
        <is>
          <t>Wk of 2026-10-19</t>
        </is>
      </c>
      <c r="F762" t="inlineStr">
        <is>
          <t>Lost</t>
        </is>
      </c>
      <c r="G762" s="39" t="str">
        <f>IF(ISNUMBER(MATCH(F762,QualityStatuses,0)),"Quality Lead","Non-Quality Lead")</f>
        <v>Non-Quality Lead</v>
      </c>
      <c r="H762" s="39" t="str">
        <f>IFERROR(INDEX(CampTypes,MATCH(I762,CampList,0)),"Unattributed")</f>
        <v>Old</v>
      </c>
      <c r="I762" t="inlineStr">
        <is>
          <t>E_Karan_Natuf_All_07072026</t>
        </is>
      </c>
      <c r="J762" t="inlineStr">
        <is>
          <t>E_Karan_Natuf_All_07072026</t>
        </is>
      </c>
      <c r="K762" t="inlineStr">
        <is>
          <t>Direct (campaign tagged in CRM)</t>
        </is>
      </c>
      <c r="L762" t="inlineStr">
        <is>
          <t>E_Karan_Natuf_Sign_07072026_Adset3</t>
        </is>
      </c>
      <c r="M762" t="inlineStr">
        <is>
          <t>E_Karan_Natuf_Sign_07072026_Adset3</t>
        </is>
      </c>
      <c r="N762" t="inlineStr">
        <is>
          <t>E_Karan_Natuf_Sign_07072026_Adset2_Ad1</t>
        </is>
      </c>
      <c r="O762" t="inlineStr">
        <is>
          <t>Natuf</t>
        </is>
      </c>
      <c r="P762" t="inlineStr">
        <is>
          <t>Facebook</t>
        </is>
      </c>
      <c r="Q762" t="inlineStr">
        <is>
          <t>Tejaswini Tarigopula</t>
        </is>
      </c>
      <c r="R762" t="inlineStr">
        <is>
          <t>Rauth Sanketh</t>
        </is>
      </c>
      <c r="S762" t="inlineStr">
        <is>
          <t>Timeline - Not Ready</t>
        </is>
      </c>
      <c r="T762" t="inlineStr">
        <is>
          <t>Lucknow</t>
        </is>
      </c>
      <c r="U762" t="inlineStr">
        <is>
          <t xml:space="preserve"> </t>
        </is>
      </c>
      <c r="V762" t="n">
        <v>2</v>
      </c>
      <c r="W762" t="n">
        <v>2</v>
      </c>
      <c r="X762" t="inlineStr">
        <is>
          <t>XXXXXX1851</t>
        </is>
      </c>
      <c r="Y762" s="72" t="n">
        <v>46326.52037037037</v>
      </c>
    </row>
    <row r="763">
      <c r="A763" s="39" t="inlineStr">
        <is>
          <t>6adc558d5acab979c1258be8</t>
        </is>
      </c>
      <c r="B763" s="72" t="n">
        <v>46319.51524305555</v>
      </c>
      <c r="C763" s="70" t="n">
        <v>46319</v>
      </c>
      <c r="D763" t="inlineStr">
        <is>
          <t>2026-10</t>
        </is>
      </c>
      <c r="E763" t="inlineStr">
        <is>
          <t>Wk of 2026-10-19</t>
        </is>
      </c>
      <c r="F763" t="inlineStr">
        <is>
          <t>Meeting Scheduled</t>
        </is>
      </c>
      <c r="G763" s="39" t="str">
        <f>IF(ISNUMBER(MATCH(F763,QualityStatuses,0)),"Quality Lead","Non-Quality Lead")</f>
        <v>Quality Lead</v>
      </c>
      <c r="H763" s="39" t="str">
        <f>IFERROR(INDEX(CampTypes,MATCH(I763,CampList,0)),"Unattributed")</f>
        <v>Old</v>
      </c>
      <c r="I763" t="inlineStr">
        <is>
          <t>natuf_Kiosk_14072026_Hindi</t>
        </is>
      </c>
      <c r="J763" t="inlineStr">
        <is>
          <t>natuf_Kiosk_14072026_Hindi</t>
        </is>
      </c>
      <c r="K763" t="inlineStr">
        <is>
          <t>Direct (campaign tagged in CRM)</t>
        </is>
      </c>
      <c r="L763" t="inlineStr">
        <is>
          <t>natuf_Kiosk_09102026</t>
        </is>
      </c>
      <c r="M763" t="inlineStr">
        <is>
          <t>natuf_Kiosk_09102026</t>
        </is>
      </c>
      <c r="N763" t="inlineStr">
        <is>
          <t>natuf_Kiosk_14072026_ad set_ad1</t>
        </is>
      </c>
      <c r="O763" t="inlineStr">
        <is>
          <t>Natuf</t>
        </is>
      </c>
      <c r="P763" t="inlineStr">
        <is>
          <t>Facebook</t>
        </is>
      </c>
      <c r="Q763" t="inlineStr">
        <is>
          <t>Omkar Navge</t>
        </is>
      </c>
      <c r="R763" t="inlineStr">
        <is>
          <t>Somya</t>
        </is>
      </c>
      <c r="S763" t="inlineStr">
        <is>
          <t>-</t>
        </is>
      </c>
      <c r="T763" t="inlineStr">
        <is>
          <t>Saharanpur</t>
        </is>
      </c>
      <c r="U763" t="inlineStr">
        <is>
          <t xml:space="preserve"> </t>
        </is>
      </c>
      <c r="V763" t="n">
        <v>1</v>
      </c>
      <c r="W763" t="n">
        <v>1</v>
      </c>
      <c r="X763" t="inlineStr">
        <is>
          <t>XXXXXX6565</t>
        </is>
      </c>
      <c r="Y763" s="72" t="n">
        <v>46326.52037037037</v>
      </c>
    </row>
    <row r="764">
      <c r="A764" s="39" t="inlineStr">
        <is>
          <t>6adc4eec5906cd7327d5dfcb</t>
        </is>
      </c>
      <c r="B764" s="72" t="n">
        <v>46319.49560185185</v>
      </c>
      <c r="C764" s="70" t="n">
        <v>46319</v>
      </c>
      <c r="D764" t="inlineStr">
        <is>
          <t>2026-10</t>
        </is>
      </c>
      <c r="E764" t="inlineStr">
        <is>
          <t>Wk of 2026-10-19</t>
        </is>
      </c>
      <c r="F764" t="inlineStr">
        <is>
          <t>Connected</t>
        </is>
      </c>
      <c r="G764" s="39" t="str">
        <f>IF(ISNUMBER(MATCH(F764,QualityStatuses,0)),"Quality Lead","Non-Quality Lead")</f>
        <v>Non-Quality Lead</v>
      </c>
      <c r="H764" s="39" t="str">
        <f>IFERROR(INDEX(CampTypes,MATCH(I764,CampList,0)),"Unattributed")</f>
        <v>New</v>
      </c>
      <c r="I764" t="inlineStr">
        <is>
          <t>ABO | Natuf | Leads | Unit Franchise | India | Oct26 | V1</t>
        </is>
      </c>
      <c r="J764" t="inlineStr">
        <is>
          <t>ABO | Natuf | Leads | Unit Franchise | India | Oct26 | V1</t>
        </is>
      </c>
      <c r="K764" t="inlineStr">
        <is>
          <t>Direct (campaign tagged in CRM)</t>
        </is>
      </c>
      <c r="L764" t="inlineStr">
        <is>
          <t>Natuf | Investors | Tier1 + Growth Cities | Oct26 | V1</t>
        </is>
      </c>
      <c r="M764" t="inlineStr">
        <is>
          <t>Natuf | Investors | Tier1 + Growth Cities | Oct26 | V1</t>
        </is>
      </c>
      <c r="N764" t="inlineStr">
        <is>
          <t>Natuf | Reel | Brand Ambassador | Heard Of Owning A Cafe | V1</t>
        </is>
      </c>
      <c r="O764" t="inlineStr">
        <is>
          <t>In House Natuf</t>
        </is>
      </c>
      <c r="P764" t="inlineStr">
        <is>
          <t>Facebook</t>
        </is>
      </c>
      <c r="Q764" t="inlineStr">
        <is>
          <t>Omkar Navge</t>
        </is>
      </c>
      <c r="R764" t="inlineStr">
        <is>
          <t>Somya</t>
        </is>
      </c>
      <c r="S764" t="inlineStr">
        <is>
          <t>-</t>
        </is>
      </c>
      <c r="T764" t="inlineStr">
        <is>
          <t>Delhi</t>
        </is>
      </c>
      <c r="U764" t="inlineStr">
        <is>
          <t xml:space="preserve"> </t>
        </is>
      </c>
      <c r="V764" t="n">
        <v>3</v>
      </c>
      <c r="W764" t="n">
        <v>2</v>
      </c>
      <c r="X764" t="inlineStr">
        <is>
          <t>XXXXXX0396</t>
        </is>
      </c>
      <c r="Y764" s="72" t="n">
        <v>46326.52037037037</v>
      </c>
    </row>
    <row r="765">
      <c r="A765" s="39" t="inlineStr">
        <is>
          <t>6adc4e2459f0b24910046b6e</t>
        </is>
      </c>
      <c r="B765" s="72" t="n">
        <v>46319.49328703704</v>
      </c>
      <c r="C765" s="70" t="n">
        <v>46319</v>
      </c>
      <c r="D765" t="inlineStr">
        <is>
          <t>2026-10</t>
        </is>
      </c>
      <c r="E765" t="inlineStr">
        <is>
          <t>Wk of 2026-10-19</t>
        </is>
      </c>
      <c r="F765" t="inlineStr">
        <is>
          <t>Attempt 2</t>
        </is>
      </c>
      <c r="G765" s="39" t="str">
        <f>IF(ISNUMBER(MATCH(F765,QualityStatuses,0)),"Quality Lead","Non-Quality Lead")</f>
        <v>Non-Quality Lead</v>
      </c>
      <c r="H765" s="39" t="str">
        <f>IFERROR(INDEX(CampTypes,MATCH(I765,CampList,0)),"Unattributed")</f>
        <v>New</v>
      </c>
      <c r="I765" t="inlineStr">
        <is>
          <t>ABO | Natuf | Leads | Unit Franchise | India | Oct26 | V1</t>
        </is>
      </c>
      <c r="J765" t="inlineStr">
        <is>
          <t>ABO | Natuf | Leads | Unit Franchise | India | Oct26 | V1</t>
        </is>
      </c>
      <c r="K765" t="inlineStr">
        <is>
          <t>Direct (campaign tagged in CRM)</t>
        </is>
      </c>
      <c r="L765" t="inlineStr">
        <is>
          <t>Natuf | Broad | Tier1 + Growth Cities | Oct26 | V1</t>
        </is>
      </c>
      <c r="M765" t="inlineStr">
        <is>
          <t>Natuf | Broad | Tier1 + Growth Cities | Oct26 | V1</t>
        </is>
      </c>
      <c r="N765" t="inlineStr">
        <is>
          <t>Natuf | Reel | Brand Ambassador | Heard Of Owning A Cafe | V1</t>
        </is>
      </c>
      <c r="O765" t="inlineStr">
        <is>
          <t>In House Natuf</t>
        </is>
      </c>
      <c r="P765" t="inlineStr">
        <is>
          <t>Facebook</t>
        </is>
      </c>
      <c r="Q765" t="inlineStr">
        <is>
          <t>Vikas Pathak</t>
        </is>
      </c>
      <c r="R765" t="inlineStr">
        <is>
          <t>Hriday Jindal</t>
        </is>
      </c>
      <c r="S765" t="inlineStr">
        <is>
          <t>-</t>
        </is>
      </c>
      <c r="T765" t="inlineStr">
        <is>
          <t>113</t>
        </is>
      </c>
      <c r="U765" t="inlineStr">
        <is>
          <t xml:space="preserve"> </t>
        </is>
      </c>
      <c r="V765" t="n">
        <v>1</v>
      </c>
      <c r="W765" t="n">
        <v>1</v>
      </c>
      <c r="X765" t="inlineStr">
        <is>
          <t>XXXXXX9566</t>
        </is>
      </c>
      <c r="Y765" s="72" t="n">
        <v>46326.52037037037</v>
      </c>
    </row>
    <row r="766">
      <c r="A766" s="39" t="inlineStr">
        <is>
          <t>6adc4a08a2e389acc92185d4</t>
        </is>
      </c>
      <c r="B766" s="72" t="n">
        <v>46319.48111111111</v>
      </c>
      <c r="C766" s="70" t="n">
        <v>46319</v>
      </c>
      <c r="D766" t="inlineStr">
        <is>
          <t>2026-10</t>
        </is>
      </c>
      <c r="E766" t="inlineStr">
        <is>
          <t>Wk of 2026-10-19</t>
        </is>
      </c>
      <c r="F766" t="inlineStr">
        <is>
          <t>Attempt 1</t>
        </is>
      </c>
      <c r="G766" s="39" t="str">
        <f>IF(ISNUMBER(MATCH(F766,QualityStatuses,0)),"Quality Lead","Non-Quality Lead")</f>
        <v>Non-Quality Lead</v>
      </c>
      <c r="H766" s="39" t="str">
        <f>IFERROR(INDEX(CampTypes,MATCH(I766,CampList,0)),"Unattributed")</f>
        <v>New</v>
      </c>
      <c r="I766" t="inlineStr">
        <is>
          <t>ABO | Natuf | Leads | Unit Franchise | India | Oct26 | V1</t>
        </is>
      </c>
      <c r="J766" t="inlineStr">
        <is>
          <t>ABO | Natuf | Leads | Unit Franchise | India | Oct26 | V1</t>
        </is>
      </c>
      <c r="K766" t="inlineStr">
        <is>
          <t>Direct (campaign tagged in CRM)</t>
        </is>
      </c>
      <c r="L766" t="inlineStr">
        <is>
          <t>Natuf | Broad | Tier1 + Growth Cities | Oct26 | V1</t>
        </is>
      </c>
      <c r="M766" t="inlineStr">
        <is>
          <t>Natuf | Broad | Tier1 + Growth Cities | Oct26 | V1</t>
        </is>
      </c>
      <c r="N766" t="inlineStr">
        <is>
          <t>Natuf | Reel | Brand Ambassador | Heard Of Owning A Cafe | V1</t>
        </is>
      </c>
      <c r="O766" t="inlineStr">
        <is>
          <t>In House Natuf</t>
        </is>
      </c>
      <c r="P766" t="inlineStr">
        <is>
          <t>Facebook</t>
        </is>
      </c>
      <c r="Q766" t="inlineStr">
        <is>
          <t>Omkar Navge</t>
        </is>
      </c>
      <c r="R766" t="inlineStr">
        <is>
          <t>Jasmine</t>
        </is>
      </c>
      <c r="S766" t="inlineStr">
        <is>
          <t>-</t>
        </is>
      </c>
      <c r="T766" t="inlineStr">
        <is>
          <t>Vadodara</t>
        </is>
      </c>
      <c r="U766" t="inlineStr">
        <is>
          <t xml:space="preserve"> </t>
        </is>
      </c>
      <c r="V766" t="n">
        <v>1</v>
      </c>
      <c r="W766" t="n">
        <v>0</v>
      </c>
      <c r="X766" t="inlineStr">
        <is>
          <t>XXXXXX7330</t>
        </is>
      </c>
      <c r="Y766" s="72" t="n">
        <v>46326.52037037037</v>
      </c>
    </row>
    <row r="767">
      <c r="A767" s="39" t="inlineStr">
        <is>
          <t>6adc476a2181edbea827c4c1</t>
        </is>
      </c>
      <c r="B767" s="72" t="n">
        <v>46319.47335648148</v>
      </c>
      <c r="C767" s="70" t="n">
        <v>46319</v>
      </c>
      <c r="D767" t="inlineStr">
        <is>
          <t>2026-10</t>
        </is>
      </c>
      <c r="E767" t="inlineStr">
        <is>
          <t>Wk of 2026-10-19</t>
        </is>
      </c>
      <c r="F767" t="inlineStr">
        <is>
          <t>Details Shared</t>
        </is>
      </c>
      <c r="G767" s="39" t="str">
        <f>IF(ISNUMBER(MATCH(F767,QualityStatuses,0)),"Quality Lead","Non-Quality Lead")</f>
        <v>Quality Lead</v>
      </c>
      <c r="H767" s="39" t="str">
        <f>IFERROR(INDEX(CampTypes,MATCH(I767,CampList,0)),"Unattributed")</f>
        <v>New</v>
      </c>
      <c r="I767" t="inlineStr">
        <is>
          <t>ABO | Natuf | Leads | Unit Franchise | India | Oct26 | V1</t>
        </is>
      </c>
      <c r="J767" t="inlineStr">
        <is>
          <t>ABO | Natuf | Leads | Unit Franchise | India | Oct26 | V1</t>
        </is>
      </c>
      <c r="K767" t="inlineStr">
        <is>
          <t>Direct (campaign tagged in CRM)</t>
        </is>
      </c>
      <c r="L767" t="inlineStr">
        <is>
          <t>Natuf | Broad | Tier1 + Growth Cities | Oct26 | V1</t>
        </is>
      </c>
      <c r="M767" t="inlineStr">
        <is>
          <t>Natuf | Broad | Tier1 + Growth Cities | Oct26 | V1</t>
        </is>
      </c>
      <c r="N767" t="inlineStr">
        <is>
          <t>Natuf | Reel | Brand Ambassador | Heard Of Owning A Cafe | V1</t>
        </is>
      </c>
      <c r="O767" t="inlineStr">
        <is>
          <t>In House Natuf</t>
        </is>
      </c>
      <c r="P767" t="inlineStr">
        <is>
          <t>Facebook</t>
        </is>
      </c>
      <c r="Q767" t="inlineStr">
        <is>
          <t>Vikas Pathak</t>
        </is>
      </c>
      <c r="R767" t="inlineStr">
        <is>
          <t xml:space="preserve">Karan </t>
        </is>
      </c>
      <c r="S767" t="inlineStr">
        <is>
          <t>-</t>
        </is>
      </c>
      <c r="T767" t="inlineStr">
        <is>
          <t>Odessa</t>
        </is>
      </c>
      <c r="U767" t="inlineStr">
        <is>
          <t xml:space="preserve"> </t>
        </is>
      </c>
      <c r="V767" t="n">
        <v>3</v>
      </c>
      <c r="W767" t="n">
        <v>3</v>
      </c>
      <c r="X767" t="inlineStr">
        <is>
          <t>XXXXXX4675</t>
        </is>
      </c>
      <c r="Y767" s="72" t="n">
        <v>46326.52037037037</v>
      </c>
    </row>
    <row r="768">
      <c r="A768" s="39" t="inlineStr">
        <is>
          <t>6adc45f5172eb29aedf853c6</t>
        </is>
      </c>
      <c r="B768" s="72" t="n">
        <v>46319.46903935185</v>
      </c>
      <c r="C768" s="70" t="n">
        <v>46319</v>
      </c>
      <c r="D768" t="inlineStr">
        <is>
          <t>2026-10</t>
        </is>
      </c>
      <c r="E768" t="inlineStr">
        <is>
          <t>Wk of 2026-10-19</t>
        </is>
      </c>
      <c r="F768" t="inlineStr">
        <is>
          <t>Attempt 1</t>
        </is>
      </c>
      <c r="G768" s="39" t="str">
        <f>IF(ISNUMBER(MATCH(F768,QualityStatuses,0)),"Quality Lead","Non-Quality Lead")</f>
        <v>Non-Quality Lead</v>
      </c>
      <c r="H768" s="39" t="str">
        <f>IFERROR(INDEX(CampTypes,MATCH(I768,CampList,0)),"Unattributed")</f>
        <v>New</v>
      </c>
      <c r="I768" t="inlineStr">
        <is>
          <t>ABO | Natuf | Leads | Unit Franchise | India | Oct26 | V1</t>
        </is>
      </c>
      <c r="J768" t="inlineStr">
        <is>
          <t>ABO | Natuf | Leads | Unit Franchise | India | Oct26 | V1</t>
        </is>
      </c>
      <c r="K768" t="inlineStr">
        <is>
          <t>Direct (campaign tagged in CRM)</t>
        </is>
      </c>
      <c r="L768" t="inlineStr">
        <is>
          <t>Natuf | Business Owners | Tier1 + Growth Cities | Oct26 | V1</t>
        </is>
      </c>
      <c r="M768" t="inlineStr">
        <is>
          <t>Natuf | Business Owners | Tier1 + Growth Cities | Oct26 | V1</t>
        </is>
      </c>
      <c r="N768" t="inlineStr">
        <is>
          <t>Natuf | Reel | Brand Ambassador | Heard Of Owning A Cafe | V1</t>
        </is>
      </c>
      <c r="O768" t="inlineStr">
        <is>
          <t>In House Natuf</t>
        </is>
      </c>
      <c r="P768" t="inlineStr">
        <is>
          <t>Facebook</t>
        </is>
      </c>
      <c r="Q768" t="inlineStr">
        <is>
          <t>Omkar Navge</t>
        </is>
      </c>
      <c r="R768" t="inlineStr">
        <is>
          <t>Somya</t>
        </is>
      </c>
      <c r="S768" t="inlineStr">
        <is>
          <t>-</t>
        </is>
      </c>
      <c r="T768" t="inlineStr">
        <is>
          <t>Lucknow</t>
        </is>
      </c>
      <c r="U768" t="inlineStr">
        <is>
          <t xml:space="preserve"> </t>
        </is>
      </c>
      <c r="V768" t="n">
        <v>2</v>
      </c>
      <c r="W768" t="n">
        <v>1</v>
      </c>
      <c r="X768" t="inlineStr">
        <is>
          <t>XXXXXX9507</t>
        </is>
      </c>
      <c r="Y768" s="72" t="n">
        <v>46326.52037037037</v>
      </c>
    </row>
    <row r="769">
      <c r="A769" s="39" t="inlineStr">
        <is>
          <t>6adc45d25391e9bfa6d53483</t>
        </is>
      </c>
      <c r="B769" s="72" t="n">
        <v>46319.46863425926</v>
      </c>
      <c r="C769" s="70" t="n">
        <v>46319</v>
      </c>
      <c r="D769" t="inlineStr">
        <is>
          <t>2026-10</t>
        </is>
      </c>
      <c r="E769" t="inlineStr">
        <is>
          <t>Wk of 2026-10-19</t>
        </is>
      </c>
      <c r="F769" t="inlineStr">
        <is>
          <t>Lost</t>
        </is>
      </c>
      <c r="G769" s="39" t="str">
        <f>IF(ISNUMBER(MATCH(F769,QualityStatuses,0)),"Quality Lead","Non-Quality Lead")</f>
        <v>Non-Quality Lead</v>
      </c>
      <c r="H769" s="39" t="str">
        <f>IFERROR(INDEX(CampTypes,MATCH(I769,CampList,0)),"Unattributed")</f>
        <v>Old</v>
      </c>
      <c r="I769" t="inlineStr">
        <is>
          <t>natuf_Kiosk_14072026_Hindi</t>
        </is>
      </c>
      <c r="J769" t="inlineStr">
        <is>
          <t>natuf_Kiosk_14072026_Hindi</t>
        </is>
      </c>
      <c r="K769" t="inlineStr">
        <is>
          <t>Direct (campaign tagged in CRM)</t>
        </is>
      </c>
      <c r="L769" t="inlineStr">
        <is>
          <t>natuf_Kiosk_09102026</t>
        </is>
      </c>
      <c r="M769" t="inlineStr">
        <is>
          <t>natuf_Kiosk_09102026</t>
        </is>
      </c>
      <c r="N769" t="inlineStr">
        <is>
          <t>natuf_Kiosk_14072026_ad set_ad1</t>
        </is>
      </c>
      <c r="O769" t="inlineStr">
        <is>
          <t>Natuf</t>
        </is>
      </c>
      <c r="P769" t="inlineStr">
        <is>
          <t>Facebook</t>
        </is>
      </c>
      <c r="Q769" t="inlineStr">
        <is>
          <t>Omkar Navge</t>
        </is>
      </c>
      <c r="R769" t="inlineStr">
        <is>
          <t>Jasmine</t>
        </is>
      </c>
      <c r="S769" t="inlineStr">
        <is>
          <t>Duplicate</t>
        </is>
      </c>
      <c r="T769" t="inlineStr">
        <is>
          <t>SAMALKHA</t>
        </is>
      </c>
      <c r="U769" t="inlineStr">
        <is>
          <t xml:space="preserve"> </t>
        </is>
      </c>
      <c r="V769" t="n">
        <v>0</v>
      </c>
      <c r="W769" t="n">
        <v>0</v>
      </c>
      <c r="X769" t="inlineStr">
        <is>
          <t>XXXXXX0003</t>
        </is>
      </c>
      <c r="Y769" s="72" t="n">
        <v>46326.52037037037</v>
      </c>
    </row>
    <row r="770">
      <c r="A770" s="39" t="inlineStr">
        <is>
          <t>6adc45949cea38aaa61bfb9a</t>
        </is>
      </c>
      <c r="B770" s="72" t="n">
        <v>46319.46791666667</v>
      </c>
      <c r="C770" s="70" t="n">
        <v>46319</v>
      </c>
      <c r="D770" t="inlineStr">
        <is>
          <t>2026-10</t>
        </is>
      </c>
      <c r="E770" t="inlineStr">
        <is>
          <t>Wk of 2026-10-19</t>
        </is>
      </c>
      <c r="F770" t="inlineStr">
        <is>
          <t>Lost</t>
        </is>
      </c>
      <c r="G770" s="39" t="str">
        <f>IF(ISNUMBER(MATCH(F770,QualityStatuses,0)),"Quality Lead","Non-Quality Lead")</f>
        <v>Non-Quality Lead</v>
      </c>
      <c r="H770" s="39" t="str">
        <f>IFERROR(INDEX(CampTypes,MATCH(I770,CampList,0)),"Unattributed")</f>
        <v>New</v>
      </c>
      <c r="I770" t="inlineStr">
        <is>
          <t>ABO | Natuf | Leads | Unit Franchise | India | Oct26 | V1</t>
        </is>
      </c>
      <c r="J770" t="inlineStr">
        <is>
          <t>ABO | Natuf | Leads | Unit Franchise | India | Oct26 | V1</t>
        </is>
      </c>
      <c r="K770" t="inlineStr">
        <is>
          <t>Direct (campaign tagged in CRM)</t>
        </is>
      </c>
      <c r="L770" t="inlineStr">
        <is>
          <t>Natuf | Investors | Tier1 + Growth Cities | Oct26 | V1</t>
        </is>
      </c>
      <c r="M770" t="inlineStr">
        <is>
          <t>Natuf | Investors | Tier1 + Growth Cities | Oct26 | V1</t>
        </is>
      </c>
      <c r="N770" t="inlineStr">
        <is>
          <t>Natuf | Reel | Brand Ambassador | Heard Of Owning A Cafe | V1</t>
        </is>
      </c>
      <c r="O770" t="inlineStr">
        <is>
          <t>In House Natuf</t>
        </is>
      </c>
      <c r="P770" t="inlineStr">
        <is>
          <t>Facebook</t>
        </is>
      </c>
      <c r="Q770" t="inlineStr">
        <is>
          <t>Vikas Pathak</t>
        </is>
      </c>
      <c r="R770" t="inlineStr">
        <is>
          <t>Anish kaundal</t>
        </is>
      </c>
      <c r="S770" t="inlineStr">
        <is>
          <t>Not Interested</t>
        </is>
      </c>
      <c r="T770" t="inlineStr">
        <is>
          <t>Gadag</t>
        </is>
      </c>
      <c r="U770" t="inlineStr">
        <is>
          <t xml:space="preserve"> </t>
        </is>
      </c>
      <c r="V770" t="n">
        <v>4</v>
      </c>
      <c r="W770" t="n">
        <v>2</v>
      </c>
      <c r="X770" t="inlineStr">
        <is>
          <t>XXXXXX5947</t>
        </is>
      </c>
      <c r="Y770" s="72" t="n">
        <v>46326.52037037037</v>
      </c>
    </row>
    <row r="771">
      <c r="A771" s="39" t="inlineStr">
        <is>
          <t>6adc44bdedd40c3ea36d55e7</t>
        </is>
      </c>
      <c r="B771" s="72" t="n">
        <v>46319.46542824074</v>
      </c>
      <c r="C771" s="70" t="n">
        <v>46319</v>
      </c>
      <c r="D771" t="inlineStr">
        <is>
          <t>2026-10</t>
        </is>
      </c>
      <c r="E771" t="inlineStr">
        <is>
          <t>Wk of 2026-10-19</t>
        </is>
      </c>
      <c r="F771" t="inlineStr">
        <is>
          <t>Attempt 2</t>
        </is>
      </c>
      <c r="G771" s="39" t="str">
        <f>IF(ISNUMBER(MATCH(F771,QualityStatuses,0)),"Quality Lead","Non-Quality Lead")</f>
        <v>Non-Quality Lead</v>
      </c>
      <c r="H771" s="39" t="str">
        <f>IFERROR(INDEX(CampTypes,MATCH(I771,CampList,0)),"Unattributed")</f>
        <v>New</v>
      </c>
      <c r="I771" t="inlineStr">
        <is>
          <t>ABO | Natuf | Leads | Unit Franchise | India | Oct26 | V1</t>
        </is>
      </c>
      <c r="J771" t="inlineStr">
        <is>
          <t>ABO | Natuf | Leads | Unit Franchise | India | Oct26 | V1</t>
        </is>
      </c>
      <c r="K771" t="inlineStr">
        <is>
          <t>Direct (campaign tagged in CRM)</t>
        </is>
      </c>
      <c r="L771" t="inlineStr">
        <is>
          <t>Natuf | Business Owners | Tier1 + Growth Cities | Oct26 | V1</t>
        </is>
      </c>
      <c r="M771" t="inlineStr">
        <is>
          <t>Natuf | Business Owners | Tier1 + Growth Cities | Oct26 | V1</t>
        </is>
      </c>
      <c r="N771" t="inlineStr">
        <is>
          <t>Natuf | Reel | Brand Ambassador | Heard Of Owning A Cafe | V1</t>
        </is>
      </c>
      <c r="O771" t="inlineStr">
        <is>
          <t>In House Natuf</t>
        </is>
      </c>
      <c r="P771" t="inlineStr">
        <is>
          <t>Facebook</t>
        </is>
      </c>
      <c r="Q771" t="inlineStr">
        <is>
          <t>Tejaswini Tarigopula</t>
        </is>
      </c>
      <c r="R771" t="inlineStr">
        <is>
          <t>Rauth Sanketh</t>
        </is>
      </c>
      <c r="S771" t="inlineStr">
        <is>
          <t>-</t>
        </is>
      </c>
      <c r="T771" t="inlineStr">
        <is>
          <t>Chennai</t>
        </is>
      </c>
      <c r="U771" t="inlineStr">
        <is>
          <t xml:space="preserve"> </t>
        </is>
      </c>
      <c r="V771" t="n">
        <v>2</v>
      </c>
      <c r="W771" t="n">
        <v>0</v>
      </c>
      <c r="X771" t="inlineStr">
        <is>
          <t>XXXXXX3173</t>
        </is>
      </c>
      <c r="Y771" s="72" t="n">
        <v>46326.52037037037</v>
      </c>
    </row>
    <row r="772">
      <c r="A772" s="39" t="inlineStr">
        <is>
          <t>6adc4052ce9382cf14d0849c</t>
        </is>
      </c>
      <c r="B772" s="72" t="n">
        <v>46319.45233796296</v>
      </c>
      <c r="C772" s="70" t="n">
        <v>46319</v>
      </c>
      <c r="D772" t="inlineStr">
        <is>
          <t>2026-10</t>
        </is>
      </c>
      <c r="E772" t="inlineStr">
        <is>
          <t>Wk of 2026-10-19</t>
        </is>
      </c>
      <c r="F772" t="inlineStr">
        <is>
          <t>Connected</t>
        </is>
      </c>
      <c r="G772" s="39" t="str">
        <f>IF(ISNUMBER(MATCH(F772,QualityStatuses,0)),"Quality Lead","Non-Quality Lead")</f>
        <v>Non-Quality Lead</v>
      </c>
      <c r="H772" s="39" t="str">
        <f>IFERROR(INDEX(CampTypes,MATCH(I772,CampList,0)),"Unattributed")</f>
        <v>New</v>
      </c>
      <c r="I772" t="inlineStr">
        <is>
          <t>ABO | Natuf | Leads | Unit Franchise | India | Oct26 | V1</t>
        </is>
      </c>
      <c r="J772" t="inlineStr">
        <is>
          <t>ABO | Natuf | Leads | Unit Franchise | India | Oct26 | V1</t>
        </is>
      </c>
      <c r="K772" t="inlineStr">
        <is>
          <t>Direct (campaign tagged in CRM)</t>
        </is>
      </c>
      <c r="L772" t="inlineStr">
        <is>
          <t>Natuf | LAL 1% | India | Jul26 | V1</t>
        </is>
      </c>
      <c r="M772" t="inlineStr">
        <is>
          <t>Natuf | LAL 1% | India | Jul26 | V1</t>
        </is>
      </c>
      <c r="N772" t="inlineStr">
        <is>
          <t>Natuf | Reel | Brand Ambassador | Heard Of Owning A Cafe | V1</t>
        </is>
      </c>
      <c r="O772" t="inlineStr">
        <is>
          <t>In House Natuf</t>
        </is>
      </c>
      <c r="P772" t="inlineStr">
        <is>
          <t>Facebook</t>
        </is>
      </c>
      <c r="Q772" t="inlineStr">
        <is>
          <t>Omkar Navge</t>
        </is>
      </c>
      <c r="R772" t="inlineStr">
        <is>
          <t>Somya</t>
        </is>
      </c>
      <c r="S772" t="inlineStr">
        <is>
          <t>-</t>
        </is>
      </c>
      <c r="T772" t="inlineStr">
        <is>
          <t>Jammu City</t>
        </is>
      </c>
      <c r="U772" t="inlineStr">
        <is>
          <t xml:space="preserve"> </t>
        </is>
      </c>
      <c r="V772" t="n">
        <v>1</v>
      </c>
      <c r="W772" t="n">
        <v>1</v>
      </c>
      <c r="X772" t="inlineStr">
        <is>
          <t>XXXXXX3882</t>
        </is>
      </c>
      <c r="Y772" s="72" t="n">
        <v>46326.52037037037</v>
      </c>
    </row>
    <row r="773">
      <c r="A773" s="39" t="inlineStr">
        <is>
          <t>6adc3f1d09972db1450f2f15</t>
        </is>
      </c>
      <c r="B773" s="72" t="n">
        <v>46319.44876157407</v>
      </c>
      <c r="C773" s="70" t="n">
        <v>46319</v>
      </c>
      <c r="D773" t="inlineStr">
        <is>
          <t>2026-10</t>
        </is>
      </c>
      <c r="E773" t="inlineStr">
        <is>
          <t>Wk of 2026-10-19</t>
        </is>
      </c>
      <c r="F773" t="inlineStr">
        <is>
          <t>Lost</t>
        </is>
      </c>
      <c r="G773" s="39" t="str">
        <f>IF(ISNUMBER(MATCH(F773,QualityStatuses,0)),"Quality Lead","Non-Quality Lead")</f>
        <v>Non-Quality Lead</v>
      </c>
      <c r="H773" s="39" t="str">
        <f>IFERROR(INDEX(CampTypes,MATCH(I773,CampList,0)),"Unattributed")</f>
        <v>New</v>
      </c>
      <c r="I773" t="inlineStr">
        <is>
          <t>ABO | Natuf | Leads | Master Franchise | India | Oct26 | V1</t>
        </is>
      </c>
      <c r="J773" t="inlineStr">
        <is>
          <t>ABO | Natuf | Leads | Master Franchise | India | Oct26 | V1</t>
        </is>
      </c>
      <c r="K773" t="inlineStr">
        <is>
          <t>Direct (campaign tagged in CRM)</t>
        </is>
      </c>
      <c r="L773" t="inlineStr">
        <is>
          <t>Natuf | Investors | Tier1 + Growth Cities | Oct26 | V1</t>
        </is>
      </c>
      <c r="M773" t="inlineStr">
        <is>
          <t>Natuf | Investors | Tier1 + Growth Cities | Oct26 | V1</t>
        </is>
      </c>
      <c r="N773" t="inlineStr">
        <is>
          <t>Natuf | Static | Become A Levantine Food | V1</t>
        </is>
      </c>
      <c r="O773" t="inlineStr">
        <is>
          <t>Natuf_MF</t>
        </is>
      </c>
      <c r="P773" t="inlineStr">
        <is>
          <t>Facebook</t>
        </is>
      </c>
      <c r="Q773" t="inlineStr">
        <is>
          <t>Tejaswini Tarigopula</t>
        </is>
      </c>
      <c r="R773" t="inlineStr">
        <is>
          <t>Rima Paul</t>
        </is>
      </c>
      <c r="S773" t="inlineStr">
        <is>
          <t>Not Interested</t>
        </is>
      </c>
      <c r="T773" t="inlineStr">
        <is>
          <t>डिजिटल क्रिएटर</t>
        </is>
      </c>
      <c r="U773" t="inlineStr">
        <is>
          <t xml:space="preserve"> </t>
        </is>
      </c>
      <c r="V773" t="n">
        <v>1</v>
      </c>
      <c r="W773" t="n">
        <v>1</v>
      </c>
      <c r="X773" t="inlineStr">
        <is>
          <t>XXXXXX2644</t>
        </is>
      </c>
      <c r="Y773" s="72" t="n">
        <v>46326.52037037037</v>
      </c>
    </row>
    <row r="774">
      <c r="A774" s="39" t="inlineStr">
        <is>
          <t>6adc3c01fe2d1df20df4edcc</t>
        </is>
      </c>
      <c r="B774" s="72" t="n">
        <v>46319.43954861111</v>
      </c>
      <c r="C774" s="70" t="n">
        <v>46319</v>
      </c>
      <c r="D774" t="inlineStr">
        <is>
          <t>2026-10</t>
        </is>
      </c>
      <c r="E774" t="inlineStr">
        <is>
          <t>Wk of 2026-10-19</t>
        </is>
      </c>
      <c r="F774" t="inlineStr">
        <is>
          <t>Details Shared</t>
        </is>
      </c>
      <c r="G774" s="39" t="str">
        <f>IF(ISNUMBER(MATCH(F774,QualityStatuses,0)),"Quality Lead","Non-Quality Lead")</f>
        <v>Quality Lead</v>
      </c>
      <c r="H774" s="39" t="str">
        <f>IFERROR(INDEX(CampTypes,MATCH(I774,CampList,0)),"Unattributed")</f>
        <v>New</v>
      </c>
      <c r="I774" t="inlineStr">
        <is>
          <t>ABO | Natuf | Leads | Unit Franchise | India | Oct26 | V1</t>
        </is>
      </c>
      <c r="J774" t="inlineStr">
        <is>
          <t>ABO | Natuf | Leads | Unit Franchise | India | Oct26 | V1</t>
        </is>
      </c>
      <c r="K774" t="inlineStr">
        <is>
          <t>Direct (campaign tagged in CRM)</t>
        </is>
      </c>
      <c r="L774" t="inlineStr">
        <is>
          <t>Natuf | Investors | Tier1 + Growth Cities | Oct26 | V1</t>
        </is>
      </c>
      <c r="M774" t="inlineStr">
        <is>
          <t>Natuf | Investors | Tier1 + Growth Cities | Oct26 | V1</t>
        </is>
      </c>
      <c r="N774" t="inlineStr">
        <is>
          <t>Natuf | Reel | Brand Ambassador | Heard Of Owning A Cafe | V1</t>
        </is>
      </c>
      <c r="O774" t="inlineStr">
        <is>
          <t>In House Natuf</t>
        </is>
      </c>
      <c r="P774" t="inlineStr">
        <is>
          <t>Facebook</t>
        </is>
      </c>
      <c r="Q774" t="inlineStr">
        <is>
          <t>Omkar Navge</t>
        </is>
      </c>
      <c r="R774" t="inlineStr">
        <is>
          <t>Jasmine</t>
        </is>
      </c>
      <c r="S774" t="inlineStr">
        <is>
          <t>-</t>
        </is>
      </c>
      <c r="T774" t="inlineStr">
        <is>
          <t>Udupi</t>
        </is>
      </c>
      <c r="U774" t="inlineStr">
        <is>
          <t xml:space="preserve"> </t>
        </is>
      </c>
      <c r="V774" t="n">
        <v>2</v>
      </c>
      <c r="W774" t="n">
        <v>1</v>
      </c>
      <c r="X774" t="inlineStr">
        <is>
          <t>XXXXXX7705</t>
        </is>
      </c>
      <c r="Y774" s="72" t="n">
        <v>46326.52037037037</v>
      </c>
    </row>
    <row r="775">
      <c r="A775" s="39" t="inlineStr">
        <is>
          <t>6adc3ba3af106e862d09ee4b</t>
        </is>
      </c>
      <c r="B775" s="72" t="n">
        <v>46319.43846064815</v>
      </c>
      <c r="C775" s="70" t="n">
        <v>46319</v>
      </c>
      <c r="D775" t="inlineStr">
        <is>
          <t>2026-10</t>
        </is>
      </c>
      <c r="E775" t="inlineStr">
        <is>
          <t>Wk of 2026-10-19</t>
        </is>
      </c>
      <c r="F775" t="inlineStr">
        <is>
          <t>Connected</t>
        </is>
      </c>
      <c r="G775" s="39" t="str">
        <f>IF(ISNUMBER(MATCH(F775,QualityStatuses,0)),"Quality Lead","Non-Quality Lead")</f>
        <v>Non-Quality Lead</v>
      </c>
      <c r="H775" s="39" t="str">
        <f>IFERROR(INDEX(CampTypes,MATCH(I775,CampList,0)),"Unattributed")</f>
        <v>Old</v>
      </c>
      <c r="I775" t="inlineStr">
        <is>
          <t>natuf_Kiosk_14072026_Hindi</t>
        </is>
      </c>
      <c r="J775" t="inlineStr">
        <is>
          <t>natuf_Kiosk_14072026_Hindi</t>
        </is>
      </c>
      <c r="K775" t="inlineStr">
        <is>
          <t>Direct (campaign tagged in CRM)</t>
        </is>
      </c>
      <c r="L775" t="inlineStr">
        <is>
          <t>natuf_Kiosk_09102026</t>
        </is>
      </c>
      <c r="M775" t="inlineStr">
        <is>
          <t>natuf_Kiosk_09102026</t>
        </is>
      </c>
      <c r="N775" t="inlineStr">
        <is>
          <t>natuf_Kiosk_14072026_ad set_ad1</t>
        </is>
      </c>
      <c r="O775" t="inlineStr">
        <is>
          <t>Natuf</t>
        </is>
      </c>
      <c r="P775" t="inlineStr">
        <is>
          <t>Facebook</t>
        </is>
      </c>
      <c r="Q775" t="inlineStr">
        <is>
          <t>Tejaswini Tarigopula</t>
        </is>
      </c>
      <c r="R775" t="inlineStr">
        <is>
          <t>Prabhudatta Pattanaik</t>
        </is>
      </c>
      <c r="S775" t="inlineStr">
        <is>
          <t>-</t>
        </is>
      </c>
      <c r="T775" t="inlineStr">
        <is>
          <t>Ahmedabad</t>
        </is>
      </c>
      <c r="U775" t="inlineStr">
        <is>
          <t xml:space="preserve"> </t>
        </is>
      </c>
      <c r="V775" t="n">
        <v>1</v>
      </c>
      <c r="W775" t="n">
        <v>0</v>
      </c>
      <c r="X775" t="inlineStr">
        <is>
          <t>XXXXXX3008</t>
        </is>
      </c>
      <c r="Y775" s="72" t="n">
        <v>46326.52037037037</v>
      </c>
    </row>
    <row r="776">
      <c r="A776" s="39" t="inlineStr">
        <is>
          <t>6adc3a607b17344b95c6b8c4</t>
        </is>
      </c>
      <c r="B776" s="72" t="n">
        <v>46319.43472222222</v>
      </c>
      <c r="C776" s="70" t="n">
        <v>46319</v>
      </c>
      <c r="D776" t="inlineStr">
        <is>
          <t>2026-10</t>
        </is>
      </c>
      <c r="E776" t="inlineStr">
        <is>
          <t>Wk of 2026-10-19</t>
        </is>
      </c>
      <c r="F776" t="inlineStr">
        <is>
          <t>Details Shared</t>
        </is>
      </c>
      <c r="G776" s="39" t="str">
        <f>IF(ISNUMBER(MATCH(F776,QualityStatuses,0)),"Quality Lead","Non-Quality Lead")</f>
        <v>Quality Lead</v>
      </c>
      <c r="H776" s="39" t="str">
        <f>IFERROR(INDEX(CampTypes,MATCH(I776,CampList,0)),"Unattributed")</f>
        <v>Old</v>
      </c>
      <c r="I776" t="inlineStr">
        <is>
          <t>E_Natuf_Generic_13082026</t>
        </is>
      </c>
      <c r="J776" t="inlineStr">
        <is>
          <t>E_Natuf_Generic_13082026</t>
        </is>
      </c>
      <c r="K776" t="inlineStr">
        <is>
          <t>Direct (campaign tagged in CRM)</t>
        </is>
      </c>
      <c r="L776" t="inlineStr">
        <is>
          <t>E_Natuf_Generic_13082026_Adset1</t>
        </is>
      </c>
      <c r="M776" t="inlineStr">
        <is>
          <t>E_Natuf_Generic_13082026_Adset1</t>
        </is>
      </c>
      <c r="N776" t="inlineStr">
        <is>
          <t>E_Natuf_Generic_13082026_Adset1_Ad1</t>
        </is>
      </c>
      <c r="O776" t="inlineStr">
        <is>
          <t>Natuf</t>
        </is>
      </c>
      <c r="P776" t="inlineStr">
        <is>
          <t>Facebook</t>
        </is>
      </c>
      <c r="Q776" t="inlineStr">
        <is>
          <t>Omkar Navge</t>
        </is>
      </c>
      <c r="R776" t="inlineStr">
        <is>
          <t>Somya</t>
        </is>
      </c>
      <c r="S776" t="inlineStr">
        <is>
          <t>-</t>
        </is>
      </c>
      <c r="T776" t="inlineStr">
        <is>
          <t>Kolkata / london</t>
        </is>
      </c>
      <c r="U776" t="inlineStr">
        <is>
          <t xml:space="preserve"> </t>
        </is>
      </c>
      <c r="V776" t="n">
        <v>1</v>
      </c>
      <c r="W776" t="n">
        <v>1</v>
      </c>
      <c r="X776" t="inlineStr">
        <is>
          <t>XXXXXX9309</t>
        </is>
      </c>
      <c r="Y776" s="72" t="n">
        <v>46326.52037037037</v>
      </c>
    </row>
    <row r="777">
      <c r="A777" s="39" t="inlineStr">
        <is>
          <t>6adc3a29fdb404bbf411cddd</t>
        </is>
      </c>
      <c r="B777" s="72" t="n">
        <v>46319.43408564815</v>
      </c>
      <c r="C777" s="70" t="n">
        <v>46319</v>
      </c>
      <c r="D777" t="inlineStr">
        <is>
          <t>2026-10</t>
        </is>
      </c>
      <c r="E777" t="inlineStr">
        <is>
          <t>Wk of 2026-10-19</t>
        </is>
      </c>
      <c r="F777" t="inlineStr">
        <is>
          <t>Connected</t>
        </is>
      </c>
      <c r="G777" s="39" t="str">
        <f>IF(ISNUMBER(MATCH(F777,QualityStatuses,0)),"Quality Lead","Non-Quality Lead")</f>
        <v>Non-Quality Lead</v>
      </c>
      <c r="H777" s="39" t="str">
        <f>IFERROR(INDEX(CampTypes,MATCH(I777,CampList,0)),"Unattributed")</f>
        <v>New</v>
      </c>
      <c r="I777" t="inlineStr">
        <is>
          <t>ABO | Natuf | Leads | Unit Franchise | India | Oct26 | V1</t>
        </is>
      </c>
      <c r="J777" t="inlineStr">
        <is>
          <t>ABO | Natuf | Leads | Unit Franchise | India | Oct26 | V1</t>
        </is>
      </c>
      <c r="K777" t="inlineStr">
        <is>
          <t>Direct (campaign tagged in CRM)</t>
        </is>
      </c>
      <c r="L777" t="inlineStr">
        <is>
          <t>Natuf | Business Owners | Tier1 + Growth Cities | Oct26 | V1</t>
        </is>
      </c>
      <c r="M777" t="inlineStr">
        <is>
          <t>Natuf | Business Owners | Tier1 + Growth Cities | Oct26 | V1</t>
        </is>
      </c>
      <c r="N777" t="inlineStr">
        <is>
          <t>Natuf | Reel | Brand Ambassador | Heard Of Owning A Cafe | V1</t>
        </is>
      </c>
      <c r="O777" t="inlineStr">
        <is>
          <t>In House Natuf</t>
        </is>
      </c>
      <c r="P777" t="inlineStr">
        <is>
          <t>Facebook</t>
        </is>
      </c>
      <c r="Q777" t="inlineStr">
        <is>
          <t>Tejaswini Tarigopula</t>
        </is>
      </c>
      <c r="R777" t="inlineStr">
        <is>
          <t>Shivani Sharma</t>
        </is>
      </c>
      <c r="S777" t="inlineStr">
        <is>
          <t>-</t>
        </is>
      </c>
      <c r="T777" t="inlineStr">
        <is>
          <t>Bengaluru</t>
        </is>
      </c>
      <c r="U777" t="inlineStr">
        <is>
          <t xml:space="preserve"> </t>
        </is>
      </c>
      <c r="V777" t="n">
        <v>3</v>
      </c>
      <c r="W777" t="n">
        <v>2</v>
      </c>
      <c r="X777" t="inlineStr">
        <is>
          <t>XXXXXX9666</t>
        </is>
      </c>
      <c r="Y777" s="72" t="n">
        <v>46326.52037037037</v>
      </c>
    </row>
    <row r="778">
      <c r="A778" s="39" t="inlineStr">
        <is>
          <t>6adc39bcfafdbd7c8e5fad62</t>
        </is>
      </c>
      <c r="B778" s="72" t="n">
        <v>46319.43282407407</v>
      </c>
      <c r="C778" s="70" t="n">
        <v>46319</v>
      </c>
      <c r="D778" t="inlineStr">
        <is>
          <t>2026-10</t>
        </is>
      </c>
      <c r="E778" t="inlineStr">
        <is>
          <t>Wk of 2026-10-19</t>
        </is>
      </c>
      <c r="F778" t="inlineStr">
        <is>
          <t>Attempt 1</t>
        </is>
      </c>
      <c r="G778" s="39" t="str">
        <f>IF(ISNUMBER(MATCH(F778,QualityStatuses,0)),"Quality Lead","Non-Quality Lead")</f>
        <v>Non-Quality Lead</v>
      </c>
      <c r="H778" s="39" t="str">
        <f>IFERROR(INDEX(CampTypes,MATCH(I778,CampList,0)),"Unattributed")</f>
        <v>Old</v>
      </c>
      <c r="I778" t="inlineStr">
        <is>
          <t>natuf_Kiosk_14072026_Hindi</t>
        </is>
      </c>
      <c r="J778" t="inlineStr">
        <is>
          <t>natuf_Kiosk_14072026_Hindi</t>
        </is>
      </c>
      <c r="K778" t="inlineStr">
        <is>
          <t>Direct (campaign tagged in CRM)</t>
        </is>
      </c>
      <c r="L778" t="inlineStr">
        <is>
          <t>natuf_Kiosk_09102026</t>
        </is>
      </c>
      <c r="M778" t="inlineStr">
        <is>
          <t>natuf_Kiosk_09102026</t>
        </is>
      </c>
      <c r="N778" t="inlineStr">
        <is>
          <t>natuf_Kiosk_14072026_ad set_ad1</t>
        </is>
      </c>
      <c r="O778" t="inlineStr">
        <is>
          <t>Natuf</t>
        </is>
      </c>
      <c r="P778" t="inlineStr">
        <is>
          <t>Facebook</t>
        </is>
      </c>
      <c r="Q778" t="inlineStr">
        <is>
          <t>Omkar Navge</t>
        </is>
      </c>
      <c r="R778" t="inlineStr">
        <is>
          <t>Jasmine</t>
        </is>
      </c>
      <c r="S778" t="inlineStr">
        <is>
          <t>-</t>
        </is>
      </c>
      <c r="T778" t="inlineStr">
        <is>
          <t>Anand kheda</t>
        </is>
      </c>
      <c r="U778" t="inlineStr">
        <is>
          <t xml:space="preserve"> </t>
        </is>
      </c>
      <c r="V778" t="n">
        <v>1</v>
      </c>
      <c r="W778" t="n">
        <v>0</v>
      </c>
      <c r="X778" t="inlineStr">
        <is>
          <t>XXXXXX8815</t>
        </is>
      </c>
      <c r="Y778" s="72" t="n">
        <v>46326.52037037037</v>
      </c>
    </row>
    <row r="779">
      <c r="A779" s="39" t="inlineStr">
        <is>
          <t>6adc396576e44e8a43ed7b4e</t>
        </is>
      </c>
      <c r="B779" s="72" t="n">
        <v>46319.43181712963</v>
      </c>
      <c r="C779" s="70" t="n">
        <v>46319</v>
      </c>
      <c r="D779" t="inlineStr">
        <is>
          <t>2026-10</t>
        </is>
      </c>
      <c r="E779" t="inlineStr">
        <is>
          <t>Wk of 2026-10-19</t>
        </is>
      </c>
      <c r="F779" t="inlineStr">
        <is>
          <t>Attempt 1</t>
        </is>
      </c>
      <c r="G779" s="39" t="str">
        <f>IF(ISNUMBER(MATCH(F779,QualityStatuses,0)),"Quality Lead","Non-Quality Lead")</f>
        <v>Non-Quality Lead</v>
      </c>
      <c r="H779" s="39" t="str">
        <f>IFERROR(INDEX(CampTypes,MATCH(I779,CampList,0)),"Unattributed")</f>
        <v>New</v>
      </c>
      <c r="I779" t="inlineStr">
        <is>
          <t>ABO | Natuf | Leads | Unit Franchise | India | Oct26 | V1</t>
        </is>
      </c>
      <c r="J779" t="inlineStr">
        <is>
          <t>ABO | Natuf | Leads | Unit Franchise | India | Oct26 | V1</t>
        </is>
      </c>
      <c r="K779" t="inlineStr">
        <is>
          <t>Direct (campaign tagged in CRM)</t>
        </is>
      </c>
      <c r="L779" t="inlineStr">
        <is>
          <t>Natuf | Investors | Tier1 + Growth Cities | Oct26 | V1</t>
        </is>
      </c>
      <c r="M779" t="inlineStr">
        <is>
          <t>Natuf | Investors | Tier1 + Growth Cities | Oct26 | V1</t>
        </is>
      </c>
      <c r="N779" t="inlineStr">
        <is>
          <t>Natuf | Reel | Brand Ambassador | Heard Of Owning A Cafe | V1</t>
        </is>
      </c>
      <c r="O779" t="inlineStr">
        <is>
          <t>In House Natuf</t>
        </is>
      </c>
      <c r="P779" t="inlineStr">
        <is>
          <t>Facebook</t>
        </is>
      </c>
      <c r="Q779" t="inlineStr">
        <is>
          <t>Tejaswini Tarigopula</t>
        </is>
      </c>
      <c r="R779" t="inlineStr">
        <is>
          <t>Shivamani</t>
        </is>
      </c>
      <c r="S779" t="inlineStr">
        <is>
          <t>-</t>
        </is>
      </c>
      <c r="T779" t="inlineStr">
        <is>
          <t>Visnagar</t>
        </is>
      </c>
      <c r="U779" t="inlineStr">
        <is>
          <t xml:space="preserve"> </t>
        </is>
      </c>
      <c r="V779" t="n">
        <v>1</v>
      </c>
      <c r="W779" t="n">
        <v>0</v>
      </c>
      <c r="X779" t="inlineStr">
        <is>
          <t>XXXXXX4429</t>
        </is>
      </c>
      <c r="Y779" s="72" t="n">
        <v>46326.52037037037</v>
      </c>
    </row>
    <row r="780">
      <c r="A780" s="39" t="inlineStr">
        <is>
          <t>6adc37a45f9e682c24b8059d</t>
        </is>
      </c>
      <c r="B780" s="72" t="n">
        <v>46319.42662037037</v>
      </c>
      <c r="C780" s="70" t="n">
        <v>46319</v>
      </c>
      <c r="D780" t="inlineStr">
        <is>
          <t>2026-10</t>
        </is>
      </c>
      <c r="E780" t="inlineStr">
        <is>
          <t>Wk of 2026-10-19</t>
        </is>
      </c>
      <c r="F780" t="inlineStr">
        <is>
          <t>Attempt 1</t>
        </is>
      </c>
      <c r="G780" s="39" t="str">
        <f>IF(ISNUMBER(MATCH(F780,QualityStatuses,0)),"Quality Lead","Non-Quality Lead")</f>
        <v>Non-Quality Lead</v>
      </c>
      <c r="H780" s="39" t="str">
        <f>IFERROR(INDEX(CampTypes,MATCH(I780,CampList,0)),"Unattributed")</f>
        <v>New</v>
      </c>
      <c r="I780" t="inlineStr">
        <is>
          <t>ABO | Natuf | Leads | Unit Franchise | India | Oct26 | V1</t>
        </is>
      </c>
      <c r="J780" t="inlineStr">
        <is>
          <t>ABO | Natuf | Leads | Unit Franchise | India | Oct26 | V1</t>
        </is>
      </c>
      <c r="K780" t="inlineStr">
        <is>
          <t>Direct (campaign tagged in CRM)</t>
        </is>
      </c>
      <c r="L780" t="inlineStr">
        <is>
          <t>Natuf | LAL 1% | India | Jul26 | V1</t>
        </is>
      </c>
      <c r="M780" t="inlineStr">
        <is>
          <t>Natuf | LAL 1% | India | Jul26 | V1</t>
        </is>
      </c>
      <c r="N780" t="inlineStr">
        <is>
          <t>Natuf | Reel | Brand Ambassador | Heard Of Owning A Cafe | V1</t>
        </is>
      </c>
      <c r="O780" t="inlineStr">
        <is>
          <t>In House Natuf</t>
        </is>
      </c>
      <c r="P780" t="inlineStr">
        <is>
          <t>Facebook</t>
        </is>
      </c>
      <c r="Q780" t="inlineStr">
        <is>
          <t>Omkar Navge</t>
        </is>
      </c>
      <c r="R780" t="inlineStr">
        <is>
          <t>Somya</t>
        </is>
      </c>
      <c r="S780" t="inlineStr">
        <is>
          <t>-</t>
        </is>
      </c>
      <c r="T780" t="inlineStr">
        <is>
          <t>Jalandhar</t>
        </is>
      </c>
      <c r="U780" t="inlineStr">
        <is>
          <t xml:space="preserve"> </t>
        </is>
      </c>
      <c r="V780" t="n">
        <v>1</v>
      </c>
      <c r="W780" t="n">
        <v>0</v>
      </c>
      <c r="X780" t="inlineStr">
        <is>
          <t>XXXXXX5145</t>
        </is>
      </c>
      <c r="Y780" s="72" t="n">
        <v>46326.52037037037</v>
      </c>
    </row>
    <row r="781">
      <c r="A781" s="39" t="inlineStr">
        <is>
          <t>6adc3570aec5beec30c4f053</t>
        </is>
      </c>
      <c r="B781" s="72" t="n">
        <v>46319.42009259259</v>
      </c>
      <c r="C781" s="70" t="n">
        <v>46319</v>
      </c>
      <c r="D781" t="inlineStr">
        <is>
          <t>2026-10</t>
        </is>
      </c>
      <c r="E781" t="inlineStr">
        <is>
          <t>Wk of 2026-10-19</t>
        </is>
      </c>
      <c r="F781" t="inlineStr">
        <is>
          <t>Meeting Conducted</t>
        </is>
      </c>
      <c r="G781" s="39" t="str">
        <f>IF(ISNUMBER(MATCH(F781,QualityStatuses,0)),"Quality Lead","Non-Quality Lead")</f>
        <v>Quality Lead</v>
      </c>
      <c r="H781" s="39" t="str">
        <f>IFERROR(INDEX(CampTypes,MATCH(I781,CampList,0)),"Unattributed")</f>
        <v>New</v>
      </c>
      <c r="I781" t="inlineStr">
        <is>
          <t>ABO | Natuf | Leads | Unit Franchise | India | Oct26 | V1</t>
        </is>
      </c>
      <c r="J781" t="inlineStr">
        <is>
          <t>ABO | Natuf | Leads | Unit Franchise | India | Oct26 | V1</t>
        </is>
      </c>
      <c r="K781" t="inlineStr">
        <is>
          <t>Direct (campaign tagged in CRM)</t>
        </is>
      </c>
      <c r="L781" t="inlineStr">
        <is>
          <t>Natuf | LAL 1% | India | Jul26 | V1</t>
        </is>
      </c>
      <c r="M781" t="inlineStr">
        <is>
          <t>Natuf | LAL 1% | India | Jul26 | V1</t>
        </is>
      </c>
      <c r="N781" t="inlineStr">
        <is>
          <t>Natuf | Reel | Brand Ambassador | Heard Of Owning A Cafe | V1</t>
        </is>
      </c>
      <c r="O781" t="inlineStr">
        <is>
          <t>In House Natuf</t>
        </is>
      </c>
      <c r="P781" t="inlineStr">
        <is>
          <t>Facebook</t>
        </is>
      </c>
      <c r="Q781" t="inlineStr">
        <is>
          <t>Tejaswini Tarigopula</t>
        </is>
      </c>
      <c r="R781" t="inlineStr">
        <is>
          <t>Sai Charan</t>
        </is>
      </c>
      <c r="S781" t="inlineStr">
        <is>
          <t>-</t>
        </is>
      </c>
      <c r="T781" t="inlineStr">
        <is>
          <t>Kolkata</t>
        </is>
      </c>
      <c r="U781" t="inlineStr">
        <is>
          <t xml:space="preserve"> </t>
        </is>
      </c>
      <c r="V781" t="n">
        <v>2</v>
      </c>
      <c r="W781" t="n">
        <v>1</v>
      </c>
      <c r="X781" t="inlineStr">
        <is>
          <t>XXXXXX1245</t>
        </is>
      </c>
      <c r="Y781" s="72" t="n">
        <v>46326.52037037037</v>
      </c>
    </row>
    <row r="782">
      <c r="A782" s="39" t="inlineStr">
        <is>
          <t>6adc3410632f84a63312928e</t>
        </is>
      </c>
      <c r="B782" s="72" t="n">
        <v>46319.41601851852</v>
      </c>
      <c r="C782" s="70" t="n">
        <v>46319</v>
      </c>
      <c r="D782" t="inlineStr">
        <is>
          <t>2026-10</t>
        </is>
      </c>
      <c r="E782" t="inlineStr">
        <is>
          <t>Wk of 2026-10-19</t>
        </is>
      </c>
      <c r="F782" t="inlineStr">
        <is>
          <t>Attempt 1</t>
        </is>
      </c>
      <c r="G782" s="39" t="str">
        <f>IF(ISNUMBER(MATCH(F782,QualityStatuses,0)),"Quality Lead","Non-Quality Lead")</f>
        <v>Non-Quality Lead</v>
      </c>
      <c r="H782" s="39" t="str">
        <f>IFERROR(INDEX(CampTypes,MATCH(I782,CampList,0)),"Unattributed")</f>
        <v>Old</v>
      </c>
      <c r="I782" t="inlineStr">
        <is>
          <t>natuf_Kiosk_14072026_Hindi</t>
        </is>
      </c>
      <c r="J782" t="inlineStr">
        <is>
          <t>natuf_Kiosk_14072026_Hindi</t>
        </is>
      </c>
      <c r="K782" t="inlineStr">
        <is>
          <t>Direct (campaign tagged in CRM)</t>
        </is>
      </c>
      <c r="L782" t="inlineStr">
        <is>
          <t>natuf_Kiosk_09102026</t>
        </is>
      </c>
      <c r="M782" t="inlineStr">
        <is>
          <t>natuf_Kiosk_09102026</t>
        </is>
      </c>
      <c r="N782" t="inlineStr">
        <is>
          <t>natuf_Kiosk_14072026_ad set_ad1</t>
        </is>
      </c>
      <c r="O782" t="inlineStr">
        <is>
          <t>Natuf</t>
        </is>
      </c>
      <c r="P782" t="inlineStr">
        <is>
          <t>Facebook</t>
        </is>
      </c>
      <c r="Q782" t="inlineStr">
        <is>
          <t>Tejaswini Tarigopula</t>
        </is>
      </c>
      <c r="R782" t="inlineStr">
        <is>
          <t>Shivani Sharma</t>
        </is>
      </c>
      <c r="S782" t="inlineStr">
        <is>
          <t>-</t>
        </is>
      </c>
      <c r="T782" t="inlineStr">
        <is>
          <t>Vapi</t>
        </is>
      </c>
      <c r="U782" t="inlineStr">
        <is>
          <t xml:space="preserve"> </t>
        </is>
      </c>
      <c r="V782" t="n">
        <v>1</v>
      </c>
      <c r="W782" t="n">
        <v>1</v>
      </c>
      <c r="X782" t="inlineStr">
        <is>
          <t>XXXXXX2111</t>
        </is>
      </c>
      <c r="Y782" s="72" t="n">
        <v>46326.52037037037</v>
      </c>
    </row>
    <row r="783">
      <c r="A783" s="39" t="inlineStr">
        <is>
          <t>6adc3286cbc7d67f3c1f5554</t>
        </is>
      </c>
      <c r="B783" s="72" t="n">
        <v>46319.41145833334</v>
      </c>
      <c r="C783" s="70" t="n">
        <v>46319</v>
      </c>
      <c r="D783" t="inlineStr">
        <is>
          <t>2026-10</t>
        </is>
      </c>
      <c r="E783" t="inlineStr">
        <is>
          <t>Wk of 2026-10-19</t>
        </is>
      </c>
      <c r="F783" t="inlineStr">
        <is>
          <t>Details Shared</t>
        </is>
      </c>
      <c r="G783" s="39" t="str">
        <f>IF(ISNUMBER(MATCH(F783,QualityStatuses,0)),"Quality Lead","Non-Quality Lead")</f>
        <v>Quality Lead</v>
      </c>
      <c r="H783" s="39" t="str">
        <f>IFERROR(INDEX(CampTypes,MATCH(I783,CampList,0)),"Unattributed")</f>
        <v>New</v>
      </c>
      <c r="I783" t="inlineStr">
        <is>
          <t>ABO | Natuf | Leads | Unit Franchise | India | Oct26 | V1</t>
        </is>
      </c>
      <c r="J783" t="inlineStr">
        <is>
          <t>ABO | Natuf | Leads | Unit Franchise | India | Oct26 | V1</t>
        </is>
      </c>
      <c r="K783" t="inlineStr">
        <is>
          <t>Direct (campaign tagged in CRM)</t>
        </is>
      </c>
      <c r="L783" t="inlineStr">
        <is>
          <t>Natuf | Broad | Tier1 + Growth Cities | Oct26 | V1</t>
        </is>
      </c>
      <c r="M783" t="inlineStr">
        <is>
          <t>Natuf | Broad | Tier1 + Growth Cities | Oct26 | V1</t>
        </is>
      </c>
      <c r="N783" t="inlineStr">
        <is>
          <t>Natuf | Reel | Brand Ambassador | Heard Of Owning A Cafe | V1</t>
        </is>
      </c>
      <c r="O783" t="inlineStr">
        <is>
          <t>In House Natuf</t>
        </is>
      </c>
      <c r="P783" t="inlineStr">
        <is>
          <t>Facebook</t>
        </is>
      </c>
      <c r="Q783" t="inlineStr">
        <is>
          <t>Omkar Navge</t>
        </is>
      </c>
      <c r="R783" t="inlineStr">
        <is>
          <t>Jasmine</t>
        </is>
      </c>
      <c r="S783" t="inlineStr">
        <is>
          <t>-</t>
        </is>
      </c>
      <c r="T783" t="inlineStr">
        <is>
          <t>Bangalore</t>
        </is>
      </c>
      <c r="U783" t="inlineStr">
        <is>
          <t xml:space="preserve"> </t>
        </is>
      </c>
      <c r="V783" t="n">
        <v>3</v>
      </c>
      <c r="W783" t="n">
        <v>3</v>
      </c>
      <c r="X783" t="inlineStr">
        <is>
          <t>XXXXXX5300</t>
        </is>
      </c>
      <c r="Y783" s="72" t="n">
        <v>46326.53839120371</v>
      </c>
    </row>
    <row r="784">
      <c r="A784" s="39" t="inlineStr">
        <is>
          <t>6adc31fb43fec3118fb788db</t>
        </is>
      </c>
      <c r="B784" s="72" t="n">
        <v>46319.40984953703</v>
      </c>
      <c r="C784" s="70" t="n">
        <v>46319</v>
      </c>
      <c r="D784" t="inlineStr">
        <is>
          <t>2026-10</t>
        </is>
      </c>
      <c r="E784" t="inlineStr">
        <is>
          <t>Wk of 2026-10-19</t>
        </is>
      </c>
      <c r="F784" t="inlineStr">
        <is>
          <t>Lost</t>
        </is>
      </c>
      <c r="G784" s="39" t="str">
        <f>IF(ISNUMBER(MATCH(F784,QualityStatuses,0)),"Quality Lead","Non-Quality Lead")</f>
        <v>Non-Quality Lead</v>
      </c>
      <c r="H784" s="39" t="str">
        <f>IFERROR(INDEX(CampTypes,MATCH(I784,CampList,0)),"Unattributed")</f>
        <v>New</v>
      </c>
      <c r="I784" t="inlineStr">
        <is>
          <t>ABO | Natuf | Leads | Unit Franchise | India | Oct26 | V1</t>
        </is>
      </c>
      <c r="J784" t="inlineStr">
        <is>
          <t>ABO | Natuf | Leads | Unit Franchise | India | Oct26 | V1</t>
        </is>
      </c>
      <c r="K784" t="inlineStr">
        <is>
          <t>Direct (campaign tagged in CRM)</t>
        </is>
      </c>
      <c r="L784" t="inlineStr">
        <is>
          <t>Natuf | LAL 1% | India | Jul26 | V1</t>
        </is>
      </c>
      <c r="M784" t="inlineStr">
        <is>
          <t>Natuf | LAL 1% | India | Jul26 | V1</t>
        </is>
      </c>
      <c r="N784" t="inlineStr">
        <is>
          <t>Natuf | Reel | Brand Ambassador | Heard Of Owning A Cafe | V1</t>
        </is>
      </c>
      <c r="O784" t="inlineStr">
        <is>
          <t>In House Natuf</t>
        </is>
      </c>
      <c r="P784" t="inlineStr">
        <is>
          <t>Facebook</t>
        </is>
      </c>
      <c r="Q784" t="inlineStr">
        <is>
          <t>Tejaswini Tarigopula</t>
        </is>
      </c>
      <c r="R784" t="inlineStr">
        <is>
          <t>Prabhudatta Pattanaik</t>
        </is>
      </c>
      <c r="S784" t="inlineStr">
        <is>
          <t>Looking for different product/service than advertised</t>
        </is>
      </c>
      <c r="T784" t="inlineStr">
        <is>
          <t>Rohtak</t>
        </is>
      </c>
      <c r="U784" t="inlineStr">
        <is>
          <t xml:space="preserve"> </t>
        </is>
      </c>
      <c r="V784" t="n">
        <v>1</v>
      </c>
      <c r="W784" t="n">
        <v>1</v>
      </c>
      <c r="X784" t="inlineStr">
        <is>
          <t>XXXXXX7755</t>
        </is>
      </c>
      <c r="Y784" s="72" t="n">
        <v>46326.52037037037</v>
      </c>
    </row>
    <row r="785">
      <c r="A785" s="39" t="inlineStr">
        <is>
          <t>6adc2d711ed3dafa01940f07</t>
        </is>
      </c>
      <c r="B785" s="72" t="n">
        <v>46319.39640046296</v>
      </c>
      <c r="C785" s="70" t="n">
        <v>46319</v>
      </c>
      <c r="D785" t="inlineStr">
        <is>
          <t>2026-10</t>
        </is>
      </c>
      <c r="E785" t="inlineStr">
        <is>
          <t>Wk of 2026-10-19</t>
        </is>
      </c>
      <c r="F785" t="inlineStr">
        <is>
          <t>Attempt 1</t>
        </is>
      </c>
      <c r="G785" s="39" t="str">
        <f>IF(ISNUMBER(MATCH(F785,QualityStatuses,0)),"Quality Lead","Non-Quality Lead")</f>
        <v>Non-Quality Lead</v>
      </c>
      <c r="H785" s="39" t="str">
        <f>IFERROR(INDEX(CampTypes,MATCH(I785,CampList,0)),"Unattributed")</f>
        <v>New</v>
      </c>
      <c r="I785" t="inlineStr">
        <is>
          <t>ABO | Natuf | Leads | Unit Franchise | India | Oct26 | V1</t>
        </is>
      </c>
      <c r="J785" t="inlineStr">
        <is>
          <t>ABO | Natuf | Leads | Unit Franchise | India | Oct26 | V1</t>
        </is>
      </c>
      <c r="K785" t="inlineStr">
        <is>
          <t>Direct (campaign tagged in CRM)</t>
        </is>
      </c>
      <c r="L785" t="inlineStr">
        <is>
          <t>Natuf | Business Owners | Tier1 + Growth Cities | Oct26 | V1</t>
        </is>
      </c>
      <c r="M785" t="inlineStr">
        <is>
          <t>Natuf | Business Owners | Tier1 + Growth Cities | Oct26 | V1</t>
        </is>
      </c>
      <c r="N785" t="inlineStr">
        <is>
          <t>Natuf | Reel | Brand Ambassador | Heard Of Owning A Cafe | V1</t>
        </is>
      </c>
      <c r="O785" t="inlineStr">
        <is>
          <t>In House Natuf</t>
        </is>
      </c>
      <c r="P785" t="inlineStr">
        <is>
          <t>Facebook</t>
        </is>
      </c>
      <c r="Q785" t="inlineStr">
        <is>
          <t>Omkar Navge</t>
        </is>
      </c>
      <c r="R785" t="inlineStr">
        <is>
          <t>Jasmine</t>
        </is>
      </c>
      <c r="S785" t="inlineStr">
        <is>
          <t>-</t>
        </is>
      </c>
      <c r="T785" t="inlineStr">
        <is>
          <t>Bengaluru</t>
        </is>
      </c>
      <c r="U785" t="inlineStr">
        <is>
          <t xml:space="preserve"> </t>
        </is>
      </c>
      <c r="V785" t="n">
        <v>1</v>
      </c>
      <c r="W785" t="n">
        <v>0</v>
      </c>
      <c r="X785" t="inlineStr">
        <is>
          <t>XXXXXX1993</t>
        </is>
      </c>
      <c r="Y785" s="72" t="n">
        <v>46326.52037037037</v>
      </c>
    </row>
    <row r="786">
      <c r="A786" s="39" t="inlineStr">
        <is>
          <t>6adc2ae6a1bbcd3e1bc8fe54</t>
        </is>
      </c>
      <c r="B786" s="72" t="n">
        <v>46319.38886574074</v>
      </c>
      <c r="C786" s="70" t="n">
        <v>46319</v>
      </c>
      <c r="D786" t="inlineStr">
        <is>
          <t>2026-10</t>
        </is>
      </c>
      <c r="E786" t="inlineStr">
        <is>
          <t>Wk of 2026-10-19</t>
        </is>
      </c>
      <c r="F786" t="inlineStr">
        <is>
          <t>Connected</t>
        </is>
      </c>
      <c r="G786" s="39" t="str">
        <f>IF(ISNUMBER(MATCH(F786,QualityStatuses,0)),"Quality Lead","Non-Quality Lead")</f>
        <v>Non-Quality Lead</v>
      </c>
      <c r="H786" s="39" t="str">
        <f>IFERROR(INDEX(CampTypes,MATCH(I786,CampList,0)),"Unattributed")</f>
        <v>New</v>
      </c>
      <c r="I786" t="inlineStr">
        <is>
          <t>ABO | Natuf | Leads | Unit Franchise | India | Oct26 | V1</t>
        </is>
      </c>
      <c r="J786" t="inlineStr">
        <is>
          <t>ABO | Natuf | Leads | Unit Franchise | India | Oct26 | V1</t>
        </is>
      </c>
      <c r="K786" t="inlineStr">
        <is>
          <t>Direct (campaign tagged in CRM)</t>
        </is>
      </c>
      <c r="L786" t="inlineStr">
        <is>
          <t>Natuf | Investors | Tier1 + Growth Cities | Oct26 | V1</t>
        </is>
      </c>
      <c r="M786" t="inlineStr">
        <is>
          <t>Natuf | Investors | Tier1 + Growth Cities | Oct26 | V1</t>
        </is>
      </c>
      <c r="N786" t="inlineStr">
        <is>
          <t>Natuf | Reel | Brand Ambassador | Heard Of Owning A Cafe | V1</t>
        </is>
      </c>
      <c r="O786" t="inlineStr">
        <is>
          <t>In House Natuf</t>
        </is>
      </c>
      <c r="P786" t="inlineStr">
        <is>
          <t>Facebook</t>
        </is>
      </c>
      <c r="Q786" t="inlineStr">
        <is>
          <t>Tejaswini Tarigopula</t>
        </is>
      </c>
      <c r="R786" t="inlineStr">
        <is>
          <t>Arjuman Vidya Sagar</t>
        </is>
      </c>
      <c r="S786" t="inlineStr">
        <is>
          <t>-</t>
        </is>
      </c>
      <c r="T786" t="inlineStr">
        <is>
          <t>Bhilai</t>
        </is>
      </c>
      <c r="U786" t="inlineStr">
        <is>
          <t xml:space="preserve"> </t>
        </is>
      </c>
      <c r="V786" t="n">
        <v>1</v>
      </c>
      <c r="W786" t="n">
        <v>1</v>
      </c>
      <c r="X786" t="inlineStr">
        <is>
          <t>XXXXXX1490</t>
        </is>
      </c>
      <c r="Y786" s="72" t="n">
        <v>46326.52037037037</v>
      </c>
    </row>
    <row r="787">
      <c r="A787" s="39" t="inlineStr">
        <is>
          <t>6adc28f90f3026760d82f067</t>
        </is>
      </c>
      <c r="B787" s="72" t="n">
        <v>46319.38315972222</v>
      </c>
      <c r="C787" s="70" t="n">
        <v>46319</v>
      </c>
      <c r="D787" t="inlineStr">
        <is>
          <t>2026-10</t>
        </is>
      </c>
      <c r="E787" t="inlineStr">
        <is>
          <t>Wk of 2026-10-19</t>
        </is>
      </c>
      <c r="F787" t="inlineStr">
        <is>
          <t>Attempt 2</t>
        </is>
      </c>
      <c r="G787" s="39" t="str">
        <f>IF(ISNUMBER(MATCH(F787,QualityStatuses,0)),"Quality Lead","Non-Quality Lead")</f>
        <v>Non-Quality Lead</v>
      </c>
      <c r="H787" s="39" t="str">
        <f>IFERROR(INDEX(CampTypes,MATCH(I787,CampList,0)),"Unattributed")</f>
        <v>Old</v>
      </c>
      <c r="I787" t="inlineStr">
        <is>
          <t>E_Suresh_Natuf_Kiosk_07072026</t>
        </is>
      </c>
      <c r="J787" t="inlineStr">
        <is>
          <t>E_Suresh_Natuf_Kiosk_07072026</t>
        </is>
      </c>
      <c r="K787" t="inlineStr">
        <is>
          <t>Direct (campaign tagged in CRM)</t>
        </is>
      </c>
      <c r="L787" t="inlineStr">
        <is>
          <t>E_Suresh_Natuf_Kiosk_07072026_Adset5</t>
        </is>
      </c>
      <c r="M787" t="inlineStr">
        <is>
          <t>E_Suresh_Natuf_Kiosk_07072026_Adset5</t>
        </is>
      </c>
      <c r="N787" t="inlineStr">
        <is>
          <t>E_Hindi_Suresh_Natuf_Kiosk_07072026_Adset5_ad3 – Copy 2</t>
        </is>
      </c>
      <c r="O787" t="inlineStr">
        <is>
          <t>Natuf</t>
        </is>
      </c>
      <c r="P787" t="inlineStr">
        <is>
          <t>Facebook</t>
        </is>
      </c>
      <c r="Q787" t="inlineStr">
        <is>
          <t>Omkar Navge</t>
        </is>
      </c>
      <c r="R787" t="inlineStr">
        <is>
          <t>Jasmine</t>
        </is>
      </c>
      <c r="S787" t="inlineStr">
        <is>
          <t>-</t>
        </is>
      </c>
      <c r="T787" t="inlineStr">
        <is>
          <t>faridabad</t>
        </is>
      </c>
      <c r="U787" t="inlineStr">
        <is>
          <t xml:space="preserve"> </t>
        </is>
      </c>
      <c r="V787" t="n">
        <v>2</v>
      </c>
      <c r="W787" t="n">
        <v>0</v>
      </c>
      <c r="X787" t="inlineStr">
        <is>
          <t>XXXXXX7162</t>
        </is>
      </c>
      <c r="Y787" s="72" t="n">
        <v>46326.52037037037</v>
      </c>
    </row>
    <row r="788">
      <c r="A788" s="39" t="inlineStr">
        <is>
          <t>6adc25a760315f4ad68b9a4c</t>
        </is>
      </c>
      <c r="B788" s="72" t="n">
        <v>46319.37332175926</v>
      </c>
      <c r="C788" s="70" t="n">
        <v>46319</v>
      </c>
      <c r="D788" t="inlineStr">
        <is>
          <t>2026-10</t>
        </is>
      </c>
      <c r="E788" t="inlineStr">
        <is>
          <t>Wk of 2026-10-19</t>
        </is>
      </c>
      <c r="F788" t="inlineStr">
        <is>
          <t>Attempt 1</t>
        </is>
      </c>
      <c r="G788" s="39" t="str">
        <f>IF(ISNUMBER(MATCH(F788,QualityStatuses,0)),"Quality Lead","Non-Quality Lead")</f>
        <v>Non-Quality Lead</v>
      </c>
      <c r="H788" s="39" t="str">
        <f>IFERROR(INDEX(CampTypes,MATCH(I788,CampList,0)),"Unattributed")</f>
        <v>New</v>
      </c>
      <c r="I788" t="inlineStr">
        <is>
          <t>ABO | Natuf | Leads | Unit Franchise | India | Oct26 | V1</t>
        </is>
      </c>
      <c r="J788" t="inlineStr">
        <is>
          <t>ABO | Natuf | Leads | Unit Franchise | India | Oct26 | V1</t>
        </is>
      </c>
      <c r="K788" t="inlineStr">
        <is>
          <t>Direct (campaign tagged in CRM)</t>
        </is>
      </c>
      <c r="L788" t="inlineStr">
        <is>
          <t>Natuf | Broad | Tier1 + Growth Cities | Oct26 | V1</t>
        </is>
      </c>
      <c r="M788" t="inlineStr">
        <is>
          <t>Natuf | Broad | Tier1 + Growth Cities | Oct26 | V1</t>
        </is>
      </c>
      <c r="N788" t="inlineStr">
        <is>
          <t>Natuf | Reel | Brand Ambassador | Heard Of Owning A Cafe | V1</t>
        </is>
      </c>
      <c r="O788" t="inlineStr">
        <is>
          <t>In House Natuf</t>
        </is>
      </c>
      <c r="P788" t="inlineStr">
        <is>
          <t>Facebook</t>
        </is>
      </c>
      <c r="Q788" t="inlineStr">
        <is>
          <t>Omkar Navge</t>
        </is>
      </c>
      <c r="R788" t="inlineStr">
        <is>
          <t>Jasmine</t>
        </is>
      </c>
      <c r="S788" t="inlineStr">
        <is>
          <t>-</t>
        </is>
      </c>
      <c r="T788" t="inlineStr">
        <is>
          <t>Hyderabad</t>
        </is>
      </c>
      <c r="U788" t="inlineStr">
        <is>
          <t xml:space="preserve"> </t>
        </is>
      </c>
      <c r="V788" t="n">
        <v>1</v>
      </c>
      <c r="W788" t="n">
        <v>0</v>
      </c>
      <c r="X788" t="inlineStr">
        <is>
          <t>XXXXXX9805</t>
        </is>
      </c>
      <c r="Y788" s="72" t="n">
        <v>46326.52037037037</v>
      </c>
    </row>
    <row r="789">
      <c r="A789" s="39" t="inlineStr">
        <is>
          <t>6adc257d42ba26467839cb83</t>
        </is>
      </c>
      <c r="B789" s="72" t="n">
        <v>46319.37283564815</v>
      </c>
      <c r="C789" s="70" t="n">
        <v>46319</v>
      </c>
      <c r="D789" t="inlineStr">
        <is>
          <t>2026-10</t>
        </is>
      </c>
      <c r="E789" t="inlineStr">
        <is>
          <t>Wk of 2026-10-19</t>
        </is>
      </c>
      <c r="F789" t="inlineStr">
        <is>
          <t>Lost</t>
        </is>
      </c>
      <c r="G789" s="39" t="str">
        <f>IF(ISNUMBER(MATCH(F789,QualityStatuses,0)),"Quality Lead","Non-Quality Lead")</f>
        <v>Non-Quality Lead</v>
      </c>
      <c r="H789" s="39" t="str">
        <f>IFERROR(INDEX(CampTypes,MATCH(I789,CampList,0)),"Unattributed")</f>
        <v>New</v>
      </c>
      <c r="I789" t="inlineStr">
        <is>
          <t>ABO | Natuf | Leads | Unit Franchise | India | Oct26 | V1</t>
        </is>
      </c>
      <c r="J789" t="inlineStr">
        <is>
          <t>ABO | Natuf | Leads | Unit Franchise | India | Oct26 | V1</t>
        </is>
      </c>
      <c r="K789" t="inlineStr">
        <is>
          <t>Direct (campaign tagged in CRM)</t>
        </is>
      </c>
      <c r="L789" t="inlineStr">
        <is>
          <t>Natuf | Broad | Tier1 + Growth Cities | Oct26 | V1</t>
        </is>
      </c>
      <c r="M789" t="inlineStr">
        <is>
          <t>Natuf | Broad | Tier1 + Growth Cities | Oct26 | V1</t>
        </is>
      </c>
      <c r="N789" t="inlineStr">
        <is>
          <t>Natuf | Reel | Brand Ambassador | Heard Of Owning A Cafe | V1</t>
        </is>
      </c>
      <c r="O789" t="inlineStr">
        <is>
          <t>In House Natuf</t>
        </is>
      </c>
      <c r="P789" t="inlineStr">
        <is>
          <t>Facebook</t>
        </is>
      </c>
      <c r="Q789" t="inlineStr">
        <is>
          <t>Vikas Pathak</t>
        </is>
      </c>
      <c r="R789" t="inlineStr">
        <is>
          <t>Hriday Jindal</t>
        </is>
      </c>
      <c r="S789" t="inlineStr">
        <is>
          <t>Not Interested</t>
        </is>
      </c>
      <c r="T789" t="inlineStr">
        <is>
          <t>Mumbai</t>
        </is>
      </c>
      <c r="U789" t="inlineStr">
        <is>
          <t xml:space="preserve"> </t>
        </is>
      </c>
      <c r="V789" t="n">
        <v>2</v>
      </c>
      <c r="W789" t="n">
        <v>1</v>
      </c>
      <c r="X789" t="inlineStr">
        <is>
          <t>XXXXXX0016</t>
        </is>
      </c>
      <c r="Y789" s="72" t="n">
        <v>46326.52037037037</v>
      </c>
    </row>
    <row r="790">
      <c r="A790" s="39" t="inlineStr">
        <is>
          <t>6adc252e7dccc8abab089e82</t>
        </is>
      </c>
      <c r="B790" s="72" t="n">
        <v>46319.3719212963</v>
      </c>
      <c r="C790" s="70" t="n">
        <v>46319</v>
      </c>
      <c r="D790" t="inlineStr">
        <is>
          <t>2026-10</t>
        </is>
      </c>
      <c r="E790" t="inlineStr">
        <is>
          <t>Wk of 2026-10-19</t>
        </is>
      </c>
      <c r="F790" t="inlineStr">
        <is>
          <t>Details Shared</t>
        </is>
      </c>
      <c r="G790" s="39" t="str">
        <f>IF(ISNUMBER(MATCH(F790,QualityStatuses,0)),"Quality Lead","Non-Quality Lead")</f>
        <v>Quality Lead</v>
      </c>
      <c r="H790" s="39" t="str">
        <f>IFERROR(INDEX(CampTypes,MATCH(I790,CampList,0)),"Unattributed")</f>
        <v>New</v>
      </c>
      <c r="I790" t="inlineStr">
        <is>
          <t>ABO | Natuf | Leads | Unit Franchise | India | Oct26 | V1</t>
        </is>
      </c>
      <c r="J790" t="inlineStr">
        <is>
          <t>ABO | Natuf | Leads | Unit Franchise | India | Oct26 | V1</t>
        </is>
      </c>
      <c r="K790" t="inlineStr">
        <is>
          <t>Direct (campaign tagged in CRM)</t>
        </is>
      </c>
      <c r="L790" t="inlineStr">
        <is>
          <t>Natuf | Business Owners | Tier1 + Growth Cities | Oct26 | V1</t>
        </is>
      </c>
      <c r="M790" t="inlineStr">
        <is>
          <t>Natuf | Business Owners | Tier1 + Growth Cities | Oct26 | V1</t>
        </is>
      </c>
      <c r="N790" t="inlineStr">
        <is>
          <t>Natuf | Reel | Brand Ambassador | Heard Of Owning A Cafe | V1</t>
        </is>
      </c>
      <c r="O790" t="inlineStr">
        <is>
          <t>In House Natuf</t>
        </is>
      </c>
      <c r="P790" t="inlineStr">
        <is>
          <t>Facebook</t>
        </is>
      </c>
      <c r="Q790" t="inlineStr">
        <is>
          <t>Omkar Navge</t>
        </is>
      </c>
      <c r="R790" t="inlineStr">
        <is>
          <t>Somya</t>
        </is>
      </c>
      <c r="S790" t="inlineStr">
        <is>
          <t>-</t>
        </is>
      </c>
      <c r="T790" t="inlineStr">
        <is>
          <t>Hyderabad</t>
        </is>
      </c>
      <c r="U790" t="inlineStr">
        <is>
          <t xml:space="preserve"> </t>
        </is>
      </c>
      <c r="V790" t="n">
        <v>3</v>
      </c>
      <c r="W790" t="n">
        <v>1</v>
      </c>
      <c r="X790" t="inlineStr">
        <is>
          <t>XXXXXX5040</t>
        </is>
      </c>
      <c r="Y790" s="72" t="n">
        <v>46326.52037037037</v>
      </c>
    </row>
    <row r="791">
      <c r="A791" s="39" t="inlineStr">
        <is>
          <t>6adc237ed4e4bae6740da2b7</t>
        </is>
      </c>
      <c r="B791" s="72" t="n">
        <v>46319.3669212963</v>
      </c>
      <c r="C791" s="70" t="n">
        <v>46319</v>
      </c>
      <c r="D791" t="inlineStr">
        <is>
          <t>2026-10</t>
        </is>
      </c>
      <c r="E791" t="inlineStr">
        <is>
          <t>Wk of 2026-10-19</t>
        </is>
      </c>
      <c r="F791" t="inlineStr">
        <is>
          <t>Attempt 2</t>
        </is>
      </c>
      <c r="G791" s="39" t="str">
        <f>IF(ISNUMBER(MATCH(F791,QualityStatuses,0)),"Quality Lead","Non-Quality Lead")</f>
        <v>Non-Quality Lead</v>
      </c>
      <c r="H791" s="39" t="str">
        <f>IFERROR(INDEX(CampTypes,MATCH(I791,CampList,0)),"Unattributed")</f>
        <v>New</v>
      </c>
      <c r="I791" t="inlineStr">
        <is>
          <t>ABO | Natuf | Leads | Unit Franchise | India | Oct26 | V1</t>
        </is>
      </c>
      <c r="J791" t="inlineStr">
        <is>
          <t>ABO | Natuf | Leads | Unit Franchise | India | Oct26 | V1</t>
        </is>
      </c>
      <c r="K791" t="inlineStr">
        <is>
          <t>Direct (campaign tagged in CRM)</t>
        </is>
      </c>
      <c r="L791" t="inlineStr">
        <is>
          <t>Natuf | Business Owners | Tier1 + Growth Cities | Oct26 | V1</t>
        </is>
      </c>
      <c r="M791" t="inlineStr">
        <is>
          <t>Natuf | Business Owners | Tier1 + Growth Cities | Oct26 | V1</t>
        </is>
      </c>
      <c r="N791" t="inlineStr">
        <is>
          <t>Natuf | Reel | Brand Ambassador | Heard Of Owning A Cafe | V1</t>
        </is>
      </c>
      <c r="O791" t="inlineStr">
        <is>
          <t>In House Natuf</t>
        </is>
      </c>
      <c r="P791" t="inlineStr">
        <is>
          <t>Facebook</t>
        </is>
      </c>
      <c r="Q791" t="inlineStr">
        <is>
          <t>Vikas Pathak</t>
        </is>
      </c>
      <c r="R791" t="inlineStr">
        <is>
          <t xml:space="preserve">Karan </t>
        </is>
      </c>
      <c r="S791" t="inlineStr">
        <is>
          <t>-</t>
        </is>
      </c>
      <c r="T791" t="inlineStr">
        <is>
          <t>Hyderabad</t>
        </is>
      </c>
      <c r="U791" t="inlineStr">
        <is>
          <t xml:space="preserve"> </t>
        </is>
      </c>
      <c r="V791" t="n">
        <v>2</v>
      </c>
      <c r="W791" t="n">
        <v>0</v>
      </c>
      <c r="X791" t="inlineStr">
        <is>
          <t>XXXXXX7442</t>
        </is>
      </c>
      <c r="Y791" s="72" t="n">
        <v>46326.52037037037</v>
      </c>
    </row>
    <row r="792">
      <c r="A792" s="39" t="inlineStr">
        <is>
          <t>6adc230f8d90871fc5ebeea3</t>
        </is>
      </c>
      <c r="B792" s="72" t="n">
        <v>46319.36563657408</v>
      </c>
      <c r="C792" s="70" t="n">
        <v>46319</v>
      </c>
      <c r="D792" t="inlineStr">
        <is>
          <t>2026-10</t>
        </is>
      </c>
      <c r="E792" t="inlineStr">
        <is>
          <t>Wk of 2026-10-19</t>
        </is>
      </c>
      <c r="F792" t="inlineStr">
        <is>
          <t>Attempt 1</t>
        </is>
      </c>
      <c r="G792" s="39" t="str">
        <f>IF(ISNUMBER(MATCH(F792,QualityStatuses,0)),"Quality Lead","Non-Quality Lead")</f>
        <v>Non-Quality Lead</v>
      </c>
      <c r="H792" s="39" t="str">
        <f>IFERROR(INDEX(CampTypes,MATCH(I792,CampList,0)),"Unattributed")</f>
        <v>New</v>
      </c>
      <c r="I792" t="inlineStr">
        <is>
          <t>ABO | Natuf | Leads | Unit Franchise | India | Oct26 | V1</t>
        </is>
      </c>
      <c r="J792" t="inlineStr">
        <is>
          <t>ABO | Natuf | Leads | Unit Franchise | India | Oct26 | V1</t>
        </is>
      </c>
      <c r="K792" t="inlineStr">
        <is>
          <t>Direct (campaign tagged in CRM)</t>
        </is>
      </c>
      <c r="L792" t="inlineStr">
        <is>
          <t>Natuf | Investors | Tier1 + Growth Cities | Oct26 | V1</t>
        </is>
      </c>
      <c r="M792" t="inlineStr">
        <is>
          <t>Natuf | Investors | Tier1 + Growth Cities | Oct26 | V1</t>
        </is>
      </c>
      <c r="N792" t="inlineStr">
        <is>
          <t>Natuf | Reel | Brand Ambassador | Heard Of Owning A Cafe | V1</t>
        </is>
      </c>
      <c r="O792" t="inlineStr">
        <is>
          <t>In House Natuf</t>
        </is>
      </c>
      <c r="P792" t="inlineStr">
        <is>
          <t>Facebook</t>
        </is>
      </c>
      <c r="Q792" t="inlineStr">
        <is>
          <t>Omkar Navge</t>
        </is>
      </c>
      <c r="R792" t="inlineStr">
        <is>
          <t>Somya</t>
        </is>
      </c>
      <c r="S792" t="inlineStr">
        <is>
          <t>-</t>
        </is>
      </c>
      <c r="T792" t="inlineStr">
        <is>
          <t>Bangalore</t>
        </is>
      </c>
      <c r="U792" t="inlineStr">
        <is>
          <t xml:space="preserve"> </t>
        </is>
      </c>
      <c r="V792" t="n">
        <v>2</v>
      </c>
      <c r="W792" t="n">
        <v>0</v>
      </c>
      <c r="X792" t="inlineStr">
        <is>
          <t>XXXXXX5311</t>
        </is>
      </c>
      <c r="Y792" s="72" t="n">
        <v>46326.52037037037</v>
      </c>
    </row>
    <row r="793">
      <c r="A793" s="39" t="inlineStr">
        <is>
          <t>6adc1f3189efb397122dd112</t>
        </is>
      </c>
      <c r="B793" s="72" t="n">
        <v>46319.35417824074</v>
      </c>
      <c r="C793" s="70" t="n">
        <v>46319</v>
      </c>
      <c r="D793" t="inlineStr">
        <is>
          <t>2026-10</t>
        </is>
      </c>
      <c r="E793" t="inlineStr">
        <is>
          <t>Wk of 2026-10-19</t>
        </is>
      </c>
      <c r="F793" t="inlineStr">
        <is>
          <t>Attempt 3</t>
        </is>
      </c>
      <c r="G793" s="39" t="str">
        <f>IF(ISNUMBER(MATCH(F793,QualityStatuses,0)),"Quality Lead","Non-Quality Lead")</f>
        <v>Non-Quality Lead</v>
      </c>
      <c r="H793" s="39" t="str">
        <f>IFERROR(INDEX(CampTypes,MATCH(I793,CampList,0)),"Unattributed")</f>
        <v>New</v>
      </c>
      <c r="I793" t="inlineStr">
        <is>
          <t>ABO | Natuf | Leads | Unit Franchise | India | Oct26 | V1</t>
        </is>
      </c>
      <c r="J793" t="inlineStr">
        <is>
          <t>ABO | Natuf | Leads | Unit Franchise | India | Oct26 | V1</t>
        </is>
      </c>
      <c r="K793" t="inlineStr">
        <is>
          <t>Direct (campaign tagged in CRM)</t>
        </is>
      </c>
      <c r="L793" t="inlineStr">
        <is>
          <t>Natuf | Broad | Tier1 + Growth Cities | Oct26 | V1</t>
        </is>
      </c>
      <c r="M793" t="inlineStr">
        <is>
          <t>Natuf | Broad | Tier1 + Growth Cities | Oct26 | V1</t>
        </is>
      </c>
      <c r="N793" t="inlineStr">
        <is>
          <t>Natuf | Reel | Brand Ambassador | Heard Of Owning A Cafe | V1</t>
        </is>
      </c>
      <c r="O793" t="inlineStr">
        <is>
          <t>In House Natuf</t>
        </is>
      </c>
      <c r="P793" t="inlineStr">
        <is>
          <t>Facebook</t>
        </is>
      </c>
      <c r="Q793" t="inlineStr">
        <is>
          <t>Vikas Pathak</t>
        </is>
      </c>
      <c r="R793" t="inlineStr">
        <is>
          <t>Anish kaundal</t>
        </is>
      </c>
      <c r="S793" t="inlineStr">
        <is>
          <t>-</t>
        </is>
      </c>
      <c r="T793" t="inlineStr">
        <is>
          <t>Mohali</t>
        </is>
      </c>
      <c r="U793" t="inlineStr">
        <is>
          <t xml:space="preserve"> </t>
        </is>
      </c>
      <c r="V793" t="n">
        <v>4</v>
      </c>
      <c r="W793" t="n">
        <v>0</v>
      </c>
      <c r="X793" t="inlineStr">
        <is>
          <t>XXXXXX6537</t>
        </is>
      </c>
      <c r="Y793" s="72" t="n">
        <v>46326.52037037037</v>
      </c>
    </row>
    <row r="794">
      <c r="A794" s="39" t="inlineStr">
        <is>
          <t>6adc1f1a6a1766f953024c44</t>
        </is>
      </c>
      <c r="B794" s="72" t="n">
        <v>46319.35391203704</v>
      </c>
      <c r="C794" s="70" t="n">
        <v>46319</v>
      </c>
      <c r="D794" t="inlineStr">
        <is>
          <t>2026-10</t>
        </is>
      </c>
      <c r="E794" t="inlineStr">
        <is>
          <t>Wk of 2026-10-19</t>
        </is>
      </c>
      <c r="F794" t="inlineStr">
        <is>
          <t>Attempt 1</t>
        </is>
      </c>
      <c r="G794" s="39" t="str">
        <f>IF(ISNUMBER(MATCH(F794,QualityStatuses,0)),"Quality Lead","Non-Quality Lead")</f>
        <v>Non-Quality Lead</v>
      </c>
      <c r="H794" s="39" t="str">
        <f>IFERROR(INDEX(CampTypes,MATCH(I794,CampList,0)),"Unattributed")</f>
        <v>New</v>
      </c>
      <c r="I794" t="inlineStr">
        <is>
          <t>ABO | Natuf | Leads | Master Franchise | India | Oct26 | V1</t>
        </is>
      </c>
      <c r="J794" t="inlineStr">
        <is>
          <t>ABO | Natuf | Leads | Master Franchise | India | Oct26 | V1</t>
        </is>
      </c>
      <c r="K794" t="inlineStr">
        <is>
          <t>Direct (campaign tagged in CRM)</t>
        </is>
      </c>
      <c r="L794" t="inlineStr">
        <is>
          <t>Natuf | LAL 1% | India | Jul26 | V1</t>
        </is>
      </c>
      <c r="M794" t="inlineStr">
        <is>
          <t>Natuf | LAL 1% | India | Jul26 | V1</t>
        </is>
      </c>
      <c r="N794" t="inlineStr">
        <is>
          <t>Natuf | Static | Become A Levantine Food | V1</t>
        </is>
      </c>
      <c r="O794" t="inlineStr">
        <is>
          <t>Natuf_MF</t>
        </is>
      </c>
      <c r="P794" t="inlineStr">
        <is>
          <t>Facebook</t>
        </is>
      </c>
      <c r="Q794" t="inlineStr">
        <is>
          <t>Tejaswini Tarigopula</t>
        </is>
      </c>
      <c r="R794" t="inlineStr">
        <is>
          <t>Rima Paul</t>
        </is>
      </c>
      <c r="S794" t="inlineStr">
        <is>
          <t>-</t>
        </is>
      </c>
      <c r="T794" t="inlineStr">
        <is>
          <t>Jammu</t>
        </is>
      </c>
      <c r="U794" t="inlineStr">
        <is>
          <t xml:space="preserve"> </t>
        </is>
      </c>
      <c r="V794" t="n">
        <v>1</v>
      </c>
      <c r="W794" t="n">
        <v>0</v>
      </c>
      <c r="X794" t="inlineStr">
        <is>
          <t>XXXXXX5687</t>
        </is>
      </c>
      <c r="Y794" s="72" t="n">
        <v>46326.52037037037</v>
      </c>
    </row>
    <row r="795">
      <c r="A795" s="39" t="inlineStr">
        <is>
          <t>6adc190fe3b803d0236f2f9b</t>
        </is>
      </c>
      <c r="B795" s="72" t="n">
        <v>46319.33600694445</v>
      </c>
      <c r="C795" s="70" t="n">
        <v>46319</v>
      </c>
      <c r="D795" t="inlineStr">
        <is>
          <t>2026-10</t>
        </is>
      </c>
      <c r="E795" t="inlineStr">
        <is>
          <t>Wk of 2026-10-19</t>
        </is>
      </c>
      <c r="F795" t="inlineStr">
        <is>
          <t>Details Shared</t>
        </is>
      </c>
      <c r="G795" s="39" t="str">
        <f>IF(ISNUMBER(MATCH(F795,QualityStatuses,0)),"Quality Lead","Non-Quality Lead")</f>
        <v>Quality Lead</v>
      </c>
      <c r="H795" s="39" t="str">
        <f>IFERROR(INDEX(CampTypes,MATCH(I795,CampList,0)),"Unattributed")</f>
        <v>New</v>
      </c>
      <c r="I795" t="inlineStr">
        <is>
          <t>ABO | Natuf | Leads | Unit Franchise | India | Oct26 | V1</t>
        </is>
      </c>
      <c r="J795" t="inlineStr">
        <is>
          <t>ABO | Natuf | Leads | Unit Franchise | India | Oct26 | V1</t>
        </is>
      </c>
      <c r="K795" t="inlineStr">
        <is>
          <t>Direct (campaign tagged in CRM)</t>
        </is>
      </c>
      <c r="L795" t="inlineStr">
        <is>
          <t>Natuf | Broad | Tier1 + Growth Cities | Oct26 | V1</t>
        </is>
      </c>
      <c r="M795" t="inlineStr">
        <is>
          <t>Natuf | Broad | Tier1 + Growth Cities | Oct26 | V1</t>
        </is>
      </c>
      <c r="N795" t="inlineStr">
        <is>
          <t>Natuf | Reel | Brand Ambassador | Heard Of Owning A Cafe | V1</t>
        </is>
      </c>
      <c r="O795" t="inlineStr">
        <is>
          <t>In House Natuf</t>
        </is>
      </c>
      <c r="P795" t="inlineStr">
        <is>
          <t>Facebook</t>
        </is>
      </c>
      <c r="Q795" t="inlineStr">
        <is>
          <t>Omkar Navge</t>
        </is>
      </c>
      <c r="R795" t="inlineStr">
        <is>
          <t>Somya</t>
        </is>
      </c>
      <c r="S795" t="inlineStr">
        <is>
          <t>-</t>
        </is>
      </c>
      <c r="T795" t="inlineStr">
        <is>
          <t>Sonipat</t>
        </is>
      </c>
      <c r="U795" t="inlineStr">
        <is>
          <t xml:space="preserve"> </t>
        </is>
      </c>
      <c r="V795" t="n">
        <v>1</v>
      </c>
      <c r="W795" t="n">
        <v>1</v>
      </c>
      <c r="X795" t="inlineStr">
        <is>
          <t>XXXXXX7218</t>
        </is>
      </c>
      <c r="Y795" s="72" t="n">
        <v>46326.52037037037</v>
      </c>
    </row>
    <row r="796">
      <c r="A796" s="39" t="inlineStr">
        <is>
          <t>6adc15dea1e3d6d287e23f15</t>
        </is>
      </c>
      <c r="B796" s="72" t="n">
        <v>46319.32655092593</v>
      </c>
      <c r="C796" s="70" t="n">
        <v>46319</v>
      </c>
      <c r="D796" t="inlineStr">
        <is>
          <t>2026-10</t>
        </is>
      </c>
      <c r="E796" t="inlineStr">
        <is>
          <t>Wk of 2026-10-19</t>
        </is>
      </c>
      <c r="F796" t="inlineStr">
        <is>
          <t>Connected</t>
        </is>
      </c>
      <c r="G796" s="39" t="str">
        <f>IF(ISNUMBER(MATCH(F796,QualityStatuses,0)),"Quality Lead","Non-Quality Lead")</f>
        <v>Non-Quality Lead</v>
      </c>
      <c r="H796" s="39" t="str">
        <f>IFERROR(INDEX(CampTypes,MATCH(I796,CampList,0)),"Unattributed")</f>
        <v>Old</v>
      </c>
      <c r="I796" t="inlineStr">
        <is>
          <t>E_Karan_Natuf_Kiosk_07072026</t>
        </is>
      </c>
      <c r="J796" t="inlineStr">
        <is>
          <t>E_Karan_Natuf_Kiosk_07072026</t>
        </is>
      </c>
      <c r="K796" t="inlineStr">
        <is>
          <t>Direct (campaign tagged in CRM)</t>
        </is>
      </c>
      <c r="L796" t="inlineStr">
        <is>
          <t>E_Karan_Natuf_Kiosk_15102026_Adset 7</t>
        </is>
      </c>
      <c r="M796" t="inlineStr">
        <is>
          <t>E_Karan_Natuf_Kiosk_15102026_Adset 7</t>
        </is>
      </c>
      <c r="N796" t="inlineStr">
        <is>
          <t>E_Karan_Natuf_Kiosk_07072026_Adset5_ad3 – Copy</t>
        </is>
      </c>
      <c r="O796" t="inlineStr">
        <is>
          <t>Natuf</t>
        </is>
      </c>
      <c r="P796" t="inlineStr">
        <is>
          <t>Facebook</t>
        </is>
      </c>
      <c r="Q796" t="inlineStr">
        <is>
          <t>Tejaswini Tarigopula</t>
        </is>
      </c>
      <c r="R796" t="inlineStr">
        <is>
          <t>Shivamani</t>
        </is>
      </c>
      <c r="S796" t="inlineStr">
        <is>
          <t>-</t>
        </is>
      </c>
      <c r="T796" t="inlineStr">
        <is>
          <t>Bangalore</t>
        </is>
      </c>
      <c r="U796" t="inlineStr">
        <is>
          <t xml:space="preserve"> </t>
        </is>
      </c>
      <c r="V796" t="n">
        <v>2</v>
      </c>
      <c r="W796" t="n">
        <v>1</v>
      </c>
      <c r="X796" t="inlineStr">
        <is>
          <t>XXXXXX4525</t>
        </is>
      </c>
      <c r="Y796" s="72" t="n">
        <v>46326.52037037037</v>
      </c>
    </row>
    <row r="797">
      <c r="A797" s="39" t="inlineStr">
        <is>
          <t>6adc0ee80ed855851a4a5077</t>
        </is>
      </c>
      <c r="B797" s="72" t="n">
        <v>46319.30592592592</v>
      </c>
      <c r="C797" s="70" t="n">
        <v>46319</v>
      </c>
      <c r="D797" t="inlineStr">
        <is>
          <t>2026-10</t>
        </is>
      </c>
      <c r="E797" t="inlineStr">
        <is>
          <t>Wk of 2026-10-19</t>
        </is>
      </c>
      <c r="F797" t="inlineStr">
        <is>
          <t>Attempt 1</t>
        </is>
      </c>
      <c r="G797" s="39" t="str">
        <f>IF(ISNUMBER(MATCH(F797,QualityStatuses,0)),"Quality Lead","Non-Quality Lead")</f>
        <v>Non-Quality Lead</v>
      </c>
      <c r="H797" s="39" t="str">
        <f>IFERROR(INDEX(CampTypes,MATCH(I797,CampList,0)),"Unattributed")</f>
        <v>Old</v>
      </c>
      <c r="I797" t="inlineStr">
        <is>
          <t>E_Karan_Natuf_All_07072026</t>
        </is>
      </c>
      <c r="J797" t="inlineStr">
        <is>
          <t>E_Karan_Natuf_All_07072026</t>
        </is>
      </c>
      <c r="K797" t="inlineStr">
        <is>
          <t>Direct (campaign tagged in CRM)</t>
        </is>
      </c>
      <c r="L797" t="inlineStr">
        <is>
          <t>E_Karan_Natuf_Sign_07072026_Adset3</t>
        </is>
      </c>
      <c r="M797" t="inlineStr">
        <is>
          <t>E_Karan_Natuf_Sign_07072026_Adset3</t>
        </is>
      </c>
      <c r="N797" t="inlineStr">
        <is>
          <t>E_Karan_Natuf_Sign_07072026_Adset2_Ad1</t>
        </is>
      </c>
      <c r="O797" t="inlineStr">
        <is>
          <t>Natuf</t>
        </is>
      </c>
      <c r="P797" t="inlineStr">
        <is>
          <t>Facebook</t>
        </is>
      </c>
      <c r="Q797" t="inlineStr">
        <is>
          <t>Omkar Navge</t>
        </is>
      </c>
      <c r="R797" t="inlineStr">
        <is>
          <t>Somya</t>
        </is>
      </c>
      <c r="S797" t="inlineStr">
        <is>
          <t>-</t>
        </is>
      </c>
      <c r="T797" t="inlineStr">
        <is>
          <t>Palwl</t>
        </is>
      </c>
      <c r="U797" t="inlineStr">
        <is>
          <t xml:space="preserve"> </t>
        </is>
      </c>
      <c r="V797" t="n">
        <v>1</v>
      </c>
      <c r="W797" t="n">
        <v>0</v>
      </c>
      <c r="X797" t="inlineStr">
        <is>
          <t>XXXXXX7614</t>
        </is>
      </c>
      <c r="Y797" s="72" t="n">
        <v>46326.52037037037</v>
      </c>
    </row>
    <row r="798">
      <c r="A798" s="39" t="inlineStr">
        <is>
          <t>6adc0a44a1e3d6d287e2329f</t>
        </is>
      </c>
      <c r="B798" s="72" t="n">
        <v>46319.29217592593</v>
      </c>
      <c r="C798" s="70" t="n">
        <v>46319</v>
      </c>
      <c r="D798" t="inlineStr">
        <is>
          <t>2026-10</t>
        </is>
      </c>
      <c r="E798" t="inlineStr">
        <is>
          <t>Wk of 2026-10-19</t>
        </is>
      </c>
      <c r="F798" t="inlineStr">
        <is>
          <t>Lost</t>
        </is>
      </c>
      <c r="G798" s="39" t="str">
        <f>IF(ISNUMBER(MATCH(F798,QualityStatuses,0)),"Quality Lead","Non-Quality Lead")</f>
        <v>Non-Quality Lead</v>
      </c>
      <c r="H798" s="39" t="str">
        <f>IFERROR(INDEX(CampTypes,MATCH(I798,CampList,0)),"Unattributed")</f>
        <v>Old</v>
      </c>
      <c r="I798" t="inlineStr">
        <is>
          <t>natuf_Kiosk_14072026_Hindi</t>
        </is>
      </c>
      <c r="J798" t="inlineStr">
        <is>
          <t>natuf_Kiosk_14072026_Hindi</t>
        </is>
      </c>
      <c r="K798" t="inlineStr">
        <is>
          <t>Direct (campaign tagged in CRM)</t>
        </is>
      </c>
      <c r="L798" t="inlineStr">
        <is>
          <t>natuf_Kiosk_09102026</t>
        </is>
      </c>
      <c r="M798" t="inlineStr">
        <is>
          <t>natuf_Kiosk_09102026</t>
        </is>
      </c>
      <c r="N798" t="inlineStr">
        <is>
          <t>natuf_Kiosk_14072026_ad set_ad1</t>
        </is>
      </c>
      <c r="O798" t="inlineStr">
        <is>
          <t>Natuf</t>
        </is>
      </c>
      <c r="P798" t="inlineStr">
        <is>
          <t>Facebook</t>
        </is>
      </c>
      <c r="Q798" t="inlineStr">
        <is>
          <t>Omkar Navge</t>
        </is>
      </c>
      <c r="R798" t="inlineStr">
        <is>
          <t>Jasmine</t>
        </is>
      </c>
      <c r="S798" t="inlineStr">
        <is>
          <t>Duplicate</t>
        </is>
      </c>
      <c r="T798" t="inlineStr">
        <is>
          <t>Hardoi</t>
        </is>
      </c>
      <c r="U798" t="inlineStr">
        <is>
          <t xml:space="preserve"> </t>
        </is>
      </c>
      <c r="V798" t="n">
        <v>0</v>
      </c>
      <c r="W798" t="n">
        <v>0</v>
      </c>
      <c r="X798" t="inlineStr">
        <is>
          <t>XXXXXX8787</t>
        </is>
      </c>
      <c r="Y798" s="72" t="n">
        <v>46326.52037037037</v>
      </c>
    </row>
    <row r="799">
      <c r="A799" s="39" t="inlineStr">
        <is>
          <t>6adc0654d017ebeacea9ad52</t>
        </is>
      </c>
      <c r="B799" s="72" t="n">
        <v>46319.28050925926</v>
      </c>
      <c r="C799" s="70" t="n">
        <v>46319</v>
      </c>
      <c r="D799" t="inlineStr">
        <is>
          <t>2026-10</t>
        </is>
      </c>
      <c r="E799" t="inlineStr">
        <is>
          <t>Wk of 2026-10-19</t>
        </is>
      </c>
      <c r="F799" t="inlineStr">
        <is>
          <t>Lost</t>
        </is>
      </c>
      <c r="G799" s="39" t="str">
        <f>IF(ISNUMBER(MATCH(F799,QualityStatuses,0)),"Quality Lead","Non-Quality Lead")</f>
        <v>Non-Quality Lead</v>
      </c>
      <c r="H799" s="39" t="str">
        <f>IFERROR(INDEX(CampTypes,MATCH(I799,CampList,0)),"Unattributed")</f>
        <v>New</v>
      </c>
      <c r="I799" t="inlineStr">
        <is>
          <t>ABO | Natuf | Leads | Unit Franchise | India | Oct26 | V1</t>
        </is>
      </c>
      <c r="J799" t="inlineStr">
        <is>
          <t>ABO | Natuf | Leads | Unit Franchise | India | Oct26 | V1</t>
        </is>
      </c>
      <c r="K799" t="inlineStr">
        <is>
          <t>Direct (campaign tagged in CRM)</t>
        </is>
      </c>
      <c r="L799" t="inlineStr">
        <is>
          <t>Natuf | Investors | Tier1 + Growth Cities | Oct26 | V1</t>
        </is>
      </c>
      <c r="M799" t="inlineStr">
        <is>
          <t>Natuf | Investors | Tier1 + Growth Cities | Oct26 | V1</t>
        </is>
      </c>
      <c r="N799" t="inlineStr">
        <is>
          <t>Natuf | Reel | Brand Ambassador | Heard Of Owning A Cafe | V1</t>
        </is>
      </c>
      <c r="O799" t="inlineStr">
        <is>
          <t>In House Natuf</t>
        </is>
      </c>
      <c r="P799" t="inlineStr">
        <is>
          <t>Facebook</t>
        </is>
      </c>
      <c r="Q799" t="inlineStr">
        <is>
          <t>Tejaswini Tarigopula</t>
        </is>
      </c>
      <c r="R799" t="inlineStr">
        <is>
          <t>Rauth Sanketh</t>
        </is>
      </c>
      <c r="S799" t="inlineStr">
        <is>
          <t>Junk</t>
        </is>
      </c>
      <c r="T799" t="inlineStr">
        <is>
          <t>Pune</t>
        </is>
      </c>
      <c r="U799" t="inlineStr">
        <is>
          <t xml:space="preserve"> </t>
        </is>
      </c>
      <c r="V799" t="n">
        <v>1</v>
      </c>
      <c r="W799" t="n">
        <v>1</v>
      </c>
      <c r="X799" t="inlineStr">
        <is>
          <t>XXXXXX0109</t>
        </is>
      </c>
      <c r="Y799" s="72" t="n">
        <v>46326.52037037037</v>
      </c>
    </row>
    <row r="800">
      <c r="A800" s="39" t="inlineStr">
        <is>
          <t>6adc01ae6730f0cefd564658</t>
        </is>
      </c>
      <c r="B800" s="72" t="n">
        <v>46319.26673611111</v>
      </c>
      <c r="C800" s="70" t="n">
        <v>46319</v>
      </c>
      <c r="D800" t="inlineStr">
        <is>
          <t>2026-10</t>
        </is>
      </c>
      <c r="E800" t="inlineStr">
        <is>
          <t>Wk of 2026-10-19</t>
        </is>
      </c>
      <c r="F800" t="inlineStr">
        <is>
          <t>Lost</t>
        </is>
      </c>
      <c r="G800" s="39" t="str">
        <f>IF(ISNUMBER(MATCH(F800,QualityStatuses,0)),"Quality Lead","Non-Quality Lead")</f>
        <v>Non-Quality Lead</v>
      </c>
      <c r="H800" s="39" t="str">
        <f>IFERROR(INDEX(CampTypes,MATCH(I800,CampList,0)),"Unattributed")</f>
        <v>New</v>
      </c>
      <c r="I800" t="inlineStr">
        <is>
          <t>ABO | Natuf | Leads | Master Franchise | India | Oct26 | V1</t>
        </is>
      </c>
      <c r="J800" t="inlineStr">
        <is>
          <t>ABO | Natuf | Leads | Master Franchise | India | Oct26 | V1</t>
        </is>
      </c>
      <c r="K800" t="inlineStr">
        <is>
          <t>Direct (campaign tagged in CRM)</t>
        </is>
      </c>
      <c r="L800" t="inlineStr">
        <is>
          <t>Natuf | Business Owners | Tier1 + Growth Cities | Oct26 | V1</t>
        </is>
      </c>
      <c r="M800" t="inlineStr">
        <is>
          <t>Natuf | Business Owners | Tier1 + Growth Cities | Oct26 | V1</t>
        </is>
      </c>
      <c r="N800" t="inlineStr">
        <is>
          <t>Natuf | Static | Become A Levantine Food | V1</t>
        </is>
      </c>
      <c r="O800" t="inlineStr">
        <is>
          <t>Natuf_MF</t>
        </is>
      </c>
      <c r="P800" t="inlineStr">
        <is>
          <t>Facebook</t>
        </is>
      </c>
      <c r="Q800" t="inlineStr">
        <is>
          <t>Tejaswini Tarigopula</t>
        </is>
      </c>
      <c r="R800" t="inlineStr">
        <is>
          <t>Rima Paul</t>
        </is>
      </c>
      <c r="S800" t="inlineStr">
        <is>
          <t>Not Interested</t>
        </is>
      </c>
      <c r="T800" t="inlineStr">
        <is>
          <t>@_free _DJ_S_S_K</t>
        </is>
      </c>
      <c r="U800" t="inlineStr">
        <is>
          <t xml:space="preserve"> </t>
        </is>
      </c>
      <c r="V800" t="n">
        <v>1</v>
      </c>
      <c r="W800" t="n">
        <v>1</v>
      </c>
      <c r="X800" t="inlineStr">
        <is>
          <t>XXXXXX5619</t>
        </is>
      </c>
      <c r="Y800" s="72" t="n">
        <v>46326.52037037037</v>
      </c>
    </row>
    <row r="801">
      <c r="A801" s="39" t="inlineStr">
        <is>
          <t>6adc01a96730f0cefd564653</t>
        </is>
      </c>
      <c r="B801" s="72" t="n">
        <v>46319.26667824074</v>
      </c>
      <c r="C801" s="70" t="n">
        <v>46319</v>
      </c>
      <c r="D801" t="inlineStr">
        <is>
          <t>2026-10</t>
        </is>
      </c>
      <c r="E801" t="inlineStr">
        <is>
          <t>Wk of 2026-10-19</t>
        </is>
      </c>
      <c r="F801" t="inlineStr">
        <is>
          <t>Attempt 1</t>
        </is>
      </c>
      <c r="G801" s="39" t="str">
        <f>IF(ISNUMBER(MATCH(F801,QualityStatuses,0)),"Quality Lead","Non-Quality Lead")</f>
        <v>Non-Quality Lead</v>
      </c>
      <c r="H801" s="39" t="str">
        <f>IFERROR(INDEX(CampTypes,MATCH(I801,CampList,0)),"Unattributed")</f>
        <v>New</v>
      </c>
      <c r="I801" t="inlineStr">
        <is>
          <t>ABO | Natuf | Leads | Unit Franchise | India | Oct26 | V1</t>
        </is>
      </c>
      <c r="J801" t="inlineStr">
        <is>
          <t>ABO | Natuf | Leads | Unit Franchise | India | Oct26 | V1</t>
        </is>
      </c>
      <c r="K801" t="inlineStr">
        <is>
          <t>Direct (campaign tagged in CRM)</t>
        </is>
      </c>
      <c r="L801" t="inlineStr">
        <is>
          <t>Natuf | LAL 1% | India | Jul26 | V1</t>
        </is>
      </c>
      <c r="M801" t="inlineStr">
        <is>
          <t>Natuf | LAL 1% | India | Jul26 | V1</t>
        </is>
      </c>
      <c r="N801" t="inlineStr">
        <is>
          <t>Natuf | Reel | Brand Ambassador | Heard Of Owning A Cafe | V1</t>
        </is>
      </c>
      <c r="O801" t="inlineStr">
        <is>
          <t>In House Natuf</t>
        </is>
      </c>
      <c r="P801" t="inlineStr">
        <is>
          <t>Facebook</t>
        </is>
      </c>
      <c r="Q801" t="inlineStr">
        <is>
          <t>Omkar Navge</t>
        </is>
      </c>
      <c r="R801" t="inlineStr">
        <is>
          <t>Jasmine</t>
        </is>
      </c>
      <c r="S801" t="inlineStr">
        <is>
          <t>-</t>
        </is>
      </c>
      <c r="T801" t="inlineStr">
        <is>
          <t>Imphal</t>
        </is>
      </c>
      <c r="U801" t="inlineStr">
        <is>
          <t xml:space="preserve"> </t>
        </is>
      </c>
      <c r="V801" t="n">
        <v>1</v>
      </c>
      <c r="W801" t="n">
        <v>2</v>
      </c>
      <c r="X801" t="inlineStr">
        <is>
          <t>XXXXXX1196</t>
        </is>
      </c>
      <c r="Y801" s="72" t="n">
        <v>46326.52037037037</v>
      </c>
    </row>
    <row r="802">
      <c r="A802" s="39" t="inlineStr">
        <is>
          <t>6adc015e7a9e95a8404795d5</t>
        </is>
      </c>
      <c r="B802" s="72" t="n">
        <v>46319.26581018518</v>
      </c>
      <c r="C802" s="70" t="n">
        <v>46319</v>
      </c>
      <c r="D802" t="inlineStr">
        <is>
          <t>2026-10</t>
        </is>
      </c>
      <c r="E802" t="inlineStr">
        <is>
          <t>Wk of 2026-10-19</t>
        </is>
      </c>
      <c r="F802" t="inlineStr">
        <is>
          <t>Lost</t>
        </is>
      </c>
      <c r="G802" s="39" t="str">
        <f>IF(ISNUMBER(MATCH(F802,QualityStatuses,0)),"Quality Lead","Non-Quality Lead")</f>
        <v>Non-Quality Lead</v>
      </c>
      <c r="H802" s="39" t="str">
        <f>IFERROR(INDEX(CampTypes,MATCH(I802,CampList,0)),"Unattributed")</f>
        <v>Old</v>
      </c>
      <c r="I802" t="inlineStr">
        <is>
          <t>E_Natuf_Generic_13082026</t>
        </is>
      </c>
      <c r="J802" t="inlineStr">
        <is>
          <t>E_Natuf_Generic_13082026</t>
        </is>
      </c>
      <c r="K802" t="inlineStr">
        <is>
          <t>Direct (campaign tagged in CRM)</t>
        </is>
      </c>
      <c r="L802" t="inlineStr">
        <is>
          <t>E_Natuf_Generic_13082026_Adset1</t>
        </is>
      </c>
      <c r="M802" t="inlineStr">
        <is>
          <t>E_Natuf_Generic_13082026_Adset1</t>
        </is>
      </c>
      <c r="N802" t="inlineStr">
        <is>
          <t>E_Natuf_Generic_13082026_Adset1_Ad1</t>
        </is>
      </c>
      <c r="O802" t="inlineStr">
        <is>
          <t>Natuf</t>
        </is>
      </c>
      <c r="P802" t="inlineStr">
        <is>
          <t>Facebook</t>
        </is>
      </c>
      <c r="Q802" t="inlineStr">
        <is>
          <t>Tejaswini Tarigopula</t>
        </is>
      </c>
      <c r="R802" t="inlineStr">
        <is>
          <t>Arjuman Vidya Sagar</t>
        </is>
      </c>
      <c r="S802" t="inlineStr">
        <is>
          <t>Already Invested</t>
        </is>
      </c>
      <c r="T802" t="inlineStr">
        <is>
          <t>Noida</t>
        </is>
      </c>
      <c r="U802" t="inlineStr">
        <is>
          <t xml:space="preserve"> </t>
        </is>
      </c>
      <c r="V802" t="n">
        <v>4</v>
      </c>
      <c r="W802" t="n">
        <v>2</v>
      </c>
      <c r="X802" t="inlineStr">
        <is>
          <t>XXXXXX1800</t>
        </is>
      </c>
      <c r="Y802" s="72" t="n">
        <v>46326.52037037037</v>
      </c>
    </row>
    <row r="803">
      <c r="A803" s="39" t="inlineStr">
        <is>
          <t>6adc00756d65a578b5da7201</t>
        </is>
      </c>
      <c r="B803" s="72" t="n">
        <v>46319.26311342593</v>
      </c>
      <c r="C803" s="70" t="n">
        <v>46319</v>
      </c>
      <c r="D803" t="inlineStr">
        <is>
          <t>2026-10</t>
        </is>
      </c>
      <c r="E803" t="inlineStr">
        <is>
          <t>Wk of 2026-10-19</t>
        </is>
      </c>
      <c r="F803" t="inlineStr">
        <is>
          <t>Attempt 1</t>
        </is>
      </c>
      <c r="G803" s="39" t="str">
        <f>IF(ISNUMBER(MATCH(F803,QualityStatuses,0)),"Quality Lead","Non-Quality Lead")</f>
        <v>Non-Quality Lead</v>
      </c>
      <c r="H803" s="39" t="str">
        <f>IFERROR(INDEX(CampTypes,MATCH(I803,CampList,0)),"Unattributed")</f>
        <v>Old</v>
      </c>
      <c r="I803" t="inlineStr">
        <is>
          <t>E_Suresh_Natuf_Kiosk_07072026</t>
        </is>
      </c>
      <c r="J803" t="inlineStr">
        <is>
          <t>E_Suresh_Natuf_Kiosk_07072026</t>
        </is>
      </c>
      <c r="K803" t="inlineStr">
        <is>
          <t>Direct (campaign tagged in CRM)</t>
        </is>
      </c>
      <c r="L803" t="inlineStr">
        <is>
          <t>E_Suresh_Natuf_Kiosk_07072026_Adset5</t>
        </is>
      </c>
      <c r="M803" t="inlineStr">
        <is>
          <t>E_Suresh_Natuf_Kiosk_07072026_Adset5</t>
        </is>
      </c>
      <c r="N803" t="inlineStr">
        <is>
          <t>E_Hindi_Suresh_Natuf_Kiosk_07072026_Adset5_ad3 – Copy 2</t>
        </is>
      </c>
      <c r="O803" t="inlineStr">
        <is>
          <t>Natuf</t>
        </is>
      </c>
      <c r="P803" t="inlineStr">
        <is>
          <t>Facebook</t>
        </is>
      </c>
      <c r="Q803" t="inlineStr">
        <is>
          <t>Omkar Navge</t>
        </is>
      </c>
      <c r="R803" t="inlineStr">
        <is>
          <t>Jasmine</t>
        </is>
      </c>
      <c r="S803" t="inlineStr">
        <is>
          <t>-</t>
        </is>
      </c>
      <c r="T803" t="inlineStr">
        <is>
          <t>Bangalore</t>
        </is>
      </c>
      <c r="U803" t="inlineStr">
        <is>
          <t xml:space="preserve"> </t>
        </is>
      </c>
      <c r="V803" t="n">
        <v>1</v>
      </c>
      <c r="W803" t="n">
        <v>0</v>
      </c>
      <c r="X803" t="inlineStr">
        <is>
          <t>XXXXXX3354</t>
        </is>
      </c>
      <c r="Y803" s="72" t="n">
        <v>46326.52037037037</v>
      </c>
    </row>
    <row r="804">
      <c r="A804" s="39" t="inlineStr">
        <is>
          <t>6adbecfb9ca328cde7b0cacb</t>
        </is>
      </c>
      <c r="B804" s="72" t="n">
        <v>46319.20540509259</v>
      </c>
      <c r="C804" s="70" t="n">
        <v>46319</v>
      </c>
      <c r="D804" t="inlineStr">
        <is>
          <t>2026-10</t>
        </is>
      </c>
      <c r="E804" t="inlineStr">
        <is>
          <t>Wk of 2026-10-19</t>
        </is>
      </c>
      <c r="F804" t="inlineStr">
        <is>
          <t>Attempt 1</t>
        </is>
      </c>
      <c r="G804" s="39" t="str">
        <f>IF(ISNUMBER(MATCH(F804,QualityStatuses,0)),"Quality Lead","Non-Quality Lead")</f>
        <v>Non-Quality Lead</v>
      </c>
      <c r="H804" s="39" t="str">
        <f>IFERROR(INDEX(CampTypes,MATCH(I804,CampList,0)),"Unattributed")</f>
        <v>New</v>
      </c>
      <c r="I804" t="inlineStr">
        <is>
          <t>ABO | Natuf | Leads | Unit Franchise | India | Oct26 | V1</t>
        </is>
      </c>
      <c r="J804" t="inlineStr">
        <is>
          <t>ABO | Natuf | Leads | Unit Franchise | India | Oct26 | V1</t>
        </is>
      </c>
      <c r="K804" t="inlineStr">
        <is>
          <t>Direct (campaign tagged in CRM)</t>
        </is>
      </c>
      <c r="L804" t="inlineStr">
        <is>
          <t>Natuf | Investors | Tier1 + Growth Cities | Oct26 | V1</t>
        </is>
      </c>
      <c r="M804" t="inlineStr">
        <is>
          <t>Natuf | Investors | Tier1 + Growth Cities | Oct26 | V1</t>
        </is>
      </c>
      <c r="N804" t="inlineStr">
        <is>
          <t>Natuf | Reel | Brand Ambassador | Heard Of Owning A Cafe | V1</t>
        </is>
      </c>
      <c r="O804" t="inlineStr">
        <is>
          <t>In House Natuf</t>
        </is>
      </c>
      <c r="P804" t="inlineStr">
        <is>
          <t>Facebook</t>
        </is>
      </c>
      <c r="Q804" t="inlineStr">
        <is>
          <t>Omkar Navge</t>
        </is>
      </c>
      <c r="R804" t="inlineStr">
        <is>
          <t>Jasmine</t>
        </is>
      </c>
      <c r="S804" t="inlineStr">
        <is>
          <t>-</t>
        </is>
      </c>
      <c r="T804" t="inlineStr">
        <is>
          <t>Raipur Chhattisgarh</t>
        </is>
      </c>
      <c r="U804" t="inlineStr">
        <is>
          <t xml:space="preserve"> </t>
        </is>
      </c>
      <c r="V804" t="n">
        <v>1</v>
      </c>
      <c r="W804" t="n">
        <v>1</v>
      </c>
      <c r="X804" t="inlineStr">
        <is>
          <t>XXXXXX0082</t>
        </is>
      </c>
      <c r="Y804" s="72" t="n">
        <v>46326.52037037037</v>
      </c>
    </row>
    <row r="805">
      <c r="A805" s="39" t="inlineStr">
        <is>
          <t>6adbeb533d6ff264d155dbb9</t>
        </is>
      </c>
      <c r="B805" s="72" t="n">
        <v>46319.20049768518</v>
      </c>
      <c r="C805" s="70" t="n">
        <v>46319</v>
      </c>
      <c r="D805" t="inlineStr">
        <is>
          <t>2026-10</t>
        </is>
      </c>
      <c r="E805" t="inlineStr">
        <is>
          <t>Wk of 2026-10-19</t>
        </is>
      </c>
      <c r="F805" t="inlineStr">
        <is>
          <t>Lost</t>
        </is>
      </c>
      <c r="G805" s="39" t="str">
        <f>IF(ISNUMBER(MATCH(F805,QualityStatuses,0)),"Quality Lead","Non-Quality Lead")</f>
        <v>Non-Quality Lead</v>
      </c>
      <c r="H805" s="39" t="str">
        <f>IFERROR(INDEX(CampTypes,MATCH(I805,CampList,0)),"Unattributed")</f>
        <v>Old</v>
      </c>
      <c r="I805" t="inlineStr">
        <is>
          <t>E_Karan_Natuf_All_07072026</t>
        </is>
      </c>
      <c r="J805" t="inlineStr">
        <is>
          <t>E_Karan_Natuf_All_07072026</t>
        </is>
      </c>
      <c r="K805" t="inlineStr">
        <is>
          <t>Direct (campaign tagged in CRM)</t>
        </is>
      </c>
      <c r="L805" t="inlineStr">
        <is>
          <t>E_Karan_Natuf_Sign_07072026_Adset3</t>
        </is>
      </c>
      <c r="M805" t="inlineStr">
        <is>
          <t>E_Karan_Natuf_Sign_07072026_Adset3</t>
        </is>
      </c>
      <c r="N805" t="inlineStr">
        <is>
          <t>E_Karan_Natuf_Sign_07072026_Adset2_Ad1</t>
        </is>
      </c>
      <c r="O805" t="inlineStr">
        <is>
          <t>Natuf</t>
        </is>
      </c>
      <c r="P805" t="inlineStr">
        <is>
          <t>Facebook</t>
        </is>
      </c>
      <c r="Q805" t="inlineStr">
        <is>
          <t>Tejaswini Tarigopula</t>
        </is>
      </c>
      <c r="R805" t="inlineStr">
        <is>
          <t>Rauth Sanketh</t>
        </is>
      </c>
      <c r="S805" t="inlineStr">
        <is>
          <t>Junk</t>
        </is>
      </c>
      <c r="T805" t="inlineStr">
        <is>
          <t>Rachi</t>
        </is>
      </c>
      <c r="U805" t="inlineStr">
        <is>
          <t xml:space="preserve"> </t>
        </is>
      </c>
      <c r="V805" t="n">
        <v>1</v>
      </c>
      <c r="W805" t="n">
        <v>1</v>
      </c>
      <c r="X805" t="inlineStr">
        <is>
          <t>XXXXXX9617</t>
        </is>
      </c>
      <c r="Y805" s="72" t="n">
        <v>46326.52037037037</v>
      </c>
    </row>
    <row r="806">
      <c r="A806" s="39" t="inlineStr">
        <is>
          <t>6adbe6dc9ca328cde7b0c8a7</t>
        </is>
      </c>
      <c r="B806" s="72" t="n">
        <v>46319.18726851852</v>
      </c>
      <c r="C806" s="70" t="n">
        <v>46319</v>
      </c>
      <c r="D806" t="inlineStr">
        <is>
          <t>2026-10</t>
        </is>
      </c>
      <c r="E806" t="inlineStr">
        <is>
          <t>Wk of 2026-10-19</t>
        </is>
      </c>
      <c r="F806" t="inlineStr">
        <is>
          <t>Attempt 1</t>
        </is>
      </c>
      <c r="G806" s="39" t="str">
        <f>IF(ISNUMBER(MATCH(F806,QualityStatuses,0)),"Quality Lead","Non-Quality Lead")</f>
        <v>Non-Quality Lead</v>
      </c>
      <c r="H806" s="39" t="str">
        <f>IFERROR(INDEX(CampTypes,MATCH(I806,CampList,0)),"Unattributed")</f>
        <v>Old</v>
      </c>
      <c r="I806" t="inlineStr">
        <is>
          <t>E_Suresh_Natuf_Kiosk_07072026</t>
        </is>
      </c>
      <c r="J806" t="inlineStr">
        <is>
          <t>E_Suresh_Natuf_Kiosk_07072026</t>
        </is>
      </c>
      <c r="K806" t="inlineStr">
        <is>
          <t>Direct (campaign tagged in CRM)</t>
        </is>
      </c>
      <c r="L806" t="inlineStr">
        <is>
          <t>E_Suresh_Natuf_Kiosk_07072026_Adset5</t>
        </is>
      </c>
      <c r="M806" t="inlineStr">
        <is>
          <t>E_Suresh_Natuf_Kiosk_07072026_Adset5</t>
        </is>
      </c>
      <c r="N806" t="inlineStr">
        <is>
          <t>E_Hindi_Suresh_Natuf_Kiosk_07072026_Adset5_ad3 – Copy 2</t>
        </is>
      </c>
      <c r="O806" t="inlineStr">
        <is>
          <t>Natuf</t>
        </is>
      </c>
      <c r="P806" t="inlineStr">
        <is>
          <t>Facebook</t>
        </is>
      </c>
      <c r="Q806" t="inlineStr">
        <is>
          <t>Omkar Navge</t>
        </is>
      </c>
      <c r="R806" t="inlineStr">
        <is>
          <t>Somya</t>
        </is>
      </c>
      <c r="S806" t="inlineStr">
        <is>
          <t>-</t>
        </is>
      </c>
      <c r="T806" t="inlineStr">
        <is>
          <t>Bangalore</t>
        </is>
      </c>
      <c r="U806" t="inlineStr">
        <is>
          <t xml:space="preserve"> </t>
        </is>
      </c>
      <c r="V806" t="n">
        <v>1</v>
      </c>
      <c r="W806" t="n">
        <v>0</v>
      </c>
      <c r="X806" t="inlineStr">
        <is>
          <t>XXXXXX4518</t>
        </is>
      </c>
      <c r="Y806" s="72" t="n">
        <v>46326.52037037037</v>
      </c>
    </row>
    <row r="807">
      <c r="A807" s="39" t="inlineStr">
        <is>
          <t>6adbdb6bd93e222073cb4c4a</t>
        </is>
      </c>
      <c r="B807" s="72" t="n">
        <v>46319.15336805556</v>
      </c>
      <c r="C807" s="70" t="n">
        <v>46319</v>
      </c>
      <c r="D807" t="inlineStr">
        <is>
          <t>2026-10</t>
        </is>
      </c>
      <c r="E807" t="inlineStr">
        <is>
          <t>Wk of 2026-10-19</t>
        </is>
      </c>
      <c r="F807" t="inlineStr">
        <is>
          <t>Attempt 3</t>
        </is>
      </c>
      <c r="G807" s="39" t="str">
        <f>IF(ISNUMBER(MATCH(F807,QualityStatuses,0)),"Quality Lead","Non-Quality Lead")</f>
        <v>Non-Quality Lead</v>
      </c>
      <c r="H807" s="39" t="str">
        <f>IFERROR(INDEX(CampTypes,MATCH(I807,CampList,0)),"Unattributed")</f>
        <v>New</v>
      </c>
      <c r="I807" t="inlineStr">
        <is>
          <t>ABO | Natuf | Leads | Unit Franchise | India | Oct26 | V1</t>
        </is>
      </c>
      <c r="J807" t="inlineStr">
        <is>
          <t>ABO | Natuf | Leads | Unit Franchise | India | Oct26 | V1</t>
        </is>
      </c>
      <c r="K807" t="inlineStr">
        <is>
          <t>Direct (campaign tagged in CRM)</t>
        </is>
      </c>
      <c r="L807" t="inlineStr">
        <is>
          <t>Natuf | Investors | Tier1 + Growth Cities | Oct26 | V1</t>
        </is>
      </c>
      <c r="M807" t="inlineStr">
        <is>
          <t>Natuf | Investors | Tier1 + Growth Cities | Oct26 | V1</t>
        </is>
      </c>
      <c r="N807" t="inlineStr">
        <is>
          <t>Natuf | Reel | Brand Ambassador | Heard Of Owning A Cafe | V1</t>
        </is>
      </c>
      <c r="O807" t="inlineStr">
        <is>
          <t>In House Natuf</t>
        </is>
      </c>
      <c r="P807" t="inlineStr">
        <is>
          <t>Facebook</t>
        </is>
      </c>
      <c r="Q807" t="inlineStr">
        <is>
          <t>Vikas Pathak</t>
        </is>
      </c>
      <c r="R807" t="inlineStr">
        <is>
          <t>Hriday Jindal</t>
        </is>
      </c>
      <c r="S807" t="inlineStr">
        <is>
          <t>-</t>
        </is>
      </c>
      <c r="T807" t="inlineStr">
        <is>
          <t>Rishikesh</t>
        </is>
      </c>
      <c r="U807" t="inlineStr">
        <is>
          <t xml:space="preserve"> </t>
        </is>
      </c>
      <c r="V807" t="n">
        <v>4</v>
      </c>
      <c r="W807" t="n">
        <v>3</v>
      </c>
      <c r="X807" t="inlineStr">
        <is>
          <t>XXXXXX7877</t>
        </is>
      </c>
      <c r="Y807" s="72" t="n">
        <v>46326.52037037037</v>
      </c>
    </row>
    <row r="808">
      <c r="A808" s="39" t="inlineStr">
        <is>
          <t>6adbda1389c6264f048e7196</t>
        </is>
      </c>
      <c r="B808" s="72" t="n">
        <v>46319.14938657408</v>
      </c>
      <c r="C808" s="70" t="n">
        <v>46319</v>
      </c>
      <c r="D808" t="inlineStr">
        <is>
          <t>2026-10</t>
        </is>
      </c>
      <c r="E808" t="inlineStr">
        <is>
          <t>Wk of 2026-10-19</t>
        </is>
      </c>
      <c r="F808" t="inlineStr">
        <is>
          <t>Connected</t>
        </is>
      </c>
      <c r="G808" s="39" t="str">
        <f>IF(ISNUMBER(MATCH(F808,QualityStatuses,0)),"Quality Lead","Non-Quality Lead")</f>
        <v>Non-Quality Lead</v>
      </c>
      <c r="H808" s="39" t="str">
        <f>IFERROR(INDEX(CampTypes,MATCH(I808,CampList,0)),"Unattributed")</f>
        <v>Old</v>
      </c>
      <c r="I808" t="inlineStr">
        <is>
          <t>E_Karan_Natuf_All_07072026</t>
        </is>
      </c>
      <c r="J808" t="inlineStr">
        <is>
          <t>E_Karan_Natuf_All_07072026</t>
        </is>
      </c>
      <c r="K808" t="inlineStr">
        <is>
          <t>Direct (campaign tagged in CRM)</t>
        </is>
      </c>
      <c r="L808" t="inlineStr">
        <is>
          <t>E_Karan_Natuf_Sign_07072026_Adset3</t>
        </is>
      </c>
      <c r="M808" t="inlineStr">
        <is>
          <t>E_Karan_Natuf_Sign_07072026_Adset3</t>
        </is>
      </c>
      <c r="N808" t="inlineStr">
        <is>
          <t>E_Karan_Natuf_Sign_07072026_Adset2_Ad1 – Copy</t>
        </is>
      </c>
      <c r="O808" t="inlineStr">
        <is>
          <t>Natuf</t>
        </is>
      </c>
      <c r="P808" t="inlineStr">
        <is>
          <t>Facebook</t>
        </is>
      </c>
      <c r="Q808" t="inlineStr">
        <is>
          <t>Omkar Navge</t>
        </is>
      </c>
      <c r="R808" t="inlineStr">
        <is>
          <t>Somya</t>
        </is>
      </c>
      <c r="S808" t="inlineStr">
        <is>
          <t>-</t>
        </is>
      </c>
      <c r="T808" t="inlineStr">
        <is>
          <t>Mumbai</t>
        </is>
      </c>
      <c r="U808" t="inlineStr">
        <is>
          <t xml:space="preserve"> </t>
        </is>
      </c>
      <c r="V808" t="n">
        <v>1</v>
      </c>
      <c r="W808" t="n">
        <v>1</v>
      </c>
      <c r="X808" t="inlineStr">
        <is>
          <t>XXXXXX4636</t>
        </is>
      </c>
      <c r="Y808" s="72" t="n">
        <v>46326.52037037037</v>
      </c>
    </row>
    <row r="809">
      <c r="A809" s="39" t="inlineStr">
        <is>
          <t>6adbc928105c16ee5a696991</t>
        </is>
      </c>
      <c r="B809" s="72" t="n">
        <v>46319.09925925926</v>
      </c>
      <c r="C809" s="70" t="n">
        <v>46319</v>
      </c>
      <c r="D809" t="inlineStr">
        <is>
          <t>2026-10</t>
        </is>
      </c>
      <c r="E809" t="inlineStr">
        <is>
          <t>Wk of 2026-10-19</t>
        </is>
      </c>
      <c r="F809" t="inlineStr">
        <is>
          <t>Details Shared</t>
        </is>
      </c>
      <c r="G809" s="39" t="str">
        <f>IF(ISNUMBER(MATCH(F809,QualityStatuses,0)),"Quality Lead","Non-Quality Lead")</f>
        <v>Quality Lead</v>
      </c>
      <c r="H809" s="39" t="str">
        <f>IFERROR(INDEX(CampTypes,MATCH(I809,CampList,0)),"Unattributed")</f>
        <v>New</v>
      </c>
      <c r="I809" t="inlineStr">
        <is>
          <t>ABO | Natuf | Leads | Unit Franchise | India | Oct26 | V1</t>
        </is>
      </c>
      <c r="J809" t="inlineStr">
        <is>
          <t>ABO | Natuf | Leads | Unit Franchise | India | Oct26 | V1</t>
        </is>
      </c>
      <c r="K809" t="inlineStr">
        <is>
          <t>Direct (campaign tagged in CRM)</t>
        </is>
      </c>
      <c r="L809" t="inlineStr">
        <is>
          <t>Natuf | Investors | Tier1 + Growth Cities | Oct26 | V1</t>
        </is>
      </c>
      <c r="M809" t="inlineStr">
        <is>
          <t>Natuf | Investors | Tier1 + Growth Cities | Oct26 | V1</t>
        </is>
      </c>
      <c r="N809" t="inlineStr">
        <is>
          <t>Natuf | Reel | Brand Ambassador | Heard Of Owning A Cafe | V1</t>
        </is>
      </c>
      <c r="O809" t="inlineStr">
        <is>
          <t>In House Natuf</t>
        </is>
      </c>
      <c r="P809" t="inlineStr">
        <is>
          <t>Facebook</t>
        </is>
      </c>
      <c r="Q809" t="inlineStr">
        <is>
          <t>Omkar Navge</t>
        </is>
      </c>
      <c r="R809" t="inlineStr">
        <is>
          <t>Somya</t>
        </is>
      </c>
      <c r="S809" t="inlineStr">
        <is>
          <t>-</t>
        </is>
      </c>
      <c r="T809" t="inlineStr">
        <is>
          <t>Surat</t>
        </is>
      </c>
      <c r="U809" t="inlineStr">
        <is>
          <t xml:space="preserve"> </t>
        </is>
      </c>
      <c r="V809" t="n">
        <v>1</v>
      </c>
      <c r="W809" t="n">
        <v>1</v>
      </c>
      <c r="X809" t="inlineStr">
        <is>
          <t>XXXXXX3888</t>
        </is>
      </c>
      <c r="Y809" s="72" t="n">
        <v>46326.52037037037</v>
      </c>
    </row>
    <row r="810">
      <c r="A810" s="39" t="inlineStr">
        <is>
          <t>6adbc4e00717d4e22044be0a</t>
        </is>
      </c>
      <c r="B810" s="72" t="n">
        <v>46319.08657407408</v>
      </c>
      <c r="C810" s="70" t="n">
        <v>46319</v>
      </c>
      <c r="D810" t="inlineStr">
        <is>
          <t>2026-10</t>
        </is>
      </c>
      <c r="E810" t="inlineStr">
        <is>
          <t>Wk of 2026-10-19</t>
        </is>
      </c>
      <c r="F810" t="inlineStr">
        <is>
          <t>Attempt 2</t>
        </is>
      </c>
      <c r="G810" s="39" t="str">
        <f>IF(ISNUMBER(MATCH(F810,QualityStatuses,0)),"Quality Lead","Non-Quality Lead")</f>
        <v>Non-Quality Lead</v>
      </c>
      <c r="H810" s="39" t="str">
        <f>IFERROR(INDEX(CampTypes,MATCH(I810,CampList,0)),"Unattributed")</f>
        <v>New</v>
      </c>
      <c r="I810" t="inlineStr">
        <is>
          <t>ABO | Natuf | Leads | Unit Franchise | India | Oct26 | V1</t>
        </is>
      </c>
      <c r="J810" t="inlineStr">
        <is>
          <t>ABO | Natuf | Leads | Unit Franchise | India | Oct26 | V1</t>
        </is>
      </c>
      <c r="K810" t="inlineStr">
        <is>
          <t>Direct (campaign tagged in CRM)</t>
        </is>
      </c>
      <c r="L810" t="inlineStr">
        <is>
          <t>Natuf | Investors | Tier1 + Growth Cities | Oct26 | V1</t>
        </is>
      </c>
      <c r="M810" t="inlineStr">
        <is>
          <t>Natuf | Investors | Tier1 + Growth Cities | Oct26 | V1</t>
        </is>
      </c>
      <c r="N810" t="inlineStr">
        <is>
          <t>Natuf | Reel | Brand Ambassador | Heard Of Owning A Cafe | V1</t>
        </is>
      </c>
      <c r="O810" t="inlineStr">
        <is>
          <t>In House Natuf</t>
        </is>
      </c>
      <c r="P810" t="inlineStr">
        <is>
          <t>Facebook</t>
        </is>
      </c>
      <c r="Q810" t="inlineStr">
        <is>
          <t>Vikas Pathak</t>
        </is>
      </c>
      <c r="R810" t="inlineStr">
        <is>
          <t xml:space="preserve">Karan </t>
        </is>
      </c>
      <c r="S810" t="inlineStr">
        <is>
          <t>-</t>
        </is>
      </c>
      <c r="T810" t="inlineStr">
        <is>
          <t>Bangalore</t>
        </is>
      </c>
      <c r="U810" t="inlineStr">
        <is>
          <t xml:space="preserve"> </t>
        </is>
      </c>
      <c r="V810" t="n">
        <v>2</v>
      </c>
      <c r="W810" t="n">
        <v>1</v>
      </c>
      <c r="X810" t="inlineStr">
        <is>
          <t>XXXXXX2763</t>
        </is>
      </c>
      <c r="Y810" s="72" t="n">
        <v>46326.52037037037</v>
      </c>
    </row>
    <row r="811">
      <c r="A811" s="39" t="inlineStr">
        <is>
          <t>6adbc2c2d790d720e5b3753b</t>
        </is>
      </c>
      <c r="B811" s="72" t="n">
        <v>46319.08030092593</v>
      </c>
      <c r="C811" s="70" t="n">
        <v>46319</v>
      </c>
      <c r="D811" t="inlineStr">
        <is>
          <t>2026-10</t>
        </is>
      </c>
      <c r="E811" t="inlineStr">
        <is>
          <t>Wk of 2026-10-19</t>
        </is>
      </c>
      <c r="F811" t="inlineStr">
        <is>
          <t>New Lead</t>
        </is>
      </c>
      <c r="G811" s="39" t="str">
        <f>IF(ISNUMBER(MATCH(F811,QualityStatuses,0)),"Quality Lead","Non-Quality Lead")</f>
        <v>Non-Quality Lead</v>
      </c>
      <c r="H811" s="39" t="str">
        <f>IFERROR(INDEX(CampTypes,MATCH(I811,CampList,0)),"Unattributed")</f>
        <v>New</v>
      </c>
      <c r="I811" t="inlineStr">
        <is>
          <t>ABO | Natuf | Leads | Unit Franchise | India | Oct26 | V1</t>
        </is>
      </c>
      <c r="J811" t="inlineStr">
        <is>
          <t>ABO | Natuf | Leads | Unit Franchise | India | Oct26 | V1</t>
        </is>
      </c>
      <c r="K811" t="inlineStr">
        <is>
          <t>Direct (campaign tagged in CRM)</t>
        </is>
      </c>
      <c r="L811" t="inlineStr">
        <is>
          <t>Natuf | Business Owners | Tier1 + Growth Cities | Oct26 | V1</t>
        </is>
      </c>
      <c r="M811" t="inlineStr">
        <is>
          <t>Natuf | Business Owners | Tier1 + Growth Cities | Oct26 | V1</t>
        </is>
      </c>
      <c r="N811" t="inlineStr">
        <is>
          <t>Natuf | Reel | Brand Ambassador | Heard Of Owning A Cafe | V1</t>
        </is>
      </c>
      <c r="O811" t="inlineStr">
        <is>
          <t>In House Natuf</t>
        </is>
      </c>
      <c r="P811" t="inlineStr">
        <is>
          <t>Facebook</t>
        </is>
      </c>
      <c r="Q811" t="inlineStr">
        <is>
          <t>(Unassigned)</t>
        </is>
      </c>
      <c r="R811" t="inlineStr">
        <is>
          <t>Omkar Navge</t>
        </is>
      </c>
      <c r="S811" t="inlineStr">
        <is>
          <t>-</t>
        </is>
      </c>
      <c r="T811" t="inlineStr">
        <is>
          <t>Delhi</t>
        </is>
      </c>
      <c r="U811" t="inlineStr">
        <is>
          <t xml:space="preserve"> </t>
        </is>
      </c>
      <c r="V811" t="n">
        <v>0</v>
      </c>
      <c r="W811" t="n">
        <v>0</v>
      </c>
      <c r="X811" t="inlineStr">
        <is>
          <t>XXXXXX2664</t>
        </is>
      </c>
      <c r="Y811" s="72" t="n">
        <v>46326.52037037037</v>
      </c>
    </row>
    <row r="812">
      <c r="A812" s="39" t="inlineStr">
        <is>
          <t>6adbbe8c2ade5838142805a8</t>
        </is>
      </c>
      <c r="B812" s="72" t="n">
        <v>46319.06782407407</v>
      </c>
      <c r="C812" s="70" t="n">
        <v>46319</v>
      </c>
      <c r="D812" t="inlineStr">
        <is>
          <t>2026-10</t>
        </is>
      </c>
      <c r="E812" t="inlineStr">
        <is>
          <t>Wk of 2026-10-19</t>
        </is>
      </c>
      <c r="F812" t="inlineStr">
        <is>
          <t>Attempt 3</t>
        </is>
      </c>
      <c r="G812" s="39" t="str">
        <f>IF(ISNUMBER(MATCH(F812,QualityStatuses,0)),"Quality Lead","Non-Quality Lead")</f>
        <v>Non-Quality Lead</v>
      </c>
      <c r="H812" s="39" t="str">
        <f>IFERROR(INDEX(CampTypes,MATCH(I812,CampList,0)),"Unattributed")</f>
        <v>New</v>
      </c>
      <c r="I812" t="inlineStr">
        <is>
          <t>ABO | Natuf | Leads | Unit Franchise | India | Oct26 | V1</t>
        </is>
      </c>
      <c r="J812" t="inlineStr">
        <is>
          <t>ABO | Natuf | Leads | Unit Franchise | India | Oct26 | V1</t>
        </is>
      </c>
      <c r="K812" t="inlineStr">
        <is>
          <t>Direct (campaign tagged in CRM)</t>
        </is>
      </c>
      <c r="L812" t="inlineStr">
        <is>
          <t>Natuf | Business Owners | Tier1 + Growth Cities | Oct26 | V1</t>
        </is>
      </c>
      <c r="M812" t="inlineStr">
        <is>
          <t>Natuf | Business Owners | Tier1 + Growth Cities | Oct26 | V1</t>
        </is>
      </c>
      <c r="N812" t="inlineStr">
        <is>
          <t>Natuf | Reel | Brand Ambassador | Heard Of Owning A Cafe | V1</t>
        </is>
      </c>
      <c r="O812" t="inlineStr">
        <is>
          <t>In House Natuf</t>
        </is>
      </c>
      <c r="P812" t="inlineStr">
        <is>
          <t>Facebook</t>
        </is>
      </c>
      <c r="Q812" t="inlineStr">
        <is>
          <t>Vikas Pathak</t>
        </is>
      </c>
      <c r="R812" t="inlineStr">
        <is>
          <t>Anish kaundal</t>
        </is>
      </c>
      <c r="S812" t="inlineStr">
        <is>
          <t>-</t>
        </is>
      </c>
      <c r="T812" t="inlineStr">
        <is>
          <t>Vadodara</t>
        </is>
      </c>
      <c r="U812" t="inlineStr">
        <is>
          <t xml:space="preserve"> </t>
        </is>
      </c>
      <c r="V812" t="n">
        <v>2</v>
      </c>
      <c r="W812" t="n">
        <v>0</v>
      </c>
      <c r="X812" t="inlineStr">
        <is>
          <t>XXXXXX6030</t>
        </is>
      </c>
      <c r="Y812" s="72" t="n">
        <v>46326.52037037037</v>
      </c>
    </row>
    <row r="813">
      <c r="A813" s="39" t="inlineStr">
        <is>
          <t>6adbb0d68e90ee17da1d2bbf</t>
        </is>
      </c>
      <c r="B813" s="72" t="n">
        <v>46319.02719907407</v>
      </c>
      <c r="C813" s="70" t="n">
        <v>46319</v>
      </c>
      <c r="D813" t="inlineStr">
        <is>
          <t>2026-10</t>
        </is>
      </c>
      <c r="E813" t="inlineStr">
        <is>
          <t>Wk of 2026-10-19</t>
        </is>
      </c>
      <c r="F813" t="inlineStr">
        <is>
          <t>Lost</t>
        </is>
      </c>
      <c r="G813" s="39" t="str">
        <f>IF(ISNUMBER(MATCH(F813,QualityStatuses,0)),"Quality Lead","Non-Quality Lead")</f>
        <v>Non-Quality Lead</v>
      </c>
      <c r="H813" s="39" t="str">
        <f>IFERROR(INDEX(CampTypes,MATCH(I813,CampList,0)),"Unattributed")</f>
        <v>New</v>
      </c>
      <c r="I813" t="inlineStr">
        <is>
          <t>ABO | Natuf | Leads | Unit Franchise | India | Oct26 | V1</t>
        </is>
      </c>
      <c r="J813" t="inlineStr">
        <is>
          <t>ABO | Natuf | Leads | Unit Franchise | India | Oct26 | V1</t>
        </is>
      </c>
      <c r="K813" t="inlineStr">
        <is>
          <t>Direct (campaign tagged in CRM)</t>
        </is>
      </c>
      <c r="L813" t="inlineStr">
        <is>
          <t>Natuf | Investors | Tier1 + Growth Cities | Oct26 | V1</t>
        </is>
      </c>
      <c r="M813" t="inlineStr">
        <is>
          <t>Natuf | Investors | Tier1 + Growth Cities | Oct26 | V1</t>
        </is>
      </c>
      <c r="N813" t="inlineStr">
        <is>
          <t>Natuf | Reel | Brand Ambassador | Heard Of Owning A Cafe | V1</t>
        </is>
      </c>
      <c r="O813" t="inlineStr">
        <is>
          <t>In House Natuf</t>
        </is>
      </c>
      <c r="P813" t="inlineStr">
        <is>
          <t>Facebook</t>
        </is>
      </c>
      <c r="Q813" t="inlineStr">
        <is>
          <t>Deepak Rai</t>
        </is>
      </c>
      <c r="R813" t="inlineStr">
        <is>
          <t>Tejaswini Tarigopula</t>
        </is>
      </c>
      <c r="S813" t="inlineStr">
        <is>
          <t>Not Interested</t>
        </is>
      </c>
      <c r="T813" t="inlineStr">
        <is>
          <t>Bangalore</t>
        </is>
      </c>
      <c r="U813" t="inlineStr">
        <is>
          <t xml:space="preserve"> </t>
        </is>
      </c>
      <c r="V813" t="n">
        <v>2</v>
      </c>
      <c r="W813" t="n">
        <v>1</v>
      </c>
      <c r="X813" t="inlineStr">
        <is>
          <t>XXXXXX8256</t>
        </is>
      </c>
      <c r="Y813" s="72" t="n">
        <v>46326.52037037037</v>
      </c>
    </row>
    <row r="814">
      <c r="A814" s="39" t="inlineStr">
        <is>
          <t>6adbb020b6dedb5f34c7e02e</t>
        </is>
      </c>
      <c r="B814" s="72" t="n">
        <v>46319.02509259259</v>
      </c>
      <c r="C814" s="70" t="n">
        <v>46319</v>
      </c>
      <c r="D814" t="inlineStr">
        <is>
          <t>2026-10</t>
        </is>
      </c>
      <c r="E814" t="inlineStr">
        <is>
          <t>Wk of 2026-10-19</t>
        </is>
      </c>
      <c r="F814" t="inlineStr">
        <is>
          <t>New Lead</t>
        </is>
      </c>
      <c r="G814" s="39" t="str">
        <f>IF(ISNUMBER(MATCH(F814,QualityStatuses,0)),"Quality Lead","Non-Quality Lead")</f>
        <v>Non-Quality Lead</v>
      </c>
      <c r="H814" s="39" t="str">
        <f>IFERROR(INDEX(CampTypes,MATCH(I814,CampList,0)),"Unattributed")</f>
        <v>New</v>
      </c>
      <c r="I814" t="inlineStr">
        <is>
          <t>ABO | Natuf | Leads | Unit Franchise | India | Oct26 | V1</t>
        </is>
      </c>
      <c r="J814" t="inlineStr">
        <is>
          <t>ABO | Natuf | Leads | Unit Franchise | India | Oct26 | V1</t>
        </is>
      </c>
      <c r="K814" t="inlineStr">
        <is>
          <t>Direct (campaign tagged in CRM)</t>
        </is>
      </c>
      <c r="L814" t="inlineStr">
        <is>
          <t>Natuf | Broad | Tier1 + Growth Cities | Oct26 | V1</t>
        </is>
      </c>
      <c r="M814" t="inlineStr">
        <is>
          <t>Natuf | Broad | Tier1 + Growth Cities | Oct26 | V1</t>
        </is>
      </c>
      <c r="N814" t="inlineStr">
        <is>
          <t>Natuf | Reel | Brand Ambassador | Heard Of Owning A Cafe | V1</t>
        </is>
      </c>
      <c r="O814" t="inlineStr">
        <is>
          <t>In House Natuf</t>
        </is>
      </c>
      <c r="P814" t="inlineStr">
        <is>
          <t>Facebook</t>
        </is>
      </c>
      <c r="Q814" t="inlineStr">
        <is>
          <t>(Unassigned)</t>
        </is>
      </c>
      <c r="R814" t="inlineStr">
        <is>
          <t>Omkar Navge</t>
        </is>
      </c>
      <c r="S814" t="inlineStr">
        <is>
          <t>-</t>
        </is>
      </c>
      <c r="T814" t="inlineStr">
        <is>
          <t>Hyderabad</t>
        </is>
      </c>
      <c r="U814" t="inlineStr">
        <is>
          <t xml:space="preserve"> </t>
        </is>
      </c>
      <c r="V814" t="n">
        <v>0</v>
      </c>
      <c r="W814" t="n">
        <v>0</v>
      </c>
      <c r="X814" t="inlineStr">
        <is>
          <t>XXXXXX1304</t>
        </is>
      </c>
      <c r="Y814" s="72" t="n">
        <v>46326.52037037037</v>
      </c>
    </row>
    <row r="815">
      <c r="A815" s="39" t="inlineStr">
        <is>
          <t>6adbae3c0ac91e3e91b9c4b2</t>
        </is>
      </c>
      <c r="B815" s="72" t="n">
        <v>46319.01949074074</v>
      </c>
      <c r="C815" s="70" t="n">
        <v>46319</v>
      </c>
      <c r="D815" t="inlineStr">
        <is>
          <t>2026-10</t>
        </is>
      </c>
      <c r="E815" t="inlineStr">
        <is>
          <t>Wk of 2026-10-19</t>
        </is>
      </c>
      <c r="F815" t="inlineStr">
        <is>
          <t>Connected</t>
        </is>
      </c>
      <c r="G815" s="39" t="str">
        <f>IF(ISNUMBER(MATCH(F815,QualityStatuses,0)),"Quality Lead","Non-Quality Lead")</f>
        <v>Non-Quality Lead</v>
      </c>
      <c r="H815" s="39" t="str">
        <f>IFERROR(INDEX(CampTypes,MATCH(I815,CampList,0)),"Unattributed")</f>
        <v>New</v>
      </c>
      <c r="I815" t="inlineStr">
        <is>
          <t>ABO | Natuf | Leads | Unit Franchise | India | Oct26 | V1</t>
        </is>
      </c>
      <c r="J815" t="inlineStr">
        <is>
          <t>ABO | Natuf | Leads | Unit Franchise | India | Oct26 | V1</t>
        </is>
      </c>
      <c r="K815" t="inlineStr">
        <is>
          <t>Direct (campaign tagged in CRM)</t>
        </is>
      </c>
      <c r="L815" t="inlineStr">
        <is>
          <t>Natuf | Broad | Tier1 + Growth Cities | Oct26 | V1</t>
        </is>
      </c>
      <c r="M815" t="inlineStr">
        <is>
          <t>Natuf | Broad | Tier1 + Growth Cities | Oct26 | V1</t>
        </is>
      </c>
      <c r="N815" t="inlineStr">
        <is>
          <t>Natuf | Reel | Brand Ambassador | Heard Of Owning A Cafe | V1</t>
        </is>
      </c>
      <c r="O815" t="inlineStr">
        <is>
          <t>In House Natuf</t>
        </is>
      </c>
      <c r="P815" t="inlineStr">
        <is>
          <t>Facebook</t>
        </is>
      </c>
      <c r="Q815" t="inlineStr">
        <is>
          <t>Tejaswini Tarigopula</t>
        </is>
      </c>
      <c r="R815" t="inlineStr">
        <is>
          <t>Shivani Sharma</t>
        </is>
      </c>
      <c r="S815" t="inlineStr">
        <is>
          <t>-</t>
        </is>
      </c>
      <c r="T815" t="inlineStr">
        <is>
          <t>Lucknow</t>
        </is>
      </c>
      <c r="U815" t="inlineStr">
        <is>
          <t xml:space="preserve"> </t>
        </is>
      </c>
      <c r="V815" t="n">
        <v>2</v>
      </c>
      <c r="W815" t="n">
        <v>1</v>
      </c>
      <c r="X815" t="inlineStr">
        <is>
          <t>XXXXXX6576</t>
        </is>
      </c>
      <c r="Y815" s="72" t="n">
        <v>46326.52037037037</v>
      </c>
    </row>
    <row r="816">
      <c r="A816" s="39" t="inlineStr">
        <is>
          <t>6adbab4c31090e3d6a757b96</t>
        </is>
      </c>
      <c r="B816" s="72" t="n">
        <v>46319.01078703703</v>
      </c>
      <c r="C816" s="70" t="n">
        <v>46319</v>
      </c>
      <c r="D816" t="inlineStr">
        <is>
          <t>2026-10</t>
        </is>
      </c>
      <c r="E816" t="inlineStr">
        <is>
          <t>Wk of 2026-10-19</t>
        </is>
      </c>
      <c r="F816" t="inlineStr">
        <is>
          <t>Attempt 2</t>
        </is>
      </c>
      <c r="G816" s="39" t="str">
        <f>IF(ISNUMBER(MATCH(F816,QualityStatuses,0)),"Quality Lead","Non-Quality Lead")</f>
        <v>Non-Quality Lead</v>
      </c>
      <c r="H816" s="39" t="str">
        <f>IFERROR(INDEX(CampTypes,MATCH(I816,CampList,0)),"Unattributed")</f>
        <v>Old</v>
      </c>
      <c r="I816" t="inlineStr">
        <is>
          <t>E_Suresh_Natuf_Kiosk_07072026</t>
        </is>
      </c>
      <c r="J816" t="inlineStr">
        <is>
          <t>E_Suresh_Natuf_Kiosk_07072026</t>
        </is>
      </c>
      <c r="K816" t="inlineStr">
        <is>
          <t>Direct (campaign tagged in CRM)</t>
        </is>
      </c>
      <c r="L816" t="inlineStr">
        <is>
          <t>E_Suresh_Natuf_Kiosk_07072026_Adset5</t>
        </is>
      </c>
      <c r="M816" t="inlineStr">
        <is>
          <t>E_Suresh_Natuf_Kiosk_07072026_Adset5</t>
        </is>
      </c>
      <c r="N816" t="inlineStr">
        <is>
          <t>E_Hindi_Suresh_Natuf_Kiosk_07072026_Adset5_ad3 – Copy 2</t>
        </is>
      </c>
      <c r="O816" t="inlineStr">
        <is>
          <t>Natuf</t>
        </is>
      </c>
      <c r="P816" t="inlineStr">
        <is>
          <t>Facebook</t>
        </is>
      </c>
      <c r="Q816" t="inlineStr">
        <is>
          <t>Tejaswini Tarigopula</t>
        </is>
      </c>
      <c r="R816" t="inlineStr">
        <is>
          <t>Sai Charan</t>
        </is>
      </c>
      <c r="S816" t="inlineStr">
        <is>
          <t>-</t>
        </is>
      </c>
      <c r="T816" t="inlineStr">
        <is>
          <t>Kolkata</t>
        </is>
      </c>
      <c r="U816" t="inlineStr">
        <is>
          <t xml:space="preserve"> </t>
        </is>
      </c>
      <c r="V816" t="n">
        <v>4</v>
      </c>
      <c r="W816" t="n">
        <v>4</v>
      </c>
      <c r="X816" t="inlineStr">
        <is>
          <t>XXXXXX1218</t>
        </is>
      </c>
      <c r="Y816" s="72" t="n">
        <v>46326.52037037037</v>
      </c>
    </row>
    <row r="817">
      <c r="A817" s="39" t="inlineStr">
        <is>
          <t>6adbaa78d72408654c9e86b2</t>
        </is>
      </c>
      <c r="B817" s="72" t="n">
        <v>46319.00833333333</v>
      </c>
      <c r="C817" s="70" t="n">
        <v>46319</v>
      </c>
      <c r="D817" t="inlineStr">
        <is>
          <t>2026-10</t>
        </is>
      </c>
      <c r="E817" t="inlineStr">
        <is>
          <t>Wk of 2026-10-19</t>
        </is>
      </c>
      <c r="F817" t="inlineStr">
        <is>
          <t>New Lead</t>
        </is>
      </c>
      <c r="G817" s="39" t="str">
        <f>IF(ISNUMBER(MATCH(F817,QualityStatuses,0)),"Quality Lead","Non-Quality Lead")</f>
        <v>Non-Quality Lead</v>
      </c>
      <c r="H817" s="39" t="str">
        <f>IFERROR(INDEX(CampTypes,MATCH(I817,CampList,0)),"Unattributed")</f>
        <v>New</v>
      </c>
      <c r="I817" t="inlineStr">
        <is>
          <t>ABO | Natuf | Leads | Unit Franchise | India | Oct26 | V1</t>
        </is>
      </c>
      <c r="J817" t="inlineStr">
        <is>
          <t>ABO | Natuf | Leads | Unit Franchise | India | Oct26 | V1</t>
        </is>
      </c>
      <c r="K817" t="inlineStr">
        <is>
          <t>Direct (campaign tagged in CRM)</t>
        </is>
      </c>
      <c r="L817" t="inlineStr">
        <is>
          <t>Natuf | LAL 1% | India | Jul26 | V1</t>
        </is>
      </c>
      <c r="M817" t="inlineStr">
        <is>
          <t>Natuf | LAL 1% | India | Jul26 | V1</t>
        </is>
      </c>
      <c r="N817" t="inlineStr">
        <is>
          <t>Natuf | Reel | Brand Ambassador | Heard Of Owning A Cafe | V1</t>
        </is>
      </c>
      <c r="O817" t="inlineStr">
        <is>
          <t>In House Natuf</t>
        </is>
      </c>
      <c r="P817" t="inlineStr">
        <is>
          <t>Facebook</t>
        </is>
      </c>
      <c r="Q817" t="inlineStr">
        <is>
          <t>(Unassigned)</t>
        </is>
      </c>
      <c r="R817" t="inlineStr">
        <is>
          <t>Omkar Navge</t>
        </is>
      </c>
      <c r="S817" t="inlineStr">
        <is>
          <t>-</t>
        </is>
      </c>
      <c r="T817" t="inlineStr">
        <is>
          <t>Ajmer</t>
        </is>
      </c>
      <c r="U817" t="inlineStr">
        <is>
          <t xml:space="preserve"> </t>
        </is>
      </c>
      <c r="V817" t="n">
        <v>0</v>
      </c>
      <c r="W817" t="n">
        <v>0</v>
      </c>
      <c r="X817" t="inlineStr">
        <is>
          <t>XXXXXX4933</t>
        </is>
      </c>
      <c r="Y817" s="72" t="n">
        <v>46326.52037037037</v>
      </c>
    </row>
    <row r="818">
      <c r="A818" s="39" t="inlineStr">
        <is>
          <t>6adba9ff31090e3d6a7578fe</t>
        </is>
      </c>
      <c r="B818" s="72" t="n">
        <v>46319.00693287037</v>
      </c>
      <c r="C818" s="70" t="n">
        <v>46319</v>
      </c>
      <c r="D818" t="inlineStr">
        <is>
          <t>2026-10</t>
        </is>
      </c>
      <c r="E818" t="inlineStr">
        <is>
          <t>Wk of 2026-10-19</t>
        </is>
      </c>
      <c r="F818" t="inlineStr">
        <is>
          <t>Attempt 1</t>
        </is>
      </c>
      <c r="G818" s="39" t="str">
        <f>IF(ISNUMBER(MATCH(F818,QualityStatuses,0)),"Quality Lead","Non-Quality Lead")</f>
        <v>Non-Quality Lead</v>
      </c>
      <c r="H818" s="39" t="str">
        <f>IFERROR(INDEX(CampTypes,MATCH(I818,CampList,0)),"Unattributed")</f>
        <v>New</v>
      </c>
      <c r="I818" t="inlineStr">
        <is>
          <t>ABO | Natuf | Leads | Unit Franchise | India | Oct26 | V1</t>
        </is>
      </c>
      <c r="J818" t="inlineStr">
        <is>
          <t>ABO | Natuf | Leads | Unit Franchise | India | Oct26 | V1</t>
        </is>
      </c>
      <c r="K818" t="inlineStr">
        <is>
          <t>Direct (campaign tagged in CRM)</t>
        </is>
      </c>
      <c r="L818" t="inlineStr">
        <is>
          <t>Natuf | Business Owners | Tier1 + Growth Cities | Oct26 | V1</t>
        </is>
      </c>
      <c r="M818" t="inlineStr">
        <is>
          <t>Natuf | Business Owners | Tier1 + Growth Cities | Oct26 | V1</t>
        </is>
      </c>
      <c r="N818" t="inlineStr">
        <is>
          <t>Natuf | Reel | Brand Ambassador | Heard Of Owning A Cafe | V1</t>
        </is>
      </c>
      <c r="O818" t="inlineStr">
        <is>
          <t>In House Natuf</t>
        </is>
      </c>
      <c r="P818" t="inlineStr">
        <is>
          <t>Facebook</t>
        </is>
      </c>
      <c r="Q818" t="inlineStr">
        <is>
          <t>Tejaswini Tarigopula</t>
        </is>
      </c>
      <c r="R818" t="inlineStr">
        <is>
          <t>Shivamani</t>
        </is>
      </c>
      <c r="S818" t="inlineStr">
        <is>
          <t>-</t>
        </is>
      </c>
      <c r="T818" t="inlineStr">
        <is>
          <t>Rajkot</t>
        </is>
      </c>
      <c r="U818" t="inlineStr">
        <is>
          <t xml:space="preserve"> </t>
        </is>
      </c>
      <c r="V818" t="n">
        <v>1</v>
      </c>
      <c r="W818" t="n">
        <v>0</v>
      </c>
      <c r="X818" t="inlineStr">
        <is>
          <t>XXXXXX2738</t>
        </is>
      </c>
      <c r="Y818" s="72" t="n">
        <v>46326.52037037037</v>
      </c>
    </row>
    <row r="819">
      <c r="A819" s="39" t="inlineStr">
        <is>
          <t>6adba97861285933f02241dd</t>
        </is>
      </c>
      <c r="B819" s="72" t="n">
        <v>46319.00537037037</v>
      </c>
      <c r="C819" s="70" t="n">
        <v>46319</v>
      </c>
      <c r="D819" t="inlineStr">
        <is>
          <t>2026-10</t>
        </is>
      </c>
      <c r="E819" t="inlineStr">
        <is>
          <t>Wk of 2026-10-19</t>
        </is>
      </c>
      <c r="F819" t="inlineStr">
        <is>
          <t>New Lead</t>
        </is>
      </c>
      <c r="G819" s="39" t="str">
        <f>IF(ISNUMBER(MATCH(F819,QualityStatuses,0)),"Quality Lead","Non-Quality Lead")</f>
        <v>Non-Quality Lead</v>
      </c>
      <c r="H819" s="39" t="str">
        <f>IFERROR(INDEX(CampTypes,MATCH(I819,CampList,0)),"Unattributed")</f>
        <v>Old</v>
      </c>
      <c r="I819" t="inlineStr">
        <is>
          <t>E_Karan_Natuf_All_07072026</t>
        </is>
      </c>
      <c r="J819" t="inlineStr">
        <is>
          <t>E_Karan_Natuf_All_07072026</t>
        </is>
      </c>
      <c r="K819" t="inlineStr">
        <is>
          <t>Direct (campaign tagged in CRM)</t>
        </is>
      </c>
      <c r="L819" t="inlineStr">
        <is>
          <t>E_Karan_Natuf_Sign_07072026_Adset3</t>
        </is>
      </c>
      <c r="M819" t="inlineStr">
        <is>
          <t>E_Karan_Natuf_Sign_07072026_Adset3</t>
        </is>
      </c>
      <c r="N819" t="inlineStr">
        <is>
          <t>E_Karan_Natuf_Sign_07072026_Adset2_Ad1</t>
        </is>
      </c>
      <c r="O819" t="inlineStr">
        <is>
          <t>Natuf</t>
        </is>
      </c>
      <c r="P819" t="inlineStr">
        <is>
          <t>Facebook</t>
        </is>
      </c>
      <c r="Q819" t="inlineStr">
        <is>
          <t>(Unassigned)</t>
        </is>
      </c>
      <c r="R819" t="inlineStr">
        <is>
          <t>Omkar Navge</t>
        </is>
      </c>
      <c r="S819" t="inlineStr">
        <is>
          <t>-</t>
        </is>
      </c>
      <c r="T819" t="inlineStr">
        <is>
          <t>Godhra</t>
        </is>
      </c>
      <c r="U819" t="inlineStr">
        <is>
          <t xml:space="preserve"> </t>
        </is>
      </c>
      <c r="V819" t="n">
        <v>0</v>
      </c>
      <c r="W819" t="n">
        <v>0</v>
      </c>
      <c r="X819" t="inlineStr">
        <is>
          <t>XXXXXX1602</t>
        </is>
      </c>
      <c r="Y819" s="72" t="n">
        <v>46326.52037037037</v>
      </c>
    </row>
    <row r="820">
      <c r="A820" s="39" t="inlineStr">
        <is>
          <t>6adba631c449b694c0bbbc52</t>
        </is>
      </c>
      <c r="B820" s="72" t="n">
        <v>46318.99565972222</v>
      </c>
      <c r="C820" s="70" t="n">
        <v>46318</v>
      </c>
      <c r="D820" t="inlineStr">
        <is>
          <t>2026-10</t>
        </is>
      </c>
      <c r="E820" t="inlineStr">
        <is>
          <t>Wk of 2026-10-19</t>
        </is>
      </c>
      <c r="F820" t="inlineStr">
        <is>
          <t>New Lead</t>
        </is>
      </c>
      <c r="G820" s="39" t="str">
        <f>IF(ISNUMBER(MATCH(F820,QualityStatuses,0)),"Quality Lead","Non-Quality Lead")</f>
        <v>Non-Quality Lead</v>
      </c>
      <c r="H820" s="39" t="str">
        <f>IFERROR(INDEX(CampTypes,MATCH(I820,CampList,0)),"Unattributed")</f>
        <v>Old</v>
      </c>
      <c r="I820" t="inlineStr">
        <is>
          <t>E_Suresh_Natuf_Kiosk_07072026</t>
        </is>
      </c>
      <c r="J820" t="inlineStr">
        <is>
          <t>E_Suresh_Natuf_Kiosk_07072026</t>
        </is>
      </c>
      <c r="K820" t="inlineStr">
        <is>
          <t>Direct (campaign tagged in CRM)</t>
        </is>
      </c>
      <c r="L820" t="inlineStr">
        <is>
          <t>E_Suresh_Natuf_Kiosk_07072026_Adset5</t>
        </is>
      </c>
      <c r="M820" t="inlineStr">
        <is>
          <t>E_Suresh_Natuf_Kiosk_07072026_Adset5</t>
        </is>
      </c>
      <c r="N820" t="inlineStr">
        <is>
          <t>E_Hindi_Suresh_Natuf_Kiosk_07072026_Adset5_ad3 – Copy 2</t>
        </is>
      </c>
      <c r="O820" t="inlineStr">
        <is>
          <t>Natuf</t>
        </is>
      </c>
      <c r="P820" t="inlineStr">
        <is>
          <t>Facebook</t>
        </is>
      </c>
      <c r="Q820" t="inlineStr">
        <is>
          <t>(Unassigned)</t>
        </is>
      </c>
      <c r="R820" t="inlineStr">
        <is>
          <t>Omkar Navge</t>
        </is>
      </c>
      <c r="S820" t="inlineStr">
        <is>
          <t>-</t>
        </is>
      </c>
      <c r="T820" t="inlineStr">
        <is>
          <t>Hyderabad</t>
        </is>
      </c>
      <c r="U820" t="inlineStr">
        <is>
          <t xml:space="preserve"> </t>
        </is>
      </c>
      <c r="V820" t="n">
        <v>0</v>
      </c>
      <c r="W820" t="n">
        <v>0</v>
      </c>
      <c r="X820" t="inlineStr">
        <is>
          <t>XXXXXX7040</t>
        </is>
      </c>
      <c r="Y820" s="72" t="n">
        <v>46326.52037037037</v>
      </c>
    </row>
    <row r="821">
      <c r="A821" s="39" t="inlineStr">
        <is>
          <t>6adba59d9a58c32c21b8eb73</t>
        </is>
      </c>
      <c r="B821" s="72" t="n">
        <v>46318.99394675926</v>
      </c>
      <c r="C821" s="70" t="n">
        <v>46318</v>
      </c>
      <c r="D821" t="inlineStr">
        <is>
          <t>2026-10</t>
        </is>
      </c>
      <c r="E821" t="inlineStr">
        <is>
          <t>Wk of 2026-10-19</t>
        </is>
      </c>
      <c r="F821" t="inlineStr">
        <is>
          <t>New Lead</t>
        </is>
      </c>
      <c r="G821" s="39" t="str">
        <f>IF(ISNUMBER(MATCH(F821,QualityStatuses,0)),"Quality Lead","Non-Quality Lead")</f>
        <v>Non-Quality Lead</v>
      </c>
      <c r="H821" s="39" t="str">
        <f>IFERROR(INDEX(CampTypes,MATCH(I821,CampList,0)),"Unattributed")</f>
        <v>New</v>
      </c>
      <c r="I821" t="inlineStr">
        <is>
          <t>ABO | Natuf | Leads | Unit Franchise | India | Oct26 | V1</t>
        </is>
      </c>
      <c r="J821" t="inlineStr">
        <is>
          <t>ABO | Natuf | Leads | Unit Franchise | India | Oct26 | V1</t>
        </is>
      </c>
      <c r="K821" t="inlineStr">
        <is>
          <t>Direct (campaign tagged in CRM)</t>
        </is>
      </c>
      <c r="L821" t="inlineStr">
        <is>
          <t>Natuf | Broad | Tier1 + Growth Cities | Oct26 | V1</t>
        </is>
      </c>
      <c r="M821" t="inlineStr">
        <is>
          <t>Natuf | Broad | Tier1 + Growth Cities | Oct26 | V1</t>
        </is>
      </c>
      <c r="N821" t="inlineStr">
        <is>
          <t>Natuf | Reel | Brand Ambassador | Heard Of Owning A Cafe | V1</t>
        </is>
      </c>
      <c r="O821" t="inlineStr">
        <is>
          <t>In House Natuf</t>
        </is>
      </c>
      <c r="P821" t="inlineStr">
        <is>
          <t>Facebook</t>
        </is>
      </c>
      <c r="Q821" t="inlineStr">
        <is>
          <t>Omkar Navge</t>
        </is>
      </c>
      <c r="R821" t="inlineStr">
        <is>
          <t>Somya</t>
        </is>
      </c>
      <c r="S821" t="inlineStr">
        <is>
          <t>-</t>
        </is>
      </c>
      <c r="T821" t="inlineStr">
        <is>
          <t>Baroda</t>
        </is>
      </c>
      <c r="U821" t="inlineStr">
        <is>
          <t xml:space="preserve"> </t>
        </is>
      </c>
      <c r="V821" t="n">
        <v>0</v>
      </c>
      <c r="W821" t="n">
        <v>0</v>
      </c>
      <c r="X821" t="inlineStr">
        <is>
          <t>XXXXXX5718</t>
        </is>
      </c>
      <c r="Y821" s="72" t="n">
        <v>46326.52037037037</v>
      </c>
    </row>
    <row r="822">
      <c r="A822" s="39" t="inlineStr">
        <is>
          <t>6adba52ebae47017b1040adb</t>
        </is>
      </c>
      <c r="B822" s="72" t="n">
        <v>46318.99266203704</v>
      </c>
      <c r="C822" s="70" t="n">
        <v>46318</v>
      </c>
      <c r="D822" t="inlineStr">
        <is>
          <t>2026-10</t>
        </is>
      </c>
      <c r="E822" t="inlineStr">
        <is>
          <t>Wk of 2026-10-19</t>
        </is>
      </c>
      <c r="F822" t="inlineStr">
        <is>
          <t>New Lead</t>
        </is>
      </c>
      <c r="G822" s="39" t="str">
        <f>IF(ISNUMBER(MATCH(F822,QualityStatuses,0)),"Quality Lead","Non-Quality Lead")</f>
        <v>Non-Quality Lead</v>
      </c>
      <c r="H822" s="39" t="str">
        <f>IFERROR(INDEX(CampTypes,MATCH(I822,CampList,0)),"Unattributed")</f>
        <v>Old</v>
      </c>
      <c r="I822" t="inlineStr">
        <is>
          <t>E_Karan_Natuf_All_07072026</t>
        </is>
      </c>
      <c r="J822" t="inlineStr">
        <is>
          <t>E_Karan_Natuf_All_07072026</t>
        </is>
      </c>
      <c r="K822" t="inlineStr">
        <is>
          <t>Direct (campaign tagged in CRM)</t>
        </is>
      </c>
      <c r="L822" t="inlineStr">
        <is>
          <t>E_Karan_Natuf_Sign_07072026_Adset3</t>
        </is>
      </c>
      <c r="M822" t="inlineStr">
        <is>
          <t>E_Karan_Natuf_Sign_07072026_Adset3</t>
        </is>
      </c>
      <c r="N822" t="inlineStr">
        <is>
          <t>E_Karan_Natuf_Sign_07072026_Adset2_Ad1 – Copy</t>
        </is>
      </c>
      <c r="O822" t="inlineStr">
        <is>
          <t>Natuf</t>
        </is>
      </c>
      <c r="P822" t="inlineStr">
        <is>
          <t>Facebook</t>
        </is>
      </c>
      <c r="Q822" t="inlineStr">
        <is>
          <t>Omkar Navge</t>
        </is>
      </c>
      <c r="R822" t="inlineStr">
        <is>
          <t>Somya</t>
        </is>
      </c>
      <c r="S822" t="inlineStr">
        <is>
          <t>-</t>
        </is>
      </c>
      <c r="T822" t="inlineStr">
        <is>
          <t>Delhi</t>
        </is>
      </c>
      <c r="U822" t="inlineStr">
        <is>
          <t xml:space="preserve"> </t>
        </is>
      </c>
      <c r="V822" t="n">
        <v>0</v>
      </c>
      <c r="W822" t="n">
        <v>0</v>
      </c>
      <c r="X822" t="inlineStr">
        <is>
          <t>XXXXXX7308</t>
        </is>
      </c>
      <c r="Y822" s="72" t="n">
        <v>46326.52037037037</v>
      </c>
    </row>
    <row r="823">
      <c r="A823" s="39" t="inlineStr">
        <is>
          <t>6adba406a8eff65e34fec0dd</t>
        </is>
      </c>
      <c r="B823" s="72" t="n">
        <v>46318.98923611111</v>
      </c>
      <c r="C823" s="70" t="n">
        <v>46318</v>
      </c>
      <c r="D823" t="inlineStr">
        <is>
          <t>2026-10</t>
        </is>
      </c>
      <c r="E823" t="inlineStr">
        <is>
          <t>Wk of 2026-10-19</t>
        </is>
      </c>
      <c r="F823" t="inlineStr">
        <is>
          <t>Attempt 2</t>
        </is>
      </c>
      <c r="G823" s="39" t="str">
        <f>IF(ISNUMBER(MATCH(F823,QualityStatuses,0)),"Quality Lead","Non-Quality Lead")</f>
        <v>Non-Quality Lead</v>
      </c>
      <c r="H823" s="39" t="str">
        <f>IFERROR(INDEX(CampTypes,MATCH(I823,CampList,0)),"Unattributed")</f>
        <v>New</v>
      </c>
      <c r="I823" t="inlineStr">
        <is>
          <t>ABO | Natuf | Leads | Unit Franchise | India | Oct26 | V1</t>
        </is>
      </c>
      <c r="J823" t="inlineStr">
        <is>
          <t>ABO | Natuf | Leads | Unit Franchise | India | Oct26 | V1</t>
        </is>
      </c>
      <c r="K823" t="inlineStr">
        <is>
          <t>Direct (campaign tagged in CRM)</t>
        </is>
      </c>
      <c r="L823" t="inlineStr">
        <is>
          <t>Natuf | Broad | Tier1 + Growth Cities | Oct26 | V1</t>
        </is>
      </c>
      <c r="M823" t="inlineStr">
        <is>
          <t>Natuf | Broad | Tier1 + Growth Cities | Oct26 | V1</t>
        </is>
      </c>
      <c r="N823" t="inlineStr">
        <is>
          <t>Natuf | Reel | Brand Ambassador | Heard Of Owning A Cafe | V1</t>
        </is>
      </c>
      <c r="O823" t="inlineStr">
        <is>
          <t>In House Natuf</t>
        </is>
      </c>
      <c r="P823" t="inlineStr">
        <is>
          <t>Facebook</t>
        </is>
      </c>
      <c r="Q823" t="inlineStr">
        <is>
          <t>Tejaswini Tarigopula</t>
        </is>
      </c>
      <c r="R823" t="inlineStr">
        <is>
          <t>Sai Charan</t>
        </is>
      </c>
      <c r="S823" t="inlineStr">
        <is>
          <t>-</t>
        </is>
      </c>
      <c r="T823" t="inlineStr">
        <is>
          <t>Delhi</t>
        </is>
      </c>
      <c r="U823" t="inlineStr">
        <is>
          <t xml:space="preserve"> </t>
        </is>
      </c>
      <c r="V823" t="n">
        <v>4</v>
      </c>
      <c r="W823" t="n">
        <v>0</v>
      </c>
      <c r="X823" t="inlineStr">
        <is>
          <t>XXXXXX6777</t>
        </is>
      </c>
      <c r="Y823" s="72" t="n">
        <v>46326.52037037037</v>
      </c>
    </row>
    <row r="824">
      <c r="A824" s="39" t="inlineStr">
        <is>
          <t>6adba0fda8eff65e34febcea</t>
        </is>
      </c>
      <c r="B824" s="72" t="n">
        <v>46318.98024305556</v>
      </c>
      <c r="C824" s="70" t="n">
        <v>46318</v>
      </c>
      <c r="D824" t="inlineStr">
        <is>
          <t>2026-10</t>
        </is>
      </c>
      <c r="E824" t="inlineStr">
        <is>
          <t>Wk of 2026-10-19</t>
        </is>
      </c>
      <c r="F824" t="inlineStr">
        <is>
          <t>Details Shared</t>
        </is>
      </c>
      <c r="G824" s="39" t="str">
        <f>IF(ISNUMBER(MATCH(F824,QualityStatuses,0)),"Quality Lead","Non-Quality Lead")</f>
        <v>Quality Lead</v>
      </c>
      <c r="H824" s="39" t="str">
        <f>IFERROR(INDEX(CampTypes,MATCH(I824,CampList,0)),"Unattributed")</f>
        <v>Old</v>
      </c>
      <c r="I824" t="inlineStr">
        <is>
          <t>E_Suresh_Natuf_Kiosk_07072026</t>
        </is>
      </c>
      <c r="J824" t="inlineStr">
        <is>
          <t>E_Suresh_Natuf_Kiosk_07072026</t>
        </is>
      </c>
      <c r="K824" t="inlineStr">
        <is>
          <t>Direct (campaign tagged in CRM)</t>
        </is>
      </c>
      <c r="L824" t="inlineStr">
        <is>
          <t>E_Suresh_Natuf_Kiosk_07072026_Adset5</t>
        </is>
      </c>
      <c r="M824" t="inlineStr">
        <is>
          <t>E_Suresh_Natuf_Kiosk_07072026_Adset5</t>
        </is>
      </c>
      <c r="N824" t="inlineStr">
        <is>
          <t>E_Hindi_Suresh_Natuf_Kiosk_07072026_Adset5_ad3 – Copy 2</t>
        </is>
      </c>
      <c r="O824" t="inlineStr">
        <is>
          <t>Natuf</t>
        </is>
      </c>
      <c r="P824" t="inlineStr">
        <is>
          <t>Facebook</t>
        </is>
      </c>
      <c r="Q824" t="inlineStr">
        <is>
          <t>Tejaswini Tarigopula</t>
        </is>
      </c>
      <c r="R824" t="inlineStr">
        <is>
          <t>Rima Paul</t>
        </is>
      </c>
      <c r="S824" t="inlineStr">
        <is>
          <t>-</t>
        </is>
      </c>
      <c r="T824" t="inlineStr">
        <is>
          <t>Rajkot</t>
        </is>
      </c>
      <c r="U824" t="inlineStr">
        <is>
          <t xml:space="preserve"> </t>
        </is>
      </c>
      <c r="V824" t="n">
        <v>1</v>
      </c>
      <c r="W824" t="n">
        <v>1</v>
      </c>
      <c r="X824" t="inlineStr">
        <is>
          <t>XXXXXX6633</t>
        </is>
      </c>
      <c r="Y824" s="72" t="n">
        <v>46326.52037037037</v>
      </c>
    </row>
    <row r="825">
      <c r="A825" s="39" t="inlineStr">
        <is>
          <t>6adb9f787d28ca72d40164ae</t>
        </is>
      </c>
      <c r="B825" s="72" t="n">
        <v>46318.97574074074</v>
      </c>
      <c r="C825" s="70" t="n">
        <v>46318</v>
      </c>
      <c r="D825" t="inlineStr">
        <is>
          <t>2026-10</t>
        </is>
      </c>
      <c r="E825" t="inlineStr">
        <is>
          <t>Wk of 2026-10-19</t>
        </is>
      </c>
      <c r="F825" t="inlineStr">
        <is>
          <t>New Lead</t>
        </is>
      </c>
      <c r="G825" s="39" t="str">
        <f>IF(ISNUMBER(MATCH(F825,QualityStatuses,0)),"Quality Lead","Non-Quality Lead")</f>
        <v>Non-Quality Lead</v>
      </c>
      <c r="H825" s="39" t="str">
        <f>IFERROR(INDEX(CampTypes,MATCH(I825,CampList,0)),"Unattributed")</f>
        <v>New</v>
      </c>
      <c r="I825" t="inlineStr">
        <is>
          <t>ABO | Natuf | Leads | Unit Franchise | India | Oct26 | V1</t>
        </is>
      </c>
      <c r="J825" t="inlineStr">
        <is>
          <t>ABO | Natuf | Leads | Unit Franchise | India | Oct26 | V1</t>
        </is>
      </c>
      <c r="K825" t="inlineStr">
        <is>
          <t>Direct (campaign tagged in CRM)</t>
        </is>
      </c>
      <c r="L825" t="inlineStr">
        <is>
          <t>Natuf | Investors | Tier1 + Growth Cities | Oct26 | V1</t>
        </is>
      </c>
      <c r="M825" t="inlineStr">
        <is>
          <t>Natuf | Investors | Tier1 + Growth Cities | Oct26 | V1</t>
        </is>
      </c>
      <c r="N825" t="inlineStr">
        <is>
          <t>Natuf | Reel | Brand Ambassador | Heard Of Owning A Cafe | V1</t>
        </is>
      </c>
      <c r="O825" t="inlineStr">
        <is>
          <t>In House Natuf</t>
        </is>
      </c>
      <c r="P825" t="inlineStr">
        <is>
          <t>Facebook</t>
        </is>
      </c>
      <c r="Q825" t="inlineStr">
        <is>
          <t>Omkar Navge</t>
        </is>
      </c>
      <c r="R825" t="inlineStr">
        <is>
          <t>Somya</t>
        </is>
      </c>
      <c r="S825" t="inlineStr">
        <is>
          <t>-</t>
        </is>
      </c>
      <c r="T825" t="inlineStr">
        <is>
          <t>Ahmedabad</t>
        </is>
      </c>
      <c r="U825" t="inlineStr">
        <is>
          <t xml:space="preserve"> </t>
        </is>
      </c>
      <c r="V825" t="n">
        <v>0</v>
      </c>
      <c r="W825" t="n">
        <v>0</v>
      </c>
      <c r="X825" t="inlineStr">
        <is>
          <t>XXXXXX4896</t>
        </is>
      </c>
      <c r="Y825" s="72" t="n">
        <v>46326.52037037037</v>
      </c>
    </row>
    <row r="826">
      <c r="A826" s="39" t="inlineStr">
        <is>
          <t>6adb9d9a8ff63f39c62197c5</t>
        </is>
      </c>
      <c r="B826" s="72" t="n">
        <v>46318.97020833333</v>
      </c>
      <c r="C826" s="70" t="n">
        <v>46318</v>
      </c>
      <c r="D826" t="inlineStr">
        <is>
          <t>2026-10</t>
        </is>
      </c>
      <c r="E826" t="inlineStr">
        <is>
          <t>Wk of 2026-10-19</t>
        </is>
      </c>
      <c r="F826" t="inlineStr">
        <is>
          <t>New Lead</t>
        </is>
      </c>
      <c r="G826" s="39" t="str">
        <f>IF(ISNUMBER(MATCH(F826,QualityStatuses,0)),"Quality Lead","Non-Quality Lead")</f>
        <v>Non-Quality Lead</v>
      </c>
      <c r="H826" s="39" t="str">
        <f>IFERROR(INDEX(CampTypes,MATCH(I826,CampList,0)),"Unattributed")</f>
        <v>Old</v>
      </c>
      <c r="I826" t="inlineStr">
        <is>
          <t>E_Suresh_Natuf_Kiosk_07072026</t>
        </is>
      </c>
      <c r="J826" t="inlineStr">
        <is>
          <t>E_Suresh_Natuf_Kiosk_07072026</t>
        </is>
      </c>
      <c r="K826" t="inlineStr">
        <is>
          <t>Direct (campaign tagged in CRM)</t>
        </is>
      </c>
      <c r="L826" t="inlineStr">
        <is>
          <t>E_Suresh_Natuf_Kiosk_07072026_Adset5</t>
        </is>
      </c>
      <c r="M826" t="inlineStr">
        <is>
          <t>E_Suresh_Natuf_Kiosk_07072026_Adset5</t>
        </is>
      </c>
      <c r="N826" t="inlineStr">
        <is>
          <t>E_Hindi_Suresh_Natuf_Kiosk_07072026_Adset5_ad3 – Copy 2</t>
        </is>
      </c>
      <c r="O826" t="inlineStr">
        <is>
          <t>Natuf</t>
        </is>
      </c>
      <c r="P826" t="inlineStr">
        <is>
          <t>Facebook</t>
        </is>
      </c>
      <c r="Q826" t="inlineStr">
        <is>
          <t>Omkar Navge</t>
        </is>
      </c>
      <c r="R826" t="inlineStr">
        <is>
          <t>Somya</t>
        </is>
      </c>
      <c r="S826" t="inlineStr">
        <is>
          <t>-</t>
        </is>
      </c>
      <c r="T826" t="inlineStr">
        <is>
          <t>Mumbai</t>
        </is>
      </c>
      <c r="U826" t="inlineStr">
        <is>
          <t xml:space="preserve"> </t>
        </is>
      </c>
      <c r="V826" t="n">
        <v>0</v>
      </c>
      <c r="W826" t="n">
        <v>0</v>
      </c>
      <c r="X826" t="inlineStr">
        <is>
          <t>XXXXXX0539</t>
        </is>
      </c>
      <c r="Y826" s="72" t="n">
        <v>46326.52037037037</v>
      </c>
    </row>
    <row r="827">
      <c r="A827" s="39" t="inlineStr">
        <is>
          <t>6adb9d3126d5695a9412492d</t>
        </is>
      </c>
      <c r="B827" s="72" t="n">
        <v>46318.96899305555</v>
      </c>
      <c r="C827" s="70" t="n">
        <v>46318</v>
      </c>
      <c r="D827" t="inlineStr">
        <is>
          <t>2026-10</t>
        </is>
      </c>
      <c r="E827" t="inlineStr">
        <is>
          <t>Wk of 2026-10-19</t>
        </is>
      </c>
      <c r="F827" t="inlineStr">
        <is>
          <t>Details Shared</t>
        </is>
      </c>
      <c r="G827" s="39" t="str">
        <f>IF(ISNUMBER(MATCH(F827,QualityStatuses,0)),"Quality Lead","Non-Quality Lead")</f>
        <v>Quality Lead</v>
      </c>
      <c r="H827" s="39" t="str">
        <f>IFERROR(INDEX(CampTypes,MATCH(I827,CampList,0)),"Unattributed")</f>
        <v>New</v>
      </c>
      <c r="I827" t="inlineStr">
        <is>
          <t>ABO | Natuf | Leads | Unit Franchise | India | Oct26 | V1</t>
        </is>
      </c>
      <c r="J827" t="inlineStr">
        <is>
          <t>ABO | Natuf | Leads | Unit Franchise | India | Oct26 | V1</t>
        </is>
      </c>
      <c r="K827" t="inlineStr">
        <is>
          <t>Direct (campaign tagged in CRM)</t>
        </is>
      </c>
      <c r="L827" t="inlineStr">
        <is>
          <t>Natuf | Business Owners | Tier1 + Growth Cities | Oct26 | V1</t>
        </is>
      </c>
      <c r="M827" t="inlineStr">
        <is>
          <t>Natuf | Business Owners | Tier1 + Growth Cities | Oct26 | V1</t>
        </is>
      </c>
      <c r="N827" t="inlineStr">
        <is>
          <t>Natuf | Reel | Brand Ambassador | Heard Of Owning A Cafe | V1</t>
        </is>
      </c>
      <c r="O827" t="inlineStr">
        <is>
          <t>In House Natuf</t>
        </is>
      </c>
      <c r="P827" t="inlineStr">
        <is>
          <t>Facebook</t>
        </is>
      </c>
      <c r="Q827" t="inlineStr">
        <is>
          <t>Tejaswini Tarigopula</t>
        </is>
      </c>
      <c r="R827" t="inlineStr">
        <is>
          <t>Rima Paul</t>
        </is>
      </c>
      <c r="S827" t="inlineStr">
        <is>
          <t>-</t>
        </is>
      </c>
      <c r="T827" t="inlineStr">
        <is>
          <t>Aurangabad</t>
        </is>
      </c>
      <c r="U827" t="inlineStr">
        <is>
          <t xml:space="preserve"> </t>
        </is>
      </c>
      <c r="V827" t="n">
        <v>2</v>
      </c>
      <c r="W827" t="n">
        <v>2</v>
      </c>
      <c r="X827" t="inlineStr">
        <is>
          <t>XXXXXX3253</t>
        </is>
      </c>
      <c r="Y827" s="72" t="n">
        <v>46326.52037037037</v>
      </c>
    </row>
    <row r="828">
      <c r="A828" s="39" t="inlineStr">
        <is>
          <t>6adb9ceeee9b15a0df526d8f</t>
        </is>
      </c>
      <c r="B828" s="72" t="n">
        <v>46318.96821759259</v>
      </c>
      <c r="C828" s="70" t="n">
        <v>46318</v>
      </c>
      <c r="D828" t="inlineStr">
        <is>
          <t>2026-10</t>
        </is>
      </c>
      <c r="E828" t="inlineStr">
        <is>
          <t>Wk of 2026-10-19</t>
        </is>
      </c>
      <c r="F828" t="inlineStr">
        <is>
          <t>New Lead</t>
        </is>
      </c>
      <c r="G828" s="39" t="str">
        <f>IF(ISNUMBER(MATCH(F828,QualityStatuses,0)),"Quality Lead","Non-Quality Lead")</f>
        <v>Non-Quality Lead</v>
      </c>
      <c r="H828" s="39" t="str">
        <f>IFERROR(INDEX(CampTypes,MATCH(I828,CampList,0)),"Unattributed")</f>
        <v>New</v>
      </c>
      <c r="I828" t="inlineStr">
        <is>
          <t>ABO | Natuf | Leads | Unit Franchise | India | Oct26 | V1</t>
        </is>
      </c>
      <c r="J828" t="inlineStr">
        <is>
          <t>ABO | Natuf | Leads | Unit Franchise | India | Oct26 | V1</t>
        </is>
      </c>
      <c r="K828" t="inlineStr">
        <is>
          <t>Direct (campaign tagged in CRM)</t>
        </is>
      </c>
      <c r="L828" t="inlineStr">
        <is>
          <t>Natuf | LAL 1% | India | Jul26 | V1</t>
        </is>
      </c>
      <c r="M828" t="inlineStr">
        <is>
          <t>Natuf | LAL 1% | India | Jul26 | V1</t>
        </is>
      </c>
      <c r="N828" t="inlineStr">
        <is>
          <t>Natuf | Reel | Brand Ambassador | Heard Of Owning A Cafe | V1</t>
        </is>
      </c>
      <c r="O828" t="inlineStr">
        <is>
          <t>In House Natuf</t>
        </is>
      </c>
      <c r="P828" t="inlineStr">
        <is>
          <t>Facebook</t>
        </is>
      </c>
      <c r="Q828" t="inlineStr">
        <is>
          <t>Omkar Navge</t>
        </is>
      </c>
      <c r="R828" t="inlineStr">
        <is>
          <t>Somya</t>
        </is>
      </c>
      <c r="S828" t="inlineStr">
        <is>
          <t>-</t>
        </is>
      </c>
      <c r="T828" t="inlineStr">
        <is>
          <t>Midnapore</t>
        </is>
      </c>
      <c r="U828" t="inlineStr">
        <is>
          <t xml:space="preserve"> </t>
        </is>
      </c>
      <c r="V828" t="n">
        <v>0</v>
      </c>
      <c r="W828" t="n">
        <v>0</v>
      </c>
      <c r="X828" t="inlineStr">
        <is>
          <t>XXXXXX2887</t>
        </is>
      </c>
      <c r="Y828" s="72" t="n">
        <v>46326.52037037037</v>
      </c>
    </row>
    <row r="829">
      <c r="A829" s="39" t="inlineStr">
        <is>
          <t>6adb9b0fee9b15a0df526ae3</t>
        </is>
      </c>
      <c r="B829" s="72" t="n">
        <v>46318.96267361111</v>
      </c>
      <c r="C829" s="70" t="n">
        <v>46318</v>
      </c>
      <c r="D829" t="inlineStr">
        <is>
          <t>2026-10</t>
        </is>
      </c>
      <c r="E829" t="inlineStr">
        <is>
          <t>Wk of 2026-10-19</t>
        </is>
      </c>
      <c r="F829" t="inlineStr">
        <is>
          <t>New Lead</t>
        </is>
      </c>
      <c r="G829" s="39" t="str">
        <f>IF(ISNUMBER(MATCH(F829,QualityStatuses,0)),"Quality Lead","Non-Quality Lead")</f>
        <v>Non-Quality Lead</v>
      </c>
      <c r="H829" s="39" t="str">
        <f>IFERROR(INDEX(CampTypes,MATCH(I829,CampList,0)),"Unattributed")</f>
        <v>Old</v>
      </c>
      <c r="I829" t="inlineStr">
        <is>
          <t>E_Karan_Natuf_All_07072026</t>
        </is>
      </c>
      <c r="J829" t="inlineStr">
        <is>
          <t>E_Karan_Natuf_All_07072026</t>
        </is>
      </c>
      <c r="K829" t="inlineStr">
        <is>
          <t>Direct (campaign tagged in CRM)</t>
        </is>
      </c>
      <c r="L829" t="inlineStr">
        <is>
          <t>E_Karan_Natuf_Sign_07072026_Adset3</t>
        </is>
      </c>
      <c r="M829" t="inlineStr">
        <is>
          <t>E_Karan_Natuf_Sign_07072026_Adset3</t>
        </is>
      </c>
      <c r="N829" t="inlineStr">
        <is>
          <t>E_Karan_Natuf_Sign_07072026_Adset2_Ad1 – Copy</t>
        </is>
      </c>
      <c r="O829" t="inlineStr">
        <is>
          <t>Natuf</t>
        </is>
      </c>
      <c r="P829" t="inlineStr">
        <is>
          <t>Facebook</t>
        </is>
      </c>
      <c r="Q829" t="inlineStr">
        <is>
          <t>Omkar Navge</t>
        </is>
      </c>
      <c r="R829" t="inlineStr">
        <is>
          <t>Somya</t>
        </is>
      </c>
      <c r="S829" t="inlineStr">
        <is>
          <t>-</t>
        </is>
      </c>
      <c r="T829" t="inlineStr">
        <is>
          <t>Panchkula</t>
        </is>
      </c>
      <c r="U829" t="inlineStr">
        <is>
          <t xml:space="preserve"> </t>
        </is>
      </c>
      <c r="V829" t="n">
        <v>0</v>
      </c>
      <c r="W829" t="n">
        <v>0</v>
      </c>
      <c r="X829" t="inlineStr">
        <is>
          <t>XXXXXX2799</t>
        </is>
      </c>
      <c r="Y829" s="72" t="n">
        <v>46326.52037037037</v>
      </c>
    </row>
    <row r="830">
      <c r="A830" s="39" t="inlineStr">
        <is>
          <t>6adb9a81a4e61054925a8861</t>
        </is>
      </c>
      <c r="B830" s="72" t="n">
        <v>46318.96103009259</v>
      </c>
      <c r="C830" s="70" t="n">
        <v>46318</v>
      </c>
      <c r="D830" t="inlineStr">
        <is>
          <t>2026-10</t>
        </is>
      </c>
      <c r="E830" t="inlineStr">
        <is>
          <t>Wk of 2026-10-19</t>
        </is>
      </c>
      <c r="F830" t="inlineStr">
        <is>
          <t>Connected</t>
        </is>
      </c>
      <c r="G830" s="39" t="str">
        <f>IF(ISNUMBER(MATCH(F830,QualityStatuses,0)),"Quality Lead","Non-Quality Lead")</f>
        <v>Non-Quality Lead</v>
      </c>
      <c r="H830" s="39" t="str">
        <f>IFERROR(INDEX(CampTypes,MATCH(I830,CampList,0)),"Unattributed")</f>
        <v>New</v>
      </c>
      <c r="I830" t="inlineStr">
        <is>
          <t>ABO | Natuf | Leads | Unit Franchise | India | Oct26 | V1</t>
        </is>
      </c>
      <c r="J830" t="inlineStr">
        <is>
          <t>ABO | Natuf | Leads | Unit Franchise | India | Oct26 | V1</t>
        </is>
      </c>
      <c r="K830" t="inlineStr">
        <is>
          <t>Direct (campaign tagged in CRM)</t>
        </is>
      </c>
      <c r="L830" t="inlineStr">
        <is>
          <t>Natuf | Business Owners | Tier1 + Growth Cities | Oct26 | V1</t>
        </is>
      </c>
      <c r="M830" t="inlineStr">
        <is>
          <t>Natuf | Business Owners | Tier1 + Growth Cities | Oct26 | V1</t>
        </is>
      </c>
      <c r="N830" t="inlineStr">
        <is>
          <t>Natuf | Reel | Brand Ambassador | Heard Of Owning A Cafe | V1</t>
        </is>
      </c>
      <c r="O830" t="inlineStr">
        <is>
          <t>In House Natuf</t>
        </is>
      </c>
      <c r="P830" t="inlineStr">
        <is>
          <t>Facebook</t>
        </is>
      </c>
      <c r="Q830" t="inlineStr">
        <is>
          <t>Tejaswini Tarigopula</t>
        </is>
      </c>
      <c r="R830" t="inlineStr">
        <is>
          <t>Arjuman Vidya Sagar</t>
        </is>
      </c>
      <c r="S830" t="inlineStr">
        <is>
          <t>-</t>
        </is>
      </c>
      <c r="T830" t="inlineStr">
        <is>
          <t>Indore</t>
        </is>
      </c>
      <c r="U830" t="inlineStr">
        <is>
          <t xml:space="preserve"> </t>
        </is>
      </c>
      <c r="V830" t="n">
        <v>2</v>
      </c>
      <c r="W830" t="n">
        <v>2</v>
      </c>
      <c r="X830" t="inlineStr">
        <is>
          <t>XXXXXX5696</t>
        </is>
      </c>
      <c r="Y830" s="72" t="n">
        <v>46326.52037037037</v>
      </c>
    </row>
    <row r="831">
      <c r="A831" s="39" t="inlineStr">
        <is>
          <t>6adb9a2014bea97dd869f51e</t>
        </is>
      </c>
      <c r="B831" s="72" t="n">
        <v>46318.95990740741</v>
      </c>
      <c r="C831" s="70" t="n">
        <v>46318</v>
      </c>
      <c r="D831" t="inlineStr">
        <is>
          <t>2026-10</t>
        </is>
      </c>
      <c r="E831" t="inlineStr">
        <is>
          <t>Wk of 2026-10-19</t>
        </is>
      </c>
      <c r="F831" t="inlineStr">
        <is>
          <t>Lost</t>
        </is>
      </c>
      <c r="G831" s="39" t="str">
        <f>IF(ISNUMBER(MATCH(F831,QualityStatuses,0)),"Quality Lead","Non-Quality Lead")</f>
        <v>Non-Quality Lead</v>
      </c>
      <c r="H831" s="39" t="str">
        <f>IFERROR(INDEX(CampTypes,MATCH(I831,CampList,0)),"Unattributed")</f>
        <v>Old</v>
      </c>
      <c r="I831" t="inlineStr">
        <is>
          <t>E_Karan_Natuf_All_07072026</t>
        </is>
      </c>
      <c r="J831" t="inlineStr">
        <is>
          <t>E_Karan_Natuf_All_07072026</t>
        </is>
      </c>
      <c r="K831" t="inlineStr">
        <is>
          <t>Direct (campaign tagged in CRM)</t>
        </is>
      </c>
      <c r="L831" t="inlineStr">
        <is>
          <t>E_Karan_Natuf_Sign_07072026_Adset3</t>
        </is>
      </c>
      <c r="M831" t="inlineStr">
        <is>
          <t>E_Karan_Natuf_Sign_07072026_Adset3</t>
        </is>
      </c>
      <c r="N831" t="inlineStr">
        <is>
          <t>E_Karan_Natuf_Sign_07072026_Adset2_Ad1</t>
        </is>
      </c>
      <c r="O831" t="inlineStr">
        <is>
          <t>Natuf</t>
        </is>
      </c>
      <c r="P831" t="inlineStr">
        <is>
          <t>Facebook</t>
        </is>
      </c>
      <c r="Q831" t="inlineStr">
        <is>
          <t>Tejaswini Tarigopula</t>
        </is>
      </c>
      <c r="R831" t="inlineStr">
        <is>
          <t>Rima Paul</t>
        </is>
      </c>
      <c r="S831" t="inlineStr">
        <is>
          <t>Not Interested</t>
        </is>
      </c>
      <c r="T831" t="inlineStr">
        <is>
          <t>पालम पेंडू</t>
        </is>
      </c>
      <c r="U831" t="inlineStr">
        <is>
          <t xml:space="preserve"> </t>
        </is>
      </c>
      <c r="V831" t="n">
        <v>2</v>
      </c>
      <c r="W831" t="n">
        <v>1</v>
      </c>
      <c r="X831" t="inlineStr">
        <is>
          <t>XXXXXX8182</t>
        </is>
      </c>
      <c r="Y831" s="72" t="n">
        <v>46326.52037037037</v>
      </c>
    </row>
    <row r="832">
      <c r="A832" s="39" t="inlineStr">
        <is>
          <t>6adb98b49a58c32c21b8e358</t>
        </is>
      </c>
      <c r="B832" s="72" t="n">
        <v>46318.95569444444</v>
      </c>
      <c r="C832" s="70" t="n">
        <v>46318</v>
      </c>
      <c r="D832" t="inlineStr">
        <is>
          <t>2026-10</t>
        </is>
      </c>
      <c r="E832" t="inlineStr">
        <is>
          <t>Wk of 2026-10-19</t>
        </is>
      </c>
      <c r="F832" t="inlineStr">
        <is>
          <t>New Lead</t>
        </is>
      </c>
      <c r="G832" s="39" t="str">
        <f>IF(ISNUMBER(MATCH(F832,QualityStatuses,0)),"Quality Lead","Non-Quality Lead")</f>
        <v>Non-Quality Lead</v>
      </c>
      <c r="H832" s="39" t="str">
        <f>IFERROR(INDEX(CampTypes,MATCH(I832,CampList,0)),"Unattributed")</f>
        <v>Old</v>
      </c>
      <c r="I832" t="inlineStr">
        <is>
          <t>E_Suresh_Natuf_Kiosk_07072026</t>
        </is>
      </c>
      <c r="J832" t="inlineStr">
        <is>
          <t>E_Suresh_Natuf_Kiosk_07072026</t>
        </is>
      </c>
      <c r="K832" t="inlineStr">
        <is>
          <t>Direct (campaign tagged in CRM)</t>
        </is>
      </c>
      <c r="L832" t="inlineStr">
        <is>
          <t>E_Suresh_Natuf_Kiosk_07072026_Adset5</t>
        </is>
      </c>
      <c r="M832" t="inlineStr">
        <is>
          <t>E_Suresh_Natuf_Kiosk_07072026_Adset5</t>
        </is>
      </c>
      <c r="N832" t="inlineStr">
        <is>
          <t>E_Hindi_Suresh_Natuf_Kiosk_07072026_Adset5_ad3 – Copy 2</t>
        </is>
      </c>
      <c r="O832" t="inlineStr">
        <is>
          <t>Natuf</t>
        </is>
      </c>
      <c r="P832" t="inlineStr">
        <is>
          <t>Facebook</t>
        </is>
      </c>
      <c r="Q832" t="inlineStr">
        <is>
          <t>Omkar Navge</t>
        </is>
      </c>
      <c r="R832" t="inlineStr">
        <is>
          <t>Somya</t>
        </is>
      </c>
      <c r="S832" t="inlineStr">
        <is>
          <t>-</t>
        </is>
      </c>
      <c r="T832" t="inlineStr">
        <is>
          <t>vellore</t>
        </is>
      </c>
      <c r="U832" t="inlineStr">
        <is>
          <t xml:space="preserve"> </t>
        </is>
      </c>
      <c r="V832" t="n">
        <v>0</v>
      </c>
      <c r="W832" t="n">
        <v>0</v>
      </c>
      <c r="X832" t="inlineStr">
        <is>
          <t>XXXXXX5584</t>
        </is>
      </c>
      <c r="Y832" s="72" t="n">
        <v>46326.52037037037</v>
      </c>
    </row>
    <row r="833">
      <c r="A833" s="39" t="inlineStr">
        <is>
          <t>6adb95b89eae4854a741a2d3</t>
        </is>
      </c>
      <c r="B833" s="72" t="n">
        <v>46318.94685185186</v>
      </c>
      <c r="C833" s="70" t="n">
        <v>46318</v>
      </c>
      <c r="D833" t="inlineStr">
        <is>
          <t>2026-10</t>
        </is>
      </c>
      <c r="E833" t="inlineStr">
        <is>
          <t>Wk of 2026-10-19</t>
        </is>
      </c>
      <c r="F833" t="inlineStr">
        <is>
          <t>New Lead</t>
        </is>
      </c>
      <c r="G833" s="39" t="str">
        <f>IF(ISNUMBER(MATCH(F833,QualityStatuses,0)),"Quality Lead","Non-Quality Lead")</f>
        <v>Non-Quality Lead</v>
      </c>
      <c r="H833" s="39" t="str">
        <f>IFERROR(INDEX(CampTypes,MATCH(I833,CampList,0)),"Unattributed")</f>
        <v>New</v>
      </c>
      <c r="I833" t="inlineStr">
        <is>
          <t>ABO | Natuf | Leads | Unit Franchise | India | Oct26 | V1</t>
        </is>
      </c>
      <c r="J833" t="inlineStr">
        <is>
          <t>ABO | Natuf | Leads | Unit Franchise | India | Oct26 | V1</t>
        </is>
      </c>
      <c r="K833" t="inlineStr">
        <is>
          <t>Direct (campaign tagged in CRM)</t>
        </is>
      </c>
      <c r="L833" t="inlineStr">
        <is>
          <t>Natuf | Business Owners | Tier1 + Growth Cities | Oct26 | V1</t>
        </is>
      </c>
      <c r="M833" t="inlineStr">
        <is>
          <t>Natuf | Business Owners | Tier1 + Growth Cities | Oct26 | V1</t>
        </is>
      </c>
      <c r="N833" t="inlineStr">
        <is>
          <t>Natuf | Reel | Brand Ambassador | Heard Of Owning A Cafe | V1</t>
        </is>
      </c>
      <c r="O833" t="inlineStr">
        <is>
          <t>In House Natuf</t>
        </is>
      </c>
      <c r="P833" t="inlineStr">
        <is>
          <t>Facebook</t>
        </is>
      </c>
      <c r="Q833" t="inlineStr">
        <is>
          <t>Omkar Navge</t>
        </is>
      </c>
      <c r="R833" t="inlineStr">
        <is>
          <t>Somya</t>
        </is>
      </c>
      <c r="S833" t="inlineStr">
        <is>
          <t>-</t>
        </is>
      </c>
      <c r="T833" t="inlineStr">
        <is>
          <t>Bangalore</t>
        </is>
      </c>
      <c r="U833" t="inlineStr">
        <is>
          <t xml:space="preserve"> </t>
        </is>
      </c>
      <c r="V833" t="n">
        <v>0</v>
      </c>
      <c r="W833" t="n">
        <v>0</v>
      </c>
      <c r="X833" t="inlineStr">
        <is>
          <t>XXXXXX0199</t>
        </is>
      </c>
      <c r="Y833" s="72" t="n">
        <v>46326.52037037037</v>
      </c>
    </row>
    <row r="834">
      <c r="A834" s="39" t="inlineStr">
        <is>
          <t>6adb959d6fe951bed8c4c06d</t>
        </is>
      </c>
      <c r="B834" s="72" t="n">
        <v>46318.94653935185</v>
      </c>
      <c r="C834" s="70" t="n">
        <v>46318</v>
      </c>
      <c r="D834" t="inlineStr">
        <is>
          <t>2026-10</t>
        </is>
      </c>
      <c r="E834" t="inlineStr">
        <is>
          <t>Wk of 2026-10-19</t>
        </is>
      </c>
      <c r="F834" t="inlineStr">
        <is>
          <t>New Lead</t>
        </is>
      </c>
      <c r="G834" s="39" t="str">
        <f>IF(ISNUMBER(MATCH(F834,QualityStatuses,0)),"Quality Lead","Non-Quality Lead")</f>
        <v>Non-Quality Lead</v>
      </c>
      <c r="H834" s="39" t="str">
        <f>IFERROR(INDEX(CampTypes,MATCH(I834,CampList,0)),"Unattributed")</f>
        <v>Old</v>
      </c>
      <c r="I834" t="inlineStr">
        <is>
          <t>natuf_Kiosk_14072026_Hindi</t>
        </is>
      </c>
      <c r="J834" t="inlineStr">
        <is>
          <t>natuf_Kiosk_14072026_Hindi</t>
        </is>
      </c>
      <c r="K834" t="inlineStr">
        <is>
          <t>Direct (campaign tagged in CRM)</t>
        </is>
      </c>
      <c r="L834" t="inlineStr">
        <is>
          <t>natuf_Kiosk_09102026</t>
        </is>
      </c>
      <c r="M834" t="inlineStr">
        <is>
          <t>natuf_Kiosk_09102026</t>
        </is>
      </c>
      <c r="N834" t="inlineStr">
        <is>
          <t>natuf_Kiosk_14072026_ad set_ad1</t>
        </is>
      </c>
      <c r="O834" t="inlineStr">
        <is>
          <t>Natuf</t>
        </is>
      </c>
      <c r="P834" t="inlineStr">
        <is>
          <t>Facebook</t>
        </is>
      </c>
      <c r="Q834" t="inlineStr">
        <is>
          <t>Omkar Navge</t>
        </is>
      </c>
      <c r="R834" t="inlineStr">
        <is>
          <t>Somya</t>
        </is>
      </c>
      <c r="S834" t="inlineStr">
        <is>
          <t>-</t>
        </is>
      </c>
      <c r="T834" t="inlineStr">
        <is>
          <t>pune.</t>
        </is>
      </c>
      <c r="U834" t="inlineStr">
        <is>
          <t xml:space="preserve"> </t>
        </is>
      </c>
      <c r="V834" t="n">
        <v>0</v>
      </c>
      <c r="W834" t="n">
        <v>0</v>
      </c>
      <c r="X834" t="inlineStr">
        <is>
          <t>XXXXXX6810</t>
        </is>
      </c>
      <c r="Y834" s="72" t="n">
        <v>46326.52037037037</v>
      </c>
    </row>
    <row r="835">
      <c r="A835" s="39" t="inlineStr">
        <is>
          <t>6adb9519aa33c0f0acd00ed0</t>
        </is>
      </c>
      <c r="B835" s="72" t="n">
        <v>46318.94501157408</v>
      </c>
      <c r="C835" s="70" t="n">
        <v>46318</v>
      </c>
      <c r="D835" t="inlineStr">
        <is>
          <t>2026-10</t>
        </is>
      </c>
      <c r="E835" t="inlineStr">
        <is>
          <t>Wk of 2026-10-19</t>
        </is>
      </c>
      <c r="F835" t="inlineStr">
        <is>
          <t>New Lead</t>
        </is>
      </c>
      <c r="G835" s="39" t="str">
        <f>IF(ISNUMBER(MATCH(F835,QualityStatuses,0)),"Quality Lead","Non-Quality Lead")</f>
        <v>Non-Quality Lead</v>
      </c>
      <c r="H835" s="39" t="str">
        <f>IFERROR(INDEX(CampTypes,MATCH(I835,CampList,0)),"Unattributed")</f>
        <v>New</v>
      </c>
      <c r="I835" t="inlineStr">
        <is>
          <t>ABO | Natuf | Leads | Unit Franchise | India | Oct26 | V1</t>
        </is>
      </c>
      <c r="J835" t="inlineStr">
        <is>
          <t>ABO | Natuf | Leads | Unit Franchise | India | Oct26 | V1</t>
        </is>
      </c>
      <c r="K835" t="inlineStr">
        <is>
          <t>Direct (campaign tagged in CRM)</t>
        </is>
      </c>
      <c r="L835" t="inlineStr">
        <is>
          <t>Natuf | Investors | Tier1 + Growth Cities | Oct26 | V1</t>
        </is>
      </c>
      <c r="M835" t="inlineStr">
        <is>
          <t>Natuf | Investors | Tier1 + Growth Cities | Oct26 | V1</t>
        </is>
      </c>
      <c r="N835" t="inlineStr">
        <is>
          <t>Natuf | Reel | Brand Ambassador | Heard Of Owning A Cafe | V1</t>
        </is>
      </c>
      <c r="O835" t="inlineStr">
        <is>
          <t>In House Natuf</t>
        </is>
      </c>
      <c r="P835" t="inlineStr">
        <is>
          <t>Facebook</t>
        </is>
      </c>
      <c r="Q835" t="inlineStr">
        <is>
          <t>Omkar Navge</t>
        </is>
      </c>
      <c r="R835" t="inlineStr">
        <is>
          <t>Somya</t>
        </is>
      </c>
      <c r="S835" t="inlineStr">
        <is>
          <t>-</t>
        </is>
      </c>
      <c r="T835" t="inlineStr">
        <is>
          <t>Vasundhara</t>
        </is>
      </c>
      <c r="U835" t="inlineStr">
        <is>
          <t xml:space="preserve"> </t>
        </is>
      </c>
      <c r="V835" t="n">
        <v>0</v>
      </c>
      <c r="W835" t="n">
        <v>0</v>
      </c>
      <c r="X835" t="inlineStr">
        <is>
          <t>XXXXXX1551</t>
        </is>
      </c>
      <c r="Y835" s="72" t="n">
        <v>46326.52037037037</v>
      </c>
    </row>
    <row r="836">
      <c r="A836" s="39" t="inlineStr">
        <is>
          <t>6adb94f79209cadac358a09d</t>
        </is>
      </c>
      <c r="B836" s="72" t="n">
        <v>46318.94461805555</v>
      </c>
      <c r="C836" s="70" t="n">
        <v>46318</v>
      </c>
      <c r="D836" t="inlineStr">
        <is>
          <t>2026-10</t>
        </is>
      </c>
      <c r="E836" t="inlineStr">
        <is>
          <t>Wk of 2026-10-19</t>
        </is>
      </c>
      <c r="F836" t="inlineStr">
        <is>
          <t>Attempt 1</t>
        </is>
      </c>
      <c r="G836" s="39" t="str">
        <f>IF(ISNUMBER(MATCH(F836,QualityStatuses,0)),"Quality Lead","Non-Quality Lead")</f>
        <v>Non-Quality Lead</v>
      </c>
      <c r="H836" s="39" t="str">
        <f>IFERROR(INDEX(CampTypes,MATCH(I836,CampList,0)),"Unattributed")</f>
        <v>New</v>
      </c>
      <c r="I836" t="inlineStr">
        <is>
          <t>ABO | Natuf | Leads | Master Franchise | India | Oct26 | V1</t>
        </is>
      </c>
      <c r="J836" t="inlineStr">
        <is>
          <t>ABO | Natuf | Leads | Master Franchise | India | Oct26 | V1</t>
        </is>
      </c>
      <c r="K836" t="inlineStr">
        <is>
          <t>Direct (campaign tagged in CRM)</t>
        </is>
      </c>
      <c r="L836" t="inlineStr">
        <is>
          <t>Natuf | LAL 1% | India | Jul26 | V1</t>
        </is>
      </c>
      <c r="M836" t="inlineStr">
        <is>
          <t>Natuf | LAL 1% | India | Jul26 | V1</t>
        </is>
      </c>
      <c r="N836" t="inlineStr">
        <is>
          <t>Natuf | Static | Become A Levantine Food | V1</t>
        </is>
      </c>
      <c r="O836" t="inlineStr">
        <is>
          <t>Natuf_MF</t>
        </is>
      </c>
      <c r="P836" t="inlineStr">
        <is>
          <t>Facebook</t>
        </is>
      </c>
      <c r="Q836" t="inlineStr">
        <is>
          <t>Tejaswini Tarigopula</t>
        </is>
      </c>
      <c r="R836" t="inlineStr">
        <is>
          <t>Rima Paul</t>
        </is>
      </c>
      <c r="S836" t="inlineStr">
        <is>
          <t>-</t>
        </is>
      </c>
      <c r="T836" t="inlineStr">
        <is>
          <t>Stock</t>
        </is>
      </c>
      <c r="U836" t="inlineStr">
        <is>
          <t xml:space="preserve"> </t>
        </is>
      </c>
      <c r="V836" t="n">
        <v>1</v>
      </c>
      <c r="W836" t="n">
        <v>0</v>
      </c>
      <c r="X836" t="inlineStr">
        <is>
          <t>XXXXXX3907</t>
        </is>
      </c>
      <c r="Y836" s="72" t="n">
        <v>46326.52037037037</v>
      </c>
    </row>
    <row r="837">
      <c r="A837" s="39" t="inlineStr">
        <is>
          <t>6adb93c539384669d72f9020</t>
        </is>
      </c>
      <c r="B837" s="72" t="n">
        <v>46318.94107638889</v>
      </c>
      <c r="C837" s="70" t="n">
        <v>46318</v>
      </c>
      <c r="D837" t="inlineStr">
        <is>
          <t>2026-10</t>
        </is>
      </c>
      <c r="E837" t="inlineStr">
        <is>
          <t>Wk of 2026-10-19</t>
        </is>
      </c>
      <c r="F837" t="inlineStr">
        <is>
          <t>Lost</t>
        </is>
      </c>
      <c r="G837" s="39" t="str">
        <f>IF(ISNUMBER(MATCH(F837,QualityStatuses,0)),"Quality Lead","Non-Quality Lead")</f>
        <v>Non-Quality Lead</v>
      </c>
      <c r="H837" s="39" t="str">
        <f>IFERROR(INDEX(CampTypes,MATCH(I837,CampList,0)),"Unattributed")</f>
        <v>New</v>
      </c>
      <c r="I837" t="inlineStr">
        <is>
          <t>ABO | Natuf | Leads | Unit Franchise | India | Oct26 | V1</t>
        </is>
      </c>
      <c r="J837" t="inlineStr">
        <is>
          <t>ABO | Natuf | Leads | Unit Franchise | India | Oct26 | V1</t>
        </is>
      </c>
      <c r="K837" t="inlineStr">
        <is>
          <t>Direct (campaign tagged in CRM)</t>
        </is>
      </c>
      <c r="L837" t="inlineStr">
        <is>
          <t>Natuf | LAL 1% | India | Jul26 | V1</t>
        </is>
      </c>
      <c r="M837" t="inlineStr">
        <is>
          <t>Natuf | LAL 1% | India | Jul26 | V1</t>
        </is>
      </c>
      <c r="N837" t="inlineStr">
        <is>
          <t>Natuf | Reel | Brand Ambassador | Heard Of Owning A Cafe | V1</t>
        </is>
      </c>
      <c r="O837" t="inlineStr">
        <is>
          <t>In House Natuf</t>
        </is>
      </c>
      <c r="P837" t="inlineStr">
        <is>
          <t>Facebook</t>
        </is>
      </c>
      <c r="Q837" t="inlineStr">
        <is>
          <t>Vikas Pathak</t>
        </is>
      </c>
      <c r="R837" t="inlineStr">
        <is>
          <t>Hriday Jindal</t>
        </is>
      </c>
      <c r="S837" t="inlineStr">
        <is>
          <t>Invalid Data</t>
        </is>
      </c>
      <c r="T837" t="inlineStr">
        <is>
          <t>Cuttack, Odisha</t>
        </is>
      </c>
      <c r="U837" t="inlineStr">
        <is>
          <t xml:space="preserve"> </t>
        </is>
      </c>
      <c r="V837" t="n">
        <v>1</v>
      </c>
      <c r="W837" t="n">
        <v>0</v>
      </c>
      <c r="X837" t="inlineStr">
        <is>
          <t>XXXXXX7938</t>
        </is>
      </c>
      <c r="Y837" s="72" t="n">
        <v>46326.52037037037</v>
      </c>
    </row>
    <row r="838">
      <c r="A838" s="39" t="inlineStr">
        <is>
          <t>6adb92db9eae4854a7419d06</t>
        </is>
      </c>
      <c r="B838" s="72" t="n">
        <v>46318.93836805555</v>
      </c>
      <c r="C838" s="70" t="n">
        <v>46318</v>
      </c>
      <c r="D838" t="inlineStr">
        <is>
          <t>2026-10</t>
        </is>
      </c>
      <c r="E838" t="inlineStr">
        <is>
          <t>Wk of 2026-10-19</t>
        </is>
      </c>
      <c r="F838" t="inlineStr">
        <is>
          <t>Details Shared</t>
        </is>
      </c>
      <c r="G838" s="39" t="str">
        <f>IF(ISNUMBER(MATCH(F838,QualityStatuses,0)),"Quality Lead","Non-Quality Lead")</f>
        <v>Quality Lead</v>
      </c>
      <c r="H838" s="39" t="str">
        <f>IFERROR(INDEX(CampTypes,MATCH(I838,CampList,0)),"Unattributed")</f>
        <v>New</v>
      </c>
      <c r="I838" t="inlineStr">
        <is>
          <t>ABO | Natuf | Leads | Unit Franchise | India | Oct26 | V1</t>
        </is>
      </c>
      <c r="J838" t="inlineStr">
        <is>
          <t>ABO | Natuf | Leads | Unit Franchise | India | Oct26 | V1</t>
        </is>
      </c>
      <c r="K838" t="inlineStr">
        <is>
          <t>Direct (campaign tagged in CRM)</t>
        </is>
      </c>
      <c r="L838" t="inlineStr">
        <is>
          <t>Natuf | LAL 1% | India | Jul26 | V1</t>
        </is>
      </c>
      <c r="M838" t="inlineStr">
        <is>
          <t>Natuf | LAL 1% | India | Jul26 | V1</t>
        </is>
      </c>
      <c r="N838" t="inlineStr">
        <is>
          <t>Natuf | Reel | Brand Ambassador | Heard Of Owning A Cafe | V1</t>
        </is>
      </c>
      <c r="O838" t="inlineStr">
        <is>
          <t>In House Natuf</t>
        </is>
      </c>
      <c r="P838" t="inlineStr">
        <is>
          <t>Facebook</t>
        </is>
      </c>
      <c r="Q838" t="inlineStr">
        <is>
          <t>Vikas Pathak</t>
        </is>
      </c>
      <c r="R838" t="inlineStr">
        <is>
          <t xml:space="preserve">Karan </t>
        </is>
      </c>
      <c r="S838" t="inlineStr">
        <is>
          <t>-</t>
        </is>
      </c>
      <c r="T838" t="inlineStr">
        <is>
          <t>Shimla</t>
        </is>
      </c>
      <c r="U838" t="inlineStr">
        <is>
          <t xml:space="preserve"> </t>
        </is>
      </c>
      <c r="V838" t="n">
        <v>1</v>
      </c>
      <c r="W838" t="n">
        <v>1</v>
      </c>
      <c r="X838" t="inlineStr">
        <is>
          <t>XXXXXX5078</t>
        </is>
      </c>
      <c r="Y838" s="72" t="n">
        <v>46326.52037037037</v>
      </c>
    </row>
    <row r="839">
      <c r="A839" s="39" t="inlineStr">
        <is>
          <t>6adb9266cbbfed5eed0c5a4e</t>
        </is>
      </c>
      <c r="B839" s="72" t="n">
        <v>46318.93701388889</v>
      </c>
      <c r="C839" s="70" t="n">
        <v>46318</v>
      </c>
      <c r="D839" t="inlineStr">
        <is>
          <t>2026-10</t>
        </is>
      </c>
      <c r="E839" t="inlineStr">
        <is>
          <t>Wk of 2026-10-19</t>
        </is>
      </c>
      <c r="F839" t="inlineStr">
        <is>
          <t>Connected</t>
        </is>
      </c>
      <c r="G839" s="39" t="str">
        <f>IF(ISNUMBER(MATCH(F839,QualityStatuses,0)),"Quality Lead","Non-Quality Lead")</f>
        <v>Non-Quality Lead</v>
      </c>
      <c r="H839" s="39" t="str">
        <f>IFERROR(INDEX(CampTypes,MATCH(I839,CampList,0)),"Unattributed")</f>
        <v>Old</v>
      </c>
      <c r="I839" t="inlineStr">
        <is>
          <t>E_Suresh_Natuf_Kiosk_07072026</t>
        </is>
      </c>
      <c r="J839" t="inlineStr">
        <is>
          <t>E_Suresh_Natuf_Kiosk_07072026</t>
        </is>
      </c>
      <c r="K839" t="inlineStr">
        <is>
          <t>Direct (campaign tagged in CRM)</t>
        </is>
      </c>
      <c r="L839" t="inlineStr">
        <is>
          <t>E_Suresh_Natuf_Kiosk_07072026_Adset5</t>
        </is>
      </c>
      <c r="M839" t="inlineStr">
        <is>
          <t>E_Suresh_Natuf_Kiosk_07072026_Adset5</t>
        </is>
      </c>
      <c r="N839" t="inlineStr">
        <is>
          <t>E_Hindi_Suresh_Natuf_Kiosk_07072026_Adset5_ad3 – Copy 2</t>
        </is>
      </c>
      <c r="O839" t="inlineStr">
        <is>
          <t>Natuf</t>
        </is>
      </c>
      <c r="P839" t="inlineStr">
        <is>
          <t>Facebook</t>
        </is>
      </c>
      <c r="Q839" t="inlineStr">
        <is>
          <t>Tejaswini Tarigopula</t>
        </is>
      </c>
      <c r="R839" t="inlineStr">
        <is>
          <t>Shivani Sharma</t>
        </is>
      </c>
      <c r="S839" t="inlineStr">
        <is>
          <t>-</t>
        </is>
      </c>
      <c r="T839" t="inlineStr">
        <is>
          <t>Kolkata</t>
        </is>
      </c>
      <c r="U839" t="inlineStr">
        <is>
          <t xml:space="preserve"> </t>
        </is>
      </c>
      <c r="V839" t="n">
        <v>2</v>
      </c>
      <c r="W839" t="n">
        <v>2</v>
      </c>
      <c r="X839" t="inlineStr">
        <is>
          <t>XXXXXX9825</t>
        </is>
      </c>
      <c r="Y839" s="72" t="n">
        <v>46326.52037037037</v>
      </c>
    </row>
    <row r="840">
      <c r="A840" s="39" t="inlineStr">
        <is>
          <t>6adb92554fd2b5cc05e7d732</t>
        </is>
      </c>
      <c r="B840" s="72" t="n">
        <v>46318.93681712963</v>
      </c>
      <c r="C840" s="70" t="n">
        <v>46318</v>
      </c>
      <c r="D840" t="inlineStr">
        <is>
          <t>2026-10</t>
        </is>
      </c>
      <c r="E840" t="inlineStr">
        <is>
          <t>Wk of 2026-10-19</t>
        </is>
      </c>
      <c r="F840" t="inlineStr">
        <is>
          <t>New Lead</t>
        </is>
      </c>
      <c r="G840" s="39" t="str">
        <f>IF(ISNUMBER(MATCH(F840,QualityStatuses,0)),"Quality Lead","Non-Quality Lead")</f>
        <v>Non-Quality Lead</v>
      </c>
      <c r="H840" s="39" t="str">
        <f>IFERROR(INDEX(CampTypes,MATCH(I840,CampList,0)),"Unattributed")</f>
        <v>Old</v>
      </c>
      <c r="I840" t="inlineStr">
        <is>
          <t>natuf_Kiosk_14072026_Hindi</t>
        </is>
      </c>
      <c r="J840" t="inlineStr">
        <is>
          <t>natuf_Kiosk_14072026_Hindi</t>
        </is>
      </c>
      <c r="K840" t="inlineStr">
        <is>
          <t>Direct (campaign tagged in CRM)</t>
        </is>
      </c>
      <c r="L840" t="inlineStr">
        <is>
          <t>natuf_Kiosk_23092026_ad set3</t>
        </is>
      </c>
      <c r="M840" t="inlineStr">
        <is>
          <t>natuf_Kiosk_23092026_ad set3</t>
        </is>
      </c>
      <c r="N840" t="inlineStr">
        <is>
          <t>natuf_Kiosk_23092026_ad set3_ad1</t>
        </is>
      </c>
      <c r="O840" t="inlineStr">
        <is>
          <t>Natuf</t>
        </is>
      </c>
      <c r="P840" t="inlineStr">
        <is>
          <t>Facebook</t>
        </is>
      </c>
      <c r="Q840" t="inlineStr">
        <is>
          <t>(Unassigned)</t>
        </is>
      </c>
      <c r="R840" t="inlineStr">
        <is>
          <t>Omkar Navge</t>
        </is>
      </c>
      <c r="S840" t="inlineStr">
        <is>
          <t>-</t>
        </is>
      </c>
      <c r="T840" t="inlineStr">
        <is>
          <t>Bhubaneswar</t>
        </is>
      </c>
      <c r="U840" t="inlineStr">
        <is>
          <t xml:space="preserve"> </t>
        </is>
      </c>
      <c r="V840" t="n">
        <v>0</v>
      </c>
      <c r="W840" t="n">
        <v>0</v>
      </c>
      <c r="X840" t="inlineStr">
        <is>
          <t>XXXXXX6551</t>
        </is>
      </c>
      <c r="Y840" s="72" t="n">
        <v>46326.52037037037</v>
      </c>
    </row>
    <row r="841">
      <c r="A841" s="39" t="inlineStr">
        <is>
          <t>6adb92388ff63f39c6219030</t>
        </is>
      </c>
      <c r="B841" s="72" t="n">
        <v>46318.93648148148</v>
      </c>
      <c r="C841" s="70" t="n">
        <v>46318</v>
      </c>
      <c r="D841" t="inlineStr">
        <is>
          <t>2026-10</t>
        </is>
      </c>
      <c r="E841" t="inlineStr">
        <is>
          <t>Wk of 2026-10-19</t>
        </is>
      </c>
      <c r="F841" t="inlineStr">
        <is>
          <t>Attempt 1</t>
        </is>
      </c>
      <c r="G841" s="39" t="str">
        <f>IF(ISNUMBER(MATCH(F841,QualityStatuses,0)),"Quality Lead","Non-Quality Lead")</f>
        <v>Non-Quality Lead</v>
      </c>
      <c r="H841" s="39" t="str">
        <f>IFERROR(INDEX(CampTypes,MATCH(I841,CampList,0)),"Unattributed")</f>
        <v>Old</v>
      </c>
      <c r="I841" t="inlineStr">
        <is>
          <t>natuf_Kiosk_14072026_Hindi</t>
        </is>
      </c>
      <c r="J841" t="inlineStr">
        <is>
          <t>natuf_Kiosk_14072026_Hindi</t>
        </is>
      </c>
      <c r="K841" t="inlineStr">
        <is>
          <t>Direct (campaign tagged in CRM)</t>
        </is>
      </c>
      <c r="L841" t="inlineStr">
        <is>
          <t>natuf_Kiosk_14072026_Highest-converting industries</t>
        </is>
      </c>
      <c r="M841" t="inlineStr">
        <is>
          <t>natuf_Kiosk_14072026_Highest-converting industries</t>
        </is>
      </c>
      <c r="N841" t="inlineStr">
        <is>
          <t>natuf_Kiosk_14072026_ad set_ad1</t>
        </is>
      </c>
      <c r="O841" t="inlineStr">
        <is>
          <t>Natuf</t>
        </is>
      </c>
      <c r="P841" t="inlineStr">
        <is>
          <t>Facebook</t>
        </is>
      </c>
      <c r="Q841" t="inlineStr">
        <is>
          <t>Tejaswini Tarigopula</t>
        </is>
      </c>
      <c r="R841" t="inlineStr">
        <is>
          <t>Shivamani</t>
        </is>
      </c>
      <c r="S841" t="inlineStr">
        <is>
          <t>-</t>
        </is>
      </c>
      <c r="T841" t="inlineStr">
        <is>
          <t>Durg</t>
        </is>
      </c>
      <c r="U841" t="inlineStr">
        <is>
          <t xml:space="preserve"> </t>
        </is>
      </c>
      <c r="V841" t="n">
        <v>1</v>
      </c>
      <c r="W841" t="n">
        <v>0</v>
      </c>
      <c r="X841" t="inlineStr">
        <is>
          <t>XXXXXX3408</t>
        </is>
      </c>
      <c r="Y841" s="72" t="n">
        <v>46326.52037037037</v>
      </c>
    </row>
    <row r="842">
      <c r="A842" s="39" t="inlineStr">
        <is>
          <t>6adb90c12562b96666c988a3</t>
        </is>
      </c>
      <c r="B842" s="72" t="n">
        <v>46318.9321412037</v>
      </c>
      <c r="C842" s="70" t="n">
        <v>46318</v>
      </c>
      <c r="D842" t="inlineStr">
        <is>
          <t>2026-10</t>
        </is>
      </c>
      <c r="E842" t="inlineStr">
        <is>
          <t>Wk of 2026-10-19</t>
        </is>
      </c>
      <c r="F842" t="inlineStr">
        <is>
          <t>New Lead</t>
        </is>
      </c>
      <c r="G842" s="39" t="str">
        <f>IF(ISNUMBER(MATCH(F842,QualityStatuses,0)),"Quality Lead","Non-Quality Lead")</f>
        <v>Non-Quality Lead</v>
      </c>
      <c r="H842" s="39" t="str">
        <f>IFERROR(INDEX(CampTypes,MATCH(I842,CampList,0)),"Unattributed")</f>
        <v>New</v>
      </c>
      <c r="I842" t="inlineStr">
        <is>
          <t>ABO | Natuf | Leads | Unit Franchise | India | Oct26 | V1</t>
        </is>
      </c>
      <c r="J842" t="inlineStr">
        <is>
          <t>ABO | Natuf | Leads | Unit Franchise | India | Oct26 | V1</t>
        </is>
      </c>
      <c r="K842" t="inlineStr">
        <is>
          <t>Direct (campaign tagged in CRM)</t>
        </is>
      </c>
      <c r="L842" t="inlineStr">
        <is>
          <t>Natuf | Broad | Tier1 + Growth Cities | Oct26 | V1</t>
        </is>
      </c>
      <c r="M842" t="inlineStr">
        <is>
          <t>Natuf | Broad | Tier1 + Growth Cities | Oct26 | V1</t>
        </is>
      </c>
      <c r="N842" t="inlineStr">
        <is>
          <t>Natuf | Reel | Brand Ambassador | Heard Of Owning A Cafe | V1</t>
        </is>
      </c>
      <c r="O842" t="inlineStr">
        <is>
          <t>In House Natuf</t>
        </is>
      </c>
      <c r="P842" t="inlineStr">
        <is>
          <t>Facebook</t>
        </is>
      </c>
      <c r="Q842" t="inlineStr">
        <is>
          <t>(Unassigned)</t>
        </is>
      </c>
      <c r="R842" t="inlineStr">
        <is>
          <t>Omkar Navge</t>
        </is>
      </c>
      <c r="S842" t="inlineStr">
        <is>
          <t>-</t>
        </is>
      </c>
      <c r="T842" t="inlineStr">
        <is>
          <t>Greater Noida</t>
        </is>
      </c>
      <c r="U842" t="inlineStr">
        <is>
          <t xml:space="preserve"> </t>
        </is>
      </c>
      <c r="V842" t="n">
        <v>0</v>
      </c>
      <c r="W842" t="n">
        <v>0</v>
      </c>
      <c r="X842" t="inlineStr">
        <is>
          <t>XXXXXX7738</t>
        </is>
      </c>
      <c r="Y842" s="72" t="n">
        <v>46326.52037037037</v>
      </c>
    </row>
    <row r="843">
      <c r="A843" s="39" t="inlineStr">
        <is>
          <t>6adb90a6b2a20f7579d18d31</t>
        </is>
      </c>
      <c r="B843" s="72" t="n">
        <v>46318.9318287037</v>
      </c>
      <c r="C843" s="70" t="n">
        <v>46318</v>
      </c>
      <c r="D843" t="inlineStr">
        <is>
          <t>2026-10</t>
        </is>
      </c>
      <c r="E843" t="inlineStr">
        <is>
          <t>Wk of 2026-10-19</t>
        </is>
      </c>
      <c r="F843" t="inlineStr">
        <is>
          <t>New Lead</t>
        </is>
      </c>
      <c r="G843" s="39" t="str">
        <f>IF(ISNUMBER(MATCH(F843,QualityStatuses,0)),"Quality Lead","Non-Quality Lead")</f>
        <v>Non-Quality Lead</v>
      </c>
      <c r="H843" s="39" t="str">
        <f>IFERROR(INDEX(CampTypes,MATCH(I843,CampList,0)),"Unattributed")</f>
        <v>Old</v>
      </c>
      <c r="I843" t="inlineStr">
        <is>
          <t>natuf_Kiosk_14072026_Hindi</t>
        </is>
      </c>
      <c r="J843" t="inlineStr">
        <is>
          <t>natuf_Kiosk_14072026_Hindi</t>
        </is>
      </c>
      <c r="K843" t="inlineStr">
        <is>
          <t>Direct (campaign tagged in CRM)</t>
        </is>
      </c>
      <c r="L843" t="inlineStr">
        <is>
          <t>natuf_Kiosk_09102026</t>
        </is>
      </c>
      <c r="M843" t="inlineStr">
        <is>
          <t>natuf_Kiosk_09102026</t>
        </is>
      </c>
      <c r="N843" t="inlineStr">
        <is>
          <t>natuf_Kiosk_14072026_ad set_ad1</t>
        </is>
      </c>
      <c r="O843" t="inlineStr">
        <is>
          <t>Natuf</t>
        </is>
      </c>
      <c r="P843" t="inlineStr">
        <is>
          <t>Facebook</t>
        </is>
      </c>
      <c r="Q843" t="inlineStr">
        <is>
          <t>(Unassigned)</t>
        </is>
      </c>
      <c r="R843" t="inlineStr">
        <is>
          <t>Omkar Navge</t>
        </is>
      </c>
      <c r="S843" t="inlineStr">
        <is>
          <t>-</t>
        </is>
      </c>
      <c r="T843" t="inlineStr">
        <is>
          <t>Begusarai</t>
        </is>
      </c>
      <c r="U843" t="inlineStr">
        <is>
          <t xml:space="preserve"> </t>
        </is>
      </c>
      <c r="V843" t="n">
        <v>0</v>
      </c>
      <c r="W843" t="n">
        <v>0</v>
      </c>
      <c r="X843" t="inlineStr">
        <is>
          <t>XXXXXX3614</t>
        </is>
      </c>
      <c r="Y843" s="72" t="n">
        <v>46326.52037037037</v>
      </c>
    </row>
    <row r="844">
      <c r="A844" s="39" t="inlineStr">
        <is>
          <t>6adb8f444fd2b5cc05e7d555</t>
        </is>
      </c>
      <c r="B844" s="72" t="n">
        <v>46318.92773148148</v>
      </c>
      <c r="C844" s="70" t="n">
        <v>46318</v>
      </c>
      <c r="D844" t="inlineStr">
        <is>
          <t>2026-10</t>
        </is>
      </c>
      <c r="E844" t="inlineStr">
        <is>
          <t>Wk of 2026-10-19</t>
        </is>
      </c>
      <c r="F844" t="inlineStr">
        <is>
          <t>New Lead</t>
        </is>
      </c>
      <c r="G844" s="39" t="str">
        <f>IF(ISNUMBER(MATCH(F844,QualityStatuses,0)),"Quality Lead","Non-Quality Lead")</f>
        <v>Non-Quality Lead</v>
      </c>
      <c r="H844" s="39" t="str">
        <f>IFERROR(INDEX(CampTypes,MATCH(I844,CampList,0)),"Unattributed")</f>
        <v>Old</v>
      </c>
      <c r="I844" t="inlineStr">
        <is>
          <t>E_Suresh_Natuf_Kiosk_07072026</t>
        </is>
      </c>
      <c r="J844" t="inlineStr">
        <is>
          <t>E_Suresh_Natuf_Kiosk_07072026</t>
        </is>
      </c>
      <c r="K844" t="inlineStr">
        <is>
          <t>Direct (campaign tagged in CRM)</t>
        </is>
      </c>
      <c r="L844" t="inlineStr">
        <is>
          <t>E_Suresh_Natuf_Kiosk_07072026_Adset5</t>
        </is>
      </c>
      <c r="M844" t="inlineStr">
        <is>
          <t>E_Suresh_Natuf_Kiosk_07072026_Adset5</t>
        </is>
      </c>
      <c r="N844" t="inlineStr">
        <is>
          <t>E_Hindi_Suresh_Natuf_Kiosk_07072026_Adset5_ad3 – Copy 2</t>
        </is>
      </c>
      <c r="O844" t="inlineStr">
        <is>
          <t>Natuf</t>
        </is>
      </c>
      <c r="P844" t="inlineStr">
        <is>
          <t>Facebook</t>
        </is>
      </c>
      <c r="Q844" t="inlineStr">
        <is>
          <t>(Unassigned)</t>
        </is>
      </c>
      <c r="R844" t="inlineStr">
        <is>
          <t>Omkar Navge</t>
        </is>
      </c>
      <c r="S844" t="inlineStr">
        <is>
          <t>-</t>
        </is>
      </c>
      <c r="T844" t="inlineStr">
        <is>
          <t>Dombivli</t>
        </is>
      </c>
      <c r="U844" t="inlineStr">
        <is>
          <t xml:space="preserve"> </t>
        </is>
      </c>
      <c r="V844" t="n">
        <v>0</v>
      </c>
      <c r="W844" t="n">
        <v>0</v>
      </c>
      <c r="X844" t="inlineStr">
        <is>
          <t>XXXXXX2981</t>
        </is>
      </c>
      <c r="Y844" s="72" t="n">
        <v>46326.52037037037</v>
      </c>
    </row>
    <row r="845">
      <c r="A845" s="39" t="inlineStr">
        <is>
          <t>6adb8ae2d772dda0ef37c7d0</t>
        </is>
      </c>
      <c r="B845" s="72" t="n">
        <v>46318.91474537037</v>
      </c>
      <c r="C845" s="70" t="n">
        <v>46318</v>
      </c>
      <c r="D845" t="inlineStr">
        <is>
          <t>2026-10</t>
        </is>
      </c>
      <c r="E845" t="inlineStr">
        <is>
          <t>Wk of 2026-10-19</t>
        </is>
      </c>
      <c r="F845" t="inlineStr">
        <is>
          <t>Lost</t>
        </is>
      </c>
      <c r="G845" s="39" t="str">
        <f>IF(ISNUMBER(MATCH(F845,QualityStatuses,0)),"Quality Lead","Non-Quality Lead")</f>
        <v>Non-Quality Lead</v>
      </c>
      <c r="H845" s="39" t="str">
        <f>IFERROR(INDEX(CampTypes,MATCH(I845,CampList,0)),"Unattributed")</f>
        <v>New</v>
      </c>
      <c r="I845" t="inlineStr">
        <is>
          <t>ABO | Natuf | Leads | Unit Franchise | India | Oct26 | V1</t>
        </is>
      </c>
      <c r="J845" t="inlineStr">
        <is>
          <t>ABO | Natuf | Leads | Unit Franchise | India | Oct26 | V1</t>
        </is>
      </c>
      <c r="K845" t="inlineStr">
        <is>
          <t>Direct (campaign tagged in CRM)</t>
        </is>
      </c>
      <c r="L845" t="inlineStr">
        <is>
          <t>Natuf | Investors | Tier1 + Growth Cities | Oct26 | V1</t>
        </is>
      </c>
      <c r="M845" t="inlineStr">
        <is>
          <t>Natuf | Investors | Tier1 + Growth Cities | Oct26 | V1</t>
        </is>
      </c>
      <c r="N845" t="inlineStr">
        <is>
          <t>Natuf | Reel | Brand Ambassador | Heard Of Owning A Cafe | V1</t>
        </is>
      </c>
      <c r="O845" t="inlineStr">
        <is>
          <t>In House Natuf</t>
        </is>
      </c>
      <c r="P845" t="inlineStr">
        <is>
          <t>Facebook</t>
        </is>
      </c>
      <c r="Q845" t="inlineStr">
        <is>
          <t>Vikas Pathak</t>
        </is>
      </c>
      <c r="R845" t="inlineStr">
        <is>
          <t>Anish kaundal</t>
        </is>
      </c>
      <c r="S845" t="inlineStr">
        <is>
          <t>Junk</t>
        </is>
      </c>
      <c r="T845" t="inlineStr">
        <is>
          <t>Vuyyuru</t>
        </is>
      </c>
      <c r="U845" t="inlineStr">
        <is>
          <t xml:space="preserve"> </t>
        </is>
      </c>
      <c r="V845" t="n">
        <v>3</v>
      </c>
      <c r="W845" t="n">
        <v>1</v>
      </c>
      <c r="X845" t="inlineStr">
        <is>
          <t>XXXXXX3233</t>
        </is>
      </c>
      <c r="Y845" s="72" t="n">
        <v>46326.52037037037</v>
      </c>
    </row>
    <row r="846">
      <c r="A846" s="39" t="inlineStr">
        <is>
          <t>6adb899572df1f0866e2e402</t>
        </is>
      </c>
      <c r="B846" s="72" t="n">
        <v>46318.9108912037</v>
      </c>
      <c r="C846" s="70" t="n">
        <v>46318</v>
      </c>
      <c r="D846" t="inlineStr">
        <is>
          <t>2026-10</t>
        </is>
      </c>
      <c r="E846" t="inlineStr">
        <is>
          <t>Wk of 2026-10-19</t>
        </is>
      </c>
      <c r="F846" t="inlineStr">
        <is>
          <t>Connected</t>
        </is>
      </c>
      <c r="G846" s="39" t="str">
        <f>IF(ISNUMBER(MATCH(F846,QualityStatuses,0)),"Quality Lead","Non-Quality Lead")</f>
        <v>Non-Quality Lead</v>
      </c>
      <c r="H846" s="39" t="str">
        <f>IFERROR(INDEX(CampTypes,MATCH(I846,CampList,0)),"Unattributed")</f>
        <v>Old</v>
      </c>
      <c r="I846" t="inlineStr">
        <is>
          <t>E_Natuf_Generic_13082026</t>
        </is>
      </c>
      <c r="J846" t="inlineStr">
        <is>
          <t>E_Natuf_Generic_13082026</t>
        </is>
      </c>
      <c r="K846" t="inlineStr">
        <is>
          <t>Direct (campaign tagged in CRM)</t>
        </is>
      </c>
      <c r="L846" t="inlineStr">
        <is>
          <t>E_Natuf_Generic_13082026_Adset1</t>
        </is>
      </c>
      <c r="M846" t="inlineStr">
        <is>
          <t>E_Natuf_Generic_13082026_Adset1</t>
        </is>
      </c>
      <c r="N846" t="inlineStr">
        <is>
          <t>E_Natuf_Generic_13082026_Adset1_Ad1</t>
        </is>
      </c>
      <c r="O846" t="inlineStr">
        <is>
          <t>Natuf</t>
        </is>
      </c>
      <c r="P846" t="inlineStr">
        <is>
          <t>Facebook</t>
        </is>
      </c>
      <c r="Q846" t="inlineStr">
        <is>
          <t>Tejaswini Tarigopula</t>
        </is>
      </c>
      <c r="R846" t="inlineStr">
        <is>
          <t>Arjuman Vidya Sagar</t>
        </is>
      </c>
      <c r="S846" t="inlineStr">
        <is>
          <t>-</t>
        </is>
      </c>
      <c r="T846" t="inlineStr">
        <is>
          <t>Ahmedabad</t>
        </is>
      </c>
      <c r="U846" t="inlineStr">
        <is>
          <t xml:space="preserve"> </t>
        </is>
      </c>
      <c r="V846" t="n">
        <v>5</v>
      </c>
      <c r="W846" t="n">
        <v>2</v>
      </c>
      <c r="X846" t="inlineStr">
        <is>
          <t>XXXXXX7555</t>
        </is>
      </c>
      <c r="Y846" s="72" t="n">
        <v>46326.52037037037</v>
      </c>
    </row>
    <row r="847">
      <c r="A847" s="39" t="inlineStr">
        <is>
          <t>6adb894dd772dda0ef37c4b3</t>
        </is>
      </c>
      <c r="B847" s="72" t="n">
        <v>46318.91005787037</v>
      </c>
      <c r="C847" s="70" t="n">
        <v>46318</v>
      </c>
      <c r="D847" t="inlineStr">
        <is>
          <t>2026-10</t>
        </is>
      </c>
      <c r="E847" t="inlineStr">
        <is>
          <t>Wk of 2026-10-19</t>
        </is>
      </c>
      <c r="F847" t="inlineStr">
        <is>
          <t>New Lead</t>
        </is>
      </c>
      <c r="G847" s="39" t="str">
        <f>IF(ISNUMBER(MATCH(F847,QualityStatuses,0)),"Quality Lead","Non-Quality Lead")</f>
        <v>Non-Quality Lead</v>
      </c>
      <c r="H847" s="39" t="str">
        <f>IFERROR(INDEX(CampTypes,MATCH(I847,CampList,0)),"Unattributed")</f>
        <v>Old</v>
      </c>
      <c r="I847" t="inlineStr">
        <is>
          <t>E_Suresh_Natuf_Kiosk_07072026</t>
        </is>
      </c>
      <c r="J847" t="inlineStr">
        <is>
          <t>E_Suresh_Natuf_Kiosk_07072026</t>
        </is>
      </c>
      <c r="K847" t="inlineStr">
        <is>
          <t>Direct (campaign tagged in CRM)</t>
        </is>
      </c>
      <c r="L847" t="inlineStr">
        <is>
          <t>E_Suresh_Natuf_Kiosk_07072026_Adset5</t>
        </is>
      </c>
      <c r="M847" t="inlineStr">
        <is>
          <t>E_Suresh_Natuf_Kiosk_07072026_Adset5</t>
        </is>
      </c>
      <c r="N847" t="inlineStr">
        <is>
          <t>E_Hindi_Suresh_Natuf_Kiosk_07072026_Adset5_ad3 – Copy 2</t>
        </is>
      </c>
      <c r="O847" t="inlineStr">
        <is>
          <t>Natuf</t>
        </is>
      </c>
      <c r="P847" t="inlineStr">
        <is>
          <t>Facebook</t>
        </is>
      </c>
      <c r="Q847" t="inlineStr">
        <is>
          <t>(Unassigned)</t>
        </is>
      </c>
      <c r="R847" t="inlineStr">
        <is>
          <t>Omkar Navge</t>
        </is>
      </c>
      <c r="S847" t="inlineStr">
        <is>
          <t>-</t>
        </is>
      </c>
      <c r="T847" t="inlineStr">
        <is>
          <t>muzaffarnagar</t>
        </is>
      </c>
      <c r="U847" t="inlineStr">
        <is>
          <t xml:space="preserve"> </t>
        </is>
      </c>
      <c r="V847" t="n">
        <v>0</v>
      </c>
      <c r="W847" t="n">
        <v>0</v>
      </c>
      <c r="X847" t="inlineStr">
        <is>
          <t>XXXXXX9402</t>
        </is>
      </c>
      <c r="Y847" s="72" t="n">
        <v>46326.52037037037</v>
      </c>
    </row>
    <row r="848">
      <c r="A848" s="39" t="inlineStr">
        <is>
          <t>6adb875564d452a031c86ea9</t>
        </is>
      </c>
      <c r="B848" s="72" t="n">
        <v>46318.90422453704</v>
      </c>
      <c r="C848" s="70" t="n">
        <v>46318</v>
      </c>
      <c r="D848" t="inlineStr">
        <is>
          <t>2026-10</t>
        </is>
      </c>
      <c r="E848" t="inlineStr">
        <is>
          <t>Wk of 2026-10-19</t>
        </is>
      </c>
      <c r="F848" t="inlineStr">
        <is>
          <t>New Lead</t>
        </is>
      </c>
      <c r="G848" s="39" t="str">
        <f>IF(ISNUMBER(MATCH(F848,QualityStatuses,0)),"Quality Lead","Non-Quality Lead")</f>
        <v>Non-Quality Lead</v>
      </c>
      <c r="H848" s="39" t="str">
        <f>IFERROR(INDEX(CampTypes,MATCH(I848,CampList,0)),"Unattributed")</f>
        <v>New</v>
      </c>
      <c r="I848" t="inlineStr">
        <is>
          <t>ABO | Natuf | Leads | Unit Franchise | India | Oct26 | V1</t>
        </is>
      </c>
      <c r="J848" t="inlineStr">
        <is>
          <t>ABO | Natuf | Leads | Unit Franchise | India | Oct26 | V1</t>
        </is>
      </c>
      <c r="K848" t="inlineStr">
        <is>
          <t>Direct (campaign tagged in CRM)</t>
        </is>
      </c>
      <c r="L848" t="inlineStr">
        <is>
          <t>Natuf | Business Owners | Tier1 + Growth Cities | Oct26 | V1</t>
        </is>
      </c>
      <c r="M848" t="inlineStr">
        <is>
          <t>Natuf | Business Owners | Tier1 + Growth Cities | Oct26 | V1</t>
        </is>
      </c>
      <c r="N848" t="inlineStr">
        <is>
          <t>Natuf | Reel | Brand Ambassador | Heard Of Owning A Cafe | V1</t>
        </is>
      </c>
      <c r="O848" t="inlineStr">
        <is>
          <t>In House Natuf</t>
        </is>
      </c>
      <c r="P848" t="inlineStr">
        <is>
          <t>Facebook</t>
        </is>
      </c>
      <c r="Q848" t="inlineStr">
        <is>
          <t>(Unassigned)</t>
        </is>
      </c>
      <c r="R848" t="inlineStr">
        <is>
          <t>Omkar Navge</t>
        </is>
      </c>
      <c r="S848" t="inlineStr">
        <is>
          <t>-</t>
        </is>
      </c>
      <c r="T848" t="inlineStr">
        <is>
          <t>Sambalpur</t>
        </is>
      </c>
      <c r="U848" t="inlineStr">
        <is>
          <t xml:space="preserve"> </t>
        </is>
      </c>
      <c r="V848" t="n">
        <v>0</v>
      </c>
      <c r="W848" t="n">
        <v>0</v>
      </c>
      <c r="X848" t="inlineStr">
        <is>
          <t>XXXXXX1311</t>
        </is>
      </c>
      <c r="Y848" s="72" t="n">
        <v>46326.52037037037</v>
      </c>
    </row>
    <row r="849">
      <c r="A849" s="39" t="inlineStr">
        <is>
          <t>6adb87495a22d970cca9f52f</t>
        </is>
      </c>
      <c r="B849" s="72" t="n">
        <v>46318.90408564815</v>
      </c>
      <c r="C849" s="70" t="n">
        <v>46318</v>
      </c>
      <c r="D849" t="inlineStr">
        <is>
          <t>2026-10</t>
        </is>
      </c>
      <c r="E849" t="inlineStr">
        <is>
          <t>Wk of 2026-10-19</t>
        </is>
      </c>
      <c r="F849" t="inlineStr">
        <is>
          <t>Attempt 1</t>
        </is>
      </c>
      <c r="G849" s="39" t="str">
        <f>IF(ISNUMBER(MATCH(F849,QualityStatuses,0)),"Quality Lead","Non-Quality Lead")</f>
        <v>Non-Quality Lead</v>
      </c>
      <c r="H849" s="39" t="str">
        <f>IFERROR(INDEX(CampTypes,MATCH(I849,CampList,0)),"Unattributed")</f>
        <v>New</v>
      </c>
      <c r="I849" t="inlineStr">
        <is>
          <t>ABO | Natuf | Leads | Unit Franchise | India | Oct26 | V1</t>
        </is>
      </c>
      <c r="J849" t="inlineStr">
        <is>
          <t>ABO | Natuf | Leads | Unit Franchise | India | Oct26 | V1</t>
        </is>
      </c>
      <c r="K849" t="inlineStr">
        <is>
          <t>Direct (campaign tagged in CRM)</t>
        </is>
      </c>
      <c r="L849" t="inlineStr">
        <is>
          <t>Natuf | Investors | Tier1 + Growth Cities | Oct26 | V1</t>
        </is>
      </c>
      <c r="M849" t="inlineStr">
        <is>
          <t>Natuf | Investors | Tier1 + Growth Cities | Oct26 | V1</t>
        </is>
      </c>
      <c r="N849" t="inlineStr">
        <is>
          <t>Natuf | Reel | Brand Ambassador | Heard Of Owning A Cafe | V1</t>
        </is>
      </c>
      <c r="O849" t="inlineStr">
        <is>
          <t>In House Natuf</t>
        </is>
      </c>
      <c r="P849" t="inlineStr">
        <is>
          <t>Facebook</t>
        </is>
      </c>
      <c r="Q849" t="inlineStr">
        <is>
          <t>Deepak Rai</t>
        </is>
      </c>
      <c r="R849" t="inlineStr">
        <is>
          <t>Tejaswini Tarigopula</t>
        </is>
      </c>
      <c r="S849" t="inlineStr">
        <is>
          <t>-</t>
        </is>
      </c>
      <c r="T849" t="inlineStr">
        <is>
          <t>Uppal,hyderabad</t>
        </is>
      </c>
      <c r="U849" t="inlineStr">
        <is>
          <t xml:space="preserve"> </t>
        </is>
      </c>
      <c r="V849" t="n">
        <v>1</v>
      </c>
      <c r="W849" t="n">
        <v>0</v>
      </c>
      <c r="X849" t="inlineStr">
        <is>
          <t>XXXXXX4900</t>
        </is>
      </c>
      <c r="Y849" s="72" t="n">
        <v>46326.52037037037</v>
      </c>
    </row>
    <row r="850">
      <c r="A850" s="39" t="inlineStr">
        <is>
          <t>6adb86ce808831370aeada8d</t>
        </is>
      </c>
      <c r="B850" s="72" t="n">
        <v>46318.90266203704</v>
      </c>
      <c r="C850" s="70" t="n">
        <v>46318</v>
      </c>
      <c r="D850" t="inlineStr">
        <is>
          <t>2026-10</t>
        </is>
      </c>
      <c r="E850" t="inlineStr">
        <is>
          <t>Wk of 2026-10-19</t>
        </is>
      </c>
      <c r="F850" t="inlineStr">
        <is>
          <t>New Lead</t>
        </is>
      </c>
      <c r="G850" s="39" t="str">
        <f>IF(ISNUMBER(MATCH(F850,QualityStatuses,0)),"Quality Lead","Non-Quality Lead")</f>
        <v>Non-Quality Lead</v>
      </c>
      <c r="H850" s="39" t="str">
        <f>IFERROR(INDEX(CampTypes,MATCH(I850,CampList,0)),"Unattributed")</f>
        <v>New</v>
      </c>
      <c r="I850" t="inlineStr">
        <is>
          <t>ABO | Natuf | Leads | Unit Franchise | India | Oct26 | V1</t>
        </is>
      </c>
      <c r="J850" t="inlineStr">
        <is>
          <t>ABO | Natuf | Leads | Unit Franchise | India | Oct26 | V1</t>
        </is>
      </c>
      <c r="K850" t="inlineStr">
        <is>
          <t>Direct (campaign tagged in CRM)</t>
        </is>
      </c>
      <c r="L850" t="inlineStr">
        <is>
          <t>Natuf | Business Owners | Tier1 + Growth Cities | Oct26 | V1</t>
        </is>
      </c>
      <c r="M850" t="inlineStr">
        <is>
          <t>Natuf | Business Owners | Tier1 + Growth Cities | Oct26 | V1</t>
        </is>
      </c>
      <c r="N850" t="inlineStr">
        <is>
          <t>Natuf | Reel | Brand Ambassador | Heard Of Owning A Cafe | V1</t>
        </is>
      </c>
      <c r="O850" t="inlineStr">
        <is>
          <t>In House Natuf</t>
        </is>
      </c>
      <c r="P850" t="inlineStr">
        <is>
          <t>Facebook</t>
        </is>
      </c>
      <c r="Q850" t="inlineStr">
        <is>
          <t>(Unassigned)</t>
        </is>
      </c>
      <c r="R850" t="inlineStr">
        <is>
          <t>Omkar Navge</t>
        </is>
      </c>
      <c r="S850" t="inlineStr">
        <is>
          <t>-</t>
        </is>
      </c>
      <c r="T850" t="inlineStr">
        <is>
          <t>Patna</t>
        </is>
      </c>
      <c r="U850" t="inlineStr">
        <is>
          <t xml:space="preserve"> </t>
        </is>
      </c>
      <c r="V850" t="n">
        <v>0</v>
      </c>
      <c r="W850" t="n">
        <v>0</v>
      </c>
      <c r="X850" t="inlineStr">
        <is>
          <t>XXXXXX1724</t>
        </is>
      </c>
      <c r="Y850" s="72" t="n">
        <v>46326.52037037037</v>
      </c>
    </row>
    <row r="851">
      <c r="A851" s="39" t="inlineStr">
        <is>
          <t>6adb82a178194504623781ee</t>
        </is>
      </c>
      <c r="B851" s="72" t="n">
        <v>46318.89028935185</v>
      </c>
      <c r="C851" s="70" t="n">
        <v>46318</v>
      </c>
      <c r="D851" t="inlineStr">
        <is>
          <t>2026-10</t>
        </is>
      </c>
      <c r="E851" t="inlineStr">
        <is>
          <t>Wk of 2026-10-19</t>
        </is>
      </c>
      <c r="F851" t="inlineStr">
        <is>
          <t>New Lead</t>
        </is>
      </c>
      <c r="G851" s="39" t="str">
        <f>IF(ISNUMBER(MATCH(F851,QualityStatuses,0)),"Quality Lead","Non-Quality Lead")</f>
        <v>Non-Quality Lead</v>
      </c>
      <c r="H851" s="39" t="str">
        <f>IFERROR(INDEX(CampTypes,MATCH(I851,CampList,0)),"Unattributed")</f>
        <v>New</v>
      </c>
      <c r="I851" t="inlineStr">
        <is>
          <t>ABO | Natuf | Leads | Unit Franchise | India | Oct26 | V1</t>
        </is>
      </c>
      <c r="J851" t="inlineStr">
        <is>
          <t>ABO | Natuf | Leads | Unit Franchise | India | Oct26 | V1</t>
        </is>
      </c>
      <c r="K851" t="inlineStr">
        <is>
          <t>Direct (campaign tagged in CRM)</t>
        </is>
      </c>
      <c r="L851" t="inlineStr">
        <is>
          <t>Natuf | Investors | Tier1 + Growth Cities | Oct26 | V1</t>
        </is>
      </c>
      <c r="M851" t="inlineStr">
        <is>
          <t>Natuf | Investors | Tier1 + Growth Cities | Oct26 | V1</t>
        </is>
      </c>
      <c r="N851" t="inlineStr">
        <is>
          <t>Natuf | Reel | Brand Ambassador | Heard Of Owning A Cafe | V1</t>
        </is>
      </c>
      <c r="O851" t="inlineStr">
        <is>
          <t>In House Natuf</t>
        </is>
      </c>
      <c r="P851" t="inlineStr">
        <is>
          <t>Facebook</t>
        </is>
      </c>
      <c r="Q851" t="inlineStr">
        <is>
          <t>(Unassigned)</t>
        </is>
      </c>
      <c r="R851" t="inlineStr">
        <is>
          <t>Omkar Navge</t>
        </is>
      </c>
      <c r="S851" t="inlineStr">
        <is>
          <t>-</t>
        </is>
      </c>
      <c r="T851" t="inlineStr">
        <is>
          <t>Bangalore</t>
        </is>
      </c>
      <c r="U851" t="inlineStr">
        <is>
          <t xml:space="preserve"> </t>
        </is>
      </c>
      <c r="V851" t="n">
        <v>0</v>
      </c>
      <c r="W851" t="n">
        <v>0</v>
      </c>
      <c r="X851" t="inlineStr">
        <is>
          <t>XXXXXX7627</t>
        </is>
      </c>
      <c r="Y851" s="72" t="n">
        <v>46326.52037037037</v>
      </c>
    </row>
    <row r="852">
      <c r="A852" s="39" t="inlineStr">
        <is>
          <t>6adb805e30b2eb5270bf4949</t>
        </is>
      </c>
      <c r="B852" s="72" t="n">
        <v>46318.88358796296</v>
      </c>
      <c r="C852" s="70" t="n">
        <v>46318</v>
      </c>
      <c r="D852" t="inlineStr">
        <is>
          <t>2026-10</t>
        </is>
      </c>
      <c r="E852" t="inlineStr">
        <is>
          <t>Wk of 2026-10-19</t>
        </is>
      </c>
      <c r="F852" t="inlineStr">
        <is>
          <t>Connected</t>
        </is>
      </c>
      <c r="G852" s="39" t="str">
        <f>IF(ISNUMBER(MATCH(F852,QualityStatuses,0)),"Quality Lead","Non-Quality Lead")</f>
        <v>Non-Quality Lead</v>
      </c>
      <c r="H852" s="39" t="str">
        <f>IFERROR(INDEX(CampTypes,MATCH(I852,CampList,0)),"Unattributed")</f>
        <v>Old</v>
      </c>
      <c r="I852" t="inlineStr">
        <is>
          <t>E_Suresh_Natuf_Kiosk_07072026</t>
        </is>
      </c>
      <c r="J852" t="inlineStr">
        <is>
          <t>E_Suresh_Natuf_Kiosk_07072026</t>
        </is>
      </c>
      <c r="K852" t="inlineStr">
        <is>
          <t>Direct (campaign tagged in CRM)</t>
        </is>
      </c>
      <c r="L852" t="inlineStr">
        <is>
          <t>E_Suresh_Natuf_Kiosk_07072026_Adset5</t>
        </is>
      </c>
      <c r="M852" t="inlineStr">
        <is>
          <t>E_Suresh_Natuf_Kiosk_07072026_Adset5</t>
        </is>
      </c>
      <c r="N852" t="inlineStr">
        <is>
          <t>E_Hindi_Suresh_Natuf_Kiosk_07072026_Adset5_ad3 – Copy 2</t>
        </is>
      </c>
      <c r="O852" t="inlineStr">
        <is>
          <t>Natuf</t>
        </is>
      </c>
      <c r="P852" t="inlineStr">
        <is>
          <t>Facebook</t>
        </is>
      </c>
      <c r="Q852" t="inlineStr">
        <is>
          <t>Tejaswini Tarigopula</t>
        </is>
      </c>
      <c r="R852" t="inlineStr">
        <is>
          <t>Rima Paul</t>
        </is>
      </c>
      <c r="S852" t="inlineStr">
        <is>
          <t>-</t>
        </is>
      </c>
      <c r="T852" t="inlineStr">
        <is>
          <t>Vadodara</t>
        </is>
      </c>
      <c r="U852" t="inlineStr">
        <is>
          <t xml:space="preserve"> </t>
        </is>
      </c>
      <c r="V852" t="n">
        <v>4</v>
      </c>
      <c r="W852" t="n">
        <v>2</v>
      </c>
      <c r="X852" t="inlineStr">
        <is>
          <t>XXXXXX9827</t>
        </is>
      </c>
      <c r="Y852" s="72" t="n">
        <v>46326.52037037037</v>
      </c>
    </row>
    <row r="853">
      <c r="A853" s="39" t="inlineStr">
        <is>
          <t>6adb7f55278be282e096f5e9</t>
        </is>
      </c>
      <c r="B853" s="72" t="n">
        <v>46318.88052083334</v>
      </c>
      <c r="C853" s="70" t="n">
        <v>46318</v>
      </c>
      <c r="D853" t="inlineStr">
        <is>
          <t>2026-10</t>
        </is>
      </c>
      <c r="E853" t="inlineStr">
        <is>
          <t>Wk of 2026-10-19</t>
        </is>
      </c>
      <c r="F853" t="inlineStr">
        <is>
          <t>New Lead</t>
        </is>
      </c>
      <c r="G853" s="39" t="str">
        <f>IF(ISNUMBER(MATCH(F853,QualityStatuses,0)),"Quality Lead","Non-Quality Lead")</f>
        <v>Non-Quality Lead</v>
      </c>
      <c r="H853" s="39" t="str">
        <f>IFERROR(INDEX(CampTypes,MATCH(I853,CampList,0)),"Unattributed")</f>
        <v>Old</v>
      </c>
      <c r="I853" t="inlineStr">
        <is>
          <t>E_Karan_Natuf_All_07072026</t>
        </is>
      </c>
      <c r="J853" t="inlineStr">
        <is>
          <t>E_Karan_Natuf_All_07072026</t>
        </is>
      </c>
      <c r="K853" t="inlineStr">
        <is>
          <t>Direct (campaign tagged in CRM)</t>
        </is>
      </c>
      <c r="L853" t="inlineStr">
        <is>
          <t>E_Karan_Natuf_Sign_07072026_Adset3</t>
        </is>
      </c>
      <c r="M853" t="inlineStr">
        <is>
          <t>E_Karan_Natuf_Sign_07072026_Adset3</t>
        </is>
      </c>
      <c r="N853" t="inlineStr">
        <is>
          <t>E_Karan_Natuf_Sign_07072026_Adset2_Ad1</t>
        </is>
      </c>
      <c r="O853" t="inlineStr">
        <is>
          <t>Natuf</t>
        </is>
      </c>
      <c r="P853" t="inlineStr">
        <is>
          <t>Facebook</t>
        </is>
      </c>
      <c r="Q853" t="inlineStr">
        <is>
          <t>(Unassigned)</t>
        </is>
      </c>
      <c r="R853" t="inlineStr">
        <is>
          <t>Omkar Navge</t>
        </is>
      </c>
      <c r="S853" t="inlineStr">
        <is>
          <t>-</t>
        </is>
      </c>
      <c r="T853" t="inlineStr">
        <is>
          <t>Bhoom</t>
        </is>
      </c>
      <c r="U853" t="inlineStr">
        <is>
          <t xml:space="preserve"> </t>
        </is>
      </c>
      <c r="V853" t="n">
        <v>0</v>
      </c>
      <c r="W853" t="n">
        <v>0</v>
      </c>
      <c r="X853" t="inlineStr">
        <is>
          <t>XXXXXX6052</t>
        </is>
      </c>
      <c r="Y853" s="72" t="n">
        <v>46326.52037037037</v>
      </c>
    </row>
    <row r="854">
      <c r="A854" s="39" t="inlineStr">
        <is>
          <t>6adb7eb3db1895d6fa97614b</t>
        </is>
      </c>
      <c r="B854" s="72" t="n">
        <v>46318.87864583333</v>
      </c>
      <c r="C854" s="70" t="n">
        <v>46318</v>
      </c>
      <c r="D854" t="inlineStr">
        <is>
          <t>2026-10</t>
        </is>
      </c>
      <c r="E854" t="inlineStr">
        <is>
          <t>Wk of 2026-10-19</t>
        </is>
      </c>
      <c r="F854" t="inlineStr">
        <is>
          <t>Lost</t>
        </is>
      </c>
      <c r="G854" s="39" t="str">
        <f>IF(ISNUMBER(MATCH(F854,QualityStatuses,0)),"Quality Lead","Non-Quality Lead")</f>
        <v>Non-Quality Lead</v>
      </c>
      <c r="H854" s="39" t="str">
        <f>IFERROR(INDEX(CampTypes,MATCH(I854,CampList,0)),"Unattributed")</f>
        <v>New</v>
      </c>
      <c r="I854" t="inlineStr">
        <is>
          <t>ABO | Natuf | Leads | Unit Franchise | India | Oct26 | V1</t>
        </is>
      </c>
      <c r="J854" t="inlineStr">
        <is>
          <t>ABO | Natuf | Leads | Unit Franchise | India | Oct26 | V1</t>
        </is>
      </c>
      <c r="K854" t="inlineStr">
        <is>
          <t>Direct (campaign tagged in CRM)</t>
        </is>
      </c>
      <c r="L854" t="inlineStr">
        <is>
          <t>Natuf | LAL 1% | India | Jul26 | V1</t>
        </is>
      </c>
      <c r="M854" t="inlineStr">
        <is>
          <t>Natuf | LAL 1% | India | Jul26 | V1</t>
        </is>
      </c>
      <c r="N854" t="inlineStr">
        <is>
          <t>Natuf | Reel | Brand Ambassador | Heard Of Owning A Cafe | V1</t>
        </is>
      </c>
      <c r="O854" t="inlineStr">
        <is>
          <t>In House Natuf</t>
        </is>
      </c>
      <c r="P854" t="inlineStr">
        <is>
          <t>Facebook</t>
        </is>
      </c>
      <c r="Q854" t="inlineStr">
        <is>
          <t>Vikas Pathak</t>
        </is>
      </c>
      <c r="R854" t="inlineStr">
        <is>
          <t>Hriday Jindal</t>
        </is>
      </c>
      <c r="S854" t="inlineStr">
        <is>
          <t>Not Interested</t>
        </is>
      </c>
      <c r="T854" t="inlineStr">
        <is>
          <t>Guwahati</t>
        </is>
      </c>
      <c r="U854" t="inlineStr">
        <is>
          <t xml:space="preserve"> </t>
        </is>
      </c>
      <c r="V854" t="n">
        <v>1</v>
      </c>
      <c r="W854" t="n">
        <v>1</v>
      </c>
      <c r="X854" t="inlineStr">
        <is>
          <t>XXXXXX8087</t>
        </is>
      </c>
      <c r="Y854" s="72" t="n">
        <v>46326.52037037037</v>
      </c>
    </row>
    <row r="855">
      <c r="A855" s="39" t="inlineStr">
        <is>
          <t>6adb7e2241977532f1603ca1</t>
        </is>
      </c>
      <c r="B855" s="72" t="n">
        <v>46318.87696759259</v>
      </c>
      <c r="C855" s="70" t="n">
        <v>46318</v>
      </c>
      <c r="D855" t="inlineStr">
        <is>
          <t>2026-10</t>
        </is>
      </c>
      <c r="E855" t="inlineStr">
        <is>
          <t>Wk of 2026-10-19</t>
        </is>
      </c>
      <c r="F855" t="inlineStr">
        <is>
          <t>New Lead</t>
        </is>
      </c>
      <c r="G855" s="39" t="str">
        <f>IF(ISNUMBER(MATCH(F855,QualityStatuses,0)),"Quality Lead","Non-Quality Lead")</f>
        <v>Non-Quality Lead</v>
      </c>
      <c r="H855" s="39" t="str">
        <f>IFERROR(INDEX(CampTypes,MATCH(I855,CampList,0)),"Unattributed")</f>
        <v>New</v>
      </c>
      <c r="I855" t="inlineStr">
        <is>
          <t>ABO | Natuf | Leads | Unit Franchise | India | Oct26 | V1</t>
        </is>
      </c>
      <c r="J855" t="inlineStr">
        <is>
          <t>ABO | Natuf | Leads | Unit Franchise | India | Oct26 | V1</t>
        </is>
      </c>
      <c r="K855" t="inlineStr">
        <is>
          <t>Direct (campaign tagged in CRM)</t>
        </is>
      </c>
      <c r="L855" t="inlineStr">
        <is>
          <t>Natuf | Business Owners | Tier1 + Growth Cities | Oct26 | V1</t>
        </is>
      </c>
      <c r="M855" t="inlineStr">
        <is>
          <t>Natuf | Business Owners | Tier1 + Growth Cities | Oct26 | V1</t>
        </is>
      </c>
      <c r="N855" t="inlineStr">
        <is>
          <t>Natuf | Reel | Brand Ambassador | Heard Of Owning A Cafe | V1</t>
        </is>
      </c>
      <c r="O855" t="inlineStr">
        <is>
          <t>In House Natuf</t>
        </is>
      </c>
      <c r="P855" t="inlineStr">
        <is>
          <t>Facebook</t>
        </is>
      </c>
      <c r="Q855" t="inlineStr">
        <is>
          <t>(Unassigned)</t>
        </is>
      </c>
      <c r="R855" t="inlineStr">
        <is>
          <t>Omkar Navge</t>
        </is>
      </c>
      <c r="S855" t="inlineStr">
        <is>
          <t>-</t>
        </is>
      </c>
      <c r="T855" t="inlineStr">
        <is>
          <t>Surat</t>
        </is>
      </c>
      <c r="U855" t="inlineStr">
        <is>
          <t xml:space="preserve"> </t>
        </is>
      </c>
      <c r="V855" t="n">
        <v>0</v>
      </c>
      <c r="W855" t="n">
        <v>0</v>
      </c>
      <c r="X855" t="inlineStr">
        <is>
          <t>XXXXXX5899</t>
        </is>
      </c>
      <c r="Y855" s="72" t="n">
        <v>46326.52037037037</v>
      </c>
    </row>
    <row r="856">
      <c r="A856" s="39" t="inlineStr">
        <is>
          <t>6adb7d0430b2eb5270bf4708</t>
        </is>
      </c>
      <c r="B856" s="72" t="n">
        <v>46318.87365740741</v>
      </c>
      <c r="C856" s="70" t="n">
        <v>46318</v>
      </c>
      <c r="D856" t="inlineStr">
        <is>
          <t>2026-10</t>
        </is>
      </c>
      <c r="E856" t="inlineStr">
        <is>
          <t>Wk of 2026-10-19</t>
        </is>
      </c>
      <c r="F856" t="inlineStr">
        <is>
          <t>Attempt 2</t>
        </is>
      </c>
      <c r="G856" s="39" t="str">
        <f>IF(ISNUMBER(MATCH(F856,QualityStatuses,0)),"Quality Lead","Non-Quality Lead")</f>
        <v>Non-Quality Lead</v>
      </c>
      <c r="H856" s="39" t="str">
        <f>IFERROR(INDEX(CampTypes,MATCH(I856,CampList,0)),"Unattributed")</f>
        <v>New</v>
      </c>
      <c r="I856" t="inlineStr">
        <is>
          <t>ABO | Natuf | Leads | Unit Franchise | India | Oct26 | V1</t>
        </is>
      </c>
      <c r="J856" t="inlineStr">
        <is>
          <t>ABO | Natuf | Leads | Unit Franchise | India | Oct26 | V1</t>
        </is>
      </c>
      <c r="K856" t="inlineStr">
        <is>
          <t>Direct (campaign tagged in CRM)</t>
        </is>
      </c>
      <c r="L856" t="inlineStr">
        <is>
          <t>Natuf | Investors | Tier1 + Growth Cities | Oct26 | V1</t>
        </is>
      </c>
      <c r="M856" t="inlineStr">
        <is>
          <t>Natuf | Investors | Tier1 + Growth Cities | Oct26 | V1</t>
        </is>
      </c>
      <c r="N856" t="inlineStr">
        <is>
          <t>Natuf | Reel | Brand Ambassador | Heard Of Owning A Cafe | V1</t>
        </is>
      </c>
      <c r="O856" t="inlineStr">
        <is>
          <t>In House Natuf</t>
        </is>
      </c>
      <c r="P856" t="inlineStr">
        <is>
          <t>Facebook</t>
        </is>
      </c>
      <c r="Q856" t="inlineStr">
        <is>
          <t>Vikas Pathak</t>
        </is>
      </c>
      <c r="R856" t="inlineStr">
        <is>
          <t xml:space="preserve">Karan </t>
        </is>
      </c>
      <c r="S856" t="inlineStr">
        <is>
          <t>-</t>
        </is>
      </c>
      <c r="T856" t="inlineStr">
        <is>
          <t>Vadodara</t>
        </is>
      </c>
      <c r="U856" t="inlineStr">
        <is>
          <t xml:space="preserve"> </t>
        </is>
      </c>
      <c r="V856" t="n">
        <v>3</v>
      </c>
      <c r="W856" t="n">
        <v>1</v>
      </c>
      <c r="X856" t="inlineStr">
        <is>
          <t>XXXXXX4544</t>
        </is>
      </c>
      <c r="Y856" s="72" t="n">
        <v>46326.52037037037</v>
      </c>
    </row>
    <row r="857">
      <c r="A857" s="39" t="inlineStr">
        <is>
          <t>6adb7ce0b056cca588fe964e</t>
        </is>
      </c>
      <c r="B857" s="72" t="n">
        <v>46318.87324074074</v>
      </c>
      <c r="C857" s="70" t="n">
        <v>46318</v>
      </c>
      <c r="D857" t="inlineStr">
        <is>
          <t>2026-10</t>
        </is>
      </c>
      <c r="E857" t="inlineStr">
        <is>
          <t>Wk of 2026-10-19</t>
        </is>
      </c>
      <c r="F857" t="inlineStr">
        <is>
          <t>New Lead</t>
        </is>
      </c>
      <c r="G857" s="39" t="str">
        <f>IF(ISNUMBER(MATCH(F857,QualityStatuses,0)),"Quality Lead","Non-Quality Lead")</f>
        <v>Non-Quality Lead</v>
      </c>
      <c r="H857" s="39" t="str">
        <f>IFERROR(INDEX(CampTypes,MATCH(I857,CampList,0)),"Unattributed")</f>
        <v>Old</v>
      </c>
      <c r="I857" t="inlineStr">
        <is>
          <t>E_Natuf_Generic_13082026</t>
        </is>
      </c>
      <c r="J857" t="inlineStr">
        <is>
          <t>E_Natuf_Generic_13082026</t>
        </is>
      </c>
      <c r="K857" t="inlineStr">
        <is>
          <t>Direct (campaign tagged in CRM)</t>
        </is>
      </c>
      <c r="L857" t="inlineStr">
        <is>
          <t>E_Natuf_Generic_13082026_Adset1</t>
        </is>
      </c>
      <c r="M857" t="inlineStr">
        <is>
          <t>E_Natuf_Generic_13082026_Adset1</t>
        </is>
      </c>
      <c r="N857" t="inlineStr">
        <is>
          <t>E_Natuf_Generic_13082026_Adset1_Ad1</t>
        </is>
      </c>
      <c r="O857" t="inlineStr">
        <is>
          <t>Natuf</t>
        </is>
      </c>
      <c r="P857" t="inlineStr">
        <is>
          <t>Facebook</t>
        </is>
      </c>
      <c r="Q857" t="inlineStr">
        <is>
          <t>(Unassigned)</t>
        </is>
      </c>
      <c r="R857" t="inlineStr">
        <is>
          <t>Omkar Navge</t>
        </is>
      </c>
      <c r="S857" t="inlineStr">
        <is>
          <t>-</t>
        </is>
      </c>
      <c r="T857" t="inlineStr">
        <is>
          <t>Bangalore</t>
        </is>
      </c>
      <c r="U857" t="inlineStr">
        <is>
          <t xml:space="preserve"> </t>
        </is>
      </c>
      <c r="V857" t="n">
        <v>0</v>
      </c>
      <c r="W857" t="n">
        <v>0</v>
      </c>
      <c r="X857" t="inlineStr">
        <is>
          <t>XXXXXX7186</t>
        </is>
      </c>
      <c r="Y857" s="72" t="n">
        <v>46326.52037037037</v>
      </c>
    </row>
    <row r="858">
      <c r="A858" s="39" t="inlineStr">
        <is>
          <t>6adb7c8f4ff3ea4ba8596eac</t>
        </is>
      </c>
      <c r="B858" s="72" t="n">
        <v>46318.87230324074</v>
      </c>
      <c r="C858" s="70" t="n">
        <v>46318</v>
      </c>
      <c r="D858" t="inlineStr">
        <is>
          <t>2026-10</t>
        </is>
      </c>
      <c r="E858" t="inlineStr">
        <is>
          <t>Wk of 2026-10-19</t>
        </is>
      </c>
      <c r="F858" t="inlineStr">
        <is>
          <t>New Lead</t>
        </is>
      </c>
      <c r="G858" s="39" t="str">
        <f>IF(ISNUMBER(MATCH(F858,QualityStatuses,0)),"Quality Lead","Non-Quality Lead")</f>
        <v>Non-Quality Lead</v>
      </c>
      <c r="H858" s="39" t="str">
        <f>IFERROR(INDEX(CampTypes,MATCH(I858,CampList,0)),"Unattributed")</f>
        <v>New</v>
      </c>
      <c r="I858" t="inlineStr">
        <is>
          <t>ABO | Natuf | Leads | Unit Franchise | India | Oct26 | V1</t>
        </is>
      </c>
      <c r="J858" t="inlineStr">
        <is>
          <t>ABO | Natuf | Leads | Unit Franchise | India | Oct26 | V1</t>
        </is>
      </c>
      <c r="K858" t="inlineStr">
        <is>
          <t>Direct (campaign tagged in CRM)</t>
        </is>
      </c>
      <c r="L858" t="inlineStr">
        <is>
          <t>Natuf | Broad | Tier1 + Growth Cities | Oct26 | V1</t>
        </is>
      </c>
      <c r="M858" t="inlineStr">
        <is>
          <t>Natuf | Broad | Tier1 + Growth Cities | Oct26 | V1</t>
        </is>
      </c>
      <c r="N858" t="inlineStr">
        <is>
          <t>Natuf | Reel | Brand Ambassador | Heard Of Owning A Cafe | V1</t>
        </is>
      </c>
      <c r="O858" t="inlineStr">
        <is>
          <t>In House Natuf</t>
        </is>
      </c>
      <c r="P858" t="inlineStr">
        <is>
          <t>Facebook</t>
        </is>
      </c>
      <c r="Q858" t="inlineStr">
        <is>
          <t>(Unassigned)</t>
        </is>
      </c>
      <c r="R858" t="inlineStr">
        <is>
          <t>Omkar Navge</t>
        </is>
      </c>
      <c r="S858" t="inlineStr">
        <is>
          <t>-</t>
        </is>
      </c>
      <c r="T858" t="inlineStr">
        <is>
          <t>Cuddalore</t>
        </is>
      </c>
      <c r="U858" t="inlineStr">
        <is>
          <t xml:space="preserve"> </t>
        </is>
      </c>
      <c r="V858" t="n">
        <v>0</v>
      </c>
      <c r="W858" t="n">
        <v>0</v>
      </c>
      <c r="X858" t="inlineStr">
        <is>
          <t>XXXXXX9059</t>
        </is>
      </c>
      <c r="Y858" s="72" t="n">
        <v>46326.52037037037</v>
      </c>
    </row>
    <row r="859">
      <c r="A859" s="39" t="inlineStr">
        <is>
          <t>6adb79f0280feb4c19a76c96</t>
        </is>
      </c>
      <c r="B859" s="72" t="n">
        <v>46318.86453703704</v>
      </c>
      <c r="C859" s="70" t="n">
        <v>46318</v>
      </c>
      <c r="D859" t="inlineStr">
        <is>
          <t>2026-10</t>
        </is>
      </c>
      <c r="E859" t="inlineStr">
        <is>
          <t>Wk of 2026-10-19</t>
        </is>
      </c>
      <c r="F859" t="inlineStr">
        <is>
          <t>Attempt 2</t>
        </is>
      </c>
      <c r="G859" s="39" t="str">
        <f>IF(ISNUMBER(MATCH(F859,QualityStatuses,0)),"Quality Lead","Non-Quality Lead")</f>
        <v>Non-Quality Lead</v>
      </c>
      <c r="H859" s="39" t="str">
        <f>IFERROR(INDEX(CampTypes,MATCH(I859,CampList,0)),"Unattributed")</f>
        <v>Old</v>
      </c>
      <c r="I859" t="inlineStr">
        <is>
          <t>E_Natuf_Generic_13082026</t>
        </is>
      </c>
      <c r="J859" t="inlineStr">
        <is>
          <t>E_Natuf_Generic_13082026</t>
        </is>
      </c>
      <c r="K859" t="inlineStr">
        <is>
          <t>Direct (campaign tagged in CRM)</t>
        </is>
      </c>
      <c r="L859" t="inlineStr">
        <is>
          <t>E_Natuf_Generic_13082026_Adset1</t>
        </is>
      </c>
      <c r="M859" t="inlineStr">
        <is>
          <t>E_Natuf_Generic_13082026_Adset1</t>
        </is>
      </c>
      <c r="N859" t="inlineStr">
        <is>
          <t>E_Natuf_Generic_13082026_Adset1_Ad1</t>
        </is>
      </c>
      <c r="O859" t="inlineStr">
        <is>
          <t>Natuf</t>
        </is>
      </c>
      <c r="P859" t="inlineStr">
        <is>
          <t>Facebook</t>
        </is>
      </c>
      <c r="Q859" t="inlineStr">
        <is>
          <t>Tejaswini Tarigopula</t>
        </is>
      </c>
      <c r="R859" t="inlineStr">
        <is>
          <t>Sai Charan</t>
        </is>
      </c>
      <c r="S859" t="inlineStr">
        <is>
          <t>-</t>
        </is>
      </c>
      <c r="T859" t="inlineStr">
        <is>
          <t>Nashik</t>
        </is>
      </c>
      <c r="U859" t="inlineStr">
        <is>
          <t>maharashtra_(₹3_cr)</t>
        </is>
      </c>
      <c r="V859" t="n">
        <v>3</v>
      </c>
      <c r="W859" t="n">
        <v>0</v>
      </c>
      <c r="X859" t="inlineStr">
        <is>
          <t>XXXXXX3083</t>
        </is>
      </c>
      <c r="Y859" s="72" t="n">
        <v>46322.66300925926</v>
      </c>
    </row>
    <row r="860">
      <c r="A860" s="39" t="inlineStr">
        <is>
          <t>6adb79ed4ff3ea4ba8596bd2</t>
        </is>
      </c>
      <c r="B860" s="72" t="n">
        <v>46318.86450231481</v>
      </c>
      <c r="C860" s="70" t="n">
        <v>46318</v>
      </c>
      <c r="D860" t="inlineStr">
        <is>
          <t>2026-10</t>
        </is>
      </c>
      <c r="E860" t="inlineStr">
        <is>
          <t>Wk of 2026-10-19</t>
        </is>
      </c>
      <c r="F860" t="inlineStr">
        <is>
          <t>Details Shared</t>
        </is>
      </c>
      <c r="G860" s="39" t="str">
        <f>IF(ISNUMBER(MATCH(F860,QualityStatuses,0)),"Quality Lead","Non-Quality Lead")</f>
        <v>Quality Lead</v>
      </c>
      <c r="H860" s="39" t="str">
        <f>IFERROR(INDEX(CampTypes,MATCH(I860,CampList,0)),"Unattributed")</f>
        <v>New</v>
      </c>
      <c r="I860" t="inlineStr">
        <is>
          <t>ABO | Natuf | Leads | Unit Franchise | India | Oct26 | V1</t>
        </is>
      </c>
      <c r="J860" t="inlineStr">
        <is>
          <t>ABO | Natuf | Leads | Unit Franchise | India | Oct26 | V1</t>
        </is>
      </c>
      <c r="K860" t="inlineStr">
        <is>
          <t>Direct (campaign tagged in CRM)</t>
        </is>
      </c>
      <c r="L860" t="inlineStr">
        <is>
          <t>Natuf | Broad | Tier1 + Growth Cities | Oct26 | V1</t>
        </is>
      </c>
      <c r="M860" t="inlineStr">
        <is>
          <t>Natuf | Broad | Tier1 + Growth Cities | Oct26 | V1</t>
        </is>
      </c>
      <c r="N860" t="inlineStr">
        <is>
          <t>Natuf | Reel | Brand Ambassador | Heard Of Owning A Cafe | V1</t>
        </is>
      </c>
      <c r="O860" t="inlineStr">
        <is>
          <t>In House Natuf</t>
        </is>
      </c>
      <c r="P860" t="inlineStr">
        <is>
          <t>Facebook</t>
        </is>
      </c>
      <c r="Q860" t="inlineStr">
        <is>
          <t>Vikas Pathak</t>
        </is>
      </c>
      <c r="R860" t="inlineStr">
        <is>
          <t>Anish kaundal</t>
        </is>
      </c>
      <c r="S860" t="inlineStr">
        <is>
          <t>-</t>
        </is>
      </c>
      <c r="T860" t="inlineStr">
        <is>
          <t>Bareja</t>
        </is>
      </c>
      <c r="U860" t="inlineStr">
        <is>
          <t xml:space="preserve"> </t>
        </is>
      </c>
      <c r="V860" t="n">
        <v>6</v>
      </c>
      <c r="W860" t="n">
        <v>1</v>
      </c>
      <c r="X860" t="inlineStr">
        <is>
          <t>XXXXXX9116</t>
        </is>
      </c>
      <c r="Y860" s="72" t="n">
        <v>46326.52037037037</v>
      </c>
    </row>
    <row r="861">
      <c r="A861" s="39" t="inlineStr">
        <is>
          <t>6adb7786e2e6b2734d0ab523</t>
        </is>
      </c>
      <c r="B861" s="72" t="n">
        <v>46318.85738425926</v>
      </c>
      <c r="C861" s="70" t="n">
        <v>46318</v>
      </c>
      <c r="D861" t="inlineStr">
        <is>
          <t>2026-10</t>
        </is>
      </c>
      <c r="E861" t="inlineStr">
        <is>
          <t>Wk of 2026-10-19</t>
        </is>
      </c>
      <c r="F861" t="inlineStr">
        <is>
          <t>Attempt 1</t>
        </is>
      </c>
      <c r="G861" s="39" t="str">
        <f>IF(ISNUMBER(MATCH(F861,QualityStatuses,0)),"Quality Lead","Non-Quality Lead")</f>
        <v>Non-Quality Lead</v>
      </c>
      <c r="H861" s="39" t="str">
        <f>IFERROR(INDEX(CampTypes,MATCH(I861,CampList,0)),"Unattributed")</f>
        <v>New</v>
      </c>
      <c r="I861" t="inlineStr">
        <is>
          <t>ABO | Natuf | Leads | Unit Franchise | India | Oct26 | V1</t>
        </is>
      </c>
      <c r="J861" t="inlineStr">
        <is>
          <t>ABO | Natuf | Leads | Unit Franchise | India | Oct26 | V1</t>
        </is>
      </c>
      <c r="K861" t="inlineStr">
        <is>
          <t>Direct (campaign tagged in CRM)</t>
        </is>
      </c>
      <c r="L861" t="inlineStr">
        <is>
          <t>Natuf | Broad | Tier1 + Growth Cities | Oct26 | V1</t>
        </is>
      </c>
      <c r="M861" t="inlineStr">
        <is>
          <t>Natuf | Broad | Tier1 + Growth Cities | Oct26 | V1</t>
        </is>
      </c>
      <c r="N861" t="inlineStr">
        <is>
          <t>Natuf | Reel | Brand Ambassador | Heard Of Owning A Cafe | V1</t>
        </is>
      </c>
      <c r="O861" t="inlineStr">
        <is>
          <t>In House Natuf</t>
        </is>
      </c>
      <c r="P861" t="inlineStr">
        <is>
          <t>Facebook</t>
        </is>
      </c>
      <c r="Q861" t="inlineStr">
        <is>
          <t>Tejaswini Tarigopula</t>
        </is>
      </c>
      <c r="R861" t="inlineStr">
        <is>
          <t>Rima Paul</t>
        </is>
      </c>
      <c r="S861" t="inlineStr">
        <is>
          <t>-</t>
        </is>
      </c>
      <c r="T861" t="inlineStr">
        <is>
          <t>Vadodara</t>
        </is>
      </c>
      <c r="U861" t="inlineStr">
        <is>
          <t xml:space="preserve"> </t>
        </is>
      </c>
      <c r="V861" t="n">
        <v>1</v>
      </c>
      <c r="W861" t="n">
        <v>0</v>
      </c>
      <c r="X861" t="inlineStr">
        <is>
          <t>XXXXXX6406</t>
        </is>
      </c>
      <c r="Y861" s="72" t="n">
        <v>46326.52037037037</v>
      </c>
    </row>
    <row r="862">
      <c r="A862" s="39" t="inlineStr">
        <is>
          <t>6adb767f9a1de2887534177f</t>
        </is>
      </c>
      <c r="B862" s="72" t="n">
        <v>46318.85434027778</v>
      </c>
      <c r="C862" s="70" t="n">
        <v>46318</v>
      </c>
      <c r="D862" t="inlineStr">
        <is>
          <t>2026-10</t>
        </is>
      </c>
      <c r="E862" t="inlineStr">
        <is>
          <t>Wk of 2026-10-19</t>
        </is>
      </c>
      <c r="F862" t="inlineStr">
        <is>
          <t>New Lead</t>
        </is>
      </c>
      <c r="G862" s="39" t="str">
        <f>IF(ISNUMBER(MATCH(F862,QualityStatuses,0)),"Quality Lead","Non-Quality Lead")</f>
        <v>Non-Quality Lead</v>
      </c>
      <c r="H862" s="39" t="str">
        <f>IFERROR(INDEX(CampTypes,MATCH(I862,CampList,0)),"Unattributed")</f>
        <v>New</v>
      </c>
      <c r="I862" t="inlineStr">
        <is>
          <t>ABO | Natuf | Leads | Unit Franchise | India | Oct26 | V1</t>
        </is>
      </c>
      <c r="J862" t="inlineStr">
        <is>
          <t>ABO | Natuf | Leads | Unit Franchise | India | Oct26 | V1</t>
        </is>
      </c>
      <c r="K862" t="inlineStr">
        <is>
          <t>Direct (campaign tagged in CRM)</t>
        </is>
      </c>
      <c r="L862" t="inlineStr">
        <is>
          <t>Natuf | Business Owners | Tier1 + Growth Cities | Oct26 | V1</t>
        </is>
      </c>
      <c r="M862" t="inlineStr">
        <is>
          <t>Natuf | Business Owners | Tier1 + Growth Cities | Oct26 | V1</t>
        </is>
      </c>
      <c r="N862" t="inlineStr">
        <is>
          <t>Natuf | Reel | Brand Ambassador | Heard Of Owning A Cafe | V1</t>
        </is>
      </c>
      <c r="O862" t="inlineStr">
        <is>
          <t>In House Natuf</t>
        </is>
      </c>
      <c r="P862" t="inlineStr">
        <is>
          <t>Facebook</t>
        </is>
      </c>
      <c r="Q862" t="inlineStr">
        <is>
          <t>(Unassigned)</t>
        </is>
      </c>
      <c r="R862" t="inlineStr">
        <is>
          <t>Omkar Navge</t>
        </is>
      </c>
      <c r="S862" t="inlineStr">
        <is>
          <t>-</t>
        </is>
      </c>
      <c r="T862" t="inlineStr">
        <is>
          <t>Bhubaneswar</t>
        </is>
      </c>
      <c r="U862" t="inlineStr">
        <is>
          <t xml:space="preserve"> </t>
        </is>
      </c>
      <c r="V862" t="n">
        <v>0</v>
      </c>
      <c r="W862" t="n">
        <v>0</v>
      </c>
      <c r="X862" t="inlineStr">
        <is>
          <t>XXXXXX5515</t>
        </is>
      </c>
      <c r="Y862" s="72" t="n">
        <v>46326.52037037037</v>
      </c>
    </row>
    <row r="863">
      <c r="A863" s="39" t="inlineStr">
        <is>
          <t>6adb7562fbf79fd239c1bdc8</t>
        </is>
      </c>
      <c r="B863" s="72" t="n">
        <v>46318.85104166667</v>
      </c>
      <c r="C863" s="70" t="n">
        <v>46318</v>
      </c>
      <c r="D863" t="inlineStr">
        <is>
          <t>2026-10</t>
        </is>
      </c>
      <c r="E863" t="inlineStr">
        <is>
          <t>Wk of 2026-10-19</t>
        </is>
      </c>
      <c r="F863" t="inlineStr">
        <is>
          <t>Attempt 1</t>
        </is>
      </c>
      <c r="G863" s="39" t="str">
        <f>IF(ISNUMBER(MATCH(F863,QualityStatuses,0)),"Quality Lead","Non-Quality Lead")</f>
        <v>Non-Quality Lead</v>
      </c>
      <c r="H863" s="39" t="str">
        <f>IFERROR(INDEX(CampTypes,MATCH(I863,CampList,0)),"Unattributed")</f>
        <v>New</v>
      </c>
      <c r="I863" t="inlineStr">
        <is>
          <t>ABO | Natuf | Leads | Unit Franchise | India | Oct26 | V1</t>
        </is>
      </c>
      <c r="J863" t="inlineStr">
        <is>
          <t>ABO | Natuf | Leads | Unit Franchise | India | Oct26 | V1</t>
        </is>
      </c>
      <c r="K863" t="inlineStr">
        <is>
          <t>Direct (campaign tagged in CRM)</t>
        </is>
      </c>
      <c r="L863" t="inlineStr">
        <is>
          <t>Natuf | Broad | Tier1 + Growth Cities | Oct26 | V1</t>
        </is>
      </c>
      <c r="M863" t="inlineStr">
        <is>
          <t>Natuf | Broad | Tier1 + Growth Cities | Oct26 | V1</t>
        </is>
      </c>
      <c r="N863" t="inlineStr">
        <is>
          <t>Natuf | Reel | Brand Ambassador | Heard Of Owning A Cafe | V1</t>
        </is>
      </c>
      <c r="O863" t="inlineStr">
        <is>
          <t>In House Natuf</t>
        </is>
      </c>
      <c r="P863" t="inlineStr">
        <is>
          <t>Facebook</t>
        </is>
      </c>
      <c r="Q863" t="inlineStr">
        <is>
          <t>Tejaswini Tarigopula</t>
        </is>
      </c>
      <c r="R863" t="inlineStr">
        <is>
          <t>Shivani Sharma</t>
        </is>
      </c>
      <c r="S863" t="inlineStr">
        <is>
          <t>-</t>
        </is>
      </c>
      <c r="T863" t="inlineStr">
        <is>
          <t>Palwal</t>
        </is>
      </c>
      <c r="U863" t="inlineStr">
        <is>
          <t xml:space="preserve"> </t>
        </is>
      </c>
      <c r="V863" t="n">
        <v>1</v>
      </c>
      <c r="W863" t="n">
        <v>0</v>
      </c>
      <c r="X863" t="inlineStr">
        <is>
          <t>XXXXXX1867</t>
        </is>
      </c>
      <c r="Y863" s="72" t="n">
        <v>46326.52037037037</v>
      </c>
    </row>
    <row r="864">
      <c r="A864" s="39" t="inlineStr">
        <is>
          <t>6adb74cb0f63874ae543b9da</t>
        </is>
      </c>
      <c r="B864" s="72" t="n">
        <v>46318.84929398148</v>
      </c>
      <c r="C864" s="70" t="n">
        <v>46318</v>
      </c>
      <c r="D864" t="inlineStr">
        <is>
          <t>2026-10</t>
        </is>
      </c>
      <c r="E864" t="inlineStr">
        <is>
          <t>Wk of 2026-10-19</t>
        </is>
      </c>
      <c r="F864" t="inlineStr">
        <is>
          <t>New Lead</t>
        </is>
      </c>
      <c r="G864" s="39" t="str">
        <f>IF(ISNUMBER(MATCH(F864,QualityStatuses,0)),"Quality Lead","Non-Quality Lead")</f>
        <v>Non-Quality Lead</v>
      </c>
      <c r="H864" s="39" t="str">
        <f>IFERROR(INDEX(CampTypes,MATCH(I864,CampList,0)),"Unattributed")</f>
        <v>New</v>
      </c>
      <c r="I864" t="inlineStr">
        <is>
          <t>ABO | Natuf | Leads | Unit Franchise | India | Oct26 | V1</t>
        </is>
      </c>
      <c r="J864" t="inlineStr">
        <is>
          <t>ABO | Natuf | Leads | Unit Franchise | India | Oct26 | V1</t>
        </is>
      </c>
      <c r="K864" t="inlineStr">
        <is>
          <t>Direct (campaign tagged in CRM)</t>
        </is>
      </c>
      <c r="L864" t="inlineStr">
        <is>
          <t>Natuf | Investors | Tier1 + Growth Cities | Oct26 | V1</t>
        </is>
      </c>
      <c r="M864" t="inlineStr">
        <is>
          <t>Natuf | Investors | Tier1 + Growth Cities | Oct26 | V1</t>
        </is>
      </c>
      <c r="N864" t="inlineStr">
        <is>
          <t>Natuf | Reel | Brand Ambassador | Heard Of Owning A Cafe | V1</t>
        </is>
      </c>
      <c r="O864" t="inlineStr">
        <is>
          <t>In House Natuf</t>
        </is>
      </c>
      <c r="P864" t="inlineStr">
        <is>
          <t>Facebook</t>
        </is>
      </c>
      <c r="Q864" t="inlineStr">
        <is>
          <t>(Unassigned)</t>
        </is>
      </c>
      <c r="R864" t="inlineStr">
        <is>
          <t>Omkar Navge</t>
        </is>
      </c>
      <c r="S864" t="inlineStr">
        <is>
          <t>-</t>
        </is>
      </c>
      <c r="T864" t="inlineStr">
        <is>
          <t>Pune</t>
        </is>
      </c>
      <c r="U864" t="inlineStr">
        <is>
          <t xml:space="preserve"> </t>
        </is>
      </c>
      <c r="V864" t="n">
        <v>0</v>
      </c>
      <c r="W864" t="n">
        <v>0</v>
      </c>
      <c r="X864" t="inlineStr">
        <is>
          <t>XXXXXX9773</t>
        </is>
      </c>
      <c r="Y864" s="72" t="n">
        <v>46326.52037037037</v>
      </c>
    </row>
    <row r="865">
      <c r="A865" s="39" t="inlineStr">
        <is>
          <t>6adb71146775edc566a9d7ba</t>
        </is>
      </c>
      <c r="B865" s="72" t="n">
        <v>46318.83828703704</v>
      </c>
      <c r="C865" s="70" t="n">
        <v>46318</v>
      </c>
      <c r="D865" t="inlineStr">
        <is>
          <t>2026-10</t>
        </is>
      </c>
      <c r="E865" t="inlineStr">
        <is>
          <t>Wk of 2026-10-19</t>
        </is>
      </c>
      <c r="F865" t="inlineStr">
        <is>
          <t>Attempt 3</t>
        </is>
      </c>
      <c r="G865" s="39" t="str">
        <f>IF(ISNUMBER(MATCH(F865,QualityStatuses,0)),"Quality Lead","Non-Quality Lead")</f>
        <v>Non-Quality Lead</v>
      </c>
      <c r="H865" s="39" t="str">
        <f>IFERROR(INDEX(CampTypes,MATCH(I865,CampList,0)),"Unattributed")</f>
        <v>New</v>
      </c>
      <c r="I865" t="inlineStr">
        <is>
          <t>ABO | Natuf | Leads | Unit Franchise | India | Oct26 | V1</t>
        </is>
      </c>
      <c r="J865" t="inlineStr">
        <is>
          <t>ABO | Natuf | Leads | Unit Franchise | India | Oct26 | V1</t>
        </is>
      </c>
      <c r="K865" t="inlineStr">
        <is>
          <t>Direct (campaign tagged in CRM)</t>
        </is>
      </c>
      <c r="L865" t="inlineStr">
        <is>
          <t>Natuf | Business Owners | Tier1 + Growth Cities | Oct26 | V1</t>
        </is>
      </c>
      <c r="M865" t="inlineStr">
        <is>
          <t>Natuf | Business Owners | Tier1 + Growth Cities | Oct26 | V1</t>
        </is>
      </c>
      <c r="N865" t="inlineStr">
        <is>
          <t>Natuf | Reel | Brand Ambassador | Heard Of Owning A Cafe | V1</t>
        </is>
      </c>
      <c r="O865" t="inlineStr">
        <is>
          <t>In House Natuf</t>
        </is>
      </c>
      <c r="P865" t="inlineStr">
        <is>
          <t>Facebook</t>
        </is>
      </c>
      <c r="Q865" t="inlineStr">
        <is>
          <t>Tejaswini Tarigopula</t>
        </is>
      </c>
      <c r="R865" t="inlineStr">
        <is>
          <t>Shivamani</t>
        </is>
      </c>
      <c r="S865" t="inlineStr">
        <is>
          <t>-</t>
        </is>
      </c>
      <c r="T865" t="inlineStr">
        <is>
          <t>Noida</t>
        </is>
      </c>
      <c r="U865" t="inlineStr">
        <is>
          <t xml:space="preserve"> </t>
        </is>
      </c>
      <c r="V865" t="n">
        <v>3</v>
      </c>
      <c r="W865" t="n">
        <v>3</v>
      </c>
      <c r="X865" t="inlineStr">
        <is>
          <t>XXXXXX4340</t>
        </is>
      </c>
      <c r="Y865" s="72" t="n">
        <v>46326.52037037037</v>
      </c>
    </row>
    <row r="866">
      <c r="A866" s="39" t="inlineStr">
        <is>
          <t>6adb6db8f5b5a25241addc61</t>
        </is>
      </c>
      <c r="B866" s="72" t="n">
        <v>46318.82833333333</v>
      </c>
      <c r="C866" s="70" t="n">
        <v>46318</v>
      </c>
      <c r="D866" t="inlineStr">
        <is>
          <t>2026-10</t>
        </is>
      </c>
      <c r="E866" t="inlineStr">
        <is>
          <t>Wk of 2026-10-19</t>
        </is>
      </c>
      <c r="F866" t="inlineStr">
        <is>
          <t>New Lead</t>
        </is>
      </c>
      <c r="G866" s="39" t="str">
        <f>IF(ISNUMBER(MATCH(F866,QualityStatuses,0)),"Quality Lead","Non-Quality Lead")</f>
        <v>Non-Quality Lead</v>
      </c>
      <c r="H866" s="39" t="str">
        <f>IFERROR(INDEX(CampTypes,MATCH(I866,CampList,0)),"Unattributed")</f>
        <v>New</v>
      </c>
      <c r="I866" t="inlineStr">
        <is>
          <t>ABO | Natuf | Leads | Unit Franchise | India | Oct26 | V1</t>
        </is>
      </c>
      <c r="J866" t="inlineStr">
        <is>
          <t>ABO | Natuf | Leads | Unit Franchise | India | Oct26 | V1</t>
        </is>
      </c>
      <c r="K866" t="inlineStr">
        <is>
          <t>Direct (campaign tagged in CRM)</t>
        </is>
      </c>
      <c r="L866" t="inlineStr">
        <is>
          <t>Natuf | LAL 1% | India | Jul26 | V1</t>
        </is>
      </c>
      <c r="M866" t="inlineStr">
        <is>
          <t>Natuf | LAL 1% | India | Jul26 | V1</t>
        </is>
      </c>
      <c r="N866" t="inlineStr">
        <is>
          <t>Natuf | Reel | Brand Ambassador | Heard Of Owning A Cafe | V1</t>
        </is>
      </c>
      <c r="O866" t="inlineStr">
        <is>
          <t>In House Natuf</t>
        </is>
      </c>
      <c r="P866" t="inlineStr">
        <is>
          <t>Facebook</t>
        </is>
      </c>
      <c r="Q866" t="inlineStr">
        <is>
          <t>(Unassigned)</t>
        </is>
      </c>
      <c r="R866" t="inlineStr">
        <is>
          <t>Omkar Navge</t>
        </is>
      </c>
      <c r="S866" t="inlineStr">
        <is>
          <t>-</t>
        </is>
      </c>
      <c r="T866" t="inlineStr">
        <is>
          <t>Jabalpur</t>
        </is>
      </c>
      <c r="U866" t="inlineStr">
        <is>
          <t xml:space="preserve"> </t>
        </is>
      </c>
      <c r="V866" t="n">
        <v>0</v>
      </c>
      <c r="W866" t="n">
        <v>0</v>
      </c>
      <c r="X866" t="inlineStr">
        <is>
          <t>XXXXXX8391</t>
        </is>
      </c>
      <c r="Y866" s="72" t="n">
        <v>46326.52037037037</v>
      </c>
    </row>
    <row r="867">
      <c r="A867" s="39" t="inlineStr">
        <is>
          <t>6adb69eb16ae0b5376905871</t>
        </is>
      </c>
      <c r="B867" s="72" t="n">
        <v>46318.81707175926</v>
      </c>
      <c r="C867" s="70" t="n">
        <v>46318</v>
      </c>
      <c r="D867" t="inlineStr">
        <is>
          <t>2026-10</t>
        </is>
      </c>
      <c r="E867" t="inlineStr">
        <is>
          <t>Wk of 2026-10-19</t>
        </is>
      </c>
      <c r="F867" t="inlineStr">
        <is>
          <t>Connected</t>
        </is>
      </c>
      <c r="G867" s="39" t="str">
        <f>IF(ISNUMBER(MATCH(F867,QualityStatuses,0)),"Quality Lead","Non-Quality Lead")</f>
        <v>Non-Quality Lead</v>
      </c>
      <c r="H867" s="39" t="str">
        <f>IFERROR(INDEX(CampTypes,MATCH(I867,CampList,0)),"Unattributed")</f>
        <v>New</v>
      </c>
      <c r="I867" t="inlineStr">
        <is>
          <t>ABO | Natuf | Leads | Unit Franchise | India | Oct26 | V1</t>
        </is>
      </c>
      <c r="J867" t="inlineStr">
        <is>
          <t>ABO | Natuf | Leads | Unit Franchise | India | Oct26 | V1</t>
        </is>
      </c>
      <c r="K867" t="inlineStr">
        <is>
          <t>Direct (campaign tagged in CRM)</t>
        </is>
      </c>
      <c r="L867" t="inlineStr">
        <is>
          <t>Natuf | Broad | Tier1 + Growth Cities | Oct26 | V1</t>
        </is>
      </c>
      <c r="M867" t="inlineStr">
        <is>
          <t>Natuf | Broad | Tier1 + Growth Cities | Oct26 | V1</t>
        </is>
      </c>
      <c r="N867" t="inlineStr">
        <is>
          <t>Natuf | Reel | Brand Ambassador | Heard Of Owning A Cafe | V1</t>
        </is>
      </c>
      <c r="O867" t="inlineStr">
        <is>
          <t>In House Natuf</t>
        </is>
      </c>
      <c r="P867" t="inlineStr">
        <is>
          <t>Facebook</t>
        </is>
      </c>
      <c r="Q867" t="inlineStr">
        <is>
          <t>Tejaswini Tarigopula</t>
        </is>
      </c>
      <c r="R867" t="inlineStr">
        <is>
          <t>Sai Charan</t>
        </is>
      </c>
      <c r="S867" t="inlineStr">
        <is>
          <t>-</t>
        </is>
      </c>
      <c r="T867" t="inlineStr">
        <is>
          <t>Indore</t>
        </is>
      </c>
      <c r="U867" t="inlineStr">
        <is>
          <t xml:space="preserve"> </t>
        </is>
      </c>
      <c r="V867" t="n">
        <v>2</v>
      </c>
      <c r="W867" t="n">
        <v>1</v>
      </c>
      <c r="X867" t="inlineStr">
        <is>
          <t>XXXXXX0733</t>
        </is>
      </c>
      <c r="Y867" s="72" t="n">
        <v>46326.52037037037</v>
      </c>
    </row>
    <row r="868">
      <c r="A868" s="39" t="inlineStr">
        <is>
          <t>6adb69889c789a9080644d80</t>
        </is>
      </c>
      <c r="B868" s="72" t="n">
        <v>46318.81592592593</v>
      </c>
      <c r="C868" s="70" t="n">
        <v>46318</v>
      </c>
      <c r="D868" t="inlineStr">
        <is>
          <t>2026-10</t>
        </is>
      </c>
      <c r="E868" t="inlineStr">
        <is>
          <t>Wk of 2026-10-19</t>
        </is>
      </c>
      <c r="F868" t="inlineStr">
        <is>
          <t>New Lead</t>
        </is>
      </c>
      <c r="G868" s="39" t="str">
        <f>IF(ISNUMBER(MATCH(F868,QualityStatuses,0)),"Quality Lead","Non-Quality Lead")</f>
        <v>Non-Quality Lead</v>
      </c>
      <c r="H868" s="39" t="str">
        <f>IFERROR(INDEX(CampTypes,MATCH(I868,CampList,0)),"Unattributed")</f>
        <v>New</v>
      </c>
      <c r="I868" t="inlineStr">
        <is>
          <t>ABO | Natuf | Leads | Unit Franchise | India | Oct26 | V1</t>
        </is>
      </c>
      <c r="J868" t="inlineStr">
        <is>
          <t>ABO | Natuf | Leads | Unit Franchise | India | Oct26 | V1</t>
        </is>
      </c>
      <c r="K868" t="inlineStr">
        <is>
          <t>Direct (campaign tagged in CRM)</t>
        </is>
      </c>
      <c r="L868" t="inlineStr">
        <is>
          <t>Natuf | LAL 1% | India | Jul26 | V1</t>
        </is>
      </c>
      <c r="M868" t="inlineStr">
        <is>
          <t>Natuf | LAL 1% | India | Jul26 | V1</t>
        </is>
      </c>
      <c r="N868" t="inlineStr">
        <is>
          <t>Natuf | Reel | Brand Ambassador | Heard Of Owning A Cafe | V1</t>
        </is>
      </c>
      <c r="O868" t="inlineStr">
        <is>
          <t>In House Natuf</t>
        </is>
      </c>
      <c r="P868" t="inlineStr">
        <is>
          <t>Facebook</t>
        </is>
      </c>
      <c r="Q868" t="inlineStr">
        <is>
          <t>(Unassigned)</t>
        </is>
      </c>
      <c r="R868" t="inlineStr">
        <is>
          <t>Omkar Navge</t>
        </is>
      </c>
      <c r="S868" t="inlineStr">
        <is>
          <t>-</t>
        </is>
      </c>
      <c r="T868" t="inlineStr">
        <is>
          <t>sant ravidas nagar</t>
        </is>
      </c>
      <c r="U868" t="inlineStr">
        <is>
          <t xml:space="preserve"> </t>
        </is>
      </c>
      <c r="V868" t="n">
        <v>0</v>
      </c>
      <c r="W868" t="n">
        <v>0</v>
      </c>
      <c r="X868" t="inlineStr">
        <is>
          <t>XXXXXX4687</t>
        </is>
      </c>
      <c r="Y868" s="72" t="n">
        <v>46326.52037037037</v>
      </c>
    </row>
    <row r="869">
      <c r="A869" s="39" t="inlineStr">
        <is>
          <t>6adb68f741fffdc87686e30d</t>
        </is>
      </c>
      <c r="B869" s="72" t="n">
        <v>46318.81424768519</v>
      </c>
      <c r="C869" s="70" t="n">
        <v>46318</v>
      </c>
      <c r="D869" t="inlineStr">
        <is>
          <t>2026-10</t>
        </is>
      </c>
      <c r="E869" t="inlineStr">
        <is>
          <t>Wk of 2026-10-19</t>
        </is>
      </c>
      <c r="F869" t="inlineStr">
        <is>
          <t>Connected</t>
        </is>
      </c>
      <c r="G869" s="39" t="str">
        <f>IF(ISNUMBER(MATCH(F869,QualityStatuses,0)),"Quality Lead","Non-Quality Lead")</f>
        <v>Non-Quality Lead</v>
      </c>
      <c r="H869" s="39" t="str">
        <f>IFERROR(INDEX(CampTypes,MATCH(I869,CampList,0)),"Unattributed")</f>
        <v>New</v>
      </c>
      <c r="I869" t="inlineStr">
        <is>
          <t>ABO | Natuf | Leads | Unit Franchise | India | Oct26 | V1</t>
        </is>
      </c>
      <c r="J869" t="inlineStr">
        <is>
          <t>ABO | Natuf | Leads | Unit Franchise | India | Oct26 | V1</t>
        </is>
      </c>
      <c r="K869" t="inlineStr">
        <is>
          <t>Direct (campaign tagged in CRM)</t>
        </is>
      </c>
      <c r="L869" t="inlineStr">
        <is>
          <t>Natuf | Broad | Tier1 + Growth Cities | Oct26 | V1</t>
        </is>
      </c>
      <c r="M869" t="inlineStr">
        <is>
          <t>Natuf | Broad | Tier1 + Growth Cities | Oct26 | V1</t>
        </is>
      </c>
      <c r="N869" t="inlineStr">
        <is>
          <t>Natuf | Reel | Brand Ambassador | Heard Of Owning A Cafe | V1</t>
        </is>
      </c>
      <c r="O869" t="inlineStr">
        <is>
          <t>In House Natuf</t>
        </is>
      </c>
      <c r="P869" t="inlineStr">
        <is>
          <t>Facebook</t>
        </is>
      </c>
      <c r="Q869" t="inlineStr">
        <is>
          <t>Tejaswini Tarigopula</t>
        </is>
      </c>
      <c r="R869" t="inlineStr">
        <is>
          <t>Prabhudatta Pattanaik</t>
        </is>
      </c>
      <c r="S869" t="inlineStr">
        <is>
          <t>-</t>
        </is>
      </c>
      <c r="T869" t="inlineStr">
        <is>
          <t>Chennai</t>
        </is>
      </c>
      <c r="U869" t="inlineStr">
        <is>
          <t xml:space="preserve"> </t>
        </is>
      </c>
      <c r="V869" t="n">
        <v>2</v>
      </c>
      <c r="W869" t="n">
        <v>1</v>
      </c>
      <c r="X869" t="inlineStr">
        <is>
          <t>XXXXXX6313</t>
        </is>
      </c>
      <c r="Y869" s="72" t="n">
        <v>46326.52037037037</v>
      </c>
    </row>
    <row r="870">
      <c r="A870" s="39" t="inlineStr">
        <is>
          <t>6adb687fa87210d6b7b388ce</t>
        </is>
      </c>
      <c r="B870" s="72" t="n">
        <v>46318.81285879629</v>
      </c>
      <c r="C870" s="70" t="n">
        <v>46318</v>
      </c>
      <c r="D870" t="inlineStr">
        <is>
          <t>2026-10</t>
        </is>
      </c>
      <c r="E870" t="inlineStr">
        <is>
          <t>Wk of 2026-10-19</t>
        </is>
      </c>
      <c r="F870" t="inlineStr">
        <is>
          <t>New Lead</t>
        </is>
      </c>
      <c r="G870" s="39" t="str">
        <f>IF(ISNUMBER(MATCH(F870,QualityStatuses,0)),"Quality Lead","Non-Quality Lead")</f>
        <v>Non-Quality Lead</v>
      </c>
      <c r="H870" s="39" t="str">
        <f>IFERROR(INDEX(CampTypes,MATCH(I870,CampList,0)),"Unattributed")</f>
        <v>New</v>
      </c>
      <c r="I870" t="inlineStr">
        <is>
          <t>ABO | Natuf | Leads | Unit Franchise | India | Oct26 | V1</t>
        </is>
      </c>
      <c r="J870" t="inlineStr">
        <is>
          <t>ABO | Natuf | Leads | Unit Franchise | India | Oct26 | V1</t>
        </is>
      </c>
      <c r="K870" t="inlineStr">
        <is>
          <t>Direct (campaign tagged in CRM)</t>
        </is>
      </c>
      <c r="L870" t="inlineStr">
        <is>
          <t>Natuf | LAL 1% | India | Jul26 | V1</t>
        </is>
      </c>
      <c r="M870" t="inlineStr">
        <is>
          <t>Natuf | LAL 1% | India | Jul26 | V1</t>
        </is>
      </c>
      <c r="N870" t="inlineStr">
        <is>
          <t>Natuf | Reel | Brand Ambassador | Heard Of Owning A Cafe | V1</t>
        </is>
      </c>
      <c r="O870" t="inlineStr">
        <is>
          <t>In House Natuf</t>
        </is>
      </c>
      <c r="P870" t="inlineStr">
        <is>
          <t>Facebook</t>
        </is>
      </c>
      <c r="Q870" t="inlineStr">
        <is>
          <t>(Unassigned)</t>
        </is>
      </c>
      <c r="R870" t="inlineStr">
        <is>
          <t>Omkar Navge</t>
        </is>
      </c>
      <c r="S870" t="inlineStr">
        <is>
          <t>-</t>
        </is>
      </c>
      <c r="T870" t="inlineStr">
        <is>
          <t>Purulia</t>
        </is>
      </c>
      <c r="U870" t="inlineStr">
        <is>
          <t xml:space="preserve"> </t>
        </is>
      </c>
      <c r="V870" t="n">
        <v>0</v>
      </c>
      <c r="W870" t="n">
        <v>0</v>
      </c>
      <c r="X870" t="inlineStr">
        <is>
          <t>XXXXXX2701</t>
        </is>
      </c>
      <c r="Y870" s="72" t="n">
        <v>46326.52037037037</v>
      </c>
    </row>
    <row r="871">
      <c r="A871" s="39" t="inlineStr">
        <is>
          <t>6adb67d09c789a9080644c36</t>
        </is>
      </c>
      <c r="B871" s="72" t="n">
        <v>46318.81083333334</v>
      </c>
      <c r="C871" s="70" t="n">
        <v>46318</v>
      </c>
      <c r="D871" t="inlineStr">
        <is>
          <t>2026-10</t>
        </is>
      </c>
      <c r="E871" t="inlineStr">
        <is>
          <t>Wk of 2026-10-19</t>
        </is>
      </c>
      <c r="F871" t="inlineStr">
        <is>
          <t>Attempt 1</t>
        </is>
      </c>
      <c r="G871" s="39" t="str">
        <f>IF(ISNUMBER(MATCH(F871,QualityStatuses,0)),"Quality Lead","Non-Quality Lead")</f>
        <v>Non-Quality Lead</v>
      </c>
      <c r="H871" s="39" t="str">
        <f>IFERROR(INDEX(CampTypes,MATCH(I871,CampList,0)),"Unattributed")</f>
        <v>New</v>
      </c>
      <c r="I871" t="inlineStr">
        <is>
          <t>ABO | Natuf | Leads | Master Franchise | India | Oct26 | V1</t>
        </is>
      </c>
      <c r="J871" t="inlineStr">
        <is>
          <t>ABO | Natuf | Leads | Master Franchise | India | Oct26 | V1</t>
        </is>
      </c>
      <c r="K871" t="inlineStr">
        <is>
          <t>Direct (campaign tagged in CRM)</t>
        </is>
      </c>
      <c r="L871" t="inlineStr">
        <is>
          <t>Natuf | Investors | Tier1 + Growth Cities | Oct26 | V1</t>
        </is>
      </c>
      <c r="M871" t="inlineStr">
        <is>
          <t>Natuf | Investors | Tier1 + Growth Cities | Oct26 | V1</t>
        </is>
      </c>
      <c r="N871" t="inlineStr">
        <is>
          <t>Natuf | Static | Become A Levantine Food | V1</t>
        </is>
      </c>
      <c r="O871" t="inlineStr">
        <is>
          <t>Natuf_MF</t>
        </is>
      </c>
      <c r="P871" t="inlineStr">
        <is>
          <t>Facebook</t>
        </is>
      </c>
      <c r="Q871" t="inlineStr">
        <is>
          <t>Tejaswini Tarigopula</t>
        </is>
      </c>
      <c r="R871" t="inlineStr">
        <is>
          <t>Rima Paul</t>
        </is>
      </c>
      <c r="S871" t="inlineStr">
        <is>
          <t>-</t>
        </is>
      </c>
      <c r="T871" t="inlineStr">
        <is>
          <t>Sehore</t>
        </is>
      </c>
      <c r="U871" t="inlineStr">
        <is>
          <t xml:space="preserve"> </t>
        </is>
      </c>
      <c r="V871" t="n">
        <v>1</v>
      </c>
      <c r="W871" t="n">
        <v>0</v>
      </c>
      <c r="X871" t="inlineStr">
        <is>
          <t>XXXXXX1905</t>
        </is>
      </c>
      <c r="Y871" s="72" t="n">
        <v>46326.52037037037</v>
      </c>
    </row>
    <row r="872">
      <c r="A872" s="39" t="inlineStr">
        <is>
          <t>6adb63d16f2594ac850d7afe</t>
        </is>
      </c>
      <c r="B872" s="72" t="n">
        <v>46318.79899305556</v>
      </c>
      <c r="C872" s="70" t="n">
        <v>46318</v>
      </c>
      <c r="D872" t="inlineStr">
        <is>
          <t>2026-10</t>
        </is>
      </c>
      <c r="E872" t="inlineStr">
        <is>
          <t>Wk of 2026-10-19</t>
        </is>
      </c>
      <c r="F872" t="inlineStr">
        <is>
          <t>Meeting Scheduled</t>
        </is>
      </c>
      <c r="G872" s="39" t="str">
        <f>IF(ISNUMBER(MATCH(F872,QualityStatuses,0)),"Quality Lead","Non-Quality Lead")</f>
        <v>Quality Lead</v>
      </c>
      <c r="H872" s="39" t="str">
        <f>IFERROR(INDEX(CampTypes,MATCH(I872,CampList,0)),"Unattributed")</f>
        <v>New</v>
      </c>
      <c r="I872" t="inlineStr">
        <is>
          <t>ABO | Natuf | Leads | Unit Franchise | India | Oct26 | V1</t>
        </is>
      </c>
      <c r="J872" t="inlineStr">
        <is>
          <t>ABO | Natuf | Leads | Unit Franchise | India | Oct26 | V1</t>
        </is>
      </c>
      <c r="K872" t="inlineStr">
        <is>
          <t>Direct (campaign tagged in CRM)</t>
        </is>
      </c>
      <c r="L872" t="inlineStr">
        <is>
          <t>Natuf | Broad | Tier1 + Growth Cities | Oct26 | V1</t>
        </is>
      </c>
      <c r="M872" t="inlineStr">
        <is>
          <t>Natuf | Broad | Tier1 + Growth Cities | Oct26 | V1</t>
        </is>
      </c>
      <c r="N872" t="inlineStr">
        <is>
          <t>Natuf | Reel | Brand Ambassador | Heard Of Owning A Cafe | V1</t>
        </is>
      </c>
      <c r="O872" t="inlineStr">
        <is>
          <t>In House Natuf</t>
        </is>
      </c>
      <c r="P872" t="inlineStr">
        <is>
          <t>Facebook</t>
        </is>
      </c>
      <c r="Q872" t="inlineStr">
        <is>
          <t>Tejaswini Tarigopula</t>
        </is>
      </c>
      <c r="R872" t="inlineStr">
        <is>
          <t>Arjuman Vidya Sagar</t>
        </is>
      </c>
      <c r="S872" t="inlineStr">
        <is>
          <t>-</t>
        </is>
      </c>
      <c r="T872" t="inlineStr">
        <is>
          <t>Bhilai</t>
        </is>
      </c>
      <c r="U872" t="inlineStr">
        <is>
          <t xml:space="preserve"> </t>
        </is>
      </c>
      <c r="V872" t="n">
        <v>2</v>
      </c>
      <c r="W872" t="n">
        <v>2</v>
      </c>
      <c r="X872" t="inlineStr">
        <is>
          <t>XXXXXX4475</t>
        </is>
      </c>
      <c r="Y872" s="72" t="n">
        <v>46326.52037037037</v>
      </c>
    </row>
    <row r="873">
      <c r="A873" s="39" t="inlineStr">
        <is>
          <t>6adb620a168d2ad5c8ae7f5b</t>
        </is>
      </c>
      <c r="B873" s="72" t="n">
        <v>46318.79372685185</v>
      </c>
      <c r="C873" s="70" t="n">
        <v>46318</v>
      </c>
      <c r="D873" t="inlineStr">
        <is>
          <t>2026-10</t>
        </is>
      </c>
      <c r="E873" t="inlineStr">
        <is>
          <t>Wk of 2026-10-19</t>
        </is>
      </c>
      <c r="F873" t="inlineStr">
        <is>
          <t>New Lead</t>
        </is>
      </c>
      <c r="G873" s="39" t="str">
        <f>IF(ISNUMBER(MATCH(F873,QualityStatuses,0)),"Quality Lead","Non-Quality Lead")</f>
        <v>Non-Quality Lead</v>
      </c>
      <c r="H873" s="39" t="str">
        <f>IFERROR(INDEX(CampTypes,MATCH(I873,CampList,0)),"Unattributed")</f>
        <v>New</v>
      </c>
      <c r="I873" t="inlineStr">
        <is>
          <t>ABO | Natuf | Leads | Unit Franchise | India | Oct26 | V1</t>
        </is>
      </c>
      <c r="J873" t="inlineStr">
        <is>
          <t>ABO | Natuf | Leads | Unit Franchise | India | Oct26 | V1</t>
        </is>
      </c>
      <c r="K873" t="inlineStr">
        <is>
          <t>Direct (campaign tagged in CRM)</t>
        </is>
      </c>
      <c r="L873" t="inlineStr">
        <is>
          <t>Natuf | Investors | Tier1 + Growth Cities | Oct26 | V1</t>
        </is>
      </c>
      <c r="M873" t="inlineStr">
        <is>
          <t>Natuf | Investors | Tier1 + Growth Cities | Oct26 | V1</t>
        </is>
      </c>
      <c r="N873" t="inlineStr">
        <is>
          <t>Natuf | Reel | Brand Ambassador | Heard Of Owning A Cafe | V1</t>
        </is>
      </c>
      <c r="O873" t="inlineStr">
        <is>
          <t>In House Natuf</t>
        </is>
      </c>
      <c r="P873" t="inlineStr">
        <is>
          <t>Facebook</t>
        </is>
      </c>
      <c r="Q873" t="inlineStr">
        <is>
          <t>(Unassigned)</t>
        </is>
      </c>
      <c r="R873" t="inlineStr">
        <is>
          <t>Omkar Navge</t>
        </is>
      </c>
      <c r="S873" t="inlineStr">
        <is>
          <t>-</t>
        </is>
      </c>
      <c r="T873" t="inlineStr">
        <is>
          <t>Pune</t>
        </is>
      </c>
      <c r="U873" t="inlineStr">
        <is>
          <t xml:space="preserve"> </t>
        </is>
      </c>
      <c r="V873" t="n">
        <v>0</v>
      </c>
      <c r="W873" t="n">
        <v>0</v>
      </c>
      <c r="X873" t="inlineStr">
        <is>
          <t>XXXXXX1306</t>
        </is>
      </c>
      <c r="Y873" s="72" t="n">
        <v>46326.52037037037</v>
      </c>
    </row>
    <row r="874">
      <c r="A874" s="39" t="inlineStr">
        <is>
          <t>6adb6165395f178a56c5d924</t>
        </is>
      </c>
      <c r="B874" s="72" t="n">
        <v>46318.79181712963</v>
      </c>
      <c r="C874" s="70" t="n">
        <v>46318</v>
      </c>
      <c r="D874" t="inlineStr">
        <is>
          <t>2026-10</t>
        </is>
      </c>
      <c r="E874" t="inlineStr">
        <is>
          <t>Wk of 2026-10-19</t>
        </is>
      </c>
      <c r="F874" t="inlineStr">
        <is>
          <t>New Lead</t>
        </is>
      </c>
      <c r="G874" s="39" t="str">
        <f>IF(ISNUMBER(MATCH(F874,QualityStatuses,0)),"Quality Lead","Non-Quality Lead")</f>
        <v>Non-Quality Lead</v>
      </c>
      <c r="H874" s="39" t="str">
        <f>IFERROR(INDEX(CampTypes,MATCH(I874,CampList,0)),"Unattributed")</f>
        <v>New</v>
      </c>
      <c r="I874" t="inlineStr">
        <is>
          <t>ABO | Natuf | Leads | Unit Franchise | India | Oct26 | V1</t>
        </is>
      </c>
      <c r="J874" t="inlineStr">
        <is>
          <t>ABO | Natuf | Leads | Unit Franchise | India | Oct26 | V1</t>
        </is>
      </c>
      <c r="K874" t="inlineStr">
        <is>
          <t>Direct (campaign tagged in CRM)</t>
        </is>
      </c>
      <c r="L874" t="inlineStr">
        <is>
          <t>Natuf | Investors | Tier1 + Growth Cities | Oct26 | V1</t>
        </is>
      </c>
      <c r="M874" t="inlineStr">
        <is>
          <t>Natuf | Investors | Tier1 + Growth Cities | Oct26 | V1</t>
        </is>
      </c>
      <c r="N874" t="inlineStr">
        <is>
          <t>Natuf | Reel | Brand Ambassador | Heard Of Owning A Cafe | V1</t>
        </is>
      </c>
      <c r="O874" t="inlineStr">
        <is>
          <t>In House Natuf</t>
        </is>
      </c>
      <c r="P874" t="inlineStr">
        <is>
          <t>Facebook</t>
        </is>
      </c>
      <c r="Q874" t="inlineStr">
        <is>
          <t>(Unassigned)</t>
        </is>
      </c>
      <c r="R874" t="inlineStr">
        <is>
          <t>Omkar Navge</t>
        </is>
      </c>
      <c r="S874" t="inlineStr">
        <is>
          <t>-</t>
        </is>
      </c>
      <c r="T874" t="inlineStr">
        <is>
          <t>Ahmedabad</t>
        </is>
      </c>
      <c r="U874" t="inlineStr">
        <is>
          <t xml:space="preserve"> </t>
        </is>
      </c>
      <c r="V874" t="n">
        <v>0</v>
      </c>
      <c r="W874" t="n">
        <v>0</v>
      </c>
      <c r="X874" t="inlineStr">
        <is>
          <t>XXXXXX6666</t>
        </is>
      </c>
      <c r="Y874" s="72" t="n">
        <v>46326.52037037037</v>
      </c>
    </row>
    <row r="875">
      <c r="A875" s="39" t="inlineStr">
        <is>
          <t>6adb6033c21ce3e93eab3e18</t>
        </is>
      </c>
      <c r="B875" s="72" t="n">
        <v>46318.78827546296</v>
      </c>
      <c r="C875" s="70" t="n">
        <v>46318</v>
      </c>
      <c r="D875" t="inlineStr">
        <is>
          <t>2026-10</t>
        </is>
      </c>
      <c r="E875" t="inlineStr">
        <is>
          <t>Wk of 2026-10-19</t>
        </is>
      </c>
      <c r="F875" t="inlineStr">
        <is>
          <t>Details Shared</t>
        </is>
      </c>
      <c r="G875" s="39" t="str">
        <f>IF(ISNUMBER(MATCH(F875,QualityStatuses,0)),"Quality Lead","Non-Quality Lead")</f>
        <v>Quality Lead</v>
      </c>
      <c r="H875" s="39" t="str">
        <f>IFERROR(INDEX(CampTypes,MATCH(I875,CampList,0)),"Unattributed")</f>
        <v>New</v>
      </c>
      <c r="I875" t="inlineStr">
        <is>
          <t>ABO | Natuf | Leads | Unit Franchise | India | Oct26 | V1</t>
        </is>
      </c>
      <c r="J875" t="inlineStr">
        <is>
          <t>ABO | Natuf | Leads | Unit Franchise | India | Oct26 | V1</t>
        </is>
      </c>
      <c r="K875" t="inlineStr">
        <is>
          <t>Direct (campaign tagged in CRM)</t>
        </is>
      </c>
      <c r="L875" t="inlineStr">
        <is>
          <t>Natuf | Investors | Tier1 + Growth Cities | Oct26 | V1</t>
        </is>
      </c>
      <c r="M875" t="inlineStr">
        <is>
          <t>Natuf | Investors | Tier1 + Growth Cities | Oct26 | V1</t>
        </is>
      </c>
      <c r="N875" t="inlineStr">
        <is>
          <t>Natuf | Reel | Brand Ambassador | Heard Of Owning A Cafe | V1</t>
        </is>
      </c>
      <c r="O875" t="inlineStr">
        <is>
          <t>In House Natuf</t>
        </is>
      </c>
      <c r="P875" t="inlineStr">
        <is>
          <t>Facebook</t>
        </is>
      </c>
      <c r="Q875" t="inlineStr">
        <is>
          <t>Vikas Pathak</t>
        </is>
      </c>
      <c r="R875" t="inlineStr">
        <is>
          <t>Hriday Jindal</t>
        </is>
      </c>
      <c r="S875" t="inlineStr">
        <is>
          <t>-</t>
        </is>
      </c>
      <c r="T875" t="inlineStr">
        <is>
          <t>Chennai</t>
        </is>
      </c>
      <c r="U875" t="inlineStr">
        <is>
          <t xml:space="preserve"> </t>
        </is>
      </c>
      <c r="V875" t="n">
        <v>1</v>
      </c>
      <c r="W875" t="n">
        <v>1</v>
      </c>
      <c r="X875" t="inlineStr">
        <is>
          <t>XXXXXX6212</t>
        </is>
      </c>
      <c r="Y875" s="72" t="n">
        <v>46326.52037037037</v>
      </c>
    </row>
    <row r="876">
      <c r="A876" s="39" t="inlineStr">
        <is>
          <t>6adb5f30ada8dc31dfc8fac0</t>
        </is>
      </c>
      <c r="B876" s="72" t="n">
        <v>46318.78527777778</v>
      </c>
      <c r="C876" s="70" t="n">
        <v>46318</v>
      </c>
      <c r="D876" t="inlineStr">
        <is>
          <t>2026-10</t>
        </is>
      </c>
      <c r="E876" t="inlineStr">
        <is>
          <t>Wk of 2026-10-19</t>
        </is>
      </c>
      <c r="F876" t="inlineStr">
        <is>
          <t>Details Shared</t>
        </is>
      </c>
      <c r="G876" s="39" t="str">
        <f>IF(ISNUMBER(MATCH(F876,QualityStatuses,0)),"Quality Lead","Non-Quality Lead")</f>
        <v>Quality Lead</v>
      </c>
      <c r="H876" s="39" t="str">
        <f>IFERROR(INDEX(CampTypes,MATCH(I876,CampList,0)),"Unattributed")</f>
        <v>New</v>
      </c>
      <c r="I876" t="inlineStr">
        <is>
          <t>ABO | Natuf | Leads | Unit Franchise | India | Oct26 | V1</t>
        </is>
      </c>
      <c r="J876" t="inlineStr">
        <is>
          <t>ABO | Natuf | Leads | Unit Franchise | India | Oct26 | V1</t>
        </is>
      </c>
      <c r="K876" t="inlineStr">
        <is>
          <t>Direct (campaign tagged in CRM)</t>
        </is>
      </c>
      <c r="L876" t="inlineStr">
        <is>
          <t>Natuf | Investors | Tier1 + Growth Cities | Oct26 | V1</t>
        </is>
      </c>
      <c r="M876" t="inlineStr">
        <is>
          <t>Natuf | Investors | Tier1 + Growth Cities | Oct26 | V1</t>
        </is>
      </c>
      <c r="N876" t="inlineStr">
        <is>
          <t>Natuf | Reel | Brand Ambassador | Heard Of Owning A Cafe | V1</t>
        </is>
      </c>
      <c r="O876" t="inlineStr">
        <is>
          <t>In House Natuf</t>
        </is>
      </c>
      <c r="P876" t="inlineStr">
        <is>
          <t>Facebook</t>
        </is>
      </c>
      <c r="Q876" t="inlineStr">
        <is>
          <t>Vikas Pathak</t>
        </is>
      </c>
      <c r="R876" t="inlineStr">
        <is>
          <t xml:space="preserve">Karan </t>
        </is>
      </c>
      <c r="S876" t="inlineStr">
        <is>
          <t>-</t>
        </is>
      </c>
      <c r="T876" t="inlineStr">
        <is>
          <t>Ahmedabad</t>
        </is>
      </c>
      <c r="U876" t="inlineStr">
        <is>
          <t xml:space="preserve"> </t>
        </is>
      </c>
      <c r="V876" t="n">
        <v>5</v>
      </c>
      <c r="W876" t="n">
        <v>1</v>
      </c>
      <c r="X876" t="inlineStr">
        <is>
          <t>XXXXXX9145</t>
        </is>
      </c>
      <c r="Y876" s="72" t="n">
        <v>46326.52037037037</v>
      </c>
    </row>
    <row r="877">
      <c r="A877" s="39" t="inlineStr">
        <is>
          <t>6adb5d90ea53ca2b93b0ee48</t>
        </is>
      </c>
      <c r="B877" s="72" t="n">
        <v>46318.78046296296</v>
      </c>
      <c r="C877" s="70" t="n">
        <v>46318</v>
      </c>
      <c r="D877" t="inlineStr">
        <is>
          <t>2026-10</t>
        </is>
      </c>
      <c r="E877" t="inlineStr">
        <is>
          <t>Wk of 2026-10-19</t>
        </is>
      </c>
      <c r="F877" t="inlineStr">
        <is>
          <t>Lost</t>
        </is>
      </c>
      <c r="G877" s="39" t="str">
        <f>IF(ISNUMBER(MATCH(F877,QualityStatuses,0)),"Quality Lead","Non-Quality Lead")</f>
        <v>Non-Quality Lead</v>
      </c>
      <c r="H877" s="39" t="str">
        <f>IFERROR(INDEX(CampTypes,MATCH(I877,CampList,0)),"Unattributed")</f>
        <v>New</v>
      </c>
      <c r="I877" t="inlineStr">
        <is>
          <t>ABO | Natuf | Leads | Master Franchise | India | Oct26 | V1</t>
        </is>
      </c>
      <c r="J877" t="inlineStr">
        <is>
          <t>ABO | Natuf | Leads | Master Franchise | India | Oct26 | V1</t>
        </is>
      </c>
      <c r="K877" t="inlineStr">
        <is>
          <t>Direct (campaign tagged in CRM)</t>
        </is>
      </c>
      <c r="L877" t="inlineStr">
        <is>
          <t>Natuf | Investors | Tier1 + Growth Cities | Oct26 | V1</t>
        </is>
      </c>
      <c r="M877" t="inlineStr">
        <is>
          <t>Natuf | Investors | Tier1 + Growth Cities | Oct26 | V1</t>
        </is>
      </c>
      <c r="N877" t="inlineStr">
        <is>
          <t>Natuf | Static | Become A Levantine Food | V1</t>
        </is>
      </c>
      <c r="O877" t="inlineStr">
        <is>
          <t>Natuf_MF</t>
        </is>
      </c>
      <c r="P877" t="inlineStr">
        <is>
          <t>Facebook</t>
        </is>
      </c>
      <c r="Q877" t="inlineStr">
        <is>
          <t>Tejaswini Tarigopula</t>
        </is>
      </c>
      <c r="R877" t="inlineStr">
        <is>
          <t>Prabhudatta Pattanaik</t>
        </is>
      </c>
      <c r="S877" t="inlineStr">
        <is>
          <t>Junk</t>
        </is>
      </c>
      <c r="T877" t="inlineStr">
        <is>
          <t>Cuttack</t>
        </is>
      </c>
      <c r="U877" t="inlineStr">
        <is>
          <t xml:space="preserve"> </t>
        </is>
      </c>
      <c r="V877" t="n">
        <v>1</v>
      </c>
      <c r="W877" t="n">
        <v>1</v>
      </c>
      <c r="X877" t="inlineStr">
        <is>
          <t>XXXXXX5877</t>
        </is>
      </c>
      <c r="Y877" s="72" t="n">
        <v>46326.52037037037</v>
      </c>
    </row>
    <row r="878">
      <c r="A878" s="39" t="inlineStr">
        <is>
          <t>6adb5ce9fcc90399793dd671</t>
        </is>
      </c>
      <c r="B878" s="72" t="n">
        <v>46318.77853009259</v>
      </c>
      <c r="C878" s="70" t="n">
        <v>46318</v>
      </c>
      <c r="D878" t="inlineStr">
        <is>
          <t>2026-10</t>
        </is>
      </c>
      <c r="E878" t="inlineStr">
        <is>
          <t>Wk of 2026-10-19</t>
        </is>
      </c>
      <c r="F878" t="inlineStr">
        <is>
          <t>New Lead</t>
        </is>
      </c>
      <c r="G878" s="39" t="str">
        <f>IF(ISNUMBER(MATCH(F878,QualityStatuses,0)),"Quality Lead","Non-Quality Lead")</f>
        <v>Non-Quality Lead</v>
      </c>
      <c r="H878" s="39" t="str">
        <f>IFERROR(INDEX(CampTypes,MATCH(I878,CampList,0)),"Unattributed")</f>
        <v>Old</v>
      </c>
      <c r="I878" t="inlineStr">
        <is>
          <t>natuf_Kiosk_14072026_Hindi</t>
        </is>
      </c>
      <c r="J878" t="inlineStr">
        <is>
          <t>natuf_Kiosk_14072026_Hindi</t>
        </is>
      </c>
      <c r="K878" t="inlineStr">
        <is>
          <t>Direct (campaign tagged in CRM)</t>
        </is>
      </c>
      <c r="L878" t="inlineStr">
        <is>
          <t>natuf_Kiosk_09102026</t>
        </is>
      </c>
      <c r="M878" t="inlineStr">
        <is>
          <t>natuf_Kiosk_09102026</t>
        </is>
      </c>
      <c r="N878" t="inlineStr">
        <is>
          <t>natuf_Kiosk_14072026_ad set_ad1</t>
        </is>
      </c>
      <c r="O878" t="inlineStr">
        <is>
          <t>Natuf</t>
        </is>
      </c>
      <c r="P878" t="inlineStr">
        <is>
          <t>Facebook</t>
        </is>
      </c>
      <c r="Q878" t="inlineStr">
        <is>
          <t>(Unassigned)</t>
        </is>
      </c>
      <c r="R878" t="inlineStr">
        <is>
          <t>Omkar Navge</t>
        </is>
      </c>
      <c r="S878" t="inlineStr">
        <is>
          <t>-</t>
        </is>
      </c>
      <c r="T878" t="inlineStr">
        <is>
          <t>umrikalan</t>
        </is>
      </c>
      <c r="U878" t="inlineStr">
        <is>
          <t xml:space="preserve"> </t>
        </is>
      </c>
      <c r="V878" t="n">
        <v>0</v>
      </c>
      <c r="W878" t="n">
        <v>0</v>
      </c>
      <c r="X878" t="inlineStr">
        <is>
          <t>XXXXXX5540</t>
        </is>
      </c>
      <c r="Y878" s="72" t="n">
        <v>46326.52037037037</v>
      </c>
    </row>
    <row r="879">
      <c r="A879" s="39" t="inlineStr">
        <is>
          <t>6adb5ac0be71f0466b9da52e</t>
        </is>
      </c>
      <c r="B879" s="72" t="n">
        <v>46318.77212962963</v>
      </c>
      <c r="C879" s="70" t="n">
        <v>46318</v>
      </c>
      <c r="D879" t="inlineStr">
        <is>
          <t>2026-10</t>
        </is>
      </c>
      <c r="E879" t="inlineStr">
        <is>
          <t>Wk of 2026-10-19</t>
        </is>
      </c>
      <c r="F879" t="inlineStr">
        <is>
          <t>New Lead</t>
        </is>
      </c>
      <c r="G879" s="39" t="str">
        <f>IF(ISNUMBER(MATCH(F879,QualityStatuses,0)),"Quality Lead","Non-Quality Lead")</f>
        <v>Non-Quality Lead</v>
      </c>
      <c r="H879" s="39" t="str">
        <f>IFERROR(INDEX(CampTypes,MATCH(I879,CampList,0)),"Unattributed")</f>
        <v>Old</v>
      </c>
      <c r="I879" t="inlineStr">
        <is>
          <t>E_Natuf_Generic_13082026</t>
        </is>
      </c>
      <c r="J879" t="inlineStr">
        <is>
          <t>E_Natuf_Generic_13082026</t>
        </is>
      </c>
      <c r="K879" t="inlineStr">
        <is>
          <t>Direct (campaign tagged in CRM)</t>
        </is>
      </c>
      <c r="L879" t="inlineStr">
        <is>
          <t>E_Natuf_Generic_13082026_Adset1</t>
        </is>
      </c>
      <c r="M879" t="inlineStr">
        <is>
          <t>E_Natuf_Generic_13082026_Adset1</t>
        </is>
      </c>
      <c r="N879" t="inlineStr">
        <is>
          <t>E_Natuf_Generic_13082026_Adset1_Ad1</t>
        </is>
      </c>
      <c r="O879" t="inlineStr">
        <is>
          <t>Natuf</t>
        </is>
      </c>
      <c r="P879" t="inlineStr">
        <is>
          <t>Facebook</t>
        </is>
      </c>
      <c r="Q879" t="inlineStr">
        <is>
          <t>(Unassigned)</t>
        </is>
      </c>
      <c r="R879" t="inlineStr">
        <is>
          <t>Omkar Navge</t>
        </is>
      </c>
      <c r="S879" t="inlineStr">
        <is>
          <t>-</t>
        </is>
      </c>
      <c r="T879" t="inlineStr">
        <is>
          <t>Bangalore</t>
        </is>
      </c>
      <c r="U879" t="inlineStr">
        <is>
          <t xml:space="preserve"> </t>
        </is>
      </c>
      <c r="V879" t="n">
        <v>0</v>
      </c>
      <c r="W879" t="n">
        <v>0</v>
      </c>
      <c r="X879" t="inlineStr">
        <is>
          <t>XXXXXX3333</t>
        </is>
      </c>
      <c r="Y879" s="72" t="n">
        <v>46326.52037037037</v>
      </c>
    </row>
    <row r="880">
      <c r="A880" s="39" t="inlineStr">
        <is>
          <t>6adb5a5b3c4f921d0dce46fb</t>
        </is>
      </c>
      <c r="B880" s="72" t="n">
        <v>46318.77096064815</v>
      </c>
      <c r="C880" s="70" t="n">
        <v>46318</v>
      </c>
      <c r="D880" t="inlineStr">
        <is>
          <t>2026-10</t>
        </is>
      </c>
      <c r="E880" t="inlineStr">
        <is>
          <t>Wk of 2026-10-19</t>
        </is>
      </c>
      <c r="F880" t="inlineStr">
        <is>
          <t>New Lead</t>
        </is>
      </c>
      <c r="G880" s="39" t="str">
        <f>IF(ISNUMBER(MATCH(F880,QualityStatuses,0)),"Quality Lead","Non-Quality Lead")</f>
        <v>Non-Quality Lead</v>
      </c>
      <c r="H880" s="39" t="str">
        <f>IFERROR(INDEX(CampTypes,MATCH(I880,CampList,0)),"Unattributed")</f>
        <v>New</v>
      </c>
      <c r="I880" t="inlineStr">
        <is>
          <t>ABO | Natuf | Leads | Unit Franchise | India | Oct26 | V1</t>
        </is>
      </c>
      <c r="J880" t="inlineStr">
        <is>
          <t>ABO | Natuf | Leads | Unit Franchise | India | Oct26 | V1</t>
        </is>
      </c>
      <c r="K880" t="inlineStr">
        <is>
          <t>Direct (campaign tagged in CRM)</t>
        </is>
      </c>
      <c r="L880" t="inlineStr">
        <is>
          <t>Natuf | Business Owners | Tier1 + Growth Cities | Oct26 | V1</t>
        </is>
      </c>
      <c r="M880" t="inlineStr">
        <is>
          <t>Natuf | Business Owners | Tier1 + Growth Cities | Oct26 | V1</t>
        </is>
      </c>
      <c r="N880" t="inlineStr">
        <is>
          <t>Natuf | Reel | Brand Ambassador | Heard Of Owning A Cafe | V1</t>
        </is>
      </c>
      <c r="O880" t="inlineStr">
        <is>
          <t>In House Natuf</t>
        </is>
      </c>
      <c r="P880" t="inlineStr">
        <is>
          <t>Facebook</t>
        </is>
      </c>
      <c r="Q880" t="inlineStr">
        <is>
          <t>(Unassigned)</t>
        </is>
      </c>
      <c r="R880" t="inlineStr">
        <is>
          <t>Omkar Navge</t>
        </is>
      </c>
      <c r="S880" t="inlineStr">
        <is>
          <t>-</t>
        </is>
      </c>
      <c r="T880" t="inlineStr">
        <is>
          <t>Vadodara</t>
        </is>
      </c>
      <c r="U880" t="inlineStr">
        <is>
          <t xml:space="preserve"> </t>
        </is>
      </c>
      <c r="V880" t="n">
        <v>0</v>
      </c>
      <c r="W880" t="n">
        <v>0</v>
      </c>
      <c r="X880" t="inlineStr">
        <is>
          <t>XXXXXX6590</t>
        </is>
      </c>
      <c r="Y880" s="72" t="n">
        <v>46326.52037037037</v>
      </c>
    </row>
    <row r="881">
      <c r="A881" s="39" t="inlineStr">
        <is>
          <t>6adb5726f8539b881d845519</t>
        </is>
      </c>
      <c r="B881" s="72" t="n">
        <v>46318.76145833333</v>
      </c>
      <c r="C881" s="70" t="n">
        <v>46318</v>
      </c>
      <c r="D881" t="inlineStr">
        <is>
          <t>2026-10</t>
        </is>
      </c>
      <c r="E881" t="inlineStr">
        <is>
          <t>Wk of 2026-10-19</t>
        </is>
      </c>
      <c r="F881" t="inlineStr">
        <is>
          <t>Attempt 3</t>
        </is>
      </c>
      <c r="G881" s="39" t="str">
        <f>IF(ISNUMBER(MATCH(F881,QualityStatuses,0)),"Quality Lead","Non-Quality Lead")</f>
        <v>Non-Quality Lead</v>
      </c>
      <c r="H881" s="39" t="str">
        <f>IFERROR(INDEX(CampTypes,MATCH(I881,CampList,0)),"Unattributed")</f>
        <v>New</v>
      </c>
      <c r="I881" t="inlineStr">
        <is>
          <t>ABO | Natuf | Leads | Unit Franchise | India | Oct26 | V1</t>
        </is>
      </c>
      <c r="J881" t="inlineStr">
        <is>
          <t>ABO | Natuf | Leads | Unit Franchise | India | Oct26 | V1</t>
        </is>
      </c>
      <c r="K881" t="inlineStr">
        <is>
          <t>Direct (campaign tagged in CRM)</t>
        </is>
      </c>
      <c r="L881" t="inlineStr">
        <is>
          <t>Natuf | LAL 1% | India | Jul26 | V1</t>
        </is>
      </c>
      <c r="M881" t="inlineStr">
        <is>
          <t>Natuf | LAL 1% | India | Jul26 | V1</t>
        </is>
      </c>
      <c r="N881" t="inlineStr">
        <is>
          <t>Natuf | Reel | Brand Ambassador | Heard Of Owning A Cafe | V1</t>
        </is>
      </c>
      <c r="O881" t="inlineStr">
        <is>
          <t>In House Natuf</t>
        </is>
      </c>
      <c r="P881" t="inlineStr">
        <is>
          <t>Facebook</t>
        </is>
      </c>
      <c r="Q881" t="inlineStr">
        <is>
          <t>Vikas Pathak</t>
        </is>
      </c>
      <c r="R881" t="inlineStr">
        <is>
          <t>Anish kaundal</t>
        </is>
      </c>
      <c r="S881" t="inlineStr">
        <is>
          <t>-</t>
        </is>
      </c>
      <c r="T881" t="inlineStr">
        <is>
          <t>Juba south Sudan</t>
        </is>
      </c>
      <c r="U881" t="inlineStr">
        <is>
          <t xml:space="preserve"> </t>
        </is>
      </c>
      <c r="V881" t="n">
        <v>3</v>
      </c>
      <c r="W881" t="n">
        <v>0</v>
      </c>
      <c r="X881" t="inlineStr">
        <is>
          <t>XXXXXX9849</t>
        </is>
      </c>
      <c r="Y881" s="72" t="n">
        <v>46326.52037037037</v>
      </c>
    </row>
    <row r="882">
      <c r="A882" s="39" t="inlineStr">
        <is>
          <t>6adb56299940c0f7c5feda4e</t>
        </is>
      </c>
      <c r="B882" s="72" t="n">
        <v>46318.75853009259</v>
      </c>
      <c r="C882" s="70" t="n">
        <v>46318</v>
      </c>
      <c r="D882" t="inlineStr">
        <is>
          <t>2026-10</t>
        </is>
      </c>
      <c r="E882" t="inlineStr">
        <is>
          <t>Wk of 2026-10-19</t>
        </is>
      </c>
      <c r="F882" t="inlineStr">
        <is>
          <t>New Lead</t>
        </is>
      </c>
      <c r="G882" s="39" t="str">
        <f>IF(ISNUMBER(MATCH(F882,QualityStatuses,0)),"Quality Lead","Non-Quality Lead")</f>
        <v>Non-Quality Lead</v>
      </c>
      <c r="H882" s="39" t="str">
        <f>IFERROR(INDEX(CampTypes,MATCH(I882,CampList,0)),"Unattributed")</f>
        <v>New</v>
      </c>
      <c r="I882" t="inlineStr">
        <is>
          <t>ABO | Natuf | Leads | Unit Franchise | India | Oct26 | V1</t>
        </is>
      </c>
      <c r="J882" t="inlineStr">
        <is>
          <t>ABO | Natuf | Leads | Unit Franchise | India | Oct26 | V1</t>
        </is>
      </c>
      <c r="K882" t="inlineStr">
        <is>
          <t>Direct (campaign tagged in CRM)</t>
        </is>
      </c>
      <c r="L882" t="inlineStr">
        <is>
          <t>Natuf | LAL 1% | India | Jul26 | V1</t>
        </is>
      </c>
      <c r="M882" t="inlineStr">
        <is>
          <t>Natuf | LAL 1% | India | Jul26 | V1</t>
        </is>
      </c>
      <c r="N882" t="inlineStr">
        <is>
          <t>Natuf | Reel | Brand Ambassador | Heard Of Owning A Cafe | V1</t>
        </is>
      </c>
      <c r="O882" t="inlineStr">
        <is>
          <t>In House Natuf</t>
        </is>
      </c>
      <c r="P882" t="inlineStr">
        <is>
          <t>Facebook</t>
        </is>
      </c>
      <c r="Q882" t="inlineStr">
        <is>
          <t>(Unassigned)</t>
        </is>
      </c>
      <c r="R882" t="inlineStr">
        <is>
          <t>Omkar Navge</t>
        </is>
      </c>
      <c r="S882" t="inlineStr">
        <is>
          <t>-</t>
        </is>
      </c>
      <c r="T882" t="inlineStr">
        <is>
          <t>Ajmer</t>
        </is>
      </c>
      <c r="U882" t="inlineStr">
        <is>
          <t xml:space="preserve"> </t>
        </is>
      </c>
      <c r="V882" t="n">
        <v>0</v>
      </c>
      <c r="W882" t="n">
        <v>0</v>
      </c>
      <c r="X882" t="inlineStr">
        <is>
          <t>XXXXXX9111</t>
        </is>
      </c>
      <c r="Y882" s="72" t="n">
        <v>46326.52037037037</v>
      </c>
    </row>
    <row r="883">
      <c r="A883" s="39" t="inlineStr">
        <is>
          <t>6adb5622d18c4e8f336610ce</t>
        </is>
      </c>
      <c r="B883" s="72" t="n">
        <v>46318.75844907408</v>
      </c>
      <c r="C883" s="70" t="n">
        <v>46318</v>
      </c>
      <c r="D883" t="inlineStr">
        <is>
          <t>2026-10</t>
        </is>
      </c>
      <c r="E883" t="inlineStr">
        <is>
          <t>Wk of 2026-10-19</t>
        </is>
      </c>
      <c r="F883" t="inlineStr">
        <is>
          <t>Attempt 2</t>
        </is>
      </c>
      <c r="G883" s="39" t="str">
        <f>IF(ISNUMBER(MATCH(F883,QualityStatuses,0)),"Quality Lead","Non-Quality Lead")</f>
        <v>Non-Quality Lead</v>
      </c>
      <c r="H883" s="39" t="str">
        <f>IFERROR(INDEX(CampTypes,MATCH(I883,CampList,0)),"Unattributed")</f>
        <v>New</v>
      </c>
      <c r="I883" t="inlineStr">
        <is>
          <t>ABO | Natuf | Leads | Unit Franchise | India | Oct26 | V1</t>
        </is>
      </c>
      <c r="J883" t="inlineStr">
        <is>
          <t>ABO | Natuf | Leads | Unit Franchise | India | Oct26 | V1</t>
        </is>
      </c>
      <c r="K883" t="inlineStr">
        <is>
          <t>Direct (campaign tagged in CRM)</t>
        </is>
      </c>
      <c r="L883" t="inlineStr">
        <is>
          <t>Natuf | LAL 1% | India | Jul26 | V1</t>
        </is>
      </c>
      <c r="M883" t="inlineStr">
        <is>
          <t>Natuf | LAL 1% | India | Jul26 | V1</t>
        </is>
      </c>
      <c r="N883" t="inlineStr">
        <is>
          <t>Natuf | Reel | Brand Ambassador | Heard Of Owning A Cafe | V1</t>
        </is>
      </c>
      <c r="O883" t="inlineStr">
        <is>
          <t>In House Natuf</t>
        </is>
      </c>
      <c r="P883" t="inlineStr">
        <is>
          <t>Facebook</t>
        </is>
      </c>
      <c r="Q883" t="inlineStr">
        <is>
          <t>Deepak Rai</t>
        </is>
      </c>
      <c r="R883" t="inlineStr">
        <is>
          <t>Tejaswini Tarigopula</t>
        </is>
      </c>
      <c r="S883" t="inlineStr">
        <is>
          <t>-</t>
        </is>
      </c>
      <c r="T883" t="inlineStr">
        <is>
          <t>Singapore</t>
        </is>
      </c>
      <c r="U883" t="inlineStr">
        <is>
          <t xml:space="preserve"> </t>
        </is>
      </c>
      <c r="V883" t="n">
        <v>1</v>
      </c>
      <c r="W883" t="n">
        <v>0</v>
      </c>
      <c r="X883" t="inlineStr">
        <is>
          <t>XXXXXX3650</t>
        </is>
      </c>
      <c r="Y883" s="72" t="n">
        <v>46326.52037037037</v>
      </c>
    </row>
    <row r="884">
      <c r="A884" s="39" t="inlineStr">
        <is>
          <t>6adb54fed635231d380d6085</t>
        </is>
      </c>
      <c r="B884" s="72" t="n">
        <v>46318.75506944444</v>
      </c>
      <c r="C884" s="70" t="n">
        <v>46318</v>
      </c>
      <c r="D884" t="inlineStr">
        <is>
          <t>2026-10</t>
        </is>
      </c>
      <c r="E884" t="inlineStr">
        <is>
          <t>Wk of 2026-10-19</t>
        </is>
      </c>
      <c r="F884" t="inlineStr">
        <is>
          <t>New Lead</t>
        </is>
      </c>
      <c r="G884" s="39" t="str">
        <f>IF(ISNUMBER(MATCH(F884,QualityStatuses,0)),"Quality Lead","Non-Quality Lead")</f>
        <v>Non-Quality Lead</v>
      </c>
      <c r="H884" s="39" t="str">
        <f>IFERROR(INDEX(CampTypes,MATCH(I884,CampList,0)),"Unattributed")</f>
        <v>Old</v>
      </c>
      <c r="I884" t="inlineStr">
        <is>
          <t>natuf_Kiosk_14072026_Hindi</t>
        </is>
      </c>
      <c r="J884" t="inlineStr">
        <is>
          <t>natuf_Kiosk_14072026_Hindi</t>
        </is>
      </c>
      <c r="K884" t="inlineStr">
        <is>
          <t>Direct (campaign tagged in CRM)</t>
        </is>
      </c>
      <c r="L884" t="inlineStr">
        <is>
          <t>natuf_Kiosk_09102026</t>
        </is>
      </c>
      <c r="M884" t="inlineStr">
        <is>
          <t>natuf_Kiosk_09102026</t>
        </is>
      </c>
      <c r="N884" t="inlineStr">
        <is>
          <t>natuf_Kiosk_14072026_ad set_ad1</t>
        </is>
      </c>
      <c r="O884" t="inlineStr">
        <is>
          <t>Natuf</t>
        </is>
      </c>
      <c r="P884" t="inlineStr">
        <is>
          <t>Whatsapp Cloud API</t>
        </is>
      </c>
      <c r="Q884" t="inlineStr">
        <is>
          <t>(Unassigned)</t>
        </is>
      </c>
      <c r="R884" t="inlineStr">
        <is>
          <t>Omkar Navge</t>
        </is>
      </c>
      <c r="S884" t="inlineStr">
        <is>
          <t>-</t>
        </is>
      </c>
      <c r="T884" t="inlineStr">
        <is>
          <t>Indore</t>
        </is>
      </c>
      <c r="U884" t="inlineStr">
        <is>
          <t xml:space="preserve"> </t>
        </is>
      </c>
      <c r="V884" t="n">
        <v>0</v>
      </c>
      <c r="W884" t="n">
        <v>0</v>
      </c>
      <c r="X884" t="inlineStr">
        <is>
          <t>XXXXXX4940</t>
        </is>
      </c>
      <c r="Y884" s="72" t="n">
        <v>46326.52037037037</v>
      </c>
    </row>
    <row r="885">
      <c r="A885" s="39" t="inlineStr">
        <is>
          <t>6adb54e6bf568781a41a0bf6</t>
        </is>
      </c>
      <c r="B885" s="72" t="n">
        <v>46318.75479166667</v>
      </c>
      <c r="C885" s="70" t="n">
        <v>46318</v>
      </c>
      <c r="D885" t="inlineStr">
        <is>
          <t>2026-10</t>
        </is>
      </c>
      <c r="E885" t="inlineStr">
        <is>
          <t>Wk of 2026-10-19</t>
        </is>
      </c>
      <c r="F885" t="inlineStr">
        <is>
          <t>Attempt 2</t>
        </is>
      </c>
      <c r="G885" s="39" t="str">
        <f>IF(ISNUMBER(MATCH(F885,QualityStatuses,0)),"Quality Lead","Non-Quality Lead")</f>
        <v>Non-Quality Lead</v>
      </c>
      <c r="H885" s="39" t="str">
        <f>IFERROR(INDEX(CampTypes,MATCH(I885,CampList,0)),"Unattributed")</f>
        <v>Old</v>
      </c>
      <c r="I885" t="inlineStr">
        <is>
          <t>E_Suresh_Natuf_Kiosk_07072026</t>
        </is>
      </c>
      <c r="J885" t="inlineStr">
        <is>
          <t>E_Suresh_Natuf_Kiosk_07072026</t>
        </is>
      </c>
      <c r="K885" t="inlineStr">
        <is>
          <t>Direct (campaign tagged in CRM)</t>
        </is>
      </c>
      <c r="L885" t="inlineStr">
        <is>
          <t>E_Suresh_Natuf_Kiosk_07072026_Adset5</t>
        </is>
      </c>
      <c r="M885" t="inlineStr">
        <is>
          <t>E_Suresh_Natuf_Kiosk_07072026_Adset5</t>
        </is>
      </c>
      <c r="N885" t="inlineStr">
        <is>
          <t>E_Hindi_Suresh_Natuf_Kiosk_07072026_Adset5_ad3 – Copy 2</t>
        </is>
      </c>
      <c r="O885" t="inlineStr">
        <is>
          <t>Natuf</t>
        </is>
      </c>
      <c r="P885" t="inlineStr">
        <is>
          <t>Facebook</t>
        </is>
      </c>
      <c r="Q885" t="inlineStr">
        <is>
          <t>Tejaswini Tarigopula</t>
        </is>
      </c>
      <c r="R885" t="inlineStr">
        <is>
          <t>Rima Paul</t>
        </is>
      </c>
      <c r="S885" t="inlineStr">
        <is>
          <t>-</t>
        </is>
      </c>
      <c r="T885" t="inlineStr">
        <is>
          <t>Porvorim</t>
        </is>
      </c>
      <c r="U885" t="inlineStr">
        <is>
          <t xml:space="preserve"> </t>
        </is>
      </c>
      <c r="V885" t="n">
        <v>2</v>
      </c>
      <c r="W885" t="n">
        <v>1</v>
      </c>
      <c r="X885" t="inlineStr">
        <is>
          <t>XXXXXX5633</t>
        </is>
      </c>
      <c r="Y885" s="72" t="n">
        <v>46326.52037037037</v>
      </c>
    </row>
    <row r="886">
      <c r="A886" s="39" t="inlineStr">
        <is>
          <t>6adb52dce00d11512cddafb0</t>
        </is>
      </c>
      <c r="B886" s="72" t="n">
        <v>46318.74875</v>
      </c>
      <c r="C886" s="70" t="n">
        <v>46318</v>
      </c>
      <c r="D886" t="inlineStr">
        <is>
          <t>2026-10</t>
        </is>
      </c>
      <c r="E886" t="inlineStr">
        <is>
          <t>Wk of 2026-10-19</t>
        </is>
      </c>
      <c r="F886" t="inlineStr">
        <is>
          <t>New Lead</t>
        </is>
      </c>
      <c r="G886" s="39" t="str">
        <f>IF(ISNUMBER(MATCH(F886,QualityStatuses,0)),"Quality Lead","Non-Quality Lead")</f>
        <v>Non-Quality Lead</v>
      </c>
      <c r="H886" s="39" t="str">
        <f>IFERROR(INDEX(CampTypes,MATCH(I886,CampList,0)),"Unattributed")</f>
        <v>New</v>
      </c>
      <c r="I886" t="inlineStr">
        <is>
          <t>ABO | Natuf | Leads | Unit Franchise | India | Oct26 | V1</t>
        </is>
      </c>
      <c r="J886" t="inlineStr">
        <is>
          <t>ABO | Natuf | Leads | Unit Franchise | India | Oct26 | V1</t>
        </is>
      </c>
      <c r="K886" t="inlineStr">
        <is>
          <t>Direct (campaign tagged in CRM)</t>
        </is>
      </c>
      <c r="L886" t="inlineStr">
        <is>
          <t>Natuf | LAL 1% | India | Jul26 | V1</t>
        </is>
      </c>
      <c r="M886" t="inlineStr">
        <is>
          <t>Natuf | LAL 1% | India | Jul26 | V1</t>
        </is>
      </c>
      <c r="N886" t="inlineStr">
        <is>
          <t>Natuf | Reel | Brand Ambassador | Heard Of Owning A Cafe | V1</t>
        </is>
      </c>
      <c r="O886" t="inlineStr">
        <is>
          <t>In House Natuf</t>
        </is>
      </c>
      <c r="P886" t="inlineStr">
        <is>
          <t>Facebook</t>
        </is>
      </c>
      <c r="Q886" t="inlineStr">
        <is>
          <t>(Unassigned)</t>
        </is>
      </c>
      <c r="R886" t="inlineStr">
        <is>
          <t>Omkar Navge</t>
        </is>
      </c>
      <c r="S886" t="inlineStr">
        <is>
          <t>-</t>
        </is>
      </c>
      <c r="T886" t="inlineStr">
        <is>
          <t>Kokrajhar</t>
        </is>
      </c>
      <c r="U886" t="inlineStr">
        <is>
          <t xml:space="preserve"> </t>
        </is>
      </c>
      <c r="V886" t="n">
        <v>0</v>
      </c>
      <c r="W886" t="n">
        <v>0</v>
      </c>
      <c r="X886" t="inlineStr">
        <is>
          <t>XXXXXX0152</t>
        </is>
      </c>
      <c r="Y886" s="72" t="n">
        <v>46326.52037037037</v>
      </c>
    </row>
    <row r="887">
      <c r="A887" s="39" t="inlineStr">
        <is>
          <t>6adb513e83db0d52459840f2</t>
        </is>
      </c>
      <c r="B887" s="72" t="n">
        <v>46318.74395833333</v>
      </c>
      <c r="C887" s="70" t="n">
        <v>46318</v>
      </c>
      <c r="D887" t="inlineStr">
        <is>
          <t>2026-10</t>
        </is>
      </c>
      <c r="E887" t="inlineStr">
        <is>
          <t>Wk of 2026-10-19</t>
        </is>
      </c>
      <c r="F887" t="inlineStr">
        <is>
          <t>New Lead</t>
        </is>
      </c>
      <c r="G887" s="39" t="str">
        <f>IF(ISNUMBER(MATCH(F887,QualityStatuses,0)),"Quality Lead","Non-Quality Lead")</f>
        <v>Non-Quality Lead</v>
      </c>
      <c r="H887" s="39" t="str">
        <f>IFERROR(INDEX(CampTypes,MATCH(I887,CampList,0)),"Unattributed")</f>
        <v>New</v>
      </c>
      <c r="I887" t="inlineStr">
        <is>
          <t>ABO | Natuf | Leads | Unit Franchise | India | Oct26 | V1</t>
        </is>
      </c>
      <c r="J887" t="inlineStr">
        <is>
          <t>ABO | Natuf | Leads | Unit Franchise | India | Oct26 | V1</t>
        </is>
      </c>
      <c r="K887" t="inlineStr">
        <is>
          <t>Direct (campaign tagged in CRM)</t>
        </is>
      </c>
      <c r="L887" t="inlineStr">
        <is>
          <t>Natuf | Business Owners | Tier1 + Growth Cities | Oct26 | V1</t>
        </is>
      </c>
      <c r="M887" t="inlineStr">
        <is>
          <t>Natuf | Business Owners | Tier1 + Growth Cities | Oct26 | V1</t>
        </is>
      </c>
      <c r="N887" t="inlineStr">
        <is>
          <t>Natuf | Reel | Brand Ambassador | Heard Of Owning A Cafe | V1</t>
        </is>
      </c>
      <c r="O887" t="inlineStr">
        <is>
          <t>In House Natuf</t>
        </is>
      </c>
      <c r="P887" t="inlineStr">
        <is>
          <t>Facebook</t>
        </is>
      </c>
      <c r="Q887" t="inlineStr">
        <is>
          <t>(Unassigned)</t>
        </is>
      </c>
      <c r="R887" t="inlineStr">
        <is>
          <t>Omkar Navge</t>
        </is>
      </c>
      <c r="S887" t="inlineStr">
        <is>
          <t>-</t>
        </is>
      </c>
      <c r="T887" t="inlineStr">
        <is>
          <t>Hyderabad</t>
        </is>
      </c>
      <c r="U887" t="inlineStr">
        <is>
          <t xml:space="preserve"> </t>
        </is>
      </c>
      <c r="V887" t="n">
        <v>0</v>
      </c>
      <c r="W887" t="n">
        <v>0</v>
      </c>
      <c r="X887" t="inlineStr">
        <is>
          <t>XXXXXX0959</t>
        </is>
      </c>
      <c r="Y887" s="72" t="n">
        <v>46326.52037037037</v>
      </c>
    </row>
    <row r="888">
      <c r="A888" s="39" t="inlineStr">
        <is>
          <t>6adb513a83db0d52459840eb</t>
        </is>
      </c>
      <c r="B888" s="72" t="n">
        <v>46318.74391203704</v>
      </c>
      <c r="C888" s="70" t="n">
        <v>46318</v>
      </c>
      <c r="D888" t="inlineStr">
        <is>
          <t>2026-10</t>
        </is>
      </c>
      <c r="E888" t="inlineStr">
        <is>
          <t>Wk of 2026-10-19</t>
        </is>
      </c>
      <c r="F888" t="inlineStr">
        <is>
          <t>Connected</t>
        </is>
      </c>
      <c r="G888" s="39" t="str">
        <f>IF(ISNUMBER(MATCH(F888,QualityStatuses,0)),"Quality Lead","Non-Quality Lead")</f>
        <v>Non-Quality Lead</v>
      </c>
      <c r="H888" s="39" t="str">
        <f>IFERROR(INDEX(CampTypes,MATCH(I888,CampList,0)),"Unattributed")</f>
        <v>New</v>
      </c>
      <c r="I888" t="inlineStr">
        <is>
          <t>ABO | Natuf | Leads | Master Franchise | India | Oct26 | V1</t>
        </is>
      </c>
      <c r="J888" t="inlineStr">
        <is>
          <t>ABO | Natuf | Leads | Master Franchise | India | Oct26 | V1</t>
        </is>
      </c>
      <c r="K888" t="inlineStr">
        <is>
          <t>Direct (campaign tagged in CRM)</t>
        </is>
      </c>
      <c r="L888" t="inlineStr">
        <is>
          <t>Natuf | Investors | Tier1 + Growth Cities | Oct26 | V1</t>
        </is>
      </c>
      <c r="M888" t="inlineStr">
        <is>
          <t>Natuf | Investors | Tier1 + Growth Cities | Oct26 | V1</t>
        </is>
      </c>
      <c r="N888" t="inlineStr">
        <is>
          <t>Natuf | Static | Lead Your State With | V1</t>
        </is>
      </c>
      <c r="O888" t="inlineStr">
        <is>
          <t>Natuf_MF</t>
        </is>
      </c>
      <c r="P888" t="inlineStr">
        <is>
          <t>Facebook</t>
        </is>
      </c>
      <c r="Q888" t="inlineStr">
        <is>
          <t>Tejaswini Tarigopula</t>
        </is>
      </c>
      <c r="R888" t="inlineStr">
        <is>
          <t>Prabhudatta Pattanaik</t>
        </is>
      </c>
      <c r="S888" t="inlineStr">
        <is>
          <t>-</t>
        </is>
      </c>
      <c r="T888" t="inlineStr">
        <is>
          <t>Patna</t>
        </is>
      </c>
      <c r="U888" t="inlineStr">
        <is>
          <t xml:space="preserve"> </t>
        </is>
      </c>
      <c r="V888" t="n">
        <v>2</v>
      </c>
      <c r="W888" t="n">
        <v>1</v>
      </c>
      <c r="X888" t="inlineStr">
        <is>
          <t>XXXXXX4088</t>
        </is>
      </c>
      <c r="Y888" s="72" t="n">
        <v>46326.52037037037</v>
      </c>
    </row>
    <row r="889">
      <c r="A889" s="39" t="inlineStr">
        <is>
          <t>6adb5122dc6b214863bb73b3</t>
        </is>
      </c>
      <c r="B889" s="72" t="n">
        <v>46318.74363425926</v>
      </c>
      <c r="C889" s="70" t="n">
        <v>46318</v>
      </c>
      <c r="D889" t="inlineStr">
        <is>
          <t>2026-10</t>
        </is>
      </c>
      <c r="E889" t="inlineStr">
        <is>
          <t>Wk of 2026-10-19</t>
        </is>
      </c>
      <c r="F889" t="inlineStr">
        <is>
          <t>Lost</t>
        </is>
      </c>
      <c r="G889" s="39" t="str">
        <f>IF(ISNUMBER(MATCH(F889,QualityStatuses,0)),"Quality Lead","Non-Quality Lead")</f>
        <v>Non-Quality Lead</v>
      </c>
      <c r="H889" s="39" t="str">
        <f>IFERROR(INDEX(CampTypes,MATCH(I889,CampList,0)),"Unattributed")</f>
        <v>New</v>
      </c>
      <c r="I889" t="inlineStr">
        <is>
          <t>ABO | Natuf | Leads | Unit Franchise | India | Oct26 | V1</t>
        </is>
      </c>
      <c r="J889" t="inlineStr">
        <is>
          <t>ABO | Natuf | Leads | Unit Franchise | India | Oct26 | V1</t>
        </is>
      </c>
      <c r="K889" t="inlineStr">
        <is>
          <t>Direct (campaign tagged in CRM)</t>
        </is>
      </c>
      <c r="L889" t="inlineStr">
        <is>
          <t>Natuf | Investors | Tier1 + Growth Cities | Oct26 | V1</t>
        </is>
      </c>
      <c r="M889" t="inlineStr">
        <is>
          <t>Natuf | Investors | Tier1 + Growth Cities | Oct26 | V1</t>
        </is>
      </c>
      <c r="N889" t="inlineStr">
        <is>
          <t>Natuf | Reel | Brand Ambassador | Heard Of Owning A Cafe | V1</t>
        </is>
      </c>
      <c r="O889" t="inlineStr">
        <is>
          <t>In House Natuf</t>
        </is>
      </c>
      <c r="P889" t="inlineStr">
        <is>
          <t>Facebook</t>
        </is>
      </c>
      <c r="Q889" t="inlineStr">
        <is>
          <t>Tejaswini Tarigopula</t>
        </is>
      </c>
      <c r="R889" t="inlineStr">
        <is>
          <t>Shivani Sharma</t>
        </is>
      </c>
      <c r="S889" t="inlineStr">
        <is>
          <t>Not Interested</t>
        </is>
      </c>
      <c r="T889" t="inlineStr">
        <is>
          <t>Navi Mumbai</t>
        </is>
      </c>
      <c r="U889" t="inlineStr">
        <is>
          <t xml:space="preserve"> </t>
        </is>
      </c>
      <c r="V889" t="n">
        <v>2</v>
      </c>
      <c r="W889" t="n">
        <v>2</v>
      </c>
      <c r="X889" t="inlineStr">
        <is>
          <t>XXXXXX1345</t>
        </is>
      </c>
      <c r="Y889" s="72" t="n">
        <v>46326.52037037037</v>
      </c>
    </row>
    <row r="890">
      <c r="A890" s="39" t="inlineStr">
        <is>
          <t>6adb511ca886d88ea4bac403</t>
        </is>
      </c>
      <c r="B890" s="72" t="n">
        <v>46318.74356481482</v>
      </c>
      <c r="C890" s="70" t="n">
        <v>46318</v>
      </c>
      <c r="D890" t="inlineStr">
        <is>
          <t>2026-10</t>
        </is>
      </c>
      <c r="E890" t="inlineStr">
        <is>
          <t>Wk of 2026-10-19</t>
        </is>
      </c>
      <c r="F890" t="inlineStr">
        <is>
          <t>New Lead</t>
        </is>
      </c>
      <c r="G890" s="39" t="str">
        <f>IF(ISNUMBER(MATCH(F890,QualityStatuses,0)),"Quality Lead","Non-Quality Lead")</f>
        <v>Non-Quality Lead</v>
      </c>
      <c r="H890" s="39" t="str">
        <f>IFERROR(INDEX(CampTypes,MATCH(I890,CampList,0)),"Unattributed")</f>
        <v>Old</v>
      </c>
      <c r="I890" t="inlineStr">
        <is>
          <t>natuf_Kiosk_14072026_Hindi</t>
        </is>
      </c>
      <c r="J890" t="inlineStr">
        <is>
          <t>natuf_Kiosk_14072026_Hindi</t>
        </is>
      </c>
      <c r="K890" t="inlineStr">
        <is>
          <t>Direct (campaign tagged in CRM)</t>
        </is>
      </c>
      <c r="L890" t="inlineStr">
        <is>
          <t>natuf_Kiosk_14072026_Highest-converting industries</t>
        </is>
      </c>
      <c r="M890" t="inlineStr">
        <is>
          <t>natuf_Kiosk_14072026_Highest-converting industries</t>
        </is>
      </c>
      <c r="N890" t="inlineStr">
        <is>
          <t>natuf_Kiosk_14072026_ad set_ad1</t>
        </is>
      </c>
      <c r="O890" t="inlineStr">
        <is>
          <t>Natuf</t>
        </is>
      </c>
      <c r="P890" t="inlineStr">
        <is>
          <t>Facebook</t>
        </is>
      </c>
      <c r="Q890" t="inlineStr">
        <is>
          <t>(Unassigned)</t>
        </is>
      </c>
      <c r="R890" t="inlineStr">
        <is>
          <t>Omkar Navge</t>
        </is>
      </c>
      <c r="S890" t="inlineStr">
        <is>
          <t>-</t>
        </is>
      </c>
      <c r="T890" t="inlineStr">
        <is>
          <t>Parbhani Maharashtra 431202</t>
        </is>
      </c>
      <c r="U890" t="inlineStr">
        <is>
          <t xml:space="preserve"> </t>
        </is>
      </c>
      <c r="V890" t="n">
        <v>0</v>
      </c>
      <c r="W890" t="n">
        <v>0</v>
      </c>
      <c r="X890" t="inlineStr">
        <is>
          <t>XXXXXX2783</t>
        </is>
      </c>
      <c r="Y890" s="72" t="n">
        <v>46326.52037037037</v>
      </c>
    </row>
    <row r="891">
      <c r="A891" s="39" t="inlineStr">
        <is>
          <t>6adb4d121a02657f2f62bf6d</t>
        </is>
      </c>
      <c r="B891" s="72" t="n">
        <v>46318.73159722222</v>
      </c>
      <c r="C891" s="70" t="n">
        <v>46318</v>
      </c>
      <c r="D891" t="inlineStr">
        <is>
          <t>2026-10</t>
        </is>
      </c>
      <c r="E891" t="inlineStr">
        <is>
          <t>Wk of 2026-10-19</t>
        </is>
      </c>
      <c r="F891" t="inlineStr">
        <is>
          <t>Lost</t>
        </is>
      </c>
      <c r="G891" s="39" t="str">
        <f>IF(ISNUMBER(MATCH(F891,QualityStatuses,0)),"Quality Lead","Non-Quality Lead")</f>
        <v>Non-Quality Lead</v>
      </c>
      <c r="H891" s="39" t="str">
        <f>IFERROR(INDEX(CampTypes,MATCH(I891,CampList,0)),"Unattributed")</f>
        <v>New</v>
      </c>
      <c r="I891" t="inlineStr">
        <is>
          <t>ABO | Natuf | Leads | Master Franchise | India | Oct26 | V1</t>
        </is>
      </c>
      <c r="J891" t="inlineStr">
        <is>
          <t>ABO | Natuf | Leads | Master Franchise | India | Oct26 | V1</t>
        </is>
      </c>
      <c r="K891" t="inlineStr">
        <is>
          <t>Direct (campaign tagged in CRM)</t>
        </is>
      </c>
      <c r="L891" t="inlineStr">
        <is>
          <t>Natuf | LAL 1% | India | Jul26 | V1</t>
        </is>
      </c>
      <c r="M891" t="inlineStr">
        <is>
          <t>Natuf | LAL 1% | India | Jul26 | V1</t>
        </is>
      </c>
      <c r="N891" t="inlineStr">
        <is>
          <t>Natuf | Static | Become A Levantine Food | V1</t>
        </is>
      </c>
      <c r="O891" t="inlineStr">
        <is>
          <t>Natuf_MF</t>
        </is>
      </c>
      <c r="P891" t="inlineStr">
        <is>
          <t>Facebook</t>
        </is>
      </c>
      <c r="Q891" t="inlineStr">
        <is>
          <t>Tejaswini Tarigopula</t>
        </is>
      </c>
      <c r="R891" t="inlineStr">
        <is>
          <t>Rima Paul</t>
        </is>
      </c>
      <c r="S891" t="inlineStr">
        <is>
          <t>Not Interested</t>
        </is>
      </c>
      <c r="T891" t="inlineStr">
        <is>
          <t>Idukki</t>
        </is>
      </c>
      <c r="U891" t="inlineStr">
        <is>
          <t xml:space="preserve"> </t>
        </is>
      </c>
      <c r="V891" t="n">
        <v>2</v>
      </c>
      <c r="W891" t="n">
        <v>1</v>
      </c>
      <c r="X891" t="inlineStr">
        <is>
          <t>XXXXXX5038</t>
        </is>
      </c>
      <c r="Y891" s="72" t="n">
        <v>46326.52037037037</v>
      </c>
    </row>
    <row r="892">
      <c r="A892" s="39" t="inlineStr">
        <is>
          <t>6adb4cffb3d62d3c4baed1dc</t>
        </is>
      </c>
      <c r="B892" s="72" t="n">
        <v>46318.73137731481</v>
      </c>
      <c r="C892" s="70" t="n">
        <v>46318</v>
      </c>
      <c r="D892" t="inlineStr">
        <is>
          <t>2026-10</t>
        </is>
      </c>
      <c r="E892" t="inlineStr">
        <is>
          <t>Wk of 2026-10-19</t>
        </is>
      </c>
      <c r="F892" t="inlineStr">
        <is>
          <t>New Lead</t>
        </is>
      </c>
      <c r="G892" s="39" t="str">
        <f>IF(ISNUMBER(MATCH(F892,QualityStatuses,0)),"Quality Lead","Non-Quality Lead")</f>
        <v>Non-Quality Lead</v>
      </c>
      <c r="H892" s="39" t="str">
        <f>IFERROR(INDEX(CampTypes,MATCH(I892,CampList,0)),"Unattributed")</f>
        <v>New</v>
      </c>
      <c r="I892" t="inlineStr">
        <is>
          <t>ABO | Natuf | Leads | Unit Franchise | India | Oct26 | V1</t>
        </is>
      </c>
      <c r="J892" t="inlineStr">
        <is>
          <t>ABO | Natuf | Leads | Unit Franchise | India | Oct26 | V1</t>
        </is>
      </c>
      <c r="K892" t="inlineStr">
        <is>
          <t>Direct (campaign tagged in CRM)</t>
        </is>
      </c>
      <c r="L892" t="inlineStr">
        <is>
          <t>Natuf | LAL 1% | India | Jul26 | V1</t>
        </is>
      </c>
      <c r="M892" t="inlineStr">
        <is>
          <t>Natuf | LAL 1% | India | Jul26 | V1</t>
        </is>
      </c>
      <c r="N892" t="inlineStr">
        <is>
          <t>Natuf | Reel | Brand Ambassador | Heard Of Owning A Cafe | V1</t>
        </is>
      </c>
      <c r="O892" t="inlineStr">
        <is>
          <t>In House Natuf</t>
        </is>
      </c>
      <c r="P892" t="inlineStr">
        <is>
          <t>Facebook</t>
        </is>
      </c>
      <c r="Q892" t="inlineStr">
        <is>
          <t>(Unassigned)</t>
        </is>
      </c>
      <c r="R892" t="inlineStr">
        <is>
          <t>Omkar Navge</t>
        </is>
      </c>
      <c r="S892" t="inlineStr">
        <is>
          <t>-</t>
        </is>
      </c>
      <c r="T892" t="inlineStr">
        <is>
          <t>Mumbai</t>
        </is>
      </c>
      <c r="U892" t="inlineStr">
        <is>
          <t xml:space="preserve"> </t>
        </is>
      </c>
      <c r="V892" t="n">
        <v>0</v>
      </c>
      <c r="W892" t="n">
        <v>0</v>
      </c>
      <c r="X892" t="inlineStr">
        <is>
          <t>XXXXXX1232</t>
        </is>
      </c>
      <c r="Y892" s="72" t="n">
        <v>46326.52037037037</v>
      </c>
    </row>
    <row r="893">
      <c r="A893" s="39" t="inlineStr">
        <is>
          <t>6adb4c2bf67133759cd6b4e3</t>
        </is>
      </c>
      <c r="B893" s="72" t="n">
        <v>46318.72892361111</v>
      </c>
      <c r="C893" s="70" t="n">
        <v>46318</v>
      </c>
      <c r="D893" t="inlineStr">
        <is>
          <t>2026-10</t>
        </is>
      </c>
      <c r="E893" t="inlineStr">
        <is>
          <t>Wk of 2026-10-19</t>
        </is>
      </c>
      <c r="F893" t="inlineStr">
        <is>
          <t>New Lead</t>
        </is>
      </c>
      <c r="G893" s="39" t="str">
        <f>IF(ISNUMBER(MATCH(F893,QualityStatuses,0)),"Quality Lead","Non-Quality Lead")</f>
        <v>Non-Quality Lead</v>
      </c>
      <c r="H893" s="39" t="str">
        <f>IFERROR(INDEX(CampTypes,MATCH(I893,CampList,0)),"Unattributed")</f>
        <v>Old</v>
      </c>
      <c r="I893" t="inlineStr">
        <is>
          <t>E_Karan_Natuf_All_07072026</t>
        </is>
      </c>
      <c r="J893" t="inlineStr">
        <is>
          <t>E_Karan_Natuf_All_07072026</t>
        </is>
      </c>
      <c r="K893" t="inlineStr">
        <is>
          <t>Direct (campaign tagged in CRM)</t>
        </is>
      </c>
      <c r="L893" t="inlineStr">
        <is>
          <t>E_Karan_Natuf_Sign_07072026_Adset3</t>
        </is>
      </c>
      <c r="M893" t="inlineStr">
        <is>
          <t>E_Karan_Natuf_Sign_07072026_Adset3</t>
        </is>
      </c>
      <c r="N893" t="inlineStr">
        <is>
          <t>E_Karan_Natuf_Sign_07072026_Adset2_Ad1 – Copy</t>
        </is>
      </c>
      <c r="O893" t="inlineStr">
        <is>
          <t>Natuf</t>
        </is>
      </c>
      <c r="P893" t="inlineStr">
        <is>
          <t>Facebook</t>
        </is>
      </c>
      <c r="Q893" t="inlineStr">
        <is>
          <t>(Unassigned)</t>
        </is>
      </c>
      <c r="R893" t="inlineStr">
        <is>
          <t>Omkar Navge</t>
        </is>
      </c>
      <c r="S893" t="inlineStr">
        <is>
          <t>-</t>
        </is>
      </c>
      <c r="T893" t="inlineStr">
        <is>
          <t>Chennai</t>
        </is>
      </c>
      <c r="U893" t="inlineStr">
        <is>
          <t xml:space="preserve"> </t>
        </is>
      </c>
      <c r="V893" t="n">
        <v>0</v>
      </c>
      <c r="W893" t="n">
        <v>0</v>
      </c>
      <c r="X893" t="inlineStr">
        <is>
          <t>XXXXXX8389</t>
        </is>
      </c>
      <c r="Y893" s="72" t="n">
        <v>46326.52037037037</v>
      </c>
    </row>
    <row r="894">
      <c r="A894" s="39" t="inlineStr">
        <is>
          <t>6adb4a7cda388c1946328f41</t>
        </is>
      </c>
      <c r="B894" s="72" t="n">
        <v>46318.72393518518</v>
      </c>
      <c r="C894" s="70" t="n">
        <v>46318</v>
      </c>
      <c r="D894" t="inlineStr">
        <is>
          <t>2026-10</t>
        </is>
      </c>
      <c r="E894" t="inlineStr">
        <is>
          <t>Wk of 2026-10-19</t>
        </is>
      </c>
      <c r="F894" t="inlineStr">
        <is>
          <t>Lost</t>
        </is>
      </c>
      <c r="G894" s="39" t="str">
        <f>IF(ISNUMBER(MATCH(F894,QualityStatuses,0)),"Quality Lead","Non-Quality Lead")</f>
        <v>Non-Quality Lead</v>
      </c>
      <c r="H894" s="39" t="str">
        <f>IFERROR(INDEX(CampTypes,MATCH(I894,CampList,0)),"Unattributed")</f>
        <v>Old</v>
      </c>
      <c r="I894" t="inlineStr">
        <is>
          <t>E_Karan_Natuf_All_07072026</t>
        </is>
      </c>
      <c r="J894" t="inlineStr">
        <is>
          <t>E_Karan_Natuf_All_07072026</t>
        </is>
      </c>
      <c r="K894" t="inlineStr">
        <is>
          <t>Direct (campaign tagged in CRM)</t>
        </is>
      </c>
      <c r="L894" t="inlineStr">
        <is>
          <t>E_Karan_Natuf_Sign_07072026_Adset3</t>
        </is>
      </c>
      <c r="M894" t="inlineStr">
        <is>
          <t>E_Karan_Natuf_Sign_07072026_Adset3</t>
        </is>
      </c>
      <c r="N894" t="inlineStr">
        <is>
          <t>E_Karan_Natuf_Sign_07072026_Adset2_Ad1</t>
        </is>
      </c>
      <c r="O894" t="inlineStr">
        <is>
          <t>Natuf</t>
        </is>
      </c>
      <c r="P894" t="inlineStr">
        <is>
          <t>Facebook</t>
        </is>
      </c>
      <c r="Q894" t="inlineStr">
        <is>
          <t>Tejaswini Tarigopula</t>
        </is>
      </c>
      <c r="R894" t="inlineStr">
        <is>
          <t>Prabhudatta Pattanaik</t>
        </is>
      </c>
      <c r="S894" t="inlineStr">
        <is>
          <t>Junk</t>
        </is>
      </c>
      <c r="T894" t="inlineStr">
        <is>
          <t>Los Angeles</t>
        </is>
      </c>
      <c r="U894" t="inlineStr">
        <is>
          <t xml:space="preserve"> </t>
        </is>
      </c>
      <c r="V894" t="n">
        <v>2</v>
      </c>
      <c r="W894" t="n">
        <v>0</v>
      </c>
      <c r="X894" t="inlineStr">
        <is>
          <t>XXXXXX6420</t>
        </is>
      </c>
      <c r="Y894" s="72" t="n">
        <v>46326.52037037037</v>
      </c>
    </row>
    <row r="895">
      <c r="A895" s="39" t="inlineStr">
        <is>
          <t>6adb4782120f577768eed7c2</t>
        </is>
      </c>
      <c r="B895" s="72" t="n">
        <v>46318.71511574074</v>
      </c>
      <c r="C895" s="70" t="n">
        <v>46318</v>
      </c>
      <c r="D895" t="inlineStr">
        <is>
          <t>2026-10</t>
        </is>
      </c>
      <c r="E895" t="inlineStr">
        <is>
          <t>Wk of 2026-10-19</t>
        </is>
      </c>
      <c r="F895" t="inlineStr">
        <is>
          <t>Details Shared</t>
        </is>
      </c>
      <c r="G895" s="39" t="str">
        <f>IF(ISNUMBER(MATCH(F895,QualityStatuses,0)),"Quality Lead","Non-Quality Lead")</f>
        <v>Quality Lead</v>
      </c>
      <c r="H895" s="39" t="str">
        <f>IFERROR(INDEX(CampTypes,MATCH(I895,CampList,0)),"Unattributed")</f>
        <v>New</v>
      </c>
      <c r="I895" t="inlineStr">
        <is>
          <t>ABO | Natuf | Leads | Unit Franchise | India | Oct26 | V1</t>
        </is>
      </c>
      <c r="J895" t="inlineStr">
        <is>
          <t>ABO | Natuf | Leads | Unit Franchise | India | Oct26 | V1</t>
        </is>
      </c>
      <c r="K895" t="inlineStr">
        <is>
          <t>Direct (campaign tagged in CRM)</t>
        </is>
      </c>
      <c r="L895" t="inlineStr">
        <is>
          <t>Natuf | Investors | Tier1 + Growth Cities | Oct26 | V1</t>
        </is>
      </c>
      <c r="M895" t="inlineStr">
        <is>
          <t>Natuf | Investors | Tier1 + Growth Cities | Oct26 | V1</t>
        </is>
      </c>
      <c r="N895" t="inlineStr">
        <is>
          <t>Natuf | Reel | Brand Ambassador | Heard Of Owning A Cafe | V1</t>
        </is>
      </c>
      <c r="O895" t="inlineStr">
        <is>
          <t>In House Natuf</t>
        </is>
      </c>
      <c r="P895" t="inlineStr">
        <is>
          <t>Facebook</t>
        </is>
      </c>
      <c r="Q895" t="inlineStr">
        <is>
          <t>Vikas Pathak</t>
        </is>
      </c>
      <c r="R895" t="inlineStr">
        <is>
          <t>Hriday Jindal</t>
        </is>
      </c>
      <c r="S895" t="inlineStr">
        <is>
          <t>-</t>
        </is>
      </c>
      <c r="T895" t="inlineStr">
        <is>
          <t>gonda</t>
        </is>
      </c>
      <c r="U895" t="inlineStr">
        <is>
          <t xml:space="preserve"> </t>
        </is>
      </c>
      <c r="V895" t="n">
        <v>1</v>
      </c>
      <c r="W895" t="n">
        <v>1</v>
      </c>
      <c r="X895" t="inlineStr">
        <is>
          <t>XXXXXX8581</t>
        </is>
      </c>
      <c r="Y895" s="72" t="n">
        <v>46326.52037037037</v>
      </c>
    </row>
    <row r="896">
      <c r="A896" s="39" t="inlineStr">
        <is>
          <t>6adb461bea53ca2b93b0d794</t>
        </is>
      </c>
      <c r="B896" s="72" t="n">
        <v>46318.71096064815</v>
      </c>
      <c r="C896" s="70" t="n">
        <v>46318</v>
      </c>
      <c r="D896" t="inlineStr">
        <is>
          <t>2026-10</t>
        </is>
      </c>
      <c r="E896" t="inlineStr">
        <is>
          <t>Wk of 2026-10-19</t>
        </is>
      </c>
      <c r="F896" t="inlineStr">
        <is>
          <t>New Lead</t>
        </is>
      </c>
      <c r="G896" s="39" t="str">
        <f>IF(ISNUMBER(MATCH(F896,QualityStatuses,0)),"Quality Lead","Non-Quality Lead")</f>
        <v>Non-Quality Lead</v>
      </c>
      <c r="H896" s="39" t="str">
        <f>IFERROR(INDEX(CampTypes,MATCH(I896,CampList,0)),"Unattributed")</f>
        <v>Old</v>
      </c>
      <c r="I896" t="inlineStr">
        <is>
          <t>natuf_Kiosk_14072026_Hindi</t>
        </is>
      </c>
      <c r="J896" t="inlineStr">
        <is>
          <t>natuf_Kiosk_14072026_Hindi</t>
        </is>
      </c>
      <c r="K896" t="inlineStr">
        <is>
          <t>Direct (campaign tagged in CRM)</t>
        </is>
      </c>
      <c r="L896" t="inlineStr">
        <is>
          <t>natuf_Kiosk_09102026</t>
        </is>
      </c>
      <c r="M896" t="inlineStr">
        <is>
          <t>natuf_Kiosk_09102026</t>
        </is>
      </c>
      <c r="N896" t="inlineStr">
        <is>
          <t>natuf_Kiosk_14072026_ad set_ad1</t>
        </is>
      </c>
      <c r="O896" t="inlineStr">
        <is>
          <t>Natuf</t>
        </is>
      </c>
      <c r="P896" t="inlineStr">
        <is>
          <t>Facebook</t>
        </is>
      </c>
      <c r="Q896" t="inlineStr">
        <is>
          <t>(Unassigned)</t>
        </is>
      </c>
      <c r="R896" t="inlineStr">
        <is>
          <t>Omkar Navge</t>
        </is>
      </c>
      <c r="S896" t="inlineStr">
        <is>
          <t>-</t>
        </is>
      </c>
      <c r="T896" t="inlineStr">
        <is>
          <t>Pune</t>
        </is>
      </c>
      <c r="U896" t="inlineStr">
        <is>
          <t xml:space="preserve"> </t>
        </is>
      </c>
      <c r="V896" t="n">
        <v>0</v>
      </c>
      <c r="W896" t="n">
        <v>0</v>
      </c>
      <c r="X896" t="inlineStr">
        <is>
          <t>XXXXXX2742</t>
        </is>
      </c>
      <c r="Y896" s="72" t="n">
        <v>46326.52037037037</v>
      </c>
    </row>
    <row r="897">
      <c r="A897" s="39" t="inlineStr">
        <is>
          <t>6adb42247849f28dee576bd2</t>
        </is>
      </c>
      <c r="B897" s="72" t="n">
        <v>46318.69921296297</v>
      </c>
      <c r="C897" s="70" t="n">
        <v>46318</v>
      </c>
      <c r="D897" t="inlineStr">
        <is>
          <t>2026-10</t>
        </is>
      </c>
      <c r="E897" t="inlineStr">
        <is>
          <t>Wk of 2026-10-19</t>
        </is>
      </c>
      <c r="F897" t="inlineStr">
        <is>
          <t>New Lead</t>
        </is>
      </c>
      <c r="G897" s="39" t="str">
        <f>IF(ISNUMBER(MATCH(F897,QualityStatuses,0)),"Quality Lead","Non-Quality Lead")</f>
        <v>Non-Quality Lead</v>
      </c>
      <c r="H897" s="39" t="str">
        <f>IFERROR(INDEX(CampTypes,MATCH(I897,CampList,0)),"Unattributed")</f>
        <v>New</v>
      </c>
      <c r="I897" t="inlineStr">
        <is>
          <t>ABO | Natuf | Leads | Unit Franchise | India | Oct26 | V1</t>
        </is>
      </c>
      <c r="J897" t="inlineStr">
        <is>
          <t>ABO | Natuf | Leads | Unit Franchise | India | Oct26 | V1</t>
        </is>
      </c>
      <c r="K897" t="inlineStr">
        <is>
          <t>Direct (campaign tagged in CRM)</t>
        </is>
      </c>
      <c r="L897" t="inlineStr">
        <is>
          <t>Natuf | Business Owners | Tier1 + Growth Cities | Oct26 | V1</t>
        </is>
      </c>
      <c r="M897" t="inlineStr">
        <is>
          <t>Natuf | Business Owners | Tier1 + Growth Cities | Oct26 | V1</t>
        </is>
      </c>
      <c r="N897" t="inlineStr">
        <is>
          <t>Natuf | Reel | Brand Ambassador | Heard Of Owning A Cafe | V1</t>
        </is>
      </c>
      <c r="O897" t="inlineStr">
        <is>
          <t>In House Natuf</t>
        </is>
      </c>
      <c r="P897" t="inlineStr">
        <is>
          <t>Facebook</t>
        </is>
      </c>
      <c r="Q897" t="inlineStr">
        <is>
          <t>(Unassigned)</t>
        </is>
      </c>
      <c r="R897" t="inlineStr">
        <is>
          <t>Omkar Navge</t>
        </is>
      </c>
      <c r="S897" t="inlineStr">
        <is>
          <t>-</t>
        </is>
      </c>
      <c r="T897" t="inlineStr">
        <is>
          <t>Pune</t>
        </is>
      </c>
      <c r="U897" t="inlineStr">
        <is>
          <t xml:space="preserve"> </t>
        </is>
      </c>
      <c r="V897" t="n">
        <v>0</v>
      </c>
      <c r="W897" t="n">
        <v>0</v>
      </c>
      <c r="X897" t="inlineStr">
        <is>
          <t>XXXXXX9387</t>
        </is>
      </c>
      <c r="Y897" s="72" t="n">
        <v>46326.52037037037</v>
      </c>
    </row>
    <row r="898">
      <c r="A898" s="39" t="inlineStr">
        <is>
          <t>6adb41e2120f577768eed03a</t>
        </is>
      </c>
      <c r="B898" s="72" t="n">
        <v>46318.69844907407</v>
      </c>
      <c r="C898" s="70" t="n">
        <v>46318</v>
      </c>
      <c r="D898" t="inlineStr">
        <is>
          <t>2026-10</t>
        </is>
      </c>
      <c r="E898" t="inlineStr">
        <is>
          <t>Wk of 2026-10-19</t>
        </is>
      </c>
      <c r="F898" t="inlineStr">
        <is>
          <t>Attempt 2</t>
        </is>
      </c>
      <c r="G898" s="39" t="str">
        <f>IF(ISNUMBER(MATCH(F898,QualityStatuses,0)),"Quality Lead","Non-Quality Lead")</f>
        <v>Non-Quality Lead</v>
      </c>
      <c r="H898" s="39" t="str">
        <f>IFERROR(INDEX(CampTypes,MATCH(I898,CampList,0)),"Unattributed")</f>
        <v>New</v>
      </c>
      <c r="I898" t="inlineStr">
        <is>
          <t>ABO | Natuf | Leads | Unit Franchise | India | Oct26 | V1</t>
        </is>
      </c>
      <c r="J898" t="inlineStr">
        <is>
          <t>ABO | Natuf | Leads | Unit Franchise | India | Oct26 | V1</t>
        </is>
      </c>
      <c r="K898" t="inlineStr">
        <is>
          <t>Direct (campaign tagged in CRM)</t>
        </is>
      </c>
      <c r="L898" t="inlineStr">
        <is>
          <t>Natuf | LAL 1% | India | Jul26 | V1</t>
        </is>
      </c>
      <c r="M898" t="inlineStr">
        <is>
          <t>Natuf | LAL 1% | India | Jul26 | V1</t>
        </is>
      </c>
      <c r="N898" t="inlineStr">
        <is>
          <t>Natuf | Reel | Brand Ambassador | Heard Of Owning A Cafe | V1</t>
        </is>
      </c>
      <c r="O898" t="inlineStr">
        <is>
          <t>In House Natuf</t>
        </is>
      </c>
      <c r="P898" t="inlineStr">
        <is>
          <t>Facebook</t>
        </is>
      </c>
      <c r="Q898" t="inlineStr">
        <is>
          <t>Vikas Pathak</t>
        </is>
      </c>
      <c r="R898" t="inlineStr">
        <is>
          <t xml:space="preserve">Karan </t>
        </is>
      </c>
      <c r="S898" t="inlineStr">
        <is>
          <t>-</t>
        </is>
      </c>
      <c r="T898" t="inlineStr">
        <is>
          <t>Jeyepore</t>
        </is>
      </c>
      <c r="U898" t="inlineStr">
        <is>
          <t xml:space="preserve"> </t>
        </is>
      </c>
      <c r="V898" t="n">
        <v>4</v>
      </c>
      <c r="W898" t="n">
        <v>0</v>
      </c>
      <c r="X898" t="inlineStr">
        <is>
          <t>XXXXXX5799</t>
        </is>
      </c>
      <c r="Y898" s="72" t="n">
        <v>46326.52037037037</v>
      </c>
    </row>
    <row r="899">
      <c r="A899" s="39" t="inlineStr">
        <is>
          <t>6adb4102a97abcf5b25ae6de</t>
        </is>
      </c>
      <c r="B899" s="72" t="n">
        <v>46318.69585648148</v>
      </c>
      <c r="C899" s="70" t="n">
        <v>46318</v>
      </c>
      <c r="D899" t="inlineStr">
        <is>
          <t>2026-10</t>
        </is>
      </c>
      <c r="E899" t="inlineStr">
        <is>
          <t>Wk of 2026-10-19</t>
        </is>
      </c>
      <c r="F899" t="inlineStr">
        <is>
          <t>Lost</t>
        </is>
      </c>
      <c r="G899" s="39" t="str">
        <f>IF(ISNUMBER(MATCH(F899,QualityStatuses,0)),"Quality Lead","Non-Quality Lead")</f>
        <v>Non-Quality Lead</v>
      </c>
      <c r="H899" s="39" t="str">
        <f>IFERROR(INDEX(CampTypes,MATCH(I899,CampList,0)),"Unattributed")</f>
        <v>New</v>
      </c>
      <c r="I899" t="inlineStr">
        <is>
          <t>ABO | Natuf | Leads | Master Franchise | India | Oct26 | V1</t>
        </is>
      </c>
      <c r="J899" t="inlineStr">
        <is>
          <t>ABO | Natuf | Leads | Master Franchise | India | Oct26 | V1</t>
        </is>
      </c>
      <c r="K899" t="inlineStr">
        <is>
          <t>Direct (campaign tagged in CRM)</t>
        </is>
      </c>
      <c r="L899" t="inlineStr">
        <is>
          <t>Natuf | Investors | Tier1 + Growth Cities | Oct26 | V1</t>
        </is>
      </c>
      <c r="M899" t="inlineStr">
        <is>
          <t>Natuf | Investors | Tier1 + Growth Cities | Oct26 | V1</t>
        </is>
      </c>
      <c r="N899" t="inlineStr">
        <is>
          <t>Natuf | Static | Become A Levantine Food | V1</t>
        </is>
      </c>
      <c r="O899" t="inlineStr">
        <is>
          <t>Natuf_MF</t>
        </is>
      </c>
      <c r="P899" t="inlineStr">
        <is>
          <t>Facebook</t>
        </is>
      </c>
      <c r="Q899" t="inlineStr">
        <is>
          <t>Tejaswini Tarigopula</t>
        </is>
      </c>
      <c r="R899" t="inlineStr">
        <is>
          <t>Prabhudatta Pattanaik</t>
        </is>
      </c>
      <c r="S899" t="inlineStr">
        <is>
          <t>Junk</t>
        </is>
      </c>
      <c r="T899" t="inlineStr">
        <is>
          <t>Palghar</t>
        </is>
      </c>
      <c r="U899" t="inlineStr">
        <is>
          <t xml:space="preserve"> </t>
        </is>
      </c>
      <c r="V899" t="n">
        <v>2</v>
      </c>
      <c r="W899" t="n">
        <v>1</v>
      </c>
      <c r="X899" t="inlineStr">
        <is>
          <t>XXXXXX2484</t>
        </is>
      </c>
      <c r="Y899" s="72" t="n">
        <v>46326.52037037037</v>
      </c>
    </row>
    <row r="900">
      <c r="A900" s="39" t="inlineStr">
        <is>
          <t>6adb4091807e547a2097f503</t>
        </is>
      </c>
      <c r="B900" s="72" t="n">
        <v>46318.69454861111</v>
      </c>
      <c r="C900" s="70" t="n">
        <v>46318</v>
      </c>
      <c r="D900" t="inlineStr">
        <is>
          <t>2026-10</t>
        </is>
      </c>
      <c r="E900" t="inlineStr">
        <is>
          <t>Wk of 2026-10-19</t>
        </is>
      </c>
      <c r="F900" t="inlineStr">
        <is>
          <t>New Lead</t>
        </is>
      </c>
      <c r="G900" s="39" t="str">
        <f>IF(ISNUMBER(MATCH(F900,QualityStatuses,0)),"Quality Lead","Non-Quality Lead")</f>
        <v>Non-Quality Lead</v>
      </c>
      <c r="H900" s="39" t="str">
        <f>IFERROR(INDEX(CampTypes,MATCH(I900,CampList,0)),"Unattributed")</f>
        <v>Old</v>
      </c>
      <c r="I900" t="inlineStr">
        <is>
          <t>E_Karan_Natuf_All_07072026</t>
        </is>
      </c>
      <c r="J900" t="inlineStr">
        <is>
          <t>E_Karan_Natuf_All_07072026</t>
        </is>
      </c>
      <c r="K900" t="inlineStr">
        <is>
          <t>Direct (campaign tagged in CRM)</t>
        </is>
      </c>
      <c r="L900" t="inlineStr">
        <is>
          <t>E_Karan_Natuf_Sign_07072026_Adset3</t>
        </is>
      </c>
      <c r="M900" t="inlineStr">
        <is>
          <t>E_Karan_Natuf_Sign_07072026_Adset3</t>
        </is>
      </c>
      <c r="N900" t="inlineStr">
        <is>
          <t>E_Karan_Natuf_Sign_07072026_Adset2_Ad1</t>
        </is>
      </c>
      <c r="O900" t="inlineStr">
        <is>
          <t>Natuf</t>
        </is>
      </c>
      <c r="P900" t="inlineStr">
        <is>
          <t>Facebook</t>
        </is>
      </c>
      <c r="Q900" t="inlineStr">
        <is>
          <t>(Unassigned)</t>
        </is>
      </c>
      <c r="R900" t="inlineStr">
        <is>
          <t>Omkar Navge</t>
        </is>
      </c>
      <c r="S900" t="inlineStr">
        <is>
          <t>-</t>
        </is>
      </c>
      <c r="T900" t="inlineStr">
        <is>
          <t>kanpur</t>
        </is>
      </c>
      <c r="U900" t="inlineStr">
        <is>
          <t xml:space="preserve"> </t>
        </is>
      </c>
      <c r="V900" t="n">
        <v>0</v>
      </c>
      <c r="W900" t="n">
        <v>0</v>
      </c>
      <c r="X900" t="inlineStr">
        <is>
          <t>XXXXXX9708</t>
        </is>
      </c>
      <c r="Y900" s="72" t="n">
        <v>46326.52037037037</v>
      </c>
    </row>
    <row r="901">
      <c r="A901" s="39" t="inlineStr">
        <is>
          <t>6adb4087900650d78853ed64</t>
        </is>
      </c>
      <c r="B901" s="72" t="n">
        <v>46318.69443287037</v>
      </c>
      <c r="C901" s="70" t="n">
        <v>46318</v>
      </c>
      <c r="D901" t="inlineStr">
        <is>
          <t>2026-10</t>
        </is>
      </c>
      <c r="E901" t="inlineStr">
        <is>
          <t>Wk of 2026-10-19</t>
        </is>
      </c>
      <c r="F901" t="inlineStr">
        <is>
          <t>New Lead</t>
        </is>
      </c>
      <c r="G901" s="39" t="str">
        <f>IF(ISNUMBER(MATCH(F901,QualityStatuses,0)),"Quality Lead","Non-Quality Lead")</f>
        <v>Non-Quality Lead</v>
      </c>
      <c r="H901" s="39" t="str">
        <f>IFERROR(INDEX(CampTypes,MATCH(I901,CampList,0)),"Unattributed")</f>
        <v>New</v>
      </c>
      <c r="I901" t="inlineStr">
        <is>
          <t>ABO | Natuf | Leads | Unit Franchise | India | Oct26 | V1</t>
        </is>
      </c>
      <c r="J901" t="inlineStr">
        <is>
          <t>ABO | Natuf | Leads | Unit Franchise | India | Oct26 | V1</t>
        </is>
      </c>
      <c r="K901" t="inlineStr">
        <is>
          <t>Direct (campaign tagged in CRM)</t>
        </is>
      </c>
      <c r="L901" t="inlineStr">
        <is>
          <t>Natuf | LAL 1% | India | Jul26 | V1</t>
        </is>
      </c>
      <c r="M901" t="inlineStr">
        <is>
          <t>Natuf | LAL 1% | India | Jul26 | V1</t>
        </is>
      </c>
      <c r="N901" t="inlineStr">
        <is>
          <t>Natuf | Reel | Brand Ambassador | Heard Of Owning A Cafe | V1</t>
        </is>
      </c>
      <c r="O901" t="inlineStr">
        <is>
          <t>In House Natuf</t>
        </is>
      </c>
      <c r="P901" t="inlineStr">
        <is>
          <t>Facebook</t>
        </is>
      </c>
      <c r="Q901" t="inlineStr">
        <is>
          <t>(Unassigned)</t>
        </is>
      </c>
      <c r="R901" t="inlineStr">
        <is>
          <t>Omkar Navge</t>
        </is>
      </c>
      <c r="S901" t="inlineStr">
        <is>
          <t>-</t>
        </is>
      </c>
      <c r="T901" t="inlineStr">
        <is>
          <t>Kolkata</t>
        </is>
      </c>
      <c r="U901" t="inlineStr">
        <is>
          <t xml:space="preserve"> </t>
        </is>
      </c>
      <c r="V901" t="n">
        <v>0</v>
      </c>
      <c r="W901" t="n">
        <v>0</v>
      </c>
      <c r="X901" t="inlineStr">
        <is>
          <t>XXXXXX9605</t>
        </is>
      </c>
      <c r="Y901" s="72" t="n">
        <v>46326.52037037037</v>
      </c>
    </row>
    <row r="902">
      <c r="A902" s="39" t="inlineStr">
        <is>
          <t>6adb40502cf0b1805f5543a9</t>
        </is>
      </c>
      <c r="B902" s="72" t="n">
        <v>46318.6937962963</v>
      </c>
      <c r="C902" s="70" t="n">
        <v>46318</v>
      </c>
      <c r="D902" t="inlineStr">
        <is>
          <t>2026-10</t>
        </is>
      </c>
      <c r="E902" t="inlineStr">
        <is>
          <t>Wk of 2026-10-19</t>
        </is>
      </c>
      <c r="F902" t="inlineStr">
        <is>
          <t>Attempt 3</t>
        </is>
      </c>
      <c r="G902" s="39" t="str">
        <f>IF(ISNUMBER(MATCH(F902,QualityStatuses,0)),"Quality Lead","Non-Quality Lead")</f>
        <v>Non-Quality Lead</v>
      </c>
      <c r="H902" s="39" t="str">
        <f>IFERROR(INDEX(CampTypes,MATCH(I902,CampList,0)),"Unattributed")</f>
        <v>New</v>
      </c>
      <c r="I902" t="inlineStr">
        <is>
          <t>ABO | Natuf | Leads | Unit Franchise | India | Oct26 | V1</t>
        </is>
      </c>
      <c r="J902" t="inlineStr">
        <is>
          <t>ABO | Natuf | Leads | Unit Franchise | India | Oct26 | V1</t>
        </is>
      </c>
      <c r="K902" t="inlineStr">
        <is>
          <t>Direct (campaign tagged in CRM)</t>
        </is>
      </c>
      <c r="L902" t="inlineStr">
        <is>
          <t>Natuf | Investors | Tier1 + Growth Cities | Oct26 | V1</t>
        </is>
      </c>
      <c r="M902" t="inlineStr">
        <is>
          <t>Natuf | Investors | Tier1 + Growth Cities | Oct26 | V1</t>
        </is>
      </c>
      <c r="N902" t="inlineStr">
        <is>
          <t>Natuf | Reel | Brand Ambassador | Heard Of Owning A Cafe | V1</t>
        </is>
      </c>
      <c r="O902" t="inlineStr">
        <is>
          <t>In House Natuf</t>
        </is>
      </c>
      <c r="P902" t="inlineStr">
        <is>
          <t>Facebook</t>
        </is>
      </c>
      <c r="Q902" t="inlineStr">
        <is>
          <t>Vikas Pathak</t>
        </is>
      </c>
      <c r="R902" t="inlineStr">
        <is>
          <t>Anish kaundal</t>
        </is>
      </c>
      <c r="S902" t="inlineStr">
        <is>
          <t>-</t>
        </is>
      </c>
      <c r="T902" t="inlineStr">
        <is>
          <t>Pune</t>
        </is>
      </c>
      <c r="U902" t="inlineStr">
        <is>
          <t xml:space="preserve"> </t>
        </is>
      </c>
      <c r="V902" t="n">
        <v>3</v>
      </c>
      <c r="W902" t="n">
        <v>2</v>
      </c>
      <c r="X902" t="inlineStr">
        <is>
          <t>XXXXXX3307</t>
        </is>
      </c>
      <c r="Y902" s="72" t="n">
        <v>46326.52037037037</v>
      </c>
    </row>
    <row r="903">
      <c r="A903" s="39" t="inlineStr">
        <is>
          <t>6adb3f4982fe398224c44fe9</t>
        </is>
      </c>
      <c r="B903" s="72" t="n">
        <v>46318.69075231482</v>
      </c>
      <c r="C903" s="70" t="n">
        <v>46318</v>
      </c>
      <c r="D903" t="inlineStr">
        <is>
          <t>2026-10</t>
        </is>
      </c>
      <c r="E903" t="inlineStr">
        <is>
          <t>Wk of 2026-10-19</t>
        </is>
      </c>
      <c r="F903" t="inlineStr">
        <is>
          <t>Qualified</t>
        </is>
      </c>
      <c r="G903" s="39" t="str">
        <f>IF(ISNUMBER(MATCH(F903,QualityStatuses,0)),"Quality Lead","Non-Quality Lead")</f>
        <v>Quality Lead</v>
      </c>
      <c r="H903" s="39" t="str">
        <f>IFERROR(INDEX(CampTypes,MATCH(I903,CampList,0)),"Unattributed")</f>
        <v>Old</v>
      </c>
      <c r="I903" t="inlineStr">
        <is>
          <t>E_Suresh_Natuf_Kiosk_07072026</t>
        </is>
      </c>
      <c r="J903" t="inlineStr">
        <is>
          <t>E_Suresh_Natuf_Kiosk_07072026</t>
        </is>
      </c>
      <c r="K903" t="inlineStr">
        <is>
          <t>Direct (campaign tagged in CRM)</t>
        </is>
      </c>
      <c r="L903" t="inlineStr">
        <is>
          <t>E_Suresh_Natuf_Kiosk_07072026_Adset5</t>
        </is>
      </c>
      <c r="M903" t="inlineStr">
        <is>
          <t>E_Suresh_Natuf_Kiosk_07072026_Adset5</t>
        </is>
      </c>
      <c r="N903" t="inlineStr">
        <is>
          <t>E_Hindi_Suresh_Natuf_Kiosk_07072026_Adset5_ad3 – Copy 2</t>
        </is>
      </c>
      <c r="O903" t="inlineStr">
        <is>
          <t>Natuf</t>
        </is>
      </c>
      <c r="P903" t="inlineStr">
        <is>
          <t>Facebook</t>
        </is>
      </c>
      <c r="Q903" t="inlineStr">
        <is>
          <t>Tejaswini Tarigopula</t>
        </is>
      </c>
      <c r="R903" t="inlineStr">
        <is>
          <t>Shivani Sharma</t>
        </is>
      </c>
      <c r="S903" t="inlineStr">
        <is>
          <t>-</t>
        </is>
      </c>
      <c r="T903" t="inlineStr">
        <is>
          <t>Bengaluru</t>
        </is>
      </c>
      <c r="U903" t="inlineStr">
        <is>
          <t xml:space="preserve"> </t>
        </is>
      </c>
      <c r="V903" t="n">
        <v>5</v>
      </c>
      <c r="W903" t="n">
        <v>3</v>
      </c>
      <c r="X903" t="inlineStr">
        <is>
          <t>XXXXXX2783</t>
        </is>
      </c>
      <c r="Y903" s="72" t="n">
        <v>46326.52037037037</v>
      </c>
    </row>
    <row r="904">
      <c r="A904" s="39" t="inlineStr">
        <is>
          <t>6adb3e14807e547a2097f11c</t>
        </is>
      </c>
      <c r="B904" s="72" t="n">
        <v>46318.68717592592</v>
      </c>
      <c r="C904" s="70" t="n">
        <v>46318</v>
      </c>
      <c r="D904" t="inlineStr">
        <is>
          <t>2026-10</t>
        </is>
      </c>
      <c r="E904" t="inlineStr">
        <is>
          <t>Wk of 2026-10-19</t>
        </is>
      </c>
      <c r="F904" t="inlineStr">
        <is>
          <t>Attempt 2</t>
        </is>
      </c>
      <c r="G904" s="39" t="str">
        <f>IF(ISNUMBER(MATCH(F904,QualityStatuses,0)),"Quality Lead","Non-Quality Lead")</f>
        <v>Non-Quality Lead</v>
      </c>
      <c r="H904" s="39" t="str">
        <f>IFERROR(INDEX(CampTypes,MATCH(I904,CampList,0)),"Unattributed")</f>
        <v>New</v>
      </c>
      <c r="I904" t="inlineStr">
        <is>
          <t>ABO | Natuf | Leads | Unit Franchise | India | Oct26 | V1</t>
        </is>
      </c>
      <c r="J904" t="inlineStr">
        <is>
          <t>ABO | Natuf | Leads | Unit Franchise | India | Oct26 | V1</t>
        </is>
      </c>
      <c r="K904" t="inlineStr">
        <is>
          <t>Direct (campaign tagged in CRM)</t>
        </is>
      </c>
      <c r="L904" t="inlineStr">
        <is>
          <t>Natuf | Business Owners | Tier1 + Growth Cities | Oct26 | V1</t>
        </is>
      </c>
      <c r="M904" t="inlineStr">
        <is>
          <t>Natuf | Business Owners | Tier1 + Growth Cities | Oct26 | V1</t>
        </is>
      </c>
      <c r="N904" t="inlineStr">
        <is>
          <t>Natuf | Reel | Brand Ambassador | Heard Of Owning A Cafe | V1</t>
        </is>
      </c>
      <c r="O904" t="inlineStr">
        <is>
          <t>In House Natuf</t>
        </is>
      </c>
      <c r="P904" t="inlineStr">
        <is>
          <t>Facebook</t>
        </is>
      </c>
      <c r="Q904" t="inlineStr">
        <is>
          <t>Tejaswini Tarigopula</t>
        </is>
      </c>
      <c r="R904" t="inlineStr">
        <is>
          <t>Rauth Sanketh</t>
        </is>
      </c>
      <c r="S904" t="inlineStr">
        <is>
          <t>-</t>
        </is>
      </c>
      <c r="T904" t="inlineStr">
        <is>
          <t>Tiruvannamalai</t>
        </is>
      </c>
      <c r="U904" t="inlineStr">
        <is>
          <t xml:space="preserve"> </t>
        </is>
      </c>
      <c r="V904" t="n">
        <v>2</v>
      </c>
      <c r="W904" t="n">
        <v>0</v>
      </c>
      <c r="X904" t="inlineStr">
        <is>
          <t>XXXXXX9445</t>
        </is>
      </c>
      <c r="Y904" s="72" t="n">
        <v>46326.52037037037</v>
      </c>
    </row>
    <row r="905">
      <c r="A905" s="39" t="inlineStr">
        <is>
          <t>6adb3ad2c677afef49eb9d96</t>
        </is>
      </c>
      <c r="B905" s="72" t="n">
        <v>46318.67752314815</v>
      </c>
      <c r="C905" s="70" t="n">
        <v>46318</v>
      </c>
      <c r="D905" t="inlineStr">
        <is>
          <t>2026-10</t>
        </is>
      </c>
      <c r="E905" t="inlineStr">
        <is>
          <t>Wk of 2026-10-19</t>
        </is>
      </c>
      <c r="F905" t="inlineStr">
        <is>
          <t>New Lead</t>
        </is>
      </c>
      <c r="G905" s="39" t="str">
        <f>IF(ISNUMBER(MATCH(F905,QualityStatuses,0)),"Quality Lead","Non-Quality Lead")</f>
        <v>Non-Quality Lead</v>
      </c>
      <c r="H905" s="39" t="str">
        <f>IFERROR(INDEX(CampTypes,MATCH(I905,CampList,0)),"Unattributed")</f>
        <v>New</v>
      </c>
      <c r="I905" t="inlineStr">
        <is>
          <t>ABO | Natuf | Leads | Unit Franchise | India | Oct26 | V1</t>
        </is>
      </c>
      <c r="J905" t="inlineStr">
        <is>
          <t>ABO | Natuf | Leads | Unit Franchise | India | Oct26 | V1</t>
        </is>
      </c>
      <c r="K905" t="inlineStr">
        <is>
          <t>Direct (campaign tagged in CRM)</t>
        </is>
      </c>
      <c r="L905" t="inlineStr">
        <is>
          <t>Natuf | Broad | Tier1 + Growth Cities | Oct26 | V1</t>
        </is>
      </c>
      <c r="M905" t="inlineStr">
        <is>
          <t>Natuf | Broad | Tier1 + Growth Cities | Oct26 | V1</t>
        </is>
      </c>
      <c r="N905" t="inlineStr">
        <is>
          <t>Natuf | Reel | Brand Ambassador | Heard Of Owning A Cafe | V1</t>
        </is>
      </c>
      <c r="O905" t="inlineStr">
        <is>
          <t>In House Natuf</t>
        </is>
      </c>
      <c r="P905" t="inlineStr">
        <is>
          <t>Facebook</t>
        </is>
      </c>
      <c r="Q905" t="inlineStr">
        <is>
          <t>(Unassigned)</t>
        </is>
      </c>
      <c r="R905" t="inlineStr">
        <is>
          <t>Omkar Navge</t>
        </is>
      </c>
      <c r="S905" t="inlineStr">
        <is>
          <t>-</t>
        </is>
      </c>
      <c r="T905" t="inlineStr">
        <is>
          <t>Ranchi</t>
        </is>
      </c>
      <c r="U905" t="inlineStr">
        <is>
          <t xml:space="preserve"> </t>
        </is>
      </c>
      <c r="V905" t="n">
        <v>0</v>
      </c>
      <c r="W905" t="n">
        <v>0</v>
      </c>
      <c r="X905" t="inlineStr">
        <is>
          <t>XXXXXX9565</t>
        </is>
      </c>
      <c r="Y905" s="72" t="n">
        <v>46326.52037037037</v>
      </c>
    </row>
    <row r="906">
      <c r="A906" s="39" t="inlineStr">
        <is>
          <t>6adb3a8cc23ffac8db0e1a8e</t>
        </is>
      </c>
      <c r="B906" s="72" t="n">
        <v>46318.67671296297</v>
      </c>
      <c r="C906" s="70" t="n">
        <v>46318</v>
      </c>
      <c r="D906" t="inlineStr">
        <is>
          <t>2026-10</t>
        </is>
      </c>
      <c r="E906" t="inlineStr">
        <is>
          <t>Wk of 2026-10-19</t>
        </is>
      </c>
      <c r="F906" t="inlineStr">
        <is>
          <t>Attempt 1</t>
        </is>
      </c>
      <c r="G906" s="39" t="str">
        <f>IF(ISNUMBER(MATCH(F906,QualityStatuses,0)),"Quality Lead","Non-Quality Lead")</f>
        <v>Non-Quality Lead</v>
      </c>
      <c r="H906" s="39" t="str">
        <f>IFERROR(INDEX(CampTypes,MATCH(I906,CampList,0)),"Unattributed")</f>
        <v>New</v>
      </c>
      <c r="I906" t="inlineStr">
        <is>
          <t>ABO | Natuf | Leads | Unit Franchise | India | Oct26 | V1</t>
        </is>
      </c>
      <c r="J906" t="inlineStr">
        <is>
          <t>ABO | Natuf | Leads | Unit Franchise | India | Oct26 | V1</t>
        </is>
      </c>
      <c r="K906" t="inlineStr">
        <is>
          <t>Direct (campaign tagged in CRM)</t>
        </is>
      </c>
      <c r="L906" t="inlineStr">
        <is>
          <t>Natuf | Investors | Tier1 + Growth Cities | Oct26 | V1</t>
        </is>
      </c>
      <c r="M906" t="inlineStr">
        <is>
          <t>Natuf | Investors | Tier1 + Growth Cities | Oct26 | V1</t>
        </is>
      </c>
      <c r="N906" t="inlineStr">
        <is>
          <t>Natuf | Reel | Brand Ambassador | Heard Of Owning A Cafe | V1</t>
        </is>
      </c>
      <c r="O906" t="inlineStr">
        <is>
          <t>In House Natuf</t>
        </is>
      </c>
      <c r="P906" t="inlineStr">
        <is>
          <t>Facebook</t>
        </is>
      </c>
      <c r="Q906" t="inlineStr">
        <is>
          <t>Tejaswini Tarigopula</t>
        </is>
      </c>
      <c r="R906" t="inlineStr">
        <is>
          <t>Shivamani</t>
        </is>
      </c>
      <c r="S906" t="inlineStr">
        <is>
          <t>-</t>
        </is>
      </c>
      <c r="T906" t="inlineStr">
        <is>
          <t>Bhilai</t>
        </is>
      </c>
      <c r="U906" t="inlineStr">
        <is>
          <t xml:space="preserve"> </t>
        </is>
      </c>
      <c r="V906" t="n">
        <v>2</v>
      </c>
      <c r="W906" t="n">
        <v>0</v>
      </c>
      <c r="X906" t="inlineStr">
        <is>
          <t>XXXXXX7015</t>
        </is>
      </c>
      <c r="Y906" s="72" t="n">
        <v>46326.52037037037</v>
      </c>
    </row>
    <row r="907">
      <c r="A907" s="39" t="inlineStr">
        <is>
          <t>6adb3a78907ff191fd86249b</t>
        </is>
      </c>
      <c r="B907" s="72" t="n">
        <v>46318.67648148148</v>
      </c>
      <c r="C907" s="70" t="n">
        <v>46318</v>
      </c>
      <c r="D907" t="inlineStr">
        <is>
          <t>2026-10</t>
        </is>
      </c>
      <c r="E907" t="inlineStr">
        <is>
          <t>Wk of 2026-10-19</t>
        </is>
      </c>
      <c r="F907" t="inlineStr">
        <is>
          <t>New Lead</t>
        </is>
      </c>
      <c r="G907" s="39" t="str">
        <f>IF(ISNUMBER(MATCH(F907,QualityStatuses,0)),"Quality Lead","Non-Quality Lead")</f>
        <v>Non-Quality Lead</v>
      </c>
      <c r="H907" s="39" t="str">
        <f>IFERROR(INDEX(CampTypes,MATCH(I907,CampList,0)),"Unattributed")</f>
        <v>New</v>
      </c>
      <c r="I907" t="inlineStr">
        <is>
          <t>ABO | Natuf | Leads | Unit Franchise | India | Oct26 | V1</t>
        </is>
      </c>
      <c r="J907" t="inlineStr">
        <is>
          <t>ABO | Natuf | Leads | Unit Franchise | India | Oct26 | V1</t>
        </is>
      </c>
      <c r="K907" t="inlineStr">
        <is>
          <t>Direct (campaign tagged in CRM)</t>
        </is>
      </c>
      <c r="L907" t="inlineStr">
        <is>
          <t>Natuf | Investors | Tier1 + Growth Cities | Oct26 | V1</t>
        </is>
      </c>
      <c r="M907" t="inlineStr">
        <is>
          <t>Natuf | Investors | Tier1 + Growth Cities | Oct26 | V1</t>
        </is>
      </c>
      <c r="N907" t="inlineStr">
        <is>
          <t>Natuf | Reel | Brand Ambassador | Heard Of Owning A Cafe | V1</t>
        </is>
      </c>
      <c r="O907" t="inlineStr">
        <is>
          <t>In House Natuf</t>
        </is>
      </c>
      <c r="P907" t="inlineStr">
        <is>
          <t>Facebook</t>
        </is>
      </c>
      <c r="Q907" t="inlineStr">
        <is>
          <t>(Unassigned)</t>
        </is>
      </c>
      <c r="R907" t="inlineStr">
        <is>
          <t>Omkar Navge</t>
        </is>
      </c>
      <c r="S907" t="inlineStr">
        <is>
          <t>-</t>
        </is>
      </c>
      <c r="T907" t="inlineStr">
        <is>
          <t>Indore</t>
        </is>
      </c>
      <c r="U907" t="inlineStr">
        <is>
          <t xml:space="preserve"> </t>
        </is>
      </c>
      <c r="V907" t="n">
        <v>0</v>
      </c>
      <c r="W907" t="n">
        <v>0</v>
      </c>
      <c r="X907" t="inlineStr">
        <is>
          <t>XXXXXX6038</t>
        </is>
      </c>
      <c r="Y907" s="72" t="n">
        <v>46326.52037037037</v>
      </c>
    </row>
    <row r="908">
      <c r="A908" s="39" t="inlineStr">
        <is>
          <t>6adb3a5715e0af88173a427f</t>
        </is>
      </c>
      <c r="B908" s="72" t="n">
        <v>46318.67609953704</v>
      </c>
      <c r="C908" s="70" t="n">
        <v>46318</v>
      </c>
      <c r="D908" t="inlineStr">
        <is>
          <t>2026-10</t>
        </is>
      </c>
      <c r="E908" t="inlineStr">
        <is>
          <t>Wk of 2026-10-19</t>
        </is>
      </c>
      <c r="F908" t="inlineStr">
        <is>
          <t>New Lead</t>
        </is>
      </c>
      <c r="G908" s="39" t="str">
        <f>IF(ISNUMBER(MATCH(F908,QualityStatuses,0)),"Quality Lead","Non-Quality Lead")</f>
        <v>Non-Quality Lead</v>
      </c>
      <c r="H908" s="39" t="str">
        <f>IFERROR(INDEX(CampTypes,MATCH(I908,CampList,0)),"Unattributed")</f>
        <v>Old</v>
      </c>
      <c r="I908" t="inlineStr">
        <is>
          <t>E_Karan_Natuf_All_07072026</t>
        </is>
      </c>
      <c r="J908" t="inlineStr">
        <is>
          <t>E_Karan_Natuf_All_07072026</t>
        </is>
      </c>
      <c r="K908" t="inlineStr">
        <is>
          <t>Direct (campaign tagged in CRM)</t>
        </is>
      </c>
      <c r="L908" t="inlineStr">
        <is>
          <t>E_Karan_Natuf_Sign_07072026_Adset3</t>
        </is>
      </c>
      <c r="M908" t="inlineStr">
        <is>
          <t>E_Karan_Natuf_Sign_07072026_Adset3</t>
        </is>
      </c>
      <c r="N908" t="inlineStr">
        <is>
          <t>E_Karan_Natuf_Sign_07072026_Adset2_Ad1</t>
        </is>
      </c>
      <c r="O908" t="inlineStr">
        <is>
          <t>Natuf</t>
        </is>
      </c>
      <c r="P908" t="inlineStr">
        <is>
          <t>Facebook</t>
        </is>
      </c>
      <c r="Q908" t="inlineStr">
        <is>
          <t>(Unassigned)</t>
        </is>
      </c>
      <c r="R908" t="inlineStr">
        <is>
          <t>Omkar Navge</t>
        </is>
      </c>
      <c r="S908" t="inlineStr">
        <is>
          <t>-</t>
        </is>
      </c>
      <c r="T908" t="inlineStr">
        <is>
          <t>Delhi</t>
        </is>
      </c>
      <c r="U908" t="inlineStr">
        <is>
          <t xml:space="preserve"> </t>
        </is>
      </c>
      <c r="V908" t="n">
        <v>0</v>
      </c>
      <c r="W908" t="n">
        <v>0</v>
      </c>
      <c r="X908" t="inlineStr">
        <is>
          <t>XXXXXX9804</t>
        </is>
      </c>
      <c r="Y908" s="72" t="n">
        <v>46326.52037037037</v>
      </c>
    </row>
    <row r="909">
      <c r="A909" s="39" t="inlineStr">
        <is>
          <t>6adb395d555847556160b198</t>
        </is>
      </c>
      <c r="B909" s="72" t="n">
        <v>46318.67320601852</v>
      </c>
      <c r="C909" s="70" t="n">
        <v>46318</v>
      </c>
      <c r="D909" t="inlineStr">
        <is>
          <t>2026-10</t>
        </is>
      </c>
      <c r="E909" t="inlineStr">
        <is>
          <t>Wk of 2026-10-19</t>
        </is>
      </c>
      <c r="F909" t="inlineStr">
        <is>
          <t>Attempt 2</t>
        </is>
      </c>
      <c r="G909" s="39" t="str">
        <f>IF(ISNUMBER(MATCH(F909,QualityStatuses,0)),"Quality Lead","Non-Quality Lead")</f>
        <v>Non-Quality Lead</v>
      </c>
      <c r="H909" s="39" t="str">
        <f>IFERROR(INDEX(CampTypes,MATCH(I909,CampList,0)),"Unattributed")</f>
        <v>New</v>
      </c>
      <c r="I909" t="inlineStr">
        <is>
          <t>ABO | Natuf | Leads | Unit Franchise | India | Oct26 | V1</t>
        </is>
      </c>
      <c r="J909" t="inlineStr">
        <is>
          <t>ABO | Natuf | Leads | Unit Franchise | India | Oct26 | V1</t>
        </is>
      </c>
      <c r="K909" t="inlineStr">
        <is>
          <t>Direct (campaign tagged in CRM)</t>
        </is>
      </c>
      <c r="L909" t="inlineStr">
        <is>
          <t>Natuf | Broad | Tier1 + Growth Cities | Oct26 | V1</t>
        </is>
      </c>
      <c r="M909" t="inlineStr">
        <is>
          <t>Natuf | Broad | Tier1 + Growth Cities | Oct26 | V1</t>
        </is>
      </c>
      <c r="N909" t="inlineStr">
        <is>
          <t>Natuf | Reel | Brand Ambassador | Heard Of Owning A Cafe | V1</t>
        </is>
      </c>
      <c r="O909" t="inlineStr">
        <is>
          <t>In House Natuf</t>
        </is>
      </c>
      <c r="P909" t="inlineStr">
        <is>
          <t>Facebook</t>
        </is>
      </c>
      <c r="Q909" t="inlineStr">
        <is>
          <t>Tejaswini Tarigopula</t>
        </is>
      </c>
      <c r="R909" t="inlineStr">
        <is>
          <t>Sai Charan</t>
        </is>
      </c>
      <c r="S909" t="inlineStr">
        <is>
          <t>-</t>
        </is>
      </c>
      <c r="T909" t="inlineStr">
        <is>
          <t>Bengaluru</t>
        </is>
      </c>
      <c r="U909" t="inlineStr">
        <is>
          <t xml:space="preserve"> </t>
        </is>
      </c>
      <c r="V909" t="n">
        <v>2</v>
      </c>
      <c r="W909" t="n">
        <v>0</v>
      </c>
      <c r="X909" t="inlineStr">
        <is>
          <t>XXXXXX2598</t>
        </is>
      </c>
      <c r="Y909" s="72" t="n">
        <v>46326.52037037037</v>
      </c>
    </row>
    <row r="910">
      <c r="A910" s="39" t="inlineStr">
        <is>
          <t>6adb3900b5dd5eb22dee42c9</t>
        </is>
      </c>
      <c r="B910" s="72" t="n">
        <v>46318.67212962963</v>
      </c>
      <c r="C910" s="70" t="n">
        <v>46318</v>
      </c>
      <c r="D910" t="inlineStr">
        <is>
          <t>2026-10</t>
        </is>
      </c>
      <c r="E910" t="inlineStr">
        <is>
          <t>Wk of 2026-10-19</t>
        </is>
      </c>
      <c r="F910" t="inlineStr">
        <is>
          <t>New Lead</t>
        </is>
      </c>
      <c r="G910" s="39" t="str">
        <f>IF(ISNUMBER(MATCH(F910,QualityStatuses,0)),"Quality Lead","Non-Quality Lead")</f>
        <v>Non-Quality Lead</v>
      </c>
      <c r="H910" s="39" t="str">
        <f>IFERROR(INDEX(CampTypes,MATCH(I910,CampList,0)),"Unattributed")</f>
        <v>New</v>
      </c>
      <c r="I910" t="inlineStr">
        <is>
          <t>ABO | Natuf | Leads | Unit Franchise | India | Oct26 | V1</t>
        </is>
      </c>
      <c r="J910" t="inlineStr">
        <is>
          <t>ABO | Natuf | Leads | Unit Franchise | India | Oct26 | V1</t>
        </is>
      </c>
      <c r="K910" t="inlineStr">
        <is>
          <t>Direct (campaign tagged in CRM)</t>
        </is>
      </c>
      <c r="L910" t="inlineStr">
        <is>
          <t>Natuf | Broad | Tier1 + Growth Cities | Oct26 | V1</t>
        </is>
      </c>
      <c r="M910" t="inlineStr">
        <is>
          <t>Natuf | Broad | Tier1 + Growth Cities | Oct26 | V1</t>
        </is>
      </c>
      <c r="N910" t="inlineStr">
        <is>
          <t>Natuf | Reel | Brand Ambassador | Heard Of Owning A Cafe | V1</t>
        </is>
      </c>
      <c r="O910" t="inlineStr">
        <is>
          <t>In House Natuf</t>
        </is>
      </c>
      <c r="P910" t="inlineStr">
        <is>
          <t>Facebook</t>
        </is>
      </c>
      <c r="Q910" t="inlineStr">
        <is>
          <t>(Unassigned)</t>
        </is>
      </c>
      <c r="R910" t="inlineStr">
        <is>
          <t>Omkar Navge</t>
        </is>
      </c>
      <c r="S910" t="inlineStr">
        <is>
          <t>-</t>
        </is>
      </c>
      <c r="T910" t="inlineStr">
        <is>
          <t>Indore</t>
        </is>
      </c>
      <c r="U910" t="inlineStr">
        <is>
          <t xml:space="preserve"> </t>
        </is>
      </c>
      <c r="V910" t="n">
        <v>0</v>
      </c>
      <c r="W910" t="n">
        <v>0</v>
      </c>
      <c r="X910" t="inlineStr">
        <is>
          <t>XXXXXX4055</t>
        </is>
      </c>
      <c r="Y910" s="72" t="n">
        <v>46326.52037037037</v>
      </c>
    </row>
    <row r="911">
      <c r="A911" s="39" t="inlineStr">
        <is>
          <t>6adb3628f3bbd30b86d10a5d</t>
        </is>
      </c>
      <c r="B911" s="72" t="n">
        <v>46318.66370370371</v>
      </c>
      <c r="C911" s="70" t="n">
        <v>46318</v>
      </c>
      <c r="D911" t="inlineStr">
        <is>
          <t>2026-10</t>
        </is>
      </c>
      <c r="E911" t="inlineStr">
        <is>
          <t>Wk of 2026-10-19</t>
        </is>
      </c>
      <c r="F911" t="inlineStr">
        <is>
          <t>Lost</t>
        </is>
      </c>
      <c r="G911" s="39" t="str">
        <f>IF(ISNUMBER(MATCH(F911,QualityStatuses,0)),"Quality Lead","Non-Quality Lead")</f>
        <v>Non-Quality Lead</v>
      </c>
      <c r="H911" s="39" t="str">
        <f>IFERROR(INDEX(CampTypes,MATCH(I911,CampList,0)),"Unattributed")</f>
        <v>New</v>
      </c>
      <c r="I911" t="inlineStr">
        <is>
          <t>ABO | Natuf | Leads | Master Franchise | India | Oct26 | V1</t>
        </is>
      </c>
      <c r="J911" t="inlineStr">
        <is>
          <t>ABO | Natuf | Leads | Master Franchise | India | Oct26 | V1</t>
        </is>
      </c>
      <c r="K911" t="inlineStr">
        <is>
          <t>Direct (campaign tagged in CRM)</t>
        </is>
      </c>
      <c r="L911" t="inlineStr">
        <is>
          <t>Natuf | Broad | Tier1 + Growth Cities | Oct26 | V1</t>
        </is>
      </c>
      <c r="M911" t="inlineStr">
        <is>
          <t>Natuf | Broad | Tier1 + Growth Cities | Oct26 | V1</t>
        </is>
      </c>
      <c r="N911" t="inlineStr">
        <is>
          <t>Natuf | Static | Become A Levantine Food | V1</t>
        </is>
      </c>
      <c r="O911" t="inlineStr">
        <is>
          <t>Natuf_MF</t>
        </is>
      </c>
      <c r="P911" t="inlineStr">
        <is>
          <t>Facebook</t>
        </is>
      </c>
      <c r="Q911" t="inlineStr">
        <is>
          <t>Tejaswini Tarigopula</t>
        </is>
      </c>
      <c r="R911" t="inlineStr">
        <is>
          <t>Prabhudatta Pattanaik</t>
        </is>
      </c>
      <c r="S911" t="inlineStr">
        <is>
          <t>Junk</t>
        </is>
      </c>
      <c r="T911" t="inlineStr">
        <is>
          <t>Greater Noida</t>
        </is>
      </c>
      <c r="U911" t="inlineStr">
        <is>
          <t xml:space="preserve"> </t>
        </is>
      </c>
      <c r="V911" t="n">
        <v>1</v>
      </c>
      <c r="W911" t="n">
        <v>1</v>
      </c>
      <c r="X911" t="inlineStr">
        <is>
          <t>XXXXXX8984</t>
        </is>
      </c>
      <c r="Y911" s="72" t="n">
        <v>46326.52037037037</v>
      </c>
    </row>
    <row r="912">
      <c r="A912" s="39" t="inlineStr">
        <is>
          <t>6adb345a62521a3e1c61bfe7</t>
        </is>
      </c>
      <c r="B912" s="72" t="n">
        <v>46318.65835648148</v>
      </c>
      <c r="C912" s="70" t="n">
        <v>46318</v>
      </c>
      <c r="D912" t="inlineStr">
        <is>
          <t>2026-10</t>
        </is>
      </c>
      <c r="E912" t="inlineStr">
        <is>
          <t>Wk of 2026-10-19</t>
        </is>
      </c>
      <c r="F912" t="inlineStr">
        <is>
          <t>Lost</t>
        </is>
      </c>
      <c r="G912" s="39" t="str">
        <f>IF(ISNUMBER(MATCH(F912,QualityStatuses,0)),"Quality Lead","Non-Quality Lead")</f>
        <v>Non-Quality Lead</v>
      </c>
      <c r="H912" s="39" t="str">
        <f>IFERROR(INDEX(CampTypes,MATCH(I912,CampList,0)),"Unattributed")</f>
        <v>Old</v>
      </c>
      <c r="I912" t="inlineStr">
        <is>
          <t>E_Karan_Natuf_All_07072026</t>
        </is>
      </c>
      <c r="J912" t="inlineStr">
        <is>
          <t>E_Karan_Natuf_All_07072026</t>
        </is>
      </c>
      <c r="K912" t="inlineStr">
        <is>
          <t>Direct (campaign tagged in CRM)</t>
        </is>
      </c>
      <c r="L912" t="inlineStr">
        <is>
          <t>E_Karan_Natuf_Sign_07072026_Adset3</t>
        </is>
      </c>
      <c r="M912" t="inlineStr">
        <is>
          <t>E_Karan_Natuf_Sign_07072026_Adset3</t>
        </is>
      </c>
      <c r="N912" t="inlineStr">
        <is>
          <t>E_Karan_Natuf_Sign_07072026_Adset2_Ad1 – Copy</t>
        </is>
      </c>
      <c r="O912" t="inlineStr">
        <is>
          <t>Natuf</t>
        </is>
      </c>
      <c r="P912" t="inlineStr">
        <is>
          <t>Facebook</t>
        </is>
      </c>
      <c r="Q912" t="inlineStr">
        <is>
          <t>Tejaswini Tarigopula</t>
        </is>
      </c>
      <c r="R912" t="inlineStr">
        <is>
          <t>Shivamani</t>
        </is>
      </c>
      <c r="S912" t="inlineStr">
        <is>
          <t>Not Interested</t>
        </is>
      </c>
      <c r="T912" t="inlineStr">
        <is>
          <t>Dholera</t>
        </is>
      </c>
      <c r="U912" t="inlineStr">
        <is>
          <t xml:space="preserve"> </t>
        </is>
      </c>
      <c r="V912" t="n">
        <v>1</v>
      </c>
      <c r="W912" t="n">
        <v>1</v>
      </c>
      <c r="X912" t="inlineStr">
        <is>
          <t>XXXXXX2388</t>
        </is>
      </c>
      <c r="Y912" s="72" t="n">
        <v>46326.52037037037</v>
      </c>
    </row>
    <row r="913">
      <c r="A913" s="39" t="inlineStr">
        <is>
          <t>6adb33d9b05ee20124a00fcd</t>
        </is>
      </c>
      <c r="B913" s="72" t="n">
        <v>46318.65686342592</v>
      </c>
      <c r="C913" s="70" t="n">
        <v>46318</v>
      </c>
      <c r="D913" t="inlineStr">
        <is>
          <t>2026-10</t>
        </is>
      </c>
      <c r="E913" t="inlineStr">
        <is>
          <t>Wk of 2026-10-19</t>
        </is>
      </c>
      <c r="F913" t="inlineStr">
        <is>
          <t>New Lead</t>
        </is>
      </c>
      <c r="G913" s="39" t="str">
        <f>IF(ISNUMBER(MATCH(F913,QualityStatuses,0)),"Quality Lead","Non-Quality Lead")</f>
        <v>Non-Quality Lead</v>
      </c>
      <c r="H913" s="39" t="str">
        <f>IFERROR(INDEX(CampTypes,MATCH(I913,CampList,0)),"Unattributed")</f>
        <v>Old</v>
      </c>
      <c r="I913" t="inlineStr">
        <is>
          <t>E_Karan_Natuf_All_07072026</t>
        </is>
      </c>
      <c r="J913" t="inlineStr">
        <is>
          <t>E_Karan_Natuf_All_07072026</t>
        </is>
      </c>
      <c r="K913" t="inlineStr">
        <is>
          <t>Direct (campaign tagged in CRM)</t>
        </is>
      </c>
      <c r="L913" t="inlineStr">
        <is>
          <t>E_Karan_Natuf_Sign_07072026_Adset3</t>
        </is>
      </c>
      <c r="M913" t="inlineStr">
        <is>
          <t>E_Karan_Natuf_Sign_07072026_Adset3</t>
        </is>
      </c>
      <c r="N913" t="inlineStr">
        <is>
          <t>E_Karan_Natuf_Sign_07072026_Adset2_Ad1 – Copy</t>
        </is>
      </c>
      <c r="O913" t="inlineStr">
        <is>
          <t>Natuf</t>
        </is>
      </c>
      <c r="P913" t="inlineStr">
        <is>
          <t>Facebook</t>
        </is>
      </c>
      <c r="Q913" t="inlineStr">
        <is>
          <t>(Unassigned)</t>
        </is>
      </c>
      <c r="R913" t="inlineStr">
        <is>
          <t>Omkar Navge</t>
        </is>
      </c>
      <c r="S913" t="inlineStr">
        <is>
          <t>-</t>
        </is>
      </c>
      <c r="T913" t="inlineStr">
        <is>
          <t>Powai, Mumbai</t>
        </is>
      </c>
      <c r="U913" t="inlineStr">
        <is>
          <t xml:space="preserve"> </t>
        </is>
      </c>
      <c r="V913" t="n">
        <v>0</v>
      </c>
      <c r="W913" t="n">
        <v>0</v>
      </c>
      <c r="X913" t="inlineStr">
        <is>
          <t>XXXXXX1766</t>
        </is>
      </c>
      <c r="Y913" s="72" t="n">
        <v>46326.52037037037</v>
      </c>
    </row>
    <row r="914">
      <c r="A914" s="39" t="inlineStr">
        <is>
          <t>6adb33bab05ee20124a00fa9</t>
        </is>
      </c>
      <c r="B914" s="72" t="n">
        <v>46318.65650462963</v>
      </c>
      <c r="C914" s="70" t="n">
        <v>46318</v>
      </c>
      <c r="D914" t="inlineStr">
        <is>
          <t>2026-10</t>
        </is>
      </c>
      <c r="E914" t="inlineStr">
        <is>
          <t>Wk of 2026-10-19</t>
        </is>
      </c>
      <c r="F914" t="inlineStr">
        <is>
          <t>Attempt 1</t>
        </is>
      </c>
      <c r="G914" s="39" t="str">
        <f>IF(ISNUMBER(MATCH(F914,QualityStatuses,0)),"Quality Lead","Non-Quality Lead")</f>
        <v>Non-Quality Lead</v>
      </c>
      <c r="H914" s="39" t="str">
        <f>IFERROR(INDEX(CampTypes,MATCH(I914,CampList,0)),"Unattributed")</f>
        <v>New</v>
      </c>
      <c r="I914" t="inlineStr">
        <is>
          <t>ABO | Natuf | Leads | Unit Franchise | India | Oct26 | V1</t>
        </is>
      </c>
      <c r="J914" t="inlineStr">
        <is>
          <t>ABO | Natuf | Leads | Unit Franchise | India | Oct26 | V1</t>
        </is>
      </c>
      <c r="K914" t="inlineStr">
        <is>
          <t>Direct (campaign tagged in CRM)</t>
        </is>
      </c>
      <c r="L914" t="inlineStr">
        <is>
          <t>Natuf | Investors | Tier1 + Growth Cities | Oct26 | V1</t>
        </is>
      </c>
      <c r="M914" t="inlineStr">
        <is>
          <t>Natuf | Investors | Tier1 + Growth Cities | Oct26 | V1</t>
        </is>
      </c>
      <c r="N914" t="inlineStr">
        <is>
          <t>Natuf | Reel | Brand Ambassador | Heard Of Owning A Cafe | V1</t>
        </is>
      </c>
      <c r="O914" t="inlineStr">
        <is>
          <t>In House Natuf</t>
        </is>
      </c>
      <c r="P914" t="inlineStr">
        <is>
          <t>Facebook</t>
        </is>
      </c>
      <c r="Q914" t="inlineStr">
        <is>
          <t>Tejaswini Tarigopula</t>
        </is>
      </c>
      <c r="R914" t="inlineStr">
        <is>
          <t>Rima Paul</t>
        </is>
      </c>
      <c r="S914" t="inlineStr">
        <is>
          <t>-</t>
        </is>
      </c>
      <c r="T914" t="inlineStr">
        <is>
          <t>Nanded</t>
        </is>
      </c>
      <c r="U914" t="inlineStr">
        <is>
          <t xml:space="preserve"> </t>
        </is>
      </c>
      <c r="V914" t="n">
        <v>2</v>
      </c>
      <c r="W914" t="n">
        <v>2</v>
      </c>
      <c r="X914" t="inlineStr">
        <is>
          <t>XXXXXX9552</t>
        </is>
      </c>
      <c r="Y914" s="72" t="n">
        <v>46326.52037037037</v>
      </c>
    </row>
    <row r="915">
      <c r="A915" s="39" t="inlineStr">
        <is>
          <t>6adb30e488f57c42a8998ba4</t>
        </is>
      </c>
      <c r="B915" s="72" t="n">
        <v>46318.64810185185</v>
      </c>
      <c r="C915" s="70" t="n">
        <v>46318</v>
      </c>
      <c r="D915" t="inlineStr">
        <is>
          <t>2026-10</t>
        </is>
      </c>
      <c r="E915" t="inlineStr">
        <is>
          <t>Wk of 2026-10-19</t>
        </is>
      </c>
      <c r="F915" t="inlineStr">
        <is>
          <t>New Lead</t>
        </is>
      </c>
      <c r="G915" s="39" t="str">
        <f>IF(ISNUMBER(MATCH(F915,QualityStatuses,0)),"Quality Lead","Non-Quality Lead")</f>
        <v>Non-Quality Lead</v>
      </c>
      <c r="H915" s="39" t="str">
        <f>IFERROR(INDEX(CampTypes,MATCH(I915,CampList,0)),"Unattributed")</f>
        <v>New</v>
      </c>
      <c r="I915" t="inlineStr">
        <is>
          <t>ABO | Natuf | Leads | Unit Franchise | India | Oct26 | V1</t>
        </is>
      </c>
      <c r="J915" t="inlineStr">
        <is>
          <t>ABO | Natuf | Leads | Unit Franchise | India | Oct26 | V1</t>
        </is>
      </c>
      <c r="K915" t="inlineStr">
        <is>
          <t>Direct (campaign tagged in CRM)</t>
        </is>
      </c>
      <c r="L915" t="inlineStr">
        <is>
          <t>Natuf | Broad | Tier1 + Growth Cities | Oct26 | V1</t>
        </is>
      </c>
      <c r="M915" t="inlineStr">
        <is>
          <t>Natuf | Broad | Tier1 + Growth Cities | Oct26 | V1</t>
        </is>
      </c>
      <c r="N915" t="inlineStr">
        <is>
          <t>Natuf | Reel | Brand Ambassador | Heard Of Owning A Cafe | V1</t>
        </is>
      </c>
      <c r="O915" t="inlineStr">
        <is>
          <t>In House Natuf</t>
        </is>
      </c>
      <c r="P915" t="inlineStr">
        <is>
          <t>Facebook</t>
        </is>
      </c>
      <c r="Q915" t="inlineStr">
        <is>
          <t>(Unassigned)</t>
        </is>
      </c>
      <c r="R915" t="inlineStr">
        <is>
          <t>Omkar Navge</t>
        </is>
      </c>
      <c r="S915" t="inlineStr">
        <is>
          <t>-</t>
        </is>
      </c>
      <c r="T915" t="inlineStr">
        <is>
          <t>Vadodara</t>
        </is>
      </c>
      <c r="U915" t="inlineStr">
        <is>
          <t xml:space="preserve"> </t>
        </is>
      </c>
      <c r="V915" t="n">
        <v>0</v>
      </c>
      <c r="W915" t="n">
        <v>0</v>
      </c>
      <c r="X915" t="inlineStr">
        <is>
          <t>XXXXXX9381</t>
        </is>
      </c>
      <c r="Y915" s="72" t="n">
        <v>46326.52037037037</v>
      </c>
    </row>
    <row r="916">
      <c r="A916" s="39" t="inlineStr">
        <is>
          <t>6adb30b60915fabaac47d6d8</t>
        </is>
      </c>
      <c r="B916" s="72" t="n">
        <v>46318.64756944445</v>
      </c>
      <c r="C916" s="70" t="n">
        <v>46318</v>
      </c>
      <c r="D916" t="inlineStr">
        <is>
          <t>2026-10</t>
        </is>
      </c>
      <c r="E916" t="inlineStr">
        <is>
          <t>Wk of 2026-10-19</t>
        </is>
      </c>
      <c r="F916" t="inlineStr">
        <is>
          <t>Connected</t>
        </is>
      </c>
      <c r="G916" s="39" t="str">
        <f>IF(ISNUMBER(MATCH(F916,QualityStatuses,0)),"Quality Lead","Non-Quality Lead")</f>
        <v>Non-Quality Lead</v>
      </c>
      <c r="H916" s="39" t="str">
        <f>IFERROR(INDEX(CampTypes,MATCH(I916,CampList,0)),"Unattributed")</f>
        <v>New</v>
      </c>
      <c r="I916" t="inlineStr">
        <is>
          <t>ABO | Natuf | Leads | Unit Franchise | India | Oct26 | V1</t>
        </is>
      </c>
      <c r="J916" t="inlineStr">
        <is>
          <t>ABO | Natuf | Leads | Unit Franchise | India | Oct26 | V1</t>
        </is>
      </c>
      <c r="K916" t="inlineStr">
        <is>
          <t>Direct (campaign tagged in CRM)</t>
        </is>
      </c>
      <c r="L916" t="inlineStr">
        <is>
          <t>Natuf | Broad | Tier1 + Growth Cities | Oct26 | V1</t>
        </is>
      </c>
      <c r="M916" t="inlineStr">
        <is>
          <t>Natuf | Broad | Tier1 + Growth Cities | Oct26 | V1</t>
        </is>
      </c>
      <c r="N916" t="inlineStr">
        <is>
          <t>Natuf | Reel | Brand Ambassador | Heard Of Owning A Cafe | V1</t>
        </is>
      </c>
      <c r="O916" t="inlineStr">
        <is>
          <t>In House Natuf</t>
        </is>
      </c>
      <c r="P916" t="inlineStr">
        <is>
          <t>Facebook</t>
        </is>
      </c>
      <c r="Q916" t="inlineStr">
        <is>
          <t>Tejaswini Tarigopula</t>
        </is>
      </c>
      <c r="R916" t="inlineStr">
        <is>
          <t>Arjuman Vidya Sagar</t>
        </is>
      </c>
      <c r="S916" t="inlineStr">
        <is>
          <t>-</t>
        </is>
      </c>
      <c r="T916" t="inlineStr">
        <is>
          <t>Bengaluru</t>
        </is>
      </c>
      <c r="U916" t="inlineStr">
        <is>
          <t xml:space="preserve"> </t>
        </is>
      </c>
      <c r="V916" t="n">
        <v>1</v>
      </c>
      <c r="W916" t="n">
        <v>1</v>
      </c>
      <c r="X916" t="inlineStr">
        <is>
          <t>XXXXXX4678</t>
        </is>
      </c>
      <c r="Y916" s="72" t="n">
        <v>46326.52037037037</v>
      </c>
    </row>
    <row r="917">
      <c r="A917" s="39" t="inlineStr">
        <is>
          <t>6adb300ab46f01080d0ca888</t>
        </is>
      </c>
      <c r="B917" s="72" t="n">
        <v>46318.6455787037</v>
      </c>
      <c r="C917" s="70" t="n">
        <v>46318</v>
      </c>
      <c r="D917" t="inlineStr">
        <is>
          <t>2026-10</t>
        </is>
      </c>
      <c r="E917" t="inlineStr">
        <is>
          <t>Wk of 2026-10-19</t>
        </is>
      </c>
      <c r="F917" t="inlineStr">
        <is>
          <t>New Lead</t>
        </is>
      </c>
      <c r="G917" s="39" t="str">
        <f>IF(ISNUMBER(MATCH(F917,QualityStatuses,0)),"Quality Lead","Non-Quality Lead")</f>
        <v>Non-Quality Lead</v>
      </c>
      <c r="H917" s="39" t="str">
        <f>IFERROR(INDEX(CampTypes,MATCH(I917,CampList,0)),"Unattributed")</f>
        <v>Old</v>
      </c>
      <c r="I917" t="inlineStr">
        <is>
          <t>natuf_Kiosk_14072026_Hindi</t>
        </is>
      </c>
      <c r="J917" t="inlineStr">
        <is>
          <t>natuf_Kiosk_14072026_Hindi</t>
        </is>
      </c>
      <c r="K917" t="inlineStr">
        <is>
          <t>Direct (campaign tagged in CRM)</t>
        </is>
      </c>
      <c r="L917" t="inlineStr">
        <is>
          <t>natuf_Kiosk_09102026</t>
        </is>
      </c>
      <c r="M917" t="inlineStr">
        <is>
          <t>natuf_Kiosk_09102026</t>
        </is>
      </c>
      <c r="N917" t="inlineStr">
        <is>
          <t>natuf_Kiosk_14072026_ad set_ad1</t>
        </is>
      </c>
      <c r="O917" t="inlineStr">
        <is>
          <t>Natuf</t>
        </is>
      </c>
      <c r="P917" t="inlineStr">
        <is>
          <t>Facebook</t>
        </is>
      </c>
      <c r="Q917" t="inlineStr">
        <is>
          <t>(Unassigned)</t>
        </is>
      </c>
      <c r="R917" t="inlineStr">
        <is>
          <t>Omkar Navge</t>
        </is>
      </c>
      <c r="S917" t="inlineStr">
        <is>
          <t>-</t>
        </is>
      </c>
      <c r="T917" t="inlineStr">
        <is>
          <t>Wakad Pune</t>
        </is>
      </c>
      <c r="U917" t="inlineStr">
        <is>
          <t xml:space="preserve"> </t>
        </is>
      </c>
      <c r="V917" t="n">
        <v>0</v>
      </c>
      <c r="W917" t="n">
        <v>0</v>
      </c>
      <c r="X917" t="inlineStr">
        <is>
          <t>XXXXXX9314</t>
        </is>
      </c>
      <c r="Y917" s="72" t="n">
        <v>46326.52037037037</v>
      </c>
    </row>
    <row r="918">
      <c r="A918" s="39" t="inlineStr">
        <is>
          <t>6adb2cdd36d371ea763a5bba</t>
        </is>
      </c>
      <c r="B918" s="72" t="n">
        <v>46318.63616898148</v>
      </c>
      <c r="C918" s="70" t="n">
        <v>46318</v>
      </c>
      <c r="D918" t="inlineStr">
        <is>
          <t>2026-10</t>
        </is>
      </c>
      <c r="E918" t="inlineStr">
        <is>
          <t>Wk of 2026-10-19</t>
        </is>
      </c>
      <c r="F918" t="inlineStr">
        <is>
          <t>Lost</t>
        </is>
      </c>
      <c r="G918" s="39" t="str">
        <f>IF(ISNUMBER(MATCH(F918,QualityStatuses,0)),"Quality Lead","Non-Quality Lead")</f>
        <v>Non-Quality Lead</v>
      </c>
      <c r="H918" s="39" t="str">
        <f>IFERROR(INDEX(CampTypes,MATCH(I918,CampList,0)),"Unattributed")</f>
        <v>Old</v>
      </c>
      <c r="I918" t="inlineStr">
        <is>
          <t>E_Karan_Natuf_All_07072026</t>
        </is>
      </c>
      <c r="J918" t="inlineStr">
        <is>
          <t>E_Karan_Natuf_All_07072026</t>
        </is>
      </c>
      <c r="K918" t="inlineStr">
        <is>
          <t>Direct (campaign tagged in CRM)</t>
        </is>
      </c>
      <c r="L918" t="inlineStr">
        <is>
          <t>E_Karan_Natuf_Sign_07072026_Adset3</t>
        </is>
      </c>
      <c r="M918" t="inlineStr">
        <is>
          <t>E_Karan_Natuf_Sign_07072026_Adset3</t>
        </is>
      </c>
      <c r="N918" t="inlineStr">
        <is>
          <t>E_Karan_Natuf_Sign_07072026_Adset2_Ad1</t>
        </is>
      </c>
      <c r="O918" t="inlineStr">
        <is>
          <t>Natuf</t>
        </is>
      </c>
      <c r="P918" t="inlineStr">
        <is>
          <t>Facebook</t>
        </is>
      </c>
      <c r="Q918" t="inlineStr">
        <is>
          <t>Tejaswini Tarigopula</t>
        </is>
      </c>
      <c r="R918" t="inlineStr">
        <is>
          <t>Arjuman Vidya Sagar</t>
        </is>
      </c>
      <c r="S918" t="inlineStr">
        <is>
          <t>Junk</t>
        </is>
      </c>
      <c r="T918" t="inlineStr">
        <is>
          <t>Radhanagari</t>
        </is>
      </c>
      <c r="U918" t="inlineStr">
        <is>
          <t xml:space="preserve"> </t>
        </is>
      </c>
      <c r="V918" t="n">
        <v>3</v>
      </c>
      <c r="W918" t="n">
        <v>1</v>
      </c>
      <c r="X918" t="inlineStr">
        <is>
          <t>XXXXXX7270</t>
        </is>
      </c>
      <c r="Y918" s="72" t="n">
        <v>46326.52037037037</v>
      </c>
    </row>
    <row r="919">
      <c r="A919" s="39" t="inlineStr">
        <is>
          <t>6adb2c648c1d92ec8c5d6226</t>
        </is>
      </c>
      <c r="B919" s="72" t="n">
        <v>46318.63476851852</v>
      </c>
      <c r="C919" s="70" t="n">
        <v>46318</v>
      </c>
      <c r="D919" t="inlineStr">
        <is>
          <t>2026-10</t>
        </is>
      </c>
      <c r="E919" t="inlineStr">
        <is>
          <t>Wk of 2026-10-19</t>
        </is>
      </c>
      <c r="F919" t="inlineStr">
        <is>
          <t>Lost</t>
        </is>
      </c>
      <c r="G919" s="39" t="str">
        <f>IF(ISNUMBER(MATCH(F919,QualityStatuses,0)),"Quality Lead","Non-Quality Lead")</f>
        <v>Non-Quality Lead</v>
      </c>
      <c r="H919" s="39" t="str">
        <f>IFERROR(INDEX(CampTypes,MATCH(I919,CampList,0)),"Unattributed")</f>
        <v>New</v>
      </c>
      <c r="I919" t="inlineStr">
        <is>
          <t>ABO | Natuf | Leads | Master Franchise | India | Oct26 | V1</t>
        </is>
      </c>
      <c r="J919" t="inlineStr">
        <is>
          <t>ABO | Natuf | Leads | Master Franchise | India | Oct26 | V1</t>
        </is>
      </c>
      <c r="K919" t="inlineStr">
        <is>
          <t>Direct (campaign tagged in CRM)</t>
        </is>
      </c>
      <c r="L919" t="inlineStr">
        <is>
          <t>Natuf | LAL 1% | India | Jul26 | V1</t>
        </is>
      </c>
      <c r="M919" t="inlineStr">
        <is>
          <t>Natuf | LAL 1% | India | Jul26 | V1</t>
        </is>
      </c>
      <c r="N919" t="inlineStr">
        <is>
          <t>Natuf | Static | Become A Levantine Food | V1</t>
        </is>
      </c>
      <c r="O919" t="inlineStr">
        <is>
          <t>Natuf_MF</t>
        </is>
      </c>
      <c r="P919" t="inlineStr">
        <is>
          <t>Facebook</t>
        </is>
      </c>
      <c r="Q919" t="inlineStr">
        <is>
          <t>Tejaswini Tarigopula</t>
        </is>
      </c>
      <c r="R919" t="inlineStr">
        <is>
          <t>Prabhudatta Pattanaik</t>
        </is>
      </c>
      <c r="S919" t="inlineStr">
        <is>
          <t>Junk</t>
        </is>
      </c>
      <c r="T919" t="inlineStr">
        <is>
          <t>Indi</t>
        </is>
      </c>
      <c r="U919" t="inlineStr">
        <is>
          <t xml:space="preserve"> </t>
        </is>
      </c>
      <c r="V919" t="n">
        <v>1</v>
      </c>
      <c r="W919" t="n">
        <v>1</v>
      </c>
      <c r="X919" t="inlineStr">
        <is>
          <t>XXXXXX7500</t>
        </is>
      </c>
      <c r="Y919" s="72" t="n">
        <v>46326.52037037037</v>
      </c>
    </row>
    <row r="920">
      <c r="A920" s="39" t="inlineStr">
        <is>
          <t>6adb2987fbb35d959ea6b5e3</t>
        </is>
      </c>
      <c r="B920" s="72" t="n">
        <v>46318.62628472222</v>
      </c>
      <c r="C920" s="70" t="n">
        <v>46318</v>
      </c>
      <c r="D920" t="inlineStr">
        <is>
          <t>2026-10</t>
        </is>
      </c>
      <c r="E920" t="inlineStr">
        <is>
          <t>Wk of 2026-10-19</t>
        </is>
      </c>
      <c r="F920" t="inlineStr">
        <is>
          <t>Attempt 1</t>
        </is>
      </c>
      <c r="G920" s="39" t="str">
        <f>IF(ISNUMBER(MATCH(F920,QualityStatuses,0)),"Quality Lead","Non-Quality Lead")</f>
        <v>Non-Quality Lead</v>
      </c>
      <c r="H920" s="39" t="str">
        <f>IFERROR(INDEX(CampTypes,MATCH(I920,CampList,0)),"Unattributed")</f>
        <v>New</v>
      </c>
      <c r="I920" t="inlineStr">
        <is>
          <t>ABO | Natuf | Leads | Master Franchise | India | Oct26 | V1</t>
        </is>
      </c>
      <c r="J920" t="inlineStr">
        <is>
          <t>ABO | Natuf | Leads | Master Franchise | India | Oct26 | V1</t>
        </is>
      </c>
      <c r="K920" t="inlineStr">
        <is>
          <t>Direct (campaign tagged in CRM)</t>
        </is>
      </c>
      <c r="L920" t="inlineStr">
        <is>
          <t>Natuf | LAL 1% | India | Jul26 | V1</t>
        </is>
      </c>
      <c r="M920" t="inlineStr">
        <is>
          <t>Natuf | LAL 1% | India | Jul26 | V1</t>
        </is>
      </c>
      <c r="N920" t="inlineStr">
        <is>
          <t>Natuf | Static | Become A Levantine Food | V1</t>
        </is>
      </c>
      <c r="O920" t="inlineStr">
        <is>
          <t>Natuf_MF</t>
        </is>
      </c>
      <c r="P920" t="inlineStr">
        <is>
          <t>Facebook</t>
        </is>
      </c>
      <c r="Q920" t="inlineStr">
        <is>
          <t>Tejaswini Tarigopula</t>
        </is>
      </c>
      <c r="R920" t="inlineStr">
        <is>
          <t>Rima Paul</t>
        </is>
      </c>
      <c r="S920" t="inlineStr">
        <is>
          <t>-</t>
        </is>
      </c>
      <c r="T920" t="inlineStr">
        <is>
          <t>Nagpur</t>
        </is>
      </c>
      <c r="U920" t="inlineStr">
        <is>
          <t xml:space="preserve"> </t>
        </is>
      </c>
      <c r="V920" t="n">
        <v>2</v>
      </c>
      <c r="W920" t="n">
        <v>0</v>
      </c>
      <c r="X920" t="inlineStr">
        <is>
          <t>XXXXXX0801</t>
        </is>
      </c>
      <c r="Y920" s="72" t="n">
        <v>46326.52037037037</v>
      </c>
    </row>
    <row r="921">
      <c r="A921" s="39" t="inlineStr">
        <is>
          <t>6adb290e6a0d36e64d349094</t>
        </is>
      </c>
      <c r="B921" s="72" t="n">
        <v>46318.62488425926</v>
      </c>
      <c r="C921" s="70" t="n">
        <v>46318</v>
      </c>
      <c r="D921" t="inlineStr">
        <is>
          <t>2026-10</t>
        </is>
      </c>
      <c r="E921" t="inlineStr">
        <is>
          <t>Wk of 2026-10-19</t>
        </is>
      </c>
      <c r="F921" t="inlineStr">
        <is>
          <t>New Lead</t>
        </is>
      </c>
      <c r="G921" s="39" t="str">
        <f>IF(ISNUMBER(MATCH(F921,QualityStatuses,0)),"Quality Lead","Non-Quality Lead")</f>
        <v>Non-Quality Lead</v>
      </c>
      <c r="H921" s="39" t="str">
        <f>IFERROR(INDEX(CampTypes,MATCH(I921,CampList,0)),"Unattributed")</f>
        <v>Old</v>
      </c>
      <c r="I921" t="inlineStr">
        <is>
          <t>E_Suresh_Natuf_Kiosk_07072026</t>
        </is>
      </c>
      <c r="J921" t="inlineStr">
        <is>
          <t>E_Suresh_Natuf_Kiosk_07072026</t>
        </is>
      </c>
      <c r="K921" t="inlineStr">
        <is>
          <t>Direct (campaign tagged in CRM)</t>
        </is>
      </c>
      <c r="L921" t="inlineStr">
        <is>
          <t>E_Suresh_Natuf_Kiosk_07072026_Adset5</t>
        </is>
      </c>
      <c r="M921" t="inlineStr">
        <is>
          <t>E_Suresh_Natuf_Kiosk_07072026_Adset5</t>
        </is>
      </c>
      <c r="N921" t="inlineStr">
        <is>
          <t>E_Hindi_Suresh_Natuf_Kiosk_07072026_Adset5_ad3 – Copy 2</t>
        </is>
      </c>
      <c r="O921" t="inlineStr">
        <is>
          <t>Natuf</t>
        </is>
      </c>
      <c r="P921" t="inlineStr">
        <is>
          <t>Facebook</t>
        </is>
      </c>
      <c r="Q921" t="inlineStr">
        <is>
          <t>(Unassigned)</t>
        </is>
      </c>
      <c r="R921" t="inlineStr">
        <is>
          <t>Omkar Navge</t>
        </is>
      </c>
      <c r="S921" t="inlineStr">
        <is>
          <t>-</t>
        </is>
      </c>
      <c r="T921" t="inlineStr">
        <is>
          <t>Bengaluru</t>
        </is>
      </c>
      <c r="U921" t="inlineStr">
        <is>
          <t xml:space="preserve"> </t>
        </is>
      </c>
      <c r="V921" t="n">
        <v>0</v>
      </c>
      <c r="W921" t="n">
        <v>0</v>
      </c>
      <c r="X921" t="inlineStr">
        <is>
          <t>XXXXXX9292</t>
        </is>
      </c>
      <c r="Y921" s="72" t="n">
        <v>46326.52037037037</v>
      </c>
    </row>
    <row r="922">
      <c r="A922" s="39" t="inlineStr">
        <is>
          <t>6adb285e7a0fbb20775dce4e</t>
        </is>
      </c>
      <c r="B922" s="72" t="n">
        <v>46318.62284722222</v>
      </c>
      <c r="C922" s="70" t="n">
        <v>46318</v>
      </c>
      <c r="D922" t="inlineStr">
        <is>
          <t>2026-10</t>
        </is>
      </c>
      <c r="E922" t="inlineStr">
        <is>
          <t>Wk of 2026-10-19</t>
        </is>
      </c>
      <c r="F922" t="inlineStr">
        <is>
          <t>New Lead</t>
        </is>
      </c>
      <c r="G922" s="39" t="str">
        <f>IF(ISNUMBER(MATCH(F922,QualityStatuses,0)),"Quality Lead","Non-Quality Lead")</f>
        <v>Non-Quality Lead</v>
      </c>
      <c r="H922" s="39" t="str">
        <f>IFERROR(INDEX(CampTypes,MATCH(I922,CampList,0)),"Unattributed")</f>
        <v>New</v>
      </c>
      <c r="I922" t="inlineStr">
        <is>
          <t>ABO | Natuf | Leads | Unit Franchise | India | Oct26 | V1</t>
        </is>
      </c>
      <c r="J922" t="inlineStr">
        <is>
          <t>ABO | Natuf | Leads | Unit Franchise | India | Oct26 | V1</t>
        </is>
      </c>
      <c r="K922" t="inlineStr">
        <is>
          <t>Direct (campaign tagged in CRM)</t>
        </is>
      </c>
      <c r="L922" t="inlineStr">
        <is>
          <t>Natuf | Investors | Tier1 + Growth Cities | Oct26 | V1</t>
        </is>
      </c>
      <c r="M922" t="inlineStr">
        <is>
          <t>Natuf | Investors | Tier1 + Growth Cities | Oct26 | V1</t>
        </is>
      </c>
      <c r="N922" t="inlineStr">
        <is>
          <t>Natuf | Reel | Brand Ambassador | Heard Of Owning A Cafe | V1</t>
        </is>
      </c>
      <c r="O922" t="inlineStr">
        <is>
          <t>In House Natuf</t>
        </is>
      </c>
      <c r="P922" t="inlineStr">
        <is>
          <t>Facebook</t>
        </is>
      </c>
      <c r="Q922" t="inlineStr">
        <is>
          <t>(Unassigned)</t>
        </is>
      </c>
      <c r="R922" t="inlineStr">
        <is>
          <t>Omkar Navge</t>
        </is>
      </c>
      <c r="S922" t="inlineStr">
        <is>
          <t>-</t>
        </is>
      </c>
      <c r="T922" t="inlineStr">
        <is>
          <t>faridabad</t>
        </is>
      </c>
      <c r="U922" t="inlineStr">
        <is>
          <t xml:space="preserve"> </t>
        </is>
      </c>
      <c r="V922" t="n">
        <v>0</v>
      </c>
      <c r="W922" t="n">
        <v>0</v>
      </c>
      <c r="X922" t="inlineStr">
        <is>
          <t>XXXXXX1313</t>
        </is>
      </c>
      <c r="Y922" s="72" t="n">
        <v>46326.52037037037</v>
      </c>
    </row>
    <row r="923">
      <c r="A923" s="39" t="inlineStr">
        <is>
          <t>6adb26fbccab992fd4db773e</t>
        </is>
      </c>
      <c r="B923" s="72" t="n">
        <v>46318.61873842592</v>
      </c>
      <c r="C923" s="70" t="n">
        <v>46318</v>
      </c>
      <c r="D923" t="inlineStr">
        <is>
          <t>2026-10</t>
        </is>
      </c>
      <c r="E923" t="inlineStr">
        <is>
          <t>Wk of 2026-10-19</t>
        </is>
      </c>
      <c r="F923" t="inlineStr">
        <is>
          <t>New Lead</t>
        </is>
      </c>
      <c r="G923" s="39" t="str">
        <f>IF(ISNUMBER(MATCH(F923,QualityStatuses,0)),"Quality Lead","Non-Quality Lead")</f>
        <v>Non-Quality Lead</v>
      </c>
      <c r="H923" s="39" t="str">
        <f>IFERROR(INDEX(CampTypes,MATCH(I923,CampList,0)),"Unattributed")</f>
        <v>New</v>
      </c>
      <c r="I923" t="inlineStr">
        <is>
          <t>ABO | Natuf | Leads | Unit Franchise | India | Oct26 | V1</t>
        </is>
      </c>
      <c r="J923" t="inlineStr">
        <is>
          <t>ABO | Natuf | Leads | Unit Franchise | India | Oct26 | V1</t>
        </is>
      </c>
      <c r="K923" t="inlineStr">
        <is>
          <t>Direct (campaign tagged in CRM)</t>
        </is>
      </c>
      <c r="L923" t="inlineStr">
        <is>
          <t>Natuf | LAL 1% | India | Jul26 | V1</t>
        </is>
      </c>
      <c r="M923" t="inlineStr">
        <is>
          <t>Natuf | LAL 1% | India | Jul26 | V1</t>
        </is>
      </c>
      <c r="N923" t="inlineStr">
        <is>
          <t>Natuf | Reel | Brand Ambassador | Heard Of Owning A Cafe | V1</t>
        </is>
      </c>
      <c r="O923" t="inlineStr">
        <is>
          <t>In House Natuf</t>
        </is>
      </c>
      <c r="P923" t="inlineStr">
        <is>
          <t>Facebook</t>
        </is>
      </c>
      <c r="Q923" t="inlineStr">
        <is>
          <t>(Unassigned)</t>
        </is>
      </c>
      <c r="R923" t="inlineStr">
        <is>
          <t>Omkar Navge</t>
        </is>
      </c>
      <c r="S923" t="inlineStr">
        <is>
          <t>-</t>
        </is>
      </c>
      <c r="T923" t="inlineStr">
        <is>
          <t>Gauhati</t>
        </is>
      </c>
      <c r="U923" t="inlineStr">
        <is>
          <t xml:space="preserve"> </t>
        </is>
      </c>
      <c r="V923" t="n">
        <v>0</v>
      </c>
      <c r="W923" t="n">
        <v>0</v>
      </c>
      <c r="X923" t="inlineStr">
        <is>
          <t>XXXXXX5952</t>
        </is>
      </c>
      <c r="Y923" s="72" t="n">
        <v>46326.52037037037</v>
      </c>
    </row>
    <row r="924">
      <c r="A924" s="39" t="inlineStr">
        <is>
          <t>6adb23cde8cd36a7d7df94f2</t>
        </is>
      </c>
      <c r="B924" s="72" t="n">
        <v>46318.60931712963</v>
      </c>
      <c r="C924" s="70" t="n">
        <v>46318</v>
      </c>
      <c r="D924" t="inlineStr">
        <is>
          <t>2026-10</t>
        </is>
      </c>
      <c r="E924" t="inlineStr">
        <is>
          <t>Wk of 2026-10-19</t>
        </is>
      </c>
      <c r="F924" t="inlineStr">
        <is>
          <t>Details Shared</t>
        </is>
      </c>
      <c r="G924" s="39" t="str">
        <f>IF(ISNUMBER(MATCH(F924,QualityStatuses,0)),"Quality Lead","Non-Quality Lead")</f>
        <v>Quality Lead</v>
      </c>
      <c r="H924" s="39" t="str">
        <f>IFERROR(INDEX(CampTypes,MATCH(I924,CampList,0)),"Unattributed")</f>
        <v>New</v>
      </c>
      <c r="I924" t="inlineStr">
        <is>
          <t>ABO | Natuf | Leads | Unit Franchise | India | Oct26 | V1</t>
        </is>
      </c>
      <c r="J924" t="inlineStr">
        <is>
          <t>ABO | Natuf | Leads | Unit Franchise | India | Oct26 | V1</t>
        </is>
      </c>
      <c r="K924" t="inlineStr">
        <is>
          <t>Direct (campaign tagged in CRM)</t>
        </is>
      </c>
      <c r="L924" t="inlineStr">
        <is>
          <t>Natuf | Investors | Tier1 + Growth Cities | Oct26 | V1</t>
        </is>
      </c>
      <c r="M924" t="inlineStr">
        <is>
          <t>Natuf | Investors | Tier1 + Growth Cities | Oct26 | V1</t>
        </is>
      </c>
      <c r="N924" t="inlineStr">
        <is>
          <t>Natuf | Reel | Brand Ambassador | Heard Of Owning A Cafe | V1</t>
        </is>
      </c>
      <c r="O924" t="inlineStr">
        <is>
          <t>In House Natuf</t>
        </is>
      </c>
      <c r="P924" t="inlineStr">
        <is>
          <t>Facebook</t>
        </is>
      </c>
      <c r="Q924" t="inlineStr">
        <is>
          <t>Vikas Pathak</t>
        </is>
      </c>
      <c r="R924" t="inlineStr">
        <is>
          <t>Hriday Jindal</t>
        </is>
      </c>
      <c r="S924" t="inlineStr">
        <is>
          <t>-</t>
        </is>
      </c>
      <c r="T924" t="inlineStr">
        <is>
          <t>Delhi</t>
        </is>
      </c>
      <c r="U924" t="inlineStr">
        <is>
          <t xml:space="preserve"> </t>
        </is>
      </c>
      <c r="V924" t="n">
        <v>1</v>
      </c>
      <c r="W924" t="n">
        <v>0</v>
      </c>
      <c r="X924" t="inlineStr">
        <is>
          <t>XXXXXX5175</t>
        </is>
      </c>
      <c r="Y924" s="72" t="n">
        <v>46326.52037037037</v>
      </c>
    </row>
    <row r="925">
      <c r="A925" s="39" t="inlineStr">
        <is>
          <t>6adb210cb48be78fbda98aa1</t>
        </is>
      </c>
      <c r="B925" s="72" t="n">
        <v>46318.60115740741</v>
      </c>
      <c r="C925" s="70" t="n">
        <v>46318</v>
      </c>
      <c r="D925" t="inlineStr">
        <is>
          <t>2026-10</t>
        </is>
      </c>
      <c r="E925" t="inlineStr">
        <is>
          <t>Wk of 2026-10-19</t>
        </is>
      </c>
      <c r="F925" t="inlineStr">
        <is>
          <t>Details Shared</t>
        </is>
      </c>
      <c r="G925" s="39" t="str">
        <f>IF(ISNUMBER(MATCH(F925,QualityStatuses,0)),"Quality Lead","Non-Quality Lead")</f>
        <v>Quality Lead</v>
      </c>
      <c r="H925" s="39" t="str">
        <f>IFERROR(INDEX(CampTypes,MATCH(I925,CampList,0)),"Unattributed")</f>
        <v>New</v>
      </c>
      <c r="I925" t="inlineStr">
        <is>
          <t>ABO | Natuf | Leads | Unit Franchise | India | Oct26 | V1</t>
        </is>
      </c>
      <c r="J925" t="inlineStr">
        <is>
          <t>ABO | Natuf | Leads | Unit Franchise | India | Oct26 | V1</t>
        </is>
      </c>
      <c r="K925" t="inlineStr">
        <is>
          <t>Direct (campaign tagged in CRM)</t>
        </is>
      </c>
      <c r="L925" t="inlineStr">
        <is>
          <t>Natuf | Investors | Tier1 + Growth Cities | Oct26 | V1</t>
        </is>
      </c>
      <c r="M925" t="inlineStr">
        <is>
          <t>Natuf | Investors | Tier1 + Growth Cities | Oct26 | V1</t>
        </is>
      </c>
      <c r="N925" t="inlineStr">
        <is>
          <t>Natuf | Reel | Brand Ambassador | Heard Of Owning A Cafe | V1</t>
        </is>
      </c>
      <c r="O925" t="inlineStr">
        <is>
          <t>In House Natuf</t>
        </is>
      </c>
      <c r="P925" t="inlineStr">
        <is>
          <t>Facebook</t>
        </is>
      </c>
      <c r="Q925" t="inlineStr">
        <is>
          <t>Vikas Pathak</t>
        </is>
      </c>
      <c r="R925" t="inlineStr">
        <is>
          <t xml:space="preserve">Karan </t>
        </is>
      </c>
      <c r="S925" t="inlineStr">
        <is>
          <t>-</t>
        </is>
      </c>
      <c r="T925" t="inlineStr">
        <is>
          <t>Indore</t>
        </is>
      </c>
      <c r="U925" t="inlineStr">
        <is>
          <t xml:space="preserve"> </t>
        </is>
      </c>
      <c r="V925" t="n">
        <v>1</v>
      </c>
      <c r="W925" t="n">
        <v>1</v>
      </c>
      <c r="X925" t="inlineStr">
        <is>
          <t>XXXXXX9551</t>
        </is>
      </c>
      <c r="Y925" s="72" t="n">
        <v>46326.52037037037</v>
      </c>
    </row>
    <row r="926">
      <c r="A926" s="39" t="inlineStr">
        <is>
          <t>6adb1f6529fb37d59b3e2ff7</t>
        </is>
      </c>
      <c r="B926" s="72" t="n">
        <v>46318.59626157407</v>
      </c>
      <c r="C926" s="70" t="n">
        <v>46318</v>
      </c>
      <c r="D926" t="inlineStr">
        <is>
          <t>2026-10</t>
        </is>
      </c>
      <c r="E926" t="inlineStr">
        <is>
          <t>Wk of 2026-10-19</t>
        </is>
      </c>
      <c r="F926" t="inlineStr">
        <is>
          <t>Attempt 2</t>
        </is>
      </c>
      <c r="G926" s="39" t="str">
        <f>IF(ISNUMBER(MATCH(F926,QualityStatuses,0)),"Quality Lead","Non-Quality Lead")</f>
        <v>Non-Quality Lead</v>
      </c>
      <c r="H926" s="39" t="str">
        <f>IFERROR(INDEX(CampTypes,MATCH(I926,CampList,0)),"Unattributed")</f>
        <v>New</v>
      </c>
      <c r="I926" t="inlineStr">
        <is>
          <t>ABO | Natuf | Leads | Master Franchise | India | Oct26 | V1</t>
        </is>
      </c>
      <c r="J926" t="inlineStr">
        <is>
          <t>ABO | Natuf | Leads | Master Franchise | India | Oct26 | V1</t>
        </is>
      </c>
      <c r="K926" t="inlineStr">
        <is>
          <t>Direct (campaign tagged in CRM)</t>
        </is>
      </c>
      <c r="L926" t="inlineStr">
        <is>
          <t>Natuf | Business Owners | Tier1 + Growth Cities | Oct26 | V1</t>
        </is>
      </c>
      <c r="M926" t="inlineStr">
        <is>
          <t>Natuf | Business Owners | Tier1 + Growth Cities | Oct26 | V1</t>
        </is>
      </c>
      <c r="N926" t="inlineStr">
        <is>
          <t>Natuf | Static | Explore Levantine Food | V1</t>
        </is>
      </c>
      <c r="O926" t="inlineStr">
        <is>
          <t>Natuf_MF</t>
        </is>
      </c>
      <c r="P926" t="inlineStr">
        <is>
          <t>Facebook</t>
        </is>
      </c>
      <c r="Q926" t="inlineStr">
        <is>
          <t>Tejaswini Tarigopula</t>
        </is>
      </c>
      <c r="R926" t="inlineStr">
        <is>
          <t>Prabhudatta Pattanaik</t>
        </is>
      </c>
      <c r="S926" t="inlineStr">
        <is>
          <t>-</t>
        </is>
      </c>
      <c r="T926" t="inlineStr">
        <is>
          <t>Berhampur</t>
        </is>
      </c>
      <c r="U926" t="inlineStr">
        <is>
          <t xml:space="preserve"> </t>
        </is>
      </c>
      <c r="V926" t="n">
        <v>2</v>
      </c>
      <c r="W926" t="n">
        <v>0</v>
      </c>
      <c r="X926" t="inlineStr">
        <is>
          <t>XXXXXX6046</t>
        </is>
      </c>
      <c r="Y926" s="72" t="n">
        <v>46326.52037037037</v>
      </c>
    </row>
    <row r="927">
      <c r="A927" s="39" t="inlineStr">
        <is>
          <t>6adb1eac0c38f7a92d2d0f57</t>
        </is>
      </c>
      <c r="B927" s="72" t="n">
        <v>46318.59412037037</v>
      </c>
      <c r="C927" s="70" t="n">
        <v>46318</v>
      </c>
      <c r="D927" t="inlineStr">
        <is>
          <t>2026-10</t>
        </is>
      </c>
      <c r="E927" t="inlineStr">
        <is>
          <t>Wk of 2026-10-19</t>
        </is>
      </c>
      <c r="F927" t="inlineStr">
        <is>
          <t>Attempt 2</t>
        </is>
      </c>
      <c r="G927" s="39" t="str">
        <f>IF(ISNUMBER(MATCH(F927,QualityStatuses,0)),"Quality Lead","Non-Quality Lead")</f>
        <v>Non-Quality Lead</v>
      </c>
      <c r="H927" s="39" t="str">
        <f>IFERROR(INDEX(CampTypes,MATCH(I927,CampList,0)),"Unattributed")</f>
        <v>Old</v>
      </c>
      <c r="I927" t="inlineStr">
        <is>
          <t>natuf_Kiosk_14072026_Hindi</t>
        </is>
      </c>
      <c r="J927" t="inlineStr">
        <is>
          <t>natuf_Kiosk_14072026_Hindi</t>
        </is>
      </c>
      <c r="K927" t="inlineStr">
        <is>
          <t>Direct (campaign tagged in CRM)</t>
        </is>
      </c>
      <c r="L927" t="inlineStr">
        <is>
          <t>natuf_Kiosk_09102026</t>
        </is>
      </c>
      <c r="M927" t="inlineStr">
        <is>
          <t>natuf_Kiosk_09102026</t>
        </is>
      </c>
      <c r="N927" t="inlineStr">
        <is>
          <t>natuf_Kiosk_14072026_ad set_ad1</t>
        </is>
      </c>
      <c r="O927" t="inlineStr">
        <is>
          <t>Natuf</t>
        </is>
      </c>
      <c r="P927" t="inlineStr">
        <is>
          <t>Facebook</t>
        </is>
      </c>
      <c r="Q927" t="inlineStr">
        <is>
          <t>Tejaswini Tarigopula</t>
        </is>
      </c>
      <c r="R927" t="inlineStr">
        <is>
          <t>Rauth Sanketh</t>
        </is>
      </c>
      <c r="S927" t="inlineStr">
        <is>
          <t>-</t>
        </is>
      </c>
      <c r="T927" t="inlineStr">
        <is>
          <t>Sangli</t>
        </is>
      </c>
      <c r="U927" t="inlineStr">
        <is>
          <t xml:space="preserve"> </t>
        </is>
      </c>
      <c r="V927" t="n">
        <v>2</v>
      </c>
      <c r="W927" t="n">
        <v>0</v>
      </c>
      <c r="X927" t="inlineStr">
        <is>
          <t>XXXXXX3815</t>
        </is>
      </c>
      <c r="Y927" s="72" t="n">
        <v>46326.52037037037</v>
      </c>
    </row>
    <row r="928">
      <c r="A928" s="39" t="inlineStr">
        <is>
          <t>6adb1e1e2cf0621107f26836</t>
        </is>
      </c>
      <c r="B928" s="72" t="n">
        <v>46318.59247685185</v>
      </c>
      <c r="C928" s="70" t="n">
        <v>46318</v>
      </c>
      <c r="D928" t="inlineStr">
        <is>
          <t>2026-10</t>
        </is>
      </c>
      <c r="E928" t="inlineStr">
        <is>
          <t>Wk of 2026-10-19</t>
        </is>
      </c>
      <c r="F928" t="inlineStr">
        <is>
          <t>New Lead</t>
        </is>
      </c>
      <c r="G928" s="39" t="str">
        <f>IF(ISNUMBER(MATCH(F928,QualityStatuses,0)),"Quality Lead","Non-Quality Lead")</f>
        <v>Non-Quality Lead</v>
      </c>
      <c r="H928" s="39" t="str">
        <f>IFERROR(INDEX(CampTypes,MATCH(I928,CampList,0)),"Unattributed")</f>
        <v>New</v>
      </c>
      <c r="I928" t="inlineStr">
        <is>
          <t>ABO | Natuf | Leads | Unit Franchise | India | Oct26 | V1</t>
        </is>
      </c>
      <c r="J928" t="inlineStr">
        <is>
          <t>ABO | Natuf | Leads | Unit Franchise | India | Oct26 | V1</t>
        </is>
      </c>
      <c r="K928" t="inlineStr">
        <is>
          <t>Direct (campaign tagged in CRM)</t>
        </is>
      </c>
      <c r="L928" t="inlineStr">
        <is>
          <t>Natuf | Business Owners | Tier1 + Growth Cities | Oct26 | V1</t>
        </is>
      </c>
      <c r="M928" t="inlineStr">
        <is>
          <t>Natuf | Business Owners | Tier1 + Growth Cities | Oct26 | V1</t>
        </is>
      </c>
      <c r="N928" t="inlineStr">
        <is>
          <t>Natuf | Reel | Brand Ambassador | Heard Of Owning A Cafe | V1</t>
        </is>
      </c>
      <c r="O928" t="inlineStr">
        <is>
          <t>In House Natuf</t>
        </is>
      </c>
      <c r="P928" t="inlineStr">
        <is>
          <t>Facebook</t>
        </is>
      </c>
      <c r="Q928" t="inlineStr">
        <is>
          <t>(Unassigned)</t>
        </is>
      </c>
      <c r="R928" t="inlineStr">
        <is>
          <t>Omkar Navge</t>
        </is>
      </c>
      <c r="S928" t="inlineStr">
        <is>
          <t>-</t>
        </is>
      </c>
      <c r="T928" t="inlineStr">
        <is>
          <t>City</t>
        </is>
      </c>
      <c r="U928" t="inlineStr">
        <is>
          <t xml:space="preserve"> </t>
        </is>
      </c>
      <c r="V928" t="n">
        <v>0</v>
      </c>
      <c r="W928" t="n">
        <v>0</v>
      </c>
      <c r="X928" t="inlineStr">
        <is>
          <t>XXXXXX2323</t>
        </is>
      </c>
      <c r="Y928" s="72" t="n">
        <v>46326.52037037037</v>
      </c>
    </row>
    <row r="929">
      <c r="A929" s="39" t="inlineStr">
        <is>
          <t>6adb1d63c6ff3600b775bdd9</t>
        </is>
      </c>
      <c r="B929" s="72" t="n">
        <v>46318.5903125</v>
      </c>
      <c r="C929" s="70" t="n">
        <v>46318</v>
      </c>
      <c r="D929" t="inlineStr">
        <is>
          <t>2026-10</t>
        </is>
      </c>
      <c r="E929" t="inlineStr">
        <is>
          <t>Wk of 2026-10-19</t>
        </is>
      </c>
      <c r="F929" t="inlineStr">
        <is>
          <t>Attempt 3</t>
        </is>
      </c>
      <c r="G929" s="39" t="str">
        <f>IF(ISNUMBER(MATCH(F929,QualityStatuses,0)),"Quality Lead","Non-Quality Lead")</f>
        <v>Non-Quality Lead</v>
      </c>
      <c r="H929" s="39" t="str">
        <f>IFERROR(INDEX(CampTypes,MATCH(I929,CampList,0)),"Unattributed")</f>
        <v>New</v>
      </c>
      <c r="I929" t="inlineStr">
        <is>
          <t>ABO | Natuf | Leads | Unit Franchise | India | Oct26 | V1</t>
        </is>
      </c>
      <c r="J929" t="inlineStr">
        <is>
          <t>ABO | Natuf | Leads | Unit Franchise | India | Oct26 | V1</t>
        </is>
      </c>
      <c r="K929" t="inlineStr">
        <is>
          <t>Direct (campaign tagged in CRM)</t>
        </is>
      </c>
      <c r="L929" t="inlineStr">
        <is>
          <t>Natuf | Business Owners | Tier1 + Growth Cities | Oct26 | V1</t>
        </is>
      </c>
      <c r="M929" t="inlineStr">
        <is>
          <t>Natuf | Business Owners | Tier1 + Growth Cities | Oct26 | V1</t>
        </is>
      </c>
      <c r="N929" t="inlineStr">
        <is>
          <t>Natuf | Reel | Brand Ambassador | Heard Of Owning A Cafe | V1</t>
        </is>
      </c>
      <c r="O929" t="inlineStr">
        <is>
          <t>In House Natuf</t>
        </is>
      </c>
      <c r="P929" t="inlineStr">
        <is>
          <t>Facebook</t>
        </is>
      </c>
      <c r="Q929" t="inlineStr">
        <is>
          <t>Vikas Pathak</t>
        </is>
      </c>
      <c r="R929" t="inlineStr">
        <is>
          <t>Anish kaundal</t>
        </is>
      </c>
      <c r="S929" t="inlineStr">
        <is>
          <t>-</t>
        </is>
      </c>
      <c r="T929" t="inlineStr">
        <is>
          <t>Delhi</t>
        </is>
      </c>
      <c r="U929" t="inlineStr">
        <is>
          <t xml:space="preserve"> </t>
        </is>
      </c>
      <c r="V929" t="n">
        <v>3</v>
      </c>
      <c r="W929" t="n">
        <v>0</v>
      </c>
      <c r="X929" t="inlineStr">
        <is>
          <t>XXXXXX5805</t>
        </is>
      </c>
      <c r="Y929" s="72" t="n">
        <v>46326.52037037037</v>
      </c>
    </row>
    <row r="930">
      <c r="A930" s="39" t="inlineStr">
        <is>
          <t>6adb1cddfe47ce5bc5402599</t>
        </is>
      </c>
      <c r="B930" s="72" t="n">
        <v>46318.58876157407</v>
      </c>
      <c r="C930" s="70" t="n">
        <v>46318</v>
      </c>
      <c r="D930" t="inlineStr">
        <is>
          <t>2026-10</t>
        </is>
      </c>
      <c r="E930" t="inlineStr">
        <is>
          <t>Wk of 2026-10-19</t>
        </is>
      </c>
      <c r="F930" t="inlineStr">
        <is>
          <t>New Lead</t>
        </is>
      </c>
      <c r="G930" s="39" t="str">
        <f>IF(ISNUMBER(MATCH(F930,QualityStatuses,0)),"Quality Lead","Non-Quality Lead")</f>
        <v>Non-Quality Lead</v>
      </c>
      <c r="H930" s="39" t="str">
        <f>IFERROR(INDEX(CampTypes,MATCH(I930,CampList,0)),"Unattributed")</f>
        <v>Old</v>
      </c>
      <c r="I930" t="inlineStr">
        <is>
          <t>E_Karan_Natuf_All_07072026</t>
        </is>
      </c>
      <c r="J930" t="inlineStr">
        <is>
          <t>E_Karan_Natuf_All_07072026</t>
        </is>
      </c>
      <c r="K930" t="inlineStr">
        <is>
          <t>Direct (campaign tagged in CRM)</t>
        </is>
      </c>
      <c r="L930" t="inlineStr">
        <is>
          <t>E_Karan_Natuf_Sign_07072026_Adset3</t>
        </is>
      </c>
      <c r="M930" t="inlineStr">
        <is>
          <t>E_Karan_Natuf_Sign_07072026_Adset3</t>
        </is>
      </c>
      <c r="N930" t="inlineStr">
        <is>
          <t>E_Karan_Natuf_Sign_07072026_Adset2_Ad1</t>
        </is>
      </c>
      <c r="O930" t="inlineStr">
        <is>
          <t>Natuf</t>
        </is>
      </c>
      <c r="P930" t="inlineStr">
        <is>
          <t>Facebook</t>
        </is>
      </c>
      <c r="Q930" t="inlineStr">
        <is>
          <t>(Unassigned)</t>
        </is>
      </c>
      <c r="R930" t="inlineStr">
        <is>
          <t>Omkar Navge</t>
        </is>
      </c>
      <c r="S930" t="inlineStr">
        <is>
          <t>-</t>
        </is>
      </c>
      <c r="T930" t="inlineStr">
        <is>
          <t>Berhampur</t>
        </is>
      </c>
      <c r="U930" t="inlineStr">
        <is>
          <t xml:space="preserve"> </t>
        </is>
      </c>
      <c r="V930" t="n">
        <v>0</v>
      </c>
      <c r="W930" t="n">
        <v>0</v>
      </c>
      <c r="X930" t="inlineStr">
        <is>
          <t>XXXXXX6046</t>
        </is>
      </c>
      <c r="Y930" s="72" t="n">
        <v>46326.52037037037</v>
      </c>
    </row>
    <row r="931">
      <c r="A931" s="39" t="inlineStr">
        <is>
          <t>6adb1a922cf0621107f262b6</t>
        </is>
      </c>
      <c r="B931" s="72" t="n">
        <v>46318.5819675926</v>
      </c>
      <c r="C931" s="70" t="n">
        <v>46318</v>
      </c>
      <c r="D931" t="inlineStr">
        <is>
          <t>2026-10</t>
        </is>
      </c>
      <c r="E931" t="inlineStr">
        <is>
          <t>Wk of 2026-10-19</t>
        </is>
      </c>
      <c r="F931" t="inlineStr">
        <is>
          <t>New Lead</t>
        </is>
      </c>
      <c r="G931" s="39" t="str">
        <f>IF(ISNUMBER(MATCH(F931,QualityStatuses,0)),"Quality Lead","Non-Quality Lead")</f>
        <v>Non-Quality Lead</v>
      </c>
      <c r="H931" s="39" t="str">
        <f>IFERROR(INDEX(CampTypes,MATCH(I931,CampList,0)),"Unattributed")</f>
        <v>New</v>
      </c>
      <c r="I931" t="inlineStr">
        <is>
          <t>ABO | Natuf | Leads | Unit Franchise | India | Oct26 | V1</t>
        </is>
      </c>
      <c r="J931" t="inlineStr">
        <is>
          <t>ABO | Natuf | Leads | Unit Franchise | India | Oct26 | V1</t>
        </is>
      </c>
      <c r="K931" t="inlineStr">
        <is>
          <t>Direct (campaign tagged in CRM)</t>
        </is>
      </c>
      <c r="L931" t="inlineStr">
        <is>
          <t>Natuf | Investors | Tier1 + Growth Cities | Oct26 | V1</t>
        </is>
      </c>
      <c r="M931" t="inlineStr">
        <is>
          <t>Natuf | Investors | Tier1 + Growth Cities | Oct26 | V1</t>
        </is>
      </c>
      <c r="N931" t="inlineStr">
        <is>
          <t>Natuf | Reel | Brand Ambassador | Heard Of Owning A Cafe | V1</t>
        </is>
      </c>
      <c r="O931" t="inlineStr">
        <is>
          <t>In House Natuf</t>
        </is>
      </c>
      <c r="P931" t="inlineStr">
        <is>
          <t>Facebook</t>
        </is>
      </c>
      <c r="Q931" t="inlineStr">
        <is>
          <t>(Unassigned)</t>
        </is>
      </c>
      <c r="R931" t="inlineStr">
        <is>
          <t>Omkar Navge</t>
        </is>
      </c>
      <c r="S931" t="inlineStr">
        <is>
          <t>-</t>
        </is>
      </c>
      <c r="T931" t="inlineStr">
        <is>
          <t>Aurangabad</t>
        </is>
      </c>
      <c r="U931" t="inlineStr">
        <is>
          <t xml:space="preserve"> </t>
        </is>
      </c>
      <c r="V931" t="n">
        <v>0</v>
      </c>
      <c r="W931" t="n">
        <v>0</v>
      </c>
      <c r="X931" t="inlineStr">
        <is>
          <t>XXXXXX7040</t>
        </is>
      </c>
      <c r="Y931" s="72" t="n">
        <v>46326.52037037037</v>
      </c>
    </row>
    <row r="932">
      <c r="A932" s="39" t="inlineStr">
        <is>
          <t>6adb15a9cb31fc791c817a9b</t>
        </is>
      </c>
      <c r="B932" s="72" t="n">
        <v>46318.56741898148</v>
      </c>
      <c r="C932" s="70" t="n">
        <v>46318</v>
      </c>
      <c r="D932" t="inlineStr">
        <is>
          <t>2026-10</t>
        </is>
      </c>
      <c r="E932" t="inlineStr">
        <is>
          <t>Wk of 2026-10-19</t>
        </is>
      </c>
      <c r="F932" t="inlineStr">
        <is>
          <t>New Lead</t>
        </is>
      </c>
      <c r="G932" s="39" t="str">
        <f>IF(ISNUMBER(MATCH(F932,QualityStatuses,0)),"Quality Lead","Non-Quality Lead")</f>
        <v>Non-Quality Lead</v>
      </c>
      <c r="H932" s="39" t="str">
        <f>IFERROR(INDEX(CampTypes,MATCH(I932,CampList,0)),"Unattributed")</f>
        <v>Old</v>
      </c>
      <c r="I932" t="inlineStr">
        <is>
          <t>natuf_Kiosk_14072026_Hindi</t>
        </is>
      </c>
      <c r="J932" t="inlineStr">
        <is>
          <t>natuf_Kiosk_14072026_Hindi</t>
        </is>
      </c>
      <c r="K932" t="inlineStr">
        <is>
          <t>Direct (campaign tagged in CRM)</t>
        </is>
      </c>
      <c r="L932" t="inlineStr">
        <is>
          <t>natuf_Kiosk_09102026</t>
        </is>
      </c>
      <c r="M932" t="inlineStr">
        <is>
          <t>natuf_Kiosk_09102026</t>
        </is>
      </c>
      <c r="N932" t="inlineStr">
        <is>
          <t>natuf_Kiosk_14072026_ad set_ad1</t>
        </is>
      </c>
      <c r="O932" t="inlineStr">
        <is>
          <t>Natuf</t>
        </is>
      </c>
      <c r="P932" t="inlineStr">
        <is>
          <t>Facebook</t>
        </is>
      </c>
      <c r="Q932" t="inlineStr">
        <is>
          <t>(Unassigned)</t>
        </is>
      </c>
      <c r="R932" t="inlineStr">
        <is>
          <t>Omkar Navge</t>
        </is>
      </c>
      <c r="S932" t="inlineStr">
        <is>
          <t>-</t>
        </is>
      </c>
      <c r="T932" t="inlineStr">
        <is>
          <t>Allahabad</t>
        </is>
      </c>
      <c r="U932" t="inlineStr">
        <is>
          <t xml:space="preserve"> </t>
        </is>
      </c>
      <c r="V932" t="n">
        <v>0</v>
      </c>
      <c r="W932" t="n">
        <v>0</v>
      </c>
      <c r="X932" t="inlineStr">
        <is>
          <t>XXXXXX2922</t>
        </is>
      </c>
      <c r="Y932" s="72" t="n">
        <v>46326.52037037037</v>
      </c>
    </row>
    <row r="933">
      <c r="A933" s="39" t="inlineStr">
        <is>
          <t>6adb13ef626db9b55cf5f468</t>
        </is>
      </c>
      <c r="B933" s="72" t="n">
        <v>46318.56230324074</v>
      </c>
      <c r="C933" s="70" t="n">
        <v>46318</v>
      </c>
      <c r="D933" t="inlineStr">
        <is>
          <t>2026-10</t>
        </is>
      </c>
      <c r="E933" t="inlineStr">
        <is>
          <t>Wk of 2026-10-19</t>
        </is>
      </c>
      <c r="F933" t="inlineStr">
        <is>
          <t>Connected</t>
        </is>
      </c>
      <c r="G933" s="39" t="str">
        <f>IF(ISNUMBER(MATCH(F933,QualityStatuses,0)),"Quality Lead","Non-Quality Lead")</f>
        <v>Non-Quality Lead</v>
      </c>
      <c r="H933" s="39" t="str">
        <f>IFERROR(INDEX(CampTypes,MATCH(I933,CampList,0)),"Unattributed")</f>
        <v>New</v>
      </c>
      <c r="I933" t="inlineStr">
        <is>
          <t>ABO | Natuf | Leads | Unit Franchise | India | Oct26 | V1</t>
        </is>
      </c>
      <c r="J933" t="inlineStr">
        <is>
          <t>ABO | Natuf | Leads | Unit Franchise | India | Oct26 | V1</t>
        </is>
      </c>
      <c r="K933" t="inlineStr">
        <is>
          <t>Direct (campaign tagged in CRM)</t>
        </is>
      </c>
      <c r="L933" t="inlineStr">
        <is>
          <t>Natuf | Broad | Tier1 + Growth Cities | Oct26 | V1</t>
        </is>
      </c>
      <c r="M933" t="inlineStr">
        <is>
          <t>Natuf | Broad | Tier1 + Growth Cities | Oct26 | V1</t>
        </is>
      </c>
      <c r="N933" t="inlineStr">
        <is>
          <t>Natuf | Reel | Brand Ambassador | Heard Of Owning A Cafe | V1</t>
        </is>
      </c>
      <c r="O933" t="inlineStr">
        <is>
          <t>In House Natuf</t>
        </is>
      </c>
      <c r="P933" t="inlineStr">
        <is>
          <t>Facebook</t>
        </is>
      </c>
      <c r="Q933" t="inlineStr">
        <is>
          <t>Tejaswini Tarigopula</t>
        </is>
      </c>
      <c r="R933" t="inlineStr">
        <is>
          <t>Rauth Sanketh</t>
        </is>
      </c>
      <c r="S933" t="inlineStr">
        <is>
          <t>-</t>
        </is>
      </c>
      <c r="T933" t="inlineStr">
        <is>
          <t>Kolkata</t>
        </is>
      </c>
      <c r="U933" t="inlineStr">
        <is>
          <t xml:space="preserve"> </t>
        </is>
      </c>
      <c r="V933" t="n">
        <v>4</v>
      </c>
      <c r="W933" t="n">
        <v>1</v>
      </c>
      <c r="X933" t="inlineStr">
        <is>
          <t>XXXXXX8859</t>
        </is>
      </c>
      <c r="Y933" s="72" t="n">
        <v>46326.52037037037</v>
      </c>
    </row>
    <row r="934">
      <c r="A934" s="39" t="inlineStr">
        <is>
          <t>6adb1320f5ac107f38659335</t>
        </is>
      </c>
      <c r="B934" s="72" t="n">
        <v>46318.55990740741</v>
      </c>
      <c r="C934" s="70" t="n">
        <v>46318</v>
      </c>
      <c r="D934" t="inlineStr">
        <is>
          <t>2026-10</t>
        </is>
      </c>
      <c r="E934" t="inlineStr">
        <is>
          <t>Wk of 2026-10-19</t>
        </is>
      </c>
      <c r="F934" t="inlineStr">
        <is>
          <t>New Lead</t>
        </is>
      </c>
      <c r="G934" s="39" t="str">
        <f>IF(ISNUMBER(MATCH(F934,QualityStatuses,0)),"Quality Lead","Non-Quality Lead")</f>
        <v>Non-Quality Lead</v>
      </c>
      <c r="H934" s="39" t="str">
        <f>IFERROR(INDEX(CampTypes,MATCH(I934,CampList,0)),"Unattributed")</f>
        <v>New</v>
      </c>
      <c r="I934" t="inlineStr">
        <is>
          <t>ABO | Natuf | Leads | Unit Franchise | India | Oct26 | V1</t>
        </is>
      </c>
      <c r="J934" t="inlineStr">
        <is>
          <t>ABO | Natuf | Leads | Unit Franchise | India | Oct26 | V1</t>
        </is>
      </c>
      <c r="K934" t="inlineStr">
        <is>
          <t>Direct (campaign tagged in CRM)</t>
        </is>
      </c>
      <c r="L934" t="inlineStr">
        <is>
          <t>Natuf | Broad | Tier1 + Growth Cities | Oct26 | V1</t>
        </is>
      </c>
      <c r="M934" t="inlineStr">
        <is>
          <t>Natuf | Broad | Tier1 + Growth Cities | Oct26 | V1</t>
        </is>
      </c>
      <c r="N934" t="inlineStr">
        <is>
          <t>Natuf | Reel | Brand Ambassador | Heard Of Owning A Cafe | V1</t>
        </is>
      </c>
      <c r="O934" t="inlineStr">
        <is>
          <t>In House Natuf</t>
        </is>
      </c>
      <c r="P934" t="inlineStr">
        <is>
          <t>Facebook</t>
        </is>
      </c>
      <c r="Q934" t="inlineStr">
        <is>
          <t>(Unassigned)</t>
        </is>
      </c>
      <c r="R934" t="inlineStr">
        <is>
          <t>Omkar Navge</t>
        </is>
      </c>
      <c r="S934" t="inlineStr">
        <is>
          <t>-</t>
        </is>
      </c>
      <c r="T934" t="inlineStr">
        <is>
          <t>Bengaluru</t>
        </is>
      </c>
      <c r="U934" t="inlineStr">
        <is>
          <t xml:space="preserve"> </t>
        </is>
      </c>
      <c r="V934" t="n">
        <v>0</v>
      </c>
      <c r="W934" t="n">
        <v>0</v>
      </c>
      <c r="X934" t="inlineStr">
        <is>
          <t>XXXXXX1624</t>
        </is>
      </c>
      <c r="Y934" s="72" t="n">
        <v>46326.52037037037</v>
      </c>
    </row>
    <row r="935">
      <c r="A935" s="39" t="inlineStr">
        <is>
          <t>6adb10063d9beb3b64966ab8</t>
        </is>
      </c>
      <c r="B935" s="72" t="n">
        <v>46318.5507175926</v>
      </c>
      <c r="C935" s="70" t="n">
        <v>46318</v>
      </c>
      <c r="D935" t="inlineStr">
        <is>
          <t>2026-10</t>
        </is>
      </c>
      <c r="E935" t="inlineStr">
        <is>
          <t>Wk of 2026-10-19</t>
        </is>
      </c>
      <c r="F935" t="inlineStr">
        <is>
          <t>New Lead</t>
        </is>
      </c>
      <c r="G935" s="39" t="str">
        <f>IF(ISNUMBER(MATCH(F935,QualityStatuses,0)),"Quality Lead","Non-Quality Lead")</f>
        <v>Non-Quality Lead</v>
      </c>
      <c r="H935" s="39" t="str">
        <f>IFERROR(INDEX(CampTypes,MATCH(I935,CampList,0)),"Unattributed")</f>
        <v>New</v>
      </c>
      <c r="I935" t="inlineStr">
        <is>
          <t>ABO | Natuf | Leads | Unit Franchise | India | Oct26 | V1</t>
        </is>
      </c>
      <c r="J935" t="inlineStr">
        <is>
          <t>ABO | Natuf | Leads | Unit Franchise | India | Oct26 | V1</t>
        </is>
      </c>
      <c r="K935" t="inlineStr">
        <is>
          <t>Direct (campaign tagged in CRM)</t>
        </is>
      </c>
      <c r="L935" t="inlineStr">
        <is>
          <t>Natuf | LAL 1% | India | Jul26 | V1</t>
        </is>
      </c>
      <c r="M935" t="inlineStr">
        <is>
          <t>Natuf | LAL 1% | India | Jul26 | V1</t>
        </is>
      </c>
      <c r="N935" t="inlineStr">
        <is>
          <t>Natuf | Reel | Brand Ambassador | Heard Of Owning A Cafe | V1</t>
        </is>
      </c>
      <c r="O935" t="inlineStr">
        <is>
          <t>In House Natuf</t>
        </is>
      </c>
      <c r="P935" t="inlineStr">
        <is>
          <t>Facebook</t>
        </is>
      </c>
      <c r="Q935" t="inlineStr">
        <is>
          <t>(Unassigned)</t>
        </is>
      </c>
      <c r="R935" t="inlineStr">
        <is>
          <t>Omkar Navge</t>
        </is>
      </c>
      <c r="S935" t="inlineStr">
        <is>
          <t>-</t>
        </is>
      </c>
      <c r="T935" t="inlineStr">
        <is>
          <t>Irinjalakuda</t>
        </is>
      </c>
      <c r="U935" t="inlineStr">
        <is>
          <t xml:space="preserve"> </t>
        </is>
      </c>
      <c r="V935" t="n">
        <v>0</v>
      </c>
      <c r="W935" t="n">
        <v>0</v>
      </c>
      <c r="X935" t="inlineStr">
        <is>
          <t>XXXXXX2240</t>
        </is>
      </c>
      <c r="Y935" s="72" t="n">
        <v>46326.52037037037</v>
      </c>
    </row>
    <row r="936">
      <c r="A936" s="39" t="inlineStr">
        <is>
          <t>6adb0ff58ede88a261a2f59e</t>
        </is>
      </c>
      <c r="B936" s="72" t="n">
        <v>46318.55052083333</v>
      </c>
      <c r="C936" s="70" t="n">
        <v>46318</v>
      </c>
      <c r="D936" t="inlineStr">
        <is>
          <t>2026-10</t>
        </is>
      </c>
      <c r="E936" t="inlineStr">
        <is>
          <t>Wk of 2026-10-19</t>
        </is>
      </c>
      <c r="F936" t="inlineStr">
        <is>
          <t>Connected</t>
        </is>
      </c>
      <c r="G936" s="39" t="str">
        <f>IF(ISNUMBER(MATCH(F936,QualityStatuses,0)),"Quality Lead","Non-Quality Lead")</f>
        <v>Non-Quality Lead</v>
      </c>
      <c r="H936" s="39" t="str">
        <f>IFERROR(INDEX(CampTypes,MATCH(I936,CampList,0)),"Unattributed")</f>
        <v>Old</v>
      </c>
      <c r="I936" t="inlineStr">
        <is>
          <t>natuf_Kiosk_14072026_Hindi</t>
        </is>
      </c>
      <c r="J936" t="inlineStr">
        <is>
          <t>natuf_Kiosk_14072026_Hindi</t>
        </is>
      </c>
      <c r="K936" t="inlineStr">
        <is>
          <t>Direct (campaign tagged in CRM)</t>
        </is>
      </c>
      <c r="L936" t="inlineStr">
        <is>
          <t>natuf_Kiosk_09102026</t>
        </is>
      </c>
      <c r="M936" t="inlineStr">
        <is>
          <t>natuf_Kiosk_09102026</t>
        </is>
      </c>
      <c r="N936" t="inlineStr">
        <is>
          <t>natuf_Kiosk_14072026_ad set_ad1</t>
        </is>
      </c>
      <c r="O936" t="inlineStr">
        <is>
          <t>Natuf</t>
        </is>
      </c>
      <c r="P936" t="inlineStr">
        <is>
          <t>Facebook</t>
        </is>
      </c>
      <c r="Q936" t="inlineStr">
        <is>
          <t>Tejaswini Tarigopula</t>
        </is>
      </c>
      <c r="R936" t="inlineStr">
        <is>
          <t>Sai Charan</t>
        </is>
      </c>
      <c r="S936" t="inlineStr">
        <is>
          <t>-</t>
        </is>
      </c>
      <c r="T936" t="inlineStr">
        <is>
          <t>Pathankot</t>
        </is>
      </c>
      <c r="U936" t="inlineStr">
        <is>
          <t xml:space="preserve"> </t>
        </is>
      </c>
      <c r="V936" t="n">
        <v>4</v>
      </c>
      <c r="W936" t="n">
        <v>4</v>
      </c>
      <c r="X936" t="inlineStr">
        <is>
          <t>XXXXXX7978</t>
        </is>
      </c>
      <c r="Y936" s="72" t="n">
        <v>46326.52037037037</v>
      </c>
    </row>
    <row r="937">
      <c r="A937" s="39" t="inlineStr">
        <is>
          <t>6adb0e73ef598c110992fb54</t>
        </is>
      </c>
      <c r="B937" s="72" t="n">
        <v>46318.54605324074</v>
      </c>
      <c r="C937" s="70" t="n">
        <v>46318</v>
      </c>
      <c r="D937" t="inlineStr">
        <is>
          <t>2026-10</t>
        </is>
      </c>
      <c r="E937" t="inlineStr">
        <is>
          <t>Wk of 2026-10-19</t>
        </is>
      </c>
      <c r="F937" t="inlineStr">
        <is>
          <t>New Lead</t>
        </is>
      </c>
      <c r="G937" s="39" t="str">
        <f>IF(ISNUMBER(MATCH(F937,QualityStatuses,0)),"Quality Lead","Non-Quality Lead")</f>
        <v>Non-Quality Lead</v>
      </c>
      <c r="H937" s="39" t="str">
        <f>IFERROR(INDEX(CampTypes,MATCH(I937,CampList,0)),"Unattributed")</f>
        <v>Old</v>
      </c>
      <c r="I937" t="inlineStr">
        <is>
          <t>E_Karan_Natuf_All_07072026</t>
        </is>
      </c>
      <c r="J937" t="inlineStr">
        <is>
          <t>E_Karan_Natuf_All_07072026</t>
        </is>
      </c>
      <c r="K937" t="inlineStr">
        <is>
          <t>Direct (campaign tagged in CRM)</t>
        </is>
      </c>
      <c r="L937" t="inlineStr">
        <is>
          <t>E_Karan_Natuf_Sign_07072026_Adset3</t>
        </is>
      </c>
      <c r="M937" t="inlineStr">
        <is>
          <t>E_Karan_Natuf_Sign_07072026_Adset3</t>
        </is>
      </c>
      <c r="N937" t="inlineStr">
        <is>
          <t>E_Karan_Natuf_Sign_07072026_Adset2_Ad1 – Copy</t>
        </is>
      </c>
      <c r="O937" t="inlineStr">
        <is>
          <t>Natuf</t>
        </is>
      </c>
      <c r="P937" t="inlineStr">
        <is>
          <t>Facebook</t>
        </is>
      </c>
      <c r="Q937" t="inlineStr">
        <is>
          <t>(Unassigned)</t>
        </is>
      </c>
      <c r="R937" t="inlineStr">
        <is>
          <t>Omkar Navge</t>
        </is>
      </c>
      <c r="S937" t="inlineStr">
        <is>
          <t>-</t>
        </is>
      </c>
      <c r="T937" t="inlineStr">
        <is>
          <t>Puruli</t>
        </is>
      </c>
      <c r="U937" t="inlineStr">
        <is>
          <t xml:space="preserve"> </t>
        </is>
      </c>
      <c r="V937" t="n">
        <v>0</v>
      </c>
      <c r="W937" t="n">
        <v>0</v>
      </c>
      <c r="X937" t="inlineStr">
        <is>
          <t>XXXXXX4072</t>
        </is>
      </c>
      <c r="Y937" s="72" t="n">
        <v>46326.52037037037</v>
      </c>
    </row>
    <row r="938">
      <c r="A938" s="39" t="inlineStr">
        <is>
          <t>6adb0e0465496e46ea2d06b5</t>
        </is>
      </c>
      <c r="B938" s="72" t="n">
        <v>46318.54476851852</v>
      </c>
      <c r="C938" s="70" t="n">
        <v>46318</v>
      </c>
      <c r="D938" t="inlineStr">
        <is>
          <t>2026-10</t>
        </is>
      </c>
      <c r="E938" t="inlineStr">
        <is>
          <t>Wk of 2026-10-19</t>
        </is>
      </c>
      <c r="F938" t="inlineStr">
        <is>
          <t>Connected</t>
        </is>
      </c>
      <c r="G938" s="39" t="str">
        <f>IF(ISNUMBER(MATCH(F938,QualityStatuses,0)),"Quality Lead","Non-Quality Lead")</f>
        <v>Non-Quality Lead</v>
      </c>
      <c r="H938" s="39" t="str">
        <f>IFERROR(INDEX(CampTypes,MATCH(I938,CampList,0)),"Unattributed")</f>
        <v>New</v>
      </c>
      <c r="I938" t="inlineStr">
        <is>
          <t>ABO | Natuf | Leads | Unit Franchise | India | Oct26 | V1</t>
        </is>
      </c>
      <c r="J938" t="inlineStr">
        <is>
          <t>ABO | Natuf | Leads | Unit Franchise | India | Oct26 | V1</t>
        </is>
      </c>
      <c r="K938" t="inlineStr">
        <is>
          <t>Direct (campaign tagged in CRM)</t>
        </is>
      </c>
      <c r="L938" t="inlineStr">
        <is>
          <t>Natuf | LAL 1% | India | Jul26 | V1</t>
        </is>
      </c>
      <c r="M938" t="inlineStr">
        <is>
          <t>Natuf | LAL 1% | India | Jul26 | V1</t>
        </is>
      </c>
      <c r="N938" t="inlineStr">
        <is>
          <t>Natuf | Reel | Brand Ambassador | Heard Of Owning A Cafe | V1</t>
        </is>
      </c>
      <c r="O938" t="inlineStr">
        <is>
          <t>In House Natuf</t>
        </is>
      </c>
      <c r="P938" t="inlineStr">
        <is>
          <t>Facebook</t>
        </is>
      </c>
      <c r="Q938" t="inlineStr">
        <is>
          <t>Tejaswini Tarigopula</t>
        </is>
      </c>
      <c r="R938" t="inlineStr">
        <is>
          <t>Shivani Sharma</t>
        </is>
      </c>
      <c r="S938" t="inlineStr">
        <is>
          <t>-</t>
        </is>
      </c>
      <c r="T938" t="inlineStr">
        <is>
          <t>Tirupati</t>
        </is>
      </c>
      <c r="U938" t="inlineStr">
        <is>
          <t xml:space="preserve"> </t>
        </is>
      </c>
      <c r="V938" t="n">
        <v>4</v>
      </c>
      <c r="W938" t="n">
        <v>3</v>
      </c>
      <c r="X938" t="inlineStr">
        <is>
          <t>XXXXXX3006</t>
        </is>
      </c>
      <c r="Y938" s="72" t="n">
        <v>46326.52037037037</v>
      </c>
    </row>
    <row r="939">
      <c r="A939" s="39" t="inlineStr">
        <is>
          <t>6adb0b7d9a3037fd1ab64525</t>
        </is>
      </c>
      <c r="B939" s="72" t="n">
        <v>46318.53728009259</v>
      </c>
      <c r="C939" s="70" t="n">
        <v>46318</v>
      </c>
      <c r="D939" t="inlineStr">
        <is>
          <t>2026-10</t>
        </is>
      </c>
      <c r="E939" t="inlineStr">
        <is>
          <t>Wk of 2026-10-19</t>
        </is>
      </c>
      <c r="F939" t="inlineStr">
        <is>
          <t>Meeting Conducted</t>
        </is>
      </c>
      <c r="G939" s="39" t="str">
        <f>IF(ISNUMBER(MATCH(F939,QualityStatuses,0)),"Quality Lead","Non-Quality Lead")</f>
        <v>Quality Lead</v>
      </c>
      <c r="H939" s="39" t="str">
        <f>IFERROR(INDEX(CampTypes,MATCH(I939,CampList,0)),"Unattributed")</f>
        <v>Old</v>
      </c>
      <c r="I939" t="inlineStr">
        <is>
          <t>E_Natuf_Generic_13082026</t>
        </is>
      </c>
      <c r="J939" t="inlineStr">
        <is>
          <t>E_Natuf_Generic_13082026</t>
        </is>
      </c>
      <c r="K939" t="inlineStr">
        <is>
          <t>Direct (campaign tagged in CRM)</t>
        </is>
      </c>
      <c r="L939" t="inlineStr">
        <is>
          <t>E_Natuf_Generic_13082026_Adset1</t>
        </is>
      </c>
      <c r="M939" t="inlineStr">
        <is>
          <t>E_Natuf_Generic_13082026_Adset1</t>
        </is>
      </c>
      <c r="N939" t="inlineStr">
        <is>
          <t>E_Natuf_Generic_13082026_Adset1_Ad1</t>
        </is>
      </c>
      <c r="O939" t="inlineStr">
        <is>
          <t>Natuf</t>
        </is>
      </c>
      <c r="P939" t="inlineStr">
        <is>
          <t>Facebook</t>
        </is>
      </c>
      <c r="Q939" t="inlineStr">
        <is>
          <t>Tejaswini Tarigopula</t>
        </is>
      </c>
      <c r="R939" t="inlineStr">
        <is>
          <t>Sai Charan</t>
        </is>
      </c>
      <c r="S939" t="inlineStr">
        <is>
          <t>-</t>
        </is>
      </c>
      <c r="T939" t="inlineStr">
        <is>
          <t>Delhi</t>
        </is>
      </c>
      <c r="U939" t="inlineStr">
        <is>
          <t xml:space="preserve"> </t>
        </is>
      </c>
      <c r="V939" t="n">
        <v>2</v>
      </c>
      <c r="W939" t="n">
        <v>1</v>
      </c>
      <c r="X939" t="inlineStr">
        <is>
          <t>XXXXXX7227</t>
        </is>
      </c>
      <c r="Y939" s="72" t="n">
        <v>46326.52037037037</v>
      </c>
    </row>
    <row r="940">
      <c r="A940" s="39" t="inlineStr">
        <is>
          <t>6adb0b72120e676b8aa5f5c8</t>
        </is>
      </c>
      <c r="B940" s="72" t="n">
        <v>46318.53715277778</v>
      </c>
      <c r="C940" s="70" t="n">
        <v>46318</v>
      </c>
      <c r="D940" t="inlineStr">
        <is>
          <t>2026-10</t>
        </is>
      </c>
      <c r="E940" t="inlineStr">
        <is>
          <t>Wk of 2026-10-19</t>
        </is>
      </c>
      <c r="F940" t="inlineStr">
        <is>
          <t>New Lead</t>
        </is>
      </c>
      <c r="G940" s="39" t="str">
        <f>IF(ISNUMBER(MATCH(F940,QualityStatuses,0)),"Quality Lead","Non-Quality Lead")</f>
        <v>Non-Quality Lead</v>
      </c>
      <c r="H940" s="39" t="str">
        <f>IFERROR(INDEX(CampTypes,MATCH(I940,CampList,0)),"Unattributed")</f>
        <v>New</v>
      </c>
      <c r="I940" t="inlineStr">
        <is>
          <t>ABO | Natuf | Leads | Unit Franchise | India | Oct26 | V1</t>
        </is>
      </c>
      <c r="J940" t="inlineStr">
        <is>
          <t>ABO | Natuf | Leads | Unit Franchise | India | Oct26 | V1</t>
        </is>
      </c>
      <c r="K940" t="inlineStr">
        <is>
          <t>Direct (campaign tagged in CRM)</t>
        </is>
      </c>
      <c r="L940" t="inlineStr">
        <is>
          <t>Natuf | LAL 1% | India | Jul26 | V1</t>
        </is>
      </c>
      <c r="M940" t="inlineStr">
        <is>
          <t>Natuf | LAL 1% | India | Jul26 | V1</t>
        </is>
      </c>
      <c r="N940" t="inlineStr">
        <is>
          <t>Natuf | Reel | Brand Ambassador | Heard Of Owning A Cafe | V1</t>
        </is>
      </c>
      <c r="O940" t="inlineStr">
        <is>
          <t>In House Natuf</t>
        </is>
      </c>
      <c r="P940" t="inlineStr">
        <is>
          <t>Facebook</t>
        </is>
      </c>
      <c r="Q940" t="inlineStr">
        <is>
          <t>(Unassigned)</t>
        </is>
      </c>
      <c r="R940" t="inlineStr">
        <is>
          <t>Omkar Navge</t>
        </is>
      </c>
      <c r="S940" t="inlineStr">
        <is>
          <t>-</t>
        </is>
      </c>
      <c r="T940" t="inlineStr">
        <is>
          <t>Coimbatore</t>
        </is>
      </c>
      <c r="U940" t="inlineStr">
        <is>
          <t xml:space="preserve"> </t>
        </is>
      </c>
      <c r="V940" t="n">
        <v>0</v>
      </c>
      <c r="W940" t="n">
        <v>0</v>
      </c>
      <c r="X940" t="inlineStr">
        <is>
          <t>XXXXXX8953</t>
        </is>
      </c>
      <c r="Y940" s="72" t="n">
        <v>46326.52037037037</v>
      </c>
    </row>
    <row r="941">
      <c r="A941" s="39" t="inlineStr">
        <is>
          <t>6adb0b6c06b14b78ad314ed3</t>
        </is>
      </c>
      <c r="B941" s="72" t="n">
        <v>46318.53708333334</v>
      </c>
      <c r="C941" s="70" t="n">
        <v>46318</v>
      </c>
      <c r="D941" t="inlineStr">
        <is>
          <t>2026-10</t>
        </is>
      </c>
      <c r="E941" t="inlineStr">
        <is>
          <t>Wk of 2026-10-19</t>
        </is>
      </c>
      <c r="F941" t="inlineStr">
        <is>
          <t>Attempt 3</t>
        </is>
      </c>
      <c r="G941" s="39" t="str">
        <f>IF(ISNUMBER(MATCH(F941,QualityStatuses,0)),"Quality Lead","Non-Quality Lead")</f>
        <v>Non-Quality Lead</v>
      </c>
      <c r="H941" s="39" t="str">
        <f>IFERROR(INDEX(CampTypes,MATCH(I941,CampList,0)),"Unattributed")</f>
        <v>New</v>
      </c>
      <c r="I941" t="inlineStr">
        <is>
          <t>ABO | Natuf | Leads | Unit Franchise | India | Oct26 | V1</t>
        </is>
      </c>
      <c r="J941" t="inlineStr">
        <is>
          <t>ABO | Natuf | Leads | Unit Franchise | India | Oct26 | V1</t>
        </is>
      </c>
      <c r="K941" t="inlineStr">
        <is>
          <t>Direct (campaign tagged in CRM)</t>
        </is>
      </c>
      <c r="L941" t="inlineStr">
        <is>
          <t>Natuf | Investors | Tier1 + Growth Cities | Oct26 | V1</t>
        </is>
      </c>
      <c r="M941" t="inlineStr">
        <is>
          <t>Natuf | Investors | Tier1 + Growth Cities | Oct26 | V1</t>
        </is>
      </c>
      <c r="N941" t="inlineStr">
        <is>
          <t>Natuf | Reel | Brand Ambassador | Heard Of Owning A Cafe | V1</t>
        </is>
      </c>
      <c r="O941" t="inlineStr">
        <is>
          <t>In House Natuf</t>
        </is>
      </c>
      <c r="P941" t="inlineStr">
        <is>
          <t>Facebook</t>
        </is>
      </c>
      <c r="Q941" t="inlineStr">
        <is>
          <t>Tejaswini Tarigopula</t>
        </is>
      </c>
      <c r="R941" t="inlineStr">
        <is>
          <t>Shivamani</t>
        </is>
      </c>
      <c r="S941" t="inlineStr">
        <is>
          <t>-</t>
        </is>
      </c>
      <c r="T941" t="inlineStr">
        <is>
          <t>Hyderabad</t>
        </is>
      </c>
      <c r="U941" t="inlineStr">
        <is>
          <t xml:space="preserve"> </t>
        </is>
      </c>
      <c r="V941" t="n">
        <v>3</v>
      </c>
      <c r="W941" t="n">
        <v>3</v>
      </c>
      <c r="X941" t="inlineStr">
        <is>
          <t>XXXXXX3410</t>
        </is>
      </c>
      <c r="Y941" s="72" t="n">
        <v>46326.52037037037</v>
      </c>
    </row>
    <row r="942">
      <c r="A942" s="39" t="inlineStr">
        <is>
          <t>6adb09e039ee688579228876</t>
        </is>
      </c>
      <c r="B942" s="72" t="n">
        <v>46318.5325</v>
      </c>
      <c r="C942" s="70" t="n">
        <v>46318</v>
      </c>
      <c r="D942" t="inlineStr">
        <is>
          <t>2026-10</t>
        </is>
      </c>
      <c r="E942" t="inlineStr">
        <is>
          <t>Wk of 2026-10-19</t>
        </is>
      </c>
      <c r="F942" t="inlineStr">
        <is>
          <t>New Lead</t>
        </is>
      </c>
      <c r="G942" s="39" t="str">
        <f>IF(ISNUMBER(MATCH(F942,QualityStatuses,0)),"Quality Lead","Non-Quality Lead")</f>
        <v>Non-Quality Lead</v>
      </c>
      <c r="H942" s="39" t="str">
        <f>IFERROR(INDEX(CampTypes,MATCH(I942,CampList,0)),"Unattributed")</f>
        <v>New</v>
      </c>
      <c r="I942" t="inlineStr">
        <is>
          <t>ABO | Natuf | Leads | Unit Franchise | India | Oct26 | V1</t>
        </is>
      </c>
      <c r="J942" t="inlineStr">
        <is>
          <t>ABO | Natuf | Leads | Unit Franchise | India | Oct26 | V1</t>
        </is>
      </c>
      <c r="K942" t="inlineStr">
        <is>
          <t>Direct (campaign tagged in CRM)</t>
        </is>
      </c>
      <c r="L942" t="inlineStr">
        <is>
          <t>Natuf | Business Owners | Tier1 + Growth Cities | Oct26 | V1</t>
        </is>
      </c>
      <c r="M942" t="inlineStr">
        <is>
          <t>Natuf | Business Owners | Tier1 + Growth Cities | Oct26 | V1</t>
        </is>
      </c>
      <c r="N942" t="inlineStr">
        <is>
          <t>Natuf | Reel | Brand Ambassador | Heard Of Owning A Cafe | V1</t>
        </is>
      </c>
      <c r="O942" t="inlineStr">
        <is>
          <t>In House Natuf</t>
        </is>
      </c>
      <c r="P942" t="inlineStr">
        <is>
          <t>Facebook</t>
        </is>
      </c>
      <c r="Q942" t="inlineStr">
        <is>
          <t>(Unassigned)</t>
        </is>
      </c>
      <c r="R942" t="inlineStr">
        <is>
          <t>Omkar Navge</t>
        </is>
      </c>
      <c r="S942" t="inlineStr">
        <is>
          <t>-</t>
        </is>
      </c>
      <c r="T942" t="inlineStr">
        <is>
          <t>Ghaziabad</t>
        </is>
      </c>
      <c r="U942" t="inlineStr">
        <is>
          <t xml:space="preserve"> </t>
        </is>
      </c>
      <c r="V942" t="n">
        <v>0</v>
      </c>
      <c r="W942" t="n">
        <v>0</v>
      </c>
      <c r="X942" t="inlineStr">
        <is>
          <t>XXXXXX3896</t>
        </is>
      </c>
      <c r="Y942" s="72" t="n">
        <v>46326.52037037037</v>
      </c>
    </row>
    <row r="943">
      <c r="A943" s="39" t="inlineStr">
        <is>
          <t>6adb08e006b14b78ad314b67</t>
        </is>
      </c>
      <c r="B943" s="72" t="n">
        <v>46318.52953703704</v>
      </c>
      <c r="C943" s="70" t="n">
        <v>46318</v>
      </c>
      <c r="D943" t="inlineStr">
        <is>
          <t>2026-10</t>
        </is>
      </c>
      <c r="E943" t="inlineStr">
        <is>
          <t>Wk of 2026-10-19</t>
        </is>
      </c>
      <c r="F943" t="inlineStr">
        <is>
          <t>New Lead</t>
        </is>
      </c>
      <c r="G943" s="39" t="str">
        <f>IF(ISNUMBER(MATCH(F943,QualityStatuses,0)),"Quality Lead","Non-Quality Lead")</f>
        <v>Non-Quality Lead</v>
      </c>
      <c r="H943" s="39" t="str">
        <f>IFERROR(INDEX(CampTypes,MATCH(I943,CampList,0)),"Unattributed")</f>
        <v>Old</v>
      </c>
      <c r="I943" t="inlineStr">
        <is>
          <t>E_Natuf_Generic_13082026</t>
        </is>
      </c>
      <c r="J943" t="inlineStr">
        <is>
          <t>E_Natuf_Generic_13082026</t>
        </is>
      </c>
      <c r="K943" t="inlineStr">
        <is>
          <t>Direct (campaign tagged in CRM)</t>
        </is>
      </c>
      <c r="L943" t="inlineStr">
        <is>
          <t>E_Natuf_Generic_13082026_Adset1</t>
        </is>
      </c>
      <c r="M943" t="inlineStr">
        <is>
          <t>E_Natuf_Generic_13082026_Adset1</t>
        </is>
      </c>
      <c r="N943" t="inlineStr">
        <is>
          <t>E_Natuf_Generic_13082026_Adset1_Ad1</t>
        </is>
      </c>
      <c r="O943" t="inlineStr">
        <is>
          <t>Natuf</t>
        </is>
      </c>
      <c r="P943" t="inlineStr">
        <is>
          <t>Facebook</t>
        </is>
      </c>
      <c r="Q943" t="inlineStr">
        <is>
          <t>(Unassigned)</t>
        </is>
      </c>
      <c r="R943" t="inlineStr">
        <is>
          <t>Omkar Navge</t>
        </is>
      </c>
      <c r="S943" t="inlineStr">
        <is>
          <t>-</t>
        </is>
      </c>
      <c r="T943" t="inlineStr">
        <is>
          <t>Indore</t>
        </is>
      </c>
      <c r="U943" t="inlineStr">
        <is>
          <t xml:space="preserve"> </t>
        </is>
      </c>
      <c r="V943" t="n">
        <v>0</v>
      </c>
      <c r="W943" t="n">
        <v>0</v>
      </c>
      <c r="X943" t="inlineStr">
        <is>
          <t>XXXXXX5009</t>
        </is>
      </c>
      <c r="Y943" s="72" t="n">
        <v>46326.52037037037</v>
      </c>
    </row>
    <row r="944">
      <c r="A944" s="39" t="inlineStr">
        <is>
          <t>6adb0737ba3f94dcbcd47685</t>
        </is>
      </c>
      <c r="B944" s="72" t="n">
        <v>46318.52461805556</v>
      </c>
      <c r="C944" s="70" t="n">
        <v>46318</v>
      </c>
      <c r="D944" t="inlineStr">
        <is>
          <t>2026-10</t>
        </is>
      </c>
      <c r="E944" t="inlineStr">
        <is>
          <t>Wk of 2026-10-19</t>
        </is>
      </c>
      <c r="F944" t="inlineStr">
        <is>
          <t>Connected</t>
        </is>
      </c>
      <c r="G944" s="39" t="str">
        <f>IF(ISNUMBER(MATCH(F944,QualityStatuses,0)),"Quality Lead","Non-Quality Lead")</f>
        <v>Non-Quality Lead</v>
      </c>
      <c r="H944" s="39" t="str">
        <f>IFERROR(INDEX(CampTypes,MATCH(I944,CampList,0)),"Unattributed")</f>
        <v>Old</v>
      </c>
      <c r="I944" t="inlineStr">
        <is>
          <t>E_Karan_Natuf_Kiosk_07072026</t>
        </is>
      </c>
      <c r="J944" t="inlineStr">
        <is>
          <t>E_Karan_Natuf_Kiosk_07072026</t>
        </is>
      </c>
      <c r="K944" t="inlineStr">
        <is>
          <t>Direct (campaign tagged in CRM)</t>
        </is>
      </c>
      <c r="L944" t="inlineStr">
        <is>
          <t>E_Karan_Natuf_Kiosk_15102026_Adset6</t>
        </is>
      </c>
      <c r="M944" t="inlineStr">
        <is>
          <t>E_Karan_Natuf_Kiosk_15102026_Adset6</t>
        </is>
      </c>
      <c r="N944" t="inlineStr">
        <is>
          <t>E_Hindi_Karan_Natuf_Kiosk_07072026_Adset5_ad3 – Copy 3</t>
        </is>
      </c>
      <c r="O944" t="inlineStr">
        <is>
          <t>Natuf</t>
        </is>
      </c>
      <c r="P944" t="inlineStr">
        <is>
          <t>Facebook</t>
        </is>
      </c>
      <c r="Q944" t="inlineStr">
        <is>
          <t>Tejaswini Tarigopula</t>
        </is>
      </c>
      <c r="R944" t="inlineStr">
        <is>
          <t>Rima Paul</t>
        </is>
      </c>
      <c r="S944" t="inlineStr">
        <is>
          <t>-</t>
        </is>
      </c>
      <c r="T944" t="inlineStr">
        <is>
          <t>Veraval</t>
        </is>
      </c>
      <c r="U944" t="inlineStr">
        <is>
          <t xml:space="preserve"> </t>
        </is>
      </c>
      <c r="V944" t="n">
        <v>2</v>
      </c>
      <c r="W944" t="n">
        <v>2</v>
      </c>
      <c r="X944" t="inlineStr">
        <is>
          <t>XXXXXX8515</t>
        </is>
      </c>
      <c r="Y944" s="72" t="n">
        <v>46326.52037037037</v>
      </c>
    </row>
    <row r="945">
      <c r="A945" s="39" t="inlineStr">
        <is>
          <t>6adb072c01629896104d64ff</t>
        </is>
      </c>
      <c r="B945" s="72" t="n">
        <v>46318.52449074074</v>
      </c>
      <c r="C945" s="70" t="n">
        <v>46318</v>
      </c>
      <c r="D945" t="inlineStr">
        <is>
          <t>2026-10</t>
        </is>
      </c>
      <c r="E945" t="inlineStr">
        <is>
          <t>Wk of 2026-10-19</t>
        </is>
      </c>
      <c r="F945" t="inlineStr">
        <is>
          <t>Details Shared</t>
        </is>
      </c>
      <c r="G945" s="39" t="str">
        <f>IF(ISNUMBER(MATCH(F945,QualityStatuses,0)),"Quality Lead","Non-Quality Lead")</f>
        <v>Quality Lead</v>
      </c>
      <c r="H945" s="39" t="str">
        <f>IFERROR(INDEX(CampTypes,MATCH(I945,CampList,0)),"Unattributed")</f>
        <v>New</v>
      </c>
      <c r="I945" t="inlineStr">
        <is>
          <t>ABO | Natuf | Leads | Unit Franchise | India | Oct26 | V1</t>
        </is>
      </c>
      <c r="J945" t="inlineStr">
        <is>
          <t>ABO | Natuf | Leads | Unit Franchise | India | Oct26 | V1</t>
        </is>
      </c>
      <c r="K945" t="inlineStr">
        <is>
          <t>Direct (campaign tagged in CRM)</t>
        </is>
      </c>
      <c r="L945" t="inlineStr">
        <is>
          <t>Natuf | Business Owners | Tier1 + Growth Cities | Oct26 | V1</t>
        </is>
      </c>
      <c r="M945" t="inlineStr">
        <is>
          <t>Natuf | Business Owners | Tier1 + Growth Cities | Oct26 | V1</t>
        </is>
      </c>
      <c r="N945" t="inlineStr">
        <is>
          <t>Natuf | Reel | Brand Ambassador | Heard Of Owning A Cafe | V1</t>
        </is>
      </c>
      <c r="O945" t="inlineStr">
        <is>
          <t>In House Natuf</t>
        </is>
      </c>
      <c r="P945" t="inlineStr">
        <is>
          <t>Facebook</t>
        </is>
      </c>
      <c r="Q945" t="inlineStr">
        <is>
          <t>Vikas Pathak</t>
        </is>
      </c>
      <c r="R945" t="inlineStr">
        <is>
          <t>Hriday Jindal</t>
        </is>
      </c>
      <c r="S945" t="inlineStr">
        <is>
          <t>-</t>
        </is>
      </c>
      <c r="T945" t="inlineStr">
        <is>
          <t>Dhanbad</t>
        </is>
      </c>
      <c r="U945" t="inlineStr">
        <is>
          <t xml:space="preserve"> </t>
        </is>
      </c>
      <c r="V945" t="n">
        <v>1</v>
      </c>
      <c r="W945" t="n">
        <v>0</v>
      </c>
      <c r="X945" t="inlineStr">
        <is>
          <t>XXXXXX3745</t>
        </is>
      </c>
      <c r="Y945" s="72" t="n">
        <v>46326.52037037037</v>
      </c>
    </row>
    <row r="946">
      <c r="A946" s="39" t="inlineStr">
        <is>
          <t>6adb046350d1a0f6417d8f19</t>
        </is>
      </c>
      <c r="B946" s="72" t="n">
        <v>46318.51623842592</v>
      </c>
      <c r="C946" s="70" t="n">
        <v>46318</v>
      </c>
      <c r="D946" t="inlineStr">
        <is>
          <t>2026-10</t>
        </is>
      </c>
      <c r="E946" t="inlineStr">
        <is>
          <t>Wk of 2026-10-19</t>
        </is>
      </c>
      <c r="F946" t="inlineStr">
        <is>
          <t>New Lead</t>
        </is>
      </c>
      <c r="G946" s="39" t="str">
        <f>IF(ISNUMBER(MATCH(F946,QualityStatuses,0)),"Quality Lead","Non-Quality Lead")</f>
        <v>Non-Quality Lead</v>
      </c>
      <c r="H946" s="39" t="str">
        <f>IFERROR(INDEX(CampTypes,MATCH(I946,CampList,0)),"Unattributed")</f>
        <v>New</v>
      </c>
      <c r="I946" t="inlineStr">
        <is>
          <t>ABO | Natuf | Leads | Unit Franchise | India | Oct26 | V1</t>
        </is>
      </c>
      <c r="J946" t="inlineStr">
        <is>
          <t>ABO | Natuf | Leads | Unit Franchise | India | Oct26 | V1</t>
        </is>
      </c>
      <c r="K946" t="inlineStr">
        <is>
          <t>Direct (campaign tagged in CRM)</t>
        </is>
      </c>
      <c r="L946" t="inlineStr">
        <is>
          <t>Natuf | Investors | Tier1 + Growth Cities | Oct26 | V1</t>
        </is>
      </c>
      <c r="M946" t="inlineStr">
        <is>
          <t>Natuf | Investors | Tier1 + Growth Cities | Oct26 | V1</t>
        </is>
      </c>
      <c r="N946" t="inlineStr">
        <is>
          <t>Natuf | Reel | Brand Ambassador | Heard Of Owning A Cafe | V1</t>
        </is>
      </c>
      <c r="O946" t="inlineStr">
        <is>
          <t>In House Natuf</t>
        </is>
      </c>
      <c r="P946" t="inlineStr">
        <is>
          <t>Facebook</t>
        </is>
      </c>
      <c r="Q946" t="inlineStr">
        <is>
          <t>(Unassigned)</t>
        </is>
      </c>
      <c r="R946" t="inlineStr">
        <is>
          <t>Omkar Navge</t>
        </is>
      </c>
      <c r="S946" t="inlineStr">
        <is>
          <t>-</t>
        </is>
      </c>
      <c r="T946" t="inlineStr">
        <is>
          <t>Bhubaneswar</t>
        </is>
      </c>
      <c r="U946" t="inlineStr">
        <is>
          <t xml:space="preserve"> </t>
        </is>
      </c>
      <c r="V946" t="n">
        <v>0</v>
      </c>
      <c r="W946" t="n">
        <v>0</v>
      </c>
      <c r="X946" t="inlineStr">
        <is>
          <t>XXXXXX0785</t>
        </is>
      </c>
      <c r="Y946" s="72" t="n">
        <v>46326.52037037037</v>
      </c>
    </row>
    <row r="947">
      <c r="A947" s="39" t="inlineStr">
        <is>
          <t>6adaffa692e8f002e10f2828</t>
        </is>
      </c>
      <c r="B947" s="72" t="n">
        <v>46318.50219907407</v>
      </c>
      <c r="C947" s="70" t="n">
        <v>46318</v>
      </c>
      <c r="D947" t="inlineStr">
        <is>
          <t>2026-10</t>
        </is>
      </c>
      <c r="E947" t="inlineStr">
        <is>
          <t>Wk of 2026-10-19</t>
        </is>
      </c>
      <c r="F947" t="inlineStr">
        <is>
          <t>Lost</t>
        </is>
      </c>
      <c r="G947" s="39" t="str">
        <f>IF(ISNUMBER(MATCH(F947,QualityStatuses,0)),"Quality Lead","Non-Quality Lead")</f>
        <v>Non-Quality Lead</v>
      </c>
      <c r="H947" s="39" t="str">
        <f>IFERROR(INDEX(CampTypes,MATCH(I947,CampList,0)),"Unattributed")</f>
        <v>New</v>
      </c>
      <c r="I947" t="inlineStr">
        <is>
          <t>ABO | Natuf | Leads | Unit Franchise | India | Oct26 | V1</t>
        </is>
      </c>
      <c r="J947" t="inlineStr">
        <is>
          <t>ABO | Natuf | Leads | Unit Franchise | India | Oct26 | V1</t>
        </is>
      </c>
      <c r="K947" t="inlineStr">
        <is>
          <t>Direct (campaign tagged in CRM)</t>
        </is>
      </c>
      <c r="L947" t="inlineStr">
        <is>
          <t>Natuf | Broad | Tier1 + Growth Cities | Oct26 | V1</t>
        </is>
      </c>
      <c r="M947" t="inlineStr">
        <is>
          <t>Natuf | Broad | Tier1 + Growth Cities | Oct26 | V1</t>
        </is>
      </c>
      <c r="N947" t="inlineStr">
        <is>
          <t>Natuf | Reel | Brand Ambassador | Heard Of Owning A Cafe | V1</t>
        </is>
      </c>
      <c r="O947" t="inlineStr">
        <is>
          <t>In House Natuf</t>
        </is>
      </c>
      <c r="P947" t="inlineStr">
        <is>
          <t>Facebook</t>
        </is>
      </c>
      <c r="Q947" t="inlineStr">
        <is>
          <t>Vikas Pathak</t>
        </is>
      </c>
      <c r="R947" t="inlineStr">
        <is>
          <t xml:space="preserve">Karan </t>
        </is>
      </c>
      <c r="S947" t="inlineStr">
        <is>
          <t>Not Interested</t>
        </is>
      </c>
      <c r="T947" t="inlineStr">
        <is>
          <t>Pune</t>
        </is>
      </c>
      <c r="U947" t="inlineStr">
        <is>
          <t xml:space="preserve"> </t>
        </is>
      </c>
      <c r="V947" t="n">
        <v>2</v>
      </c>
      <c r="W947" t="n">
        <v>2</v>
      </c>
      <c r="X947" t="inlineStr">
        <is>
          <t>XXXXXX0413</t>
        </is>
      </c>
      <c r="Y947" s="72" t="n">
        <v>46326.52037037037</v>
      </c>
    </row>
    <row r="948">
      <c r="A948" s="39" t="inlineStr">
        <is>
          <t>6adafc17b35c50e1b628591c</t>
        </is>
      </c>
      <c r="B948" s="72" t="n">
        <v>46318.49165509259</v>
      </c>
      <c r="C948" s="70" t="n">
        <v>46318</v>
      </c>
      <c r="D948" t="inlineStr">
        <is>
          <t>2026-10</t>
        </is>
      </c>
      <c r="E948" t="inlineStr">
        <is>
          <t>Wk of 2026-10-19</t>
        </is>
      </c>
      <c r="F948" t="inlineStr">
        <is>
          <t>Details Shared</t>
        </is>
      </c>
      <c r="G948" s="39" t="str">
        <f>IF(ISNUMBER(MATCH(F948,QualityStatuses,0)),"Quality Lead","Non-Quality Lead")</f>
        <v>Quality Lead</v>
      </c>
      <c r="H948" s="39" t="str">
        <f>IFERROR(INDEX(CampTypes,MATCH(I948,CampList,0)),"Unattributed")</f>
        <v>New</v>
      </c>
      <c r="I948" t="inlineStr">
        <is>
          <t>ABO | Natuf | Leads | Unit Franchise | India | Oct26 | V1</t>
        </is>
      </c>
      <c r="J948" t="inlineStr">
        <is>
          <t>ABO | Natuf | Leads | Unit Franchise | India | Oct26 | V1</t>
        </is>
      </c>
      <c r="K948" t="inlineStr">
        <is>
          <t>Direct (campaign tagged in CRM)</t>
        </is>
      </c>
      <c r="L948" t="inlineStr">
        <is>
          <t>Natuf | LAL 1% | India | Jul26 | V1</t>
        </is>
      </c>
      <c r="M948" t="inlineStr">
        <is>
          <t>Natuf | LAL 1% | India | Jul26 | V1</t>
        </is>
      </c>
      <c r="N948" t="inlineStr">
        <is>
          <t>Natuf | Reel | Brand Ambassador | Heard Of Owning A Cafe | V1</t>
        </is>
      </c>
      <c r="O948" t="inlineStr">
        <is>
          <t>In House Natuf</t>
        </is>
      </c>
      <c r="P948" t="inlineStr">
        <is>
          <t>Facebook</t>
        </is>
      </c>
      <c r="Q948" t="inlineStr">
        <is>
          <t>Vikas Pathak</t>
        </is>
      </c>
      <c r="R948" t="inlineStr">
        <is>
          <t>Anish kaundal</t>
        </is>
      </c>
      <c r="S948" t="inlineStr">
        <is>
          <t>-</t>
        </is>
      </c>
      <c r="T948" t="inlineStr">
        <is>
          <t>Raniganj</t>
        </is>
      </c>
      <c r="U948" t="inlineStr">
        <is>
          <t xml:space="preserve"> </t>
        </is>
      </c>
      <c r="V948" t="n">
        <v>3</v>
      </c>
      <c r="W948" t="n">
        <v>3</v>
      </c>
      <c r="X948" t="inlineStr">
        <is>
          <t>XXXXXX3313</t>
        </is>
      </c>
      <c r="Y948" s="72" t="n">
        <v>46326.52037037037</v>
      </c>
    </row>
    <row r="949">
      <c r="A949" s="39" t="inlineStr">
        <is>
          <t>6adaf9e0b35c50e1b62854a5</t>
        </is>
      </c>
      <c r="B949" s="72" t="n">
        <v>46318.48509259259</v>
      </c>
      <c r="C949" s="70" t="n">
        <v>46318</v>
      </c>
      <c r="D949" t="inlineStr">
        <is>
          <t>2026-10</t>
        </is>
      </c>
      <c r="E949" t="inlineStr">
        <is>
          <t>Wk of 2026-10-19</t>
        </is>
      </c>
      <c r="F949" t="inlineStr">
        <is>
          <t>New Lead</t>
        </is>
      </c>
      <c r="G949" s="39" t="str">
        <f>IF(ISNUMBER(MATCH(F949,QualityStatuses,0)),"Quality Lead","Non-Quality Lead")</f>
        <v>Non-Quality Lead</v>
      </c>
      <c r="H949" s="39" t="str">
        <f>IFERROR(INDEX(CampTypes,MATCH(I949,CampList,0)),"Unattributed")</f>
        <v>Old</v>
      </c>
      <c r="I949" t="inlineStr">
        <is>
          <t>E_Suresh_Natuf_Kiosk_07072026</t>
        </is>
      </c>
      <c r="J949" t="inlineStr">
        <is>
          <t>E_Suresh_Natuf_Kiosk_07072026</t>
        </is>
      </c>
      <c r="K949" t="inlineStr">
        <is>
          <t>Direct (campaign tagged in CRM)</t>
        </is>
      </c>
      <c r="L949" t="inlineStr">
        <is>
          <t>E_Suresh_Natuf_Kiosk_07072026_Adset5</t>
        </is>
      </c>
      <c r="M949" t="inlineStr">
        <is>
          <t>E_Suresh_Natuf_Kiosk_07072026_Adset5</t>
        </is>
      </c>
      <c r="N949" t="inlineStr">
        <is>
          <t>E_Hindi_Suresh_Natuf_Kiosk_07072026_Adset5_ad3 – Copy 2</t>
        </is>
      </c>
      <c r="O949" t="inlineStr">
        <is>
          <t>Natuf</t>
        </is>
      </c>
      <c r="P949" t="inlineStr">
        <is>
          <t>Facebook</t>
        </is>
      </c>
      <c r="Q949" t="inlineStr">
        <is>
          <t>(Unassigned)</t>
        </is>
      </c>
      <c r="R949" t="inlineStr">
        <is>
          <t>Omkar Navge</t>
        </is>
      </c>
      <c r="S949" t="inlineStr">
        <is>
          <t>-</t>
        </is>
      </c>
      <c r="T949" t="inlineStr">
        <is>
          <t>Ahmedabad</t>
        </is>
      </c>
      <c r="U949" t="inlineStr">
        <is>
          <t xml:space="preserve"> </t>
        </is>
      </c>
      <c r="V949" t="n">
        <v>0</v>
      </c>
      <c r="W949" t="n">
        <v>0</v>
      </c>
      <c r="X949" t="inlineStr">
        <is>
          <t>XXXXXX9337</t>
        </is>
      </c>
      <c r="Y949" s="72" t="n">
        <v>46326.52037037037</v>
      </c>
    </row>
    <row r="950">
      <c r="A950" s="39" t="inlineStr">
        <is>
          <t>6adaf8c9d6d7890ddef9a95f</t>
        </is>
      </c>
      <c r="B950" s="72" t="n">
        <v>46318.48186342593</v>
      </c>
      <c r="C950" s="70" t="n">
        <v>46318</v>
      </c>
      <c r="D950" t="inlineStr">
        <is>
          <t>2026-10</t>
        </is>
      </c>
      <c r="E950" t="inlineStr">
        <is>
          <t>Wk of 2026-10-19</t>
        </is>
      </c>
      <c r="F950" t="inlineStr">
        <is>
          <t>New Lead</t>
        </is>
      </c>
      <c r="G950" s="39" t="str">
        <f>IF(ISNUMBER(MATCH(F950,QualityStatuses,0)),"Quality Lead","Non-Quality Lead")</f>
        <v>Non-Quality Lead</v>
      </c>
      <c r="H950" s="39" t="str">
        <f>IFERROR(INDEX(CampTypes,MATCH(I950,CampList,0)),"Unattributed")</f>
        <v>New</v>
      </c>
      <c r="I950" t="inlineStr">
        <is>
          <t>ABO | Natuf | Leads | Unit Franchise | India | Oct26 | V1</t>
        </is>
      </c>
      <c r="J950" t="inlineStr">
        <is>
          <t>ABO | Natuf | Leads | Unit Franchise | India | Oct26 | V1</t>
        </is>
      </c>
      <c r="K950" t="inlineStr">
        <is>
          <t>Direct (campaign tagged in CRM)</t>
        </is>
      </c>
      <c r="L950" t="inlineStr">
        <is>
          <t>Natuf | LAL 1% | India | Jul26 | V1</t>
        </is>
      </c>
      <c r="M950" t="inlineStr">
        <is>
          <t>Natuf | LAL 1% | India | Jul26 | V1</t>
        </is>
      </c>
      <c r="N950" t="inlineStr">
        <is>
          <t>Natuf | Reel | Brand Ambassador | Heard Of Owning A Cafe | V1</t>
        </is>
      </c>
      <c r="O950" t="inlineStr">
        <is>
          <t>In House Natuf</t>
        </is>
      </c>
      <c r="P950" t="inlineStr">
        <is>
          <t>Facebook</t>
        </is>
      </c>
      <c r="Q950" t="inlineStr">
        <is>
          <t>(Unassigned)</t>
        </is>
      </c>
      <c r="R950" t="inlineStr">
        <is>
          <t>Omkar Navge</t>
        </is>
      </c>
      <c r="S950" t="inlineStr">
        <is>
          <t>-</t>
        </is>
      </c>
      <c r="T950" t="inlineStr">
        <is>
          <t>Lucknow</t>
        </is>
      </c>
      <c r="U950" t="inlineStr">
        <is>
          <t xml:space="preserve"> </t>
        </is>
      </c>
      <c r="V950" t="n">
        <v>0</v>
      </c>
      <c r="W950" t="n">
        <v>0</v>
      </c>
      <c r="X950" t="inlineStr">
        <is>
          <t>XXXXXX3096</t>
        </is>
      </c>
      <c r="Y950" s="72" t="n">
        <v>46326.52037037037</v>
      </c>
    </row>
    <row r="951">
      <c r="A951" s="39" t="inlineStr">
        <is>
          <t>6adaeeb79b5b4feb63953a13</t>
        </is>
      </c>
      <c r="B951" s="72" t="n">
        <v>46318.45202546296</v>
      </c>
      <c r="C951" s="70" t="n">
        <v>46318</v>
      </c>
      <c r="D951" t="inlineStr">
        <is>
          <t>2026-10</t>
        </is>
      </c>
      <c r="E951" t="inlineStr">
        <is>
          <t>Wk of 2026-10-19</t>
        </is>
      </c>
      <c r="F951" t="inlineStr">
        <is>
          <t>New Lead</t>
        </is>
      </c>
      <c r="G951" s="39" t="str">
        <f>IF(ISNUMBER(MATCH(F951,QualityStatuses,0)),"Quality Lead","Non-Quality Lead")</f>
        <v>Non-Quality Lead</v>
      </c>
      <c r="H951" s="39" t="str">
        <f>IFERROR(INDEX(CampTypes,MATCH(I951,CampList,0)),"Unattributed")</f>
        <v>Old</v>
      </c>
      <c r="I951" t="inlineStr">
        <is>
          <t>E_Suresh_Natuf_Kiosk_07072026</t>
        </is>
      </c>
      <c r="J951" t="inlineStr">
        <is>
          <t>E_Suresh_Natuf_Kiosk_07072026</t>
        </is>
      </c>
      <c r="K951" t="inlineStr">
        <is>
          <t>Direct (campaign tagged in CRM)</t>
        </is>
      </c>
      <c r="L951" t="inlineStr">
        <is>
          <t>E_Suresh_Natuf_Kiosk_07072026_Adset5</t>
        </is>
      </c>
      <c r="M951" t="inlineStr">
        <is>
          <t>E_Suresh_Natuf_Kiosk_07072026_Adset5</t>
        </is>
      </c>
      <c r="N951" t="inlineStr">
        <is>
          <t>E_Hindi_Suresh_Natuf_Kiosk_07072026_Adset5_ad3 – Copy 2</t>
        </is>
      </c>
      <c r="O951" t="inlineStr">
        <is>
          <t>Natuf</t>
        </is>
      </c>
      <c r="P951" t="inlineStr">
        <is>
          <t>Facebook</t>
        </is>
      </c>
      <c r="Q951" t="inlineStr">
        <is>
          <t>(Unassigned)</t>
        </is>
      </c>
      <c r="R951" t="inlineStr">
        <is>
          <t>Omkar Navge</t>
        </is>
      </c>
      <c r="S951" t="inlineStr">
        <is>
          <t>-</t>
        </is>
      </c>
      <c r="T951" t="inlineStr">
        <is>
          <t>Solapur</t>
        </is>
      </c>
      <c r="U951" t="inlineStr">
        <is>
          <t xml:space="preserve"> </t>
        </is>
      </c>
      <c r="V951" t="n">
        <v>0</v>
      </c>
      <c r="W951" t="n">
        <v>0</v>
      </c>
      <c r="X951" t="inlineStr">
        <is>
          <t>XXXXXX4728</t>
        </is>
      </c>
      <c r="Y951" s="72" t="n">
        <v>46326.52037037037</v>
      </c>
    </row>
    <row r="952">
      <c r="A952" s="39" t="inlineStr">
        <is>
          <t>6adaed7d201fa958dded0b58</t>
        </is>
      </c>
      <c r="B952" s="72" t="n">
        <v>46318.4483912037</v>
      </c>
      <c r="C952" s="70" t="n">
        <v>46318</v>
      </c>
      <c r="D952" t="inlineStr">
        <is>
          <t>2026-10</t>
        </is>
      </c>
      <c r="E952" t="inlineStr">
        <is>
          <t>Wk of 2026-10-19</t>
        </is>
      </c>
      <c r="F952" t="inlineStr">
        <is>
          <t>Lost</t>
        </is>
      </c>
      <c r="G952" s="39" t="str">
        <f>IF(ISNUMBER(MATCH(F952,QualityStatuses,0)),"Quality Lead","Non-Quality Lead")</f>
        <v>Non-Quality Lead</v>
      </c>
      <c r="H952" s="39" t="str">
        <f>IFERROR(INDEX(CampTypes,MATCH(I952,CampList,0)),"Unattributed")</f>
        <v>Old</v>
      </c>
      <c r="I952" t="inlineStr">
        <is>
          <t>E_Natuf_Generic_13082026</t>
        </is>
      </c>
      <c r="J952" t="inlineStr">
        <is>
          <t>E_Natuf_Generic_13082026</t>
        </is>
      </c>
      <c r="K952" t="inlineStr">
        <is>
          <t>Direct (campaign tagged in CRM)</t>
        </is>
      </c>
      <c r="L952" t="inlineStr">
        <is>
          <t>E_Natuf_Generic_13082026_Adset1</t>
        </is>
      </c>
      <c r="M952" t="inlineStr">
        <is>
          <t>E_Natuf_Generic_13082026_Adset1</t>
        </is>
      </c>
      <c r="N952" t="inlineStr">
        <is>
          <t>E_Natuf_Generic_13082026_Adset1_Ad1</t>
        </is>
      </c>
      <c r="O952" t="inlineStr">
        <is>
          <t>Natuf</t>
        </is>
      </c>
      <c r="P952" t="inlineStr">
        <is>
          <t>Facebook</t>
        </is>
      </c>
      <c r="Q952" t="inlineStr">
        <is>
          <t>Deepak Rai</t>
        </is>
      </c>
      <c r="R952" t="inlineStr">
        <is>
          <t>Tejaswini Tarigopula</t>
        </is>
      </c>
      <c r="S952" t="inlineStr">
        <is>
          <t>Outside Territory</t>
        </is>
      </c>
      <c r="T952" t="inlineStr">
        <is>
          <t>Bangalore</t>
        </is>
      </c>
      <c r="U952" t="inlineStr">
        <is>
          <t xml:space="preserve"> </t>
        </is>
      </c>
      <c r="V952" t="n">
        <v>1</v>
      </c>
      <c r="W952" t="n">
        <v>1</v>
      </c>
      <c r="X952" t="inlineStr">
        <is>
          <t>XXXXXX5206</t>
        </is>
      </c>
      <c r="Y952" s="72" t="n">
        <v>46326.52037037037</v>
      </c>
    </row>
    <row r="953">
      <c r="A953" s="39" t="inlineStr">
        <is>
          <t>6adaeca0b4bc2a62db5f0ada</t>
        </is>
      </c>
      <c r="B953" s="72" t="n">
        <v>46318.44583333333</v>
      </c>
      <c r="C953" s="70" t="n">
        <v>46318</v>
      </c>
      <c r="D953" t="inlineStr">
        <is>
          <t>2026-10</t>
        </is>
      </c>
      <c r="E953" t="inlineStr">
        <is>
          <t>Wk of 2026-10-19</t>
        </is>
      </c>
      <c r="F953" t="inlineStr">
        <is>
          <t>Attempt 2</t>
        </is>
      </c>
      <c r="G953" s="39" t="str">
        <f>IF(ISNUMBER(MATCH(F953,QualityStatuses,0)),"Quality Lead","Non-Quality Lead")</f>
        <v>Non-Quality Lead</v>
      </c>
      <c r="H953" s="39" t="str">
        <f>IFERROR(INDEX(CampTypes,MATCH(I953,CampList,0)),"Unattributed")</f>
        <v>New</v>
      </c>
      <c r="I953" t="inlineStr">
        <is>
          <t>ABO | Natuf | Leads | Unit Franchise | India | Oct26 | V1</t>
        </is>
      </c>
      <c r="J953" t="inlineStr">
        <is>
          <t>ABO | Natuf | Leads | Unit Franchise | India | Oct26 | V1</t>
        </is>
      </c>
      <c r="K953" t="inlineStr">
        <is>
          <t>Direct (campaign tagged in CRM)</t>
        </is>
      </c>
      <c r="L953" t="inlineStr">
        <is>
          <t>Natuf | Business Owners | Tier1 + Growth Cities | Oct26 | V1</t>
        </is>
      </c>
      <c r="M953" t="inlineStr">
        <is>
          <t>Natuf | Business Owners | Tier1 + Growth Cities | Oct26 | V1</t>
        </is>
      </c>
      <c r="N953" t="inlineStr">
        <is>
          <t>Natuf | Reel | Brand Ambassador | Heard Of Owning A Cafe | V1</t>
        </is>
      </c>
      <c r="O953" t="inlineStr">
        <is>
          <t>In House Natuf</t>
        </is>
      </c>
      <c r="P953" t="inlineStr">
        <is>
          <t>Facebook</t>
        </is>
      </c>
      <c r="Q953" t="inlineStr">
        <is>
          <t>Deepak Rai</t>
        </is>
      </c>
      <c r="R953" t="inlineStr">
        <is>
          <t>Tejaswini Tarigopula</t>
        </is>
      </c>
      <c r="S953" t="inlineStr">
        <is>
          <t>-</t>
        </is>
      </c>
      <c r="T953" t="inlineStr">
        <is>
          <t>Vijayawada</t>
        </is>
      </c>
      <c r="U953" t="inlineStr">
        <is>
          <t xml:space="preserve"> </t>
        </is>
      </c>
      <c r="V953" t="n">
        <v>2</v>
      </c>
      <c r="W953" t="n">
        <v>1</v>
      </c>
      <c r="X953" t="inlineStr">
        <is>
          <t>XXXXXX3859</t>
        </is>
      </c>
      <c r="Y953" s="72" t="n">
        <v>46326.52037037037</v>
      </c>
    </row>
    <row r="954">
      <c r="A954" s="39" t="inlineStr">
        <is>
          <t>6adaea58637a2f097aa38a26</t>
        </is>
      </c>
      <c r="B954" s="72" t="n">
        <v>46318.43907407407</v>
      </c>
      <c r="C954" s="70" t="n">
        <v>46318</v>
      </c>
      <c r="D954" t="inlineStr">
        <is>
          <t>2026-10</t>
        </is>
      </c>
      <c r="E954" t="inlineStr">
        <is>
          <t>Wk of 2026-10-19</t>
        </is>
      </c>
      <c r="F954" t="inlineStr">
        <is>
          <t>Lost</t>
        </is>
      </c>
      <c r="G954" s="39" t="str">
        <f>IF(ISNUMBER(MATCH(F954,QualityStatuses,0)),"Quality Lead","Non-Quality Lead")</f>
        <v>Non-Quality Lead</v>
      </c>
      <c r="H954" s="39" t="str">
        <f>IFERROR(INDEX(CampTypes,MATCH(I954,CampList,0)),"Unattributed")</f>
        <v>New</v>
      </c>
      <c r="I954" t="inlineStr">
        <is>
          <t>ABO | Natuf | Leads | Master Franchise | India | Oct26 | V1</t>
        </is>
      </c>
      <c r="J954" t="inlineStr">
        <is>
          <t>ABO | Natuf | Leads | Master Franchise | India | Oct26 | V1</t>
        </is>
      </c>
      <c r="K954" t="inlineStr">
        <is>
          <t>Direct (campaign tagged in CRM)</t>
        </is>
      </c>
      <c r="L954" t="inlineStr">
        <is>
          <t>Natuf | Business Owners | Tier1 + Growth Cities | Oct26 | V1</t>
        </is>
      </c>
      <c r="M954" t="inlineStr">
        <is>
          <t>Natuf | Business Owners | Tier1 + Growth Cities | Oct26 | V1</t>
        </is>
      </c>
      <c r="N954" t="inlineStr">
        <is>
          <t>Natuf | Static | Become A Levantine Food | V1</t>
        </is>
      </c>
      <c r="O954" t="inlineStr">
        <is>
          <t>Natuf_MF</t>
        </is>
      </c>
      <c r="P954" t="inlineStr">
        <is>
          <t>Facebook</t>
        </is>
      </c>
      <c r="Q954" t="inlineStr">
        <is>
          <t>Tejaswini Tarigopula</t>
        </is>
      </c>
      <c r="R954" t="inlineStr">
        <is>
          <t>Prabhudatta Pattanaik</t>
        </is>
      </c>
      <c r="S954" t="inlineStr">
        <is>
          <t>Invalid Data</t>
        </is>
      </c>
      <c r="T954" t="inlineStr">
        <is>
          <t>Rajkot</t>
        </is>
      </c>
      <c r="U954" t="inlineStr">
        <is>
          <t xml:space="preserve"> </t>
        </is>
      </c>
      <c r="V954" t="n">
        <v>1</v>
      </c>
      <c r="W954" t="n">
        <v>0</v>
      </c>
      <c r="X954" t="inlineStr">
        <is>
          <t>XXXXXX3210</t>
        </is>
      </c>
      <c r="Y954" s="72" t="n">
        <v>46318.71832175926</v>
      </c>
    </row>
    <row r="955">
      <c r="A955" s="39" t="inlineStr">
        <is>
          <t>6adae892d2c3e567ef5f5728</t>
        </is>
      </c>
      <c r="B955" s="72" t="n">
        <v>46318.43381944444</v>
      </c>
      <c r="C955" s="70" t="n">
        <v>46318</v>
      </c>
      <c r="D955" t="inlineStr">
        <is>
          <t>2026-10</t>
        </is>
      </c>
      <c r="E955" t="inlineStr">
        <is>
          <t>Wk of 2026-10-19</t>
        </is>
      </c>
      <c r="F955" t="inlineStr">
        <is>
          <t>Attempt 1</t>
        </is>
      </c>
      <c r="G955" s="39" t="str">
        <f>IF(ISNUMBER(MATCH(F955,QualityStatuses,0)),"Quality Lead","Non-Quality Lead")</f>
        <v>Non-Quality Lead</v>
      </c>
      <c r="H955" s="39" t="str">
        <f>IFERROR(INDEX(CampTypes,MATCH(I955,CampList,0)),"Unattributed")</f>
        <v>New</v>
      </c>
      <c r="I955" t="inlineStr">
        <is>
          <t>ABO | Natuf | Leads | Unit Franchise | India | Oct26 | V1</t>
        </is>
      </c>
      <c r="J955" t="inlineStr">
        <is>
          <t>ABO | Natuf | Leads | Unit Franchise | India | Oct26 | V1</t>
        </is>
      </c>
      <c r="K955" t="inlineStr">
        <is>
          <t>Direct (campaign tagged in CRM)</t>
        </is>
      </c>
      <c r="L955" t="inlineStr">
        <is>
          <t>Natuf | Investors | Tier1 + Growth Cities | Oct26 | V1</t>
        </is>
      </c>
      <c r="M955" t="inlineStr">
        <is>
          <t>Natuf | Investors | Tier1 + Growth Cities | Oct26 | V1</t>
        </is>
      </c>
      <c r="N955" t="inlineStr">
        <is>
          <t>Natuf | Reel | Brand Ambassador | Heard Of Owning A Cafe | V1</t>
        </is>
      </c>
      <c r="O955" t="inlineStr">
        <is>
          <t>In House Natuf</t>
        </is>
      </c>
      <c r="P955" t="inlineStr">
        <is>
          <t>Facebook</t>
        </is>
      </c>
      <c r="Q955" t="inlineStr">
        <is>
          <t>Omkar Navge</t>
        </is>
      </c>
      <c r="R955" t="inlineStr">
        <is>
          <t>Somya</t>
        </is>
      </c>
      <c r="S955" t="inlineStr">
        <is>
          <t>-</t>
        </is>
      </c>
      <c r="T955" t="inlineStr">
        <is>
          <t>Bangalore</t>
        </is>
      </c>
      <c r="U955" t="inlineStr">
        <is>
          <t xml:space="preserve"> </t>
        </is>
      </c>
      <c r="V955" t="n">
        <v>1</v>
      </c>
      <c r="W955" t="n">
        <v>0</v>
      </c>
      <c r="X955" t="inlineStr">
        <is>
          <t>XXXXXX6874</t>
        </is>
      </c>
      <c r="Y955" s="72" t="n">
        <v>46326.52037037037</v>
      </c>
    </row>
    <row r="956">
      <c r="A956" s="39" t="inlineStr">
        <is>
          <t>6adae856d8acf4ab61662c1d</t>
        </is>
      </c>
      <c r="B956" s="72" t="n">
        <v>46318.433125</v>
      </c>
      <c r="C956" s="70" t="n">
        <v>46318</v>
      </c>
      <c r="D956" t="inlineStr">
        <is>
          <t>2026-10</t>
        </is>
      </c>
      <c r="E956" t="inlineStr">
        <is>
          <t>Wk of 2026-10-19</t>
        </is>
      </c>
      <c r="F956" t="inlineStr">
        <is>
          <t>Attempt 1</t>
        </is>
      </c>
      <c r="G956" s="39" t="str">
        <f>IF(ISNUMBER(MATCH(F956,QualityStatuses,0)),"Quality Lead","Non-Quality Lead")</f>
        <v>Non-Quality Lead</v>
      </c>
      <c r="H956" s="39" t="str">
        <f>IFERROR(INDEX(CampTypes,MATCH(I956,CampList,0)),"Unattributed")</f>
        <v>New</v>
      </c>
      <c r="I956" t="inlineStr">
        <is>
          <t>ABO | Natuf | Leads | Master Franchise | India | Oct26 | V1</t>
        </is>
      </c>
      <c r="J956" t="inlineStr">
        <is>
          <t>ABO | Natuf | Leads | Master Franchise | India | Oct26 | V1</t>
        </is>
      </c>
      <c r="K956" t="inlineStr">
        <is>
          <t>Direct (campaign tagged in CRM)</t>
        </is>
      </c>
      <c r="L956" t="inlineStr">
        <is>
          <t>Natuf | Investors | Tier1 + Growth Cities | Oct26 | V1</t>
        </is>
      </c>
      <c r="M956" t="inlineStr">
        <is>
          <t>Natuf | Investors | Tier1 + Growth Cities | Oct26 | V1</t>
        </is>
      </c>
      <c r="N956" t="inlineStr">
        <is>
          <t>Natuf | Static | Become A Levantine Food | V1</t>
        </is>
      </c>
      <c r="O956" t="inlineStr">
        <is>
          <t>Natuf_MF</t>
        </is>
      </c>
      <c r="P956" t="inlineStr">
        <is>
          <t>Facebook</t>
        </is>
      </c>
      <c r="Q956" t="inlineStr">
        <is>
          <t>Tejaswini Tarigopula</t>
        </is>
      </c>
      <c r="R956" t="inlineStr">
        <is>
          <t>Rima Paul</t>
        </is>
      </c>
      <c r="S956" t="inlineStr">
        <is>
          <t>-</t>
        </is>
      </c>
      <c r="T956" t="inlineStr">
        <is>
          <t>odisa</t>
        </is>
      </c>
      <c r="U956" t="inlineStr">
        <is>
          <t xml:space="preserve"> </t>
        </is>
      </c>
      <c r="V956" t="n">
        <v>2</v>
      </c>
      <c r="W956" t="n">
        <v>0</v>
      </c>
      <c r="X956" t="inlineStr">
        <is>
          <t>XXXXXX4206</t>
        </is>
      </c>
      <c r="Y956" s="72" t="n">
        <v>46326.52037037037</v>
      </c>
    </row>
    <row r="957">
      <c r="A957" s="39" t="inlineStr">
        <is>
          <t>6adae47cab5ab881bdd3ebdc</t>
        </is>
      </c>
      <c r="B957" s="72" t="n">
        <v>46318.42171296296</v>
      </c>
      <c r="C957" s="70" t="n">
        <v>46318</v>
      </c>
      <c r="D957" t="inlineStr">
        <is>
          <t>2026-10</t>
        </is>
      </c>
      <c r="E957" t="inlineStr">
        <is>
          <t>Wk of 2026-10-19</t>
        </is>
      </c>
      <c r="F957" t="inlineStr">
        <is>
          <t>Lost</t>
        </is>
      </c>
      <c r="G957" s="39" t="str">
        <f>IF(ISNUMBER(MATCH(F957,QualityStatuses,0)),"Quality Lead","Non-Quality Lead")</f>
        <v>Non-Quality Lead</v>
      </c>
      <c r="H957" s="39" t="str">
        <f>IFERROR(INDEX(CampTypes,MATCH(I957,CampList,0)),"Unattributed")</f>
        <v>New</v>
      </c>
      <c r="I957" t="inlineStr">
        <is>
          <t>ABO | Natuf | Leads | Master Franchise | India | Oct26 | V1</t>
        </is>
      </c>
      <c r="J957" t="inlineStr">
        <is>
          <t>ABO | Natuf | Leads | Master Franchise | India | Oct26 | V1</t>
        </is>
      </c>
      <c r="K957" t="inlineStr">
        <is>
          <t>Direct (campaign tagged in CRM)</t>
        </is>
      </c>
      <c r="L957" t="inlineStr">
        <is>
          <t>Natuf | Investors | Tier1 + Growth Cities | Oct26 | V1</t>
        </is>
      </c>
      <c r="M957" t="inlineStr">
        <is>
          <t>Natuf | Investors | Tier1 + Growth Cities | Oct26 | V1</t>
        </is>
      </c>
      <c r="N957" t="inlineStr">
        <is>
          <t>Natuf | Static | Become A Levantine Food | V1</t>
        </is>
      </c>
      <c r="O957" t="inlineStr">
        <is>
          <t>Natuf_MF</t>
        </is>
      </c>
      <c r="P957" t="inlineStr">
        <is>
          <t>Facebook</t>
        </is>
      </c>
      <c r="Q957" t="inlineStr">
        <is>
          <t>Tejaswini Tarigopula</t>
        </is>
      </c>
      <c r="R957" t="inlineStr">
        <is>
          <t>Prabhudatta Pattanaik</t>
        </is>
      </c>
      <c r="S957" t="inlineStr">
        <is>
          <t>Invalid Data</t>
        </is>
      </c>
      <c r="T957" t="inlineStr">
        <is>
          <t>11821982</t>
        </is>
      </c>
      <c r="U957" t="inlineStr">
        <is>
          <t xml:space="preserve"> </t>
        </is>
      </c>
      <c r="V957" t="n">
        <v>1</v>
      </c>
      <c r="W957" t="n">
        <v>0</v>
      </c>
      <c r="X957" t="inlineStr">
        <is>
          <t>XXXXXX6961</t>
        </is>
      </c>
      <c r="Y957" s="72" t="n">
        <v>46326.52037037037</v>
      </c>
    </row>
    <row r="958">
      <c r="A958" s="39" t="inlineStr">
        <is>
          <t>6adae379944c99c7ba101103</t>
        </is>
      </c>
      <c r="B958" s="72" t="n">
        <v>46318.41871527778</v>
      </c>
      <c r="C958" s="70" t="n">
        <v>46318</v>
      </c>
      <c r="D958" t="inlineStr">
        <is>
          <t>2026-10</t>
        </is>
      </c>
      <c r="E958" t="inlineStr">
        <is>
          <t>Wk of 2026-10-19</t>
        </is>
      </c>
      <c r="F958" t="inlineStr">
        <is>
          <t>Attempt 1</t>
        </is>
      </c>
      <c r="G958" s="39" t="str">
        <f>IF(ISNUMBER(MATCH(F958,QualityStatuses,0)),"Quality Lead","Non-Quality Lead")</f>
        <v>Non-Quality Lead</v>
      </c>
      <c r="H958" s="39" t="str">
        <f>IFERROR(INDEX(CampTypes,MATCH(I958,CampList,0)),"Unattributed")</f>
        <v>New</v>
      </c>
      <c r="I958" t="inlineStr">
        <is>
          <t>ABO | Natuf | Leads | Unit Franchise | India | Oct26 | V1</t>
        </is>
      </c>
      <c r="J958" t="inlineStr">
        <is>
          <t>ABO | Natuf | Leads | Unit Franchise | India | Oct26 | V1</t>
        </is>
      </c>
      <c r="K958" t="inlineStr">
        <is>
          <t>Direct (campaign tagged in CRM)</t>
        </is>
      </c>
      <c r="L958" t="inlineStr">
        <is>
          <t>Natuf | Business Owners | Tier1 + Growth Cities | Oct26 | V1</t>
        </is>
      </c>
      <c r="M958" t="inlineStr">
        <is>
          <t>Natuf | Business Owners | Tier1 + Growth Cities | Oct26 | V1</t>
        </is>
      </c>
      <c r="N958" t="inlineStr">
        <is>
          <t>Natuf | Reel | Brand Ambassador | Heard Of Owning A Cafe | V1</t>
        </is>
      </c>
      <c r="O958" t="inlineStr">
        <is>
          <t>In House Natuf</t>
        </is>
      </c>
      <c r="P958" t="inlineStr">
        <is>
          <t>Facebook</t>
        </is>
      </c>
      <c r="Q958" t="inlineStr">
        <is>
          <t>Tejaswini Tarigopula</t>
        </is>
      </c>
      <c r="R958" t="inlineStr">
        <is>
          <t>Sai Charan</t>
        </is>
      </c>
      <c r="S958" t="inlineStr">
        <is>
          <t>-</t>
        </is>
      </c>
      <c r="T958" t="inlineStr">
        <is>
          <t>Hyderabad</t>
        </is>
      </c>
      <c r="U958" t="inlineStr">
        <is>
          <t xml:space="preserve"> </t>
        </is>
      </c>
      <c r="V958" t="n">
        <v>1</v>
      </c>
      <c r="W958" t="n">
        <v>0</v>
      </c>
      <c r="X958" t="inlineStr">
        <is>
          <t>XXXXXX4821</t>
        </is>
      </c>
      <c r="Y958" s="72" t="n">
        <v>46326.52037037037</v>
      </c>
    </row>
    <row r="959">
      <c r="A959" s="39" t="inlineStr">
        <is>
          <t>6adae14291b040be16731e5c</t>
        </is>
      </c>
      <c r="B959" s="72" t="n">
        <v>46318.41215277778</v>
      </c>
      <c r="C959" s="70" t="n">
        <v>46318</v>
      </c>
      <c r="D959" t="inlineStr">
        <is>
          <t>2026-10</t>
        </is>
      </c>
      <c r="E959" t="inlineStr">
        <is>
          <t>Wk of 2026-10-19</t>
        </is>
      </c>
      <c r="F959" t="inlineStr">
        <is>
          <t>Attempt 1</t>
        </is>
      </c>
      <c r="G959" s="39" t="str">
        <f>IF(ISNUMBER(MATCH(F959,QualityStatuses,0)),"Quality Lead","Non-Quality Lead")</f>
        <v>Non-Quality Lead</v>
      </c>
      <c r="H959" s="39" t="str">
        <f>IFERROR(INDEX(CampTypes,MATCH(I959,CampList,0)),"Unattributed")</f>
        <v>Old</v>
      </c>
      <c r="I959" t="inlineStr">
        <is>
          <t>E_Suresh_Natuf_Kiosk_07072026</t>
        </is>
      </c>
      <c r="J959" t="inlineStr">
        <is>
          <t>E_Suresh_Natuf_Kiosk_07072026</t>
        </is>
      </c>
      <c r="K959" t="inlineStr">
        <is>
          <t>Direct (campaign tagged in CRM)</t>
        </is>
      </c>
      <c r="L959" t="inlineStr">
        <is>
          <t>E_Suresh_Natuf_Kiosk_07072026_Adset5</t>
        </is>
      </c>
      <c r="M959" t="inlineStr">
        <is>
          <t>E_Suresh_Natuf_Kiosk_07072026_Adset5</t>
        </is>
      </c>
      <c r="N959" t="inlineStr">
        <is>
          <t>E_Hindi_Suresh_Natuf_Kiosk_07072026_Adset5_ad3 – Copy 2</t>
        </is>
      </c>
      <c r="O959" t="inlineStr">
        <is>
          <t>Natuf</t>
        </is>
      </c>
      <c r="P959" t="inlineStr">
        <is>
          <t>Facebook</t>
        </is>
      </c>
      <c r="Q959" t="inlineStr">
        <is>
          <t>Omkar Navge</t>
        </is>
      </c>
      <c r="R959" t="inlineStr">
        <is>
          <t>Somya</t>
        </is>
      </c>
      <c r="S959" t="inlineStr">
        <is>
          <t>-</t>
        </is>
      </c>
      <c r="T959" t="inlineStr">
        <is>
          <t>jaipur</t>
        </is>
      </c>
      <c r="U959" t="inlineStr">
        <is>
          <t xml:space="preserve"> </t>
        </is>
      </c>
      <c r="V959" t="n">
        <v>1</v>
      </c>
      <c r="W959" t="n">
        <v>0</v>
      </c>
      <c r="X959" t="inlineStr">
        <is>
          <t>XXXXXX6585</t>
        </is>
      </c>
      <c r="Y959" s="72" t="n">
        <v>46326.52037037037</v>
      </c>
    </row>
    <row r="960">
      <c r="A960" s="39" t="inlineStr">
        <is>
          <t>6adadd9e53f9ed7bfef7b630</t>
        </is>
      </c>
      <c r="B960" s="72" t="n">
        <v>46318.40136574074</v>
      </c>
      <c r="C960" s="70" t="n">
        <v>46318</v>
      </c>
      <c r="D960" t="inlineStr">
        <is>
          <t>2026-10</t>
        </is>
      </c>
      <c r="E960" t="inlineStr">
        <is>
          <t>Wk of 2026-10-19</t>
        </is>
      </c>
      <c r="F960" t="inlineStr">
        <is>
          <t>Attempt 1</t>
        </is>
      </c>
      <c r="G960" s="39" t="str">
        <f>IF(ISNUMBER(MATCH(F960,QualityStatuses,0)),"Quality Lead","Non-Quality Lead")</f>
        <v>Non-Quality Lead</v>
      </c>
      <c r="H960" s="39" t="str">
        <f>IFERROR(INDEX(CampTypes,MATCH(I960,CampList,0)),"Unattributed")</f>
        <v>New</v>
      </c>
      <c r="I960" t="inlineStr">
        <is>
          <t>ABO | Natuf | Leads | Unit Franchise | India | Oct26 | V1</t>
        </is>
      </c>
      <c r="J960" t="inlineStr">
        <is>
          <t>ABO | Natuf | Leads | Unit Franchise | India | Oct26 | V1</t>
        </is>
      </c>
      <c r="K960" t="inlineStr">
        <is>
          <t>Direct (campaign tagged in CRM)</t>
        </is>
      </c>
      <c r="L960" t="inlineStr">
        <is>
          <t>Natuf | Broad | Tier1 + Growth Cities | Oct26 | V1</t>
        </is>
      </c>
      <c r="M960" t="inlineStr">
        <is>
          <t>Natuf | Broad | Tier1 + Growth Cities | Oct26 | V1</t>
        </is>
      </c>
      <c r="N960" t="inlineStr">
        <is>
          <t>Natuf | Reel | Brand Ambassador | Heard Of Owning A Cafe | V1</t>
        </is>
      </c>
      <c r="O960" t="inlineStr">
        <is>
          <t>In House Natuf</t>
        </is>
      </c>
      <c r="P960" t="inlineStr">
        <is>
          <t>Facebook</t>
        </is>
      </c>
      <c r="Q960" t="inlineStr">
        <is>
          <t>Omkar Navge</t>
        </is>
      </c>
      <c r="R960" t="inlineStr">
        <is>
          <t>Somya</t>
        </is>
      </c>
      <c r="S960" t="inlineStr">
        <is>
          <t>-</t>
        </is>
      </c>
      <c r="T960" t="inlineStr">
        <is>
          <t>Chennai</t>
        </is>
      </c>
      <c r="U960" t="inlineStr">
        <is>
          <t xml:space="preserve"> </t>
        </is>
      </c>
      <c r="V960" t="n">
        <v>1</v>
      </c>
      <c r="W960" t="n">
        <v>0</v>
      </c>
      <c r="X960" t="inlineStr">
        <is>
          <t>XXXXXX6611</t>
        </is>
      </c>
      <c r="Y960" s="72" t="n">
        <v>46326.52037037037</v>
      </c>
    </row>
    <row r="961">
      <c r="A961" s="39" t="inlineStr">
        <is>
          <t>6adad7dd45889c2d202a4f08</t>
        </is>
      </c>
      <c r="B961" s="72" t="n">
        <v>46318.38431712963</v>
      </c>
      <c r="C961" s="70" t="n">
        <v>46318</v>
      </c>
      <c r="D961" t="inlineStr">
        <is>
          <t>2026-10</t>
        </is>
      </c>
      <c r="E961" t="inlineStr">
        <is>
          <t>Wk of 2026-10-19</t>
        </is>
      </c>
      <c r="F961" t="inlineStr">
        <is>
          <t>Connected</t>
        </is>
      </c>
      <c r="G961" s="39" t="str">
        <f>IF(ISNUMBER(MATCH(F961,QualityStatuses,0)),"Quality Lead","Non-Quality Lead")</f>
        <v>Non-Quality Lead</v>
      </c>
      <c r="H961" s="39" t="str">
        <f>IFERROR(INDEX(CampTypes,MATCH(I961,CampList,0)),"Unattributed")</f>
        <v>Old</v>
      </c>
      <c r="I961" t="inlineStr">
        <is>
          <t>natuf_Kiosk_14072026_Hindi</t>
        </is>
      </c>
      <c r="J961" t="inlineStr">
        <is>
          <t>natuf_Kiosk_14072026_Hindi</t>
        </is>
      </c>
      <c r="K961" t="inlineStr">
        <is>
          <t>Direct (campaign tagged in CRM)</t>
        </is>
      </c>
      <c r="L961" t="inlineStr">
        <is>
          <t>natuf_Kiosk_09102026</t>
        </is>
      </c>
      <c r="M961" t="inlineStr">
        <is>
          <t>natuf_Kiosk_09102026</t>
        </is>
      </c>
      <c r="N961" t="inlineStr">
        <is>
          <t>natuf_Kiosk_14072026_ad set_ad1</t>
        </is>
      </c>
      <c r="O961" t="inlineStr">
        <is>
          <t>Natuf</t>
        </is>
      </c>
      <c r="P961" t="inlineStr">
        <is>
          <t>Facebook</t>
        </is>
      </c>
      <c r="Q961" t="inlineStr">
        <is>
          <t>Tejaswini Tarigopula</t>
        </is>
      </c>
      <c r="R961" t="inlineStr">
        <is>
          <t>Rima Paul</t>
        </is>
      </c>
      <c r="S961" t="inlineStr">
        <is>
          <t>-</t>
        </is>
      </c>
      <c r="T961" t="inlineStr">
        <is>
          <t>Ranchi</t>
        </is>
      </c>
      <c r="U961" t="inlineStr">
        <is>
          <t xml:space="preserve"> </t>
        </is>
      </c>
      <c r="V961" t="n">
        <v>2</v>
      </c>
      <c r="W961" t="n">
        <v>2</v>
      </c>
      <c r="X961" t="inlineStr">
        <is>
          <t>XXXXXX3125</t>
        </is>
      </c>
      <c r="Y961" s="72" t="n">
        <v>46326.52037037037</v>
      </c>
    </row>
    <row r="962">
      <c r="A962" s="39" t="inlineStr">
        <is>
          <t>6adad2f697c9d4355824d35a</t>
        </is>
      </c>
      <c r="B962" s="72" t="n">
        <v>46318.36979166666</v>
      </c>
      <c r="C962" s="70" t="n">
        <v>46318</v>
      </c>
      <c r="D962" t="inlineStr">
        <is>
          <t>2026-10</t>
        </is>
      </c>
      <c r="E962" t="inlineStr">
        <is>
          <t>Wk of 2026-10-19</t>
        </is>
      </c>
      <c r="F962" t="inlineStr">
        <is>
          <t>Attempt 2</t>
        </is>
      </c>
      <c r="G962" s="39" t="str">
        <f>IF(ISNUMBER(MATCH(F962,QualityStatuses,0)),"Quality Lead","Non-Quality Lead")</f>
        <v>Non-Quality Lead</v>
      </c>
      <c r="H962" s="39" t="str">
        <f>IFERROR(INDEX(CampTypes,MATCH(I962,CampList,0)),"Unattributed")</f>
        <v>New</v>
      </c>
      <c r="I962" t="inlineStr">
        <is>
          <t>ABO | Natuf | Leads | Unit Franchise | India | Oct26 | V1</t>
        </is>
      </c>
      <c r="J962" t="inlineStr">
        <is>
          <t>ABO | Natuf | Leads | Unit Franchise | India | Oct26 | V1</t>
        </is>
      </c>
      <c r="K962" t="inlineStr">
        <is>
          <t>Direct (campaign tagged in CRM)</t>
        </is>
      </c>
      <c r="L962" t="inlineStr">
        <is>
          <t>Natuf | Broad | Tier1 + Growth Cities | Oct26 | V1</t>
        </is>
      </c>
      <c r="M962" t="inlineStr">
        <is>
          <t>Natuf | Broad | Tier1 + Growth Cities | Oct26 | V1</t>
        </is>
      </c>
      <c r="N962" t="inlineStr">
        <is>
          <t>Natuf | Reel | Brand Ambassador | Heard Of Owning A Cafe | V1</t>
        </is>
      </c>
      <c r="O962" t="inlineStr">
        <is>
          <t>In House Natuf</t>
        </is>
      </c>
      <c r="P962" t="inlineStr">
        <is>
          <t>Facebook</t>
        </is>
      </c>
      <c r="Q962" t="inlineStr">
        <is>
          <t>Tejaswini Tarigopula</t>
        </is>
      </c>
      <c r="R962" t="inlineStr">
        <is>
          <t>Prabhudatta Pattanaik</t>
        </is>
      </c>
      <c r="S962" t="inlineStr">
        <is>
          <t>-</t>
        </is>
      </c>
      <c r="T962" t="inlineStr">
        <is>
          <t>Bengaluru</t>
        </is>
      </c>
      <c r="U962" t="inlineStr">
        <is>
          <t xml:space="preserve"> </t>
        </is>
      </c>
      <c r="V962" t="n">
        <v>2</v>
      </c>
      <c r="W962" t="n">
        <v>0</v>
      </c>
      <c r="X962" t="inlineStr">
        <is>
          <t>XXXXXX3670</t>
        </is>
      </c>
      <c r="Y962" s="72" t="n">
        <v>46326.52037037037</v>
      </c>
    </row>
    <row r="963">
      <c r="A963" s="39" t="inlineStr">
        <is>
          <t>6adad23c7ec65d35ca8c7f59</t>
        </is>
      </c>
      <c r="B963" s="72" t="n">
        <v>46318.36763888889</v>
      </c>
      <c r="C963" s="70" t="n">
        <v>46318</v>
      </c>
      <c r="D963" t="inlineStr">
        <is>
          <t>2026-10</t>
        </is>
      </c>
      <c r="E963" t="inlineStr">
        <is>
          <t>Wk of 2026-10-19</t>
        </is>
      </c>
      <c r="F963" t="inlineStr">
        <is>
          <t>Attempt 1</t>
        </is>
      </c>
      <c r="G963" s="39" t="str">
        <f>IF(ISNUMBER(MATCH(F963,QualityStatuses,0)),"Quality Lead","Non-Quality Lead")</f>
        <v>Non-Quality Lead</v>
      </c>
      <c r="H963" s="39" t="str">
        <f>IFERROR(INDEX(CampTypes,MATCH(I963,CampList,0)),"Unattributed")</f>
        <v>Old</v>
      </c>
      <c r="I963" t="inlineStr">
        <is>
          <t>E_Karan_Natuf_All_07072026</t>
        </is>
      </c>
      <c r="J963" t="inlineStr">
        <is>
          <t>E_Karan_Natuf_All_07072026</t>
        </is>
      </c>
      <c r="K963" t="inlineStr">
        <is>
          <t>Direct (campaign tagged in CRM)</t>
        </is>
      </c>
      <c r="L963" t="inlineStr">
        <is>
          <t>E_Karan_Natuf_Sign_07072026_Adset3</t>
        </is>
      </c>
      <c r="M963" t="inlineStr">
        <is>
          <t>E_Karan_Natuf_Sign_07072026_Adset3</t>
        </is>
      </c>
      <c r="N963" t="inlineStr">
        <is>
          <t>E_Karan_Natuf_Sign_07072026_Adset2_Ad1 – Copy</t>
        </is>
      </c>
      <c r="O963" t="inlineStr">
        <is>
          <t>Natuf</t>
        </is>
      </c>
      <c r="P963" t="inlineStr">
        <is>
          <t>Facebook</t>
        </is>
      </c>
      <c r="Q963" t="inlineStr">
        <is>
          <t>Omkar Navge</t>
        </is>
      </c>
      <c r="R963" t="inlineStr">
        <is>
          <t>Somya</t>
        </is>
      </c>
      <c r="S963" t="inlineStr">
        <is>
          <t>-</t>
        </is>
      </c>
      <c r="T963" t="inlineStr">
        <is>
          <t>Hyderabad</t>
        </is>
      </c>
      <c r="U963" t="inlineStr">
        <is>
          <t xml:space="preserve"> </t>
        </is>
      </c>
      <c r="V963" t="n">
        <v>2</v>
      </c>
      <c r="W963" t="n">
        <v>1</v>
      </c>
      <c r="X963" t="inlineStr">
        <is>
          <t>XXXXXX3305</t>
        </is>
      </c>
      <c r="Y963" s="72" t="n">
        <v>46326.52037037037</v>
      </c>
    </row>
    <row r="964">
      <c r="A964" s="39" t="inlineStr">
        <is>
          <t>6adad2116fb395c287832197</t>
        </is>
      </c>
      <c r="B964" s="72" t="n">
        <v>46318.3671412037</v>
      </c>
      <c r="C964" s="70" t="n">
        <v>46318</v>
      </c>
      <c r="D964" t="inlineStr">
        <is>
          <t>2026-10</t>
        </is>
      </c>
      <c r="E964" t="inlineStr">
        <is>
          <t>Wk of 2026-10-19</t>
        </is>
      </c>
      <c r="F964" t="inlineStr">
        <is>
          <t>Attempt 1</t>
        </is>
      </c>
      <c r="G964" s="39" t="str">
        <f>IF(ISNUMBER(MATCH(F964,QualityStatuses,0)),"Quality Lead","Non-Quality Lead")</f>
        <v>Non-Quality Lead</v>
      </c>
      <c r="H964" s="39" t="str">
        <f>IFERROR(INDEX(CampTypes,MATCH(I964,CampList,0)),"Unattributed")</f>
        <v>New</v>
      </c>
      <c r="I964" t="inlineStr">
        <is>
          <t>ABO | Natuf | Leads | Unit Franchise | India | Oct26 | V1</t>
        </is>
      </c>
      <c r="J964" t="inlineStr">
        <is>
          <t>ABO | Natuf | Leads | Unit Franchise | India | Oct26 | V1</t>
        </is>
      </c>
      <c r="K964" t="inlineStr">
        <is>
          <t>Direct (campaign tagged in CRM)</t>
        </is>
      </c>
      <c r="L964" t="inlineStr">
        <is>
          <t>Natuf | Investors | Tier1 + Growth Cities | Oct26 | V1</t>
        </is>
      </c>
      <c r="M964" t="inlineStr">
        <is>
          <t>Natuf | Investors | Tier1 + Growth Cities | Oct26 | V1</t>
        </is>
      </c>
      <c r="N964" t="inlineStr">
        <is>
          <t>Natuf | Reel | Brand Ambassador | Heard Of Owning A Cafe | V1</t>
        </is>
      </c>
      <c r="O964" t="inlineStr">
        <is>
          <t>In House Natuf</t>
        </is>
      </c>
      <c r="P964" t="inlineStr">
        <is>
          <t>Facebook</t>
        </is>
      </c>
      <c r="Q964" t="inlineStr">
        <is>
          <t>Omkar Navge</t>
        </is>
      </c>
      <c r="R964" t="inlineStr">
        <is>
          <t>Somya</t>
        </is>
      </c>
      <c r="S964" t="inlineStr">
        <is>
          <t>-</t>
        </is>
      </c>
      <c r="T964" t="inlineStr">
        <is>
          <t>Dewas/ indore</t>
        </is>
      </c>
      <c r="U964" t="inlineStr">
        <is>
          <t xml:space="preserve"> </t>
        </is>
      </c>
      <c r="V964" t="n">
        <v>1</v>
      </c>
      <c r="W964" t="n">
        <v>0</v>
      </c>
      <c r="X964" t="inlineStr">
        <is>
          <t>XXXXXX5509</t>
        </is>
      </c>
      <c r="Y964" s="72" t="n">
        <v>46326.52037037037</v>
      </c>
    </row>
    <row r="965">
      <c r="A965" s="39" t="inlineStr">
        <is>
          <t>6adacc74befe189015b1935a</t>
        </is>
      </c>
      <c r="B965" s="72" t="n">
        <v>46318.35050925926</v>
      </c>
      <c r="C965" s="70" t="n">
        <v>46318</v>
      </c>
      <c r="D965" t="inlineStr">
        <is>
          <t>2026-10</t>
        </is>
      </c>
      <c r="E965" t="inlineStr">
        <is>
          <t>Wk of 2026-10-19</t>
        </is>
      </c>
      <c r="F965" t="inlineStr">
        <is>
          <t>Attempt 1</t>
        </is>
      </c>
      <c r="G965" s="39" t="str">
        <f>IF(ISNUMBER(MATCH(F965,QualityStatuses,0)),"Quality Lead","Non-Quality Lead")</f>
        <v>Non-Quality Lead</v>
      </c>
      <c r="H965" s="39" t="str">
        <f>IFERROR(INDEX(CampTypes,MATCH(I965,CampList,0)),"Unattributed")</f>
        <v>Old</v>
      </c>
      <c r="I965" t="inlineStr">
        <is>
          <t>natuf_Kiosk_14072026_Hindi</t>
        </is>
      </c>
      <c r="J965" t="inlineStr">
        <is>
          <t>natuf_Kiosk_14072026_Hindi</t>
        </is>
      </c>
      <c r="K965" t="inlineStr">
        <is>
          <t>Direct (campaign tagged in CRM)</t>
        </is>
      </c>
      <c r="L965" t="inlineStr">
        <is>
          <t>natuf_Kiosk_09102026</t>
        </is>
      </c>
      <c r="M965" t="inlineStr">
        <is>
          <t>natuf_Kiosk_09102026</t>
        </is>
      </c>
      <c r="N965" t="inlineStr">
        <is>
          <t>natuf_Kiosk_14072026_ad set_ad1</t>
        </is>
      </c>
      <c r="O965" t="inlineStr">
        <is>
          <t>Natuf</t>
        </is>
      </c>
      <c r="P965" t="inlineStr">
        <is>
          <t>Facebook</t>
        </is>
      </c>
      <c r="Q965" t="inlineStr">
        <is>
          <t>Tejaswini Tarigopula</t>
        </is>
      </c>
      <c r="R965" t="inlineStr">
        <is>
          <t>Shivani Sharma</t>
        </is>
      </c>
      <c r="S965" t="inlineStr">
        <is>
          <t>-</t>
        </is>
      </c>
      <c r="T965" t="inlineStr">
        <is>
          <t>Balasore</t>
        </is>
      </c>
      <c r="U965" t="inlineStr">
        <is>
          <t xml:space="preserve"> </t>
        </is>
      </c>
      <c r="V965" t="n">
        <v>1</v>
      </c>
      <c r="W965" t="n">
        <v>0</v>
      </c>
      <c r="X965" t="inlineStr">
        <is>
          <t>XXXXXX0069</t>
        </is>
      </c>
      <c r="Y965" s="72" t="n">
        <v>46326.52037037037</v>
      </c>
    </row>
    <row r="966">
      <c r="A966" s="39" t="inlineStr">
        <is>
          <t>6adac8d2e29ce3edbec6cb31</t>
        </is>
      </c>
      <c r="B966" s="72" t="n">
        <v>46318.33974537037</v>
      </c>
      <c r="C966" s="70" t="n">
        <v>46318</v>
      </c>
      <c r="D966" t="inlineStr">
        <is>
          <t>2026-10</t>
        </is>
      </c>
      <c r="E966" t="inlineStr">
        <is>
          <t>Wk of 2026-10-19</t>
        </is>
      </c>
      <c r="F966" t="inlineStr">
        <is>
          <t>Details Shared</t>
        </is>
      </c>
      <c r="G966" s="39" t="str">
        <f>IF(ISNUMBER(MATCH(F966,QualityStatuses,0)),"Quality Lead","Non-Quality Lead")</f>
        <v>Quality Lead</v>
      </c>
      <c r="H966" s="39" t="str">
        <f>IFERROR(INDEX(CampTypes,MATCH(I966,CampList,0)),"Unattributed")</f>
        <v>Old</v>
      </c>
      <c r="I966" t="inlineStr">
        <is>
          <t>E_Natuf_Generic_13082026</t>
        </is>
      </c>
      <c r="J966" t="inlineStr">
        <is>
          <t>E_Natuf_Generic_13082026</t>
        </is>
      </c>
      <c r="K966" t="inlineStr">
        <is>
          <t>Direct (campaign tagged in CRM)</t>
        </is>
      </c>
      <c r="L966" t="inlineStr">
        <is>
          <t>E_Natuf_Generic_13082026_Adset1</t>
        </is>
      </c>
      <c r="M966" t="inlineStr">
        <is>
          <t>E_Natuf_Generic_13082026_Adset1</t>
        </is>
      </c>
      <c r="N966" t="inlineStr">
        <is>
          <t>E_Natuf_Generic_13082026_Adset1_Ad1</t>
        </is>
      </c>
      <c r="O966" t="inlineStr">
        <is>
          <t>Natuf</t>
        </is>
      </c>
      <c r="P966" t="inlineStr">
        <is>
          <t>Facebook</t>
        </is>
      </c>
      <c r="Q966" t="inlineStr">
        <is>
          <t>Tejaswini Tarigopula</t>
        </is>
      </c>
      <c r="R966" t="inlineStr">
        <is>
          <t>Rima Paul</t>
        </is>
      </c>
      <c r="S966" t="inlineStr">
        <is>
          <t>-</t>
        </is>
      </c>
      <c r="T966" t="inlineStr">
        <is>
          <t>jaipur</t>
        </is>
      </c>
      <c r="U966" t="inlineStr">
        <is>
          <t xml:space="preserve"> </t>
        </is>
      </c>
      <c r="V966" t="n">
        <v>1</v>
      </c>
      <c r="W966" t="n">
        <v>1</v>
      </c>
      <c r="X966" t="inlineStr">
        <is>
          <t>XXXXXX7612</t>
        </is>
      </c>
      <c r="Y966" s="72" t="n">
        <v>46326.52037037037</v>
      </c>
    </row>
    <row r="967">
      <c r="A967" s="39" t="inlineStr">
        <is>
          <t>6adac6f44a6eb72d9a73ff05</t>
        </is>
      </c>
      <c r="B967" s="72" t="n">
        <v>46318.33421296296</v>
      </c>
      <c r="C967" s="70" t="n">
        <v>46318</v>
      </c>
      <c r="D967" t="inlineStr">
        <is>
          <t>2026-10</t>
        </is>
      </c>
      <c r="E967" t="inlineStr">
        <is>
          <t>Wk of 2026-10-19</t>
        </is>
      </c>
      <c r="F967" t="inlineStr">
        <is>
          <t>Connected</t>
        </is>
      </c>
      <c r="G967" s="39" t="str">
        <f>IF(ISNUMBER(MATCH(F967,QualityStatuses,0)),"Quality Lead","Non-Quality Lead")</f>
        <v>Non-Quality Lead</v>
      </c>
      <c r="H967" s="39" t="str">
        <f>IFERROR(INDEX(CampTypes,MATCH(I967,CampList,0)),"Unattributed")</f>
        <v>New</v>
      </c>
      <c r="I967" t="inlineStr">
        <is>
          <t>ABO | Natuf | Leads | Unit Franchise | India | Oct26 | V1</t>
        </is>
      </c>
      <c r="J967" t="inlineStr">
        <is>
          <t>ABO | Natuf | Leads | Unit Franchise | India | Oct26 | V1</t>
        </is>
      </c>
      <c r="K967" t="inlineStr">
        <is>
          <t>Direct (campaign tagged in CRM)</t>
        </is>
      </c>
      <c r="L967" t="inlineStr">
        <is>
          <t>Natuf | Business Owners | Tier1 + Growth Cities | Oct26 | V1</t>
        </is>
      </c>
      <c r="M967" t="inlineStr">
        <is>
          <t>Natuf | Business Owners | Tier1 + Growth Cities | Oct26 | V1</t>
        </is>
      </c>
      <c r="N967" t="inlineStr">
        <is>
          <t>Natuf | Reel | Brand Ambassador | Heard Of Owning A Cafe | V1</t>
        </is>
      </c>
      <c r="O967" t="inlineStr">
        <is>
          <t>In House Natuf</t>
        </is>
      </c>
      <c r="P967" t="inlineStr">
        <is>
          <t>Facebook</t>
        </is>
      </c>
      <c r="Q967" t="inlineStr">
        <is>
          <t>Tejaswini Tarigopula</t>
        </is>
      </c>
      <c r="R967" t="inlineStr">
        <is>
          <t>Arjuman Vidya Sagar</t>
        </is>
      </c>
      <c r="S967" t="inlineStr">
        <is>
          <t>-</t>
        </is>
      </c>
      <c r="T967" t="inlineStr">
        <is>
          <t>Pune</t>
        </is>
      </c>
      <c r="U967" t="inlineStr">
        <is>
          <t xml:space="preserve"> </t>
        </is>
      </c>
      <c r="V967" t="n">
        <v>4</v>
      </c>
      <c r="W967" t="n">
        <v>3</v>
      </c>
      <c r="X967" t="inlineStr">
        <is>
          <t>XXXXXX8712</t>
        </is>
      </c>
      <c r="Y967" s="72" t="n">
        <v>46326.52037037037</v>
      </c>
    </row>
    <row r="968">
      <c r="A968" s="39" t="inlineStr">
        <is>
          <t>6adab8b51a228ba6a5af3fe0</t>
        </is>
      </c>
      <c r="B968" s="72" t="n">
        <v>46318.29200231482</v>
      </c>
      <c r="C968" s="70" t="n">
        <v>46318</v>
      </c>
      <c r="D968" t="inlineStr">
        <is>
          <t>2026-10</t>
        </is>
      </c>
      <c r="E968" t="inlineStr">
        <is>
          <t>Wk of 2026-10-19</t>
        </is>
      </c>
      <c r="F968" t="inlineStr">
        <is>
          <t>Lost</t>
        </is>
      </c>
      <c r="G968" s="39" t="str">
        <f>IF(ISNUMBER(MATCH(F968,QualityStatuses,0)),"Quality Lead","Non-Quality Lead")</f>
        <v>Non-Quality Lead</v>
      </c>
      <c r="H968" s="39" t="str">
        <f>IFERROR(INDEX(CampTypes,MATCH(I968,CampList,0)),"Unattributed")</f>
        <v>New</v>
      </c>
      <c r="I968" t="inlineStr">
        <is>
          <t>ABO | Natuf | Leads | Unit Franchise | India | Oct26 | V1</t>
        </is>
      </c>
      <c r="J968" t="inlineStr">
        <is>
          <t>ABO | Natuf | Leads | Unit Franchise | India | Oct26 | V1</t>
        </is>
      </c>
      <c r="K968" t="inlineStr">
        <is>
          <t>Direct (campaign tagged in CRM)</t>
        </is>
      </c>
      <c r="L968" t="inlineStr">
        <is>
          <t>Natuf | Business Owners | Tier1 + Growth Cities | Oct26 | V1</t>
        </is>
      </c>
      <c r="M968" t="inlineStr">
        <is>
          <t>Natuf | Business Owners | Tier1 + Growth Cities | Oct26 | V1</t>
        </is>
      </c>
      <c r="N968" t="inlineStr">
        <is>
          <t>Natuf | Reel | Brand Ambassador | Heard Of Owning A Cafe | V1</t>
        </is>
      </c>
      <c r="O968" t="inlineStr">
        <is>
          <t>In House Natuf</t>
        </is>
      </c>
      <c r="P968" t="inlineStr">
        <is>
          <t>Facebook</t>
        </is>
      </c>
      <c r="Q968" t="inlineStr">
        <is>
          <t>Omkar Navge</t>
        </is>
      </c>
      <c r="R968" t="inlineStr">
        <is>
          <t>Somya</t>
        </is>
      </c>
      <c r="S968" t="inlineStr">
        <is>
          <t>DNP - Did Not Pick Up</t>
        </is>
      </c>
      <c r="T968" t="inlineStr">
        <is>
          <t>Rajkot</t>
        </is>
      </c>
      <c r="U968" t="inlineStr">
        <is>
          <t xml:space="preserve"> </t>
        </is>
      </c>
      <c r="V968" t="n">
        <v>1</v>
      </c>
      <c r="W968" t="n">
        <v>0</v>
      </c>
      <c r="X968" t="inlineStr">
        <is>
          <t>XXXXXX0700</t>
        </is>
      </c>
      <c r="Y968" s="72" t="n">
        <v>46326.52037037037</v>
      </c>
    </row>
    <row r="969">
      <c r="A969" s="39" t="inlineStr">
        <is>
          <t>6adaaa0de9422974a15e791a</t>
        </is>
      </c>
      <c r="B969" s="72" t="n">
        <v>46318.24857638889</v>
      </c>
      <c r="C969" s="70" t="n">
        <v>46318</v>
      </c>
      <c r="D969" t="inlineStr">
        <is>
          <t>2026-10</t>
        </is>
      </c>
      <c r="E969" t="inlineStr">
        <is>
          <t>Wk of 2026-10-19</t>
        </is>
      </c>
      <c r="F969" t="inlineStr">
        <is>
          <t>Attempt 1</t>
        </is>
      </c>
      <c r="G969" s="39" t="str">
        <f>IF(ISNUMBER(MATCH(F969,QualityStatuses,0)),"Quality Lead","Non-Quality Lead")</f>
        <v>Non-Quality Lead</v>
      </c>
      <c r="H969" s="39" t="str">
        <f>IFERROR(INDEX(CampTypes,MATCH(I969,CampList,0)),"Unattributed")</f>
        <v>Old</v>
      </c>
      <c r="I969" t="inlineStr">
        <is>
          <t>E_Karan_Natuf_All_07072026</t>
        </is>
      </c>
      <c r="J969" t="inlineStr">
        <is>
          <t>E_Karan_Natuf_All_07072026</t>
        </is>
      </c>
      <c r="K969" t="inlineStr">
        <is>
          <t>Direct (campaign tagged in CRM)</t>
        </is>
      </c>
      <c r="L969" t="inlineStr">
        <is>
          <t>E_Karan_Natuf_Sign_07072026_Adset3</t>
        </is>
      </c>
      <c r="M969" t="inlineStr">
        <is>
          <t>E_Karan_Natuf_Sign_07072026_Adset3</t>
        </is>
      </c>
      <c r="N969" t="inlineStr">
        <is>
          <t>E_Karan_Natuf_Sign_07072026_Adset2_Ad1</t>
        </is>
      </c>
      <c r="O969" t="inlineStr">
        <is>
          <t>Natuf</t>
        </is>
      </c>
      <c r="P969" t="inlineStr">
        <is>
          <t>Facebook</t>
        </is>
      </c>
      <c r="Q969" t="inlineStr">
        <is>
          <t>Omkar Navge</t>
        </is>
      </c>
      <c r="R969" t="inlineStr">
        <is>
          <t>Somya</t>
        </is>
      </c>
      <c r="S969" t="inlineStr">
        <is>
          <t>-</t>
        </is>
      </c>
      <c r="T969" t="inlineStr">
        <is>
          <t>Agra</t>
        </is>
      </c>
      <c r="U969" t="inlineStr">
        <is>
          <t xml:space="preserve"> </t>
        </is>
      </c>
      <c r="V969" t="n">
        <v>1</v>
      </c>
      <c r="W969" t="n">
        <v>0</v>
      </c>
      <c r="X969" t="inlineStr">
        <is>
          <t>XXXXXX5613</t>
        </is>
      </c>
      <c r="Y969" s="72" t="n">
        <v>46326.52037037037</v>
      </c>
    </row>
    <row r="970">
      <c r="A970" s="39" t="inlineStr">
        <is>
          <t>6adaa65ded0d9aa7b52af674</t>
        </is>
      </c>
      <c r="B970" s="72" t="n">
        <v>46318.23765046296</v>
      </c>
      <c r="C970" s="70" t="n">
        <v>46318</v>
      </c>
      <c r="D970" t="inlineStr">
        <is>
          <t>2026-10</t>
        </is>
      </c>
      <c r="E970" t="inlineStr">
        <is>
          <t>Wk of 2026-10-19</t>
        </is>
      </c>
      <c r="F970" t="inlineStr">
        <is>
          <t>Meeting Conducted</t>
        </is>
      </c>
      <c r="G970" s="39" t="str">
        <f>IF(ISNUMBER(MATCH(F970,QualityStatuses,0)),"Quality Lead","Non-Quality Lead")</f>
        <v>Quality Lead</v>
      </c>
      <c r="H970" s="39" t="str">
        <f>IFERROR(INDEX(CampTypes,MATCH(I970,CampList,0)),"Unattributed")</f>
        <v>Old</v>
      </c>
      <c r="I970" t="inlineStr">
        <is>
          <t>E_Natuf_Generic_13082026</t>
        </is>
      </c>
      <c r="J970" t="inlineStr">
        <is>
          <t>E_Natuf_Generic_13082026</t>
        </is>
      </c>
      <c r="K970" t="inlineStr">
        <is>
          <t>Direct (campaign tagged in CRM)</t>
        </is>
      </c>
      <c r="L970" t="inlineStr">
        <is>
          <t>E_Natuf_Generic_13082026_Adset1</t>
        </is>
      </c>
      <c r="M970" t="inlineStr">
        <is>
          <t>E_Natuf_Generic_13082026_Adset1</t>
        </is>
      </c>
      <c r="N970" t="inlineStr">
        <is>
          <t>E_Natuf_Generic_13082026_Adset1_Ad1</t>
        </is>
      </c>
      <c r="O970" t="inlineStr">
        <is>
          <t>Natuf</t>
        </is>
      </c>
      <c r="P970" t="inlineStr">
        <is>
          <t>Facebook</t>
        </is>
      </c>
      <c r="Q970" t="inlineStr">
        <is>
          <t>Tejaswini Tarigopula</t>
        </is>
      </c>
      <c r="R970" t="inlineStr">
        <is>
          <t>Shivamani</t>
        </is>
      </c>
      <c r="S970" t="inlineStr">
        <is>
          <t>-</t>
        </is>
      </c>
      <c r="T970" t="inlineStr">
        <is>
          <t>Gurugram</t>
        </is>
      </c>
      <c r="U970" t="inlineStr">
        <is>
          <t xml:space="preserve"> </t>
        </is>
      </c>
      <c r="V970" t="n">
        <v>6</v>
      </c>
      <c r="W970" t="n">
        <v>4</v>
      </c>
      <c r="X970" t="inlineStr">
        <is>
          <t>XXXXXX5551</t>
        </is>
      </c>
      <c r="Y970" s="72" t="n">
        <v>46326.52037037037</v>
      </c>
    </row>
    <row r="971">
      <c r="A971" s="39" t="inlineStr">
        <is>
          <t>6ada983bc3fc7ba78e4063a0</t>
        </is>
      </c>
      <c r="B971" s="72" t="n">
        <v>46318.19577546296</v>
      </c>
      <c r="C971" s="70" t="n">
        <v>46318</v>
      </c>
      <c r="D971" t="inlineStr">
        <is>
          <t>2026-10</t>
        </is>
      </c>
      <c r="E971" t="inlineStr">
        <is>
          <t>Wk of 2026-10-19</t>
        </is>
      </c>
      <c r="F971" t="inlineStr">
        <is>
          <t>Details Shared</t>
        </is>
      </c>
      <c r="G971" s="39" t="str">
        <f>IF(ISNUMBER(MATCH(F971,QualityStatuses,0)),"Quality Lead","Non-Quality Lead")</f>
        <v>Quality Lead</v>
      </c>
      <c r="H971" s="39" t="str">
        <f>IFERROR(INDEX(CampTypes,MATCH(I971,CampList,0)),"Unattributed")</f>
        <v>New</v>
      </c>
      <c r="I971" t="inlineStr">
        <is>
          <t>ABO | Natuf | Leads | Unit Franchise | India | Oct26 | V1</t>
        </is>
      </c>
      <c r="J971" t="inlineStr">
        <is>
          <t>ABO | Natuf | Leads | Unit Franchise | India | Oct26 | V1</t>
        </is>
      </c>
      <c r="K971" t="inlineStr">
        <is>
          <t>Direct (campaign tagged in CRM)</t>
        </is>
      </c>
      <c r="L971" t="inlineStr">
        <is>
          <t>Natuf | Investors | Tier1 + Growth Cities | Oct26 | V1</t>
        </is>
      </c>
      <c r="M971" t="inlineStr">
        <is>
          <t>Natuf | Investors | Tier1 + Growth Cities | Oct26 | V1</t>
        </is>
      </c>
      <c r="N971" t="inlineStr">
        <is>
          <t>Natuf | Reel | Brand Ambassador | Heard Of Owning A Cafe | V1</t>
        </is>
      </c>
      <c r="O971" t="inlineStr">
        <is>
          <t>In House Natuf</t>
        </is>
      </c>
      <c r="P971" t="inlineStr">
        <is>
          <t>Facebook</t>
        </is>
      </c>
      <c r="Q971" t="inlineStr">
        <is>
          <t>Omkar Navge</t>
        </is>
      </c>
      <c r="R971" t="inlineStr">
        <is>
          <t>Somya</t>
        </is>
      </c>
      <c r="S971" t="inlineStr">
        <is>
          <t>-</t>
        </is>
      </c>
      <c r="T971" t="inlineStr">
        <is>
          <t>Banglore</t>
        </is>
      </c>
      <c r="U971" t="inlineStr">
        <is>
          <t xml:space="preserve"> </t>
        </is>
      </c>
      <c r="V971" t="n">
        <v>1</v>
      </c>
      <c r="W971" t="n">
        <v>1</v>
      </c>
      <c r="X971" t="inlineStr">
        <is>
          <t>XXXXXX4041</t>
        </is>
      </c>
      <c r="Y971" s="72" t="n">
        <v>46326.52037037037</v>
      </c>
    </row>
    <row r="972">
      <c r="A972" s="39" t="inlineStr">
        <is>
          <t>6ada8fbda0d29fa5e5856c97</t>
        </is>
      </c>
      <c r="B972" s="72" t="n">
        <v>46318.17061342593</v>
      </c>
      <c r="C972" s="70" t="n">
        <v>46318</v>
      </c>
      <c r="D972" t="inlineStr">
        <is>
          <t>2026-10</t>
        </is>
      </c>
      <c r="E972" t="inlineStr">
        <is>
          <t>Wk of 2026-10-19</t>
        </is>
      </c>
      <c r="F972" t="inlineStr">
        <is>
          <t>Details Shared</t>
        </is>
      </c>
      <c r="G972" s="39" t="str">
        <f>IF(ISNUMBER(MATCH(F972,QualityStatuses,0)),"Quality Lead","Non-Quality Lead")</f>
        <v>Quality Lead</v>
      </c>
      <c r="H972" s="39" t="str">
        <f>IFERROR(INDEX(CampTypes,MATCH(I972,CampList,0)),"Unattributed")</f>
        <v>New</v>
      </c>
      <c r="I972" t="inlineStr">
        <is>
          <t>ABO | Natuf | Leads | Unit Franchise | India | Oct26 | V1</t>
        </is>
      </c>
      <c r="J972" t="inlineStr">
        <is>
          <t>ABO | Natuf | Leads | Unit Franchise | India | Oct26 | V1</t>
        </is>
      </c>
      <c r="K972" t="inlineStr">
        <is>
          <t>Direct (campaign tagged in CRM)</t>
        </is>
      </c>
      <c r="L972" t="inlineStr">
        <is>
          <t>Natuf | Investors | Tier1 + Growth Cities | Oct26 | V1</t>
        </is>
      </c>
      <c r="M972" t="inlineStr">
        <is>
          <t>Natuf | Investors | Tier1 + Growth Cities | Oct26 | V1</t>
        </is>
      </c>
      <c r="N972" t="inlineStr">
        <is>
          <t>Natuf | Reel | Brand Ambassador | Heard Of Owning A Cafe | V1</t>
        </is>
      </c>
      <c r="O972" t="inlineStr">
        <is>
          <t>In House Natuf</t>
        </is>
      </c>
      <c r="P972" t="inlineStr">
        <is>
          <t>Facebook</t>
        </is>
      </c>
      <c r="Q972" t="inlineStr">
        <is>
          <t>Vikas Pathak</t>
        </is>
      </c>
      <c r="R972" t="inlineStr">
        <is>
          <t>Hriday Jindal</t>
        </is>
      </c>
      <c r="S972" t="inlineStr">
        <is>
          <t>-</t>
        </is>
      </c>
      <c r="T972" t="inlineStr">
        <is>
          <t>Korba</t>
        </is>
      </c>
      <c r="U972" t="inlineStr">
        <is>
          <t xml:space="preserve"> </t>
        </is>
      </c>
      <c r="V972" t="n">
        <v>1</v>
      </c>
      <c r="W972" t="n">
        <v>1</v>
      </c>
      <c r="X972" t="inlineStr">
        <is>
          <t>XXXXXX9869</t>
        </is>
      </c>
      <c r="Y972" s="72" t="n">
        <v>46326.52037037037</v>
      </c>
    </row>
    <row r="973">
      <c r="A973" s="39" t="inlineStr">
        <is>
          <t>6ada8b28dd345f867733f96d</t>
        </is>
      </c>
      <c r="B973" s="72" t="n">
        <v>46318.15703703704</v>
      </c>
      <c r="C973" s="70" t="n">
        <v>46318</v>
      </c>
      <c r="D973" t="inlineStr">
        <is>
          <t>2026-10</t>
        </is>
      </c>
      <c r="E973" t="inlineStr">
        <is>
          <t>Wk of 2026-10-19</t>
        </is>
      </c>
      <c r="F973" t="inlineStr">
        <is>
          <t>Attempt 1</t>
        </is>
      </c>
      <c r="G973" s="39" t="str">
        <f>IF(ISNUMBER(MATCH(F973,QualityStatuses,0)),"Quality Lead","Non-Quality Lead")</f>
        <v>Non-Quality Lead</v>
      </c>
      <c r="H973" s="39" t="str">
        <f>IFERROR(INDEX(CampTypes,MATCH(I973,CampList,0)),"Unattributed")</f>
        <v>Old</v>
      </c>
      <c r="I973" t="inlineStr">
        <is>
          <t>E_Suresh_Natuf_Kiosk_07072026</t>
        </is>
      </c>
      <c r="J973" t="inlineStr">
        <is>
          <t>E_Suresh_Natuf_Kiosk_07072026</t>
        </is>
      </c>
      <c r="K973" t="inlineStr">
        <is>
          <t>Direct (campaign tagged in CRM)</t>
        </is>
      </c>
      <c r="L973" t="inlineStr">
        <is>
          <t>E_Suresh_Natuf_Kiosk_07072026_Adset5</t>
        </is>
      </c>
      <c r="M973" t="inlineStr">
        <is>
          <t>E_Suresh_Natuf_Kiosk_07072026_Adset5</t>
        </is>
      </c>
      <c r="N973" t="inlineStr">
        <is>
          <t>E_Hindi_Suresh_Natuf_Kiosk_07072026_Adset5_ad3 – Copy 2</t>
        </is>
      </c>
      <c r="O973" t="inlineStr">
        <is>
          <t>Natuf</t>
        </is>
      </c>
      <c r="P973" t="inlineStr">
        <is>
          <t>Facebook</t>
        </is>
      </c>
      <c r="Q973" t="inlineStr">
        <is>
          <t>Omkar Navge</t>
        </is>
      </c>
      <c r="R973" t="inlineStr">
        <is>
          <t>Somya</t>
        </is>
      </c>
      <c r="S973" t="inlineStr">
        <is>
          <t>-</t>
        </is>
      </c>
      <c r="T973" t="inlineStr">
        <is>
          <t>Pune</t>
        </is>
      </c>
      <c r="U973" t="inlineStr">
        <is>
          <t xml:space="preserve"> </t>
        </is>
      </c>
      <c r="V973" t="n">
        <v>1</v>
      </c>
      <c r="W973" t="n">
        <v>1</v>
      </c>
      <c r="X973" t="inlineStr">
        <is>
          <t>XXXXXX1890</t>
        </is>
      </c>
      <c r="Y973" s="72" t="n">
        <v>46326.52037037037</v>
      </c>
    </row>
    <row r="974">
      <c r="A974" s="39" t="inlineStr">
        <is>
          <t>6ada887add345f867733f81a</t>
        </is>
      </c>
      <c r="B974" s="72" t="n">
        <v>46318.14909722222</v>
      </c>
      <c r="C974" s="70" t="n">
        <v>46318</v>
      </c>
      <c r="D974" t="inlineStr">
        <is>
          <t>2026-10</t>
        </is>
      </c>
      <c r="E974" t="inlineStr">
        <is>
          <t>Wk of 2026-10-19</t>
        </is>
      </c>
      <c r="F974" t="inlineStr">
        <is>
          <t>Details Shared</t>
        </is>
      </c>
      <c r="G974" s="39" t="str">
        <f>IF(ISNUMBER(MATCH(F974,QualityStatuses,0)),"Quality Lead","Non-Quality Lead")</f>
        <v>Quality Lead</v>
      </c>
      <c r="H974" s="39" t="str">
        <f>IFERROR(INDEX(CampTypes,MATCH(I974,CampList,0)),"Unattributed")</f>
        <v>New</v>
      </c>
      <c r="I974" t="inlineStr">
        <is>
          <t>ABO | Natuf | Leads | Unit Franchise | India | Oct26 | V1</t>
        </is>
      </c>
      <c r="J974" t="inlineStr">
        <is>
          <t>ABO | Natuf | Leads | Unit Franchise | India | Oct26 | V1</t>
        </is>
      </c>
      <c r="K974" t="inlineStr">
        <is>
          <t>Direct (campaign tagged in CRM)</t>
        </is>
      </c>
      <c r="L974" t="inlineStr">
        <is>
          <t>Natuf | LAL 1% | India | Jul26 | V1</t>
        </is>
      </c>
      <c r="M974" t="inlineStr">
        <is>
          <t>Natuf | LAL 1% | India | Jul26 | V1</t>
        </is>
      </c>
      <c r="N974" t="inlineStr">
        <is>
          <t>Natuf | Reel | Brand Ambassador | Heard Of Owning A Cafe | V1</t>
        </is>
      </c>
      <c r="O974" t="inlineStr">
        <is>
          <t>In House Natuf</t>
        </is>
      </c>
      <c r="P974" t="inlineStr">
        <is>
          <t>Facebook</t>
        </is>
      </c>
      <c r="Q974" t="inlineStr">
        <is>
          <t>Omkar Navge</t>
        </is>
      </c>
      <c r="R974" t="inlineStr">
        <is>
          <t>Somya</t>
        </is>
      </c>
      <c r="S974" t="inlineStr">
        <is>
          <t>-</t>
        </is>
      </c>
      <c r="T974" t="inlineStr">
        <is>
          <t>Vadodara</t>
        </is>
      </c>
      <c r="U974" t="inlineStr">
        <is>
          <t xml:space="preserve"> </t>
        </is>
      </c>
      <c r="V974" t="n">
        <v>1</v>
      </c>
      <c r="W974" t="n">
        <v>1</v>
      </c>
      <c r="X974" t="inlineStr">
        <is>
          <t>XXXXXX4539</t>
        </is>
      </c>
      <c r="Y974" s="72" t="n">
        <v>46326.52037037037</v>
      </c>
    </row>
    <row r="975">
      <c r="A975" s="39" t="inlineStr">
        <is>
          <t>6ada8339bd550b44d4ca4dff</t>
        </is>
      </c>
      <c r="B975" s="72" t="n">
        <v>46318.13353009259</v>
      </c>
      <c r="C975" s="70" t="n">
        <v>46318</v>
      </c>
      <c r="D975" t="inlineStr">
        <is>
          <t>2026-10</t>
        </is>
      </c>
      <c r="E975" t="inlineStr">
        <is>
          <t>Wk of 2026-10-19</t>
        </is>
      </c>
      <c r="F975" t="inlineStr">
        <is>
          <t>Attempt 2</t>
        </is>
      </c>
      <c r="G975" s="39" t="str">
        <f>IF(ISNUMBER(MATCH(F975,QualityStatuses,0)),"Quality Lead","Non-Quality Lead")</f>
        <v>Non-Quality Lead</v>
      </c>
      <c r="H975" s="39" t="str">
        <f>IFERROR(INDEX(CampTypes,MATCH(I975,CampList,0)),"Unattributed")</f>
        <v>New</v>
      </c>
      <c r="I975" t="inlineStr">
        <is>
          <t>ABO | Natuf | Leads | Unit Franchise | India | Oct26 | V1</t>
        </is>
      </c>
      <c r="J975" t="inlineStr">
        <is>
          <t>ABO | Natuf | Leads | Unit Franchise | India | Oct26 | V1</t>
        </is>
      </c>
      <c r="K975" t="inlineStr">
        <is>
          <t>Direct (campaign tagged in CRM)</t>
        </is>
      </c>
      <c r="L975" t="inlineStr">
        <is>
          <t>Natuf | Investors | Tier1 + Growth Cities | Oct26 | V1</t>
        </is>
      </c>
      <c r="M975" t="inlineStr">
        <is>
          <t>Natuf | Investors | Tier1 + Growth Cities | Oct26 | V1</t>
        </is>
      </c>
      <c r="N975" t="inlineStr">
        <is>
          <t>Natuf | Reel | Brand Ambassador | Heard Of Owning A Cafe | V1</t>
        </is>
      </c>
      <c r="O975" t="inlineStr">
        <is>
          <t>In House Natuf</t>
        </is>
      </c>
      <c r="P975" t="inlineStr">
        <is>
          <t>Facebook</t>
        </is>
      </c>
      <c r="Q975" t="inlineStr">
        <is>
          <t>Vikas Pathak</t>
        </is>
      </c>
      <c r="R975" t="inlineStr">
        <is>
          <t xml:space="preserve">Karan </t>
        </is>
      </c>
      <c r="S975" t="inlineStr">
        <is>
          <t>-</t>
        </is>
      </c>
      <c r="T975" t="inlineStr">
        <is>
          <t>Delhi</t>
        </is>
      </c>
      <c r="U975" t="inlineStr">
        <is>
          <t xml:space="preserve"> </t>
        </is>
      </c>
      <c r="V975" t="n">
        <v>4</v>
      </c>
      <c r="W975" t="n">
        <v>3</v>
      </c>
      <c r="X975" t="inlineStr">
        <is>
          <t>XXXXXX1222</t>
        </is>
      </c>
      <c r="Y975" s="72" t="n">
        <v>46326.52037037037</v>
      </c>
    </row>
    <row r="976">
      <c r="A976" s="39" t="inlineStr">
        <is>
          <t>6ada829b53401dbd94a185d1</t>
        </is>
      </c>
      <c r="B976" s="72" t="n">
        <v>46318.13170138889</v>
      </c>
      <c r="C976" s="70" t="n">
        <v>46318</v>
      </c>
      <c r="D976" t="inlineStr">
        <is>
          <t>2026-10</t>
        </is>
      </c>
      <c r="E976" t="inlineStr">
        <is>
          <t>Wk of 2026-10-19</t>
        </is>
      </c>
      <c r="F976" t="inlineStr">
        <is>
          <t>Attempt 2</t>
        </is>
      </c>
      <c r="G976" s="39" t="str">
        <f>IF(ISNUMBER(MATCH(F976,QualityStatuses,0)),"Quality Lead","Non-Quality Lead")</f>
        <v>Non-Quality Lead</v>
      </c>
      <c r="H976" s="39" t="str">
        <f>IFERROR(INDEX(CampTypes,MATCH(I976,CampList,0)),"Unattributed")</f>
        <v>Old</v>
      </c>
      <c r="I976" t="inlineStr">
        <is>
          <t>E_Suresh_Natuf_Kiosk_07072026</t>
        </is>
      </c>
      <c r="J976" t="inlineStr">
        <is>
          <t>E_Suresh_Natuf_Kiosk_07072026</t>
        </is>
      </c>
      <c r="K976" t="inlineStr">
        <is>
          <t>Direct (campaign tagged in CRM)</t>
        </is>
      </c>
      <c r="L976" t="inlineStr">
        <is>
          <t>E_Suresh_Natuf_Kiosk_07072026_Adset5</t>
        </is>
      </c>
      <c r="M976" t="inlineStr">
        <is>
          <t>E_Suresh_Natuf_Kiosk_07072026_Adset5</t>
        </is>
      </c>
      <c r="N976" t="inlineStr">
        <is>
          <t>E_Hindi_Suresh_Natuf_Kiosk_07072026_Adset5_ad3 – Copy 2</t>
        </is>
      </c>
      <c r="O976" t="inlineStr">
        <is>
          <t>Natuf</t>
        </is>
      </c>
      <c r="P976" t="inlineStr">
        <is>
          <t>Facebook</t>
        </is>
      </c>
      <c r="Q976" t="inlineStr">
        <is>
          <t>Tejaswini Tarigopula</t>
        </is>
      </c>
      <c r="R976" t="inlineStr">
        <is>
          <t>Rima Paul</t>
        </is>
      </c>
      <c r="S976" t="inlineStr">
        <is>
          <t>-</t>
        </is>
      </c>
      <c r="T976" t="inlineStr">
        <is>
          <t>Vadodara</t>
        </is>
      </c>
      <c r="U976" t="inlineStr">
        <is>
          <t xml:space="preserve"> </t>
        </is>
      </c>
      <c r="V976" t="n">
        <v>2</v>
      </c>
      <c r="W976" t="n">
        <v>0</v>
      </c>
      <c r="X976" t="inlineStr">
        <is>
          <t>XXXXXX4848</t>
        </is>
      </c>
      <c r="Y976" s="72" t="n">
        <v>46326.52037037037</v>
      </c>
    </row>
    <row r="977">
      <c r="A977" s="39" t="inlineStr">
        <is>
          <t>6ada82161f5a7b32554a06ce</t>
        </is>
      </c>
      <c r="B977" s="72" t="n">
        <v>46318.13016203704</v>
      </c>
      <c r="C977" s="70" t="n">
        <v>46318</v>
      </c>
      <c r="D977" t="inlineStr">
        <is>
          <t>2026-10</t>
        </is>
      </c>
      <c r="E977" t="inlineStr">
        <is>
          <t>Wk of 2026-10-19</t>
        </is>
      </c>
      <c r="F977" t="inlineStr">
        <is>
          <t>Attempt 3</t>
        </is>
      </c>
      <c r="G977" s="39" t="str">
        <f>IF(ISNUMBER(MATCH(F977,QualityStatuses,0)),"Quality Lead","Non-Quality Lead")</f>
        <v>Non-Quality Lead</v>
      </c>
      <c r="H977" s="39" t="str">
        <f>IFERROR(INDEX(CampTypes,MATCH(I977,CampList,0)),"Unattributed")</f>
        <v>New</v>
      </c>
      <c r="I977" t="inlineStr">
        <is>
          <t>ABO | Natuf | Leads | Unit Franchise | India | Oct26 | V1</t>
        </is>
      </c>
      <c r="J977" t="inlineStr">
        <is>
          <t>ABO | Natuf | Leads | Unit Franchise | India | Oct26 | V1</t>
        </is>
      </c>
      <c r="K977" t="inlineStr">
        <is>
          <t>Direct (campaign tagged in CRM)</t>
        </is>
      </c>
      <c r="L977" t="inlineStr">
        <is>
          <t>Natuf | Investors | Tier1 + Growth Cities | Oct26 | V1</t>
        </is>
      </c>
      <c r="M977" t="inlineStr">
        <is>
          <t>Natuf | Investors | Tier1 + Growth Cities | Oct26 | V1</t>
        </is>
      </c>
      <c r="N977" t="inlineStr">
        <is>
          <t>Natuf | Reel | Brand Ambassador | Heard Of Owning A Cafe | V1</t>
        </is>
      </c>
      <c r="O977" t="inlineStr">
        <is>
          <t>In House Natuf</t>
        </is>
      </c>
      <c r="P977" t="inlineStr">
        <is>
          <t>Facebook</t>
        </is>
      </c>
      <c r="Q977" t="inlineStr">
        <is>
          <t>Vikas Pathak</t>
        </is>
      </c>
      <c r="R977" t="inlineStr">
        <is>
          <t>Anish kaundal</t>
        </is>
      </c>
      <c r="S977" t="inlineStr">
        <is>
          <t>-</t>
        </is>
      </c>
      <c r="T977" t="inlineStr">
        <is>
          <t>Chennai</t>
        </is>
      </c>
      <c r="U977" t="inlineStr">
        <is>
          <t xml:space="preserve"> </t>
        </is>
      </c>
      <c r="V977" t="n">
        <v>3</v>
      </c>
      <c r="W977" t="n">
        <v>0</v>
      </c>
      <c r="X977" t="inlineStr">
        <is>
          <t>XXXXXX4955</t>
        </is>
      </c>
      <c r="Y977" s="72" t="n">
        <v>46326.52037037037</v>
      </c>
    </row>
    <row r="978">
      <c r="A978" s="39" t="inlineStr">
        <is>
          <t>6ada7f76d8f775012e3c69ee</t>
        </is>
      </c>
      <c r="B978" s="72" t="n">
        <v>46318.12238425926</v>
      </c>
      <c r="C978" s="70" t="n">
        <v>46318</v>
      </c>
      <c r="D978" t="inlineStr">
        <is>
          <t>2026-10</t>
        </is>
      </c>
      <c r="E978" t="inlineStr">
        <is>
          <t>Wk of 2026-10-19</t>
        </is>
      </c>
      <c r="F978" t="inlineStr">
        <is>
          <t>Details Shared</t>
        </is>
      </c>
      <c r="G978" s="39" t="str">
        <f>IF(ISNUMBER(MATCH(F978,QualityStatuses,0)),"Quality Lead","Non-Quality Lead")</f>
        <v>Quality Lead</v>
      </c>
      <c r="H978" s="39" t="str">
        <f>IFERROR(INDEX(CampTypes,MATCH(I978,CampList,0)),"Unattributed")</f>
        <v>New</v>
      </c>
      <c r="I978" t="inlineStr">
        <is>
          <t>ABO | Natuf | Leads | Unit Franchise | India | Oct26 | V1</t>
        </is>
      </c>
      <c r="J978" t="inlineStr">
        <is>
          <t>ABO | Natuf | Leads | Unit Franchise | India | Oct26 | V1</t>
        </is>
      </c>
      <c r="K978" t="inlineStr">
        <is>
          <t>Direct (campaign tagged in CRM)</t>
        </is>
      </c>
      <c r="L978" t="inlineStr">
        <is>
          <t>Natuf | LAL 1% | India | Jul26 | V1</t>
        </is>
      </c>
      <c r="M978" t="inlineStr">
        <is>
          <t>Natuf | LAL 1% | India | Jul26 | V1</t>
        </is>
      </c>
      <c r="N978" t="inlineStr">
        <is>
          <t>Natuf | Reel | Brand Ambassador | Heard Of Owning A Cafe | V1</t>
        </is>
      </c>
      <c r="O978" t="inlineStr">
        <is>
          <t>In House Natuf</t>
        </is>
      </c>
      <c r="P978" t="inlineStr">
        <is>
          <t>Facebook</t>
        </is>
      </c>
      <c r="Q978" t="inlineStr">
        <is>
          <t>Omkar Navge</t>
        </is>
      </c>
      <c r="R978" t="inlineStr">
        <is>
          <t>Somya</t>
        </is>
      </c>
      <c r="S978" t="inlineStr">
        <is>
          <t>-</t>
        </is>
      </c>
      <c r="T978" t="inlineStr">
        <is>
          <t>Ambala</t>
        </is>
      </c>
      <c r="U978" t="inlineStr">
        <is>
          <t xml:space="preserve"> </t>
        </is>
      </c>
      <c r="V978" t="n">
        <v>2</v>
      </c>
      <c r="W978" t="n">
        <v>2</v>
      </c>
      <c r="X978" t="inlineStr">
        <is>
          <t>XXXXXX0365</t>
        </is>
      </c>
      <c r="Y978" s="72" t="n">
        <v>46326.52037037037</v>
      </c>
    </row>
    <row r="979">
      <c r="A979" s="39" t="inlineStr">
        <is>
          <t>6ada7c9954866ae46929d46f</t>
        </is>
      </c>
      <c r="B979" s="72" t="n">
        <v>46318.11390046297</v>
      </c>
      <c r="C979" s="70" t="n">
        <v>46318</v>
      </c>
      <c r="D979" t="inlineStr">
        <is>
          <t>2026-10</t>
        </is>
      </c>
      <c r="E979" t="inlineStr">
        <is>
          <t>Wk of 2026-10-19</t>
        </is>
      </c>
      <c r="F979" t="inlineStr">
        <is>
          <t>Attempt 1</t>
        </is>
      </c>
      <c r="G979" s="39" t="str">
        <f>IF(ISNUMBER(MATCH(F979,QualityStatuses,0)),"Quality Lead","Non-Quality Lead")</f>
        <v>Non-Quality Lead</v>
      </c>
      <c r="H979" s="39" t="str">
        <f>IFERROR(INDEX(CampTypes,MATCH(I979,CampList,0)),"Unattributed")</f>
        <v>Old</v>
      </c>
      <c r="I979" t="inlineStr">
        <is>
          <t>E_Karan_Natuf_All_07072026</t>
        </is>
      </c>
      <c r="J979" t="inlineStr">
        <is>
          <t>E_Karan_Natuf_All_07072026</t>
        </is>
      </c>
      <c r="K979" t="inlineStr">
        <is>
          <t>Direct (campaign tagged in CRM)</t>
        </is>
      </c>
      <c r="L979" t="inlineStr">
        <is>
          <t>E_Karan_Natuf_Sign_07072026_Adset3</t>
        </is>
      </c>
      <c r="M979" t="inlineStr">
        <is>
          <t>E_Karan_Natuf_Sign_07072026_Adset3</t>
        </is>
      </c>
      <c r="N979" t="inlineStr">
        <is>
          <t>E_Karan_Natuf_Sign_07072026_Adset2_Ad1</t>
        </is>
      </c>
      <c r="O979" t="inlineStr">
        <is>
          <t>Natuf</t>
        </is>
      </c>
      <c r="P979" t="inlineStr">
        <is>
          <t>Facebook</t>
        </is>
      </c>
      <c r="Q979" t="inlineStr">
        <is>
          <t>Omkar Navge</t>
        </is>
      </c>
      <c r="R979" t="inlineStr">
        <is>
          <t>Somya</t>
        </is>
      </c>
      <c r="S979" t="inlineStr">
        <is>
          <t>-</t>
        </is>
      </c>
      <c r="T979" t="inlineStr">
        <is>
          <t>Mumbai</t>
        </is>
      </c>
      <c r="U979" t="inlineStr">
        <is>
          <t xml:space="preserve"> </t>
        </is>
      </c>
      <c r="V979" t="n">
        <v>1</v>
      </c>
      <c r="W979" t="n">
        <v>0</v>
      </c>
      <c r="X979" t="inlineStr">
        <is>
          <t>XXXXXX2387</t>
        </is>
      </c>
      <c r="Y979" s="72" t="n">
        <v>46326.52037037037</v>
      </c>
    </row>
    <row r="980">
      <c r="A980" s="39" t="inlineStr">
        <is>
          <t>6ada7ace8c86997a21ba6611</t>
        </is>
      </c>
      <c r="B980" s="72" t="n">
        <v>46318.10858796296</v>
      </c>
      <c r="C980" s="70" t="n">
        <v>46318</v>
      </c>
      <c r="D980" t="inlineStr">
        <is>
          <t>2026-10</t>
        </is>
      </c>
      <c r="E980" t="inlineStr">
        <is>
          <t>Wk of 2026-10-19</t>
        </is>
      </c>
      <c r="F980" t="inlineStr">
        <is>
          <t>Lost</t>
        </is>
      </c>
      <c r="G980" s="39" t="str">
        <f>IF(ISNUMBER(MATCH(F980,QualityStatuses,0)),"Quality Lead","Non-Quality Lead")</f>
        <v>Non-Quality Lead</v>
      </c>
      <c r="H980" s="39" t="str">
        <f>IFERROR(INDEX(CampTypes,MATCH(I980,CampList,0)),"Unattributed")</f>
        <v>Old</v>
      </c>
      <c r="I980" t="inlineStr">
        <is>
          <t>natuf_Kiosk_14072026_Hindi</t>
        </is>
      </c>
      <c r="J980" t="inlineStr">
        <is>
          <t>natuf_Kiosk_14072026_Hindi</t>
        </is>
      </c>
      <c r="K980" t="inlineStr">
        <is>
          <t>Direct (campaign tagged in CRM)</t>
        </is>
      </c>
      <c r="L980" t="inlineStr">
        <is>
          <t>natuf_Kiosk_09102026</t>
        </is>
      </c>
      <c r="M980" t="inlineStr">
        <is>
          <t>natuf_Kiosk_09102026</t>
        </is>
      </c>
      <c r="N980" t="inlineStr">
        <is>
          <t>natuf_Kiosk_14072026_ad set_ad1</t>
        </is>
      </c>
      <c r="O980" t="inlineStr">
        <is>
          <t>Natuf</t>
        </is>
      </c>
      <c r="P980" t="inlineStr">
        <is>
          <t>Facebook</t>
        </is>
      </c>
      <c r="Q980" t="inlineStr">
        <is>
          <t>Tejaswini Tarigopula</t>
        </is>
      </c>
      <c r="R980" t="inlineStr">
        <is>
          <t>Arjuman Vidya Sagar</t>
        </is>
      </c>
      <c r="S980" t="inlineStr">
        <is>
          <t>Junk</t>
        </is>
      </c>
      <c r="T980" t="inlineStr">
        <is>
          <t>Patna</t>
        </is>
      </c>
      <c r="U980" t="inlineStr">
        <is>
          <t xml:space="preserve"> </t>
        </is>
      </c>
      <c r="V980" t="n">
        <v>1</v>
      </c>
      <c r="W980" t="n">
        <v>1</v>
      </c>
      <c r="X980" t="inlineStr">
        <is>
          <t>XXXXXX2321</t>
        </is>
      </c>
      <c r="Y980" s="72" t="n">
        <v>46326.52037037037</v>
      </c>
    </row>
    <row r="981">
      <c r="A981" s="39" t="inlineStr">
        <is>
          <t>6ada700f3a3664ebfb0cc614</t>
        </is>
      </c>
      <c r="B981" s="72" t="n">
        <v>46318.07674768518</v>
      </c>
      <c r="C981" s="70" t="n">
        <v>46318</v>
      </c>
      <c r="D981" t="inlineStr">
        <is>
          <t>2026-10</t>
        </is>
      </c>
      <c r="E981" t="inlineStr">
        <is>
          <t>Wk of 2026-10-19</t>
        </is>
      </c>
      <c r="F981" t="inlineStr">
        <is>
          <t>New Lead</t>
        </is>
      </c>
      <c r="G981" s="39" t="str">
        <f>IF(ISNUMBER(MATCH(F981,QualityStatuses,0)),"Quality Lead","Non-Quality Lead")</f>
        <v>Non-Quality Lead</v>
      </c>
      <c r="H981" s="39" t="str">
        <f>IFERROR(INDEX(CampTypes,MATCH(I981,CampList,0)),"Unattributed")</f>
        <v>New</v>
      </c>
      <c r="I981" t="inlineStr">
        <is>
          <t>ABO | Natuf | Leads | Unit Franchise | India | Oct26 | V1</t>
        </is>
      </c>
      <c r="J981" t="inlineStr">
        <is>
          <t>ABO | Natuf | Leads | Unit Franchise | India | Oct26 | V1</t>
        </is>
      </c>
      <c r="K981" t="inlineStr">
        <is>
          <t>Direct (campaign tagged in CRM)</t>
        </is>
      </c>
      <c r="L981" t="inlineStr">
        <is>
          <t>Natuf | LAL 1% | India | Jul26 | V1</t>
        </is>
      </c>
      <c r="M981" t="inlineStr">
        <is>
          <t>Natuf | LAL 1% | India | Jul26 | V1</t>
        </is>
      </c>
      <c r="N981" t="inlineStr">
        <is>
          <t>Natuf | Reel | Brand Ambassador | Heard Of Owning A Cafe | V1</t>
        </is>
      </c>
      <c r="O981" t="inlineStr">
        <is>
          <t>In House Natuf</t>
        </is>
      </c>
      <c r="P981" t="inlineStr">
        <is>
          <t>Facebook</t>
        </is>
      </c>
      <c r="Q981" t="inlineStr">
        <is>
          <t>Tejaswini Tarigopula</t>
        </is>
      </c>
      <c r="R981" t="inlineStr">
        <is>
          <t>Rauth Sanketh</t>
        </is>
      </c>
      <c r="S981" t="inlineStr">
        <is>
          <t>-</t>
        </is>
      </c>
      <c r="T981" t="inlineStr">
        <is>
          <t>Ranchi</t>
        </is>
      </c>
      <c r="U981" t="inlineStr">
        <is>
          <t xml:space="preserve"> </t>
        </is>
      </c>
      <c r="V981" t="n">
        <v>0</v>
      </c>
      <c r="W981" t="n">
        <v>0</v>
      </c>
      <c r="X981" t="inlineStr">
        <is>
          <t>XXXXXX</t>
        </is>
      </c>
      <c r="Y981" s="72" t="n">
        <v>46326.52037037037</v>
      </c>
    </row>
    <row r="982">
      <c r="A982" s="39" t="inlineStr">
        <is>
          <t>6ada6de68ef255f4d240111d</t>
        </is>
      </c>
      <c r="B982" s="72" t="n">
        <v>46318.07034722222</v>
      </c>
      <c r="C982" s="70" t="n">
        <v>46318</v>
      </c>
      <c r="D982" t="inlineStr">
        <is>
          <t>2026-10</t>
        </is>
      </c>
      <c r="E982" t="inlineStr">
        <is>
          <t>Wk of 2026-10-19</t>
        </is>
      </c>
      <c r="F982" t="inlineStr">
        <is>
          <t>Attempt 1</t>
        </is>
      </c>
      <c r="G982" s="39" t="str">
        <f>IF(ISNUMBER(MATCH(F982,QualityStatuses,0)),"Quality Lead","Non-Quality Lead")</f>
        <v>Non-Quality Lead</v>
      </c>
      <c r="H982" s="39" t="str">
        <f>IFERROR(INDEX(CampTypes,MATCH(I982,CampList,0)),"Unattributed")</f>
        <v>New</v>
      </c>
      <c r="I982" t="inlineStr">
        <is>
          <t>ABO | Natuf | Leads | Unit Franchise | India | Oct26 | V1</t>
        </is>
      </c>
      <c r="J982" t="inlineStr">
        <is>
          <t>ABO | Natuf | Leads | Unit Franchise | India | Oct26 | V1</t>
        </is>
      </c>
      <c r="K982" t="inlineStr">
        <is>
          <t>Direct (campaign tagged in CRM)</t>
        </is>
      </c>
      <c r="L982" t="inlineStr">
        <is>
          <t>Natuf | LAL 1% | India | Jul26 | V1</t>
        </is>
      </c>
      <c r="M982" t="inlineStr">
        <is>
          <t>Natuf | LAL 1% | India | Jul26 | V1</t>
        </is>
      </c>
      <c r="N982" t="inlineStr">
        <is>
          <t>Natuf | Reel | Brand Ambassador | Heard Of Owning A Cafe | V1</t>
        </is>
      </c>
      <c r="O982" t="inlineStr">
        <is>
          <t>In House Natuf</t>
        </is>
      </c>
      <c r="P982" t="inlineStr">
        <is>
          <t>Facebook</t>
        </is>
      </c>
      <c r="Q982" t="inlineStr">
        <is>
          <t>Omkar Navge</t>
        </is>
      </c>
      <c r="R982" t="inlineStr">
        <is>
          <t>Somya</t>
        </is>
      </c>
      <c r="S982" t="inlineStr">
        <is>
          <t>-</t>
        </is>
      </c>
      <c r="T982" t="inlineStr">
        <is>
          <t>Kolkata</t>
        </is>
      </c>
      <c r="U982" t="inlineStr">
        <is>
          <t xml:space="preserve"> </t>
        </is>
      </c>
      <c r="V982" t="n">
        <v>2</v>
      </c>
      <c r="W982" t="n">
        <v>0</v>
      </c>
      <c r="X982" t="inlineStr">
        <is>
          <t>XXXXXX7362</t>
        </is>
      </c>
      <c r="Y982" s="72" t="n">
        <v>46326.52037037037</v>
      </c>
    </row>
    <row r="983">
      <c r="A983" s="39" t="inlineStr">
        <is>
          <t>6ada6c82ab232c2a43eecb3e</t>
        </is>
      </c>
      <c r="B983" s="72" t="n">
        <v>46318.06622685185</v>
      </c>
      <c r="C983" s="70" t="n">
        <v>46318</v>
      </c>
      <c r="D983" t="inlineStr">
        <is>
          <t>2026-10</t>
        </is>
      </c>
      <c r="E983" t="inlineStr">
        <is>
          <t>Wk of 2026-10-19</t>
        </is>
      </c>
      <c r="F983" t="inlineStr">
        <is>
          <t>Attempt 1</t>
        </is>
      </c>
      <c r="G983" s="39" t="str">
        <f>IF(ISNUMBER(MATCH(F983,QualityStatuses,0)),"Quality Lead","Non-Quality Lead")</f>
        <v>Non-Quality Lead</v>
      </c>
      <c r="H983" s="39" t="str">
        <f>IFERROR(INDEX(CampTypes,MATCH(I983,CampList,0)),"Unattributed")</f>
        <v>New</v>
      </c>
      <c r="I983" t="inlineStr">
        <is>
          <t>ABO | Natuf | Leads | Unit Franchise | India | Oct26 | V1</t>
        </is>
      </c>
      <c r="J983" t="inlineStr">
        <is>
          <t>ABO | Natuf | Leads | Unit Franchise | India | Oct26 | V1</t>
        </is>
      </c>
      <c r="K983" t="inlineStr">
        <is>
          <t>Direct (campaign tagged in CRM)</t>
        </is>
      </c>
      <c r="L983" t="inlineStr">
        <is>
          <t>Natuf | Broad | Tier1 + Growth Cities | Oct26 | V1</t>
        </is>
      </c>
      <c r="M983" t="inlineStr">
        <is>
          <t>Natuf | Broad | Tier1 + Growth Cities | Oct26 | V1</t>
        </is>
      </c>
      <c r="N983" t="inlineStr">
        <is>
          <t>Natuf | Reel | Brand Ambassador | Heard Of Owning A Cafe | V1</t>
        </is>
      </c>
      <c r="O983" t="inlineStr">
        <is>
          <t>In House Natuf</t>
        </is>
      </c>
      <c r="P983" t="inlineStr">
        <is>
          <t>Facebook</t>
        </is>
      </c>
      <c r="Q983" t="inlineStr">
        <is>
          <t>Omkar Navge</t>
        </is>
      </c>
      <c r="R983" t="inlineStr">
        <is>
          <t>Somya</t>
        </is>
      </c>
      <c r="S983" t="inlineStr">
        <is>
          <t>-</t>
        </is>
      </c>
      <c r="T983" t="inlineStr">
        <is>
          <t>Mumbai</t>
        </is>
      </c>
      <c r="U983" t="inlineStr">
        <is>
          <t xml:space="preserve"> </t>
        </is>
      </c>
      <c r="V983" t="n">
        <v>1</v>
      </c>
      <c r="W983" t="n">
        <v>0</v>
      </c>
      <c r="X983" t="inlineStr">
        <is>
          <t>XXXXXX6075</t>
        </is>
      </c>
      <c r="Y983" s="72" t="n">
        <v>46326.52037037037</v>
      </c>
    </row>
    <row r="984">
      <c r="A984" s="39" t="inlineStr">
        <is>
          <t>6ada676471ba493b342c0e74</t>
        </is>
      </c>
      <c r="B984" s="72" t="n">
        <v>46318.05106481481</v>
      </c>
      <c r="C984" s="70" t="n">
        <v>46318</v>
      </c>
      <c r="D984" t="inlineStr">
        <is>
          <t>2026-10</t>
        </is>
      </c>
      <c r="E984" t="inlineStr">
        <is>
          <t>Wk of 2026-10-19</t>
        </is>
      </c>
      <c r="F984" t="inlineStr">
        <is>
          <t>Attempt 1</t>
        </is>
      </c>
      <c r="G984" s="39" t="str">
        <f>IF(ISNUMBER(MATCH(F984,QualityStatuses,0)),"Quality Lead","Non-Quality Lead")</f>
        <v>Non-Quality Lead</v>
      </c>
      <c r="H984" s="39" t="str">
        <f>IFERROR(INDEX(CampTypes,MATCH(I984,CampList,0)),"Unattributed")</f>
        <v>New</v>
      </c>
      <c r="I984" t="inlineStr">
        <is>
          <t>ABO | Natuf | Leads | Unit Franchise | India | Oct26 | V1</t>
        </is>
      </c>
      <c r="J984" t="inlineStr">
        <is>
          <t>ABO | Natuf | Leads | Unit Franchise | India | Oct26 | V1</t>
        </is>
      </c>
      <c r="K984" t="inlineStr">
        <is>
          <t>Direct (campaign tagged in CRM)</t>
        </is>
      </c>
      <c r="L984" t="inlineStr">
        <is>
          <t>Natuf | Business Owners | Tier1 + Growth Cities | Oct26 | V1</t>
        </is>
      </c>
      <c r="M984" t="inlineStr">
        <is>
          <t>Natuf | Business Owners | Tier1 + Growth Cities | Oct26 | V1</t>
        </is>
      </c>
      <c r="N984" t="inlineStr">
        <is>
          <t>Natuf | Reel | Brand Ambassador | Heard Of Owning A Cafe | V1</t>
        </is>
      </c>
      <c r="O984" t="inlineStr">
        <is>
          <t>In House Natuf</t>
        </is>
      </c>
      <c r="P984" t="inlineStr">
        <is>
          <t>Facebook</t>
        </is>
      </c>
      <c r="Q984" t="inlineStr">
        <is>
          <t>Tejaswini Tarigopula</t>
        </is>
      </c>
      <c r="R984" t="inlineStr">
        <is>
          <t>Shivani Sharma</t>
        </is>
      </c>
      <c r="S984" t="inlineStr">
        <is>
          <t>-</t>
        </is>
      </c>
      <c r="T984" t="inlineStr">
        <is>
          <t>Lucknow</t>
        </is>
      </c>
      <c r="U984" t="inlineStr">
        <is>
          <t xml:space="preserve"> </t>
        </is>
      </c>
      <c r="V984" t="n">
        <v>1</v>
      </c>
      <c r="W984" t="n">
        <v>1</v>
      </c>
      <c r="X984" t="inlineStr">
        <is>
          <t>XXXXXX8371</t>
        </is>
      </c>
      <c r="Y984" s="72" t="n">
        <v>46326.52037037037</v>
      </c>
    </row>
    <row r="985">
      <c r="A985" s="39" t="inlineStr">
        <is>
          <t>6ada65829f4859d779779cd7</t>
        </is>
      </c>
      <c r="B985" s="72" t="n">
        <v>46318.04548611111</v>
      </c>
      <c r="C985" s="70" t="n">
        <v>46318</v>
      </c>
      <c r="D985" t="inlineStr">
        <is>
          <t>2026-10</t>
        </is>
      </c>
      <c r="E985" t="inlineStr">
        <is>
          <t>Wk of 2026-10-19</t>
        </is>
      </c>
      <c r="F985" t="inlineStr">
        <is>
          <t>Attempt 1</t>
        </is>
      </c>
      <c r="G985" s="39" t="str">
        <f>IF(ISNUMBER(MATCH(F985,QualityStatuses,0)),"Quality Lead","Non-Quality Lead")</f>
        <v>Non-Quality Lead</v>
      </c>
      <c r="H985" s="39" t="str">
        <f>IFERROR(INDEX(CampTypes,MATCH(I985,CampList,0)),"Unattributed")</f>
        <v>New</v>
      </c>
      <c r="I985" t="inlineStr">
        <is>
          <t>ABO | Natuf | Leads | Unit Franchise | India | Oct26 | V1</t>
        </is>
      </c>
      <c r="J985" t="inlineStr">
        <is>
          <t>ABO | Natuf | Leads | Unit Franchise | India | Oct26 | V1</t>
        </is>
      </c>
      <c r="K985" t="inlineStr">
        <is>
          <t>Direct (campaign tagged in CRM)</t>
        </is>
      </c>
      <c r="L985" t="inlineStr">
        <is>
          <t>Natuf | Business Owners | Tier1 + Growth Cities | Oct26 | V1</t>
        </is>
      </c>
      <c r="M985" t="inlineStr">
        <is>
          <t>Natuf | Business Owners | Tier1 + Growth Cities | Oct26 | V1</t>
        </is>
      </c>
      <c r="N985" t="inlineStr">
        <is>
          <t>Natuf | Reel | Brand Ambassador | Heard Of Owning A Cafe | V1</t>
        </is>
      </c>
      <c r="O985" t="inlineStr">
        <is>
          <t>In House Natuf</t>
        </is>
      </c>
      <c r="P985" t="inlineStr">
        <is>
          <t>Facebook</t>
        </is>
      </c>
      <c r="Q985" t="inlineStr">
        <is>
          <t>Omkar Navge</t>
        </is>
      </c>
      <c r="R985" t="inlineStr">
        <is>
          <t>Somya</t>
        </is>
      </c>
      <c r="S985" t="inlineStr">
        <is>
          <t>-</t>
        </is>
      </c>
      <c r="T985" t="inlineStr">
        <is>
          <t>Hyderabad</t>
        </is>
      </c>
      <c r="U985" t="inlineStr">
        <is>
          <t xml:space="preserve"> </t>
        </is>
      </c>
      <c r="V985" t="n">
        <v>1</v>
      </c>
      <c r="W985" t="n">
        <v>0</v>
      </c>
      <c r="X985" t="inlineStr">
        <is>
          <t>XXXXXX1848</t>
        </is>
      </c>
      <c r="Y985" s="72" t="n">
        <v>46326.52037037037</v>
      </c>
    </row>
    <row r="986">
      <c r="A986" s="39" t="inlineStr">
        <is>
          <t>6ada63ca2fdeee4402310ee6</t>
        </is>
      </c>
      <c r="B986" s="72" t="n">
        <v>46318.04039351852</v>
      </c>
      <c r="C986" s="70" t="n">
        <v>46318</v>
      </c>
      <c r="D986" t="inlineStr">
        <is>
          <t>2026-10</t>
        </is>
      </c>
      <c r="E986" t="inlineStr">
        <is>
          <t>Wk of 2026-10-19</t>
        </is>
      </c>
      <c r="F986" t="inlineStr">
        <is>
          <t>Attempt 1</t>
        </is>
      </c>
      <c r="G986" s="39" t="str">
        <f>IF(ISNUMBER(MATCH(F986,QualityStatuses,0)),"Quality Lead","Non-Quality Lead")</f>
        <v>Non-Quality Lead</v>
      </c>
      <c r="H986" s="39" t="str">
        <f>IFERROR(INDEX(CampTypes,MATCH(I986,CampList,0)),"Unattributed")</f>
        <v>New</v>
      </c>
      <c r="I986" t="inlineStr">
        <is>
          <t>ABO | Natuf | Leads | Unit Franchise | India | Oct26 | V1</t>
        </is>
      </c>
      <c r="J986" t="inlineStr">
        <is>
          <t>ABO | Natuf | Leads | Unit Franchise | India | Oct26 | V1</t>
        </is>
      </c>
      <c r="K986" t="inlineStr">
        <is>
          <t>Direct (campaign tagged in CRM)</t>
        </is>
      </c>
      <c r="L986" t="inlineStr">
        <is>
          <t>Natuf | LAL 1% | India | Jul26 | V1</t>
        </is>
      </c>
      <c r="M986" t="inlineStr">
        <is>
          <t>Natuf | LAL 1% | India | Jul26 | V1</t>
        </is>
      </c>
      <c r="N986" t="inlineStr">
        <is>
          <t>Natuf | Reel | Brand Ambassador | Heard Of Owning A Cafe | V1</t>
        </is>
      </c>
      <c r="O986" t="inlineStr">
        <is>
          <t>In House Natuf</t>
        </is>
      </c>
      <c r="P986" t="inlineStr">
        <is>
          <t>Facebook</t>
        </is>
      </c>
      <c r="Q986" t="inlineStr">
        <is>
          <t>Tejaswini Tarigopula</t>
        </is>
      </c>
      <c r="R986" t="inlineStr">
        <is>
          <t>Shivamani</t>
        </is>
      </c>
      <c r="S986" t="inlineStr">
        <is>
          <t>-</t>
        </is>
      </c>
      <c r="T986" t="inlineStr">
        <is>
          <t>Arunachal</t>
        </is>
      </c>
      <c r="U986" t="inlineStr">
        <is>
          <t xml:space="preserve"> </t>
        </is>
      </c>
      <c r="V986" t="n">
        <v>1</v>
      </c>
      <c r="W986" t="n">
        <v>0</v>
      </c>
      <c r="X986" t="inlineStr">
        <is>
          <t>XXXXXX1508</t>
        </is>
      </c>
      <c r="Y986" s="72" t="n">
        <v>46326.52037037037</v>
      </c>
    </row>
    <row r="987">
      <c r="A987" s="39" t="inlineStr">
        <is>
          <t>6ada6250a1f31286ff4e6057</t>
        </is>
      </c>
      <c r="B987" s="72" t="n">
        <v>46318.03601851852</v>
      </c>
      <c r="C987" s="70" t="n">
        <v>46318</v>
      </c>
      <c r="D987" t="inlineStr">
        <is>
          <t>2026-10</t>
        </is>
      </c>
      <c r="E987" t="inlineStr">
        <is>
          <t>Wk of 2026-10-19</t>
        </is>
      </c>
      <c r="F987" t="inlineStr">
        <is>
          <t>Attempt 2</t>
        </is>
      </c>
      <c r="G987" s="39" t="str">
        <f>IF(ISNUMBER(MATCH(F987,QualityStatuses,0)),"Quality Lead","Non-Quality Lead")</f>
        <v>Non-Quality Lead</v>
      </c>
      <c r="H987" s="39" t="str">
        <f>IFERROR(INDEX(CampTypes,MATCH(I987,CampList,0)),"Unattributed")</f>
        <v>New</v>
      </c>
      <c r="I987" t="inlineStr">
        <is>
          <t>ABO | Natuf | Leads | Unit Franchise | India | Oct26 | V1</t>
        </is>
      </c>
      <c r="J987" t="inlineStr">
        <is>
          <t>ABO | Natuf | Leads | Unit Franchise | India | Oct26 | V1</t>
        </is>
      </c>
      <c r="K987" t="inlineStr">
        <is>
          <t>Direct (campaign tagged in CRM)</t>
        </is>
      </c>
      <c r="L987" t="inlineStr">
        <is>
          <t>Natuf | LAL 1% | India | Jul26 | V1</t>
        </is>
      </c>
      <c r="M987" t="inlineStr">
        <is>
          <t>Natuf | LAL 1% | India | Jul26 | V1</t>
        </is>
      </c>
      <c r="N987" t="inlineStr">
        <is>
          <t>Natuf | Reel | Brand Ambassador | Heard Of Owning A Cafe | V1</t>
        </is>
      </c>
      <c r="O987" t="inlineStr">
        <is>
          <t>In House Natuf</t>
        </is>
      </c>
      <c r="P987" t="inlineStr">
        <is>
          <t>Facebook</t>
        </is>
      </c>
      <c r="Q987" t="inlineStr">
        <is>
          <t>Tejaswini Tarigopula</t>
        </is>
      </c>
      <c r="R987" t="inlineStr">
        <is>
          <t>Sai Charan</t>
        </is>
      </c>
      <c r="S987" t="inlineStr">
        <is>
          <t>-</t>
        </is>
      </c>
      <c r="T987" t="inlineStr">
        <is>
          <t>Kolkata</t>
        </is>
      </c>
      <c r="U987" t="inlineStr">
        <is>
          <t xml:space="preserve"> </t>
        </is>
      </c>
      <c r="V987" t="n">
        <v>2</v>
      </c>
      <c r="W987" t="n">
        <v>1</v>
      </c>
      <c r="X987" t="inlineStr">
        <is>
          <t>XXXXXX3759</t>
        </is>
      </c>
      <c r="Y987" s="72" t="n">
        <v>46326.52037037037</v>
      </c>
    </row>
    <row r="988">
      <c r="A988" s="39" t="inlineStr">
        <is>
          <t>6ada614d2d2e831a8e2f309a</t>
        </is>
      </c>
      <c r="B988" s="72" t="n">
        <v>46318.03302083333</v>
      </c>
      <c r="C988" s="70" t="n">
        <v>46318</v>
      </c>
      <c r="D988" t="inlineStr">
        <is>
          <t>2026-10</t>
        </is>
      </c>
      <c r="E988" t="inlineStr">
        <is>
          <t>Wk of 2026-10-19</t>
        </is>
      </c>
      <c r="F988" t="inlineStr">
        <is>
          <t>New Lead</t>
        </is>
      </c>
      <c r="G988" s="39" t="str">
        <f>IF(ISNUMBER(MATCH(F988,QualityStatuses,0)),"Quality Lead","Non-Quality Lead")</f>
        <v>Non-Quality Lead</v>
      </c>
      <c r="H988" s="39" t="str">
        <f>IFERROR(INDEX(CampTypes,MATCH(I988,CampList,0)),"Unattributed")</f>
        <v>Old</v>
      </c>
      <c r="I988" t="inlineStr">
        <is>
          <t>E_Natuf_Generic_13082026</t>
        </is>
      </c>
      <c r="J988" t="inlineStr">
        <is>
          <t>E_Natuf_Generic_13082026</t>
        </is>
      </c>
      <c r="K988" t="inlineStr">
        <is>
          <t>Direct (campaign tagged in CRM)</t>
        </is>
      </c>
      <c r="L988" t="inlineStr">
        <is>
          <t>E_Natuf_Generic_13082026_Adset1</t>
        </is>
      </c>
      <c r="M988" t="inlineStr">
        <is>
          <t>E_Natuf_Generic_13082026_Adset1</t>
        </is>
      </c>
      <c r="N988" t="inlineStr">
        <is>
          <t>E_Natuf_Generic_13082026_Adset1_Ad1</t>
        </is>
      </c>
      <c r="O988" t="inlineStr">
        <is>
          <t>Natuf</t>
        </is>
      </c>
      <c r="P988" t="inlineStr">
        <is>
          <t>Facebook</t>
        </is>
      </c>
      <c r="Q988" t="inlineStr">
        <is>
          <t>(Unassigned)</t>
        </is>
      </c>
      <c r="R988" t="inlineStr">
        <is>
          <t>Omkar Navge</t>
        </is>
      </c>
      <c r="S988" t="inlineStr">
        <is>
          <t>-</t>
        </is>
      </c>
      <c r="T988" t="inlineStr">
        <is>
          <t>Delhi</t>
        </is>
      </c>
      <c r="U988" t="inlineStr">
        <is>
          <t xml:space="preserve"> </t>
        </is>
      </c>
      <c r="V988" t="n">
        <v>0</v>
      </c>
      <c r="W988" t="n">
        <v>0</v>
      </c>
      <c r="X988" t="inlineStr">
        <is>
          <t>XXXXXX3911</t>
        </is>
      </c>
      <c r="Y988" s="72" t="n">
        <v>46326.52037037037</v>
      </c>
    </row>
    <row r="989">
      <c r="A989" s="39" t="inlineStr">
        <is>
          <t>6ada60726a58abbc3584351c</t>
        </is>
      </c>
      <c r="B989" s="72" t="n">
        <v>46318.03048611111</v>
      </c>
      <c r="C989" s="70" t="n">
        <v>46318</v>
      </c>
      <c r="D989" t="inlineStr">
        <is>
          <t>2026-10</t>
        </is>
      </c>
      <c r="E989" t="inlineStr">
        <is>
          <t>Wk of 2026-10-19</t>
        </is>
      </c>
      <c r="F989" t="inlineStr">
        <is>
          <t>New Lead</t>
        </is>
      </c>
      <c r="G989" s="39" t="str">
        <f>IF(ISNUMBER(MATCH(F989,QualityStatuses,0)),"Quality Lead","Non-Quality Lead")</f>
        <v>Non-Quality Lead</v>
      </c>
      <c r="H989" s="39" t="str">
        <f>IFERROR(INDEX(CampTypes,MATCH(I989,CampList,0)),"Unattributed")</f>
        <v>New</v>
      </c>
      <c r="I989" t="inlineStr">
        <is>
          <t>ABO | Natuf | Leads | Unit Franchise | India | Oct26 | V1</t>
        </is>
      </c>
      <c r="J989" t="inlineStr">
        <is>
          <t>ABO | Natuf | Leads | Unit Franchise | India | Oct26 | V1</t>
        </is>
      </c>
      <c r="K989" t="inlineStr">
        <is>
          <t>Direct (campaign tagged in CRM)</t>
        </is>
      </c>
      <c r="L989" t="inlineStr">
        <is>
          <t>Natuf | Broad | Tier1 + Growth Cities | Oct26 | V1</t>
        </is>
      </c>
      <c r="M989" t="inlineStr">
        <is>
          <t>Natuf | Broad | Tier1 + Growth Cities | Oct26 | V1</t>
        </is>
      </c>
      <c r="N989" t="inlineStr">
        <is>
          <t>Natuf | Reel | Brand Ambassador | Heard Of Owning A Cafe | V1</t>
        </is>
      </c>
      <c r="O989" t="inlineStr">
        <is>
          <t>In House Natuf</t>
        </is>
      </c>
      <c r="P989" t="inlineStr">
        <is>
          <t>Facebook</t>
        </is>
      </c>
      <c r="Q989" t="inlineStr">
        <is>
          <t>(Unassigned)</t>
        </is>
      </c>
      <c r="R989" t="inlineStr">
        <is>
          <t>Omkar Navge</t>
        </is>
      </c>
      <c r="S989" t="inlineStr">
        <is>
          <t>-</t>
        </is>
      </c>
      <c r="T989" t="inlineStr">
        <is>
          <t>Patna</t>
        </is>
      </c>
      <c r="U989" t="inlineStr">
        <is>
          <t xml:space="preserve"> </t>
        </is>
      </c>
      <c r="V989" t="n">
        <v>0</v>
      </c>
      <c r="W989" t="n">
        <v>0</v>
      </c>
      <c r="X989" t="inlineStr">
        <is>
          <t>XXXXXX5779</t>
        </is>
      </c>
      <c r="Y989" s="72" t="n">
        <v>46326.52037037037</v>
      </c>
    </row>
    <row r="990">
      <c r="A990" s="39" t="inlineStr">
        <is>
          <t>6ada5e11927059218f6ef0de</t>
        </is>
      </c>
      <c r="B990" s="72" t="n">
        <v>46318.0234375</v>
      </c>
      <c r="C990" s="70" t="n">
        <v>46318</v>
      </c>
      <c r="D990" t="inlineStr">
        <is>
          <t>2026-10</t>
        </is>
      </c>
      <c r="E990" t="inlineStr">
        <is>
          <t>Wk of 2026-10-19</t>
        </is>
      </c>
      <c r="F990" t="inlineStr">
        <is>
          <t>New Lead</t>
        </is>
      </c>
      <c r="G990" s="39" t="str">
        <f>IF(ISNUMBER(MATCH(F990,QualityStatuses,0)),"Quality Lead","Non-Quality Lead")</f>
        <v>Non-Quality Lead</v>
      </c>
      <c r="H990" s="39" t="str">
        <f>IFERROR(INDEX(CampTypes,MATCH(I990,CampList,0)),"Unattributed")</f>
        <v>New</v>
      </c>
      <c r="I990" t="inlineStr">
        <is>
          <t>ABO | Natuf | Leads | Unit Franchise | India | Oct26 | V1</t>
        </is>
      </c>
      <c r="J990" t="inlineStr">
        <is>
          <t>ABO | Natuf | Leads | Unit Franchise | India | Oct26 | V1</t>
        </is>
      </c>
      <c r="K990" t="inlineStr">
        <is>
          <t>Direct (campaign tagged in CRM)</t>
        </is>
      </c>
      <c r="L990" t="inlineStr">
        <is>
          <t>Natuf | Investors | Tier1 + Growth Cities | Oct26 | V1</t>
        </is>
      </c>
      <c r="M990" t="inlineStr">
        <is>
          <t>Natuf | Investors | Tier1 + Growth Cities | Oct26 | V1</t>
        </is>
      </c>
      <c r="N990" t="inlineStr">
        <is>
          <t>Natuf | Reel | Brand Ambassador | Heard Of Owning A Cafe | V1</t>
        </is>
      </c>
      <c r="O990" t="inlineStr">
        <is>
          <t>In House Natuf</t>
        </is>
      </c>
      <c r="P990" t="inlineStr">
        <is>
          <t>Facebook</t>
        </is>
      </c>
      <c r="Q990" t="inlineStr">
        <is>
          <t>(Unassigned)</t>
        </is>
      </c>
      <c r="R990" t="inlineStr">
        <is>
          <t>Omkar Navge</t>
        </is>
      </c>
      <c r="S990" t="inlineStr">
        <is>
          <t>-</t>
        </is>
      </c>
      <c r="T990" t="inlineStr">
        <is>
          <t>Delhi NCR</t>
        </is>
      </c>
      <c r="U990" t="inlineStr">
        <is>
          <t xml:space="preserve"> </t>
        </is>
      </c>
      <c r="V990" t="n">
        <v>0</v>
      </c>
      <c r="W990" t="n">
        <v>0</v>
      </c>
      <c r="X990" t="inlineStr">
        <is>
          <t>XXXXXX0904</t>
        </is>
      </c>
      <c r="Y990" s="72" t="n">
        <v>46326.52037037037</v>
      </c>
    </row>
    <row r="991">
      <c r="A991" s="39" t="inlineStr">
        <is>
          <t>6ada5ce0214caaa4655a9318</t>
        </is>
      </c>
      <c r="B991" s="72" t="n">
        <v>46318.0199074074</v>
      </c>
      <c r="C991" s="70" t="n">
        <v>46318</v>
      </c>
      <c r="D991" t="inlineStr">
        <is>
          <t>2026-10</t>
        </is>
      </c>
      <c r="E991" t="inlineStr">
        <is>
          <t>Wk of 2026-10-19</t>
        </is>
      </c>
      <c r="F991" t="inlineStr">
        <is>
          <t>Lost</t>
        </is>
      </c>
      <c r="G991" s="39" t="str">
        <f>IF(ISNUMBER(MATCH(F991,QualityStatuses,0)),"Quality Lead","Non-Quality Lead")</f>
        <v>Non-Quality Lead</v>
      </c>
      <c r="H991" s="39" t="str">
        <f>IFERROR(INDEX(CampTypes,MATCH(I991,CampList,0)),"Unattributed")</f>
        <v>New</v>
      </c>
      <c r="I991" t="inlineStr">
        <is>
          <t>ABO | Natuf | Leads | Master Franchise | India | Oct26 | V1</t>
        </is>
      </c>
      <c r="J991" t="inlineStr">
        <is>
          <t>ABO | Natuf | Leads | Master Franchise | India | Oct26 | V1</t>
        </is>
      </c>
      <c r="K991" t="inlineStr">
        <is>
          <t>Direct (campaign tagged in CRM)</t>
        </is>
      </c>
      <c r="L991" t="inlineStr">
        <is>
          <t>Natuf | Broad | Tier1 + Growth Cities | Oct26 | V1</t>
        </is>
      </c>
      <c r="M991" t="inlineStr">
        <is>
          <t>Natuf | Broad | Tier1 + Growth Cities | Oct26 | V1</t>
        </is>
      </c>
      <c r="N991" t="inlineStr">
        <is>
          <t>Natuf | Static | Become A Levantine Food | V1</t>
        </is>
      </c>
      <c r="O991" t="inlineStr">
        <is>
          <t>Natuf_MF</t>
        </is>
      </c>
      <c r="P991" t="inlineStr">
        <is>
          <t>Facebook</t>
        </is>
      </c>
      <c r="Q991" t="inlineStr">
        <is>
          <t>Tejaswini Tarigopula</t>
        </is>
      </c>
      <c r="R991" t="inlineStr">
        <is>
          <t>Prabhudatta Pattanaik</t>
        </is>
      </c>
      <c r="S991" t="inlineStr">
        <is>
          <t>Junk</t>
        </is>
      </c>
      <c r="T991" t="inlineStr">
        <is>
          <t>Lucknow</t>
        </is>
      </c>
      <c r="U991" t="inlineStr">
        <is>
          <t xml:space="preserve"> </t>
        </is>
      </c>
      <c r="V991" t="n">
        <v>1</v>
      </c>
      <c r="W991" t="n">
        <v>1</v>
      </c>
      <c r="X991" t="inlineStr">
        <is>
          <t>XXXXXX5849</t>
        </is>
      </c>
      <c r="Y991" s="72" t="n">
        <v>46326.52037037037</v>
      </c>
    </row>
    <row r="992">
      <c r="A992" s="39" t="inlineStr">
        <is>
          <t>6ada59038e992598af17647c</t>
        </is>
      </c>
      <c r="B992" s="72" t="n">
        <v>46318.00846064815</v>
      </c>
      <c r="C992" s="70" t="n">
        <v>46318</v>
      </c>
      <c r="D992" t="inlineStr">
        <is>
          <t>2026-10</t>
        </is>
      </c>
      <c r="E992" t="inlineStr">
        <is>
          <t>Wk of 2026-10-19</t>
        </is>
      </c>
      <c r="F992" t="inlineStr">
        <is>
          <t>Attempt 2</t>
        </is>
      </c>
      <c r="G992" s="39" t="str">
        <f>IF(ISNUMBER(MATCH(F992,QualityStatuses,0)),"Quality Lead","Non-Quality Lead")</f>
        <v>Non-Quality Lead</v>
      </c>
      <c r="H992" s="39" t="str">
        <f>IFERROR(INDEX(CampTypes,MATCH(I992,CampList,0)),"Unattributed")</f>
        <v>Old</v>
      </c>
      <c r="I992" t="inlineStr">
        <is>
          <t>E_Suresh_Natuf_Kiosk_07072026</t>
        </is>
      </c>
      <c r="J992" t="inlineStr">
        <is>
          <t>E_Suresh_Natuf_Kiosk_07072026</t>
        </is>
      </c>
      <c r="K992" t="inlineStr">
        <is>
          <t>Direct (campaign tagged in CRM)</t>
        </is>
      </c>
      <c r="L992" t="inlineStr">
        <is>
          <t>E_Suresh_Natuf_Kiosk_07072026_Adset5</t>
        </is>
      </c>
      <c r="M992" t="inlineStr">
        <is>
          <t>E_Suresh_Natuf_Kiosk_07072026_Adset5</t>
        </is>
      </c>
      <c r="N992" t="inlineStr">
        <is>
          <t>E_Hindi_Suresh_Natuf_Kiosk_07072026_Adset5_ad3 – Copy 2</t>
        </is>
      </c>
      <c r="O992" t="inlineStr">
        <is>
          <t>Natuf</t>
        </is>
      </c>
      <c r="P992" t="inlineStr">
        <is>
          <t>Facebook</t>
        </is>
      </c>
      <c r="Q992" t="inlineStr">
        <is>
          <t>Tejaswini Tarigopula</t>
        </is>
      </c>
      <c r="R992" t="inlineStr">
        <is>
          <t>Rima Paul</t>
        </is>
      </c>
      <c r="S992" t="inlineStr">
        <is>
          <t>-</t>
        </is>
      </c>
      <c r="T992" t="inlineStr">
        <is>
          <t>Azamgarh</t>
        </is>
      </c>
      <c r="U992" t="inlineStr">
        <is>
          <t xml:space="preserve"> </t>
        </is>
      </c>
      <c r="V992" t="n">
        <v>2</v>
      </c>
      <c r="W992" t="n">
        <v>0</v>
      </c>
      <c r="X992" t="inlineStr">
        <is>
          <t>XXXXXX8145</t>
        </is>
      </c>
      <c r="Y992" s="72" t="n">
        <v>46326.52037037037</v>
      </c>
    </row>
    <row r="993">
      <c r="A993" s="39" t="inlineStr">
        <is>
          <t>6ada5675a0199b5c4a8e7c6c</t>
        </is>
      </c>
      <c r="B993" s="72" t="n">
        <v>46318.0008912037</v>
      </c>
      <c r="C993" s="70" t="n">
        <v>46318</v>
      </c>
      <c r="D993" t="inlineStr">
        <is>
          <t>2026-10</t>
        </is>
      </c>
      <c r="E993" t="inlineStr">
        <is>
          <t>Wk of 2026-10-19</t>
        </is>
      </c>
      <c r="F993" t="inlineStr">
        <is>
          <t>New Lead</t>
        </is>
      </c>
      <c r="G993" s="39" t="str">
        <f>IF(ISNUMBER(MATCH(F993,QualityStatuses,0)),"Quality Lead","Non-Quality Lead")</f>
        <v>Non-Quality Lead</v>
      </c>
      <c r="H993" s="39" t="str">
        <f>IFERROR(INDEX(CampTypes,MATCH(I993,CampList,0)),"Unattributed")</f>
        <v>Old</v>
      </c>
      <c r="I993" t="inlineStr">
        <is>
          <t>E_Suresh_Natuf_Kiosk_07072026</t>
        </is>
      </c>
      <c r="J993" t="inlineStr">
        <is>
          <t>E_Suresh_Natuf_Kiosk_07072026</t>
        </is>
      </c>
      <c r="K993" t="inlineStr">
        <is>
          <t>Direct (campaign tagged in CRM)</t>
        </is>
      </c>
      <c r="L993" t="inlineStr">
        <is>
          <t>E_Suresh_Natuf_Kiosk_07072026_Adset5</t>
        </is>
      </c>
      <c r="M993" t="inlineStr">
        <is>
          <t>E_Suresh_Natuf_Kiosk_07072026_Adset5</t>
        </is>
      </c>
      <c r="N993" t="inlineStr">
        <is>
          <t>E_Hindi_Suresh_Natuf_Kiosk_07072026_Adset5_ad3 – Copy 2</t>
        </is>
      </c>
      <c r="O993" t="inlineStr">
        <is>
          <t>Natuf</t>
        </is>
      </c>
      <c r="P993" t="inlineStr">
        <is>
          <t>Facebook</t>
        </is>
      </c>
      <c r="Q993" t="inlineStr">
        <is>
          <t>(Unassigned)</t>
        </is>
      </c>
      <c r="R993" t="inlineStr">
        <is>
          <t>Omkar Navge</t>
        </is>
      </c>
      <c r="S993" t="inlineStr">
        <is>
          <t>-</t>
        </is>
      </c>
      <c r="T993" t="inlineStr">
        <is>
          <t>Ahmedabad</t>
        </is>
      </c>
      <c r="U993" t="inlineStr">
        <is>
          <t xml:space="preserve"> </t>
        </is>
      </c>
      <c r="V993" t="n">
        <v>0</v>
      </c>
      <c r="W993" t="n">
        <v>0</v>
      </c>
      <c r="X993" t="inlineStr">
        <is>
          <t>XXXXXX7611</t>
        </is>
      </c>
      <c r="Y993" s="72" t="n">
        <v>46326.52037037037</v>
      </c>
    </row>
    <row r="994">
      <c r="A994" s="39" t="inlineStr">
        <is>
          <t>6ada539a5310e4e8bac7302d</t>
        </is>
      </c>
      <c r="B994" s="72" t="n">
        <v>46317.99243055555</v>
      </c>
      <c r="C994" s="70" t="n">
        <v>46317</v>
      </c>
      <c r="D994" t="inlineStr">
        <is>
          <t>2026-10</t>
        </is>
      </c>
      <c r="E994" t="inlineStr">
        <is>
          <t>Wk of 2026-10-19</t>
        </is>
      </c>
      <c r="F994" t="inlineStr">
        <is>
          <t>Details Shared</t>
        </is>
      </c>
      <c r="G994" s="39" t="str">
        <f>IF(ISNUMBER(MATCH(F994,QualityStatuses,0)),"Quality Lead","Non-Quality Lead")</f>
        <v>Quality Lead</v>
      </c>
      <c r="H994" s="39" t="str">
        <f>IFERROR(INDEX(CampTypes,MATCH(I994,CampList,0)),"Unattributed")</f>
        <v>New</v>
      </c>
      <c r="I994" t="inlineStr">
        <is>
          <t>ABO | Natuf | Leads | Unit Franchise | India | Oct26 | V1</t>
        </is>
      </c>
      <c r="J994" t="inlineStr">
        <is>
          <t>ABO | Natuf | Leads | Unit Franchise | India | Oct26 | V1</t>
        </is>
      </c>
      <c r="K994" t="inlineStr">
        <is>
          <t>Direct (campaign tagged in CRM)</t>
        </is>
      </c>
      <c r="L994" t="inlineStr">
        <is>
          <t>Natuf | Investors | Tier1 + Growth Cities | Oct26 | V1</t>
        </is>
      </c>
      <c r="M994" t="inlineStr">
        <is>
          <t>Natuf | Investors | Tier1 + Growth Cities | Oct26 | V1</t>
        </is>
      </c>
      <c r="N994" t="inlineStr">
        <is>
          <t>Natuf | Reel | Brand Ambassador | Heard Of Owning A Cafe | V1</t>
        </is>
      </c>
      <c r="O994" t="inlineStr">
        <is>
          <t>In House Natuf</t>
        </is>
      </c>
      <c r="P994" t="inlineStr">
        <is>
          <t>Facebook</t>
        </is>
      </c>
      <c r="Q994" t="inlineStr">
        <is>
          <t>Vikas Pathak</t>
        </is>
      </c>
      <c r="R994" t="inlineStr">
        <is>
          <t>Hriday Jindal</t>
        </is>
      </c>
      <c r="S994" t="inlineStr">
        <is>
          <t>-</t>
        </is>
      </c>
      <c r="T994" t="inlineStr">
        <is>
          <t>Hyderabad</t>
        </is>
      </c>
      <c r="U994" t="inlineStr">
        <is>
          <t xml:space="preserve"> </t>
        </is>
      </c>
      <c r="V994" t="n">
        <v>1</v>
      </c>
      <c r="W994" t="n">
        <v>1</v>
      </c>
      <c r="X994" t="inlineStr">
        <is>
          <t>XXXXXX2207</t>
        </is>
      </c>
      <c r="Y994" s="72" t="n">
        <v>46326.52037037037</v>
      </c>
    </row>
    <row r="995">
      <c r="A995" s="39" t="inlineStr">
        <is>
          <t>6ada50e14b158e892ad44884</t>
        </is>
      </c>
      <c r="B995" s="72" t="n">
        <v>46317.98436342592</v>
      </c>
      <c r="C995" s="70" t="n">
        <v>46317</v>
      </c>
      <c r="D995" t="inlineStr">
        <is>
          <t>2026-10</t>
        </is>
      </c>
      <c r="E995" t="inlineStr">
        <is>
          <t>Wk of 2026-10-19</t>
        </is>
      </c>
      <c r="F995" t="inlineStr">
        <is>
          <t>New Lead</t>
        </is>
      </c>
      <c r="G995" s="39" t="str">
        <f>IF(ISNUMBER(MATCH(F995,QualityStatuses,0)),"Quality Lead","Non-Quality Lead")</f>
        <v>Non-Quality Lead</v>
      </c>
      <c r="H995" s="39" t="str">
        <f>IFERROR(INDEX(CampTypes,MATCH(I995,CampList,0)),"Unattributed")</f>
        <v>Old</v>
      </c>
      <c r="I995" t="inlineStr">
        <is>
          <t>E_Suresh_Natuf_Kiosk_07072026</t>
        </is>
      </c>
      <c r="J995" t="inlineStr">
        <is>
          <t>E_Suresh_Natuf_Kiosk_07072026</t>
        </is>
      </c>
      <c r="K995" t="inlineStr">
        <is>
          <t>Direct (campaign tagged in CRM)</t>
        </is>
      </c>
      <c r="L995" t="inlineStr">
        <is>
          <t>E_Suresh_Natuf_Kiosk_07072026_Adset5</t>
        </is>
      </c>
      <c r="M995" t="inlineStr">
        <is>
          <t>E_Suresh_Natuf_Kiosk_07072026_Adset5</t>
        </is>
      </c>
      <c r="N995" t="inlineStr">
        <is>
          <t>E_Hindi_Suresh_Natuf_Kiosk_07072026_Adset5_ad3 – Copy 2</t>
        </is>
      </c>
      <c r="O995" t="inlineStr">
        <is>
          <t>Natuf</t>
        </is>
      </c>
      <c r="P995" t="inlineStr">
        <is>
          <t>Facebook</t>
        </is>
      </c>
      <c r="Q995" t="inlineStr">
        <is>
          <t>(Unassigned)</t>
        </is>
      </c>
      <c r="R995" t="inlineStr">
        <is>
          <t>Omkar Navge</t>
        </is>
      </c>
      <c r="S995" t="inlineStr">
        <is>
          <t>-</t>
        </is>
      </c>
      <c r="T995" t="inlineStr">
        <is>
          <t>Bangalore</t>
        </is>
      </c>
      <c r="U995" t="inlineStr">
        <is>
          <t xml:space="preserve"> </t>
        </is>
      </c>
      <c r="V995" t="n">
        <v>0</v>
      </c>
      <c r="W995" t="n">
        <v>0</v>
      </c>
      <c r="X995" t="inlineStr">
        <is>
          <t>XXXXXX6136</t>
        </is>
      </c>
      <c r="Y995" s="72" t="n">
        <v>46326.52037037037</v>
      </c>
    </row>
    <row r="996">
      <c r="A996" s="39" t="inlineStr">
        <is>
          <t>6ada4ffa4b74abb91efdc3bc</t>
        </is>
      </c>
      <c r="B996" s="72" t="n">
        <v>46317.98168981481</v>
      </c>
      <c r="C996" s="70" t="n">
        <v>46317</v>
      </c>
      <c r="D996" t="inlineStr">
        <is>
          <t>2026-10</t>
        </is>
      </c>
      <c r="E996" t="inlineStr">
        <is>
          <t>Wk of 2026-10-19</t>
        </is>
      </c>
      <c r="F996" t="inlineStr">
        <is>
          <t>Attempt 2</t>
        </is>
      </c>
      <c r="G996" s="39" t="str">
        <f>IF(ISNUMBER(MATCH(F996,QualityStatuses,0)),"Quality Lead","Non-Quality Lead")</f>
        <v>Non-Quality Lead</v>
      </c>
      <c r="H996" s="39" t="str">
        <f>IFERROR(INDEX(CampTypes,MATCH(I996,CampList,0)),"Unattributed")</f>
        <v>Old</v>
      </c>
      <c r="I996" t="inlineStr">
        <is>
          <t>E_Karan_Natuf_All_07072026</t>
        </is>
      </c>
      <c r="J996" t="inlineStr">
        <is>
          <t>E_Karan_Natuf_All_07072026</t>
        </is>
      </c>
      <c r="K996" t="inlineStr">
        <is>
          <t>Direct (campaign tagged in CRM)</t>
        </is>
      </c>
      <c r="L996" t="inlineStr">
        <is>
          <t>E_Karan_Natuf_Sign_07072026_Adset3</t>
        </is>
      </c>
      <c r="M996" t="inlineStr">
        <is>
          <t>E_Karan_Natuf_Sign_07072026_Adset3</t>
        </is>
      </c>
      <c r="N996" t="inlineStr">
        <is>
          <t>E_Karan_Natuf_Sign_07072026_Adset2_Ad1</t>
        </is>
      </c>
      <c r="O996" t="inlineStr">
        <is>
          <t>Natuf</t>
        </is>
      </c>
      <c r="P996" t="inlineStr">
        <is>
          <t>Facebook</t>
        </is>
      </c>
      <c r="Q996" t="inlineStr">
        <is>
          <t>Tejaswini Tarigopula</t>
        </is>
      </c>
      <c r="R996" t="inlineStr">
        <is>
          <t>Rauth Sanketh</t>
        </is>
      </c>
      <c r="S996" t="inlineStr">
        <is>
          <t>-</t>
        </is>
      </c>
      <c r="T996" t="inlineStr">
        <is>
          <t>Shadiyabd Ghazipur Uttar Pradesh call me love marriagemm</t>
        </is>
      </c>
      <c r="U996" t="inlineStr">
        <is>
          <t xml:space="preserve"> </t>
        </is>
      </c>
      <c r="V996" t="n">
        <v>2</v>
      </c>
      <c r="W996" t="n">
        <v>0</v>
      </c>
      <c r="X996" t="inlineStr">
        <is>
          <t>XXXXXX8101</t>
        </is>
      </c>
      <c r="Y996" s="72" t="n">
        <v>46326.52037037037</v>
      </c>
    </row>
    <row r="997">
      <c r="A997" s="39" t="inlineStr">
        <is>
          <t>6ada4fd18e2fe53d8d9c8bc2</t>
        </is>
      </c>
      <c r="B997" s="72" t="n">
        <v>46317.98121527778</v>
      </c>
      <c r="C997" s="70" t="n">
        <v>46317</v>
      </c>
      <c r="D997" t="inlineStr">
        <is>
          <t>2026-10</t>
        </is>
      </c>
      <c r="E997" t="inlineStr">
        <is>
          <t>Wk of 2026-10-19</t>
        </is>
      </c>
      <c r="F997" t="inlineStr">
        <is>
          <t>Connected</t>
        </is>
      </c>
      <c r="G997" s="39" t="str">
        <f>IF(ISNUMBER(MATCH(F997,QualityStatuses,0)),"Quality Lead","Non-Quality Lead")</f>
        <v>Non-Quality Lead</v>
      </c>
      <c r="H997" s="39" t="str">
        <f>IFERROR(INDEX(CampTypes,MATCH(I997,CampList,0)),"Unattributed")</f>
        <v>New</v>
      </c>
      <c r="I997" t="inlineStr">
        <is>
          <t>ABO | Natuf | Leads | Unit Franchise | India | Oct26 | V1</t>
        </is>
      </c>
      <c r="J997" t="inlineStr">
        <is>
          <t>ABO | Natuf | Leads | Unit Franchise | India | Oct26 | V1</t>
        </is>
      </c>
      <c r="K997" t="inlineStr">
        <is>
          <t>Direct (campaign tagged in CRM)</t>
        </is>
      </c>
      <c r="L997" t="inlineStr">
        <is>
          <t>Natuf | Broad | Tier1 + Growth Cities | Oct26 | V1</t>
        </is>
      </c>
      <c r="M997" t="inlineStr">
        <is>
          <t>Natuf | Broad | Tier1 + Growth Cities | Oct26 | V1</t>
        </is>
      </c>
      <c r="N997" t="inlineStr">
        <is>
          <t>Natuf | Reel | Brand Ambassador | Heard Of Owning A Cafe | V1</t>
        </is>
      </c>
      <c r="O997" t="inlineStr">
        <is>
          <t>In House Natuf</t>
        </is>
      </c>
      <c r="P997" t="inlineStr">
        <is>
          <t>Facebook</t>
        </is>
      </c>
      <c r="Q997" t="inlineStr">
        <is>
          <t>Vikas Pathak</t>
        </is>
      </c>
      <c r="R997" t="inlineStr">
        <is>
          <t xml:space="preserve">Karan </t>
        </is>
      </c>
      <c r="S997" t="inlineStr">
        <is>
          <t>-</t>
        </is>
      </c>
      <c r="T997" t="inlineStr">
        <is>
          <t>Delhi</t>
        </is>
      </c>
      <c r="U997" t="inlineStr">
        <is>
          <t xml:space="preserve"> </t>
        </is>
      </c>
      <c r="V997" t="n">
        <v>1</v>
      </c>
      <c r="W997" t="n">
        <v>1</v>
      </c>
      <c r="X997" t="inlineStr">
        <is>
          <t>XXXXXX1840</t>
        </is>
      </c>
      <c r="Y997" s="72" t="n">
        <v>46326.52037037037</v>
      </c>
    </row>
    <row r="998">
      <c r="A998" s="39" t="inlineStr">
        <is>
          <t>6ada4f4ec2cd998c9226ac0c</t>
        </is>
      </c>
      <c r="B998" s="72" t="n">
        <v>46317.97969907407</v>
      </c>
      <c r="C998" s="70" t="n">
        <v>46317</v>
      </c>
      <c r="D998" t="inlineStr">
        <is>
          <t>2026-10</t>
        </is>
      </c>
      <c r="E998" t="inlineStr">
        <is>
          <t>Wk of 2026-10-19</t>
        </is>
      </c>
      <c r="F998" t="inlineStr">
        <is>
          <t>New Lead</t>
        </is>
      </c>
      <c r="G998" s="39" t="str">
        <f>IF(ISNUMBER(MATCH(F998,QualityStatuses,0)),"Quality Lead","Non-Quality Lead")</f>
        <v>Non-Quality Lead</v>
      </c>
      <c r="H998" s="39" t="str">
        <f>IFERROR(INDEX(CampTypes,MATCH(I998,CampList,0)),"Unattributed")</f>
        <v>Old</v>
      </c>
      <c r="I998" t="inlineStr">
        <is>
          <t>E_Karan_Natuf_All_07072026</t>
        </is>
      </c>
      <c r="J998" t="inlineStr">
        <is>
          <t>E_Karan_Natuf_All_07072026</t>
        </is>
      </c>
      <c r="K998" t="inlineStr">
        <is>
          <t>Direct (campaign tagged in CRM)</t>
        </is>
      </c>
      <c r="L998" t="inlineStr">
        <is>
          <t>E_Karan_Natuf_Sign_07072026_Adset3</t>
        </is>
      </c>
      <c r="M998" t="inlineStr">
        <is>
          <t>E_Karan_Natuf_Sign_07072026_Adset3</t>
        </is>
      </c>
      <c r="N998" t="inlineStr">
        <is>
          <t>E_Karan_Natuf_Sign_07072026_Adset2_Ad1</t>
        </is>
      </c>
      <c r="O998" t="inlineStr">
        <is>
          <t>Natuf</t>
        </is>
      </c>
      <c r="P998" t="inlineStr">
        <is>
          <t>Facebook</t>
        </is>
      </c>
      <c r="Q998" t="inlineStr">
        <is>
          <t>(Unassigned)</t>
        </is>
      </c>
      <c r="R998" t="inlineStr">
        <is>
          <t>Omkar Navge</t>
        </is>
      </c>
      <c r="S998" t="inlineStr">
        <is>
          <t>-</t>
        </is>
      </c>
      <c r="T998" t="inlineStr">
        <is>
          <t>kanpur</t>
        </is>
      </c>
      <c r="U998" t="inlineStr">
        <is>
          <t xml:space="preserve"> </t>
        </is>
      </c>
      <c r="V998" t="n">
        <v>0</v>
      </c>
      <c r="W998" t="n">
        <v>0</v>
      </c>
      <c r="X998" t="inlineStr">
        <is>
          <t>XXXXXX9713</t>
        </is>
      </c>
      <c r="Y998" s="72" t="n">
        <v>46326.52037037037</v>
      </c>
    </row>
    <row r="999">
      <c r="A999" s="39" t="inlineStr">
        <is>
          <t>6ada4eb33945eaefb67a0dc7</t>
        </is>
      </c>
      <c r="B999" s="72" t="n">
        <v>46317.97790509259</v>
      </c>
      <c r="C999" s="70" t="n">
        <v>46317</v>
      </c>
      <c r="D999" t="inlineStr">
        <is>
          <t>2026-10</t>
        </is>
      </c>
      <c r="E999" t="inlineStr">
        <is>
          <t>Wk of 2026-10-19</t>
        </is>
      </c>
      <c r="F999" t="inlineStr">
        <is>
          <t>New Lead</t>
        </is>
      </c>
      <c r="G999" s="39" t="str">
        <f>IF(ISNUMBER(MATCH(F999,QualityStatuses,0)),"Quality Lead","Non-Quality Lead")</f>
        <v>Non-Quality Lead</v>
      </c>
      <c r="H999" s="39" t="str">
        <f>IFERROR(INDEX(CampTypes,MATCH(I999,CampList,0)),"Unattributed")</f>
        <v>New</v>
      </c>
      <c r="I999" t="inlineStr">
        <is>
          <t>ABO | Natuf | Leads | Unit Franchise | India | Oct26 | V1</t>
        </is>
      </c>
      <c r="J999" t="inlineStr">
        <is>
          <t>ABO | Natuf | Leads | Unit Franchise | India | Oct26 | V1</t>
        </is>
      </c>
      <c r="K999" t="inlineStr">
        <is>
          <t>Direct (campaign tagged in CRM)</t>
        </is>
      </c>
      <c r="L999" t="inlineStr">
        <is>
          <t>Natuf | Business Owners | Tier1 + Growth Cities | Oct26 | V1</t>
        </is>
      </c>
      <c r="M999" t="inlineStr">
        <is>
          <t>Natuf | Business Owners | Tier1 + Growth Cities | Oct26 | V1</t>
        </is>
      </c>
      <c r="N999" t="inlineStr">
        <is>
          <t>Natuf | Reel | Brand Ambassador | Heard Of Owning A Cafe | V1</t>
        </is>
      </c>
      <c r="O999" t="inlineStr">
        <is>
          <t>In House Natuf</t>
        </is>
      </c>
      <c r="P999" t="inlineStr">
        <is>
          <t>Facebook</t>
        </is>
      </c>
      <c r="Q999" t="inlineStr">
        <is>
          <t>(Unassigned)</t>
        </is>
      </c>
      <c r="R999" t="inlineStr">
        <is>
          <t>Omkar Navge</t>
        </is>
      </c>
      <c r="S999" t="inlineStr">
        <is>
          <t>-</t>
        </is>
      </c>
      <c r="T999" t="inlineStr">
        <is>
          <t>Pune</t>
        </is>
      </c>
      <c r="U999" t="inlineStr">
        <is>
          <t xml:space="preserve"> </t>
        </is>
      </c>
      <c r="V999" t="n">
        <v>0</v>
      </c>
      <c r="W999" t="n">
        <v>0</v>
      </c>
      <c r="X999" t="inlineStr">
        <is>
          <t>XXXXXX3262</t>
        </is>
      </c>
      <c r="Y999" s="72" t="n">
        <v>46326.52037037037</v>
      </c>
    </row>
    <row r="1000">
      <c r="A1000" s="39" t="inlineStr">
        <is>
          <t>6ada4e764e8654b0798993f0</t>
        </is>
      </c>
      <c r="B1000" s="72" t="n">
        <v>46317.97719907408</v>
      </c>
      <c r="C1000" s="70" t="n">
        <v>46317</v>
      </c>
      <c r="D1000" t="inlineStr">
        <is>
          <t>2026-10</t>
        </is>
      </c>
      <c r="E1000" t="inlineStr">
        <is>
          <t>Wk of 2026-10-19</t>
        </is>
      </c>
      <c r="F1000" t="inlineStr">
        <is>
          <t>New Lead</t>
        </is>
      </c>
      <c r="G1000" s="39" t="str">
        <f>IF(ISNUMBER(MATCH(F1000,QualityStatuses,0)),"Quality Lead","Non-Quality Lead")</f>
        <v>Non-Quality Lead</v>
      </c>
      <c r="H1000" s="39" t="str">
        <f>IFERROR(INDEX(CampTypes,MATCH(I1000,CampList,0)),"Unattributed")</f>
        <v>Old</v>
      </c>
      <c r="I1000" t="inlineStr">
        <is>
          <t>E_Natuf_Generic_13082026</t>
        </is>
      </c>
      <c r="J1000" t="inlineStr">
        <is>
          <t>E_Natuf_Generic_13082026</t>
        </is>
      </c>
      <c r="K1000" t="inlineStr">
        <is>
          <t>Direct (campaign tagged in CRM)</t>
        </is>
      </c>
      <c r="L1000" t="inlineStr">
        <is>
          <t>E_Natuf_Generic_13082026_Adset1</t>
        </is>
      </c>
      <c r="M1000" t="inlineStr">
        <is>
          <t>E_Natuf_Generic_13082026_Adset1</t>
        </is>
      </c>
      <c r="N1000" t="inlineStr">
        <is>
          <t>E_Natuf_Generic_13082026_Adset1_Ad1</t>
        </is>
      </c>
      <c r="O1000" t="inlineStr">
        <is>
          <t>Natuf</t>
        </is>
      </c>
      <c r="P1000" t="inlineStr">
        <is>
          <t>Facebook</t>
        </is>
      </c>
      <c r="Q1000" t="inlineStr">
        <is>
          <t>(Unassigned)</t>
        </is>
      </c>
      <c r="R1000" t="inlineStr">
        <is>
          <t>Omkar Navge</t>
        </is>
      </c>
      <c r="S1000" t="inlineStr">
        <is>
          <t>-</t>
        </is>
      </c>
      <c r="T1000" t="inlineStr">
        <is>
          <t>Amravati</t>
        </is>
      </c>
      <c r="U1000" t="inlineStr">
        <is>
          <t xml:space="preserve"> </t>
        </is>
      </c>
      <c r="V1000" t="n">
        <v>0</v>
      </c>
      <c r="W1000" t="n">
        <v>0</v>
      </c>
      <c r="X1000" t="inlineStr">
        <is>
          <t>XXXXXX8601</t>
        </is>
      </c>
      <c r="Y1000" s="72" t="n">
        <v>46326.52037037037</v>
      </c>
    </row>
    <row r="1001">
      <c r="A1001" s="39" t="inlineStr">
        <is>
          <t>6ada4dc8498030a0e92193f8</t>
        </is>
      </c>
      <c r="B1001" s="72" t="n">
        <v>46317.97518518518</v>
      </c>
      <c r="C1001" s="70" t="n">
        <v>46317</v>
      </c>
      <c r="D1001" t="inlineStr">
        <is>
          <t>2026-10</t>
        </is>
      </c>
      <c r="E1001" t="inlineStr">
        <is>
          <t>Wk of 2026-10-19</t>
        </is>
      </c>
      <c r="F1001" t="inlineStr">
        <is>
          <t>Lost</t>
        </is>
      </c>
      <c r="G1001" s="39" t="str">
        <f>IF(ISNUMBER(MATCH(F1001,QualityStatuses,0)),"Quality Lead","Non-Quality Lead")</f>
        <v>Non-Quality Lead</v>
      </c>
      <c r="H1001" s="39" t="str">
        <f>IFERROR(INDEX(CampTypes,MATCH(I1001,CampList,0)),"Unattributed")</f>
        <v>New</v>
      </c>
      <c r="I1001" t="inlineStr">
        <is>
          <t>ABO | Natuf | Leads | Master Franchise | India | Oct26 | V1</t>
        </is>
      </c>
      <c r="J1001" t="inlineStr">
        <is>
          <t>ABO | Natuf | Leads | Master Franchise | India | Oct26 | V1</t>
        </is>
      </c>
      <c r="K1001" t="inlineStr">
        <is>
          <t>Direct (campaign tagged in CRM)</t>
        </is>
      </c>
      <c r="L1001" t="inlineStr">
        <is>
          <t>Natuf | Business Owners | Tier1 + Growth Cities | Oct26 | V1</t>
        </is>
      </c>
      <c r="M1001" t="inlineStr">
        <is>
          <t>Natuf | Business Owners | Tier1 + Growth Cities | Oct26 | V1</t>
        </is>
      </c>
      <c r="N1001" t="inlineStr">
        <is>
          <t>Natuf | Static | Become A Levantine Food | V1</t>
        </is>
      </c>
      <c r="O1001" t="inlineStr">
        <is>
          <t>Natuf_MF</t>
        </is>
      </c>
      <c r="P1001" t="inlineStr">
        <is>
          <t>Facebook</t>
        </is>
      </c>
      <c r="Q1001" t="inlineStr">
        <is>
          <t>Tejaswini Tarigopula</t>
        </is>
      </c>
      <c r="R1001" t="inlineStr">
        <is>
          <t>Rima Paul</t>
        </is>
      </c>
      <c r="S1001" t="inlineStr">
        <is>
          <t>Not Interested</t>
        </is>
      </c>
      <c r="T1001" t="inlineStr">
        <is>
          <t>ferozepur</t>
        </is>
      </c>
      <c r="U1001" t="inlineStr">
        <is>
          <t xml:space="preserve"> </t>
        </is>
      </c>
      <c r="V1001" t="n">
        <v>2</v>
      </c>
      <c r="W1001" t="n">
        <v>1</v>
      </c>
      <c r="X1001" t="inlineStr">
        <is>
          <t>XXXXXX7645</t>
        </is>
      </c>
      <c r="Y1001" s="72" t="n">
        <v>46326.52037037037</v>
      </c>
    </row>
    <row r="1002">
      <c r="A1002" s="39" t="inlineStr">
        <is>
          <t>6ada4db84e8654b0798992c2</t>
        </is>
      </c>
      <c r="B1002" s="72" t="n">
        <v>46317.975</v>
      </c>
      <c r="C1002" s="70" t="n">
        <v>46317</v>
      </c>
      <c r="D1002" t="inlineStr">
        <is>
          <t>2026-10</t>
        </is>
      </c>
      <c r="E1002" t="inlineStr">
        <is>
          <t>Wk of 2026-10-19</t>
        </is>
      </c>
      <c r="F1002" t="inlineStr">
        <is>
          <t>Lost</t>
        </is>
      </c>
      <c r="G1002" s="39" t="str">
        <f>IF(ISNUMBER(MATCH(F1002,QualityStatuses,0)),"Quality Lead","Non-Quality Lead")</f>
        <v>Non-Quality Lead</v>
      </c>
      <c r="H1002" s="39" t="str">
        <f>IFERROR(INDEX(CampTypes,MATCH(I1002,CampList,0)),"Unattributed")</f>
        <v>New</v>
      </c>
      <c r="I1002" t="inlineStr">
        <is>
          <t>ABO | Natuf | Leads | Unit Franchise | India | Oct26 | V1</t>
        </is>
      </c>
      <c r="J1002" t="inlineStr">
        <is>
          <t>ABO | Natuf | Leads | Unit Franchise | India | Oct26 | V1</t>
        </is>
      </c>
      <c r="K1002" t="inlineStr">
        <is>
          <t>Direct (campaign tagged in CRM)</t>
        </is>
      </c>
      <c r="L1002" t="inlineStr">
        <is>
          <t>Natuf | LAL 1% | India | Jul26 | V1</t>
        </is>
      </c>
      <c r="M1002" t="inlineStr">
        <is>
          <t>Natuf | LAL 1% | India | Jul26 | V1</t>
        </is>
      </c>
      <c r="N1002" t="inlineStr">
        <is>
          <t>Natuf | Reel | Brand Ambassador | Heard Of Owning A Cafe | V1</t>
        </is>
      </c>
      <c r="O1002" t="inlineStr">
        <is>
          <t>In House Natuf</t>
        </is>
      </c>
      <c r="P1002" t="inlineStr">
        <is>
          <t>Facebook</t>
        </is>
      </c>
      <c r="Q1002" t="inlineStr">
        <is>
          <t>Vikas Pathak</t>
        </is>
      </c>
      <c r="R1002" t="inlineStr">
        <is>
          <t>Anish kaundal</t>
        </is>
      </c>
      <c r="S1002" t="inlineStr">
        <is>
          <t>Not Interested</t>
        </is>
      </c>
      <c r="T1002" t="inlineStr">
        <is>
          <t>Baramulla</t>
        </is>
      </c>
      <c r="U1002" t="inlineStr">
        <is>
          <t xml:space="preserve"> </t>
        </is>
      </c>
      <c r="V1002" t="n">
        <v>2</v>
      </c>
      <c r="W1002" t="n">
        <v>1</v>
      </c>
      <c r="X1002" t="inlineStr">
        <is>
          <t>XXXXXX9774</t>
        </is>
      </c>
      <c r="Y1002" s="72" t="n">
        <v>46326.52037037037</v>
      </c>
    </row>
    <row r="1003">
      <c r="A1003" s="39" t="inlineStr">
        <is>
          <t>6ada4b449aeaa1ce3fa0ef8e</t>
        </is>
      </c>
      <c r="B1003" s="72" t="n">
        <v>46317.96773148148</v>
      </c>
      <c r="C1003" s="70" t="n">
        <v>46317</v>
      </c>
      <c r="D1003" t="inlineStr">
        <is>
          <t>2026-10</t>
        </is>
      </c>
      <c r="E1003" t="inlineStr">
        <is>
          <t>Wk of 2026-10-19</t>
        </is>
      </c>
      <c r="F1003" t="inlineStr">
        <is>
          <t>New Lead</t>
        </is>
      </c>
      <c r="G1003" s="39" t="str">
        <f>IF(ISNUMBER(MATCH(F1003,QualityStatuses,0)),"Quality Lead","Non-Quality Lead")</f>
        <v>Non-Quality Lead</v>
      </c>
      <c r="H1003" s="39" t="str">
        <f>IFERROR(INDEX(CampTypes,MATCH(I1003,CampList,0)),"Unattributed")</f>
        <v>New</v>
      </c>
      <c r="I1003" t="inlineStr">
        <is>
          <t>ABO | Natuf | Leads | Unit Franchise | India | Oct26 | V1</t>
        </is>
      </c>
      <c r="J1003" t="inlineStr">
        <is>
          <t>ABO | Natuf | Leads | Unit Franchise | India | Oct26 | V1</t>
        </is>
      </c>
      <c r="K1003" t="inlineStr">
        <is>
          <t>Direct (campaign tagged in CRM)</t>
        </is>
      </c>
      <c r="L1003" t="inlineStr">
        <is>
          <t>Natuf | Broad | Tier1 + Growth Cities | Oct26 | V1</t>
        </is>
      </c>
      <c r="M1003" t="inlineStr">
        <is>
          <t>Natuf | Broad | Tier1 + Growth Cities | Oct26 | V1</t>
        </is>
      </c>
      <c r="N1003" t="inlineStr">
        <is>
          <t>Natuf | Reel | Brand Ambassador | Heard Of Owning A Cafe | V1</t>
        </is>
      </c>
      <c r="O1003" t="inlineStr">
        <is>
          <t>In House Natuf</t>
        </is>
      </c>
      <c r="P1003" t="inlineStr">
        <is>
          <t>Facebook</t>
        </is>
      </c>
      <c r="Q1003" t="inlineStr">
        <is>
          <t>(Unassigned)</t>
        </is>
      </c>
      <c r="R1003" t="inlineStr">
        <is>
          <t>Omkar Navge</t>
        </is>
      </c>
      <c r="S1003" t="inlineStr">
        <is>
          <t>-</t>
        </is>
      </c>
      <c r="T1003" t="inlineStr">
        <is>
          <t>Bangalore</t>
        </is>
      </c>
      <c r="U1003" t="inlineStr">
        <is>
          <t xml:space="preserve"> </t>
        </is>
      </c>
      <c r="V1003" t="n">
        <v>0</v>
      </c>
      <c r="W1003" t="n">
        <v>0</v>
      </c>
      <c r="X1003" t="inlineStr">
        <is>
          <t>XXXXXX3636</t>
        </is>
      </c>
      <c r="Y1003" s="72" t="n">
        <v>46326.52037037037</v>
      </c>
    </row>
    <row r="1004">
      <c r="A1004" s="39" t="inlineStr">
        <is>
          <t>6ada4ab7576fc944307cc5c9</t>
        </is>
      </c>
      <c r="B1004" s="72" t="n">
        <v>46317.96609953704</v>
      </c>
      <c r="C1004" s="70" t="n">
        <v>46317</v>
      </c>
      <c r="D1004" t="inlineStr">
        <is>
          <t>2026-10</t>
        </is>
      </c>
      <c r="E1004" t="inlineStr">
        <is>
          <t>Wk of 2026-10-19</t>
        </is>
      </c>
      <c r="F1004" t="inlineStr">
        <is>
          <t>Details Shared</t>
        </is>
      </c>
      <c r="G1004" s="39" t="str">
        <f>IF(ISNUMBER(MATCH(F1004,QualityStatuses,0)),"Quality Lead","Non-Quality Lead")</f>
        <v>Quality Lead</v>
      </c>
      <c r="H1004" s="39" t="str">
        <f>IFERROR(INDEX(CampTypes,MATCH(I1004,CampList,0)),"Unattributed")</f>
        <v>New</v>
      </c>
      <c r="I1004" t="inlineStr">
        <is>
          <t>ABO | Natuf | Leads | Unit Franchise | India | Oct26 | V1</t>
        </is>
      </c>
      <c r="J1004" t="inlineStr">
        <is>
          <t>ABO | Natuf | Leads | Unit Franchise | India | Oct26 | V1</t>
        </is>
      </c>
      <c r="K1004" t="inlineStr">
        <is>
          <t>Direct (campaign tagged in CRM)</t>
        </is>
      </c>
      <c r="L1004" t="inlineStr">
        <is>
          <t>Natuf | Broad | Tier1 + Growth Cities | Oct26 | V1</t>
        </is>
      </c>
      <c r="M1004" t="inlineStr">
        <is>
          <t>Natuf | Broad | Tier1 + Growth Cities | Oct26 | V1</t>
        </is>
      </c>
      <c r="N1004" t="inlineStr">
        <is>
          <t>Natuf | Reel | Brand Ambassador | Heard Of Owning A Cafe | V1</t>
        </is>
      </c>
      <c r="O1004" t="inlineStr">
        <is>
          <t>In House Natuf</t>
        </is>
      </c>
      <c r="P1004" t="inlineStr">
        <is>
          <t>Facebook</t>
        </is>
      </c>
      <c r="Q1004" t="inlineStr">
        <is>
          <t>Tejaswini Tarigopula</t>
        </is>
      </c>
      <c r="R1004" t="inlineStr">
        <is>
          <t>Rauth Sanketh</t>
        </is>
      </c>
      <c r="S1004" t="inlineStr">
        <is>
          <t>-</t>
        </is>
      </c>
      <c r="T1004" t="inlineStr">
        <is>
          <t>Ahmedabad</t>
        </is>
      </c>
      <c r="U1004" t="inlineStr">
        <is>
          <t xml:space="preserve"> </t>
        </is>
      </c>
      <c r="V1004" t="n">
        <v>3</v>
      </c>
      <c r="W1004" t="n">
        <v>3</v>
      </c>
      <c r="X1004" t="inlineStr">
        <is>
          <t>XXXXXX9996</t>
        </is>
      </c>
      <c r="Y1004" s="72" t="n">
        <v>46326.52037037037</v>
      </c>
    </row>
    <row r="1005">
      <c r="A1005" s="39" t="inlineStr">
        <is>
          <t>6ada4a843d253fa1391a7774</t>
        </is>
      </c>
      <c r="B1005" s="72" t="n">
        <v>46317.96550925926</v>
      </c>
      <c r="C1005" s="70" t="n">
        <v>46317</v>
      </c>
      <c r="D1005" t="inlineStr">
        <is>
          <t>2026-10</t>
        </is>
      </c>
      <c r="E1005" t="inlineStr">
        <is>
          <t>Wk of 2026-10-19</t>
        </is>
      </c>
      <c r="F1005" t="inlineStr">
        <is>
          <t>Lost</t>
        </is>
      </c>
      <c r="G1005" s="39" t="str">
        <f>IF(ISNUMBER(MATCH(F1005,QualityStatuses,0)),"Quality Lead","Non-Quality Lead")</f>
        <v>Non-Quality Lead</v>
      </c>
      <c r="H1005" s="39" t="str">
        <f>IFERROR(INDEX(CampTypes,MATCH(I1005,CampList,0)),"Unattributed")</f>
        <v>Old</v>
      </c>
      <c r="I1005" t="inlineStr">
        <is>
          <t>natuf_Kiosk_14072026_Hindi</t>
        </is>
      </c>
      <c r="J1005" t="inlineStr">
        <is>
          <t>natuf_Kiosk_14072026_Hindi</t>
        </is>
      </c>
      <c r="K1005" t="inlineStr">
        <is>
          <t>Direct (campaign tagged in CRM)</t>
        </is>
      </c>
      <c r="L1005" t="inlineStr">
        <is>
          <t>natuf_Kiosk_14072026_Highest-converting industries</t>
        </is>
      </c>
      <c r="M1005" t="inlineStr">
        <is>
          <t>natuf_Kiosk_14072026_Highest-converting industries</t>
        </is>
      </c>
      <c r="N1005" t="inlineStr">
        <is>
          <t>natuf_Kiosk_14072026_ad set_ad1</t>
        </is>
      </c>
      <c r="O1005" t="inlineStr">
        <is>
          <t>Natuf</t>
        </is>
      </c>
      <c r="P1005" t="inlineStr">
        <is>
          <t>Facebook</t>
        </is>
      </c>
      <c r="Q1005" t="inlineStr">
        <is>
          <t>Tejaswini Tarigopula</t>
        </is>
      </c>
      <c r="R1005" t="inlineStr">
        <is>
          <t>Rauth Sanketh</t>
        </is>
      </c>
      <c r="S1005" t="inlineStr">
        <is>
          <t>No Budget</t>
        </is>
      </c>
      <c r="T1005" t="inlineStr">
        <is>
          <t>Samastipur</t>
        </is>
      </c>
      <c r="U1005" t="inlineStr">
        <is>
          <t xml:space="preserve"> </t>
        </is>
      </c>
      <c r="V1005" t="n">
        <v>1</v>
      </c>
      <c r="W1005" t="n">
        <v>1</v>
      </c>
      <c r="X1005" t="inlineStr">
        <is>
          <t>XXXXXX7309</t>
        </is>
      </c>
      <c r="Y1005" s="72" t="n">
        <v>46326.52037037037</v>
      </c>
    </row>
    <row r="1006">
      <c r="A1006" s="39" t="inlineStr">
        <is>
          <t>6ada4a3cd016abfca237376f</t>
        </is>
      </c>
      <c r="B1006" s="72" t="n">
        <v>46317.96467592593</v>
      </c>
      <c r="C1006" s="70" t="n">
        <v>46317</v>
      </c>
      <c r="D1006" t="inlineStr">
        <is>
          <t>2026-10</t>
        </is>
      </c>
      <c r="E1006" t="inlineStr">
        <is>
          <t>Wk of 2026-10-19</t>
        </is>
      </c>
      <c r="F1006" t="inlineStr">
        <is>
          <t>New Lead</t>
        </is>
      </c>
      <c r="G1006" s="39" t="str">
        <f>IF(ISNUMBER(MATCH(F1006,QualityStatuses,0)),"Quality Lead","Non-Quality Lead")</f>
        <v>Non-Quality Lead</v>
      </c>
      <c r="H1006" s="39" t="str">
        <f>IFERROR(INDEX(CampTypes,MATCH(I1006,CampList,0)),"Unattributed")</f>
        <v>New</v>
      </c>
      <c r="I1006" t="inlineStr">
        <is>
          <t>ABO | Natuf | Leads | Unit Franchise | India | Oct26 | V1</t>
        </is>
      </c>
      <c r="J1006" t="inlineStr">
        <is>
          <t>ABO | Natuf | Leads | Unit Franchise | India | Oct26 | V1</t>
        </is>
      </c>
      <c r="K1006" t="inlineStr">
        <is>
          <t>Direct (campaign tagged in CRM)</t>
        </is>
      </c>
      <c r="L1006" t="inlineStr">
        <is>
          <t>Natuf | Broad | Tier1 + Growth Cities | Oct26 | V1</t>
        </is>
      </c>
      <c r="M1006" t="inlineStr">
        <is>
          <t>Natuf | Broad | Tier1 + Growth Cities | Oct26 | V1</t>
        </is>
      </c>
      <c r="N1006" t="inlineStr">
        <is>
          <t>Natuf | Reel | Brand Ambassador | Heard Of Owning A Cafe | V1</t>
        </is>
      </c>
      <c r="O1006" t="inlineStr">
        <is>
          <t>In House Natuf</t>
        </is>
      </c>
      <c r="P1006" t="inlineStr">
        <is>
          <t>Facebook</t>
        </is>
      </c>
      <c r="Q1006" t="inlineStr">
        <is>
          <t>(Unassigned)</t>
        </is>
      </c>
      <c r="R1006" t="inlineStr">
        <is>
          <t>Omkar Navge</t>
        </is>
      </c>
      <c r="S1006" t="inlineStr">
        <is>
          <t>-</t>
        </is>
      </c>
      <c r="T1006" t="inlineStr">
        <is>
          <t>ABD</t>
        </is>
      </c>
      <c r="U1006" t="inlineStr">
        <is>
          <t xml:space="preserve"> </t>
        </is>
      </c>
      <c r="V1006" t="n">
        <v>0</v>
      </c>
      <c r="W1006" t="n">
        <v>0</v>
      </c>
      <c r="X1006" t="inlineStr">
        <is>
          <t>XXXXXX1707</t>
        </is>
      </c>
      <c r="Y1006" s="72" t="n">
        <v>46326.52037037037</v>
      </c>
    </row>
    <row r="1007">
      <c r="A1007" s="39" t="inlineStr">
        <is>
          <t>6ada4a383af4e4a7498375fc</t>
        </is>
      </c>
      <c r="B1007" s="72" t="n">
        <v>46317.96462962963</v>
      </c>
      <c r="C1007" s="70" t="n">
        <v>46317</v>
      </c>
      <c r="D1007" t="inlineStr">
        <is>
          <t>2026-10</t>
        </is>
      </c>
      <c r="E1007" t="inlineStr">
        <is>
          <t>Wk of 2026-10-19</t>
        </is>
      </c>
      <c r="F1007" t="inlineStr">
        <is>
          <t>Connected</t>
        </is>
      </c>
      <c r="G1007" s="39" t="str">
        <f>IF(ISNUMBER(MATCH(F1007,QualityStatuses,0)),"Quality Lead","Non-Quality Lead")</f>
        <v>Non-Quality Lead</v>
      </c>
      <c r="H1007" s="39" t="str">
        <f>IFERROR(INDEX(CampTypes,MATCH(I1007,CampList,0)),"Unattributed")</f>
        <v>New</v>
      </c>
      <c r="I1007" t="inlineStr">
        <is>
          <t>ABO | Natuf | Leads | Unit Franchise | India | Oct26 | V1</t>
        </is>
      </c>
      <c r="J1007" t="inlineStr">
        <is>
          <t>ABO | Natuf | Leads | Unit Franchise | India | Oct26 | V1</t>
        </is>
      </c>
      <c r="K1007" t="inlineStr">
        <is>
          <t>Direct (campaign tagged in CRM)</t>
        </is>
      </c>
      <c r="L1007" t="inlineStr">
        <is>
          <t>Natuf | Business Owners | Tier1 + Growth Cities | Oct26 | V1</t>
        </is>
      </c>
      <c r="M1007" t="inlineStr">
        <is>
          <t>Natuf | Business Owners | Tier1 + Growth Cities | Oct26 | V1</t>
        </is>
      </c>
      <c r="N1007" t="inlineStr">
        <is>
          <t>Natuf | Reel | Brand Ambassador | Heard Of Owning A Cafe | V1</t>
        </is>
      </c>
      <c r="O1007" t="inlineStr">
        <is>
          <t>In House Natuf</t>
        </is>
      </c>
      <c r="P1007" t="inlineStr">
        <is>
          <t>Facebook</t>
        </is>
      </c>
      <c r="Q1007" t="inlineStr">
        <is>
          <t>Tejaswini Tarigopula</t>
        </is>
      </c>
      <c r="R1007" t="inlineStr">
        <is>
          <t>Prabhudatta Pattanaik</t>
        </is>
      </c>
      <c r="S1007" t="inlineStr">
        <is>
          <t>-</t>
        </is>
      </c>
      <c r="T1007" t="inlineStr">
        <is>
          <t>Vadodara</t>
        </is>
      </c>
      <c r="U1007" t="inlineStr">
        <is>
          <t xml:space="preserve"> </t>
        </is>
      </c>
      <c r="V1007" t="n">
        <v>2</v>
      </c>
      <c r="W1007" t="n">
        <v>1</v>
      </c>
      <c r="X1007" t="inlineStr">
        <is>
          <t>XXXXXX2755</t>
        </is>
      </c>
      <c r="Y1007" s="72" t="n">
        <v>46326.52037037037</v>
      </c>
    </row>
    <row r="1008">
      <c r="A1008" s="39" t="inlineStr">
        <is>
          <t>6ada48a6f65a35c5b1f333dd</t>
        </is>
      </c>
      <c r="B1008" s="72" t="n">
        <v>46317.95997685185</v>
      </c>
      <c r="C1008" s="70" t="n">
        <v>46317</v>
      </c>
      <c r="D1008" t="inlineStr">
        <is>
          <t>2026-10</t>
        </is>
      </c>
      <c r="E1008" t="inlineStr">
        <is>
          <t>Wk of 2026-10-19</t>
        </is>
      </c>
      <c r="F1008" t="inlineStr">
        <is>
          <t>New Lead</t>
        </is>
      </c>
      <c r="G1008" s="39" t="str">
        <f>IF(ISNUMBER(MATCH(F1008,QualityStatuses,0)),"Quality Lead","Non-Quality Lead")</f>
        <v>Non-Quality Lead</v>
      </c>
      <c r="H1008" s="39" t="str">
        <f>IFERROR(INDEX(CampTypes,MATCH(I1008,CampList,0)),"Unattributed")</f>
        <v>New</v>
      </c>
      <c r="I1008" t="inlineStr">
        <is>
          <t>ABO | Natuf | Leads | Unit Franchise | India | Oct26 | V1</t>
        </is>
      </c>
      <c r="J1008" t="inlineStr">
        <is>
          <t>ABO | Natuf | Leads | Unit Franchise | India | Oct26 | V1</t>
        </is>
      </c>
      <c r="K1008" t="inlineStr">
        <is>
          <t>Direct (campaign tagged in CRM)</t>
        </is>
      </c>
      <c r="L1008" t="inlineStr">
        <is>
          <t>Natuf | LAL 1% | India | Jul26 | V1</t>
        </is>
      </c>
      <c r="M1008" t="inlineStr">
        <is>
          <t>Natuf | LAL 1% | India | Jul26 | V1</t>
        </is>
      </c>
      <c r="N1008" t="inlineStr">
        <is>
          <t>Natuf | Reel | Brand Ambassador | Heard Of Owning A Cafe | V1</t>
        </is>
      </c>
      <c r="O1008" t="inlineStr">
        <is>
          <t>In House Natuf</t>
        </is>
      </c>
      <c r="P1008" t="inlineStr">
        <is>
          <t>Facebook</t>
        </is>
      </c>
      <c r="Q1008" t="inlineStr">
        <is>
          <t>(Unassigned)</t>
        </is>
      </c>
      <c r="R1008" t="inlineStr">
        <is>
          <t>Omkar Navge</t>
        </is>
      </c>
      <c r="S1008" t="inlineStr">
        <is>
          <t>-</t>
        </is>
      </c>
      <c r="T1008" t="inlineStr">
        <is>
          <t>Chennai</t>
        </is>
      </c>
      <c r="U1008" t="inlineStr">
        <is>
          <t xml:space="preserve"> </t>
        </is>
      </c>
      <c r="V1008" t="n">
        <v>0</v>
      </c>
      <c r="W1008" t="n">
        <v>0</v>
      </c>
      <c r="X1008" t="inlineStr">
        <is>
          <t>XXXXXX0532</t>
        </is>
      </c>
      <c r="Y1008" s="72" t="n">
        <v>46326.52037037037</v>
      </c>
    </row>
    <row r="1009">
      <c r="A1009" s="39" t="inlineStr">
        <is>
          <t>6ada489a8ef2f93c8b1fa81f</t>
        </is>
      </c>
      <c r="B1009" s="72" t="n">
        <v>46317.95983796296</v>
      </c>
      <c r="C1009" s="70" t="n">
        <v>46317</v>
      </c>
      <c r="D1009" t="inlineStr">
        <is>
          <t>2026-10</t>
        </is>
      </c>
      <c r="E1009" t="inlineStr">
        <is>
          <t>Wk of 2026-10-19</t>
        </is>
      </c>
      <c r="F1009" t="inlineStr">
        <is>
          <t>New Lead</t>
        </is>
      </c>
      <c r="G1009" s="39" t="str">
        <f>IF(ISNUMBER(MATCH(F1009,QualityStatuses,0)),"Quality Lead","Non-Quality Lead")</f>
        <v>Non-Quality Lead</v>
      </c>
      <c r="H1009" s="39" t="str">
        <f>IFERROR(INDEX(CampTypes,MATCH(I1009,CampList,0)),"Unattributed")</f>
        <v>Old</v>
      </c>
      <c r="I1009" t="inlineStr">
        <is>
          <t>natuf_Kiosk_14072026_Hindi</t>
        </is>
      </c>
      <c r="J1009" t="inlineStr">
        <is>
          <t>natuf_Kiosk_14072026_Hindi</t>
        </is>
      </c>
      <c r="K1009" t="inlineStr">
        <is>
          <t>Direct (campaign tagged in CRM)</t>
        </is>
      </c>
      <c r="L1009" t="inlineStr">
        <is>
          <t>natuf_Kiosk_09102026</t>
        </is>
      </c>
      <c r="M1009" t="inlineStr">
        <is>
          <t>natuf_Kiosk_09102026</t>
        </is>
      </c>
      <c r="N1009" t="inlineStr">
        <is>
          <t>natuf_Kiosk_14072026_ad set_ad1</t>
        </is>
      </c>
      <c r="O1009" t="inlineStr">
        <is>
          <t>Natuf</t>
        </is>
      </c>
      <c r="P1009" t="inlineStr">
        <is>
          <t>Facebook</t>
        </is>
      </c>
      <c r="Q1009" t="inlineStr">
        <is>
          <t>(Unassigned)</t>
        </is>
      </c>
      <c r="R1009" t="inlineStr">
        <is>
          <t>Omkar Navge</t>
        </is>
      </c>
      <c r="S1009" t="inlineStr">
        <is>
          <t>-</t>
        </is>
      </c>
      <c r="T1009" t="inlineStr">
        <is>
          <t>Giridih</t>
        </is>
      </c>
      <c r="U1009" t="inlineStr">
        <is>
          <t xml:space="preserve"> </t>
        </is>
      </c>
      <c r="V1009" t="n">
        <v>0</v>
      </c>
      <c r="W1009" t="n">
        <v>0</v>
      </c>
      <c r="X1009" t="inlineStr">
        <is>
          <t>XXXXXX3204</t>
        </is>
      </c>
      <c r="Y1009" s="72" t="n">
        <v>46326.52037037037</v>
      </c>
    </row>
    <row r="1010">
      <c r="A1010" s="39" t="inlineStr">
        <is>
          <t>6ada48913d253fa1391a76a1</t>
        </is>
      </c>
      <c r="B1010" s="72" t="n">
        <v>46317.9597337963</v>
      </c>
      <c r="C1010" s="70" t="n">
        <v>46317</v>
      </c>
      <c r="D1010" t="inlineStr">
        <is>
          <t>2026-10</t>
        </is>
      </c>
      <c r="E1010" t="inlineStr">
        <is>
          <t>Wk of 2026-10-19</t>
        </is>
      </c>
      <c r="F1010" t="inlineStr">
        <is>
          <t>Lost</t>
        </is>
      </c>
      <c r="G1010" s="39" t="str">
        <f>IF(ISNUMBER(MATCH(F1010,QualityStatuses,0)),"Quality Lead","Non-Quality Lead")</f>
        <v>Non-Quality Lead</v>
      </c>
      <c r="H1010" s="39" t="str">
        <f>IFERROR(INDEX(CampTypes,MATCH(I1010,CampList,0)),"Unattributed")</f>
        <v>Old</v>
      </c>
      <c r="I1010" t="inlineStr">
        <is>
          <t>E_Karan_Natuf_All_07072026</t>
        </is>
      </c>
      <c r="J1010" t="inlineStr">
        <is>
          <t>E_Karan_Natuf_All_07072026</t>
        </is>
      </c>
      <c r="K1010" t="inlineStr">
        <is>
          <t>Direct (campaign tagged in CRM)</t>
        </is>
      </c>
      <c r="L1010" t="inlineStr">
        <is>
          <t>E_Karan_Natuf_Sign_07072026_Adset3</t>
        </is>
      </c>
      <c r="M1010" t="inlineStr">
        <is>
          <t>E_Karan_Natuf_Sign_07072026_Adset3</t>
        </is>
      </c>
      <c r="N1010" t="inlineStr">
        <is>
          <t>E_Karan_Natuf_Sign_07072026_Adset2_Ad1</t>
        </is>
      </c>
      <c r="O1010" t="inlineStr">
        <is>
          <t>Natuf</t>
        </is>
      </c>
      <c r="P1010" t="inlineStr">
        <is>
          <t>Facebook</t>
        </is>
      </c>
      <c r="Q1010" t="inlineStr">
        <is>
          <t>Tejaswini Tarigopula</t>
        </is>
      </c>
      <c r="R1010" t="inlineStr">
        <is>
          <t>Rima Paul</t>
        </is>
      </c>
      <c r="S1010" t="inlineStr">
        <is>
          <t>Not Interested</t>
        </is>
      </c>
      <c r="T1010" t="inlineStr">
        <is>
          <t>Ratnagiri</t>
        </is>
      </c>
      <c r="U1010" t="inlineStr">
        <is>
          <t xml:space="preserve"> </t>
        </is>
      </c>
      <c r="V1010" t="n">
        <v>1</v>
      </c>
      <c r="W1010" t="n">
        <v>1</v>
      </c>
      <c r="X1010" t="inlineStr">
        <is>
          <t>XXXXXX2246</t>
        </is>
      </c>
      <c r="Y1010" s="72" t="n">
        <v>46326.52037037037</v>
      </c>
    </row>
    <row r="1011">
      <c r="A1011" s="39" t="inlineStr">
        <is>
          <t>6ada48380365f70faf34c186</t>
        </is>
      </c>
      <c r="B1011" s="72" t="n">
        <v>46317.95870370371</v>
      </c>
      <c r="C1011" s="70" t="n">
        <v>46317</v>
      </c>
      <c r="D1011" t="inlineStr">
        <is>
          <t>2026-10</t>
        </is>
      </c>
      <c r="E1011" t="inlineStr">
        <is>
          <t>Wk of 2026-10-19</t>
        </is>
      </c>
      <c r="F1011" t="inlineStr">
        <is>
          <t>New Lead</t>
        </is>
      </c>
      <c r="G1011" s="39" t="str">
        <f>IF(ISNUMBER(MATCH(F1011,QualityStatuses,0)),"Quality Lead","Non-Quality Lead")</f>
        <v>Non-Quality Lead</v>
      </c>
      <c r="H1011" s="39" t="str">
        <f>IFERROR(INDEX(CampTypes,MATCH(I1011,CampList,0)),"Unattributed")</f>
        <v>Old</v>
      </c>
      <c r="I1011" t="inlineStr">
        <is>
          <t>E_Suresh_Natuf_Kiosk_07072026</t>
        </is>
      </c>
      <c r="J1011" t="inlineStr">
        <is>
          <t>E_Suresh_Natuf_Kiosk_07072026</t>
        </is>
      </c>
      <c r="K1011" t="inlineStr">
        <is>
          <t>Direct (campaign tagged in CRM)</t>
        </is>
      </c>
      <c r="L1011" t="inlineStr">
        <is>
          <t>E_Suresh_Natuf_Kiosk_07072026_Adset5</t>
        </is>
      </c>
      <c r="M1011" t="inlineStr">
        <is>
          <t>E_Suresh_Natuf_Kiosk_07072026_Adset5</t>
        </is>
      </c>
      <c r="N1011" t="inlineStr">
        <is>
          <t>E_Hindi_Suresh_Natuf_Kiosk_07072026_Adset5_ad3 – Copy 2</t>
        </is>
      </c>
      <c r="O1011" t="inlineStr">
        <is>
          <t>Natuf</t>
        </is>
      </c>
      <c r="P1011" t="inlineStr">
        <is>
          <t>Facebook</t>
        </is>
      </c>
      <c r="Q1011" t="inlineStr">
        <is>
          <t>(Unassigned)</t>
        </is>
      </c>
      <c r="R1011" t="inlineStr">
        <is>
          <t>Omkar Navge</t>
        </is>
      </c>
      <c r="S1011" t="inlineStr">
        <is>
          <t>-</t>
        </is>
      </c>
      <c r="T1011" t="inlineStr">
        <is>
          <t>Hubli</t>
        </is>
      </c>
      <c r="U1011" t="inlineStr">
        <is>
          <t xml:space="preserve"> </t>
        </is>
      </c>
      <c r="V1011" t="n">
        <v>0</v>
      </c>
      <c r="W1011" t="n">
        <v>0</v>
      </c>
      <c r="X1011" t="inlineStr">
        <is>
          <t>XXXXXX3789</t>
        </is>
      </c>
      <c r="Y1011" s="72" t="n">
        <v>46326.52037037037</v>
      </c>
    </row>
    <row r="1012">
      <c r="A1012" s="39" t="inlineStr">
        <is>
          <t>6ada478bc71798eedd21e07b</t>
        </is>
      </c>
      <c r="B1012" s="72" t="n">
        <v>46317.95670138889</v>
      </c>
      <c r="C1012" s="70" t="n">
        <v>46317</v>
      </c>
      <c r="D1012" t="inlineStr">
        <is>
          <t>2026-10</t>
        </is>
      </c>
      <c r="E1012" t="inlineStr">
        <is>
          <t>Wk of 2026-10-19</t>
        </is>
      </c>
      <c r="F1012" t="inlineStr">
        <is>
          <t>Lost</t>
        </is>
      </c>
      <c r="G1012" s="39" t="str">
        <f>IF(ISNUMBER(MATCH(F1012,QualityStatuses,0)),"Quality Lead","Non-Quality Lead")</f>
        <v>Non-Quality Lead</v>
      </c>
      <c r="H1012" s="39" t="str">
        <f>IFERROR(INDEX(CampTypes,MATCH(I1012,CampList,0)),"Unattributed")</f>
        <v>Old</v>
      </c>
      <c r="I1012" t="inlineStr">
        <is>
          <t>natuf_Kiosk_14072026_Hindi</t>
        </is>
      </c>
      <c r="J1012" t="inlineStr">
        <is>
          <t>natuf_Kiosk_14072026_Hindi</t>
        </is>
      </c>
      <c r="K1012" t="inlineStr">
        <is>
          <t>Direct (campaign tagged in CRM)</t>
        </is>
      </c>
      <c r="L1012" t="inlineStr">
        <is>
          <t>natuf_Kiosk_09102026</t>
        </is>
      </c>
      <c r="M1012" t="inlineStr">
        <is>
          <t>natuf_Kiosk_09102026</t>
        </is>
      </c>
      <c r="N1012" t="inlineStr">
        <is>
          <t>natuf_Kiosk_14072026_ad set_ad1</t>
        </is>
      </c>
      <c r="O1012" t="inlineStr">
        <is>
          <t>Natuf</t>
        </is>
      </c>
      <c r="P1012" t="inlineStr">
        <is>
          <t>Facebook</t>
        </is>
      </c>
      <c r="Q1012" t="inlineStr">
        <is>
          <t>Tejaswini Tarigopula</t>
        </is>
      </c>
      <c r="R1012" t="inlineStr">
        <is>
          <t>Shivani Sharma</t>
        </is>
      </c>
      <c r="S1012" t="inlineStr">
        <is>
          <t>Junk</t>
        </is>
      </c>
      <c r="T1012" t="inlineStr">
        <is>
          <t>Adilabad</t>
        </is>
      </c>
      <c r="U1012" t="inlineStr">
        <is>
          <t xml:space="preserve"> </t>
        </is>
      </c>
      <c r="V1012" t="n">
        <v>1</v>
      </c>
      <c r="W1012" t="n">
        <v>0</v>
      </c>
      <c r="X1012" t="inlineStr">
        <is>
          <t>XXXXXX9905</t>
        </is>
      </c>
      <c r="Y1012" s="72" t="n">
        <v>46326.52037037037</v>
      </c>
    </row>
    <row r="1013">
      <c r="A1013" s="39" t="inlineStr">
        <is>
          <t>6ada4616186d352f7ecd5a57</t>
        </is>
      </c>
      <c r="B1013" s="72" t="n">
        <v>46317.95238425926</v>
      </c>
      <c r="C1013" s="70" t="n">
        <v>46317</v>
      </c>
      <c r="D1013" t="inlineStr">
        <is>
          <t>2026-10</t>
        </is>
      </c>
      <c r="E1013" t="inlineStr">
        <is>
          <t>Wk of 2026-10-19</t>
        </is>
      </c>
      <c r="F1013" t="inlineStr">
        <is>
          <t>Follow-Up</t>
        </is>
      </c>
      <c r="G1013" s="39" t="str">
        <f>IF(ISNUMBER(MATCH(F1013,QualityStatuses,0)),"Quality Lead","Non-Quality Lead")</f>
        <v>Quality Lead</v>
      </c>
      <c r="H1013" s="39" t="str">
        <f>IFERROR(INDEX(CampTypes,MATCH(I1013,CampList,0)),"Unattributed")</f>
        <v>Old</v>
      </c>
      <c r="I1013" t="inlineStr">
        <is>
          <t>E_Natuf_Generic_13082026</t>
        </is>
      </c>
      <c r="J1013" t="inlineStr">
        <is>
          <t>E_Natuf_Generic_13082026</t>
        </is>
      </c>
      <c r="K1013" t="inlineStr">
        <is>
          <t>Direct (campaign tagged in CRM)</t>
        </is>
      </c>
      <c r="L1013" t="inlineStr">
        <is>
          <t>E_Natuf_Generic_13082026_Adset1</t>
        </is>
      </c>
      <c r="M1013" t="inlineStr">
        <is>
          <t>E_Natuf_Generic_13082026_Adset1</t>
        </is>
      </c>
      <c r="N1013" t="inlineStr">
        <is>
          <t>E_Natuf_Generic_13082026_Adset1_Ad1</t>
        </is>
      </c>
      <c r="O1013" t="inlineStr">
        <is>
          <t>Natuf</t>
        </is>
      </c>
      <c r="P1013" t="inlineStr">
        <is>
          <t>Facebook</t>
        </is>
      </c>
      <c r="Q1013" t="inlineStr">
        <is>
          <t>Deepak Rai</t>
        </is>
      </c>
      <c r="R1013" t="inlineStr">
        <is>
          <t>Tejaswini Tarigopula</t>
        </is>
      </c>
      <c r="S1013" t="inlineStr">
        <is>
          <t>-</t>
        </is>
      </c>
      <c r="T1013" t="inlineStr">
        <is>
          <t>Bangalore</t>
        </is>
      </c>
      <c r="U1013" t="inlineStr">
        <is>
          <t xml:space="preserve"> </t>
        </is>
      </c>
      <c r="V1013" t="n">
        <v>1</v>
      </c>
      <c r="W1013" t="n">
        <v>1</v>
      </c>
      <c r="X1013" t="inlineStr">
        <is>
          <t>XXXXXX8949</t>
        </is>
      </c>
      <c r="Y1013" s="72" t="n">
        <v>46326.52037037037</v>
      </c>
    </row>
    <row r="1014">
      <c r="A1014" s="39" t="inlineStr">
        <is>
          <t>6ada45153af4e4a7498371d0</t>
        </is>
      </c>
      <c r="B1014" s="72" t="n">
        <v>46317.94940972222</v>
      </c>
      <c r="C1014" s="70" t="n">
        <v>46317</v>
      </c>
      <c r="D1014" t="inlineStr">
        <is>
          <t>2026-10</t>
        </is>
      </c>
      <c r="E1014" t="inlineStr">
        <is>
          <t>Wk of 2026-10-19</t>
        </is>
      </c>
      <c r="F1014" t="inlineStr">
        <is>
          <t>Connected</t>
        </is>
      </c>
      <c r="G1014" s="39" t="str">
        <f>IF(ISNUMBER(MATCH(F1014,QualityStatuses,0)),"Quality Lead","Non-Quality Lead")</f>
        <v>Non-Quality Lead</v>
      </c>
      <c r="H1014" s="39" t="str">
        <f>IFERROR(INDEX(CampTypes,MATCH(I1014,CampList,0)),"Unattributed")</f>
        <v>New</v>
      </c>
      <c r="I1014" t="inlineStr">
        <is>
          <t>ABO | Natuf | Leads | Unit Franchise | India | Oct26 | V1</t>
        </is>
      </c>
      <c r="J1014" t="inlineStr">
        <is>
          <t>ABO | Natuf | Leads | Unit Franchise | India | Oct26 | V1</t>
        </is>
      </c>
      <c r="K1014" t="inlineStr">
        <is>
          <t>Direct (campaign tagged in CRM)</t>
        </is>
      </c>
      <c r="L1014" t="inlineStr">
        <is>
          <t>Natuf | Business Owners | Tier1 + Growth Cities | Oct26 | V1</t>
        </is>
      </c>
      <c r="M1014" t="inlineStr">
        <is>
          <t>Natuf | Business Owners | Tier1 + Growth Cities | Oct26 | V1</t>
        </is>
      </c>
      <c r="N1014" t="inlineStr">
        <is>
          <t>Natuf | Reel | Brand Ambassador | Heard Of Owning A Cafe | V1</t>
        </is>
      </c>
      <c r="O1014" t="inlineStr">
        <is>
          <t>In House Natuf</t>
        </is>
      </c>
      <c r="P1014" t="inlineStr">
        <is>
          <t>Facebook</t>
        </is>
      </c>
      <c r="Q1014" t="inlineStr">
        <is>
          <t>Tejaswini Tarigopula</t>
        </is>
      </c>
      <c r="R1014" t="inlineStr">
        <is>
          <t>Arjuman Vidya Sagar</t>
        </is>
      </c>
      <c r="S1014" t="inlineStr">
        <is>
          <t>-</t>
        </is>
      </c>
      <c r="T1014" t="inlineStr">
        <is>
          <t>Mumbai</t>
        </is>
      </c>
      <c r="U1014" t="inlineStr">
        <is>
          <t xml:space="preserve"> </t>
        </is>
      </c>
      <c r="V1014" t="n">
        <v>2</v>
      </c>
      <c r="W1014" t="n">
        <v>2</v>
      </c>
      <c r="X1014" t="inlineStr">
        <is>
          <t>XXXXXX4804</t>
        </is>
      </c>
      <c r="Y1014" s="72" t="n">
        <v>46326.52037037037</v>
      </c>
    </row>
    <row r="1015">
      <c r="A1015" s="39" t="inlineStr">
        <is>
          <t>6ada44ecd8bf9c3e47ae6e4c</t>
        </is>
      </c>
      <c r="B1015" s="72" t="n">
        <v>46317.94893518519</v>
      </c>
      <c r="C1015" s="70" t="n">
        <v>46317</v>
      </c>
      <c r="D1015" t="inlineStr">
        <is>
          <t>2026-10</t>
        </is>
      </c>
      <c r="E1015" t="inlineStr">
        <is>
          <t>Wk of 2026-10-19</t>
        </is>
      </c>
      <c r="F1015" t="inlineStr">
        <is>
          <t>New Lead</t>
        </is>
      </c>
      <c r="G1015" s="39" t="str">
        <f>IF(ISNUMBER(MATCH(F1015,QualityStatuses,0)),"Quality Lead","Non-Quality Lead")</f>
        <v>Non-Quality Lead</v>
      </c>
      <c r="H1015" s="39" t="str">
        <f>IFERROR(INDEX(CampTypes,MATCH(I1015,CampList,0)),"Unattributed")</f>
        <v>Old</v>
      </c>
      <c r="I1015" t="inlineStr">
        <is>
          <t>E_Suresh_Natuf_Kiosk_07072026</t>
        </is>
      </c>
      <c r="J1015" t="inlineStr">
        <is>
          <t>E_Suresh_Natuf_Kiosk_07072026</t>
        </is>
      </c>
      <c r="K1015" t="inlineStr">
        <is>
          <t>Direct (campaign tagged in CRM)</t>
        </is>
      </c>
      <c r="L1015" t="inlineStr">
        <is>
          <t>E_Suresh_Natuf_Kiosk_07072026_Adset5</t>
        </is>
      </c>
      <c r="M1015" t="inlineStr">
        <is>
          <t>E_Suresh_Natuf_Kiosk_07072026_Adset5</t>
        </is>
      </c>
      <c r="N1015" t="inlineStr">
        <is>
          <t>E_Hindi_Suresh_Natuf_Kiosk_07072026_Adset5_ad3 – Copy 2</t>
        </is>
      </c>
      <c r="O1015" t="inlineStr">
        <is>
          <t>Natuf</t>
        </is>
      </c>
      <c r="P1015" t="inlineStr">
        <is>
          <t>Facebook</t>
        </is>
      </c>
      <c r="Q1015" t="inlineStr">
        <is>
          <t>(Unassigned)</t>
        </is>
      </c>
      <c r="R1015" t="inlineStr">
        <is>
          <t>Omkar Navge</t>
        </is>
      </c>
      <c r="S1015" t="inlineStr">
        <is>
          <t>-</t>
        </is>
      </c>
      <c r="T1015" t="inlineStr">
        <is>
          <t>Paonta Sahib</t>
        </is>
      </c>
      <c r="U1015" t="inlineStr">
        <is>
          <t xml:space="preserve"> </t>
        </is>
      </c>
      <c r="V1015" t="n">
        <v>0</v>
      </c>
      <c r="W1015" t="n">
        <v>0</v>
      </c>
      <c r="X1015" t="inlineStr">
        <is>
          <t>XXXXXX9045</t>
        </is>
      </c>
      <c r="Y1015" s="72" t="n">
        <v>46326.52037037037</v>
      </c>
    </row>
    <row r="1016">
      <c r="A1016" s="39" t="inlineStr">
        <is>
          <t>6ada445a7e57040701b38484</t>
        </is>
      </c>
      <c r="B1016" s="72" t="n">
        <v>46317.94724537037</v>
      </c>
      <c r="C1016" s="70" t="n">
        <v>46317</v>
      </c>
      <c r="D1016" t="inlineStr">
        <is>
          <t>2026-10</t>
        </is>
      </c>
      <c r="E1016" t="inlineStr">
        <is>
          <t>Wk of 2026-10-19</t>
        </is>
      </c>
      <c r="F1016" t="inlineStr">
        <is>
          <t>Meeting Scheduled</t>
        </is>
      </c>
      <c r="G1016" s="39" t="str">
        <f>IF(ISNUMBER(MATCH(F1016,QualityStatuses,0)),"Quality Lead","Non-Quality Lead")</f>
        <v>Quality Lead</v>
      </c>
      <c r="H1016" s="39" t="str">
        <f>IFERROR(INDEX(CampTypes,MATCH(I1016,CampList,0)),"Unattributed")</f>
        <v>Old</v>
      </c>
      <c r="I1016" t="inlineStr">
        <is>
          <t>E_Suresh_Natuf_Kiosk_07072026</t>
        </is>
      </c>
      <c r="J1016" t="inlineStr">
        <is>
          <t>E_Suresh_Natuf_Kiosk_07072026</t>
        </is>
      </c>
      <c r="K1016" t="inlineStr">
        <is>
          <t>Direct (campaign tagged in CRM)</t>
        </is>
      </c>
      <c r="L1016" t="inlineStr">
        <is>
          <t>E_Suresh_Natuf_Kiosk_07072026_Adset5</t>
        </is>
      </c>
      <c r="M1016" t="inlineStr">
        <is>
          <t>E_Suresh_Natuf_Kiosk_07072026_Adset5</t>
        </is>
      </c>
      <c r="N1016" t="inlineStr">
        <is>
          <t>E_Hindi_Suresh_Natuf_Kiosk_07072026_Adset5_ad3 – Copy 2</t>
        </is>
      </c>
      <c r="O1016" t="inlineStr">
        <is>
          <t>Natuf</t>
        </is>
      </c>
      <c r="P1016" t="inlineStr">
        <is>
          <t>Facebook</t>
        </is>
      </c>
      <c r="Q1016" t="inlineStr">
        <is>
          <t>Tejaswini Tarigopula</t>
        </is>
      </c>
      <c r="R1016" t="inlineStr">
        <is>
          <t>Shivamani</t>
        </is>
      </c>
      <c r="S1016" t="inlineStr">
        <is>
          <t>-</t>
        </is>
      </c>
      <c r="T1016" t="inlineStr">
        <is>
          <t>Mumbai</t>
        </is>
      </c>
      <c r="U1016" t="inlineStr">
        <is>
          <t xml:space="preserve"> </t>
        </is>
      </c>
      <c r="V1016" t="n">
        <v>7</v>
      </c>
      <c r="W1016" t="n">
        <v>3</v>
      </c>
      <c r="X1016" t="inlineStr">
        <is>
          <t>XXXXXX7013</t>
        </is>
      </c>
      <c r="Y1016" s="72" t="n">
        <v>46326.52037037037</v>
      </c>
    </row>
    <row r="1017">
      <c r="A1017" s="39" t="inlineStr">
        <is>
          <t>6ada4424792dbbe4911750dd</t>
        </is>
      </c>
      <c r="B1017" s="72" t="n">
        <v>46317.94662037037</v>
      </c>
      <c r="C1017" s="70" t="n">
        <v>46317</v>
      </c>
      <c r="D1017" t="inlineStr">
        <is>
          <t>2026-10</t>
        </is>
      </c>
      <c r="E1017" t="inlineStr">
        <is>
          <t>Wk of 2026-10-19</t>
        </is>
      </c>
      <c r="F1017" t="inlineStr">
        <is>
          <t>New Lead</t>
        </is>
      </c>
      <c r="G1017" s="39" t="str">
        <f>IF(ISNUMBER(MATCH(F1017,QualityStatuses,0)),"Quality Lead","Non-Quality Lead")</f>
        <v>Non-Quality Lead</v>
      </c>
      <c r="H1017" s="39" t="str">
        <f>IFERROR(INDEX(CampTypes,MATCH(I1017,CampList,0)),"Unattributed")</f>
        <v>New</v>
      </c>
      <c r="I1017" t="inlineStr">
        <is>
          <t>ABO | Natuf | Leads | Unit Franchise | India | Oct26 | V1</t>
        </is>
      </c>
      <c r="J1017" t="inlineStr">
        <is>
          <t>ABO | Natuf | Leads | Unit Franchise | India | Oct26 | V1</t>
        </is>
      </c>
      <c r="K1017" t="inlineStr">
        <is>
          <t>Direct (campaign tagged in CRM)</t>
        </is>
      </c>
      <c r="L1017" t="inlineStr">
        <is>
          <t>Natuf | Investors | Tier1 + Growth Cities | Oct26 | V1</t>
        </is>
      </c>
      <c r="M1017" t="inlineStr">
        <is>
          <t>Natuf | Investors | Tier1 + Growth Cities | Oct26 | V1</t>
        </is>
      </c>
      <c r="N1017" t="inlineStr">
        <is>
          <t>Natuf | Reel | Brand Ambassador | Heard Of Owning A Cafe | V1</t>
        </is>
      </c>
      <c r="O1017" t="inlineStr">
        <is>
          <t>In House Natuf</t>
        </is>
      </c>
      <c r="P1017" t="inlineStr">
        <is>
          <t>Facebook</t>
        </is>
      </c>
      <c r="Q1017" t="inlineStr">
        <is>
          <t>(Unassigned)</t>
        </is>
      </c>
      <c r="R1017" t="inlineStr">
        <is>
          <t>Omkar Navge</t>
        </is>
      </c>
      <c r="S1017" t="inlineStr">
        <is>
          <t>-</t>
        </is>
      </c>
      <c r="T1017" t="inlineStr">
        <is>
          <t>Nashik</t>
        </is>
      </c>
      <c r="U1017" t="inlineStr">
        <is>
          <t xml:space="preserve"> </t>
        </is>
      </c>
      <c r="V1017" t="n">
        <v>0</v>
      </c>
      <c r="W1017" t="n">
        <v>0</v>
      </c>
      <c r="X1017" t="inlineStr">
        <is>
          <t>XXXXXX8070</t>
        </is>
      </c>
      <c r="Y1017" s="72" t="n">
        <v>46326.52037037037</v>
      </c>
    </row>
    <row r="1018">
      <c r="A1018" s="39" t="inlineStr">
        <is>
          <t>6ada43c08fe5cbe4031a2f17</t>
        </is>
      </c>
      <c r="B1018" s="72" t="n">
        <v>46317.94546296296</v>
      </c>
      <c r="C1018" s="70" t="n">
        <v>46317</v>
      </c>
      <c r="D1018" t="inlineStr">
        <is>
          <t>2026-10</t>
        </is>
      </c>
      <c r="E1018" t="inlineStr">
        <is>
          <t>Wk of 2026-10-19</t>
        </is>
      </c>
      <c r="F1018" t="inlineStr">
        <is>
          <t>New Lead</t>
        </is>
      </c>
      <c r="G1018" s="39" t="str">
        <f>IF(ISNUMBER(MATCH(F1018,QualityStatuses,0)),"Quality Lead","Non-Quality Lead")</f>
        <v>Non-Quality Lead</v>
      </c>
      <c r="H1018" s="39" t="str">
        <f>IFERROR(INDEX(CampTypes,MATCH(I1018,CampList,0)),"Unattributed")</f>
        <v>New</v>
      </c>
      <c r="I1018" t="inlineStr">
        <is>
          <t>ABO | Natuf | Leads | Unit Franchise | India | Oct26 | V1</t>
        </is>
      </c>
      <c r="J1018" t="inlineStr">
        <is>
          <t>ABO | Natuf | Leads | Unit Franchise | India | Oct26 | V1</t>
        </is>
      </c>
      <c r="K1018" t="inlineStr">
        <is>
          <t>Direct (campaign tagged in CRM)</t>
        </is>
      </c>
      <c r="L1018" t="inlineStr">
        <is>
          <t>Natuf | Business Owners | Tier1 + Growth Cities | Oct26 | V1</t>
        </is>
      </c>
      <c r="M1018" t="inlineStr">
        <is>
          <t>Natuf | Business Owners | Tier1 + Growth Cities | Oct26 | V1</t>
        </is>
      </c>
      <c r="N1018" t="inlineStr">
        <is>
          <t>Natuf | Reel | Brand Ambassador | Heard Of Owning A Cafe | V1</t>
        </is>
      </c>
      <c r="O1018" t="inlineStr">
        <is>
          <t>In House Natuf</t>
        </is>
      </c>
      <c r="P1018" t="inlineStr">
        <is>
          <t>Facebook</t>
        </is>
      </c>
      <c r="Q1018" t="inlineStr">
        <is>
          <t>(Unassigned)</t>
        </is>
      </c>
      <c r="R1018" t="inlineStr">
        <is>
          <t>Omkar Navge</t>
        </is>
      </c>
      <c r="S1018" t="inlineStr">
        <is>
          <t>-</t>
        </is>
      </c>
      <c r="T1018" t="inlineStr">
        <is>
          <t>Siliguri</t>
        </is>
      </c>
      <c r="U1018" t="inlineStr">
        <is>
          <t xml:space="preserve"> </t>
        </is>
      </c>
      <c r="V1018" t="n">
        <v>0</v>
      </c>
      <c r="W1018" t="n">
        <v>0</v>
      </c>
      <c r="X1018" t="inlineStr">
        <is>
          <t>XXXXXX6774</t>
        </is>
      </c>
      <c r="Y1018" s="72" t="n">
        <v>46326.52037037037</v>
      </c>
    </row>
    <row r="1019">
      <c r="A1019" s="39" t="inlineStr">
        <is>
          <t>6ada42c036f86db41a0b0473</t>
        </is>
      </c>
      <c r="B1019" s="72" t="n">
        <v>46317.9425</v>
      </c>
      <c r="C1019" s="70" t="n">
        <v>46317</v>
      </c>
      <c r="D1019" t="inlineStr">
        <is>
          <t>2026-10</t>
        </is>
      </c>
      <c r="E1019" t="inlineStr">
        <is>
          <t>Wk of 2026-10-19</t>
        </is>
      </c>
      <c r="F1019" t="inlineStr">
        <is>
          <t>New Lead</t>
        </is>
      </c>
      <c r="G1019" s="39" t="str">
        <f>IF(ISNUMBER(MATCH(F1019,QualityStatuses,0)),"Quality Lead","Non-Quality Lead")</f>
        <v>Non-Quality Lead</v>
      </c>
      <c r="H1019" s="39" t="str">
        <f>IFERROR(INDEX(CampTypes,MATCH(I1019,CampList,0)),"Unattributed")</f>
        <v>Old</v>
      </c>
      <c r="I1019" t="inlineStr">
        <is>
          <t>E_Karan_Natuf_Kiosk_07072026</t>
        </is>
      </c>
      <c r="J1019" t="inlineStr">
        <is>
          <t>E_Karan_Natuf_Kiosk_07072026</t>
        </is>
      </c>
      <c r="K1019" t="inlineStr">
        <is>
          <t>Direct (campaign tagged in CRM)</t>
        </is>
      </c>
      <c r="L1019" t="inlineStr">
        <is>
          <t>E_Karan_Natuf_Kiosk_15102026_Adset 7</t>
        </is>
      </c>
      <c r="M1019" t="inlineStr">
        <is>
          <t>E_Karan_Natuf_Kiosk_15102026_Adset 7</t>
        </is>
      </c>
      <c r="N1019" t="inlineStr">
        <is>
          <t>E_Karan_Natuf_Kiosk_07072026_Adset5_ad3 – Copy</t>
        </is>
      </c>
      <c r="O1019" t="inlineStr">
        <is>
          <t>Natuf</t>
        </is>
      </c>
      <c r="P1019" t="inlineStr">
        <is>
          <t>Facebook</t>
        </is>
      </c>
      <c r="Q1019" t="inlineStr">
        <is>
          <t>(Unassigned)</t>
        </is>
      </c>
      <c r="R1019" t="inlineStr">
        <is>
          <t>Omkar Navge</t>
        </is>
      </c>
      <c r="S1019" t="inlineStr">
        <is>
          <t>-</t>
        </is>
      </c>
      <c r="T1019" t="inlineStr">
        <is>
          <t>Patna</t>
        </is>
      </c>
      <c r="U1019" t="inlineStr">
        <is>
          <t xml:space="preserve"> </t>
        </is>
      </c>
      <c r="V1019" t="n">
        <v>0</v>
      </c>
      <c r="W1019" t="n">
        <v>0</v>
      </c>
      <c r="X1019" t="inlineStr">
        <is>
          <t>XXXXXX3681</t>
        </is>
      </c>
      <c r="Y1019" s="72" t="n">
        <v>46326.52037037037</v>
      </c>
    </row>
    <row r="1020">
      <c r="A1020" s="39" t="inlineStr">
        <is>
          <t>6ada42b91c21666883b41bee</t>
        </is>
      </c>
      <c r="B1020" s="72" t="n">
        <v>46317.94241898148</v>
      </c>
      <c r="C1020" s="70" t="n">
        <v>46317</v>
      </c>
      <c r="D1020" t="inlineStr">
        <is>
          <t>2026-10</t>
        </is>
      </c>
      <c r="E1020" t="inlineStr">
        <is>
          <t>Wk of 2026-10-19</t>
        </is>
      </c>
      <c r="F1020" t="inlineStr">
        <is>
          <t>Meeting Conducted</t>
        </is>
      </c>
      <c r="G1020" s="39" t="str">
        <f>IF(ISNUMBER(MATCH(F1020,QualityStatuses,0)),"Quality Lead","Non-Quality Lead")</f>
        <v>Quality Lead</v>
      </c>
      <c r="H1020" s="39" t="str">
        <f>IFERROR(INDEX(CampTypes,MATCH(I1020,CampList,0)),"Unattributed")</f>
        <v>Old</v>
      </c>
      <c r="I1020" t="inlineStr">
        <is>
          <t>E_Natuf_Generic_13082026</t>
        </is>
      </c>
      <c r="J1020" t="inlineStr">
        <is>
          <t>E_Natuf_Generic_13082026</t>
        </is>
      </c>
      <c r="K1020" t="inlineStr">
        <is>
          <t>Direct (campaign tagged in CRM)</t>
        </is>
      </c>
      <c r="L1020" t="inlineStr">
        <is>
          <t>E_Natuf_Generic_13082026_Adset1</t>
        </is>
      </c>
      <c r="M1020" t="inlineStr">
        <is>
          <t>E_Natuf_Generic_13082026_Adset1</t>
        </is>
      </c>
      <c r="N1020" t="inlineStr">
        <is>
          <t>E_Natuf_Generic_13082026_Adset1_Ad1</t>
        </is>
      </c>
      <c r="O1020" t="inlineStr">
        <is>
          <t>Natuf</t>
        </is>
      </c>
      <c r="P1020" t="inlineStr">
        <is>
          <t>Facebook</t>
        </is>
      </c>
      <c r="Q1020" t="inlineStr">
        <is>
          <t>Tejaswini Tarigopula</t>
        </is>
      </c>
      <c r="R1020" t="inlineStr">
        <is>
          <t>Rauth Sanketh</t>
        </is>
      </c>
      <c r="S1020" t="inlineStr">
        <is>
          <t>-</t>
        </is>
      </c>
      <c r="T1020" t="inlineStr">
        <is>
          <t>Gurgaon</t>
        </is>
      </c>
      <c r="U1020" t="inlineStr">
        <is>
          <t xml:space="preserve"> </t>
        </is>
      </c>
      <c r="V1020" t="n">
        <v>8</v>
      </c>
      <c r="W1020" t="n">
        <v>4</v>
      </c>
      <c r="X1020" t="inlineStr">
        <is>
          <t>XXXXXX2899</t>
        </is>
      </c>
      <c r="Y1020" s="72" t="n">
        <v>46326.52037037037</v>
      </c>
    </row>
    <row r="1021">
      <c r="A1021" s="39" t="inlineStr">
        <is>
          <t>6ada428dc3b8223dd5417b25</t>
        </is>
      </c>
      <c r="B1021" s="72" t="n">
        <v>46317.94190972222</v>
      </c>
      <c r="C1021" s="70" t="n">
        <v>46317</v>
      </c>
      <c r="D1021" t="inlineStr">
        <is>
          <t>2026-10</t>
        </is>
      </c>
      <c r="E1021" t="inlineStr">
        <is>
          <t>Wk of 2026-10-19</t>
        </is>
      </c>
      <c r="F1021" t="inlineStr">
        <is>
          <t>Details Shared</t>
        </is>
      </c>
      <c r="G1021" s="39" t="str">
        <f>IF(ISNUMBER(MATCH(F1021,QualityStatuses,0)),"Quality Lead","Non-Quality Lead")</f>
        <v>Quality Lead</v>
      </c>
      <c r="H1021" s="39" t="str">
        <f>IFERROR(INDEX(CampTypes,MATCH(I1021,CampList,0)),"Unattributed")</f>
        <v>New</v>
      </c>
      <c r="I1021" t="inlineStr">
        <is>
          <t>ABO | Natuf | Leads | Unit Franchise | India | Oct26 | V1</t>
        </is>
      </c>
      <c r="J1021" t="inlineStr">
        <is>
          <t>ABO | Natuf | Leads | Unit Franchise | India | Oct26 | V1</t>
        </is>
      </c>
      <c r="K1021" t="inlineStr">
        <is>
          <t>Direct (campaign tagged in CRM)</t>
        </is>
      </c>
      <c r="L1021" t="inlineStr">
        <is>
          <t>Natuf | Broad | Tier1 + Growth Cities | Oct26 | V1</t>
        </is>
      </c>
      <c r="M1021" t="inlineStr">
        <is>
          <t>Natuf | Broad | Tier1 + Growth Cities | Oct26 | V1</t>
        </is>
      </c>
      <c r="N1021" t="inlineStr">
        <is>
          <t>Natuf | Reel | Brand Ambassador | Heard Of Owning A Cafe | V1</t>
        </is>
      </c>
      <c r="O1021" t="inlineStr">
        <is>
          <t>In House Natuf</t>
        </is>
      </c>
      <c r="P1021" t="inlineStr">
        <is>
          <t>Facebook</t>
        </is>
      </c>
      <c r="Q1021" t="inlineStr">
        <is>
          <t>Vikas Pathak</t>
        </is>
      </c>
      <c r="R1021" t="inlineStr">
        <is>
          <t>Hriday Jindal</t>
        </is>
      </c>
      <c r="S1021" t="inlineStr">
        <is>
          <t>-</t>
        </is>
      </c>
      <c r="T1021" t="inlineStr">
        <is>
          <t>Mumbai</t>
        </is>
      </c>
      <c r="U1021" t="inlineStr">
        <is>
          <t xml:space="preserve"> </t>
        </is>
      </c>
      <c r="V1021" t="n">
        <v>1</v>
      </c>
      <c r="W1021" t="n">
        <v>1</v>
      </c>
      <c r="X1021" t="inlineStr">
        <is>
          <t>XXXXXX6644</t>
        </is>
      </c>
      <c r="Y1021" s="72" t="n">
        <v>46326.52037037037</v>
      </c>
    </row>
    <row r="1022">
      <c r="A1022" s="39" t="inlineStr">
        <is>
          <t>6ada413a44185a1e9076a81c</t>
        </is>
      </c>
      <c r="B1022" s="72" t="n">
        <v>46317.93798611111</v>
      </c>
      <c r="C1022" s="70" t="n">
        <v>46317</v>
      </c>
      <c r="D1022" t="inlineStr">
        <is>
          <t>2026-10</t>
        </is>
      </c>
      <c r="E1022" t="inlineStr">
        <is>
          <t>Wk of 2026-10-19</t>
        </is>
      </c>
      <c r="F1022" t="inlineStr">
        <is>
          <t>New Lead</t>
        </is>
      </c>
      <c r="G1022" s="39" t="str">
        <f>IF(ISNUMBER(MATCH(F1022,QualityStatuses,0)),"Quality Lead","Non-Quality Lead")</f>
        <v>Non-Quality Lead</v>
      </c>
      <c r="H1022" s="39" t="str">
        <f>IFERROR(INDEX(CampTypes,MATCH(I1022,CampList,0)),"Unattributed")</f>
        <v>Old</v>
      </c>
      <c r="I1022" t="inlineStr">
        <is>
          <t>E_Suresh_Natuf_Kiosk_07072026</t>
        </is>
      </c>
      <c r="J1022" t="inlineStr">
        <is>
          <t>E_Suresh_Natuf_Kiosk_07072026</t>
        </is>
      </c>
      <c r="K1022" t="inlineStr">
        <is>
          <t>Direct (campaign tagged in CRM)</t>
        </is>
      </c>
      <c r="L1022" t="inlineStr">
        <is>
          <t>E_Suresh_Natuf_Kiosk_07072026_Adset5</t>
        </is>
      </c>
      <c r="M1022" t="inlineStr">
        <is>
          <t>E_Suresh_Natuf_Kiosk_07072026_Adset5</t>
        </is>
      </c>
      <c r="N1022" t="inlineStr">
        <is>
          <t>E_Hindi_Suresh_Natuf_Kiosk_07072026_Adset5_ad3 – Copy 2</t>
        </is>
      </c>
      <c r="O1022" t="inlineStr">
        <is>
          <t>Natuf</t>
        </is>
      </c>
      <c r="P1022" t="inlineStr">
        <is>
          <t>Facebook</t>
        </is>
      </c>
      <c r="Q1022" t="inlineStr">
        <is>
          <t>(Unassigned)</t>
        </is>
      </c>
      <c r="R1022" t="inlineStr">
        <is>
          <t>Omkar Navge</t>
        </is>
      </c>
      <c r="S1022" t="inlineStr">
        <is>
          <t>-</t>
        </is>
      </c>
      <c r="T1022" t="inlineStr">
        <is>
          <t>Sikar</t>
        </is>
      </c>
      <c r="U1022" t="inlineStr">
        <is>
          <t xml:space="preserve"> </t>
        </is>
      </c>
      <c r="V1022" t="n">
        <v>0</v>
      </c>
      <c r="W1022" t="n">
        <v>0</v>
      </c>
      <c r="X1022" t="inlineStr">
        <is>
          <t>XXXXXX4477</t>
        </is>
      </c>
      <c r="Y1022" s="72" t="n">
        <v>46326.52037037037</v>
      </c>
    </row>
    <row r="1023">
      <c r="A1023" s="39" t="inlineStr">
        <is>
          <t>6ada3fa09fe376174646c9ac</t>
        </is>
      </c>
      <c r="B1023" s="72" t="n">
        <v>46317.93324074074</v>
      </c>
      <c r="C1023" s="70" t="n">
        <v>46317</v>
      </c>
      <c r="D1023" t="inlineStr">
        <is>
          <t>2026-10</t>
        </is>
      </c>
      <c r="E1023" t="inlineStr">
        <is>
          <t>Wk of 2026-10-19</t>
        </is>
      </c>
      <c r="F1023" t="inlineStr">
        <is>
          <t>New Lead</t>
        </is>
      </c>
      <c r="G1023" s="39" t="str">
        <f>IF(ISNUMBER(MATCH(F1023,QualityStatuses,0)),"Quality Lead","Non-Quality Lead")</f>
        <v>Non-Quality Lead</v>
      </c>
      <c r="H1023" s="39" t="str">
        <f>IFERROR(INDEX(CampTypes,MATCH(I1023,CampList,0)),"Unattributed")</f>
        <v>New</v>
      </c>
      <c r="I1023" t="inlineStr">
        <is>
          <t>ABO | Natuf | Leads | Unit Franchise | India | Oct26 | V1</t>
        </is>
      </c>
      <c r="J1023" t="inlineStr">
        <is>
          <t>ABO | Natuf | Leads | Unit Franchise | India | Oct26 | V1</t>
        </is>
      </c>
      <c r="K1023" t="inlineStr">
        <is>
          <t>Direct (campaign tagged in CRM)</t>
        </is>
      </c>
      <c r="L1023" t="inlineStr">
        <is>
          <t>Natuf | Broad | Tier1 + Growth Cities | Oct26 | V1</t>
        </is>
      </c>
      <c r="M1023" t="inlineStr">
        <is>
          <t>Natuf | Broad | Tier1 + Growth Cities | Oct26 | V1</t>
        </is>
      </c>
      <c r="N1023" t="inlineStr">
        <is>
          <t>Natuf | Reel | Brand Ambassador | Heard Of Owning A Cafe | V1</t>
        </is>
      </c>
      <c r="O1023" t="inlineStr">
        <is>
          <t>In House Natuf</t>
        </is>
      </c>
      <c r="P1023" t="inlineStr">
        <is>
          <t>Facebook</t>
        </is>
      </c>
      <c r="Q1023" t="inlineStr">
        <is>
          <t>(Unassigned)</t>
        </is>
      </c>
      <c r="R1023" t="inlineStr">
        <is>
          <t>Omkar Navge</t>
        </is>
      </c>
      <c r="S1023" t="inlineStr">
        <is>
          <t>-</t>
        </is>
      </c>
      <c r="T1023" t="inlineStr">
        <is>
          <t>Noida</t>
        </is>
      </c>
      <c r="U1023" t="inlineStr">
        <is>
          <t xml:space="preserve"> </t>
        </is>
      </c>
      <c r="V1023" t="n">
        <v>0</v>
      </c>
      <c r="W1023" t="n">
        <v>0</v>
      </c>
      <c r="X1023" t="inlineStr">
        <is>
          <t>XXXXXX2306</t>
        </is>
      </c>
      <c r="Y1023" s="72" t="n">
        <v>46326.52037037037</v>
      </c>
    </row>
    <row r="1024">
      <c r="A1024" s="39" t="inlineStr">
        <is>
          <t>6ada3df1e622ee853ac93eb1</t>
        </is>
      </c>
      <c r="B1024" s="72" t="n">
        <v>46317.92825231481</v>
      </c>
      <c r="C1024" s="70" t="n">
        <v>46317</v>
      </c>
      <c r="D1024" t="inlineStr">
        <is>
          <t>2026-10</t>
        </is>
      </c>
      <c r="E1024" t="inlineStr">
        <is>
          <t>Wk of 2026-10-19</t>
        </is>
      </c>
      <c r="F1024" t="inlineStr">
        <is>
          <t>Lost</t>
        </is>
      </c>
      <c r="G1024" s="39" t="str">
        <f>IF(ISNUMBER(MATCH(F1024,QualityStatuses,0)),"Quality Lead","Non-Quality Lead")</f>
        <v>Non-Quality Lead</v>
      </c>
      <c r="H1024" s="39" t="str">
        <f>IFERROR(INDEX(CampTypes,MATCH(I1024,CampList,0)),"Unattributed")</f>
        <v>Old</v>
      </c>
      <c r="I1024" t="inlineStr">
        <is>
          <t>E_Natuf_Generic_13082026</t>
        </is>
      </c>
      <c r="J1024" t="inlineStr">
        <is>
          <t>E_Natuf_Generic_13082026</t>
        </is>
      </c>
      <c r="K1024" t="inlineStr">
        <is>
          <t>Direct (campaign tagged in CRM)</t>
        </is>
      </c>
      <c r="L1024" t="inlineStr">
        <is>
          <t>E_Natuf_Generic_13082026_Adset1</t>
        </is>
      </c>
      <c r="M1024" t="inlineStr">
        <is>
          <t>E_Natuf_Generic_13082026_Adset1</t>
        </is>
      </c>
      <c r="N1024" t="inlineStr">
        <is>
          <t>E_Natuf_Generic_13082026_Adset1_Ad1</t>
        </is>
      </c>
      <c r="O1024" t="inlineStr">
        <is>
          <t>Natuf</t>
        </is>
      </c>
      <c r="P1024" t="inlineStr">
        <is>
          <t>Facebook</t>
        </is>
      </c>
      <c r="Q1024" t="inlineStr">
        <is>
          <t>Tejaswini Tarigopula</t>
        </is>
      </c>
      <c r="R1024" t="inlineStr">
        <is>
          <t>Arjuman Vidya Sagar</t>
        </is>
      </c>
      <c r="S1024" t="inlineStr">
        <is>
          <t>Not Interested</t>
        </is>
      </c>
      <c r="T1024" t="inlineStr">
        <is>
          <t>Bangalore</t>
        </is>
      </c>
      <c r="U1024" t="inlineStr">
        <is>
          <t xml:space="preserve"> </t>
        </is>
      </c>
      <c r="V1024" t="n">
        <v>1</v>
      </c>
      <c r="W1024" t="n">
        <v>1</v>
      </c>
      <c r="X1024" t="inlineStr">
        <is>
          <t>XXXXXX5432</t>
        </is>
      </c>
      <c r="Y1024" s="72" t="n">
        <v>46326.52037037037</v>
      </c>
    </row>
    <row r="1025">
      <c r="A1025" s="39" t="inlineStr">
        <is>
          <t>6ada39955248bdf13fa15f65</t>
        </is>
      </c>
      <c r="B1025" s="72" t="n">
        <v>46317.91533564815</v>
      </c>
      <c r="C1025" s="70" t="n">
        <v>46317</v>
      </c>
      <c r="D1025" t="inlineStr">
        <is>
          <t>2026-10</t>
        </is>
      </c>
      <c r="E1025" t="inlineStr">
        <is>
          <t>Wk of 2026-10-19</t>
        </is>
      </c>
      <c r="F1025" t="inlineStr">
        <is>
          <t>Details Shared</t>
        </is>
      </c>
      <c r="G1025" s="39" t="str">
        <f>IF(ISNUMBER(MATCH(F1025,QualityStatuses,0)),"Quality Lead","Non-Quality Lead")</f>
        <v>Quality Lead</v>
      </c>
      <c r="H1025" s="39" t="str">
        <f>IFERROR(INDEX(CampTypes,MATCH(I1025,CampList,0)),"Unattributed")</f>
        <v>New</v>
      </c>
      <c r="I1025" t="inlineStr">
        <is>
          <t>ABO | Natuf | Leads | Unit Franchise | India | Oct26 | V1</t>
        </is>
      </c>
      <c r="J1025" t="inlineStr">
        <is>
          <t>ABO | Natuf | Leads | Unit Franchise | India | Oct26 | V1</t>
        </is>
      </c>
      <c r="K1025" t="inlineStr">
        <is>
          <t>Direct (campaign tagged in CRM)</t>
        </is>
      </c>
      <c r="L1025" t="inlineStr">
        <is>
          <t>Natuf | LAL 1% | India | Jul26 | V1</t>
        </is>
      </c>
      <c r="M1025" t="inlineStr">
        <is>
          <t>Natuf | LAL 1% | India | Jul26 | V1</t>
        </is>
      </c>
      <c r="N1025" t="inlineStr">
        <is>
          <t>Natuf | Reel | Brand Ambassador | Heard Of Owning A Cafe | V1</t>
        </is>
      </c>
      <c r="O1025" t="inlineStr">
        <is>
          <t>In House Natuf</t>
        </is>
      </c>
      <c r="P1025" t="inlineStr">
        <is>
          <t>Facebook</t>
        </is>
      </c>
      <c r="Q1025" t="inlineStr">
        <is>
          <t>Vikas Pathak</t>
        </is>
      </c>
      <c r="R1025" t="inlineStr">
        <is>
          <t xml:space="preserve">Karan </t>
        </is>
      </c>
      <c r="S1025" t="inlineStr">
        <is>
          <t>-</t>
        </is>
      </c>
      <c r="T1025" t="inlineStr">
        <is>
          <t>Faizabad</t>
        </is>
      </c>
      <c r="U1025" t="inlineStr">
        <is>
          <t xml:space="preserve"> </t>
        </is>
      </c>
      <c r="V1025" t="n">
        <v>1</v>
      </c>
      <c r="W1025" t="n">
        <v>1</v>
      </c>
      <c r="X1025" t="inlineStr">
        <is>
          <t>XXXXXX2635</t>
        </is>
      </c>
      <c r="Y1025" s="72" t="n">
        <v>46326.52037037037</v>
      </c>
    </row>
    <row r="1026">
      <c r="A1026" s="39" t="inlineStr">
        <is>
          <t>6ada39615248bdf13fa15eca</t>
        </is>
      </c>
      <c r="B1026" s="72" t="n">
        <v>46317.91473379629</v>
      </c>
      <c r="C1026" s="70" t="n">
        <v>46317</v>
      </c>
      <c r="D1026" t="inlineStr">
        <is>
          <t>2026-10</t>
        </is>
      </c>
      <c r="E1026" t="inlineStr">
        <is>
          <t>Wk of 2026-10-19</t>
        </is>
      </c>
      <c r="F1026" t="inlineStr">
        <is>
          <t>Lost</t>
        </is>
      </c>
      <c r="G1026" s="39" t="str">
        <f>IF(ISNUMBER(MATCH(F1026,QualityStatuses,0)),"Quality Lead","Non-Quality Lead")</f>
        <v>Non-Quality Lead</v>
      </c>
      <c r="H1026" s="39" t="str">
        <f>IFERROR(INDEX(CampTypes,MATCH(I1026,CampList,0)),"Unattributed")</f>
        <v>New</v>
      </c>
      <c r="I1026" t="inlineStr">
        <is>
          <t>ABO | Natuf | Leads | Unit Franchise | India | Oct26 | V1</t>
        </is>
      </c>
      <c r="J1026" t="inlineStr">
        <is>
          <t>ABO | Natuf | Leads | Unit Franchise | India | Oct26 | V1</t>
        </is>
      </c>
      <c r="K1026" t="inlineStr">
        <is>
          <t>Direct (campaign tagged in CRM)</t>
        </is>
      </c>
      <c r="L1026" t="inlineStr">
        <is>
          <t>Natuf | Investors | Tier1 + Growth Cities | Oct26 | V1</t>
        </is>
      </c>
      <c r="M1026" t="inlineStr">
        <is>
          <t>Natuf | Investors | Tier1 + Growth Cities | Oct26 | V1</t>
        </is>
      </c>
      <c r="N1026" t="inlineStr">
        <is>
          <t>Natuf | Reel | Brand Ambassador | Heard Of Owning A Cafe | V1</t>
        </is>
      </c>
      <c r="O1026" t="inlineStr">
        <is>
          <t>In House Natuf</t>
        </is>
      </c>
      <c r="P1026" t="inlineStr">
        <is>
          <t>Facebook</t>
        </is>
      </c>
      <c r="Q1026" t="inlineStr">
        <is>
          <t>Vikas Pathak</t>
        </is>
      </c>
      <c r="R1026" t="inlineStr">
        <is>
          <t>Anish kaundal</t>
        </is>
      </c>
      <c r="S1026" t="inlineStr">
        <is>
          <t>Not Interested</t>
        </is>
      </c>
      <c r="T1026" t="inlineStr">
        <is>
          <t>Coimbatore</t>
        </is>
      </c>
      <c r="U1026" t="inlineStr">
        <is>
          <t xml:space="preserve"> </t>
        </is>
      </c>
      <c r="V1026" t="n">
        <v>4</v>
      </c>
      <c r="W1026" t="n">
        <v>3</v>
      </c>
      <c r="X1026" t="inlineStr">
        <is>
          <t>XXXXXX4853</t>
        </is>
      </c>
      <c r="Y1026" s="72" t="n">
        <v>46326.52037037037</v>
      </c>
    </row>
    <row r="1027">
      <c r="A1027" s="39" t="inlineStr">
        <is>
          <t>6ada390cfbc3f26d14bfc848</t>
        </is>
      </c>
      <c r="B1027" s="72" t="n">
        <v>46317.91375</v>
      </c>
      <c r="C1027" s="70" t="n">
        <v>46317</v>
      </c>
      <c r="D1027" t="inlineStr">
        <is>
          <t>2026-10</t>
        </is>
      </c>
      <c r="E1027" t="inlineStr">
        <is>
          <t>Wk of 2026-10-19</t>
        </is>
      </c>
      <c r="F1027" t="inlineStr">
        <is>
          <t>New Lead</t>
        </is>
      </c>
      <c r="G1027" s="39" t="str">
        <f>IF(ISNUMBER(MATCH(F1027,QualityStatuses,0)),"Quality Lead","Non-Quality Lead")</f>
        <v>Non-Quality Lead</v>
      </c>
      <c r="H1027" s="39" t="str">
        <f>IFERROR(INDEX(CampTypes,MATCH(I1027,CampList,0)),"Unattributed")</f>
        <v>New</v>
      </c>
      <c r="I1027" t="inlineStr">
        <is>
          <t>ABO | Natuf | Leads | Unit Franchise | India | Oct26 | V1</t>
        </is>
      </c>
      <c r="J1027" t="inlineStr">
        <is>
          <t>ABO | Natuf | Leads | Unit Franchise | India | Oct26 | V1</t>
        </is>
      </c>
      <c r="K1027" t="inlineStr">
        <is>
          <t>Direct (campaign tagged in CRM)</t>
        </is>
      </c>
      <c r="L1027" t="inlineStr">
        <is>
          <t>Natuf | LAL 1% | India | Jul26 | V1</t>
        </is>
      </c>
      <c r="M1027" t="inlineStr">
        <is>
          <t>Natuf | LAL 1% | India | Jul26 | V1</t>
        </is>
      </c>
      <c r="N1027" t="inlineStr">
        <is>
          <t>Natuf | Reel | Brand Ambassador | Heard Of Owning A Cafe | V1</t>
        </is>
      </c>
      <c r="O1027" t="inlineStr">
        <is>
          <t>In House Natuf</t>
        </is>
      </c>
      <c r="P1027" t="inlineStr">
        <is>
          <t>Facebook</t>
        </is>
      </c>
      <c r="Q1027" t="inlineStr">
        <is>
          <t>(Unassigned)</t>
        </is>
      </c>
      <c r="R1027" t="inlineStr">
        <is>
          <t>Omkar Navge</t>
        </is>
      </c>
      <c r="S1027" t="inlineStr">
        <is>
          <t>-</t>
        </is>
      </c>
      <c r="T1027" t="inlineStr">
        <is>
          <t>Jammu</t>
        </is>
      </c>
      <c r="U1027" t="inlineStr">
        <is>
          <t xml:space="preserve"> </t>
        </is>
      </c>
      <c r="V1027" t="n">
        <v>0</v>
      </c>
      <c r="W1027" t="n">
        <v>0</v>
      </c>
      <c r="X1027" t="inlineStr">
        <is>
          <t>XXXXXX0147</t>
        </is>
      </c>
      <c r="Y1027" s="72" t="n">
        <v>46326.52037037037</v>
      </c>
    </row>
    <row r="1028">
      <c r="A1028" s="39" t="inlineStr">
        <is>
          <t>6ada38e0e7a3bc8a84eb4bc3</t>
        </is>
      </c>
      <c r="B1028" s="72" t="n">
        <v>46317.91324074074</v>
      </c>
      <c r="C1028" s="70" t="n">
        <v>46317</v>
      </c>
      <c r="D1028" t="inlineStr">
        <is>
          <t>2026-10</t>
        </is>
      </c>
      <c r="E1028" t="inlineStr">
        <is>
          <t>Wk of 2026-10-19</t>
        </is>
      </c>
      <c r="F1028" t="inlineStr">
        <is>
          <t>New Lead</t>
        </is>
      </c>
      <c r="G1028" s="39" t="str">
        <f>IF(ISNUMBER(MATCH(F1028,QualityStatuses,0)),"Quality Lead","Non-Quality Lead")</f>
        <v>Non-Quality Lead</v>
      </c>
      <c r="H1028" s="39" t="str">
        <f>IFERROR(INDEX(CampTypes,MATCH(I1028,CampList,0)),"Unattributed")</f>
        <v>Old</v>
      </c>
      <c r="I1028" t="inlineStr">
        <is>
          <t>natuf_Kiosk_14072026_Hindi</t>
        </is>
      </c>
      <c r="J1028" t="inlineStr">
        <is>
          <t>natuf_Kiosk_14072026_Hindi</t>
        </is>
      </c>
      <c r="K1028" t="inlineStr">
        <is>
          <t>Direct (campaign tagged in CRM)</t>
        </is>
      </c>
      <c r="L1028" t="inlineStr">
        <is>
          <t>natuf_Kiosk_14072026_Highest-converting industries</t>
        </is>
      </c>
      <c r="M1028" t="inlineStr">
        <is>
          <t>natuf_Kiosk_14072026_Highest-converting industries</t>
        </is>
      </c>
      <c r="N1028" t="inlineStr">
        <is>
          <t>natuf_Kiosk_14072026_ad set_ad1</t>
        </is>
      </c>
      <c r="O1028" t="inlineStr">
        <is>
          <t>Natuf</t>
        </is>
      </c>
      <c r="P1028" t="inlineStr">
        <is>
          <t>Facebook</t>
        </is>
      </c>
      <c r="Q1028" t="inlineStr">
        <is>
          <t>(Unassigned)</t>
        </is>
      </c>
      <c r="R1028" t="inlineStr">
        <is>
          <t>Omkar Navge</t>
        </is>
      </c>
      <c r="S1028" t="inlineStr">
        <is>
          <t>-</t>
        </is>
      </c>
      <c r="T1028" t="inlineStr">
        <is>
          <t>Sanand</t>
        </is>
      </c>
      <c r="U1028" t="inlineStr">
        <is>
          <t xml:space="preserve"> </t>
        </is>
      </c>
      <c r="V1028" t="n">
        <v>0</v>
      </c>
      <c r="W1028" t="n">
        <v>0</v>
      </c>
      <c r="X1028" t="inlineStr">
        <is>
          <t>XXXXXX8844</t>
        </is>
      </c>
      <c r="Y1028" s="72" t="n">
        <v>46326.52037037037</v>
      </c>
    </row>
    <row r="1029">
      <c r="A1029" s="39" t="inlineStr">
        <is>
          <t>6ada3752d991d1dd34caff5c</t>
        </is>
      </c>
      <c r="B1029" s="72" t="n">
        <v>46317.90863425926</v>
      </c>
      <c r="C1029" s="70" t="n">
        <v>46317</v>
      </c>
      <c r="D1029" t="inlineStr">
        <is>
          <t>2026-10</t>
        </is>
      </c>
      <c r="E1029" t="inlineStr">
        <is>
          <t>Wk of 2026-10-19</t>
        </is>
      </c>
      <c r="F1029" t="inlineStr">
        <is>
          <t>Connected</t>
        </is>
      </c>
      <c r="G1029" s="39" t="str">
        <f>IF(ISNUMBER(MATCH(F1029,QualityStatuses,0)),"Quality Lead","Non-Quality Lead")</f>
        <v>Non-Quality Lead</v>
      </c>
      <c r="H1029" s="39" t="str">
        <f>IFERROR(INDEX(CampTypes,MATCH(I1029,CampList,0)),"Unattributed")</f>
        <v>New</v>
      </c>
      <c r="I1029" t="inlineStr">
        <is>
          <t>ABO | Natuf | Leads | Unit Franchise | India | Oct26 | V1</t>
        </is>
      </c>
      <c r="J1029" t="inlineStr">
        <is>
          <t>ABO | Natuf | Leads | Unit Franchise | India | Oct26 | V1</t>
        </is>
      </c>
      <c r="K1029" t="inlineStr">
        <is>
          <t>Direct (campaign tagged in CRM)</t>
        </is>
      </c>
      <c r="L1029" t="inlineStr">
        <is>
          <t>Natuf | Investors | Tier1 + Growth Cities | Oct26 | V1</t>
        </is>
      </c>
      <c r="M1029" t="inlineStr">
        <is>
          <t>Natuf | Investors | Tier1 + Growth Cities | Oct26 | V1</t>
        </is>
      </c>
      <c r="N1029" t="inlineStr">
        <is>
          <t>Natuf | Reel | Brand Ambassador | Heard Of Owning A Cafe | V1</t>
        </is>
      </c>
      <c r="O1029" t="inlineStr">
        <is>
          <t>In House Natuf</t>
        </is>
      </c>
      <c r="P1029" t="inlineStr">
        <is>
          <t>Facebook</t>
        </is>
      </c>
      <c r="Q1029" t="inlineStr">
        <is>
          <t>Tejaswini Tarigopula</t>
        </is>
      </c>
      <c r="R1029" t="inlineStr">
        <is>
          <t>Rima Paul</t>
        </is>
      </c>
      <c r="S1029" t="inlineStr">
        <is>
          <t>-</t>
        </is>
      </c>
      <c r="T1029" t="inlineStr">
        <is>
          <t>ranchi/ jharkhand</t>
        </is>
      </c>
      <c r="U1029" t="inlineStr">
        <is>
          <t xml:space="preserve"> </t>
        </is>
      </c>
      <c r="V1029" t="n">
        <v>1</v>
      </c>
      <c r="W1029" t="n">
        <v>1</v>
      </c>
      <c r="X1029" t="inlineStr">
        <is>
          <t>XXXXXX7318</t>
        </is>
      </c>
      <c r="Y1029" s="72" t="n">
        <v>46326.52037037037</v>
      </c>
    </row>
    <row r="1030">
      <c r="A1030" s="39" t="inlineStr">
        <is>
          <t>6ada3603e55dc6a4c1878fc3</t>
        </is>
      </c>
      <c r="B1030" s="72" t="n">
        <v>46317.90475694444</v>
      </c>
      <c r="C1030" s="70" t="n">
        <v>46317</v>
      </c>
      <c r="D1030" t="inlineStr">
        <is>
          <t>2026-10</t>
        </is>
      </c>
      <c r="E1030" t="inlineStr">
        <is>
          <t>Wk of 2026-10-19</t>
        </is>
      </c>
      <c r="F1030" t="inlineStr">
        <is>
          <t>New Lead</t>
        </is>
      </c>
      <c r="G1030" s="39" t="str">
        <f>IF(ISNUMBER(MATCH(F1030,QualityStatuses,0)),"Quality Lead","Non-Quality Lead")</f>
        <v>Non-Quality Lead</v>
      </c>
      <c r="H1030" s="39" t="str">
        <f>IFERROR(INDEX(CampTypes,MATCH(I1030,CampList,0)),"Unattributed")</f>
        <v>New</v>
      </c>
      <c r="I1030" t="inlineStr">
        <is>
          <t>ABO | Natuf | Leads | Unit Franchise | India | Oct26 | V1</t>
        </is>
      </c>
      <c r="J1030" t="inlineStr">
        <is>
          <t>ABO | Natuf | Leads | Unit Franchise | India | Oct26 | V1</t>
        </is>
      </c>
      <c r="K1030" t="inlineStr">
        <is>
          <t>Direct (campaign tagged in CRM)</t>
        </is>
      </c>
      <c r="L1030" t="inlineStr">
        <is>
          <t>Natuf | Broad | Tier1 + Growth Cities | Oct26 | V1</t>
        </is>
      </c>
      <c r="M1030" t="inlineStr">
        <is>
          <t>Natuf | Broad | Tier1 + Growth Cities | Oct26 | V1</t>
        </is>
      </c>
      <c r="N1030" t="inlineStr">
        <is>
          <t>Natuf | Reel | Brand Ambassador | Heard Of Owning A Cafe | V1</t>
        </is>
      </c>
      <c r="O1030" t="inlineStr">
        <is>
          <t>In House Natuf</t>
        </is>
      </c>
      <c r="P1030" t="inlineStr">
        <is>
          <t>Facebook</t>
        </is>
      </c>
      <c r="Q1030" t="inlineStr">
        <is>
          <t>(Unassigned)</t>
        </is>
      </c>
      <c r="R1030" t="inlineStr">
        <is>
          <t>Omkar Navge</t>
        </is>
      </c>
      <c r="S1030" t="inlineStr">
        <is>
          <t>-</t>
        </is>
      </c>
      <c r="T1030" t="inlineStr">
        <is>
          <t>Rajkot</t>
        </is>
      </c>
      <c r="U1030" t="inlineStr">
        <is>
          <t xml:space="preserve"> </t>
        </is>
      </c>
      <c r="V1030" t="n">
        <v>0</v>
      </c>
      <c r="W1030" t="n">
        <v>0</v>
      </c>
      <c r="X1030" t="inlineStr">
        <is>
          <t>XXXXXX7714</t>
        </is>
      </c>
      <c r="Y1030" s="72" t="n">
        <v>46326.52037037037</v>
      </c>
    </row>
    <row r="1031">
      <c r="A1031" s="39" t="inlineStr">
        <is>
          <t>6ada35d13af4e4a749836159</t>
        </is>
      </c>
      <c r="B1031" s="72" t="n">
        <v>46317.90417824074</v>
      </c>
      <c r="C1031" s="70" t="n">
        <v>46317</v>
      </c>
      <c r="D1031" t="inlineStr">
        <is>
          <t>2026-10</t>
        </is>
      </c>
      <c r="E1031" t="inlineStr">
        <is>
          <t>Wk of 2026-10-19</t>
        </is>
      </c>
      <c r="F1031" t="inlineStr">
        <is>
          <t>New Lead</t>
        </is>
      </c>
      <c r="G1031" s="39" t="str">
        <f>IF(ISNUMBER(MATCH(F1031,QualityStatuses,0)),"Quality Lead","Non-Quality Lead")</f>
        <v>Non-Quality Lead</v>
      </c>
      <c r="H1031" s="39" t="str">
        <f>IFERROR(INDEX(CampTypes,MATCH(I1031,CampList,0)),"Unattributed")</f>
        <v>New</v>
      </c>
      <c r="I1031" t="inlineStr">
        <is>
          <t>ABO | Natuf | Leads | Unit Franchise | India | Oct26 | V1</t>
        </is>
      </c>
      <c r="J1031" t="inlineStr">
        <is>
          <t>ABO | Natuf | Leads | Unit Franchise | India | Oct26 | V1</t>
        </is>
      </c>
      <c r="K1031" t="inlineStr">
        <is>
          <t>Direct (campaign tagged in CRM)</t>
        </is>
      </c>
      <c r="L1031" t="inlineStr">
        <is>
          <t>Natuf | LAL 1% | India | Jul26 | V1</t>
        </is>
      </c>
      <c r="M1031" t="inlineStr">
        <is>
          <t>Natuf | LAL 1% | India | Jul26 | V1</t>
        </is>
      </c>
      <c r="N1031" t="inlineStr">
        <is>
          <t>Natuf | Reel | Brand Ambassador | Heard Of Owning A Cafe | V1</t>
        </is>
      </c>
      <c r="O1031" t="inlineStr">
        <is>
          <t>In House Natuf</t>
        </is>
      </c>
      <c r="P1031" t="inlineStr">
        <is>
          <t>Facebook</t>
        </is>
      </c>
      <c r="Q1031" t="inlineStr">
        <is>
          <t>(Unassigned)</t>
        </is>
      </c>
      <c r="R1031" t="inlineStr">
        <is>
          <t>Omkar Navge</t>
        </is>
      </c>
      <c r="S1031" t="inlineStr">
        <is>
          <t>-</t>
        </is>
      </c>
      <c r="T1031" t="inlineStr">
        <is>
          <t>Belgaum</t>
        </is>
      </c>
      <c r="U1031" t="inlineStr">
        <is>
          <t xml:space="preserve"> </t>
        </is>
      </c>
      <c r="V1031" t="n">
        <v>0</v>
      </c>
      <c r="W1031" t="n">
        <v>0</v>
      </c>
      <c r="X1031" t="inlineStr">
        <is>
          <t>XXXXXX5168</t>
        </is>
      </c>
      <c r="Y1031" s="72" t="n">
        <v>46326.52037037037</v>
      </c>
    </row>
    <row r="1032">
      <c r="A1032" s="39" t="inlineStr">
        <is>
          <t>6ada3462e622ee853ac936bf</t>
        </is>
      </c>
      <c r="B1032" s="72" t="n">
        <v>46317.89993055556</v>
      </c>
      <c r="C1032" s="70" t="n">
        <v>46317</v>
      </c>
      <c r="D1032" t="inlineStr">
        <is>
          <t>2026-10</t>
        </is>
      </c>
      <c r="E1032" t="inlineStr">
        <is>
          <t>Wk of 2026-10-19</t>
        </is>
      </c>
      <c r="F1032" t="inlineStr">
        <is>
          <t>Attempt 1</t>
        </is>
      </c>
      <c r="G1032" s="39" t="str">
        <f>IF(ISNUMBER(MATCH(F1032,QualityStatuses,0)),"Quality Lead","Non-Quality Lead")</f>
        <v>Non-Quality Lead</v>
      </c>
      <c r="H1032" s="39" t="str">
        <f>IFERROR(INDEX(CampTypes,MATCH(I1032,CampList,0)),"Unattributed")</f>
        <v>New</v>
      </c>
      <c r="I1032" t="inlineStr">
        <is>
          <t>ABO | Natuf | Leads | Unit Franchise | India | Oct26 | V1</t>
        </is>
      </c>
      <c r="J1032" t="inlineStr">
        <is>
          <t>ABO | Natuf | Leads | Unit Franchise | India | Oct26 | V1</t>
        </is>
      </c>
      <c r="K1032" t="inlineStr">
        <is>
          <t>Direct (campaign tagged in CRM)</t>
        </is>
      </c>
      <c r="L1032" t="inlineStr">
        <is>
          <t>Natuf | Investors | Tier1 + Growth Cities | Oct26 | V1</t>
        </is>
      </c>
      <c r="M1032" t="inlineStr">
        <is>
          <t>Natuf | Investors | Tier1 + Growth Cities | Oct26 | V1</t>
        </is>
      </c>
      <c r="N1032" t="inlineStr">
        <is>
          <t>Natuf | Reel | Brand Ambassador | Heard Of Owning A Cafe | V1</t>
        </is>
      </c>
      <c r="O1032" t="inlineStr">
        <is>
          <t>In House Natuf</t>
        </is>
      </c>
      <c r="P1032" t="inlineStr">
        <is>
          <t>Facebook</t>
        </is>
      </c>
      <c r="Q1032" t="inlineStr">
        <is>
          <t>Tejaswini Tarigopula</t>
        </is>
      </c>
      <c r="R1032" t="inlineStr">
        <is>
          <t>Shivani Sharma</t>
        </is>
      </c>
      <c r="S1032" t="inlineStr">
        <is>
          <t>-</t>
        </is>
      </c>
      <c r="T1032" t="inlineStr">
        <is>
          <t>jaipur</t>
        </is>
      </c>
      <c r="U1032" t="inlineStr">
        <is>
          <t xml:space="preserve"> </t>
        </is>
      </c>
      <c r="V1032" t="n">
        <v>2</v>
      </c>
      <c r="W1032" t="n">
        <v>1</v>
      </c>
      <c r="X1032" t="inlineStr">
        <is>
          <t>XXXXXX3249</t>
        </is>
      </c>
      <c r="Y1032" s="72" t="n">
        <v>46326.52037037037</v>
      </c>
    </row>
    <row r="1033">
      <c r="A1033" s="39" t="inlineStr">
        <is>
          <t>6ada342c9977a7c0905f3bbf</t>
        </is>
      </c>
      <c r="B1033" s="72" t="n">
        <v>46317.89930555555</v>
      </c>
      <c r="C1033" s="70" t="n">
        <v>46317</v>
      </c>
      <c r="D1033" t="inlineStr">
        <is>
          <t>2026-10</t>
        </is>
      </c>
      <c r="E1033" t="inlineStr">
        <is>
          <t>Wk of 2026-10-19</t>
        </is>
      </c>
      <c r="F1033" t="inlineStr">
        <is>
          <t>New Lead</t>
        </is>
      </c>
      <c r="G1033" s="39" t="str">
        <f>IF(ISNUMBER(MATCH(F1033,QualityStatuses,0)),"Quality Lead","Non-Quality Lead")</f>
        <v>Non-Quality Lead</v>
      </c>
      <c r="H1033" s="39" t="str">
        <f>IFERROR(INDEX(CampTypes,MATCH(I1033,CampList,0)),"Unattributed")</f>
        <v>New</v>
      </c>
      <c r="I1033" t="inlineStr">
        <is>
          <t>ABO | Natuf | Leads | Unit Franchise | India | Oct26 | V1</t>
        </is>
      </c>
      <c r="J1033" t="inlineStr">
        <is>
          <t>ABO | Natuf | Leads | Unit Franchise | India | Oct26 | V1</t>
        </is>
      </c>
      <c r="K1033" t="inlineStr">
        <is>
          <t>Direct (campaign tagged in CRM)</t>
        </is>
      </c>
      <c r="L1033" t="inlineStr">
        <is>
          <t>Natuf | Investors | Tier1 + Growth Cities | Oct26 | V1</t>
        </is>
      </c>
      <c r="M1033" t="inlineStr">
        <is>
          <t>Natuf | Investors | Tier1 + Growth Cities | Oct26 | V1</t>
        </is>
      </c>
      <c r="N1033" t="inlineStr">
        <is>
          <t>Natuf | Reel | Brand Ambassador | Heard Of Owning A Cafe | V1</t>
        </is>
      </c>
      <c r="O1033" t="inlineStr">
        <is>
          <t>In House Natuf</t>
        </is>
      </c>
      <c r="P1033" t="inlineStr">
        <is>
          <t>Facebook</t>
        </is>
      </c>
      <c r="Q1033" t="inlineStr">
        <is>
          <t>(Unassigned)</t>
        </is>
      </c>
      <c r="R1033" t="inlineStr">
        <is>
          <t>Omkar Navge</t>
        </is>
      </c>
      <c r="S1033" t="inlineStr">
        <is>
          <t>-</t>
        </is>
      </c>
      <c r="T1033" t="inlineStr">
        <is>
          <t>Pune</t>
        </is>
      </c>
      <c r="U1033" t="inlineStr">
        <is>
          <t xml:space="preserve"> </t>
        </is>
      </c>
      <c r="V1033" t="n">
        <v>0</v>
      </c>
      <c r="W1033" t="n">
        <v>0</v>
      </c>
      <c r="X1033" t="inlineStr">
        <is>
          <t>XXXXXX8177</t>
        </is>
      </c>
      <c r="Y1033" s="72" t="n">
        <v>46326.52037037037</v>
      </c>
    </row>
    <row r="1034">
      <c r="A1034" s="39" t="inlineStr">
        <is>
          <t>6ada323b9f25d3827297dd68</t>
        </is>
      </c>
      <c r="B1034" s="72" t="n">
        <v>46317.89355324074</v>
      </c>
      <c r="C1034" s="70" t="n">
        <v>46317</v>
      </c>
      <c r="D1034" t="inlineStr">
        <is>
          <t>2026-10</t>
        </is>
      </c>
      <c r="E1034" t="inlineStr">
        <is>
          <t>Wk of 2026-10-19</t>
        </is>
      </c>
      <c r="F1034" t="inlineStr">
        <is>
          <t>Attempt 1</t>
        </is>
      </c>
      <c r="G1034" s="39" t="str">
        <f>IF(ISNUMBER(MATCH(F1034,QualityStatuses,0)),"Quality Lead","Non-Quality Lead")</f>
        <v>Non-Quality Lead</v>
      </c>
      <c r="H1034" s="39" t="str">
        <f>IFERROR(INDEX(CampTypes,MATCH(I1034,CampList,0)),"Unattributed")</f>
        <v>New</v>
      </c>
      <c r="I1034" t="inlineStr">
        <is>
          <t>ABO | Natuf | Leads | Unit Franchise | India | Oct26 | V1</t>
        </is>
      </c>
      <c r="J1034" t="inlineStr">
        <is>
          <t>ABO | Natuf | Leads | Unit Franchise | India | Oct26 | V1</t>
        </is>
      </c>
      <c r="K1034" t="inlineStr">
        <is>
          <t>Direct (campaign tagged in CRM)</t>
        </is>
      </c>
      <c r="L1034" t="inlineStr">
        <is>
          <t>Natuf | LAL 1% | India | Jul26 | V1</t>
        </is>
      </c>
      <c r="M1034" t="inlineStr">
        <is>
          <t>Natuf | LAL 1% | India | Jul26 | V1</t>
        </is>
      </c>
      <c r="N1034" t="inlineStr">
        <is>
          <t>Natuf | Reel | Brand Ambassador | Heard Of Owning A Cafe | V1</t>
        </is>
      </c>
      <c r="O1034" t="inlineStr">
        <is>
          <t>In House Natuf</t>
        </is>
      </c>
      <c r="P1034" t="inlineStr">
        <is>
          <t>Facebook</t>
        </is>
      </c>
      <c r="Q1034" t="inlineStr">
        <is>
          <t>Tejaswini Tarigopula</t>
        </is>
      </c>
      <c r="R1034" t="inlineStr">
        <is>
          <t>Shivamani</t>
        </is>
      </c>
      <c r="S1034" t="inlineStr">
        <is>
          <t>-</t>
        </is>
      </c>
      <c r="T1034" t="inlineStr">
        <is>
          <t>Kolkata</t>
        </is>
      </c>
      <c r="U1034" t="inlineStr">
        <is>
          <t xml:space="preserve"> </t>
        </is>
      </c>
      <c r="V1034" t="n">
        <v>4</v>
      </c>
      <c r="W1034" t="n">
        <v>1</v>
      </c>
      <c r="X1034" t="inlineStr">
        <is>
          <t>XXXXXX3966</t>
        </is>
      </c>
      <c r="Y1034" s="72" t="n">
        <v>46326.52037037037</v>
      </c>
    </row>
    <row r="1035">
      <c r="A1035" s="39" t="inlineStr">
        <is>
          <t>6ada31b260ce5a120c109398</t>
        </is>
      </c>
      <c r="B1035" s="72" t="n">
        <v>46317.89196759259</v>
      </c>
      <c r="C1035" s="70" t="n">
        <v>46317</v>
      </c>
      <c r="D1035" t="inlineStr">
        <is>
          <t>2026-10</t>
        </is>
      </c>
      <c r="E1035" t="inlineStr">
        <is>
          <t>Wk of 2026-10-19</t>
        </is>
      </c>
      <c r="F1035" t="inlineStr">
        <is>
          <t>Attempt 2</t>
        </is>
      </c>
      <c r="G1035" s="39" t="str">
        <f>IF(ISNUMBER(MATCH(F1035,QualityStatuses,0)),"Quality Lead","Non-Quality Lead")</f>
        <v>Non-Quality Lead</v>
      </c>
      <c r="H1035" s="39" t="str">
        <f>IFERROR(INDEX(CampTypes,MATCH(I1035,CampList,0)),"Unattributed")</f>
        <v>Old</v>
      </c>
      <c r="I1035" t="inlineStr">
        <is>
          <t>E_Natuf_Generic_13082026</t>
        </is>
      </c>
      <c r="J1035" t="inlineStr">
        <is>
          <t>E_Natuf_Generic_13082026</t>
        </is>
      </c>
      <c r="K1035" t="inlineStr">
        <is>
          <t>Direct (campaign tagged in CRM)</t>
        </is>
      </c>
      <c r="L1035" t="inlineStr">
        <is>
          <t>E_Natuf_Generic_13082026_Adset1</t>
        </is>
      </c>
      <c r="M1035" t="inlineStr">
        <is>
          <t>E_Natuf_Generic_13082026_Adset1</t>
        </is>
      </c>
      <c r="N1035" t="inlineStr">
        <is>
          <t>E_Natuf_Generic_13082026_Adset1_Ad1</t>
        </is>
      </c>
      <c r="O1035" t="inlineStr">
        <is>
          <t>Natuf</t>
        </is>
      </c>
      <c r="P1035" t="inlineStr">
        <is>
          <t>Whatsapp Cloud API</t>
        </is>
      </c>
      <c r="Q1035" t="inlineStr">
        <is>
          <t>Tejaswini Tarigopula</t>
        </is>
      </c>
      <c r="R1035" t="inlineStr">
        <is>
          <t>Rima Paul</t>
        </is>
      </c>
      <c r="S1035" t="inlineStr">
        <is>
          <t>-</t>
        </is>
      </c>
      <c r="T1035" t="inlineStr">
        <is>
          <t>Kokrajhar</t>
        </is>
      </c>
      <c r="U1035" t="inlineStr">
        <is>
          <t xml:space="preserve"> </t>
        </is>
      </c>
      <c r="V1035" t="n">
        <v>2</v>
      </c>
      <c r="W1035" t="n">
        <v>0</v>
      </c>
      <c r="X1035" t="inlineStr">
        <is>
          <t>XXXXXX0209</t>
        </is>
      </c>
      <c r="Y1035" s="72" t="n">
        <v>46326.52037037037</v>
      </c>
    </row>
    <row r="1036">
      <c r="A1036" s="39" t="inlineStr">
        <is>
          <t>6ada2fcf53956a0c038ef18e</t>
        </is>
      </c>
      <c r="B1036" s="72" t="n">
        <v>46317.88637731481</v>
      </c>
      <c r="C1036" s="70" t="n">
        <v>46317</v>
      </c>
      <c r="D1036" t="inlineStr">
        <is>
          <t>2026-10</t>
        </is>
      </c>
      <c r="E1036" t="inlineStr">
        <is>
          <t>Wk of 2026-10-19</t>
        </is>
      </c>
      <c r="F1036" t="inlineStr">
        <is>
          <t>Connected</t>
        </is>
      </c>
      <c r="G1036" s="39" t="str">
        <f>IF(ISNUMBER(MATCH(F1036,QualityStatuses,0)),"Quality Lead","Non-Quality Lead")</f>
        <v>Non-Quality Lead</v>
      </c>
      <c r="H1036" s="39" t="str">
        <f>IFERROR(INDEX(CampTypes,MATCH(I1036,CampList,0)),"Unattributed")</f>
        <v>New</v>
      </c>
      <c r="I1036" t="inlineStr">
        <is>
          <t>ABO | Natuf | Leads | Unit Franchise | India | Oct26 | V1</t>
        </is>
      </c>
      <c r="J1036" t="inlineStr">
        <is>
          <t>ABO | Natuf | Leads | Unit Franchise | India | Oct26 | V1</t>
        </is>
      </c>
      <c r="K1036" t="inlineStr">
        <is>
          <t>Direct (campaign tagged in CRM)</t>
        </is>
      </c>
      <c r="L1036" t="inlineStr">
        <is>
          <t>Natuf | LAL 1% | India | Jul26 | V1</t>
        </is>
      </c>
      <c r="M1036" t="inlineStr">
        <is>
          <t>Natuf | LAL 1% | India | Jul26 | V1</t>
        </is>
      </c>
      <c r="N1036" t="inlineStr">
        <is>
          <t>Natuf | Reel | Brand Ambassador | Heard Of Owning A Cafe | V1</t>
        </is>
      </c>
      <c r="O1036" t="inlineStr">
        <is>
          <t>In House Natuf</t>
        </is>
      </c>
      <c r="P1036" t="inlineStr">
        <is>
          <t>Facebook</t>
        </is>
      </c>
      <c r="Q1036" t="inlineStr">
        <is>
          <t>Tejaswini Tarigopula</t>
        </is>
      </c>
      <c r="R1036" t="inlineStr">
        <is>
          <t>Sai Charan</t>
        </is>
      </c>
      <c r="S1036" t="inlineStr">
        <is>
          <t>-</t>
        </is>
      </c>
      <c r="T1036" t="inlineStr">
        <is>
          <t>shillong</t>
        </is>
      </c>
      <c r="U1036" t="inlineStr">
        <is>
          <t xml:space="preserve"> </t>
        </is>
      </c>
      <c r="V1036" t="n">
        <v>2</v>
      </c>
      <c r="W1036" t="n">
        <v>2</v>
      </c>
      <c r="X1036" t="inlineStr">
        <is>
          <t>XXXXXX6767</t>
        </is>
      </c>
      <c r="Y1036" s="72" t="n">
        <v>46326.52037037037</v>
      </c>
    </row>
    <row r="1037">
      <c r="A1037" s="39" t="inlineStr">
        <is>
          <t>6ada2ab25cff2861e17b7586</t>
        </is>
      </c>
      <c r="B1037" s="72" t="n">
        <v>46317.87122685185</v>
      </c>
      <c r="C1037" s="70" t="n">
        <v>46317</v>
      </c>
      <c r="D1037" t="inlineStr">
        <is>
          <t>2026-10</t>
        </is>
      </c>
      <c r="E1037" t="inlineStr">
        <is>
          <t>Wk of 2026-10-19</t>
        </is>
      </c>
      <c r="F1037" t="inlineStr">
        <is>
          <t>New Lead</t>
        </is>
      </c>
      <c r="G1037" s="39" t="str">
        <f>IF(ISNUMBER(MATCH(F1037,QualityStatuses,0)),"Quality Lead","Non-Quality Lead")</f>
        <v>Non-Quality Lead</v>
      </c>
      <c r="H1037" s="39" t="str">
        <f>IFERROR(INDEX(CampTypes,MATCH(I1037,CampList,0)),"Unattributed")</f>
        <v>New</v>
      </c>
      <c r="I1037" t="inlineStr">
        <is>
          <t>ABO | Natuf | Leads | Unit Franchise | India | Oct26 | V1</t>
        </is>
      </c>
      <c r="J1037" t="inlineStr">
        <is>
          <t>ABO | Natuf | Leads | Unit Franchise | India | Oct26 | V1</t>
        </is>
      </c>
      <c r="K1037" t="inlineStr">
        <is>
          <t>Direct (campaign tagged in CRM)</t>
        </is>
      </c>
      <c r="L1037" t="inlineStr">
        <is>
          <t>Natuf | Broad | Tier1 + Growth Cities | Oct26 | V1</t>
        </is>
      </c>
      <c r="M1037" t="inlineStr">
        <is>
          <t>Natuf | Broad | Tier1 + Growth Cities | Oct26 | V1</t>
        </is>
      </c>
      <c r="N1037" t="inlineStr">
        <is>
          <t>Natuf | Reel | Brand Ambassador | Heard Of Owning A Cafe | V1</t>
        </is>
      </c>
      <c r="O1037" t="inlineStr">
        <is>
          <t>In House Natuf</t>
        </is>
      </c>
      <c r="P1037" t="inlineStr">
        <is>
          <t>Facebook</t>
        </is>
      </c>
      <c r="Q1037" t="inlineStr">
        <is>
          <t>(Unassigned)</t>
        </is>
      </c>
      <c r="R1037" t="inlineStr">
        <is>
          <t>Omkar Navge</t>
        </is>
      </c>
      <c r="S1037" t="inlineStr">
        <is>
          <t>-</t>
        </is>
      </c>
      <c r="T1037" t="inlineStr">
        <is>
          <t>Bhopal</t>
        </is>
      </c>
      <c r="U1037" t="inlineStr">
        <is>
          <t xml:space="preserve"> </t>
        </is>
      </c>
      <c r="V1037" t="n">
        <v>0</v>
      </c>
      <c r="W1037" t="n">
        <v>0</v>
      </c>
      <c r="X1037" t="inlineStr">
        <is>
          <t>XXXXXX0719</t>
        </is>
      </c>
      <c r="Y1037" s="72" t="n">
        <v>46326.52037037037</v>
      </c>
    </row>
    <row r="1038">
      <c r="A1038" s="39" t="inlineStr">
        <is>
          <t>6ada29c42ed7b5b4767c3501</t>
        </is>
      </c>
      <c r="B1038" s="72" t="n">
        <v>46317.86847222222</v>
      </c>
      <c r="C1038" s="70" t="n">
        <v>46317</v>
      </c>
      <c r="D1038" t="inlineStr">
        <is>
          <t>2026-10</t>
        </is>
      </c>
      <c r="E1038" t="inlineStr">
        <is>
          <t>Wk of 2026-10-19</t>
        </is>
      </c>
      <c r="F1038" t="inlineStr">
        <is>
          <t>Attempt 1</t>
        </is>
      </c>
      <c r="G1038" s="39" t="str">
        <f>IF(ISNUMBER(MATCH(F1038,QualityStatuses,0)),"Quality Lead","Non-Quality Lead")</f>
        <v>Non-Quality Lead</v>
      </c>
      <c r="H1038" s="39" t="str">
        <f>IFERROR(INDEX(CampTypes,MATCH(I1038,CampList,0)),"Unattributed")</f>
        <v>New</v>
      </c>
      <c r="I1038" t="inlineStr">
        <is>
          <t>ABO | Natuf | Leads | Master Franchise | India | Oct26 | V1</t>
        </is>
      </c>
      <c r="J1038" t="inlineStr">
        <is>
          <t>ABO | Natuf | Leads | Master Franchise | India | Oct26 | V1</t>
        </is>
      </c>
      <c r="K1038" t="inlineStr">
        <is>
          <t>Direct (campaign tagged in CRM)</t>
        </is>
      </c>
      <c r="L1038" t="inlineStr">
        <is>
          <t>Natuf | Business Owners | Tier1 + Growth Cities | Oct26 | V1</t>
        </is>
      </c>
      <c r="M1038" t="inlineStr">
        <is>
          <t>Natuf | Business Owners | Tier1 + Growth Cities | Oct26 | V1</t>
        </is>
      </c>
      <c r="N1038" t="inlineStr">
        <is>
          <t>Natuf | Static | Become A Levantine Food | V1</t>
        </is>
      </c>
      <c r="O1038" t="inlineStr">
        <is>
          <t>Natuf_MF</t>
        </is>
      </c>
      <c r="P1038" t="inlineStr">
        <is>
          <t>Facebook</t>
        </is>
      </c>
      <c r="Q1038" t="inlineStr">
        <is>
          <t>Tejaswini Tarigopula</t>
        </is>
      </c>
      <c r="R1038" t="inlineStr">
        <is>
          <t>Rima Paul</t>
        </is>
      </c>
      <c r="S1038" t="inlineStr">
        <is>
          <t>-</t>
        </is>
      </c>
      <c r="T1038" t="inlineStr">
        <is>
          <t>संतोष परमार</t>
        </is>
      </c>
      <c r="U1038" t="inlineStr">
        <is>
          <t xml:space="preserve"> </t>
        </is>
      </c>
      <c r="V1038" t="n">
        <v>3</v>
      </c>
      <c r="W1038" t="n">
        <v>1</v>
      </c>
      <c r="X1038" t="inlineStr">
        <is>
          <t>XXXXXX2691</t>
        </is>
      </c>
      <c r="Y1038" s="72" t="n">
        <v>46326.52037037037</v>
      </c>
    </row>
    <row r="1039">
      <c r="A1039" s="39" t="inlineStr">
        <is>
          <t>6ada276558efdaed45a39cb5</t>
        </is>
      </c>
      <c r="B1039" s="72" t="n">
        <v>46317.86144675926</v>
      </c>
      <c r="C1039" s="70" t="n">
        <v>46317</v>
      </c>
      <c r="D1039" t="inlineStr">
        <is>
          <t>2026-10</t>
        </is>
      </c>
      <c r="E1039" t="inlineStr">
        <is>
          <t>Wk of 2026-10-19</t>
        </is>
      </c>
      <c r="F1039" t="inlineStr">
        <is>
          <t>Details Shared</t>
        </is>
      </c>
      <c r="G1039" s="39" t="str">
        <f>IF(ISNUMBER(MATCH(F1039,QualityStatuses,0)),"Quality Lead","Non-Quality Lead")</f>
        <v>Quality Lead</v>
      </c>
      <c r="H1039" s="39" t="str">
        <f>IFERROR(INDEX(CampTypes,MATCH(I1039,CampList,0)),"Unattributed")</f>
        <v>New</v>
      </c>
      <c r="I1039" t="inlineStr">
        <is>
          <t>Natuf | In House | ABO |  | WhatsApp | Unit Franchise | India | Oct26 | V1</t>
        </is>
      </c>
      <c r="J1039" t="inlineStr">
        <is>
          <t>Natuf | In House | ABO |  | WhatsApp | Unit Franchise | India | Oct26 | V1</t>
        </is>
      </c>
      <c r="K1039" t="inlineStr">
        <is>
          <t>Direct (campaign tagged in CRM)</t>
        </is>
      </c>
      <c r="L1039" t="inlineStr">
        <is>
          <t>Natuf | Investors | Tier1 + Growth Cities | Oct26 | V1</t>
        </is>
      </c>
      <c r="M1039" t="inlineStr">
        <is>
          <t>Natuf | Investors | Tier1 + Growth Cities | Oct26 | V1</t>
        </is>
      </c>
      <c r="N1039" t="inlineStr">
        <is>
          <t>Natuf | Reel | Brand Ambassador | Heard Of Owning A Cafe | V1</t>
        </is>
      </c>
      <c r="O1039" t="inlineStr">
        <is>
          <t>In House Natuf</t>
        </is>
      </c>
      <c r="P1039" t="inlineStr">
        <is>
          <t>Facebook</t>
        </is>
      </c>
      <c r="Q1039" t="inlineStr">
        <is>
          <t>Tejaswini Tarigopula</t>
        </is>
      </c>
      <c r="R1039" t="inlineStr">
        <is>
          <t>Prabhudatta Pattanaik</t>
        </is>
      </c>
      <c r="S1039" t="inlineStr">
        <is>
          <t>-</t>
        </is>
      </c>
      <c r="T1039" t="inlineStr">
        <is>
          <t>Bangalore</t>
        </is>
      </c>
      <c r="U1039" t="inlineStr">
        <is>
          <t xml:space="preserve"> </t>
        </is>
      </c>
      <c r="V1039" t="n">
        <v>2</v>
      </c>
      <c r="W1039" t="n">
        <v>2</v>
      </c>
      <c r="X1039" t="inlineStr">
        <is>
          <t>XXXXXX5257</t>
        </is>
      </c>
      <c r="Y1039" s="72" t="n">
        <v>46322.7818287037</v>
      </c>
    </row>
    <row r="1040">
      <c r="A1040" s="39" t="inlineStr">
        <is>
          <t>6ada26b7c996cd68eeddd410</t>
        </is>
      </c>
      <c r="B1040" s="72" t="n">
        <v>46317.85943287037</v>
      </c>
      <c r="C1040" s="70" t="n">
        <v>46317</v>
      </c>
      <c r="D1040" t="inlineStr">
        <is>
          <t>2026-10</t>
        </is>
      </c>
      <c r="E1040" t="inlineStr">
        <is>
          <t>Wk of 2026-10-19</t>
        </is>
      </c>
      <c r="F1040" t="inlineStr">
        <is>
          <t>New Lead</t>
        </is>
      </c>
      <c r="G1040" s="39" t="str">
        <f>IF(ISNUMBER(MATCH(F1040,QualityStatuses,0)),"Quality Lead","Non-Quality Lead")</f>
        <v>Non-Quality Lead</v>
      </c>
      <c r="H1040" s="39" t="str">
        <f>IFERROR(INDEX(CampTypes,MATCH(I1040,CampList,0)),"Unattributed")</f>
        <v>New</v>
      </c>
      <c r="I1040" t="inlineStr">
        <is>
          <t>ABO | Natuf | Leads | Unit Franchise | India | Oct26 | V1</t>
        </is>
      </c>
      <c r="J1040" t="inlineStr">
        <is>
          <t>ABO | Natuf | Leads | Unit Franchise | India | Oct26 | V1</t>
        </is>
      </c>
      <c r="K1040" t="inlineStr">
        <is>
          <t>Direct (campaign tagged in CRM)</t>
        </is>
      </c>
      <c r="L1040" t="inlineStr">
        <is>
          <t>Natuf | LAL 1% | India | Jul26 | V1</t>
        </is>
      </c>
      <c r="M1040" t="inlineStr">
        <is>
          <t>Natuf | LAL 1% | India | Jul26 | V1</t>
        </is>
      </c>
      <c r="N1040" t="inlineStr">
        <is>
          <t>Natuf | Reel | Brand Ambassador | Heard Of Owning A Cafe | V1</t>
        </is>
      </c>
      <c r="O1040" t="inlineStr">
        <is>
          <t>In House Natuf</t>
        </is>
      </c>
      <c r="P1040" t="inlineStr">
        <is>
          <t>Facebook</t>
        </is>
      </c>
      <c r="Q1040" t="inlineStr">
        <is>
          <t>(Unassigned)</t>
        </is>
      </c>
      <c r="R1040" t="inlineStr">
        <is>
          <t>Omkar Navge</t>
        </is>
      </c>
      <c r="S1040" t="inlineStr">
        <is>
          <t>-</t>
        </is>
      </c>
      <c r="T1040" t="inlineStr">
        <is>
          <t>Mumbai</t>
        </is>
      </c>
      <c r="U1040" t="inlineStr">
        <is>
          <t xml:space="preserve"> </t>
        </is>
      </c>
      <c r="V1040" t="n">
        <v>0</v>
      </c>
      <c r="W1040" t="n">
        <v>0</v>
      </c>
      <c r="X1040" t="inlineStr">
        <is>
          <t>XXXXXX0179</t>
        </is>
      </c>
      <c r="Y1040" s="72" t="n">
        <v>46326.52037037037</v>
      </c>
    </row>
    <row r="1041">
      <c r="A1041" s="39" t="inlineStr">
        <is>
          <t>6ada25faa1376e35e6d45ea2</t>
        </is>
      </c>
      <c r="B1041" s="72" t="n">
        <v>46317.85724537037</v>
      </c>
      <c r="C1041" s="70" t="n">
        <v>46317</v>
      </c>
      <c r="D1041" t="inlineStr">
        <is>
          <t>2026-10</t>
        </is>
      </c>
      <c r="E1041" t="inlineStr">
        <is>
          <t>Wk of 2026-10-19</t>
        </is>
      </c>
      <c r="F1041" t="inlineStr">
        <is>
          <t>New Lead</t>
        </is>
      </c>
      <c r="G1041" s="39" t="str">
        <f>IF(ISNUMBER(MATCH(F1041,QualityStatuses,0)),"Quality Lead","Non-Quality Lead")</f>
        <v>Non-Quality Lead</v>
      </c>
      <c r="H1041" s="39" t="str">
        <f>IFERROR(INDEX(CampTypes,MATCH(I1041,CampList,0)),"Unattributed")</f>
        <v>Old</v>
      </c>
      <c r="I1041" t="inlineStr">
        <is>
          <t>natuf_Kiosk_14072026_Hindi</t>
        </is>
      </c>
      <c r="J1041" t="inlineStr">
        <is>
          <t>natuf_Kiosk_14072026_Hindi</t>
        </is>
      </c>
      <c r="K1041" t="inlineStr">
        <is>
          <t>Direct (campaign tagged in CRM)</t>
        </is>
      </c>
      <c r="L1041" t="inlineStr">
        <is>
          <t>natuf_Kiosk_14072026_Highest-converting industries</t>
        </is>
      </c>
      <c r="M1041" t="inlineStr">
        <is>
          <t>natuf_Kiosk_14072026_Highest-converting industries</t>
        </is>
      </c>
      <c r="N1041" t="inlineStr">
        <is>
          <t>natuf_Kiosk_14072026_ad set_ad1</t>
        </is>
      </c>
      <c r="O1041" t="inlineStr">
        <is>
          <t>Natuf</t>
        </is>
      </c>
      <c r="P1041" t="inlineStr">
        <is>
          <t>Facebook</t>
        </is>
      </c>
      <c r="Q1041" t="inlineStr">
        <is>
          <t>(Unassigned)</t>
        </is>
      </c>
      <c r="R1041" t="inlineStr">
        <is>
          <t>Omkar Navge</t>
        </is>
      </c>
      <c r="S1041" t="inlineStr">
        <is>
          <t>-</t>
        </is>
      </c>
      <c r="T1041" t="inlineStr">
        <is>
          <t>kalyan Dombivali</t>
        </is>
      </c>
      <c r="U1041" t="inlineStr">
        <is>
          <t xml:space="preserve"> </t>
        </is>
      </c>
      <c r="V1041" t="n">
        <v>0</v>
      </c>
      <c r="W1041" t="n">
        <v>0</v>
      </c>
      <c r="X1041" t="inlineStr">
        <is>
          <t>XXXXXX1115</t>
        </is>
      </c>
      <c r="Y1041" s="72" t="n">
        <v>46326.52037037037</v>
      </c>
    </row>
    <row r="1042">
      <c r="A1042" s="39" t="inlineStr">
        <is>
          <t>6ada250257fb63381a015915</t>
        </is>
      </c>
      <c r="B1042" s="72" t="n">
        <v>46317.854375</v>
      </c>
      <c r="C1042" s="70" t="n">
        <v>46317</v>
      </c>
      <c r="D1042" t="inlineStr">
        <is>
          <t>2026-10</t>
        </is>
      </c>
      <c r="E1042" t="inlineStr">
        <is>
          <t>Wk of 2026-10-19</t>
        </is>
      </c>
      <c r="F1042" t="inlineStr">
        <is>
          <t>New Lead</t>
        </is>
      </c>
      <c r="G1042" s="39" t="str">
        <f>IF(ISNUMBER(MATCH(F1042,QualityStatuses,0)),"Quality Lead","Non-Quality Lead")</f>
        <v>Non-Quality Lead</v>
      </c>
      <c r="H1042" s="39" t="str">
        <f>IFERROR(INDEX(CampTypes,MATCH(I1042,CampList,0)),"Unattributed")</f>
        <v>Old</v>
      </c>
      <c r="I1042" t="inlineStr">
        <is>
          <t>natuf_Kiosk_14072026_Hindi</t>
        </is>
      </c>
      <c r="J1042" t="inlineStr">
        <is>
          <t>natuf_Kiosk_14072026_Hindi</t>
        </is>
      </c>
      <c r="K1042" t="inlineStr">
        <is>
          <t>Direct (campaign tagged in CRM)</t>
        </is>
      </c>
      <c r="L1042" t="inlineStr">
        <is>
          <t>natuf_Kiosk_14072026_Highest-converting industries</t>
        </is>
      </c>
      <c r="M1042" t="inlineStr">
        <is>
          <t>natuf_Kiosk_14072026_Highest-converting industries</t>
        </is>
      </c>
      <c r="N1042" t="inlineStr">
        <is>
          <t>natuf_Kiosk_14072026_ad set_ad1</t>
        </is>
      </c>
      <c r="O1042" t="inlineStr">
        <is>
          <t>Natuf</t>
        </is>
      </c>
      <c r="P1042" t="inlineStr">
        <is>
          <t>Facebook</t>
        </is>
      </c>
      <c r="Q1042" t="inlineStr">
        <is>
          <t>(Unassigned)</t>
        </is>
      </c>
      <c r="R1042" t="inlineStr">
        <is>
          <t>Omkar Navge</t>
        </is>
      </c>
      <c r="S1042" t="inlineStr">
        <is>
          <t>-</t>
        </is>
      </c>
      <c r="T1042" t="inlineStr">
        <is>
          <t>Bhokar</t>
        </is>
      </c>
      <c r="U1042" t="inlineStr">
        <is>
          <t xml:space="preserve"> </t>
        </is>
      </c>
      <c r="V1042" t="n">
        <v>0</v>
      </c>
      <c r="W1042" t="n">
        <v>0</v>
      </c>
      <c r="X1042" t="inlineStr">
        <is>
          <t>XXXXXX5222</t>
        </is>
      </c>
      <c r="Y1042" s="72" t="n">
        <v>46326.52037037037</v>
      </c>
    </row>
    <row r="1043">
      <c r="A1043" s="39" t="inlineStr">
        <is>
          <t>6ada24bcf9d4c51da3a9b7f4</t>
        </is>
      </c>
      <c r="B1043" s="72" t="n">
        <v>46317.85356481482</v>
      </c>
      <c r="C1043" s="70" t="n">
        <v>46317</v>
      </c>
      <c r="D1043" t="inlineStr">
        <is>
          <t>2026-10</t>
        </is>
      </c>
      <c r="E1043" t="inlineStr">
        <is>
          <t>Wk of 2026-10-19</t>
        </is>
      </c>
      <c r="F1043" t="inlineStr">
        <is>
          <t>New Lead</t>
        </is>
      </c>
      <c r="G1043" s="39" t="str">
        <f>IF(ISNUMBER(MATCH(F1043,QualityStatuses,0)),"Quality Lead","Non-Quality Lead")</f>
        <v>Non-Quality Lead</v>
      </c>
      <c r="H1043" s="39" t="str">
        <f>IFERROR(INDEX(CampTypes,MATCH(I1043,CampList,0)),"Unattributed")</f>
        <v>New</v>
      </c>
      <c r="I1043" t="inlineStr">
        <is>
          <t>ABO | Natuf | Leads | Unit Franchise | India | Oct26 | V1</t>
        </is>
      </c>
      <c r="J1043" t="inlineStr">
        <is>
          <t>ABO | Natuf | Leads | Unit Franchise | India | Oct26 | V1</t>
        </is>
      </c>
      <c r="K1043" t="inlineStr">
        <is>
          <t>Direct (campaign tagged in CRM)</t>
        </is>
      </c>
      <c r="L1043" t="inlineStr">
        <is>
          <t>Natuf | Investors | Tier1 + Growth Cities | Oct26 | V1</t>
        </is>
      </c>
      <c r="M1043" t="inlineStr">
        <is>
          <t>Natuf | Investors | Tier1 + Growth Cities | Oct26 | V1</t>
        </is>
      </c>
      <c r="N1043" t="inlineStr">
        <is>
          <t>Natuf | Reel | Brand Ambassador | Heard Of Owning A Cafe | V1</t>
        </is>
      </c>
      <c r="O1043" t="inlineStr">
        <is>
          <t>In House Natuf</t>
        </is>
      </c>
      <c r="P1043" t="inlineStr">
        <is>
          <t>Facebook</t>
        </is>
      </c>
      <c r="Q1043" t="inlineStr">
        <is>
          <t>(Unassigned)</t>
        </is>
      </c>
      <c r="R1043" t="inlineStr">
        <is>
          <t>Omkar Navge</t>
        </is>
      </c>
      <c r="S1043" t="inlineStr">
        <is>
          <t>-</t>
        </is>
      </c>
      <c r="T1043" t="inlineStr">
        <is>
          <t>New Delhi</t>
        </is>
      </c>
      <c r="U1043" t="inlineStr">
        <is>
          <t xml:space="preserve"> </t>
        </is>
      </c>
      <c r="V1043" t="n">
        <v>0</v>
      </c>
      <c r="W1043" t="n">
        <v>0</v>
      </c>
      <c r="X1043" t="inlineStr">
        <is>
          <t>XXXXXX8782</t>
        </is>
      </c>
      <c r="Y1043" s="72" t="n">
        <v>46326.52037037037</v>
      </c>
    </row>
    <row r="1044">
      <c r="A1044" s="39" t="inlineStr">
        <is>
          <t>6ada247d60976c8d4eed0bbf</t>
        </is>
      </c>
      <c r="B1044" s="72" t="n">
        <v>46317.85283564815</v>
      </c>
      <c r="C1044" s="70" t="n">
        <v>46317</v>
      </c>
      <c r="D1044" t="inlineStr">
        <is>
          <t>2026-10</t>
        </is>
      </c>
      <c r="E1044" t="inlineStr">
        <is>
          <t>Wk of 2026-10-19</t>
        </is>
      </c>
      <c r="F1044" t="inlineStr">
        <is>
          <t>Details Shared</t>
        </is>
      </c>
      <c r="G1044" s="39" t="str">
        <f>IF(ISNUMBER(MATCH(F1044,QualityStatuses,0)),"Quality Lead","Non-Quality Lead")</f>
        <v>Quality Lead</v>
      </c>
      <c r="H1044" s="39" t="str">
        <f>IFERROR(INDEX(CampTypes,MATCH(I1044,CampList,0)),"Unattributed")</f>
        <v>Old</v>
      </c>
      <c r="I1044" t="inlineStr">
        <is>
          <t>natuf_Kiosk_14072026_Hindi</t>
        </is>
      </c>
      <c r="J1044" t="inlineStr">
        <is>
          <t>natuf_Kiosk_14072026_Hindi</t>
        </is>
      </c>
      <c r="K1044" t="inlineStr">
        <is>
          <t>Direct (campaign tagged in CRM)</t>
        </is>
      </c>
      <c r="L1044" t="inlineStr">
        <is>
          <t>natuf_Kiosk_14072026_Highest-converting industries</t>
        </is>
      </c>
      <c r="M1044" t="inlineStr">
        <is>
          <t>natuf_Kiosk_14072026_Highest-converting industries</t>
        </is>
      </c>
      <c r="N1044" t="inlineStr">
        <is>
          <t>natuf_Kiosk_14072026_ad set_ad1</t>
        </is>
      </c>
      <c r="O1044" t="inlineStr">
        <is>
          <t>Natuf</t>
        </is>
      </c>
      <c r="P1044" t="inlineStr">
        <is>
          <t>Facebook</t>
        </is>
      </c>
      <c r="Q1044" t="inlineStr">
        <is>
          <t>Tejaswini Tarigopula</t>
        </is>
      </c>
      <c r="R1044" t="inlineStr">
        <is>
          <t>Rima Paul</t>
        </is>
      </c>
      <c r="S1044" t="inlineStr">
        <is>
          <t>-</t>
        </is>
      </c>
      <c r="T1044" t="inlineStr">
        <is>
          <t>obra Aurangabad</t>
        </is>
      </c>
      <c r="U1044" t="inlineStr">
        <is>
          <t xml:space="preserve"> </t>
        </is>
      </c>
      <c r="V1044" t="n">
        <v>2</v>
      </c>
      <c r="W1044" t="n">
        <v>1</v>
      </c>
      <c r="X1044" t="inlineStr">
        <is>
          <t>XXXXXX0573</t>
        </is>
      </c>
      <c r="Y1044" s="72" t="n">
        <v>46326.52037037037</v>
      </c>
    </row>
    <row r="1045">
      <c r="A1045" s="39" t="inlineStr">
        <is>
          <t>6ada220bcf279d67072134d8</t>
        </is>
      </c>
      <c r="B1045" s="72" t="n">
        <v>46317.84559027778</v>
      </c>
      <c r="C1045" s="70" t="n">
        <v>46317</v>
      </c>
      <c r="D1045" t="inlineStr">
        <is>
          <t>2026-10</t>
        </is>
      </c>
      <c r="E1045" t="inlineStr">
        <is>
          <t>Wk of 2026-10-19</t>
        </is>
      </c>
      <c r="F1045" t="inlineStr">
        <is>
          <t>Details Shared</t>
        </is>
      </c>
      <c r="G1045" s="39" t="str">
        <f>IF(ISNUMBER(MATCH(F1045,QualityStatuses,0)),"Quality Lead","Non-Quality Lead")</f>
        <v>Quality Lead</v>
      </c>
      <c r="H1045" s="39" t="str">
        <f>IFERROR(INDEX(CampTypes,MATCH(I1045,CampList,0)),"Unattributed")</f>
        <v>New</v>
      </c>
      <c r="I1045" t="inlineStr">
        <is>
          <t>ABO | Natuf | Leads | Unit Franchise | India | Oct26 | V1</t>
        </is>
      </c>
      <c r="J1045" t="inlineStr">
        <is>
          <t>ABO | Natuf | Leads | Unit Franchise | India | Oct26 | V1</t>
        </is>
      </c>
      <c r="K1045" t="inlineStr">
        <is>
          <t>Direct (campaign tagged in CRM)</t>
        </is>
      </c>
      <c r="L1045" t="inlineStr">
        <is>
          <t>Natuf | Business Owners | Tier1 + Growth Cities | Oct26 | V1</t>
        </is>
      </c>
      <c r="M1045" t="inlineStr">
        <is>
          <t>Natuf | Business Owners | Tier1 + Growth Cities | Oct26 | V1</t>
        </is>
      </c>
      <c r="N1045" t="inlineStr">
        <is>
          <t>Natuf | Reel | Brand Ambassador | Heard Of Owning A Cafe | V1</t>
        </is>
      </c>
      <c r="O1045" t="inlineStr">
        <is>
          <t>In House Natuf</t>
        </is>
      </c>
      <c r="P1045" t="inlineStr">
        <is>
          <t>Facebook</t>
        </is>
      </c>
      <c r="Q1045" t="inlineStr">
        <is>
          <t>Vikas Pathak</t>
        </is>
      </c>
      <c r="R1045" t="inlineStr">
        <is>
          <t>Hriday Jindal</t>
        </is>
      </c>
      <c r="S1045" t="inlineStr">
        <is>
          <t>-</t>
        </is>
      </c>
      <c r="T1045" t="inlineStr">
        <is>
          <t>Bangalore</t>
        </is>
      </c>
      <c r="U1045" t="inlineStr">
        <is>
          <t xml:space="preserve"> </t>
        </is>
      </c>
      <c r="V1045" t="n">
        <v>2</v>
      </c>
      <c r="W1045" t="n">
        <v>1</v>
      </c>
      <c r="X1045" t="inlineStr">
        <is>
          <t>XXXXXX9087</t>
        </is>
      </c>
      <c r="Y1045" s="72" t="n">
        <v>46326.52037037037</v>
      </c>
    </row>
    <row r="1046">
      <c r="A1046" s="39" t="inlineStr">
        <is>
          <t>6ada2024f963f8ea2bb76649</t>
        </is>
      </c>
      <c r="B1046" s="72" t="n">
        <v>46317.8399537037</v>
      </c>
      <c r="C1046" s="70" t="n">
        <v>46317</v>
      </c>
      <c r="D1046" t="inlineStr">
        <is>
          <t>2026-10</t>
        </is>
      </c>
      <c r="E1046" t="inlineStr">
        <is>
          <t>Wk of 2026-10-19</t>
        </is>
      </c>
      <c r="F1046" t="inlineStr">
        <is>
          <t>New Lead</t>
        </is>
      </c>
      <c r="G1046" s="39" t="str">
        <f>IF(ISNUMBER(MATCH(F1046,QualityStatuses,0)),"Quality Lead","Non-Quality Lead")</f>
        <v>Non-Quality Lead</v>
      </c>
      <c r="H1046" s="39" t="str">
        <f>IFERROR(INDEX(CampTypes,MATCH(I1046,CampList,0)),"Unattributed")</f>
        <v>Old</v>
      </c>
      <c r="I1046" t="inlineStr">
        <is>
          <t>natuf_Kiosk_14072026_Hindi</t>
        </is>
      </c>
      <c r="J1046" t="inlineStr">
        <is>
          <t>natuf_Kiosk_14072026_Hindi</t>
        </is>
      </c>
      <c r="K1046" t="inlineStr">
        <is>
          <t>Direct (campaign tagged in CRM)</t>
        </is>
      </c>
      <c r="L1046" t="inlineStr">
        <is>
          <t>natuf_Kiosk_14072026_Highest-converting industries</t>
        </is>
      </c>
      <c r="M1046" t="inlineStr">
        <is>
          <t>natuf_Kiosk_14072026_Highest-converting industries</t>
        </is>
      </c>
      <c r="N1046" t="inlineStr">
        <is>
          <t>natuf_Kiosk_14072026_ad set_ad1</t>
        </is>
      </c>
      <c r="O1046" t="inlineStr">
        <is>
          <t>Natuf</t>
        </is>
      </c>
      <c r="P1046" t="inlineStr">
        <is>
          <t>Facebook</t>
        </is>
      </c>
      <c r="Q1046" t="inlineStr">
        <is>
          <t>(Unassigned)</t>
        </is>
      </c>
      <c r="R1046" t="inlineStr">
        <is>
          <t>Omkar Navge</t>
        </is>
      </c>
      <c r="S1046" t="inlineStr">
        <is>
          <t>-</t>
        </is>
      </c>
      <c r="T1046" t="inlineStr">
        <is>
          <t>Bhopal</t>
        </is>
      </c>
      <c r="U1046" t="inlineStr">
        <is>
          <t xml:space="preserve"> </t>
        </is>
      </c>
      <c r="V1046" t="n">
        <v>0</v>
      </c>
      <c r="W1046" t="n">
        <v>0</v>
      </c>
      <c r="X1046" t="inlineStr">
        <is>
          <t>XXXXXX5479</t>
        </is>
      </c>
      <c r="Y1046" s="72" t="n">
        <v>46326.52037037037</v>
      </c>
    </row>
    <row r="1047">
      <c r="A1047" s="39" t="inlineStr">
        <is>
          <t>6ada202058efdaed45a3964a</t>
        </is>
      </c>
      <c r="B1047" s="72" t="n">
        <v>46317.8399074074</v>
      </c>
      <c r="C1047" s="70" t="n">
        <v>46317</v>
      </c>
      <c r="D1047" t="inlineStr">
        <is>
          <t>2026-10</t>
        </is>
      </c>
      <c r="E1047" t="inlineStr">
        <is>
          <t>Wk of 2026-10-19</t>
        </is>
      </c>
      <c r="F1047" t="inlineStr">
        <is>
          <t>Details Shared</t>
        </is>
      </c>
      <c r="G1047" s="39" t="str">
        <f>IF(ISNUMBER(MATCH(F1047,QualityStatuses,0)),"Quality Lead","Non-Quality Lead")</f>
        <v>Quality Lead</v>
      </c>
      <c r="H1047" s="39" t="str">
        <f>IFERROR(INDEX(CampTypes,MATCH(I1047,CampList,0)),"Unattributed")</f>
        <v>New</v>
      </c>
      <c r="I1047" t="inlineStr">
        <is>
          <t>ABO | Natuf | Leads | Unit Franchise | India | Oct26 | V1</t>
        </is>
      </c>
      <c r="J1047" t="inlineStr">
        <is>
          <t>ABO | Natuf | Leads | Unit Franchise | India | Oct26 | V1</t>
        </is>
      </c>
      <c r="K1047" t="inlineStr">
        <is>
          <t>Direct (campaign tagged in CRM)</t>
        </is>
      </c>
      <c r="L1047" t="inlineStr">
        <is>
          <t>Natuf | Broad | Tier1 + Growth Cities | Oct26 | V1</t>
        </is>
      </c>
      <c r="M1047" t="inlineStr">
        <is>
          <t>Natuf | Broad | Tier1 + Growth Cities | Oct26 | V1</t>
        </is>
      </c>
      <c r="N1047" t="inlineStr">
        <is>
          <t>Natuf | Reel | Brand Ambassador | Heard Of Owning A Cafe | V1</t>
        </is>
      </c>
      <c r="O1047" t="inlineStr">
        <is>
          <t>In House Natuf</t>
        </is>
      </c>
      <c r="P1047" t="inlineStr">
        <is>
          <t>Facebook</t>
        </is>
      </c>
      <c r="Q1047" t="inlineStr">
        <is>
          <t>Vikas Pathak</t>
        </is>
      </c>
      <c r="R1047" t="inlineStr">
        <is>
          <t xml:space="preserve">Karan </t>
        </is>
      </c>
      <c r="S1047" t="inlineStr">
        <is>
          <t>-</t>
        </is>
      </c>
      <c r="T1047" t="inlineStr">
        <is>
          <t>Patna</t>
        </is>
      </c>
      <c r="U1047" t="inlineStr">
        <is>
          <t xml:space="preserve"> </t>
        </is>
      </c>
      <c r="V1047" t="n">
        <v>9</v>
      </c>
      <c r="W1047" t="n">
        <v>4</v>
      </c>
      <c r="X1047" t="inlineStr">
        <is>
          <t>XXXXXX5261</t>
        </is>
      </c>
      <c r="Y1047" s="72" t="n">
        <v>46326.52037037037</v>
      </c>
    </row>
    <row r="1048">
      <c r="A1048" s="39" t="inlineStr">
        <is>
          <t>6ada1f5c88e73d6cfca53ac9</t>
        </is>
      </c>
      <c r="B1048" s="72" t="n">
        <v>46317.83763888889</v>
      </c>
      <c r="C1048" s="70" t="n">
        <v>46317</v>
      </c>
      <c r="D1048" t="inlineStr">
        <is>
          <t>2026-10</t>
        </is>
      </c>
      <c r="E1048" t="inlineStr">
        <is>
          <t>Wk of 2026-10-19</t>
        </is>
      </c>
      <c r="F1048" t="inlineStr">
        <is>
          <t>New Lead</t>
        </is>
      </c>
      <c r="G1048" s="39" t="str">
        <f>IF(ISNUMBER(MATCH(F1048,QualityStatuses,0)),"Quality Lead","Non-Quality Lead")</f>
        <v>Non-Quality Lead</v>
      </c>
      <c r="H1048" s="39" t="str">
        <f>IFERROR(INDEX(CampTypes,MATCH(I1048,CampList,0)),"Unattributed")</f>
        <v>Old</v>
      </c>
      <c r="I1048" t="inlineStr">
        <is>
          <t>natuf_Kiosk_14072026_Hindi</t>
        </is>
      </c>
      <c r="J1048" t="inlineStr">
        <is>
          <t>natuf_Kiosk_14072026_Hindi</t>
        </is>
      </c>
      <c r="K1048" t="inlineStr">
        <is>
          <t>Direct (campaign tagged in CRM)</t>
        </is>
      </c>
      <c r="L1048" t="inlineStr">
        <is>
          <t>natuf_Kiosk_09102026</t>
        </is>
      </c>
      <c r="M1048" t="inlineStr">
        <is>
          <t>natuf_Kiosk_09102026</t>
        </is>
      </c>
      <c r="N1048" t="inlineStr">
        <is>
          <t>natuf_Kiosk_14072026_ad set_ad1</t>
        </is>
      </c>
      <c r="O1048" t="inlineStr">
        <is>
          <t>Natuf</t>
        </is>
      </c>
      <c r="P1048" t="inlineStr">
        <is>
          <t>Facebook</t>
        </is>
      </c>
      <c r="Q1048" t="inlineStr">
        <is>
          <t>(Unassigned)</t>
        </is>
      </c>
      <c r="R1048" t="inlineStr">
        <is>
          <t>Omkar Navge</t>
        </is>
      </c>
      <c r="S1048" t="inlineStr">
        <is>
          <t>-</t>
        </is>
      </c>
      <c r="T1048" t="inlineStr">
        <is>
          <t>Mumbai</t>
        </is>
      </c>
      <c r="U1048" t="inlineStr">
        <is>
          <t xml:space="preserve"> </t>
        </is>
      </c>
      <c r="V1048" t="n">
        <v>0</v>
      </c>
      <c r="W1048" t="n">
        <v>0</v>
      </c>
      <c r="X1048" t="inlineStr">
        <is>
          <t>XXXXXX3106</t>
        </is>
      </c>
      <c r="Y1048" s="72" t="n">
        <v>46326.52037037037</v>
      </c>
    </row>
    <row r="1049">
      <c r="A1049" s="39" t="inlineStr">
        <is>
          <t>6ada1f5a551b69950056d654</t>
        </is>
      </c>
      <c r="B1049" s="72" t="n">
        <v>46317.83761574074</v>
      </c>
      <c r="C1049" s="70" t="n">
        <v>46317</v>
      </c>
      <c r="D1049" t="inlineStr">
        <is>
          <t>2026-10</t>
        </is>
      </c>
      <c r="E1049" t="inlineStr">
        <is>
          <t>Wk of 2026-10-19</t>
        </is>
      </c>
      <c r="F1049" t="inlineStr">
        <is>
          <t>New Lead</t>
        </is>
      </c>
      <c r="G1049" s="39" t="str">
        <f>IF(ISNUMBER(MATCH(F1049,QualityStatuses,0)),"Quality Lead","Non-Quality Lead")</f>
        <v>Non-Quality Lead</v>
      </c>
      <c r="H1049" s="39" t="str">
        <f>IFERROR(INDEX(CampTypes,MATCH(I1049,CampList,0)),"Unattributed")</f>
        <v>New</v>
      </c>
      <c r="I1049" t="inlineStr">
        <is>
          <t>ABO | Natuf | Leads | Unit Franchise | India | Oct26 | V1</t>
        </is>
      </c>
      <c r="J1049" t="inlineStr">
        <is>
          <t>ABO | Natuf | Leads | Unit Franchise | India | Oct26 | V1</t>
        </is>
      </c>
      <c r="K1049" t="inlineStr">
        <is>
          <t>Direct (campaign tagged in CRM)</t>
        </is>
      </c>
      <c r="L1049" t="inlineStr">
        <is>
          <t>Natuf | Investors | Tier1 + Growth Cities | Oct26 | V1</t>
        </is>
      </c>
      <c r="M1049" t="inlineStr">
        <is>
          <t>Natuf | Investors | Tier1 + Growth Cities | Oct26 | V1</t>
        </is>
      </c>
      <c r="N1049" t="inlineStr">
        <is>
          <t>Natuf | Reel | Brand Ambassador | Heard Of Owning A Cafe | V1</t>
        </is>
      </c>
      <c r="O1049" t="inlineStr">
        <is>
          <t>In House Natuf</t>
        </is>
      </c>
      <c r="P1049" t="inlineStr">
        <is>
          <t>Facebook</t>
        </is>
      </c>
      <c r="Q1049" t="inlineStr">
        <is>
          <t>(Unassigned)</t>
        </is>
      </c>
      <c r="R1049" t="inlineStr">
        <is>
          <t>Omkar Navge</t>
        </is>
      </c>
      <c r="S1049" t="inlineStr">
        <is>
          <t>-</t>
        </is>
      </c>
      <c r="T1049" t="inlineStr">
        <is>
          <t>Nagpur</t>
        </is>
      </c>
      <c r="U1049" t="inlineStr">
        <is>
          <t xml:space="preserve"> </t>
        </is>
      </c>
      <c r="V1049" t="n">
        <v>0</v>
      </c>
      <c r="W1049" t="n">
        <v>0</v>
      </c>
      <c r="X1049" t="inlineStr">
        <is>
          <t>XXXXXX5589</t>
        </is>
      </c>
      <c r="Y1049" s="72" t="n">
        <v>46326.52037037037</v>
      </c>
    </row>
    <row r="1050">
      <c r="A1050" s="39" t="inlineStr">
        <is>
          <t>6ada1e2debf309c85f1b0eab</t>
        </is>
      </c>
      <c r="B1050" s="72" t="n">
        <v>46317.83413194444</v>
      </c>
      <c r="C1050" s="70" t="n">
        <v>46317</v>
      </c>
      <c r="D1050" t="inlineStr">
        <is>
          <t>2026-10</t>
        </is>
      </c>
      <c r="E1050" t="inlineStr">
        <is>
          <t>Wk of 2026-10-19</t>
        </is>
      </c>
      <c r="F1050" t="inlineStr">
        <is>
          <t>Lost</t>
        </is>
      </c>
      <c r="G1050" s="39" t="str">
        <f>IF(ISNUMBER(MATCH(F1050,QualityStatuses,0)),"Quality Lead","Non-Quality Lead")</f>
        <v>Non-Quality Lead</v>
      </c>
      <c r="H1050" s="39" t="str">
        <f>IFERROR(INDEX(CampTypes,MATCH(I1050,CampList,0)),"Unattributed")</f>
        <v>Old</v>
      </c>
      <c r="I1050" t="inlineStr">
        <is>
          <t>E_Karan_Natuf_All_07072026</t>
        </is>
      </c>
      <c r="J1050" t="inlineStr">
        <is>
          <t>E_Karan_Natuf_All_07072026</t>
        </is>
      </c>
      <c r="K1050" t="inlineStr">
        <is>
          <t>Direct (campaign tagged in CRM)</t>
        </is>
      </c>
      <c r="L1050" t="inlineStr">
        <is>
          <t>E_Karan_Natuf_Sign_07072026_Adset3</t>
        </is>
      </c>
      <c r="M1050" t="inlineStr">
        <is>
          <t>E_Karan_Natuf_Sign_07072026_Adset3</t>
        </is>
      </c>
      <c r="N1050" t="inlineStr">
        <is>
          <t>E_Karan_Natuf_Sign_07072026_Adset2_Ad1</t>
        </is>
      </c>
      <c r="O1050" t="inlineStr">
        <is>
          <t>Natuf</t>
        </is>
      </c>
      <c r="P1050" t="inlineStr">
        <is>
          <t>Facebook</t>
        </is>
      </c>
      <c r="Q1050" t="inlineStr">
        <is>
          <t>Tejaswini Tarigopula</t>
        </is>
      </c>
      <c r="R1050" t="inlineStr">
        <is>
          <t>Rauth Sanketh</t>
        </is>
      </c>
      <c r="S1050" t="inlineStr">
        <is>
          <t>Timeline - Not Ready</t>
        </is>
      </c>
      <c r="T1050" t="inlineStr">
        <is>
          <t>Saharanpur</t>
        </is>
      </c>
      <c r="U1050" t="inlineStr">
        <is>
          <t xml:space="preserve"> </t>
        </is>
      </c>
      <c r="V1050" t="n">
        <v>2</v>
      </c>
      <c r="W1050" t="n">
        <v>1</v>
      </c>
      <c r="X1050" t="inlineStr">
        <is>
          <t>XXXXXX7479</t>
        </is>
      </c>
      <c r="Y1050" s="72" t="n">
        <v>46326.52037037037</v>
      </c>
    </row>
    <row r="1051">
      <c r="A1051" s="39" t="inlineStr">
        <is>
          <t>6ada1d62d782fa68a6983a18</t>
        </is>
      </c>
      <c r="B1051" s="72" t="n">
        <v>46317.8317824074</v>
      </c>
      <c r="C1051" s="70" t="n">
        <v>46317</v>
      </c>
      <c r="D1051" t="inlineStr">
        <is>
          <t>2026-10</t>
        </is>
      </c>
      <c r="E1051" t="inlineStr">
        <is>
          <t>Wk of 2026-10-19</t>
        </is>
      </c>
      <c r="F1051" t="inlineStr">
        <is>
          <t>New Lead</t>
        </is>
      </c>
      <c r="G1051" s="39" t="str">
        <f>IF(ISNUMBER(MATCH(F1051,QualityStatuses,0)),"Quality Lead","Non-Quality Lead")</f>
        <v>Non-Quality Lead</v>
      </c>
      <c r="H1051" s="39" t="str">
        <f>IFERROR(INDEX(CampTypes,MATCH(I1051,CampList,0)),"Unattributed")</f>
        <v>Old</v>
      </c>
      <c r="I1051" t="inlineStr">
        <is>
          <t>E_Suresh_Natuf_Kiosk_07072026</t>
        </is>
      </c>
      <c r="J1051" t="inlineStr">
        <is>
          <t>E_Suresh_Natuf_Kiosk_07072026</t>
        </is>
      </c>
      <c r="K1051" t="inlineStr">
        <is>
          <t>Direct (campaign tagged in CRM)</t>
        </is>
      </c>
      <c r="L1051" t="inlineStr">
        <is>
          <t>E_Suresh_Natuf_Kiosk_07072026_Adset5</t>
        </is>
      </c>
      <c r="M1051" t="inlineStr">
        <is>
          <t>E_Suresh_Natuf_Kiosk_07072026_Adset5</t>
        </is>
      </c>
      <c r="N1051" t="inlineStr">
        <is>
          <t>E_Hindi_Suresh_Natuf_Kiosk_07072026_Adset5_ad3 – Copy 2</t>
        </is>
      </c>
      <c r="O1051" t="inlineStr">
        <is>
          <t>Natuf</t>
        </is>
      </c>
      <c r="P1051" t="inlineStr">
        <is>
          <t>Facebook</t>
        </is>
      </c>
      <c r="Q1051" t="inlineStr">
        <is>
          <t>(Unassigned)</t>
        </is>
      </c>
      <c r="R1051" t="inlineStr">
        <is>
          <t>Omkar Navge</t>
        </is>
      </c>
      <c r="S1051" t="inlineStr">
        <is>
          <t>-</t>
        </is>
      </c>
      <c r="T1051" t="inlineStr">
        <is>
          <t>Gandhinagar</t>
        </is>
      </c>
      <c r="U1051" t="inlineStr">
        <is>
          <t xml:space="preserve"> </t>
        </is>
      </c>
      <c r="V1051" t="n">
        <v>0</v>
      </c>
      <c r="W1051" t="n">
        <v>0</v>
      </c>
      <c r="X1051" t="inlineStr">
        <is>
          <t>XXXXXX6563</t>
        </is>
      </c>
      <c r="Y1051" s="72" t="n">
        <v>46326.52037037037</v>
      </c>
    </row>
    <row r="1052">
      <c r="A1052" s="39" t="inlineStr">
        <is>
          <t>6ada1a26f83c83efbe7f483e</t>
        </is>
      </c>
      <c r="B1052" s="72" t="n">
        <v>46317.82219907407</v>
      </c>
      <c r="C1052" s="70" t="n">
        <v>46317</v>
      </c>
      <c r="D1052" t="inlineStr">
        <is>
          <t>2026-10</t>
        </is>
      </c>
      <c r="E1052" t="inlineStr">
        <is>
          <t>Wk of 2026-10-19</t>
        </is>
      </c>
      <c r="F1052" t="inlineStr">
        <is>
          <t>Attempt 3</t>
        </is>
      </c>
      <c r="G1052" s="39" t="str">
        <f>IF(ISNUMBER(MATCH(F1052,QualityStatuses,0)),"Quality Lead","Non-Quality Lead")</f>
        <v>Non-Quality Lead</v>
      </c>
      <c r="H1052" s="39" t="str">
        <f>IFERROR(INDEX(CampTypes,MATCH(I1052,CampList,0)),"Unattributed")</f>
        <v>New</v>
      </c>
      <c r="I1052" t="inlineStr">
        <is>
          <t>ABO | Natuf | Leads | Unit Franchise | India | Oct26 | V1</t>
        </is>
      </c>
      <c r="J1052" t="inlineStr">
        <is>
          <t>ABO | Natuf | Leads | Unit Franchise | India | Oct26 | V1</t>
        </is>
      </c>
      <c r="K1052" t="inlineStr">
        <is>
          <t>Direct (campaign tagged in CRM)</t>
        </is>
      </c>
      <c r="L1052" t="inlineStr">
        <is>
          <t>Natuf | LAL 1% | India | Jul26 | V1</t>
        </is>
      </c>
      <c r="M1052" t="inlineStr">
        <is>
          <t>Natuf | LAL 1% | India | Jul26 | V1</t>
        </is>
      </c>
      <c r="N1052" t="inlineStr">
        <is>
          <t>Natuf | Reel | Brand Ambassador | Heard Of Owning A Cafe | V1</t>
        </is>
      </c>
      <c r="O1052" t="inlineStr">
        <is>
          <t>In House Natuf</t>
        </is>
      </c>
      <c r="P1052" t="inlineStr">
        <is>
          <t>Facebook</t>
        </is>
      </c>
      <c r="Q1052" t="inlineStr">
        <is>
          <t>Vikas Pathak</t>
        </is>
      </c>
      <c r="R1052" t="inlineStr">
        <is>
          <t>Anish kaundal</t>
        </is>
      </c>
      <c r="S1052" t="inlineStr">
        <is>
          <t>-</t>
        </is>
      </c>
      <c r="T1052" t="inlineStr">
        <is>
          <t>Dehra Dun</t>
        </is>
      </c>
      <c r="U1052" t="inlineStr">
        <is>
          <t xml:space="preserve"> </t>
        </is>
      </c>
      <c r="V1052" t="n">
        <v>3</v>
      </c>
      <c r="W1052" t="n">
        <v>0</v>
      </c>
      <c r="X1052" t="inlineStr">
        <is>
          <t>XXXXXX1806</t>
        </is>
      </c>
      <c r="Y1052" s="72" t="n">
        <v>46326.52037037037</v>
      </c>
    </row>
    <row r="1053">
      <c r="A1053" s="39" t="inlineStr">
        <is>
          <t>6ada189e949a80b1fe586c0d</t>
        </is>
      </c>
      <c r="B1053" s="72" t="n">
        <v>46317.81766203704</v>
      </c>
      <c r="C1053" s="70" t="n">
        <v>46317</v>
      </c>
      <c r="D1053" t="inlineStr">
        <is>
          <t>2026-10</t>
        </is>
      </c>
      <c r="E1053" t="inlineStr">
        <is>
          <t>Wk of 2026-10-19</t>
        </is>
      </c>
      <c r="F1053" t="inlineStr">
        <is>
          <t>Attempt 2</t>
        </is>
      </c>
      <c r="G1053" s="39" t="str">
        <f>IF(ISNUMBER(MATCH(F1053,QualityStatuses,0)),"Quality Lead","Non-Quality Lead")</f>
        <v>Non-Quality Lead</v>
      </c>
      <c r="H1053" s="39" t="str">
        <f>IFERROR(INDEX(CampTypes,MATCH(I1053,CampList,0)),"Unattributed")</f>
        <v>New</v>
      </c>
      <c r="I1053" t="inlineStr">
        <is>
          <t>ABO | Natuf | Leads | Master Franchise | India | Oct26 | V1</t>
        </is>
      </c>
      <c r="J1053" t="inlineStr">
        <is>
          <t>ABO | Natuf | Leads | Master Franchise | India | Oct26 | V1</t>
        </is>
      </c>
      <c r="K1053" t="inlineStr">
        <is>
          <t>Direct (campaign tagged in CRM)</t>
        </is>
      </c>
      <c r="L1053" t="inlineStr">
        <is>
          <t>Natuf | Business Owners | Tier1 + Growth Cities | Oct26 | V1</t>
        </is>
      </c>
      <c r="M1053" t="inlineStr">
        <is>
          <t>Natuf | Business Owners | Tier1 + Growth Cities | Oct26 | V1</t>
        </is>
      </c>
      <c r="N1053" t="inlineStr">
        <is>
          <t>Natuf | Static | Become A Levantine Food | V1</t>
        </is>
      </c>
      <c r="O1053" t="inlineStr">
        <is>
          <t>Natuf_MF</t>
        </is>
      </c>
      <c r="P1053" t="inlineStr">
        <is>
          <t>Facebook</t>
        </is>
      </c>
      <c r="Q1053" t="inlineStr">
        <is>
          <t>Deepak Rai</t>
        </is>
      </c>
      <c r="R1053" t="inlineStr">
        <is>
          <t>Tejaswini Tarigopula</t>
        </is>
      </c>
      <c r="S1053" t="inlineStr">
        <is>
          <t>-</t>
        </is>
      </c>
      <c r="T1053" t="inlineStr">
        <is>
          <t>Nandhigama</t>
        </is>
      </c>
      <c r="U1053" t="inlineStr">
        <is>
          <t xml:space="preserve"> </t>
        </is>
      </c>
      <c r="V1053" t="n">
        <v>2</v>
      </c>
      <c r="W1053" t="n">
        <v>1</v>
      </c>
      <c r="X1053" t="inlineStr">
        <is>
          <t>XXXXXX4678</t>
        </is>
      </c>
      <c r="Y1053" s="72" t="n">
        <v>46326.52037037037</v>
      </c>
    </row>
    <row r="1054">
      <c r="A1054" s="39" t="inlineStr">
        <is>
          <t>6ada183c089642cda447d266</t>
        </is>
      </c>
      <c r="B1054" s="72" t="n">
        <v>46317.81652777778</v>
      </c>
      <c r="C1054" s="70" t="n">
        <v>46317</v>
      </c>
      <c r="D1054" t="inlineStr">
        <is>
          <t>2026-10</t>
        </is>
      </c>
      <c r="E1054" t="inlineStr">
        <is>
          <t>Wk of 2026-10-19</t>
        </is>
      </c>
      <c r="F1054" t="inlineStr">
        <is>
          <t>Details Shared</t>
        </is>
      </c>
      <c r="G1054" s="39" t="str">
        <f>IF(ISNUMBER(MATCH(F1054,QualityStatuses,0)),"Quality Lead","Non-Quality Lead")</f>
        <v>Quality Lead</v>
      </c>
      <c r="H1054" s="39" t="str">
        <f>IFERROR(INDEX(CampTypes,MATCH(I1054,CampList,0)),"Unattributed")</f>
        <v>Old</v>
      </c>
      <c r="I1054" t="inlineStr">
        <is>
          <t>E_Karan_Natuf_Kiosk_07072026</t>
        </is>
      </c>
      <c r="J1054" t="inlineStr">
        <is>
          <t>E_Karan_Natuf_Kiosk_07072026</t>
        </is>
      </c>
      <c r="K1054" t="inlineStr">
        <is>
          <t>Direct (campaign tagged in CRM)</t>
        </is>
      </c>
      <c r="L1054" t="inlineStr">
        <is>
          <t>E_Karan_Natuf_Kiosk_15102026_Adset6</t>
        </is>
      </c>
      <c r="M1054" t="inlineStr">
        <is>
          <t>E_Karan_Natuf_Kiosk_15102026_Adset6</t>
        </is>
      </c>
      <c r="N1054" t="inlineStr">
        <is>
          <t>E_Hindi_Karan_Natuf_Kiosk_07072026_Adset5_ad3 – Copy 3</t>
        </is>
      </c>
      <c r="O1054" t="inlineStr">
        <is>
          <t>Natuf</t>
        </is>
      </c>
      <c r="P1054" t="inlineStr">
        <is>
          <t>Facebook</t>
        </is>
      </c>
      <c r="Q1054" t="inlineStr">
        <is>
          <t>Tejaswini Tarigopula</t>
        </is>
      </c>
      <c r="R1054" t="inlineStr">
        <is>
          <t>Rima Paul</t>
        </is>
      </c>
      <c r="S1054" t="inlineStr">
        <is>
          <t>-</t>
        </is>
      </c>
      <c r="T1054" t="inlineStr">
        <is>
          <t>Agra</t>
        </is>
      </c>
      <c r="U1054" t="inlineStr">
        <is>
          <t xml:space="preserve"> </t>
        </is>
      </c>
      <c r="V1054" t="n">
        <v>2</v>
      </c>
      <c r="W1054" t="n">
        <v>1</v>
      </c>
      <c r="X1054" t="inlineStr">
        <is>
          <t>XXXXXX4944</t>
        </is>
      </c>
      <c r="Y1054" s="72" t="n">
        <v>46326.52037037037</v>
      </c>
    </row>
    <row r="1055">
      <c r="A1055" s="39" t="inlineStr">
        <is>
          <t>6ada144d087e82b9190272b6</t>
        </is>
      </c>
      <c r="B1055" s="72" t="n">
        <v>46317.80487268518</v>
      </c>
      <c r="C1055" s="70" t="n">
        <v>46317</v>
      </c>
      <c r="D1055" t="inlineStr">
        <is>
          <t>2026-10</t>
        </is>
      </c>
      <c r="E1055" t="inlineStr">
        <is>
          <t>Wk of 2026-10-19</t>
        </is>
      </c>
      <c r="F1055" t="inlineStr">
        <is>
          <t>New Lead</t>
        </is>
      </c>
      <c r="G1055" s="39" t="str">
        <f>IF(ISNUMBER(MATCH(F1055,QualityStatuses,0)),"Quality Lead","Non-Quality Lead")</f>
        <v>Non-Quality Lead</v>
      </c>
      <c r="H1055" s="39" t="str">
        <f>IFERROR(INDEX(CampTypes,MATCH(I1055,CampList,0)),"Unattributed")</f>
        <v>Old</v>
      </c>
      <c r="I1055" t="inlineStr">
        <is>
          <t>natuf_Kiosk_14072026_Hindi</t>
        </is>
      </c>
      <c r="J1055" t="inlineStr">
        <is>
          <t>natuf_Kiosk_14072026_Hindi</t>
        </is>
      </c>
      <c r="K1055" t="inlineStr">
        <is>
          <t>Direct (campaign tagged in CRM)</t>
        </is>
      </c>
      <c r="L1055" t="inlineStr">
        <is>
          <t>natuf_Kiosk_09102026</t>
        </is>
      </c>
      <c r="M1055" t="inlineStr">
        <is>
          <t>natuf_Kiosk_09102026</t>
        </is>
      </c>
      <c r="N1055" t="inlineStr">
        <is>
          <t>natuf_Kiosk_14072026_ad set_ad1</t>
        </is>
      </c>
      <c r="O1055" t="inlineStr">
        <is>
          <t>Natuf</t>
        </is>
      </c>
      <c r="P1055" t="inlineStr">
        <is>
          <t>Facebook</t>
        </is>
      </c>
      <c r="Q1055" t="inlineStr">
        <is>
          <t>(Unassigned)</t>
        </is>
      </c>
      <c r="R1055" t="inlineStr">
        <is>
          <t>Omkar Navge</t>
        </is>
      </c>
      <c r="S1055" t="inlineStr">
        <is>
          <t>-</t>
        </is>
      </c>
      <c r="T1055" t="inlineStr">
        <is>
          <t>Kurnool</t>
        </is>
      </c>
      <c r="U1055" t="inlineStr">
        <is>
          <t xml:space="preserve"> </t>
        </is>
      </c>
      <c r="V1055" t="n">
        <v>0</v>
      </c>
      <c r="W1055" t="n">
        <v>0</v>
      </c>
      <c r="X1055" t="inlineStr">
        <is>
          <t>XXXXXX8410</t>
        </is>
      </c>
      <c r="Y1055" s="72" t="n">
        <v>46326.52037037037</v>
      </c>
    </row>
    <row r="1056">
      <c r="A1056" s="39" t="inlineStr">
        <is>
          <t>6ada1449df666378ee664876</t>
        </is>
      </c>
      <c r="B1056" s="72" t="n">
        <v>46317.80482638889</v>
      </c>
      <c r="C1056" s="70" t="n">
        <v>46317</v>
      </c>
      <c r="D1056" t="inlineStr">
        <is>
          <t>2026-10</t>
        </is>
      </c>
      <c r="E1056" t="inlineStr">
        <is>
          <t>Wk of 2026-10-19</t>
        </is>
      </c>
      <c r="F1056" t="inlineStr">
        <is>
          <t>New Lead</t>
        </is>
      </c>
      <c r="G1056" s="39" t="str">
        <f>IF(ISNUMBER(MATCH(F1056,QualityStatuses,0)),"Quality Lead","Non-Quality Lead")</f>
        <v>Non-Quality Lead</v>
      </c>
      <c r="H1056" s="39" t="str">
        <f>IFERROR(INDEX(CampTypes,MATCH(I1056,CampList,0)),"Unattributed")</f>
        <v>New</v>
      </c>
      <c r="I1056" t="inlineStr">
        <is>
          <t>ABO | Natuf | Leads | Unit Franchise | India | Oct26 | V1</t>
        </is>
      </c>
      <c r="J1056" t="inlineStr">
        <is>
          <t>ABO | Natuf | Leads | Unit Franchise | India | Oct26 | V1</t>
        </is>
      </c>
      <c r="K1056" t="inlineStr">
        <is>
          <t>Direct (campaign tagged in CRM)</t>
        </is>
      </c>
      <c r="L1056" t="inlineStr">
        <is>
          <t>Natuf | Broad | Tier1 + Growth Cities | Oct26 | V1</t>
        </is>
      </c>
      <c r="M1056" t="inlineStr">
        <is>
          <t>Natuf | Broad | Tier1 + Growth Cities | Oct26 | V1</t>
        </is>
      </c>
      <c r="N1056" t="inlineStr">
        <is>
          <t>Natuf | Reel | Brand Ambassador | Heard Of Owning A Cafe | V1</t>
        </is>
      </c>
      <c r="O1056" t="inlineStr">
        <is>
          <t>In House Natuf</t>
        </is>
      </c>
      <c r="P1056" t="inlineStr">
        <is>
          <t>Facebook</t>
        </is>
      </c>
      <c r="Q1056" t="inlineStr">
        <is>
          <t>(Unassigned)</t>
        </is>
      </c>
      <c r="R1056" t="inlineStr">
        <is>
          <t>Omkar Navge</t>
        </is>
      </c>
      <c r="S1056" t="inlineStr">
        <is>
          <t>-</t>
        </is>
      </c>
      <c r="T1056" t="inlineStr">
        <is>
          <t>jaipur</t>
        </is>
      </c>
      <c r="U1056" t="inlineStr">
        <is>
          <t xml:space="preserve"> </t>
        </is>
      </c>
      <c r="V1056" t="n">
        <v>0</v>
      </c>
      <c r="W1056" t="n">
        <v>0</v>
      </c>
      <c r="X1056" t="inlineStr">
        <is>
          <t>XXXXXX1117</t>
        </is>
      </c>
      <c r="Y1056" s="72" t="n">
        <v>46326.52037037037</v>
      </c>
    </row>
    <row r="1057">
      <c r="A1057" s="39" t="inlineStr">
        <is>
          <t>6ada12d666eef7a42fdf987f</t>
        </is>
      </c>
      <c r="B1057" s="72" t="n">
        <v>46317.8005324074</v>
      </c>
      <c r="C1057" s="70" t="n">
        <v>46317</v>
      </c>
      <c r="D1057" t="inlineStr">
        <is>
          <t>2026-10</t>
        </is>
      </c>
      <c r="E1057" t="inlineStr">
        <is>
          <t>Wk of 2026-10-19</t>
        </is>
      </c>
      <c r="F1057" t="inlineStr">
        <is>
          <t>Connected</t>
        </is>
      </c>
      <c r="G1057" s="39" t="str">
        <f>IF(ISNUMBER(MATCH(F1057,QualityStatuses,0)),"Quality Lead","Non-Quality Lead")</f>
        <v>Non-Quality Lead</v>
      </c>
      <c r="H1057" s="39" t="str">
        <f>IFERROR(INDEX(CampTypes,MATCH(I1057,CampList,0)),"Unattributed")</f>
        <v>Old</v>
      </c>
      <c r="I1057" t="inlineStr">
        <is>
          <t>E_Suresh_Natuf_Kiosk_07072026</t>
        </is>
      </c>
      <c r="J1057" t="inlineStr">
        <is>
          <t>E_Suresh_Natuf_Kiosk_07072026</t>
        </is>
      </c>
      <c r="K1057" t="inlineStr">
        <is>
          <t>Direct (campaign tagged in CRM)</t>
        </is>
      </c>
      <c r="L1057" t="inlineStr">
        <is>
          <t>E_Suresh_Natuf_Kiosk_07072026_Adset5</t>
        </is>
      </c>
      <c r="M1057" t="inlineStr">
        <is>
          <t>E_Suresh_Natuf_Kiosk_07072026_Adset5</t>
        </is>
      </c>
      <c r="N1057" t="inlineStr">
        <is>
          <t>E_Hindi_Suresh_Natuf_Kiosk_07072026_Adset5_ad3 – Copy 2</t>
        </is>
      </c>
      <c r="O1057" t="inlineStr">
        <is>
          <t>Natuf</t>
        </is>
      </c>
      <c r="P1057" t="inlineStr">
        <is>
          <t>Facebook</t>
        </is>
      </c>
      <c r="Q1057" t="inlineStr">
        <is>
          <t>Tejaswini Tarigopula</t>
        </is>
      </c>
      <c r="R1057" t="inlineStr">
        <is>
          <t>Shivani Sharma</t>
        </is>
      </c>
      <c r="S1057" t="inlineStr">
        <is>
          <t>-</t>
        </is>
      </c>
      <c r="T1057" t="inlineStr">
        <is>
          <t>Bangalore</t>
        </is>
      </c>
      <c r="U1057" t="inlineStr">
        <is>
          <t xml:space="preserve"> </t>
        </is>
      </c>
      <c r="V1057" t="n">
        <v>4</v>
      </c>
      <c r="W1057" t="n">
        <v>4</v>
      </c>
      <c r="X1057" t="inlineStr">
        <is>
          <t>XXXXXX2829</t>
        </is>
      </c>
      <c r="Y1057" s="72" t="n">
        <v>46326.52037037037</v>
      </c>
    </row>
    <row r="1058">
      <c r="A1058" s="39" t="inlineStr">
        <is>
          <t>6ada10e908bd8f23b6f40b0a</t>
        </is>
      </c>
      <c r="B1058" s="72" t="n">
        <v>46317.79482638889</v>
      </c>
      <c r="C1058" s="70" t="n">
        <v>46317</v>
      </c>
      <c r="D1058" t="inlineStr">
        <is>
          <t>2026-10</t>
        </is>
      </c>
      <c r="E1058" t="inlineStr">
        <is>
          <t>Wk of 2026-10-19</t>
        </is>
      </c>
      <c r="F1058" t="inlineStr">
        <is>
          <t>Attempt 2</t>
        </is>
      </c>
      <c r="G1058" s="39" t="str">
        <f>IF(ISNUMBER(MATCH(F1058,QualityStatuses,0)),"Quality Lead","Non-Quality Lead")</f>
        <v>Non-Quality Lead</v>
      </c>
      <c r="H1058" s="39" t="str">
        <f>IFERROR(INDEX(CampTypes,MATCH(I1058,CampList,0)),"Unattributed")</f>
        <v>New</v>
      </c>
      <c r="I1058" t="inlineStr">
        <is>
          <t>ABO | Natuf | Leads | Unit Franchise | India | Oct26 | V1</t>
        </is>
      </c>
      <c r="J1058" t="inlineStr">
        <is>
          <t>ABO | Natuf | Leads | Unit Franchise | India | Oct26 | V1</t>
        </is>
      </c>
      <c r="K1058" t="inlineStr">
        <is>
          <t>Direct (campaign tagged in CRM)</t>
        </is>
      </c>
      <c r="L1058" t="inlineStr">
        <is>
          <t>Natuf | LAL 1% | India | Jul26 | V1</t>
        </is>
      </c>
      <c r="M1058" t="inlineStr">
        <is>
          <t>Natuf | LAL 1% | India | Jul26 | V1</t>
        </is>
      </c>
      <c r="N1058" t="inlineStr">
        <is>
          <t>Natuf | Reel | Brand Ambassador | Heard Of Owning A Cafe | V1</t>
        </is>
      </c>
      <c r="O1058" t="inlineStr">
        <is>
          <t>In House Natuf</t>
        </is>
      </c>
      <c r="P1058" t="inlineStr">
        <is>
          <t>Facebook</t>
        </is>
      </c>
      <c r="Q1058" t="inlineStr">
        <is>
          <t>Deepak Rai</t>
        </is>
      </c>
      <c r="R1058" t="inlineStr">
        <is>
          <t>Tejaswini Tarigopula</t>
        </is>
      </c>
      <c r="S1058" t="inlineStr">
        <is>
          <t>-</t>
        </is>
      </c>
      <c r="T1058" t="inlineStr">
        <is>
          <t>Kamareddy</t>
        </is>
      </c>
      <c r="U1058" t="inlineStr">
        <is>
          <t xml:space="preserve"> </t>
        </is>
      </c>
      <c r="V1058" t="n">
        <v>2</v>
      </c>
      <c r="W1058" t="n">
        <v>0</v>
      </c>
      <c r="X1058" t="inlineStr">
        <is>
          <t>XXXXXX5582</t>
        </is>
      </c>
      <c r="Y1058" s="72" t="n">
        <v>46326.52037037037</v>
      </c>
    </row>
    <row r="1059">
      <c r="A1059" s="39" t="inlineStr">
        <is>
          <t>6ada0b0b4bc79f359dce5b62</t>
        </is>
      </c>
      <c r="B1059" s="72" t="n">
        <v>46317.77744212963</v>
      </c>
      <c r="C1059" s="70" t="n">
        <v>46317</v>
      </c>
      <c r="D1059" t="inlineStr">
        <is>
          <t>2026-10</t>
        </is>
      </c>
      <c r="E1059" t="inlineStr">
        <is>
          <t>Wk of 2026-10-19</t>
        </is>
      </c>
      <c r="F1059" t="inlineStr">
        <is>
          <t>Connected</t>
        </is>
      </c>
      <c r="G1059" s="39" t="str">
        <f>IF(ISNUMBER(MATCH(F1059,QualityStatuses,0)),"Quality Lead","Non-Quality Lead")</f>
        <v>Non-Quality Lead</v>
      </c>
      <c r="H1059" s="39" t="str">
        <f>IFERROR(INDEX(CampTypes,MATCH(I1059,CampList,0)),"Unattributed")</f>
        <v>Old</v>
      </c>
      <c r="I1059" t="inlineStr">
        <is>
          <t>E_Natuf_Generic_13082026</t>
        </is>
      </c>
      <c r="J1059" t="inlineStr">
        <is>
          <t>E_Natuf_Generic_13082026</t>
        </is>
      </c>
      <c r="K1059" t="inlineStr">
        <is>
          <t>Direct (campaign tagged in CRM)</t>
        </is>
      </c>
      <c r="L1059" t="inlineStr">
        <is>
          <t>E_Natuf_Generic_13082026_Adset1</t>
        </is>
      </c>
      <c r="M1059" t="inlineStr">
        <is>
          <t>E_Natuf_Generic_13082026_Adset1</t>
        </is>
      </c>
      <c r="N1059" t="inlineStr">
        <is>
          <t>E_Natuf_Generic_13082026_Adset1_Ad1</t>
        </is>
      </c>
      <c r="O1059" t="inlineStr">
        <is>
          <t>Natuf</t>
        </is>
      </c>
      <c r="P1059" t="inlineStr">
        <is>
          <t>Facebook</t>
        </is>
      </c>
      <c r="Q1059" t="inlineStr">
        <is>
          <t>Deepak Rai</t>
        </is>
      </c>
      <c r="R1059" t="inlineStr">
        <is>
          <t>Tejaswini Tarigopula</t>
        </is>
      </c>
      <c r="S1059" t="inlineStr">
        <is>
          <t>-</t>
        </is>
      </c>
      <c r="T1059" t="inlineStr">
        <is>
          <t>Bengaluru</t>
        </is>
      </c>
      <c r="U1059" t="inlineStr">
        <is>
          <t xml:space="preserve"> </t>
        </is>
      </c>
      <c r="V1059" t="n">
        <v>2</v>
      </c>
      <c r="W1059" t="n">
        <v>1</v>
      </c>
      <c r="X1059" t="inlineStr">
        <is>
          <t>XXXXXX1041</t>
        </is>
      </c>
      <c r="Y1059" s="72" t="n">
        <v>46326.52037037037</v>
      </c>
    </row>
    <row r="1060">
      <c r="A1060" s="39" t="inlineStr">
        <is>
          <t>6ada0abe05bafa0632f75dcc</t>
        </is>
      </c>
      <c r="B1060" s="72" t="n">
        <v>46317.77655092593</v>
      </c>
      <c r="C1060" s="70" t="n">
        <v>46317</v>
      </c>
      <c r="D1060" t="inlineStr">
        <is>
          <t>2026-10</t>
        </is>
      </c>
      <c r="E1060" t="inlineStr">
        <is>
          <t>Wk of 2026-10-19</t>
        </is>
      </c>
      <c r="F1060" t="inlineStr">
        <is>
          <t>New Lead</t>
        </is>
      </c>
      <c r="G1060" s="39" t="str">
        <f>IF(ISNUMBER(MATCH(F1060,QualityStatuses,0)),"Quality Lead","Non-Quality Lead")</f>
        <v>Non-Quality Lead</v>
      </c>
      <c r="H1060" s="39" t="str">
        <f>IFERROR(INDEX(CampTypes,MATCH(I1060,CampList,0)),"Unattributed")</f>
        <v>New</v>
      </c>
      <c r="I1060" t="inlineStr">
        <is>
          <t>ABO | Natuf | Leads | Unit Franchise | India | Oct26 | V1</t>
        </is>
      </c>
      <c r="J1060" t="inlineStr">
        <is>
          <t>ABO | Natuf | Leads | Unit Franchise | India | Oct26 | V1</t>
        </is>
      </c>
      <c r="K1060" t="inlineStr">
        <is>
          <t>Direct (campaign tagged in CRM)</t>
        </is>
      </c>
      <c r="L1060" t="inlineStr">
        <is>
          <t>Natuf | Broad | Tier1 + Growth Cities | Oct26 | V1</t>
        </is>
      </c>
      <c r="M1060" t="inlineStr">
        <is>
          <t>Natuf | Broad | Tier1 + Growth Cities | Oct26 | V1</t>
        </is>
      </c>
      <c r="N1060" t="inlineStr">
        <is>
          <t>Natuf | Reel | Brand Ambassador | Heard Of Owning A Cafe | V1</t>
        </is>
      </c>
      <c r="O1060" t="inlineStr">
        <is>
          <t>In House Natuf</t>
        </is>
      </c>
      <c r="P1060" t="inlineStr">
        <is>
          <t>Facebook</t>
        </is>
      </c>
      <c r="Q1060" t="inlineStr">
        <is>
          <t>(Unassigned)</t>
        </is>
      </c>
      <c r="R1060" t="inlineStr">
        <is>
          <t>Omkar Navge</t>
        </is>
      </c>
      <c r="S1060" t="inlineStr">
        <is>
          <t>-</t>
        </is>
      </c>
      <c r="T1060" t="inlineStr">
        <is>
          <t>Vapi</t>
        </is>
      </c>
      <c r="U1060" t="inlineStr">
        <is>
          <t xml:space="preserve"> </t>
        </is>
      </c>
      <c r="V1060" t="n">
        <v>0</v>
      </c>
      <c r="W1060" t="n">
        <v>0</v>
      </c>
      <c r="X1060" t="inlineStr">
        <is>
          <t>XXXXXX9783</t>
        </is>
      </c>
      <c r="Y1060" s="72" t="n">
        <v>46326.52037037037</v>
      </c>
    </row>
    <row r="1061">
      <c r="A1061" s="39" t="inlineStr">
        <is>
          <t>6ada0992cee2710b84d5dff9</t>
        </is>
      </c>
      <c r="B1061" s="72" t="n">
        <v>46317.77307870371</v>
      </c>
      <c r="C1061" s="70" t="n">
        <v>46317</v>
      </c>
      <c r="D1061" t="inlineStr">
        <is>
          <t>2026-10</t>
        </is>
      </c>
      <c r="E1061" t="inlineStr">
        <is>
          <t>Wk of 2026-10-19</t>
        </is>
      </c>
      <c r="F1061" t="inlineStr">
        <is>
          <t>New Lead</t>
        </is>
      </c>
      <c r="G1061" s="39" t="str">
        <f>IF(ISNUMBER(MATCH(F1061,QualityStatuses,0)),"Quality Lead","Non-Quality Lead")</f>
        <v>Non-Quality Lead</v>
      </c>
      <c r="H1061" s="39" t="str">
        <f>IFERROR(INDEX(CampTypes,MATCH(I1061,CampList,0)),"Unattributed")</f>
        <v>Old</v>
      </c>
      <c r="I1061" t="inlineStr">
        <is>
          <t>E_Suresh_Natuf_Kiosk_07072026</t>
        </is>
      </c>
      <c r="J1061" t="inlineStr">
        <is>
          <t>E_Suresh_Natuf_Kiosk_07072026</t>
        </is>
      </c>
      <c r="K1061" t="inlineStr">
        <is>
          <t>Direct (campaign tagged in CRM)</t>
        </is>
      </c>
      <c r="L1061" t="inlineStr">
        <is>
          <t>E_Suresh_Natuf_Kiosk_07072026_Adset5</t>
        </is>
      </c>
      <c r="M1061" t="inlineStr">
        <is>
          <t>E_Suresh_Natuf_Kiosk_07072026_Adset5</t>
        </is>
      </c>
      <c r="N1061" t="inlineStr">
        <is>
          <t>E_Hindi_Suresh_Natuf_Kiosk_07072026_Adset5_ad3 – Copy 2</t>
        </is>
      </c>
      <c r="O1061" t="inlineStr">
        <is>
          <t>Natuf</t>
        </is>
      </c>
      <c r="P1061" t="inlineStr">
        <is>
          <t>Facebook</t>
        </is>
      </c>
      <c r="Q1061" t="inlineStr">
        <is>
          <t>(Unassigned)</t>
        </is>
      </c>
      <c r="R1061" t="inlineStr">
        <is>
          <t>Omkar Navge</t>
        </is>
      </c>
      <c r="S1061" t="inlineStr">
        <is>
          <t>-</t>
        </is>
      </c>
      <c r="T1061" t="inlineStr">
        <is>
          <t>Gurugram</t>
        </is>
      </c>
      <c r="U1061" t="inlineStr">
        <is>
          <t xml:space="preserve"> </t>
        </is>
      </c>
      <c r="V1061" t="n">
        <v>0</v>
      </c>
      <c r="W1061" t="n">
        <v>0</v>
      </c>
      <c r="X1061" t="inlineStr">
        <is>
          <t>XXXXXX1037</t>
        </is>
      </c>
      <c r="Y1061" s="72" t="n">
        <v>46326.52037037037</v>
      </c>
    </row>
    <row r="1062">
      <c r="A1062" s="39" t="inlineStr">
        <is>
          <t>6ada06ffe30b6c1ec0622e21</t>
        </is>
      </c>
      <c r="B1062" s="72" t="n">
        <v>46317.76545138889</v>
      </c>
      <c r="C1062" s="70" t="n">
        <v>46317</v>
      </c>
      <c r="D1062" t="inlineStr">
        <is>
          <t>2026-10</t>
        </is>
      </c>
      <c r="E1062" t="inlineStr">
        <is>
          <t>Wk of 2026-10-19</t>
        </is>
      </c>
      <c r="F1062" t="inlineStr">
        <is>
          <t>Attempt 3</t>
        </is>
      </c>
      <c r="G1062" s="39" t="str">
        <f>IF(ISNUMBER(MATCH(F1062,QualityStatuses,0)),"Quality Lead","Non-Quality Lead")</f>
        <v>Non-Quality Lead</v>
      </c>
      <c r="H1062" s="39" t="str">
        <f>IFERROR(INDEX(CampTypes,MATCH(I1062,CampList,0)),"Unattributed")</f>
        <v>New</v>
      </c>
      <c r="I1062" t="inlineStr">
        <is>
          <t>ABO | Natuf | Leads | Master Franchise | India | Oct26 | V1</t>
        </is>
      </c>
      <c r="J1062" t="inlineStr">
        <is>
          <t>ABO | Natuf | Leads | Master Franchise | India | Oct26 | V1</t>
        </is>
      </c>
      <c r="K1062" t="inlineStr">
        <is>
          <t>Direct (campaign tagged in CRM)</t>
        </is>
      </c>
      <c r="L1062" t="inlineStr">
        <is>
          <t>Natuf | Business Owners | Tier1 + Growth Cities | Oct26 | V1</t>
        </is>
      </c>
      <c r="M1062" t="inlineStr">
        <is>
          <t>Natuf | Business Owners | Tier1 + Growth Cities | Oct26 | V1</t>
        </is>
      </c>
      <c r="N1062" t="inlineStr">
        <is>
          <t>Natuf | Static | Become A Levantine Food | V1</t>
        </is>
      </c>
      <c r="O1062" t="inlineStr">
        <is>
          <t>Natuf_MF</t>
        </is>
      </c>
      <c r="P1062" t="inlineStr">
        <is>
          <t>Facebook</t>
        </is>
      </c>
      <c r="Q1062" t="inlineStr">
        <is>
          <t>Tejaswini Tarigopula</t>
        </is>
      </c>
      <c r="R1062" t="inlineStr">
        <is>
          <t>Rauth Sanketh</t>
        </is>
      </c>
      <c r="S1062" t="inlineStr">
        <is>
          <t>-</t>
        </is>
      </c>
      <c r="T1062" t="inlineStr">
        <is>
          <t>Surat</t>
        </is>
      </c>
      <c r="U1062" t="inlineStr">
        <is>
          <t xml:space="preserve"> </t>
        </is>
      </c>
      <c r="V1062" t="n">
        <v>6</v>
      </c>
      <c r="W1062" t="n">
        <v>1</v>
      </c>
      <c r="X1062" t="inlineStr">
        <is>
          <t>XXXXXX5118</t>
        </is>
      </c>
      <c r="Y1062" s="72" t="n">
        <v>46326.52037037037</v>
      </c>
    </row>
    <row r="1063">
      <c r="A1063" s="39" t="inlineStr">
        <is>
          <t>6ada0678949a80b1fe585e63</t>
        </is>
      </c>
      <c r="B1063" s="72" t="n">
        <v>46317.76388888889</v>
      </c>
      <c r="C1063" s="70" t="n">
        <v>46317</v>
      </c>
      <c r="D1063" t="inlineStr">
        <is>
          <t>2026-10</t>
        </is>
      </c>
      <c r="E1063" t="inlineStr">
        <is>
          <t>Wk of 2026-10-19</t>
        </is>
      </c>
      <c r="F1063" t="inlineStr">
        <is>
          <t>Lost</t>
        </is>
      </c>
      <c r="G1063" s="39" t="str">
        <f>IF(ISNUMBER(MATCH(F1063,QualityStatuses,0)),"Quality Lead","Non-Quality Lead")</f>
        <v>Non-Quality Lead</v>
      </c>
      <c r="H1063" s="39" t="str">
        <f>IFERROR(INDEX(CampTypes,MATCH(I1063,CampList,0)),"Unattributed")</f>
        <v>New</v>
      </c>
      <c r="I1063" t="inlineStr">
        <is>
          <t>ABO | Natuf | Leads | Unit Franchise | India | Oct26 | V1</t>
        </is>
      </c>
      <c r="J1063" t="inlineStr">
        <is>
          <t>ABO | Natuf | Leads | Unit Franchise | India | Oct26 | V1</t>
        </is>
      </c>
      <c r="K1063" t="inlineStr">
        <is>
          <t>Direct (campaign tagged in CRM)</t>
        </is>
      </c>
      <c r="L1063" t="inlineStr">
        <is>
          <t>Natuf | Investors | Tier1 + Growth Cities | Oct26 | V1</t>
        </is>
      </c>
      <c r="M1063" t="inlineStr">
        <is>
          <t>Natuf | Investors | Tier1 + Growth Cities | Oct26 | V1</t>
        </is>
      </c>
      <c r="N1063" t="inlineStr">
        <is>
          <t>Natuf | Reel | Brand Ambassador | Heard Of Owning A Cafe | V1</t>
        </is>
      </c>
      <c r="O1063" t="inlineStr">
        <is>
          <t>In House Natuf</t>
        </is>
      </c>
      <c r="P1063" t="inlineStr">
        <is>
          <t>Facebook</t>
        </is>
      </c>
      <c r="Q1063" t="inlineStr">
        <is>
          <t>Tejaswini Tarigopula</t>
        </is>
      </c>
      <c r="R1063" t="inlineStr">
        <is>
          <t>Arjuman Vidya Sagar</t>
        </is>
      </c>
      <c r="S1063" t="inlineStr">
        <is>
          <t>Junk</t>
        </is>
      </c>
      <c r="T1063" t="inlineStr">
        <is>
          <t>Jsjsjs</t>
        </is>
      </c>
      <c r="U1063" t="inlineStr">
        <is>
          <t xml:space="preserve"> </t>
        </is>
      </c>
      <c r="V1063" t="n">
        <v>1</v>
      </c>
      <c r="W1063" t="n">
        <v>1</v>
      </c>
      <c r="X1063" t="inlineStr">
        <is>
          <t>XXXXXX6611</t>
        </is>
      </c>
      <c r="Y1063" s="72" t="n">
        <v>46326.52037037037</v>
      </c>
    </row>
    <row r="1064">
      <c r="A1064" s="39" t="inlineStr">
        <is>
          <t>6ada056c4a72fb7d61d31847</t>
        </is>
      </c>
      <c r="B1064" s="72" t="n">
        <v>46317.76078703703</v>
      </c>
      <c r="C1064" s="70" t="n">
        <v>46317</v>
      </c>
      <c r="D1064" t="inlineStr">
        <is>
          <t>2026-10</t>
        </is>
      </c>
      <c r="E1064" t="inlineStr">
        <is>
          <t>Wk of 2026-10-19</t>
        </is>
      </c>
      <c r="F1064" t="inlineStr">
        <is>
          <t>Lost</t>
        </is>
      </c>
      <c r="G1064" s="39" t="str">
        <f>IF(ISNUMBER(MATCH(F1064,QualityStatuses,0)),"Quality Lead","Non-Quality Lead")</f>
        <v>Non-Quality Lead</v>
      </c>
      <c r="H1064" s="39" t="str">
        <f>IFERROR(INDEX(CampTypes,MATCH(I1064,CampList,0)),"Unattributed")</f>
        <v>New</v>
      </c>
      <c r="I1064" t="inlineStr">
        <is>
          <t>ABO | Natuf | Leads | Master Franchise | India | Oct26 | V1</t>
        </is>
      </c>
      <c r="J1064" t="inlineStr">
        <is>
          <t>ABO | Natuf | Leads | Master Franchise | India | Oct26 | V1</t>
        </is>
      </c>
      <c r="K1064" t="inlineStr">
        <is>
          <t>Direct (campaign tagged in CRM)</t>
        </is>
      </c>
      <c r="L1064" t="inlineStr">
        <is>
          <t>Natuf | Investors | Tier1 + Growth Cities | Oct26 | V1</t>
        </is>
      </c>
      <c r="M1064" t="inlineStr">
        <is>
          <t>Natuf | Investors | Tier1 + Growth Cities | Oct26 | V1</t>
        </is>
      </c>
      <c r="N1064" t="inlineStr">
        <is>
          <t>Natuf | Static | Become A Levantine Food | V1</t>
        </is>
      </c>
      <c r="O1064" t="inlineStr">
        <is>
          <t>Natuf_MF</t>
        </is>
      </c>
      <c r="P1064" t="inlineStr">
        <is>
          <t>Facebook</t>
        </is>
      </c>
      <c r="Q1064" t="inlineStr">
        <is>
          <t>Tejaswini Tarigopula</t>
        </is>
      </c>
      <c r="R1064" t="inlineStr">
        <is>
          <t>Rauth Sanketh</t>
        </is>
      </c>
      <c r="S1064" t="inlineStr">
        <is>
          <t>Wrong Number</t>
        </is>
      </c>
      <c r="T1064" t="inlineStr">
        <is>
          <t>Gav Lunhera</t>
        </is>
      </c>
      <c r="U1064" t="inlineStr">
        <is>
          <t xml:space="preserve"> </t>
        </is>
      </c>
      <c r="V1064" t="n">
        <v>1</v>
      </c>
      <c r="W1064" t="n">
        <v>0</v>
      </c>
      <c r="X1064" t="inlineStr">
        <is>
          <t>XXXXXX4506</t>
        </is>
      </c>
      <c r="Y1064" s="72" t="n">
        <v>46326.52037037037</v>
      </c>
    </row>
    <row r="1065">
      <c r="A1065" s="39" t="inlineStr">
        <is>
          <t>6ada025d34aa90fdcd339251</t>
        </is>
      </c>
      <c r="B1065" s="72" t="n">
        <v>46317.75172453704</v>
      </c>
      <c r="C1065" s="70" t="n">
        <v>46317</v>
      </c>
      <c r="D1065" t="inlineStr">
        <is>
          <t>2026-10</t>
        </is>
      </c>
      <c r="E1065" t="inlineStr">
        <is>
          <t>Wk of 2026-10-19</t>
        </is>
      </c>
      <c r="F1065" t="inlineStr">
        <is>
          <t>Details Shared</t>
        </is>
      </c>
      <c r="G1065" s="39" t="str">
        <f>IF(ISNUMBER(MATCH(F1065,QualityStatuses,0)),"Quality Lead","Non-Quality Lead")</f>
        <v>Quality Lead</v>
      </c>
      <c r="H1065" s="39" t="str">
        <f>IFERROR(INDEX(CampTypes,MATCH(I1065,CampList,0)),"Unattributed")</f>
        <v>Old</v>
      </c>
      <c r="I1065" t="inlineStr">
        <is>
          <t>E_Suresh_Natuf_Kiosk_07072026</t>
        </is>
      </c>
      <c r="J1065" t="inlineStr">
        <is>
          <t>E_Suresh_Natuf_Kiosk_07072026</t>
        </is>
      </c>
      <c r="K1065" t="inlineStr">
        <is>
          <t>Direct (campaign tagged in CRM)</t>
        </is>
      </c>
      <c r="L1065" t="inlineStr">
        <is>
          <t>E_Suresh_Natuf_Kiosk_07072026_Adset5</t>
        </is>
      </c>
      <c r="M1065" t="inlineStr">
        <is>
          <t>E_Suresh_Natuf_Kiosk_07072026_Adset5</t>
        </is>
      </c>
      <c r="N1065" t="inlineStr">
        <is>
          <t>E_Hindi_Suresh_Natuf_Kiosk_07072026_Adset5_ad3 – Copy 2</t>
        </is>
      </c>
      <c r="O1065" t="inlineStr">
        <is>
          <t>Natuf</t>
        </is>
      </c>
      <c r="P1065" t="inlineStr">
        <is>
          <t>Facebook</t>
        </is>
      </c>
      <c r="Q1065" t="inlineStr">
        <is>
          <t>Tejaswini Tarigopula</t>
        </is>
      </c>
      <c r="R1065" t="inlineStr">
        <is>
          <t>Shivamani</t>
        </is>
      </c>
      <c r="S1065" t="inlineStr">
        <is>
          <t>-</t>
        </is>
      </c>
      <c r="T1065" t="inlineStr">
        <is>
          <t>Kasaragod</t>
        </is>
      </c>
      <c r="U1065" t="inlineStr">
        <is>
          <t xml:space="preserve"> </t>
        </is>
      </c>
      <c r="V1065" t="n">
        <v>7</v>
      </c>
      <c r="W1065" t="n">
        <v>4</v>
      </c>
      <c r="X1065" t="inlineStr">
        <is>
          <t>XXXXXX7232</t>
        </is>
      </c>
      <c r="Y1065" s="72" t="n">
        <v>46326.52037037037</v>
      </c>
    </row>
    <row r="1066">
      <c r="A1066" s="39" t="inlineStr">
        <is>
          <t>6ada01044a72fb7d61d311cc</t>
        </is>
      </c>
      <c r="B1066" s="72" t="n">
        <v>46317.74773148148</v>
      </c>
      <c r="C1066" s="70" t="n">
        <v>46317</v>
      </c>
      <c r="D1066" t="inlineStr">
        <is>
          <t>2026-10</t>
        </is>
      </c>
      <c r="E1066" t="inlineStr">
        <is>
          <t>Wk of 2026-10-19</t>
        </is>
      </c>
      <c r="F1066" t="inlineStr">
        <is>
          <t>New Lead</t>
        </is>
      </c>
      <c r="G1066" s="39" t="str">
        <f>IF(ISNUMBER(MATCH(F1066,QualityStatuses,0)),"Quality Lead","Non-Quality Lead")</f>
        <v>Non-Quality Lead</v>
      </c>
      <c r="H1066" s="39" t="str">
        <f>IFERROR(INDEX(CampTypes,MATCH(I1066,CampList,0)),"Unattributed")</f>
        <v>Old</v>
      </c>
      <c r="I1066" t="inlineStr">
        <is>
          <t>E_Suresh_Natuf_Kiosk_07072026</t>
        </is>
      </c>
      <c r="J1066" t="inlineStr">
        <is>
          <t>E_Suresh_Natuf_Kiosk_07072026</t>
        </is>
      </c>
      <c r="K1066" t="inlineStr">
        <is>
          <t>Direct (campaign tagged in CRM)</t>
        </is>
      </c>
      <c r="L1066" t="inlineStr">
        <is>
          <t>E_Suresh_Natuf_Kiosk_07072026_Adset5</t>
        </is>
      </c>
      <c r="M1066" t="inlineStr">
        <is>
          <t>E_Suresh_Natuf_Kiosk_07072026_Adset5</t>
        </is>
      </c>
      <c r="N1066" t="inlineStr">
        <is>
          <t>E_Hindi_Suresh_Natuf_Kiosk_07072026_Adset5_ad3 – Copy 2</t>
        </is>
      </c>
      <c r="O1066" t="inlineStr">
        <is>
          <t>Natuf</t>
        </is>
      </c>
      <c r="P1066" t="inlineStr">
        <is>
          <t>Facebook</t>
        </is>
      </c>
      <c r="Q1066" t="inlineStr">
        <is>
          <t>(Unassigned)</t>
        </is>
      </c>
      <c r="R1066" t="inlineStr">
        <is>
          <t>Omkar Navge</t>
        </is>
      </c>
      <c r="S1066" t="inlineStr">
        <is>
          <t>-</t>
        </is>
      </c>
      <c r="T1066" t="inlineStr">
        <is>
          <t>Telta</t>
        </is>
      </c>
      <c r="U1066" t="inlineStr">
        <is>
          <t xml:space="preserve"> </t>
        </is>
      </c>
      <c r="V1066" t="n">
        <v>0</v>
      </c>
      <c r="W1066" t="n">
        <v>0</v>
      </c>
      <c r="X1066" t="inlineStr">
        <is>
          <t>XXXXXX7914</t>
        </is>
      </c>
      <c r="Y1066" s="72" t="n">
        <v>46326.52037037037</v>
      </c>
    </row>
    <row r="1067">
      <c r="A1067" s="39" t="inlineStr">
        <is>
          <t>6ad9fa7805c66549ee5ff6a1</t>
        </is>
      </c>
      <c r="B1067" s="72" t="n">
        <v>46317.72833333333</v>
      </c>
      <c r="C1067" s="70" t="n">
        <v>46317</v>
      </c>
      <c r="D1067" t="inlineStr">
        <is>
          <t>2026-10</t>
        </is>
      </c>
      <c r="E1067" t="inlineStr">
        <is>
          <t>Wk of 2026-10-19</t>
        </is>
      </c>
      <c r="F1067" t="inlineStr">
        <is>
          <t>Lost</t>
        </is>
      </c>
      <c r="G1067" s="39" t="str">
        <f>IF(ISNUMBER(MATCH(F1067,QualityStatuses,0)),"Quality Lead","Non-Quality Lead")</f>
        <v>Non-Quality Lead</v>
      </c>
      <c r="H1067" s="39" t="str">
        <f>IFERROR(INDEX(CampTypes,MATCH(I1067,CampList,0)),"Unattributed")</f>
        <v>Old</v>
      </c>
      <c r="I1067" t="inlineStr">
        <is>
          <t>E_Karan_Natuf_All_07072026</t>
        </is>
      </c>
      <c r="J1067" t="inlineStr">
        <is>
          <t>E_Karan_Natuf_All_07072026</t>
        </is>
      </c>
      <c r="K1067" t="inlineStr">
        <is>
          <t>Direct (campaign tagged in CRM)</t>
        </is>
      </c>
      <c r="L1067" t="inlineStr">
        <is>
          <t>E_Karan_Natuf_Sign_07072026_Adset3</t>
        </is>
      </c>
      <c r="M1067" t="inlineStr">
        <is>
          <t>E_Karan_Natuf_Sign_07072026_Adset3</t>
        </is>
      </c>
      <c r="N1067" t="inlineStr">
        <is>
          <t>E_Karan_Natuf_Sign_07072026_Adset2_Ad1</t>
        </is>
      </c>
      <c r="O1067" t="inlineStr">
        <is>
          <t>Natuf</t>
        </is>
      </c>
      <c r="P1067" t="inlineStr">
        <is>
          <t>Facebook</t>
        </is>
      </c>
      <c r="Q1067" t="inlineStr">
        <is>
          <t>Tejaswini Tarigopula</t>
        </is>
      </c>
      <c r="R1067" t="inlineStr">
        <is>
          <t>Rauth Sanketh</t>
        </is>
      </c>
      <c r="S1067" t="inlineStr">
        <is>
          <t>Not Interested</t>
        </is>
      </c>
      <c r="T1067" t="inlineStr">
        <is>
          <t>chittorgarh</t>
        </is>
      </c>
      <c r="U1067" t="inlineStr">
        <is>
          <t xml:space="preserve"> </t>
        </is>
      </c>
      <c r="V1067" t="n">
        <v>3</v>
      </c>
      <c r="W1067" t="n">
        <v>1</v>
      </c>
      <c r="X1067" t="inlineStr">
        <is>
          <t>XXXXXX9981</t>
        </is>
      </c>
      <c r="Y1067" s="72" t="n">
        <v>46326.52037037037</v>
      </c>
    </row>
    <row r="1068">
      <c r="A1068" s="39" t="inlineStr">
        <is>
          <t>6ad9f5afc9554d19f586561b</t>
        </is>
      </c>
      <c r="B1068" s="72" t="n">
        <v>46317.7141550926</v>
      </c>
      <c r="C1068" s="70" t="n">
        <v>46317</v>
      </c>
      <c r="D1068" t="inlineStr">
        <is>
          <t>2026-10</t>
        </is>
      </c>
      <c r="E1068" t="inlineStr">
        <is>
          <t>Wk of 2026-10-19</t>
        </is>
      </c>
      <c r="F1068" t="inlineStr">
        <is>
          <t>Meeting Conducted</t>
        </is>
      </c>
      <c r="G1068" s="39" t="str">
        <f>IF(ISNUMBER(MATCH(F1068,QualityStatuses,0)),"Quality Lead","Non-Quality Lead")</f>
        <v>Quality Lead</v>
      </c>
      <c r="H1068" s="39" t="str">
        <f>IFERROR(INDEX(CampTypes,MATCH(I1068,CampList,0)),"Unattributed")</f>
        <v>New</v>
      </c>
      <c r="I1068" t="inlineStr">
        <is>
          <t>ABO | Natuf | Leads | Unit Franchise | India | Oct26 | V1</t>
        </is>
      </c>
      <c r="J1068" t="inlineStr">
        <is>
          <t>ABO | Natuf | Leads | Unit Franchise | India | Oct26 | V1</t>
        </is>
      </c>
      <c r="K1068" t="inlineStr">
        <is>
          <t>Direct (campaign tagged in CRM)</t>
        </is>
      </c>
      <c r="L1068" t="inlineStr">
        <is>
          <t>Natuf | Business Owners | Tier1 + Growth Cities | Oct26 | V1</t>
        </is>
      </c>
      <c r="M1068" t="inlineStr">
        <is>
          <t>Natuf | Business Owners | Tier1 + Growth Cities | Oct26 | V1</t>
        </is>
      </c>
      <c r="N1068" t="inlineStr">
        <is>
          <t>Natuf | Reel | Brand Ambassador | Heard Of Owning A Cafe | V1</t>
        </is>
      </c>
      <c r="O1068" t="inlineStr">
        <is>
          <t>In House Natuf</t>
        </is>
      </c>
      <c r="P1068" t="inlineStr">
        <is>
          <t>Facebook</t>
        </is>
      </c>
      <c r="Q1068" t="inlineStr">
        <is>
          <t>Tejaswini Tarigopula</t>
        </is>
      </c>
      <c r="R1068" t="inlineStr">
        <is>
          <t>Prabhudatta Pattanaik</t>
        </is>
      </c>
      <c r="S1068" t="inlineStr">
        <is>
          <t>-</t>
        </is>
      </c>
      <c r="T1068" t="inlineStr">
        <is>
          <t>Bangalore</t>
        </is>
      </c>
      <c r="U1068" t="inlineStr">
        <is>
          <t xml:space="preserve"> </t>
        </is>
      </c>
      <c r="V1068" t="n">
        <v>4</v>
      </c>
      <c r="W1068" t="n">
        <v>2</v>
      </c>
      <c r="X1068" t="inlineStr">
        <is>
          <t>XXXXXX8949</t>
        </is>
      </c>
      <c r="Y1068" s="72" t="n">
        <v>46326.52037037037</v>
      </c>
    </row>
    <row r="1069">
      <c r="A1069" s="39" t="inlineStr">
        <is>
          <t>6ad9f3f5ca59dc46ff2c39e9</t>
        </is>
      </c>
      <c r="B1069" s="72" t="n">
        <v>46317.70903935185</v>
      </c>
      <c r="C1069" s="70" t="n">
        <v>46317</v>
      </c>
      <c r="D1069" t="inlineStr">
        <is>
          <t>2026-10</t>
        </is>
      </c>
      <c r="E1069" t="inlineStr">
        <is>
          <t>Wk of 2026-10-19</t>
        </is>
      </c>
      <c r="F1069" t="inlineStr">
        <is>
          <t>New Lead</t>
        </is>
      </c>
      <c r="G1069" s="39" t="str">
        <f>IF(ISNUMBER(MATCH(F1069,QualityStatuses,0)),"Quality Lead","Non-Quality Lead")</f>
        <v>Non-Quality Lead</v>
      </c>
      <c r="H1069" s="39" t="str">
        <f>IFERROR(INDEX(CampTypes,MATCH(I1069,CampList,0)),"Unattributed")</f>
        <v>Old</v>
      </c>
      <c r="I1069" t="inlineStr">
        <is>
          <t>natuf_Kiosk_14072026_Hindi</t>
        </is>
      </c>
      <c r="J1069" t="inlineStr">
        <is>
          <t>natuf_Kiosk_14072026_Hindi</t>
        </is>
      </c>
      <c r="K1069" t="inlineStr">
        <is>
          <t>Direct (campaign tagged in CRM)</t>
        </is>
      </c>
      <c r="L1069" t="inlineStr">
        <is>
          <t>natuf_Kiosk_09102026</t>
        </is>
      </c>
      <c r="M1069" t="inlineStr">
        <is>
          <t>natuf_Kiosk_09102026</t>
        </is>
      </c>
      <c r="N1069" t="inlineStr">
        <is>
          <t>natuf_Kiosk_14072026_ad set_ad1</t>
        </is>
      </c>
      <c r="O1069" t="inlineStr">
        <is>
          <t>Natuf</t>
        </is>
      </c>
      <c r="P1069" t="inlineStr">
        <is>
          <t>Facebook</t>
        </is>
      </c>
      <c r="Q1069" t="inlineStr">
        <is>
          <t>(Unassigned)</t>
        </is>
      </c>
      <c r="R1069" t="inlineStr">
        <is>
          <t>Omkar Navge</t>
        </is>
      </c>
      <c r="S1069" t="inlineStr">
        <is>
          <t>-</t>
        </is>
      </c>
      <c r="T1069" t="inlineStr">
        <is>
          <t>Bhopal</t>
        </is>
      </c>
      <c r="U1069" t="inlineStr">
        <is>
          <t xml:space="preserve"> </t>
        </is>
      </c>
      <c r="V1069" t="n">
        <v>0</v>
      </c>
      <c r="W1069" t="n">
        <v>0</v>
      </c>
      <c r="X1069" t="inlineStr">
        <is>
          <t>XXXXXX8667</t>
        </is>
      </c>
      <c r="Y1069" s="72" t="n">
        <v>46326.52037037037</v>
      </c>
    </row>
    <row r="1070">
      <c r="A1070" s="39" t="inlineStr">
        <is>
          <t>6ad9f315b3f531ced18a620a</t>
        </is>
      </c>
      <c r="B1070" s="72" t="n">
        <v>46317.70644675926</v>
      </c>
      <c r="C1070" s="70" t="n">
        <v>46317</v>
      </c>
      <c r="D1070" t="inlineStr">
        <is>
          <t>2026-10</t>
        </is>
      </c>
      <c r="E1070" t="inlineStr">
        <is>
          <t>Wk of 2026-10-19</t>
        </is>
      </c>
      <c r="F1070" t="inlineStr">
        <is>
          <t>Lost</t>
        </is>
      </c>
      <c r="G1070" s="39" t="str">
        <f>IF(ISNUMBER(MATCH(F1070,QualityStatuses,0)),"Quality Lead","Non-Quality Lead")</f>
        <v>Non-Quality Lead</v>
      </c>
      <c r="H1070" s="39" t="str">
        <f>IFERROR(INDEX(CampTypes,MATCH(I1070,CampList,0)),"Unattributed")</f>
        <v>Old</v>
      </c>
      <c r="I1070" t="inlineStr">
        <is>
          <t>E_Karan_Natuf_All_07072026</t>
        </is>
      </c>
      <c r="J1070" t="inlineStr">
        <is>
          <t>E_Karan_Natuf_All_07072026</t>
        </is>
      </c>
      <c r="K1070" t="inlineStr">
        <is>
          <t>Direct (campaign tagged in CRM)</t>
        </is>
      </c>
      <c r="L1070" t="inlineStr">
        <is>
          <t>E_Karan_Natuf_Sign_07072026_Adset3</t>
        </is>
      </c>
      <c r="M1070" t="inlineStr">
        <is>
          <t>E_Karan_Natuf_Sign_07072026_Adset3</t>
        </is>
      </c>
      <c r="N1070" t="inlineStr">
        <is>
          <t>E_Karan_Natuf_Sign_07072026_Adset2_Ad1</t>
        </is>
      </c>
      <c r="O1070" t="inlineStr">
        <is>
          <t>Natuf</t>
        </is>
      </c>
      <c r="P1070" t="inlineStr">
        <is>
          <t>Facebook</t>
        </is>
      </c>
      <c r="Q1070" t="inlineStr">
        <is>
          <t>Tejaswini Tarigopula</t>
        </is>
      </c>
      <c r="R1070" t="inlineStr">
        <is>
          <t>Arjuman Vidya Sagar</t>
        </is>
      </c>
      <c r="S1070" t="inlineStr">
        <is>
          <t>Junk</t>
        </is>
      </c>
      <c r="T1070" t="inlineStr">
        <is>
          <t>Bihta</t>
        </is>
      </c>
      <c r="U1070" t="inlineStr">
        <is>
          <t xml:space="preserve"> </t>
        </is>
      </c>
      <c r="V1070" t="n">
        <v>6</v>
      </c>
      <c r="W1070" t="n">
        <v>1</v>
      </c>
      <c r="X1070" t="inlineStr">
        <is>
          <t>XXXXXX3188</t>
        </is>
      </c>
      <c r="Y1070" s="72" t="n">
        <v>46326.52037037037</v>
      </c>
    </row>
    <row r="1071">
      <c r="A1071" s="39" t="inlineStr">
        <is>
          <t>6ad9f30758985b6dcc401162</t>
        </is>
      </c>
      <c r="B1071" s="72" t="n">
        <v>46317.70628472222</v>
      </c>
      <c r="C1071" s="70" t="n">
        <v>46317</v>
      </c>
      <c r="D1071" t="inlineStr">
        <is>
          <t>2026-10</t>
        </is>
      </c>
      <c r="E1071" t="inlineStr">
        <is>
          <t>Wk of 2026-10-19</t>
        </is>
      </c>
      <c r="F1071" t="inlineStr">
        <is>
          <t>Attempt 2</t>
        </is>
      </c>
      <c r="G1071" s="39" t="str">
        <f>IF(ISNUMBER(MATCH(F1071,QualityStatuses,0)),"Quality Lead","Non-Quality Lead")</f>
        <v>Non-Quality Lead</v>
      </c>
      <c r="H1071" s="39" t="str">
        <f>IFERROR(INDEX(CampTypes,MATCH(I1071,CampList,0)),"Unattributed")</f>
        <v>New</v>
      </c>
      <c r="I1071" t="inlineStr">
        <is>
          <t>ABO | Natuf | Leads | Master Franchise | India | Oct26 | V1</t>
        </is>
      </c>
      <c r="J1071" t="inlineStr">
        <is>
          <t>ABO | Natuf | Leads | Master Franchise | India | Oct26 | V1</t>
        </is>
      </c>
      <c r="K1071" t="inlineStr">
        <is>
          <t>Direct (campaign tagged in CRM)</t>
        </is>
      </c>
      <c r="L1071" t="inlineStr">
        <is>
          <t>Natuf | Business Owners | Tier1 + Growth Cities | Oct26 | V1</t>
        </is>
      </c>
      <c r="M1071" t="inlineStr">
        <is>
          <t>Natuf | Business Owners | Tier1 + Growth Cities | Oct26 | V1</t>
        </is>
      </c>
      <c r="N1071" t="inlineStr">
        <is>
          <t>Natuf | Static | Become A Levantine Food | V1</t>
        </is>
      </c>
      <c r="O1071" t="inlineStr">
        <is>
          <t>Natuf_MF</t>
        </is>
      </c>
      <c r="P1071" t="inlineStr">
        <is>
          <t>Facebook</t>
        </is>
      </c>
      <c r="Q1071" t="inlineStr">
        <is>
          <t>Tejaswini Tarigopula</t>
        </is>
      </c>
      <c r="R1071" t="inlineStr">
        <is>
          <t>Rauth Sanketh</t>
        </is>
      </c>
      <c r="S1071" t="inlineStr">
        <is>
          <t>-</t>
        </is>
      </c>
      <c r="T1071" t="inlineStr">
        <is>
          <t>Madanna</t>
        </is>
      </c>
      <c r="U1071" t="inlineStr">
        <is>
          <t xml:space="preserve"> </t>
        </is>
      </c>
      <c r="V1071" t="n">
        <v>2</v>
      </c>
      <c r="W1071" t="n">
        <v>0</v>
      </c>
      <c r="X1071" t="inlineStr">
        <is>
          <t>XXXXXX0866</t>
        </is>
      </c>
      <c r="Y1071" s="72" t="n">
        <v>46326.52037037037</v>
      </c>
    </row>
    <row r="1072">
      <c r="A1072" s="39" t="inlineStr">
        <is>
          <t>6ad9f1c39e72ee9080aca419</t>
        </is>
      </c>
      <c r="B1072" s="72" t="n">
        <v>46317.70253472222</v>
      </c>
      <c r="C1072" s="70" t="n">
        <v>46317</v>
      </c>
      <c r="D1072" t="inlineStr">
        <is>
          <t>2026-10</t>
        </is>
      </c>
      <c r="E1072" t="inlineStr">
        <is>
          <t>Wk of 2026-10-19</t>
        </is>
      </c>
      <c r="F1072" t="inlineStr">
        <is>
          <t>Lost</t>
        </is>
      </c>
      <c r="G1072" s="39" t="str">
        <f>IF(ISNUMBER(MATCH(F1072,QualityStatuses,0)),"Quality Lead","Non-Quality Lead")</f>
        <v>Non-Quality Lead</v>
      </c>
      <c r="H1072" s="39" t="str">
        <f>IFERROR(INDEX(CampTypes,MATCH(I1072,CampList,0)),"Unattributed")</f>
        <v>New</v>
      </c>
      <c r="I1072" t="inlineStr">
        <is>
          <t>ABO | Natuf | Leads | Unit Franchise | India | Oct26 | V1</t>
        </is>
      </c>
      <c r="J1072" t="inlineStr">
        <is>
          <t>ABO | Natuf | Leads | Unit Franchise | India | Oct26 | V1</t>
        </is>
      </c>
      <c r="K1072" t="inlineStr">
        <is>
          <t>Direct (campaign tagged in CRM)</t>
        </is>
      </c>
      <c r="L1072" t="inlineStr">
        <is>
          <t>Natuf | Broad | Tier1 + Growth Cities | Oct26 | V1</t>
        </is>
      </c>
      <c r="M1072" t="inlineStr">
        <is>
          <t>Natuf | Broad | Tier1 + Growth Cities | Oct26 | V1</t>
        </is>
      </c>
      <c r="N1072" t="inlineStr">
        <is>
          <t>Natuf | Reel | Brand Ambassador | Heard Of Owning A Cafe | V1</t>
        </is>
      </c>
      <c r="O1072" t="inlineStr">
        <is>
          <t>In House Natuf</t>
        </is>
      </c>
      <c r="P1072" t="inlineStr">
        <is>
          <t>Facebook</t>
        </is>
      </c>
      <c r="Q1072" t="inlineStr">
        <is>
          <t>Tejaswini Tarigopula</t>
        </is>
      </c>
      <c r="R1072" t="inlineStr">
        <is>
          <t>Arjuman Vidya Sagar</t>
        </is>
      </c>
      <c r="S1072" t="inlineStr">
        <is>
          <t>Unknown Reason</t>
        </is>
      </c>
      <c r="T1072" t="inlineStr">
        <is>
          <t>Bangalore</t>
        </is>
      </c>
      <c r="U1072" t="inlineStr">
        <is>
          <t xml:space="preserve"> </t>
        </is>
      </c>
      <c r="V1072" t="n">
        <v>1</v>
      </c>
      <c r="W1072" t="n">
        <v>1</v>
      </c>
      <c r="X1072" t="inlineStr">
        <is>
          <t>XXXXXX9864</t>
        </is>
      </c>
      <c r="Y1072" s="72" t="n">
        <v>46326.52037037037</v>
      </c>
    </row>
    <row r="1073">
      <c r="A1073" s="39" t="inlineStr">
        <is>
          <t>6ad9f0b7d07d6a6f7619d10c</t>
        </is>
      </c>
      <c r="B1073" s="72" t="n">
        <v>46317.69943287037</v>
      </c>
      <c r="C1073" s="70" t="n">
        <v>46317</v>
      </c>
      <c r="D1073" t="inlineStr">
        <is>
          <t>2026-10</t>
        </is>
      </c>
      <c r="E1073" t="inlineStr">
        <is>
          <t>Wk of 2026-10-19</t>
        </is>
      </c>
      <c r="F1073" t="inlineStr">
        <is>
          <t>Attempt 2</t>
        </is>
      </c>
      <c r="G1073" s="39" t="str">
        <f>IF(ISNUMBER(MATCH(F1073,QualityStatuses,0)),"Quality Lead","Non-Quality Lead")</f>
        <v>Non-Quality Lead</v>
      </c>
      <c r="H1073" s="39" t="str">
        <f>IFERROR(INDEX(CampTypes,MATCH(I1073,CampList,0)),"Unattributed")</f>
        <v>New</v>
      </c>
      <c r="I1073" t="inlineStr">
        <is>
          <t>ABO | Natuf | Leads | Unit Franchise | India | Oct26 | V1</t>
        </is>
      </c>
      <c r="J1073" t="inlineStr">
        <is>
          <t>ABO | Natuf | Leads | Unit Franchise | India | Oct26 | V1</t>
        </is>
      </c>
      <c r="K1073" t="inlineStr">
        <is>
          <t>Direct (campaign tagged in CRM)</t>
        </is>
      </c>
      <c r="L1073" t="inlineStr">
        <is>
          <t>Natuf | Broad | Tier1 + Growth Cities | Oct26 | V1</t>
        </is>
      </c>
      <c r="M1073" t="inlineStr">
        <is>
          <t>Natuf | Broad | Tier1 + Growth Cities | Oct26 | V1</t>
        </is>
      </c>
      <c r="N1073" t="inlineStr">
        <is>
          <t>Natuf | Reel | Brand Ambassador | Heard Of Owning A Cafe | V1</t>
        </is>
      </c>
      <c r="O1073" t="inlineStr">
        <is>
          <t>In House Natuf</t>
        </is>
      </c>
      <c r="P1073" t="inlineStr">
        <is>
          <t>Facebook</t>
        </is>
      </c>
      <c r="Q1073" t="inlineStr">
        <is>
          <t>Tejaswini Tarigopula</t>
        </is>
      </c>
      <c r="R1073" t="inlineStr">
        <is>
          <t>Rauth Sanketh</t>
        </is>
      </c>
      <c r="S1073" t="inlineStr">
        <is>
          <t>-</t>
        </is>
      </c>
      <c r="T1073" t="inlineStr">
        <is>
          <t>Ahmedabad</t>
        </is>
      </c>
      <c r="U1073" t="inlineStr">
        <is>
          <t xml:space="preserve"> </t>
        </is>
      </c>
      <c r="V1073" t="n">
        <v>2</v>
      </c>
      <c r="W1073" t="n">
        <v>2</v>
      </c>
      <c r="X1073" t="inlineStr">
        <is>
          <t>XXXXXX3128</t>
        </is>
      </c>
      <c r="Y1073" s="72" t="n">
        <v>46326.52037037037</v>
      </c>
    </row>
    <row r="1074">
      <c r="A1074" s="39" t="inlineStr">
        <is>
          <t>6ad9f044d38b4ec38c729fe4</t>
        </is>
      </c>
      <c r="B1074" s="72" t="n">
        <v>46317.69810185185</v>
      </c>
      <c r="C1074" s="70" t="n">
        <v>46317</v>
      </c>
      <c r="D1074" t="inlineStr">
        <is>
          <t>2026-10</t>
        </is>
      </c>
      <c r="E1074" t="inlineStr">
        <is>
          <t>Wk of 2026-10-19</t>
        </is>
      </c>
      <c r="F1074" t="inlineStr">
        <is>
          <t>Attempt 1</t>
        </is>
      </c>
      <c r="G1074" s="39" t="str">
        <f>IF(ISNUMBER(MATCH(F1074,QualityStatuses,0)),"Quality Lead","Non-Quality Lead")</f>
        <v>Non-Quality Lead</v>
      </c>
      <c r="H1074" s="39" t="str">
        <f>IFERROR(INDEX(CampTypes,MATCH(I1074,CampList,0)),"Unattributed")</f>
        <v>New</v>
      </c>
      <c r="I1074" t="inlineStr">
        <is>
          <t>ABO | Natuf | Leads | Unit Franchise | India | Oct26 | V1</t>
        </is>
      </c>
      <c r="J1074" t="inlineStr">
        <is>
          <t>ABO | Natuf | Leads | Unit Franchise | India | Oct26 | V1</t>
        </is>
      </c>
      <c r="K1074" t="inlineStr">
        <is>
          <t>Direct (campaign tagged in CRM)</t>
        </is>
      </c>
      <c r="L1074" t="inlineStr">
        <is>
          <t>Natuf | Broad | Tier1 + Growth Cities | Oct26 | V1</t>
        </is>
      </c>
      <c r="M1074" t="inlineStr">
        <is>
          <t>Natuf | Broad | Tier1 + Growth Cities | Oct26 | V1</t>
        </is>
      </c>
      <c r="N1074" t="inlineStr">
        <is>
          <t>Natuf | Reel | Brand Ambassador | Heard Of Owning A Cafe | V1</t>
        </is>
      </c>
      <c r="O1074" t="inlineStr">
        <is>
          <t>In House Natuf</t>
        </is>
      </c>
      <c r="P1074" t="inlineStr">
        <is>
          <t>Facebook</t>
        </is>
      </c>
      <c r="Q1074" t="inlineStr">
        <is>
          <t>Tejaswini Tarigopula</t>
        </is>
      </c>
      <c r="R1074" t="inlineStr">
        <is>
          <t>Shivani Sharma</t>
        </is>
      </c>
      <c r="S1074" t="inlineStr">
        <is>
          <t>-</t>
        </is>
      </c>
      <c r="T1074" t="inlineStr">
        <is>
          <t>Rajkot</t>
        </is>
      </c>
      <c r="U1074" t="inlineStr">
        <is>
          <t xml:space="preserve"> </t>
        </is>
      </c>
      <c r="V1074" t="n">
        <v>1</v>
      </c>
      <c r="W1074" t="n">
        <v>0</v>
      </c>
      <c r="X1074" t="inlineStr">
        <is>
          <t>XXXXXX9626</t>
        </is>
      </c>
      <c r="Y1074" s="72" t="n">
        <v>46326.52037037037</v>
      </c>
    </row>
    <row r="1075">
      <c r="A1075" s="39" t="inlineStr">
        <is>
          <t>6ad9ef45162c19c903d97715</t>
        </is>
      </c>
      <c r="B1075" s="72" t="n">
        <v>46317.69515046296</v>
      </c>
      <c r="C1075" s="70" t="n">
        <v>46317</v>
      </c>
      <c r="D1075" t="inlineStr">
        <is>
          <t>2026-10</t>
        </is>
      </c>
      <c r="E1075" t="inlineStr">
        <is>
          <t>Wk of 2026-10-19</t>
        </is>
      </c>
      <c r="F1075" t="inlineStr">
        <is>
          <t>New Lead</t>
        </is>
      </c>
      <c r="G1075" s="39" t="str">
        <f>IF(ISNUMBER(MATCH(F1075,QualityStatuses,0)),"Quality Lead","Non-Quality Lead")</f>
        <v>Non-Quality Lead</v>
      </c>
      <c r="H1075" s="39" t="str">
        <f>IFERROR(INDEX(CampTypes,MATCH(I1075,CampList,0)),"Unattributed")</f>
        <v>Old</v>
      </c>
      <c r="I1075" t="inlineStr">
        <is>
          <t>natuf_Kiosk_14072026_Hindi</t>
        </is>
      </c>
      <c r="J1075" t="inlineStr">
        <is>
          <t>natuf_Kiosk_14072026_Hindi</t>
        </is>
      </c>
      <c r="K1075" t="inlineStr">
        <is>
          <t>Direct (campaign tagged in CRM)</t>
        </is>
      </c>
      <c r="L1075" t="inlineStr">
        <is>
          <t>natuf_Kiosk_09102026</t>
        </is>
      </c>
      <c r="M1075" t="inlineStr">
        <is>
          <t>natuf_Kiosk_09102026</t>
        </is>
      </c>
      <c r="N1075" t="inlineStr">
        <is>
          <t>natuf_Kiosk_14072026_ad set_ad1</t>
        </is>
      </c>
      <c r="O1075" t="inlineStr">
        <is>
          <t>Natuf</t>
        </is>
      </c>
      <c r="P1075" t="inlineStr">
        <is>
          <t>Facebook</t>
        </is>
      </c>
      <c r="Q1075" t="inlineStr">
        <is>
          <t>(Unassigned)</t>
        </is>
      </c>
      <c r="R1075" t="inlineStr">
        <is>
          <t>Omkar Navge</t>
        </is>
      </c>
      <c r="S1075" t="inlineStr">
        <is>
          <t>-</t>
        </is>
      </c>
      <c r="T1075" t="inlineStr">
        <is>
          <t>Gwalior</t>
        </is>
      </c>
      <c r="U1075" t="inlineStr">
        <is>
          <t xml:space="preserve"> </t>
        </is>
      </c>
      <c r="V1075" t="n">
        <v>0</v>
      </c>
      <c r="W1075" t="n">
        <v>0</v>
      </c>
      <c r="X1075" t="inlineStr">
        <is>
          <t>XXXXXX5666</t>
        </is>
      </c>
      <c r="Y1075" s="72" t="n">
        <v>46326.52037037037</v>
      </c>
    </row>
    <row r="1076">
      <c r="A1076" s="39" t="inlineStr">
        <is>
          <t>6ad9ed6ebeaaf82300b1362b</t>
        </is>
      </c>
      <c r="B1076" s="72" t="n">
        <v>46317.68969907407</v>
      </c>
      <c r="C1076" s="70" t="n">
        <v>46317</v>
      </c>
      <c r="D1076" t="inlineStr">
        <is>
          <t>2026-10</t>
        </is>
      </c>
      <c r="E1076" t="inlineStr">
        <is>
          <t>Wk of 2026-10-19</t>
        </is>
      </c>
      <c r="F1076" t="inlineStr">
        <is>
          <t>Attempt 2</t>
        </is>
      </c>
      <c r="G1076" s="39" t="str">
        <f>IF(ISNUMBER(MATCH(F1076,QualityStatuses,0)),"Quality Lead","Non-Quality Lead")</f>
        <v>Non-Quality Lead</v>
      </c>
      <c r="H1076" s="39" t="str">
        <f>IFERROR(INDEX(CampTypes,MATCH(I1076,CampList,0)),"Unattributed")</f>
        <v>Old</v>
      </c>
      <c r="I1076" t="inlineStr">
        <is>
          <t>E_Karan_Natuf_All_07072026</t>
        </is>
      </c>
      <c r="J1076" t="inlineStr">
        <is>
          <t>E_Karan_Natuf_All_07072026</t>
        </is>
      </c>
      <c r="K1076" t="inlineStr">
        <is>
          <t>Direct (campaign tagged in CRM)</t>
        </is>
      </c>
      <c r="L1076" t="inlineStr">
        <is>
          <t>E_Karan_Natuf_Sign_07072026_Adset3</t>
        </is>
      </c>
      <c r="M1076" t="inlineStr">
        <is>
          <t>E_Karan_Natuf_Sign_07072026_Adset3</t>
        </is>
      </c>
      <c r="N1076" t="inlineStr">
        <is>
          <t>E_Karan_Natuf_Sign_07072026_Adset2_Ad1</t>
        </is>
      </c>
      <c r="O1076" t="inlineStr">
        <is>
          <t>Natuf</t>
        </is>
      </c>
      <c r="P1076" t="inlineStr">
        <is>
          <t>Facebook</t>
        </is>
      </c>
      <c r="Q1076" t="inlineStr">
        <is>
          <t>Tejaswini Tarigopula</t>
        </is>
      </c>
      <c r="R1076" t="inlineStr">
        <is>
          <t>Rauth Sanketh</t>
        </is>
      </c>
      <c r="S1076" t="inlineStr">
        <is>
          <t>-</t>
        </is>
      </c>
      <c r="T1076" t="inlineStr">
        <is>
          <t>Jammu</t>
        </is>
      </c>
      <c r="U1076" t="inlineStr">
        <is>
          <t xml:space="preserve"> </t>
        </is>
      </c>
      <c r="V1076" t="n">
        <v>2</v>
      </c>
      <c r="W1076" t="n">
        <v>0</v>
      </c>
      <c r="X1076" t="inlineStr">
        <is>
          <t>XXXXXX5687</t>
        </is>
      </c>
      <c r="Y1076" s="72" t="n">
        <v>46326.52037037037</v>
      </c>
    </row>
    <row r="1077">
      <c r="A1077" s="39" t="inlineStr">
        <is>
          <t>6ad9ed448541df66ea611233</t>
        </is>
      </c>
      <c r="B1077" s="72" t="n">
        <v>46317.68921296296</v>
      </c>
      <c r="C1077" s="70" t="n">
        <v>46317</v>
      </c>
      <c r="D1077" t="inlineStr">
        <is>
          <t>2026-10</t>
        </is>
      </c>
      <c r="E1077" t="inlineStr">
        <is>
          <t>Wk of 2026-10-19</t>
        </is>
      </c>
      <c r="F1077" t="inlineStr">
        <is>
          <t>Attempt 1</t>
        </is>
      </c>
      <c r="G1077" s="39" t="str">
        <f>IF(ISNUMBER(MATCH(F1077,QualityStatuses,0)),"Quality Lead","Non-Quality Lead")</f>
        <v>Non-Quality Lead</v>
      </c>
      <c r="H1077" s="39" t="str">
        <f>IFERROR(INDEX(CampTypes,MATCH(I1077,CampList,0)),"Unattributed")</f>
        <v>New</v>
      </c>
      <c r="I1077" t="inlineStr">
        <is>
          <t>ABO | Natuf | Leads | Unit Franchise | India | Oct26 | V1</t>
        </is>
      </c>
      <c r="J1077" t="inlineStr">
        <is>
          <t>ABO | Natuf | Leads | Unit Franchise | India | Oct26 | V1</t>
        </is>
      </c>
      <c r="K1077" t="inlineStr">
        <is>
          <t>Direct (campaign tagged in CRM)</t>
        </is>
      </c>
      <c r="L1077" t="inlineStr">
        <is>
          <t>Natuf | LAL 1% | India | Jul26 | V1</t>
        </is>
      </c>
      <c r="M1077" t="inlineStr">
        <is>
          <t>Natuf | LAL 1% | India | Jul26 | V1</t>
        </is>
      </c>
      <c r="N1077" t="inlineStr">
        <is>
          <t>Natuf | Reel | Brand Ambassador | Heard Of Owning A Cafe | V1</t>
        </is>
      </c>
      <c r="O1077" t="inlineStr">
        <is>
          <t>In House Natuf</t>
        </is>
      </c>
      <c r="P1077" t="inlineStr">
        <is>
          <t>Facebook</t>
        </is>
      </c>
      <c r="Q1077" t="inlineStr">
        <is>
          <t>Tejaswini Tarigopula</t>
        </is>
      </c>
      <c r="R1077" t="inlineStr">
        <is>
          <t>Shivamani</t>
        </is>
      </c>
      <c r="S1077" t="inlineStr">
        <is>
          <t>-</t>
        </is>
      </c>
      <c r="T1077" t="inlineStr">
        <is>
          <t>Siddipet</t>
        </is>
      </c>
      <c r="U1077" t="inlineStr">
        <is>
          <t xml:space="preserve"> </t>
        </is>
      </c>
      <c r="V1077" t="n">
        <v>1</v>
      </c>
      <c r="W1077" t="n">
        <v>0</v>
      </c>
      <c r="X1077" t="inlineStr">
        <is>
          <t>XXXXXX3326</t>
        </is>
      </c>
      <c r="Y1077" s="72" t="n">
        <v>46326.52037037037</v>
      </c>
    </row>
    <row r="1078">
      <c r="A1078" s="39" t="inlineStr">
        <is>
          <t>6ad9e9e7fab6538ba637b809</t>
        </is>
      </c>
      <c r="B1078" s="72" t="n">
        <v>46317.67924768518</v>
      </c>
      <c r="C1078" s="70" t="n">
        <v>46317</v>
      </c>
      <c r="D1078" t="inlineStr">
        <is>
          <t>2026-10</t>
        </is>
      </c>
      <c r="E1078" t="inlineStr">
        <is>
          <t>Wk of 2026-10-19</t>
        </is>
      </c>
      <c r="F1078" t="inlineStr">
        <is>
          <t>Meeting Conducted</t>
        </is>
      </c>
      <c r="G1078" s="39" t="str">
        <f>IF(ISNUMBER(MATCH(F1078,QualityStatuses,0)),"Quality Lead","Non-Quality Lead")</f>
        <v>Quality Lead</v>
      </c>
      <c r="H1078" s="39" t="str">
        <f>IFERROR(INDEX(CampTypes,MATCH(I1078,CampList,0)),"Unattributed")</f>
        <v>New</v>
      </c>
      <c r="I1078" t="inlineStr">
        <is>
          <t>ABO | Natuf | Leads | Unit Franchise | India | Oct26 | V1</t>
        </is>
      </c>
      <c r="J1078" t="inlineStr">
        <is>
          <t>ABO | Natuf | Leads | Unit Franchise | India | Oct26 | V1</t>
        </is>
      </c>
      <c r="K1078" t="inlineStr">
        <is>
          <t>Direct (campaign tagged in CRM)</t>
        </is>
      </c>
      <c r="L1078" t="inlineStr">
        <is>
          <t>Natuf | Business Owners | Tier1 + Growth Cities | Oct26 | V1</t>
        </is>
      </c>
      <c r="M1078" t="inlineStr">
        <is>
          <t>Natuf | Business Owners | Tier1 + Growth Cities | Oct26 | V1</t>
        </is>
      </c>
      <c r="N1078" t="inlineStr">
        <is>
          <t>Natuf | Reel | Brand Ambassador | Heard Of Owning A Cafe | V1</t>
        </is>
      </c>
      <c r="O1078" t="inlineStr">
        <is>
          <t>In House Natuf</t>
        </is>
      </c>
      <c r="P1078" t="inlineStr">
        <is>
          <t>Facebook</t>
        </is>
      </c>
      <c r="Q1078" t="inlineStr">
        <is>
          <t>Tejaswini Tarigopula</t>
        </is>
      </c>
      <c r="R1078" t="inlineStr">
        <is>
          <t>Sai Charan</t>
        </is>
      </c>
      <c r="S1078" t="inlineStr">
        <is>
          <t>-</t>
        </is>
      </c>
      <c r="T1078" t="inlineStr">
        <is>
          <t>Mumbai</t>
        </is>
      </c>
      <c r="U1078" t="inlineStr">
        <is>
          <t xml:space="preserve"> </t>
        </is>
      </c>
      <c r="V1078" t="n">
        <v>5</v>
      </c>
      <c r="W1078" t="n">
        <v>4</v>
      </c>
      <c r="X1078" t="inlineStr">
        <is>
          <t>XXXXXX9836</t>
        </is>
      </c>
      <c r="Y1078" s="72" t="n">
        <v>46326.52037037037</v>
      </c>
    </row>
    <row r="1079">
      <c r="A1079" s="39" t="inlineStr">
        <is>
          <t>6ad9e5ff9c1e69cfea1d6a2a</t>
        </is>
      </c>
      <c r="B1079" s="72" t="n">
        <v>46317.66767361111</v>
      </c>
      <c r="C1079" s="70" t="n">
        <v>46317</v>
      </c>
      <c r="D1079" t="inlineStr">
        <is>
          <t>2026-10</t>
        </is>
      </c>
      <c r="E1079" t="inlineStr">
        <is>
          <t>Wk of 2026-10-19</t>
        </is>
      </c>
      <c r="F1079" t="inlineStr">
        <is>
          <t>New Lead</t>
        </is>
      </c>
      <c r="G1079" s="39" t="str">
        <f>IF(ISNUMBER(MATCH(F1079,QualityStatuses,0)),"Quality Lead","Non-Quality Lead")</f>
        <v>Non-Quality Lead</v>
      </c>
      <c r="H1079" s="39" t="str">
        <f>IFERROR(INDEX(CampTypes,MATCH(I1079,CampList,0)),"Unattributed")</f>
        <v>Old</v>
      </c>
      <c r="I1079" t="inlineStr">
        <is>
          <t>E_Karan_Natuf_All_07072026</t>
        </is>
      </c>
      <c r="J1079" t="inlineStr">
        <is>
          <t>E_Karan_Natuf_All_07072026</t>
        </is>
      </c>
      <c r="K1079" t="inlineStr">
        <is>
          <t>Direct (campaign tagged in CRM)</t>
        </is>
      </c>
      <c r="L1079" t="inlineStr">
        <is>
          <t>E_Karan_Natuf_Sign_07072026_Adset3</t>
        </is>
      </c>
      <c r="M1079" t="inlineStr">
        <is>
          <t>E_Karan_Natuf_Sign_07072026_Adset3</t>
        </is>
      </c>
      <c r="N1079" t="inlineStr">
        <is>
          <t>E_Karan_Natuf_Sign_07072026_Adset2_Ad1</t>
        </is>
      </c>
      <c r="O1079" t="inlineStr">
        <is>
          <t>Natuf</t>
        </is>
      </c>
      <c r="P1079" t="inlineStr">
        <is>
          <t>Facebook</t>
        </is>
      </c>
      <c r="Q1079" t="inlineStr">
        <is>
          <t>(Unassigned)</t>
        </is>
      </c>
      <c r="R1079" t="inlineStr">
        <is>
          <t>Omkar Navge</t>
        </is>
      </c>
      <c r="S1079" t="inlineStr">
        <is>
          <t>-</t>
        </is>
      </c>
      <c r="T1079" t="inlineStr">
        <is>
          <t>Panipat</t>
        </is>
      </c>
      <c r="U1079" t="inlineStr">
        <is>
          <t xml:space="preserve"> </t>
        </is>
      </c>
      <c r="V1079" t="n">
        <v>0</v>
      </c>
      <c r="W1079" t="n">
        <v>0</v>
      </c>
      <c r="X1079" t="inlineStr">
        <is>
          <t>XXXXXX4277</t>
        </is>
      </c>
      <c r="Y1079" s="72" t="n">
        <v>46326.52037037037</v>
      </c>
    </row>
    <row r="1080">
      <c r="A1080" s="39" t="inlineStr">
        <is>
          <t>6ad9e57426a6e22eaac02b65</t>
        </is>
      </c>
      <c r="B1080" s="72" t="n">
        <v>46317.66606481482</v>
      </c>
      <c r="C1080" s="70" t="n">
        <v>46317</v>
      </c>
      <c r="D1080" t="inlineStr">
        <is>
          <t>2026-10</t>
        </is>
      </c>
      <c r="E1080" t="inlineStr">
        <is>
          <t>Wk of 2026-10-19</t>
        </is>
      </c>
      <c r="F1080" t="inlineStr">
        <is>
          <t>New Lead</t>
        </is>
      </c>
      <c r="G1080" s="39" t="str">
        <f>IF(ISNUMBER(MATCH(F1080,QualityStatuses,0)),"Quality Lead","Non-Quality Lead")</f>
        <v>Non-Quality Lead</v>
      </c>
      <c r="H1080" s="39" t="str">
        <f>IFERROR(INDEX(CampTypes,MATCH(I1080,CampList,0)),"Unattributed")</f>
        <v>Old</v>
      </c>
      <c r="I1080" t="inlineStr">
        <is>
          <t>natuf_Kiosk_14072026_Hindi</t>
        </is>
      </c>
      <c r="J1080" t="inlineStr">
        <is>
          <t>natuf_Kiosk_14072026_Hindi</t>
        </is>
      </c>
      <c r="K1080" t="inlineStr">
        <is>
          <t>Direct (campaign tagged in CRM)</t>
        </is>
      </c>
      <c r="L1080" t="inlineStr">
        <is>
          <t>natuf_Kiosk_14072026_Highest-converting industries</t>
        </is>
      </c>
      <c r="M1080" t="inlineStr">
        <is>
          <t>natuf_Kiosk_14072026_Highest-converting industries</t>
        </is>
      </c>
      <c r="N1080" t="inlineStr">
        <is>
          <t>natuf_Kiosk_14072026_ad set_ad1</t>
        </is>
      </c>
      <c r="O1080" t="inlineStr">
        <is>
          <t>Natuf</t>
        </is>
      </c>
      <c r="P1080" t="inlineStr">
        <is>
          <t>Facebook</t>
        </is>
      </c>
      <c r="Q1080" t="inlineStr">
        <is>
          <t>(Unassigned)</t>
        </is>
      </c>
      <c r="R1080" t="inlineStr">
        <is>
          <t>Omkar Navge</t>
        </is>
      </c>
      <c r="S1080" t="inlineStr">
        <is>
          <t>-</t>
        </is>
      </c>
      <c r="T1080" t="inlineStr">
        <is>
          <t>SUJANGARH</t>
        </is>
      </c>
      <c r="U1080" t="inlineStr">
        <is>
          <t xml:space="preserve"> </t>
        </is>
      </c>
      <c r="V1080" t="n">
        <v>0</v>
      </c>
      <c r="W1080" t="n">
        <v>0</v>
      </c>
      <c r="X1080" t="inlineStr">
        <is>
          <t>XXXXXX5335</t>
        </is>
      </c>
      <c r="Y1080" s="72" t="n">
        <v>46326.52037037037</v>
      </c>
    </row>
    <row r="1081">
      <c r="A1081" s="39" t="inlineStr">
        <is>
          <t>6ad9e4a943a9fc906e0ce699</t>
        </is>
      </c>
      <c r="B1081" s="72" t="n">
        <v>46317.66371527778</v>
      </c>
      <c r="C1081" s="70" t="n">
        <v>46317</v>
      </c>
      <c r="D1081" t="inlineStr">
        <is>
          <t>2026-10</t>
        </is>
      </c>
      <c r="E1081" t="inlineStr">
        <is>
          <t>Wk of 2026-10-19</t>
        </is>
      </c>
      <c r="F1081" t="inlineStr">
        <is>
          <t>Lost</t>
        </is>
      </c>
      <c r="G1081" s="39" t="str">
        <f>IF(ISNUMBER(MATCH(F1081,QualityStatuses,0)),"Quality Lead","Non-Quality Lead")</f>
        <v>Non-Quality Lead</v>
      </c>
      <c r="H1081" s="39" t="str">
        <f>IFERROR(INDEX(CampTypes,MATCH(I1081,CampList,0)),"Unattributed")</f>
        <v>Old</v>
      </c>
      <c r="I1081" t="inlineStr">
        <is>
          <t>E_Suresh_Natuf_Kiosk_07072026</t>
        </is>
      </c>
      <c r="J1081" t="inlineStr">
        <is>
          <t>E_Suresh_Natuf_Kiosk_07072026</t>
        </is>
      </c>
      <c r="K1081" t="inlineStr">
        <is>
          <t>Direct (campaign tagged in CRM)</t>
        </is>
      </c>
      <c r="L1081" t="inlineStr">
        <is>
          <t>E_Suresh_Natuf_Kiosk_07072026_Adset5</t>
        </is>
      </c>
      <c r="M1081" t="inlineStr">
        <is>
          <t>E_Suresh_Natuf_Kiosk_07072026_Adset5</t>
        </is>
      </c>
      <c r="N1081" t="inlineStr">
        <is>
          <t>E_Hindi_Suresh_Natuf_Kiosk_07072026_Adset5_ad3 – Copy 2</t>
        </is>
      </c>
      <c r="O1081" t="inlineStr">
        <is>
          <t>Natuf</t>
        </is>
      </c>
      <c r="P1081" t="inlineStr">
        <is>
          <t>Facebook</t>
        </is>
      </c>
      <c r="Q1081" t="inlineStr">
        <is>
          <t>Tejaswini Tarigopula</t>
        </is>
      </c>
      <c r="R1081" t="inlineStr">
        <is>
          <t>Rauth Sanketh</t>
        </is>
      </c>
      <c r="S1081" t="inlineStr">
        <is>
          <t>Junk</t>
        </is>
      </c>
      <c r="T1081" t="inlineStr">
        <is>
          <t>GTA</t>
        </is>
      </c>
      <c r="U1081" t="inlineStr">
        <is>
          <t xml:space="preserve"> </t>
        </is>
      </c>
      <c r="V1081" t="n">
        <v>2</v>
      </c>
      <c r="W1081" t="n">
        <v>1</v>
      </c>
      <c r="X1081" t="inlineStr">
        <is>
          <t>XXXXXX6852</t>
        </is>
      </c>
      <c r="Y1081" s="72" t="n">
        <v>46326.52037037037</v>
      </c>
    </row>
    <row r="1082">
      <c r="A1082" s="39" t="inlineStr">
        <is>
          <t>6ad9e44c268920a2c6988173</t>
        </is>
      </c>
      <c r="B1082" s="72" t="n">
        <v>46317.66263888889</v>
      </c>
      <c r="C1082" s="70" t="n">
        <v>46317</v>
      </c>
      <c r="D1082" t="inlineStr">
        <is>
          <t>2026-10</t>
        </is>
      </c>
      <c r="E1082" t="inlineStr">
        <is>
          <t>Wk of 2026-10-19</t>
        </is>
      </c>
      <c r="F1082" t="inlineStr">
        <is>
          <t>Connected</t>
        </is>
      </c>
      <c r="G1082" s="39" t="str">
        <f>IF(ISNUMBER(MATCH(F1082,QualityStatuses,0)),"Quality Lead","Non-Quality Lead")</f>
        <v>Non-Quality Lead</v>
      </c>
      <c r="H1082" s="39" t="str">
        <f>IFERROR(INDEX(CampTypes,MATCH(I1082,CampList,0)),"Unattributed")</f>
        <v>New</v>
      </c>
      <c r="I1082" t="inlineStr">
        <is>
          <t>ABO | Natuf | Leads | Unit Franchise | India | Oct26 | V1</t>
        </is>
      </c>
      <c r="J1082" t="inlineStr">
        <is>
          <t>ABO | Natuf | Leads | Unit Franchise | India | Oct26 | V1</t>
        </is>
      </c>
      <c r="K1082" t="inlineStr">
        <is>
          <t>Direct (campaign tagged in CRM)</t>
        </is>
      </c>
      <c r="L1082" t="inlineStr">
        <is>
          <t>Natuf | Broad | Tier1 + Growth Cities | Oct26 | V1</t>
        </is>
      </c>
      <c r="M1082" t="inlineStr">
        <is>
          <t>Natuf | Broad | Tier1 + Growth Cities | Oct26 | V1</t>
        </is>
      </c>
      <c r="N1082" t="inlineStr">
        <is>
          <t>Natuf | Reel | Brand Ambassador | Heard Of Owning A Cafe | V1</t>
        </is>
      </c>
      <c r="O1082" t="inlineStr">
        <is>
          <t>In House Natuf</t>
        </is>
      </c>
      <c r="P1082" t="inlineStr">
        <is>
          <t>Facebook</t>
        </is>
      </c>
      <c r="Q1082" t="inlineStr">
        <is>
          <t>Tejaswini Tarigopula</t>
        </is>
      </c>
      <c r="R1082" t="inlineStr">
        <is>
          <t>Prabhudatta Pattanaik</t>
        </is>
      </c>
      <c r="S1082" t="inlineStr">
        <is>
          <t>-</t>
        </is>
      </c>
      <c r="T1082" t="inlineStr">
        <is>
          <t>Pune</t>
        </is>
      </c>
      <c r="U1082" t="inlineStr">
        <is>
          <t xml:space="preserve"> </t>
        </is>
      </c>
      <c r="V1082" t="n">
        <v>1</v>
      </c>
      <c r="W1082" t="n">
        <v>1</v>
      </c>
      <c r="X1082" t="inlineStr">
        <is>
          <t>XXXXXX3255</t>
        </is>
      </c>
      <c r="Y1082" s="72" t="n">
        <v>46326.52037037037</v>
      </c>
    </row>
    <row r="1083">
      <c r="A1083" s="39" t="inlineStr">
        <is>
          <t>6ad9e3fe26a6e22eaac0281f</t>
        </is>
      </c>
      <c r="B1083" s="72" t="n">
        <v>46317.66173611111</v>
      </c>
      <c r="C1083" s="70" t="n">
        <v>46317</v>
      </c>
      <c r="D1083" t="inlineStr">
        <is>
          <t>2026-10</t>
        </is>
      </c>
      <c r="E1083" t="inlineStr">
        <is>
          <t>Wk of 2026-10-19</t>
        </is>
      </c>
      <c r="F1083" t="inlineStr">
        <is>
          <t>Lost</t>
        </is>
      </c>
      <c r="G1083" s="39" t="str">
        <f>IF(ISNUMBER(MATCH(F1083,QualityStatuses,0)),"Quality Lead","Non-Quality Lead")</f>
        <v>Non-Quality Lead</v>
      </c>
      <c r="H1083" s="39" t="str">
        <f>IFERROR(INDEX(CampTypes,MATCH(I1083,CampList,0)),"Unattributed")</f>
        <v>New</v>
      </c>
      <c r="I1083" t="inlineStr">
        <is>
          <t>ABO | Natuf | Leads | Unit Franchise | India | Oct26 | V1</t>
        </is>
      </c>
      <c r="J1083" t="inlineStr">
        <is>
          <t>ABO | Natuf | Leads | Unit Franchise | India | Oct26 | V1</t>
        </is>
      </c>
      <c r="K1083" t="inlineStr">
        <is>
          <t>Direct (campaign tagged in CRM)</t>
        </is>
      </c>
      <c r="L1083" t="inlineStr">
        <is>
          <t>Natuf | Broad | Tier1 + Growth Cities | Oct26 | V1</t>
        </is>
      </c>
      <c r="M1083" t="inlineStr">
        <is>
          <t>Natuf | Broad | Tier1 + Growth Cities | Oct26 | V1</t>
        </is>
      </c>
      <c r="N1083" t="inlineStr">
        <is>
          <t>Natuf | Reel | Brand Ambassador | Heard Of Owning A Cafe | V1</t>
        </is>
      </c>
      <c r="O1083" t="inlineStr">
        <is>
          <t>In House Natuf</t>
        </is>
      </c>
      <c r="P1083" t="inlineStr">
        <is>
          <t>Facebook</t>
        </is>
      </c>
      <c r="Q1083" t="inlineStr">
        <is>
          <t>Tejaswini Tarigopula</t>
        </is>
      </c>
      <c r="R1083" t="inlineStr">
        <is>
          <t>Arjuman Vidya Sagar</t>
        </is>
      </c>
      <c r="S1083" t="inlineStr">
        <is>
          <t>DNP - Did Not Pick Up</t>
        </is>
      </c>
      <c r="T1083" t="inlineStr">
        <is>
          <t>Hyderabad</t>
        </is>
      </c>
      <c r="U1083" t="inlineStr">
        <is>
          <t xml:space="preserve"> </t>
        </is>
      </c>
      <c r="V1083" t="n">
        <v>6</v>
      </c>
      <c r="W1083" t="n">
        <v>4</v>
      </c>
      <c r="X1083" t="inlineStr">
        <is>
          <t>XXXXXX0496</t>
        </is>
      </c>
      <c r="Y1083" s="72" t="n">
        <v>46326.52037037037</v>
      </c>
    </row>
    <row r="1084">
      <c r="A1084" s="39" t="inlineStr">
        <is>
          <t>6ad9e371f4bca88fa60ee898</t>
        </is>
      </c>
      <c r="B1084" s="72" t="n">
        <v>46317.66010416667</v>
      </c>
      <c r="C1084" s="70" t="n">
        <v>46317</v>
      </c>
      <c r="D1084" t="inlineStr">
        <is>
          <t>2026-10</t>
        </is>
      </c>
      <c r="E1084" t="inlineStr">
        <is>
          <t>Wk of 2026-10-19</t>
        </is>
      </c>
      <c r="F1084" t="inlineStr">
        <is>
          <t>Meeting Conducted</t>
        </is>
      </c>
      <c r="G1084" s="39" t="str">
        <f>IF(ISNUMBER(MATCH(F1084,QualityStatuses,0)),"Quality Lead","Non-Quality Lead")</f>
        <v>Quality Lead</v>
      </c>
      <c r="H1084" s="39" t="str">
        <f>IFERROR(INDEX(CampTypes,MATCH(I1084,CampList,0)),"Unattributed")</f>
        <v>New</v>
      </c>
      <c r="I1084" t="inlineStr">
        <is>
          <t>ABO | Natuf | Leads | Unit Franchise | India | Oct26 | V1</t>
        </is>
      </c>
      <c r="J1084" t="inlineStr">
        <is>
          <t>ABO | Natuf | Leads | Unit Franchise | India | Oct26 | V1</t>
        </is>
      </c>
      <c r="K1084" t="inlineStr">
        <is>
          <t>Direct (campaign tagged in CRM)</t>
        </is>
      </c>
      <c r="L1084" t="inlineStr">
        <is>
          <t>Natuf | LAL 1% | India | Jul26 | V1</t>
        </is>
      </c>
      <c r="M1084" t="inlineStr">
        <is>
          <t>Natuf | LAL 1% | India | Jul26 | V1</t>
        </is>
      </c>
      <c r="N1084" t="inlineStr">
        <is>
          <t>Natuf | Reel | Brand Ambassador | Heard Of Owning A Cafe | V1</t>
        </is>
      </c>
      <c r="O1084" t="inlineStr">
        <is>
          <t>In House Natuf</t>
        </is>
      </c>
      <c r="P1084" t="inlineStr">
        <is>
          <t>Facebook</t>
        </is>
      </c>
      <c r="Q1084" t="inlineStr">
        <is>
          <t>Tejaswini Tarigopula</t>
        </is>
      </c>
      <c r="R1084" t="inlineStr">
        <is>
          <t>Rauth Sanketh</t>
        </is>
      </c>
      <c r="S1084" t="inlineStr">
        <is>
          <t>-</t>
        </is>
      </c>
      <c r="T1084" t="inlineStr">
        <is>
          <t>Jabalpur</t>
        </is>
      </c>
      <c r="U1084" t="inlineStr">
        <is>
          <t xml:space="preserve"> </t>
        </is>
      </c>
      <c r="V1084" t="n">
        <v>6</v>
      </c>
      <c r="W1084" t="n">
        <v>5</v>
      </c>
      <c r="X1084" t="inlineStr">
        <is>
          <t>XXXXXX0290</t>
        </is>
      </c>
      <c r="Y1084" s="72" t="n">
        <v>46326.52037037037</v>
      </c>
    </row>
    <row r="1085">
      <c r="A1085" s="39" t="inlineStr">
        <is>
          <t>6ad9e3697eab295234f1794b</t>
        </is>
      </c>
      <c r="B1085" s="72" t="n">
        <v>46317.66001157407</v>
      </c>
      <c r="C1085" s="70" t="n">
        <v>46317</v>
      </c>
      <c r="D1085" t="inlineStr">
        <is>
          <t>2026-10</t>
        </is>
      </c>
      <c r="E1085" t="inlineStr">
        <is>
          <t>Wk of 2026-10-19</t>
        </is>
      </c>
      <c r="F1085" t="inlineStr">
        <is>
          <t>Lost</t>
        </is>
      </c>
      <c r="G1085" s="39" t="str">
        <f>IF(ISNUMBER(MATCH(F1085,QualityStatuses,0)),"Quality Lead","Non-Quality Lead")</f>
        <v>Non-Quality Lead</v>
      </c>
      <c r="H1085" s="39" t="str">
        <f>IFERROR(INDEX(CampTypes,MATCH(I1085,CampList,0)),"Unattributed")</f>
        <v>New</v>
      </c>
      <c r="I1085" t="inlineStr">
        <is>
          <t>ABO | Natuf | Leads | Master Franchise | India | Oct26 | V1</t>
        </is>
      </c>
      <c r="J1085" t="inlineStr">
        <is>
          <t>ABO | Natuf | Leads | Master Franchise | India | Oct26 | V1</t>
        </is>
      </c>
      <c r="K1085" t="inlineStr">
        <is>
          <t>Direct (campaign tagged in CRM)</t>
        </is>
      </c>
      <c r="L1085" t="inlineStr">
        <is>
          <t>Natuf | Business Owners | Tier1 + Growth Cities | Oct26 | V1</t>
        </is>
      </c>
      <c r="M1085" t="inlineStr">
        <is>
          <t>Natuf | Business Owners | Tier1 + Growth Cities | Oct26 | V1</t>
        </is>
      </c>
      <c r="N1085" t="inlineStr">
        <is>
          <t>Natuf | Static | Become A Levantine Food | V1</t>
        </is>
      </c>
      <c r="O1085" t="inlineStr">
        <is>
          <t>Natuf_MF</t>
        </is>
      </c>
      <c r="P1085" t="inlineStr">
        <is>
          <t>Facebook</t>
        </is>
      </c>
      <c r="Q1085" t="inlineStr">
        <is>
          <t>Tejaswini Tarigopula</t>
        </is>
      </c>
      <c r="R1085" t="inlineStr">
        <is>
          <t>Rauth Sanketh</t>
        </is>
      </c>
      <c r="S1085" t="inlineStr">
        <is>
          <t>Junk</t>
        </is>
      </c>
      <c r="T1085" t="inlineStr">
        <is>
          <t>Gohil</t>
        </is>
      </c>
      <c r="U1085" t="inlineStr">
        <is>
          <t xml:space="preserve"> </t>
        </is>
      </c>
      <c r="V1085" t="n">
        <v>1</v>
      </c>
      <c r="W1085" t="n">
        <v>1</v>
      </c>
      <c r="X1085" t="inlineStr">
        <is>
          <t>XXXXXX0881</t>
        </is>
      </c>
      <c r="Y1085" s="72" t="n">
        <v>46326.52037037037</v>
      </c>
    </row>
    <row r="1086">
      <c r="A1086" s="39" t="inlineStr">
        <is>
          <t>6ad9e1d7d889cf392d1d0980</t>
        </is>
      </c>
      <c r="B1086" s="72" t="n">
        <v>46317.6553587963</v>
      </c>
      <c r="C1086" s="70" t="n">
        <v>46317</v>
      </c>
      <c r="D1086" t="inlineStr">
        <is>
          <t>2026-10</t>
        </is>
      </c>
      <c r="E1086" t="inlineStr">
        <is>
          <t>Wk of 2026-10-19</t>
        </is>
      </c>
      <c r="F1086" t="inlineStr">
        <is>
          <t>Attempt 2</t>
        </is>
      </c>
      <c r="G1086" s="39" t="str">
        <f>IF(ISNUMBER(MATCH(F1086,QualityStatuses,0)),"Quality Lead","Non-Quality Lead")</f>
        <v>Non-Quality Lead</v>
      </c>
      <c r="H1086" s="39" t="str">
        <f>IFERROR(INDEX(CampTypes,MATCH(I1086,CampList,0)),"Unattributed")</f>
        <v>New</v>
      </c>
      <c r="I1086" t="inlineStr">
        <is>
          <t>ABO | Natuf | Leads | Master Franchise | India | Oct26 | V1</t>
        </is>
      </c>
      <c r="J1086" t="inlineStr">
        <is>
          <t>ABO | Natuf | Leads | Master Franchise | India | Oct26 | V1</t>
        </is>
      </c>
      <c r="K1086" t="inlineStr">
        <is>
          <t>Direct (campaign tagged in CRM)</t>
        </is>
      </c>
      <c r="L1086" t="inlineStr">
        <is>
          <t>Natuf | Business Owners | Tier1 + Growth Cities | Oct26 | V1</t>
        </is>
      </c>
      <c r="M1086" t="inlineStr">
        <is>
          <t>Natuf | Business Owners | Tier1 + Growth Cities | Oct26 | V1</t>
        </is>
      </c>
      <c r="N1086" t="inlineStr">
        <is>
          <t>Natuf | Static | Become A Levantine Food | V1</t>
        </is>
      </c>
      <c r="O1086" t="inlineStr">
        <is>
          <t>Natuf_MF</t>
        </is>
      </c>
      <c r="P1086" t="inlineStr">
        <is>
          <t>Facebook</t>
        </is>
      </c>
      <c r="Q1086" t="inlineStr">
        <is>
          <t>Tejaswini Tarigopula</t>
        </is>
      </c>
      <c r="R1086" t="inlineStr">
        <is>
          <t>Rauth Sanketh</t>
        </is>
      </c>
      <c r="S1086" t="inlineStr">
        <is>
          <t>-</t>
        </is>
      </c>
      <c r="T1086" t="inlineStr">
        <is>
          <t>Shamli</t>
        </is>
      </c>
      <c r="U1086" t="inlineStr">
        <is>
          <t xml:space="preserve"> </t>
        </is>
      </c>
      <c r="V1086" t="n">
        <v>3</v>
      </c>
      <c r="W1086" t="n">
        <v>2</v>
      </c>
      <c r="X1086" t="inlineStr">
        <is>
          <t>XXXXXX3824</t>
        </is>
      </c>
      <c r="Y1086" s="72" t="n">
        <v>46326.52037037037</v>
      </c>
    </row>
    <row r="1087">
      <c r="A1087" s="39" t="inlineStr">
        <is>
          <t>6ad9e038d889cf392d1d075a</t>
        </is>
      </c>
      <c r="B1087" s="72" t="n">
        <v>46317.65055555556</v>
      </c>
      <c r="C1087" s="70" t="n">
        <v>46317</v>
      </c>
      <c r="D1087" t="inlineStr">
        <is>
          <t>2026-10</t>
        </is>
      </c>
      <c r="E1087" t="inlineStr">
        <is>
          <t>Wk of 2026-10-19</t>
        </is>
      </c>
      <c r="F1087" t="inlineStr">
        <is>
          <t>Attempt 1</t>
        </is>
      </c>
      <c r="G1087" s="39" t="str">
        <f>IF(ISNUMBER(MATCH(F1087,QualityStatuses,0)),"Quality Lead","Non-Quality Lead")</f>
        <v>Non-Quality Lead</v>
      </c>
      <c r="H1087" s="39" t="str">
        <f>IFERROR(INDEX(CampTypes,MATCH(I1087,CampList,0)),"Unattributed")</f>
        <v>New</v>
      </c>
      <c r="I1087" t="inlineStr">
        <is>
          <t>ABO | Natuf | Leads | Unit Franchise | India | Oct26 | V1</t>
        </is>
      </c>
      <c r="J1087" t="inlineStr">
        <is>
          <t>ABO | Natuf | Leads | Unit Franchise | India | Oct26 | V1</t>
        </is>
      </c>
      <c r="K1087" t="inlineStr">
        <is>
          <t>Direct (campaign tagged in CRM)</t>
        </is>
      </c>
      <c r="L1087" t="inlineStr">
        <is>
          <t>Natuf | Investors | Tier1 + Growth Cities | Oct26 | V1</t>
        </is>
      </c>
      <c r="M1087" t="inlineStr">
        <is>
          <t>Natuf | Investors | Tier1 + Growth Cities | Oct26 | V1</t>
        </is>
      </c>
      <c r="N1087" t="inlineStr">
        <is>
          <t>Natuf | Reel | Brand Ambassador | Heard Of Owning A Cafe | V1</t>
        </is>
      </c>
      <c r="O1087" t="inlineStr">
        <is>
          <t>In House Natuf</t>
        </is>
      </c>
      <c r="P1087" t="inlineStr">
        <is>
          <t>Facebook</t>
        </is>
      </c>
      <c r="Q1087" t="inlineStr">
        <is>
          <t>Tejaswini Tarigopula</t>
        </is>
      </c>
      <c r="R1087" t="inlineStr">
        <is>
          <t>Shivani Sharma</t>
        </is>
      </c>
      <c r="S1087" t="inlineStr">
        <is>
          <t>-</t>
        </is>
      </c>
      <c r="T1087" t="inlineStr">
        <is>
          <t>Mancherial</t>
        </is>
      </c>
      <c r="U1087" t="inlineStr">
        <is>
          <t xml:space="preserve"> </t>
        </is>
      </c>
      <c r="V1087" t="n">
        <v>1</v>
      </c>
      <c r="W1087" t="n">
        <v>0</v>
      </c>
      <c r="X1087" t="inlineStr">
        <is>
          <t>XXXXXX9440</t>
        </is>
      </c>
      <c r="Y1087" s="72" t="n">
        <v>46326.52037037037</v>
      </c>
    </row>
    <row r="1088">
      <c r="A1088" s="39" t="inlineStr">
        <is>
          <t>6ad9ded68a1c56b9b875d647</t>
        </is>
      </c>
      <c r="B1088" s="72" t="n">
        <v>46317.64645833334</v>
      </c>
      <c r="C1088" s="70" t="n">
        <v>46317</v>
      </c>
      <c r="D1088" t="inlineStr">
        <is>
          <t>2026-10</t>
        </is>
      </c>
      <c r="E1088" t="inlineStr">
        <is>
          <t>Wk of 2026-10-19</t>
        </is>
      </c>
      <c r="F1088" t="inlineStr">
        <is>
          <t>New Lead</t>
        </is>
      </c>
      <c r="G1088" s="39" t="str">
        <f>IF(ISNUMBER(MATCH(F1088,QualityStatuses,0)),"Quality Lead","Non-Quality Lead")</f>
        <v>Non-Quality Lead</v>
      </c>
      <c r="H1088" s="39" t="str">
        <f>IFERROR(INDEX(CampTypes,MATCH(I1088,CampList,0)),"Unattributed")</f>
        <v>Old</v>
      </c>
      <c r="I1088" t="inlineStr">
        <is>
          <t>natuf_Kiosk_14072026_Hindi</t>
        </is>
      </c>
      <c r="J1088" t="inlineStr">
        <is>
          <t>natuf_Kiosk_14072026_Hindi</t>
        </is>
      </c>
      <c r="K1088" t="inlineStr">
        <is>
          <t>Direct (campaign tagged in CRM)</t>
        </is>
      </c>
      <c r="L1088" t="inlineStr">
        <is>
          <t>natuf_Kiosk_14072026_Highest-converting industries</t>
        </is>
      </c>
      <c r="M1088" t="inlineStr">
        <is>
          <t>natuf_Kiosk_14072026_Highest-converting industries</t>
        </is>
      </c>
      <c r="N1088" t="inlineStr">
        <is>
          <t>natuf_Kiosk_14072026_ad set_ad1</t>
        </is>
      </c>
      <c r="O1088" t="inlineStr">
        <is>
          <t>Natuf</t>
        </is>
      </c>
      <c r="P1088" t="inlineStr">
        <is>
          <t>Facebook</t>
        </is>
      </c>
      <c r="Q1088" t="inlineStr">
        <is>
          <t>(Unassigned)</t>
        </is>
      </c>
      <c r="R1088" t="inlineStr">
        <is>
          <t>Omkar Navge</t>
        </is>
      </c>
      <c r="S1088" t="inlineStr">
        <is>
          <t>-</t>
        </is>
      </c>
      <c r="T1088" t="inlineStr">
        <is>
          <t>Ranapur</t>
        </is>
      </c>
      <c r="U1088" t="inlineStr">
        <is>
          <t xml:space="preserve"> </t>
        </is>
      </c>
      <c r="V1088" t="n">
        <v>0</v>
      </c>
      <c r="W1088" t="n">
        <v>0</v>
      </c>
      <c r="X1088" t="inlineStr">
        <is>
          <t>XXXXXX0099</t>
        </is>
      </c>
      <c r="Y1088" s="72" t="n">
        <v>46326.52037037037</v>
      </c>
    </row>
    <row r="1089">
      <c r="A1089" s="39" t="inlineStr">
        <is>
          <t>6ad9ddab7286012b308e158a</t>
        </is>
      </c>
      <c r="B1089" s="72" t="n">
        <v>46317.64299768519</v>
      </c>
      <c r="C1089" s="70" t="n">
        <v>46317</v>
      </c>
      <c r="D1089" t="inlineStr">
        <is>
          <t>2026-10</t>
        </is>
      </c>
      <c r="E1089" t="inlineStr">
        <is>
          <t>Wk of 2026-10-19</t>
        </is>
      </c>
      <c r="F1089" t="inlineStr">
        <is>
          <t>Attempt 1</t>
        </is>
      </c>
      <c r="G1089" s="39" t="str">
        <f>IF(ISNUMBER(MATCH(F1089,QualityStatuses,0)),"Quality Lead","Non-Quality Lead")</f>
        <v>Non-Quality Lead</v>
      </c>
      <c r="H1089" s="39" t="str">
        <f>IFERROR(INDEX(CampTypes,MATCH(I1089,CampList,0)),"Unattributed")</f>
        <v>New</v>
      </c>
      <c r="I1089" t="inlineStr">
        <is>
          <t>ABO | Natuf | Leads | Unit Franchise | India | Oct26 | V1</t>
        </is>
      </c>
      <c r="J1089" t="inlineStr">
        <is>
          <t>ABO | Natuf | Leads | Unit Franchise | India | Oct26 | V1</t>
        </is>
      </c>
      <c r="K1089" t="inlineStr">
        <is>
          <t>Direct (campaign tagged in CRM)</t>
        </is>
      </c>
      <c r="L1089" t="inlineStr">
        <is>
          <t>Natuf | Investors | Tier1 + Growth Cities | Oct26 | V1</t>
        </is>
      </c>
      <c r="M1089" t="inlineStr">
        <is>
          <t>Natuf | Investors | Tier1 + Growth Cities | Oct26 | V1</t>
        </is>
      </c>
      <c r="N1089" t="inlineStr">
        <is>
          <t>Natuf | Reel | Brand Ambassador | Heard Of Owning A Cafe | V1</t>
        </is>
      </c>
      <c r="O1089" t="inlineStr">
        <is>
          <t>In House Natuf</t>
        </is>
      </c>
      <c r="P1089" t="inlineStr">
        <is>
          <t>Facebook</t>
        </is>
      </c>
      <c r="Q1089" t="inlineStr">
        <is>
          <t>Tejaswini Tarigopula</t>
        </is>
      </c>
      <c r="R1089" t="inlineStr">
        <is>
          <t>Shivamani</t>
        </is>
      </c>
      <c r="S1089" t="inlineStr">
        <is>
          <t>-</t>
        </is>
      </c>
      <c r="T1089" t="inlineStr">
        <is>
          <t>Coimbatore</t>
        </is>
      </c>
      <c r="U1089" t="inlineStr">
        <is>
          <t xml:space="preserve"> </t>
        </is>
      </c>
      <c r="V1089" t="n">
        <v>1</v>
      </c>
      <c r="W1089" t="n">
        <v>1</v>
      </c>
      <c r="X1089" t="inlineStr">
        <is>
          <t>XXXXXX6961</t>
        </is>
      </c>
      <c r="Y1089" s="72" t="n">
        <v>46326.52037037037</v>
      </c>
    </row>
    <row r="1090">
      <c r="A1090" s="39" t="inlineStr">
        <is>
          <t>6ad9dd1bbe74001669134c35</t>
        </is>
      </c>
      <c r="B1090" s="72" t="n">
        <v>46317.64133101852</v>
      </c>
      <c r="C1090" s="70" t="n">
        <v>46317</v>
      </c>
      <c r="D1090" t="inlineStr">
        <is>
          <t>2026-10</t>
        </is>
      </c>
      <c r="E1090" t="inlineStr">
        <is>
          <t>Wk of 2026-10-19</t>
        </is>
      </c>
      <c r="F1090" t="inlineStr">
        <is>
          <t>Attempt 2</t>
        </is>
      </c>
      <c r="G1090" s="39" t="str">
        <f>IF(ISNUMBER(MATCH(F1090,QualityStatuses,0)),"Quality Lead","Non-Quality Lead")</f>
        <v>Non-Quality Lead</v>
      </c>
      <c r="H1090" s="39" t="str">
        <f>IFERROR(INDEX(CampTypes,MATCH(I1090,CampList,0)),"Unattributed")</f>
        <v>New</v>
      </c>
      <c r="I1090" t="inlineStr">
        <is>
          <t>ABO | Natuf | Leads | Master Franchise | India | Oct26 | V1</t>
        </is>
      </c>
      <c r="J1090" t="inlineStr">
        <is>
          <t>ABO | Natuf | Leads | Master Franchise | India | Oct26 | V1</t>
        </is>
      </c>
      <c r="K1090" t="inlineStr">
        <is>
          <t>Direct (campaign tagged in CRM)</t>
        </is>
      </c>
      <c r="L1090" t="inlineStr">
        <is>
          <t>Natuf | LAL 1% | India | Jul26 | V1</t>
        </is>
      </c>
      <c r="M1090" t="inlineStr">
        <is>
          <t>Natuf | LAL 1% | India | Jul26 | V1</t>
        </is>
      </c>
      <c r="N1090" t="inlineStr">
        <is>
          <t>Natuf | Static | Become A Levantine Food | V1</t>
        </is>
      </c>
      <c r="O1090" t="inlineStr">
        <is>
          <t>Natuf_MF</t>
        </is>
      </c>
      <c r="P1090" t="inlineStr">
        <is>
          <t>Facebook</t>
        </is>
      </c>
      <c r="Q1090" t="inlineStr">
        <is>
          <t>Tejaswini Tarigopula</t>
        </is>
      </c>
      <c r="R1090" t="inlineStr">
        <is>
          <t>Rauth Sanketh</t>
        </is>
      </c>
      <c r="S1090" t="inlineStr">
        <is>
          <t>-</t>
        </is>
      </c>
      <c r="T1090" t="inlineStr">
        <is>
          <t>Panvel</t>
        </is>
      </c>
      <c r="U1090" t="inlineStr">
        <is>
          <t xml:space="preserve"> </t>
        </is>
      </c>
      <c r="V1090" t="n">
        <v>2</v>
      </c>
      <c r="W1090" t="n">
        <v>2</v>
      </c>
      <c r="X1090" t="inlineStr">
        <is>
          <t>XXXXXX3576</t>
        </is>
      </c>
      <c r="Y1090" s="72" t="n">
        <v>46326.52037037037</v>
      </c>
    </row>
    <row r="1091">
      <c r="A1091" s="39" t="inlineStr">
        <is>
          <t>6ad9dbb01356cf750a824bc5</t>
        </is>
      </c>
      <c r="B1091" s="72" t="n">
        <v>46317.63712962963</v>
      </c>
      <c r="C1091" s="70" t="n">
        <v>46317</v>
      </c>
      <c r="D1091" t="inlineStr">
        <is>
          <t>2026-10</t>
        </is>
      </c>
      <c r="E1091" t="inlineStr">
        <is>
          <t>Wk of 2026-10-19</t>
        </is>
      </c>
      <c r="F1091" t="inlineStr">
        <is>
          <t>New Lead</t>
        </is>
      </c>
      <c r="G1091" s="39" t="str">
        <f>IF(ISNUMBER(MATCH(F1091,QualityStatuses,0)),"Quality Lead","Non-Quality Lead")</f>
        <v>Non-Quality Lead</v>
      </c>
      <c r="H1091" s="39" t="str">
        <f>IFERROR(INDEX(CampTypes,MATCH(I1091,CampList,0)),"Unattributed")</f>
        <v>Old</v>
      </c>
      <c r="I1091" t="inlineStr">
        <is>
          <t>E_Suresh_Natuf_Kiosk_07072026</t>
        </is>
      </c>
      <c r="J1091" t="inlineStr">
        <is>
          <t>E_Suresh_Natuf_Kiosk_07072026</t>
        </is>
      </c>
      <c r="K1091" t="inlineStr">
        <is>
          <t>Direct (campaign tagged in CRM)</t>
        </is>
      </c>
      <c r="L1091" t="inlineStr">
        <is>
          <t>E_Suresh_Natuf_Kiosk_07072026_Adset5</t>
        </is>
      </c>
      <c r="M1091" t="inlineStr">
        <is>
          <t>E_Suresh_Natuf_Kiosk_07072026_Adset5</t>
        </is>
      </c>
      <c r="N1091" t="inlineStr">
        <is>
          <t>E_Hindi_Suresh_Natuf_Kiosk_07072026_Adset5_ad3 – Copy 2</t>
        </is>
      </c>
      <c r="O1091" t="inlineStr">
        <is>
          <t>Natuf</t>
        </is>
      </c>
      <c r="P1091" t="inlineStr">
        <is>
          <t>Facebook</t>
        </is>
      </c>
      <c r="Q1091" t="inlineStr">
        <is>
          <t>(Unassigned)</t>
        </is>
      </c>
      <c r="R1091" t="inlineStr">
        <is>
          <t>Omkar Navge</t>
        </is>
      </c>
      <c r="S1091" t="inlineStr">
        <is>
          <t>-</t>
        </is>
      </c>
      <c r="T1091" t="inlineStr">
        <is>
          <t>Gandhinagar</t>
        </is>
      </c>
      <c r="U1091" t="inlineStr">
        <is>
          <t xml:space="preserve"> </t>
        </is>
      </c>
      <c r="V1091" t="n">
        <v>0</v>
      </c>
      <c r="W1091" t="n">
        <v>0</v>
      </c>
      <c r="X1091" t="inlineStr">
        <is>
          <t>XXXXXX6106</t>
        </is>
      </c>
      <c r="Y1091" s="72" t="n">
        <v>46326.52037037037</v>
      </c>
    </row>
    <row r="1092">
      <c r="A1092" s="39" t="inlineStr">
        <is>
          <t>6ad9d9c47c83c0dfc93b35c5</t>
        </is>
      </c>
      <c r="B1092" s="72" t="n">
        <v>46317.63143518518</v>
      </c>
      <c r="C1092" s="70" t="n">
        <v>46317</v>
      </c>
      <c r="D1092" t="inlineStr">
        <is>
          <t>2026-10</t>
        </is>
      </c>
      <c r="E1092" t="inlineStr">
        <is>
          <t>Wk of 2026-10-19</t>
        </is>
      </c>
      <c r="F1092" t="inlineStr">
        <is>
          <t>Attempt 2</t>
        </is>
      </c>
      <c r="G1092" s="39" t="str">
        <f>IF(ISNUMBER(MATCH(F1092,QualityStatuses,0)),"Quality Lead","Non-Quality Lead")</f>
        <v>Non-Quality Lead</v>
      </c>
      <c r="H1092" s="39" t="str">
        <f>IFERROR(INDEX(CampTypes,MATCH(I1092,CampList,0)),"Unattributed")</f>
        <v>New</v>
      </c>
      <c r="I1092" t="inlineStr">
        <is>
          <t>ABO | Natuf | Leads | Unit Franchise | India | Oct26 | V1</t>
        </is>
      </c>
      <c r="J1092" t="inlineStr">
        <is>
          <t>ABO | Natuf | Leads | Unit Franchise | India | Oct26 | V1</t>
        </is>
      </c>
      <c r="K1092" t="inlineStr">
        <is>
          <t>Direct (campaign tagged in CRM)</t>
        </is>
      </c>
      <c r="L1092" t="inlineStr">
        <is>
          <t>Natuf | Broad | Tier1 + Growth Cities | Oct26 | V1</t>
        </is>
      </c>
      <c r="M1092" t="inlineStr">
        <is>
          <t>Natuf | Broad | Tier1 + Growth Cities | Oct26 | V1</t>
        </is>
      </c>
      <c r="N1092" t="inlineStr">
        <is>
          <t>Natuf | Reel | Brand Ambassador | Heard Of Owning A Cafe | V1</t>
        </is>
      </c>
      <c r="O1092" t="inlineStr">
        <is>
          <t>In House Natuf</t>
        </is>
      </c>
      <c r="P1092" t="inlineStr">
        <is>
          <t>Facebook</t>
        </is>
      </c>
      <c r="Q1092" t="inlineStr">
        <is>
          <t>Tejaswini Tarigopula</t>
        </is>
      </c>
      <c r="R1092" t="inlineStr">
        <is>
          <t>Sai Charan</t>
        </is>
      </c>
      <c r="S1092" t="inlineStr">
        <is>
          <t>-</t>
        </is>
      </c>
      <c r="T1092" t="inlineStr">
        <is>
          <t>Mumbai</t>
        </is>
      </c>
      <c r="U1092" t="inlineStr">
        <is>
          <t xml:space="preserve"> </t>
        </is>
      </c>
      <c r="V1092" t="n">
        <v>2</v>
      </c>
      <c r="W1092" t="n">
        <v>0</v>
      </c>
      <c r="X1092" t="inlineStr">
        <is>
          <t>XXXXXX7941</t>
        </is>
      </c>
      <c r="Y1092" s="72" t="n">
        <v>46326.52037037037</v>
      </c>
    </row>
    <row r="1093">
      <c r="A1093" s="39" t="inlineStr">
        <is>
          <t>6ad9d938c6b48e19aa4b6031</t>
        </is>
      </c>
      <c r="B1093" s="72" t="n">
        <v>46317.62981481481</v>
      </c>
      <c r="C1093" s="70" t="n">
        <v>46317</v>
      </c>
      <c r="D1093" t="inlineStr">
        <is>
          <t>2026-10</t>
        </is>
      </c>
      <c r="E1093" t="inlineStr">
        <is>
          <t>Wk of 2026-10-19</t>
        </is>
      </c>
      <c r="F1093" t="inlineStr">
        <is>
          <t>Attempt 1</t>
        </is>
      </c>
      <c r="G1093" s="39" t="str">
        <f>IF(ISNUMBER(MATCH(F1093,QualityStatuses,0)),"Quality Lead","Non-Quality Lead")</f>
        <v>Non-Quality Lead</v>
      </c>
      <c r="H1093" s="39" t="str">
        <f>IFERROR(INDEX(CampTypes,MATCH(I1093,CampList,0)),"Unattributed")</f>
        <v>New</v>
      </c>
      <c r="I1093" t="inlineStr">
        <is>
          <t>ABO | Natuf | Leads | Unit Franchise | India | Oct26 | V1</t>
        </is>
      </c>
      <c r="J1093" t="inlineStr">
        <is>
          <t>ABO | Natuf | Leads | Unit Franchise | India | Oct26 | V1</t>
        </is>
      </c>
      <c r="K1093" t="inlineStr">
        <is>
          <t>Direct (campaign tagged in CRM)</t>
        </is>
      </c>
      <c r="L1093" t="inlineStr">
        <is>
          <t>Natuf | Investors | Tier1 + Growth Cities | Oct26 | V1</t>
        </is>
      </c>
      <c r="M1093" t="inlineStr">
        <is>
          <t>Natuf | Investors | Tier1 + Growth Cities | Oct26 | V1</t>
        </is>
      </c>
      <c r="N1093" t="inlineStr">
        <is>
          <t>Natuf | Reel | Brand Ambassador | Heard Of Owning A Cafe | V1</t>
        </is>
      </c>
      <c r="O1093" t="inlineStr">
        <is>
          <t>In House Natuf</t>
        </is>
      </c>
      <c r="P1093" t="inlineStr">
        <is>
          <t>Facebook</t>
        </is>
      </c>
      <c r="Q1093" t="inlineStr">
        <is>
          <t>Tejaswini Tarigopula</t>
        </is>
      </c>
      <c r="R1093" t="inlineStr">
        <is>
          <t>Rima Paul</t>
        </is>
      </c>
      <c r="S1093" t="inlineStr">
        <is>
          <t>-</t>
        </is>
      </c>
      <c r="T1093" t="inlineStr">
        <is>
          <t>Velim</t>
        </is>
      </c>
      <c r="U1093" t="inlineStr">
        <is>
          <t xml:space="preserve"> </t>
        </is>
      </c>
      <c r="V1093" t="n">
        <v>1</v>
      </c>
      <c r="W1093" t="n">
        <v>0</v>
      </c>
      <c r="X1093" t="inlineStr">
        <is>
          <t>XXXXXX8263</t>
        </is>
      </c>
      <c r="Y1093" s="72" t="n">
        <v>46326.52037037037</v>
      </c>
    </row>
    <row r="1094">
      <c r="A1094" s="39" t="inlineStr">
        <is>
          <t>6ad9d70cd3f6cd2695cc9829</t>
        </is>
      </c>
      <c r="B1094" s="72" t="n">
        <v>46317.62337962963</v>
      </c>
      <c r="C1094" s="70" t="n">
        <v>46317</v>
      </c>
      <c r="D1094" t="inlineStr">
        <is>
          <t>2026-10</t>
        </is>
      </c>
      <c r="E1094" t="inlineStr">
        <is>
          <t>Wk of 2026-10-19</t>
        </is>
      </c>
      <c r="F1094" t="inlineStr">
        <is>
          <t>Connected</t>
        </is>
      </c>
      <c r="G1094" s="39" t="str">
        <f>IF(ISNUMBER(MATCH(F1094,QualityStatuses,0)),"Quality Lead","Non-Quality Lead")</f>
        <v>Non-Quality Lead</v>
      </c>
      <c r="H1094" s="39" t="str">
        <f>IFERROR(INDEX(CampTypes,MATCH(I1094,CampList,0)),"Unattributed")</f>
        <v>New</v>
      </c>
      <c r="I1094" t="inlineStr">
        <is>
          <t>ABO | Natuf | Leads | Unit Franchise | India | Oct26 | V1</t>
        </is>
      </c>
      <c r="J1094" t="inlineStr">
        <is>
          <t>ABO | Natuf | Leads | Unit Franchise | India | Oct26 | V1</t>
        </is>
      </c>
      <c r="K1094" t="inlineStr">
        <is>
          <t>Direct (campaign tagged in CRM)</t>
        </is>
      </c>
      <c r="L1094" t="inlineStr">
        <is>
          <t>Natuf | Broad | Tier1 + Growth Cities | Oct26 | V1</t>
        </is>
      </c>
      <c r="M1094" t="inlineStr">
        <is>
          <t>Natuf | Broad | Tier1 + Growth Cities | Oct26 | V1</t>
        </is>
      </c>
      <c r="N1094" t="inlineStr">
        <is>
          <t>Natuf | Reel | Brand Ambassador | Heard Of Owning A Cafe | V1</t>
        </is>
      </c>
      <c r="O1094" t="inlineStr">
        <is>
          <t>In House Natuf</t>
        </is>
      </c>
      <c r="P1094" t="inlineStr">
        <is>
          <t>Facebook</t>
        </is>
      </c>
      <c r="Q1094" t="inlineStr">
        <is>
          <t>Tejaswini Tarigopula</t>
        </is>
      </c>
      <c r="R1094" t="inlineStr">
        <is>
          <t>Arjuman Vidya Sagar</t>
        </is>
      </c>
      <c r="S1094" t="inlineStr">
        <is>
          <t>-</t>
        </is>
      </c>
      <c r="T1094" t="inlineStr">
        <is>
          <t>Indore</t>
        </is>
      </c>
      <c r="U1094" t="inlineStr">
        <is>
          <t xml:space="preserve"> </t>
        </is>
      </c>
      <c r="V1094" t="n">
        <v>1</v>
      </c>
      <c r="W1094" t="n">
        <v>1</v>
      </c>
      <c r="X1094" t="inlineStr">
        <is>
          <t>XXXXXX3253</t>
        </is>
      </c>
      <c r="Y1094" s="72" t="n">
        <v>46326.52037037037</v>
      </c>
    </row>
    <row r="1095">
      <c r="A1095" s="39" t="inlineStr">
        <is>
          <t>6ad9d37c4f3fd6bf5f5163ff</t>
        </is>
      </c>
      <c r="B1095" s="72" t="n">
        <v>46317.61282407407</v>
      </c>
      <c r="C1095" s="70" t="n">
        <v>46317</v>
      </c>
      <c r="D1095" t="inlineStr">
        <is>
          <t>2026-10</t>
        </is>
      </c>
      <c r="E1095" t="inlineStr">
        <is>
          <t>Wk of 2026-10-19</t>
        </is>
      </c>
      <c r="F1095" t="inlineStr">
        <is>
          <t>Lost</t>
        </is>
      </c>
      <c r="G1095" s="39" t="str">
        <f>IF(ISNUMBER(MATCH(F1095,QualityStatuses,0)),"Quality Lead","Non-Quality Lead")</f>
        <v>Non-Quality Lead</v>
      </c>
      <c r="H1095" s="39" t="str">
        <f>IFERROR(INDEX(CampTypes,MATCH(I1095,CampList,0)),"Unattributed")</f>
        <v>New</v>
      </c>
      <c r="I1095" t="inlineStr">
        <is>
          <t>ABO | Natuf | Leads | Master Franchise | India | Oct26 | V1</t>
        </is>
      </c>
      <c r="J1095" t="inlineStr">
        <is>
          <t>ABO | Natuf | Leads | Master Franchise | India | Oct26 | V1</t>
        </is>
      </c>
      <c r="K1095" t="inlineStr">
        <is>
          <t>Direct (campaign tagged in CRM)</t>
        </is>
      </c>
      <c r="L1095" t="inlineStr">
        <is>
          <t>Natuf | Investors | Tier1 + Growth Cities | Oct26 | V1</t>
        </is>
      </c>
      <c r="M1095" t="inlineStr">
        <is>
          <t>Natuf | Investors | Tier1 + Growth Cities | Oct26 | V1</t>
        </is>
      </c>
      <c r="N1095" t="inlineStr">
        <is>
          <t>Natuf | Static | Become A Levantine Food | V1</t>
        </is>
      </c>
      <c r="O1095" t="inlineStr">
        <is>
          <t>Natuf_MF</t>
        </is>
      </c>
      <c r="P1095" t="inlineStr">
        <is>
          <t>Facebook</t>
        </is>
      </c>
      <c r="Q1095" t="inlineStr">
        <is>
          <t>Tejaswini Tarigopula</t>
        </is>
      </c>
      <c r="R1095" t="inlineStr">
        <is>
          <t>Rauth Sanketh</t>
        </is>
      </c>
      <c r="S1095" t="inlineStr">
        <is>
          <t>Junk</t>
        </is>
      </c>
      <c r="T1095" t="inlineStr">
        <is>
          <t>Mau Ranipur</t>
        </is>
      </c>
      <c r="U1095" t="inlineStr">
        <is>
          <t xml:space="preserve"> </t>
        </is>
      </c>
      <c r="V1095" t="n">
        <v>1</v>
      </c>
      <c r="W1095" t="n">
        <v>1</v>
      </c>
      <c r="X1095" t="inlineStr">
        <is>
          <t>XXXXXX1224</t>
        </is>
      </c>
      <c r="Y1095" s="72" t="n">
        <v>46326.52037037037</v>
      </c>
    </row>
    <row r="1096">
      <c r="A1096" s="39" t="inlineStr">
        <is>
          <t>6ad9d336addd12ccd2e8ec12</t>
        </is>
      </c>
      <c r="B1096" s="72" t="n">
        <v>46317.61201388889</v>
      </c>
      <c r="C1096" s="70" t="n">
        <v>46317</v>
      </c>
      <c r="D1096" t="inlineStr">
        <is>
          <t>2026-10</t>
        </is>
      </c>
      <c r="E1096" t="inlineStr">
        <is>
          <t>Wk of 2026-10-19</t>
        </is>
      </c>
      <c r="F1096" t="inlineStr">
        <is>
          <t>Connected</t>
        </is>
      </c>
      <c r="G1096" s="39" t="str">
        <f>IF(ISNUMBER(MATCH(F1096,QualityStatuses,0)),"Quality Lead","Non-Quality Lead")</f>
        <v>Non-Quality Lead</v>
      </c>
      <c r="H1096" s="39" t="str">
        <f>IFERROR(INDEX(CampTypes,MATCH(I1096,CampList,0)),"Unattributed")</f>
        <v>Old</v>
      </c>
      <c r="I1096" t="inlineStr">
        <is>
          <t>E_Suresh_Natuf_Kiosk_07072026</t>
        </is>
      </c>
      <c r="J1096" t="inlineStr">
        <is>
          <t>E_Suresh_Natuf_Kiosk_07072026</t>
        </is>
      </c>
      <c r="K1096" t="inlineStr">
        <is>
          <t>Direct (campaign tagged in CRM)</t>
        </is>
      </c>
      <c r="L1096" t="inlineStr">
        <is>
          <t>E_Suresh_Natuf_Kiosk_07072026_Adset5</t>
        </is>
      </c>
      <c r="M1096" t="inlineStr">
        <is>
          <t>E_Suresh_Natuf_Kiosk_07072026_Adset5</t>
        </is>
      </c>
      <c r="N1096" t="inlineStr">
        <is>
          <t>E_Hindi_Suresh_Natuf_Kiosk_07072026_Adset5_ad3 – Copy 2</t>
        </is>
      </c>
      <c r="O1096" t="inlineStr">
        <is>
          <t>Natuf</t>
        </is>
      </c>
      <c r="P1096" t="inlineStr">
        <is>
          <t>Facebook</t>
        </is>
      </c>
      <c r="Q1096" t="inlineStr">
        <is>
          <t>Tejaswini Tarigopula</t>
        </is>
      </c>
      <c r="R1096" t="inlineStr">
        <is>
          <t>Rauth Sanketh</t>
        </is>
      </c>
      <c r="S1096" t="inlineStr">
        <is>
          <t>-</t>
        </is>
      </c>
      <c r="T1096" t="inlineStr">
        <is>
          <t>Noida</t>
        </is>
      </c>
      <c r="U1096" t="inlineStr">
        <is>
          <t xml:space="preserve"> </t>
        </is>
      </c>
      <c r="V1096" t="n">
        <v>6</v>
      </c>
      <c r="W1096" t="n">
        <v>2</v>
      </c>
      <c r="X1096" t="inlineStr">
        <is>
          <t>XXXXXX1604</t>
        </is>
      </c>
      <c r="Y1096" s="72" t="n">
        <v>46326.52037037037</v>
      </c>
    </row>
    <row r="1097">
      <c r="A1097" s="39" t="inlineStr">
        <is>
          <t>6ad9d0e2a60521478c5bdb43</t>
        </is>
      </c>
      <c r="B1097" s="72" t="n">
        <v>46317.60511574074</v>
      </c>
      <c r="C1097" s="70" t="n">
        <v>46317</v>
      </c>
      <c r="D1097" t="inlineStr">
        <is>
          <t>2026-10</t>
        </is>
      </c>
      <c r="E1097" t="inlineStr">
        <is>
          <t>Wk of 2026-10-19</t>
        </is>
      </c>
      <c r="F1097" t="inlineStr">
        <is>
          <t>Attempt 2</t>
        </is>
      </c>
      <c r="G1097" s="39" t="str">
        <f>IF(ISNUMBER(MATCH(F1097,QualityStatuses,0)),"Quality Lead","Non-Quality Lead")</f>
        <v>Non-Quality Lead</v>
      </c>
      <c r="H1097" s="39" t="str">
        <f>IFERROR(INDEX(CampTypes,MATCH(I1097,CampList,0)),"Unattributed")</f>
        <v>New</v>
      </c>
      <c r="I1097" t="inlineStr">
        <is>
          <t>ABO | Natuf | Leads | Unit Franchise | India | Oct26 | V1</t>
        </is>
      </c>
      <c r="J1097" t="inlineStr">
        <is>
          <t>ABO | Natuf | Leads | Unit Franchise | India | Oct26 | V1</t>
        </is>
      </c>
      <c r="K1097" t="inlineStr">
        <is>
          <t>Direct (campaign tagged in CRM)</t>
        </is>
      </c>
      <c r="L1097" t="inlineStr">
        <is>
          <t>Natuf | LAL 1% | India | Jul26 | V1</t>
        </is>
      </c>
      <c r="M1097" t="inlineStr">
        <is>
          <t>Natuf | LAL 1% | India | Jul26 | V1</t>
        </is>
      </c>
      <c r="N1097" t="inlineStr">
        <is>
          <t>Natuf | Reel | Brand Ambassador | Heard Of Owning A Cafe | V1</t>
        </is>
      </c>
      <c r="O1097" t="inlineStr">
        <is>
          <t>In House Natuf</t>
        </is>
      </c>
      <c r="P1097" t="inlineStr">
        <is>
          <t>Facebook</t>
        </is>
      </c>
      <c r="Q1097" t="inlineStr">
        <is>
          <t>Tejaswini Tarigopula</t>
        </is>
      </c>
      <c r="R1097" t="inlineStr">
        <is>
          <t>Rauth Sanketh</t>
        </is>
      </c>
      <c r="S1097" t="inlineStr">
        <is>
          <t>-</t>
        </is>
      </c>
      <c r="T1097" t="inlineStr">
        <is>
          <t>Maldá</t>
        </is>
      </c>
      <c r="U1097" t="inlineStr">
        <is>
          <t xml:space="preserve"> </t>
        </is>
      </c>
      <c r="V1097" t="n">
        <v>2</v>
      </c>
      <c r="W1097" t="n">
        <v>0</v>
      </c>
      <c r="X1097" t="inlineStr">
        <is>
          <t>XXXXXX9426</t>
        </is>
      </c>
      <c r="Y1097" s="72" t="n">
        <v>46326.52037037037</v>
      </c>
    </row>
    <row r="1098">
      <c r="A1098" s="39" t="inlineStr">
        <is>
          <t>6ad9cfb293b9105358189c3f</t>
        </is>
      </c>
      <c r="B1098" s="72" t="n">
        <v>46317.60159722222</v>
      </c>
      <c r="C1098" s="70" t="n">
        <v>46317</v>
      </c>
      <c r="D1098" t="inlineStr">
        <is>
          <t>2026-10</t>
        </is>
      </c>
      <c r="E1098" t="inlineStr">
        <is>
          <t>Wk of 2026-10-19</t>
        </is>
      </c>
      <c r="F1098" t="inlineStr">
        <is>
          <t>Attempt 1</t>
        </is>
      </c>
      <c r="G1098" s="39" t="str">
        <f>IF(ISNUMBER(MATCH(F1098,QualityStatuses,0)),"Quality Lead","Non-Quality Lead")</f>
        <v>Non-Quality Lead</v>
      </c>
      <c r="H1098" s="39" t="str">
        <f>IFERROR(INDEX(CampTypes,MATCH(I1098,CampList,0)),"Unattributed")</f>
        <v>New</v>
      </c>
      <c r="I1098" t="inlineStr">
        <is>
          <t>ABO | Natuf | Leads | Unit Franchise | India | Oct26 | V1</t>
        </is>
      </c>
      <c r="J1098" t="inlineStr">
        <is>
          <t>ABO | Natuf | Leads | Unit Franchise | India | Oct26 | V1</t>
        </is>
      </c>
      <c r="K1098" t="inlineStr">
        <is>
          <t>Direct (campaign tagged in CRM)</t>
        </is>
      </c>
      <c r="L1098" t="inlineStr">
        <is>
          <t>Natuf | Business Owners | Tier1 + Growth Cities | Oct26 | V1</t>
        </is>
      </c>
      <c r="M1098" t="inlineStr">
        <is>
          <t>Natuf | Business Owners | Tier1 + Growth Cities | Oct26 | V1</t>
        </is>
      </c>
      <c r="N1098" t="inlineStr">
        <is>
          <t>Natuf | Reel | Brand Ambassador | Heard Of Owning A Cafe | V1</t>
        </is>
      </c>
      <c r="O1098" t="inlineStr">
        <is>
          <t>In House Natuf</t>
        </is>
      </c>
      <c r="P1098" t="inlineStr">
        <is>
          <t>Facebook</t>
        </is>
      </c>
      <c r="Q1098" t="inlineStr">
        <is>
          <t>Tejaswini Tarigopula</t>
        </is>
      </c>
      <c r="R1098" t="inlineStr">
        <is>
          <t>Shivani Sharma</t>
        </is>
      </c>
      <c r="S1098" t="inlineStr">
        <is>
          <t>-</t>
        </is>
      </c>
      <c r="T1098" t="inlineStr">
        <is>
          <t>Jabalpur</t>
        </is>
      </c>
      <c r="U1098" t="inlineStr">
        <is>
          <t xml:space="preserve"> </t>
        </is>
      </c>
      <c r="V1098" t="n">
        <v>1</v>
      </c>
      <c r="W1098" t="n">
        <v>0</v>
      </c>
      <c r="X1098" t="inlineStr">
        <is>
          <t>XXXXXX8696</t>
        </is>
      </c>
      <c r="Y1098" s="72" t="n">
        <v>46326.52037037037</v>
      </c>
    </row>
    <row r="1099">
      <c r="A1099" s="39" t="inlineStr">
        <is>
          <t>6ad9c5ce35f8f28e5fc6e0ba</t>
        </is>
      </c>
      <c r="B1099" s="72" t="n">
        <v>46317.57229166666</v>
      </c>
      <c r="C1099" s="70" t="n">
        <v>46317</v>
      </c>
      <c r="D1099" t="inlineStr">
        <is>
          <t>2026-10</t>
        </is>
      </c>
      <c r="E1099" t="inlineStr">
        <is>
          <t>Wk of 2026-10-19</t>
        </is>
      </c>
      <c r="F1099" t="inlineStr">
        <is>
          <t>Attempt 2</t>
        </is>
      </c>
      <c r="G1099" s="39" t="str">
        <f>IF(ISNUMBER(MATCH(F1099,QualityStatuses,0)),"Quality Lead","Non-Quality Lead")</f>
        <v>Non-Quality Lead</v>
      </c>
      <c r="H1099" s="39" t="str">
        <f>IFERROR(INDEX(CampTypes,MATCH(I1099,CampList,0)),"Unattributed")</f>
        <v>New</v>
      </c>
      <c r="I1099" t="inlineStr">
        <is>
          <t>ABO | Natuf | Leads | Unit Franchise | India | Oct26 | V1</t>
        </is>
      </c>
      <c r="J1099" t="inlineStr">
        <is>
          <t>ABO | Natuf | Leads | Unit Franchise | India | Oct26 | V1</t>
        </is>
      </c>
      <c r="K1099" t="inlineStr">
        <is>
          <t>Direct (campaign tagged in CRM)</t>
        </is>
      </c>
      <c r="L1099" t="inlineStr">
        <is>
          <t>Natuf | Broad | Tier1 + Growth Cities | Oct26 | V1</t>
        </is>
      </c>
      <c r="M1099" t="inlineStr">
        <is>
          <t>Natuf | Broad | Tier1 + Growth Cities | Oct26 | V1</t>
        </is>
      </c>
      <c r="N1099" t="inlineStr">
        <is>
          <t>Natuf | Reel | Brand Ambassador | Heard Of Owning A Cafe | V1</t>
        </is>
      </c>
      <c r="O1099" t="inlineStr">
        <is>
          <t>In House Natuf</t>
        </is>
      </c>
      <c r="P1099" t="inlineStr">
        <is>
          <t>Facebook</t>
        </is>
      </c>
      <c r="Q1099" t="inlineStr">
        <is>
          <t>Tejaswini Tarigopula</t>
        </is>
      </c>
      <c r="R1099" t="inlineStr">
        <is>
          <t>Shivamani</t>
        </is>
      </c>
      <c r="S1099" t="inlineStr">
        <is>
          <t>-</t>
        </is>
      </c>
      <c r="T1099" t="inlineStr">
        <is>
          <t>Vijayawada</t>
        </is>
      </c>
      <c r="U1099" t="inlineStr">
        <is>
          <t xml:space="preserve"> </t>
        </is>
      </c>
      <c r="V1099" t="n">
        <v>2</v>
      </c>
      <c r="W1099" t="n">
        <v>0</v>
      </c>
      <c r="X1099" t="inlineStr">
        <is>
          <t>XXXXXX4448</t>
        </is>
      </c>
      <c r="Y1099" s="72" t="n">
        <v>46326.52037037037</v>
      </c>
    </row>
    <row r="1100">
      <c r="A1100" s="39" t="inlineStr">
        <is>
          <t>6ad9c3b0ac47fd31af308432</t>
        </is>
      </c>
      <c r="B1100" s="72" t="n">
        <v>46317.56601851852</v>
      </c>
      <c r="C1100" s="70" t="n">
        <v>46317</v>
      </c>
      <c r="D1100" t="inlineStr">
        <is>
          <t>2026-10</t>
        </is>
      </c>
      <c r="E1100" t="inlineStr">
        <is>
          <t>Wk of 2026-10-19</t>
        </is>
      </c>
      <c r="F1100" t="inlineStr">
        <is>
          <t>Attempt 2</t>
        </is>
      </c>
      <c r="G1100" s="39" t="str">
        <f>IF(ISNUMBER(MATCH(F1100,QualityStatuses,0)),"Quality Lead","Non-Quality Lead")</f>
        <v>Non-Quality Lead</v>
      </c>
      <c r="H1100" s="39" t="str">
        <f>IFERROR(INDEX(CampTypes,MATCH(I1100,CampList,0)),"Unattributed")</f>
        <v>New</v>
      </c>
      <c r="I1100" t="inlineStr">
        <is>
          <t>ABO | Natuf | Leads | Unit Franchise | India | Oct26 | V1</t>
        </is>
      </c>
      <c r="J1100" t="inlineStr">
        <is>
          <t>ABO | Natuf | Leads | Unit Franchise | India | Oct26 | V1</t>
        </is>
      </c>
      <c r="K1100" t="inlineStr">
        <is>
          <t>Direct (campaign tagged in CRM)</t>
        </is>
      </c>
      <c r="L1100" t="inlineStr">
        <is>
          <t>Natuf | Business Owners | Tier1 + Growth Cities | Oct26 | V1</t>
        </is>
      </c>
      <c r="M1100" t="inlineStr">
        <is>
          <t>Natuf | Business Owners | Tier1 + Growth Cities | Oct26 | V1</t>
        </is>
      </c>
      <c r="N1100" t="inlineStr">
        <is>
          <t>Natuf | Reel | Brand Ambassador | Heard Of Owning A Cafe | V1</t>
        </is>
      </c>
      <c r="O1100" t="inlineStr">
        <is>
          <t>In House Natuf</t>
        </is>
      </c>
      <c r="P1100" t="inlineStr">
        <is>
          <t>Facebook</t>
        </is>
      </c>
      <c r="Q1100" t="inlineStr">
        <is>
          <t>Tejaswini Tarigopula</t>
        </is>
      </c>
      <c r="R1100" t="inlineStr">
        <is>
          <t>Rauth Sanketh</t>
        </is>
      </c>
      <c r="S1100" t="inlineStr">
        <is>
          <t>-</t>
        </is>
      </c>
      <c r="T1100" t="inlineStr">
        <is>
          <t>Indore</t>
        </is>
      </c>
      <c r="U1100" t="inlineStr">
        <is>
          <t xml:space="preserve"> </t>
        </is>
      </c>
      <c r="V1100" t="n">
        <v>2</v>
      </c>
      <c r="W1100" t="n">
        <v>0</v>
      </c>
      <c r="X1100" t="inlineStr">
        <is>
          <t>XXXXXX7883</t>
        </is>
      </c>
      <c r="Y1100" s="72" t="n">
        <v>46326.52037037037</v>
      </c>
    </row>
    <row r="1101">
      <c r="A1101" s="39" t="inlineStr">
        <is>
          <t>6ad9c3383becc4e16b21dc39</t>
        </is>
      </c>
      <c r="B1101" s="72" t="n">
        <v>46317.56462962963</v>
      </c>
      <c r="C1101" s="70" t="n">
        <v>46317</v>
      </c>
      <c r="D1101" t="inlineStr">
        <is>
          <t>2026-10</t>
        </is>
      </c>
      <c r="E1101" t="inlineStr">
        <is>
          <t>Wk of 2026-10-19</t>
        </is>
      </c>
      <c r="F1101" t="inlineStr">
        <is>
          <t>Attempt 1</t>
        </is>
      </c>
      <c r="G1101" s="39" t="str">
        <f>IF(ISNUMBER(MATCH(F1101,QualityStatuses,0)),"Quality Lead","Non-Quality Lead")</f>
        <v>Non-Quality Lead</v>
      </c>
      <c r="H1101" s="39" t="str">
        <f>IFERROR(INDEX(CampTypes,MATCH(I1101,CampList,0)),"Unattributed")</f>
        <v>New</v>
      </c>
      <c r="I1101" t="inlineStr">
        <is>
          <t>ABO | Natuf | Leads | Unit Franchise | India | Oct26 | V1</t>
        </is>
      </c>
      <c r="J1101" t="inlineStr">
        <is>
          <t>ABO | Natuf | Leads | Unit Franchise | India | Oct26 | V1</t>
        </is>
      </c>
      <c r="K1101" t="inlineStr">
        <is>
          <t>Direct (campaign tagged in CRM)</t>
        </is>
      </c>
      <c r="L1101" t="inlineStr">
        <is>
          <t>Natuf | LAL 1% | India | Jul26 | V1</t>
        </is>
      </c>
      <c r="M1101" t="inlineStr">
        <is>
          <t>Natuf | LAL 1% | India | Jul26 | V1</t>
        </is>
      </c>
      <c r="N1101" t="inlineStr">
        <is>
          <t>Natuf | Reel | Brand Ambassador | Heard Of Owning A Cafe | V1</t>
        </is>
      </c>
      <c r="O1101" t="inlineStr">
        <is>
          <t>In House Natuf</t>
        </is>
      </c>
      <c r="P1101" t="inlineStr">
        <is>
          <t>Facebook</t>
        </is>
      </c>
      <c r="Q1101" t="inlineStr">
        <is>
          <t>Tejaswini Tarigopula</t>
        </is>
      </c>
      <c r="R1101" t="inlineStr">
        <is>
          <t>Rima Paul</t>
        </is>
      </c>
      <c r="S1101" t="inlineStr">
        <is>
          <t>-</t>
        </is>
      </c>
      <c r="T1101" t="inlineStr">
        <is>
          <t>Portblair</t>
        </is>
      </c>
      <c r="U1101" t="inlineStr">
        <is>
          <t xml:space="preserve"> </t>
        </is>
      </c>
      <c r="V1101" t="n">
        <v>1</v>
      </c>
      <c r="W1101" t="n">
        <v>0</v>
      </c>
      <c r="X1101" t="inlineStr">
        <is>
          <t>XXXXXX8696</t>
        </is>
      </c>
      <c r="Y1101" s="72" t="n">
        <v>46326.52037037037</v>
      </c>
    </row>
    <row r="1102">
      <c r="A1102" s="39" t="inlineStr">
        <is>
          <t>6ad9c2228613ede9193062ed</t>
        </is>
      </c>
      <c r="B1102" s="72" t="n">
        <v>46317.56141203704</v>
      </c>
      <c r="C1102" s="70" t="n">
        <v>46317</v>
      </c>
      <c r="D1102" t="inlineStr">
        <is>
          <t>2026-10</t>
        </is>
      </c>
      <c r="E1102" t="inlineStr">
        <is>
          <t>Wk of 2026-10-19</t>
        </is>
      </c>
      <c r="F1102" t="inlineStr">
        <is>
          <t>New Lead</t>
        </is>
      </c>
      <c r="G1102" s="39" t="str">
        <f>IF(ISNUMBER(MATCH(F1102,QualityStatuses,0)),"Quality Lead","Non-Quality Lead")</f>
        <v>Non-Quality Lead</v>
      </c>
      <c r="H1102" s="39" t="str">
        <f>IFERROR(INDEX(CampTypes,MATCH(I1102,CampList,0)),"Unattributed")</f>
        <v>Old</v>
      </c>
      <c r="I1102" t="inlineStr">
        <is>
          <t>E_Suresh_Natuf_Kiosk_07072026</t>
        </is>
      </c>
      <c r="J1102" t="inlineStr">
        <is>
          <t>E_Suresh_Natuf_Kiosk_07072026</t>
        </is>
      </c>
      <c r="K1102" t="inlineStr">
        <is>
          <t>Direct (campaign tagged in CRM)</t>
        </is>
      </c>
      <c r="L1102" t="inlineStr">
        <is>
          <t>E_Suresh_Natuf_Kiosk_07072026_Adset5</t>
        </is>
      </c>
      <c r="M1102" t="inlineStr">
        <is>
          <t>E_Suresh_Natuf_Kiosk_07072026_Adset5</t>
        </is>
      </c>
      <c r="N1102" t="inlineStr">
        <is>
          <t>E_Hindi_Suresh_Natuf_Kiosk_07072026_Adset5_ad3 – Copy 2</t>
        </is>
      </c>
      <c r="O1102" t="inlineStr">
        <is>
          <t>Natuf</t>
        </is>
      </c>
      <c r="P1102" t="inlineStr">
        <is>
          <t>Facebook</t>
        </is>
      </c>
      <c r="Q1102" t="inlineStr">
        <is>
          <t>(Unassigned)</t>
        </is>
      </c>
      <c r="R1102" t="inlineStr">
        <is>
          <t>Omkar Navge</t>
        </is>
      </c>
      <c r="S1102" t="inlineStr">
        <is>
          <t>-</t>
        </is>
      </c>
      <c r="T1102" t="inlineStr">
        <is>
          <t>Chennai</t>
        </is>
      </c>
      <c r="U1102" t="inlineStr">
        <is>
          <t xml:space="preserve"> </t>
        </is>
      </c>
      <c r="V1102" t="n">
        <v>0</v>
      </c>
      <c r="W1102" t="n">
        <v>0</v>
      </c>
      <c r="X1102" t="inlineStr">
        <is>
          <t>XXXXXX5237</t>
        </is>
      </c>
      <c r="Y1102" s="72" t="n">
        <v>46326.52037037037</v>
      </c>
    </row>
    <row r="1103">
      <c r="A1103" s="39" t="inlineStr">
        <is>
          <t>6ad9c12ffaf2e5fd1edd1369</t>
        </is>
      </c>
      <c r="B1103" s="72" t="n">
        <v>46317.55859953703</v>
      </c>
      <c r="C1103" s="70" t="n">
        <v>46317</v>
      </c>
      <c r="D1103" t="inlineStr">
        <is>
          <t>2026-10</t>
        </is>
      </c>
      <c r="E1103" t="inlineStr">
        <is>
          <t>Wk of 2026-10-19</t>
        </is>
      </c>
      <c r="F1103" t="inlineStr">
        <is>
          <t>Attempt 2</t>
        </is>
      </c>
      <c r="G1103" s="39" t="str">
        <f>IF(ISNUMBER(MATCH(F1103,QualityStatuses,0)),"Quality Lead","Non-Quality Lead")</f>
        <v>Non-Quality Lead</v>
      </c>
      <c r="H1103" s="39" t="str">
        <f>IFERROR(INDEX(CampTypes,MATCH(I1103,CampList,0)),"Unattributed")</f>
        <v>Old</v>
      </c>
      <c r="I1103" t="inlineStr">
        <is>
          <t>natuf_Kiosk_14072026_Hindi</t>
        </is>
      </c>
      <c r="J1103" t="inlineStr">
        <is>
          <t>natuf_Kiosk_14072026_Hindi</t>
        </is>
      </c>
      <c r="K1103" t="inlineStr">
        <is>
          <t>Direct (campaign tagged in CRM)</t>
        </is>
      </c>
      <c r="L1103" t="inlineStr">
        <is>
          <t>natuf_Kiosk_09102026</t>
        </is>
      </c>
      <c r="M1103" t="inlineStr">
        <is>
          <t>natuf_Kiosk_09102026</t>
        </is>
      </c>
      <c r="N1103" t="inlineStr">
        <is>
          <t>natuf_Kiosk_14072026_ad set_ad1</t>
        </is>
      </c>
      <c r="O1103" t="inlineStr">
        <is>
          <t>Natuf</t>
        </is>
      </c>
      <c r="P1103" t="inlineStr">
        <is>
          <t>Facebook</t>
        </is>
      </c>
      <c r="Q1103" t="inlineStr">
        <is>
          <t>Tejaswini Tarigopula</t>
        </is>
      </c>
      <c r="R1103" t="inlineStr">
        <is>
          <t>Rima Paul</t>
        </is>
      </c>
      <c r="S1103" t="inlineStr">
        <is>
          <t>-</t>
        </is>
      </c>
      <c r="T1103" t="inlineStr">
        <is>
          <t>9336047090</t>
        </is>
      </c>
      <c r="U1103" t="inlineStr">
        <is>
          <t xml:space="preserve"> </t>
        </is>
      </c>
      <c r="V1103" t="n">
        <v>2</v>
      </c>
      <c r="W1103" t="n">
        <v>0</v>
      </c>
      <c r="X1103" t="inlineStr">
        <is>
          <t>XXXXXX3838</t>
        </is>
      </c>
      <c r="Y1103" s="72" t="n">
        <v>46326.52037037037</v>
      </c>
    </row>
    <row r="1104">
      <c r="A1104" s="39" t="inlineStr">
        <is>
          <t>6ad9c07daefd0a5471e44d34</t>
        </is>
      </c>
      <c r="B1104" s="72" t="n">
        <v>46317.55653935186</v>
      </c>
      <c r="C1104" s="70" t="n">
        <v>46317</v>
      </c>
      <c r="D1104" t="inlineStr">
        <is>
          <t>2026-10</t>
        </is>
      </c>
      <c r="E1104" t="inlineStr">
        <is>
          <t>Wk of 2026-10-19</t>
        </is>
      </c>
      <c r="F1104" t="inlineStr">
        <is>
          <t>Connected</t>
        </is>
      </c>
      <c r="G1104" s="39" t="str">
        <f>IF(ISNUMBER(MATCH(F1104,QualityStatuses,0)),"Quality Lead","Non-Quality Lead")</f>
        <v>Non-Quality Lead</v>
      </c>
      <c r="H1104" s="39" t="str">
        <f>IFERROR(INDEX(CampTypes,MATCH(I1104,CampList,0)),"Unattributed")</f>
        <v>New</v>
      </c>
      <c r="I1104" t="inlineStr">
        <is>
          <t>EBG - In House | ABO | Natuf | Leads | Unit Franchise | India | Oct26 | V1</t>
        </is>
      </c>
      <c r="J1104" t="inlineStr">
        <is>
          <t>EBG - In House | ABO | Natuf | Leads | Unit Franchise | India | Oct26 | V1</t>
        </is>
      </c>
      <c r="K1104" t="inlineStr">
        <is>
          <t>Direct (campaign tagged in CRM)</t>
        </is>
      </c>
      <c r="L1104" t="inlineStr">
        <is>
          <t>Natuf | Business Owners | Tier1 + Growth Cities | Oct26 | V1</t>
        </is>
      </c>
      <c r="M1104" t="inlineStr">
        <is>
          <t>Natuf | Business Owners | Tier1 + Growth Cities | Oct26 | V1</t>
        </is>
      </c>
      <c r="N1104" t="inlineStr">
        <is>
          <t>Natuf | Reel | Brand Ambassador | Heard Of Owning A Cafe | V1</t>
        </is>
      </c>
      <c r="O1104" t="inlineStr">
        <is>
          <t>In House Natuf</t>
        </is>
      </c>
      <c r="P1104" t="inlineStr">
        <is>
          <t>Facebook</t>
        </is>
      </c>
      <c r="Q1104" t="inlineStr">
        <is>
          <t>Tejaswini Tarigopula</t>
        </is>
      </c>
      <c r="R1104" t="inlineStr">
        <is>
          <t>Arjuman Vidya Sagar</t>
        </is>
      </c>
      <c r="S1104" t="inlineStr">
        <is>
          <t>-</t>
        </is>
      </c>
      <c r="T1104" t="inlineStr">
        <is>
          <t>Chattisgarh</t>
        </is>
      </c>
      <c r="U1104" t="inlineStr">
        <is>
          <t xml:space="preserve"> </t>
        </is>
      </c>
      <c r="V1104" t="n">
        <v>3</v>
      </c>
      <c r="W1104" t="n">
        <v>3</v>
      </c>
      <c r="X1104" t="inlineStr">
        <is>
          <t>XXXXXX7442</t>
        </is>
      </c>
      <c r="Y1104" s="72" t="n">
        <v>46326.52037037037</v>
      </c>
    </row>
    <row r="1105">
      <c r="A1105" s="39" t="inlineStr">
        <is>
          <t>6ad9bff835f8f28e5fc6dc3a</t>
        </is>
      </c>
      <c r="B1105" s="72" t="n">
        <v>46317.555</v>
      </c>
      <c r="C1105" s="70" t="n">
        <v>46317</v>
      </c>
      <c r="D1105" t="inlineStr">
        <is>
          <t>2026-10</t>
        </is>
      </c>
      <c r="E1105" t="inlineStr">
        <is>
          <t>Wk of 2026-10-19</t>
        </is>
      </c>
      <c r="F1105" t="inlineStr">
        <is>
          <t>New Lead</t>
        </is>
      </c>
      <c r="G1105" s="39" t="str">
        <f>IF(ISNUMBER(MATCH(F1105,QualityStatuses,0)),"Quality Lead","Non-Quality Lead")</f>
        <v>Non-Quality Lead</v>
      </c>
      <c r="H1105" s="39" t="str">
        <f>IFERROR(INDEX(CampTypes,MATCH(I1105,CampList,0)),"Unattributed")</f>
        <v>Old</v>
      </c>
      <c r="I1105" t="inlineStr">
        <is>
          <t>natuf_Kiosk_14072026_Hindi</t>
        </is>
      </c>
      <c r="J1105" t="inlineStr">
        <is>
          <t>natuf_Kiosk_14072026_Hindi</t>
        </is>
      </c>
      <c r="K1105" t="inlineStr">
        <is>
          <t>Direct (campaign tagged in CRM)</t>
        </is>
      </c>
      <c r="L1105" t="inlineStr">
        <is>
          <t>natuf_Kiosk_09102026</t>
        </is>
      </c>
      <c r="M1105" t="inlineStr">
        <is>
          <t>natuf_Kiosk_09102026</t>
        </is>
      </c>
      <c r="N1105" t="inlineStr">
        <is>
          <t>natuf_Kiosk_14072026_ad set_ad1</t>
        </is>
      </c>
      <c r="O1105" t="inlineStr">
        <is>
          <t>Natuf</t>
        </is>
      </c>
      <c r="P1105" t="inlineStr">
        <is>
          <t>Facebook</t>
        </is>
      </c>
      <c r="Q1105" t="inlineStr">
        <is>
          <t>(Unassigned)</t>
        </is>
      </c>
      <c r="R1105" t="inlineStr">
        <is>
          <t>Omkar Navge</t>
        </is>
      </c>
      <c r="S1105" t="inlineStr">
        <is>
          <t>-</t>
        </is>
      </c>
      <c r="T1105" t="inlineStr">
        <is>
          <t>Noida sec. 30</t>
        </is>
      </c>
      <c r="U1105" t="inlineStr">
        <is>
          <t xml:space="preserve"> </t>
        </is>
      </c>
      <c r="V1105" t="n">
        <v>0</v>
      </c>
      <c r="W1105" t="n">
        <v>0</v>
      </c>
      <c r="X1105" t="inlineStr">
        <is>
          <t>XXXXXX0030</t>
        </is>
      </c>
      <c r="Y1105" s="72" t="n">
        <v>46326.52037037037</v>
      </c>
    </row>
    <row r="1106">
      <c r="A1106" s="39" t="inlineStr">
        <is>
          <t>6ad9bf625359e9095c3459d0</t>
        </is>
      </c>
      <c r="B1106" s="72" t="n">
        <v>46317.55326388889</v>
      </c>
      <c r="C1106" s="70" t="n">
        <v>46317</v>
      </c>
      <c r="D1106" t="inlineStr">
        <is>
          <t>2026-10</t>
        </is>
      </c>
      <c r="E1106" t="inlineStr">
        <is>
          <t>Wk of 2026-10-19</t>
        </is>
      </c>
      <c r="F1106" t="inlineStr">
        <is>
          <t>Lost</t>
        </is>
      </c>
      <c r="G1106" s="39" t="str">
        <f>IF(ISNUMBER(MATCH(F1106,QualityStatuses,0)),"Quality Lead","Non-Quality Lead")</f>
        <v>Non-Quality Lead</v>
      </c>
      <c r="H1106" s="39" t="str">
        <f>IFERROR(INDEX(CampTypes,MATCH(I1106,CampList,0)),"Unattributed")</f>
        <v>Old</v>
      </c>
      <c r="I1106" t="inlineStr">
        <is>
          <t>E_Karan_Natuf_All_07072026</t>
        </is>
      </c>
      <c r="J1106" t="inlineStr">
        <is>
          <t>E_Karan_Natuf_All_07072026</t>
        </is>
      </c>
      <c r="K1106" t="inlineStr">
        <is>
          <t>Direct (campaign tagged in CRM)</t>
        </is>
      </c>
      <c r="L1106" t="inlineStr">
        <is>
          <t>E_Karan_Natuf_Sign_07072026_Adset3</t>
        </is>
      </c>
      <c r="M1106" t="inlineStr">
        <is>
          <t>E_Karan_Natuf_Sign_07072026_Adset3</t>
        </is>
      </c>
      <c r="N1106" t="inlineStr">
        <is>
          <t>E_Karan_Natuf_Sign_07072026_Adset2_Ad1 – Copy</t>
        </is>
      </c>
      <c r="O1106" t="inlineStr">
        <is>
          <t>Natuf</t>
        </is>
      </c>
      <c r="P1106" t="inlineStr">
        <is>
          <t>Facebook</t>
        </is>
      </c>
      <c r="Q1106" t="inlineStr">
        <is>
          <t>Tejaswini Tarigopula</t>
        </is>
      </c>
      <c r="R1106" t="inlineStr">
        <is>
          <t>Shivani Sharma</t>
        </is>
      </c>
      <c r="S1106" t="inlineStr">
        <is>
          <t>Not Interested</t>
        </is>
      </c>
      <c r="T1106" t="inlineStr">
        <is>
          <t>Mumbai</t>
        </is>
      </c>
      <c r="U1106" t="inlineStr">
        <is>
          <t xml:space="preserve"> </t>
        </is>
      </c>
      <c r="V1106" t="n">
        <v>2</v>
      </c>
      <c r="W1106" t="n">
        <v>0</v>
      </c>
      <c r="X1106" t="inlineStr">
        <is>
          <t>XXXXXX4685</t>
        </is>
      </c>
      <c r="Y1106" s="72" t="n">
        <v>46326.5290625</v>
      </c>
    </row>
    <row r="1107">
      <c r="A1107" s="39" t="inlineStr">
        <is>
          <t>6ad9be5b3699f1600d19c96d</t>
        </is>
      </c>
      <c r="B1107" s="72" t="n">
        <v>46317.55021990741</v>
      </c>
      <c r="C1107" s="70" t="n">
        <v>46317</v>
      </c>
      <c r="D1107" t="inlineStr">
        <is>
          <t>2026-10</t>
        </is>
      </c>
      <c r="E1107" t="inlineStr">
        <is>
          <t>Wk of 2026-10-19</t>
        </is>
      </c>
      <c r="F1107" t="inlineStr">
        <is>
          <t>Attempt 2</t>
        </is>
      </c>
      <c r="G1107" s="39" t="str">
        <f>IF(ISNUMBER(MATCH(F1107,QualityStatuses,0)),"Quality Lead","Non-Quality Lead")</f>
        <v>Non-Quality Lead</v>
      </c>
      <c r="H1107" s="39" t="str">
        <f>IFERROR(INDEX(CampTypes,MATCH(I1107,CampList,0)),"Unattributed")</f>
        <v>Old</v>
      </c>
      <c r="I1107" t="inlineStr">
        <is>
          <t>natuf_Kiosk_14072026_Hindi</t>
        </is>
      </c>
      <c r="J1107" t="inlineStr">
        <is>
          <t>natuf_Kiosk_14072026_Hindi</t>
        </is>
      </c>
      <c r="K1107" t="inlineStr">
        <is>
          <t>Direct (campaign tagged in CRM)</t>
        </is>
      </c>
      <c r="L1107" t="inlineStr">
        <is>
          <t>natuf_Kiosk_14072026_Highest-converting industries</t>
        </is>
      </c>
      <c r="M1107" t="inlineStr">
        <is>
          <t>natuf_Kiosk_14072026_Highest-converting industries</t>
        </is>
      </c>
      <c r="N1107" t="inlineStr">
        <is>
          <t>natuf_Kiosk_14072026_ad set_ad1</t>
        </is>
      </c>
      <c r="O1107" t="inlineStr">
        <is>
          <t>Natuf</t>
        </is>
      </c>
      <c r="P1107" t="inlineStr">
        <is>
          <t>Facebook</t>
        </is>
      </c>
      <c r="Q1107" t="inlineStr">
        <is>
          <t>Tejaswini Tarigopula</t>
        </is>
      </c>
      <c r="R1107" t="inlineStr">
        <is>
          <t>Rauth Sanketh</t>
        </is>
      </c>
      <c r="S1107" t="inlineStr">
        <is>
          <t>-</t>
        </is>
      </c>
      <c r="T1107" t="inlineStr">
        <is>
          <t>Raipur</t>
        </is>
      </c>
      <c r="U1107" t="inlineStr">
        <is>
          <t xml:space="preserve"> </t>
        </is>
      </c>
      <c r="V1107" t="n">
        <v>2</v>
      </c>
      <c r="W1107" t="n">
        <v>0</v>
      </c>
      <c r="X1107" t="inlineStr">
        <is>
          <t>XXXXXX4315</t>
        </is>
      </c>
      <c r="Y1107" s="72" t="n">
        <v>46326.52037037037</v>
      </c>
    </row>
    <row r="1108">
      <c r="A1108" s="39" t="inlineStr">
        <is>
          <t>6ad9ba3c294ca553fc810851</t>
        </is>
      </c>
      <c r="B1108" s="72" t="n">
        <v>46317.53800925926</v>
      </c>
      <c r="C1108" s="70" t="n">
        <v>46317</v>
      </c>
      <c r="D1108" t="inlineStr">
        <is>
          <t>2026-10</t>
        </is>
      </c>
      <c r="E1108" t="inlineStr">
        <is>
          <t>Wk of 2026-10-19</t>
        </is>
      </c>
      <c r="F1108" t="inlineStr">
        <is>
          <t>Details Shared</t>
        </is>
      </c>
      <c r="G1108" s="39" t="str">
        <f>IF(ISNUMBER(MATCH(F1108,QualityStatuses,0)),"Quality Lead","Non-Quality Lead")</f>
        <v>Quality Lead</v>
      </c>
      <c r="H1108" s="39" t="str">
        <f>IFERROR(INDEX(CampTypes,MATCH(I1108,CampList,0)),"Unattributed")</f>
        <v>New</v>
      </c>
      <c r="I1108" t="inlineStr">
        <is>
          <t>EBG - In House | ABO | Natuf | Leads | Unit Franchise | India | Oct26 | V1</t>
        </is>
      </c>
      <c r="J1108" t="inlineStr">
        <is>
          <t>EBG - In House | ABO | Natuf | Leads | Unit Franchise | India | Oct26 | V1</t>
        </is>
      </c>
      <c r="K1108" t="inlineStr">
        <is>
          <t>Direct (campaign tagged in CRM)</t>
        </is>
      </c>
      <c r="L1108" t="inlineStr">
        <is>
          <t>Natuf | Investors | Tier1 + Growth Cities | Oct26 | V1</t>
        </is>
      </c>
      <c r="M1108" t="inlineStr">
        <is>
          <t>Natuf | Investors | Tier1 + Growth Cities | Oct26 | V1</t>
        </is>
      </c>
      <c r="N1108" t="inlineStr">
        <is>
          <t>Natuf | Reel | Brand Ambassador | Heard Of Owning A Cafe | V1</t>
        </is>
      </c>
      <c r="O1108" t="inlineStr">
        <is>
          <t>In House Natuf</t>
        </is>
      </c>
      <c r="P1108" t="inlineStr">
        <is>
          <t>Facebook</t>
        </is>
      </c>
      <c r="Q1108" t="inlineStr">
        <is>
          <t>Tejaswini Tarigopula</t>
        </is>
      </c>
      <c r="R1108" t="inlineStr">
        <is>
          <t>Rauth Sanketh</t>
        </is>
      </c>
      <c r="S1108" t="inlineStr">
        <is>
          <t>-</t>
        </is>
      </c>
      <c r="T1108" t="inlineStr">
        <is>
          <t>Udupi</t>
        </is>
      </c>
      <c r="U1108" t="inlineStr">
        <is>
          <t xml:space="preserve"> </t>
        </is>
      </c>
      <c r="V1108" t="n">
        <v>1</v>
      </c>
      <c r="W1108" t="n">
        <v>1</v>
      </c>
      <c r="X1108" t="inlineStr">
        <is>
          <t>XXXXXX2405</t>
        </is>
      </c>
      <c r="Y1108" s="72" t="n">
        <v>46326.52037037037</v>
      </c>
    </row>
    <row r="1109">
      <c r="A1109" s="39" t="inlineStr">
        <is>
          <t>6ad9b700c9217f909d5626c0</t>
        </is>
      </c>
      <c r="B1109" s="72" t="n">
        <v>46317.52842592593</v>
      </c>
      <c r="C1109" s="70" t="n">
        <v>46317</v>
      </c>
      <c r="D1109" t="inlineStr">
        <is>
          <t>2026-10</t>
        </is>
      </c>
      <c r="E1109" t="inlineStr">
        <is>
          <t>Wk of 2026-10-19</t>
        </is>
      </c>
      <c r="F1109" t="inlineStr">
        <is>
          <t>New Lead</t>
        </is>
      </c>
      <c r="G1109" s="39" t="str">
        <f>IF(ISNUMBER(MATCH(F1109,QualityStatuses,0)),"Quality Lead","Non-Quality Lead")</f>
        <v>Non-Quality Lead</v>
      </c>
      <c r="H1109" s="39" t="str">
        <f>IFERROR(INDEX(CampTypes,MATCH(I1109,CampList,0)),"Unattributed")</f>
        <v>Old</v>
      </c>
      <c r="I1109" t="inlineStr">
        <is>
          <t>E_Karan_Natuf_All_07072026</t>
        </is>
      </c>
      <c r="J1109" t="inlineStr">
        <is>
          <t>E_Karan_Natuf_All_07072026</t>
        </is>
      </c>
      <c r="K1109" t="inlineStr">
        <is>
          <t>Direct (campaign tagged in CRM)</t>
        </is>
      </c>
      <c r="L1109" t="inlineStr">
        <is>
          <t>E_Karan_Natuf_Sign_07072026_Adset3</t>
        </is>
      </c>
      <c r="M1109" t="inlineStr">
        <is>
          <t>E_Karan_Natuf_Sign_07072026_Adset3</t>
        </is>
      </c>
      <c r="N1109" t="inlineStr">
        <is>
          <t>E_Karan_Natuf_Sign_07072026_Adset2_Ad1</t>
        </is>
      </c>
      <c r="O1109" t="inlineStr">
        <is>
          <t>Natuf</t>
        </is>
      </c>
      <c r="P1109" t="inlineStr">
        <is>
          <t>Facebook</t>
        </is>
      </c>
      <c r="Q1109" t="inlineStr">
        <is>
          <t>(Unassigned)</t>
        </is>
      </c>
      <c r="R1109" t="inlineStr">
        <is>
          <t>Omkar Navge</t>
        </is>
      </c>
      <c r="S1109" t="inlineStr">
        <is>
          <t>-</t>
        </is>
      </c>
      <c r="T1109" t="inlineStr">
        <is>
          <t>Mundgod</t>
        </is>
      </c>
      <c r="U1109" t="inlineStr">
        <is>
          <t xml:space="preserve"> </t>
        </is>
      </c>
      <c r="V1109" t="n">
        <v>0</v>
      </c>
      <c r="W1109" t="n">
        <v>0</v>
      </c>
      <c r="X1109" t="inlineStr">
        <is>
          <t>XXXXXX4987</t>
        </is>
      </c>
      <c r="Y1109" s="72" t="n">
        <v>46326.52037037037</v>
      </c>
    </row>
    <row r="1110">
      <c r="A1110" s="39" t="inlineStr">
        <is>
          <t>6ad9b227094ff406f10f449a</t>
        </is>
      </c>
      <c r="B1110" s="72" t="n">
        <v>46317.5140625</v>
      </c>
      <c r="C1110" s="70" t="n">
        <v>46317</v>
      </c>
      <c r="D1110" t="inlineStr">
        <is>
          <t>2026-10</t>
        </is>
      </c>
      <c r="E1110" t="inlineStr">
        <is>
          <t>Wk of 2026-10-19</t>
        </is>
      </c>
      <c r="F1110" t="inlineStr">
        <is>
          <t>Attempt 1</t>
        </is>
      </c>
      <c r="G1110" s="39" t="str">
        <f>IF(ISNUMBER(MATCH(F1110,QualityStatuses,0)),"Quality Lead","Non-Quality Lead")</f>
        <v>Non-Quality Lead</v>
      </c>
      <c r="H1110" s="39" t="str">
        <f>IFERROR(INDEX(CampTypes,MATCH(I1110,CampList,0)),"Unattributed")</f>
        <v>New</v>
      </c>
      <c r="I1110" t="inlineStr">
        <is>
          <t>EBG - In House | ABO | Natuf | Leads | Unit Franchise | India | Oct26 | V1</t>
        </is>
      </c>
      <c r="J1110" t="inlineStr">
        <is>
          <t>EBG - In House | ABO | Natuf | Leads | Unit Franchise | India | Oct26 | V1</t>
        </is>
      </c>
      <c r="K1110" t="inlineStr">
        <is>
          <t>Direct (campaign tagged in CRM)</t>
        </is>
      </c>
      <c r="L1110" t="inlineStr">
        <is>
          <t>Natuf | Investors | Tier1 + Growth Cities | Oct26 | V1</t>
        </is>
      </c>
      <c r="M1110" t="inlineStr">
        <is>
          <t>Natuf | Investors | Tier1 + Growth Cities | Oct26 | V1</t>
        </is>
      </c>
      <c r="N1110" t="inlineStr">
        <is>
          <t>Natuf | Reel | Brand Ambassador | Heard Of Owning A Cafe | V1</t>
        </is>
      </c>
      <c r="O1110" t="inlineStr">
        <is>
          <t>In House Natuf</t>
        </is>
      </c>
      <c r="P1110" t="inlineStr">
        <is>
          <t>Facebook</t>
        </is>
      </c>
      <c r="Q1110" t="inlineStr">
        <is>
          <t>Tejaswini Tarigopula</t>
        </is>
      </c>
      <c r="R1110" t="inlineStr">
        <is>
          <t>Shivani Sharma</t>
        </is>
      </c>
      <c r="S1110" t="inlineStr">
        <is>
          <t>-</t>
        </is>
      </c>
      <c r="T1110" t="inlineStr">
        <is>
          <t>Ota-ku</t>
        </is>
      </c>
      <c r="U1110" t="inlineStr">
        <is>
          <t xml:space="preserve"> </t>
        </is>
      </c>
      <c r="V1110" t="n">
        <v>1</v>
      </c>
      <c r="W1110" t="n">
        <v>0</v>
      </c>
      <c r="X1110" t="inlineStr">
        <is>
          <t>XXXXXX5718</t>
        </is>
      </c>
      <c r="Y1110" s="72" t="n">
        <v>46326.52037037037</v>
      </c>
    </row>
    <row r="1111">
      <c r="A1111" s="39" t="inlineStr">
        <is>
          <t>6ad9b1f9132e679909616a09</t>
        </is>
      </c>
      <c r="B1111" s="72" t="n">
        <v>46317.51353009259</v>
      </c>
      <c r="C1111" s="70" t="n">
        <v>46317</v>
      </c>
      <c r="D1111" t="inlineStr">
        <is>
          <t>2026-10</t>
        </is>
      </c>
      <c r="E1111" t="inlineStr">
        <is>
          <t>Wk of 2026-10-19</t>
        </is>
      </c>
      <c r="F1111" t="inlineStr">
        <is>
          <t>Attempt 1</t>
        </is>
      </c>
      <c r="G1111" s="39" t="str">
        <f>IF(ISNUMBER(MATCH(F1111,QualityStatuses,0)),"Quality Lead","Non-Quality Lead")</f>
        <v>Non-Quality Lead</v>
      </c>
      <c r="H1111" s="39" t="str">
        <f>IFERROR(INDEX(CampTypes,MATCH(I1111,CampList,0)),"Unattributed")</f>
        <v>New</v>
      </c>
      <c r="I1111" t="inlineStr">
        <is>
          <t>EBG - In House | ABO | Natuf | Leads | Unit Franchise | India | Oct26 | V1</t>
        </is>
      </c>
      <c r="J1111" t="inlineStr">
        <is>
          <t>EBG - In House | ABO | Natuf | Leads | Unit Franchise | India | Oct26 | V1</t>
        </is>
      </c>
      <c r="K1111" t="inlineStr">
        <is>
          <t>Direct (campaign tagged in CRM)</t>
        </is>
      </c>
      <c r="L1111" t="inlineStr">
        <is>
          <t>Natuf | LAL 1% | India | Jul26 | V1</t>
        </is>
      </c>
      <c r="M1111" t="inlineStr">
        <is>
          <t>Natuf | LAL 1% | India | Jul26 | V1</t>
        </is>
      </c>
      <c r="N1111" t="inlineStr">
        <is>
          <t>Natuf | Reel | Brand Ambassador | Heard Of Owning A Cafe | V1</t>
        </is>
      </c>
      <c r="O1111" t="inlineStr">
        <is>
          <t>In House Natuf</t>
        </is>
      </c>
      <c r="P1111" t="inlineStr">
        <is>
          <t>Facebook</t>
        </is>
      </c>
      <c r="Q1111" t="inlineStr">
        <is>
          <t>Tejaswini Tarigopula</t>
        </is>
      </c>
      <c r="R1111" t="inlineStr">
        <is>
          <t>Shivamani</t>
        </is>
      </c>
      <c r="S1111" t="inlineStr">
        <is>
          <t>-</t>
        </is>
      </c>
      <c r="T1111" t="inlineStr">
        <is>
          <t>Imphal</t>
        </is>
      </c>
      <c r="U1111" t="inlineStr">
        <is>
          <t xml:space="preserve"> </t>
        </is>
      </c>
      <c r="V1111" t="n">
        <v>1</v>
      </c>
      <c r="W1111" t="n">
        <v>0</v>
      </c>
      <c r="X1111" t="inlineStr">
        <is>
          <t>XXXXXX5875</t>
        </is>
      </c>
      <c r="Y1111" s="72" t="n">
        <v>46326.52037037037</v>
      </c>
    </row>
    <row r="1112">
      <c r="A1112" s="39" t="inlineStr">
        <is>
          <t>6ad9b1de4fe473b2f50223c5</t>
        </is>
      </c>
      <c r="B1112" s="72" t="n">
        <v>46317.51321759259</v>
      </c>
      <c r="C1112" s="70" t="n">
        <v>46317</v>
      </c>
      <c r="D1112" t="inlineStr">
        <is>
          <t>2026-10</t>
        </is>
      </c>
      <c r="E1112" t="inlineStr">
        <is>
          <t>Wk of 2026-10-19</t>
        </is>
      </c>
      <c r="F1112" t="inlineStr">
        <is>
          <t>Details Shared</t>
        </is>
      </c>
      <c r="G1112" s="39" t="str">
        <f>IF(ISNUMBER(MATCH(F1112,QualityStatuses,0)),"Quality Lead","Non-Quality Lead")</f>
        <v>Quality Lead</v>
      </c>
      <c r="H1112" s="39" t="str">
        <f>IFERROR(INDEX(CampTypes,MATCH(I1112,CampList,0)),"Unattributed")</f>
        <v>New</v>
      </c>
      <c r="I1112" t="inlineStr">
        <is>
          <t>EBG - In House | ABO | Natuf | Leads | Unit Franchise | India | Oct26 | V1</t>
        </is>
      </c>
      <c r="J1112" t="inlineStr">
        <is>
          <t>EBG - In House | ABO | Natuf | Leads | Unit Franchise | India | Oct26 | V1</t>
        </is>
      </c>
      <c r="K1112" t="inlineStr">
        <is>
          <t>Direct (campaign tagged in CRM)</t>
        </is>
      </c>
      <c r="L1112" t="inlineStr">
        <is>
          <t>Natuf | Business Owners | Tier1 + Growth Cities | Oct26 | V1</t>
        </is>
      </c>
      <c r="M1112" t="inlineStr">
        <is>
          <t>Natuf | Business Owners | Tier1 + Growth Cities | Oct26 | V1</t>
        </is>
      </c>
      <c r="N1112" t="inlineStr">
        <is>
          <t>Natuf | Reel | Brand Ambassador | Heard Of Owning A Cafe | V1</t>
        </is>
      </c>
      <c r="O1112" t="inlineStr">
        <is>
          <t>In House Natuf</t>
        </is>
      </c>
      <c r="P1112" t="inlineStr">
        <is>
          <t>Facebook</t>
        </is>
      </c>
      <c r="Q1112" t="inlineStr">
        <is>
          <t>Tejaswini Tarigopula</t>
        </is>
      </c>
      <c r="R1112" t="inlineStr">
        <is>
          <t>Rima Paul</t>
        </is>
      </c>
      <c r="S1112" t="inlineStr">
        <is>
          <t>-</t>
        </is>
      </c>
      <c r="T1112" t="inlineStr">
        <is>
          <t>Vadodara</t>
        </is>
      </c>
      <c r="U1112" t="inlineStr">
        <is>
          <t xml:space="preserve"> </t>
        </is>
      </c>
      <c r="V1112" t="n">
        <v>2</v>
      </c>
      <c r="W1112" t="n">
        <v>2</v>
      </c>
      <c r="X1112" t="inlineStr">
        <is>
          <t>XXXXXX2760</t>
        </is>
      </c>
      <c r="Y1112" s="72" t="n">
        <v>46326.52037037037</v>
      </c>
    </row>
    <row r="1113">
      <c r="A1113" s="39" t="inlineStr">
        <is>
          <t>6ad9ae0969b89852f32621b9</t>
        </is>
      </c>
      <c r="B1113" s="72" t="n">
        <v>46317.50186342592</v>
      </c>
      <c r="C1113" s="70" t="n">
        <v>46317</v>
      </c>
      <c r="D1113" t="inlineStr">
        <is>
          <t>2026-10</t>
        </is>
      </c>
      <c r="E1113" t="inlineStr">
        <is>
          <t>Wk of 2026-10-19</t>
        </is>
      </c>
      <c r="F1113" t="inlineStr">
        <is>
          <t>Attempt 1</t>
        </is>
      </c>
      <c r="G1113" s="39" t="str">
        <f>IF(ISNUMBER(MATCH(F1113,QualityStatuses,0)),"Quality Lead","Non-Quality Lead")</f>
        <v>Non-Quality Lead</v>
      </c>
      <c r="H1113" s="39" t="str">
        <f>IFERROR(INDEX(CampTypes,MATCH(I1113,CampList,0)),"Unattributed")</f>
        <v>Old</v>
      </c>
      <c r="I1113" t="inlineStr">
        <is>
          <t>E_Karan_Natuf_All_07072026</t>
        </is>
      </c>
      <c r="J1113" t="inlineStr">
        <is>
          <t>E_Karan_Natuf_All_07072026</t>
        </is>
      </c>
      <c r="K1113" t="inlineStr">
        <is>
          <t>Direct (campaign tagged in CRM)</t>
        </is>
      </c>
      <c r="L1113" t="inlineStr">
        <is>
          <t>E_Karan_Natuf_Sign_07072026_Adset3</t>
        </is>
      </c>
      <c r="M1113" t="inlineStr">
        <is>
          <t>E_Karan_Natuf_Sign_07072026_Adset3</t>
        </is>
      </c>
      <c r="N1113" t="inlineStr">
        <is>
          <t>E_Karan_Natuf_Sign_07072026_Adset2_Ad1</t>
        </is>
      </c>
      <c r="O1113" t="inlineStr">
        <is>
          <t>Natuf</t>
        </is>
      </c>
      <c r="P1113" t="inlineStr">
        <is>
          <t>Facebook</t>
        </is>
      </c>
      <c r="Q1113" t="inlineStr">
        <is>
          <t>Tejaswini Tarigopula</t>
        </is>
      </c>
      <c r="R1113" t="inlineStr">
        <is>
          <t>Shivamani</t>
        </is>
      </c>
      <c r="S1113" t="inlineStr">
        <is>
          <t>-</t>
        </is>
      </c>
      <c r="T1113" t="inlineStr">
        <is>
          <t>Jsjdj</t>
        </is>
      </c>
      <c r="U1113" t="inlineStr">
        <is>
          <t xml:space="preserve"> </t>
        </is>
      </c>
      <c r="V1113" t="n">
        <v>2</v>
      </c>
      <c r="W1113" t="n">
        <v>0</v>
      </c>
      <c r="X1113" t="inlineStr">
        <is>
          <t>XXXXXX4669</t>
        </is>
      </c>
      <c r="Y1113" s="72" t="n">
        <v>46326.52037037037</v>
      </c>
    </row>
    <row r="1114">
      <c r="A1114" s="39" t="inlineStr">
        <is>
          <t>6ad9ac121b03e75c41b1c737</t>
        </is>
      </c>
      <c r="B1114" s="72" t="n">
        <v>46317.49604166667</v>
      </c>
      <c r="C1114" s="70" t="n">
        <v>46317</v>
      </c>
      <c r="D1114" t="inlineStr">
        <is>
          <t>2026-10</t>
        </is>
      </c>
      <c r="E1114" t="inlineStr">
        <is>
          <t>Wk of 2026-10-19</t>
        </is>
      </c>
      <c r="F1114" t="inlineStr">
        <is>
          <t>Attempt 1</t>
        </is>
      </c>
      <c r="G1114" s="39" t="str">
        <f>IF(ISNUMBER(MATCH(F1114,QualityStatuses,0)),"Quality Lead","Non-Quality Lead")</f>
        <v>Non-Quality Lead</v>
      </c>
      <c r="H1114" s="39" t="str">
        <f>IFERROR(INDEX(CampTypes,MATCH(I1114,CampList,0)),"Unattributed")</f>
        <v>New</v>
      </c>
      <c r="I1114" t="inlineStr">
        <is>
          <t>EBG - In House | ABO | Natuf | Leads | Unit Franchise | India | Oct26 | V1</t>
        </is>
      </c>
      <c r="J1114" t="inlineStr">
        <is>
          <t>EBG - In House | ABO | Natuf | Leads | Unit Franchise | India | Oct26 | V1</t>
        </is>
      </c>
      <c r="K1114" t="inlineStr">
        <is>
          <t>Direct (campaign tagged in CRM)</t>
        </is>
      </c>
      <c r="L1114" t="inlineStr">
        <is>
          <t>Natuf | Business Owners | Tier1 + Growth Cities | Oct26 | V1</t>
        </is>
      </c>
      <c r="M1114" t="inlineStr">
        <is>
          <t>Natuf | Business Owners | Tier1 + Growth Cities | Oct26 | V1</t>
        </is>
      </c>
      <c r="N1114" t="inlineStr">
        <is>
          <t>Natuf | Reel | Brand Ambassador | Heard Of Owning A Cafe | V1</t>
        </is>
      </c>
      <c r="O1114" t="inlineStr">
        <is>
          <t>In House Natuf</t>
        </is>
      </c>
      <c r="P1114" t="inlineStr">
        <is>
          <t>Facebook</t>
        </is>
      </c>
      <c r="Q1114" t="inlineStr">
        <is>
          <t>Tejaswini Tarigopula</t>
        </is>
      </c>
      <c r="R1114" t="inlineStr">
        <is>
          <t>Rima Paul</t>
        </is>
      </c>
      <c r="S1114" t="inlineStr">
        <is>
          <t>-</t>
        </is>
      </c>
      <c r="T1114" t="inlineStr">
        <is>
          <t>Ahmedabad</t>
        </is>
      </c>
      <c r="U1114" t="inlineStr">
        <is>
          <t xml:space="preserve"> </t>
        </is>
      </c>
      <c r="V1114" t="n">
        <v>1</v>
      </c>
      <c r="W1114" t="n">
        <v>0</v>
      </c>
      <c r="X1114" t="inlineStr">
        <is>
          <t>XXXXXX0558</t>
        </is>
      </c>
      <c r="Y1114" s="72" t="n">
        <v>46326.52037037037</v>
      </c>
    </row>
    <row r="1115">
      <c r="A1115" s="39" t="inlineStr">
        <is>
          <t>6ad9ab5e5a561406fecf83a1</t>
        </is>
      </c>
      <c r="B1115" s="72" t="n">
        <v>46317.49395833333</v>
      </c>
      <c r="C1115" s="70" t="n">
        <v>46317</v>
      </c>
      <c r="D1115" t="inlineStr">
        <is>
          <t>2026-10</t>
        </is>
      </c>
      <c r="E1115" t="inlineStr">
        <is>
          <t>Wk of 2026-10-19</t>
        </is>
      </c>
      <c r="F1115" t="inlineStr">
        <is>
          <t>Attempt 1</t>
        </is>
      </c>
      <c r="G1115" s="39" t="str">
        <f>IF(ISNUMBER(MATCH(F1115,QualityStatuses,0)),"Quality Lead","Non-Quality Lead")</f>
        <v>Non-Quality Lead</v>
      </c>
      <c r="H1115" s="39" t="str">
        <f>IFERROR(INDEX(CampTypes,MATCH(I1115,CampList,0)),"Unattributed")</f>
        <v>Old</v>
      </c>
      <c r="I1115" t="inlineStr">
        <is>
          <t>natuf_Kiosk_14072026_Hindi</t>
        </is>
      </c>
      <c r="J1115" t="inlineStr">
        <is>
          <t>natuf_Kiosk_14072026_Hindi</t>
        </is>
      </c>
      <c r="K1115" t="inlineStr">
        <is>
          <t>Direct (campaign tagged in CRM)</t>
        </is>
      </c>
      <c r="L1115" t="inlineStr">
        <is>
          <t>natuf_Kiosk_09102026</t>
        </is>
      </c>
      <c r="M1115" t="inlineStr">
        <is>
          <t>natuf_Kiosk_09102026</t>
        </is>
      </c>
      <c r="N1115" t="inlineStr">
        <is>
          <t>natuf_Kiosk_14072026_ad set_ad1</t>
        </is>
      </c>
      <c r="O1115" t="inlineStr">
        <is>
          <t>Natuf</t>
        </is>
      </c>
      <c r="P1115" t="inlineStr">
        <is>
          <t>Facebook</t>
        </is>
      </c>
      <c r="Q1115" t="inlineStr">
        <is>
          <t>Omkar Navge</t>
        </is>
      </c>
      <c r="R1115" t="inlineStr">
        <is>
          <t>Jasmine</t>
        </is>
      </c>
      <c r="S1115" t="inlineStr">
        <is>
          <t>-</t>
        </is>
      </c>
      <c r="T1115" t="inlineStr">
        <is>
          <t>Lucknow</t>
        </is>
      </c>
      <c r="U1115" t="inlineStr">
        <is>
          <t xml:space="preserve"> </t>
        </is>
      </c>
      <c r="V1115" t="n">
        <v>1</v>
      </c>
      <c r="W1115" t="n">
        <v>0</v>
      </c>
      <c r="X1115" t="inlineStr">
        <is>
          <t>XXXXXX5153</t>
        </is>
      </c>
      <c r="Y1115" s="72" t="n">
        <v>46326.52037037037</v>
      </c>
    </row>
    <row r="1116">
      <c r="A1116" s="39" t="inlineStr">
        <is>
          <t>6ad9aa1fe44250b848c75335</t>
        </is>
      </c>
      <c r="B1116" s="72" t="n">
        <v>46317.49026620371</v>
      </c>
      <c r="C1116" s="70" t="n">
        <v>46317</v>
      </c>
      <c r="D1116" t="inlineStr">
        <is>
          <t>2026-10</t>
        </is>
      </c>
      <c r="E1116" t="inlineStr">
        <is>
          <t>Wk of 2026-10-19</t>
        </is>
      </c>
      <c r="F1116" t="inlineStr">
        <is>
          <t>Connected</t>
        </is>
      </c>
      <c r="G1116" s="39" t="str">
        <f>IF(ISNUMBER(MATCH(F1116,QualityStatuses,0)),"Quality Lead","Non-Quality Lead")</f>
        <v>Non-Quality Lead</v>
      </c>
      <c r="H1116" s="39" t="str">
        <f>IFERROR(INDEX(CampTypes,MATCH(I1116,CampList,0)),"Unattributed")</f>
        <v>New</v>
      </c>
      <c r="I1116" t="inlineStr">
        <is>
          <t>EBG - In House | ABO | Natuf | Leads | Unit Franchise | India | Oct26 | V1</t>
        </is>
      </c>
      <c r="J1116" t="inlineStr">
        <is>
          <t>EBG - In House | ABO | Natuf | Leads | Unit Franchise | India | Oct26 | V1</t>
        </is>
      </c>
      <c r="K1116" t="inlineStr">
        <is>
          <t>Direct (campaign tagged in CRM)</t>
        </is>
      </c>
      <c r="L1116" t="inlineStr">
        <is>
          <t>Natuf | Business Owners | Tier1 + Growth Cities | Oct26 | V1</t>
        </is>
      </c>
      <c r="M1116" t="inlineStr">
        <is>
          <t>Natuf | Business Owners | Tier1 + Growth Cities | Oct26 | V1</t>
        </is>
      </c>
      <c r="N1116" t="inlineStr">
        <is>
          <t>Natuf | Reel | Brand Ambassador | Heard Of Owning A Cafe | V1</t>
        </is>
      </c>
      <c r="O1116" t="inlineStr">
        <is>
          <t>In House Natuf</t>
        </is>
      </c>
      <c r="P1116" t="inlineStr">
        <is>
          <t>Facebook</t>
        </is>
      </c>
      <c r="Q1116" t="inlineStr">
        <is>
          <t>Tejaswini Tarigopula</t>
        </is>
      </c>
      <c r="R1116" t="inlineStr">
        <is>
          <t>Arjuman Vidya Sagar</t>
        </is>
      </c>
      <c r="S1116" t="inlineStr">
        <is>
          <t>-</t>
        </is>
      </c>
      <c r="T1116" t="inlineStr">
        <is>
          <t>Lucknow</t>
        </is>
      </c>
      <c r="U1116" t="inlineStr">
        <is>
          <t xml:space="preserve"> </t>
        </is>
      </c>
      <c r="V1116" t="n">
        <v>1</v>
      </c>
      <c r="W1116" t="n">
        <v>1</v>
      </c>
      <c r="X1116" t="inlineStr">
        <is>
          <t>XXXXXX4284</t>
        </is>
      </c>
      <c r="Y1116" s="72" t="n">
        <v>46326.52037037037</v>
      </c>
    </row>
    <row r="1117">
      <c r="A1117" s="39" t="inlineStr">
        <is>
          <t>6ad9a7e0aeec28ec1141cf98</t>
        </is>
      </c>
      <c r="B1117" s="72" t="n">
        <v>46317.48361111111</v>
      </c>
      <c r="C1117" s="70" t="n">
        <v>46317</v>
      </c>
      <c r="D1117" t="inlineStr">
        <is>
          <t>2026-10</t>
        </is>
      </c>
      <c r="E1117" t="inlineStr">
        <is>
          <t>Wk of 2026-10-19</t>
        </is>
      </c>
      <c r="F1117" t="inlineStr">
        <is>
          <t>Lost</t>
        </is>
      </c>
      <c r="G1117" s="39" t="str">
        <f>IF(ISNUMBER(MATCH(F1117,QualityStatuses,0)),"Quality Lead","Non-Quality Lead")</f>
        <v>Non-Quality Lead</v>
      </c>
      <c r="H1117" s="39" t="str">
        <f>IFERROR(INDEX(CampTypes,MATCH(I1117,CampList,0)),"Unattributed")</f>
        <v>Old</v>
      </c>
      <c r="I1117" t="inlineStr">
        <is>
          <t>E_Suresh_Natuf_Kiosk_07072026</t>
        </is>
      </c>
      <c r="J1117" t="inlineStr">
        <is>
          <t>E_Suresh_Natuf_Kiosk_07072026</t>
        </is>
      </c>
      <c r="K1117" t="inlineStr">
        <is>
          <t>Direct (campaign tagged in CRM)</t>
        </is>
      </c>
      <c r="L1117" t="inlineStr">
        <is>
          <t>E_Suresh_Natuf_Kiosk_07072026_Adset5</t>
        </is>
      </c>
      <c r="M1117" t="inlineStr">
        <is>
          <t>E_Suresh_Natuf_Kiosk_07072026_Adset5</t>
        </is>
      </c>
      <c r="N1117" t="inlineStr">
        <is>
          <t>E_Hindi_Suresh_Natuf_Kiosk_07072026_Adset5_ad3 – Copy 2</t>
        </is>
      </c>
      <c r="O1117" t="inlineStr">
        <is>
          <t>Natuf</t>
        </is>
      </c>
      <c r="P1117" t="inlineStr">
        <is>
          <t>Facebook</t>
        </is>
      </c>
      <c r="Q1117" t="inlineStr">
        <is>
          <t>Tejaswini Tarigopula</t>
        </is>
      </c>
      <c r="R1117" t="inlineStr">
        <is>
          <t>Rima Paul</t>
        </is>
      </c>
      <c r="S1117" t="inlineStr">
        <is>
          <t>Not Interested</t>
        </is>
      </c>
      <c r="T1117" t="inlineStr">
        <is>
          <t>Ludhiana</t>
        </is>
      </c>
      <c r="U1117" t="inlineStr">
        <is>
          <t xml:space="preserve"> </t>
        </is>
      </c>
      <c r="V1117" t="n">
        <v>2</v>
      </c>
      <c r="W1117" t="n">
        <v>2</v>
      </c>
      <c r="X1117" t="inlineStr">
        <is>
          <t>XXXXXX5664</t>
        </is>
      </c>
      <c r="Y1117" s="72" t="n">
        <v>46326.52037037037</v>
      </c>
    </row>
    <row r="1118">
      <c r="A1118" s="39" t="inlineStr">
        <is>
          <t>6ad9a6e0993d7013ca72270d</t>
        </is>
      </c>
      <c r="B1118" s="72" t="n">
        <v>46317.48064814815</v>
      </c>
      <c r="C1118" s="70" t="n">
        <v>46317</v>
      </c>
      <c r="D1118" t="inlineStr">
        <is>
          <t>2026-10</t>
        </is>
      </c>
      <c r="E1118" t="inlineStr">
        <is>
          <t>Wk of 2026-10-19</t>
        </is>
      </c>
      <c r="F1118" t="inlineStr">
        <is>
          <t>Connected</t>
        </is>
      </c>
      <c r="G1118" s="39" t="str">
        <f>IF(ISNUMBER(MATCH(F1118,QualityStatuses,0)),"Quality Lead","Non-Quality Lead")</f>
        <v>Non-Quality Lead</v>
      </c>
      <c r="H1118" s="39" t="str">
        <f>IFERROR(INDEX(CampTypes,MATCH(I1118,CampList,0)),"Unattributed")</f>
        <v>New</v>
      </c>
      <c r="I1118" t="inlineStr">
        <is>
          <t>EBG - In House | ABO | Natuf | Leads | Unit Franchise | India | Oct26 | V1</t>
        </is>
      </c>
      <c r="J1118" t="inlineStr">
        <is>
          <t>EBG - In House | ABO | Natuf | Leads | Unit Franchise | India | Oct26 | V1</t>
        </is>
      </c>
      <c r="K1118" t="inlineStr">
        <is>
          <t>Direct (campaign tagged in CRM)</t>
        </is>
      </c>
      <c r="L1118" t="inlineStr">
        <is>
          <t>Natuf | LAL 1% | India | Jul26 | V1</t>
        </is>
      </c>
      <c r="M1118" t="inlineStr">
        <is>
          <t>Natuf | LAL 1% | India | Jul26 | V1</t>
        </is>
      </c>
      <c r="N1118" t="inlineStr">
        <is>
          <t>Natuf | Reel | Brand Ambassador | Heard Of Owning A Cafe | V1</t>
        </is>
      </c>
      <c r="O1118" t="inlineStr">
        <is>
          <t>In House Natuf</t>
        </is>
      </c>
      <c r="P1118" t="inlineStr">
        <is>
          <t>Facebook</t>
        </is>
      </c>
      <c r="Q1118" t="inlineStr">
        <is>
          <t>Tejaswini Tarigopula</t>
        </is>
      </c>
      <c r="R1118" t="inlineStr">
        <is>
          <t>Prabhudatta Pattanaik</t>
        </is>
      </c>
      <c r="S1118" t="inlineStr">
        <is>
          <t>-</t>
        </is>
      </c>
      <c r="T1118" t="inlineStr">
        <is>
          <t>Sikkim gangtok</t>
        </is>
      </c>
      <c r="U1118" t="inlineStr">
        <is>
          <t xml:space="preserve"> </t>
        </is>
      </c>
      <c r="V1118" t="n">
        <v>1</v>
      </c>
      <c r="W1118" t="n">
        <v>1</v>
      </c>
      <c r="X1118" t="inlineStr">
        <is>
          <t>XXXXXX0442</t>
        </is>
      </c>
      <c r="Y1118" s="72" t="n">
        <v>46326.52037037037</v>
      </c>
    </row>
    <row r="1119">
      <c r="A1119" s="39" t="inlineStr">
        <is>
          <t>6ad9a37a3770d77cc4bced2b</t>
        </is>
      </c>
      <c r="B1119" s="72" t="n">
        <v>46317.4705787037</v>
      </c>
      <c r="C1119" s="70" t="n">
        <v>46317</v>
      </c>
      <c r="D1119" t="inlineStr">
        <is>
          <t>2026-10</t>
        </is>
      </c>
      <c r="E1119" t="inlineStr">
        <is>
          <t>Wk of 2026-10-19</t>
        </is>
      </c>
      <c r="F1119" t="inlineStr">
        <is>
          <t>Connected</t>
        </is>
      </c>
      <c r="G1119" s="39" t="str">
        <f>IF(ISNUMBER(MATCH(F1119,QualityStatuses,0)),"Quality Lead","Non-Quality Lead")</f>
        <v>Non-Quality Lead</v>
      </c>
      <c r="H1119" s="39" t="str">
        <f>IFERROR(INDEX(CampTypes,MATCH(I1119,CampList,0)),"Unattributed")</f>
        <v>New</v>
      </c>
      <c r="I1119" t="inlineStr">
        <is>
          <t>EBG - In House | ABO | Natuf | Leads | Unit Franchise | India | Oct26 | V1</t>
        </is>
      </c>
      <c r="J1119" t="inlineStr">
        <is>
          <t>EBG - In House | ABO | Natuf | Leads | Unit Franchise | India | Oct26 | V1</t>
        </is>
      </c>
      <c r="K1119" t="inlineStr">
        <is>
          <t>Direct (campaign tagged in CRM)</t>
        </is>
      </c>
      <c r="L1119" t="inlineStr">
        <is>
          <t>Natuf | Business Owners | Tier1 + Growth Cities | Oct26 | V1</t>
        </is>
      </c>
      <c r="M1119" t="inlineStr">
        <is>
          <t>Natuf | Business Owners | Tier1 + Growth Cities | Oct26 | V1</t>
        </is>
      </c>
      <c r="N1119" t="inlineStr">
        <is>
          <t>Natuf | Reel | Brand Ambassador | Heard Of Owning A Cafe | V1</t>
        </is>
      </c>
      <c r="O1119" t="inlineStr">
        <is>
          <t>In House Natuf</t>
        </is>
      </c>
      <c r="P1119" t="inlineStr">
        <is>
          <t>Facebook</t>
        </is>
      </c>
      <c r="Q1119" t="inlineStr">
        <is>
          <t>Tejaswini Tarigopula</t>
        </is>
      </c>
      <c r="R1119" t="inlineStr">
        <is>
          <t>Shivani Sharma</t>
        </is>
      </c>
      <c r="S1119" t="inlineStr">
        <is>
          <t>-</t>
        </is>
      </c>
      <c r="T1119" t="inlineStr">
        <is>
          <t>Bhopal</t>
        </is>
      </c>
      <c r="U1119" t="inlineStr">
        <is>
          <t xml:space="preserve"> </t>
        </is>
      </c>
      <c r="V1119" t="n">
        <v>4</v>
      </c>
      <c r="W1119" t="n">
        <v>1</v>
      </c>
      <c r="X1119" t="inlineStr">
        <is>
          <t>XXXXXX9274</t>
        </is>
      </c>
      <c r="Y1119" s="72" t="n">
        <v>46326.52037037037</v>
      </c>
    </row>
    <row r="1120">
      <c r="A1120" s="39" t="inlineStr">
        <is>
          <t>6ad9a08c3a080e606156b069</t>
        </is>
      </c>
      <c r="B1120" s="72" t="n">
        <v>46317.46189814815</v>
      </c>
      <c r="C1120" s="70" t="n">
        <v>46317</v>
      </c>
      <c r="D1120" t="inlineStr">
        <is>
          <t>2026-10</t>
        </is>
      </c>
      <c r="E1120" t="inlineStr">
        <is>
          <t>Wk of 2026-10-19</t>
        </is>
      </c>
      <c r="F1120" t="inlineStr">
        <is>
          <t>Lost</t>
        </is>
      </c>
      <c r="G1120" s="39" t="str">
        <f>IF(ISNUMBER(MATCH(F1120,QualityStatuses,0)),"Quality Lead","Non-Quality Lead")</f>
        <v>Non-Quality Lead</v>
      </c>
      <c r="H1120" s="39" t="str">
        <f>IFERROR(INDEX(CampTypes,MATCH(I1120,CampList,0)),"Unattributed")</f>
        <v>New</v>
      </c>
      <c r="I1120" t="inlineStr">
        <is>
          <t>EBG - In House | ABO | Natuf | Leads | Master Franchise | India | Oct26 | V1</t>
        </is>
      </c>
      <c r="J1120" t="inlineStr">
        <is>
          <t>EBG - In House | ABO | Natuf | Leads | Master Franchise | India | Oct26 | V1</t>
        </is>
      </c>
      <c r="K1120" t="inlineStr">
        <is>
          <t>Direct (campaign tagged in CRM)</t>
        </is>
      </c>
      <c r="L1120" t="inlineStr">
        <is>
          <t>Natuf | Business Owners | Tier1 + Growth Cities | Oct26 | V1</t>
        </is>
      </c>
      <c r="M1120" t="inlineStr">
        <is>
          <t>Natuf | Business Owners | Tier1 + Growth Cities | Oct26 | V1</t>
        </is>
      </c>
      <c r="N1120" t="inlineStr">
        <is>
          <t>Natuf | Static | Become A Levantine Food | V1</t>
        </is>
      </c>
      <c r="O1120" t="inlineStr">
        <is>
          <t>Natuf_MF</t>
        </is>
      </c>
      <c r="P1120" t="inlineStr">
        <is>
          <t>Facebook</t>
        </is>
      </c>
      <c r="Q1120" t="inlineStr">
        <is>
          <t>Tejaswini Tarigopula</t>
        </is>
      </c>
      <c r="R1120" t="inlineStr">
        <is>
          <t>Rauth Sanketh</t>
        </is>
      </c>
      <c r="S1120" t="inlineStr">
        <is>
          <t>Junk</t>
        </is>
      </c>
      <c r="T1120" t="inlineStr">
        <is>
          <t>Patna</t>
        </is>
      </c>
      <c r="U1120" t="inlineStr">
        <is>
          <t xml:space="preserve"> </t>
        </is>
      </c>
      <c r="V1120" t="n">
        <v>1</v>
      </c>
      <c r="W1120" t="n">
        <v>1</v>
      </c>
      <c r="X1120" t="inlineStr">
        <is>
          <t>XXXXXX0416</t>
        </is>
      </c>
      <c r="Y1120" s="72" t="n">
        <v>46326.52037037037</v>
      </c>
    </row>
    <row r="1121">
      <c r="A1121" s="39" t="inlineStr">
        <is>
          <t>6ad99dfb9f740ef6b2199031</t>
        </is>
      </c>
      <c r="B1121" s="72" t="n">
        <v>46317.45429398148</v>
      </c>
      <c r="C1121" s="70" t="n">
        <v>46317</v>
      </c>
      <c r="D1121" t="inlineStr">
        <is>
          <t>2026-10</t>
        </is>
      </c>
      <c r="E1121" t="inlineStr">
        <is>
          <t>Wk of 2026-10-19</t>
        </is>
      </c>
      <c r="F1121" t="inlineStr">
        <is>
          <t>Attempt 1</t>
        </is>
      </c>
      <c r="G1121" s="39" t="str">
        <f>IF(ISNUMBER(MATCH(F1121,QualityStatuses,0)),"Quality Lead","Non-Quality Lead")</f>
        <v>Non-Quality Lead</v>
      </c>
      <c r="H1121" s="39" t="str">
        <f>IFERROR(INDEX(CampTypes,MATCH(I1121,CampList,0)),"Unattributed")</f>
        <v>New</v>
      </c>
      <c r="I1121" t="inlineStr">
        <is>
          <t>EBG - In House | ABO | Natuf | Leads | Unit Franchise | India | Oct26 | V1</t>
        </is>
      </c>
      <c r="J1121" t="inlineStr">
        <is>
          <t>EBG - In House | ABO | Natuf | Leads | Unit Franchise | India | Oct26 | V1</t>
        </is>
      </c>
      <c r="K1121" t="inlineStr">
        <is>
          <t>Direct (campaign tagged in CRM)</t>
        </is>
      </c>
      <c r="L1121" t="inlineStr">
        <is>
          <t>Natuf | LAL 1% | India | Jul26 | V1</t>
        </is>
      </c>
      <c r="M1121" t="inlineStr">
        <is>
          <t>Natuf | LAL 1% | India | Jul26 | V1</t>
        </is>
      </c>
      <c r="N1121" t="inlineStr">
        <is>
          <t>Natuf | Reel | Brand Ambassador | Heard Of Owning A Cafe | V1</t>
        </is>
      </c>
      <c r="O1121" t="inlineStr">
        <is>
          <t>In House Natuf</t>
        </is>
      </c>
      <c r="P1121" t="inlineStr">
        <is>
          <t>Facebook</t>
        </is>
      </c>
      <c r="Q1121" t="inlineStr">
        <is>
          <t>Tejaswini Tarigopula</t>
        </is>
      </c>
      <c r="R1121" t="inlineStr">
        <is>
          <t>Shivamani</t>
        </is>
      </c>
      <c r="S1121" t="inlineStr">
        <is>
          <t>-</t>
        </is>
      </c>
      <c r="T1121" t="inlineStr">
        <is>
          <t>Sikkim</t>
        </is>
      </c>
      <c r="U1121" t="inlineStr">
        <is>
          <t xml:space="preserve"> </t>
        </is>
      </c>
      <c r="V1121" t="n">
        <v>1</v>
      </c>
      <c r="W1121" t="n">
        <v>1</v>
      </c>
      <c r="X1121" t="inlineStr">
        <is>
          <t>XXXXXX6264</t>
        </is>
      </c>
      <c r="Y1121" s="72" t="n">
        <v>46326.52037037037</v>
      </c>
    </row>
    <row r="1122">
      <c r="A1122" s="39" t="inlineStr">
        <is>
          <t>6ad99b4eda2009a69f8035c1</t>
        </is>
      </c>
      <c r="B1122" s="72" t="n">
        <v>46317.44636574074</v>
      </c>
      <c r="C1122" s="70" t="n">
        <v>46317</v>
      </c>
      <c r="D1122" t="inlineStr">
        <is>
          <t>2026-10</t>
        </is>
      </c>
      <c r="E1122" t="inlineStr">
        <is>
          <t>Wk of 2026-10-19</t>
        </is>
      </c>
      <c r="F1122" t="inlineStr">
        <is>
          <t>Details Shared</t>
        </is>
      </c>
      <c r="G1122" s="39" t="str">
        <f>IF(ISNUMBER(MATCH(F1122,QualityStatuses,0)),"Quality Lead","Non-Quality Lead")</f>
        <v>Quality Lead</v>
      </c>
      <c r="H1122" s="39" t="str">
        <f>IFERROR(INDEX(CampTypes,MATCH(I1122,CampList,0)),"Unattributed")</f>
        <v>Old</v>
      </c>
      <c r="I1122" t="inlineStr">
        <is>
          <t>natuf_Kiosk_14072026_Hindi</t>
        </is>
      </c>
      <c r="J1122" t="inlineStr">
        <is>
          <t>natuf_Kiosk_14072026_Hindi</t>
        </is>
      </c>
      <c r="K1122" t="inlineStr">
        <is>
          <t>Direct (campaign tagged in CRM)</t>
        </is>
      </c>
      <c r="L1122" t="inlineStr">
        <is>
          <t>natuf_Kiosk_09102026</t>
        </is>
      </c>
      <c r="M1122" t="inlineStr">
        <is>
          <t>natuf_Kiosk_09102026</t>
        </is>
      </c>
      <c r="N1122" t="inlineStr">
        <is>
          <t>natuf_Kiosk_14072026_ad set_ad1</t>
        </is>
      </c>
      <c r="O1122" t="inlineStr">
        <is>
          <t>Natuf</t>
        </is>
      </c>
      <c r="P1122" t="inlineStr">
        <is>
          <t>Facebook</t>
        </is>
      </c>
      <c r="Q1122" t="inlineStr">
        <is>
          <t>Omkar Navge</t>
        </is>
      </c>
      <c r="R1122" t="inlineStr">
        <is>
          <t>Jasmine</t>
        </is>
      </c>
      <c r="S1122" t="inlineStr">
        <is>
          <t>-</t>
        </is>
      </c>
      <c r="T1122" t="inlineStr">
        <is>
          <t>Aurangabad</t>
        </is>
      </c>
      <c r="U1122" t="inlineStr">
        <is>
          <t xml:space="preserve"> </t>
        </is>
      </c>
      <c r="V1122" t="n">
        <v>4</v>
      </c>
      <c r="W1122" t="n">
        <v>1</v>
      </c>
      <c r="X1122" t="inlineStr">
        <is>
          <t>XXXXXX1010</t>
        </is>
      </c>
      <c r="Y1122" s="72" t="n">
        <v>46326.52037037037</v>
      </c>
    </row>
    <row r="1123">
      <c r="A1123" s="39" t="inlineStr">
        <is>
          <t>6ad999d945047c5b75601dfa</t>
        </is>
      </c>
      <c r="B1123" s="72" t="n">
        <v>46317.44204861111</v>
      </c>
      <c r="C1123" s="70" t="n">
        <v>46317</v>
      </c>
      <c r="D1123" t="inlineStr">
        <is>
          <t>2026-10</t>
        </is>
      </c>
      <c r="E1123" t="inlineStr">
        <is>
          <t>Wk of 2026-10-19</t>
        </is>
      </c>
      <c r="F1123" t="inlineStr">
        <is>
          <t>Details Shared</t>
        </is>
      </c>
      <c r="G1123" s="39" t="str">
        <f>IF(ISNUMBER(MATCH(F1123,QualityStatuses,0)),"Quality Lead","Non-Quality Lead")</f>
        <v>Quality Lead</v>
      </c>
      <c r="H1123" s="39" t="str">
        <f>IFERROR(INDEX(CampTypes,MATCH(I1123,CampList,0)),"Unattributed")</f>
        <v>New</v>
      </c>
      <c r="I1123" t="inlineStr">
        <is>
          <t>EBG - In House | ABO | Natuf | Leads | Unit Franchise | India | Oct26 | V1</t>
        </is>
      </c>
      <c r="J1123" t="inlineStr">
        <is>
          <t>EBG - In House | ABO | Natuf | Leads | Unit Franchise | India | Oct26 | V1</t>
        </is>
      </c>
      <c r="K1123" t="inlineStr">
        <is>
          <t>Direct (campaign tagged in CRM)</t>
        </is>
      </c>
      <c r="L1123" t="inlineStr">
        <is>
          <t>Natuf | Broad | Tier1 + Growth Cities | Oct26 | V1</t>
        </is>
      </c>
      <c r="M1123" t="inlineStr">
        <is>
          <t>Natuf | Broad | Tier1 + Growth Cities | Oct26 | V1</t>
        </is>
      </c>
      <c r="N1123" t="inlineStr">
        <is>
          <t>Natuf | Reel | Brand Ambassador | Heard Of Owning A Cafe | V1</t>
        </is>
      </c>
      <c r="O1123" t="inlineStr">
        <is>
          <t>In House Natuf</t>
        </is>
      </c>
      <c r="P1123" t="inlineStr">
        <is>
          <t>Facebook</t>
        </is>
      </c>
      <c r="Q1123" t="inlineStr">
        <is>
          <t>Tejaswini Tarigopula</t>
        </is>
      </c>
      <c r="R1123" t="inlineStr">
        <is>
          <t>Rima Paul</t>
        </is>
      </c>
      <c r="S1123" t="inlineStr">
        <is>
          <t>-</t>
        </is>
      </c>
      <c r="T1123" t="inlineStr">
        <is>
          <t>Ranchi</t>
        </is>
      </c>
      <c r="U1123" t="inlineStr">
        <is>
          <t xml:space="preserve"> </t>
        </is>
      </c>
      <c r="V1123" t="n">
        <v>2</v>
      </c>
      <c r="W1123" t="n">
        <v>1</v>
      </c>
      <c r="X1123" t="inlineStr">
        <is>
          <t>XXXXXX6376</t>
        </is>
      </c>
      <c r="Y1123" s="72" t="n">
        <v>46326.52037037037</v>
      </c>
    </row>
    <row r="1124">
      <c r="A1124" s="39" t="inlineStr">
        <is>
          <t>6ad99428fbf7aeb97069d87c</t>
        </is>
      </c>
      <c r="B1124" s="72" t="n">
        <v>46317.42518518519</v>
      </c>
      <c r="C1124" s="70" t="n">
        <v>46317</v>
      </c>
      <c r="D1124" t="inlineStr">
        <is>
          <t>2026-10</t>
        </is>
      </c>
      <c r="E1124" t="inlineStr">
        <is>
          <t>Wk of 2026-10-19</t>
        </is>
      </c>
      <c r="F1124" t="inlineStr">
        <is>
          <t>Lost</t>
        </is>
      </c>
      <c r="G1124" s="39" t="str">
        <f>IF(ISNUMBER(MATCH(F1124,QualityStatuses,0)),"Quality Lead","Non-Quality Lead")</f>
        <v>Non-Quality Lead</v>
      </c>
      <c r="H1124" s="39" t="str">
        <f>IFERROR(INDEX(CampTypes,MATCH(I1124,CampList,0)),"Unattributed")</f>
        <v>Old</v>
      </c>
      <c r="I1124" t="inlineStr">
        <is>
          <t>E_Karan_Natuf_All_07072026</t>
        </is>
      </c>
      <c r="J1124" t="inlineStr">
        <is>
          <t>E_Karan_Natuf_All_07072026</t>
        </is>
      </c>
      <c r="K1124" t="inlineStr">
        <is>
          <t>Direct (campaign tagged in CRM)</t>
        </is>
      </c>
      <c r="L1124" t="inlineStr">
        <is>
          <t>E_Karan_Natuf_Sign_07072026_Adset3</t>
        </is>
      </c>
      <c r="M1124" t="inlineStr">
        <is>
          <t>E_Karan_Natuf_Sign_07072026_Adset3</t>
        </is>
      </c>
      <c r="N1124" t="inlineStr">
        <is>
          <t>E_Karan_Natuf_Sign_07072026_Adset2_Ad1</t>
        </is>
      </c>
      <c r="O1124" t="inlineStr">
        <is>
          <t>Natuf</t>
        </is>
      </c>
      <c r="P1124" t="inlineStr">
        <is>
          <t>Facebook</t>
        </is>
      </c>
      <c r="Q1124" t="inlineStr">
        <is>
          <t>Tejaswini Tarigopula</t>
        </is>
      </c>
      <c r="R1124" t="inlineStr">
        <is>
          <t>Arjuman Vidya Sagar</t>
        </is>
      </c>
      <c r="S1124" t="inlineStr">
        <is>
          <t>Junk</t>
        </is>
      </c>
      <c r="T1124" t="inlineStr">
        <is>
          <t>अंबिकापुर</t>
        </is>
      </c>
      <c r="U1124" t="inlineStr">
        <is>
          <t xml:space="preserve"> </t>
        </is>
      </c>
      <c r="V1124" t="n">
        <v>3</v>
      </c>
      <c r="W1124" t="n">
        <v>2</v>
      </c>
      <c r="X1124" t="inlineStr">
        <is>
          <t>XXXXXX2455</t>
        </is>
      </c>
      <c r="Y1124" s="72" t="n">
        <v>46326.52037037037</v>
      </c>
    </row>
    <row r="1125">
      <c r="A1125" s="39" t="inlineStr">
        <is>
          <t>6ad992988bcee229798cfed7</t>
        </is>
      </c>
      <c r="B1125" s="72" t="n">
        <v>46317.42055555555</v>
      </c>
      <c r="C1125" s="70" t="n">
        <v>46317</v>
      </c>
      <c r="D1125" t="inlineStr">
        <is>
          <t>2026-10</t>
        </is>
      </c>
      <c r="E1125" t="inlineStr">
        <is>
          <t>Wk of 2026-10-19</t>
        </is>
      </c>
      <c r="F1125" t="inlineStr">
        <is>
          <t>Attempt 1</t>
        </is>
      </c>
      <c r="G1125" s="39" t="str">
        <f>IF(ISNUMBER(MATCH(F1125,QualityStatuses,0)),"Quality Lead","Non-Quality Lead")</f>
        <v>Non-Quality Lead</v>
      </c>
      <c r="H1125" s="39" t="str">
        <f>IFERROR(INDEX(CampTypes,MATCH(I1125,CampList,0)),"Unattributed")</f>
        <v>Old</v>
      </c>
      <c r="I1125" t="inlineStr">
        <is>
          <t>natuf_Kiosk_14072026_Hindi</t>
        </is>
      </c>
      <c r="J1125" t="inlineStr">
        <is>
          <t>natuf_Kiosk_14072026_Hindi</t>
        </is>
      </c>
      <c r="K1125" t="inlineStr">
        <is>
          <t>Direct (campaign tagged in CRM)</t>
        </is>
      </c>
      <c r="L1125" t="inlineStr">
        <is>
          <t>natuf_Kiosk_14072026_Highest-converting industries</t>
        </is>
      </c>
      <c r="M1125" t="inlineStr">
        <is>
          <t>natuf_Kiosk_14072026_Highest-converting industries</t>
        </is>
      </c>
      <c r="N1125" t="inlineStr">
        <is>
          <t>natuf_Kiosk_14072026_ad set_ad1</t>
        </is>
      </c>
      <c r="O1125" t="inlineStr">
        <is>
          <t>Natuf</t>
        </is>
      </c>
      <c r="P1125" t="inlineStr">
        <is>
          <t>Facebook</t>
        </is>
      </c>
      <c r="Q1125" t="inlineStr">
        <is>
          <t>Omkar Navge</t>
        </is>
      </c>
      <c r="R1125" t="inlineStr">
        <is>
          <t>Jasmine</t>
        </is>
      </c>
      <c r="S1125" t="inlineStr">
        <is>
          <t>-</t>
        </is>
      </c>
      <c r="T1125" t="inlineStr">
        <is>
          <t>patiala</t>
        </is>
      </c>
      <c r="U1125" t="inlineStr">
        <is>
          <t xml:space="preserve"> </t>
        </is>
      </c>
      <c r="V1125" t="n">
        <v>2</v>
      </c>
      <c r="W1125" t="n">
        <v>3</v>
      </c>
      <c r="X1125" t="inlineStr">
        <is>
          <t>XXXXXX8755</t>
        </is>
      </c>
      <c r="Y1125" s="72" t="n">
        <v>46326.52037037037</v>
      </c>
    </row>
    <row r="1126">
      <c r="A1126" s="39" t="inlineStr">
        <is>
          <t>6ad9921dab82c8687b8d9ec4</t>
        </is>
      </c>
      <c r="B1126" s="72" t="n">
        <v>46317.41913194444</v>
      </c>
      <c r="C1126" s="70" t="n">
        <v>46317</v>
      </c>
      <c r="D1126" t="inlineStr">
        <is>
          <t>2026-10</t>
        </is>
      </c>
      <c r="E1126" t="inlineStr">
        <is>
          <t>Wk of 2026-10-19</t>
        </is>
      </c>
      <c r="F1126" t="inlineStr">
        <is>
          <t>Attempt 1</t>
        </is>
      </c>
      <c r="G1126" s="39" t="str">
        <f>IF(ISNUMBER(MATCH(F1126,QualityStatuses,0)),"Quality Lead","Non-Quality Lead")</f>
        <v>Non-Quality Lead</v>
      </c>
      <c r="H1126" s="39" t="str">
        <f>IFERROR(INDEX(CampTypes,MATCH(I1126,CampList,0)),"Unattributed")</f>
        <v>New</v>
      </c>
      <c r="I1126" t="inlineStr">
        <is>
          <t>EBG - In House | ABO | Natuf | Leads | Unit Franchise | India | Oct26 | V1</t>
        </is>
      </c>
      <c r="J1126" t="inlineStr">
        <is>
          <t>EBG - In House | ABO | Natuf | Leads | Unit Franchise | India | Oct26 | V1</t>
        </is>
      </c>
      <c r="K1126" t="inlineStr">
        <is>
          <t>Direct (campaign tagged in CRM)</t>
        </is>
      </c>
      <c r="L1126" t="inlineStr">
        <is>
          <t>Natuf | LAL 1% | India | Jul26 | V1</t>
        </is>
      </c>
      <c r="M1126" t="inlineStr">
        <is>
          <t>Natuf | LAL 1% | India | Jul26 | V1</t>
        </is>
      </c>
      <c r="N1126" t="inlineStr">
        <is>
          <t>Natuf | Reel | Brand Ambassador | Heard Of Owning A Cafe | V1</t>
        </is>
      </c>
      <c r="O1126" t="inlineStr">
        <is>
          <t>In House Natuf</t>
        </is>
      </c>
      <c r="P1126" t="inlineStr">
        <is>
          <t>Facebook</t>
        </is>
      </c>
      <c r="Q1126" t="inlineStr">
        <is>
          <t>Tejaswini Tarigopula</t>
        </is>
      </c>
      <c r="R1126" t="inlineStr">
        <is>
          <t>Rima Paul</t>
        </is>
      </c>
      <c r="S1126" t="inlineStr">
        <is>
          <t>-</t>
        </is>
      </c>
      <c r="T1126" t="inlineStr">
        <is>
          <t>Delhi</t>
        </is>
      </c>
      <c r="U1126" t="inlineStr">
        <is>
          <t xml:space="preserve"> </t>
        </is>
      </c>
      <c r="V1126" t="n">
        <v>1</v>
      </c>
      <c r="W1126" t="n">
        <v>0</v>
      </c>
      <c r="X1126" t="inlineStr">
        <is>
          <t>XXXXXX0339</t>
        </is>
      </c>
      <c r="Y1126" s="72" t="n">
        <v>46326.52037037037</v>
      </c>
    </row>
    <row r="1127">
      <c r="A1127" s="39" t="inlineStr">
        <is>
          <t>6ad9908e970d5758473a3be5</t>
        </is>
      </c>
      <c r="B1127" s="72" t="n">
        <v>46317.41451388889</v>
      </c>
      <c r="C1127" s="70" t="n">
        <v>46317</v>
      </c>
      <c r="D1127" t="inlineStr">
        <is>
          <t>2026-10</t>
        </is>
      </c>
      <c r="E1127" t="inlineStr">
        <is>
          <t>Wk of 2026-10-19</t>
        </is>
      </c>
      <c r="F1127" t="inlineStr">
        <is>
          <t>Connected</t>
        </is>
      </c>
      <c r="G1127" s="39" t="str">
        <f>IF(ISNUMBER(MATCH(F1127,QualityStatuses,0)),"Quality Lead","Non-Quality Lead")</f>
        <v>Non-Quality Lead</v>
      </c>
      <c r="H1127" s="39" t="str">
        <f>IFERROR(INDEX(CampTypes,MATCH(I1127,CampList,0)),"Unattributed")</f>
        <v>Old</v>
      </c>
      <c r="I1127" t="inlineStr">
        <is>
          <t>natuf_Kiosk_14072026_Hindi</t>
        </is>
      </c>
      <c r="J1127" t="inlineStr">
        <is>
          <t>natuf_Kiosk_14072026_Hindi</t>
        </is>
      </c>
      <c r="K1127" t="inlineStr">
        <is>
          <t>Direct (campaign tagged in CRM)</t>
        </is>
      </c>
      <c r="L1127" t="inlineStr">
        <is>
          <t>natuf_Kiosk_09102026</t>
        </is>
      </c>
      <c r="M1127" t="inlineStr">
        <is>
          <t>natuf_Kiosk_09102026</t>
        </is>
      </c>
      <c r="N1127" t="inlineStr">
        <is>
          <t>natuf_Kiosk_14072026_ad set_ad1</t>
        </is>
      </c>
      <c r="O1127" t="inlineStr">
        <is>
          <t>Natuf</t>
        </is>
      </c>
      <c r="P1127" t="inlineStr">
        <is>
          <t>Facebook</t>
        </is>
      </c>
      <c r="Q1127" t="inlineStr">
        <is>
          <t>Tejaswini Tarigopula</t>
        </is>
      </c>
      <c r="R1127" t="inlineStr">
        <is>
          <t>Rauth Sanketh</t>
        </is>
      </c>
      <c r="S1127" t="inlineStr">
        <is>
          <t>-</t>
        </is>
      </c>
      <c r="T1127" t="inlineStr">
        <is>
          <t>Delhi</t>
        </is>
      </c>
      <c r="U1127" t="inlineStr">
        <is>
          <t xml:space="preserve"> </t>
        </is>
      </c>
      <c r="V1127" t="n">
        <v>1</v>
      </c>
      <c r="W1127" t="n">
        <v>1</v>
      </c>
      <c r="X1127" t="inlineStr">
        <is>
          <t>XXXXXX2557</t>
        </is>
      </c>
      <c r="Y1127" s="72" t="n">
        <v>46326.52037037037</v>
      </c>
    </row>
    <row r="1128">
      <c r="A1128" s="39" t="inlineStr">
        <is>
          <t>6ad98e2be5625d705d72f1a5</t>
        </is>
      </c>
      <c r="B1128" s="72" t="n">
        <v>46317.40744212963</v>
      </c>
      <c r="C1128" s="70" t="n">
        <v>46317</v>
      </c>
      <c r="D1128" t="inlineStr">
        <is>
          <t>2026-10</t>
        </is>
      </c>
      <c r="E1128" t="inlineStr">
        <is>
          <t>Wk of 2026-10-19</t>
        </is>
      </c>
      <c r="F1128" t="inlineStr">
        <is>
          <t>Attempt 1</t>
        </is>
      </c>
      <c r="G1128" s="39" t="str">
        <f>IF(ISNUMBER(MATCH(F1128,QualityStatuses,0)),"Quality Lead","Non-Quality Lead")</f>
        <v>Non-Quality Lead</v>
      </c>
      <c r="H1128" s="39" t="str">
        <f>IFERROR(INDEX(CampTypes,MATCH(I1128,CampList,0)),"Unattributed")</f>
        <v>Old</v>
      </c>
      <c r="I1128" t="inlineStr">
        <is>
          <t>E_Karan_Natuf_All_07072026</t>
        </is>
      </c>
      <c r="J1128" t="inlineStr">
        <is>
          <t>E_Karan_Natuf_All_07072026</t>
        </is>
      </c>
      <c r="K1128" t="inlineStr">
        <is>
          <t>Direct (campaign tagged in CRM)</t>
        </is>
      </c>
      <c r="L1128" t="inlineStr">
        <is>
          <t>E_Karan_Natuf_Sign_07072026_Adset3</t>
        </is>
      </c>
      <c r="M1128" t="inlineStr">
        <is>
          <t>E_Karan_Natuf_Sign_07072026_Adset3</t>
        </is>
      </c>
      <c r="N1128" t="inlineStr">
        <is>
          <t>E_Karan_Natuf_Sign_07072026_Adset2_Ad1</t>
        </is>
      </c>
      <c r="O1128" t="inlineStr">
        <is>
          <t>Natuf</t>
        </is>
      </c>
      <c r="P1128" t="inlineStr">
        <is>
          <t>Facebook</t>
        </is>
      </c>
      <c r="Q1128" t="inlineStr">
        <is>
          <t>Omkar Navge</t>
        </is>
      </c>
      <c r="R1128" t="inlineStr">
        <is>
          <t>Jasmine</t>
        </is>
      </c>
      <c r="S1128" t="inlineStr">
        <is>
          <t>-</t>
        </is>
      </c>
      <c r="T1128" t="inlineStr">
        <is>
          <t>bhihar</t>
        </is>
      </c>
      <c r="U1128" t="inlineStr">
        <is>
          <t xml:space="preserve"> </t>
        </is>
      </c>
      <c r="V1128" t="n">
        <v>1</v>
      </c>
      <c r="W1128" t="n">
        <v>0</v>
      </c>
      <c r="X1128" t="inlineStr">
        <is>
          <t>XXXXXX0362</t>
        </is>
      </c>
      <c r="Y1128" s="72" t="n">
        <v>46326.52037037037</v>
      </c>
    </row>
    <row r="1129">
      <c r="A1129" s="39" t="inlineStr">
        <is>
          <t>6ad98d53e5625d705d72f0df</t>
        </is>
      </c>
      <c r="B1129" s="72" t="n">
        <v>46317.40494212963</v>
      </c>
      <c r="C1129" s="70" t="n">
        <v>46317</v>
      </c>
      <c r="D1129" t="inlineStr">
        <is>
          <t>2026-10</t>
        </is>
      </c>
      <c r="E1129" t="inlineStr">
        <is>
          <t>Wk of 2026-10-19</t>
        </is>
      </c>
      <c r="F1129" t="inlineStr">
        <is>
          <t>Connected</t>
        </is>
      </c>
      <c r="G1129" s="39" t="str">
        <f>IF(ISNUMBER(MATCH(F1129,QualityStatuses,0)),"Quality Lead","Non-Quality Lead")</f>
        <v>Non-Quality Lead</v>
      </c>
      <c r="H1129" s="39" t="str">
        <f>IFERROR(INDEX(CampTypes,MATCH(I1129,CampList,0)),"Unattributed")</f>
        <v>New</v>
      </c>
      <c r="I1129" t="inlineStr">
        <is>
          <t>EBG - In House | ABO | Natuf | Leads | Unit Franchise | India | Oct26 | V1</t>
        </is>
      </c>
      <c r="J1129" t="inlineStr">
        <is>
          <t>EBG - In House | ABO | Natuf | Leads | Unit Franchise | India | Oct26 | V1</t>
        </is>
      </c>
      <c r="K1129" t="inlineStr">
        <is>
          <t>Direct (campaign tagged in CRM)</t>
        </is>
      </c>
      <c r="L1129" t="inlineStr">
        <is>
          <t>Natuf | Broad | Tier1 + Growth Cities | Oct26 | V1</t>
        </is>
      </c>
      <c r="M1129" t="inlineStr">
        <is>
          <t>Natuf | Broad | Tier1 + Growth Cities | Oct26 | V1</t>
        </is>
      </c>
      <c r="N1129" t="inlineStr">
        <is>
          <t>Natuf | Reel | Brand Ambassador | Heard Of Owning A Cafe | V1</t>
        </is>
      </c>
      <c r="O1129" t="inlineStr">
        <is>
          <t>In House Natuf</t>
        </is>
      </c>
      <c r="P1129" t="inlineStr">
        <is>
          <t>Facebook</t>
        </is>
      </c>
      <c r="Q1129" t="inlineStr">
        <is>
          <t>Tejaswini Tarigopula</t>
        </is>
      </c>
      <c r="R1129" t="inlineStr">
        <is>
          <t>Arjuman Vidya Sagar</t>
        </is>
      </c>
      <c r="S1129" t="inlineStr">
        <is>
          <t>-</t>
        </is>
      </c>
      <c r="T1129" t="inlineStr">
        <is>
          <t>Gurugram</t>
        </is>
      </c>
      <c r="U1129" t="inlineStr">
        <is>
          <t xml:space="preserve"> </t>
        </is>
      </c>
      <c r="V1129" t="n">
        <v>1</v>
      </c>
      <c r="W1129" t="n">
        <v>1</v>
      </c>
      <c r="X1129" t="inlineStr">
        <is>
          <t>XXXXXX9191</t>
        </is>
      </c>
      <c r="Y1129" s="72" t="n">
        <v>46326.52037037037</v>
      </c>
    </row>
    <row r="1130">
      <c r="A1130" s="39" t="inlineStr">
        <is>
          <t>6ad98948152e46cbae329283</t>
        </is>
      </c>
      <c r="B1130" s="72" t="n">
        <v>46317.39296296296</v>
      </c>
      <c r="C1130" s="70" t="n">
        <v>46317</v>
      </c>
      <c r="D1130" t="inlineStr">
        <is>
          <t>2026-10</t>
        </is>
      </c>
      <c r="E1130" t="inlineStr">
        <is>
          <t>Wk of 2026-10-19</t>
        </is>
      </c>
      <c r="F1130" t="inlineStr">
        <is>
          <t>Lost</t>
        </is>
      </c>
      <c r="G1130" s="39" t="str">
        <f>IF(ISNUMBER(MATCH(F1130,QualityStatuses,0)),"Quality Lead","Non-Quality Lead")</f>
        <v>Non-Quality Lead</v>
      </c>
      <c r="H1130" s="39" t="str">
        <f>IFERROR(INDEX(CampTypes,MATCH(I1130,CampList,0)),"Unattributed")</f>
        <v>New</v>
      </c>
      <c r="I1130" t="inlineStr">
        <is>
          <t>EBG - In House | ABO | Natuf | Leads | Unit Franchise | India | Oct26 | V1</t>
        </is>
      </c>
      <c r="J1130" t="inlineStr">
        <is>
          <t>EBG - In House | ABO | Natuf | Leads | Unit Franchise | India | Oct26 | V1</t>
        </is>
      </c>
      <c r="K1130" t="inlineStr">
        <is>
          <t>Direct (campaign tagged in CRM)</t>
        </is>
      </c>
      <c r="L1130" t="inlineStr">
        <is>
          <t>Natuf | Investors | Tier1 + Growth Cities | Oct26 | V1</t>
        </is>
      </c>
      <c r="M1130" t="inlineStr">
        <is>
          <t>Natuf | Investors | Tier1 + Growth Cities | Oct26 | V1</t>
        </is>
      </c>
      <c r="N1130" t="inlineStr">
        <is>
          <t>Natuf | Reel | Brand Ambassador | Heard Of Owning A Cafe | V1</t>
        </is>
      </c>
      <c r="O1130" t="inlineStr">
        <is>
          <t>In House Natuf</t>
        </is>
      </c>
      <c r="P1130" t="inlineStr">
        <is>
          <t>Facebook</t>
        </is>
      </c>
      <c r="Q1130" t="inlineStr">
        <is>
          <t>Tejaswini Tarigopula</t>
        </is>
      </c>
      <c r="R1130" t="inlineStr">
        <is>
          <t>Rauth Sanketh</t>
        </is>
      </c>
      <c r="S1130" t="inlineStr">
        <is>
          <t>Timeline - Not Ready</t>
        </is>
      </c>
      <c r="T1130" t="inlineStr">
        <is>
          <t>ujjain</t>
        </is>
      </c>
      <c r="U1130" t="inlineStr">
        <is>
          <t xml:space="preserve"> </t>
        </is>
      </c>
      <c r="V1130" t="n">
        <v>1</v>
      </c>
      <c r="W1130" t="n">
        <v>1</v>
      </c>
      <c r="X1130" t="inlineStr">
        <is>
          <t>XXXXXX4982</t>
        </is>
      </c>
      <c r="Y1130" s="72" t="n">
        <v>46326.52037037037</v>
      </c>
    </row>
    <row r="1131">
      <c r="A1131" s="39" t="inlineStr">
        <is>
          <t>6ad988f57e519ffa03847fe8</t>
        </is>
      </c>
      <c r="B1131" s="72" t="n">
        <v>46317.39200231482</v>
      </c>
      <c r="C1131" s="70" t="n">
        <v>46317</v>
      </c>
      <c r="D1131" t="inlineStr">
        <is>
          <t>2026-10</t>
        </is>
      </c>
      <c r="E1131" t="inlineStr">
        <is>
          <t>Wk of 2026-10-19</t>
        </is>
      </c>
      <c r="F1131" t="inlineStr">
        <is>
          <t>Attempt 1</t>
        </is>
      </c>
      <c r="G1131" s="39" t="str">
        <f>IF(ISNUMBER(MATCH(F1131,QualityStatuses,0)),"Quality Lead","Non-Quality Lead")</f>
        <v>Non-Quality Lead</v>
      </c>
      <c r="H1131" s="39" t="str">
        <f>IFERROR(INDEX(CampTypes,MATCH(I1131,CampList,0)),"Unattributed")</f>
        <v>New</v>
      </c>
      <c r="I1131" t="inlineStr">
        <is>
          <t>EBG - In House | ABO | Natuf | Leads | Unit Franchise | India | Oct26 | V1</t>
        </is>
      </c>
      <c r="J1131" t="inlineStr">
        <is>
          <t>EBG - In House | ABO | Natuf | Leads | Unit Franchise | India | Oct26 | V1</t>
        </is>
      </c>
      <c r="K1131" t="inlineStr">
        <is>
          <t>Direct (campaign tagged in CRM)</t>
        </is>
      </c>
      <c r="L1131" t="inlineStr">
        <is>
          <t>Natuf | LAL 1% | India | Jul26 | V1</t>
        </is>
      </c>
      <c r="M1131" t="inlineStr">
        <is>
          <t>Natuf | LAL 1% | India | Jul26 | V1</t>
        </is>
      </c>
      <c r="N1131" t="inlineStr">
        <is>
          <t>Natuf | Reel | Brand Ambassador | Heard Of Owning A Cafe | V1</t>
        </is>
      </c>
      <c r="O1131" t="inlineStr">
        <is>
          <t>In House Natuf</t>
        </is>
      </c>
      <c r="P1131" t="inlineStr">
        <is>
          <t>Facebook</t>
        </is>
      </c>
      <c r="Q1131" t="inlineStr">
        <is>
          <t>Tejaswini Tarigopula</t>
        </is>
      </c>
      <c r="R1131" t="inlineStr">
        <is>
          <t>Shivani Sharma</t>
        </is>
      </c>
      <c r="S1131" t="inlineStr">
        <is>
          <t>-</t>
        </is>
      </c>
      <c r="T1131" t="inlineStr">
        <is>
          <t>Jammu</t>
        </is>
      </c>
      <c r="U1131" t="inlineStr">
        <is>
          <t xml:space="preserve"> </t>
        </is>
      </c>
      <c r="V1131" t="n">
        <v>1</v>
      </c>
      <c r="W1131" t="n">
        <v>0</v>
      </c>
      <c r="X1131" t="inlineStr">
        <is>
          <t>XXXXXX0971</t>
        </is>
      </c>
      <c r="Y1131" s="72" t="n">
        <v>46326.52037037037</v>
      </c>
    </row>
    <row r="1132">
      <c r="A1132" s="39" t="inlineStr">
        <is>
          <t>6ad984f5db7603097bf1bde8</t>
        </is>
      </c>
      <c r="B1132" s="72" t="n">
        <v>46317.38015046297</v>
      </c>
      <c r="C1132" s="70" t="n">
        <v>46317</v>
      </c>
      <c r="D1132" t="inlineStr">
        <is>
          <t>2026-10</t>
        </is>
      </c>
      <c r="E1132" t="inlineStr">
        <is>
          <t>Wk of 2026-10-19</t>
        </is>
      </c>
      <c r="F1132" t="inlineStr">
        <is>
          <t>Details Shared</t>
        </is>
      </c>
      <c r="G1132" s="39" t="str">
        <f>IF(ISNUMBER(MATCH(F1132,QualityStatuses,0)),"Quality Lead","Non-Quality Lead")</f>
        <v>Quality Lead</v>
      </c>
      <c r="H1132" s="39" t="str">
        <f>IFERROR(INDEX(CampTypes,MATCH(I1132,CampList,0)),"Unattributed")</f>
        <v>New</v>
      </c>
      <c r="I1132" t="inlineStr">
        <is>
          <t>EBG - In House | ABO | Natuf | Leads | Unit Franchise | India | Oct26 | V1</t>
        </is>
      </c>
      <c r="J1132" t="inlineStr">
        <is>
          <t>EBG - In House | ABO | Natuf | Leads | Unit Franchise | India | Oct26 | V1</t>
        </is>
      </c>
      <c r="K1132" t="inlineStr">
        <is>
          <t>Direct (campaign tagged in CRM)</t>
        </is>
      </c>
      <c r="L1132" t="inlineStr">
        <is>
          <t>Natuf | Business Owners | Tier1 + Growth Cities | Oct26 | V1</t>
        </is>
      </c>
      <c r="M1132" t="inlineStr">
        <is>
          <t>Natuf | Business Owners | Tier1 + Growth Cities | Oct26 | V1</t>
        </is>
      </c>
      <c r="N1132" t="inlineStr">
        <is>
          <t>Natuf | Reel | Brand Ambassador | Heard Of Owning A Cafe | V1</t>
        </is>
      </c>
      <c r="O1132" t="inlineStr">
        <is>
          <t>In House Natuf</t>
        </is>
      </c>
      <c r="P1132" t="inlineStr">
        <is>
          <t>Facebook</t>
        </is>
      </c>
      <c r="Q1132" t="inlineStr">
        <is>
          <t>Tejaswini Tarigopula</t>
        </is>
      </c>
      <c r="R1132" t="inlineStr">
        <is>
          <t>Shivamani</t>
        </is>
      </c>
      <c r="S1132" t="inlineStr">
        <is>
          <t>-</t>
        </is>
      </c>
      <c r="T1132" t="inlineStr">
        <is>
          <t>Bangalore</t>
        </is>
      </c>
      <c r="U1132" t="inlineStr">
        <is>
          <t xml:space="preserve"> </t>
        </is>
      </c>
      <c r="V1132" t="n">
        <v>7</v>
      </c>
      <c r="W1132" t="n">
        <v>4</v>
      </c>
      <c r="X1132" t="inlineStr">
        <is>
          <t>XXXXXX0402</t>
        </is>
      </c>
      <c r="Y1132" s="72" t="n">
        <v>46326.52037037037</v>
      </c>
    </row>
    <row r="1133">
      <c r="A1133" s="39" t="inlineStr">
        <is>
          <t>6ad984b3b49e87d168c2fb75</t>
        </is>
      </c>
      <c r="B1133" s="72" t="n">
        <v>46317.37938657407</v>
      </c>
      <c r="C1133" s="70" t="n">
        <v>46317</v>
      </c>
      <c r="D1133" t="inlineStr">
        <is>
          <t>2026-10</t>
        </is>
      </c>
      <c r="E1133" t="inlineStr">
        <is>
          <t>Wk of 2026-10-19</t>
        </is>
      </c>
      <c r="F1133" t="inlineStr">
        <is>
          <t>Attempt 2</t>
        </is>
      </c>
      <c r="G1133" s="39" t="str">
        <f>IF(ISNUMBER(MATCH(F1133,QualityStatuses,0)),"Quality Lead","Non-Quality Lead")</f>
        <v>Non-Quality Lead</v>
      </c>
      <c r="H1133" s="39" t="str">
        <f>IFERROR(INDEX(CampTypes,MATCH(I1133,CampList,0)),"Unattributed")</f>
        <v>New</v>
      </c>
      <c r="I1133" t="inlineStr">
        <is>
          <t>EBG - In House | ABO | Natuf | Leads | Master Franchise | India | Oct26 | V1</t>
        </is>
      </c>
      <c r="J1133" t="inlineStr">
        <is>
          <t>EBG - In House | ABO | Natuf | Leads | Master Franchise | India | Oct26 | V1</t>
        </is>
      </c>
      <c r="K1133" t="inlineStr">
        <is>
          <t>Direct (campaign tagged in CRM)</t>
        </is>
      </c>
      <c r="L1133" t="inlineStr">
        <is>
          <t>Natuf | Investors | Tier1 + Growth Cities | Oct26 | V1</t>
        </is>
      </c>
      <c r="M1133" t="inlineStr">
        <is>
          <t>Natuf | Investors | Tier1 + Growth Cities | Oct26 | V1</t>
        </is>
      </c>
      <c r="N1133" t="inlineStr">
        <is>
          <t>Natuf | Static | Become A Levantine Food | V1</t>
        </is>
      </c>
      <c r="O1133" t="inlineStr">
        <is>
          <t>Natuf_MF</t>
        </is>
      </c>
      <c r="P1133" t="inlineStr">
        <is>
          <t>Facebook</t>
        </is>
      </c>
      <c r="Q1133" t="inlineStr">
        <is>
          <t>Tejaswini Tarigopula</t>
        </is>
      </c>
      <c r="R1133" t="inlineStr">
        <is>
          <t>Rauth Sanketh</t>
        </is>
      </c>
      <c r="S1133" t="inlineStr">
        <is>
          <t>-</t>
        </is>
      </c>
      <c r="T1133" t="inlineStr">
        <is>
          <t>Himu🦋</t>
        </is>
      </c>
      <c r="U1133" t="inlineStr">
        <is>
          <t xml:space="preserve"> </t>
        </is>
      </c>
      <c r="V1133" t="n">
        <v>2</v>
      </c>
      <c r="W1133" t="n">
        <v>0</v>
      </c>
      <c r="X1133" t="inlineStr">
        <is>
          <t>XXXXXX6962</t>
        </is>
      </c>
      <c r="Y1133" s="72" t="n">
        <v>46326.52037037037</v>
      </c>
    </row>
    <row r="1134">
      <c r="A1134" s="39" t="inlineStr">
        <is>
          <t>6ad9811559e9021b495d880b</t>
        </is>
      </c>
      <c r="B1134" s="72" t="n">
        <v>46317.36866898148</v>
      </c>
      <c r="C1134" s="70" t="n">
        <v>46317</v>
      </c>
      <c r="D1134" t="inlineStr">
        <is>
          <t>2026-10</t>
        </is>
      </c>
      <c r="E1134" t="inlineStr">
        <is>
          <t>Wk of 2026-10-19</t>
        </is>
      </c>
      <c r="F1134" t="inlineStr">
        <is>
          <t>Attempt 1</t>
        </is>
      </c>
      <c r="G1134" s="39" t="str">
        <f>IF(ISNUMBER(MATCH(F1134,QualityStatuses,0)),"Quality Lead","Non-Quality Lead")</f>
        <v>Non-Quality Lead</v>
      </c>
      <c r="H1134" s="39" t="str">
        <f>IFERROR(INDEX(CampTypes,MATCH(I1134,CampList,0)),"Unattributed")</f>
        <v>New</v>
      </c>
      <c r="I1134" t="inlineStr">
        <is>
          <t>EBG - In House | ABO | Natuf | Leads | Unit Franchise | India | Oct26 | V1</t>
        </is>
      </c>
      <c r="J1134" t="inlineStr">
        <is>
          <t>EBG - In House | ABO | Natuf | Leads | Unit Franchise | India | Oct26 | V1</t>
        </is>
      </c>
      <c r="K1134" t="inlineStr">
        <is>
          <t>Direct (campaign tagged in CRM)</t>
        </is>
      </c>
      <c r="L1134" t="inlineStr">
        <is>
          <t>Natuf | LAL 1% | India | Jul26 | V1</t>
        </is>
      </c>
      <c r="M1134" t="inlineStr">
        <is>
          <t>Natuf | LAL 1% | India | Jul26 | V1</t>
        </is>
      </c>
      <c r="N1134" t="inlineStr">
        <is>
          <t>Natuf | Reel | Brand Ambassador | Heard Of Owning A Cafe | V1</t>
        </is>
      </c>
      <c r="O1134" t="inlineStr">
        <is>
          <t>In House Natuf</t>
        </is>
      </c>
      <c r="P1134" t="inlineStr">
        <is>
          <t>Facebook</t>
        </is>
      </c>
      <c r="Q1134" t="inlineStr">
        <is>
          <t>Tejaswini Tarigopula</t>
        </is>
      </c>
      <c r="R1134" t="inlineStr">
        <is>
          <t>Rima Paul</t>
        </is>
      </c>
      <c r="S1134" t="inlineStr">
        <is>
          <t>-</t>
        </is>
      </c>
      <c r="T1134" t="inlineStr">
        <is>
          <t>Warangal</t>
        </is>
      </c>
      <c r="U1134" t="inlineStr">
        <is>
          <t xml:space="preserve"> </t>
        </is>
      </c>
      <c r="V1134" t="n">
        <v>1</v>
      </c>
      <c r="W1134" t="n">
        <v>0</v>
      </c>
      <c r="X1134" t="inlineStr">
        <is>
          <t>XXXXXX2208</t>
        </is>
      </c>
      <c r="Y1134" s="72" t="n">
        <v>46326.52037037037</v>
      </c>
    </row>
    <row r="1135">
      <c r="A1135" s="39" t="inlineStr">
        <is>
          <t>6ad980a569af0e04bc59cde6</t>
        </is>
      </c>
      <c r="B1135" s="72" t="n">
        <v>46317.36737268518</v>
      </c>
      <c r="C1135" s="70" t="n">
        <v>46317</v>
      </c>
      <c r="D1135" t="inlineStr">
        <is>
          <t>2026-10</t>
        </is>
      </c>
      <c r="E1135" t="inlineStr">
        <is>
          <t>Wk of 2026-10-19</t>
        </is>
      </c>
      <c r="F1135" t="inlineStr">
        <is>
          <t>Lost</t>
        </is>
      </c>
      <c r="G1135" s="39" t="str">
        <f>IF(ISNUMBER(MATCH(F1135,QualityStatuses,0)),"Quality Lead","Non-Quality Lead")</f>
        <v>Non-Quality Lead</v>
      </c>
      <c r="H1135" s="39" t="str">
        <f>IFERROR(INDEX(CampTypes,MATCH(I1135,CampList,0)),"Unattributed")</f>
        <v>New</v>
      </c>
      <c r="I1135" t="inlineStr">
        <is>
          <t>EBG - In House | ABO | Natuf | Leads | Master Franchise | India | Oct26 | V1</t>
        </is>
      </c>
      <c r="J1135" t="inlineStr">
        <is>
          <t>EBG - In House | ABO | Natuf | Leads | Master Franchise | India | Oct26 | V1</t>
        </is>
      </c>
      <c r="K1135" t="inlineStr">
        <is>
          <t>Direct (campaign tagged in CRM)</t>
        </is>
      </c>
      <c r="L1135" t="inlineStr">
        <is>
          <t>Natuf | Investors | Tier1 + Growth Cities | Oct26 | V1</t>
        </is>
      </c>
      <c r="M1135" t="inlineStr">
        <is>
          <t>Natuf | Investors | Tier1 + Growth Cities | Oct26 | V1</t>
        </is>
      </c>
      <c r="N1135" t="inlineStr">
        <is>
          <t>Natuf | Static | Become A Levantine Food | V1</t>
        </is>
      </c>
      <c r="O1135" t="inlineStr">
        <is>
          <t>Natuf_MF</t>
        </is>
      </c>
      <c r="P1135" t="inlineStr">
        <is>
          <t>Facebook</t>
        </is>
      </c>
      <c r="Q1135" t="inlineStr">
        <is>
          <t>Tejaswini Tarigopula</t>
        </is>
      </c>
      <c r="R1135" t="inlineStr">
        <is>
          <t>Rauth Sanketh</t>
        </is>
      </c>
      <c r="S1135" t="inlineStr">
        <is>
          <t>Junk</t>
        </is>
      </c>
      <c r="T1135" t="inlineStr">
        <is>
          <t>kukshi</t>
        </is>
      </c>
      <c r="U1135" t="inlineStr">
        <is>
          <t xml:space="preserve"> </t>
        </is>
      </c>
      <c r="V1135" t="n">
        <v>2</v>
      </c>
      <c r="W1135" t="n">
        <v>1</v>
      </c>
      <c r="X1135" t="inlineStr">
        <is>
          <t>XXXXXX5424</t>
        </is>
      </c>
      <c r="Y1135" s="72" t="n">
        <v>46326.52037037037</v>
      </c>
    </row>
    <row r="1136">
      <c r="A1136" s="39" t="inlineStr">
        <is>
          <t>6ad97ec359e9021b495d857b</t>
        </is>
      </c>
      <c r="B1136" s="72" t="n">
        <v>46317.36179398148</v>
      </c>
      <c r="C1136" s="70" t="n">
        <v>46317</v>
      </c>
      <c r="D1136" t="inlineStr">
        <is>
          <t>2026-10</t>
        </is>
      </c>
      <c r="E1136" t="inlineStr">
        <is>
          <t>Wk of 2026-10-19</t>
        </is>
      </c>
      <c r="F1136" t="inlineStr">
        <is>
          <t>Connected</t>
        </is>
      </c>
      <c r="G1136" s="39" t="str">
        <f>IF(ISNUMBER(MATCH(F1136,QualityStatuses,0)),"Quality Lead","Non-Quality Lead")</f>
        <v>Non-Quality Lead</v>
      </c>
      <c r="H1136" s="39" t="str">
        <f>IFERROR(INDEX(CampTypes,MATCH(I1136,CampList,0)),"Unattributed")</f>
        <v>New</v>
      </c>
      <c r="I1136" t="inlineStr">
        <is>
          <t>EBG - In House | ABO | Natuf | Leads | Unit Franchise | India | Oct26 | V1</t>
        </is>
      </c>
      <c r="J1136" t="inlineStr">
        <is>
          <t>EBG - In House | ABO | Natuf | Leads | Unit Franchise | India | Oct26 | V1</t>
        </is>
      </c>
      <c r="K1136" t="inlineStr">
        <is>
          <t>Direct (campaign tagged in CRM)</t>
        </is>
      </c>
      <c r="L1136" t="inlineStr">
        <is>
          <t>Natuf | LAL 1% | India | Jul26 | V1</t>
        </is>
      </c>
      <c r="M1136" t="inlineStr">
        <is>
          <t>Natuf | LAL 1% | India | Jul26 | V1</t>
        </is>
      </c>
      <c r="N1136" t="inlineStr">
        <is>
          <t>Natuf | Reel | Brand Ambassador | Heard Of Owning A Cafe | V1</t>
        </is>
      </c>
      <c r="O1136" t="inlineStr">
        <is>
          <t>In House Natuf</t>
        </is>
      </c>
      <c r="P1136" t="inlineStr">
        <is>
          <t>Facebook</t>
        </is>
      </c>
      <c r="Q1136" t="inlineStr">
        <is>
          <t>Tejaswini Tarigopula</t>
        </is>
      </c>
      <c r="R1136" t="inlineStr">
        <is>
          <t>Rima Paul</t>
        </is>
      </c>
      <c r="S1136" t="inlineStr">
        <is>
          <t>-</t>
        </is>
      </c>
      <c r="T1136" t="inlineStr">
        <is>
          <t>Giridih</t>
        </is>
      </c>
      <c r="U1136" t="inlineStr">
        <is>
          <t xml:space="preserve"> </t>
        </is>
      </c>
      <c r="V1136" t="n">
        <v>3</v>
      </c>
      <c r="W1136" t="n">
        <v>3</v>
      </c>
      <c r="X1136" t="inlineStr">
        <is>
          <t>XXXXXX3019</t>
        </is>
      </c>
      <c r="Y1136" s="72" t="n">
        <v>46326.52037037037</v>
      </c>
    </row>
    <row r="1137">
      <c r="A1137" s="39" t="inlineStr">
        <is>
          <t>6ad97e9ef1a957a706601c2f</t>
        </is>
      </c>
      <c r="B1137" s="72" t="n">
        <v>46317.36136574074</v>
      </c>
      <c r="C1137" s="70" t="n">
        <v>46317</v>
      </c>
      <c r="D1137" t="inlineStr">
        <is>
          <t>2026-10</t>
        </is>
      </c>
      <c r="E1137" t="inlineStr">
        <is>
          <t>Wk of 2026-10-19</t>
        </is>
      </c>
      <c r="F1137" t="inlineStr">
        <is>
          <t>Attempt 3</t>
        </is>
      </c>
      <c r="G1137" s="39" t="str">
        <f>IF(ISNUMBER(MATCH(F1137,QualityStatuses,0)),"Quality Lead","Non-Quality Lead")</f>
        <v>Non-Quality Lead</v>
      </c>
      <c r="H1137" s="39" t="str">
        <f>IFERROR(INDEX(CampTypes,MATCH(I1137,CampList,0)),"Unattributed")</f>
        <v>Old</v>
      </c>
      <c r="I1137" t="inlineStr">
        <is>
          <t>E_Karan_Natuf_Kiosk_07072026</t>
        </is>
      </c>
      <c r="J1137" t="inlineStr">
        <is>
          <t>E_Karan_Natuf_Kiosk_07072026</t>
        </is>
      </c>
      <c r="K1137" t="inlineStr">
        <is>
          <t>Direct (campaign tagged in CRM)</t>
        </is>
      </c>
      <c r="L1137" t="inlineStr">
        <is>
          <t>E_Karan_Natuf_Kiosk_07072026_Adset5</t>
        </is>
      </c>
      <c r="M1137" t="inlineStr">
        <is>
          <t>E_Karan_Natuf_Kiosk_07072026_Adset5</t>
        </is>
      </c>
      <c r="N1137" t="inlineStr">
        <is>
          <t>E_Hindi_Karan_Natuf_Kiosk_07072026_Adset5_ad3 – Copy 3</t>
        </is>
      </c>
      <c r="O1137" t="inlineStr">
        <is>
          <t>Natuf</t>
        </is>
      </c>
      <c r="P1137" t="inlineStr">
        <is>
          <t>Facebook</t>
        </is>
      </c>
      <c r="Q1137" t="inlineStr">
        <is>
          <t>Tejaswini Tarigopula</t>
        </is>
      </c>
      <c r="R1137" t="inlineStr">
        <is>
          <t>Shivamani</t>
        </is>
      </c>
      <c r="S1137" t="inlineStr">
        <is>
          <t>-</t>
        </is>
      </c>
      <c r="T1137" t="inlineStr">
        <is>
          <t>Delhi NCR</t>
        </is>
      </c>
      <c r="U1137" t="inlineStr">
        <is>
          <t xml:space="preserve"> </t>
        </is>
      </c>
      <c r="V1137" t="n">
        <v>3</v>
      </c>
      <c r="W1137" t="n">
        <v>0</v>
      </c>
      <c r="X1137" t="inlineStr">
        <is>
          <t>XXXXXX3807</t>
        </is>
      </c>
      <c r="Y1137" s="72" t="n">
        <v>46326.52037037037</v>
      </c>
    </row>
    <row r="1138">
      <c r="A1138" s="39" t="inlineStr">
        <is>
          <t>6ad97ddc54979487cdca69ae</t>
        </is>
      </c>
      <c r="B1138" s="72" t="n">
        <v>46317.35912037037</v>
      </c>
      <c r="C1138" s="70" t="n">
        <v>46317</v>
      </c>
      <c r="D1138" t="inlineStr">
        <is>
          <t>2026-10</t>
        </is>
      </c>
      <c r="E1138" t="inlineStr">
        <is>
          <t>Wk of 2026-10-19</t>
        </is>
      </c>
      <c r="F1138" t="inlineStr">
        <is>
          <t>Attempt 2</t>
        </is>
      </c>
      <c r="G1138" s="39" t="str">
        <f>IF(ISNUMBER(MATCH(F1138,QualityStatuses,0)),"Quality Lead","Non-Quality Lead")</f>
        <v>Non-Quality Lead</v>
      </c>
      <c r="H1138" s="39" t="str">
        <f>IFERROR(INDEX(CampTypes,MATCH(I1138,CampList,0)),"Unattributed")</f>
        <v>New</v>
      </c>
      <c r="I1138" t="inlineStr">
        <is>
          <t>EBG - In House | ABO | Natuf | Leads | Master Franchise | India | Oct26 | V1</t>
        </is>
      </c>
      <c r="J1138" t="inlineStr">
        <is>
          <t>EBG - In House | ABO | Natuf | Leads | Master Franchise | India | Oct26 | V1</t>
        </is>
      </c>
      <c r="K1138" t="inlineStr">
        <is>
          <t>Direct (campaign tagged in CRM)</t>
        </is>
      </c>
      <c r="L1138" t="inlineStr">
        <is>
          <t>Natuf | Business Owners | Tier1 + Growth Cities | Oct26 | V1</t>
        </is>
      </c>
      <c r="M1138" t="inlineStr">
        <is>
          <t>Natuf | Business Owners | Tier1 + Growth Cities | Oct26 | V1</t>
        </is>
      </c>
      <c r="N1138" t="inlineStr">
        <is>
          <t>Natuf | Static | Become A Levantine Food | V1</t>
        </is>
      </c>
      <c r="O1138" t="inlineStr">
        <is>
          <t>Natuf_MF</t>
        </is>
      </c>
      <c r="P1138" t="inlineStr">
        <is>
          <t>Facebook</t>
        </is>
      </c>
      <c r="Q1138" t="inlineStr">
        <is>
          <t>Tejaswini Tarigopula</t>
        </is>
      </c>
      <c r="R1138" t="inlineStr">
        <is>
          <t>Rauth Sanketh</t>
        </is>
      </c>
      <c r="S1138" t="inlineStr">
        <is>
          <t>-</t>
        </is>
      </c>
      <c r="T1138" t="inlineStr">
        <is>
          <t>he</t>
        </is>
      </c>
      <c r="U1138" t="inlineStr">
        <is>
          <t xml:space="preserve"> </t>
        </is>
      </c>
      <c r="V1138" t="n">
        <v>3</v>
      </c>
      <c r="W1138" t="n">
        <v>1</v>
      </c>
      <c r="X1138" t="inlineStr">
        <is>
          <t>XXXXXX4939</t>
        </is>
      </c>
      <c r="Y1138" s="72" t="n">
        <v>46326.52037037037</v>
      </c>
    </row>
    <row r="1139">
      <c r="A1139" s="39" t="inlineStr">
        <is>
          <t>6ad97d9c8d7f36fd43c92927</t>
        </is>
      </c>
      <c r="B1139" s="72" t="n">
        <v>46317.35837962963</v>
      </c>
      <c r="C1139" s="70" t="n">
        <v>46317</v>
      </c>
      <c r="D1139" t="inlineStr">
        <is>
          <t>2026-10</t>
        </is>
      </c>
      <c r="E1139" t="inlineStr">
        <is>
          <t>Wk of 2026-10-19</t>
        </is>
      </c>
      <c r="F1139" t="inlineStr">
        <is>
          <t>Attempt 1</t>
        </is>
      </c>
      <c r="G1139" s="39" t="str">
        <f>IF(ISNUMBER(MATCH(F1139,QualityStatuses,0)),"Quality Lead","Non-Quality Lead")</f>
        <v>Non-Quality Lead</v>
      </c>
      <c r="H1139" s="39" t="str">
        <f>IFERROR(INDEX(CampTypes,MATCH(I1139,CampList,0)),"Unattributed")</f>
        <v>Old</v>
      </c>
      <c r="I1139" t="inlineStr">
        <is>
          <t>E_Karan_Natuf_All_07072026</t>
        </is>
      </c>
      <c r="J1139" t="inlineStr">
        <is>
          <t>E_Karan_Natuf_All_07072026</t>
        </is>
      </c>
      <c r="K1139" t="inlineStr">
        <is>
          <t>Direct (campaign tagged in CRM)</t>
        </is>
      </c>
      <c r="L1139" t="inlineStr">
        <is>
          <t>E_Karan_Natuf_Sign_07072026_Adset3</t>
        </is>
      </c>
      <c r="M1139" t="inlineStr">
        <is>
          <t>E_Karan_Natuf_Sign_07072026_Adset3</t>
        </is>
      </c>
      <c r="N1139" t="inlineStr">
        <is>
          <t>E_Karan_Natuf_Sign_07072026_Adset2_Ad1 – Copy</t>
        </is>
      </c>
      <c r="O1139" t="inlineStr">
        <is>
          <t>Natuf</t>
        </is>
      </c>
      <c r="P1139" t="inlineStr">
        <is>
          <t>Facebook</t>
        </is>
      </c>
      <c r="Q1139" t="inlineStr">
        <is>
          <t>Tejaswini Tarigopula</t>
        </is>
      </c>
      <c r="R1139" t="inlineStr">
        <is>
          <t>Shivani Sharma</t>
        </is>
      </c>
      <c r="S1139" t="inlineStr">
        <is>
          <t>-</t>
        </is>
      </c>
      <c r="T1139" t="inlineStr">
        <is>
          <t>jhunjhunu</t>
        </is>
      </c>
      <c r="U1139" t="inlineStr">
        <is>
          <t xml:space="preserve"> </t>
        </is>
      </c>
      <c r="V1139" t="n">
        <v>1</v>
      </c>
      <c r="W1139" t="n">
        <v>1</v>
      </c>
      <c r="X1139" t="inlineStr">
        <is>
          <t>XXXXXX8755</t>
        </is>
      </c>
      <c r="Y1139" s="72" t="n">
        <v>46326.52037037037</v>
      </c>
    </row>
    <row r="1140">
      <c r="A1140" s="39" t="inlineStr">
        <is>
          <t>6ad97d1769af0e04bc59caca</t>
        </is>
      </c>
      <c r="B1140" s="72" t="n">
        <v>46317.35684027777</v>
      </c>
      <c r="C1140" s="70" t="n">
        <v>46317</v>
      </c>
      <c r="D1140" t="inlineStr">
        <is>
          <t>2026-10</t>
        </is>
      </c>
      <c r="E1140" t="inlineStr">
        <is>
          <t>Wk of 2026-10-19</t>
        </is>
      </c>
      <c r="F1140" t="inlineStr">
        <is>
          <t>Connected</t>
        </is>
      </c>
      <c r="G1140" s="39" t="str">
        <f>IF(ISNUMBER(MATCH(F1140,QualityStatuses,0)),"Quality Lead","Non-Quality Lead")</f>
        <v>Non-Quality Lead</v>
      </c>
      <c r="H1140" s="39" t="str">
        <f>IFERROR(INDEX(CampTypes,MATCH(I1140,CampList,0)),"Unattributed")</f>
        <v>New</v>
      </c>
      <c r="I1140" t="inlineStr">
        <is>
          <t>EBG - In House | ABO | Natuf | Leads | Unit Franchise | India | Oct26 | V1</t>
        </is>
      </c>
      <c r="J1140" t="inlineStr">
        <is>
          <t>EBG - In House | ABO | Natuf | Leads | Unit Franchise | India | Oct26 | V1</t>
        </is>
      </c>
      <c r="K1140" t="inlineStr">
        <is>
          <t>Direct (campaign tagged in CRM)</t>
        </is>
      </c>
      <c r="L1140" t="inlineStr">
        <is>
          <t>Natuf | Business Owners | Tier1 + Growth Cities | Oct26 | V1</t>
        </is>
      </c>
      <c r="M1140" t="inlineStr">
        <is>
          <t>Natuf | Business Owners | Tier1 + Growth Cities | Oct26 | V1</t>
        </is>
      </c>
      <c r="N1140" t="inlineStr">
        <is>
          <t>Natuf | Reel | Brand Ambassador | Heard Of Owning A Cafe | V1</t>
        </is>
      </c>
      <c r="O1140" t="inlineStr">
        <is>
          <t>In House Natuf</t>
        </is>
      </c>
      <c r="P1140" t="inlineStr">
        <is>
          <t>Facebook</t>
        </is>
      </c>
      <c r="Q1140" t="inlineStr">
        <is>
          <t>Tejaswini Tarigopula</t>
        </is>
      </c>
      <c r="R1140" t="inlineStr">
        <is>
          <t>Arjuman Vidya Sagar</t>
        </is>
      </c>
      <c r="S1140" t="inlineStr">
        <is>
          <t>-</t>
        </is>
      </c>
      <c r="T1140" t="inlineStr">
        <is>
          <t>Noida - Delhi/ NCR</t>
        </is>
      </c>
      <c r="U1140" t="inlineStr">
        <is>
          <t xml:space="preserve"> </t>
        </is>
      </c>
      <c r="V1140" t="n">
        <v>3</v>
      </c>
      <c r="W1140" t="n">
        <v>2</v>
      </c>
      <c r="X1140" t="inlineStr">
        <is>
          <t>XXXXXX3392</t>
        </is>
      </c>
      <c r="Y1140" s="72" t="n">
        <v>46326.52037037037</v>
      </c>
    </row>
    <row r="1141">
      <c r="A1141" s="39" t="inlineStr">
        <is>
          <t>6ad97d07be8bc6bb106858bb</t>
        </is>
      </c>
      <c r="B1141" s="72" t="n">
        <v>46317.35665509259</v>
      </c>
      <c r="C1141" s="70" t="n">
        <v>46317</v>
      </c>
      <c r="D1141" t="inlineStr">
        <is>
          <t>2026-10</t>
        </is>
      </c>
      <c r="E1141" t="inlineStr">
        <is>
          <t>Wk of 2026-10-19</t>
        </is>
      </c>
      <c r="F1141" t="inlineStr">
        <is>
          <t>Attempt 1</t>
        </is>
      </c>
      <c r="G1141" s="39" t="str">
        <f>IF(ISNUMBER(MATCH(F1141,QualityStatuses,0)),"Quality Lead","Non-Quality Lead")</f>
        <v>Non-Quality Lead</v>
      </c>
      <c r="H1141" s="39" t="str">
        <f>IFERROR(INDEX(CampTypes,MATCH(I1141,CampList,0)),"Unattributed")</f>
        <v>New</v>
      </c>
      <c r="I1141" t="inlineStr">
        <is>
          <t>EBG - In House | ABO | Natuf | Leads | Master Franchise | India | Oct26 | V1</t>
        </is>
      </c>
      <c r="J1141" t="inlineStr">
        <is>
          <t>EBG - In House | ABO | Natuf | Leads | Master Franchise | India | Oct26 | V1</t>
        </is>
      </c>
      <c r="K1141" t="inlineStr">
        <is>
          <t>Direct (campaign tagged in CRM)</t>
        </is>
      </c>
      <c r="L1141" t="inlineStr">
        <is>
          <t>Natuf | Broad | Tier1 + Growth Cities | Oct26 | V1</t>
        </is>
      </c>
      <c r="M1141" t="inlineStr">
        <is>
          <t>Natuf | Broad | Tier1 + Growth Cities | Oct26 | V1</t>
        </is>
      </c>
      <c r="N1141" t="inlineStr">
        <is>
          <t>Natuf | Static | Become A Levantine Food | V1</t>
        </is>
      </c>
      <c r="O1141" t="inlineStr">
        <is>
          <t>Natuf_MF</t>
        </is>
      </c>
      <c r="P1141" t="inlineStr">
        <is>
          <t>Facebook</t>
        </is>
      </c>
      <c r="Q1141" t="inlineStr">
        <is>
          <t>Tejaswini Tarigopula</t>
        </is>
      </c>
      <c r="R1141" t="inlineStr">
        <is>
          <t>Rima Paul</t>
        </is>
      </c>
      <c r="S1141" t="inlineStr">
        <is>
          <t>-</t>
        </is>
      </c>
      <c r="T1141" t="inlineStr">
        <is>
          <t>Chennai</t>
        </is>
      </c>
      <c r="U1141" t="inlineStr">
        <is>
          <t xml:space="preserve"> </t>
        </is>
      </c>
      <c r="V1141" t="n">
        <v>2</v>
      </c>
      <c r="W1141" t="n">
        <v>0</v>
      </c>
      <c r="X1141" t="inlineStr">
        <is>
          <t>XXXXXX2599</t>
        </is>
      </c>
      <c r="Y1141" s="72" t="n">
        <v>46326.52037037037</v>
      </c>
    </row>
    <row r="1142">
      <c r="A1142" s="39" t="inlineStr">
        <is>
          <t>6ad979dc34d68643a4dd5be6</t>
        </is>
      </c>
      <c r="B1142" s="72" t="n">
        <v>46317.34726851852</v>
      </c>
      <c r="C1142" s="70" t="n">
        <v>46317</v>
      </c>
      <c r="D1142" t="inlineStr">
        <is>
          <t>2026-10</t>
        </is>
      </c>
      <c r="E1142" t="inlineStr">
        <is>
          <t>Wk of 2026-10-19</t>
        </is>
      </c>
      <c r="F1142" t="inlineStr">
        <is>
          <t>Connected</t>
        </is>
      </c>
      <c r="G1142" s="39" t="str">
        <f>IF(ISNUMBER(MATCH(F1142,QualityStatuses,0)),"Quality Lead","Non-Quality Lead")</f>
        <v>Non-Quality Lead</v>
      </c>
      <c r="H1142" s="39" t="str">
        <f>IFERROR(INDEX(CampTypes,MATCH(I1142,CampList,0)),"Unattributed")</f>
        <v>Old</v>
      </c>
      <c r="I1142" t="inlineStr">
        <is>
          <t>natuf_Kiosk_14072026_Hindi</t>
        </is>
      </c>
      <c r="J1142" t="inlineStr">
        <is>
          <t>natuf_Kiosk_14072026_Hindi</t>
        </is>
      </c>
      <c r="K1142" t="inlineStr">
        <is>
          <t>Direct (campaign tagged in CRM)</t>
        </is>
      </c>
      <c r="L1142" t="inlineStr">
        <is>
          <t>natuf_Kiosk_14072026_Highest-converting industries</t>
        </is>
      </c>
      <c r="M1142" t="inlineStr">
        <is>
          <t>natuf_Kiosk_14072026_Highest-converting industries</t>
        </is>
      </c>
      <c r="N1142" t="inlineStr">
        <is>
          <t>natuf_Kiosk_14072026_ad set_ad1</t>
        </is>
      </c>
      <c r="O1142" t="inlineStr">
        <is>
          <t>Natuf</t>
        </is>
      </c>
      <c r="P1142" t="inlineStr">
        <is>
          <t>Facebook</t>
        </is>
      </c>
      <c r="Q1142" t="inlineStr">
        <is>
          <t>Tejaswini Tarigopula</t>
        </is>
      </c>
      <c r="R1142" t="inlineStr">
        <is>
          <t>Arjuman Vidya Sagar</t>
        </is>
      </c>
      <c r="S1142" t="inlineStr">
        <is>
          <t>-</t>
        </is>
      </c>
      <c r="T1142" t="inlineStr">
        <is>
          <t>fatehpur</t>
        </is>
      </c>
      <c r="U1142" t="inlineStr">
        <is>
          <t xml:space="preserve"> </t>
        </is>
      </c>
      <c r="V1142" t="n">
        <v>3</v>
      </c>
      <c r="W1142" t="n">
        <v>1</v>
      </c>
      <c r="X1142" t="inlineStr">
        <is>
          <t>XXXXXX8179</t>
        </is>
      </c>
      <c r="Y1142" s="72" t="n">
        <v>46326.52037037037</v>
      </c>
    </row>
    <row r="1143">
      <c r="A1143" s="39" t="inlineStr">
        <is>
          <t>6ad9777945841945e3b328fa</t>
        </is>
      </c>
      <c r="B1143" s="72" t="n">
        <v>46317.34019675926</v>
      </c>
      <c r="C1143" s="70" t="n">
        <v>46317</v>
      </c>
      <c r="D1143" t="inlineStr">
        <is>
          <t>2026-10</t>
        </is>
      </c>
      <c r="E1143" t="inlineStr">
        <is>
          <t>Wk of 2026-10-19</t>
        </is>
      </c>
      <c r="F1143" t="inlineStr">
        <is>
          <t>Attempt 2</t>
        </is>
      </c>
      <c r="G1143" s="39" t="str">
        <f>IF(ISNUMBER(MATCH(F1143,QualityStatuses,0)),"Quality Lead","Non-Quality Lead")</f>
        <v>Non-Quality Lead</v>
      </c>
      <c r="H1143" s="39" t="str">
        <f>IFERROR(INDEX(CampTypes,MATCH(I1143,CampList,0)),"Unattributed")</f>
        <v>New</v>
      </c>
      <c r="I1143" t="inlineStr">
        <is>
          <t>EBG - In House | ABO | Natuf | Leads | Unit Franchise | India | Oct26 | V1</t>
        </is>
      </c>
      <c r="J1143" t="inlineStr">
        <is>
          <t>EBG - In House | ABO | Natuf | Leads | Unit Franchise | India | Oct26 | V1</t>
        </is>
      </c>
      <c r="K1143" t="inlineStr">
        <is>
          <t>Direct (campaign tagged in CRM)</t>
        </is>
      </c>
      <c r="L1143" t="inlineStr">
        <is>
          <t>Natuf | Broad | Tier1 + Growth Cities | Oct26 | V1</t>
        </is>
      </c>
      <c r="M1143" t="inlineStr">
        <is>
          <t>Natuf | Broad | Tier1 + Growth Cities | Oct26 | V1</t>
        </is>
      </c>
      <c r="N1143" t="inlineStr">
        <is>
          <t>Natuf | Reel | Brand Ambassador | Heard Of Owning A Cafe | V1</t>
        </is>
      </c>
      <c r="O1143" t="inlineStr">
        <is>
          <t>In House Natuf</t>
        </is>
      </c>
      <c r="P1143" t="inlineStr">
        <is>
          <t>Facebook</t>
        </is>
      </c>
      <c r="Q1143" t="inlineStr">
        <is>
          <t>Tejaswini Tarigopula</t>
        </is>
      </c>
      <c r="R1143" t="inlineStr">
        <is>
          <t>Rauth Sanketh</t>
        </is>
      </c>
      <c r="S1143" t="inlineStr">
        <is>
          <t>-</t>
        </is>
      </c>
      <c r="T1143" t="inlineStr">
        <is>
          <t>Greater Noida</t>
        </is>
      </c>
      <c r="U1143" t="inlineStr">
        <is>
          <t xml:space="preserve"> </t>
        </is>
      </c>
      <c r="V1143" t="n">
        <v>2</v>
      </c>
      <c r="W1143" t="n">
        <v>0</v>
      </c>
      <c r="X1143" t="inlineStr">
        <is>
          <t>XXXXXX1473</t>
        </is>
      </c>
      <c r="Y1143" s="72" t="n">
        <v>46326.52037037037</v>
      </c>
    </row>
    <row r="1144">
      <c r="A1144" s="39" t="inlineStr">
        <is>
          <t>6ad974c145841945e3b32554</t>
        </is>
      </c>
      <c r="B1144" s="72" t="n">
        <v>46317.3321412037</v>
      </c>
      <c r="C1144" s="70" t="n">
        <v>46317</v>
      </c>
      <c r="D1144" t="inlineStr">
        <is>
          <t>2026-10</t>
        </is>
      </c>
      <c r="E1144" t="inlineStr">
        <is>
          <t>Wk of 2026-10-19</t>
        </is>
      </c>
      <c r="F1144" t="inlineStr">
        <is>
          <t>Attempt 1</t>
        </is>
      </c>
      <c r="G1144" s="39" t="str">
        <f>IF(ISNUMBER(MATCH(F1144,QualityStatuses,0)),"Quality Lead","Non-Quality Lead")</f>
        <v>Non-Quality Lead</v>
      </c>
      <c r="H1144" s="39" t="str">
        <f>IFERROR(INDEX(CampTypes,MATCH(I1144,CampList,0)),"Unattributed")</f>
        <v>Old</v>
      </c>
      <c r="I1144" t="inlineStr">
        <is>
          <t>E_Suresh_Natuf_Kiosk_07072026</t>
        </is>
      </c>
      <c r="J1144" t="inlineStr">
        <is>
          <t>E_Suresh_Natuf_Kiosk_07072026</t>
        </is>
      </c>
      <c r="K1144" t="inlineStr">
        <is>
          <t>Direct (campaign tagged in CRM)</t>
        </is>
      </c>
      <c r="L1144" t="inlineStr">
        <is>
          <t>E_Suresh_Natuf_Kiosk_07072026_Adset5</t>
        </is>
      </c>
      <c r="M1144" t="inlineStr">
        <is>
          <t>E_Suresh_Natuf_Kiosk_07072026_Adset5</t>
        </is>
      </c>
      <c r="N1144" t="inlineStr">
        <is>
          <t>E_Hindi_Suresh_Natuf_Kiosk_07072026_Adset5_ad3 – Copy 2</t>
        </is>
      </c>
      <c r="O1144" t="inlineStr">
        <is>
          <t>Natuf</t>
        </is>
      </c>
      <c r="P1144" t="inlineStr">
        <is>
          <t>Facebook</t>
        </is>
      </c>
      <c r="Q1144" t="inlineStr">
        <is>
          <t>Deepak Rai</t>
        </is>
      </c>
      <c r="R1144" t="inlineStr">
        <is>
          <t>Tejaswini Tarigopula</t>
        </is>
      </c>
      <c r="S1144" t="inlineStr">
        <is>
          <t>-</t>
        </is>
      </c>
      <c r="T1144" t="inlineStr">
        <is>
          <t>Bengaluru</t>
        </is>
      </c>
      <c r="U1144" t="inlineStr">
        <is>
          <t xml:space="preserve"> </t>
        </is>
      </c>
      <c r="V1144" t="n">
        <v>1</v>
      </c>
      <c r="W1144" t="n">
        <v>1</v>
      </c>
      <c r="X1144" t="inlineStr">
        <is>
          <t>XXXXXX5448</t>
        </is>
      </c>
      <c r="Y1144" s="72" t="n">
        <v>46326.52037037037</v>
      </c>
    </row>
    <row r="1145">
      <c r="A1145" s="39" t="inlineStr">
        <is>
          <t>6ad96d80a1d73ed534dbd7f6</t>
        </is>
      </c>
      <c r="B1145" s="72" t="n">
        <v>46317.31064814814</v>
      </c>
      <c r="C1145" s="70" t="n">
        <v>46317</v>
      </c>
      <c r="D1145" t="inlineStr">
        <is>
          <t>2026-10</t>
        </is>
      </c>
      <c r="E1145" t="inlineStr">
        <is>
          <t>Wk of 2026-10-19</t>
        </is>
      </c>
      <c r="F1145" t="inlineStr">
        <is>
          <t>Attempt 1</t>
        </is>
      </c>
      <c r="G1145" s="39" t="str">
        <f>IF(ISNUMBER(MATCH(F1145,QualityStatuses,0)),"Quality Lead","Non-Quality Lead")</f>
        <v>Non-Quality Lead</v>
      </c>
      <c r="H1145" s="39" t="str">
        <f>IFERROR(INDEX(CampTypes,MATCH(I1145,CampList,0)),"Unattributed")</f>
        <v>Old</v>
      </c>
      <c r="I1145" t="inlineStr">
        <is>
          <t>E_Suresh_Natuf_Kiosk_07072026</t>
        </is>
      </c>
      <c r="J1145" t="inlineStr">
        <is>
          <t>E_Suresh_Natuf_Kiosk_07072026</t>
        </is>
      </c>
      <c r="K1145" t="inlineStr">
        <is>
          <t>Direct (campaign tagged in CRM)</t>
        </is>
      </c>
      <c r="L1145" t="inlineStr">
        <is>
          <t>E_Suresh_Natuf_Kiosk_07072026_Adset5</t>
        </is>
      </c>
      <c r="M1145" t="inlineStr">
        <is>
          <t>E_Suresh_Natuf_Kiosk_07072026_Adset5</t>
        </is>
      </c>
      <c r="N1145" t="inlineStr">
        <is>
          <t>E_Hindi_Suresh_Natuf_Kiosk_07072026_Adset5_ad3 – Copy 2</t>
        </is>
      </c>
      <c r="O1145" t="inlineStr">
        <is>
          <t>Natuf</t>
        </is>
      </c>
      <c r="P1145" t="inlineStr">
        <is>
          <t>Facebook</t>
        </is>
      </c>
      <c r="Q1145" t="inlineStr">
        <is>
          <t>Omkar Navge</t>
        </is>
      </c>
      <c r="R1145" t="inlineStr">
        <is>
          <t>Jasmine</t>
        </is>
      </c>
      <c r="S1145" t="inlineStr">
        <is>
          <t>-</t>
        </is>
      </c>
      <c r="T1145" t="inlineStr">
        <is>
          <t>Rohtak</t>
        </is>
      </c>
      <c r="U1145" t="inlineStr">
        <is>
          <t xml:space="preserve"> </t>
        </is>
      </c>
      <c r="V1145" t="n">
        <v>3</v>
      </c>
      <c r="W1145" t="n">
        <v>1</v>
      </c>
      <c r="X1145" t="inlineStr">
        <is>
          <t>XXXXXX1196</t>
        </is>
      </c>
      <c r="Y1145" s="72" t="n">
        <v>46326.52037037037</v>
      </c>
    </row>
    <row r="1146">
      <c r="A1146" s="39" t="inlineStr">
        <is>
          <t>6ad96b99bfc2ebd7227e51fe</t>
        </is>
      </c>
      <c r="B1146" s="72" t="n">
        <v>46317.30501157408</v>
      </c>
      <c r="C1146" s="70" t="n">
        <v>46317</v>
      </c>
      <c r="D1146" t="inlineStr">
        <is>
          <t>2026-10</t>
        </is>
      </c>
      <c r="E1146" t="inlineStr">
        <is>
          <t>Wk of 2026-10-19</t>
        </is>
      </c>
      <c r="F1146" t="inlineStr">
        <is>
          <t>Attempt 2</t>
        </is>
      </c>
      <c r="G1146" s="39" t="str">
        <f>IF(ISNUMBER(MATCH(F1146,QualityStatuses,0)),"Quality Lead","Non-Quality Lead")</f>
        <v>Non-Quality Lead</v>
      </c>
      <c r="H1146" s="39" t="str">
        <f>IFERROR(INDEX(CampTypes,MATCH(I1146,CampList,0)),"Unattributed")</f>
        <v>Old</v>
      </c>
      <c r="I1146" t="inlineStr">
        <is>
          <t>natuf_Kiosk_14072026_Hindi</t>
        </is>
      </c>
      <c r="J1146" t="inlineStr">
        <is>
          <t>natuf_Kiosk_14072026_Hindi</t>
        </is>
      </c>
      <c r="K1146" t="inlineStr">
        <is>
          <t>Direct (campaign tagged in CRM)</t>
        </is>
      </c>
      <c r="L1146" t="inlineStr">
        <is>
          <t>natuf_Kiosk_09102026</t>
        </is>
      </c>
      <c r="M1146" t="inlineStr">
        <is>
          <t>natuf_Kiosk_09102026</t>
        </is>
      </c>
      <c r="N1146" t="inlineStr">
        <is>
          <t>natuf_Kiosk_14072026_ad set_ad1</t>
        </is>
      </c>
      <c r="O1146" t="inlineStr">
        <is>
          <t>Natuf</t>
        </is>
      </c>
      <c r="P1146" t="inlineStr">
        <is>
          <t>Facebook</t>
        </is>
      </c>
      <c r="Q1146" t="inlineStr">
        <is>
          <t>Tejaswini Tarigopula</t>
        </is>
      </c>
      <c r="R1146" t="inlineStr">
        <is>
          <t>Rauth Sanketh</t>
        </is>
      </c>
      <c r="S1146" t="inlineStr">
        <is>
          <t>-</t>
        </is>
      </c>
      <c r="T1146" t="inlineStr">
        <is>
          <t>Aligarh</t>
        </is>
      </c>
      <c r="U1146" t="inlineStr">
        <is>
          <t xml:space="preserve"> </t>
        </is>
      </c>
      <c r="V1146" t="n">
        <v>4</v>
      </c>
      <c r="W1146" t="n">
        <v>1</v>
      </c>
      <c r="X1146" t="inlineStr">
        <is>
          <t>XXXXXX8810</t>
        </is>
      </c>
      <c r="Y1146" s="72" t="n">
        <v>46326.52037037037</v>
      </c>
    </row>
    <row r="1147">
      <c r="A1147" s="39" t="inlineStr">
        <is>
          <t>6ad969b4c0007109dd4b4bef</t>
        </is>
      </c>
      <c r="B1147" s="72" t="n">
        <v>46317.29939814815</v>
      </c>
      <c r="C1147" s="70" t="n">
        <v>46317</v>
      </c>
      <c r="D1147" t="inlineStr">
        <is>
          <t>2026-10</t>
        </is>
      </c>
      <c r="E1147" t="inlineStr">
        <is>
          <t>Wk of 2026-10-19</t>
        </is>
      </c>
      <c r="F1147" t="inlineStr">
        <is>
          <t>Connected</t>
        </is>
      </c>
      <c r="G1147" s="39" t="str">
        <f>IF(ISNUMBER(MATCH(F1147,QualityStatuses,0)),"Quality Lead","Non-Quality Lead")</f>
        <v>Non-Quality Lead</v>
      </c>
      <c r="H1147" s="39" t="str">
        <f>IFERROR(INDEX(CampTypes,MATCH(I1147,CampList,0)),"Unattributed")</f>
        <v>Old</v>
      </c>
      <c r="I1147" t="inlineStr">
        <is>
          <t>natuf_Kiosk_14072026_Hindi</t>
        </is>
      </c>
      <c r="J1147" t="inlineStr">
        <is>
          <t>natuf_Kiosk_14072026_Hindi</t>
        </is>
      </c>
      <c r="K1147" t="inlineStr">
        <is>
          <t>Direct (campaign tagged in CRM)</t>
        </is>
      </c>
      <c r="L1147" t="inlineStr">
        <is>
          <t>natuf_Kiosk_14072026_Highest-converting industries</t>
        </is>
      </c>
      <c r="M1147" t="inlineStr">
        <is>
          <t>natuf_Kiosk_14072026_Highest-converting industries</t>
        </is>
      </c>
      <c r="N1147" t="inlineStr">
        <is>
          <t>natuf_Kiosk_14072026_ad set_ad1</t>
        </is>
      </c>
      <c r="O1147" t="inlineStr">
        <is>
          <t>Natuf</t>
        </is>
      </c>
      <c r="P1147" t="inlineStr">
        <is>
          <t>Facebook</t>
        </is>
      </c>
      <c r="Q1147" t="inlineStr">
        <is>
          <t>Tejaswini Tarigopula</t>
        </is>
      </c>
      <c r="R1147" t="inlineStr">
        <is>
          <t>Rauth Sanketh</t>
        </is>
      </c>
      <c r="S1147" t="inlineStr">
        <is>
          <t>-</t>
        </is>
      </c>
      <c r="T1147" t="inlineStr">
        <is>
          <t>Bathinda</t>
        </is>
      </c>
      <c r="U1147" t="inlineStr">
        <is>
          <t xml:space="preserve"> </t>
        </is>
      </c>
      <c r="V1147" t="n">
        <v>4</v>
      </c>
      <c r="W1147" t="n">
        <v>1</v>
      </c>
      <c r="X1147" t="inlineStr">
        <is>
          <t>XXXXXX2250</t>
        </is>
      </c>
      <c r="Y1147" s="72" t="n">
        <v>46326.52037037037</v>
      </c>
    </row>
    <row r="1148">
      <c r="A1148" s="39" t="inlineStr">
        <is>
          <t>6ad964d1aa2bf362eda1e4f7</t>
        </is>
      </c>
      <c r="B1148" s="72" t="n">
        <v>46317.28491898148</v>
      </c>
      <c r="C1148" s="70" t="n">
        <v>46317</v>
      </c>
      <c r="D1148" t="inlineStr">
        <is>
          <t>2026-10</t>
        </is>
      </c>
      <c r="E1148" t="inlineStr">
        <is>
          <t>Wk of 2026-10-19</t>
        </is>
      </c>
      <c r="F1148" t="inlineStr">
        <is>
          <t>Lost</t>
        </is>
      </c>
      <c r="G1148" s="39" t="str">
        <f>IF(ISNUMBER(MATCH(F1148,QualityStatuses,0)),"Quality Lead","Non-Quality Lead")</f>
        <v>Non-Quality Lead</v>
      </c>
      <c r="H1148" s="39" t="str">
        <f>IFERROR(INDEX(CampTypes,MATCH(I1148,CampList,0)),"Unattributed")</f>
        <v>New</v>
      </c>
      <c r="I1148" t="inlineStr">
        <is>
          <t>EBG - In House | ABO | Natuf | Leads | Master Franchise | India | Oct26 | V1</t>
        </is>
      </c>
      <c r="J1148" t="inlineStr">
        <is>
          <t>EBG - In House | ABO | Natuf | Leads | Master Franchise | India | Oct26 | V1</t>
        </is>
      </c>
      <c r="K1148" t="inlineStr">
        <is>
          <t>Direct (campaign tagged in CRM)</t>
        </is>
      </c>
      <c r="L1148" t="inlineStr">
        <is>
          <t>Natuf | Investors | Tier1 + Growth Cities | Oct26 | V1</t>
        </is>
      </c>
      <c r="M1148" t="inlineStr">
        <is>
          <t>Natuf | Investors | Tier1 + Growth Cities | Oct26 | V1</t>
        </is>
      </c>
      <c r="N1148" t="inlineStr">
        <is>
          <t>Natuf | Static | Become A Levantine Food | V1</t>
        </is>
      </c>
      <c r="O1148" t="inlineStr">
        <is>
          <t>Natuf_MF</t>
        </is>
      </c>
      <c r="P1148" t="inlineStr">
        <is>
          <t>Facebook</t>
        </is>
      </c>
      <c r="Q1148" t="inlineStr">
        <is>
          <t>Tejaswini Tarigopula</t>
        </is>
      </c>
      <c r="R1148" t="inlineStr">
        <is>
          <t>Rauth Sanketh</t>
        </is>
      </c>
      <c r="S1148" t="inlineStr">
        <is>
          <t>Junk</t>
        </is>
      </c>
      <c r="T1148" t="inlineStr">
        <is>
          <t>444</t>
        </is>
      </c>
      <c r="U1148" t="inlineStr">
        <is>
          <t xml:space="preserve"> </t>
        </is>
      </c>
      <c r="V1148" t="n">
        <v>2</v>
      </c>
      <c r="W1148" t="n">
        <v>2</v>
      </c>
      <c r="X1148" t="inlineStr">
        <is>
          <t>XXXXXX3416</t>
        </is>
      </c>
      <c r="Y1148" s="72" t="n">
        <v>46326.52037037037</v>
      </c>
    </row>
    <row r="1149">
      <c r="A1149" s="39" t="inlineStr">
        <is>
          <t>6ad963a5b515edac5a312e26</t>
        </is>
      </c>
      <c r="B1149" s="72" t="n">
        <v>46317.28144675926</v>
      </c>
      <c r="C1149" s="70" t="n">
        <v>46317</v>
      </c>
      <c r="D1149" t="inlineStr">
        <is>
          <t>2026-10</t>
        </is>
      </c>
      <c r="E1149" t="inlineStr">
        <is>
          <t>Wk of 2026-10-19</t>
        </is>
      </c>
      <c r="F1149" t="inlineStr">
        <is>
          <t>Attempt 1</t>
        </is>
      </c>
      <c r="G1149" s="39" t="str">
        <f>IF(ISNUMBER(MATCH(F1149,QualityStatuses,0)),"Quality Lead","Non-Quality Lead")</f>
        <v>Non-Quality Lead</v>
      </c>
      <c r="H1149" s="39" t="str">
        <f>IFERROR(INDEX(CampTypes,MATCH(I1149,CampList,0)),"Unattributed")</f>
        <v>Old</v>
      </c>
      <c r="I1149" t="inlineStr">
        <is>
          <t>E_Natuf_Generic_13082026</t>
        </is>
      </c>
      <c r="J1149" t="inlineStr">
        <is>
          <t>E_Natuf_Generic_13082026</t>
        </is>
      </c>
      <c r="K1149" t="inlineStr">
        <is>
          <t>Direct (campaign tagged in CRM)</t>
        </is>
      </c>
      <c r="L1149" t="inlineStr">
        <is>
          <t>E_Natuf_Generic_13082026_Adset1</t>
        </is>
      </c>
      <c r="M1149" t="inlineStr">
        <is>
          <t>E_Natuf_Generic_13082026_Adset1</t>
        </is>
      </c>
      <c r="N1149" t="inlineStr">
        <is>
          <t>E_Natuf_Generic_13082026_Adset1_Ad1</t>
        </is>
      </c>
      <c r="O1149" t="inlineStr">
        <is>
          <t>Natuf</t>
        </is>
      </c>
      <c r="P1149" t="inlineStr">
        <is>
          <t>Facebook</t>
        </is>
      </c>
      <c r="Q1149" t="inlineStr">
        <is>
          <t>Omkar Navge</t>
        </is>
      </c>
      <c r="R1149" t="inlineStr">
        <is>
          <t>Jasmine</t>
        </is>
      </c>
      <c r="S1149" t="inlineStr">
        <is>
          <t>-</t>
        </is>
      </c>
      <c r="T1149" t="inlineStr">
        <is>
          <t>Panipat</t>
        </is>
      </c>
      <c r="U1149" t="inlineStr">
        <is>
          <t xml:space="preserve"> </t>
        </is>
      </c>
      <c r="V1149" t="n">
        <v>1</v>
      </c>
      <c r="W1149" t="n">
        <v>1</v>
      </c>
      <c r="X1149" t="inlineStr">
        <is>
          <t>XXXXXX8908</t>
        </is>
      </c>
      <c r="Y1149" s="72" t="n">
        <v>46326.52037037037</v>
      </c>
    </row>
    <row r="1150">
      <c r="A1150" s="39" t="inlineStr">
        <is>
          <t>6ad962b8a8ea497419b09e7e</t>
        </is>
      </c>
      <c r="B1150" s="72" t="n">
        <v>46317.27870370371</v>
      </c>
      <c r="C1150" s="70" t="n">
        <v>46317</v>
      </c>
      <c r="D1150" t="inlineStr">
        <is>
          <t>2026-10</t>
        </is>
      </c>
      <c r="E1150" t="inlineStr">
        <is>
          <t>Wk of 2026-10-19</t>
        </is>
      </c>
      <c r="F1150" t="inlineStr">
        <is>
          <t>Details Shared</t>
        </is>
      </c>
      <c r="G1150" s="39" t="str">
        <f>IF(ISNUMBER(MATCH(F1150,QualityStatuses,0)),"Quality Lead","Non-Quality Lead")</f>
        <v>Quality Lead</v>
      </c>
      <c r="H1150" s="39" t="str">
        <f>IFERROR(INDEX(CampTypes,MATCH(I1150,CampList,0)),"Unattributed")</f>
        <v>Old</v>
      </c>
      <c r="I1150" t="inlineStr">
        <is>
          <t>natuf_Kiosk_14072026_Hindi</t>
        </is>
      </c>
      <c r="J1150" t="inlineStr">
        <is>
          <t>natuf_Kiosk_14072026_Hindi</t>
        </is>
      </c>
      <c r="K1150" t="inlineStr">
        <is>
          <t>Direct (campaign tagged in CRM)</t>
        </is>
      </c>
      <c r="L1150" t="inlineStr">
        <is>
          <t>natuf_Kiosk_09102026</t>
        </is>
      </c>
      <c r="M1150" t="inlineStr">
        <is>
          <t>natuf_Kiosk_09102026</t>
        </is>
      </c>
      <c r="N1150" t="inlineStr">
        <is>
          <t>natuf_Kiosk_14072026_ad set_ad1</t>
        </is>
      </c>
      <c r="O1150" t="inlineStr">
        <is>
          <t>Natuf</t>
        </is>
      </c>
      <c r="P1150" t="inlineStr">
        <is>
          <t>Facebook</t>
        </is>
      </c>
      <c r="Q1150" t="inlineStr">
        <is>
          <t>Tejaswini Tarigopula</t>
        </is>
      </c>
      <c r="R1150" t="inlineStr">
        <is>
          <t>Rima Paul</t>
        </is>
      </c>
      <c r="S1150" t="inlineStr">
        <is>
          <t>-</t>
        </is>
      </c>
      <c r="T1150" t="inlineStr">
        <is>
          <t>Siwan</t>
        </is>
      </c>
      <c r="U1150" t="inlineStr">
        <is>
          <t xml:space="preserve"> </t>
        </is>
      </c>
      <c r="V1150" t="n">
        <v>2</v>
      </c>
      <c r="W1150" t="n">
        <v>1</v>
      </c>
      <c r="X1150" t="inlineStr">
        <is>
          <t>XXXXXX4724</t>
        </is>
      </c>
      <c r="Y1150" s="72" t="n">
        <v>46326.52037037037</v>
      </c>
    </row>
    <row r="1151">
      <c r="A1151" s="39" t="inlineStr">
        <is>
          <t>6ad9561819d44df40aa3d29b</t>
        </is>
      </c>
      <c r="B1151" s="72" t="n">
        <v>46317.2412962963</v>
      </c>
      <c r="C1151" s="70" t="n">
        <v>46317</v>
      </c>
      <c r="D1151" t="inlineStr">
        <is>
          <t>2026-10</t>
        </is>
      </c>
      <c r="E1151" t="inlineStr">
        <is>
          <t>Wk of 2026-10-19</t>
        </is>
      </c>
      <c r="F1151" t="inlineStr">
        <is>
          <t>Attempt 1</t>
        </is>
      </c>
      <c r="G1151" s="39" t="str">
        <f>IF(ISNUMBER(MATCH(F1151,QualityStatuses,0)),"Quality Lead","Non-Quality Lead")</f>
        <v>Non-Quality Lead</v>
      </c>
      <c r="H1151" s="39" t="str">
        <f>IFERROR(INDEX(CampTypes,MATCH(I1151,CampList,0)),"Unattributed")</f>
        <v>New</v>
      </c>
      <c r="I1151" t="inlineStr">
        <is>
          <t>EBG - In House | ABO | Natuf | Leads | Unit Franchise | India | Oct26 | V1</t>
        </is>
      </c>
      <c r="J1151" t="inlineStr">
        <is>
          <t>EBG - In House | ABO | Natuf | Leads | Unit Franchise | India | Oct26 | V1</t>
        </is>
      </c>
      <c r="K1151" t="inlineStr">
        <is>
          <t>Direct (campaign tagged in CRM)</t>
        </is>
      </c>
      <c r="L1151" t="inlineStr">
        <is>
          <t>Natuf | Investors | Tier1 + Growth Cities | Oct26 | V1</t>
        </is>
      </c>
      <c r="M1151" t="inlineStr">
        <is>
          <t>Natuf | Investors | Tier1 + Growth Cities | Oct26 | V1</t>
        </is>
      </c>
      <c r="N1151" t="inlineStr">
        <is>
          <t>Natuf | Reel | Brand Ambassador | Heard Of Owning A Cafe | V1</t>
        </is>
      </c>
      <c r="O1151" t="inlineStr">
        <is>
          <t>In House Natuf</t>
        </is>
      </c>
      <c r="P1151" t="inlineStr">
        <is>
          <t>Facebook</t>
        </is>
      </c>
      <c r="Q1151" t="inlineStr">
        <is>
          <t>Tejaswini Tarigopula</t>
        </is>
      </c>
      <c r="R1151" t="inlineStr">
        <is>
          <t>Shivani Sharma</t>
        </is>
      </c>
      <c r="S1151" t="inlineStr">
        <is>
          <t>-</t>
        </is>
      </c>
      <c r="T1151" t="inlineStr">
        <is>
          <t>Mumbai</t>
        </is>
      </c>
      <c r="U1151" t="inlineStr">
        <is>
          <t xml:space="preserve"> </t>
        </is>
      </c>
      <c r="V1151" t="n">
        <v>1</v>
      </c>
      <c r="W1151" t="n">
        <v>0</v>
      </c>
      <c r="X1151" t="inlineStr">
        <is>
          <t>XXXXXX2099</t>
        </is>
      </c>
      <c r="Y1151" s="72" t="n">
        <v>46326.52037037037</v>
      </c>
    </row>
    <row r="1152">
      <c r="A1152" s="39" t="inlineStr">
        <is>
          <t>6ad94dec05f0a6a5e9e6f86b</t>
        </is>
      </c>
      <c r="B1152" s="72" t="n">
        <v>46317.21708333334</v>
      </c>
      <c r="C1152" s="70" t="n">
        <v>46317</v>
      </c>
      <c r="D1152" t="inlineStr">
        <is>
          <t>2026-10</t>
        </is>
      </c>
      <c r="E1152" t="inlineStr">
        <is>
          <t>Wk of 2026-10-19</t>
        </is>
      </c>
      <c r="F1152" t="inlineStr">
        <is>
          <t>Lost</t>
        </is>
      </c>
      <c r="G1152" s="39" t="str">
        <f>IF(ISNUMBER(MATCH(F1152,QualityStatuses,0)),"Quality Lead","Non-Quality Lead")</f>
        <v>Non-Quality Lead</v>
      </c>
      <c r="H1152" s="39" t="str">
        <f>IFERROR(INDEX(CampTypes,MATCH(I1152,CampList,0)),"Unattributed")</f>
        <v>Old</v>
      </c>
      <c r="I1152" t="inlineStr">
        <is>
          <t>natuf_Kiosk_14072026_Hindi</t>
        </is>
      </c>
      <c r="J1152" t="inlineStr">
        <is>
          <t>natuf_Kiosk_14072026_Hindi</t>
        </is>
      </c>
      <c r="K1152" t="inlineStr">
        <is>
          <t>Direct (campaign tagged in CRM)</t>
        </is>
      </c>
      <c r="L1152" t="inlineStr">
        <is>
          <t>natuf_Kiosk_14072026_Highest-converting industries</t>
        </is>
      </c>
      <c r="M1152" t="inlineStr">
        <is>
          <t>natuf_Kiosk_14072026_Highest-converting industries</t>
        </is>
      </c>
      <c r="N1152" t="inlineStr">
        <is>
          <t>natuf_Kiosk_14072026_ad set_ad1</t>
        </is>
      </c>
      <c r="O1152" t="inlineStr">
        <is>
          <t>Natuf</t>
        </is>
      </c>
      <c r="P1152" t="inlineStr">
        <is>
          <t>Facebook</t>
        </is>
      </c>
      <c r="Q1152" t="inlineStr">
        <is>
          <t>Tejaswini Tarigopula</t>
        </is>
      </c>
      <c r="R1152" t="inlineStr">
        <is>
          <t>Shivamani</t>
        </is>
      </c>
      <c r="S1152" t="inlineStr">
        <is>
          <t>Not Interested</t>
        </is>
      </c>
      <c r="T1152" t="inlineStr">
        <is>
          <t>Ambala</t>
        </is>
      </c>
      <c r="U1152" t="inlineStr">
        <is>
          <t xml:space="preserve"> </t>
        </is>
      </c>
      <c r="V1152" t="n">
        <v>2</v>
      </c>
      <c r="W1152" t="n">
        <v>2</v>
      </c>
      <c r="X1152" t="inlineStr">
        <is>
          <t>XXXXXX1726</t>
        </is>
      </c>
      <c r="Y1152" s="72" t="n">
        <v>46326.52037037037</v>
      </c>
    </row>
    <row r="1153">
      <c r="A1153" s="39" t="inlineStr">
        <is>
          <t>6ad948acf904313285c0923e</t>
        </is>
      </c>
      <c r="B1153" s="72" t="n">
        <v>46317.20152777778</v>
      </c>
      <c r="C1153" s="70" t="n">
        <v>46317</v>
      </c>
      <c r="D1153" t="inlineStr">
        <is>
          <t>2026-10</t>
        </is>
      </c>
      <c r="E1153" t="inlineStr">
        <is>
          <t>Wk of 2026-10-19</t>
        </is>
      </c>
      <c r="F1153" t="inlineStr">
        <is>
          <t>Attempt 1</t>
        </is>
      </c>
      <c r="G1153" s="39" t="str">
        <f>IF(ISNUMBER(MATCH(F1153,QualityStatuses,0)),"Quality Lead","Non-Quality Lead")</f>
        <v>Non-Quality Lead</v>
      </c>
      <c r="H1153" s="39" t="str">
        <f>IFERROR(INDEX(CampTypes,MATCH(I1153,CampList,0)),"Unattributed")</f>
        <v>New</v>
      </c>
      <c r="I1153" t="inlineStr">
        <is>
          <t>EBG - In House | ABO | Natuf | Leads | Unit Franchise | India | Oct26 | V1</t>
        </is>
      </c>
      <c r="J1153" t="inlineStr">
        <is>
          <t>EBG - In House | ABO | Natuf | Leads | Unit Franchise | India | Oct26 | V1</t>
        </is>
      </c>
      <c r="K1153" t="inlineStr">
        <is>
          <t>Direct (campaign tagged in CRM)</t>
        </is>
      </c>
      <c r="L1153" t="inlineStr">
        <is>
          <t>Natuf | LAL 1% | India | Jul26 | V1</t>
        </is>
      </c>
      <c r="M1153" t="inlineStr">
        <is>
          <t>Natuf | LAL 1% | India | Jul26 | V1</t>
        </is>
      </c>
      <c r="N1153" t="inlineStr">
        <is>
          <t>Natuf | Reel | Brand Ambassador | Heard Of Owning A Cafe | V1</t>
        </is>
      </c>
      <c r="O1153" t="inlineStr">
        <is>
          <t>In House Natuf</t>
        </is>
      </c>
      <c r="P1153" t="inlineStr">
        <is>
          <t>Facebook</t>
        </is>
      </c>
      <c r="Q1153" t="inlineStr">
        <is>
          <t>Tejaswini Tarigopula</t>
        </is>
      </c>
      <c r="R1153" t="inlineStr">
        <is>
          <t>Shivamani</t>
        </is>
      </c>
      <c r="S1153" t="inlineStr">
        <is>
          <t>-</t>
        </is>
      </c>
      <c r="T1153" t="inlineStr">
        <is>
          <t>Prayag</t>
        </is>
      </c>
      <c r="U1153" t="inlineStr">
        <is>
          <t xml:space="preserve"> </t>
        </is>
      </c>
      <c r="V1153" t="n">
        <v>1</v>
      </c>
      <c r="W1153" t="n">
        <v>1</v>
      </c>
      <c r="X1153" t="inlineStr">
        <is>
          <t>XXXXXX0065</t>
        </is>
      </c>
      <c r="Y1153" s="72" t="n">
        <v>46326.52037037037</v>
      </c>
    </row>
    <row r="1154">
      <c r="A1154" s="39" t="inlineStr">
        <is>
          <t>6ad940c41d97cc61b5b51dbc</t>
        </is>
      </c>
      <c r="B1154" s="72" t="n">
        <v>46317.17810185185</v>
      </c>
      <c r="C1154" s="70" t="n">
        <v>46317</v>
      </c>
      <c r="D1154" t="inlineStr">
        <is>
          <t>2026-10</t>
        </is>
      </c>
      <c r="E1154" t="inlineStr">
        <is>
          <t>Wk of 2026-10-19</t>
        </is>
      </c>
      <c r="F1154" t="inlineStr">
        <is>
          <t>Attempt 2</t>
        </is>
      </c>
      <c r="G1154" s="39" t="str">
        <f>IF(ISNUMBER(MATCH(F1154,QualityStatuses,0)),"Quality Lead","Non-Quality Lead")</f>
        <v>Non-Quality Lead</v>
      </c>
      <c r="H1154" s="39" t="str">
        <f>IFERROR(INDEX(CampTypes,MATCH(I1154,CampList,0)),"Unattributed")</f>
        <v>New</v>
      </c>
      <c r="I1154" t="inlineStr">
        <is>
          <t>EBG - In House | ABO | Natuf | Leads | Unit Franchise | India | Oct26 | V1</t>
        </is>
      </c>
      <c r="J1154" t="inlineStr">
        <is>
          <t>EBG - In House | ABO | Natuf | Leads | Unit Franchise | India | Oct26 | V1</t>
        </is>
      </c>
      <c r="K1154" t="inlineStr">
        <is>
          <t>Direct (campaign tagged in CRM)</t>
        </is>
      </c>
      <c r="L1154" t="inlineStr">
        <is>
          <t>Natuf | Business Owners | Tier1 + Growth Cities | Oct26 | V1</t>
        </is>
      </c>
      <c r="M1154" t="inlineStr">
        <is>
          <t>Natuf | Business Owners | Tier1 + Growth Cities | Oct26 | V1</t>
        </is>
      </c>
      <c r="N1154" t="inlineStr">
        <is>
          <t>Natuf | Reel | Brand Ambassador | Heard Of Owning A Cafe | V1</t>
        </is>
      </c>
      <c r="O1154" t="inlineStr">
        <is>
          <t>In House Natuf</t>
        </is>
      </c>
      <c r="P1154" t="inlineStr">
        <is>
          <t>Facebook</t>
        </is>
      </c>
      <c r="Q1154" t="inlineStr">
        <is>
          <t>Tejaswini Tarigopula</t>
        </is>
      </c>
      <c r="R1154" t="inlineStr">
        <is>
          <t>Rauth Sanketh</t>
        </is>
      </c>
      <c r="S1154" t="inlineStr">
        <is>
          <t>-</t>
        </is>
      </c>
      <c r="T1154" t="inlineStr">
        <is>
          <t>Mumbai</t>
        </is>
      </c>
      <c r="U1154" t="inlineStr">
        <is>
          <t xml:space="preserve"> </t>
        </is>
      </c>
      <c r="V1154" t="n">
        <v>4</v>
      </c>
      <c r="W1154" t="n">
        <v>0</v>
      </c>
      <c r="X1154" t="inlineStr">
        <is>
          <t>XXXXXX2928</t>
        </is>
      </c>
      <c r="Y1154" s="72" t="n">
        <v>46326.52037037037</v>
      </c>
    </row>
    <row r="1155">
      <c r="A1155" s="39" t="inlineStr">
        <is>
          <t>6ad9341ad060b82401b51787</t>
        </is>
      </c>
      <c r="B1155" s="72" t="n">
        <v>46317.1405787037</v>
      </c>
      <c r="C1155" s="70" t="n">
        <v>46317</v>
      </c>
      <c r="D1155" t="inlineStr">
        <is>
          <t>2026-10</t>
        </is>
      </c>
      <c r="E1155" t="inlineStr">
        <is>
          <t>Wk of 2026-10-19</t>
        </is>
      </c>
      <c r="F1155" t="inlineStr">
        <is>
          <t>Lost</t>
        </is>
      </c>
      <c r="G1155" s="39" t="str">
        <f>IF(ISNUMBER(MATCH(F1155,QualityStatuses,0)),"Quality Lead","Non-Quality Lead")</f>
        <v>Non-Quality Lead</v>
      </c>
      <c r="H1155" s="39" t="str">
        <f>IFERROR(INDEX(CampTypes,MATCH(I1155,CampList,0)),"Unattributed")</f>
        <v>New</v>
      </c>
      <c r="I1155" t="inlineStr">
        <is>
          <t>EBG - In House | ABO | Natuf | Leads | Master Franchise | India | Oct26 | V1</t>
        </is>
      </c>
      <c r="J1155" t="inlineStr">
        <is>
          <t>EBG - In House | ABO | Natuf | Leads | Master Franchise | India | Oct26 | V1</t>
        </is>
      </c>
      <c r="K1155" t="inlineStr">
        <is>
          <t>Direct (campaign tagged in CRM)</t>
        </is>
      </c>
      <c r="L1155" t="inlineStr">
        <is>
          <t>Natuf | Broad | Tier1 + Growth Cities | Oct26 | V1</t>
        </is>
      </c>
      <c r="M1155" t="inlineStr">
        <is>
          <t>Natuf | Broad | Tier1 + Growth Cities | Oct26 | V1</t>
        </is>
      </c>
      <c r="N1155" t="inlineStr">
        <is>
          <t>Natuf | Static | Become A Levantine Food | V1</t>
        </is>
      </c>
      <c r="O1155" t="inlineStr">
        <is>
          <t>Natuf_MF</t>
        </is>
      </c>
      <c r="P1155" t="inlineStr">
        <is>
          <t>Facebook</t>
        </is>
      </c>
      <c r="Q1155" t="inlineStr">
        <is>
          <t>Tejaswini Tarigopula</t>
        </is>
      </c>
      <c r="R1155" t="inlineStr">
        <is>
          <t>Rauth Sanketh</t>
        </is>
      </c>
      <c r="S1155" t="inlineStr">
        <is>
          <t>Junk</t>
        </is>
      </c>
      <c r="T1155" t="inlineStr">
        <is>
          <t>Vaibhav</t>
        </is>
      </c>
      <c r="U1155" t="inlineStr">
        <is>
          <t xml:space="preserve"> </t>
        </is>
      </c>
      <c r="V1155" t="n">
        <v>2</v>
      </c>
      <c r="W1155" t="n">
        <v>2</v>
      </c>
      <c r="X1155" t="inlineStr">
        <is>
          <t>XXXXXX4426</t>
        </is>
      </c>
      <c r="Y1155" s="72" t="n">
        <v>46326.52037037037</v>
      </c>
    </row>
    <row r="1156">
      <c r="A1156" s="39" t="inlineStr">
        <is>
          <t>6ad932e8f5d9c88c8c3c2d8c</t>
        </is>
      </c>
      <c r="B1156" s="72" t="n">
        <v>46317.13703703704</v>
      </c>
      <c r="C1156" s="70" t="n">
        <v>46317</v>
      </c>
      <c r="D1156" t="inlineStr">
        <is>
          <t>2026-10</t>
        </is>
      </c>
      <c r="E1156" t="inlineStr">
        <is>
          <t>Wk of 2026-10-19</t>
        </is>
      </c>
      <c r="F1156" t="inlineStr">
        <is>
          <t>Connected</t>
        </is>
      </c>
      <c r="G1156" s="39" t="str">
        <f>IF(ISNUMBER(MATCH(F1156,QualityStatuses,0)),"Quality Lead","Non-Quality Lead")</f>
        <v>Non-Quality Lead</v>
      </c>
      <c r="H1156" s="39" t="str">
        <f>IFERROR(INDEX(CampTypes,MATCH(I1156,CampList,0)),"Unattributed")</f>
        <v>New</v>
      </c>
      <c r="I1156" t="inlineStr">
        <is>
          <t>EBG - In House | ABO | Natuf | Leads | Unit Franchise | India | Oct26 | V1</t>
        </is>
      </c>
      <c r="J1156" t="inlineStr">
        <is>
          <t>EBG - In House | ABO | Natuf | Leads | Unit Franchise | India | Oct26 | V1</t>
        </is>
      </c>
      <c r="K1156" t="inlineStr">
        <is>
          <t>Direct (campaign tagged in CRM)</t>
        </is>
      </c>
      <c r="L1156" t="inlineStr">
        <is>
          <t>Natuf | Business Owners | Tier1 + Growth Cities | Oct26 | V1</t>
        </is>
      </c>
      <c r="M1156" t="inlineStr">
        <is>
          <t>Natuf | Business Owners | Tier1 + Growth Cities | Oct26 | V1</t>
        </is>
      </c>
      <c r="N1156" t="inlineStr">
        <is>
          <t>Natuf | Reel | Brand Ambassador | Heard Of Owning A Cafe | V1</t>
        </is>
      </c>
      <c r="O1156" t="inlineStr">
        <is>
          <t>In House Natuf</t>
        </is>
      </c>
      <c r="P1156" t="inlineStr">
        <is>
          <t>Facebook</t>
        </is>
      </c>
      <c r="Q1156" t="inlineStr">
        <is>
          <t>Tejaswini Tarigopula</t>
        </is>
      </c>
      <c r="R1156" t="inlineStr">
        <is>
          <t>Rima Paul</t>
        </is>
      </c>
      <c r="S1156" t="inlineStr">
        <is>
          <t>-</t>
        </is>
      </c>
      <c r="T1156" t="inlineStr">
        <is>
          <t>Bhopal</t>
        </is>
      </c>
      <c r="U1156" t="inlineStr">
        <is>
          <t xml:space="preserve"> </t>
        </is>
      </c>
      <c r="V1156" t="n">
        <v>2</v>
      </c>
      <c r="W1156" t="n">
        <v>1</v>
      </c>
      <c r="X1156" t="inlineStr">
        <is>
          <t>XXXXXX5823</t>
        </is>
      </c>
      <c r="Y1156" s="72" t="n">
        <v>46326.52037037037</v>
      </c>
    </row>
    <row r="1157">
      <c r="A1157" s="39" t="inlineStr">
        <is>
          <t>6ad92e0e5332e307a71fe05f</t>
        </is>
      </c>
      <c r="B1157" s="72" t="n">
        <v>46317.12266203704</v>
      </c>
      <c r="C1157" s="70" t="n">
        <v>46317</v>
      </c>
      <c r="D1157" t="inlineStr">
        <is>
          <t>2026-10</t>
        </is>
      </c>
      <c r="E1157" t="inlineStr">
        <is>
          <t>Wk of 2026-10-19</t>
        </is>
      </c>
      <c r="F1157" t="inlineStr">
        <is>
          <t>Lost</t>
        </is>
      </c>
      <c r="G1157" s="39" t="str">
        <f>IF(ISNUMBER(MATCH(F1157,QualityStatuses,0)),"Quality Lead","Non-Quality Lead")</f>
        <v>Non-Quality Lead</v>
      </c>
      <c r="H1157" s="39" t="str">
        <f>IFERROR(INDEX(CampTypes,MATCH(I1157,CampList,0)),"Unattributed")</f>
        <v>New</v>
      </c>
      <c r="I1157" t="inlineStr">
        <is>
          <t>EBG - In House | ABO | Natuf | Leads | Unit Franchise | India | Oct26 | V1</t>
        </is>
      </c>
      <c r="J1157" t="inlineStr">
        <is>
          <t>EBG - In House | ABO | Natuf | Leads | Unit Franchise | India | Oct26 | V1</t>
        </is>
      </c>
      <c r="K1157" t="inlineStr">
        <is>
          <t>Direct (campaign tagged in CRM)</t>
        </is>
      </c>
      <c r="L1157" t="inlineStr">
        <is>
          <t>Natuf | Investors | Tier1 + Growth Cities | Oct26 | V1</t>
        </is>
      </c>
      <c r="M1157" t="inlineStr">
        <is>
          <t>Natuf | Investors | Tier1 + Growth Cities | Oct26 | V1</t>
        </is>
      </c>
      <c r="N1157" t="inlineStr">
        <is>
          <t>Natuf | Reel | Brand Ambassador | Heard Of Owning A Cafe | V1</t>
        </is>
      </c>
      <c r="O1157" t="inlineStr">
        <is>
          <t>In House Natuf</t>
        </is>
      </c>
      <c r="P1157" t="inlineStr">
        <is>
          <t>Facebook</t>
        </is>
      </c>
      <c r="Q1157" t="inlineStr">
        <is>
          <t>Tejaswini Tarigopula</t>
        </is>
      </c>
      <c r="R1157" t="inlineStr">
        <is>
          <t>Arjuman Vidya Sagar</t>
        </is>
      </c>
      <c r="S1157" t="inlineStr">
        <is>
          <t>Not Interested</t>
        </is>
      </c>
      <c r="T1157" t="inlineStr">
        <is>
          <t>Trichy</t>
        </is>
      </c>
      <c r="U1157" t="inlineStr">
        <is>
          <t xml:space="preserve"> </t>
        </is>
      </c>
      <c r="V1157" t="n">
        <v>2</v>
      </c>
      <c r="W1157" t="n">
        <v>1</v>
      </c>
      <c r="X1157" t="inlineStr">
        <is>
          <t>XXXXXX7568</t>
        </is>
      </c>
      <c r="Y1157" s="72" t="n">
        <v>46326.52037037037</v>
      </c>
    </row>
    <row r="1158">
      <c r="A1158" s="39" t="inlineStr">
        <is>
          <t>6ad92e062c807a7f11559d5d</t>
        </is>
      </c>
      <c r="B1158" s="72" t="n">
        <v>46317.12256944444</v>
      </c>
      <c r="C1158" s="70" t="n">
        <v>46317</v>
      </c>
      <c r="D1158" t="inlineStr">
        <is>
          <t>2026-10</t>
        </is>
      </c>
      <c r="E1158" t="inlineStr">
        <is>
          <t>Wk of 2026-10-19</t>
        </is>
      </c>
      <c r="F1158" t="inlineStr">
        <is>
          <t>Connected</t>
        </is>
      </c>
      <c r="G1158" s="39" t="str">
        <f>IF(ISNUMBER(MATCH(F1158,QualityStatuses,0)),"Quality Lead","Non-Quality Lead")</f>
        <v>Non-Quality Lead</v>
      </c>
      <c r="H1158" s="39" t="str">
        <f>IFERROR(INDEX(CampTypes,MATCH(I1158,CampList,0)),"Unattributed")</f>
        <v>New</v>
      </c>
      <c r="I1158" t="inlineStr">
        <is>
          <t>EBG - In House | ABO | Natuf | Leads | Unit Franchise | India | Oct26 | V1</t>
        </is>
      </c>
      <c r="J1158" t="inlineStr">
        <is>
          <t>EBG - In House | ABO | Natuf | Leads | Unit Franchise | India | Oct26 | V1</t>
        </is>
      </c>
      <c r="K1158" t="inlineStr">
        <is>
          <t>Direct (campaign tagged in CRM)</t>
        </is>
      </c>
      <c r="L1158" t="inlineStr">
        <is>
          <t>Natuf | Business Owners | Tier1 + Growth Cities | Oct26 | V1</t>
        </is>
      </c>
      <c r="M1158" t="inlineStr">
        <is>
          <t>Natuf | Business Owners | Tier1 + Growth Cities | Oct26 | V1</t>
        </is>
      </c>
      <c r="N1158" t="inlineStr">
        <is>
          <t>Natuf | Reel | Brand Ambassador | Heard Of Owning A Cafe | V1</t>
        </is>
      </c>
      <c r="O1158" t="inlineStr">
        <is>
          <t>In House Natuf</t>
        </is>
      </c>
      <c r="P1158" t="inlineStr">
        <is>
          <t>Facebook</t>
        </is>
      </c>
      <c r="Q1158" t="inlineStr">
        <is>
          <t>Tejaswini Tarigopula</t>
        </is>
      </c>
      <c r="R1158" t="inlineStr">
        <is>
          <t>Rauth Sanketh</t>
        </is>
      </c>
      <c r="S1158" t="inlineStr">
        <is>
          <t>-</t>
        </is>
      </c>
      <c r="T1158" t="inlineStr">
        <is>
          <t>Belagavi</t>
        </is>
      </c>
      <c r="U1158" t="inlineStr">
        <is>
          <t xml:space="preserve"> </t>
        </is>
      </c>
      <c r="V1158" t="n">
        <v>3</v>
      </c>
      <c r="W1158" t="n">
        <v>1</v>
      </c>
      <c r="X1158" t="inlineStr">
        <is>
          <t>XXXXXX7353</t>
        </is>
      </c>
      <c r="Y1158" s="72" t="n">
        <v>46326.52037037037</v>
      </c>
    </row>
    <row r="1159">
      <c r="A1159" s="39" t="inlineStr">
        <is>
          <t>6ad92d191dc87b6b64e51047</t>
        </is>
      </c>
      <c r="B1159" s="72" t="n">
        <v>46317.11982638889</v>
      </c>
      <c r="C1159" s="70" t="n">
        <v>46317</v>
      </c>
      <c r="D1159" t="inlineStr">
        <is>
          <t>2026-10</t>
        </is>
      </c>
      <c r="E1159" t="inlineStr">
        <is>
          <t>Wk of 2026-10-19</t>
        </is>
      </c>
      <c r="F1159" t="inlineStr">
        <is>
          <t>Connected</t>
        </is>
      </c>
      <c r="G1159" s="39" t="str">
        <f>IF(ISNUMBER(MATCH(F1159,QualityStatuses,0)),"Quality Lead","Non-Quality Lead")</f>
        <v>Non-Quality Lead</v>
      </c>
      <c r="H1159" s="39" t="str">
        <f>IFERROR(INDEX(CampTypes,MATCH(I1159,CampList,0)),"Unattributed")</f>
        <v>New</v>
      </c>
      <c r="I1159" t="inlineStr">
        <is>
          <t>EBG - In House | ABO | Natuf | Leads | Unit Franchise | India | Oct26 | V1</t>
        </is>
      </c>
      <c r="J1159" t="inlineStr">
        <is>
          <t>EBG - In House | ABO | Natuf | Leads | Unit Franchise | India | Oct26 | V1</t>
        </is>
      </c>
      <c r="K1159" t="inlineStr">
        <is>
          <t>Direct (campaign tagged in CRM)</t>
        </is>
      </c>
      <c r="L1159" t="inlineStr">
        <is>
          <t>Natuf | Broad | Tier1 + Growth Cities | Oct26 | V1</t>
        </is>
      </c>
      <c r="M1159" t="inlineStr">
        <is>
          <t>Natuf | Broad | Tier1 + Growth Cities | Oct26 | V1</t>
        </is>
      </c>
      <c r="N1159" t="inlineStr">
        <is>
          <t>Natuf | Reel | Brand Ambassador | Heard Of Owning A Cafe | V1</t>
        </is>
      </c>
      <c r="O1159" t="inlineStr">
        <is>
          <t>In House Natuf</t>
        </is>
      </c>
      <c r="P1159" t="inlineStr">
        <is>
          <t>Facebook</t>
        </is>
      </c>
      <c r="Q1159" t="inlineStr">
        <is>
          <t>Tejaswini Tarigopula</t>
        </is>
      </c>
      <c r="R1159" t="inlineStr">
        <is>
          <t>Shivani Sharma</t>
        </is>
      </c>
      <c r="S1159" t="inlineStr">
        <is>
          <t>-</t>
        </is>
      </c>
      <c r="T1159" t="inlineStr">
        <is>
          <t>Bangalore</t>
        </is>
      </c>
      <c r="U1159" t="inlineStr">
        <is>
          <t xml:space="preserve"> </t>
        </is>
      </c>
      <c r="V1159" t="n">
        <v>14</v>
      </c>
      <c r="W1159" t="n">
        <v>6</v>
      </c>
      <c r="X1159" t="inlineStr">
        <is>
          <t>XXXXXX3762</t>
        </is>
      </c>
      <c r="Y1159" s="72" t="n">
        <v>46326.52037037037</v>
      </c>
    </row>
    <row r="1160">
      <c r="A1160" s="39" t="inlineStr">
        <is>
          <t>6ad9234c0f7b306655f828c3</t>
        </is>
      </c>
      <c r="B1160" s="72" t="n">
        <v>46317.09078703704</v>
      </c>
      <c r="C1160" s="70" t="n">
        <v>46317</v>
      </c>
      <c r="D1160" t="inlineStr">
        <is>
          <t>2026-10</t>
        </is>
      </c>
      <c r="E1160" t="inlineStr">
        <is>
          <t>Wk of 2026-10-19</t>
        </is>
      </c>
      <c r="F1160" t="inlineStr">
        <is>
          <t>Attempt 1</t>
        </is>
      </c>
      <c r="G1160" s="39" t="str">
        <f>IF(ISNUMBER(MATCH(F1160,QualityStatuses,0)),"Quality Lead","Non-Quality Lead")</f>
        <v>Non-Quality Lead</v>
      </c>
      <c r="H1160" s="39" t="str">
        <f>IFERROR(INDEX(CampTypes,MATCH(I1160,CampList,0)),"Unattributed")</f>
        <v>New</v>
      </c>
      <c r="I1160" t="inlineStr">
        <is>
          <t>EBG - In House | ABO | Natuf | Leads | Unit Franchise | India | Oct26 | V1</t>
        </is>
      </c>
      <c r="J1160" t="inlineStr">
        <is>
          <t>EBG - In House | ABO | Natuf | Leads | Unit Franchise | India | Oct26 | V1</t>
        </is>
      </c>
      <c r="K1160" t="inlineStr">
        <is>
          <t>Direct (campaign tagged in CRM)</t>
        </is>
      </c>
      <c r="L1160" t="inlineStr">
        <is>
          <t>Natuf | Investors | Tier1 + Growth Cities | Oct26 | V1</t>
        </is>
      </c>
      <c r="M1160" t="inlineStr">
        <is>
          <t>Natuf | Investors | Tier1 + Growth Cities | Oct26 | V1</t>
        </is>
      </c>
      <c r="N1160" t="inlineStr">
        <is>
          <t>Natuf | Reel | Brand Ambassador | Heard Of Owning A Cafe | V1</t>
        </is>
      </c>
      <c r="O1160" t="inlineStr">
        <is>
          <t>In House Natuf</t>
        </is>
      </c>
      <c r="P1160" t="inlineStr">
        <is>
          <t>Facebook</t>
        </is>
      </c>
      <c r="Q1160" t="inlineStr">
        <is>
          <t>Tejaswini Tarigopula</t>
        </is>
      </c>
      <c r="R1160" t="inlineStr">
        <is>
          <t>Shivamani</t>
        </is>
      </c>
      <c r="S1160" t="inlineStr">
        <is>
          <t>-</t>
        </is>
      </c>
      <c r="T1160" t="inlineStr">
        <is>
          <t>New Delhi</t>
        </is>
      </c>
      <c r="U1160" t="inlineStr">
        <is>
          <t xml:space="preserve"> </t>
        </is>
      </c>
      <c r="V1160" t="n">
        <v>2</v>
      </c>
      <c r="W1160" t="n">
        <v>2</v>
      </c>
      <c r="X1160" t="inlineStr">
        <is>
          <t>XXXXXX9927</t>
        </is>
      </c>
      <c r="Y1160" s="72" t="n">
        <v>46326.52037037037</v>
      </c>
    </row>
    <row r="1161">
      <c r="A1161" s="39" t="inlineStr">
        <is>
          <t>6ad91e9cd1dfd00adb493aa1</t>
        </is>
      </c>
      <c r="B1161" s="72" t="n">
        <v>46317.07689814815</v>
      </c>
      <c r="C1161" s="70" t="n">
        <v>46317</v>
      </c>
      <c r="D1161" t="inlineStr">
        <is>
          <t>2026-10</t>
        </is>
      </c>
      <c r="E1161" t="inlineStr">
        <is>
          <t>Wk of 2026-10-19</t>
        </is>
      </c>
      <c r="F1161" t="inlineStr">
        <is>
          <t>Attempt 1</t>
        </is>
      </c>
      <c r="G1161" s="39" t="str">
        <f>IF(ISNUMBER(MATCH(F1161,QualityStatuses,0)),"Quality Lead","Non-Quality Lead")</f>
        <v>Non-Quality Lead</v>
      </c>
      <c r="H1161" s="39" t="str">
        <f>IFERROR(INDEX(CampTypes,MATCH(I1161,CampList,0)),"Unattributed")</f>
        <v>New</v>
      </c>
      <c r="I1161" t="inlineStr">
        <is>
          <t>EBG - In House | ABO | Natuf | Leads | Unit Franchise | India | Oct26 | V1</t>
        </is>
      </c>
      <c r="J1161" t="inlineStr">
        <is>
          <t>EBG - In House | ABO | Natuf | Leads | Unit Franchise | India | Oct26 | V1</t>
        </is>
      </c>
      <c r="K1161" t="inlineStr">
        <is>
          <t>Direct (campaign tagged in CRM)</t>
        </is>
      </c>
      <c r="L1161" t="inlineStr">
        <is>
          <t>Natuf | Business Owners | Tier1 + Growth Cities | Oct26 | V1</t>
        </is>
      </c>
      <c r="M1161" t="inlineStr">
        <is>
          <t>Natuf | Business Owners | Tier1 + Growth Cities | Oct26 | V1</t>
        </is>
      </c>
      <c r="N1161" t="inlineStr">
        <is>
          <t>Natuf | Reel | Brand Ambassador | Heard Of Owning A Cafe | V1</t>
        </is>
      </c>
      <c r="O1161" t="inlineStr">
        <is>
          <t>In House Natuf</t>
        </is>
      </c>
      <c r="P1161" t="inlineStr">
        <is>
          <t>Facebook</t>
        </is>
      </c>
      <c r="Q1161" t="inlineStr">
        <is>
          <t>Tejaswini Tarigopula</t>
        </is>
      </c>
      <c r="R1161" t="inlineStr">
        <is>
          <t>Rima Paul</t>
        </is>
      </c>
      <c r="S1161" t="inlineStr">
        <is>
          <t>-</t>
        </is>
      </c>
      <c r="T1161" t="inlineStr">
        <is>
          <t>Bihar Sharif</t>
        </is>
      </c>
      <c r="U1161" t="inlineStr">
        <is>
          <t xml:space="preserve"> </t>
        </is>
      </c>
      <c r="V1161" t="n">
        <v>4</v>
      </c>
      <c r="W1161" t="n">
        <v>1</v>
      </c>
      <c r="X1161" t="inlineStr">
        <is>
          <t>XXXXXX3396</t>
        </is>
      </c>
      <c r="Y1161" s="72" t="n">
        <v>46326.52037037037</v>
      </c>
    </row>
    <row r="1162">
      <c r="A1162" s="39" t="inlineStr">
        <is>
          <t>6ad91e91c36a9c5828d6bc05</t>
        </is>
      </c>
      <c r="B1162" s="72" t="n">
        <v>46317.07677083334</v>
      </c>
      <c r="C1162" s="70" t="n">
        <v>46317</v>
      </c>
      <c r="D1162" t="inlineStr">
        <is>
          <t>2026-10</t>
        </is>
      </c>
      <c r="E1162" t="inlineStr">
        <is>
          <t>Wk of 2026-10-19</t>
        </is>
      </c>
      <c r="F1162" t="inlineStr">
        <is>
          <t>Connected</t>
        </is>
      </c>
      <c r="G1162" s="39" t="str">
        <f>IF(ISNUMBER(MATCH(F1162,QualityStatuses,0)),"Quality Lead","Non-Quality Lead")</f>
        <v>Non-Quality Lead</v>
      </c>
      <c r="H1162" s="39" t="str">
        <f>IFERROR(INDEX(CampTypes,MATCH(I1162,CampList,0)),"Unattributed")</f>
        <v>New</v>
      </c>
      <c r="I1162" t="inlineStr">
        <is>
          <t>EBG - In House | ABO | Natuf | Leads | Unit Franchise | India | Oct26 | V1</t>
        </is>
      </c>
      <c r="J1162" t="inlineStr">
        <is>
          <t>EBG - In House | ABO | Natuf | Leads | Unit Franchise | India | Oct26 | V1</t>
        </is>
      </c>
      <c r="K1162" t="inlineStr">
        <is>
          <t>Direct (campaign tagged in CRM)</t>
        </is>
      </c>
      <c r="L1162" t="inlineStr">
        <is>
          <t>Natuf | Business Owners | Tier1 + Growth Cities | Oct26 | V1</t>
        </is>
      </c>
      <c r="M1162" t="inlineStr">
        <is>
          <t>Natuf | Business Owners | Tier1 + Growth Cities | Oct26 | V1</t>
        </is>
      </c>
      <c r="N1162" t="inlineStr">
        <is>
          <t>Natuf | Reel | Brand Ambassador | Heard Of Owning A Cafe | V1</t>
        </is>
      </c>
      <c r="O1162" t="inlineStr">
        <is>
          <t>In House Natuf</t>
        </is>
      </c>
      <c r="P1162" t="inlineStr">
        <is>
          <t>Facebook</t>
        </is>
      </c>
      <c r="Q1162" t="inlineStr">
        <is>
          <t>Tejaswini Tarigopula</t>
        </is>
      </c>
      <c r="R1162" t="inlineStr">
        <is>
          <t>Prabhudatta Pattanaik</t>
        </is>
      </c>
      <c r="S1162" t="inlineStr">
        <is>
          <t>-</t>
        </is>
      </c>
      <c r="T1162" t="inlineStr">
        <is>
          <t>Bangalore</t>
        </is>
      </c>
      <c r="U1162" t="inlineStr">
        <is>
          <t xml:space="preserve"> </t>
        </is>
      </c>
      <c r="V1162" t="n">
        <v>2</v>
      </c>
      <c r="W1162" t="n">
        <v>1</v>
      </c>
      <c r="X1162" t="inlineStr">
        <is>
          <t>XXXXXX9026</t>
        </is>
      </c>
      <c r="Y1162" s="72" t="n">
        <v>46326.52037037037</v>
      </c>
    </row>
    <row r="1163">
      <c r="A1163" s="39" t="inlineStr">
        <is>
          <t>6ad91e3437b5e9e87418f0ea</t>
        </is>
      </c>
      <c r="B1163" s="72" t="n">
        <v>46317.07569444444</v>
      </c>
      <c r="C1163" s="70" t="n">
        <v>46317</v>
      </c>
      <c r="D1163" t="inlineStr">
        <is>
          <t>2026-10</t>
        </is>
      </c>
      <c r="E1163" t="inlineStr">
        <is>
          <t>Wk of 2026-10-19</t>
        </is>
      </c>
      <c r="F1163" t="inlineStr">
        <is>
          <t>Attempt 5</t>
        </is>
      </c>
      <c r="G1163" s="39" t="str">
        <f>IF(ISNUMBER(MATCH(F1163,QualityStatuses,0)),"Quality Lead","Non-Quality Lead")</f>
        <v>Non-Quality Lead</v>
      </c>
      <c r="H1163" s="39" t="str">
        <f>IFERROR(INDEX(CampTypes,MATCH(I1163,CampList,0)),"Unattributed")</f>
        <v>New</v>
      </c>
      <c r="I1163" t="inlineStr">
        <is>
          <t>EBG - In House | ABO | Natuf | Leads | Unit Franchise | India | Oct26 | V1</t>
        </is>
      </c>
      <c r="J1163" t="inlineStr">
        <is>
          <t>EBG - In House | ABO | Natuf | Leads | Unit Franchise | India | Oct26 | V1</t>
        </is>
      </c>
      <c r="K1163" t="inlineStr">
        <is>
          <t>Direct (campaign tagged in CRM)</t>
        </is>
      </c>
      <c r="L1163" t="inlineStr">
        <is>
          <t>Natuf | Investors | Tier1 + Growth Cities | Oct26 | V1</t>
        </is>
      </c>
      <c r="M1163" t="inlineStr">
        <is>
          <t>Natuf | Investors | Tier1 + Growth Cities | Oct26 | V1</t>
        </is>
      </c>
      <c r="N1163" t="inlineStr">
        <is>
          <t>Natuf | Reel | Brand Ambassador | Heard Of Owning A Cafe | V1</t>
        </is>
      </c>
      <c r="O1163" t="inlineStr">
        <is>
          <t>In House Natuf</t>
        </is>
      </c>
      <c r="P1163" t="inlineStr">
        <is>
          <t>Facebook</t>
        </is>
      </c>
      <c r="Q1163" t="inlineStr">
        <is>
          <t>Tejaswini Tarigopula</t>
        </is>
      </c>
      <c r="R1163" t="inlineStr">
        <is>
          <t>Arjuman Vidya Sagar</t>
        </is>
      </c>
      <c r="S1163" t="inlineStr">
        <is>
          <t>-</t>
        </is>
      </c>
      <c r="T1163" t="inlineStr">
        <is>
          <t>Bengaluru</t>
        </is>
      </c>
      <c r="U1163" t="inlineStr">
        <is>
          <t xml:space="preserve"> </t>
        </is>
      </c>
      <c r="V1163" t="n">
        <v>5</v>
      </c>
      <c r="W1163" t="n">
        <v>1</v>
      </c>
      <c r="X1163" t="inlineStr">
        <is>
          <t>XXXXXX5197</t>
        </is>
      </c>
      <c r="Y1163" s="72" t="n">
        <v>46326.52037037037</v>
      </c>
    </row>
    <row r="1164">
      <c r="A1164" s="39" t="inlineStr">
        <is>
          <t>6ad918cedeacdb1f62edeadb</t>
        </is>
      </c>
      <c r="B1164" s="72" t="n">
        <v>46317.05969907407</v>
      </c>
      <c r="C1164" s="70" t="n">
        <v>46317</v>
      </c>
      <c r="D1164" t="inlineStr">
        <is>
          <t>2026-10</t>
        </is>
      </c>
      <c r="E1164" t="inlineStr">
        <is>
          <t>Wk of 2026-10-19</t>
        </is>
      </c>
      <c r="F1164" t="inlineStr">
        <is>
          <t>Attempt 2</t>
        </is>
      </c>
      <c r="G1164" s="39" t="str">
        <f>IF(ISNUMBER(MATCH(F1164,QualityStatuses,0)),"Quality Lead","Non-Quality Lead")</f>
        <v>Non-Quality Lead</v>
      </c>
      <c r="H1164" s="39" t="str">
        <f>IFERROR(INDEX(CampTypes,MATCH(I1164,CampList,0)),"Unattributed")</f>
        <v>New</v>
      </c>
      <c r="I1164" t="inlineStr">
        <is>
          <t>EBG - In House | ABO | Natuf | Leads | Unit Franchise | India | Oct26 | V1</t>
        </is>
      </c>
      <c r="J1164" t="inlineStr">
        <is>
          <t>EBG - In House | ABO | Natuf | Leads | Unit Franchise | India | Oct26 | V1</t>
        </is>
      </c>
      <c r="K1164" t="inlineStr">
        <is>
          <t>Direct (campaign tagged in CRM)</t>
        </is>
      </c>
      <c r="L1164" t="inlineStr">
        <is>
          <t>Natuf | Business Owners | Tier1 + Growth Cities | Oct26 | V1</t>
        </is>
      </c>
      <c r="M1164" t="inlineStr">
        <is>
          <t>Natuf | Business Owners | Tier1 + Growth Cities | Oct26 | V1</t>
        </is>
      </c>
      <c r="N1164" t="inlineStr">
        <is>
          <t>Natuf | Reel | Brand Ambassador | Heard Of Owning A Cafe | V1</t>
        </is>
      </c>
      <c r="O1164" t="inlineStr">
        <is>
          <t>In House Natuf</t>
        </is>
      </c>
      <c r="P1164" t="inlineStr">
        <is>
          <t>Facebook</t>
        </is>
      </c>
      <c r="Q1164" t="inlineStr">
        <is>
          <t>Tejaswini Tarigopula</t>
        </is>
      </c>
      <c r="R1164" t="inlineStr">
        <is>
          <t>Rauth Sanketh</t>
        </is>
      </c>
      <c r="S1164" t="inlineStr">
        <is>
          <t>-</t>
        </is>
      </c>
      <c r="T1164" t="inlineStr">
        <is>
          <t>Chennai</t>
        </is>
      </c>
      <c r="U1164" t="inlineStr">
        <is>
          <t xml:space="preserve"> </t>
        </is>
      </c>
      <c r="V1164" t="n">
        <v>2</v>
      </c>
      <c r="W1164" t="n">
        <v>0</v>
      </c>
      <c r="X1164" t="inlineStr">
        <is>
          <t>XXXXXX8707</t>
        </is>
      </c>
      <c r="Y1164" s="72" t="n">
        <v>46326.52037037037</v>
      </c>
    </row>
    <row r="1165">
      <c r="A1165" s="39" t="inlineStr">
        <is>
          <t>6ad91621972284d587e1aa15</t>
        </is>
      </c>
      <c r="B1165" s="72" t="n">
        <v>46317.05177083334</v>
      </c>
      <c r="C1165" s="70" t="n">
        <v>46317</v>
      </c>
      <c r="D1165" t="inlineStr">
        <is>
          <t>2026-10</t>
        </is>
      </c>
      <c r="E1165" t="inlineStr">
        <is>
          <t>Wk of 2026-10-19</t>
        </is>
      </c>
      <c r="F1165" t="inlineStr">
        <is>
          <t>Attempt 1</t>
        </is>
      </c>
      <c r="G1165" s="39" t="str">
        <f>IF(ISNUMBER(MATCH(F1165,QualityStatuses,0)),"Quality Lead","Non-Quality Lead")</f>
        <v>Non-Quality Lead</v>
      </c>
      <c r="H1165" s="39" t="str">
        <f>IFERROR(INDEX(CampTypes,MATCH(I1165,CampList,0)),"Unattributed")</f>
        <v>New</v>
      </c>
      <c r="I1165" t="inlineStr">
        <is>
          <t>EBG - In House | ABO | Natuf | Leads | Unit Franchise | India | Oct26 | V1</t>
        </is>
      </c>
      <c r="J1165" t="inlineStr">
        <is>
          <t>EBG - In House | ABO | Natuf | Leads | Unit Franchise | India | Oct26 | V1</t>
        </is>
      </c>
      <c r="K1165" t="inlineStr">
        <is>
          <t>Direct (campaign tagged in CRM)</t>
        </is>
      </c>
      <c r="L1165" t="inlineStr">
        <is>
          <t>Natuf | LAL 1% | India | Jul26 | V1</t>
        </is>
      </c>
      <c r="M1165" t="inlineStr">
        <is>
          <t>Natuf | LAL 1% | India | Jul26 | V1</t>
        </is>
      </c>
      <c r="N1165" t="inlineStr">
        <is>
          <t>Natuf | Reel | Brand Ambassador | Heard Of Owning A Cafe | V1</t>
        </is>
      </c>
      <c r="O1165" t="inlineStr">
        <is>
          <t>In House Natuf</t>
        </is>
      </c>
      <c r="P1165" t="inlineStr">
        <is>
          <t>Facebook</t>
        </is>
      </c>
      <c r="Q1165" t="inlineStr">
        <is>
          <t>Tejaswini Tarigopula</t>
        </is>
      </c>
      <c r="R1165" t="inlineStr">
        <is>
          <t>Shivani Sharma</t>
        </is>
      </c>
      <c r="S1165" t="inlineStr">
        <is>
          <t>-</t>
        </is>
      </c>
      <c r="T1165" t="inlineStr">
        <is>
          <t>Barpeta</t>
        </is>
      </c>
      <c r="U1165" t="inlineStr">
        <is>
          <t xml:space="preserve"> </t>
        </is>
      </c>
      <c r="V1165" t="n">
        <v>1</v>
      </c>
      <c r="W1165" t="n">
        <v>0</v>
      </c>
      <c r="X1165" t="inlineStr">
        <is>
          <t>XXXXXX0229</t>
        </is>
      </c>
      <c r="Y1165" s="72" t="n">
        <v>46326.52037037037</v>
      </c>
    </row>
    <row r="1166">
      <c r="A1166" s="39" t="inlineStr">
        <is>
          <t>6ad9157274b428ff45f373dc</t>
        </is>
      </c>
      <c r="B1166" s="72" t="n">
        <v>46317.04974537037</v>
      </c>
      <c r="C1166" s="70" t="n">
        <v>46317</v>
      </c>
      <c r="D1166" t="inlineStr">
        <is>
          <t>2026-10</t>
        </is>
      </c>
      <c r="E1166" t="inlineStr">
        <is>
          <t>Wk of 2026-10-19</t>
        </is>
      </c>
      <c r="F1166" t="inlineStr">
        <is>
          <t>Lost</t>
        </is>
      </c>
      <c r="G1166" s="39" t="str">
        <f>IF(ISNUMBER(MATCH(F1166,QualityStatuses,0)),"Quality Lead","Non-Quality Lead")</f>
        <v>Non-Quality Lead</v>
      </c>
      <c r="H1166" s="39" t="str">
        <f>IFERROR(INDEX(CampTypes,MATCH(I1166,CampList,0)),"Unattributed")</f>
        <v>Old</v>
      </c>
      <c r="I1166" t="inlineStr">
        <is>
          <t>E_Karan_Natuf_All_07072026</t>
        </is>
      </c>
      <c r="J1166" t="inlineStr">
        <is>
          <t>E_Karan_Natuf_All_07072026</t>
        </is>
      </c>
      <c r="K1166" t="inlineStr">
        <is>
          <t>Direct (campaign tagged in CRM)</t>
        </is>
      </c>
      <c r="L1166" t="inlineStr">
        <is>
          <t>E_Karan_Natuf_Sign_07072026_Adset3</t>
        </is>
      </c>
      <c r="M1166" t="inlineStr">
        <is>
          <t>E_Karan_Natuf_Sign_07072026_Adset3</t>
        </is>
      </c>
      <c r="N1166" t="inlineStr">
        <is>
          <t>E_Karan_Natuf_Sign_07072026_Adset2_Ad1 – Copy</t>
        </is>
      </c>
      <c r="O1166" t="inlineStr">
        <is>
          <t>Natuf</t>
        </is>
      </c>
      <c r="P1166" t="inlineStr">
        <is>
          <t>Facebook</t>
        </is>
      </c>
      <c r="Q1166" t="inlineStr">
        <is>
          <t>Tejaswini Tarigopula</t>
        </is>
      </c>
      <c r="R1166" t="inlineStr">
        <is>
          <t>Rauth Sanketh</t>
        </is>
      </c>
      <c r="S1166" t="inlineStr">
        <is>
          <t>Duplicate</t>
        </is>
      </c>
      <c r="T1166" t="inlineStr">
        <is>
          <t>Delhi</t>
        </is>
      </c>
      <c r="U1166" t="inlineStr">
        <is>
          <t xml:space="preserve"> </t>
        </is>
      </c>
      <c r="V1166" t="n">
        <v>2</v>
      </c>
      <c r="W1166" t="n">
        <v>2</v>
      </c>
      <c r="X1166" t="inlineStr">
        <is>
          <t>XXXXXX3577</t>
        </is>
      </c>
      <c r="Y1166" s="72" t="n">
        <v>46326.52037037037</v>
      </c>
    </row>
    <row r="1167">
      <c r="A1167" s="39" t="inlineStr">
        <is>
          <t>6ad914a7972284d587e1a8dc</t>
        </is>
      </c>
      <c r="B1167" s="72" t="n">
        <v>46317.04739583333</v>
      </c>
      <c r="C1167" s="70" t="n">
        <v>46317</v>
      </c>
      <c r="D1167" t="inlineStr">
        <is>
          <t>2026-10</t>
        </is>
      </c>
      <c r="E1167" t="inlineStr">
        <is>
          <t>Wk of 2026-10-19</t>
        </is>
      </c>
      <c r="F1167" t="inlineStr">
        <is>
          <t>Connected</t>
        </is>
      </c>
      <c r="G1167" s="39" t="str">
        <f>IF(ISNUMBER(MATCH(F1167,QualityStatuses,0)),"Quality Lead","Non-Quality Lead")</f>
        <v>Non-Quality Lead</v>
      </c>
      <c r="H1167" s="39" t="str">
        <f>IFERROR(INDEX(CampTypes,MATCH(I1167,CampList,0)),"Unattributed")</f>
        <v>Old</v>
      </c>
      <c r="I1167" t="inlineStr">
        <is>
          <t>E_Natuf_Generic_13082026</t>
        </is>
      </c>
      <c r="J1167" t="inlineStr">
        <is>
          <t>E_Natuf_Generic_13082026</t>
        </is>
      </c>
      <c r="K1167" t="inlineStr">
        <is>
          <t>Direct (campaign tagged in CRM)</t>
        </is>
      </c>
      <c r="L1167" t="inlineStr">
        <is>
          <t>E_Natuf_Generic_13082026_Adset1</t>
        </is>
      </c>
      <c r="M1167" t="inlineStr">
        <is>
          <t>E_Natuf_Generic_13082026_Adset1</t>
        </is>
      </c>
      <c r="N1167" t="inlineStr">
        <is>
          <t>E_Natuf_Generic_13082026_Adset1_Ad1</t>
        </is>
      </c>
      <c r="O1167" t="inlineStr">
        <is>
          <t>Natuf</t>
        </is>
      </c>
      <c r="P1167" t="inlineStr">
        <is>
          <t>Facebook</t>
        </is>
      </c>
      <c r="Q1167" t="inlineStr">
        <is>
          <t>Tejaswini Tarigopula</t>
        </is>
      </c>
      <c r="R1167" t="inlineStr">
        <is>
          <t>Shivani Sharma</t>
        </is>
      </c>
      <c r="S1167" t="inlineStr">
        <is>
          <t>-</t>
        </is>
      </c>
      <c r="T1167" t="inlineStr">
        <is>
          <t>Bangalore</t>
        </is>
      </c>
      <c r="U1167" t="inlineStr">
        <is>
          <t xml:space="preserve"> </t>
        </is>
      </c>
      <c r="V1167" t="n">
        <v>5</v>
      </c>
      <c r="W1167" t="n">
        <v>2</v>
      </c>
      <c r="X1167" t="inlineStr">
        <is>
          <t>XXXXXX0477</t>
        </is>
      </c>
      <c r="Y1167" s="72" t="n">
        <v>46326.52037037037</v>
      </c>
    </row>
    <row r="1168">
      <c r="A1168" s="39" t="inlineStr">
        <is>
          <t>6ad912008eb3b70e9a0afec5</t>
        </is>
      </c>
      <c r="B1168" s="72" t="n">
        <v>46317.03953703704</v>
      </c>
      <c r="C1168" s="70" t="n">
        <v>46317</v>
      </c>
      <c r="D1168" t="inlineStr">
        <is>
          <t>2026-10</t>
        </is>
      </c>
      <c r="E1168" t="inlineStr">
        <is>
          <t>Wk of 2026-10-19</t>
        </is>
      </c>
      <c r="F1168" t="inlineStr">
        <is>
          <t>Connected</t>
        </is>
      </c>
      <c r="G1168" s="39" t="str">
        <f>IF(ISNUMBER(MATCH(F1168,QualityStatuses,0)),"Quality Lead","Non-Quality Lead")</f>
        <v>Non-Quality Lead</v>
      </c>
      <c r="H1168" s="39" t="str">
        <f>IFERROR(INDEX(CampTypes,MATCH(I1168,CampList,0)),"Unattributed")</f>
        <v>Old</v>
      </c>
      <c r="I1168" t="inlineStr">
        <is>
          <t>natuf_Kiosk_14072026_Hindi</t>
        </is>
      </c>
      <c r="J1168" t="inlineStr">
        <is>
          <t>natuf_Kiosk_14072026_Hindi</t>
        </is>
      </c>
      <c r="K1168" t="inlineStr">
        <is>
          <t>Direct (campaign tagged in CRM)</t>
        </is>
      </c>
      <c r="L1168" t="inlineStr">
        <is>
          <t>natuf_Kiosk_09102026</t>
        </is>
      </c>
      <c r="M1168" t="inlineStr">
        <is>
          <t>natuf_Kiosk_09102026</t>
        </is>
      </c>
      <c r="N1168" t="inlineStr">
        <is>
          <t>natuf_Kiosk_14072026_ad set_ad1</t>
        </is>
      </c>
      <c r="O1168" t="inlineStr">
        <is>
          <t>Natuf</t>
        </is>
      </c>
      <c r="P1168" t="inlineStr">
        <is>
          <t>Facebook</t>
        </is>
      </c>
      <c r="Q1168" t="inlineStr">
        <is>
          <t>Tejaswini Tarigopula</t>
        </is>
      </c>
      <c r="R1168" t="inlineStr">
        <is>
          <t>Arjuman Vidya Sagar</t>
        </is>
      </c>
      <c r="S1168" t="inlineStr">
        <is>
          <t>-</t>
        </is>
      </c>
      <c r="T1168" t="inlineStr">
        <is>
          <t>Nagpur</t>
        </is>
      </c>
      <c r="U1168" t="inlineStr">
        <is>
          <t xml:space="preserve"> </t>
        </is>
      </c>
      <c r="V1168" t="n">
        <v>1</v>
      </c>
      <c r="W1168" t="n">
        <v>1</v>
      </c>
      <c r="X1168" t="inlineStr">
        <is>
          <t>XXXXXX9624</t>
        </is>
      </c>
      <c r="Y1168" s="72" t="n">
        <v>46326.52037037037</v>
      </c>
    </row>
    <row r="1169">
      <c r="A1169" s="39" t="inlineStr">
        <is>
          <t>6ad91137a00b536cbd1ea0a1</t>
        </is>
      </c>
      <c r="B1169" s="72" t="n">
        <v>46317.03721064814</v>
      </c>
      <c r="C1169" s="70" t="n">
        <v>46317</v>
      </c>
      <c r="D1169" t="inlineStr">
        <is>
          <t>2026-10</t>
        </is>
      </c>
      <c r="E1169" t="inlineStr">
        <is>
          <t>Wk of 2026-10-19</t>
        </is>
      </c>
      <c r="F1169" t="inlineStr">
        <is>
          <t>Details Shared</t>
        </is>
      </c>
      <c r="G1169" s="39" t="str">
        <f>IF(ISNUMBER(MATCH(F1169,QualityStatuses,0)),"Quality Lead","Non-Quality Lead")</f>
        <v>Quality Lead</v>
      </c>
      <c r="H1169" s="39" t="str">
        <f>IFERROR(INDEX(CampTypes,MATCH(I1169,CampList,0)),"Unattributed")</f>
        <v>New</v>
      </c>
      <c r="I1169" t="inlineStr">
        <is>
          <t>EBG - In House | ABO | Natuf | Leads | Unit Franchise | India | Oct26 | V1</t>
        </is>
      </c>
      <c r="J1169" t="inlineStr">
        <is>
          <t>EBG - In House | ABO | Natuf | Leads | Unit Franchise | India | Oct26 | V1</t>
        </is>
      </c>
      <c r="K1169" t="inlineStr">
        <is>
          <t>Direct (campaign tagged in CRM)</t>
        </is>
      </c>
      <c r="L1169" t="inlineStr">
        <is>
          <t>Natuf | Business Owners | Tier1 + Growth Cities | Oct26 | V1</t>
        </is>
      </c>
      <c r="M1169" t="inlineStr">
        <is>
          <t>Natuf | Business Owners | Tier1 + Growth Cities | Oct26 | V1</t>
        </is>
      </c>
      <c r="N1169" t="inlineStr">
        <is>
          <t>Natuf | Reel | Brand Ambassador | Heard Of Owning A Cafe | V1</t>
        </is>
      </c>
      <c r="O1169" t="inlineStr">
        <is>
          <t>In House Natuf</t>
        </is>
      </c>
      <c r="P1169" t="inlineStr">
        <is>
          <t>Facebook</t>
        </is>
      </c>
      <c r="Q1169" t="inlineStr">
        <is>
          <t>Tejaswini Tarigopula</t>
        </is>
      </c>
      <c r="R1169" t="inlineStr">
        <is>
          <t>Shivamani</t>
        </is>
      </c>
      <c r="S1169" t="inlineStr">
        <is>
          <t>-</t>
        </is>
      </c>
      <c r="T1169" t="inlineStr">
        <is>
          <t>Indore</t>
        </is>
      </c>
      <c r="U1169" t="inlineStr">
        <is>
          <t xml:space="preserve"> </t>
        </is>
      </c>
      <c r="V1169" t="n">
        <v>4</v>
      </c>
      <c r="W1169" t="n">
        <v>4</v>
      </c>
      <c r="X1169" t="inlineStr">
        <is>
          <t>XXXXXX6339</t>
        </is>
      </c>
      <c r="Y1169" s="72" t="n">
        <v>46326.52037037037</v>
      </c>
    </row>
    <row r="1170">
      <c r="A1170" s="39" t="inlineStr">
        <is>
          <t>6ad910554d1e3d7226f5e865</t>
        </is>
      </c>
      <c r="B1170" s="72" t="n">
        <v>46317.03459490741</v>
      </c>
      <c r="C1170" s="70" t="n">
        <v>46317</v>
      </c>
      <c r="D1170" t="inlineStr">
        <is>
          <t>2026-10</t>
        </is>
      </c>
      <c r="E1170" t="inlineStr">
        <is>
          <t>Wk of 2026-10-19</t>
        </is>
      </c>
      <c r="F1170" t="inlineStr">
        <is>
          <t>Details Shared</t>
        </is>
      </c>
      <c r="G1170" s="39" t="str">
        <f>IF(ISNUMBER(MATCH(F1170,QualityStatuses,0)),"Quality Lead","Non-Quality Lead")</f>
        <v>Quality Lead</v>
      </c>
      <c r="H1170" s="39" t="str">
        <f>IFERROR(INDEX(CampTypes,MATCH(I1170,CampList,0)),"Unattributed")</f>
        <v>New</v>
      </c>
      <c r="I1170" t="inlineStr">
        <is>
          <t>EBG - In House | ABO | Natuf | Leads | Unit Franchise | India | Oct26 | V1</t>
        </is>
      </c>
      <c r="J1170" t="inlineStr">
        <is>
          <t>EBG - In House | ABO | Natuf | Leads | Unit Franchise | India | Oct26 | V1</t>
        </is>
      </c>
      <c r="K1170" t="inlineStr">
        <is>
          <t>Direct (campaign tagged in CRM)</t>
        </is>
      </c>
      <c r="L1170" t="inlineStr">
        <is>
          <t>Natuf | Investors | Tier1 + Growth Cities | Oct26 | V1</t>
        </is>
      </c>
      <c r="M1170" t="inlineStr">
        <is>
          <t>Natuf | Investors | Tier1 + Growth Cities | Oct26 | V1</t>
        </is>
      </c>
      <c r="N1170" t="inlineStr">
        <is>
          <t>Natuf | Reel | Brand Ambassador | Heard Of Owning A Cafe | V1</t>
        </is>
      </c>
      <c r="O1170" t="inlineStr">
        <is>
          <t>In House Natuf</t>
        </is>
      </c>
      <c r="P1170" t="inlineStr">
        <is>
          <t>Facebook</t>
        </is>
      </c>
      <c r="Q1170" t="inlineStr">
        <is>
          <t>Tejaswini Tarigopula</t>
        </is>
      </c>
      <c r="R1170" t="inlineStr">
        <is>
          <t>Rima Paul</t>
        </is>
      </c>
      <c r="S1170" t="inlineStr">
        <is>
          <t>-</t>
        </is>
      </c>
      <c r="T1170" t="inlineStr">
        <is>
          <t>Betul Madhya Pradesh</t>
        </is>
      </c>
      <c r="U1170" t="inlineStr">
        <is>
          <t xml:space="preserve"> </t>
        </is>
      </c>
      <c r="V1170" t="n">
        <v>2</v>
      </c>
      <c r="W1170" t="n">
        <v>2</v>
      </c>
      <c r="X1170" t="inlineStr">
        <is>
          <t>XXXXXX4392</t>
        </is>
      </c>
      <c r="Y1170" s="72" t="n">
        <v>46326.52037037037</v>
      </c>
    </row>
    <row r="1171">
      <c r="A1171" s="39" t="inlineStr">
        <is>
          <t>6ad90f84d070a10763f4d11b</t>
        </is>
      </c>
      <c r="B1171" s="72" t="n">
        <v>46317.03217592592</v>
      </c>
      <c r="C1171" s="70" t="n">
        <v>46317</v>
      </c>
      <c r="D1171" t="inlineStr">
        <is>
          <t>2026-10</t>
        </is>
      </c>
      <c r="E1171" t="inlineStr">
        <is>
          <t>Wk of 2026-10-19</t>
        </is>
      </c>
      <c r="F1171" t="inlineStr">
        <is>
          <t>Lost</t>
        </is>
      </c>
      <c r="G1171" s="39" t="str">
        <f>IF(ISNUMBER(MATCH(F1171,QualityStatuses,0)),"Quality Lead","Non-Quality Lead")</f>
        <v>Non-Quality Lead</v>
      </c>
      <c r="H1171" s="39" t="str">
        <f>IFERROR(INDEX(CampTypes,MATCH(I1171,CampList,0)),"Unattributed")</f>
        <v>New</v>
      </c>
      <c r="I1171" t="inlineStr">
        <is>
          <t>EBG - In House | ABO | Natuf | Leads | Master Franchise | India | Oct26 | V1</t>
        </is>
      </c>
      <c r="J1171" t="inlineStr">
        <is>
          <t>EBG - In House | ABO | Natuf | Leads | Master Franchise | India | Oct26 | V1</t>
        </is>
      </c>
      <c r="K1171" t="inlineStr">
        <is>
          <t>Direct (campaign tagged in CRM)</t>
        </is>
      </c>
      <c r="L1171" t="inlineStr">
        <is>
          <t>Natuf | Investors | Tier1 + Growth Cities | Oct26 | V1</t>
        </is>
      </c>
      <c r="M1171" t="inlineStr">
        <is>
          <t>Natuf | Investors | Tier1 + Growth Cities | Oct26 | V1</t>
        </is>
      </c>
      <c r="N1171" t="inlineStr">
        <is>
          <t>Natuf | Static | Become A Levantine Food | V1</t>
        </is>
      </c>
      <c r="O1171" t="inlineStr">
        <is>
          <t>Natuf_MF</t>
        </is>
      </c>
      <c r="P1171" t="inlineStr">
        <is>
          <t>Facebook</t>
        </is>
      </c>
      <c r="Q1171" t="inlineStr">
        <is>
          <t>Tejaswini Tarigopula</t>
        </is>
      </c>
      <c r="R1171" t="inlineStr">
        <is>
          <t>Rauth Sanketh</t>
        </is>
      </c>
      <c r="S1171" t="inlineStr">
        <is>
          <t>Not Interested</t>
        </is>
      </c>
      <c r="T1171" t="inlineStr">
        <is>
          <t>Dhargov</t>
        </is>
      </c>
      <c r="U1171" t="inlineStr">
        <is>
          <t xml:space="preserve"> </t>
        </is>
      </c>
      <c r="V1171" t="n">
        <v>1</v>
      </c>
      <c r="W1171" t="n">
        <v>1</v>
      </c>
      <c r="X1171" t="inlineStr">
        <is>
          <t>XXXXXX9946</t>
        </is>
      </c>
      <c r="Y1171" s="72" t="n">
        <v>46326.52037037037</v>
      </c>
    </row>
    <row r="1172">
      <c r="A1172" s="39" t="inlineStr">
        <is>
          <t>6ad90f026e541dee196e8841</t>
        </is>
      </c>
      <c r="B1172" s="72" t="n">
        <v>46317.0306712963</v>
      </c>
      <c r="C1172" s="70" t="n">
        <v>46317</v>
      </c>
      <c r="D1172" t="inlineStr">
        <is>
          <t>2026-10</t>
        </is>
      </c>
      <c r="E1172" t="inlineStr">
        <is>
          <t>Wk of 2026-10-19</t>
        </is>
      </c>
      <c r="F1172" t="inlineStr">
        <is>
          <t>Attempt 1</t>
        </is>
      </c>
      <c r="G1172" s="39" t="str">
        <f>IF(ISNUMBER(MATCH(F1172,QualityStatuses,0)),"Quality Lead","Non-Quality Lead")</f>
        <v>Non-Quality Lead</v>
      </c>
      <c r="H1172" s="39" t="str">
        <f>IFERROR(INDEX(CampTypes,MATCH(I1172,CampList,0)),"Unattributed")</f>
        <v>New</v>
      </c>
      <c r="I1172" t="inlineStr">
        <is>
          <t>EBG - In House | ABO | Natuf | Leads | Unit Franchise | India | Oct26 | V1</t>
        </is>
      </c>
      <c r="J1172" t="inlineStr">
        <is>
          <t>EBG - In House | ABO | Natuf | Leads | Unit Franchise | India | Oct26 | V1</t>
        </is>
      </c>
      <c r="K1172" t="inlineStr">
        <is>
          <t>Direct (campaign tagged in CRM)</t>
        </is>
      </c>
      <c r="L1172" t="inlineStr">
        <is>
          <t>Natuf | Investors | Tier1 + Growth Cities | Oct26 | V1</t>
        </is>
      </c>
      <c r="M1172" t="inlineStr">
        <is>
          <t>Natuf | Investors | Tier1 + Growth Cities | Oct26 | V1</t>
        </is>
      </c>
      <c r="N1172" t="inlineStr">
        <is>
          <t>Natuf | Reel | Brand Ambassador | Heard Of Owning A Cafe | V1</t>
        </is>
      </c>
      <c r="O1172" t="inlineStr">
        <is>
          <t>In House Natuf</t>
        </is>
      </c>
      <c r="P1172" t="inlineStr">
        <is>
          <t>Facebook</t>
        </is>
      </c>
      <c r="Q1172" t="inlineStr">
        <is>
          <t>Tejaswini Tarigopula</t>
        </is>
      </c>
      <c r="R1172" t="inlineStr">
        <is>
          <t>Rima Paul</t>
        </is>
      </c>
      <c r="S1172" t="inlineStr">
        <is>
          <t>-</t>
        </is>
      </c>
      <c r="T1172" t="inlineStr">
        <is>
          <t>Sambhal</t>
        </is>
      </c>
      <c r="U1172" t="inlineStr">
        <is>
          <t xml:space="preserve"> </t>
        </is>
      </c>
      <c r="V1172" t="n">
        <v>1</v>
      </c>
      <c r="W1172" t="n">
        <v>0</v>
      </c>
      <c r="X1172" t="inlineStr">
        <is>
          <t>XXXXXX4230</t>
        </is>
      </c>
      <c r="Y1172" s="72" t="n">
        <v>46326.52037037037</v>
      </c>
    </row>
    <row r="1173">
      <c r="A1173" s="39" t="inlineStr">
        <is>
          <t>6ad90a62931fe660d62688f6</t>
        </is>
      </c>
      <c r="B1173" s="72" t="n">
        <v>46317.01696759259</v>
      </c>
      <c r="C1173" s="70" t="n">
        <v>46317</v>
      </c>
      <c r="D1173" t="inlineStr">
        <is>
          <t>2026-10</t>
        </is>
      </c>
      <c r="E1173" t="inlineStr">
        <is>
          <t>Wk of 2026-10-19</t>
        </is>
      </c>
      <c r="F1173" t="inlineStr">
        <is>
          <t>Connected</t>
        </is>
      </c>
      <c r="G1173" s="39" t="str">
        <f>IF(ISNUMBER(MATCH(F1173,QualityStatuses,0)),"Quality Lead","Non-Quality Lead")</f>
        <v>Non-Quality Lead</v>
      </c>
      <c r="H1173" s="39" t="str">
        <f>IFERROR(INDEX(CampTypes,MATCH(I1173,CampList,0)),"Unattributed")</f>
        <v>New</v>
      </c>
      <c r="I1173" t="inlineStr">
        <is>
          <t>EBG - In House | ABO | Natuf | Leads | Unit Franchise | India | Oct26 | V1</t>
        </is>
      </c>
      <c r="J1173" t="inlineStr">
        <is>
          <t>EBG - In House | ABO | Natuf | Leads | Unit Franchise | India | Oct26 | V1</t>
        </is>
      </c>
      <c r="K1173" t="inlineStr">
        <is>
          <t>Direct (campaign tagged in CRM)</t>
        </is>
      </c>
      <c r="L1173" t="inlineStr">
        <is>
          <t>Natuf | Business Owners | Tier1 + Growth Cities | Oct26 | V1</t>
        </is>
      </c>
      <c r="M1173" t="inlineStr">
        <is>
          <t>Natuf | Business Owners | Tier1 + Growth Cities | Oct26 | V1</t>
        </is>
      </c>
      <c r="N1173" t="inlineStr">
        <is>
          <t>Natuf | Reel | Brand Ambassador | Heard Of Owning A Cafe | V1</t>
        </is>
      </c>
      <c r="O1173" t="inlineStr">
        <is>
          <t>In House Natuf</t>
        </is>
      </c>
      <c r="P1173" t="inlineStr">
        <is>
          <t>Facebook</t>
        </is>
      </c>
      <c r="Q1173" t="inlineStr">
        <is>
          <t>Tejaswini Tarigopula</t>
        </is>
      </c>
      <c r="R1173" t="inlineStr">
        <is>
          <t>Arjuman Vidya Sagar</t>
        </is>
      </c>
      <c r="S1173" t="inlineStr">
        <is>
          <t>-</t>
        </is>
      </c>
      <c r="T1173" t="inlineStr">
        <is>
          <t>Pune</t>
        </is>
      </c>
      <c r="U1173" t="inlineStr">
        <is>
          <t xml:space="preserve"> </t>
        </is>
      </c>
      <c r="V1173" t="n">
        <v>3</v>
      </c>
      <c r="W1173" t="n">
        <v>1</v>
      </c>
      <c r="X1173" t="inlineStr">
        <is>
          <t>XXXXXX8464</t>
        </is>
      </c>
      <c r="Y1173" s="72" t="n">
        <v>46326.52037037037</v>
      </c>
    </row>
    <row r="1174">
      <c r="A1174" s="39" t="inlineStr">
        <is>
          <t>6ad9059db2866da134dffff1</t>
        </is>
      </c>
      <c r="B1174" s="72" t="n">
        <v>46317.00283564815</v>
      </c>
      <c r="C1174" s="70" t="n">
        <v>46317</v>
      </c>
      <c r="D1174" t="inlineStr">
        <is>
          <t>2026-10</t>
        </is>
      </c>
      <c r="E1174" t="inlineStr">
        <is>
          <t>Wk of 2026-10-19</t>
        </is>
      </c>
      <c r="F1174" t="inlineStr">
        <is>
          <t>Details Shared</t>
        </is>
      </c>
      <c r="G1174" s="39" t="str">
        <f>IF(ISNUMBER(MATCH(F1174,QualityStatuses,0)),"Quality Lead","Non-Quality Lead")</f>
        <v>Quality Lead</v>
      </c>
      <c r="H1174" s="39" t="str">
        <f>IFERROR(INDEX(CampTypes,MATCH(I1174,CampList,0)),"Unattributed")</f>
        <v>Old</v>
      </c>
      <c r="I1174" t="inlineStr">
        <is>
          <t>E_Suresh_Natuf_Kiosk_07072026</t>
        </is>
      </c>
      <c r="J1174" t="inlineStr">
        <is>
          <t>E_Suresh_Natuf_Kiosk_07072026</t>
        </is>
      </c>
      <c r="K1174" t="inlineStr">
        <is>
          <t>Direct (campaign tagged in CRM)</t>
        </is>
      </c>
      <c r="L1174" t="inlineStr">
        <is>
          <t>E_Suresh_Natuf_Kiosk_07072026_Adset5</t>
        </is>
      </c>
      <c r="M1174" t="inlineStr">
        <is>
          <t>E_Suresh_Natuf_Kiosk_07072026_Adset5</t>
        </is>
      </c>
      <c r="N1174" t="inlineStr">
        <is>
          <t>E_Hindi_Suresh_Natuf_Kiosk_07072026_Adset5_ad3 – Copy 2</t>
        </is>
      </c>
      <c r="O1174" t="inlineStr">
        <is>
          <t>Natuf</t>
        </is>
      </c>
      <c r="P1174" t="inlineStr">
        <is>
          <t>Facebook</t>
        </is>
      </c>
      <c r="Q1174" t="inlineStr">
        <is>
          <t>Tejaswini Tarigopula</t>
        </is>
      </c>
      <c r="R1174" t="inlineStr">
        <is>
          <t>Rauth Sanketh</t>
        </is>
      </c>
      <c r="S1174" t="inlineStr">
        <is>
          <t>-</t>
        </is>
      </c>
      <c r="T1174" t="inlineStr">
        <is>
          <t>Pune</t>
        </is>
      </c>
      <c r="U1174" t="inlineStr">
        <is>
          <t xml:space="preserve"> </t>
        </is>
      </c>
      <c r="V1174" t="n">
        <v>1</v>
      </c>
      <c r="W1174" t="n">
        <v>1</v>
      </c>
      <c r="X1174" t="inlineStr">
        <is>
          <t>XXXXXX0402</t>
        </is>
      </c>
      <c r="Y1174" s="72" t="n">
        <v>46326.52037037037</v>
      </c>
    </row>
    <row r="1175">
      <c r="A1175" s="39" t="inlineStr">
        <is>
          <t>6ad900e2c6c1b9c3cf50a295</t>
        </is>
      </c>
      <c r="B1175" s="72" t="n">
        <v>46316.98881944444</v>
      </c>
      <c r="C1175" s="70" t="n">
        <v>46316</v>
      </c>
      <c r="D1175" t="inlineStr">
        <is>
          <t>2026-10</t>
        </is>
      </c>
      <c r="E1175" t="inlineStr">
        <is>
          <t>Wk of 2026-10-19</t>
        </is>
      </c>
      <c r="F1175" t="inlineStr">
        <is>
          <t>Attempt 2</t>
        </is>
      </c>
      <c r="G1175" s="39" t="str">
        <f>IF(ISNUMBER(MATCH(F1175,QualityStatuses,0)),"Quality Lead","Non-Quality Lead")</f>
        <v>Non-Quality Lead</v>
      </c>
      <c r="H1175" s="39" t="str">
        <f>IFERROR(INDEX(CampTypes,MATCH(I1175,CampList,0)),"Unattributed")</f>
        <v>New</v>
      </c>
      <c r="I1175" t="inlineStr">
        <is>
          <t>EBG - In House | ABO | Natuf | Leads | Unit Franchise | India | Oct26 | V1</t>
        </is>
      </c>
      <c r="J1175" t="inlineStr">
        <is>
          <t>EBG - In House | ABO | Natuf | Leads | Unit Franchise | India | Oct26 | V1</t>
        </is>
      </c>
      <c r="K1175" t="inlineStr">
        <is>
          <t>Direct (campaign tagged in CRM)</t>
        </is>
      </c>
      <c r="L1175" t="inlineStr">
        <is>
          <t>Natuf | LAL 1% | India | Jul26 | V1</t>
        </is>
      </c>
      <c r="M1175" t="inlineStr">
        <is>
          <t>Natuf | LAL 1% | India | Jul26 | V1</t>
        </is>
      </c>
      <c r="N1175" t="inlineStr">
        <is>
          <t>Natuf | Reel | Brand Ambassador | Heard Of Owning A Cafe | V1</t>
        </is>
      </c>
      <c r="O1175" t="inlineStr">
        <is>
          <t>In House Natuf</t>
        </is>
      </c>
      <c r="P1175" t="inlineStr">
        <is>
          <t>Facebook</t>
        </is>
      </c>
      <c r="Q1175" t="inlineStr">
        <is>
          <t>Tejaswini Tarigopula</t>
        </is>
      </c>
      <c r="R1175" t="inlineStr">
        <is>
          <t>Rauth Sanketh</t>
        </is>
      </c>
      <c r="S1175" t="inlineStr">
        <is>
          <t>-</t>
        </is>
      </c>
      <c r="T1175" t="inlineStr">
        <is>
          <t>Nagaland Dimapur</t>
        </is>
      </c>
      <c r="U1175" t="inlineStr">
        <is>
          <t xml:space="preserve"> </t>
        </is>
      </c>
      <c r="V1175" t="n">
        <v>2</v>
      </c>
      <c r="W1175" t="n">
        <v>0</v>
      </c>
      <c r="X1175" t="inlineStr">
        <is>
          <t>XXXXXX6727</t>
        </is>
      </c>
      <c r="Y1175" s="72" t="n">
        <v>46326.52037037037</v>
      </c>
    </row>
    <row r="1176">
      <c r="A1176" s="39" t="inlineStr">
        <is>
          <t>6ad90018bbd1587928cb384c</t>
        </is>
      </c>
      <c r="B1176" s="72" t="n">
        <v>46316.98648148148</v>
      </c>
      <c r="C1176" s="70" t="n">
        <v>46316</v>
      </c>
      <c r="D1176" t="inlineStr">
        <is>
          <t>2026-10</t>
        </is>
      </c>
      <c r="E1176" t="inlineStr">
        <is>
          <t>Wk of 2026-10-19</t>
        </is>
      </c>
      <c r="F1176" t="inlineStr">
        <is>
          <t>Attempt 1</t>
        </is>
      </c>
      <c r="G1176" s="39" t="str">
        <f>IF(ISNUMBER(MATCH(F1176,QualityStatuses,0)),"Quality Lead","Non-Quality Lead")</f>
        <v>Non-Quality Lead</v>
      </c>
      <c r="H1176" s="39" t="str">
        <f>IFERROR(INDEX(CampTypes,MATCH(I1176,CampList,0)),"Unattributed")</f>
        <v>Old</v>
      </c>
      <c r="I1176" t="inlineStr">
        <is>
          <t>natuf_Kiosk_14072026_Hindi</t>
        </is>
      </c>
      <c r="J1176" t="inlineStr">
        <is>
          <t>natuf_Kiosk_14072026_Hindi</t>
        </is>
      </c>
      <c r="K1176" t="inlineStr">
        <is>
          <t>Direct (campaign tagged in CRM)</t>
        </is>
      </c>
      <c r="L1176" t="inlineStr">
        <is>
          <t>natuf_Kiosk_09102026</t>
        </is>
      </c>
      <c r="M1176" t="inlineStr">
        <is>
          <t>natuf_Kiosk_09102026</t>
        </is>
      </c>
      <c r="N1176" t="inlineStr">
        <is>
          <t>natuf_Kiosk_14072026_ad set_ad1</t>
        </is>
      </c>
      <c r="O1176" t="inlineStr">
        <is>
          <t>Natuf</t>
        </is>
      </c>
      <c r="P1176" t="inlineStr">
        <is>
          <t>Facebook</t>
        </is>
      </c>
      <c r="Q1176" t="inlineStr">
        <is>
          <t>Omkar Navge</t>
        </is>
      </c>
      <c r="R1176" t="inlineStr">
        <is>
          <t>Jasmine</t>
        </is>
      </c>
      <c r="S1176" t="inlineStr">
        <is>
          <t>-</t>
        </is>
      </c>
      <c r="T1176" t="inlineStr">
        <is>
          <t>Ahmedabad</t>
        </is>
      </c>
      <c r="U1176" t="inlineStr">
        <is>
          <t xml:space="preserve"> </t>
        </is>
      </c>
      <c r="V1176" t="n">
        <v>1</v>
      </c>
      <c r="W1176" t="n">
        <v>1</v>
      </c>
      <c r="X1176" t="inlineStr">
        <is>
          <t>XXXXXX9362</t>
        </is>
      </c>
      <c r="Y1176" s="72" t="n">
        <v>46326.52037037037</v>
      </c>
    </row>
    <row r="1177">
      <c r="A1177" s="39" t="inlineStr">
        <is>
          <t>6ad8febebd84904d06a13f1d</t>
        </is>
      </c>
      <c r="B1177" s="72" t="n">
        <v>46316.98247685185</v>
      </c>
      <c r="C1177" s="70" t="n">
        <v>46316</v>
      </c>
      <c r="D1177" t="inlineStr">
        <is>
          <t>2026-10</t>
        </is>
      </c>
      <c r="E1177" t="inlineStr">
        <is>
          <t>Wk of 2026-10-19</t>
        </is>
      </c>
      <c r="F1177" t="inlineStr">
        <is>
          <t>Attempt 1</t>
        </is>
      </c>
      <c r="G1177" s="39" t="str">
        <f>IF(ISNUMBER(MATCH(F1177,QualityStatuses,0)),"Quality Lead","Non-Quality Lead")</f>
        <v>Non-Quality Lead</v>
      </c>
      <c r="H1177" s="39" t="str">
        <f>IFERROR(INDEX(CampTypes,MATCH(I1177,CampList,0)),"Unattributed")</f>
        <v>New</v>
      </c>
      <c r="I1177" t="inlineStr">
        <is>
          <t>EBG - In House | ABO | Natuf | Leads | Unit Franchise | India | Oct26 | V1</t>
        </is>
      </c>
      <c r="J1177" t="inlineStr">
        <is>
          <t>EBG - In House | ABO | Natuf | Leads | Unit Franchise | India | Oct26 | V1</t>
        </is>
      </c>
      <c r="K1177" t="inlineStr">
        <is>
          <t>Direct (campaign tagged in CRM)</t>
        </is>
      </c>
      <c r="L1177" t="inlineStr">
        <is>
          <t>Natuf | Business Owners | Tier1 + Growth Cities | Oct26 | V1</t>
        </is>
      </c>
      <c r="M1177" t="inlineStr">
        <is>
          <t>Natuf | Business Owners | Tier1 + Growth Cities | Oct26 | V1</t>
        </is>
      </c>
      <c r="N1177" t="inlineStr">
        <is>
          <t>Natuf | Reel | Brand Ambassador | Heard Of Owning A Cafe | V1</t>
        </is>
      </c>
      <c r="O1177" t="inlineStr">
        <is>
          <t>In House Natuf</t>
        </is>
      </c>
      <c r="P1177" t="inlineStr">
        <is>
          <t>Facebook</t>
        </is>
      </c>
      <c r="Q1177" t="inlineStr">
        <is>
          <t>Tejaswini Tarigopula</t>
        </is>
      </c>
      <c r="R1177" t="inlineStr">
        <is>
          <t>Shivani Sharma</t>
        </is>
      </c>
      <c r="S1177" t="inlineStr">
        <is>
          <t>-</t>
        </is>
      </c>
      <c r="T1177" t="inlineStr">
        <is>
          <t>Vadodara</t>
        </is>
      </c>
      <c r="U1177" t="inlineStr">
        <is>
          <t xml:space="preserve"> </t>
        </is>
      </c>
      <c r="V1177" t="n">
        <v>3</v>
      </c>
      <c r="W1177" t="n">
        <v>1</v>
      </c>
      <c r="X1177" t="inlineStr">
        <is>
          <t>XXXXXX4571</t>
        </is>
      </c>
      <c r="Y1177" s="72" t="n">
        <v>46326.52037037037</v>
      </c>
    </row>
    <row r="1178">
      <c r="A1178" s="39" t="inlineStr">
        <is>
          <t>6ad8fe582c76697a2f00ec6b</t>
        </is>
      </c>
      <c r="B1178" s="72" t="n">
        <v>46316.9812962963</v>
      </c>
      <c r="C1178" s="70" t="n">
        <v>46316</v>
      </c>
      <c r="D1178" t="inlineStr">
        <is>
          <t>2026-10</t>
        </is>
      </c>
      <c r="E1178" t="inlineStr">
        <is>
          <t>Wk of 2026-10-19</t>
        </is>
      </c>
      <c r="F1178" t="inlineStr">
        <is>
          <t>Lost</t>
        </is>
      </c>
      <c r="G1178" s="39" t="str">
        <f>IF(ISNUMBER(MATCH(F1178,QualityStatuses,0)),"Quality Lead","Non-Quality Lead")</f>
        <v>Non-Quality Lead</v>
      </c>
      <c r="H1178" s="39" t="str">
        <f>IFERROR(INDEX(CampTypes,MATCH(I1178,CampList,0)),"Unattributed")</f>
        <v>Old</v>
      </c>
      <c r="I1178" t="inlineStr">
        <is>
          <t>E_Karan_Natuf_All_07072026</t>
        </is>
      </c>
      <c r="J1178" t="inlineStr">
        <is>
          <t>E_Karan_Natuf_All_07072026</t>
        </is>
      </c>
      <c r="K1178" t="inlineStr">
        <is>
          <t>Direct (campaign tagged in CRM)</t>
        </is>
      </c>
      <c r="L1178" t="inlineStr">
        <is>
          <t>E_Karan_Natuf_Sign_07072026_Adset3</t>
        </is>
      </c>
      <c r="M1178" t="inlineStr">
        <is>
          <t>E_Karan_Natuf_Sign_07072026_Adset3</t>
        </is>
      </c>
      <c r="N1178" t="inlineStr">
        <is>
          <t>E_Karan_Natuf_Sign_07072026_Adset2_Ad1</t>
        </is>
      </c>
      <c r="O1178" t="inlineStr">
        <is>
          <t>Natuf</t>
        </is>
      </c>
      <c r="P1178" t="inlineStr">
        <is>
          <t>Facebook</t>
        </is>
      </c>
      <c r="Q1178" t="inlineStr">
        <is>
          <t>Tejaswini Tarigopula</t>
        </is>
      </c>
      <c r="R1178" t="inlineStr">
        <is>
          <t>Rauth Sanketh</t>
        </is>
      </c>
      <c r="S1178" t="inlineStr">
        <is>
          <t>Not Interested</t>
        </is>
      </c>
      <c r="T1178" t="inlineStr">
        <is>
          <t>Navapur</t>
        </is>
      </c>
      <c r="U1178" t="inlineStr">
        <is>
          <t xml:space="preserve"> </t>
        </is>
      </c>
      <c r="V1178" t="n">
        <v>5</v>
      </c>
      <c r="W1178" t="n">
        <v>3</v>
      </c>
      <c r="X1178" t="inlineStr">
        <is>
          <t>XXXXXX0888</t>
        </is>
      </c>
      <c r="Y1178" s="72" t="n">
        <v>46326.52037037037</v>
      </c>
    </row>
    <row r="1179">
      <c r="A1179" s="39" t="inlineStr">
        <is>
          <t>6ad8fb6073036593880b2384</t>
        </is>
      </c>
      <c r="B1179" s="72" t="n">
        <v>46316.9725</v>
      </c>
      <c r="C1179" s="70" t="n">
        <v>46316</v>
      </c>
      <c r="D1179" t="inlineStr">
        <is>
          <t>2026-10</t>
        </is>
      </c>
      <c r="E1179" t="inlineStr">
        <is>
          <t>Wk of 2026-10-19</t>
        </is>
      </c>
      <c r="F1179" t="inlineStr">
        <is>
          <t>Attempt 2</t>
        </is>
      </c>
      <c r="G1179" s="39" t="str">
        <f>IF(ISNUMBER(MATCH(F1179,QualityStatuses,0)),"Quality Lead","Non-Quality Lead")</f>
        <v>Non-Quality Lead</v>
      </c>
      <c r="H1179" s="39" t="str">
        <f>IFERROR(INDEX(CampTypes,MATCH(I1179,CampList,0)),"Unattributed")</f>
        <v>New</v>
      </c>
      <c r="I1179" t="inlineStr">
        <is>
          <t>EBG - In House | ABO | Natuf | Leads | Unit Franchise | India | Oct26 | V1</t>
        </is>
      </c>
      <c r="J1179" t="inlineStr">
        <is>
          <t>EBG - In House | ABO | Natuf | Leads | Unit Franchise | India | Oct26 | V1</t>
        </is>
      </c>
      <c r="K1179" t="inlineStr">
        <is>
          <t>Direct (campaign tagged in CRM)</t>
        </is>
      </c>
      <c r="L1179" t="inlineStr">
        <is>
          <t>Natuf | Investors | Tier1 + Growth Cities | Oct26 | V1</t>
        </is>
      </c>
      <c r="M1179" t="inlineStr">
        <is>
          <t>Natuf | Investors | Tier1 + Growth Cities | Oct26 | V1</t>
        </is>
      </c>
      <c r="N1179" t="inlineStr">
        <is>
          <t>Natuf | Reel | Brand Ambassador | Heard Of Owning A Cafe | V1</t>
        </is>
      </c>
      <c r="O1179" t="inlineStr">
        <is>
          <t>In House Natuf</t>
        </is>
      </c>
      <c r="P1179" t="inlineStr">
        <is>
          <t>Facebook</t>
        </is>
      </c>
      <c r="Q1179" t="inlineStr">
        <is>
          <t>Tejaswini Tarigopula</t>
        </is>
      </c>
      <c r="R1179" t="inlineStr">
        <is>
          <t>Shivamani</t>
        </is>
      </c>
      <c r="S1179" t="inlineStr">
        <is>
          <t>-</t>
        </is>
      </c>
      <c r="T1179" t="inlineStr">
        <is>
          <t>Khandwa ( madhya pradesh )</t>
        </is>
      </c>
      <c r="U1179" t="inlineStr">
        <is>
          <t xml:space="preserve"> </t>
        </is>
      </c>
      <c r="V1179" t="n">
        <v>2</v>
      </c>
      <c r="W1179" t="n">
        <v>2</v>
      </c>
      <c r="X1179" t="inlineStr">
        <is>
          <t>XXXXXX4009</t>
        </is>
      </c>
      <c r="Y1179" s="72" t="n">
        <v>46326.52037037037</v>
      </c>
    </row>
    <row r="1180">
      <c r="A1180" s="39" t="inlineStr">
        <is>
          <t>6ad8fa617b2bbb790b03ebf6</t>
        </is>
      </c>
      <c r="B1180" s="72" t="n">
        <v>46316.96954861111</v>
      </c>
      <c r="C1180" s="70" t="n">
        <v>46316</v>
      </c>
      <c r="D1180" t="inlineStr">
        <is>
          <t>2026-10</t>
        </is>
      </c>
      <c r="E1180" t="inlineStr">
        <is>
          <t>Wk of 2026-10-19</t>
        </is>
      </c>
      <c r="F1180" t="inlineStr">
        <is>
          <t>Attempt 2</t>
        </is>
      </c>
      <c r="G1180" s="39" t="str">
        <f>IF(ISNUMBER(MATCH(F1180,QualityStatuses,0)),"Quality Lead","Non-Quality Lead")</f>
        <v>Non-Quality Lead</v>
      </c>
      <c r="H1180" s="39" t="str">
        <f>IFERROR(INDEX(CampTypes,MATCH(I1180,CampList,0)),"Unattributed")</f>
        <v>Old</v>
      </c>
      <c r="I1180" t="inlineStr">
        <is>
          <t>E_Suresh_Natuf_Kiosk_07072026</t>
        </is>
      </c>
      <c r="J1180" t="inlineStr">
        <is>
          <t>E_Suresh_Natuf_Kiosk_07072026</t>
        </is>
      </c>
      <c r="K1180" t="inlineStr">
        <is>
          <t>Direct (campaign tagged in CRM)</t>
        </is>
      </c>
      <c r="L1180" t="inlineStr">
        <is>
          <t>E_Suresh_Natuf_Kiosk_07072026_Adset5</t>
        </is>
      </c>
      <c r="M1180" t="inlineStr">
        <is>
          <t>E_Suresh_Natuf_Kiosk_07072026_Adset5</t>
        </is>
      </c>
      <c r="N1180" t="inlineStr">
        <is>
          <t>E_Hindi_Suresh_Natuf_Kiosk_07072026_Adset5_ad3 – Copy 2</t>
        </is>
      </c>
      <c r="O1180" t="inlineStr">
        <is>
          <t>Natuf</t>
        </is>
      </c>
      <c r="P1180" t="inlineStr">
        <is>
          <t>Facebook</t>
        </is>
      </c>
      <c r="Q1180" t="inlineStr">
        <is>
          <t>Tejaswini Tarigopula</t>
        </is>
      </c>
      <c r="R1180" t="inlineStr">
        <is>
          <t>Rima Paul</t>
        </is>
      </c>
      <c r="S1180" t="inlineStr">
        <is>
          <t>-</t>
        </is>
      </c>
      <c r="T1180" t="inlineStr">
        <is>
          <t>Rajkot</t>
        </is>
      </c>
      <c r="U1180" t="inlineStr">
        <is>
          <t xml:space="preserve"> </t>
        </is>
      </c>
      <c r="V1180" t="n">
        <v>2</v>
      </c>
      <c r="W1180" t="n">
        <v>0</v>
      </c>
      <c r="X1180" t="inlineStr">
        <is>
          <t>XXXXXX0033</t>
        </is>
      </c>
      <c r="Y1180" s="72" t="n">
        <v>46326.52037037037</v>
      </c>
    </row>
    <row r="1181">
      <c r="A1181" s="39" t="inlineStr">
        <is>
          <t>6ad8f9c405d2984d54b0bd5b</t>
        </is>
      </c>
      <c r="B1181" s="72" t="n">
        <v>46316.96773148148</v>
      </c>
      <c r="C1181" s="70" t="n">
        <v>46316</v>
      </c>
      <c r="D1181" t="inlineStr">
        <is>
          <t>2026-10</t>
        </is>
      </c>
      <c r="E1181" t="inlineStr">
        <is>
          <t>Wk of 2026-10-19</t>
        </is>
      </c>
      <c r="F1181" t="inlineStr">
        <is>
          <t>Lost</t>
        </is>
      </c>
      <c r="G1181" s="39" t="str">
        <f>IF(ISNUMBER(MATCH(F1181,QualityStatuses,0)),"Quality Lead","Non-Quality Lead")</f>
        <v>Non-Quality Lead</v>
      </c>
      <c r="H1181" s="39" t="str">
        <f>IFERROR(INDEX(CampTypes,MATCH(I1181,CampList,0)),"Unattributed")</f>
        <v>New</v>
      </c>
      <c r="I1181" t="inlineStr">
        <is>
          <t>EBG - In House | ABO | Natuf | Leads | Unit Franchise | India | Oct26 | V1</t>
        </is>
      </c>
      <c r="J1181" t="inlineStr">
        <is>
          <t>EBG - In House | ABO | Natuf | Leads | Unit Franchise | India | Oct26 | V1</t>
        </is>
      </c>
      <c r="K1181" t="inlineStr">
        <is>
          <t>Direct (campaign tagged in CRM)</t>
        </is>
      </c>
      <c r="L1181" t="inlineStr">
        <is>
          <t>Natuf | Business Owners | Tier1 + Growth Cities | Oct26 | V1</t>
        </is>
      </c>
      <c r="M1181" t="inlineStr">
        <is>
          <t>Natuf | Business Owners | Tier1 + Growth Cities | Oct26 | V1</t>
        </is>
      </c>
      <c r="N1181" t="inlineStr">
        <is>
          <t>Natuf | Reel | Brand Ambassador | Heard Of Owning A Cafe | V1</t>
        </is>
      </c>
      <c r="O1181" t="inlineStr">
        <is>
          <t>In House Natuf</t>
        </is>
      </c>
      <c r="P1181" t="inlineStr">
        <is>
          <t>Facebook</t>
        </is>
      </c>
      <c r="Q1181" t="inlineStr">
        <is>
          <t>Tejaswini Tarigopula</t>
        </is>
      </c>
      <c r="R1181" t="inlineStr">
        <is>
          <t>Rima Paul</t>
        </is>
      </c>
      <c r="S1181" t="inlineStr">
        <is>
          <t>Not Interested</t>
        </is>
      </c>
      <c r="T1181" t="inlineStr">
        <is>
          <t>Patna</t>
        </is>
      </c>
      <c r="U1181" t="inlineStr">
        <is>
          <t xml:space="preserve"> </t>
        </is>
      </c>
      <c r="V1181" t="n">
        <v>3</v>
      </c>
      <c r="W1181" t="n">
        <v>2</v>
      </c>
      <c r="X1181" t="inlineStr">
        <is>
          <t>XXXXXX0111</t>
        </is>
      </c>
      <c r="Y1181" s="72" t="n">
        <v>46326.52037037037</v>
      </c>
    </row>
    <row r="1182">
      <c r="A1182" s="39" t="inlineStr">
        <is>
          <t>6ad8f97d73af36246fd81446</t>
        </is>
      </c>
      <c r="B1182" s="72" t="n">
        <v>46316.96690972222</v>
      </c>
      <c r="C1182" s="70" t="n">
        <v>46316</v>
      </c>
      <c r="D1182" t="inlineStr">
        <is>
          <t>2026-10</t>
        </is>
      </c>
      <c r="E1182" t="inlineStr">
        <is>
          <t>Wk of 2026-10-19</t>
        </is>
      </c>
      <c r="F1182" t="inlineStr">
        <is>
          <t>Attempt 2</t>
        </is>
      </c>
      <c r="G1182" s="39" t="str">
        <f>IF(ISNUMBER(MATCH(F1182,QualityStatuses,0)),"Quality Lead","Non-Quality Lead")</f>
        <v>Non-Quality Lead</v>
      </c>
      <c r="H1182" s="39" t="str">
        <f>IFERROR(INDEX(CampTypes,MATCH(I1182,CampList,0)),"Unattributed")</f>
        <v>Old</v>
      </c>
      <c r="I1182" t="inlineStr">
        <is>
          <t>E_Karan_Natuf_All_07072026</t>
        </is>
      </c>
      <c r="J1182" t="inlineStr">
        <is>
          <t>E_Karan_Natuf_All_07072026</t>
        </is>
      </c>
      <c r="K1182" t="inlineStr">
        <is>
          <t>Direct (campaign tagged in CRM)</t>
        </is>
      </c>
      <c r="L1182" t="inlineStr">
        <is>
          <t>E_Karan_Natuf_Sign_07072026_Adset3</t>
        </is>
      </c>
      <c r="M1182" t="inlineStr">
        <is>
          <t>E_Karan_Natuf_Sign_07072026_Adset3</t>
        </is>
      </c>
      <c r="N1182" t="inlineStr">
        <is>
          <t>E_Karan_Natuf_Sign_07072026_Adset2_Ad1</t>
        </is>
      </c>
      <c r="O1182" t="inlineStr">
        <is>
          <t>Natuf</t>
        </is>
      </c>
      <c r="P1182" t="inlineStr">
        <is>
          <t>Facebook</t>
        </is>
      </c>
      <c r="Q1182" t="inlineStr">
        <is>
          <t>Tejaswini Tarigopula</t>
        </is>
      </c>
      <c r="R1182" t="inlineStr">
        <is>
          <t>Rauth Sanketh</t>
        </is>
      </c>
      <c r="S1182" t="inlineStr">
        <is>
          <t>-</t>
        </is>
      </c>
      <c r="T1182" t="inlineStr">
        <is>
          <t>Damoh</t>
        </is>
      </c>
      <c r="U1182" t="inlineStr">
        <is>
          <t xml:space="preserve"> </t>
        </is>
      </c>
      <c r="V1182" t="n">
        <v>2</v>
      </c>
      <c r="W1182" t="n">
        <v>0</v>
      </c>
      <c r="X1182" t="inlineStr">
        <is>
          <t>XXXXXX3466</t>
        </is>
      </c>
      <c r="Y1182" s="72" t="n">
        <v>46326.52037037037</v>
      </c>
    </row>
    <row r="1183">
      <c r="A1183" s="39" t="inlineStr">
        <is>
          <t>6ad8f66ae39f949809e0eb5d</t>
        </is>
      </c>
      <c r="B1183" s="72" t="n">
        <v>46316.95780092593</v>
      </c>
      <c r="C1183" s="70" t="n">
        <v>46316</v>
      </c>
      <c r="D1183" t="inlineStr">
        <is>
          <t>2026-10</t>
        </is>
      </c>
      <c r="E1183" t="inlineStr">
        <is>
          <t>Wk of 2026-10-19</t>
        </is>
      </c>
      <c r="F1183" t="inlineStr">
        <is>
          <t>Details Shared</t>
        </is>
      </c>
      <c r="G1183" s="39" t="str">
        <f>IF(ISNUMBER(MATCH(F1183,QualityStatuses,0)),"Quality Lead","Non-Quality Lead")</f>
        <v>Quality Lead</v>
      </c>
      <c r="H1183" s="39" t="str">
        <f>IFERROR(INDEX(CampTypes,MATCH(I1183,CampList,0)),"Unattributed")</f>
        <v>Old</v>
      </c>
      <c r="I1183" t="inlineStr">
        <is>
          <t>E_Natuf_Generic_13082026</t>
        </is>
      </c>
      <c r="J1183" t="inlineStr">
        <is>
          <t>E_Natuf_Generic_13082026</t>
        </is>
      </c>
      <c r="K1183" t="inlineStr">
        <is>
          <t>Direct (campaign tagged in CRM)</t>
        </is>
      </c>
      <c r="L1183" t="inlineStr">
        <is>
          <t>E_Natuf_Generic_13082026_Adset1</t>
        </is>
      </c>
      <c r="M1183" t="inlineStr">
        <is>
          <t>E_Natuf_Generic_13082026_Adset1</t>
        </is>
      </c>
      <c r="N1183" t="inlineStr">
        <is>
          <t>E_Natuf_Generic_13082026_Adset1_Ad1</t>
        </is>
      </c>
      <c r="O1183" t="inlineStr">
        <is>
          <t>Natuf</t>
        </is>
      </c>
      <c r="P1183" t="inlineStr">
        <is>
          <t>Facebook</t>
        </is>
      </c>
      <c r="Q1183" t="inlineStr">
        <is>
          <t>Tejaswini Tarigopula</t>
        </is>
      </c>
      <c r="R1183" t="inlineStr">
        <is>
          <t>Shivamani</t>
        </is>
      </c>
      <c r="S1183" t="inlineStr">
        <is>
          <t>-</t>
        </is>
      </c>
      <c r="T1183" t="inlineStr">
        <is>
          <t>Nanded</t>
        </is>
      </c>
      <c r="U1183" t="inlineStr">
        <is>
          <t xml:space="preserve"> </t>
        </is>
      </c>
      <c r="V1183" t="n">
        <v>4</v>
      </c>
      <c r="W1183" t="n">
        <v>3</v>
      </c>
      <c r="X1183" t="inlineStr">
        <is>
          <t>XXXXXX1100</t>
        </is>
      </c>
      <c r="Y1183" s="72" t="n">
        <v>46326.52037037037</v>
      </c>
    </row>
    <row r="1184">
      <c r="A1184" s="39" t="inlineStr">
        <is>
          <t>6ad8f08a65db7da3dee90d76</t>
        </is>
      </c>
      <c r="B1184" s="72" t="n">
        <v>46316.94039351852</v>
      </c>
      <c r="C1184" s="70" t="n">
        <v>46316</v>
      </c>
      <c r="D1184" t="inlineStr">
        <is>
          <t>2026-10</t>
        </is>
      </c>
      <c r="E1184" t="inlineStr">
        <is>
          <t>Wk of 2026-10-19</t>
        </is>
      </c>
      <c r="F1184" t="inlineStr">
        <is>
          <t>Lost</t>
        </is>
      </c>
      <c r="G1184" s="39" t="str">
        <f>IF(ISNUMBER(MATCH(F1184,QualityStatuses,0)),"Quality Lead","Non-Quality Lead")</f>
        <v>Non-Quality Lead</v>
      </c>
      <c r="H1184" s="39" t="str">
        <f>IFERROR(INDEX(CampTypes,MATCH(I1184,CampList,0)),"Unattributed")</f>
        <v>Old</v>
      </c>
      <c r="I1184" t="inlineStr">
        <is>
          <t>natuf_Kiosk_14072026_Hindi</t>
        </is>
      </c>
      <c r="J1184" t="inlineStr">
        <is>
          <t>natuf_Kiosk_14072026_Hindi</t>
        </is>
      </c>
      <c r="K1184" t="inlineStr">
        <is>
          <t>Direct (campaign tagged in CRM)</t>
        </is>
      </c>
      <c r="L1184" t="inlineStr">
        <is>
          <t>natuf_Kiosk_09102026</t>
        </is>
      </c>
      <c r="M1184" t="inlineStr">
        <is>
          <t>natuf_Kiosk_09102026</t>
        </is>
      </c>
      <c r="N1184" t="inlineStr">
        <is>
          <t>natuf_Kiosk_14072026_ad set_ad1</t>
        </is>
      </c>
      <c r="O1184" t="inlineStr">
        <is>
          <t>Natuf</t>
        </is>
      </c>
      <c r="P1184" t="inlineStr">
        <is>
          <t>Facebook</t>
        </is>
      </c>
      <c r="Q1184" t="inlineStr">
        <is>
          <t>Omkar Navge</t>
        </is>
      </c>
      <c r="R1184" t="inlineStr">
        <is>
          <t>Jasmine</t>
        </is>
      </c>
      <c r="S1184" t="inlineStr">
        <is>
          <t>Junk</t>
        </is>
      </c>
      <c r="T1184" t="inlineStr">
        <is>
          <t>mirzapur</t>
        </is>
      </c>
      <c r="U1184" t="inlineStr">
        <is>
          <t xml:space="preserve"> </t>
        </is>
      </c>
      <c r="V1184" t="n">
        <v>1</v>
      </c>
      <c r="W1184" t="n">
        <v>1</v>
      </c>
      <c r="X1184" t="inlineStr">
        <is>
          <t>XXXXXX4892</t>
        </is>
      </c>
      <c r="Y1184" s="72" t="n">
        <v>46326.52037037037</v>
      </c>
    </row>
    <row r="1185">
      <c r="A1185" s="39" t="inlineStr">
        <is>
          <t>6ad8f02dbc2a657a9a56f3a3</t>
        </is>
      </c>
      <c r="B1185" s="72" t="n">
        <v>46316.93931712963</v>
      </c>
      <c r="C1185" s="70" t="n">
        <v>46316</v>
      </c>
      <c r="D1185" t="inlineStr">
        <is>
          <t>2026-10</t>
        </is>
      </c>
      <c r="E1185" t="inlineStr">
        <is>
          <t>Wk of 2026-10-19</t>
        </is>
      </c>
      <c r="F1185" t="inlineStr">
        <is>
          <t>Attempt 2</t>
        </is>
      </c>
      <c r="G1185" s="39" t="str">
        <f>IF(ISNUMBER(MATCH(F1185,QualityStatuses,0)),"Quality Lead","Non-Quality Lead")</f>
        <v>Non-Quality Lead</v>
      </c>
      <c r="H1185" s="39" t="str">
        <f>IFERROR(INDEX(CampTypes,MATCH(I1185,CampList,0)),"Unattributed")</f>
        <v>New</v>
      </c>
      <c r="I1185" t="inlineStr">
        <is>
          <t>EBG - In House | ABO | Natuf | Leads | Master Franchise | India | Oct26 | V1</t>
        </is>
      </c>
      <c r="J1185" t="inlineStr">
        <is>
          <t>EBG - In House | ABO | Natuf | Leads | Master Franchise | India | Oct26 | V1</t>
        </is>
      </c>
      <c r="K1185" t="inlineStr">
        <is>
          <t>Direct (campaign tagged in CRM)</t>
        </is>
      </c>
      <c r="L1185" t="inlineStr">
        <is>
          <t>Natuf | LAL 1% | India | Jul26 | V1</t>
        </is>
      </c>
      <c r="M1185" t="inlineStr">
        <is>
          <t>Natuf | LAL 1% | India | Jul26 | V1</t>
        </is>
      </c>
      <c r="N1185" t="inlineStr">
        <is>
          <t>Natuf | Static | Become A Levantine Food | V1</t>
        </is>
      </c>
      <c r="O1185" t="inlineStr">
        <is>
          <t>Natuf_MF</t>
        </is>
      </c>
      <c r="P1185" t="inlineStr">
        <is>
          <t>Facebook</t>
        </is>
      </c>
      <c r="Q1185" t="inlineStr">
        <is>
          <t>Tejaswini Tarigopula</t>
        </is>
      </c>
      <c r="R1185" t="inlineStr">
        <is>
          <t>Rauth Sanketh</t>
        </is>
      </c>
      <c r="S1185" t="inlineStr">
        <is>
          <t>-</t>
        </is>
      </c>
      <c r="T1185" t="inlineStr">
        <is>
          <t>Sri Ganganagar</t>
        </is>
      </c>
      <c r="U1185" t="inlineStr">
        <is>
          <t xml:space="preserve"> </t>
        </is>
      </c>
      <c r="V1185" t="n">
        <v>4</v>
      </c>
      <c r="W1185" t="n">
        <v>2</v>
      </c>
      <c r="X1185" t="inlineStr">
        <is>
          <t>XXXXXX0086</t>
        </is>
      </c>
      <c r="Y1185" s="72" t="n">
        <v>46326.52037037037</v>
      </c>
    </row>
    <row r="1186">
      <c r="A1186" s="39" t="inlineStr">
        <is>
          <t>6ad8efa3900e13f42e3a9131</t>
        </is>
      </c>
      <c r="B1186" s="72" t="n">
        <v>46316.93771990741</v>
      </c>
      <c r="C1186" s="70" t="n">
        <v>46316</v>
      </c>
      <c r="D1186" t="inlineStr">
        <is>
          <t>2026-10</t>
        </is>
      </c>
      <c r="E1186" t="inlineStr">
        <is>
          <t>Wk of 2026-10-19</t>
        </is>
      </c>
      <c r="F1186" t="inlineStr">
        <is>
          <t>Attempt 2</t>
        </is>
      </c>
      <c r="G1186" s="39" t="str">
        <f>IF(ISNUMBER(MATCH(F1186,QualityStatuses,0)),"Quality Lead","Non-Quality Lead")</f>
        <v>Non-Quality Lead</v>
      </c>
      <c r="H1186" s="39" t="str">
        <f>IFERROR(INDEX(CampTypes,MATCH(I1186,CampList,0)),"Unattributed")</f>
        <v>Old</v>
      </c>
      <c r="I1186" t="inlineStr">
        <is>
          <t>natuf_Kiosk_14072026_Hindi</t>
        </is>
      </c>
      <c r="J1186" t="inlineStr">
        <is>
          <t>natuf_Kiosk_14072026_Hindi</t>
        </is>
      </c>
      <c r="K1186" t="inlineStr">
        <is>
          <t>Direct (campaign tagged in CRM)</t>
        </is>
      </c>
      <c r="L1186" t="inlineStr">
        <is>
          <t>natuf_Kiosk_14072026_ad set</t>
        </is>
      </c>
      <c r="M1186" t="inlineStr">
        <is>
          <t>natuf_Kiosk_14072026_ad set</t>
        </is>
      </c>
      <c r="N1186" t="inlineStr">
        <is>
          <t>natuf_Kiosk_Fomo_14072026_ad set_ad1 – Copy</t>
        </is>
      </c>
      <c r="O1186" t="inlineStr">
        <is>
          <t>Natuf</t>
        </is>
      </c>
      <c r="P1186" t="inlineStr">
        <is>
          <t>Facebook</t>
        </is>
      </c>
      <c r="Q1186" t="inlineStr">
        <is>
          <t>Tejaswini Tarigopula</t>
        </is>
      </c>
      <c r="R1186" t="inlineStr">
        <is>
          <t>Rauth Sanketh</t>
        </is>
      </c>
      <c r="S1186" t="inlineStr">
        <is>
          <t>-</t>
        </is>
      </c>
      <c r="T1186" t="inlineStr">
        <is>
          <t>Delhi</t>
        </is>
      </c>
      <c r="U1186" t="inlineStr">
        <is>
          <t xml:space="preserve"> </t>
        </is>
      </c>
      <c r="V1186" t="n">
        <v>2</v>
      </c>
      <c r="W1186" t="n">
        <v>0</v>
      </c>
      <c r="X1186" t="inlineStr">
        <is>
          <t>XXXXXX3296</t>
        </is>
      </c>
      <c r="Y1186" s="72" t="n">
        <v>46326.52037037037</v>
      </c>
    </row>
    <row r="1187">
      <c r="A1187" s="39" t="inlineStr">
        <is>
          <t>6ad8ef82bbd1587928cb29a4</t>
        </is>
      </c>
      <c r="B1187" s="72" t="n">
        <v>46316.93733796296</v>
      </c>
      <c r="C1187" s="70" t="n">
        <v>46316</v>
      </c>
      <c r="D1187" t="inlineStr">
        <is>
          <t>2026-10</t>
        </is>
      </c>
      <c r="E1187" t="inlineStr">
        <is>
          <t>Wk of 2026-10-19</t>
        </is>
      </c>
      <c r="F1187" t="inlineStr">
        <is>
          <t>Meeting Conducted</t>
        </is>
      </c>
      <c r="G1187" s="39" t="str">
        <f>IF(ISNUMBER(MATCH(F1187,QualityStatuses,0)),"Quality Lead","Non-Quality Lead")</f>
        <v>Quality Lead</v>
      </c>
      <c r="H1187" s="39" t="str">
        <f>IFERROR(INDEX(CampTypes,MATCH(I1187,CampList,0)),"Unattributed")</f>
        <v>Old</v>
      </c>
      <c r="I1187" t="inlineStr">
        <is>
          <t>E_Karan_Natuf_Kiosk_07072026</t>
        </is>
      </c>
      <c r="J1187" t="inlineStr">
        <is>
          <t>E_Karan_Natuf_Kiosk_07072026</t>
        </is>
      </c>
      <c r="K1187" t="inlineStr">
        <is>
          <t>Direct (campaign tagged in CRM)</t>
        </is>
      </c>
      <c r="L1187" t="inlineStr">
        <is>
          <t>E_Karan_Natuf_Kiosk_07072026_Adset5</t>
        </is>
      </c>
      <c r="M1187" t="inlineStr">
        <is>
          <t>E_Karan_Natuf_Kiosk_07072026_Adset5</t>
        </is>
      </c>
      <c r="N1187" t="inlineStr">
        <is>
          <t>E_Hindi_Karan_Natuf_Kiosk_07072026_Adset5_ad3 – Copy 3</t>
        </is>
      </c>
      <c r="O1187" t="inlineStr">
        <is>
          <t>Natuf</t>
        </is>
      </c>
      <c r="P1187" t="inlineStr">
        <is>
          <t>Facebook</t>
        </is>
      </c>
      <c r="Q1187" t="inlineStr">
        <is>
          <t>Tejaswini Tarigopula</t>
        </is>
      </c>
      <c r="R1187" t="inlineStr">
        <is>
          <t>Shivani Sharma</t>
        </is>
      </c>
      <c r="S1187" t="inlineStr">
        <is>
          <t>-</t>
        </is>
      </c>
      <c r="T1187" t="inlineStr">
        <is>
          <t>Hyderabad</t>
        </is>
      </c>
      <c r="U1187" t="inlineStr">
        <is>
          <t xml:space="preserve"> </t>
        </is>
      </c>
      <c r="V1187" t="n">
        <v>4</v>
      </c>
      <c r="W1187" t="n">
        <v>3</v>
      </c>
      <c r="X1187" t="inlineStr">
        <is>
          <t>XXXXXX5152</t>
        </is>
      </c>
      <c r="Y1187" s="72" t="n">
        <v>46326.52037037037</v>
      </c>
    </row>
    <row r="1188">
      <c r="A1188" s="39" t="inlineStr">
        <is>
          <t>6ad8ef5e251ed6c91141417b</t>
        </is>
      </c>
      <c r="B1188" s="72" t="n">
        <v>46316.9369212963</v>
      </c>
      <c r="C1188" s="70" t="n">
        <v>46316</v>
      </c>
      <c r="D1188" t="inlineStr">
        <is>
          <t>2026-10</t>
        </is>
      </c>
      <c r="E1188" t="inlineStr">
        <is>
          <t>Wk of 2026-10-19</t>
        </is>
      </c>
      <c r="F1188" t="inlineStr">
        <is>
          <t>Connected</t>
        </is>
      </c>
      <c r="G1188" s="39" t="str">
        <f>IF(ISNUMBER(MATCH(F1188,QualityStatuses,0)),"Quality Lead","Non-Quality Lead")</f>
        <v>Non-Quality Lead</v>
      </c>
      <c r="H1188" s="39" t="str">
        <f>IFERROR(INDEX(CampTypes,MATCH(I1188,CampList,0)),"Unattributed")</f>
        <v>Old</v>
      </c>
      <c r="I1188" t="inlineStr">
        <is>
          <t>E_Karan_Natuf_All_07072026</t>
        </is>
      </c>
      <c r="J1188" t="inlineStr">
        <is>
          <t>E_Karan_Natuf_All_07072026</t>
        </is>
      </c>
      <c r="K1188" t="inlineStr">
        <is>
          <t>Direct (campaign tagged in CRM)</t>
        </is>
      </c>
      <c r="L1188" t="inlineStr">
        <is>
          <t>E_Karan_Natuf_Sign_07072026_Adset3</t>
        </is>
      </c>
      <c r="M1188" t="inlineStr">
        <is>
          <t>E_Karan_Natuf_Sign_07072026_Adset3</t>
        </is>
      </c>
      <c r="N1188" t="inlineStr">
        <is>
          <t>E_Karan_Natuf_Sign_07072026_Adset2_Ad1</t>
        </is>
      </c>
      <c r="O1188" t="inlineStr">
        <is>
          <t>Natuf</t>
        </is>
      </c>
      <c r="P1188" t="inlineStr">
        <is>
          <t>Facebook</t>
        </is>
      </c>
      <c r="Q1188" t="inlineStr">
        <is>
          <t>Tejaswini Tarigopula</t>
        </is>
      </c>
      <c r="R1188" t="inlineStr">
        <is>
          <t>Arjuman Vidya Sagar</t>
        </is>
      </c>
      <c r="S1188" t="inlineStr">
        <is>
          <t>-</t>
        </is>
      </c>
      <c r="T1188" t="inlineStr">
        <is>
          <t>Thane</t>
        </is>
      </c>
      <c r="U1188" t="inlineStr">
        <is>
          <t xml:space="preserve"> </t>
        </is>
      </c>
      <c r="V1188" t="n">
        <v>5</v>
      </c>
      <c r="W1188" t="n">
        <v>2</v>
      </c>
      <c r="X1188" t="inlineStr">
        <is>
          <t>XXXXXX4694</t>
        </is>
      </c>
      <c r="Y1188" s="72" t="n">
        <v>46326.52037037037</v>
      </c>
    </row>
    <row r="1189">
      <c r="A1189" s="39" t="inlineStr">
        <is>
          <t>6ad8ee9972fe0d63b9b7dd52</t>
        </is>
      </c>
      <c r="B1189" s="72" t="n">
        <v>46316.9346412037</v>
      </c>
      <c r="C1189" s="70" t="n">
        <v>46316</v>
      </c>
      <c r="D1189" t="inlineStr">
        <is>
          <t>2026-10</t>
        </is>
      </c>
      <c r="E1189" t="inlineStr">
        <is>
          <t>Wk of 2026-10-19</t>
        </is>
      </c>
      <c r="F1189" t="inlineStr">
        <is>
          <t>Details Shared</t>
        </is>
      </c>
      <c r="G1189" s="39" t="str">
        <f>IF(ISNUMBER(MATCH(F1189,QualityStatuses,0)),"Quality Lead","Non-Quality Lead")</f>
        <v>Quality Lead</v>
      </c>
      <c r="H1189" s="39" t="str">
        <f>IFERROR(INDEX(CampTypes,MATCH(I1189,CampList,0)),"Unattributed")</f>
        <v>New</v>
      </c>
      <c r="I1189" t="inlineStr">
        <is>
          <t>EBG - In House | ABO | Natuf | Leads | Unit Franchise | India | Oct26 | V1</t>
        </is>
      </c>
      <c r="J1189" t="inlineStr">
        <is>
          <t>EBG - In House | ABO | Natuf | Leads | Unit Franchise | India | Oct26 | V1</t>
        </is>
      </c>
      <c r="K1189" t="inlineStr">
        <is>
          <t>Direct (campaign tagged in CRM)</t>
        </is>
      </c>
      <c r="L1189" t="inlineStr">
        <is>
          <t>Natuf | Business Owners | Tier1 + Growth Cities | Oct26 | V1</t>
        </is>
      </c>
      <c r="M1189" t="inlineStr">
        <is>
          <t>Natuf | Business Owners | Tier1 + Growth Cities | Oct26 | V1</t>
        </is>
      </c>
      <c r="N1189" t="inlineStr">
        <is>
          <t>Natuf | Reel | Brand Ambassador | Heard Of Owning A Cafe | V1</t>
        </is>
      </c>
      <c r="O1189" t="inlineStr">
        <is>
          <t>In House Natuf</t>
        </is>
      </c>
      <c r="P1189" t="inlineStr">
        <is>
          <t>Facebook</t>
        </is>
      </c>
      <c r="Q1189" t="inlineStr">
        <is>
          <t>Tejaswini Tarigopula</t>
        </is>
      </c>
      <c r="R1189" t="inlineStr">
        <is>
          <t>Prabhudatta Pattanaik</t>
        </is>
      </c>
      <c r="S1189" t="inlineStr">
        <is>
          <t>-</t>
        </is>
      </c>
      <c r="T1189" t="inlineStr">
        <is>
          <t>Delhi</t>
        </is>
      </c>
      <c r="U1189" t="inlineStr">
        <is>
          <t xml:space="preserve"> </t>
        </is>
      </c>
      <c r="V1189" t="n">
        <v>1</v>
      </c>
      <c r="W1189" t="n">
        <v>1</v>
      </c>
      <c r="X1189" t="inlineStr">
        <is>
          <t>XXXXXX7773</t>
        </is>
      </c>
      <c r="Y1189" s="72" t="n">
        <v>46326.52037037037</v>
      </c>
    </row>
    <row r="1190">
      <c r="A1190" s="39" t="inlineStr">
        <is>
          <t>6ad8ee7872fe0d63b9b7dced</t>
        </is>
      </c>
      <c r="B1190" s="72" t="n">
        <v>46316.93425925926</v>
      </c>
      <c r="C1190" s="70" t="n">
        <v>46316</v>
      </c>
      <c r="D1190" t="inlineStr">
        <is>
          <t>2026-10</t>
        </is>
      </c>
      <c r="E1190" t="inlineStr">
        <is>
          <t>Wk of 2026-10-19</t>
        </is>
      </c>
      <c r="F1190" t="inlineStr">
        <is>
          <t>Lost</t>
        </is>
      </c>
      <c r="G1190" s="39" t="str">
        <f>IF(ISNUMBER(MATCH(F1190,QualityStatuses,0)),"Quality Lead","Non-Quality Lead")</f>
        <v>Non-Quality Lead</v>
      </c>
      <c r="H1190" s="39" t="str">
        <f>IFERROR(INDEX(CampTypes,MATCH(I1190,CampList,0)),"Unattributed")</f>
        <v>Old</v>
      </c>
      <c r="I1190" t="inlineStr">
        <is>
          <t>natuf_Kiosk_14072026_Hindi</t>
        </is>
      </c>
      <c r="J1190" t="inlineStr">
        <is>
          <t>natuf_Kiosk_14072026_Hindi</t>
        </is>
      </c>
      <c r="K1190" t="inlineStr">
        <is>
          <t>Direct (campaign tagged in CRM)</t>
        </is>
      </c>
      <c r="L1190" t="inlineStr">
        <is>
          <t>natuf_Kiosk_14072026_Highest-converting industries</t>
        </is>
      </c>
      <c r="M1190" t="inlineStr">
        <is>
          <t>natuf_Kiosk_14072026_Highest-converting industries</t>
        </is>
      </c>
      <c r="N1190" t="inlineStr">
        <is>
          <t>natuf_Kiosk_14072026_ad set_ad1</t>
        </is>
      </c>
      <c r="O1190" t="inlineStr">
        <is>
          <t>Natuf</t>
        </is>
      </c>
      <c r="P1190" t="inlineStr">
        <is>
          <t>Facebook</t>
        </is>
      </c>
      <c r="Q1190" t="inlineStr">
        <is>
          <t>Tejaswini Tarigopula</t>
        </is>
      </c>
      <c r="R1190" t="inlineStr">
        <is>
          <t>Rauth Sanketh</t>
        </is>
      </c>
      <c r="S1190" t="inlineStr">
        <is>
          <t>Looking for different product/service than advertised</t>
        </is>
      </c>
      <c r="T1190" t="inlineStr">
        <is>
          <t>Kareli</t>
        </is>
      </c>
      <c r="U1190" t="inlineStr">
        <is>
          <t xml:space="preserve"> </t>
        </is>
      </c>
      <c r="V1190" t="n">
        <v>1</v>
      </c>
      <c r="W1190" t="n">
        <v>1</v>
      </c>
      <c r="X1190" t="inlineStr">
        <is>
          <t>XXXXXX9881</t>
        </is>
      </c>
      <c r="Y1190" s="72" t="n">
        <v>46326.52037037037</v>
      </c>
    </row>
    <row r="1191">
      <c r="A1191" s="39" t="inlineStr">
        <is>
          <t>6ad8ee18daeacc46d46aea7d</t>
        </is>
      </c>
      <c r="B1191" s="72" t="n">
        <v>46316.93314814815</v>
      </c>
      <c r="C1191" s="70" t="n">
        <v>46316</v>
      </c>
      <c r="D1191" t="inlineStr">
        <is>
          <t>2026-10</t>
        </is>
      </c>
      <c r="E1191" t="inlineStr">
        <is>
          <t>Wk of 2026-10-19</t>
        </is>
      </c>
      <c r="F1191" t="inlineStr">
        <is>
          <t>Attempt 2</t>
        </is>
      </c>
      <c r="G1191" s="39" t="str">
        <f>IF(ISNUMBER(MATCH(F1191,QualityStatuses,0)),"Quality Lead","Non-Quality Lead")</f>
        <v>Non-Quality Lead</v>
      </c>
      <c r="H1191" s="39" t="str">
        <f>IFERROR(INDEX(CampTypes,MATCH(I1191,CampList,0)),"Unattributed")</f>
        <v>New</v>
      </c>
      <c r="I1191" t="inlineStr">
        <is>
          <t>EBG - In House | ABO | Natuf | Leads | Master Franchise | India | Oct26 | V1</t>
        </is>
      </c>
      <c r="J1191" t="inlineStr">
        <is>
          <t>EBG - In House | ABO | Natuf | Leads | Master Franchise | India | Oct26 | V1</t>
        </is>
      </c>
      <c r="K1191" t="inlineStr">
        <is>
          <t>Direct (campaign tagged in CRM)</t>
        </is>
      </c>
      <c r="L1191" t="inlineStr">
        <is>
          <t>Natuf | Broad | Tier1 + Growth Cities | Oct26 | V1</t>
        </is>
      </c>
      <c r="M1191" t="inlineStr">
        <is>
          <t>Natuf | Broad | Tier1 + Growth Cities | Oct26 | V1</t>
        </is>
      </c>
      <c r="N1191" t="inlineStr">
        <is>
          <t>Natuf | Static | Become A Levantine Food | V1</t>
        </is>
      </c>
      <c r="O1191" t="inlineStr">
        <is>
          <t>Natuf_MF</t>
        </is>
      </c>
      <c r="P1191" t="inlineStr">
        <is>
          <t>Facebook</t>
        </is>
      </c>
      <c r="Q1191" t="inlineStr">
        <is>
          <t>Tejaswini Tarigopula</t>
        </is>
      </c>
      <c r="R1191" t="inlineStr">
        <is>
          <t>Rauth Sanketh</t>
        </is>
      </c>
      <c r="S1191" t="inlineStr">
        <is>
          <t>-</t>
        </is>
      </c>
      <c r="T1191" t="inlineStr">
        <is>
          <t>Sironj</t>
        </is>
      </c>
      <c r="U1191" t="inlineStr">
        <is>
          <t xml:space="preserve"> </t>
        </is>
      </c>
      <c r="V1191" t="n">
        <v>2</v>
      </c>
      <c r="W1191" t="n">
        <v>1</v>
      </c>
      <c r="X1191" t="inlineStr">
        <is>
          <t>XXXXXX7730</t>
        </is>
      </c>
      <c r="Y1191" s="72" t="n">
        <v>46326.52037037037</v>
      </c>
    </row>
    <row r="1192">
      <c r="A1192" s="39" t="inlineStr">
        <is>
          <t>6ad8edfc7daa915c2f9ef2f9</t>
        </is>
      </c>
      <c r="B1192" s="72" t="n">
        <v>46316.93282407407</v>
      </c>
      <c r="C1192" s="70" t="n">
        <v>46316</v>
      </c>
      <c r="D1192" t="inlineStr">
        <is>
          <t>2026-10</t>
        </is>
      </c>
      <c r="E1192" t="inlineStr">
        <is>
          <t>Wk of 2026-10-19</t>
        </is>
      </c>
      <c r="F1192" t="inlineStr">
        <is>
          <t>Attempt 1</t>
        </is>
      </c>
      <c r="G1192" s="39" t="str">
        <f>IF(ISNUMBER(MATCH(F1192,QualityStatuses,0)),"Quality Lead","Non-Quality Lead")</f>
        <v>Non-Quality Lead</v>
      </c>
      <c r="H1192" s="39" t="str">
        <f>IFERROR(INDEX(CampTypes,MATCH(I1192,CampList,0)),"Unattributed")</f>
        <v>Old</v>
      </c>
      <c r="I1192" t="inlineStr">
        <is>
          <t>E_Karan_Natuf_All_07072026</t>
        </is>
      </c>
      <c r="J1192" t="inlineStr">
        <is>
          <t>E_Karan_Natuf_All_07072026</t>
        </is>
      </c>
      <c r="K1192" t="inlineStr">
        <is>
          <t>Direct (campaign tagged in CRM)</t>
        </is>
      </c>
      <c r="L1192" t="inlineStr">
        <is>
          <t>E_Karan_Natuf_Sign_07072026_Adset3</t>
        </is>
      </c>
      <c r="M1192" t="inlineStr">
        <is>
          <t>E_Karan_Natuf_Sign_07072026_Adset3</t>
        </is>
      </c>
      <c r="N1192" t="inlineStr">
        <is>
          <t>E_Karan_Natuf_Sign_07072026_Adset2_Ad1</t>
        </is>
      </c>
      <c r="O1192" t="inlineStr">
        <is>
          <t>Natuf</t>
        </is>
      </c>
      <c r="P1192" t="inlineStr">
        <is>
          <t>Facebook</t>
        </is>
      </c>
      <c r="Q1192" t="inlineStr">
        <is>
          <t>Omkar Navge</t>
        </is>
      </c>
      <c r="R1192" t="inlineStr">
        <is>
          <t>Jasmine</t>
        </is>
      </c>
      <c r="S1192" t="inlineStr">
        <is>
          <t>-</t>
        </is>
      </c>
      <c r="T1192" t="inlineStr">
        <is>
          <t>Haldwani/ tanakpur</t>
        </is>
      </c>
      <c r="U1192" t="inlineStr">
        <is>
          <t xml:space="preserve"> </t>
        </is>
      </c>
      <c r="V1192" t="n">
        <v>2</v>
      </c>
      <c r="W1192" t="n">
        <v>2</v>
      </c>
      <c r="X1192" t="inlineStr">
        <is>
          <t>XXXXXX8121</t>
        </is>
      </c>
      <c r="Y1192" s="72" t="n">
        <v>46326.52037037037</v>
      </c>
    </row>
    <row r="1193">
      <c r="A1193" s="39" t="inlineStr">
        <is>
          <t>6ad8edf473af36246fd80c35</t>
        </is>
      </c>
      <c r="B1193" s="72" t="n">
        <v>46316.93273148148</v>
      </c>
      <c r="C1193" s="70" t="n">
        <v>46316</v>
      </c>
      <c r="D1193" t="inlineStr">
        <is>
          <t>2026-10</t>
        </is>
      </c>
      <c r="E1193" t="inlineStr">
        <is>
          <t>Wk of 2026-10-19</t>
        </is>
      </c>
      <c r="F1193" t="inlineStr">
        <is>
          <t>Connected</t>
        </is>
      </c>
      <c r="G1193" s="39" t="str">
        <f>IF(ISNUMBER(MATCH(F1193,QualityStatuses,0)),"Quality Lead","Non-Quality Lead")</f>
        <v>Non-Quality Lead</v>
      </c>
      <c r="H1193" s="39" t="str">
        <f>IFERROR(INDEX(CampTypes,MATCH(I1193,CampList,0)),"Unattributed")</f>
        <v>New</v>
      </c>
      <c r="I1193" t="inlineStr">
        <is>
          <t>EBG - In House | ABO | Natuf | Leads | Unit Franchise | India | Oct26 | V1</t>
        </is>
      </c>
      <c r="J1193" t="inlineStr">
        <is>
          <t>EBG - In House | ABO | Natuf | Leads | Unit Franchise | India | Oct26 | V1</t>
        </is>
      </c>
      <c r="K1193" t="inlineStr">
        <is>
          <t>Direct (campaign tagged in CRM)</t>
        </is>
      </c>
      <c r="L1193" t="inlineStr">
        <is>
          <t>Natuf | Business Owners | Tier1 + Growth Cities | Oct26 | V1</t>
        </is>
      </c>
      <c r="M1193" t="inlineStr">
        <is>
          <t>Natuf | Business Owners | Tier1 + Growth Cities | Oct26 | V1</t>
        </is>
      </c>
      <c r="N1193" t="inlineStr">
        <is>
          <t>Natuf | Reel | Brand Ambassador | Heard Of Owning A Cafe | V1</t>
        </is>
      </c>
      <c r="O1193" t="inlineStr">
        <is>
          <t>In House Natuf</t>
        </is>
      </c>
      <c r="P1193" t="inlineStr">
        <is>
          <t>Facebook</t>
        </is>
      </c>
      <c r="Q1193" t="inlineStr">
        <is>
          <t>Tejaswini Tarigopula</t>
        </is>
      </c>
      <c r="R1193" t="inlineStr">
        <is>
          <t>Arjuman Vidya Sagar</t>
        </is>
      </c>
      <c r="S1193" t="inlineStr">
        <is>
          <t>-</t>
        </is>
      </c>
      <c r="T1193" t="inlineStr">
        <is>
          <t>Delhi</t>
        </is>
      </c>
      <c r="U1193" t="inlineStr">
        <is>
          <t xml:space="preserve"> </t>
        </is>
      </c>
      <c r="V1193" t="n">
        <v>2</v>
      </c>
      <c r="W1193" t="n">
        <v>1</v>
      </c>
      <c r="X1193" t="inlineStr">
        <is>
          <t>XXXXXX1540</t>
        </is>
      </c>
      <c r="Y1193" s="72" t="n">
        <v>46326.52037037037</v>
      </c>
    </row>
    <row r="1194">
      <c r="A1194" s="39" t="inlineStr">
        <is>
          <t>6ad8ede985405835255404c7</t>
        </is>
      </c>
      <c r="B1194" s="72" t="n">
        <v>46316.93260416666</v>
      </c>
      <c r="C1194" s="70" t="n">
        <v>46316</v>
      </c>
      <c r="D1194" t="inlineStr">
        <is>
          <t>2026-10</t>
        </is>
      </c>
      <c r="E1194" t="inlineStr">
        <is>
          <t>Wk of 2026-10-19</t>
        </is>
      </c>
      <c r="F1194" t="inlineStr">
        <is>
          <t>Details Shared</t>
        </is>
      </c>
      <c r="G1194" s="39" t="str">
        <f>IF(ISNUMBER(MATCH(F1194,QualityStatuses,0)),"Quality Lead","Non-Quality Lead")</f>
        <v>Quality Lead</v>
      </c>
      <c r="H1194" s="39" t="str">
        <f>IFERROR(INDEX(CampTypes,MATCH(I1194,CampList,0)),"Unattributed")</f>
        <v>Old</v>
      </c>
      <c r="I1194" t="inlineStr">
        <is>
          <t>E_Natuf_Generic_13082026</t>
        </is>
      </c>
      <c r="J1194" t="inlineStr">
        <is>
          <t>E_Natuf_Generic_13082026</t>
        </is>
      </c>
      <c r="K1194" t="inlineStr">
        <is>
          <t>Direct (campaign tagged in CRM)</t>
        </is>
      </c>
      <c r="L1194" t="inlineStr">
        <is>
          <t>E_Natuf_Generic_13082026_Adset1</t>
        </is>
      </c>
      <c r="M1194" t="inlineStr">
        <is>
          <t>E_Natuf_Generic_13082026_Adset1</t>
        </is>
      </c>
      <c r="N1194" t="inlineStr">
        <is>
          <t>E_Natuf_Generic_13082026_Adset1_Ad1</t>
        </is>
      </c>
      <c r="O1194" t="inlineStr">
        <is>
          <t>Natuf</t>
        </is>
      </c>
      <c r="P1194" t="inlineStr">
        <is>
          <t>Facebook</t>
        </is>
      </c>
      <c r="Q1194" t="inlineStr">
        <is>
          <t>Tejaswini Tarigopula</t>
        </is>
      </c>
      <c r="R1194" t="inlineStr">
        <is>
          <t>Rauth Sanketh</t>
        </is>
      </c>
      <c r="S1194" t="inlineStr">
        <is>
          <t>-</t>
        </is>
      </c>
      <c r="T1194" t="inlineStr">
        <is>
          <t>Lakhimpur-Kheri</t>
        </is>
      </c>
      <c r="U1194" t="inlineStr">
        <is>
          <t xml:space="preserve"> </t>
        </is>
      </c>
      <c r="V1194" t="n">
        <v>3</v>
      </c>
      <c r="W1194" t="n">
        <v>2</v>
      </c>
      <c r="X1194" t="inlineStr">
        <is>
          <t>XXXXXX3090</t>
        </is>
      </c>
      <c r="Y1194" s="72" t="n">
        <v>46326.52037037037</v>
      </c>
    </row>
    <row r="1195">
      <c r="A1195" s="39" t="inlineStr">
        <is>
          <t>6ad8ed8edaeacc46d46ae961</t>
        </is>
      </c>
      <c r="B1195" s="72" t="n">
        <v>46316.93155092592</v>
      </c>
      <c r="C1195" s="70" t="n">
        <v>46316</v>
      </c>
      <c r="D1195" t="inlineStr">
        <is>
          <t>2026-10</t>
        </is>
      </c>
      <c r="E1195" t="inlineStr">
        <is>
          <t>Wk of 2026-10-19</t>
        </is>
      </c>
      <c r="F1195" t="inlineStr">
        <is>
          <t>Attempt 2</t>
        </is>
      </c>
      <c r="G1195" s="39" t="str">
        <f>IF(ISNUMBER(MATCH(F1195,QualityStatuses,0)),"Quality Lead","Non-Quality Lead")</f>
        <v>Non-Quality Lead</v>
      </c>
      <c r="H1195" s="39" t="str">
        <f>IFERROR(INDEX(CampTypes,MATCH(I1195,CampList,0)),"Unattributed")</f>
        <v>Old</v>
      </c>
      <c r="I1195" t="inlineStr">
        <is>
          <t>natuf_Kiosk_14072026_Hindi</t>
        </is>
      </c>
      <c r="J1195" t="inlineStr">
        <is>
          <t>natuf_Kiosk_14072026_Hindi</t>
        </is>
      </c>
      <c r="K1195" t="inlineStr">
        <is>
          <t>Direct (campaign tagged in CRM)</t>
        </is>
      </c>
      <c r="L1195" t="inlineStr">
        <is>
          <t>natuf_Kiosk_09102026</t>
        </is>
      </c>
      <c r="M1195" t="inlineStr">
        <is>
          <t>natuf_Kiosk_09102026</t>
        </is>
      </c>
      <c r="N1195" t="inlineStr">
        <is>
          <t>natuf_Kiosk_14072026_ad set_ad1</t>
        </is>
      </c>
      <c r="O1195" t="inlineStr">
        <is>
          <t>Natuf</t>
        </is>
      </c>
      <c r="P1195" t="inlineStr">
        <is>
          <t>Facebook</t>
        </is>
      </c>
      <c r="Q1195" t="inlineStr">
        <is>
          <t>Tejaswini Tarigopula</t>
        </is>
      </c>
      <c r="R1195" t="inlineStr">
        <is>
          <t>Rima Paul</t>
        </is>
      </c>
      <c r="S1195" t="inlineStr">
        <is>
          <t>-</t>
        </is>
      </c>
      <c r="T1195" t="inlineStr">
        <is>
          <t>Godda</t>
        </is>
      </c>
      <c r="U1195" t="inlineStr">
        <is>
          <t xml:space="preserve"> </t>
        </is>
      </c>
      <c r="V1195" t="n">
        <v>2</v>
      </c>
      <c r="W1195" t="n">
        <v>0</v>
      </c>
      <c r="X1195" t="inlineStr">
        <is>
          <t>XXXXXX0634</t>
        </is>
      </c>
      <c r="Y1195" s="72" t="n">
        <v>46326.52037037037</v>
      </c>
    </row>
    <row r="1196">
      <c r="A1196" s="39" t="inlineStr">
        <is>
          <t>6ad8eb82f26a88dbd81b296a</t>
        </is>
      </c>
      <c r="B1196" s="72" t="n">
        <v>46316.92548611111</v>
      </c>
      <c r="C1196" s="70" t="n">
        <v>46316</v>
      </c>
      <c r="D1196" t="inlineStr">
        <is>
          <t>2026-10</t>
        </is>
      </c>
      <c r="E1196" t="inlineStr">
        <is>
          <t>Wk of 2026-10-19</t>
        </is>
      </c>
      <c r="F1196" t="inlineStr">
        <is>
          <t>Attempt 1</t>
        </is>
      </c>
      <c r="G1196" s="39" t="str">
        <f>IF(ISNUMBER(MATCH(F1196,QualityStatuses,0)),"Quality Lead","Non-Quality Lead")</f>
        <v>Non-Quality Lead</v>
      </c>
      <c r="H1196" s="39" t="str">
        <f>IFERROR(INDEX(CampTypes,MATCH(I1196,CampList,0)),"Unattributed")</f>
        <v>New</v>
      </c>
      <c r="I1196" t="inlineStr">
        <is>
          <t>EBG - In House | ABO | Natuf | Leads | Master Franchise | India | Oct26 | V1</t>
        </is>
      </c>
      <c r="J1196" t="inlineStr">
        <is>
          <t>EBG - In House | ABO | Natuf | Leads | Master Franchise | India | Oct26 | V1</t>
        </is>
      </c>
      <c r="K1196" t="inlineStr">
        <is>
          <t>Direct (campaign tagged in CRM)</t>
        </is>
      </c>
      <c r="L1196" t="inlineStr">
        <is>
          <t>Natuf | Investors | Tier1 + Growth Cities | Oct26 | V1</t>
        </is>
      </c>
      <c r="M1196" t="inlineStr">
        <is>
          <t>Natuf | Investors | Tier1 + Growth Cities | Oct26 | V1</t>
        </is>
      </c>
      <c r="N1196" t="inlineStr">
        <is>
          <t>Natuf | Static | Become A Levantine Food | V1</t>
        </is>
      </c>
      <c r="O1196" t="inlineStr">
        <is>
          <t>Natuf_MF</t>
        </is>
      </c>
      <c r="P1196" t="inlineStr">
        <is>
          <t>Facebook</t>
        </is>
      </c>
      <c r="Q1196" t="inlineStr">
        <is>
          <t>Tejaswini Tarigopula</t>
        </is>
      </c>
      <c r="R1196" t="inlineStr">
        <is>
          <t>Rima Paul</t>
        </is>
      </c>
      <c r="S1196" t="inlineStr">
        <is>
          <t>-</t>
        </is>
      </c>
      <c r="T1196" t="inlineStr">
        <is>
          <t>Ghaziabad</t>
        </is>
      </c>
      <c r="U1196" t="inlineStr">
        <is>
          <t xml:space="preserve"> </t>
        </is>
      </c>
      <c r="V1196" t="n">
        <v>2</v>
      </c>
      <c r="W1196" t="n">
        <v>1</v>
      </c>
      <c r="X1196" t="inlineStr">
        <is>
          <t>XXXXXX0941</t>
        </is>
      </c>
      <c r="Y1196" s="72" t="n">
        <v>46326.52037037037</v>
      </c>
    </row>
    <row r="1197">
      <c r="A1197" s="39" t="inlineStr">
        <is>
          <t>6ad8e8a1ec55bf2d4a00d813</t>
        </is>
      </c>
      <c r="B1197" s="72" t="n">
        <v>46316.91695601852</v>
      </c>
      <c r="C1197" s="70" t="n">
        <v>46316</v>
      </c>
      <c r="D1197" t="inlineStr">
        <is>
          <t>2026-10</t>
        </is>
      </c>
      <c r="E1197" t="inlineStr">
        <is>
          <t>Wk of 2026-10-19</t>
        </is>
      </c>
      <c r="F1197" t="inlineStr">
        <is>
          <t>Connected</t>
        </is>
      </c>
      <c r="G1197" s="39" t="str">
        <f>IF(ISNUMBER(MATCH(F1197,QualityStatuses,0)),"Quality Lead","Non-Quality Lead")</f>
        <v>Non-Quality Lead</v>
      </c>
      <c r="H1197" s="39" t="str">
        <f>IFERROR(INDEX(CampTypes,MATCH(I1197,CampList,0)),"Unattributed")</f>
        <v>New</v>
      </c>
      <c r="I1197" t="inlineStr">
        <is>
          <t>EBG - In House | ABO | Natuf | Leads | Unit Franchise | India | Oct26 | V1</t>
        </is>
      </c>
      <c r="J1197" t="inlineStr">
        <is>
          <t>EBG - In House | ABO | Natuf | Leads | Unit Franchise | India | Oct26 | V1</t>
        </is>
      </c>
      <c r="K1197" t="inlineStr">
        <is>
          <t>Direct (campaign tagged in CRM)</t>
        </is>
      </c>
      <c r="L1197" t="inlineStr">
        <is>
          <t>Natuf | LAL 1% | India | Jul26 | V1</t>
        </is>
      </c>
      <c r="M1197" t="inlineStr">
        <is>
          <t>Natuf | LAL 1% | India | Jul26 | V1</t>
        </is>
      </c>
      <c r="N1197" t="inlineStr">
        <is>
          <t>Natuf | Reel | Brand Ambassador | Heard Of Owning A Cafe | V1</t>
        </is>
      </c>
      <c r="O1197" t="inlineStr">
        <is>
          <t>In House Natuf</t>
        </is>
      </c>
      <c r="P1197" t="inlineStr">
        <is>
          <t>Facebook</t>
        </is>
      </c>
      <c r="Q1197" t="inlineStr">
        <is>
          <t>Tejaswini Tarigopula</t>
        </is>
      </c>
      <c r="R1197" t="inlineStr">
        <is>
          <t>Rauth Sanketh</t>
        </is>
      </c>
      <c r="S1197" t="inlineStr">
        <is>
          <t>-</t>
        </is>
      </c>
      <c r="T1197" t="inlineStr">
        <is>
          <t>Siliguri</t>
        </is>
      </c>
      <c r="U1197" t="inlineStr">
        <is>
          <t xml:space="preserve"> </t>
        </is>
      </c>
      <c r="V1197" t="n">
        <v>4</v>
      </c>
      <c r="W1197" t="n">
        <v>3</v>
      </c>
      <c r="X1197" t="inlineStr">
        <is>
          <t>XXXXXX5946</t>
        </is>
      </c>
      <c r="Y1197" s="72" t="n">
        <v>46326.52037037037</v>
      </c>
    </row>
    <row r="1198">
      <c r="A1198" s="39" t="inlineStr">
        <is>
          <t>6ad8e7fe8c7a375d42918d0b</t>
        </is>
      </c>
      <c r="B1198" s="72" t="n">
        <v>46316.91506944445</v>
      </c>
      <c r="C1198" s="70" t="n">
        <v>46316</v>
      </c>
      <c r="D1198" t="inlineStr">
        <is>
          <t>2026-10</t>
        </is>
      </c>
      <c r="E1198" t="inlineStr">
        <is>
          <t>Wk of 2026-10-19</t>
        </is>
      </c>
      <c r="F1198" t="inlineStr">
        <is>
          <t>Attempt 2</t>
        </is>
      </c>
      <c r="G1198" s="39" t="str">
        <f>IF(ISNUMBER(MATCH(F1198,QualityStatuses,0)),"Quality Lead","Non-Quality Lead")</f>
        <v>Non-Quality Lead</v>
      </c>
      <c r="H1198" s="39" t="str">
        <f>IFERROR(INDEX(CampTypes,MATCH(I1198,CampList,0)),"Unattributed")</f>
        <v>Old</v>
      </c>
      <c r="I1198" t="inlineStr">
        <is>
          <t>natuf_Kiosk_14072026_Hindi</t>
        </is>
      </c>
      <c r="J1198" t="inlineStr">
        <is>
          <t>natuf_Kiosk_14072026_Hindi</t>
        </is>
      </c>
      <c r="K1198" t="inlineStr">
        <is>
          <t>Direct (campaign tagged in CRM)</t>
        </is>
      </c>
      <c r="L1198" t="inlineStr">
        <is>
          <t>natuf_Kiosk_14072026_Highest-converting industries</t>
        </is>
      </c>
      <c r="M1198" t="inlineStr">
        <is>
          <t>natuf_Kiosk_14072026_Highest-converting industries</t>
        </is>
      </c>
      <c r="N1198" t="inlineStr">
        <is>
          <t>natuf_Kiosk_14072026_ad set_ad1</t>
        </is>
      </c>
      <c r="O1198" t="inlineStr">
        <is>
          <t>Natuf</t>
        </is>
      </c>
      <c r="P1198" t="inlineStr">
        <is>
          <t>Facebook</t>
        </is>
      </c>
      <c r="Q1198" t="inlineStr">
        <is>
          <t>Tejaswini Tarigopula</t>
        </is>
      </c>
      <c r="R1198" t="inlineStr">
        <is>
          <t>Shivamani</t>
        </is>
      </c>
      <c r="S1198" t="inlineStr">
        <is>
          <t>-</t>
        </is>
      </c>
      <c r="T1198" t="inlineStr">
        <is>
          <t>nohar</t>
        </is>
      </c>
      <c r="U1198" t="inlineStr">
        <is>
          <t xml:space="preserve"> </t>
        </is>
      </c>
      <c r="V1198" t="n">
        <v>2</v>
      </c>
      <c r="W1198" t="n">
        <v>1</v>
      </c>
      <c r="X1198" t="inlineStr">
        <is>
          <t>XXXXXX3463</t>
        </is>
      </c>
      <c r="Y1198" s="72" t="n">
        <v>46326.52037037037</v>
      </c>
    </row>
    <row r="1199">
      <c r="A1199" s="39" t="inlineStr">
        <is>
          <t>6ad8e7fca24d1e89519095c3</t>
        </is>
      </c>
      <c r="B1199" s="72" t="n">
        <v>46316.91504629629</v>
      </c>
      <c r="C1199" s="70" t="n">
        <v>46316</v>
      </c>
      <c r="D1199" t="inlineStr">
        <is>
          <t>2026-10</t>
        </is>
      </c>
      <c r="E1199" t="inlineStr">
        <is>
          <t>Wk of 2026-10-19</t>
        </is>
      </c>
      <c r="F1199" t="inlineStr">
        <is>
          <t>Attempt 1</t>
        </is>
      </c>
      <c r="G1199" s="39" t="str">
        <f>IF(ISNUMBER(MATCH(F1199,QualityStatuses,0)),"Quality Lead","Non-Quality Lead")</f>
        <v>Non-Quality Lead</v>
      </c>
      <c r="H1199" s="39" t="str">
        <f>IFERROR(INDEX(CampTypes,MATCH(I1199,CampList,0)),"Unattributed")</f>
        <v>New</v>
      </c>
      <c r="I1199" t="inlineStr">
        <is>
          <t>EBG - In House | ABO | Natuf | Leads | Unit Franchise | India | Oct26 | V1</t>
        </is>
      </c>
      <c r="J1199" t="inlineStr">
        <is>
          <t>EBG - In House | ABO | Natuf | Leads | Unit Franchise | India | Oct26 | V1</t>
        </is>
      </c>
      <c r="K1199" t="inlineStr">
        <is>
          <t>Direct (campaign tagged in CRM)</t>
        </is>
      </c>
      <c r="L1199" t="inlineStr">
        <is>
          <t>Natuf | Broad | Tier1 + Growth Cities | Oct26 | V1</t>
        </is>
      </c>
      <c r="M1199" t="inlineStr">
        <is>
          <t>Natuf | Broad | Tier1 + Growth Cities | Oct26 | V1</t>
        </is>
      </c>
      <c r="N1199" t="inlineStr">
        <is>
          <t>Natuf | Reel | Brand Ambassador | Heard Of Owning A Cafe | V1</t>
        </is>
      </c>
      <c r="O1199" t="inlineStr">
        <is>
          <t>In House Natuf</t>
        </is>
      </c>
      <c r="P1199" t="inlineStr">
        <is>
          <t>Facebook</t>
        </is>
      </c>
      <c r="Q1199" t="inlineStr">
        <is>
          <t>Tejaswini Tarigopula</t>
        </is>
      </c>
      <c r="R1199" t="inlineStr">
        <is>
          <t>Shivani Sharma</t>
        </is>
      </c>
      <c r="S1199" t="inlineStr">
        <is>
          <t>-</t>
        </is>
      </c>
      <c r="T1199" t="inlineStr">
        <is>
          <t>Bangalore</t>
        </is>
      </c>
      <c r="U1199" t="inlineStr">
        <is>
          <t xml:space="preserve"> </t>
        </is>
      </c>
      <c r="V1199" t="n">
        <v>2</v>
      </c>
      <c r="W1199" t="n">
        <v>2</v>
      </c>
      <c r="X1199" t="inlineStr">
        <is>
          <t>XXXXXX5199</t>
        </is>
      </c>
      <c r="Y1199" s="72" t="n">
        <v>46326.52037037037</v>
      </c>
    </row>
    <row r="1200">
      <c r="A1200" s="39" t="inlineStr">
        <is>
          <t>6ad8e7c8bec4ec6433c8943f</t>
        </is>
      </c>
      <c r="B1200" s="72" t="n">
        <v>46316.91444444445</v>
      </c>
      <c r="C1200" s="70" t="n">
        <v>46316</v>
      </c>
      <c r="D1200" t="inlineStr">
        <is>
          <t>2026-10</t>
        </is>
      </c>
      <c r="E1200" t="inlineStr">
        <is>
          <t>Wk of 2026-10-19</t>
        </is>
      </c>
      <c r="F1200" t="inlineStr">
        <is>
          <t>Meeting Scheduled</t>
        </is>
      </c>
      <c r="G1200" s="39" t="str">
        <f>IF(ISNUMBER(MATCH(F1200,QualityStatuses,0)),"Quality Lead","Non-Quality Lead")</f>
        <v>Quality Lead</v>
      </c>
      <c r="H1200" s="39" t="str">
        <f>IFERROR(INDEX(CampTypes,MATCH(I1200,CampList,0)),"Unattributed")</f>
        <v>New</v>
      </c>
      <c r="I1200" t="inlineStr">
        <is>
          <t>EBG - In House | ABO | Natuf | Leads | Unit Franchise | India | Oct26 | V1</t>
        </is>
      </c>
      <c r="J1200" t="inlineStr">
        <is>
          <t>EBG - In House | ABO | Natuf | Leads | Unit Franchise | India | Oct26 | V1</t>
        </is>
      </c>
      <c r="K1200" t="inlineStr">
        <is>
          <t>Direct (campaign tagged in CRM)</t>
        </is>
      </c>
      <c r="L1200" t="inlineStr">
        <is>
          <t>Natuf | Broad | Tier1 + Growth Cities | Oct26 | V1</t>
        </is>
      </c>
      <c r="M1200" t="inlineStr">
        <is>
          <t>Natuf | Broad | Tier1 + Growth Cities | Oct26 | V1</t>
        </is>
      </c>
      <c r="N1200" t="inlineStr">
        <is>
          <t>Natuf | Reel | Brand Ambassador | Heard Of Owning A Cafe | V1</t>
        </is>
      </c>
      <c r="O1200" t="inlineStr">
        <is>
          <t>In House Natuf</t>
        </is>
      </c>
      <c r="P1200" t="inlineStr">
        <is>
          <t>Facebook</t>
        </is>
      </c>
      <c r="Q1200" t="inlineStr">
        <is>
          <t>Tejaswini Tarigopula</t>
        </is>
      </c>
      <c r="R1200" t="inlineStr">
        <is>
          <t>Shivamani</t>
        </is>
      </c>
      <c r="S1200" t="inlineStr">
        <is>
          <t>-</t>
        </is>
      </c>
      <c r="T1200" t="inlineStr">
        <is>
          <t>Hyderabad</t>
        </is>
      </c>
      <c r="U1200" t="inlineStr">
        <is>
          <t xml:space="preserve"> </t>
        </is>
      </c>
      <c r="V1200" t="n">
        <v>6</v>
      </c>
      <c r="W1200" t="n">
        <v>4</v>
      </c>
      <c r="X1200" t="inlineStr">
        <is>
          <t>XXXXXX8000</t>
        </is>
      </c>
      <c r="Y1200" s="72" t="n">
        <v>46326.52037037037</v>
      </c>
    </row>
    <row r="1201">
      <c r="A1201" s="39" t="inlineStr">
        <is>
          <t>6ad8e73288f3c09e370d3c16</t>
        </is>
      </c>
      <c r="B1201" s="72" t="n">
        <v>46316.91270833334</v>
      </c>
      <c r="C1201" s="70" t="n">
        <v>46316</v>
      </c>
      <c r="D1201" t="inlineStr">
        <is>
          <t>2026-10</t>
        </is>
      </c>
      <c r="E1201" t="inlineStr">
        <is>
          <t>Wk of 2026-10-19</t>
        </is>
      </c>
      <c r="F1201" t="inlineStr">
        <is>
          <t>Attempt 2</t>
        </is>
      </c>
      <c r="G1201" s="39" t="str">
        <f>IF(ISNUMBER(MATCH(F1201,QualityStatuses,0)),"Quality Lead","Non-Quality Lead")</f>
        <v>Non-Quality Lead</v>
      </c>
      <c r="H1201" s="39" t="str">
        <f>IFERROR(INDEX(CampTypes,MATCH(I1201,CampList,0)),"Unattributed")</f>
        <v>New</v>
      </c>
      <c r="I1201" t="inlineStr">
        <is>
          <t>EBG - In House | ABO | Natuf | Leads | Unit Franchise | India | Oct26 | V1</t>
        </is>
      </c>
      <c r="J1201" t="inlineStr">
        <is>
          <t>EBG - In House | ABO | Natuf | Leads | Unit Franchise | India | Oct26 | V1</t>
        </is>
      </c>
      <c r="K1201" t="inlineStr">
        <is>
          <t>Direct (campaign tagged in CRM)</t>
        </is>
      </c>
      <c r="L1201" t="inlineStr">
        <is>
          <t>Natuf | Investors | Tier1 + Growth Cities | Oct26 | V1</t>
        </is>
      </c>
      <c r="M1201" t="inlineStr">
        <is>
          <t>Natuf | Investors | Tier1 + Growth Cities | Oct26 | V1</t>
        </is>
      </c>
      <c r="N1201" t="inlineStr">
        <is>
          <t>Natuf | Reel | Brand Ambassador | Heard Of Owning A Cafe | V1</t>
        </is>
      </c>
      <c r="O1201" t="inlineStr">
        <is>
          <t>In House Natuf</t>
        </is>
      </c>
      <c r="P1201" t="inlineStr">
        <is>
          <t>Facebook</t>
        </is>
      </c>
      <c r="Q1201" t="inlineStr">
        <is>
          <t>Tejaswini Tarigopula</t>
        </is>
      </c>
      <c r="R1201" t="inlineStr">
        <is>
          <t>Rauth Sanketh</t>
        </is>
      </c>
      <c r="S1201" t="inlineStr">
        <is>
          <t>-</t>
        </is>
      </c>
      <c r="T1201" t="inlineStr">
        <is>
          <t>Bangalore</t>
        </is>
      </c>
      <c r="U1201" t="inlineStr">
        <is>
          <t xml:space="preserve"> </t>
        </is>
      </c>
      <c r="V1201" t="n">
        <v>3</v>
      </c>
      <c r="W1201" t="n">
        <v>3</v>
      </c>
      <c r="X1201" t="inlineStr">
        <is>
          <t>XXXXXX3072</t>
        </is>
      </c>
      <c r="Y1201" s="72" t="n">
        <v>46326.52037037037</v>
      </c>
    </row>
    <row r="1202">
      <c r="A1202" s="39" t="inlineStr">
        <is>
          <t>6ad8e685a110726c69e3ca99</t>
        </is>
      </c>
      <c r="B1202" s="72" t="n">
        <v>46316.91070601852</v>
      </c>
      <c r="C1202" s="70" t="n">
        <v>46316</v>
      </c>
      <c r="D1202" t="inlineStr">
        <is>
          <t>2026-10</t>
        </is>
      </c>
      <c r="E1202" t="inlineStr">
        <is>
          <t>Wk of 2026-10-19</t>
        </is>
      </c>
      <c r="F1202" t="inlineStr">
        <is>
          <t>Attempt 2</t>
        </is>
      </c>
      <c r="G1202" s="39" t="str">
        <f>IF(ISNUMBER(MATCH(F1202,QualityStatuses,0)),"Quality Lead","Non-Quality Lead")</f>
        <v>Non-Quality Lead</v>
      </c>
      <c r="H1202" s="39" t="str">
        <f>IFERROR(INDEX(CampTypes,MATCH(I1202,CampList,0)),"Unattributed")</f>
        <v>Old</v>
      </c>
      <c r="I1202" t="inlineStr">
        <is>
          <t>E_Karan_Natuf_All_07072026</t>
        </is>
      </c>
      <c r="J1202" t="inlineStr">
        <is>
          <t>E_Karan_Natuf_All_07072026</t>
        </is>
      </c>
      <c r="K1202" t="inlineStr">
        <is>
          <t>Direct (campaign tagged in CRM)</t>
        </is>
      </c>
      <c r="L1202" t="inlineStr">
        <is>
          <t>E_Karan_Natuf_Sign_07072026_Adset3</t>
        </is>
      </c>
      <c r="M1202" t="inlineStr">
        <is>
          <t>E_Karan_Natuf_Sign_07072026_Adset3</t>
        </is>
      </c>
      <c r="N1202" t="inlineStr">
        <is>
          <t>E_Karan_Natuf_Sign_07072026_Adset2_Ad1 – Copy</t>
        </is>
      </c>
      <c r="O1202" t="inlineStr">
        <is>
          <t>Natuf</t>
        </is>
      </c>
      <c r="P1202" t="inlineStr">
        <is>
          <t>Facebook</t>
        </is>
      </c>
      <c r="Q1202" t="inlineStr">
        <is>
          <t>Tejaswini Tarigopula</t>
        </is>
      </c>
      <c r="R1202" t="inlineStr">
        <is>
          <t>Rauth Sanketh</t>
        </is>
      </c>
      <c r="S1202" t="inlineStr">
        <is>
          <t>-</t>
        </is>
      </c>
      <c r="T1202" t="inlineStr">
        <is>
          <t>Kottayam</t>
        </is>
      </c>
      <c r="U1202" t="inlineStr">
        <is>
          <t xml:space="preserve"> </t>
        </is>
      </c>
      <c r="V1202" t="n">
        <v>2</v>
      </c>
      <c r="W1202" t="n">
        <v>0</v>
      </c>
      <c r="X1202" t="inlineStr">
        <is>
          <t>XXXXXX5279</t>
        </is>
      </c>
      <c r="Y1202" s="72" t="n">
        <v>46326.52037037037</v>
      </c>
    </row>
    <row r="1203">
      <c r="A1203" s="39" t="inlineStr">
        <is>
          <t>6ad8e43c397fb68fc868ecf0</t>
        </is>
      </c>
      <c r="B1203" s="72" t="n">
        <v>46316.90393518518</v>
      </c>
      <c r="C1203" s="70" t="n">
        <v>46316</v>
      </c>
      <c r="D1203" t="inlineStr">
        <is>
          <t>2026-10</t>
        </is>
      </c>
      <c r="E1203" t="inlineStr">
        <is>
          <t>Wk of 2026-10-19</t>
        </is>
      </c>
      <c r="F1203" t="inlineStr">
        <is>
          <t>Connected</t>
        </is>
      </c>
      <c r="G1203" s="39" t="str">
        <f>IF(ISNUMBER(MATCH(F1203,QualityStatuses,0)),"Quality Lead","Non-Quality Lead")</f>
        <v>Non-Quality Lead</v>
      </c>
      <c r="H1203" s="39" t="str">
        <f>IFERROR(INDEX(CampTypes,MATCH(I1203,CampList,0)),"Unattributed")</f>
        <v>New</v>
      </c>
      <c r="I1203" t="inlineStr">
        <is>
          <t>EBG - In House | ABO | Natuf | Leads | Unit Franchise | India | Oct26 | V1</t>
        </is>
      </c>
      <c r="J1203" t="inlineStr">
        <is>
          <t>EBG - In House | ABO | Natuf | Leads | Unit Franchise | India | Oct26 | V1</t>
        </is>
      </c>
      <c r="K1203" t="inlineStr">
        <is>
          <t>Direct (campaign tagged in CRM)</t>
        </is>
      </c>
      <c r="L1203" t="inlineStr">
        <is>
          <t>Natuf | LAL 1% | India | Jul26 | V1</t>
        </is>
      </c>
      <c r="M1203" t="inlineStr">
        <is>
          <t>Natuf | LAL 1% | India | Jul26 | V1</t>
        </is>
      </c>
      <c r="N1203" t="inlineStr">
        <is>
          <t>Natuf | Reel | Brand Ambassador | Heard Of Owning A Cafe | V1</t>
        </is>
      </c>
      <c r="O1203" t="inlineStr">
        <is>
          <t>In House Natuf</t>
        </is>
      </c>
      <c r="P1203" t="inlineStr">
        <is>
          <t>Facebook</t>
        </is>
      </c>
      <c r="Q1203" t="inlineStr">
        <is>
          <t>Tejaswini Tarigopula</t>
        </is>
      </c>
      <c r="R1203" t="inlineStr">
        <is>
          <t>Rima Paul</t>
        </is>
      </c>
      <c r="S1203" t="inlineStr">
        <is>
          <t>-</t>
        </is>
      </c>
      <c r="T1203" t="inlineStr">
        <is>
          <t>Srinagar</t>
        </is>
      </c>
      <c r="U1203" t="inlineStr">
        <is>
          <t xml:space="preserve"> </t>
        </is>
      </c>
      <c r="V1203" t="n">
        <v>2</v>
      </c>
      <c r="W1203" t="n">
        <v>2</v>
      </c>
      <c r="X1203" t="inlineStr">
        <is>
          <t>XXXXXX1951</t>
        </is>
      </c>
      <c r="Y1203" s="72" t="n">
        <v>46326.52037037037</v>
      </c>
    </row>
    <row r="1204">
      <c r="A1204" s="39" t="inlineStr">
        <is>
          <t>6ad8e421ec0103e03efbf3ce</t>
        </is>
      </c>
      <c r="B1204" s="72" t="n">
        <v>46316.90362268518</v>
      </c>
      <c r="C1204" s="70" t="n">
        <v>46316</v>
      </c>
      <c r="D1204" t="inlineStr">
        <is>
          <t>2026-10</t>
        </is>
      </c>
      <c r="E1204" t="inlineStr">
        <is>
          <t>Wk of 2026-10-19</t>
        </is>
      </c>
      <c r="F1204" t="inlineStr">
        <is>
          <t>Attempt 1</t>
        </is>
      </c>
      <c r="G1204" s="39" t="str">
        <f>IF(ISNUMBER(MATCH(F1204,QualityStatuses,0)),"Quality Lead","Non-Quality Lead")</f>
        <v>Non-Quality Lead</v>
      </c>
      <c r="H1204" s="39" t="str">
        <f>IFERROR(INDEX(CampTypes,MATCH(I1204,CampList,0)),"Unattributed")</f>
        <v>Old</v>
      </c>
      <c r="I1204" t="inlineStr">
        <is>
          <t>natuf_Kiosk_14072026_Hindi</t>
        </is>
      </c>
      <c r="J1204" t="inlineStr">
        <is>
          <t>natuf_Kiosk_14072026_Hindi</t>
        </is>
      </c>
      <c r="K1204" t="inlineStr">
        <is>
          <t>Direct (campaign tagged in CRM)</t>
        </is>
      </c>
      <c r="L1204" t="inlineStr">
        <is>
          <t>natuf_Kiosk_09102026</t>
        </is>
      </c>
      <c r="M1204" t="inlineStr">
        <is>
          <t>natuf_Kiosk_09102026</t>
        </is>
      </c>
      <c r="N1204" t="inlineStr">
        <is>
          <t>natuf_Kiosk_14072026_ad set_ad1</t>
        </is>
      </c>
      <c r="O1204" t="inlineStr">
        <is>
          <t>Natuf</t>
        </is>
      </c>
      <c r="P1204" t="inlineStr">
        <is>
          <t>Facebook</t>
        </is>
      </c>
      <c r="Q1204" t="inlineStr">
        <is>
          <t>Omkar Navge</t>
        </is>
      </c>
      <c r="R1204" t="inlineStr">
        <is>
          <t>Jasmine</t>
        </is>
      </c>
      <c r="S1204" t="inlineStr">
        <is>
          <t>-</t>
        </is>
      </c>
      <c r="T1204" t="inlineStr">
        <is>
          <t>Khamgaon</t>
        </is>
      </c>
      <c r="U1204" t="inlineStr">
        <is>
          <t xml:space="preserve"> </t>
        </is>
      </c>
      <c r="V1204" t="n">
        <v>1</v>
      </c>
      <c r="W1204" t="n">
        <v>1</v>
      </c>
      <c r="X1204" t="inlineStr">
        <is>
          <t>XXXXXX9610</t>
        </is>
      </c>
      <c r="Y1204" s="72" t="n">
        <v>46326.52037037037</v>
      </c>
    </row>
    <row r="1205">
      <c r="A1205" s="39" t="inlineStr">
        <is>
          <t>6ad8e39b3d32fa78baaf9bcb</t>
        </is>
      </c>
      <c r="B1205" s="72" t="n">
        <v>46316.90207175926</v>
      </c>
      <c r="C1205" s="70" t="n">
        <v>46316</v>
      </c>
      <c r="D1205" t="inlineStr">
        <is>
          <t>2026-10</t>
        </is>
      </c>
      <c r="E1205" t="inlineStr">
        <is>
          <t>Wk of 2026-10-19</t>
        </is>
      </c>
      <c r="F1205" t="inlineStr">
        <is>
          <t>Connected</t>
        </is>
      </c>
      <c r="G1205" s="39" t="str">
        <f>IF(ISNUMBER(MATCH(F1205,QualityStatuses,0)),"Quality Lead","Non-Quality Lead")</f>
        <v>Non-Quality Lead</v>
      </c>
      <c r="H1205" s="39" t="str">
        <f>IFERROR(INDEX(CampTypes,MATCH(I1205,CampList,0)),"Unattributed")</f>
        <v>New</v>
      </c>
      <c r="I1205" t="inlineStr">
        <is>
          <t>EBG - In House | ABO | Natuf | Leads | Master Franchise | India | Oct26 | V1</t>
        </is>
      </c>
      <c r="J1205" t="inlineStr">
        <is>
          <t>EBG - In House | ABO | Natuf | Leads | Master Franchise | India | Oct26 | V1</t>
        </is>
      </c>
      <c r="K1205" t="inlineStr">
        <is>
          <t>Direct (campaign tagged in CRM)</t>
        </is>
      </c>
      <c r="L1205" t="inlineStr">
        <is>
          <t>Natuf | LAL 1% | India | Jul26 | V1</t>
        </is>
      </c>
      <c r="M1205" t="inlineStr">
        <is>
          <t>Natuf | LAL 1% | India | Jul26 | V1</t>
        </is>
      </c>
      <c r="N1205" t="inlineStr">
        <is>
          <t>Natuf | Static | Become A Levantine Food | V1</t>
        </is>
      </c>
      <c r="O1205" t="inlineStr">
        <is>
          <t>Natuf_MF</t>
        </is>
      </c>
      <c r="P1205" t="inlineStr">
        <is>
          <t>Facebook</t>
        </is>
      </c>
      <c r="Q1205" t="inlineStr">
        <is>
          <t>Tejaswini Tarigopula</t>
        </is>
      </c>
      <c r="R1205" t="inlineStr">
        <is>
          <t>Rauth Sanketh</t>
        </is>
      </c>
      <c r="S1205" t="inlineStr">
        <is>
          <t>-</t>
        </is>
      </c>
      <c r="T1205" t="inlineStr">
        <is>
          <t>Tezpur</t>
        </is>
      </c>
      <c r="U1205" t="inlineStr">
        <is>
          <t xml:space="preserve"> </t>
        </is>
      </c>
      <c r="V1205" t="n">
        <v>2</v>
      </c>
      <c r="W1205" t="n">
        <v>1</v>
      </c>
      <c r="X1205" t="inlineStr">
        <is>
          <t>XXXXXX7479</t>
        </is>
      </c>
      <c r="Y1205" s="72" t="n">
        <v>46326.52037037037</v>
      </c>
    </row>
    <row r="1206">
      <c r="A1206" s="39" t="inlineStr">
        <is>
          <t>6ad8e386970a4d962e024573</t>
        </is>
      </c>
      <c r="B1206" s="72" t="n">
        <v>46316.9018287037</v>
      </c>
      <c r="C1206" s="70" t="n">
        <v>46316</v>
      </c>
      <c r="D1206" t="inlineStr">
        <is>
          <t>2026-10</t>
        </is>
      </c>
      <c r="E1206" t="inlineStr">
        <is>
          <t>Wk of 2026-10-19</t>
        </is>
      </c>
      <c r="F1206" t="inlineStr">
        <is>
          <t>Connected</t>
        </is>
      </c>
      <c r="G1206" s="39" t="str">
        <f>IF(ISNUMBER(MATCH(F1206,QualityStatuses,0)),"Quality Lead","Non-Quality Lead")</f>
        <v>Non-Quality Lead</v>
      </c>
      <c r="H1206" s="39" t="str">
        <f>IFERROR(INDEX(CampTypes,MATCH(I1206,CampList,0)),"Unattributed")</f>
        <v>New</v>
      </c>
      <c r="I1206" t="inlineStr">
        <is>
          <t>EBG - In House | ABO | Natuf | Leads | Unit Franchise | India | Oct26 | V1</t>
        </is>
      </c>
      <c r="J1206" t="inlineStr">
        <is>
          <t>EBG - In House | ABO | Natuf | Leads | Unit Franchise | India | Oct26 | V1</t>
        </is>
      </c>
      <c r="K1206" t="inlineStr">
        <is>
          <t>Direct (campaign tagged in CRM)</t>
        </is>
      </c>
      <c r="L1206" t="inlineStr">
        <is>
          <t>Natuf | Broad | Tier1 + Growth Cities | Oct26 | V1</t>
        </is>
      </c>
      <c r="M1206" t="inlineStr">
        <is>
          <t>Natuf | Broad | Tier1 + Growth Cities | Oct26 | V1</t>
        </is>
      </c>
      <c r="N1206" t="inlineStr">
        <is>
          <t>Natuf | Reel | Brand Ambassador | Heard Of Owning A Cafe | V1</t>
        </is>
      </c>
      <c r="O1206" t="inlineStr">
        <is>
          <t>In House Natuf</t>
        </is>
      </c>
      <c r="P1206" t="inlineStr">
        <is>
          <t>Facebook</t>
        </is>
      </c>
      <c r="Q1206" t="inlineStr">
        <is>
          <t>Tejaswini Tarigopula</t>
        </is>
      </c>
      <c r="R1206" t="inlineStr">
        <is>
          <t>Arjuman Vidya Sagar</t>
        </is>
      </c>
      <c r="S1206" t="inlineStr">
        <is>
          <t>-</t>
        </is>
      </c>
      <c r="T1206" t="inlineStr">
        <is>
          <t>Nashik</t>
        </is>
      </c>
      <c r="U1206" t="inlineStr">
        <is>
          <t xml:space="preserve"> </t>
        </is>
      </c>
      <c r="V1206" t="n">
        <v>1</v>
      </c>
      <c r="W1206" t="n">
        <v>1</v>
      </c>
      <c r="X1206" t="inlineStr">
        <is>
          <t>XXXXXX1390</t>
        </is>
      </c>
      <c r="Y1206" s="72" t="n">
        <v>46326.52037037037</v>
      </c>
    </row>
    <row r="1207">
      <c r="A1207" s="39" t="inlineStr">
        <is>
          <t>6ad8e15c509322a937204ce0</t>
        </is>
      </c>
      <c r="B1207" s="72" t="n">
        <v>46316.89541666667</v>
      </c>
      <c r="C1207" s="70" t="n">
        <v>46316</v>
      </c>
      <c r="D1207" t="inlineStr">
        <is>
          <t>2026-10</t>
        </is>
      </c>
      <c r="E1207" t="inlineStr">
        <is>
          <t>Wk of 2026-10-19</t>
        </is>
      </c>
      <c r="F1207" t="inlineStr">
        <is>
          <t>Attempt 2</t>
        </is>
      </c>
      <c r="G1207" s="39" t="str">
        <f>IF(ISNUMBER(MATCH(F1207,QualityStatuses,0)),"Quality Lead","Non-Quality Lead")</f>
        <v>Non-Quality Lead</v>
      </c>
      <c r="H1207" s="39" t="str">
        <f>IFERROR(INDEX(CampTypes,MATCH(I1207,CampList,0)),"Unattributed")</f>
        <v>New</v>
      </c>
      <c r="I1207" t="inlineStr">
        <is>
          <t>EBG - In House | ABO | Natuf | Leads | Unit Franchise | India | Oct26 | V1</t>
        </is>
      </c>
      <c r="J1207" t="inlineStr">
        <is>
          <t>EBG - In House | ABO | Natuf | Leads | Unit Franchise | India | Oct26 | V1</t>
        </is>
      </c>
      <c r="K1207" t="inlineStr">
        <is>
          <t>Direct (campaign tagged in CRM)</t>
        </is>
      </c>
      <c r="L1207" t="inlineStr">
        <is>
          <t>Natuf | Investors | Tier1 + Growth Cities | Oct26 | V1</t>
        </is>
      </c>
      <c r="M1207" t="inlineStr">
        <is>
          <t>Natuf | Investors | Tier1 + Growth Cities | Oct26 | V1</t>
        </is>
      </c>
      <c r="N1207" t="inlineStr">
        <is>
          <t>Natuf | Reel | Brand Ambassador | Heard Of Owning A Cafe | V1</t>
        </is>
      </c>
      <c r="O1207" t="inlineStr">
        <is>
          <t>In House Natuf</t>
        </is>
      </c>
      <c r="P1207" t="inlineStr">
        <is>
          <t>Facebook</t>
        </is>
      </c>
      <c r="Q1207" t="inlineStr">
        <is>
          <t>Tejaswini Tarigopula</t>
        </is>
      </c>
      <c r="R1207" t="inlineStr">
        <is>
          <t>Rauth Sanketh</t>
        </is>
      </c>
      <c r="S1207" t="inlineStr">
        <is>
          <t>-</t>
        </is>
      </c>
      <c r="T1207" t="inlineStr">
        <is>
          <t>Lucknow</t>
        </is>
      </c>
      <c r="U1207" t="inlineStr">
        <is>
          <t xml:space="preserve"> </t>
        </is>
      </c>
      <c r="V1207" t="n">
        <v>2</v>
      </c>
      <c r="W1207" t="n">
        <v>0</v>
      </c>
      <c r="X1207" t="inlineStr">
        <is>
          <t>XXXXXX1711</t>
        </is>
      </c>
      <c r="Y1207" s="72" t="n">
        <v>46326.52037037037</v>
      </c>
    </row>
    <row r="1208">
      <c r="A1208" s="39" t="inlineStr">
        <is>
          <t>6ad8e0afc666f87ce0ff0700</t>
        </is>
      </c>
      <c r="B1208" s="72" t="n">
        <v>46316.89341435185</v>
      </c>
      <c r="C1208" s="70" t="n">
        <v>46316</v>
      </c>
      <c r="D1208" t="inlineStr">
        <is>
          <t>2026-10</t>
        </is>
      </c>
      <c r="E1208" t="inlineStr">
        <is>
          <t>Wk of 2026-10-19</t>
        </is>
      </c>
      <c r="F1208" t="inlineStr">
        <is>
          <t>Lost</t>
        </is>
      </c>
      <c r="G1208" s="39" t="str">
        <f>IF(ISNUMBER(MATCH(F1208,QualityStatuses,0)),"Quality Lead","Non-Quality Lead")</f>
        <v>Non-Quality Lead</v>
      </c>
      <c r="H1208" s="39" t="str">
        <f>IFERROR(INDEX(CampTypes,MATCH(I1208,CampList,0)),"Unattributed")</f>
        <v>New</v>
      </c>
      <c r="I1208" t="inlineStr">
        <is>
          <t>EBG - In House | ABO | Natuf | Leads | Unit Franchise | India | Oct26 | V1</t>
        </is>
      </c>
      <c r="J1208" t="inlineStr">
        <is>
          <t>EBG - In House | ABO | Natuf | Leads | Unit Franchise | India | Oct26 | V1</t>
        </is>
      </c>
      <c r="K1208" t="inlineStr">
        <is>
          <t>Direct (campaign tagged in CRM)</t>
        </is>
      </c>
      <c r="L1208" t="inlineStr">
        <is>
          <t>Natuf | Business Owners | Tier1 + Growth Cities | Oct26 | V1</t>
        </is>
      </c>
      <c r="M1208" t="inlineStr">
        <is>
          <t>Natuf | Business Owners | Tier1 + Growth Cities | Oct26 | V1</t>
        </is>
      </c>
      <c r="N1208" t="inlineStr">
        <is>
          <t>Natuf | Reel | Brand Ambassador | Heard Of Owning A Cafe | V1</t>
        </is>
      </c>
      <c r="O1208" t="inlineStr">
        <is>
          <t>In House Natuf</t>
        </is>
      </c>
      <c r="P1208" t="inlineStr">
        <is>
          <t>Facebook</t>
        </is>
      </c>
      <c r="Q1208" t="inlineStr">
        <is>
          <t>Tejaswini Tarigopula</t>
        </is>
      </c>
      <c r="R1208" t="inlineStr">
        <is>
          <t>Shivani Sharma</t>
        </is>
      </c>
      <c r="S1208" t="inlineStr">
        <is>
          <t>No Budget</t>
        </is>
      </c>
      <c r="T1208" t="inlineStr">
        <is>
          <t>Delhi</t>
        </is>
      </c>
      <c r="U1208" t="inlineStr">
        <is>
          <t xml:space="preserve"> </t>
        </is>
      </c>
      <c r="V1208" t="n">
        <v>1</v>
      </c>
      <c r="W1208" t="n">
        <v>1</v>
      </c>
      <c r="X1208" t="inlineStr">
        <is>
          <t>XXXXXX7129</t>
        </is>
      </c>
      <c r="Y1208" s="72" t="n">
        <v>46326.52037037037</v>
      </c>
    </row>
    <row r="1209">
      <c r="A1209" s="39" t="inlineStr">
        <is>
          <t>6ad8dfef4ff88a95840286c0</t>
        </is>
      </c>
      <c r="B1209" s="72" t="n">
        <v>46316.89119212963</v>
      </c>
      <c r="C1209" s="70" t="n">
        <v>46316</v>
      </c>
      <c r="D1209" t="inlineStr">
        <is>
          <t>2026-10</t>
        </is>
      </c>
      <c r="E1209" t="inlineStr">
        <is>
          <t>Wk of 2026-10-19</t>
        </is>
      </c>
      <c r="F1209" t="inlineStr">
        <is>
          <t>Connected</t>
        </is>
      </c>
      <c r="G1209" s="39" t="str">
        <f>IF(ISNUMBER(MATCH(F1209,QualityStatuses,0)),"Quality Lead","Non-Quality Lead")</f>
        <v>Non-Quality Lead</v>
      </c>
      <c r="H1209" s="39" t="str">
        <f>IFERROR(INDEX(CampTypes,MATCH(I1209,CampList,0)),"Unattributed")</f>
        <v>Old</v>
      </c>
      <c r="I1209" t="inlineStr">
        <is>
          <t>E_Suresh_Natuf_Kiosk_07072026</t>
        </is>
      </c>
      <c r="J1209" t="inlineStr">
        <is>
          <t>E_Suresh_Natuf_Kiosk_07072026</t>
        </is>
      </c>
      <c r="K1209" t="inlineStr">
        <is>
          <t>Direct (campaign tagged in CRM)</t>
        </is>
      </c>
      <c r="L1209" t="inlineStr">
        <is>
          <t>E_Suresh_Natuf_Kiosk_07072026_Adset5</t>
        </is>
      </c>
      <c r="M1209" t="inlineStr">
        <is>
          <t>E_Suresh_Natuf_Kiosk_07072026_Adset5</t>
        </is>
      </c>
      <c r="N1209" t="inlineStr">
        <is>
          <t>E_Hindi_Suresh_Natuf_Kiosk_07072026_Adset5_ad3 – Copy 2</t>
        </is>
      </c>
      <c r="O1209" t="inlineStr">
        <is>
          <t>Natuf</t>
        </is>
      </c>
      <c r="P1209" t="inlineStr">
        <is>
          <t>Facebook</t>
        </is>
      </c>
      <c r="Q1209" t="inlineStr">
        <is>
          <t>Tejaswini Tarigopula</t>
        </is>
      </c>
      <c r="R1209" t="inlineStr">
        <is>
          <t>Shivani Sharma</t>
        </is>
      </c>
      <c r="S1209" t="inlineStr">
        <is>
          <t>-</t>
        </is>
      </c>
      <c r="T1209" t="inlineStr">
        <is>
          <t>Lucknow</t>
        </is>
      </c>
      <c r="U1209" t="inlineStr">
        <is>
          <t xml:space="preserve"> </t>
        </is>
      </c>
      <c r="V1209" t="n">
        <v>5</v>
      </c>
      <c r="W1209" t="n">
        <v>1</v>
      </c>
      <c r="X1209" t="inlineStr">
        <is>
          <t>XXXXXX8765</t>
        </is>
      </c>
      <c r="Y1209" s="72" t="n">
        <v>46326.52037037037</v>
      </c>
    </row>
    <row r="1210">
      <c r="A1210" s="39" t="inlineStr">
        <is>
          <t>6ad8df8d09b2da212acb53a3</t>
        </is>
      </c>
      <c r="B1210" s="72" t="n">
        <v>46316.89005787037</v>
      </c>
      <c r="C1210" s="70" t="n">
        <v>46316</v>
      </c>
      <c r="D1210" t="inlineStr">
        <is>
          <t>2026-10</t>
        </is>
      </c>
      <c r="E1210" t="inlineStr">
        <is>
          <t>Wk of 2026-10-19</t>
        </is>
      </c>
      <c r="F1210" t="inlineStr">
        <is>
          <t>Connected</t>
        </is>
      </c>
      <c r="G1210" s="39" t="str">
        <f>IF(ISNUMBER(MATCH(F1210,QualityStatuses,0)),"Quality Lead","Non-Quality Lead")</f>
        <v>Non-Quality Lead</v>
      </c>
      <c r="H1210" s="39" t="str">
        <f>IFERROR(INDEX(CampTypes,MATCH(I1210,CampList,0)),"Unattributed")</f>
        <v>New</v>
      </c>
      <c r="I1210" t="inlineStr">
        <is>
          <t>EBG - In House | ABO | Natuf | Leads | Unit Franchise | India | Oct26 | V1</t>
        </is>
      </c>
      <c r="J1210" t="inlineStr">
        <is>
          <t>EBG - In House | ABO | Natuf | Leads | Unit Franchise | India | Oct26 | V1</t>
        </is>
      </c>
      <c r="K1210" t="inlineStr">
        <is>
          <t>Direct (campaign tagged in CRM)</t>
        </is>
      </c>
      <c r="L1210" t="inlineStr">
        <is>
          <t>Natuf | Investors | Tier1 + Growth Cities | Oct26 | V1</t>
        </is>
      </c>
      <c r="M1210" t="inlineStr">
        <is>
          <t>Natuf | Investors | Tier1 + Growth Cities | Oct26 | V1</t>
        </is>
      </c>
      <c r="N1210" t="inlineStr">
        <is>
          <t>Natuf | Reel | Brand Ambassador | Heard Of Owning A Cafe | V1</t>
        </is>
      </c>
      <c r="O1210" t="inlineStr">
        <is>
          <t>In House Natuf</t>
        </is>
      </c>
      <c r="P1210" t="inlineStr">
        <is>
          <t>Facebook</t>
        </is>
      </c>
      <c r="Q1210" t="inlineStr">
        <is>
          <t>Tejaswini Tarigopula</t>
        </is>
      </c>
      <c r="R1210" t="inlineStr">
        <is>
          <t>Shivamani</t>
        </is>
      </c>
      <c r="S1210" t="inlineStr">
        <is>
          <t>-</t>
        </is>
      </c>
      <c r="T1210" t="inlineStr">
        <is>
          <t>Nanded</t>
        </is>
      </c>
      <c r="U1210" t="inlineStr">
        <is>
          <t xml:space="preserve"> </t>
        </is>
      </c>
      <c r="V1210" t="n">
        <v>5</v>
      </c>
      <c r="W1210" t="n">
        <v>2</v>
      </c>
      <c r="X1210" t="inlineStr">
        <is>
          <t>XXXXXX6969</t>
        </is>
      </c>
      <c r="Y1210" s="72" t="n">
        <v>46326.52037037037</v>
      </c>
    </row>
    <row r="1211">
      <c r="A1211" s="39" t="inlineStr">
        <is>
          <t>6ad8dcfc6204bec75fd09eb3</t>
        </is>
      </c>
      <c r="B1211" s="72" t="n">
        <v>46316.88245370371</v>
      </c>
      <c r="C1211" s="70" t="n">
        <v>46316</v>
      </c>
      <c r="D1211" t="inlineStr">
        <is>
          <t>2026-10</t>
        </is>
      </c>
      <c r="E1211" t="inlineStr">
        <is>
          <t>Wk of 2026-10-19</t>
        </is>
      </c>
      <c r="F1211" t="inlineStr">
        <is>
          <t>Connected</t>
        </is>
      </c>
      <c r="G1211" s="39" t="str">
        <f>IF(ISNUMBER(MATCH(F1211,QualityStatuses,0)),"Quality Lead","Non-Quality Lead")</f>
        <v>Non-Quality Lead</v>
      </c>
      <c r="H1211" s="39" t="str">
        <f>IFERROR(INDEX(CampTypes,MATCH(I1211,CampList,0)),"Unattributed")</f>
        <v>Old</v>
      </c>
      <c r="I1211" t="inlineStr">
        <is>
          <t>E_Natuf_Generic_13082026</t>
        </is>
      </c>
      <c r="J1211" t="inlineStr">
        <is>
          <t>E_Natuf_Generic_13082026</t>
        </is>
      </c>
      <c r="K1211" t="inlineStr">
        <is>
          <t>Direct (campaign tagged in CRM)</t>
        </is>
      </c>
      <c r="L1211" t="inlineStr">
        <is>
          <t>E_Natuf_Generic_13082026_Adset1</t>
        </is>
      </c>
      <c r="M1211" t="inlineStr">
        <is>
          <t>E_Natuf_Generic_13082026_Adset1</t>
        </is>
      </c>
      <c r="N1211" t="inlineStr">
        <is>
          <t>E_Natuf_Generic_13082026_Adset1_Ad1</t>
        </is>
      </c>
      <c r="O1211" t="inlineStr">
        <is>
          <t>Natuf</t>
        </is>
      </c>
      <c r="P1211" t="inlineStr">
        <is>
          <t>Facebook</t>
        </is>
      </c>
      <c r="Q1211" t="inlineStr">
        <is>
          <t>Tejaswini Tarigopula</t>
        </is>
      </c>
      <c r="R1211" t="inlineStr">
        <is>
          <t>Rauth Sanketh</t>
        </is>
      </c>
      <c r="S1211" t="inlineStr">
        <is>
          <t>-</t>
        </is>
      </c>
      <c r="T1211" t="inlineStr">
        <is>
          <t>Aurangabad, Maharashtra</t>
        </is>
      </c>
      <c r="U1211" t="inlineStr">
        <is>
          <t xml:space="preserve"> </t>
        </is>
      </c>
      <c r="V1211" t="n">
        <v>2</v>
      </c>
      <c r="W1211" t="n">
        <v>2</v>
      </c>
      <c r="X1211" t="inlineStr">
        <is>
          <t>XXXXXX6064</t>
        </is>
      </c>
      <c r="Y1211" s="72" t="n">
        <v>46326.52037037037</v>
      </c>
    </row>
    <row r="1212">
      <c r="A1212" s="39" t="inlineStr">
        <is>
          <t>6ad8da9c57464d2a0757710f</t>
        </is>
      </c>
      <c r="B1212" s="72" t="n">
        <v>46316.87541666667</v>
      </c>
      <c r="C1212" s="70" t="n">
        <v>46316</v>
      </c>
      <c r="D1212" t="inlineStr">
        <is>
          <t>2026-10</t>
        </is>
      </c>
      <c r="E1212" t="inlineStr">
        <is>
          <t>Wk of 2026-10-19</t>
        </is>
      </c>
      <c r="F1212" t="inlineStr">
        <is>
          <t>Attempt 1</t>
        </is>
      </c>
      <c r="G1212" s="39" t="str">
        <f>IF(ISNUMBER(MATCH(F1212,QualityStatuses,0)),"Quality Lead","Non-Quality Lead")</f>
        <v>Non-Quality Lead</v>
      </c>
      <c r="H1212" s="39" t="str">
        <f>IFERROR(INDEX(CampTypes,MATCH(I1212,CampList,0)),"Unattributed")</f>
        <v>New</v>
      </c>
      <c r="I1212" t="inlineStr">
        <is>
          <t>EBG - In House | ABO | Natuf | Leads | Unit Franchise | India | Oct26 | V1</t>
        </is>
      </c>
      <c r="J1212" t="inlineStr">
        <is>
          <t>EBG - In House | ABO | Natuf | Leads | Unit Franchise | India | Oct26 | V1</t>
        </is>
      </c>
      <c r="K1212" t="inlineStr">
        <is>
          <t>Direct (campaign tagged in CRM)</t>
        </is>
      </c>
      <c r="L1212" t="inlineStr">
        <is>
          <t>Natuf | Broad | Tier1 + Growth Cities | Oct26 | V1</t>
        </is>
      </c>
      <c r="M1212" t="inlineStr">
        <is>
          <t>Natuf | Broad | Tier1 + Growth Cities | Oct26 | V1</t>
        </is>
      </c>
      <c r="N1212" t="inlineStr">
        <is>
          <t>Natuf | Reel | Brand Ambassador | Heard Of Owning A Cafe | V1</t>
        </is>
      </c>
      <c r="O1212" t="inlineStr">
        <is>
          <t>In House Natuf</t>
        </is>
      </c>
      <c r="P1212" t="inlineStr">
        <is>
          <t>Facebook</t>
        </is>
      </c>
      <c r="Q1212" t="inlineStr">
        <is>
          <t>Tejaswini Tarigopula</t>
        </is>
      </c>
      <c r="R1212" t="inlineStr">
        <is>
          <t>Rima Paul</t>
        </is>
      </c>
      <c r="S1212" t="inlineStr">
        <is>
          <t>-</t>
        </is>
      </c>
      <c r="T1212" t="inlineStr">
        <is>
          <t>INDIA</t>
        </is>
      </c>
      <c r="U1212" t="inlineStr">
        <is>
          <t xml:space="preserve"> </t>
        </is>
      </c>
      <c r="V1212" t="n">
        <v>1</v>
      </c>
      <c r="W1212" t="n">
        <v>0</v>
      </c>
      <c r="X1212" t="inlineStr">
        <is>
          <t>XXXXXX2117</t>
        </is>
      </c>
      <c r="Y1212" s="72" t="n">
        <v>46326.52037037037</v>
      </c>
    </row>
    <row r="1213">
      <c r="A1213" s="39" t="inlineStr">
        <is>
          <t>6ad8da697393b026a1daf08d</t>
        </is>
      </c>
      <c r="B1213" s="72" t="n">
        <v>46316.87482638889</v>
      </c>
      <c r="C1213" s="70" t="n">
        <v>46316</v>
      </c>
      <c r="D1213" t="inlineStr">
        <is>
          <t>2026-10</t>
        </is>
      </c>
      <c r="E1213" t="inlineStr">
        <is>
          <t>Wk of 2026-10-19</t>
        </is>
      </c>
      <c r="F1213" t="inlineStr">
        <is>
          <t>Attempt 1</t>
        </is>
      </c>
      <c r="G1213" s="39" t="str">
        <f>IF(ISNUMBER(MATCH(F1213,QualityStatuses,0)),"Quality Lead","Non-Quality Lead")</f>
        <v>Non-Quality Lead</v>
      </c>
      <c r="H1213" s="39" t="str">
        <f>IFERROR(INDEX(CampTypes,MATCH(I1213,CampList,0)),"Unattributed")</f>
        <v>New</v>
      </c>
      <c r="I1213" t="inlineStr">
        <is>
          <t>EBG - In House | ABO | Natuf | Leads | Unit Franchise | India | Oct26 | V1</t>
        </is>
      </c>
      <c r="J1213" t="inlineStr">
        <is>
          <t>EBG - In House | ABO | Natuf | Leads | Unit Franchise | India | Oct26 | V1</t>
        </is>
      </c>
      <c r="K1213" t="inlineStr">
        <is>
          <t>Direct (campaign tagged in CRM)</t>
        </is>
      </c>
      <c r="L1213" t="inlineStr">
        <is>
          <t>Natuf | Broad | Tier1 + Growth Cities | Oct26 | V1</t>
        </is>
      </c>
      <c r="M1213" t="inlineStr">
        <is>
          <t>Natuf | Broad | Tier1 + Growth Cities | Oct26 | V1</t>
        </is>
      </c>
      <c r="N1213" t="inlineStr">
        <is>
          <t>Natuf | Reel | Brand Ambassador | Heard Of Owning A Cafe | V1</t>
        </is>
      </c>
      <c r="O1213" t="inlineStr">
        <is>
          <t>In House Natuf</t>
        </is>
      </c>
      <c r="P1213" t="inlineStr">
        <is>
          <t>Facebook</t>
        </is>
      </c>
      <c r="Q1213" t="inlineStr">
        <is>
          <t>Tejaswini Tarigopula</t>
        </is>
      </c>
      <c r="R1213" t="inlineStr">
        <is>
          <t>Rima Paul</t>
        </is>
      </c>
      <c r="S1213" t="inlineStr">
        <is>
          <t>-</t>
        </is>
      </c>
      <c r="T1213" t="inlineStr">
        <is>
          <t>Ranchi</t>
        </is>
      </c>
      <c r="U1213" t="inlineStr">
        <is>
          <t xml:space="preserve"> </t>
        </is>
      </c>
      <c r="V1213" t="n">
        <v>1</v>
      </c>
      <c r="W1213" t="n">
        <v>0</v>
      </c>
      <c r="X1213" t="inlineStr">
        <is>
          <t>XXXXXX9373</t>
        </is>
      </c>
      <c r="Y1213" s="72" t="n">
        <v>46326.52037037037</v>
      </c>
    </row>
    <row r="1214">
      <c r="A1214" s="39" t="inlineStr">
        <is>
          <t>6ad8d7f430f89845dfd3dccd</t>
        </is>
      </c>
      <c r="B1214" s="72" t="n">
        <v>46316.86754629629</v>
      </c>
      <c r="C1214" s="70" t="n">
        <v>46316</v>
      </c>
      <c r="D1214" t="inlineStr">
        <is>
          <t>2026-10</t>
        </is>
      </c>
      <c r="E1214" t="inlineStr">
        <is>
          <t>Wk of 2026-10-19</t>
        </is>
      </c>
      <c r="F1214" t="inlineStr">
        <is>
          <t>Attempt 2</t>
        </is>
      </c>
      <c r="G1214" s="39" t="str">
        <f>IF(ISNUMBER(MATCH(F1214,QualityStatuses,0)),"Quality Lead","Non-Quality Lead")</f>
        <v>Non-Quality Lead</v>
      </c>
      <c r="H1214" s="39" t="str">
        <f>IFERROR(INDEX(CampTypes,MATCH(I1214,CampList,0)),"Unattributed")</f>
        <v>New</v>
      </c>
      <c r="I1214" t="inlineStr">
        <is>
          <t>EBG - In House | ABO | Natuf | Leads | Master Franchise | India | Oct26 | V1</t>
        </is>
      </c>
      <c r="J1214" t="inlineStr">
        <is>
          <t>EBG - In House | ABO | Natuf | Leads | Master Franchise | India | Oct26 | V1</t>
        </is>
      </c>
      <c r="K1214" t="inlineStr">
        <is>
          <t>Direct (campaign tagged in CRM)</t>
        </is>
      </c>
      <c r="L1214" t="inlineStr">
        <is>
          <t>Natuf | Investors | Tier1 + Growth Cities | Oct26 | V1</t>
        </is>
      </c>
      <c r="M1214" t="inlineStr">
        <is>
          <t>Natuf | Investors | Tier1 + Growth Cities | Oct26 | V1</t>
        </is>
      </c>
      <c r="N1214" t="inlineStr">
        <is>
          <t>Natuf | Static | Become A Levantine Food | V1</t>
        </is>
      </c>
      <c r="O1214" t="inlineStr">
        <is>
          <t>Natuf_MF</t>
        </is>
      </c>
      <c r="P1214" t="inlineStr">
        <is>
          <t>Facebook</t>
        </is>
      </c>
      <c r="Q1214" t="inlineStr">
        <is>
          <t>Tejaswini Tarigopula</t>
        </is>
      </c>
      <c r="R1214" t="inlineStr">
        <is>
          <t>Rauth Sanketh</t>
        </is>
      </c>
      <c r="S1214" t="inlineStr">
        <is>
          <t>-</t>
        </is>
      </c>
      <c r="T1214" t="inlineStr">
        <is>
          <t>Bhagalpur</t>
        </is>
      </c>
      <c r="U1214" t="inlineStr">
        <is>
          <t xml:space="preserve"> </t>
        </is>
      </c>
      <c r="V1214" t="n">
        <v>2</v>
      </c>
      <c r="W1214" t="n">
        <v>0</v>
      </c>
      <c r="X1214" t="inlineStr">
        <is>
          <t>XXXXXX1641</t>
        </is>
      </c>
      <c r="Y1214" s="72" t="n">
        <v>46326.52037037037</v>
      </c>
    </row>
    <row r="1215">
      <c r="A1215" s="39" t="inlineStr">
        <is>
          <t>6ad8d77eefa9ea0002ff15f4</t>
        </is>
      </c>
      <c r="B1215" s="72" t="n">
        <v>46316.86618055555</v>
      </c>
      <c r="C1215" s="70" t="n">
        <v>46316</v>
      </c>
      <c r="D1215" t="inlineStr">
        <is>
          <t>2026-10</t>
        </is>
      </c>
      <c r="E1215" t="inlineStr">
        <is>
          <t>Wk of 2026-10-19</t>
        </is>
      </c>
      <c r="F1215" t="inlineStr">
        <is>
          <t>Connected</t>
        </is>
      </c>
      <c r="G1215" s="39" t="str">
        <f>IF(ISNUMBER(MATCH(F1215,QualityStatuses,0)),"Quality Lead","Non-Quality Lead")</f>
        <v>Non-Quality Lead</v>
      </c>
      <c r="H1215" s="39" t="str">
        <f>IFERROR(INDEX(CampTypes,MATCH(I1215,CampList,0)),"Unattributed")</f>
        <v>New</v>
      </c>
      <c r="I1215" t="inlineStr">
        <is>
          <t>EBG - In House | ABO | Natuf | Leads | Unit Franchise | India | Oct26 | V1</t>
        </is>
      </c>
      <c r="J1215" t="inlineStr">
        <is>
          <t>EBG - In House | ABO | Natuf | Leads | Unit Franchise | India | Oct26 | V1</t>
        </is>
      </c>
      <c r="K1215" t="inlineStr">
        <is>
          <t>Direct (campaign tagged in CRM)</t>
        </is>
      </c>
      <c r="L1215" t="inlineStr">
        <is>
          <t>Natuf | LAL 1% | India | Jul26 | V1</t>
        </is>
      </c>
      <c r="M1215" t="inlineStr">
        <is>
          <t>Natuf | LAL 1% | India | Jul26 | V1</t>
        </is>
      </c>
      <c r="N1215" t="inlineStr">
        <is>
          <t>Natuf | Reel | Brand Ambassador | Heard Of Owning A Cafe | V1</t>
        </is>
      </c>
      <c r="O1215" t="inlineStr">
        <is>
          <t>In House Natuf</t>
        </is>
      </c>
      <c r="P1215" t="inlineStr">
        <is>
          <t>Facebook</t>
        </is>
      </c>
      <c r="Q1215" t="inlineStr">
        <is>
          <t>Tejaswini Tarigopula</t>
        </is>
      </c>
      <c r="R1215" t="inlineStr">
        <is>
          <t>Arjuman Vidya Sagar</t>
        </is>
      </c>
      <c r="S1215" t="inlineStr">
        <is>
          <t>-</t>
        </is>
      </c>
      <c r="T1215" t="inlineStr">
        <is>
          <t>Agra</t>
        </is>
      </c>
      <c r="U1215" t="inlineStr">
        <is>
          <t xml:space="preserve"> </t>
        </is>
      </c>
      <c r="V1215" t="n">
        <v>3</v>
      </c>
      <c r="W1215" t="n">
        <v>3</v>
      </c>
      <c r="X1215" t="inlineStr">
        <is>
          <t>XXXXXX9748</t>
        </is>
      </c>
      <c r="Y1215" s="72" t="n">
        <v>46326.52037037037</v>
      </c>
    </row>
    <row r="1216">
      <c r="A1216" s="39" t="inlineStr">
        <is>
          <t>6ad8d77b1f2db20f203e5c1c</t>
        </is>
      </c>
      <c r="B1216" s="72" t="n">
        <v>46316.86614583333</v>
      </c>
      <c r="C1216" s="70" t="n">
        <v>46316</v>
      </c>
      <c r="D1216" t="inlineStr">
        <is>
          <t>2026-10</t>
        </is>
      </c>
      <c r="E1216" t="inlineStr">
        <is>
          <t>Wk of 2026-10-19</t>
        </is>
      </c>
      <c r="F1216" t="inlineStr">
        <is>
          <t>Connected</t>
        </is>
      </c>
      <c r="G1216" s="39" t="str">
        <f>IF(ISNUMBER(MATCH(F1216,QualityStatuses,0)),"Quality Lead","Non-Quality Lead")</f>
        <v>Non-Quality Lead</v>
      </c>
      <c r="H1216" s="39" t="str">
        <f>IFERROR(INDEX(CampTypes,MATCH(I1216,CampList,0)),"Unattributed")</f>
        <v>Old</v>
      </c>
      <c r="I1216" t="inlineStr">
        <is>
          <t>E_Karan_Natuf_All_07072026</t>
        </is>
      </c>
      <c r="J1216" t="inlineStr">
        <is>
          <t>E_Karan_Natuf_All_07072026</t>
        </is>
      </c>
      <c r="K1216" t="inlineStr">
        <is>
          <t>Direct (campaign tagged in CRM)</t>
        </is>
      </c>
      <c r="L1216" t="inlineStr">
        <is>
          <t>E_Karan_Natuf_Sign_07072026_Adset3</t>
        </is>
      </c>
      <c r="M1216" t="inlineStr">
        <is>
          <t>E_Karan_Natuf_Sign_07072026_Adset3</t>
        </is>
      </c>
      <c r="N1216" t="inlineStr">
        <is>
          <t>E_Karan_Natuf_Sign_07072026_Adset2_Ad1</t>
        </is>
      </c>
      <c r="O1216" t="inlineStr">
        <is>
          <t>Natuf</t>
        </is>
      </c>
      <c r="P1216" t="inlineStr">
        <is>
          <t>Facebook</t>
        </is>
      </c>
      <c r="Q1216" t="inlineStr">
        <is>
          <t>Tejaswini Tarigopula</t>
        </is>
      </c>
      <c r="R1216" t="inlineStr">
        <is>
          <t>Arjuman Vidya Sagar</t>
        </is>
      </c>
      <c r="S1216" t="inlineStr">
        <is>
          <t>-</t>
        </is>
      </c>
      <c r="T1216" t="inlineStr">
        <is>
          <t>Vaijapur</t>
        </is>
      </c>
      <c r="U1216" t="inlineStr">
        <is>
          <t xml:space="preserve"> </t>
        </is>
      </c>
      <c r="V1216" t="n">
        <v>2</v>
      </c>
      <c r="W1216" t="n">
        <v>1</v>
      </c>
      <c r="X1216" t="inlineStr">
        <is>
          <t>XXXXXX1578</t>
        </is>
      </c>
      <c r="Y1216" s="72" t="n">
        <v>46326.52037037037</v>
      </c>
    </row>
    <row r="1217">
      <c r="A1217" s="39" t="inlineStr">
        <is>
          <t>6ad8d5575af7508451b5b4ae</t>
        </is>
      </c>
      <c r="B1217" s="72" t="n">
        <v>46316.85980324074</v>
      </c>
      <c r="C1217" s="70" t="n">
        <v>46316</v>
      </c>
      <c r="D1217" t="inlineStr">
        <is>
          <t>2026-10</t>
        </is>
      </c>
      <c r="E1217" t="inlineStr">
        <is>
          <t>Wk of 2026-10-19</t>
        </is>
      </c>
      <c r="F1217" t="inlineStr">
        <is>
          <t>Lost</t>
        </is>
      </c>
      <c r="G1217" s="39" t="str">
        <f>IF(ISNUMBER(MATCH(F1217,QualityStatuses,0)),"Quality Lead","Non-Quality Lead")</f>
        <v>Non-Quality Lead</v>
      </c>
      <c r="H1217" s="39" t="str">
        <f>IFERROR(INDEX(CampTypes,MATCH(I1217,CampList,0)),"Unattributed")</f>
        <v>New</v>
      </c>
      <c r="I1217" t="inlineStr">
        <is>
          <t>EBG - In House | ABO | Natuf | Leads | Master Franchise | India | Oct26 | V1</t>
        </is>
      </c>
      <c r="J1217" t="inlineStr">
        <is>
          <t>EBG - In House | ABO | Natuf | Leads | Master Franchise | India | Oct26 | V1</t>
        </is>
      </c>
      <c r="K1217" t="inlineStr">
        <is>
          <t>Direct (campaign tagged in CRM)</t>
        </is>
      </c>
      <c r="L1217" t="inlineStr">
        <is>
          <t>Natuf | Investors | Tier1 + Growth Cities | Oct26 | V1</t>
        </is>
      </c>
      <c r="M1217" t="inlineStr">
        <is>
          <t>Natuf | Investors | Tier1 + Growth Cities | Oct26 | V1</t>
        </is>
      </c>
      <c r="N1217" t="inlineStr">
        <is>
          <t>Natuf | Static | Become A Levantine Food | V1</t>
        </is>
      </c>
      <c r="O1217" t="inlineStr">
        <is>
          <t>Natuf_MF</t>
        </is>
      </c>
      <c r="P1217" t="inlineStr">
        <is>
          <t>Facebook</t>
        </is>
      </c>
      <c r="Q1217" t="inlineStr">
        <is>
          <t>Tejaswini Tarigopula</t>
        </is>
      </c>
      <c r="R1217" t="inlineStr">
        <is>
          <t>Rauth Sanketh</t>
        </is>
      </c>
      <c r="S1217" t="inlineStr">
        <is>
          <t>Junk</t>
        </is>
      </c>
      <c r="T1217" t="inlineStr">
        <is>
          <t>Bhhvhg</t>
        </is>
      </c>
      <c r="U1217" t="inlineStr">
        <is>
          <t xml:space="preserve"> </t>
        </is>
      </c>
      <c r="V1217" t="n">
        <v>1</v>
      </c>
      <c r="W1217" t="n">
        <v>1</v>
      </c>
      <c r="X1217" t="inlineStr">
        <is>
          <t>XXXXXX9951</t>
        </is>
      </c>
      <c r="Y1217" s="72" t="n">
        <v>46326.52037037037</v>
      </c>
    </row>
    <row r="1218">
      <c r="A1218" s="39" t="inlineStr">
        <is>
          <t>6ad8d499b4d6b78aafa96742</t>
        </is>
      </c>
      <c r="B1218" s="72" t="n">
        <v>46316.85760416667</v>
      </c>
      <c r="C1218" s="70" t="n">
        <v>46316</v>
      </c>
      <c r="D1218" t="inlineStr">
        <is>
          <t>2026-10</t>
        </is>
      </c>
      <c r="E1218" t="inlineStr">
        <is>
          <t>Wk of 2026-10-19</t>
        </is>
      </c>
      <c r="F1218" t="inlineStr">
        <is>
          <t>Attempt 2</t>
        </is>
      </c>
      <c r="G1218" s="39" t="str">
        <f>IF(ISNUMBER(MATCH(F1218,QualityStatuses,0)),"Quality Lead","Non-Quality Lead")</f>
        <v>Non-Quality Lead</v>
      </c>
      <c r="H1218" s="39" t="str">
        <f>IFERROR(INDEX(CampTypes,MATCH(I1218,CampList,0)),"Unattributed")</f>
        <v>New</v>
      </c>
      <c r="I1218" t="inlineStr">
        <is>
          <t>EBG - In House | ABO | Natuf | Leads | Unit Franchise | India | Oct26 | V1</t>
        </is>
      </c>
      <c r="J1218" t="inlineStr">
        <is>
          <t>EBG - In House | ABO | Natuf | Leads | Unit Franchise | India | Oct26 | V1</t>
        </is>
      </c>
      <c r="K1218" t="inlineStr">
        <is>
          <t>Direct (campaign tagged in CRM)</t>
        </is>
      </c>
      <c r="L1218" t="inlineStr">
        <is>
          <t>Natuf | Broad | Tier1 + Growth Cities | Oct26 | V1</t>
        </is>
      </c>
      <c r="M1218" t="inlineStr">
        <is>
          <t>Natuf | Broad | Tier1 + Growth Cities | Oct26 | V1</t>
        </is>
      </c>
      <c r="N1218" t="inlineStr">
        <is>
          <t>Natuf | Reel | Brand Ambassador | Heard Of Owning A Cafe | V1</t>
        </is>
      </c>
      <c r="O1218" t="inlineStr">
        <is>
          <t>In House Natuf</t>
        </is>
      </c>
      <c r="P1218" t="inlineStr">
        <is>
          <t>Facebook</t>
        </is>
      </c>
      <c r="Q1218" t="inlineStr">
        <is>
          <t>Tejaswini Tarigopula</t>
        </is>
      </c>
      <c r="R1218" t="inlineStr">
        <is>
          <t>Rauth Sanketh</t>
        </is>
      </c>
      <c r="S1218" t="inlineStr">
        <is>
          <t>-</t>
        </is>
      </c>
      <c r="T1218" t="inlineStr">
        <is>
          <t>Surat</t>
        </is>
      </c>
      <c r="U1218" t="inlineStr">
        <is>
          <t xml:space="preserve"> </t>
        </is>
      </c>
      <c r="V1218" t="n">
        <v>2</v>
      </c>
      <c r="W1218" t="n">
        <v>2</v>
      </c>
      <c r="X1218" t="inlineStr">
        <is>
          <t>XXXXXX4732</t>
        </is>
      </c>
      <c r="Y1218" s="72" t="n">
        <v>46326.52037037037</v>
      </c>
    </row>
    <row r="1219">
      <c r="A1219" s="39" t="inlineStr">
        <is>
          <t>6ad8d42ab4d6b78aafa96627</t>
        </is>
      </c>
      <c r="B1219" s="72" t="n">
        <v>46316.85631944444</v>
      </c>
      <c r="C1219" s="70" t="n">
        <v>46316</v>
      </c>
      <c r="D1219" t="inlineStr">
        <is>
          <t>2026-10</t>
        </is>
      </c>
      <c r="E1219" t="inlineStr">
        <is>
          <t>Wk of 2026-10-19</t>
        </is>
      </c>
      <c r="F1219" t="inlineStr">
        <is>
          <t>Connected</t>
        </is>
      </c>
      <c r="G1219" s="39" t="str">
        <f>IF(ISNUMBER(MATCH(F1219,QualityStatuses,0)),"Quality Lead","Non-Quality Lead")</f>
        <v>Non-Quality Lead</v>
      </c>
      <c r="H1219" s="39" t="str">
        <f>IFERROR(INDEX(CampTypes,MATCH(I1219,CampList,0)),"Unattributed")</f>
        <v>New</v>
      </c>
      <c r="I1219" t="inlineStr">
        <is>
          <t>EBG - In House | ABO | Natuf | Leads | Unit Franchise | India | Oct26 | V1</t>
        </is>
      </c>
      <c r="J1219" t="inlineStr">
        <is>
          <t>EBG - In House | ABO | Natuf | Leads | Unit Franchise | India | Oct26 | V1</t>
        </is>
      </c>
      <c r="K1219" t="inlineStr">
        <is>
          <t>Direct (campaign tagged in CRM)</t>
        </is>
      </c>
      <c r="L1219" t="inlineStr">
        <is>
          <t>Natuf | Investors | Tier1 + Growth Cities | Oct26 | V1</t>
        </is>
      </c>
      <c r="M1219" t="inlineStr">
        <is>
          <t>Natuf | Investors | Tier1 + Growth Cities | Oct26 | V1</t>
        </is>
      </c>
      <c r="N1219" t="inlineStr">
        <is>
          <t>Natuf | Reel | Brand Ambassador | Heard Of Owning A Cafe | V1</t>
        </is>
      </c>
      <c r="O1219" t="inlineStr">
        <is>
          <t>In House Natuf</t>
        </is>
      </c>
      <c r="P1219" t="inlineStr">
        <is>
          <t>Facebook</t>
        </is>
      </c>
      <c r="Q1219" t="inlineStr">
        <is>
          <t>Tejaswini Tarigopula</t>
        </is>
      </c>
      <c r="R1219" t="inlineStr">
        <is>
          <t>Shivani Sharma</t>
        </is>
      </c>
      <c r="S1219" t="inlineStr">
        <is>
          <t>-</t>
        </is>
      </c>
      <c r="T1219" t="inlineStr">
        <is>
          <t>Mangalore</t>
        </is>
      </c>
      <c r="U1219" t="inlineStr">
        <is>
          <t xml:space="preserve"> </t>
        </is>
      </c>
      <c r="V1219" t="n">
        <v>4</v>
      </c>
      <c r="W1219" t="n">
        <v>1</v>
      </c>
      <c r="X1219" t="inlineStr">
        <is>
          <t>XXXXXX4713</t>
        </is>
      </c>
      <c r="Y1219" s="72" t="n">
        <v>46326.52037037037</v>
      </c>
    </row>
    <row r="1220">
      <c r="A1220" s="39" t="inlineStr">
        <is>
          <t>6ad8d37db337622ad1b3b1f6</t>
        </is>
      </c>
      <c r="B1220" s="72" t="n">
        <v>46316.85431712963</v>
      </c>
      <c r="C1220" s="70" t="n">
        <v>46316</v>
      </c>
      <c r="D1220" t="inlineStr">
        <is>
          <t>2026-10</t>
        </is>
      </c>
      <c r="E1220" t="inlineStr">
        <is>
          <t>Wk of 2026-10-19</t>
        </is>
      </c>
      <c r="F1220" t="inlineStr">
        <is>
          <t>New Lead</t>
        </is>
      </c>
      <c r="G1220" s="39" t="str">
        <f>IF(ISNUMBER(MATCH(F1220,QualityStatuses,0)),"Quality Lead","Non-Quality Lead")</f>
        <v>Non-Quality Lead</v>
      </c>
      <c r="H1220" s="39" t="str">
        <f>IFERROR(INDEX(CampTypes,MATCH(I1220,CampList,0)),"Unattributed")</f>
        <v>New</v>
      </c>
      <c r="I1220" t="inlineStr">
        <is>
          <t>EBG - In House | ABO | Natuf | Leads | Unit Franchise | India | Oct26 | V1</t>
        </is>
      </c>
      <c r="J1220" t="inlineStr">
        <is>
          <t>EBG - In House | ABO | Natuf | Leads | Unit Franchise | India | Oct26 | V1</t>
        </is>
      </c>
      <c r="K1220" t="inlineStr">
        <is>
          <t>Direct (campaign tagged in CRM)</t>
        </is>
      </c>
      <c r="L1220" t="inlineStr">
        <is>
          <t>Natuf | Broad | Tier1 + Growth Cities | Oct26 | V1</t>
        </is>
      </c>
      <c r="M1220" t="inlineStr">
        <is>
          <t>Natuf | Broad | Tier1 + Growth Cities | Oct26 | V1</t>
        </is>
      </c>
      <c r="N1220" t="inlineStr">
        <is>
          <t>Natuf | Reel | Brand Ambassador | Heard Of Owning A Cafe | V1</t>
        </is>
      </c>
      <c r="O1220" t="inlineStr">
        <is>
          <t>In House Natuf</t>
        </is>
      </c>
      <c r="P1220" t="inlineStr">
        <is>
          <t>Facebook</t>
        </is>
      </c>
      <c r="Q1220" t="inlineStr">
        <is>
          <t>(Unassigned)</t>
        </is>
      </c>
      <c r="R1220" t="inlineStr">
        <is>
          <t>(Unassigned)</t>
        </is>
      </c>
      <c r="S1220" t="inlineStr">
        <is>
          <t>-</t>
        </is>
      </c>
      <c r="T1220" t="inlineStr">
        <is>
          <t>Hyderabad</t>
        </is>
      </c>
      <c r="U1220" t="inlineStr">
        <is>
          <t xml:space="preserve"> </t>
        </is>
      </c>
      <c r="V1220" t="n">
        <v>0</v>
      </c>
      <c r="W1220" t="n">
        <v>0</v>
      </c>
      <c r="X1220" t="inlineStr">
        <is>
          <t>XXXXXX1568</t>
        </is>
      </c>
      <c r="Y1220" s="72" t="n">
        <v>46326.52037037037</v>
      </c>
    </row>
    <row r="1221">
      <c r="A1221" s="39" t="inlineStr">
        <is>
          <t>6ad8d3241fe9a4bf8a3f38f5</t>
        </is>
      </c>
      <c r="B1221" s="72" t="n">
        <v>46316.85328703704</v>
      </c>
      <c r="C1221" s="70" t="n">
        <v>46316</v>
      </c>
      <c r="D1221" t="inlineStr">
        <is>
          <t>2026-10</t>
        </is>
      </c>
      <c r="E1221" t="inlineStr">
        <is>
          <t>Wk of 2026-10-19</t>
        </is>
      </c>
      <c r="F1221" t="inlineStr">
        <is>
          <t>Meeting Scheduled</t>
        </is>
      </c>
      <c r="G1221" s="39" t="str">
        <f>IF(ISNUMBER(MATCH(F1221,QualityStatuses,0)),"Quality Lead","Non-Quality Lead")</f>
        <v>Quality Lead</v>
      </c>
      <c r="H1221" s="39" t="str">
        <f>IFERROR(INDEX(CampTypes,MATCH(I1221,CampList,0)),"Unattributed")</f>
        <v>New</v>
      </c>
      <c r="I1221" t="inlineStr">
        <is>
          <t>EBG - In House | ABO | Natuf | Leads | Unit Franchise | India | Oct26 | V1</t>
        </is>
      </c>
      <c r="J1221" t="inlineStr">
        <is>
          <t>EBG - In House | ABO | Natuf | Leads | Unit Franchise | India | Oct26 | V1</t>
        </is>
      </c>
      <c r="K1221" t="inlineStr">
        <is>
          <t>Direct (campaign tagged in CRM)</t>
        </is>
      </c>
      <c r="L1221" t="inlineStr">
        <is>
          <t>Natuf | Broad | Tier1 + Growth Cities | Oct26 | V1</t>
        </is>
      </c>
      <c r="M1221" t="inlineStr">
        <is>
          <t>Natuf | Broad | Tier1 + Growth Cities | Oct26 | V1</t>
        </is>
      </c>
      <c r="N1221" t="inlineStr">
        <is>
          <t>Natuf | Reel | Brand Ambassador | Heard Of Owning A Cafe | V1</t>
        </is>
      </c>
      <c r="O1221" t="inlineStr">
        <is>
          <t>In House Natuf</t>
        </is>
      </c>
      <c r="P1221" t="inlineStr">
        <is>
          <t>Facebook</t>
        </is>
      </c>
      <c r="Q1221" t="inlineStr">
        <is>
          <t>Tejaswini Tarigopula</t>
        </is>
      </c>
      <c r="R1221" t="inlineStr">
        <is>
          <t>Shivamani</t>
        </is>
      </c>
      <c r="S1221" t="inlineStr">
        <is>
          <t>-</t>
        </is>
      </c>
      <c r="T1221" t="inlineStr">
        <is>
          <t>Villupuram</t>
        </is>
      </c>
      <c r="U1221" t="inlineStr">
        <is>
          <t xml:space="preserve"> </t>
        </is>
      </c>
      <c r="V1221" t="n">
        <v>3</v>
      </c>
      <c r="W1221" t="n">
        <v>3</v>
      </c>
      <c r="X1221" t="inlineStr">
        <is>
          <t>XXXXXX5053</t>
        </is>
      </c>
      <c r="Y1221" s="72" t="n">
        <v>46326.52037037037</v>
      </c>
    </row>
    <row r="1222">
      <c r="A1222" s="39" t="inlineStr">
        <is>
          <t>6ad8d2ae8f2cc1977a32c331</t>
        </is>
      </c>
      <c r="B1222" s="72" t="n">
        <v>46316.85192129629</v>
      </c>
      <c r="C1222" s="70" t="n">
        <v>46316</v>
      </c>
      <c r="D1222" t="inlineStr">
        <is>
          <t>2026-10</t>
        </is>
      </c>
      <c r="E1222" t="inlineStr">
        <is>
          <t>Wk of 2026-10-19</t>
        </is>
      </c>
      <c r="F1222" t="inlineStr">
        <is>
          <t>Connected</t>
        </is>
      </c>
      <c r="G1222" s="39" t="str">
        <f>IF(ISNUMBER(MATCH(F1222,QualityStatuses,0)),"Quality Lead","Non-Quality Lead")</f>
        <v>Non-Quality Lead</v>
      </c>
      <c r="H1222" s="39" t="str">
        <f>IFERROR(INDEX(CampTypes,MATCH(I1222,CampList,0)),"Unattributed")</f>
        <v>Old</v>
      </c>
      <c r="I1222" t="inlineStr">
        <is>
          <t>E_Natuf_Generic_13082026</t>
        </is>
      </c>
      <c r="J1222" t="inlineStr">
        <is>
          <t>E_Natuf_Generic_13082026</t>
        </is>
      </c>
      <c r="K1222" t="inlineStr">
        <is>
          <t>Direct (campaign tagged in CRM)</t>
        </is>
      </c>
      <c r="L1222" t="inlineStr">
        <is>
          <t>E_Natuf_Generic_13082026_Adset1</t>
        </is>
      </c>
      <c r="M1222" t="inlineStr">
        <is>
          <t>E_Natuf_Generic_13082026_Adset1</t>
        </is>
      </c>
      <c r="N1222" t="inlineStr">
        <is>
          <t>E_Natuf_Generic_13082026_Adset1_Ad1</t>
        </is>
      </c>
      <c r="O1222" t="inlineStr">
        <is>
          <t>Natuf</t>
        </is>
      </c>
      <c r="P1222" t="inlineStr">
        <is>
          <t>Whatsapp Cloud API</t>
        </is>
      </c>
      <c r="Q1222" t="inlineStr">
        <is>
          <t>Tejaswini Tarigopula</t>
        </is>
      </c>
      <c r="R1222" t="inlineStr">
        <is>
          <t>Rauth Sanketh</t>
        </is>
      </c>
      <c r="S1222" t="inlineStr">
        <is>
          <t>-</t>
        </is>
      </c>
      <c r="T1222" t="inlineStr">
        <is>
          <t>Chennai</t>
        </is>
      </c>
      <c r="U1222" t="inlineStr">
        <is>
          <t xml:space="preserve"> </t>
        </is>
      </c>
      <c r="V1222" t="n">
        <v>5</v>
      </c>
      <c r="W1222" t="n">
        <v>1</v>
      </c>
      <c r="X1222" t="inlineStr">
        <is>
          <t>XXXXXX6631</t>
        </is>
      </c>
      <c r="Y1222" s="72" t="n">
        <v>46326.52037037037</v>
      </c>
    </row>
    <row r="1223">
      <c r="A1223" s="39" t="inlineStr">
        <is>
          <t>6ad8d21cf4ed06628d9db6ac</t>
        </is>
      </c>
      <c r="B1223" s="72" t="n">
        <v>46316.85023148148</v>
      </c>
      <c r="C1223" s="70" t="n">
        <v>46316</v>
      </c>
      <c r="D1223" t="inlineStr">
        <is>
          <t>2026-10</t>
        </is>
      </c>
      <c r="E1223" t="inlineStr">
        <is>
          <t>Wk of 2026-10-19</t>
        </is>
      </c>
      <c r="F1223" t="inlineStr">
        <is>
          <t>Details Shared</t>
        </is>
      </c>
      <c r="G1223" s="39" t="str">
        <f>IF(ISNUMBER(MATCH(F1223,QualityStatuses,0)),"Quality Lead","Non-Quality Lead")</f>
        <v>Quality Lead</v>
      </c>
      <c r="H1223" s="39" t="str">
        <f>IFERROR(INDEX(CampTypes,MATCH(I1223,CampList,0)),"Unattributed")</f>
        <v>New</v>
      </c>
      <c r="I1223" t="inlineStr">
        <is>
          <t>EBG - In House | ABO | Natuf | Leads | Unit Franchise | India | Oct26 | V1</t>
        </is>
      </c>
      <c r="J1223" t="inlineStr">
        <is>
          <t>EBG - In House | ABO | Natuf | Leads | Unit Franchise | India | Oct26 | V1</t>
        </is>
      </c>
      <c r="K1223" t="inlineStr">
        <is>
          <t>Direct (campaign tagged in CRM)</t>
        </is>
      </c>
      <c r="L1223" t="inlineStr">
        <is>
          <t>Natuf | Broad | Tier1 + Growth Cities | Oct26 | V1</t>
        </is>
      </c>
      <c r="M1223" t="inlineStr">
        <is>
          <t>Natuf | Broad | Tier1 + Growth Cities | Oct26 | V1</t>
        </is>
      </c>
      <c r="N1223" t="inlineStr">
        <is>
          <t>Natuf | Reel | Brand Ambassador | Heard Of Owning A Cafe | V1</t>
        </is>
      </c>
      <c r="O1223" t="inlineStr">
        <is>
          <t>In House Natuf</t>
        </is>
      </c>
      <c r="P1223" t="inlineStr">
        <is>
          <t>Facebook</t>
        </is>
      </c>
      <c r="Q1223" t="inlineStr">
        <is>
          <t>Tejaswini Tarigopula</t>
        </is>
      </c>
      <c r="R1223" t="inlineStr">
        <is>
          <t>Rima Paul</t>
        </is>
      </c>
      <c r="S1223" t="inlineStr">
        <is>
          <t>-</t>
        </is>
      </c>
      <c r="T1223" t="inlineStr">
        <is>
          <t>jaipur</t>
        </is>
      </c>
      <c r="U1223" t="inlineStr">
        <is>
          <t xml:space="preserve"> </t>
        </is>
      </c>
      <c r="V1223" t="n">
        <v>2</v>
      </c>
      <c r="W1223" t="n">
        <v>2</v>
      </c>
      <c r="X1223" t="inlineStr">
        <is>
          <t>XXXXXX4416</t>
        </is>
      </c>
      <c r="Y1223" s="72" t="n">
        <v>46326.52037037037</v>
      </c>
    </row>
    <row r="1224">
      <c r="A1224" s="39" t="inlineStr">
        <is>
          <t>6ad8cbd6626a84fa8c3835bd</t>
        </is>
      </c>
      <c r="B1224" s="72" t="n">
        <v>46316.83164351852</v>
      </c>
      <c r="C1224" s="70" t="n">
        <v>46316</v>
      </c>
      <c r="D1224" t="inlineStr">
        <is>
          <t>2026-10</t>
        </is>
      </c>
      <c r="E1224" t="inlineStr">
        <is>
          <t>Wk of 2026-10-19</t>
        </is>
      </c>
      <c r="F1224" t="inlineStr">
        <is>
          <t>Attempt 1</t>
        </is>
      </c>
      <c r="G1224" s="39" t="str">
        <f>IF(ISNUMBER(MATCH(F1224,QualityStatuses,0)),"Quality Lead","Non-Quality Lead")</f>
        <v>Non-Quality Lead</v>
      </c>
      <c r="H1224" s="39" t="str">
        <f>IFERROR(INDEX(CampTypes,MATCH(I1224,CampList,0)),"Unattributed")</f>
        <v>New</v>
      </c>
      <c r="I1224" t="inlineStr">
        <is>
          <t>EBG - In House | ABO | Natuf | Leads | Unit Franchise | India | Oct26 | V1</t>
        </is>
      </c>
      <c r="J1224" t="inlineStr">
        <is>
          <t>EBG - In House | ABO | Natuf | Leads | Unit Franchise | India | Oct26 | V1</t>
        </is>
      </c>
      <c r="K1224" t="inlineStr">
        <is>
          <t>Direct (campaign tagged in CRM)</t>
        </is>
      </c>
      <c r="L1224" t="inlineStr">
        <is>
          <t>Natuf | LAL 1% | India | Jul26 | V1</t>
        </is>
      </c>
      <c r="M1224" t="inlineStr">
        <is>
          <t>Natuf | LAL 1% | India | Jul26 | V1</t>
        </is>
      </c>
      <c r="N1224" t="inlineStr">
        <is>
          <t>Natuf | Reel | Brand Ambassador | Heard Of Owning A Cafe | V1</t>
        </is>
      </c>
      <c r="O1224" t="inlineStr">
        <is>
          <t>In House Natuf</t>
        </is>
      </c>
      <c r="P1224" t="inlineStr">
        <is>
          <t>Facebook</t>
        </is>
      </c>
      <c r="Q1224" t="inlineStr">
        <is>
          <t>Tejaswini Tarigopula</t>
        </is>
      </c>
      <c r="R1224" t="inlineStr">
        <is>
          <t>Rima Paul</t>
        </is>
      </c>
      <c r="S1224" t="inlineStr">
        <is>
          <t>-</t>
        </is>
      </c>
      <c r="T1224" t="inlineStr">
        <is>
          <t>Kolkata</t>
        </is>
      </c>
      <c r="U1224" t="inlineStr">
        <is>
          <t xml:space="preserve"> </t>
        </is>
      </c>
      <c r="V1224" t="n">
        <v>1</v>
      </c>
      <c r="W1224" t="n">
        <v>0</v>
      </c>
      <c r="X1224" t="inlineStr">
        <is>
          <t>XXXXXX2811</t>
        </is>
      </c>
      <c r="Y1224" s="72" t="n">
        <v>46326.52037037037</v>
      </c>
    </row>
    <row r="1225">
      <c r="A1225" s="39" t="inlineStr">
        <is>
          <t>6ad8c9aeb1b3caf39517f78f</t>
        </is>
      </c>
      <c r="B1225" s="72" t="n">
        <v>46316.82525462963</v>
      </c>
      <c r="C1225" s="70" t="n">
        <v>46316</v>
      </c>
      <c r="D1225" t="inlineStr">
        <is>
          <t>2026-10</t>
        </is>
      </c>
      <c r="E1225" t="inlineStr">
        <is>
          <t>Wk of 2026-10-19</t>
        </is>
      </c>
      <c r="F1225" t="inlineStr">
        <is>
          <t>Lost</t>
        </is>
      </c>
      <c r="G1225" s="39" t="str">
        <f>IF(ISNUMBER(MATCH(F1225,QualityStatuses,0)),"Quality Lead","Non-Quality Lead")</f>
        <v>Non-Quality Lead</v>
      </c>
      <c r="H1225" s="39" t="str">
        <f>IFERROR(INDEX(CampTypes,MATCH(I1225,CampList,0)),"Unattributed")</f>
        <v>New</v>
      </c>
      <c r="I1225" t="inlineStr">
        <is>
          <t>EBG - In House | ABO | Natuf | Leads | Unit Franchise | India | Oct26 | V1</t>
        </is>
      </c>
      <c r="J1225" t="inlineStr">
        <is>
          <t>EBG - In House | ABO | Natuf | Leads | Unit Franchise | India | Oct26 | V1</t>
        </is>
      </c>
      <c r="K1225" t="inlineStr">
        <is>
          <t>Direct (campaign tagged in CRM)</t>
        </is>
      </c>
      <c r="L1225" t="inlineStr">
        <is>
          <t>Natuf | Investors | Tier1 + Growth Cities | Oct26 | V1</t>
        </is>
      </c>
      <c r="M1225" t="inlineStr">
        <is>
          <t>Natuf | Investors | Tier1 + Growth Cities | Oct26 | V1</t>
        </is>
      </c>
      <c r="N1225" t="inlineStr">
        <is>
          <t>Natuf | Reel | Brand Ambassador | Heard Of Owning A Cafe | V1</t>
        </is>
      </c>
      <c r="O1225" t="inlineStr">
        <is>
          <t>In House Natuf</t>
        </is>
      </c>
      <c r="P1225" t="inlineStr">
        <is>
          <t>Facebook</t>
        </is>
      </c>
      <c r="Q1225" t="inlineStr">
        <is>
          <t>Tejaswini Tarigopula</t>
        </is>
      </c>
      <c r="R1225" t="inlineStr">
        <is>
          <t>Arjuman Vidya Sagar</t>
        </is>
      </c>
      <c r="S1225" t="inlineStr">
        <is>
          <t>No Budget</t>
        </is>
      </c>
      <c r="T1225" t="inlineStr">
        <is>
          <t>Udaipur</t>
        </is>
      </c>
      <c r="U1225" t="inlineStr">
        <is>
          <t xml:space="preserve"> </t>
        </is>
      </c>
      <c r="V1225" t="n">
        <v>3</v>
      </c>
      <c r="W1225" t="n">
        <v>2</v>
      </c>
      <c r="X1225" t="inlineStr">
        <is>
          <t>XXXXXX0740</t>
        </is>
      </c>
      <c r="Y1225" s="72" t="n">
        <v>46326.52037037037</v>
      </c>
    </row>
    <row r="1226">
      <c r="A1226" s="39" t="inlineStr">
        <is>
          <t>6ad8c5f2728cd8f5ef81fc5e</t>
        </is>
      </c>
      <c r="B1226" s="72" t="n">
        <v>46316.81418981482</v>
      </c>
      <c r="C1226" s="70" t="n">
        <v>46316</v>
      </c>
      <c r="D1226" t="inlineStr">
        <is>
          <t>2026-10</t>
        </is>
      </c>
      <c r="E1226" t="inlineStr">
        <is>
          <t>Wk of 2026-10-19</t>
        </is>
      </c>
      <c r="F1226" t="inlineStr">
        <is>
          <t>Lost</t>
        </is>
      </c>
      <c r="G1226" s="39" t="str">
        <f>IF(ISNUMBER(MATCH(F1226,QualityStatuses,0)),"Quality Lead","Non-Quality Lead")</f>
        <v>Non-Quality Lead</v>
      </c>
      <c r="H1226" s="39" t="str">
        <f>IFERROR(INDEX(CampTypes,MATCH(I1226,CampList,0)),"Unattributed")</f>
        <v>New</v>
      </c>
      <c r="I1226" t="inlineStr">
        <is>
          <t>EBG - In House | ABO | Natuf | Leads | Unit Franchise | India | Oct26 | V1</t>
        </is>
      </c>
      <c r="J1226" t="inlineStr">
        <is>
          <t>EBG - In House | ABO | Natuf | Leads | Unit Franchise | India | Oct26 | V1</t>
        </is>
      </c>
      <c r="K1226" t="inlineStr">
        <is>
          <t>Direct (campaign tagged in CRM)</t>
        </is>
      </c>
      <c r="L1226" t="inlineStr">
        <is>
          <t>Natuf | Investors | Tier1 + Growth Cities | Oct26 | V1</t>
        </is>
      </c>
      <c r="M1226" t="inlineStr">
        <is>
          <t>Natuf | Investors | Tier1 + Growth Cities | Oct26 | V1</t>
        </is>
      </c>
      <c r="N1226" t="inlineStr">
        <is>
          <t>Natuf | Reel | Brand Ambassador | Heard Of Owning A Cafe | V1</t>
        </is>
      </c>
      <c r="O1226" t="inlineStr">
        <is>
          <t>In House Natuf</t>
        </is>
      </c>
      <c r="P1226" t="inlineStr">
        <is>
          <t>Facebook</t>
        </is>
      </c>
      <c r="Q1226" t="inlineStr">
        <is>
          <t>Tejaswini Tarigopula</t>
        </is>
      </c>
      <c r="R1226" t="inlineStr">
        <is>
          <t>Rauth Sanketh</t>
        </is>
      </c>
      <c r="S1226" t="inlineStr">
        <is>
          <t>Junk</t>
        </is>
      </c>
      <c r="T1226" t="inlineStr">
        <is>
          <t>Jharsuguda</t>
        </is>
      </c>
      <c r="U1226" t="inlineStr">
        <is>
          <t xml:space="preserve"> </t>
        </is>
      </c>
      <c r="V1226" t="n">
        <v>2</v>
      </c>
      <c r="W1226" t="n">
        <v>1</v>
      </c>
      <c r="X1226" t="inlineStr">
        <is>
          <t>XXXXXX4900</t>
        </is>
      </c>
      <c r="Y1226" s="72" t="n">
        <v>46326.52037037037</v>
      </c>
    </row>
    <row r="1227">
      <c r="A1227" s="39" t="inlineStr">
        <is>
          <t>6ad8c0cbc883b442c9a499db</t>
        </is>
      </c>
      <c r="B1227" s="72" t="n">
        <v>46316.79892361111</v>
      </c>
      <c r="C1227" s="70" t="n">
        <v>46316</v>
      </c>
      <c r="D1227" t="inlineStr">
        <is>
          <t>2026-10</t>
        </is>
      </c>
      <c r="E1227" t="inlineStr">
        <is>
          <t>Wk of 2026-10-19</t>
        </is>
      </c>
      <c r="F1227" t="inlineStr">
        <is>
          <t>Lost</t>
        </is>
      </c>
      <c r="G1227" s="39" t="str">
        <f>IF(ISNUMBER(MATCH(F1227,QualityStatuses,0)),"Quality Lead","Non-Quality Lead")</f>
        <v>Non-Quality Lead</v>
      </c>
      <c r="H1227" s="39" t="str">
        <f>IFERROR(INDEX(CampTypes,MATCH(I1227,CampList,0)),"Unattributed")</f>
        <v>Old</v>
      </c>
      <c r="I1227" t="inlineStr">
        <is>
          <t>natuf_Kiosk_14072026_Hindi</t>
        </is>
      </c>
      <c r="J1227" t="inlineStr">
        <is>
          <t>natuf_Kiosk_14072026_Hindi</t>
        </is>
      </c>
      <c r="K1227" t="inlineStr">
        <is>
          <t>Direct (campaign tagged in CRM)</t>
        </is>
      </c>
      <c r="L1227" t="inlineStr">
        <is>
          <t>natuf_Kiosk_09102026</t>
        </is>
      </c>
      <c r="M1227" t="inlineStr">
        <is>
          <t>natuf_Kiosk_09102026</t>
        </is>
      </c>
      <c r="N1227" t="inlineStr">
        <is>
          <t>natuf_Kiosk_14072026_ad set_ad1</t>
        </is>
      </c>
      <c r="O1227" t="inlineStr">
        <is>
          <t>Natuf</t>
        </is>
      </c>
      <c r="P1227" t="inlineStr">
        <is>
          <t>Facebook</t>
        </is>
      </c>
      <c r="Q1227" t="inlineStr">
        <is>
          <t>Omkar Navge</t>
        </is>
      </c>
      <c r="R1227" t="inlineStr">
        <is>
          <t>Jasmine</t>
        </is>
      </c>
      <c r="S1227" t="inlineStr">
        <is>
          <t>Not Interested</t>
        </is>
      </c>
      <c r="T1227" t="inlineStr">
        <is>
          <t>Bilaspur</t>
        </is>
      </c>
      <c r="U1227" t="inlineStr">
        <is>
          <t xml:space="preserve"> </t>
        </is>
      </c>
      <c r="V1227" t="n">
        <v>1</v>
      </c>
      <c r="W1227" t="n">
        <v>1</v>
      </c>
      <c r="X1227" t="inlineStr">
        <is>
          <t>XXXXXX4455</t>
        </is>
      </c>
      <c r="Y1227" s="72" t="n">
        <v>46326.52037037037</v>
      </c>
    </row>
    <row r="1228">
      <c r="A1228" s="39" t="inlineStr">
        <is>
          <t>6ad8c09ff7fa547b427eae0b</t>
        </is>
      </c>
      <c r="B1228" s="72" t="n">
        <v>46316.79841435186</v>
      </c>
      <c r="C1228" s="70" t="n">
        <v>46316</v>
      </c>
      <c r="D1228" t="inlineStr">
        <is>
          <t>2026-10</t>
        </is>
      </c>
      <c r="E1228" t="inlineStr">
        <is>
          <t>Wk of 2026-10-19</t>
        </is>
      </c>
      <c r="F1228" t="inlineStr">
        <is>
          <t>Attempt 2</t>
        </is>
      </c>
      <c r="G1228" s="39" t="str">
        <f>IF(ISNUMBER(MATCH(F1228,QualityStatuses,0)),"Quality Lead","Non-Quality Lead")</f>
        <v>Non-Quality Lead</v>
      </c>
      <c r="H1228" s="39" t="str">
        <f>IFERROR(INDEX(CampTypes,MATCH(I1228,CampList,0)),"Unattributed")</f>
        <v>Old</v>
      </c>
      <c r="I1228" t="inlineStr">
        <is>
          <t>natuf_Kiosk_14072026_Hindi</t>
        </is>
      </c>
      <c r="J1228" t="inlineStr">
        <is>
          <t>natuf_Kiosk_14072026_Hindi</t>
        </is>
      </c>
      <c r="K1228" t="inlineStr">
        <is>
          <t>Direct (campaign tagged in CRM)</t>
        </is>
      </c>
      <c r="L1228" t="inlineStr">
        <is>
          <t>natuf_Kiosk_09102026</t>
        </is>
      </c>
      <c r="M1228" t="inlineStr">
        <is>
          <t>natuf_Kiosk_09102026</t>
        </is>
      </c>
      <c r="N1228" t="inlineStr">
        <is>
          <t>natuf_Kiosk_14072026_ad set_ad1</t>
        </is>
      </c>
      <c r="O1228" t="inlineStr">
        <is>
          <t>Natuf</t>
        </is>
      </c>
      <c r="P1228" t="inlineStr">
        <is>
          <t>Facebook</t>
        </is>
      </c>
      <c r="Q1228" t="inlineStr">
        <is>
          <t>Tejaswini Tarigopula</t>
        </is>
      </c>
      <c r="R1228" t="inlineStr">
        <is>
          <t>Rima Paul</t>
        </is>
      </c>
      <c r="S1228" t="inlineStr">
        <is>
          <t>-</t>
        </is>
      </c>
      <c r="T1228" t="inlineStr">
        <is>
          <t>zagadenagnath@gmail.com</t>
        </is>
      </c>
      <c r="U1228" t="inlineStr">
        <is>
          <t xml:space="preserve"> </t>
        </is>
      </c>
      <c r="V1228" t="n">
        <v>2</v>
      </c>
      <c r="W1228" t="n">
        <v>0</v>
      </c>
      <c r="X1228" t="inlineStr">
        <is>
          <t>XXXXXX9409</t>
        </is>
      </c>
      <c r="Y1228" s="72" t="n">
        <v>46326.52037037037</v>
      </c>
    </row>
    <row r="1229">
      <c r="A1229" s="39" t="inlineStr">
        <is>
          <t>6ad8c06ac9130e43e72d8ecf</t>
        </is>
      </c>
      <c r="B1229" s="72" t="n">
        <v>46316.79780092592</v>
      </c>
      <c r="C1229" s="70" t="n">
        <v>46316</v>
      </c>
      <c r="D1229" t="inlineStr">
        <is>
          <t>2026-10</t>
        </is>
      </c>
      <c r="E1229" t="inlineStr">
        <is>
          <t>Wk of 2026-10-19</t>
        </is>
      </c>
      <c r="F1229" t="inlineStr">
        <is>
          <t>Attempt 1</t>
        </is>
      </c>
      <c r="G1229" s="39" t="str">
        <f>IF(ISNUMBER(MATCH(F1229,QualityStatuses,0)),"Quality Lead","Non-Quality Lead")</f>
        <v>Non-Quality Lead</v>
      </c>
      <c r="H1229" s="39" t="str">
        <f>IFERROR(INDEX(CampTypes,MATCH(I1229,CampList,0)),"Unattributed")</f>
        <v>New</v>
      </c>
      <c r="I1229" t="inlineStr">
        <is>
          <t>EBG - In House | ABO | Natuf | Leads | Unit Franchise | India | Oct26 | V1</t>
        </is>
      </c>
      <c r="J1229" t="inlineStr">
        <is>
          <t>EBG - In House | ABO | Natuf | Leads | Unit Franchise | India | Oct26 | V1</t>
        </is>
      </c>
      <c r="K1229" t="inlineStr">
        <is>
          <t>Direct (campaign tagged in CRM)</t>
        </is>
      </c>
      <c r="L1229" t="inlineStr">
        <is>
          <t>Natuf | Business Owners | Tier1 + Growth Cities | Oct26 | V1</t>
        </is>
      </c>
      <c r="M1229" t="inlineStr">
        <is>
          <t>Natuf | Business Owners | Tier1 + Growth Cities | Oct26 | V1</t>
        </is>
      </c>
      <c r="N1229" t="inlineStr">
        <is>
          <t>Natuf | Reel | Brand Ambassador | Heard Of Owning A Cafe | V1</t>
        </is>
      </c>
      <c r="O1229" t="inlineStr">
        <is>
          <t>In House Natuf</t>
        </is>
      </c>
      <c r="P1229" t="inlineStr">
        <is>
          <t>Facebook</t>
        </is>
      </c>
      <c r="Q1229" t="inlineStr">
        <is>
          <t>Tejaswini Tarigopula</t>
        </is>
      </c>
      <c r="R1229" t="inlineStr">
        <is>
          <t>Shivani Sharma</t>
        </is>
      </c>
      <c r="S1229" t="inlineStr">
        <is>
          <t>-</t>
        </is>
      </c>
      <c r="T1229" t="inlineStr">
        <is>
          <t>Gurgaon</t>
        </is>
      </c>
      <c r="U1229" t="inlineStr">
        <is>
          <t xml:space="preserve"> </t>
        </is>
      </c>
      <c r="V1229" t="n">
        <v>1</v>
      </c>
      <c r="W1229" t="n">
        <v>0</v>
      </c>
      <c r="X1229" t="inlineStr">
        <is>
          <t>XXXXXX8166</t>
        </is>
      </c>
      <c r="Y1229" s="72" t="n">
        <v>46326.52037037037</v>
      </c>
    </row>
    <row r="1230">
      <c r="A1230" s="39" t="inlineStr">
        <is>
          <t>6ad8bd9b3ac3e8a8a230f37f</t>
        </is>
      </c>
      <c r="B1230" s="72" t="n">
        <v>46316.78947916667</v>
      </c>
      <c r="C1230" s="70" t="n">
        <v>46316</v>
      </c>
      <c r="D1230" t="inlineStr">
        <is>
          <t>2026-10</t>
        </is>
      </c>
      <c r="E1230" t="inlineStr">
        <is>
          <t>Wk of 2026-10-19</t>
        </is>
      </c>
      <c r="F1230" t="inlineStr">
        <is>
          <t>Qualified</t>
        </is>
      </c>
      <c r="G1230" s="39" t="str">
        <f>IF(ISNUMBER(MATCH(F1230,QualityStatuses,0)),"Quality Lead","Non-Quality Lead")</f>
        <v>Quality Lead</v>
      </c>
      <c r="H1230" s="39" t="str">
        <f>IFERROR(INDEX(CampTypes,MATCH(I1230,CampList,0)),"Unattributed")</f>
        <v>Old</v>
      </c>
      <c r="I1230" t="inlineStr">
        <is>
          <t>E_Karan_Natuf_Kiosk_07072026</t>
        </is>
      </c>
      <c r="J1230" t="inlineStr">
        <is>
          <t>E_Karan_Natuf_Kiosk_07072026</t>
        </is>
      </c>
      <c r="K1230" t="inlineStr">
        <is>
          <t>Direct (campaign tagged in CRM)</t>
        </is>
      </c>
      <c r="L1230" t="inlineStr">
        <is>
          <t>E_Karan_Natuf_Kiosk_15102026_Adset 7</t>
        </is>
      </c>
      <c r="M1230" t="inlineStr">
        <is>
          <t>E_Karan_Natuf_Kiosk_15102026_Adset 7</t>
        </is>
      </c>
      <c r="N1230" t="inlineStr">
        <is>
          <t>E_Hindi_Karan_Natuf_Kiosk_07072026_Adset5_ad3 – Copy 3</t>
        </is>
      </c>
      <c r="O1230" t="inlineStr">
        <is>
          <t>Natuf</t>
        </is>
      </c>
      <c r="P1230" t="inlineStr">
        <is>
          <t>Facebook</t>
        </is>
      </c>
      <c r="Q1230" t="inlineStr">
        <is>
          <t>Tejaswini Tarigopula</t>
        </is>
      </c>
      <c r="R1230" t="inlineStr">
        <is>
          <t>Rauth Sanketh</t>
        </is>
      </c>
      <c r="S1230" t="inlineStr">
        <is>
          <t>-</t>
        </is>
      </c>
      <c r="T1230" t="inlineStr">
        <is>
          <t>KONDAGAON</t>
        </is>
      </c>
      <c r="U1230" t="inlineStr">
        <is>
          <t xml:space="preserve"> </t>
        </is>
      </c>
      <c r="V1230" t="n">
        <v>4</v>
      </c>
      <c r="W1230" t="n">
        <v>4</v>
      </c>
      <c r="X1230" t="inlineStr">
        <is>
          <t>XXXXXX9245</t>
        </is>
      </c>
      <c r="Y1230" s="72" t="n">
        <v>46326.52037037037</v>
      </c>
    </row>
    <row r="1231">
      <c r="A1231" s="39" t="inlineStr">
        <is>
          <t>6ad8bcfa4b5a463acea800a6</t>
        </is>
      </c>
      <c r="B1231" s="72" t="n">
        <v>46316.78761574074</v>
      </c>
      <c r="C1231" s="70" t="n">
        <v>46316</v>
      </c>
      <c r="D1231" t="inlineStr">
        <is>
          <t>2026-10</t>
        </is>
      </c>
      <c r="E1231" t="inlineStr">
        <is>
          <t>Wk of 2026-10-19</t>
        </is>
      </c>
      <c r="F1231" t="inlineStr">
        <is>
          <t>Lost</t>
        </is>
      </c>
      <c r="G1231" s="39" t="str">
        <f>IF(ISNUMBER(MATCH(F1231,QualityStatuses,0)),"Quality Lead","Non-Quality Lead")</f>
        <v>Non-Quality Lead</v>
      </c>
      <c r="H1231" s="39" t="str">
        <f>IFERROR(INDEX(CampTypes,MATCH(I1231,CampList,0)),"Unattributed")</f>
        <v>Old</v>
      </c>
      <c r="I1231" t="inlineStr">
        <is>
          <t>E_Karan_Natuf_All_07072026</t>
        </is>
      </c>
      <c r="J1231" t="inlineStr">
        <is>
          <t>E_Karan_Natuf_All_07072026</t>
        </is>
      </c>
      <c r="K1231" t="inlineStr">
        <is>
          <t>Direct (campaign tagged in CRM)</t>
        </is>
      </c>
      <c r="L1231" t="inlineStr">
        <is>
          <t>E_Karan_Natuf_Sign_07072026_Adset3</t>
        </is>
      </c>
      <c r="M1231" t="inlineStr">
        <is>
          <t>E_Karan_Natuf_Sign_07072026_Adset3</t>
        </is>
      </c>
      <c r="N1231" t="inlineStr">
        <is>
          <t>E_Karan_Natuf_Sign_07072026_Adset2_Ad1</t>
        </is>
      </c>
      <c r="O1231" t="inlineStr">
        <is>
          <t>Natuf</t>
        </is>
      </c>
      <c r="P1231" t="inlineStr">
        <is>
          <t>Facebook</t>
        </is>
      </c>
      <c r="Q1231" t="inlineStr">
        <is>
          <t>Tejaswini Tarigopula</t>
        </is>
      </c>
      <c r="R1231" t="inlineStr">
        <is>
          <t>Shivamani</t>
        </is>
      </c>
      <c r="S1231" t="inlineStr">
        <is>
          <t>Junk</t>
        </is>
      </c>
      <c r="T1231" t="inlineStr">
        <is>
          <t>Guwahati</t>
        </is>
      </c>
      <c r="U1231" t="inlineStr">
        <is>
          <t xml:space="preserve"> </t>
        </is>
      </c>
      <c r="V1231" t="n">
        <v>2</v>
      </c>
      <c r="W1231" t="n">
        <v>1</v>
      </c>
      <c r="X1231" t="inlineStr">
        <is>
          <t>XXXXXX4692</t>
        </is>
      </c>
      <c r="Y1231" s="72" t="n">
        <v>46326.52037037037</v>
      </c>
    </row>
    <row r="1232">
      <c r="A1232" s="39" t="inlineStr">
        <is>
          <t>6ad8bab77f786d5df4069778</t>
        </is>
      </c>
      <c r="B1232" s="72" t="n">
        <v>46316.78091435185</v>
      </c>
      <c r="C1232" s="70" t="n">
        <v>46316</v>
      </c>
      <c r="D1232" t="inlineStr">
        <is>
          <t>2026-10</t>
        </is>
      </c>
      <c r="E1232" t="inlineStr">
        <is>
          <t>Wk of 2026-10-19</t>
        </is>
      </c>
      <c r="F1232" t="inlineStr">
        <is>
          <t>Attempt 1</t>
        </is>
      </c>
      <c r="G1232" s="39" t="str">
        <f>IF(ISNUMBER(MATCH(F1232,QualityStatuses,0)),"Quality Lead","Non-Quality Lead")</f>
        <v>Non-Quality Lead</v>
      </c>
      <c r="H1232" s="39" t="str">
        <f>IFERROR(INDEX(CampTypes,MATCH(I1232,CampList,0)),"Unattributed")</f>
        <v>New</v>
      </c>
      <c r="I1232" t="inlineStr">
        <is>
          <t>EBG - In House | ABO | Natuf | Leads | Unit Franchise | India | Oct26 | V1</t>
        </is>
      </c>
      <c r="J1232" t="inlineStr">
        <is>
          <t>EBG - In House | ABO | Natuf | Leads | Unit Franchise | India | Oct26 | V1</t>
        </is>
      </c>
      <c r="K1232" t="inlineStr">
        <is>
          <t>Direct (campaign tagged in CRM)</t>
        </is>
      </c>
      <c r="L1232" t="inlineStr">
        <is>
          <t>Natuf | Investors | Tier1 + Growth Cities | Oct26 | V1</t>
        </is>
      </c>
      <c r="M1232" t="inlineStr">
        <is>
          <t>Natuf | Investors | Tier1 + Growth Cities | Oct26 | V1</t>
        </is>
      </c>
      <c r="N1232" t="inlineStr">
        <is>
          <t>Natuf | Reel | Brand Ambassador | Heard Of Owning A Cafe | V1</t>
        </is>
      </c>
      <c r="O1232" t="inlineStr">
        <is>
          <t>In House Natuf</t>
        </is>
      </c>
      <c r="P1232" t="inlineStr">
        <is>
          <t>Facebook</t>
        </is>
      </c>
      <c r="Q1232" t="inlineStr">
        <is>
          <t>Tejaswini Tarigopula</t>
        </is>
      </c>
      <c r="R1232" t="inlineStr">
        <is>
          <t>Shivamani</t>
        </is>
      </c>
      <c r="S1232" t="inlineStr">
        <is>
          <t>-</t>
        </is>
      </c>
      <c r="T1232" t="inlineStr">
        <is>
          <t>Coimbatore</t>
        </is>
      </c>
      <c r="U1232" t="inlineStr">
        <is>
          <t xml:space="preserve"> </t>
        </is>
      </c>
      <c r="V1232" t="n">
        <v>1</v>
      </c>
      <c r="W1232" t="n">
        <v>1</v>
      </c>
      <c r="X1232" t="inlineStr">
        <is>
          <t>XXXXXX6686</t>
        </is>
      </c>
      <c r="Y1232" s="72" t="n">
        <v>46326.52037037037</v>
      </c>
    </row>
    <row r="1233">
      <c r="A1233" s="39" t="inlineStr">
        <is>
          <t>6ad8b97e2e3ec2de497dee9b</t>
        </is>
      </c>
      <c r="B1233" s="72" t="n">
        <v>46316.77729166667</v>
      </c>
      <c r="C1233" s="70" t="n">
        <v>46316</v>
      </c>
      <c r="D1233" t="inlineStr">
        <is>
          <t>2026-10</t>
        </is>
      </c>
      <c r="E1233" t="inlineStr">
        <is>
          <t>Wk of 2026-10-19</t>
        </is>
      </c>
      <c r="F1233" t="inlineStr">
        <is>
          <t>Connected</t>
        </is>
      </c>
      <c r="G1233" s="39" t="str">
        <f>IF(ISNUMBER(MATCH(F1233,QualityStatuses,0)),"Quality Lead","Non-Quality Lead")</f>
        <v>Non-Quality Lead</v>
      </c>
      <c r="H1233" s="39" t="str">
        <f>IFERROR(INDEX(CampTypes,MATCH(I1233,CampList,0)),"Unattributed")</f>
        <v>New</v>
      </c>
      <c r="I1233" t="inlineStr">
        <is>
          <t>EBG - In House | ABO | Natuf | Leads | Master Franchise | India | Oct26 | V1</t>
        </is>
      </c>
      <c r="J1233" t="inlineStr">
        <is>
          <t>EBG - In House | ABO | Natuf | Leads | Master Franchise | India | Oct26 | V1</t>
        </is>
      </c>
      <c r="K1233" t="inlineStr">
        <is>
          <t>Direct (campaign tagged in CRM)</t>
        </is>
      </c>
      <c r="L1233" t="inlineStr">
        <is>
          <t>Natuf | LAL 1% | India | Jul26 | V1</t>
        </is>
      </c>
      <c r="M1233" t="inlineStr">
        <is>
          <t>Natuf | LAL 1% | India | Jul26 | V1</t>
        </is>
      </c>
      <c r="N1233" t="inlineStr">
        <is>
          <t>Natuf | Static | Become A Levantine Food | V1</t>
        </is>
      </c>
      <c r="O1233" t="inlineStr">
        <is>
          <t>Natuf_MF</t>
        </is>
      </c>
      <c r="P1233" t="inlineStr">
        <is>
          <t>Facebook</t>
        </is>
      </c>
      <c r="Q1233" t="inlineStr">
        <is>
          <t>Tejaswini Tarigopula</t>
        </is>
      </c>
      <c r="R1233" t="inlineStr">
        <is>
          <t>Rauth Sanketh</t>
        </is>
      </c>
      <c r="S1233" t="inlineStr">
        <is>
          <t>-</t>
        </is>
      </c>
      <c r="T1233" t="inlineStr">
        <is>
          <t>Ichapuram</t>
        </is>
      </c>
      <c r="U1233" t="inlineStr">
        <is>
          <t xml:space="preserve"> </t>
        </is>
      </c>
      <c r="V1233" t="n">
        <v>2</v>
      </c>
      <c r="W1233" t="n">
        <v>1</v>
      </c>
      <c r="X1233" t="inlineStr">
        <is>
          <t>XXXXXX9533</t>
        </is>
      </c>
      <c r="Y1233" s="72" t="n">
        <v>46326.52037037037</v>
      </c>
    </row>
    <row r="1234">
      <c r="A1234" s="39" t="inlineStr">
        <is>
          <t>6ad8b6df4a3091d84ca37848</t>
        </is>
      </c>
      <c r="B1234" s="72" t="n">
        <v>46316.76952546297</v>
      </c>
      <c r="C1234" s="70" t="n">
        <v>46316</v>
      </c>
      <c r="D1234" t="inlineStr">
        <is>
          <t>2026-10</t>
        </is>
      </c>
      <c r="E1234" t="inlineStr">
        <is>
          <t>Wk of 2026-10-19</t>
        </is>
      </c>
      <c r="F1234" t="inlineStr">
        <is>
          <t>Lost</t>
        </is>
      </c>
      <c r="G1234" s="39" t="str">
        <f>IF(ISNUMBER(MATCH(F1234,QualityStatuses,0)),"Quality Lead","Non-Quality Lead")</f>
        <v>Non-Quality Lead</v>
      </c>
      <c r="H1234" s="39" t="str">
        <f>IFERROR(INDEX(CampTypes,MATCH(I1234,CampList,0)),"Unattributed")</f>
        <v>New</v>
      </c>
      <c r="I1234" t="inlineStr">
        <is>
          <t>EBG - In House | ABO | Natuf | Leads | Unit Franchise | India | Oct26 | V1</t>
        </is>
      </c>
      <c r="J1234" t="inlineStr">
        <is>
          <t>EBG - In House | ABO | Natuf | Leads | Unit Franchise | India | Oct26 | V1</t>
        </is>
      </c>
      <c r="K1234" t="inlineStr">
        <is>
          <t>Direct (campaign tagged in CRM)</t>
        </is>
      </c>
      <c r="L1234" t="inlineStr">
        <is>
          <t>Natuf | Business Owners | Tier1 + Growth Cities | Oct26 | V1</t>
        </is>
      </c>
      <c r="M1234" t="inlineStr">
        <is>
          <t>Natuf | Business Owners | Tier1 + Growth Cities | Oct26 | V1</t>
        </is>
      </c>
      <c r="N1234" t="inlineStr">
        <is>
          <t>Natuf | Reel | Brand Ambassador | Heard Of Owning A Cafe | V1</t>
        </is>
      </c>
      <c r="O1234" t="inlineStr">
        <is>
          <t>In House Natuf</t>
        </is>
      </c>
      <c r="P1234" t="inlineStr">
        <is>
          <t>Facebook</t>
        </is>
      </c>
      <c r="Q1234" t="inlineStr">
        <is>
          <t>Tejaswini Tarigopula</t>
        </is>
      </c>
      <c r="R1234" t="inlineStr">
        <is>
          <t>Rauth Sanketh</t>
        </is>
      </c>
      <c r="S1234" t="inlineStr">
        <is>
          <t>Not Interested</t>
        </is>
      </c>
      <c r="T1234" t="inlineStr">
        <is>
          <t>Bangalore</t>
        </is>
      </c>
      <c r="U1234" t="inlineStr">
        <is>
          <t xml:space="preserve"> </t>
        </is>
      </c>
      <c r="V1234" t="n">
        <v>2</v>
      </c>
      <c r="W1234" t="n">
        <v>3</v>
      </c>
      <c r="X1234" t="inlineStr">
        <is>
          <t>XXXXXX9949</t>
        </is>
      </c>
      <c r="Y1234" s="72" t="n">
        <v>46326.52037037037</v>
      </c>
    </row>
    <row r="1235">
      <c r="A1235" s="39" t="inlineStr">
        <is>
          <t>6ad8b5884a3091d84ca37632</t>
        </is>
      </c>
      <c r="B1235" s="72" t="n">
        <v>46316.76555555555</v>
      </c>
      <c r="C1235" s="70" t="n">
        <v>46316</v>
      </c>
      <c r="D1235" t="inlineStr">
        <is>
          <t>2026-10</t>
        </is>
      </c>
      <c r="E1235" t="inlineStr">
        <is>
          <t>Wk of 2026-10-19</t>
        </is>
      </c>
      <c r="F1235" t="inlineStr">
        <is>
          <t>Lost</t>
        </is>
      </c>
      <c r="G1235" s="39" t="str">
        <f>IF(ISNUMBER(MATCH(F1235,QualityStatuses,0)),"Quality Lead","Non-Quality Lead")</f>
        <v>Non-Quality Lead</v>
      </c>
      <c r="H1235" s="39" t="str">
        <f>IFERROR(INDEX(CampTypes,MATCH(I1235,CampList,0)),"Unattributed")</f>
        <v>New</v>
      </c>
      <c r="I1235" t="inlineStr">
        <is>
          <t>EBG - In House | ABO | Natuf | Leads | Unit Franchise | India | Oct26 | V1</t>
        </is>
      </c>
      <c r="J1235" t="inlineStr">
        <is>
          <t>EBG - In House | ABO | Natuf | Leads | Unit Franchise | India | Oct26 | V1</t>
        </is>
      </c>
      <c r="K1235" t="inlineStr">
        <is>
          <t>Direct (campaign tagged in CRM)</t>
        </is>
      </c>
      <c r="L1235" t="inlineStr">
        <is>
          <t>Natuf | Business Owners | Tier1 + Growth Cities | Oct26 | V1</t>
        </is>
      </c>
      <c r="M1235" t="inlineStr">
        <is>
          <t>Natuf | Business Owners | Tier1 + Growth Cities | Oct26 | V1</t>
        </is>
      </c>
      <c r="N1235" t="inlineStr">
        <is>
          <t>Natuf | Reel | Brand Ambassador | Heard Of Owning A Cafe | V1</t>
        </is>
      </c>
      <c r="O1235" t="inlineStr">
        <is>
          <t>In House Natuf</t>
        </is>
      </c>
      <c r="P1235" t="inlineStr">
        <is>
          <t>Facebook</t>
        </is>
      </c>
      <c r="Q1235" t="inlineStr">
        <is>
          <t>Tejaswini Tarigopula</t>
        </is>
      </c>
      <c r="R1235" t="inlineStr">
        <is>
          <t>Rima Paul</t>
        </is>
      </c>
      <c r="S1235" t="inlineStr">
        <is>
          <t>Not Interested</t>
        </is>
      </c>
      <c r="T1235" t="inlineStr">
        <is>
          <t>Indore</t>
        </is>
      </c>
      <c r="U1235" t="inlineStr">
        <is>
          <t xml:space="preserve"> </t>
        </is>
      </c>
      <c r="V1235" t="n">
        <v>1</v>
      </c>
      <c r="W1235" t="n">
        <v>1</v>
      </c>
      <c r="X1235" t="inlineStr">
        <is>
          <t>XXXXXX2127</t>
        </is>
      </c>
      <c r="Y1235" s="72" t="n">
        <v>46326.52037037037</v>
      </c>
    </row>
    <row r="1236">
      <c r="A1236" s="39" t="inlineStr">
        <is>
          <t>6ad8b360b5fdfef4df7f6558</t>
        </is>
      </c>
      <c r="B1236" s="72" t="n">
        <v>46316.75916666666</v>
      </c>
      <c r="C1236" s="70" t="n">
        <v>46316</v>
      </c>
      <c r="D1236" t="inlineStr">
        <is>
          <t>2026-10</t>
        </is>
      </c>
      <c r="E1236" t="inlineStr">
        <is>
          <t>Wk of 2026-10-19</t>
        </is>
      </c>
      <c r="F1236" t="inlineStr">
        <is>
          <t>Attempt 2</t>
        </is>
      </c>
      <c r="G1236" s="39" t="str">
        <f>IF(ISNUMBER(MATCH(F1236,QualityStatuses,0)),"Quality Lead","Non-Quality Lead")</f>
        <v>Non-Quality Lead</v>
      </c>
      <c r="H1236" s="39" t="str">
        <f>IFERROR(INDEX(CampTypes,MATCH(I1236,CampList,0)),"Unattributed")</f>
        <v>Old</v>
      </c>
      <c r="I1236" t="inlineStr">
        <is>
          <t>E_Natuf_Generic_13082026</t>
        </is>
      </c>
      <c r="J1236" t="inlineStr">
        <is>
          <t>E_Natuf_Generic_13082026</t>
        </is>
      </c>
      <c r="K1236" t="inlineStr">
        <is>
          <t>Direct (campaign tagged in CRM)</t>
        </is>
      </c>
      <c r="L1236" t="inlineStr">
        <is>
          <t>E_Natuf_Generic_13082026_Adset1</t>
        </is>
      </c>
      <c r="M1236" t="inlineStr">
        <is>
          <t>E_Natuf_Generic_13082026_Adset1</t>
        </is>
      </c>
      <c r="N1236" t="inlineStr">
        <is>
          <t>E_Natuf_Generic_13082026_Adset1_Ad1</t>
        </is>
      </c>
      <c r="O1236" t="inlineStr">
        <is>
          <t>Natuf</t>
        </is>
      </c>
      <c r="P1236" t="inlineStr">
        <is>
          <t>Facebook</t>
        </is>
      </c>
      <c r="Q1236" t="inlineStr">
        <is>
          <t>Deepak Rai</t>
        </is>
      </c>
      <c r="R1236" t="inlineStr">
        <is>
          <t>Tejaswini Tarigopula</t>
        </is>
      </c>
      <c r="S1236" t="inlineStr">
        <is>
          <t>-</t>
        </is>
      </c>
      <c r="T1236" t="inlineStr">
        <is>
          <t>Hyderabad</t>
        </is>
      </c>
      <c r="U1236" t="inlineStr">
        <is>
          <t xml:space="preserve"> </t>
        </is>
      </c>
      <c r="V1236" t="n">
        <v>1</v>
      </c>
      <c r="W1236" t="n">
        <v>0</v>
      </c>
      <c r="X1236" t="inlineStr">
        <is>
          <t>XXXXXX4155</t>
        </is>
      </c>
      <c r="Y1236" s="72" t="n">
        <v>46326.52037037037</v>
      </c>
    </row>
    <row r="1237">
      <c r="A1237" s="39" t="inlineStr">
        <is>
          <t>6ad8b3344b06eee5103f5f29</t>
        </is>
      </c>
      <c r="B1237" s="72" t="n">
        <v>46316.75865740741</v>
      </c>
      <c r="C1237" s="70" t="n">
        <v>46316</v>
      </c>
      <c r="D1237" t="inlineStr">
        <is>
          <t>2026-10</t>
        </is>
      </c>
      <c r="E1237" t="inlineStr">
        <is>
          <t>Wk of 2026-10-19</t>
        </is>
      </c>
      <c r="F1237" t="inlineStr">
        <is>
          <t>Attempt 1</t>
        </is>
      </c>
      <c r="G1237" s="39" t="str">
        <f>IF(ISNUMBER(MATCH(F1237,QualityStatuses,0)),"Quality Lead","Non-Quality Lead")</f>
        <v>Non-Quality Lead</v>
      </c>
      <c r="H1237" s="39" t="str">
        <f>IFERROR(INDEX(CampTypes,MATCH(I1237,CampList,0)),"Unattributed")</f>
        <v>Old</v>
      </c>
      <c r="I1237" t="inlineStr">
        <is>
          <t>natuf_Kiosk_14072026_Hindi</t>
        </is>
      </c>
      <c r="J1237" t="inlineStr">
        <is>
          <t>natuf_Kiosk_14072026_Hindi</t>
        </is>
      </c>
      <c r="K1237" t="inlineStr">
        <is>
          <t>Direct (campaign tagged in CRM)</t>
        </is>
      </c>
      <c r="L1237" t="inlineStr">
        <is>
          <t>natuf_Kiosk_09102026</t>
        </is>
      </c>
      <c r="M1237" t="inlineStr">
        <is>
          <t>natuf_Kiosk_09102026</t>
        </is>
      </c>
      <c r="N1237" t="inlineStr">
        <is>
          <t>natuf_Kiosk_14072026_ad set_ad1</t>
        </is>
      </c>
      <c r="O1237" t="inlineStr">
        <is>
          <t>Natuf</t>
        </is>
      </c>
      <c r="P1237" t="inlineStr">
        <is>
          <t>Facebook</t>
        </is>
      </c>
      <c r="Q1237" t="inlineStr">
        <is>
          <t>Omkar Navge</t>
        </is>
      </c>
      <c r="R1237" t="inlineStr">
        <is>
          <t>Jasmine</t>
        </is>
      </c>
      <c r="S1237" t="inlineStr">
        <is>
          <t>-</t>
        </is>
      </c>
      <c r="T1237" t="inlineStr">
        <is>
          <t>Aurangabad</t>
        </is>
      </c>
      <c r="U1237" t="inlineStr">
        <is>
          <t xml:space="preserve"> </t>
        </is>
      </c>
      <c r="V1237" t="n">
        <v>2</v>
      </c>
      <c r="W1237" t="n">
        <v>0</v>
      </c>
      <c r="X1237" t="inlineStr">
        <is>
          <t>XXXXXX7704</t>
        </is>
      </c>
      <c r="Y1237" s="72" t="n">
        <v>46326.52037037037</v>
      </c>
    </row>
    <row r="1238">
      <c r="A1238" s="39" t="inlineStr">
        <is>
          <t>6ad8abb543829650ac41a8b8</t>
        </is>
      </c>
      <c r="B1238" s="72" t="n">
        <v>46316.73644675926</v>
      </c>
      <c r="C1238" s="70" t="n">
        <v>46316</v>
      </c>
      <c r="D1238" t="inlineStr">
        <is>
          <t>2026-10</t>
        </is>
      </c>
      <c r="E1238" t="inlineStr">
        <is>
          <t>Wk of 2026-10-19</t>
        </is>
      </c>
      <c r="F1238" t="inlineStr">
        <is>
          <t>Meeting Conducted</t>
        </is>
      </c>
      <c r="G1238" s="39" t="str">
        <f>IF(ISNUMBER(MATCH(F1238,QualityStatuses,0)),"Quality Lead","Non-Quality Lead")</f>
        <v>Quality Lead</v>
      </c>
      <c r="H1238" s="39" t="str">
        <f>IFERROR(INDEX(CampTypes,MATCH(I1238,CampList,0)),"Unattributed")</f>
        <v>Old</v>
      </c>
      <c r="I1238" t="inlineStr">
        <is>
          <t>natuf_Kiosk_14072026_Hindi</t>
        </is>
      </c>
      <c r="J1238" t="inlineStr">
        <is>
          <t>natuf_Kiosk_14072026_Hindi</t>
        </is>
      </c>
      <c r="K1238" t="inlineStr">
        <is>
          <t>Direct (campaign tagged in CRM)</t>
        </is>
      </c>
      <c r="L1238" t="inlineStr">
        <is>
          <t>natuf_Kiosk_09102026</t>
        </is>
      </c>
      <c r="M1238" t="inlineStr">
        <is>
          <t>natuf_Kiosk_09102026</t>
        </is>
      </c>
      <c r="N1238" t="inlineStr">
        <is>
          <t>natuf_Kiosk_14072026_ad set_ad1</t>
        </is>
      </c>
      <c r="O1238" t="inlineStr">
        <is>
          <t>Natuf</t>
        </is>
      </c>
      <c r="P1238" t="inlineStr">
        <is>
          <t>Facebook</t>
        </is>
      </c>
      <c r="Q1238" t="inlineStr">
        <is>
          <t>Tejaswini Tarigopula</t>
        </is>
      </c>
      <c r="R1238" t="inlineStr">
        <is>
          <t>Shivani Sharma</t>
        </is>
      </c>
      <c r="S1238" t="inlineStr">
        <is>
          <t>-</t>
        </is>
      </c>
      <c r="T1238" t="inlineStr">
        <is>
          <t>Pune</t>
        </is>
      </c>
      <c r="U1238" t="inlineStr">
        <is>
          <t xml:space="preserve"> </t>
        </is>
      </c>
      <c r="V1238" t="n">
        <v>3</v>
      </c>
      <c r="W1238" t="n">
        <v>2</v>
      </c>
      <c r="X1238" t="inlineStr">
        <is>
          <t>XXXXXX9291</t>
        </is>
      </c>
      <c r="Y1238" s="72" t="n">
        <v>46326.52037037037</v>
      </c>
    </row>
    <row r="1239">
      <c r="A1239" s="39" t="inlineStr">
        <is>
          <t>6ad8ab5967a297bcf98ec401</t>
        </is>
      </c>
      <c r="B1239" s="72" t="n">
        <v>46316.73538194445</v>
      </c>
      <c r="C1239" s="70" t="n">
        <v>46316</v>
      </c>
      <c r="D1239" t="inlineStr">
        <is>
          <t>2026-10</t>
        </is>
      </c>
      <c r="E1239" t="inlineStr">
        <is>
          <t>Wk of 2026-10-19</t>
        </is>
      </c>
      <c r="F1239" t="inlineStr">
        <is>
          <t>Connected</t>
        </is>
      </c>
      <c r="G1239" s="39" t="str">
        <f>IF(ISNUMBER(MATCH(F1239,QualityStatuses,0)),"Quality Lead","Non-Quality Lead")</f>
        <v>Non-Quality Lead</v>
      </c>
      <c r="H1239" s="39" t="str">
        <f>IFERROR(INDEX(CampTypes,MATCH(I1239,CampList,0)),"Unattributed")</f>
        <v>New</v>
      </c>
      <c r="I1239" t="inlineStr">
        <is>
          <t>EBG - In House | ABO | Natuf | Leads | Unit Franchise | India | Oct26 | V1</t>
        </is>
      </c>
      <c r="J1239" t="inlineStr">
        <is>
          <t>EBG - In House | ABO | Natuf | Leads | Unit Franchise | India | Oct26 | V1</t>
        </is>
      </c>
      <c r="K1239" t="inlineStr">
        <is>
          <t>Direct (campaign tagged in CRM)</t>
        </is>
      </c>
      <c r="L1239" t="inlineStr">
        <is>
          <t>Natuf | Broad | Tier1 + Growth Cities | Oct26 | V1</t>
        </is>
      </c>
      <c r="M1239" t="inlineStr">
        <is>
          <t>Natuf | Broad | Tier1 + Growth Cities | Oct26 | V1</t>
        </is>
      </c>
      <c r="N1239" t="inlineStr">
        <is>
          <t>Natuf | Reel | Brand Ambassador | Heard Of Owning A Cafe | V1</t>
        </is>
      </c>
      <c r="O1239" t="inlineStr">
        <is>
          <t>In House Natuf</t>
        </is>
      </c>
      <c r="P1239" t="inlineStr">
        <is>
          <t>Facebook</t>
        </is>
      </c>
      <c r="Q1239" t="inlineStr">
        <is>
          <t>Tejaswini Tarigopula</t>
        </is>
      </c>
      <c r="R1239" t="inlineStr">
        <is>
          <t>Arjuman Vidya Sagar</t>
        </is>
      </c>
      <c r="S1239" t="inlineStr">
        <is>
          <t>-</t>
        </is>
      </c>
      <c r="T1239" t="inlineStr">
        <is>
          <t>Lucknow</t>
        </is>
      </c>
      <c r="U1239" t="inlineStr">
        <is>
          <t xml:space="preserve"> </t>
        </is>
      </c>
      <c r="V1239" t="n">
        <v>2</v>
      </c>
      <c r="W1239" t="n">
        <v>2</v>
      </c>
      <c r="X1239" t="inlineStr">
        <is>
          <t>XXXXXX1459</t>
        </is>
      </c>
      <c r="Y1239" s="72" t="n">
        <v>46326.52037037037</v>
      </c>
    </row>
    <row r="1240">
      <c r="A1240" s="39" t="inlineStr">
        <is>
          <t>6ad8a9d3930e3bebca8014e4</t>
        </is>
      </c>
      <c r="B1240" s="72" t="n">
        <v>46316.73086805556</v>
      </c>
      <c r="C1240" s="70" t="n">
        <v>46316</v>
      </c>
      <c r="D1240" t="inlineStr">
        <is>
          <t>2026-10</t>
        </is>
      </c>
      <c r="E1240" t="inlineStr">
        <is>
          <t>Wk of 2026-10-19</t>
        </is>
      </c>
      <c r="F1240" t="inlineStr">
        <is>
          <t>Qualified</t>
        </is>
      </c>
      <c r="G1240" s="39" t="str">
        <f>IF(ISNUMBER(MATCH(F1240,QualityStatuses,0)),"Quality Lead","Non-Quality Lead")</f>
        <v>Quality Lead</v>
      </c>
      <c r="H1240" s="39" t="str">
        <f>IFERROR(INDEX(CampTypes,MATCH(I1240,CampList,0)),"Unattributed")</f>
        <v>Old</v>
      </c>
      <c r="I1240" t="inlineStr">
        <is>
          <t>natuf_Kiosk_14072026_Hindi</t>
        </is>
      </c>
      <c r="J1240" t="inlineStr">
        <is>
          <t>natuf_Kiosk_14072026_Hindi</t>
        </is>
      </c>
      <c r="K1240" t="inlineStr">
        <is>
          <t>Direct (campaign tagged in CRM)</t>
        </is>
      </c>
      <c r="L1240" t="inlineStr">
        <is>
          <t>natuf_Kiosk_09102026</t>
        </is>
      </c>
      <c r="M1240" t="inlineStr">
        <is>
          <t>natuf_Kiosk_09102026</t>
        </is>
      </c>
      <c r="N1240" t="inlineStr">
        <is>
          <t>natuf_Kiosk_14072026_ad set_ad1</t>
        </is>
      </c>
      <c r="O1240" t="inlineStr">
        <is>
          <t>Natuf</t>
        </is>
      </c>
      <c r="P1240" t="inlineStr">
        <is>
          <t>Facebook</t>
        </is>
      </c>
      <c r="Q1240" t="inlineStr">
        <is>
          <t>Tejaswini Tarigopula</t>
        </is>
      </c>
      <c r="R1240" t="inlineStr">
        <is>
          <t>Rauth Sanketh</t>
        </is>
      </c>
      <c r="S1240" t="inlineStr">
        <is>
          <t>-</t>
        </is>
      </c>
      <c r="T1240" t="inlineStr">
        <is>
          <t>Gauhati</t>
        </is>
      </c>
      <c r="U1240" t="inlineStr">
        <is>
          <t xml:space="preserve"> </t>
        </is>
      </c>
      <c r="V1240" t="n">
        <v>3</v>
      </c>
      <c r="W1240" t="n">
        <v>3</v>
      </c>
      <c r="X1240" t="inlineStr">
        <is>
          <t>XXXXXX3444</t>
        </is>
      </c>
      <c r="Y1240" s="72" t="n">
        <v>46326.52037037037</v>
      </c>
    </row>
    <row r="1241">
      <c r="A1241" s="39" t="inlineStr">
        <is>
          <t>6ad8a89412ca120fc194adbd</t>
        </is>
      </c>
      <c r="B1241" s="72" t="n">
        <v>46316.72717592592</v>
      </c>
      <c r="C1241" s="70" t="n">
        <v>46316</v>
      </c>
      <c r="D1241" t="inlineStr">
        <is>
          <t>2026-10</t>
        </is>
      </c>
      <c r="E1241" t="inlineStr">
        <is>
          <t>Wk of 2026-10-19</t>
        </is>
      </c>
      <c r="F1241" t="inlineStr">
        <is>
          <t>Lost</t>
        </is>
      </c>
      <c r="G1241" s="39" t="str">
        <f>IF(ISNUMBER(MATCH(F1241,QualityStatuses,0)),"Quality Lead","Non-Quality Lead")</f>
        <v>Non-Quality Lead</v>
      </c>
      <c r="H1241" s="39" t="str">
        <f>IFERROR(INDEX(CampTypes,MATCH(I1241,CampList,0)),"Unattributed")</f>
        <v>New</v>
      </c>
      <c r="I1241" t="inlineStr">
        <is>
          <t>EBG - In House | ABO | Natuf | Leads | Master Franchise | India | Oct26 | V1</t>
        </is>
      </c>
      <c r="J1241" t="inlineStr">
        <is>
          <t>EBG - In House | ABO | Natuf | Leads | Master Franchise | India | Oct26 | V1</t>
        </is>
      </c>
      <c r="K1241" t="inlineStr">
        <is>
          <t>Direct (campaign tagged in CRM)</t>
        </is>
      </c>
      <c r="L1241" t="inlineStr">
        <is>
          <t>Natuf | Investors | Tier1 + Growth Cities | Oct26 | V1</t>
        </is>
      </c>
      <c r="M1241" t="inlineStr">
        <is>
          <t>Natuf | Investors | Tier1 + Growth Cities | Oct26 | V1</t>
        </is>
      </c>
      <c r="N1241" t="inlineStr">
        <is>
          <t>Natuf | Static | Lead Your State With | V1</t>
        </is>
      </c>
      <c r="O1241" t="inlineStr">
        <is>
          <t>Natuf_MF</t>
        </is>
      </c>
      <c r="P1241" t="inlineStr">
        <is>
          <t>Facebook</t>
        </is>
      </c>
      <c r="Q1241" t="inlineStr">
        <is>
          <t>Tejaswini Tarigopula</t>
        </is>
      </c>
      <c r="R1241" t="inlineStr">
        <is>
          <t>Prabhudatta Pattanaik</t>
        </is>
      </c>
      <c r="S1241" t="inlineStr">
        <is>
          <t>Invalid Data</t>
        </is>
      </c>
      <c r="T1241" t="inlineStr">
        <is>
          <t>De</t>
        </is>
      </c>
      <c r="U1241" t="inlineStr">
        <is>
          <t xml:space="preserve"> </t>
        </is>
      </c>
      <c r="V1241" t="n">
        <v>0</v>
      </c>
      <c r="W1241" t="n">
        <v>0</v>
      </c>
      <c r="X1241" t="inlineStr">
        <is>
          <t>XXXXXX9999</t>
        </is>
      </c>
      <c r="Y1241" s="72" t="n">
        <v>46326.52037037037</v>
      </c>
    </row>
    <row r="1242">
      <c r="A1242" s="39" t="inlineStr">
        <is>
          <t>6ad8a7e99ea7664dacd252f0</t>
        </is>
      </c>
      <c r="B1242" s="72" t="n">
        <v>46316.72519675926</v>
      </c>
      <c r="C1242" s="70" t="n">
        <v>46316</v>
      </c>
      <c r="D1242" t="inlineStr">
        <is>
          <t>2026-10</t>
        </is>
      </c>
      <c r="E1242" t="inlineStr">
        <is>
          <t>Wk of 2026-10-19</t>
        </is>
      </c>
      <c r="F1242" t="inlineStr">
        <is>
          <t>Connected</t>
        </is>
      </c>
      <c r="G1242" s="39" t="str">
        <f>IF(ISNUMBER(MATCH(F1242,QualityStatuses,0)),"Quality Lead","Non-Quality Lead")</f>
        <v>Non-Quality Lead</v>
      </c>
      <c r="H1242" s="39" t="str">
        <f>IFERROR(INDEX(CampTypes,MATCH(I1242,CampList,0)),"Unattributed")</f>
        <v>Old</v>
      </c>
      <c r="I1242" t="inlineStr">
        <is>
          <t>natuf_Kiosk_14072026_Hindi</t>
        </is>
      </c>
      <c r="J1242" t="inlineStr">
        <is>
          <t>natuf_Kiosk_14072026_Hindi</t>
        </is>
      </c>
      <c r="K1242" t="inlineStr">
        <is>
          <t>Direct (campaign tagged in CRM)</t>
        </is>
      </c>
      <c r="L1242" t="inlineStr">
        <is>
          <t>natuf_Kiosk_09102026</t>
        </is>
      </c>
      <c r="M1242" t="inlineStr">
        <is>
          <t>natuf_Kiosk_09102026</t>
        </is>
      </c>
      <c r="N1242" t="inlineStr">
        <is>
          <t>natuf_Kiosk_14072026_ad set_ad1</t>
        </is>
      </c>
      <c r="O1242" t="inlineStr">
        <is>
          <t>Natuf</t>
        </is>
      </c>
      <c r="P1242" t="inlineStr">
        <is>
          <t>Facebook</t>
        </is>
      </c>
      <c r="Q1242" t="inlineStr">
        <is>
          <t>Tejaswini Tarigopula</t>
        </is>
      </c>
      <c r="R1242" t="inlineStr">
        <is>
          <t>Arjuman Vidya Sagar</t>
        </is>
      </c>
      <c r="S1242" t="inlineStr">
        <is>
          <t>-</t>
        </is>
      </c>
      <c r="T1242" t="inlineStr">
        <is>
          <t>Tiruppur</t>
        </is>
      </c>
      <c r="U1242" t="inlineStr">
        <is>
          <t xml:space="preserve"> </t>
        </is>
      </c>
      <c r="V1242" t="n">
        <v>4</v>
      </c>
      <c r="W1242" t="n">
        <v>2</v>
      </c>
      <c r="X1242" t="inlineStr">
        <is>
          <t>XXXXXX8899</t>
        </is>
      </c>
      <c r="Y1242" s="72" t="n">
        <v>46326.52037037037</v>
      </c>
    </row>
    <row r="1243">
      <c r="A1243" s="39" t="inlineStr">
        <is>
          <t>6ad8a734ebf61ce374c81c68</t>
        </is>
      </c>
      <c r="B1243" s="72" t="n">
        <v>46316.72310185185</v>
      </c>
      <c r="C1243" s="70" t="n">
        <v>46316</v>
      </c>
      <c r="D1243" t="inlineStr">
        <is>
          <t>2026-10</t>
        </is>
      </c>
      <c r="E1243" t="inlineStr">
        <is>
          <t>Wk of 2026-10-19</t>
        </is>
      </c>
      <c r="F1243" t="inlineStr">
        <is>
          <t>Attempt 1</t>
        </is>
      </c>
      <c r="G1243" s="39" t="str">
        <f>IF(ISNUMBER(MATCH(F1243,QualityStatuses,0)),"Quality Lead","Non-Quality Lead")</f>
        <v>Non-Quality Lead</v>
      </c>
      <c r="H1243" s="39" t="str">
        <f>IFERROR(INDEX(CampTypes,MATCH(I1243,CampList,0)),"Unattributed")</f>
        <v>New</v>
      </c>
      <c r="I1243" t="inlineStr">
        <is>
          <t>EBG - In House | ABO | Natuf | Leads | Unit Franchise | India | Oct26 | V1</t>
        </is>
      </c>
      <c r="J1243" t="inlineStr">
        <is>
          <t>EBG - In House | ABO | Natuf | Leads | Unit Franchise | India | Oct26 | V1</t>
        </is>
      </c>
      <c r="K1243" t="inlineStr">
        <is>
          <t>Direct (campaign tagged in CRM)</t>
        </is>
      </c>
      <c r="L1243" t="inlineStr">
        <is>
          <t>Natuf | Business Owners | Tier1 + Growth Cities | Oct26 | V1</t>
        </is>
      </c>
      <c r="M1243" t="inlineStr">
        <is>
          <t>Natuf | Business Owners | Tier1 + Growth Cities | Oct26 | V1</t>
        </is>
      </c>
      <c r="N1243" t="inlineStr">
        <is>
          <t>Natuf | Reel | Brand Ambassador | Heard Of Owning A Cafe | V1</t>
        </is>
      </c>
      <c r="O1243" t="inlineStr">
        <is>
          <t>In House Natuf</t>
        </is>
      </c>
      <c r="P1243" t="inlineStr">
        <is>
          <t>Facebook</t>
        </is>
      </c>
      <c r="Q1243" t="inlineStr">
        <is>
          <t>Tejaswini Tarigopula</t>
        </is>
      </c>
      <c r="R1243" t="inlineStr">
        <is>
          <t>Rima Paul</t>
        </is>
      </c>
      <c r="S1243" t="inlineStr">
        <is>
          <t>-</t>
        </is>
      </c>
      <c r="T1243" t="inlineStr">
        <is>
          <t>Gurgaon</t>
        </is>
      </c>
      <c r="U1243" t="inlineStr">
        <is>
          <t xml:space="preserve"> </t>
        </is>
      </c>
      <c r="V1243" t="n">
        <v>4</v>
      </c>
      <c r="W1243" t="n">
        <v>3</v>
      </c>
      <c r="X1243" t="inlineStr">
        <is>
          <t>XXXXXX1964</t>
        </is>
      </c>
      <c r="Y1243" s="72" t="n">
        <v>46326.52037037037</v>
      </c>
    </row>
    <row r="1244">
      <c r="A1244" s="39" t="inlineStr">
        <is>
          <t>6ad8a2b76e2eb3d452dfe33b</t>
        </is>
      </c>
      <c r="B1244" s="72" t="n">
        <v>46316.70980324074</v>
      </c>
      <c r="C1244" s="70" t="n">
        <v>46316</v>
      </c>
      <c r="D1244" t="inlineStr">
        <is>
          <t>2026-10</t>
        </is>
      </c>
      <c r="E1244" t="inlineStr">
        <is>
          <t>Wk of 2026-10-19</t>
        </is>
      </c>
      <c r="F1244" t="inlineStr">
        <is>
          <t>Attempt 2</t>
        </is>
      </c>
      <c r="G1244" s="39" t="str">
        <f>IF(ISNUMBER(MATCH(F1244,QualityStatuses,0)),"Quality Lead","Non-Quality Lead")</f>
        <v>Non-Quality Lead</v>
      </c>
      <c r="H1244" s="39" t="str">
        <f>IFERROR(INDEX(CampTypes,MATCH(I1244,CampList,0)),"Unattributed")</f>
        <v>New</v>
      </c>
      <c r="I1244" t="inlineStr">
        <is>
          <t>EBG - In House | ABO | Natuf | Leads | Unit Franchise | India | Oct26 | V1</t>
        </is>
      </c>
      <c r="J1244" t="inlineStr">
        <is>
          <t>EBG - In House | ABO | Natuf | Leads | Unit Franchise | India | Oct26 | V1</t>
        </is>
      </c>
      <c r="K1244" t="inlineStr">
        <is>
          <t>Direct (campaign tagged in CRM)</t>
        </is>
      </c>
      <c r="L1244" t="inlineStr">
        <is>
          <t>Natuf | Broad | Tier1 + Growth Cities | Oct26 | V1</t>
        </is>
      </c>
      <c r="M1244" t="inlineStr">
        <is>
          <t>Natuf | Broad | Tier1 + Growth Cities | Oct26 | V1</t>
        </is>
      </c>
      <c r="N1244" t="inlineStr">
        <is>
          <t>Natuf | Reel | Brand Ambassador | Heard Of Owning A Cafe | V1</t>
        </is>
      </c>
      <c r="O1244" t="inlineStr">
        <is>
          <t>In House Natuf</t>
        </is>
      </c>
      <c r="P1244" t="inlineStr">
        <is>
          <t>Facebook</t>
        </is>
      </c>
      <c r="Q1244" t="inlineStr">
        <is>
          <t>Tejaswini Tarigopula</t>
        </is>
      </c>
      <c r="R1244" t="inlineStr">
        <is>
          <t>Shivani Sharma</t>
        </is>
      </c>
      <c r="S1244" t="inlineStr">
        <is>
          <t>-</t>
        </is>
      </c>
      <c r="T1244" t="inlineStr">
        <is>
          <t>Bangalore</t>
        </is>
      </c>
      <c r="U1244" t="inlineStr">
        <is>
          <t xml:space="preserve"> </t>
        </is>
      </c>
      <c r="V1244" t="n">
        <v>1</v>
      </c>
      <c r="W1244" t="n">
        <v>0</v>
      </c>
      <c r="X1244" t="inlineStr">
        <is>
          <t>XXXXXX2855</t>
        </is>
      </c>
      <c r="Y1244" s="72" t="n">
        <v>46326.52037037037</v>
      </c>
    </row>
    <row r="1245">
      <c r="A1245" s="39" t="inlineStr">
        <is>
          <t>6ad8a2534a7d3cb68c7e6194</t>
        </is>
      </c>
      <c r="B1245" s="72" t="n">
        <v>46316.70864583334</v>
      </c>
      <c r="C1245" s="70" t="n">
        <v>46316</v>
      </c>
      <c r="D1245" t="inlineStr">
        <is>
          <t>2026-10</t>
        </is>
      </c>
      <c r="E1245" t="inlineStr">
        <is>
          <t>Wk of 2026-10-19</t>
        </is>
      </c>
      <c r="F1245" t="inlineStr">
        <is>
          <t>Attempt 2</t>
        </is>
      </c>
      <c r="G1245" s="39" t="str">
        <f>IF(ISNUMBER(MATCH(F1245,QualityStatuses,0)),"Quality Lead","Non-Quality Lead")</f>
        <v>Non-Quality Lead</v>
      </c>
      <c r="H1245" s="39" t="str">
        <f>IFERROR(INDEX(CampTypes,MATCH(I1245,CampList,0)),"Unattributed")</f>
        <v>New</v>
      </c>
      <c r="I1245" t="inlineStr">
        <is>
          <t>EBG - In House | ABO | Natuf | Leads | Unit Franchise | India | Oct26 | V1</t>
        </is>
      </c>
      <c r="J1245" t="inlineStr">
        <is>
          <t>EBG - In House | ABO | Natuf | Leads | Unit Franchise | India | Oct26 | V1</t>
        </is>
      </c>
      <c r="K1245" t="inlineStr">
        <is>
          <t>Direct (campaign tagged in CRM)</t>
        </is>
      </c>
      <c r="L1245" t="inlineStr">
        <is>
          <t>Natuf | Investors | Tier1 + Growth Cities | Oct26 | V1</t>
        </is>
      </c>
      <c r="M1245" t="inlineStr">
        <is>
          <t>Natuf | Investors | Tier1 + Growth Cities | Oct26 | V1</t>
        </is>
      </c>
      <c r="N1245" t="inlineStr">
        <is>
          <t>Natuf | Reel | Brand Ambassador | Heard Of Owning A Cafe | V1</t>
        </is>
      </c>
      <c r="O1245" t="inlineStr">
        <is>
          <t>In House Natuf</t>
        </is>
      </c>
      <c r="P1245" t="inlineStr">
        <is>
          <t>Facebook</t>
        </is>
      </c>
      <c r="Q1245" t="inlineStr">
        <is>
          <t>Tejaswini Tarigopula</t>
        </is>
      </c>
      <c r="R1245" t="inlineStr">
        <is>
          <t>Shivamani</t>
        </is>
      </c>
      <c r="S1245" t="inlineStr">
        <is>
          <t>-</t>
        </is>
      </c>
      <c r="T1245" t="inlineStr">
        <is>
          <t>Bangalore</t>
        </is>
      </c>
      <c r="U1245" t="inlineStr">
        <is>
          <t xml:space="preserve"> </t>
        </is>
      </c>
      <c r="V1245" t="n">
        <v>3</v>
      </c>
      <c r="W1245" t="n">
        <v>1</v>
      </c>
      <c r="X1245" t="inlineStr">
        <is>
          <t>XXXXXX3222</t>
        </is>
      </c>
      <c r="Y1245" s="72" t="n">
        <v>46326.52037037037</v>
      </c>
    </row>
    <row r="1246">
      <c r="A1246" s="39" t="inlineStr">
        <is>
          <t>6ad8a23270c7f8783df0b9ee</t>
        </is>
      </c>
      <c r="B1246" s="72" t="n">
        <v>46316.70826388889</v>
      </c>
      <c r="C1246" s="70" t="n">
        <v>46316</v>
      </c>
      <c r="D1246" t="inlineStr">
        <is>
          <t>2026-10</t>
        </is>
      </c>
      <c r="E1246" t="inlineStr">
        <is>
          <t>Wk of 2026-10-19</t>
        </is>
      </c>
      <c r="F1246" t="inlineStr">
        <is>
          <t>Details Shared</t>
        </is>
      </c>
      <c r="G1246" s="39" t="str">
        <f>IF(ISNUMBER(MATCH(F1246,QualityStatuses,0)),"Quality Lead","Non-Quality Lead")</f>
        <v>Quality Lead</v>
      </c>
      <c r="H1246" s="39" t="str">
        <f>IFERROR(INDEX(CampTypes,MATCH(I1246,CampList,0)),"Unattributed")</f>
        <v>New</v>
      </c>
      <c r="I1246" t="inlineStr">
        <is>
          <t>EBG - In House | ABO | Natuf | Leads | Unit Franchise | India | Oct26 | V1</t>
        </is>
      </c>
      <c r="J1246" t="inlineStr">
        <is>
          <t>EBG - In House | ABO | Natuf | Leads | Unit Franchise | India | Oct26 | V1</t>
        </is>
      </c>
      <c r="K1246" t="inlineStr">
        <is>
          <t>Direct (campaign tagged in CRM)</t>
        </is>
      </c>
      <c r="L1246" t="inlineStr">
        <is>
          <t>Natuf | Investors | Tier1 + Growth Cities | Oct26 | V1</t>
        </is>
      </c>
      <c r="M1246" t="inlineStr">
        <is>
          <t>Natuf | Investors | Tier1 + Growth Cities | Oct26 | V1</t>
        </is>
      </c>
      <c r="N1246" t="inlineStr">
        <is>
          <t>Natuf | Reel | Brand Ambassador | Heard Of Owning A Cafe | V1</t>
        </is>
      </c>
      <c r="O1246" t="inlineStr">
        <is>
          <t>In House Natuf</t>
        </is>
      </c>
      <c r="P1246" t="inlineStr">
        <is>
          <t>Facebook</t>
        </is>
      </c>
      <c r="Q1246" t="inlineStr">
        <is>
          <t>Tejaswini Tarigopula</t>
        </is>
      </c>
      <c r="R1246" t="inlineStr">
        <is>
          <t>Rauth Sanketh</t>
        </is>
      </c>
      <c r="S1246" t="inlineStr">
        <is>
          <t>-</t>
        </is>
      </c>
      <c r="T1246" t="inlineStr">
        <is>
          <t>vizag</t>
        </is>
      </c>
      <c r="U1246" t="inlineStr">
        <is>
          <t xml:space="preserve"> </t>
        </is>
      </c>
      <c r="V1246" t="n">
        <v>2</v>
      </c>
      <c r="W1246" t="n">
        <v>2</v>
      </c>
      <c r="X1246" t="inlineStr">
        <is>
          <t>XXXXXX2467</t>
        </is>
      </c>
      <c r="Y1246" s="72" t="n">
        <v>46326.52037037037</v>
      </c>
    </row>
    <row r="1247">
      <c r="A1247" s="39" t="inlineStr">
        <is>
          <t>6ad89b549974f696e009a2a8</t>
        </is>
      </c>
      <c r="B1247" s="72" t="n">
        <v>46316.68791666667</v>
      </c>
      <c r="C1247" s="70" t="n">
        <v>46316</v>
      </c>
      <c r="D1247" t="inlineStr">
        <is>
          <t>2026-10</t>
        </is>
      </c>
      <c r="E1247" t="inlineStr">
        <is>
          <t>Wk of 2026-10-19</t>
        </is>
      </c>
      <c r="F1247" t="inlineStr">
        <is>
          <t>Details Shared</t>
        </is>
      </c>
      <c r="G1247" s="39" t="str">
        <f>IF(ISNUMBER(MATCH(F1247,QualityStatuses,0)),"Quality Lead","Non-Quality Lead")</f>
        <v>Quality Lead</v>
      </c>
      <c r="H1247" s="39" t="str">
        <f>IFERROR(INDEX(CampTypes,MATCH(I1247,CampList,0)),"Unattributed")</f>
        <v>Old</v>
      </c>
      <c r="I1247" t="inlineStr">
        <is>
          <t>natuf_Kiosk_14072026_Hindi</t>
        </is>
      </c>
      <c r="J1247" t="inlineStr">
        <is>
          <t>natuf_Kiosk_14072026_Hindi</t>
        </is>
      </c>
      <c r="K1247" t="inlineStr">
        <is>
          <t>Direct (campaign tagged in CRM)</t>
        </is>
      </c>
      <c r="L1247" t="inlineStr">
        <is>
          <t>natuf_Kiosk_09102026</t>
        </is>
      </c>
      <c r="M1247" t="inlineStr">
        <is>
          <t>natuf_Kiosk_09102026</t>
        </is>
      </c>
      <c r="N1247" t="inlineStr">
        <is>
          <t>natuf_Kiosk_14072026_ad set_ad1</t>
        </is>
      </c>
      <c r="O1247" t="inlineStr">
        <is>
          <t>Natuf</t>
        </is>
      </c>
      <c r="P1247" t="inlineStr">
        <is>
          <t>Facebook</t>
        </is>
      </c>
      <c r="Q1247" t="inlineStr">
        <is>
          <t>Tejaswini Tarigopula</t>
        </is>
      </c>
      <c r="R1247" t="inlineStr">
        <is>
          <t>Rima Paul</t>
        </is>
      </c>
      <c r="S1247" t="inlineStr">
        <is>
          <t>-</t>
        </is>
      </c>
      <c r="T1247" t="inlineStr">
        <is>
          <t>Dhanbad</t>
        </is>
      </c>
      <c r="U1247" t="inlineStr">
        <is>
          <t xml:space="preserve"> </t>
        </is>
      </c>
      <c r="V1247" t="n">
        <v>2</v>
      </c>
      <c r="W1247" t="n">
        <v>2</v>
      </c>
      <c r="X1247" t="inlineStr">
        <is>
          <t>XXXXXX6399</t>
        </is>
      </c>
      <c r="Y1247" s="72" t="n">
        <v>46326.52037037037</v>
      </c>
    </row>
    <row r="1248">
      <c r="A1248" s="39" t="inlineStr">
        <is>
          <t>6ad897f2c12ff0a164edf638</t>
        </is>
      </c>
      <c r="B1248" s="72" t="n">
        <v>46316.67789351852</v>
      </c>
      <c r="C1248" s="70" t="n">
        <v>46316</v>
      </c>
      <c r="D1248" t="inlineStr">
        <is>
          <t>2026-10</t>
        </is>
      </c>
      <c r="E1248" t="inlineStr">
        <is>
          <t>Wk of 2026-10-19</t>
        </is>
      </c>
      <c r="F1248" t="inlineStr">
        <is>
          <t>Attempt 1</t>
        </is>
      </c>
      <c r="G1248" s="39" t="str">
        <f>IF(ISNUMBER(MATCH(F1248,QualityStatuses,0)),"Quality Lead","Non-Quality Lead")</f>
        <v>Non-Quality Lead</v>
      </c>
      <c r="H1248" s="39" t="str">
        <f>IFERROR(INDEX(CampTypes,MATCH(I1248,CampList,0)),"Unattributed")</f>
        <v>Old</v>
      </c>
      <c r="I1248" t="inlineStr">
        <is>
          <t>E_Karan_Natuf_All_07072026</t>
        </is>
      </c>
      <c r="J1248" t="inlineStr">
        <is>
          <t>E_Karan_Natuf_All_07072026</t>
        </is>
      </c>
      <c r="K1248" t="inlineStr">
        <is>
          <t>Direct (campaign tagged in CRM)</t>
        </is>
      </c>
      <c r="L1248" t="inlineStr">
        <is>
          <t>E_Karan_Natuf_Sign_07072026_Adset3</t>
        </is>
      </c>
      <c r="M1248" t="inlineStr">
        <is>
          <t>E_Karan_Natuf_Sign_07072026_Adset3</t>
        </is>
      </c>
      <c r="N1248" t="inlineStr">
        <is>
          <t>E_Karan_Natuf_Sign_07072026_Adset2_Ad1</t>
        </is>
      </c>
      <c r="O1248" t="inlineStr">
        <is>
          <t>Natuf</t>
        </is>
      </c>
      <c r="P1248" t="inlineStr">
        <is>
          <t>Facebook</t>
        </is>
      </c>
      <c r="Q1248" t="inlineStr">
        <is>
          <t>Omkar Navge</t>
        </is>
      </c>
      <c r="R1248" t="inlineStr">
        <is>
          <t>Jasmine</t>
        </is>
      </c>
      <c r="S1248" t="inlineStr">
        <is>
          <t>-</t>
        </is>
      </c>
      <c r="T1248" t="inlineStr">
        <is>
          <t>kanpur</t>
        </is>
      </c>
      <c r="U1248" t="inlineStr">
        <is>
          <t xml:space="preserve"> </t>
        </is>
      </c>
      <c r="V1248" t="n">
        <v>1</v>
      </c>
      <c r="W1248" t="n">
        <v>1</v>
      </c>
      <c r="X1248" t="inlineStr">
        <is>
          <t>XXXXXX8826</t>
        </is>
      </c>
      <c r="Y1248" s="72" t="n">
        <v>46326.52037037037</v>
      </c>
    </row>
    <row r="1249">
      <c r="A1249" s="39" t="inlineStr">
        <is>
          <t>6ad8979a4361b8397be9913d</t>
        </is>
      </c>
      <c r="B1249" s="72" t="n">
        <v>46316.676875</v>
      </c>
      <c r="C1249" s="70" t="n">
        <v>46316</v>
      </c>
      <c r="D1249" t="inlineStr">
        <is>
          <t>2026-10</t>
        </is>
      </c>
      <c r="E1249" t="inlineStr">
        <is>
          <t>Wk of 2026-10-19</t>
        </is>
      </c>
      <c r="F1249" t="inlineStr">
        <is>
          <t>Attempt 1</t>
        </is>
      </c>
      <c r="G1249" s="39" t="str">
        <f>IF(ISNUMBER(MATCH(F1249,QualityStatuses,0)),"Quality Lead","Non-Quality Lead")</f>
        <v>Non-Quality Lead</v>
      </c>
      <c r="H1249" s="39" t="str">
        <f>IFERROR(INDEX(CampTypes,MATCH(I1249,CampList,0)),"Unattributed")</f>
        <v>New</v>
      </c>
      <c r="I1249" t="inlineStr">
        <is>
          <t>EBG - In House | ABO | Natuf | Leads | Unit Franchise | India | Oct26 | V1</t>
        </is>
      </c>
      <c r="J1249" t="inlineStr">
        <is>
          <t>EBG - In House | ABO | Natuf | Leads | Unit Franchise | India | Oct26 | V1</t>
        </is>
      </c>
      <c r="K1249" t="inlineStr">
        <is>
          <t>Direct (campaign tagged in CRM)</t>
        </is>
      </c>
      <c r="L1249" t="inlineStr">
        <is>
          <t>Natuf | Broad | Tier1 + Growth Cities | Oct26 | V1</t>
        </is>
      </c>
      <c r="M1249" t="inlineStr">
        <is>
          <t>Natuf | Broad | Tier1 + Growth Cities | Oct26 | V1</t>
        </is>
      </c>
      <c r="N1249" t="inlineStr">
        <is>
          <t>Natuf | Reel | Brand Ambassador | Heard Of Owning A Cafe | V1</t>
        </is>
      </c>
      <c r="O1249" t="inlineStr">
        <is>
          <t>In House Natuf</t>
        </is>
      </c>
      <c r="P1249" t="inlineStr">
        <is>
          <t>Facebook</t>
        </is>
      </c>
      <c r="Q1249" t="inlineStr">
        <is>
          <t>Tejaswini Tarigopula</t>
        </is>
      </c>
      <c r="R1249" t="inlineStr">
        <is>
          <t>Rima Paul</t>
        </is>
      </c>
      <c r="S1249" t="inlineStr">
        <is>
          <t>-</t>
        </is>
      </c>
      <c r="T1249" t="inlineStr">
        <is>
          <t>Delhi</t>
        </is>
      </c>
      <c r="U1249" t="inlineStr">
        <is>
          <t xml:space="preserve"> </t>
        </is>
      </c>
      <c r="V1249" t="n">
        <v>3</v>
      </c>
      <c r="W1249" t="n">
        <v>0</v>
      </c>
      <c r="X1249" t="inlineStr">
        <is>
          <t>XXXXXX4320</t>
        </is>
      </c>
      <c r="Y1249" s="72" t="n">
        <v>46326.52037037037</v>
      </c>
    </row>
    <row r="1250">
      <c r="A1250" s="39" t="inlineStr">
        <is>
          <t>6ad8935ceaed2d2de61deee4</t>
        </is>
      </c>
      <c r="B1250" s="72" t="n">
        <v>46316.66430555555</v>
      </c>
      <c r="C1250" s="70" t="n">
        <v>46316</v>
      </c>
      <c r="D1250" t="inlineStr">
        <is>
          <t>2026-10</t>
        </is>
      </c>
      <c r="E1250" t="inlineStr">
        <is>
          <t>Wk of 2026-10-19</t>
        </is>
      </c>
      <c r="F1250" t="inlineStr">
        <is>
          <t>Details Shared</t>
        </is>
      </c>
      <c r="G1250" s="39" t="str">
        <f>IF(ISNUMBER(MATCH(F1250,QualityStatuses,0)),"Quality Lead","Non-Quality Lead")</f>
        <v>Quality Lead</v>
      </c>
      <c r="H1250" s="39" t="str">
        <f>IFERROR(INDEX(CampTypes,MATCH(I1250,CampList,0)),"Unattributed")</f>
        <v>Old</v>
      </c>
      <c r="I1250" t="inlineStr">
        <is>
          <t>natuf_Kiosk_14072026_Hindi</t>
        </is>
      </c>
      <c r="J1250" t="inlineStr">
        <is>
          <t>natuf_Kiosk_14072026_Hindi</t>
        </is>
      </c>
      <c r="K1250" t="inlineStr">
        <is>
          <t>Direct (campaign tagged in CRM)</t>
        </is>
      </c>
      <c r="L1250" t="inlineStr">
        <is>
          <t>natuf_Kiosk_09102026</t>
        </is>
      </c>
      <c r="M1250" t="inlineStr">
        <is>
          <t>natuf_Kiosk_09102026</t>
        </is>
      </c>
      <c r="N1250" t="inlineStr">
        <is>
          <t>natuf_Kiosk_14072026_ad set_ad1</t>
        </is>
      </c>
      <c r="O1250" t="inlineStr">
        <is>
          <t>Natuf</t>
        </is>
      </c>
      <c r="P1250" t="inlineStr">
        <is>
          <t>Facebook</t>
        </is>
      </c>
      <c r="Q1250" t="inlineStr">
        <is>
          <t>Tejaswini Tarigopula</t>
        </is>
      </c>
      <c r="R1250" t="inlineStr">
        <is>
          <t>Rima Paul</t>
        </is>
      </c>
      <c r="S1250" t="inlineStr">
        <is>
          <t>-</t>
        </is>
      </c>
      <c r="T1250" t="inlineStr">
        <is>
          <t>Dewas</t>
        </is>
      </c>
      <c r="U1250" t="inlineStr">
        <is>
          <t xml:space="preserve"> </t>
        </is>
      </c>
      <c r="V1250" t="n">
        <v>2</v>
      </c>
      <c r="W1250" t="n">
        <v>2</v>
      </c>
      <c r="X1250" t="inlineStr">
        <is>
          <t>XXXXXX7246</t>
        </is>
      </c>
      <c r="Y1250" s="72" t="n">
        <v>46326.52037037037</v>
      </c>
    </row>
    <row r="1251">
      <c r="A1251" s="39" t="inlineStr">
        <is>
          <t>6ad89086e51cd3e0cc099ac8</t>
        </is>
      </c>
      <c r="B1251" s="72" t="n">
        <v>46316.65590277778</v>
      </c>
      <c r="C1251" s="70" t="n">
        <v>46316</v>
      </c>
      <c r="D1251" t="inlineStr">
        <is>
          <t>2026-10</t>
        </is>
      </c>
      <c r="E1251" t="inlineStr">
        <is>
          <t>Wk of 2026-10-19</t>
        </is>
      </c>
      <c r="F1251" t="inlineStr">
        <is>
          <t>Lost</t>
        </is>
      </c>
      <c r="G1251" s="39" t="str">
        <f>IF(ISNUMBER(MATCH(F1251,QualityStatuses,0)),"Quality Lead","Non-Quality Lead")</f>
        <v>Non-Quality Lead</v>
      </c>
      <c r="H1251" s="39" t="str">
        <f>IFERROR(INDEX(CampTypes,MATCH(I1251,CampList,0)),"Unattributed")</f>
        <v>Old</v>
      </c>
      <c r="I1251" t="inlineStr">
        <is>
          <t>E_Karan_Natuf_All_07072026</t>
        </is>
      </c>
      <c r="J1251" t="inlineStr">
        <is>
          <t>E_Karan_Natuf_All_07072026</t>
        </is>
      </c>
      <c r="K1251" t="inlineStr">
        <is>
          <t>Direct (campaign tagged in CRM)</t>
        </is>
      </c>
      <c r="L1251" t="inlineStr">
        <is>
          <t>E_Karan_Natuf_Sign_07072026_Adset3</t>
        </is>
      </c>
      <c r="M1251" t="inlineStr">
        <is>
          <t>E_Karan_Natuf_Sign_07072026_Adset3</t>
        </is>
      </c>
      <c r="N1251" t="inlineStr">
        <is>
          <t>E_Karan_Natuf_Sign_07072026_Adset2_Ad1 – Copy</t>
        </is>
      </c>
      <c r="O1251" t="inlineStr">
        <is>
          <t>Natuf</t>
        </is>
      </c>
      <c r="P1251" t="inlineStr">
        <is>
          <t>Facebook</t>
        </is>
      </c>
      <c r="Q1251" t="inlineStr">
        <is>
          <t>Tejaswini Tarigopula</t>
        </is>
      </c>
      <c r="R1251" t="inlineStr">
        <is>
          <t>Prabhudatta Pattanaik</t>
        </is>
      </c>
      <c r="S1251" t="inlineStr">
        <is>
          <t>Junk</t>
        </is>
      </c>
      <c r="T1251" t="inlineStr">
        <is>
          <t>Kota</t>
        </is>
      </c>
      <c r="U1251" t="inlineStr">
        <is>
          <t xml:space="preserve"> </t>
        </is>
      </c>
      <c r="V1251" t="n">
        <v>1</v>
      </c>
      <c r="W1251" t="n">
        <v>1</v>
      </c>
      <c r="X1251" t="inlineStr">
        <is>
          <t>XXXXXX6990</t>
        </is>
      </c>
      <c r="Y1251" s="72" t="n">
        <v>46326.52037037037</v>
      </c>
    </row>
    <row r="1252">
      <c r="A1252" s="39" t="inlineStr">
        <is>
          <t>6ad8905ddbde672ea33ffaab</t>
        </is>
      </c>
      <c r="B1252" s="72" t="n">
        <v>46316.65542824074</v>
      </c>
      <c r="C1252" s="70" t="n">
        <v>46316</v>
      </c>
      <c r="D1252" t="inlineStr">
        <is>
          <t>2026-10</t>
        </is>
      </c>
      <c r="E1252" t="inlineStr">
        <is>
          <t>Wk of 2026-10-19</t>
        </is>
      </c>
      <c r="F1252" t="inlineStr">
        <is>
          <t>Lost</t>
        </is>
      </c>
      <c r="G1252" s="39" t="str">
        <f>IF(ISNUMBER(MATCH(F1252,QualityStatuses,0)),"Quality Lead","Non-Quality Lead")</f>
        <v>Non-Quality Lead</v>
      </c>
      <c r="H1252" s="39" t="str">
        <f>IFERROR(INDEX(CampTypes,MATCH(I1252,CampList,0)),"Unattributed")</f>
        <v>Old</v>
      </c>
      <c r="I1252" t="inlineStr">
        <is>
          <t>E_Karan_Natuf_All_07072026</t>
        </is>
      </c>
      <c r="J1252" t="inlineStr">
        <is>
          <t>E_Karan_Natuf_All_07072026</t>
        </is>
      </c>
      <c r="K1252" t="inlineStr">
        <is>
          <t>Direct (campaign tagged in CRM)</t>
        </is>
      </c>
      <c r="L1252" t="inlineStr">
        <is>
          <t>E_Karan_Natuf_Sign_07072026_Adset3</t>
        </is>
      </c>
      <c r="M1252" t="inlineStr">
        <is>
          <t>E_Karan_Natuf_Sign_07072026_Adset3</t>
        </is>
      </c>
      <c r="N1252" t="inlineStr">
        <is>
          <t>E_Karan_Natuf_Sign_07072026_Adset2_Ad1 – Copy</t>
        </is>
      </c>
      <c r="O1252" t="inlineStr">
        <is>
          <t>Natuf</t>
        </is>
      </c>
      <c r="P1252" t="inlineStr">
        <is>
          <t>Facebook</t>
        </is>
      </c>
      <c r="Q1252" t="inlineStr">
        <is>
          <t>Tejaswini Tarigopula</t>
        </is>
      </c>
      <c r="R1252" t="inlineStr">
        <is>
          <t>Shivamani</t>
        </is>
      </c>
      <c r="S1252" t="inlineStr">
        <is>
          <t>Junk</t>
        </is>
      </c>
      <c r="T1252" t="inlineStr">
        <is>
          <t>Kurukshetra</t>
        </is>
      </c>
      <c r="U1252" t="inlineStr">
        <is>
          <t xml:space="preserve"> </t>
        </is>
      </c>
      <c r="V1252" t="n">
        <v>1</v>
      </c>
      <c r="W1252" t="n">
        <v>1</v>
      </c>
      <c r="X1252" t="inlineStr">
        <is>
          <t>XXXXXX9617</t>
        </is>
      </c>
      <c r="Y1252" s="72" t="n">
        <v>46326.52037037037</v>
      </c>
    </row>
    <row r="1253">
      <c r="A1253" s="39" t="inlineStr">
        <is>
          <t>6ad88f052e632ad1229674bd</t>
        </is>
      </c>
      <c r="B1253" s="72" t="n">
        <v>46316.65144675926</v>
      </c>
      <c r="C1253" s="70" t="n">
        <v>46316</v>
      </c>
      <c r="D1253" t="inlineStr">
        <is>
          <t>2026-10</t>
        </is>
      </c>
      <c r="E1253" t="inlineStr">
        <is>
          <t>Wk of 2026-10-19</t>
        </is>
      </c>
      <c r="F1253" t="inlineStr">
        <is>
          <t>Connected</t>
        </is>
      </c>
      <c r="G1253" s="39" t="str">
        <f>IF(ISNUMBER(MATCH(F1253,QualityStatuses,0)),"Quality Lead","Non-Quality Lead")</f>
        <v>Non-Quality Lead</v>
      </c>
      <c r="H1253" s="39" t="str">
        <f>IFERROR(INDEX(CampTypes,MATCH(I1253,CampList,0)),"Unattributed")</f>
        <v>New</v>
      </c>
      <c r="I1253" t="inlineStr">
        <is>
          <t>EBG - In House | ABO | Natuf | Leads | Unit Franchise | India | Oct26 | V1</t>
        </is>
      </c>
      <c r="J1253" t="inlineStr">
        <is>
          <t>EBG - In House | ABO | Natuf | Leads | Unit Franchise | India | Oct26 | V1</t>
        </is>
      </c>
      <c r="K1253" t="inlineStr">
        <is>
          <t>Direct (campaign tagged in CRM)</t>
        </is>
      </c>
      <c r="L1253" t="inlineStr">
        <is>
          <t>Natuf | Business Owners | Tier1 + Growth Cities | Oct26 | V1</t>
        </is>
      </c>
      <c r="M1253" t="inlineStr">
        <is>
          <t>Natuf | Business Owners | Tier1 + Growth Cities | Oct26 | V1</t>
        </is>
      </c>
      <c r="N1253" t="inlineStr">
        <is>
          <t>Natuf | Reel | Brand Ambassador | Heard Of Owning A Cafe | V1</t>
        </is>
      </c>
      <c r="O1253" t="inlineStr">
        <is>
          <t>In House Natuf</t>
        </is>
      </c>
      <c r="P1253" t="inlineStr">
        <is>
          <t>Facebook</t>
        </is>
      </c>
      <c r="Q1253" t="inlineStr">
        <is>
          <t>Tejaswini Tarigopula</t>
        </is>
      </c>
      <c r="R1253" t="inlineStr">
        <is>
          <t>Arjuman Vidya Sagar</t>
        </is>
      </c>
      <c r="S1253" t="inlineStr">
        <is>
          <t>-</t>
        </is>
      </c>
      <c r="T1253" t="inlineStr">
        <is>
          <t>Ahmedabad</t>
        </is>
      </c>
      <c r="U1253" t="inlineStr">
        <is>
          <t xml:space="preserve"> </t>
        </is>
      </c>
      <c r="V1253" t="n">
        <v>2</v>
      </c>
      <c r="W1253" t="n">
        <v>2</v>
      </c>
      <c r="X1253" t="inlineStr">
        <is>
          <t>XXXXXX9888</t>
        </is>
      </c>
      <c r="Y1253" s="72" t="n">
        <v>46326.52037037037</v>
      </c>
    </row>
    <row r="1254">
      <c r="A1254" s="39" t="inlineStr">
        <is>
          <t>6ad88de02e632ad1229672a4</t>
        </is>
      </c>
      <c r="B1254" s="72" t="n">
        <v>46316.64805555555</v>
      </c>
      <c r="C1254" s="70" t="n">
        <v>46316</v>
      </c>
      <c r="D1254" t="inlineStr">
        <is>
          <t>2026-10</t>
        </is>
      </c>
      <c r="E1254" t="inlineStr">
        <is>
          <t>Wk of 2026-10-19</t>
        </is>
      </c>
      <c r="F1254" t="inlineStr">
        <is>
          <t>Details Shared</t>
        </is>
      </c>
      <c r="G1254" s="39" t="str">
        <f>IF(ISNUMBER(MATCH(F1254,QualityStatuses,0)),"Quality Lead","Non-Quality Lead")</f>
        <v>Quality Lead</v>
      </c>
      <c r="H1254" s="39" t="str">
        <f>IFERROR(INDEX(CampTypes,MATCH(I1254,CampList,0)),"Unattributed")</f>
        <v>New</v>
      </c>
      <c r="I1254" t="inlineStr">
        <is>
          <t>EBG - In House | ABO | Natuf | Leads | Unit Franchise | India | Oct26 | V1</t>
        </is>
      </c>
      <c r="J1254" t="inlineStr">
        <is>
          <t>EBG - In House | ABO | Natuf | Leads | Unit Franchise | India | Oct26 | V1</t>
        </is>
      </c>
      <c r="K1254" t="inlineStr">
        <is>
          <t>Direct (campaign tagged in CRM)</t>
        </is>
      </c>
      <c r="L1254" t="inlineStr">
        <is>
          <t>Natuf | Investors | Tier1 + Growth Cities | Oct26 | V1</t>
        </is>
      </c>
      <c r="M1254" t="inlineStr">
        <is>
          <t>Natuf | Investors | Tier1 + Growth Cities | Oct26 | V1</t>
        </is>
      </c>
      <c r="N1254" t="inlineStr">
        <is>
          <t>Natuf | Reel | Brand Ambassador | Heard Of Owning A Cafe | V1</t>
        </is>
      </c>
      <c r="O1254" t="inlineStr">
        <is>
          <t>In House Natuf</t>
        </is>
      </c>
      <c r="P1254" t="inlineStr">
        <is>
          <t>Facebook</t>
        </is>
      </c>
      <c r="Q1254" t="inlineStr">
        <is>
          <t>Tejaswini Tarigopula</t>
        </is>
      </c>
      <c r="R1254" t="inlineStr">
        <is>
          <t>Rima Paul</t>
        </is>
      </c>
      <c r="S1254" t="inlineStr">
        <is>
          <t>-</t>
        </is>
      </c>
      <c r="T1254" t="inlineStr">
        <is>
          <t>Sonipat</t>
        </is>
      </c>
      <c r="U1254" t="inlineStr">
        <is>
          <t xml:space="preserve"> </t>
        </is>
      </c>
      <c r="V1254" t="n">
        <v>1</v>
      </c>
      <c r="W1254" t="n">
        <v>1</v>
      </c>
      <c r="X1254" t="inlineStr">
        <is>
          <t>XXXXXX1448</t>
        </is>
      </c>
      <c r="Y1254" s="72" t="n">
        <v>46326.52037037037</v>
      </c>
    </row>
    <row r="1255">
      <c r="A1255" s="39" t="inlineStr">
        <is>
          <t>6ad88b81c18496ac6bb88f1a</t>
        </is>
      </c>
      <c r="B1255" s="72" t="n">
        <v>46316.64103009259</v>
      </c>
      <c r="C1255" s="70" t="n">
        <v>46316</v>
      </c>
      <c r="D1255" t="inlineStr">
        <is>
          <t>2026-10</t>
        </is>
      </c>
      <c r="E1255" t="inlineStr">
        <is>
          <t>Wk of 2026-10-19</t>
        </is>
      </c>
      <c r="F1255" t="inlineStr">
        <is>
          <t>Attempt 1</t>
        </is>
      </c>
      <c r="G1255" s="39" t="str">
        <f>IF(ISNUMBER(MATCH(F1255,QualityStatuses,0)),"Quality Lead","Non-Quality Lead")</f>
        <v>Non-Quality Lead</v>
      </c>
      <c r="H1255" s="39" t="str">
        <f>IFERROR(INDEX(CampTypes,MATCH(I1255,CampList,0)),"Unattributed")</f>
        <v>Old</v>
      </c>
      <c r="I1255" t="inlineStr">
        <is>
          <t>E_Karan_Natuf_All_07072026</t>
        </is>
      </c>
      <c r="J1255" t="inlineStr">
        <is>
          <t>E_Karan_Natuf_All_07072026</t>
        </is>
      </c>
      <c r="K1255" t="inlineStr">
        <is>
          <t>Direct (campaign tagged in CRM)</t>
        </is>
      </c>
      <c r="L1255" t="inlineStr">
        <is>
          <t>E_Karan_Natuf_Sign_07072026_Adset3</t>
        </is>
      </c>
      <c r="M1255" t="inlineStr">
        <is>
          <t>E_Karan_Natuf_Sign_07072026_Adset3</t>
        </is>
      </c>
      <c r="N1255" t="inlineStr">
        <is>
          <t>E_Karan_Natuf_Sign_07072026_Adset2_Ad1</t>
        </is>
      </c>
      <c r="O1255" t="inlineStr">
        <is>
          <t>Natuf</t>
        </is>
      </c>
      <c r="P1255" t="inlineStr">
        <is>
          <t>Facebook</t>
        </is>
      </c>
      <c r="Q1255" t="inlineStr">
        <is>
          <t>Omkar Navge</t>
        </is>
      </c>
      <c r="R1255" t="inlineStr">
        <is>
          <t>Jasmine</t>
        </is>
      </c>
      <c r="S1255" t="inlineStr">
        <is>
          <t>-</t>
        </is>
      </c>
      <c r="T1255" t="inlineStr">
        <is>
          <t>Chennai</t>
        </is>
      </c>
      <c r="U1255" t="inlineStr">
        <is>
          <t xml:space="preserve"> </t>
        </is>
      </c>
      <c r="V1255" t="n">
        <v>1</v>
      </c>
      <c r="W1255" t="n">
        <v>1</v>
      </c>
      <c r="X1255" t="inlineStr">
        <is>
          <t>XXXXXX2033</t>
        </is>
      </c>
      <c r="Y1255" s="72" t="n">
        <v>46326.52037037037</v>
      </c>
    </row>
    <row r="1256">
      <c r="A1256" s="39" t="inlineStr">
        <is>
          <t>6ad88ad696d288faacdcb6c9</t>
        </is>
      </c>
      <c r="B1256" s="72" t="n">
        <v>46316.63905092593</v>
      </c>
      <c r="C1256" s="70" t="n">
        <v>46316</v>
      </c>
      <c r="D1256" t="inlineStr">
        <is>
          <t>2026-10</t>
        </is>
      </c>
      <c r="E1256" t="inlineStr">
        <is>
          <t>Wk of 2026-10-19</t>
        </is>
      </c>
      <c r="F1256" t="inlineStr">
        <is>
          <t>Attempt 2</t>
        </is>
      </c>
      <c r="G1256" s="39" t="str">
        <f>IF(ISNUMBER(MATCH(F1256,QualityStatuses,0)),"Quality Lead","Non-Quality Lead")</f>
        <v>Non-Quality Lead</v>
      </c>
      <c r="H1256" s="39" t="str">
        <f>IFERROR(INDEX(CampTypes,MATCH(I1256,CampList,0)),"Unattributed")</f>
        <v>New</v>
      </c>
      <c r="I1256" t="inlineStr">
        <is>
          <t>EBG - In House | ABO | Natuf | Leads | Unit Franchise | India | Oct26 | V1</t>
        </is>
      </c>
      <c r="J1256" t="inlineStr">
        <is>
          <t>EBG - In House | ABO | Natuf | Leads | Unit Franchise | India | Oct26 | V1</t>
        </is>
      </c>
      <c r="K1256" t="inlineStr">
        <is>
          <t>Direct (campaign tagged in CRM)</t>
        </is>
      </c>
      <c r="L1256" t="inlineStr">
        <is>
          <t>Natuf | Business Owners | Tier1 + Growth Cities | Oct26 | V1</t>
        </is>
      </c>
      <c r="M1256" t="inlineStr">
        <is>
          <t>Natuf | Business Owners | Tier1 + Growth Cities | Oct26 | V1</t>
        </is>
      </c>
      <c r="N1256" t="inlineStr">
        <is>
          <t>Natuf | Reel | Brand Ambassador | Heard Of Owning A Cafe | V1</t>
        </is>
      </c>
      <c r="O1256" t="inlineStr">
        <is>
          <t>In House Natuf</t>
        </is>
      </c>
      <c r="P1256" t="inlineStr">
        <is>
          <t>Facebook</t>
        </is>
      </c>
      <c r="Q1256" t="inlineStr">
        <is>
          <t>Tejaswini Tarigopula</t>
        </is>
      </c>
      <c r="R1256" t="inlineStr">
        <is>
          <t>Shivani Sharma</t>
        </is>
      </c>
      <c r="S1256" t="inlineStr">
        <is>
          <t>-</t>
        </is>
      </c>
      <c r="T1256" t="inlineStr">
        <is>
          <t>Raipur</t>
        </is>
      </c>
      <c r="U1256" t="inlineStr">
        <is>
          <t xml:space="preserve"> </t>
        </is>
      </c>
      <c r="V1256" t="n">
        <v>1</v>
      </c>
      <c r="W1256" t="n">
        <v>0</v>
      </c>
      <c r="X1256" t="inlineStr">
        <is>
          <t>XXXXXX3611</t>
        </is>
      </c>
      <c r="Y1256" s="72" t="n">
        <v>46326.52037037037</v>
      </c>
    </row>
    <row r="1257">
      <c r="A1257" s="39" t="inlineStr">
        <is>
          <t>6ad88a9f0651823456a11e2b</t>
        </is>
      </c>
      <c r="B1257" s="72" t="n">
        <v>46316.63841435185</v>
      </c>
      <c r="C1257" s="70" t="n">
        <v>46316</v>
      </c>
      <c r="D1257" t="inlineStr">
        <is>
          <t>2026-10</t>
        </is>
      </c>
      <c r="E1257" t="inlineStr">
        <is>
          <t>Wk of 2026-10-19</t>
        </is>
      </c>
      <c r="F1257" t="inlineStr">
        <is>
          <t>Details Shared</t>
        </is>
      </c>
      <c r="G1257" s="39" t="str">
        <f>IF(ISNUMBER(MATCH(F1257,QualityStatuses,0)),"Quality Lead","Non-Quality Lead")</f>
        <v>Quality Lead</v>
      </c>
      <c r="H1257" s="39" t="str">
        <f>IFERROR(INDEX(CampTypes,MATCH(I1257,CampList,0)),"Unattributed")</f>
        <v>New</v>
      </c>
      <c r="I1257" t="inlineStr">
        <is>
          <t>EBG - In House | ABO | Natuf | Leads | Unit Franchise | India | Oct26 | V1</t>
        </is>
      </c>
      <c r="J1257" t="inlineStr">
        <is>
          <t>EBG - In House | ABO | Natuf | Leads | Unit Franchise | India | Oct26 | V1</t>
        </is>
      </c>
      <c r="K1257" t="inlineStr">
        <is>
          <t>Direct (campaign tagged in CRM)</t>
        </is>
      </c>
      <c r="L1257" t="inlineStr">
        <is>
          <t>Natuf | Investors | Tier1 + Growth Cities | Oct26 | V1</t>
        </is>
      </c>
      <c r="M1257" t="inlineStr">
        <is>
          <t>Natuf | Investors | Tier1 + Growth Cities | Oct26 | V1</t>
        </is>
      </c>
      <c r="N1257" t="inlineStr">
        <is>
          <t>Natuf | Reel | Brand Ambassador | Heard Of Owning A Cafe | V1</t>
        </is>
      </c>
      <c r="O1257" t="inlineStr">
        <is>
          <t>In House Natuf</t>
        </is>
      </c>
      <c r="P1257" t="inlineStr">
        <is>
          <t>Facebook</t>
        </is>
      </c>
      <c r="Q1257" t="inlineStr">
        <is>
          <t>Tejaswini Tarigopula</t>
        </is>
      </c>
      <c r="R1257" t="inlineStr">
        <is>
          <t>Shivamani</t>
        </is>
      </c>
      <c r="S1257" t="inlineStr">
        <is>
          <t>-</t>
        </is>
      </c>
      <c r="T1257" t="inlineStr">
        <is>
          <t>Gandhinagar</t>
        </is>
      </c>
      <c r="U1257" t="inlineStr">
        <is>
          <t xml:space="preserve"> </t>
        </is>
      </c>
      <c r="V1257" t="n">
        <v>1</v>
      </c>
      <c r="W1257" t="n">
        <v>1</v>
      </c>
      <c r="X1257" t="inlineStr">
        <is>
          <t>XXXXXX0074</t>
        </is>
      </c>
      <c r="Y1257" s="72" t="n">
        <v>46326.52037037037</v>
      </c>
    </row>
    <row r="1258">
      <c r="A1258" s="39" t="inlineStr">
        <is>
          <t>6ad8884f81cbb4c29306b88c</t>
        </is>
      </c>
      <c r="B1258" s="72" t="n">
        <v>46316.6315625</v>
      </c>
      <c r="C1258" s="70" t="n">
        <v>46316</v>
      </c>
      <c r="D1258" t="inlineStr">
        <is>
          <t>2026-10</t>
        </is>
      </c>
      <c r="E1258" t="inlineStr">
        <is>
          <t>Wk of 2026-10-19</t>
        </is>
      </c>
      <c r="F1258" t="inlineStr">
        <is>
          <t>Attempt 2</t>
        </is>
      </c>
      <c r="G1258" s="39" t="str">
        <f>IF(ISNUMBER(MATCH(F1258,QualityStatuses,0)),"Quality Lead","Non-Quality Lead")</f>
        <v>Non-Quality Lead</v>
      </c>
      <c r="H1258" s="39" t="str">
        <f>IFERROR(INDEX(CampTypes,MATCH(I1258,CampList,0)),"Unattributed")</f>
        <v>New</v>
      </c>
      <c r="I1258" t="inlineStr">
        <is>
          <t>EBG - In House | ABO | Natuf | Leads | Unit Franchise | India | Oct26 | V1</t>
        </is>
      </c>
      <c r="J1258" t="inlineStr">
        <is>
          <t>EBG - In House | ABO | Natuf | Leads | Unit Franchise | India | Oct26 | V1</t>
        </is>
      </c>
      <c r="K1258" t="inlineStr">
        <is>
          <t>Direct (campaign tagged in CRM)</t>
        </is>
      </c>
      <c r="L1258" t="inlineStr">
        <is>
          <t>Natuf | Broad | Tier1 + Growth Cities | Oct26 | V1</t>
        </is>
      </c>
      <c r="M1258" t="inlineStr">
        <is>
          <t>Natuf | Broad | Tier1 + Growth Cities | Oct26 | V1</t>
        </is>
      </c>
      <c r="N1258" t="inlineStr">
        <is>
          <t>Natuf | Reel | Brand Ambassador | Heard Of Owning A Cafe | V1</t>
        </is>
      </c>
      <c r="O1258" t="inlineStr">
        <is>
          <t>In House Natuf</t>
        </is>
      </c>
      <c r="P1258" t="inlineStr">
        <is>
          <t>Facebook</t>
        </is>
      </c>
      <c r="Q1258" t="inlineStr">
        <is>
          <t>Tejaswini Tarigopula</t>
        </is>
      </c>
      <c r="R1258" t="inlineStr">
        <is>
          <t>Rauth Sanketh</t>
        </is>
      </c>
      <c r="S1258" t="inlineStr">
        <is>
          <t>-</t>
        </is>
      </c>
      <c r="T1258" t="inlineStr">
        <is>
          <t>Bangalore</t>
        </is>
      </c>
      <c r="U1258" t="inlineStr">
        <is>
          <t xml:space="preserve"> </t>
        </is>
      </c>
      <c r="V1258" t="n">
        <v>3</v>
      </c>
      <c r="W1258" t="n">
        <v>1</v>
      </c>
      <c r="X1258" t="inlineStr">
        <is>
          <t>XXXXXX6743</t>
        </is>
      </c>
      <c r="Y1258" s="72" t="n">
        <v>46326.52037037037</v>
      </c>
    </row>
    <row r="1259">
      <c r="A1259" s="39" t="inlineStr">
        <is>
          <t>6ad887ff64df026dc502a42c</t>
        </is>
      </c>
      <c r="B1259" s="72" t="n">
        <v>46316.63063657407</v>
      </c>
      <c r="C1259" s="70" t="n">
        <v>46316</v>
      </c>
      <c r="D1259" t="inlineStr">
        <is>
          <t>2026-10</t>
        </is>
      </c>
      <c r="E1259" t="inlineStr">
        <is>
          <t>Wk of 2026-10-19</t>
        </is>
      </c>
      <c r="F1259" t="inlineStr">
        <is>
          <t>Qualified</t>
        </is>
      </c>
      <c r="G1259" s="39" t="str">
        <f>IF(ISNUMBER(MATCH(F1259,QualityStatuses,0)),"Quality Lead","Non-Quality Lead")</f>
        <v>Quality Lead</v>
      </c>
      <c r="H1259" s="39" t="str">
        <f>IFERROR(INDEX(CampTypes,MATCH(I1259,CampList,0)),"Unattributed")</f>
        <v>Old</v>
      </c>
      <c r="I1259" t="inlineStr">
        <is>
          <t>E_Suresh_Natuf_Kiosk_07072026</t>
        </is>
      </c>
      <c r="J1259" t="inlineStr">
        <is>
          <t>E_Suresh_Natuf_Kiosk_07072026</t>
        </is>
      </c>
      <c r="K1259" t="inlineStr">
        <is>
          <t>Direct (campaign tagged in CRM)</t>
        </is>
      </c>
      <c r="L1259" t="inlineStr">
        <is>
          <t>E_Suresh_Natuf_Kiosk_07072026_Adset5</t>
        </is>
      </c>
      <c r="M1259" t="inlineStr">
        <is>
          <t>E_Suresh_Natuf_Kiosk_07072026_Adset5</t>
        </is>
      </c>
      <c r="N1259" t="inlineStr">
        <is>
          <t>E_Hindi_Suresh_Natuf_Kiosk_07072026_Adset5_ad3 – Copy 2</t>
        </is>
      </c>
      <c r="O1259" t="inlineStr">
        <is>
          <t>Natuf</t>
        </is>
      </c>
      <c r="P1259" t="inlineStr">
        <is>
          <t>Facebook</t>
        </is>
      </c>
      <c r="Q1259" t="inlineStr">
        <is>
          <t>Tejaswini Tarigopula</t>
        </is>
      </c>
      <c r="R1259" t="inlineStr">
        <is>
          <t>Rauth Sanketh</t>
        </is>
      </c>
      <c r="S1259" t="inlineStr">
        <is>
          <t>-</t>
        </is>
      </c>
      <c r="T1259" t="inlineStr">
        <is>
          <t>Gurugram</t>
        </is>
      </c>
      <c r="U1259" t="inlineStr">
        <is>
          <t xml:space="preserve"> </t>
        </is>
      </c>
      <c r="V1259" t="n">
        <v>4</v>
      </c>
      <c r="W1259" t="n">
        <v>4</v>
      </c>
      <c r="X1259" t="inlineStr">
        <is>
          <t>XXXXXX1186</t>
        </is>
      </c>
      <c r="Y1259" s="72" t="n">
        <v>46326.52037037037</v>
      </c>
    </row>
    <row r="1260">
      <c r="A1260" s="39" t="inlineStr">
        <is>
          <t>6ad8854b31a771ad2c9449e8</t>
        </is>
      </c>
      <c r="B1260" s="72" t="n">
        <v>46316.62262731481</v>
      </c>
      <c r="C1260" s="70" t="n">
        <v>46316</v>
      </c>
      <c r="D1260" t="inlineStr">
        <is>
          <t>2026-10</t>
        </is>
      </c>
      <c r="E1260" t="inlineStr">
        <is>
          <t>Wk of 2026-10-19</t>
        </is>
      </c>
      <c r="F1260" t="inlineStr">
        <is>
          <t>Attempt 2</t>
        </is>
      </c>
      <c r="G1260" s="39" t="str">
        <f>IF(ISNUMBER(MATCH(F1260,QualityStatuses,0)),"Quality Lead","Non-Quality Lead")</f>
        <v>Non-Quality Lead</v>
      </c>
      <c r="H1260" s="39" t="str">
        <f>IFERROR(INDEX(CampTypes,MATCH(I1260,CampList,0)),"Unattributed")</f>
        <v>Old</v>
      </c>
      <c r="I1260" t="inlineStr">
        <is>
          <t>natuf_Kiosk_14072026_Hindi</t>
        </is>
      </c>
      <c r="J1260" t="inlineStr">
        <is>
          <t>natuf_Kiosk_14072026_Hindi</t>
        </is>
      </c>
      <c r="K1260" t="inlineStr">
        <is>
          <t>Direct (campaign tagged in CRM)</t>
        </is>
      </c>
      <c r="L1260" t="inlineStr">
        <is>
          <t>natuf_Kiosk_09102026</t>
        </is>
      </c>
      <c r="M1260" t="inlineStr">
        <is>
          <t>natuf_Kiosk_09102026</t>
        </is>
      </c>
      <c r="N1260" t="inlineStr">
        <is>
          <t>natuf_Kiosk_14072026_ad set_ad1</t>
        </is>
      </c>
      <c r="O1260" t="inlineStr">
        <is>
          <t>Natuf</t>
        </is>
      </c>
      <c r="P1260" t="inlineStr">
        <is>
          <t>Facebook</t>
        </is>
      </c>
      <c r="Q1260" t="inlineStr">
        <is>
          <t>Tejaswini Tarigopula</t>
        </is>
      </c>
      <c r="R1260" t="inlineStr">
        <is>
          <t>Shivani Sharma</t>
        </is>
      </c>
      <c r="S1260" t="inlineStr">
        <is>
          <t>-</t>
        </is>
      </c>
      <c r="T1260" t="inlineStr">
        <is>
          <t>Bhagalpur</t>
        </is>
      </c>
      <c r="U1260" t="inlineStr">
        <is>
          <t xml:space="preserve"> </t>
        </is>
      </c>
      <c r="V1260" t="n">
        <v>1</v>
      </c>
      <c r="W1260" t="n">
        <v>0</v>
      </c>
      <c r="X1260" t="inlineStr">
        <is>
          <t>XXXXXX0709</t>
        </is>
      </c>
      <c r="Y1260" s="72" t="n">
        <v>46326.52037037037</v>
      </c>
    </row>
    <row r="1261">
      <c r="A1261" s="39" t="inlineStr">
        <is>
          <t>6ad884f1d132fe12ff40640a</t>
        </is>
      </c>
      <c r="B1261" s="72" t="n">
        <v>46316.62158564815</v>
      </c>
      <c r="C1261" s="70" t="n">
        <v>46316</v>
      </c>
      <c r="D1261" t="inlineStr">
        <is>
          <t>2026-10</t>
        </is>
      </c>
      <c r="E1261" t="inlineStr">
        <is>
          <t>Wk of 2026-10-19</t>
        </is>
      </c>
      <c r="F1261" t="inlineStr">
        <is>
          <t>Attempt 1</t>
        </is>
      </c>
      <c r="G1261" s="39" t="str">
        <f>IF(ISNUMBER(MATCH(F1261,QualityStatuses,0)),"Quality Lead","Non-Quality Lead")</f>
        <v>Non-Quality Lead</v>
      </c>
      <c r="H1261" s="39" t="str">
        <f>IFERROR(INDEX(CampTypes,MATCH(I1261,CampList,0)),"Unattributed")</f>
        <v>New</v>
      </c>
      <c r="I1261" t="inlineStr">
        <is>
          <t>EBG - In House | ABO | Natuf | Leads | Unit Franchise | India | Oct26 | V1</t>
        </is>
      </c>
      <c r="J1261" t="inlineStr">
        <is>
          <t>EBG - In House | ABO | Natuf | Leads | Unit Franchise | India | Oct26 | V1</t>
        </is>
      </c>
      <c r="K1261" t="inlineStr">
        <is>
          <t>Direct (campaign tagged in CRM)</t>
        </is>
      </c>
      <c r="L1261" t="inlineStr">
        <is>
          <t>Natuf | Broad | Tier1 + Growth Cities | Oct26 | V1</t>
        </is>
      </c>
      <c r="M1261" t="inlineStr">
        <is>
          <t>Natuf | Broad | Tier1 + Growth Cities | Oct26 | V1</t>
        </is>
      </c>
      <c r="N1261" t="inlineStr">
        <is>
          <t>Natuf | Reel | Brand Ambassador | Heard Of Owning A Cafe | V1</t>
        </is>
      </c>
      <c r="O1261" t="inlineStr">
        <is>
          <t>In House Natuf</t>
        </is>
      </c>
      <c r="P1261" t="inlineStr">
        <is>
          <t>Facebook</t>
        </is>
      </c>
      <c r="Q1261" t="inlineStr">
        <is>
          <t>Tejaswini Tarigopula</t>
        </is>
      </c>
      <c r="R1261" t="inlineStr">
        <is>
          <t>Rima Paul</t>
        </is>
      </c>
      <c r="S1261" t="inlineStr">
        <is>
          <t>-</t>
        </is>
      </c>
      <c r="T1261" t="inlineStr">
        <is>
          <t>Bhopal</t>
        </is>
      </c>
      <c r="U1261" t="inlineStr">
        <is>
          <t xml:space="preserve"> </t>
        </is>
      </c>
      <c r="V1261" t="n">
        <v>2</v>
      </c>
      <c r="W1261" t="n">
        <v>0</v>
      </c>
      <c r="X1261" t="inlineStr">
        <is>
          <t>XXXXXX5340</t>
        </is>
      </c>
      <c r="Y1261" s="72" t="n">
        <v>46326.52037037037</v>
      </c>
    </row>
    <row r="1262">
      <c r="A1262" s="39" t="inlineStr">
        <is>
          <t>6ad88438c8a6ae5adc7ac9ca</t>
        </is>
      </c>
      <c r="B1262" s="72" t="n">
        <v>46316.61944444444</v>
      </c>
      <c r="C1262" s="70" t="n">
        <v>46316</v>
      </c>
      <c r="D1262" t="inlineStr">
        <is>
          <t>2026-10</t>
        </is>
      </c>
      <c r="E1262" t="inlineStr">
        <is>
          <t>Wk of 2026-10-19</t>
        </is>
      </c>
      <c r="F1262" t="inlineStr">
        <is>
          <t>Connected</t>
        </is>
      </c>
      <c r="G1262" s="39" t="str">
        <f>IF(ISNUMBER(MATCH(F1262,QualityStatuses,0)),"Quality Lead","Non-Quality Lead")</f>
        <v>Non-Quality Lead</v>
      </c>
      <c r="H1262" s="39" t="str">
        <f>IFERROR(INDEX(CampTypes,MATCH(I1262,CampList,0)),"Unattributed")</f>
        <v>New</v>
      </c>
      <c r="I1262" t="inlineStr">
        <is>
          <t>EBG - In House | ABO | Natuf | Leads | Unit Franchise | India | Oct26 | V1</t>
        </is>
      </c>
      <c r="J1262" t="inlineStr">
        <is>
          <t>EBG - In House | ABO | Natuf | Leads | Unit Franchise | India | Oct26 | V1</t>
        </is>
      </c>
      <c r="K1262" t="inlineStr">
        <is>
          <t>Direct (campaign tagged in CRM)</t>
        </is>
      </c>
      <c r="L1262" t="inlineStr">
        <is>
          <t>Natuf | Broad | Tier1 + Growth Cities | Oct26 | V1</t>
        </is>
      </c>
      <c r="M1262" t="inlineStr">
        <is>
          <t>Natuf | Broad | Tier1 + Growth Cities | Oct26 | V1</t>
        </is>
      </c>
      <c r="N1262" t="inlineStr">
        <is>
          <t>Natuf | Reel | Brand Ambassador | Heard Of Owning A Cafe | V1</t>
        </is>
      </c>
      <c r="O1262" t="inlineStr">
        <is>
          <t>In House Natuf</t>
        </is>
      </c>
      <c r="P1262" t="inlineStr">
        <is>
          <t>Facebook</t>
        </is>
      </c>
      <c r="Q1262" t="inlineStr">
        <is>
          <t>Tejaswini Tarigopula</t>
        </is>
      </c>
      <c r="R1262" t="inlineStr">
        <is>
          <t>Arjuman Vidya Sagar</t>
        </is>
      </c>
      <c r="S1262" t="inlineStr">
        <is>
          <t>-</t>
        </is>
      </c>
      <c r="T1262" t="inlineStr">
        <is>
          <t>Jodhpur</t>
        </is>
      </c>
      <c r="U1262" t="inlineStr">
        <is>
          <t xml:space="preserve"> </t>
        </is>
      </c>
      <c r="V1262" t="n">
        <v>7</v>
      </c>
      <c r="W1262" t="n">
        <v>1</v>
      </c>
      <c r="X1262" t="inlineStr">
        <is>
          <t>XXXXXX0456</t>
        </is>
      </c>
      <c r="Y1262" s="72" t="n">
        <v>46326.52037037037</v>
      </c>
    </row>
    <row r="1263">
      <c r="A1263" s="39" t="inlineStr">
        <is>
          <t>6ad88194c8a6ae5adc7ac752</t>
        </is>
      </c>
      <c r="B1263" s="72" t="n">
        <v>46316.61162037037</v>
      </c>
      <c r="C1263" s="70" t="n">
        <v>46316</v>
      </c>
      <c r="D1263" t="inlineStr">
        <is>
          <t>2026-10</t>
        </is>
      </c>
      <c r="E1263" t="inlineStr">
        <is>
          <t>Wk of 2026-10-19</t>
        </is>
      </c>
      <c r="F1263" t="inlineStr">
        <is>
          <t>Connected</t>
        </is>
      </c>
      <c r="G1263" s="39" t="str">
        <f>IF(ISNUMBER(MATCH(F1263,QualityStatuses,0)),"Quality Lead","Non-Quality Lead")</f>
        <v>Non-Quality Lead</v>
      </c>
      <c r="H1263" s="39" t="str">
        <f>IFERROR(INDEX(CampTypes,MATCH(I1263,CampList,0)),"Unattributed")</f>
        <v>Old</v>
      </c>
      <c r="I1263" t="inlineStr">
        <is>
          <t>natuf_Kiosk_14072026_Hindi</t>
        </is>
      </c>
      <c r="J1263" t="inlineStr">
        <is>
          <t>natuf_Kiosk_14072026_Hindi</t>
        </is>
      </c>
      <c r="K1263" t="inlineStr">
        <is>
          <t>Direct (campaign tagged in CRM)</t>
        </is>
      </c>
      <c r="L1263" t="inlineStr">
        <is>
          <t>natuf_Kiosk_09102026</t>
        </is>
      </c>
      <c r="M1263" t="inlineStr">
        <is>
          <t>natuf_Kiosk_09102026</t>
        </is>
      </c>
      <c r="N1263" t="inlineStr">
        <is>
          <t>natuf_Kiosk_14072026_ad set_ad1</t>
        </is>
      </c>
      <c r="O1263" t="inlineStr">
        <is>
          <t>Natuf</t>
        </is>
      </c>
      <c r="P1263" t="inlineStr">
        <is>
          <t>Facebook</t>
        </is>
      </c>
      <c r="Q1263" t="inlineStr">
        <is>
          <t>Tejaswini Tarigopula</t>
        </is>
      </c>
      <c r="R1263" t="inlineStr">
        <is>
          <t>Arjuman Vidya Sagar</t>
        </is>
      </c>
      <c r="S1263" t="inlineStr">
        <is>
          <t>-</t>
        </is>
      </c>
      <c r="T1263" t="inlineStr">
        <is>
          <t>Amarpur</t>
        </is>
      </c>
      <c r="U1263" t="inlineStr">
        <is>
          <t xml:space="preserve"> </t>
        </is>
      </c>
      <c r="V1263" t="n">
        <v>2</v>
      </c>
      <c r="W1263" t="n">
        <v>2</v>
      </c>
      <c r="X1263" t="inlineStr">
        <is>
          <t>XXXXXX7299</t>
        </is>
      </c>
      <c r="Y1263" s="72" t="n">
        <v>46326.52037037037</v>
      </c>
    </row>
    <row r="1264">
      <c r="A1264" s="39" t="inlineStr">
        <is>
          <t>6ad881314672105259b254b3</t>
        </is>
      </c>
      <c r="B1264" s="72" t="n">
        <v>46316.61047453704</v>
      </c>
      <c r="C1264" s="70" t="n">
        <v>46316</v>
      </c>
      <c r="D1264" t="inlineStr">
        <is>
          <t>2026-10</t>
        </is>
      </c>
      <c r="E1264" t="inlineStr">
        <is>
          <t>Wk of 2026-10-19</t>
        </is>
      </c>
      <c r="F1264" t="inlineStr">
        <is>
          <t>Details Shared</t>
        </is>
      </c>
      <c r="G1264" s="39" t="str">
        <f>IF(ISNUMBER(MATCH(F1264,QualityStatuses,0)),"Quality Lead","Non-Quality Lead")</f>
        <v>Quality Lead</v>
      </c>
      <c r="H1264" s="39" t="str">
        <f>IFERROR(INDEX(CampTypes,MATCH(I1264,CampList,0)),"Unattributed")</f>
        <v>Old</v>
      </c>
      <c r="I1264" t="inlineStr">
        <is>
          <t>E_Natuf_Generic_13082026</t>
        </is>
      </c>
      <c r="J1264" t="inlineStr">
        <is>
          <t>E_Natuf_Generic_13082026</t>
        </is>
      </c>
      <c r="K1264" t="inlineStr">
        <is>
          <t>Direct (campaign tagged in CRM)</t>
        </is>
      </c>
      <c r="L1264" t="inlineStr">
        <is>
          <t>E_Natuf_Generic_13082026_Adset1</t>
        </is>
      </c>
      <c r="M1264" t="inlineStr">
        <is>
          <t>E_Natuf_Generic_13082026_Adset1</t>
        </is>
      </c>
      <c r="N1264" t="inlineStr">
        <is>
          <t>E_Natuf_Generic_13082026_Adset1_Ad1</t>
        </is>
      </c>
      <c r="O1264" t="inlineStr">
        <is>
          <t>Natuf</t>
        </is>
      </c>
      <c r="P1264" t="inlineStr">
        <is>
          <t>Facebook</t>
        </is>
      </c>
      <c r="Q1264" t="inlineStr">
        <is>
          <t>Tejaswini Tarigopula</t>
        </is>
      </c>
      <c r="R1264" t="inlineStr">
        <is>
          <t>Rauth Sanketh</t>
        </is>
      </c>
      <c r="S1264" t="inlineStr">
        <is>
          <t>-</t>
        </is>
      </c>
      <c r="T1264" t="inlineStr">
        <is>
          <t>Nashik</t>
        </is>
      </c>
      <c r="U1264" t="inlineStr">
        <is>
          <t xml:space="preserve"> </t>
        </is>
      </c>
      <c r="V1264" t="n">
        <v>3</v>
      </c>
      <c r="W1264" t="n">
        <v>4</v>
      </c>
      <c r="X1264" t="inlineStr">
        <is>
          <t>XXXXXX8006</t>
        </is>
      </c>
      <c r="Y1264" s="72" t="n">
        <v>46326.52037037037</v>
      </c>
    </row>
    <row r="1265">
      <c r="A1265" s="39" t="inlineStr">
        <is>
          <t>6ad87f86849fa00bff15c339</t>
        </is>
      </c>
      <c r="B1265" s="72" t="n">
        <v>46316.6055324074</v>
      </c>
      <c r="C1265" s="70" t="n">
        <v>46316</v>
      </c>
      <c r="D1265" t="inlineStr">
        <is>
          <t>2026-10</t>
        </is>
      </c>
      <c r="E1265" t="inlineStr">
        <is>
          <t>Wk of 2026-10-19</t>
        </is>
      </c>
      <c r="F1265" t="inlineStr">
        <is>
          <t>Connected</t>
        </is>
      </c>
      <c r="G1265" s="39" t="str">
        <f>IF(ISNUMBER(MATCH(F1265,QualityStatuses,0)),"Quality Lead","Non-Quality Lead")</f>
        <v>Non-Quality Lead</v>
      </c>
      <c r="H1265" s="39" t="str">
        <f>IFERROR(INDEX(CampTypes,MATCH(I1265,CampList,0)),"Unattributed")</f>
        <v>New</v>
      </c>
      <c r="I1265" t="inlineStr">
        <is>
          <t>EBG - In House | ABO | Natuf | Leads | Unit Franchise | India | Oct26 | V1</t>
        </is>
      </c>
      <c r="J1265" t="inlineStr">
        <is>
          <t>EBG - In House | ABO | Natuf | Leads | Unit Franchise | India | Oct26 | V1</t>
        </is>
      </c>
      <c r="K1265" t="inlineStr">
        <is>
          <t>Direct (campaign tagged in CRM)</t>
        </is>
      </c>
      <c r="L1265" t="inlineStr">
        <is>
          <t>Natuf | LAL 1% | India | Jul26 | V1</t>
        </is>
      </c>
      <c r="M1265" t="inlineStr">
        <is>
          <t>Natuf | LAL 1% | India | Jul26 | V1</t>
        </is>
      </c>
      <c r="N1265" t="inlineStr">
        <is>
          <t>Natuf | Reel | Brand Ambassador | Heard Of Owning A Cafe | V1</t>
        </is>
      </c>
      <c r="O1265" t="inlineStr">
        <is>
          <t>In House Natuf</t>
        </is>
      </c>
      <c r="P1265" t="inlineStr">
        <is>
          <t>Facebook</t>
        </is>
      </c>
      <c r="Q1265" t="inlineStr">
        <is>
          <t>Tejaswini Tarigopula</t>
        </is>
      </c>
      <c r="R1265" t="inlineStr">
        <is>
          <t>Rauth Sanketh</t>
        </is>
      </c>
      <c r="S1265" t="inlineStr">
        <is>
          <t>-</t>
        </is>
      </c>
      <c r="T1265" t="inlineStr">
        <is>
          <t>Bharatpur</t>
        </is>
      </c>
      <c r="U1265" t="inlineStr">
        <is>
          <t xml:space="preserve"> </t>
        </is>
      </c>
      <c r="V1265" t="n">
        <v>17</v>
      </c>
      <c r="W1265" t="n">
        <v>4</v>
      </c>
      <c r="X1265" t="inlineStr">
        <is>
          <t>XXXXXX7316</t>
        </is>
      </c>
      <c r="Y1265" s="72" t="n">
        <v>46326.52037037037</v>
      </c>
    </row>
    <row r="1266">
      <c r="A1266" s="39" t="inlineStr">
        <is>
          <t>6ad87b03efd184095c1a2d41</t>
        </is>
      </c>
      <c r="B1266" s="72" t="n">
        <v>46316.59216435185</v>
      </c>
      <c r="C1266" s="70" t="n">
        <v>46316</v>
      </c>
      <c r="D1266" t="inlineStr">
        <is>
          <t>2026-10</t>
        </is>
      </c>
      <c r="E1266" t="inlineStr">
        <is>
          <t>Wk of 2026-10-19</t>
        </is>
      </c>
      <c r="F1266" t="inlineStr">
        <is>
          <t>Attempt 2</t>
        </is>
      </c>
      <c r="G1266" s="39" t="str">
        <f>IF(ISNUMBER(MATCH(F1266,QualityStatuses,0)),"Quality Lead","Non-Quality Lead")</f>
        <v>Non-Quality Lead</v>
      </c>
      <c r="H1266" s="39" t="str">
        <f>IFERROR(INDEX(CampTypes,MATCH(I1266,CampList,0)),"Unattributed")</f>
        <v>New</v>
      </c>
      <c r="I1266" t="inlineStr">
        <is>
          <t>EBG - In House | ABO | Natuf | Leads | Unit Franchise | India | Oct26 | V1</t>
        </is>
      </c>
      <c r="J1266" t="inlineStr">
        <is>
          <t>EBG - In House | ABO | Natuf | Leads | Unit Franchise | India | Oct26 | V1</t>
        </is>
      </c>
      <c r="K1266" t="inlineStr">
        <is>
          <t>Direct (campaign tagged in CRM)</t>
        </is>
      </c>
      <c r="L1266" t="inlineStr">
        <is>
          <t>Natuf | LAL 1% | India | Jul26 | V1</t>
        </is>
      </c>
      <c r="M1266" t="inlineStr">
        <is>
          <t>Natuf | LAL 1% | India | Jul26 | V1</t>
        </is>
      </c>
      <c r="N1266" t="inlineStr">
        <is>
          <t>Natuf | Reel | Brand Ambassador | Heard Of Owning A Cafe | V1</t>
        </is>
      </c>
      <c r="O1266" t="inlineStr">
        <is>
          <t>In House Natuf</t>
        </is>
      </c>
      <c r="P1266" t="inlineStr">
        <is>
          <t>Facebook</t>
        </is>
      </c>
      <c r="Q1266" t="inlineStr">
        <is>
          <t>Tejaswini Tarigopula</t>
        </is>
      </c>
      <c r="R1266" t="inlineStr">
        <is>
          <t>Shivani Sharma</t>
        </is>
      </c>
      <c r="S1266" t="inlineStr">
        <is>
          <t>-</t>
        </is>
      </c>
      <c r="T1266" t="inlineStr">
        <is>
          <t>Siliguri</t>
        </is>
      </c>
      <c r="U1266" t="inlineStr">
        <is>
          <t xml:space="preserve"> </t>
        </is>
      </c>
      <c r="V1266" t="n">
        <v>2</v>
      </c>
      <c r="W1266" t="n">
        <v>0</v>
      </c>
      <c r="X1266" t="inlineStr">
        <is>
          <t>XXXXXX9165</t>
        </is>
      </c>
      <c r="Y1266" s="72" t="n">
        <v>46326.52037037037</v>
      </c>
    </row>
    <row r="1267">
      <c r="A1267" s="39" t="inlineStr">
        <is>
          <t>6ad87a7040134f539b3d6caf</t>
        </is>
      </c>
      <c r="B1267" s="72" t="n">
        <v>46316.59046296297</v>
      </c>
      <c r="C1267" s="70" t="n">
        <v>46316</v>
      </c>
      <c r="D1267" t="inlineStr">
        <is>
          <t>2026-10</t>
        </is>
      </c>
      <c r="E1267" t="inlineStr">
        <is>
          <t>Wk of 2026-10-19</t>
        </is>
      </c>
      <c r="F1267" t="inlineStr">
        <is>
          <t>Attempt 1</t>
        </is>
      </c>
      <c r="G1267" s="39" t="str">
        <f>IF(ISNUMBER(MATCH(F1267,QualityStatuses,0)),"Quality Lead","Non-Quality Lead")</f>
        <v>Non-Quality Lead</v>
      </c>
      <c r="H1267" s="39" t="str">
        <f>IFERROR(INDEX(CampTypes,MATCH(I1267,CampList,0)),"Unattributed")</f>
        <v>New</v>
      </c>
      <c r="I1267" t="inlineStr">
        <is>
          <t>EBG - In House | ABO | Natuf | Leads | Unit Franchise | India | Oct26 | V1</t>
        </is>
      </c>
      <c r="J1267" t="inlineStr">
        <is>
          <t>EBG - In House | ABO | Natuf | Leads | Unit Franchise | India | Oct26 | V1</t>
        </is>
      </c>
      <c r="K1267" t="inlineStr">
        <is>
          <t>Direct (campaign tagged in CRM)</t>
        </is>
      </c>
      <c r="L1267" t="inlineStr">
        <is>
          <t>Natuf | Broad | Tier1 + Growth Cities | Oct26 | V1</t>
        </is>
      </c>
      <c r="M1267" t="inlineStr">
        <is>
          <t>Natuf | Broad | Tier1 + Growth Cities | Oct26 | V1</t>
        </is>
      </c>
      <c r="N1267" t="inlineStr">
        <is>
          <t>Natuf | Reel | Brand Ambassador | Heard Of Owning A Cafe | V1</t>
        </is>
      </c>
      <c r="O1267" t="inlineStr">
        <is>
          <t>In House Natuf</t>
        </is>
      </c>
      <c r="P1267" t="inlineStr">
        <is>
          <t>Facebook</t>
        </is>
      </c>
      <c r="Q1267" t="inlineStr">
        <is>
          <t>Tejaswini Tarigopula</t>
        </is>
      </c>
      <c r="R1267" t="inlineStr">
        <is>
          <t>Shivamani</t>
        </is>
      </c>
      <c r="S1267" t="inlineStr">
        <is>
          <t>-</t>
        </is>
      </c>
      <c r="T1267" t="inlineStr">
        <is>
          <t>Noida</t>
        </is>
      </c>
      <c r="U1267" t="inlineStr">
        <is>
          <t xml:space="preserve"> </t>
        </is>
      </c>
      <c r="V1267" t="n">
        <v>1</v>
      </c>
      <c r="W1267" t="n">
        <v>0</v>
      </c>
      <c r="X1267" t="inlineStr">
        <is>
          <t>XXXXXX7734</t>
        </is>
      </c>
      <c r="Y1267" s="72" t="n">
        <v>46326.52037037037</v>
      </c>
    </row>
    <row r="1268">
      <c r="A1268" s="39" t="inlineStr">
        <is>
          <t>6ad879961326d279b7cc65ed</t>
        </is>
      </c>
      <c r="B1268" s="72" t="n">
        <v>46316.58793981482</v>
      </c>
      <c r="C1268" s="70" t="n">
        <v>46316</v>
      </c>
      <c r="D1268" t="inlineStr">
        <is>
          <t>2026-10</t>
        </is>
      </c>
      <c r="E1268" t="inlineStr">
        <is>
          <t>Wk of 2026-10-19</t>
        </is>
      </c>
      <c r="F1268" t="inlineStr">
        <is>
          <t>Details Shared</t>
        </is>
      </c>
      <c r="G1268" s="39" t="str">
        <f>IF(ISNUMBER(MATCH(F1268,QualityStatuses,0)),"Quality Lead","Non-Quality Lead")</f>
        <v>Quality Lead</v>
      </c>
      <c r="H1268" s="39" t="str">
        <f>IFERROR(INDEX(CampTypes,MATCH(I1268,CampList,0)),"Unattributed")</f>
        <v>New</v>
      </c>
      <c r="I1268" t="inlineStr">
        <is>
          <t>EBG - In House | ABO | Natuf | Leads | Unit Franchise | India | Oct26 | V1</t>
        </is>
      </c>
      <c r="J1268" t="inlineStr">
        <is>
          <t>EBG - In House | ABO | Natuf | Leads | Unit Franchise | India | Oct26 | V1</t>
        </is>
      </c>
      <c r="K1268" t="inlineStr">
        <is>
          <t>Direct (campaign tagged in CRM)</t>
        </is>
      </c>
      <c r="L1268" t="inlineStr">
        <is>
          <t>Natuf | Broad | Tier1 + Growth Cities | Oct26 | V1</t>
        </is>
      </c>
      <c r="M1268" t="inlineStr">
        <is>
          <t>Natuf | Broad | Tier1 + Growth Cities | Oct26 | V1</t>
        </is>
      </c>
      <c r="N1268" t="inlineStr">
        <is>
          <t>Natuf | Reel | Brand Ambassador | Heard Of Owning A Cafe | V1</t>
        </is>
      </c>
      <c r="O1268" t="inlineStr">
        <is>
          <t>In House Natuf</t>
        </is>
      </c>
      <c r="P1268" t="inlineStr">
        <is>
          <t>Facebook</t>
        </is>
      </c>
      <c r="Q1268" t="inlineStr">
        <is>
          <t>Tejaswini Tarigopula</t>
        </is>
      </c>
      <c r="R1268" t="inlineStr">
        <is>
          <t>Rauth Sanketh</t>
        </is>
      </c>
      <c r="S1268" t="inlineStr">
        <is>
          <t>-</t>
        </is>
      </c>
      <c r="T1268" t="inlineStr">
        <is>
          <t>Visakhapatnam</t>
        </is>
      </c>
      <c r="U1268" t="inlineStr">
        <is>
          <t xml:space="preserve"> </t>
        </is>
      </c>
      <c r="V1268" t="n">
        <v>3</v>
      </c>
      <c r="W1268" t="n">
        <v>2</v>
      </c>
      <c r="X1268" t="inlineStr">
        <is>
          <t>XXXXXX7665</t>
        </is>
      </c>
      <c r="Y1268" s="72" t="n">
        <v>46326.52037037037</v>
      </c>
    </row>
    <row r="1269">
      <c r="A1269" s="39" t="inlineStr">
        <is>
          <t>6ad87610006c51f86119b671</t>
        </is>
      </c>
      <c r="B1269" s="72" t="n">
        <v>46316.5775</v>
      </c>
      <c r="C1269" s="70" t="n">
        <v>46316</v>
      </c>
      <c r="D1269" t="inlineStr">
        <is>
          <t>2026-10</t>
        </is>
      </c>
      <c r="E1269" t="inlineStr">
        <is>
          <t>Wk of 2026-10-19</t>
        </is>
      </c>
      <c r="F1269" t="inlineStr">
        <is>
          <t>Lost</t>
        </is>
      </c>
      <c r="G1269" s="39" t="str">
        <f>IF(ISNUMBER(MATCH(F1269,QualityStatuses,0)),"Quality Lead","Non-Quality Lead")</f>
        <v>Non-Quality Lead</v>
      </c>
      <c r="H1269" s="39" t="str">
        <f>IFERROR(INDEX(CampTypes,MATCH(I1269,CampList,0)),"Unattributed")</f>
        <v>Old</v>
      </c>
      <c r="I1269" t="inlineStr">
        <is>
          <t>natuf_Kiosk_14072026_Hindi</t>
        </is>
      </c>
      <c r="J1269" t="inlineStr">
        <is>
          <t>natuf_Kiosk_14072026_Hindi</t>
        </is>
      </c>
      <c r="K1269" t="inlineStr">
        <is>
          <t>Direct (campaign tagged in CRM)</t>
        </is>
      </c>
      <c r="L1269" t="inlineStr">
        <is>
          <t>natuf_Kiosk_09102026</t>
        </is>
      </c>
      <c r="M1269" t="inlineStr">
        <is>
          <t>natuf_Kiosk_09102026</t>
        </is>
      </c>
      <c r="N1269" t="inlineStr">
        <is>
          <t>natuf_Kiosk_14072026_ad set_ad1</t>
        </is>
      </c>
      <c r="O1269" t="inlineStr">
        <is>
          <t>Natuf</t>
        </is>
      </c>
      <c r="P1269" t="inlineStr">
        <is>
          <t>Facebook</t>
        </is>
      </c>
      <c r="Q1269" t="inlineStr">
        <is>
          <t>Omkar Navge</t>
        </is>
      </c>
      <c r="R1269" t="inlineStr">
        <is>
          <t>Jasmine</t>
        </is>
      </c>
      <c r="S1269" t="inlineStr">
        <is>
          <t>Junk</t>
        </is>
      </c>
      <c r="T1269" t="inlineStr">
        <is>
          <t>Bikaner</t>
        </is>
      </c>
      <c r="U1269" t="inlineStr">
        <is>
          <t xml:space="preserve"> </t>
        </is>
      </c>
      <c r="V1269" t="n">
        <v>1</v>
      </c>
      <c r="W1269" t="n">
        <v>1</v>
      </c>
      <c r="X1269" t="inlineStr">
        <is>
          <t>XXXXXX0930</t>
        </is>
      </c>
      <c r="Y1269" s="72" t="n">
        <v>46326.52037037037</v>
      </c>
    </row>
    <row r="1270">
      <c r="A1270" s="39" t="inlineStr">
        <is>
          <t>6ad875fdc0bb584b3bad89e3</t>
        </is>
      </c>
      <c r="B1270" s="72" t="n">
        <v>46316.57728009259</v>
      </c>
      <c r="C1270" s="70" t="n">
        <v>46316</v>
      </c>
      <c r="D1270" t="inlineStr">
        <is>
          <t>2026-10</t>
        </is>
      </c>
      <c r="E1270" t="inlineStr">
        <is>
          <t>Wk of 2026-10-19</t>
        </is>
      </c>
      <c r="F1270" t="inlineStr">
        <is>
          <t>Follow-Up</t>
        </is>
      </c>
      <c r="G1270" s="39" t="str">
        <f>IF(ISNUMBER(MATCH(F1270,QualityStatuses,0)),"Quality Lead","Non-Quality Lead")</f>
        <v>Quality Lead</v>
      </c>
      <c r="H1270" s="39" t="str">
        <f>IFERROR(INDEX(CampTypes,MATCH(I1270,CampList,0)),"Unattributed")</f>
        <v>Old</v>
      </c>
      <c r="I1270" t="inlineStr">
        <is>
          <t>E_Suresh_Natuf_Kiosk_07072026</t>
        </is>
      </c>
      <c r="J1270" t="inlineStr">
        <is>
          <t>E_Suresh_Natuf_Kiosk_07072026</t>
        </is>
      </c>
      <c r="K1270" t="inlineStr">
        <is>
          <t>Direct (campaign tagged in CRM)</t>
        </is>
      </c>
      <c r="L1270" t="inlineStr">
        <is>
          <t>E_Suresh_Natuf_Kiosk_07072026_Adset5</t>
        </is>
      </c>
      <c r="M1270" t="inlineStr">
        <is>
          <t>E_Suresh_Natuf_Kiosk_07072026_Adset5</t>
        </is>
      </c>
      <c r="N1270" t="inlineStr">
        <is>
          <t>E_Hindi_Suresh_Natuf_Kiosk_07072026_Adset5_ad3 – Copy 2</t>
        </is>
      </c>
      <c r="O1270" t="inlineStr">
        <is>
          <t>Natuf</t>
        </is>
      </c>
      <c r="P1270" t="inlineStr">
        <is>
          <t>Facebook</t>
        </is>
      </c>
      <c r="Q1270" t="inlineStr">
        <is>
          <t>Deepak Rai</t>
        </is>
      </c>
      <c r="R1270" t="inlineStr">
        <is>
          <t>Tejaswini Tarigopula</t>
        </is>
      </c>
      <c r="S1270" t="inlineStr">
        <is>
          <t>-</t>
        </is>
      </c>
      <c r="T1270" t="inlineStr">
        <is>
          <t>Gurugram</t>
        </is>
      </c>
      <c r="U1270" t="inlineStr">
        <is>
          <t xml:space="preserve"> </t>
        </is>
      </c>
      <c r="V1270" t="n">
        <v>3</v>
      </c>
      <c r="W1270" t="n">
        <v>2</v>
      </c>
      <c r="X1270" t="inlineStr">
        <is>
          <t>XXXXXX5310</t>
        </is>
      </c>
      <c r="Y1270" s="72" t="n">
        <v>46326.52037037037</v>
      </c>
    </row>
    <row r="1271">
      <c r="A1271" s="39" t="inlineStr">
        <is>
          <t>6ad8754ed3c58224077aac45</t>
        </is>
      </c>
      <c r="B1271" s="72" t="n">
        <v>46316.57525462963</v>
      </c>
      <c r="C1271" s="70" t="n">
        <v>46316</v>
      </c>
      <c r="D1271" t="inlineStr">
        <is>
          <t>2026-10</t>
        </is>
      </c>
      <c r="E1271" t="inlineStr">
        <is>
          <t>Wk of 2026-10-19</t>
        </is>
      </c>
      <c r="F1271" t="inlineStr">
        <is>
          <t>Connected</t>
        </is>
      </c>
      <c r="G1271" s="39" t="str">
        <f>IF(ISNUMBER(MATCH(F1271,QualityStatuses,0)),"Quality Lead","Non-Quality Lead")</f>
        <v>Non-Quality Lead</v>
      </c>
      <c r="H1271" s="39" t="str">
        <f>IFERROR(INDEX(CampTypes,MATCH(I1271,CampList,0)),"Unattributed")</f>
        <v>Old</v>
      </c>
      <c r="I1271" t="inlineStr">
        <is>
          <t>E_Karan_Natuf_All_07072026</t>
        </is>
      </c>
      <c r="J1271" t="inlineStr">
        <is>
          <t>E_Karan_Natuf_All_07072026</t>
        </is>
      </c>
      <c r="K1271" t="inlineStr">
        <is>
          <t>Direct (campaign tagged in CRM)</t>
        </is>
      </c>
      <c r="L1271" t="inlineStr">
        <is>
          <t>E_Karan_Natuf_Sign_07072026_Adset3</t>
        </is>
      </c>
      <c r="M1271" t="inlineStr">
        <is>
          <t>E_Karan_Natuf_Sign_07072026_Adset3</t>
        </is>
      </c>
      <c r="N1271" t="inlineStr">
        <is>
          <t>E_Karan_Natuf_Sign_07072026_Adset2_Ad1</t>
        </is>
      </c>
      <c r="O1271" t="inlineStr">
        <is>
          <t>Natuf</t>
        </is>
      </c>
      <c r="P1271" t="inlineStr">
        <is>
          <t>Facebook</t>
        </is>
      </c>
      <c r="Q1271" t="inlineStr">
        <is>
          <t>Tejaswini Tarigopula</t>
        </is>
      </c>
      <c r="R1271" t="inlineStr">
        <is>
          <t>Rima Paul</t>
        </is>
      </c>
      <c r="S1271" t="inlineStr">
        <is>
          <t>-</t>
        </is>
      </c>
      <c r="T1271" t="inlineStr">
        <is>
          <t>Guryar</t>
        </is>
      </c>
      <c r="U1271" t="inlineStr">
        <is>
          <t xml:space="preserve"> </t>
        </is>
      </c>
      <c r="V1271" t="n">
        <v>3</v>
      </c>
      <c r="W1271" t="n">
        <v>1</v>
      </c>
      <c r="X1271" t="inlineStr">
        <is>
          <t>XXXXXX7173</t>
        </is>
      </c>
      <c r="Y1271" s="72" t="n">
        <v>46326.52037037037</v>
      </c>
    </row>
    <row r="1272">
      <c r="A1272" s="39" t="inlineStr">
        <is>
          <t>6ad87549f621b4677f03d751</t>
        </is>
      </c>
      <c r="B1272" s="72" t="n">
        <v>46316.57519675926</v>
      </c>
      <c r="C1272" s="70" t="n">
        <v>46316</v>
      </c>
      <c r="D1272" t="inlineStr">
        <is>
          <t>2026-10</t>
        </is>
      </c>
      <c r="E1272" t="inlineStr">
        <is>
          <t>Wk of 2026-10-19</t>
        </is>
      </c>
      <c r="F1272" t="inlineStr">
        <is>
          <t>Attempt 1</t>
        </is>
      </c>
      <c r="G1272" s="39" t="str">
        <f>IF(ISNUMBER(MATCH(F1272,QualityStatuses,0)),"Quality Lead","Non-Quality Lead")</f>
        <v>Non-Quality Lead</v>
      </c>
      <c r="H1272" s="39" t="str">
        <f>IFERROR(INDEX(CampTypes,MATCH(I1272,CampList,0)),"Unattributed")</f>
        <v>New</v>
      </c>
      <c r="I1272" t="inlineStr">
        <is>
          <t>EBG - In House | ABO | Natuf | Leads | Unit Franchise | India | Oct26 | V1</t>
        </is>
      </c>
      <c r="J1272" t="inlineStr">
        <is>
          <t>EBG - In House | ABO | Natuf | Leads | Unit Franchise | India | Oct26 | V1</t>
        </is>
      </c>
      <c r="K1272" t="inlineStr">
        <is>
          <t>Direct (campaign tagged in CRM)</t>
        </is>
      </c>
      <c r="L1272" t="inlineStr">
        <is>
          <t>Natuf | LAL 1% | India | Jul26 | V1</t>
        </is>
      </c>
      <c r="M1272" t="inlineStr">
        <is>
          <t>Natuf | LAL 1% | India | Jul26 | V1</t>
        </is>
      </c>
      <c r="N1272" t="inlineStr">
        <is>
          <t>Natuf | Reel | Brand Ambassador | Heard Of Owning A Cafe | V1</t>
        </is>
      </c>
      <c r="O1272" t="inlineStr">
        <is>
          <t>In House Natuf</t>
        </is>
      </c>
      <c r="P1272" t="inlineStr">
        <is>
          <t>Facebook</t>
        </is>
      </c>
      <c r="Q1272" t="inlineStr">
        <is>
          <t>Tejaswini Tarigopula</t>
        </is>
      </c>
      <c r="R1272" t="inlineStr">
        <is>
          <t>Rima Paul</t>
        </is>
      </c>
      <c r="S1272" t="inlineStr">
        <is>
          <t>-</t>
        </is>
      </c>
      <c r="T1272" t="inlineStr">
        <is>
          <t>Tirunelveli</t>
        </is>
      </c>
      <c r="U1272" t="inlineStr">
        <is>
          <t xml:space="preserve"> </t>
        </is>
      </c>
      <c r="V1272" t="n">
        <v>1</v>
      </c>
      <c r="W1272" t="n">
        <v>0</v>
      </c>
      <c r="X1272" t="inlineStr">
        <is>
          <t>XXXXXX6465</t>
        </is>
      </c>
      <c r="Y1272" s="72" t="n">
        <v>46326.52037037037</v>
      </c>
    </row>
    <row r="1273">
      <c r="A1273" s="39" t="inlineStr">
        <is>
          <t>6ad873e51ee5a77759ae9cb3</t>
        </is>
      </c>
      <c r="B1273" s="72" t="n">
        <v>46316.57107638889</v>
      </c>
      <c r="C1273" s="70" t="n">
        <v>46316</v>
      </c>
      <c r="D1273" t="inlineStr">
        <is>
          <t>2026-10</t>
        </is>
      </c>
      <c r="E1273" t="inlineStr">
        <is>
          <t>Wk of 2026-10-19</t>
        </is>
      </c>
      <c r="F1273" t="inlineStr">
        <is>
          <t>Attempt 2</t>
        </is>
      </c>
      <c r="G1273" s="39" t="str">
        <f>IF(ISNUMBER(MATCH(F1273,QualityStatuses,0)),"Quality Lead","Non-Quality Lead")</f>
        <v>Non-Quality Lead</v>
      </c>
      <c r="H1273" s="39" t="str">
        <f>IFERROR(INDEX(CampTypes,MATCH(I1273,CampList,0)),"Unattributed")</f>
        <v>New</v>
      </c>
      <c r="I1273" t="inlineStr">
        <is>
          <t>EBG - In House | ABO | Natuf | Leads | Master Franchise | India | Oct26 | V1</t>
        </is>
      </c>
      <c r="J1273" t="inlineStr">
        <is>
          <t>EBG - In House | ABO | Natuf | Leads | Master Franchise | India | Oct26 | V1</t>
        </is>
      </c>
      <c r="K1273" t="inlineStr">
        <is>
          <t>Direct (campaign tagged in CRM)</t>
        </is>
      </c>
      <c r="L1273" t="inlineStr">
        <is>
          <t>Natuf | Broad | Tier1 + Growth Cities | Oct26 | V1</t>
        </is>
      </c>
      <c r="M1273" t="inlineStr">
        <is>
          <t>Natuf | Broad | Tier1 + Growth Cities | Oct26 | V1</t>
        </is>
      </c>
      <c r="N1273" t="inlineStr">
        <is>
          <t>Natuf | Static | Become A Levantine Food | V1</t>
        </is>
      </c>
      <c r="O1273" t="inlineStr">
        <is>
          <t>Natuf_MF</t>
        </is>
      </c>
      <c r="P1273" t="inlineStr">
        <is>
          <t>Facebook</t>
        </is>
      </c>
      <c r="Q1273" t="inlineStr">
        <is>
          <t>Tejaswini Tarigopula</t>
        </is>
      </c>
      <c r="R1273" t="inlineStr">
        <is>
          <t>Rauth Sanketh</t>
        </is>
      </c>
      <c r="S1273" t="inlineStr">
        <is>
          <t>-</t>
        </is>
      </c>
      <c r="T1273" t="inlineStr">
        <is>
          <t>Patna</t>
        </is>
      </c>
      <c r="U1273" t="inlineStr">
        <is>
          <t xml:space="preserve"> </t>
        </is>
      </c>
      <c r="V1273" t="n">
        <v>2</v>
      </c>
      <c r="W1273" t="n">
        <v>1</v>
      </c>
      <c r="X1273" t="inlineStr">
        <is>
          <t>XXXXXX4450</t>
        </is>
      </c>
      <c r="Y1273" s="72" t="n">
        <v>46326.52037037037</v>
      </c>
    </row>
    <row r="1274">
      <c r="A1274" s="39" t="inlineStr">
        <is>
          <t>6ad873d9a6bb20cea1d28235</t>
        </is>
      </c>
      <c r="B1274" s="72" t="n">
        <v>46316.5709375</v>
      </c>
      <c r="C1274" s="70" t="n">
        <v>46316</v>
      </c>
      <c r="D1274" t="inlineStr">
        <is>
          <t>2026-10</t>
        </is>
      </c>
      <c r="E1274" t="inlineStr">
        <is>
          <t>Wk of 2026-10-19</t>
        </is>
      </c>
      <c r="F1274" t="inlineStr">
        <is>
          <t>Meeting Scheduled</t>
        </is>
      </c>
      <c r="G1274" s="39" t="str">
        <f>IF(ISNUMBER(MATCH(F1274,QualityStatuses,0)),"Quality Lead","Non-Quality Lead")</f>
        <v>Quality Lead</v>
      </c>
      <c r="H1274" s="39" t="str">
        <f>IFERROR(INDEX(CampTypes,MATCH(I1274,CampList,0)),"Unattributed")</f>
        <v>Old</v>
      </c>
      <c r="I1274" t="inlineStr">
        <is>
          <t>natuf_Kiosk_14072026_Hindi</t>
        </is>
      </c>
      <c r="J1274" t="inlineStr">
        <is>
          <t>natuf_Kiosk_14072026_Hindi</t>
        </is>
      </c>
      <c r="K1274" t="inlineStr">
        <is>
          <t>Direct (campaign tagged in CRM)</t>
        </is>
      </c>
      <c r="L1274" t="inlineStr">
        <is>
          <t>natuf_Kiosk_09102026</t>
        </is>
      </c>
      <c r="M1274" t="inlineStr">
        <is>
          <t>natuf_Kiosk_09102026</t>
        </is>
      </c>
      <c r="N1274" t="inlineStr">
        <is>
          <t>natuf_Kiosk_14072026_ad set_ad1</t>
        </is>
      </c>
      <c r="O1274" t="inlineStr">
        <is>
          <t>Natuf</t>
        </is>
      </c>
      <c r="P1274" t="inlineStr">
        <is>
          <t>Facebook</t>
        </is>
      </c>
      <c r="Q1274" t="inlineStr">
        <is>
          <t>Tejaswini Tarigopula</t>
        </is>
      </c>
      <c r="R1274" t="inlineStr">
        <is>
          <t>Shivamani</t>
        </is>
      </c>
      <c r="S1274" t="inlineStr">
        <is>
          <t>-</t>
        </is>
      </c>
      <c r="T1274" t="inlineStr">
        <is>
          <t>Jodhpur City</t>
        </is>
      </c>
      <c r="U1274" t="inlineStr">
        <is>
          <t xml:space="preserve"> </t>
        </is>
      </c>
      <c r="V1274" t="n">
        <v>5</v>
      </c>
      <c r="W1274" t="n">
        <v>5</v>
      </c>
      <c r="X1274" t="inlineStr">
        <is>
          <t>XXXXXX3489</t>
        </is>
      </c>
      <c r="Y1274" s="72" t="n">
        <v>46326.52037037037</v>
      </c>
    </row>
    <row r="1275">
      <c r="A1275" s="39" t="inlineStr">
        <is>
          <t>6ad873d5c0bb584b3bad8525</t>
        </is>
      </c>
      <c r="B1275" s="72" t="n">
        <v>46316.5708912037</v>
      </c>
      <c r="C1275" s="70" t="n">
        <v>46316</v>
      </c>
      <c r="D1275" t="inlineStr">
        <is>
          <t>2026-10</t>
        </is>
      </c>
      <c r="E1275" t="inlineStr">
        <is>
          <t>Wk of 2026-10-19</t>
        </is>
      </c>
      <c r="F1275" t="inlineStr">
        <is>
          <t>Attempt 2</t>
        </is>
      </c>
      <c r="G1275" s="39" t="str">
        <f>IF(ISNUMBER(MATCH(F1275,QualityStatuses,0)),"Quality Lead","Non-Quality Lead")</f>
        <v>Non-Quality Lead</v>
      </c>
      <c r="H1275" s="39" t="str">
        <f>IFERROR(INDEX(CampTypes,MATCH(I1275,CampList,0)),"Unattributed")</f>
        <v>Old</v>
      </c>
      <c r="I1275" t="inlineStr">
        <is>
          <t>E_Karan_Natuf_All_07072026</t>
        </is>
      </c>
      <c r="J1275" t="inlineStr">
        <is>
          <t>E_Karan_Natuf_All_07072026</t>
        </is>
      </c>
      <c r="K1275" t="inlineStr">
        <is>
          <t>Direct (campaign tagged in CRM)</t>
        </is>
      </c>
      <c r="L1275" t="inlineStr">
        <is>
          <t>E_Karan_Natuf_Sign_07072026_Adset3</t>
        </is>
      </c>
      <c r="M1275" t="inlineStr">
        <is>
          <t>E_Karan_Natuf_Sign_07072026_Adset3</t>
        </is>
      </c>
      <c r="N1275" t="inlineStr">
        <is>
          <t>E_Karan_Natuf_Sign_07072026_Adset2_Ad1</t>
        </is>
      </c>
      <c r="O1275" t="inlineStr">
        <is>
          <t>Natuf</t>
        </is>
      </c>
      <c r="P1275" t="inlineStr">
        <is>
          <t>Facebook</t>
        </is>
      </c>
      <c r="Q1275" t="inlineStr">
        <is>
          <t>Tejaswini Tarigopula</t>
        </is>
      </c>
      <c r="R1275" t="inlineStr">
        <is>
          <t>Rauth Sanketh</t>
        </is>
      </c>
      <c r="S1275" t="inlineStr">
        <is>
          <t>-</t>
        </is>
      </c>
      <c r="T1275" t="inlineStr">
        <is>
          <t>Dos</t>
        </is>
      </c>
      <c r="U1275" t="inlineStr">
        <is>
          <t xml:space="preserve"> </t>
        </is>
      </c>
      <c r="V1275" t="n">
        <v>2</v>
      </c>
      <c r="W1275" t="n">
        <v>1</v>
      </c>
      <c r="X1275" t="inlineStr">
        <is>
          <t>XXXXXX5546</t>
        </is>
      </c>
      <c r="Y1275" s="72" t="n">
        <v>46326.52037037037</v>
      </c>
    </row>
    <row r="1276">
      <c r="A1276" s="39" t="inlineStr">
        <is>
          <t>6ad8738faf9aaa0a5883393f</t>
        </is>
      </c>
      <c r="B1276" s="72" t="n">
        <v>46316.57008101852</v>
      </c>
      <c r="C1276" s="70" t="n">
        <v>46316</v>
      </c>
      <c r="D1276" t="inlineStr">
        <is>
          <t>2026-10</t>
        </is>
      </c>
      <c r="E1276" t="inlineStr">
        <is>
          <t>Wk of 2026-10-19</t>
        </is>
      </c>
      <c r="F1276" t="inlineStr">
        <is>
          <t>Connected</t>
        </is>
      </c>
      <c r="G1276" s="39" t="str">
        <f>IF(ISNUMBER(MATCH(F1276,QualityStatuses,0)),"Quality Lead","Non-Quality Lead")</f>
        <v>Non-Quality Lead</v>
      </c>
      <c r="H1276" s="39" t="str">
        <f>IFERROR(INDEX(CampTypes,MATCH(I1276,CampList,0)),"Unattributed")</f>
        <v>New</v>
      </c>
      <c r="I1276" t="inlineStr">
        <is>
          <t>EBG - In House | ABO | Natuf | Leads | Unit Franchise | India | Oct26 | V1</t>
        </is>
      </c>
      <c r="J1276" t="inlineStr">
        <is>
          <t>EBG - In House | ABO | Natuf | Leads | Unit Franchise | India | Oct26 | V1</t>
        </is>
      </c>
      <c r="K1276" t="inlineStr">
        <is>
          <t>Direct (campaign tagged in CRM)</t>
        </is>
      </c>
      <c r="L1276" t="inlineStr">
        <is>
          <t>Natuf | Business Owners | Tier1 + Growth Cities | Oct26 | V1</t>
        </is>
      </c>
      <c r="M1276" t="inlineStr">
        <is>
          <t>Natuf | Business Owners | Tier1 + Growth Cities | Oct26 | V1</t>
        </is>
      </c>
      <c r="N1276" t="inlineStr">
        <is>
          <t>Natuf | Reel | Brand Ambassador | Heard Of Owning A Cafe | V1</t>
        </is>
      </c>
      <c r="O1276" t="inlineStr">
        <is>
          <t>In House Natuf</t>
        </is>
      </c>
      <c r="P1276" t="inlineStr">
        <is>
          <t>Facebook</t>
        </is>
      </c>
      <c r="Q1276" t="inlineStr">
        <is>
          <t>Tejaswini Tarigopula</t>
        </is>
      </c>
      <c r="R1276" t="inlineStr">
        <is>
          <t>Arjuman Vidya Sagar</t>
        </is>
      </c>
      <c r="S1276" t="inlineStr">
        <is>
          <t>-</t>
        </is>
      </c>
      <c r="T1276" t="inlineStr">
        <is>
          <t>Angul</t>
        </is>
      </c>
      <c r="U1276" t="inlineStr">
        <is>
          <t xml:space="preserve"> </t>
        </is>
      </c>
      <c r="V1276" t="n">
        <v>1</v>
      </c>
      <c r="W1276" t="n">
        <v>1</v>
      </c>
      <c r="X1276" t="inlineStr">
        <is>
          <t>XXXXXX4007</t>
        </is>
      </c>
      <c r="Y1276" s="72" t="n">
        <v>46326.52037037037</v>
      </c>
    </row>
    <row r="1277">
      <c r="A1277" s="39" t="inlineStr">
        <is>
          <t>6ad8716258926dbab2e5613d</t>
        </is>
      </c>
      <c r="B1277" s="72" t="n">
        <v>46316.56363425926</v>
      </c>
      <c r="C1277" s="70" t="n">
        <v>46316</v>
      </c>
      <c r="D1277" t="inlineStr">
        <is>
          <t>2026-10</t>
        </is>
      </c>
      <c r="E1277" t="inlineStr">
        <is>
          <t>Wk of 2026-10-19</t>
        </is>
      </c>
      <c r="F1277" t="inlineStr">
        <is>
          <t>Lost</t>
        </is>
      </c>
      <c r="G1277" s="39" t="str">
        <f>IF(ISNUMBER(MATCH(F1277,QualityStatuses,0)),"Quality Lead","Non-Quality Lead")</f>
        <v>Non-Quality Lead</v>
      </c>
      <c r="H1277" s="39" t="str">
        <f>IFERROR(INDEX(CampTypes,MATCH(I1277,CampList,0)),"Unattributed")</f>
        <v>Old</v>
      </c>
      <c r="I1277" t="inlineStr">
        <is>
          <t>E_Karan_Natuf_All_07072026</t>
        </is>
      </c>
      <c r="J1277" t="inlineStr">
        <is>
          <t>E_Karan_Natuf_All_07072026</t>
        </is>
      </c>
      <c r="K1277" t="inlineStr">
        <is>
          <t>Direct (campaign tagged in CRM)</t>
        </is>
      </c>
      <c r="L1277" t="inlineStr">
        <is>
          <t>E_Karan_Natuf_Sign_07072026_Adset3</t>
        </is>
      </c>
      <c r="M1277" t="inlineStr">
        <is>
          <t>E_Karan_Natuf_Sign_07072026_Adset3</t>
        </is>
      </c>
      <c r="N1277" t="inlineStr">
        <is>
          <t>E_Karan_Natuf_Sign_07072026_Adset2_Ad1</t>
        </is>
      </c>
      <c r="O1277" t="inlineStr">
        <is>
          <t>Natuf</t>
        </is>
      </c>
      <c r="P1277" t="inlineStr">
        <is>
          <t>Facebook</t>
        </is>
      </c>
      <c r="Q1277" t="inlineStr">
        <is>
          <t>Omkar Navge</t>
        </is>
      </c>
      <c r="R1277" t="inlineStr">
        <is>
          <t>Jasmine</t>
        </is>
      </c>
      <c r="S1277" t="inlineStr">
        <is>
          <t>Junk</t>
        </is>
      </c>
      <c r="T1277" t="inlineStr">
        <is>
          <t>Pundri</t>
        </is>
      </c>
      <c r="U1277" t="inlineStr">
        <is>
          <t xml:space="preserve"> </t>
        </is>
      </c>
      <c r="V1277" t="n">
        <v>1</v>
      </c>
      <c r="W1277" t="n">
        <v>1</v>
      </c>
      <c r="X1277" t="inlineStr">
        <is>
          <t>XXXXXX1963</t>
        </is>
      </c>
      <c r="Y1277" s="72" t="n">
        <v>46326.52037037037</v>
      </c>
    </row>
    <row r="1278">
      <c r="A1278" s="39" t="inlineStr">
        <is>
          <t>6ad8711babbea75258c021b2</t>
        </is>
      </c>
      <c r="B1278" s="72" t="n">
        <v>46316.5628125</v>
      </c>
      <c r="C1278" s="70" t="n">
        <v>46316</v>
      </c>
      <c r="D1278" t="inlineStr">
        <is>
          <t>2026-10</t>
        </is>
      </c>
      <c r="E1278" t="inlineStr">
        <is>
          <t>Wk of 2026-10-19</t>
        </is>
      </c>
      <c r="F1278" t="inlineStr">
        <is>
          <t>Attempt 2</t>
        </is>
      </c>
      <c r="G1278" s="39" t="str">
        <f>IF(ISNUMBER(MATCH(F1278,QualityStatuses,0)),"Quality Lead","Non-Quality Lead")</f>
        <v>Non-Quality Lead</v>
      </c>
      <c r="H1278" s="39" t="str">
        <f>IFERROR(INDEX(CampTypes,MATCH(I1278,CampList,0)),"Unattributed")</f>
        <v>Old</v>
      </c>
      <c r="I1278" t="inlineStr">
        <is>
          <t>natuf_Kiosk_14072026_Hindi</t>
        </is>
      </c>
      <c r="J1278" t="inlineStr">
        <is>
          <t>natuf_Kiosk_14072026_Hindi</t>
        </is>
      </c>
      <c r="K1278" t="inlineStr">
        <is>
          <t>Direct (campaign tagged in CRM)</t>
        </is>
      </c>
      <c r="L1278" t="inlineStr">
        <is>
          <t>natuf_Kiosk_09102026</t>
        </is>
      </c>
      <c r="M1278" t="inlineStr">
        <is>
          <t>natuf_Kiosk_09102026</t>
        </is>
      </c>
      <c r="N1278" t="inlineStr">
        <is>
          <t>natuf_Kiosk_14072026_ad set_ad1</t>
        </is>
      </c>
      <c r="O1278" t="inlineStr">
        <is>
          <t>Natuf</t>
        </is>
      </c>
      <c r="P1278" t="inlineStr">
        <is>
          <t>Facebook</t>
        </is>
      </c>
      <c r="Q1278" t="inlineStr">
        <is>
          <t>Tejaswini Tarigopula</t>
        </is>
      </c>
      <c r="R1278" t="inlineStr">
        <is>
          <t>Rauth Sanketh</t>
        </is>
      </c>
      <c r="S1278" t="inlineStr">
        <is>
          <t>-</t>
        </is>
      </c>
      <c r="T1278" t="inlineStr">
        <is>
          <t>Nevasa</t>
        </is>
      </c>
      <c r="U1278" t="inlineStr">
        <is>
          <t xml:space="preserve"> </t>
        </is>
      </c>
      <c r="V1278" t="n">
        <v>2</v>
      </c>
      <c r="W1278" t="n">
        <v>0</v>
      </c>
      <c r="X1278" t="inlineStr">
        <is>
          <t>XXXXXX8708</t>
        </is>
      </c>
      <c r="Y1278" s="72" t="n">
        <v>46326.52037037037</v>
      </c>
    </row>
    <row r="1279">
      <c r="A1279" s="39" t="inlineStr">
        <is>
          <t>6ad86f4cf1ccdea117777146</t>
        </is>
      </c>
      <c r="B1279" s="72" t="n">
        <v>46316.5574537037</v>
      </c>
      <c r="C1279" s="70" t="n">
        <v>46316</v>
      </c>
      <c r="D1279" t="inlineStr">
        <is>
          <t>2026-10</t>
        </is>
      </c>
      <c r="E1279" t="inlineStr">
        <is>
          <t>Wk of 2026-10-19</t>
        </is>
      </c>
      <c r="F1279" t="inlineStr">
        <is>
          <t>Lost</t>
        </is>
      </c>
      <c r="G1279" s="39" t="str">
        <f>IF(ISNUMBER(MATCH(F1279,QualityStatuses,0)),"Quality Lead","Non-Quality Lead")</f>
        <v>Non-Quality Lead</v>
      </c>
      <c r="H1279" s="39" t="str">
        <f>IFERROR(INDEX(CampTypes,MATCH(I1279,CampList,0)),"Unattributed")</f>
        <v>New</v>
      </c>
      <c r="I1279" t="inlineStr">
        <is>
          <t>EBG - In House | ABO | Natuf | Leads | Unit Franchise | India | Oct26 | V1</t>
        </is>
      </c>
      <c r="J1279" t="inlineStr">
        <is>
          <t>EBG - In House | ABO | Natuf | Leads | Unit Franchise | India | Oct26 | V1</t>
        </is>
      </c>
      <c r="K1279" t="inlineStr">
        <is>
          <t>Direct (campaign tagged in CRM)</t>
        </is>
      </c>
      <c r="L1279" t="inlineStr">
        <is>
          <t>Natuf | Investors | Tier1 + Growth Cities | Oct26 | V1</t>
        </is>
      </c>
      <c r="M1279" t="inlineStr">
        <is>
          <t>Natuf | Investors | Tier1 + Growth Cities | Oct26 | V1</t>
        </is>
      </c>
      <c r="N1279" t="inlineStr">
        <is>
          <t>Natuf | Reel | Brand Ambassador | Heard Of Owning A Cafe | V1</t>
        </is>
      </c>
      <c r="O1279" t="inlineStr">
        <is>
          <t>In House Natuf</t>
        </is>
      </c>
      <c r="P1279" t="inlineStr">
        <is>
          <t>Facebook</t>
        </is>
      </c>
      <c r="Q1279" t="inlineStr">
        <is>
          <t>Deepak Rai</t>
        </is>
      </c>
      <c r="R1279" t="inlineStr">
        <is>
          <t>Tejaswini Tarigopula</t>
        </is>
      </c>
      <c r="S1279" t="inlineStr">
        <is>
          <t>Junk</t>
        </is>
      </c>
      <c r="T1279" t="inlineStr">
        <is>
          <t>Bangalore</t>
        </is>
      </c>
      <c r="U1279" t="inlineStr">
        <is>
          <t xml:space="preserve"> </t>
        </is>
      </c>
      <c r="V1279" t="n">
        <v>2</v>
      </c>
      <c r="W1279" t="n">
        <v>1</v>
      </c>
      <c r="X1279" t="inlineStr">
        <is>
          <t>XXXXXX5937</t>
        </is>
      </c>
      <c r="Y1279" s="72" t="n">
        <v>46326.52037037037</v>
      </c>
    </row>
    <row r="1280">
      <c r="A1280" s="39" t="inlineStr">
        <is>
          <t>6ad86eecabbea75258c01f5c</t>
        </is>
      </c>
      <c r="B1280" s="72" t="n">
        <v>46316.55634259259</v>
      </c>
      <c r="C1280" s="70" t="n">
        <v>46316</v>
      </c>
      <c r="D1280" t="inlineStr">
        <is>
          <t>2026-10</t>
        </is>
      </c>
      <c r="E1280" t="inlineStr">
        <is>
          <t>Wk of 2026-10-19</t>
        </is>
      </c>
      <c r="F1280" t="inlineStr">
        <is>
          <t>Attempt 2</t>
        </is>
      </c>
      <c r="G1280" s="39" t="str">
        <f>IF(ISNUMBER(MATCH(F1280,QualityStatuses,0)),"Quality Lead","Non-Quality Lead")</f>
        <v>Non-Quality Lead</v>
      </c>
      <c r="H1280" s="39" t="str">
        <f>IFERROR(INDEX(CampTypes,MATCH(I1280,CampList,0)),"Unattributed")</f>
        <v>New</v>
      </c>
      <c r="I1280" t="inlineStr">
        <is>
          <t>EBG - In House | ABO | Natuf | Leads | Unit Franchise | India | Oct26 | V1</t>
        </is>
      </c>
      <c r="J1280" t="inlineStr">
        <is>
          <t>EBG - In House | ABO | Natuf | Leads | Unit Franchise | India | Oct26 | V1</t>
        </is>
      </c>
      <c r="K1280" t="inlineStr">
        <is>
          <t>Direct (campaign tagged in CRM)</t>
        </is>
      </c>
      <c r="L1280" t="inlineStr">
        <is>
          <t>Natuf | Business Owners | Tier1 + Growth Cities | Oct26 | V1</t>
        </is>
      </c>
      <c r="M1280" t="inlineStr">
        <is>
          <t>Natuf | Business Owners | Tier1 + Growth Cities | Oct26 | V1</t>
        </is>
      </c>
      <c r="N1280" t="inlineStr">
        <is>
          <t>Natuf | Reel | Brand Ambassador | Heard Of Owning A Cafe | V1</t>
        </is>
      </c>
      <c r="O1280" t="inlineStr">
        <is>
          <t>In House Natuf</t>
        </is>
      </c>
      <c r="P1280" t="inlineStr">
        <is>
          <t>Facebook</t>
        </is>
      </c>
      <c r="Q1280" t="inlineStr">
        <is>
          <t>Tejaswini Tarigopula</t>
        </is>
      </c>
      <c r="R1280" t="inlineStr">
        <is>
          <t>Shivani Sharma</t>
        </is>
      </c>
      <c r="S1280" t="inlineStr">
        <is>
          <t>-</t>
        </is>
      </c>
      <c r="T1280" t="inlineStr">
        <is>
          <t>Mumbai</t>
        </is>
      </c>
      <c r="U1280" t="inlineStr">
        <is>
          <t xml:space="preserve"> </t>
        </is>
      </c>
      <c r="V1280" t="n">
        <v>1</v>
      </c>
      <c r="W1280" t="n">
        <v>0</v>
      </c>
      <c r="X1280" t="inlineStr">
        <is>
          <t>XXXXXX0401</t>
        </is>
      </c>
      <c r="Y1280" s="72" t="n">
        <v>46326.52037037037</v>
      </c>
    </row>
    <row r="1281">
      <c r="A1281" s="39" t="inlineStr">
        <is>
          <t>6ad86ce2a6bb20cea1d27d97</t>
        </is>
      </c>
      <c r="B1281" s="72" t="n">
        <v>46316.55030092593</v>
      </c>
      <c r="C1281" s="70" t="n">
        <v>46316</v>
      </c>
      <c r="D1281" t="inlineStr">
        <is>
          <t>2026-10</t>
        </is>
      </c>
      <c r="E1281" t="inlineStr">
        <is>
          <t>Wk of 2026-10-19</t>
        </is>
      </c>
      <c r="F1281" t="inlineStr">
        <is>
          <t>Attempt 1</t>
        </is>
      </c>
      <c r="G1281" s="39" t="str">
        <f>IF(ISNUMBER(MATCH(F1281,QualityStatuses,0)),"Quality Lead","Non-Quality Lead")</f>
        <v>Non-Quality Lead</v>
      </c>
      <c r="H1281" s="39" t="str">
        <f>IFERROR(INDEX(CampTypes,MATCH(I1281,CampList,0)),"Unattributed")</f>
        <v>New</v>
      </c>
      <c r="I1281" t="inlineStr">
        <is>
          <t>EBG - In House | ABO | Natuf | Leads | Unit Franchise | India | Oct26 | V1</t>
        </is>
      </c>
      <c r="J1281" t="inlineStr">
        <is>
          <t>EBG - In House | ABO | Natuf | Leads | Unit Franchise | India | Oct26 | V1</t>
        </is>
      </c>
      <c r="K1281" t="inlineStr">
        <is>
          <t>Direct (campaign tagged in CRM)</t>
        </is>
      </c>
      <c r="L1281" t="inlineStr">
        <is>
          <t>Natuf | Investors | Tier1 + Growth Cities | Oct26 | V1</t>
        </is>
      </c>
      <c r="M1281" t="inlineStr">
        <is>
          <t>Natuf | Investors | Tier1 + Growth Cities | Oct26 | V1</t>
        </is>
      </c>
      <c r="N1281" t="inlineStr">
        <is>
          <t>Natuf | Reel | Brand Ambassador | Heard Of Owning A Cafe | V1</t>
        </is>
      </c>
      <c r="O1281" t="inlineStr">
        <is>
          <t>In House Natuf</t>
        </is>
      </c>
      <c r="P1281" t="inlineStr">
        <is>
          <t>Facebook</t>
        </is>
      </c>
      <c r="Q1281" t="inlineStr">
        <is>
          <t>Tejaswini Tarigopula</t>
        </is>
      </c>
      <c r="R1281" t="inlineStr">
        <is>
          <t>Shivamani</t>
        </is>
      </c>
      <c r="S1281" t="inlineStr">
        <is>
          <t>-</t>
        </is>
      </c>
      <c r="T1281" t="inlineStr">
        <is>
          <t>Visakhapatnam</t>
        </is>
      </c>
      <c r="U1281" t="inlineStr">
        <is>
          <t xml:space="preserve"> </t>
        </is>
      </c>
      <c r="V1281" t="n">
        <v>2</v>
      </c>
      <c r="W1281" t="n">
        <v>2</v>
      </c>
      <c r="X1281" t="inlineStr">
        <is>
          <t>XXXXXX2659</t>
        </is>
      </c>
      <c r="Y1281" s="72" t="n">
        <v>46326.52037037037</v>
      </c>
    </row>
    <row r="1282">
      <c r="A1282" s="39" t="inlineStr">
        <is>
          <t>6ad86cbd0cf780606551f63a</t>
        </is>
      </c>
      <c r="B1282" s="72" t="n">
        <v>46316.54987268519</v>
      </c>
      <c r="C1282" s="70" t="n">
        <v>46316</v>
      </c>
      <c r="D1282" t="inlineStr">
        <is>
          <t>2026-10</t>
        </is>
      </c>
      <c r="E1282" t="inlineStr">
        <is>
          <t>Wk of 2026-10-19</t>
        </is>
      </c>
      <c r="F1282" t="inlineStr">
        <is>
          <t>Connected</t>
        </is>
      </c>
      <c r="G1282" s="39" t="str">
        <f>IF(ISNUMBER(MATCH(F1282,QualityStatuses,0)),"Quality Lead","Non-Quality Lead")</f>
        <v>Non-Quality Lead</v>
      </c>
      <c r="H1282" s="39" t="str">
        <f>IFERROR(INDEX(CampTypes,MATCH(I1282,CampList,0)),"Unattributed")</f>
        <v>Old</v>
      </c>
      <c r="I1282" t="inlineStr">
        <is>
          <t>E_Natuf_Generic_13082026</t>
        </is>
      </c>
      <c r="J1282" t="inlineStr">
        <is>
          <t>E_Natuf_Generic_13082026</t>
        </is>
      </c>
      <c r="K1282" t="inlineStr">
        <is>
          <t>Direct (campaign tagged in CRM)</t>
        </is>
      </c>
      <c r="L1282" t="inlineStr">
        <is>
          <t>E_Natuf_Generic_13082026_Adset1</t>
        </is>
      </c>
      <c r="M1282" t="inlineStr">
        <is>
          <t>E_Natuf_Generic_13082026_Adset1</t>
        </is>
      </c>
      <c r="N1282" t="inlineStr">
        <is>
          <t>E_Natuf_Generic_13082026_Adset1_Ad1</t>
        </is>
      </c>
      <c r="O1282" t="inlineStr">
        <is>
          <t>Natuf</t>
        </is>
      </c>
      <c r="P1282" t="inlineStr">
        <is>
          <t>Facebook</t>
        </is>
      </c>
      <c r="Q1282" t="inlineStr">
        <is>
          <t>Tejaswini Tarigopula</t>
        </is>
      </c>
      <c r="R1282" t="inlineStr">
        <is>
          <t>Shivani Sharma</t>
        </is>
      </c>
      <c r="S1282" t="inlineStr">
        <is>
          <t>-</t>
        </is>
      </c>
      <c r="T1282" t="inlineStr">
        <is>
          <t>Asansol</t>
        </is>
      </c>
      <c r="U1282" t="inlineStr">
        <is>
          <t xml:space="preserve"> </t>
        </is>
      </c>
      <c r="V1282" t="n">
        <v>0</v>
      </c>
      <c r="W1282" t="n">
        <v>0</v>
      </c>
      <c r="X1282" t="inlineStr">
        <is>
          <t>XXXXXX6991</t>
        </is>
      </c>
      <c r="Y1282" s="72" t="n">
        <v>46326.52037037037</v>
      </c>
    </row>
    <row r="1283">
      <c r="A1283" s="39" t="inlineStr">
        <is>
          <t>6ad86c7a418ca5e4ed66b51a</t>
        </is>
      </c>
      <c r="B1283" s="72" t="n">
        <v>46316.54909722223</v>
      </c>
      <c r="C1283" s="70" t="n">
        <v>46316</v>
      </c>
      <c r="D1283" t="inlineStr">
        <is>
          <t>2026-10</t>
        </is>
      </c>
      <c r="E1283" t="inlineStr">
        <is>
          <t>Wk of 2026-10-19</t>
        </is>
      </c>
      <c r="F1283" t="inlineStr">
        <is>
          <t>Connected</t>
        </is>
      </c>
      <c r="G1283" s="39" t="str">
        <f>IF(ISNUMBER(MATCH(F1283,QualityStatuses,0)),"Quality Lead","Non-Quality Lead")</f>
        <v>Non-Quality Lead</v>
      </c>
      <c r="H1283" s="39" t="str">
        <f>IFERROR(INDEX(CampTypes,MATCH(I1283,CampList,0)),"Unattributed")</f>
        <v>Old</v>
      </c>
      <c r="I1283" t="inlineStr">
        <is>
          <t>E_Karan_Natuf_Kiosk_07072026</t>
        </is>
      </c>
      <c r="J1283" t="inlineStr">
        <is>
          <t>E_Karan_Natuf_Kiosk_07072026</t>
        </is>
      </c>
      <c r="K1283" t="inlineStr">
        <is>
          <t>Direct (campaign tagged in CRM)</t>
        </is>
      </c>
      <c r="L1283" t="inlineStr">
        <is>
          <t>E_Karan_Natuf_Kiosk_07072026_Adset5</t>
        </is>
      </c>
      <c r="M1283" t="inlineStr">
        <is>
          <t>E_Karan_Natuf_Kiosk_07072026_Adset5</t>
        </is>
      </c>
      <c r="N1283" t="inlineStr">
        <is>
          <t>E_Hindi_Karan_Natuf_Kiosk_07072026_Adset5_ad3 – Copy 3</t>
        </is>
      </c>
      <c r="O1283" t="inlineStr">
        <is>
          <t>Natuf</t>
        </is>
      </c>
      <c r="P1283" t="inlineStr">
        <is>
          <t>Facebook</t>
        </is>
      </c>
      <c r="Q1283" t="inlineStr">
        <is>
          <t>Tejaswini Tarigopula</t>
        </is>
      </c>
      <c r="R1283" t="inlineStr">
        <is>
          <t>Arjuman Vidya Sagar</t>
        </is>
      </c>
      <c r="S1283" t="inlineStr">
        <is>
          <t>-</t>
        </is>
      </c>
      <c r="T1283" t="inlineStr">
        <is>
          <t>Delhi</t>
        </is>
      </c>
      <c r="U1283" t="inlineStr">
        <is>
          <t xml:space="preserve"> </t>
        </is>
      </c>
      <c r="V1283" t="n">
        <v>1</v>
      </c>
      <c r="W1283" t="n">
        <v>1</v>
      </c>
      <c r="X1283" t="inlineStr">
        <is>
          <t>XXXXXX1813</t>
        </is>
      </c>
      <c r="Y1283" s="72" t="n">
        <v>46326.52037037037</v>
      </c>
    </row>
    <row r="1284">
      <c r="A1284" s="39" t="inlineStr">
        <is>
          <t>6ad86c3ba467b07c490b3bb8</t>
        </is>
      </c>
      <c r="B1284" s="72" t="n">
        <v>46316.54836805556</v>
      </c>
      <c r="C1284" s="70" t="n">
        <v>46316</v>
      </c>
      <c r="D1284" t="inlineStr">
        <is>
          <t>2026-10</t>
        </is>
      </c>
      <c r="E1284" t="inlineStr">
        <is>
          <t>Wk of 2026-10-19</t>
        </is>
      </c>
      <c r="F1284" t="inlineStr">
        <is>
          <t>Lost</t>
        </is>
      </c>
      <c r="G1284" s="39" t="str">
        <f>IF(ISNUMBER(MATCH(F1284,QualityStatuses,0)),"Quality Lead","Non-Quality Lead")</f>
        <v>Non-Quality Lead</v>
      </c>
      <c r="H1284" s="39" t="str">
        <f>IFERROR(INDEX(CampTypes,MATCH(I1284,CampList,0)),"Unattributed")</f>
        <v>Old</v>
      </c>
      <c r="I1284" t="inlineStr">
        <is>
          <t>natuf_Kiosk_14072026_Hindi</t>
        </is>
      </c>
      <c r="J1284" t="inlineStr">
        <is>
          <t>natuf_Kiosk_14072026_Hindi</t>
        </is>
      </c>
      <c r="K1284" t="inlineStr">
        <is>
          <t>Direct (campaign tagged in CRM)</t>
        </is>
      </c>
      <c r="L1284" t="inlineStr">
        <is>
          <t>natuf_Kiosk_14072026_Highest-converting industries</t>
        </is>
      </c>
      <c r="M1284" t="inlineStr">
        <is>
          <t>natuf_Kiosk_14072026_Highest-converting industries</t>
        </is>
      </c>
      <c r="N1284" t="inlineStr">
        <is>
          <t>natuf_Kiosk_14072026_ad set_ad1</t>
        </is>
      </c>
      <c r="O1284" t="inlineStr">
        <is>
          <t>Natuf</t>
        </is>
      </c>
      <c r="P1284" t="inlineStr">
        <is>
          <t>Facebook</t>
        </is>
      </c>
      <c r="Q1284" t="inlineStr">
        <is>
          <t>Tejaswini Tarigopula</t>
        </is>
      </c>
      <c r="R1284" t="inlineStr">
        <is>
          <t>Rauth Sanketh</t>
        </is>
      </c>
      <c r="S1284" t="inlineStr">
        <is>
          <t>No Budget</t>
        </is>
      </c>
      <c r="T1284" t="inlineStr">
        <is>
          <t>Ambikapur</t>
        </is>
      </c>
      <c r="U1284" t="inlineStr">
        <is>
          <t xml:space="preserve"> </t>
        </is>
      </c>
      <c r="V1284" t="n">
        <v>1</v>
      </c>
      <c r="W1284" t="n">
        <v>2</v>
      </c>
      <c r="X1284" t="inlineStr">
        <is>
          <t>XXXXXX0510</t>
        </is>
      </c>
      <c r="Y1284" s="72" t="n">
        <v>46326.52037037037</v>
      </c>
    </row>
    <row r="1285">
      <c r="A1285" s="39" t="inlineStr">
        <is>
          <t>6ad868e5e6c7b9bdce58dac8</t>
        </is>
      </c>
      <c r="B1285" s="72" t="n">
        <v>46316.5384837963</v>
      </c>
      <c r="C1285" s="70" t="n">
        <v>46316</v>
      </c>
      <c r="D1285" t="inlineStr">
        <is>
          <t>2026-10</t>
        </is>
      </c>
      <c r="E1285" t="inlineStr">
        <is>
          <t>Wk of 2026-10-19</t>
        </is>
      </c>
      <c r="F1285" t="inlineStr">
        <is>
          <t>Attempt 1</t>
        </is>
      </c>
      <c r="G1285" s="39" t="str">
        <f>IF(ISNUMBER(MATCH(F1285,QualityStatuses,0)),"Quality Lead","Non-Quality Lead")</f>
        <v>Non-Quality Lead</v>
      </c>
      <c r="H1285" s="39" t="str">
        <f>IFERROR(INDEX(CampTypes,MATCH(I1285,CampList,0)),"Unattributed")</f>
        <v>New</v>
      </c>
      <c r="I1285" t="inlineStr">
        <is>
          <t>EBG - In House | ABO | Natuf | Leads | Unit Franchise | India | Oct26 | V1</t>
        </is>
      </c>
      <c r="J1285" t="inlineStr">
        <is>
          <t>EBG - In House | ABO | Natuf | Leads | Unit Franchise | India | Oct26 | V1</t>
        </is>
      </c>
      <c r="K1285" t="inlineStr">
        <is>
          <t>Direct (campaign tagged in CRM)</t>
        </is>
      </c>
      <c r="L1285" t="inlineStr">
        <is>
          <t>Natuf | Business Owners | Tier1 + Growth Cities | Oct26 | V1</t>
        </is>
      </c>
      <c r="M1285" t="inlineStr">
        <is>
          <t>Natuf | Business Owners | Tier1 + Growth Cities | Oct26 | V1</t>
        </is>
      </c>
      <c r="N1285" t="inlineStr">
        <is>
          <t>Natuf | Reel | Brand Ambassador | Heard Of Owning A Cafe | V1</t>
        </is>
      </c>
      <c r="O1285" t="inlineStr">
        <is>
          <t>In House Natuf</t>
        </is>
      </c>
      <c r="P1285" t="inlineStr">
        <is>
          <t>Facebook</t>
        </is>
      </c>
      <c r="Q1285" t="inlineStr">
        <is>
          <t>Tejaswini Tarigopula</t>
        </is>
      </c>
      <c r="R1285" t="inlineStr">
        <is>
          <t>Rima Paul</t>
        </is>
      </c>
      <c r="S1285" t="inlineStr">
        <is>
          <t>-</t>
        </is>
      </c>
      <c r="T1285" t="inlineStr">
        <is>
          <t>chhotaudepur</t>
        </is>
      </c>
      <c r="U1285" t="inlineStr">
        <is>
          <t xml:space="preserve"> </t>
        </is>
      </c>
      <c r="V1285" t="n">
        <v>1</v>
      </c>
      <c r="W1285" t="n">
        <v>0</v>
      </c>
      <c r="X1285" t="inlineStr">
        <is>
          <t>XXXXXX8290</t>
        </is>
      </c>
      <c r="Y1285" s="72" t="n">
        <v>46326.52037037037</v>
      </c>
    </row>
    <row r="1286">
      <c r="A1286" s="39" t="inlineStr">
        <is>
          <t>6ad8685949b623f92a87aee6</t>
        </is>
      </c>
      <c r="B1286" s="72" t="n">
        <v>46316.53686342593</v>
      </c>
      <c r="C1286" s="70" t="n">
        <v>46316</v>
      </c>
      <c r="D1286" t="inlineStr">
        <is>
          <t>2026-10</t>
        </is>
      </c>
      <c r="E1286" t="inlineStr">
        <is>
          <t>Wk of 2026-10-19</t>
        </is>
      </c>
      <c r="F1286" t="inlineStr">
        <is>
          <t>Meeting Conducted</t>
        </is>
      </c>
      <c r="G1286" s="39" t="str">
        <f>IF(ISNUMBER(MATCH(F1286,QualityStatuses,0)),"Quality Lead","Non-Quality Lead")</f>
        <v>Quality Lead</v>
      </c>
      <c r="H1286" s="39" t="str">
        <f>IFERROR(INDEX(CampTypes,MATCH(I1286,CampList,0)),"Unattributed")</f>
        <v>Old</v>
      </c>
      <c r="I1286" t="inlineStr">
        <is>
          <t>E_Suresh_Natuf_Kiosk_07072026</t>
        </is>
      </c>
      <c r="J1286" t="inlineStr">
        <is>
          <t>E_Suresh_Natuf_Kiosk_07072026</t>
        </is>
      </c>
      <c r="K1286" t="inlineStr">
        <is>
          <t>Direct (campaign tagged in CRM)</t>
        </is>
      </c>
      <c r="L1286" t="inlineStr">
        <is>
          <t>E_Suresh_Natuf_Kiosk_07072026_Adset5</t>
        </is>
      </c>
      <c r="M1286" t="inlineStr">
        <is>
          <t>E_Suresh_Natuf_Kiosk_07072026_Adset5</t>
        </is>
      </c>
      <c r="N1286" t="inlineStr">
        <is>
          <t>E_Hindi_Suresh_Natuf_Kiosk_07072026_Adset5_ad3 – Copy 2</t>
        </is>
      </c>
      <c r="O1286" t="inlineStr">
        <is>
          <t>Natuf</t>
        </is>
      </c>
      <c r="P1286" t="inlineStr">
        <is>
          <t>Facebook</t>
        </is>
      </c>
      <c r="Q1286" t="inlineStr">
        <is>
          <t>Tejaswini Tarigopula</t>
        </is>
      </c>
      <c r="R1286" t="inlineStr">
        <is>
          <t>Prabhudatta Pattanaik</t>
        </is>
      </c>
      <c r="S1286" t="inlineStr">
        <is>
          <t>-</t>
        </is>
      </c>
      <c r="T1286" t="inlineStr">
        <is>
          <t>Hyderabad</t>
        </is>
      </c>
      <c r="U1286" t="inlineStr">
        <is>
          <t xml:space="preserve"> </t>
        </is>
      </c>
      <c r="V1286" t="n">
        <v>5</v>
      </c>
      <c r="W1286" t="n">
        <v>4</v>
      </c>
      <c r="X1286" t="inlineStr">
        <is>
          <t>XXXXXX0104</t>
        </is>
      </c>
      <c r="Y1286" s="72" t="n">
        <v>46326.52037037037</v>
      </c>
    </row>
    <row r="1287">
      <c r="A1287" s="39" t="inlineStr">
        <is>
          <t>6ad86747c3e6f2b41fb6478b</t>
        </is>
      </c>
      <c r="B1287" s="72" t="n">
        <v>46316.53369212963</v>
      </c>
      <c r="C1287" s="70" t="n">
        <v>46316</v>
      </c>
      <c r="D1287" t="inlineStr">
        <is>
          <t>2026-10</t>
        </is>
      </c>
      <c r="E1287" t="inlineStr">
        <is>
          <t>Wk of 2026-10-19</t>
        </is>
      </c>
      <c r="F1287" t="inlineStr">
        <is>
          <t>Attempt 1</t>
        </is>
      </c>
      <c r="G1287" s="39" t="str">
        <f>IF(ISNUMBER(MATCH(F1287,QualityStatuses,0)),"Quality Lead","Non-Quality Lead")</f>
        <v>Non-Quality Lead</v>
      </c>
      <c r="H1287" s="39" t="str">
        <f>IFERROR(INDEX(CampTypes,MATCH(I1287,CampList,0)),"Unattributed")</f>
        <v>Old</v>
      </c>
      <c r="I1287" t="inlineStr">
        <is>
          <t>E_Karan_Natuf_All_07072026</t>
        </is>
      </c>
      <c r="J1287" t="inlineStr">
        <is>
          <t>E_Karan_Natuf_All_07072026</t>
        </is>
      </c>
      <c r="K1287" t="inlineStr">
        <is>
          <t>Direct (campaign tagged in CRM)</t>
        </is>
      </c>
      <c r="L1287" t="inlineStr">
        <is>
          <t>E_Karan_Natuf_Sign_07072026_Adset3</t>
        </is>
      </c>
      <c r="M1287" t="inlineStr">
        <is>
          <t>E_Karan_Natuf_Sign_07072026_Adset3</t>
        </is>
      </c>
      <c r="N1287" t="inlineStr">
        <is>
          <t>E_Karan_Natuf_Sign_07072026_Adset2_Ad1 – Copy</t>
        </is>
      </c>
      <c r="O1287" t="inlineStr">
        <is>
          <t>Natuf</t>
        </is>
      </c>
      <c r="P1287" t="inlineStr">
        <is>
          <t>Facebook</t>
        </is>
      </c>
      <c r="Q1287" t="inlineStr">
        <is>
          <t>Omkar Navge</t>
        </is>
      </c>
      <c r="R1287" t="inlineStr">
        <is>
          <t>Jasmine</t>
        </is>
      </c>
      <c r="S1287" t="inlineStr">
        <is>
          <t>-</t>
        </is>
      </c>
      <c r="T1287" t="inlineStr">
        <is>
          <t>Hyderabad</t>
        </is>
      </c>
      <c r="U1287" t="inlineStr">
        <is>
          <t xml:space="preserve"> </t>
        </is>
      </c>
      <c r="V1287" t="n">
        <v>1</v>
      </c>
      <c r="W1287" t="n">
        <v>0</v>
      </c>
      <c r="X1287" t="inlineStr">
        <is>
          <t>XXXXXX1176</t>
        </is>
      </c>
      <c r="Y1287" s="72" t="n">
        <v>46326.52037037037</v>
      </c>
    </row>
    <row r="1288">
      <c r="A1288" s="39" t="inlineStr">
        <is>
          <t>6ad8656bf3484db035a085a4</t>
        </is>
      </c>
      <c r="B1288" s="72" t="n">
        <v>46316.52818287037</v>
      </c>
      <c r="C1288" s="70" t="n">
        <v>46316</v>
      </c>
      <c r="D1288" t="inlineStr">
        <is>
          <t>2026-10</t>
        </is>
      </c>
      <c r="E1288" t="inlineStr">
        <is>
          <t>Wk of 2026-10-19</t>
        </is>
      </c>
      <c r="F1288" t="inlineStr">
        <is>
          <t>Attempt 1</t>
        </is>
      </c>
      <c r="G1288" s="39" t="str">
        <f>IF(ISNUMBER(MATCH(F1288,QualityStatuses,0)),"Quality Lead","Non-Quality Lead")</f>
        <v>Non-Quality Lead</v>
      </c>
      <c r="H1288" s="39" t="str">
        <f>IFERROR(INDEX(CampTypes,MATCH(I1288,CampList,0)),"Unattributed")</f>
        <v>New</v>
      </c>
      <c r="I1288" t="inlineStr">
        <is>
          <t>EBG - In House | ABO | Natuf | Leads | Unit Franchise | India | Oct26 | V1</t>
        </is>
      </c>
      <c r="J1288" t="inlineStr">
        <is>
          <t>EBG - In House | ABO | Natuf | Leads | Unit Franchise | India | Oct26 | V1</t>
        </is>
      </c>
      <c r="K1288" t="inlineStr">
        <is>
          <t>Direct (campaign tagged in CRM)</t>
        </is>
      </c>
      <c r="L1288" t="inlineStr">
        <is>
          <t>Natuf | Business Owners | Tier1 + Growth Cities | Oct26 | V1</t>
        </is>
      </c>
      <c r="M1288" t="inlineStr">
        <is>
          <t>Natuf | Business Owners | Tier1 + Growth Cities | Oct26 | V1</t>
        </is>
      </c>
      <c r="N1288" t="inlineStr">
        <is>
          <t>Natuf | Reel | Brand Ambassador | Heard Of Owning A Cafe | V1</t>
        </is>
      </c>
      <c r="O1288" t="inlineStr">
        <is>
          <t>In House Natuf</t>
        </is>
      </c>
      <c r="P1288" t="inlineStr">
        <is>
          <t>Facebook</t>
        </is>
      </c>
      <c r="Q1288" t="inlineStr">
        <is>
          <t>Tejaswini Tarigopula</t>
        </is>
      </c>
      <c r="R1288" t="inlineStr">
        <is>
          <t>Rima Paul</t>
        </is>
      </c>
      <c r="S1288" t="inlineStr">
        <is>
          <t>-</t>
        </is>
      </c>
      <c r="T1288" t="inlineStr">
        <is>
          <t>Ahmedabad</t>
        </is>
      </c>
      <c r="U1288" t="inlineStr">
        <is>
          <t xml:space="preserve"> </t>
        </is>
      </c>
      <c r="V1288" t="n">
        <v>1</v>
      </c>
      <c r="W1288" t="n">
        <v>1</v>
      </c>
      <c r="X1288" t="inlineStr">
        <is>
          <t>XXXXXX1922</t>
        </is>
      </c>
      <c r="Y1288" s="72" t="n">
        <v>46326.52037037037</v>
      </c>
    </row>
    <row r="1289">
      <c r="A1289" s="39" t="inlineStr">
        <is>
          <t>6ad86558f1ccdea117776955</t>
        </is>
      </c>
      <c r="B1289" s="72" t="n">
        <v>46316.52796296297</v>
      </c>
      <c r="C1289" s="70" t="n">
        <v>46316</v>
      </c>
      <c r="D1289" t="inlineStr">
        <is>
          <t>2026-10</t>
        </is>
      </c>
      <c r="E1289" t="inlineStr">
        <is>
          <t>Wk of 2026-10-19</t>
        </is>
      </c>
      <c r="F1289" t="inlineStr">
        <is>
          <t>Lost</t>
        </is>
      </c>
      <c r="G1289" s="39" t="str">
        <f>IF(ISNUMBER(MATCH(F1289,QualityStatuses,0)),"Quality Lead","Non-Quality Lead")</f>
        <v>Non-Quality Lead</v>
      </c>
      <c r="H1289" s="39" t="str">
        <f>IFERROR(INDEX(CampTypes,MATCH(I1289,CampList,0)),"Unattributed")</f>
        <v>Old</v>
      </c>
      <c r="I1289" t="inlineStr">
        <is>
          <t>E_Natuf_Generic_13082026</t>
        </is>
      </c>
      <c r="J1289" t="inlineStr">
        <is>
          <t>E_Natuf_Generic_13082026</t>
        </is>
      </c>
      <c r="K1289" t="inlineStr">
        <is>
          <t>Direct (campaign tagged in CRM)</t>
        </is>
      </c>
      <c r="L1289" t="inlineStr">
        <is>
          <t>E_Natuf_Generic_13082026_Adset1</t>
        </is>
      </c>
      <c r="M1289" t="inlineStr">
        <is>
          <t>E_Natuf_Generic_13082026_Adset1</t>
        </is>
      </c>
      <c r="N1289" t="inlineStr">
        <is>
          <t>E_Natuf_Generic_13082026_Adset1_Ad1</t>
        </is>
      </c>
      <c r="O1289" t="inlineStr">
        <is>
          <t>Natuf</t>
        </is>
      </c>
      <c r="P1289" t="inlineStr">
        <is>
          <t>Facebook</t>
        </is>
      </c>
      <c r="Q1289" t="inlineStr">
        <is>
          <t>Deepak Rai</t>
        </is>
      </c>
      <c r="R1289" t="inlineStr">
        <is>
          <t>Tejaswini Tarigopula</t>
        </is>
      </c>
      <c r="S1289" t="inlineStr">
        <is>
          <t>Not Interested</t>
        </is>
      </c>
      <c r="T1289" t="inlineStr">
        <is>
          <t>Udupi</t>
        </is>
      </c>
      <c r="U1289" t="inlineStr">
        <is>
          <t xml:space="preserve"> </t>
        </is>
      </c>
      <c r="V1289" t="n">
        <v>6</v>
      </c>
      <c r="W1289" t="n">
        <v>3</v>
      </c>
      <c r="X1289" t="inlineStr">
        <is>
          <t>XXXXXX8744</t>
        </is>
      </c>
      <c r="Y1289" s="72" t="n">
        <v>46326.52037037037</v>
      </c>
    </row>
    <row r="1290">
      <c r="A1290" s="39" t="inlineStr">
        <is>
          <t>6ad86448f3484db035a08321</t>
        </is>
      </c>
      <c r="B1290" s="72" t="n">
        <v>46316.52481481482</v>
      </c>
      <c r="C1290" s="70" t="n">
        <v>46316</v>
      </c>
      <c r="D1290" t="inlineStr">
        <is>
          <t>2026-10</t>
        </is>
      </c>
      <c r="E1290" t="inlineStr">
        <is>
          <t>Wk of 2026-10-19</t>
        </is>
      </c>
      <c r="F1290" t="inlineStr">
        <is>
          <t>Connected</t>
        </is>
      </c>
      <c r="G1290" s="39" t="str">
        <f>IF(ISNUMBER(MATCH(F1290,QualityStatuses,0)),"Quality Lead","Non-Quality Lead")</f>
        <v>Non-Quality Lead</v>
      </c>
      <c r="H1290" s="39" t="str">
        <f>IFERROR(INDEX(CampTypes,MATCH(I1290,CampList,0)),"Unattributed")</f>
        <v>New</v>
      </c>
      <c r="I1290" t="inlineStr">
        <is>
          <t>EBG - In House | ABO | Natuf | Leads | Unit Franchise | India | Oct26 | V1</t>
        </is>
      </c>
      <c r="J1290" t="inlineStr">
        <is>
          <t>EBG - In House | ABO | Natuf | Leads | Unit Franchise | India | Oct26 | V1</t>
        </is>
      </c>
      <c r="K1290" t="inlineStr">
        <is>
          <t>Direct (campaign tagged in CRM)</t>
        </is>
      </c>
      <c r="L1290" t="inlineStr">
        <is>
          <t>Natuf | Business Owners | Tier1 + Growth Cities | Oct26 | V1</t>
        </is>
      </c>
      <c r="M1290" t="inlineStr">
        <is>
          <t>Natuf | Business Owners | Tier1 + Growth Cities | Oct26 | V1</t>
        </is>
      </c>
      <c r="N1290" t="inlineStr">
        <is>
          <t>Natuf | Reel | Brand Ambassador | Heard Of Owning A Cafe | V1</t>
        </is>
      </c>
      <c r="O1290" t="inlineStr">
        <is>
          <t>In House Natuf</t>
        </is>
      </c>
      <c r="P1290" t="inlineStr">
        <is>
          <t>Facebook</t>
        </is>
      </c>
      <c r="Q1290" t="inlineStr">
        <is>
          <t>Tejaswini Tarigopula</t>
        </is>
      </c>
      <c r="R1290" t="inlineStr">
        <is>
          <t>Arjuman Vidya Sagar</t>
        </is>
      </c>
      <c r="S1290" t="inlineStr">
        <is>
          <t>-</t>
        </is>
      </c>
      <c r="T1290" t="inlineStr">
        <is>
          <t>Bangalore, Brookefield</t>
        </is>
      </c>
      <c r="U1290" t="inlineStr">
        <is>
          <t xml:space="preserve"> </t>
        </is>
      </c>
      <c r="V1290" t="n">
        <v>2</v>
      </c>
      <c r="W1290" t="n">
        <v>2</v>
      </c>
      <c r="X1290" t="inlineStr">
        <is>
          <t>XXXXXX0807</t>
        </is>
      </c>
      <c r="Y1290" s="72" t="n">
        <v>46326.52037037037</v>
      </c>
    </row>
    <row r="1291">
      <c r="A1291" s="39" t="inlineStr">
        <is>
          <t>6ad86250c3e6f2b41fb642ae</t>
        </is>
      </c>
      <c r="B1291" s="72" t="n">
        <v>46316.51898148148</v>
      </c>
      <c r="C1291" s="70" t="n">
        <v>46316</v>
      </c>
      <c r="D1291" t="inlineStr">
        <is>
          <t>2026-10</t>
        </is>
      </c>
      <c r="E1291" t="inlineStr">
        <is>
          <t>Wk of 2026-10-19</t>
        </is>
      </c>
      <c r="F1291" t="inlineStr">
        <is>
          <t>Follow-Up</t>
        </is>
      </c>
      <c r="G1291" s="39" t="str">
        <f>IF(ISNUMBER(MATCH(F1291,QualityStatuses,0)),"Quality Lead","Non-Quality Lead")</f>
        <v>Quality Lead</v>
      </c>
      <c r="H1291" s="39" t="str">
        <f>IFERROR(INDEX(CampTypes,MATCH(I1291,CampList,0)),"Unattributed")</f>
        <v>New</v>
      </c>
      <c r="I1291" t="inlineStr">
        <is>
          <t>EBG - In House | ABO | Natuf | Leads | Unit Franchise | India | Oct26 | V1</t>
        </is>
      </c>
      <c r="J1291" t="inlineStr">
        <is>
          <t>EBG - In House | ABO | Natuf | Leads | Unit Franchise | India | Oct26 | V1</t>
        </is>
      </c>
      <c r="K1291" t="inlineStr">
        <is>
          <t>Direct (campaign tagged in CRM)</t>
        </is>
      </c>
      <c r="L1291" t="inlineStr">
        <is>
          <t>Natuf | Broad | Tier1 + Growth Cities | Oct26 | V1</t>
        </is>
      </c>
      <c r="M1291" t="inlineStr">
        <is>
          <t>Natuf | Broad | Tier1 + Growth Cities | Oct26 | V1</t>
        </is>
      </c>
      <c r="N1291" t="inlineStr">
        <is>
          <t>Natuf | Reel | Brand Ambassador | Heard Of Owning A Cafe | V1</t>
        </is>
      </c>
      <c r="O1291" t="inlineStr">
        <is>
          <t>In House Natuf</t>
        </is>
      </c>
      <c r="P1291" t="inlineStr">
        <is>
          <t>Facebook</t>
        </is>
      </c>
      <c r="Q1291" t="inlineStr">
        <is>
          <t>Deepak Rai</t>
        </is>
      </c>
      <c r="R1291" t="inlineStr">
        <is>
          <t>Tejaswini Tarigopula</t>
        </is>
      </c>
      <c r="S1291" t="inlineStr">
        <is>
          <t>-</t>
        </is>
      </c>
      <c r="T1291" t="inlineStr">
        <is>
          <t>Surat</t>
        </is>
      </c>
      <c r="U1291" t="inlineStr">
        <is>
          <t xml:space="preserve"> </t>
        </is>
      </c>
      <c r="V1291" t="n">
        <v>4</v>
      </c>
      <c r="W1291" t="n">
        <v>2</v>
      </c>
      <c r="X1291" t="inlineStr">
        <is>
          <t>XXXXXX6361</t>
        </is>
      </c>
      <c r="Y1291" s="72" t="n">
        <v>46326.52037037037</v>
      </c>
    </row>
    <row r="1292">
      <c r="A1292" s="39" t="inlineStr">
        <is>
          <t>6ad85fd6df8a8ca793d5dc4c</t>
        </is>
      </c>
      <c r="B1292" s="72" t="n">
        <v>46316.51164351852</v>
      </c>
      <c r="C1292" s="70" t="n">
        <v>46316</v>
      </c>
      <c r="D1292" t="inlineStr">
        <is>
          <t>2026-10</t>
        </is>
      </c>
      <c r="E1292" t="inlineStr">
        <is>
          <t>Wk of 2026-10-19</t>
        </is>
      </c>
      <c r="F1292" t="inlineStr">
        <is>
          <t>Attempt 1</t>
        </is>
      </c>
      <c r="G1292" s="39" t="str">
        <f>IF(ISNUMBER(MATCH(F1292,QualityStatuses,0)),"Quality Lead","Non-Quality Lead")</f>
        <v>Non-Quality Lead</v>
      </c>
      <c r="H1292" s="39" t="str">
        <f>IFERROR(INDEX(CampTypes,MATCH(I1292,CampList,0)),"Unattributed")</f>
        <v>New</v>
      </c>
      <c r="I1292" t="inlineStr">
        <is>
          <t>EBG - In House | ABO | Natuf | Leads | Unit Franchise | India | Oct26 | V1</t>
        </is>
      </c>
      <c r="J1292" t="inlineStr">
        <is>
          <t>EBG - In House | ABO | Natuf | Leads | Unit Franchise | India | Oct26 | V1</t>
        </is>
      </c>
      <c r="K1292" t="inlineStr">
        <is>
          <t>Direct (campaign tagged in CRM)</t>
        </is>
      </c>
      <c r="L1292" t="inlineStr">
        <is>
          <t>Natuf | Investors | Tier1 + Growth Cities | Oct26 | V1</t>
        </is>
      </c>
      <c r="M1292" t="inlineStr">
        <is>
          <t>Natuf | Investors | Tier1 + Growth Cities | Oct26 | V1</t>
        </is>
      </c>
      <c r="N1292" t="inlineStr">
        <is>
          <t>Natuf | Reel | Brand Ambassador | Heard Of Owning A Cafe | V1</t>
        </is>
      </c>
      <c r="O1292" t="inlineStr">
        <is>
          <t>In House Natuf</t>
        </is>
      </c>
      <c r="P1292" t="inlineStr">
        <is>
          <t>Facebook</t>
        </is>
      </c>
      <c r="Q1292" t="inlineStr">
        <is>
          <t>Tejaswini Tarigopula</t>
        </is>
      </c>
      <c r="R1292" t="inlineStr">
        <is>
          <t>Shivani Sharma</t>
        </is>
      </c>
      <c r="S1292" t="inlineStr">
        <is>
          <t>-</t>
        </is>
      </c>
      <c r="T1292" t="inlineStr">
        <is>
          <t>Kalyan</t>
        </is>
      </c>
      <c r="U1292" t="inlineStr">
        <is>
          <t xml:space="preserve"> </t>
        </is>
      </c>
      <c r="V1292" t="n">
        <v>2</v>
      </c>
      <c r="W1292" t="n">
        <v>0</v>
      </c>
      <c r="X1292" t="inlineStr">
        <is>
          <t>XXXXXX1449</t>
        </is>
      </c>
      <c r="Y1292" s="72" t="n">
        <v>46326.52037037037</v>
      </c>
    </row>
    <row r="1293">
      <c r="A1293" s="39" t="inlineStr">
        <is>
          <t>6ad85f95f28ffe36c76dabcf</t>
        </is>
      </c>
      <c r="B1293" s="72" t="n">
        <v>46316.5108912037</v>
      </c>
      <c r="C1293" s="70" t="n">
        <v>46316</v>
      </c>
      <c r="D1293" t="inlineStr">
        <is>
          <t>2026-10</t>
        </is>
      </c>
      <c r="E1293" t="inlineStr">
        <is>
          <t>Wk of 2026-10-19</t>
        </is>
      </c>
      <c r="F1293" t="inlineStr">
        <is>
          <t>Details Shared</t>
        </is>
      </c>
      <c r="G1293" s="39" t="str">
        <f>IF(ISNUMBER(MATCH(F1293,QualityStatuses,0)),"Quality Lead","Non-Quality Lead")</f>
        <v>Quality Lead</v>
      </c>
      <c r="H1293" s="39" t="str">
        <f>IFERROR(INDEX(CampTypes,MATCH(I1293,CampList,0)),"Unattributed")</f>
        <v>Old</v>
      </c>
      <c r="I1293" t="inlineStr">
        <is>
          <t>E_Karan_Natuf_Kiosk_07072026</t>
        </is>
      </c>
      <c r="J1293" t="inlineStr">
        <is>
          <t>E_Karan_Natuf_Kiosk_07072026</t>
        </is>
      </c>
      <c r="K1293" t="inlineStr">
        <is>
          <t>Direct (campaign tagged in CRM)</t>
        </is>
      </c>
      <c r="L1293" t="inlineStr">
        <is>
          <t>E_Karan_Natuf_Kiosk_07072026_Adset5</t>
        </is>
      </c>
      <c r="M1293" t="inlineStr">
        <is>
          <t>E_Karan_Natuf_Kiosk_07072026_Adset5</t>
        </is>
      </c>
      <c r="N1293" t="inlineStr">
        <is>
          <t>E_Hindi_Karan_Natuf_Kiosk_07072026_Adset5_ad3 – Copy 3</t>
        </is>
      </c>
      <c r="O1293" t="inlineStr">
        <is>
          <t>Natuf</t>
        </is>
      </c>
      <c r="P1293" t="inlineStr">
        <is>
          <t>Facebook</t>
        </is>
      </c>
      <c r="Q1293" t="inlineStr">
        <is>
          <t>Tejaswini Tarigopula</t>
        </is>
      </c>
      <c r="R1293" t="inlineStr">
        <is>
          <t>Shivamani</t>
        </is>
      </c>
      <c r="S1293" t="inlineStr">
        <is>
          <t>-</t>
        </is>
      </c>
      <c r="T1293" t="inlineStr">
        <is>
          <t>Meerut</t>
        </is>
      </c>
      <c r="U1293" t="inlineStr">
        <is>
          <t xml:space="preserve"> </t>
        </is>
      </c>
      <c r="V1293" t="n">
        <v>1</v>
      </c>
      <c r="W1293" t="n">
        <v>1</v>
      </c>
      <c r="X1293" t="inlineStr">
        <is>
          <t>XXXXXX8425</t>
        </is>
      </c>
      <c r="Y1293" s="72" t="n">
        <v>46326.52037037037</v>
      </c>
    </row>
    <row r="1294">
      <c r="A1294" s="39" t="inlineStr">
        <is>
          <t>6ad85d32a1f5af8df2c460c8</t>
        </is>
      </c>
      <c r="B1294" s="72" t="n">
        <v>46316.50381944444</v>
      </c>
      <c r="C1294" s="70" t="n">
        <v>46316</v>
      </c>
      <c r="D1294" t="inlineStr">
        <is>
          <t>2026-10</t>
        </is>
      </c>
      <c r="E1294" t="inlineStr">
        <is>
          <t>Wk of 2026-10-19</t>
        </is>
      </c>
      <c r="F1294" t="inlineStr">
        <is>
          <t>Qualified</t>
        </is>
      </c>
      <c r="G1294" s="39" t="str">
        <f>IF(ISNUMBER(MATCH(F1294,QualityStatuses,0)),"Quality Lead","Non-Quality Lead")</f>
        <v>Quality Lead</v>
      </c>
      <c r="H1294" s="39" t="str">
        <f>IFERROR(INDEX(CampTypes,MATCH(I1294,CampList,0)),"Unattributed")</f>
        <v>New</v>
      </c>
      <c r="I1294" t="inlineStr">
        <is>
          <t>EBG - In House | ABO | Natuf | Leads | Unit Franchise | India | Oct26 | V1</t>
        </is>
      </c>
      <c r="J1294" t="inlineStr">
        <is>
          <t>EBG - In House | ABO | Natuf | Leads | Unit Franchise | India | Oct26 | V1</t>
        </is>
      </c>
      <c r="K1294" t="inlineStr">
        <is>
          <t>Direct (campaign tagged in CRM)</t>
        </is>
      </c>
      <c r="L1294" t="inlineStr">
        <is>
          <t>Natuf | LAL 1% | India | Jul26 | V1</t>
        </is>
      </c>
      <c r="M1294" t="inlineStr">
        <is>
          <t>Natuf | LAL 1% | India | Jul26 | V1</t>
        </is>
      </c>
      <c r="N1294" t="inlineStr">
        <is>
          <t>Natuf | Reel | Brand Ambassador | Heard Of Owning A Cafe | V1</t>
        </is>
      </c>
      <c r="O1294" t="inlineStr">
        <is>
          <t>In House Natuf</t>
        </is>
      </c>
      <c r="P1294" t="inlineStr">
        <is>
          <t>Facebook</t>
        </is>
      </c>
      <c r="Q1294" t="inlineStr">
        <is>
          <t>Tejaswini Tarigopula</t>
        </is>
      </c>
      <c r="R1294" t="inlineStr">
        <is>
          <t>Shivamani</t>
        </is>
      </c>
      <c r="S1294" t="inlineStr">
        <is>
          <t>-</t>
        </is>
      </c>
      <c r="T1294" t="inlineStr">
        <is>
          <t>Samastipur</t>
        </is>
      </c>
      <c r="U1294" t="inlineStr">
        <is>
          <t xml:space="preserve"> </t>
        </is>
      </c>
      <c r="V1294" t="n">
        <v>2</v>
      </c>
      <c r="W1294" t="n">
        <v>2</v>
      </c>
      <c r="X1294" t="inlineStr">
        <is>
          <t>XXXXXX2781</t>
        </is>
      </c>
      <c r="Y1294" s="72" t="n">
        <v>46326.52037037037</v>
      </c>
    </row>
    <row r="1295">
      <c r="A1295" s="39" t="inlineStr">
        <is>
          <t>6ad85bacd3b050519ead1ae4</t>
        </is>
      </c>
      <c r="B1295" s="72" t="n">
        <v>46316.49930555555</v>
      </c>
      <c r="C1295" s="70" t="n">
        <v>46316</v>
      </c>
      <c r="D1295" t="inlineStr">
        <is>
          <t>2026-10</t>
        </is>
      </c>
      <c r="E1295" t="inlineStr">
        <is>
          <t>Wk of 2026-10-19</t>
        </is>
      </c>
      <c r="F1295" t="inlineStr">
        <is>
          <t>Attempt 1</t>
        </is>
      </c>
      <c r="G1295" s="39" t="str">
        <f>IF(ISNUMBER(MATCH(F1295,QualityStatuses,0)),"Quality Lead","Non-Quality Lead")</f>
        <v>Non-Quality Lead</v>
      </c>
      <c r="H1295" s="39" t="str">
        <f>IFERROR(INDEX(CampTypes,MATCH(I1295,CampList,0)),"Unattributed")</f>
        <v>New</v>
      </c>
      <c r="I1295" t="inlineStr">
        <is>
          <t>EBG - In House | ABO | Natuf | Leads | Unit Franchise | India | Oct26 | V1</t>
        </is>
      </c>
      <c r="J1295" t="inlineStr">
        <is>
          <t>EBG - In House | ABO | Natuf | Leads | Unit Franchise | India | Oct26 | V1</t>
        </is>
      </c>
      <c r="K1295" t="inlineStr">
        <is>
          <t>Direct (campaign tagged in CRM)</t>
        </is>
      </c>
      <c r="L1295" t="inlineStr">
        <is>
          <t>Natuf | LAL 1% | India | Jul26 | V1</t>
        </is>
      </c>
      <c r="M1295" t="inlineStr">
        <is>
          <t>Natuf | LAL 1% | India | Jul26 | V1</t>
        </is>
      </c>
      <c r="N1295" t="inlineStr">
        <is>
          <t>Natuf | Reel | Brand Ambassador | Heard Of Owning A Cafe | V1</t>
        </is>
      </c>
      <c r="O1295" t="inlineStr">
        <is>
          <t>In House Natuf</t>
        </is>
      </c>
      <c r="P1295" t="inlineStr">
        <is>
          <t>Facebook</t>
        </is>
      </c>
      <c r="Q1295" t="inlineStr">
        <is>
          <t>Tejaswini Tarigopula</t>
        </is>
      </c>
      <c r="R1295" t="inlineStr">
        <is>
          <t>Rima Paul</t>
        </is>
      </c>
      <c r="S1295" t="inlineStr">
        <is>
          <t>-</t>
        </is>
      </c>
      <c r="T1295" t="inlineStr">
        <is>
          <t>Riyadh</t>
        </is>
      </c>
      <c r="U1295" t="inlineStr">
        <is>
          <t xml:space="preserve"> </t>
        </is>
      </c>
      <c r="V1295" t="n">
        <v>1</v>
      </c>
      <c r="W1295" t="n">
        <v>0</v>
      </c>
      <c r="X1295" t="inlineStr">
        <is>
          <t>XXXXXX7019</t>
        </is>
      </c>
      <c r="Y1295" s="72" t="n">
        <v>46326.52037037037</v>
      </c>
    </row>
    <row r="1296">
      <c r="A1296" s="39" t="inlineStr">
        <is>
          <t>6ad8587a204ddbc657d8aa60</t>
        </is>
      </c>
      <c r="B1296" s="72" t="n">
        <v>46316.48983796296</v>
      </c>
      <c r="C1296" s="70" t="n">
        <v>46316</v>
      </c>
      <c r="D1296" t="inlineStr">
        <is>
          <t>2026-10</t>
        </is>
      </c>
      <c r="E1296" t="inlineStr">
        <is>
          <t>Wk of 2026-10-19</t>
        </is>
      </c>
      <c r="F1296" t="inlineStr">
        <is>
          <t>Lost</t>
        </is>
      </c>
      <c r="G1296" s="39" t="str">
        <f>IF(ISNUMBER(MATCH(F1296,QualityStatuses,0)),"Quality Lead","Non-Quality Lead")</f>
        <v>Non-Quality Lead</v>
      </c>
      <c r="H1296" s="39" t="str">
        <f>IFERROR(INDEX(CampTypes,MATCH(I1296,CampList,0)),"Unattributed")</f>
        <v>New</v>
      </c>
      <c r="I1296" t="inlineStr">
        <is>
          <t>EBG - In House | ABO | Natuf | Leads | Master Franchise | India | Oct26 | V1</t>
        </is>
      </c>
      <c r="J1296" t="inlineStr">
        <is>
          <t>EBG - In House | ABO | Natuf | Leads | Master Franchise | India | Oct26 | V1</t>
        </is>
      </c>
      <c r="K1296" t="inlineStr">
        <is>
          <t>Direct (campaign tagged in CRM)</t>
        </is>
      </c>
      <c r="L1296" t="inlineStr">
        <is>
          <t>Natuf | Broad | Tier1 + Growth Cities | Oct26 | V1</t>
        </is>
      </c>
      <c r="M1296" t="inlineStr">
        <is>
          <t>Natuf | Broad | Tier1 + Growth Cities | Oct26 | V1</t>
        </is>
      </c>
      <c r="N1296" t="inlineStr">
        <is>
          <t>Natuf | Static | Lead Your State With | V1</t>
        </is>
      </c>
      <c r="O1296" t="inlineStr">
        <is>
          <t>Natuf_MF</t>
        </is>
      </c>
      <c r="P1296" t="inlineStr">
        <is>
          <t>Facebook</t>
        </is>
      </c>
      <c r="Q1296" t="inlineStr">
        <is>
          <t>Tejaswini Tarigopula</t>
        </is>
      </c>
      <c r="R1296" t="inlineStr">
        <is>
          <t>Rauth Sanketh</t>
        </is>
      </c>
      <c r="S1296" t="inlineStr">
        <is>
          <t>Junk</t>
        </is>
      </c>
      <c r="T1296" t="inlineStr">
        <is>
          <t>Gokak</t>
        </is>
      </c>
      <c r="U1296" t="inlineStr">
        <is>
          <t xml:space="preserve"> </t>
        </is>
      </c>
      <c r="V1296" t="n">
        <v>1</v>
      </c>
      <c r="W1296" t="n">
        <v>1</v>
      </c>
      <c r="X1296" t="inlineStr">
        <is>
          <t>XXXXXX7747</t>
        </is>
      </c>
      <c r="Y1296" s="72" t="n">
        <v>46326.52037037037</v>
      </c>
    </row>
    <row r="1297">
      <c r="A1297" s="39" t="inlineStr">
        <is>
          <t>6ad8574d3df1d470031240ad</t>
        </is>
      </c>
      <c r="B1297" s="72" t="n">
        <v>46316.48635416666</v>
      </c>
      <c r="C1297" s="70" t="n">
        <v>46316</v>
      </c>
      <c r="D1297" t="inlineStr">
        <is>
          <t>2026-10</t>
        </is>
      </c>
      <c r="E1297" t="inlineStr">
        <is>
          <t>Wk of 2026-10-19</t>
        </is>
      </c>
      <c r="F1297" t="inlineStr">
        <is>
          <t>Details Shared</t>
        </is>
      </c>
      <c r="G1297" s="39" t="str">
        <f>IF(ISNUMBER(MATCH(F1297,QualityStatuses,0)),"Quality Lead","Non-Quality Lead")</f>
        <v>Quality Lead</v>
      </c>
      <c r="H1297" s="39" t="str">
        <f>IFERROR(INDEX(CampTypes,MATCH(I1297,CampList,0)),"Unattributed")</f>
        <v>New</v>
      </c>
      <c r="I1297" t="inlineStr">
        <is>
          <t>EBG - In House | ABO | Natuf | Leads | Unit Franchise | India | Oct26 | V1</t>
        </is>
      </c>
      <c r="J1297" t="inlineStr">
        <is>
          <t>EBG - In House | ABO | Natuf | Leads | Unit Franchise | India | Oct26 | V1</t>
        </is>
      </c>
      <c r="K1297" t="inlineStr">
        <is>
          <t>Direct (campaign tagged in CRM)</t>
        </is>
      </c>
      <c r="L1297" t="inlineStr">
        <is>
          <t>Natuf | Investors | Tier1 + Growth Cities | Oct26 | V1</t>
        </is>
      </c>
      <c r="M1297" t="inlineStr">
        <is>
          <t>Natuf | Investors | Tier1 + Growth Cities | Oct26 | V1</t>
        </is>
      </c>
      <c r="N1297" t="inlineStr">
        <is>
          <t>Natuf | Reel | Brand Ambassador | Heard Of Owning A Cafe | V1</t>
        </is>
      </c>
      <c r="O1297" t="inlineStr">
        <is>
          <t>In House Natuf</t>
        </is>
      </c>
      <c r="P1297" t="inlineStr">
        <is>
          <t>Facebook</t>
        </is>
      </c>
      <c r="Q1297" t="inlineStr">
        <is>
          <t>Tejaswini Tarigopula</t>
        </is>
      </c>
      <c r="R1297" t="inlineStr">
        <is>
          <t>Prabhudatta Pattanaik</t>
        </is>
      </c>
      <c r="S1297" t="inlineStr">
        <is>
          <t>-</t>
        </is>
      </c>
      <c r="T1297" t="inlineStr">
        <is>
          <t>Hyderabad</t>
        </is>
      </c>
      <c r="U1297" t="inlineStr">
        <is>
          <t xml:space="preserve"> </t>
        </is>
      </c>
      <c r="V1297" t="n">
        <v>2</v>
      </c>
      <c r="W1297" t="n">
        <v>1</v>
      </c>
      <c r="X1297" t="inlineStr">
        <is>
          <t>XXXXXX9536</t>
        </is>
      </c>
      <c r="Y1297" s="72" t="n">
        <v>46326.52037037037</v>
      </c>
    </row>
    <row r="1298">
      <c r="A1298" s="39" t="inlineStr">
        <is>
          <t>6ad850bc204ddbc657d8a5b0</t>
        </is>
      </c>
      <c r="B1298" s="72" t="n">
        <v>46316.46689814814</v>
      </c>
      <c r="C1298" s="70" t="n">
        <v>46316</v>
      </c>
      <c r="D1298" t="inlineStr">
        <is>
          <t>2026-10</t>
        </is>
      </c>
      <c r="E1298" t="inlineStr">
        <is>
          <t>Wk of 2026-10-19</t>
        </is>
      </c>
      <c r="F1298" t="inlineStr">
        <is>
          <t>Attempt 2</t>
        </is>
      </c>
      <c r="G1298" s="39" t="str">
        <f>IF(ISNUMBER(MATCH(F1298,QualityStatuses,0)),"Quality Lead","Non-Quality Lead")</f>
        <v>Non-Quality Lead</v>
      </c>
      <c r="H1298" s="39" t="str">
        <f>IFERROR(INDEX(CampTypes,MATCH(I1298,CampList,0)),"Unattributed")</f>
        <v>New</v>
      </c>
      <c r="I1298" t="inlineStr">
        <is>
          <t>EBG - In House | ABO | Natuf | Leads | Master Franchise | India | Oct26 | V1</t>
        </is>
      </c>
      <c r="J1298" t="inlineStr">
        <is>
          <t>EBG - In House | ABO | Natuf | Leads | Master Franchise | India | Oct26 | V1</t>
        </is>
      </c>
      <c r="K1298" t="inlineStr">
        <is>
          <t>Direct (campaign tagged in CRM)</t>
        </is>
      </c>
      <c r="L1298" t="inlineStr">
        <is>
          <t>Natuf | Business Owners | Tier1 + Growth Cities | Oct26 | V1</t>
        </is>
      </c>
      <c r="M1298" t="inlineStr">
        <is>
          <t>Natuf | Business Owners | Tier1 + Growth Cities | Oct26 | V1</t>
        </is>
      </c>
      <c r="N1298" t="inlineStr">
        <is>
          <t>Natuf | Static | Become A Levantine Food | V1</t>
        </is>
      </c>
      <c r="O1298" t="inlineStr">
        <is>
          <t>Natuf_MF</t>
        </is>
      </c>
      <c r="P1298" t="inlineStr">
        <is>
          <t>Facebook</t>
        </is>
      </c>
      <c r="Q1298" t="inlineStr">
        <is>
          <t>Tejaswini Tarigopula</t>
        </is>
      </c>
      <c r="R1298" t="inlineStr">
        <is>
          <t>Rauth Sanketh</t>
        </is>
      </c>
      <c r="S1298" t="inlineStr">
        <is>
          <t>-</t>
        </is>
      </c>
      <c r="T1298" t="inlineStr">
        <is>
          <t>Rajisthan</t>
        </is>
      </c>
      <c r="U1298" t="inlineStr">
        <is>
          <t xml:space="preserve"> </t>
        </is>
      </c>
      <c r="V1298" t="n">
        <v>2</v>
      </c>
      <c r="W1298" t="n">
        <v>2</v>
      </c>
      <c r="X1298" t="inlineStr">
        <is>
          <t>XXXXXX1907</t>
        </is>
      </c>
      <c r="Y1298" s="72" t="n">
        <v>46326.52037037037</v>
      </c>
    </row>
    <row r="1299">
      <c r="A1299" s="39" t="inlineStr">
        <is>
          <t>6ad84f2019a961a51c1526d7</t>
        </is>
      </c>
      <c r="B1299" s="72" t="n">
        <v>46316.46212962963</v>
      </c>
      <c r="C1299" s="70" t="n">
        <v>46316</v>
      </c>
      <c r="D1299" t="inlineStr">
        <is>
          <t>2026-10</t>
        </is>
      </c>
      <c r="E1299" t="inlineStr">
        <is>
          <t>Wk of 2026-10-19</t>
        </is>
      </c>
      <c r="F1299" t="inlineStr">
        <is>
          <t>Lost</t>
        </is>
      </c>
      <c r="G1299" s="39" t="str">
        <f>IF(ISNUMBER(MATCH(F1299,QualityStatuses,0)),"Quality Lead","Non-Quality Lead")</f>
        <v>Non-Quality Lead</v>
      </c>
      <c r="H1299" s="39" t="str">
        <f>IFERROR(INDEX(CampTypes,MATCH(I1299,CampList,0)),"Unattributed")</f>
        <v>Old</v>
      </c>
      <c r="I1299" t="inlineStr">
        <is>
          <t>E_Karan_Natuf_All_07072026</t>
        </is>
      </c>
      <c r="J1299" t="inlineStr">
        <is>
          <t>E_Karan_Natuf_All_07072026</t>
        </is>
      </c>
      <c r="K1299" t="inlineStr">
        <is>
          <t>Direct (campaign tagged in CRM)</t>
        </is>
      </c>
      <c r="L1299" t="inlineStr">
        <is>
          <t>E_Karan_Natuf_Sign_07072026_Adset3</t>
        </is>
      </c>
      <c r="M1299" t="inlineStr">
        <is>
          <t>E_Karan_Natuf_Sign_07072026_Adset3</t>
        </is>
      </c>
      <c r="N1299" t="inlineStr">
        <is>
          <t>E_Karan_Natuf_Sign_07072026_Adset2_Ad1</t>
        </is>
      </c>
      <c r="O1299" t="inlineStr">
        <is>
          <t>Natuf</t>
        </is>
      </c>
      <c r="P1299" t="inlineStr">
        <is>
          <t>Facebook</t>
        </is>
      </c>
      <c r="Q1299" t="inlineStr">
        <is>
          <t>Tejaswini Tarigopula</t>
        </is>
      </c>
      <c r="R1299" t="inlineStr">
        <is>
          <t>Rauth Sanketh</t>
        </is>
      </c>
      <c r="S1299" t="inlineStr">
        <is>
          <t>Junk</t>
        </is>
      </c>
      <c r="T1299" t="inlineStr">
        <is>
          <t>Alda</t>
        </is>
      </c>
      <c r="U1299" t="inlineStr">
        <is>
          <t xml:space="preserve"> </t>
        </is>
      </c>
      <c r="V1299" t="n">
        <v>1</v>
      </c>
      <c r="W1299" t="n">
        <v>1</v>
      </c>
      <c r="X1299" t="inlineStr">
        <is>
          <t>XXXXXX6880</t>
        </is>
      </c>
      <c r="Y1299" s="72" t="n">
        <v>46326.52037037037</v>
      </c>
    </row>
    <row r="1300">
      <c r="A1300" s="39" t="inlineStr">
        <is>
          <t>6ad84f129c498c87d043687e</t>
        </is>
      </c>
      <c r="B1300" s="72" t="n">
        <v>46316.46196759259</v>
      </c>
      <c r="C1300" s="70" t="n">
        <v>46316</v>
      </c>
      <c r="D1300" t="inlineStr">
        <is>
          <t>2026-10</t>
        </is>
      </c>
      <c r="E1300" t="inlineStr">
        <is>
          <t>Wk of 2026-10-19</t>
        </is>
      </c>
      <c r="F1300" t="inlineStr">
        <is>
          <t>Lost</t>
        </is>
      </c>
      <c r="G1300" s="39" t="str">
        <f>IF(ISNUMBER(MATCH(F1300,QualityStatuses,0)),"Quality Lead","Non-Quality Lead")</f>
        <v>Non-Quality Lead</v>
      </c>
      <c r="H1300" s="39" t="str">
        <f>IFERROR(INDEX(CampTypes,MATCH(I1300,CampList,0)),"Unattributed")</f>
        <v>Old</v>
      </c>
      <c r="I1300" t="inlineStr">
        <is>
          <t>E_Karan_Natuf_All_07072026</t>
        </is>
      </c>
      <c r="J1300" t="inlineStr">
        <is>
          <t>E_Karan_Natuf_All_07072026</t>
        </is>
      </c>
      <c r="K1300" t="inlineStr">
        <is>
          <t>Direct (campaign tagged in CRM)</t>
        </is>
      </c>
      <c r="L1300" t="inlineStr">
        <is>
          <t>E_Karan_Natuf_Sign_07072026_Adset3</t>
        </is>
      </c>
      <c r="M1300" t="inlineStr">
        <is>
          <t>E_Karan_Natuf_Sign_07072026_Adset3</t>
        </is>
      </c>
      <c r="N1300" t="inlineStr">
        <is>
          <t>E_Karan_Natuf_Sign_07072026_Adset2_Ad1</t>
        </is>
      </c>
      <c r="O1300" t="inlineStr">
        <is>
          <t>Natuf</t>
        </is>
      </c>
      <c r="P1300" t="inlineStr">
        <is>
          <t>Facebook</t>
        </is>
      </c>
      <c r="Q1300" t="inlineStr">
        <is>
          <t>Omkar Navge</t>
        </is>
      </c>
      <c r="R1300" t="inlineStr">
        <is>
          <t>Jasmine</t>
        </is>
      </c>
      <c r="S1300" t="inlineStr">
        <is>
          <t>Junk</t>
        </is>
      </c>
      <c r="T1300" t="inlineStr">
        <is>
          <t>Bhavnagar</t>
        </is>
      </c>
      <c r="U1300" t="inlineStr">
        <is>
          <t xml:space="preserve"> </t>
        </is>
      </c>
      <c r="V1300" t="n">
        <v>1</v>
      </c>
      <c r="W1300" t="n">
        <v>1</v>
      </c>
      <c r="X1300" t="inlineStr">
        <is>
          <t>XXXXXX9191</t>
        </is>
      </c>
      <c r="Y1300" s="72" t="n">
        <v>46326.52037037037</v>
      </c>
    </row>
    <row r="1301">
      <c r="A1301" s="39" t="inlineStr">
        <is>
          <t>6ad84cf3a3e17fa1b5fd6f3f</t>
        </is>
      </c>
      <c r="B1301" s="72" t="n">
        <v>46316.45568287037</v>
      </c>
      <c r="C1301" s="70" t="n">
        <v>46316</v>
      </c>
      <c r="D1301" t="inlineStr">
        <is>
          <t>2026-10</t>
        </is>
      </c>
      <c r="E1301" t="inlineStr">
        <is>
          <t>Wk of 2026-10-19</t>
        </is>
      </c>
      <c r="F1301" t="inlineStr">
        <is>
          <t>Lost</t>
        </is>
      </c>
      <c r="G1301" s="39" t="str">
        <f>IF(ISNUMBER(MATCH(F1301,QualityStatuses,0)),"Quality Lead","Non-Quality Lead")</f>
        <v>Non-Quality Lead</v>
      </c>
      <c r="H1301" s="39" t="str">
        <f>IFERROR(INDEX(CampTypes,MATCH(I1301,CampList,0)),"Unattributed")</f>
        <v>New</v>
      </c>
      <c r="I1301" t="inlineStr">
        <is>
          <t>EBG - In House | ABO | Natuf | Leads | Unit Franchise | India | Oct26 | V1</t>
        </is>
      </c>
      <c r="J1301" t="inlineStr">
        <is>
          <t>EBG - In House | ABO | Natuf | Leads | Unit Franchise | India | Oct26 | V1</t>
        </is>
      </c>
      <c r="K1301" t="inlineStr">
        <is>
          <t>Direct (campaign tagged in CRM)</t>
        </is>
      </c>
      <c r="L1301" t="inlineStr">
        <is>
          <t>Natuf | Broad | Tier1 + Growth Cities | Oct26 | V1</t>
        </is>
      </c>
      <c r="M1301" t="inlineStr">
        <is>
          <t>Natuf | Broad | Tier1 + Growth Cities | Oct26 | V1</t>
        </is>
      </c>
      <c r="N1301" t="inlineStr">
        <is>
          <t>Natuf | Reel | Brand Ambassador | Heard Of Owning A Cafe | V1</t>
        </is>
      </c>
      <c r="O1301" t="inlineStr">
        <is>
          <t>In House Natuf</t>
        </is>
      </c>
      <c r="P1301" t="inlineStr">
        <is>
          <t>Facebook</t>
        </is>
      </c>
      <c r="Q1301" t="inlineStr">
        <is>
          <t>Tejaswini Tarigopula</t>
        </is>
      </c>
      <c r="R1301" t="inlineStr">
        <is>
          <t>Arjuman Vidya Sagar</t>
        </is>
      </c>
      <c r="S1301" t="inlineStr">
        <is>
          <t>DNP - Did Not Pick Up</t>
        </is>
      </c>
      <c r="T1301" t="inlineStr">
        <is>
          <t>Pune</t>
        </is>
      </c>
      <c r="U1301" t="inlineStr">
        <is>
          <t xml:space="preserve"> </t>
        </is>
      </c>
      <c r="V1301" t="n">
        <v>5</v>
      </c>
      <c r="W1301" t="n">
        <v>0</v>
      </c>
      <c r="X1301" t="inlineStr">
        <is>
          <t>XXXXXX9677</t>
        </is>
      </c>
      <c r="Y1301" s="72" t="n">
        <v>46326.52037037037</v>
      </c>
    </row>
    <row r="1302">
      <c r="A1302" s="39" t="inlineStr">
        <is>
          <t>6ad84c9b1050493f288fbbd9</t>
        </is>
      </c>
      <c r="B1302" s="72" t="n">
        <v>46316.45466435186</v>
      </c>
      <c r="C1302" s="70" t="n">
        <v>46316</v>
      </c>
      <c r="D1302" t="inlineStr">
        <is>
          <t>2026-10</t>
        </is>
      </c>
      <c r="E1302" t="inlineStr">
        <is>
          <t>Wk of 2026-10-19</t>
        </is>
      </c>
      <c r="F1302" t="inlineStr">
        <is>
          <t>Follow-Up</t>
        </is>
      </c>
      <c r="G1302" s="39" t="str">
        <f>IF(ISNUMBER(MATCH(F1302,QualityStatuses,0)),"Quality Lead","Non-Quality Lead")</f>
        <v>Quality Lead</v>
      </c>
      <c r="H1302" s="39" t="str">
        <f>IFERROR(INDEX(CampTypes,MATCH(I1302,CampList,0)),"Unattributed")</f>
        <v>New</v>
      </c>
      <c r="I1302" t="inlineStr">
        <is>
          <t>EBG - In House | ABO | Natuf | Leads | Unit Franchise | India | Oct26 | V1</t>
        </is>
      </c>
      <c r="J1302" t="inlineStr">
        <is>
          <t>EBG - In House | ABO | Natuf | Leads | Unit Franchise | India | Oct26 | V1</t>
        </is>
      </c>
      <c r="K1302" t="inlineStr">
        <is>
          <t>Direct (campaign tagged in CRM)</t>
        </is>
      </c>
      <c r="L1302" t="inlineStr">
        <is>
          <t>Natuf | Broad | Tier1 + Growth Cities | Oct26 | V1</t>
        </is>
      </c>
      <c r="M1302" t="inlineStr">
        <is>
          <t>Natuf | Broad | Tier1 + Growth Cities | Oct26 | V1</t>
        </is>
      </c>
      <c r="N1302" t="inlineStr">
        <is>
          <t>Natuf | Reel | Brand Ambassador | Heard Of Owning A Cafe | V1</t>
        </is>
      </c>
      <c r="O1302" t="inlineStr">
        <is>
          <t>In House Natuf</t>
        </is>
      </c>
      <c r="P1302" t="inlineStr">
        <is>
          <t>Facebook</t>
        </is>
      </c>
      <c r="Q1302" t="inlineStr">
        <is>
          <t>Deepak Rai</t>
        </is>
      </c>
      <c r="R1302" t="inlineStr">
        <is>
          <t>Tejaswini Tarigopula</t>
        </is>
      </c>
      <c r="S1302" t="inlineStr">
        <is>
          <t>-</t>
        </is>
      </c>
      <c r="T1302" t="inlineStr">
        <is>
          <t>Dubai</t>
        </is>
      </c>
      <c r="U1302" t="inlineStr">
        <is>
          <t xml:space="preserve"> </t>
        </is>
      </c>
      <c r="V1302" t="n">
        <v>4</v>
      </c>
      <c r="W1302" t="n">
        <v>2</v>
      </c>
      <c r="X1302" t="inlineStr">
        <is>
          <t>XXXXXX5267</t>
        </is>
      </c>
      <c r="Y1302" s="72" t="n">
        <v>46326.52037037037</v>
      </c>
    </row>
    <row r="1303">
      <c r="A1303" s="39" t="inlineStr">
        <is>
          <t>6ad84bf7121f559a8ee6ef8d</t>
        </is>
      </c>
      <c r="B1303" s="72" t="n">
        <v>46316.45276620371</v>
      </c>
      <c r="C1303" s="70" t="n">
        <v>46316</v>
      </c>
      <c r="D1303" t="inlineStr">
        <is>
          <t>2026-10</t>
        </is>
      </c>
      <c r="E1303" t="inlineStr">
        <is>
          <t>Wk of 2026-10-19</t>
        </is>
      </c>
      <c r="F1303" t="inlineStr">
        <is>
          <t>Attempt 2</t>
        </is>
      </c>
      <c r="G1303" s="39" t="str">
        <f>IF(ISNUMBER(MATCH(F1303,QualityStatuses,0)),"Quality Lead","Non-Quality Lead")</f>
        <v>Non-Quality Lead</v>
      </c>
      <c r="H1303" s="39" t="str">
        <f>IFERROR(INDEX(CampTypes,MATCH(I1303,CampList,0)),"Unattributed")</f>
        <v>Old</v>
      </c>
      <c r="I1303" t="inlineStr">
        <is>
          <t>natuf_Kiosk_14072026_Hindi</t>
        </is>
      </c>
      <c r="J1303" t="inlineStr">
        <is>
          <t>natuf_Kiosk_14072026_Hindi</t>
        </is>
      </c>
      <c r="K1303" t="inlineStr">
        <is>
          <t>Direct (campaign tagged in CRM)</t>
        </is>
      </c>
      <c r="L1303" t="inlineStr">
        <is>
          <t>natuf_Kiosk_09102026</t>
        </is>
      </c>
      <c r="M1303" t="inlineStr">
        <is>
          <t>natuf_Kiosk_09102026</t>
        </is>
      </c>
      <c r="N1303" t="inlineStr">
        <is>
          <t>natuf_Kiosk_14072026_ad set_ad1</t>
        </is>
      </c>
      <c r="O1303" t="inlineStr">
        <is>
          <t>Natuf</t>
        </is>
      </c>
      <c r="P1303" t="inlineStr">
        <is>
          <t>Facebook</t>
        </is>
      </c>
      <c r="Q1303" t="inlineStr">
        <is>
          <t>Tejaswini Tarigopula</t>
        </is>
      </c>
      <c r="R1303" t="inlineStr">
        <is>
          <t>Rauth Sanketh</t>
        </is>
      </c>
      <c r="S1303" t="inlineStr">
        <is>
          <t>-</t>
        </is>
      </c>
      <c r="T1303" t="inlineStr">
        <is>
          <t>Lucknow</t>
        </is>
      </c>
      <c r="U1303" t="inlineStr">
        <is>
          <t xml:space="preserve"> </t>
        </is>
      </c>
      <c r="V1303" t="n">
        <v>2</v>
      </c>
      <c r="W1303" t="n">
        <v>0</v>
      </c>
      <c r="X1303" t="inlineStr">
        <is>
          <t>XXXXXX2517</t>
        </is>
      </c>
      <c r="Y1303" s="72" t="n">
        <v>46326.52037037037</v>
      </c>
    </row>
    <row r="1304">
      <c r="A1304" s="39" t="inlineStr">
        <is>
          <t>6ad84b6f1b2d2692dd0c33ea</t>
        </is>
      </c>
      <c r="B1304" s="72" t="n">
        <v>46316.45119212963</v>
      </c>
      <c r="C1304" s="70" t="n">
        <v>46316</v>
      </c>
      <c r="D1304" t="inlineStr">
        <is>
          <t>2026-10</t>
        </is>
      </c>
      <c r="E1304" t="inlineStr">
        <is>
          <t>Wk of 2026-10-19</t>
        </is>
      </c>
      <c r="F1304" t="inlineStr">
        <is>
          <t>Attempt 2</t>
        </is>
      </c>
      <c r="G1304" s="39" t="str">
        <f>IF(ISNUMBER(MATCH(F1304,QualityStatuses,0)),"Quality Lead","Non-Quality Lead")</f>
        <v>Non-Quality Lead</v>
      </c>
      <c r="H1304" s="39" t="str">
        <f>IFERROR(INDEX(CampTypes,MATCH(I1304,CampList,0)),"Unattributed")</f>
        <v>New</v>
      </c>
      <c r="I1304" t="inlineStr">
        <is>
          <t>EBG - In House | ABO | Natuf | Leads | Master Franchise | India | Oct26 | V1</t>
        </is>
      </c>
      <c r="J1304" t="inlineStr">
        <is>
          <t>EBG - In House | ABO | Natuf | Leads | Master Franchise | India | Oct26 | V1</t>
        </is>
      </c>
      <c r="K1304" t="inlineStr">
        <is>
          <t>Direct (campaign tagged in CRM)</t>
        </is>
      </c>
      <c r="L1304" t="inlineStr">
        <is>
          <t>Natuf | Investors | Tier1 + Growth Cities | Oct26 | V1</t>
        </is>
      </c>
      <c r="M1304" t="inlineStr">
        <is>
          <t>Natuf | Investors | Tier1 + Growth Cities | Oct26 | V1</t>
        </is>
      </c>
      <c r="N1304" t="inlineStr">
        <is>
          <t>Natuf | Static | Become A Levantine Food | V1</t>
        </is>
      </c>
      <c r="O1304" t="inlineStr">
        <is>
          <t>Natuf_MF</t>
        </is>
      </c>
      <c r="P1304" t="inlineStr">
        <is>
          <t>Facebook</t>
        </is>
      </c>
      <c r="Q1304" t="inlineStr">
        <is>
          <t>Tejaswini Tarigopula</t>
        </is>
      </c>
      <c r="R1304" t="inlineStr">
        <is>
          <t>Rauth Sanketh</t>
        </is>
      </c>
      <c r="S1304" t="inlineStr">
        <is>
          <t>-</t>
        </is>
      </c>
      <c r="T1304" t="inlineStr">
        <is>
          <t>Patna</t>
        </is>
      </c>
      <c r="U1304" t="inlineStr">
        <is>
          <t xml:space="preserve"> </t>
        </is>
      </c>
      <c r="V1304" t="n">
        <v>2</v>
      </c>
      <c r="W1304" t="n">
        <v>0</v>
      </c>
      <c r="X1304" t="inlineStr">
        <is>
          <t>XXXXXX7144</t>
        </is>
      </c>
      <c r="Y1304" s="72" t="n">
        <v>46326.52037037037</v>
      </c>
    </row>
    <row r="1305">
      <c r="A1305" s="39" t="inlineStr">
        <is>
          <t>6ad84b347fc8c9e67a736150</t>
        </is>
      </c>
      <c r="B1305" s="72" t="n">
        <v>46316.45050925926</v>
      </c>
      <c r="C1305" s="70" t="n">
        <v>46316</v>
      </c>
      <c r="D1305" t="inlineStr">
        <is>
          <t>2026-10</t>
        </is>
      </c>
      <c r="E1305" t="inlineStr">
        <is>
          <t>Wk of 2026-10-19</t>
        </is>
      </c>
      <c r="F1305" t="inlineStr">
        <is>
          <t>Lost</t>
        </is>
      </c>
      <c r="G1305" s="39" t="str">
        <f>IF(ISNUMBER(MATCH(F1305,QualityStatuses,0)),"Quality Lead","Non-Quality Lead")</f>
        <v>Non-Quality Lead</v>
      </c>
      <c r="H1305" s="39" t="str">
        <f>IFERROR(INDEX(CampTypes,MATCH(I1305,CampList,0)),"Unattributed")</f>
        <v>Old</v>
      </c>
      <c r="I1305" t="inlineStr">
        <is>
          <t>natuf_Kiosk_14072026_Hindi</t>
        </is>
      </c>
      <c r="J1305" t="inlineStr">
        <is>
          <t>natuf_Kiosk_14072026_Hindi</t>
        </is>
      </c>
      <c r="K1305" t="inlineStr">
        <is>
          <t>Direct (campaign tagged in CRM)</t>
        </is>
      </c>
      <c r="L1305" t="inlineStr">
        <is>
          <t>natuf_Kiosk_14072026_ad set</t>
        </is>
      </c>
      <c r="M1305" t="inlineStr">
        <is>
          <t>natuf_Kiosk_14072026_ad set</t>
        </is>
      </c>
      <c r="N1305" t="inlineStr">
        <is>
          <t>natuf_Kiosk_Fomo_14072026_ad set_ad1 – Copy</t>
        </is>
      </c>
      <c r="O1305" t="inlineStr">
        <is>
          <t>Natuf</t>
        </is>
      </c>
      <c r="P1305" t="inlineStr">
        <is>
          <t>Facebook</t>
        </is>
      </c>
      <c r="Q1305" t="inlineStr">
        <is>
          <t>Tejaswini Tarigopula</t>
        </is>
      </c>
      <c r="R1305" t="inlineStr">
        <is>
          <t>Rauth Sanketh</t>
        </is>
      </c>
      <c r="S1305" t="inlineStr">
        <is>
          <t>Not Interested</t>
        </is>
      </c>
      <c r="T1305" t="inlineStr">
        <is>
          <t>Anand</t>
        </is>
      </c>
      <c r="U1305" t="inlineStr">
        <is>
          <t xml:space="preserve"> </t>
        </is>
      </c>
      <c r="V1305" t="n">
        <v>1</v>
      </c>
      <c r="W1305" t="n">
        <v>1</v>
      </c>
      <c r="X1305" t="inlineStr">
        <is>
          <t>XXXXXX0280</t>
        </is>
      </c>
      <c r="Y1305" s="72" t="n">
        <v>46326.52037037037</v>
      </c>
    </row>
    <row r="1306">
      <c r="A1306" s="39" t="inlineStr">
        <is>
          <t>6ad84b0010ac45ea4d06a9fe</t>
        </is>
      </c>
      <c r="B1306" s="72" t="n">
        <v>46316.4499074074</v>
      </c>
      <c r="C1306" s="70" t="n">
        <v>46316</v>
      </c>
      <c r="D1306" t="inlineStr">
        <is>
          <t>2026-10</t>
        </is>
      </c>
      <c r="E1306" t="inlineStr">
        <is>
          <t>Wk of 2026-10-19</t>
        </is>
      </c>
      <c r="F1306" t="inlineStr">
        <is>
          <t>Connected</t>
        </is>
      </c>
      <c r="G1306" s="39" t="str">
        <f>IF(ISNUMBER(MATCH(F1306,QualityStatuses,0)),"Quality Lead","Non-Quality Lead")</f>
        <v>Non-Quality Lead</v>
      </c>
      <c r="H1306" s="39" t="str">
        <f>IFERROR(INDEX(CampTypes,MATCH(I1306,CampList,0)),"Unattributed")</f>
        <v>New</v>
      </c>
      <c r="I1306" t="inlineStr">
        <is>
          <t>EBG - In House | ABO | Natuf | Leads | Unit Franchise | India | Oct26 | V1</t>
        </is>
      </c>
      <c r="J1306" t="inlineStr">
        <is>
          <t>EBG - In House | ABO | Natuf | Leads | Unit Franchise | India | Oct26 | V1</t>
        </is>
      </c>
      <c r="K1306" t="inlineStr">
        <is>
          <t>Direct (campaign tagged in CRM)</t>
        </is>
      </c>
      <c r="L1306" t="inlineStr">
        <is>
          <t>Natuf | Investors | Tier1 + Growth Cities | Oct26 | V1</t>
        </is>
      </c>
      <c r="M1306" t="inlineStr">
        <is>
          <t>Natuf | Investors | Tier1 + Growth Cities | Oct26 | V1</t>
        </is>
      </c>
      <c r="N1306" t="inlineStr">
        <is>
          <t>Natuf | Reel | Brand Ambassador | Heard Of Owning A Cafe | V1</t>
        </is>
      </c>
      <c r="O1306" t="inlineStr">
        <is>
          <t>In House Natuf</t>
        </is>
      </c>
      <c r="P1306" t="inlineStr">
        <is>
          <t>Facebook</t>
        </is>
      </c>
      <c r="Q1306" t="inlineStr">
        <is>
          <t>Tejaswini Tarigopula</t>
        </is>
      </c>
      <c r="R1306" t="inlineStr">
        <is>
          <t>Shivani Sharma</t>
        </is>
      </c>
      <c r="S1306" t="inlineStr">
        <is>
          <t>-</t>
        </is>
      </c>
      <c r="T1306" t="inlineStr">
        <is>
          <t>Bangalore</t>
        </is>
      </c>
      <c r="U1306" t="inlineStr">
        <is>
          <t xml:space="preserve"> </t>
        </is>
      </c>
      <c r="V1306" t="n">
        <v>6</v>
      </c>
      <c r="W1306" t="n">
        <v>0</v>
      </c>
      <c r="X1306" t="inlineStr">
        <is>
          <t>XXXXXX9786</t>
        </is>
      </c>
      <c r="Y1306" s="72" t="n">
        <v>46326.52037037037</v>
      </c>
    </row>
    <row r="1307">
      <c r="A1307" s="39" t="inlineStr">
        <is>
          <t>6ad84a299c498c87d04361fb</t>
        </is>
      </c>
      <c r="B1307" s="72" t="n">
        <v>46316.44741898148</v>
      </c>
      <c r="C1307" s="70" t="n">
        <v>46316</v>
      </c>
      <c r="D1307" t="inlineStr">
        <is>
          <t>2026-10</t>
        </is>
      </c>
      <c r="E1307" t="inlineStr">
        <is>
          <t>Wk of 2026-10-19</t>
        </is>
      </c>
      <c r="F1307" t="inlineStr">
        <is>
          <t>Attempt 2</t>
        </is>
      </c>
      <c r="G1307" s="39" t="str">
        <f>IF(ISNUMBER(MATCH(F1307,QualityStatuses,0)),"Quality Lead","Non-Quality Lead")</f>
        <v>Non-Quality Lead</v>
      </c>
      <c r="H1307" s="39" t="str">
        <f>IFERROR(INDEX(CampTypes,MATCH(I1307,CampList,0)),"Unattributed")</f>
        <v>New</v>
      </c>
      <c r="I1307" t="inlineStr">
        <is>
          <t>EBG - In House | ABO | Natuf | Leads | Unit Franchise | India | Oct26 | V1</t>
        </is>
      </c>
      <c r="J1307" t="inlineStr">
        <is>
          <t>EBG - In House | ABO | Natuf | Leads | Unit Franchise | India | Oct26 | V1</t>
        </is>
      </c>
      <c r="K1307" t="inlineStr">
        <is>
          <t>Direct (campaign tagged in CRM)</t>
        </is>
      </c>
      <c r="L1307" t="inlineStr">
        <is>
          <t>Natuf | Business Owners | Tier1 + Growth Cities | Oct26 | V1</t>
        </is>
      </c>
      <c r="M1307" t="inlineStr">
        <is>
          <t>Natuf | Business Owners | Tier1 + Growth Cities | Oct26 | V1</t>
        </is>
      </c>
      <c r="N1307" t="inlineStr">
        <is>
          <t>Natuf | Reel | Brand Ambassador | Heard Of Owning A Cafe | V1</t>
        </is>
      </c>
      <c r="O1307" t="inlineStr">
        <is>
          <t>In House Natuf</t>
        </is>
      </c>
      <c r="P1307" t="inlineStr">
        <is>
          <t>Facebook</t>
        </is>
      </c>
      <c r="Q1307" t="inlineStr">
        <is>
          <t>Tejaswini Tarigopula</t>
        </is>
      </c>
      <c r="R1307" t="inlineStr">
        <is>
          <t>Shivamani</t>
        </is>
      </c>
      <c r="S1307" t="inlineStr">
        <is>
          <t>-</t>
        </is>
      </c>
      <c r="T1307" t="inlineStr">
        <is>
          <t>Bengaluru</t>
        </is>
      </c>
      <c r="U1307" t="inlineStr">
        <is>
          <t xml:space="preserve"> </t>
        </is>
      </c>
      <c r="V1307" t="n">
        <v>4</v>
      </c>
      <c r="W1307" t="n">
        <v>0</v>
      </c>
      <c r="X1307" t="inlineStr">
        <is>
          <t>XXXXXX9970</t>
        </is>
      </c>
      <c r="Y1307" s="72" t="n">
        <v>46326.52037037037</v>
      </c>
    </row>
    <row r="1308">
      <c r="A1308" s="39" t="inlineStr">
        <is>
          <t>6ad84a03d3b050519ead0a45</t>
        </is>
      </c>
      <c r="B1308" s="72" t="n">
        <v>46316.44697916666</v>
      </c>
      <c r="C1308" s="70" t="n">
        <v>46316</v>
      </c>
      <c r="D1308" t="inlineStr">
        <is>
          <t>2026-10</t>
        </is>
      </c>
      <c r="E1308" t="inlineStr">
        <is>
          <t>Wk of 2026-10-19</t>
        </is>
      </c>
      <c r="F1308" t="inlineStr">
        <is>
          <t>Attempt 1</t>
        </is>
      </c>
      <c r="G1308" s="39" t="str">
        <f>IF(ISNUMBER(MATCH(F1308,QualityStatuses,0)),"Quality Lead","Non-Quality Lead")</f>
        <v>Non-Quality Lead</v>
      </c>
      <c r="H1308" s="39" t="str">
        <f>IFERROR(INDEX(CampTypes,MATCH(I1308,CampList,0)),"Unattributed")</f>
        <v>Old</v>
      </c>
      <c r="I1308" t="inlineStr">
        <is>
          <t>E_Suresh_Natuf_Kiosk_07072026</t>
        </is>
      </c>
      <c r="J1308" t="inlineStr">
        <is>
          <t>E_Suresh_Natuf_Kiosk_07072026</t>
        </is>
      </c>
      <c r="K1308" t="inlineStr">
        <is>
          <t>Direct (campaign tagged in CRM)</t>
        </is>
      </c>
      <c r="L1308" t="inlineStr">
        <is>
          <t>E_Suresh_Natuf_Kiosk_07072026_Adset5</t>
        </is>
      </c>
      <c r="M1308" t="inlineStr">
        <is>
          <t>E_Suresh_Natuf_Kiosk_07072026_Adset5</t>
        </is>
      </c>
      <c r="N1308" t="inlineStr">
        <is>
          <t>E_Hindi_Suresh_Natuf_Kiosk_07072026_Adset5_ad3 – Copy 2</t>
        </is>
      </c>
      <c r="O1308" t="inlineStr">
        <is>
          <t>Natuf</t>
        </is>
      </c>
      <c r="P1308" t="inlineStr">
        <is>
          <t>Facebook</t>
        </is>
      </c>
      <c r="Q1308" t="inlineStr">
        <is>
          <t>Tejaswini Tarigopula</t>
        </is>
      </c>
      <c r="R1308" t="inlineStr">
        <is>
          <t>Rima Paul</t>
        </is>
      </c>
      <c r="S1308" t="inlineStr">
        <is>
          <t>-</t>
        </is>
      </c>
      <c r="T1308" t="inlineStr">
        <is>
          <t>Up</t>
        </is>
      </c>
      <c r="U1308" t="inlineStr">
        <is>
          <t xml:space="preserve"> </t>
        </is>
      </c>
      <c r="V1308" t="n">
        <v>3</v>
      </c>
      <c r="W1308" t="n">
        <v>0</v>
      </c>
      <c r="X1308" t="inlineStr">
        <is>
          <t>XXXXXX8368</t>
        </is>
      </c>
      <c r="Y1308" s="72" t="n">
        <v>46326.52037037037</v>
      </c>
    </row>
    <row r="1309">
      <c r="A1309" s="39" t="inlineStr">
        <is>
          <t>6ad849ab10ac45ea4d06a7d5</t>
        </is>
      </c>
      <c r="B1309" s="72" t="n">
        <v>46316.44596064815</v>
      </c>
      <c r="C1309" s="70" t="n">
        <v>46316</v>
      </c>
      <c r="D1309" t="inlineStr">
        <is>
          <t>2026-10</t>
        </is>
      </c>
      <c r="E1309" t="inlineStr">
        <is>
          <t>Wk of 2026-10-19</t>
        </is>
      </c>
      <c r="F1309" t="inlineStr">
        <is>
          <t>Attempt 1</t>
        </is>
      </c>
      <c r="G1309" s="39" t="str">
        <f>IF(ISNUMBER(MATCH(F1309,QualityStatuses,0)),"Quality Lead","Non-Quality Lead")</f>
        <v>Non-Quality Lead</v>
      </c>
      <c r="H1309" s="39" t="str">
        <f>IFERROR(INDEX(CampTypes,MATCH(I1309,CampList,0)),"Unattributed")</f>
        <v>New</v>
      </c>
      <c r="I1309" t="inlineStr">
        <is>
          <t>EBG - In House | ABO | Natuf | Leads | Master Franchise | India | Oct26 | V1</t>
        </is>
      </c>
      <c r="J1309" t="inlineStr">
        <is>
          <t>EBG - In House | ABO | Natuf | Leads | Master Franchise | India | Oct26 | V1</t>
        </is>
      </c>
      <c r="K1309" t="inlineStr">
        <is>
          <t>Direct (campaign tagged in CRM)</t>
        </is>
      </c>
      <c r="L1309" t="inlineStr">
        <is>
          <t>Natuf | Business Owners | Tier1 + Growth Cities | Oct26 | V1</t>
        </is>
      </c>
      <c r="M1309" t="inlineStr">
        <is>
          <t>Natuf | Business Owners | Tier1 + Growth Cities | Oct26 | V1</t>
        </is>
      </c>
      <c r="N1309" t="inlineStr">
        <is>
          <t>Natuf | Static | Become A Levantine Food | V1</t>
        </is>
      </c>
      <c r="O1309" t="inlineStr">
        <is>
          <t>Natuf_MF</t>
        </is>
      </c>
      <c r="P1309" t="inlineStr">
        <is>
          <t>Facebook</t>
        </is>
      </c>
      <c r="Q1309" t="inlineStr">
        <is>
          <t>Deepak Rai</t>
        </is>
      </c>
      <c r="R1309" t="inlineStr">
        <is>
          <t>Tejaswini Tarigopula</t>
        </is>
      </c>
      <c r="S1309" t="inlineStr">
        <is>
          <t>-</t>
        </is>
      </c>
      <c r="T1309" t="inlineStr">
        <is>
          <t>Vishakhapatnam</t>
        </is>
      </c>
      <c r="U1309" t="inlineStr">
        <is>
          <t xml:space="preserve"> </t>
        </is>
      </c>
      <c r="V1309" t="n">
        <v>2</v>
      </c>
      <c r="W1309" t="n">
        <v>1</v>
      </c>
      <c r="X1309" t="inlineStr">
        <is>
          <t>XXXXXX6799</t>
        </is>
      </c>
      <c r="Y1309" s="72" t="n">
        <v>46326.52037037037</v>
      </c>
    </row>
    <row r="1310">
      <c r="A1310" s="39" t="inlineStr">
        <is>
          <t>6ad84584b6bcf01cad7f9718</t>
        </is>
      </c>
      <c r="B1310" s="72" t="n">
        <v>46316.4336574074</v>
      </c>
      <c r="C1310" s="70" t="n">
        <v>46316</v>
      </c>
      <c r="D1310" t="inlineStr">
        <is>
          <t>2026-10</t>
        </is>
      </c>
      <c r="E1310" t="inlineStr">
        <is>
          <t>Wk of 2026-10-19</t>
        </is>
      </c>
      <c r="F1310" t="inlineStr">
        <is>
          <t>Attempt 1</t>
        </is>
      </c>
      <c r="G1310" s="39" t="str">
        <f>IF(ISNUMBER(MATCH(F1310,QualityStatuses,0)),"Quality Lead","Non-Quality Lead")</f>
        <v>Non-Quality Lead</v>
      </c>
      <c r="H1310" s="39" t="str">
        <f>IFERROR(INDEX(CampTypes,MATCH(I1310,CampList,0)),"Unattributed")</f>
        <v>Old</v>
      </c>
      <c r="I1310" t="inlineStr">
        <is>
          <t>E_Suresh_Natuf_Kiosk_07072026</t>
        </is>
      </c>
      <c r="J1310" t="inlineStr">
        <is>
          <t>E_Suresh_Natuf_Kiosk_07072026</t>
        </is>
      </c>
      <c r="K1310" t="inlineStr">
        <is>
          <t>Direct (campaign tagged in CRM)</t>
        </is>
      </c>
      <c r="L1310" t="inlineStr">
        <is>
          <t>E_Suresh_Natuf_Kiosk_07072026_Adset5</t>
        </is>
      </c>
      <c r="M1310" t="inlineStr">
        <is>
          <t>E_Suresh_Natuf_Kiosk_07072026_Adset5</t>
        </is>
      </c>
      <c r="N1310" t="inlineStr">
        <is>
          <t>E_Hindi_Suresh_Natuf_Kiosk_07072026_Adset5_ad3 – Copy 2</t>
        </is>
      </c>
      <c r="O1310" t="inlineStr">
        <is>
          <t>Natuf</t>
        </is>
      </c>
      <c r="P1310" t="inlineStr">
        <is>
          <t>Facebook</t>
        </is>
      </c>
      <c r="Q1310" t="inlineStr">
        <is>
          <t>Tejaswini Tarigopula</t>
        </is>
      </c>
      <c r="R1310" t="inlineStr">
        <is>
          <t>Shivamani</t>
        </is>
      </c>
      <c r="S1310" t="inlineStr">
        <is>
          <t>-</t>
        </is>
      </c>
      <c r="T1310" t="inlineStr">
        <is>
          <t>Mumbai</t>
        </is>
      </c>
      <c r="U1310" t="inlineStr">
        <is>
          <t xml:space="preserve"> </t>
        </is>
      </c>
      <c r="V1310" t="n">
        <v>2</v>
      </c>
      <c r="W1310" t="n">
        <v>0</v>
      </c>
      <c r="X1310" t="inlineStr">
        <is>
          <t>XXXXXX5080</t>
        </is>
      </c>
      <c r="Y1310" s="72" t="n">
        <v>46326.52037037037</v>
      </c>
    </row>
    <row r="1311">
      <c r="A1311" s="39" t="inlineStr">
        <is>
          <t>6ad8445b1050493f288fb27f</t>
        </is>
      </c>
      <c r="B1311" s="72" t="n">
        <v>46316.43021990741</v>
      </c>
      <c r="C1311" s="70" t="n">
        <v>46316</v>
      </c>
      <c r="D1311" t="inlineStr">
        <is>
          <t>2026-10</t>
        </is>
      </c>
      <c r="E1311" t="inlineStr">
        <is>
          <t>Wk of 2026-10-19</t>
        </is>
      </c>
      <c r="F1311" t="inlineStr">
        <is>
          <t>Lost</t>
        </is>
      </c>
      <c r="G1311" s="39" t="str">
        <f>IF(ISNUMBER(MATCH(F1311,QualityStatuses,0)),"Quality Lead","Non-Quality Lead")</f>
        <v>Non-Quality Lead</v>
      </c>
      <c r="H1311" s="39" t="str">
        <f>IFERROR(INDEX(CampTypes,MATCH(I1311,CampList,0)),"Unattributed")</f>
        <v>Old</v>
      </c>
      <c r="I1311" t="inlineStr">
        <is>
          <t>E_Natuf_Generic_13082026</t>
        </is>
      </c>
      <c r="J1311" t="inlineStr">
        <is>
          <t>E_Natuf_Generic_13082026</t>
        </is>
      </c>
      <c r="K1311" t="inlineStr">
        <is>
          <t>Direct (campaign tagged in CRM)</t>
        </is>
      </c>
      <c r="L1311" t="inlineStr">
        <is>
          <t>E_Natuf_Generic_13082026_Adset1</t>
        </is>
      </c>
      <c r="M1311" t="inlineStr">
        <is>
          <t>E_Natuf_Generic_13082026_Adset1</t>
        </is>
      </c>
      <c r="N1311" t="inlineStr">
        <is>
          <t>E_Natuf_Generic_13082026_Adset1_Ad1</t>
        </is>
      </c>
      <c r="O1311" t="inlineStr">
        <is>
          <t>Natuf</t>
        </is>
      </c>
      <c r="P1311" t="inlineStr">
        <is>
          <t>Facebook</t>
        </is>
      </c>
      <c r="Q1311" t="inlineStr">
        <is>
          <t>Omkar Navge</t>
        </is>
      </c>
      <c r="R1311" t="inlineStr">
        <is>
          <t>Jasmine</t>
        </is>
      </c>
      <c r="S1311" t="inlineStr">
        <is>
          <t>Not Interested</t>
        </is>
      </c>
      <c r="T1311" t="inlineStr">
        <is>
          <t>Dhanbad</t>
        </is>
      </c>
      <c r="U1311" t="inlineStr">
        <is>
          <t xml:space="preserve"> </t>
        </is>
      </c>
      <c r="V1311" t="n">
        <v>3</v>
      </c>
      <c r="W1311" t="n">
        <v>2</v>
      </c>
      <c r="X1311" t="inlineStr">
        <is>
          <t>XXXXXX2666</t>
        </is>
      </c>
      <c r="Y1311" s="72" t="n">
        <v>46326.52037037037</v>
      </c>
    </row>
    <row r="1312">
      <c r="A1312" s="39" t="inlineStr">
        <is>
          <t>6ad844377fc8c9e67a7353e5</t>
        </is>
      </c>
      <c r="B1312" s="72" t="n">
        <v>46316.42980324074</v>
      </c>
      <c r="C1312" s="70" t="n">
        <v>46316</v>
      </c>
      <c r="D1312" t="inlineStr">
        <is>
          <t>2026-10</t>
        </is>
      </c>
      <c r="E1312" t="inlineStr">
        <is>
          <t>Wk of 2026-10-19</t>
        </is>
      </c>
      <c r="F1312" t="inlineStr">
        <is>
          <t>Attempt 1</t>
        </is>
      </c>
      <c r="G1312" s="39" t="str">
        <f>IF(ISNUMBER(MATCH(F1312,QualityStatuses,0)),"Quality Lead","Non-Quality Lead")</f>
        <v>Non-Quality Lead</v>
      </c>
      <c r="H1312" s="39" t="str">
        <f>IFERROR(INDEX(CampTypes,MATCH(I1312,CampList,0)),"Unattributed")</f>
        <v>New</v>
      </c>
      <c r="I1312" t="inlineStr">
        <is>
          <t>EBG - In House | ABO | Natuf | Leads | Unit Franchise | India | Oct26 | V1</t>
        </is>
      </c>
      <c r="J1312" t="inlineStr">
        <is>
          <t>EBG - In House | ABO | Natuf | Leads | Unit Franchise | India | Oct26 | V1</t>
        </is>
      </c>
      <c r="K1312" t="inlineStr">
        <is>
          <t>Direct (campaign tagged in CRM)</t>
        </is>
      </c>
      <c r="L1312" t="inlineStr">
        <is>
          <t>Natuf | LAL 1% | India | Jul26 | V1</t>
        </is>
      </c>
      <c r="M1312" t="inlineStr">
        <is>
          <t>Natuf | LAL 1% | India | Jul26 | V1</t>
        </is>
      </c>
      <c r="N1312" t="inlineStr">
        <is>
          <t>Natuf | Reel | Brand Ambassador | Heard Of Owning A Cafe | V1</t>
        </is>
      </c>
      <c r="O1312" t="inlineStr">
        <is>
          <t>In House Natuf</t>
        </is>
      </c>
      <c r="P1312" t="inlineStr">
        <is>
          <t>Facebook</t>
        </is>
      </c>
      <c r="Q1312" t="inlineStr">
        <is>
          <t>Tejaswini Tarigopula</t>
        </is>
      </c>
      <c r="R1312" t="inlineStr">
        <is>
          <t>Rima Paul</t>
        </is>
      </c>
      <c r="S1312" t="inlineStr">
        <is>
          <t>-</t>
        </is>
      </c>
      <c r="T1312" t="inlineStr">
        <is>
          <t>Ludhiana</t>
        </is>
      </c>
      <c r="U1312" t="inlineStr">
        <is>
          <t xml:space="preserve"> </t>
        </is>
      </c>
      <c r="V1312" t="n">
        <v>1</v>
      </c>
      <c r="W1312" t="n">
        <v>0</v>
      </c>
      <c r="X1312" t="inlineStr">
        <is>
          <t>XXXXXX9875</t>
        </is>
      </c>
      <c r="Y1312" s="72" t="n">
        <v>46326.52037037037</v>
      </c>
    </row>
    <row r="1313">
      <c r="A1313" s="39" t="inlineStr">
        <is>
          <t>6ad84427b49623743e33bf6e</t>
        </is>
      </c>
      <c r="B1313" s="72" t="n">
        <v>46316.42961805555</v>
      </c>
      <c r="C1313" s="70" t="n">
        <v>46316</v>
      </c>
      <c r="D1313" t="inlineStr">
        <is>
          <t>2026-10</t>
        </is>
      </c>
      <c r="E1313" t="inlineStr">
        <is>
          <t>Wk of 2026-10-19</t>
        </is>
      </c>
      <c r="F1313" t="inlineStr">
        <is>
          <t>Connected</t>
        </is>
      </c>
      <c r="G1313" s="39" t="str">
        <f>IF(ISNUMBER(MATCH(F1313,QualityStatuses,0)),"Quality Lead","Non-Quality Lead")</f>
        <v>Non-Quality Lead</v>
      </c>
      <c r="H1313" s="39" t="str">
        <f>IFERROR(INDEX(CampTypes,MATCH(I1313,CampList,0)),"Unattributed")</f>
        <v>Old</v>
      </c>
      <c r="I1313" t="inlineStr">
        <is>
          <t>E_Suresh_Natuf_Kiosk_07072026</t>
        </is>
      </c>
      <c r="J1313" t="inlineStr">
        <is>
          <t>E_Suresh_Natuf_Kiosk_07072026</t>
        </is>
      </c>
      <c r="K1313" t="inlineStr">
        <is>
          <t>Direct (campaign tagged in CRM)</t>
        </is>
      </c>
      <c r="L1313" t="inlineStr">
        <is>
          <t>E_Suresh_Natuf_Kiosk_07072026_Adset5</t>
        </is>
      </c>
      <c r="M1313" t="inlineStr">
        <is>
          <t>E_Suresh_Natuf_Kiosk_07072026_Adset5</t>
        </is>
      </c>
      <c r="N1313" t="inlineStr">
        <is>
          <t>E_Hindi_Suresh_Natuf_Kiosk_07072026_Adset5_ad3 – Copy 2</t>
        </is>
      </c>
      <c r="O1313" t="inlineStr">
        <is>
          <t>Natuf</t>
        </is>
      </c>
      <c r="P1313" t="inlineStr">
        <is>
          <t>Facebook</t>
        </is>
      </c>
      <c r="Q1313" t="inlineStr">
        <is>
          <t>Tejaswini Tarigopula</t>
        </is>
      </c>
      <c r="R1313" t="inlineStr">
        <is>
          <t>Rauth Sanketh</t>
        </is>
      </c>
      <c r="S1313" t="inlineStr">
        <is>
          <t>-</t>
        </is>
      </c>
      <c r="T1313" t="inlineStr">
        <is>
          <t>Ahmedabad</t>
        </is>
      </c>
      <c r="U1313" t="inlineStr">
        <is>
          <t xml:space="preserve"> </t>
        </is>
      </c>
      <c r="V1313" t="n">
        <v>3</v>
      </c>
      <c r="W1313" t="n">
        <v>2</v>
      </c>
      <c r="X1313" t="inlineStr">
        <is>
          <t>XXXXXX5634</t>
        </is>
      </c>
      <c r="Y1313" s="72" t="n">
        <v>46326.52037037037</v>
      </c>
    </row>
    <row r="1314">
      <c r="A1314" s="39" t="inlineStr">
        <is>
          <t>6ad843f3b6bcf01cad7f9494</t>
        </is>
      </c>
      <c r="B1314" s="72" t="n">
        <v>46316.42901620371</v>
      </c>
      <c r="C1314" s="70" t="n">
        <v>46316</v>
      </c>
      <c r="D1314" t="inlineStr">
        <is>
          <t>2026-10</t>
        </is>
      </c>
      <c r="E1314" t="inlineStr">
        <is>
          <t>Wk of 2026-10-19</t>
        </is>
      </c>
      <c r="F1314" t="inlineStr">
        <is>
          <t>Details Shared</t>
        </is>
      </c>
      <c r="G1314" s="39" t="str">
        <f>IF(ISNUMBER(MATCH(F1314,QualityStatuses,0)),"Quality Lead","Non-Quality Lead")</f>
        <v>Quality Lead</v>
      </c>
      <c r="H1314" s="39" t="str">
        <f>IFERROR(INDEX(CampTypes,MATCH(I1314,CampList,0)),"Unattributed")</f>
        <v>New</v>
      </c>
      <c r="I1314" t="inlineStr">
        <is>
          <t>EBG - In House | ABO | Natuf | Leads | Unit Franchise | India | Oct26 | V1</t>
        </is>
      </c>
      <c r="J1314" t="inlineStr">
        <is>
          <t>EBG - In House | ABO | Natuf | Leads | Unit Franchise | India | Oct26 | V1</t>
        </is>
      </c>
      <c r="K1314" t="inlineStr">
        <is>
          <t>Direct (campaign tagged in CRM)</t>
        </is>
      </c>
      <c r="L1314" t="inlineStr">
        <is>
          <t>Natuf | LAL 1% | India | Jul26 | V1</t>
        </is>
      </c>
      <c r="M1314" t="inlineStr">
        <is>
          <t>Natuf | LAL 1% | India | Jul26 | V1</t>
        </is>
      </c>
      <c r="N1314" t="inlineStr">
        <is>
          <t>Natuf | Reel | Brand Ambassador | Heard Of Owning A Cafe | V1</t>
        </is>
      </c>
      <c r="O1314" t="inlineStr">
        <is>
          <t>In House Natuf</t>
        </is>
      </c>
      <c r="P1314" t="inlineStr">
        <is>
          <t>Facebook</t>
        </is>
      </c>
      <c r="Q1314" t="inlineStr">
        <is>
          <t>Tejaswini Tarigopula</t>
        </is>
      </c>
      <c r="R1314" t="inlineStr">
        <is>
          <t>Rima Paul</t>
        </is>
      </c>
      <c r="S1314" t="inlineStr">
        <is>
          <t>-</t>
        </is>
      </c>
      <c r="T1314" t="inlineStr">
        <is>
          <t>Amritsar</t>
        </is>
      </c>
      <c r="U1314" t="inlineStr">
        <is>
          <t xml:space="preserve"> </t>
        </is>
      </c>
      <c r="V1314" t="n">
        <v>3</v>
      </c>
      <c r="W1314" t="n">
        <v>3</v>
      </c>
      <c r="X1314" t="inlineStr">
        <is>
          <t>XXXXXX7300</t>
        </is>
      </c>
      <c r="Y1314" s="72" t="n">
        <v>46326.52037037037</v>
      </c>
    </row>
    <row r="1315">
      <c r="A1315" s="39" t="inlineStr">
        <is>
          <t>6ad83b6816cac927d8eb6fe7</t>
        </is>
      </c>
      <c r="B1315" s="72" t="n">
        <v>46316.40370370371</v>
      </c>
      <c r="C1315" s="70" t="n">
        <v>46316</v>
      </c>
      <c r="D1315" t="inlineStr">
        <is>
          <t>2026-10</t>
        </is>
      </c>
      <c r="E1315" t="inlineStr">
        <is>
          <t>Wk of 2026-10-19</t>
        </is>
      </c>
      <c r="F1315" t="inlineStr">
        <is>
          <t>Lost</t>
        </is>
      </c>
      <c r="G1315" s="39" t="str">
        <f>IF(ISNUMBER(MATCH(F1315,QualityStatuses,0)),"Quality Lead","Non-Quality Lead")</f>
        <v>Non-Quality Lead</v>
      </c>
      <c r="H1315" s="39" t="str">
        <f>IFERROR(INDEX(CampTypes,MATCH(I1315,CampList,0)),"Unattributed")</f>
        <v>New</v>
      </c>
      <c r="I1315" t="inlineStr">
        <is>
          <t>EBG - In House | ABO | Natuf | Leads | Unit Franchise | India | Oct26 | V1</t>
        </is>
      </c>
      <c r="J1315" t="inlineStr">
        <is>
          <t>EBG - In House | ABO | Natuf | Leads | Unit Franchise | India | Oct26 | V1</t>
        </is>
      </c>
      <c r="K1315" t="inlineStr">
        <is>
          <t>Direct (campaign tagged in CRM)</t>
        </is>
      </c>
      <c r="L1315" t="inlineStr">
        <is>
          <t>Natuf | LAL 1% | India | Jul26 | V1</t>
        </is>
      </c>
      <c r="M1315" t="inlineStr">
        <is>
          <t>Natuf | LAL 1% | India | Jul26 | V1</t>
        </is>
      </c>
      <c r="N1315" t="inlineStr">
        <is>
          <t>Natuf | Reel | Brand Ambassador | Heard Of Owning A Cafe | V1</t>
        </is>
      </c>
      <c r="O1315" t="inlineStr">
        <is>
          <t>In House Natuf</t>
        </is>
      </c>
      <c r="P1315" t="inlineStr">
        <is>
          <t>Facebook</t>
        </is>
      </c>
      <c r="Q1315" t="inlineStr">
        <is>
          <t>Tejaswini Tarigopula</t>
        </is>
      </c>
      <c r="R1315" t="inlineStr">
        <is>
          <t>Arjuman Vidya Sagar</t>
        </is>
      </c>
      <c r="S1315" t="inlineStr">
        <is>
          <t>DNP - Did Not Pick Up</t>
        </is>
      </c>
      <c r="T1315" t="inlineStr">
        <is>
          <t>Bankura</t>
        </is>
      </c>
      <c r="U1315" t="inlineStr">
        <is>
          <t xml:space="preserve"> </t>
        </is>
      </c>
      <c r="V1315" t="n">
        <v>7</v>
      </c>
      <c r="W1315" t="n">
        <v>0</v>
      </c>
      <c r="X1315" t="inlineStr">
        <is>
          <t>XXXXXX8846</t>
        </is>
      </c>
      <c r="Y1315" s="72" t="n">
        <v>46326.52037037037</v>
      </c>
    </row>
    <row r="1316">
      <c r="A1316" s="39" t="inlineStr">
        <is>
          <t>6ad837e51c229167b451e1db</t>
        </is>
      </c>
      <c r="B1316" s="72" t="n">
        <v>46316.39329861111</v>
      </c>
      <c r="C1316" s="70" t="n">
        <v>46316</v>
      </c>
      <c r="D1316" t="inlineStr">
        <is>
          <t>2026-10</t>
        </is>
      </c>
      <c r="E1316" t="inlineStr">
        <is>
          <t>Wk of 2026-10-19</t>
        </is>
      </c>
      <c r="F1316" t="inlineStr">
        <is>
          <t>Connected</t>
        </is>
      </c>
      <c r="G1316" s="39" t="str">
        <f>IF(ISNUMBER(MATCH(F1316,QualityStatuses,0)),"Quality Lead","Non-Quality Lead")</f>
        <v>Non-Quality Lead</v>
      </c>
      <c r="H1316" s="39" t="str">
        <f>IFERROR(INDEX(CampTypes,MATCH(I1316,CampList,0)),"Unattributed")</f>
        <v>New</v>
      </c>
      <c r="I1316" t="inlineStr">
        <is>
          <t>EBG - In House | ABO | Natuf | Leads | Unit Franchise | India | Oct26 | V1</t>
        </is>
      </c>
      <c r="J1316" t="inlineStr">
        <is>
          <t>EBG - In House | ABO | Natuf | Leads | Unit Franchise | India | Oct26 | V1</t>
        </is>
      </c>
      <c r="K1316" t="inlineStr">
        <is>
          <t>Direct (campaign tagged in CRM)</t>
        </is>
      </c>
      <c r="L1316" t="inlineStr">
        <is>
          <t>Natuf | Investors | Tier1 + Growth Cities | Oct26 | V1</t>
        </is>
      </c>
      <c r="M1316" t="inlineStr">
        <is>
          <t>Natuf | Investors | Tier1 + Growth Cities | Oct26 | V1</t>
        </is>
      </c>
      <c r="N1316" t="inlineStr">
        <is>
          <t>Natuf | Reel | Brand Ambassador | Heard Of Owning A Cafe | V1</t>
        </is>
      </c>
      <c r="O1316" t="inlineStr">
        <is>
          <t>In House Natuf</t>
        </is>
      </c>
      <c r="P1316" t="inlineStr">
        <is>
          <t>Facebook</t>
        </is>
      </c>
      <c r="Q1316" t="inlineStr">
        <is>
          <t>Tejaswini Tarigopula</t>
        </is>
      </c>
      <c r="R1316" t="inlineStr">
        <is>
          <t>Sai Charan</t>
        </is>
      </c>
      <c r="S1316" t="inlineStr">
        <is>
          <t>-</t>
        </is>
      </c>
      <c r="T1316" t="inlineStr">
        <is>
          <t>Kota</t>
        </is>
      </c>
      <c r="U1316" t="inlineStr">
        <is>
          <t xml:space="preserve"> </t>
        </is>
      </c>
      <c r="V1316" t="n">
        <v>2</v>
      </c>
      <c r="W1316" t="n">
        <v>1</v>
      </c>
      <c r="X1316" t="inlineStr">
        <is>
          <t>XXXXXX6691</t>
        </is>
      </c>
      <c r="Y1316" s="72" t="n">
        <v>46326.52037037037</v>
      </c>
    </row>
    <row r="1317">
      <c r="A1317" s="39" t="inlineStr">
        <is>
          <t>6ad837df1c229167b451e1c6</t>
        </is>
      </c>
      <c r="B1317" s="72" t="n">
        <v>46316.39322916666</v>
      </c>
      <c r="C1317" s="70" t="n">
        <v>46316</v>
      </c>
      <c r="D1317" t="inlineStr">
        <is>
          <t>2026-10</t>
        </is>
      </c>
      <c r="E1317" t="inlineStr">
        <is>
          <t>Wk of 2026-10-19</t>
        </is>
      </c>
      <c r="F1317" t="inlineStr">
        <is>
          <t>Attempt 2</t>
        </is>
      </c>
      <c r="G1317" s="39" t="str">
        <f>IF(ISNUMBER(MATCH(F1317,QualityStatuses,0)),"Quality Lead","Non-Quality Lead")</f>
        <v>Non-Quality Lead</v>
      </c>
      <c r="H1317" s="39" t="str">
        <f>IFERROR(INDEX(CampTypes,MATCH(I1317,CampList,0)),"Unattributed")</f>
        <v>Old</v>
      </c>
      <c r="I1317" t="inlineStr">
        <is>
          <t>natuf_Kiosk_14072026_Hindi</t>
        </is>
      </c>
      <c r="J1317" t="inlineStr">
        <is>
          <t>natuf_Kiosk_14072026_Hindi</t>
        </is>
      </c>
      <c r="K1317" t="inlineStr">
        <is>
          <t>Direct (campaign tagged in CRM)</t>
        </is>
      </c>
      <c r="L1317" t="inlineStr">
        <is>
          <t>natuf_Kiosk_09102026</t>
        </is>
      </c>
      <c r="M1317" t="inlineStr">
        <is>
          <t>natuf_Kiosk_09102026</t>
        </is>
      </c>
      <c r="N1317" t="inlineStr">
        <is>
          <t>natuf_Kiosk_14072026_ad set_ad1</t>
        </is>
      </c>
      <c r="O1317" t="inlineStr">
        <is>
          <t>Natuf</t>
        </is>
      </c>
      <c r="P1317" t="inlineStr">
        <is>
          <t>Facebook</t>
        </is>
      </c>
      <c r="Q1317" t="inlineStr">
        <is>
          <t>Tejaswini Tarigopula</t>
        </is>
      </c>
      <c r="R1317" t="inlineStr">
        <is>
          <t>Rima Paul</t>
        </is>
      </c>
      <c r="S1317" t="inlineStr">
        <is>
          <t>-</t>
        </is>
      </c>
      <c r="T1317" t="inlineStr">
        <is>
          <t>Shahjahanpur</t>
        </is>
      </c>
      <c r="U1317" t="inlineStr">
        <is>
          <t xml:space="preserve"> </t>
        </is>
      </c>
      <c r="V1317" t="n">
        <v>2</v>
      </c>
      <c r="W1317" t="n">
        <v>0</v>
      </c>
      <c r="X1317" t="inlineStr">
        <is>
          <t>XXXXXX8601</t>
        </is>
      </c>
      <c r="Y1317" s="72" t="n">
        <v>46326.52037037037</v>
      </c>
    </row>
    <row r="1318">
      <c r="A1318" s="39" t="inlineStr">
        <is>
          <t>6ad834b3d279a4e0b4f8fefc</t>
        </is>
      </c>
      <c r="B1318" s="72" t="n">
        <v>46316.38383101852</v>
      </c>
      <c r="C1318" s="70" t="n">
        <v>46316</v>
      </c>
      <c r="D1318" t="inlineStr">
        <is>
          <t>2026-10</t>
        </is>
      </c>
      <c r="E1318" t="inlineStr">
        <is>
          <t>Wk of 2026-10-19</t>
        </is>
      </c>
      <c r="F1318" t="inlineStr">
        <is>
          <t>Attempt 1</t>
        </is>
      </c>
      <c r="G1318" s="39" t="str">
        <f>IF(ISNUMBER(MATCH(F1318,QualityStatuses,0)),"Quality Lead","Non-Quality Lead")</f>
        <v>Non-Quality Lead</v>
      </c>
      <c r="H1318" s="39" t="str">
        <f>IFERROR(INDEX(CampTypes,MATCH(I1318,CampList,0)),"Unattributed")</f>
        <v>New</v>
      </c>
      <c r="I1318" t="inlineStr">
        <is>
          <t>EBG - In House | ABO | Natuf | Leads | Unit Franchise | India | Oct26 | V1</t>
        </is>
      </c>
      <c r="J1318" t="inlineStr">
        <is>
          <t>EBG - In House | ABO | Natuf | Leads | Unit Franchise | India | Oct26 | V1</t>
        </is>
      </c>
      <c r="K1318" t="inlineStr">
        <is>
          <t>Direct (campaign tagged in CRM)</t>
        </is>
      </c>
      <c r="L1318" t="inlineStr">
        <is>
          <t>Natuf | LAL 1% | India | Jul26 | V1</t>
        </is>
      </c>
      <c r="M1318" t="inlineStr">
        <is>
          <t>Natuf | LAL 1% | India | Jul26 | V1</t>
        </is>
      </c>
      <c r="N1318" t="inlineStr">
        <is>
          <t>Natuf | Reel | Brand Ambassador | Heard Of Owning A Cafe | V1</t>
        </is>
      </c>
      <c r="O1318" t="inlineStr">
        <is>
          <t>In House Natuf</t>
        </is>
      </c>
      <c r="P1318" t="inlineStr">
        <is>
          <t>Facebook</t>
        </is>
      </c>
      <c r="Q1318" t="inlineStr">
        <is>
          <t>Tejaswini Tarigopula</t>
        </is>
      </c>
      <c r="R1318" t="inlineStr">
        <is>
          <t>Shivani Sharma</t>
        </is>
      </c>
      <c r="S1318" t="inlineStr">
        <is>
          <t>-</t>
        </is>
      </c>
      <c r="T1318" t="inlineStr">
        <is>
          <t>North Lakhimpur</t>
        </is>
      </c>
      <c r="U1318" t="inlineStr">
        <is>
          <t xml:space="preserve"> </t>
        </is>
      </c>
      <c r="V1318" t="n">
        <v>1</v>
      </c>
      <c r="W1318" t="n">
        <v>0</v>
      </c>
      <c r="X1318" t="inlineStr">
        <is>
          <t>XXXXXX6185</t>
        </is>
      </c>
      <c r="Y1318" s="72" t="n">
        <v>46326.52037037037</v>
      </c>
    </row>
    <row r="1319">
      <c r="A1319" s="39" t="inlineStr">
        <is>
          <t>6ad83445eedd524b691fa718</t>
        </is>
      </c>
      <c r="B1319" s="72" t="n">
        <v>46316.38255787037</v>
      </c>
      <c r="C1319" s="70" t="n">
        <v>46316</v>
      </c>
      <c r="D1319" t="inlineStr">
        <is>
          <t>2026-10</t>
        </is>
      </c>
      <c r="E1319" t="inlineStr">
        <is>
          <t>Wk of 2026-10-19</t>
        </is>
      </c>
      <c r="F1319" t="inlineStr">
        <is>
          <t>Connected</t>
        </is>
      </c>
      <c r="G1319" s="39" t="str">
        <f>IF(ISNUMBER(MATCH(F1319,QualityStatuses,0)),"Quality Lead","Non-Quality Lead")</f>
        <v>Non-Quality Lead</v>
      </c>
      <c r="H1319" s="39" t="str">
        <f>IFERROR(INDEX(CampTypes,MATCH(I1319,CampList,0)),"Unattributed")</f>
        <v>New</v>
      </c>
      <c r="I1319" t="inlineStr">
        <is>
          <t>EBG - In House | ABO | Natuf | Leads | Unit Franchise | India | Oct26 | V1</t>
        </is>
      </c>
      <c r="J1319" t="inlineStr">
        <is>
          <t>EBG - In House | ABO | Natuf | Leads | Unit Franchise | India | Oct26 | V1</t>
        </is>
      </c>
      <c r="K1319" t="inlineStr">
        <is>
          <t>Direct (campaign tagged in CRM)</t>
        </is>
      </c>
      <c r="L1319" t="inlineStr">
        <is>
          <t>Natuf | Investors | Tier1 + Growth Cities | Oct26 | V1</t>
        </is>
      </c>
      <c r="M1319" t="inlineStr">
        <is>
          <t>Natuf | Investors | Tier1 + Growth Cities | Oct26 | V1</t>
        </is>
      </c>
      <c r="N1319" t="inlineStr">
        <is>
          <t>Natuf | Reel | Brand Ambassador | Heard Of Owning A Cafe | V1</t>
        </is>
      </c>
      <c r="O1319" t="inlineStr">
        <is>
          <t>In House Natuf</t>
        </is>
      </c>
      <c r="P1319" t="inlineStr">
        <is>
          <t>Facebook</t>
        </is>
      </c>
      <c r="Q1319" t="inlineStr">
        <is>
          <t>Tejaswini Tarigopula</t>
        </is>
      </c>
      <c r="R1319" t="inlineStr">
        <is>
          <t>Shivamani</t>
        </is>
      </c>
      <c r="S1319" t="inlineStr">
        <is>
          <t>-</t>
        </is>
      </c>
      <c r="T1319" t="inlineStr">
        <is>
          <t>Bangalore</t>
        </is>
      </c>
      <c r="U1319" t="inlineStr">
        <is>
          <t xml:space="preserve"> </t>
        </is>
      </c>
      <c r="V1319" t="n">
        <v>5</v>
      </c>
      <c r="W1319" t="n">
        <v>1</v>
      </c>
      <c r="X1319" t="inlineStr">
        <is>
          <t>XXXXXX9679</t>
        </is>
      </c>
      <c r="Y1319" s="72" t="n">
        <v>46326.52037037037</v>
      </c>
    </row>
    <row r="1320">
      <c r="A1320" s="39" t="inlineStr">
        <is>
          <t>6ad831d752dd8a8ef0e972dc</t>
        </is>
      </c>
      <c r="B1320" s="72" t="n">
        <v>46316.37535879629</v>
      </c>
      <c r="C1320" s="70" t="n">
        <v>46316</v>
      </c>
      <c r="D1320" t="inlineStr">
        <is>
          <t>2026-10</t>
        </is>
      </c>
      <c r="E1320" t="inlineStr">
        <is>
          <t>Wk of 2026-10-19</t>
        </is>
      </c>
      <c r="F1320" t="inlineStr">
        <is>
          <t>Attempt 1</t>
        </is>
      </c>
      <c r="G1320" s="39" t="str">
        <f>IF(ISNUMBER(MATCH(F1320,QualityStatuses,0)),"Quality Lead","Non-Quality Lead")</f>
        <v>Non-Quality Lead</v>
      </c>
      <c r="H1320" s="39" t="str">
        <f>IFERROR(INDEX(CampTypes,MATCH(I1320,CampList,0)),"Unattributed")</f>
        <v>Old</v>
      </c>
      <c r="I1320" t="inlineStr">
        <is>
          <t>E_Suresh_Natuf_Kiosk_07072026</t>
        </is>
      </c>
      <c r="J1320" t="inlineStr">
        <is>
          <t>E_Suresh_Natuf_Kiosk_07072026</t>
        </is>
      </c>
      <c r="K1320" t="inlineStr">
        <is>
          <t>Direct (campaign tagged in CRM)</t>
        </is>
      </c>
      <c r="L1320" t="inlineStr">
        <is>
          <t>E_Suresh_Natuf_Kiosk_07072026_Adset5</t>
        </is>
      </c>
      <c r="M1320" t="inlineStr">
        <is>
          <t>E_Suresh_Natuf_Kiosk_07072026_Adset5</t>
        </is>
      </c>
      <c r="N1320" t="inlineStr">
        <is>
          <t>E_Hindi_Suresh_Natuf_Kiosk_07072026_Adset5_ad3 – Copy 2</t>
        </is>
      </c>
      <c r="O1320" t="inlineStr">
        <is>
          <t>Natuf</t>
        </is>
      </c>
      <c r="P1320" t="inlineStr">
        <is>
          <t>Facebook</t>
        </is>
      </c>
      <c r="Q1320" t="inlineStr">
        <is>
          <t>Tejaswini Tarigopula</t>
        </is>
      </c>
      <c r="R1320" t="inlineStr">
        <is>
          <t>Sai Charan</t>
        </is>
      </c>
      <c r="S1320" t="inlineStr">
        <is>
          <t>-</t>
        </is>
      </c>
      <c r="T1320" t="inlineStr">
        <is>
          <t>Tenali</t>
        </is>
      </c>
      <c r="U1320" t="inlineStr">
        <is>
          <t xml:space="preserve"> </t>
        </is>
      </c>
      <c r="V1320" t="n">
        <v>1</v>
      </c>
      <c r="W1320" t="n">
        <v>0</v>
      </c>
      <c r="X1320" t="inlineStr">
        <is>
          <t>XXXXXX2094</t>
        </is>
      </c>
      <c r="Y1320" s="72" t="n">
        <v>46326.52037037037</v>
      </c>
    </row>
    <row r="1321">
      <c r="A1321" s="39" t="inlineStr">
        <is>
          <t>6ad830737bbcdadc10768def</t>
        </is>
      </c>
      <c r="B1321" s="72" t="n">
        <v>46316.37123842593</v>
      </c>
      <c r="C1321" s="70" t="n">
        <v>46316</v>
      </c>
      <c r="D1321" t="inlineStr">
        <is>
          <t>2026-10</t>
        </is>
      </c>
      <c r="E1321" t="inlineStr">
        <is>
          <t>Wk of 2026-10-19</t>
        </is>
      </c>
      <c r="F1321" t="inlineStr">
        <is>
          <t>Attempt 1</t>
        </is>
      </c>
      <c r="G1321" s="39" t="str">
        <f>IF(ISNUMBER(MATCH(F1321,QualityStatuses,0)),"Quality Lead","Non-Quality Lead")</f>
        <v>Non-Quality Lead</v>
      </c>
      <c r="H1321" s="39" t="str">
        <f>IFERROR(INDEX(CampTypes,MATCH(I1321,CampList,0)),"Unattributed")</f>
        <v>Old</v>
      </c>
      <c r="I1321" t="inlineStr">
        <is>
          <t>natuf_Kiosk_14072026_Hindi</t>
        </is>
      </c>
      <c r="J1321" t="inlineStr">
        <is>
          <t>natuf_Kiosk_14072026_Hindi</t>
        </is>
      </c>
      <c r="K1321" t="inlineStr">
        <is>
          <t>Direct (campaign tagged in CRM)</t>
        </is>
      </c>
      <c r="L1321" t="inlineStr">
        <is>
          <t>natuf_Kiosk_09102026</t>
        </is>
      </c>
      <c r="M1321" t="inlineStr">
        <is>
          <t>natuf_Kiosk_09102026</t>
        </is>
      </c>
      <c r="N1321" t="inlineStr">
        <is>
          <t>natuf_Kiosk_14072026_ad set_ad1</t>
        </is>
      </c>
      <c r="O1321" t="inlineStr">
        <is>
          <t>Natuf</t>
        </is>
      </c>
      <c r="P1321" t="inlineStr">
        <is>
          <t>Facebook</t>
        </is>
      </c>
      <c r="Q1321" t="inlineStr">
        <is>
          <t>Omkar Navge</t>
        </is>
      </c>
      <c r="R1321" t="inlineStr">
        <is>
          <t>Jasmine</t>
        </is>
      </c>
      <c r="S1321" t="inlineStr">
        <is>
          <t>-</t>
        </is>
      </c>
      <c r="T1321" t="inlineStr">
        <is>
          <t>Purnea</t>
        </is>
      </c>
      <c r="U1321" t="inlineStr">
        <is>
          <t xml:space="preserve"> </t>
        </is>
      </c>
      <c r="V1321" t="n">
        <v>1</v>
      </c>
      <c r="W1321" t="n">
        <v>0</v>
      </c>
      <c r="X1321" t="inlineStr">
        <is>
          <t>XXXXXX0488</t>
        </is>
      </c>
      <c r="Y1321" s="72" t="n">
        <v>46326.52037037037</v>
      </c>
    </row>
    <row r="1322">
      <c r="A1322" s="39" t="inlineStr">
        <is>
          <t>6ad8305ae4e14522a9aadd85</t>
        </is>
      </c>
      <c r="B1322" s="72" t="n">
        <v>46316.37094907407</v>
      </c>
      <c r="C1322" s="70" t="n">
        <v>46316</v>
      </c>
      <c r="D1322" t="inlineStr">
        <is>
          <t>2026-10</t>
        </is>
      </c>
      <c r="E1322" t="inlineStr">
        <is>
          <t>Wk of 2026-10-19</t>
        </is>
      </c>
      <c r="F1322" t="inlineStr">
        <is>
          <t>Attempt 1</t>
        </is>
      </c>
      <c r="G1322" s="39" t="str">
        <f>IF(ISNUMBER(MATCH(F1322,QualityStatuses,0)),"Quality Lead","Non-Quality Lead")</f>
        <v>Non-Quality Lead</v>
      </c>
      <c r="H1322" s="39" t="str">
        <f>IFERROR(INDEX(CampTypes,MATCH(I1322,CampList,0)),"Unattributed")</f>
        <v>Old</v>
      </c>
      <c r="I1322" t="inlineStr">
        <is>
          <t>E_Karan_Natuf_All_07072026</t>
        </is>
      </c>
      <c r="J1322" t="inlineStr">
        <is>
          <t>E_Karan_Natuf_All_07072026</t>
        </is>
      </c>
      <c r="K1322" t="inlineStr">
        <is>
          <t>Direct (campaign tagged in CRM)</t>
        </is>
      </c>
      <c r="L1322" t="inlineStr">
        <is>
          <t>E_Karan_Natuf_Sign_07072026_Adset3</t>
        </is>
      </c>
      <c r="M1322" t="inlineStr">
        <is>
          <t>E_Karan_Natuf_Sign_07072026_Adset3</t>
        </is>
      </c>
      <c r="N1322" t="inlineStr">
        <is>
          <t>E_Karan_Natuf_Sign_07072026_Adset2_Ad1 – Copy</t>
        </is>
      </c>
      <c r="O1322" t="inlineStr">
        <is>
          <t>Natuf</t>
        </is>
      </c>
      <c r="P1322" t="inlineStr">
        <is>
          <t>Facebook</t>
        </is>
      </c>
      <c r="Q1322" t="inlineStr">
        <is>
          <t>Tejaswini Tarigopula</t>
        </is>
      </c>
      <c r="R1322" t="inlineStr">
        <is>
          <t>Shivamani</t>
        </is>
      </c>
      <c r="S1322" t="inlineStr">
        <is>
          <t>-</t>
        </is>
      </c>
      <c r="T1322" t="inlineStr">
        <is>
          <t>Madarchod</t>
        </is>
      </c>
      <c r="U1322" t="inlineStr">
        <is>
          <t xml:space="preserve"> </t>
        </is>
      </c>
      <c r="V1322" t="n">
        <v>1</v>
      </c>
      <c r="W1322" t="n">
        <v>1</v>
      </c>
      <c r="X1322" t="inlineStr">
        <is>
          <t>XXXXXX9212</t>
        </is>
      </c>
      <c r="Y1322" s="72" t="n">
        <v>46326.52037037037</v>
      </c>
    </row>
    <row r="1323">
      <c r="A1323" s="39" t="inlineStr">
        <is>
          <t>6ad8303abb0693fcd9c33340</t>
        </is>
      </c>
      <c r="B1323" s="72" t="n">
        <v>46316.3705787037</v>
      </c>
      <c r="C1323" s="70" t="n">
        <v>46316</v>
      </c>
      <c r="D1323" t="inlineStr">
        <is>
          <t>2026-10</t>
        </is>
      </c>
      <c r="E1323" t="inlineStr">
        <is>
          <t>Wk of 2026-10-19</t>
        </is>
      </c>
      <c r="F1323" t="inlineStr">
        <is>
          <t>Attempt 1</t>
        </is>
      </c>
      <c r="G1323" s="39" t="str">
        <f>IF(ISNUMBER(MATCH(F1323,QualityStatuses,0)),"Quality Lead","Non-Quality Lead")</f>
        <v>Non-Quality Lead</v>
      </c>
      <c r="H1323" s="39" t="str">
        <f>IFERROR(INDEX(CampTypes,MATCH(I1323,CampList,0)),"Unattributed")</f>
        <v>Old</v>
      </c>
      <c r="I1323" t="inlineStr">
        <is>
          <t>natuf_Kiosk_14072026_Hindi</t>
        </is>
      </c>
      <c r="J1323" t="inlineStr">
        <is>
          <t>natuf_Kiosk_14072026_Hindi</t>
        </is>
      </c>
      <c r="K1323" t="inlineStr">
        <is>
          <t>Direct (campaign tagged in CRM)</t>
        </is>
      </c>
      <c r="L1323" t="inlineStr">
        <is>
          <t>natuf_Kiosk_09102026</t>
        </is>
      </c>
      <c r="M1323" t="inlineStr">
        <is>
          <t>natuf_Kiosk_09102026</t>
        </is>
      </c>
      <c r="N1323" t="inlineStr">
        <is>
          <t>natuf_Kiosk_14072026_ad set_ad1</t>
        </is>
      </c>
      <c r="O1323" t="inlineStr">
        <is>
          <t>Natuf</t>
        </is>
      </c>
      <c r="P1323" t="inlineStr">
        <is>
          <t>Facebook</t>
        </is>
      </c>
      <c r="Q1323" t="inlineStr">
        <is>
          <t>Omkar Navge</t>
        </is>
      </c>
      <c r="R1323" t="inlineStr">
        <is>
          <t>Jasmine</t>
        </is>
      </c>
      <c r="S1323" t="inlineStr">
        <is>
          <t>-</t>
        </is>
      </c>
      <c r="T1323" t="inlineStr">
        <is>
          <t>Kelambakkam</t>
        </is>
      </c>
      <c r="U1323" t="inlineStr">
        <is>
          <t xml:space="preserve"> </t>
        </is>
      </c>
      <c r="V1323" t="n">
        <v>2</v>
      </c>
      <c r="W1323" t="n">
        <v>0</v>
      </c>
      <c r="X1323" t="inlineStr">
        <is>
          <t>XXXXXX0099</t>
        </is>
      </c>
      <c r="Y1323" s="72" t="n">
        <v>46326.52037037037</v>
      </c>
    </row>
    <row r="1324">
      <c r="A1324" s="39" t="inlineStr">
        <is>
          <t>6ad82f03ddae55a7ea805551</t>
        </is>
      </c>
      <c r="B1324" s="72" t="n">
        <v>46316.36697916667</v>
      </c>
      <c r="C1324" s="70" t="n">
        <v>46316</v>
      </c>
      <c r="D1324" t="inlineStr">
        <is>
          <t>2026-10</t>
        </is>
      </c>
      <c r="E1324" t="inlineStr">
        <is>
          <t>Wk of 2026-10-19</t>
        </is>
      </c>
      <c r="F1324" t="inlineStr">
        <is>
          <t>Connected</t>
        </is>
      </c>
      <c r="G1324" s="39" t="str">
        <f>IF(ISNUMBER(MATCH(F1324,QualityStatuses,0)),"Quality Lead","Non-Quality Lead")</f>
        <v>Non-Quality Lead</v>
      </c>
      <c r="H1324" s="39" t="str">
        <f>IFERROR(INDEX(CampTypes,MATCH(I1324,CampList,0)),"Unattributed")</f>
        <v>New</v>
      </c>
      <c r="I1324" t="inlineStr">
        <is>
          <t>EBG - In House | ABO | Natuf | Leads | Unit Franchise | India | Oct26 | V1</t>
        </is>
      </c>
      <c r="J1324" t="inlineStr">
        <is>
          <t>EBG - In House | ABO | Natuf | Leads | Unit Franchise | India | Oct26 | V1</t>
        </is>
      </c>
      <c r="K1324" t="inlineStr">
        <is>
          <t>Direct (campaign tagged in CRM)</t>
        </is>
      </c>
      <c r="L1324" t="inlineStr">
        <is>
          <t>Natuf | Business Owners | Tier1 + Growth Cities | Oct26 | V1</t>
        </is>
      </c>
      <c r="M1324" t="inlineStr">
        <is>
          <t>Natuf | Business Owners | Tier1 + Growth Cities | Oct26 | V1</t>
        </is>
      </c>
      <c r="N1324" t="inlineStr">
        <is>
          <t>Natuf | Reel | Brand Ambassador | Heard Of Owning A Cafe | V1</t>
        </is>
      </c>
      <c r="O1324" t="inlineStr">
        <is>
          <t>In House Natuf</t>
        </is>
      </c>
      <c r="P1324" t="inlineStr">
        <is>
          <t>Facebook</t>
        </is>
      </c>
      <c r="Q1324" t="inlineStr">
        <is>
          <t>Tejaswini Tarigopula</t>
        </is>
      </c>
      <c r="R1324" t="inlineStr">
        <is>
          <t>Rima Paul</t>
        </is>
      </c>
      <c r="S1324" t="inlineStr">
        <is>
          <t>-</t>
        </is>
      </c>
      <c r="T1324" t="inlineStr">
        <is>
          <t>Puri</t>
        </is>
      </c>
      <c r="U1324" t="inlineStr">
        <is>
          <t xml:space="preserve"> </t>
        </is>
      </c>
      <c r="V1324" t="n">
        <v>3</v>
      </c>
      <c r="W1324" t="n">
        <v>1</v>
      </c>
      <c r="X1324" t="inlineStr">
        <is>
          <t>XXXXXX6080</t>
        </is>
      </c>
      <c r="Y1324" s="72" t="n">
        <v>46326.52037037037</v>
      </c>
    </row>
    <row r="1325">
      <c r="A1325" s="39" t="inlineStr">
        <is>
          <t>6ad82e820df1348241f79c5f</t>
        </is>
      </c>
      <c r="B1325" s="72" t="n">
        <v>46316.36548611111</v>
      </c>
      <c r="C1325" s="70" t="n">
        <v>46316</v>
      </c>
      <c r="D1325" t="inlineStr">
        <is>
          <t>2026-10</t>
        </is>
      </c>
      <c r="E1325" t="inlineStr">
        <is>
          <t>Wk of 2026-10-19</t>
        </is>
      </c>
      <c r="F1325" t="inlineStr">
        <is>
          <t>Connected</t>
        </is>
      </c>
      <c r="G1325" s="39" t="str">
        <f>IF(ISNUMBER(MATCH(F1325,QualityStatuses,0)),"Quality Lead","Non-Quality Lead")</f>
        <v>Non-Quality Lead</v>
      </c>
      <c r="H1325" s="39" t="str">
        <f>IFERROR(INDEX(CampTypes,MATCH(I1325,CampList,0)),"Unattributed")</f>
        <v>New</v>
      </c>
      <c r="I1325" t="inlineStr">
        <is>
          <t>EBG - In House | ABO | Natuf | Leads | Unit Franchise | India | Oct26 | V1</t>
        </is>
      </c>
      <c r="J1325" t="inlineStr">
        <is>
          <t>EBG - In House | ABO | Natuf | Leads | Unit Franchise | India | Oct26 | V1</t>
        </is>
      </c>
      <c r="K1325" t="inlineStr">
        <is>
          <t>Direct (campaign tagged in CRM)</t>
        </is>
      </c>
      <c r="L1325" t="inlineStr">
        <is>
          <t>Natuf | Broad | Tier1 + Growth Cities | Oct26 | V1</t>
        </is>
      </c>
      <c r="M1325" t="inlineStr">
        <is>
          <t>Natuf | Broad | Tier1 + Growth Cities | Oct26 | V1</t>
        </is>
      </c>
      <c r="N1325" t="inlineStr">
        <is>
          <t>Natuf | Reel | Brand Ambassador | Heard Of Owning A Cafe | V1</t>
        </is>
      </c>
      <c r="O1325" t="inlineStr">
        <is>
          <t>In House Natuf</t>
        </is>
      </c>
      <c r="P1325" t="inlineStr">
        <is>
          <t>Facebook</t>
        </is>
      </c>
      <c r="Q1325" t="inlineStr">
        <is>
          <t>Tejaswini Tarigopula</t>
        </is>
      </c>
      <c r="R1325" t="inlineStr">
        <is>
          <t>Prabhudatta Pattanaik</t>
        </is>
      </c>
      <c r="S1325" t="inlineStr">
        <is>
          <t>-</t>
        </is>
      </c>
      <c r="T1325" t="inlineStr">
        <is>
          <t>Bangalore</t>
        </is>
      </c>
      <c r="U1325" t="inlineStr">
        <is>
          <t xml:space="preserve"> </t>
        </is>
      </c>
      <c r="V1325" t="n">
        <v>5</v>
      </c>
      <c r="W1325" t="n">
        <v>1</v>
      </c>
      <c r="X1325" t="inlineStr">
        <is>
          <t>XXXXXX0257</t>
        </is>
      </c>
      <c r="Y1325" s="72" t="n">
        <v>46326.52037037037</v>
      </c>
    </row>
    <row r="1326">
      <c r="A1326" s="39" t="inlineStr">
        <is>
          <t>6ad82bffa3d1a3b68eb39134</t>
        </is>
      </c>
      <c r="B1326" s="72" t="n">
        <v>46316.35804398148</v>
      </c>
      <c r="C1326" s="70" t="n">
        <v>46316</v>
      </c>
      <c r="D1326" t="inlineStr">
        <is>
          <t>2026-10</t>
        </is>
      </c>
      <c r="E1326" t="inlineStr">
        <is>
          <t>Wk of 2026-10-19</t>
        </is>
      </c>
      <c r="F1326" t="inlineStr">
        <is>
          <t>Attempt 2</t>
        </is>
      </c>
      <c r="G1326" s="39" t="str">
        <f>IF(ISNUMBER(MATCH(F1326,QualityStatuses,0)),"Quality Lead","Non-Quality Lead")</f>
        <v>Non-Quality Lead</v>
      </c>
      <c r="H1326" s="39" t="str">
        <f>IFERROR(INDEX(CampTypes,MATCH(I1326,CampList,0)),"Unattributed")</f>
        <v>Old</v>
      </c>
      <c r="I1326" t="inlineStr">
        <is>
          <t>E_Karan_Natuf_All_07072026</t>
        </is>
      </c>
      <c r="J1326" t="inlineStr">
        <is>
          <t>E_Karan_Natuf_All_07072026</t>
        </is>
      </c>
      <c r="K1326" t="inlineStr">
        <is>
          <t>Direct (campaign tagged in CRM)</t>
        </is>
      </c>
      <c r="L1326" t="inlineStr">
        <is>
          <t>E_Karan_Natuf_Sign_07072026_Adset3</t>
        </is>
      </c>
      <c r="M1326" t="inlineStr">
        <is>
          <t>E_Karan_Natuf_Sign_07072026_Adset3</t>
        </is>
      </c>
      <c r="N1326" t="inlineStr">
        <is>
          <t>E_Karan_Natuf_Sign_07072026_Adset2_Ad1</t>
        </is>
      </c>
      <c r="O1326" t="inlineStr">
        <is>
          <t>Natuf</t>
        </is>
      </c>
      <c r="P1326" t="inlineStr">
        <is>
          <t>Facebook</t>
        </is>
      </c>
      <c r="Q1326" t="inlineStr">
        <is>
          <t>Tejaswini Tarigopula</t>
        </is>
      </c>
      <c r="R1326" t="inlineStr">
        <is>
          <t>Rauth Sanketh</t>
        </is>
      </c>
      <c r="S1326" t="inlineStr">
        <is>
          <t>-</t>
        </is>
      </c>
      <c r="T1326" t="inlineStr">
        <is>
          <t>Chennai</t>
        </is>
      </c>
      <c r="U1326" t="inlineStr">
        <is>
          <t xml:space="preserve"> </t>
        </is>
      </c>
      <c r="V1326" t="n">
        <v>2</v>
      </c>
      <c r="W1326" t="n">
        <v>0</v>
      </c>
      <c r="X1326" t="inlineStr">
        <is>
          <t>XXXXXX4357</t>
        </is>
      </c>
      <c r="Y1326" s="72" t="n">
        <v>46326.52037037037</v>
      </c>
    </row>
    <row r="1327">
      <c r="A1327" s="39" t="inlineStr">
        <is>
          <t>6ad82aa372ee00d9dda4d74b</t>
        </is>
      </c>
      <c r="B1327" s="72" t="n">
        <v>46316.3540162037</v>
      </c>
      <c r="C1327" s="70" t="n">
        <v>46316</v>
      </c>
      <c r="D1327" t="inlineStr">
        <is>
          <t>2026-10</t>
        </is>
      </c>
      <c r="E1327" t="inlineStr">
        <is>
          <t>Wk of 2026-10-19</t>
        </is>
      </c>
      <c r="F1327" t="inlineStr">
        <is>
          <t>Connected</t>
        </is>
      </c>
      <c r="G1327" s="39" t="str">
        <f>IF(ISNUMBER(MATCH(F1327,QualityStatuses,0)),"Quality Lead","Non-Quality Lead")</f>
        <v>Non-Quality Lead</v>
      </c>
      <c r="H1327" s="39" t="str">
        <f>IFERROR(INDEX(CampTypes,MATCH(I1327,CampList,0)),"Unattributed")</f>
        <v>Old</v>
      </c>
      <c r="I1327" t="inlineStr">
        <is>
          <t>natuf_Kiosk_14072026_Hindi</t>
        </is>
      </c>
      <c r="J1327" t="inlineStr">
        <is>
          <t>natuf_Kiosk_14072026_Hindi</t>
        </is>
      </c>
      <c r="K1327" t="inlineStr">
        <is>
          <t>Direct (campaign tagged in CRM)</t>
        </is>
      </c>
      <c r="L1327" t="inlineStr">
        <is>
          <t>natuf_Kiosk_09102026</t>
        </is>
      </c>
      <c r="M1327" t="inlineStr">
        <is>
          <t>natuf_Kiosk_09102026</t>
        </is>
      </c>
      <c r="N1327" t="inlineStr">
        <is>
          <t>natuf_Kiosk_14072026_ad set_ad1</t>
        </is>
      </c>
      <c r="O1327" t="inlineStr">
        <is>
          <t>Natuf</t>
        </is>
      </c>
      <c r="P1327" t="inlineStr">
        <is>
          <t>Facebook</t>
        </is>
      </c>
      <c r="Q1327" t="inlineStr">
        <is>
          <t>Tejaswini Tarigopula</t>
        </is>
      </c>
      <c r="R1327" t="inlineStr">
        <is>
          <t>Sai Charan</t>
        </is>
      </c>
      <c r="S1327" t="inlineStr">
        <is>
          <t>-</t>
        </is>
      </c>
      <c r="T1327" t="inlineStr">
        <is>
          <t>Jabalpur</t>
        </is>
      </c>
      <c r="U1327" t="inlineStr">
        <is>
          <t xml:space="preserve"> </t>
        </is>
      </c>
      <c r="V1327" t="n">
        <v>1</v>
      </c>
      <c r="W1327" t="n">
        <v>1</v>
      </c>
      <c r="X1327" t="inlineStr">
        <is>
          <t>XXXXXX7867</t>
        </is>
      </c>
      <c r="Y1327" s="72" t="n">
        <v>46326.52037037037</v>
      </c>
    </row>
    <row r="1328">
      <c r="A1328" s="39" t="inlineStr">
        <is>
          <t>6ad82a65657dbddf1b527562</t>
        </is>
      </c>
      <c r="B1328" s="72" t="n">
        <v>46316.35329861111</v>
      </c>
      <c r="C1328" s="70" t="n">
        <v>46316</v>
      </c>
      <c r="D1328" t="inlineStr">
        <is>
          <t>2026-10</t>
        </is>
      </c>
      <c r="E1328" t="inlineStr">
        <is>
          <t>Wk of 2026-10-19</t>
        </is>
      </c>
      <c r="F1328" t="inlineStr">
        <is>
          <t>Details Shared</t>
        </is>
      </c>
      <c r="G1328" s="39" t="str">
        <f>IF(ISNUMBER(MATCH(F1328,QualityStatuses,0)),"Quality Lead","Non-Quality Lead")</f>
        <v>Quality Lead</v>
      </c>
      <c r="H1328" s="39" t="str">
        <f>IFERROR(INDEX(CampTypes,MATCH(I1328,CampList,0)),"Unattributed")</f>
        <v>Old</v>
      </c>
      <c r="I1328" t="inlineStr">
        <is>
          <t>natuf_Kiosk_14072026_Hindi</t>
        </is>
      </c>
      <c r="J1328" t="inlineStr">
        <is>
          <t>natuf_Kiosk_14072026_Hindi</t>
        </is>
      </c>
      <c r="K1328" t="inlineStr">
        <is>
          <t>Direct (campaign tagged in CRM)</t>
        </is>
      </c>
      <c r="L1328" t="inlineStr">
        <is>
          <t>natuf_Kiosk_09102026</t>
        </is>
      </c>
      <c r="M1328" t="inlineStr">
        <is>
          <t>natuf_Kiosk_09102026</t>
        </is>
      </c>
      <c r="N1328" t="inlineStr">
        <is>
          <t>natuf_Kiosk_14072026_ad set_ad1</t>
        </is>
      </c>
      <c r="O1328" t="inlineStr">
        <is>
          <t>Natuf</t>
        </is>
      </c>
      <c r="P1328" t="inlineStr">
        <is>
          <t>Facebook</t>
        </is>
      </c>
      <c r="Q1328" t="inlineStr">
        <is>
          <t>Omkar Navge</t>
        </is>
      </c>
      <c r="R1328" t="inlineStr">
        <is>
          <t>Jasmine</t>
        </is>
      </c>
      <c r="S1328" t="inlineStr">
        <is>
          <t>-</t>
        </is>
      </c>
      <c r="T1328" t="inlineStr">
        <is>
          <t>Delhi</t>
        </is>
      </c>
      <c r="U1328" t="inlineStr">
        <is>
          <t xml:space="preserve"> </t>
        </is>
      </c>
      <c r="V1328" t="n">
        <v>8</v>
      </c>
      <c r="W1328" t="n">
        <v>4</v>
      </c>
      <c r="X1328" t="inlineStr">
        <is>
          <t>XXXXXX8448</t>
        </is>
      </c>
      <c r="Y1328" s="72" t="n">
        <v>46326.52037037037</v>
      </c>
    </row>
    <row r="1329">
      <c r="A1329" s="39" t="inlineStr">
        <is>
          <t>6ad828962bee008b0870058d</t>
        </is>
      </c>
      <c r="B1329" s="72" t="n">
        <v>46316.34793981481</v>
      </c>
      <c r="C1329" s="70" t="n">
        <v>46316</v>
      </c>
      <c r="D1329" t="inlineStr">
        <is>
          <t>2026-10</t>
        </is>
      </c>
      <c r="E1329" t="inlineStr">
        <is>
          <t>Wk of 2026-10-19</t>
        </is>
      </c>
      <c r="F1329" t="inlineStr">
        <is>
          <t>Connected</t>
        </is>
      </c>
      <c r="G1329" s="39" t="str">
        <f>IF(ISNUMBER(MATCH(F1329,QualityStatuses,0)),"Quality Lead","Non-Quality Lead")</f>
        <v>Non-Quality Lead</v>
      </c>
      <c r="H1329" s="39" t="str">
        <f>IFERROR(INDEX(CampTypes,MATCH(I1329,CampList,0)),"Unattributed")</f>
        <v>New</v>
      </c>
      <c r="I1329" t="inlineStr">
        <is>
          <t>EBG - In House | ABO | Natuf | Leads | Unit Franchise | India | Oct26 | V1</t>
        </is>
      </c>
      <c r="J1329" t="inlineStr">
        <is>
          <t>EBG - In House | ABO | Natuf | Leads | Unit Franchise | India | Oct26 | V1</t>
        </is>
      </c>
      <c r="K1329" t="inlineStr">
        <is>
          <t>Direct (campaign tagged in CRM)</t>
        </is>
      </c>
      <c r="L1329" t="inlineStr">
        <is>
          <t>Natuf | Investors | Tier1 + Growth Cities | Oct26 | V1</t>
        </is>
      </c>
      <c r="M1329" t="inlineStr">
        <is>
          <t>Natuf | Investors | Tier1 + Growth Cities | Oct26 | V1</t>
        </is>
      </c>
      <c r="N1329" t="inlineStr">
        <is>
          <t>Natuf | Reel | Brand Ambassador | Heard Of Owning A Cafe | V1</t>
        </is>
      </c>
      <c r="O1329" t="inlineStr">
        <is>
          <t>In House Natuf</t>
        </is>
      </c>
      <c r="P1329" t="inlineStr">
        <is>
          <t>Facebook</t>
        </is>
      </c>
      <c r="Q1329" t="inlineStr">
        <is>
          <t>Tejaswini Tarigopula</t>
        </is>
      </c>
      <c r="R1329" t="inlineStr">
        <is>
          <t>Arjuman Vidya Sagar</t>
        </is>
      </c>
      <c r="S1329" t="inlineStr">
        <is>
          <t>-</t>
        </is>
      </c>
      <c r="T1329" t="inlineStr">
        <is>
          <t>Nashik</t>
        </is>
      </c>
      <c r="U1329" t="inlineStr">
        <is>
          <t xml:space="preserve"> </t>
        </is>
      </c>
      <c r="V1329" t="n">
        <v>2</v>
      </c>
      <c r="W1329" t="n">
        <v>1</v>
      </c>
      <c r="X1329" t="inlineStr">
        <is>
          <t>XXXXXX2609</t>
        </is>
      </c>
      <c r="Y1329" s="72" t="n">
        <v>46326.52037037037</v>
      </c>
    </row>
    <row r="1330">
      <c r="A1330" s="39" t="inlineStr">
        <is>
          <t>6ad82889a55a9f44e3dfb8b8</t>
        </is>
      </c>
      <c r="B1330" s="72" t="n">
        <v>46316.34778935185</v>
      </c>
      <c r="C1330" s="70" t="n">
        <v>46316</v>
      </c>
      <c r="D1330" t="inlineStr">
        <is>
          <t>2026-10</t>
        </is>
      </c>
      <c r="E1330" t="inlineStr">
        <is>
          <t>Wk of 2026-10-19</t>
        </is>
      </c>
      <c r="F1330" t="inlineStr">
        <is>
          <t>Attempt 1</t>
        </is>
      </c>
      <c r="G1330" s="39" t="str">
        <f>IF(ISNUMBER(MATCH(F1330,QualityStatuses,0)),"Quality Lead","Non-Quality Lead")</f>
        <v>Non-Quality Lead</v>
      </c>
      <c r="H1330" s="39" t="str">
        <f>IFERROR(INDEX(CampTypes,MATCH(I1330,CampList,0)),"Unattributed")</f>
        <v>New</v>
      </c>
      <c r="I1330" t="inlineStr">
        <is>
          <t>EBG - In House | ABO | Natuf | Leads | Unit Franchise | India | Oct26 | V1</t>
        </is>
      </c>
      <c r="J1330" t="inlineStr">
        <is>
          <t>EBG - In House | ABO | Natuf | Leads | Unit Franchise | India | Oct26 | V1</t>
        </is>
      </c>
      <c r="K1330" t="inlineStr">
        <is>
          <t>Direct (campaign tagged in CRM)</t>
        </is>
      </c>
      <c r="L1330" t="inlineStr">
        <is>
          <t>Natuf | Business Owners | Tier1 + Growth Cities | Oct26 | V1</t>
        </is>
      </c>
      <c r="M1330" t="inlineStr">
        <is>
          <t>Natuf | Business Owners | Tier1 + Growth Cities | Oct26 | V1</t>
        </is>
      </c>
      <c r="N1330" t="inlineStr">
        <is>
          <t>Natuf | Reel | Brand Ambassador | Heard Of Owning A Cafe | V1</t>
        </is>
      </c>
      <c r="O1330" t="inlineStr">
        <is>
          <t>In House Natuf</t>
        </is>
      </c>
      <c r="P1330" t="inlineStr">
        <is>
          <t>Facebook</t>
        </is>
      </c>
      <c r="Q1330" t="inlineStr">
        <is>
          <t>Tejaswini Tarigopula</t>
        </is>
      </c>
      <c r="R1330" t="inlineStr">
        <is>
          <t>Sai Charan</t>
        </is>
      </c>
      <c r="S1330" t="inlineStr">
        <is>
          <t>-</t>
        </is>
      </c>
      <c r="T1330" t="inlineStr">
        <is>
          <t>Cuttack</t>
        </is>
      </c>
      <c r="U1330" t="inlineStr">
        <is>
          <t xml:space="preserve"> </t>
        </is>
      </c>
      <c r="V1330" t="n">
        <v>1</v>
      </c>
      <c r="W1330" t="n">
        <v>0</v>
      </c>
      <c r="X1330" t="inlineStr">
        <is>
          <t>XXXXXX8883</t>
        </is>
      </c>
      <c r="Y1330" s="72" t="n">
        <v>46326.52037037037</v>
      </c>
    </row>
    <row r="1331">
      <c r="A1331" s="39" t="inlineStr">
        <is>
          <t>6ad8247b2ba27a55f91532cd</t>
        </is>
      </c>
      <c r="B1331" s="72" t="n">
        <v>46316.33577546296</v>
      </c>
      <c r="C1331" s="70" t="n">
        <v>46316</v>
      </c>
      <c r="D1331" t="inlineStr">
        <is>
          <t>2026-10</t>
        </is>
      </c>
      <c r="E1331" t="inlineStr">
        <is>
          <t>Wk of 2026-10-19</t>
        </is>
      </c>
      <c r="F1331" t="inlineStr">
        <is>
          <t>Connected</t>
        </is>
      </c>
      <c r="G1331" s="39" t="str">
        <f>IF(ISNUMBER(MATCH(F1331,QualityStatuses,0)),"Quality Lead","Non-Quality Lead")</f>
        <v>Non-Quality Lead</v>
      </c>
      <c r="H1331" s="39" t="str">
        <f>IFERROR(INDEX(CampTypes,MATCH(I1331,CampList,0)),"Unattributed")</f>
        <v>Old</v>
      </c>
      <c r="I1331" t="inlineStr">
        <is>
          <t>E_Natuf_Generic_13082026</t>
        </is>
      </c>
      <c r="J1331" t="inlineStr">
        <is>
          <t>E_Natuf_Generic_13082026</t>
        </is>
      </c>
      <c r="K1331" t="inlineStr">
        <is>
          <t>Direct (campaign tagged in CRM)</t>
        </is>
      </c>
      <c r="L1331" t="inlineStr">
        <is>
          <t>E_Natuf_Generic_13082026_Adset1</t>
        </is>
      </c>
      <c r="M1331" t="inlineStr">
        <is>
          <t>E_Natuf_Generic_13082026_Adset1</t>
        </is>
      </c>
      <c r="N1331" t="inlineStr">
        <is>
          <t>E_Natuf_Generic_13082026_Adset1_Ad1</t>
        </is>
      </c>
      <c r="O1331" t="inlineStr">
        <is>
          <t>Natuf</t>
        </is>
      </c>
      <c r="P1331" t="inlineStr">
        <is>
          <t>Facebook</t>
        </is>
      </c>
      <c r="Q1331" t="inlineStr">
        <is>
          <t>Tejaswini Tarigopula</t>
        </is>
      </c>
      <c r="R1331" t="inlineStr">
        <is>
          <t>Rima Paul</t>
        </is>
      </c>
      <c r="S1331" t="inlineStr">
        <is>
          <t>-</t>
        </is>
      </c>
      <c r="T1331" t="inlineStr">
        <is>
          <t>Delhi</t>
        </is>
      </c>
      <c r="U1331" t="inlineStr">
        <is>
          <t xml:space="preserve"> </t>
        </is>
      </c>
      <c r="V1331" t="n">
        <v>2</v>
      </c>
      <c r="W1331" t="n">
        <v>1</v>
      </c>
      <c r="X1331" t="inlineStr">
        <is>
          <t>XXXXXX2022</t>
        </is>
      </c>
      <c r="Y1331" s="72" t="n">
        <v>46326.52037037037</v>
      </c>
    </row>
    <row r="1332">
      <c r="A1332" s="39" t="inlineStr">
        <is>
          <t>6ad820133adf4cc56c2bccdc</t>
        </is>
      </c>
      <c r="B1332" s="72" t="n">
        <v>46316.32271990741</v>
      </c>
      <c r="C1332" s="70" t="n">
        <v>46316</v>
      </c>
      <c r="D1332" t="inlineStr">
        <is>
          <t>2026-10</t>
        </is>
      </c>
      <c r="E1332" t="inlineStr">
        <is>
          <t>Wk of 2026-10-19</t>
        </is>
      </c>
      <c r="F1332" t="inlineStr">
        <is>
          <t>Connected</t>
        </is>
      </c>
      <c r="G1332" s="39" t="str">
        <f>IF(ISNUMBER(MATCH(F1332,QualityStatuses,0)),"Quality Lead","Non-Quality Lead")</f>
        <v>Non-Quality Lead</v>
      </c>
      <c r="H1332" s="39" t="str">
        <f>IFERROR(INDEX(CampTypes,MATCH(I1332,CampList,0)),"Unattributed")</f>
        <v>New</v>
      </c>
      <c r="I1332" t="inlineStr">
        <is>
          <t>EBG - In House | ABO | Natuf | Leads | Unit Franchise | India | Oct26 | V1</t>
        </is>
      </c>
      <c r="J1332" t="inlineStr">
        <is>
          <t>EBG - In House | ABO | Natuf | Leads | Unit Franchise | India | Oct26 | V1</t>
        </is>
      </c>
      <c r="K1332" t="inlineStr">
        <is>
          <t>Direct (campaign tagged in CRM)</t>
        </is>
      </c>
      <c r="L1332" t="inlineStr">
        <is>
          <t>Natuf | LAL 1% | India | Jul26 | V1</t>
        </is>
      </c>
      <c r="M1332" t="inlineStr">
        <is>
          <t>Natuf | LAL 1% | India | Jul26 | V1</t>
        </is>
      </c>
      <c r="N1332" t="inlineStr">
        <is>
          <t>Natuf | Reel | Brand Ambassador | Heard Of Owning A Cafe | V1</t>
        </is>
      </c>
      <c r="O1332" t="inlineStr">
        <is>
          <t>In House Natuf</t>
        </is>
      </c>
      <c r="P1332" t="inlineStr">
        <is>
          <t>Facebook</t>
        </is>
      </c>
      <c r="Q1332" t="inlineStr">
        <is>
          <t>Tejaswini Tarigopula</t>
        </is>
      </c>
      <c r="R1332" t="inlineStr">
        <is>
          <t>Shivani Sharma</t>
        </is>
      </c>
      <c r="S1332" t="inlineStr">
        <is>
          <t>-</t>
        </is>
      </c>
      <c r="T1332" t="inlineStr">
        <is>
          <t>muzaffarnagar</t>
        </is>
      </c>
      <c r="U1332" t="inlineStr">
        <is>
          <t xml:space="preserve"> </t>
        </is>
      </c>
      <c r="V1332" t="n">
        <v>1</v>
      </c>
      <c r="W1332" t="n">
        <v>0</v>
      </c>
      <c r="X1332" t="inlineStr">
        <is>
          <t>XXXXXX0009</t>
        </is>
      </c>
      <c r="Y1332" s="72" t="n">
        <v>46326.52037037037</v>
      </c>
    </row>
    <row r="1333">
      <c r="A1333" s="39" t="inlineStr">
        <is>
          <t>6ad81a925abbdd1923286760</t>
        </is>
      </c>
      <c r="B1333" s="72" t="n">
        <v>46316.30641203704</v>
      </c>
      <c r="C1333" s="70" t="n">
        <v>46316</v>
      </c>
      <c r="D1333" t="inlineStr">
        <is>
          <t>2026-10</t>
        </is>
      </c>
      <c r="E1333" t="inlineStr">
        <is>
          <t>Wk of 2026-10-19</t>
        </is>
      </c>
      <c r="F1333" t="inlineStr">
        <is>
          <t>Attempt 1</t>
        </is>
      </c>
      <c r="G1333" s="39" t="str">
        <f>IF(ISNUMBER(MATCH(F1333,QualityStatuses,0)),"Quality Lead","Non-Quality Lead")</f>
        <v>Non-Quality Lead</v>
      </c>
      <c r="H1333" s="39" t="str">
        <f>IFERROR(INDEX(CampTypes,MATCH(I1333,CampList,0)),"Unattributed")</f>
        <v>New</v>
      </c>
      <c r="I1333" t="inlineStr">
        <is>
          <t>EBG - In House | ABO | Natuf | Leads | Unit Franchise | India | Oct26 | V1</t>
        </is>
      </c>
      <c r="J1333" t="inlineStr">
        <is>
          <t>EBG - In House | ABO | Natuf | Leads | Unit Franchise | India | Oct26 | V1</t>
        </is>
      </c>
      <c r="K1333" t="inlineStr">
        <is>
          <t>Direct (campaign tagged in CRM)</t>
        </is>
      </c>
      <c r="L1333" t="inlineStr">
        <is>
          <t>Natuf | Investors | Tier1 + Growth Cities | Oct26 | V1</t>
        </is>
      </c>
      <c r="M1333" t="inlineStr">
        <is>
          <t>Natuf | Investors | Tier1 + Growth Cities | Oct26 | V1</t>
        </is>
      </c>
      <c r="N1333" t="inlineStr">
        <is>
          <t>Natuf | Reel | Brand Ambassador | Heard Of Owning A Cafe | V1</t>
        </is>
      </c>
      <c r="O1333" t="inlineStr">
        <is>
          <t>In House Natuf</t>
        </is>
      </c>
      <c r="P1333" t="inlineStr">
        <is>
          <t>Facebook</t>
        </is>
      </c>
      <c r="Q1333" t="inlineStr">
        <is>
          <t>Tejaswini Tarigopula</t>
        </is>
      </c>
      <c r="R1333" t="inlineStr">
        <is>
          <t>Shivamani</t>
        </is>
      </c>
      <c r="S1333" t="inlineStr">
        <is>
          <t>-</t>
        </is>
      </c>
      <c r="T1333" t="inlineStr">
        <is>
          <t>jaipur</t>
        </is>
      </c>
      <c r="U1333" t="inlineStr">
        <is>
          <t xml:space="preserve"> </t>
        </is>
      </c>
      <c r="V1333" t="n">
        <v>1</v>
      </c>
      <c r="W1333" t="n">
        <v>0</v>
      </c>
      <c r="X1333" t="inlineStr">
        <is>
          <t>XXXXXX4064</t>
        </is>
      </c>
      <c r="Y1333" s="72" t="n">
        <v>46326.52037037037</v>
      </c>
    </row>
    <row r="1334">
      <c r="A1334" s="39" t="inlineStr">
        <is>
          <t>6ad814cd2d97108b60c4de93</t>
        </is>
      </c>
      <c r="B1334" s="72" t="n">
        <v>46316.28931712963</v>
      </c>
      <c r="C1334" s="70" t="n">
        <v>46316</v>
      </c>
      <c r="D1334" t="inlineStr">
        <is>
          <t>2026-10</t>
        </is>
      </c>
      <c r="E1334" t="inlineStr">
        <is>
          <t>Wk of 2026-10-19</t>
        </is>
      </c>
      <c r="F1334" t="inlineStr">
        <is>
          <t>Lost</t>
        </is>
      </c>
      <c r="G1334" s="39" t="str">
        <f>IF(ISNUMBER(MATCH(F1334,QualityStatuses,0)),"Quality Lead","Non-Quality Lead")</f>
        <v>Non-Quality Lead</v>
      </c>
      <c r="H1334" s="39" t="str">
        <f>IFERROR(INDEX(CampTypes,MATCH(I1334,CampList,0)),"Unattributed")</f>
        <v>New</v>
      </c>
      <c r="I1334" t="inlineStr">
        <is>
          <t>EBG - In House | ABO | Natuf | Leads | Unit Franchise | India | Oct26 | V1</t>
        </is>
      </c>
      <c r="J1334" t="inlineStr">
        <is>
          <t>EBG - In House | ABO | Natuf | Leads | Unit Franchise | India | Oct26 | V1</t>
        </is>
      </c>
      <c r="K1334" t="inlineStr">
        <is>
          <t>Direct (campaign tagged in CRM)</t>
        </is>
      </c>
      <c r="L1334" t="inlineStr">
        <is>
          <t>Natuf | LAL 1% | India | Jul26 | V1</t>
        </is>
      </c>
      <c r="M1334" t="inlineStr">
        <is>
          <t>Natuf | LAL 1% | India | Jul26 | V1</t>
        </is>
      </c>
      <c r="N1334" t="inlineStr">
        <is>
          <t>Natuf | Reel | Brand Ambassador | Heard Of Owning A Cafe | V1</t>
        </is>
      </c>
      <c r="O1334" t="inlineStr">
        <is>
          <t>In House Natuf</t>
        </is>
      </c>
      <c r="P1334" t="inlineStr">
        <is>
          <t>Facebook</t>
        </is>
      </c>
      <c r="Q1334" t="inlineStr">
        <is>
          <t>Tejaswini Tarigopula</t>
        </is>
      </c>
      <c r="R1334" t="inlineStr">
        <is>
          <t>Rima Paul</t>
        </is>
      </c>
      <c r="S1334" t="inlineStr">
        <is>
          <t>Not Interested</t>
        </is>
      </c>
      <c r="T1334" t="inlineStr">
        <is>
          <t>Paonta Sahib</t>
        </is>
      </c>
      <c r="U1334" t="inlineStr">
        <is>
          <t xml:space="preserve"> </t>
        </is>
      </c>
      <c r="V1334" t="n">
        <v>3</v>
      </c>
      <c r="W1334" t="n">
        <v>2</v>
      </c>
      <c r="X1334" t="inlineStr">
        <is>
          <t>XXXXXX8585</t>
        </is>
      </c>
      <c r="Y1334" s="72" t="n">
        <v>46326.52037037037</v>
      </c>
    </row>
    <row r="1335">
      <c r="A1335" s="39" t="inlineStr">
        <is>
          <t>6ad80f0eecf4149b295e59a3</t>
        </is>
      </c>
      <c r="B1335" s="72" t="n">
        <v>46316.27229166667</v>
      </c>
      <c r="C1335" s="70" t="n">
        <v>46316</v>
      </c>
      <c r="D1335" t="inlineStr">
        <is>
          <t>2026-10</t>
        </is>
      </c>
      <c r="E1335" t="inlineStr">
        <is>
          <t>Wk of 2026-10-19</t>
        </is>
      </c>
      <c r="F1335" t="inlineStr">
        <is>
          <t>Attempt 1</t>
        </is>
      </c>
      <c r="G1335" s="39" t="str">
        <f>IF(ISNUMBER(MATCH(F1335,QualityStatuses,0)),"Quality Lead","Non-Quality Lead")</f>
        <v>Non-Quality Lead</v>
      </c>
      <c r="H1335" s="39" t="str">
        <f>IFERROR(INDEX(CampTypes,MATCH(I1335,CampList,0)),"Unattributed")</f>
        <v>Old</v>
      </c>
      <c r="I1335" t="inlineStr">
        <is>
          <t>natuf_Kiosk_14072026_Hindi</t>
        </is>
      </c>
      <c r="J1335" t="inlineStr">
        <is>
          <t>natuf_Kiosk_14072026_Hindi</t>
        </is>
      </c>
      <c r="K1335" t="inlineStr">
        <is>
          <t>Direct (campaign tagged in CRM)</t>
        </is>
      </c>
      <c r="L1335" t="inlineStr">
        <is>
          <t>natuf_Kiosk_09102026</t>
        </is>
      </c>
      <c r="M1335" t="inlineStr">
        <is>
          <t>natuf_Kiosk_09102026</t>
        </is>
      </c>
      <c r="N1335" t="inlineStr">
        <is>
          <t>natuf_Kiosk_14072026_ad set_ad1</t>
        </is>
      </c>
      <c r="O1335" t="inlineStr">
        <is>
          <t>Natuf</t>
        </is>
      </c>
      <c r="P1335" t="inlineStr">
        <is>
          <t>Facebook</t>
        </is>
      </c>
      <c r="Q1335" t="inlineStr">
        <is>
          <t>Omkar Navge</t>
        </is>
      </c>
      <c r="R1335" t="inlineStr">
        <is>
          <t>Jasmine</t>
        </is>
      </c>
      <c r="S1335" t="inlineStr">
        <is>
          <t>-</t>
        </is>
      </c>
      <c r="T1335" t="inlineStr">
        <is>
          <t>semapur Katihar Bihar</t>
        </is>
      </c>
      <c r="U1335" t="inlineStr">
        <is>
          <t xml:space="preserve"> </t>
        </is>
      </c>
      <c r="V1335" t="n">
        <v>1</v>
      </c>
      <c r="W1335" t="n">
        <v>1</v>
      </c>
      <c r="X1335" t="inlineStr">
        <is>
          <t>XXXXXX9400</t>
        </is>
      </c>
      <c r="Y1335" s="72" t="n">
        <v>46326.52037037037</v>
      </c>
    </row>
    <row r="1336">
      <c r="A1336" s="39" t="inlineStr">
        <is>
          <t>6ad8058824601369db751f55</t>
        </is>
      </c>
      <c r="B1336" s="72" t="n">
        <v>46316.24407407407</v>
      </c>
      <c r="C1336" s="70" t="n">
        <v>46316</v>
      </c>
      <c r="D1336" t="inlineStr">
        <is>
          <t>2026-10</t>
        </is>
      </c>
      <c r="E1336" t="inlineStr">
        <is>
          <t>Wk of 2026-10-19</t>
        </is>
      </c>
      <c r="F1336" t="inlineStr">
        <is>
          <t>Attempt 1</t>
        </is>
      </c>
      <c r="G1336" s="39" t="str">
        <f>IF(ISNUMBER(MATCH(F1336,QualityStatuses,0)),"Quality Lead","Non-Quality Lead")</f>
        <v>Non-Quality Lead</v>
      </c>
      <c r="H1336" s="39" t="str">
        <f>IFERROR(INDEX(CampTypes,MATCH(I1336,CampList,0)),"Unattributed")</f>
        <v>New</v>
      </c>
      <c r="I1336" t="inlineStr">
        <is>
          <t>EBG - In House | ABO | Natuf | Leads | Unit Franchise | India | Oct26 | V1</t>
        </is>
      </c>
      <c r="J1336" t="inlineStr">
        <is>
          <t>EBG - In House | ABO | Natuf | Leads | Unit Franchise | India | Oct26 | V1</t>
        </is>
      </c>
      <c r="K1336" t="inlineStr">
        <is>
          <t>Direct (campaign tagged in CRM)</t>
        </is>
      </c>
      <c r="L1336" t="inlineStr">
        <is>
          <t>Natuf | Investors | Tier1 + Growth Cities | Oct26 | V1</t>
        </is>
      </c>
      <c r="M1336" t="inlineStr">
        <is>
          <t>Natuf | Investors | Tier1 + Growth Cities | Oct26 | V1</t>
        </is>
      </c>
      <c r="N1336" t="inlineStr">
        <is>
          <t>Natuf | Reel | Brand Ambassador | Heard Of Owning A Cafe | V1</t>
        </is>
      </c>
      <c r="O1336" t="inlineStr">
        <is>
          <t>In House Natuf</t>
        </is>
      </c>
      <c r="P1336" t="inlineStr">
        <is>
          <t>Facebook</t>
        </is>
      </c>
      <c r="Q1336" t="inlineStr">
        <is>
          <t>Tejaswini Tarigopula</t>
        </is>
      </c>
      <c r="R1336" t="inlineStr">
        <is>
          <t>Rima Paul</t>
        </is>
      </c>
      <c r="S1336" t="inlineStr">
        <is>
          <t>-</t>
        </is>
      </c>
      <c r="T1336" t="inlineStr">
        <is>
          <t>Mysuru</t>
        </is>
      </c>
      <c r="U1336" t="inlineStr">
        <is>
          <t xml:space="preserve"> </t>
        </is>
      </c>
      <c r="V1336" t="n">
        <v>2</v>
      </c>
      <c r="W1336" t="n">
        <v>1</v>
      </c>
      <c r="X1336" t="inlineStr">
        <is>
          <t>XXXXXX6048</t>
        </is>
      </c>
      <c r="Y1336" s="72" t="n">
        <v>46326.52037037037</v>
      </c>
    </row>
    <row r="1337">
      <c r="A1337" s="39" t="inlineStr">
        <is>
          <t>6ad7feb6a50f9b3b9f44ce61</t>
        </is>
      </c>
      <c r="B1337" s="72" t="n">
        <v>46316.22386574074</v>
      </c>
      <c r="C1337" s="70" t="n">
        <v>46316</v>
      </c>
      <c r="D1337" t="inlineStr">
        <is>
          <t>2026-10</t>
        </is>
      </c>
      <c r="E1337" t="inlineStr">
        <is>
          <t>Wk of 2026-10-19</t>
        </is>
      </c>
      <c r="F1337" t="inlineStr">
        <is>
          <t>Lost</t>
        </is>
      </c>
      <c r="G1337" s="39" t="str">
        <f>IF(ISNUMBER(MATCH(F1337,QualityStatuses,0)),"Quality Lead","Non-Quality Lead")</f>
        <v>Non-Quality Lead</v>
      </c>
      <c r="H1337" s="39" t="str">
        <f>IFERROR(INDEX(CampTypes,MATCH(I1337,CampList,0)),"Unattributed")</f>
        <v>Old</v>
      </c>
      <c r="I1337" t="inlineStr">
        <is>
          <t>E_Karan_Natuf_All_07072026</t>
        </is>
      </c>
      <c r="J1337" t="inlineStr">
        <is>
          <t>E_Karan_Natuf_All_07072026</t>
        </is>
      </c>
      <c r="K1337" t="inlineStr">
        <is>
          <t>Direct (campaign tagged in CRM)</t>
        </is>
      </c>
      <c r="L1337" t="inlineStr">
        <is>
          <t>E_Karan_Natuf_Sign_07072026_Adset3</t>
        </is>
      </c>
      <c r="M1337" t="inlineStr">
        <is>
          <t>E_Karan_Natuf_Sign_07072026_Adset3</t>
        </is>
      </c>
      <c r="N1337" t="inlineStr">
        <is>
          <t>E_Karan_Natuf_Sign_07072026_Adset2_Ad1</t>
        </is>
      </c>
      <c r="O1337" t="inlineStr">
        <is>
          <t>Natuf</t>
        </is>
      </c>
      <c r="P1337" t="inlineStr">
        <is>
          <t>Facebook</t>
        </is>
      </c>
      <c r="Q1337" t="inlineStr">
        <is>
          <t>Tejaswini Tarigopula</t>
        </is>
      </c>
      <c r="R1337" t="inlineStr">
        <is>
          <t>Prabhudatta Pattanaik</t>
        </is>
      </c>
      <c r="S1337" t="inlineStr">
        <is>
          <t>Junk</t>
        </is>
      </c>
      <c r="T1337" t="inlineStr">
        <is>
          <t>Mumbai, Bhayandar</t>
        </is>
      </c>
      <c r="U1337" t="inlineStr">
        <is>
          <t xml:space="preserve"> </t>
        </is>
      </c>
      <c r="V1337" t="n">
        <v>2</v>
      </c>
      <c r="W1337" t="n">
        <v>1</v>
      </c>
      <c r="X1337" t="inlineStr">
        <is>
          <t>XXXXXX3216</t>
        </is>
      </c>
      <c r="Y1337" s="72" t="n">
        <v>46326.52037037037</v>
      </c>
    </row>
    <row r="1338">
      <c r="A1338" s="39" t="inlineStr">
        <is>
          <t>6ad7fcb1b415bdef01f13917</t>
        </is>
      </c>
      <c r="B1338" s="72" t="n">
        <v>46316.21788194445</v>
      </c>
      <c r="C1338" s="70" t="n">
        <v>46316</v>
      </c>
      <c r="D1338" t="inlineStr">
        <is>
          <t>2026-10</t>
        </is>
      </c>
      <c r="E1338" t="inlineStr">
        <is>
          <t>Wk of 2026-10-19</t>
        </is>
      </c>
      <c r="F1338" t="inlineStr">
        <is>
          <t>Attempt 1</t>
        </is>
      </c>
      <c r="G1338" s="39" t="str">
        <f>IF(ISNUMBER(MATCH(F1338,QualityStatuses,0)),"Quality Lead","Non-Quality Lead")</f>
        <v>Non-Quality Lead</v>
      </c>
      <c r="H1338" s="39" t="str">
        <f>IFERROR(INDEX(CampTypes,MATCH(I1338,CampList,0)),"Unattributed")</f>
        <v>New</v>
      </c>
      <c r="I1338" t="inlineStr">
        <is>
          <t>EBG - In House | ABO | Natuf | Leads | Master Franchise | India | Oct26 | V1</t>
        </is>
      </c>
      <c r="J1338" t="inlineStr">
        <is>
          <t>EBG - In House | ABO | Natuf | Leads | Master Franchise | India | Oct26 | V1</t>
        </is>
      </c>
      <c r="K1338" t="inlineStr">
        <is>
          <t>Direct (campaign tagged in CRM)</t>
        </is>
      </c>
      <c r="L1338" t="inlineStr">
        <is>
          <t>Natuf | Investors | Tier1 + Growth Cities | Oct26 | V1</t>
        </is>
      </c>
      <c r="M1338" t="inlineStr">
        <is>
          <t>Natuf | Investors | Tier1 + Growth Cities | Oct26 | V1</t>
        </is>
      </c>
      <c r="N1338" t="inlineStr">
        <is>
          <t>Natuf | Static | Become A Levantine Food | V1</t>
        </is>
      </c>
      <c r="O1338" t="inlineStr">
        <is>
          <t>Natuf_MF</t>
        </is>
      </c>
      <c r="P1338" t="inlineStr">
        <is>
          <t>Facebook</t>
        </is>
      </c>
      <c r="Q1338" t="inlineStr">
        <is>
          <t>Omkar Navge</t>
        </is>
      </c>
      <c r="R1338" t="inlineStr">
        <is>
          <t>Jasmine</t>
        </is>
      </c>
      <c r="S1338" t="inlineStr">
        <is>
          <t>-</t>
        </is>
      </c>
      <c r="T1338" t="inlineStr">
        <is>
          <t>Naam dalo phoolchand Kumar Prajapati</t>
        </is>
      </c>
      <c r="U1338" t="inlineStr">
        <is>
          <t xml:space="preserve"> </t>
        </is>
      </c>
      <c r="V1338" t="n">
        <v>1</v>
      </c>
      <c r="W1338" t="n">
        <v>0</v>
      </c>
      <c r="X1338" t="inlineStr">
        <is>
          <t>XXXXXX7876</t>
        </is>
      </c>
      <c r="Y1338" s="72" t="n">
        <v>46326.52037037037</v>
      </c>
    </row>
    <row r="1339">
      <c r="A1339" s="39" t="inlineStr">
        <is>
          <t>6ad7f807999d880893da3d1b</t>
        </is>
      </c>
      <c r="B1339" s="72" t="n">
        <v>46316.2040625</v>
      </c>
      <c r="C1339" s="70" t="n">
        <v>46316</v>
      </c>
      <c r="D1339" t="inlineStr">
        <is>
          <t>2026-10</t>
        </is>
      </c>
      <c r="E1339" t="inlineStr">
        <is>
          <t>Wk of 2026-10-19</t>
        </is>
      </c>
      <c r="F1339" t="inlineStr">
        <is>
          <t>Attempt 1</t>
        </is>
      </c>
      <c r="G1339" s="39" t="str">
        <f>IF(ISNUMBER(MATCH(F1339,QualityStatuses,0)),"Quality Lead","Non-Quality Lead")</f>
        <v>Non-Quality Lead</v>
      </c>
      <c r="H1339" s="39" t="str">
        <f>IFERROR(INDEX(CampTypes,MATCH(I1339,CampList,0)),"Unattributed")</f>
        <v>New</v>
      </c>
      <c r="I1339" t="inlineStr">
        <is>
          <t>EBG - In House | ABO | Natuf | Leads | Master Franchise | India | Oct26 | V1</t>
        </is>
      </c>
      <c r="J1339" t="inlineStr">
        <is>
          <t>EBG - In House | ABO | Natuf | Leads | Master Franchise | India | Oct26 | V1</t>
        </is>
      </c>
      <c r="K1339" t="inlineStr">
        <is>
          <t>Direct (campaign tagged in CRM)</t>
        </is>
      </c>
      <c r="L1339" t="inlineStr">
        <is>
          <t>Natuf | Business Owners | Tier1 + Growth Cities | Oct26 | V1</t>
        </is>
      </c>
      <c r="M1339" t="inlineStr">
        <is>
          <t>Natuf | Business Owners | Tier1 + Growth Cities | Oct26 | V1</t>
        </is>
      </c>
      <c r="N1339" t="inlineStr">
        <is>
          <t>Natuf | Static | Lead Your State With | V1</t>
        </is>
      </c>
      <c r="O1339" t="inlineStr">
        <is>
          <t>Natuf_MF</t>
        </is>
      </c>
      <c r="P1339" t="inlineStr">
        <is>
          <t>Facebook</t>
        </is>
      </c>
      <c r="Q1339" t="inlineStr">
        <is>
          <t>Tejaswini Tarigopula</t>
        </is>
      </c>
      <c r="R1339" t="inlineStr">
        <is>
          <t>Sai Charan</t>
        </is>
      </c>
      <c r="S1339" t="inlineStr">
        <is>
          <t>-</t>
        </is>
      </c>
      <c r="T1339" t="inlineStr">
        <is>
          <t>Ambedkar Nagar</t>
        </is>
      </c>
      <c r="U1339" t="inlineStr">
        <is>
          <t xml:space="preserve"> </t>
        </is>
      </c>
      <c r="V1339" t="n">
        <v>1</v>
      </c>
      <c r="W1339" t="n">
        <v>0</v>
      </c>
      <c r="X1339" t="inlineStr">
        <is>
          <t>XXXXXX2670</t>
        </is>
      </c>
      <c r="Y1339" s="72" t="n">
        <v>46326.52037037037</v>
      </c>
    </row>
    <row r="1340">
      <c r="A1340" s="39" t="inlineStr">
        <is>
          <t>6ad7f71f02adcacec90cb627</t>
        </is>
      </c>
      <c r="B1340" s="72" t="n">
        <v>46316.20137731481</v>
      </c>
      <c r="C1340" s="70" t="n">
        <v>46316</v>
      </c>
      <c r="D1340" t="inlineStr">
        <is>
          <t>2026-10</t>
        </is>
      </c>
      <c r="E1340" t="inlineStr">
        <is>
          <t>Wk of 2026-10-19</t>
        </is>
      </c>
      <c r="F1340" t="inlineStr">
        <is>
          <t>Connected</t>
        </is>
      </c>
      <c r="G1340" s="39" t="str">
        <f>IF(ISNUMBER(MATCH(F1340,QualityStatuses,0)),"Quality Lead","Non-Quality Lead")</f>
        <v>Non-Quality Lead</v>
      </c>
      <c r="H1340" s="39" t="str">
        <f>IFERROR(INDEX(CampTypes,MATCH(I1340,CampList,0)),"Unattributed")</f>
        <v>New</v>
      </c>
      <c r="I1340" t="inlineStr">
        <is>
          <t>EBG - In House | ABO | Natuf | Leads | Unit Franchise | India | Oct26 | V1</t>
        </is>
      </c>
      <c r="J1340" t="inlineStr">
        <is>
          <t>EBG - In House | ABO | Natuf | Leads | Unit Franchise | India | Oct26 | V1</t>
        </is>
      </c>
      <c r="K1340" t="inlineStr">
        <is>
          <t>Direct (campaign tagged in CRM)</t>
        </is>
      </c>
      <c r="L1340" t="inlineStr">
        <is>
          <t>Natuf | LAL 1% | India | Jul26 | V1</t>
        </is>
      </c>
      <c r="M1340" t="inlineStr">
        <is>
          <t>Natuf | LAL 1% | India | Jul26 | V1</t>
        </is>
      </c>
      <c r="N1340" t="inlineStr">
        <is>
          <t>Natuf | Reel | Brand Ambassador | Heard Of Owning A Cafe | V1</t>
        </is>
      </c>
      <c r="O1340" t="inlineStr">
        <is>
          <t>In House Natuf</t>
        </is>
      </c>
      <c r="P1340" t="inlineStr">
        <is>
          <t>Facebook</t>
        </is>
      </c>
      <c r="Q1340" t="inlineStr">
        <is>
          <t>Tejaswini Tarigopula</t>
        </is>
      </c>
      <c r="R1340" t="inlineStr">
        <is>
          <t>Arjuman Vidya Sagar</t>
        </is>
      </c>
      <c r="S1340" t="inlineStr">
        <is>
          <t>-</t>
        </is>
      </c>
      <c r="T1340" t="inlineStr">
        <is>
          <t>Baruipur</t>
        </is>
      </c>
      <c r="U1340" t="inlineStr">
        <is>
          <t xml:space="preserve"> </t>
        </is>
      </c>
      <c r="V1340" t="n">
        <v>4</v>
      </c>
      <c r="W1340" t="n">
        <v>1</v>
      </c>
      <c r="X1340" t="inlineStr">
        <is>
          <t>XXXXXX3388</t>
        </is>
      </c>
      <c r="Y1340" s="72" t="n">
        <v>46326.52037037037</v>
      </c>
    </row>
    <row r="1341">
      <c r="A1341" s="39" t="inlineStr">
        <is>
          <t>6ad7f2e0a00e67786c8237bc</t>
        </is>
      </c>
      <c r="B1341" s="72" t="n">
        <v>46316.18879629629</v>
      </c>
      <c r="C1341" s="70" t="n">
        <v>46316</v>
      </c>
      <c r="D1341" t="inlineStr">
        <is>
          <t>2026-10</t>
        </is>
      </c>
      <c r="E1341" t="inlineStr">
        <is>
          <t>Wk of 2026-10-19</t>
        </is>
      </c>
      <c r="F1341" t="inlineStr">
        <is>
          <t>Attempt 1</t>
        </is>
      </c>
      <c r="G1341" s="39" t="str">
        <f>IF(ISNUMBER(MATCH(F1341,QualityStatuses,0)),"Quality Lead","Non-Quality Lead")</f>
        <v>Non-Quality Lead</v>
      </c>
      <c r="H1341" s="39" t="str">
        <f>IFERROR(INDEX(CampTypes,MATCH(I1341,CampList,0)),"Unattributed")</f>
        <v>Old</v>
      </c>
      <c r="I1341" t="inlineStr">
        <is>
          <t>natuf_Kiosk_14072026_Hindi</t>
        </is>
      </c>
      <c r="J1341" t="inlineStr">
        <is>
          <t>natuf_Kiosk_14072026_Hindi</t>
        </is>
      </c>
      <c r="K1341" t="inlineStr">
        <is>
          <t>Direct (campaign tagged in CRM)</t>
        </is>
      </c>
      <c r="L1341" t="inlineStr">
        <is>
          <t>natuf_Kiosk_14072026_Highest-converting industries</t>
        </is>
      </c>
      <c r="M1341" t="inlineStr">
        <is>
          <t>natuf_Kiosk_14072026_Highest-converting industries</t>
        </is>
      </c>
      <c r="N1341" t="inlineStr">
        <is>
          <t>natuf_Kiosk_14072026_ad set_ad1</t>
        </is>
      </c>
      <c r="O1341" t="inlineStr">
        <is>
          <t>Natuf</t>
        </is>
      </c>
      <c r="P1341" t="inlineStr">
        <is>
          <t>Facebook</t>
        </is>
      </c>
      <c r="Q1341" t="inlineStr">
        <is>
          <t>Omkar Navge</t>
        </is>
      </c>
      <c r="R1341" t="inlineStr">
        <is>
          <t>Jasmine</t>
        </is>
      </c>
      <c r="S1341" t="inlineStr">
        <is>
          <t>-</t>
        </is>
      </c>
      <c r="T1341" t="inlineStr">
        <is>
          <t>Patna</t>
        </is>
      </c>
      <c r="U1341" t="inlineStr">
        <is>
          <t xml:space="preserve"> </t>
        </is>
      </c>
      <c r="V1341" t="n">
        <v>1</v>
      </c>
      <c r="W1341" t="n">
        <v>1</v>
      </c>
      <c r="X1341" t="inlineStr">
        <is>
          <t>XXXXXX9909</t>
        </is>
      </c>
      <c r="Y1341" s="72" t="n">
        <v>46326.52037037037</v>
      </c>
    </row>
    <row r="1342">
      <c r="A1342" s="39" t="inlineStr">
        <is>
          <t>6ad7ef8beceadb55589bb921</t>
        </is>
      </c>
      <c r="B1342" s="72" t="n">
        <v>46316.17892361111</v>
      </c>
      <c r="C1342" s="70" t="n">
        <v>46316</v>
      </c>
      <c r="D1342" t="inlineStr">
        <is>
          <t>2026-10</t>
        </is>
      </c>
      <c r="E1342" t="inlineStr">
        <is>
          <t>Wk of 2026-10-19</t>
        </is>
      </c>
      <c r="F1342" t="inlineStr">
        <is>
          <t>Attempt 1</t>
        </is>
      </c>
      <c r="G1342" s="39" t="str">
        <f>IF(ISNUMBER(MATCH(F1342,QualityStatuses,0)),"Quality Lead","Non-Quality Lead")</f>
        <v>Non-Quality Lead</v>
      </c>
      <c r="H1342" s="39" t="str">
        <f>IFERROR(INDEX(CampTypes,MATCH(I1342,CampList,0)),"Unattributed")</f>
        <v>New</v>
      </c>
      <c r="I1342" t="inlineStr">
        <is>
          <t>EBG - In House | ABO | Natuf | Leads | Unit Franchise | India | Oct26 | V1</t>
        </is>
      </c>
      <c r="J1342" t="inlineStr">
        <is>
          <t>EBG - In House | ABO | Natuf | Leads | Unit Franchise | India | Oct26 | V1</t>
        </is>
      </c>
      <c r="K1342" t="inlineStr">
        <is>
          <t>Direct (campaign tagged in CRM)</t>
        </is>
      </c>
      <c r="L1342" t="inlineStr">
        <is>
          <t>Natuf | Broad | Tier1 + Growth Cities | Oct26 | V1</t>
        </is>
      </c>
      <c r="M1342" t="inlineStr">
        <is>
          <t>Natuf | Broad | Tier1 + Growth Cities | Oct26 | V1</t>
        </is>
      </c>
      <c r="N1342" t="inlineStr">
        <is>
          <t>Natuf | Reel | Brand Ambassador | Heard Of Owning A Cafe | V1</t>
        </is>
      </c>
      <c r="O1342" t="inlineStr">
        <is>
          <t>In House Natuf</t>
        </is>
      </c>
      <c r="P1342" t="inlineStr">
        <is>
          <t>Facebook</t>
        </is>
      </c>
      <c r="Q1342" t="inlineStr">
        <is>
          <t>Tejaswini Tarigopula</t>
        </is>
      </c>
      <c r="R1342" t="inlineStr">
        <is>
          <t>Sai Charan</t>
        </is>
      </c>
      <c r="S1342" t="inlineStr">
        <is>
          <t>-</t>
        </is>
      </c>
      <c r="T1342" t="inlineStr">
        <is>
          <t>Bhuj</t>
        </is>
      </c>
      <c r="U1342" t="inlineStr">
        <is>
          <t xml:space="preserve"> </t>
        </is>
      </c>
      <c r="V1342" t="n">
        <v>2</v>
      </c>
      <c r="W1342" t="n">
        <v>1</v>
      </c>
      <c r="X1342" t="inlineStr">
        <is>
          <t>XXXXXX6230</t>
        </is>
      </c>
      <c r="Y1342" s="72" t="n">
        <v>46326.52037037037</v>
      </c>
    </row>
    <row r="1343">
      <c r="A1343" s="39" t="inlineStr">
        <is>
          <t>6ad7e82e1da449802ed12cb0</t>
        </is>
      </c>
      <c r="B1343" s="72" t="n">
        <v>46316.15710648148</v>
      </c>
      <c r="C1343" s="70" t="n">
        <v>46316</v>
      </c>
      <c r="D1343" t="inlineStr">
        <is>
          <t>2026-10</t>
        </is>
      </c>
      <c r="E1343" t="inlineStr">
        <is>
          <t>Wk of 2026-10-19</t>
        </is>
      </c>
      <c r="F1343" t="inlineStr">
        <is>
          <t>Attempt 1</t>
        </is>
      </c>
      <c r="G1343" s="39" t="str">
        <f>IF(ISNUMBER(MATCH(F1343,QualityStatuses,0)),"Quality Lead","Non-Quality Lead")</f>
        <v>Non-Quality Lead</v>
      </c>
      <c r="H1343" s="39" t="str">
        <f>IFERROR(INDEX(CampTypes,MATCH(I1343,CampList,0)),"Unattributed")</f>
        <v>Old</v>
      </c>
      <c r="I1343" t="inlineStr">
        <is>
          <t>E_Karan_Natuf_All_07072026</t>
        </is>
      </c>
      <c r="J1343" t="inlineStr">
        <is>
          <t>E_Karan_Natuf_All_07072026</t>
        </is>
      </c>
      <c r="K1343" t="inlineStr">
        <is>
          <t>Direct (campaign tagged in CRM)</t>
        </is>
      </c>
      <c r="L1343" t="inlineStr">
        <is>
          <t>E_Karan_Natuf_Sign_07072026_Adset3</t>
        </is>
      </c>
      <c r="M1343" t="inlineStr">
        <is>
          <t>E_Karan_Natuf_Sign_07072026_Adset3</t>
        </is>
      </c>
      <c r="N1343" t="inlineStr">
        <is>
          <t>E_Karan_Natuf_Sign_07072026_Adset2_Ad1 – Copy</t>
        </is>
      </c>
      <c r="O1343" t="inlineStr">
        <is>
          <t>Natuf</t>
        </is>
      </c>
      <c r="P1343" t="inlineStr">
        <is>
          <t>Facebook</t>
        </is>
      </c>
      <c r="Q1343" t="inlineStr">
        <is>
          <t>Tejaswini Tarigopula</t>
        </is>
      </c>
      <c r="R1343" t="inlineStr">
        <is>
          <t>Sai Charan</t>
        </is>
      </c>
      <c r="S1343" t="inlineStr">
        <is>
          <t>-</t>
        </is>
      </c>
      <c r="T1343" t="inlineStr">
        <is>
          <t>Sheerpur</t>
        </is>
      </c>
      <c r="U1343" t="inlineStr">
        <is>
          <t xml:space="preserve"> </t>
        </is>
      </c>
      <c r="V1343" t="n">
        <v>1</v>
      </c>
      <c r="W1343" t="n">
        <v>1</v>
      </c>
      <c r="X1343" t="inlineStr">
        <is>
          <t>XXXXXX4553</t>
        </is>
      </c>
      <c r="Y1343" s="72" t="n">
        <v>46326.52037037037</v>
      </c>
    </row>
    <row r="1344">
      <c r="A1344" s="39" t="inlineStr">
        <is>
          <t>6ad7e568ed0e0ce1709f1e89</t>
        </is>
      </c>
      <c r="B1344" s="72" t="n">
        <v>46316.14888888889</v>
      </c>
      <c r="C1344" s="70" t="n">
        <v>46316</v>
      </c>
      <c r="D1344" t="inlineStr">
        <is>
          <t>2026-10</t>
        </is>
      </c>
      <c r="E1344" t="inlineStr">
        <is>
          <t>Wk of 2026-10-19</t>
        </is>
      </c>
      <c r="F1344" t="inlineStr">
        <is>
          <t>Attempt 1</t>
        </is>
      </c>
      <c r="G1344" s="39" t="str">
        <f>IF(ISNUMBER(MATCH(F1344,QualityStatuses,0)),"Quality Lead","Non-Quality Lead")</f>
        <v>Non-Quality Lead</v>
      </c>
      <c r="H1344" s="39" t="str">
        <f>IFERROR(INDEX(CampTypes,MATCH(I1344,CampList,0)),"Unattributed")</f>
        <v>New</v>
      </c>
      <c r="I1344" t="inlineStr">
        <is>
          <t>EBG - In House | ABO | Natuf | Leads | Unit Franchise | India | Oct26 | V1</t>
        </is>
      </c>
      <c r="J1344" t="inlineStr">
        <is>
          <t>EBG - In House | ABO | Natuf | Leads | Unit Franchise | India | Oct26 | V1</t>
        </is>
      </c>
      <c r="K1344" t="inlineStr">
        <is>
          <t>Direct (campaign tagged in CRM)</t>
        </is>
      </c>
      <c r="L1344" t="inlineStr">
        <is>
          <t>Natuf | Broad | Tier1 + Growth Cities | Oct26 | V1</t>
        </is>
      </c>
      <c r="M1344" t="inlineStr">
        <is>
          <t>Natuf | Broad | Tier1 + Growth Cities | Oct26 | V1</t>
        </is>
      </c>
      <c r="N1344" t="inlineStr">
        <is>
          <t>Natuf | Reel | Brand Ambassador | Heard Of Owning A Cafe | V1</t>
        </is>
      </c>
      <c r="O1344" t="inlineStr">
        <is>
          <t>In House Natuf</t>
        </is>
      </c>
      <c r="P1344" t="inlineStr">
        <is>
          <t>Facebook</t>
        </is>
      </c>
      <c r="Q1344" t="inlineStr">
        <is>
          <t>Tejaswini Tarigopula</t>
        </is>
      </c>
      <c r="R1344" t="inlineStr">
        <is>
          <t>Shivani Sharma</t>
        </is>
      </c>
      <c r="S1344" t="inlineStr">
        <is>
          <t>-</t>
        </is>
      </c>
      <c r="T1344" t="inlineStr">
        <is>
          <t>shivmogga</t>
        </is>
      </c>
      <c r="U1344" t="inlineStr">
        <is>
          <t xml:space="preserve"> </t>
        </is>
      </c>
      <c r="V1344" t="n">
        <v>1</v>
      </c>
      <c r="W1344" t="n">
        <v>0</v>
      </c>
      <c r="X1344" t="inlineStr">
        <is>
          <t>XXXXXX6686</t>
        </is>
      </c>
      <c r="Y1344" s="72" t="n">
        <v>46326.52037037037</v>
      </c>
    </row>
    <row r="1345">
      <c r="A1345" s="39" t="inlineStr">
        <is>
          <t>6ad7e230d756ab41e783bd54</t>
        </is>
      </c>
      <c r="B1345" s="72" t="n">
        <v>46316.13935185185</v>
      </c>
      <c r="C1345" s="70" t="n">
        <v>46316</v>
      </c>
      <c r="D1345" t="inlineStr">
        <is>
          <t>2026-10</t>
        </is>
      </c>
      <c r="E1345" t="inlineStr">
        <is>
          <t>Wk of 2026-10-19</t>
        </is>
      </c>
      <c r="F1345" t="inlineStr">
        <is>
          <t>Attempt 1</t>
        </is>
      </c>
      <c r="G1345" s="39" t="str">
        <f>IF(ISNUMBER(MATCH(F1345,QualityStatuses,0)),"Quality Lead","Non-Quality Lead")</f>
        <v>Non-Quality Lead</v>
      </c>
      <c r="H1345" s="39" t="str">
        <f>IFERROR(INDEX(CampTypes,MATCH(I1345,CampList,0)),"Unattributed")</f>
        <v>New</v>
      </c>
      <c r="I1345" t="inlineStr">
        <is>
          <t>EBG - In House | ABO | Natuf | Leads | Unit Franchise | India | Oct26 | V1</t>
        </is>
      </c>
      <c r="J1345" t="inlineStr">
        <is>
          <t>EBG - In House | ABO | Natuf | Leads | Unit Franchise | India | Oct26 | V1</t>
        </is>
      </c>
      <c r="K1345" t="inlineStr">
        <is>
          <t>Direct (campaign tagged in CRM)</t>
        </is>
      </c>
      <c r="L1345" t="inlineStr">
        <is>
          <t>Natuf | Broad | Tier1 + Growth Cities | Oct26 | V1</t>
        </is>
      </c>
      <c r="M1345" t="inlineStr">
        <is>
          <t>Natuf | Broad | Tier1 + Growth Cities | Oct26 | V1</t>
        </is>
      </c>
      <c r="N1345" t="inlineStr">
        <is>
          <t>Natuf | Reel | Brand Ambassador | Heard Of Owning A Cafe | V1</t>
        </is>
      </c>
      <c r="O1345" t="inlineStr">
        <is>
          <t>In House Natuf</t>
        </is>
      </c>
      <c r="P1345" t="inlineStr">
        <is>
          <t>Facebook</t>
        </is>
      </c>
      <c r="Q1345" t="inlineStr">
        <is>
          <t>Tejaswini Tarigopula</t>
        </is>
      </c>
      <c r="R1345" t="inlineStr">
        <is>
          <t>Shivamani</t>
        </is>
      </c>
      <c r="S1345" t="inlineStr">
        <is>
          <t>-</t>
        </is>
      </c>
      <c r="T1345" t="inlineStr">
        <is>
          <t>Pune</t>
        </is>
      </c>
      <c r="U1345" t="inlineStr">
        <is>
          <t xml:space="preserve"> </t>
        </is>
      </c>
      <c r="V1345" t="n">
        <v>4</v>
      </c>
      <c r="W1345" t="n">
        <v>2</v>
      </c>
      <c r="X1345" t="inlineStr">
        <is>
          <t>XXXXXX5323</t>
        </is>
      </c>
      <c r="Y1345" s="72" t="n">
        <v>46326.52037037037</v>
      </c>
    </row>
    <row r="1346">
      <c r="A1346" s="39" t="inlineStr">
        <is>
          <t>6ad7de398bb2a0890b98b571</t>
        </is>
      </c>
      <c r="B1346" s="72" t="n">
        <v>46316.12760416666</v>
      </c>
      <c r="C1346" s="70" t="n">
        <v>46316</v>
      </c>
      <c r="D1346" t="inlineStr">
        <is>
          <t>2026-10</t>
        </is>
      </c>
      <c r="E1346" t="inlineStr">
        <is>
          <t>Wk of 2026-10-19</t>
        </is>
      </c>
      <c r="F1346" t="inlineStr">
        <is>
          <t>Attempt 1</t>
        </is>
      </c>
      <c r="G1346" s="39" t="str">
        <f>IF(ISNUMBER(MATCH(F1346,QualityStatuses,0)),"Quality Lead","Non-Quality Lead")</f>
        <v>Non-Quality Lead</v>
      </c>
      <c r="H1346" s="39" t="str">
        <f>IFERROR(INDEX(CampTypes,MATCH(I1346,CampList,0)),"Unattributed")</f>
        <v>Old</v>
      </c>
      <c r="I1346" t="inlineStr">
        <is>
          <t>E_Suresh_Natuf_Kiosk_07072026</t>
        </is>
      </c>
      <c r="J1346" t="inlineStr">
        <is>
          <t>E_Suresh_Natuf_Kiosk_07072026</t>
        </is>
      </c>
      <c r="K1346" t="inlineStr">
        <is>
          <t>Direct (campaign tagged in CRM)</t>
        </is>
      </c>
      <c r="L1346" t="inlineStr">
        <is>
          <t>E_Suresh_Natuf_Kiosk_07072026_Adset5</t>
        </is>
      </c>
      <c r="M1346" t="inlineStr">
        <is>
          <t>E_Suresh_Natuf_Kiosk_07072026_Adset5</t>
        </is>
      </c>
      <c r="N1346" t="inlineStr">
        <is>
          <t>E_Hindi_Suresh_Natuf_Kiosk_07072026_Adset5_ad3 – Copy 2</t>
        </is>
      </c>
      <c r="O1346" t="inlineStr">
        <is>
          <t>Natuf</t>
        </is>
      </c>
      <c r="P1346" t="inlineStr">
        <is>
          <t>Facebook</t>
        </is>
      </c>
      <c r="Q1346" t="inlineStr">
        <is>
          <t>Tejaswini Tarigopula</t>
        </is>
      </c>
      <c r="R1346" t="inlineStr">
        <is>
          <t>Shivamani</t>
        </is>
      </c>
      <c r="S1346" t="inlineStr">
        <is>
          <t>-</t>
        </is>
      </c>
      <c r="T1346" t="inlineStr">
        <is>
          <t>dharuhera</t>
        </is>
      </c>
      <c r="U1346" t="inlineStr">
        <is>
          <t xml:space="preserve"> </t>
        </is>
      </c>
      <c r="V1346" t="n">
        <v>1</v>
      </c>
      <c r="W1346" t="n">
        <v>0</v>
      </c>
      <c r="X1346" t="inlineStr">
        <is>
          <t>XXXXXX7498</t>
        </is>
      </c>
      <c r="Y1346" s="72" t="n">
        <v>46326.52037037037</v>
      </c>
    </row>
    <row r="1347">
      <c r="A1347" s="39" t="inlineStr">
        <is>
          <t>6ad7daeebbfe1b5c15b02059</t>
        </is>
      </c>
      <c r="B1347" s="72" t="n">
        <v>46316.11784722222</v>
      </c>
      <c r="C1347" s="70" t="n">
        <v>46316</v>
      </c>
      <c r="D1347" t="inlineStr">
        <is>
          <t>2026-10</t>
        </is>
      </c>
      <c r="E1347" t="inlineStr">
        <is>
          <t>Wk of 2026-10-19</t>
        </is>
      </c>
      <c r="F1347" t="inlineStr">
        <is>
          <t>Lost</t>
        </is>
      </c>
      <c r="G1347" s="39" t="str">
        <f>IF(ISNUMBER(MATCH(F1347,QualityStatuses,0)),"Quality Lead","Non-Quality Lead")</f>
        <v>Non-Quality Lead</v>
      </c>
      <c r="H1347" s="39" t="str">
        <f>IFERROR(INDEX(CampTypes,MATCH(I1347,CampList,0)),"Unattributed")</f>
        <v>Old</v>
      </c>
      <c r="I1347" t="inlineStr">
        <is>
          <t>E_Suresh_Natuf_Kiosk_07072026</t>
        </is>
      </c>
      <c r="J1347" t="inlineStr">
        <is>
          <t>E_Suresh_Natuf_Kiosk_07072026</t>
        </is>
      </c>
      <c r="K1347" t="inlineStr">
        <is>
          <t>Direct (campaign tagged in CRM)</t>
        </is>
      </c>
      <c r="L1347" t="inlineStr">
        <is>
          <t>E_Suresh_Natuf_Kiosk_07072026_Adset5</t>
        </is>
      </c>
      <c r="M1347" t="inlineStr">
        <is>
          <t>E_Suresh_Natuf_Kiosk_07072026_Adset5</t>
        </is>
      </c>
      <c r="N1347" t="inlineStr">
        <is>
          <t>E_Hindi_Suresh_Natuf_Kiosk_07072026_Adset5_ad3 – Copy 2</t>
        </is>
      </c>
      <c r="O1347" t="inlineStr">
        <is>
          <t>Natuf</t>
        </is>
      </c>
      <c r="P1347" t="inlineStr">
        <is>
          <t>Facebook</t>
        </is>
      </c>
      <c r="Q1347" t="inlineStr">
        <is>
          <t>Omkar Navge</t>
        </is>
      </c>
      <c r="R1347" t="inlineStr">
        <is>
          <t>Somya</t>
        </is>
      </c>
      <c r="S1347" t="inlineStr">
        <is>
          <t>Already Invested</t>
        </is>
      </c>
      <c r="T1347" t="inlineStr">
        <is>
          <t>Ahmedabad</t>
        </is>
      </c>
      <c r="U1347" t="inlineStr">
        <is>
          <t xml:space="preserve"> </t>
        </is>
      </c>
      <c r="V1347" t="n">
        <v>5</v>
      </c>
      <c r="W1347" t="n">
        <v>3</v>
      </c>
      <c r="X1347" t="inlineStr">
        <is>
          <t>XXXXXX8781</t>
        </is>
      </c>
      <c r="Y1347" s="72" t="n">
        <v>46325.62599537037</v>
      </c>
    </row>
    <row r="1348">
      <c r="A1348" s="39" t="inlineStr">
        <is>
          <t>6ad7da314e8ef32690a228e3</t>
        </is>
      </c>
      <c r="B1348" s="72" t="n">
        <v>46316.11565972222</v>
      </c>
      <c r="C1348" s="70" t="n">
        <v>46316</v>
      </c>
      <c r="D1348" t="inlineStr">
        <is>
          <t>2026-10</t>
        </is>
      </c>
      <c r="E1348" t="inlineStr">
        <is>
          <t>Wk of 2026-10-19</t>
        </is>
      </c>
      <c r="F1348" t="inlineStr">
        <is>
          <t>Connected</t>
        </is>
      </c>
      <c r="G1348" s="39" t="str">
        <f>IF(ISNUMBER(MATCH(F1348,QualityStatuses,0)),"Quality Lead","Non-Quality Lead")</f>
        <v>Non-Quality Lead</v>
      </c>
      <c r="H1348" s="39" t="str">
        <f>IFERROR(INDEX(CampTypes,MATCH(I1348,CampList,0)),"Unattributed")</f>
        <v>New</v>
      </c>
      <c r="I1348" t="inlineStr">
        <is>
          <t>EBG - In House | ABO | Natuf | Leads | Unit Franchise | India | Oct26 | V1</t>
        </is>
      </c>
      <c r="J1348" t="inlineStr">
        <is>
          <t>EBG - In House | ABO | Natuf | Leads | Unit Franchise | India | Oct26 | V1</t>
        </is>
      </c>
      <c r="K1348" t="inlineStr">
        <is>
          <t>Direct (campaign tagged in CRM)</t>
        </is>
      </c>
      <c r="L1348" t="inlineStr">
        <is>
          <t>Natuf | Broad | Tier1 + Growth Cities | Oct26 | V1</t>
        </is>
      </c>
      <c r="M1348" t="inlineStr">
        <is>
          <t>Natuf | Broad | Tier1 + Growth Cities | Oct26 | V1</t>
        </is>
      </c>
      <c r="N1348" t="inlineStr">
        <is>
          <t>Natuf | Reel | Brand Ambassador | Heard Of Owning A Cafe | V1</t>
        </is>
      </c>
      <c r="O1348" t="inlineStr">
        <is>
          <t>In House Natuf</t>
        </is>
      </c>
      <c r="P1348" t="inlineStr">
        <is>
          <t>Facebook</t>
        </is>
      </c>
      <c r="Q1348" t="inlineStr">
        <is>
          <t>Tejaswini Tarigopula</t>
        </is>
      </c>
      <c r="R1348" t="inlineStr">
        <is>
          <t>Rauth Sanketh</t>
        </is>
      </c>
      <c r="S1348" t="inlineStr">
        <is>
          <t>-</t>
        </is>
      </c>
      <c r="T1348" t="inlineStr">
        <is>
          <t>Hyderabad</t>
        </is>
      </c>
      <c r="U1348" t="inlineStr">
        <is>
          <t xml:space="preserve"> </t>
        </is>
      </c>
      <c r="V1348" t="n">
        <v>2</v>
      </c>
      <c r="W1348" t="n">
        <v>2</v>
      </c>
      <c r="X1348" t="inlineStr">
        <is>
          <t>XXXXXX8796</t>
        </is>
      </c>
      <c r="Y1348" s="72" t="n">
        <v>46326.52037037037</v>
      </c>
    </row>
    <row r="1349">
      <c r="A1349" s="39" t="inlineStr">
        <is>
          <t>6ad7d84afbc1e5d588126f43</t>
        </is>
      </c>
      <c r="B1349" s="72" t="n">
        <v>46316.11002314815</v>
      </c>
      <c r="C1349" s="70" t="n">
        <v>46316</v>
      </c>
      <c r="D1349" t="inlineStr">
        <is>
          <t>2026-10</t>
        </is>
      </c>
      <c r="E1349" t="inlineStr">
        <is>
          <t>Wk of 2026-10-19</t>
        </is>
      </c>
      <c r="F1349" t="inlineStr">
        <is>
          <t>Attempt 1</t>
        </is>
      </c>
      <c r="G1349" s="39" t="str">
        <f>IF(ISNUMBER(MATCH(F1349,QualityStatuses,0)),"Quality Lead","Non-Quality Lead")</f>
        <v>Non-Quality Lead</v>
      </c>
      <c r="H1349" s="39" t="str">
        <f>IFERROR(INDEX(CampTypes,MATCH(I1349,CampList,0)),"Unattributed")</f>
        <v>Old</v>
      </c>
      <c r="I1349" t="inlineStr">
        <is>
          <t>natuf_Kiosk_14072026_Hindi</t>
        </is>
      </c>
      <c r="J1349" t="inlineStr">
        <is>
          <t>natuf_Kiosk_14072026_Hindi</t>
        </is>
      </c>
      <c r="K1349" t="inlineStr">
        <is>
          <t>Direct (campaign tagged in CRM)</t>
        </is>
      </c>
      <c r="L1349" t="inlineStr">
        <is>
          <t>natuf_Kiosk_14072026_Highest-converting industries</t>
        </is>
      </c>
      <c r="M1349" t="inlineStr">
        <is>
          <t>natuf_Kiosk_14072026_Highest-converting industries</t>
        </is>
      </c>
      <c r="N1349" t="inlineStr">
        <is>
          <t>natuf_Kiosk_14072026_ad set_ad1</t>
        </is>
      </c>
      <c r="O1349" t="inlineStr">
        <is>
          <t>Natuf</t>
        </is>
      </c>
      <c r="P1349" t="inlineStr">
        <is>
          <t>Facebook</t>
        </is>
      </c>
      <c r="Q1349" t="inlineStr">
        <is>
          <t>Tejaswini Tarigopula</t>
        </is>
      </c>
      <c r="R1349" t="inlineStr">
        <is>
          <t>Sai Charan</t>
        </is>
      </c>
      <c r="S1349" t="inlineStr">
        <is>
          <t>-</t>
        </is>
      </c>
      <c r="T1349" t="inlineStr">
        <is>
          <t>Lakhisarai</t>
        </is>
      </c>
      <c r="U1349" t="inlineStr">
        <is>
          <t xml:space="preserve"> </t>
        </is>
      </c>
      <c r="V1349" t="n">
        <v>2</v>
      </c>
      <c r="W1349" t="n">
        <v>1</v>
      </c>
      <c r="X1349" t="inlineStr">
        <is>
          <t>XXXXXX4901</t>
        </is>
      </c>
      <c r="Y1349" s="72" t="n">
        <v>46326.52037037037</v>
      </c>
    </row>
    <row r="1350">
      <c r="A1350" s="39" t="inlineStr">
        <is>
          <t>6ad7d3934be8aa02cde558e6</t>
        </is>
      </c>
      <c r="B1350" s="72" t="n">
        <v>46316.09605324074</v>
      </c>
      <c r="C1350" s="70" t="n">
        <v>46316</v>
      </c>
      <c r="D1350" t="inlineStr">
        <is>
          <t>2026-10</t>
        </is>
      </c>
      <c r="E1350" t="inlineStr">
        <is>
          <t>Wk of 2026-10-19</t>
        </is>
      </c>
      <c r="F1350" t="inlineStr">
        <is>
          <t>Attempt 1</t>
        </is>
      </c>
      <c r="G1350" s="39" t="str">
        <f>IF(ISNUMBER(MATCH(F1350,QualityStatuses,0)),"Quality Lead","Non-Quality Lead")</f>
        <v>Non-Quality Lead</v>
      </c>
      <c r="H1350" s="39" t="str">
        <f>IFERROR(INDEX(CampTypes,MATCH(I1350,CampList,0)),"Unattributed")</f>
        <v>Old</v>
      </c>
      <c r="I1350" t="inlineStr">
        <is>
          <t>natuf_Kiosk_14072026_Hindi</t>
        </is>
      </c>
      <c r="J1350" t="inlineStr">
        <is>
          <t>natuf_Kiosk_14072026_Hindi</t>
        </is>
      </c>
      <c r="K1350" t="inlineStr">
        <is>
          <t>Direct (campaign tagged in CRM)</t>
        </is>
      </c>
      <c r="L1350" t="inlineStr">
        <is>
          <t>natuf_Kiosk_14072026_Highest-converting industries</t>
        </is>
      </c>
      <c r="M1350" t="inlineStr">
        <is>
          <t>natuf_Kiosk_14072026_Highest-converting industries</t>
        </is>
      </c>
      <c r="N1350" t="inlineStr">
        <is>
          <t>natuf_Kiosk_14072026_ad set_ad1</t>
        </is>
      </c>
      <c r="O1350" t="inlineStr">
        <is>
          <t>Natuf</t>
        </is>
      </c>
      <c r="P1350" t="inlineStr">
        <is>
          <t>Facebook</t>
        </is>
      </c>
      <c r="Q1350" t="inlineStr">
        <is>
          <t>Omkar Navge</t>
        </is>
      </c>
      <c r="R1350" t="inlineStr">
        <is>
          <t>Somya</t>
        </is>
      </c>
      <c r="S1350" t="inlineStr">
        <is>
          <t>-</t>
        </is>
      </c>
      <c r="T1350" t="inlineStr">
        <is>
          <t>Mohali</t>
        </is>
      </c>
      <c r="U1350" t="inlineStr">
        <is>
          <t xml:space="preserve"> </t>
        </is>
      </c>
      <c r="V1350" t="n">
        <v>1</v>
      </c>
      <c r="W1350" t="n">
        <v>0</v>
      </c>
      <c r="X1350" t="inlineStr">
        <is>
          <t>XXXXXX6768</t>
        </is>
      </c>
      <c r="Y1350" s="72" t="n">
        <v>46326.52037037037</v>
      </c>
    </row>
    <row r="1351">
      <c r="A1351" s="39" t="inlineStr">
        <is>
          <t>6ad7ccfb8a52206818fdee2b</t>
        </is>
      </c>
      <c r="B1351" s="72" t="n">
        <v>46316.07651620371</v>
      </c>
      <c r="C1351" s="70" t="n">
        <v>46316</v>
      </c>
      <c r="D1351" t="inlineStr">
        <is>
          <t>2026-10</t>
        </is>
      </c>
      <c r="E1351" t="inlineStr">
        <is>
          <t>Wk of 2026-10-19</t>
        </is>
      </c>
      <c r="F1351" t="inlineStr">
        <is>
          <t>Attempt 2</t>
        </is>
      </c>
      <c r="G1351" s="39" t="str">
        <f>IF(ISNUMBER(MATCH(F1351,QualityStatuses,0)),"Quality Lead","Non-Quality Lead")</f>
        <v>Non-Quality Lead</v>
      </c>
      <c r="H1351" s="39" t="str">
        <f>IFERROR(INDEX(CampTypes,MATCH(I1351,CampList,0)),"Unattributed")</f>
        <v>Old</v>
      </c>
      <c r="I1351" t="inlineStr">
        <is>
          <t>E_Karan_Natuf_All_07072026</t>
        </is>
      </c>
      <c r="J1351" t="inlineStr">
        <is>
          <t>E_Karan_Natuf_All_07072026</t>
        </is>
      </c>
      <c r="K1351" t="inlineStr">
        <is>
          <t>Direct (campaign tagged in CRM)</t>
        </is>
      </c>
      <c r="L1351" t="inlineStr">
        <is>
          <t>E_Karan_Natuf_Sign_07072026_Adset3</t>
        </is>
      </c>
      <c r="M1351" t="inlineStr">
        <is>
          <t>E_Karan_Natuf_Sign_07072026_Adset3</t>
        </is>
      </c>
      <c r="N1351" t="inlineStr">
        <is>
          <t>E_Karan_Natuf_Sign_07072026_Adset2_Ad1</t>
        </is>
      </c>
      <c r="O1351" t="inlineStr">
        <is>
          <t>Natuf</t>
        </is>
      </c>
      <c r="P1351" t="inlineStr">
        <is>
          <t>Facebook</t>
        </is>
      </c>
      <c r="Q1351" t="inlineStr">
        <is>
          <t>Tejaswini Tarigopula</t>
        </is>
      </c>
      <c r="R1351" t="inlineStr">
        <is>
          <t>Rima Paul</t>
        </is>
      </c>
      <c r="S1351" t="inlineStr">
        <is>
          <t>-</t>
        </is>
      </c>
      <c r="T1351" t="inlineStr">
        <is>
          <t>Pune</t>
        </is>
      </c>
      <c r="U1351" t="inlineStr">
        <is>
          <t xml:space="preserve"> </t>
        </is>
      </c>
      <c r="V1351" t="n">
        <v>2</v>
      </c>
      <c r="W1351" t="n">
        <v>0</v>
      </c>
      <c r="X1351" t="inlineStr">
        <is>
          <t>XXXXXX6138</t>
        </is>
      </c>
      <c r="Y1351" s="72" t="n">
        <v>46326.52037037037</v>
      </c>
    </row>
    <row r="1352">
      <c r="A1352" s="39" t="inlineStr">
        <is>
          <t>6ad7cb09a68c52f9db2afc1e</t>
        </is>
      </c>
      <c r="B1352" s="72" t="n">
        <v>46316.07075231482</v>
      </c>
      <c r="C1352" s="70" t="n">
        <v>46316</v>
      </c>
      <c r="D1352" t="inlineStr">
        <is>
          <t>2026-10</t>
        </is>
      </c>
      <c r="E1352" t="inlineStr">
        <is>
          <t>Wk of 2026-10-19</t>
        </is>
      </c>
      <c r="F1352" t="inlineStr">
        <is>
          <t>Lost</t>
        </is>
      </c>
      <c r="G1352" s="39" t="str">
        <f>IF(ISNUMBER(MATCH(F1352,QualityStatuses,0)),"Quality Lead","Non-Quality Lead")</f>
        <v>Non-Quality Lead</v>
      </c>
      <c r="H1352" s="39" t="str">
        <f>IFERROR(INDEX(CampTypes,MATCH(I1352,CampList,0)),"Unattributed")</f>
        <v>Old</v>
      </c>
      <c r="I1352" t="inlineStr">
        <is>
          <t>E_Karan_Natuf_All_07072026</t>
        </is>
      </c>
      <c r="J1352" t="inlineStr">
        <is>
          <t>E_Karan_Natuf_All_07072026</t>
        </is>
      </c>
      <c r="K1352" t="inlineStr">
        <is>
          <t>Direct (campaign tagged in CRM)</t>
        </is>
      </c>
      <c r="L1352" t="inlineStr">
        <is>
          <t>E_Karan_Natuf_Sign_07072026_Adset3</t>
        </is>
      </c>
      <c r="M1352" t="inlineStr">
        <is>
          <t>E_Karan_Natuf_Sign_07072026_Adset3</t>
        </is>
      </c>
      <c r="N1352" t="inlineStr">
        <is>
          <t>E_Karan_Natuf_Sign_07072026_Adset2_Ad1</t>
        </is>
      </c>
      <c r="O1352" t="inlineStr">
        <is>
          <t>Natuf</t>
        </is>
      </c>
      <c r="P1352" t="inlineStr">
        <is>
          <t>Facebook</t>
        </is>
      </c>
      <c r="Q1352" t="inlineStr">
        <is>
          <t>Omkar Navge</t>
        </is>
      </c>
      <c r="R1352" t="inlineStr">
        <is>
          <t>Somya</t>
        </is>
      </c>
      <c r="S1352" t="inlineStr">
        <is>
          <t>Not Interested</t>
        </is>
      </c>
      <c r="T1352" t="inlineStr">
        <is>
          <t>Dum Dum</t>
        </is>
      </c>
      <c r="U1352" t="inlineStr">
        <is>
          <t xml:space="preserve"> </t>
        </is>
      </c>
      <c r="V1352" t="n">
        <v>1</v>
      </c>
      <c r="W1352" t="n">
        <v>1</v>
      </c>
      <c r="X1352" t="inlineStr">
        <is>
          <t>XXXXXX7342</t>
        </is>
      </c>
      <c r="Y1352" s="72" t="n">
        <v>46326.52037037037</v>
      </c>
    </row>
    <row r="1353">
      <c r="A1353" s="39" t="inlineStr">
        <is>
          <t>6ad7c759903d5f9fe5b2319f</t>
        </is>
      </c>
      <c r="B1353" s="72" t="n">
        <v>46316.05982638889</v>
      </c>
      <c r="C1353" s="70" t="n">
        <v>46316</v>
      </c>
      <c r="D1353" t="inlineStr">
        <is>
          <t>2026-10</t>
        </is>
      </c>
      <c r="E1353" t="inlineStr">
        <is>
          <t>Wk of 2026-10-19</t>
        </is>
      </c>
      <c r="F1353" t="inlineStr">
        <is>
          <t>Attempt 1</t>
        </is>
      </c>
      <c r="G1353" s="39" t="str">
        <f>IF(ISNUMBER(MATCH(F1353,QualityStatuses,0)),"Quality Lead","Non-Quality Lead")</f>
        <v>Non-Quality Lead</v>
      </c>
      <c r="H1353" s="39" t="str">
        <f>IFERROR(INDEX(CampTypes,MATCH(I1353,CampList,0)),"Unattributed")</f>
        <v>New</v>
      </c>
      <c r="I1353" t="inlineStr">
        <is>
          <t>EBG - In House | ABO | Natuf | Leads | Master Franchise | India | Oct26 | V1</t>
        </is>
      </c>
      <c r="J1353" t="inlineStr">
        <is>
          <t>EBG - In House | ABO | Natuf | Leads | Master Franchise | India | Oct26 | V1</t>
        </is>
      </c>
      <c r="K1353" t="inlineStr">
        <is>
          <t>Direct (campaign tagged in CRM)</t>
        </is>
      </c>
      <c r="L1353" t="inlineStr">
        <is>
          <t>Natuf | Investors | Tier1 + Growth Cities | Oct26 | V1</t>
        </is>
      </c>
      <c r="M1353" t="inlineStr">
        <is>
          <t>Natuf | Investors | Tier1 + Growth Cities | Oct26 | V1</t>
        </is>
      </c>
      <c r="N1353" t="inlineStr">
        <is>
          <t>Natuf | Static | Become A Levantine Food | V1</t>
        </is>
      </c>
      <c r="O1353" t="inlineStr">
        <is>
          <t>Natuf_MF</t>
        </is>
      </c>
      <c r="P1353" t="inlineStr">
        <is>
          <t>Facebook</t>
        </is>
      </c>
      <c r="Q1353" t="inlineStr">
        <is>
          <t>Omkar Navge</t>
        </is>
      </c>
      <c r="R1353" t="inlineStr">
        <is>
          <t>Somya</t>
        </is>
      </c>
      <c r="S1353" t="inlineStr">
        <is>
          <t>-</t>
        </is>
      </c>
      <c r="T1353" t="inlineStr">
        <is>
          <t>Bapatla</t>
        </is>
      </c>
      <c r="U1353" t="inlineStr">
        <is>
          <t xml:space="preserve"> </t>
        </is>
      </c>
      <c r="V1353" t="n">
        <v>1</v>
      </c>
      <c r="W1353" t="n">
        <v>0</v>
      </c>
      <c r="X1353" t="inlineStr">
        <is>
          <t>XXXXXX7250</t>
        </is>
      </c>
      <c r="Y1353" s="72" t="n">
        <v>46326.52037037037</v>
      </c>
    </row>
    <row r="1354">
      <c r="A1354" s="39" t="inlineStr">
        <is>
          <t>6ad7c725c107039dc2c75bda</t>
        </is>
      </c>
      <c r="B1354" s="72" t="n">
        <v>46316.05922453704</v>
      </c>
      <c r="C1354" s="70" t="n">
        <v>46316</v>
      </c>
      <c r="D1354" t="inlineStr">
        <is>
          <t>2026-10</t>
        </is>
      </c>
      <c r="E1354" t="inlineStr">
        <is>
          <t>Wk of 2026-10-19</t>
        </is>
      </c>
      <c r="F1354" t="inlineStr">
        <is>
          <t>Attempt 1</t>
        </is>
      </c>
      <c r="G1354" s="39" t="str">
        <f>IF(ISNUMBER(MATCH(F1354,QualityStatuses,0)),"Quality Lead","Non-Quality Lead")</f>
        <v>Non-Quality Lead</v>
      </c>
      <c r="H1354" s="39" t="str">
        <f>IFERROR(INDEX(CampTypes,MATCH(I1354,CampList,0)),"Unattributed")</f>
        <v>New</v>
      </c>
      <c r="I1354" t="inlineStr">
        <is>
          <t>EBG - In House | ABO | Natuf | Leads | Master Franchise | India | Oct26 | V1</t>
        </is>
      </c>
      <c r="J1354" t="inlineStr">
        <is>
          <t>EBG - In House | ABO | Natuf | Leads | Master Franchise | India | Oct26 | V1</t>
        </is>
      </c>
      <c r="K1354" t="inlineStr">
        <is>
          <t>Direct (campaign tagged in CRM)</t>
        </is>
      </c>
      <c r="L1354" t="inlineStr">
        <is>
          <t>Natuf | Investors | Tier1 + Growth Cities | Oct26 | V1</t>
        </is>
      </c>
      <c r="M1354" t="inlineStr">
        <is>
          <t>Natuf | Investors | Tier1 + Growth Cities | Oct26 | V1</t>
        </is>
      </c>
      <c r="N1354" t="inlineStr">
        <is>
          <t>Natuf | Static | Become A Levantine Food | V1</t>
        </is>
      </c>
      <c r="O1354" t="inlineStr">
        <is>
          <t>Natuf_MF</t>
        </is>
      </c>
      <c r="P1354" t="inlineStr">
        <is>
          <t>Facebook</t>
        </is>
      </c>
      <c r="Q1354" t="inlineStr">
        <is>
          <t>Deepak Rai</t>
        </is>
      </c>
      <c r="R1354" t="inlineStr">
        <is>
          <t>Tejaswini Tarigopula</t>
        </is>
      </c>
      <c r="S1354" t="inlineStr">
        <is>
          <t>-</t>
        </is>
      </c>
      <c r="T1354" t="inlineStr">
        <is>
          <t>Aurangabad</t>
        </is>
      </c>
      <c r="U1354" t="inlineStr">
        <is>
          <t xml:space="preserve"> </t>
        </is>
      </c>
      <c r="V1354" t="n">
        <v>1</v>
      </c>
      <c r="W1354" t="n">
        <v>0</v>
      </c>
      <c r="X1354" t="inlineStr">
        <is>
          <t>XXXXXX9286</t>
        </is>
      </c>
      <c r="Y1354" s="72" t="n">
        <v>46326.52037037037</v>
      </c>
    </row>
    <row r="1355">
      <c r="A1355" s="39" t="inlineStr">
        <is>
          <t>6ad7c4e3de2cef396d35ebc3</t>
        </is>
      </c>
      <c r="B1355" s="72" t="n">
        <v>46316.05253472222</v>
      </c>
      <c r="C1355" s="70" t="n">
        <v>46316</v>
      </c>
      <c r="D1355" t="inlineStr">
        <is>
          <t>2026-10</t>
        </is>
      </c>
      <c r="E1355" t="inlineStr">
        <is>
          <t>Wk of 2026-10-19</t>
        </is>
      </c>
      <c r="F1355" t="inlineStr">
        <is>
          <t>Attempt 1</t>
        </is>
      </c>
      <c r="G1355" s="39" t="str">
        <f>IF(ISNUMBER(MATCH(F1355,QualityStatuses,0)),"Quality Lead","Non-Quality Lead")</f>
        <v>Non-Quality Lead</v>
      </c>
      <c r="H1355" s="39" t="str">
        <f>IFERROR(INDEX(CampTypes,MATCH(I1355,CampList,0)),"Unattributed")</f>
        <v>Old</v>
      </c>
      <c r="I1355" t="inlineStr">
        <is>
          <t>natuf_Kiosk_14072026_Hindi</t>
        </is>
      </c>
      <c r="J1355" t="inlineStr">
        <is>
          <t>natuf_Kiosk_14072026_Hindi</t>
        </is>
      </c>
      <c r="K1355" t="inlineStr">
        <is>
          <t>Direct (campaign tagged in CRM)</t>
        </is>
      </c>
      <c r="L1355" t="inlineStr">
        <is>
          <t>natuf_Kiosk_09102026</t>
        </is>
      </c>
      <c r="M1355" t="inlineStr">
        <is>
          <t>natuf_Kiosk_09102026</t>
        </is>
      </c>
      <c r="N1355" t="inlineStr">
        <is>
          <t>natuf_Kiosk_14072026_ad set_ad1</t>
        </is>
      </c>
      <c r="O1355" t="inlineStr">
        <is>
          <t>Natuf</t>
        </is>
      </c>
      <c r="P1355" t="inlineStr">
        <is>
          <t>Facebook</t>
        </is>
      </c>
      <c r="Q1355" t="inlineStr">
        <is>
          <t>Deepak Rai</t>
        </is>
      </c>
      <c r="R1355" t="inlineStr">
        <is>
          <t>Tejaswini Tarigopula</t>
        </is>
      </c>
      <c r="S1355" t="inlineStr">
        <is>
          <t>-</t>
        </is>
      </c>
      <c r="T1355" t="inlineStr">
        <is>
          <t>Dehra Dun</t>
        </is>
      </c>
      <c r="U1355" t="inlineStr">
        <is>
          <t xml:space="preserve"> </t>
        </is>
      </c>
      <c r="V1355" t="n">
        <v>2</v>
      </c>
      <c r="W1355" t="n">
        <v>1</v>
      </c>
      <c r="X1355" t="inlineStr">
        <is>
          <t>XXXXXX8786</t>
        </is>
      </c>
      <c r="Y1355" s="72" t="n">
        <v>46326.52037037037</v>
      </c>
    </row>
    <row r="1356">
      <c r="A1356" s="39" t="inlineStr">
        <is>
          <t>6ad7c376f5d1e6ca09c33037</t>
        </is>
      </c>
      <c r="B1356" s="72" t="n">
        <v>46316.04831018519</v>
      </c>
      <c r="C1356" s="70" t="n">
        <v>46316</v>
      </c>
      <c r="D1356" t="inlineStr">
        <is>
          <t>2026-10</t>
        </is>
      </c>
      <c r="E1356" t="inlineStr">
        <is>
          <t>Wk of 2026-10-19</t>
        </is>
      </c>
      <c r="F1356" t="inlineStr">
        <is>
          <t>Details Shared</t>
        </is>
      </c>
      <c r="G1356" s="39" t="str">
        <f>IF(ISNUMBER(MATCH(F1356,QualityStatuses,0)),"Quality Lead","Non-Quality Lead")</f>
        <v>Quality Lead</v>
      </c>
      <c r="H1356" s="39" t="str">
        <f>IFERROR(INDEX(CampTypes,MATCH(I1356,CampList,0)),"Unattributed")</f>
        <v>New</v>
      </c>
      <c r="I1356" t="inlineStr">
        <is>
          <t>Natuf | In House | ABO |  | WhatsApp | Unit Franchise | India | Oct26 | V1</t>
        </is>
      </c>
      <c r="J1356" t="inlineStr">
        <is>
          <t>Natuf | In House | ABO |  | WhatsApp | Unit Franchise | India | Oct26 | V1</t>
        </is>
      </c>
      <c r="K1356" t="inlineStr">
        <is>
          <t>Direct (campaign tagged in CRM)</t>
        </is>
      </c>
      <c r="L1356" t="inlineStr">
        <is>
          <t>E_Suresh_Natuf_Kiosk_07072026_Adset5</t>
        </is>
      </c>
      <c r="M1356" t="inlineStr">
        <is>
          <t>E_Suresh_Natuf_Kiosk_07072026_Adset5</t>
        </is>
      </c>
      <c r="N1356" t="inlineStr">
        <is>
          <t>E_Hindi_Suresh_Natuf_Kiosk_07072026_Adset5_ad3 – Copy 2</t>
        </is>
      </c>
      <c r="O1356" t="inlineStr">
        <is>
          <t>In House Natuf</t>
        </is>
      </c>
      <c r="P1356" t="inlineStr">
        <is>
          <t>Facebook</t>
        </is>
      </c>
      <c r="Q1356" t="inlineStr">
        <is>
          <t>Omkar Navge</t>
        </is>
      </c>
      <c r="R1356" t="inlineStr">
        <is>
          <t>Somya</t>
        </is>
      </c>
      <c r="S1356" t="inlineStr">
        <is>
          <t>-</t>
        </is>
      </c>
      <c r="T1356" t="inlineStr">
        <is>
          <t>Bareilly</t>
        </is>
      </c>
      <c r="U1356" t="inlineStr">
        <is>
          <t xml:space="preserve"> </t>
        </is>
      </c>
      <c r="V1356" t="n">
        <v>1</v>
      </c>
      <c r="W1356" t="n">
        <v>1</v>
      </c>
      <c r="X1356" t="inlineStr">
        <is>
          <t>XXXXXX7362</t>
        </is>
      </c>
      <c r="Y1356" s="72" t="n">
        <v>46326.52037037037</v>
      </c>
    </row>
    <row r="1357">
      <c r="A1357" s="39" t="inlineStr">
        <is>
          <t>6ad7c1ed7ce18af768c164c5</t>
        </is>
      </c>
      <c r="B1357" s="72" t="n">
        <v>46316.04376157407</v>
      </c>
      <c r="C1357" s="70" t="n">
        <v>46316</v>
      </c>
      <c r="D1357" t="inlineStr">
        <is>
          <t>2026-10</t>
        </is>
      </c>
      <c r="E1357" t="inlineStr">
        <is>
          <t>Wk of 2026-10-19</t>
        </is>
      </c>
      <c r="F1357" t="inlineStr">
        <is>
          <t>Attempt 1</t>
        </is>
      </c>
      <c r="G1357" s="39" t="str">
        <f>IF(ISNUMBER(MATCH(F1357,QualityStatuses,0)),"Quality Lead","Non-Quality Lead")</f>
        <v>Non-Quality Lead</v>
      </c>
      <c r="H1357" s="39" t="str">
        <f>IFERROR(INDEX(CampTypes,MATCH(I1357,CampList,0)),"Unattributed")</f>
        <v>New</v>
      </c>
      <c r="I1357" t="inlineStr">
        <is>
          <t>EBG - In House | ABO | Natuf | Leads | Unit Franchise | India | Oct26 | V1</t>
        </is>
      </c>
      <c r="J1357" t="inlineStr">
        <is>
          <t>EBG - In House | ABO | Natuf | Leads | Unit Franchise | India | Oct26 | V1</t>
        </is>
      </c>
      <c r="K1357" t="inlineStr">
        <is>
          <t>Direct (campaign tagged in CRM)</t>
        </is>
      </c>
      <c r="L1357" t="inlineStr">
        <is>
          <t>Natuf | LAL 1% | India | Jul26 | V1</t>
        </is>
      </c>
      <c r="M1357" t="inlineStr">
        <is>
          <t>Natuf | LAL 1% | India | Jul26 | V1</t>
        </is>
      </c>
      <c r="N1357" t="inlineStr">
        <is>
          <t>Natuf | Reel | Brand Ambassador | Heard Of Owning A Cafe | V1</t>
        </is>
      </c>
      <c r="O1357" t="inlineStr">
        <is>
          <t>In House Natuf</t>
        </is>
      </c>
      <c r="P1357" t="inlineStr">
        <is>
          <t>Facebook</t>
        </is>
      </c>
      <c r="Q1357" t="inlineStr">
        <is>
          <t>Tejaswini Tarigopula</t>
        </is>
      </c>
      <c r="R1357" t="inlineStr">
        <is>
          <t>Rima Paul</t>
        </is>
      </c>
      <c r="S1357" t="inlineStr">
        <is>
          <t>-</t>
        </is>
      </c>
      <c r="T1357" t="inlineStr">
        <is>
          <t>Midnapur</t>
        </is>
      </c>
      <c r="U1357" t="inlineStr">
        <is>
          <t xml:space="preserve"> </t>
        </is>
      </c>
      <c r="V1357" t="n">
        <v>2</v>
      </c>
      <c r="W1357" t="n">
        <v>1</v>
      </c>
      <c r="X1357" t="inlineStr">
        <is>
          <t>XXXXXX3362</t>
        </is>
      </c>
      <c r="Y1357" s="72" t="n">
        <v>46326.52037037037</v>
      </c>
    </row>
    <row r="1358">
      <c r="A1358" s="39" t="inlineStr">
        <is>
          <t>6ad7c0df7a03dafb110957ab</t>
        </is>
      </c>
      <c r="B1358" s="72" t="n">
        <v>46316.04063657407</v>
      </c>
      <c r="C1358" s="70" t="n">
        <v>46316</v>
      </c>
      <c r="D1358" t="inlineStr">
        <is>
          <t>2026-10</t>
        </is>
      </c>
      <c r="E1358" t="inlineStr">
        <is>
          <t>Wk of 2026-10-19</t>
        </is>
      </c>
      <c r="F1358" t="inlineStr">
        <is>
          <t>Lost</t>
        </is>
      </c>
      <c r="G1358" s="39" t="str">
        <f>IF(ISNUMBER(MATCH(F1358,QualityStatuses,0)),"Quality Lead","Non-Quality Lead")</f>
        <v>Non-Quality Lead</v>
      </c>
      <c r="H1358" s="39" t="str">
        <f>IFERROR(INDEX(CampTypes,MATCH(I1358,CampList,0)),"Unattributed")</f>
        <v>New</v>
      </c>
      <c r="I1358" t="inlineStr">
        <is>
          <t>EBG - In House | ABO | Natuf | Leads | Unit Franchise | India | Oct26 | V1</t>
        </is>
      </c>
      <c r="J1358" t="inlineStr">
        <is>
          <t>EBG - In House | ABO | Natuf | Leads | Unit Franchise | India | Oct26 | V1</t>
        </is>
      </c>
      <c r="K1358" t="inlineStr">
        <is>
          <t>Direct (campaign tagged in CRM)</t>
        </is>
      </c>
      <c r="L1358" t="inlineStr">
        <is>
          <t>Natuf | Investors | Tier1 + Growth Cities | Oct26 | V1</t>
        </is>
      </c>
      <c r="M1358" t="inlineStr">
        <is>
          <t>Natuf | Investors | Tier1 + Growth Cities | Oct26 | V1</t>
        </is>
      </c>
      <c r="N1358" t="inlineStr">
        <is>
          <t>Natuf | Reel | Brand Ambassador | Heard Of Owning A Cafe | V1</t>
        </is>
      </c>
      <c r="O1358" t="inlineStr">
        <is>
          <t>In House Natuf</t>
        </is>
      </c>
      <c r="P1358" t="inlineStr">
        <is>
          <t>Facebook</t>
        </is>
      </c>
      <c r="Q1358" t="inlineStr">
        <is>
          <t>Tejaswini Tarigopula</t>
        </is>
      </c>
      <c r="R1358" t="inlineStr">
        <is>
          <t>Arjuman Vidya Sagar</t>
        </is>
      </c>
      <c r="S1358" t="inlineStr">
        <is>
          <t>No Investment Capacity</t>
        </is>
      </c>
      <c r="T1358" t="inlineStr">
        <is>
          <t>Anand</t>
        </is>
      </c>
      <c r="U1358" t="inlineStr">
        <is>
          <t xml:space="preserve"> </t>
        </is>
      </c>
      <c r="V1358" t="n">
        <v>2</v>
      </c>
      <c r="W1358" t="n">
        <v>1</v>
      </c>
      <c r="X1358" t="inlineStr">
        <is>
          <t>XXXXXX0280</t>
        </is>
      </c>
      <c r="Y1358" s="72" t="n">
        <v>46326.52037037037</v>
      </c>
    </row>
    <row r="1359">
      <c r="A1359" s="39" t="inlineStr">
        <is>
          <t>6ad7bc0af2e82106f290f849</t>
        </is>
      </c>
      <c r="B1359" s="72" t="n">
        <v>46316.02631944444</v>
      </c>
      <c r="C1359" s="70" t="n">
        <v>46316</v>
      </c>
      <c r="D1359" t="inlineStr">
        <is>
          <t>2026-10</t>
        </is>
      </c>
      <c r="E1359" t="inlineStr">
        <is>
          <t>Wk of 2026-10-19</t>
        </is>
      </c>
      <c r="F1359" t="inlineStr">
        <is>
          <t>Attempt 1</t>
        </is>
      </c>
      <c r="G1359" s="39" t="str">
        <f>IF(ISNUMBER(MATCH(F1359,QualityStatuses,0)),"Quality Lead","Non-Quality Lead")</f>
        <v>Non-Quality Lead</v>
      </c>
      <c r="H1359" s="39" t="str">
        <f>IFERROR(INDEX(CampTypes,MATCH(I1359,CampList,0)),"Unattributed")</f>
        <v>New</v>
      </c>
      <c r="I1359" t="inlineStr">
        <is>
          <t>EBG - In House | ABO | Natuf | Leads | Unit Franchise | India | Oct26 | V1</t>
        </is>
      </c>
      <c r="J1359" t="inlineStr">
        <is>
          <t>EBG - In House | ABO | Natuf | Leads | Unit Franchise | India | Oct26 | V1</t>
        </is>
      </c>
      <c r="K1359" t="inlineStr">
        <is>
          <t>Direct (campaign tagged in CRM)</t>
        </is>
      </c>
      <c r="L1359" t="inlineStr">
        <is>
          <t>Natuf | Investors | Tier1 + Growth Cities | Oct26 | V1</t>
        </is>
      </c>
      <c r="M1359" t="inlineStr">
        <is>
          <t>Natuf | Investors | Tier1 + Growth Cities | Oct26 | V1</t>
        </is>
      </c>
      <c r="N1359" t="inlineStr">
        <is>
          <t>Natuf | Reel | Brand Ambassador | Heard Of Owning A Cafe | V1</t>
        </is>
      </c>
      <c r="O1359" t="inlineStr">
        <is>
          <t>In House Natuf</t>
        </is>
      </c>
      <c r="P1359" t="inlineStr">
        <is>
          <t>Facebook</t>
        </is>
      </c>
      <c r="Q1359" t="inlineStr">
        <is>
          <t>Deepak Rai</t>
        </is>
      </c>
      <c r="R1359" t="inlineStr">
        <is>
          <t>Tejaswini Tarigopula</t>
        </is>
      </c>
      <c r="S1359" t="inlineStr">
        <is>
          <t>-</t>
        </is>
      </c>
      <c r="T1359" t="inlineStr">
        <is>
          <t>Mangalore</t>
        </is>
      </c>
      <c r="U1359" t="inlineStr">
        <is>
          <t xml:space="preserve"> </t>
        </is>
      </c>
      <c r="V1359" t="n">
        <v>1</v>
      </c>
      <c r="W1359" t="n">
        <v>0</v>
      </c>
      <c r="X1359" t="inlineStr">
        <is>
          <t>XXXXXX5532</t>
        </is>
      </c>
      <c r="Y1359" s="72" t="n">
        <v>46326.52037037037</v>
      </c>
    </row>
    <row r="1360">
      <c r="A1360" s="39" t="inlineStr">
        <is>
          <t>6ad7bbd9ea372c9fa614cdba</t>
        </is>
      </c>
      <c r="B1360" s="72" t="n">
        <v>46316.02575231482</v>
      </c>
      <c r="C1360" s="70" t="n">
        <v>46316</v>
      </c>
      <c r="D1360" t="inlineStr">
        <is>
          <t>2026-10</t>
        </is>
      </c>
      <c r="E1360" t="inlineStr">
        <is>
          <t>Wk of 2026-10-19</t>
        </is>
      </c>
      <c r="F1360" t="inlineStr">
        <is>
          <t>Connected</t>
        </is>
      </c>
      <c r="G1360" s="39" t="str">
        <f>IF(ISNUMBER(MATCH(F1360,QualityStatuses,0)),"Quality Lead","Non-Quality Lead")</f>
        <v>Non-Quality Lead</v>
      </c>
      <c r="H1360" s="39" t="str">
        <f>IFERROR(INDEX(CampTypes,MATCH(I1360,CampList,0)),"Unattributed")</f>
        <v>New</v>
      </c>
      <c r="I1360" t="inlineStr">
        <is>
          <t>EBG - In House | ABO | Natuf | Leads | Unit Franchise | India | Oct26 | V1</t>
        </is>
      </c>
      <c r="J1360" t="inlineStr">
        <is>
          <t>EBG - In House | ABO | Natuf | Leads | Unit Franchise | India | Oct26 | V1</t>
        </is>
      </c>
      <c r="K1360" t="inlineStr">
        <is>
          <t>Direct (campaign tagged in CRM)</t>
        </is>
      </c>
      <c r="L1360" t="inlineStr">
        <is>
          <t>Natuf | LAL 1% | India | Jul26 | V1</t>
        </is>
      </c>
      <c r="M1360" t="inlineStr">
        <is>
          <t>Natuf | LAL 1% | India | Jul26 | V1</t>
        </is>
      </c>
      <c r="N1360" t="inlineStr">
        <is>
          <t>Natuf | Reel | Brand Ambassador | Heard Of Owning A Cafe | V1</t>
        </is>
      </c>
      <c r="O1360" t="inlineStr">
        <is>
          <t>In House Natuf</t>
        </is>
      </c>
      <c r="P1360" t="inlineStr">
        <is>
          <t>Facebook</t>
        </is>
      </c>
      <c r="Q1360" t="inlineStr">
        <is>
          <t>Tejaswini Tarigopula</t>
        </is>
      </c>
      <c r="R1360" t="inlineStr">
        <is>
          <t>Shivani Sharma</t>
        </is>
      </c>
      <c r="S1360" t="inlineStr">
        <is>
          <t>-</t>
        </is>
      </c>
      <c r="T1360" t="inlineStr">
        <is>
          <t>kanpur</t>
        </is>
      </c>
      <c r="U1360" t="inlineStr">
        <is>
          <t xml:space="preserve"> </t>
        </is>
      </c>
      <c r="V1360" t="n">
        <v>3</v>
      </c>
      <c r="W1360" t="n">
        <v>0</v>
      </c>
      <c r="X1360" t="inlineStr">
        <is>
          <t>XXXXXX0375</t>
        </is>
      </c>
      <c r="Y1360" s="72" t="n">
        <v>46326.52037037037</v>
      </c>
    </row>
    <row r="1361">
      <c r="A1361" s="39" t="inlineStr">
        <is>
          <t>6ad7b985a23bad56ff305dab</t>
        </is>
      </c>
      <c r="B1361" s="72" t="n">
        <v>46316.01885416666</v>
      </c>
      <c r="C1361" s="70" t="n">
        <v>46316</v>
      </c>
      <c r="D1361" t="inlineStr">
        <is>
          <t>2026-10</t>
        </is>
      </c>
      <c r="E1361" t="inlineStr">
        <is>
          <t>Wk of 2026-10-19</t>
        </is>
      </c>
      <c r="F1361" t="inlineStr">
        <is>
          <t>Lost</t>
        </is>
      </c>
      <c r="G1361" s="39" t="str">
        <f>IF(ISNUMBER(MATCH(F1361,QualityStatuses,0)),"Quality Lead","Non-Quality Lead")</f>
        <v>Non-Quality Lead</v>
      </c>
      <c r="H1361" s="39" t="str">
        <f>IFERROR(INDEX(CampTypes,MATCH(I1361,CampList,0)),"Unattributed")</f>
        <v>Old</v>
      </c>
      <c r="I1361" t="inlineStr">
        <is>
          <t>E_Karan_Natuf_All_07072026</t>
        </is>
      </c>
      <c r="J1361" t="inlineStr">
        <is>
          <t>E_Karan_Natuf_All_07072026</t>
        </is>
      </c>
      <c r="K1361" t="inlineStr">
        <is>
          <t>Direct (campaign tagged in CRM)</t>
        </is>
      </c>
      <c r="L1361" t="inlineStr">
        <is>
          <t>E_Karan_Natuf_Sign_07072026_Adset3</t>
        </is>
      </c>
      <c r="M1361" t="inlineStr">
        <is>
          <t>E_Karan_Natuf_Sign_07072026_Adset3</t>
        </is>
      </c>
      <c r="N1361" t="inlineStr">
        <is>
          <t>E_Karan_Natuf_Sign_07072026_Adset2_Ad1 – Copy</t>
        </is>
      </c>
      <c r="O1361" t="inlineStr">
        <is>
          <t>Natuf</t>
        </is>
      </c>
      <c r="P1361" t="inlineStr">
        <is>
          <t>Facebook</t>
        </is>
      </c>
      <c r="Q1361" t="inlineStr">
        <is>
          <t>Tejaswini Tarigopula</t>
        </is>
      </c>
      <c r="R1361" t="inlineStr">
        <is>
          <t>Rima Paul</t>
        </is>
      </c>
      <c r="S1361" t="inlineStr">
        <is>
          <t>No Budget</t>
        </is>
      </c>
      <c r="T1361" t="inlineStr">
        <is>
          <t>Nanur</t>
        </is>
      </c>
      <c r="U1361" t="inlineStr">
        <is>
          <t xml:space="preserve"> </t>
        </is>
      </c>
      <c r="V1361" t="n">
        <v>2</v>
      </c>
      <c r="W1361" t="n">
        <v>1</v>
      </c>
      <c r="X1361" t="inlineStr">
        <is>
          <t>XXXXXX9756</t>
        </is>
      </c>
      <c r="Y1361" s="72" t="n">
        <v>46326.52037037037</v>
      </c>
    </row>
    <row r="1362">
      <c r="A1362" s="39" t="inlineStr">
        <is>
          <t>6ad7b92a49e3539631faf63e</t>
        </is>
      </c>
      <c r="B1362" s="72" t="n">
        <v>46316.01780092593</v>
      </c>
      <c r="C1362" s="70" t="n">
        <v>46316</v>
      </c>
      <c r="D1362" t="inlineStr">
        <is>
          <t>2026-10</t>
        </is>
      </c>
      <c r="E1362" t="inlineStr">
        <is>
          <t>Wk of 2026-10-19</t>
        </is>
      </c>
      <c r="F1362" t="inlineStr">
        <is>
          <t>Attempt 1</t>
        </is>
      </c>
      <c r="G1362" s="39" t="str">
        <f>IF(ISNUMBER(MATCH(F1362,QualityStatuses,0)),"Quality Lead","Non-Quality Lead")</f>
        <v>Non-Quality Lead</v>
      </c>
      <c r="H1362" s="39" t="str">
        <f>IFERROR(INDEX(CampTypes,MATCH(I1362,CampList,0)),"Unattributed")</f>
        <v>Old</v>
      </c>
      <c r="I1362" t="inlineStr">
        <is>
          <t>natuf_Kiosk_14072026_Hindi</t>
        </is>
      </c>
      <c r="J1362" t="inlineStr">
        <is>
          <t>natuf_Kiosk_14072026_Hindi</t>
        </is>
      </c>
      <c r="K1362" t="inlineStr">
        <is>
          <t>Direct (campaign tagged in CRM)</t>
        </is>
      </c>
      <c r="L1362" t="inlineStr">
        <is>
          <t>natuf_Kiosk_09102026</t>
        </is>
      </c>
      <c r="M1362" t="inlineStr">
        <is>
          <t>natuf_Kiosk_09102026</t>
        </is>
      </c>
      <c r="N1362" t="inlineStr">
        <is>
          <t>natuf_Kiosk_14072026_ad set_ad1</t>
        </is>
      </c>
      <c r="O1362" t="inlineStr">
        <is>
          <t>Natuf</t>
        </is>
      </c>
      <c r="P1362" t="inlineStr">
        <is>
          <t>Facebook</t>
        </is>
      </c>
      <c r="Q1362" t="inlineStr">
        <is>
          <t>Tejaswini Tarigopula</t>
        </is>
      </c>
      <c r="R1362" t="inlineStr">
        <is>
          <t>Sai Charan</t>
        </is>
      </c>
      <c r="S1362" t="inlineStr">
        <is>
          <t>-</t>
        </is>
      </c>
      <c r="T1362" t="inlineStr">
        <is>
          <t>Srinagar</t>
        </is>
      </c>
      <c r="U1362" t="inlineStr">
        <is>
          <t xml:space="preserve"> </t>
        </is>
      </c>
      <c r="V1362" t="n">
        <v>2</v>
      </c>
      <c r="W1362" t="n">
        <v>1</v>
      </c>
      <c r="X1362" t="inlineStr">
        <is>
          <t>XXXXXX4223</t>
        </is>
      </c>
      <c r="Y1362" s="72" t="n">
        <v>46326.52037037037</v>
      </c>
    </row>
    <row r="1363">
      <c r="A1363" s="39" t="inlineStr">
        <is>
          <t>6ad7b842a23bad56ff305c41</t>
        </is>
      </c>
      <c r="B1363" s="72" t="n">
        <v>46316.01511574074</v>
      </c>
      <c r="C1363" s="70" t="n">
        <v>46316</v>
      </c>
      <c r="D1363" t="inlineStr">
        <is>
          <t>2026-10</t>
        </is>
      </c>
      <c r="E1363" t="inlineStr">
        <is>
          <t>Wk of 2026-10-19</t>
        </is>
      </c>
      <c r="F1363" t="inlineStr">
        <is>
          <t>Lost</t>
        </is>
      </c>
      <c r="G1363" s="39" t="str">
        <f>IF(ISNUMBER(MATCH(F1363,QualityStatuses,0)),"Quality Lead","Non-Quality Lead")</f>
        <v>Non-Quality Lead</v>
      </c>
      <c r="H1363" s="39" t="str">
        <f>IFERROR(INDEX(CampTypes,MATCH(I1363,CampList,0)),"Unattributed")</f>
        <v>Old</v>
      </c>
      <c r="I1363" t="inlineStr">
        <is>
          <t>natuf_Kiosk_14072026_Hindi</t>
        </is>
      </c>
      <c r="J1363" t="inlineStr">
        <is>
          <t>natuf_Kiosk_14072026_Hindi</t>
        </is>
      </c>
      <c r="K1363" t="inlineStr">
        <is>
          <t>Direct (campaign tagged in CRM)</t>
        </is>
      </c>
      <c r="L1363" t="inlineStr">
        <is>
          <t>natuf_Kiosk_09102026</t>
        </is>
      </c>
      <c r="M1363" t="inlineStr">
        <is>
          <t>natuf_Kiosk_09102026</t>
        </is>
      </c>
      <c r="N1363" t="inlineStr">
        <is>
          <t>natuf_Kiosk_14072026_ad set_ad1</t>
        </is>
      </c>
      <c r="O1363" t="inlineStr">
        <is>
          <t>Natuf</t>
        </is>
      </c>
      <c r="P1363" t="inlineStr">
        <is>
          <t>Facebook</t>
        </is>
      </c>
      <c r="Q1363" t="inlineStr">
        <is>
          <t>Omkar Navge</t>
        </is>
      </c>
      <c r="R1363" t="inlineStr">
        <is>
          <t>Somya</t>
        </is>
      </c>
      <c r="S1363" t="inlineStr">
        <is>
          <t>Junk</t>
        </is>
      </c>
      <c r="T1363" t="inlineStr">
        <is>
          <t>Visakhapatnam</t>
        </is>
      </c>
      <c r="U1363" t="inlineStr">
        <is>
          <t xml:space="preserve"> </t>
        </is>
      </c>
      <c r="V1363" t="n">
        <v>1</v>
      </c>
      <c r="W1363" t="n">
        <v>0</v>
      </c>
      <c r="X1363" t="inlineStr">
        <is>
          <t>XXXXXX0339</t>
        </is>
      </c>
      <c r="Y1363" s="72" t="n">
        <v>46326.52037037037</v>
      </c>
    </row>
    <row r="1364">
      <c r="A1364" s="39" t="inlineStr">
        <is>
          <t>6ad7b83fa23bad56ff305c38</t>
        </is>
      </c>
      <c r="B1364" s="72" t="n">
        <v>46316.01508101852</v>
      </c>
      <c r="C1364" s="70" t="n">
        <v>46316</v>
      </c>
      <c r="D1364" t="inlineStr">
        <is>
          <t>2026-10</t>
        </is>
      </c>
      <c r="E1364" t="inlineStr">
        <is>
          <t>Wk of 2026-10-19</t>
        </is>
      </c>
      <c r="F1364" t="inlineStr">
        <is>
          <t>Qualified</t>
        </is>
      </c>
      <c r="G1364" s="39" t="str">
        <f>IF(ISNUMBER(MATCH(F1364,QualityStatuses,0)),"Quality Lead","Non-Quality Lead")</f>
        <v>Quality Lead</v>
      </c>
      <c r="H1364" s="39" t="str">
        <f>IFERROR(INDEX(CampTypes,MATCH(I1364,CampList,0)),"Unattributed")</f>
        <v>New</v>
      </c>
      <c r="I1364" t="inlineStr">
        <is>
          <t>EBG - In House | ABO | Natuf | Leads | Unit Franchise | India | Oct26 | V1</t>
        </is>
      </c>
      <c r="J1364" t="inlineStr">
        <is>
          <t>EBG - In House | ABO | Natuf | Leads | Unit Franchise | India | Oct26 | V1</t>
        </is>
      </c>
      <c r="K1364" t="inlineStr">
        <is>
          <t>Direct (campaign tagged in CRM)</t>
        </is>
      </c>
      <c r="L1364" t="inlineStr">
        <is>
          <t>Natuf | Broad | Tier1 + Growth Cities | Oct26 | V1</t>
        </is>
      </c>
      <c r="M1364" t="inlineStr">
        <is>
          <t>Natuf | Broad | Tier1 + Growth Cities | Oct26 | V1</t>
        </is>
      </c>
      <c r="N1364" t="inlineStr">
        <is>
          <t>Natuf | Reel | Brand Ambassador | Heard Of Owning A Cafe | V1</t>
        </is>
      </c>
      <c r="O1364" t="inlineStr">
        <is>
          <t>In House Natuf</t>
        </is>
      </c>
      <c r="P1364" t="inlineStr">
        <is>
          <t>Facebook</t>
        </is>
      </c>
      <c r="Q1364" t="inlineStr">
        <is>
          <t>Tejaswini Tarigopula</t>
        </is>
      </c>
      <c r="R1364" t="inlineStr">
        <is>
          <t>Shivamani</t>
        </is>
      </c>
      <c r="S1364" t="inlineStr">
        <is>
          <t>-</t>
        </is>
      </c>
      <c r="T1364" t="inlineStr">
        <is>
          <t>Bijnor</t>
        </is>
      </c>
      <c r="U1364" t="inlineStr">
        <is>
          <t xml:space="preserve"> </t>
        </is>
      </c>
      <c r="V1364" t="n">
        <v>4</v>
      </c>
      <c r="W1364" t="n">
        <v>1</v>
      </c>
      <c r="X1364" t="inlineStr">
        <is>
          <t>XXXXXX7987</t>
        </is>
      </c>
      <c r="Y1364" s="72" t="n">
        <v>46326.52037037037</v>
      </c>
    </row>
    <row r="1365">
      <c r="A1365" s="39" t="inlineStr">
        <is>
          <t>6ad7b7b05daeb7a3300204c6</t>
        </is>
      </c>
      <c r="B1365" s="72" t="n">
        <v>46316.01342592593</v>
      </c>
      <c r="C1365" s="70" t="n">
        <v>46316</v>
      </c>
      <c r="D1365" t="inlineStr">
        <is>
          <t>2026-10</t>
        </is>
      </c>
      <c r="E1365" t="inlineStr">
        <is>
          <t>Wk of 2026-10-19</t>
        </is>
      </c>
      <c r="F1365" t="inlineStr">
        <is>
          <t>Attempt 1</t>
        </is>
      </c>
      <c r="G1365" s="39" t="str">
        <f>IF(ISNUMBER(MATCH(F1365,QualityStatuses,0)),"Quality Lead","Non-Quality Lead")</f>
        <v>Non-Quality Lead</v>
      </c>
      <c r="H1365" s="39" t="str">
        <f>IFERROR(INDEX(CampTypes,MATCH(I1365,CampList,0)),"Unattributed")</f>
        <v>New</v>
      </c>
      <c r="I1365" t="inlineStr">
        <is>
          <t>EBG - In House | ABO | Natuf | Leads | Unit Franchise | India | Oct26 | V1</t>
        </is>
      </c>
      <c r="J1365" t="inlineStr">
        <is>
          <t>EBG - In House | ABO | Natuf | Leads | Unit Franchise | India | Oct26 | V1</t>
        </is>
      </c>
      <c r="K1365" t="inlineStr">
        <is>
          <t>Direct (campaign tagged in CRM)</t>
        </is>
      </c>
      <c r="L1365" t="inlineStr">
        <is>
          <t>Natuf | Business Owners | Tier1 + Growth Cities | Oct26 | V1</t>
        </is>
      </c>
      <c r="M1365" t="inlineStr">
        <is>
          <t>Natuf | Business Owners | Tier1 + Growth Cities | Oct26 | V1</t>
        </is>
      </c>
      <c r="N1365" t="inlineStr">
        <is>
          <t>Natuf | Reel | Brand Ambassador | Heard Of Owning A Cafe | V1</t>
        </is>
      </c>
      <c r="O1365" t="inlineStr">
        <is>
          <t>In House Natuf</t>
        </is>
      </c>
      <c r="P1365" t="inlineStr">
        <is>
          <t>Facebook</t>
        </is>
      </c>
      <c r="Q1365" t="inlineStr">
        <is>
          <t>Tejaswini Tarigopula</t>
        </is>
      </c>
      <c r="R1365" t="inlineStr">
        <is>
          <t>Rima Paul</t>
        </is>
      </c>
      <c r="S1365" t="inlineStr">
        <is>
          <t>-</t>
        </is>
      </c>
      <c r="T1365" t="inlineStr">
        <is>
          <t>Khambhadiya</t>
        </is>
      </c>
      <c r="U1365" t="inlineStr">
        <is>
          <t xml:space="preserve"> </t>
        </is>
      </c>
      <c r="V1365" t="n">
        <v>1</v>
      </c>
      <c r="W1365" t="n">
        <v>0</v>
      </c>
      <c r="X1365" t="inlineStr">
        <is>
          <t>XXXXXX7049</t>
        </is>
      </c>
      <c r="Y1365" s="72" t="n">
        <v>46326.52037037037</v>
      </c>
    </row>
    <row r="1366">
      <c r="A1366" s="39" t="inlineStr">
        <is>
          <t>6ad7b799506f1a5261bf0c29</t>
        </is>
      </c>
      <c r="B1366" s="72" t="n">
        <v>46316.01315972222</v>
      </c>
      <c r="C1366" s="70" t="n">
        <v>46316</v>
      </c>
      <c r="D1366" t="inlineStr">
        <is>
          <t>2026-10</t>
        </is>
      </c>
      <c r="E1366" t="inlineStr">
        <is>
          <t>Wk of 2026-10-19</t>
        </is>
      </c>
      <c r="F1366" t="inlineStr">
        <is>
          <t>Details Shared</t>
        </is>
      </c>
      <c r="G1366" s="39" t="str">
        <f>IF(ISNUMBER(MATCH(F1366,QualityStatuses,0)),"Quality Lead","Non-Quality Lead")</f>
        <v>Quality Lead</v>
      </c>
      <c r="H1366" s="39" t="str">
        <f>IFERROR(INDEX(CampTypes,MATCH(I1366,CampList,0)),"Unattributed")</f>
        <v>Old</v>
      </c>
      <c r="I1366" t="inlineStr">
        <is>
          <t>natuf_Kiosk_14072026_Hindi</t>
        </is>
      </c>
      <c r="J1366" t="inlineStr">
        <is>
          <t>natuf_Kiosk_14072026_Hindi</t>
        </is>
      </c>
      <c r="K1366" t="inlineStr">
        <is>
          <t>Direct (campaign tagged in CRM)</t>
        </is>
      </c>
      <c r="L1366" t="inlineStr">
        <is>
          <t>natuf_Kiosk_09102026</t>
        </is>
      </c>
      <c r="M1366" t="inlineStr">
        <is>
          <t>natuf_Kiosk_09102026</t>
        </is>
      </c>
      <c r="N1366" t="inlineStr">
        <is>
          <t>natuf_Kiosk_14072026_ad set_ad1</t>
        </is>
      </c>
      <c r="O1366" t="inlineStr">
        <is>
          <t>Natuf</t>
        </is>
      </c>
      <c r="P1366" t="inlineStr">
        <is>
          <t>Facebook</t>
        </is>
      </c>
      <c r="Q1366" t="inlineStr">
        <is>
          <t>Tejaswini Tarigopula</t>
        </is>
      </c>
      <c r="R1366" t="inlineStr">
        <is>
          <t>Shivamani</t>
        </is>
      </c>
      <c r="S1366" t="inlineStr">
        <is>
          <t>-</t>
        </is>
      </c>
      <c r="T1366" t="inlineStr">
        <is>
          <t>Indore</t>
        </is>
      </c>
      <c r="U1366" t="inlineStr">
        <is>
          <t xml:space="preserve"> </t>
        </is>
      </c>
      <c r="V1366" t="n">
        <v>1</v>
      </c>
      <c r="W1366" t="n">
        <v>1</v>
      </c>
      <c r="X1366" t="inlineStr">
        <is>
          <t>XXXXXX5445</t>
        </is>
      </c>
      <c r="Y1366" s="72" t="n">
        <v>46326.52037037037</v>
      </c>
    </row>
    <row r="1367">
      <c r="A1367" s="39" t="inlineStr">
        <is>
          <t>6ad7b41a5daeb7a330020149</t>
        </is>
      </c>
      <c r="B1367" s="72" t="n">
        <v>46316.00280092593</v>
      </c>
      <c r="C1367" s="70" t="n">
        <v>46316</v>
      </c>
      <c r="D1367" t="inlineStr">
        <is>
          <t>2026-10</t>
        </is>
      </c>
      <c r="E1367" t="inlineStr">
        <is>
          <t>Wk of 2026-10-19</t>
        </is>
      </c>
      <c r="F1367" t="inlineStr">
        <is>
          <t>Connected</t>
        </is>
      </c>
      <c r="G1367" s="39" t="str">
        <f>IF(ISNUMBER(MATCH(F1367,QualityStatuses,0)),"Quality Lead","Non-Quality Lead")</f>
        <v>Non-Quality Lead</v>
      </c>
      <c r="H1367" s="39" t="str">
        <f>IFERROR(INDEX(CampTypes,MATCH(I1367,CampList,0)),"Unattributed")</f>
        <v>New</v>
      </c>
      <c r="I1367" t="inlineStr">
        <is>
          <t>EBG - In House | ABO | Natuf | Leads | Unit Franchise | India | Oct26 | V1</t>
        </is>
      </c>
      <c r="J1367" t="inlineStr">
        <is>
          <t>EBG - In House | ABO | Natuf | Leads | Unit Franchise | India | Oct26 | V1</t>
        </is>
      </c>
      <c r="K1367" t="inlineStr">
        <is>
          <t>Direct (campaign tagged in CRM)</t>
        </is>
      </c>
      <c r="L1367" t="inlineStr">
        <is>
          <t>Natuf | LAL 1% | India | Jul26 | V1</t>
        </is>
      </c>
      <c r="M1367" t="inlineStr">
        <is>
          <t>Natuf | LAL 1% | India | Jul26 | V1</t>
        </is>
      </c>
      <c r="N1367" t="inlineStr">
        <is>
          <t>Natuf | Reel | Brand Ambassador | Heard Of Owning A Cafe | V1</t>
        </is>
      </c>
      <c r="O1367" t="inlineStr">
        <is>
          <t>In House Natuf</t>
        </is>
      </c>
      <c r="P1367" t="inlineStr">
        <is>
          <t>Facebook</t>
        </is>
      </c>
      <c r="Q1367" t="inlineStr">
        <is>
          <t>Tejaswini Tarigopula</t>
        </is>
      </c>
      <c r="R1367" t="inlineStr">
        <is>
          <t>Rima Paul</t>
        </is>
      </c>
      <c r="S1367" t="inlineStr">
        <is>
          <t>-</t>
        </is>
      </c>
      <c r="T1367" t="inlineStr">
        <is>
          <t>Kolkata</t>
        </is>
      </c>
      <c r="U1367" t="inlineStr">
        <is>
          <t xml:space="preserve"> </t>
        </is>
      </c>
      <c r="V1367" t="n">
        <v>2</v>
      </c>
      <c r="W1367" t="n">
        <v>2</v>
      </c>
      <c r="X1367" t="inlineStr">
        <is>
          <t>XXXXXX1716</t>
        </is>
      </c>
      <c r="Y1367" s="72" t="n">
        <v>46326.52037037037</v>
      </c>
    </row>
    <row r="1368">
      <c r="A1368" s="39" t="inlineStr">
        <is>
          <t>6ad7b03fc0ae799c8f0c1781</t>
        </is>
      </c>
      <c r="B1368" s="72" t="n">
        <v>46315.99137731481</v>
      </c>
      <c r="C1368" s="70" t="n">
        <v>46315</v>
      </c>
      <c r="D1368" t="inlineStr">
        <is>
          <t>2026-10</t>
        </is>
      </c>
      <c r="E1368" t="inlineStr">
        <is>
          <t>Wk of 2026-10-19</t>
        </is>
      </c>
      <c r="F1368" t="inlineStr">
        <is>
          <t>Connected</t>
        </is>
      </c>
      <c r="G1368" s="39" t="str">
        <f>IF(ISNUMBER(MATCH(F1368,QualityStatuses,0)),"Quality Lead","Non-Quality Lead")</f>
        <v>Non-Quality Lead</v>
      </c>
      <c r="H1368" s="39" t="str">
        <f>IFERROR(INDEX(CampTypes,MATCH(I1368,CampList,0)),"Unattributed")</f>
        <v>New</v>
      </c>
      <c r="I1368" t="inlineStr">
        <is>
          <t>EBG - In House | ABO | Natuf | Leads | Unit Franchise | India | Oct26 | V1</t>
        </is>
      </c>
      <c r="J1368" t="inlineStr">
        <is>
          <t>EBG - In House | ABO | Natuf | Leads | Unit Franchise | India | Oct26 | V1</t>
        </is>
      </c>
      <c r="K1368" t="inlineStr">
        <is>
          <t>Direct (campaign tagged in CRM)</t>
        </is>
      </c>
      <c r="L1368" t="inlineStr">
        <is>
          <t>Natuf | LAL 1% | India | Jul26 | V1</t>
        </is>
      </c>
      <c r="M1368" t="inlineStr">
        <is>
          <t>Natuf | LAL 1% | India | Jul26 | V1</t>
        </is>
      </c>
      <c r="N1368" t="inlineStr">
        <is>
          <t>Natuf | Reel | Brand Ambassador | Heard Of Owning A Cafe | V1</t>
        </is>
      </c>
      <c r="O1368" t="inlineStr">
        <is>
          <t>In House Natuf</t>
        </is>
      </c>
      <c r="P1368" t="inlineStr">
        <is>
          <t>Facebook</t>
        </is>
      </c>
      <c r="Q1368" t="inlineStr">
        <is>
          <t>Tejaswini Tarigopula</t>
        </is>
      </c>
      <c r="R1368" t="inlineStr">
        <is>
          <t>Arjuman Vidya Sagar</t>
        </is>
      </c>
      <c r="S1368" t="inlineStr">
        <is>
          <t>-</t>
        </is>
      </c>
      <c r="T1368" t="inlineStr">
        <is>
          <t>Kokrajhar</t>
        </is>
      </c>
      <c r="U1368" t="inlineStr">
        <is>
          <t xml:space="preserve"> </t>
        </is>
      </c>
      <c r="V1368" t="n">
        <v>5</v>
      </c>
      <c r="W1368" t="n">
        <v>1</v>
      </c>
      <c r="X1368" t="inlineStr">
        <is>
          <t>XXXXXX0092</t>
        </is>
      </c>
      <c r="Y1368" s="72" t="n">
        <v>46326.52037037037</v>
      </c>
    </row>
    <row r="1369">
      <c r="A1369" s="39" t="inlineStr">
        <is>
          <t>6ad7ae88fc2d5ff5ea9411ac</t>
        </is>
      </c>
      <c r="B1369" s="72" t="n">
        <v>46315.98629629629</v>
      </c>
      <c r="C1369" s="70" t="n">
        <v>46315</v>
      </c>
      <c r="D1369" t="inlineStr">
        <is>
          <t>2026-10</t>
        </is>
      </c>
      <c r="E1369" t="inlineStr">
        <is>
          <t>Wk of 2026-10-19</t>
        </is>
      </c>
      <c r="F1369" t="inlineStr">
        <is>
          <t>Attempt 1</t>
        </is>
      </c>
      <c r="G1369" s="39" t="str">
        <f>IF(ISNUMBER(MATCH(F1369,QualityStatuses,0)),"Quality Lead","Non-Quality Lead")</f>
        <v>Non-Quality Lead</v>
      </c>
      <c r="H1369" s="39" t="str">
        <f>IFERROR(INDEX(CampTypes,MATCH(I1369,CampList,0)),"Unattributed")</f>
        <v>Old</v>
      </c>
      <c r="I1369" t="inlineStr">
        <is>
          <t>natuf_Kiosk_14072026_Hindi</t>
        </is>
      </c>
      <c r="J1369" t="inlineStr">
        <is>
          <t>natuf_Kiosk_14072026_Hindi</t>
        </is>
      </c>
      <c r="K1369" t="inlineStr">
        <is>
          <t>Direct (campaign tagged in CRM)</t>
        </is>
      </c>
      <c r="L1369" t="inlineStr">
        <is>
          <t>natuf_Kiosk_14072026_Highest-converting industries</t>
        </is>
      </c>
      <c r="M1369" t="inlineStr">
        <is>
          <t>natuf_Kiosk_14072026_Highest-converting industries</t>
        </is>
      </c>
      <c r="N1369" t="inlineStr">
        <is>
          <t>natuf_Kiosk_14072026_ad set_ad1</t>
        </is>
      </c>
      <c r="O1369" t="inlineStr">
        <is>
          <t>Natuf</t>
        </is>
      </c>
      <c r="P1369" t="inlineStr">
        <is>
          <t>Facebook</t>
        </is>
      </c>
      <c r="Q1369" t="inlineStr">
        <is>
          <t>Omkar Navge</t>
        </is>
      </c>
      <c r="R1369" t="inlineStr">
        <is>
          <t>Somya</t>
        </is>
      </c>
      <c r="S1369" t="inlineStr">
        <is>
          <t>-</t>
        </is>
      </c>
      <c r="T1369" t="inlineStr">
        <is>
          <t>Kharagpur</t>
        </is>
      </c>
      <c r="U1369" t="inlineStr">
        <is>
          <t xml:space="preserve"> </t>
        </is>
      </c>
      <c r="V1369" t="n">
        <v>2</v>
      </c>
      <c r="W1369" t="n">
        <v>0</v>
      </c>
      <c r="X1369" t="inlineStr">
        <is>
          <t>XXXXXX1766</t>
        </is>
      </c>
      <c r="Y1369" s="72" t="n">
        <v>46326.52037037037</v>
      </c>
    </row>
    <row r="1370">
      <c r="A1370" s="39" t="inlineStr">
        <is>
          <t>6ad7ad6a5902e06f6f964876</t>
        </is>
      </c>
      <c r="B1370" s="72" t="n">
        <v>46315.98298611111</v>
      </c>
      <c r="C1370" s="70" t="n">
        <v>46315</v>
      </c>
      <c r="D1370" t="inlineStr">
        <is>
          <t>2026-10</t>
        </is>
      </c>
      <c r="E1370" t="inlineStr">
        <is>
          <t>Wk of 2026-10-19</t>
        </is>
      </c>
      <c r="F1370" t="inlineStr">
        <is>
          <t>Connected</t>
        </is>
      </c>
      <c r="G1370" s="39" t="str">
        <f>IF(ISNUMBER(MATCH(F1370,QualityStatuses,0)),"Quality Lead","Non-Quality Lead")</f>
        <v>Non-Quality Lead</v>
      </c>
      <c r="H1370" s="39" t="str">
        <f>IFERROR(INDEX(CampTypes,MATCH(I1370,CampList,0)),"Unattributed")</f>
        <v>Old</v>
      </c>
      <c r="I1370" t="inlineStr">
        <is>
          <t>E_Natuf_Generic_13082026</t>
        </is>
      </c>
      <c r="J1370" t="inlineStr">
        <is>
          <t>E_Natuf_Generic_13082026</t>
        </is>
      </c>
      <c r="K1370" t="inlineStr">
        <is>
          <t>Direct (campaign tagged in CRM)</t>
        </is>
      </c>
      <c r="L1370" t="inlineStr">
        <is>
          <t>E_Natuf_Generic_13082026_Adset1</t>
        </is>
      </c>
      <c r="M1370" t="inlineStr">
        <is>
          <t>E_Natuf_Generic_13082026_Adset1</t>
        </is>
      </c>
      <c r="N1370" t="inlineStr">
        <is>
          <t>E_Natuf_Generic_13082026_Adset1_Ad1</t>
        </is>
      </c>
      <c r="O1370" t="inlineStr">
        <is>
          <t>Natuf</t>
        </is>
      </c>
      <c r="P1370" t="inlineStr">
        <is>
          <t>Facebook</t>
        </is>
      </c>
      <c r="Q1370" t="inlineStr">
        <is>
          <t>Tejaswini Tarigopula</t>
        </is>
      </c>
      <c r="R1370" t="inlineStr">
        <is>
          <t>Rima Paul</t>
        </is>
      </c>
      <c r="S1370" t="inlineStr">
        <is>
          <t>-</t>
        </is>
      </c>
      <c r="T1370" t="inlineStr">
        <is>
          <t>valabh vidyanagar</t>
        </is>
      </c>
      <c r="U1370" t="inlineStr">
        <is>
          <t xml:space="preserve"> </t>
        </is>
      </c>
      <c r="V1370" t="n">
        <v>2</v>
      </c>
      <c r="W1370" t="n">
        <v>1</v>
      </c>
      <c r="X1370" t="inlineStr">
        <is>
          <t>XXXXXX8896</t>
        </is>
      </c>
      <c r="Y1370" s="72" t="n">
        <v>46323.71811342592</v>
      </c>
    </row>
    <row r="1371">
      <c r="A1371" s="39" t="inlineStr">
        <is>
          <t>6ad7acc15028cc84208ac299</t>
        </is>
      </c>
      <c r="B1371" s="72" t="n">
        <v>46315.98103009259</v>
      </c>
      <c r="C1371" s="70" t="n">
        <v>46315</v>
      </c>
      <c r="D1371" t="inlineStr">
        <is>
          <t>2026-10</t>
        </is>
      </c>
      <c r="E1371" t="inlineStr">
        <is>
          <t>Wk of 2026-10-19</t>
        </is>
      </c>
      <c r="F1371" t="inlineStr">
        <is>
          <t>Attempt 1</t>
        </is>
      </c>
      <c r="G1371" s="39" t="str">
        <f>IF(ISNUMBER(MATCH(F1371,QualityStatuses,0)),"Quality Lead","Non-Quality Lead")</f>
        <v>Non-Quality Lead</v>
      </c>
      <c r="H1371" s="39" t="str">
        <f>IFERROR(INDEX(CampTypes,MATCH(I1371,CampList,0)),"Unattributed")</f>
        <v>New</v>
      </c>
      <c r="I1371" t="inlineStr">
        <is>
          <t>EBG - In House | ABO | Natuf | Leads | Unit Franchise | India | Oct26 | V1</t>
        </is>
      </c>
      <c r="J1371" t="inlineStr">
        <is>
          <t>EBG - In House | ABO | Natuf | Leads | Unit Franchise | India | Oct26 | V1</t>
        </is>
      </c>
      <c r="K1371" t="inlineStr">
        <is>
          <t>Direct (campaign tagged in CRM)</t>
        </is>
      </c>
      <c r="L1371" t="inlineStr">
        <is>
          <t>Natuf | Investors | Tier1 + Growth Cities | Oct26 | V1</t>
        </is>
      </c>
      <c r="M1371" t="inlineStr">
        <is>
          <t>Natuf | Investors | Tier1 + Growth Cities | Oct26 | V1</t>
        </is>
      </c>
      <c r="N1371" t="inlineStr">
        <is>
          <t>Natuf | Reel | Brand Ambassador | Heard Of Owning A Cafe | V1</t>
        </is>
      </c>
      <c r="O1371" t="inlineStr">
        <is>
          <t>In House Natuf</t>
        </is>
      </c>
      <c r="P1371" t="inlineStr">
        <is>
          <t>Facebook</t>
        </is>
      </c>
      <c r="Q1371" t="inlineStr">
        <is>
          <t>Tejaswini Tarigopula</t>
        </is>
      </c>
      <c r="R1371" t="inlineStr">
        <is>
          <t>Rima Paul</t>
        </is>
      </c>
      <c r="S1371" t="inlineStr">
        <is>
          <t>-</t>
        </is>
      </c>
      <c r="T1371" t="inlineStr">
        <is>
          <t>Mumbai</t>
        </is>
      </c>
      <c r="U1371" t="inlineStr">
        <is>
          <t xml:space="preserve"> </t>
        </is>
      </c>
      <c r="V1371" t="n">
        <v>2</v>
      </c>
      <c r="W1371" t="n">
        <v>1</v>
      </c>
      <c r="X1371" t="inlineStr">
        <is>
          <t>XXXXXX4355</t>
        </is>
      </c>
      <c r="Y1371" s="72" t="n">
        <v>46326.52037037037</v>
      </c>
    </row>
    <row r="1372">
      <c r="A1372" s="39" t="inlineStr">
        <is>
          <t>6ad7a86673ecd032b4a2428d</t>
        </is>
      </c>
      <c r="B1372" s="72" t="n">
        <v>46315.968125</v>
      </c>
      <c r="C1372" s="70" t="n">
        <v>46315</v>
      </c>
      <c r="D1372" t="inlineStr">
        <is>
          <t>2026-10</t>
        </is>
      </c>
      <c r="E1372" t="inlineStr">
        <is>
          <t>Wk of 2026-10-19</t>
        </is>
      </c>
      <c r="F1372" t="inlineStr">
        <is>
          <t>Lost</t>
        </is>
      </c>
      <c r="G1372" s="39" t="str">
        <f>IF(ISNUMBER(MATCH(F1372,QualityStatuses,0)),"Quality Lead","Non-Quality Lead")</f>
        <v>Non-Quality Lead</v>
      </c>
      <c r="H1372" s="39" t="str">
        <f>IFERROR(INDEX(CampTypes,MATCH(I1372,CampList,0)),"Unattributed")</f>
        <v>Old</v>
      </c>
      <c r="I1372" t="inlineStr">
        <is>
          <t>E_Natuf_MF_05092026</t>
        </is>
      </c>
      <c r="J1372" t="inlineStr">
        <is>
          <t>E_Natuf_MF_05092026</t>
        </is>
      </c>
      <c r="K1372" t="inlineStr">
        <is>
          <t>Direct (campaign tagged in CRM)</t>
        </is>
      </c>
      <c r="L1372" t="inlineStr">
        <is>
          <t>E_Natuf_MF_05092026_ Ad Set1</t>
        </is>
      </c>
      <c r="M1372" t="inlineStr">
        <is>
          <t>E_Natuf_MF_05092026_ Ad Set1</t>
        </is>
      </c>
      <c r="N1372" t="inlineStr">
        <is>
          <t>E_Natuf_MF_05092026_ Ad Set1_Ad1</t>
        </is>
      </c>
      <c r="O1372" t="inlineStr">
        <is>
          <t>Natuf_MF</t>
        </is>
      </c>
      <c r="P1372" t="inlineStr">
        <is>
          <t>Facebook</t>
        </is>
      </c>
      <c r="Q1372" t="inlineStr">
        <is>
          <t>Omkar Navge</t>
        </is>
      </c>
      <c r="R1372" t="inlineStr">
        <is>
          <t>Somya</t>
        </is>
      </c>
      <c r="S1372" t="inlineStr">
        <is>
          <t>Not Interested</t>
        </is>
      </c>
      <c r="T1372" t="inlineStr">
        <is>
          <t>Gorakhpur</t>
        </is>
      </c>
      <c r="U1372" t="inlineStr">
        <is>
          <t xml:space="preserve"> </t>
        </is>
      </c>
      <c r="V1372" t="n">
        <v>1</v>
      </c>
      <c r="W1372" t="n">
        <v>1</v>
      </c>
      <c r="X1372" t="inlineStr">
        <is>
          <t>XXXXXX8884</t>
        </is>
      </c>
      <c r="Y1372" s="72" t="n">
        <v>46326.52037037037</v>
      </c>
    </row>
    <row r="1373">
      <c r="A1373" s="39" t="inlineStr">
        <is>
          <t>6ad7a7e4ec3c3450fe8ad508</t>
        </is>
      </c>
      <c r="B1373" s="72" t="n">
        <v>46315.96662037037</v>
      </c>
      <c r="C1373" s="70" t="n">
        <v>46315</v>
      </c>
      <c r="D1373" t="inlineStr">
        <is>
          <t>2026-10</t>
        </is>
      </c>
      <c r="E1373" t="inlineStr">
        <is>
          <t>Wk of 2026-10-19</t>
        </is>
      </c>
      <c r="F1373" t="inlineStr">
        <is>
          <t>Connected</t>
        </is>
      </c>
      <c r="G1373" s="39" t="str">
        <f>IF(ISNUMBER(MATCH(F1373,QualityStatuses,0)),"Quality Lead","Non-Quality Lead")</f>
        <v>Non-Quality Lead</v>
      </c>
      <c r="H1373" s="39" t="str">
        <f>IFERROR(INDEX(CampTypes,MATCH(I1373,CampList,0)),"Unattributed")</f>
        <v>Old</v>
      </c>
      <c r="I1373" t="inlineStr">
        <is>
          <t>E_Karan_Natuf_All_07072026</t>
        </is>
      </c>
      <c r="J1373" t="inlineStr">
        <is>
          <t>E_Karan_Natuf_All_07072026</t>
        </is>
      </c>
      <c r="K1373" t="inlineStr">
        <is>
          <t>Direct (campaign tagged in CRM)</t>
        </is>
      </c>
      <c r="L1373" t="inlineStr">
        <is>
          <t>E_Karan_Natuf_Sign_07072026_Adset3</t>
        </is>
      </c>
      <c r="M1373" t="inlineStr">
        <is>
          <t>E_Karan_Natuf_Sign_07072026_Adset3</t>
        </is>
      </c>
      <c r="N1373" t="inlineStr">
        <is>
          <t>E_Karan_Natuf_Sign_07072026_Adset2_Ad1 – Copy</t>
        </is>
      </c>
      <c r="O1373" t="inlineStr">
        <is>
          <t>Natuf</t>
        </is>
      </c>
      <c r="P1373" t="inlineStr">
        <is>
          <t>Facebook</t>
        </is>
      </c>
      <c r="Q1373" t="inlineStr">
        <is>
          <t>Tejaswini Tarigopula</t>
        </is>
      </c>
      <c r="R1373" t="inlineStr">
        <is>
          <t>Sai Charan</t>
        </is>
      </c>
      <c r="S1373" t="inlineStr">
        <is>
          <t>-</t>
        </is>
      </c>
      <c r="T1373" t="inlineStr">
        <is>
          <t>Sambalpur</t>
        </is>
      </c>
      <c r="U1373" t="inlineStr">
        <is>
          <t xml:space="preserve"> </t>
        </is>
      </c>
      <c r="V1373" t="n">
        <v>1</v>
      </c>
      <c r="W1373" t="n">
        <v>1</v>
      </c>
      <c r="X1373" t="inlineStr">
        <is>
          <t>XXXXXX0935</t>
        </is>
      </c>
      <c r="Y1373" s="72" t="n">
        <v>46326.52037037037</v>
      </c>
    </row>
    <row r="1374">
      <c r="A1374" s="39" t="inlineStr">
        <is>
          <t>6ad7a76ab10ec49d37d263fe</t>
        </is>
      </c>
      <c r="B1374" s="72" t="n">
        <v>46315.96520833333</v>
      </c>
      <c r="C1374" s="70" t="n">
        <v>46315</v>
      </c>
      <c r="D1374" t="inlineStr">
        <is>
          <t>2026-10</t>
        </is>
      </c>
      <c r="E1374" t="inlineStr">
        <is>
          <t>Wk of 2026-10-19</t>
        </is>
      </c>
      <c r="F1374" t="inlineStr">
        <is>
          <t>Attempt 1</t>
        </is>
      </c>
      <c r="G1374" s="39" t="str">
        <f>IF(ISNUMBER(MATCH(F1374,QualityStatuses,0)),"Quality Lead","Non-Quality Lead")</f>
        <v>Non-Quality Lead</v>
      </c>
      <c r="H1374" s="39" t="str">
        <f>IFERROR(INDEX(CampTypes,MATCH(I1374,CampList,0)),"Unattributed")</f>
        <v>New</v>
      </c>
      <c r="I1374" t="inlineStr">
        <is>
          <t>EBG - In House | ABO | Natuf | Leads | Unit Franchise | India | Oct26 | V1</t>
        </is>
      </c>
      <c r="J1374" t="inlineStr">
        <is>
          <t>EBG - In House | ABO | Natuf | Leads | Unit Franchise | India | Oct26 | V1</t>
        </is>
      </c>
      <c r="K1374" t="inlineStr">
        <is>
          <t>Direct (campaign tagged in CRM)</t>
        </is>
      </c>
      <c r="L1374" t="inlineStr">
        <is>
          <t>Natuf | LAL 1% | India | Jul26 | V1</t>
        </is>
      </c>
      <c r="M1374" t="inlineStr">
        <is>
          <t>Natuf | LAL 1% | India | Jul26 | V1</t>
        </is>
      </c>
      <c r="N1374" t="inlineStr">
        <is>
          <t>Natuf | Reel | Brand Ambassador | Heard Of Owning A Cafe | V1</t>
        </is>
      </c>
      <c r="O1374" t="inlineStr">
        <is>
          <t>In House Natuf</t>
        </is>
      </c>
      <c r="P1374" t="inlineStr">
        <is>
          <t>Facebook</t>
        </is>
      </c>
      <c r="Q1374" t="inlineStr">
        <is>
          <t>Tejaswini Tarigopula</t>
        </is>
      </c>
      <c r="R1374" t="inlineStr">
        <is>
          <t>Shivani Sharma</t>
        </is>
      </c>
      <c r="S1374" t="inlineStr">
        <is>
          <t>-</t>
        </is>
      </c>
      <c r="T1374" t="inlineStr">
        <is>
          <t>Unnao</t>
        </is>
      </c>
      <c r="U1374" t="inlineStr">
        <is>
          <t xml:space="preserve"> </t>
        </is>
      </c>
      <c r="V1374" t="n">
        <v>1</v>
      </c>
      <c r="W1374" t="n">
        <v>0</v>
      </c>
      <c r="X1374" t="inlineStr">
        <is>
          <t>XXXXXX0999</t>
        </is>
      </c>
      <c r="Y1374" s="72" t="n">
        <v>46326.52037037037</v>
      </c>
    </row>
    <row r="1375">
      <c r="A1375" s="39" t="inlineStr">
        <is>
          <t>6ad7a711c78f587a120335dc</t>
        </is>
      </c>
      <c r="B1375" s="72" t="n">
        <v>46315.96417824074</v>
      </c>
      <c r="C1375" s="70" t="n">
        <v>46315</v>
      </c>
      <c r="D1375" t="inlineStr">
        <is>
          <t>2026-10</t>
        </is>
      </c>
      <c r="E1375" t="inlineStr">
        <is>
          <t>Wk of 2026-10-19</t>
        </is>
      </c>
      <c r="F1375" t="inlineStr">
        <is>
          <t>Attempt 1</t>
        </is>
      </c>
      <c r="G1375" s="39" t="str">
        <f>IF(ISNUMBER(MATCH(F1375,QualityStatuses,0)),"Quality Lead","Non-Quality Lead")</f>
        <v>Non-Quality Lead</v>
      </c>
      <c r="H1375" s="39" t="str">
        <f>IFERROR(INDEX(CampTypes,MATCH(I1375,CampList,0)),"Unattributed")</f>
        <v>New</v>
      </c>
      <c r="I1375" t="inlineStr">
        <is>
          <t>EBG - In House | ABO | Natuf | Leads | Unit Franchise | India | Oct26 | V1</t>
        </is>
      </c>
      <c r="J1375" t="inlineStr">
        <is>
          <t>EBG - In House | ABO | Natuf | Leads | Unit Franchise | India | Oct26 | V1</t>
        </is>
      </c>
      <c r="K1375" t="inlineStr">
        <is>
          <t>Direct (campaign tagged in CRM)</t>
        </is>
      </c>
      <c r="L1375" t="inlineStr">
        <is>
          <t>Natuf | Business Owners | Tier1 + Growth Cities | Oct26 | V1</t>
        </is>
      </c>
      <c r="M1375" t="inlineStr">
        <is>
          <t>Natuf | Business Owners | Tier1 + Growth Cities | Oct26 | V1</t>
        </is>
      </c>
      <c r="N1375" t="inlineStr">
        <is>
          <t>Natuf | Reel | Brand Ambassador | Heard Of Owning A Cafe | V1</t>
        </is>
      </c>
      <c r="O1375" t="inlineStr">
        <is>
          <t>In House Natuf</t>
        </is>
      </c>
      <c r="P1375" t="inlineStr">
        <is>
          <t>Facebook</t>
        </is>
      </c>
      <c r="Q1375" t="inlineStr">
        <is>
          <t>Tejaswini Tarigopula</t>
        </is>
      </c>
      <c r="R1375" t="inlineStr">
        <is>
          <t>Shivamani</t>
        </is>
      </c>
      <c r="S1375" t="inlineStr">
        <is>
          <t>-</t>
        </is>
      </c>
      <c r="T1375" t="inlineStr">
        <is>
          <t>Ghaziabad</t>
        </is>
      </c>
      <c r="U1375" t="inlineStr">
        <is>
          <t xml:space="preserve"> </t>
        </is>
      </c>
      <c r="V1375" t="n">
        <v>1</v>
      </c>
      <c r="W1375" t="n">
        <v>1</v>
      </c>
      <c r="X1375" t="inlineStr">
        <is>
          <t>XXXXXX4008</t>
        </is>
      </c>
      <c r="Y1375" s="72" t="n">
        <v>46326.52037037037</v>
      </c>
    </row>
    <row r="1376">
      <c r="A1376" s="39" t="inlineStr">
        <is>
          <t>6ad7a67954d362c34a1e01d4</t>
        </is>
      </c>
      <c r="B1376" s="72" t="n">
        <v>46315.96241898148</v>
      </c>
      <c r="C1376" s="70" t="n">
        <v>46315</v>
      </c>
      <c r="D1376" t="inlineStr">
        <is>
          <t>2026-10</t>
        </is>
      </c>
      <c r="E1376" t="inlineStr">
        <is>
          <t>Wk of 2026-10-19</t>
        </is>
      </c>
      <c r="F1376" t="inlineStr">
        <is>
          <t>Details Shared</t>
        </is>
      </c>
      <c r="G1376" s="39" t="str">
        <f>IF(ISNUMBER(MATCH(F1376,QualityStatuses,0)),"Quality Lead","Non-Quality Lead")</f>
        <v>Quality Lead</v>
      </c>
      <c r="H1376" s="39" t="str">
        <f>IFERROR(INDEX(CampTypes,MATCH(I1376,CampList,0)),"Unattributed")</f>
        <v>New</v>
      </c>
      <c r="I1376" t="inlineStr">
        <is>
          <t>EBG - In House | ABO | Natuf | Leads | Unit Franchise | India | Oct26 | V1</t>
        </is>
      </c>
      <c r="J1376" t="inlineStr">
        <is>
          <t>EBG - In House | ABO | Natuf | Leads | Unit Franchise | India | Oct26 | V1</t>
        </is>
      </c>
      <c r="K1376" t="inlineStr">
        <is>
          <t>Direct (campaign tagged in CRM)</t>
        </is>
      </c>
      <c r="L1376" t="inlineStr">
        <is>
          <t>Natuf | Business Owners | Tier1 + Growth Cities | Oct26 | V1</t>
        </is>
      </c>
      <c r="M1376" t="inlineStr">
        <is>
          <t>Natuf | Business Owners | Tier1 + Growth Cities | Oct26 | V1</t>
        </is>
      </c>
      <c r="N1376" t="inlineStr">
        <is>
          <t>Natuf | Reel | Brand Ambassador | Heard Of Owning A Cafe | V1</t>
        </is>
      </c>
      <c r="O1376" t="inlineStr">
        <is>
          <t>In House Natuf</t>
        </is>
      </c>
      <c r="P1376" t="inlineStr">
        <is>
          <t>Facebook</t>
        </is>
      </c>
      <c r="Q1376" t="inlineStr">
        <is>
          <t>Tejaswini Tarigopula</t>
        </is>
      </c>
      <c r="R1376" t="inlineStr">
        <is>
          <t>Rima Paul</t>
        </is>
      </c>
      <c r="S1376" t="inlineStr">
        <is>
          <t>-</t>
        </is>
      </c>
      <c r="T1376" t="inlineStr">
        <is>
          <t>Surat</t>
        </is>
      </c>
      <c r="U1376" t="inlineStr">
        <is>
          <t xml:space="preserve"> </t>
        </is>
      </c>
      <c r="V1376" t="n">
        <v>1</v>
      </c>
      <c r="W1376" t="n">
        <v>1</v>
      </c>
      <c r="X1376" t="inlineStr">
        <is>
          <t>XXXXXX2553</t>
        </is>
      </c>
      <c r="Y1376" s="72" t="n">
        <v>46326.52037037037</v>
      </c>
    </row>
    <row r="1377">
      <c r="A1377" s="39" t="inlineStr">
        <is>
          <t>6ad7a4ff6ae5813b744edec2</t>
        </is>
      </c>
      <c r="B1377" s="72" t="n">
        <v>46315.95804398148</v>
      </c>
      <c r="C1377" s="70" t="n">
        <v>46315</v>
      </c>
      <c r="D1377" t="inlineStr">
        <is>
          <t>2026-10</t>
        </is>
      </c>
      <c r="E1377" t="inlineStr">
        <is>
          <t>Wk of 2026-10-19</t>
        </is>
      </c>
      <c r="F1377" t="inlineStr">
        <is>
          <t>Connected</t>
        </is>
      </c>
      <c r="G1377" s="39" t="str">
        <f>IF(ISNUMBER(MATCH(F1377,QualityStatuses,0)),"Quality Lead","Non-Quality Lead")</f>
        <v>Non-Quality Lead</v>
      </c>
      <c r="H1377" s="39" t="str">
        <f>IFERROR(INDEX(CampTypes,MATCH(I1377,CampList,0)),"Unattributed")</f>
        <v>New</v>
      </c>
      <c r="I1377" t="inlineStr">
        <is>
          <t>EBG - In House | ABO | Natuf | Leads | Unit Franchise | India | Oct26 | V1</t>
        </is>
      </c>
      <c r="J1377" t="inlineStr">
        <is>
          <t>EBG - In House | ABO | Natuf | Leads | Unit Franchise | India | Oct26 | V1</t>
        </is>
      </c>
      <c r="K1377" t="inlineStr">
        <is>
          <t>Direct (campaign tagged in CRM)</t>
        </is>
      </c>
      <c r="L1377" t="inlineStr">
        <is>
          <t>Natuf | LAL 1% | India | Jul26 | V1</t>
        </is>
      </c>
      <c r="M1377" t="inlineStr">
        <is>
          <t>Natuf | LAL 1% | India | Jul26 | V1</t>
        </is>
      </c>
      <c r="N1377" t="inlineStr">
        <is>
          <t>Natuf | Reel | Brand Ambassador | Heard Of Owning A Cafe | V1</t>
        </is>
      </c>
      <c r="O1377" t="inlineStr">
        <is>
          <t>In House Natuf</t>
        </is>
      </c>
      <c r="P1377" t="inlineStr">
        <is>
          <t>Facebook</t>
        </is>
      </c>
      <c r="Q1377" t="inlineStr">
        <is>
          <t>Tejaswini Tarigopula</t>
        </is>
      </c>
      <c r="R1377" t="inlineStr">
        <is>
          <t>Prabhudatta Pattanaik</t>
        </is>
      </c>
      <c r="S1377" t="inlineStr">
        <is>
          <t>-</t>
        </is>
      </c>
      <c r="T1377" t="inlineStr">
        <is>
          <t>shillong</t>
        </is>
      </c>
      <c r="U1377" t="inlineStr">
        <is>
          <t xml:space="preserve"> </t>
        </is>
      </c>
      <c r="V1377" t="n">
        <v>1</v>
      </c>
      <c r="W1377" t="n">
        <v>1</v>
      </c>
      <c r="X1377" t="inlineStr">
        <is>
          <t>XXXXXX5951</t>
        </is>
      </c>
      <c r="Y1377" s="72" t="n">
        <v>46326.52037037037</v>
      </c>
    </row>
    <row r="1378">
      <c r="A1378" s="39" t="inlineStr">
        <is>
          <t>6ad7a269c9b649325b84b41a</t>
        </is>
      </c>
      <c r="B1378" s="72" t="n">
        <v>46315.95038194444</v>
      </c>
      <c r="C1378" s="70" t="n">
        <v>46315</v>
      </c>
      <c r="D1378" t="inlineStr">
        <is>
          <t>2026-10</t>
        </is>
      </c>
      <c r="E1378" t="inlineStr">
        <is>
          <t>Wk of 2026-10-19</t>
        </is>
      </c>
      <c r="F1378" t="inlineStr">
        <is>
          <t>Attempt 1</t>
        </is>
      </c>
      <c r="G1378" s="39" t="str">
        <f>IF(ISNUMBER(MATCH(F1378,QualityStatuses,0)),"Quality Lead","Non-Quality Lead")</f>
        <v>Non-Quality Lead</v>
      </c>
      <c r="H1378" s="39" t="str">
        <f>IFERROR(INDEX(CampTypes,MATCH(I1378,CampList,0)),"Unattributed")</f>
        <v>New</v>
      </c>
      <c r="I1378" t="inlineStr">
        <is>
          <t>EBG - In House | ABO | Natuf | Leads | Master Franchise | India | Oct26 | V1</t>
        </is>
      </c>
      <c r="J1378" t="inlineStr">
        <is>
          <t>EBG - In House | ABO | Natuf | Leads | Master Franchise | India | Oct26 | V1</t>
        </is>
      </c>
      <c r="K1378" t="inlineStr">
        <is>
          <t>Direct (campaign tagged in CRM)</t>
        </is>
      </c>
      <c r="L1378" t="inlineStr">
        <is>
          <t>Natuf | LAL 1% | India | Jul26 | V1</t>
        </is>
      </c>
      <c r="M1378" t="inlineStr">
        <is>
          <t>Natuf | LAL 1% | India | Jul26 | V1</t>
        </is>
      </c>
      <c r="N1378" t="inlineStr">
        <is>
          <t>Natuf | Static | Become A Levantine Food | V1</t>
        </is>
      </c>
      <c r="O1378" t="inlineStr">
        <is>
          <t>Natuf_MF</t>
        </is>
      </c>
      <c r="P1378" t="inlineStr">
        <is>
          <t>Facebook</t>
        </is>
      </c>
      <c r="Q1378" t="inlineStr">
        <is>
          <t>Tejaswini Tarigopula</t>
        </is>
      </c>
      <c r="R1378" t="inlineStr">
        <is>
          <t>Sai Charan</t>
        </is>
      </c>
      <c r="S1378" t="inlineStr">
        <is>
          <t>-</t>
        </is>
      </c>
      <c r="T1378" t="inlineStr">
        <is>
          <t>Bihar</t>
        </is>
      </c>
      <c r="U1378" t="inlineStr">
        <is>
          <t xml:space="preserve"> </t>
        </is>
      </c>
      <c r="V1378" t="n">
        <v>1</v>
      </c>
      <c r="W1378" t="n">
        <v>0</v>
      </c>
      <c r="X1378" t="inlineStr">
        <is>
          <t>XXXXXX7599</t>
        </is>
      </c>
      <c r="Y1378" s="72" t="n">
        <v>46326.52037037037</v>
      </c>
    </row>
    <row r="1379">
      <c r="A1379" s="39" t="inlineStr">
        <is>
          <t>6ad7a23f7b9e6e6a1f06fc25</t>
        </is>
      </c>
      <c r="B1379" s="72" t="n">
        <v>46315.94989583334</v>
      </c>
      <c r="C1379" s="70" t="n">
        <v>46315</v>
      </c>
      <c r="D1379" t="inlineStr">
        <is>
          <t>2026-10</t>
        </is>
      </c>
      <c r="E1379" t="inlineStr">
        <is>
          <t>Wk of 2026-10-19</t>
        </is>
      </c>
      <c r="F1379" t="inlineStr">
        <is>
          <t>Connected</t>
        </is>
      </c>
      <c r="G1379" s="39" t="str">
        <f>IF(ISNUMBER(MATCH(F1379,QualityStatuses,0)),"Quality Lead","Non-Quality Lead")</f>
        <v>Non-Quality Lead</v>
      </c>
      <c r="H1379" s="39" t="str">
        <f>IFERROR(INDEX(CampTypes,MATCH(I1379,CampList,0)),"Unattributed")</f>
        <v>New</v>
      </c>
      <c r="I1379" t="inlineStr">
        <is>
          <t>EBG - In House | ABO | Natuf | Leads | Unit Franchise | India | Oct26 | V1</t>
        </is>
      </c>
      <c r="J1379" t="inlineStr">
        <is>
          <t>EBG - In House | ABO | Natuf | Leads | Unit Franchise | India | Oct26 | V1</t>
        </is>
      </c>
      <c r="K1379" t="inlineStr">
        <is>
          <t>Direct (campaign tagged in CRM)</t>
        </is>
      </c>
      <c r="L1379" t="inlineStr">
        <is>
          <t>Natuf | Business Owners | Tier1 + Growth Cities | Oct26 | V1</t>
        </is>
      </c>
      <c r="M1379" t="inlineStr">
        <is>
          <t>Natuf | Business Owners | Tier1 + Growth Cities | Oct26 | V1</t>
        </is>
      </c>
      <c r="N1379" t="inlineStr">
        <is>
          <t>Natuf | Reel | Brand Ambassador | Heard Of Owning A Cafe | V1</t>
        </is>
      </c>
      <c r="O1379" t="inlineStr">
        <is>
          <t>In House Natuf</t>
        </is>
      </c>
      <c r="P1379" t="inlineStr">
        <is>
          <t>Facebook</t>
        </is>
      </c>
      <c r="Q1379" t="inlineStr">
        <is>
          <t>Tejaswini Tarigopula</t>
        </is>
      </c>
      <c r="R1379" t="inlineStr">
        <is>
          <t>Arjuman Vidya Sagar</t>
        </is>
      </c>
      <c r="S1379" t="inlineStr">
        <is>
          <t>-</t>
        </is>
      </c>
      <c r="T1379" t="inlineStr">
        <is>
          <t>Bangalore</t>
        </is>
      </c>
      <c r="U1379" t="inlineStr">
        <is>
          <t xml:space="preserve"> </t>
        </is>
      </c>
      <c r="V1379" t="n">
        <v>1</v>
      </c>
      <c r="W1379" t="n">
        <v>1</v>
      </c>
      <c r="X1379" t="inlineStr">
        <is>
          <t>XXXXXX5729</t>
        </is>
      </c>
      <c r="Y1379" s="72" t="n">
        <v>46326.52037037037</v>
      </c>
    </row>
    <row r="1380">
      <c r="A1380" s="39" t="inlineStr">
        <is>
          <t>6ad7a0ba12b5fdcedd913798</t>
        </is>
      </c>
      <c r="B1380" s="72" t="n">
        <v>46315.94539351852</v>
      </c>
      <c r="C1380" s="70" t="n">
        <v>46315</v>
      </c>
      <c r="D1380" t="inlineStr">
        <is>
          <t>2026-10</t>
        </is>
      </c>
      <c r="E1380" t="inlineStr">
        <is>
          <t>Wk of 2026-10-19</t>
        </is>
      </c>
      <c r="F1380" t="inlineStr">
        <is>
          <t>Lost</t>
        </is>
      </c>
      <c r="G1380" s="39" t="str">
        <f>IF(ISNUMBER(MATCH(F1380,QualityStatuses,0)),"Quality Lead","Non-Quality Lead")</f>
        <v>Non-Quality Lead</v>
      </c>
      <c r="H1380" s="39" t="str">
        <f>IFERROR(INDEX(CampTypes,MATCH(I1380,CampList,0)),"Unattributed")</f>
        <v>New</v>
      </c>
      <c r="I1380" t="inlineStr">
        <is>
          <t>EBG - In House | ABO | Natuf | Leads | Unit Franchise | India | Oct26 | V1</t>
        </is>
      </c>
      <c r="J1380" t="inlineStr">
        <is>
          <t>EBG - In House | ABO | Natuf | Leads | Unit Franchise | India | Oct26 | V1</t>
        </is>
      </c>
      <c r="K1380" t="inlineStr">
        <is>
          <t>Direct (campaign tagged in CRM)</t>
        </is>
      </c>
      <c r="L1380" t="inlineStr">
        <is>
          <t>Natuf | Business Owners | Tier1 + Growth Cities | Oct26 | V1</t>
        </is>
      </c>
      <c r="M1380" t="inlineStr">
        <is>
          <t>Natuf | Business Owners | Tier1 + Growth Cities | Oct26 | V1</t>
        </is>
      </c>
      <c r="N1380" t="inlineStr">
        <is>
          <t>Natuf | Reel | Brand Ambassador | Heard Of Owning A Cafe | V1</t>
        </is>
      </c>
      <c r="O1380" t="inlineStr">
        <is>
          <t>In House Natuf</t>
        </is>
      </c>
      <c r="P1380" t="inlineStr">
        <is>
          <t>Facebook</t>
        </is>
      </c>
      <c r="Q1380" t="inlineStr">
        <is>
          <t>Tejaswini Tarigopula</t>
        </is>
      </c>
      <c r="R1380" t="inlineStr">
        <is>
          <t>Sai Charan</t>
        </is>
      </c>
      <c r="S1380" t="inlineStr">
        <is>
          <t>Not Interested</t>
        </is>
      </c>
      <c r="T1380" t="inlineStr">
        <is>
          <t>faridabad</t>
        </is>
      </c>
      <c r="U1380" t="inlineStr">
        <is>
          <t xml:space="preserve"> </t>
        </is>
      </c>
      <c r="V1380" t="n">
        <v>1</v>
      </c>
      <c r="W1380" t="n">
        <v>1</v>
      </c>
      <c r="X1380" t="inlineStr">
        <is>
          <t>XXXXXX0606</t>
        </is>
      </c>
      <c r="Y1380" s="72" t="n">
        <v>46326.52037037037</v>
      </c>
    </row>
    <row r="1381">
      <c r="A1381" s="39" t="inlineStr">
        <is>
          <t>6ad7a05d6bffeb1dfe35967d</t>
        </is>
      </c>
      <c r="B1381" s="72" t="n">
        <v>46315.94431712963</v>
      </c>
      <c r="C1381" s="70" t="n">
        <v>46315</v>
      </c>
      <c r="D1381" t="inlineStr">
        <is>
          <t>2026-10</t>
        </is>
      </c>
      <c r="E1381" t="inlineStr">
        <is>
          <t>Wk of 2026-10-19</t>
        </is>
      </c>
      <c r="F1381" t="inlineStr">
        <is>
          <t>Connected</t>
        </is>
      </c>
      <c r="G1381" s="39" t="str">
        <f>IF(ISNUMBER(MATCH(F1381,QualityStatuses,0)),"Quality Lead","Non-Quality Lead")</f>
        <v>Non-Quality Lead</v>
      </c>
      <c r="H1381" s="39" t="str">
        <f>IFERROR(INDEX(CampTypes,MATCH(I1381,CampList,0)),"Unattributed")</f>
        <v>New</v>
      </c>
      <c r="I1381" t="inlineStr">
        <is>
          <t>EBG - In House | ABO | Natuf | Leads | Unit Franchise | India | Oct26 | V1</t>
        </is>
      </c>
      <c r="J1381" t="inlineStr">
        <is>
          <t>EBG - In House | ABO | Natuf | Leads | Unit Franchise | India | Oct26 | V1</t>
        </is>
      </c>
      <c r="K1381" t="inlineStr">
        <is>
          <t>Direct (campaign tagged in CRM)</t>
        </is>
      </c>
      <c r="L1381" t="inlineStr">
        <is>
          <t>Natuf | Investors | Tier1 + Growth Cities | Oct26 | V1</t>
        </is>
      </c>
      <c r="M1381" t="inlineStr">
        <is>
          <t>Natuf | Investors | Tier1 + Growth Cities | Oct26 | V1</t>
        </is>
      </c>
      <c r="N1381" t="inlineStr">
        <is>
          <t>Natuf | Reel | Brand Ambassador | Heard Of Owning A Cafe | V1</t>
        </is>
      </c>
      <c r="O1381" t="inlineStr">
        <is>
          <t>In House Natuf</t>
        </is>
      </c>
      <c r="P1381" t="inlineStr">
        <is>
          <t>Facebook</t>
        </is>
      </c>
      <c r="Q1381" t="inlineStr">
        <is>
          <t>Tejaswini Tarigopula</t>
        </is>
      </c>
      <c r="R1381" t="inlineStr">
        <is>
          <t>Shivani Sharma</t>
        </is>
      </c>
      <c r="S1381" t="inlineStr">
        <is>
          <t>-</t>
        </is>
      </c>
      <c r="T1381" t="inlineStr">
        <is>
          <t>Mumbai</t>
        </is>
      </c>
      <c r="U1381" t="inlineStr">
        <is>
          <t xml:space="preserve"> </t>
        </is>
      </c>
      <c r="V1381" t="n">
        <v>6</v>
      </c>
      <c r="W1381" t="n">
        <v>2</v>
      </c>
      <c r="X1381" t="inlineStr">
        <is>
          <t>XXXXXX4761</t>
        </is>
      </c>
      <c r="Y1381" s="72" t="n">
        <v>46326.52037037037</v>
      </c>
    </row>
    <row r="1382">
      <c r="A1382" s="39" t="inlineStr">
        <is>
          <t>6ad79fbc160e37307b917f6d</t>
        </is>
      </c>
      <c r="B1382" s="72" t="n">
        <v>46315.9424537037</v>
      </c>
      <c r="C1382" s="70" t="n">
        <v>46315</v>
      </c>
      <c r="D1382" t="inlineStr">
        <is>
          <t>2026-10</t>
        </is>
      </c>
      <c r="E1382" t="inlineStr">
        <is>
          <t>Wk of 2026-10-19</t>
        </is>
      </c>
      <c r="F1382" t="inlineStr">
        <is>
          <t>Attempt 1</t>
        </is>
      </c>
      <c r="G1382" s="39" t="str">
        <f>IF(ISNUMBER(MATCH(F1382,QualityStatuses,0)),"Quality Lead","Non-Quality Lead")</f>
        <v>Non-Quality Lead</v>
      </c>
      <c r="H1382" s="39" t="str">
        <f>IFERROR(INDEX(CampTypes,MATCH(I1382,CampList,0)),"Unattributed")</f>
        <v>Old</v>
      </c>
      <c r="I1382" t="inlineStr">
        <is>
          <t>E_Suresh_Natuf_Kiosk_07072026</t>
        </is>
      </c>
      <c r="J1382" t="inlineStr">
        <is>
          <t>E_Suresh_Natuf_Kiosk_07072026</t>
        </is>
      </c>
      <c r="K1382" t="inlineStr">
        <is>
          <t>Direct (campaign tagged in CRM)</t>
        </is>
      </c>
      <c r="L1382" t="inlineStr">
        <is>
          <t>E_Suresh_Natuf_Kiosk_07072026_Adset5</t>
        </is>
      </c>
      <c r="M1382" t="inlineStr">
        <is>
          <t>E_Suresh_Natuf_Kiosk_07072026_Adset5</t>
        </is>
      </c>
      <c r="N1382" t="inlineStr">
        <is>
          <t>E_Hindi_Suresh_Natuf_Kiosk_07072026_Adset5_ad3 – Copy 2</t>
        </is>
      </c>
      <c r="O1382" t="inlineStr">
        <is>
          <t>Natuf</t>
        </is>
      </c>
      <c r="P1382" t="inlineStr">
        <is>
          <t>Facebook</t>
        </is>
      </c>
      <c r="Q1382" t="inlineStr">
        <is>
          <t>Omkar Navge</t>
        </is>
      </c>
      <c r="R1382" t="inlineStr">
        <is>
          <t>Somya</t>
        </is>
      </c>
      <c r="S1382" t="inlineStr">
        <is>
          <t>-</t>
        </is>
      </c>
      <c r="T1382" t="inlineStr">
        <is>
          <t>vizag</t>
        </is>
      </c>
      <c r="U1382" t="inlineStr">
        <is>
          <t xml:space="preserve"> </t>
        </is>
      </c>
      <c r="V1382" t="n">
        <v>1</v>
      </c>
      <c r="W1382" t="n">
        <v>0</v>
      </c>
      <c r="X1382" t="inlineStr">
        <is>
          <t>XXXXXX4013</t>
        </is>
      </c>
      <c r="Y1382" s="72" t="n">
        <v>46326.52037037037</v>
      </c>
    </row>
    <row r="1383">
      <c r="A1383" s="39" t="inlineStr">
        <is>
          <t>6ad79dbdd9b631f764713452</t>
        </is>
      </c>
      <c r="B1383" s="72" t="n">
        <v>46315.93653935185</v>
      </c>
      <c r="C1383" s="70" t="n">
        <v>46315</v>
      </c>
      <c r="D1383" t="inlineStr">
        <is>
          <t>2026-10</t>
        </is>
      </c>
      <c r="E1383" t="inlineStr">
        <is>
          <t>Wk of 2026-10-19</t>
        </is>
      </c>
      <c r="F1383" t="inlineStr">
        <is>
          <t>Attempt 2</t>
        </is>
      </c>
      <c r="G1383" s="39" t="str">
        <f>IF(ISNUMBER(MATCH(F1383,QualityStatuses,0)),"Quality Lead","Non-Quality Lead")</f>
        <v>Non-Quality Lead</v>
      </c>
      <c r="H1383" s="39" t="str">
        <f>IFERROR(INDEX(CampTypes,MATCH(I1383,CampList,0)),"Unattributed")</f>
        <v>Old</v>
      </c>
      <c r="I1383" t="inlineStr">
        <is>
          <t>E_Karan_Natuf_Kiosk_07072026</t>
        </is>
      </c>
      <c r="J1383" t="inlineStr">
        <is>
          <t>E_Karan_Natuf_Kiosk_07072026</t>
        </is>
      </c>
      <c r="K1383" t="inlineStr">
        <is>
          <t>Direct (campaign tagged in CRM)</t>
        </is>
      </c>
      <c r="L1383" t="inlineStr">
        <is>
          <t>E_Karan_Natuf_Kiosk_07072026_Adset5</t>
        </is>
      </c>
      <c r="M1383" t="inlineStr">
        <is>
          <t>E_Karan_Natuf_Kiosk_07072026_Adset5</t>
        </is>
      </c>
      <c r="N1383" t="inlineStr">
        <is>
          <t>E_Hindi_Karan_Natuf_Kiosk_07072026_Adset5_ad3 – Copy 3</t>
        </is>
      </c>
      <c r="O1383" t="inlineStr">
        <is>
          <t>Natuf</t>
        </is>
      </c>
      <c r="P1383" t="inlineStr">
        <is>
          <t>Facebook</t>
        </is>
      </c>
      <c r="Q1383" t="inlineStr">
        <is>
          <t>Tejaswini Tarigopula</t>
        </is>
      </c>
      <c r="R1383" t="inlineStr">
        <is>
          <t>Prabhudatta Pattanaik</t>
        </is>
      </c>
      <c r="S1383" t="inlineStr">
        <is>
          <t>-</t>
        </is>
      </c>
      <c r="T1383" t="inlineStr">
        <is>
          <t>Noida</t>
        </is>
      </c>
      <c r="U1383" t="inlineStr">
        <is>
          <t xml:space="preserve"> </t>
        </is>
      </c>
      <c r="V1383" t="n">
        <v>3</v>
      </c>
      <c r="W1383" t="n">
        <v>1</v>
      </c>
      <c r="X1383" t="inlineStr">
        <is>
          <t>XXXXXX4240</t>
        </is>
      </c>
      <c r="Y1383" s="72" t="n">
        <v>46326.52037037037</v>
      </c>
    </row>
    <row r="1384">
      <c r="A1384" s="39" t="inlineStr">
        <is>
          <t>6ad79c688bba1c79faba066b</t>
        </is>
      </c>
      <c r="B1384" s="72" t="n">
        <v>46315.9325925926</v>
      </c>
      <c r="C1384" s="70" t="n">
        <v>46315</v>
      </c>
      <c r="D1384" t="inlineStr">
        <is>
          <t>2026-10</t>
        </is>
      </c>
      <c r="E1384" t="inlineStr">
        <is>
          <t>Wk of 2026-10-19</t>
        </is>
      </c>
      <c r="F1384" t="inlineStr">
        <is>
          <t>Lost</t>
        </is>
      </c>
      <c r="G1384" s="39" t="str">
        <f>IF(ISNUMBER(MATCH(F1384,QualityStatuses,0)),"Quality Lead","Non-Quality Lead")</f>
        <v>Non-Quality Lead</v>
      </c>
      <c r="H1384" s="39" t="str">
        <f>IFERROR(INDEX(CampTypes,MATCH(I1384,CampList,0)),"Unattributed")</f>
        <v>Old</v>
      </c>
      <c r="I1384" t="inlineStr">
        <is>
          <t>E_Karan_Natuf_All_07072026</t>
        </is>
      </c>
      <c r="J1384" t="inlineStr">
        <is>
          <t>E_Karan_Natuf_All_07072026</t>
        </is>
      </c>
      <c r="K1384" t="inlineStr">
        <is>
          <t>Direct (campaign tagged in CRM)</t>
        </is>
      </c>
      <c r="L1384" t="inlineStr">
        <is>
          <t>E_Karan_Natuf_Sign_07072026_Adset3</t>
        </is>
      </c>
      <c r="M1384" t="inlineStr">
        <is>
          <t>E_Karan_Natuf_Sign_07072026_Adset3</t>
        </is>
      </c>
      <c r="N1384" t="inlineStr">
        <is>
          <t>E_Karan_Natuf_Sign_07072026_Adset2_Ad1</t>
        </is>
      </c>
      <c r="O1384" t="inlineStr">
        <is>
          <t>Natuf</t>
        </is>
      </c>
      <c r="P1384" t="inlineStr">
        <is>
          <t>Facebook</t>
        </is>
      </c>
      <c r="Q1384" t="inlineStr">
        <is>
          <t>Omkar Navge</t>
        </is>
      </c>
      <c r="R1384" t="inlineStr">
        <is>
          <t>Somya</t>
        </is>
      </c>
      <c r="S1384" t="inlineStr">
        <is>
          <t>Not Interested</t>
        </is>
      </c>
      <c r="T1384" t="inlineStr">
        <is>
          <t>Vadodara</t>
        </is>
      </c>
      <c r="U1384" t="inlineStr">
        <is>
          <t xml:space="preserve"> </t>
        </is>
      </c>
      <c r="V1384" t="n">
        <v>1</v>
      </c>
      <c r="W1384" t="n">
        <v>1</v>
      </c>
      <c r="X1384" t="inlineStr">
        <is>
          <t>XXXXXX3947</t>
        </is>
      </c>
      <c r="Y1384" s="72" t="n">
        <v>46326.52037037037</v>
      </c>
    </row>
    <row r="1385">
      <c r="A1385" s="39" t="inlineStr">
        <is>
          <t>6ad79bb02e8fbe8e2edd73a4</t>
        </is>
      </c>
      <c r="B1385" s="72" t="n">
        <v>46315.93046296296</v>
      </c>
      <c r="C1385" s="70" t="n">
        <v>46315</v>
      </c>
      <c r="D1385" t="inlineStr">
        <is>
          <t>2026-10</t>
        </is>
      </c>
      <c r="E1385" t="inlineStr">
        <is>
          <t>Wk of 2026-10-19</t>
        </is>
      </c>
      <c r="F1385" t="inlineStr">
        <is>
          <t>Connected</t>
        </is>
      </c>
      <c r="G1385" s="39" t="str">
        <f>IF(ISNUMBER(MATCH(F1385,QualityStatuses,0)),"Quality Lead","Non-Quality Lead")</f>
        <v>Non-Quality Lead</v>
      </c>
      <c r="H1385" s="39" t="str">
        <f>IFERROR(INDEX(CampTypes,MATCH(I1385,CampList,0)),"Unattributed")</f>
        <v>Old</v>
      </c>
      <c r="I1385" t="inlineStr">
        <is>
          <t>natuf_Kiosk_14072026_Hindi</t>
        </is>
      </c>
      <c r="J1385" t="inlineStr">
        <is>
          <t>natuf_Kiosk_14072026_Hindi</t>
        </is>
      </c>
      <c r="K1385" t="inlineStr">
        <is>
          <t>Direct (campaign tagged in CRM)</t>
        </is>
      </c>
      <c r="L1385" t="inlineStr">
        <is>
          <t>natuf_Kiosk_09102026</t>
        </is>
      </c>
      <c r="M1385" t="inlineStr">
        <is>
          <t>natuf_Kiosk_09102026</t>
        </is>
      </c>
      <c r="N1385" t="inlineStr">
        <is>
          <t>natuf_Kiosk_14072026_ad set_ad1</t>
        </is>
      </c>
      <c r="O1385" t="inlineStr">
        <is>
          <t>Natuf</t>
        </is>
      </c>
      <c r="P1385" t="inlineStr">
        <is>
          <t>Facebook</t>
        </is>
      </c>
      <c r="Q1385" t="inlineStr">
        <is>
          <t>Tejaswini Tarigopula</t>
        </is>
      </c>
      <c r="R1385" t="inlineStr">
        <is>
          <t>Rima Paul</t>
        </is>
      </c>
      <c r="S1385" t="inlineStr">
        <is>
          <t>-</t>
        </is>
      </c>
      <c r="T1385" t="inlineStr">
        <is>
          <t>Hansi</t>
        </is>
      </c>
      <c r="U1385" t="inlineStr">
        <is>
          <t xml:space="preserve"> </t>
        </is>
      </c>
      <c r="V1385" t="n">
        <v>1</v>
      </c>
      <c r="W1385" t="n">
        <v>1</v>
      </c>
      <c r="X1385" t="inlineStr">
        <is>
          <t>XXXXXX5124</t>
        </is>
      </c>
      <c r="Y1385" s="72" t="n">
        <v>46326.52037037037</v>
      </c>
    </row>
    <row r="1386">
      <c r="A1386" s="39" t="inlineStr">
        <is>
          <t>6ad79a701abe23806b70b2e6</t>
        </is>
      </c>
      <c r="B1386" s="72" t="n">
        <v>46315.92675925926</v>
      </c>
      <c r="C1386" s="70" t="n">
        <v>46315</v>
      </c>
      <c r="D1386" t="inlineStr">
        <is>
          <t>2026-10</t>
        </is>
      </c>
      <c r="E1386" t="inlineStr">
        <is>
          <t>Wk of 2026-10-19</t>
        </is>
      </c>
      <c r="F1386" t="inlineStr">
        <is>
          <t>Attempt 1</t>
        </is>
      </c>
      <c r="G1386" s="39" t="str">
        <f>IF(ISNUMBER(MATCH(F1386,QualityStatuses,0)),"Quality Lead","Non-Quality Lead")</f>
        <v>Non-Quality Lead</v>
      </c>
      <c r="H1386" s="39" t="str">
        <f>IFERROR(INDEX(CampTypes,MATCH(I1386,CampList,0)),"Unattributed")</f>
        <v>New</v>
      </c>
      <c r="I1386" t="inlineStr">
        <is>
          <t>EBG - In House | ABO | Natuf | Leads | Unit Franchise | India | Oct26 | V1</t>
        </is>
      </c>
      <c r="J1386" t="inlineStr">
        <is>
          <t>EBG - In House | ABO | Natuf | Leads | Unit Franchise | India | Oct26 | V1</t>
        </is>
      </c>
      <c r="K1386" t="inlineStr">
        <is>
          <t>Direct (campaign tagged in CRM)</t>
        </is>
      </c>
      <c r="L1386" t="inlineStr">
        <is>
          <t>Natuf | LAL 1% | India | Jul26 | V1</t>
        </is>
      </c>
      <c r="M1386" t="inlineStr">
        <is>
          <t>Natuf | LAL 1% | India | Jul26 | V1</t>
        </is>
      </c>
      <c r="N1386" t="inlineStr">
        <is>
          <t>Natuf | Reel | Brand Ambassador | Heard Of Owning A Cafe | V1</t>
        </is>
      </c>
      <c r="O1386" t="inlineStr">
        <is>
          <t>In House Natuf</t>
        </is>
      </c>
      <c r="P1386" t="inlineStr">
        <is>
          <t>Facebook</t>
        </is>
      </c>
      <c r="Q1386" t="inlineStr">
        <is>
          <t>Tejaswini Tarigopula</t>
        </is>
      </c>
      <c r="R1386" t="inlineStr">
        <is>
          <t>Shivamani</t>
        </is>
      </c>
      <c r="S1386" t="inlineStr">
        <is>
          <t>-</t>
        </is>
      </c>
      <c r="T1386" t="inlineStr">
        <is>
          <t>Guwahati</t>
        </is>
      </c>
      <c r="U1386" t="inlineStr">
        <is>
          <t xml:space="preserve"> </t>
        </is>
      </c>
      <c r="V1386" t="n">
        <v>1</v>
      </c>
      <c r="W1386" t="n">
        <v>1</v>
      </c>
      <c r="X1386" t="inlineStr">
        <is>
          <t>XXXXXX2332</t>
        </is>
      </c>
      <c r="Y1386" s="72" t="n">
        <v>46326.52037037037</v>
      </c>
    </row>
    <row r="1387">
      <c r="A1387" s="39" t="inlineStr">
        <is>
          <t>6ad79954b24716c22acd1bf8</t>
        </is>
      </c>
      <c r="B1387" s="72" t="n">
        <v>46315.92347222222</v>
      </c>
      <c r="C1387" s="70" t="n">
        <v>46315</v>
      </c>
      <c r="D1387" t="inlineStr">
        <is>
          <t>2026-10</t>
        </is>
      </c>
      <c r="E1387" t="inlineStr">
        <is>
          <t>Wk of 2026-10-19</t>
        </is>
      </c>
      <c r="F1387" t="inlineStr">
        <is>
          <t>Attempt 1</t>
        </is>
      </c>
      <c r="G1387" s="39" t="str">
        <f>IF(ISNUMBER(MATCH(F1387,QualityStatuses,0)),"Quality Lead","Non-Quality Lead")</f>
        <v>Non-Quality Lead</v>
      </c>
      <c r="H1387" s="39" t="str">
        <f>IFERROR(INDEX(CampTypes,MATCH(I1387,CampList,0)),"Unattributed")</f>
        <v>Old</v>
      </c>
      <c r="I1387" t="inlineStr">
        <is>
          <t>E_Suresh_Natuf_Kiosk_07072026</t>
        </is>
      </c>
      <c r="J1387" t="inlineStr">
        <is>
          <t>E_Suresh_Natuf_Kiosk_07072026</t>
        </is>
      </c>
      <c r="K1387" t="inlineStr">
        <is>
          <t>Direct (campaign tagged in CRM)</t>
        </is>
      </c>
      <c r="L1387" t="inlineStr">
        <is>
          <t>E_Suresh_Natuf_Kiosk_07072026_Adset5</t>
        </is>
      </c>
      <c r="M1387" t="inlineStr">
        <is>
          <t>E_Suresh_Natuf_Kiosk_07072026_Adset5</t>
        </is>
      </c>
      <c r="N1387" t="inlineStr">
        <is>
          <t>E_Hindi_Suresh_Natuf_Kiosk_07072026_Adset5_ad3 – Copy 2</t>
        </is>
      </c>
      <c r="O1387" t="inlineStr">
        <is>
          <t>Natuf</t>
        </is>
      </c>
      <c r="P1387" t="inlineStr">
        <is>
          <t>Facebook</t>
        </is>
      </c>
      <c r="Q1387" t="inlineStr">
        <is>
          <t>Omkar Navge</t>
        </is>
      </c>
      <c r="R1387" t="inlineStr">
        <is>
          <t>Somya</t>
        </is>
      </c>
      <c r="S1387" t="inlineStr">
        <is>
          <t>-</t>
        </is>
      </c>
      <c r="T1387" t="inlineStr">
        <is>
          <t>Bangalore</t>
        </is>
      </c>
      <c r="U1387" t="inlineStr">
        <is>
          <t xml:space="preserve"> </t>
        </is>
      </c>
      <c r="V1387" t="n">
        <v>2</v>
      </c>
      <c r="W1387" t="n">
        <v>0</v>
      </c>
      <c r="X1387" t="inlineStr">
        <is>
          <t>XXXXXX9245</t>
        </is>
      </c>
      <c r="Y1387" s="72" t="n">
        <v>46326.52037037037</v>
      </c>
    </row>
    <row r="1388">
      <c r="A1388" s="39" t="inlineStr">
        <is>
          <t>6ad7973faabde9b3b948a8a0</t>
        </is>
      </c>
      <c r="B1388" s="72" t="n">
        <v>46315.91730324074</v>
      </c>
      <c r="C1388" s="70" t="n">
        <v>46315</v>
      </c>
      <c r="D1388" t="inlineStr">
        <is>
          <t>2026-10</t>
        </is>
      </c>
      <c r="E1388" t="inlineStr">
        <is>
          <t>Wk of 2026-10-19</t>
        </is>
      </c>
      <c r="F1388" t="inlineStr">
        <is>
          <t>Lost</t>
        </is>
      </c>
      <c r="G1388" s="39" t="str">
        <f>IF(ISNUMBER(MATCH(F1388,QualityStatuses,0)),"Quality Lead","Non-Quality Lead")</f>
        <v>Non-Quality Lead</v>
      </c>
      <c r="H1388" s="39" t="str">
        <f>IFERROR(INDEX(CampTypes,MATCH(I1388,CampList,0)),"Unattributed")</f>
        <v>New</v>
      </c>
      <c r="I1388" t="inlineStr">
        <is>
          <t>EBG - In House | ABO | Natuf | Leads | Master Franchise | India | Oct26 | V1</t>
        </is>
      </c>
      <c r="J1388" t="inlineStr">
        <is>
          <t>EBG - In House | ABO | Natuf | Leads | Master Franchise | India | Oct26 | V1</t>
        </is>
      </c>
      <c r="K1388" t="inlineStr">
        <is>
          <t>Direct (campaign tagged in CRM)</t>
        </is>
      </c>
      <c r="L1388" t="inlineStr">
        <is>
          <t>Natuf | Business Owners | Tier1 + Growth Cities | Oct26 | V1</t>
        </is>
      </c>
      <c r="M1388" t="inlineStr">
        <is>
          <t>Natuf | Business Owners | Tier1 + Growth Cities | Oct26 | V1</t>
        </is>
      </c>
      <c r="N1388" t="inlineStr">
        <is>
          <t>Natuf | Static | Become A Levantine Food | V1</t>
        </is>
      </c>
      <c r="O1388" t="inlineStr">
        <is>
          <t>Natuf_MF</t>
        </is>
      </c>
      <c r="P1388" t="inlineStr">
        <is>
          <t>Facebook</t>
        </is>
      </c>
      <c r="Q1388" t="inlineStr">
        <is>
          <t>Omkar Navge</t>
        </is>
      </c>
      <c r="R1388" t="inlineStr">
        <is>
          <t>Somya</t>
        </is>
      </c>
      <c r="S1388" t="inlineStr">
        <is>
          <t>Duplicate</t>
        </is>
      </c>
      <c r="T1388" t="inlineStr">
        <is>
          <t>kanpur</t>
        </is>
      </c>
      <c r="U1388" t="inlineStr">
        <is>
          <t xml:space="preserve"> </t>
        </is>
      </c>
      <c r="V1388" t="n">
        <v>1</v>
      </c>
      <c r="W1388" t="n">
        <v>1</v>
      </c>
      <c r="X1388" t="inlineStr">
        <is>
          <t>XXXXXX5901</t>
        </is>
      </c>
      <c r="Y1388" s="72" t="n">
        <v>46326.52037037037</v>
      </c>
    </row>
    <row r="1389">
      <c r="A1389" s="39" t="inlineStr">
        <is>
          <t>6ad79729a39e2ed5bb18cd60</t>
        </is>
      </c>
      <c r="B1389" s="72" t="n">
        <v>46315.91704861111</v>
      </c>
      <c r="C1389" s="70" t="n">
        <v>46315</v>
      </c>
      <c r="D1389" t="inlineStr">
        <is>
          <t>2026-10</t>
        </is>
      </c>
      <c r="E1389" t="inlineStr">
        <is>
          <t>Wk of 2026-10-19</t>
        </is>
      </c>
      <c r="F1389" t="inlineStr">
        <is>
          <t>Attempt 1</t>
        </is>
      </c>
      <c r="G1389" s="39" t="str">
        <f>IF(ISNUMBER(MATCH(F1389,QualityStatuses,0)),"Quality Lead","Non-Quality Lead")</f>
        <v>Non-Quality Lead</v>
      </c>
      <c r="H1389" s="39" t="str">
        <f>IFERROR(INDEX(CampTypes,MATCH(I1389,CampList,0)),"Unattributed")</f>
        <v>New</v>
      </c>
      <c r="I1389" t="inlineStr">
        <is>
          <t>EBG - In House | ABO | Natuf | Leads | Unit Franchise | India | Oct26 | V1</t>
        </is>
      </c>
      <c r="J1389" t="inlineStr">
        <is>
          <t>EBG - In House | ABO | Natuf | Leads | Unit Franchise | India | Oct26 | V1</t>
        </is>
      </c>
      <c r="K1389" t="inlineStr">
        <is>
          <t>Direct (campaign tagged in CRM)</t>
        </is>
      </c>
      <c r="L1389" t="inlineStr">
        <is>
          <t>Natuf | Business Owners | Tier1 + Growth Cities | Oct26 | V1</t>
        </is>
      </c>
      <c r="M1389" t="inlineStr">
        <is>
          <t>Natuf | Business Owners | Tier1 + Growth Cities | Oct26 | V1</t>
        </is>
      </c>
      <c r="N1389" t="inlineStr">
        <is>
          <t>Natuf | Reel | Brand Ambassador | Heard Of Owning A Cafe | V1</t>
        </is>
      </c>
      <c r="O1389" t="inlineStr">
        <is>
          <t>In House Natuf</t>
        </is>
      </c>
      <c r="P1389" t="inlineStr">
        <is>
          <t>Facebook</t>
        </is>
      </c>
      <c r="Q1389" t="inlineStr">
        <is>
          <t>Tejaswini Tarigopula</t>
        </is>
      </c>
      <c r="R1389" t="inlineStr">
        <is>
          <t>Rima Paul</t>
        </is>
      </c>
      <c r="S1389" t="inlineStr">
        <is>
          <t>-</t>
        </is>
      </c>
      <c r="T1389" t="inlineStr">
        <is>
          <t>Aurangabad, Maharashtra</t>
        </is>
      </c>
      <c r="U1389" t="inlineStr">
        <is>
          <t xml:space="preserve"> </t>
        </is>
      </c>
      <c r="V1389" t="n">
        <v>1</v>
      </c>
      <c r="W1389" t="n">
        <v>0</v>
      </c>
      <c r="X1389" t="inlineStr">
        <is>
          <t>XXXXXX8071</t>
        </is>
      </c>
      <c r="Y1389" s="72" t="n">
        <v>46326.52037037037</v>
      </c>
    </row>
    <row r="1390">
      <c r="A1390" s="39" t="inlineStr">
        <is>
          <t>6ad796e2b89e8444dc10be58</t>
        </is>
      </c>
      <c r="B1390" s="72" t="n">
        <v>46315.91622685185</v>
      </c>
      <c r="C1390" s="70" t="n">
        <v>46315</v>
      </c>
      <c r="D1390" t="inlineStr">
        <is>
          <t>2026-10</t>
        </is>
      </c>
      <c r="E1390" t="inlineStr">
        <is>
          <t>Wk of 2026-10-19</t>
        </is>
      </c>
      <c r="F1390" t="inlineStr">
        <is>
          <t>Attempt 1</t>
        </is>
      </c>
      <c r="G1390" s="39" t="str">
        <f>IF(ISNUMBER(MATCH(F1390,QualityStatuses,0)),"Quality Lead","Non-Quality Lead")</f>
        <v>Non-Quality Lead</v>
      </c>
      <c r="H1390" s="39" t="str">
        <f>IFERROR(INDEX(CampTypes,MATCH(I1390,CampList,0)),"Unattributed")</f>
        <v>Old</v>
      </c>
      <c r="I1390" t="inlineStr">
        <is>
          <t>E_Suresh_Natuf_Kiosk_07072026</t>
        </is>
      </c>
      <c r="J1390" t="inlineStr">
        <is>
          <t>E_Suresh_Natuf_Kiosk_07072026</t>
        </is>
      </c>
      <c r="K1390" t="inlineStr">
        <is>
          <t>Direct (campaign tagged in CRM)</t>
        </is>
      </c>
      <c r="L1390" t="inlineStr">
        <is>
          <t>E_Suresh_Natuf_Kiosk_07072026_Adset5</t>
        </is>
      </c>
      <c r="M1390" t="inlineStr">
        <is>
          <t>E_Suresh_Natuf_Kiosk_07072026_Adset5</t>
        </is>
      </c>
      <c r="N1390" t="inlineStr">
        <is>
          <t>E_Hindi_Suresh_Natuf_Kiosk_07072026_Adset5_ad3 – Copy 2</t>
        </is>
      </c>
      <c r="O1390" t="inlineStr">
        <is>
          <t>Natuf</t>
        </is>
      </c>
      <c r="P1390" t="inlineStr">
        <is>
          <t>Facebook</t>
        </is>
      </c>
      <c r="Q1390" t="inlineStr">
        <is>
          <t>Deepak Rai</t>
        </is>
      </c>
      <c r="R1390" t="inlineStr">
        <is>
          <t>Tejaswini Tarigopula</t>
        </is>
      </c>
      <c r="S1390" t="inlineStr">
        <is>
          <t>-</t>
        </is>
      </c>
      <c r="T1390" t="inlineStr">
        <is>
          <t>Hyderabad</t>
        </is>
      </c>
      <c r="U1390" t="inlineStr">
        <is>
          <t xml:space="preserve"> </t>
        </is>
      </c>
      <c r="V1390" t="n">
        <v>1</v>
      </c>
      <c r="W1390" t="n">
        <v>0</v>
      </c>
      <c r="X1390" t="inlineStr">
        <is>
          <t>XXXXXX7846</t>
        </is>
      </c>
      <c r="Y1390" s="72" t="n">
        <v>46326.52037037037</v>
      </c>
    </row>
    <row r="1391">
      <c r="A1391" s="39" t="inlineStr">
        <is>
          <t>6ad795cd8c2356410e5ab450</t>
        </is>
      </c>
      <c r="B1391" s="72" t="n">
        <v>46315.91302083333</v>
      </c>
      <c r="C1391" s="70" t="n">
        <v>46315</v>
      </c>
      <c r="D1391" t="inlineStr">
        <is>
          <t>2026-10</t>
        </is>
      </c>
      <c r="E1391" t="inlineStr">
        <is>
          <t>Wk of 2026-10-19</t>
        </is>
      </c>
      <c r="F1391" t="inlineStr">
        <is>
          <t>Connected</t>
        </is>
      </c>
      <c r="G1391" s="39" t="str">
        <f>IF(ISNUMBER(MATCH(F1391,QualityStatuses,0)),"Quality Lead","Non-Quality Lead")</f>
        <v>Non-Quality Lead</v>
      </c>
      <c r="H1391" s="39" t="str">
        <f>IFERROR(INDEX(CampTypes,MATCH(I1391,CampList,0)),"Unattributed")</f>
        <v>New</v>
      </c>
      <c r="I1391" t="inlineStr">
        <is>
          <t>EBG - In House | ABO | Natuf | Leads | Unit Franchise | India | Oct26 | V1</t>
        </is>
      </c>
      <c r="J1391" t="inlineStr">
        <is>
          <t>EBG - In House | ABO | Natuf | Leads | Unit Franchise | India | Oct26 | V1</t>
        </is>
      </c>
      <c r="K1391" t="inlineStr">
        <is>
          <t>Direct (campaign tagged in CRM)</t>
        </is>
      </c>
      <c r="L1391" t="inlineStr">
        <is>
          <t>Natuf | LAL 1% | India | Jul26 | V1</t>
        </is>
      </c>
      <c r="M1391" t="inlineStr">
        <is>
          <t>Natuf | LAL 1% | India | Jul26 | V1</t>
        </is>
      </c>
      <c r="N1391" t="inlineStr">
        <is>
          <t>Natuf | Reel | Brand Ambassador | Heard Of Owning A Cafe | V1</t>
        </is>
      </c>
      <c r="O1391" t="inlineStr">
        <is>
          <t>In House Natuf</t>
        </is>
      </c>
      <c r="P1391" t="inlineStr">
        <is>
          <t>Facebook</t>
        </is>
      </c>
      <c r="Q1391" t="inlineStr">
        <is>
          <t>Tejaswini Tarigopula</t>
        </is>
      </c>
      <c r="R1391" t="inlineStr">
        <is>
          <t>Rima Paul</t>
        </is>
      </c>
      <c r="S1391" t="inlineStr">
        <is>
          <t>-</t>
        </is>
      </c>
      <c r="T1391" t="inlineStr">
        <is>
          <t>Udhampur , Jammu and kashmir</t>
        </is>
      </c>
      <c r="U1391" t="inlineStr">
        <is>
          <t xml:space="preserve"> </t>
        </is>
      </c>
      <c r="V1391" t="n">
        <v>1</v>
      </c>
      <c r="W1391" t="n">
        <v>1</v>
      </c>
      <c r="X1391" t="inlineStr">
        <is>
          <t>XXXXXX3314</t>
        </is>
      </c>
      <c r="Y1391" s="72" t="n">
        <v>46326.52037037037</v>
      </c>
    </row>
    <row r="1392">
      <c r="A1392" s="39" t="inlineStr">
        <is>
          <t>6ad795b92d841e07ae5a6a47</t>
        </is>
      </c>
      <c r="B1392" s="72" t="n">
        <v>46315.91278935185</v>
      </c>
      <c r="C1392" s="70" t="n">
        <v>46315</v>
      </c>
      <c r="D1392" t="inlineStr">
        <is>
          <t>2026-10</t>
        </is>
      </c>
      <c r="E1392" t="inlineStr">
        <is>
          <t>Wk of 2026-10-19</t>
        </is>
      </c>
      <c r="F1392" t="inlineStr">
        <is>
          <t>Attempt 1</t>
        </is>
      </c>
      <c r="G1392" s="39" t="str">
        <f>IF(ISNUMBER(MATCH(F1392,QualityStatuses,0)),"Quality Lead","Non-Quality Lead")</f>
        <v>Non-Quality Lead</v>
      </c>
      <c r="H1392" s="39" t="str">
        <f>IFERROR(INDEX(CampTypes,MATCH(I1392,CampList,0)),"Unattributed")</f>
        <v>Old</v>
      </c>
      <c r="I1392" t="inlineStr">
        <is>
          <t>E_Natuf_Generic_13082026</t>
        </is>
      </c>
      <c r="J1392" t="inlineStr">
        <is>
          <t>E_Natuf_Generic_13082026</t>
        </is>
      </c>
      <c r="K1392" t="inlineStr">
        <is>
          <t>Direct (campaign tagged in CRM)</t>
        </is>
      </c>
      <c r="L1392" t="inlineStr">
        <is>
          <t>E_Natuf_Generic_13082026_Adset1</t>
        </is>
      </c>
      <c r="M1392" t="inlineStr">
        <is>
          <t>E_Natuf_Generic_13082026_Adset1</t>
        </is>
      </c>
      <c r="N1392" t="inlineStr">
        <is>
          <t>E_Natuf_Generic_13082026_Adset1_Ad1</t>
        </is>
      </c>
      <c r="O1392" t="inlineStr">
        <is>
          <t>Natuf</t>
        </is>
      </c>
      <c r="P1392" t="inlineStr">
        <is>
          <t>Facebook</t>
        </is>
      </c>
      <c r="Q1392" t="inlineStr">
        <is>
          <t>Tejaswini Tarigopula</t>
        </is>
      </c>
      <c r="R1392" t="inlineStr">
        <is>
          <t>Shivamani</t>
        </is>
      </c>
      <c r="S1392" t="inlineStr">
        <is>
          <t>-</t>
        </is>
      </c>
      <c r="T1392" t="inlineStr">
        <is>
          <t>Srinagar</t>
        </is>
      </c>
      <c r="U1392" t="inlineStr">
        <is>
          <t xml:space="preserve"> </t>
        </is>
      </c>
      <c r="V1392" t="n">
        <v>1</v>
      </c>
      <c r="W1392" t="n">
        <v>1</v>
      </c>
      <c r="X1392" t="inlineStr">
        <is>
          <t>XXXXXX1633</t>
        </is>
      </c>
      <c r="Y1392" s="72" t="n">
        <v>46326.52037037037</v>
      </c>
    </row>
    <row r="1393">
      <c r="A1393" s="39" t="inlineStr">
        <is>
          <t>6ad7959e8c2356410e5ab423</t>
        </is>
      </c>
      <c r="B1393" s="72" t="n">
        <v>46315.91247685185</v>
      </c>
      <c r="C1393" s="70" t="n">
        <v>46315</v>
      </c>
      <c r="D1393" t="inlineStr">
        <is>
          <t>2026-10</t>
        </is>
      </c>
      <c r="E1393" t="inlineStr">
        <is>
          <t>Wk of 2026-10-19</t>
        </is>
      </c>
      <c r="F1393" t="inlineStr">
        <is>
          <t>Connected</t>
        </is>
      </c>
      <c r="G1393" s="39" t="str">
        <f>IF(ISNUMBER(MATCH(F1393,QualityStatuses,0)),"Quality Lead","Non-Quality Lead")</f>
        <v>Non-Quality Lead</v>
      </c>
      <c r="H1393" s="39" t="str">
        <f>IFERROR(INDEX(CampTypes,MATCH(I1393,CampList,0)),"Unattributed")</f>
        <v>New</v>
      </c>
      <c r="I1393" t="inlineStr">
        <is>
          <t>EBG - In House | ABO | Natuf | Leads | Master Franchise | India | Oct26 | V1</t>
        </is>
      </c>
      <c r="J1393" t="inlineStr">
        <is>
          <t>EBG - In House | ABO | Natuf | Leads | Master Franchise | India | Oct26 | V1</t>
        </is>
      </c>
      <c r="K1393" t="inlineStr">
        <is>
          <t>Direct (campaign tagged in CRM)</t>
        </is>
      </c>
      <c r="L1393" t="inlineStr">
        <is>
          <t>Natuf | LAL 1% | India | Jul26 | V1</t>
        </is>
      </c>
      <c r="M1393" t="inlineStr">
        <is>
          <t>Natuf | LAL 1% | India | Jul26 | V1</t>
        </is>
      </c>
      <c r="N1393" t="inlineStr">
        <is>
          <t>Natuf | Static | Become A Levantine Food | V1</t>
        </is>
      </c>
      <c r="O1393" t="inlineStr">
        <is>
          <t>Natuf_MF</t>
        </is>
      </c>
      <c r="P1393" t="inlineStr">
        <is>
          <t>Facebook</t>
        </is>
      </c>
      <c r="Q1393" t="inlineStr">
        <is>
          <t>Tejaswini Tarigopula</t>
        </is>
      </c>
      <c r="R1393" t="inlineStr">
        <is>
          <t>Prabhudatta Pattanaik</t>
        </is>
      </c>
      <c r="S1393" t="inlineStr">
        <is>
          <t>-</t>
        </is>
      </c>
      <c r="T1393" t="inlineStr">
        <is>
          <t>Hyderabad</t>
        </is>
      </c>
      <c r="U1393" t="inlineStr">
        <is>
          <t xml:space="preserve"> </t>
        </is>
      </c>
      <c r="V1393" t="n">
        <v>3</v>
      </c>
      <c r="W1393" t="n">
        <v>1</v>
      </c>
      <c r="X1393" t="inlineStr">
        <is>
          <t>XXXXXX7846</t>
        </is>
      </c>
      <c r="Y1393" s="72" t="n">
        <v>46326.52037037037</v>
      </c>
    </row>
    <row r="1394">
      <c r="A1394" s="39" t="inlineStr">
        <is>
          <t>6ad795822d841e07ae5a69e5</t>
        </is>
      </c>
      <c r="B1394" s="72" t="n">
        <v>46315.91215277778</v>
      </c>
      <c r="C1394" s="70" t="n">
        <v>46315</v>
      </c>
      <c r="D1394" t="inlineStr">
        <is>
          <t>2026-10</t>
        </is>
      </c>
      <c r="E1394" t="inlineStr">
        <is>
          <t>Wk of 2026-10-19</t>
        </is>
      </c>
      <c r="F1394" t="inlineStr">
        <is>
          <t>Connected</t>
        </is>
      </c>
      <c r="G1394" s="39" t="str">
        <f>IF(ISNUMBER(MATCH(F1394,QualityStatuses,0)),"Quality Lead","Non-Quality Lead")</f>
        <v>Non-Quality Lead</v>
      </c>
      <c r="H1394" s="39" t="str">
        <f>IFERROR(INDEX(CampTypes,MATCH(I1394,CampList,0)),"Unattributed")</f>
        <v>New</v>
      </c>
      <c r="I1394" t="inlineStr">
        <is>
          <t>EBG - In House | ABO | Natuf | Leads | Unit Franchise | India | Oct26 | V1</t>
        </is>
      </c>
      <c r="J1394" t="inlineStr">
        <is>
          <t>EBG - In House | ABO | Natuf | Leads | Unit Franchise | India | Oct26 | V1</t>
        </is>
      </c>
      <c r="K1394" t="inlineStr">
        <is>
          <t>Direct (campaign tagged in CRM)</t>
        </is>
      </c>
      <c r="L1394" t="inlineStr">
        <is>
          <t>Natuf | LAL 1% | India | Jul26 | V1</t>
        </is>
      </c>
      <c r="M1394" t="inlineStr">
        <is>
          <t>Natuf | LAL 1% | India | Jul26 | V1</t>
        </is>
      </c>
      <c r="N1394" t="inlineStr">
        <is>
          <t>Natuf | Reel | Brand Ambassador | Heard Of Owning A Cafe | V1</t>
        </is>
      </c>
      <c r="O1394" t="inlineStr">
        <is>
          <t>In House Natuf</t>
        </is>
      </c>
      <c r="P1394" t="inlineStr">
        <is>
          <t>Facebook</t>
        </is>
      </c>
      <c r="Q1394" t="inlineStr">
        <is>
          <t>Tejaswini Tarigopula</t>
        </is>
      </c>
      <c r="R1394" t="inlineStr">
        <is>
          <t>Arjuman Vidya Sagar</t>
        </is>
      </c>
      <c r="S1394" t="inlineStr">
        <is>
          <t>-</t>
        </is>
      </c>
      <c r="T1394" t="inlineStr">
        <is>
          <t>Kozhikode</t>
        </is>
      </c>
      <c r="U1394" t="inlineStr">
        <is>
          <t xml:space="preserve"> </t>
        </is>
      </c>
      <c r="V1394" t="n">
        <v>1</v>
      </c>
      <c r="W1394" t="n">
        <v>1</v>
      </c>
      <c r="X1394" t="inlineStr">
        <is>
          <t>XXXXXX5089</t>
        </is>
      </c>
      <c r="Y1394" s="72" t="n">
        <v>46326.52037037037</v>
      </c>
    </row>
    <row r="1395">
      <c r="A1395" s="39" t="inlineStr">
        <is>
          <t>6ad7954073ecd032b4a23f1d</t>
        </is>
      </c>
      <c r="B1395" s="72" t="n">
        <v>46315.91138888889</v>
      </c>
      <c r="C1395" s="70" t="n">
        <v>46315</v>
      </c>
      <c r="D1395" t="inlineStr">
        <is>
          <t>2026-10</t>
        </is>
      </c>
      <c r="E1395" t="inlineStr">
        <is>
          <t>Wk of 2026-10-19</t>
        </is>
      </c>
      <c r="F1395" t="inlineStr">
        <is>
          <t>Connected</t>
        </is>
      </c>
      <c r="G1395" s="39" t="str">
        <f>IF(ISNUMBER(MATCH(F1395,QualityStatuses,0)),"Quality Lead","Non-Quality Lead")</f>
        <v>Non-Quality Lead</v>
      </c>
      <c r="H1395" s="39" t="str">
        <f>IFERROR(INDEX(CampTypes,MATCH(I1395,CampList,0)),"Unattributed")</f>
        <v>Old</v>
      </c>
      <c r="I1395" t="inlineStr">
        <is>
          <t>natuf_Kiosk_14072026_Hindi</t>
        </is>
      </c>
      <c r="J1395" t="inlineStr">
        <is>
          <t>natuf_Kiosk_14072026_Hindi</t>
        </is>
      </c>
      <c r="K1395" t="inlineStr">
        <is>
          <t>Direct (campaign tagged in CRM)</t>
        </is>
      </c>
      <c r="L1395" t="inlineStr">
        <is>
          <t>natuf_Kiosk_09102026</t>
        </is>
      </c>
      <c r="M1395" t="inlineStr">
        <is>
          <t>natuf_Kiosk_09102026</t>
        </is>
      </c>
      <c r="N1395" t="inlineStr">
        <is>
          <t>natuf_Kiosk_14072026_ad set_ad1</t>
        </is>
      </c>
      <c r="O1395" t="inlineStr">
        <is>
          <t>Natuf</t>
        </is>
      </c>
      <c r="P1395" t="inlineStr">
        <is>
          <t>Facebook</t>
        </is>
      </c>
      <c r="Q1395" t="inlineStr">
        <is>
          <t>Omkar Navge</t>
        </is>
      </c>
      <c r="R1395" t="inlineStr">
        <is>
          <t>Somya</t>
        </is>
      </c>
      <c r="S1395" t="inlineStr">
        <is>
          <t>-</t>
        </is>
      </c>
      <c r="T1395" t="inlineStr">
        <is>
          <t>Katihar</t>
        </is>
      </c>
      <c r="U1395" t="inlineStr">
        <is>
          <t xml:space="preserve"> </t>
        </is>
      </c>
      <c r="V1395" t="n">
        <v>1</v>
      </c>
      <c r="W1395" t="n">
        <v>1</v>
      </c>
      <c r="X1395" t="inlineStr">
        <is>
          <t>XXXXXX7584</t>
        </is>
      </c>
      <c r="Y1395" s="72" t="n">
        <v>46326.52037037037</v>
      </c>
    </row>
    <row r="1396">
      <c r="A1396" s="39" t="inlineStr">
        <is>
          <t>6ad794978d0b6ac223dedafd</t>
        </is>
      </c>
      <c r="B1396" s="72" t="n">
        <v>46315.90943287037</v>
      </c>
      <c r="C1396" s="70" t="n">
        <v>46315</v>
      </c>
      <c r="D1396" t="inlineStr">
        <is>
          <t>2026-10</t>
        </is>
      </c>
      <c r="E1396" t="inlineStr">
        <is>
          <t>Wk of 2026-10-19</t>
        </is>
      </c>
      <c r="F1396" t="inlineStr">
        <is>
          <t>Attempt 1</t>
        </is>
      </c>
      <c r="G1396" s="39" t="str">
        <f>IF(ISNUMBER(MATCH(F1396,QualityStatuses,0)),"Quality Lead","Non-Quality Lead")</f>
        <v>Non-Quality Lead</v>
      </c>
      <c r="H1396" s="39" t="str">
        <f>IFERROR(INDEX(CampTypes,MATCH(I1396,CampList,0)),"Unattributed")</f>
        <v>New</v>
      </c>
      <c r="I1396" t="inlineStr">
        <is>
          <t>EBG - In House | ABO | Natuf | Leads | Unit Franchise | India | Oct26 | V1</t>
        </is>
      </c>
      <c r="J1396" t="inlineStr">
        <is>
          <t>EBG - In House | ABO | Natuf | Leads | Unit Franchise | India | Oct26 | V1</t>
        </is>
      </c>
      <c r="K1396" t="inlineStr">
        <is>
          <t>Direct (campaign tagged in CRM)</t>
        </is>
      </c>
      <c r="L1396" t="inlineStr">
        <is>
          <t>Natuf | Broad | Tier1 + Growth Cities | Oct26 | V1</t>
        </is>
      </c>
      <c r="M1396" t="inlineStr">
        <is>
          <t>Natuf | Broad | Tier1 + Growth Cities | Oct26 | V1</t>
        </is>
      </c>
      <c r="N1396" t="inlineStr">
        <is>
          <t>Natuf | Reel | Brand Ambassador | Heard Of Owning A Cafe | V1</t>
        </is>
      </c>
      <c r="O1396" t="inlineStr">
        <is>
          <t>In House Natuf</t>
        </is>
      </c>
      <c r="P1396" t="inlineStr">
        <is>
          <t>Facebook</t>
        </is>
      </c>
      <c r="Q1396" t="inlineStr">
        <is>
          <t>Deepak Rai</t>
        </is>
      </c>
      <c r="R1396" t="inlineStr">
        <is>
          <t>Tejaswini Tarigopula</t>
        </is>
      </c>
      <c r="S1396" t="inlineStr">
        <is>
          <t>-</t>
        </is>
      </c>
      <c r="T1396" t="inlineStr">
        <is>
          <t>Hyderabad</t>
        </is>
      </c>
      <c r="U1396" t="inlineStr">
        <is>
          <t xml:space="preserve"> </t>
        </is>
      </c>
      <c r="V1396" t="n">
        <v>1</v>
      </c>
      <c r="W1396" t="n">
        <v>0</v>
      </c>
      <c r="X1396" t="inlineStr">
        <is>
          <t>XXXXXX3666</t>
        </is>
      </c>
      <c r="Y1396" s="72" t="n">
        <v>46326.52037037037</v>
      </c>
    </row>
    <row r="1397">
      <c r="A1397" s="39" t="inlineStr">
        <is>
          <t>6ad792aeeef90f3c00b80ce0</t>
        </is>
      </c>
      <c r="B1397" s="72" t="n">
        <v>46315.90377314815</v>
      </c>
      <c r="C1397" s="70" t="n">
        <v>46315</v>
      </c>
      <c r="D1397" t="inlineStr">
        <is>
          <t>2026-10</t>
        </is>
      </c>
      <c r="E1397" t="inlineStr">
        <is>
          <t>Wk of 2026-10-19</t>
        </is>
      </c>
      <c r="F1397" t="inlineStr">
        <is>
          <t>Attempt 1</t>
        </is>
      </c>
      <c r="G1397" s="39" t="str">
        <f>IF(ISNUMBER(MATCH(F1397,QualityStatuses,0)),"Quality Lead","Non-Quality Lead")</f>
        <v>Non-Quality Lead</v>
      </c>
      <c r="H1397" s="39" t="str">
        <f>IFERROR(INDEX(CampTypes,MATCH(I1397,CampList,0)),"Unattributed")</f>
        <v>New</v>
      </c>
      <c r="I1397" t="inlineStr">
        <is>
          <t>EBG - In House | ABO | Natuf | Leads | Unit Franchise | India | Oct26 | V1</t>
        </is>
      </c>
      <c r="J1397" t="inlineStr">
        <is>
          <t>EBG - In House | ABO | Natuf | Leads | Unit Franchise | India | Oct26 | V1</t>
        </is>
      </c>
      <c r="K1397" t="inlineStr">
        <is>
          <t>Direct (campaign tagged in CRM)</t>
        </is>
      </c>
      <c r="L1397" t="inlineStr">
        <is>
          <t>Natuf | Broad | Tier1 + Growth Cities | Oct26 | V1</t>
        </is>
      </c>
      <c r="M1397" t="inlineStr">
        <is>
          <t>Natuf | Broad | Tier1 + Growth Cities | Oct26 | V1</t>
        </is>
      </c>
      <c r="N1397" t="inlineStr">
        <is>
          <t>Natuf | Reel | Brand Ambassador | Heard Of Owning A Cafe | V1</t>
        </is>
      </c>
      <c r="O1397" t="inlineStr">
        <is>
          <t>In House Natuf</t>
        </is>
      </c>
      <c r="P1397" t="inlineStr">
        <is>
          <t>Facebook</t>
        </is>
      </c>
      <c r="Q1397" t="inlineStr">
        <is>
          <t>Tejaswini Tarigopula</t>
        </is>
      </c>
      <c r="R1397" t="inlineStr">
        <is>
          <t>Shivani Sharma</t>
        </is>
      </c>
      <c r="S1397" t="inlineStr">
        <is>
          <t>-</t>
        </is>
      </c>
      <c r="T1397" t="inlineStr">
        <is>
          <t>Indore</t>
        </is>
      </c>
      <c r="U1397" t="inlineStr">
        <is>
          <t xml:space="preserve"> </t>
        </is>
      </c>
      <c r="V1397" t="n">
        <v>1</v>
      </c>
      <c r="W1397" t="n">
        <v>0</v>
      </c>
      <c r="X1397" t="inlineStr">
        <is>
          <t>XXXXXX0999</t>
        </is>
      </c>
      <c r="Y1397" s="72" t="n">
        <v>46326.52037037037</v>
      </c>
    </row>
    <row r="1398">
      <c r="A1398" s="39" t="inlineStr">
        <is>
          <t>6ad78fcb8d0b6ac223ded879</t>
        </is>
      </c>
      <c r="B1398" s="72" t="n">
        <v>46315.8952199074</v>
      </c>
      <c r="C1398" s="70" t="n">
        <v>46315</v>
      </c>
      <c r="D1398" t="inlineStr">
        <is>
          <t>2026-10</t>
        </is>
      </c>
      <c r="E1398" t="inlineStr">
        <is>
          <t>Wk of 2026-10-19</t>
        </is>
      </c>
      <c r="F1398" t="inlineStr">
        <is>
          <t>Attempt 1</t>
        </is>
      </c>
      <c r="G1398" s="39" t="str">
        <f>IF(ISNUMBER(MATCH(F1398,QualityStatuses,0)),"Quality Lead","Non-Quality Lead")</f>
        <v>Non-Quality Lead</v>
      </c>
      <c r="H1398" s="39" t="str">
        <f>IFERROR(INDEX(CampTypes,MATCH(I1398,CampList,0)),"Unattributed")</f>
        <v>New</v>
      </c>
      <c r="I1398" t="inlineStr">
        <is>
          <t>EBG - In House | ABO | Natuf | Leads | Unit Franchise | India | Oct26 | V1</t>
        </is>
      </c>
      <c r="J1398" t="inlineStr">
        <is>
          <t>EBG - In House | ABO | Natuf | Leads | Unit Franchise | India | Oct26 | V1</t>
        </is>
      </c>
      <c r="K1398" t="inlineStr">
        <is>
          <t>Direct (campaign tagged in CRM)</t>
        </is>
      </c>
      <c r="L1398" t="inlineStr">
        <is>
          <t>Natuf | Investors | Tier1 + Growth Cities | Oct26 | V1</t>
        </is>
      </c>
      <c r="M1398" t="inlineStr">
        <is>
          <t>Natuf | Investors | Tier1 + Growth Cities | Oct26 | V1</t>
        </is>
      </c>
      <c r="N1398" t="inlineStr">
        <is>
          <t>Natuf | Reel | Brand Ambassador | Heard Of Owning A Cafe | V1</t>
        </is>
      </c>
      <c r="O1398" t="inlineStr">
        <is>
          <t>In House Natuf</t>
        </is>
      </c>
      <c r="P1398" t="inlineStr">
        <is>
          <t>Facebook</t>
        </is>
      </c>
      <c r="Q1398" t="inlineStr">
        <is>
          <t>Tejaswini Tarigopula</t>
        </is>
      </c>
      <c r="R1398" t="inlineStr">
        <is>
          <t>Shivamani</t>
        </is>
      </c>
      <c r="S1398" t="inlineStr">
        <is>
          <t>-</t>
        </is>
      </c>
      <c r="T1398" t="inlineStr">
        <is>
          <t>Ahmedabaf</t>
        </is>
      </c>
      <c r="U1398" t="inlineStr">
        <is>
          <t xml:space="preserve"> </t>
        </is>
      </c>
      <c r="V1398" t="n">
        <v>1</v>
      </c>
      <c r="W1398" t="n">
        <v>1</v>
      </c>
      <c r="X1398" t="inlineStr">
        <is>
          <t>XXXXXX0869</t>
        </is>
      </c>
      <c r="Y1398" s="72" t="n">
        <v>46326.52037037037</v>
      </c>
    </row>
    <row r="1399">
      <c r="A1399" s="39" t="inlineStr">
        <is>
          <t>6ad78fa6cc1c54449d976a5c</t>
        </is>
      </c>
      <c r="B1399" s="72" t="n">
        <v>46315.89479166667</v>
      </c>
      <c r="C1399" s="70" t="n">
        <v>46315</v>
      </c>
      <c r="D1399" t="inlineStr">
        <is>
          <t>2026-10</t>
        </is>
      </c>
      <c r="E1399" t="inlineStr">
        <is>
          <t>Wk of 2026-10-19</t>
        </is>
      </c>
      <c r="F1399" t="inlineStr">
        <is>
          <t>Attempt 1</t>
        </is>
      </c>
      <c r="G1399" s="39" t="str">
        <f>IF(ISNUMBER(MATCH(F1399,QualityStatuses,0)),"Quality Lead","Non-Quality Lead")</f>
        <v>Non-Quality Lead</v>
      </c>
      <c r="H1399" s="39" t="str">
        <f>IFERROR(INDEX(CampTypes,MATCH(I1399,CampList,0)),"Unattributed")</f>
        <v>New</v>
      </c>
      <c r="I1399" t="inlineStr">
        <is>
          <t>EBG - In House | ABO | Natuf | Leads | Master Franchise | India | Oct26 | V1</t>
        </is>
      </c>
      <c r="J1399" t="inlineStr">
        <is>
          <t>EBG - In House | ABO | Natuf | Leads | Master Franchise | India | Oct26 | V1</t>
        </is>
      </c>
      <c r="K1399" t="inlineStr">
        <is>
          <t>Direct (campaign tagged in CRM)</t>
        </is>
      </c>
      <c r="L1399" t="inlineStr">
        <is>
          <t>Natuf | LAL 1% | India | Jul26 | V1</t>
        </is>
      </c>
      <c r="M1399" t="inlineStr">
        <is>
          <t>Natuf | LAL 1% | India | Jul26 | V1</t>
        </is>
      </c>
      <c r="N1399" t="inlineStr">
        <is>
          <t>Natuf | Static | Become A Levantine Food | V1</t>
        </is>
      </c>
      <c r="O1399" t="inlineStr">
        <is>
          <t>Natuf_MF</t>
        </is>
      </c>
      <c r="P1399" t="inlineStr">
        <is>
          <t>Facebook</t>
        </is>
      </c>
      <c r="Q1399" t="inlineStr">
        <is>
          <t>Omkar Navge</t>
        </is>
      </c>
      <c r="R1399" t="inlineStr">
        <is>
          <t>Somya</t>
        </is>
      </c>
      <c r="S1399" t="inlineStr">
        <is>
          <t>-</t>
        </is>
      </c>
      <c r="T1399" t="inlineStr">
        <is>
          <t>Sonepat</t>
        </is>
      </c>
      <c r="U1399" t="inlineStr">
        <is>
          <t xml:space="preserve"> </t>
        </is>
      </c>
      <c r="V1399" t="n">
        <v>1</v>
      </c>
      <c r="W1399" t="n">
        <v>0</v>
      </c>
      <c r="X1399" t="inlineStr">
        <is>
          <t>XXXXXX0041</t>
        </is>
      </c>
      <c r="Y1399" s="72" t="n">
        <v>46326.52037037037</v>
      </c>
    </row>
    <row r="1400">
      <c r="A1400" s="39" t="inlineStr">
        <is>
          <t>6ad78ef2b176a7e2f768d898</t>
        </is>
      </c>
      <c r="B1400" s="72" t="n">
        <v>46315.89270833333</v>
      </c>
      <c r="C1400" s="70" t="n">
        <v>46315</v>
      </c>
      <c r="D1400" t="inlineStr">
        <is>
          <t>2026-10</t>
        </is>
      </c>
      <c r="E1400" t="inlineStr">
        <is>
          <t>Wk of 2026-10-19</t>
        </is>
      </c>
      <c r="F1400" t="inlineStr">
        <is>
          <t>Attempt 1</t>
        </is>
      </c>
      <c r="G1400" s="39" t="str">
        <f>IF(ISNUMBER(MATCH(F1400,QualityStatuses,0)),"Quality Lead","Non-Quality Lead")</f>
        <v>Non-Quality Lead</v>
      </c>
      <c r="H1400" s="39" t="str">
        <f>IFERROR(INDEX(CampTypes,MATCH(I1400,CampList,0)),"Unattributed")</f>
        <v>New</v>
      </c>
      <c r="I1400" t="inlineStr">
        <is>
          <t>EBG - In House | ABO | Natuf | Leads | Unit Franchise | India | Oct26 | V1</t>
        </is>
      </c>
      <c r="J1400" t="inlineStr">
        <is>
          <t>EBG - In House | ABO | Natuf | Leads | Unit Franchise | India | Oct26 | V1</t>
        </is>
      </c>
      <c r="K1400" t="inlineStr">
        <is>
          <t>Direct (campaign tagged in CRM)</t>
        </is>
      </c>
      <c r="L1400" t="inlineStr">
        <is>
          <t>Natuf | Broad | Tier1 + Growth Cities | Oct26 | V1</t>
        </is>
      </c>
      <c r="M1400" t="inlineStr">
        <is>
          <t>Natuf | Broad | Tier1 + Growth Cities | Oct26 | V1</t>
        </is>
      </c>
      <c r="N1400" t="inlineStr">
        <is>
          <t>Natuf | Reel | Brand Ambassador | Heard Of Owning A Cafe | V1</t>
        </is>
      </c>
      <c r="O1400" t="inlineStr">
        <is>
          <t>In House Natuf</t>
        </is>
      </c>
      <c r="P1400" t="inlineStr">
        <is>
          <t>Facebook</t>
        </is>
      </c>
      <c r="Q1400" t="inlineStr">
        <is>
          <t>Tejaswini Tarigopula</t>
        </is>
      </c>
      <c r="R1400" t="inlineStr">
        <is>
          <t>Rima Paul</t>
        </is>
      </c>
      <c r="S1400" t="inlineStr">
        <is>
          <t>-</t>
        </is>
      </c>
      <c r="T1400" t="inlineStr">
        <is>
          <t>Pune</t>
        </is>
      </c>
      <c r="U1400" t="inlineStr">
        <is>
          <t xml:space="preserve"> </t>
        </is>
      </c>
      <c r="V1400" t="n">
        <v>1</v>
      </c>
      <c r="W1400" t="n">
        <v>0</v>
      </c>
      <c r="X1400" t="inlineStr">
        <is>
          <t>XXXXXX6776</t>
        </is>
      </c>
      <c r="Y1400" s="72" t="n">
        <v>46326.52037037037</v>
      </c>
    </row>
    <row r="1401">
      <c r="A1401" s="39" t="inlineStr">
        <is>
          <t>6ad78de216e34eb9c6e5468f</t>
        </is>
      </c>
      <c r="B1401" s="72" t="n">
        <v>46315.88956018518</v>
      </c>
      <c r="C1401" s="70" t="n">
        <v>46315</v>
      </c>
      <c r="D1401" t="inlineStr">
        <is>
          <t>2026-10</t>
        </is>
      </c>
      <c r="E1401" t="inlineStr">
        <is>
          <t>Wk of 2026-10-19</t>
        </is>
      </c>
      <c r="F1401" t="inlineStr">
        <is>
          <t>Connected</t>
        </is>
      </c>
      <c r="G1401" s="39" t="str">
        <f>IF(ISNUMBER(MATCH(F1401,QualityStatuses,0)),"Quality Lead","Non-Quality Lead")</f>
        <v>Non-Quality Lead</v>
      </c>
      <c r="H1401" s="39" t="str">
        <f>IFERROR(INDEX(CampTypes,MATCH(I1401,CampList,0)),"Unattributed")</f>
        <v>New</v>
      </c>
      <c r="I1401" t="inlineStr">
        <is>
          <t>EBG - In House | ABO | Natuf | Leads | Unit Franchise | India | Oct26 | V1</t>
        </is>
      </c>
      <c r="J1401" t="inlineStr">
        <is>
          <t>EBG - In House | ABO | Natuf | Leads | Unit Franchise | India | Oct26 | V1</t>
        </is>
      </c>
      <c r="K1401" t="inlineStr">
        <is>
          <t>Direct (campaign tagged in CRM)</t>
        </is>
      </c>
      <c r="L1401" t="inlineStr">
        <is>
          <t>Natuf | Investors | Tier1 + Growth Cities | Oct26 | V1</t>
        </is>
      </c>
      <c r="M1401" t="inlineStr">
        <is>
          <t>Natuf | Investors | Tier1 + Growth Cities | Oct26 | V1</t>
        </is>
      </c>
      <c r="N1401" t="inlineStr">
        <is>
          <t>Natuf | Reel | Brand Ambassador | Heard Of Owning A Cafe | V1</t>
        </is>
      </c>
      <c r="O1401" t="inlineStr">
        <is>
          <t>In House Natuf</t>
        </is>
      </c>
      <c r="P1401" t="inlineStr">
        <is>
          <t>Facebook</t>
        </is>
      </c>
      <c r="Q1401" t="inlineStr">
        <is>
          <t>Tejaswini Tarigopula</t>
        </is>
      </c>
      <c r="R1401" t="inlineStr">
        <is>
          <t>Rima Paul</t>
        </is>
      </c>
      <c r="S1401" t="inlineStr">
        <is>
          <t>-</t>
        </is>
      </c>
      <c r="T1401" t="inlineStr">
        <is>
          <t>Srinigar</t>
        </is>
      </c>
      <c r="U1401" t="inlineStr">
        <is>
          <t xml:space="preserve"> </t>
        </is>
      </c>
      <c r="V1401" t="n">
        <v>1</v>
      </c>
      <c r="W1401" t="n">
        <v>1</v>
      </c>
      <c r="X1401" t="inlineStr">
        <is>
          <t>XXXXXX2240</t>
        </is>
      </c>
      <c r="Y1401" s="72" t="n">
        <v>46326.52037037037</v>
      </c>
    </row>
    <row r="1402">
      <c r="A1402" s="39" t="inlineStr">
        <is>
          <t>6ad789c4d2c9a2d6c7f691a1</t>
        </is>
      </c>
      <c r="B1402" s="72" t="n">
        <v>46315.87736111111</v>
      </c>
      <c r="C1402" s="70" t="n">
        <v>46315</v>
      </c>
      <c r="D1402" t="inlineStr">
        <is>
          <t>2026-10</t>
        </is>
      </c>
      <c r="E1402" t="inlineStr">
        <is>
          <t>Wk of 2026-10-19</t>
        </is>
      </c>
      <c r="F1402" t="inlineStr">
        <is>
          <t>Connected</t>
        </is>
      </c>
      <c r="G1402" s="39" t="str">
        <f>IF(ISNUMBER(MATCH(F1402,QualityStatuses,0)),"Quality Lead","Non-Quality Lead")</f>
        <v>Non-Quality Lead</v>
      </c>
      <c r="H1402" s="39" t="str">
        <f>IFERROR(INDEX(CampTypes,MATCH(I1402,CampList,0)),"Unattributed")</f>
        <v>New</v>
      </c>
      <c r="I1402" t="inlineStr">
        <is>
          <t>EBG - In House | ABO | Natuf | Leads | Unit Franchise | India | Oct26 | V1</t>
        </is>
      </c>
      <c r="J1402" t="inlineStr">
        <is>
          <t>EBG - In House | ABO | Natuf | Leads | Unit Franchise | India | Oct26 | V1</t>
        </is>
      </c>
      <c r="K1402" t="inlineStr">
        <is>
          <t>Direct (campaign tagged in CRM)</t>
        </is>
      </c>
      <c r="L1402" t="inlineStr">
        <is>
          <t>Natuf | Broad | Tier1 + Growth Cities | Oct26 | V1</t>
        </is>
      </c>
      <c r="M1402" t="inlineStr">
        <is>
          <t>Natuf | Broad | Tier1 + Growth Cities | Oct26 | V1</t>
        </is>
      </c>
      <c r="N1402" t="inlineStr">
        <is>
          <t>Natuf | Reel | Brand Ambassador | Heard Of Owning A Cafe | V1</t>
        </is>
      </c>
      <c r="O1402" t="inlineStr">
        <is>
          <t>In House Natuf</t>
        </is>
      </c>
      <c r="P1402" t="inlineStr">
        <is>
          <t>Facebook</t>
        </is>
      </c>
      <c r="Q1402" t="inlineStr">
        <is>
          <t>Tejaswini Tarigopula</t>
        </is>
      </c>
      <c r="R1402" t="inlineStr">
        <is>
          <t>Arjuman Vidya Sagar</t>
        </is>
      </c>
      <c r="S1402" t="inlineStr">
        <is>
          <t>-</t>
        </is>
      </c>
      <c r="T1402" t="inlineStr">
        <is>
          <t>Pune</t>
        </is>
      </c>
      <c r="U1402" t="inlineStr">
        <is>
          <t xml:space="preserve"> </t>
        </is>
      </c>
      <c r="V1402" t="n">
        <v>1</v>
      </c>
      <c r="W1402" t="n">
        <v>1</v>
      </c>
      <c r="X1402" t="inlineStr">
        <is>
          <t>XXXXXX2039</t>
        </is>
      </c>
      <c r="Y1402" s="72" t="n">
        <v>46326.52037037037</v>
      </c>
    </row>
    <row r="1403">
      <c r="A1403" s="39" t="inlineStr">
        <is>
          <t>6ad786f23019ebaec91ffdcb</t>
        </is>
      </c>
      <c r="B1403" s="72" t="n">
        <v>46315.86900462963</v>
      </c>
      <c r="C1403" s="70" t="n">
        <v>46315</v>
      </c>
      <c r="D1403" t="inlineStr">
        <is>
          <t>2026-10</t>
        </is>
      </c>
      <c r="E1403" t="inlineStr">
        <is>
          <t>Wk of 2026-10-19</t>
        </is>
      </c>
      <c r="F1403" t="inlineStr">
        <is>
          <t>Attempt 1</t>
        </is>
      </c>
      <c r="G1403" s="39" t="str">
        <f>IF(ISNUMBER(MATCH(F1403,QualityStatuses,0)),"Quality Lead","Non-Quality Lead")</f>
        <v>Non-Quality Lead</v>
      </c>
      <c r="H1403" s="39" t="str">
        <f>IFERROR(INDEX(CampTypes,MATCH(I1403,CampList,0)),"Unattributed")</f>
        <v>New</v>
      </c>
      <c r="I1403" t="inlineStr">
        <is>
          <t>EBG - In House | ABO | Natuf | Leads | Master Franchise | India | Oct26 | V1</t>
        </is>
      </c>
      <c r="J1403" t="inlineStr">
        <is>
          <t>EBG - In House | ABO | Natuf | Leads | Master Franchise | India | Oct26 | V1</t>
        </is>
      </c>
      <c r="K1403" t="inlineStr">
        <is>
          <t>Direct (campaign tagged in CRM)</t>
        </is>
      </c>
      <c r="L1403" t="inlineStr">
        <is>
          <t>Natuf | Business Owners | Tier1 + Growth Cities | Oct26 | V1</t>
        </is>
      </c>
      <c r="M1403" t="inlineStr">
        <is>
          <t>Natuf | Business Owners | Tier1 + Growth Cities | Oct26 | V1</t>
        </is>
      </c>
      <c r="N1403" t="inlineStr">
        <is>
          <t>Natuf | Static | Become A Levantine Food | V1</t>
        </is>
      </c>
      <c r="O1403" t="inlineStr">
        <is>
          <t>Natuf_MF</t>
        </is>
      </c>
      <c r="P1403" t="inlineStr">
        <is>
          <t>Facebook</t>
        </is>
      </c>
      <c r="Q1403" t="inlineStr">
        <is>
          <t>Tejaswini Tarigopula</t>
        </is>
      </c>
      <c r="R1403" t="inlineStr">
        <is>
          <t>Sai Charan</t>
        </is>
      </c>
      <c r="S1403" t="inlineStr">
        <is>
          <t>-</t>
        </is>
      </c>
      <c r="T1403" t="inlineStr">
        <is>
          <t>Hardoi</t>
        </is>
      </c>
      <c r="U1403" t="inlineStr">
        <is>
          <t xml:space="preserve"> </t>
        </is>
      </c>
      <c r="V1403" t="n">
        <v>1</v>
      </c>
      <c r="W1403" t="n">
        <v>0</v>
      </c>
      <c r="X1403" t="inlineStr">
        <is>
          <t>XXXXXX7737</t>
        </is>
      </c>
      <c r="Y1403" s="72" t="n">
        <v>46326.52037037037</v>
      </c>
    </row>
    <row r="1404">
      <c r="A1404" s="39" t="inlineStr">
        <is>
          <t>6ad786163316fcaa6ccc72a9</t>
        </is>
      </c>
      <c r="B1404" s="72" t="n">
        <v>46315.86645833333</v>
      </c>
      <c r="C1404" s="70" t="n">
        <v>46315</v>
      </c>
      <c r="D1404" t="inlineStr">
        <is>
          <t>2026-10</t>
        </is>
      </c>
      <c r="E1404" t="inlineStr">
        <is>
          <t>Wk of 2026-10-19</t>
        </is>
      </c>
      <c r="F1404" t="inlineStr">
        <is>
          <t>Attempt 1</t>
        </is>
      </c>
      <c r="G1404" s="39" t="str">
        <f>IF(ISNUMBER(MATCH(F1404,QualityStatuses,0)),"Quality Lead","Non-Quality Lead")</f>
        <v>Non-Quality Lead</v>
      </c>
      <c r="H1404" s="39" t="str">
        <f>IFERROR(INDEX(CampTypes,MATCH(I1404,CampList,0)),"Unattributed")</f>
        <v>New</v>
      </c>
      <c r="I1404" t="inlineStr">
        <is>
          <t>EBG - In House | ABO | Natuf | Leads | Unit Franchise | India | Oct26 | V1</t>
        </is>
      </c>
      <c r="J1404" t="inlineStr">
        <is>
          <t>EBG - In House | ABO | Natuf | Leads | Unit Franchise | India | Oct26 | V1</t>
        </is>
      </c>
      <c r="K1404" t="inlineStr">
        <is>
          <t>Direct (campaign tagged in CRM)</t>
        </is>
      </c>
      <c r="L1404" t="inlineStr">
        <is>
          <t>Natuf | Business Owners | Tier1 + Growth Cities | Oct26 | V1</t>
        </is>
      </c>
      <c r="M1404" t="inlineStr">
        <is>
          <t>Natuf | Business Owners | Tier1 + Growth Cities | Oct26 | V1</t>
        </is>
      </c>
      <c r="N1404" t="inlineStr">
        <is>
          <t>Natuf | Reel | Brand Ambassador | Heard Of Owning A Cafe | V1</t>
        </is>
      </c>
      <c r="O1404" t="inlineStr">
        <is>
          <t>In House Natuf</t>
        </is>
      </c>
      <c r="P1404" t="inlineStr">
        <is>
          <t>Facebook</t>
        </is>
      </c>
      <c r="Q1404" t="inlineStr">
        <is>
          <t>Tejaswini Tarigopula</t>
        </is>
      </c>
      <c r="R1404" t="inlineStr">
        <is>
          <t>Rima Paul</t>
        </is>
      </c>
      <c r="S1404" t="inlineStr">
        <is>
          <t>-</t>
        </is>
      </c>
      <c r="T1404" t="inlineStr">
        <is>
          <t>Noida</t>
        </is>
      </c>
      <c r="U1404" t="inlineStr">
        <is>
          <t xml:space="preserve"> </t>
        </is>
      </c>
      <c r="V1404" t="n">
        <v>1</v>
      </c>
      <c r="W1404" t="n">
        <v>0</v>
      </c>
      <c r="X1404" t="inlineStr">
        <is>
          <t>XXXXXX1112</t>
        </is>
      </c>
      <c r="Y1404" s="72" t="n">
        <v>46326.52037037037</v>
      </c>
    </row>
    <row r="1405">
      <c r="A1405" s="39" t="inlineStr">
        <is>
          <t>6ad785ce589d59233b809f05</t>
        </is>
      </c>
      <c r="B1405" s="72" t="n">
        <v>46315.865625</v>
      </c>
      <c r="C1405" s="70" t="n">
        <v>46315</v>
      </c>
      <c r="D1405" t="inlineStr">
        <is>
          <t>2026-10</t>
        </is>
      </c>
      <c r="E1405" t="inlineStr">
        <is>
          <t>Wk of 2026-10-19</t>
        </is>
      </c>
      <c r="F1405" t="inlineStr">
        <is>
          <t>Lost</t>
        </is>
      </c>
      <c r="G1405" s="39" t="str">
        <f>IF(ISNUMBER(MATCH(F1405,QualityStatuses,0)),"Quality Lead","Non-Quality Lead")</f>
        <v>Non-Quality Lead</v>
      </c>
      <c r="H1405" s="39" t="str">
        <f>IFERROR(INDEX(CampTypes,MATCH(I1405,CampList,0)),"Unattributed")</f>
        <v>New</v>
      </c>
      <c r="I1405" t="inlineStr">
        <is>
          <t>EBG - In House | ABO | Natuf | Leads | Unit Franchise | India | Oct26 | V1</t>
        </is>
      </c>
      <c r="J1405" t="inlineStr">
        <is>
          <t>EBG - In House | ABO | Natuf | Leads | Unit Franchise | India | Oct26 | V1</t>
        </is>
      </c>
      <c r="K1405" t="inlineStr">
        <is>
          <t>Direct (campaign tagged in CRM)</t>
        </is>
      </c>
      <c r="L1405" t="inlineStr">
        <is>
          <t>Natuf | Investors | Tier1 + Growth Cities | Oct26 | V1</t>
        </is>
      </c>
      <c r="M1405" t="inlineStr">
        <is>
          <t>Natuf | Investors | Tier1 + Growth Cities | Oct26 | V1</t>
        </is>
      </c>
      <c r="N1405" t="inlineStr">
        <is>
          <t>Natuf | Reel | Brand Ambassador | Heard Of Owning A Cafe | V1</t>
        </is>
      </c>
      <c r="O1405" t="inlineStr">
        <is>
          <t>In House Natuf</t>
        </is>
      </c>
      <c r="P1405" t="inlineStr">
        <is>
          <t>Facebook</t>
        </is>
      </c>
      <c r="Q1405" t="inlineStr">
        <is>
          <t>Tejaswini Tarigopula</t>
        </is>
      </c>
      <c r="R1405" t="inlineStr">
        <is>
          <t>Shivani Sharma</t>
        </is>
      </c>
      <c r="S1405" t="inlineStr">
        <is>
          <t>Not Interested</t>
        </is>
      </c>
      <c r="T1405" t="inlineStr">
        <is>
          <t>Vijayawada</t>
        </is>
      </c>
      <c r="U1405" t="inlineStr">
        <is>
          <t xml:space="preserve"> </t>
        </is>
      </c>
      <c r="V1405" t="n">
        <v>9</v>
      </c>
      <c r="W1405" t="n">
        <v>4</v>
      </c>
      <c r="X1405" t="inlineStr">
        <is>
          <t>XXXXXX1155</t>
        </is>
      </c>
      <c r="Y1405" s="72" t="n">
        <v>46326.52037037037</v>
      </c>
    </row>
    <row r="1406">
      <c r="A1406" s="39" t="inlineStr">
        <is>
          <t>6ad7811d95e262358657ff40</t>
        </is>
      </c>
      <c r="B1406" s="72" t="n">
        <v>46315.85172453704</v>
      </c>
      <c r="C1406" s="70" t="n">
        <v>46315</v>
      </c>
      <c r="D1406" t="inlineStr">
        <is>
          <t>2026-10</t>
        </is>
      </c>
      <c r="E1406" t="inlineStr">
        <is>
          <t>Wk of 2026-10-19</t>
        </is>
      </c>
      <c r="F1406" t="inlineStr">
        <is>
          <t>Attempt 1</t>
        </is>
      </c>
      <c r="G1406" s="39" t="str">
        <f>IF(ISNUMBER(MATCH(F1406,QualityStatuses,0)),"Quality Lead","Non-Quality Lead")</f>
        <v>Non-Quality Lead</v>
      </c>
      <c r="H1406" s="39" t="str">
        <f>IFERROR(INDEX(CampTypes,MATCH(I1406,CampList,0)),"Unattributed")</f>
        <v>Old</v>
      </c>
      <c r="I1406" t="inlineStr">
        <is>
          <t>E_Karan_Natuf_All_07072026</t>
        </is>
      </c>
      <c r="J1406" t="inlineStr">
        <is>
          <t>E_Karan_Natuf_All_07072026</t>
        </is>
      </c>
      <c r="K1406" t="inlineStr">
        <is>
          <t>Direct (campaign tagged in CRM)</t>
        </is>
      </c>
      <c r="L1406" t="inlineStr">
        <is>
          <t>E_Karan_Natuf_Sign_07072026_Adset3</t>
        </is>
      </c>
      <c r="M1406" t="inlineStr">
        <is>
          <t>E_Karan_Natuf_Sign_07072026_Adset3</t>
        </is>
      </c>
      <c r="N1406" t="inlineStr">
        <is>
          <t>E_Karan_Natuf_Sign_07072026_Adset2_Ad1</t>
        </is>
      </c>
      <c r="O1406" t="inlineStr">
        <is>
          <t>Natuf</t>
        </is>
      </c>
      <c r="P1406" t="inlineStr">
        <is>
          <t>Facebook</t>
        </is>
      </c>
      <c r="Q1406" t="inlineStr">
        <is>
          <t>Tejaswini Tarigopula</t>
        </is>
      </c>
      <c r="R1406" t="inlineStr">
        <is>
          <t>Sai Charan</t>
        </is>
      </c>
      <c r="S1406" t="inlineStr">
        <is>
          <t>-</t>
        </is>
      </c>
      <c r="T1406" t="inlineStr">
        <is>
          <t>Changancherry</t>
        </is>
      </c>
      <c r="U1406" t="inlineStr">
        <is>
          <t xml:space="preserve"> </t>
        </is>
      </c>
      <c r="V1406" t="n">
        <v>2</v>
      </c>
      <c r="W1406" t="n">
        <v>1</v>
      </c>
      <c r="X1406" t="inlineStr">
        <is>
          <t>XXXXXX7459</t>
        </is>
      </c>
      <c r="Y1406" s="72" t="n">
        <v>46326.52037037037</v>
      </c>
    </row>
    <row r="1407">
      <c r="A1407" s="39" t="inlineStr">
        <is>
          <t>6ad7804f4313c59128785201</t>
        </is>
      </c>
      <c r="B1407" s="72" t="n">
        <v>46315.84934027777</v>
      </c>
      <c r="C1407" s="70" t="n">
        <v>46315</v>
      </c>
      <c r="D1407" t="inlineStr">
        <is>
          <t>2026-10</t>
        </is>
      </c>
      <c r="E1407" t="inlineStr">
        <is>
          <t>Wk of 2026-10-19</t>
        </is>
      </c>
      <c r="F1407" t="inlineStr">
        <is>
          <t>Connected</t>
        </is>
      </c>
      <c r="G1407" s="39" t="str">
        <f>IF(ISNUMBER(MATCH(F1407,QualityStatuses,0)),"Quality Lead","Non-Quality Lead")</f>
        <v>Non-Quality Lead</v>
      </c>
      <c r="H1407" s="39" t="str">
        <f>IFERROR(INDEX(CampTypes,MATCH(I1407,CampList,0)),"Unattributed")</f>
        <v>Old</v>
      </c>
      <c r="I1407" t="inlineStr">
        <is>
          <t>natuf_Kiosk_14072026_Hindi</t>
        </is>
      </c>
      <c r="J1407" t="inlineStr">
        <is>
          <t>natuf_Kiosk_14072026_Hindi</t>
        </is>
      </c>
      <c r="K1407" t="inlineStr">
        <is>
          <t>Direct (campaign tagged in CRM)</t>
        </is>
      </c>
      <c r="L1407" t="inlineStr">
        <is>
          <t>natuf_Kiosk_09102026</t>
        </is>
      </c>
      <c r="M1407" t="inlineStr">
        <is>
          <t>natuf_Kiosk_09102026</t>
        </is>
      </c>
      <c r="N1407" t="inlineStr">
        <is>
          <t>natuf_Kiosk_14072026_ad set_ad1</t>
        </is>
      </c>
      <c r="O1407" t="inlineStr">
        <is>
          <t>Natuf</t>
        </is>
      </c>
      <c r="P1407" t="inlineStr">
        <is>
          <t>Facebook</t>
        </is>
      </c>
      <c r="Q1407" t="inlineStr">
        <is>
          <t>Omkar Navge</t>
        </is>
      </c>
      <c r="R1407" t="inlineStr">
        <is>
          <t>Somya</t>
        </is>
      </c>
      <c r="S1407" t="inlineStr">
        <is>
          <t>-</t>
        </is>
      </c>
      <c r="T1407" t="inlineStr">
        <is>
          <t>Raipur</t>
        </is>
      </c>
      <c r="U1407" t="inlineStr">
        <is>
          <t xml:space="preserve"> </t>
        </is>
      </c>
      <c r="V1407" t="n">
        <v>1</v>
      </c>
      <c r="W1407" t="n">
        <v>1</v>
      </c>
      <c r="X1407" t="inlineStr">
        <is>
          <t>XXXXXX0476</t>
        </is>
      </c>
      <c r="Y1407" s="72" t="n">
        <v>46326.52037037037</v>
      </c>
    </row>
    <row r="1408">
      <c r="A1408" s="39" t="inlineStr">
        <is>
          <t>6ad77ffd3b94c71aba8e5e7e</t>
        </is>
      </c>
      <c r="B1408" s="72" t="n">
        <v>46315.8483912037</v>
      </c>
      <c r="C1408" s="70" t="n">
        <v>46315</v>
      </c>
      <c r="D1408" t="inlineStr">
        <is>
          <t>2026-10</t>
        </is>
      </c>
      <c r="E1408" t="inlineStr">
        <is>
          <t>Wk of 2026-10-19</t>
        </is>
      </c>
      <c r="F1408" t="inlineStr">
        <is>
          <t>Meeting Conducted</t>
        </is>
      </c>
      <c r="G1408" s="39" t="str">
        <f>IF(ISNUMBER(MATCH(F1408,QualityStatuses,0)),"Quality Lead","Non-Quality Lead")</f>
        <v>Quality Lead</v>
      </c>
      <c r="H1408" s="39" t="str">
        <f>IFERROR(INDEX(CampTypes,MATCH(I1408,CampList,0)),"Unattributed")</f>
        <v>New</v>
      </c>
      <c r="I1408" t="inlineStr">
        <is>
          <t>EBG - In House | ABO | Natuf | Leads | Unit Franchise | India | Oct26 | V1</t>
        </is>
      </c>
      <c r="J1408" t="inlineStr">
        <is>
          <t>EBG - In House | ABO | Natuf | Leads | Unit Franchise | India | Oct26 | V1</t>
        </is>
      </c>
      <c r="K1408" t="inlineStr">
        <is>
          <t>Direct (campaign tagged in CRM)</t>
        </is>
      </c>
      <c r="L1408" t="inlineStr">
        <is>
          <t>Natuf | Business Owners | Tier1 + Growth Cities | Oct26 | V1</t>
        </is>
      </c>
      <c r="M1408" t="inlineStr">
        <is>
          <t>Natuf | Business Owners | Tier1 + Growth Cities | Oct26 | V1</t>
        </is>
      </c>
      <c r="N1408" t="inlineStr">
        <is>
          <t>Natuf | Reel | Brand Ambassador | Heard Of Owning A Cafe | V1</t>
        </is>
      </c>
      <c r="O1408" t="inlineStr">
        <is>
          <t>In House Natuf</t>
        </is>
      </c>
      <c r="P1408" t="inlineStr">
        <is>
          <t>Facebook</t>
        </is>
      </c>
      <c r="Q1408" t="inlineStr">
        <is>
          <t>Tejaswini Tarigopula</t>
        </is>
      </c>
      <c r="R1408" t="inlineStr">
        <is>
          <t>Shivamani</t>
        </is>
      </c>
      <c r="S1408" t="inlineStr">
        <is>
          <t>-</t>
        </is>
      </c>
      <c r="T1408" t="inlineStr">
        <is>
          <t>Lucknow</t>
        </is>
      </c>
      <c r="U1408" t="inlineStr">
        <is>
          <t xml:space="preserve"> </t>
        </is>
      </c>
      <c r="V1408" t="n">
        <v>12</v>
      </c>
      <c r="W1408" t="n">
        <v>11</v>
      </c>
      <c r="X1408" t="inlineStr">
        <is>
          <t>XXXXXX3541</t>
        </is>
      </c>
      <c r="Y1408" s="72" t="n">
        <v>46326.52037037037</v>
      </c>
    </row>
    <row r="1409">
      <c r="A1409" s="39" t="inlineStr">
        <is>
          <t>6ad77f1ab8aa19fa374a668f</t>
        </is>
      </c>
      <c r="B1409" s="72" t="n">
        <v>46315.84576388889</v>
      </c>
      <c r="C1409" s="70" t="n">
        <v>46315</v>
      </c>
      <c r="D1409" t="inlineStr">
        <is>
          <t>2026-10</t>
        </is>
      </c>
      <c r="E1409" t="inlineStr">
        <is>
          <t>Wk of 2026-10-19</t>
        </is>
      </c>
      <c r="F1409" t="inlineStr">
        <is>
          <t>Connected</t>
        </is>
      </c>
      <c r="G1409" s="39" t="str">
        <f>IF(ISNUMBER(MATCH(F1409,QualityStatuses,0)),"Quality Lead","Non-Quality Lead")</f>
        <v>Non-Quality Lead</v>
      </c>
      <c r="H1409" s="39" t="str">
        <f>IFERROR(INDEX(CampTypes,MATCH(I1409,CampList,0)),"Unattributed")</f>
        <v>Old</v>
      </c>
      <c r="I1409" t="inlineStr">
        <is>
          <t>natuf_Kiosk_14072026_Hindi</t>
        </is>
      </c>
      <c r="J1409" t="inlineStr">
        <is>
          <t>natuf_Kiosk_14072026_Hindi</t>
        </is>
      </c>
      <c r="K1409" t="inlineStr">
        <is>
          <t>Direct (campaign tagged in CRM)</t>
        </is>
      </c>
      <c r="L1409" t="inlineStr">
        <is>
          <t>natuf_Kiosk_09102026</t>
        </is>
      </c>
      <c r="M1409" t="inlineStr">
        <is>
          <t>natuf_Kiosk_09102026</t>
        </is>
      </c>
      <c r="N1409" t="inlineStr">
        <is>
          <t>natuf_Kiosk_14072026_ad set_ad1</t>
        </is>
      </c>
      <c r="O1409" t="inlineStr">
        <is>
          <t>Natuf</t>
        </is>
      </c>
      <c r="P1409" t="inlineStr">
        <is>
          <t>Facebook</t>
        </is>
      </c>
      <c r="Q1409" t="inlineStr">
        <is>
          <t>Tejaswini Tarigopula</t>
        </is>
      </c>
      <c r="R1409" t="inlineStr">
        <is>
          <t>Rima Paul</t>
        </is>
      </c>
      <c r="S1409" t="inlineStr">
        <is>
          <t>-</t>
        </is>
      </c>
      <c r="T1409" t="inlineStr">
        <is>
          <t>jalgaon</t>
        </is>
      </c>
      <c r="U1409" t="inlineStr">
        <is>
          <t xml:space="preserve"> </t>
        </is>
      </c>
      <c r="V1409" t="n">
        <v>3</v>
      </c>
      <c r="W1409" t="n">
        <v>1</v>
      </c>
      <c r="X1409" t="inlineStr">
        <is>
          <t>XXXXXX4858</t>
        </is>
      </c>
      <c r="Y1409" s="72" t="n">
        <v>46326.52037037037</v>
      </c>
    </row>
    <row r="1410">
      <c r="A1410" s="39" t="inlineStr">
        <is>
          <t>6ad77aa6ec0914e597040d1f</t>
        </is>
      </c>
      <c r="B1410" s="72" t="n">
        <v>46315.83256944444</v>
      </c>
      <c r="C1410" s="70" t="n">
        <v>46315</v>
      </c>
      <c r="D1410" t="inlineStr">
        <is>
          <t>2026-10</t>
        </is>
      </c>
      <c r="E1410" t="inlineStr">
        <is>
          <t>Wk of 2026-10-19</t>
        </is>
      </c>
      <c r="F1410" t="inlineStr">
        <is>
          <t>Attempt 1</t>
        </is>
      </c>
      <c r="G1410" s="39" t="str">
        <f>IF(ISNUMBER(MATCH(F1410,QualityStatuses,0)),"Quality Lead","Non-Quality Lead")</f>
        <v>Non-Quality Lead</v>
      </c>
      <c r="H1410" s="39" t="str">
        <f>IFERROR(INDEX(CampTypes,MATCH(I1410,CampList,0)),"Unattributed")</f>
        <v>New</v>
      </c>
      <c r="I1410" t="inlineStr">
        <is>
          <t>EBG - In House | ABO | Natuf | Leads | Unit Franchise | India | Oct26 | V1</t>
        </is>
      </c>
      <c r="J1410" t="inlineStr">
        <is>
          <t>EBG - In House | ABO | Natuf | Leads | Unit Franchise | India | Oct26 | V1</t>
        </is>
      </c>
      <c r="K1410" t="inlineStr">
        <is>
          <t>Direct (campaign tagged in CRM)</t>
        </is>
      </c>
      <c r="L1410" t="inlineStr">
        <is>
          <t>Natuf | Broad | Tier1 + Growth Cities | Oct26 | V1</t>
        </is>
      </c>
      <c r="M1410" t="inlineStr">
        <is>
          <t>Natuf | Broad | Tier1 + Growth Cities | Oct26 | V1</t>
        </is>
      </c>
      <c r="N1410" t="inlineStr">
        <is>
          <t>Natuf | Reel | Brand Ambassador | Heard Of Owning A Cafe | V1</t>
        </is>
      </c>
      <c r="O1410" t="inlineStr">
        <is>
          <t>In House Natuf</t>
        </is>
      </c>
      <c r="P1410" t="inlineStr">
        <is>
          <t>Facebook</t>
        </is>
      </c>
      <c r="Q1410" t="inlineStr">
        <is>
          <t>Tejaswini Tarigopula</t>
        </is>
      </c>
      <c r="R1410" t="inlineStr">
        <is>
          <t>Rima Paul</t>
        </is>
      </c>
      <c r="S1410" t="inlineStr">
        <is>
          <t>-</t>
        </is>
      </c>
      <c r="T1410" t="inlineStr">
        <is>
          <t>Lucknow</t>
        </is>
      </c>
      <c r="U1410" t="inlineStr">
        <is>
          <t xml:space="preserve"> </t>
        </is>
      </c>
      <c r="V1410" t="n">
        <v>1</v>
      </c>
      <c r="W1410" t="n">
        <v>0</v>
      </c>
      <c r="X1410" t="inlineStr">
        <is>
          <t>XXXXXX2176</t>
        </is>
      </c>
      <c r="Y1410" s="72" t="n">
        <v>46326.52037037037</v>
      </c>
    </row>
    <row r="1411">
      <c r="A1411" s="39" t="inlineStr">
        <is>
          <t>6ad778e88d89104260adb1df</t>
        </is>
      </c>
      <c r="B1411" s="72" t="n">
        <v>46315.82740740741</v>
      </c>
      <c r="C1411" s="70" t="n">
        <v>46315</v>
      </c>
      <c r="D1411" t="inlineStr">
        <is>
          <t>2026-10</t>
        </is>
      </c>
      <c r="E1411" t="inlineStr">
        <is>
          <t>Wk of 2026-10-19</t>
        </is>
      </c>
      <c r="F1411" t="inlineStr">
        <is>
          <t>Details Shared</t>
        </is>
      </c>
      <c r="G1411" s="39" t="str">
        <f>IF(ISNUMBER(MATCH(F1411,QualityStatuses,0)),"Quality Lead","Non-Quality Lead")</f>
        <v>Quality Lead</v>
      </c>
      <c r="H1411" s="39" t="str">
        <f>IFERROR(INDEX(CampTypes,MATCH(I1411,CampList,0)),"Unattributed")</f>
        <v>New</v>
      </c>
      <c r="I1411" t="inlineStr">
        <is>
          <t>EBG - In House | ABO | Natuf | Leads | Unit Franchise | India | Oct26 | V1</t>
        </is>
      </c>
      <c r="J1411" t="inlineStr">
        <is>
          <t>EBG - In House | ABO | Natuf | Leads | Unit Franchise | India | Oct26 | V1</t>
        </is>
      </c>
      <c r="K1411" t="inlineStr">
        <is>
          <t>Direct (campaign tagged in CRM)</t>
        </is>
      </c>
      <c r="L1411" t="inlineStr">
        <is>
          <t>Natuf | LAL 1% | India | Jul26 | V1</t>
        </is>
      </c>
      <c r="M1411" t="inlineStr">
        <is>
          <t>Natuf | LAL 1% | India | Jul26 | V1</t>
        </is>
      </c>
      <c r="N1411" t="inlineStr">
        <is>
          <t>Natuf | Reel | Brand Ambassador | Heard Of Owning A Cafe | V1</t>
        </is>
      </c>
      <c r="O1411" t="inlineStr">
        <is>
          <t>In House Natuf</t>
        </is>
      </c>
      <c r="P1411" t="inlineStr">
        <is>
          <t>Facebook</t>
        </is>
      </c>
      <c r="Q1411" t="inlineStr">
        <is>
          <t>Tejaswini Tarigopula</t>
        </is>
      </c>
      <c r="R1411" t="inlineStr">
        <is>
          <t>Rima Paul</t>
        </is>
      </c>
      <c r="S1411" t="inlineStr">
        <is>
          <t>-</t>
        </is>
      </c>
      <c r="T1411" t="inlineStr">
        <is>
          <t>Kochi</t>
        </is>
      </c>
      <c r="U1411" t="inlineStr">
        <is>
          <t xml:space="preserve"> </t>
        </is>
      </c>
      <c r="V1411" t="n">
        <v>7</v>
      </c>
      <c r="W1411" t="n">
        <v>4</v>
      </c>
      <c r="X1411" t="inlineStr">
        <is>
          <t>XXXXXX8948</t>
        </is>
      </c>
      <c r="Y1411" s="72" t="n">
        <v>46326.52037037037</v>
      </c>
    </row>
    <row r="1412">
      <c r="A1412" s="39" t="inlineStr">
        <is>
          <t>6ad778c2be0978e30cc7ac2d</t>
        </is>
      </c>
      <c r="B1412" s="72" t="n">
        <v>46315.82696759259</v>
      </c>
      <c r="C1412" s="70" t="n">
        <v>46315</v>
      </c>
      <c r="D1412" t="inlineStr">
        <is>
          <t>2026-10</t>
        </is>
      </c>
      <c r="E1412" t="inlineStr">
        <is>
          <t>Wk of 2026-10-19</t>
        </is>
      </c>
      <c r="F1412" t="inlineStr">
        <is>
          <t>New Lead</t>
        </is>
      </c>
      <c r="G1412" s="39" t="str">
        <f>IF(ISNUMBER(MATCH(F1412,QualityStatuses,0)),"Quality Lead","Non-Quality Lead")</f>
        <v>Non-Quality Lead</v>
      </c>
      <c r="H1412" s="39" t="str">
        <f>IFERROR(INDEX(CampTypes,MATCH(I1412,CampList,0)),"Unattributed")</f>
        <v>Old</v>
      </c>
      <c r="I1412" t="inlineStr">
        <is>
          <t>E_Suresh_Natuf_Kiosk_07072026</t>
        </is>
      </c>
      <c r="J1412" t="inlineStr">
        <is>
          <t>E_Suresh_Natuf_Kiosk_07072026</t>
        </is>
      </c>
      <c r="K1412" t="inlineStr">
        <is>
          <t>Direct (campaign tagged in CRM)</t>
        </is>
      </c>
      <c r="L1412" t="inlineStr">
        <is>
          <t>E_Suresh_Natuf_Kiosk_07072026_Adset5</t>
        </is>
      </c>
      <c r="M1412" t="inlineStr">
        <is>
          <t>E_Suresh_Natuf_Kiosk_07072026_Adset5</t>
        </is>
      </c>
      <c r="N1412" t="inlineStr">
        <is>
          <t>E_Hindi_Suresh_Natuf_Kiosk_07072026_Adset5_ad3 – Copy 2</t>
        </is>
      </c>
      <c r="O1412" t="inlineStr">
        <is>
          <t>Natuf</t>
        </is>
      </c>
      <c r="P1412" t="inlineStr">
        <is>
          <t>Facebook</t>
        </is>
      </c>
      <c r="Q1412" t="inlineStr">
        <is>
          <t>(Unassigned)</t>
        </is>
      </c>
      <c r="R1412" t="inlineStr">
        <is>
          <t>Omkar Navge</t>
        </is>
      </c>
      <c r="S1412" t="inlineStr">
        <is>
          <t>-</t>
        </is>
      </c>
      <c r="T1412" t="inlineStr">
        <is>
          <t>Ludhiana</t>
        </is>
      </c>
      <c r="U1412" t="inlineStr">
        <is>
          <t xml:space="preserve"> </t>
        </is>
      </c>
      <c r="V1412" t="n">
        <v>0</v>
      </c>
      <c r="W1412" t="n">
        <v>0</v>
      </c>
      <c r="X1412" t="inlineStr">
        <is>
          <t>XXXXXX5632</t>
        </is>
      </c>
      <c r="Y1412" s="72" t="n">
        <v>46326.52037037037</v>
      </c>
    </row>
    <row r="1413">
      <c r="A1413" s="39" t="inlineStr">
        <is>
          <t>6ad77771039ef94229bd2562</t>
        </is>
      </c>
      <c r="B1413" s="72" t="n">
        <v>46315.82306712963</v>
      </c>
      <c r="C1413" s="70" t="n">
        <v>46315</v>
      </c>
      <c r="D1413" t="inlineStr">
        <is>
          <t>2026-10</t>
        </is>
      </c>
      <c r="E1413" t="inlineStr">
        <is>
          <t>Wk of 2026-10-19</t>
        </is>
      </c>
      <c r="F1413" t="inlineStr">
        <is>
          <t>Connected</t>
        </is>
      </c>
      <c r="G1413" s="39" t="str">
        <f>IF(ISNUMBER(MATCH(F1413,QualityStatuses,0)),"Quality Lead","Non-Quality Lead")</f>
        <v>Non-Quality Lead</v>
      </c>
      <c r="H1413" s="39" t="str">
        <f>IFERROR(INDEX(CampTypes,MATCH(I1413,CampList,0)),"Unattributed")</f>
        <v>New</v>
      </c>
      <c r="I1413" t="inlineStr">
        <is>
          <t>EBG - In House | ABO | Natuf | Leads | Unit Franchise | India | Oct26 | V1</t>
        </is>
      </c>
      <c r="J1413" t="inlineStr">
        <is>
          <t>EBG - In House | ABO | Natuf | Leads | Unit Franchise | India | Oct26 | V1</t>
        </is>
      </c>
      <c r="K1413" t="inlineStr">
        <is>
          <t>Direct (campaign tagged in CRM)</t>
        </is>
      </c>
      <c r="L1413" t="inlineStr">
        <is>
          <t>Natuf | Investors | Tier1 + Growth Cities | Oct26 | V1</t>
        </is>
      </c>
      <c r="M1413" t="inlineStr">
        <is>
          <t>Natuf | Investors | Tier1 + Growth Cities | Oct26 | V1</t>
        </is>
      </c>
      <c r="N1413" t="inlineStr">
        <is>
          <t>Natuf | Reel | Brand Ambassador | Heard Of Owning A Cafe | V1</t>
        </is>
      </c>
      <c r="O1413" t="inlineStr">
        <is>
          <t>In House Natuf</t>
        </is>
      </c>
      <c r="P1413" t="inlineStr">
        <is>
          <t>Facebook</t>
        </is>
      </c>
      <c r="Q1413" t="inlineStr">
        <is>
          <t>Tejaswini Tarigopula</t>
        </is>
      </c>
      <c r="R1413" t="inlineStr">
        <is>
          <t>Arjuman Vidya Sagar</t>
        </is>
      </c>
      <c r="S1413" t="inlineStr">
        <is>
          <t>-</t>
        </is>
      </c>
      <c r="T1413" t="inlineStr">
        <is>
          <t>ernakulam</t>
        </is>
      </c>
      <c r="U1413" t="inlineStr">
        <is>
          <t xml:space="preserve"> </t>
        </is>
      </c>
      <c r="V1413" t="n">
        <v>4</v>
      </c>
      <c r="W1413" t="n">
        <v>2</v>
      </c>
      <c r="X1413" t="inlineStr">
        <is>
          <t>XXXXXX8621</t>
        </is>
      </c>
      <c r="Y1413" s="72" t="n">
        <v>46326.52037037037</v>
      </c>
    </row>
    <row r="1414">
      <c r="A1414" s="39" t="inlineStr">
        <is>
          <t>6ad77423b2f1745fa268282d</t>
        </is>
      </c>
      <c r="B1414" s="72" t="n">
        <v>46315.81327546296</v>
      </c>
      <c r="C1414" s="70" t="n">
        <v>46315</v>
      </c>
      <c r="D1414" t="inlineStr">
        <is>
          <t>2026-10</t>
        </is>
      </c>
      <c r="E1414" t="inlineStr">
        <is>
          <t>Wk of 2026-10-19</t>
        </is>
      </c>
      <c r="F1414" t="inlineStr">
        <is>
          <t>Attempt 1</t>
        </is>
      </c>
      <c r="G1414" s="39" t="str">
        <f>IF(ISNUMBER(MATCH(F1414,QualityStatuses,0)),"Quality Lead","Non-Quality Lead")</f>
        <v>Non-Quality Lead</v>
      </c>
      <c r="H1414" s="39" t="str">
        <f>IFERROR(INDEX(CampTypes,MATCH(I1414,CampList,0)),"Unattributed")</f>
        <v>New</v>
      </c>
      <c r="I1414" t="inlineStr">
        <is>
          <t>EBG - In House | ABO | Natuf | Leads | Unit Franchise | India | Oct26 | V1</t>
        </is>
      </c>
      <c r="J1414" t="inlineStr">
        <is>
          <t>EBG - In House | ABO | Natuf | Leads | Unit Franchise | India | Oct26 | V1</t>
        </is>
      </c>
      <c r="K1414" t="inlineStr">
        <is>
          <t>Direct (campaign tagged in CRM)</t>
        </is>
      </c>
      <c r="L1414" t="inlineStr">
        <is>
          <t>Natuf | LAL 1% | India | Jul26 | V1</t>
        </is>
      </c>
      <c r="M1414" t="inlineStr">
        <is>
          <t>Natuf | LAL 1% | India | Jul26 | V1</t>
        </is>
      </c>
      <c r="N1414" t="inlineStr">
        <is>
          <t>Natuf | Reel | Brand Ambassador | Heard Of Owning A Cafe | V1</t>
        </is>
      </c>
      <c r="O1414" t="inlineStr">
        <is>
          <t>In House Natuf</t>
        </is>
      </c>
      <c r="P1414" t="inlineStr">
        <is>
          <t>Facebook</t>
        </is>
      </c>
      <c r="Q1414" t="inlineStr">
        <is>
          <t>Tejaswini Tarigopula</t>
        </is>
      </c>
      <c r="R1414" t="inlineStr">
        <is>
          <t>Sai Charan</t>
        </is>
      </c>
      <c r="S1414" t="inlineStr">
        <is>
          <t>-</t>
        </is>
      </c>
      <c r="T1414" t="inlineStr">
        <is>
          <t>Hisar</t>
        </is>
      </c>
      <c r="U1414" t="inlineStr">
        <is>
          <t xml:space="preserve"> </t>
        </is>
      </c>
      <c r="V1414" t="n">
        <v>1</v>
      </c>
      <c r="W1414" t="n">
        <v>0</v>
      </c>
      <c r="X1414" t="inlineStr">
        <is>
          <t>XXXXXX3220</t>
        </is>
      </c>
      <c r="Y1414" s="72" t="n">
        <v>46326.52037037037</v>
      </c>
    </row>
    <row r="1415">
      <c r="A1415" s="39" t="inlineStr">
        <is>
          <t>6ad7738cb57f1198bdc5bb9e</t>
        </is>
      </c>
      <c r="B1415" s="72" t="n">
        <v>46315.81152777778</v>
      </c>
      <c r="C1415" s="70" t="n">
        <v>46315</v>
      </c>
      <c r="D1415" t="inlineStr">
        <is>
          <t>2026-10</t>
        </is>
      </c>
      <c r="E1415" t="inlineStr">
        <is>
          <t>Wk of 2026-10-19</t>
        </is>
      </c>
      <c r="F1415" t="inlineStr">
        <is>
          <t>Connected</t>
        </is>
      </c>
      <c r="G1415" s="39" t="str">
        <f>IF(ISNUMBER(MATCH(F1415,QualityStatuses,0)),"Quality Lead","Non-Quality Lead")</f>
        <v>Non-Quality Lead</v>
      </c>
      <c r="H1415" s="39" t="str">
        <f>IFERROR(INDEX(CampTypes,MATCH(I1415,CampList,0)),"Unattributed")</f>
        <v>New</v>
      </c>
      <c r="I1415" t="inlineStr">
        <is>
          <t>EBG - In House | ABO | Natuf | Leads | Unit Franchise | India | Oct26 | V1</t>
        </is>
      </c>
      <c r="J1415" t="inlineStr">
        <is>
          <t>EBG - In House | ABO | Natuf | Leads | Unit Franchise | India | Oct26 | V1</t>
        </is>
      </c>
      <c r="K1415" t="inlineStr">
        <is>
          <t>Direct (campaign tagged in CRM)</t>
        </is>
      </c>
      <c r="L1415" t="inlineStr">
        <is>
          <t>Natuf | LAL 1% | India | Jul26 | V1</t>
        </is>
      </c>
      <c r="M1415" t="inlineStr">
        <is>
          <t>Natuf | LAL 1% | India | Jul26 | V1</t>
        </is>
      </c>
      <c r="N1415" t="inlineStr">
        <is>
          <t>Natuf | Reel | Brand Ambassador | Heard Of Owning A Cafe | V1</t>
        </is>
      </c>
      <c r="O1415" t="inlineStr">
        <is>
          <t>In House Natuf</t>
        </is>
      </c>
      <c r="P1415" t="inlineStr">
        <is>
          <t>Facebook</t>
        </is>
      </c>
      <c r="Q1415" t="inlineStr">
        <is>
          <t>Tejaswini Tarigopula</t>
        </is>
      </c>
      <c r="R1415" t="inlineStr">
        <is>
          <t>Shivani Sharma</t>
        </is>
      </c>
      <c r="S1415" t="inlineStr">
        <is>
          <t>-</t>
        </is>
      </c>
      <c r="T1415" t="inlineStr">
        <is>
          <t>Karamsad</t>
        </is>
      </c>
      <c r="U1415" t="inlineStr">
        <is>
          <t xml:space="preserve"> </t>
        </is>
      </c>
      <c r="V1415" t="n">
        <v>1</v>
      </c>
      <c r="W1415" t="n">
        <v>0</v>
      </c>
      <c r="X1415" t="inlineStr">
        <is>
          <t>XXXXXX9555</t>
        </is>
      </c>
      <c r="Y1415" s="72" t="n">
        <v>46326.52037037037</v>
      </c>
    </row>
    <row r="1416">
      <c r="A1416" s="39" t="inlineStr">
        <is>
          <t>6ad76fc60e8d92589a477188</t>
        </is>
      </c>
      <c r="B1416" s="72" t="n">
        <v>46315.80034722222</v>
      </c>
      <c r="C1416" s="70" t="n">
        <v>46315</v>
      </c>
      <c r="D1416" t="inlineStr">
        <is>
          <t>2026-10</t>
        </is>
      </c>
      <c r="E1416" t="inlineStr">
        <is>
          <t>Wk of 2026-10-19</t>
        </is>
      </c>
      <c r="F1416" t="inlineStr">
        <is>
          <t>Attempt 4</t>
        </is>
      </c>
      <c r="G1416" s="39" t="str">
        <f>IF(ISNUMBER(MATCH(F1416,QualityStatuses,0)),"Quality Lead","Non-Quality Lead")</f>
        <v>Non-Quality Lead</v>
      </c>
      <c r="H1416" s="39" t="str">
        <f>IFERROR(INDEX(CampTypes,MATCH(I1416,CampList,0)),"Unattributed")</f>
        <v>New</v>
      </c>
      <c r="I1416" t="inlineStr">
        <is>
          <t>EBG - In House | ABO | Natuf | Leads | Unit Franchise | India | Oct26 | V1</t>
        </is>
      </c>
      <c r="J1416" t="inlineStr">
        <is>
          <t>EBG - In House | ABO | Natuf | Leads | Unit Franchise | India | Oct26 | V1</t>
        </is>
      </c>
      <c r="K1416" t="inlineStr">
        <is>
          <t>Direct (campaign tagged in CRM)</t>
        </is>
      </c>
      <c r="L1416" t="inlineStr">
        <is>
          <t>Natuf | Business Owners | Tier1 + Growth Cities | Oct26 | V1</t>
        </is>
      </c>
      <c r="M1416" t="inlineStr">
        <is>
          <t>Natuf | Business Owners | Tier1 + Growth Cities | Oct26 | V1</t>
        </is>
      </c>
      <c r="N1416" t="inlineStr">
        <is>
          <t>Natuf | Reel | Brand Ambassador | Heard Of Owning A Cafe | V1</t>
        </is>
      </c>
      <c r="O1416" t="inlineStr">
        <is>
          <t>In House Natuf</t>
        </is>
      </c>
      <c r="P1416" t="inlineStr">
        <is>
          <t>Facebook</t>
        </is>
      </c>
      <c r="Q1416" t="inlineStr">
        <is>
          <t>Tejaswini Tarigopula</t>
        </is>
      </c>
      <c r="R1416" t="inlineStr">
        <is>
          <t>Shivamani</t>
        </is>
      </c>
      <c r="S1416" t="inlineStr">
        <is>
          <t>-</t>
        </is>
      </c>
      <c r="T1416" t="inlineStr">
        <is>
          <t>Mumbai</t>
        </is>
      </c>
      <c r="U1416" t="inlineStr">
        <is>
          <t xml:space="preserve"> </t>
        </is>
      </c>
      <c r="V1416" t="n">
        <v>7</v>
      </c>
      <c r="W1416" t="n">
        <v>5</v>
      </c>
      <c r="X1416" t="inlineStr">
        <is>
          <t>XXXXXX8614</t>
        </is>
      </c>
      <c r="Y1416" s="72" t="n">
        <v>46326.52037037037</v>
      </c>
    </row>
    <row r="1417">
      <c r="A1417" s="39" t="inlineStr">
        <is>
          <t>6ad76d47bb878d462f46e213</t>
        </is>
      </c>
      <c r="B1417" s="72" t="n">
        <v>46315.79295138889</v>
      </c>
      <c r="C1417" s="70" t="n">
        <v>46315</v>
      </c>
      <c r="D1417" t="inlineStr">
        <is>
          <t>2026-10</t>
        </is>
      </c>
      <c r="E1417" t="inlineStr">
        <is>
          <t>Wk of 2026-10-19</t>
        </is>
      </c>
      <c r="F1417" t="inlineStr">
        <is>
          <t>Attempt 1</t>
        </is>
      </c>
      <c r="G1417" s="39" t="str">
        <f>IF(ISNUMBER(MATCH(F1417,QualityStatuses,0)),"Quality Lead","Non-Quality Lead")</f>
        <v>Non-Quality Lead</v>
      </c>
      <c r="H1417" s="39" t="str">
        <f>IFERROR(INDEX(CampTypes,MATCH(I1417,CampList,0)),"Unattributed")</f>
        <v>New</v>
      </c>
      <c r="I1417" t="inlineStr">
        <is>
          <t>EBG - In House | ABO | Natuf | Leads | Unit Franchise | India | Oct26 | V1</t>
        </is>
      </c>
      <c r="J1417" t="inlineStr">
        <is>
          <t>EBG - In House | ABO | Natuf | Leads | Unit Franchise | India | Oct26 | V1</t>
        </is>
      </c>
      <c r="K1417" t="inlineStr">
        <is>
          <t>Direct (campaign tagged in CRM)</t>
        </is>
      </c>
      <c r="L1417" t="inlineStr">
        <is>
          <t>Natuf | Business Owners | Tier1 + Growth Cities | Oct26 | V1</t>
        </is>
      </c>
      <c r="M1417" t="inlineStr">
        <is>
          <t>Natuf | Business Owners | Tier1 + Growth Cities | Oct26 | V1</t>
        </is>
      </c>
      <c r="N1417" t="inlineStr">
        <is>
          <t>Natuf | Reel | Brand Ambassador | Heard Of Owning A Cafe | V1</t>
        </is>
      </c>
      <c r="O1417" t="inlineStr">
        <is>
          <t>In House Natuf</t>
        </is>
      </c>
      <c r="P1417" t="inlineStr">
        <is>
          <t>Facebook</t>
        </is>
      </c>
      <c r="Q1417" t="inlineStr">
        <is>
          <t>Tejaswini Tarigopula</t>
        </is>
      </c>
      <c r="R1417" t="inlineStr">
        <is>
          <t>Rima Paul</t>
        </is>
      </c>
      <c r="S1417" t="inlineStr">
        <is>
          <t>-</t>
        </is>
      </c>
      <c r="T1417" t="inlineStr">
        <is>
          <t>Chhota Udepur</t>
        </is>
      </c>
      <c r="U1417" t="inlineStr">
        <is>
          <t xml:space="preserve"> </t>
        </is>
      </c>
      <c r="V1417" t="n">
        <v>1</v>
      </c>
      <c r="W1417" t="n">
        <v>0</v>
      </c>
      <c r="X1417" t="inlineStr">
        <is>
          <t>XXXXXX3441</t>
        </is>
      </c>
      <c r="Y1417" s="72" t="n">
        <v>46326.52037037037</v>
      </c>
    </row>
    <row r="1418">
      <c r="A1418" s="39" t="inlineStr">
        <is>
          <t>6ad76cedd654cdab0d91f59b</t>
        </is>
      </c>
      <c r="B1418" s="72" t="n">
        <v>46315.79190972223</v>
      </c>
      <c r="C1418" s="70" t="n">
        <v>46315</v>
      </c>
      <c r="D1418" t="inlineStr">
        <is>
          <t>2026-10</t>
        </is>
      </c>
      <c r="E1418" t="inlineStr">
        <is>
          <t>Wk of 2026-10-19</t>
        </is>
      </c>
      <c r="F1418" t="inlineStr">
        <is>
          <t>Details Shared</t>
        </is>
      </c>
      <c r="G1418" s="39" t="str">
        <f>IF(ISNUMBER(MATCH(F1418,QualityStatuses,0)),"Quality Lead","Non-Quality Lead")</f>
        <v>Quality Lead</v>
      </c>
      <c r="H1418" s="39" t="str">
        <f>IFERROR(INDEX(CampTypes,MATCH(I1418,CampList,0)),"Unattributed")</f>
        <v>New</v>
      </c>
      <c r="I1418" t="inlineStr">
        <is>
          <t>EBG - In House | ABO | Natuf | Leads | Unit Franchise | India | Oct26 | V1</t>
        </is>
      </c>
      <c r="J1418" t="inlineStr">
        <is>
          <t>EBG - In House | ABO | Natuf | Leads | Unit Franchise | India | Oct26 | V1</t>
        </is>
      </c>
      <c r="K1418" t="inlineStr">
        <is>
          <t>Direct (campaign tagged in CRM)</t>
        </is>
      </c>
      <c r="L1418" t="inlineStr">
        <is>
          <t>Natuf | Business Owners | Tier1 + Growth Cities | Oct26 | V1</t>
        </is>
      </c>
      <c r="M1418" t="inlineStr">
        <is>
          <t>Natuf | Business Owners | Tier1 + Growth Cities | Oct26 | V1</t>
        </is>
      </c>
      <c r="N1418" t="inlineStr">
        <is>
          <t>Natuf | Reel | Brand Ambassador | Heard Of Owning A Cafe | V1</t>
        </is>
      </c>
      <c r="O1418" t="inlineStr">
        <is>
          <t>In House Natuf</t>
        </is>
      </c>
      <c r="P1418" t="inlineStr">
        <is>
          <t>Facebook</t>
        </is>
      </c>
      <c r="Q1418" t="inlineStr">
        <is>
          <t>Tejaswini Tarigopula</t>
        </is>
      </c>
      <c r="R1418" t="inlineStr">
        <is>
          <t>Prabhudatta Pattanaik</t>
        </is>
      </c>
      <c r="S1418" t="inlineStr">
        <is>
          <t>-</t>
        </is>
      </c>
      <c r="T1418" t="inlineStr">
        <is>
          <t>Bangalore</t>
        </is>
      </c>
      <c r="U1418" t="inlineStr">
        <is>
          <t xml:space="preserve"> </t>
        </is>
      </c>
      <c r="V1418" t="n">
        <v>1</v>
      </c>
      <c r="W1418" t="n">
        <v>1</v>
      </c>
      <c r="X1418" t="inlineStr">
        <is>
          <t>XXXXXX5422</t>
        </is>
      </c>
      <c r="Y1418" s="72" t="n">
        <v>46326.52037037037</v>
      </c>
    </row>
    <row r="1419">
      <c r="A1419" s="39" t="inlineStr">
        <is>
          <t>6ad76c0dfa4bd809d75d01bb</t>
        </is>
      </c>
      <c r="B1419" s="72" t="n">
        <v>46315.78931712963</v>
      </c>
      <c r="C1419" s="70" t="n">
        <v>46315</v>
      </c>
      <c r="D1419" t="inlineStr">
        <is>
          <t>2026-10</t>
        </is>
      </c>
      <c r="E1419" t="inlineStr">
        <is>
          <t>Wk of 2026-10-19</t>
        </is>
      </c>
      <c r="F1419" t="inlineStr">
        <is>
          <t>Connected</t>
        </is>
      </c>
      <c r="G1419" s="39" t="str">
        <f>IF(ISNUMBER(MATCH(F1419,QualityStatuses,0)),"Quality Lead","Non-Quality Lead")</f>
        <v>Non-Quality Lead</v>
      </c>
      <c r="H1419" s="39" t="str">
        <f>IFERROR(INDEX(CampTypes,MATCH(I1419,CampList,0)),"Unattributed")</f>
        <v>New</v>
      </c>
      <c r="I1419" t="inlineStr">
        <is>
          <t>EBG - In House | ABO | Natuf | Leads | Unit Franchise | India | Oct26 | V1</t>
        </is>
      </c>
      <c r="J1419" t="inlineStr">
        <is>
          <t>EBG - In House | ABO | Natuf | Leads | Unit Franchise | India | Oct26 | V1</t>
        </is>
      </c>
      <c r="K1419" t="inlineStr">
        <is>
          <t>Direct (campaign tagged in CRM)</t>
        </is>
      </c>
      <c r="L1419" t="inlineStr">
        <is>
          <t>Natuf | Business Owners | Tier1 + Growth Cities | Oct26 | V1</t>
        </is>
      </c>
      <c r="M1419" t="inlineStr">
        <is>
          <t>Natuf | Business Owners | Tier1 + Growth Cities | Oct26 | V1</t>
        </is>
      </c>
      <c r="N1419" t="inlineStr">
        <is>
          <t>Natuf | Reel | Brand Ambassador | Heard Of Owning A Cafe | V1</t>
        </is>
      </c>
      <c r="O1419" t="inlineStr">
        <is>
          <t>In House Natuf</t>
        </is>
      </c>
      <c r="P1419" t="inlineStr">
        <is>
          <t>Facebook</t>
        </is>
      </c>
      <c r="Q1419" t="inlineStr">
        <is>
          <t>Tejaswini Tarigopula</t>
        </is>
      </c>
      <c r="R1419" t="inlineStr">
        <is>
          <t>Arjuman Vidya Sagar</t>
        </is>
      </c>
      <c r="S1419" t="inlineStr">
        <is>
          <t>-</t>
        </is>
      </c>
      <c r="T1419" t="inlineStr">
        <is>
          <t>Thane</t>
        </is>
      </c>
      <c r="U1419" t="inlineStr">
        <is>
          <t xml:space="preserve"> </t>
        </is>
      </c>
      <c r="V1419" t="n">
        <v>1</v>
      </c>
      <c r="W1419" t="n">
        <v>1</v>
      </c>
      <c r="X1419" t="inlineStr">
        <is>
          <t>XXXXXX7234</t>
        </is>
      </c>
      <c r="Y1419" s="72" t="n">
        <v>46326.52037037037</v>
      </c>
    </row>
    <row r="1420">
      <c r="A1420" s="39" t="inlineStr">
        <is>
          <t>6ad76ac1d654cdab0d91f1af</t>
        </is>
      </c>
      <c r="B1420" s="72" t="n">
        <v>46315.78547453704</v>
      </c>
      <c r="C1420" s="70" t="n">
        <v>46315</v>
      </c>
      <c r="D1420" t="inlineStr">
        <is>
          <t>2026-10</t>
        </is>
      </c>
      <c r="E1420" t="inlineStr">
        <is>
          <t>Wk of 2026-10-19</t>
        </is>
      </c>
      <c r="F1420" t="inlineStr">
        <is>
          <t>Connected</t>
        </is>
      </c>
      <c r="G1420" s="39" t="str">
        <f>IF(ISNUMBER(MATCH(F1420,QualityStatuses,0)),"Quality Lead","Non-Quality Lead")</f>
        <v>Non-Quality Lead</v>
      </c>
      <c r="H1420" s="39" t="str">
        <f>IFERROR(INDEX(CampTypes,MATCH(I1420,CampList,0)),"Unattributed")</f>
        <v>Old</v>
      </c>
      <c r="I1420" t="inlineStr">
        <is>
          <t>E_Natuf_Generic_13082026</t>
        </is>
      </c>
      <c r="J1420" t="inlineStr">
        <is>
          <t>E_Natuf_Generic_13082026</t>
        </is>
      </c>
      <c r="K1420" t="inlineStr">
        <is>
          <t>Direct (campaign tagged in CRM)</t>
        </is>
      </c>
      <c r="L1420" t="inlineStr">
        <is>
          <t>E_Natuf_Generic_13082026_Adset1</t>
        </is>
      </c>
      <c r="M1420" t="inlineStr">
        <is>
          <t>E_Natuf_Generic_13082026_Adset1</t>
        </is>
      </c>
      <c r="N1420" t="inlineStr">
        <is>
          <t>E_Natuf_Generic_13082026_Adset1_Ad1</t>
        </is>
      </c>
      <c r="O1420" t="inlineStr">
        <is>
          <t>Natuf</t>
        </is>
      </c>
      <c r="P1420" t="inlineStr">
        <is>
          <t>Facebook</t>
        </is>
      </c>
      <c r="Q1420" t="inlineStr">
        <is>
          <t>Tejaswini Tarigopula</t>
        </is>
      </c>
      <c r="R1420" t="inlineStr">
        <is>
          <t>Sai Charan</t>
        </is>
      </c>
      <c r="S1420" t="inlineStr">
        <is>
          <t>-</t>
        </is>
      </c>
      <c r="T1420" t="inlineStr">
        <is>
          <t>Baran</t>
        </is>
      </c>
      <c r="U1420" t="inlineStr">
        <is>
          <t xml:space="preserve"> </t>
        </is>
      </c>
      <c r="V1420" t="n">
        <v>2</v>
      </c>
      <c r="W1420" t="n">
        <v>2</v>
      </c>
      <c r="X1420" t="inlineStr">
        <is>
          <t>XXXXXX1094</t>
        </is>
      </c>
      <c r="Y1420" s="72" t="n">
        <v>46326.52037037037</v>
      </c>
    </row>
    <row r="1421">
      <c r="A1421" s="39" t="inlineStr">
        <is>
          <t>6ad768eaff72ad8478b95cb4</t>
        </is>
      </c>
      <c r="B1421" s="72" t="n">
        <v>46315.78002314815</v>
      </c>
      <c r="C1421" s="70" t="n">
        <v>46315</v>
      </c>
      <c r="D1421" t="inlineStr">
        <is>
          <t>2026-10</t>
        </is>
      </c>
      <c r="E1421" t="inlineStr">
        <is>
          <t>Wk of 2026-10-19</t>
        </is>
      </c>
      <c r="F1421" t="inlineStr">
        <is>
          <t>New Lead</t>
        </is>
      </c>
      <c r="G1421" s="39" t="str">
        <f>IF(ISNUMBER(MATCH(F1421,QualityStatuses,0)),"Quality Lead","Non-Quality Lead")</f>
        <v>Non-Quality Lead</v>
      </c>
      <c r="H1421" s="39" t="str">
        <f>IFERROR(INDEX(CampTypes,MATCH(I1421,CampList,0)),"Unattributed")</f>
        <v>Old</v>
      </c>
      <c r="I1421" t="inlineStr">
        <is>
          <t>E_Karan_Natuf_All_07072026</t>
        </is>
      </c>
      <c r="J1421" t="inlineStr">
        <is>
          <t>E_Karan_Natuf_All_07072026</t>
        </is>
      </c>
      <c r="K1421" t="inlineStr">
        <is>
          <t>Direct (campaign tagged in CRM)</t>
        </is>
      </c>
      <c r="L1421" t="inlineStr">
        <is>
          <t>E_Karan_Natuf_Sign_07072026_Adset3</t>
        </is>
      </c>
      <c r="M1421" t="inlineStr">
        <is>
          <t>E_Karan_Natuf_Sign_07072026_Adset3</t>
        </is>
      </c>
      <c r="N1421" t="inlineStr">
        <is>
          <t>E_Karan_Natuf_Sign_07072026_Adset2_Ad1</t>
        </is>
      </c>
      <c r="O1421" t="inlineStr">
        <is>
          <t>Natuf</t>
        </is>
      </c>
      <c r="P1421" t="inlineStr">
        <is>
          <t>Facebook</t>
        </is>
      </c>
      <c r="Q1421" t="inlineStr">
        <is>
          <t>(Unassigned)</t>
        </is>
      </c>
      <c r="R1421" t="inlineStr">
        <is>
          <t>Omkar Navge</t>
        </is>
      </c>
      <c r="S1421" t="inlineStr">
        <is>
          <t>-</t>
        </is>
      </c>
      <c r="T1421" t="inlineStr">
        <is>
          <t>Noida</t>
        </is>
      </c>
      <c r="U1421" t="inlineStr">
        <is>
          <t xml:space="preserve"> </t>
        </is>
      </c>
      <c r="V1421" t="n">
        <v>0</v>
      </c>
      <c r="W1421" t="n">
        <v>0</v>
      </c>
      <c r="X1421" t="inlineStr">
        <is>
          <t>XXXXXX8826</t>
        </is>
      </c>
      <c r="Y1421" s="72" t="n">
        <v>46326.52037037037</v>
      </c>
    </row>
    <row r="1422">
      <c r="A1422" s="39" t="inlineStr">
        <is>
          <t>6ad763addae06ac99ffca666</t>
        </is>
      </c>
      <c r="B1422" s="72" t="n">
        <v>46315.76450231481</v>
      </c>
      <c r="C1422" s="70" t="n">
        <v>46315</v>
      </c>
      <c r="D1422" t="inlineStr">
        <is>
          <t>2026-10</t>
        </is>
      </c>
      <c r="E1422" t="inlineStr">
        <is>
          <t>Wk of 2026-10-19</t>
        </is>
      </c>
      <c r="F1422" t="inlineStr">
        <is>
          <t>Connected</t>
        </is>
      </c>
      <c r="G1422" s="39" t="str">
        <f>IF(ISNUMBER(MATCH(F1422,QualityStatuses,0)),"Quality Lead","Non-Quality Lead")</f>
        <v>Non-Quality Lead</v>
      </c>
      <c r="H1422" s="39" t="str">
        <f>IFERROR(INDEX(CampTypes,MATCH(I1422,CampList,0)),"Unattributed")</f>
        <v>Old</v>
      </c>
      <c r="I1422" t="inlineStr">
        <is>
          <t>natuf_Kiosk_14072026_Hindi</t>
        </is>
      </c>
      <c r="J1422" t="inlineStr">
        <is>
          <t>natuf_Kiosk_14072026_Hindi</t>
        </is>
      </c>
      <c r="K1422" t="inlineStr">
        <is>
          <t>Direct (campaign tagged in CRM)</t>
        </is>
      </c>
      <c r="L1422" t="inlineStr">
        <is>
          <t>natuf_Kiosk_09102026</t>
        </is>
      </c>
      <c r="M1422" t="inlineStr">
        <is>
          <t>natuf_Kiosk_09102026</t>
        </is>
      </c>
      <c r="N1422" t="inlineStr">
        <is>
          <t>natuf_Kiosk_14072026_ad set_ad1</t>
        </is>
      </c>
      <c r="O1422" t="inlineStr">
        <is>
          <t>Natuf</t>
        </is>
      </c>
      <c r="P1422" t="inlineStr">
        <is>
          <t>Facebook</t>
        </is>
      </c>
      <c r="Q1422" t="inlineStr">
        <is>
          <t>Tejaswini Tarigopula</t>
        </is>
      </c>
      <c r="R1422" t="inlineStr">
        <is>
          <t>Rima Paul</t>
        </is>
      </c>
      <c r="S1422" t="inlineStr">
        <is>
          <t>-</t>
        </is>
      </c>
      <c r="T1422" t="inlineStr">
        <is>
          <t>Nawada , Bihar</t>
        </is>
      </c>
      <c r="U1422" t="inlineStr">
        <is>
          <t xml:space="preserve"> </t>
        </is>
      </c>
      <c r="V1422" t="n">
        <v>3</v>
      </c>
      <c r="W1422" t="n">
        <v>1</v>
      </c>
      <c r="X1422" t="inlineStr">
        <is>
          <t>XXXXXX0775</t>
        </is>
      </c>
      <c r="Y1422" s="72" t="n">
        <v>46326.52037037037</v>
      </c>
    </row>
    <row r="1423">
      <c r="A1423" s="39" t="inlineStr">
        <is>
          <t>6ad7638311f68de872ac4c24</t>
        </is>
      </c>
      <c r="B1423" s="72" t="n">
        <v>46315.76401620371</v>
      </c>
      <c r="C1423" s="70" t="n">
        <v>46315</v>
      </c>
      <c r="D1423" t="inlineStr">
        <is>
          <t>2026-10</t>
        </is>
      </c>
      <c r="E1423" t="inlineStr">
        <is>
          <t>Wk of 2026-10-19</t>
        </is>
      </c>
      <c r="F1423" t="inlineStr">
        <is>
          <t>New Lead</t>
        </is>
      </c>
      <c r="G1423" s="39" t="str">
        <f>IF(ISNUMBER(MATCH(F1423,QualityStatuses,0)),"Quality Lead","Non-Quality Lead")</f>
        <v>Non-Quality Lead</v>
      </c>
      <c r="H1423" s="39" t="str">
        <f>IFERROR(INDEX(CampTypes,MATCH(I1423,CampList,0)),"Unattributed")</f>
        <v>New</v>
      </c>
      <c r="I1423" t="inlineStr">
        <is>
          <t>EBG - In House | ABO | Natuf | Leads | Master Franchise | India | Oct26 | V1</t>
        </is>
      </c>
      <c r="J1423" t="inlineStr">
        <is>
          <t>EBG - In House | ABO | Natuf | Leads | Master Franchise | India | Oct26 | V1</t>
        </is>
      </c>
      <c r="K1423" t="inlineStr">
        <is>
          <t>Direct (campaign tagged in CRM)</t>
        </is>
      </c>
      <c r="L1423" t="inlineStr">
        <is>
          <t>Natuf | LAL 1% | India | Jul26 | V1</t>
        </is>
      </c>
      <c r="M1423" t="inlineStr">
        <is>
          <t>Natuf | LAL 1% | India | Jul26 | V1</t>
        </is>
      </c>
      <c r="N1423" t="inlineStr">
        <is>
          <t>Natuf | Static | Become A Levantine Food | V1</t>
        </is>
      </c>
      <c r="O1423" t="inlineStr">
        <is>
          <t>Natuf_MF</t>
        </is>
      </c>
      <c r="P1423" t="inlineStr">
        <is>
          <t>Facebook</t>
        </is>
      </c>
      <c r="Q1423" t="inlineStr">
        <is>
          <t>(Unassigned)</t>
        </is>
      </c>
      <c r="R1423" t="inlineStr">
        <is>
          <t>Omkar Navge</t>
        </is>
      </c>
      <c r="S1423" t="inlineStr">
        <is>
          <t>-</t>
        </is>
      </c>
      <c r="T1423" t="inlineStr">
        <is>
          <t>Pandipaadu</t>
        </is>
      </c>
      <c r="U1423" t="inlineStr">
        <is>
          <t xml:space="preserve"> </t>
        </is>
      </c>
      <c r="V1423" t="n">
        <v>0</v>
      </c>
      <c r="W1423" t="n">
        <v>0</v>
      </c>
      <c r="X1423" t="inlineStr">
        <is>
          <t>XXXXXX8579</t>
        </is>
      </c>
      <c r="Y1423" s="72" t="n">
        <v>46326.52037037037</v>
      </c>
    </row>
    <row r="1424">
      <c r="A1424" s="39" t="inlineStr">
        <is>
          <t>6ad760a55a2aff8f5c6e69e6</t>
        </is>
      </c>
      <c r="B1424" s="72" t="n">
        <v>46315.75552083334</v>
      </c>
      <c r="C1424" s="70" t="n">
        <v>46315</v>
      </c>
      <c r="D1424" t="inlineStr">
        <is>
          <t>2026-10</t>
        </is>
      </c>
      <c r="E1424" t="inlineStr">
        <is>
          <t>Wk of 2026-10-19</t>
        </is>
      </c>
      <c r="F1424" t="inlineStr">
        <is>
          <t>Meeting Scheduled</t>
        </is>
      </c>
      <c r="G1424" s="39" t="str">
        <f>IF(ISNUMBER(MATCH(F1424,QualityStatuses,0)),"Quality Lead","Non-Quality Lead")</f>
        <v>Quality Lead</v>
      </c>
      <c r="H1424" s="39" t="str">
        <f>IFERROR(INDEX(CampTypes,MATCH(I1424,CampList,0)),"Unattributed")</f>
        <v>New</v>
      </c>
      <c r="I1424" t="inlineStr">
        <is>
          <t>EBG - In House | ABO | Natuf | Leads | Unit Franchise | India | Oct26 | V1</t>
        </is>
      </c>
      <c r="J1424" t="inlineStr">
        <is>
          <t>EBG - In House | ABO | Natuf | Leads | Unit Franchise | India | Oct26 | V1</t>
        </is>
      </c>
      <c r="K1424" t="inlineStr">
        <is>
          <t>Direct (campaign tagged in CRM)</t>
        </is>
      </c>
      <c r="L1424" t="inlineStr">
        <is>
          <t>Natuf | Investors | Tier1 + Growth Cities | Oct26 | V1</t>
        </is>
      </c>
      <c r="M1424" t="inlineStr">
        <is>
          <t>Natuf | Investors | Tier1 + Growth Cities | Oct26 | V1</t>
        </is>
      </c>
      <c r="N1424" t="inlineStr">
        <is>
          <t>Natuf | Reel | Brand Ambassador | Heard Of Owning A Cafe | V1</t>
        </is>
      </c>
      <c r="O1424" t="inlineStr">
        <is>
          <t>In House Natuf</t>
        </is>
      </c>
      <c r="P1424" t="inlineStr">
        <is>
          <t>Facebook</t>
        </is>
      </c>
      <c r="Q1424" t="inlineStr">
        <is>
          <t>Deepak Rai</t>
        </is>
      </c>
      <c r="R1424" t="inlineStr">
        <is>
          <t>Tejaswini Tarigopula</t>
        </is>
      </c>
      <c r="S1424" t="inlineStr">
        <is>
          <t>-</t>
        </is>
      </c>
      <c r="T1424" t="inlineStr">
        <is>
          <t>Bengaluru</t>
        </is>
      </c>
      <c r="U1424" t="inlineStr">
        <is>
          <t xml:space="preserve"> </t>
        </is>
      </c>
      <c r="V1424" t="n">
        <v>3</v>
      </c>
      <c r="W1424" t="n">
        <v>3</v>
      </c>
      <c r="X1424" t="inlineStr">
        <is>
          <t>XXXXXX9954</t>
        </is>
      </c>
      <c r="Y1424" s="72" t="n">
        <v>46326.52037037037</v>
      </c>
    </row>
    <row r="1425">
      <c r="A1425" s="39" t="inlineStr">
        <is>
          <t>6ad75f6c49ae4caa362a30bd</t>
        </is>
      </c>
      <c r="B1425" s="72" t="n">
        <v>46315.75189814815</v>
      </c>
      <c r="C1425" s="70" t="n">
        <v>46315</v>
      </c>
      <c r="D1425" t="inlineStr">
        <is>
          <t>2026-10</t>
        </is>
      </c>
      <c r="E1425" t="inlineStr">
        <is>
          <t>Wk of 2026-10-19</t>
        </is>
      </c>
      <c r="F1425" t="inlineStr">
        <is>
          <t>Details Shared</t>
        </is>
      </c>
      <c r="G1425" s="39" t="str">
        <f>IF(ISNUMBER(MATCH(F1425,QualityStatuses,0)),"Quality Lead","Non-Quality Lead")</f>
        <v>Quality Lead</v>
      </c>
      <c r="H1425" s="39" t="str">
        <f>IFERROR(INDEX(CampTypes,MATCH(I1425,CampList,0)),"Unattributed")</f>
        <v>Old</v>
      </c>
      <c r="I1425" t="inlineStr">
        <is>
          <t>E_Suresh_Natuf_Kiosk_07072026</t>
        </is>
      </c>
      <c r="J1425" t="inlineStr">
        <is>
          <t>E_Suresh_Natuf_Kiosk_07072026</t>
        </is>
      </c>
      <c r="K1425" t="inlineStr">
        <is>
          <t>Direct (campaign tagged in CRM)</t>
        </is>
      </c>
      <c r="L1425" t="inlineStr">
        <is>
          <t>E_Suresh_Natuf_Kiosk_07072026_Adset5</t>
        </is>
      </c>
      <c r="M1425" t="inlineStr">
        <is>
          <t>E_Suresh_Natuf_Kiosk_07072026_Adset5</t>
        </is>
      </c>
      <c r="N1425" t="inlineStr">
        <is>
          <t>E_Hindi_Suresh_Natuf_Kiosk_07072026_Adset5_ad3 – Copy 2</t>
        </is>
      </c>
      <c r="O1425" t="inlineStr">
        <is>
          <t>Natuf</t>
        </is>
      </c>
      <c r="P1425" t="inlineStr">
        <is>
          <t>Facebook</t>
        </is>
      </c>
      <c r="Q1425" t="inlineStr">
        <is>
          <t>Tejaswini Tarigopula</t>
        </is>
      </c>
      <c r="R1425" t="inlineStr">
        <is>
          <t>Prabhudatta Pattanaik</t>
        </is>
      </c>
      <c r="S1425" t="inlineStr">
        <is>
          <t>-</t>
        </is>
      </c>
      <c r="T1425" t="inlineStr">
        <is>
          <t>Pune</t>
        </is>
      </c>
      <c r="U1425" t="inlineStr">
        <is>
          <t xml:space="preserve"> </t>
        </is>
      </c>
      <c r="V1425" t="n">
        <v>1</v>
      </c>
      <c r="W1425" t="n">
        <v>1</v>
      </c>
      <c r="X1425" t="inlineStr">
        <is>
          <t>XXXXXX3214</t>
        </is>
      </c>
      <c r="Y1425" s="72" t="n">
        <v>46326.52037037037</v>
      </c>
    </row>
    <row r="1426">
      <c r="A1426" s="39" t="inlineStr">
        <is>
          <t>6ad75de403c9312c4ffadb28</t>
        </is>
      </c>
      <c r="B1426" s="72" t="n">
        <v>46315.74736111111</v>
      </c>
      <c r="C1426" s="70" t="n">
        <v>46315</v>
      </c>
      <c r="D1426" t="inlineStr">
        <is>
          <t>2026-10</t>
        </is>
      </c>
      <c r="E1426" t="inlineStr">
        <is>
          <t>Wk of 2026-10-19</t>
        </is>
      </c>
      <c r="F1426" t="inlineStr">
        <is>
          <t>Lost</t>
        </is>
      </c>
      <c r="G1426" s="39" t="str">
        <f>IF(ISNUMBER(MATCH(F1426,QualityStatuses,0)),"Quality Lead","Non-Quality Lead")</f>
        <v>Non-Quality Lead</v>
      </c>
      <c r="H1426" s="39" t="str">
        <f>IFERROR(INDEX(CampTypes,MATCH(I1426,CampList,0)),"Unattributed")</f>
        <v>New</v>
      </c>
      <c r="I1426" t="inlineStr">
        <is>
          <t>EBG - In House | ABO | Natuf | Leads | Master Franchise | India | Oct26 | V1</t>
        </is>
      </c>
      <c r="J1426" t="inlineStr">
        <is>
          <t>EBG - In House | ABO | Natuf | Leads | Master Franchise | India | Oct26 | V1</t>
        </is>
      </c>
      <c r="K1426" t="inlineStr">
        <is>
          <t>Direct (campaign tagged in CRM)</t>
        </is>
      </c>
      <c r="L1426" t="inlineStr">
        <is>
          <t>Natuf | Investors | Tier1 + Growth Cities | Oct26 | V1</t>
        </is>
      </c>
      <c r="M1426" t="inlineStr">
        <is>
          <t>Natuf | Investors | Tier1 + Growth Cities | Oct26 | V1</t>
        </is>
      </c>
      <c r="N1426" t="inlineStr">
        <is>
          <t>Natuf | Static | Become A Levantine Food | V1</t>
        </is>
      </c>
      <c r="O1426" t="inlineStr">
        <is>
          <t>Natuf_MF</t>
        </is>
      </c>
      <c r="P1426" t="inlineStr">
        <is>
          <t>Facebook</t>
        </is>
      </c>
      <c r="Q1426" t="inlineStr">
        <is>
          <t>Tejaswini Tarigopula</t>
        </is>
      </c>
      <c r="R1426" t="inlineStr">
        <is>
          <t>Sai Charan</t>
        </is>
      </c>
      <c r="S1426" t="inlineStr">
        <is>
          <t>Not Interested</t>
        </is>
      </c>
      <c r="T1426" t="inlineStr">
        <is>
          <t>Kanpur nagar</t>
        </is>
      </c>
      <c r="U1426" t="inlineStr">
        <is>
          <t xml:space="preserve"> </t>
        </is>
      </c>
      <c r="V1426" t="n">
        <v>2</v>
      </c>
      <c r="W1426" t="n">
        <v>1</v>
      </c>
      <c r="X1426" t="inlineStr">
        <is>
          <t>XXXXXX3814</t>
        </is>
      </c>
      <c r="Y1426" s="72" t="n">
        <v>46326.52037037037</v>
      </c>
    </row>
    <row r="1427">
      <c r="A1427" s="39" t="inlineStr">
        <is>
          <t>6ad75dad9caa3ec08e22657f</t>
        </is>
      </c>
      <c r="B1427" s="72" t="n">
        <v>46315.74672453704</v>
      </c>
      <c r="C1427" s="70" t="n">
        <v>46315</v>
      </c>
      <c r="D1427" t="inlineStr">
        <is>
          <t>2026-10</t>
        </is>
      </c>
      <c r="E1427" t="inlineStr">
        <is>
          <t>Wk of 2026-10-19</t>
        </is>
      </c>
      <c r="F1427" t="inlineStr">
        <is>
          <t>New Lead</t>
        </is>
      </c>
      <c r="G1427" s="39" t="str">
        <f>IF(ISNUMBER(MATCH(F1427,QualityStatuses,0)),"Quality Lead","Non-Quality Lead")</f>
        <v>Non-Quality Lead</v>
      </c>
      <c r="H1427" s="39" t="str">
        <f>IFERROR(INDEX(CampTypes,MATCH(I1427,CampList,0)),"Unattributed")</f>
        <v>Old</v>
      </c>
      <c r="I1427" t="inlineStr">
        <is>
          <t>natuf_Kiosk_14072026_Hindi</t>
        </is>
      </c>
      <c r="J1427" t="inlineStr">
        <is>
          <t>natuf_Kiosk_14072026_Hindi</t>
        </is>
      </c>
      <c r="K1427" t="inlineStr">
        <is>
          <t>Direct (campaign tagged in CRM)</t>
        </is>
      </c>
      <c r="L1427" t="inlineStr">
        <is>
          <t>natuf_Kiosk_09102026</t>
        </is>
      </c>
      <c r="M1427" t="inlineStr">
        <is>
          <t>natuf_Kiosk_09102026</t>
        </is>
      </c>
      <c r="N1427" t="inlineStr">
        <is>
          <t>natuf_Kiosk_14072026_ad set_ad1</t>
        </is>
      </c>
      <c r="O1427" t="inlineStr">
        <is>
          <t>Natuf</t>
        </is>
      </c>
      <c r="P1427" t="inlineStr">
        <is>
          <t>Facebook</t>
        </is>
      </c>
      <c r="Q1427" t="inlineStr">
        <is>
          <t>(Unassigned)</t>
        </is>
      </c>
      <c r="R1427" t="inlineStr">
        <is>
          <t>Omkar Navge</t>
        </is>
      </c>
      <c r="S1427" t="inlineStr">
        <is>
          <t>-</t>
        </is>
      </c>
      <c r="T1427" t="inlineStr">
        <is>
          <t>Karchhana</t>
        </is>
      </c>
      <c r="U1427" t="inlineStr">
        <is>
          <t xml:space="preserve"> </t>
        </is>
      </c>
      <c r="V1427" t="n">
        <v>0</v>
      </c>
      <c r="W1427" t="n">
        <v>0</v>
      </c>
      <c r="X1427" t="inlineStr">
        <is>
          <t>XXXXXX7339</t>
        </is>
      </c>
      <c r="Y1427" s="72" t="n">
        <v>46326.52037037037</v>
      </c>
    </row>
    <row r="1428">
      <c r="A1428" s="39" t="inlineStr">
        <is>
          <t>6ad75ca1cac4c1c1a8dd12ab</t>
        </is>
      </c>
      <c r="B1428" s="72" t="n">
        <v>46315.74362268519</v>
      </c>
      <c r="C1428" s="70" t="n">
        <v>46315</v>
      </c>
      <c r="D1428" t="inlineStr">
        <is>
          <t>2026-10</t>
        </is>
      </c>
      <c r="E1428" t="inlineStr">
        <is>
          <t>Wk of 2026-10-19</t>
        </is>
      </c>
      <c r="F1428" t="inlineStr">
        <is>
          <t>Meeting Conducted</t>
        </is>
      </c>
      <c r="G1428" s="39" t="str">
        <f>IF(ISNUMBER(MATCH(F1428,QualityStatuses,0)),"Quality Lead","Non-Quality Lead")</f>
        <v>Quality Lead</v>
      </c>
      <c r="H1428" s="39" t="str">
        <f>IFERROR(INDEX(CampTypes,MATCH(I1428,CampList,0)),"Unattributed")</f>
        <v>New</v>
      </c>
      <c r="I1428" t="inlineStr">
        <is>
          <t>EBG - In House | ABO | Natuf | Leads | Unit Franchise | India | Oct26 | V1</t>
        </is>
      </c>
      <c r="J1428" t="inlineStr">
        <is>
          <t>EBG - In House | ABO | Natuf | Leads | Unit Franchise | India | Oct26 | V1</t>
        </is>
      </c>
      <c r="K1428" t="inlineStr">
        <is>
          <t>Direct (campaign tagged in CRM)</t>
        </is>
      </c>
      <c r="L1428" t="inlineStr">
        <is>
          <t>Natuf | Investors | Tier1 + Growth Cities | Oct26 | V1</t>
        </is>
      </c>
      <c r="M1428" t="inlineStr">
        <is>
          <t>Natuf | Investors | Tier1 + Growth Cities | Oct26 | V1</t>
        </is>
      </c>
      <c r="N1428" t="inlineStr">
        <is>
          <t>Natuf | Reel | Brand Ambassador | Heard Of Owning A Cafe | V1</t>
        </is>
      </c>
      <c r="O1428" t="inlineStr">
        <is>
          <t>In House Natuf</t>
        </is>
      </c>
      <c r="P1428" t="inlineStr">
        <is>
          <t>Facebook</t>
        </is>
      </c>
      <c r="Q1428" t="inlineStr">
        <is>
          <t>Tejaswini Tarigopula</t>
        </is>
      </c>
      <c r="R1428" t="inlineStr">
        <is>
          <t>Shivani Sharma</t>
        </is>
      </c>
      <c r="S1428" t="inlineStr">
        <is>
          <t>-</t>
        </is>
      </c>
      <c r="T1428" t="inlineStr">
        <is>
          <t>Kurnool</t>
        </is>
      </c>
      <c r="U1428" t="inlineStr">
        <is>
          <t xml:space="preserve"> </t>
        </is>
      </c>
      <c r="V1428" t="n">
        <v>5</v>
      </c>
      <c r="W1428" t="n">
        <v>1</v>
      </c>
      <c r="X1428" t="inlineStr">
        <is>
          <t>XXXXXX6645</t>
        </is>
      </c>
      <c r="Y1428" s="72" t="n">
        <v>46326.52037037037</v>
      </c>
    </row>
    <row r="1429">
      <c r="A1429" s="39" t="inlineStr">
        <is>
          <t>6ad75a390d00dd80c0783680</t>
        </is>
      </c>
      <c r="B1429" s="72" t="n">
        <v>46315.73649305556</v>
      </c>
      <c r="C1429" s="70" t="n">
        <v>46315</v>
      </c>
      <c r="D1429" t="inlineStr">
        <is>
          <t>2026-10</t>
        </is>
      </c>
      <c r="E1429" t="inlineStr">
        <is>
          <t>Wk of 2026-10-19</t>
        </is>
      </c>
      <c r="F1429" t="inlineStr">
        <is>
          <t>Attempt 1</t>
        </is>
      </c>
      <c r="G1429" s="39" t="str">
        <f>IF(ISNUMBER(MATCH(F1429,QualityStatuses,0)),"Quality Lead","Non-Quality Lead")</f>
        <v>Non-Quality Lead</v>
      </c>
      <c r="H1429" s="39" t="str">
        <f>IFERROR(INDEX(CampTypes,MATCH(I1429,CampList,0)),"Unattributed")</f>
        <v>Old</v>
      </c>
      <c r="I1429" t="inlineStr">
        <is>
          <t>E_Karan_Natuf_All_07072026</t>
        </is>
      </c>
      <c r="J1429" t="inlineStr">
        <is>
          <t>E_Karan_Natuf_All_07072026</t>
        </is>
      </c>
      <c r="K1429" t="inlineStr">
        <is>
          <t>Direct (campaign tagged in CRM)</t>
        </is>
      </c>
      <c r="L1429" t="inlineStr">
        <is>
          <t>E_Karan_Natuf_Sign_07072026_Adset3</t>
        </is>
      </c>
      <c r="M1429" t="inlineStr">
        <is>
          <t>E_Karan_Natuf_Sign_07072026_Adset3</t>
        </is>
      </c>
      <c r="N1429" t="inlineStr">
        <is>
          <t>E_Karan_Natuf_Sign_07072026_Adset2_Ad1</t>
        </is>
      </c>
      <c r="O1429" t="inlineStr">
        <is>
          <t>Natuf</t>
        </is>
      </c>
      <c r="P1429" t="inlineStr">
        <is>
          <t>Facebook</t>
        </is>
      </c>
      <c r="Q1429" t="inlineStr">
        <is>
          <t>Tejaswini Tarigopula</t>
        </is>
      </c>
      <c r="R1429" t="inlineStr">
        <is>
          <t>Shivamani</t>
        </is>
      </c>
      <c r="S1429" t="inlineStr">
        <is>
          <t>-</t>
        </is>
      </c>
      <c r="T1429" t="inlineStr">
        <is>
          <t>Karmala</t>
        </is>
      </c>
      <c r="U1429" t="inlineStr">
        <is>
          <t xml:space="preserve"> </t>
        </is>
      </c>
      <c r="V1429" t="n">
        <v>1</v>
      </c>
      <c r="W1429" t="n">
        <v>1</v>
      </c>
      <c r="X1429" t="inlineStr">
        <is>
          <t>XXXXXX4287</t>
        </is>
      </c>
      <c r="Y1429" s="72" t="n">
        <v>46326.52037037037</v>
      </c>
    </row>
    <row r="1430">
      <c r="A1430" s="39" t="inlineStr">
        <is>
          <t>6ad757c80d00dd80c078353a</t>
        </is>
      </c>
      <c r="B1430" s="72" t="n">
        <v>46315.72925925926</v>
      </c>
      <c r="C1430" s="70" t="n">
        <v>46315</v>
      </c>
      <c r="D1430" t="inlineStr">
        <is>
          <t>2026-10</t>
        </is>
      </c>
      <c r="E1430" t="inlineStr">
        <is>
          <t>Wk of 2026-10-19</t>
        </is>
      </c>
      <c r="F1430" t="inlineStr">
        <is>
          <t>Attempt 1</t>
        </is>
      </c>
      <c r="G1430" s="39" t="str">
        <f>IF(ISNUMBER(MATCH(F1430,QualityStatuses,0)),"Quality Lead","Non-Quality Lead")</f>
        <v>Non-Quality Lead</v>
      </c>
      <c r="H1430" s="39" t="str">
        <f>IFERROR(INDEX(CampTypes,MATCH(I1430,CampList,0)),"Unattributed")</f>
        <v>New</v>
      </c>
      <c r="I1430" t="inlineStr">
        <is>
          <t>EBG - In House | ABO | Natuf | Leads | Unit Franchise | India | Oct26 | V1</t>
        </is>
      </c>
      <c r="J1430" t="inlineStr">
        <is>
          <t>EBG - In House | ABO | Natuf | Leads | Unit Franchise | India | Oct26 | V1</t>
        </is>
      </c>
      <c r="K1430" t="inlineStr">
        <is>
          <t>Direct (campaign tagged in CRM)</t>
        </is>
      </c>
      <c r="L1430" t="inlineStr">
        <is>
          <t>Natuf | Investors | Tier1 + Growth Cities | Oct26 | V1</t>
        </is>
      </c>
      <c r="M1430" t="inlineStr">
        <is>
          <t>Natuf | Investors | Tier1 + Growth Cities | Oct26 | V1</t>
        </is>
      </c>
      <c r="N1430" t="inlineStr">
        <is>
          <t>Natuf | Reel | Brand Ambassador | Heard Of Owning A Cafe | V1</t>
        </is>
      </c>
      <c r="O1430" t="inlineStr">
        <is>
          <t>In House Natuf</t>
        </is>
      </c>
      <c r="P1430" t="inlineStr">
        <is>
          <t>Facebook</t>
        </is>
      </c>
      <c r="Q1430" t="inlineStr">
        <is>
          <t>Tejaswini Tarigopula</t>
        </is>
      </c>
      <c r="R1430" t="inlineStr">
        <is>
          <t>Shivamani</t>
        </is>
      </c>
      <c r="S1430" t="inlineStr">
        <is>
          <t>-</t>
        </is>
      </c>
      <c r="T1430" t="inlineStr">
        <is>
          <t>Hyderabad</t>
        </is>
      </c>
      <c r="U1430" t="inlineStr">
        <is>
          <t xml:space="preserve"> </t>
        </is>
      </c>
      <c r="V1430" t="n">
        <v>1</v>
      </c>
      <c r="W1430" t="n">
        <v>0</v>
      </c>
      <c r="X1430" t="inlineStr">
        <is>
          <t>XXXXXX1016</t>
        </is>
      </c>
      <c r="Y1430" s="72" t="n">
        <v>46326.52037037037</v>
      </c>
    </row>
    <row r="1431">
      <c r="A1431" s="39" t="inlineStr">
        <is>
          <t>6ad757520d00dd80c078349e</t>
        </is>
      </c>
      <c r="B1431" s="72" t="n">
        <v>46315.72789351852</v>
      </c>
      <c r="C1431" s="70" t="n">
        <v>46315</v>
      </c>
      <c r="D1431" t="inlineStr">
        <is>
          <t>2026-10</t>
        </is>
      </c>
      <c r="E1431" t="inlineStr">
        <is>
          <t>Wk of 2026-10-19</t>
        </is>
      </c>
      <c r="F1431" t="inlineStr">
        <is>
          <t>New Lead</t>
        </is>
      </c>
      <c r="G1431" s="39" t="str">
        <f>IF(ISNUMBER(MATCH(F1431,QualityStatuses,0)),"Quality Lead","Non-Quality Lead")</f>
        <v>Non-Quality Lead</v>
      </c>
      <c r="H1431" s="39" t="str">
        <f>IFERROR(INDEX(CampTypes,MATCH(I1431,CampList,0)),"Unattributed")</f>
        <v>Old</v>
      </c>
      <c r="I1431" t="inlineStr">
        <is>
          <t>E_Natuf_Generic_13082026</t>
        </is>
      </c>
      <c r="J1431" t="inlineStr">
        <is>
          <t>E_Natuf_Generic_13082026</t>
        </is>
      </c>
      <c r="K1431" t="inlineStr">
        <is>
          <t>Direct (campaign tagged in CRM)</t>
        </is>
      </c>
      <c r="L1431" t="inlineStr">
        <is>
          <t>E_Natuf_Generic_13082026_Adset1</t>
        </is>
      </c>
      <c r="M1431" t="inlineStr">
        <is>
          <t>E_Natuf_Generic_13082026_Adset1</t>
        </is>
      </c>
      <c r="N1431" t="inlineStr">
        <is>
          <t>E_Natuf_Generic_13082026_Adset1_Ad1</t>
        </is>
      </c>
      <c r="O1431" t="inlineStr">
        <is>
          <t>Natuf</t>
        </is>
      </c>
      <c r="P1431" t="inlineStr">
        <is>
          <t>Facebook</t>
        </is>
      </c>
      <c r="Q1431" t="inlineStr">
        <is>
          <t>(Unassigned)</t>
        </is>
      </c>
      <c r="R1431" t="inlineStr">
        <is>
          <t>Omkar Navge</t>
        </is>
      </c>
      <c r="S1431" t="inlineStr">
        <is>
          <t>-</t>
        </is>
      </c>
      <c r="T1431" t="inlineStr">
        <is>
          <t>Anand</t>
        </is>
      </c>
      <c r="U1431" t="inlineStr">
        <is>
          <t xml:space="preserve"> </t>
        </is>
      </c>
      <c r="V1431" t="n">
        <v>0</v>
      </c>
      <c r="W1431" t="n">
        <v>0</v>
      </c>
      <c r="X1431" t="inlineStr">
        <is>
          <t>XXXXXX1881</t>
        </is>
      </c>
      <c r="Y1431" s="72" t="n">
        <v>46326.52037037037</v>
      </c>
    </row>
    <row r="1432">
      <c r="A1432" s="39" t="inlineStr">
        <is>
          <t>6ad7573d30ffd9d35c9be586</t>
        </is>
      </c>
      <c r="B1432" s="72" t="n">
        <v>46315.72765046296</v>
      </c>
      <c r="C1432" s="70" t="n">
        <v>46315</v>
      </c>
      <c r="D1432" t="inlineStr">
        <is>
          <t>2026-10</t>
        </is>
      </c>
      <c r="E1432" t="inlineStr">
        <is>
          <t>Wk of 2026-10-19</t>
        </is>
      </c>
      <c r="F1432" t="inlineStr">
        <is>
          <t>Details Shared</t>
        </is>
      </c>
      <c r="G1432" s="39" t="str">
        <f>IF(ISNUMBER(MATCH(F1432,QualityStatuses,0)),"Quality Lead","Non-Quality Lead")</f>
        <v>Quality Lead</v>
      </c>
      <c r="H1432" s="39" t="str">
        <f>IFERROR(INDEX(CampTypes,MATCH(I1432,CampList,0)),"Unattributed")</f>
        <v>Old</v>
      </c>
      <c r="I1432" t="inlineStr">
        <is>
          <t>natuf_Kiosk_14072026_Hindi</t>
        </is>
      </c>
      <c r="J1432" t="inlineStr">
        <is>
          <t>natuf_Kiosk_14072026_Hindi</t>
        </is>
      </c>
      <c r="K1432" t="inlineStr">
        <is>
          <t>Direct (campaign tagged in CRM)</t>
        </is>
      </c>
      <c r="L1432" t="inlineStr">
        <is>
          <t>natuf_Kiosk_09102026</t>
        </is>
      </c>
      <c r="M1432" t="inlineStr">
        <is>
          <t>natuf_Kiosk_09102026</t>
        </is>
      </c>
      <c r="N1432" t="inlineStr">
        <is>
          <t>natuf_Kiosk_14072026_ad set_ad1</t>
        </is>
      </c>
      <c r="O1432" t="inlineStr">
        <is>
          <t>Natuf</t>
        </is>
      </c>
      <c r="P1432" t="inlineStr">
        <is>
          <t>Facebook</t>
        </is>
      </c>
      <c r="Q1432" t="inlineStr">
        <is>
          <t>Tejaswini Tarigopula</t>
        </is>
      </c>
      <c r="R1432" t="inlineStr">
        <is>
          <t>Rauth Sanketh</t>
        </is>
      </c>
      <c r="S1432" t="inlineStr">
        <is>
          <t>-</t>
        </is>
      </c>
      <c r="T1432" t="inlineStr">
        <is>
          <t>Delhi</t>
        </is>
      </c>
      <c r="U1432" t="inlineStr">
        <is>
          <t xml:space="preserve"> </t>
        </is>
      </c>
      <c r="V1432" t="n">
        <v>3</v>
      </c>
      <c r="W1432" t="n">
        <v>2</v>
      </c>
      <c r="X1432" t="inlineStr">
        <is>
          <t>XXXXXX1263</t>
        </is>
      </c>
      <c r="Y1432" s="72" t="n">
        <v>46326.52037037037</v>
      </c>
    </row>
    <row r="1433">
      <c r="A1433" s="39" t="inlineStr">
        <is>
          <t>6ad756d5663494fd53213b71</t>
        </is>
      </c>
      <c r="B1433" s="72" t="n">
        <v>46315.72644675926</v>
      </c>
      <c r="C1433" s="70" t="n">
        <v>46315</v>
      </c>
      <c r="D1433" t="inlineStr">
        <is>
          <t>2026-10</t>
        </is>
      </c>
      <c r="E1433" t="inlineStr">
        <is>
          <t>Wk of 2026-10-19</t>
        </is>
      </c>
      <c r="F1433" t="inlineStr">
        <is>
          <t>Attempt 1</t>
        </is>
      </c>
      <c r="G1433" s="39" t="str">
        <f>IF(ISNUMBER(MATCH(F1433,QualityStatuses,0)),"Quality Lead","Non-Quality Lead")</f>
        <v>Non-Quality Lead</v>
      </c>
      <c r="H1433" s="39" t="str">
        <f>IFERROR(INDEX(CampTypes,MATCH(I1433,CampList,0)),"Unattributed")</f>
        <v>New</v>
      </c>
      <c r="I1433" t="inlineStr">
        <is>
          <t>EBG - In House | ABO | Natuf | Leads | Unit Franchise | India | Oct26 | V1</t>
        </is>
      </c>
      <c r="J1433" t="inlineStr">
        <is>
          <t>EBG - In House | ABO | Natuf | Leads | Unit Franchise | India | Oct26 | V1</t>
        </is>
      </c>
      <c r="K1433" t="inlineStr">
        <is>
          <t>Direct (campaign tagged in CRM)</t>
        </is>
      </c>
      <c r="L1433" t="inlineStr">
        <is>
          <t>Natuf | LAL 1% | India | Jul26 | V1</t>
        </is>
      </c>
      <c r="M1433" t="inlineStr">
        <is>
          <t>Natuf | LAL 1% | India | Jul26 | V1</t>
        </is>
      </c>
      <c r="N1433" t="inlineStr">
        <is>
          <t>Natuf | Reel | Brand Ambassador | Heard Of Owning A Cafe | V1</t>
        </is>
      </c>
      <c r="O1433" t="inlineStr">
        <is>
          <t>In House Natuf</t>
        </is>
      </c>
      <c r="P1433" t="inlineStr">
        <is>
          <t>Facebook</t>
        </is>
      </c>
      <c r="Q1433" t="inlineStr">
        <is>
          <t>Tejaswini Tarigopula</t>
        </is>
      </c>
      <c r="R1433" t="inlineStr">
        <is>
          <t>Rima Paul</t>
        </is>
      </c>
      <c r="S1433" t="inlineStr">
        <is>
          <t>-</t>
        </is>
      </c>
      <c r="T1433" t="inlineStr">
        <is>
          <t>Dehra Dun</t>
        </is>
      </c>
      <c r="U1433" t="inlineStr">
        <is>
          <t xml:space="preserve"> </t>
        </is>
      </c>
      <c r="V1433" t="n">
        <v>1</v>
      </c>
      <c r="W1433" t="n">
        <v>0</v>
      </c>
      <c r="X1433" t="inlineStr">
        <is>
          <t>XXXXXX1665</t>
        </is>
      </c>
      <c r="Y1433" s="72" t="n">
        <v>46326.52037037037</v>
      </c>
    </row>
    <row r="1434">
      <c r="A1434" s="39" t="inlineStr">
        <is>
          <t>6ad7565691e525ab69ab042e</t>
        </is>
      </c>
      <c r="B1434" s="72" t="n">
        <v>46315.72497685185</v>
      </c>
      <c r="C1434" s="70" t="n">
        <v>46315</v>
      </c>
      <c r="D1434" t="inlineStr">
        <is>
          <t>2026-10</t>
        </is>
      </c>
      <c r="E1434" t="inlineStr">
        <is>
          <t>Wk of 2026-10-19</t>
        </is>
      </c>
      <c r="F1434" t="inlineStr">
        <is>
          <t>Lost</t>
        </is>
      </c>
      <c r="G1434" s="39" t="str">
        <f>IF(ISNUMBER(MATCH(F1434,QualityStatuses,0)),"Quality Lead","Non-Quality Lead")</f>
        <v>Non-Quality Lead</v>
      </c>
      <c r="H1434" s="39" t="str">
        <f>IFERROR(INDEX(CampTypes,MATCH(I1434,CampList,0)),"Unattributed")</f>
        <v>Old</v>
      </c>
      <c r="I1434" t="inlineStr">
        <is>
          <t>E_Natuf_Generic_13082026</t>
        </is>
      </c>
      <c r="J1434" t="inlineStr">
        <is>
          <t>E_Natuf_Generic_13082026</t>
        </is>
      </c>
      <c r="K1434" t="inlineStr">
        <is>
          <t>Direct (campaign tagged in CRM)</t>
        </is>
      </c>
      <c r="L1434" t="inlineStr">
        <is>
          <t>E_Natuf_Generic_13082026_Adset1</t>
        </is>
      </c>
      <c r="M1434" t="inlineStr">
        <is>
          <t>E_Natuf_Generic_13082026_Adset1</t>
        </is>
      </c>
      <c r="N1434" t="inlineStr">
        <is>
          <t>E_Natuf_Generic_13082026_Adset1_Ad1</t>
        </is>
      </c>
      <c r="O1434" t="inlineStr">
        <is>
          <t>Natuf</t>
        </is>
      </c>
      <c r="P1434" t="inlineStr">
        <is>
          <t>Facebook</t>
        </is>
      </c>
      <c r="Q1434" t="inlineStr">
        <is>
          <t>Tejaswini Tarigopula</t>
        </is>
      </c>
      <c r="R1434" t="inlineStr">
        <is>
          <t>Sai Charan</t>
        </is>
      </c>
      <c r="S1434" t="inlineStr">
        <is>
          <t>Not Interested</t>
        </is>
      </c>
      <c r="T1434" t="inlineStr">
        <is>
          <t>Budaun</t>
        </is>
      </c>
      <c r="U1434" t="inlineStr">
        <is>
          <t xml:space="preserve"> </t>
        </is>
      </c>
      <c r="V1434" t="n">
        <v>3</v>
      </c>
      <c r="W1434" t="n">
        <v>3</v>
      </c>
      <c r="X1434" t="inlineStr">
        <is>
          <t>XXXXXX0137</t>
        </is>
      </c>
      <c r="Y1434" s="72" t="n">
        <v>46326.52037037037</v>
      </c>
    </row>
    <row r="1435">
      <c r="A1435" s="39" t="inlineStr">
        <is>
          <t>6ad755abf71488a000428194</t>
        </is>
      </c>
      <c r="B1435" s="72" t="n">
        <v>46315.72299768519</v>
      </c>
      <c r="C1435" s="70" t="n">
        <v>46315</v>
      </c>
      <c r="D1435" t="inlineStr">
        <is>
          <t>2026-10</t>
        </is>
      </c>
      <c r="E1435" t="inlineStr">
        <is>
          <t>Wk of 2026-10-19</t>
        </is>
      </c>
      <c r="F1435" t="inlineStr">
        <is>
          <t>New Lead</t>
        </is>
      </c>
      <c r="G1435" s="39" t="str">
        <f>IF(ISNUMBER(MATCH(F1435,QualityStatuses,0)),"Quality Lead","Non-Quality Lead")</f>
        <v>Non-Quality Lead</v>
      </c>
      <c r="H1435" s="39" t="str">
        <f>IFERROR(INDEX(CampTypes,MATCH(I1435,CampList,0)),"Unattributed")</f>
        <v>Old</v>
      </c>
      <c r="I1435" t="inlineStr">
        <is>
          <t>natuf_Kiosk_14072026_Hindi</t>
        </is>
      </c>
      <c r="J1435" t="inlineStr">
        <is>
          <t>natuf_Kiosk_14072026_Hindi</t>
        </is>
      </c>
      <c r="K1435" t="inlineStr">
        <is>
          <t>Direct (campaign tagged in CRM)</t>
        </is>
      </c>
      <c r="L1435" t="inlineStr">
        <is>
          <t>natuf_Kiosk_09102026</t>
        </is>
      </c>
      <c r="M1435" t="inlineStr">
        <is>
          <t>natuf_Kiosk_09102026</t>
        </is>
      </c>
      <c r="N1435" t="inlineStr">
        <is>
          <t>natuf_Kiosk_14072026_ad set_ad1</t>
        </is>
      </c>
      <c r="O1435" t="inlineStr">
        <is>
          <t>Natuf</t>
        </is>
      </c>
      <c r="P1435" t="inlineStr">
        <is>
          <t>Facebook</t>
        </is>
      </c>
      <c r="Q1435" t="inlineStr">
        <is>
          <t>(Unassigned)</t>
        </is>
      </c>
      <c r="R1435" t="inlineStr">
        <is>
          <t>Omkar Navge</t>
        </is>
      </c>
      <c r="S1435" t="inlineStr">
        <is>
          <t>-</t>
        </is>
      </c>
      <c r="T1435" t="inlineStr">
        <is>
          <t>Bilaspur</t>
        </is>
      </c>
      <c r="U1435" t="inlineStr">
        <is>
          <t xml:space="preserve"> </t>
        </is>
      </c>
      <c r="V1435" t="n">
        <v>0</v>
      </c>
      <c r="W1435" t="n">
        <v>0</v>
      </c>
      <c r="X1435" t="inlineStr">
        <is>
          <t>XXXXXX1332</t>
        </is>
      </c>
      <c r="Y1435" s="72" t="n">
        <v>46326.52037037037</v>
      </c>
    </row>
    <row r="1436">
      <c r="A1436" s="39" t="inlineStr">
        <is>
          <t>6ad7553991e525ab69ab02e7</t>
        </is>
      </c>
      <c r="B1436" s="72" t="n">
        <v>46315.72167824074</v>
      </c>
      <c r="C1436" s="70" t="n">
        <v>46315</v>
      </c>
      <c r="D1436" t="inlineStr">
        <is>
          <t>2026-10</t>
        </is>
      </c>
      <c r="E1436" t="inlineStr">
        <is>
          <t>Wk of 2026-10-19</t>
        </is>
      </c>
      <c r="F1436" t="inlineStr">
        <is>
          <t>Connected</t>
        </is>
      </c>
      <c r="G1436" s="39" t="str">
        <f>IF(ISNUMBER(MATCH(F1436,QualityStatuses,0)),"Quality Lead","Non-Quality Lead")</f>
        <v>Non-Quality Lead</v>
      </c>
      <c r="H1436" s="39" t="str">
        <f>IFERROR(INDEX(CampTypes,MATCH(I1436,CampList,0)),"Unattributed")</f>
        <v>Old</v>
      </c>
      <c r="I1436" t="inlineStr">
        <is>
          <t>E_Natuf_Generic_13082026</t>
        </is>
      </c>
      <c r="J1436" t="inlineStr">
        <is>
          <t>E_Natuf_Generic_13082026</t>
        </is>
      </c>
      <c r="K1436" t="inlineStr">
        <is>
          <t>Direct (campaign tagged in CRM)</t>
        </is>
      </c>
      <c r="L1436" t="inlineStr">
        <is>
          <t>E_Natuf_Generic_13082026_Adset1</t>
        </is>
      </c>
      <c r="M1436" t="inlineStr">
        <is>
          <t>E_Natuf_Generic_13082026_Adset1</t>
        </is>
      </c>
      <c r="N1436" t="inlineStr">
        <is>
          <t>E_Natuf_Generic_13082026_Adset1_Ad1</t>
        </is>
      </c>
      <c r="O1436" t="inlineStr">
        <is>
          <t>Natuf</t>
        </is>
      </c>
      <c r="P1436" t="inlineStr">
        <is>
          <t>Facebook</t>
        </is>
      </c>
      <c r="Q1436" t="inlineStr">
        <is>
          <t>Tejaswini Tarigopula</t>
        </is>
      </c>
      <c r="R1436" t="inlineStr">
        <is>
          <t>Prabhudatta Pattanaik</t>
        </is>
      </c>
      <c r="S1436" t="inlineStr">
        <is>
          <t>-</t>
        </is>
      </c>
      <c r="T1436" t="inlineStr">
        <is>
          <t>Pune</t>
        </is>
      </c>
      <c r="U1436" t="inlineStr">
        <is>
          <t xml:space="preserve"> </t>
        </is>
      </c>
      <c r="V1436" t="n">
        <v>1</v>
      </c>
      <c r="W1436" t="n">
        <v>1</v>
      </c>
      <c r="X1436" t="inlineStr">
        <is>
          <t>XXXXXX7397</t>
        </is>
      </c>
      <c r="Y1436" s="72" t="n">
        <v>46326.52037037037</v>
      </c>
    </row>
    <row r="1437">
      <c r="A1437" s="39" t="inlineStr">
        <is>
          <t>6ad75236c6b618aaf456d1d7</t>
        </is>
      </c>
      <c r="B1437" s="72" t="n">
        <v>46315.71275462963</v>
      </c>
      <c r="C1437" s="70" t="n">
        <v>46315</v>
      </c>
      <c r="D1437" t="inlineStr">
        <is>
          <t>2026-10</t>
        </is>
      </c>
      <c r="E1437" t="inlineStr">
        <is>
          <t>Wk of 2026-10-19</t>
        </is>
      </c>
      <c r="F1437" t="inlineStr">
        <is>
          <t>New Lead</t>
        </is>
      </c>
      <c r="G1437" s="39" t="str">
        <f>IF(ISNUMBER(MATCH(F1437,QualityStatuses,0)),"Quality Lead","Non-Quality Lead")</f>
        <v>Non-Quality Lead</v>
      </c>
      <c r="H1437" s="39" t="str">
        <f>IFERROR(INDEX(CampTypes,MATCH(I1437,CampList,0)),"Unattributed")</f>
        <v>New</v>
      </c>
      <c r="I1437" t="inlineStr">
        <is>
          <t>EBG - In House | ABO | Natuf | Leads | Master Franchise | India | Oct26 | V1</t>
        </is>
      </c>
      <c r="J1437" t="inlineStr">
        <is>
          <t>EBG - In House | ABO | Natuf | Leads | Master Franchise | India | Oct26 | V1</t>
        </is>
      </c>
      <c r="K1437" t="inlineStr">
        <is>
          <t>Direct (campaign tagged in CRM)</t>
        </is>
      </c>
      <c r="L1437" t="inlineStr">
        <is>
          <t>Natuf | Broad | Tier1 + Growth Cities | Oct26 | V1</t>
        </is>
      </c>
      <c r="M1437" t="inlineStr">
        <is>
          <t>Natuf | Broad | Tier1 + Growth Cities | Oct26 | V1</t>
        </is>
      </c>
      <c r="N1437" t="inlineStr">
        <is>
          <t>Natuf | Static | Become A Levantine Food | V1</t>
        </is>
      </c>
      <c r="O1437" t="inlineStr">
        <is>
          <t>Natuf_MF</t>
        </is>
      </c>
      <c r="P1437" t="inlineStr">
        <is>
          <t>Facebook</t>
        </is>
      </c>
      <c r="Q1437" t="inlineStr">
        <is>
          <t>(Unassigned)</t>
        </is>
      </c>
      <c r="R1437" t="inlineStr">
        <is>
          <t>Omkar Navge</t>
        </is>
      </c>
      <c r="S1437" t="inlineStr">
        <is>
          <t>-</t>
        </is>
      </c>
      <c r="T1437" t="inlineStr">
        <is>
          <t>Aurangabaad</t>
        </is>
      </c>
      <c r="U1437" t="inlineStr">
        <is>
          <t xml:space="preserve"> </t>
        </is>
      </c>
      <c r="V1437" t="n">
        <v>0</v>
      </c>
      <c r="W1437" t="n">
        <v>0</v>
      </c>
      <c r="X1437" t="inlineStr">
        <is>
          <t>XXXXXX0990</t>
        </is>
      </c>
      <c r="Y1437" s="72" t="n">
        <v>46326.52037037037</v>
      </c>
    </row>
    <row r="1438">
      <c r="A1438" s="39" t="inlineStr">
        <is>
          <t>6ad751e33effb0645b35ddb2</t>
        </is>
      </c>
      <c r="B1438" s="72" t="n">
        <v>46315.71179398148</v>
      </c>
      <c r="C1438" s="70" t="n">
        <v>46315</v>
      </c>
      <c r="D1438" t="inlineStr">
        <is>
          <t>2026-10</t>
        </is>
      </c>
      <c r="E1438" t="inlineStr">
        <is>
          <t>Wk of 2026-10-19</t>
        </is>
      </c>
      <c r="F1438" t="inlineStr">
        <is>
          <t>Details Shared</t>
        </is>
      </c>
      <c r="G1438" s="39" t="str">
        <f>IF(ISNUMBER(MATCH(F1438,QualityStatuses,0)),"Quality Lead","Non-Quality Lead")</f>
        <v>Quality Lead</v>
      </c>
      <c r="H1438" s="39" t="str">
        <f>IFERROR(INDEX(CampTypes,MATCH(I1438,CampList,0)),"Unattributed")</f>
        <v>New</v>
      </c>
      <c r="I1438" t="inlineStr">
        <is>
          <t>EBG - In House | ABO | Natuf | Leads | Unit Franchise | India | Oct26 | V1</t>
        </is>
      </c>
      <c r="J1438" t="inlineStr">
        <is>
          <t>EBG - In House | ABO | Natuf | Leads | Unit Franchise | India | Oct26 | V1</t>
        </is>
      </c>
      <c r="K1438" t="inlineStr">
        <is>
          <t>Direct (campaign tagged in CRM)</t>
        </is>
      </c>
      <c r="L1438" t="inlineStr">
        <is>
          <t>Natuf | LAL 1% | India | Jul26 | V1</t>
        </is>
      </c>
      <c r="M1438" t="inlineStr">
        <is>
          <t>Natuf | LAL 1% | India | Jul26 | V1</t>
        </is>
      </c>
      <c r="N1438" t="inlineStr">
        <is>
          <t>Natuf | Reel | Brand Ambassador | Heard Of Owning A Cafe | V1</t>
        </is>
      </c>
      <c r="O1438" t="inlineStr">
        <is>
          <t>In House Natuf</t>
        </is>
      </c>
      <c r="P1438" t="inlineStr">
        <is>
          <t>Facebook</t>
        </is>
      </c>
      <c r="Q1438" t="inlineStr">
        <is>
          <t>Tejaswini Tarigopula</t>
        </is>
      </c>
      <c r="R1438" t="inlineStr">
        <is>
          <t>Rima Paul</t>
        </is>
      </c>
      <c r="S1438" t="inlineStr">
        <is>
          <t>-</t>
        </is>
      </c>
      <c r="T1438" t="inlineStr">
        <is>
          <t>Amritsar</t>
        </is>
      </c>
      <c r="U1438" t="inlineStr">
        <is>
          <t xml:space="preserve"> </t>
        </is>
      </c>
      <c r="V1438" t="n">
        <v>2</v>
      </c>
      <c r="W1438" t="n">
        <v>2</v>
      </c>
      <c r="X1438" t="inlineStr">
        <is>
          <t>XXXXXX3700</t>
        </is>
      </c>
      <c r="Y1438" s="72" t="n">
        <v>46326.52037037037</v>
      </c>
    </row>
    <row r="1439">
      <c r="A1439" s="39" t="inlineStr">
        <is>
          <t>6ad75183c280a9464ca18fbe</t>
        </is>
      </c>
      <c r="B1439" s="72" t="n">
        <v>46315.71068287037</v>
      </c>
      <c r="C1439" s="70" t="n">
        <v>46315</v>
      </c>
      <c r="D1439" t="inlineStr">
        <is>
          <t>2026-10</t>
        </is>
      </c>
      <c r="E1439" t="inlineStr">
        <is>
          <t>Wk of 2026-10-19</t>
        </is>
      </c>
      <c r="F1439" t="inlineStr">
        <is>
          <t>Connected</t>
        </is>
      </c>
      <c r="G1439" s="39" t="str">
        <f>IF(ISNUMBER(MATCH(F1439,QualityStatuses,0)),"Quality Lead","Non-Quality Lead")</f>
        <v>Non-Quality Lead</v>
      </c>
      <c r="H1439" s="39" t="str">
        <f>IFERROR(INDEX(CampTypes,MATCH(I1439,CampList,0)),"Unattributed")</f>
        <v>New</v>
      </c>
      <c r="I1439" t="inlineStr">
        <is>
          <t>EBG - In House | ABO | Natuf | Leads | Unit Franchise | India | Oct26 | V1</t>
        </is>
      </c>
      <c r="J1439" t="inlineStr">
        <is>
          <t>EBG - In House | ABO | Natuf | Leads | Unit Franchise | India | Oct26 | V1</t>
        </is>
      </c>
      <c r="K1439" t="inlineStr">
        <is>
          <t>Direct (campaign tagged in CRM)</t>
        </is>
      </c>
      <c r="L1439" t="inlineStr">
        <is>
          <t>Natuf | Broad | Tier1 + Growth Cities | Oct26 | V1</t>
        </is>
      </c>
      <c r="M1439" t="inlineStr">
        <is>
          <t>Natuf | Broad | Tier1 + Growth Cities | Oct26 | V1</t>
        </is>
      </c>
      <c r="N1439" t="inlineStr">
        <is>
          <t>Natuf | Reel | Brand Ambassador | Heard Of Owning A Cafe | V1</t>
        </is>
      </c>
      <c r="O1439" t="inlineStr">
        <is>
          <t>In House Natuf</t>
        </is>
      </c>
      <c r="P1439" t="inlineStr">
        <is>
          <t>Facebook</t>
        </is>
      </c>
      <c r="Q1439" t="inlineStr">
        <is>
          <t>Tejaswini Tarigopula</t>
        </is>
      </c>
      <c r="R1439" t="inlineStr">
        <is>
          <t>Arjuman Vidya Sagar</t>
        </is>
      </c>
      <c r="S1439" t="inlineStr">
        <is>
          <t>-</t>
        </is>
      </c>
      <c r="T1439" t="inlineStr">
        <is>
          <t>Delhi</t>
        </is>
      </c>
      <c r="U1439" t="inlineStr">
        <is>
          <t xml:space="preserve"> </t>
        </is>
      </c>
      <c r="V1439" t="n">
        <v>2</v>
      </c>
      <c r="W1439" t="n">
        <v>1</v>
      </c>
      <c r="X1439" t="inlineStr">
        <is>
          <t>XXXXXX1799</t>
        </is>
      </c>
      <c r="Y1439" s="72" t="n">
        <v>46326.52037037037</v>
      </c>
    </row>
    <row r="1440">
      <c r="A1440" s="39" t="inlineStr">
        <is>
          <t>6ad7512d048408a3f91b41e8</t>
        </is>
      </c>
      <c r="B1440" s="72" t="n">
        <v>46315.7096875</v>
      </c>
      <c r="C1440" s="70" t="n">
        <v>46315</v>
      </c>
      <c r="D1440" t="inlineStr">
        <is>
          <t>2026-10</t>
        </is>
      </c>
      <c r="E1440" t="inlineStr">
        <is>
          <t>Wk of 2026-10-19</t>
        </is>
      </c>
      <c r="F1440" t="inlineStr">
        <is>
          <t>New Lead</t>
        </is>
      </c>
      <c r="G1440" s="39" t="str">
        <f>IF(ISNUMBER(MATCH(F1440,QualityStatuses,0)),"Quality Lead","Non-Quality Lead")</f>
        <v>Non-Quality Lead</v>
      </c>
      <c r="H1440" s="39" t="str">
        <f>IFERROR(INDEX(CampTypes,MATCH(I1440,CampList,0)),"Unattributed")</f>
        <v>Old</v>
      </c>
      <c r="I1440" t="inlineStr">
        <is>
          <t>E_Suresh_Natuf_Kiosk_07072026</t>
        </is>
      </c>
      <c r="J1440" t="inlineStr">
        <is>
          <t>E_Suresh_Natuf_Kiosk_07072026</t>
        </is>
      </c>
      <c r="K1440" t="inlineStr">
        <is>
          <t>Direct (campaign tagged in CRM)</t>
        </is>
      </c>
      <c r="L1440" t="inlineStr">
        <is>
          <t>E_Suresh_Natuf_Kiosk_07072026_Adset5</t>
        </is>
      </c>
      <c r="M1440" t="inlineStr">
        <is>
          <t>E_Suresh_Natuf_Kiosk_07072026_Adset5</t>
        </is>
      </c>
      <c r="N1440" t="inlineStr">
        <is>
          <t>E_Hindi_Suresh_Natuf_Kiosk_07072026_Adset5_ad3 – Copy 2</t>
        </is>
      </c>
      <c r="O1440" t="inlineStr">
        <is>
          <t>Natuf</t>
        </is>
      </c>
      <c r="P1440" t="inlineStr">
        <is>
          <t>Facebook</t>
        </is>
      </c>
      <c r="Q1440" t="inlineStr">
        <is>
          <t>(Unassigned)</t>
        </is>
      </c>
      <c r="R1440" t="inlineStr">
        <is>
          <t>Omkar Navge</t>
        </is>
      </c>
      <c r="S1440" t="inlineStr">
        <is>
          <t>-</t>
        </is>
      </c>
      <c r="T1440" t="inlineStr">
        <is>
          <t>Mumbai</t>
        </is>
      </c>
      <c r="U1440" t="inlineStr">
        <is>
          <t xml:space="preserve"> </t>
        </is>
      </c>
      <c r="V1440" t="n">
        <v>0</v>
      </c>
      <c r="W1440" t="n">
        <v>0</v>
      </c>
      <c r="X1440" t="inlineStr">
        <is>
          <t>XXXXXX6624</t>
        </is>
      </c>
      <c r="Y1440" s="72" t="n">
        <v>46326.52037037037</v>
      </c>
    </row>
    <row r="1441">
      <c r="A1441" s="39" t="inlineStr">
        <is>
          <t>6ad74f076923666aa06b0d67</t>
        </is>
      </c>
      <c r="B1441" s="72" t="n">
        <v>46315.70332175926</v>
      </c>
      <c r="C1441" s="70" t="n">
        <v>46315</v>
      </c>
      <c r="D1441" t="inlineStr">
        <is>
          <t>2026-10</t>
        </is>
      </c>
      <c r="E1441" t="inlineStr">
        <is>
          <t>Wk of 2026-10-19</t>
        </is>
      </c>
      <c r="F1441" t="inlineStr">
        <is>
          <t>Attempt 2</t>
        </is>
      </c>
      <c r="G1441" s="39" t="str">
        <f>IF(ISNUMBER(MATCH(F1441,QualityStatuses,0)),"Quality Lead","Non-Quality Lead")</f>
        <v>Non-Quality Lead</v>
      </c>
      <c r="H1441" s="39" t="str">
        <f>IFERROR(INDEX(CampTypes,MATCH(I1441,CampList,0)),"Unattributed")</f>
        <v>Old</v>
      </c>
      <c r="I1441" t="inlineStr">
        <is>
          <t>E_Natuf_Generic_13082026</t>
        </is>
      </c>
      <c r="J1441" t="inlineStr">
        <is>
          <t>E_Natuf_Generic_13082026</t>
        </is>
      </c>
      <c r="K1441" t="inlineStr">
        <is>
          <t>Direct (campaign tagged in CRM)</t>
        </is>
      </c>
      <c r="L1441" t="inlineStr">
        <is>
          <t>E_Natuf_Generic_13082026_Adset1</t>
        </is>
      </c>
      <c r="M1441" t="inlineStr">
        <is>
          <t>E_Natuf_Generic_13082026_Adset1</t>
        </is>
      </c>
      <c r="N1441" t="inlineStr">
        <is>
          <t>E_Natuf_Generic_13082026_Adset1_Ad1</t>
        </is>
      </c>
      <c r="O1441" t="inlineStr">
        <is>
          <t>Natuf</t>
        </is>
      </c>
      <c r="P1441" t="inlineStr">
        <is>
          <t>Facebook</t>
        </is>
      </c>
      <c r="Q1441" t="inlineStr">
        <is>
          <t>Tejaswini Tarigopula</t>
        </is>
      </c>
      <c r="R1441" t="inlineStr">
        <is>
          <t>Rima Paul</t>
        </is>
      </c>
      <c r="S1441" t="inlineStr">
        <is>
          <t>-</t>
        </is>
      </c>
      <c r="T1441" t="inlineStr">
        <is>
          <t>Patna</t>
        </is>
      </c>
      <c r="U1441" t="inlineStr">
        <is>
          <t xml:space="preserve"> </t>
        </is>
      </c>
      <c r="V1441" t="n">
        <v>4</v>
      </c>
      <c r="W1441" t="n">
        <v>0</v>
      </c>
      <c r="X1441" t="inlineStr">
        <is>
          <t>XXXXXX2999</t>
        </is>
      </c>
      <c r="Y1441" s="72" t="n">
        <v>46326.52037037037</v>
      </c>
    </row>
    <row r="1442">
      <c r="A1442" s="39" t="inlineStr">
        <is>
          <t>6ad74eb6095217cffa7b3ddb</t>
        </is>
      </c>
      <c r="B1442" s="72" t="n">
        <v>46315.70238425926</v>
      </c>
      <c r="C1442" s="70" t="n">
        <v>46315</v>
      </c>
      <c r="D1442" t="inlineStr">
        <is>
          <t>2026-10</t>
        </is>
      </c>
      <c r="E1442" t="inlineStr">
        <is>
          <t>Wk of 2026-10-19</t>
        </is>
      </c>
      <c r="F1442" t="inlineStr">
        <is>
          <t>Connected</t>
        </is>
      </c>
      <c r="G1442" s="39" t="str">
        <f>IF(ISNUMBER(MATCH(F1442,QualityStatuses,0)),"Quality Lead","Non-Quality Lead")</f>
        <v>Non-Quality Lead</v>
      </c>
      <c r="H1442" s="39" t="str">
        <f>IFERROR(INDEX(CampTypes,MATCH(I1442,CampList,0)),"Unattributed")</f>
        <v>Old</v>
      </c>
      <c r="I1442" t="inlineStr">
        <is>
          <t>E_Natuf_MF_05092026</t>
        </is>
      </c>
      <c r="J1442" t="inlineStr">
        <is>
          <t>E_Natuf_MF_05092026</t>
        </is>
      </c>
      <c r="K1442" t="inlineStr">
        <is>
          <t>Direct (campaign tagged in CRM)</t>
        </is>
      </c>
      <c r="L1442" t="inlineStr">
        <is>
          <t>E_Natuf_MF_16102026_ Ad Set3</t>
        </is>
      </c>
      <c r="M1442" t="inlineStr">
        <is>
          <t>E_Natuf_MF_16102026_ Ad Set3</t>
        </is>
      </c>
      <c r="N1442" t="inlineStr">
        <is>
          <t>E_Natuf_MF_16102026_ Ad Set1_Ad1</t>
        </is>
      </c>
      <c r="O1442" t="inlineStr">
        <is>
          <t>Natuf_MF</t>
        </is>
      </c>
      <c r="P1442" t="inlineStr">
        <is>
          <t>Facebook</t>
        </is>
      </c>
      <c r="Q1442" t="inlineStr">
        <is>
          <t>Tejaswini Tarigopula</t>
        </is>
      </c>
      <c r="R1442" t="inlineStr">
        <is>
          <t>Sai Charan</t>
        </is>
      </c>
      <c r="S1442" t="inlineStr">
        <is>
          <t>-</t>
        </is>
      </c>
      <c r="T1442" t="inlineStr">
        <is>
          <t>Bhilwara</t>
        </is>
      </c>
      <c r="U1442" t="inlineStr">
        <is>
          <t xml:space="preserve"> </t>
        </is>
      </c>
      <c r="V1442" t="n">
        <v>3</v>
      </c>
      <c r="W1442" t="n">
        <v>3</v>
      </c>
      <c r="X1442" t="inlineStr">
        <is>
          <t>XXXXXX6182</t>
        </is>
      </c>
      <c r="Y1442" s="72" t="n">
        <v>46326.52037037037</v>
      </c>
    </row>
    <row r="1443">
      <c r="A1443" s="39" t="inlineStr">
        <is>
          <t>6ad74e877bb4a1b964b66838</t>
        </is>
      </c>
      <c r="B1443" s="72" t="n">
        <v>46315.70184027778</v>
      </c>
      <c r="C1443" s="70" t="n">
        <v>46315</v>
      </c>
      <c r="D1443" t="inlineStr">
        <is>
          <t>2026-10</t>
        </is>
      </c>
      <c r="E1443" t="inlineStr">
        <is>
          <t>Wk of 2026-10-19</t>
        </is>
      </c>
      <c r="F1443" t="inlineStr">
        <is>
          <t>New Lead</t>
        </is>
      </c>
      <c r="G1443" s="39" t="str">
        <f>IF(ISNUMBER(MATCH(F1443,QualityStatuses,0)),"Quality Lead","Non-Quality Lead")</f>
        <v>Non-Quality Lead</v>
      </c>
      <c r="H1443" s="39" t="str">
        <f>IFERROR(INDEX(CampTypes,MATCH(I1443,CampList,0)),"Unattributed")</f>
        <v>New</v>
      </c>
      <c r="I1443" t="inlineStr">
        <is>
          <t>EBG - In House | ABO | Natuf | Leads | Master Franchise | India | Oct26 | V1</t>
        </is>
      </c>
      <c r="J1443" t="inlineStr">
        <is>
          <t>EBG - In House | ABO | Natuf | Leads | Master Franchise | India | Oct26 | V1</t>
        </is>
      </c>
      <c r="K1443" t="inlineStr">
        <is>
          <t>Direct (campaign tagged in CRM)</t>
        </is>
      </c>
      <c r="L1443" t="inlineStr">
        <is>
          <t>Natuf | Business Owners | Tier1 + Growth Cities | Oct26 | V1</t>
        </is>
      </c>
      <c r="M1443" t="inlineStr">
        <is>
          <t>Natuf | Business Owners | Tier1 + Growth Cities | Oct26 | V1</t>
        </is>
      </c>
      <c r="N1443" t="inlineStr">
        <is>
          <t>Natuf | Static | Become A Levantine Food | V1</t>
        </is>
      </c>
      <c r="O1443" t="inlineStr">
        <is>
          <t>Natuf_MF</t>
        </is>
      </c>
      <c r="P1443" t="inlineStr">
        <is>
          <t>Facebook</t>
        </is>
      </c>
      <c r="Q1443" t="inlineStr">
        <is>
          <t>(Unassigned)</t>
        </is>
      </c>
      <c r="R1443" t="inlineStr">
        <is>
          <t>Omkar Navge</t>
        </is>
      </c>
      <c r="S1443" t="inlineStr">
        <is>
          <t>-</t>
        </is>
      </c>
      <c r="T1443" t="inlineStr">
        <is>
          <t>Rajkot</t>
        </is>
      </c>
      <c r="U1443" t="inlineStr">
        <is>
          <t xml:space="preserve"> </t>
        </is>
      </c>
      <c r="V1443" t="n">
        <v>0</v>
      </c>
      <c r="W1443" t="n">
        <v>0</v>
      </c>
      <c r="X1443" t="inlineStr">
        <is>
          <t>XXXXXX0520</t>
        </is>
      </c>
      <c r="Y1443" s="72" t="n">
        <v>46326.52037037037</v>
      </c>
    </row>
    <row r="1444">
      <c r="A1444" s="39" t="inlineStr">
        <is>
          <t>6ad74d791eed9a7d2f6b7bbc</t>
        </is>
      </c>
      <c r="B1444" s="72" t="n">
        <v>46315.69871527778</v>
      </c>
      <c r="C1444" s="70" t="n">
        <v>46315</v>
      </c>
      <c r="D1444" t="inlineStr">
        <is>
          <t>2026-10</t>
        </is>
      </c>
      <c r="E1444" t="inlineStr">
        <is>
          <t>Wk of 2026-10-19</t>
        </is>
      </c>
      <c r="F1444" t="inlineStr">
        <is>
          <t>Attempt 2</t>
        </is>
      </c>
      <c r="G1444" s="39" t="str">
        <f>IF(ISNUMBER(MATCH(F1444,QualityStatuses,0)),"Quality Lead","Non-Quality Lead")</f>
        <v>Non-Quality Lead</v>
      </c>
      <c r="H1444" s="39" t="str">
        <f>IFERROR(INDEX(CampTypes,MATCH(I1444,CampList,0)),"Unattributed")</f>
        <v>New</v>
      </c>
      <c r="I1444" t="inlineStr">
        <is>
          <t>EBG - In House | ABO | Natuf | Leads | Unit Franchise | India | Oct26 | V1</t>
        </is>
      </c>
      <c r="J1444" t="inlineStr">
        <is>
          <t>EBG - In House | ABO | Natuf | Leads | Unit Franchise | India | Oct26 | V1</t>
        </is>
      </c>
      <c r="K1444" t="inlineStr">
        <is>
          <t>Direct (campaign tagged in CRM)</t>
        </is>
      </c>
      <c r="L1444" t="inlineStr">
        <is>
          <t>Natuf | Investors | Tier1 + Growth Cities | Oct26 | V1</t>
        </is>
      </c>
      <c r="M1444" t="inlineStr">
        <is>
          <t>Natuf | Investors | Tier1 + Growth Cities | Oct26 | V1</t>
        </is>
      </c>
      <c r="N1444" t="inlineStr">
        <is>
          <t>Natuf | Reel | Brand Ambassador | Heard Of Owning A Cafe | V1</t>
        </is>
      </c>
      <c r="O1444" t="inlineStr">
        <is>
          <t>In House Natuf</t>
        </is>
      </c>
      <c r="P1444" t="inlineStr">
        <is>
          <t>Facebook</t>
        </is>
      </c>
      <c r="Q1444" t="inlineStr">
        <is>
          <t>Deepak Rai</t>
        </is>
      </c>
      <c r="R1444" t="inlineStr">
        <is>
          <t>Tejaswini Tarigopula</t>
        </is>
      </c>
      <c r="S1444" t="inlineStr">
        <is>
          <t>-</t>
        </is>
      </c>
      <c r="T1444" t="inlineStr">
        <is>
          <t>Hyderabad</t>
        </is>
      </c>
      <c r="U1444" t="inlineStr">
        <is>
          <t xml:space="preserve"> </t>
        </is>
      </c>
      <c r="V1444" t="n">
        <v>2</v>
      </c>
      <c r="W1444" t="n">
        <v>0</v>
      </c>
      <c r="X1444" t="inlineStr">
        <is>
          <t>XXXXXX3319</t>
        </is>
      </c>
      <c r="Y1444" s="72" t="n">
        <v>46326.52037037037</v>
      </c>
    </row>
    <row r="1445">
      <c r="A1445" s="39" t="inlineStr">
        <is>
          <t>6ad74d665929067de5787841</t>
        </is>
      </c>
      <c r="B1445" s="72" t="n">
        <v>46315.69849537037</v>
      </c>
      <c r="C1445" s="70" t="n">
        <v>46315</v>
      </c>
      <c r="D1445" t="inlineStr">
        <is>
          <t>2026-10</t>
        </is>
      </c>
      <c r="E1445" t="inlineStr">
        <is>
          <t>Wk of 2026-10-19</t>
        </is>
      </c>
      <c r="F1445" t="inlineStr">
        <is>
          <t>Attempt 1</t>
        </is>
      </c>
      <c r="G1445" s="39" t="str">
        <f>IF(ISNUMBER(MATCH(F1445,QualityStatuses,0)),"Quality Lead","Non-Quality Lead")</f>
        <v>Non-Quality Lead</v>
      </c>
      <c r="H1445" s="39" t="str">
        <f>IFERROR(INDEX(CampTypes,MATCH(I1445,CampList,0)),"Unattributed")</f>
        <v>New</v>
      </c>
      <c r="I1445" t="inlineStr">
        <is>
          <t>EBG - In House | ABO | Natuf | Leads | Unit Franchise | India | Oct26 | V1</t>
        </is>
      </c>
      <c r="J1445" t="inlineStr">
        <is>
          <t>EBG - In House | ABO | Natuf | Leads | Unit Franchise | India | Oct26 | V1</t>
        </is>
      </c>
      <c r="K1445" t="inlineStr">
        <is>
          <t>Direct (campaign tagged in CRM)</t>
        </is>
      </c>
      <c r="L1445" t="inlineStr">
        <is>
          <t>Natuf | Investors | Tier1 + Growth Cities | Oct26 | V1</t>
        </is>
      </c>
      <c r="M1445" t="inlineStr">
        <is>
          <t>Natuf | Investors | Tier1 + Growth Cities | Oct26 | V1</t>
        </is>
      </c>
      <c r="N1445" t="inlineStr">
        <is>
          <t>Natuf | Reel | Brand Ambassador | Heard Of Owning A Cafe | V1</t>
        </is>
      </c>
      <c r="O1445" t="inlineStr">
        <is>
          <t>In House Natuf</t>
        </is>
      </c>
      <c r="P1445" t="inlineStr">
        <is>
          <t>Facebook</t>
        </is>
      </c>
      <c r="Q1445" t="inlineStr">
        <is>
          <t>Tejaswini Tarigopula</t>
        </is>
      </c>
      <c r="R1445" t="inlineStr">
        <is>
          <t>Shivani Sharma</t>
        </is>
      </c>
      <c r="S1445" t="inlineStr">
        <is>
          <t>-</t>
        </is>
      </c>
      <c r="T1445" t="inlineStr">
        <is>
          <t>Pune</t>
        </is>
      </c>
      <c r="U1445" t="inlineStr">
        <is>
          <t xml:space="preserve"> </t>
        </is>
      </c>
      <c r="V1445" t="n">
        <v>3</v>
      </c>
      <c r="W1445" t="n">
        <v>0</v>
      </c>
      <c r="X1445" t="inlineStr">
        <is>
          <t>XXXXXX4951</t>
        </is>
      </c>
      <c r="Y1445" s="72" t="n">
        <v>46326.52037037037</v>
      </c>
    </row>
    <row r="1446">
      <c r="A1446" s="39" t="inlineStr">
        <is>
          <t>6ad74d4ba39f70ee727a5c9a</t>
        </is>
      </c>
      <c r="B1446" s="72" t="n">
        <v>46315.69818287037</v>
      </c>
      <c r="C1446" s="70" t="n">
        <v>46315</v>
      </c>
      <c r="D1446" t="inlineStr">
        <is>
          <t>2026-10</t>
        </is>
      </c>
      <c r="E1446" t="inlineStr">
        <is>
          <t>Wk of 2026-10-19</t>
        </is>
      </c>
      <c r="F1446" t="inlineStr">
        <is>
          <t>Attempt 1</t>
        </is>
      </c>
      <c r="G1446" s="39" t="str">
        <f>IF(ISNUMBER(MATCH(F1446,QualityStatuses,0)),"Quality Lead","Non-Quality Lead")</f>
        <v>Non-Quality Lead</v>
      </c>
      <c r="H1446" s="39" t="str">
        <f>IFERROR(INDEX(CampTypes,MATCH(I1446,CampList,0)),"Unattributed")</f>
        <v>New</v>
      </c>
      <c r="I1446" t="inlineStr">
        <is>
          <t>EBG - In House | ABO | Natuf | Leads | Unit Franchise | India | Oct26 | V1</t>
        </is>
      </c>
      <c r="J1446" t="inlineStr">
        <is>
          <t>EBG - In House | ABO | Natuf | Leads | Unit Franchise | India | Oct26 | V1</t>
        </is>
      </c>
      <c r="K1446" t="inlineStr">
        <is>
          <t>Direct (campaign tagged in CRM)</t>
        </is>
      </c>
      <c r="L1446" t="inlineStr">
        <is>
          <t>Natuf | LAL 1% | India | Jul26 | V1</t>
        </is>
      </c>
      <c r="M1446" t="inlineStr">
        <is>
          <t>Natuf | LAL 1% | India | Jul26 | V1</t>
        </is>
      </c>
      <c r="N1446" t="inlineStr">
        <is>
          <t>Natuf | Reel | Brand Ambassador | Heard Of Owning A Cafe | V1</t>
        </is>
      </c>
      <c r="O1446" t="inlineStr">
        <is>
          <t>In House Natuf</t>
        </is>
      </c>
      <c r="P1446" t="inlineStr">
        <is>
          <t>Facebook</t>
        </is>
      </c>
      <c r="Q1446" t="inlineStr">
        <is>
          <t>Tejaswini Tarigopula</t>
        </is>
      </c>
      <c r="R1446" t="inlineStr">
        <is>
          <t>Shivamani</t>
        </is>
      </c>
      <c r="S1446" t="inlineStr">
        <is>
          <t>-</t>
        </is>
      </c>
      <c r="T1446" t="inlineStr">
        <is>
          <t>Gauhati</t>
        </is>
      </c>
      <c r="U1446" t="inlineStr">
        <is>
          <t xml:space="preserve"> </t>
        </is>
      </c>
      <c r="V1446" t="n">
        <v>1</v>
      </c>
      <c r="W1446" t="n">
        <v>1</v>
      </c>
      <c r="X1446" t="inlineStr">
        <is>
          <t>XXXXXX9998</t>
        </is>
      </c>
      <c r="Y1446" s="72" t="n">
        <v>46326.52037037037</v>
      </c>
    </row>
    <row r="1447">
      <c r="A1447" s="39" t="inlineStr">
        <is>
          <t>6ad74d1e7bb4a1b964b6663c</t>
        </is>
      </c>
      <c r="B1447" s="72" t="n">
        <v>46315.69766203704</v>
      </c>
      <c r="C1447" s="70" t="n">
        <v>46315</v>
      </c>
      <c r="D1447" t="inlineStr">
        <is>
          <t>2026-10</t>
        </is>
      </c>
      <c r="E1447" t="inlineStr">
        <is>
          <t>Wk of 2026-10-19</t>
        </is>
      </c>
      <c r="F1447" t="inlineStr">
        <is>
          <t>Attempt 1</t>
        </is>
      </c>
      <c r="G1447" s="39" t="str">
        <f>IF(ISNUMBER(MATCH(F1447,QualityStatuses,0)),"Quality Lead","Non-Quality Lead")</f>
        <v>Non-Quality Lead</v>
      </c>
      <c r="H1447" s="39" t="str">
        <f>IFERROR(INDEX(CampTypes,MATCH(I1447,CampList,0)),"Unattributed")</f>
        <v>New</v>
      </c>
      <c r="I1447" t="inlineStr">
        <is>
          <t>EBG - In House | ABO | Natuf | Leads | Unit Franchise | India | Oct26 | V1</t>
        </is>
      </c>
      <c r="J1447" t="inlineStr">
        <is>
          <t>EBG - In House | ABO | Natuf | Leads | Unit Franchise | India | Oct26 | V1</t>
        </is>
      </c>
      <c r="K1447" t="inlineStr">
        <is>
          <t>Direct (campaign tagged in CRM)</t>
        </is>
      </c>
      <c r="L1447" t="inlineStr">
        <is>
          <t>Natuf | LAL 1% | India | Jul26 | V1</t>
        </is>
      </c>
      <c r="M1447" t="inlineStr">
        <is>
          <t>Natuf | LAL 1% | India | Jul26 | V1</t>
        </is>
      </c>
      <c r="N1447" t="inlineStr">
        <is>
          <t>Natuf | Reel | Brand Ambassador | Heard Of Owning A Cafe | V1</t>
        </is>
      </c>
      <c r="O1447" t="inlineStr">
        <is>
          <t>In House Natuf</t>
        </is>
      </c>
      <c r="P1447" t="inlineStr">
        <is>
          <t>Facebook</t>
        </is>
      </c>
      <c r="Q1447" t="inlineStr">
        <is>
          <t>Tejaswini Tarigopula</t>
        </is>
      </c>
      <c r="R1447" t="inlineStr">
        <is>
          <t>Rima Paul</t>
        </is>
      </c>
      <c r="S1447" t="inlineStr">
        <is>
          <t>-</t>
        </is>
      </c>
      <c r="T1447" t="inlineStr">
        <is>
          <t>Spiti</t>
        </is>
      </c>
      <c r="U1447" t="inlineStr">
        <is>
          <t xml:space="preserve"> </t>
        </is>
      </c>
      <c r="V1447" t="n">
        <v>1</v>
      </c>
      <c r="W1447" t="n">
        <v>0</v>
      </c>
      <c r="X1447" t="inlineStr">
        <is>
          <t>XXXXXX0031</t>
        </is>
      </c>
      <c r="Y1447" s="72" t="n">
        <v>46326.52037037037</v>
      </c>
    </row>
    <row r="1448">
      <c r="A1448" s="39" t="inlineStr">
        <is>
          <t>6ad74bda77dde95b7a034d81</t>
        </is>
      </c>
      <c r="B1448" s="72" t="n">
        <v>46315.69391203704</v>
      </c>
      <c r="C1448" s="70" t="n">
        <v>46315</v>
      </c>
      <c r="D1448" t="inlineStr">
        <is>
          <t>2026-10</t>
        </is>
      </c>
      <c r="E1448" t="inlineStr">
        <is>
          <t>Wk of 2026-10-19</t>
        </is>
      </c>
      <c r="F1448" t="inlineStr">
        <is>
          <t>Details Shared</t>
        </is>
      </c>
      <c r="G1448" s="39" t="str">
        <f>IF(ISNUMBER(MATCH(F1448,QualityStatuses,0)),"Quality Lead","Non-Quality Lead")</f>
        <v>Quality Lead</v>
      </c>
      <c r="H1448" s="39" t="str">
        <f>IFERROR(INDEX(CampTypes,MATCH(I1448,CampList,0)),"Unattributed")</f>
        <v>New</v>
      </c>
      <c r="I1448" t="inlineStr">
        <is>
          <t>EBG - In House | ABO | Natuf | Leads | Unit Franchise | India | Oct26 | V1</t>
        </is>
      </c>
      <c r="J1448" t="inlineStr">
        <is>
          <t>EBG - In House | ABO | Natuf | Leads | Unit Franchise | India | Oct26 | V1</t>
        </is>
      </c>
      <c r="K1448" t="inlineStr">
        <is>
          <t>Direct (campaign tagged in CRM)</t>
        </is>
      </c>
      <c r="L1448" t="inlineStr">
        <is>
          <t>Natuf | Investors | Tier1 + Growth Cities | Oct26 | V1</t>
        </is>
      </c>
      <c r="M1448" t="inlineStr">
        <is>
          <t>Natuf | Investors | Tier1 + Growth Cities | Oct26 | V1</t>
        </is>
      </c>
      <c r="N1448" t="inlineStr">
        <is>
          <t>Natuf | Reel | Brand Ambassador | Heard Of Owning A Cafe | V1</t>
        </is>
      </c>
      <c r="O1448" t="inlineStr">
        <is>
          <t>In House Natuf</t>
        </is>
      </c>
      <c r="P1448" t="inlineStr">
        <is>
          <t>Facebook</t>
        </is>
      </c>
      <c r="Q1448" t="inlineStr">
        <is>
          <t>Tejaswini Tarigopula</t>
        </is>
      </c>
      <c r="R1448" t="inlineStr">
        <is>
          <t>Rima Paul</t>
        </is>
      </c>
      <c r="S1448" t="inlineStr">
        <is>
          <t>-</t>
        </is>
      </c>
      <c r="T1448" t="inlineStr">
        <is>
          <t>shimoga</t>
        </is>
      </c>
      <c r="U1448" t="inlineStr">
        <is>
          <t xml:space="preserve"> </t>
        </is>
      </c>
      <c r="V1448" t="n">
        <v>1</v>
      </c>
      <c r="W1448" t="n">
        <v>1</v>
      </c>
      <c r="X1448" t="inlineStr">
        <is>
          <t>XXXXXX7299</t>
        </is>
      </c>
      <c r="Y1448" s="72" t="n">
        <v>46326.52037037037</v>
      </c>
    </row>
    <row r="1449">
      <c r="A1449" s="39" t="inlineStr">
        <is>
          <t>6ad74967a3e70250d7f437b2</t>
        </is>
      </c>
      <c r="B1449" s="72" t="n">
        <v>46315.68665509259</v>
      </c>
      <c r="C1449" s="70" t="n">
        <v>46315</v>
      </c>
      <c r="D1449" t="inlineStr">
        <is>
          <t>2026-10</t>
        </is>
      </c>
      <c r="E1449" t="inlineStr">
        <is>
          <t>Wk of 2026-10-19</t>
        </is>
      </c>
      <c r="F1449" t="inlineStr">
        <is>
          <t>Meeting Scheduled</t>
        </is>
      </c>
      <c r="G1449" s="39" t="str">
        <f>IF(ISNUMBER(MATCH(F1449,QualityStatuses,0)),"Quality Lead","Non-Quality Lead")</f>
        <v>Quality Lead</v>
      </c>
      <c r="H1449" s="39" t="str">
        <f>IFERROR(INDEX(CampTypes,MATCH(I1449,CampList,0)),"Unattributed")</f>
        <v>New</v>
      </c>
      <c r="I1449" t="inlineStr">
        <is>
          <t>EBG - In House | ABO | Natuf | Leads | Unit Franchise | India | Oct26 | V1</t>
        </is>
      </c>
      <c r="J1449" t="inlineStr">
        <is>
          <t>EBG - In House | ABO | Natuf | Leads | Unit Franchise | India | Oct26 | V1</t>
        </is>
      </c>
      <c r="K1449" t="inlineStr">
        <is>
          <t>Direct (campaign tagged in CRM)</t>
        </is>
      </c>
      <c r="L1449" t="inlineStr">
        <is>
          <t>Natuf | Investors | Tier1 + Growth Cities | Oct26 | V1</t>
        </is>
      </c>
      <c r="M1449" t="inlineStr">
        <is>
          <t>Natuf | Investors | Tier1 + Growth Cities | Oct26 | V1</t>
        </is>
      </c>
      <c r="N1449" t="inlineStr">
        <is>
          <t>Natuf | Reel | Brand Ambassador | Heard Of Owning A Cafe | V1</t>
        </is>
      </c>
      <c r="O1449" t="inlineStr">
        <is>
          <t>In House Natuf</t>
        </is>
      </c>
      <c r="P1449" t="inlineStr">
        <is>
          <t>Facebook</t>
        </is>
      </c>
      <c r="Q1449" t="inlineStr">
        <is>
          <t>Tejaswini Tarigopula</t>
        </is>
      </c>
      <c r="R1449" t="inlineStr">
        <is>
          <t>Arjuman Vidya Sagar</t>
        </is>
      </c>
      <c r="S1449" t="inlineStr">
        <is>
          <t>-</t>
        </is>
      </c>
      <c r="T1449" t="inlineStr">
        <is>
          <t>Lucknow</t>
        </is>
      </c>
      <c r="U1449" t="inlineStr">
        <is>
          <t xml:space="preserve"> </t>
        </is>
      </c>
      <c r="V1449" t="n">
        <v>4</v>
      </c>
      <c r="W1449" t="n">
        <v>2</v>
      </c>
      <c r="X1449" t="inlineStr">
        <is>
          <t>XXXXXX0601</t>
        </is>
      </c>
      <c r="Y1449" s="72" t="n">
        <v>46326.52037037037</v>
      </c>
    </row>
    <row r="1450">
      <c r="A1450" s="39" t="inlineStr">
        <is>
          <t>6ad7485fc8b7435b4419b9d8</t>
        </is>
      </c>
      <c r="B1450" s="72" t="n">
        <v>46315.68359953703</v>
      </c>
      <c r="C1450" s="70" t="n">
        <v>46315</v>
      </c>
      <c r="D1450" t="inlineStr">
        <is>
          <t>2026-10</t>
        </is>
      </c>
      <c r="E1450" t="inlineStr">
        <is>
          <t>Wk of 2026-10-19</t>
        </is>
      </c>
      <c r="F1450" t="inlineStr">
        <is>
          <t>New Lead</t>
        </is>
      </c>
      <c r="G1450" s="39" t="str">
        <f>IF(ISNUMBER(MATCH(F1450,QualityStatuses,0)),"Quality Lead","Non-Quality Lead")</f>
        <v>Non-Quality Lead</v>
      </c>
      <c r="H1450" s="39" t="str">
        <f>IFERROR(INDEX(CampTypes,MATCH(I1450,CampList,0)),"Unattributed")</f>
        <v>Old</v>
      </c>
      <c r="I1450" t="inlineStr">
        <is>
          <t>E_Suresh_Natuf_Kiosk_07072026</t>
        </is>
      </c>
      <c r="J1450" t="inlineStr">
        <is>
          <t>E_Suresh_Natuf_Kiosk_07072026</t>
        </is>
      </c>
      <c r="K1450" t="inlineStr">
        <is>
          <t>Direct (campaign tagged in CRM)</t>
        </is>
      </c>
      <c r="L1450" t="inlineStr">
        <is>
          <t>E_Suresh_Natuf_Kiosk_07072026_Adset5</t>
        </is>
      </c>
      <c r="M1450" t="inlineStr">
        <is>
          <t>E_Suresh_Natuf_Kiosk_07072026_Adset5</t>
        </is>
      </c>
      <c r="N1450" t="inlineStr">
        <is>
          <t>E_Hindi_Suresh_Natuf_Kiosk_07072026_Adset5_ad3 – Copy 2</t>
        </is>
      </c>
      <c r="O1450" t="inlineStr">
        <is>
          <t>Natuf</t>
        </is>
      </c>
      <c r="P1450" t="inlineStr">
        <is>
          <t>Facebook</t>
        </is>
      </c>
      <c r="Q1450" t="inlineStr">
        <is>
          <t>(Unassigned)</t>
        </is>
      </c>
      <c r="R1450" t="inlineStr">
        <is>
          <t>Omkar Navge</t>
        </is>
      </c>
      <c r="S1450" t="inlineStr">
        <is>
          <t>-</t>
        </is>
      </c>
      <c r="T1450" t="inlineStr">
        <is>
          <t>Varanasi</t>
        </is>
      </c>
      <c r="U1450" t="inlineStr">
        <is>
          <t xml:space="preserve"> </t>
        </is>
      </c>
      <c r="V1450" t="n">
        <v>0</v>
      </c>
      <c r="W1450" t="n">
        <v>0</v>
      </c>
      <c r="X1450" t="inlineStr">
        <is>
          <t>XXXXXX0088</t>
        </is>
      </c>
      <c r="Y1450" s="72" t="n">
        <v>46326.52037037037</v>
      </c>
    </row>
    <row r="1451">
      <c r="A1451" s="39" t="inlineStr">
        <is>
          <t>6ad7420071858d8e04ce32f3</t>
        </is>
      </c>
      <c r="B1451" s="72" t="n">
        <v>46315.66472222222</v>
      </c>
      <c r="C1451" s="70" t="n">
        <v>46315</v>
      </c>
      <c r="D1451" t="inlineStr">
        <is>
          <t>2026-10</t>
        </is>
      </c>
      <c r="E1451" t="inlineStr">
        <is>
          <t>Wk of 2026-10-19</t>
        </is>
      </c>
      <c r="F1451" t="inlineStr">
        <is>
          <t>Connected</t>
        </is>
      </c>
      <c r="G1451" s="39" t="str">
        <f>IF(ISNUMBER(MATCH(F1451,QualityStatuses,0)),"Quality Lead","Non-Quality Lead")</f>
        <v>Non-Quality Lead</v>
      </c>
      <c r="H1451" s="39" t="str">
        <f>IFERROR(INDEX(CampTypes,MATCH(I1451,CampList,0)),"Unattributed")</f>
        <v>Old</v>
      </c>
      <c r="I1451" t="inlineStr">
        <is>
          <t>natuf_Kiosk_14072026_Hindi</t>
        </is>
      </c>
      <c r="J1451" t="inlineStr">
        <is>
          <t>natuf_Kiosk_14072026_Hindi</t>
        </is>
      </c>
      <c r="K1451" t="inlineStr">
        <is>
          <t>Direct (campaign tagged in CRM)</t>
        </is>
      </c>
      <c r="L1451" t="inlineStr">
        <is>
          <t>natuf_Kiosk_09102026</t>
        </is>
      </c>
      <c r="M1451" t="inlineStr">
        <is>
          <t>natuf_Kiosk_09102026</t>
        </is>
      </c>
      <c r="N1451" t="inlineStr">
        <is>
          <t>natuf_Kiosk_14072026_ad set_ad1</t>
        </is>
      </c>
      <c r="O1451" t="inlineStr">
        <is>
          <t>Natuf</t>
        </is>
      </c>
      <c r="P1451" t="inlineStr">
        <is>
          <t>Facebook</t>
        </is>
      </c>
      <c r="Q1451" t="inlineStr">
        <is>
          <t>Tejaswini Tarigopula</t>
        </is>
      </c>
      <c r="R1451" t="inlineStr">
        <is>
          <t>Sai Charan</t>
        </is>
      </c>
      <c r="S1451" t="inlineStr">
        <is>
          <t>-</t>
        </is>
      </c>
      <c r="T1451" t="inlineStr">
        <is>
          <t>Kinwat</t>
        </is>
      </c>
      <c r="U1451" t="inlineStr">
        <is>
          <t xml:space="preserve"> </t>
        </is>
      </c>
      <c r="V1451" t="n">
        <v>6</v>
      </c>
      <c r="W1451" t="n">
        <v>1</v>
      </c>
      <c r="X1451" t="inlineStr">
        <is>
          <t>XXXXXX9002</t>
        </is>
      </c>
      <c r="Y1451" s="72" t="n">
        <v>46326.52037037037</v>
      </c>
    </row>
    <row r="1452">
      <c r="A1452" s="39" t="inlineStr">
        <is>
          <t>6ad740f039e1504ed95107a5</t>
        </is>
      </c>
      <c r="B1452" s="72" t="n">
        <v>46315.66157407407</v>
      </c>
      <c r="C1452" s="70" t="n">
        <v>46315</v>
      </c>
      <c r="D1452" t="inlineStr">
        <is>
          <t>2026-10</t>
        </is>
      </c>
      <c r="E1452" t="inlineStr">
        <is>
          <t>Wk of 2026-10-19</t>
        </is>
      </c>
      <c r="F1452" t="inlineStr">
        <is>
          <t>Lost</t>
        </is>
      </c>
      <c r="G1452" s="39" t="str">
        <f>IF(ISNUMBER(MATCH(F1452,QualityStatuses,0)),"Quality Lead","Non-Quality Lead")</f>
        <v>Non-Quality Lead</v>
      </c>
      <c r="H1452" s="39" t="str">
        <f>IFERROR(INDEX(CampTypes,MATCH(I1452,CampList,0)),"Unattributed")</f>
        <v>Old</v>
      </c>
      <c r="I1452" t="inlineStr">
        <is>
          <t>E_Suresh_Natuf_Kiosk_07072026</t>
        </is>
      </c>
      <c r="J1452" t="inlineStr">
        <is>
          <t>E_Suresh_Natuf_Kiosk_07072026</t>
        </is>
      </c>
      <c r="K1452" t="inlineStr">
        <is>
          <t>Direct (campaign tagged in CRM)</t>
        </is>
      </c>
      <c r="L1452" t="inlineStr">
        <is>
          <t>E_Suresh_Natuf_Kiosk_07072026_Adset5</t>
        </is>
      </c>
      <c r="M1452" t="inlineStr">
        <is>
          <t>E_Suresh_Natuf_Kiosk_07072026_Adset5</t>
        </is>
      </c>
      <c r="N1452" t="inlineStr">
        <is>
          <t>E_Hindi_Suresh_Natuf_Kiosk_07072026_Adset5_ad3 – Copy 2</t>
        </is>
      </c>
      <c r="O1452" t="inlineStr">
        <is>
          <t>Natuf</t>
        </is>
      </c>
      <c r="P1452" t="inlineStr">
        <is>
          <t>Facebook</t>
        </is>
      </c>
      <c r="Q1452" t="inlineStr">
        <is>
          <t>Tejaswini Tarigopula</t>
        </is>
      </c>
      <c r="R1452" t="inlineStr">
        <is>
          <t>Shivamani</t>
        </is>
      </c>
      <c r="S1452" t="inlineStr">
        <is>
          <t>Not Interested</t>
        </is>
      </c>
      <c r="T1452" t="inlineStr">
        <is>
          <t>Bokaro, jharkhand</t>
        </is>
      </c>
      <c r="U1452" t="inlineStr">
        <is>
          <t xml:space="preserve"> </t>
        </is>
      </c>
      <c r="V1452" t="n">
        <v>1</v>
      </c>
      <c r="W1452" t="n">
        <v>1</v>
      </c>
      <c r="X1452" t="inlineStr">
        <is>
          <t>XXXXXX1220</t>
        </is>
      </c>
      <c r="Y1452" s="72" t="n">
        <v>46326.52037037037</v>
      </c>
    </row>
    <row r="1453">
      <c r="A1453" s="39" t="inlineStr">
        <is>
          <t>6ad74095247e5567cef7811a</t>
        </is>
      </c>
      <c r="B1453" s="72" t="n">
        <v>46315.66052083333</v>
      </c>
      <c r="C1453" s="70" t="n">
        <v>46315</v>
      </c>
      <c r="D1453" t="inlineStr">
        <is>
          <t>2026-10</t>
        </is>
      </c>
      <c r="E1453" t="inlineStr">
        <is>
          <t>Wk of 2026-10-19</t>
        </is>
      </c>
      <c r="F1453" t="inlineStr">
        <is>
          <t>New Lead</t>
        </is>
      </c>
      <c r="G1453" s="39" t="str">
        <f>IF(ISNUMBER(MATCH(F1453,QualityStatuses,0)),"Quality Lead","Non-Quality Lead")</f>
        <v>Non-Quality Lead</v>
      </c>
      <c r="H1453" s="39" t="str">
        <f>IFERROR(INDEX(CampTypes,MATCH(I1453,CampList,0)),"Unattributed")</f>
        <v>New</v>
      </c>
      <c r="I1453" t="inlineStr">
        <is>
          <t>Natuf | In House | ABO |  | WhatsApp | Unit Franchise | India | Oct26 | V1</t>
        </is>
      </c>
      <c r="J1453" t="inlineStr">
        <is>
          <t>Natuf | In House | ABO |  | WhatsApp | Unit Franchise | India | Oct26 | V1</t>
        </is>
      </c>
      <c r="K1453" t="inlineStr">
        <is>
          <t>Direct (campaign tagged in CRM)</t>
        </is>
      </c>
      <c r="L1453" t="inlineStr">
        <is>
          <t>E_Karan_Natuf_Kiosk_15102026_Adset 7</t>
        </is>
      </c>
      <c r="M1453" t="inlineStr">
        <is>
          <t>E_Karan_Natuf_Kiosk_15102026_Adset 7</t>
        </is>
      </c>
      <c r="N1453" t="inlineStr">
        <is>
          <t>E_Karan_Natuf_Kiosk_07072026_Adset5_ad3 – Copy</t>
        </is>
      </c>
      <c r="O1453" t="inlineStr">
        <is>
          <t>In House Natuf</t>
        </is>
      </c>
      <c r="P1453" t="inlineStr">
        <is>
          <t>Facebook</t>
        </is>
      </c>
      <c r="Q1453" t="inlineStr">
        <is>
          <t>(Unassigned)</t>
        </is>
      </c>
      <c r="R1453" t="inlineStr">
        <is>
          <t>Omkar Navge</t>
        </is>
      </c>
      <c r="S1453" t="inlineStr">
        <is>
          <t>-</t>
        </is>
      </c>
      <c r="T1453" t="inlineStr">
        <is>
          <t>Hyderabad</t>
        </is>
      </c>
      <c r="U1453" t="inlineStr">
        <is>
          <t xml:space="preserve"> </t>
        </is>
      </c>
      <c r="V1453" t="n">
        <v>0</v>
      </c>
      <c r="W1453" t="n">
        <v>0</v>
      </c>
      <c r="X1453" t="inlineStr">
        <is>
          <t>XXXXXX8386</t>
        </is>
      </c>
      <c r="Y1453" s="72" t="n">
        <v>46319.51582175926</v>
      </c>
    </row>
    <row r="1454">
      <c r="A1454" s="39" t="inlineStr">
        <is>
          <t>6ad73ee451e24813d7060990</t>
        </is>
      </c>
      <c r="B1454" s="72" t="n">
        <v>46315.65550925926</v>
      </c>
      <c r="C1454" s="70" t="n">
        <v>46315</v>
      </c>
      <c r="D1454" t="inlineStr">
        <is>
          <t>2026-10</t>
        </is>
      </c>
      <c r="E1454" t="inlineStr">
        <is>
          <t>Wk of 2026-10-19</t>
        </is>
      </c>
      <c r="F1454" t="inlineStr">
        <is>
          <t>Attempt 1</t>
        </is>
      </c>
      <c r="G1454" s="39" t="str">
        <f>IF(ISNUMBER(MATCH(F1454,QualityStatuses,0)),"Quality Lead","Non-Quality Lead")</f>
        <v>Non-Quality Lead</v>
      </c>
      <c r="H1454" s="39" t="str">
        <f>IFERROR(INDEX(CampTypes,MATCH(I1454,CampList,0)),"Unattributed")</f>
        <v>New</v>
      </c>
      <c r="I1454" t="inlineStr">
        <is>
          <t>EBG - In House | ABO | Natuf | Leads | Master Franchise | India | Oct26 | V1</t>
        </is>
      </c>
      <c r="J1454" t="inlineStr">
        <is>
          <t>EBG - In House | ABO | Natuf | Leads | Master Franchise | India | Oct26 | V1</t>
        </is>
      </c>
      <c r="K1454" t="inlineStr">
        <is>
          <t>Direct (campaign tagged in CRM)</t>
        </is>
      </c>
      <c r="L1454" t="inlineStr">
        <is>
          <t>Natuf | Broad | Tier1 + Growth Cities | Oct26 | V1</t>
        </is>
      </c>
      <c r="M1454" t="inlineStr">
        <is>
          <t>Natuf | Broad | Tier1 + Growth Cities | Oct26 | V1</t>
        </is>
      </c>
      <c r="N1454" t="inlineStr">
        <is>
          <t>Natuf | Static | Lead Your State With | V1</t>
        </is>
      </c>
      <c r="O1454" t="inlineStr">
        <is>
          <t>Natuf_MF</t>
        </is>
      </c>
      <c r="P1454" t="inlineStr">
        <is>
          <t>Facebook</t>
        </is>
      </c>
      <c r="Q1454" t="inlineStr">
        <is>
          <t>Tejaswini Tarigopula</t>
        </is>
      </c>
      <c r="R1454" t="inlineStr">
        <is>
          <t>Sai Charan</t>
        </is>
      </c>
      <c r="S1454" t="inlineStr">
        <is>
          <t>-</t>
        </is>
      </c>
      <c r="T1454" t="inlineStr">
        <is>
          <t>Indian</t>
        </is>
      </c>
      <c r="U1454" t="inlineStr">
        <is>
          <t xml:space="preserve"> </t>
        </is>
      </c>
      <c r="V1454" t="n">
        <v>1</v>
      </c>
      <c r="W1454" t="n">
        <v>0</v>
      </c>
      <c r="X1454" t="inlineStr">
        <is>
          <t>XXXXXX0530</t>
        </is>
      </c>
      <c r="Y1454" s="72" t="n">
        <v>46326.52037037037</v>
      </c>
    </row>
    <row r="1455">
      <c r="A1455" s="39" t="inlineStr">
        <is>
          <t>6ad73ce91c0f36ea499c2a6b</t>
        </is>
      </c>
      <c r="B1455" s="72" t="n">
        <v>46315.6496412037</v>
      </c>
      <c r="C1455" s="70" t="n">
        <v>46315</v>
      </c>
      <c r="D1455" t="inlineStr">
        <is>
          <t>2026-10</t>
        </is>
      </c>
      <c r="E1455" t="inlineStr">
        <is>
          <t>Wk of 2026-10-19</t>
        </is>
      </c>
      <c r="F1455" t="inlineStr">
        <is>
          <t>Lost</t>
        </is>
      </c>
      <c r="G1455" s="39" t="str">
        <f>IF(ISNUMBER(MATCH(F1455,QualityStatuses,0)),"Quality Lead","Non-Quality Lead")</f>
        <v>Non-Quality Lead</v>
      </c>
      <c r="H1455" s="39" t="str">
        <f>IFERROR(INDEX(CampTypes,MATCH(I1455,CampList,0)),"Unattributed")</f>
        <v>New</v>
      </c>
      <c r="I1455" t="inlineStr">
        <is>
          <t>EBG - In House | ABO | Natuf | Leads | Unit Franchise | India | Oct26 | V1</t>
        </is>
      </c>
      <c r="J1455" t="inlineStr">
        <is>
          <t>EBG - In House | ABO | Natuf | Leads | Unit Franchise | India | Oct26 | V1</t>
        </is>
      </c>
      <c r="K1455" t="inlineStr">
        <is>
          <t>Direct (campaign tagged in CRM)</t>
        </is>
      </c>
      <c r="L1455" t="inlineStr">
        <is>
          <t>Natuf | Investors | Tier1 + Growth Cities | Oct26 | V1</t>
        </is>
      </c>
      <c r="M1455" t="inlineStr">
        <is>
          <t>Natuf | Investors | Tier1 + Growth Cities | Oct26 | V1</t>
        </is>
      </c>
      <c r="N1455" t="inlineStr">
        <is>
          <t>Natuf | Reel | Brand Ambassador | Heard Of Owning A Cafe | V1</t>
        </is>
      </c>
      <c r="O1455" t="inlineStr">
        <is>
          <t>In House Natuf</t>
        </is>
      </c>
      <c r="P1455" t="inlineStr">
        <is>
          <t>Facebook</t>
        </is>
      </c>
      <c r="Q1455" t="inlineStr">
        <is>
          <t>Tejaswini Tarigopula</t>
        </is>
      </c>
      <c r="R1455" t="inlineStr">
        <is>
          <t>Prabhudatta Pattanaik</t>
        </is>
      </c>
      <c r="S1455" t="inlineStr">
        <is>
          <t>Wrong Number</t>
        </is>
      </c>
      <c r="T1455" t="inlineStr">
        <is>
          <t>Mysuru</t>
        </is>
      </c>
      <c r="U1455" t="inlineStr">
        <is>
          <t xml:space="preserve"> </t>
        </is>
      </c>
      <c r="V1455" t="n">
        <v>1</v>
      </c>
      <c r="W1455" t="n">
        <v>1</v>
      </c>
      <c r="X1455" t="inlineStr">
        <is>
          <t>XXXXXX5798</t>
        </is>
      </c>
      <c r="Y1455" s="72" t="n">
        <v>46326.52037037037</v>
      </c>
    </row>
    <row r="1456">
      <c r="A1456" s="39" t="inlineStr">
        <is>
          <t>6ad73c5104ae6ab4ca6d3faf</t>
        </is>
      </c>
      <c r="B1456" s="72" t="n">
        <v>46315.64788194445</v>
      </c>
      <c r="C1456" s="70" t="n">
        <v>46315</v>
      </c>
      <c r="D1456" t="inlineStr">
        <is>
          <t>2026-10</t>
        </is>
      </c>
      <c r="E1456" t="inlineStr">
        <is>
          <t>Wk of 2026-10-19</t>
        </is>
      </c>
      <c r="F1456" t="inlineStr">
        <is>
          <t>Connected</t>
        </is>
      </c>
      <c r="G1456" s="39" t="str">
        <f>IF(ISNUMBER(MATCH(F1456,QualityStatuses,0)),"Quality Lead","Non-Quality Lead")</f>
        <v>Non-Quality Lead</v>
      </c>
      <c r="H1456" s="39" t="str">
        <f>IFERROR(INDEX(CampTypes,MATCH(I1456,CampList,0)),"Unattributed")</f>
        <v>New</v>
      </c>
      <c r="I1456" t="inlineStr">
        <is>
          <t>EBG - In House | ABO | Natuf | Leads | Unit Franchise | India | Oct26 | V1</t>
        </is>
      </c>
      <c r="J1456" t="inlineStr">
        <is>
          <t>EBG - In House | ABO | Natuf | Leads | Unit Franchise | India | Oct26 | V1</t>
        </is>
      </c>
      <c r="K1456" t="inlineStr">
        <is>
          <t>Direct (campaign tagged in CRM)</t>
        </is>
      </c>
      <c r="L1456" t="inlineStr">
        <is>
          <t>Natuf | Investors | Tier1 + Growth Cities | Oct26 | V1</t>
        </is>
      </c>
      <c r="M1456" t="inlineStr">
        <is>
          <t>Natuf | Investors | Tier1 + Growth Cities | Oct26 | V1</t>
        </is>
      </c>
      <c r="N1456" t="inlineStr">
        <is>
          <t>Natuf | Reel | Brand Ambassador | Heard Of Owning A Cafe | V1</t>
        </is>
      </c>
      <c r="O1456" t="inlineStr">
        <is>
          <t>In House Natuf</t>
        </is>
      </c>
      <c r="P1456" t="inlineStr">
        <is>
          <t>Facebook</t>
        </is>
      </c>
      <c r="Q1456" t="inlineStr">
        <is>
          <t>Tejaswini Tarigopula</t>
        </is>
      </c>
      <c r="R1456" t="inlineStr">
        <is>
          <t>Shivani Sharma</t>
        </is>
      </c>
      <c r="S1456" t="inlineStr">
        <is>
          <t>-</t>
        </is>
      </c>
      <c r="T1456" t="inlineStr">
        <is>
          <t>Nagpur</t>
        </is>
      </c>
      <c r="U1456" t="inlineStr">
        <is>
          <t xml:space="preserve"> </t>
        </is>
      </c>
      <c r="V1456" t="n">
        <v>0</v>
      </c>
      <c r="W1456" t="n">
        <v>0</v>
      </c>
      <c r="X1456" t="inlineStr">
        <is>
          <t>XXXXXX5124</t>
        </is>
      </c>
      <c r="Y1456" s="72" t="n">
        <v>46326.52037037037</v>
      </c>
    </row>
    <row r="1457">
      <c r="A1457" s="39" t="inlineStr">
        <is>
          <t>6ad7397acc5bd7323c6a9ec0</t>
        </is>
      </c>
      <c r="B1457" s="72" t="n">
        <v>46315.63946759259</v>
      </c>
      <c r="C1457" s="70" t="n">
        <v>46315</v>
      </c>
      <c r="D1457" t="inlineStr">
        <is>
          <t>2026-10</t>
        </is>
      </c>
      <c r="E1457" t="inlineStr">
        <is>
          <t>Wk of 2026-10-19</t>
        </is>
      </c>
      <c r="F1457" t="inlineStr">
        <is>
          <t>Attempt 1</t>
        </is>
      </c>
      <c r="G1457" s="39" t="str">
        <f>IF(ISNUMBER(MATCH(F1457,QualityStatuses,0)),"Quality Lead","Non-Quality Lead")</f>
        <v>Non-Quality Lead</v>
      </c>
      <c r="H1457" s="39" t="str">
        <f>IFERROR(INDEX(CampTypes,MATCH(I1457,CampList,0)),"Unattributed")</f>
        <v>Old</v>
      </c>
      <c r="I1457" t="inlineStr">
        <is>
          <t>natuf_Kiosk_14072026_Hindi</t>
        </is>
      </c>
      <c r="J1457" t="inlineStr">
        <is>
          <t>natuf_Kiosk_14072026_Hindi</t>
        </is>
      </c>
      <c r="K1457" t="inlineStr">
        <is>
          <t>Direct (campaign tagged in CRM)</t>
        </is>
      </c>
      <c r="L1457" t="inlineStr">
        <is>
          <t>natuf_Kiosk_09102026</t>
        </is>
      </c>
      <c r="M1457" t="inlineStr">
        <is>
          <t>natuf_Kiosk_09102026</t>
        </is>
      </c>
      <c r="N1457" t="inlineStr">
        <is>
          <t>natuf_Kiosk_14072026_ad set_ad1</t>
        </is>
      </c>
      <c r="O1457" t="inlineStr">
        <is>
          <t>Natuf</t>
        </is>
      </c>
      <c r="P1457" t="inlineStr">
        <is>
          <t>Facebook</t>
        </is>
      </c>
      <c r="Q1457" t="inlineStr">
        <is>
          <t>Tejaswini Tarigopula</t>
        </is>
      </c>
      <c r="R1457" t="inlineStr">
        <is>
          <t>Sai Charan</t>
        </is>
      </c>
      <c r="S1457" t="inlineStr">
        <is>
          <t>-</t>
        </is>
      </c>
      <c r="T1457" t="inlineStr">
        <is>
          <t>Godhra</t>
        </is>
      </c>
      <c r="U1457" t="inlineStr">
        <is>
          <t xml:space="preserve"> </t>
        </is>
      </c>
      <c r="V1457" t="n">
        <v>1</v>
      </c>
      <c r="W1457" t="n">
        <v>0</v>
      </c>
      <c r="X1457" t="inlineStr">
        <is>
          <t>XXXXXX9786</t>
        </is>
      </c>
      <c r="Y1457" s="72" t="n">
        <v>46326.52037037037</v>
      </c>
    </row>
    <row r="1458">
      <c r="A1458" s="39" t="inlineStr">
        <is>
          <t>6ad73624b8335fcda206ea03</t>
        </is>
      </c>
      <c r="B1458" s="72" t="n">
        <v>46315.62958333334</v>
      </c>
      <c r="C1458" s="70" t="n">
        <v>46315</v>
      </c>
      <c r="D1458" t="inlineStr">
        <is>
          <t>2026-10</t>
        </is>
      </c>
      <c r="E1458" t="inlineStr">
        <is>
          <t>Wk of 2026-10-19</t>
        </is>
      </c>
      <c r="F1458" t="inlineStr">
        <is>
          <t>Attempt 1</t>
        </is>
      </c>
      <c r="G1458" s="39" t="str">
        <f>IF(ISNUMBER(MATCH(F1458,QualityStatuses,0)),"Quality Lead","Non-Quality Lead")</f>
        <v>Non-Quality Lead</v>
      </c>
      <c r="H1458" s="39" t="str">
        <f>IFERROR(INDEX(CampTypes,MATCH(I1458,CampList,0)),"Unattributed")</f>
        <v>New</v>
      </c>
      <c r="I1458" t="inlineStr">
        <is>
          <t>EBG - In House | ABO | Natuf | Leads | Unit Franchise | India | Oct26 | V1</t>
        </is>
      </c>
      <c r="J1458" t="inlineStr">
        <is>
          <t>EBG - In House | ABO | Natuf | Leads | Unit Franchise | India | Oct26 | V1</t>
        </is>
      </c>
      <c r="K1458" t="inlineStr">
        <is>
          <t>Direct (campaign tagged in CRM)</t>
        </is>
      </c>
      <c r="L1458" t="inlineStr">
        <is>
          <t>Natuf | Investors | Tier1 + Growth Cities | Oct26 | V1</t>
        </is>
      </c>
      <c r="M1458" t="inlineStr">
        <is>
          <t>Natuf | Investors | Tier1 + Growth Cities | Oct26 | V1</t>
        </is>
      </c>
      <c r="N1458" t="inlineStr">
        <is>
          <t>Natuf | Reel | Brand Ambassador | Heard Of Owning A Cafe | V1</t>
        </is>
      </c>
      <c r="O1458" t="inlineStr">
        <is>
          <t>In House Natuf</t>
        </is>
      </c>
      <c r="P1458" t="inlineStr">
        <is>
          <t>Facebook</t>
        </is>
      </c>
      <c r="Q1458" t="inlineStr">
        <is>
          <t>Tejaswini Tarigopula</t>
        </is>
      </c>
      <c r="R1458" t="inlineStr">
        <is>
          <t>Shivamani</t>
        </is>
      </c>
      <c r="S1458" t="inlineStr">
        <is>
          <t>-</t>
        </is>
      </c>
      <c r="T1458" t="inlineStr">
        <is>
          <t>Bhavnagar</t>
        </is>
      </c>
      <c r="U1458" t="inlineStr">
        <is>
          <t xml:space="preserve"> </t>
        </is>
      </c>
      <c r="V1458" t="n">
        <v>1</v>
      </c>
      <c r="W1458" t="n">
        <v>1</v>
      </c>
      <c r="X1458" t="inlineStr">
        <is>
          <t>XXXXXX5884</t>
        </is>
      </c>
      <c r="Y1458" s="72" t="n">
        <v>46326.52037037037</v>
      </c>
    </row>
    <row r="1459">
      <c r="A1459" s="39" t="inlineStr">
        <is>
          <t>6ad734d6a9cb8fa58ec5ce78</t>
        </is>
      </c>
      <c r="B1459" s="72" t="n">
        <v>46315.62571759259</v>
      </c>
      <c r="C1459" s="70" t="n">
        <v>46315</v>
      </c>
      <c r="D1459" t="inlineStr">
        <is>
          <t>2026-10</t>
        </is>
      </c>
      <c r="E1459" t="inlineStr">
        <is>
          <t>Wk of 2026-10-19</t>
        </is>
      </c>
      <c r="F1459" t="inlineStr">
        <is>
          <t>Connected</t>
        </is>
      </c>
      <c r="G1459" s="39" t="str">
        <f>IF(ISNUMBER(MATCH(F1459,QualityStatuses,0)),"Quality Lead","Non-Quality Lead")</f>
        <v>Non-Quality Lead</v>
      </c>
      <c r="H1459" s="39" t="str">
        <f>IFERROR(INDEX(CampTypes,MATCH(I1459,CampList,0)),"Unattributed")</f>
        <v>New</v>
      </c>
      <c r="I1459" t="inlineStr">
        <is>
          <t>EBG - In House | ABO | Natuf | Leads | Unit Franchise | India | Oct26 | V1</t>
        </is>
      </c>
      <c r="J1459" t="inlineStr">
        <is>
          <t>EBG - In House | ABO | Natuf | Leads | Unit Franchise | India | Oct26 | V1</t>
        </is>
      </c>
      <c r="K1459" t="inlineStr">
        <is>
          <t>Direct (campaign tagged in CRM)</t>
        </is>
      </c>
      <c r="L1459" t="inlineStr">
        <is>
          <t>Natuf | Broad | Tier1 + Growth Cities | Oct26 | V1</t>
        </is>
      </c>
      <c r="M1459" t="inlineStr">
        <is>
          <t>Natuf | Broad | Tier1 + Growth Cities | Oct26 | V1</t>
        </is>
      </c>
      <c r="N1459" t="inlineStr">
        <is>
          <t>Natuf | Reel | Brand Ambassador | Heard Of Owning A Cafe | V1</t>
        </is>
      </c>
      <c r="O1459" t="inlineStr">
        <is>
          <t>In House Natuf</t>
        </is>
      </c>
      <c r="P1459" t="inlineStr">
        <is>
          <t>Facebook</t>
        </is>
      </c>
      <c r="Q1459" t="inlineStr">
        <is>
          <t>Tejaswini Tarigopula</t>
        </is>
      </c>
      <c r="R1459" t="inlineStr">
        <is>
          <t>Rauth Sanketh</t>
        </is>
      </c>
      <c r="S1459" t="inlineStr">
        <is>
          <t>-</t>
        </is>
      </c>
      <c r="T1459" t="inlineStr">
        <is>
          <t>Mumbai</t>
        </is>
      </c>
      <c r="U1459" t="inlineStr">
        <is>
          <t xml:space="preserve"> </t>
        </is>
      </c>
      <c r="V1459" t="n">
        <v>4</v>
      </c>
      <c r="W1459" t="n">
        <v>2</v>
      </c>
      <c r="X1459" t="inlineStr">
        <is>
          <t>XXXXXX5232</t>
        </is>
      </c>
      <c r="Y1459" s="72" t="n">
        <v>46326.52037037037</v>
      </c>
    </row>
    <row r="1460">
      <c r="A1460" s="39" t="inlineStr">
        <is>
          <t>6ad7347a86baa8819b28ec92</t>
        </is>
      </c>
      <c r="B1460" s="72" t="n">
        <v>46315.62465277778</v>
      </c>
      <c r="C1460" s="70" t="n">
        <v>46315</v>
      </c>
      <c r="D1460" t="inlineStr">
        <is>
          <t>2026-10</t>
        </is>
      </c>
      <c r="E1460" t="inlineStr">
        <is>
          <t>Wk of 2026-10-19</t>
        </is>
      </c>
      <c r="F1460" t="inlineStr">
        <is>
          <t>Details Shared</t>
        </is>
      </c>
      <c r="G1460" s="39" t="str">
        <f>IF(ISNUMBER(MATCH(F1460,QualityStatuses,0)),"Quality Lead","Non-Quality Lead")</f>
        <v>Quality Lead</v>
      </c>
      <c r="H1460" s="39" t="str">
        <f>IFERROR(INDEX(CampTypes,MATCH(I1460,CampList,0)),"Unattributed")</f>
        <v>New</v>
      </c>
      <c r="I1460" t="inlineStr">
        <is>
          <t>EBG - In House | ABO | Natuf | Leads | Unit Franchise | India | Oct26 | V1</t>
        </is>
      </c>
      <c r="J1460" t="inlineStr">
        <is>
          <t>EBG - In House | ABO | Natuf | Leads | Unit Franchise | India | Oct26 | V1</t>
        </is>
      </c>
      <c r="K1460" t="inlineStr">
        <is>
          <t>Direct (campaign tagged in CRM)</t>
        </is>
      </c>
      <c r="L1460" t="inlineStr">
        <is>
          <t>Natuf | Business Owners | Tier1 + Growth Cities | Oct26 | V1</t>
        </is>
      </c>
      <c r="M1460" t="inlineStr">
        <is>
          <t>Natuf | Business Owners | Tier1 + Growth Cities | Oct26 | V1</t>
        </is>
      </c>
      <c r="N1460" t="inlineStr">
        <is>
          <t>Natuf | Reel | Brand Ambassador | Heard Of Owning A Cafe | V1</t>
        </is>
      </c>
      <c r="O1460" t="inlineStr">
        <is>
          <t>In House Natuf</t>
        </is>
      </c>
      <c r="P1460" t="inlineStr">
        <is>
          <t>Facebook</t>
        </is>
      </c>
      <c r="Q1460" t="inlineStr">
        <is>
          <t>Tejaswini Tarigopula</t>
        </is>
      </c>
      <c r="R1460" t="inlineStr">
        <is>
          <t>Prabhudatta Pattanaik</t>
        </is>
      </c>
      <c r="S1460" t="inlineStr">
        <is>
          <t>-</t>
        </is>
      </c>
      <c r="T1460" t="inlineStr">
        <is>
          <t>Chennai</t>
        </is>
      </c>
      <c r="U1460" t="inlineStr">
        <is>
          <t xml:space="preserve"> </t>
        </is>
      </c>
      <c r="V1460" t="n">
        <v>3</v>
      </c>
      <c r="W1460" t="n">
        <v>2</v>
      </c>
      <c r="X1460" t="inlineStr">
        <is>
          <t>XXXXXX0556</t>
        </is>
      </c>
      <c r="Y1460" s="72" t="n">
        <v>46326.52037037037</v>
      </c>
    </row>
    <row r="1461">
      <c r="A1461" s="39" t="inlineStr">
        <is>
          <t>6ad73415353c45862b8328b6</t>
        </is>
      </c>
      <c r="B1461" s="72" t="n">
        <v>46315.6234837963</v>
      </c>
      <c r="C1461" s="70" t="n">
        <v>46315</v>
      </c>
      <c r="D1461" t="inlineStr">
        <is>
          <t>2026-10</t>
        </is>
      </c>
      <c r="E1461" t="inlineStr">
        <is>
          <t>Wk of 2026-10-19</t>
        </is>
      </c>
      <c r="F1461" t="inlineStr">
        <is>
          <t>New Lead</t>
        </is>
      </c>
      <c r="G1461" s="39" t="str">
        <f>IF(ISNUMBER(MATCH(F1461,QualityStatuses,0)),"Quality Lead","Non-Quality Lead")</f>
        <v>Non-Quality Lead</v>
      </c>
      <c r="H1461" s="39" t="str">
        <f>IFERROR(INDEX(CampTypes,MATCH(I1461,CampList,0)),"Unattributed")</f>
        <v>New</v>
      </c>
      <c r="I1461" t="inlineStr">
        <is>
          <t>EBG - In House | ABO | Natuf | Leads | Master Franchise | India | Oct26 | V1</t>
        </is>
      </c>
      <c r="J1461" t="inlineStr">
        <is>
          <t>EBG - In House | ABO | Natuf | Leads | Master Franchise | India | Oct26 | V1</t>
        </is>
      </c>
      <c r="K1461" t="inlineStr">
        <is>
          <t>Direct (campaign tagged in CRM)</t>
        </is>
      </c>
      <c r="L1461" t="inlineStr">
        <is>
          <t>Natuf | Broad | Tier1 + Growth Cities | Oct26 | V1</t>
        </is>
      </c>
      <c r="M1461" t="inlineStr">
        <is>
          <t>Natuf | Broad | Tier1 + Growth Cities | Oct26 | V1</t>
        </is>
      </c>
      <c r="N1461" t="inlineStr">
        <is>
          <t>Natuf | Static | Become A Levantine Food | V1</t>
        </is>
      </c>
      <c r="O1461" t="inlineStr">
        <is>
          <t>Natuf_MF</t>
        </is>
      </c>
      <c r="P1461" t="inlineStr">
        <is>
          <t>Facebook</t>
        </is>
      </c>
      <c r="Q1461" t="inlineStr">
        <is>
          <t>(Unassigned)</t>
        </is>
      </c>
      <c r="R1461" t="inlineStr">
        <is>
          <t>Omkar Navge</t>
        </is>
      </c>
      <c r="S1461" t="inlineStr">
        <is>
          <t>-</t>
        </is>
      </c>
      <c r="T1461" t="inlineStr">
        <is>
          <t>Ranchi</t>
        </is>
      </c>
      <c r="U1461" t="inlineStr">
        <is>
          <t xml:space="preserve"> </t>
        </is>
      </c>
      <c r="V1461" t="n">
        <v>0</v>
      </c>
      <c r="W1461" t="n">
        <v>0</v>
      </c>
      <c r="X1461" t="inlineStr">
        <is>
          <t>XXXXXX1254</t>
        </is>
      </c>
      <c r="Y1461" s="72" t="n">
        <v>46326.52037037037</v>
      </c>
    </row>
    <row r="1462">
      <c r="A1462" s="39" t="inlineStr">
        <is>
          <t>6ad732f4041c51f9cf5f6cbe</t>
        </is>
      </c>
      <c r="B1462" s="72" t="n">
        <v>46315.62013888889</v>
      </c>
      <c r="C1462" s="70" t="n">
        <v>46315</v>
      </c>
      <c r="D1462" t="inlineStr">
        <is>
          <t>2026-10</t>
        </is>
      </c>
      <c r="E1462" t="inlineStr">
        <is>
          <t>Wk of 2026-10-19</t>
        </is>
      </c>
      <c r="F1462" t="inlineStr">
        <is>
          <t>Connected</t>
        </is>
      </c>
      <c r="G1462" s="39" t="str">
        <f>IF(ISNUMBER(MATCH(F1462,QualityStatuses,0)),"Quality Lead","Non-Quality Lead")</f>
        <v>Non-Quality Lead</v>
      </c>
      <c r="H1462" s="39" t="str">
        <f>IFERROR(INDEX(CampTypes,MATCH(I1462,CampList,0)),"Unattributed")</f>
        <v>New</v>
      </c>
      <c r="I1462" t="inlineStr">
        <is>
          <t>EBG - In House | ABO | Natuf | Leads | Unit Franchise | India | Oct26 | V1</t>
        </is>
      </c>
      <c r="J1462" t="inlineStr">
        <is>
          <t>EBG - In House | ABO | Natuf | Leads | Unit Franchise | India | Oct26 | V1</t>
        </is>
      </c>
      <c r="K1462" t="inlineStr">
        <is>
          <t>Direct (campaign tagged in CRM)</t>
        </is>
      </c>
      <c r="L1462" t="inlineStr">
        <is>
          <t>Natuf | Investors | Tier1 + Growth Cities | Oct26 | V1</t>
        </is>
      </c>
      <c r="M1462" t="inlineStr">
        <is>
          <t>Natuf | Investors | Tier1 + Growth Cities | Oct26 | V1</t>
        </is>
      </c>
      <c r="N1462" t="inlineStr">
        <is>
          <t>Natuf | Reel | Brand Ambassador | Heard Of Owning A Cafe | V1</t>
        </is>
      </c>
      <c r="O1462" t="inlineStr">
        <is>
          <t>In House Natuf</t>
        </is>
      </c>
      <c r="P1462" t="inlineStr">
        <is>
          <t>Facebook</t>
        </is>
      </c>
      <c r="Q1462" t="inlineStr">
        <is>
          <t>Tejaswini Tarigopula</t>
        </is>
      </c>
      <c r="R1462" t="inlineStr">
        <is>
          <t>Arjuman Vidya Sagar</t>
        </is>
      </c>
      <c r="S1462" t="inlineStr">
        <is>
          <t>-</t>
        </is>
      </c>
      <c r="T1462" t="inlineStr">
        <is>
          <t>Virar</t>
        </is>
      </c>
      <c r="U1462" t="inlineStr">
        <is>
          <t xml:space="preserve"> </t>
        </is>
      </c>
      <c r="V1462" t="n">
        <v>2</v>
      </c>
      <c r="W1462" t="n">
        <v>2</v>
      </c>
      <c r="X1462" t="inlineStr">
        <is>
          <t>XXXXXX7091</t>
        </is>
      </c>
      <c r="Y1462" s="72" t="n">
        <v>46326.52037037037</v>
      </c>
    </row>
    <row r="1463">
      <c r="A1463" s="39" t="inlineStr">
        <is>
          <t>6ad732470a98b3bc6bce1ef6</t>
        </is>
      </c>
      <c r="B1463" s="72" t="n">
        <v>46315.61813657408</v>
      </c>
      <c r="C1463" s="70" t="n">
        <v>46315</v>
      </c>
      <c r="D1463" t="inlineStr">
        <is>
          <t>2026-10</t>
        </is>
      </c>
      <c r="E1463" t="inlineStr">
        <is>
          <t>Wk of 2026-10-19</t>
        </is>
      </c>
      <c r="F1463" t="inlineStr">
        <is>
          <t>Attempt 2</t>
        </is>
      </c>
      <c r="G1463" s="39" t="str">
        <f>IF(ISNUMBER(MATCH(F1463,QualityStatuses,0)),"Quality Lead","Non-Quality Lead")</f>
        <v>Non-Quality Lead</v>
      </c>
      <c r="H1463" s="39" t="str">
        <f>IFERROR(INDEX(CampTypes,MATCH(I1463,CampList,0)),"Unattributed")</f>
        <v>New</v>
      </c>
      <c r="I1463" t="inlineStr">
        <is>
          <t>EBG - In House | ABO | Natuf | Leads | Master Franchise | India | Oct26 | V1</t>
        </is>
      </c>
      <c r="J1463" t="inlineStr">
        <is>
          <t>EBG - In House | ABO | Natuf | Leads | Master Franchise | India | Oct26 | V1</t>
        </is>
      </c>
      <c r="K1463" t="inlineStr">
        <is>
          <t>Direct (campaign tagged in CRM)</t>
        </is>
      </c>
      <c r="L1463" t="inlineStr">
        <is>
          <t>Natuf | Broad | Tier1 + Growth Cities | Oct26 | V1</t>
        </is>
      </c>
      <c r="M1463" t="inlineStr">
        <is>
          <t>Natuf | Broad | Tier1 + Growth Cities | Oct26 | V1</t>
        </is>
      </c>
      <c r="N1463" t="inlineStr">
        <is>
          <t>Natuf | Static | Lead Your State With | V1</t>
        </is>
      </c>
      <c r="O1463" t="inlineStr">
        <is>
          <t>Natuf_MF</t>
        </is>
      </c>
      <c r="P1463" t="inlineStr">
        <is>
          <t>Facebook</t>
        </is>
      </c>
      <c r="Q1463" t="inlineStr">
        <is>
          <t>Tejaswini Tarigopula</t>
        </is>
      </c>
      <c r="R1463" t="inlineStr">
        <is>
          <t>Sai Charan</t>
        </is>
      </c>
      <c r="S1463" t="inlineStr">
        <is>
          <t>-</t>
        </is>
      </c>
      <c r="T1463" t="inlineStr">
        <is>
          <t>Siwan</t>
        </is>
      </c>
      <c r="U1463" t="inlineStr">
        <is>
          <t xml:space="preserve"> </t>
        </is>
      </c>
      <c r="V1463" t="n">
        <v>2</v>
      </c>
      <c r="W1463" t="n">
        <v>0</v>
      </c>
      <c r="X1463" t="inlineStr">
        <is>
          <t>XXXXXX3989</t>
        </is>
      </c>
      <c r="Y1463" s="72" t="n">
        <v>46326.52037037037</v>
      </c>
    </row>
    <row r="1464">
      <c r="A1464" s="39" t="inlineStr">
        <is>
          <t>6ad731696850fc46c471c3c0</t>
        </is>
      </c>
      <c r="B1464" s="72" t="n">
        <v>46315.61556712963</v>
      </c>
      <c r="C1464" s="70" t="n">
        <v>46315</v>
      </c>
      <c r="D1464" t="inlineStr">
        <is>
          <t>2026-10</t>
        </is>
      </c>
      <c r="E1464" t="inlineStr">
        <is>
          <t>Wk of 2026-10-19</t>
        </is>
      </c>
      <c r="F1464" t="inlineStr">
        <is>
          <t>New Lead</t>
        </is>
      </c>
      <c r="G1464" s="39" t="str">
        <f>IF(ISNUMBER(MATCH(F1464,QualityStatuses,0)),"Quality Lead","Non-Quality Lead")</f>
        <v>Non-Quality Lead</v>
      </c>
      <c r="H1464" s="39" t="str">
        <f>IFERROR(INDEX(CampTypes,MATCH(I1464,CampList,0)),"Unattributed")</f>
        <v>Old</v>
      </c>
      <c r="I1464" t="inlineStr">
        <is>
          <t>E_Karan_Natuf_All_07072026</t>
        </is>
      </c>
      <c r="J1464" t="inlineStr">
        <is>
          <t>E_Karan_Natuf_All_07072026</t>
        </is>
      </c>
      <c r="K1464" t="inlineStr">
        <is>
          <t>Direct (campaign tagged in CRM)</t>
        </is>
      </c>
      <c r="L1464" t="inlineStr">
        <is>
          <t>E_Karan_Natuf_Sign_07072026_Adset3</t>
        </is>
      </c>
      <c r="M1464" t="inlineStr">
        <is>
          <t>E_Karan_Natuf_Sign_07072026_Adset3</t>
        </is>
      </c>
      <c r="N1464" t="inlineStr">
        <is>
          <t>E_Karan_Natuf_Sign_07072026_Adset2_Ad1 – Copy</t>
        </is>
      </c>
      <c r="O1464" t="inlineStr">
        <is>
          <t>Natuf</t>
        </is>
      </c>
      <c r="P1464" t="inlineStr">
        <is>
          <t>Facebook</t>
        </is>
      </c>
      <c r="Q1464" t="inlineStr">
        <is>
          <t>(Unassigned)</t>
        </is>
      </c>
      <c r="R1464" t="inlineStr">
        <is>
          <t>Omkar Navge</t>
        </is>
      </c>
      <c r="S1464" t="inlineStr">
        <is>
          <t>-</t>
        </is>
      </c>
      <c r="T1464" t="inlineStr">
        <is>
          <t>Bhopal</t>
        </is>
      </c>
      <c r="U1464" t="inlineStr">
        <is>
          <t xml:space="preserve"> </t>
        </is>
      </c>
      <c r="V1464" t="n">
        <v>0</v>
      </c>
      <c r="W1464" t="n">
        <v>0</v>
      </c>
      <c r="X1464" t="inlineStr">
        <is>
          <t>XXXXXX3816</t>
        </is>
      </c>
      <c r="Y1464" s="72" t="n">
        <v>46326.52037037037</v>
      </c>
    </row>
    <row r="1465">
      <c r="A1465" s="39" t="inlineStr">
        <is>
          <t>6ad72f4f1718d9dc8af5f613</t>
        </is>
      </c>
      <c r="B1465" s="72" t="n">
        <v>46315.60934027778</v>
      </c>
      <c r="C1465" s="70" t="n">
        <v>46315</v>
      </c>
      <c r="D1465" t="inlineStr">
        <is>
          <t>2026-10</t>
        </is>
      </c>
      <c r="E1465" t="inlineStr">
        <is>
          <t>Wk of 2026-10-19</t>
        </is>
      </c>
      <c r="F1465" t="inlineStr">
        <is>
          <t>Connected</t>
        </is>
      </c>
      <c r="G1465" s="39" t="str">
        <f>IF(ISNUMBER(MATCH(F1465,QualityStatuses,0)),"Quality Lead","Non-Quality Lead")</f>
        <v>Non-Quality Lead</v>
      </c>
      <c r="H1465" s="39" t="str">
        <f>IFERROR(INDEX(CampTypes,MATCH(I1465,CampList,0)),"Unattributed")</f>
        <v>New</v>
      </c>
      <c r="I1465" t="inlineStr">
        <is>
          <t>EBG - In House | ABO | Natuf | Leads | Unit Franchise | India | Oct26 | V1</t>
        </is>
      </c>
      <c r="J1465" t="inlineStr">
        <is>
          <t>EBG - In House | ABO | Natuf | Leads | Unit Franchise | India | Oct26 | V1</t>
        </is>
      </c>
      <c r="K1465" t="inlineStr">
        <is>
          <t>Direct (campaign tagged in CRM)</t>
        </is>
      </c>
      <c r="L1465" t="inlineStr">
        <is>
          <t>Natuf | Investors | Tier1 + Growth Cities | Oct26 | V1</t>
        </is>
      </c>
      <c r="M1465" t="inlineStr">
        <is>
          <t>Natuf | Investors | Tier1 + Growth Cities | Oct26 | V1</t>
        </is>
      </c>
      <c r="N1465" t="inlineStr">
        <is>
          <t>Natuf | Reel | Brand Ambassador | Heard Of Owning A Cafe | V1</t>
        </is>
      </c>
      <c r="O1465" t="inlineStr">
        <is>
          <t>In House Natuf</t>
        </is>
      </c>
      <c r="P1465" t="inlineStr">
        <is>
          <t>Facebook</t>
        </is>
      </c>
      <c r="Q1465" t="inlineStr">
        <is>
          <t>Tejaswini Tarigopula</t>
        </is>
      </c>
      <c r="R1465" t="inlineStr">
        <is>
          <t>Sai Charan</t>
        </is>
      </c>
      <c r="S1465" t="inlineStr">
        <is>
          <t>-</t>
        </is>
      </c>
      <c r="T1465" t="inlineStr">
        <is>
          <t>Karad</t>
        </is>
      </c>
      <c r="U1465" t="inlineStr">
        <is>
          <t xml:space="preserve"> </t>
        </is>
      </c>
      <c r="V1465" t="n">
        <v>1</v>
      </c>
      <c r="W1465" t="n">
        <v>1</v>
      </c>
      <c r="X1465" t="inlineStr">
        <is>
          <t>XXXXXX7713</t>
        </is>
      </c>
      <c r="Y1465" s="72" t="n">
        <v>46326.52037037037</v>
      </c>
    </row>
    <row r="1466">
      <c r="A1466" s="39" t="inlineStr">
        <is>
          <t>6ad72e37bd1c834e94b861b1</t>
        </is>
      </c>
      <c r="B1466" s="72" t="n">
        <v>46315.60609953704</v>
      </c>
      <c r="C1466" s="70" t="n">
        <v>46315</v>
      </c>
      <c r="D1466" t="inlineStr">
        <is>
          <t>2026-10</t>
        </is>
      </c>
      <c r="E1466" t="inlineStr">
        <is>
          <t>Wk of 2026-10-19</t>
        </is>
      </c>
      <c r="F1466" t="inlineStr">
        <is>
          <t>New Lead</t>
        </is>
      </c>
      <c r="G1466" s="39" t="str">
        <f>IF(ISNUMBER(MATCH(F1466,QualityStatuses,0)),"Quality Lead","Non-Quality Lead")</f>
        <v>Non-Quality Lead</v>
      </c>
      <c r="H1466" s="39" t="str">
        <f>IFERROR(INDEX(CampTypes,MATCH(I1466,CampList,0)),"Unattributed")</f>
        <v>New</v>
      </c>
      <c r="I1466" t="inlineStr">
        <is>
          <t>EBG - In House | ABO | Natuf | Leads | Master Franchise | India | Oct26 | V1</t>
        </is>
      </c>
      <c r="J1466" t="inlineStr">
        <is>
          <t>EBG - In House | ABO | Natuf | Leads | Master Franchise | India | Oct26 | V1</t>
        </is>
      </c>
      <c r="K1466" t="inlineStr">
        <is>
          <t>Direct (campaign tagged in CRM)</t>
        </is>
      </c>
      <c r="L1466" t="inlineStr">
        <is>
          <t>Natuf | Business Owners | Tier1 + Growth Cities | Oct26 | V1</t>
        </is>
      </c>
      <c r="M1466" t="inlineStr">
        <is>
          <t>Natuf | Business Owners | Tier1 + Growth Cities | Oct26 | V1</t>
        </is>
      </c>
      <c r="N1466" t="inlineStr">
        <is>
          <t>Natuf | Static | Become A Levantine Food | V1</t>
        </is>
      </c>
      <c r="O1466" t="inlineStr">
        <is>
          <t>Natuf_MF</t>
        </is>
      </c>
      <c r="P1466" t="inlineStr">
        <is>
          <t>Facebook</t>
        </is>
      </c>
      <c r="Q1466" t="inlineStr">
        <is>
          <t>(Unassigned)</t>
        </is>
      </c>
      <c r="R1466" t="inlineStr">
        <is>
          <t>Omkar Navge</t>
        </is>
      </c>
      <c r="S1466" t="inlineStr">
        <is>
          <t>-</t>
        </is>
      </c>
      <c r="T1466" t="inlineStr">
        <is>
          <t>p</t>
        </is>
      </c>
      <c r="U1466" t="inlineStr">
        <is>
          <t xml:space="preserve"> </t>
        </is>
      </c>
      <c r="V1466" t="n">
        <v>0</v>
      </c>
      <c r="W1466" t="n">
        <v>0</v>
      </c>
      <c r="X1466" t="inlineStr">
        <is>
          <t>XXXXXX1300</t>
        </is>
      </c>
      <c r="Y1466" s="72" t="n">
        <v>46326.52037037037</v>
      </c>
    </row>
    <row r="1467">
      <c r="A1467" s="39" t="inlineStr">
        <is>
          <t>6ad72d5546be29035540a243</t>
        </is>
      </c>
      <c r="B1467" s="72" t="n">
        <v>46315.60348379629</v>
      </c>
      <c r="C1467" s="70" t="n">
        <v>46315</v>
      </c>
      <c r="D1467" t="inlineStr">
        <is>
          <t>2026-10</t>
        </is>
      </c>
      <c r="E1467" t="inlineStr">
        <is>
          <t>Wk of 2026-10-19</t>
        </is>
      </c>
      <c r="F1467" t="inlineStr">
        <is>
          <t>Attempt 1</t>
        </is>
      </c>
      <c r="G1467" s="39" t="str">
        <f>IF(ISNUMBER(MATCH(F1467,QualityStatuses,0)),"Quality Lead","Non-Quality Lead")</f>
        <v>Non-Quality Lead</v>
      </c>
      <c r="H1467" s="39" t="str">
        <f>IFERROR(INDEX(CampTypes,MATCH(I1467,CampList,0)),"Unattributed")</f>
        <v>New</v>
      </c>
      <c r="I1467" t="inlineStr">
        <is>
          <t>EBG - In House | ABO | Natuf | Leads | Unit Franchise | India | Oct26 | V1</t>
        </is>
      </c>
      <c r="J1467" t="inlineStr">
        <is>
          <t>EBG - In House | ABO | Natuf | Leads | Unit Franchise | India | Oct26 | V1</t>
        </is>
      </c>
      <c r="K1467" t="inlineStr">
        <is>
          <t>Direct (campaign tagged in CRM)</t>
        </is>
      </c>
      <c r="L1467" t="inlineStr">
        <is>
          <t>Natuf | Business Owners | Tier1 + Growth Cities | Oct26 | V1</t>
        </is>
      </c>
      <c r="M1467" t="inlineStr">
        <is>
          <t>Natuf | Business Owners | Tier1 + Growth Cities | Oct26 | V1</t>
        </is>
      </c>
      <c r="N1467" t="inlineStr">
        <is>
          <t>Natuf | Reel | Brand Ambassador | Heard Of Owning A Cafe | V1</t>
        </is>
      </c>
      <c r="O1467" t="inlineStr">
        <is>
          <t>In House Natuf</t>
        </is>
      </c>
      <c r="P1467" t="inlineStr">
        <is>
          <t>Facebook</t>
        </is>
      </c>
      <c r="Q1467" t="inlineStr">
        <is>
          <t>Tejaswini Tarigopula</t>
        </is>
      </c>
      <c r="R1467" t="inlineStr">
        <is>
          <t>Shivani Sharma</t>
        </is>
      </c>
      <c r="S1467" t="inlineStr">
        <is>
          <t>-</t>
        </is>
      </c>
      <c r="T1467" t="inlineStr">
        <is>
          <t>Pune</t>
        </is>
      </c>
      <c r="U1467" t="inlineStr">
        <is>
          <t xml:space="preserve"> </t>
        </is>
      </c>
      <c r="V1467" t="n">
        <v>1</v>
      </c>
      <c r="W1467" t="n">
        <v>0</v>
      </c>
      <c r="X1467" t="inlineStr">
        <is>
          <t>XXXXXX9218</t>
        </is>
      </c>
      <c r="Y1467" s="72" t="n">
        <v>46326.52037037037</v>
      </c>
    </row>
    <row r="1468">
      <c r="A1468" s="39" t="inlineStr">
        <is>
          <t>6ad72d3512375487a32ad91b</t>
        </is>
      </c>
      <c r="B1468" s="72" t="n">
        <v>46315.60311342592</v>
      </c>
      <c r="C1468" s="70" t="n">
        <v>46315</v>
      </c>
      <c r="D1468" t="inlineStr">
        <is>
          <t>2026-10</t>
        </is>
      </c>
      <c r="E1468" t="inlineStr">
        <is>
          <t>Wk of 2026-10-19</t>
        </is>
      </c>
      <c r="F1468" t="inlineStr">
        <is>
          <t>Attempt 2</t>
        </is>
      </c>
      <c r="G1468" s="39" t="str">
        <f>IF(ISNUMBER(MATCH(F1468,QualityStatuses,0)),"Quality Lead","Non-Quality Lead")</f>
        <v>Non-Quality Lead</v>
      </c>
      <c r="H1468" s="39" t="str">
        <f>IFERROR(INDEX(CampTypes,MATCH(I1468,CampList,0)),"Unattributed")</f>
        <v>Old</v>
      </c>
      <c r="I1468" t="inlineStr">
        <is>
          <t>natuf_Kiosk_14072026_Hindi</t>
        </is>
      </c>
      <c r="J1468" t="inlineStr">
        <is>
          <t>natuf_Kiosk_14072026_Hindi</t>
        </is>
      </c>
      <c r="K1468" t="inlineStr">
        <is>
          <t>Direct (campaign tagged in CRM)</t>
        </is>
      </c>
      <c r="L1468" t="inlineStr">
        <is>
          <t>natuf_Kiosk_09102026</t>
        </is>
      </c>
      <c r="M1468" t="inlineStr">
        <is>
          <t>natuf_Kiosk_09102026</t>
        </is>
      </c>
      <c r="N1468" t="inlineStr">
        <is>
          <t>natuf_Kiosk_14072026_ad set_ad1</t>
        </is>
      </c>
      <c r="O1468" t="inlineStr">
        <is>
          <t>Natuf</t>
        </is>
      </c>
      <c r="P1468" t="inlineStr">
        <is>
          <t>Facebook</t>
        </is>
      </c>
      <c r="Q1468" t="inlineStr">
        <is>
          <t>Tejaswini Tarigopula</t>
        </is>
      </c>
      <c r="R1468" t="inlineStr">
        <is>
          <t>Rima Paul</t>
        </is>
      </c>
      <c r="S1468" t="inlineStr">
        <is>
          <t>-</t>
        </is>
      </c>
      <c r="T1468" t="inlineStr">
        <is>
          <t>medinipur</t>
        </is>
      </c>
      <c r="U1468" t="inlineStr">
        <is>
          <t xml:space="preserve"> </t>
        </is>
      </c>
      <c r="V1468" t="n">
        <v>2</v>
      </c>
      <c r="W1468" t="n">
        <v>0</v>
      </c>
      <c r="X1468" t="inlineStr">
        <is>
          <t>XXXXXX9123</t>
        </is>
      </c>
      <c r="Y1468" s="72" t="n">
        <v>46326.52037037037</v>
      </c>
    </row>
    <row r="1469">
      <c r="A1469" s="39" t="inlineStr">
        <is>
          <t>6ad72d13c13cec8f746bed9c</t>
        </is>
      </c>
      <c r="B1469" s="72" t="n">
        <v>46315.60271990741</v>
      </c>
      <c r="C1469" s="70" t="n">
        <v>46315</v>
      </c>
      <c r="D1469" t="inlineStr">
        <is>
          <t>2026-10</t>
        </is>
      </c>
      <c r="E1469" t="inlineStr">
        <is>
          <t>Wk of 2026-10-19</t>
        </is>
      </c>
      <c r="F1469" t="inlineStr">
        <is>
          <t>Attempt 1</t>
        </is>
      </c>
      <c r="G1469" s="39" t="str">
        <f>IF(ISNUMBER(MATCH(F1469,QualityStatuses,0)),"Quality Lead","Non-Quality Lead")</f>
        <v>Non-Quality Lead</v>
      </c>
      <c r="H1469" s="39" t="str">
        <f>IFERROR(INDEX(CampTypes,MATCH(I1469,CampList,0)),"Unattributed")</f>
        <v>New</v>
      </c>
      <c r="I1469" t="inlineStr">
        <is>
          <t>EBG - In House | ABO | Natuf | Leads | Unit Franchise | India | Oct26 | V1</t>
        </is>
      </c>
      <c r="J1469" t="inlineStr">
        <is>
          <t>EBG - In House | ABO | Natuf | Leads | Unit Franchise | India | Oct26 | V1</t>
        </is>
      </c>
      <c r="K1469" t="inlineStr">
        <is>
          <t>Direct (campaign tagged in CRM)</t>
        </is>
      </c>
      <c r="L1469" t="inlineStr">
        <is>
          <t>Natuf | LAL 1% | India | Jul26 | V1</t>
        </is>
      </c>
      <c r="M1469" t="inlineStr">
        <is>
          <t>Natuf | LAL 1% | India | Jul26 | V1</t>
        </is>
      </c>
      <c r="N1469" t="inlineStr">
        <is>
          <t>Natuf | Reel | Brand Ambassador | Heard Of Owning A Cafe | V1</t>
        </is>
      </c>
      <c r="O1469" t="inlineStr">
        <is>
          <t>In House Natuf</t>
        </is>
      </c>
      <c r="P1469" t="inlineStr">
        <is>
          <t>Facebook</t>
        </is>
      </c>
      <c r="Q1469" t="inlineStr">
        <is>
          <t>Tejaswini Tarigopula</t>
        </is>
      </c>
      <c r="R1469" t="inlineStr">
        <is>
          <t>Shivamani</t>
        </is>
      </c>
      <c r="S1469" t="inlineStr">
        <is>
          <t>-</t>
        </is>
      </c>
      <c r="T1469" t="inlineStr">
        <is>
          <t>Srinagar</t>
        </is>
      </c>
      <c r="U1469" t="inlineStr">
        <is>
          <t xml:space="preserve"> </t>
        </is>
      </c>
      <c r="V1469" t="n">
        <v>1</v>
      </c>
      <c r="W1469" t="n">
        <v>1</v>
      </c>
      <c r="X1469" t="inlineStr">
        <is>
          <t>XXXXXX4794</t>
        </is>
      </c>
      <c r="Y1469" s="72" t="n">
        <v>46326.52037037037</v>
      </c>
    </row>
    <row r="1470">
      <c r="A1470" s="39" t="inlineStr">
        <is>
          <t>6ad72c9dc13cec8f746becbe</t>
        </is>
      </c>
      <c r="B1470" s="72" t="n">
        <v>46315.60135416667</v>
      </c>
      <c r="C1470" s="70" t="n">
        <v>46315</v>
      </c>
      <c r="D1470" t="inlineStr">
        <is>
          <t>2026-10</t>
        </is>
      </c>
      <c r="E1470" t="inlineStr">
        <is>
          <t>Wk of 2026-10-19</t>
        </is>
      </c>
      <c r="F1470" t="inlineStr">
        <is>
          <t>Details Shared</t>
        </is>
      </c>
      <c r="G1470" s="39" t="str">
        <f>IF(ISNUMBER(MATCH(F1470,QualityStatuses,0)),"Quality Lead","Non-Quality Lead")</f>
        <v>Quality Lead</v>
      </c>
      <c r="H1470" s="39" t="str">
        <f>IFERROR(INDEX(CampTypes,MATCH(I1470,CampList,0)),"Unattributed")</f>
        <v>New</v>
      </c>
      <c r="I1470" t="inlineStr">
        <is>
          <t>EBG - In House | ABO | Natuf | Leads | Unit Franchise | India | Oct26 | V1</t>
        </is>
      </c>
      <c r="J1470" t="inlineStr">
        <is>
          <t>EBG - In House | ABO | Natuf | Leads | Unit Franchise | India | Oct26 | V1</t>
        </is>
      </c>
      <c r="K1470" t="inlineStr">
        <is>
          <t>Direct (campaign tagged in CRM)</t>
        </is>
      </c>
      <c r="L1470" t="inlineStr">
        <is>
          <t>Natuf | Investors | Tier1 + Growth Cities | Oct26 | V1</t>
        </is>
      </c>
      <c r="M1470" t="inlineStr">
        <is>
          <t>Natuf | Investors | Tier1 + Growth Cities | Oct26 | V1</t>
        </is>
      </c>
      <c r="N1470" t="inlineStr">
        <is>
          <t>Natuf | Reel | Brand Ambassador | Heard Of Owning A Cafe | V1</t>
        </is>
      </c>
      <c r="O1470" t="inlineStr">
        <is>
          <t>In House Natuf</t>
        </is>
      </c>
      <c r="P1470" t="inlineStr">
        <is>
          <t>Facebook</t>
        </is>
      </c>
      <c r="Q1470" t="inlineStr">
        <is>
          <t>Tejaswini Tarigopula</t>
        </is>
      </c>
      <c r="R1470" t="inlineStr">
        <is>
          <t>Rima Paul</t>
        </is>
      </c>
      <c r="S1470" t="inlineStr">
        <is>
          <t>-</t>
        </is>
      </c>
      <c r="T1470" t="inlineStr">
        <is>
          <t>Lucknow</t>
        </is>
      </c>
      <c r="U1470" t="inlineStr">
        <is>
          <t xml:space="preserve"> </t>
        </is>
      </c>
      <c r="V1470" t="n">
        <v>2</v>
      </c>
      <c r="W1470" t="n">
        <v>1</v>
      </c>
      <c r="X1470" t="inlineStr">
        <is>
          <t>XXXXXX1153</t>
        </is>
      </c>
      <c r="Y1470" s="72" t="n">
        <v>46326.52037037037</v>
      </c>
    </row>
    <row r="1471">
      <c r="A1471" s="39" t="inlineStr">
        <is>
          <t>6ad72abc1e42154eb8889a9b</t>
        </is>
      </c>
      <c r="B1471" s="72" t="n">
        <v>46315.59578703704</v>
      </c>
      <c r="C1471" s="70" t="n">
        <v>46315</v>
      </c>
      <c r="D1471" t="inlineStr">
        <is>
          <t>2026-10</t>
        </is>
      </c>
      <c r="E1471" t="inlineStr">
        <is>
          <t>Wk of 2026-10-19</t>
        </is>
      </c>
      <c r="F1471" t="inlineStr">
        <is>
          <t>Attempt 1</t>
        </is>
      </c>
      <c r="G1471" s="39" t="str">
        <f>IF(ISNUMBER(MATCH(F1471,QualityStatuses,0)),"Quality Lead","Non-Quality Lead")</f>
        <v>Non-Quality Lead</v>
      </c>
      <c r="H1471" s="39" t="str">
        <f>IFERROR(INDEX(CampTypes,MATCH(I1471,CampList,0)),"Unattributed")</f>
        <v>New</v>
      </c>
      <c r="I1471" t="inlineStr">
        <is>
          <t>EBG - In House | ABO | Natuf | Leads | Unit Franchise | India | Oct26 | V1</t>
        </is>
      </c>
      <c r="J1471" t="inlineStr">
        <is>
          <t>EBG - In House | ABO | Natuf | Leads | Unit Franchise | India | Oct26 | V1</t>
        </is>
      </c>
      <c r="K1471" t="inlineStr">
        <is>
          <t>Direct (campaign tagged in CRM)</t>
        </is>
      </c>
      <c r="L1471" t="inlineStr">
        <is>
          <t>Natuf | Business Owners | Tier1 + Growth Cities | Oct26 | V1</t>
        </is>
      </c>
      <c r="M1471" t="inlineStr">
        <is>
          <t>Natuf | Business Owners | Tier1 + Growth Cities | Oct26 | V1</t>
        </is>
      </c>
      <c r="N1471" t="inlineStr">
        <is>
          <t>Natuf | Reel | Brand Ambassador | Heard Of Owning A Cafe | V1</t>
        </is>
      </c>
      <c r="O1471" t="inlineStr">
        <is>
          <t>In House Natuf</t>
        </is>
      </c>
      <c r="P1471" t="inlineStr">
        <is>
          <t>Facebook</t>
        </is>
      </c>
      <c r="Q1471" t="inlineStr">
        <is>
          <t>Tejaswini Tarigopula</t>
        </is>
      </c>
      <c r="R1471" t="inlineStr">
        <is>
          <t>Rima Paul</t>
        </is>
      </c>
      <c r="S1471" t="inlineStr">
        <is>
          <t>-</t>
        </is>
      </c>
      <c r="T1471" t="inlineStr">
        <is>
          <t>Indore</t>
        </is>
      </c>
      <c r="U1471" t="inlineStr">
        <is>
          <t xml:space="preserve"> </t>
        </is>
      </c>
      <c r="V1471" t="n">
        <v>1</v>
      </c>
      <c r="W1471" t="n">
        <v>0</v>
      </c>
      <c r="X1471" t="inlineStr">
        <is>
          <t>XXXXXX7752</t>
        </is>
      </c>
      <c r="Y1471" s="72" t="n">
        <v>46326.52037037037</v>
      </c>
    </row>
    <row r="1472">
      <c r="A1472" s="39" t="inlineStr">
        <is>
          <t>6ad728211c7e027d1b57e1f3</t>
        </is>
      </c>
      <c r="B1472" s="72" t="n">
        <v>46315.58806712963</v>
      </c>
      <c r="C1472" s="70" t="n">
        <v>46315</v>
      </c>
      <c r="D1472" t="inlineStr">
        <is>
          <t>2026-10</t>
        </is>
      </c>
      <c r="E1472" t="inlineStr">
        <is>
          <t>Wk of 2026-10-19</t>
        </is>
      </c>
      <c r="F1472" t="inlineStr">
        <is>
          <t>Connected</t>
        </is>
      </c>
      <c r="G1472" s="39" t="str">
        <f>IF(ISNUMBER(MATCH(F1472,QualityStatuses,0)),"Quality Lead","Non-Quality Lead")</f>
        <v>Non-Quality Lead</v>
      </c>
      <c r="H1472" s="39" t="str">
        <f>IFERROR(INDEX(CampTypes,MATCH(I1472,CampList,0)),"Unattributed")</f>
        <v>New</v>
      </c>
      <c r="I1472" t="inlineStr">
        <is>
          <t>EBG - In House | ABO | Natuf | Leads | Unit Franchise | India | Oct26 | V1</t>
        </is>
      </c>
      <c r="J1472" t="inlineStr">
        <is>
          <t>EBG - In House | ABO | Natuf | Leads | Unit Franchise | India | Oct26 | V1</t>
        </is>
      </c>
      <c r="K1472" t="inlineStr">
        <is>
          <t>Direct (campaign tagged in CRM)</t>
        </is>
      </c>
      <c r="L1472" t="inlineStr">
        <is>
          <t>Natuf | Business Owners | Tier1 + Growth Cities | Oct26 | V1</t>
        </is>
      </c>
      <c r="M1472" t="inlineStr">
        <is>
          <t>Natuf | Business Owners | Tier1 + Growth Cities | Oct26 | V1</t>
        </is>
      </c>
      <c r="N1472" t="inlineStr">
        <is>
          <t>Natuf | Reel | Brand Ambassador | Heard Of Owning A Cafe | V1</t>
        </is>
      </c>
      <c r="O1472" t="inlineStr">
        <is>
          <t>In House Natuf</t>
        </is>
      </c>
      <c r="P1472" t="inlineStr">
        <is>
          <t>Facebook</t>
        </is>
      </c>
      <c r="Q1472" t="inlineStr">
        <is>
          <t>Tejaswini Tarigopula</t>
        </is>
      </c>
      <c r="R1472" t="inlineStr">
        <is>
          <t>Arjuman Vidya Sagar</t>
        </is>
      </c>
      <c r="S1472" t="inlineStr">
        <is>
          <t>-</t>
        </is>
      </c>
      <c r="T1472" t="inlineStr">
        <is>
          <t>Gurugram</t>
        </is>
      </c>
      <c r="U1472" t="inlineStr">
        <is>
          <t xml:space="preserve"> </t>
        </is>
      </c>
      <c r="V1472" t="n">
        <v>3</v>
      </c>
      <c r="W1472" t="n">
        <v>3</v>
      </c>
      <c r="X1472" t="inlineStr">
        <is>
          <t>XXXXXX4825</t>
        </is>
      </c>
      <c r="Y1472" s="72" t="n">
        <v>46326.52037037037</v>
      </c>
    </row>
    <row r="1473">
      <c r="A1473" s="39" t="inlineStr">
        <is>
          <t>6ad726aa4cc29a72c45330a8</t>
        </is>
      </c>
      <c r="B1473" s="72" t="n">
        <v>46315.58372685185</v>
      </c>
      <c r="C1473" s="70" t="n">
        <v>46315</v>
      </c>
      <c r="D1473" t="inlineStr">
        <is>
          <t>2026-10</t>
        </is>
      </c>
      <c r="E1473" t="inlineStr">
        <is>
          <t>Wk of 2026-10-19</t>
        </is>
      </c>
      <c r="F1473" t="inlineStr">
        <is>
          <t>Lost</t>
        </is>
      </c>
      <c r="G1473" s="39" t="str">
        <f>IF(ISNUMBER(MATCH(F1473,QualityStatuses,0)),"Quality Lead","Non-Quality Lead")</f>
        <v>Non-Quality Lead</v>
      </c>
      <c r="H1473" s="39" t="str">
        <f>IFERROR(INDEX(CampTypes,MATCH(I1473,CampList,0)),"Unattributed")</f>
        <v>New</v>
      </c>
      <c r="I1473" t="inlineStr">
        <is>
          <t>EBG - In House | ABO | Natuf | Leads | Master Franchise | India | Oct26 | V1</t>
        </is>
      </c>
      <c r="J1473" t="inlineStr">
        <is>
          <t>EBG - In House | ABO | Natuf | Leads | Master Franchise | India | Oct26 | V1</t>
        </is>
      </c>
      <c r="K1473" t="inlineStr">
        <is>
          <t>Direct (campaign tagged in CRM)</t>
        </is>
      </c>
      <c r="L1473" t="inlineStr">
        <is>
          <t>Natuf | LAL 1% | India | Jul26 | V1</t>
        </is>
      </c>
      <c r="M1473" t="inlineStr">
        <is>
          <t>Natuf | LAL 1% | India | Jul26 | V1</t>
        </is>
      </c>
      <c r="N1473" t="inlineStr">
        <is>
          <t>Natuf | Static | Explore Levantine Food | V1</t>
        </is>
      </c>
      <c r="O1473" t="inlineStr">
        <is>
          <t>Natuf_MF</t>
        </is>
      </c>
      <c r="P1473" t="inlineStr">
        <is>
          <t>Facebook</t>
        </is>
      </c>
      <c r="Q1473" t="inlineStr">
        <is>
          <t>Tejaswini Tarigopula</t>
        </is>
      </c>
      <c r="R1473" t="inlineStr">
        <is>
          <t>Sai Charan</t>
        </is>
      </c>
      <c r="S1473" t="inlineStr">
        <is>
          <t>Wrong Number</t>
        </is>
      </c>
      <c r="T1473" t="inlineStr">
        <is>
          <t>Sultanpur Lodhi</t>
        </is>
      </c>
      <c r="U1473" t="inlineStr">
        <is>
          <t xml:space="preserve"> </t>
        </is>
      </c>
      <c r="V1473" t="n">
        <v>1</v>
      </c>
      <c r="W1473" t="n">
        <v>0</v>
      </c>
      <c r="X1473" t="inlineStr">
        <is>
          <t>XXXXXX4877</t>
        </is>
      </c>
      <c r="Y1473" s="72" t="n">
        <v>46326.52037037037</v>
      </c>
    </row>
    <row r="1474">
      <c r="A1474" s="39" t="inlineStr">
        <is>
          <t>6ad7252ae62c9b9e09f28f08</t>
        </is>
      </c>
      <c r="B1474" s="72" t="n">
        <v>46315.57928240741</v>
      </c>
      <c r="C1474" s="70" t="n">
        <v>46315</v>
      </c>
      <c r="D1474" t="inlineStr">
        <is>
          <t>2026-10</t>
        </is>
      </c>
      <c r="E1474" t="inlineStr">
        <is>
          <t>Wk of 2026-10-19</t>
        </is>
      </c>
      <c r="F1474" t="inlineStr">
        <is>
          <t>New Lead</t>
        </is>
      </c>
      <c r="G1474" s="39" t="str">
        <f>IF(ISNUMBER(MATCH(F1474,QualityStatuses,0)),"Quality Lead","Non-Quality Lead")</f>
        <v>Non-Quality Lead</v>
      </c>
      <c r="H1474" s="39" t="str">
        <f>IFERROR(INDEX(CampTypes,MATCH(I1474,CampList,0)),"Unattributed")</f>
        <v>Old</v>
      </c>
      <c r="I1474" t="inlineStr">
        <is>
          <t>natuf_Kiosk_14072026_Hindi</t>
        </is>
      </c>
      <c r="J1474" t="inlineStr">
        <is>
          <t>natuf_Kiosk_14072026_Hindi</t>
        </is>
      </c>
      <c r="K1474" t="inlineStr">
        <is>
          <t>Direct (campaign tagged in CRM)</t>
        </is>
      </c>
      <c r="L1474" t="inlineStr">
        <is>
          <t>natuf_Kiosk_09102026</t>
        </is>
      </c>
      <c r="M1474" t="inlineStr">
        <is>
          <t>natuf_Kiosk_09102026</t>
        </is>
      </c>
      <c r="N1474" t="inlineStr">
        <is>
          <t>natuf_Kiosk_14072026_ad set_ad1</t>
        </is>
      </c>
      <c r="O1474" t="inlineStr">
        <is>
          <t>Natuf</t>
        </is>
      </c>
      <c r="P1474" t="inlineStr">
        <is>
          <t>Facebook</t>
        </is>
      </c>
      <c r="Q1474" t="inlineStr">
        <is>
          <t>(Unassigned)</t>
        </is>
      </c>
      <c r="R1474" t="inlineStr">
        <is>
          <t>Omkar Navge</t>
        </is>
      </c>
      <c r="S1474" t="inlineStr">
        <is>
          <t>-</t>
        </is>
      </c>
      <c r="T1474" t="inlineStr">
        <is>
          <t>Bareilly</t>
        </is>
      </c>
      <c r="U1474" t="inlineStr">
        <is>
          <t xml:space="preserve"> </t>
        </is>
      </c>
      <c r="V1474" t="n">
        <v>0</v>
      </c>
      <c r="W1474" t="n">
        <v>0</v>
      </c>
      <c r="X1474" t="inlineStr">
        <is>
          <t>XXXXXX3157</t>
        </is>
      </c>
      <c r="Y1474" s="72" t="n">
        <v>46326.52037037037</v>
      </c>
    </row>
    <row r="1475">
      <c r="A1475" s="39" t="inlineStr">
        <is>
          <t>6ad725076eb4a7155d8f2a6b</t>
        </is>
      </c>
      <c r="B1475" s="72" t="n">
        <v>46315.57887731482</v>
      </c>
      <c r="C1475" s="70" t="n">
        <v>46315</v>
      </c>
      <c r="D1475" t="inlineStr">
        <is>
          <t>2026-10</t>
        </is>
      </c>
      <c r="E1475" t="inlineStr">
        <is>
          <t>Wk of 2026-10-19</t>
        </is>
      </c>
      <c r="F1475" t="inlineStr">
        <is>
          <t>Meeting Conducted</t>
        </is>
      </c>
      <c r="G1475" s="39" t="str">
        <f>IF(ISNUMBER(MATCH(F1475,QualityStatuses,0)),"Quality Lead","Non-Quality Lead")</f>
        <v>Quality Lead</v>
      </c>
      <c r="H1475" s="39" t="str">
        <f>IFERROR(INDEX(CampTypes,MATCH(I1475,CampList,0)),"Unattributed")</f>
        <v>Old</v>
      </c>
      <c r="I1475" t="inlineStr">
        <is>
          <t>E_Suresh_Natuf_Kiosk_07072026</t>
        </is>
      </c>
      <c r="J1475" t="inlineStr">
        <is>
          <t>E_Suresh_Natuf_Kiosk_07072026</t>
        </is>
      </c>
      <c r="K1475" t="inlineStr">
        <is>
          <t>Direct (campaign tagged in CRM)</t>
        </is>
      </c>
      <c r="L1475" t="inlineStr">
        <is>
          <t>E_Suresh_Natuf_Kiosk_07072026_Adset5</t>
        </is>
      </c>
      <c r="M1475" t="inlineStr">
        <is>
          <t>E_Suresh_Natuf_Kiosk_07072026_Adset5</t>
        </is>
      </c>
      <c r="N1475" t="inlineStr">
        <is>
          <t>E_Hindi_Suresh_Natuf_Kiosk_07072026_Adset5_ad3 – Copy 2</t>
        </is>
      </c>
      <c r="O1475" t="inlineStr">
        <is>
          <t>Natuf</t>
        </is>
      </c>
      <c r="P1475" t="inlineStr">
        <is>
          <t>Facebook</t>
        </is>
      </c>
      <c r="Q1475" t="inlineStr">
        <is>
          <t>Tejaswini Tarigopula</t>
        </is>
      </c>
      <c r="R1475" t="inlineStr">
        <is>
          <t>Sai Charan</t>
        </is>
      </c>
      <c r="S1475" t="inlineStr">
        <is>
          <t>-</t>
        </is>
      </c>
      <c r="T1475" t="inlineStr">
        <is>
          <t>Mumbai</t>
        </is>
      </c>
      <c r="U1475" t="inlineStr">
        <is>
          <t xml:space="preserve"> </t>
        </is>
      </c>
      <c r="V1475" t="n">
        <v>5</v>
      </c>
      <c r="W1475" t="n">
        <v>2</v>
      </c>
      <c r="X1475" t="inlineStr">
        <is>
          <t>XXXXXX0042</t>
        </is>
      </c>
      <c r="Y1475" s="72" t="n">
        <v>46326.52037037037</v>
      </c>
    </row>
    <row r="1476">
      <c r="A1476" s="39" t="inlineStr">
        <is>
          <t>6ad724665528662cb1faab69</t>
        </is>
      </c>
      <c r="B1476" s="72" t="n">
        <v>46315.57701388889</v>
      </c>
      <c r="C1476" s="70" t="n">
        <v>46315</v>
      </c>
      <c r="D1476" t="inlineStr">
        <is>
          <t>2026-10</t>
        </is>
      </c>
      <c r="E1476" t="inlineStr">
        <is>
          <t>Wk of 2026-10-19</t>
        </is>
      </c>
      <c r="F1476" t="inlineStr">
        <is>
          <t>New Lead</t>
        </is>
      </c>
      <c r="G1476" s="39" t="str">
        <f>IF(ISNUMBER(MATCH(F1476,QualityStatuses,0)),"Quality Lead","Non-Quality Lead")</f>
        <v>Non-Quality Lead</v>
      </c>
      <c r="H1476" s="39" t="str">
        <f>IFERROR(INDEX(CampTypes,MATCH(I1476,CampList,0)),"Unattributed")</f>
        <v>Old</v>
      </c>
      <c r="I1476" t="inlineStr">
        <is>
          <t>natuf_Kiosk_14072026_Hindi</t>
        </is>
      </c>
      <c r="J1476" t="inlineStr">
        <is>
          <t>natuf_Kiosk_14072026_Hindi</t>
        </is>
      </c>
      <c r="K1476" t="inlineStr">
        <is>
          <t>Direct (campaign tagged in CRM)</t>
        </is>
      </c>
      <c r="L1476" t="inlineStr">
        <is>
          <t>natuf_Kiosk_09102026</t>
        </is>
      </c>
      <c r="M1476" t="inlineStr">
        <is>
          <t>natuf_Kiosk_09102026</t>
        </is>
      </c>
      <c r="N1476" t="inlineStr">
        <is>
          <t>natuf_Kiosk_14072026_ad set_ad1</t>
        </is>
      </c>
      <c r="O1476" t="inlineStr">
        <is>
          <t>Natuf</t>
        </is>
      </c>
      <c r="P1476" t="inlineStr">
        <is>
          <t>Facebook</t>
        </is>
      </c>
      <c r="Q1476" t="inlineStr">
        <is>
          <t>(Unassigned)</t>
        </is>
      </c>
      <c r="R1476" t="inlineStr">
        <is>
          <t>Omkar Navge</t>
        </is>
      </c>
      <c r="S1476" t="inlineStr">
        <is>
          <t>-</t>
        </is>
      </c>
      <c r="T1476" t="inlineStr">
        <is>
          <t>Allahabad</t>
        </is>
      </c>
      <c r="U1476" t="inlineStr">
        <is>
          <t xml:space="preserve"> </t>
        </is>
      </c>
      <c r="V1476" t="n">
        <v>0</v>
      </c>
      <c r="W1476" t="n">
        <v>0</v>
      </c>
      <c r="X1476" t="inlineStr">
        <is>
          <t>XXXXXX5209</t>
        </is>
      </c>
      <c r="Y1476" s="72" t="n">
        <v>46326.52037037037</v>
      </c>
    </row>
    <row r="1477">
      <c r="A1477" s="39" t="inlineStr">
        <is>
          <t>6ad72461dae57e36c5c4db57</t>
        </is>
      </c>
      <c r="B1477" s="72" t="n">
        <v>46315.57695601852</v>
      </c>
      <c r="C1477" s="70" t="n">
        <v>46315</v>
      </c>
      <c r="D1477" t="inlineStr">
        <is>
          <t>2026-10</t>
        </is>
      </c>
      <c r="E1477" t="inlineStr">
        <is>
          <t>Wk of 2026-10-19</t>
        </is>
      </c>
      <c r="F1477" t="inlineStr">
        <is>
          <t>New Lead</t>
        </is>
      </c>
      <c r="G1477" s="39" t="str">
        <f>IF(ISNUMBER(MATCH(F1477,QualityStatuses,0)),"Quality Lead","Non-Quality Lead")</f>
        <v>Non-Quality Lead</v>
      </c>
      <c r="H1477" s="39" t="str">
        <f>IFERROR(INDEX(CampTypes,MATCH(I1477,CampList,0)),"Unattributed")</f>
        <v>New</v>
      </c>
      <c r="I1477" t="inlineStr">
        <is>
          <t>EBG - In House | ABO | Natuf | Leads | Master Franchise | India | Oct26 | V1</t>
        </is>
      </c>
      <c r="J1477" t="inlineStr">
        <is>
          <t>EBG - In House | ABO | Natuf | Leads | Master Franchise | India | Oct26 | V1</t>
        </is>
      </c>
      <c r="K1477" t="inlineStr">
        <is>
          <t>Direct (campaign tagged in CRM)</t>
        </is>
      </c>
      <c r="L1477" t="inlineStr">
        <is>
          <t>Natuf | Broad | Tier1 + Growth Cities | Oct26 | V1</t>
        </is>
      </c>
      <c r="M1477" t="inlineStr">
        <is>
          <t>Natuf | Broad | Tier1 + Growth Cities | Oct26 | V1</t>
        </is>
      </c>
      <c r="N1477" t="inlineStr">
        <is>
          <t>Natuf | Static | Become A Levantine Food | V1</t>
        </is>
      </c>
      <c r="O1477" t="inlineStr">
        <is>
          <t>Natuf_MF</t>
        </is>
      </c>
      <c r="P1477" t="inlineStr">
        <is>
          <t>Facebook</t>
        </is>
      </c>
      <c r="Q1477" t="inlineStr">
        <is>
          <t>(Unassigned)</t>
        </is>
      </c>
      <c r="R1477" t="inlineStr">
        <is>
          <t>Omkar Navge</t>
        </is>
      </c>
      <c r="S1477" t="inlineStr">
        <is>
          <t>-</t>
        </is>
      </c>
      <c r="T1477" t="inlineStr">
        <is>
          <t>0</t>
        </is>
      </c>
      <c r="U1477" t="inlineStr">
        <is>
          <t xml:space="preserve"> </t>
        </is>
      </c>
      <c r="V1477" t="n">
        <v>0</v>
      </c>
      <c r="W1477" t="n">
        <v>0</v>
      </c>
      <c r="X1477" t="inlineStr">
        <is>
          <t>XXXXXX5979</t>
        </is>
      </c>
      <c r="Y1477" s="72" t="n">
        <v>46326.52037037037</v>
      </c>
    </row>
    <row r="1478">
      <c r="A1478" s="39" t="inlineStr">
        <is>
          <t>6ad7238f54a58c0138583ee3</t>
        </is>
      </c>
      <c r="B1478" s="72" t="n">
        <v>46315.57452546297</v>
      </c>
      <c r="C1478" s="70" t="n">
        <v>46315</v>
      </c>
      <c r="D1478" t="inlineStr">
        <is>
          <t>2026-10</t>
        </is>
      </c>
      <c r="E1478" t="inlineStr">
        <is>
          <t>Wk of 2026-10-19</t>
        </is>
      </c>
      <c r="F1478" t="inlineStr">
        <is>
          <t>Connected</t>
        </is>
      </c>
      <c r="G1478" s="39" t="str">
        <f>IF(ISNUMBER(MATCH(F1478,QualityStatuses,0)),"Quality Lead","Non-Quality Lead")</f>
        <v>Non-Quality Lead</v>
      </c>
      <c r="H1478" s="39" t="str">
        <f>IFERROR(INDEX(CampTypes,MATCH(I1478,CampList,0)),"Unattributed")</f>
        <v>New</v>
      </c>
      <c r="I1478" t="inlineStr">
        <is>
          <t>EBG - In House | ABO | Natuf | Leads | Unit Franchise | India | Oct26 | V1</t>
        </is>
      </c>
      <c r="J1478" t="inlineStr">
        <is>
          <t>EBG - In House | ABO | Natuf | Leads | Unit Franchise | India | Oct26 | V1</t>
        </is>
      </c>
      <c r="K1478" t="inlineStr">
        <is>
          <t>Direct (campaign tagged in CRM)</t>
        </is>
      </c>
      <c r="L1478" t="inlineStr">
        <is>
          <t>Natuf | Investors | Tier1 + Growth Cities | Oct26 | V1</t>
        </is>
      </c>
      <c r="M1478" t="inlineStr">
        <is>
          <t>Natuf | Investors | Tier1 + Growth Cities | Oct26 | V1</t>
        </is>
      </c>
      <c r="N1478" t="inlineStr">
        <is>
          <t>Natuf | Reel | Brand Ambassador | Heard Of Owning A Cafe | V1</t>
        </is>
      </c>
      <c r="O1478" t="inlineStr">
        <is>
          <t>In House Natuf</t>
        </is>
      </c>
      <c r="P1478" t="inlineStr">
        <is>
          <t>Facebook</t>
        </is>
      </c>
      <c r="Q1478" t="inlineStr">
        <is>
          <t>Tejaswini Tarigopula</t>
        </is>
      </c>
      <c r="R1478" t="inlineStr">
        <is>
          <t>Sai Charan</t>
        </is>
      </c>
      <c r="S1478" t="inlineStr">
        <is>
          <t>-</t>
        </is>
      </c>
      <c r="T1478" t="inlineStr">
        <is>
          <t>Chennai</t>
        </is>
      </c>
      <c r="U1478" t="inlineStr">
        <is>
          <t xml:space="preserve"> </t>
        </is>
      </c>
      <c r="V1478" t="n">
        <v>2</v>
      </c>
      <c r="W1478" t="n">
        <v>1</v>
      </c>
      <c r="X1478" t="inlineStr">
        <is>
          <t>XXXXXX0038</t>
        </is>
      </c>
      <c r="Y1478" s="72" t="n">
        <v>46326.52037037037</v>
      </c>
    </row>
    <row r="1479">
      <c r="A1479" s="39" t="inlineStr">
        <is>
          <t>6ad720cbff97c0a42e43f747</t>
        </is>
      </c>
      <c r="B1479" s="72" t="n">
        <v>46315.56633101852</v>
      </c>
      <c r="C1479" s="70" t="n">
        <v>46315</v>
      </c>
      <c r="D1479" t="inlineStr">
        <is>
          <t>2026-10</t>
        </is>
      </c>
      <c r="E1479" t="inlineStr">
        <is>
          <t>Wk of 2026-10-19</t>
        </is>
      </c>
      <c r="F1479" t="inlineStr">
        <is>
          <t>Attempt 1</t>
        </is>
      </c>
      <c r="G1479" s="39" t="str">
        <f>IF(ISNUMBER(MATCH(F1479,QualityStatuses,0)),"Quality Lead","Non-Quality Lead")</f>
        <v>Non-Quality Lead</v>
      </c>
      <c r="H1479" s="39" t="str">
        <f>IFERROR(INDEX(CampTypes,MATCH(I1479,CampList,0)),"Unattributed")</f>
        <v>New</v>
      </c>
      <c r="I1479" t="inlineStr">
        <is>
          <t>EBG - In House | ABO | Natuf | Leads | Unit Franchise | India | Oct26 | V1</t>
        </is>
      </c>
      <c r="J1479" t="inlineStr">
        <is>
          <t>EBG - In House | ABO | Natuf | Leads | Unit Franchise | India | Oct26 | V1</t>
        </is>
      </c>
      <c r="K1479" t="inlineStr">
        <is>
          <t>Direct (campaign tagged in CRM)</t>
        </is>
      </c>
      <c r="L1479" t="inlineStr">
        <is>
          <t>Natuf | Business Owners | Tier1 + Growth Cities | Oct26 | V1</t>
        </is>
      </c>
      <c r="M1479" t="inlineStr">
        <is>
          <t>Natuf | Business Owners | Tier1 + Growth Cities | Oct26 | V1</t>
        </is>
      </c>
      <c r="N1479" t="inlineStr">
        <is>
          <t>Natuf | Reel | Brand Ambassador | Heard Of Owning A Cafe | V1</t>
        </is>
      </c>
      <c r="O1479" t="inlineStr">
        <is>
          <t>In House Natuf</t>
        </is>
      </c>
      <c r="P1479" t="inlineStr">
        <is>
          <t>Facebook</t>
        </is>
      </c>
      <c r="Q1479" t="inlineStr">
        <is>
          <t>Tejaswini Tarigopula</t>
        </is>
      </c>
      <c r="R1479" t="inlineStr">
        <is>
          <t>Shivani Sharma</t>
        </is>
      </c>
      <c r="S1479" t="inlineStr">
        <is>
          <t>-</t>
        </is>
      </c>
      <c r="T1479" t="inlineStr">
        <is>
          <t>Mysore</t>
        </is>
      </c>
      <c r="U1479" t="inlineStr">
        <is>
          <t xml:space="preserve"> </t>
        </is>
      </c>
      <c r="V1479" t="n">
        <v>0</v>
      </c>
      <c r="W1479" t="n">
        <v>0</v>
      </c>
      <c r="X1479" t="inlineStr">
        <is>
          <t>XXXXXX4707</t>
        </is>
      </c>
      <c r="Y1479" s="72" t="n">
        <v>46326.52037037037</v>
      </c>
    </row>
    <row r="1480">
      <c r="A1480" s="39" t="inlineStr">
        <is>
          <t>6ad71d5e4c7917c36a754bba</t>
        </is>
      </c>
      <c r="B1480" s="72" t="n">
        <v>46315.55618055556</v>
      </c>
      <c r="C1480" s="70" t="n">
        <v>46315</v>
      </c>
      <c r="D1480" t="inlineStr">
        <is>
          <t>2026-10</t>
        </is>
      </c>
      <c r="E1480" t="inlineStr">
        <is>
          <t>Wk of 2026-10-19</t>
        </is>
      </c>
      <c r="F1480" t="inlineStr">
        <is>
          <t>New Lead</t>
        </is>
      </c>
      <c r="G1480" s="39" t="str">
        <f>IF(ISNUMBER(MATCH(F1480,QualityStatuses,0)),"Quality Lead","Non-Quality Lead")</f>
        <v>Non-Quality Lead</v>
      </c>
      <c r="H1480" s="39" t="str">
        <f>IFERROR(INDEX(CampTypes,MATCH(I1480,CampList,0)),"Unattributed")</f>
        <v>New</v>
      </c>
      <c r="I1480" t="inlineStr">
        <is>
          <t>EBG - In House | ABO | Natuf | Leads | Unit Franchise | India | Oct26 | V1</t>
        </is>
      </c>
      <c r="J1480" t="inlineStr">
        <is>
          <t>EBG - In House | ABO | Natuf | Leads | Unit Franchise | India | Oct26 | V1</t>
        </is>
      </c>
      <c r="K1480" t="inlineStr">
        <is>
          <t>Direct (campaign tagged in CRM)</t>
        </is>
      </c>
      <c r="L1480" t="inlineStr">
        <is>
          <t>Natuf | Business Owners | Tier1 + Growth Cities | Oct26 | V1</t>
        </is>
      </c>
      <c r="M1480" t="inlineStr">
        <is>
          <t>Natuf | Business Owners | Tier1 + Growth Cities | Oct26 | V1</t>
        </is>
      </c>
      <c r="N1480" t="inlineStr">
        <is>
          <t>Natuf | Reel | Brand Ambassador | Heard Of Owning A Cafe | V1</t>
        </is>
      </c>
      <c r="O1480" t="inlineStr">
        <is>
          <t>In House Natuf</t>
        </is>
      </c>
      <c r="P1480" t="inlineStr">
        <is>
          <t>Facebook</t>
        </is>
      </c>
      <c r="Q1480" t="inlineStr">
        <is>
          <t>Tejaswini Tarigopula</t>
        </is>
      </c>
      <c r="R1480" t="inlineStr">
        <is>
          <t>Shivamani</t>
        </is>
      </c>
      <c r="S1480" t="inlineStr">
        <is>
          <t>-</t>
        </is>
      </c>
      <c r="T1480" t="inlineStr">
        <is>
          <t>Dehradun</t>
        </is>
      </c>
      <c r="U1480" t="inlineStr">
        <is>
          <t xml:space="preserve"> </t>
        </is>
      </c>
      <c r="V1480" t="n">
        <v>0</v>
      </c>
      <c r="W1480" t="n">
        <v>0</v>
      </c>
      <c r="X1480" t="inlineStr">
        <is>
          <t>XXXXXX6513</t>
        </is>
      </c>
      <c r="Y1480" s="72" t="n">
        <v>46326.52037037037</v>
      </c>
    </row>
    <row r="1481">
      <c r="A1481" s="39" t="inlineStr">
        <is>
          <t>6ad71bc8ac1285156d958c9e</t>
        </is>
      </c>
      <c r="B1481" s="72" t="n">
        <v>46315.55148148148</v>
      </c>
      <c r="C1481" s="70" t="n">
        <v>46315</v>
      </c>
      <c r="D1481" t="inlineStr">
        <is>
          <t>2026-10</t>
        </is>
      </c>
      <c r="E1481" t="inlineStr">
        <is>
          <t>Wk of 2026-10-19</t>
        </is>
      </c>
      <c r="F1481" t="inlineStr">
        <is>
          <t>Attempt 2</t>
        </is>
      </c>
      <c r="G1481" s="39" t="str">
        <f>IF(ISNUMBER(MATCH(F1481,QualityStatuses,0)),"Quality Lead","Non-Quality Lead")</f>
        <v>Non-Quality Lead</v>
      </c>
      <c r="H1481" s="39" t="str">
        <f>IFERROR(INDEX(CampTypes,MATCH(I1481,CampList,0)),"Unattributed")</f>
        <v>Old</v>
      </c>
      <c r="I1481" t="inlineStr">
        <is>
          <t>natuf_Kiosk_14072026_Hindi</t>
        </is>
      </c>
      <c r="J1481" t="inlineStr">
        <is>
          <t>natuf_Kiosk_14072026_Hindi</t>
        </is>
      </c>
      <c r="K1481" t="inlineStr">
        <is>
          <t>Direct (campaign tagged in CRM)</t>
        </is>
      </c>
      <c r="L1481" t="inlineStr">
        <is>
          <t>natuf_Kiosk_09102026</t>
        </is>
      </c>
      <c r="M1481" t="inlineStr">
        <is>
          <t>natuf_Kiosk_09102026</t>
        </is>
      </c>
      <c r="N1481" t="inlineStr">
        <is>
          <t>natuf_Kiosk_14072026_ad set_ad1</t>
        </is>
      </c>
      <c r="O1481" t="inlineStr">
        <is>
          <t>Natuf</t>
        </is>
      </c>
      <c r="P1481" t="inlineStr">
        <is>
          <t>Facebook</t>
        </is>
      </c>
      <c r="Q1481" t="inlineStr">
        <is>
          <t>Tejaswini Tarigopula</t>
        </is>
      </c>
      <c r="R1481" t="inlineStr">
        <is>
          <t>Prabhudatta Pattanaik</t>
        </is>
      </c>
      <c r="S1481" t="inlineStr">
        <is>
          <t>-</t>
        </is>
      </c>
      <c r="T1481" t="inlineStr">
        <is>
          <t>Noida</t>
        </is>
      </c>
      <c r="U1481" t="inlineStr">
        <is>
          <t xml:space="preserve"> </t>
        </is>
      </c>
      <c r="V1481" t="n">
        <v>3</v>
      </c>
      <c r="W1481" t="n">
        <v>4</v>
      </c>
      <c r="X1481" t="inlineStr">
        <is>
          <t>XXXXXX6805</t>
        </is>
      </c>
      <c r="Y1481" s="72" t="n">
        <v>46326.52037037037</v>
      </c>
    </row>
    <row r="1482">
      <c r="A1482" s="39" t="inlineStr">
        <is>
          <t>6ad71b8bedb414a573d77052</t>
        </is>
      </c>
      <c r="B1482" s="72" t="n">
        <v>46315.55077546297</v>
      </c>
      <c r="C1482" s="70" t="n">
        <v>46315</v>
      </c>
      <c r="D1482" t="inlineStr">
        <is>
          <t>2026-10</t>
        </is>
      </c>
      <c r="E1482" t="inlineStr">
        <is>
          <t>Wk of 2026-10-19</t>
        </is>
      </c>
      <c r="F1482" t="inlineStr">
        <is>
          <t>Details Shared</t>
        </is>
      </c>
      <c r="G1482" s="39" t="str">
        <f>IF(ISNUMBER(MATCH(F1482,QualityStatuses,0)),"Quality Lead","Non-Quality Lead")</f>
        <v>Quality Lead</v>
      </c>
      <c r="H1482" s="39" t="str">
        <f>IFERROR(INDEX(CampTypes,MATCH(I1482,CampList,0)),"Unattributed")</f>
        <v>New</v>
      </c>
      <c r="I1482" t="inlineStr">
        <is>
          <t>EBG - In House | ABO | Natuf | Leads | Unit Franchise | India | Oct26 | V1</t>
        </is>
      </c>
      <c r="J1482" t="inlineStr">
        <is>
          <t>EBG - In House | ABO | Natuf | Leads | Unit Franchise | India | Oct26 | V1</t>
        </is>
      </c>
      <c r="K1482" t="inlineStr">
        <is>
          <t>Direct (campaign tagged in CRM)</t>
        </is>
      </c>
      <c r="L1482" t="inlineStr">
        <is>
          <t>Natuf | LAL 1% | India | Jul26 | V1</t>
        </is>
      </c>
      <c r="M1482" t="inlineStr">
        <is>
          <t>Natuf | LAL 1% | India | Jul26 | V1</t>
        </is>
      </c>
      <c r="N1482" t="inlineStr">
        <is>
          <t>Natuf | Reel | Brand Ambassador | Heard Of Owning A Cafe | V1</t>
        </is>
      </c>
      <c r="O1482" t="inlineStr">
        <is>
          <t>In House Natuf</t>
        </is>
      </c>
      <c r="P1482" t="inlineStr">
        <is>
          <t>Facebook</t>
        </is>
      </c>
      <c r="Q1482" t="inlineStr">
        <is>
          <t>Tejaswini Tarigopula</t>
        </is>
      </c>
      <c r="R1482" t="inlineStr">
        <is>
          <t>Rima Paul</t>
        </is>
      </c>
      <c r="S1482" t="inlineStr">
        <is>
          <t>-</t>
        </is>
      </c>
      <c r="T1482" t="inlineStr">
        <is>
          <t>Bhubaneswar</t>
        </is>
      </c>
      <c r="U1482" t="inlineStr">
        <is>
          <t xml:space="preserve"> </t>
        </is>
      </c>
      <c r="V1482" t="n">
        <v>1</v>
      </c>
      <c r="W1482" t="n">
        <v>1</v>
      </c>
      <c r="X1482" t="inlineStr">
        <is>
          <t>XXXXXX1550</t>
        </is>
      </c>
      <c r="Y1482" s="72" t="n">
        <v>46326.52037037037</v>
      </c>
    </row>
    <row r="1483">
      <c r="A1483" s="39" t="inlineStr">
        <is>
          <t>6ad71ae21836d4ca4aaa24de</t>
        </is>
      </c>
      <c r="B1483" s="72" t="n">
        <v>46315.54881944445</v>
      </c>
      <c r="C1483" s="70" t="n">
        <v>46315</v>
      </c>
      <c r="D1483" t="inlineStr">
        <is>
          <t>2026-10</t>
        </is>
      </c>
      <c r="E1483" t="inlineStr">
        <is>
          <t>Wk of 2026-10-19</t>
        </is>
      </c>
      <c r="F1483" t="inlineStr">
        <is>
          <t>Attempt 1</t>
        </is>
      </c>
      <c r="G1483" s="39" t="str">
        <f>IF(ISNUMBER(MATCH(F1483,QualityStatuses,0)),"Quality Lead","Non-Quality Lead")</f>
        <v>Non-Quality Lead</v>
      </c>
      <c r="H1483" s="39" t="str">
        <f>IFERROR(INDEX(CampTypes,MATCH(I1483,CampList,0)),"Unattributed")</f>
        <v>New</v>
      </c>
      <c r="I1483" t="inlineStr">
        <is>
          <t>EBG - In House | ABO | Natuf | Leads | Unit Franchise | India | Oct26 | V1</t>
        </is>
      </c>
      <c r="J1483" t="inlineStr">
        <is>
          <t>EBG - In House | ABO | Natuf | Leads | Unit Franchise | India | Oct26 | V1</t>
        </is>
      </c>
      <c r="K1483" t="inlineStr">
        <is>
          <t>Direct (campaign tagged in CRM)</t>
        </is>
      </c>
      <c r="L1483" t="inlineStr">
        <is>
          <t>Natuf | Investors | Tier1 + Growth Cities | Oct26 | V1</t>
        </is>
      </c>
      <c r="M1483" t="inlineStr">
        <is>
          <t>Natuf | Investors | Tier1 + Growth Cities | Oct26 | V1</t>
        </is>
      </c>
      <c r="N1483" t="inlineStr">
        <is>
          <t>Natuf | Reel | Brand Ambassador | Heard Of Owning A Cafe | V1</t>
        </is>
      </c>
      <c r="O1483" t="inlineStr">
        <is>
          <t>In House Natuf</t>
        </is>
      </c>
      <c r="P1483" t="inlineStr">
        <is>
          <t>Facebook</t>
        </is>
      </c>
      <c r="Q1483" t="inlineStr">
        <is>
          <t>Tejaswini Tarigopula</t>
        </is>
      </c>
      <c r="R1483" t="inlineStr">
        <is>
          <t>Rima Paul</t>
        </is>
      </c>
      <c r="S1483" t="inlineStr">
        <is>
          <t>-</t>
        </is>
      </c>
      <c r="T1483" t="inlineStr">
        <is>
          <t>Mangalore</t>
        </is>
      </c>
      <c r="U1483" t="inlineStr">
        <is>
          <t xml:space="preserve"> </t>
        </is>
      </c>
      <c r="V1483" t="n">
        <v>1</v>
      </c>
      <c r="W1483" t="n">
        <v>0</v>
      </c>
      <c r="X1483" t="inlineStr">
        <is>
          <t>XXXXXX0884</t>
        </is>
      </c>
      <c r="Y1483" s="72" t="n">
        <v>46326.52037037037</v>
      </c>
    </row>
    <row r="1484">
      <c r="A1484" s="39" t="inlineStr">
        <is>
          <t>6ad71ad3ac1285156d958ab9</t>
        </is>
      </c>
      <c r="B1484" s="72" t="n">
        <v>46315.54864583333</v>
      </c>
      <c r="C1484" s="70" t="n">
        <v>46315</v>
      </c>
      <c r="D1484" t="inlineStr">
        <is>
          <t>2026-10</t>
        </is>
      </c>
      <c r="E1484" t="inlineStr">
        <is>
          <t>Wk of 2026-10-19</t>
        </is>
      </c>
      <c r="F1484" t="inlineStr">
        <is>
          <t>Lost</t>
        </is>
      </c>
      <c r="G1484" s="39" t="str">
        <f>IF(ISNUMBER(MATCH(F1484,QualityStatuses,0)),"Quality Lead","Non-Quality Lead")</f>
        <v>Non-Quality Lead</v>
      </c>
      <c r="H1484" s="39" t="str">
        <f>IFERROR(INDEX(CampTypes,MATCH(I1484,CampList,0)),"Unattributed")</f>
        <v>Old</v>
      </c>
      <c r="I1484" t="inlineStr">
        <is>
          <t>natuf_Kiosk_14072026_Hindi</t>
        </is>
      </c>
      <c r="J1484" t="inlineStr">
        <is>
          <t>natuf_Kiosk_14072026_Hindi</t>
        </is>
      </c>
      <c r="K1484" t="inlineStr">
        <is>
          <t>Direct (campaign tagged in CRM)</t>
        </is>
      </c>
      <c r="L1484" t="inlineStr">
        <is>
          <t>natuf_Kiosk_09102026</t>
        </is>
      </c>
      <c r="M1484" t="inlineStr">
        <is>
          <t>natuf_Kiosk_09102026</t>
        </is>
      </c>
      <c r="N1484" t="inlineStr">
        <is>
          <t>natuf_Kiosk_14072026_ad set_ad1</t>
        </is>
      </c>
      <c r="O1484" t="inlineStr">
        <is>
          <t>Natuf</t>
        </is>
      </c>
      <c r="P1484" t="inlineStr">
        <is>
          <t>Facebook</t>
        </is>
      </c>
      <c r="Q1484" t="inlineStr">
        <is>
          <t>Tejaswini Tarigopula</t>
        </is>
      </c>
      <c r="R1484" t="inlineStr">
        <is>
          <t>Sai Charan</t>
        </is>
      </c>
      <c r="S1484" t="inlineStr">
        <is>
          <t>Not Interested</t>
        </is>
      </c>
      <c r="T1484" t="inlineStr">
        <is>
          <t>Bikaner</t>
        </is>
      </c>
      <c r="U1484" t="inlineStr">
        <is>
          <t xml:space="preserve"> </t>
        </is>
      </c>
      <c r="V1484" t="n">
        <v>2</v>
      </c>
      <c r="W1484" t="n">
        <v>1</v>
      </c>
      <c r="X1484" t="inlineStr">
        <is>
          <t>XXXXXX7299</t>
        </is>
      </c>
      <c r="Y1484" s="72" t="n">
        <v>46326.52037037037</v>
      </c>
    </row>
    <row r="1485">
      <c r="A1485" s="39" t="inlineStr">
        <is>
          <t>6ad71a6f208d7131ffecc9f7</t>
        </is>
      </c>
      <c r="B1485" s="72" t="n">
        <v>46315.54748842592</v>
      </c>
      <c r="C1485" s="70" t="n">
        <v>46315</v>
      </c>
      <c r="D1485" t="inlineStr">
        <is>
          <t>2026-10</t>
        </is>
      </c>
      <c r="E1485" t="inlineStr">
        <is>
          <t>Wk of 2026-10-19</t>
        </is>
      </c>
      <c r="F1485" t="inlineStr">
        <is>
          <t>New Lead</t>
        </is>
      </c>
      <c r="G1485" s="39" t="str">
        <f>IF(ISNUMBER(MATCH(F1485,QualityStatuses,0)),"Quality Lead","Non-Quality Lead")</f>
        <v>Non-Quality Lead</v>
      </c>
      <c r="H1485" s="39" t="str">
        <f>IFERROR(INDEX(CampTypes,MATCH(I1485,CampList,0)),"Unattributed")</f>
        <v>Old</v>
      </c>
      <c r="I1485" t="inlineStr">
        <is>
          <t>natuf_Kiosk_14072026_Hindi</t>
        </is>
      </c>
      <c r="J1485" t="inlineStr">
        <is>
          <t>natuf_Kiosk_14072026_Hindi</t>
        </is>
      </c>
      <c r="K1485" t="inlineStr">
        <is>
          <t>Direct (campaign tagged in CRM)</t>
        </is>
      </c>
      <c r="L1485" t="inlineStr">
        <is>
          <t>natuf_Kiosk_09102026</t>
        </is>
      </c>
      <c r="M1485" t="inlineStr">
        <is>
          <t>natuf_Kiosk_09102026</t>
        </is>
      </c>
      <c r="N1485" t="inlineStr">
        <is>
          <t>natuf_Kiosk_14072026_ad set_ad1</t>
        </is>
      </c>
      <c r="O1485" t="inlineStr">
        <is>
          <t>Natuf</t>
        </is>
      </c>
      <c r="P1485" t="inlineStr">
        <is>
          <t>Facebook</t>
        </is>
      </c>
      <c r="Q1485" t="inlineStr">
        <is>
          <t>(Unassigned)</t>
        </is>
      </c>
      <c r="R1485" t="inlineStr">
        <is>
          <t>Omkar Navge</t>
        </is>
      </c>
      <c r="S1485" t="inlineStr">
        <is>
          <t>-</t>
        </is>
      </c>
      <c r="T1485" t="inlineStr">
        <is>
          <t>Jamshedpur</t>
        </is>
      </c>
      <c r="U1485" t="inlineStr">
        <is>
          <t xml:space="preserve"> </t>
        </is>
      </c>
      <c r="V1485" t="n">
        <v>0</v>
      </c>
      <c r="W1485" t="n">
        <v>0</v>
      </c>
      <c r="X1485" t="inlineStr">
        <is>
          <t>XXXXXX0060</t>
        </is>
      </c>
      <c r="Y1485" s="72" t="n">
        <v>46326.52037037037</v>
      </c>
    </row>
    <row r="1486">
      <c r="A1486" s="39" t="inlineStr">
        <is>
          <t>6ad719dd53ff85756edacb21</t>
        </is>
      </c>
      <c r="B1486" s="72" t="n">
        <v>46315.54579861111</v>
      </c>
      <c r="C1486" s="70" t="n">
        <v>46315</v>
      </c>
      <c r="D1486" t="inlineStr">
        <is>
          <t>2026-10</t>
        </is>
      </c>
      <c r="E1486" t="inlineStr">
        <is>
          <t>Wk of 2026-10-19</t>
        </is>
      </c>
      <c r="F1486" t="inlineStr">
        <is>
          <t>Lost</t>
        </is>
      </c>
      <c r="G1486" s="39" t="str">
        <f>IF(ISNUMBER(MATCH(F1486,QualityStatuses,0)),"Quality Lead","Non-Quality Lead")</f>
        <v>Non-Quality Lead</v>
      </c>
      <c r="H1486" s="39" t="str">
        <f>IFERROR(INDEX(CampTypes,MATCH(I1486,CampList,0)),"Unattributed")</f>
        <v>New</v>
      </c>
      <c r="I1486" t="inlineStr">
        <is>
          <t>EBG - In House | ABO | Natuf | Leads | Unit Franchise | India | Oct26 | V1</t>
        </is>
      </c>
      <c r="J1486" t="inlineStr">
        <is>
          <t>EBG - In House | ABO | Natuf | Leads | Unit Franchise | India | Oct26 | V1</t>
        </is>
      </c>
      <c r="K1486" t="inlineStr">
        <is>
          <t>Direct (campaign tagged in CRM)</t>
        </is>
      </c>
      <c r="L1486" t="inlineStr">
        <is>
          <t>Natuf | LAL 1% | India | Jul26 | V1</t>
        </is>
      </c>
      <c r="M1486" t="inlineStr">
        <is>
          <t>Natuf | LAL 1% | India | Jul26 | V1</t>
        </is>
      </c>
      <c r="N1486" t="inlineStr">
        <is>
          <t>Natuf | Reel | Brand Ambassador | Heard Of Owning A Cafe | V1</t>
        </is>
      </c>
      <c r="O1486" t="inlineStr">
        <is>
          <t>In House Natuf</t>
        </is>
      </c>
      <c r="P1486" t="inlineStr">
        <is>
          <t>Facebook</t>
        </is>
      </c>
      <c r="Q1486" t="inlineStr">
        <is>
          <t>Tejaswini Tarigopula</t>
        </is>
      </c>
      <c r="R1486" t="inlineStr">
        <is>
          <t>Arjuman Vidya Sagar</t>
        </is>
      </c>
      <c r="S1486" t="inlineStr">
        <is>
          <t>DNP - Did Not Pick Up</t>
        </is>
      </c>
      <c r="T1486" t="inlineStr">
        <is>
          <t>Srinagar</t>
        </is>
      </c>
      <c r="U1486" t="inlineStr">
        <is>
          <t xml:space="preserve"> </t>
        </is>
      </c>
      <c r="V1486" t="n">
        <v>6</v>
      </c>
      <c r="W1486" t="n">
        <v>0</v>
      </c>
      <c r="X1486" t="inlineStr">
        <is>
          <t>XXXXXX1859</t>
        </is>
      </c>
      <c r="Y1486" s="72" t="n">
        <v>46326.52037037037</v>
      </c>
    </row>
    <row r="1487">
      <c r="A1487" s="39" t="inlineStr">
        <is>
          <t>6ad71803e5ca2c83cafb147e</t>
        </is>
      </c>
      <c r="B1487" s="72" t="n">
        <v>46315.5403125</v>
      </c>
      <c r="C1487" s="70" t="n">
        <v>46315</v>
      </c>
      <c r="D1487" t="inlineStr">
        <is>
          <t>2026-10</t>
        </is>
      </c>
      <c r="E1487" t="inlineStr">
        <is>
          <t>Wk of 2026-10-19</t>
        </is>
      </c>
      <c r="F1487" t="inlineStr">
        <is>
          <t>Lost</t>
        </is>
      </c>
      <c r="G1487" s="39" t="str">
        <f>IF(ISNUMBER(MATCH(F1487,QualityStatuses,0)),"Quality Lead","Non-Quality Lead")</f>
        <v>Non-Quality Lead</v>
      </c>
      <c r="H1487" s="39" t="str">
        <f>IFERROR(INDEX(CampTypes,MATCH(I1487,CampList,0)),"Unattributed")</f>
        <v>New</v>
      </c>
      <c r="I1487" t="inlineStr">
        <is>
          <t>EBG - In House | ABO | Natuf | Leads | Unit Franchise | India | Oct26 | V1</t>
        </is>
      </c>
      <c r="J1487" t="inlineStr">
        <is>
          <t>EBG - In House | ABO | Natuf | Leads | Unit Franchise | India | Oct26 | V1</t>
        </is>
      </c>
      <c r="K1487" t="inlineStr">
        <is>
          <t>Direct (campaign tagged in CRM)</t>
        </is>
      </c>
      <c r="L1487" t="inlineStr">
        <is>
          <t>Natuf | Broad | Tier1 + Growth Cities | Oct26 | V1</t>
        </is>
      </c>
      <c r="M1487" t="inlineStr">
        <is>
          <t>Natuf | Broad | Tier1 + Growth Cities | Oct26 | V1</t>
        </is>
      </c>
      <c r="N1487" t="inlineStr">
        <is>
          <t>Natuf | Reel | Brand Ambassador | Heard Of Owning A Cafe | V1</t>
        </is>
      </c>
      <c r="O1487" t="inlineStr">
        <is>
          <t>In House Natuf</t>
        </is>
      </c>
      <c r="P1487" t="inlineStr">
        <is>
          <t>Facebook</t>
        </is>
      </c>
      <c r="Q1487" t="inlineStr">
        <is>
          <t>Tejaswini Tarigopula</t>
        </is>
      </c>
      <c r="R1487" t="inlineStr">
        <is>
          <t>Rima Paul</t>
        </is>
      </c>
      <c r="S1487" t="inlineStr">
        <is>
          <t>Not Interested</t>
        </is>
      </c>
      <c r="T1487" t="inlineStr">
        <is>
          <t>Dehradun</t>
        </is>
      </c>
      <c r="U1487" t="inlineStr">
        <is>
          <t xml:space="preserve"> </t>
        </is>
      </c>
      <c r="V1487" t="n">
        <v>1</v>
      </c>
      <c r="W1487" t="n">
        <v>1</v>
      </c>
      <c r="X1487" t="inlineStr">
        <is>
          <t>XXXXXX8499</t>
        </is>
      </c>
      <c r="Y1487" s="72" t="n">
        <v>46326.52037037037</v>
      </c>
    </row>
    <row r="1488">
      <c r="A1488" s="39" t="inlineStr">
        <is>
          <t>6ad717c0ff97c0a42e43eccc</t>
        </is>
      </c>
      <c r="B1488" s="72" t="n">
        <v>46315.53953703704</v>
      </c>
      <c r="C1488" s="70" t="n">
        <v>46315</v>
      </c>
      <c r="D1488" t="inlineStr">
        <is>
          <t>2026-10</t>
        </is>
      </c>
      <c r="E1488" t="inlineStr">
        <is>
          <t>Wk of 2026-10-19</t>
        </is>
      </c>
      <c r="F1488" t="inlineStr">
        <is>
          <t>Attempt 1</t>
        </is>
      </c>
      <c r="G1488" s="39" t="str">
        <f>IF(ISNUMBER(MATCH(F1488,QualityStatuses,0)),"Quality Lead","Non-Quality Lead")</f>
        <v>Non-Quality Lead</v>
      </c>
      <c r="H1488" s="39" t="str">
        <f>IFERROR(INDEX(CampTypes,MATCH(I1488,CampList,0)),"Unattributed")</f>
        <v>Old</v>
      </c>
      <c r="I1488" t="inlineStr">
        <is>
          <t>E_Suresh_Natuf_Kiosk_07072026</t>
        </is>
      </c>
      <c r="J1488" t="inlineStr">
        <is>
          <t>E_Suresh_Natuf_Kiosk_07072026</t>
        </is>
      </c>
      <c r="K1488" t="inlineStr">
        <is>
          <t>Direct (campaign tagged in CRM)</t>
        </is>
      </c>
      <c r="L1488" t="inlineStr">
        <is>
          <t>E_Suresh_Natuf_Kiosk_07072026_Adset5</t>
        </is>
      </c>
      <c r="M1488" t="inlineStr">
        <is>
          <t>E_Suresh_Natuf_Kiosk_07072026_Adset5</t>
        </is>
      </c>
      <c r="N1488" t="inlineStr">
        <is>
          <t>E_Hindi_Suresh_Natuf_Kiosk_07072026_Adset5_ad3 – Copy 2</t>
        </is>
      </c>
      <c r="O1488" t="inlineStr">
        <is>
          <t>Natuf</t>
        </is>
      </c>
      <c r="P1488" t="inlineStr">
        <is>
          <t>Facebook</t>
        </is>
      </c>
      <c r="Q1488" t="inlineStr">
        <is>
          <t>Tejaswini Tarigopula</t>
        </is>
      </c>
      <c r="R1488" t="inlineStr">
        <is>
          <t>Shivamani</t>
        </is>
      </c>
      <c r="S1488" t="inlineStr">
        <is>
          <t>-</t>
        </is>
      </c>
      <c r="T1488" t="inlineStr">
        <is>
          <t>jaipur</t>
        </is>
      </c>
      <c r="U1488" t="inlineStr">
        <is>
          <t xml:space="preserve"> </t>
        </is>
      </c>
      <c r="V1488" t="n">
        <v>1</v>
      </c>
      <c r="W1488" t="n">
        <v>0</v>
      </c>
      <c r="X1488" t="inlineStr">
        <is>
          <t>XXXXXX9582</t>
        </is>
      </c>
      <c r="Y1488" s="72" t="n">
        <v>46326.52037037037</v>
      </c>
    </row>
    <row r="1489">
      <c r="A1489" s="39" t="inlineStr">
        <is>
          <t>6ad7153146556be1e0048d34</t>
        </is>
      </c>
      <c r="B1489" s="72" t="n">
        <v>46315.53195601852</v>
      </c>
      <c r="C1489" s="70" t="n">
        <v>46315</v>
      </c>
      <c r="D1489" t="inlineStr">
        <is>
          <t>2026-10</t>
        </is>
      </c>
      <c r="E1489" t="inlineStr">
        <is>
          <t>Wk of 2026-10-19</t>
        </is>
      </c>
      <c r="F1489" t="inlineStr">
        <is>
          <t>New Lead</t>
        </is>
      </c>
      <c r="G1489" s="39" t="str">
        <f>IF(ISNUMBER(MATCH(F1489,QualityStatuses,0)),"Quality Lead","Non-Quality Lead")</f>
        <v>Non-Quality Lead</v>
      </c>
      <c r="H1489" s="39" t="str">
        <f>IFERROR(INDEX(CampTypes,MATCH(I1489,CampList,0)),"Unattributed")</f>
        <v>Old</v>
      </c>
      <c r="I1489" t="inlineStr">
        <is>
          <t>E_Karan_Natuf_All_07072026</t>
        </is>
      </c>
      <c r="J1489" t="inlineStr">
        <is>
          <t>E_Karan_Natuf_All_07072026</t>
        </is>
      </c>
      <c r="K1489" t="inlineStr">
        <is>
          <t>Direct (campaign tagged in CRM)</t>
        </is>
      </c>
      <c r="L1489" t="inlineStr">
        <is>
          <t>E_Karan_Natuf_Sign_07072026_Adset3</t>
        </is>
      </c>
      <c r="M1489" t="inlineStr">
        <is>
          <t>E_Karan_Natuf_Sign_07072026_Adset3</t>
        </is>
      </c>
      <c r="N1489" t="inlineStr">
        <is>
          <t>E_Karan_Natuf_Sign_07072026_Adset2_Ad1 – Copy</t>
        </is>
      </c>
      <c r="O1489" t="inlineStr">
        <is>
          <t>Natuf</t>
        </is>
      </c>
      <c r="P1489" t="inlineStr">
        <is>
          <t>Facebook</t>
        </is>
      </c>
      <c r="Q1489" t="inlineStr">
        <is>
          <t>(Unassigned)</t>
        </is>
      </c>
      <c r="R1489" t="inlineStr">
        <is>
          <t>Omkar Navge</t>
        </is>
      </c>
      <c r="S1489" t="inlineStr">
        <is>
          <t>-</t>
        </is>
      </c>
      <c r="T1489" t="inlineStr">
        <is>
          <t>GHATAL</t>
        </is>
      </c>
      <c r="U1489" t="inlineStr">
        <is>
          <t xml:space="preserve"> </t>
        </is>
      </c>
      <c r="V1489" t="n">
        <v>0</v>
      </c>
      <c r="W1489" t="n">
        <v>0</v>
      </c>
      <c r="X1489" t="inlineStr">
        <is>
          <t>XXXXXX5336</t>
        </is>
      </c>
      <c r="Y1489" s="72" t="n">
        <v>46326.52037037037</v>
      </c>
    </row>
    <row r="1490">
      <c r="A1490" s="39" t="inlineStr">
        <is>
          <t>6ad714d7d399d4106badd840</t>
        </is>
      </c>
      <c r="B1490" s="72" t="n">
        <v>46315.53091435185</v>
      </c>
      <c r="C1490" s="70" t="n">
        <v>46315</v>
      </c>
      <c r="D1490" t="inlineStr">
        <is>
          <t>2026-10</t>
        </is>
      </c>
      <c r="E1490" t="inlineStr">
        <is>
          <t>Wk of 2026-10-19</t>
        </is>
      </c>
      <c r="F1490" t="inlineStr">
        <is>
          <t>Attempt 1</t>
        </is>
      </c>
      <c r="G1490" s="39" t="str">
        <f>IF(ISNUMBER(MATCH(F1490,QualityStatuses,0)),"Quality Lead","Non-Quality Lead")</f>
        <v>Non-Quality Lead</v>
      </c>
      <c r="H1490" s="39" t="str">
        <f>IFERROR(INDEX(CampTypes,MATCH(I1490,CampList,0)),"Unattributed")</f>
        <v>New</v>
      </c>
      <c r="I1490" t="inlineStr">
        <is>
          <t>EBG - In House | ABO | Natuf | Leads | Unit Franchise | India | Oct26 | V1</t>
        </is>
      </c>
      <c r="J1490" t="inlineStr">
        <is>
          <t>EBG - In House | ABO | Natuf | Leads | Unit Franchise | India | Oct26 | V1</t>
        </is>
      </c>
      <c r="K1490" t="inlineStr">
        <is>
          <t>Direct (campaign tagged in CRM)</t>
        </is>
      </c>
      <c r="L1490" t="inlineStr">
        <is>
          <t>Natuf | Broad | Tier1 + Growth Cities | Oct26 | V1</t>
        </is>
      </c>
      <c r="M1490" t="inlineStr">
        <is>
          <t>Natuf | Broad | Tier1 + Growth Cities | Oct26 | V1</t>
        </is>
      </c>
      <c r="N1490" t="inlineStr">
        <is>
          <t>Natuf | Reel | Brand Ambassador | Heard Of Owning A Cafe | V1</t>
        </is>
      </c>
      <c r="O1490" t="inlineStr">
        <is>
          <t>In House Natuf</t>
        </is>
      </c>
      <c r="P1490" t="inlineStr">
        <is>
          <t>Facebook</t>
        </is>
      </c>
      <c r="Q1490" t="inlineStr">
        <is>
          <t>Tejaswini Tarigopula</t>
        </is>
      </c>
      <c r="R1490" t="inlineStr">
        <is>
          <t>Shivani Sharma</t>
        </is>
      </c>
      <c r="S1490" t="inlineStr">
        <is>
          <t>-</t>
        </is>
      </c>
      <c r="T1490" t="inlineStr">
        <is>
          <t>Bhopal</t>
        </is>
      </c>
      <c r="U1490" t="inlineStr">
        <is>
          <t xml:space="preserve"> </t>
        </is>
      </c>
      <c r="V1490" t="n">
        <v>0</v>
      </c>
      <c r="W1490" t="n">
        <v>0</v>
      </c>
      <c r="X1490" t="inlineStr">
        <is>
          <t>XXXXXX9429</t>
        </is>
      </c>
      <c r="Y1490" s="72" t="n">
        <v>46326.52037037037</v>
      </c>
    </row>
    <row r="1491">
      <c r="A1491" s="39" t="inlineStr">
        <is>
          <t>6ad713ecb70057368bfc8602</t>
        </is>
      </c>
      <c r="B1491" s="72" t="n">
        <v>46315.52819444444</v>
      </c>
      <c r="C1491" s="70" t="n">
        <v>46315</v>
      </c>
      <c r="D1491" t="inlineStr">
        <is>
          <t>2026-10</t>
        </is>
      </c>
      <c r="E1491" t="inlineStr">
        <is>
          <t>Wk of 2026-10-19</t>
        </is>
      </c>
      <c r="F1491" t="inlineStr">
        <is>
          <t>Attempt 2</t>
        </is>
      </c>
      <c r="G1491" s="39" t="str">
        <f>IF(ISNUMBER(MATCH(F1491,QualityStatuses,0)),"Quality Lead","Non-Quality Lead")</f>
        <v>Non-Quality Lead</v>
      </c>
      <c r="H1491" s="39" t="str">
        <f>IFERROR(INDEX(CampTypes,MATCH(I1491,CampList,0)),"Unattributed")</f>
        <v>Old</v>
      </c>
      <c r="I1491" t="inlineStr">
        <is>
          <t>E_Natuf_Generic_13082026</t>
        </is>
      </c>
      <c r="J1491" t="inlineStr">
        <is>
          <t>E_Natuf_Generic_13082026</t>
        </is>
      </c>
      <c r="K1491" t="inlineStr">
        <is>
          <t>Direct (campaign tagged in CRM)</t>
        </is>
      </c>
      <c r="L1491" t="inlineStr">
        <is>
          <t>E_Natuf_Generic_13082026_Adset1</t>
        </is>
      </c>
      <c r="M1491" t="inlineStr">
        <is>
          <t>E_Natuf_Generic_13082026_Adset1</t>
        </is>
      </c>
      <c r="N1491" t="inlineStr">
        <is>
          <t>E_Natuf_Generic_13082026_Adset1_Ad1</t>
        </is>
      </c>
      <c r="O1491" t="inlineStr">
        <is>
          <t>Natuf</t>
        </is>
      </c>
      <c r="P1491" t="inlineStr">
        <is>
          <t>Facebook</t>
        </is>
      </c>
      <c r="Q1491" t="inlineStr">
        <is>
          <t>Tejaswini Tarigopula</t>
        </is>
      </c>
      <c r="R1491" t="inlineStr">
        <is>
          <t>Rima Paul</t>
        </is>
      </c>
      <c r="S1491" t="inlineStr">
        <is>
          <t>-</t>
        </is>
      </c>
      <c r="T1491" t="inlineStr">
        <is>
          <t>Nashik</t>
        </is>
      </c>
      <c r="U1491" t="inlineStr">
        <is>
          <t xml:space="preserve"> </t>
        </is>
      </c>
      <c r="V1491" t="n">
        <v>4</v>
      </c>
      <c r="W1491" t="n">
        <v>1</v>
      </c>
      <c r="X1491" t="inlineStr">
        <is>
          <t>XXXXXX0048</t>
        </is>
      </c>
      <c r="Y1491" s="72" t="n">
        <v>46326.52037037037</v>
      </c>
    </row>
    <row r="1492">
      <c r="A1492" s="39" t="inlineStr">
        <is>
          <t>6ad712c4b04f1f2f8a3890e5</t>
        </is>
      </c>
      <c r="B1492" s="72" t="n">
        <v>46315.52476851852</v>
      </c>
      <c r="C1492" s="70" t="n">
        <v>46315</v>
      </c>
      <c r="D1492" t="inlineStr">
        <is>
          <t>2026-10</t>
        </is>
      </c>
      <c r="E1492" t="inlineStr">
        <is>
          <t>Wk of 2026-10-19</t>
        </is>
      </c>
      <c r="F1492" t="inlineStr">
        <is>
          <t>Attempt 1</t>
        </is>
      </c>
      <c r="G1492" s="39" t="str">
        <f>IF(ISNUMBER(MATCH(F1492,QualityStatuses,0)),"Quality Lead","Non-Quality Lead")</f>
        <v>Non-Quality Lead</v>
      </c>
      <c r="H1492" s="39" t="str">
        <f>IFERROR(INDEX(CampTypes,MATCH(I1492,CampList,0)),"Unattributed")</f>
        <v>New</v>
      </c>
      <c r="I1492" t="inlineStr">
        <is>
          <t>EBG - In House | ABO | Natuf | Leads | Unit Franchise | India | Oct26 | V1</t>
        </is>
      </c>
      <c r="J1492" t="inlineStr">
        <is>
          <t>EBG - In House | ABO | Natuf | Leads | Unit Franchise | India | Oct26 | V1</t>
        </is>
      </c>
      <c r="K1492" t="inlineStr">
        <is>
          <t>Direct (campaign tagged in CRM)</t>
        </is>
      </c>
      <c r="L1492" t="inlineStr">
        <is>
          <t>Natuf | Business Owners | Tier1 + Growth Cities | Oct26 | V1</t>
        </is>
      </c>
      <c r="M1492" t="inlineStr">
        <is>
          <t>Natuf | Business Owners | Tier1 + Growth Cities | Oct26 | V1</t>
        </is>
      </c>
      <c r="N1492" t="inlineStr">
        <is>
          <t>Natuf | Reel | Brand Ambassador | Heard Of Owning A Cafe | V1</t>
        </is>
      </c>
      <c r="O1492" t="inlineStr">
        <is>
          <t>In House Natuf</t>
        </is>
      </c>
      <c r="P1492" t="inlineStr">
        <is>
          <t>Facebook</t>
        </is>
      </c>
      <c r="Q1492" t="inlineStr">
        <is>
          <t>Tejaswini Tarigopula</t>
        </is>
      </c>
      <c r="R1492" t="inlineStr">
        <is>
          <t>Shivamani</t>
        </is>
      </c>
      <c r="S1492" t="inlineStr">
        <is>
          <t>-</t>
        </is>
      </c>
      <c r="T1492" t="inlineStr">
        <is>
          <t>Hyderabad</t>
        </is>
      </c>
      <c r="U1492" t="inlineStr">
        <is>
          <t xml:space="preserve"> </t>
        </is>
      </c>
      <c r="V1492" t="n">
        <v>6</v>
      </c>
      <c r="W1492" t="n">
        <v>0</v>
      </c>
      <c r="X1492" t="inlineStr">
        <is>
          <t>XXXXXX5767</t>
        </is>
      </c>
      <c r="Y1492" s="72" t="n">
        <v>46326.52037037037</v>
      </c>
    </row>
    <row r="1493">
      <c r="A1493" s="39" t="inlineStr">
        <is>
          <t>6ad7119b353dd75ca1f48314</t>
        </is>
      </c>
      <c r="B1493" s="72" t="n">
        <v>46315.52133101852</v>
      </c>
      <c r="C1493" s="70" t="n">
        <v>46315</v>
      </c>
      <c r="D1493" t="inlineStr">
        <is>
          <t>2026-10</t>
        </is>
      </c>
      <c r="E1493" t="inlineStr">
        <is>
          <t>Wk of 2026-10-19</t>
        </is>
      </c>
      <c r="F1493" t="inlineStr">
        <is>
          <t>Attempt 1</t>
        </is>
      </c>
      <c r="G1493" s="39" t="str">
        <f>IF(ISNUMBER(MATCH(F1493,QualityStatuses,0)),"Quality Lead","Non-Quality Lead")</f>
        <v>Non-Quality Lead</v>
      </c>
      <c r="H1493" s="39" t="str">
        <f>IFERROR(INDEX(CampTypes,MATCH(I1493,CampList,0)),"Unattributed")</f>
        <v>New</v>
      </c>
      <c r="I1493" t="inlineStr">
        <is>
          <t>EBG - In House | ABO | Natuf | Leads | Unit Franchise | India | Oct26 | V1</t>
        </is>
      </c>
      <c r="J1493" t="inlineStr">
        <is>
          <t>EBG - In House | ABO | Natuf | Leads | Unit Franchise | India | Oct26 | V1</t>
        </is>
      </c>
      <c r="K1493" t="inlineStr">
        <is>
          <t>Direct (campaign tagged in CRM)</t>
        </is>
      </c>
      <c r="L1493" t="inlineStr">
        <is>
          <t>Natuf | Investors | Tier1 + Growth Cities | Oct26 | V1</t>
        </is>
      </c>
      <c r="M1493" t="inlineStr">
        <is>
          <t>Natuf | Investors | Tier1 + Growth Cities | Oct26 | V1</t>
        </is>
      </c>
      <c r="N1493" t="inlineStr">
        <is>
          <t>Natuf | Reel | Brand Ambassador | Heard Of Owning A Cafe | V1</t>
        </is>
      </c>
      <c r="O1493" t="inlineStr">
        <is>
          <t>In House Natuf</t>
        </is>
      </c>
      <c r="P1493" t="inlineStr">
        <is>
          <t>Facebook</t>
        </is>
      </c>
      <c r="Q1493" t="inlineStr">
        <is>
          <t>Tejaswini Tarigopula</t>
        </is>
      </c>
      <c r="R1493" t="inlineStr">
        <is>
          <t>Rima Paul</t>
        </is>
      </c>
      <c r="S1493" t="inlineStr">
        <is>
          <t>-</t>
        </is>
      </c>
      <c r="T1493" t="inlineStr">
        <is>
          <t>Ahmedabad gujrat</t>
        </is>
      </c>
      <c r="U1493" t="inlineStr">
        <is>
          <t xml:space="preserve"> </t>
        </is>
      </c>
      <c r="V1493" t="n">
        <v>1</v>
      </c>
      <c r="W1493" t="n">
        <v>1</v>
      </c>
      <c r="X1493" t="inlineStr">
        <is>
          <t>XXXXXX1256</t>
        </is>
      </c>
      <c r="Y1493" s="72" t="n">
        <v>46326.52037037037</v>
      </c>
    </row>
    <row r="1494">
      <c r="A1494" s="39" t="inlineStr">
        <is>
          <t>6ad710e160a338d078751d0a</t>
        </is>
      </c>
      <c r="B1494" s="72" t="n">
        <v>46315.51917824074</v>
      </c>
      <c r="C1494" s="70" t="n">
        <v>46315</v>
      </c>
      <c r="D1494" t="inlineStr">
        <is>
          <t>2026-10</t>
        </is>
      </c>
      <c r="E1494" t="inlineStr">
        <is>
          <t>Wk of 2026-10-19</t>
        </is>
      </c>
      <c r="F1494" t="inlineStr">
        <is>
          <t>Details Shared</t>
        </is>
      </c>
      <c r="G1494" s="39" t="str">
        <f>IF(ISNUMBER(MATCH(F1494,QualityStatuses,0)),"Quality Lead","Non-Quality Lead")</f>
        <v>Quality Lead</v>
      </c>
      <c r="H1494" s="39" t="str">
        <f>IFERROR(INDEX(CampTypes,MATCH(I1494,CampList,0)),"Unattributed")</f>
        <v>New</v>
      </c>
      <c r="I1494" t="inlineStr">
        <is>
          <t>EBG - In House | ABO | Natuf | Leads | Unit Franchise | India | Oct26 | V1</t>
        </is>
      </c>
      <c r="J1494" t="inlineStr">
        <is>
          <t>EBG - In House | ABO | Natuf | Leads | Unit Franchise | India | Oct26 | V1</t>
        </is>
      </c>
      <c r="K1494" t="inlineStr">
        <is>
          <t>Direct (campaign tagged in CRM)</t>
        </is>
      </c>
      <c r="L1494" t="inlineStr">
        <is>
          <t>Natuf | Broad | Tier1 + Growth Cities | Oct26 | V1</t>
        </is>
      </c>
      <c r="M1494" t="inlineStr">
        <is>
          <t>Natuf | Broad | Tier1 + Growth Cities | Oct26 | V1</t>
        </is>
      </c>
      <c r="N1494" t="inlineStr">
        <is>
          <t>Natuf | Reel | Brand Ambassador | Heard Of Owning A Cafe | V1</t>
        </is>
      </c>
      <c r="O1494" t="inlineStr">
        <is>
          <t>In House Natuf</t>
        </is>
      </c>
      <c r="P1494" t="inlineStr">
        <is>
          <t>Facebook</t>
        </is>
      </c>
      <c r="Q1494" t="inlineStr">
        <is>
          <t>Tejaswini Tarigopula</t>
        </is>
      </c>
      <c r="R1494" t="inlineStr">
        <is>
          <t>Rima Paul</t>
        </is>
      </c>
      <c r="S1494" t="inlineStr">
        <is>
          <t>-</t>
        </is>
      </c>
      <c r="T1494" t="inlineStr">
        <is>
          <t>Indore</t>
        </is>
      </c>
      <c r="U1494" t="inlineStr">
        <is>
          <t xml:space="preserve"> </t>
        </is>
      </c>
      <c r="V1494" t="n">
        <v>2</v>
      </c>
      <c r="W1494" t="n">
        <v>1</v>
      </c>
      <c r="X1494" t="inlineStr">
        <is>
          <t>XXXXXX5000</t>
        </is>
      </c>
      <c r="Y1494" s="72" t="n">
        <v>46326.52037037037</v>
      </c>
    </row>
    <row r="1495">
      <c r="A1495" s="39" t="inlineStr">
        <is>
          <t>6ad7109b6c62e4b341e4b6ac</t>
        </is>
      </c>
      <c r="B1495" s="72" t="n">
        <v>46315.51836805556</v>
      </c>
      <c r="C1495" s="70" t="n">
        <v>46315</v>
      </c>
      <c r="D1495" t="inlineStr">
        <is>
          <t>2026-10</t>
        </is>
      </c>
      <c r="E1495" t="inlineStr">
        <is>
          <t>Wk of 2026-10-19</t>
        </is>
      </c>
      <c r="F1495" t="inlineStr">
        <is>
          <t>Attempt 2</t>
        </is>
      </c>
      <c r="G1495" s="39" t="str">
        <f>IF(ISNUMBER(MATCH(F1495,QualityStatuses,0)),"Quality Lead","Non-Quality Lead")</f>
        <v>Non-Quality Lead</v>
      </c>
      <c r="H1495" s="39" t="str">
        <f>IFERROR(INDEX(CampTypes,MATCH(I1495,CampList,0)),"Unattributed")</f>
        <v>New</v>
      </c>
      <c r="I1495" t="inlineStr">
        <is>
          <t>EBG - In House | ABO | Natuf | Leads | Master Franchise | India | Oct26 | V1</t>
        </is>
      </c>
      <c r="J1495" t="inlineStr">
        <is>
          <t>EBG - In House | ABO | Natuf | Leads | Master Franchise | India | Oct26 | V1</t>
        </is>
      </c>
      <c r="K1495" t="inlineStr">
        <is>
          <t>Direct (campaign tagged in CRM)</t>
        </is>
      </c>
      <c r="L1495" t="inlineStr">
        <is>
          <t>Natuf | Investors | Tier1 + Growth Cities | Oct26 | V1</t>
        </is>
      </c>
      <c r="M1495" t="inlineStr">
        <is>
          <t>Natuf | Investors | Tier1 + Growth Cities | Oct26 | V1</t>
        </is>
      </c>
      <c r="N1495" t="inlineStr">
        <is>
          <t>Natuf | Static | Become A Levantine Food | V1</t>
        </is>
      </c>
      <c r="O1495" t="inlineStr">
        <is>
          <t>Natuf_MF</t>
        </is>
      </c>
      <c r="P1495" t="inlineStr">
        <is>
          <t>Facebook</t>
        </is>
      </c>
      <c r="Q1495" t="inlineStr">
        <is>
          <t>Tejaswini Tarigopula</t>
        </is>
      </c>
      <c r="R1495" t="inlineStr">
        <is>
          <t>Sai Charan</t>
        </is>
      </c>
      <c r="S1495" t="inlineStr">
        <is>
          <t>-</t>
        </is>
      </c>
      <c r="T1495" t="inlineStr">
        <is>
          <t>-</t>
        </is>
      </c>
      <c r="U1495" t="inlineStr">
        <is>
          <t xml:space="preserve"> </t>
        </is>
      </c>
      <c r="V1495" t="n">
        <v>2</v>
      </c>
      <c r="W1495" t="n">
        <v>0</v>
      </c>
      <c r="X1495" t="inlineStr">
        <is>
          <t>XXXXXX6168</t>
        </is>
      </c>
      <c r="Y1495" s="72" t="n">
        <v>46326.52037037037</v>
      </c>
    </row>
    <row r="1496">
      <c r="A1496" s="39" t="inlineStr">
        <is>
          <t>6ad70eab68829864feb5a094</t>
        </is>
      </c>
      <c r="B1496" s="72" t="n">
        <v>46315.51262731481</v>
      </c>
      <c r="C1496" s="70" t="n">
        <v>46315</v>
      </c>
      <c r="D1496" t="inlineStr">
        <is>
          <t>2026-10</t>
        </is>
      </c>
      <c r="E1496" t="inlineStr">
        <is>
          <t>Wk of 2026-10-19</t>
        </is>
      </c>
      <c r="F1496" t="inlineStr">
        <is>
          <t>Lost</t>
        </is>
      </c>
      <c r="G1496" s="39" t="str">
        <f>IF(ISNUMBER(MATCH(F1496,QualityStatuses,0)),"Quality Lead","Non-Quality Lead")</f>
        <v>Non-Quality Lead</v>
      </c>
      <c r="H1496" s="39" t="str">
        <f>IFERROR(INDEX(CampTypes,MATCH(I1496,CampList,0)),"Unattributed")</f>
        <v>Old</v>
      </c>
      <c r="I1496" t="inlineStr">
        <is>
          <t>E_Karan_Natuf_All_07072026</t>
        </is>
      </c>
      <c r="J1496" t="inlineStr">
        <is>
          <t>E_Karan_Natuf_All_07072026</t>
        </is>
      </c>
      <c r="K1496" t="inlineStr">
        <is>
          <t>Direct (campaign tagged in CRM)</t>
        </is>
      </c>
      <c r="L1496" t="inlineStr">
        <is>
          <t>E_Karan_Natuf_Sign_07072026_Adset3</t>
        </is>
      </c>
      <c r="M1496" t="inlineStr">
        <is>
          <t>E_Karan_Natuf_Sign_07072026_Adset3</t>
        </is>
      </c>
      <c r="N1496" t="inlineStr">
        <is>
          <t>E_Karan_Natuf_Sign_07072026_Adset2_Ad1</t>
        </is>
      </c>
      <c r="O1496" t="inlineStr">
        <is>
          <t>Natuf</t>
        </is>
      </c>
      <c r="P1496" t="inlineStr">
        <is>
          <t>Facebook</t>
        </is>
      </c>
      <c r="Q1496" t="inlineStr">
        <is>
          <t>Tejaswini Tarigopula</t>
        </is>
      </c>
      <c r="R1496" t="inlineStr">
        <is>
          <t>Sai Charan</t>
        </is>
      </c>
      <c r="S1496" t="inlineStr">
        <is>
          <t>Not Interested</t>
        </is>
      </c>
      <c r="T1496" t="inlineStr">
        <is>
          <t>dheli</t>
        </is>
      </c>
      <c r="U1496" t="inlineStr">
        <is>
          <t xml:space="preserve"> </t>
        </is>
      </c>
      <c r="V1496" t="n">
        <v>1</v>
      </c>
      <c r="W1496" t="n">
        <v>1</v>
      </c>
      <c r="X1496" t="inlineStr">
        <is>
          <t>XXXXXX5585</t>
        </is>
      </c>
      <c r="Y1496" s="72" t="n">
        <v>46326.52037037037</v>
      </c>
    </row>
    <row r="1497">
      <c r="A1497" s="39" t="inlineStr">
        <is>
          <t>6ad70b15dcc36227d01d5db5</t>
        </is>
      </c>
      <c r="B1497" s="72" t="n">
        <v>46315.50200231482</v>
      </c>
      <c r="C1497" s="70" t="n">
        <v>46315</v>
      </c>
      <c r="D1497" t="inlineStr">
        <is>
          <t>2026-10</t>
        </is>
      </c>
      <c r="E1497" t="inlineStr">
        <is>
          <t>Wk of 2026-10-19</t>
        </is>
      </c>
      <c r="F1497" t="inlineStr">
        <is>
          <t>New Lead</t>
        </is>
      </c>
      <c r="G1497" s="39" t="str">
        <f>IF(ISNUMBER(MATCH(F1497,QualityStatuses,0)),"Quality Lead","Non-Quality Lead")</f>
        <v>Non-Quality Lead</v>
      </c>
      <c r="H1497" s="39" t="str">
        <f>IFERROR(INDEX(CampTypes,MATCH(I1497,CampList,0)),"Unattributed")</f>
        <v>Old</v>
      </c>
      <c r="I1497" t="inlineStr">
        <is>
          <t>E_Suresh_Natuf_Kiosk_07072026</t>
        </is>
      </c>
      <c r="J1497" t="inlineStr">
        <is>
          <t>E_Suresh_Natuf_Kiosk_07072026</t>
        </is>
      </c>
      <c r="K1497" t="inlineStr">
        <is>
          <t>Direct (campaign tagged in CRM)</t>
        </is>
      </c>
      <c r="L1497" t="inlineStr">
        <is>
          <t>E_Suresh_Natuf_Kiosk_07072026_Adset5</t>
        </is>
      </c>
      <c r="M1497" t="inlineStr">
        <is>
          <t>E_Suresh_Natuf_Kiosk_07072026_Adset5</t>
        </is>
      </c>
      <c r="N1497" t="inlineStr">
        <is>
          <t>E_Hindi_Suresh_Natuf_Kiosk_07072026_Adset5_ad3 – Copy 2</t>
        </is>
      </c>
      <c r="O1497" t="inlineStr">
        <is>
          <t>Natuf</t>
        </is>
      </c>
      <c r="P1497" t="inlineStr">
        <is>
          <t>Facebook</t>
        </is>
      </c>
      <c r="Q1497" t="inlineStr">
        <is>
          <t>(Unassigned)</t>
        </is>
      </c>
      <c r="R1497" t="inlineStr">
        <is>
          <t>Omkar Navge</t>
        </is>
      </c>
      <c r="S1497" t="inlineStr">
        <is>
          <t>-</t>
        </is>
      </c>
      <c r="T1497" t="inlineStr">
        <is>
          <t>Malegaon</t>
        </is>
      </c>
      <c r="U1497" t="inlineStr">
        <is>
          <t xml:space="preserve"> </t>
        </is>
      </c>
      <c r="V1497" t="n">
        <v>0</v>
      </c>
      <c r="W1497" t="n">
        <v>0</v>
      </c>
      <c r="X1497" t="inlineStr">
        <is>
          <t>XXXXXX6250</t>
        </is>
      </c>
      <c r="Y1497" s="72" t="n">
        <v>46326.52037037037</v>
      </c>
    </row>
    <row r="1498">
      <c r="A1498" s="39" t="inlineStr">
        <is>
          <t>6ad70a92ff1375dcd3428865</t>
        </is>
      </c>
      <c r="B1498" s="72" t="n">
        <v>46315.50048611111</v>
      </c>
      <c r="C1498" s="70" t="n">
        <v>46315</v>
      </c>
      <c r="D1498" t="inlineStr">
        <is>
          <t>2026-10</t>
        </is>
      </c>
      <c r="E1498" t="inlineStr">
        <is>
          <t>Wk of 2026-10-19</t>
        </is>
      </c>
      <c r="F1498" t="inlineStr">
        <is>
          <t>Connected</t>
        </is>
      </c>
      <c r="G1498" s="39" t="str">
        <f>IF(ISNUMBER(MATCH(F1498,QualityStatuses,0)),"Quality Lead","Non-Quality Lead")</f>
        <v>Non-Quality Lead</v>
      </c>
      <c r="H1498" s="39" t="str">
        <f>IFERROR(INDEX(CampTypes,MATCH(I1498,CampList,0)),"Unattributed")</f>
        <v>Old</v>
      </c>
      <c r="I1498" t="inlineStr">
        <is>
          <t>natuf_Kiosk_14072026_Hindi</t>
        </is>
      </c>
      <c r="J1498" t="inlineStr">
        <is>
          <t>natuf_Kiosk_14072026_Hindi</t>
        </is>
      </c>
      <c r="K1498" t="inlineStr">
        <is>
          <t>Direct (campaign tagged in CRM)</t>
        </is>
      </c>
      <c r="L1498" t="inlineStr">
        <is>
          <t>natuf_Kiosk_14072026_Highest-converting industries</t>
        </is>
      </c>
      <c r="M1498" t="inlineStr">
        <is>
          <t>natuf_Kiosk_14072026_Highest-converting industries</t>
        </is>
      </c>
      <c r="N1498" t="inlineStr">
        <is>
          <t>natuf_Kiosk_14072026_ad set_ad1</t>
        </is>
      </c>
      <c r="O1498" t="inlineStr">
        <is>
          <t>Natuf</t>
        </is>
      </c>
      <c r="P1498" t="inlineStr">
        <is>
          <t>Facebook</t>
        </is>
      </c>
      <c r="Q1498" t="inlineStr">
        <is>
          <t>Tejaswini Tarigopula</t>
        </is>
      </c>
      <c r="R1498" t="inlineStr">
        <is>
          <t>Sai Charan</t>
        </is>
      </c>
      <c r="S1498" t="inlineStr">
        <is>
          <t>-</t>
        </is>
      </c>
      <c r="T1498" t="inlineStr">
        <is>
          <t>Kalyan</t>
        </is>
      </c>
      <c r="U1498" t="inlineStr">
        <is>
          <t xml:space="preserve"> </t>
        </is>
      </c>
      <c r="V1498" t="n">
        <v>1</v>
      </c>
      <c r="W1498" t="n">
        <v>1</v>
      </c>
      <c r="X1498" t="inlineStr">
        <is>
          <t>XXXXXX1674</t>
        </is>
      </c>
      <c r="Y1498" s="72" t="n">
        <v>46326.52037037037</v>
      </c>
    </row>
    <row r="1499">
      <c r="A1499" s="39" t="inlineStr">
        <is>
          <t>6ad7081f5c3b9ea18f115d84</t>
        </is>
      </c>
      <c r="B1499" s="72" t="n">
        <v>46315.49322916667</v>
      </c>
      <c r="C1499" s="70" t="n">
        <v>46315</v>
      </c>
      <c r="D1499" t="inlineStr">
        <is>
          <t>2026-10</t>
        </is>
      </c>
      <c r="E1499" t="inlineStr">
        <is>
          <t>Wk of 2026-10-19</t>
        </is>
      </c>
      <c r="F1499" t="inlineStr">
        <is>
          <t>Meeting Scheduled</t>
        </is>
      </c>
      <c r="G1499" s="39" t="str">
        <f>IF(ISNUMBER(MATCH(F1499,QualityStatuses,0)),"Quality Lead","Non-Quality Lead")</f>
        <v>Quality Lead</v>
      </c>
      <c r="H1499" s="39" t="str">
        <f>IFERROR(INDEX(CampTypes,MATCH(I1499,CampList,0)),"Unattributed")</f>
        <v>New</v>
      </c>
      <c r="I1499" t="inlineStr">
        <is>
          <t>EBG - In House | ABO | Natuf | Leads | Unit Franchise | India | Oct26 | V1</t>
        </is>
      </c>
      <c r="J1499" t="inlineStr">
        <is>
          <t>EBG - In House | ABO | Natuf | Leads | Unit Franchise | India | Oct26 | V1</t>
        </is>
      </c>
      <c r="K1499" t="inlineStr">
        <is>
          <t>Direct (campaign tagged in CRM)</t>
        </is>
      </c>
      <c r="L1499" t="inlineStr">
        <is>
          <t>Natuf | Broad | Tier1 + Growth Cities | Oct26 | V1</t>
        </is>
      </c>
      <c r="M1499" t="inlineStr">
        <is>
          <t>Natuf | Broad | Tier1 + Growth Cities | Oct26 | V1</t>
        </is>
      </c>
      <c r="N1499" t="inlineStr">
        <is>
          <t>Natuf | Reel | Brand Ambassador | Heard Of Owning A Cafe | V1</t>
        </is>
      </c>
      <c r="O1499" t="inlineStr">
        <is>
          <t>In House Natuf</t>
        </is>
      </c>
      <c r="P1499" t="inlineStr">
        <is>
          <t>Facebook</t>
        </is>
      </c>
      <c r="Q1499" t="inlineStr">
        <is>
          <t>Tejaswini Tarigopula</t>
        </is>
      </c>
      <c r="R1499" t="inlineStr">
        <is>
          <t>Arjuman Vidya Sagar</t>
        </is>
      </c>
      <c r="S1499" t="inlineStr">
        <is>
          <t>-</t>
        </is>
      </c>
      <c r="T1499" t="inlineStr">
        <is>
          <t>Bhubaneswar</t>
        </is>
      </c>
      <c r="U1499" t="inlineStr">
        <is>
          <t xml:space="preserve"> </t>
        </is>
      </c>
      <c r="V1499" t="n">
        <v>2</v>
      </c>
      <c r="W1499" t="n">
        <v>2</v>
      </c>
      <c r="X1499" t="inlineStr">
        <is>
          <t>XXXXXX5022</t>
        </is>
      </c>
      <c r="Y1499" s="72" t="n">
        <v>46326.52037037037</v>
      </c>
    </row>
    <row r="1500">
      <c r="A1500" s="39" t="inlineStr">
        <is>
          <t>6ad70777b057020a8e7f08c8</t>
        </is>
      </c>
      <c r="B1500" s="72" t="n">
        <v>46315.49128472222</v>
      </c>
      <c r="C1500" s="70" t="n">
        <v>46315</v>
      </c>
      <c r="D1500" t="inlineStr">
        <is>
          <t>2026-10</t>
        </is>
      </c>
      <c r="E1500" t="inlineStr">
        <is>
          <t>Wk of 2026-10-19</t>
        </is>
      </c>
      <c r="F1500" t="inlineStr">
        <is>
          <t>Connected</t>
        </is>
      </c>
      <c r="G1500" s="39" t="str">
        <f>IF(ISNUMBER(MATCH(F1500,QualityStatuses,0)),"Quality Lead","Non-Quality Lead")</f>
        <v>Non-Quality Lead</v>
      </c>
      <c r="H1500" s="39" t="str">
        <f>IFERROR(INDEX(CampTypes,MATCH(I1500,CampList,0)),"Unattributed")</f>
        <v>New</v>
      </c>
      <c r="I1500" t="inlineStr">
        <is>
          <t>EBG - In House | ABO | Natuf | Leads | Unit Franchise | India | Oct26 | V1</t>
        </is>
      </c>
      <c r="J1500" t="inlineStr">
        <is>
          <t>EBG - In House | ABO | Natuf | Leads | Unit Franchise | India | Oct26 | V1</t>
        </is>
      </c>
      <c r="K1500" t="inlineStr">
        <is>
          <t>Direct (campaign tagged in CRM)</t>
        </is>
      </c>
      <c r="L1500" t="inlineStr">
        <is>
          <t>Natuf | Broad | Tier1 + Growth Cities | Oct26 | V1</t>
        </is>
      </c>
      <c r="M1500" t="inlineStr">
        <is>
          <t>Natuf | Broad | Tier1 + Growth Cities | Oct26 | V1</t>
        </is>
      </c>
      <c r="N1500" t="inlineStr">
        <is>
          <t>Natuf | Reel | Brand Ambassador | Heard Of Owning A Cafe | V1</t>
        </is>
      </c>
      <c r="O1500" t="inlineStr">
        <is>
          <t>In House Natuf</t>
        </is>
      </c>
      <c r="P1500" t="inlineStr">
        <is>
          <t>Facebook</t>
        </is>
      </c>
      <c r="Q1500" t="inlineStr">
        <is>
          <t>Tejaswini Tarigopula</t>
        </is>
      </c>
      <c r="R1500" t="inlineStr">
        <is>
          <t>Sai Charan</t>
        </is>
      </c>
      <c r="S1500" t="inlineStr">
        <is>
          <t>-</t>
        </is>
      </c>
      <c r="T1500" t="inlineStr">
        <is>
          <t>Sahibzada Ajit Singh Naga</t>
        </is>
      </c>
      <c r="U1500" t="inlineStr">
        <is>
          <t xml:space="preserve"> </t>
        </is>
      </c>
      <c r="V1500" t="n">
        <v>1</v>
      </c>
      <c r="W1500" t="n">
        <v>1</v>
      </c>
      <c r="X1500" t="inlineStr">
        <is>
          <t>XXXXXX1385</t>
        </is>
      </c>
      <c r="Y1500" s="72" t="n">
        <v>46326.52037037037</v>
      </c>
    </row>
    <row r="1501">
      <c r="A1501" s="39" t="inlineStr">
        <is>
          <t>6ad705c56d61ef62960de2c8</t>
        </is>
      </c>
      <c r="B1501" s="72" t="n">
        <v>46315.48626157407</v>
      </c>
      <c r="C1501" s="70" t="n">
        <v>46315</v>
      </c>
      <c r="D1501" t="inlineStr">
        <is>
          <t>2026-10</t>
        </is>
      </c>
      <c r="E1501" t="inlineStr">
        <is>
          <t>Wk of 2026-10-19</t>
        </is>
      </c>
      <c r="F1501" t="inlineStr">
        <is>
          <t>New Lead</t>
        </is>
      </c>
      <c r="G1501" s="39" t="str">
        <f>IF(ISNUMBER(MATCH(F1501,QualityStatuses,0)),"Quality Lead","Non-Quality Lead")</f>
        <v>Non-Quality Lead</v>
      </c>
      <c r="H1501" s="39" t="str">
        <f>IFERROR(INDEX(CampTypes,MATCH(I1501,CampList,0)),"Unattributed")</f>
        <v>Old</v>
      </c>
      <c r="I1501" t="inlineStr">
        <is>
          <t>natuf_Kiosk_14072026_Hindi</t>
        </is>
      </c>
      <c r="J1501" t="inlineStr">
        <is>
          <t>natuf_Kiosk_14072026_Hindi</t>
        </is>
      </c>
      <c r="K1501" t="inlineStr">
        <is>
          <t>Direct (campaign tagged in CRM)</t>
        </is>
      </c>
      <c r="L1501" t="inlineStr">
        <is>
          <t>natuf_Kiosk_09102026</t>
        </is>
      </c>
      <c r="M1501" t="inlineStr">
        <is>
          <t>natuf_Kiosk_09102026</t>
        </is>
      </c>
      <c r="N1501" t="inlineStr">
        <is>
          <t>natuf_Kiosk_14072026_ad set_ad1</t>
        </is>
      </c>
      <c r="O1501" t="inlineStr">
        <is>
          <t>Natuf</t>
        </is>
      </c>
      <c r="P1501" t="inlineStr">
        <is>
          <t>Facebook</t>
        </is>
      </c>
      <c r="Q1501" t="inlineStr">
        <is>
          <t>(Unassigned)</t>
        </is>
      </c>
      <c r="R1501" t="inlineStr">
        <is>
          <t>Omkar Navge</t>
        </is>
      </c>
      <c r="S1501" t="inlineStr">
        <is>
          <t>-</t>
        </is>
      </c>
      <c r="T1501" t="inlineStr">
        <is>
          <t>shaibabad gaziabad</t>
        </is>
      </c>
      <c r="U1501" t="inlineStr">
        <is>
          <t xml:space="preserve"> </t>
        </is>
      </c>
      <c r="V1501" t="n">
        <v>0</v>
      </c>
      <c r="W1501" t="n">
        <v>0</v>
      </c>
      <c r="X1501" t="inlineStr">
        <is>
          <t>XXXXXX6822</t>
        </is>
      </c>
      <c r="Y1501" s="72" t="n">
        <v>46326.52037037037</v>
      </c>
    </row>
    <row r="1502">
      <c r="A1502" s="39" t="inlineStr">
        <is>
          <t>6ad70582b540c776c3b6c47a</t>
        </is>
      </c>
      <c r="B1502" s="72" t="n">
        <v>46315.48548611111</v>
      </c>
      <c r="C1502" s="70" t="n">
        <v>46315</v>
      </c>
      <c r="D1502" t="inlineStr">
        <is>
          <t>2026-10</t>
        </is>
      </c>
      <c r="E1502" t="inlineStr">
        <is>
          <t>Wk of 2026-10-19</t>
        </is>
      </c>
      <c r="F1502" t="inlineStr">
        <is>
          <t>Lost</t>
        </is>
      </c>
      <c r="G1502" s="39" t="str">
        <f>IF(ISNUMBER(MATCH(F1502,QualityStatuses,0)),"Quality Lead","Non-Quality Lead")</f>
        <v>Non-Quality Lead</v>
      </c>
      <c r="H1502" s="39" t="str">
        <f>IFERROR(INDEX(CampTypes,MATCH(I1502,CampList,0)),"Unattributed")</f>
        <v>Old</v>
      </c>
      <c r="I1502" t="inlineStr">
        <is>
          <t>E_Karan_Natuf_All_07072026</t>
        </is>
      </c>
      <c r="J1502" t="inlineStr">
        <is>
          <t>E_Karan_Natuf_All_07072026</t>
        </is>
      </c>
      <c r="K1502" t="inlineStr">
        <is>
          <t>Direct (campaign tagged in CRM)</t>
        </is>
      </c>
      <c r="L1502" t="inlineStr">
        <is>
          <t>E_Karan_Natuf_Sign_07072026_Adset3</t>
        </is>
      </c>
      <c r="M1502" t="inlineStr">
        <is>
          <t>E_Karan_Natuf_Sign_07072026_Adset3</t>
        </is>
      </c>
      <c r="N1502" t="inlineStr">
        <is>
          <t>E_Karan_Natuf_Sign_07072026_Adset2_Ad1</t>
        </is>
      </c>
      <c r="O1502" t="inlineStr">
        <is>
          <t>Natuf</t>
        </is>
      </c>
      <c r="P1502" t="inlineStr">
        <is>
          <t>Facebook</t>
        </is>
      </c>
      <c r="Q1502" t="inlineStr">
        <is>
          <t>Tejaswini Tarigopula</t>
        </is>
      </c>
      <c r="R1502" t="inlineStr">
        <is>
          <t>Rima Paul</t>
        </is>
      </c>
      <c r="S1502" t="inlineStr">
        <is>
          <t>Not Interested</t>
        </is>
      </c>
      <c r="T1502" t="inlineStr">
        <is>
          <t>Poonjar</t>
        </is>
      </c>
      <c r="U1502" t="inlineStr">
        <is>
          <t xml:space="preserve"> </t>
        </is>
      </c>
      <c r="V1502" t="n">
        <v>1</v>
      </c>
      <c r="W1502" t="n">
        <v>1</v>
      </c>
      <c r="X1502" t="inlineStr">
        <is>
          <t>XXXXXX3851</t>
        </is>
      </c>
      <c r="Y1502" s="72" t="n">
        <v>46326.52037037037</v>
      </c>
    </row>
    <row r="1503">
      <c r="A1503" s="39" t="inlineStr">
        <is>
          <t>6ad703d9b088c41fa63d99e5</t>
        </is>
      </c>
      <c r="B1503" s="72" t="n">
        <v>46315.48056712963</v>
      </c>
      <c r="C1503" s="70" t="n">
        <v>46315</v>
      </c>
      <c r="D1503" t="inlineStr">
        <is>
          <t>2026-10</t>
        </is>
      </c>
      <c r="E1503" t="inlineStr">
        <is>
          <t>Wk of 2026-10-19</t>
        </is>
      </c>
      <c r="F1503" t="inlineStr">
        <is>
          <t>Lost</t>
        </is>
      </c>
      <c r="G1503" s="39" t="str">
        <f>IF(ISNUMBER(MATCH(F1503,QualityStatuses,0)),"Quality Lead","Non-Quality Lead")</f>
        <v>Non-Quality Lead</v>
      </c>
      <c r="H1503" s="39" t="str">
        <f>IFERROR(INDEX(CampTypes,MATCH(I1503,CampList,0)),"Unattributed")</f>
        <v>New</v>
      </c>
      <c r="I1503" t="inlineStr">
        <is>
          <t>EBG - In House | ABO | Natuf | Leads | Unit Franchise | India | Oct26 | V1</t>
        </is>
      </c>
      <c r="J1503" t="inlineStr">
        <is>
          <t>EBG - In House | ABO | Natuf | Leads | Unit Franchise | India | Oct26 | V1</t>
        </is>
      </c>
      <c r="K1503" t="inlineStr">
        <is>
          <t>Direct (campaign tagged in CRM)</t>
        </is>
      </c>
      <c r="L1503" t="inlineStr">
        <is>
          <t>Natuf | Business Owners | Tier1 + Growth Cities | Oct26 | V1</t>
        </is>
      </c>
      <c r="M1503" t="inlineStr">
        <is>
          <t>Natuf | Business Owners | Tier1 + Growth Cities | Oct26 | V1</t>
        </is>
      </c>
      <c r="N1503" t="inlineStr">
        <is>
          <t>Natuf | Reel | Brand Ambassador | Heard Of Owning A Cafe | V1</t>
        </is>
      </c>
      <c r="O1503" t="inlineStr">
        <is>
          <t>In House Natuf</t>
        </is>
      </c>
      <c r="P1503" t="inlineStr">
        <is>
          <t>Facebook</t>
        </is>
      </c>
      <c r="Q1503" t="inlineStr">
        <is>
          <t>Tejaswini Tarigopula</t>
        </is>
      </c>
      <c r="R1503" t="inlineStr">
        <is>
          <t>Shivani Sharma</t>
        </is>
      </c>
      <c r="S1503" t="inlineStr">
        <is>
          <t>Junk</t>
        </is>
      </c>
      <c r="T1503" t="inlineStr">
        <is>
          <t>Mumbai</t>
        </is>
      </c>
      <c r="U1503" t="inlineStr">
        <is>
          <t xml:space="preserve"> </t>
        </is>
      </c>
      <c r="V1503" t="n">
        <v>0</v>
      </c>
      <c r="W1503" t="n">
        <v>0</v>
      </c>
      <c r="X1503" t="inlineStr">
        <is>
          <t>XXXXXX6466</t>
        </is>
      </c>
      <c r="Y1503" s="72" t="n">
        <v>46326.52037037037</v>
      </c>
    </row>
    <row r="1504">
      <c r="A1504" s="39" t="inlineStr">
        <is>
          <t>6ad703b0409ab4faea33bd77</t>
        </is>
      </c>
      <c r="B1504" s="72" t="n">
        <v>46315.4800925926</v>
      </c>
      <c r="C1504" s="70" t="n">
        <v>46315</v>
      </c>
      <c r="D1504" t="inlineStr">
        <is>
          <t>2026-10</t>
        </is>
      </c>
      <c r="E1504" t="inlineStr">
        <is>
          <t>Wk of 2026-10-19</t>
        </is>
      </c>
      <c r="F1504" t="inlineStr">
        <is>
          <t>New Lead</t>
        </is>
      </c>
      <c r="G1504" s="39" t="str">
        <f>IF(ISNUMBER(MATCH(F1504,QualityStatuses,0)),"Quality Lead","Non-Quality Lead")</f>
        <v>Non-Quality Lead</v>
      </c>
      <c r="H1504" s="39" t="str">
        <f>IFERROR(INDEX(CampTypes,MATCH(I1504,CampList,0)),"Unattributed")</f>
        <v>Old</v>
      </c>
      <c r="I1504" t="inlineStr">
        <is>
          <t>E_Karan_Natuf_Kiosk_07072026</t>
        </is>
      </c>
      <c r="J1504" t="inlineStr">
        <is>
          <t>E_Karan_Natuf_Kiosk_07072026</t>
        </is>
      </c>
      <c r="K1504" t="inlineStr">
        <is>
          <t>Direct (campaign tagged in CRM)</t>
        </is>
      </c>
      <c r="L1504" t="inlineStr">
        <is>
          <t>E_Karan_Natuf_Kiosk_15102026_Adset 7</t>
        </is>
      </c>
      <c r="M1504" t="inlineStr">
        <is>
          <t>E_Karan_Natuf_Kiosk_15102026_Adset 7</t>
        </is>
      </c>
      <c r="N1504" t="inlineStr">
        <is>
          <t>E_Karan_Natuf_Kiosk_07072026_Adset5_ad3 – Copy</t>
        </is>
      </c>
      <c r="O1504" t="inlineStr">
        <is>
          <t>Natuf</t>
        </is>
      </c>
      <c r="P1504" t="inlineStr">
        <is>
          <t>Facebook</t>
        </is>
      </c>
      <c r="Q1504" t="inlineStr">
        <is>
          <t>(Unassigned)</t>
        </is>
      </c>
      <c r="R1504" t="inlineStr">
        <is>
          <t>Omkar Navge</t>
        </is>
      </c>
      <c r="S1504" t="inlineStr">
        <is>
          <t>-</t>
        </is>
      </c>
      <c r="T1504" t="inlineStr">
        <is>
          <t>faridabad</t>
        </is>
      </c>
      <c r="U1504" t="inlineStr">
        <is>
          <t xml:space="preserve"> </t>
        </is>
      </c>
      <c r="V1504" t="n">
        <v>0</v>
      </c>
      <c r="W1504" t="n">
        <v>0</v>
      </c>
      <c r="X1504" t="inlineStr">
        <is>
          <t>XXXXXX4560</t>
        </is>
      </c>
      <c r="Y1504" s="72" t="n">
        <v>46326.52037037037</v>
      </c>
    </row>
    <row r="1505">
      <c r="A1505" s="39" t="inlineStr">
        <is>
          <t>6ad7026451fd434b683a3e0b</t>
        </is>
      </c>
      <c r="B1505" s="72" t="n">
        <v>46315.47625</v>
      </c>
      <c r="C1505" s="70" t="n">
        <v>46315</v>
      </c>
      <c r="D1505" t="inlineStr">
        <is>
          <t>2026-10</t>
        </is>
      </c>
      <c r="E1505" t="inlineStr">
        <is>
          <t>Wk of 2026-10-19</t>
        </is>
      </c>
      <c r="F1505" t="inlineStr">
        <is>
          <t>Attempt 1</t>
        </is>
      </c>
      <c r="G1505" s="39" t="str">
        <f>IF(ISNUMBER(MATCH(F1505,QualityStatuses,0)),"Quality Lead","Non-Quality Lead")</f>
        <v>Non-Quality Lead</v>
      </c>
      <c r="H1505" s="39" t="str">
        <f>IFERROR(INDEX(CampTypes,MATCH(I1505,CampList,0)),"Unattributed")</f>
        <v>New</v>
      </c>
      <c r="I1505" t="inlineStr">
        <is>
          <t>EBG - In House | ABO | Natuf | Leads | Unit Franchise | India | Oct26 | V1</t>
        </is>
      </c>
      <c r="J1505" t="inlineStr">
        <is>
          <t>EBG - In House | ABO | Natuf | Leads | Unit Franchise | India | Oct26 | V1</t>
        </is>
      </c>
      <c r="K1505" t="inlineStr">
        <is>
          <t>Direct (campaign tagged in CRM)</t>
        </is>
      </c>
      <c r="L1505" t="inlineStr">
        <is>
          <t>Natuf | Investors | Tier1 + Growth Cities | Oct26 | V1</t>
        </is>
      </c>
      <c r="M1505" t="inlineStr">
        <is>
          <t>Natuf | Investors | Tier1 + Growth Cities | Oct26 | V1</t>
        </is>
      </c>
      <c r="N1505" t="inlineStr">
        <is>
          <t>Natuf | Reel | Brand Ambassador | Heard Of Owning A Cafe | V1</t>
        </is>
      </c>
      <c r="O1505" t="inlineStr">
        <is>
          <t>In House Natuf</t>
        </is>
      </c>
      <c r="P1505" t="inlineStr">
        <is>
          <t>Facebook</t>
        </is>
      </c>
      <c r="Q1505" t="inlineStr">
        <is>
          <t>Tejaswini Tarigopula</t>
        </is>
      </c>
      <c r="R1505" t="inlineStr">
        <is>
          <t>Shivamani</t>
        </is>
      </c>
      <c r="S1505" t="inlineStr">
        <is>
          <t>-</t>
        </is>
      </c>
      <c r="T1505" t="inlineStr">
        <is>
          <t>Gurgaon</t>
        </is>
      </c>
      <c r="U1505" t="inlineStr">
        <is>
          <t xml:space="preserve"> </t>
        </is>
      </c>
      <c r="V1505" t="n">
        <v>1</v>
      </c>
      <c r="W1505" t="n">
        <v>1</v>
      </c>
      <c r="X1505" t="inlineStr">
        <is>
          <t>XXXXXX7035</t>
        </is>
      </c>
      <c r="Y1505" s="72" t="n">
        <v>46326.52037037037</v>
      </c>
    </row>
    <row r="1506">
      <c r="A1506" s="39" t="inlineStr">
        <is>
          <t>6ad701fc1aa0af2bc2062b89</t>
        </is>
      </c>
      <c r="B1506" s="72" t="n">
        <v>46315.4750462963</v>
      </c>
      <c r="C1506" s="70" t="n">
        <v>46315</v>
      </c>
      <c r="D1506" t="inlineStr">
        <is>
          <t>2026-10</t>
        </is>
      </c>
      <c r="E1506" t="inlineStr">
        <is>
          <t>Wk of 2026-10-19</t>
        </is>
      </c>
      <c r="F1506" t="inlineStr">
        <is>
          <t>Details Shared</t>
        </is>
      </c>
      <c r="G1506" s="39" t="str">
        <f>IF(ISNUMBER(MATCH(F1506,QualityStatuses,0)),"Quality Lead","Non-Quality Lead")</f>
        <v>Quality Lead</v>
      </c>
      <c r="H1506" s="39" t="str">
        <f>IFERROR(INDEX(CampTypes,MATCH(I1506,CampList,0)),"Unattributed")</f>
        <v>New</v>
      </c>
      <c r="I1506" t="inlineStr">
        <is>
          <t>EBG - In House | ABO | Natuf | Leads | Unit Franchise | India | Oct26 | V1</t>
        </is>
      </c>
      <c r="J1506" t="inlineStr">
        <is>
          <t>EBG - In House | ABO | Natuf | Leads | Unit Franchise | India | Oct26 | V1</t>
        </is>
      </c>
      <c r="K1506" t="inlineStr">
        <is>
          <t>Direct (campaign tagged in CRM)</t>
        </is>
      </c>
      <c r="L1506" t="inlineStr">
        <is>
          <t>Natuf | Investors | Tier1 + Growth Cities | Oct26 | V1</t>
        </is>
      </c>
      <c r="M1506" t="inlineStr">
        <is>
          <t>Natuf | Investors | Tier1 + Growth Cities | Oct26 | V1</t>
        </is>
      </c>
      <c r="N1506" t="inlineStr">
        <is>
          <t>Natuf | Reel | Brand Ambassador | Heard Of Owning A Cafe | V1</t>
        </is>
      </c>
      <c r="O1506" t="inlineStr">
        <is>
          <t>In House Natuf</t>
        </is>
      </c>
      <c r="P1506" t="inlineStr">
        <is>
          <t>Facebook</t>
        </is>
      </c>
      <c r="Q1506" t="inlineStr">
        <is>
          <t>Tejaswini Tarigopula</t>
        </is>
      </c>
      <c r="R1506" t="inlineStr">
        <is>
          <t>Rima Paul</t>
        </is>
      </c>
      <c r="S1506" t="inlineStr">
        <is>
          <t>-</t>
        </is>
      </c>
      <c r="T1506" t="inlineStr">
        <is>
          <t>Bhubaneswar</t>
        </is>
      </c>
      <c r="U1506" t="inlineStr">
        <is>
          <t xml:space="preserve"> </t>
        </is>
      </c>
      <c r="V1506" t="n">
        <v>3</v>
      </c>
      <c r="W1506" t="n">
        <v>2</v>
      </c>
      <c r="X1506" t="inlineStr">
        <is>
          <t>XXXXXX4468</t>
        </is>
      </c>
      <c r="Y1506" s="72" t="n">
        <v>46326.52037037037</v>
      </c>
    </row>
    <row r="1507">
      <c r="A1507" s="39" t="inlineStr">
        <is>
          <t>6ad6ff899a72d1085531309a</t>
        </is>
      </c>
      <c r="B1507" s="72" t="n">
        <v>46315.46778935185</v>
      </c>
      <c r="C1507" s="70" t="n">
        <v>46315</v>
      </c>
      <c r="D1507" t="inlineStr">
        <is>
          <t>2026-10</t>
        </is>
      </c>
      <c r="E1507" t="inlineStr">
        <is>
          <t>Wk of 2026-10-19</t>
        </is>
      </c>
      <c r="F1507" t="inlineStr">
        <is>
          <t>Lost</t>
        </is>
      </c>
      <c r="G1507" s="39" t="str">
        <f>IF(ISNUMBER(MATCH(F1507,QualityStatuses,0)),"Quality Lead","Non-Quality Lead")</f>
        <v>Non-Quality Lead</v>
      </c>
      <c r="H1507" s="39" t="str">
        <f>IFERROR(INDEX(CampTypes,MATCH(I1507,CampList,0)),"Unattributed")</f>
        <v>Old</v>
      </c>
      <c r="I1507" t="inlineStr">
        <is>
          <t>E_Natuf_Generic_13082026</t>
        </is>
      </c>
      <c r="J1507" t="inlineStr">
        <is>
          <t>E_Natuf_Generic_13082026</t>
        </is>
      </c>
      <c r="K1507" t="inlineStr">
        <is>
          <t>Direct (campaign tagged in CRM)</t>
        </is>
      </c>
      <c r="L1507" t="inlineStr">
        <is>
          <t>E_Natuf_Generic_13082026_Adset1</t>
        </is>
      </c>
      <c r="M1507" t="inlineStr">
        <is>
          <t>E_Natuf_Generic_13082026_Adset1</t>
        </is>
      </c>
      <c r="N1507" t="inlineStr">
        <is>
          <t>E_Natuf_Generic_13082026_Adset1_Ad1</t>
        </is>
      </c>
      <c r="O1507" t="inlineStr">
        <is>
          <t>Natuf</t>
        </is>
      </c>
      <c r="P1507" t="inlineStr">
        <is>
          <t>Facebook</t>
        </is>
      </c>
      <c r="Q1507" t="inlineStr">
        <is>
          <t>Tejaswini Tarigopula</t>
        </is>
      </c>
      <c r="R1507" t="inlineStr">
        <is>
          <t>Prabhudatta Pattanaik</t>
        </is>
      </c>
      <c r="S1507" t="inlineStr">
        <is>
          <t>Looking for different product/service than advertised</t>
        </is>
      </c>
      <c r="T1507" t="inlineStr">
        <is>
          <t>Tirupati</t>
        </is>
      </c>
      <c r="U1507" t="inlineStr">
        <is>
          <t xml:space="preserve"> </t>
        </is>
      </c>
      <c r="V1507" t="n">
        <v>4</v>
      </c>
      <c r="W1507" t="n">
        <v>4</v>
      </c>
      <c r="X1507" t="inlineStr">
        <is>
          <t>XXXXXX0009</t>
        </is>
      </c>
      <c r="Y1507" s="72" t="n">
        <v>46326.52037037037</v>
      </c>
    </row>
    <row r="1508">
      <c r="A1508" s="39" t="inlineStr">
        <is>
          <t>6ad6fe2259816e9345c24f1d</t>
        </is>
      </c>
      <c r="B1508" s="72" t="n">
        <v>46315.46363425926</v>
      </c>
      <c r="C1508" s="70" t="n">
        <v>46315</v>
      </c>
      <c r="D1508" t="inlineStr">
        <is>
          <t>2026-10</t>
        </is>
      </c>
      <c r="E1508" t="inlineStr">
        <is>
          <t>Wk of 2026-10-19</t>
        </is>
      </c>
      <c r="F1508" t="inlineStr">
        <is>
          <t>Details Shared</t>
        </is>
      </c>
      <c r="G1508" s="39" t="str">
        <f>IF(ISNUMBER(MATCH(F1508,QualityStatuses,0)),"Quality Lead","Non-Quality Lead")</f>
        <v>Quality Lead</v>
      </c>
      <c r="H1508" s="39" t="str">
        <f>IFERROR(INDEX(CampTypes,MATCH(I1508,CampList,0)),"Unattributed")</f>
        <v>New</v>
      </c>
      <c r="I1508" t="inlineStr">
        <is>
          <t>EBG - In House | ABO | Natuf | Leads | Unit Franchise | India | Oct26 | V1</t>
        </is>
      </c>
      <c r="J1508" t="inlineStr">
        <is>
          <t>EBG - In House | ABO | Natuf | Leads | Unit Franchise | India | Oct26 | V1</t>
        </is>
      </c>
      <c r="K1508" t="inlineStr">
        <is>
          <t>Direct (campaign tagged in CRM)</t>
        </is>
      </c>
      <c r="L1508" t="inlineStr">
        <is>
          <t>Natuf | LAL 1% | India | Jul26 | V1</t>
        </is>
      </c>
      <c r="M1508" t="inlineStr">
        <is>
          <t>Natuf | LAL 1% | India | Jul26 | V1</t>
        </is>
      </c>
      <c r="N1508" t="inlineStr">
        <is>
          <t>Natuf | Reel | Brand Ambassador | Heard Of Owning A Cafe | V1</t>
        </is>
      </c>
      <c r="O1508" t="inlineStr">
        <is>
          <t>In House Natuf</t>
        </is>
      </c>
      <c r="P1508" t="inlineStr">
        <is>
          <t>Facebook</t>
        </is>
      </c>
      <c r="Q1508" t="inlineStr">
        <is>
          <t>Tejaswini Tarigopula</t>
        </is>
      </c>
      <c r="R1508" t="inlineStr">
        <is>
          <t>Prabhudatta Pattanaik</t>
        </is>
      </c>
      <c r="S1508" t="inlineStr">
        <is>
          <t>-</t>
        </is>
      </c>
      <c r="T1508" t="inlineStr">
        <is>
          <t>Bengaluru</t>
        </is>
      </c>
      <c r="U1508" t="inlineStr">
        <is>
          <t xml:space="preserve"> </t>
        </is>
      </c>
      <c r="V1508" t="n">
        <v>1</v>
      </c>
      <c r="W1508" t="n">
        <v>1</v>
      </c>
      <c r="X1508" t="inlineStr">
        <is>
          <t>XXXXXX9769</t>
        </is>
      </c>
      <c r="Y1508" s="72" t="n">
        <v>46326.52037037037</v>
      </c>
    </row>
    <row r="1509">
      <c r="A1509" s="39" t="inlineStr">
        <is>
          <t>6ad6fe0b39cc4b45de5d451d</t>
        </is>
      </c>
      <c r="B1509" s="72" t="n">
        <v>46315.46336805556</v>
      </c>
      <c r="C1509" s="70" t="n">
        <v>46315</v>
      </c>
      <c r="D1509" t="inlineStr">
        <is>
          <t>2026-10</t>
        </is>
      </c>
      <c r="E1509" t="inlineStr">
        <is>
          <t>Wk of 2026-10-19</t>
        </is>
      </c>
      <c r="F1509" t="inlineStr">
        <is>
          <t>Connected</t>
        </is>
      </c>
      <c r="G1509" s="39" t="str">
        <f>IF(ISNUMBER(MATCH(F1509,QualityStatuses,0)),"Quality Lead","Non-Quality Lead")</f>
        <v>Non-Quality Lead</v>
      </c>
      <c r="H1509" s="39" t="str">
        <f>IFERROR(INDEX(CampTypes,MATCH(I1509,CampList,0)),"Unattributed")</f>
        <v>New</v>
      </c>
      <c r="I1509" t="inlineStr">
        <is>
          <t>EBG - In House | ABO | Natuf | Leads | Unit Franchise | India | Oct26 | V1</t>
        </is>
      </c>
      <c r="J1509" t="inlineStr">
        <is>
          <t>EBG - In House | ABO | Natuf | Leads | Unit Franchise | India | Oct26 | V1</t>
        </is>
      </c>
      <c r="K1509" t="inlineStr">
        <is>
          <t>Direct (campaign tagged in CRM)</t>
        </is>
      </c>
      <c r="L1509" t="inlineStr">
        <is>
          <t>Natuf | Investors | Tier1 + Growth Cities | Oct26 | V1</t>
        </is>
      </c>
      <c r="M1509" t="inlineStr">
        <is>
          <t>Natuf | Investors | Tier1 + Growth Cities | Oct26 | V1</t>
        </is>
      </c>
      <c r="N1509" t="inlineStr">
        <is>
          <t>Natuf | Reel | Brand Ambassador | Heard Of Owning A Cafe | V1</t>
        </is>
      </c>
      <c r="O1509" t="inlineStr">
        <is>
          <t>In House Natuf</t>
        </is>
      </c>
      <c r="P1509" t="inlineStr">
        <is>
          <t>Facebook</t>
        </is>
      </c>
      <c r="Q1509" t="inlineStr">
        <is>
          <t>Tejaswini Tarigopula</t>
        </is>
      </c>
      <c r="R1509" t="inlineStr">
        <is>
          <t>Arjuman Vidya Sagar</t>
        </is>
      </c>
      <c r="S1509" t="inlineStr">
        <is>
          <t>-</t>
        </is>
      </c>
      <c r="T1509" t="inlineStr">
        <is>
          <t>9327729160</t>
        </is>
      </c>
      <c r="U1509" t="inlineStr">
        <is>
          <t xml:space="preserve"> </t>
        </is>
      </c>
      <c r="V1509" t="n">
        <v>4</v>
      </c>
      <c r="W1509" t="n">
        <v>2</v>
      </c>
      <c r="X1509" t="inlineStr">
        <is>
          <t>XXXXXX9160</t>
        </is>
      </c>
      <c r="Y1509" s="72" t="n">
        <v>46326.52037037037</v>
      </c>
    </row>
    <row r="1510">
      <c r="A1510" s="39" t="inlineStr">
        <is>
          <t>6ad6fdc4e72da515a2e3e19c</t>
        </is>
      </c>
      <c r="B1510" s="72" t="n">
        <v>46315.46254629629</v>
      </c>
      <c r="C1510" s="70" t="n">
        <v>46315</v>
      </c>
      <c r="D1510" t="inlineStr">
        <is>
          <t>2026-10</t>
        </is>
      </c>
      <c r="E1510" t="inlineStr">
        <is>
          <t>Wk of 2026-10-19</t>
        </is>
      </c>
      <c r="F1510" t="inlineStr">
        <is>
          <t>Details Shared</t>
        </is>
      </c>
      <c r="G1510" s="39" t="str">
        <f>IF(ISNUMBER(MATCH(F1510,QualityStatuses,0)),"Quality Lead","Non-Quality Lead")</f>
        <v>Quality Lead</v>
      </c>
      <c r="H1510" s="39" t="str">
        <f>IFERROR(INDEX(CampTypes,MATCH(I1510,CampList,0)),"Unattributed")</f>
        <v>New</v>
      </c>
      <c r="I1510" t="inlineStr">
        <is>
          <t>EBG - In House | ABO | Natuf | Leads | Unit Franchise | India | Oct26 | V1</t>
        </is>
      </c>
      <c r="J1510" t="inlineStr">
        <is>
          <t>EBG - In House | ABO | Natuf | Leads | Unit Franchise | India | Oct26 | V1</t>
        </is>
      </c>
      <c r="K1510" t="inlineStr">
        <is>
          <t>Direct (campaign tagged in CRM)</t>
        </is>
      </c>
      <c r="L1510" t="inlineStr">
        <is>
          <t>Natuf | Investors | Tier1 + Growth Cities | Oct26 | V1</t>
        </is>
      </c>
      <c r="M1510" t="inlineStr">
        <is>
          <t>Natuf | Investors | Tier1 + Growth Cities | Oct26 | V1</t>
        </is>
      </c>
      <c r="N1510" t="inlineStr">
        <is>
          <t>Natuf | Reel | Brand Ambassador | Heard Of Owning A Cafe | V1</t>
        </is>
      </c>
      <c r="O1510" t="inlineStr">
        <is>
          <t>In House Natuf</t>
        </is>
      </c>
      <c r="P1510" t="inlineStr">
        <is>
          <t>Facebook</t>
        </is>
      </c>
      <c r="Q1510" t="inlineStr">
        <is>
          <t>Tejaswini Tarigopula</t>
        </is>
      </c>
      <c r="R1510" t="inlineStr">
        <is>
          <t>Rima Paul</t>
        </is>
      </c>
      <c r="S1510" t="inlineStr">
        <is>
          <t>-</t>
        </is>
      </c>
      <c r="T1510" t="inlineStr">
        <is>
          <t>Lucknow</t>
        </is>
      </c>
      <c r="U1510" t="inlineStr">
        <is>
          <t xml:space="preserve"> </t>
        </is>
      </c>
      <c r="V1510" t="n">
        <v>5</v>
      </c>
      <c r="W1510" t="n">
        <v>1</v>
      </c>
      <c r="X1510" t="inlineStr">
        <is>
          <t>XXXXXX4418</t>
        </is>
      </c>
      <c r="Y1510" s="72" t="n">
        <v>46326.52037037037</v>
      </c>
    </row>
    <row r="1511">
      <c r="A1511" s="39" t="inlineStr">
        <is>
          <t>6ad6fcd27125bbf83dffa49b</t>
        </is>
      </c>
      <c r="B1511" s="72" t="n">
        <v>46315.45974537037</v>
      </c>
      <c r="C1511" s="70" t="n">
        <v>46315</v>
      </c>
      <c r="D1511" t="inlineStr">
        <is>
          <t>2026-10</t>
        </is>
      </c>
      <c r="E1511" t="inlineStr">
        <is>
          <t>Wk of 2026-10-19</t>
        </is>
      </c>
      <c r="F1511" t="inlineStr">
        <is>
          <t>Lost</t>
        </is>
      </c>
      <c r="G1511" s="39" t="str">
        <f>IF(ISNUMBER(MATCH(F1511,QualityStatuses,0)),"Quality Lead","Non-Quality Lead")</f>
        <v>Non-Quality Lead</v>
      </c>
      <c r="H1511" s="39" t="str">
        <f>IFERROR(INDEX(CampTypes,MATCH(I1511,CampList,0)),"Unattributed")</f>
        <v>New</v>
      </c>
      <c r="I1511" t="inlineStr">
        <is>
          <t>EBG - In House | ABO | Natuf | Leads | Unit Franchise | India | Oct26 | V1</t>
        </is>
      </c>
      <c r="J1511" t="inlineStr">
        <is>
          <t>EBG - In House | ABO | Natuf | Leads | Unit Franchise | India | Oct26 | V1</t>
        </is>
      </c>
      <c r="K1511" t="inlineStr">
        <is>
          <t>Direct (campaign tagged in CRM)</t>
        </is>
      </c>
      <c r="L1511" t="inlineStr">
        <is>
          <t>Natuf | LAL 1% | India | Jul26 | V1</t>
        </is>
      </c>
      <c r="M1511" t="inlineStr">
        <is>
          <t>Natuf | LAL 1% | India | Jul26 | V1</t>
        </is>
      </c>
      <c r="N1511" t="inlineStr">
        <is>
          <t>Natuf | Reel | Brand Ambassador | Heard Of Owning A Cafe | V1</t>
        </is>
      </c>
      <c r="O1511" t="inlineStr">
        <is>
          <t>In House Natuf</t>
        </is>
      </c>
      <c r="P1511" t="inlineStr">
        <is>
          <t>Facebook</t>
        </is>
      </c>
      <c r="Q1511" t="inlineStr">
        <is>
          <t>Tejaswini Tarigopula</t>
        </is>
      </c>
      <c r="R1511" t="inlineStr">
        <is>
          <t>Shivani Sharma</t>
        </is>
      </c>
      <c r="S1511" t="inlineStr">
        <is>
          <t>Not Interested</t>
        </is>
      </c>
      <c r="T1511" t="inlineStr">
        <is>
          <t>Nainital</t>
        </is>
      </c>
      <c r="U1511" t="inlineStr">
        <is>
          <t xml:space="preserve"> </t>
        </is>
      </c>
      <c r="V1511" t="n">
        <v>0</v>
      </c>
      <c r="W1511" t="n">
        <v>0</v>
      </c>
      <c r="X1511" t="inlineStr">
        <is>
          <t>XXXXXX1666</t>
        </is>
      </c>
      <c r="Y1511" s="72" t="n">
        <v>46326.52037037037</v>
      </c>
    </row>
    <row r="1512">
      <c r="A1512" s="39" t="inlineStr">
        <is>
          <t>6ad6fc5425345ce86213d27b</t>
        </is>
      </c>
      <c r="B1512" s="72" t="n">
        <v>46315.45828703704</v>
      </c>
      <c r="C1512" s="70" t="n">
        <v>46315</v>
      </c>
      <c r="D1512" t="inlineStr">
        <is>
          <t>2026-10</t>
        </is>
      </c>
      <c r="E1512" t="inlineStr">
        <is>
          <t>Wk of 2026-10-19</t>
        </is>
      </c>
      <c r="F1512" t="inlineStr">
        <is>
          <t>Lost</t>
        </is>
      </c>
      <c r="G1512" s="39" t="str">
        <f>IF(ISNUMBER(MATCH(F1512,QualityStatuses,0)),"Quality Lead","Non-Quality Lead")</f>
        <v>Non-Quality Lead</v>
      </c>
      <c r="H1512" s="39" t="str">
        <f>IFERROR(INDEX(CampTypes,MATCH(I1512,CampList,0)),"Unattributed")</f>
        <v>New</v>
      </c>
      <c r="I1512" t="inlineStr">
        <is>
          <t>EBG - In House | ABO | Natuf | Leads | Unit Franchise | India | Oct26 | V1</t>
        </is>
      </c>
      <c r="J1512" t="inlineStr">
        <is>
          <t>EBG - In House | ABO | Natuf | Leads | Unit Franchise | India | Oct26 | V1</t>
        </is>
      </c>
      <c r="K1512" t="inlineStr">
        <is>
          <t>Direct (campaign tagged in CRM)</t>
        </is>
      </c>
      <c r="L1512" t="inlineStr">
        <is>
          <t>Natuf | LAL 1% | India | Jul26 | V1</t>
        </is>
      </c>
      <c r="M1512" t="inlineStr">
        <is>
          <t>Natuf | LAL 1% | India | Jul26 | V1</t>
        </is>
      </c>
      <c r="N1512" t="inlineStr">
        <is>
          <t>Natuf | Reel | Hindi | Male | We Are Bringing Natuf | V1</t>
        </is>
      </c>
      <c r="O1512" t="inlineStr">
        <is>
          <t>In House Natuf</t>
        </is>
      </c>
      <c r="P1512" t="inlineStr">
        <is>
          <t>Facebook</t>
        </is>
      </c>
      <c r="Q1512" t="inlineStr">
        <is>
          <t>Tejaswini Tarigopula</t>
        </is>
      </c>
      <c r="R1512" t="inlineStr">
        <is>
          <t>Shivamani</t>
        </is>
      </c>
      <c r="S1512" t="inlineStr">
        <is>
          <t>Junk</t>
        </is>
      </c>
      <c r="T1512" t="inlineStr">
        <is>
          <t>Kolkata</t>
        </is>
      </c>
      <c r="U1512" t="inlineStr">
        <is>
          <t xml:space="preserve"> </t>
        </is>
      </c>
      <c r="V1512" t="n">
        <v>1</v>
      </c>
      <c r="W1512" t="n">
        <v>1</v>
      </c>
      <c r="X1512" t="inlineStr">
        <is>
          <t>XXXXXX5458</t>
        </is>
      </c>
      <c r="Y1512" s="72" t="n">
        <v>46326.52037037037</v>
      </c>
    </row>
    <row r="1513">
      <c r="A1513" s="39" t="inlineStr">
        <is>
          <t>6ad6fc4854a1c9aee73a6f5a</t>
        </is>
      </c>
      <c r="B1513" s="72" t="n">
        <v>46315.45814814815</v>
      </c>
      <c r="C1513" s="70" t="n">
        <v>46315</v>
      </c>
      <c r="D1513" t="inlineStr">
        <is>
          <t>2026-10</t>
        </is>
      </c>
      <c r="E1513" t="inlineStr">
        <is>
          <t>Wk of 2026-10-19</t>
        </is>
      </c>
      <c r="F1513" t="inlineStr">
        <is>
          <t>Attempt 1</t>
        </is>
      </c>
      <c r="G1513" s="39" t="str">
        <f>IF(ISNUMBER(MATCH(F1513,QualityStatuses,0)),"Quality Lead","Non-Quality Lead")</f>
        <v>Non-Quality Lead</v>
      </c>
      <c r="H1513" s="39" t="str">
        <f>IFERROR(INDEX(CampTypes,MATCH(I1513,CampList,0)),"Unattributed")</f>
        <v>Old</v>
      </c>
      <c r="I1513" t="inlineStr">
        <is>
          <t>E_Karan_Natuf_All_07072026</t>
        </is>
      </c>
      <c r="J1513" t="inlineStr">
        <is>
          <t>E_Karan_Natuf_All_07072026</t>
        </is>
      </c>
      <c r="K1513" t="inlineStr">
        <is>
          <t>Direct (campaign tagged in CRM)</t>
        </is>
      </c>
      <c r="L1513" t="inlineStr">
        <is>
          <t>E_Karan_Natuf_Sign_07072026_Adset3</t>
        </is>
      </c>
      <c r="M1513" t="inlineStr">
        <is>
          <t>E_Karan_Natuf_Sign_07072026_Adset3</t>
        </is>
      </c>
      <c r="N1513" t="inlineStr">
        <is>
          <t>E_Karan_Natuf_Sign_07072026_Adset2_Ad1 – Copy</t>
        </is>
      </c>
      <c r="O1513" t="inlineStr">
        <is>
          <t>Natuf</t>
        </is>
      </c>
      <c r="P1513" t="inlineStr">
        <is>
          <t>Facebook</t>
        </is>
      </c>
      <c r="Q1513" t="inlineStr">
        <is>
          <t>Tejaswini Tarigopula</t>
        </is>
      </c>
      <c r="R1513" t="inlineStr">
        <is>
          <t>Shivamani</t>
        </is>
      </c>
      <c r="S1513" t="inlineStr">
        <is>
          <t>-</t>
        </is>
      </c>
      <c r="T1513" t="inlineStr">
        <is>
          <t>Mudalgi</t>
        </is>
      </c>
      <c r="U1513" t="inlineStr">
        <is>
          <t xml:space="preserve"> </t>
        </is>
      </c>
      <c r="V1513" t="n">
        <v>1</v>
      </c>
      <c r="W1513" t="n">
        <v>1</v>
      </c>
      <c r="X1513" t="inlineStr">
        <is>
          <t>XXXXXX8239</t>
        </is>
      </c>
      <c r="Y1513" s="72" t="n">
        <v>46326.52037037037</v>
      </c>
    </row>
    <row r="1514">
      <c r="A1514" s="39" t="inlineStr">
        <is>
          <t>6ad6fafe1b92c39398275010</t>
        </is>
      </c>
      <c r="B1514" s="72" t="n">
        <v>46315.4543287037</v>
      </c>
      <c r="C1514" s="70" t="n">
        <v>46315</v>
      </c>
      <c r="D1514" t="inlineStr">
        <is>
          <t>2026-10</t>
        </is>
      </c>
      <c r="E1514" t="inlineStr">
        <is>
          <t>Wk of 2026-10-19</t>
        </is>
      </c>
      <c r="F1514" t="inlineStr">
        <is>
          <t>Lost</t>
        </is>
      </c>
      <c r="G1514" s="39" t="str">
        <f>IF(ISNUMBER(MATCH(F1514,QualityStatuses,0)),"Quality Lead","Non-Quality Lead")</f>
        <v>Non-Quality Lead</v>
      </c>
      <c r="H1514" s="39" t="str">
        <f>IFERROR(INDEX(CampTypes,MATCH(I1514,CampList,0)),"Unattributed")</f>
        <v>New</v>
      </c>
      <c r="I1514" t="inlineStr">
        <is>
          <t>EBG - In House | ABO | Natuf | Leads | Unit Franchise | India | Oct26 | V1</t>
        </is>
      </c>
      <c r="J1514" t="inlineStr">
        <is>
          <t>EBG - In House | ABO | Natuf | Leads | Unit Franchise | India | Oct26 | V1</t>
        </is>
      </c>
      <c r="K1514" t="inlineStr">
        <is>
          <t>Direct (campaign tagged in CRM)</t>
        </is>
      </c>
      <c r="L1514" t="inlineStr">
        <is>
          <t>Natuf | LAL 1% | India | Jul26 | V1</t>
        </is>
      </c>
      <c r="M1514" t="inlineStr">
        <is>
          <t>Natuf | LAL 1% | India | Jul26 | V1</t>
        </is>
      </c>
      <c r="N1514" t="inlineStr">
        <is>
          <t>Natuf | Reel | Brand Ambassador | Heard Of Owning A Cafe | V1</t>
        </is>
      </c>
      <c r="O1514" t="inlineStr">
        <is>
          <t>In House Natuf</t>
        </is>
      </c>
      <c r="P1514" t="inlineStr">
        <is>
          <t>Facebook</t>
        </is>
      </c>
      <c r="Q1514" t="inlineStr">
        <is>
          <t>Tejaswini Tarigopula</t>
        </is>
      </c>
      <c r="R1514" t="inlineStr">
        <is>
          <t>Rima Paul</t>
        </is>
      </c>
      <c r="S1514" t="inlineStr">
        <is>
          <t>Not Interested</t>
        </is>
      </c>
      <c r="T1514" t="inlineStr">
        <is>
          <t>Tezu</t>
        </is>
      </c>
      <c r="U1514" t="inlineStr">
        <is>
          <t xml:space="preserve"> </t>
        </is>
      </c>
      <c r="V1514" t="n">
        <v>1</v>
      </c>
      <c r="W1514" t="n">
        <v>1</v>
      </c>
      <c r="X1514" t="inlineStr">
        <is>
          <t>XXXXXX5766</t>
        </is>
      </c>
      <c r="Y1514" s="72" t="n">
        <v>46326.52037037037</v>
      </c>
    </row>
    <row r="1515">
      <c r="A1515" s="39" t="inlineStr">
        <is>
          <t>6ad6fa963d28198411194ed4</t>
        </is>
      </c>
      <c r="B1515" s="72" t="n">
        <v>46315.453125</v>
      </c>
      <c r="C1515" s="70" t="n">
        <v>46315</v>
      </c>
      <c r="D1515" t="inlineStr">
        <is>
          <t>2026-10</t>
        </is>
      </c>
      <c r="E1515" t="inlineStr">
        <is>
          <t>Wk of 2026-10-19</t>
        </is>
      </c>
      <c r="F1515" t="inlineStr">
        <is>
          <t>New Lead</t>
        </is>
      </c>
      <c r="G1515" s="39" t="str">
        <f>IF(ISNUMBER(MATCH(F1515,QualityStatuses,0)),"Quality Lead","Non-Quality Lead")</f>
        <v>Non-Quality Lead</v>
      </c>
      <c r="H1515" s="39" t="str">
        <f>IFERROR(INDEX(CampTypes,MATCH(I1515,CampList,0)),"Unattributed")</f>
        <v>Old</v>
      </c>
      <c r="I1515" t="inlineStr">
        <is>
          <t>E_Natuf_Generic_13082026</t>
        </is>
      </c>
      <c r="J1515" t="inlineStr">
        <is>
          <t>E_Natuf_Generic_13082026</t>
        </is>
      </c>
      <c r="K1515" t="inlineStr">
        <is>
          <t>Direct (campaign tagged in CRM)</t>
        </is>
      </c>
      <c r="L1515" t="inlineStr">
        <is>
          <t>E_Natuf_Generic_13082026_Adset1</t>
        </is>
      </c>
      <c r="M1515" t="inlineStr">
        <is>
          <t>E_Natuf_Generic_13082026_Adset1</t>
        </is>
      </c>
      <c r="N1515" t="inlineStr">
        <is>
          <t>E_Natuf_Generic_13082026_Adset1_Ad1</t>
        </is>
      </c>
      <c r="O1515" t="inlineStr">
        <is>
          <t>Natuf</t>
        </is>
      </c>
      <c r="P1515" t="inlineStr">
        <is>
          <t>Facebook</t>
        </is>
      </c>
      <c r="Q1515" t="inlineStr">
        <is>
          <t>(Unassigned)</t>
        </is>
      </c>
      <c r="R1515" t="inlineStr">
        <is>
          <t>Omkar Navge</t>
        </is>
      </c>
      <c r="S1515" t="inlineStr">
        <is>
          <t>-</t>
        </is>
      </c>
      <c r="T1515" t="inlineStr">
        <is>
          <t>Jabalpur</t>
        </is>
      </c>
      <c r="U1515" t="inlineStr">
        <is>
          <t xml:space="preserve"> </t>
        </is>
      </c>
      <c r="V1515" t="n">
        <v>0</v>
      </c>
      <c r="W1515" t="n">
        <v>0</v>
      </c>
      <c r="X1515" t="inlineStr">
        <is>
          <t>XXXXXX2224</t>
        </is>
      </c>
      <c r="Y1515" s="72" t="n">
        <v>46326.52037037037</v>
      </c>
    </row>
    <row r="1516">
      <c r="A1516" s="39" t="inlineStr">
        <is>
          <t>6ad6fa3045068c7f6e040280</t>
        </is>
      </c>
      <c r="B1516" s="72" t="n">
        <v>46315.45194444444</v>
      </c>
      <c r="C1516" s="70" t="n">
        <v>46315</v>
      </c>
      <c r="D1516" t="inlineStr">
        <is>
          <t>2026-10</t>
        </is>
      </c>
      <c r="E1516" t="inlineStr">
        <is>
          <t>Wk of 2026-10-19</t>
        </is>
      </c>
      <c r="F1516" t="inlineStr">
        <is>
          <t>Attempt 2</t>
        </is>
      </c>
      <c r="G1516" s="39" t="str">
        <f>IF(ISNUMBER(MATCH(F1516,QualityStatuses,0)),"Quality Lead","Non-Quality Lead")</f>
        <v>Non-Quality Lead</v>
      </c>
      <c r="H1516" s="39" t="str">
        <f>IFERROR(INDEX(CampTypes,MATCH(I1516,CampList,0)),"Unattributed")</f>
        <v>New</v>
      </c>
      <c r="I1516" t="inlineStr">
        <is>
          <t>EBG - In House | ABO | Natuf | Leads | Unit Franchise | India | Oct26 | V1</t>
        </is>
      </c>
      <c r="J1516" t="inlineStr">
        <is>
          <t>EBG - In House | ABO | Natuf | Leads | Unit Franchise | India | Oct26 | V1</t>
        </is>
      </c>
      <c r="K1516" t="inlineStr">
        <is>
          <t>Direct (campaign tagged in CRM)</t>
        </is>
      </c>
      <c r="L1516" t="inlineStr">
        <is>
          <t>Natuf | Investors | Tier1 + Growth Cities | Oct26 | V1</t>
        </is>
      </c>
      <c r="M1516" t="inlineStr">
        <is>
          <t>Natuf | Investors | Tier1 + Growth Cities | Oct26 | V1</t>
        </is>
      </c>
      <c r="N1516" t="inlineStr">
        <is>
          <t>Natuf | Reel | Brand Ambassador | Heard Of Owning A Cafe | V1</t>
        </is>
      </c>
      <c r="O1516" t="inlineStr">
        <is>
          <t>In House Natuf</t>
        </is>
      </c>
      <c r="P1516" t="inlineStr">
        <is>
          <t>Facebook</t>
        </is>
      </c>
      <c r="Q1516" t="inlineStr">
        <is>
          <t>Tejaswini Tarigopula</t>
        </is>
      </c>
      <c r="R1516" t="inlineStr">
        <is>
          <t>Prabhudatta Pattanaik</t>
        </is>
      </c>
      <c r="S1516" t="inlineStr">
        <is>
          <t>-</t>
        </is>
      </c>
      <c r="T1516" t="inlineStr">
        <is>
          <t>Bangalore</t>
        </is>
      </c>
      <c r="U1516" t="inlineStr">
        <is>
          <t xml:space="preserve"> </t>
        </is>
      </c>
      <c r="V1516" t="n">
        <v>2</v>
      </c>
      <c r="W1516" t="n">
        <v>0</v>
      </c>
      <c r="X1516" t="inlineStr">
        <is>
          <t>XXXXXX2891</t>
        </is>
      </c>
      <c r="Y1516" s="72" t="n">
        <v>46326.52037037037</v>
      </c>
    </row>
    <row r="1517">
      <c r="A1517" s="39" t="inlineStr">
        <is>
          <t>6ad6fa1381512d1d7db71807</t>
        </is>
      </c>
      <c r="B1517" s="72" t="n">
        <v>46315.4516087963</v>
      </c>
      <c r="C1517" s="70" t="n">
        <v>46315</v>
      </c>
      <c r="D1517" t="inlineStr">
        <is>
          <t>2026-10</t>
        </is>
      </c>
      <c r="E1517" t="inlineStr">
        <is>
          <t>Wk of 2026-10-19</t>
        </is>
      </c>
      <c r="F1517" t="inlineStr">
        <is>
          <t>Connected</t>
        </is>
      </c>
      <c r="G1517" s="39" t="str">
        <f>IF(ISNUMBER(MATCH(F1517,QualityStatuses,0)),"Quality Lead","Non-Quality Lead")</f>
        <v>Non-Quality Lead</v>
      </c>
      <c r="H1517" s="39" t="str">
        <f>IFERROR(INDEX(CampTypes,MATCH(I1517,CampList,0)),"Unattributed")</f>
        <v>Old</v>
      </c>
      <c r="I1517" t="inlineStr">
        <is>
          <t>natuf_Kiosk_14072026_Hindi</t>
        </is>
      </c>
      <c r="J1517" t="inlineStr">
        <is>
          <t>natuf_Kiosk_14072026_Hindi</t>
        </is>
      </c>
      <c r="K1517" t="inlineStr">
        <is>
          <t>Direct (campaign tagged in CRM)</t>
        </is>
      </c>
      <c r="L1517" t="inlineStr">
        <is>
          <t>natuf_Kiosk_09102026</t>
        </is>
      </c>
      <c r="M1517" t="inlineStr">
        <is>
          <t>natuf_Kiosk_09102026</t>
        </is>
      </c>
      <c r="N1517" t="inlineStr">
        <is>
          <t>natuf_Kiosk_14072026_ad set_ad1</t>
        </is>
      </c>
      <c r="O1517" t="inlineStr">
        <is>
          <t>Natuf</t>
        </is>
      </c>
      <c r="P1517" t="inlineStr">
        <is>
          <t>Facebook</t>
        </is>
      </c>
      <c r="Q1517" t="inlineStr">
        <is>
          <t>Tejaswini Tarigopula</t>
        </is>
      </c>
      <c r="R1517" t="inlineStr">
        <is>
          <t>Sai Charan</t>
        </is>
      </c>
      <c r="S1517" t="inlineStr">
        <is>
          <t>-</t>
        </is>
      </c>
      <c r="T1517" t="inlineStr">
        <is>
          <t>Raipur</t>
        </is>
      </c>
      <c r="U1517" t="inlineStr">
        <is>
          <t xml:space="preserve"> </t>
        </is>
      </c>
      <c r="V1517" t="n">
        <v>3</v>
      </c>
      <c r="W1517" t="n">
        <v>1</v>
      </c>
      <c r="X1517" t="inlineStr">
        <is>
          <t>XXXXXX7025</t>
        </is>
      </c>
      <c r="Y1517" s="72" t="n">
        <v>46326.52037037037</v>
      </c>
    </row>
    <row r="1518">
      <c r="A1518" s="39" t="inlineStr">
        <is>
          <t>6ad6f83f03654f1573703fe6</t>
        </is>
      </c>
      <c r="B1518" s="72" t="n">
        <v>46315.44619212963</v>
      </c>
      <c r="C1518" s="70" t="n">
        <v>46315</v>
      </c>
      <c r="D1518" t="inlineStr">
        <is>
          <t>2026-10</t>
        </is>
      </c>
      <c r="E1518" t="inlineStr">
        <is>
          <t>Wk of 2026-10-19</t>
        </is>
      </c>
      <c r="F1518" t="inlineStr">
        <is>
          <t>New Lead</t>
        </is>
      </c>
      <c r="G1518" s="39" t="str">
        <f>IF(ISNUMBER(MATCH(F1518,QualityStatuses,0)),"Quality Lead","Non-Quality Lead")</f>
        <v>Non-Quality Lead</v>
      </c>
      <c r="H1518" s="39" t="str">
        <f>IFERROR(INDEX(CampTypes,MATCH(I1518,CampList,0)),"Unattributed")</f>
        <v>Old</v>
      </c>
      <c r="I1518" t="inlineStr">
        <is>
          <t>E_Karan_Natuf_All_07072026</t>
        </is>
      </c>
      <c r="J1518" t="inlineStr">
        <is>
          <t>E_Karan_Natuf_All_07072026</t>
        </is>
      </c>
      <c r="K1518" t="inlineStr">
        <is>
          <t>Direct (campaign tagged in CRM)</t>
        </is>
      </c>
      <c r="L1518" t="inlineStr">
        <is>
          <t>E_Karan_Natuf_Sign_07072026_Adset3</t>
        </is>
      </c>
      <c r="M1518" t="inlineStr">
        <is>
          <t>E_Karan_Natuf_Sign_07072026_Adset3</t>
        </is>
      </c>
      <c r="N1518" t="inlineStr">
        <is>
          <t>E_Karan_Natuf_Sign_07072026_Adset2_Ad1 – Copy</t>
        </is>
      </c>
      <c r="O1518" t="inlineStr">
        <is>
          <t>Natuf</t>
        </is>
      </c>
      <c r="P1518" t="inlineStr">
        <is>
          <t>Facebook</t>
        </is>
      </c>
      <c r="Q1518" t="inlineStr">
        <is>
          <t>(Unassigned)</t>
        </is>
      </c>
      <c r="R1518" t="inlineStr">
        <is>
          <t>Omkar Navge</t>
        </is>
      </c>
      <c r="S1518" t="inlineStr">
        <is>
          <t>-</t>
        </is>
      </c>
      <c r="T1518" t="inlineStr">
        <is>
          <t>Modinagar</t>
        </is>
      </c>
      <c r="U1518" t="inlineStr">
        <is>
          <t xml:space="preserve"> </t>
        </is>
      </c>
      <c r="V1518" t="n">
        <v>0</v>
      </c>
      <c r="W1518" t="n">
        <v>0</v>
      </c>
      <c r="X1518" t="inlineStr">
        <is>
          <t>XXXXXX7746</t>
        </is>
      </c>
      <c r="Y1518" s="72" t="n">
        <v>46326.52037037037</v>
      </c>
    </row>
    <row r="1519">
      <c r="A1519" s="39" t="inlineStr">
        <is>
          <t>6ad6f82de7557de88bf2137b</t>
        </is>
      </c>
      <c r="B1519" s="72" t="n">
        <v>46315.44598379629</v>
      </c>
      <c r="C1519" s="70" t="n">
        <v>46315</v>
      </c>
      <c r="D1519" t="inlineStr">
        <is>
          <t>2026-10</t>
        </is>
      </c>
      <c r="E1519" t="inlineStr">
        <is>
          <t>Wk of 2026-10-19</t>
        </is>
      </c>
      <c r="F1519" t="inlineStr">
        <is>
          <t>Connected</t>
        </is>
      </c>
      <c r="G1519" s="39" t="str">
        <f>IF(ISNUMBER(MATCH(F1519,QualityStatuses,0)),"Quality Lead","Non-Quality Lead")</f>
        <v>Non-Quality Lead</v>
      </c>
      <c r="H1519" s="39" t="str">
        <f>IFERROR(INDEX(CampTypes,MATCH(I1519,CampList,0)),"Unattributed")</f>
        <v>New</v>
      </c>
      <c r="I1519" t="inlineStr">
        <is>
          <t>EBG - In House | ABO | Natuf | Leads | Unit Franchise | India | Oct26 | V1</t>
        </is>
      </c>
      <c r="J1519" t="inlineStr">
        <is>
          <t>EBG - In House | ABO | Natuf | Leads | Unit Franchise | India | Oct26 | V1</t>
        </is>
      </c>
      <c r="K1519" t="inlineStr">
        <is>
          <t>Direct (campaign tagged in CRM)</t>
        </is>
      </c>
      <c r="L1519" t="inlineStr">
        <is>
          <t>Natuf | Business Owners | Tier1 + Growth Cities | Oct26 | V1</t>
        </is>
      </c>
      <c r="M1519" t="inlineStr">
        <is>
          <t>Natuf | Business Owners | Tier1 + Growth Cities | Oct26 | V1</t>
        </is>
      </c>
      <c r="N1519" t="inlineStr">
        <is>
          <t>Natuf | Reel | Brand Ambassador | Heard Of Owning A Cafe | V1</t>
        </is>
      </c>
      <c r="O1519" t="inlineStr">
        <is>
          <t>In House Natuf</t>
        </is>
      </c>
      <c r="P1519" t="inlineStr">
        <is>
          <t>Facebook</t>
        </is>
      </c>
      <c r="Q1519" t="inlineStr">
        <is>
          <t>Tejaswini Tarigopula</t>
        </is>
      </c>
      <c r="R1519" t="inlineStr">
        <is>
          <t>Arjuman Vidya Sagar</t>
        </is>
      </c>
      <c r="S1519" t="inlineStr">
        <is>
          <t>-</t>
        </is>
      </c>
      <c r="T1519" t="inlineStr">
        <is>
          <t>Gurgaon</t>
        </is>
      </c>
      <c r="U1519" t="inlineStr">
        <is>
          <t xml:space="preserve"> </t>
        </is>
      </c>
      <c r="V1519" t="n">
        <v>3</v>
      </c>
      <c r="W1519" t="n">
        <v>1</v>
      </c>
      <c r="X1519" t="inlineStr">
        <is>
          <t>XXXXXX7015</t>
        </is>
      </c>
      <c r="Y1519" s="72" t="n">
        <v>46326.52037037037</v>
      </c>
    </row>
    <row r="1520">
      <c r="A1520" s="39" t="inlineStr">
        <is>
          <t>6ad6f61a931d0f55eea3425f</t>
        </is>
      </c>
      <c r="B1520" s="72" t="n">
        <v>46315.43983796296</v>
      </c>
      <c r="C1520" s="70" t="n">
        <v>46315</v>
      </c>
      <c r="D1520" t="inlineStr">
        <is>
          <t>2026-10</t>
        </is>
      </c>
      <c r="E1520" t="inlineStr">
        <is>
          <t>Wk of 2026-10-19</t>
        </is>
      </c>
      <c r="F1520" t="inlineStr">
        <is>
          <t>Lost</t>
        </is>
      </c>
      <c r="G1520" s="39" t="str">
        <f>IF(ISNUMBER(MATCH(F1520,QualityStatuses,0)),"Quality Lead","Non-Quality Lead")</f>
        <v>Non-Quality Lead</v>
      </c>
      <c r="H1520" s="39" t="str">
        <f>IFERROR(INDEX(CampTypes,MATCH(I1520,CampList,0)),"Unattributed")</f>
        <v>New</v>
      </c>
      <c r="I1520" t="inlineStr">
        <is>
          <t>EBG - In House | ABO | Natuf | Leads | Unit Franchise | India | Oct26 | V1</t>
        </is>
      </c>
      <c r="J1520" t="inlineStr">
        <is>
          <t>EBG - In House | ABO | Natuf | Leads | Unit Franchise | India | Oct26 | V1</t>
        </is>
      </c>
      <c r="K1520" t="inlineStr">
        <is>
          <t>Direct (campaign tagged in CRM)</t>
        </is>
      </c>
      <c r="L1520" t="inlineStr">
        <is>
          <t>Natuf | Investors | Tier1 + Growth Cities | Oct26 | V1</t>
        </is>
      </c>
      <c r="M1520" t="inlineStr">
        <is>
          <t>Natuf | Investors | Tier1 + Growth Cities | Oct26 | V1</t>
        </is>
      </c>
      <c r="N1520" t="inlineStr">
        <is>
          <t>Natuf | Reel | Brand Ambassador | Heard Of Owning A Cafe | V1</t>
        </is>
      </c>
      <c r="O1520" t="inlineStr">
        <is>
          <t>In House Natuf</t>
        </is>
      </c>
      <c r="P1520" t="inlineStr">
        <is>
          <t>Facebook</t>
        </is>
      </c>
      <c r="Q1520" t="inlineStr">
        <is>
          <t>Deepak Rai</t>
        </is>
      </c>
      <c r="R1520" t="inlineStr">
        <is>
          <t>Tejaswini Tarigopula</t>
        </is>
      </c>
      <c r="S1520" t="inlineStr">
        <is>
          <t>Not Interested</t>
        </is>
      </c>
      <c r="T1520" t="inlineStr">
        <is>
          <t>Bangalore</t>
        </is>
      </c>
      <c r="U1520" t="inlineStr">
        <is>
          <t xml:space="preserve"> </t>
        </is>
      </c>
      <c r="V1520" t="n">
        <v>1</v>
      </c>
      <c r="W1520" t="n">
        <v>1</v>
      </c>
      <c r="X1520" t="inlineStr">
        <is>
          <t>XXXXXX7589</t>
        </is>
      </c>
      <c r="Y1520" s="72" t="n">
        <v>46326.52037037037</v>
      </c>
    </row>
    <row r="1521">
      <c r="A1521" s="39" t="inlineStr">
        <is>
          <t>6ad6f483d2c709bd3f2b0c68</t>
        </is>
      </c>
      <c r="B1521" s="72" t="n">
        <v>46315.43512731481</v>
      </c>
      <c r="C1521" s="70" t="n">
        <v>46315</v>
      </c>
      <c r="D1521" t="inlineStr">
        <is>
          <t>2026-10</t>
        </is>
      </c>
      <c r="E1521" t="inlineStr">
        <is>
          <t>Wk of 2026-10-19</t>
        </is>
      </c>
      <c r="F1521" t="inlineStr">
        <is>
          <t>Connected</t>
        </is>
      </c>
      <c r="G1521" s="39" t="str">
        <f>IF(ISNUMBER(MATCH(F1521,QualityStatuses,0)),"Quality Lead","Non-Quality Lead")</f>
        <v>Non-Quality Lead</v>
      </c>
      <c r="H1521" s="39" t="str">
        <f>IFERROR(INDEX(CampTypes,MATCH(I1521,CampList,0)),"Unattributed")</f>
        <v>Old</v>
      </c>
      <c r="I1521" t="inlineStr">
        <is>
          <t>natuf_Kiosk_14072026_Hindi</t>
        </is>
      </c>
      <c r="J1521" t="inlineStr">
        <is>
          <t>natuf_Kiosk_14072026_Hindi</t>
        </is>
      </c>
      <c r="K1521" t="inlineStr">
        <is>
          <t>Direct (campaign tagged in CRM)</t>
        </is>
      </c>
      <c r="L1521" t="inlineStr">
        <is>
          <t>natuf_Kiosk_09102026</t>
        </is>
      </c>
      <c r="M1521" t="inlineStr">
        <is>
          <t>natuf_Kiosk_09102026</t>
        </is>
      </c>
      <c r="N1521" t="inlineStr">
        <is>
          <t>natuf_Kiosk_14072026_ad set_ad1</t>
        </is>
      </c>
      <c r="O1521" t="inlineStr">
        <is>
          <t>Natuf</t>
        </is>
      </c>
      <c r="P1521" t="inlineStr">
        <is>
          <t>Facebook</t>
        </is>
      </c>
      <c r="Q1521" t="inlineStr">
        <is>
          <t>Tejaswini Tarigopula</t>
        </is>
      </c>
      <c r="R1521" t="inlineStr">
        <is>
          <t>Rima Paul</t>
        </is>
      </c>
      <c r="S1521" t="inlineStr">
        <is>
          <t>-</t>
        </is>
      </c>
      <c r="T1521" t="inlineStr">
        <is>
          <t>jalgaon</t>
        </is>
      </c>
      <c r="U1521" t="inlineStr">
        <is>
          <t xml:space="preserve"> </t>
        </is>
      </c>
      <c r="V1521" t="n">
        <v>2</v>
      </c>
      <c r="W1521" t="n">
        <v>1</v>
      </c>
      <c r="X1521" t="inlineStr">
        <is>
          <t>XXXXXX2764</t>
        </is>
      </c>
      <c r="Y1521" s="72" t="n">
        <v>46326.52037037037</v>
      </c>
    </row>
    <row r="1522">
      <c r="A1522" s="39" t="inlineStr">
        <is>
          <t>6ad6f3b2c7ac5e9c984d5c57</t>
        </is>
      </c>
      <c r="B1522" s="72" t="n">
        <v>46315.43270833333</v>
      </c>
      <c r="C1522" s="70" t="n">
        <v>46315</v>
      </c>
      <c r="D1522" t="inlineStr">
        <is>
          <t>2026-10</t>
        </is>
      </c>
      <c r="E1522" t="inlineStr">
        <is>
          <t>Wk of 2026-10-19</t>
        </is>
      </c>
      <c r="F1522" t="inlineStr">
        <is>
          <t>New Lead</t>
        </is>
      </c>
      <c r="G1522" s="39" t="str">
        <f>IF(ISNUMBER(MATCH(F1522,QualityStatuses,0)),"Quality Lead","Non-Quality Lead")</f>
        <v>Non-Quality Lead</v>
      </c>
      <c r="H1522" s="39" t="str">
        <f>IFERROR(INDEX(CampTypes,MATCH(I1522,CampList,0)),"Unattributed")</f>
        <v>Old</v>
      </c>
      <c r="I1522" t="inlineStr">
        <is>
          <t>E_Karan_Natuf_All_07072026</t>
        </is>
      </c>
      <c r="J1522" t="inlineStr">
        <is>
          <t>E_Karan_Natuf_All_07072026</t>
        </is>
      </c>
      <c r="K1522" t="inlineStr">
        <is>
          <t>Direct (campaign tagged in CRM)</t>
        </is>
      </c>
      <c r="L1522" t="inlineStr">
        <is>
          <t>E_Karan_Natuf_Sign_07072026_Adset3</t>
        </is>
      </c>
      <c r="M1522" t="inlineStr">
        <is>
          <t>E_Karan_Natuf_Sign_07072026_Adset3</t>
        </is>
      </c>
      <c r="N1522" t="inlineStr">
        <is>
          <t>E_Karan_Natuf_Sign_07072026_Adset2_Ad1</t>
        </is>
      </c>
      <c r="O1522" t="inlineStr">
        <is>
          <t>Natuf</t>
        </is>
      </c>
      <c r="P1522" t="inlineStr">
        <is>
          <t>Facebook</t>
        </is>
      </c>
      <c r="Q1522" t="inlineStr">
        <is>
          <t>(Unassigned)</t>
        </is>
      </c>
      <c r="R1522" t="inlineStr">
        <is>
          <t>Omkar Navge</t>
        </is>
      </c>
      <c r="S1522" t="inlineStr">
        <is>
          <t>-</t>
        </is>
      </c>
      <c r="T1522" t="inlineStr">
        <is>
          <t>Up</t>
        </is>
      </c>
      <c r="U1522" t="inlineStr">
        <is>
          <t xml:space="preserve"> </t>
        </is>
      </c>
      <c r="V1522" t="n">
        <v>0</v>
      </c>
      <c r="W1522" t="n">
        <v>0</v>
      </c>
      <c r="X1522" t="inlineStr">
        <is>
          <t>XXXXXX4322</t>
        </is>
      </c>
      <c r="Y1522" s="72" t="n">
        <v>46326.52037037037</v>
      </c>
    </row>
    <row r="1523">
      <c r="A1523" s="39" t="inlineStr">
        <is>
          <t>6ad6f218e8db4989dda21520</t>
        </is>
      </c>
      <c r="B1523" s="72" t="n">
        <v>46315.42796296296</v>
      </c>
      <c r="C1523" s="70" t="n">
        <v>46315</v>
      </c>
      <c r="D1523" t="inlineStr">
        <is>
          <t>2026-10</t>
        </is>
      </c>
      <c r="E1523" t="inlineStr">
        <is>
          <t>Wk of 2026-10-19</t>
        </is>
      </c>
      <c r="F1523" t="inlineStr">
        <is>
          <t>New Lead</t>
        </is>
      </c>
      <c r="G1523" s="39" t="str">
        <f>IF(ISNUMBER(MATCH(F1523,QualityStatuses,0)),"Quality Lead","Non-Quality Lead")</f>
        <v>Non-Quality Lead</v>
      </c>
      <c r="H1523" s="39" t="str">
        <f>IFERROR(INDEX(CampTypes,MATCH(I1523,CampList,0)),"Unattributed")</f>
        <v>New</v>
      </c>
      <c r="I1523" t="inlineStr">
        <is>
          <t>EBG - In House | ABO | Natuf | Leads | Master Franchise | India | Oct26 | V1</t>
        </is>
      </c>
      <c r="J1523" t="inlineStr">
        <is>
          <t>EBG - In House | ABO | Natuf | Leads | Master Franchise | India | Oct26 | V1</t>
        </is>
      </c>
      <c r="K1523" t="inlineStr">
        <is>
          <t>Direct (campaign tagged in CRM)</t>
        </is>
      </c>
      <c r="L1523" t="inlineStr">
        <is>
          <t>Natuf | Investors | Tier1 + Growth Cities | Oct26 | V1</t>
        </is>
      </c>
      <c r="M1523" t="inlineStr">
        <is>
          <t>Natuf | Investors | Tier1 + Growth Cities | Oct26 | V1</t>
        </is>
      </c>
      <c r="N1523" t="inlineStr">
        <is>
          <t>Natuf | Static | Become A Levantine Food | V1</t>
        </is>
      </c>
      <c r="O1523" t="inlineStr">
        <is>
          <t>Natuf_MF</t>
        </is>
      </c>
      <c r="P1523" t="inlineStr">
        <is>
          <t>Facebook</t>
        </is>
      </c>
      <c r="Q1523" t="inlineStr">
        <is>
          <t>(Unassigned)</t>
        </is>
      </c>
      <c r="R1523" t="inlineStr">
        <is>
          <t>Omkar Navge</t>
        </is>
      </c>
      <c r="S1523" t="inlineStr">
        <is>
          <t>-</t>
        </is>
      </c>
      <c r="T1523" t="inlineStr">
        <is>
          <t>100000000000000000000000000000000000012000000000000000000000000</t>
        </is>
      </c>
      <c r="U1523" t="inlineStr">
        <is>
          <t xml:space="preserve"> </t>
        </is>
      </c>
      <c r="V1523" t="n">
        <v>0</v>
      </c>
      <c r="W1523" t="n">
        <v>0</v>
      </c>
      <c r="X1523" t="inlineStr">
        <is>
          <t>XXXXXX4597</t>
        </is>
      </c>
      <c r="Y1523" s="72" t="n">
        <v>46326.52037037037</v>
      </c>
    </row>
    <row r="1524">
      <c r="A1524" s="39" t="inlineStr">
        <is>
          <t>6ad6ee78a766db31ff521269</t>
        </is>
      </c>
      <c r="B1524" s="72" t="n">
        <v>46315.41722222222</v>
      </c>
      <c r="C1524" s="70" t="n">
        <v>46315</v>
      </c>
      <c r="D1524" t="inlineStr">
        <is>
          <t>2026-10</t>
        </is>
      </c>
      <c r="E1524" t="inlineStr">
        <is>
          <t>Wk of 2026-10-19</t>
        </is>
      </c>
      <c r="F1524" t="inlineStr">
        <is>
          <t>Connected</t>
        </is>
      </c>
      <c r="G1524" s="39" t="str">
        <f>IF(ISNUMBER(MATCH(F1524,QualityStatuses,0)),"Quality Lead","Non-Quality Lead")</f>
        <v>Non-Quality Lead</v>
      </c>
      <c r="H1524" s="39" t="str">
        <f>IFERROR(INDEX(CampTypes,MATCH(I1524,CampList,0)),"Unattributed")</f>
        <v>Old</v>
      </c>
      <c r="I1524" t="inlineStr">
        <is>
          <t>E_Suresh_Natuf_Kiosk_07072026</t>
        </is>
      </c>
      <c r="J1524" t="inlineStr">
        <is>
          <t>E_Suresh_Natuf_Kiosk_07072026</t>
        </is>
      </c>
      <c r="K1524" t="inlineStr">
        <is>
          <t>Direct (campaign tagged in CRM)</t>
        </is>
      </c>
      <c r="L1524" t="inlineStr">
        <is>
          <t>E_Suresh_Natuf_Kiosk_07072026_Adset5</t>
        </is>
      </c>
      <c r="M1524" t="inlineStr">
        <is>
          <t>E_Suresh_Natuf_Kiosk_07072026_Adset5</t>
        </is>
      </c>
      <c r="N1524" t="inlineStr">
        <is>
          <t>E_Hindi_Suresh_Natuf_Kiosk_07072026_Adset5_ad3 – Copy 2</t>
        </is>
      </c>
      <c r="O1524" t="inlineStr">
        <is>
          <t>Natuf</t>
        </is>
      </c>
      <c r="P1524" t="inlineStr">
        <is>
          <t>Facebook</t>
        </is>
      </c>
      <c r="Q1524" t="inlineStr">
        <is>
          <t>Tejaswini Tarigopula</t>
        </is>
      </c>
      <c r="R1524" t="inlineStr">
        <is>
          <t>Sai Charan</t>
        </is>
      </c>
      <c r="S1524" t="inlineStr">
        <is>
          <t>-</t>
        </is>
      </c>
      <c r="T1524" t="inlineStr">
        <is>
          <t>Jalandhar</t>
        </is>
      </c>
      <c r="U1524" t="inlineStr">
        <is>
          <t xml:space="preserve"> </t>
        </is>
      </c>
      <c r="V1524" t="n">
        <v>1</v>
      </c>
      <c r="W1524" t="n">
        <v>1</v>
      </c>
      <c r="X1524" t="inlineStr">
        <is>
          <t>XXXXXX5145</t>
        </is>
      </c>
      <c r="Y1524" s="72" t="n">
        <v>46326.52037037037</v>
      </c>
    </row>
    <row r="1525">
      <c r="A1525" s="39" t="inlineStr">
        <is>
          <t>6ad6ee0478695202d45fd874</t>
        </is>
      </c>
      <c r="B1525" s="72" t="n">
        <v>46315.41587962963</v>
      </c>
      <c r="C1525" s="70" t="n">
        <v>46315</v>
      </c>
      <c r="D1525" t="inlineStr">
        <is>
          <t>2026-10</t>
        </is>
      </c>
      <c r="E1525" t="inlineStr">
        <is>
          <t>Wk of 2026-10-19</t>
        </is>
      </c>
      <c r="F1525" t="inlineStr">
        <is>
          <t>Attempt 1</t>
        </is>
      </c>
      <c r="G1525" s="39" t="str">
        <f>IF(ISNUMBER(MATCH(F1525,QualityStatuses,0)),"Quality Lead","Non-Quality Lead")</f>
        <v>Non-Quality Lead</v>
      </c>
      <c r="H1525" s="39" t="str">
        <f>IFERROR(INDEX(CampTypes,MATCH(I1525,CampList,0)),"Unattributed")</f>
        <v>New</v>
      </c>
      <c r="I1525" t="inlineStr">
        <is>
          <t>EBG - In House | ABO | Natuf | Leads | Unit Franchise | India | Oct26 | V1</t>
        </is>
      </c>
      <c r="J1525" t="inlineStr">
        <is>
          <t>EBG - In House | ABO | Natuf | Leads | Unit Franchise | India | Oct26 | V1</t>
        </is>
      </c>
      <c r="K1525" t="inlineStr">
        <is>
          <t>Direct (campaign tagged in CRM)</t>
        </is>
      </c>
      <c r="L1525" t="inlineStr">
        <is>
          <t>Natuf | Broad | Tier1 + Growth Cities | Oct26 | V1</t>
        </is>
      </c>
      <c r="M1525" t="inlineStr">
        <is>
          <t>Natuf | Broad | Tier1 + Growth Cities | Oct26 | V1</t>
        </is>
      </c>
      <c r="N1525" t="inlineStr">
        <is>
          <t>Natuf | Reel | Brand Ambassador | Heard Of Owning A Cafe | V1</t>
        </is>
      </c>
      <c r="O1525" t="inlineStr">
        <is>
          <t>In House Natuf</t>
        </is>
      </c>
      <c r="P1525" t="inlineStr">
        <is>
          <t>Facebook</t>
        </is>
      </c>
      <c r="Q1525" t="inlineStr">
        <is>
          <t>Tejaswini Tarigopula</t>
        </is>
      </c>
      <c r="R1525" t="inlineStr">
        <is>
          <t>Shivani Sharma</t>
        </is>
      </c>
      <c r="S1525" t="inlineStr">
        <is>
          <t>-</t>
        </is>
      </c>
      <c r="T1525" t="inlineStr">
        <is>
          <t>Ahmedabad</t>
        </is>
      </c>
      <c r="U1525" t="inlineStr">
        <is>
          <t xml:space="preserve"> </t>
        </is>
      </c>
      <c r="V1525" t="n">
        <v>0</v>
      </c>
      <c r="W1525" t="n">
        <v>0</v>
      </c>
      <c r="X1525" t="inlineStr">
        <is>
          <t>XXXXXX8058</t>
        </is>
      </c>
      <c r="Y1525" s="72" t="n">
        <v>46326.52037037037</v>
      </c>
    </row>
    <row r="1526">
      <c r="A1526" s="39" t="inlineStr">
        <is>
          <t>6ad6e9f2f9032134b84544c7</t>
        </is>
      </c>
      <c r="B1526" s="72" t="n">
        <v>46315.40381944444</v>
      </c>
      <c r="C1526" s="70" t="n">
        <v>46315</v>
      </c>
      <c r="D1526" t="inlineStr">
        <is>
          <t>2026-10</t>
        </is>
      </c>
      <c r="E1526" t="inlineStr">
        <is>
          <t>Wk of 2026-10-19</t>
        </is>
      </c>
      <c r="F1526" t="inlineStr">
        <is>
          <t>Attempt 2</t>
        </is>
      </c>
      <c r="G1526" s="39" t="str">
        <f>IF(ISNUMBER(MATCH(F1526,QualityStatuses,0)),"Quality Lead","Non-Quality Lead")</f>
        <v>Non-Quality Lead</v>
      </c>
      <c r="H1526" s="39" t="str">
        <f>IFERROR(INDEX(CampTypes,MATCH(I1526,CampList,0)),"Unattributed")</f>
        <v>New</v>
      </c>
      <c r="I1526" t="inlineStr">
        <is>
          <t>EBG - In House | ABO | Natuf | Leads | Unit Franchise | India | Oct26 | V1</t>
        </is>
      </c>
      <c r="J1526" t="inlineStr">
        <is>
          <t>EBG - In House | ABO | Natuf | Leads | Unit Franchise | India | Oct26 | V1</t>
        </is>
      </c>
      <c r="K1526" t="inlineStr">
        <is>
          <t>Direct (campaign tagged in CRM)</t>
        </is>
      </c>
      <c r="L1526" t="inlineStr">
        <is>
          <t>Natuf | Business Owners | Tier1 + Growth Cities | Oct26 | V1</t>
        </is>
      </c>
      <c r="M1526" t="inlineStr">
        <is>
          <t>Natuf | Business Owners | Tier1 + Growth Cities | Oct26 | V1</t>
        </is>
      </c>
      <c r="N1526" t="inlineStr">
        <is>
          <t>Natuf | Reel | Brand Ambassador | Heard Of Owning A Cafe | V1</t>
        </is>
      </c>
      <c r="O1526" t="inlineStr">
        <is>
          <t>In House Natuf</t>
        </is>
      </c>
      <c r="P1526" t="inlineStr">
        <is>
          <t>Facebook</t>
        </is>
      </c>
      <c r="Q1526" t="inlineStr">
        <is>
          <t>Tejaswini Tarigopula</t>
        </is>
      </c>
      <c r="R1526" t="inlineStr">
        <is>
          <t>Prabhudatta Pattanaik</t>
        </is>
      </c>
      <c r="S1526" t="inlineStr">
        <is>
          <t>-</t>
        </is>
      </c>
      <c r="T1526" t="inlineStr">
        <is>
          <t>Hyderabad</t>
        </is>
      </c>
      <c r="U1526" t="inlineStr">
        <is>
          <t xml:space="preserve"> </t>
        </is>
      </c>
      <c r="V1526" t="n">
        <v>2</v>
      </c>
      <c r="W1526" t="n">
        <v>2</v>
      </c>
      <c r="X1526" t="inlineStr">
        <is>
          <t>XXXXXX3330</t>
        </is>
      </c>
      <c r="Y1526" s="72" t="n">
        <v>46326.52037037037</v>
      </c>
    </row>
    <row r="1527">
      <c r="A1527" s="39" t="inlineStr">
        <is>
          <t>6ad6e774cf3bde96cdf41ff7</t>
        </is>
      </c>
      <c r="B1527" s="72" t="n">
        <v>46315.39643518518</v>
      </c>
      <c r="C1527" s="70" t="n">
        <v>46315</v>
      </c>
      <c r="D1527" t="inlineStr">
        <is>
          <t>2026-10</t>
        </is>
      </c>
      <c r="E1527" t="inlineStr">
        <is>
          <t>Wk of 2026-10-19</t>
        </is>
      </c>
      <c r="F1527" t="inlineStr">
        <is>
          <t>Connected</t>
        </is>
      </c>
      <c r="G1527" s="39" t="str">
        <f>IF(ISNUMBER(MATCH(F1527,QualityStatuses,0)),"Quality Lead","Non-Quality Lead")</f>
        <v>Non-Quality Lead</v>
      </c>
      <c r="H1527" s="39" t="str">
        <f>IFERROR(INDEX(CampTypes,MATCH(I1527,CampList,0)),"Unattributed")</f>
        <v>New</v>
      </c>
      <c r="I1527" t="inlineStr">
        <is>
          <t>EBG - In House | ABO | Natuf | Leads | Unit Franchise | India | Oct26 | V1</t>
        </is>
      </c>
      <c r="J1527" t="inlineStr">
        <is>
          <t>EBG - In House | ABO | Natuf | Leads | Unit Franchise | India | Oct26 | V1</t>
        </is>
      </c>
      <c r="K1527" t="inlineStr">
        <is>
          <t>Direct (campaign tagged in CRM)</t>
        </is>
      </c>
      <c r="L1527" t="inlineStr">
        <is>
          <t>Natuf | Broad | Tier1 + Growth Cities | Oct26 | V1</t>
        </is>
      </c>
      <c r="M1527" t="inlineStr">
        <is>
          <t>Natuf | Broad | Tier1 + Growth Cities | Oct26 | V1</t>
        </is>
      </c>
      <c r="N1527" t="inlineStr">
        <is>
          <t>Natuf | Reel | Brand Ambassador | Heard Of Owning A Cafe | V1</t>
        </is>
      </c>
      <c r="O1527" t="inlineStr">
        <is>
          <t>In House Natuf</t>
        </is>
      </c>
      <c r="P1527" t="inlineStr">
        <is>
          <t>Facebook</t>
        </is>
      </c>
      <c r="Q1527" t="inlineStr">
        <is>
          <t>Tejaswini Tarigopula</t>
        </is>
      </c>
      <c r="R1527" t="inlineStr">
        <is>
          <t>Rima Paul</t>
        </is>
      </c>
      <c r="S1527" t="inlineStr">
        <is>
          <t>-</t>
        </is>
      </c>
      <c r="T1527" t="inlineStr">
        <is>
          <t>Chennai</t>
        </is>
      </c>
      <c r="U1527" t="inlineStr">
        <is>
          <t xml:space="preserve"> </t>
        </is>
      </c>
      <c r="V1527" t="n">
        <v>2</v>
      </c>
      <c r="W1527" t="n">
        <v>2</v>
      </c>
      <c r="X1527" t="inlineStr">
        <is>
          <t>XXXXXX4779</t>
        </is>
      </c>
      <c r="Y1527" s="72" t="n">
        <v>46326.52037037037</v>
      </c>
    </row>
    <row r="1528">
      <c r="A1528" s="39" t="inlineStr">
        <is>
          <t>6ad6e73ad44703e4dfc734e5</t>
        </is>
      </c>
      <c r="B1528" s="72" t="n">
        <v>46315.39576388889</v>
      </c>
      <c r="C1528" s="70" t="n">
        <v>46315</v>
      </c>
      <c r="D1528" t="inlineStr">
        <is>
          <t>2026-10</t>
        </is>
      </c>
      <c r="E1528" t="inlineStr">
        <is>
          <t>Wk of 2026-10-19</t>
        </is>
      </c>
      <c r="F1528" t="inlineStr">
        <is>
          <t>Connected</t>
        </is>
      </c>
      <c r="G1528" s="39" t="str">
        <f>IF(ISNUMBER(MATCH(F1528,QualityStatuses,0)),"Quality Lead","Non-Quality Lead")</f>
        <v>Non-Quality Lead</v>
      </c>
      <c r="H1528" s="39" t="str">
        <f>IFERROR(INDEX(CampTypes,MATCH(I1528,CampList,0)),"Unattributed")</f>
        <v>New</v>
      </c>
      <c r="I1528" t="inlineStr">
        <is>
          <t>EBG - In House | ABO | Natuf | Leads | Unit Franchise | India | Oct26 | V1</t>
        </is>
      </c>
      <c r="J1528" t="inlineStr">
        <is>
          <t>EBG - In House | ABO | Natuf | Leads | Unit Franchise | India | Oct26 | V1</t>
        </is>
      </c>
      <c r="K1528" t="inlineStr">
        <is>
          <t>Direct (campaign tagged in CRM)</t>
        </is>
      </c>
      <c r="L1528" t="inlineStr">
        <is>
          <t>Natuf | Business Owners | Tier1 + Growth Cities | Oct26 | V1</t>
        </is>
      </c>
      <c r="M1528" t="inlineStr">
        <is>
          <t>Natuf | Business Owners | Tier1 + Growth Cities | Oct26 | V1</t>
        </is>
      </c>
      <c r="N1528" t="inlineStr">
        <is>
          <t>Natuf | Reel | Brand Ambassador | Heard Of Owning A Cafe | V1</t>
        </is>
      </c>
      <c r="O1528" t="inlineStr">
        <is>
          <t>In House Natuf</t>
        </is>
      </c>
      <c r="P1528" t="inlineStr">
        <is>
          <t>Facebook</t>
        </is>
      </c>
      <c r="Q1528" t="inlineStr">
        <is>
          <t>Tejaswini Tarigopula</t>
        </is>
      </c>
      <c r="R1528" t="inlineStr">
        <is>
          <t>Prabhudatta Pattanaik</t>
        </is>
      </c>
      <c r="S1528" t="inlineStr">
        <is>
          <t>-</t>
        </is>
      </c>
      <c r="T1528" t="inlineStr">
        <is>
          <t>Mumbai</t>
        </is>
      </c>
      <c r="U1528" t="inlineStr">
        <is>
          <t xml:space="preserve"> </t>
        </is>
      </c>
      <c r="V1528" t="n">
        <v>1</v>
      </c>
      <c r="W1528" t="n">
        <v>1</v>
      </c>
      <c r="X1528" t="inlineStr">
        <is>
          <t>XXXXXX3178</t>
        </is>
      </c>
      <c r="Y1528" s="72" t="n">
        <v>46326.52037037037</v>
      </c>
    </row>
    <row r="1529">
      <c r="A1529" s="39" t="inlineStr">
        <is>
          <t>6ad6e3dff120c7f8e99df4e5</t>
        </is>
      </c>
      <c r="B1529" s="72" t="n">
        <v>46315.38582175926</v>
      </c>
      <c r="C1529" s="70" t="n">
        <v>46315</v>
      </c>
      <c r="D1529" t="inlineStr">
        <is>
          <t>2026-10</t>
        </is>
      </c>
      <c r="E1529" t="inlineStr">
        <is>
          <t>Wk of 2026-10-19</t>
        </is>
      </c>
      <c r="F1529" t="inlineStr">
        <is>
          <t>Connected</t>
        </is>
      </c>
      <c r="G1529" s="39" t="str">
        <f>IF(ISNUMBER(MATCH(F1529,QualityStatuses,0)),"Quality Lead","Non-Quality Lead")</f>
        <v>Non-Quality Lead</v>
      </c>
      <c r="H1529" s="39" t="str">
        <f>IFERROR(INDEX(CampTypes,MATCH(I1529,CampList,0)),"Unattributed")</f>
        <v>New</v>
      </c>
      <c r="I1529" t="inlineStr">
        <is>
          <t>EBG - In House | ABO | Natuf | Leads | Unit Franchise | India | Oct26 | V1</t>
        </is>
      </c>
      <c r="J1529" t="inlineStr">
        <is>
          <t>EBG - In House | ABO | Natuf | Leads | Unit Franchise | India | Oct26 | V1</t>
        </is>
      </c>
      <c r="K1529" t="inlineStr">
        <is>
          <t>Direct (campaign tagged in CRM)</t>
        </is>
      </c>
      <c r="L1529" t="inlineStr">
        <is>
          <t>Natuf | Investors | Tier1 + Growth Cities | Oct26 | V1</t>
        </is>
      </c>
      <c r="M1529" t="inlineStr">
        <is>
          <t>Natuf | Investors | Tier1 + Growth Cities | Oct26 | V1</t>
        </is>
      </c>
      <c r="N1529" t="inlineStr">
        <is>
          <t>Natuf | Reel | Brand Ambassador | Heard Of Owning A Cafe | V1</t>
        </is>
      </c>
      <c r="O1529" t="inlineStr">
        <is>
          <t>In House Natuf</t>
        </is>
      </c>
      <c r="P1529" t="inlineStr">
        <is>
          <t>Facebook</t>
        </is>
      </c>
      <c r="Q1529" t="inlineStr">
        <is>
          <t>Tejaswini Tarigopula</t>
        </is>
      </c>
      <c r="R1529" t="inlineStr">
        <is>
          <t>Arjuman Vidya Sagar</t>
        </is>
      </c>
      <c r="S1529" t="inlineStr">
        <is>
          <t>-</t>
        </is>
      </c>
      <c r="T1529" t="inlineStr">
        <is>
          <t>Ahmedabad</t>
        </is>
      </c>
      <c r="U1529" t="inlineStr">
        <is>
          <t xml:space="preserve"> </t>
        </is>
      </c>
      <c r="V1529" t="n">
        <v>4</v>
      </c>
      <c r="W1529" t="n">
        <v>1</v>
      </c>
      <c r="X1529" t="inlineStr">
        <is>
          <t>XXXXXX1583</t>
        </is>
      </c>
      <c r="Y1529" s="72" t="n">
        <v>46326.52037037037</v>
      </c>
    </row>
    <row r="1530">
      <c r="A1530" s="39" t="inlineStr">
        <is>
          <t>6ad6e2c23d37af3c68fa3a52</t>
        </is>
      </c>
      <c r="B1530" s="72" t="n">
        <v>46315.38252314815</v>
      </c>
      <c r="C1530" s="70" t="n">
        <v>46315</v>
      </c>
      <c r="D1530" t="inlineStr">
        <is>
          <t>2026-10</t>
        </is>
      </c>
      <c r="E1530" t="inlineStr">
        <is>
          <t>Wk of 2026-10-19</t>
        </is>
      </c>
      <c r="F1530" t="inlineStr">
        <is>
          <t>New Lead</t>
        </is>
      </c>
      <c r="G1530" s="39" t="str">
        <f>IF(ISNUMBER(MATCH(F1530,QualityStatuses,0)),"Quality Lead","Non-Quality Lead")</f>
        <v>Non-Quality Lead</v>
      </c>
      <c r="H1530" s="39" t="str">
        <f>IFERROR(INDEX(CampTypes,MATCH(I1530,CampList,0)),"Unattributed")</f>
        <v>Old</v>
      </c>
      <c r="I1530" t="inlineStr">
        <is>
          <t>E_Karan_Natuf_Kiosk_07072026</t>
        </is>
      </c>
      <c r="J1530" t="inlineStr">
        <is>
          <t>E_Karan_Natuf_Kiosk_07072026</t>
        </is>
      </c>
      <c r="K1530" t="inlineStr">
        <is>
          <t>Direct (campaign tagged in CRM)</t>
        </is>
      </c>
      <c r="L1530" t="inlineStr">
        <is>
          <t>E_Karan_Natuf_Kiosk_07072026_Adset5</t>
        </is>
      </c>
      <c r="M1530" t="inlineStr">
        <is>
          <t>E_Karan_Natuf_Kiosk_07072026_Adset5</t>
        </is>
      </c>
      <c r="N1530" t="inlineStr">
        <is>
          <t>E_Hindi_Karan_Natuf_Kiosk_07072026_Adset5_ad3 – Copy 3</t>
        </is>
      </c>
      <c r="O1530" t="inlineStr">
        <is>
          <t>Natuf</t>
        </is>
      </c>
      <c r="P1530" t="inlineStr">
        <is>
          <t>Facebook</t>
        </is>
      </c>
      <c r="Q1530" t="inlineStr">
        <is>
          <t>(Unassigned)</t>
        </is>
      </c>
      <c r="R1530" t="inlineStr">
        <is>
          <t>Omkar Navge</t>
        </is>
      </c>
      <c r="S1530" t="inlineStr">
        <is>
          <t>-</t>
        </is>
      </c>
      <c r="T1530" t="inlineStr">
        <is>
          <t>Delhi</t>
        </is>
      </c>
      <c r="U1530" t="inlineStr">
        <is>
          <t xml:space="preserve"> </t>
        </is>
      </c>
      <c r="V1530" t="n">
        <v>0</v>
      </c>
      <c r="W1530" t="n">
        <v>0</v>
      </c>
      <c r="X1530" t="inlineStr">
        <is>
          <t>XXXXXX1029</t>
        </is>
      </c>
      <c r="Y1530" s="72" t="n">
        <v>46326.52037037037</v>
      </c>
    </row>
    <row r="1531">
      <c r="A1531" s="39" t="inlineStr">
        <is>
          <t>6ad6de35441f926246e347ac</t>
        </is>
      </c>
      <c r="B1531" s="72" t="n">
        <v>46315.36903935186</v>
      </c>
      <c r="C1531" s="70" t="n">
        <v>46315</v>
      </c>
      <c r="D1531" t="inlineStr">
        <is>
          <t>2026-10</t>
        </is>
      </c>
      <c r="E1531" t="inlineStr">
        <is>
          <t>Wk of 2026-10-19</t>
        </is>
      </c>
      <c r="F1531" t="inlineStr">
        <is>
          <t>Connected</t>
        </is>
      </c>
      <c r="G1531" s="39" t="str">
        <f>IF(ISNUMBER(MATCH(F1531,QualityStatuses,0)),"Quality Lead","Non-Quality Lead")</f>
        <v>Non-Quality Lead</v>
      </c>
      <c r="H1531" s="39" t="str">
        <f>IFERROR(INDEX(CampTypes,MATCH(I1531,CampList,0)),"Unattributed")</f>
        <v>New</v>
      </c>
      <c r="I1531" t="inlineStr">
        <is>
          <t>EBG - In House | ABO | Natuf | Leads | Unit Franchise | India | Oct26 | V1</t>
        </is>
      </c>
      <c r="J1531" t="inlineStr">
        <is>
          <t>EBG - In House | ABO | Natuf | Leads | Unit Franchise | India | Oct26 | V1</t>
        </is>
      </c>
      <c r="K1531" t="inlineStr">
        <is>
          <t>Direct (campaign tagged in CRM)</t>
        </is>
      </c>
      <c r="L1531" t="inlineStr">
        <is>
          <t>Natuf | Investors | Tier1 + Growth Cities | Oct26 | V1</t>
        </is>
      </c>
      <c r="M1531" t="inlineStr">
        <is>
          <t>Natuf | Investors | Tier1 + Growth Cities | Oct26 | V1</t>
        </is>
      </c>
      <c r="N1531" t="inlineStr">
        <is>
          <t>Natuf | Reel | Brand Ambassador | Heard Of Owning A Cafe | V1</t>
        </is>
      </c>
      <c r="O1531" t="inlineStr">
        <is>
          <t>In House Natuf</t>
        </is>
      </c>
      <c r="P1531" t="inlineStr">
        <is>
          <t>Facebook</t>
        </is>
      </c>
      <c r="Q1531" t="inlineStr">
        <is>
          <t>Tejaswini Tarigopula</t>
        </is>
      </c>
      <c r="R1531" t="inlineStr">
        <is>
          <t>Sai Charan</t>
        </is>
      </c>
      <c r="S1531" t="inlineStr">
        <is>
          <t>-</t>
        </is>
      </c>
      <c r="T1531" t="inlineStr">
        <is>
          <t>Nashik</t>
        </is>
      </c>
      <c r="U1531" t="inlineStr">
        <is>
          <t xml:space="preserve"> </t>
        </is>
      </c>
      <c r="V1531" t="n">
        <v>4</v>
      </c>
      <c r="W1531" t="n">
        <v>2</v>
      </c>
      <c r="X1531" t="inlineStr">
        <is>
          <t>XXXXXX1333</t>
        </is>
      </c>
      <c r="Y1531" s="72" t="n">
        <v>46326.52037037037</v>
      </c>
    </row>
    <row r="1532">
      <c r="A1532" s="39" t="inlineStr">
        <is>
          <t>6ad6dd67e798bba62505cf27</t>
        </is>
      </c>
      <c r="B1532" s="72" t="n">
        <v>46315.36665509259</v>
      </c>
      <c r="C1532" s="70" t="n">
        <v>46315</v>
      </c>
      <c r="D1532" t="inlineStr">
        <is>
          <t>2026-10</t>
        </is>
      </c>
      <c r="E1532" t="inlineStr">
        <is>
          <t>Wk of 2026-10-19</t>
        </is>
      </c>
      <c r="F1532" t="inlineStr">
        <is>
          <t>Attempt 2</t>
        </is>
      </c>
      <c r="G1532" s="39" t="str">
        <f>IF(ISNUMBER(MATCH(F1532,QualityStatuses,0)),"Quality Lead","Non-Quality Lead")</f>
        <v>Non-Quality Lead</v>
      </c>
      <c r="H1532" s="39" t="str">
        <f>IFERROR(INDEX(CampTypes,MATCH(I1532,CampList,0)),"Unattributed")</f>
        <v>Old</v>
      </c>
      <c r="I1532" t="inlineStr">
        <is>
          <t>E_Suresh_Natuf_Kiosk_07072026</t>
        </is>
      </c>
      <c r="J1532" t="inlineStr">
        <is>
          <t>E_Suresh_Natuf_Kiosk_07072026</t>
        </is>
      </c>
      <c r="K1532" t="inlineStr">
        <is>
          <t>Direct (campaign tagged in CRM)</t>
        </is>
      </c>
      <c r="L1532" t="inlineStr">
        <is>
          <t>E_Suresh_Natuf_Kiosk_07072026_Adset5</t>
        </is>
      </c>
      <c r="M1532" t="inlineStr">
        <is>
          <t>E_Suresh_Natuf_Kiosk_07072026_Adset5</t>
        </is>
      </c>
      <c r="N1532" t="inlineStr">
        <is>
          <t>E_Hindi_Suresh_Natuf_Kiosk_07072026_Adset5_ad3 – Copy 2</t>
        </is>
      </c>
      <c r="O1532" t="inlineStr">
        <is>
          <t>Natuf</t>
        </is>
      </c>
      <c r="P1532" t="inlineStr">
        <is>
          <t>Facebook</t>
        </is>
      </c>
      <c r="Q1532" t="inlineStr">
        <is>
          <t>Tejaswini Tarigopula</t>
        </is>
      </c>
      <c r="R1532" t="inlineStr">
        <is>
          <t>Rima Paul</t>
        </is>
      </c>
      <c r="S1532" t="inlineStr">
        <is>
          <t>-</t>
        </is>
      </c>
      <c r="T1532" t="inlineStr">
        <is>
          <t>Gaurav</t>
        </is>
      </c>
      <c r="U1532" t="inlineStr">
        <is>
          <t xml:space="preserve"> </t>
        </is>
      </c>
      <c r="V1532" t="n">
        <v>3</v>
      </c>
      <c r="W1532" t="n">
        <v>1</v>
      </c>
      <c r="X1532" t="inlineStr">
        <is>
          <t>XXXXXX6659</t>
        </is>
      </c>
      <c r="Y1532" s="72" t="n">
        <v>46326.52037037037</v>
      </c>
    </row>
    <row r="1533">
      <c r="A1533" s="39" t="inlineStr">
        <is>
          <t>6ad6dc1b06b79cc608889012</t>
        </is>
      </c>
      <c r="B1533" s="72" t="n">
        <v>46315.3628125</v>
      </c>
      <c r="C1533" s="70" t="n">
        <v>46315</v>
      </c>
      <c r="D1533" t="inlineStr">
        <is>
          <t>2026-10</t>
        </is>
      </c>
      <c r="E1533" t="inlineStr">
        <is>
          <t>Wk of 2026-10-19</t>
        </is>
      </c>
      <c r="F1533" t="inlineStr">
        <is>
          <t>Attempt 1</t>
        </is>
      </c>
      <c r="G1533" s="39" t="str">
        <f>IF(ISNUMBER(MATCH(F1533,QualityStatuses,0)),"Quality Lead","Non-Quality Lead")</f>
        <v>Non-Quality Lead</v>
      </c>
      <c r="H1533" s="39" t="str">
        <f>IFERROR(INDEX(CampTypes,MATCH(I1533,CampList,0)),"Unattributed")</f>
        <v>New</v>
      </c>
      <c r="I1533" t="inlineStr">
        <is>
          <t>EBG - In House | ABO | Natuf | Leads | Unit Franchise | India | Oct26 | V1</t>
        </is>
      </c>
      <c r="J1533" t="inlineStr">
        <is>
          <t>EBG - In House | ABO | Natuf | Leads | Unit Franchise | India | Oct26 | V1</t>
        </is>
      </c>
      <c r="K1533" t="inlineStr">
        <is>
          <t>Direct (campaign tagged in CRM)</t>
        </is>
      </c>
      <c r="L1533" t="inlineStr">
        <is>
          <t>Natuf | Investors | Tier1 + Growth Cities | Oct26 | V1</t>
        </is>
      </c>
      <c r="M1533" t="inlineStr">
        <is>
          <t>Natuf | Investors | Tier1 + Growth Cities | Oct26 | V1</t>
        </is>
      </c>
      <c r="N1533" t="inlineStr">
        <is>
          <t>Natuf | Reel | Brand Ambassador | Heard Of Owning A Cafe | V1</t>
        </is>
      </c>
      <c r="O1533" t="inlineStr">
        <is>
          <t>In House Natuf</t>
        </is>
      </c>
      <c r="P1533" t="inlineStr">
        <is>
          <t>Facebook</t>
        </is>
      </c>
      <c r="Q1533" t="inlineStr">
        <is>
          <t>Tejaswini Tarigopula</t>
        </is>
      </c>
      <c r="R1533" t="inlineStr">
        <is>
          <t>Shivani Sharma</t>
        </is>
      </c>
      <c r="S1533" t="inlineStr">
        <is>
          <t>-</t>
        </is>
      </c>
      <c r="T1533" t="inlineStr">
        <is>
          <t>jaipur</t>
        </is>
      </c>
      <c r="U1533" t="inlineStr">
        <is>
          <t xml:space="preserve"> </t>
        </is>
      </c>
      <c r="V1533" t="n">
        <v>0</v>
      </c>
      <c r="W1533" t="n">
        <v>0</v>
      </c>
      <c r="X1533" t="inlineStr">
        <is>
          <t>XXXXXX9928</t>
        </is>
      </c>
      <c r="Y1533" s="72" t="n">
        <v>46326.52037037037</v>
      </c>
    </row>
    <row r="1534">
      <c r="A1534" s="39" t="inlineStr">
        <is>
          <t>6ad6db6bc7accd521330bae3</t>
        </is>
      </c>
      <c r="B1534" s="72" t="n">
        <v>46315.36077546296</v>
      </c>
      <c r="C1534" s="70" t="n">
        <v>46315</v>
      </c>
      <c r="D1534" t="inlineStr">
        <is>
          <t>2026-10</t>
        </is>
      </c>
      <c r="E1534" t="inlineStr">
        <is>
          <t>Wk of 2026-10-19</t>
        </is>
      </c>
      <c r="F1534" t="inlineStr">
        <is>
          <t>Attempt 2</t>
        </is>
      </c>
      <c r="G1534" s="39" t="str">
        <f>IF(ISNUMBER(MATCH(F1534,QualityStatuses,0)),"Quality Lead","Non-Quality Lead")</f>
        <v>Non-Quality Lead</v>
      </c>
      <c r="H1534" s="39" t="str">
        <f>IFERROR(INDEX(CampTypes,MATCH(I1534,CampList,0)),"Unattributed")</f>
        <v>Old</v>
      </c>
      <c r="I1534" t="inlineStr">
        <is>
          <t>E_Suresh_Natuf_Kiosk_07072026</t>
        </is>
      </c>
      <c r="J1534" t="inlineStr">
        <is>
          <t>E_Suresh_Natuf_Kiosk_07072026</t>
        </is>
      </c>
      <c r="K1534" t="inlineStr">
        <is>
          <t>Direct (campaign tagged in CRM)</t>
        </is>
      </c>
      <c r="L1534" t="inlineStr">
        <is>
          <t>E_Suresh_Natuf_Kiosk_07072026_Adset5</t>
        </is>
      </c>
      <c r="M1534" t="inlineStr">
        <is>
          <t>E_Suresh_Natuf_Kiosk_07072026_Adset5</t>
        </is>
      </c>
      <c r="N1534" t="inlineStr">
        <is>
          <t>E_Hindi_Suresh_Natuf_Kiosk_07072026_Adset5_ad3 – Copy 2</t>
        </is>
      </c>
      <c r="O1534" t="inlineStr">
        <is>
          <t>Natuf</t>
        </is>
      </c>
      <c r="P1534" t="inlineStr">
        <is>
          <t>Facebook</t>
        </is>
      </c>
      <c r="Q1534" t="inlineStr">
        <is>
          <t>Tejaswini Tarigopula</t>
        </is>
      </c>
      <c r="R1534" t="inlineStr">
        <is>
          <t>Sai Charan</t>
        </is>
      </c>
      <c r="S1534" t="inlineStr">
        <is>
          <t>-</t>
        </is>
      </c>
      <c r="T1534" t="inlineStr">
        <is>
          <t>Patna</t>
        </is>
      </c>
      <c r="U1534" t="inlineStr">
        <is>
          <t xml:space="preserve"> </t>
        </is>
      </c>
      <c r="V1534" t="n">
        <v>2</v>
      </c>
      <c r="W1534" t="n">
        <v>0</v>
      </c>
      <c r="X1534" t="inlineStr">
        <is>
          <t>XXXXXX5853</t>
        </is>
      </c>
      <c r="Y1534" s="72" t="n">
        <v>46326.52037037037</v>
      </c>
    </row>
    <row r="1535">
      <c r="A1535" s="39" t="inlineStr">
        <is>
          <t>6ad6dabf6cd8ff71b91dddaa</t>
        </is>
      </c>
      <c r="B1535" s="72" t="n">
        <v>46315.35878472222</v>
      </c>
      <c r="C1535" s="70" t="n">
        <v>46315</v>
      </c>
      <c r="D1535" t="inlineStr">
        <is>
          <t>2026-10</t>
        </is>
      </c>
      <c r="E1535" t="inlineStr">
        <is>
          <t>Wk of 2026-10-19</t>
        </is>
      </c>
      <c r="F1535" t="inlineStr">
        <is>
          <t>New Lead</t>
        </is>
      </c>
      <c r="G1535" s="39" t="str">
        <f>IF(ISNUMBER(MATCH(F1535,QualityStatuses,0)),"Quality Lead","Non-Quality Lead")</f>
        <v>Non-Quality Lead</v>
      </c>
      <c r="H1535" s="39" t="str">
        <f>IFERROR(INDEX(CampTypes,MATCH(I1535,CampList,0)),"Unattributed")</f>
        <v>Old</v>
      </c>
      <c r="I1535" t="inlineStr">
        <is>
          <t>natuf_Kiosk_14072026_Hindi</t>
        </is>
      </c>
      <c r="J1535" t="inlineStr">
        <is>
          <t>natuf_Kiosk_14072026_Hindi</t>
        </is>
      </c>
      <c r="K1535" t="inlineStr">
        <is>
          <t>Direct (campaign tagged in CRM)</t>
        </is>
      </c>
      <c r="L1535" t="inlineStr">
        <is>
          <t>natuf_Kiosk_09102026</t>
        </is>
      </c>
      <c r="M1535" t="inlineStr">
        <is>
          <t>natuf_Kiosk_09102026</t>
        </is>
      </c>
      <c r="N1535" t="inlineStr">
        <is>
          <t>natuf_Kiosk_14072026_ad set_ad1</t>
        </is>
      </c>
      <c r="O1535" t="inlineStr">
        <is>
          <t>Natuf</t>
        </is>
      </c>
      <c r="P1535" t="inlineStr">
        <is>
          <t>Facebook</t>
        </is>
      </c>
      <c r="Q1535" t="inlineStr">
        <is>
          <t>(Unassigned)</t>
        </is>
      </c>
      <c r="R1535" t="inlineStr">
        <is>
          <t>Omkar Navge</t>
        </is>
      </c>
      <c r="S1535" t="inlineStr">
        <is>
          <t>-</t>
        </is>
      </c>
      <c r="T1535" t="inlineStr">
        <is>
          <t>Jagdalpur</t>
        </is>
      </c>
      <c r="U1535" t="inlineStr">
        <is>
          <t xml:space="preserve"> </t>
        </is>
      </c>
      <c r="V1535" t="n">
        <v>0</v>
      </c>
      <c r="W1535" t="n">
        <v>0</v>
      </c>
      <c r="X1535" t="inlineStr">
        <is>
          <t>XXXXXX9883</t>
        </is>
      </c>
      <c r="Y1535" s="72" t="n">
        <v>46326.52037037037</v>
      </c>
    </row>
    <row r="1536">
      <c r="A1536" s="39" t="inlineStr">
        <is>
          <t>6ad6d485fb4c3ae0974a7543</t>
        </is>
      </c>
      <c r="B1536" s="72" t="n">
        <v>46315.34033564815</v>
      </c>
      <c r="C1536" s="70" t="n">
        <v>46315</v>
      </c>
      <c r="D1536" t="inlineStr">
        <is>
          <t>2026-10</t>
        </is>
      </c>
      <c r="E1536" t="inlineStr">
        <is>
          <t>Wk of 2026-10-19</t>
        </is>
      </c>
      <c r="F1536" t="inlineStr">
        <is>
          <t>Attempt 1</t>
        </is>
      </c>
      <c r="G1536" s="39" t="str">
        <f>IF(ISNUMBER(MATCH(F1536,QualityStatuses,0)),"Quality Lead","Non-Quality Lead")</f>
        <v>Non-Quality Lead</v>
      </c>
      <c r="H1536" s="39" t="str">
        <f>IFERROR(INDEX(CampTypes,MATCH(I1536,CampList,0)),"Unattributed")</f>
        <v>Old</v>
      </c>
      <c r="I1536" t="inlineStr">
        <is>
          <t>E_Karan_Natuf_All_07072026</t>
        </is>
      </c>
      <c r="J1536" t="inlineStr">
        <is>
          <t>E_Karan_Natuf_All_07072026</t>
        </is>
      </c>
      <c r="K1536" t="inlineStr">
        <is>
          <t>Direct (campaign tagged in CRM)</t>
        </is>
      </c>
      <c r="L1536" t="inlineStr">
        <is>
          <t>E_Karan_Natuf_Sign_07072026_Adset3</t>
        </is>
      </c>
      <c r="M1536" t="inlineStr">
        <is>
          <t>E_Karan_Natuf_Sign_07072026_Adset3</t>
        </is>
      </c>
      <c r="N1536" t="inlineStr">
        <is>
          <t>E_Karan_Natuf_Sign_07072026_Adset2_Ad1 – Copy</t>
        </is>
      </c>
      <c r="O1536" t="inlineStr">
        <is>
          <t>Natuf</t>
        </is>
      </c>
      <c r="P1536" t="inlineStr">
        <is>
          <t>Facebook</t>
        </is>
      </c>
      <c r="Q1536" t="inlineStr">
        <is>
          <t>Tejaswini Tarigopula</t>
        </is>
      </c>
      <c r="R1536" t="inlineStr">
        <is>
          <t>Shivamani</t>
        </is>
      </c>
      <c r="S1536" t="inlineStr">
        <is>
          <t>-</t>
        </is>
      </c>
      <c r="T1536" t="inlineStr">
        <is>
          <t>ujjain</t>
        </is>
      </c>
      <c r="U1536" t="inlineStr">
        <is>
          <t xml:space="preserve"> </t>
        </is>
      </c>
      <c r="V1536" t="n">
        <v>1</v>
      </c>
      <c r="W1536" t="n">
        <v>0</v>
      </c>
      <c r="X1536" t="inlineStr">
        <is>
          <t>XXXXXX9268</t>
        </is>
      </c>
      <c r="Y1536" s="72" t="n">
        <v>46326.52037037037</v>
      </c>
    </row>
    <row r="1537">
      <c r="A1537" s="39" t="inlineStr">
        <is>
          <t>6ad6d41141daf3ee0d2486a7</t>
        </is>
      </c>
      <c r="B1537" s="72" t="n">
        <v>46315.33899305556</v>
      </c>
      <c r="C1537" s="70" t="n">
        <v>46315</v>
      </c>
      <c r="D1537" t="inlineStr">
        <is>
          <t>2026-10</t>
        </is>
      </c>
      <c r="E1537" t="inlineStr">
        <is>
          <t>Wk of 2026-10-19</t>
        </is>
      </c>
      <c r="F1537" t="inlineStr">
        <is>
          <t>Attempt 1</t>
        </is>
      </c>
      <c r="G1537" s="39" t="str">
        <f>IF(ISNUMBER(MATCH(F1537,QualityStatuses,0)),"Quality Lead","Non-Quality Lead")</f>
        <v>Non-Quality Lead</v>
      </c>
      <c r="H1537" s="39" t="str">
        <f>IFERROR(INDEX(CampTypes,MATCH(I1537,CampList,0)),"Unattributed")</f>
        <v>New</v>
      </c>
      <c r="I1537" t="inlineStr">
        <is>
          <t>EBG - In House | ABO | Natuf | Leads | Unit Franchise | India | Oct26 | V1</t>
        </is>
      </c>
      <c r="J1537" t="inlineStr">
        <is>
          <t>EBG - In House | ABO | Natuf | Leads | Unit Franchise | India | Oct26 | V1</t>
        </is>
      </c>
      <c r="K1537" t="inlineStr">
        <is>
          <t>Direct (campaign tagged in CRM)</t>
        </is>
      </c>
      <c r="L1537" t="inlineStr">
        <is>
          <t>Natuf | LAL 1% | India | Jul26 | V1</t>
        </is>
      </c>
      <c r="M1537" t="inlineStr">
        <is>
          <t>Natuf | LAL 1% | India | Jul26 | V1</t>
        </is>
      </c>
      <c r="N1537" t="inlineStr">
        <is>
          <t>Natuf | Reel | Brand Ambassador | Heard Of Owning A Cafe | V1</t>
        </is>
      </c>
      <c r="O1537" t="inlineStr">
        <is>
          <t>In House Natuf</t>
        </is>
      </c>
      <c r="P1537" t="inlineStr">
        <is>
          <t>Facebook</t>
        </is>
      </c>
      <c r="Q1537" t="inlineStr">
        <is>
          <t>Tejaswini Tarigopula</t>
        </is>
      </c>
      <c r="R1537" t="inlineStr">
        <is>
          <t>Shivamani</t>
        </is>
      </c>
      <c r="S1537" t="inlineStr">
        <is>
          <t>-</t>
        </is>
      </c>
      <c r="T1537" t="inlineStr">
        <is>
          <t>trissur</t>
        </is>
      </c>
      <c r="U1537" t="inlineStr">
        <is>
          <t xml:space="preserve"> </t>
        </is>
      </c>
      <c r="V1537" t="n">
        <v>2</v>
      </c>
      <c r="W1537" t="n">
        <v>2</v>
      </c>
      <c r="X1537" t="inlineStr">
        <is>
          <t>XXXXXX7771</t>
        </is>
      </c>
      <c r="Y1537" s="72" t="n">
        <v>46326.52037037037</v>
      </c>
    </row>
    <row r="1538">
      <c r="A1538" s="39" t="inlineStr">
        <is>
          <t>6ad6d072e781d585478d583d</t>
        </is>
      </c>
      <c r="B1538" s="72" t="n">
        <v>46315.32826388889</v>
      </c>
      <c r="C1538" s="70" t="n">
        <v>46315</v>
      </c>
      <c r="D1538" t="inlineStr">
        <is>
          <t>2026-10</t>
        </is>
      </c>
      <c r="E1538" t="inlineStr">
        <is>
          <t>Wk of 2026-10-19</t>
        </is>
      </c>
      <c r="F1538" t="inlineStr">
        <is>
          <t>Connected</t>
        </is>
      </c>
      <c r="G1538" s="39" t="str">
        <f>IF(ISNUMBER(MATCH(F1538,QualityStatuses,0)),"Quality Lead","Non-Quality Lead")</f>
        <v>Non-Quality Lead</v>
      </c>
      <c r="H1538" s="39" t="str">
        <f>IFERROR(INDEX(CampTypes,MATCH(I1538,CampList,0)),"Unattributed")</f>
        <v>New</v>
      </c>
      <c r="I1538" t="inlineStr">
        <is>
          <t>EBG - In House | ABO | Natuf | Leads | Unit Franchise | India | Oct26 | V1</t>
        </is>
      </c>
      <c r="J1538" t="inlineStr">
        <is>
          <t>EBG - In House | ABO | Natuf | Leads | Unit Franchise | India | Oct26 | V1</t>
        </is>
      </c>
      <c r="K1538" t="inlineStr">
        <is>
          <t>Direct (campaign tagged in CRM)</t>
        </is>
      </c>
      <c r="L1538" t="inlineStr">
        <is>
          <t>Natuf | Business Owners | Tier1 + Growth Cities | Oct26 | V1</t>
        </is>
      </c>
      <c r="M1538" t="inlineStr">
        <is>
          <t>Natuf | Business Owners | Tier1 + Growth Cities | Oct26 | V1</t>
        </is>
      </c>
      <c r="N1538" t="inlineStr">
        <is>
          <t>Natuf | Reel | Brand Ambassador | Heard Of Owning A Cafe | V1</t>
        </is>
      </c>
      <c r="O1538" t="inlineStr">
        <is>
          <t>In House Natuf</t>
        </is>
      </c>
      <c r="P1538" t="inlineStr">
        <is>
          <t>Facebook</t>
        </is>
      </c>
      <c r="Q1538" t="inlineStr">
        <is>
          <t>Tejaswini Tarigopula</t>
        </is>
      </c>
      <c r="R1538" t="inlineStr">
        <is>
          <t>Rima Paul</t>
        </is>
      </c>
      <c r="S1538" t="inlineStr">
        <is>
          <t>-</t>
        </is>
      </c>
      <c r="T1538" t="inlineStr">
        <is>
          <t>Nashik</t>
        </is>
      </c>
      <c r="U1538" t="inlineStr">
        <is>
          <t xml:space="preserve"> </t>
        </is>
      </c>
      <c r="V1538" t="n">
        <v>3</v>
      </c>
      <c r="W1538" t="n">
        <v>2</v>
      </c>
      <c r="X1538" t="inlineStr">
        <is>
          <t>XXXXXX1925</t>
        </is>
      </c>
      <c r="Y1538" s="72" t="n">
        <v>46326.52037037037</v>
      </c>
    </row>
    <row r="1539">
      <c r="A1539" s="39" t="inlineStr">
        <is>
          <t>6ad6afcf094853499bb06f3d</t>
        </is>
      </c>
      <c r="B1539" s="72" t="n">
        <v>46315.2315625</v>
      </c>
      <c r="C1539" s="70" t="n">
        <v>46315</v>
      </c>
      <c r="D1539" t="inlineStr">
        <is>
          <t>2026-10</t>
        </is>
      </c>
      <c r="E1539" t="inlineStr">
        <is>
          <t>Wk of 2026-10-19</t>
        </is>
      </c>
      <c r="F1539" t="inlineStr">
        <is>
          <t>Connected</t>
        </is>
      </c>
      <c r="G1539" s="39" t="str">
        <f>IF(ISNUMBER(MATCH(F1539,QualityStatuses,0)),"Quality Lead","Non-Quality Lead")</f>
        <v>Non-Quality Lead</v>
      </c>
      <c r="H1539" s="39" t="str">
        <f>IFERROR(INDEX(CampTypes,MATCH(I1539,CampList,0)),"Unattributed")</f>
        <v>New</v>
      </c>
      <c r="I1539" t="inlineStr">
        <is>
          <t>EBG - In House | ABO | Natuf | Leads | Unit Franchise | India | Oct26 | V1</t>
        </is>
      </c>
      <c r="J1539" t="inlineStr">
        <is>
          <t>EBG - In House | ABO | Natuf | Leads | Unit Franchise | India | Oct26 | V1</t>
        </is>
      </c>
      <c r="K1539" t="inlineStr">
        <is>
          <t>Direct (campaign tagged in CRM)</t>
        </is>
      </c>
      <c r="L1539" t="inlineStr">
        <is>
          <t>Natuf | Investors | Tier1 + Growth Cities | Oct26 | V1</t>
        </is>
      </c>
      <c r="M1539" t="inlineStr">
        <is>
          <t>Natuf | Investors | Tier1 + Growth Cities | Oct26 | V1</t>
        </is>
      </c>
      <c r="N1539" t="inlineStr">
        <is>
          <t>Natuf | Reel | Brand Ambassador | Heard Of Owning A Cafe | V1</t>
        </is>
      </c>
      <c r="O1539" t="inlineStr">
        <is>
          <t>In House Natuf</t>
        </is>
      </c>
      <c r="P1539" t="inlineStr">
        <is>
          <t>Facebook</t>
        </is>
      </c>
      <c r="Q1539" t="inlineStr">
        <is>
          <t>Tejaswini Tarigopula</t>
        </is>
      </c>
      <c r="R1539" t="inlineStr">
        <is>
          <t>Rima Paul</t>
        </is>
      </c>
      <c r="S1539" t="inlineStr">
        <is>
          <t>-</t>
        </is>
      </c>
      <c r="T1539" t="inlineStr">
        <is>
          <t>kanpur</t>
        </is>
      </c>
      <c r="U1539" t="inlineStr">
        <is>
          <t xml:space="preserve"> </t>
        </is>
      </c>
      <c r="V1539" t="n">
        <v>1</v>
      </c>
      <c r="W1539" t="n">
        <v>1</v>
      </c>
      <c r="X1539" t="inlineStr">
        <is>
          <t>XXXXXX3177</t>
        </is>
      </c>
      <c r="Y1539" s="72" t="n">
        <v>46326.52037037037</v>
      </c>
    </row>
    <row r="1540">
      <c r="A1540" s="39" t="inlineStr">
        <is>
          <t>6ad69eb07af6fcef8dcc560e</t>
        </is>
      </c>
      <c r="B1540" s="72" t="n">
        <v>46315.18083333333</v>
      </c>
      <c r="C1540" s="70" t="n">
        <v>46315</v>
      </c>
      <c r="D1540" t="inlineStr">
        <is>
          <t>2026-10</t>
        </is>
      </c>
      <c r="E1540" t="inlineStr">
        <is>
          <t>Wk of 2026-10-19</t>
        </is>
      </c>
      <c r="F1540" t="inlineStr">
        <is>
          <t>New Lead</t>
        </is>
      </c>
      <c r="G1540" s="39" t="str">
        <f>IF(ISNUMBER(MATCH(F1540,QualityStatuses,0)),"Quality Lead","Non-Quality Lead")</f>
        <v>Non-Quality Lead</v>
      </c>
      <c r="H1540" s="39" t="str">
        <f>IFERROR(INDEX(CampTypes,MATCH(I1540,CampList,0)),"Unattributed")</f>
        <v>Old</v>
      </c>
      <c r="I1540" t="inlineStr">
        <is>
          <t>E_Suresh_Natuf_Kiosk_07072026</t>
        </is>
      </c>
      <c r="J1540" t="inlineStr">
        <is>
          <t>E_Suresh_Natuf_Kiosk_07072026</t>
        </is>
      </c>
      <c r="K1540" t="inlineStr">
        <is>
          <t>Direct (campaign tagged in CRM)</t>
        </is>
      </c>
      <c r="L1540" t="inlineStr">
        <is>
          <t>E_Suresh_Natuf_Kiosk_07072026_Adset5</t>
        </is>
      </c>
      <c r="M1540" t="inlineStr">
        <is>
          <t>E_Suresh_Natuf_Kiosk_07072026_Adset5</t>
        </is>
      </c>
      <c r="N1540" t="inlineStr">
        <is>
          <t>E_Hindi_Suresh_Natuf_Kiosk_07072026_Adset5_ad3 – Copy 2</t>
        </is>
      </c>
      <c r="O1540" t="inlineStr">
        <is>
          <t>Natuf</t>
        </is>
      </c>
      <c r="P1540" t="inlineStr">
        <is>
          <t>Facebook</t>
        </is>
      </c>
      <c r="Q1540" t="inlineStr">
        <is>
          <t>(Unassigned)</t>
        </is>
      </c>
      <c r="R1540" t="inlineStr">
        <is>
          <t>Omkar Navge</t>
        </is>
      </c>
      <c r="S1540" t="inlineStr">
        <is>
          <t>-</t>
        </is>
      </c>
      <c r="T1540" t="inlineStr">
        <is>
          <t>jaipur</t>
        </is>
      </c>
      <c r="U1540" t="inlineStr">
        <is>
          <t xml:space="preserve"> </t>
        </is>
      </c>
      <c r="V1540" t="n">
        <v>0</v>
      </c>
      <c r="W1540" t="n">
        <v>0</v>
      </c>
      <c r="X1540" t="inlineStr">
        <is>
          <t>XXXXXX6585</t>
        </is>
      </c>
      <c r="Y1540" s="72" t="n">
        <v>46326.52037037037</v>
      </c>
    </row>
    <row r="1541">
      <c r="A1541" s="39" t="inlineStr">
        <is>
          <t>6ad699ca3e12025551522cf8</t>
        </is>
      </c>
      <c r="B1541" s="72" t="n">
        <v>46315.16631944444</v>
      </c>
      <c r="C1541" s="70" t="n">
        <v>46315</v>
      </c>
      <c r="D1541" t="inlineStr">
        <is>
          <t>2026-10</t>
        </is>
      </c>
      <c r="E1541" t="inlineStr">
        <is>
          <t>Wk of 2026-10-19</t>
        </is>
      </c>
      <c r="F1541" t="inlineStr">
        <is>
          <t>Connected</t>
        </is>
      </c>
      <c r="G1541" s="39" t="str">
        <f>IF(ISNUMBER(MATCH(F1541,QualityStatuses,0)),"Quality Lead","Non-Quality Lead")</f>
        <v>Non-Quality Lead</v>
      </c>
      <c r="H1541" s="39" t="str">
        <f>IFERROR(INDEX(CampTypes,MATCH(I1541,CampList,0)),"Unattributed")</f>
        <v>New</v>
      </c>
      <c r="I1541" t="inlineStr">
        <is>
          <t>EBG - In House | ABO | Natuf | Leads | Unit Franchise | India | Oct26 | V1</t>
        </is>
      </c>
      <c r="J1541" t="inlineStr">
        <is>
          <t>EBG - In House | ABO | Natuf | Leads | Unit Franchise | India | Oct26 | V1</t>
        </is>
      </c>
      <c r="K1541" t="inlineStr">
        <is>
          <t>Direct (campaign tagged in CRM)</t>
        </is>
      </c>
      <c r="L1541" t="inlineStr">
        <is>
          <t>Natuf | LAL 1% | India | Jul26 | V1</t>
        </is>
      </c>
      <c r="M1541" t="inlineStr">
        <is>
          <t>Natuf | LAL 1% | India | Jul26 | V1</t>
        </is>
      </c>
      <c r="N1541" t="inlineStr">
        <is>
          <t>Natuf | Reel | Brand Ambassador | Heard Of Owning A Cafe | V1</t>
        </is>
      </c>
      <c r="O1541" t="inlineStr">
        <is>
          <t>In House Natuf</t>
        </is>
      </c>
      <c r="P1541" t="inlineStr">
        <is>
          <t>Facebook</t>
        </is>
      </c>
      <c r="Q1541" t="inlineStr">
        <is>
          <t>Tejaswini Tarigopula</t>
        </is>
      </c>
      <c r="R1541" t="inlineStr">
        <is>
          <t>Arjuman Vidya Sagar</t>
        </is>
      </c>
      <c r="S1541" t="inlineStr">
        <is>
          <t>-</t>
        </is>
      </c>
      <c r="T1541" t="inlineStr">
        <is>
          <t>Srinagar</t>
        </is>
      </c>
      <c r="U1541" t="inlineStr">
        <is>
          <t xml:space="preserve"> </t>
        </is>
      </c>
      <c r="V1541" t="n">
        <v>2</v>
      </c>
      <c r="W1541" t="n">
        <v>2</v>
      </c>
      <c r="X1541" t="inlineStr">
        <is>
          <t>XXXXXX8144</t>
        </is>
      </c>
      <c r="Y1541" s="72" t="n">
        <v>46326.52037037037</v>
      </c>
    </row>
    <row r="1542">
      <c r="A1542" s="39" t="inlineStr">
        <is>
          <t>6ad6991d888b8ea19f809324</t>
        </is>
      </c>
      <c r="B1542" s="72" t="n">
        <v>46315.16431712963</v>
      </c>
      <c r="C1542" s="70" t="n">
        <v>46315</v>
      </c>
      <c r="D1542" t="inlineStr">
        <is>
          <t>2026-10</t>
        </is>
      </c>
      <c r="E1542" t="inlineStr">
        <is>
          <t>Wk of 2026-10-19</t>
        </is>
      </c>
      <c r="F1542" t="inlineStr">
        <is>
          <t>Attempt 2</t>
        </is>
      </c>
      <c r="G1542" s="39" t="str">
        <f>IF(ISNUMBER(MATCH(F1542,QualityStatuses,0)),"Quality Lead","Non-Quality Lead")</f>
        <v>Non-Quality Lead</v>
      </c>
      <c r="H1542" s="39" t="str">
        <f>IFERROR(INDEX(CampTypes,MATCH(I1542,CampList,0)),"Unattributed")</f>
        <v>Old</v>
      </c>
      <c r="I1542" t="inlineStr">
        <is>
          <t>E_Karan_Natuf_All_07072026</t>
        </is>
      </c>
      <c r="J1542" t="inlineStr">
        <is>
          <t>E_Karan_Natuf_All_07072026</t>
        </is>
      </c>
      <c r="K1542" t="inlineStr">
        <is>
          <t>Direct (campaign tagged in CRM)</t>
        </is>
      </c>
      <c r="L1542" t="inlineStr">
        <is>
          <t>E_Karan_Natuf_Sign_07072026_Adset3</t>
        </is>
      </c>
      <c r="M1542" t="inlineStr">
        <is>
          <t>E_Karan_Natuf_Sign_07072026_Adset3</t>
        </is>
      </c>
      <c r="N1542" t="inlineStr">
        <is>
          <t>E_Karan_Natuf_Sign_07072026_Adset2_Ad1</t>
        </is>
      </c>
      <c r="O1542" t="inlineStr">
        <is>
          <t>Natuf</t>
        </is>
      </c>
      <c r="P1542" t="inlineStr">
        <is>
          <t>Facebook</t>
        </is>
      </c>
      <c r="Q1542" t="inlineStr">
        <is>
          <t>Tejaswini Tarigopula</t>
        </is>
      </c>
      <c r="R1542" t="inlineStr">
        <is>
          <t>Rima Paul</t>
        </is>
      </c>
      <c r="S1542" t="inlineStr">
        <is>
          <t>-</t>
        </is>
      </c>
      <c r="T1542" t="inlineStr">
        <is>
          <t>Dinhata</t>
        </is>
      </c>
      <c r="U1542" t="inlineStr">
        <is>
          <t xml:space="preserve"> </t>
        </is>
      </c>
      <c r="V1542" t="n">
        <v>2</v>
      </c>
      <c r="W1542" t="n">
        <v>1</v>
      </c>
      <c r="X1542" t="inlineStr">
        <is>
          <t>XXXXXX4307</t>
        </is>
      </c>
      <c r="Y1542" s="72" t="n">
        <v>46326.52037037037</v>
      </c>
    </row>
    <row r="1543">
      <c r="A1543" s="39" t="inlineStr">
        <is>
          <t>6ad6983a465f3a9301374be2</t>
        </is>
      </c>
      <c r="B1543" s="72" t="n">
        <v>46315.16168981481</v>
      </c>
      <c r="C1543" s="70" t="n">
        <v>46315</v>
      </c>
      <c r="D1543" t="inlineStr">
        <is>
          <t>2026-10</t>
        </is>
      </c>
      <c r="E1543" t="inlineStr">
        <is>
          <t>Wk of 2026-10-19</t>
        </is>
      </c>
      <c r="F1543" t="inlineStr">
        <is>
          <t>Connected</t>
        </is>
      </c>
      <c r="G1543" s="39" t="str">
        <f>IF(ISNUMBER(MATCH(F1543,QualityStatuses,0)),"Quality Lead","Non-Quality Lead")</f>
        <v>Non-Quality Lead</v>
      </c>
      <c r="H1543" s="39" t="str">
        <f>IFERROR(INDEX(CampTypes,MATCH(I1543,CampList,0)),"Unattributed")</f>
        <v>Old</v>
      </c>
      <c r="I1543" t="inlineStr">
        <is>
          <t>E_Natuf_Generic_13082026</t>
        </is>
      </c>
      <c r="J1543" t="inlineStr">
        <is>
          <t>E_Natuf_Generic_13082026</t>
        </is>
      </c>
      <c r="K1543" t="inlineStr">
        <is>
          <t>Direct (campaign tagged in CRM)</t>
        </is>
      </c>
      <c r="L1543" t="inlineStr">
        <is>
          <t>E_Natuf_Generic_13082026_Adset1</t>
        </is>
      </c>
      <c r="M1543" t="inlineStr">
        <is>
          <t>E_Natuf_Generic_13082026_Adset1</t>
        </is>
      </c>
      <c r="N1543" t="inlineStr">
        <is>
          <t>E_Natuf_Generic_13082026_Adset1_Ad1</t>
        </is>
      </c>
      <c r="O1543" t="inlineStr">
        <is>
          <t>Natuf</t>
        </is>
      </c>
      <c r="P1543" t="inlineStr">
        <is>
          <t>Facebook</t>
        </is>
      </c>
      <c r="Q1543" t="inlineStr">
        <is>
          <t>Tejaswini Tarigopula</t>
        </is>
      </c>
      <c r="R1543" t="inlineStr">
        <is>
          <t>Sai Charan</t>
        </is>
      </c>
      <c r="S1543" t="inlineStr">
        <is>
          <t>-</t>
        </is>
      </c>
      <c r="T1543" t="inlineStr">
        <is>
          <t>rudarpur city u k</t>
        </is>
      </c>
      <c r="U1543" t="inlineStr">
        <is>
          <t xml:space="preserve"> </t>
        </is>
      </c>
      <c r="V1543" t="n">
        <v>3</v>
      </c>
      <c r="W1543" t="n">
        <v>2</v>
      </c>
      <c r="X1543" t="inlineStr">
        <is>
          <t>XXXXXX0800</t>
        </is>
      </c>
      <c r="Y1543" s="72" t="n">
        <v>46326.52037037037</v>
      </c>
    </row>
    <row r="1544">
      <c r="A1544" s="39" t="inlineStr">
        <is>
          <t>6ad68e5d35feabf19764cdae</t>
        </is>
      </c>
      <c r="B1544" s="72" t="n">
        <v>46315.13246527778</v>
      </c>
      <c r="C1544" s="70" t="n">
        <v>46315</v>
      </c>
      <c r="D1544" t="inlineStr">
        <is>
          <t>2026-10</t>
        </is>
      </c>
      <c r="E1544" t="inlineStr">
        <is>
          <t>Wk of 2026-10-19</t>
        </is>
      </c>
      <c r="F1544" t="inlineStr">
        <is>
          <t>Lost</t>
        </is>
      </c>
      <c r="G1544" s="39" t="str">
        <f>IF(ISNUMBER(MATCH(F1544,QualityStatuses,0)),"Quality Lead","Non-Quality Lead")</f>
        <v>Non-Quality Lead</v>
      </c>
      <c r="H1544" s="39" t="str">
        <f>IFERROR(INDEX(CampTypes,MATCH(I1544,CampList,0)),"Unattributed")</f>
        <v>New</v>
      </c>
      <c r="I1544" t="inlineStr">
        <is>
          <t>EBG - In House | ABO | Natuf | Leads | Unit Franchise | India | Oct26 | V1</t>
        </is>
      </c>
      <c r="J1544" t="inlineStr">
        <is>
          <t>EBG - In House | ABO | Natuf | Leads | Unit Franchise | India | Oct26 | V1</t>
        </is>
      </c>
      <c r="K1544" t="inlineStr">
        <is>
          <t>Direct (campaign tagged in CRM)</t>
        </is>
      </c>
      <c r="L1544" t="inlineStr">
        <is>
          <t>Natuf | Investors | Tier1 + Growth Cities | Oct26 | V1</t>
        </is>
      </c>
      <c r="M1544" t="inlineStr">
        <is>
          <t>Natuf | Investors | Tier1 + Growth Cities | Oct26 | V1</t>
        </is>
      </c>
      <c r="N1544" t="inlineStr">
        <is>
          <t>Natuf | Reel | Brand Ambassador | Heard Of Owning A Cafe | V1</t>
        </is>
      </c>
      <c r="O1544" t="inlineStr">
        <is>
          <t>In House Natuf</t>
        </is>
      </c>
      <c r="P1544" t="inlineStr">
        <is>
          <t>Facebook</t>
        </is>
      </c>
      <c r="Q1544" t="inlineStr">
        <is>
          <t>Tejaswini Tarigopula</t>
        </is>
      </c>
      <c r="R1544" t="inlineStr">
        <is>
          <t>Prabhudatta Pattanaik</t>
        </is>
      </c>
      <c r="S1544" t="inlineStr">
        <is>
          <t>Not Interested</t>
        </is>
      </c>
      <c r="T1544" t="inlineStr">
        <is>
          <t>Gurugram</t>
        </is>
      </c>
      <c r="U1544" t="inlineStr">
        <is>
          <t xml:space="preserve"> </t>
        </is>
      </c>
      <c r="V1544" t="n">
        <v>1</v>
      </c>
      <c r="W1544" t="n">
        <v>1</v>
      </c>
      <c r="X1544" t="inlineStr">
        <is>
          <t>XXXXXX1308</t>
        </is>
      </c>
      <c r="Y1544" s="72" t="n">
        <v>46326.52037037037</v>
      </c>
    </row>
    <row r="1545">
      <c r="A1545" s="39" t="inlineStr">
        <is>
          <t>6ad6701273af27672b7448bd</t>
        </is>
      </c>
      <c r="B1545" s="72" t="n">
        <v>46315.04270833333</v>
      </c>
      <c r="C1545" s="70" t="n">
        <v>46315</v>
      </c>
      <c r="D1545" t="inlineStr">
        <is>
          <t>2026-10</t>
        </is>
      </c>
      <c r="E1545" t="inlineStr">
        <is>
          <t>Wk of 2026-10-19</t>
        </is>
      </c>
      <c r="F1545" t="inlineStr">
        <is>
          <t>New Lead</t>
        </is>
      </c>
      <c r="G1545" s="39" t="str">
        <f>IF(ISNUMBER(MATCH(F1545,QualityStatuses,0)),"Quality Lead","Non-Quality Lead")</f>
        <v>Non-Quality Lead</v>
      </c>
      <c r="H1545" s="39" t="str">
        <f>IFERROR(INDEX(CampTypes,MATCH(I1545,CampList,0)),"Unattributed")</f>
        <v>Old</v>
      </c>
      <c r="I1545" t="inlineStr">
        <is>
          <t>E_Suresh_Natuf_Kiosk_07072026</t>
        </is>
      </c>
      <c r="J1545" t="inlineStr">
        <is>
          <t>E_Suresh_Natuf_Kiosk_07072026</t>
        </is>
      </c>
      <c r="K1545" t="inlineStr">
        <is>
          <t>Direct (campaign tagged in CRM)</t>
        </is>
      </c>
      <c r="L1545" t="inlineStr">
        <is>
          <t>E_Suresh_Natuf_Kiosk_07072026_Adset5</t>
        </is>
      </c>
      <c r="M1545" t="inlineStr">
        <is>
          <t>E_Suresh_Natuf_Kiosk_07072026_Adset5</t>
        </is>
      </c>
      <c r="N1545" t="inlineStr">
        <is>
          <t>E_Hindi_Suresh_Natuf_Kiosk_07072026_Adset5_ad3 – Copy 2</t>
        </is>
      </c>
      <c r="O1545" t="inlineStr">
        <is>
          <t>Natuf</t>
        </is>
      </c>
      <c r="P1545" t="inlineStr">
        <is>
          <t>Facebook</t>
        </is>
      </c>
      <c r="Q1545" t="inlineStr">
        <is>
          <t>(Unassigned)</t>
        </is>
      </c>
      <c r="R1545" t="inlineStr">
        <is>
          <t>Omkar Navge</t>
        </is>
      </c>
      <c r="S1545" t="inlineStr">
        <is>
          <t>-</t>
        </is>
      </c>
      <c r="T1545" t="inlineStr">
        <is>
          <t>New Delhi</t>
        </is>
      </c>
      <c r="U1545" t="inlineStr">
        <is>
          <t xml:space="preserve"> </t>
        </is>
      </c>
      <c r="V1545" t="n">
        <v>0</v>
      </c>
      <c r="W1545" t="n">
        <v>0</v>
      </c>
      <c r="X1545" t="inlineStr">
        <is>
          <t>XXXXXX7030</t>
        </is>
      </c>
      <c r="Y1545" s="72" t="n">
        <v>46326.52037037037</v>
      </c>
    </row>
    <row r="1546">
      <c r="A1546" s="39" t="inlineStr">
        <is>
          <t>6ad66d19658410d200fa3263</t>
        </is>
      </c>
      <c r="B1546" s="72" t="n">
        <v>46315.03390046296</v>
      </c>
      <c r="C1546" s="70" t="n">
        <v>46315</v>
      </c>
      <c r="D1546" t="inlineStr">
        <is>
          <t>2026-10</t>
        </is>
      </c>
      <c r="E1546" t="inlineStr">
        <is>
          <t>Wk of 2026-10-19</t>
        </is>
      </c>
      <c r="F1546" t="inlineStr">
        <is>
          <t>Attempt 1</t>
        </is>
      </c>
      <c r="G1546" s="39" t="str">
        <f>IF(ISNUMBER(MATCH(F1546,QualityStatuses,0)),"Quality Lead","Non-Quality Lead")</f>
        <v>Non-Quality Lead</v>
      </c>
      <c r="H1546" s="39" t="str">
        <f>IFERROR(INDEX(CampTypes,MATCH(I1546,CampList,0)),"Unattributed")</f>
        <v>New</v>
      </c>
      <c r="I1546" t="inlineStr">
        <is>
          <t>EBG - In House | ABO | Natuf | Leads | Unit Franchise | India | Oct26 | V1</t>
        </is>
      </c>
      <c r="J1546" t="inlineStr">
        <is>
          <t>EBG - In House | ABO | Natuf | Leads | Unit Franchise | India | Oct26 | V1</t>
        </is>
      </c>
      <c r="K1546" t="inlineStr">
        <is>
          <t>Direct (campaign tagged in CRM)</t>
        </is>
      </c>
      <c r="L1546" t="inlineStr">
        <is>
          <t>Natuf | Broad | Tier1 + Growth Cities | Oct26 | V1</t>
        </is>
      </c>
      <c r="M1546" t="inlineStr">
        <is>
          <t>Natuf | Broad | Tier1 + Growth Cities | Oct26 | V1</t>
        </is>
      </c>
      <c r="N1546" t="inlineStr">
        <is>
          <t>Natuf | Reel | Brand Ambassador | Heard Of Owning A Cafe | V1</t>
        </is>
      </c>
      <c r="O1546" t="inlineStr">
        <is>
          <t>In House Natuf</t>
        </is>
      </c>
      <c r="P1546" t="inlineStr">
        <is>
          <t>Facebook</t>
        </is>
      </c>
      <c r="Q1546" t="inlineStr">
        <is>
          <t>Tejaswini Tarigopula</t>
        </is>
      </c>
      <c r="R1546" t="inlineStr">
        <is>
          <t>Shivani Sharma</t>
        </is>
      </c>
      <c r="S1546" t="inlineStr">
        <is>
          <t>-</t>
        </is>
      </c>
      <c r="T1546" t="inlineStr">
        <is>
          <t>Bengaluru</t>
        </is>
      </c>
      <c r="U1546" t="inlineStr">
        <is>
          <t xml:space="preserve"> </t>
        </is>
      </c>
      <c r="V1546" t="n">
        <v>0</v>
      </c>
      <c r="W1546" t="n">
        <v>0</v>
      </c>
      <c r="X1546" t="inlineStr">
        <is>
          <t>XXXXXX2578</t>
        </is>
      </c>
      <c r="Y1546" s="72" t="n">
        <v>46326.52037037037</v>
      </c>
    </row>
    <row r="1547">
      <c r="A1547" s="39" t="inlineStr">
        <is>
          <t>6ad66c884b1a37cb407d66d1</t>
        </is>
      </c>
      <c r="B1547" s="72" t="n">
        <v>46315.03222222222</v>
      </c>
      <c r="C1547" s="70" t="n">
        <v>46315</v>
      </c>
      <c r="D1547" t="inlineStr">
        <is>
          <t>2026-10</t>
        </is>
      </c>
      <c r="E1547" t="inlineStr">
        <is>
          <t>Wk of 2026-10-19</t>
        </is>
      </c>
      <c r="F1547" t="inlineStr">
        <is>
          <t>Attempt 1</t>
        </is>
      </c>
      <c r="G1547" s="39" t="str">
        <f>IF(ISNUMBER(MATCH(F1547,QualityStatuses,0)),"Quality Lead","Non-Quality Lead")</f>
        <v>Non-Quality Lead</v>
      </c>
      <c r="H1547" s="39" t="str">
        <f>IFERROR(INDEX(CampTypes,MATCH(I1547,CampList,0)),"Unattributed")</f>
        <v>New</v>
      </c>
      <c r="I1547" t="inlineStr">
        <is>
          <t>EBG - In House | ABO | Natuf | Leads | Unit Franchise | India | Oct26 | V1</t>
        </is>
      </c>
      <c r="J1547" t="inlineStr">
        <is>
          <t>EBG - In House | ABO | Natuf | Leads | Unit Franchise | India | Oct26 | V1</t>
        </is>
      </c>
      <c r="K1547" t="inlineStr">
        <is>
          <t>Direct (campaign tagged in CRM)</t>
        </is>
      </c>
      <c r="L1547" t="inlineStr">
        <is>
          <t>Natuf | LAL 1% | India | Jul26 | V1</t>
        </is>
      </c>
      <c r="M1547" t="inlineStr">
        <is>
          <t>Natuf | LAL 1% | India | Jul26 | V1</t>
        </is>
      </c>
      <c r="N1547" t="inlineStr">
        <is>
          <t>Natuf | Reel | Brand Ambassador | Heard Of Owning A Cafe | V1</t>
        </is>
      </c>
      <c r="O1547" t="inlineStr">
        <is>
          <t>In House Natuf</t>
        </is>
      </c>
      <c r="P1547" t="inlineStr">
        <is>
          <t>Facebook</t>
        </is>
      </c>
      <c r="Q1547" t="inlineStr">
        <is>
          <t>Tejaswini Tarigopula</t>
        </is>
      </c>
      <c r="R1547" t="inlineStr">
        <is>
          <t>Shivamani</t>
        </is>
      </c>
      <c r="S1547" t="inlineStr">
        <is>
          <t>-</t>
        </is>
      </c>
      <c r="T1547" t="inlineStr">
        <is>
          <t>Srinagar Kashmir</t>
        </is>
      </c>
      <c r="U1547" t="inlineStr">
        <is>
          <t xml:space="preserve"> </t>
        </is>
      </c>
      <c r="V1547" t="n">
        <v>1</v>
      </c>
      <c r="W1547" t="n">
        <v>0</v>
      </c>
      <c r="X1547" t="inlineStr">
        <is>
          <t>XXXXXX9231</t>
        </is>
      </c>
      <c r="Y1547" s="72" t="n">
        <v>46326.52037037037</v>
      </c>
    </row>
    <row r="1548">
      <c r="A1548" s="39" t="inlineStr">
        <is>
          <t>6ad66b6c5234cc7eac168d5b</t>
        </is>
      </c>
      <c r="B1548" s="72" t="n">
        <v>46315.02893518518</v>
      </c>
      <c r="C1548" s="70" t="n">
        <v>46315</v>
      </c>
      <c r="D1548" t="inlineStr">
        <is>
          <t>2026-10</t>
        </is>
      </c>
      <c r="E1548" t="inlineStr">
        <is>
          <t>Wk of 2026-10-19</t>
        </is>
      </c>
      <c r="F1548" t="inlineStr">
        <is>
          <t>Attempt 2</t>
        </is>
      </c>
      <c r="G1548" s="39" t="str">
        <f>IF(ISNUMBER(MATCH(F1548,QualityStatuses,0)),"Quality Lead","Non-Quality Lead")</f>
        <v>Non-Quality Lead</v>
      </c>
      <c r="H1548" s="39" t="str">
        <f>IFERROR(INDEX(CampTypes,MATCH(I1548,CampList,0)),"Unattributed")</f>
        <v>Old</v>
      </c>
      <c r="I1548" t="inlineStr">
        <is>
          <t>E_Karan_Natuf_All_07072026</t>
        </is>
      </c>
      <c r="J1548" t="inlineStr">
        <is>
          <t>E_Karan_Natuf_All_07072026</t>
        </is>
      </c>
      <c r="K1548" t="inlineStr">
        <is>
          <t>Direct (campaign tagged in CRM)</t>
        </is>
      </c>
      <c r="L1548" t="inlineStr">
        <is>
          <t>E_Karan_Natuf_Sign_07072026_Adset3</t>
        </is>
      </c>
      <c r="M1548" t="inlineStr">
        <is>
          <t>E_Karan_Natuf_Sign_07072026_Adset3</t>
        </is>
      </c>
      <c r="N1548" t="inlineStr">
        <is>
          <t>E_Karan_Natuf_Sign_07072026_Adset2_Ad1</t>
        </is>
      </c>
      <c r="O1548" t="inlineStr">
        <is>
          <t>Natuf</t>
        </is>
      </c>
      <c r="P1548" t="inlineStr">
        <is>
          <t>Facebook</t>
        </is>
      </c>
      <c r="Q1548" t="inlineStr">
        <is>
          <t>Tejaswini Tarigopula</t>
        </is>
      </c>
      <c r="R1548" t="inlineStr">
        <is>
          <t>Rima Paul</t>
        </is>
      </c>
      <c r="S1548" t="inlineStr">
        <is>
          <t>-</t>
        </is>
      </c>
      <c r="T1548" t="inlineStr">
        <is>
          <t>Delhi</t>
        </is>
      </c>
      <c r="U1548" t="inlineStr">
        <is>
          <t xml:space="preserve"> </t>
        </is>
      </c>
      <c r="V1548" t="n">
        <v>2</v>
      </c>
      <c r="W1548" t="n">
        <v>0</v>
      </c>
      <c r="X1548" t="inlineStr">
        <is>
          <t>XXXXXX8599</t>
        </is>
      </c>
      <c r="Y1548" s="72" t="n">
        <v>46326.52037037037</v>
      </c>
    </row>
    <row r="1549">
      <c r="A1549" s="39" t="inlineStr">
        <is>
          <t>6ad66a8d01ebbd9aabb5425f</t>
        </is>
      </c>
      <c r="B1549" s="72" t="n">
        <v>46315.02635416666</v>
      </c>
      <c r="C1549" s="70" t="n">
        <v>46315</v>
      </c>
      <c r="D1549" t="inlineStr">
        <is>
          <t>2026-10</t>
        </is>
      </c>
      <c r="E1549" t="inlineStr">
        <is>
          <t>Wk of 2026-10-19</t>
        </is>
      </c>
      <c r="F1549" t="inlineStr">
        <is>
          <t>New Lead</t>
        </is>
      </c>
      <c r="G1549" s="39" t="str">
        <f>IF(ISNUMBER(MATCH(F1549,QualityStatuses,0)),"Quality Lead","Non-Quality Lead")</f>
        <v>Non-Quality Lead</v>
      </c>
      <c r="H1549" s="39" t="str">
        <f>IFERROR(INDEX(CampTypes,MATCH(I1549,CampList,0)),"Unattributed")</f>
        <v>Old</v>
      </c>
      <c r="I1549" t="inlineStr">
        <is>
          <t>natuf_Kiosk_14072026_Hindi</t>
        </is>
      </c>
      <c r="J1549" t="inlineStr">
        <is>
          <t>natuf_Kiosk_14072026_Hindi</t>
        </is>
      </c>
      <c r="K1549" t="inlineStr">
        <is>
          <t>Direct (campaign tagged in CRM)</t>
        </is>
      </c>
      <c r="L1549" t="inlineStr">
        <is>
          <t>natuf_Kiosk_09102026</t>
        </is>
      </c>
      <c r="M1549" t="inlineStr">
        <is>
          <t>natuf_Kiosk_09102026</t>
        </is>
      </c>
      <c r="N1549" t="inlineStr">
        <is>
          <t>natuf_Kiosk_14072026_ad set_ad1</t>
        </is>
      </c>
      <c r="O1549" t="inlineStr">
        <is>
          <t>Natuf</t>
        </is>
      </c>
      <c r="P1549" t="inlineStr">
        <is>
          <t>Facebook</t>
        </is>
      </c>
      <c r="Q1549" t="inlineStr">
        <is>
          <t>(Unassigned)</t>
        </is>
      </c>
      <c r="R1549" t="inlineStr">
        <is>
          <t>Omkar Navge</t>
        </is>
      </c>
      <c r="S1549" t="inlineStr">
        <is>
          <t>-</t>
        </is>
      </c>
      <c r="T1549" t="inlineStr">
        <is>
          <t>Saharanpur</t>
        </is>
      </c>
      <c r="U1549" t="inlineStr">
        <is>
          <t xml:space="preserve"> </t>
        </is>
      </c>
      <c r="V1549" t="n">
        <v>0</v>
      </c>
      <c r="W1549" t="n">
        <v>0</v>
      </c>
      <c r="X1549" t="inlineStr">
        <is>
          <t>XXXXXX4910</t>
        </is>
      </c>
      <c r="Y1549" s="72" t="n">
        <v>46326.52037037037</v>
      </c>
    </row>
    <row r="1550">
      <c r="A1550" s="39" t="inlineStr">
        <is>
          <t>6ad669a9152369c35d8c2542</t>
        </is>
      </c>
      <c r="B1550" s="72" t="n">
        <v>46315.02371527778</v>
      </c>
      <c r="C1550" s="70" t="n">
        <v>46315</v>
      </c>
      <c r="D1550" t="inlineStr">
        <is>
          <t>2026-10</t>
        </is>
      </c>
      <c r="E1550" t="inlineStr">
        <is>
          <t>Wk of 2026-10-19</t>
        </is>
      </c>
      <c r="F1550" t="inlineStr">
        <is>
          <t>Connected</t>
        </is>
      </c>
      <c r="G1550" s="39" t="str">
        <f>IF(ISNUMBER(MATCH(F1550,QualityStatuses,0)),"Quality Lead","Non-Quality Lead")</f>
        <v>Non-Quality Lead</v>
      </c>
      <c r="H1550" s="39" t="str">
        <f>IFERROR(INDEX(CampTypes,MATCH(I1550,CampList,0)),"Unattributed")</f>
        <v>New</v>
      </c>
      <c r="I1550" t="inlineStr">
        <is>
          <t>EBG - In House | ABO | Natuf | Leads | Unit Franchise | India | Oct26 | V1</t>
        </is>
      </c>
      <c r="J1550" t="inlineStr">
        <is>
          <t>EBG - In House | ABO | Natuf | Leads | Unit Franchise | India | Oct26 | V1</t>
        </is>
      </c>
      <c r="K1550" t="inlineStr">
        <is>
          <t>Direct (campaign tagged in CRM)</t>
        </is>
      </c>
      <c r="L1550" t="inlineStr">
        <is>
          <t>Natuf | Broad | Tier1 + Growth Cities | Oct26 | V1</t>
        </is>
      </c>
      <c r="M1550" t="inlineStr">
        <is>
          <t>Natuf | Broad | Tier1 + Growth Cities | Oct26 | V1</t>
        </is>
      </c>
      <c r="N1550" t="inlineStr">
        <is>
          <t>Natuf | Reel | Brand Ambassador | Heard Of Owning A Cafe | V1</t>
        </is>
      </c>
      <c r="O1550" t="inlineStr">
        <is>
          <t>In House Natuf</t>
        </is>
      </c>
      <c r="P1550" t="inlineStr">
        <is>
          <t>Facebook</t>
        </is>
      </c>
      <c r="Q1550" t="inlineStr">
        <is>
          <t>Tejaswini Tarigopula</t>
        </is>
      </c>
      <c r="R1550" t="inlineStr">
        <is>
          <t>Rima Paul</t>
        </is>
      </c>
      <c r="S1550" t="inlineStr">
        <is>
          <t>-</t>
        </is>
      </c>
      <c r="T1550" t="inlineStr">
        <is>
          <t>darbhanga</t>
        </is>
      </c>
      <c r="U1550" t="inlineStr">
        <is>
          <t xml:space="preserve"> </t>
        </is>
      </c>
      <c r="V1550" t="n">
        <v>3</v>
      </c>
      <c r="W1550" t="n">
        <v>2</v>
      </c>
      <c r="X1550" t="inlineStr">
        <is>
          <t>XXXXXX1079</t>
        </is>
      </c>
      <c r="Y1550" s="72" t="n">
        <v>46326.52037037037</v>
      </c>
    </row>
    <row r="1551">
      <c r="A1551" s="39" t="inlineStr">
        <is>
          <t>6ad668c1b1320ea7e29c3291</t>
        </is>
      </c>
      <c r="B1551" s="72" t="n">
        <v>46315.02103009259</v>
      </c>
      <c r="C1551" s="70" t="n">
        <v>46315</v>
      </c>
      <c r="D1551" t="inlineStr">
        <is>
          <t>2026-10</t>
        </is>
      </c>
      <c r="E1551" t="inlineStr">
        <is>
          <t>Wk of 2026-10-19</t>
        </is>
      </c>
      <c r="F1551" t="inlineStr">
        <is>
          <t>Attempt 2</t>
        </is>
      </c>
      <c r="G1551" s="39" t="str">
        <f>IF(ISNUMBER(MATCH(F1551,QualityStatuses,0)),"Quality Lead","Non-Quality Lead")</f>
        <v>Non-Quality Lead</v>
      </c>
      <c r="H1551" s="39" t="str">
        <f>IFERROR(INDEX(CampTypes,MATCH(I1551,CampList,0)),"Unattributed")</f>
        <v>Old</v>
      </c>
      <c r="I1551" t="inlineStr">
        <is>
          <t>natuf_Kiosk_14072026_Hindi</t>
        </is>
      </c>
      <c r="J1551" t="inlineStr">
        <is>
          <t>natuf_Kiosk_14072026_Hindi</t>
        </is>
      </c>
      <c r="K1551" t="inlineStr">
        <is>
          <t>Direct (campaign tagged in CRM)</t>
        </is>
      </c>
      <c r="L1551" t="inlineStr">
        <is>
          <t>natuf_Kiosk_09102026</t>
        </is>
      </c>
      <c r="M1551" t="inlineStr">
        <is>
          <t>natuf_Kiosk_09102026</t>
        </is>
      </c>
      <c r="N1551" t="inlineStr">
        <is>
          <t>natuf_Kiosk_14072026_ad set_ad1</t>
        </is>
      </c>
      <c r="O1551" t="inlineStr">
        <is>
          <t>Natuf</t>
        </is>
      </c>
      <c r="P1551" t="inlineStr">
        <is>
          <t>Facebook</t>
        </is>
      </c>
      <c r="Q1551" t="inlineStr">
        <is>
          <t>Tejaswini Tarigopula</t>
        </is>
      </c>
      <c r="R1551" t="inlineStr">
        <is>
          <t>Rima Paul</t>
        </is>
      </c>
      <c r="S1551" t="inlineStr">
        <is>
          <t>-</t>
        </is>
      </c>
      <c r="T1551" t="inlineStr">
        <is>
          <t>Raipur</t>
        </is>
      </c>
      <c r="U1551" t="inlineStr">
        <is>
          <t xml:space="preserve"> </t>
        </is>
      </c>
      <c r="V1551" t="n">
        <v>2</v>
      </c>
      <c r="W1551" t="n">
        <v>0</v>
      </c>
      <c r="X1551" t="inlineStr">
        <is>
          <t>XXXXXX9114</t>
        </is>
      </c>
      <c r="Y1551" s="72" t="n">
        <v>46326.52037037037</v>
      </c>
    </row>
    <row r="1552">
      <c r="A1552" s="39" t="inlineStr">
        <is>
          <t>6ad6674049c5bcc67b330d06</t>
        </is>
      </c>
      <c r="B1552" s="72" t="n">
        <v>46315.01657407408</v>
      </c>
      <c r="C1552" s="70" t="n">
        <v>46315</v>
      </c>
      <c r="D1552" t="inlineStr">
        <is>
          <t>2026-10</t>
        </is>
      </c>
      <c r="E1552" t="inlineStr">
        <is>
          <t>Wk of 2026-10-19</t>
        </is>
      </c>
      <c r="F1552" t="inlineStr">
        <is>
          <t>Attempt 2</t>
        </is>
      </c>
      <c r="G1552" s="39" t="str">
        <f>IF(ISNUMBER(MATCH(F1552,QualityStatuses,0)),"Quality Lead","Non-Quality Lead")</f>
        <v>Non-Quality Lead</v>
      </c>
      <c r="H1552" s="39" t="str">
        <f>IFERROR(INDEX(CampTypes,MATCH(I1552,CampList,0)),"Unattributed")</f>
        <v>New</v>
      </c>
      <c r="I1552" t="inlineStr">
        <is>
          <t>EBG - In House | ABO | Natuf | Leads | Unit Franchise | India | Oct26 | V1</t>
        </is>
      </c>
      <c r="J1552" t="inlineStr">
        <is>
          <t>EBG - In House | ABO | Natuf | Leads | Unit Franchise | India | Oct26 | V1</t>
        </is>
      </c>
      <c r="K1552" t="inlineStr">
        <is>
          <t>Direct (campaign tagged in CRM)</t>
        </is>
      </c>
      <c r="L1552" t="inlineStr">
        <is>
          <t>Natuf | Investors | Tier1 + Growth Cities | Oct26 | V1</t>
        </is>
      </c>
      <c r="M1552" t="inlineStr">
        <is>
          <t>Natuf | Investors | Tier1 + Growth Cities | Oct26 | V1</t>
        </is>
      </c>
      <c r="N1552" t="inlineStr">
        <is>
          <t>Natuf | Reel | Brand Ambassador | Heard Of Owning A Cafe | V1</t>
        </is>
      </c>
      <c r="O1552" t="inlineStr">
        <is>
          <t>In House Natuf</t>
        </is>
      </c>
      <c r="P1552" t="inlineStr">
        <is>
          <t>Facebook</t>
        </is>
      </c>
      <c r="Q1552" t="inlineStr">
        <is>
          <t>Tejaswini Tarigopula</t>
        </is>
      </c>
      <c r="R1552" t="inlineStr">
        <is>
          <t>Prabhudatta Pattanaik</t>
        </is>
      </c>
      <c r="S1552" t="inlineStr">
        <is>
          <t>-</t>
        </is>
      </c>
      <c r="T1552" t="inlineStr">
        <is>
          <t>Vijayawada</t>
        </is>
      </c>
      <c r="U1552" t="inlineStr">
        <is>
          <t xml:space="preserve"> </t>
        </is>
      </c>
      <c r="V1552" t="n">
        <v>3</v>
      </c>
      <c r="W1552" t="n">
        <v>0</v>
      </c>
      <c r="X1552" t="inlineStr">
        <is>
          <t>XXXXXX5083</t>
        </is>
      </c>
      <c r="Y1552" s="72" t="n">
        <v>46326.52037037037</v>
      </c>
    </row>
    <row r="1553">
      <c r="A1553" s="39" t="inlineStr">
        <is>
          <t>6ad66717268e101ec3246f7c</t>
        </is>
      </c>
      <c r="B1553" s="72" t="n">
        <v>46315.01609953704</v>
      </c>
      <c r="C1553" s="70" t="n">
        <v>46315</v>
      </c>
      <c r="D1553" t="inlineStr">
        <is>
          <t>2026-10</t>
        </is>
      </c>
      <c r="E1553" t="inlineStr">
        <is>
          <t>Wk of 2026-10-19</t>
        </is>
      </c>
      <c r="F1553" t="inlineStr">
        <is>
          <t>Lost</t>
        </is>
      </c>
      <c r="G1553" s="39" t="str">
        <f>IF(ISNUMBER(MATCH(F1553,QualityStatuses,0)),"Quality Lead","Non-Quality Lead")</f>
        <v>Non-Quality Lead</v>
      </c>
      <c r="H1553" s="39" t="str">
        <f>IFERROR(INDEX(CampTypes,MATCH(I1553,CampList,0)),"Unattributed")</f>
        <v>New</v>
      </c>
      <c r="I1553" t="inlineStr">
        <is>
          <t>EBG - In House | ABO | Natuf | Leads | Unit Franchise | India | Oct26 | V1</t>
        </is>
      </c>
      <c r="J1553" t="inlineStr">
        <is>
          <t>EBG - In House | ABO | Natuf | Leads | Unit Franchise | India | Oct26 | V1</t>
        </is>
      </c>
      <c r="K1553" t="inlineStr">
        <is>
          <t>Direct (campaign tagged in CRM)</t>
        </is>
      </c>
      <c r="L1553" t="inlineStr">
        <is>
          <t>Natuf | Business Owners | Tier1 + Growth Cities | Oct26 | V1</t>
        </is>
      </c>
      <c r="M1553" t="inlineStr">
        <is>
          <t>Natuf | Business Owners | Tier1 + Growth Cities | Oct26 | V1</t>
        </is>
      </c>
      <c r="N1553" t="inlineStr">
        <is>
          <t>Natuf | Reel | Brand Ambassador | Heard Of Owning A Cafe | V1</t>
        </is>
      </c>
      <c r="O1553" t="inlineStr">
        <is>
          <t>In House Natuf</t>
        </is>
      </c>
      <c r="P1553" t="inlineStr">
        <is>
          <t>Facebook</t>
        </is>
      </c>
      <c r="Q1553" t="inlineStr">
        <is>
          <t>Tejaswini Tarigopula</t>
        </is>
      </c>
      <c r="R1553" t="inlineStr">
        <is>
          <t>Arjuman Vidya Sagar</t>
        </is>
      </c>
      <c r="S1553" t="inlineStr">
        <is>
          <t>DNP - Did Not Pick Up</t>
        </is>
      </c>
      <c r="T1553" t="inlineStr">
        <is>
          <t>Bhubaneswar</t>
        </is>
      </c>
      <c r="U1553" t="inlineStr">
        <is>
          <t xml:space="preserve"> </t>
        </is>
      </c>
      <c r="V1553" t="n">
        <v>6</v>
      </c>
      <c r="W1553" t="n">
        <v>0</v>
      </c>
      <c r="X1553" t="inlineStr">
        <is>
          <t>XXXXXX0071</t>
        </is>
      </c>
      <c r="Y1553" s="72" t="n">
        <v>46326.52037037037</v>
      </c>
    </row>
    <row r="1554">
      <c r="A1554" s="39" t="inlineStr">
        <is>
          <t>6ad6625d251c41329059fe4c</t>
        </is>
      </c>
      <c r="B1554" s="72" t="n">
        <v>46315.00209490741</v>
      </c>
      <c r="C1554" s="70" t="n">
        <v>46315</v>
      </c>
      <c r="D1554" t="inlineStr">
        <is>
          <t>2026-10</t>
        </is>
      </c>
      <c r="E1554" t="inlineStr">
        <is>
          <t>Wk of 2026-10-19</t>
        </is>
      </c>
      <c r="F1554" t="inlineStr">
        <is>
          <t>Attempt 1</t>
        </is>
      </c>
      <c r="G1554" s="39" t="str">
        <f>IF(ISNUMBER(MATCH(F1554,QualityStatuses,0)),"Quality Lead","Non-Quality Lead")</f>
        <v>Non-Quality Lead</v>
      </c>
      <c r="H1554" s="39" t="str">
        <f>IFERROR(INDEX(CampTypes,MATCH(I1554,CampList,0)),"Unattributed")</f>
        <v>New</v>
      </c>
      <c r="I1554" t="inlineStr">
        <is>
          <t>EBG - In House | ABO | Natuf | Leads | Unit Franchise | India | Oct26 | V1</t>
        </is>
      </c>
      <c r="J1554" t="inlineStr">
        <is>
          <t>EBG - In House | ABO | Natuf | Leads | Unit Franchise | India | Oct26 | V1</t>
        </is>
      </c>
      <c r="K1554" t="inlineStr">
        <is>
          <t>Direct (campaign tagged in CRM)</t>
        </is>
      </c>
      <c r="L1554" t="inlineStr">
        <is>
          <t>Natuf | Business Owners | Tier1 + Growth Cities | Oct26 | V1</t>
        </is>
      </c>
      <c r="M1554" t="inlineStr">
        <is>
          <t>Natuf | Business Owners | Tier1 + Growth Cities | Oct26 | V1</t>
        </is>
      </c>
      <c r="N1554" t="inlineStr">
        <is>
          <t>Natuf | Reel | Brand Ambassador | Heard Of Owning A Cafe | V1</t>
        </is>
      </c>
      <c r="O1554" t="inlineStr">
        <is>
          <t>In House Natuf</t>
        </is>
      </c>
      <c r="P1554" t="inlineStr">
        <is>
          <t>Facebook</t>
        </is>
      </c>
      <c r="Q1554" t="inlineStr">
        <is>
          <t>Tejaswini Tarigopula</t>
        </is>
      </c>
      <c r="R1554" t="inlineStr">
        <is>
          <t>Rima Paul</t>
        </is>
      </c>
      <c r="S1554" t="inlineStr">
        <is>
          <t>-</t>
        </is>
      </c>
      <c r="T1554" t="inlineStr">
        <is>
          <t>Indore</t>
        </is>
      </c>
      <c r="U1554" t="inlineStr">
        <is>
          <t xml:space="preserve"> </t>
        </is>
      </c>
      <c r="V1554" t="n">
        <v>1</v>
      </c>
      <c r="W1554" t="n">
        <v>0</v>
      </c>
      <c r="X1554" t="inlineStr">
        <is>
          <t>XXXXXX5789</t>
        </is>
      </c>
      <c r="Y1554" s="72" t="n">
        <v>46326.52037037037</v>
      </c>
    </row>
    <row r="1555">
      <c r="A1555" s="39" t="inlineStr">
        <is>
          <t>6ad66232251c41329059fe21</t>
        </is>
      </c>
      <c r="B1555" s="72" t="n">
        <v>46315.00159722222</v>
      </c>
      <c r="C1555" s="70" t="n">
        <v>46315</v>
      </c>
      <c r="D1555" t="inlineStr">
        <is>
          <t>2026-10</t>
        </is>
      </c>
      <c r="E1555" t="inlineStr">
        <is>
          <t>Wk of 2026-10-19</t>
        </is>
      </c>
      <c r="F1555" t="inlineStr">
        <is>
          <t>Attempt 1</t>
        </is>
      </c>
      <c r="G1555" s="39" t="str">
        <f>IF(ISNUMBER(MATCH(F1555,QualityStatuses,0)),"Quality Lead","Non-Quality Lead")</f>
        <v>Non-Quality Lead</v>
      </c>
      <c r="H1555" s="39" t="str">
        <f>IFERROR(INDEX(CampTypes,MATCH(I1555,CampList,0)),"Unattributed")</f>
        <v>New</v>
      </c>
      <c r="I1555" t="inlineStr">
        <is>
          <t>EBG - In House | ABO | Natuf | Leads | Unit Franchise | India | Oct26 | V1</t>
        </is>
      </c>
      <c r="J1555" t="inlineStr">
        <is>
          <t>EBG - In House | ABO | Natuf | Leads | Unit Franchise | India | Oct26 | V1</t>
        </is>
      </c>
      <c r="K1555" t="inlineStr">
        <is>
          <t>Direct (campaign tagged in CRM)</t>
        </is>
      </c>
      <c r="L1555" t="inlineStr">
        <is>
          <t>Natuf | Investors | Tier1 + Growth Cities | Oct26 | V1</t>
        </is>
      </c>
      <c r="M1555" t="inlineStr">
        <is>
          <t>Natuf | Investors | Tier1 + Growth Cities | Oct26 | V1</t>
        </is>
      </c>
      <c r="N1555" t="inlineStr">
        <is>
          <t>Natuf | Reel | Brand Ambassador | Heard Of Owning A Cafe | V1</t>
        </is>
      </c>
      <c r="O1555" t="inlineStr">
        <is>
          <t>In House Natuf</t>
        </is>
      </c>
      <c r="P1555" t="inlineStr">
        <is>
          <t>Facebook</t>
        </is>
      </c>
      <c r="Q1555" t="inlineStr">
        <is>
          <t>Tejaswini Tarigopula</t>
        </is>
      </c>
      <c r="R1555" t="inlineStr">
        <is>
          <t>Shivani Sharma</t>
        </is>
      </c>
      <c r="S1555" t="inlineStr">
        <is>
          <t>-</t>
        </is>
      </c>
      <c r="T1555" t="inlineStr">
        <is>
          <t>Khed</t>
        </is>
      </c>
      <c r="U1555" t="inlineStr">
        <is>
          <t xml:space="preserve"> </t>
        </is>
      </c>
      <c r="V1555" t="n">
        <v>0</v>
      </c>
      <c r="W1555" t="n">
        <v>0</v>
      </c>
      <c r="X1555" t="inlineStr">
        <is>
          <t>XXXXXX7102</t>
        </is>
      </c>
      <c r="Y1555" s="72" t="n">
        <v>46326.52037037037</v>
      </c>
    </row>
    <row r="1556">
      <c r="A1556" s="39" t="inlineStr">
        <is>
          <t>6ad6620bdc85bf972a39d3c8</t>
        </is>
      </c>
      <c r="B1556" s="72" t="n">
        <v>46315.00114583333</v>
      </c>
      <c r="C1556" s="70" t="n">
        <v>46315</v>
      </c>
      <c r="D1556" t="inlineStr">
        <is>
          <t>2026-10</t>
        </is>
      </c>
      <c r="E1556" t="inlineStr">
        <is>
          <t>Wk of 2026-10-19</t>
        </is>
      </c>
      <c r="F1556" t="inlineStr">
        <is>
          <t>New Lead</t>
        </is>
      </c>
      <c r="G1556" s="39" t="str">
        <f>IF(ISNUMBER(MATCH(F1556,QualityStatuses,0)),"Quality Lead","Non-Quality Lead")</f>
        <v>Non-Quality Lead</v>
      </c>
      <c r="H1556" s="39" t="str">
        <f>IFERROR(INDEX(CampTypes,MATCH(I1556,CampList,0)),"Unattributed")</f>
        <v>New</v>
      </c>
      <c r="I1556" t="inlineStr">
        <is>
          <t>EBG - In House | ABO | Natuf | Leads | Unit Franchise | India | Oct26 | V1</t>
        </is>
      </c>
      <c r="J1556" t="inlineStr">
        <is>
          <t>EBG - In House | ABO | Natuf | Leads | Unit Franchise | India | Oct26 | V1</t>
        </is>
      </c>
      <c r="K1556" t="inlineStr">
        <is>
          <t>Direct (campaign tagged in CRM)</t>
        </is>
      </c>
      <c r="L1556" t="inlineStr">
        <is>
          <t>Natuf | Broad | Tier1 + Growth Cities | Oct26 | V1</t>
        </is>
      </c>
      <c r="M1556" t="inlineStr">
        <is>
          <t>Natuf | Broad | Tier1 + Growth Cities | Oct26 | V1</t>
        </is>
      </c>
      <c r="N1556" t="inlineStr">
        <is>
          <t>Natuf | Reel | Brand Ambassador | Heard Of Owning A Cafe | V1</t>
        </is>
      </c>
      <c r="O1556" t="inlineStr">
        <is>
          <t>In House Natuf</t>
        </is>
      </c>
      <c r="P1556" t="inlineStr">
        <is>
          <t>Facebook</t>
        </is>
      </c>
      <c r="Q1556" t="inlineStr">
        <is>
          <t>Tejaswini Tarigopula</t>
        </is>
      </c>
      <c r="R1556" t="inlineStr">
        <is>
          <t>Shivamani</t>
        </is>
      </c>
      <c r="S1556" t="inlineStr">
        <is>
          <t>-</t>
        </is>
      </c>
      <c r="T1556" t="inlineStr">
        <is>
          <t>Bangalore</t>
        </is>
      </c>
      <c r="U1556" t="inlineStr">
        <is>
          <t xml:space="preserve"> </t>
        </is>
      </c>
      <c r="V1556" t="n">
        <v>0</v>
      </c>
      <c r="W1556" t="n">
        <v>0</v>
      </c>
      <c r="X1556" t="inlineStr">
        <is>
          <t>XXXXXX1920</t>
        </is>
      </c>
      <c r="Y1556" s="72" t="n">
        <v>46326.52037037037</v>
      </c>
    </row>
    <row r="1557">
      <c r="A1557" s="39" t="inlineStr">
        <is>
          <t>6ad661b3e6ede25aa949db91</t>
        </is>
      </c>
      <c r="B1557" s="72" t="n">
        <v>46315.00012731482</v>
      </c>
      <c r="C1557" s="70" t="n">
        <v>46315</v>
      </c>
      <c r="D1557" t="inlineStr">
        <is>
          <t>2026-10</t>
        </is>
      </c>
      <c r="E1557" t="inlineStr">
        <is>
          <t>Wk of 2026-10-19</t>
        </is>
      </c>
      <c r="F1557" t="inlineStr">
        <is>
          <t>Attempt 2</t>
        </is>
      </c>
      <c r="G1557" s="39" t="str">
        <f>IF(ISNUMBER(MATCH(F1557,QualityStatuses,0)),"Quality Lead","Non-Quality Lead")</f>
        <v>Non-Quality Lead</v>
      </c>
      <c r="H1557" s="39" t="str">
        <f>IFERROR(INDEX(CampTypes,MATCH(I1557,CampList,0)),"Unattributed")</f>
        <v>New</v>
      </c>
      <c r="I1557" t="inlineStr">
        <is>
          <t>EBG - In House | ABO | Natuf | Leads | Unit Franchise | India | Oct26 | V1</t>
        </is>
      </c>
      <c r="J1557" t="inlineStr">
        <is>
          <t>EBG - In House | ABO | Natuf | Leads | Unit Franchise | India | Oct26 | V1</t>
        </is>
      </c>
      <c r="K1557" t="inlineStr">
        <is>
          <t>Direct (campaign tagged in CRM)</t>
        </is>
      </c>
      <c r="L1557" t="inlineStr">
        <is>
          <t>Natuf | Broad | Tier1 + Growth Cities | Oct26 | V1</t>
        </is>
      </c>
      <c r="M1557" t="inlineStr">
        <is>
          <t>Natuf | Broad | Tier1 + Growth Cities | Oct26 | V1</t>
        </is>
      </c>
      <c r="N1557" t="inlineStr">
        <is>
          <t>Natuf | Reel | Brand Ambassador | Heard Of Owning A Cafe | V1</t>
        </is>
      </c>
      <c r="O1557" t="inlineStr">
        <is>
          <t>In House Natuf</t>
        </is>
      </c>
      <c r="P1557" t="inlineStr">
        <is>
          <t>Facebook</t>
        </is>
      </c>
      <c r="Q1557" t="inlineStr">
        <is>
          <t>Tejaswini Tarigopula</t>
        </is>
      </c>
      <c r="R1557" t="inlineStr">
        <is>
          <t>Rauth Sanketh</t>
        </is>
      </c>
      <c r="S1557" t="inlineStr">
        <is>
          <t>-</t>
        </is>
      </c>
      <c r="T1557" t="inlineStr">
        <is>
          <t>Hyderabad</t>
        </is>
      </c>
      <c r="U1557" t="inlineStr">
        <is>
          <t xml:space="preserve"> </t>
        </is>
      </c>
      <c r="V1557" t="n">
        <v>2</v>
      </c>
      <c r="W1557" t="n">
        <v>0</v>
      </c>
      <c r="X1557" t="inlineStr">
        <is>
          <t>XXXXXX2001</t>
        </is>
      </c>
      <c r="Y1557" s="72" t="n">
        <v>46326.52037037037</v>
      </c>
    </row>
    <row r="1558">
      <c r="A1558" s="39" t="inlineStr">
        <is>
          <t>6ad6602d3a874ef3b487c3fb</t>
        </is>
      </c>
      <c r="B1558" s="72" t="n">
        <v>46314.99561342593</v>
      </c>
      <c r="C1558" s="70" t="n">
        <v>46314</v>
      </c>
      <c r="D1558" t="inlineStr">
        <is>
          <t>2026-10</t>
        </is>
      </c>
      <c r="E1558" t="inlineStr">
        <is>
          <t>Wk of 2026-10-19</t>
        </is>
      </c>
      <c r="F1558" t="inlineStr">
        <is>
          <t>New Lead</t>
        </is>
      </c>
      <c r="G1558" s="39" t="str">
        <f>IF(ISNUMBER(MATCH(F1558,QualityStatuses,0)),"Quality Lead","Non-Quality Lead")</f>
        <v>Non-Quality Lead</v>
      </c>
      <c r="H1558" s="39" t="str">
        <f>IFERROR(INDEX(CampTypes,MATCH(I1558,CampList,0)),"Unattributed")</f>
        <v>Old</v>
      </c>
      <c r="I1558" t="inlineStr">
        <is>
          <t>natuf_Kiosk_14072026_Hindi</t>
        </is>
      </c>
      <c r="J1558" t="inlineStr">
        <is>
          <t>natuf_Kiosk_14072026_Hindi</t>
        </is>
      </c>
      <c r="K1558" t="inlineStr">
        <is>
          <t>Direct (campaign tagged in CRM)</t>
        </is>
      </c>
      <c r="L1558" t="inlineStr">
        <is>
          <t>natuf_Kiosk_09102026</t>
        </is>
      </c>
      <c r="M1558" t="inlineStr">
        <is>
          <t>natuf_Kiosk_09102026</t>
        </is>
      </c>
      <c r="N1558" t="inlineStr">
        <is>
          <t>natuf_Kiosk_14072026_ad set_ad1</t>
        </is>
      </c>
      <c r="O1558" t="inlineStr">
        <is>
          <t>Natuf</t>
        </is>
      </c>
      <c r="P1558" t="inlineStr">
        <is>
          <t>Facebook</t>
        </is>
      </c>
      <c r="Q1558" t="inlineStr">
        <is>
          <t>(Unassigned)</t>
        </is>
      </c>
      <c r="R1558" t="inlineStr">
        <is>
          <t>Omkar Navge</t>
        </is>
      </c>
      <c r="S1558" t="inlineStr">
        <is>
          <t>-</t>
        </is>
      </c>
      <c r="T1558" t="inlineStr">
        <is>
          <t>Kayamkulam</t>
        </is>
      </c>
      <c r="U1558" t="inlineStr">
        <is>
          <t xml:space="preserve"> </t>
        </is>
      </c>
      <c r="V1558" t="n">
        <v>0</v>
      </c>
      <c r="W1558" t="n">
        <v>0</v>
      </c>
      <c r="X1558" t="inlineStr">
        <is>
          <t>XXXXXX8081</t>
        </is>
      </c>
      <c r="Y1558" s="72" t="n">
        <v>46326.52037037037</v>
      </c>
    </row>
    <row r="1559">
      <c r="A1559" s="39" t="inlineStr">
        <is>
          <t>6ad65c1362da6ccb72df94c5</t>
        </is>
      </c>
      <c r="B1559" s="72" t="n">
        <v>46314.98346064815</v>
      </c>
      <c r="C1559" s="70" t="n">
        <v>46314</v>
      </c>
      <c r="D1559" t="inlineStr">
        <is>
          <t>2026-10</t>
        </is>
      </c>
      <c r="E1559" t="inlineStr">
        <is>
          <t>Wk of 2026-10-19</t>
        </is>
      </c>
      <c r="F1559" t="inlineStr">
        <is>
          <t>Attempt 1</t>
        </is>
      </c>
      <c r="G1559" s="39" t="str">
        <f>IF(ISNUMBER(MATCH(F1559,QualityStatuses,0)),"Quality Lead","Non-Quality Lead")</f>
        <v>Non-Quality Lead</v>
      </c>
      <c r="H1559" s="39" t="str">
        <f>IFERROR(INDEX(CampTypes,MATCH(I1559,CampList,0)),"Unattributed")</f>
        <v>New</v>
      </c>
      <c r="I1559" t="inlineStr">
        <is>
          <t>EBG - In House | ABO | Natuf | Leads | Unit Franchise | India | Oct26 | V1</t>
        </is>
      </c>
      <c r="J1559" t="inlineStr">
        <is>
          <t>EBG - In House | ABO | Natuf | Leads | Unit Franchise | India | Oct26 | V1</t>
        </is>
      </c>
      <c r="K1559" t="inlineStr">
        <is>
          <t>Direct (campaign tagged in CRM)</t>
        </is>
      </c>
      <c r="L1559" t="inlineStr">
        <is>
          <t>Natuf | LAL 1% | India | Jul26 | V1</t>
        </is>
      </c>
      <c r="M1559" t="inlineStr">
        <is>
          <t>Natuf | LAL 1% | India | Jul26 | V1</t>
        </is>
      </c>
      <c r="N1559" t="inlineStr">
        <is>
          <t>Natuf | Reel | Brand Ambassador | Heard Of Owning A Cafe | V1</t>
        </is>
      </c>
      <c r="O1559" t="inlineStr">
        <is>
          <t>In House Natuf</t>
        </is>
      </c>
      <c r="P1559" t="inlineStr">
        <is>
          <t>Facebook</t>
        </is>
      </c>
      <c r="Q1559" t="inlineStr">
        <is>
          <t>Tejaswini Tarigopula</t>
        </is>
      </c>
      <c r="R1559" t="inlineStr">
        <is>
          <t>Rima Paul</t>
        </is>
      </c>
      <c r="S1559" t="inlineStr">
        <is>
          <t>-</t>
        </is>
      </c>
      <c r="T1559" t="inlineStr">
        <is>
          <t>Jammu</t>
        </is>
      </c>
      <c r="U1559" t="inlineStr">
        <is>
          <t xml:space="preserve"> </t>
        </is>
      </c>
      <c r="V1559" t="n">
        <v>1</v>
      </c>
      <c r="W1559" t="n">
        <v>1</v>
      </c>
      <c r="X1559" t="inlineStr">
        <is>
          <t>XXXXXX8416</t>
        </is>
      </c>
      <c r="Y1559" s="72" t="n">
        <v>46326.52037037037</v>
      </c>
    </row>
    <row r="1560">
      <c r="A1560" s="39" t="inlineStr">
        <is>
          <t>6ad65636e25ca0d0c64f38ae</t>
        </is>
      </c>
      <c r="B1560" s="72" t="n">
        <v>46314.96608796297</v>
      </c>
      <c r="C1560" s="70" t="n">
        <v>46314</v>
      </c>
      <c r="D1560" t="inlineStr">
        <is>
          <t>2026-10</t>
        </is>
      </c>
      <c r="E1560" t="inlineStr">
        <is>
          <t>Wk of 2026-10-19</t>
        </is>
      </c>
      <c r="F1560" t="inlineStr">
        <is>
          <t>Connected</t>
        </is>
      </c>
      <c r="G1560" s="39" t="str">
        <f>IF(ISNUMBER(MATCH(F1560,QualityStatuses,0)),"Quality Lead","Non-Quality Lead")</f>
        <v>Non-Quality Lead</v>
      </c>
      <c r="H1560" s="39" t="str">
        <f>IFERROR(INDEX(CampTypes,MATCH(I1560,CampList,0)),"Unattributed")</f>
        <v>New</v>
      </c>
      <c r="I1560" t="inlineStr">
        <is>
          <t>EBG - In House | ABO | Natuf | Leads | Unit Franchise | India | Oct26 | V1</t>
        </is>
      </c>
      <c r="J1560" t="inlineStr">
        <is>
          <t>EBG - In House | ABO | Natuf | Leads | Unit Franchise | India | Oct26 | V1</t>
        </is>
      </c>
      <c r="K1560" t="inlineStr">
        <is>
          <t>Direct (campaign tagged in CRM)</t>
        </is>
      </c>
      <c r="L1560" t="inlineStr">
        <is>
          <t>Natuf | Business Owners | Tier1 + Growth Cities | Oct26 | V1</t>
        </is>
      </c>
      <c r="M1560" t="inlineStr">
        <is>
          <t>Natuf | Business Owners | Tier1 + Growth Cities | Oct26 | V1</t>
        </is>
      </c>
      <c r="N1560" t="inlineStr">
        <is>
          <t>Natuf | Reel | Brand Ambassador | Heard Of Owning A Cafe | V1</t>
        </is>
      </c>
      <c r="O1560" t="inlineStr">
        <is>
          <t>In House Natuf</t>
        </is>
      </c>
      <c r="P1560" t="inlineStr">
        <is>
          <t>Facebook</t>
        </is>
      </c>
      <c r="Q1560" t="inlineStr">
        <is>
          <t>Tejaswini Tarigopula</t>
        </is>
      </c>
      <c r="R1560" t="inlineStr">
        <is>
          <t>Arjuman Vidya Sagar</t>
        </is>
      </c>
      <c r="S1560" t="inlineStr">
        <is>
          <t>-</t>
        </is>
      </c>
      <c r="T1560" t="inlineStr">
        <is>
          <t>Jodhpur</t>
        </is>
      </c>
      <c r="U1560" t="inlineStr">
        <is>
          <t xml:space="preserve"> </t>
        </is>
      </c>
      <c r="V1560" t="n">
        <v>1</v>
      </c>
      <c r="W1560" t="n">
        <v>1</v>
      </c>
      <c r="X1560" t="inlineStr">
        <is>
          <t>XXXXXX3065</t>
        </is>
      </c>
      <c r="Y1560" s="72" t="n">
        <v>46326.52037037037</v>
      </c>
    </row>
    <row r="1561">
      <c r="A1561" s="39" t="inlineStr">
        <is>
          <t>6ad655f4288be1233779a1b0</t>
        </is>
      </c>
      <c r="B1561" s="72" t="n">
        <v>46314.96532407407</v>
      </c>
      <c r="C1561" s="70" t="n">
        <v>46314</v>
      </c>
      <c r="D1561" t="inlineStr">
        <is>
          <t>2026-10</t>
        </is>
      </c>
      <c r="E1561" t="inlineStr">
        <is>
          <t>Wk of 2026-10-19</t>
        </is>
      </c>
      <c r="F1561" t="inlineStr">
        <is>
          <t>Lost</t>
        </is>
      </c>
      <c r="G1561" s="39" t="str">
        <f>IF(ISNUMBER(MATCH(F1561,QualityStatuses,0)),"Quality Lead","Non-Quality Lead")</f>
        <v>Non-Quality Lead</v>
      </c>
      <c r="H1561" s="39" t="str">
        <f>IFERROR(INDEX(CampTypes,MATCH(I1561,CampList,0)),"Unattributed")</f>
        <v>Old</v>
      </c>
      <c r="I1561" t="inlineStr">
        <is>
          <t>E_Natuf_Generic_13082026</t>
        </is>
      </c>
      <c r="J1561" t="inlineStr">
        <is>
          <t>E_Natuf_Generic_13082026</t>
        </is>
      </c>
      <c r="K1561" t="inlineStr">
        <is>
          <t>Direct (campaign tagged in CRM)</t>
        </is>
      </c>
      <c r="L1561" t="inlineStr">
        <is>
          <t>E_Natuf_Generic_13082026_Adset1</t>
        </is>
      </c>
      <c r="M1561" t="inlineStr">
        <is>
          <t>E_Natuf_Generic_13082026_Adset1</t>
        </is>
      </c>
      <c r="N1561" t="inlineStr">
        <is>
          <t>E_Natuf_Generic_13082026_Adset1_Ad1</t>
        </is>
      </c>
      <c r="O1561" t="inlineStr">
        <is>
          <t>Natuf</t>
        </is>
      </c>
      <c r="P1561" t="inlineStr">
        <is>
          <t>Facebook</t>
        </is>
      </c>
      <c r="Q1561" t="inlineStr">
        <is>
          <t>Tejaswini Tarigopula</t>
        </is>
      </c>
      <c r="R1561" t="inlineStr">
        <is>
          <t>Sai Charan</t>
        </is>
      </c>
      <c r="S1561" t="inlineStr">
        <is>
          <t>Not Interested</t>
        </is>
      </c>
      <c r="T1561" t="inlineStr">
        <is>
          <t>Motipur</t>
        </is>
      </c>
      <c r="U1561" t="inlineStr">
        <is>
          <t xml:space="preserve"> </t>
        </is>
      </c>
      <c r="V1561" t="n">
        <v>1</v>
      </c>
      <c r="W1561" t="n">
        <v>1</v>
      </c>
      <c r="X1561" t="inlineStr">
        <is>
          <t>XXXXXX2014</t>
        </is>
      </c>
      <c r="Y1561" s="72" t="n">
        <v>46326.52037037037</v>
      </c>
    </row>
    <row r="1562">
      <c r="A1562" s="39" t="inlineStr">
        <is>
          <t>6ad65286288be12337799cbc</t>
        </is>
      </c>
      <c r="B1562" s="72" t="n">
        <v>46314.95516203704</v>
      </c>
      <c r="C1562" s="70" t="n">
        <v>46314</v>
      </c>
      <c r="D1562" t="inlineStr">
        <is>
          <t>2026-10</t>
        </is>
      </c>
      <c r="E1562" t="inlineStr">
        <is>
          <t>Wk of 2026-10-19</t>
        </is>
      </c>
      <c r="F1562" t="inlineStr">
        <is>
          <t>Lost</t>
        </is>
      </c>
      <c r="G1562" s="39" t="str">
        <f>IF(ISNUMBER(MATCH(F1562,QualityStatuses,0)),"Quality Lead","Non-Quality Lead")</f>
        <v>Non-Quality Lead</v>
      </c>
      <c r="H1562" s="39" t="str">
        <f>IFERROR(INDEX(CampTypes,MATCH(I1562,CampList,0)),"Unattributed")</f>
        <v>New</v>
      </c>
      <c r="I1562" t="inlineStr">
        <is>
          <t>EBG - In House | ABO | Natuf | Leads | Unit Franchise | India | Oct26 | V1</t>
        </is>
      </c>
      <c r="J1562" t="inlineStr">
        <is>
          <t>EBG - In House | ABO | Natuf | Leads | Unit Franchise | India | Oct26 | V1</t>
        </is>
      </c>
      <c r="K1562" t="inlineStr">
        <is>
          <t>Direct (campaign tagged in CRM)</t>
        </is>
      </c>
      <c r="L1562" t="inlineStr">
        <is>
          <t>Natuf | LAL 1% | India | Jul26 | V1</t>
        </is>
      </c>
      <c r="M1562" t="inlineStr">
        <is>
          <t>Natuf | LAL 1% | India | Jul26 | V1</t>
        </is>
      </c>
      <c r="N1562" t="inlineStr">
        <is>
          <t>Natuf | Reel | Brand Ambassador | Heard Of Owning A Cafe | V1</t>
        </is>
      </c>
      <c r="O1562" t="inlineStr">
        <is>
          <t>In House Natuf</t>
        </is>
      </c>
      <c r="P1562" t="inlineStr">
        <is>
          <t>Facebook</t>
        </is>
      </c>
      <c r="Q1562" t="inlineStr">
        <is>
          <t>Tejaswini Tarigopula</t>
        </is>
      </c>
      <c r="R1562" t="inlineStr">
        <is>
          <t>Sai Charan</t>
        </is>
      </c>
      <c r="S1562" t="inlineStr">
        <is>
          <t>Not Interested</t>
        </is>
      </c>
      <c r="T1562" t="inlineStr">
        <is>
          <t>Guntakal</t>
        </is>
      </c>
      <c r="U1562" t="inlineStr">
        <is>
          <t xml:space="preserve"> </t>
        </is>
      </c>
      <c r="V1562" t="n">
        <v>3</v>
      </c>
      <c r="W1562" t="n">
        <v>1</v>
      </c>
      <c r="X1562" t="inlineStr">
        <is>
          <t>XXXXXX7172</t>
        </is>
      </c>
      <c r="Y1562" s="72" t="n">
        <v>46326.52037037037</v>
      </c>
    </row>
    <row r="1563">
      <c r="A1563" s="39" t="inlineStr">
        <is>
          <t>6ad651ddf35cfe58ac351fe0</t>
        </is>
      </c>
      <c r="B1563" s="72" t="n">
        <v>46314.95320601852</v>
      </c>
      <c r="C1563" s="70" t="n">
        <v>46314</v>
      </c>
      <c r="D1563" t="inlineStr">
        <is>
          <t>2026-10</t>
        </is>
      </c>
      <c r="E1563" t="inlineStr">
        <is>
          <t>Wk of 2026-10-19</t>
        </is>
      </c>
      <c r="F1563" t="inlineStr">
        <is>
          <t>Lost</t>
        </is>
      </c>
      <c r="G1563" s="39" t="str">
        <f>IF(ISNUMBER(MATCH(F1563,QualityStatuses,0)),"Quality Lead","Non-Quality Lead")</f>
        <v>Non-Quality Lead</v>
      </c>
      <c r="H1563" s="39" t="str">
        <f>IFERROR(INDEX(CampTypes,MATCH(I1563,CampList,0)),"Unattributed")</f>
        <v>New</v>
      </c>
      <c r="I1563" t="inlineStr">
        <is>
          <t>EBG - In House | ABO | Natuf | Leads | Unit Franchise | India | Oct26 | V1</t>
        </is>
      </c>
      <c r="J1563" t="inlineStr">
        <is>
          <t>EBG - In House | ABO | Natuf | Leads | Unit Franchise | India | Oct26 | V1</t>
        </is>
      </c>
      <c r="K1563" t="inlineStr">
        <is>
          <t>Direct (campaign tagged in CRM)</t>
        </is>
      </c>
      <c r="L1563" t="inlineStr">
        <is>
          <t>Natuf | LAL 1% | India | Jul26 | V1</t>
        </is>
      </c>
      <c r="M1563" t="inlineStr">
        <is>
          <t>Natuf | LAL 1% | India | Jul26 | V1</t>
        </is>
      </c>
      <c r="N1563" t="inlineStr">
        <is>
          <t>Natuf | Reel | Brand Ambassador | Heard Of Owning A Cafe | V1</t>
        </is>
      </c>
      <c r="O1563" t="inlineStr">
        <is>
          <t>In House Natuf</t>
        </is>
      </c>
      <c r="P1563" t="inlineStr">
        <is>
          <t>Facebook</t>
        </is>
      </c>
      <c r="Q1563" t="inlineStr">
        <is>
          <t>Tejaswini Tarigopula</t>
        </is>
      </c>
      <c r="R1563" t="inlineStr">
        <is>
          <t>Shivani Sharma</t>
        </is>
      </c>
      <c r="S1563" t="inlineStr">
        <is>
          <t>Not Interested</t>
        </is>
      </c>
      <c r="T1563" t="inlineStr">
        <is>
          <t>Panipat</t>
        </is>
      </c>
      <c r="U1563" t="inlineStr">
        <is>
          <t xml:space="preserve"> </t>
        </is>
      </c>
      <c r="V1563" t="n">
        <v>0</v>
      </c>
      <c r="W1563" t="n">
        <v>0</v>
      </c>
      <c r="X1563" t="inlineStr">
        <is>
          <t>XXXXXX0005</t>
        </is>
      </c>
      <c r="Y1563" s="72" t="n">
        <v>46326.52037037037</v>
      </c>
    </row>
    <row r="1564">
      <c r="A1564" s="39" t="inlineStr">
        <is>
          <t>6ad650d16cbcad02b59707e5</t>
        </is>
      </c>
      <c r="B1564" s="72" t="n">
        <v>46314.95010416667</v>
      </c>
      <c r="C1564" s="70" t="n">
        <v>46314</v>
      </c>
      <c r="D1564" t="inlineStr">
        <is>
          <t>2026-10</t>
        </is>
      </c>
      <c r="E1564" t="inlineStr">
        <is>
          <t>Wk of 2026-10-19</t>
        </is>
      </c>
      <c r="F1564" t="inlineStr">
        <is>
          <t>Details Shared</t>
        </is>
      </c>
      <c r="G1564" s="39" t="str">
        <f>IF(ISNUMBER(MATCH(F1564,QualityStatuses,0)),"Quality Lead","Non-Quality Lead")</f>
        <v>Quality Lead</v>
      </c>
      <c r="H1564" s="39" t="str">
        <f>IFERROR(INDEX(CampTypes,MATCH(I1564,CampList,0)),"Unattributed")</f>
        <v>New</v>
      </c>
      <c r="I1564" t="inlineStr">
        <is>
          <t>EBG - In House | ABO | Natuf | Leads | Unit Franchise | India | Oct26 | V1</t>
        </is>
      </c>
      <c r="J1564" t="inlineStr">
        <is>
          <t>EBG - In House | ABO | Natuf | Leads | Unit Franchise | India | Oct26 | V1</t>
        </is>
      </c>
      <c r="K1564" t="inlineStr">
        <is>
          <t>Direct (campaign tagged in CRM)</t>
        </is>
      </c>
      <c r="L1564" t="inlineStr">
        <is>
          <t>Natuf | LAL 1% | India | Jul26 | V1</t>
        </is>
      </c>
      <c r="M1564" t="inlineStr">
        <is>
          <t>Natuf | LAL 1% | India | Jul26 | V1</t>
        </is>
      </c>
      <c r="N1564" t="inlineStr">
        <is>
          <t>Natuf | Reel | Brand Ambassador | Heard Of Owning A Cafe | V1</t>
        </is>
      </c>
      <c r="O1564" t="inlineStr">
        <is>
          <t>In House Natuf</t>
        </is>
      </c>
      <c r="P1564" t="inlineStr">
        <is>
          <t>Facebook</t>
        </is>
      </c>
      <c r="Q1564" t="inlineStr">
        <is>
          <t>Tejaswini Tarigopula</t>
        </is>
      </c>
      <c r="R1564" t="inlineStr">
        <is>
          <t>Shivamani</t>
        </is>
      </c>
      <c r="S1564" t="inlineStr">
        <is>
          <t>-</t>
        </is>
      </c>
      <c r="T1564" t="inlineStr">
        <is>
          <t>Ziro</t>
        </is>
      </c>
      <c r="U1564" t="inlineStr">
        <is>
          <t xml:space="preserve"> </t>
        </is>
      </c>
      <c r="V1564" t="n">
        <v>3</v>
      </c>
      <c r="W1564" t="n">
        <v>2</v>
      </c>
      <c r="X1564" t="inlineStr">
        <is>
          <t>XXXXXX7174</t>
        </is>
      </c>
      <c r="Y1564" s="72" t="n">
        <v>46326.52037037037</v>
      </c>
    </row>
    <row r="1565">
      <c r="A1565" s="39" t="inlineStr">
        <is>
          <t>6ad64fe7a9b12c2dbb640db8</t>
        </is>
      </c>
      <c r="B1565" s="72" t="n">
        <v>46314.94739583333</v>
      </c>
      <c r="C1565" s="70" t="n">
        <v>46314</v>
      </c>
      <c r="D1565" t="inlineStr">
        <is>
          <t>2026-10</t>
        </is>
      </c>
      <c r="E1565" t="inlineStr">
        <is>
          <t>Wk of 2026-10-19</t>
        </is>
      </c>
      <c r="F1565" t="inlineStr">
        <is>
          <t>Attempt 1</t>
        </is>
      </c>
      <c r="G1565" s="39" t="str">
        <f>IF(ISNUMBER(MATCH(F1565,QualityStatuses,0)),"Quality Lead","Non-Quality Lead")</f>
        <v>Non-Quality Lead</v>
      </c>
      <c r="H1565" s="39" t="str">
        <f>IFERROR(INDEX(CampTypes,MATCH(I1565,CampList,0)),"Unattributed")</f>
        <v>Old</v>
      </c>
      <c r="I1565" t="inlineStr">
        <is>
          <t>natuf_Kiosk_14072026_Hindi</t>
        </is>
      </c>
      <c r="J1565" t="inlineStr">
        <is>
          <t>natuf_Kiosk_14072026_Hindi</t>
        </is>
      </c>
      <c r="K1565" t="inlineStr">
        <is>
          <t>Direct (campaign tagged in CRM)</t>
        </is>
      </c>
      <c r="L1565" t="inlineStr">
        <is>
          <t>natuf_Kiosk_09102026</t>
        </is>
      </c>
      <c r="M1565" t="inlineStr">
        <is>
          <t>natuf_Kiosk_09102026</t>
        </is>
      </c>
      <c r="N1565" t="inlineStr">
        <is>
          <t>natuf_Kiosk_14072026_ad set_ad1</t>
        </is>
      </c>
      <c r="O1565" t="inlineStr">
        <is>
          <t>Natuf</t>
        </is>
      </c>
      <c r="P1565" t="inlineStr">
        <is>
          <t>Facebook</t>
        </is>
      </c>
      <c r="Q1565" t="inlineStr">
        <is>
          <t>Tejaswini Tarigopula</t>
        </is>
      </c>
      <c r="R1565" t="inlineStr">
        <is>
          <t>Shivamani</t>
        </is>
      </c>
      <c r="S1565" t="inlineStr">
        <is>
          <t>-</t>
        </is>
      </c>
      <c r="T1565" t="inlineStr">
        <is>
          <t>Peddapalli</t>
        </is>
      </c>
      <c r="U1565" t="inlineStr">
        <is>
          <t xml:space="preserve"> </t>
        </is>
      </c>
      <c r="V1565" t="n">
        <v>1</v>
      </c>
      <c r="W1565" t="n">
        <v>0</v>
      </c>
      <c r="X1565" t="inlineStr">
        <is>
          <t>XXXXXX2239</t>
        </is>
      </c>
      <c r="Y1565" s="72" t="n">
        <v>46326.52037037037</v>
      </c>
    </row>
    <row r="1566">
      <c r="A1566" s="39" t="inlineStr">
        <is>
          <t>6ad64e97d3e22a40ee94e1b7</t>
        </is>
      </c>
      <c r="B1566" s="72" t="n">
        <v>46314.94350694444</v>
      </c>
      <c r="C1566" s="70" t="n">
        <v>46314</v>
      </c>
      <c r="D1566" t="inlineStr">
        <is>
          <t>2026-10</t>
        </is>
      </c>
      <c r="E1566" t="inlineStr">
        <is>
          <t>Wk of 2026-10-19</t>
        </is>
      </c>
      <c r="F1566" t="inlineStr">
        <is>
          <t>New Lead</t>
        </is>
      </c>
      <c r="G1566" s="39" t="str">
        <f>IF(ISNUMBER(MATCH(F1566,QualityStatuses,0)),"Quality Lead","Non-Quality Lead")</f>
        <v>Non-Quality Lead</v>
      </c>
      <c r="H1566" s="39" t="str">
        <f>IFERROR(INDEX(CampTypes,MATCH(I1566,CampList,0)),"Unattributed")</f>
        <v>Old</v>
      </c>
      <c r="I1566" t="inlineStr">
        <is>
          <t>E_Natuf_Generic_13082026</t>
        </is>
      </c>
      <c r="J1566" t="inlineStr">
        <is>
          <t>E_Natuf_Generic_13082026</t>
        </is>
      </c>
      <c r="K1566" t="inlineStr">
        <is>
          <t>Direct (campaign tagged in CRM)</t>
        </is>
      </c>
      <c r="L1566" t="inlineStr">
        <is>
          <t>E_Natuf_Generic_13082026_Adset1</t>
        </is>
      </c>
      <c r="M1566" t="inlineStr">
        <is>
          <t>E_Natuf_Generic_13082026_Adset1</t>
        </is>
      </c>
      <c r="N1566" t="inlineStr">
        <is>
          <t>E_Natuf_Generic_13082026_Adset1_Ad1</t>
        </is>
      </c>
      <c r="O1566" t="inlineStr">
        <is>
          <t>Natuf</t>
        </is>
      </c>
      <c r="P1566" t="inlineStr">
        <is>
          <t>Facebook</t>
        </is>
      </c>
      <c r="Q1566" t="inlineStr">
        <is>
          <t>(Unassigned)</t>
        </is>
      </c>
      <c r="R1566" t="inlineStr">
        <is>
          <t>Omkar Navge</t>
        </is>
      </c>
      <c r="S1566" t="inlineStr">
        <is>
          <t>-</t>
        </is>
      </c>
      <c r="T1566" t="inlineStr">
        <is>
          <t>Thrissur</t>
        </is>
      </c>
      <c r="U1566" t="inlineStr">
        <is>
          <t xml:space="preserve"> </t>
        </is>
      </c>
      <c r="V1566" t="n">
        <v>0</v>
      </c>
      <c r="W1566" t="n">
        <v>0</v>
      </c>
      <c r="X1566" t="inlineStr">
        <is>
          <t>XXXXXX9399</t>
        </is>
      </c>
      <c r="Y1566" s="72" t="n">
        <v>46326.52037037037</v>
      </c>
    </row>
    <row r="1567">
      <c r="A1567" s="39" t="inlineStr">
        <is>
          <t>6ad64d044b629576815f3315</t>
        </is>
      </c>
      <c r="B1567" s="72" t="n">
        <v>46314.93884259259</v>
      </c>
      <c r="C1567" s="70" t="n">
        <v>46314</v>
      </c>
      <c r="D1567" t="inlineStr">
        <is>
          <t>2026-10</t>
        </is>
      </c>
      <c r="E1567" t="inlineStr">
        <is>
          <t>Wk of 2026-10-19</t>
        </is>
      </c>
      <c r="F1567" t="inlineStr">
        <is>
          <t>Follow-Up</t>
        </is>
      </c>
      <c r="G1567" s="39" t="str">
        <f>IF(ISNUMBER(MATCH(F1567,QualityStatuses,0)),"Quality Lead","Non-Quality Lead")</f>
        <v>Quality Lead</v>
      </c>
      <c r="H1567" s="39" t="str">
        <f>IFERROR(INDEX(CampTypes,MATCH(I1567,CampList,0)),"Unattributed")</f>
        <v>Old</v>
      </c>
      <c r="I1567" t="inlineStr">
        <is>
          <t>E_Natuf_Generic_13082026</t>
        </is>
      </c>
      <c r="J1567" t="inlineStr">
        <is>
          <t>E_Natuf_Generic_13082026</t>
        </is>
      </c>
      <c r="K1567" t="inlineStr">
        <is>
          <t>Direct (campaign tagged in CRM)</t>
        </is>
      </c>
      <c r="L1567" t="inlineStr">
        <is>
          <t>E_Natuf_Generic_13082026_Adset1</t>
        </is>
      </c>
      <c r="M1567" t="inlineStr">
        <is>
          <t>E_Natuf_Generic_13082026_Adset1</t>
        </is>
      </c>
      <c r="N1567" t="inlineStr">
        <is>
          <t>E_Natuf_Generic_13082026_Adset1_Ad1</t>
        </is>
      </c>
      <c r="O1567" t="inlineStr">
        <is>
          <t>Natuf</t>
        </is>
      </c>
      <c r="P1567" t="inlineStr">
        <is>
          <t>Facebook</t>
        </is>
      </c>
      <c r="Q1567" t="inlineStr">
        <is>
          <t>Deepak Rai</t>
        </is>
      </c>
      <c r="R1567" t="inlineStr">
        <is>
          <t>Tejaswini Tarigopula</t>
        </is>
      </c>
      <c r="S1567" t="inlineStr">
        <is>
          <t>-</t>
        </is>
      </c>
      <c r="T1567" t="inlineStr">
        <is>
          <t>Pune</t>
        </is>
      </c>
      <c r="U1567" t="inlineStr">
        <is>
          <t xml:space="preserve"> </t>
        </is>
      </c>
      <c r="V1567" t="n">
        <v>2</v>
      </c>
      <c r="W1567" t="n">
        <v>2</v>
      </c>
      <c r="X1567" t="inlineStr">
        <is>
          <t>XXXXXX2293</t>
        </is>
      </c>
      <c r="Y1567" s="72" t="n">
        <v>46326.52037037037</v>
      </c>
    </row>
    <row r="1568">
      <c r="A1568" s="39" t="inlineStr">
        <is>
          <t>6ad64bd77f5a3e97ac7fc6d9</t>
        </is>
      </c>
      <c r="B1568" s="72" t="n">
        <v>46314.9353587963</v>
      </c>
      <c r="C1568" s="70" t="n">
        <v>46314</v>
      </c>
      <c r="D1568" t="inlineStr">
        <is>
          <t>2026-10</t>
        </is>
      </c>
      <c r="E1568" t="inlineStr">
        <is>
          <t>Wk of 2026-10-19</t>
        </is>
      </c>
      <c r="F1568" t="inlineStr">
        <is>
          <t>New Lead</t>
        </is>
      </c>
      <c r="G1568" s="39" t="str">
        <f>IF(ISNUMBER(MATCH(F1568,QualityStatuses,0)),"Quality Lead","Non-Quality Lead")</f>
        <v>Non-Quality Lead</v>
      </c>
      <c r="H1568" s="39" t="str">
        <f>IFERROR(INDEX(CampTypes,MATCH(I1568,CampList,0)),"Unattributed")</f>
        <v>Old</v>
      </c>
      <c r="I1568" t="inlineStr">
        <is>
          <t>E_Natuf_Generic_13082026</t>
        </is>
      </c>
      <c r="J1568" t="inlineStr">
        <is>
          <t>E_Natuf_Generic_13082026</t>
        </is>
      </c>
      <c r="K1568" t="inlineStr">
        <is>
          <t>Direct (campaign tagged in CRM)</t>
        </is>
      </c>
      <c r="L1568" t="inlineStr">
        <is>
          <t>E_Natuf_Generic_13082026_Adset1</t>
        </is>
      </c>
      <c r="M1568" t="inlineStr">
        <is>
          <t>E_Natuf_Generic_13082026_Adset1</t>
        </is>
      </c>
      <c r="N1568" t="inlineStr">
        <is>
          <t>E_Natuf_Generic_13082026_Adset1_Ad1</t>
        </is>
      </c>
      <c r="O1568" t="inlineStr">
        <is>
          <t>Natuf</t>
        </is>
      </c>
      <c r="P1568" t="inlineStr">
        <is>
          <t>Facebook</t>
        </is>
      </c>
      <c r="Q1568" t="inlineStr">
        <is>
          <t>(Unassigned)</t>
        </is>
      </c>
      <c r="R1568" t="inlineStr">
        <is>
          <t>Omkar Navge</t>
        </is>
      </c>
      <c r="S1568" t="inlineStr">
        <is>
          <t>-</t>
        </is>
      </c>
      <c r="T1568" t="inlineStr">
        <is>
          <t>Patna</t>
        </is>
      </c>
      <c r="U1568" t="inlineStr">
        <is>
          <t xml:space="preserve"> </t>
        </is>
      </c>
      <c r="V1568" t="n">
        <v>0</v>
      </c>
      <c r="W1568" t="n">
        <v>0</v>
      </c>
      <c r="X1568" t="inlineStr">
        <is>
          <t>XXXXXX6705</t>
        </is>
      </c>
      <c r="Y1568" s="72" t="n">
        <v>46326.52037037037</v>
      </c>
    </row>
    <row r="1569">
      <c r="A1569" s="39" t="inlineStr">
        <is>
          <t>6ad64bca2b55e83a6260dc70</t>
        </is>
      </c>
      <c r="B1569" s="72" t="n">
        <v>46314.93520833334</v>
      </c>
      <c r="C1569" s="70" t="n">
        <v>46314</v>
      </c>
      <c r="D1569" t="inlineStr">
        <is>
          <t>2026-10</t>
        </is>
      </c>
      <c r="E1569" t="inlineStr">
        <is>
          <t>Wk of 2026-10-19</t>
        </is>
      </c>
      <c r="F1569" t="inlineStr">
        <is>
          <t>Attempt 2</t>
        </is>
      </c>
      <c r="G1569" s="39" t="str">
        <f>IF(ISNUMBER(MATCH(F1569,QualityStatuses,0)),"Quality Lead","Non-Quality Lead")</f>
        <v>Non-Quality Lead</v>
      </c>
      <c r="H1569" s="39" t="str">
        <f>IFERROR(INDEX(CampTypes,MATCH(I1569,CampList,0)),"Unattributed")</f>
        <v>Old</v>
      </c>
      <c r="I1569" t="inlineStr">
        <is>
          <t>natuf_Kiosk_14072026_Hindi</t>
        </is>
      </c>
      <c r="J1569" t="inlineStr">
        <is>
          <t>natuf_Kiosk_14072026_Hindi</t>
        </is>
      </c>
      <c r="K1569" t="inlineStr">
        <is>
          <t>Direct (campaign tagged in CRM)</t>
        </is>
      </c>
      <c r="L1569" t="inlineStr">
        <is>
          <t>natuf_Kiosk_09102026</t>
        </is>
      </c>
      <c r="M1569" t="inlineStr">
        <is>
          <t>natuf_Kiosk_09102026</t>
        </is>
      </c>
      <c r="N1569" t="inlineStr">
        <is>
          <t>natuf_Kiosk_14072026_ad set_ad1</t>
        </is>
      </c>
      <c r="O1569" t="inlineStr">
        <is>
          <t>Natuf</t>
        </is>
      </c>
      <c r="P1569" t="inlineStr">
        <is>
          <t>Facebook</t>
        </is>
      </c>
      <c r="Q1569" t="inlineStr">
        <is>
          <t>Tejaswini Tarigopula</t>
        </is>
      </c>
      <c r="R1569" t="inlineStr">
        <is>
          <t>Rauth Sanketh</t>
        </is>
      </c>
      <c r="S1569" t="inlineStr">
        <is>
          <t>-</t>
        </is>
      </c>
      <c r="T1569" t="inlineStr">
        <is>
          <t>Tirupati</t>
        </is>
      </c>
      <c r="U1569" t="inlineStr">
        <is>
          <t xml:space="preserve"> </t>
        </is>
      </c>
      <c r="V1569" t="n">
        <v>2</v>
      </c>
      <c r="W1569" t="n">
        <v>0</v>
      </c>
      <c r="X1569" t="inlineStr">
        <is>
          <t>XXXXXX5329</t>
        </is>
      </c>
      <c r="Y1569" s="72" t="n">
        <v>46326.52037037037</v>
      </c>
    </row>
    <row r="1570">
      <c r="A1570" s="39" t="inlineStr">
        <is>
          <t>6ad649c07c3e8f3d98336067</t>
        </is>
      </c>
      <c r="B1570" s="72" t="n">
        <v>46314.92916666667</v>
      </c>
      <c r="C1570" s="70" t="n">
        <v>46314</v>
      </c>
      <c r="D1570" t="inlineStr">
        <is>
          <t>2026-10</t>
        </is>
      </c>
      <c r="E1570" t="inlineStr">
        <is>
          <t>Wk of 2026-10-19</t>
        </is>
      </c>
      <c r="F1570" t="inlineStr">
        <is>
          <t>Lost</t>
        </is>
      </c>
      <c r="G1570" s="39" t="str">
        <f>IF(ISNUMBER(MATCH(F1570,QualityStatuses,0)),"Quality Lead","Non-Quality Lead")</f>
        <v>Non-Quality Lead</v>
      </c>
      <c r="H1570" s="39" t="str">
        <f>IFERROR(INDEX(CampTypes,MATCH(I1570,CampList,0)),"Unattributed")</f>
        <v>New</v>
      </c>
      <c r="I1570" t="inlineStr">
        <is>
          <t>EBG - In House | ABO | Natuf | Leads | Unit Franchise | India | Oct26 | V1</t>
        </is>
      </c>
      <c r="J1570" t="inlineStr">
        <is>
          <t>EBG - In House | ABO | Natuf | Leads | Unit Franchise | India | Oct26 | V1</t>
        </is>
      </c>
      <c r="K1570" t="inlineStr">
        <is>
          <t>Direct (campaign tagged in CRM)</t>
        </is>
      </c>
      <c r="L1570" t="inlineStr">
        <is>
          <t>Natuf | Broad | Tier1 + Growth Cities | Oct26 | V1</t>
        </is>
      </c>
      <c r="M1570" t="inlineStr">
        <is>
          <t>Natuf | Broad | Tier1 + Growth Cities | Oct26 | V1</t>
        </is>
      </c>
      <c r="N1570" t="inlineStr">
        <is>
          <t>Natuf | Reel | Brand Ambassador | Heard Of Owning A Cafe | V1</t>
        </is>
      </c>
      <c r="O1570" t="inlineStr">
        <is>
          <t>In House Natuf</t>
        </is>
      </c>
      <c r="P1570" t="inlineStr">
        <is>
          <t>Facebook</t>
        </is>
      </c>
      <c r="Q1570" t="inlineStr">
        <is>
          <t>Tejaswini Tarigopula</t>
        </is>
      </c>
      <c r="R1570" t="inlineStr">
        <is>
          <t>Rima Paul</t>
        </is>
      </c>
      <c r="S1570" t="inlineStr">
        <is>
          <t>Not Interested</t>
        </is>
      </c>
      <c r="T1570" t="inlineStr">
        <is>
          <t>jaipur</t>
        </is>
      </c>
      <c r="U1570" t="inlineStr">
        <is>
          <t xml:space="preserve"> </t>
        </is>
      </c>
      <c r="V1570" t="n">
        <v>1</v>
      </c>
      <c r="W1570" t="n">
        <v>1</v>
      </c>
      <c r="X1570" t="inlineStr">
        <is>
          <t>XXXXXX3307</t>
        </is>
      </c>
      <c r="Y1570" s="72" t="n">
        <v>46326.52037037037</v>
      </c>
    </row>
    <row r="1571">
      <c r="A1571" s="39" t="inlineStr">
        <is>
          <t>6ad648f73324d3bc703d5fba</t>
        </is>
      </c>
      <c r="B1571" s="72" t="n">
        <v>46314.92684027777</v>
      </c>
      <c r="C1571" s="70" t="n">
        <v>46314</v>
      </c>
      <c r="D1571" t="inlineStr">
        <is>
          <t>2026-10</t>
        </is>
      </c>
      <c r="E1571" t="inlineStr">
        <is>
          <t>Wk of 2026-10-19</t>
        </is>
      </c>
      <c r="F1571" t="inlineStr">
        <is>
          <t>Attempt 1</t>
        </is>
      </c>
      <c r="G1571" s="39" t="str">
        <f>IF(ISNUMBER(MATCH(F1571,QualityStatuses,0)),"Quality Lead","Non-Quality Lead")</f>
        <v>Non-Quality Lead</v>
      </c>
      <c r="H1571" s="39" t="str">
        <f>IFERROR(INDEX(CampTypes,MATCH(I1571,CampList,0)),"Unattributed")</f>
        <v>New</v>
      </c>
      <c r="I1571" t="inlineStr">
        <is>
          <t>EBG - In House | ABO | Natuf | Leads | Unit Franchise | India | Oct26 | V1</t>
        </is>
      </c>
      <c r="J1571" t="inlineStr">
        <is>
          <t>EBG - In House | ABO | Natuf | Leads | Unit Franchise | India | Oct26 | V1</t>
        </is>
      </c>
      <c r="K1571" t="inlineStr">
        <is>
          <t>Direct (campaign tagged in CRM)</t>
        </is>
      </c>
      <c r="L1571" t="inlineStr">
        <is>
          <t>Natuf | Investors | Tier1 + Growth Cities | Oct26 | V1</t>
        </is>
      </c>
      <c r="M1571" t="inlineStr">
        <is>
          <t>Natuf | Investors | Tier1 + Growth Cities | Oct26 | V1</t>
        </is>
      </c>
      <c r="N1571" t="inlineStr">
        <is>
          <t>Natuf | Reel | Brand Ambassador | Heard Of Owning A Cafe | V1</t>
        </is>
      </c>
      <c r="O1571" t="inlineStr">
        <is>
          <t>In House Natuf</t>
        </is>
      </c>
      <c r="P1571" t="inlineStr">
        <is>
          <t>Facebook</t>
        </is>
      </c>
      <c r="Q1571" t="inlineStr">
        <is>
          <t>Tejaswini Tarigopula</t>
        </is>
      </c>
      <c r="R1571" t="inlineStr">
        <is>
          <t>Rima Paul</t>
        </is>
      </c>
      <c r="S1571" t="inlineStr">
        <is>
          <t>-</t>
        </is>
      </c>
      <c r="T1571" t="inlineStr">
        <is>
          <t>Mumbai</t>
        </is>
      </c>
      <c r="U1571" t="inlineStr">
        <is>
          <t xml:space="preserve"> </t>
        </is>
      </c>
      <c r="V1571" t="n">
        <v>1</v>
      </c>
      <c r="W1571" t="n">
        <v>0</v>
      </c>
      <c r="X1571" t="inlineStr">
        <is>
          <t>XXXXXX3958</t>
        </is>
      </c>
      <c r="Y1571" s="72" t="n">
        <v>46326.52037037037</v>
      </c>
    </row>
    <row r="1572">
      <c r="A1572" s="39" t="inlineStr">
        <is>
          <t>6ad64747ca4a2144d6e97407</t>
        </is>
      </c>
      <c r="B1572" s="72" t="n">
        <v>46314.92184027778</v>
      </c>
      <c r="C1572" s="70" t="n">
        <v>46314</v>
      </c>
      <c r="D1572" t="inlineStr">
        <is>
          <t>2026-10</t>
        </is>
      </c>
      <c r="E1572" t="inlineStr">
        <is>
          <t>Wk of 2026-10-19</t>
        </is>
      </c>
      <c r="F1572" t="inlineStr">
        <is>
          <t>Connected</t>
        </is>
      </c>
      <c r="G1572" s="39" t="str">
        <f>IF(ISNUMBER(MATCH(F1572,QualityStatuses,0)),"Quality Lead","Non-Quality Lead")</f>
        <v>Non-Quality Lead</v>
      </c>
      <c r="H1572" s="39" t="str">
        <f>IFERROR(INDEX(CampTypes,MATCH(I1572,CampList,0)),"Unattributed")</f>
        <v>New</v>
      </c>
      <c r="I1572" t="inlineStr">
        <is>
          <t>EBG - In House | ABO | Natuf | Leads | Unit Franchise | India | Oct26 | V1</t>
        </is>
      </c>
      <c r="J1572" t="inlineStr">
        <is>
          <t>EBG - In House | ABO | Natuf | Leads | Unit Franchise | India | Oct26 | V1</t>
        </is>
      </c>
      <c r="K1572" t="inlineStr">
        <is>
          <t>Direct (campaign tagged in CRM)</t>
        </is>
      </c>
      <c r="L1572" t="inlineStr">
        <is>
          <t>Natuf | LAL 1% | India | Jul26 | V1</t>
        </is>
      </c>
      <c r="M1572" t="inlineStr">
        <is>
          <t>Natuf | LAL 1% | India | Jul26 | V1</t>
        </is>
      </c>
      <c r="N1572" t="inlineStr">
        <is>
          <t>Natuf | Reel | Brand Ambassador | Heard Of Owning A Cafe | V1</t>
        </is>
      </c>
      <c r="O1572" t="inlineStr">
        <is>
          <t>In House Natuf</t>
        </is>
      </c>
      <c r="P1572" t="inlineStr">
        <is>
          <t>Facebook</t>
        </is>
      </c>
      <c r="Q1572" t="inlineStr">
        <is>
          <t>Tejaswini Tarigopula</t>
        </is>
      </c>
      <c r="R1572" t="inlineStr">
        <is>
          <t>Arjuman Vidya Sagar</t>
        </is>
      </c>
      <c r="S1572" t="inlineStr">
        <is>
          <t>-</t>
        </is>
      </c>
      <c r="T1572" t="inlineStr">
        <is>
          <t>Nagaon</t>
        </is>
      </c>
      <c r="U1572" t="inlineStr">
        <is>
          <t xml:space="preserve"> </t>
        </is>
      </c>
      <c r="V1572" t="n">
        <v>6</v>
      </c>
      <c r="W1572" t="n">
        <v>1</v>
      </c>
      <c r="X1572" t="inlineStr">
        <is>
          <t>XXXXXX5150</t>
        </is>
      </c>
      <c r="Y1572" s="72" t="n">
        <v>46326.52037037037</v>
      </c>
    </row>
    <row r="1573">
      <c r="A1573" s="39" t="inlineStr">
        <is>
          <t>6ad64727ac26551ff91866d9</t>
        </is>
      </c>
      <c r="B1573" s="72" t="n">
        <v>46314.92146990741</v>
      </c>
      <c r="C1573" s="70" t="n">
        <v>46314</v>
      </c>
      <c r="D1573" t="inlineStr">
        <is>
          <t>2026-10</t>
        </is>
      </c>
      <c r="E1573" t="inlineStr">
        <is>
          <t>Wk of 2026-10-19</t>
        </is>
      </c>
      <c r="F1573" t="inlineStr">
        <is>
          <t>Attempt 2</t>
        </is>
      </c>
      <c r="G1573" s="39" t="str">
        <f>IF(ISNUMBER(MATCH(F1573,QualityStatuses,0)),"Quality Lead","Non-Quality Lead")</f>
        <v>Non-Quality Lead</v>
      </c>
      <c r="H1573" s="39" t="str">
        <f>IFERROR(INDEX(CampTypes,MATCH(I1573,CampList,0)),"Unattributed")</f>
        <v>New</v>
      </c>
      <c r="I1573" t="inlineStr">
        <is>
          <t>EBG - In House | ABO | Natuf | Leads | Unit Franchise | India | Oct26 | V1</t>
        </is>
      </c>
      <c r="J1573" t="inlineStr">
        <is>
          <t>EBG - In House | ABO | Natuf | Leads | Unit Franchise | India | Oct26 | V1</t>
        </is>
      </c>
      <c r="K1573" t="inlineStr">
        <is>
          <t>Direct (campaign tagged in CRM)</t>
        </is>
      </c>
      <c r="L1573" t="inlineStr">
        <is>
          <t>Natuf | LAL 1% | India | Jul26 | V1</t>
        </is>
      </c>
      <c r="M1573" t="inlineStr">
        <is>
          <t>Natuf | LAL 1% | India | Jul26 | V1</t>
        </is>
      </c>
      <c r="N1573" t="inlineStr">
        <is>
          <t>Natuf | Reel | Brand Ambassador | Heard Of Owning A Cafe | V1</t>
        </is>
      </c>
      <c r="O1573" t="inlineStr">
        <is>
          <t>In House Natuf</t>
        </is>
      </c>
      <c r="P1573" t="inlineStr">
        <is>
          <t>Facebook</t>
        </is>
      </c>
      <c r="Q1573" t="inlineStr">
        <is>
          <t>Tejaswini Tarigopula</t>
        </is>
      </c>
      <c r="R1573" t="inlineStr">
        <is>
          <t>Sai Charan</t>
        </is>
      </c>
      <c r="S1573" t="inlineStr">
        <is>
          <t>-</t>
        </is>
      </c>
      <c r="T1573" t="inlineStr">
        <is>
          <t>Thoubal</t>
        </is>
      </c>
      <c r="U1573" t="inlineStr">
        <is>
          <t xml:space="preserve"> </t>
        </is>
      </c>
      <c r="V1573" t="n">
        <v>2</v>
      </c>
      <c r="W1573" t="n">
        <v>0</v>
      </c>
      <c r="X1573" t="inlineStr">
        <is>
          <t>XXXXXX5487</t>
        </is>
      </c>
      <c r="Y1573" s="72" t="n">
        <v>46326.52037037037</v>
      </c>
    </row>
    <row r="1574">
      <c r="A1574" s="39" t="inlineStr">
        <is>
          <t>6ad643c5f11ae2ded9def9c5</t>
        </is>
      </c>
      <c r="B1574" s="72" t="n">
        <v>46314.91144675926</v>
      </c>
      <c r="C1574" s="70" t="n">
        <v>46314</v>
      </c>
      <c r="D1574" t="inlineStr">
        <is>
          <t>2026-10</t>
        </is>
      </c>
      <c r="E1574" t="inlineStr">
        <is>
          <t>Wk of 2026-10-19</t>
        </is>
      </c>
      <c r="F1574" t="inlineStr">
        <is>
          <t>Lost</t>
        </is>
      </c>
      <c r="G1574" s="39" t="str">
        <f>IF(ISNUMBER(MATCH(F1574,QualityStatuses,0)),"Quality Lead","Non-Quality Lead")</f>
        <v>Non-Quality Lead</v>
      </c>
      <c r="H1574" s="39" t="str">
        <f>IFERROR(INDEX(CampTypes,MATCH(I1574,CampList,0)),"Unattributed")</f>
        <v>Old</v>
      </c>
      <c r="I1574" t="inlineStr">
        <is>
          <t>E_Natuf_Generic_13082026</t>
        </is>
      </c>
      <c r="J1574" t="inlineStr">
        <is>
          <t>E_Natuf_Generic_13082026</t>
        </is>
      </c>
      <c r="K1574" t="inlineStr">
        <is>
          <t>Direct (campaign tagged in CRM)</t>
        </is>
      </c>
      <c r="L1574" t="inlineStr">
        <is>
          <t>E_Natuf_Generic_13082026_Adset1</t>
        </is>
      </c>
      <c r="M1574" t="inlineStr">
        <is>
          <t>E_Natuf_Generic_13082026_Adset1</t>
        </is>
      </c>
      <c r="N1574" t="inlineStr">
        <is>
          <t>E_Natuf_Generic_13082026_Adset1_Ad1</t>
        </is>
      </c>
      <c r="O1574" t="inlineStr">
        <is>
          <t>Natuf</t>
        </is>
      </c>
      <c r="P1574" t="inlineStr">
        <is>
          <t>Facebook</t>
        </is>
      </c>
      <c r="Q1574" t="inlineStr">
        <is>
          <t>Marshal Malbari</t>
        </is>
      </c>
      <c r="R1574" t="inlineStr">
        <is>
          <t>Shubham Menon</t>
        </is>
      </c>
      <c r="S1574" t="inlineStr">
        <is>
          <t>Not Interested</t>
        </is>
      </c>
      <c r="T1574" t="inlineStr">
        <is>
          <t>Chennai</t>
        </is>
      </c>
      <c r="U1574" t="inlineStr">
        <is>
          <t xml:space="preserve"> </t>
        </is>
      </c>
      <c r="V1574" t="n">
        <v>6</v>
      </c>
      <c r="W1574" t="n">
        <v>3</v>
      </c>
      <c r="X1574" t="inlineStr">
        <is>
          <t>XXXXXX0285</t>
        </is>
      </c>
      <c r="Y1574" s="72" t="n">
        <v>46326.52037037037</v>
      </c>
    </row>
    <row r="1575">
      <c r="A1575" s="39" t="inlineStr">
        <is>
          <t>6ad64393d41da34013cf26e0</t>
        </is>
      </c>
      <c r="B1575" s="72" t="n">
        <v>46314.91086805556</v>
      </c>
      <c r="C1575" s="70" t="n">
        <v>46314</v>
      </c>
      <c r="D1575" t="inlineStr">
        <is>
          <t>2026-10</t>
        </is>
      </c>
      <c r="E1575" t="inlineStr">
        <is>
          <t>Wk of 2026-10-19</t>
        </is>
      </c>
      <c r="F1575" t="inlineStr">
        <is>
          <t>Attempt 1</t>
        </is>
      </c>
      <c r="G1575" s="39" t="str">
        <f>IF(ISNUMBER(MATCH(F1575,QualityStatuses,0)),"Quality Lead","Non-Quality Lead")</f>
        <v>Non-Quality Lead</v>
      </c>
      <c r="H1575" s="39" t="str">
        <f>IFERROR(INDEX(CampTypes,MATCH(I1575,CampList,0)),"Unattributed")</f>
        <v>New</v>
      </c>
      <c r="I1575" t="inlineStr">
        <is>
          <t>EBG - In House | ABO | Natuf | Leads | Unit Franchise | India | Oct26 | V1</t>
        </is>
      </c>
      <c r="J1575" t="inlineStr">
        <is>
          <t>EBG - In House | ABO | Natuf | Leads | Unit Franchise | India | Oct26 | V1</t>
        </is>
      </c>
      <c r="K1575" t="inlineStr">
        <is>
          <t>Direct (campaign tagged in CRM)</t>
        </is>
      </c>
      <c r="L1575" t="inlineStr">
        <is>
          <t>Natuf | Business Owners | Tier1 + Growth Cities | Oct26 | V1</t>
        </is>
      </c>
      <c r="M1575" t="inlineStr">
        <is>
          <t>Natuf | Business Owners | Tier1 + Growth Cities | Oct26 | V1</t>
        </is>
      </c>
      <c r="N1575" t="inlineStr">
        <is>
          <t>Natuf | Reel | Brand Ambassador | Heard Of Owning A Cafe | V1</t>
        </is>
      </c>
      <c r="O1575" t="inlineStr">
        <is>
          <t>In House Natuf</t>
        </is>
      </c>
      <c r="P1575" t="inlineStr">
        <is>
          <t>Facebook</t>
        </is>
      </c>
      <c r="Q1575" t="inlineStr">
        <is>
          <t>Tejaswini Tarigopula</t>
        </is>
      </c>
      <c r="R1575" t="inlineStr">
        <is>
          <t>Shivani Sharma</t>
        </is>
      </c>
      <c r="S1575" t="inlineStr">
        <is>
          <t>-</t>
        </is>
      </c>
      <c r="T1575" t="inlineStr">
        <is>
          <t>Patna</t>
        </is>
      </c>
      <c r="U1575" t="inlineStr">
        <is>
          <t xml:space="preserve"> </t>
        </is>
      </c>
      <c r="V1575" t="n">
        <v>0</v>
      </c>
      <c r="W1575" t="n">
        <v>0</v>
      </c>
      <c r="X1575" t="inlineStr">
        <is>
          <t>XXXXXX8888</t>
        </is>
      </c>
      <c r="Y1575" s="72" t="n">
        <v>46326.52037037037</v>
      </c>
    </row>
    <row r="1576">
      <c r="A1576" s="39" t="inlineStr">
        <is>
          <t>6ad63dea18340657dfb26b5d</t>
        </is>
      </c>
      <c r="B1576" s="72" t="n">
        <v>46314.89409722222</v>
      </c>
      <c r="C1576" s="70" t="n">
        <v>46314</v>
      </c>
      <c r="D1576" t="inlineStr">
        <is>
          <t>2026-10</t>
        </is>
      </c>
      <c r="E1576" t="inlineStr">
        <is>
          <t>Wk of 2026-10-19</t>
        </is>
      </c>
      <c r="F1576" t="inlineStr">
        <is>
          <t>Attempt 1</t>
        </is>
      </c>
      <c r="G1576" s="39" t="str">
        <f>IF(ISNUMBER(MATCH(F1576,QualityStatuses,0)),"Quality Lead","Non-Quality Lead")</f>
        <v>Non-Quality Lead</v>
      </c>
      <c r="H1576" s="39" t="str">
        <f>IFERROR(INDEX(CampTypes,MATCH(I1576,CampList,0)),"Unattributed")</f>
        <v>New</v>
      </c>
      <c r="I1576" t="inlineStr">
        <is>
          <t>EBG - In House | ABO | Natuf | Leads | Unit Franchise | India | Oct26 | V1</t>
        </is>
      </c>
      <c r="J1576" t="inlineStr">
        <is>
          <t>EBG - In House | ABO | Natuf | Leads | Unit Franchise | India | Oct26 | V1</t>
        </is>
      </c>
      <c r="K1576" t="inlineStr">
        <is>
          <t>Direct (campaign tagged in CRM)</t>
        </is>
      </c>
      <c r="L1576" t="inlineStr">
        <is>
          <t>Natuf | Business Owners | Tier1 + Growth Cities | Oct26 | V1</t>
        </is>
      </c>
      <c r="M1576" t="inlineStr">
        <is>
          <t>Natuf | Business Owners | Tier1 + Growth Cities | Oct26 | V1</t>
        </is>
      </c>
      <c r="N1576" t="inlineStr">
        <is>
          <t>Natuf | Reel | Brand Ambassador | Heard Of Owning A Cafe | V1</t>
        </is>
      </c>
      <c r="O1576" t="inlineStr">
        <is>
          <t>In House Natuf</t>
        </is>
      </c>
      <c r="P1576" t="inlineStr">
        <is>
          <t>Facebook</t>
        </is>
      </c>
      <c r="Q1576" t="inlineStr">
        <is>
          <t>Tejaswini Tarigopula</t>
        </is>
      </c>
      <c r="R1576" t="inlineStr">
        <is>
          <t>Shivamani</t>
        </is>
      </c>
      <c r="S1576" t="inlineStr">
        <is>
          <t>-</t>
        </is>
      </c>
      <c r="T1576" t="inlineStr">
        <is>
          <t>Bikaner</t>
        </is>
      </c>
      <c r="U1576" t="inlineStr">
        <is>
          <t xml:space="preserve"> </t>
        </is>
      </c>
      <c r="V1576" t="n">
        <v>1</v>
      </c>
      <c r="W1576" t="n">
        <v>0</v>
      </c>
      <c r="X1576" t="inlineStr">
        <is>
          <t>XXXXXX1448</t>
        </is>
      </c>
      <c r="Y1576" s="72" t="n">
        <v>46326.52037037037</v>
      </c>
    </row>
    <row r="1577">
      <c r="A1577" s="39" t="inlineStr">
        <is>
          <t>6ad63db8be9e6804ad39d21c</t>
        </is>
      </c>
      <c r="B1577" s="72" t="n">
        <v>46314.89351851852</v>
      </c>
      <c r="C1577" s="70" t="n">
        <v>46314</v>
      </c>
      <c r="D1577" t="inlineStr">
        <is>
          <t>2026-10</t>
        </is>
      </c>
      <c r="E1577" t="inlineStr">
        <is>
          <t>Wk of 2026-10-19</t>
        </is>
      </c>
      <c r="F1577" t="inlineStr">
        <is>
          <t>New Lead</t>
        </is>
      </c>
      <c r="G1577" s="39" t="str">
        <f>IF(ISNUMBER(MATCH(F1577,QualityStatuses,0)),"Quality Lead","Non-Quality Lead")</f>
        <v>Non-Quality Lead</v>
      </c>
      <c r="H1577" s="39" t="str">
        <f>IFERROR(INDEX(CampTypes,MATCH(I1577,CampList,0)),"Unattributed")</f>
        <v>Old</v>
      </c>
      <c r="I1577" t="inlineStr">
        <is>
          <t>natuf_Kiosk_14072026_Hindi</t>
        </is>
      </c>
      <c r="J1577" t="inlineStr">
        <is>
          <t>natuf_Kiosk_14072026_Hindi</t>
        </is>
      </c>
      <c r="K1577" t="inlineStr">
        <is>
          <t>Direct (campaign tagged in CRM)</t>
        </is>
      </c>
      <c r="L1577" t="inlineStr">
        <is>
          <t>natuf_Kiosk_09102026</t>
        </is>
      </c>
      <c r="M1577" t="inlineStr">
        <is>
          <t>natuf_Kiosk_09102026</t>
        </is>
      </c>
      <c r="N1577" t="inlineStr">
        <is>
          <t>natuf_Kiosk_14072026_ad set_ad1</t>
        </is>
      </c>
      <c r="O1577" t="inlineStr">
        <is>
          <t>Natuf</t>
        </is>
      </c>
      <c r="P1577" t="inlineStr">
        <is>
          <t>Facebook</t>
        </is>
      </c>
      <c r="Q1577" t="inlineStr">
        <is>
          <t>(Unassigned)</t>
        </is>
      </c>
      <c r="R1577" t="inlineStr">
        <is>
          <t>Omkar Navge</t>
        </is>
      </c>
      <c r="S1577" t="inlineStr">
        <is>
          <t>-</t>
        </is>
      </c>
      <c r="T1577" t="inlineStr">
        <is>
          <t>Ghaziabad</t>
        </is>
      </c>
      <c r="U1577" t="inlineStr">
        <is>
          <t xml:space="preserve"> </t>
        </is>
      </c>
      <c r="V1577" t="n">
        <v>0</v>
      </c>
      <c r="W1577" t="n">
        <v>0</v>
      </c>
      <c r="X1577" t="inlineStr">
        <is>
          <t>XXXXXX5578</t>
        </is>
      </c>
      <c r="Y1577" s="72" t="n">
        <v>46326.52037037037</v>
      </c>
    </row>
    <row r="1578">
      <c r="A1578" s="39" t="inlineStr">
        <is>
          <t>6ad63c4406503d216e856cf9</t>
        </is>
      </c>
      <c r="B1578" s="72" t="n">
        <v>46314.88921296296</v>
      </c>
      <c r="C1578" s="70" t="n">
        <v>46314</v>
      </c>
      <c r="D1578" t="inlineStr">
        <is>
          <t>2026-10</t>
        </is>
      </c>
      <c r="E1578" t="inlineStr">
        <is>
          <t>Wk of 2026-10-19</t>
        </is>
      </c>
      <c r="F1578" t="inlineStr">
        <is>
          <t>Attempt 1</t>
        </is>
      </c>
      <c r="G1578" s="39" t="str">
        <f>IF(ISNUMBER(MATCH(F1578,QualityStatuses,0)),"Quality Lead","Non-Quality Lead")</f>
        <v>Non-Quality Lead</v>
      </c>
      <c r="H1578" s="39" t="str">
        <f>IFERROR(INDEX(CampTypes,MATCH(I1578,CampList,0)),"Unattributed")</f>
        <v>Old</v>
      </c>
      <c r="I1578" t="inlineStr">
        <is>
          <t>natuf_Kiosk_14072026_Hindi</t>
        </is>
      </c>
      <c r="J1578" t="inlineStr">
        <is>
          <t>natuf_Kiosk_14072026_Hindi</t>
        </is>
      </c>
      <c r="K1578" t="inlineStr">
        <is>
          <t>Direct (campaign tagged in CRM)</t>
        </is>
      </c>
      <c r="L1578" t="inlineStr">
        <is>
          <t>natuf_Kiosk_14072026_Highest-converting industries</t>
        </is>
      </c>
      <c r="M1578" t="inlineStr">
        <is>
          <t>natuf_Kiosk_14072026_Highest-converting industries</t>
        </is>
      </c>
      <c r="N1578" t="inlineStr">
        <is>
          <t>natuf_Kiosk_14072026_ad set_ad1</t>
        </is>
      </c>
      <c r="O1578" t="inlineStr">
        <is>
          <t>Natuf</t>
        </is>
      </c>
      <c r="P1578" t="inlineStr">
        <is>
          <t>Facebook</t>
        </is>
      </c>
      <c r="Q1578" t="inlineStr">
        <is>
          <t>Marshal Malbari</t>
        </is>
      </c>
      <c r="R1578" t="inlineStr">
        <is>
          <t>Rudresh Thorat</t>
        </is>
      </c>
      <c r="S1578" t="inlineStr">
        <is>
          <t>-</t>
        </is>
      </c>
      <c r="T1578" t="inlineStr">
        <is>
          <t>Pandharpur</t>
        </is>
      </c>
      <c r="U1578" t="inlineStr">
        <is>
          <t xml:space="preserve"> </t>
        </is>
      </c>
      <c r="V1578" t="n">
        <v>1</v>
      </c>
      <c r="W1578" t="n">
        <v>0</v>
      </c>
      <c r="X1578" t="inlineStr">
        <is>
          <t>XXXXXX4871</t>
        </is>
      </c>
      <c r="Y1578" s="72" t="n">
        <v>46326.52037037037</v>
      </c>
    </row>
    <row r="1579">
      <c r="A1579" s="39" t="inlineStr">
        <is>
          <t>6ad63aa2752b25f6fb93ae75</t>
        </is>
      </c>
      <c r="B1579" s="72" t="n">
        <v>46314.884375</v>
      </c>
      <c r="C1579" s="70" t="n">
        <v>46314</v>
      </c>
      <c r="D1579" t="inlineStr">
        <is>
          <t>2026-10</t>
        </is>
      </c>
      <c r="E1579" t="inlineStr">
        <is>
          <t>Wk of 2026-10-19</t>
        </is>
      </c>
      <c r="F1579" t="inlineStr">
        <is>
          <t>Attempt 1</t>
        </is>
      </c>
      <c r="G1579" s="39" t="str">
        <f>IF(ISNUMBER(MATCH(F1579,QualityStatuses,0)),"Quality Lead","Non-Quality Lead")</f>
        <v>Non-Quality Lead</v>
      </c>
      <c r="H1579" s="39" t="str">
        <f>IFERROR(INDEX(CampTypes,MATCH(I1579,CampList,0)),"Unattributed")</f>
        <v>New</v>
      </c>
      <c r="I1579" t="inlineStr">
        <is>
          <t>EBG - In House | ABO | Natuf | Leads | Unit Franchise | India | Oct26 | V1</t>
        </is>
      </c>
      <c r="J1579" t="inlineStr">
        <is>
          <t>EBG - In House | ABO | Natuf | Leads | Unit Franchise | India | Oct26 | V1</t>
        </is>
      </c>
      <c r="K1579" t="inlineStr">
        <is>
          <t>Direct (campaign tagged in CRM)</t>
        </is>
      </c>
      <c r="L1579" t="inlineStr">
        <is>
          <t>Natuf | LAL 1% | India | Jul26 | V1</t>
        </is>
      </c>
      <c r="M1579" t="inlineStr">
        <is>
          <t>Natuf | LAL 1% | India | Jul26 | V1</t>
        </is>
      </c>
      <c r="N1579" t="inlineStr">
        <is>
          <t>Natuf | Reel | Brand Ambassador | Heard Of Owning A Cafe | V1</t>
        </is>
      </c>
      <c r="O1579" t="inlineStr">
        <is>
          <t>In House Natuf</t>
        </is>
      </c>
      <c r="P1579" t="inlineStr">
        <is>
          <t>Facebook</t>
        </is>
      </c>
      <c r="Q1579" t="inlineStr">
        <is>
          <t>Tejaswini Tarigopula</t>
        </is>
      </c>
      <c r="R1579" t="inlineStr">
        <is>
          <t>Rima Paul</t>
        </is>
      </c>
      <c r="S1579" t="inlineStr">
        <is>
          <t>-</t>
        </is>
      </c>
      <c r="T1579" t="inlineStr">
        <is>
          <t>Ambala</t>
        </is>
      </c>
      <c r="U1579" t="inlineStr">
        <is>
          <t xml:space="preserve"> </t>
        </is>
      </c>
      <c r="V1579" t="n">
        <v>1</v>
      </c>
      <c r="W1579" t="n">
        <v>0</v>
      </c>
      <c r="X1579" t="inlineStr">
        <is>
          <t>XXXXXX8537</t>
        </is>
      </c>
      <c r="Y1579" s="72" t="n">
        <v>46326.52037037037</v>
      </c>
    </row>
    <row r="1580">
      <c r="A1580" s="39" t="inlineStr">
        <is>
          <t>6ad639e94387aa3955ba2489</t>
        </is>
      </c>
      <c r="B1580" s="72" t="n">
        <v>46314.8822337963</v>
      </c>
      <c r="C1580" s="70" t="n">
        <v>46314</v>
      </c>
      <c r="D1580" t="inlineStr">
        <is>
          <t>2026-10</t>
        </is>
      </c>
      <c r="E1580" t="inlineStr">
        <is>
          <t>Wk of 2026-10-19</t>
        </is>
      </c>
      <c r="F1580" t="inlineStr">
        <is>
          <t>Attempt 1</t>
        </is>
      </c>
      <c r="G1580" s="39" t="str">
        <f>IF(ISNUMBER(MATCH(F1580,QualityStatuses,0)),"Quality Lead","Non-Quality Lead")</f>
        <v>Non-Quality Lead</v>
      </c>
      <c r="H1580" s="39" t="str">
        <f>IFERROR(INDEX(CampTypes,MATCH(I1580,CampList,0)),"Unattributed")</f>
        <v>New</v>
      </c>
      <c r="I1580" t="inlineStr">
        <is>
          <t>EBG - In House | ABO | Natuf | Leads | Unit Franchise | India | Oct26 | V1</t>
        </is>
      </c>
      <c r="J1580" t="inlineStr">
        <is>
          <t>EBG - In House | ABO | Natuf | Leads | Unit Franchise | India | Oct26 | V1</t>
        </is>
      </c>
      <c r="K1580" t="inlineStr">
        <is>
          <t>Direct (campaign tagged in CRM)</t>
        </is>
      </c>
      <c r="L1580" t="inlineStr">
        <is>
          <t>Natuf | Broad | Tier1 + Growth Cities | Oct26 | V1</t>
        </is>
      </c>
      <c r="M1580" t="inlineStr">
        <is>
          <t>Natuf | Broad | Tier1 + Growth Cities | Oct26 | V1</t>
        </is>
      </c>
      <c r="N1580" t="inlineStr">
        <is>
          <t>Natuf | Reel | Brand Ambassador | Heard Of Owning A Cafe | V1</t>
        </is>
      </c>
      <c r="O1580" t="inlineStr">
        <is>
          <t>In House Natuf</t>
        </is>
      </c>
      <c r="P1580" t="inlineStr">
        <is>
          <t>Facebook</t>
        </is>
      </c>
      <c r="Q1580" t="inlineStr">
        <is>
          <t>Tejaswini Tarigopula</t>
        </is>
      </c>
      <c r="R1580" t="inlineStr">
        <is>
          <t>Rima Paul</t>
        </is>
      </c>
      <c r="S1580" t="inlineStr">
        <is>
          <t>-</t>
        </is>
      </c>
      <c r="T1580" t="inlineStr">
        <is>
          <t>Delhi</t>
        </is>
      </c>
      <c r="U1580" t="inlineStr">
        <is>
          <t xml:space="preserve"> </t>
        </is>
      </c>
      <c r="V1580" t="n">
        <v>1</v>
      </c>
      <c r="W1580" t="n">
        <v>0</v>
      </c>
      <c r="X1580" t="inlineStr">
        <is>
          <t>XXXXXX3518</t>
        </is>
      </c>
      <c r="Y1580" s="72" t="n">
        <v>46326.52037037037</v>
      </c>
    </row>
    <row r="1581">
      <c r="A1581" s="39" t="inlineStr">
        <is>
          <t>6ad638dabbd28b5a755b5fb4</t>
        </is>
      </c>
      <c r="B1581" s="72" t="n">
        <v>46314.87909722222</v>
      </c>
      <c r="C1581" s="70" t="n">
        <v>46314</v>
      </c>
      <c r="D1581" t="inlineStr">
        <is>
          <t>2026-10</t>
        </is>
      </c>
      <c r="E1581" t="inlineStr">
        <is>
          <t>Wk of 2026-10-19</t>
        </is>
      </c>
      <c r="F1581" t="inlineStr">
        <is>
          <t>Connected</t>
        </is>
      </c>
      <c r="G1581" s="39" t="str">
        <f>IF(ISNUMBER(MATCH(F1581,QualityStatuses,0)),"Quality Lead","Non-Quality Lead")</f>
        <v>Non-Quality Lead</v>
      </c>
      <c r="H1581" s="39" t="str">
        <f>IFERROR(INDEX(CampTypes,MATCH(I1581,CampList,0)),"Unattributed")</f>
        <v>New</v>
      </c>
      <c r="I1581" t="inlineStr">
        <is>
          <t>EBG - In House | ABO | Natuf | Leads | Unit Franchise | India | Oct26 | V1</t>
        </is>
      </c>
      <c r="J1581" t="inlineStr">
        <is>
          <t>EBG - In House | ABO | Natuf | Leads | Unit Franchise | India | Oct26 | V1</t>
        </is>
      </c>
      <c r="K1581" t="inlineStr">
        <is>
          <t>Direct (campaign tagged in CRM)</t>
        </is>
      </c>
      <c r="L1581" t="inlineStr">
        <is>
          <t>Natuf | LAL 1% | India | Jul26 | V1</t>
        </is>
      </c>
      <c r="M1581" t="inlineStr">
        <is>
          <t>Natuf | LAL 1% | India | Jul26 | V1</t>
        </is>
      </c>
      <c r="N1581" t="inlineStr">
        <is>
          <t>Natuf | Reel | Brand Ambassador | Heard Of Owning A Cafe | V1</t>
        </is>
      </c>
      <c r="O1581" t="inlineStr">
        <is>
          <t>In House Natuf</t>
        </is>
      </c>
      <c r="P1581" t="inlineStr">
        <is>
          <t>Facebook</t>
        </is>
      </c>
      <c r="Q1581" t="inlineStr">
        <is>
          <t>Tejaswini Tarigopula</t>
        </is>
      </c>
      <c r="R1581" t="inlineStr">
        <is>
          <t>Arjuman Vidya Sagar</t>
        </is>
      </c>
      <c r="S1581" t="inlineStr">
        <is>
          <t>-</t>
        </is>
      </c>
      <c r="T1581" t="inlineStr">
        <is>
          <t>Machilipatnam</t>
        </is>
      </c>
      <c r="U1581" t="inlineStr">
        <is>
          <t xml:space="preserve"> </t>
        </is>
      </c>
      <c r="V1581" t="n">
        <v>1</v>
      </c>
      <c r="W1581" t="n">
        <v>1</v>
      </c>
      <c r="X1581" t="inlineStr">
        <is>
          <t>XXXXXX6205</t>
        </is>
      </c>
      <c r="Y1581" s="72" t="n">
        <v>46326.52037037037</v>
      </c>
    </row>
    <row r="1582">
      <c r="A1582" s="39" t="inlineStr">
        <is>
          <t>6ad63810e0382e84c7dd057e</t>
        </is>
      </c>
      <c r="B1582" s="72" t="n">
        <v>46314.87675925926</v>
      </c>
      <c r="C1582" s="70" t="n">
        <v>46314</v>
      </c>
      <c r="D1582" t="inlineStr">
        <is>
          <t>2026-10</t>
        </is>
      </c>
      <c r="E1582" t="inlineStr">
        <is>
          <t>Wk of 2026-10-19</t>
        </is>
      </c>
      <c r="F1582" t="inlineStr">
        <is>
          <t>New Lead</t>
        </is>
      </c>
      <c r="G1582" s="39" t="str">
        <f>IF(ISNUMBER(MATCH(F1582,QualityStatuses,0)),"Quality Lead","Non-Quality Lead")</f>
        <v>Non-Quality Lead</v>
      </c>
      <c r="H1582" s="39" t="str">
        <f>IFERROR(INDEX(CampTypes,MATCH(I1582,CampList,0)),"Unattributed")</f>
        <v>Old</v>
      </c>
      <c r="I1582" t="inlineStr">
        <is>
          <t>E_Karan_Natuf_All_07072026</t>
        </is>
      </c>
      <c r="J1582" t="inlineStr">
        <is>
          <t>E_Karan_Natuf_All_07072026</t>
        </is>
      </c>
      <c r="K1582" t="inlineStr">
        <is>
          <t>Direct (campaign tagged in CRM)</t>
        </is>
      </c>
      <c r="L1582" t="inlineStr">
        <is>
          <t>E_Karan_Natuf_Sign_07072026_Adset3</t>
        </is>
      </c>
      <c r="M1582" t="inlineStr">
        <is>
          <t>E_Karan_Natuf_Sign_07072026_Adset3</t>
        </is>
      </c>
      <c r="N1582" t="inlineStr">
        <is>
          <t>E_Karan_Natuf_Sign_07072026_Adset2_Ad1</t>
        </is>
      </c>
      <c r="O1582" t="inlineStr">
        <is>
          <t>Natuf</t>
        </is>
      </c>
      <c r="P1582" t="inlineStr">
        <is>
          <t>Facebook</t>
        </is>
      </c>
      <c r="Q1582" t="inlineStr">
        <is>
          <t>(Unassigned)</t>
        </is>
      </c>
      <c r="R1582" t="inlineStr">
        <is>
          <t>Omkar Navge</t>
        </is>
      </c>
      <c r="S1582" t="inlineStr">
        <is>
          <t>-</t>
        </is>
      </c>
      <c r="T1582" t="inlineStr">
        <is>
          <t>Mumbai</t>
        </is>
      </c>
      <c r="U1582" t="inlineStr">
        <is>
          <t xml:space="preserve"> </t>
        </is>
      </c>
      <c r="V1582" t="n">
        <v>0</v>
      </c>
      <c r="W1582" t="n">
        <v>0</v>
      </c>
      <c r="X1582" t="inlineStr">
        <is>
          <t>XXXXXX0712</t>
        </is>
      </c>
      <c r="Y1582" s="72" t="n">
        <v>46326.52037037037</v>
      </c>
    </row>
    <row r="1583">
      <c r="A1583" s="39" t="inlineStr">
        <is>
          <t>6ad636bfee64f0b6cac0c7fc</t>
        </is>
      </c>
      <c r="B1583" s="72" t="n">
        <v>46314.8728587963</v>
      </c>
      <c r="C1583" s="70" t="n">
        <v>46314</v>
      </c>
      <c r="D1583" t="inlineStr">
        <is>
          <t>2026-10</t>
        </is>
      </c>
      <c r="E1583" t="inlineStr">
        <is>
          <t>Wk of 2026-10-19</t>
        </is>
      </c>
      <c r="F1583" t="inlineStr">
        <is>
          <t>Attempt 2</t>
        </is>
      </c>
      <c r="G1583" s="39" t="str">
        <f>IF(ISNUMBER(MATCH(F1583,QualityStatuses,0)),"Quality Lead","Non-Quality Lead")</f>
        <v>Non-Quality Lead</v>
      </c>
      <c r="H1583" s="39" t="str">
        <f>IFERROR(INDEX(CampTypes,MATCH(I1583,CampList,0)),"Unattributed")</f>
        <v>New</v>
      </c>
      <c r="I1583" t="inlineStr">
        <is>
          <t>EBG - In House | ABO | Natuf | Leads | Unit Franchise | India | Oct26 | V1</t>
        </is>
      </c>
      <c r="J1583" t="inlineStr">
        <is>
          <t>EBG - In House | ABO | Natuf | Leads | Unit Franchise | India | Oct26 | V1</t>
        </is>
      </c>
      <c r="K1583" t="inlineStr">
        <is>
          <t>Direct (campaign tagged in CRM)</t>
        </is>
      </c>
      <c r="L1583" t="inlineStr">
        <is>
          <t>Natuf | Broad | Tier1 + Growth Cities | Oct26 | V1</t>
        </is>
      </c>
      <c r="M1583" t="inlineStr">
        <is>
          <t>Natuf | Broad | Tier1 + Growth Cities | Oct26 | V1</t>
        </is>
      </c>
      <c r="N1583" t="inlineStr">
        <is>
          <t>Natuf | Reel | Brand Ambassador | Heard Of Owning A Cafe | V1</t>
        </is>
      </c>
      <c r="O1583" t="inlineStr">
        <is>
          <t>In House Natuf</t>
        </is>
      </c>
      <c r="P1583" t="inlineStr">
        <is>
          <t>Facebook</t>
        </is>
      </c>
      <c r="Q1583" t="inlineStr">
        <is>
          <t>Tejaswini Tarigopula</t>
        </is>
      </c>
      <c r="R1583" t="inlineStr">
        <is>
          <t>Sai Charan</t>
        </is>
      </c>
      <c r="S1583" t="inlineStr">
        <is>
          <t>-</t>
        </is>
      </c>
      <c r="T1583" t="inlineStr">
        <is>
          <t>Dharwad</t>
        </is>
      </c>
      <c r="U1583" t="inlineStr">
        <is>
          <t xml:space="preserve"> </t>
        </is>
      </c>
      <c r="V1583" t="n">
        <v>2</v>
      </c>
      <c r="W1583" t="n">
        <v>0</v>
      </c>
      <c r="X1583" t="inlineStr">
        <is>
          <t>XXXXXX0626</t>
        </is>
      </c>
      <c r="Y1583" s="72" t="n">
        <v>46326.52037037037</v>
      </c>
    </row>
    <row r="1584">
      <c r="A1584" s="39" t="inlineStr">
        <is>
          <t>6ad6343c39ca043606f0845b</t>
        </is>
      </c>
      <c r="B1584" s="72" t="n">
        <v>46314.86541666667</v>
      </c>
      <c r="C1584" s="70" t="n">
        <v>46314</v>
      </c>
      <c r="D1584" t="inlineStr">
        <is>
          <t>2026-10</t>
        </is>
      </c>
      <c r="E1584" t="inlineStr">
        <is>
          <t>Wk of 2026-10-19</t>
        </is>
      </c>
      <c r="F1584" t="inlineStr">
        <is>
          <t>Qualified</t>
        </is>
      </c>
      <c r="G1584" s="39" t="str">
        <f>IF(ISNUMBER(MATCH(F1584,QualityStatuses,0)),"Quality Lead","Non-Quality Lead")</f>
        <v>Quality Lead</v>
      </c>
      <c r="H1584" s="39" t="str">
        <f>IFERROR(INDEX(CampTypes,MATCH(I1584,CampList,0)),"Unattributed")</f>
        <v>New</v>
      </c>
      <c r="I1584" t="inlineStr">
        <is>
          <t>EBG - In House | ABO | Natuf | Leads | Unit Franchise | India | Oct26 | V1</t>
        </is>
      </c>
      <c r="J1584" t="inlineStr">
        <is>
          <t>EBG - In House | ABO | Natuf | Leads | Unit Franchise | India | Oct26 | V1</t>
        </is>
      </c>
      <c r="K1584" t="inlineStr">
        <is>
          <t>Direct (campaign tagged in CRM)</t>
        </is>
      </c>
      <c r="L1584" t="inlineStr">
        <is>
          <t>Natuf | Broad | Tier1 + Growth Cities | Oct26 | V1</t>
        </is>
      </c>
      <c r="M1584" t="inlineStr">
        <is>
          <t>Natuf | Broad | Tier1 + Growth Cities | Oct26 | V1</t>
        </is>
      </c>
      <c r="N1584" t="inlineStr">
        <is>
          <t>Natuf | Reel | Brand Ambassador | Heard Of Owning A Cafe | V1</t>
        </is>
      </c>
      <c r="O1584" t="inlineStr">
        <is>
          <t>In House Natuf</t>
        </is>
      </c>
      <c r="P1584" t="inlineStr">
        <is>
          <t>Facebook</t>
        </is>
      </c>
      <c r="Q1584" t="inlineStr">
        <is>
          <t>Tejaswini Tarigopula</t>
        </is>
      </c>
      <c r="R1584" t="inlineStr">
        <is>
          <t>Shivani Sharma</t>
        </is>
      </c>
      <c r="S1584" t="inlineStr">
        <is>
          <t>-</t>
        </is>
      </c>
      <c r="T1584" t="inlineStr">
        <is>
          <t>Delhi</t>
        </is>
      </c>
      <c r="U1584" t="inlineStr">
        <is>
          <t xml:space="preserve"> </t>
        </is>
      </c>
      <c r="V1584" t="n">
        <v>5</v>
      </c>
      <c r="W1584" t="n">
        <v>0</v>
      </c>
      <c r="X1584" t="inlineStr">
        <is>
          <t>XXXXXX0052</t>
        </is>
      </c>
      <c r="Y1584" s="72" t="n">
        <v>46326.52037037037</v>
      </c>
    </row>
    <row r="1585">
      <c r="A1585" s="39" t="inlineStr">
        <is>
          <t>6ad632a77ff2a56abde3b90a</t>
        </is>
      </c>
      <c r="B1585" s="72" t="n">
        <v>46314.86072916666</v>
      </c>
      <c r="C1585" s="70" t="n">
        <v>46314</v>
      </c>
      <c r="D1585" t="inlineStr">
        <is>
          <t>2026-10</t>
        </is>
      </c>
      <c r="E1585" t="inlineStr">
        <is>
          <t>Wk of 2026-10-19</t>
        </is>
      </c>
      <c r="F1585" t="inlineStr">
        <is>
          <t>Details Shared</t>
        </is>
      </c>
      <c r="G1585" s="39" t="str">
        <f>IF(ISNUMBER(MATCH(F1585,QualityStatuses,0)),"Quality Lead","Non-Quality Lead")</f>
        <v>Quality Lead</v>
      </c>
      <c r="H1585" s="39" t="str">
        <f>IFERROR(INDEX(CampTypes,MATCH(I1585,CampList,0)),"Unattributed")</f>
        <v>Old</v>
      </c>
      <c r="I1585" t="inlineStr">
        <is>
          <t>E_Suresh_Natuf_Kiosk_07072026</t>
        </is>
      </c>
      <c r="J1585" t="inlineStr">
        <is>
          <t>E_Suresh_Natuf_Kiosk_07072026</t>
        </is>
      </c>
      <c r="K1585" t="inlineStr">
        <is>
          <t>Direct (campaign tagged in CRM)</t>
        </is>
      </c>
      <c r="L1585" t="inlineStr">
        <is>
          <t>E_Suresh_Natuf_Kiosk_07072026_Adset5</t>
        </is>
      </c>
      <c r="M1585" t="inlineStr">
        <is>
          <t>E_Suresh_Natuf_Kiosk_07072026_Adset5</t>
        </is>
      </c>
      <c r="N1585" t="inlineStr">
        <is>
          <t>E_Hindi_Suresh_Natuf_Kiosk_07072026_Adset5_ad3 – Copy 2</t>
        </is>
      </c>
      <c r="O1585" t="inlineStr">
        <is>
          <t>Natuf</t>
        </is>
      </c>
      <c r="P1585" t="inlineStr">
        <is>
          <t>Facebook</t>
        </is>
      </c>
      <c r="Q1585" t="inlineStr">
        <is>
          <t>Marshal Malbari</t>
        </is>
      </c>
      <c r="R1585" t="inlineStr">
        <is>
          <t>Rohit Kamble</t>
        </is>
      </c>
      <c r="S1585" t="inlineStr">
        <is>
          <t>-</t>
        </is>
      </c>
      <c r="T1585" t="inlineStr">
        <is>
          <t>Yes</t>
        </is>
      </c>
      <c r="U1585" t="inlineStr">
        <is>
          <t xml:space="preserve"> </t>
        </is>
      </c>
      <c r="V1585" t="n">
        <v>2</v>
      </c>
      <c r="W1585" t="n">
        <v>1</v>
      </c>
      <c r="X1585" t="inlineStr">
        <is>
          <t>XXXXXX6789</t>
        </is>
      </c>
      <c r="Y1585" s="72" t="n">
        <v>46326.52037037037</v>
      </c>
    </row>
    <row r="1586">
      <c r="A1586" s="39" t="inlineStr">
        <is>
          <t>6ad6329f18340657dfb2693c</t>
        </is>
      </c>
      <c r="B1586" s="72" t="n">
        <v>46314.86063657407</v>
      </c>
      <c r="C1586" s="70" t="n">
        <v>46314</v>
      </c>
      <c r="D1586" t="inlineStr">
        <is>
          <t>2026-10</t>
        </is>
      </c>
      <c r="E1586" t="inlineStr">
        <is>
          <t>Wk of 2026-10-19</t>
        </is>
      </c>
      <c r="F1586" t="inlineStr">
        <is>
          <t>Attempt 2</t>
        </is>
      </c>
      <c r="G1586" s="39" t="str">
        <f>IF(ISNUMBER(MATCH(F1586,QualityStatuses,0)),"Quality Lead","Non-Quality Lead")</f>
        <v>Non-Quality Lead</v>
      </c>
      <c r="H1586" s="39" t="str">
        <f>IFERROR(INDEX(CampTypes,MATCH(I1586,CampList,0)),"Unattributed")</f>
        <v>Old</v>
      </c>
      <c r="I1586" t="inlineStr">
        <is>
          <t>natuf_Kiosk_14072026_Hindi</t>
        </is>
      </c>
      <c r="J1586" t="inlineStr">
        <is>
          <t>natuf_Kiosk_14072026_Hindi</t>
        </is>
      </c>
      <c r="K1586" t="inlineStr">
        <is>
          <t>Direct (campaign tagged in CRM)</t>
        </is>
      </c>
      <c r="L1586" t="inlineStr">
        <is>
          <t>natuf_Kiosk_09102026</t>
        </is>
      </c>
      <c r="M1586" t="inlineStr">
        <is>
          <t>natuf_Kiosk_09102026</t>
        </is>
      </c>
      <c r="N1586" t="inlineStr">
        <is>
          <t>natuf_Kiosk_14072026_ad set_ad1</t>
        </is>
      </c>
      <c r="O1586" t="inlineStr">
        <is>
          <t>Natuf</t>
        </is>
      </c>
      <c r="P1586" t="inlineStr">
        <is>
          <t>Facebook</t>
        </is>
      </c>
      <c r="Q1586" t="inlineStr">
        <is>
          <t>Tejaswini Tarigopula</t>
        </is>
      </c>
      <c r="R1586" t="inlineStr">
        <is>
          <t>Rima Paul</t>
        </is>
      </c>
      <c r="S1586" t="inlineStr">
        <is>
          <t>-</t>
        </is>
      </c>
      <c r="T1586" t="inlineStr">
        <is>
          <t>Raipur</t>
        </is>
      </c>
      <c r="U1586" t="inlineStr">
        <is>
          <t xml:space="preserve"> </t>
        </is>
      </c>
      <c r="V1586" t="n">
        <v>2</v>
      </c>
      <c r="W1586" t="n">
        <v>1</v>
      </c>
      <c r="X1586" t="inlineStr">
        <is>
          <t>XXXXXX0309</t>
        </is>
      </c>
      <c r="Y1586" s="72" t="n">
        <v>46326.52037037037</v>
      </c>
    </row>
    <row r="1587">
      <c r="A1587" s="39" t="inlineStr">
        <is>
          <t>6ad63125024bff99c558c26f</t>
        </is>
      </c>
      <c r="B1587" s="72" t="n">
        <v>46314.85626157407</v>
      </c>
      <c r="C1587" s="70" t="n">
        <v>46314</v>
      </c>
      <c r="D1587" t="inlineStr">
        <is>
          <t>2026-10</t>
        </is>
      </c>
      <c r="E1587" t="inlineStr">
        <is>
          <t>Wk of 2026-10-19</t>
        </is>
      </c>
      <c r="F1587" t="inlineStr">
        <is>
          <t>Qualified</t>
        </is>
      </c>
      <c r="G1587" s="39" t="str">
        <f>IF(ISNUMBER(MATCH(F1587,QualityStatuses,0)),"Quality Lead","Non-Quality Lead")</f>
        <v>Quality Lead</v>
      </c>
      <c r="H1587" s="39" t="str">
        <f>IFERROR(INDEX(CampTypes,MATCH(I1587,CampList,0)),"Unattributed")</f>
        <v>New</v>
      </c>
      <c r="I1587" t="inlineStr">
        <is>
          <t>EBG - In House | ABO | Natuf | Leads | Unit Franchise | India | Oct26 | V1</t>
        </is>
      </c>
      <c r="J1587" t="inlineStr">
        <is>
          <t>EBG - In House | ABO | Natuf | Leads | Unit Franchise | India | Oct26 | V1</t>
        </is>
      </c>
      <c r="K1587" t="inlineStr">
        <is>
          <t>Direct (campaign tagged in CRM)</t>
        </is>
      </c>
      <c r="L1587" t="inlineStr">
        <is>
          <t>Natuf | Investors | Tier1 + Growth Cities | Oct26 | V1</t>
        </is>
      </c>
      <c r="M1587" t="inlineStr">
        <is>
          <t>Natuf | Investors | Tier1 + Growth Cities | Oct26 | V1</t>
        </is>
      </c>
      <c r="N1587" t="inlineStr">
        <is>
          <t>Natuf | Reel | Brand Ambassador | Heard Of Owning A Cafe | V1</t>
        </is>
      </c>
      <c r="O1587" t="inlineStr">
        <is>
          <t>In House Natuf</t>
        </is>
      </c>
      <c r="P1587" t="inlineStr">
        <is>
          <t>Facebook</t>
        </is>
      </c>
      <c r="Q1587" t="inlineStr">
        <is>
          <t>Tejaswini Tarigopula</t>
        </is>
      </c>
      <c r="R1587" t="inlineStr">
        <is>
          <t>Shivamani</t>
        </is>
      </c>
      <c r="S1587" t="inlineStr">
        <is>
          <t>-</t>
        </is>
      </c>
      <c r="T1587" t="inlineStr">
        <is>
          <t>Jhansi</t>
        </is>
      </c>
      <c r="U1587" t="inlineStr">
        <is>
          <t xml:space="preserve"> </t>
        </is>
      </c>
      <c r="V1587" t="n">
        <v>1</v>
      </c>
      <c r="W1587" t="n">
        <v>1</v>
      </c>
      <c r="X1587" t="inlineStr">
        <is>
          <t>XXXXXX0820</t>
        </is>
      </c>
      <c r="Y1587" s="72" t="n">
        <v>46326.52037037037</v>
      </c>
    </row>
    <row r="1588">
      <c r="A1588" s="39" t="inlineStr">
        <is>
          <t>6ad62ad4e3db55b737793b8c</t>
        </is>
      </c>
      <c r="B1588" s="72" t="n">
        <v>46314.83754629629</v>
      </c>
      <c r="C1588" s="70" t="n">
        <v>46314</v>
      </c>
      <c r="D1588" t="inlineStr">
        <is>
          <t>2026-10</t>
        </is>
      </c>
      <c r="E1588" t="inlineStr">
        <is>
          <t>Wk of 2026-10-19</t>
        </is>
      </c>
      <c r="F1588" t="inlineStr">
        <is>
          <t>New Lead</t>
        </is>
      </c>
      <c r="G1588" s="39" t="str">
        <f>IF(ISNUMBER(MATCH(F1588,QualityStatuses,0)),"Quality Lead","Non-Quality Lead")</f>
        <v>Non-Quality Lead</v>
      </c>
      <c r="H1588" s="39" t="str">
        <f>IFERROR(INDEX(CampTypes,MATCH(I1588,CampList,0)),"Unattributed")</f>
        <v>Old</v>
      </c>
      <c r="I1588" t="inlineStr">
        <is>
          <t>E_Suresh_Natuf_Kiosk_07072026</t>
        </is>
      </c>
      <c r="J1588" t="inlineStr">
        <is>
          <t>E_Suresh_Natuf_Kiosk_07072026</t>
        </is>
      </c>
      <c r="K1588" t="inlineStr">
        <is>
          <t>Direct (campaign tagged in CRM)</t>
        </is>
      </c>
      <c r="L1588" t="inlineStr">
        <is>
          <t>E_Suresh_Natuf_Kiosk_07072026_Adset5</t>
        </is>
      </c>
      <c r="M1588" t="inlineStr">
        <is>
          <t>E_Suresh_Natuf_Kiosk_07072026_Adset5</t>
        </is>
      </c>
      <c r="N1588" t="inlineStr">
        <is>
          <t>E_Hindi_Suresh_Natuf_Kiosk_07072026_Adset5_ad3 – Copy 2</t>
        </is>
      </c>
      <c r="O1588" t="inlineStr">
        <is>
          <t>Natuf</t>
        </is>
      </c>
      <c r="P1588" t="inlineStr">
        <is>
          <t>Facebook</t>
        </is>
      </c>
      <c r="Q1588" t="inlineStr">
        <is>
          <t>(Unassigned)</t>
        </is>
      </c>
      <c r="R1588" t="inlineStr">
        <is>
          <t>Omkar Navge</t>
        </is>
      </c>
      <c r="S1588" t="inlineStr">
        <is>
          <t>-</t>
        </is>
      </c>
      <c r="T1588" t="inlineStr">
        <is>
          <t>Ghaziabad</t>
        </is>
      </c>
      <c r="U1588" t="inlineStr">
        <is>
          <t xml:space="preserve"> </t>
        </is>
      </c>
      <c r="V1588" t="n">
        <v>0</v>
      </c>
      <c r="W1588" t="n">
        <v>0</v>
      </c>
      <c r="X1588" t="inlineStr">
        <is>
          <t>XXXXXX5677</t>
        </is>
      </c>
      <c r="Y1588" s="72" t="n">
        <v>46326.52037037037</v>
      </c>
    </row>
    <row r="1589">
      <c r="A1589" s="39" t="inlineStr">
        <is>
          <t>6ad629f956669cf1a7231a76</t>
        </is>
      </c>
      <c r="B1589" s="72" t="n">
        <v>46314.83501157408</v>
      </c>
      <c r="C1589" s="70" t="n">
        <v>46314</v>
      </c>
      <c r="D1589" t="inlineStr">
        <is>
          <t>2026-10</t>
        </is>
      </c>
      <c r="E1589" t="inlineStr">
        <is>
          <t>Wk of 2026-10-19</t>
        </is>
      </c>
      <c r="F1589" t="inlineStr">
        <is>
          <t>Lost</t>
        </is>
      </c>
      <c r="G1589" s="39" t="str">
        <f>IF(ISNUMBER(MATCH(F1589,QualityStatuses,0)),"Quality Lead","Non-Quality Lead")</f>
        <v>Non-Quality Lead</v>
      </c>
      <c r="H1589" s="39" t="str">
        <f>IFERROR(INDEX(CampTypes,MATCH(I1589,CampList,0)),"Unattributed")</f>
        <v>Old</v>
      </c>
      <c r="I1589" t="inlineStr">
        <is>
          <t>E_Karan_Natuf_All_07072026</t>
        </is>
      </c>
      <c r="J1589" t="inlineStr">
        <is>
          <t>E_Karan_Natuf_All_07072026</t>
        </is>
      </c>
      <c r="K1589" t="inlineStr">
        <is>
          <t>Direct (campaign tagged in CRM)</t>
        </is>
      </c>
      <c r="L1589" t="inlineStr">
        <is>
          <t>E_Karan_Natuf_Sign_07072026_Adset3</t>
        </is>
      </c>
      <c r="M1589" t="inlineStr">
        <is>
          <t>E_Karan_Natuf_Sign_07072026_Adset3</t>
        </is>
      </c>
      <c r="N1589" t="inlineStr">
        <is>
          <t>E_Karan_Natuf_Sign_07072026_Adset2_Ad1 – Copy</t>
        </is>
      </c>
      <c r="O1589" t="inlineStr">
        <is>
          <t>Natuf</t>
        </is>
      </c>
      <c r="P1589" t="inlineStr">
        <is>
          <t>Facebook</t>
        </is>
      </c>
      <c r="Q1589" t="inlineStr">
        <is>
          <t>Marshal Malbari</t>
        </is>
      </c>
      <c r="R1589" t="inlineStr">
        <is>
          <t>Aisha Rasalkar</t>
        </is>
      </c>
      <c r="S1589" t="inlineStr">
        <is>
          <t>Not Interested</t>
        </is>
      </c>
      <c r="T1589" t="inlineStr">
        <is>
          <t>Gurugram</t>
        </is>
      </c>
      <c r="U1589" t="inlineStr">
        <is>
          <t xml:space="preserve"> </t>
        </is>
      </c>
      <c r="V1589" t="n">
        <v>2</v>
      </c>
      <c r="W1589" t="n">
        <v>1</v>
      </c>
      <c r="X1589" t="inlineStr">
        <is>
          <t>XXXXXX2072</t>
        </is>
      </c>
      <c r="Y1589" s="72" t="n">
        <v>46326.52037037037</v>
      </c>
    </row>
    <row r="1590">
      <c r="A1590" s="39" t="inlineStr">
        <is>
          <t>6ad62994554f51f6339e4503</t>
        </is>
      </c>
      <c r="B1590" s="72" t="n">
        <v>46314.83384259259</v>
      </c>
      <c r="C1590" s="70" t="n">
        <v>46314</v>
      </c>
      <c r="D1590" t="inlineStr">
        <is>
          <t>2026-10</t>
        </is>
      </c>
      <c r="E1590" t="inlineStr">
        <is>
          <t>Wk of 2026-10-19</t>
        </is>
      </c>
      <c r="F1590" t="inlineStr">
        <is>
          <t>Meeting Conducted</t>
        </is>
      </c>
      <c r="G1590" s="39" t="str">
        <f>IF(ISNUMBER(MATCH(F1590,QualityStatuses,0)),"Quality Lead","Non-Quality Lead")</f>
        <v>Quality Lead</v>
      </c>
      <c r="H1590" s="39" t="str">
        <f>IFERROR(INDEX(CampTypes,MATCH(I1590,CampList,0)),"Unattributed")</f>
        <v>New</v>
      </c>
      <c r="I1590" t="inlineStr">
        <is>
          <t>EBG - In House | ABO | Natuf | Leads | Unit Franchise | India | Oct26 | V1</t>
        </is>
      </c>
      <c r="J1590" t="inlineStr">
        <is>
          <t>EBG - In House | ABO | Natuf | Leads | Unit Franchise | India | Oct26 | V1</t>
        </is>
      </c>
      <c r="K1590" t="inlineStr">
        <is>
          <t>Direct (campaign tagged in CRM)</t>
        </is>
      </c>
      <c r="L1590" t="inlineStr">
        <is>
          <t>Natuf | LAL 1% | India | Jul26 | V1</t>
        </is>
      </c>
      <c r="M1590" t="inlineStr">
        <is>
          <t>Natuf | LAL 1% | India | Jul26 | V1</t>
        </is>
      </c>
      <c r="N1590" t="inlineStr">
        <is>
          <t>Natuf | Reel | Brand Ambassador | Heard Of Owning A Cafe | V1</t>
        </is>
      </c>
      <c r="O1590" t="inlineStr">
        <is>
          <t>In House Natuf</t>
        </is>
      </c>
      <c r="P1590" t="inlineStr">
        <is>
          <t>Facebook</t>
        </is>
      </c>
      <c r="Q1590" t="inlineStr">
        <is>
          <t>Tejaswini Tarigopula</t>
        </is>
      </c>
      <c r="R1590" t="inlineStr">
        <is>
          <t>Rima Paul</t>
        </is>
      </c>
      <c r="S1590" t="inlineStr">
        <is>
          <t>-</t>
        </is>
      </c>
      <c r="T1590" t="inlineStr">
        <is>
          <t>Jamshedpur</t>
        </is>
      </c>
      <c r="U1590" t="inlineStr">
        <is>
          <t xml:space="preserve"> </t>
        </is>
      </c>
      <c r="V1590" t="n">
        <v>5</v>
      </c>
      <c r="W1590" t="n">
        <v>2</v>
      </c>
      <c r="X1590" t="inlineStr">
        <is>
          <t>XXXXXX4359</t>
        </is>
      </c>
      <c r="Y1590" s="72" t="n">
        <v>46326.52037037037</v>
      </c>
    </row>
    <row r="1591">
      <c r="A1591" s="39" t="inlineStr">
        <is>
          <t>6ad628181c6084d62e2a331c</t>
        </is>
      </c>
      <c r="B1591" s="72" t="n">
        <v>46314.82944444445</v>
      </c>
      <c r="C1591" s="70" t="n">
        <v>46314</v>
      </c>
      <c r="D1591" t="inlineStr">
        <is>
          <t>2026-10</t>
        </is>
      </c>
      <c r="E1591" t="inlineStr">
        <is>
          <t>Wk of 2026-10-19</t>
        </is>
      </c>
      <c r="F1591" t="inlineStr">
        <is>
          <t>Attempt 1</t>
        </is>
      </c>
      <c r="G1591" s="39" t="str">
        <f>IF(ISNUMBER(MATCH(F1591,QualityStatuses,0)),"Quality Lead","Non-Quality Lead")</f>
        <v>Non-Quality Lead</v>
      </c>
      <c r="H1591" s="39" t="str">
        <f>IFERROR(INDEX(CampTypes,MATCH(I1591,CampList,0)),"Unattributed")</f>
        <v>New</v>
      </c>
      <c r="I1591" t="inlineStr">
        <is>
          <t>EBG - In House | ABO | Natuf | Leads | Unit Franchise | India | Oct26 | V1</t>
        </is>
      </c>
      <c r="J1591" t="inlineStr">
        <is>
          <t>EBG - In House | ABO | Natuf | Leads | Unit Franchise | India | Oct26 | V1</t>
        </is>
      </c>
      <c r="K1591" t="inlineStr">
        <is>
          <t>Direct (campaign tagged in CRM)</t>
        </is>
      </c>
      <c r="L1591" t="inlineStr">
        <is>
          <t>Natuf | Business Owners | Tier1 + Growth Cities | Oct26 | V1</t>
        </is>
      </c>
      <c r="M1591" t="inlineStr">
        <is>
          <t>Natuf | Business Owners | Tier1 + Growth Cities | Oct26 | V1</t>
        </is>
      </c>
      <c r="N1591" t="inlineStr">
        <is>
          <t>Natuf | Reel | Brand Ambassador | Heard Of Owning A Cafe | V1</t>
        </is>
      </c>
      <c r="O1591" t="inlineStr">
        <is>
          <t>In House Natuf</t>
        </is>
      </c>
      <c r="P1591" t="inlineStr">
        <is>
          <t>Facebook</t>
        </is>
      </c>
      <c r="Q1591" t="inlineStr">
        <is>
          <t>Tejaswini Tarigopula</t>
        </is>
      </c>
      <c r="R1591" t="inlineStr">
        <is>
          <t>Rima Paul</t>
        </is>
      </c>
      <c r="S1591" t="inlineStr">
        <is>
          <t>-</t>
        </is>
      </c>
      <c r="T1591" t="inlineStr">
        <is>
          <t>New Delhi</t>
        </is>
      </c>
      <c r="U1591" t="inlineStr">
        <is>
          <t xml:space="preserve"> </t>
        </is>
      </c>
      <c r="V1591" t="n">
        <v>1</v>
      </c>
      <c r="W1591" t="n">
        <v>0</v>
      </c>
      <c r="X1591" t="inlineStr">
        <is>
          <t>XXXXXX1841</t>
        </is>
      </c>
      <c r="Y1591" s="72" t="n">
        <v>46326.52037037037</v>
      </c>
    </row>
    <row r="1592">
      <c r="A1592" s="39" t="inlineStr">
        <is>
          <t>6ad621fbbf517ded833a5d1b</t>
        </is>
      </c>
      <c r="B1592" s="72" t="n">
        <v>46314.81133101852</v>
      </c>
      <c r="C1592" s="70" t="n">
        <v>46314</v>
      </c>
      <c r="D1592" t="inlineStr">
        <is>
          <t>2026-10</t>
        </is>
      </c>
      <c r="E1592" t="inlineStr">
        <is>
          <t>Wk of 2026-10-19</t>
        </is>
      </c>
      <c r="F1592" t="inlineStr">
        <is>
          <t>Connected</t>
        </is>
      </c>
      <c r="G1592" s="39" t="str">
        <f>IF(ISNUMBER(MATCH(F1592,QualityStatuses,0)),"Quality Lead","Non-Quality Lead")</f>
        <v>Non-Quality Lead</v>
      </c>
      <c r="H1592" s="39" t="str">
        <f>IFERROR(INDEX(CampTypes,MATCH(I1592,CampList,0)),"Unattributed")</f>
        <v>New</v>
      </c>
      <c r="I1592" t="inlineStr">
        <is>
          <t>EBG - In House | ABO | Natuf | Leads | Unit Franchise | India | Oct26 | V1</t>
        </is>
      </c>
      <c r="J1592" t="inlineStr">
        <is>
          <t>EBG - In House | ABO | Natuf | Leads | Unit Franchise | India | Oct26 | V1</t>
        </is>
      </c>
      <c r="K1592" t="inlineStr">
        <is>
          <t>Direct (campaign tagged in CRM)</t>
        </is>
      </c>
      <c r="L1592" t="inlineStr">
        <is>
          <t>Natuf | Investors | Tier1 + Growth Cities | Oct26 | V1</t>
        </is>
      </c>
      <c r="M1592" t="inlineStr">
        <is>
          <t>Natuf | Investors | Tier1 + Growth Cities | Oct26 | V1</t>
        </is>
      </c>
      <c r="N1592" t="inlineStr">
        <is>
          <t>Natuf | Reel | Brand Ambassador | Heard Of Owning A Cafe | V1</t>
        </is>
      </c>
      <c r="O1592" t="inlineStr">
        <is>
          <t>In House Natuf</t>
        </is>
      </c>
      <c r="P1592" t="inlineStr">
        <is>
          <t>Facebook</t>
        </is>
      </c>
      <c r="Q1592" t="inlineStr">
        <is>
          <t>Tejaswini Tarigopula</t>
        </is>
      </c>
      <c r="R1592" t="inlineStr">
        <is>
          <t>Arjuman Vidya Sagar</t>
        </is>
      </c>
      <c r="S1592" t="inlineStr">
        <is>
          <t>-</t>
        </is>
      </c>
      <c r="T1592" t="inlineStr">
        <is>
          <t>Rajkot</t>
        </is>
      </c>
      <c r="U1592" t="inlineStr">
        <is>
          <t xml:space="preserve"> </t>
        </is>
      </c>
      <c r="V1592" t="n">
        <v>1</v>
      </c>
      <c r="W1592" t="n">
        <v>1</v>
      </c>
      <c r="X1592" t="inlineStr">
        <is>
          <t>XXXXXX3206</t>
        </is>
      </c>
      <c r="Y1592" s="72" t="n">
        <v>46326.52037037037</v>
      </c>
    </row>
    <row r="1593">
      <c r="A1593" s="39" t="inlineStr">
        <is>
          <t>6ad621aa986ad28911668f04</t>
        </is>
      </c>
      <c r="B1593" s="72" t="n">
        <v>46314.81039351852</v>
      </c>
      <c r="C1593" s="70" t="n">
        <v>46314</v>
      </c>
      <c r="D1593" t="inlineStr">
        <is>
          <t>2026-10</t>
        </is>
      </c>
      <c r="E1593" t="inlineStr">
        <is>
          <t>Wk of 2026-10-19</t>
        </is>
      </c>
      <c r="F1593" t="inlineStr">
        <is>
          <t>Lost</t>
        </is>
      </c>
      <c r="G1593" s="39" t="str">
        <f>IF(ISNUMBER(MATCH(F1593,QualityStatuses,0)),"Quality Lead","Non-Quality Lead")</f>
        <v>Non-Quality Lead</v>
      </c>
      <c r="H1593" s="39" t="str">
        <f>IFERROR(INDEX(CampTypes,MATCH(I1593,CampList,0)),"Unattributed")</f>
        <v>Old</v>
      </c>
      <c r="I1593" t="inlineStr">
        <is>
          <t>E_Karan_Natuf_All_07072026</t>
        </is>
      </c>
      <c r="J1593" t="inlineStr">
        <is>
          <t>E_Karan_Natuf_All_07072026</t>
        </is>
      </c>
      <c r="K1593" t="inlineStr">
        <is>
          <t>Direct (campaign tagged in CRM)</t>
        </is>
      </c>
      <c r="L1593" t="inlineStr">
        <is>
          <t>E_Karan_Natuf_Sign_07072026_Adset3</t>
        </is>
      </c>
      <c r="M1593" t="inlineStr">
        <is>
          <t>E_Karan_Natuf_Sign_07072026_Adset3</t>
        </is>
      </c>
      <c r="N1593" t="inlineStr">
        <is>
          <t>E_Karan_Natuf_Sign_07072026_Adset2_Ad1</t>
        </is>
      </c>
      <c r="O1593" t="inlineStr">
        <is>
          <t>Natuf</t>
        </is>
      </c>
      <c r="P1593" t="inlineStr">
        <is>
          <t>Facebook</t>
        </is>
      </c>
      <c r="Q1593" t="inlineStr">
        <is>
          <t>Marshal Malbari</t>
        </is>
      </c>
      <c r="R1593" t="inlineStr">
        <is>
          <t>Tanishq A</t>
        </is>
      </c>
      <c r="S1593" t="inlineStr">
        <is>
          <t>DNP - Did Not Pick Up</t>
        </is>
      </c>
      <c r="T1593" t="inlineStr">
        <is>
          <t>Rajkot</t>
        </is>
      </c>
      <c r="U1593" t="inlineStr">
        <is>
          <t xml:space="preserve"> </t>
        </is>
      </c>
      <c r="V1593" t="n">
        <v>7</v>
      </c>
      <c r="W1593" t="n">
        <v>2</v>
      </c>
      <c r="X1593" t="inlineStr">
        <is>
          <t>XXXXXX9869</t>
        </is>
      </c>
      <c r="Y1593" s="72" t="n">
        <v>46326.52037037037</v>
      </c>
    </row>
    <row r="1594">
      <c r="A1594" s="39" t="inlineStr">
        <is>
          <t>6ad6208694d8948fcbce7dd5</t>
        </is>
      </c>
      <c r="B1594" s="72" t="n">
        <v>46314.80701388889</v>
      </c>
      <c r="C1594" s="70" t="n">
        <v>46314</v>
      </c>
      <c r="D1594" t="inlineStr">
        <is>
          <t>2026-10</t>
        </is>
      </c>
      <c r="E1594" t="inlineStr">
        <is>
          <t>Wk of 2026-10-19</t>
        </is>
      </c>
      <c r="F1594" t="inlineStr">
        <is>
          <t>New Lead</t>
        </is>
      </c>
      <c r="G1594" s="39" t="str">
        <f>IF(ISNUMBER(MATCH(F1594,QualityStatuses,0)),"Quality Lead","Non-Quality Lead")</f>
        <v>Non-Quality Lead</v>
      </c>
      <c r="H1594" s="39" t="str">
        <f>IFERROR(INDEX(CampTypes,MATCH(I1594,CampList,0)),"Unattributed")</f>
        <v>Old</v>
      </c>
      <c r="I1594" t="inlineStr">
        <is>
          <t>E_Suresh_Natuf_Kiosk_07072026</t>
        </is>
      </c>
      <c r="J1594" t="inlineStr">
        <is>
          <t>E_Suresh_Natuf_Kiosk_07072026</t>
        </is>
      </c>
      <c r="K1594" t="inlineStr">
        <is>
          <t>Direct (campaign tagged in CRM)</t>
        </is>
      </c>
      <c r="L1594" t="inlineStr">
        <is>
          <t>E_Suresh_Natuf_Kiosk_07072026_Adset5</t>
        </is>
      </c>
      <c r="M1594" t="inlineStr">
        <is>
          <t>E_Suresh_Natuf_Kiosk_07072026_Adset5</t>
        </is>
      </c>
      <c r="N1594" t="inlineStr">
        <is>
          <t>E_Hindi_Suresh_Natuf_Kiosk_07072026_Adset5_ad3 – Copy 2</t>
        </is>
      </c>
      <c r="O1594" t="inlineStr">
        <is>
          <t>Natuf</t>
        </is>
      </c>
      <c r="P1594" t="inlineStr">
        <is>
          <t>Facebook</t>
        </is>
      </c>
      <c r="Q1594" t="inlineStr">
        <is>
          <t>(Unassigned)</t>
        </is>
      </c>
      <c r="R1594" t="inlineStr">
        <is>
          <t>Omkar Navge</t>
        </is>
      </c>
      <c r="S1594" t="inlineStr">
        <is>
          <t>-</t>
        </is>
      </c>
      <c r="T1594" t="inlineStr">
        <is>
          <t>Solapur</t>
        </is>
      </c>
      <c r="U1594" t="inlineStr">
        <is>
          <t xml:space="preserve"> </t>
        </is>
      </c>
      <c r="V1594" t="n">
        <v>0</v>
      </c>
      <c r="W1594" t="n">
        <v>0</v>
      </c>
      <c r="X1594" t="inlineStr">
        <is>
          <t>XXXXXX1650</t>
        </is>
      </c>
      <c r="Y1594" s="72" t="n">
        <v>46326.52037037037</v>
      </c>
    </row>
    <row r="1595">
      <c r="A1595" s="39" t="inlineStr">
        <is>
          <t>6ad61fee7eb1a220573c4524</t>
        </is>
      </c>
      <c r="B1595" s="72" t="n">
        <v>46314.80525462963</v>
      </c>
      <c r="C1595" s="70" t="n">
        <v>46314</v>
      </c>
      <c r="D1595" t="inlineStr">
        <is>
          <t>2026-10</t>
        </is>
      </c>
      <c r="E1595" t="inlineStr">
        <is>
          <t>Wk of 2026-10-19</t>
        </is>
      </c>
      <c r="F1595" t="inlineStr">
        <is>
          <t>Lost</t>
        </is>
      </c>
      <c r="G1595" s="39" t="str">
        <f>IF(ISNUMBER(MATCH(F1595,QualityStatuses,0)),"Quality Lead","Non-Quality Lead")</f>
        <v>Non-Quality Lead</v>
      </c>
      <c r="H1595" s="39" t="str">
        <f>IFERROR(INDEX(CampTypes,MATCH(I1595,CampList,0)),"Unattributed")</f>
        <v>Old</v>
      </c>
      <c r="I1595" t="inlineStr">
        <is>
          <t>E_Suresh_Natuf_Kiosk_07072026</t>
        </is>
      </c>
      <c r="J1595" t="inlineStr">
        <is>
          <t>E_Suresh_Natuf_Kiosk_07072026</t>
        </is>
      </c>
      <c r="K1595" t="inlineStr">
        <is>
          <t>Direct (campaign tagged in CRM)</t>
        </is>
      </c>
      <c r="L1595" t="inlineStr">
        <is>
          <t>E_Suresh_Natuf_Kiosk_07072026_Adset5</t>
        </is>
      </c>
      <c r="M1595" t="inlineStr">
        <is>
          <t>E_Suresh_Natuf_Kiosk_07072026_Adset5</t>
        </is>
      </c>
      <c r="N1595" t="inlineStr">
        <is>
          <t>E_Hindi_Suresh_Natuf_Kiosk_07072026_Adset5_ad3 – Copy 2</t>
        </is>
      </c>
      <c r="O1595" t="inlineStr">
        <is>
          <t>Natuf</t>
        </is>
      </c>
      <c r="P1595" t="inlineStr">
        <is>
          <t>Facebook</t>
        </is>
      </c>
      <c r="Q1595" t="inlineStr">
        <is>
          <t>Deepak Rai</t>
        </is>
      </c>
      <c r="R1595" t="inlineStr">
        <is>
          <t>Tejaswini Tarigopula</t>
        </is>
      </c>
      <c r="S1595" t="inlineStr">
        <is>
          <t>Not Interested</t>
        </is>
      </c>
      <c r="T1595" t="inlineStr">
        <is>
          <t>Indore</t>
        </is>
      </c>
      <c r="U1595" t="inlineStr">
        <is>
          <t xml:space="preserve"> </t>
        </is>
      </c>
      <c r="V1595" t="n">
        <v>4</v>
      </c>
      <c r="W1595" t="n">
        <v>3</v>
      </c>
      <c r="X1595" t="inlineStr">
        <is>
          <t>XXXXXX2344</t>
        </is>
      </c>
      <c r="Y1595" s="72" t="n">
        <v>46326.52037037037</v>
      </c>
    </row>
    <row r="1596">
      <c r="A1596" s="39" t="inlineStr">
        <is>
          <t>6ad61fabadd5d4f09f8d5c31</t>
        </is>
      </c>
      <c r="B1596" s="72" t="n">
        <v>46314.80447916667</v>
      </c>
      <c r="C1596" s="70" t="n">
        <v>46314</v>
      </c>
      <c r="D1596" t="inlineStr">
        <is>
          <t>2026-10</t>
        </is>
      </c>
      <c r="E1596" t="inlineStr">
        <is>
          <t>Wk of 2026-10-19</t>
        </is>
      </c>
      <c r="F1596" t="inlineStr">
        <is>
          <t>New Lead</t>
        </is>
      </c>
      <c r="G1596" s="39" t="str">
        <f>IF(ISNUMBER(MATCH(F1596,QualityStatuses,0)),"Quality Lead","Non-Quality Lead")</f>
        <v>Non-Quality Lead</v>
      </c>
      <c r="H1596" s="39" t="str">
        <f>IFERROR(INDEX(CampTypes,MATCH(I1596,CampList,0)),"Unattributed")</f>
        <v>Old</v>
      </c>
      <c r="I1596" t="inlineStr">
        <is>
          <t>E_Karan_Natuf_All_07072026</t>
        </is>
      </c>
      <c r="J1596" t="inlineStr">
        <is>
          <t>E_Karan_Natuf_All_07072026</t>
        </is>
      </c>
      <c r="K1596" t="inlineStr">
        <is>
          <t>Direct (campaign tagged in CRM)</t>
        </is>
      </c>
      <c r="L1596" t="inlineStr">
        <is>
          <t>E_Karan_Natuf_Sign_07072026_Adset3</t>
        </is>
      </c>
      <c r="M1596" t="inlineStr">
        <is>
          <t>E_Karan_Natuf_Sign_07072026_Adset3</t>
        </is>
      </c>
      <c r="N1596" t="inlineStr">
        <is>
          <t>E_Karan_Natuf_Sign_07072026_Adset2_Ad1 – Copy</t>
        </is>
      </c>
      <c r="O1596" t="inlineStr">
        <is>
          <t>Natuf</t>
        </is>
      </c>
      <c r="P1596" t="inlineStr">
        <is>
          <t>Facebook</t>
        </is>
      </c>
      <c r="Q1596" t="inlineStr">
        <is>
          <t>(Unassigned)</t>
        </is>
      </c>
      <c r="R1596" t="inlineStr">
        <is>
          <t>Omkar Navge</t>
        </is>
      </c>
      <c r="S1596" t="inlineStr">
        <is>
          <t>-</t>
        </is>
      </c>
      <c r="T1596" t="inlineStr">
        <is>
          <t>Calicut</t>
        </is>
      </c>
      <c r="U1596" t="inlineStr">
        <is>
          <t xml:space="preserve"> </t>
        </is>
      </c>
      <c r="V1596" t="n">
        <v>0</v>
      </c>
      <c r="W1596" t="n">
        <v>0</v>
      </c>
      <c r="X1596" t="inlineStr">
        <is>
          <t>XXXXXX8502</t>
        </is>
      </c>
      <c r="Y1596" s="72" t="n">
        <v>46326.52037037037</v>
      </c>
    </row>
    <row r="1597">
      <c r="A1597" s="39" t="inlineStr">
        <is>
          <t>6ad61ebd7c8287dadf4a3474</t>
        </is>
      </c>
      <c r="B1597" s="72" t="n">
        <v>46314.80172453704</v>
      </c>
      <c r="C1597" s="70" t="n">
        <v>46314</v>
      </c>
      <c r="D1597" t="inlineStr">
        <is>
          <t>2026-10</t>
        </is>
      </c>
      <c r="E1597" t="inlineStr">
        <is>
          <t>Wk of 2026-10-19</t>
        </is>
      </c>
      <c r="F1597" t="inlineStr">
        <is>
          <t>Attempt 1</t>
        </is>
      </c>
      <c r="G1597" s="39" t="str">
        <f>IF(ISNUMBER(MATCH(F1597,QualityStatuses,0)),"Quality Lead","Non-Quality Lead")</f>
        <v>Non-Quality Lead</v>
      </c>
      <c r="H1597" s="39" t="str">
        <f>IFERROR(INDEX(CampTypes,MATCH(I1597,CampList,0)),"Unattributed")</f>
        <v>New</v>
      </c>
      <c r="I1597" t="inlineStr">
        <is>
          <t>EBG - In House | ABO | Natuf | Leads | Unit Franchise | India | Oct26 | V1</t>
        </is>
      </c>
      <c r="J1597" t="inlineStr">
        <is>
          <t>EBG - In House | ABO | Natuf | Leads | Unit Franchise | India | Oct26 | V1</t>
        </is>
      </c>
      <c r="K1597" t="inlineStr">
        <is>
          <t>Direct (campaign tagged in CRM)</t>
        </is>
      </c>
      <c r="L1597" t="inlineStr">
        <is>
          <t>Natuf | Business Owners | Tier1 + Growth Cities | Oct26 | V1</t>
        </is>
      </c>
      <c r="M1597" t="inlineStr">
        <is>
          <t>Natuf | Business Owners | Tier1 + Growth Cities | Oct26 | V1</t>
        </is>
      </c>
      <c r="N1597" t="inlineStr">
        <is>
          <t>Natuf | Reel | Brand Ambassador | Heard Of Owning A Cafe | V1</t>
        </is>
      </c>
      <c r="O1597" t="inlineStr">
        <is>
          <t>In House Natuf</t>
        </is>
      </c>
      <c r="P1597" t="inlineStr">
        <is>
          <t>Facebook</t>
        </is>
      </c>
      <c r="Q1597" t="inlineStr">
        <is>
          <t>Tejaswini Tarigopula</t>
        </is>
      </c>
      <c r="R1597" t="inlineStr">
        <is>
          <t>Rima Paul</t>
        </is>
      </c>
      <c r="S1597" t="inlineStr">
        <is>
          <t>-</t>
        </is>
      </c>
      <c r="T1597" t="inlineStr">
        <is>
          <t>Lucknow</t>
        </is>
      </c>
      <c r="U1597" t="inlineStr">
        <is>
          <t xml:space="preserve"> </t>
        </is>
      </c>
      <c r="V1597" t="n">
        <v>1</v>
      </c>
      <c r="W1597" t="n">
        <v>1</v>
      </c>
      <c r="X1597" t="inlineStr">
        <is>
          <t>XXXXXX5464</t>
        </is>
      </c>
      <c r="Y1597" s="72" t="n">
        <v>46326.52037037037</v>
      </c>
    </row>
    <row r="1598">
      <c r="A1598" s="39" t="inlineStr">
        <is>
          <t>6ad61e6d3410d49548d67b60</t>
        </is>
      </c>
      <c r="B1598" s="72" t="n">
        <v>46314.80079861111</v>
      </c>
      <c r="C1598" s="70" t="n">
        <v>46314</v>
      </c>
      <c r="D1598" t="inlineStr">
        <is>
          <t>2026-10</t>
        </is>
      </c>
      <c r="E1598" t="inlineStr">
        <is>
          <t>Wk of 2026-10-19</t>
        </is>
      </c>
      <c r="F1598" t="inlineStr">
        <is>
          <t>Lost</t>
        </is>
      </c>
      <c r="G1598" s="39" t="str">
        <f>IF(ISNUMBER(MATCH(F1598,QualityStatuses,0)),"Quality Lead","Non-Quality Lead")</f>
        <v>Non-Quality Lead</v>
      </c>
      <c r="H1598" s="39" t="str">
        <f>IFERROR(INDEX(CampTypes,MATCH(I1598,CampList,0)),"Unattributed")</f>
        <v>Old</v>
      </c>
      <c r="I1598" t="inlineStr">
        <is>
          <t>E_Karan_Natuf_All_07072026</t>
        </is>
      </c>
      <c r="J1598" t="inlineStr">
        <is>
          <t>E_Karan_Natuf_All_07072026</t>
        </is>
      </c>
      <c r="K1598" t="inlineStr">
        <is>
          <t>Direct (campaign tagged in CRM)</t>
        </is>
      </c>
      <c r="L1598" t="inlineStr">
        <is>
          <t>E_Karan_Natuf_Sign_07072026_Adset3</t>
        </is>
      </c>
      <c r="M1598" t="inlineStr">
        <is>
          <t>E_Karan_Natuf_Sign_07072026_Adset3</t>
        </is>
      </c>
      <c r="N1598" t="inlineStr">
        <is>
          <t>E_Karan_Natuf_Sign_07072026_Adset2_Ad1</t>
        </is>
      </c>
      <c r="O1598" t="inlineStr">
        <is>
          <t>Natuf</t>
        </is>
      </c>
      <c r="P1598" t="inlineStr">
        <is>
          <t>Facebook</t>
        </is>
      </c>
      <c r="Q1598" t="inlineStr">
        <is>
          <t>Tejaswini Tarigopula</t>
        </is>
      </c>
      <c r="R1598" t="inlineStr">
        <is>
          <t>Rima Paul</t>
        </is>
      </c>
      <c r="S1598" t="inlineStr">
        <is>
          <t>Not Interested</t>
        </is>
      </c>
      <c r="T1598" t="inlineStr">
        <is>
          <t>Noida</t>
        </is>
      </c>
      <c r="U1598" t="inlineStr">
        <is>
          <t xml:space="preserve"> </t>
        </is>
      </c>
      <c r="V1598" t="n">
        <v>1</v>
      </c>
      <c r="W1598" t="n">
        <v>1</v>
      </c>
      <c r="X1598" t="inlineStr">
        <is>
          <t>XXXXXX4326</t>
        </is>
      </c>
      <c r="Y1598" s="72" t="n">
        <v>46326.52037037037</v>
      </c>
    </row>
    <row r="1599">
      <c r="A1599" s="39" t="inlineStr">
        <is>
          <t>6ad61c0ac65bc91cff723feb</t>
        </is>
      </c>
      <c r="B1599" s="72" t="n">
        <v>46314.79372685185</v>
      </c>
      <c r="C1599" s="70" t="n">
        <v>46314</v>
      </c>
      <c r="D1599" t="inlineStr">
        <is>
          <t>2026-10</t>
        </is>
      </c>
      <c r="E1599" t="inlineStr">
        <is>
          <t>Wk of 2026-10-19</t>
        </is>
      </c>
      <c r="F1599" t="inlineStr">
        <is>
          <t>Lost</t>
        </is>
      </c>
      <c r="G1599" s="39" t="str">
        <f>IF(ISNUMBER(MATCH(F1599,QualityStatuses,0)),"Quality Lead","Non-Quality Lead")</f>
        <v>Non-Quality Lead</v>
      </c>
      <c r="H1599" s="39" t="str">
        <f>IFERROR(INDEX(CampTypes,MATCH(I1599,CampList,0)),"Unattributed")</f>
        <v>New</v>
      </c>
      <c r="I1599" t="inlineStr">
        <is>
          <t>EBG - In House | ABO | Natuf | Leads | Unit Franchise | India | Oct26 | V1</t>
        </is>
      </c>
      <c r="J1599" t="inlineStr">
        <is>
          <t>EBG - In House | ABO | Natuf | Leads | Unit Franchise | India | Oct26 | V1</t>
        </is>
      </c>
      <c r="K1599" t="inlineStr">
        <is>
          <t>Direct (campaign tagged in CRM)</t>
        </is>
      </c>
      <c r="L1599" t="inlineStr">
        <is>
          <t>Natuf | Business Owners | Tier1 + Growth Cities | Oct26 | V1</t>
        </is>
      </c>
      <c r="M1599" t="inlineStr">
        <is>
          <t>Natuf | Business Owners | Tier1 + Growth Cities | Oct26 | V1</t>
        </is>
      </c>
      <c r="N1599" t="inlineStr">
        <is>
          <t>Natuf | Reel | Brand Ambassador | Heard Of Owning A Cafe | V1</t>
        </is>
      </c>
      <c r="O1599" t="inlineStr">
        <is>
          <t>In House Natuf</t>
        </is>
      </c>
      <c r="P1599" t="inlineStr">
        <is>
          <t>Facebook</t>
        </is>
      </c>
      <c r="Q1599" t="inlineStr">
        <is>
          <t>Tejaswini Tarigopula</t>
        </is>
      </c>
      <c r="R1599" t="inlineStr">
        <is>
          <t>Shivani Sharma</t>
        </is>
      </c>
      <c r="S1599" t="inlineStr">
        <is>
          <t>Not Interested</t>
        </is>
      </c>
      <c r="T1599" t="inlineStr">
        <is>
          <t>Indore</t>
        </is>
      </c>
      <c r="U1599" t="inlineStr">
        <is>
          <t xml:space="preserve"> </t>
        </is>
      </c>
      <c r="V1599" t="n">
        <v>5</v>
      </c>
      <c r="W1599" t="n">
        <v>3</v>
      </c>
      <c r="X1599" t="inlineStr">
        <is>
          <t>XXXXXX1877</t>
        </is>
      </c>
      <c r="Y1599" s="72" t="n">
        <v>46326.52037037037</v>
      </c>
    </row>
    <row r="1600">
      <c r="A1600" s="39" t="inlineStr">
        <is>
          <t>6ad61bbb13a71ad91c1a0d9f</t>
        </is>
      </c>
      <c r="B1600" s="72" t="n">
        <v>46314.7928125</v>
      </c>
      <c r="C1600" s="70" t="n">
        <v>46314</v>
      </c>
      <c r="D1600" t="inlineStr">
        <is>
          <t>2026-10</t>
        </is>
      </c>
      <c r="E1600" t="inlineStr">
        <is>
          <t>Wk of 2026-10-19</t>
        </is>
      </c>
      <c r="F1600" t="inlineStr">
        <is>
          <t>Details Shared</t>
        </is>
      </c>
      <c r="G1600" s="39" t="str">
        <f>IF(ISNUMBER(MATCH(F1600,QualityStatuses,0)),"Quality Lead","Non-Quality Lead")</f>
        <v>Quality Lead</v>
      </c>
      <c r="H1600" s="39" t="str">
        <f>IFERROR(INDEX(CampTypes,MATCH(I1600,CampList,0)),"Unattributed")</f>
        <v>New</v>
      </c>
      <c r="I1600" t="inlineStr">
        <is>
          <t>EBG - In House | ABO | Natuf | Leads | Unit Franchise | India | Oct26 | V1</t>
        </is>
      </c>
      <c r="J1600" t="inlineStr">
        <is>
          <t>EBG - In House | ABO | Natuf | Leads | Unit Franchise | India | Oct26 | V1</t>
        </is>
      </c>
      <c r="K1600" t="inlineStr">
        <is>
          <t>Direct (campaign tagged in CRM)</t>
        </is>
      </c>
      <c r="L1600" t="inlineStr">
        <is>
          <t>Natuf | LAL 1% | India | Jul26 | V1</t>
        </is>
      </c>
      <c r="M1600" t="inlineStr">
        <is>
          <t>Natuf | LAL 1% | India | Jul26 | V1</t>
        </is>
      </c>
      <c r="N1600" t="inlineStr">
        <is>
          <t>Natuf | Reel | Brand Ambassador | Heard Of Owning A Cafe | V1</t>
        </is>
      </c>
      <c r="O1600" t="inlineStr">
        <is>
          <t>In House Natuf</t>
        </is>
      </c>
      <c r="P1600" t="inlineStr">
        <is>
          <t>Facebook</t>
        </is>
      </c>
      <c r="Q1600" t="inlineStr">
        <is>
          <t>Tejaswini Tarigopula</t>
        </is>
      </c>
      <c r="R1600" t="inlineStr">
        <is>
          <t>Shivamani</t>
        </is>
      </c>
      <c r="S1600" t="inlineStr">
        <is>
          <t>-</t>
        </is>
      </c>
      <c r="T1600" t="inlineStr">
        <is>
          <t>Latur</t>
        </is>
      </c>
      <c r="U1600" t="inlineStr">
        <is>
          <t xml:space="preserve"> </t>
        </is>
      </c>
      <c r="V1600" t="n">
        <v>2</v>
      </c>
      <c r="W1600" t="n">
        <v>2</v>
      </c>
      <c r="X1600" t="inlineStr">
        <is>
          <t>XXXXXX2627</t>
        </is>
      </c>
      <c r="Y1600" s="72" t="n">
        <v>46326.52037037037</v>
      </c>
    </row>
    <row r="1601">
      <c r="A1601" s="39" t="inlineStr">
        <is>
          <t>6ad61a21742b2c1cfc6479af</t>
        </is>
      </c>
      <c r="B1601" s="72" t="n">
        <v>46314.78806712963</v>
      </c>
      <c r="C1601" s="70" t="n">
        <v>46314</v>
      </c>
      <c r="D1601" t="inlineStr">
        <is>
          <t>2026-10</t>
        </is>
      </c>
      <c r="E1601" t="inlineStr">
        <is>
          <t>Wk of 2026-10-19</t>
        </is>
      </c>
      <c r="F1601" t="inlineStr">
        <is>
          <t>Attempt 1</t>
        </is>
      </c>
      <c r="G1601" s="39" t="str">
        <f>IF(ISNUMBER(MATCH(F1601,QualityStatuses,0)),"Quality Lead","Non-Quality Lead")</f>
        <v>Non-Quality Lead</v>
      </c>
      <c r="H1601" s="39" t="str">
        <f>IFERROR(INDEX(CampTypes,MATCH(I1601,CampList,0)),"Unattributed")</f>
        <v>Old</v>
      </c>
      <c r="I1601" t="inlineStr">
        <is>
          <t>E_Karan_Natuf_All_07072026</t>
        </is>
      </c>
      <c r="J1601" t="inlineStr">
        <is>
          <t>E_Karan_Natuf_All_07072026</t>
        </is>
      </c>
      <c r="K1601" t="inlineStr">
        <is>
          <t>Direct (campaign tagged in CRM)</t>
        </is>
      </c>
      <c r="L1601" t="inlineStr">
        <is>
          <t>E_Karan_Natuf_Sign_07072026_Adset3</t>
        </is>
      </c>
      <c r="M1601" t="inlineStr">
        <is>
          <t>E_Karan_Natuf_Sign_07072026_Adset3</t>
        </is>
      </c>
      <c r="N1601" t="inlineStr">
        <is>
          <t>E_Karan_Natuf_Sign_07072026_Adset2_Ad1</t>
        </is>
      </c>
      <c r="O1601" t="inlineStr">
        <is>
          <t>Natuf</t>
        </is>
      </c>
      <c r="P1601" t="inlineStr">
        <is>
          <t>Facebook</t>
        </is>
      </c>
      <c r="Q1601" t="inlineStr">
        <is>
          <t>Tejaswini Tarigopula</t>
        </is>
      </c>
      <c r="R1601" t="inlineStr">
        <is>
          <t>Shivamani</t>
        </is>
      </c>
      <c r="S1601" t="inlineStr">
        <is>
          <t>-</t>
        </is>
      </c>
      <c r="T1601" t="inlineStr">
        <is>
          <t>Sultanpur Lodhi</t>
        </is>
      </c>
      <c r="U1601" t="inlineStr">
        <is>
          <t xml:space="preserve"> </t>
        </is>
      </c>
      <c r="V1601" t="n">
        <v>1</v>
      </c>
      <c r="W1601" t="n">
        <v>0</v>
      </c>
      <c r="X1601" t="inlineStr">
        <is>
          <t>XXXXXX7542</t>
        </is>
      </c>
      <c r="Y1601" s="72" t="n">
        <v>46326.52037037037</v>
      </c>
    </row>
    <row r="1602">
      <c r="A1602" s="39" t="inlineStr">
        <is>
          <t>6ad61975add5d4f09f8d54a4</t>
        </is>
      </c>
      <c r="B1602" s="72" t="n">
        <v>46314.78607638889</v>
      </c>
      <c r="C1602" s="70" t="n">
        <v>46314</v>
      </c>
      <c r="D1602" t="inlineStr">
        <is>
          <t>2026-10</t>
        </is>
      </c>
      <c r="E1602" t="inlineStr">
        <is>
          <t>Wk of 2026-10-19</t>
        </is>
      </c>
      <c r="F1602" t="inlineStr">
        <is>
          <t>Attempt 1</t>
        </is>
      </c>
      <c r="G1602" s="39" t="str">
        <f>IF(ISNUMBER(MATCH(F1602,QualityStatuses,0)),"Quality Lead","Non-Quality Lead")</f>
        <v>Non-Quality Lead</v>
      </c>
      <c r="H1602" s="39" t="str">
        <f>IFERROR(INDEX(CampTypes,MATCH(I1602,CampList,0)),"Unattributed")</f>
        <v>New</v>
      </c>
      <c r="I1602" t="inlineStr">
        <is>
          <t>EBG - In House | ABO | Natuf | Leads | Unit Franchise | India | Oct26 | V1</t>
        </is>
      </c>
      <c r="J1602" t="inlineStr">
        <is>
          <t>EBG - In House | ABO | Natuf | Leads | Unit Franchise | India | Oct26 | V1</t>
        </is>
      </c>
      <c r="K1602" t="inlineStr">
        <is>
          <t>Direct (campaign tagged in CRM)</t>
        </is>
      </c>
      <c r="L1602" t="inlineStr">
        <is>
          <t>Natuf | LAL 1% | India | Jul26 | V1</t>
        </is>
      </c>
      <c r="M1602" t="inlineStr">
        <is>
          <t>Natuf | LAL 1% | India | Jul26 | V1</t>
        </is>
      </c>
      <c r="N1602" t="inlineStr">
        <is>
          <t>Natuf | Reel | Brand Ambassador | Heard Of Owning A Cafe | V1</t>
        </is>
      </c>
      <c r="O1602" t="inlineStr">
        <is>
          <t>In House Natuf</t>
        </is>
      </c>
      <c r="P1602" t="inlineStr">
        <is>
          <t>Facebook</t>
        </is>
      </c>
      <c r="Q1602" t="inlineStr">
        <is>
          <t>Tejaswini Tarigopula</t>
        </is>
      </c>
      <c r="R1602" t="inlineStr">
        <is>
          <t>Rima Paul</t>
        </is>
      </c>
      <c r="S1602" t="inlineStr">
        <is>
          <t>-</t>
        </is>
      </c>
      <c r="T1602" t="inlineStr">
        <is>
          <t>Srinagar</t>
        </is>
      </c>
      <c r="U1602" t="inlineStr">
        <is>
          <t xml:space="preserve"> </t>
        </is>
      </c>
      <c r="V1602" t="n">
        <v>1</v>
      </c>
      <c r="W1602" t="n">
        <v>0</v>
      </c>
      <c r="X1602" t="inlineStr">
        <is>
          <t>XXXXXX7235</t>
        </is>
      </c>
      <c r="Y1602" s="72" t="n">
        <v>46326.52037037037</v>
      </c>
    </row>
    <row r="1603">
      <c r="A1603" s="39" t="inlineStr">
        <is>
          <t>6ad617bb79cd0d0f8f33c91e</t>
        </is>
      </c>
      <c r="B1603" s="72" t="n">
        <v>46314.78096064815</v>
      </c>
      <c r="C1603" s="70" t="n">
        <v>46314</v>
      </c>
      <c r="D1603" t="inlineStr">
        <is>
          <t>2026-10</t>
        </is>
      </c>
      <c r="E1603" t="inlineStr">
        <is>
          <t>Wk of 2026-10-19</t>
        </is>
      </c>
      <c r="F1603" t="inlineStr">
        <is>
          <t>Attempt 1</t>
        </is>
      </c>
      <c r="G1603" s="39" t="str">
        <f>IF(ISNUMBER(MATCH(F1603,QualityStatuses,0)),"Quality Lead","Non-Quality Lead")</f>
        <v>Non-Quality Lead</v>
      </c>
      <c r="H1603" s="39" t="str">
        <f>IFERROR(INDEX(CampTypes,MATCH(I1603,CampList,0)),"Unattributed")</f>
        <v>New</v>
      </c>
      <c r="I1603" t="inlineStr">
        <is>
          <t>EBG - In House | ABO | Natuf | Leads | Unit Franchise | India | Oct26 | V1</t>
        </is>
      </c>
      <c r="J1603" t="inlineStr">
        <is>
          <t>EBG - In House | ABO | Natuf | Leads | Unit Franchise | India | Oct26 | V1</t>
        </is>
      </c>
      <c r="K1603" t="inlineStr">
        <is>
          <t>Direct (campaign tagged in CRM)</t>
        </is>
      </c>
      <c r="L1603" t="inlineStr">
        <is>
          <t>Natuf | LAL 1% | India | Jul26 | V1</t>
        </is>
      </c>
      <c r="M1603" t="inlineStr">
        <is>
          <t>Natuf | LAL 1% | India | Jul26 | V1</t>
        </is>
      </c>
      <c r="N1603" t="inlineStr">
        <is>
          <t>Natuf | Reel | Brand Ambassador | Heard Of Owning A Cafe | V1</t>
        </is>
      </c>
      <c r="O1603" t="inlineStr">
        <is>
          <t>In House Natuf</t>
        </is>
      </c>
      <c r="P1603" t="inlineStr">
        <is>
          <t>Facebook</t>
        </is>
      </c>
      <c r="Q1603" t="inlineStr">
        <is>
          <t>Tejaswini Tarigopula</t>
        </is>
      </c>
      <c r="R1603" t="inlineStr">
        <is>
          <t>Rima Paul</t>
        </is>
      </c>
      <c r="S1603" t="inlineStr">
        <is>
          <t>-</t>
        </is>
      </c>
      <c r="T1603" t="inlineStr">
        <is>
          <t>Dehra Dun</t>
        </is>
      </c>
      <c r="U1603" t="inlineStr">
        <is>
          <t xml:space="preserve"> </t>
        </is>
      </c>
      <c r="V1603" t="n">
        <v>1</v>
      </c>
      <c r="W1603" t="n">
        <v>1</v>
      </c>
      <c r="X1603" t="inlineStr">
        <is>
          <t>XXXXXX7686</t>
        </is>
      </c>
      <c r="Y1603" s="72" t="n">
        <v>46326.52037037037</v>
      </c>
    </row>
    <row r="1604">
      <c r="A1604" s="39" t="inlineStr">
        <is>
          <t>6ad613ea5d8076909cc34bf3</t>
        </is>
      </c>
      <c r="B1604" s="72" t="n">
        <v>46314.76965277778</v>
      </c>
      <c r="C1604" s="70" t="n">
        <v>46314</v>
      </c>
      <c r="D1604" t="inlineStr">
        <is>
          <t>2026-10</t>
        </is>
      </c>
      <c r="E1604" t="inlineStr">
        <is>
          <t>Wk of 2026-10-19</t>
        </is>
      </c>
      <c r="F1604" t="inlineStr">
        <is>
          <t>Lost</t>
        </is>
      </c>
      <c r="G1604" s="39" t="str">
        <f>IF(ISNUMBER(MATCH(F1604,QualityStatuses,0)),"Quality Lead","Non-Quality Lead")</f>
        <v>Non-Quality Lead</v>
      </c>
      <c r="H1604" s="39" t="str">
        <f>IFERROR(INDEX(CampTypes,MATCH(I1604,CampList,0)),"Unattributed")</f>
        <v>New</v>
      </c>
      <c r="I1604" t="inlineStr">
        <is>
          <t>EBG - In House | ABO | Natuf | Leads | Unit Franchise | India | Oct26 | V1</t>
        </is>
      </c>
      <c r="J1604" t="inlineStr">
        <is>
          <t>EBG - In House | ABO | Natuf | Leads | Unit Franchise | India | Oct26 | V1</t>
        </is>
      </c>
      <c r="K1604" t="inlineStr">
        <is>
          <t>Direct (campaign tagged in CRM)</t>
        </is>
      </c>
      <c r="L1604" t="inlineStr">
        <is>
          <t>Natuf | Broad | Tier1 + Growth Cities | Oct26 | V1</t>
        </is>
      </c>
      <c r="M1604" t="inlineStr">
        <is>
          <t>Natuf | Broad | Tier1 + Growth Cities | Oct26 | V1</t>
        </is>
      </c>
      <c r="N1604" t="inlineStr">
        <is>
          <t>Natuf | Reel | Brand Ambassador | Heard Of Owning A Cafe | V1</t>
        </is>
      </c>
      <c r="O1604" t="inlineStr">
        <is>
          <t>In House Natuf</t>
        </is>
      </c>
      <c r="P1604" t="inlineStr">
        <is>
          <t>Facebook</t>
        </is>
      </c>
      <c r="Q1604" t="inlineStr">
        <is>
          <t>Tejaswini Tarigopula</t>
        </is>
      </c>
      <c r="R1604" t="inlineStr">
        <is>
          <t>Arjuman Vidya Sagar</t>
        </is>
      </c>
      <c r="S1604" t="inlineStr">
        <is>
          <t>Wrong Number</t>
        </is>
      </c>
      <c r="T1604" t="inlineStr">
        <is>
          <t>Patna</t>
        </is>
      </c>
      <c r="U1604" t="inlineStr">
        <is>
          <t xml:space="preserve"> </t>
        </is>
      </c>
      <c r="V1604" t="n">
        <v>3</v>
      </c>
      <c r="W1604" t="n">
        <v>0</v>
      </c>
      <c r="X1604" t="inlineStr">
        <is>
          <t>XXXXXX1879</t>
        </is>
      </c>
      <c r="Y1604" s="72" t="n">
        <v>46326.52037037037</v>
      </c>
    </row>
    <row r="1605">
      <c r="A1605" s="39" t="inlineStr">
        <is>
          <t>6ad6136da0a2e809d840d896</t>
        </is>
      </c>
      <c r="B1605" s="72" t="n">
        <v>46314.76820601852</v>
      </c>
      <c r="C1605" s="70" t="n">
        <v>46314</v>
      </c>
      <c r="D1605" t="inlineStr">
        <is>
          <t>2026-10</t>
        </is>
      </c>
      <c r="E1605" t="inlineStr">
        <is>
          <t>Wk of 2026-10-19</t>
        </is>
      </c>
      <c r="F1605" t="inlineStr">
        <is>
          <t>Details Shared</t>
        </is>
      </c>
      <c r="G1605" s="39" t="str">
        <f>IF(ISNUMBER(MATCH(F1605,QualityStatuses,0)),"Quality Lead","Non-Quality Lead")</f>
        <v>Quality Lead</v>
      </c>
      <c r="H1605" s="39" t="str">
        <f>IFERROR(INDEX(CampTypes,MATCH(I1605,CampList,0)),"Unattributed")</f>
        <v>New</v>
      </c>
      <c r="I1605" t="inlineStr">
        <is>
          <t>EBG - In House | ABO | Natuf | Leads | Unit Franchise | India | Oct26 | V1</t>
        </is>
      </c>
      <c r="J1605" t="inlineStr">
        <is>
          <t>EBG - In House | ABO | Natuf | Leads | Unit Franchise | India | Oct26 | V1</t>
        </is>
      </c>
      <c r="K1605" t="inlineStr">
        <is>
          <t>Direct (campaign tagged in CRM)</t>
        </is>
      </c>
      <c r="L1605" t="inlineStr">
        <is>
          <t>Natuf | Business Owners | Tier1 + Growth Cities | Oct26 | V1</t>
        </is>
      </c>
      <c r="M1605" t="inlineStr">
        <is>
          <t>Natuf | Business Owners | Tier1 + Growth Cities | Oct26 | V1</t>
        </is>
      </c>
      <c r="N1605" t="inlineStr">
        <is>
          <t>Natuf | Reel | Brand Ambassador | Heard Of Owning A Cafe | V1</t>
        </is>
      </c>
      <c r="O1605" t="inlineStr">
        <is>
          <t>In House Natuf</t>
        </is>
      </c>
      <c r="P1605" t="inlineStr">
        <is>
          <t>Facebook</t>
        </is>
      </c>
      <c r="Q1605" t="inlineStr">
        <is>
          <t>Tejaswini Tarigopula</t>
        </is>
      </c>
      <c r="R1605" t="inlineStr">
        <is>
          <t>Prabhudatta Pattanaik</t>
        </is>
      </c>
      <c r="S1605" t="inlineStr">
        <is>
          <t>-</t>
        </is>
      </c>
      <c r="T1605" t="inlineStr">
        <is>
          <t>Mumbai</t>
        </is>
      </c>
      <c r="U1605" t="inlineStr">
        <is>
          <t xml:space="preserve"> </t>
        </is>
      </c>
      <c r="V1605" t="n">
        <v>1</v>
      </c>
      <c r="W1605" t="n">
        <v>1</v>
      </c>
      <c r="X1605" t="inlineStr">
        <is>
          <t>XXXXXX8587</t>
        </is>
      </c>
      <c r="Y1605" s="72" t="n">
        <v>46326.52037037037</v>
      </c>
    </row>
    <row r="1606">
      <c r="A1606" s="39" t="inlineStr">
        <is>
          <t>6ad613618974202cddb7a844</t>
        </is>
      </c>
      <c r="B1606" s="72" t="n">
        <v>46314.76806712963</v>
      </c>
      <c r="C1606" s="70" t="n">
        <v>46314</v>
      </c>
      <c r="D1606" t="inlineStr">
        <is>
          <t>2026-10</t>
        </is>
      </c>
      <c r="E1606" t="inlineStr">
        <is>
          <t>Wk of 2026-10-19</t>
        </is>
      </c>
      <c r="F1606" t="inlineStr">
        <is>
          <t>Connected</t>
        </is>
      </c>
      <c r="G1606" s="39" t="str">
        <f>IF(ISNUMBER(MATCH(F1606,QualityStatuses,0)),"Quality Lead","Non-Quality Lead")</f>
        <v>Non-Quality Lead</v>
      </c>
      <c r="H1606" s="39" t="str">
        <f>IFERROR(INDEX(CampTypes,MATCH(I1606,CampList,0)),"Unattributed")</f>
        <v>New</v>
      </c>
      <c r="I1606" t="inlineStr">
        <is>
          <t>EBG - In House | ABO | Natuf | Leads | Unit Franchise | India | Oct26 | V1</t>
        </is>
      </c>
      <c r="J1606" t="inlineStr">
        <is>
          <t>EBG - In House | ABO | Natuf | Leads | Unit Franchise | India | Oct26 | V1</t>
        </is>
      </c>
      <c r="K1606" t="inlineStr">
        <is>
          <t>Direct (campaign tagged in CRM)</t>
        </is>
      </c>
      <c r="L1606" t="inlineStr">
        <is>
          <t>Natuf | Investors | Tier1 + Growth Cities | Oct26 | V1</t>
        </is>
      </c>
      <c r="M1606" t="inlineStr">
        <is>
          <t>Natuf | Investors | Tier1 + Growth Cities | Oct26 | V1</t>
        </is>
      </c>
      <c r="N1606" t="inlineStr">
        <is>
          <t>Natuf | Reel | Brand Ambassador | Heard Of Owning A Cafe | V1</t>
        </is>
      </c>
      <c r="O1606" t="inlineStr">
        <is>
          <t>In House Natuf</t>
        </is>
      </c>
      <c r="P1606" t="inlineStr">
        <is>
          <t>Facebook</t>
        </is>
      </c>
      <c r="Q1606" t="inlineStr">
        <is>
          <t>Tejaswini Tarigopula</t>
        </is>
      </c>
      <c r="R1606" t="inlineStr">
        <is>
          <t>Shivani Sharma</t>
        </is>
      </c>
      <c r="S1606" t="inlineStr">
        <is>
          <t>-</t>
        </is>
      </c>
      <c r="T1606" t="inlineStr">
        <is>
          <t>Bhopal</t>
        </is>
      </c>
      <c r="U1606" t="inlineStr">
        <is>
          <t xml:space="preserve"> </t>
        </is>
      </c>
      <c r="V1606" t="n">
        <v>6</v>
      </c>
      <c r="W1606" t="n">
        <v>3</v>
      </c>
      <c r="X1606" t="inlineStr">
        <is>
          <t>XXXXXX9559</t>
        </is>
      </c>
      <c r="Y1606" s="72" t="n">
        <v>46326.52037037037</v>
      </c>
    </row>
    <row r="1607">
      <c r="A1607" s="39" t="inlineStr">
        <is>
          <t>6ad611a5441864890cffeba8</t>
        </is>
      </c>
      <c r="B1607" s="72" t="n">
        <v>46314.76292824074</v>
      </c>
      <c r="C1607" s="70" t="n">
        <v>46314</v>
      </c>
      <c r="D1607" t="inlineStr">
        <is>
          <t>2026-10</t>
        </is>
      </c>
      <c r="E1607" t="inlineStr">
        <is>
          <t>Wk of 2026-10-19</t>
        </is>
      </c>
      <c r="F1607" t="inlineStr">
        <is>
          <t>Attempt 1</t>
        </is>
      </c>
      <c r="G1607" s="39" t="str">
        <f>IF(ISNUMBER(MATCH(F1607,QualityStatuses,0)),"Quality Lead","Non-Quality Lead")</f>
        <v>Non-Quality Lead</v>
      </c>
      <c r="H1607" s="39" t="str">
        <f>IFERROR(INDEX(CampTypes,MATCH(I1607,CampList,0)),"Unattributed")</f>
        <v>New</v>
      </c>
      <c r="I1607" t="inlineStr">
        <is>
          <t>EBG - In House | ABO | Natuf | Leads | Unit Franchise | India | Oct26 | V1</t>
        </is>
      </c>
      <c r="J1607" t="inlineStr">
        <is>
          <t>EBG - In House | ABO | Natuf | Leads | Unit Franchise | India | Oct26 | V1</t>
        </is>
      </c>
      <c r="K1607" t="inlineStr">
        <is>
          <t>Direct (campaign tagged in CRM)</t>
        </is>
      </c>
      <c r="L1607" t="inlineStr">
        <is>
          <t>Natuf | Broad | Tier1 + Growth Cities | Oct26 | V1</t>
        </is>
      </c>
      <c r="M1607" t="inlineStr">
        <is>
          <t>Natuf | Broad | Tier1 + Growth Cities | Oct26 | V1</t>
        </is>
      </c>
      <c r="N1607" t="inlineStr">
        <is>
          <t>Natuf | Reel | Brand Ambassador | Heard Of Owning A Cafe | V1</t>
        </is>
      </c>
      <c r="O1607" t="inlineStr">
        <is>
          <t>In House Natuf</t>
        </is>
      </c>
      <c r="P1607" t="inlineStr">
        <is>
          <t>Facebook</t>
        </is>
      </c>
      <c r="Q1607" t="inlineStr">
        <is>
          <t>Tejaswini Tarigopula</t>
        </is>
      </c>
      <c r="R1607" t="inlineStr">
        <is>
          <t>Shivamani</t>
        </is>
      </c>
      <c r="S1607" t="inlineStr">
        <is>
          <t>-</t>
        </is>
      </c>
      <c r="T1607" t="inlineStr">
        <is>
          <t>Bangalore</t>
        </is>
      </c>
      <c r="U1607" t="inlineStr">
        <is>
          <t xml:space="preserve"> </t>
        </is>
      </c>
      <c r="V1607" t="n">
        <v>1</v>
      </c>
      <c r="W1607" t="n">
        <v>0</v>
      </c>
      <c r="X1607" t="inlineStr">
        <is>
          <t>XXXXXX1812</t>
        </is>
      </c>
      <c r="Y1607" s="72" t="n">
        <v>46326.52037037037</v>
      </c>
    </row>
    <row r="1608">
      <c r="A1608" s="39" t="inlineStr">
        <is>
          <t>6ad60ea9737d7cb1079e6702</t>
        </is>
      </c>
      <c r="B1608" s="72" t="n">
        <v>46314.75408564815</v>
      </c>
      <c r="C1608" s="70" t="n">
        <v>46314</v>
      </c>
      <c r="D1608" t="inlineStr">
        <is>
          <t>2026-10</t>
        </is>
      </c>
      <c r="E1608" t="inlineStr">
        <is>
          <t>Wk of 2026-10-19</t>
        </is>
      </c>
      <c r="F1608" t="inlineStr">
        <is>
          <t>New Lead</t>
        </is>
      </c>
      <c r="G1608" s="39" t="str">
        <f>IF(ISNUMBER(MATCH(F1608,QualityStatuses,0)),"Quality Lead","Non-Quality Lead")</f>
        <v>Non-Quality Lead</v>
      </c>
      <c r="H1608" s="39" t="str">
        <f>IFERROR(INDEX(CampTypes,MATCH(I1608,CampList,0)),"Unattributed")</f>
        <v>New</v>
      </c>
      <c r="I1608" t="inlineStr">
        <is>
          <t>Natuf | In House | ABO |  | WhatsApp | Unit Franchise | India | Oct26 | V1</t>
        </is>
      </c>
      <c r="J1608" t="inlineStr">
        <is>
          <t>Natuf | In House | ABO |  | WhatsApp | Unit Franchise | India | Oct26 | V1</t>
        </is>
      </c>
      <c r="K1608" t="inlineStr">
        <is>
          <t>Direct (campaign tagged in CRM)</t>
        </is>
      </c>
      <c r="L1608" t="inlineStr">
        <is>
          <t>_</t>
        </is>
      </c>
      <c r="M1608" t="inlineStr">
        <is>
          <t>_</t>
        </is>
      </c>
      <c r="N1608" t="inlineStr">
        <is>
          <t>_</t>
        </is>
      </c>
      <c r="O1608" t="inlineStr">
        <is>
          <t>In House Natuf</t>
        </is>
      </c>
      <c r="P1608" t="inlineStr">
        <is>
          <t>Whatsapp Cloud API</t>
        </is>
      </c>
      <c r="Q1608" t="inlineStr">
        <is>
          <t>(Unassigned)</t>
        </is>
      </c>
      <c r="R1608" t="inlineStr">
        <is>
          <t>(Unassigned)</t>
        </is>
      </c>
      <c r="S1608" t="inlineStr">
        <is>
          <t>-</t>
        </is>
      </c>
      <c r="T1608" t="inlineStr">
        <is>
          <t>-</t>
        </is>
      </c>
      <c r="U1608" t="inlineStr">
        <is>
          <t>-</t>
        </is>
      </c>
      <c r="V1608" t="n">
        <v>0</v>
      </c>
      <c r="W1608" t="n">
        <v>0</v>
      </c>
      <c r="X1608" t="inlineStr">
        <is>
          <t>XXXXXX9838</t>
        </is>
      </c>
      <c r="Y1608" s="72" t="n">
        <v>46314.7690625</v>
      </c>
    </row>
    <row r="1609">
      <c r="A1609" s="39" t="inlineStr">
        <is>
          <t>6ad60e956dfc0575807ecdbc</t>
        </is>
      </c>
      <c r="B1609" s="72" t="n">
        <v>46314.75385416667</v>
      </c>
      <c r="C1609" s="70" t="n">
        <v>46314</v>
      </c>
      <c r="D1609" t="inlineStr">
        <is>
          <t>2026-10</t>
        </is>
      </c>
      <c r="E1609" t="inlineStr">
        <is>
          <t>Wk of 2026-10-19</t>
        </is>
      </c>
      <c r="F1609" t="inlineStr">
        <is>
          <t>Attempt 1</t>
        </is>
      </c>
      <c r="G1609" s="39" t="str">
        <f>IF(ISNUMBER(MATCH(F1609,QualityStatuses,0)),"Quality Lead","Non-Quality Lead")</f>
        <v>Non-Quality Lead</v>
      </c>
      <c r="H1609" s="39" t="str">
        <f>IFERROR(INDEX(CampTypes,MATCH(I1609,CampList,0)),"Unattributed")</f>
        <v>New</v>
      </c>
      <c r="I1609" t="inlineStr">
        <is>
          <t>EBG - In House | ABO | Natuf | Leads | Unit Franchise | India | Oct26 | V1</t>
        </is>
      </c>
      <c r="J1609" t="inlineStr">
        <is>
          <t>EBG - In House | ABO | Natuf | Leads | Unit Franchise | India | Oct26 | V1</t>
        </is>
      </c>
      <c r="K1609" t="inlineStr">
        <is>
          <t>Direct (campaign tagged in CRM)</t>
        </is>
      </c>
      <c r="L1609" t="inlineStr">
        <is>
          <t>Natuf | Investors | Tier1 + Growth Cities | Oct26 | V1</t>
        </is>
      </c>
      <c r="M1609" t="inlineStr">
        <is>
          <t>Natuf | Investors | Tier1 + Growth Cities | Oct26 | V1</t>
        </is>
      </c>
      <c r="N1609" t="inlineStr">
        <is>
          <t>Natuf | Reel | Brand Ambassador | Heard Of Owning A Cafe | V1</t>
        </is>
      </c>
      <c r="O1609" t="inlineStr">
        <is>
          <t>In House Natuf</t>
        </is>
      </c>
      <c r="P1609" t="inlineStr">
        <is>
          <t>Facebook</t>
        </is>
      </c>
      <c r="Q1609" t="inlineStr">
        <is>
          <t>Tejaswini Tarigopula</t>
        </is>
      </c>
      <c r="R1609" t="inlineStr">
        <is>
          <t>Rima Paul</t>
        </is>
      </c>
      <c r="S1609" t="inlineStr">
        <is>
          <t>-</t>
        </is>
      </c>
      <c r="T1609" t="inlineStr">
        <is>
          <t>jalgaon</t>
        </is>
      </c>
      <c r="U1609" t="inlineStr">
        <is>
          <t xml:space="preserve"> </t>
        </is>
      </c>
      <c r="V1609" t="n">
        <v>1</v>
      </c>
      <c r="W1609" t="n">
        <v>1</v>
      </c>
      <c r="X1609" t="inlineStr">
        <is>
          <t>XXXXXX7973</t>
        </is>
      </c>
      <c r="Y1609" s="72" t="n">
        <v>46326.52037037037</v>
      </c>
    </row>
    <row r="1610">
      <c r="A1610" s="39" t="inlineStr">
        <is>
          <t>6ad60cd6b3384bff603d4497</t>
        </is>
      </c>
      <c r="B1610" s="72" t="n">
        <v>46314.74868055555</v>
      </c>
      <c r="C1610" s="70" t="n">
        <v>46314</v>
      </c>
      <c r="D1610" t="inlineStr">
        <is>
          <t>2026-10</t>
        </is>
      </c>
      <c r="E1610" t="inlineStr">
        <is>
          <t>Wk of 2026-10-19</t>
        </is>
      </c>
      <c r="F1610" t="inlineStr">
        <is>
          <t>New Lead</t>
        </is>
      </c>
      <c r="G1610" s="39" t="str">
        <f>IF(ISNUMBER(MATCH(F1610,QualityStatuses,0)),"Quality Lead","Non-Quality Lead")</f>
        <v>Non-Quality Lead</v>
      </c>
      <c r="H1610" s="39" t="str">
        <f>IFERROR(INDEX(CampTypes,MATCH(I1610,CampList,0)),"Unattributed")</f>
        <v>Old</v>
      </c>
      <c r="I1610" t="inlineStr">
        <is>
          <t>E_Karan_Natuf_All_07072026</t>
        </is>
      </c>
      <c r="J1610" t="inlineStr">
        <is>
          <t>E_Karan_Natuf_All_07072026</t>
        </is>
      </c>
      <c r="K1610" t="inlineStr">
        <is>
          <t>Direct (campaign tagged in CRM)</t>
        </is>
      </c>
      <c r="L1610" t="inlineStr">
        <is>
          <t>E_Karan_Natuf_Sign_07072026_Adset3</t>
        </is>
      </c>
      <c r="M1610" t="inlineStr">
        <is>
          <t>E_Karan_Natuf_Sign_07072026_Adset3</t>
        </is>
      </c>
      <c r="N1610" t="inlineStr">
        <is>
          <t>E_Karan_Natuf_Sign_07072026_Adset2_Ad1</t>
        </is>
      </c>
      <c r="O1610" t="inlineStr">
        <is>
          <t>Natuf</t>
        </is>
      </c>
      <c r="P1610" t="inlineStr">
        <is>
          <t>Facebook</t>
        </is>
      </c>
      <c r="Q1610" t="inlineStr">
        <is>
          <t>(Unassigned)</t>
        </is>
      </c>
      <c r="R1610" t="inlineStr">
        <is>
          <t>Omkar Navge</t>
        </is>
      </c>
      <c r="S1610" t="inlineStr">
        <is>
          <t>-</t>
        </is>
      </c>
      <c r="T1610" t="inlineStr">
        <is>
          <t>Nagaur</t>
        </is>
      </c>
      <c r="U1610" t="inlineStr">
        <is>
          <t xml:space="preserve"> </t>
        </is>
      </c>
      <c r="V1610" t="n">
        <v>0</v>
      </c>
      <c r="W1610" t="n">
        <v>0</v>
      </c>
      <c r="X1610" t="inlineStr">
        <is>
          <t>XXXXXX4151</t>
        </is>
      </c>
      <c r="Y1610" s="72" t="n">
        <v>46326.52037037037</v>
      </c>
    </row>
    <row r="1611">
      <c r="A1611" s="39" t="inlineStr">
        <is>
          <t>6ad60aa1b3384bff603d42ad</t>
        </is>
      </c>
      <c r="B1611" s="72" t="n">
        <v>46314.7421412037</v>
      </c>
      <c r="C1611" s="70" t="n">
        <v>46314</v>
      </c>
      <c r="D1611" t="inlineStr">
        <is>
          <t>2026-10</t>
        </is>
      </c>
      <c r="E1611" t="inlineStr">
        <is>
          <t>Wk of 2026-10-19</t>
        </is>
      </c>
      <c r="F1611" t="inlineStr">
        <is>
          <t>Details Shared</t>
        </is>
      </c>
      <c r="G1611" s="39" t="str">
        <f>IF(ISNUMBER(MATCH(F1611,QualityStatuses,0)),"Quality Lead","Non-Quality Lead")</f>
        <v>Quality Lead</v>
      </c>
      <c r="H1611" s="39" t="str">
        <f>IFERROR(INDEX(CampTypes,MATCH(I1611,CampList,0)),"Unattributed")</f>
        <v>New</v>
      </c>
      <c r="I1611" t="inlineStr">
        <is>
          <t>EBG - In House | ABO | Natuf | Leads | Unit Franchise | India | Oct26 | V1</t>
        </is>
      </c>
      <c r="J1611" t="inlineStr">
        <is>
          <t>EBG - In House | ABO | Natuf | Leads | Unit Franchise | India | Oct26 | V1</t>
        </is>
      </c>
      <c r="K1611" t="inlineStr">
        <is>
          <t>Direct (campaign tagged in CRM)</t>
        </is>
      </c>
      <c r="L1611" t="inlineStr">
        <is>
          <t>Natuf | Investors | Tier1 + Growth Cities | Oct26 | V1</t>
        </is>
      </c>
      <c r="M1611" t="inlineStr">
        <is>
          <t>Natuf | Investors | Tier1 + Growth Cities | Oct26 | V1</t>
        </is>
      </c>
      <c r="N1611" t="inlineStr">
        <is>
          <t>Natuf | Reel | Brand Ambassador | Heard Of Owning A Cafe | V1</t>
        </is>
      </c>
      <c r="O1611" t="inlineStr">
        <is>
          <t>In House Natuf</t>
        </is>
      </c>
      <c r="P1611" t="inlineStr">
        <is>
          <t>Facebook</t>
        </is>
      </c>
      <c r="Q1611" t="inlineStr">
        <is>
          <t>Tejaswini Tarigopula</t>
        </is>
      </c>
      <c r="R1611" t="inlineStr">
        <is>
          <t>Rima Paul</t>
        </is>
      </c>
      <c r="S1611" t="inlineStr">
        <is>
          <t>-</t>
        </is>
      </c>
      <c r="T1611" t="inlineStr">
        <is>
          <t>Pune</t>
        </is>
      </c>
      <c r="U1611" t="inlineStr">
        <is>
          <t xml:space="preserve"> </t>
        </is>
      </c>
      <c r="V1611" t="n">
        <v>1</v>
      </c>
      <c r="W1611" t="n">
        <v>1</v>
      </c>
      <c r="X1611" t="inlineStr">
        <is>
          <t>XXXXXX0823</t>
        </is>
      </c>
      <c r="Y1611" s="72" t="n">
        <v>46326.52037037037</v>
      </c>
    </row>
    <row r="1612">
      <c r="A1612" s="39" t="inlineStr">
        <is>
          <t>6ad60a61a77e539fb03b0023</t>
        </is>
      </c>
      <c r="B1612" s="72" t="n">
        <v>46314.74140046296</v>
      </c>
      <c r="C1612" s="70" t="n">
        <v>46314</v>
      </c>
      <c r="D1612" t="inlineStr">
        <is>
          <t>2026-10</t>
        </is>
      </c>
      <c r="E1612" t="inlineStr">
        <is>
          <t>Wk of 2026-10-19</t>
        </is>
      </c>
      <c r="F1612" t="inlineStr">
        <is>
          <t>Connected</t>
        </is>
      </c>
      <c r="G1612" s="39" t="str">
        <f>IF(ISNUMBER(MATCH(F1612,QualityStatuses,0)),"Quality Lead","Non-Quality Lead")</f>
        <v>Non-Quality Lead</v>
      </c>
      <c r="H1612" s="39" t="str">
        <f>IFERROR(INDEX(CampTypes,MATCH(I1612,CampList,0)),"Unattributed")</f>
        <v>Old</v>
      </c>
      <c r="I1612" t="inlineStr">
        <is>
          <t>E_Karan_Natuf_All_07072026</t>
        </is>
      </c>
      <c r="J1612" t="inlineStr">
        <is>
          <t>E_Karan_Natuf_All_07072026</t>
        </is>
      </c>
      <c r="K1612" t="inlineStr">
        <is>
          <t>Direct (campaign tagged in CRM)</t>
        </is>
      </c>
      <c r="L1612" t="inlineStr">
        <is>
          <t>E_Karan_Natuf_Sign_07072026_Adset3</t>
        </is>
      </c>
      <c r="M1612" t="inlineStr">
        <is>
          <t>E_Karan_Natuf_Sign_07072026_Adset3</t>
        </is>
      </c>
      <c r="N1612" t="inlineStr">
        <is>
          <t>E_Karan_Natuf_Sign_07072026_Adset2_Ad1</t>
        </is>
      </c>
      <c r="O1612" t="inlineStr">
        <is>
          <t>Natuf</t>
        </is>
      </c>
      <c r="P1612" t="inlineStr">
        <is>
          <t>Facebook</t>
        </is>
      </c>
      <c r="Q1612" t="inlineStr">
        <is>
          <t>Tejaswini Tarigopula</t>
        </is>
      </c>
      <c r="R1612" t="inlineStr">
        <is>
          <t>Prabhudatta Pattanaik</t>
        </is>
      </c>
      <c r="S1612" t="inlineStr">
        <is>
          <t>-</t>
        </is>
      </c>
      <c r="T1612" t="inlineStr">
        <is>
          <t>Lucknow</t>
        </is>
      </c>
      <c r="U1612" t="inlineStr">
        <is>
          <t xml:space="preserve"> </t>
        </is>
      </c>
      <c r="V1612" t="n">
        <v>1</v>
      </c>
      <c r="W1612" t="n">
        <v>1</v>
      </c>
      <c r="X1612" t="inlineStr">
        <is>
          <t>XXXXXX0790</t>
        </is>
      </c>
      <c r="Y1612" s="72" t="n">
        <v>46326.52037037037</v>
      </c>
    </row>
    <row r="1613">
      <c r="A1613" s="39" t="inlineStr">
        <is>
          <t>6ad609e5efcfca93aae995bb</t>
        </is>
      </c>
      <c r="B1613" s="72" t="n">
        <v>46314.73996527777</v>
      </c>
      <c r="C1613" s="70" t="n">
        <v>46314</v>
      </c>
      <c r="D1613" t="inlineStr">
        <is>
          <t>2026-10</t>
        </is>
      </c>
      <c r="E1613" t="inlineStr">
        <is>
          <t>Wk of 2026-10-19</t>
        </is>
      </c>
      <c r="F1613" t="inlineStr">
        <is>
          <t>Lost</t>
        </is>
      </c>
      <c r="G1613" s="39" t="str">
        <f>IF(ISNUMBER(MATCH(F1613,QualityStatuses,0)),"Quality Lead","Non-Quality Lead")</f>
        <v>Non-Quality Lead</v>
      </c>
      <c r="H1613" s="39" t="str">
        <f>IFERROR(INDEX(CampTypes,MATCH(I1613,CampList,0)),"Unattributed")</f>
        <v>New</v>
      </c>
      <c r="I1613" t="inlineStr">
        <is>
          <t>EBG - In House | ABO | Natuf | Leads | Unit Franchise | India | Oct26 | V1</t>
        </is>
      </c>
      <c r="J1613" t="inlineStr">
        <is>
          <t>EBG - In House | ABO | Natuf | Leads | Unit Franchise | India | Oct26 | V1</t>
        </is>
      </c>
      <c r="K1613" t="inlineStr">
        <is>
          <t>Direct (campaign tagged in CRM)</t>
        </is>
      </c>
      <c r="L1613" t="inlineStr">
        <is>
          <t>Natuf | Broad | Tier1 + Growth Cities | Oct26 | V1</t>
        </is>
      </c>
      <c r="M1613" t="inlineStr">
        <is>
          <t>Natuf | Broad | Tier1 + Growth Cities | Oct26 | V1</t>
        </is>
      </c>
      <c r="N1613" t="inlineStr">
        <is>
          <t>Natuf | Reel | Brand Ambassador | Heard Of Owning A Cafe | V1</t>
        </is>
      </c>
      <c r="O1613" t="inlineStr">
        <is>
          <t>In House Natuf</t>
        </is>
      </c>
      <c r="P1613" t="inlineStr">
        <is>
          <t>Facebook</t>
        </is>
      </c>
      <c r="Q1613" t="inlineStr">
        <is>
          <t>Tejaswini Tarigopula</t>
        </is>
      </c>
      <c r="R1613" t="inlineStr">
        <is>
          <t>Arjuman Vidya Sagar</t>
        </is>
      </c>
      <c r="S1613" t="inlineStr">
        <is>
          <t>DNP - Did Not Pick Up</t>
        </is>
      </c>
      <c r="T1613" t="inlineStr">
        <is>
          <t>ARIYALUR</t>
        </is>
      </c>
      <c r="U1613" t="inlineStr">
        <is>
          <t xml:space="preserve"> </t>
        </is>
      </c>
      <c r="V1613" t="n">
        <v>6</v>
      </c>
      <c r="W1613" t="n">
        <v>0</v>
      </c>
      <c r="X1613" t="inlineStr">
        <is>
          <t>XXXXXX6921</t>
        </is>
      </c>
      <c r="Y1613" s="72" t="n">
        <v>46326.52037037037</v>
      </c>
    </row>
    <row r="1614">
      <c r="A1614" s="39" t="inlineStr">
        <is>
          <t>6ad609533ef01080d7dac41a</t>
        </is>
      </c>
      <c r="B1614" s="72" t="n">
        <v>46314.73827546297</v>
      </c>
      <c r="C1614" s="70" t="n">
        <v>46314</v>
      </c>
      <c r="D1614" t="inlineStr">
        <is>
          <t>2026-10</t>
        </is>
      </c>
      <c r="E1614" t="inlineStr">
        <is>
          <t>Wk of 2026-10-19</t>
        </is>
      </c>
      <c r="F1614" t="inlineStr">
        <is>
          <t>New Lead</t>
        </is>
      </c>
      <c r="G1614" s="39" t="str">
        <f>IF(ISNUMBER(MATCH(F1614,QualityStatuses,0)),"Quality Lead","Non-Quality Lead")</f>
        <v>Non-Quality Lead</v>
      </c>
      <c r="H1614" s="39" t="str">
        <f>IFERROR(INDEX(CampTypes,MATCH(I1614,CampList,0)),"Unattributed")</f>
        <v>Old</v>
      </c>
      <c r="I1614" t="inlineStr">
        <is>
          <t>E_Suresh_Natuf_Kiosk_07072026</t>
        </is>
      </c>
      <c r="J1614" t="inlineStr">
        <is>
          <t>E_Suresh_Natuf_Kiosk_07072026</t>
        </is>
      </c>
      <c r="K1614" t="inlineStr">
        <is>
          <t>Direct (campaign tagged in CRM)</t>
        </is>
      </c>
      <c r="L1614" t="inlineStr">
        <is>
          <t>E_Suresh_Natuf_Kiosk_07072026_Adset5</t>
        </is>
      </c>
      <c r="M1614" t="inlineStr">
        <is>
          <t>E_Suresh_Natuf_Kiosk_07072026_Adset5</t>
        </is>
      </c>
      <c r="N1614" t="inlineStr">
        <is>
          <t>E_Hindi_Suresh_Natuf_Kiosk_07072026_Adset5_ad3 – Copy 2</t>
        </is>
      </c>
      <c r="O1614" t="inlineStr">
        <is>
          <t>Natuf</t>
        </is>
      </c>
      <c r="P1614" t="inlineStr">
        <is>
          <t>Facebook</t>
        </is>
      </c>
      <c r="Q1614" t="inlineStr">
        <is>
          <t>(Unassigned)</t>
        </is>
      </c>
      <c r="R1614" t="inlineStr">
        <is>
          <t>Omkar Navge</t>
        </is>
      </c>
      <c r="S1614" t="inlineStr">
        <is>
          <t>-</t>
        </is>
      </c>
      <c r="T1614" t="inlineStr">
        <is>
          <t>fujairah</t>
        </is>
      </c>
      <c r="U1614" t="inlineStr">
        <is>
          <t xml:space="preserve"> </t>
        </is>
      </c>
      <c r="V1614" t="n">
        <v>0</v>
      </c>
      <c r="W1614" t="n">
        <v>0</v>
      </c>
      <c r="X1614" t="inlineStr">
        <is>
          <t>XXXXXX9765</t>
        </is>
      </c>
      <c r="Y1614" s="72" t="n">
        <v>46326.52037037037</v>
      </c>
    </row>
    <row r="1615">
      <c r="A1615" s="39" t="inlineStr">
        <is>
          <t>6ad60944efcfca93aae99480</t>
        </is>
      </c>
      <c r="B1615" s="72" t="n">
        <v>46314.73810185185</v>
      </c>
      <c r="C1615" s="70" t="n">
        <v>46314</v>
      </c>
      <c r="D1615" t="inlineStr">
        <is>
          <t>2026-10</t>
        </is>
      </c>
      <c r="E1615" t="inlineStr">
        <is>
          <t>Wk of 2026-10-19</t>
        </is>
      </c>
      <c r="F1615" t="inlineStr">
        <is>
          <t>Lost</t>
        </is>
      </c>
      <c r="G1615" s="39" t="str">
        <f>IF(ISNUMBER(MATCH(F1615,QualityStatuses,0)),"Quality Lead","Non-Quality Lead")</f>
        <v>Non-Quality Lead</v>
      </c>
      <c r="H1615" s="39" t="str">
        <f>IFERROR(INDEX(CampTypes,MATCH(I1615,CampList,0)),"Unattributed")</f>
        <v>Old</v>
      </c>
      <c r="I1615" t="inlineStr">
        <is>
          <t>E_Natuf_MF_05092026</t>
        </is>
      </c>
      <c r="J1615" t="inlineStr">
        <is>
          <t>E_Natuf_MF_05092026</t>
        </is>
      </c>
      <c r="K1615" t="inlineStr">
        <is>
          <t>Direct (campaign tagged in CRM)</t>
        </is>
      </c>
      <c r="L1615" t="inlineStr">
        <is>
          <t>E_Natuf_MF_05092026_ Ad Set1</t>
        </is>
      </c>
      <c r="M1615" t="inlineStr">
        <is>
          <t>E_Natuf_MF_05092026_ Ad Set1</t>
        </is>
      </c>
      <c r="N1615" t="inlineStr">
        <is>
          <t>E_Natuf_MF_05092026_ Ad Set1_Ad1</t>
        </is>
      </c>
      <c r="O1615" t="inlineStr">
        <is>
          <t>Natuf_MF</t>
        </is>
      </c>
      <c r="P1615" t="inlineStr">
        <is>
          <t>Facebook</t>
        </is>
      </c>
      <c r="Q1615" t="inlineStr">
        <is>
          <t>Marshal Malbari</t>
        </is>
      </c>
      <c r="R1615" t="inlineStr">
        <is>
          <t>Aisha Rasalkar</t>
        </is>
      </c>
      <c r="S1615" t="inlineStr">
        <is>
          <t>DNP - Did Not Pick Up</t>
        </is>
      </c>
      <c r="T1615" t="inlineStr">
        <is>
          <t>Nagpur</t>
        </is>
      </c>
      <c r="U1615" t="inlineStr">
        <is>
          <t xml:space="preserve"> </t>
        </is>
      </c>
      <c r="V1615" t="n">
        <v>6</v>
      </c>
      <c r="W1615" t="n">
        <v>0</v>
      </c>
      <c r="X1615" t="inlineStr">
        <is>
          <t>XXXXXX8183</t>
        </is>
      </c>
      <c r="Y1615" s="72" t="n">
        <v>46326.52037037037</v>
      </c>
    </row>
    <row r="1616">
      <c r="A1616" s="39" t="inlineStr">
        <is>
          <t>6ad60859f3c7c431dbfa1323</t>
        </is>
      </c>
      <c r="B1616" s="72" t="n">
        <v>46314.73538194445</v>
      </c>
      <c r="C1616" s="70" t="n">
        <v>46314</v>
      </c>
      <c r="D1616" t="inlineStr">
        <is>
          <t>2026-10</t>
        </is>
      </c>
      <c r="E1616" t="inlineStr">
        <is>
          <t>Wk of 2026-10-19</t>
        </is>
      </c>
      <c r="F1616" t="inlineStr">
        <is>
          <t>New Lead</t>
        </is>
      </c>
      <c r="G1616" s="39" t="str">
        <f>IF(ISNUMBER(MATCH(F1616,QualityStatuses,0)),"Quality Lead","Non-Quality Lead")</f>
        <v>Non-Quality Lead</v>
      </c>
      <c r="H1616" s="39" t="str">
        <f>IFERROR(INDEX(CampTypes,MATCH(I1616,CampList,0)),"Unattributed")</f>
        <v>New</v>
      </c>
      <c r="I1616" t="inlineStr">
        <is>
          <t>Natuf | In House | ABO |  | WhatsApp | Unit Franchise | India | Oct26 | V1</t>
        </is>
      </c>
      <c r="J1616" t="inlineStr">
        <is>
          <t>Natuf | In House | ABO |  | WhatsApp | Unit Franchise | India | Oct26 | V1</t>
        </is>
      </c>
      <c r="K1616" t="inlineStr">
        <is>
          <t>Direct (campaign tagged in CRM)</t>
        </is>
      </c>
      <c r="L1616" t="inlineStr">
        <is>
          <t>_</t>
        </is>
      </c>
      <c r="M1616" t="inlineStr">
        <is>
          <t>_</t>
        </is>
      </c>
      <c r="N1616" t="inlineStr">
        <is>
          <t>_</t>
        </is>
      </c>
      <c r="O1616" t="inlineStr">
        <is>
          <t>In House Natuf</t>
        </is>
      </c>
      <c r="P1616" t="inlineStr">
        <is>
          <t>Whatsapp Cloud API</t>
        </is>
      </c>
      <c r="Q1616" t="inlineStr">
        <is>
          <t>(Unassigned)</t>
        </is>
      </c>
      <c r="R1616" t="inlineStr">
        <is>
          <t>(Unassigned)</t>
        </is>
      </c>
      <c r="S1616" t="inlineStr">
        <is>
          <t>-</t>
        </is>
      </c>
      <c r="T1616" t="inlineStr">
        <is>
          <t>-</t>
        </is>
      </c>
      <c r="U1616" t="inlineStr">
        <is>
          <t>-</t>
        </is>
      </c>
      <c r="V1616" t="n">
        <v>0</v>
      </c>
      <c r="W1616" t="n">
        <v>0</v>
      </c>
      <c r="X1616" t="inlineStr">
        <is>
          <t>XXXXXX0822</t>
        </is>
      </c>
      <c r="Y1616" s="72" t="n">
        <v>46315.07192129629</v>
      </c>
    </row>
    <row r="1617">
      <c r="A1617" s="39" t="inlineStr">
        <is>
          <t>6ad607b03bbc124c3c8a9f01</t>
        </is>
      </c>
      <c r="B1617" s="72" t="n">
        <v>46314.73342592592</v>
      </c>
      <c r="C1617" s="70" t="n">
        <v>46314</v>
      </c>
      <c r="D1617" t="inlineStr">
        <is>
          <t>2026-10</t>
        </is>
      </c>
      <c r="E1617" t="inlineStr">
        <is>
          <t>Wk of 2026-10-19</t>
        </is>
      </c>
      <c r="F1617" t="inlineStr">
        <is>
          <t>New Lead</t>
        </is>
      </c>
      <c r="G1617" s="39" t="str">
        <f>IF(ISNUMBER(MATCH(F1617,QualityStatuses,0)),"Quality Lead","Non-Quality Lead")</f>
        <v>Non-Quality Lead</v>
      </c>
      <c r="H1617" s="39" t="str">
        <f>IFERROR(INDEX(CampTypes,MATCH(I1617,CampList,0)),"Unattributed")</f>
        <v>New</v>
      </c>
      <c r="I1617" t="inlineStr">
        <is>
          <t>Natuf | In House | ABO |  | WhatsApp | Unit Franchise | India | Oct26 | V1</t>
        </is>
      </c>
      <c r="J1617" t="inlineStr">
        <is>
          <t>Natuf | In House | ABO |  | WhatsApp | Unit Franchise | India | Oct26 | V1</t>
        </is>
      </c>
      <c r="K1617" t="inlineStr">
        <is>
          <t>Direct (campaign tagged in CRM)</t>
        </is>
      </c>
      <c r="L1617" t="inlineStr">
        <is>
          <t>_</t>
        </is>
      </c>
      <c r="M1617" t="inlineStr">
        <is>
          <t>_</t>
        </is>
      </c>
      <c r="N1617" t="inlineStr">
        <is>
          <t>_</t>
        </is>
      </c>
      <c r="O1617" t="inlineStr">
        <is>
          <t>In House Natuf</t>
        </is>
      </c>
      <c r="P1617" t="inlineStr">
        <is>
          <t>Whatsapp Cloud API</t>
        </is>
      </c>
      <c r="Q1617" t="inlineStr">
        <is>
          <t>(Unassigned)</t>
        </is>
      </c>
      <c r="R1617" t="inlineStr">
        <is>
          <t>(Unassigned)</t>
        </is>
      </c>
      <c r="S1617" t="inlineStr">
        <is>
          <t>-</t>
        </is>
      </c>
      <c r="T1617" t="inlineStr">
        <is>
          <t>-</t>
        </is>
      </c>
      <c r="U1617" t="inlineStr">
        <is>
          <t>-</t>
        </is>
      </c>
      <c r="V1617" t="n">
        <v>0</v>
      </c>
      <c r="W1617" t="n">
        <v>0</v>
      </c>
      <c r="X1617" t="inlineStr">
        <is>
          <t>XXXXXX0263</t>
        </is>
      </c>
      <c r="Y1617" s="72" t="n">
        <v>46314.73353009259</v>
      </c>
    </row>
    <row r="1618">
      <c r="A1618" s="39" t="inlineStr">
        <is>
          <t>6ad6054bdc4f6939e2750f29</t>
        </is>
      </c>
      <c r="B1618" s="72" t="n">
        <v>46314.72633101852</v>
      </c>
      <c r="C1618" s="70" t="n">
        <v>46314</v>
      </c>
      <c r="D1618" t="inlineStr">
        <is>
          <t>2026-10</t>
        </is>
      </c>
      <c r="E1618" t="inlineStr">
        <is>
          <t>Wk of 2026-10-19</t>
        </is>
      </c>
      <c r="F1618" t="inlineStr">
        <is>
          <t>Connected</t>
        </is>
      </c>
      <c r="G1618" s="39" t="str">
        <f>IF(ISNUMBER(MATCH(F1618,QualityStatuses,0)),"Quality Lead","Non-Quality Lead")</f>
        <v>Non-Quality Lead</v>
      </c>
      <c r="H1618" s="39" t="str">
        <f>IFERROR(INDEX(CampTypes,MATCH(I1618,CampList,0)),"Unattributed")</f>
        <v>New</v>
      </c>
      <c r="I1618" t="inlineStr">
        <is>
          <t>EBG - In House | ABO | Natuf | Leads | Unit Franchise | India | Oct26 | V1</t>
        </is>
      </c>
      <c r="J1618" t="inlineStr">
        <is>
          <t>EBG - In House | ABO | Natuf | Leads | Unit Franchise | India | Oct26 | V1</t>
        </is>
      </c>
      <c r="K1618" t="inlineStr">
        <is>
          <t>Direct (campaign tagged in CRM)</t>
        </is>
      </c>
      <c r="L1618" t="inlineStr">
        <is>
          <t>Natuf | Investors | Tier1 + Growth Cities | Oct26 | V1</t>
        </is>
      </c>
      <c r="M1618" t="inlineStr">
        <is>
          <t>Natuf | Investors | Tier1 + Growth Cities | Oct26 | V1</t>
        </is>
      </c>
      <c r="N1618" t="inlineStr">
        <is>
          <t>Natuf | Reel | Brand Ambassador | Heard Of Owning A Cafe | V1</t>
        </is>
      </c>
      <c r="O1618" t="inlineStr">
        <is>
          <t>In House Natuf</t>
        </is>
      </c>
      <c r="P1618" t="inlineStr">
        <is>
          <t>Facebook</t>
        </is>
      </c>
      <c r="Q1618" t="inlineStr">
        <is>
          <t>Tejaswini Tarigopula</t>
        </is>
      </c>
      <c r="R1618" t="inlineStr">
        <is>
          <t>Sai Charan</t>
        </is>
      </c>
      <c r="S1618" t="inlineStr">
        <is>
          <t>-</t>
        </is>
      </c>
      <c r="T1618" t="inlineStr">
        <is>
          <t>Belguam</t>
        </is>
      </c>
      <c r="U1618" t="inlineStr">
        <is>
          <t xml:space="preserve"> </t>
        </is>
      </c>
      <c r="V1618" t="n">
        <v>2</v>
      </c>
      <c r="W1618" t="n">
        <v>1</v>
      </c>
      <c r="X1618" t="inlineStr">
        <is>
          <t>XXXXXX1734</t>
        </is>
      </c>
      <c r="Y1618" s="72" t="n">
        <v>46326.52037037037</v>
      </c>
    </row>
    <row r="1619">
      <c r="A1619" s="39" t="inlineStr">
        <is>
          <t>6ad6052dde4d726cefbc5d31</t>
        </is>
      </c>
      <c r="B1619" s="72" t="n">
        <v>46314.7259837963</v>
      </c>
      <c r="C1619" s="70" t="n">
        <v>46314</v>
      </c>
      <c r="D1619" t="inlineStr">
        <is>
          <t>2026-10</t>
        </is>
      </c>
      <c r="E1619" t="inlineStr">
        <is>
          <t>Wk of 2026-10-19</t>
        </is>
      </c>
      <c r="F1619" t="inlineStr">
        <is>
          <t>Attempt 1</t>
        </is>
      </c>
      <c r="G1619" s="39" t="str">
        <f>IF(ISNUMBER(MATCH(F1619,QualityStatuses,0)),"Quality Lead","Non-Quality Lead")</f>
        <v>Non-Quality Lead</v>
      </c>
      <c r="H1619" s="39" t="str">
        <f>IFERROR(INDEX(CampTypes,MATCH(I1619,CampList,0)),"Unattributed")</f>
        <v>New</v>
      </c>
      <c r="I1619" t="inlineStr">
        <is>
          <t>EBG - In House | ABO | Natuf | Leads | Unit Franchise | India | Oct26 | V1</t>
        </is>
      </c>
      <c r="J1619" t="inlineStr">
        <is>
          <t>EBG - In House | ABO | Natuf | Leads | Unit Franchise | India | Oct26 | V1</t>
        </is>
      </c>
      <c r="K1619" t="inlineStr">
        <is>
          <t>Direct (campaign tagged in CRM)</t>
        </is>
      </c>
      <c r="L1619" t="inlineStr">
        <is>
          <t>Natuf | Business Owners | Tier1 + Growth Cities | Oct26 | V1</t>
        </is>
      </c>
      <c r="M1619" t="inlineStr">
        <is>
          <t>Natuf | Business Owners | Tier1 + Growth Cities | Oct26 | V1</t>
        </is>
      </c>
      <c r="N1619" t="inlineStr">
        <is>
          <t>Natuf | Reel | Brand Ambassador | Heard Of Owning A Cafe | V1</t>
        </is>
      </c>
      <c r="O1619" t="inlineStr">
        <is>
          <t>In House Natuf</t>
        </is>
      </c>
      <c r="P1619" t="inlineStr">
        <is>
          <t>Facebook</t>
        </is>
      </c>
      <c r="Q1619" t="inlineStr">
        <is>
          <t>Tejaswini Tarigopula</t>
        </is>
      </c>
      <c r="R1619" t="inlineStr">
        <is>
          <t>Shivani Sharma</t>
        </is>
      </c>
      <c r="S1619" t="inlineStr">
        <is>
          <t>-</t>
        </is>
      </c>
      <c r="T1619" t="inlineStr">
        <is>
          <t>Patna</t>
        </is>
      </c>
      <c r="U1619" t="inlineStr">
        <is>
          <t xml:space="preserve"> </t>
        </is>
      </c>
      <c r="V1619" t="n">
        <v>1</v>
      </c>
      <c r="W1619" t="n">
        <v>0</v>
      </c>
      <c r="X1619" t="inlineStr">
        <is>
          <t>XXXXXX4611</t>
        </is>
      </c>
      <c r="Y1619" s="72" t="n">
        <v>46326.52037037037</v>
      </c>
    </row>
    <row r="1620">
      <c r="A1620" s="39" t="inlineStr">
        <is>
          <t>6ad60203883f93a21756e981</t>
        </is>
      </c>
      <c r="B1620" s="72" t="n">
        <v>46314.7166087963</v>
      </c>
      <c r="C1620" s="70" t="n">
        <v>46314</v>
      </c>
      <c r="D1620" t="inlineStr">
        <is>
          <t>2026-10</t>
        </is>
      </c>
      <c r="E1620" t="inlineStr">
        <is>
          <t>Wk of 2026-10-19</t>
        </is>
      </c>
      <c r="F1620" t="inlineStr">
        <is>
          <t>Attempt 2</t>
        </is>
      </c>
      <c r="G1620" s="39" t="str">
        <f>IF(ISNUMBER(MATCH(F1620,QualityStatuses,0)),"Quality Lead","Non-Quality Lead")</f>
        <v>Non-Quality Lead</v>
      </c>
      <c r="H1620" s="39" t="str">
        <f>IFERROR(INDEX(CampTypes,MATCH(I1620,CampList,0)),"Unattributed")</f>
        <v>Old</v>
      </c>
      <c r="I1620" t="inlineStr">
        <is>
          <t>E_Natuf_Generic_13082026</t>
        </is>
      </c>
      <c r="J1620" t="inlineStr">
        <is>
          <t>E_Natuf_Generic_13082026</t>
        </is>
      </c>
      <c r="K1620" t="inlineStr">
        <is>
          <t>Direct (campaign tagged in CRM)</t>
        </is>
      </c>
      <c r="L1620" t="inlineStr">
        <is>
          <t>E_Natuf_Generic_13082026_Adset1</t>
        </is>
      </c>
      <c r="M1620" t="inlineStr">
        <is>
          <t>E_Natuf_Generic_13082026_Adset1</t>
        </is>
      </c>
      <c r="N1620" t="inlineStr">
        <is>
          <t>E_Natuf_Generic_13082026_Adset1_Ad1</t>
        </is>
      </c>
      <c r="O1620" t="inlineStr">
        <is>
          <t>Natuf</t>
        </is>
      </c>
      <c r="P1620" t="inlineStr">
        <is>
          <t>Facebook</t>
        </is>
      </c>
      <c r="Q1620" t="inlineStr">
        <is>
          <t>Tejaswini Tarigopula</t>
        </is>
      </c>
      <c r="R1620" t="inlineStr">
        <is>
          <t>Rima Paul</t>
        </is>
      </c>
      <c r="S1620" t="inlineStr">
        <is>
          <t>-</t>
        </is>
      </c>
      <c r="T1620" t="inlineStr">
        <is>
          <t>Indore</t>
        </is>
      </c>
      <c r="U1620" t="inlineStr">
        <is>
          <t xml:space="preserve"> </t>
        </is>
      </c>
      <c r="V1620" t="n">
        <v>2</v>
      </c>
      <c r="W1620" t="n">
        <v>0</v>
      </c>
      <c r="X1620" t="inlineStr">
        <is>
          <t>XXXXXX4674</t>
        </is>
      </c>
      <c r="Y1620" s="72" t="n">
        <v>46326.52037037037</v>
      </c>
    </row>
    <row r="1621">
      <c r="A1621" s="39" t="inlineStr">
        <is>
          <t>6ad60076a8eb1a3cd008fec2</t>
        </is>
      </c>
      <c r="B1621" s="72" t="n">
        <v>46314.71201388889</v>
      </c>
      <c r="C1621" s="70" t="n">
        <v>46314</v>
      </c>
      <c r="D1621" t="inlineStr">
        <is>
          <t>2026-10</t>
        </is>
      </c>
      <c r="E1621" t="inlineStr">
        <is>
          <t>Wk of 2026-10-19</t>
        </is>
      </c>
      <c r="F1621" t="inlineStr">
        <is>
          <t>New Lead</t>
        </is>
      </c>
      <c r="G1621" s="39" t="str">
        <f>IF(ISNUMBER(MATCH(F1621,QualityStatuses,0)),"Quality Lead","Non-Quality Lead")</f>
        <v>Non-Quality Lead</v>
      </c>
      <c r="H1621" s="39" t="str">
        <f>IFERROR(INDEX(CampTypes,MATCH(I1621,CampList,0)),"Unattributed")</f>
        <v>Old</v>
      </c>
      <c r="I1621" t="inlineStr">
        <is>
          <t>E_Karan_Natuf_All_07072026</t>
        </is>
      </c>
      <c r="J1621" t="inlineStr">
        <is>
          <t>E_Karan_Natuf_All_07072026</t>
        </is>
      </c>
      <c r="K1621" t="inlineStr">
        <is>
          <t>Direct (campaign tagged in CRM)</t>
        </is>
      </c>
      <c r="L1621" t="inlineStr">
        <is>
          <t>E_Karan_Natuf_Sign_07072026_Adset3</t>
        </is>
      </c>
      <c r="M1621" t="inlineStr">
        <is>
          <t>E_Karan_Natuf_Sign_07072026_Adset3</t>
        </is>
      </c>
      <c r="N1621" t="inlineStr">
        <is>
          <t>E_Karan_Natuf_Sign_07072026_Adset2_Ad1</t>
        </is>
      </c>
      <c r="O1621" t="inlineStr">
        <is>
          <t>Natuf</t>
        </is>
      </c>
      <c r="P1621" t="inlineStr">
        <is>
          <t>Facebook</t>
        </is>
      </c>
      <c r="Q1621" t="inlineStr">
        <is>
          <t>(Unassigned)</t>
        </is>
      </c>
      <c r="R1621" t="inlineStr">
        <is>
          <t>Omkar Navge</t>
        </is>
      </c>
      <c r="S1621" t="inlineStr">
        <is>
          <t>-</t>
        </is>
      </c>
      <c r="T1621" t="inlineStr">
        <is>
          <t>gdjg</t>
        </is>
      </c>
      <c r="U1621" t="inlineStr">
        <is>
          <t xml:space="preserve"> </t>
        </is>
      </c>
      <c r="V1621" t="n">
        <v>0</v>
      </c>
      <c r="W1621" t="n">
        <v>0</v>
      </c>
      <c r="X1621" t="inlineStr">
        <is>
          <t>XXXXXX9019</t>
        </is>
      </c>
      <c r="Y1621" s="72" t="n">
        <v>46326.52037037037</v>
      </c>
    </row>
    <row r="1622">
      <c r="A1622" s="39" t="inlineStr">
        <is>
          <t>6ad5fe0d3c92990bc8d7778f</t>
        </is>
      </c>
      <c r="B1622" s="72" t="n">
        <v>46314.70487268519</v>
      </c>
      <c r="C1622" s="70" t="n">
        <v>46314</v>
      </c>
      <c r="D1622" t="inlineStr">
        <is>
          <t>2026-10</t>
        </is>
      </c>
      <c r="E1622" t="inlineStr">
        <is>
          <t>Wk of 2026-10-19</t>
        </is>
      </c>
      <c r="F1622" t="inlineStr">
        <is>
          <t>Attempt 1</t>
        </is>
      </c>
      <c r="G1622" s="39" t="str">
        <f>IF(ISNUMBER(MATCH(F1622,QualityStatuses,0)),"Quality Lead","Non-Quality Lead")</f>
        <v>Non-Quality Lead</v>
      </c>
      <c r="H1622" s="39" t="str">
        <f>IFERROR(INDEX(CampTypes,MATCH(I1622,CampList,0)),"Unattributed")</f>
        <v>New</v>
      </c>
      <c r="I1622" t="inlineStr">
        <is>
          <t>EBG - In House | ABO | Natuf | Leads | Unit Franchise | India | Oct26 | V1</t>
        </is>
      </c>
      <c r="J1622" t="inlineStr">
        <is>
          <t>EBG - In House | ABO | Natuf | Leads | Unit Franchise | India | Oct26 | V1</t>
        </is>
      </c>
      <c r="K1622" t="inlineStr">
        <is>
          <t>Direct (campaign tagged in CRM)</t>
        </is>
      </c>
      <c r="L1622" t="inlineStr">
        <is>
          <t>Natuf | Business Owners | Tier1 + Growth Cities | Oct26 | V1</t>
        </is>
      </c>
      <c r="M1622" t="inlineStr">
        <is>
          <t>Natuf | Business Owners | Tier1 + Growth Cities | Oct26 | V1</t>
        </is>
      </c>
      <c r="N1622" t="inlineStr">
        <is>
          <t>Natuf | Reel | Brand Ambassador | Heard Of Owning A Cafe | V1</t>
        </is>
      </c>
      <c r="O1622" t="inlineStr">
        <is>
          <t>In House Natuf</t>
        </is>
      </c>
      <c r="P1622" t="inlineStr">
        <is>
          <t>Facebook</t>
        </is>
      </c>
      <c r="Q1622" t="inlineStr">
        <is>
          <t>Tejaswini Tarigopula</t>
        </is>
      </c>
      <c r="R1622" t="inlineStr">
        <is>
          <t>Shivamani</t>
        </is>
      </c>
      <c r="S1622" t="inlineStr">
        <is>
          <t>-</t>
        </is>
      </c>
      <c r="T1622" t="inlineStr">
        <is>
          <t>Chennai</t>
        </is>
      </c>
      <c r="U1622" t="inlineStr">
        <is>
          <t xml:space="preserve"> </t>
        </is>
      </c>
      <c r="V1622" t="n">
        <v>1</v>
      </c>
      <c r="W1622" t="n">
        <v>1</v>
      </c>
      <c r="X1622" t="inlineStr">
        <is>
          <t>XXXXXX6171</t>
        </is>
      </c>
      <c r="Y1622" s="72" t="n">
        <v>46326.52037037037</v>
      </c>
    </row>
    <row r="1623">
      <c r="A1623" s="39" t="inlineStr">
        <is>
          <t>6ad5fdd55ca0edd800da5157</t>
        </is>
      </c>
      <c r="B1623" s="72" t="n">
        <v>46314.70422453704</v>
      </c>
      <c r="C1623" s="70" t="n">
        <v>46314</v>
      </c>
      <c r="D1623" t="inlineStr">
        <is>
          <t>2026-10</t>
        </is>
      </c>
      <c r="E1623" t="inlineStr">
        <is>
          <t>Wk of 2026-10-19</t>
        </is>
      </c>
      <c r="F1623" t="inlineStr">
        <is>
          <t>Attempt 1</t>
        </is>
      </c>
      <c r="G1623" s="39" t="str">
        <f>IF(ISNUMBER(MATCH(F1623,QualityStatuses,0)),"Quality Lead","Non-Quality Lead")</f>
        <v>Non-Quality Lead</v>
      </c>
      <c r="H1623" s="39" t="str">
        <f>IFERROR(INDEX(CampTypes,MATCH(I1623,CampList,0)),"Unattributed")</f>
        <v>New</v>
      </c>
      <c r="I1623" t="inlineStr">
        <is>
          <t>EBG - In House | ABO | Natuf | Leads | Unit Franchise | India | Oct26 | V1</t>
        </is>
      </c>
      <c r="J1623" t="inlineStr">
        <is>
          <t>EBG - In House | ABO | Natuf | Leads | Unit Franchise | India | Oct26 | V1</t>
        </is>
      </c>
      <c r="K1623" t="inlineStr">
        <is>
          <t>Direct (campaign tagged in CRM)</t>
        </is>
      </c>
      <c r="L1623" t="inlineStr">
        <is>
          <t>Natuf | Broad | Tier1 + Growth Cities | Oct26 | V1</t>
        </is>
      </c>
      <c r="M1623" t="inlineStr">
        <is>
          <t>Natuf | Broad | Tier1 + Growth Cities | Oct26 | V1</t>
        </is>
      </c>
      <c r="N1623" t="inlineStr">
        <is>
          <t>Natuf | Reel | Brand Ambassador | Heard Of Owning A Cafe | V1</t>
        </is>
      </c>
      <c r="O1623" t="inlineStr">
        <is>
          <t>In House Natuf</t>
        </is>
      </c>
      <c r="P1623" t="inlineStr">
        <is>
          <t>Facebook</t>
        </is>
      </c>
      <c r="Q1623" t="inlineStr">
        <is>
          <t>Tejaswini Tarigopula</t>
        </is>
      </c>
      <c r="R1623" t="inlineStr">
        <is>
          <t>Rima Paul</t>
        </is>
      </c>
      <c r="S1623" t="inlineStr">
        <is>
          <t>-</t>
        </is>
      </c>
      <c r="T1623" t="inlineStr">
        <is>
          <t>Raipur</t>
        </is>
      </c>
      <c r="U1623" t="inlineStr">
        <is>
          <t xml:space="preserve"> </t>
        </is>
      </c>
      <c r="V1623" t="n">
        <v>3</v>
      </c>
      <c r="W1623" t="n">
        <v>0</v>
      </c>
      <c r="X1623" t="inlineStr">
        <is>
          <t>XXXXXX0091</t>
        </is>
      </c>
      <c r="Y1623" s="72" t="n">
        <v>46326.52037037037</v>
      </c>
    </row>
    <row r="1624">
      <c r="A1624" s="39" t="inlineStr">
        <is>
          <t>6ad5fda45ca0edd800da50b4</t>
        </is>
      </c>
      <c r="B1624" s="72" t="n">
        <v>46314.70365740741</v>
      </c>
      <c r="C1624" s="70" t="n">
        <v>46314</v>
      </c>
      <c r="D1624" t="inlineStr">
        <is>
          <t>2026-10</t>
        </is>
      </c>
      <c r="E1624" t="inlineStr">
        <is>
          <t>Wk of 2026-10-19</t>
        </is>
      </c>
      <c r="F1624" t="inlineStr">
        <is>
          <t>Details Shared</t>
        </is>
      </c>
      <c r="G1624" s="39" t="str">
        <f>IF(ISNUMBER(MATCH(F1624,QualityStatuses,0)),"Quality Lead","Non-Quality Lead")</f>
        <v>Quality Lead</v>
      </c>
      <c r="H1624" s="39" t="str">
        <f>IFERROR(INDEX(CampTypes,MATCH(I1624,CampList,0)),"Unattributed")</f>
        <v>Old</v>
      </c>
      <c r="I1624" t="inlineStr">
        <is>
          <t>E_Karan_Natuf_All_07072026</t>
        </is>
      </c>
      <c r="J1624" t="inlineStr">
        <is>
          <t>E_Karan_Natuf_All_07072026</t>
        </is>
      </c>
      <c r="K1624" t="inlineStr">
        <is>
          <t>Direct (campaign tagged in CRM)</t>
        </is>
      </c>
      <c r="L1624" t="inlineStr">
        <is>
          <t>E_Karan_Natuf_Sign_07072026_Adset3</t>
        </is>
      </c>
      <c r="M1624" t="inlineStr">
        <is>
          <t>E_Karan_Natuf_Sign_07072026_Adset3</t>
        </is>
      </c>
      <c r="N1624" t="inlineStr">
        <is>
          <t>E_Karan_Natuf_Sign_07072026_Adset2_Ad1</t>
        </is>
      </c>
      <c r="O1624" t="inlineStr">
        <is>
          <t>Natuf</t>
        </is>
      </c>
      <c r="P1624" t="inlineStr">
        <is>
          <t>Facebook</t>
        </is>
      </c>
      <c r="Q1624" t="inlineStr">
        <is>
          <t>Tejaswini Tarigopula</t>
        </is>
      </c>
      <c r="R1624" t="inlineStr">
        <is>
          <t>Prabhudatta Pattanaik</t>
        </is>
      </c>
      <c r="S1624" t="inlineStr">
        <is>
          <t>-</t>
        </is>
      </c>
      <c r="T1624" t="inlineStr">
        <is>
          <t>Coimbatore</t>
        </is>
      </c>
      <c r="U1624" t="inlineStr">
        <is>
          <t xml:space="preserve"> </t>
        </is>
      </c>
      <c r="V1624" t="n">
        <v>2</v>
      </c>
      <c r="W1624" t="n">
        <v>1</v>
      </c>
      <c r="X1624" t="inlineStr">
        <is>
          <t>XXXXXX4440</t>
        </is>
      </c>
      <c r="Y1624" s="72" t="n">
        <v>46326.52037037037</v>
      </c>
    </row>
    <row r="1625">
      <c r="A1625" s="39" t="inlineStr">
        <is>
          <t>6ad5fd72b3d6713ffa62a755</t>
        </is>
      </c>
      <c r="B1625" s="72" t="n">
        <v>46314.7030787037</v>
      </c>
      <c r="C1625" s="70" t="n">
        <v>46314</v>
      </c>
      <c r="D1625" t="inlineStr">
        <is>
          <t>2026-10</t>
        </is>
      </c>
      <c r="E1625" t="inlineStr">
        <is>
          <t>Wk of 2026-10-19</t>
        </is>
      </c>
      <c r="F1625" t="inlineStr">
        <is>
          <t>Details Shared</t>
        </is>
      </c>
      <c r="G1625" s="39" t="str">
        <f>IF(ISNUMBER(MATCH(F1625,QualityStatuses,0)),"Quality Lead","Non-Quality Lead")</f>
        <v>Quality Lead</v>
      </c>
      <c r="H1625" s="39" t="str">
        <f>IFERROR(INDEX(CampTypes,MATCH(I1625,CampList,0)),"Unattributed")</f>
        <v>New</v>
      </c>
      <c r="I1625" t="inlineStr">
        <is>
          <t>EBG - In House | ABO | Natuf | Leads | Unit Franchise | India | Oct26 | V1</t>
        </is>
      </c>
      <c r="J1625" t="inlineStr">
        <is>
          <t>EBG - In House | ABO | Natuf | Leads | Unit Franchise | India | Oct26 | V1</t>
        </is>
      </c>
      <c r="K1625" t="inlineStr">
        <is>
          <t>Direct (campaign tagged in CRM)</t>
        </is>
      </c>
      <c r="L1625" t="inlineStr">
        <is>
          <t>Natuf | Investors | Tier1 + Growth Cities | Oct26 | V1</t>
        </is>
      </c>
      <c r="M1625" t="inlineStr">
        <is>
          <t>Natuf | Investors | Tier1 + Growth Cities | Oct26 | V1</t>
        </is>
      </c>
      <c r="N1625" t="inlineStr">
        <is>
          <t>Natuf | Reel | Brand Ambassador | Heard Of Owning A Cafe | V1</t>
        </is>
      </c>
      <c r="O1625" t="inlineStr">
        <is>
          <t>In House Natuf</t>
        </is>
      </c>
      <c r="P1625" t="inlineStr">
        <is>
          <t>Facebook</t>
        </is>
      </c>
      <c r="Q1625" t="inlineStr">
        <is>
          <t>Tejaswini Tarigopula</t>
        </is>
      </c>
      <c r="R1625" t="inlineStr">
        <is>
          <t>Rima Paul</t>
        </is>
      </c>
      <c r="S1625" t="inlineStr">
        <is>
          <t>-</t>
        </is>
      </c>
      <c r="T1625" t="inlineStr">
        <is>
          <t>Aurangabad</t>
        </is>
      </c>
      <c r="U1625" t="inlineStr">
        <is>
          <t xml:space="preserve"> </t>
        </is>
      </c>
      <c r="V1625" t="n">
        <v>1</v>
      </c>
      <c r="W1625" t="n">
        <v>1</v>
      </c>
      <c r="X1625" t="inlineStr">
        <is>
          <t>XXXXXX1406</t>
        </is>
      </c>
      <c r="Y1625" s="72" t="n">
        <v>46326.52037037037</v>
      </c>
    </row>
    <row r="1626">
      <c r="A1626" s="39" t="inlineStr">
        <is>
          <t>6ad5fab35d1df9241727a348</t>
        </is>
      </c>
      <c r="B1626" s="72" t="n">
        <v>46314.69494212963</v>
      </c>
      <c r="C1626" s="70" t="n">
        <v>46314</v>
      </c>
      <c r="D1626" t="inlineStr">
        <is>
          <t>2026-10</t>
        </is>
      </c>
      <c r="E1626" t="inlineStr">
        <is>
          <t>Wk of 2026-10-19</t>
        </is>
      </c>
      <c r="F1626" t="inlineStr">
        <is>
          <t>New Lead</t>
        </is>
      </c>
      <c r="G1626" s="39" t="str">
        <f>IF(ISNUMBER(MATCH(F1626,QualityStatuses,0)),"Quality Lead","Non-Quality Lead")</f>
        <v>Non-Quality Lead</v>
      </c>
      <c r="H1626" s="39" t="str">
        <f>IFERROR(INDEX(CampTypes,MATCH(I1626,CampList,0)),"Unattributed")</f>
        <v>Old</v>
      </c>
      <c r="I1626" t="inlineStr">
        <is>
          <t>E_Karan_Natuf_All_07072026</t>
        </is>
      </c>
      <c r="J1626" t="inlineStr">
        <is>
          <t>E_Karan_Natuf_All_07072026</t>
        </is>
      </c>
      <c r="K1626" t="inlineStr">
        <is>
          <t>Direct (campaign tagged in CRM)</t>
        </is>
      </c>
      <c r="L1626" t="inlineStr">
        <is>
          <t>E_Karan_Natuf_Sign_07072026_Adset3</t>
        </is>
      </c>
      <c r="M1626" t="inlineStr">
        <is>
          <t>E_Karan_Natuf_Sign_07072026_Adset3</t>
        </is>
      </c>
      <c r="N1626" t="inlineStr">
        <is>
          <t>E_Karan_Natuf_Sign_07072026_Adset2_Ad1 – Copy</t>
        </is>
      </c>
      <c r="O1626" t="inlineStr">
        <is>
          <t>Natuf</t>
        </is>
      </c>
      <c r="P1626" t="inlineStr">
        <is>
          <t>Facebook</t>
        </is>
      </c>
      <c r="Q1626" t="inlineStr">
        <is>
          <t>(Unassigned)</t>
        </is>
      </c>
      <c r="R1626" t="inlineStr">
        <is>
          <t>Omkar Navge</t>
        </is>
      </c>
      <c r="S1626" t="inlineStr">
        <is>
          <t>-</t>
        </is>
      </c>
      <c r="T1626" t="inlineStr">
        <is>
          <t>Ahmedabad</t>
        </is>
      </c>
      <c r="U1626" t="inlineStr">
        <is>
          <t xml:space="preserve"> </t>
        </is>
      </c>
      <c r="V1626" t="n">
        <v>0</v>
      </c>
      <c r="W1626" t="n">
        <v>0</v>
      </c>
      <c r="X1626" t="inlineStr">
        <is>
          <t>XXXXXX5545</t>
        </is>
      </c>
      <c r="Y1626" s="72" t="n">
        <v>46326.52037037037</v>
      </c>
    </row>
    <row r="1627">
      <c r="A1627" s="39" t="inlineStr">
        <is>
          <t>6ad5f77d5eea62e8903e7464</t>
        </is>
      </c>
      <c r="B1627" s="72" t="n">
        <v>46314.68542824074</v>
      </c>
      <c r="C1627" s="70" t="n">
        <v>46314</v>
      </c>
      <c r="D1627" t="inlineStr">
        <is>
          <t>2026-10</t>
        </is>
      </c>
      <c r="E1627" t="inlineStr">
        <is>
          <t>Wk of 2026-10-19</t>
        </is>
      </c>
      <c r="F1627" t="inlineStr">
        <is>
          <t>Details Shared</t>
        </is>
      </c>
      <c r="G1627" s="39" t="str">
        <f>IF(ISNUMBER(MATCH(F1627,QualityStatuses,0)),"Quality Lead","Non-Quality Lead")</f>
        <v>Quality Lead</v>
      </c>
      <c r="H1627" s="39" t="str">
        <f>IFERROR(INDEX(CampTypes,MATCH(I1627,CampList,0)),"Unattributed")</f>
        <v>Old</v>
      </c>
      <c r="I1627" t="inlineStr">
        <is>
          <t>E_Karan_Natuf_All_07072026</t>
        </is>
      </c>
      <c r="J1627" t="inlineStr">
        <is>
          <t>E_Karan_Natuf_All_07072026</t>
        </is>
      </c>
      <c r="K1627" t="inlineStr">
        <is>
          <t>Direct (campaign tagged in CRM)</t>
        </is>
      </c>
      <c r="L1627" t="inlineStr">
        <is>
          <t>E_Karan_Natuf_Sign_07072026_Adset3</t>
        </is>
      </c>
      <c r="M1627" t="inlineStr">
        <is>
          <t>E_Karan_Natuf_Sign_07072026_Adset3</t>
        </is>
      </c>
      <c r="N1627" t="inlineStr">
        <is>
          <t>E_Karan_Natuf_Sign_07072026_Adset2_Ad1</t>
        </is>
      </c>
      <c r="O1627" t="inlineStr">
        <is>
          <t>Natuf</t>
        </is>
      </c>
      <c r="P1627" t="inlineStr">
        <is>
          <t>Facebook</t>
        </is>
      </c>
      <c r="Q1627" t="inlineStr">
        <is>
          <t>Tejaswini Tarigopula</t>
        </is>
      </c>
      <c r="R1627" t="inlineStr">
        <is>
          <t>Rima Paul</t>
        </is>
      </c>
      <c r="S1627" t="inlineStr">
        <is>
          <t>-</t>
        </is>
      </c>
      <c r="T1627" t="inlineStr">
        <is>
          <t>muzaffarnagar</t>
        </is>
      </c>
      <c r="U1627" t="inlineStr">
        <is>
          <t xml:space="preserve"> </t>
        </is>
      </c>
      <c r="V1627" t="n">
        <v>6</v>
      </c>
      <c r="W1627" t="n">
        <v>4</v>
      </c>
      <c r="X1627" t="inlineStr">
        <is>
          <t>XXXXXX5000</t>
        </is>
      </c>
      <c r="Y1627" s="72" t="n">
        <v>46326.52037037037</v>
      </c>
    </row>
    <row r="1628">
      <c r="A1628" s="39" t="inlineStr">
        <is>
          <t>6ad5f6f1e6b91fba1a288a8c</t>
        </is>
      </c>
      <c r="B1628" s="72" t="n">
        <v>46314.68380787037</v>
      </c>
      <c r="C1628" s="70" t="n">
        <v>46314</v>
      </c>
      <c r="D1628" t="inlineStr">
        <is>
          <t>2026-10</t>
        </is>
      </c>
      <c r="E1628" t="inlineStr">
        <is>
          <t>Wk of 2026-10-19</t>
        </is>
      </c>
      <c r="F1628" t="inlineStr">
        <is>
          <t>New Lead</t>
        </is>
      </c>
      <c r="G1628" s="39" t="str">
        <f>IF(ISNUMBER(MATCH(F1628,QualityStatuses,0)),"Quality Lead","Non-Quality Lead")</f>
        <v>Non-Quality Lead</v>
      </c>
      <c r="H1628" s="39" t="str">
        <f>IFERROR(INDEX(CampTypes,MATCH(I1628,CampList,0)),"Unattributed")</f>
        <v>Old</v>
      </c>
      <c r="I1628" t="inlineStr">
        <is>
          <t>natuf_Kiosk_14072026_Hindi</t>
        </is>
      </c>
      <c r="J1628" t="inlineStr">
        <is>
          <t>natuf_Kiosk_14072026_Hindi</t>
        </is>
      </c>
      <c r="K1628" t="inlineStr">
        <is>
          <t>Direct (campaign tagged in CRM)</t>
        </is>
      </c>
      <c r="L1628" t="inlineStr">
        <is>
          <t>natuf_Kiosk_09102026</t>
        </is>
      </c>
      <c r="M1628" t="inlineStr">
        <is>
          <t>natuf_Kiosk_09102026</t>
        </is>
      </c>
      <c r="N1628" t="inlineStr">
        <is>
          <t>natuf_Kiosk_14072026_ad set_ad1</t>
        </is>
      </c>
      <c r="O1628" t="inlineStr">
        <is>
          <t>Natuf</t>
        </is>
      </c>
      <c r="P1628" t="inlineStr">
        <is>
          <t>Facebook</t>
        </is>
      </c>
      <c r="Q1628" t="inlineStr">
        <is>
          <t>Tejaswini Tarigopula</t>
        </is>
      </c>
      <c r="R1628" t="inlineStr">
        <is>
          <t>Shivamani</t>
        </is>
      </c>
      <c r="S1628" t="inlineStr">
        <is>
          <t>-</t>
        </is>
      </c>
      <c r="T1628" t="inlineStr">
        <is>
          <t>Dehra Dun</t>
        </is>
      </c>
      <c r="U1628" t="inlineStr">
        <is>
          <t xml:space="preserve"> </t>
        </is>
      </c>
      <c r="V1628" t="n">
        <v>6</v>
      </c>
      <c r="W1628" t="n">
        <v>4</v>
      </c>
      <c r="X1628" t="inlineStr">
        <is>
          <t>XXXXXX1157</t>
        </is>
      </c>
      <c r="Y1628" s="72" t="n">
        <v>46326.52037037037</v>
      </c>
    </row>
    <row r="1629">
      <c r="A1629" s="39" t="inlineStr">
        <is>
          <t>6ad5f64cec875969a7aaab66</t>
        </is>
      </c>
      <c r="B1629" s="72" t="n">
        <v>46314.68189814815</v>
      </c>
      <c r="C1629" s="70" t="n">
        <v>46314</v>
      </c>
      <c r="D1629" t="inlineStr">
        <is>
          <t>2026-10</t>
        </is>
      </c>
      <c r="E1629" t="inlineStr">
        <is>
          <t>Wk of 2026-10-19</t>
        </is>
      </c>
      <c r="F1629" t="inlineStr">
        <is>
          <t>New Lead</t>
        </is>
      </c>
      <c r="G1629" s="39" t="str">
        <f>IF(ISNUMBER(MATCH(F1629,QualityStatuses,0)),"Quality Lead","Non-Quality Lead")</f>
        <v>Non-Quality Lead</v>
      </c>
      <c r="H1629" s="39" t="str">
        <f>IFERROR(INDEX(CampTypes,MATCH(I1629,CampList,0)),"Unattributed")</f>
        <v>New</v>
      </c>
      <c r="I1629" t="inlineStr">
        <is>
          <t>Natuf | In House | ABO |  | WhatsApp | Unit Franchise | India | Oct26 | V1</t>
        </is>
      </c>
      <c r="J1629" t="inlineStr">
        <is>
          <t>Natuf | In House | ABO |  | WhatsApp | Unit Franchise | India | Oct26 | V1</t>
        </is>
      </c>
      <c r="K1629" t="inlineStr">
        <is>
          <t>Direct (campaign tagged in CRM)</t>
        </is>
      </c>
      <c r="L1629" t="inlineStr">
        <is>
          <t>_</t>
        </is>
      </c>
      <c r="M1629" t="inlineStr">
        <is>
          <t>_</t>
        </is>
      </c>
      <c r="N1629" t="inlineStr">
        <is>
          <t>_</t>
        </is>
      </c>
      <c r="O1629" t="inlineStr">
        <is>
          <t>In House Natuf</t>
        </is>
      </c>
      <c r="P1629" t="inlineStr">
        <is>
          <t>Whatsapp Cloud API</t>
        </is>
      </c>
      <c r="Q1629" t="inlineStr">
        <is>
          <t>(Unassigned)</t>
        </is>
      </c>
      <c r="R1629" t="inlineStr">
        <is>
          <t>(Unassigned)</t>
        </is>
      </c>
      <c r="S1629" t="inlineStr">
        <is>
          <t>-</t>
        </is>
      </c>
      <c r="T1629" t="inlineStr">
        <is>
          <t>-</t>
        </is>
      </c>
      <c r="U1629" t="inlineStr">
        <is>
          <t>-</t>
        </is>
      </c>
      <c r="V1629" t="n">
        <v>0</v>
      </c>
      <c r="W1629" t="n">
        <v>0</v>
      </c>
      <c r="X1629" t="inlineStr">
        <is>
          <t>XXXXXX7366</t>
        </is>
      </c>
      <c r="Y1629" s="72" t="n">
        <v>46314.6827662037</v>
      </c>
    </row>
    <row r="1630">
      <c r="A1630" s="39" t="inlineStr">
        <is>
          <t>6ad5f5d8d85ebcd58f819754</t>
        </is>
      </c>
      <c r="B1630" s="72" t="n">
        <v>46314.68055555555</v>
      </c>
      <c r="C1630" s="70" t="n">
        <v>46314</v>
      </c>
      <c r="D1630" t="inlineStr">
        <is>
          <t>2026-10</t>
        </is>
      </c>
      <c r="E1630" t="inlineStr">
        <is>
          <t>Wk of 2026-10-19</t>
        </is>
      </c>
      <c r="F1630" t="inlineStr">
        <is>
          <t>Lost</t>
        </is>
      </c>
      <c r="G1630" s="39" t="str">
        <f>IF(ISNUMBER(MATCH(F1630,QualityStatuses,0)),"Quality Lead","Non-Quality Lead")</f>
        <v>Non-Quality Lead</v>
      </c>
      <c r="H1630" s="39" t="str">
        <f>IFERROR(INDEX(CampTypes,MATCH(I1630,CampList,0)),"Unattributed")</f>
        <v>New</v>
      </c>
      <c r="I1630" t="inlineStr">
        <is>
          <t>EBG - In House | ABO | Natuf | Leads | Unit Franchise | India | Oct26 | V1</t>
        </is>
      </c>
      <c r="J1630" t="inlineStr">
        <is>
          <t>EBG - In House | ABO | Natuf | Leads | Unit Franchise | India | Oct26 | V1</t>
        </is>
      </c>
      <c r="K1630" t="inlineStr">
        <is>
          <t>Direct (campaign tagged in CRM)</t>
        </is>
      </c>
      <c r="L1630" t="inlineStr">
        <is>
          <t>Natuf | Investors | Tier1 + Growth Cities | Oct26 | V1</t>
        </is>
      </c>
      <c r="M1630" t="inlineStr">
        <is>
          <t>Natuf | Investors | Tier1 + Growth Cities | Oct26 | V1</t>
        </is>
      </c>
      <c r="N1630" t="inlineStr">
        <is>
          <t>Natuf | Reel | Brand Ambassador | Heard Of Owning A Cafe | V1</t>
        </is>
      </c>
      <c r="O1630" t="inlineStr">
        <is>
          <t>In House Natuf</t>
        </is>
      </c>
      <c r="P1630" t="inlineStr">
        <is>
          <t>Facebook</t>
        </is>
      </c>
      <c r="Q1630" t="inlineStr">
        <is>
          <t>Tejaswini Tarigopula</t>
        </is>
      </c>
      <c r="R1630" t="inlineStr">
        <is>
          <t>Arjuman Vidya Sagar</t>
        </is>
      </c>
      <c r="S1630" t="inlineStr">
        <is>
          <t>DNP - Did Not Pick Up</t>
        </is>
      </c>
      <c r="T1630" t="inlineStr">
        <is>
          <t>Khandwa</t>
        </is>
      </c>
      <c r="U1630" t="inlineStr">
        <is>
          <t xml:space="preserve"> </t>
        </is>
      </c>
      <c r="V1630" t="n">
        <v>8</v>
      </c>
      <c r="W1630" t="n">
        <v>6</v>
      </c>
      <c r="X1630" t="inlineStr">
        <is>
          <t>XXXXXX3190</t>
        </is>
      </c>
      <c r="Y1630" s="72" t="n">
        <v>46326.52037037037</v>
      </c>
    </row>
    <row r="1631">
      <c r="A1631" s="39" t="inlineStr">
        <is>
          <t>6ad5f2a7a9694241d22e7514</t>
        </is>
      </c>
      <c r="B1631" s="72" t="n">
        <v>46314.67109953704</v>
      </c>
      <c r="C1631" s="70" t="n">
        <v>46314</v>
      </c>
      <c r="D1631" t="inlineStr">
        <is>
          <t>2026-10</t>
        </is>
      </c>
      <c r="E1631" t="inlineStr">
        <is>
          <t>Wk of 2026-10-19</t>
        </is>
      </c>
      <c r="F1631" t="inlineStr">
        <is>
          <t>New Lead</t>
        </is>
      </c>
      <c r="G1631" s="39" t="str">
        <f>IF(ISNUMBER(MATCH(F1631,QualityStatuses,0)),"Quality Lead","Non-Quality Lead")</f>
        <v>Non-Quality Lead</v>
      </c>
      <c r="H1631" s="39" t="str">
        <f>IFERROR(INDEX(CampTypes,MATCH(I1631,CampList,0)),"Unattributed")</f>
        <v>New</v>
      </c>
      <c r="I1631" t="inlineStr">
        <is>
          <t>Natuf | In House | ABO |  | WhatsApp | Unit Franchise | India | Oct26 | V1</t>
        </is>
      </c>
      <c r="J1631" t="inlineStr">
        <is>
          <t>Natuf | In House | ABO |  | WhatsApp | Unit Franchise | India | Oct26 | V1</t>
        </is>
      </c>
      <c r="K1631" t="inlineStr">
        <is>
          <t>Direct (campaign tagged in CRM)</t>
        </is>
      </c>
      <c r="L1631" t="inlineStr">
        <is>
          <t>_</t>
        </is>
      </c>
      <c r="M1631" t="inlineStr">
        <is>
          <t>_</t>
        </is>
      </c>
      <c r="N1631" t="inlineStr">
        <is>
          <t>_</t>
        </is>
      </c>
      <c r="O1631" t="inlineStr">
        <is>
          <t>In House Natuf</t>
        </is>
      </c>
      <c r="P1631" t="inlineStr">
        <is>
          <t>Whatsapp Cloud API</t>
        </is>
      </c>
      <c r="Q1631" t="inlineStr">
        <is>
          <t>(Unassigned)</t>
        </is>
      </c>
      <c r="R1631" t="inlineStr">
        <is>
          <t>(Unassigned)</t>
        </is>
      </c>
      <c r="S1631" t="inlineStr">
        <is>
          <t>-</t>
        </is>
      </c>
      <c r="T1631" t="inlineStr">
        <is>
          <t>-</t>
        </is>
      </c>
      <c r="U1631" t="inlineStr">
        <is>
          <t>-</t>
        </is>
      </c>
      <c r="V1631" t="n">
        <v>0</v>
      </c>
      <c r="W1631" t="n">
        <v>0</v>
      </c>
      <c r="X1631" t="inlineStr">
        <is>
          <t>XXXXXX0041</t>
        </is>
      </c>
      <c r="Y1631" s="72" t="n">
        <v>46314.67186342592</v>
      </c>
    </row>
    <row r="1632">
      <c r="A1632" s="39" t="inlineStr">
        <is>
          <t>6ad5f1a8a13582b503d85193</t>
        </is>
      </c>
      <c r="B1632" s="72" t="n">
        <v>46314.66814814815</v>
      </c>
      <c r="C1632" s="70" t="n">
        <v>46314</v>
      </c>
      <c r="D1632" t="inlineStr">
        <is>
          <t>2026-10</t>
        </is>
      </c>
      <c r="E1632" t="inlineStr">
        <is>
          <t>Wk of 2026-10-19</t>
        </is>
      </c>
      <c r="F1632" t="inlineStr">
        <is>
          <t>Attempt 2</t>
        </is>
      </c>
      <c r="G1632" s="39" t="str">
        <f>IF(ISNUMBER(MATCH(F1632,QualityStatuses,0)),"Quality Lead","Non-Quality Lead")</f>
        <v>Non-Quality Lead</v>
      </c>
      <c r="H1632" s="39" t="str">
        <f>IFERROR(INDEX(CampTypes,MATCH(I1632,CampList,0)),"Unattributed")</f>
        <v>New</v>
      </c>
      <c r="I1632" t="inlineStr">
        <is>
          <t>EBG - In House | ABO | Natuf | Leads | Unit Franchise | India | Oct26 | V1</t>
        </is>
      </c>
      <c r="J1632" t="inlineStr">
        <is>
          <t>EBG - In House | ABO | Natuf | Leads | Unit Franchise | India | Oct26 | V1</t>
        </is>
      </c>
      <c r="K1632" t="inlineStr">
        <is>
          <t>Direct (campaign tagged in CRM)</t>
        </is>
      </c>
      <c r="L1632" t="inlineStr">
        <is>
          <t>Natuf | Broad | Tier1 + Growth Cities | Oct26 | V1</t>
        </is>
      </c>
      <c r="M1632" t="inlineStr">
        <is>
          <t>Natuf | Broad | Tier1 + Growth Cities | Oct26 | V1</t>
        </is>
      </c>
      <c r="N1632" t="inlineStr">
        <is>
          <t>Natuf | Reel | Brand Ambassador | Heard Of Owning A Cafe | V1</t>
        </is>
      </c>
      <c r="O1632" t="inlineStr">
        <is>
          <t>In House Natuf</t>
        </is>
      </c>
      <c r="P1632" t="inlineStr">
        <is>
          <t>Facebook</t>
        </is>
      </c>
      <c r="Q1632" t="inlineStr">
        <is>
          <t>Tejaswini Tarigopula</t>
        </is>
      </c>
      <c r="R1632" t="inlineStr">
        <is>
          <t>Prabhudatta Pattanaik</t>
        </is>
      </c>
      <c r="S1632" t="inlineStr">
        <is>
          <t>-</t>
        </is>
      </c>
      <c r="T1632" t="inlineStr">
        <is>
          <t>Nashik</t>
        </is>
      </c>
      <c r="U1632" t="inlineStr">
        <is>
          <t xml:space="preserve"> </t>
        </is>
      </c>
      <c r="V1632" t="n">
        <v>2</v>
      </c>
      <c r="W1632" t="n">
        <v>0</v>
      </c>
      <c r="X1632" t="inlineStr">
        <is>
          <t>XXXXXX1861</t>
        </is>
      </c>
      <c r="Y1632" s="72" t="n">
        <v>46326.52037037037</v>
      </c>
    </row>
    <row r="1633">
      <c r="A1633" s="39" t="inlineStr">
        <is>
          <t>6ad5f003674aa294e28efc10</t>
        </is>
      </c>
      <c r="B1633" s="72" t="n">
        <v>46314.66327546296</v>
      </c>
      <c r="C1633" s="70" t="n">
        <v>46314</v>
      </c>
      <c r="D1633" t="inlineStr">
        <is>
          <t>2026-10</t>
        </is>
      </c>
      <c r="E1633" t="inlineStr">
        <is>
          <t>Wk of 2026-10-19</t>
        </is>
      </c>
      <c r="F1633" t="inlineStr">
        <is>
          <t>New Lead</t>
        </is>
      </c>
      <c r="G1633" s="39" t="str">
        <f>IF(ISNUMBER(MATCH(F1633,QualityStatuses,0)),"Quality Lead","Non-Quality Lead")</f>
        <v>Non-Quality Lead</v>
      </c>
      <c r="H1633" s="39" t="str">
        <f>IFERROR(INDEX(CampTypes,MATCH(I1633,CampList,0)),"Unattributed")</f>
        <v>New</v>
      </c>
      <c r="I1633" t="inlineStr">
        <is>
          <t>Natuf | In House | ABO |  | WhatsApp | Unit Franchise | India | Oct26 | V1</t>
        </is>
      </c>
      <c r="J1633" t="inlineStr">
        <is>
          <t>Natuf | In House | ABO |  | WhatsApp | Unit Franchise | India | Oct26 | V1</t>
        </is>
      </c>
      <c r="K1633" t="inlineStr">
        <is>
          <t>Direct (campaign tagged in CRM)</t>
        </is>
      </c>
      <c r="L1633" t="inlineStr">
        <is>
          <t>_</t>
        </is>
      </c>
      <c r="M1633" t="inlineStr">
        <is>
          <t>_</t>
        </is>
      </c>
      <c r="N1633" t="inlineStr">
        <is>
          <t>_</t>
        </is>
      </c>
      <c r="O1633" t="inlineStr">
        <is>
          <t>In House Natuf</t>
        </is>
      </c>
      <c r="P1633" t="inlineStr">
        <is>
          <t>Whatsapp Cloud API</t>
        </is>
      </c>
      <c r="Q1633" t="inlineStr">
        <is>
          <t>(Unassigned)</t>
        </is>
      </c>
      <c r="R1633" t="inlineStr">
        <is>
          <t>(Unassigned)</t>
        </is>
      </c>
      <c r="S1633" t="inlineStr">
        <is>
          <t>-</t>
        </is>
      </c>
      <c r="T1633" t="inlineStr">
        <is>
          <t>-</t>
        </is>
      </c>
      <c r="U1633" t="inlineStr">
        <is>
          <t>-</t>
        </is>
      </c>
      <c r="V1633" t="n">
        <v>0</v>
      </c>
      <c r="W1633" t="n">
        <v>0</v>
      </c>
      <c r="X1633" t="inlineStr">
        <is>
          <t>XXXXXX5555</t>
        </is>
      </c>
      <c r="Y1633" s="72" t="n">
        <v>46314.66425925926</v>
      </c>
    </row>
    <row r="1634">
      <c r="A1634" s="39" t="inlineStr">
        <is>
          <t>6ad5ee621be729df36b05781</t>
        </is>
      </c>
      <c r="B1634" s="72" t="n">
        <v>46314.65844907407</v>
      </c>
      <c r="C1634" s="70" t="n">
        <v>46314</v>
      </c>
      <c r="D1634" t="inlineStr">
        <is>
          <t>2026-10</t>
        </is>
      </c>
      <c r="E1634" t="inlineStr">
        <is>
          <t>Wk of 2026-10-19</t>
        </is>
      </c>
      <c r="F1634" t="inlineStr">
        <is>
          <t>New Lead</t>
        </is>
      </c>
      <c r="G1634" s="39" t="str">
        <f>IF(ISNUMBER(MATCH(F1634,QualityStatuses,0)),"Quality Lead","Non-Quality Lead")</f>
        <v>Non-Quality Lead</v>
      </c>
      <c r="H1634" s="39" t="str">
        <f>IFERROR(INDEX(CampTypes,MATCH(I1634,CampList,0)),"Unattributed")</f>
        <v>Old</v>
      </c>
      <c r="I1634" t="inlineStr">
        <is>
          <t>natuf_Kiosk_14072026_Hindi</t>
        </is>
      </c>
      <c r="J1634" t="inlineStr">
        <is>
          <t>natuf_Kiosk_14072026_Hindi</t>
        </is>
      </c>
      <c r="K1634" t="inlineStr">
        <is>
          <t>Direct (campaign tagged in CRM)</t>
        </is>
      </c>
      <c r="L1634" t="inlineStr">
        <is>
          <t>natuf_Kiosk_23092026_ad set3</t>
        </is>
      </c>
      <c r="M1634" t="inlineStr">
        <is>
          <t>natuf_Kiosk_23092026_ad set3</t>
        </is>
      </c>
      <c r="N1634" t="inlineStr">
        <is>
          <t>natuf_Kiosk_23092026_ad set3_ad1</t>
        </is>
      </c>
      <c r="O1634" t="inlineStr">
        <is>
          <t>Natuf</t>
        </is>
      </c>
      <c r="P1634" t="inlineStr">
        <is>
          <t>Facebook</t>
        </is>
      </c>
      <c r="Q1634" t="inlineStr">
        <is>
          <t>(Unassigned)</t>
        </is>
      </c>
      <c r="R1634" t="inlineStr">
        <is>
          <t>Omkar Navge</t>
        </is>
      </c>
      <c r="S1634" t="inlineStr">
        <is>
          <t>-</t>
        </is>
      </c>
      <c r="T1634" t="inlineStr">
        <is>
          <t>Beed Maharashtra</t>
        </is>
      </c>
      <c r="U1634" t="inlineStr">
        <is>
          <t xml:space="preserve"> </t>
        </is>
      </c>
      <c r="V1634" t="n">
        <v>0</v>
      </c>
      <c r="W1634" t="n">
        <v>0</v>
      </c>
      <c r="X1634" t="inlineStr">
        <is>
          <t>XXXXXX3131</t>
        </is>
      </c>
      <c r="Y1634" s="72" t="n">
        <v>46326.52037037037</v>
      </c>
    </row>
    <row r="1635">
      <c r="A1635" s="39" t="inlineStr">
        <is>
          <t>6ad5ea20ade0845b047b2ad4</t>
        </is>
      </c>
      <c r="B1635" s="72" t="n">
        <v>46314.64583333334</v>
      </c>
      <c r="C1635" s="70" t="n">
        <v>46314</v>
      </c>
      <c r="D1635" t="inlineStr">
        <is>
          <t>2026-10</t>
        </is>
      </c>
      <c r="E1635" t="inlineStr">
        <is>
          <t>Wk of 2026-10-19</t>
        </is>
      </c>
      <c r="F1635" t="inlineStr">
        <is>
          <t>Connected</t>
        </is>
      </c>
      <c r="G1635" s="39" t="str">
        <f>IF(ISNUMBER(MATCH(F1635,QualityStatuses,0)),"Quality Lead","Non-Quality Lead")</f>
        <v>Non-Quality Lead</v>
      </c>
      <c r="H1635" s="39" t="str">
        <f>IFERROR(INDEX(CampTypes,MATCH(I1635,CampList,0)),"Unattributed")</f>
        <v>New</v>
      </c>
      <c r="I1635" t="inlineStr">
        <is>
          <t>EBG - In House | ABO | Natuf | Leads | Unit Franchise | India | Oct26 | V1</t>
        </is>
      </c>
      <c r="J1635" t="inlineStr">
        <is>
          <t>EBG - In House | ABO | Natuf | Leads | Unit Franchise | India | Oct26 | V1</t>
        </is>
      </c>
      <c r="K1635" t="inlineStr">
        <is>
          <t>Direct (campaign tagged in CRM)</t>
        </is>
      </c>
      <c r="L1635" t="inlineStr">
        <is>
          <t>Natuf | Business Owners | Tier1 + Growth Cities | Oct26 | V1</t>
        </is>
      </c>
      <c r="M1635" t="inlineStr">
        <is>
          <t>Natuf | Business Owners | Tier1 + Growth Cities | Oct26 | V1</t>
        </is>
      </c>
      <c r="N1635" t="inlineStr">
        <is>
          <t>Natuf | Reel | Brand Ambassador | Heard Of Owning A Cafe | V1</t>
        </is>
      </c>
      <c r="O1635" t="inlineStr">
        <is>
          <t>In House Natuf</t>
        </is>
      </c>
      <c r="P1635" t="inlineStr">
        <is>
          <t>Facebook</t>
        </is>
      </c>
      <c r="Q1635" t="inlineStr">
        <is>
          <t>Tejaswini Tarigopula</t>
        </is>
      </c>
      <c r="R1635" t="inlineStr">
        <is>
          <t>Shivani Sharma</t>
        </is>
      </c>
      <c r="S1635" t="inlineStr">
        <is>
          <t>-</t>
        </is>
      </c>
      <c r="T1635" t="inlineStr">
        <is>
          <t>New Delhi</t>
        </is>
      </c>
      <c r="U1635" t="inlineStr">
        <is>
          <t xml:space="preserve"> </t>
        </is>
      </c>
      <c r="V1635" t="n">
        <v>8</v>
      </c>
      <c r="W1635" t="n">
        <v>4</v>
      </c>
      <c r="X1635" t="inlineStr">
        <is>
          <t>XXXXXX7525</t>
        </is>
      </c>
      <c r="Y1635" s="72" t="n">
        <v>46326.52037037037</v>
      </c>
    </row>
    <row r="1636">
      <c r="A1636" s="39" t="inlineStr">
        <is>
          <t>6ad5e9e23a1624548e54d349</t>
        </is>
      </c>
      <c r="B1636" s="72" t="n">
        <v>46314.64511574074</v>
      </c>
      <c r="C1636" s="70" t="n">
        <v>46314</v>
      </c>
      <c r="D1636" t="inlineStr">
        <is>
          <t>2026-10</t>
        </is>
      </c>
      <c r="E1636" t="inlineStr">
        <is>
          <t>Wk of 2026-10-19</t>
        </is>
      </c>
      <c r="F1636" t="inlineStr">
        <is>
          <t>New Lead</t>
        </is>
      </c>
      <c r="G1636" s="39" t="str">
        <f>IF(ISNUMBER(MATCH(F1636,QualityStatuses,0)),"Quality Lead","Non-Quality Lead")</f>
        <v>Non-Quality Lead</v>
      </c>
      <c r="H1636" s="39" t="str">
        <f>IFERROR(INDEX(CampTypes,MATCH(I1636,CampList,0)),"Unattributed")</f>
        <v>New</v>
      </c>
      <c r="I1636" t="inlineStr">
        <is>
          <t>EBG - In House | ABO | Natuf | Leads | Unit Franchise | India | Oct26 | V1</t>
        </is>
      </c>
      <c r="J1636" t="inlineStr">
        <is>
          <t>EBG - In House | ABO | Natuf | Leads | Unit Franchise | India | Oct26 | V1</t>
        </is>
      </c>
      <c r="K1636" t="inlineStr">
        <is>
          <t>Direct (campaign tagged in CRM)</t>
        </is>
      </c>
      <c r="L1636" t="inlineStr">
        <is>
          <t>Natuf | Broad | Tier1 + Growth Cities | Oct26 | V1</t>
        </is>
      </c>
      <c r="M1636" t="inlineStr">
        <is>
          <t>Natuf | Broad | Tier1 + Growth Cities | Oct26 | V1</t>
        </is>
      </c>
      <c r="N1636" t="inlineStr">
        <is>
          <t>Natuf | Reel | Brand Ambassador | Heard Of Owning A Cafe | V1</t>
        </is>
      </c>
      <c r="O1636" t="inlineStr">
        <is>
          <t>In House Natuf</t>
        </is>
      </c>
      <c r="P1636" t="inlineStr">
        <is>
          <t>Facebook</t>
        </is>
      </c>
      <c r="Q1636" t="inlineStr">
        <is>
          <t>Tejaswini Tarigopula</t>
        </is>
      </c>
      <c r="R1636" t="inlineStr">
        <is>
          <t>Shivamani</t>
        </is>
      </c>
      <c r="S1636" t="inlineStr">
        <is>
          <t>-</t>
        </is>
      </c>
      <c r="T1636" t="inlineStr">
        <is>
          <t>Bangalore</t>
        </is>
      </c>
      <c r="U1636" t="inlineStr">
        <is>
          <t xml:space="preserve"> </t>
        </is>
      </c>
      <c r="V1636" t="n">
        <v>1</v>
      </c>
      <c r="W1636" t="n">
        <v>1</v>
      </c>
      <c r="X1636" t="inlineStr">
        <is>
          <t>XXXXXX2358</t>
        </is>
      </c>
      <c r="Y1636" s="72" t="n">
        <v>46326.52037037037</v>
      </c>
    </row>
    <row r="1637">
      <c r="A1637" s="39" t="inlineStr">
        <is>
          <t>6ad5e99ebd69f9514f8bd518</t>
        </is>
      </c>
      <c r="B1637" s="72" t="n">
        <v>46314.6443287037</v>
      </c>
      <c r="C1637" s="70" t="n">
        <v>46314</v>
      </c>
      <c r="D1637" t="inlineStr">
        <is>
          <t>2026-10</t>
        </is>
      </c>
      <c r="E1637" t="inlineStr">
        <is>
          <t>Wk of 2026-10-19</t>
        </is>
      </c>
      <c r="F1637" t="inlineStr">
        <is>
          <t>Follow-Up</t>
        </is>
      </c>
      <c r="G1637" s="39" t="str">
        <f>IF(ISNUMBER(MATCH(F1637,QualityStatuses,0)),"Quality Lead","Non-Quality Lead")</f>
        <v>Quality Lead</v>
      </c>
      <c r="H1637" s="39" t="str">
        <f>IFERROR(INDEX(CampTypes,MATCH(I1637,CampList,0)),"Unattributed")</f>
        <v>Old</v>
      </c>
      <c r="I1637" t="inlineStr">
        <is>
          <t>E_Natuf_Generic_13082026</t>
        </is>
      </c>
      <c r="J1637" t="inlineStr">
        <is>
          <t>E_Natuf_Generic_13082026</t>
        </is>
      </c>
      <c r="K1637" t="inlineStr">
        <is>
          <t>Direct (campaign tagged in CRM)</t>
        </is>
      </c>
      <c r="L1637" t="inlineStr">
        <is>
          <t>E_Natuf_Generic_13082026_Adset1</t>
        </is>
      </c>
      <c r="M1637" t="inlineStr">
        <is>
          <t>E_Natuf_Generic_13082026_Adset1</t>
        </is>
      </c>
      <c r="N1637" t="inlineStr">
        <is>
          <t>E_Natuf_Generic_13082026_Adset1_Ad1</t>
        </is>
      </c>
      <c r="O1637" t="inlineStr">
        <is>
          <t>Natuf</t>
        </is>
      </c>
      <c r="P1637" t="inlineStr">
        <is>
          <t>Facebook</t>
        </is>
      </c>
      <c r="Q1637" t="inlineStr">
        <is>
          <t>Deepak Rai</t>
        </is>
      </c>
      <c r="R1637" t="inlineStr">
        <is>
          <t>Tejaswini Tarigopula</t>
        </is>
      </c>
      <c r="S1637" t="inlineStr">
        <is>
          <t>-</t>
        </is>
      </c>
      <c r="T1637" t="inlineStr">
        <is>
          <t>Hyderabad</t>
        </is>
      </c>
      <c r="U1637" t="inlineStr">
        <is>
          <t xml:space="preserve"> </t>
        </is>
      </c>
      <c r="V1637" t="n">
        <v>4</v>
      </c>
      <c r="W1637" t="n">
        <v>1</v>
      </c>
      <c r="X1637" t="inlineStr">
        <is>
          <t>XXXXXX3049</t>
        </is>
      </c>
      <c r="Y1637" s="72" t="n">
        <v>46326.52037037037</v>
      </c>
    </row>
    <row r="1638">
      <c r="A1638" s="39" t="inlineStr">
        <is>
          <t>6ad5e6e06fb853bee580b2ff</t>
        </is>
      </c>
      <c r="B1638" s="72" t="n">
        <v>46314.6362037037</v>
      </c>
      <c r="C1638" s="70" t="n">
        <v>46314</v>
      </c>
      <c r="D1638" t="inlineStr">
        <is>
          <t>2026-10</t>
        </is>
      </c>
      <c r="E1638" t="inlineStr">
        <is>
          <t>Wk of 2026-10-19</t>
        </is>
      </c>
      <c r="F1638" t="inlineStr">
        <is>
          <t>Details Shared</t>
        </is>
      </c>
      <c r="G1638" s="39" t="str">
        <f>IF(ISNUMBER(MATCH(F1638,QualityStatuses,0)),"Quality Lead","Non-Quality Lead")</f>
        <v>Quality Lead</v>
      </c>
      <c r="H1638" s="39" t="str">
        <f>IFERROR(INDEX(CampTypes,MATCH(I1638,CampList,0)),"Unattributed")</f>
        <v>New</v>
      </c>
      <c r="I1638" t="inlineStr">
        <is>
          <t>EBG - In House | ABO | Natuf | Leads | Unit Franchise | India | Oct26 | V1</t>
        </is>
      </c>
      <c r="J1638" t="inlineStr">
        <is>
          <t>EBG - In House | ABO | Natuf | Leads | Unit Franchise | India | Oct26 | V1</t>
        </is>
      </c>
      <c r="K1638" t="inlineStr">
        <is>
          <t>Direct (campaign tagged in CRM)</t>
        </is>
      </c>
      <c r="L1638" t="inlineStr">
        <is>
          <t>Natuf | Broad | Tier1 + Growth Cities | Oct26 | V1</t>
        </is>
      </c>
      <c r="M1638" t="inlineStr">
        <is>
          <t>Natuf | Broad | Tier1 + Growth Cities | Oct26 | V1</t>
        </is>
      </c>
      <c r="N1638" t="inlineStr">
        <is>
          <t>Natuf | Reel | Brand Ambassador | Heard Of Owning A Cafe | V1</t>
        </is>
      </c>
      <c r="O1638" t="inlineStr">
        <is>
          <t>In House Natuf</t>
        </is>
      </c>
      <c r="P1638" t="inlineStr">
        <is>
          <t>Facebook</t>
        </is>
      </c>
      <c r="Q1638" t="inlineStr">
        <is>
          <t>Tejaswini Tarigopula</t>
        </is>
      </c>
      <c r="R1638" t="inlineStr">
        <is>
          <t>Rima Paul</t>
        </is>
      </c>
      <c r="S1638" t="inlineStr">
        <is>
          <t>-</t>
        </is>
      </c>
      <c r="T1638" t="inlineStr">
        <is>
          <t>Surat</t>
        </is>
      </c>
      <c r="U1638" t="inlineStr">
        <is>
          <t xml:space="preserve"> </t>
        </is>
      </c>
      <c r="V1638" t="n">
        <v>2</v>
      </c>
      <c r="W1638" t="n">
        <v>2</v>
      </c>
      <c r="X1638" t="inlineStr">
        <is>
          <t>XXXXXX3103</t>
        </is>
      </c>
      <c r="Y1638" s="72" t="n">
        <v>46326.52037037037</v>
      </c>
    </row>
    <row r="1639">
      <c r="A1639" s="39" t="inlineStr">
        <is>
          <t>6ad5e54294160fa113668265</t>
        </is>
      </c>
      <c r="B1639" s="72" t="n">
        <v>46314.63141203704</v>
      </c>
      <c r="C1639" s="70" t="n">
        <v>46314</v>
      </c>
      <c r="D1639" t="inlineStr">
        <is>
          <t>2026-10</t>
        </is>
      </c>
      <c r="E1639" t="inlineStr">
        <is>
          <t>Wk of 2026-10-19</t>
        </is>
      </c>
      <c r="F1639" t="inlineStr">
        <is>
          <t>New Lead</t>
        </is>
      </c>
      <c r="G1639" s="39" t="str">
        <f>IF(ISNUMBER(MATCH(F1639,QualityStatuses,0)),"Quality Lead","Non-Quality Lead")</f>
        <v>Non-Quality Lead</v>
      </c>
      <c r="H1639" s="39" t="str">
        <f>IFERROR(INDEX(CampTypes,MATCH(I1639,CampList,0)),"Unattributed")</f>
        <v>New</v>
      </c>
      <c r="I1639" t="inlineStr">
        <is>
          <t>Natuf | In House | ABO |  | WhatsApp | Unit Franchise | India | Oct26 | V1</t>
        </is>
      </c>
      <c r="J1639" t="inlineStr">
        <is>
          <t>Natuf | In House | ABO |  | WhatsApp | Unit Franchise | India | Oct26 | V1</t>
        </is>
      </c>
      <c r="K1639" t="inlineStr">
        <is>
          <t>Direct (campaign tagged in CRM)</t>
        </is>
      </c>
      <c r="L1639" t="inlineStr">
        <is>
          <t>_</t>
        </is>
      </c>
      <c r="M1639" t="inlineStr">
        <is>
          <t>_</t>
        </is>
      </c>
      <c r="N1639" t="inlineStr">
        <is>
          <t>_</t>
        </is>
      </c>
      <c r="O1639" t="inlineStr">
        <is>
          <t>In House Natuf</t>
        </is>
      </c>
      <c r="P1639" t="inlineStr">
        <is>
          <t>Whatsapp Cloud API</t>
        </is>
      </c>
      <c r="Q1639" t="inlineStr">
        <is>
          <t>(Unassigned)</t>
        </is>
      </c>
      <c r="R1639" t="inlineStr">
        <is>
          <t>(Unassigned)</t>
        </is>
      </c>
      <c r="S1639" t="inlineStr">
        <is>
          <t>-</t>
        </is>
      </c>
      <c r="T1639" t="inlineStr">
        <is>
          <t>-</t>
        </is>
      </c>
      <c r="U1639" t="inlineStr">
        <is>
          <t>-</t>
        </is>
      </c>
      <c r="V1639" t="n">
        <v>0</v>
      </c>
      <c r="W1639" t="n">
        <v>0</v>
      </c>
      <c r="X1639" t="inlineStr">
        <is>
          <t>XXXXXX4564</t>
        </is>
      </c>
      <c r="Y1639" s="72" t="n">
        <v>46314.63151620371</v>
      </c>
    </row>
    <row r="1640">
      <c r="A1640" s="39" t="inlineStr">
        <is>
          <t>6ad5e3e83eac722b904f259c</t>
        </is>
      </c>
      <c r="B1640" s="72" t="n">
        <v>46314.62740740741</v>
      </c>
      <c r="C1640" s="70" t="n">
        <v>46314</v>
      </c>
      <c r="D1640" t="inlineStr">
        <is>
          <t>2026-10</t>
        </is>
      </c>
      <c r="E1640" t="inlineStr">
        <is>
          <t>Wk of 2026-10-19</t>
        </is>
      </c>
      <c r="F1640" t="inlineStr">
        <is>
          <t>New Lead</t>
        </is>
      </c>
      <c r="G1640" s="39" t="str">
        <f>IF(ISNUMBER(MATCH(F1640,QualityStatuses,0)),"Quality Lead","Non-Quality Lead")</f>
        <v>Non-Quality Lead</v>
      </c>
      <c r="H1640" s="39" t="str">
        <f>IFERROR(INDEX(CampTypes,MATCH(I1640,CampList,0)),"Unattributed")</f>
        <v>Old</v>
      </c>
      <c r="I1640" t="inlineStr">
        <is>
          <t>E_Karan_Natuf_All_07072026</t>
        </is>
      </c>
      <c r="J1640" t="inlineStr">
        <is>
          <t>E_Karan_Natuf_All_07072026</t>
        </is>
      </c>
      <c r="K1640" t="inlineStr">
        <is>
          <t>Direct (campaign tagged in CRM)</t>
        </is>
      </c>
      <c r="L1640" t="inlineStr">
        <is>
          <t>E_Karan_Natuf_Sign_07072026_Adset3</t>
        </is>
      </c>
      <c r="M1640" t="inlineStr">
        <is>
          <t>E_Karan_Natuf_Sign_07072026_Adset3</t>
        </is>
      </c>
      <c r="N1640" t="inlineStr">
        <is>
          <t>E_Karan_Natuf_Sign_07072026_Adset2_Ad1</t>
        </is>
      </c>
      <c r="O1640" t="inlineStr">
        <is>
          <t>Natuf</t>
        </is>
      </c>
      <c r="P1640" t="inlineStr">
        <is>
          <t>Facebook</t>
        </is>
      </c>
      <c r="Q1640" t="inlineStr">
        <is>
          <t>(Unassigned)</t>
        </is>
      </c>
      <c r="R1640" t="inlineStr">
        <is>
          <t>Omkar Navge</t>
        </is>
      </c>
      <c r="S1640" t="inlineStr">
        <is>
          <t>-</t>
        </is>
      </c>
      <c r="T1640" t="inlineStr">
        <is>
          <t>Yamuna Nagar</t>
        </is>
      </c>
      <c r="U1640" t="inlineStr">
        <is>
          <t xml:space="preserve"> </t>
        </is>
      </c>
      <c r="V1640" t="n">
        <v>0</v>
      </c>
      <c r="W1640" t="n">
        <v>0</v>
      </c>
      <c r="X1640" t="inlineStr">
        <is>
          <t>XXXXXX9613</t>
        </is>
      </c>
      <c r="Y1640" s="72" t="n">
        <v>46326.52037037037</v>
      </c>
    </row>
    <row r="1641">
      <c r="A1641" s="39" t="inlineStr">
        <is>
          <t>6ad5e37a3a1624548e54c81a</t>
        </is>
      </c>
      <c r="B1641" s="72" t="n">
        <v>46314.62613425926</v>
      </c>
      <c r="C1641" s="70" t="n">
        <v>46314</v>
      </c>
      <c r="D1641" t="inlineStr">
        <is>
          <t>2026-10</t>
        </is>
      </c>
      <c r="E1641" t="inlineStr">
        <is>
          <t>Wk of 2026-10-19</t>
        </is>
      </c>
      <c r="F1641" t="inlineStr">
        <is>
          <t>New Lead</t>
        </is>
      </c>
      <c r="G1641" s="39" t="str">
        <f>IF(ISNUMBER(MATCH(F1641,QualityStatuses,0)),"Quality Lead","Non-Quality Lead")</f>
        <v>Non-Quality Lead</v>
      </c>
      <c r="H1641" s="39" t="str">
        <f>IFERROR(INDEX(CampTypes,MATCH(I1641,CampList,0)),"Unattributed")</f>
        <v>Old</v>
      </c>
      <c r="I1641" t="inlineStr">
        <is>
          <t>natuf_Kiosk_14072026_Hindi</t>
        </is>
      </c>
      <c r="J1641" t="inlineStr">
        <is>
          <t>natuf_Kiosk_14072026_Hindi</t>
        </is>
      </c>
      <c r="K1641" t="inlineStr">
        <is>
          <t>Direct (campaign tagged in CRM)</t>
        </is>
      </c>
      <c r="L1641" t="inlineStr">
        <is>
          <t>natuf_Kiosk_09102026</t>
        </is>
      </c>
      <c r="M1641" t="inlineStr">
        <is>
          <t>natuf_Kiosk_09102026</t>
        </is>
      </c>
      <c r="N1641" t="inlineStr">
        <is>
          <t>natuf_Kiosk_14072026_ad set_ad1</t>
        </is>
      </c>
      <c r="O1641" t="inlineStr">
        <is>
          <t>Natuf</t>
        </is>
      </c>
      <c r="P1641" t="inlineStr">
        <is>
          <t>Facebook</t>
        </is>
      </c>
      <c r="Q1641" t="inlineStr">
        <is>
          <t>(Unassigned)</t>
        </is>
      </c>
      <c r="R1641" t="inlineStr">
        <is>
          <t>Omkar Navge</t>
        </is>
      </c>
      <c r="S1641" t="inlineStr">
        <is>
          <t>-</t>
        </is>
      </c>
      <c r="T1641" t="inlineStr">
        <is>
          <t>Port Blair</t>
        </is>
      </c>
      <c r="U1641" t="inlineStr">
        <is>
          <t xml:space="preserve"> </t>
        </is>
      </c>
      <c r="V1641" t="n">
        <v>0</v>
      </c>
      <c r="W1641" t="n">
        <v>0</v>
      </c>
      <c r="X1641" t="inlineStr">
        <is>
          <t>XXXXXX7275</t>
        </is>
      </c>
      <c r="Y1641" s="72" t="n">
        <v>46326.52037037037</v>
      </c>
    </row>
    <row r="1642">
      <c r="A1642" s="39" t="inlineStr">
        <is>
          <t>6ad5e3309144035cc968647c</t>
        </is>
      </c>
      <c r="B1642" s="72" t="n">
        <v>46314.62527777778</v>
      </c>
      <c r="C1642" s="70" t="n">
        <v>46314</v>
      </c>
      <c r="D1642" t="inlineStr">
        <is>
          <t>2026-10</t>
        </is>
      </c>
      <c r="E1642" t="inlineStr">
        <is>
          <t>Wk of 2026-10-19</t>
        </is>
      </c>
      <c r="F1642" t="inlineStr">
        <is>
          <t>Details Shared</t>
        </is>
      </c>
      <c r="G1642" s="39" t="str">
        <f>IF(ISNUMBER(MATCH(F1642,QualityStatuses,0)),"Quality Lead","Non-Quality Lead")</f>
        <v>Quality Lead</v>
      </c>
      <c r="H1642" s="39" t="str">
        <f>IFERROR(INDEX(CampTypes,MATCH(I1642,CampList,0)),"Unattributed")</f>
        <v>New</v>
      </c>
      <c r="I1642" t="inlineStr">
        <is>
          <t>EBG - In House | ABO | Natuf | Leads | Unit Franchise | India | Oct26 | V1</t>
        </is>
      </c>
      <c r="J1642" t="inlineStr">
        <is>
          <t>EBG - In House | ABO | Natuf | Leads | Unit Franchise | India | Oct26 | V1</t>
        </is>
      </c>
      <c r="K1642" t="inlineStr">
        <is>
          <t>Direct (campaign tagged in CRM)</t>
        </is>
      </c>
      <c r="L1642" t="inlineStr">
        <is>
          <t>Natuf | LAL 1% | India | Jul26 | V1</t>
        </is>
      </c>
      <c r="M1642" t="inlineStr">
        <is>
          <t>Natuf | LAL 1% | India | Jul26 | V1</t>
        </is>
      </c>
      <c r="N1642" t="inlineStr">
        <is>
          <t>Natuf | Reel | Brand Ambassador | Heard Of Owning A Cafe | V1</t>
        </is>
      </c>
      <c r="O1642" t="inlineStr">
        <is>
          <t>In House Natuf</t>
        </is>
      </c>
      <c r="P1642" t="inlineStr">
        <is>
          <t>Facebook</t>
        </is>
      </c>
      <c r="Q1642" t="inlineStr">
        <is>
          <t>Tejaswini Tarigopula</t>
        </is>
      </c>
      <c r="R1642" t="inlineStr">
        <is>
          <t>Rima Paul</t>
        </is>
      </c>
      <c r="S1642" t="inlineStr">
        <is>
          <t>-</t>
        </is>
      </c>
      <c r="T1642" t="inlineStr">
        <is>
          <t>Malappuram</t>
        </is>
      </c>
      <c r="U1642" t="inlineStr">
        <is>
          <t xml:space="preserve"> </t>
        </is>
      </c>
      <c r="V1642" t="n">
        <v>1</v>
      </c>
      <c r="W1642" t="n">
        <v>1</v>
      </c>
      <c r="X1642" t="inlineStr">
        <is>
          <t>XXXXXX4734</t>
        </is>
      </c>
      <c r="Y1642" s="72" t="n">
        <v>46326.52037037037</v>
      </c>
    </row>
    <row r="1643">
      <c r="A1643" s="39" t="inlineStr">
        <is>
          <t>6ad5e2b4d5d3956de106924f</t>
        </is>
      </c>
      <c r="B1643" s="72" t="n">
        <v>46314.62384259259</v>
      </c>
      <c r="C1643" s="70" t="n">
        <v>46314</v>
      </c>
      <c r="D1643" t="inlineStr">
        <is>
          <t>2026-10</t>
        </is>
      </c>
      <c r="E1643" t="inlineStr">
        <is>
          <t>Wk of 2026-10-19</t>
        </is>
      </c>
      <c r="F1643" t="inlineStr">
        <is>
          <t>New Lead</t>
        </is>
      </c>
      <c r="G1643" s="39" t="str">
        <f>IF(ISNUMBER(MATCH(F1643,QualityStatuses,0)),"Quality Lead","Non-Quality Lead")</f>
        <v>Non-Quality Lead</v>
      </c>
      <c r="H1643" s="39" t="str">
        <f>IFERROR(INDEX(CampTypes,MATCH(I1643,CampList,0)),"Unattributed")</f>
        <v>New</v>
      </c>
      <c r="I1643" t="inlineStr">
        <is>
          <t>Natuf | In House | ABO |  | WhatsApp | Unit Franchise | India | Oct26 | V1</t>
        </is>
      </c>
      <c r="J1643" t="inlineStr">
        <is>
          <t>Natuf | In House | ABO |  | WhatsApp | Unit Franchise | India | Oct26 | V1</t>
        </is>
      </c>
      <c r="K1643" t="inlineStr">
        <is>
          <t>Direct (campaign tagged in CRM)</t>
        </is>
      </c>
      <c r="L1643" t="inlineStr">
        <is>
          <t>_</t>
        </is>
      </c>
      <c r="M1643" t="inlineStr">
        <is>
          <t>_</t>
        </is>
      </c>
      <c r="N1643" t="inlineStr">
        <is>
          <t>_</t>
        </is>
      </c>
      <c r="O1643" t="inlineStr">
        <is>
          <t>In House Natuf</t>
        </is>
      </c>
      <c r="P1643" t="inlineStr">
        <is>
          <t>Whatsapp Cloud API</t>
        </is>
      </c>
      <c r="Q1643" t="inlineStr">
        <is>
          <t>(Unassigned)</t>
        </is>
      </c>
      <c r="R1643" t="inlineStr">
        <is>
          <t>(Unassigned)</t>
        </is>
      </c>
      <c r="S1643" t="inlineStr">
        <is>
          <t>-</t>
        </is>
      </c>
      <c r="T1643" t="inlineStr">
        <is>
          <t>-</t>
        </is>
      </c>
      <c r="U1643" t="inlineStr">
        <is>
          <t>-</t>
        </is>
      </c>
      <c r="V1643" t="n">
        <v>0</v>
      </c>
      <c r="W1643" t="n">
        <v>0</v>
      </c>
      <c r="X1643" t="inlineStr">
        <is>
          <t>XXXXXX1085</t>
        </is>
      </c>
      <c r="Y1643" s="72" t="n">
        <v>46314.67559027778</v>
      </c>
    </row>
    <row r="1644">
      <c r="A1644" s="39" t="inlineStr">
        <is>
          <t>6ad5e254ca6b10b8d67e9fe4</t>
        </is>
      </c>
      <c r="B1644" s="72" t="n">
        <v>46314.62273148148</v>
      </c>
      <c r="C1644" s="70" t="n">
        <v>46314</v>
      </c>
      <c r="D1644" t="inlineStr">
        <is>
          <t>2026-10</t>
        </is>
      </c>
      <c r="E1644" t="inlineStr">
        <is>
          <t>Wk of 2026-10-19</t>
        </is>
      </c>
      <c r="F1644" t="inlineStr">
        <is>
          <t>Lost</t>
        </is>
      </c>
      <c r="G1644" s="39" t="str">
        <f>IF(ISNUMBER(MATCH(F1644,QualityStatuses,0)),"Quality Lead","Non-Quality Lead")</f>
        <v>Non-Quality Lead</v>
      </c>
      <c r="H1644" s="39" t="str">
        <f>IFERROR(INDEX(CampTypes,MATCH(I1644,CampList,0)),"Unattributed")</f>
        <v>New</v>
      </c>
      <c r="I1644" t="inlineStr">
        <is>
          <t>EBG - In House | ABO | Natuf | Leads | Unit Franchise | India | Oct26 | V1</t>
        </is>
      </c>
      <c r="J1644" t="inlineStr">
        <is>
          <t>EBG - In House | ABO | Natuf | Leads | Unit Franchise | India | Oct26 | V1</t>
        </is>
      </c>
      <c r="K1644" t="inlineStr">
        <is>
          <t>Direct (campaign tagged in CRM)</t>
        </is>
      </c>
      <c r="L1644" t="inlineStr">
        <is>
          <t>Natuf | Business Owners | Tier1 + Growth Cities | Oct26 | V1</t>
        </is>
      </c>
      <c r="M1644" t="inlineStr">
        <is>
          <t>Natuf | Business Owners | Tier1 + Growth Cities | Oct26 | V1</t>
        </is>
      </c>
      <c r="N1644" t="inlineStr">
        <is>
          <t>Natuf | Reel | Brand Ambassador | Heard Of Owning A Cafe | V1</t>
        </is>
      </c>
      <c r="O1644" t="inlineStr">
        <is>
          <t>In House Natuf</t>
        </is>
      </c>
      <c r="P1644" t="inlineStr">
        <is>
          <t>Facebook</t>
        </is>
      </c>
      <c r="Q1644" t="inlineStr">
        <is>
          <t>Tejaswini Tarigopula</t>
        </is>
      </c>
      <c r="R1644" t="inlineStr">
        <is>
          <t>Arjuman Vidya Sagar</t>
        </is>
      </c>
      <c r="S1644" t="inlineStr">
        <is>
          <t>DNP - Did Not Pick Up</t>
        </is>
      </c>
      <c r="T1644" t="inlineStr">
        <is>
          <t>Patna</t>
        </is>
      </c>
      <c r="U1644" t="inlineStr">
        <is>
          <t xml:space="preserve"> </t>
        </is>
      </c>
      <c r="V1644" t="n">
        <v>6</v>
      </c>
      <c r="W1644" t="n">
        <v>0</v>
      </c>
      <c r="X1644" t="inlineStr">
        <is>
          <t>XXXXXX3695</t>
        </is>
      </c>
      <c r="Y1644" s="72" t="n">
        <v>46326.52037037037</v>
      </c>
    </row>
    <row r="1645">
      <c r="A1645" s="39" t="inlineStr">
        <is>
          <t>6ad5e1b15b2cc0b1ccfc9d8c</t>
        </is>
      </c>
      <c r="B1645" s="72" t="n">
        <v>46314.6208449074</v>
      </c>
      <c r="C1645" s="70" t="n">
        <v>46314</v>
      </c>
      <c r="D1645" t="inlineStr">
        <is>
          <t>2026-10</t>
        </is>
      </c>
      <c r="E1645" t="inlineStr">
        <is>
          <t>Wk of 2026-10-19</t>
        </is>
      </c>
      <c r="F1645" t="inlineStr">
        <is>
          <t>Connected</t>
        </is>
      </c>
      <c r="G1645" s="39" t="str">
        <f>IF(ISNUMBER(MATCH(F1645,QualityStatuses,0)),"Quality Lead","Non-Quality Lead")</f>
        <v>Non-Quality Lead</v>
      </c>
      <c r="H1645" s="39" t="str">
        <f>IFERROR(INDEX(CampTypes,MATCH(I1645,CampList,0)),"Unattributed")</f>
        <v>New</v>
      </c>
      <c r="I1645" t="inlineStr">
        <is>
          <t>EBG - In House | ABO | Natuf | Leads | Unit Franchise | India | Oct26 | V1</t>
        </is>
      </c>
      <c r="J1645" t="inlineStr">
        <is>
          <t>EBG - In House | ABO | Natuf | Leads | Unit Franchise | India | Oct26 | V1</t>
        </is>
      </c>
      <c r="K1645" t="inlineStr">
        <is>
          <t>Direct (campaign tagged in CRM)</t>
        </is>
      </c>
      <c r="L1645" t="inlineStr">
        <is>
          <t>Natuf | Business Owners | Tier1 + Growth Cities | Oct26 | V1</t>
        </is>
      </c>
      <c r="M1645" t="inlineStr">
        <is>
          <t>Natuf | Business Owners | Tier1 + Growth Cities | Oct26 | V1</t>
        </is>
      </c>
      <c r="N1645" t="inlineStr">
        <is>
          <t>Natuf | Reel | Brand Ambassador | Heard Of Owning A Cafe | V1</t>
        </is>
      </c>
      <c r="O1645" t="inlineStr">
        <is>
          <t>In House Natuf</t>
        </is>
      </c>
      <c r="P1645" t="inlineStr">
        <is>
          <t>Facebook</t>
        </is>
      </c>
      <c r="Q1645" t="inlineStr">
        <is>
          <t>Tejaswini Tarigopula</t>
        </is>
      </c>
      <c r="R1645" t="inlineStr">
        <is>
          <t>Sai Charan</t>
        </is>
      </c>
      <c r="S1645" t="inlineStr">
        <is>
          <t>-</t>
        </is>
      </c>
      <c r="T1645" t="inlineStr">
        <is>
          <t>Surat</t>
        </is>
      </c>
      <c r="U1645" t="inlineStr">
        <is>
          <t xml:space="preserve"> </t>
        </is>
      </c>
      <c r="V1645" t="n">
        <v>4</v>
      </c>
      <c r="W1645" t="n">
        <v>2</v>
      </c>
      <c r="X1645" t="inlineStr">
        <is>
          <t>XXXXXX5918</t>
        </is>
      </c>
      <c r="Y1645" s="72" t="n">
        <v>46326.52037037037</v>
      </c>
    </row>
    <row r="1646">
      <c r="A1646" s="39" t="inlineStr">
        <is>
          <t>6ad5e0ec9bed6394d54c121d</t>
        </is>
      </c>
      <c r="B1646" s="72" t="n">
        <v>46314.61856481482</v>
      </c>
      <c r="C1646" s="70" t="n">
        <v>46314</v>
      </c>
      <c r="D1646" t="inlineStr">
        <is>
          <t>2026-10</t>
        </is>
      </c>
      <c r="E1646" t="inlineStr">
        <is>
          <t>Wk of 2026-10-19</t>
        </is>
      </c>
      <c r="F1646" t="inlineStr">
        <is>
          <t>New Lead</t>
        </is>
      </c>
      <c r="G1646" s="39" t="str">
        <f>IF(ISNUMBER(MATCH(F1646,QualityStatuses,0)),"Quality Lead","Non-Quality Lead")</f>
        <v>Non-Quality Lead</v>
      </c>
      <c r="H1646" s="39" t="str">
        <f>IFERROR(INDEX(CampTypes,MATCH(I1646,CampList,0)),"Unattributed")</f>
        <v>New</v>
      </c>
      <c r="I1646" t="inlineStr">
        <is>
          <t>Natuf | In House | ABO |  | WhatsApp | Unit Franchise | India | Oct26 | V1</t>
        </is>
      </c>
      <c r="J1646" t="inlineStr">
        <is>
          <t>Natuf | In House | ABO |  | WhatsApp | Unit Franchise | India | Oct26 | V1</t>
        </is>
      </c>
      <c r="K1646" t="inlineStr">
        <is>
          <t>Direct (campaign tagged in CRM)</t>
        </is>
      </c>
      <c r="L1646" t="inlineStr">
        <is>
          <t>_</t>
        </is>
      </c>
      <c r="M1646" t="inlineStr">
        <is>
          <t>_</t>
        </is>
      </c>
      <c r="N1646" t="inlineStr">
        <is>
          <t>_</t>
        </is>
      </c>
      <c r="O1646" t="inlineStr">
        <is>
          <t>In House Natuf</t>
        </is>
      </c>
      <c r="P1646" t="inlineStr">
        <is>
          <t>Whatsapp Cloud API</t>
        </is>
      </c>
      <c r="Q1646" t="inlineStr">
        <is>
          <t>(Unassigned)</t>
        </is>
      </c>
      <c r="R1646" t="inlineStr">
        <is>
          <t>(Unassigned)</t>
        </is>
      </c>
      <c r="S1646" t="inlineStr">
        <is>
          <t>-</t>
        </is>
      </c>
      <c r="T1646" t="inlineStr">
        <is>
          <t>-</t>
        </is>
      </c>
      <c r="U1646" t="inlineStr">
        <is>
          <t>-</t>
        </is>
      </c>
      <c r="V1646" t="n">
        <v>0</v>
      </c>
      <c r="W1646" t="n">
        <v>0</v>
      </c>
      <c r="X1646" t="inlineStr">
        <is>
          <t>XXXXXX1973</t>
        </is>
      </c>
      <c r="Y1646" s="72" t="n">
        <v>46314.70414351852</v>
      </c>
    </row>
    <row r="1647">
      <c r="A1647" s="39" t="inlineStr">
        <is>
          <t>6ad5e0bfc115685c0921fd56</t>
        </is>
      </c>
      <c r="B1647" s="72" t="n">
        <v>46314.61804398148</v>
      </c>
      <c r="C1647" s="70" t="n">
        <v>46314</v>
      </c>
      <c r="D1647" t="inlineStr">
        <is>
          <t>2026-10</t>
        </is>
      </c>
      <c r="E1647" t="inlineStr">
        <is>
          <t>Wk of 2026-10-19</t>
        </is>
      </c>
      <c r="F1647" t="inlineStr">
        <is>
          <t>Attempt 1</t>
        </is>
      </c>
      <c r="G1647" s="39" t="str">
        <f>IF(ISNUMBER(MATCH(F1647,QualityStatuses,0)),"Quality Lead","Non-Quality Lead")</f>
        <v>Non-Quality Lead</v>
      </c>
      <c r="H1647" s="39" t="str">
        <f>IFERROR(INDEX(CampTypes,MATCH(I1647,CampList,0)),"Unattributed")</f>
        <v>New</v>
      </c>
      <c r="I1647" t="inlineStr">
        <is>
          <t>EBG - In House | ABO | Natuf | Leads | Unit Franchise | India | Oct26 | V1</t>
        </is>
      </c>
      <c r="J1647" t="inlineStr">
        <is>
          <t>EBG - In House | ABO | Natuf | Leads | Unit Franchise | India | Oct26 | V1</t>
        </is>
      </c>
      <c r="K1647" t="inlineStr">
        <is>
          <t>Direct (campaign tagged in CRM)</t>
        </is>
      </c>
      <c r="L1647" t="inlineStr">
        <is>
          <t>Natuf | Business Owners | Tier1 + Growth Cities | Oct26 | V1</t>
        </is>
      </c>
      <c r="M1647" t="inlineStr">
        <is>
          <t>Natuf | Business Owners | Tier1 + Growth Cities | Oct26 | V1</t>
        </is>
      </c>
      <c r="N1647" t="inlineStr">
        <is>
          <t>Natuf | Reel | Brand Ambassador | Heard Of Owning A Cafe | V1</t>
        </is>
      </c>
      <c r="O1647" t="inlineStr">
        <is>
          <t>In House Natuf</t>
        </is>
      </c>
      <c r="P1647" t="inlineStr">
        <is>
          <t>Facebook</t>
        </is>
      </c>
      <c r="Q1647" t="inlineStr">
        <is>
          <t>Tejaswini Tarigopula</t>
        </is>
      </c>
      <c r="R1647" t="inlineStr">
        <is>
          <t>Shivani Sharma</t>
        </is>
      </c>
      <c r="S1647" t="inlineStr">
        <is>
          <t>-</t>
        </is>
      </c>
      <c r="T1647" t="inlineStr">
        <is>
          <t>Siliguri</t>
        </is>
      </c>
      <c r="U1647" t="inlineStr">
        <is>
          <t xml:space="preserve"> </t>
        </is>
      </c>
      <c r="V1647" t="n">
        <v>1</v>
      </c>
      <c r="W1647" t="n">
        <v>0</v>
      </c>
      <c r="X1647" t="inlineStr">
        <is>
          <t>XXXXXX1034</t>
        </is>
      </c>
      <c r="Y1647" s="72" t="n">
        <v>46326.52037037037</v>
      </c>
    </row>
    <row r="1648">
      <c r="A1648" s="39" t="inlineStr">
        <is>
          <t>6ad5def6fd47eade521aa97a</t>
        </is>
      </c>
      <c r="B1648" s="72" t="n">
        <v>46314.61275462963</v>
      </c>
      <c r="C1648" s="70" t="n">
        <v>46314</v>
      </c>
      <c r="D1648" t="inlineStr">
        <is>
          <t>2026-10</t>
        </is>
      </c>
      <c r="E1648" t="inlineStr">
        <is>
          <t>Wk of 2026-10-19</t>
        </is>
      </c>
      <c r="F1648" t="inlineStr">
        <is>
          <t>Connected</t>
        </is>
      </c>
      <c r="G1648" s="39" t="str">
        <f>IF(ISNUMBER(MATCH(F1648,QualityStatuses,0)),"Quality Lead","Non-Quality Lead")</f>
        <v>Non-Quality Lead</v>
      </c>
      <c r="H1648" s="39" t="str">
        <f>IFERROR(INDEX(CampTypes,MATCH(I1648,CampList,0)),"Unattributed")</f>
        <v>New</v>
      </c>
      <c r="I1648" t="inlineStr">
        <is>
          <t>EBG - In House | ABO | Natuf | Leads | Unit Franchise | India | Oct26 | V1</t>
        </is>
      </c>
      <c r="J1648" t="inlineStr">
        <is>
          <t>EBG - In House | ABO | Natuf | Leads | Unit Franchise | India | Oct26 | V1</t>
        </is>
      </c>
      <c r="K1648" t="inlineStr">
        <is>
          <t>Direct (campaign tagged in CRM)</t>
        </is>
      </c>
      <c r="L1648" t="inlineStr">
        <is>
          <t>Natuf | Broad | Tier1 + Growth Cities | Oct26 | V1</t>
        </is>
      </c>
      <c r="M1648" t="inlineStr">
        <is>
          <t>Natuf | Broad | Tier1 + Growth Cities | Oct26 | V1</t>
        </is>
      </c>
      <c r="N1648" t="inlineStr">
        <is>
          <t>Natuf | Reel | Brand Ambassador | Heard Of Owning A Cafe | V1</t>
        </is>
      </c>
      <c r="O1648" t="inlineStr">
        <is>
          <t>In House Natuf</t>
        </is>
      </c>
      <c r="P1648" t="inlineStr">
        <is>
          <t>Facebook</t>
        </is>
      </c>
      <c r="Q1648" t="inlineStr">
        <is>
          <t>Tejaswini Tarigopula</t>
        </is>
      </c>
      <c r="R1648" t="inlineStr">
        <is>
          <t>Shivamani</t>
        </is>
      </c>
      <c r="S1648" t="inlineStr">
        <is>
          <t>-</t>
        </is>
      </c>
      <c r="T1648" t="inlineStr">
        <is>
          <t>Mumbai</t>
        </is>
      </c>
      <c r="U1648" t="inlineStr">
        <is>
          <t xml:space="preserve"> </t>
        </is>
      </c>
      <c r="V1648" t="n">
        <v>1</v>
      </c>
      <c r="W1648" t="n">
        <v>1</v>
      </c>
      <c r="X1648" t="inlineStr">
        <is>
          <t>XXXXXX6156</t>
        </is>
      </c>
      <c r="Y1648" s="72" t="n">
        <v>46326.52037037037</v>
      </c>
    </row>
    <row r="1649">
      <c r="A1649" s="39" t="inlineStr">
        <is>
          <t>6ad5de93c87ed221cff18a34</t>
        </is>
      </c>
      <c r="B1649" s="72" t="n">
        <v>46314.61160879629</v>
      </c>
      <c r="C1649" s="70" t="n">
        <v>46314</v>
      </c>
      <c r="D1649" t="inlineStr">
        <is>
          <t>2026-10</t>
        </is>
      </c>
      <c r="E1649" t="inlineStr">
        <is>
          <t>Wk of 2026-10-19</t>
        </is>
      </c>
      <c r="F1649" t="inlineStr">
        <is>
          <t>Attempt 2</t>
        </is>
      </c>
      <c r="G1649" s="39" t="str">
        <f>IF(ISNUMBER(MATCH(F1649,QualityStatuses,0)),"Quality Lead","Non-Quality Lead")</f>
        <v>Non-Quality Lead</v>
      </c>
      <c r="H1649" s="39" t="str">
        <f>IFERROR(INDEX(CampTypes,MATCH(I1649,CampList,0)),"Unattributed")</f>
        <v>Old</v>
      </c>
      <c r="I1649" t="inlineStr">
        <is>
          <t>E_Karan_Natuf_All_07072026</t>
        </is>
      </c>
      <c r="J1649" t="inlineStr">
        <is>
          <t>E_Karan_Natuf_All_07072026</t>
        </is>
      </c>
      <c r="K1649" t="inlineStr">
        <is>
          <t>Direct (campaign tagged in CRM)</t>
        </is>
      </c>
      <c r="L1649" t="inlineStr">
        <is>
          <t>E_Karan_Natuf_Sign_07072026_Adset3</t>
        </is>
      </c>
      <c r="M1649" t="inlineStr">
        <is>
          <t>E_Karan_Natuf_Sign_07072026_Adset3</t>
        </is>
      </c>
      <c r="N1649" t="inlineStr">
        <is>
          <t>E_Karan_Natuf_Sign_07072026_Adset2_Ad1 – Copy</t>
        </is>
      </c>
      <c r="O1649" t="inlineStr">
        <is>
          <t>Natuf</t>
        </is>
      </c>
      <c r="P1649" t="inlineStr">
        <is>
          <t>Facebook</t>
        </is>
      </c>
      <c r="Q1649" t="inlineStr">
        <is>
          <t>Tejaswini Tarigopula</t>
        </is>
      </c>
      <c r="R1649" t="inlineStr">
        <is>
          <t>Rima Paul</t>
        </is>
      </c>
      <c r="S1649" t="inlineStr">
        <is>
          <t>-</t>
        </is>
      </c>
      <c r="T1649" t="inlineStr">
        <is>
          <t>Stock</t>
        </is>
      </c>
      <c r="U1649" t="inlineStr">
        <is>
          <t xml:space="preserve"> </t>
        </is>
      </c>
      <c r="V1649" t="n">
        <v>2</v>
      </c>
      <c r="W1649" t="n">
        <v>0</v>
      </c>
      <c r="X1649" t="inlineStr">
        <is>
          <t>XXXXXX3907</t>
        </is>
      </c>
      <c r="Y1649" s="72" t="n">
        <v>46326.52037037037</v>
      </c>
    </row>
    <row r="1650">
      <c r="A1650" s="39" t="inlineStr">
        <is>
          <t>6ad5dd0de6a617d5efbc3234</t>
        </is>
      </c>
      <c r="B1650" s="72" t="n">
        <v>46314.60709490741</v>
      </c>
      <c r="C1650" s="70" t="n">
        <v>46314</v>
      </c>
      <c r="D1650" t="inlineStr">
        <is>
          <t>2026-10</t>
        </is>
      </c>
      <c r="E1650" t="inlineStr">
        <is>
          <t>Wk of 2026-10-19</t>
        </is>
      </c>
      <c r="F1650" t="inlineStr">
        <is>
          <t>Attempt 1</t>
        </is>
      </c>
      <c r="G1650" s="39" t="str">
        <f>IF(ISNUMBER(MATCH(F1650,QualityStatuses,0)),"Quality Lead","Non-Quality Lead")</f>
        <v>Non-Quality Lead</v>
      </c>
      <c r="H1650" s="39" t="str">
        <f>IFERROR(INDEX(CampTypes,MATCH(I1650,CampList,0)),"Unattributed")</f>
        <v>New</v>
      </c>
      <c r="I1650" t="inlineStr">
        <is>
          <t>EBG - In House | ABO | Natuf | Leads | Unit Franchise | India | Oct26 | V1</t>
        </is>
      </c>
      <c r="J1650" t="inlineStr">
        <is>
          <t>EBG - In House | ABO | Natuf | Leads | Unit Franchise | India | Oct26 | V1</t>
        </is>
      </c>
      <c r="K1650" t="inlineStr">
        <is>
          <t>Direct (campaign tagged in CRM)</t>
        </is>
      </c>
      <c r="L1650" t="inlineStr">
        <is>
          <t>Natuf | LAL 1% | India | Jul26 | V1</t>
        </is>
      </c>
      <c r="M1650" t="inlineStr">
        <is>
          <t>Natuf | LAL 1% | India | Jul26 | V1</t>
        </is>
      </c>
      <c r="N1650" t="inlineStr">
        <is>
          <t>Natuf | Reel | Brand Ambassador | Heard Of Owning A Cafe | V1</t>
        </is>
      </c>
      <c r="O1650" t="inlineStr">
        <is>
          <t>In House Natuf</t>
        </is>
      </c>
      <c r="P1650" t="inlineStr">
        <is>
          <t>Facebook</t>
        </is>
      </c>
      <c r="Q1650" t="inlineStr">
        <is>
          <t>Tejaswini Tarigopula</t>
        </is>
      </c>
      <c r="R1650" t="inlineStr">
        <is>
          <t>Rima Paul</t>
        </is>
      </c>
      <c r="S1650" t="inlineStr">
        <is>
          <t>-</t>
        </is>
      </c>
      <c r="T1650" t="inlineStr">
        <is>
          <t>ITANAGAR</t>
        </is>
      </c>
      <c r="U1650" t="inlineStr">
        <is>
          <t xml:space="preserve"> </t>
        </is>
      </c>
      <c r="V1650" t="n">
        <v>1</v>
      </c>
      <c r="W1650" t="n">
        <v>0</v>
      </c>
      <c r="X1650" t="inlineStr">
        <is>
          <t>XXXXXX7604</t>
        </is>
      </c>
      <c r="Y1650" s="72" t="n">
        <v>46326.52037037037</v>
      </c>
    </row>
    <row r="1651">
      <c r="A1651" s="39" t="inlineStr">
        <is>
          <t>6ad5dc6dbd92b4bf38e0a673</t>
        </is>
      </c>
      <c r="B1651" s="72" t="n">
        <v>46314.60524305556</v>
      </c>
      <c r="C1651" s="70" t="n">
        <v>46314</v>
      </c>
      <c r="D1651" t="inlineStr">
        <is>
          <t>2026-10</t>
        </is>
      </c>
      <c r="E1651" t="inlineStr">
        <is>
          <t>Wk of 2026-10-19</t>
        </is>
      </c>
      <c r="F1651" t="inlineStr">
        <is>
          <t>New Lead</t>
        </is>
      </c>
      <c r="G1651" s="39" t="str">
        <f>IF(ISNUMBER(MATCH(F1651,QualityStatuses,0)),"Quality Lead","Non-Quality Lead")</f>
        <v>Non-Quality Lead</v>
      </c>
      <c r="H1651" s="39" t="str">
        <f>IFERROR(INDEX(CampTypes,MATCH(I1651,CampList,0)),"Unattributed")</f>
        <v>New</v>
      </c>
      <c r="I1651" t="inlineStr">
        <is>
          <t>Natuf | In House | ABO |  | WhatsApp | Unit Franchise | India | Oct26 | V1</t>
        </is>
      </c>
      <c r="J1651" t="inlineStr">
        <is>
          <t>Natuf | In House | ABO |  | WhatsApp | Unit Franchise | India | Oct26 | V1</t>
        </is>
      </c>
      <c r="K1651" t="inlineStr">
        <is>
          <t>Direct (campaign tagged in CRM)</t>
        </is>
      </c>
      <c r="L1651" t="inlineStr">
        <is>
          <t>_</t>
        </is>
      </c>
      <c r="M1651" t="inlineStr">
        <is>
          <t>_</t>
        </is>
      </c>
      <c r="N1651" t="inlineStr">
        <is>
          <t>_</t>
        </is>
      </c>
      <c r="O1651" t="inlineStr">
        <is>
          <t>In House Natuf</t>
        </is>
      </c>
      <c r="P1651" t="inlineStr">
        <is>
          <t>Whatsapp Cloud API</t>
        </is>
      </c>
      <c r="Q1651" t="inlineStr">
        <is>
          <t>(Unassigned)</t>
        </is>
      </c>
      <c r="R1651" t="inlineStr">
        <is>
          <t>(Unassigned)</t>
        </is>
      </c>
      <c r="S1651" t="inlineStr">
        <is>
          <t>-</t>
        </is>
      </c>
      <c r="T1651" t="inlineStr">
        <is>
          <t>-</t>
        </is>
      </c>
      <c r="U1651" t="inlineStr">
        <is>
          <t>-</t>
        </is>
      </c>
      <c r="V1651" t="n">
        <v>0</v>
      </c>
      <c r="W1651" t="n">
        <v>0</v>
      </c>
      <c r="X1651" t="inlineStr">
        <is>
          <t>XXXXXX9919</t>
        </is>
      </c>
      <c r="Y1651" s="72" t="n">
        <v>46317.73494212963</v>
      </c>
    </row>
    <row r="1652">
      <c r="A1652" s="39" t="inlineStr">
        <is>
          <t>6ad5dc657ee8ce0bba3d8b4d</t>
        </is>
      </c>
      <c r="B1652" s="72" t="n">
        <v>46314.60515046296</v>
      </c>
      <c r="C1652" s="70" t="n">
        <v>46314</v>
      </c>
      <c r="D1652" t="inlineStr">
        <is>
          <t>2026-10</t>
        </is>
      </c>
      <c r="E1652" t="inlineStr">
        <is>
          <t>Wk of 2026-10-19</t>
        </is>
      </c>
      <c r="F1652" t="inlineStr">
        <is>
          <t>New Lead</t>
        </is>
      </c>
      <c r="G1652" s="39" t="str">
        <f>IF(ISNUMBER(MATCH(F1652,QualityStatuses,0)),"Quality Lead","Non-Quality Lead")</f>
        <v>Non-Quality Lead</v>
      </c>
      <c r="H1652" s="39" t="str">
        <f>IFERROR(INDEX(CampTypes,MATCH(I1652,CampList,0)),"Unattributed")</f>
        <v>New</v>
      </c>
      <c r="I1652" t="inlineStr">
        <is>
          <t>Natuf | In House | ABO |  | WhatsApp | Unit Franchise | India | Oct26 | V1</t>
        </is>
      </c>
      <c r="J1652" t="inlineStr">
        <is>
          <t>Natuf | In House | ABO |  | WhatsApp | Unit Franchise | India | Oct26 | V1</t>
        </is>
      </c>
      <c r="K1652" t="inlineStr">
        <is>
          <t>Direct (campaign tagged in CRM)</t>
        </is>
      </c>
      <c r="L1652" t="inlineStr">
        <is>
          <t>_</t>
        </is>
      </c>
      <c r="M1652" t="inlineStr">
        <is>
          <t>_</t>
        </is>
      </c>
      <c r="N1652" t="inlineStr">
        <is>
          <t>_</t>
        </is>
      </c>
      <c r="O1652" t="inlineStr">
        <is>
          <t>In House Natuf</t>
        </is>
      </c>
      <c r="P1652" t="inlineStr">
        <is>
          <t>Whatsapp Cloud API</t>
        </is>
      </c>
      <c r="Q1652" t="inlineStr">
        <is>
          <t>(Unassigned)</t>
        </is>
      </c>
      <c r="R1652" t="inlineStr">
        <is>
          <t>(Unassigned)</t>
        </is>
      </c>
      <c r="S1652" t="inlineStr">
        <is>
          <t>-</t>
        </is>
      </c>
      <c r="T1652" t="inlineStr">
        <is>
          <t>-</t>
        </is>
      </c>
      <c r="U1652" t="inlineStr">
        <is>
          <t>-</t>
        </is>
      </c>
      <c r="V1652" t="n">
        <v>0</v>
      </c>
      <c r="W1652" t="n">
        <v>0</v>
      </c>
      <c r="X1652" t="inlineStr">
        <is>
          <t>XXXXXX5540</t>
        </is>
      </c>
      <c r="Y1652" s="72" t="n">
        <v>46314.66854166667</v>
      </c>
    </row>
    <row r="1653">
      <c r="A1653" s="39" t="inlineStr">
        <is>
          <t>6ad5dc375b9f05e9ecff158b</t>
        </is>
      </c>
      <c r="B1653" s="72" t="n">
        <v>46314.60461805556</v>
      </c>
      <c r="C1653" s="70" t="n">
        <v>46314</v>
      </c>
      <c r="D1653" t="inlineStr">
        <is>
          <t>2026-10</t>
        </is>
      </c>
      <c r="E1653" t="inlineStr">
        <is>
          <t>Wk of 2026-10-19</t>
        </is>
      </c>
      <c r="F1653" t="inlineStr">
        <is>
          <t>Connected</t>
        </is>
      </c>
      <c r="G1653" s="39" t="str">
        <f>IF(ISNUMBER(MATCH(F1653,QualityStatuses,0)),"Quality Lead","Non-Quality Lead")</f>
        <v>Non-Quality Lead</v>
      </c>
      <c r="H1653" s="39" t="str">
        <f>IFERROR(INDEX(CampTypes,MATCH(I1653,CampList,0)),"Unattributed")</f>
        <v>Old</v>
      </c>
      <c r="I1653" t="inlineStr">
        <is>
          <t>E_Natuf_Generic_13082026</t>
        </is>
      </c>
      <c r="J1653" t="inlineStr">
        <is>
          <t>E_Natuf_Generic_13082026</t>
        </is>
      </c>
      <c r="K1653" t="inlineStr">
        <is>
          <t>Direct (campaign tagged in CRM)</t>
        </is>
      </c>
      <c r="L1653" t="inlineStr">
        <is>
          <t>E_Natuf_Generic_13082026_Adset1</t>
        </is>
      </c>
      <c r="M1653" t="inlineStr">
        <is>
          <t>E_Natuf_Generic_13082026_Adset1</t>
        </is>
      </c>
      <c r="N1653" t="inlineStr">
        <is>
          <t>E_Natuf_Generic_13082026_Adset1_Ad1</t>
        </is>
      </c>
      <c r="O1653" t="inlineStr">
        <is>
          <t>Natuf</t>
        </is>
      </c>
      <c r="P1653" t="inlineStr">
        <is>
          <t>Facebook</t>
        </is>
      </c>
      <c r="Q1653" t="inlineStr">
        <is>
          <t>Tejaswini Tarigopula</t>
        </is>
      </c>
      <c r="R1653" t="inlineStr">
        <is>
          <t>Sai Charan</t>
        </is>
      </c>
      <c r="S1653" t="inlineStr">
        <is>
          <t>-</t>
        </is>
      </c>
      <c r="T1653" t="inlineStr">
        <is>
          <t>Rohtak</t>
        </is>
      </c>
      <c r="U1653" t="inlineStr">
        <is>
          <t xml:space="preserve"> </t>
        </is>
      </c>
      <c r="V1653" t="n">
        <v>4</v>
      </c>
      <c r="W1653" t="n">
        <v>3</v>
      </c>
      <c r="X1653" t="inlineStr">
        <is>
          <t>XXXXXX0555</t>
        </is>
      </c>
      <c r="Y1653" s="72" t="n">
        <v>46326.52037037037</v>
      </c>
    </row>
    <row r="1654">
      <c r="A1654" s="39" t="inlineStr">
        <is>
          <t>6ad5d83b94160fa113667994</t>
        </is>
      </c>
      <c r="B1654" s="72" t="n">
        <v>46314.5928125</v>
      </c>
      <c r="C1654" s="70" t="n">
        <v>46314</v>
      </c>
      <c r="D1654" t="inlineStr">
        <is>
          <t>2026-10</t>
        </is>
      </c>
      <c r="E1654" t="inlineStr">
        <is>
          <t>Wk of 2026-10-19</t>
        </is>
      </c>
      <c r="F1654" t="inlineStr">
        <is>
          <t>New Lead</t>
        </is>
      </c>
      <c r="G1654" s="39" t="str">
        <f>IF(ISNUMBER(MATCH(F1654,QualityStatuses,0)),"Quality Lead","Non-Quality Lead")</f>
        <v>Non-Quality Lead</v>
      </c>
      <c r="H1654" s="39" t="str">
        <f>IFERROR(INDEX(CampTypes,MATCH(I1654,CampList,0)),"Unattributed")</f>
        <v>New</v>
      </c>
      <c r="I1654" t="inlineStr">
        <is>
          <t>Natuf | In House | ABO |  | WhatsApp | Unit Franchise | India | Oct26 | V1</t>
        </is>
      </c>
      <c r="J1654" t="inlineStr">
        <is>
          <t>Natuf | In House | ABO |  | WhatsApp | Unit Franchise | India | Oct26 | V1</t>
        </is>
      </c>
      <c r="K1654" t="inlineStr">
        <is>
          <t>Direct (campaign tagged in CRM)</t>
        </is>
      </c>
      <c r="L1654" t="inlineStr">
        <is>
          <t>_</t>
        </is>
      </c>
      <c r="M1654" t="inlineStr">
        <is>
          <t>_</t>
        </is>
      </c>
      <c r="N1654" t="inlineStr">
        <is>
          <t>_</t>
        </is>
      </c>
      <c r="O1654" t="inlineStr">
        <is>
          <t>In House Natuf</t>
        </is>
      </c>
      <c r="P1654" t="inlineStr">
        <is>
          <t>Whatsapp Cloud API</t>
        </is>
      </c>
      <c r="Q1654" t="inlineStr">
        <is>
          <t>(Unassigned)</t>
        </is>
      </c>
      <c r="R1654" t="inlineStr">
        <is>
          <t>(Unassigned)</t>
        </is>
      </c>
      <c r="S1654" t="inlineStr">
        <is>
          <t>-</t>
        </is>
      </c>
      <c r="T1654" t="inlineStr">
        <is>
          <t>-</t>
        </is>
      </c>
      <c r="U1654" t="inlineStr">
        <is>
          <t>-</t>
        </is>
      </c>
      <c r="V1654" t="n">
        <v>0</v>
      </c>
      <c r="W1654" t="n">
        <v>0</v>
      </c>
      <c r="X1654" t="inlineStr">
        <is>
          <t>XXXXXX2581</t>
        </is>
      </c>
      <c r="Y1654" s="72" t="n">
        <v>46314.59304398148</v>
      </c>
    </row>
    <row r="1655">
      <c r="A1655" s="39" t="inlineStr">
        <is>
          <t>6ad5d0f5be5ba80043219f95</t>
        </is>
      </c>
      <c r="B1655" s="72" t="n">
        <v>46314.57126157408</v>
      </c>
      <c r="C1655" s="70" t="n">
        <v>46314</v>
      </c>
      <c r="D1655" t="inlineStr">
        <is>
          <t>2026-10</t>
        </is>
      </c>
      <c r="E1655" t="inlineStr">
        <is>
          <t>Wk of 2026-10-19</t>
        </is>
      </c>
      <c r="F1655" t="inlineStr">
        <is>
          <t>Attempt 1</t>
        </is>
      </c>
      <c r="G1655" s="39" t="str">
        <f>IF(ISNUMBER(MATCH(F1655,QualityStatuses,0)),"Quality Lead","Non-Quality Lead")</f>
        <v>Non-Quality Lead</v>
      </c>
      <c r="H1655" s="39" t="str">
        <f>IFERROR(INDEX(CampTypes,MATCH(I1655,CampList,0)),"Unattributed")</f>
        <v>New</v>
      </c>
      <c r="I1655" t="inlineStr">
        <is>
          <t>EBG - In House | ABO | Natuf | Leads | Unit Franchise | India | Oct26 | V1</t>
        </is>
      </c>
      <c r="J1655" t="inlineStr">
        <is>
          <t>EBG - In House | ABO | Natuf | Leads | Unit Franchise | India | Oct26 | V1</t>
        </is>
      </c>
      <c r="K1655" t="inlineStr">
        <is>
          <t>Direct (campaign tagged in CRM)</t>
        </is>
      </c>
      <c r="L1655" t="inlineStr">
        <is>
          <t>Natuf | Business Owners | Tier1 + Growth Cities | Oct26 | V1</t>
        </is>
      </c>
      <c r="M1655" t="inlineStr">
        <is>
          <t>Natuf | Business Owners | Tier1 + Growth Cities | Oct26 | V1</t>
        </is>
      </c>
      <c r="N1655" t="inlineStr">
        <is>
          <t>Natuf | Reel | Brand Ambassador | Heard Of Owning A Cafe | V1</t>
        </is>
      </c>
      <c r="O1655" t="inlineStr">
        <is>
          <t>In House Natuf</t>
        </is>
      </c>
      <c r="P1655" t="inlineStr">
        <is>
          <t>Facebook</t>
        </is>
      </c>
      <c r="Q1655" t="inlineStr">
        <is>
          <t>Tejaswini Tarigopula</t>
        </is>
      </c>
      <c r="R1655" t="inlineStr">
        <is>
          <t>Rima Paul</t>
        </is>
      </c>
      <c r="S1655" t="inlineStr">
        <is>
          <t>-</t>
        </is>
      </c>
      <c r="T1655" t="inlineStr">
        <is>
          <t>Pune</t>
        </is>
      </c>
      <c r="U1655" t="inlineStr">
        <is>
          <t xml:space="preserve"> </t>
        </is>
      </c>
      <c r="V1655" t="n">
        <v>1</v>
      </c>
      <c r="W1655" t="n">
        <v>0</v>
      </c>
      <c r="X1655" t="inlineStr">
        <is>
          <t>XXXXXX3716</t>
        </is>
      </c>
      <c r="Y1655" s="72" t="n">
        <v>46326.52037037037</v>
      </c>
    </row>
    <row r="1656">
      <c r="A1656" s="39" t="inlineStr">
        <is>
          <t>6ad5ca8d390045c1fb2118b9</t>
        </is>
      </c>
      <c r="B1656" s="72" t="n">
        <v>46314.55228009259</v>
      </c>
      <c r="C1656" s="70" t="n">
        <v>46314</v>
      </c>
      <c r="D1656" t="inlineStr">
        <is>
          <t>2026-10</t>
        </is>
      </c>
      <c r="E1656" t="inlineStr">
        <is>
          <t>Wk of 2026-10-19</t>
        </is>
      </c>
      <c r="F1656" t="inlineStr">
        <is>
          <t>New Lead</t>
        </is>
      </c>
      <c r="G1656" s="39" t="str">
        <f>IF(ISNUMBER(MATCH(F1656,QualityStatuses,0)),"Quality Lead","Non-Quality Lead")</f>
        <v>Non-Quality Lead</v>
      </c>
      <c r="H1656" s="39" t="str">
        <f>IFERROR(INDEX(CampTypes,MATCH(I1656,CampList,0)),"Unattributed")</f>
        <v>New</v>
      </c>
      <c r="I1656" t="inlineStr">
        <is>
          <t>Natuf | In House | ABO |  | WhatsApp | Unit Franchise | India | Oct26 | V1</t>
        </is>
      </c>
      <c r="J1656" t="inlineStr">
        <is>
          <t>Natuf | In House | ABO |  | WhatsApp | Unit Franchise | India | Oct26 | V1</t>
        </is>
      </c>
      <c r="K1656" t="inlineStr">
        <is>
          <t>Direct (campaign tagged in CRM)</t>
        </is>
      </c>
      <c r="L1656" t="inlineStr">
        <is>
          <t>_</t>
        </is>
      </c>
      <c r="M1656" t="inlineStr">
        <is>
          <t>_</t>
        </is>
      </c>
      <c r="N1656" t="inlineStr">
        <is>
          <t>_</t>
        </is>
      </c>
      <c r="O1656" t="inlineStr">
        <is>
          <t>In House Natuf</t>
        </is>
      </c>
      <c r="P1656" t="inlineStr">
        <is>
          <t>Whatsapp Cloud API</t>
        </is>
      </c>
      <c r="Q1656" t="inlineStr">
        <is>
          <t>(Unassigned)</t>
        </is>
      </c>
      <c r="R1656" t="inlineStr">
        <is>
          <t>(Unassigned)</t>
        </is>
      </c>
      <c r="S1656" t="inlineStr">
        <is>
          <t>-</t>
        </is>
      </c>
      <c r="T1656" t="inlineStr">
        <is>
          <t>-</t>
        </is>
      </c>
      <c r="U1656" t="inlineStr">
        <is>
          <t>-</t>
        </is>
      </c>
      <c r="V1656" t="n">
        <v>0</v>
      </c>
      <c r="W1656" t="n">
        <v>0</v>
      </c>
      <c r="X1656" t="inlineStr">
        <is>
          <t>XXXXXX7815</t>
        </is>
      </c>
      <c r="Y1656" s="72" t="n">
        <v>46322.59917824074</v>
      </c>
    </row>
    <row r="1657">
      <c r="A1657" s="39" t="inlineStr">
        <is>
          <t>6ad5c796236ccc7462cbb98d</t>
        </is>
      </c>
      <c r="B1657" s="72" t="n">
        <v>46314.54349537037</v>
      </c>
      <c r="C1657" s="70" t="n">
        <v>46314</v>
      </c>
      <c r="D1657" t="inlineStr">
        <is>
          <t>2026-10</t>
        </is>
      </c>
      <c r="E1657" t="inlineStr">
        <is>
          <t>Wk of 2026-10-19</t>
        </is>
      </c>
      <c r="F1657" t="inlineStr">
        <is>
          <t>New Lead</t>
        </is>
      </c>
      <c r="G1657" s="39" t="str">
        <f>IF(ISNUMBER(MATCH(F1657,QualityStatuses,0)),"Quality Lead","Non-Quality Lead")</f>
        <v>Non-Quality Lead</v>
      </c>
      <c r="H1657" s="39" t="str">
        <f>IFERROR(INDEX(CampTypes,MATCH(I1657,CampList,0)),"Unattributed")</f>
        <v>Old</v>
      </c>
      <c r="I1657" t="inlineStr">
        <is>
          <t>E_Karan_Natuf_All_07072026</t>
        </is>
      </c>
      <c r="J1657" t="inlineStr">
        <is>
          <t>E_Karan_Natuf_All_07072026</t>
        </is>
      </c>
      <c r="K1657" t="inlineStr">
        <is>
          <t>Direct (campaign tagged in CRM)</t>
        </is>
      </c>
      <c r="L1657" t="inlineStr">
        <is>
          <t>E_Karan_Natuf_Sign_07072026_Adset3</t>
        </is>
      </c>
      <c r="M1657" t="inlineStr">
        <is>
          <t>E_Karan_Natuf_Sign_07072026_Adset3</t>
        </is>
      </c>
      <c r="N1657" t="inlineStr">
        <is>
          <t>E_Karan_Natuf_Sign_07072026_Adset2_Ad1</t>
        </is>
      </c>
      <c r="O1657" t="inlineStr">
        <is>
          <t>Natuf</t>
        </is>
      </c>
      <c r="P1657" t="inlineStr">
        <is>
          <t>Facebook</t>
        </is>
      </c>
      <c r="Q1657" t="inlineStr">
        <is>
          <t>(Unassigned)</t>
        </is>
      </c>
      <c r="R1657" t="inlineStr">
        <is>
          <t>Omkar Navge</t>
        </is>
      </c>
      <c r="S1657" t="inlineStr">
        <is>
          <t>-</t>
        </is>
      </c>
      <c r="T1657" t="inlineStr">
        <is>
          <t>Indore</t>
        </is>
      </c>
      <c r="U1657" t="inlineStr">
        <is>
          <t xml:space="preserve"> </t>
        </is>
      </c>
      <c r="V1657" t="n">
        <v>0</v>
      </c>
      <c r="W1657" t="n">
        <v>0</v>
      </c>
      <c r="X1657" t="inlineStr">
        <is>
          <t>XXXXXX8898</t>
        </is>
      </c>
      <c r="Y1657" s="72" t="n">
        <v>46326.52037037037</v>
      </c>
    </row>
    <row r="1658">
      <c r="A1658" s="39" t="inlineStr">
        <is>
          <t>6ad5c5ff9b9c42881f6b8cfb</t>
        </is>
      </c>
      <c r="B1658" s="72" t="n">
        <v>46314.53878472222</v>
      </c>
      <c r="C1658" s="70" t="n">
        <v>46314</v>
      </c>
      <c r="D1658" t="inlineStr">
        <is>
          <t>2026-10</t>
        </is>
      </c>
      <c r="E1658" t="inlineStr">
        <is>
          <t>Wk of 2026-10-19</t>
        </is>
      </c>
      <c r="F1658" t="inlineStr">
        <is>
          <t>Lost</t>
        </is>
      </c>
      <c r="G1658" s="39" t="str">
        <f>IF(ISNUMBER(MATCH(F1658,QualityStatuses,0)),"Quality Lead","Non-Quality Lead")</f>
        <v>Non-Quality Lead</v>
      </c>
      <c r="H1658" s="39" t="str">
        <f>IFERROR(INDEX(CampTypes,MATCH(I1658,CampList,0)),"Unattributed")</f>
        <v>New</v>
      </c>
      <c r="I1658" t="inlineStr">
        <is>
          <t>EBG - In House | ABO | Natuf | Leads | Unit Franchise | India | Oct26 | V1</t>
        </is>
      </c>
      <c r="J1658" t="inlineStr">
        <is>
          <t>EBG - In House | ABO | Natuf | Leads | Unit Franchise | India | Oct26 | V1</t>
        </is>
      </c>
      <c r="K1658" t="inlineStr">
        <is>
          <t>Direct (campaign tagged in CRM)</t>
        </is>
      </c>
      <c r="L1658" t="inlineStr">
        <is>
          <t>Natuf | Business Owners | Tier1 + Growth Cities | Oct26 | V1</t>
        </is>
      </c>
      <c r="M1658" t="inlineStr">
        <is>
          <t>Natuf | Business Owners | Tier1 + Growth Cities | Oct26 | V1</t>
        </is>
      </c>
      <c r="N1658" t="inlineStr">
        <is>
          <t>Natuf | Reel | Brand Ambassador | Heard Of Owning A Cafe | V1</t>
        </is>
      </c>
      <c r="O1658" t="inlineStr">
        <is>
          <t>In House Natuf</t>
        </is>
      </c>
      <c r="P1658" t="inlineStr">
        <is>
          <t>Facebook</t>
        </is>
      </c>
      <c r="Q1658" t="inlineStr">
        <is>
          <t>Tejaswini Tarigopula</t>
        </is>
      </c>
      <c r="R1658" t="inlineStr">
        <is>
          <t>Arjuman Vidya Sagar</t>
        </is>
      </c>
      <c r="S1658" t="inlineStr">
        <is>
          <t>DNP - Did Not Pick Up</t>
        </is>
      </c>
      <c r="T1658" t="inlineStr">
        <is>
          <t>Raipur</t>
        </is>
      </c>
      <c r="U1658" t="inlineStr">
        <is>
          <t xml:space="preserve"> </t>
        </is>
      </c>
      <c r="V1658" t="n">
        <v>6</v>
      </c>
      <c r="W1658" t="n">
        <v>0</v>
      </c>
      <c r="X1658" t="inlineStr">
        <is>
          <t>XXXXXX2004</t>
        </is>
      </c>
      <c r="Y1658" s="72" t="n">
        <v>46326.52037037037</v>
      </c>
    </row>
    <row r="1659">
      <c r="A1659" s="39" t="inlineStr">
        <is>
          <t>6ad5c0bf210d28e960171923</t>
        </is>
      </c>
      <c r="B1659" s="72" t="n">
        <v>46314.52322916667</v>
      </c>
      <c r="C1659" s="70" t="n">
        <v>46314</v>
      </c>
      <c r="D1659" t="inlineStr">
        <is>
          <t>2026-10</t>
        </is>
      </c>
      <c r="E1659" t="inlineStr">
        <is>
          <t>Wk of 2026-10-19</t>
        </is>
      </c>
      <c r="F1659" t="inlineStr">
        <is>
          <t>New Lead</t>
        </is>
      </c>
      <c r="G1659" s="39" t="str">
        <f>IF(ISNUMBER(MATCH(F1659,QualityStatuses,0)),"Quality Lead","Non-Quality Lead")</f>
        <v>Non-Quality Lead</v>
      </c>
      <c r="H1659" s="39" t="str">
        <f>IFERROR(INDEX(CampTypes,MATCH(I1659,CampList,0)),"Unattributed")</f>
        <v>New</v>
      </c>
      <c r="I1659" t="inlineStr">
        <is>
          <t>Natuf | In House | ABO |  | WhatsApp | Unit Franchise | India | Oct26 | V1</t>
        </is>
      </c>
      <c r="J1659" t="inlineStr">
        <is>
          <t>Natuf | In House | ABO |  | WhatsApp | Unit Franchise | India | Oct26 | V1</t>
        </is>
      </c>
      <c r="K1659" t="inlineStr">
        <is>
          <t>Direct (campaign tagged in CRM)</t>
        </is>
      </c>
      <c r="L1659" t="inlineStr">
        <is>
          <t>_</t>
        </is>
      </c>
      <c r="M1659" t="inlineStr">
        <is>
          <t>_</t>
        </is>
      </c>
      <c r="N1659" t="inlineStr">
        <is>
          <t>_</t>
        </is>
      </c>
      <c r="O1659" t="inlineStr">
        <is>
          <t>In House Natuf</t>
        </is>
      </c>
      <c r="P1659" t="inlineStr">
        <is>
          <t>Whatsapp Cloud API</t>
        </is>
      </c>
      <c r="Q1659" t="inlineStr">
        <is>
          <t>(Unassigned)</t>
        </is>
      </c>
      <c r="R1659" t="inlineStr">
        <is>
          <t>(Unassigned)</t>
        </is>
      </c>
      <c r="S1659" t="inlineStr">
        <is>
          <t>-</t>
        </is>
      </c>
      <c r="T1659" t="inlineStr">
        <is>
          <t>-</t>
        </is>
      </c>
      <c r="U1659" t="inlineStr">
        <is>
          <t>-</t>
        </is>
      </c>
      <c r="V1659" t="n">
        <v>0</v>
      </c>
      <c r="W1659" t="n">
        <v>0</v>
      </c>
      <c r="X1659" t="inlineStr">
        <is>
          <t>XXXXXX8996</t>
        </is>
      </c>
      <c r="Y1659" s="72" t="n">
        <v>46314.58305555556</v>
      </c>
    </row>
    <row r="1660">
      <c r="A1660" s="39" t="inlineStr">
        <is>
          <t>6ad5bc931fb72e8ece5291e5</t>
        </is>
      </c>
      <c r="B1660" s="72" t="n">
        <v>46314.51086805556</v>
      </c>
      <c r="C1660" s="70" t="n">
        <v>46314</v>
      </c>
      <c r="D1660" t="inlineStr">
        <is>
          <t>2026-10</t>
        </is>
      </c>
      <c r="E1660" t="inlineStr">
        <is>
          <t>Wk of 2026-10-19</t>
        </is>
      </c>
      <c r="F1660" t="inlineStr">
        <is>
          <t>Attempt 5</t>
        </is>
      </c>
      <c r="G1660" s="39" t="str">
        <f>IF(ISNUMBER(MATCH(F1660,QualityStatuses,0)),"Quality Lead","Non-Quality Lead")</f>
        <v>Non-Quality Lead</v>
      </c>
      <c r="H1660" s="39" t="str">
        <f>IFERROR(INDEX(CampTypes,MATCH(I1660,CampList,0)),"Unattributed")</f>
        <v>Old</v>
      </c>
      <c r="I1660" t="inlineStr">
        <is>
          <t>E_Karan_Natuf_All_07072026</t>
        </is>
      </c>
      <c r="J1660" t="inlineStr">
        <is>
          <t>E_Karan_Natuf_All_07072026</t>
        </is>
      </c>
      <c r="K1660" t="inlineStr">
        <is>
          <t>Direct (campaign tagged in CRM)</t>
        </is>
      </c>
      <c r="L1660" t="inlineStr">
        <is>
          <t>E_Karan_Natuf_Sign_07072026_Adset3</t>
        </is>
      </c>
      <c r="M1660" t="inlineStr">
        <is>
          <t>E_Karan_Natuf_Sign_07072026_Adset3</t>
        </is>
      </c>
      <c r="N1660" t="inlineStr">
        <is>
          <t>E_Karan_Natuf_Sign_07072026_Adset2_Ad1</t>
        </is>
      </c>
      <c r="O1660" t="inlineStr">
        <is>
          <t>Natuf</t>
        </is>
      </c>
      <c r="P1660" t="inlineStr">
        <is>
          <t>Facebook</t>
        </is>
      </c>
      <c r="Q1660" t="inlineStr">
        <is>
          <t>Marshal Malbari</t>
        </is>
      </c>
      <c r="R1660" t="inlineStr">
        <is>
          <t>Rinkita Virvani</t>
        </is>
      </c>
      <c r="S1660" t="inlineStr">
        <is>
          <t>-</t>
        </is>
      </c>
      <c r="T1660" t="inlineStr">
        <is>
          <t>Sinnar</t>
        </is>
      </c>
      <c r="U1660" t="inlineStr">
        <is>
          <t xml:space="preserve"> </t>
        </is>
      </c>
      <c r="V1660" t="n">
        <v>7</v>
      </c>
      <c r="W1660" t="n">
        <v>0</v>
      </c>
      <c r="X1660" t="inlineStr">
        <is>
          <t>XXXXXX3047</t>
        </is>
      </c>
      <c r="Y1660" s="72" t="n">
        <v>46326.52037037037</v>
      </c>
    </row>
    <row r="1661">
      <c r="A1661" s="39" t="inlineStr">
        <is>
          <t>6ad5bc6c5be0d611214b7167</t>
        </is>
      </c>
      <c r="B1661" s="72" t="n">
        <v>46314.51041666666</v>
      </c>
      <c r="C1661" s="70" t="n">
        <v>46314</v>
      </c>
      <c r="D1661" t="inlineStr">
        <is>
          <t>2026-10</t>
        </is>
      </c>
      <c r="E1661" t="inlineStr">
        <is>
          <t>Wk of 2026-10-19</t>
        </is>
      </c>
      <c r="F1661" t="inlineStr">
        <is>
          <t>Follow-Up</t>
        </is>
      </c>
      <c r="G1661" s="39" t="str">
        <f>IF(ISNUMBER(MATCH(F1661,QualityStatuses,0)),"Quality Lead","Non-Quality Lead")</f>
        <v>Quality Lead</v>
      </c>
      <c r="H1661" s="39" t="str">
        <f>IFERROR(INDEX(CampTypes,MATCH(I1661,CampList,0)),"Unattributed")</f>
        <v>New</v>
      </c>
      <c r="I1661" t="inlineStr">
        <is>
          <t>EBG - In House | ABO | Natuf | Leads | Unit Franchise | India | Oct26 | V1</t>
        </is>
      </c>
      <c r="J1661" t="inlineStr">
        <is>
          <t>EBG - In House | ABO | Natuf | Leads | Unit Franchise | India | Oct26 | V1</t>
        </is>
      </c>
      <c r="K1661" t="inlineStr">
        <is>
          <t>Direct (campaign tagged in CRM)</t>
        </is>
      </c>
      <c r="L1661" t="inlineStr">
        <is>
          <t>Natuf | Broad | Tier1 + Growth Cities | Oct26 | V1</t>
        </is>
      </c>
      <c r="M1661" t="inlineStr">
        <is>
          <t>Natuf | Broad | Tier1 + Growth Cities | Oct26 | V1</t>
        </is>
      </c>
      <c r="N1661" t="inlineStr">
        <is>
          <t>Natuf | Reel | Brand Ambassador | Heard Of Owning A Cafe | V1</t>
        </is>
      </c>
      <c r="O1661" t="inlineStr">
        <is>
          <t>In House Natuf</t>
        </is>
      </c>
      <c r="P1661" t="inlineStr">
        <is>
          <t>Facebook</t>
        </is>
      </c>
      <c r="Q1661" t="inlineStr">
        <is>
          <t>Deepak Rai</t>
        </is>
      </c>
      <c r="R1661" t="inlineStr">
        <is>
          <t>Tejaswini Tarigopula</t>
        </is>
      </c>
      <c r="S1661" t="inlineStr">
        <is>
          <t>-</t>
        </is>
      </c>
      <c r="T1661" t="inlineStr">
        <is>
          <t>Bengaluru</t>
        </is>
      </c>
      <c r="U1661" t="inlineStr">
        <is>
          <t xml:space="preserve"> </t>
        </is>
      </c>
      <c r="V1661" t="n">
        <v>3</v>
      </c>
      <c r="W1661" t="n">
        <v>2</v>
      </c>
      <c r="X1661" t="inlineStr">
        <is>
          <t>XXXXXX1189</t>
        </is>
      </c>
      <c r="Y1661" s="72" t="n">
        <v>46326.52037037037</v>
      </c>
    </row>
    <row r="1662">
      <c r="A1662" s="39" t="inlineStr">
        <is>
          <t>6ad5bc51357cd114c857219b</t>
        </is>
      </c>
      <c r="B1662" s="72" t="n">
        <v>46314.51010416666</v>
      </c>
      <c r="C1662" s="70" t="n">
        <v>46314</v>
      </c>
      <c r="D1662" t="inlineStr">
        <is>
          <t>2026-10</t>
        </is>
      </c>
      <c r="E1662" t="inlineStr">
        <is>
          <t>Wk of 2026-10-19</t>
        </is>
      </c>
      <c r="F1662" t="inlineStr">
        <is>
          <t>Attempt 1</t>
        </is>
      </c>
      <c r="G1662" s="39" t="str">
        <f>IF(ISNUMBER(MATCH(F1662,QualityStatuses,0)),"Quality Lead","Non-Quality Lead")</f>
        <v>Non-Quality Lead</v>
      </c>
      <c r="H1662" s="39" t="str">
        <f>IFERROR(INDEX(CampTypes,MATCH(I1662,CampList,0)),"Unattributed")</f>
        <v>New</v>
      </c>
      <c r="I1662" t="inlineStr">
        <is>
          <t>EBG - In House | ABO | Natuf | Leads | Unit Franchise | India | Oct26 | V1</t>
        </is>
      </c>
      <c r="J1662" t="inlineStr">
        <is>
          <t>EBG - In House | ABO | Natuf | Leads | Unit Franchise | India | Oct26 | V1</t>
        </is>
      </c>
      <c r="K1662" t="inlineStr">
        <is>
          <t>Direct (campaign tagged in CRM)</t>
        </is>
      </c>
      <c r="L1662" t="inlineStr">
        <is>
          <t>Natuf | LAL 1% | India | Jul26 | V1</t>
        </is>
      </c>
      <c r="M1662" t="inlineStr">
        <is>
          <t>Natuf | LAL 1% | India | Jul26 | V1</t>
        </is>
      </c>
      <c r="N1662" t="inlineStr">
        <is>
          <t>Natuf | Reel | Brand Ambassador | Heard Of Owning A Cafe | V1</t>
        </is>
      </c>
      <c r="O1662" t="inlineStr">
        <is>
          <t>In House Natuf</t>
        </is>
      </c>
      <c r="P1662" t="inlineStr">
        <is>
          <t>Facebook</t>
        </is>
      </c>
      <c r="Q1662" t="inlineStr">
        <is>
          <t>Tejaswini Tarigopula</t>
        </is>
      </c>
      <c r="R1662" t="inlineStr">
        <is>
          <t>Shivani Sharma</t>
        </is>
      </c>
      <c r="S1662" t="inlineStr">
        <is>
          <t>-</t>
        </is>
      </c>
      <c r="T1662" t="inlineStr">
        <is>
          <t>Bathinda</t>
        </is>
      </c>
      <c r="U1662" t="inlineStr">
        <is>
          <t xml:space="preserve"> </t>
        </is>
      </c>
      <c r="V1662" t="n">
        <v>1</v>
      </c>
      <c r="W1662" t="n">
        <v>0</v>
      </c>
      <c r="X1662" t="inlineStr">
        <is>
          <t>XXXXXX4799</t>
        </is>
      </c>
      <c r="Y1662" s="72" t="n">
        <v>46326.52037037037</v>
      </c>
    </row>
    <row r="1663">
      <c r="A1663" s="39" t="inlineStr">
        <is>
          <t>6ad5ba9d5be0d611214b6e4d</t>
        </is>
      </c>
      <c r="B1663" s="72" t="n">
        <v>46314.50505787037</v>
      </c>
      <c r="C1663" s="70" t="n">
        <v>46314</v>
      </c>
      <c r="D1663" t="inlineStr">
        <is>
          <t>2026-10</t>
        </is>
      </c>
      <c r="E1663" t="inlineStr">
        <is>
          <t>Wk of 2026-10-19</t>
        </is>
      </c>
      <c r="F1663" t="inlineStr">
        <is>
          <t>Attempt 1</t>
        </is>
      </c>
      <c r="G1663" s="39" t="str">
        <f>IF(ISNUMBER(MATCH(F1663,QualityStatuses,0)),"Quality Lead","Non-Quality Lead")</f>
        <v>Non-Quality Lead</v>
      </c>
      <c r="H1663" s="39" t="str">
        <f>IFERROR(INDEX(CampTypes,MATCH(I1663,CampList,0)),"Unattributed")</f>
        <v>New</v>
      </c>
      <c r="I1663" t="inlineStr">
        <is>
          <t>EBG - In House | ABO | Natuf | Leads | Unit Franchise | India | Oct26 | V1</t>
        </is>
      </c>
      <c r="J1663" t="inlineStr">
        <is>
          <t>EBG - In House | ABO | Natuf | Leads | Unit Franchise | India | Oct26 | V1</t>
        </is>
      </c>
      <c r="K1663" t="inlineStr">
        <is>
          <t>Direct (campaign tagged in CRM)</t>
        </is>
      </c>
      <c r="L1663" t="inlineStr">
        <is>
          <t>Natuf | LAL 1% | India | Jul26 | V1</t>
        </is>
      </c>
      <c r="M1663" t="inlineStr">
        <is>
          <t>Natuf | LAL 1% | India | Jul26 | V1</t>
        </is>
      </c>
      <c r="N1663" t="inlineStr">
        <is>
          <t>Natuf | Reel | Brand Ambassador | Heard Of Owning A Cafe | V1</t>
        </is>
      </c>
      <c r="O1663" t="inlineStr">
        <is>
          <t>In House Natuf</t>
        </is>
      </c>
      <c r="P1663" t="inlineStr">
        <is>
          <t>Facebook</t>
        </is>
      </c>
      <c r="Q1663" t="inlineStr">
        <is>
          <t>Tejaswini Tarigopula</t>
        </is>
      </c>
      <c r="R1663" t="inlineStr">
        <is>
          <t>Shivamani</t>
        </is>
      </c>
      <c r="S1663" t="inlineStr">
        <is>
          <t>-</t>
        </is>
      </c>
      <c r="T1663" t="inlineStr">
        <is>
          <t>Vadodara</t>
        </is>
      </c>
      <c r="U1663" t="inlineStr">
        <is>
          <t xml:space="preserve"> </t>
        </is>
      </c>
      <c r="V1663" t="n">
        <v>1</v>
      </c>
      <c r="W1663" t="n">
        <v>0</v>
      </c>
      <c r="X1663" t="inlineStr">
        <is>
          <t>XXXXXX6410</t>
        </is>
      </c>
      <c r="Y1663" s="72" t="n">
        <v>46326.52037037037</v>
      </c>
    </row>
    <row r="1664">
      <c r="A1664" s="39" t="inlineStr">
        <is>
          <t>6ad5b5f21fac130b9ba45696</t>
        </is>
      </c>
      <c r="B1664" s="72" t="n">
        <v>46314.49122685185</v>
      </c>
      <c r="C1664" s="70" t="n">
        <v>46314</v>
      </c>
      <c r="D1664" t="inlineStr">
        <is>
          <t>2026-10</t>
        </is>
      </c>
      <c r="E1664" t="inlineStr">
        <is>
          <t>Wk of 2026-10-19</t>
        </is>
      </c>
      <c r="F1664" t="inlineStr">
        <is>
          <t>New Lead</t>
        </is>
      </c>
      <c r="G1664" s="39" t="str">
        <f>IF(ISNUMBER(MATCH(F1664,QualityStatuses,0)),"Quality Lead","Non-Quality Lead")</f>
        <v>Non-Quality Lead</v>
      </c>
      <c r="H1664" s="39" t="str">
        <f>IFERROR(INDEX(CampTypes,MATCH(I1664,CampList,0)),"Unattributed")</f>
        <v>New</v>
      </c>
      <c r="I1664" t="inlineStr">
        <is>
          <t>Natuf | In House | ABO |  | WhatsApp | Unit Franchise | India | Oct26 | V1</t>
        </is>
      </c>
      <c r="J1664" t="inlineStr">
        <is>
          <t>Natuf | In House | ABO |  | WhatsApp | Unit Franchise | India | Oct26 | V1</t>
        </is>
      </c>
      <c r="K1664" t="inlineStr">
        <is>
          <t>Direct (campaign tagged in CRM)</t>
        </is>
      </c>
      <c r="L1664" t="inlineStr">
        <is>
          <t>_</t>
        </is>
      </c>
      <c r="M1664" t="inlineStr">
        <is>
          <t>_</t>
        </is>
      </c>
      <c r="N1664" t="inlineStr">
        <is>
          <t>_</t>
        </is>
      </c>
      <c r="O1664" t="inlineStr">
        <is>
          <t>In House Natuf</t>
        </is>
      </c>
      <c r="P1664" t="inlineStr">
        <is>
          <t>Whatsapp Cloud API</t>
        </is>
      </c>
      <c r="Q1664" t="inlineStr">
        <is>
          <t>(Unassigned)</t>
        </is>
      </c>
      <c r="R1664" t="inlineStr">
        <is>
          <t>(Unassigned)</t>
        </is>
      </c>
      <c r="S1664" t="inlineStr">
        <is>
          <t>-</t>
        </is>
      </c>
      <c r="T1664" t="inlineStr">
        <is>
          <t>-</t>
        </is>
      </c>
      <c r="U1664" t="inlineStr">
        <is>
          <t>-</t>
        </is>
      </c>
      <c r="V1664" t="n">
        <v>0</v>
      </c>
      <c r="W1664" t="n">
        <v>0</v>
      </c>
      <c r="X1664" t="inlineStr">
        <is>
          <t>XXXXXX3737</t>
        </is>
      </c>
      <c r="Y1664" s="72" t="n">
        <v>46314.49381944445</v>
      </c>
    </row>
    <row r="1665">
      <c r="A1665" s="39" t="inlineStr">
        <is>
          <t>6ad5b46c7c9b216aabb194b8</t>
        </is>
      </c>
      <c r="B1665" s="72" t="n">
        <v>46314.48671296296</v>
      </c>
      <c r="C1665" s="70" t="n">
        <v>46314</v>
      </c>
      <c r="D1665" t="inlineStr">
        <is>
          <t>2026-10</t>
        </is>
      </c>
      <c r="E1665" t="inlineStr">
        <is>
          <t>Wk of 2026-10-19</t>
        </is>
      </c>
      <c r="F1665" t="inlineStr">
        <is>
          <t>Details Shared</t>
        </is>
      </c>
      <c r="G1665" s="39" t="str">
        <f>IF(ISNUMBER(MATCH(F1665,QualityStatuses,0)),"Quality Lead","Non-Quality Lead")</f>
        <v>Quality Lead</v>
      </c>
      <c r="H1665" s="39" t="str">
        <f>IFERROR(INDEX(CampTypes,MATCH(I1665,CampList,0)),"Unattributed")</f>
        <v>New</v>
      </c>
      <c r="I1665" t="inlineStr">
        <is>
          <t>EBG - In House | ABO | Natuf | Leads | Unit Franchise | India | Oct26 | V1</t>
        </is>
      </c>
      <c r="J1665" t="inlineStr">
        <is>
          <t>EBG - In House | ABO | Natuf | Leads | Unit Franchise | India | Oct26 | V1</t>
        </is>
      </c>
      <c r="K1665" t="inlineStr">
        <is>
          <t>Direct (campaign tagged in CRM)</t>
        </is>
      </c>
      <c r="L1665" t="inlineStr">
        <is>
          <t>Natuf | Broad | Tier1 + Growth Cities | Oct26 | V1</t>
        </is>
      </c>
      <c r="M1665" t="inlineStr">
        <is>
          <t>Natuf | Broad | Tier1 + Growth Cities | Oct26 | V1</t>
        </is>
      </c>
      <c r="N1665" t="inlineStr">
        <is>
          <t>Natuf | Reel | Brand Ambassador | Heard Of Owning A Cafe | V1</t>
        </is>
      </c>
      <c r="O1665" t="inlineStr">
        <is>
          <t>In House Natuf</t>
        </is>
      </c>
      <c r="P1665" t="inlineStr">
        <is>
          <t>Facebook</t>
        </is>
      </c>
      <c r="Q1665" t="inlineStr">
        <is>
          <t>Tejaswini Tarigopula</t>
        </is>
      </c>
      <c r="R1665" t="inlineStr">
        <is>
          <t>Rima Paul</t>
        </is>
      </c>
      <c r="S1665" t="inlineStr">
        <is>
          <t>-</t>
        </is>
      </c>
      <c r="T1665" t="inlineStr">
        <is>
          <t>Bhubaneswar</t>
        </is>
      </c>
      <c r="U1665" t="inlineStr">
        <is>
          <t xml:space="preserve"> </t>
        </is>
      </c>
      <c r="V1665" t="n">
        <v>7</v>
      </c>
      <c r="W1665" t="n">
        <v>3</v>
      </c>
      <c r="X1665" t="inlineStr">
        <is>
          <t>XXXXXX5881</t>
        </is>
      </c>
      <c r="Y1665" s="72" t="n">
        <v>46326.52037037037</v>
      </c>
    </row>
    <row r="1666">
      <c r="A1666" s="39" t="inlineStr">
        <is>
          <t>6ad5b2370f1b09143061cd90</t>
        </is>
      </c>
      <c r="B1666" s="72" t="n">
        <v>46314.48017361111</v>
      </c>
      <c r="C1666" s="70" t="n">
        <v>46314</v>
      </c>
      <c r="D1666" t="inlineStr">
        <is>
          <t>2026-10</t>
        </is>
      </c>
      <c r="E1666" t="inlineStr">
        <is>
          <t>Wk of 2026-10-19</t>
        </is>
      </c>
      <c r="F1666" t="inlineStr">
        <is>
          <t>Attempt 2</t>
        </is>
      </c>
      <c r="G1666" s="39" t="str">
        <f>IF(ISNUMBER(MATCH(F1666,QualityStatuses,0)),"Quality Lead","Non-Quality Lead")</f>
        <v>Non-Quality Lead</v>
      </c>
      <c r="H1666" s="39" t="str">
        <f>IFERROR(INDEX(CampTypes,MATCH(I1666,CampList,0)),"Unattributed")</f>
        <v>New</v>
      </c>
      <c r="I1666" t="inlineStr">
        <is>
          <t>EBG - In House | ABO | Natuf | Leads | Unit Franchise | India | Oct26 | V1</t>
        </is>
      </c>
      <c r="J1666" t="inlineStr">
        <is>
          <t>EBG - In House | ABO | Natuf | Leads | Unit Franchise | India | Oct26 | V1</t>
        </is>
      </c>
      <c r="K1666" t="inlineStr">
        <is>
          <t>Direct (campaign tagged in CRM)</t>
        </is>
      </c>
      <c r="L1666" t="inlineStr">
        <is>
          <t>Natuf | Investors | Tier1 + Growth Cities | Oct26 | V1</t>
        </is>
      </c>
      <c r="M1666" t="inlineStr">
        <is>
          <t>Natuf | Investors | Tier1 + Growth Cities | Oct26 | V1</t>
        </is>
      </c>
      <c r="N1666" t="inlineStr">
        <is>
          <t>Natuf | Reel | Brand Ambassador | Heard Of Owning A Cafe | V1</t>
        </is>
      </c>
      <c r="O1666" t="inlineStr">
        <is>
          <t>In House Natuf</t>
        </is>
      </c>
      <c r="P1666" t="inlineStr">
        <is>
          <t>Facebook</t>
        </is>
      </c>
      <c r="Q1666" t="inlineStr">
        <is>
          <t>Tejaswini Tarigopula</t>
        </is>
      </c>
      <c r="R1666" t="inlineStr">
        <is>
          <t>Prabhudatta Pattanaik</t>
        </is>
      </c>
      <c r="S1666" t="inlineStr">
        <is>
          <t>-</t>
        </is>
      </c>
      <c r="T1666" t="inlineStr">
        <is>
          <t>Mysore</t>
        </is>
      </c>
      <c r="U1666" t="inlineStr">
        <is>
          <t xml:space="preserve"> </t>
        </is>
      </c>
      <c r="V1666" t="n">
        <v>2</v>
      </c>
      <c r="W1666" t="n">
        <v>0</v>
      </c>
      <c r="X1666" t="inlineStr">
        <is>
          <t>XXXXXX6796</t>
        </is>
      </c>
      <c r="Y1666" s="72" t="n">
        <v>46326.52037037037</v>
      </c>
    </row>
    <row r="1667">
      <c r="A1667" s="39" t="inlineStr">
        <is>
          <t>6ad5ae2ff64feedd7ab77d05</t>
        </is>
      </c>
      <c r="B1667" s="72" t="n">
        <v>46314.46822916667</v>
      </c>
      <c r="C1667" s="70" t="n">
        <v>46314</v>
      </c>
      <c r="D1667" t="inlineStr">
        <is>
          <t>2026-10</t>
        </is>
      </c>
      <c r="E1667" t="inlineStr">
        <is>
          <t>Wk of 2026-10-19</t>
        </is>
      </c>
      <c r="F1667" t="inlineStr">
        <is>
          <t>Connected</t>
        </is>
      </c>
      <c r="G1667" s="39" t="str">
        <f>IF(ISNUMBER(MATCH(F1667,QualityStatuses,0)),"Quality Lead","Non-Quality Lead")</f>
        <v>Non-Quality Lead</v>
      </c>
      <c r="H1667" s="39" t="str">
        <f>IFERROR(INDEX(CampTypes,MATCH(I1667,CampList,0)),"Unattributed")</f>
        <v>New</v>
      </c>
      <c r="I1667" t="inlineStr">
        <is>
          <t>EBG - In House | ABO | Natuf | Leads | Unit Franchise | India | Oct26 | V1</t>
        </is>
      </c>
      <c r="J1667" t="inlineStr">
        <is>
          <t>EBG - In House | ABO | Natuf | Leads | Unit Franchise | India | Oct26 | V1</t>
        </is>
      </c>
      <c r="K1667" t="inlineStr">
        <is>
          <t>Direct (campaign tagged in CRM)</t>
        </is>
      </c>
      <c r="L1667" t="inlineStr">
        <is>
          <t>Natuf | LAL 1% | India | Jul26 | V1</t>
        </is>
      </c>
      <c r="M1667" t="inlineStr">
        <is>
          <t>Natuf | LAL 1% | India | Jul26 | V1</t>
        </is>
      </c>
      <c r="N1667" t="inlineStr">
        <is>
          <t>Natuf | Reel | Brand Ambassador | Heard Of Owning A Cafe | V1</t>
        </is>
      </c>
      <c r="O1667" t="inlineStr">
        <is>
          <t>In House Natuf</t>
        </is>
      </c>
      <c r="P1667" t="inlineStr">
        <is>
          <t>Facebook</t>
        </is>
      </c>
      <c r="Q1667" t="inlineStr">
        <is>
          <t>Tejaswini Tarigopula</t>
        </is>
      </c>
      <c r="R1667" t="inlineStr">
        <is>
          <t>Arjuman Vidya Sagar</t>
        </is>
      </c>
      <c r="S1667" t="inlineStr">
        <is>
          <t>-</t>
        </is>
      </c>
      <c r="T1667" t="inlineStr">
        <is>
          <t>Noida</t>
        </is>
      </c>
      <c r="U1667" t="inlineStr">
        <is>
          <t xml:space="preserve"> </t>
        </is>
      </c>
      <c r="V1667" t="n">
        <v>1</v>
      </c>
      <c r="W1667" t="n">
        <v>1</v>
      </c>
      <c r="X1667" t="inlineStr">
        <is>
          <t>XXXXXX4442</t>
        </is>
      </c>
      <c r="Y1667" s="72" t="n">
        <v>46326.52037037037</v>
      </c>
    </row>
    <row r="1668">
      <c r="A1668" s="39" t="inlineStr">
        <is>
          <t>6ad5ac8f3cc49fa3fdc4d270</t>
        </is>
      </c>
      <c r="B1668" s="72" t="n">
        <v>46314.46341435185</v>
      </c>
      <c r="C1668" s="70" t="n">
        <v>46314</v>
      </c>
      <c r="D1668" t="inlineStr">
        <is>
          <t>2026-10</t>
        </is>
      </c>
      <c r="E1668" t="inlineStr">
        <is>
          <t>Wk of 2026-10-19</t>
        </is>
      </c>
      <c r="F1668" t="inlineStr">
        <is>
          <t>New Lead</t>
        </is>
      </c>
      <c r="G1668" s="39" t="str">
        <f>IF(ISNUMBER(MATCH(F1668,QualityStatuses,0)),"Quality Lead","Non-Quality Lead")</f>
        <v>Non-Quality Lead</v>
      </c>
      <c r="H1668" s="39" t="str">
        <f>IFERROR(INDEX(CampTypes,MATCH(I1668,CampList,0)),"Unattributed")</f>
        <v>New</v>
      </c>
      <c r="I1668" t="inlineStr">
        <is>
          <t>Natuf | In House | ABO |  | WhatsApp | Unit Franchise | India | Oct26 | V1</t>
        </is>
      </c>
      <c r="J1668" t="inlineStr">
        <is>
          <t>Natuf | In House | ABO |  | WhatsApp | Unit Franchise | India | Oct26 | V1</t>
        </is>
      </c>
      <c r="K1668" t="inlineStr">
        <is>
          <t>Direct (campaign tagged in CRM)</t>
        </is>
      </c>
      <c r="L1668" t="inlineStr">
        <is>
          <t>_</t>
        </is>
      </c>
      <c r="M1668" t="inlineStr">
        <is>
          <t>_</t>
        </is>
      </c>
      <c r="N1668" t="inlineStr">
        <is>
          <t>_</t>
        </is>
      </c>
      <c r="O1668" t="inlineStr">
        <is>
          <t>In House Natuf</t>
        </is>
      </c>
      <c r="P1668" t="inlineStr">
        <is>
          <t>Whatsapp Cloud API</t>
        </is>
      </c>
      <c r="Q1668" t="inlineStr">
        <is>
          <t>(Unassigned)</t>
        </is>
      </c>
      <c r="R1668" t="inlineStr">
        <is>
          <t>(Unassigned)</t>
        </is>
      </c>
      <c r="S1668" t="inlineStr">
        <is>
          <t>-</t>
        </is>
      </c>
      <c r="T1668" t="inlineStr">
        <is>
          <t>-</t>
        </is>
      </c>
      <c r="U1668" t="inlineStr">
        <is>
          <t>-</t>
        </is>
      </c>
      <c r="V1668" t="n">
        <v>0</v>
      </c>
      <c r="W1668" t="n">
        <v>0</v>
      </c>
      <c r="X1668" t="inlineStr">
        <is>
          <t>XXXXXX3925</t>
        </is>
      </c>
      <c r="Y1668" s="72" t="n">
        <v>46314.46530092593</v>
      </c>
    </row>
    <row r="1669">
      <c r="A1669" s="39" t="inlineStr">
        <is>
          <t>6ad5aa4f337621e0ffc17cc8</t>
        </is>
      </c>
      <c r="B1669" s="72" t="n">
        <v>46314.45674768519</v>
      </c>
      <c r="C1669" s="70" t="n">
        <v>46314</v>
      </c>
      <c r="D1669" t="inlineStr">
        <is>
          <t>2026-10</t>
        </is>
      </c>
      <c r="E1669" t="inlineStr">
        <is>
          <t>Wk of 2026-10-19</t>
        </is>
      </c>
      <c r="F1669" t="inlineStr">
        <is>
          <t>New Lead</t>
        </is>
      </c>
      <c r="G1669" s="39" t="str">
        <f>IF(ISNUMBER(MATCH(F1669,QualityStatuses,0)),"Quality Lead","Non-Quality Lead")</f>
        <v>Non-Quality Lead</v>
      </c>
      <c r="H1669" s="39" t="str">
        <f>IFERROR(INDEX(CampTypes,MATCH(I1669,CampList,0)),"Unattributed")</f>
        <v>New</v>
      </c>
      <c r="I1669" t="inlineStr">
        <is>
          <t>Natuf | In House | ABO |  | WhatsApp | Unit Franchise | India | Oct26 | V1</t>
        </is>
      </c>
      <c r="J1669" t="inlineStr">
        <is>
          <t>Natuf | In House | ABO |  | WhatsApp | Unit Franchise | India | Oct26 | V1</t>
        </is>
      </c>
      <c r="K1669" t="inlineStr">
        <is>
          <t>Direct (campaign tagged in CRM)</t>
        </is>
      </c>
      <c r="L1669" t="inlineStr">
        <is>
          <t>_</t>
        </is>
      </c>
      <c r="M1669" t="inlineStr">
        <is>
          <t>_</t>
        </is>
      </c>
      <c r="N1669" t="inlineStr">
        <is>
          <t>_</t>
        </is>
      </c>
      <c r="O1669" t="inlineStr">
        <is>
          <t>In House Natuf</t>
        </is>
      </c>
      <c r="P1669" t="inlineStr">
        <is>
          <t>Whatsapp Cloud API</t>
        </is>
      </c>
      <c r="Q1669" t="inlineStr">
        <is>
          <t>(Unassigned)</t>
        </is>
      </c>
      <c r="R1669" t="inlineStr">
        <is>
          <t>(Unassigned)</t>
        </is>
      </c>
      <c r="S1669" t="inlineStr">
        <is>
          <t>-</t>
        </is>
      </c>
      <c r="T1669" t="inlineStr">
        <is>
          <t>-</t>
        </is>
      </c>
      <c r="U1669" t="inlineStr">
        <is>
          <t>-</t>
        </is>
      </c>
      <c r="V1669" t="n">
        <v>0</v>
      </c>
      <c r="W1669" t="n">
        <v>0</v>
      </c>
      <c r="X1669" t="inlineStr">
        <is>
          <t>XXXXXX7128</t>
        </is>
      </c>
      <c r="Y1669" s="72" t="n">
        <v>46314.63726851852</v>
      </c>
    </row>
    <row r="1670">
      <c r="A1670" s="39" t="inlineStr">
        <is>
          <t>6ad5a894255b93344a9f9def</t>
        </is>
      </c>
      <c r="B1670" s="72" t="n">
        <v>46314.45162037037</v>
      </c>
      <c r="C1670" s="70" t="n">
        <v>46314</v>
      </c>
      <c r="D1670" t="inlineStr">
        <is>
          <t>2026-10</t>
        </is>
      </c>
      <c r="E1670" t="inlineStr">
        <is>
          <t>Wk of 2026-10-19</t>
        </is>
      </c>
      <c r="F1670" t="inlineStr">
        <is>
          <t>Connected</t>
        </is>
      </c>
      <c r="G1670" s="39" t="str">
        <f>IF(ISNUMBER(MATCH(F1670,QualityStatuses,0)),"Quality Lead","Non-Quality Lead")</f>
        <v>Non-Quality Lead</v>
      </c>
      <c r="H1670" s="39" t="str">
        <f>IFERROR(INDEX(CampTypes,MATCH(I1670,CampList,0)),"Unattributed")</f>
        <v>New</v>
      </c>
      <c r="I1670" t="inlineStr">
        <is>
          <t>EBG - In House | ABO | Natuf | Leads | Unit Franchise | India | Oct26 | V1</t>
        </is>
      </c>
      <c r="J1670" t="inlineStr">
        <is>
          <t>EBG - In House | ABO | Natuf | Leads | Unit Franchise | India | Oct26 | V1</t>
        </is>
      </c>
      <c r="K1670" t="inlineStr">
        <is>
          <t>Direct (campaign tagged in CRM)</t>
        </is>
      </c>
      <c r="L1670" t="inlineStr">
        <is>
          <t>Natuf | Investors | Tier1 + Growth Cities | Oct26 | V1</t>
        </is>
      </c>
      <c r="M1670" t="inlineStr">
        <is>
          <t>Natuf | Investors | Tier1 + Growth Cities | Oct26 | V1</t>
        </is>
      </c>
      <c r="N1670" t="inlineStr">
        <is>
          <t>Natuf | Reel | Brand Ambassador | Heard Of Owning A Cafe | V1</t>
        </is>
      </c>
      <c r="O1670" t="inlineStr">
        <is>
          <t>In House Natuf</t>
        </is>
      </c>
      <c r="P1670" t="inlineStr">
        <is>
          <t>Facebook</t>
        </is>
      </c>
      <c r="Q1670" t="inlineStr">
        <is>
          <t>Tejaswini Tarigopula</t>
        </is>
      </c>
      <c r="R1670" t="inlineStr">
        <is>
          <t>Sai Charan</t>
        </is>
      </c>
      <c r="S1670" t="inlineStr">
        <is>
          <t>-</t>
        </is>
      </c>
      <c r="T1670" t="inlineStr">
        <is>
          <t>Vadodara</t>
        </is>
      </c>
      <c r="U1670" t="inlineStr">
        <is>
          <t xml:space="preserve"> </t>
        </is>
      </c>
      <c r="V1670" t="n">
        <v>3</v>
      </c>
      <c r="W1670" t="n">
        <v>3</v>
      </c>
      <c r="X1670" t="inlineStr">
        <is>
          <t>XXXXXX4642</t>
        </is>
      </c>
      <c r="Y1670" s="72" t="n">
        <v>46326.52037037037</v>
      </c>
    </row>
    <row r="1671">
      <c r="A1671" s="39" t="inlineStr">
        <is>
          <t>6ad5a76f15dfe33ef5a8eea8</t>
        </is>
      </c>
      <c r="B1671" s="72" t="n">
        <v>46314.44822916666</v>
      </c>
      <c r="C1671" s="70" t="n">
        <v>46314</v>
      </c>
      <c r="D1671" t="inlineStr">
        <is>
          <t>2026-10</t>
        </is>
      </c>
      <c r="E1671" t="inlineStr">
        <is>
          <t>Wk of 2026-10-19</t>
        </is>
      </c>
      <c r="F1671" t="inlineStr">
        <is>
          <t>Lost</t>
        </is>
      </c>
      <c r="G1671" s="39" t="str">
        <f>IF(ISNUMBER(MATCH(F1671,QualityStatuses,0)),"Quality Lead","Non-Quality Lead")</f>
        <v>Non-Quality Lead</v>
      </c>
      <c r="H1671" s="39" t="str">
        <f>IFERROR(INDEX(CampTypes,MATCH(I1671,CampList,0)),"Unattributed")</f>
        <v>New</v>
      </c>
      <c r="I1671" t="inlineStr">
        <is>
          <t>EBG - In House | ABO | Natuf | Leads | Unit Franchise | India | Oct26 | V1</t>
        </is>
      </c>
      <c r="J1671" t="inlineStr">
        <is>
          <t>EBG - In House | ABO | Natuf | Leads | Unit Franchise | India | Oct26 | V1</t>
        </is>
      </c>
      <c r="K1671" t="inlineStr">
        <is>
          <t>Direct (campaign tagged in CRM)</t>
        </is>
      </c>
      <c r="L1671" t="inlineStr">
        <is>
          <t>Natuf | Investors | Tier1 + Growth Cities | Oct26 | V1</t>
        </is>
      </c>
      <c r="M1671" t="inlineStr">
        <is>
          <t>Natuf | Investors | Tier1 + Growth Cities | Oct26 | V1</t>
        </is>
      </c>
      <c r="N1671" t="inlineStr">
        <is>
          <t>Natuf | Reel | Brand Ambassador | Heard Of Owning A Cafe | V1</t>
        </is>
      </c>
      <c r="O1671" t="inlineStr">
        <is>
          <t>In House Natuf</t>
        </is>
      </c>
      <c r="P1671" t="inlineStr">
        <is>
          <t>Facebook</t>
        </is>
      </c>
      <c r="Q1671" t="inlineStr">
        <is>
          <t>Tejaswini Tarigopula</t>
        </is>
      </c>
      <c r="R1671" t="inlineStr">
        <is>
          <t>Shivani Sharma</t>
        </is>
      </c>
      <c r="S1671" t="inlineStr">
        <is>
          <t>Not Interested</t>
        </is>
      </c>
      <c r="T1671" t="inlineStr">
        <is>
          <t>Mumbai</t>
        </is>
      </c>
      <c r="U1671" t="inlineStr">
        <is>
          <t xml:space="preserve"> </t>
        </is>
      </c>
      <c r="V1671" t="n">
        <v>1</v>
      </c>
      <c r="W1671" t="n">
        <v>1</v>
      </c>
      <c r="X1671" t="inlineStr">
        <is>
          <t>XXXXXX4387</t>
        </is>
      </c>
      <c r="Y1671" s="72" t="n">
        <v>46326.52037037037</v>
      </c>
    </row>
    <row r="1672">
      <c r="A1672" s="39" t="inlineStr">
        <is>
          <t>6ad5a6c42bdfaac93a608ef5</t>
        </is>
      </c>
      <c r="B1672" s="72" t="n">
        <v>46314.44625</v>
      </c>
      <c r="C1672" s="70" t="n">
        <v>46314</v>
      </c>
      <c r="D1672" t="inlineStr">
        <is>
          <t>2026-10</t>
        </is>
      </c>
      <c r="E1672" t="inlineStr">
        <is>
          <t>Wk of 2026-10-19</t>
        </is>
      </c>
      <c r="F1672" t="inlineStr">
        <is>
          <t>Lost</t>
        </is>
      </c>
      <c r="G1672" s="39" t="str">
        <f>IF(ISNUMBER(MATCH(F1672,QualityStatuses,0)),"Quality Lead","Non-Quality Lead")</f>
        <v>Non-Quality Lead</v>
      </c>
      <c r="H1672" s="39" t="str">
        <f>IFERROR(INDEX(CampTypes,MATCH(I1672,CampList,0)),"Unattributed")</f>
        <v>New</v>
      </c>
      <c r="I1672" t="inlineStr">
        <is>
          <t>EBG - In House | ABO | Natuf | Leads | Unit Franchise | India | Oct26 | V1</t>
        </is>
      </c>
      <c r="J1672" t="inlineStr">
        <is>
          <t>EBG - In House | ABO | Natuf | Leads | Unit Franchise | India | Oct26 | V1</t>
        </is>
      </c>
      <c r="K1672" t="inlineStr">
        <is>
          <t>Direct (campaign tagged in CRM)</t>
        </is>
      </c>
      <c r="L1672" t="inlineStr">
        <is>
          <t>Natuf | Business Owners | Tier1 + Growth Cities | Oct26 | V1</t>
        </is>
      </c>
      <c r="M1672" t="inlineStr">
        <is>
          <t>Natuf | Business Owners | Tier1 + Growth Cities | Oct26 | V1</t>
        </is>
      </c>
      <c r="N1672" t="inlineStr">
        <is>
          <t>Natuf | Reel | Brand Ambassador | Heard Of Owning A Cafe | V1</t>
        </is>
      </c>
      <c r="O1672" t="inlineStr">
        <is>
          <t>In House Natuf</t>
        </is>
      </c>
      <c r="P1672" t="inlineStr">
        <is>
          <t>Facebook</t>
        </is>
      </c>
      <c r="Q1672" t="inlineStr">
        <is>
          <t>Tejaswini Tarigopula</t>
        </is>
      </c>
      <c r="R1672" t="inlineStr">
        <is>
          <t>Rima Paul</t>
        </is>
      </c>
      <c r="S1672" t="inlineStr">
        <is>
          <t>Junk</t>
        </is>
      </c>
      <c r="T1672" t="inlineStr">
        <is>
          <t>Navi Mumbai</t>
        </is>
      </c>
      <c r="U1672" t="inlineStr">
        <is>
          <t xml:space="preserve"> </t>
        </is>
      </c>
      <c r="V1672" t="n">
        <v>1</v>
      </c>
      <c r="W1672" t="n">
        <v>1</v>
      </c>
      <c r="X1672" t="inlineStr">
        <is>
          <t>XXXXXX2856</t>
        </is>
      </c>
      <c r="Y1672" s="72" t="n">
        <v>46326.52037037037</v>
      </c>
    </row>
    <row r="1673">
      <c r="A1673" s="39" t="inlineStr">
        <is>
          <t>6ad5a6406b3c73076b6c88b5</t>
        </is>
      </c>
      <c r="B1673" s="72" t="n">
        <v>46314.44472222222</v>
      </c>
      <c r="C1673" s="70" t="n">
        <v>46314</v>
      </c>
      <c r="D1673" t="inlineStr">
        <is>
          <t>2026-10</t>
        </is>
      </c>
      <c r="E1673" t="inlineStr">
        <is>
          <t>Wk of 2026-10-19</t>
        </is>
      </c>
      <c r="F1673" t="inlineStr">
        <is>
          <t>New Lead</t>
        </is>
      </c>
      <c r="G1673" s="39" t="str">
        <f>IF(ISNUMBER(MATCH(F1673,QualityStatuses,0)),"Quality Lead","Non-Quality Lead")</f>
        <v>Non-Quality Lead</v>
      </c>
      <c r="H1673" s="39" t="str">
        <f>IFERROR(INDEX(CampTypes,MATCH(I1673,CampList,0)),"Unattributed")</f>
        <v>New</v>
      </c>
      <c r="I1673" t="inlineStr">
        <is>
          <t>Natuf | In House | ABO |  | WhatsApp | Unit Franchise | India | Oct26 | V1</t>
        </is>
      </c>
      <c r="J1673" t="inlineStr">
        <is>
          <t>Natuf | In House | ABO |  | WhatsApp | Unit Franchise | India | Oct26 | V1</t>
        </is>
      </c>
      <c r="K1673" t="inlineStr">
        <is>
          <t>Direct (campaign tagged in CRM)</t>
        </is>
      </c>
      <c r="L1673" t="inlineStr">
        <is>
          <t>_</t>
        </is>
      </c>
      <c r="M1673" t="inlineStr">
        <is>
          <t>_</t>
        </is>
      </c>
      <c r="N1673" t="inlineStr">
        <is>
          <t>_</t>
        </is>
      </c>
      <c r="O1673" t="inlineStr">
        <is>
          <t>In House Natuf</t>
        </is>
      </c>
      <c r="P1673" t="inlineStr">
        <is>
          <t>Whatsapp Cloud API</t>
        </is>
      </c>
      <c r="Q1673" t="inlineStr">
        <is>
          <t>(Unassigned)</t>
        </is>
      </c>
      <c r="R1673" t="inlineStr">
        <is>
          <t>(Unassigned)</t>
        </is>
      </c>
      <c r="S1673" t="inlineStr">
        <is>
          <t>-</t>
        </is>
      </c>
      <c r="T1673" t="inlineStr">
        <is>
          <t>-</t>
        </is>
      </c>
      <c r="U1673" t="inlineStr">
        <is>
          <t>-</t>
        </is>
      </c>
      <c r="V1673" t="n">
        <v>0</v>
      </c>
      <c r="W1673" t="n">
        <v>0</v>
      </c>
      <c r="X1673" t="inlineStr">
        <is>
          <t>XXXXXX7938</t>
        </is>
      </c>
      <c r="Y1673" s="72" t="n">
        <v>46315.40357638889</v>
      </c>
    </row>
    <row r="1674">
      <c r="A1674" s="39" t="inlineStr">
        <is>
          <t>6ad5a4fe43a4ad44a7ef3d97</t>
        </is>
      </c>
      <c r="B1674" s="72" t="n">
        <v>46314.44099537037</v>
      </c>
      <c r="C1674" s="70" t="n">
        <v>46314</v>
      </c>
      <c r="D1674" t="inlineStr">
        <is>
          <t>2026-10</t>
        </is>
      </c>
      <c r="E1674" t="inlineStr">
        <is>
          <t>Wk of 2026-10-19</t>
        </is>
      </c>
      <c r="F1674" t="inlineStr">
        <is>
          <t>New Lead</t>
        </is>
      </c>
      <c r="G1674" s="39" t="str">
        <f>IF(ISNUMBER(MATCH(F1674,QualityStatuses,0)),"Quality Lead","Non-Quality Lead")</f>
        <v>Non-Quality Lead</v>
      </c>
      <c r="H1674" s="39" t="str">
        <f>IFERROR(INDEX(CampTypes,MATCH(I1674,CampList,0)),"Unattributed")</f>
        <v>New</v>
      </c>
      <c r="I1674" t="inlineStr">
        <is>
          <t>Natuf | In House | ABO |  | WhatsApp | Unit Franchise | India | Oct26 | V1</t>
        </is>
      </c>
      <c r="J1674" t="inlineStr">
        <is>
          <t>Natuf | In House | ABO |  | WhatsApp | Unit Franchise | India | Oct26 | V1</t>
        </is>
      </c>
      <c r="K1674" t="inlineStr">
        <is>
          <t>Direct (campaign tagged in CRM)</t>
        </is>
      </c>
      <c r="L1674" t="inlineStr">
        <is>
          <t>_</t>
        </is>
      </c>
      <c r="M1674" t="inlineStr">
        <is>
          <t>_</t>
        </is>
      </c>
      <c r="N1674" t="inlineStr">
        <is>
          <t>_</t>
        </is>
      </c>
      <c r="O1674" t="inlineStr">
        <is>
          <t>In House Natuf</t>
        </is>
      </c>
      <c r="P1674" t="inlineStr">
        <is>
          <t>Whatsapp Cloud API</t>
        </is>
      </c>
      <c r="Q1674" t="inlineStr">
        <is>
          <t>(Unassigned)</t>
        </is>
      </c>
      <c r="R1674" t="inlineStr">
        <is>
          <t>(Unassigned)</t>
        </is>
      </c>
      <c r="S1674" t="inlineStr">
        <is>
          <t>-</t>
        </is>
      </c>
      <c r="T1674" t="inlineStr">
        <is>
          <t>-</t>
        </is>
      </c>
      <c r="U1674" t="inlineStr">
        <is>
          <t>-</t>
        </is>
      </c>
      <c r="V1674" t="n">
        <v>0</v>
      </c>
      <c r="W1674" t="n">
        <v>0</v>
      </c>
      <c r="X1674" t="inlineStr">
        <is>
          <t>XXXXXX5749</t>
        </is>
      </c>
      <c r="Y1674" s="72" t="n">
        <v>46314.45148148148</v>
      </c>
    </row>
    <row r="1675">
      <c r="A1675" s="39" t="inlineStr">
        <is>
          <t>6ad5a4e910564828e347f1a7</t>
        </is>
      </c>
      <c r="B1675" s="72" t="n">
        <v>46314.44075231482</v>
      </c>
      <c r="C1675" s="70" t="n">
        <v>46314</v>
      </c>
      <c r="D1675" t="inlineStr">
        <is>
          <t>2026-10</t>
        </is>
      </c>
      <c r="E1675" t="inlineStr">
        <is>
          <t>Wk of 2026-10-19</t>
        </is>
      </c>
      <c r="F1675" t="inlineStr">
        <is>
          <t>Attempt 2</t>
        </is>
      </c>
      <c r="G1675" s="39" t="str">
        <f>IF(ISNUMBER(MATCH(F1675,QualityStatuses,0)),"Quality Lead","Non-Quality Lead")</f>
        <v>Non-Quality Lead</v>
      </c>
      <c r="H1675" s="39" t="str">
        <f>IFERROR(INDEX(CampTypes,MATCH(I1675,CampList,0)),"Unattributed")</f>
        <v>New</v>
      </c>
      <c r="I1675" t="inlineStr">
        <is>
          <t>EBG - In House | ABO | Natuf | Leads | Unit Franchise | India | Oct26 | V1</t>
        </is>
      </c>
      <c r="J1675" t="inlineStr">
        <is>
          <t>EBG - In House | ABO | Natuf | Leads | Unit Franchise | India | Oct26 | V1</t>
        </is>
      </c>
      <c r="K1675" t="inlineStr">
        <is>
          <t>Direct (campaign tagged in CRM)</t>
        </is>
      </c>
      <c r="L1675" t="inlineStr">
        <is>
          <t>Natuf | Investors | Tier1 + Growth Cities | Oct26 | V1</t>
        </is>
      </c>
      <c r="M1675" t="inlineStr">
        <is>
          <t>Natuf | Investors | Tier1 + Growth Cities | Oct26 | V1</t>
        </is>
      </c>
      <c r="N1675" t="inlineStr">
        <is>
          <t>Natuf | Reel | Brand Ambassador | Heard Of Owning A Cafe | V1</t>
        </is>
      </c>
      <c r="O1675" t="inlineStr">
        <is>
          <t>In House Natuf</t>
        </is>
      </c>
      <c r="P1675" t="inlineStr">
        <is>
          <t>Facebook</t>
        </is>
      </c>
      <c r="Q1675" t="inlineStr">
        <is>
          <t>Tejaswini Tarigopula</t>
        </is>
      </c>
      <c r="R1675" t="inlineStr">
        <is>
          <t>Rauth Sanketh</t>
        </is>
      </c>
      <c r="S1675" t="inlineStr">
        <is>
          <t>-</t>
        </is>
      </c>
      <c r="T1675" t="inlineStr">
        <is>
          <t>vizag</t>
        </is>
      </c>
      <c r="U1675" t="inlineStr">
        <is>
          <t xml:space="preserve"> </t>
        </is>
      </c>
      <c r="V1675" t="n">
        <v>2</v>
      </c>
      <c r="W1675" t="n">
        <v>2</v>
      </c>
      <c r="X1675" t="inlineStr">
        <is>
          <t>XXXXXX4848</t>
        </is>
      </c>
      <c r="Y1675" s="72" t="n">
        <v>46326.52037037037</v>
      </c>
    </row>
    <row r="1676">
      <c r="A1676" s="39" t="inlineStr">
        <is>
          <t>6ad5a34c28baf9de0e6d9975</t>
        </is>
      </c>
      <c r="B1676" s="72" t="n">
        <v>46314.43597222222</v>
      </c>
      <c r="C1676" s="70" t="n">
        <v>46314</v>
      </c>
      <c r="D1676" t="inlineStr">
        <is>
          <t>2026-10</t>
        </is>
      </c>
      <c r="E1676" t="inlineStr">
        <is>
          <t>Wk of 2026-10-19</t>
        </is>
      </c>
      <c r="F1676" t="inlineStr">
        <is>
          <t>New Lead</t>
        </is>
      </c>
      <c r="G1676" s="39" t="str">
        <f>IF(ISNUMBER(MATCH(F1676,QualityStatuses,0)),"Quality Lead","Non-Quality Lead")</f>
        <v>Non-Quality Lead</v>
      </c>
      <c r="H1676" s="39" t="str">
        <f>IFERROR(INDEX(CampTypes,MATCH(I1676,CampList,0)),"Unattributed")</f>
        <v>New</v>
      </c>
      <c r="I1676" t="inlineStr">
        <is>
          <t>Natuf | In House | ABO |  | WhatsApp | Unit Franchise | India | Oct26 | V1</t>
        </is>
      </c>
      <c r="J1676" t="inlineStr">
        <is>
          <t>Natuf | In House | ABO |  | WhatsApp | Unit Franchise | India | Oct26 | V1</t>
        </is>
      </c>
      <c r="K1676" t="inlineStr">
        <is>
          <t>Direct (campaign tagged in CRM)</t>
        </is>
      </c>
      <c r="L1676" t="inlineStr">
        <is>
          <t>_</t>
        </is>
      </c>
      <c r="M1676" t="inlineStr">
        <is>
          <t>_</t>
        </is>
      </c>
      <c r="N1676" t="inlineStr">
        <is>
          <t>_</t>
        </is>
      </c>
      <c r="O1676" t="inlineStr">
        <is>
          <t>In House Natuf</t>
        </is>
      </c>
      <c r="P1676" t="inlineStr">
        <is>
          <t>Whatsapp Cloud API</t>
        </is>
      </c>
      <c r="Q1676" t="inlineStr">
        <is>
          <t>(Unassigned)</t>
        </is>
      </c>
      <c r="R1676" t="inlineStr">
        <is>
          <t>(Unassigned)</t>
        </is>
      </c>
      <c r="S1676" t="inlineStr">
        <is>
          <t>-</t>
        </is>
      </c>
      <c r="T1676" t="inlineStr">
        <is>
          <t>-</t>
        </is>
      </c>
      <c r="U1676" t="inlineStr">
        <is>
          <t>-</t>
        </is>
      </c>
      <c r="V1676" t="n">
        <v>0</v>
      </c>
      <c r="W1676" t="n">
        <v>0</v>
      </c>
      <c r="X1676" t="inlineStr">
        <is>
          <t>XXXXXX0478</t>
        </is>
      </c>
      <c r="Y1676" s="72" t="n">
        <v>46314.43702546296</v>
      </c>
    </row>
    <row r="1677">
      <c r="A1677" s="39" t="inlineStr">
        <is>
          <t>6ad5a14565ccff013dab279e</t>
        </is>
      </c>
      <c r="B1677" s="72" t="n">
        <v>46314.42996527778</v>
      </c>
      <c r="C1677" s="70" t="n">
        <v>46314</v>
      </c>
      <c r="D1677" t="inlineStr">
        <is>
          <t>2026-10</t>
        </is>
      </c>
      <c r="E1677" t="inlineStr">
        <is>
          <t>Wk of 2026-10-19</t>
        </is>
      </c>
      <c r="F1677" t="inlineStr">
        <is>
          <t>Attempt 2</t>
        </is>
      </c>
      <c r="G1677" s="39" t="str">
        <f>IF(ISNUMBER(MATCH(F1677,QualityStatuses,0)),"Quality Lead","Non-Quality Lead")</f>
        <v>Non-Quality Lead</v>
      </c>
      <c r="H1677" s="39" t="str">
        <f>IFERROR(INDEX(CampTypes,MATCH(I1677,CampList,0)),"Unattributed")</f>
        <v>New</v>
      </c>
      <c r="I1677" t="inlineStr">
        <is>
          <t>EBG - In House | ABO | Natuf | Leads | Unit Franchise | India | Oct26 | V1</t>
        </is>
      </c>
      <c r="J1677" t="inlineStr">
        <is>
          <t>EBG - In House | ABO | Natuf | Leads | Unit Franchise | India | Oct26 | V1</t>
        </is>
      </c>
      <c r="K1677" t="inlineStr">
        <is>
          <t>Direct (campaign tagged in CRM)</t>
        </is>
      </c>
      <c r="L1677" t="inlineStr">
        <is>
          <t>Natuf | Investors | Tier1 + Growth Cities | Oct26 | V1</t>
        </is>
      </c>
      <c r="M1677" t="inlineStr">
        <is>
          <t>Natuf | Investors | Tier1 + Growth Cities | Oct26 | V1</t>
        </is>
      </c>
      <c r="N1677" t="inlineStr">
        <is>
          <t>Natuf | Reel | Brand Ambassador | Heard Of Owning A Cafe | V1</t>
        </is>
      </c>
      <c r="O1677" t="inlineStr">
        <is>
          <t>In House Natuf</t>
        </is>
      </c>
      <c r="P1677" t="inlineStr">
        <is>
          <t>Facebook</t>
        </is>
      </c>
      <c r="Q1677" t="inlineStr">
        <is>
          <t>Tejaswini Tarigopula</t>
        </is>
      </c>
      <c r="R1677" t="inlineStr">
        <is>
          <t>Prabhudatta Pattanaik</t>
        </is>
      </c>
      <c r="S1677" t="inlineStr">
        <is>
          <t>-</t>
        </is>
      </c>
      <c r="T1677" t="inlineStr">
        <is>
          <t>Hyderabad</t>
        </is>
      </c>
      <c r="U1677" t="inlineStr">
        <is>
          <t xml:space="preserve"> </t>
        </is>
      </c>
      <c r="V1677" t="n">
        <v>1</v>
      </c>
      <c r="W1677" t="n">
        <v>0</v>
      </c>
      <c r="X1677" t="inlineStr">
        <is>
          <t>XXXXXX5084</t>
        </is>
      </c>
      <c r="Y1677" s="72" t="n">
        <v>46326.52037037037</v>
      </c>
    </row>
    <row r="1678">
      <c r="A1678" s="39" t="inlineStr">
        <is>
          <t>6ad59e54f01e40f612734f6c</t>
        </is>
      </c>
      <c r="B1678" s="72" t="n">
        <v>46314.42125</v>
      </c>
      <c r="C1678" s="70" t="n">
        <v>46314</v>
      </c>
      <c r="D1678" t="inlineStr">
        <is>
          <t>2026-10</t>
        </is>
      </c>
      <c r="E1678" t="inlineStr">
        <is>
          <t>Wk of 2026-10-19</t>
        </is>
      </c>
      <c r="F1678" t="inlineStr">
        <is>
          <t>New Lead</t>
        </is>
      </c>
      <c r="G1678" s="39" t="str">
        <f>IF(ISNUMBER(MATCH(F1678,QualityStatuses,0)),"Quality Lead","Non-Quality Lead")</f>
        <v>Non-Quality Lead</v>
      </c>
      <c r="H1678" s="39" t="str">
        <f>IFERROR(INDEX(CampTypes,MATCH(I1678,CampList,0)),"Unattributed")</f>
        <v>New</v>
      </c>
      <c r="I1678" t="inlineStr">
        <is>
          <t>Natuf | In House | ABO |  | WhatsApp | Unit Franchise | India | Oct26 | V1</t>
        </is>
      </c>
      <c r="J1678" t="inlineStr">
        <is>
          <t>Natuf | In House | ABO |  | WhatsApp | Unit Franchise | India | Oct26 | V1</t>
        </is>
      </c>
      <c r="K1678" t="inlineStr">
        <is>
          <t>Direct (campaign tagged in CRM)</t>
        </is>
      </c>
      <c r="L1678" t="inlineStr">
        <is>
          <t>_</t>
        </is>
      </c>
      <c r="M1678" t="inlineStr">
        <is>
          <t>_</t>
        </is>
      </c>
      <c r="N1678" t="inlineStr">
        <is>
          <t>_</t>
        </is>
      </c>
      <c r="O1678" t="inlineStr">
        <is>
          <t>In House Natuf</t>
        </is>
      </c>
      <c r="P1678" t="inlineStr">
        <is>
          <t>Whatsapp Cloud API</t>
        </is>
      </c>
      <c r="Q1678" t="inlineStr">
        <is>
          <t>(Unassigned)</t>
        </is>
      </c>
      <c r="R1678" t="inlineStr">
        <is>
          <t>(Unassigned)</t>
        </is>
      </c>
      <c r="S1678" t="inlineStr">
        <is>
          <t>-</t>
        </is>
      </c>
      <c r="T1678" t="inlineStr">
        <is>
          <t>-</t>
        </is>
      </c>
      <c r="U1678" t="inlineStr">
        <is>
          <t>-</t>
        </is>
      </c>
      <c r="V1678" t="n">
        <v>0</v>
      </c>
      <c r="W1678" t="n">
        <v>0</v>
      </c>
      <c r="X1678" t="inlineStr">
        <is>
          <t>XXXXXX9458</t>
        </is>
      </c>
      <c r="Y1678" s="72" t="n">
        <v>46314.42179398148</v>
      </c>
    </row>
    <row r="1679">
      <c r="A1679" s="39" t="inlineStr">
        <is>
          <t>6ad59d9212e279aee1b08ff9</t>
        </is>
      </c>
      <c r="B1679" s="72" t="n">
        <v>46314.41900462963</v>
      </c>
      <c r="C1679" s="70" t="n">
        <v>46314</v>
      </c>
      <c r="D1679" t="inlineStr">
        <is>
          <t>2026-10</t>
        </is>
      </c>
      <c r="E1679" t="inlineStr">
        <is>
          <t>Wk of 2026-10-19</t>
        </is>
      </c>
      <c r="F1679" t="inlineStr">
        <is>
          <t>New Lead</t>
        </is>
      </c>
      <c r="G1679" s="39" t="str">
        <f>IF(ISNUMBER(MATCH(F1679,QualityStatuses,0)),"Quality Lead","Non-Quality Lead")</f>
        <v>Non-Quality Lead</v>
      </c>
      <c r="H1679" s="39" t="str">
        <f>IFERROR(INDEX(CampTypes,MATCH(I1679,CampList,0)),"Unattributed")</f>
        <v>New</v>
      </c>
      <c r="I1679" t="inlineStr">
        <is>
          <t>Natuf | In House | ABO |  | WhatsApp | Unit Franchise | India | Oct26 | V1</t>
        </is>
      </c>
      <c r="J1679" t="inlineStr">
        <is>
          <t>Natuf | In House | ABO |  | WhatsApp | Unit Franchise | India | Oct26 | V1</t>
        </is>
      </c>
      <c r="K1679" t="inlineStr">
        <is>
          <t>Direct (campaign tagged in CRM)</t>
        </is>
      </c>
      <c r="L1679" t="inlineStr">
        <is>
          <t>_</t>
        </is>
      </c>
      <c r="M1679" t="inlineStr">
        <is>
          <t>_</t>
        </is>
      </c>
      <c r="N1679" t="inlineStr">
        <is>
          <t>_</t>
        </is>
      </c>
      <c r="O1679" t="inlineStr">
        <is>
          <t>In House Natuf</t>
        </is>
      </c>
      <c r="P1679" t="inlineStr">
        <is>
          <t>Whatsapp Cloud API</t>
        </is>
      </c>
      <c r="Q1679" t="inlineStr">
        <is>
          <t>(Unassigned)</t>
        </is>
      </c>
      <c r="R1679" t="inlineStr">
        <is>
          <t>(Unassigned)</t>
        </is>
      </c>
      <c r="S1679" t="inlineStr">
        <is>
          <t>-</t>
        </is>
      </c>
      <c r="T1679" t="inlineStr">
        <is>
          <t>-</t>
        </is>
      </c>
      <c r="U1679" t="inlineStr">
        <is>
          <t>-</t>
        </is>
      </c>
      <c r="V1679" t="n">
        <v>0</v>
      </c>
      <c r="W1679" t="n">
        <v>0</v>
      </c>
      <c r="X1679" t="inlineStr">
        <is>
          <t>XXXXXX3243</t>
        </is>
      </c>
      <c r="Y1679" s="72" t="n">
        <v>46314.648125</v>
      </c>
    </row>
    <row r="1680">
      <c r="A1680" s="39" t="inlineStr">
        <is>
          <t>6ad59c337bbdf83363e82815</t>
        </is>
      </c>
      <c r="B1680" s="72" t="n">
        <v>46314.41494212963</v>
      </c>
      <c r="C1680" s="70" t="n">
        <v>46314</v>
      </c>
      <c r="D1680" t="inlineStr">
        <is>
          <t>2026-10</t>
        </is>
      </c>
      <c r="E1680" t="inlineStr">
        <is>
          <t>Wk of 2026-10-19</t>
        </is>
      </c>
      <c r="F1680" t="inlineStr">
        <is>
          <t>Attempt 2</t>
        </is>
      </c>
      <c r="G1680" s="39" t="str">
        <f>IF(ISNUMBER(MATCH(F1680,QualityStatuses,0)),"Quality Lead","Non-Quality Lead")</f>
        <v>Non-Quality Lead</v>
      </c>
      <c r="H1680" s="39" t="str">
        <f>IFERROR(INDEX(CampTypes,MATCH(I1680,CampList,0)),"Unattributed")</f>
        <v>New</v>
      </c>
      <c r="I1680" t="inlineStr">
        <is>
          <t>EBG - In House | ABO | Natuf | Leads | Unit Franchise | India | Oct26 | V1</t>
        </is>
      </c>
      <c r="J1680" t="inlineStr">
        <is>
          <t>EBG - In House | ABO | Natuf | Leads | Unit Franchise | India | Oct26 | V1</t>
        </is>
      </c>
      <c r="K1680" t="inlineStr">
        <is>
          <t>Direct (campaign tagged in CRM)</t>
        </is>
      </c>
      <c r="L1680" t="inlineStr">
        <is>
          <t>Natuf | LAL 1% | India | Jul26 | V1</t>
        </is>
      </c>
      <c r="M1680" t="inlineStr">
        <is>
          <t>Natuf | LAL 1% | India | Jul26 | V1</t>
        </is>
      </c>
      <c r="N1680" t="inlineStr">
        <is>
          <t>Natuf | Reel | Brand Ambassador | Heard Of Owning A Cafe | V1</t>
        </is>
      </c>
      <c r="O1680" t="inlineStr">
        <is>
          <t>In House Natuf</t>
        </is>
      </c>
      <c r="P1680" t="inlineStr">
        <is>
          <t>Facebook</t>
        </is>
      </c>
      <c r="Q1680" t="inlineStr">
        <is>
          <t>Tejaswini Tarigopula</t>
        </is>
      </c>
      <c r="R1680" t="inlineStr">
        <is>
          <t>Rauth Sanketh</t>
        </is>
      </c>
      <c r="S1680" t="inlineStr">
        <is>
          <t>-</t>
        </is>
      </c>
      <c r="T1680" t="inlineStr">
        <is>
          <t>naharlagun</t>
        </is>
      </c>
      <c r="U1680" t="inlineStr">
        <is>
          <t xml:space="preserve"> </t>
        </is>
      </c>
      <c r="V1680" t="n">
        <v>2</v>
      </c>
      <c r="W1680" t="n">
        <v>1</v>
      </c>
      <c r="X1680" t="inlineStr">
        <is>
          <t>XXXXXX7738</t>
        </is>
      </c>
      <c r="Y1680" s="72" t="n">
        <v>46326.52037037037</v>
      </c>
    </row>
    <row r="1681">
      <c r="A1681" s="39" t="inlineStr">
        <is>
          <t>6ad59a26fa4fc8099a517fce</t>
        </is>
      </c>
      <c r="B1681" s="72" t="n">
        <v>46314.40886574074</v>
      </c>
      <c r="C1681" s="70" t="n">
        <v>46314</v>
      </c>
      <c r="D1681" t="inlineStr">
        <is>
          <t>2026-10</t>
        </is>
      </c>
      <c r="E1681" t="inlineStr">
        <is>
          <t>Wk of 2026-10-19</t>
        </is>
      </c>
      <c r="F1681" t="inlineStr">
        <is>
          <t>Attempt 4</t>
        </is>
      </c>
      <c r="G1681" s="39" t="str">
        <f>IF(ISNUMBER(MATCH(F1681,QualityStatuses,0)),"Quality Lead","Non-Quality Lead")</f>
        <v>Non-Quality Lead</v>
      </c>
      <c r="H1681" s="39" t="str">
        <f>IFERROR(INDEX(CampTypes,MATCH(I1681,CampList,0)),"Unattributed")</f>
        <v>Old</v>
      </c>
      <c r="I1681" t="inlineStr">
        <is>
          <t>natuf_Kiosk_14072026_Hindi</t>
        </is>
      </c>
      <c r="J1681" t="inlineStr">
        <is>
          <t>natuf_Kiosk_14072026_Hindi</t>
        </is>
      </c>
      <c r="K1681" t="inlineStr">
        <is>
          <t>Direct (campaign tagged in CRM)</t>
        </is>
      </c>
      <c r="L1681" t="inlineStr">
        <is>
          <t>natuf_Kiosk_09102026</t>
        </is>
      </c>
      <c r="M1681" t="inlineStr">
        <is>
          <t>natuf_Kiosk_09102026</t>
        </is>
      </c>
      <c r="N1681" t="inlineStr">
        <is>
          <t>natuf_Kiosk_14072026_ad set_ad1</t>
        </is>
      </c>
      <c r="O1681" t="inlineStr">
        <is>
          <t>Natuf</t>
        </is>
      </c>
      <c r="P1681" t="inlineStr">
        <is>
          <t>Facebook</t>
        </is>
      </c>
      <c r="Q1681" t="inlineStr">
        <is>
          <t>Marshal Malbari</t>
        </is>
      </c>
      <c r="R1681" t="inlineStr">
        <is>
          <t>Drishti Lodhia</t>
        </is>
      </c>
      <c r="S1681" t="inlineStr">
        <is>
          <t>-</t>
        </is>
      </c>
      <c r="T1681" t="inlineStr">
        <is>
          <t>Patna</t>
        </is>
      </c>
      <c r="U1681" t="inlineStr">
        <is>
          <t xml:space="preserve"> </t>
        </is>
      </c>
      <c r="V1681" t="n">
        <v>4</v>
      </c>
      <c r="W1681" t="n">
        <v>3</v>
      </c>
      <c r="X1681" t="inlineStr">
        <is>
          <t>XXXXXX8107</t>
        </is>
      </c>
      <c r="Y1681" s="72" t="n">
        <v>46326.52037037037</v>
      </c>
    </row>
    <row r="1682">
      <c r="A1682" s="39" t="inlineStr">
        <is>
          <t>6ad5987ec4bd6b19e866b3a7</t>
        </is>
      </c>
      <c r="B1682" s="72" t="n">
        <v>46314.40395833334</v>
      </c>
      <c r="C1682" s="70" t="n">
        <v>46314</v>
      </c>
      <c r="D1682" t="inlineStr">
        <is>
          <t>2026-10</t>
        </is>
      </c>
      <c r="E1682" t="inlineStr">
        <is>
          <t>Wk of 2026-10-19</t>
        </is>
      </c>
      <c r="F1682" t="inlineStr">
        <is>
          <t>Attempt 1</t>
        </is>
      </c>
      <c r="G1682" s="39" t="str">
        <f>IF(ISNUMBER(MATCH(F1682,QualityStatuses,0)),"Quality Lead","Non-Quality Lead")</f>
        <v>Non-Quality Lead</v>
      </c>
      <c r="H1682" s="39" t="str">
        <f>IFERROR(INDEX(CampTypes,MATCH(I1682,CampList,0)),"Unattributed")</f>
        <v>New</v>
      </c>
      <c r="I1682" t="inlineStr">
        <is>
          <t>EBG - In House | ABO | Natuf | Leads | Unit Franchise | India | Oct26 | V1</t>
        </is>
      </c>
      <c r="J1682" t="inlineStr">
        <is>
          <t>EBG - In House | ABO | Natuf | Leads | Unit Franchise | India | Oct26 | V1</t>
        </is>
      </c>
      <c r="K1682" t="inlineStr">
        <is>
          <t>Direct (campaign tagged in CRM)</t>
        </is>
      </c>
      <c r="L1682" t="inlineStr">
        <is>
          <t>Natuf | Broad | Tier1 + Growth Cities | Oct26 | V1</t>
        </is>
      </c>
      <c r="M1682" t="inlineStr">
        <is>
          <t>Natuf | Broad | Tier1 + Growth Cities | Oct26 | V1</t>
        </is>
      </c>
      <c r="N1682" t="inlineStr">
        <is>
          <t>Natuf | Reel | Brand Ambassador | Heard Of Owning A Cafe | V1</t>
        </is>
      </c>
      <c r="O1682" t="inlineStr">
        <is>
          <t>In House Natuf</t>
        </is>
      </c>
      <c r="P1682" t="inlineStr">
        <is>
          <t>Facebook</t>
        </is>
      </c>
      <c r="Q1682" t="inlineStr">
        <is>
          <t>Deepak Rai</t>
        </is>
      </c>
      <c r="R1682" t="inlineStr">
        <is>
          <t>Tejaswini Tarigopula</t>
        </is>
      </c>
      <c r="S1682" t="inlineStr">
        <is>
          <t>-</t>
        </is>
      </c>
      <c r="T1682" t="inlineStr">
        <is>
          <t>Bengaluru</t>
        </is>
      </c>
      <c r="U1682" t="inlineStr">
        <is>
          <t xml:space="preserve"> </t>
        </is>
      </c>
      <c r="V1682" t="n">
        <v>4</v>
      </c>
      <c r="W1682" t="n">
        <v>3</v>
      </c>
      <c r="X1682" t="inlineStr">
        <is>
          <t>XXXXXX8788</t>
        </is>
      </c>
      <c r="Y1682" s="72" t="n">
        <v>46326.52037037037</v>
      </c>
    </row>
    <row r="1683">
      <c r="A1683" s="39" t="inlineStr">
        <is>
          <t>6ad594b65795ac9f9752a6e5</t>
        </is>
      </c>
      <c r="B1683" s="72" t="n">
        <v>46314.39275462963</v>
      </c>
      <c r="C1683" s="70" t="n">
        <v>46314</v>
      </c>
      <c r="D1683" t="inlineStr">
        <is>
          <t>2026-10</t>
        </is>
      </c>
      <c r="E1683" t="inlineStr">
        <is>
          <t>Wk of 2026-10-19</t>
        </is>
      </c>
      <c r="F1683" t="inlineStr">
        <is>
          <t>New Lead</t>
        </is>
      </c>
      <c r="G1683" s="39" t="str">
        <f>IF(ISNUMBER(MATCH(F1683,QualityStatuses,0)),"Quality Lead","Non-Quality Lead")</f>
        <v>Non-Quality Lead</v>
      </c>
      <c r="H1683" s="39" t="str">
        <f>IFERROR(INDEX(CampTypes,MATCH(I1683,CampList,0)),"Unattributed")</f>
        <v>Old</v>
      </c>
      <c r="I1683" t="inlineStr">
        <is>
          <t>natuf_Kiosk_14072026_Hindi</t>
        </is>
      </c>
      <c r="J1683" t="inlineStr">
        <is>
          <t>natuf_Kiosk_14072026_Hindi</t>
        </is>
      </c>
      <c r="K1683" t="inlineStr">
        <is>
          <t>Direct (campaign tagged in CRM)</t>
        </is>
      </c>
      <c r="L1683" t="inlineStr">
        <is>
          <t>natuf_Kiosk_09102026</t>
        </is>
      </c>
      <c r="M1683" t="inlineStr">
        <is>
          <t>natuf_Kiosk_09102026</t>
        </is>
      </c>
      <c r="N1683" t="inlineStr">
        <is>
          <t>natuf_Kiosk_14072026_ad set_ad1</t>
        </is>
      </c>
      <c r="O1683" t="inlineStr">
        <is>
          <t>Natuf</t>
        </is>
      </c>
      <c r="P1683" t="inlineStr">
        <is>
          <t>Facebook</t>
        </is>
      </c>
      <c r="Q1683" t="inlineStr">
        <is>
          <t>(Unassigned)</t>
        </is>
      </c>
      <c r="R1683" t="inlineStr">
        <is>
          <t>Omkar Navge</t>
        </is>
      </c>
      <c r="S1683" t="inlineStr">
        <is>
          <t>-</t>
        </is>
      </c>
      <c r="T1683" t="inlineStr">
        <is>
          <t>Aligarh</t>
        </is>
      </c>
      <c r="U1683" t="inlineStr">
        <is>
          <t xml:space="preserve"> </t>
        </is>
      </c>
      <c r="V1683" t="n">
        <v>0</v>
      </c>
      <c r="W1683" t="n">
        <v>0</v>
      </c>
      <c r="X1683" t="inlineStr">
        <is>
          <t>XXXXXX9999</t>
        </is>
      </c>
      <c r="Y1683" s="72" t="n">
        <v>46326.52037037037</v>
      </c>
    </row>
    <row r="1684">
      <c r="A1684" s="39" t="inlineStr">
        <is>
          <t>6ad58f019ceec51b93b56805</t>
        </is>
      </c>
      <c r="B1684" s="72" t="n">
        <v>46314.37584490741</v>
      </c>
      <c r="C1684" s="70" t="n">
        <v>46314</v>
      </c>
      <c r="D1684" t="inlineStr">
        <is>
          <t>2026-10</t>
        </is>
      </c>
      <c r="E1684" t="inlineStr">
        <is>
          <t>Wk of 2026-10-19</t>
        </is>
      </c>
      <c r="F1684" t="inlineStr">
        <is>
          <t>Attempt 1</t>
        </is>
      </c>
      <c r="G1684" s="39" t="str">
        <f>IF(ISNUMBER(MATCH(F1684,QualityStatuses,0)),"Quality Lead","Non-Quality Lead")</f>
        <v>Non-Quality Lead</v>
      </c>
      <c r="H1684" s="39" t="str">
        <f>IFERROR(INDEX(CampTypes,MATCH(I1684,CampList,0)),"Unattributed")</f>
        <v>New</v>
      </c>
      <c r="I1684" t="inlineStr">
        <is>
          <t>EBG - In House | ABO | Natuf | Leads | Unit Franchise | India | Oct26 | V1</t>
        </is>
      </c>
      <c r="J1684" t="inlineStr">
        <is>
          <t>EBG - In House | ABO | Natuf | Leads | Unit Franchise | India | Oct26 | V1</t>
        </is>
      </c>
      <c r="K1684" t="inlineStr">
        <is>
          <t>Direct (campaign tagged in CRM)</t>
        </is>
      </c>
      <c r="L1684" t="inlineStr">
        <is>
          <t>Natuf | LAL 1% | India | Jul26 | V1</t>
        </is>
      </c>
      <c r="M1684" t="inlineStr">
        <is>
          <t>Natuf | LAL 1% | India | Jul26 | V1</t>
        </is>
      </c>
      <c r="N1684" t="inlineStr">
        <is>
          <t>Natuf | Reel | Brand Ambassador | Heard Of Owning A Cafe | V1</t>
        </is>
      </c>
      <c r="O1684" t="inlineStr">
        <is>
          <t>In House Natuf</t>
        </is>
      </c>
      <c r="P1684" t="inlineStr">
        <is>
          <t>Facebook</t>
        </is>
      </c>
      <c r="Q1684" t="inlineStr">
        <is>
          <t>Tejaswini Tarigopula</t>
        </is>
      </c>
      <c r="R1684" t="inlineStr">
        <is>
          <t>Shivani Sharma</t>
        </is>
      </c>
      <c r="S1684" t="inlineStr">
        <is>
          <t>-</t>
        </is>
      </c>
      <c r="T1684" t="inlineStr">
        <is>
          <t>Srinagar</t>
        </is>
      </c>
      <c r="U1684" t="inlineStr">
        <is>
          <t xml:space="preserve"> </t>
        </is>
      </c>
      <c r="V1684" t="n">
        <v>0</v>
      </c>
      <c r="W1684" t="n">
        <v>0</v>
      </c>
      <c r="X1684" t="inlineStr">
        <is>
          <t>XXXXXX3077</t>
        </is>
      </c>
      <c r="Y1684" s="72" t="n">
        <v>46326.52037037037</v>
      </c>
    </row>
    <row r="1685">
      <c r="A1685" s="39" t="inlineStr">
        <is>
          <t>6ad58e8eb883e1331a0f4ed3</t>
        </is>
      </c>
      <c r="B1685" s="72" t="n">
        <v>46314.37451388889</v>
      </c>
      <c r="C1685" s="70" t="n">
        <v>46314</v>
      </c>
      <c r="D1685" t="inlineStr">
        <is>
          <t>2026-10</t>
        </is>
      </c>
      <c r="E1685" t="inlineStr">
        <is>
          <t>Wk of 2026-10-19</t>
        </is>
      </c>
      <c r="F1685" t="inlineStr">
        <is>
          <t>Lost</t>
        </is>
      </c>
      <c r="G1685" s="39" t="str">
        <f>IF(ISNUMBER(MATCH(F1685,QualityStatuses,0)),"Quality Lead","Non-Quality Lead")</f>
        <v>Non-Quality Lead</v>
      </c>
      <c r="H1685" s="39" t="str">
        <f>IFERROR(INDEX(CampTypes,MATCH(I1685,CampList,0)),"Unattributed")</f>
        <v>Old</v>
      </c>
      <c r="I1685" t="inlineStr">
        <is>
          <t>E_Suresh_Natuf_Kiosk_07072026</t>
        </is>
      </c>
      <c r="J1685" t="inlineStr">
        <is>
          <t>E_Suresh_Natuf_Kiosk_07072026</t>
        </is>
      </c>
      <c r="K1685" t="inlineStr">
        <is>
          <t>Direct (campaign tagged in CRM)</t>
        </is>
      </c>
      <c r="L1685" t="inlineStr">
        <is>
          <t>E_Suresh_Natuf_Kiosk_07072026_Adset5</t>
        </is>
      </c>
      <c r="M1685" t="inlineStr">
        <is>
          <t>E_Suresh_Natuf_Kiosk_07072026_Adset5</t>
        </is>
      </c>
      <c r="N1685" t="inlineStr">
        <is>
          <t>E_Hindi_Suresh_Natuf_Kiosk_07072026_Adset5_ad3 – Copy 2</t>
        </is>
      </c>
      <c r="O1685" t="inlineStr">
        <is>
          <t>Natuf</t>
        </is>
      </c>
      <c r="P1685" t="inlineStr">
        <is>
          <t>Facebook</t>
        </is>
      </c>
      <c r="Q1685" t="inlineStr">
        <is>
          <t>Tejaswini Tarigopula</t>
        </is>
      </c>
      <c r="R1685" t="inlineStr">
        <is>
          <t>Prabhudatta Pattanaik</t>
        </is>
      </c>
      <c r="S1685" t="inlineStr">
        <is>
          <t>Junk</t>
        </is>
      </c>
      <c r="T1685" t="inlineStr">
        <is>
          <t>Sudheesh di vi sudheesh tivi</t>
        </is>
      </c>
      <c r="U1685" t="inlineStr">
        <is>
          <t xml:space="preserve"> </t>
        </is>
      </c>
      <c r="V1685" t="n">
        <v>2</v>
      </c>
      <c r="W1685" t="n">
        <v>1</v>
      </c>
      <c r="X1685" t="inlineStr">
        <is>
          <t>XXXXXX1637</t>
        </is>
      </c>
      <c r="Y1685" s="72" t="n">
        <v>46326.52037037037</v>
      </c>
    </row>
    <row r="1686">
      <c r="A1686" s="39" t="inlineStr">
        <is>
          <t>6ad58d923f92f29820342896</t>
        </is>
      </c>
      <c r="B1686" s="72" t="n">
        <v>46314.37159722222</v>
      </c>
      <c r="C1686" s="70" t="n">
        <v>46314</v>
      </c>
      <c r="D1686" t="inlineStr">
        <is>
          <t>2026-10</t>
        </is>
      </c>
      <c r="E1686" t="inlineStr">
        <is>
          <t>Wk of 2026-10-19</t>
        </is>
      </c>
      <c r="F1686" t="inlineStr">
        <is>
          <t>Attempt 2</t>
        </is>
      </c>
      <c r="G1686" s="39" t="str">
        <f>IF(ISNUMBER(MATCH(F1686,QualityStatuses,0)),"Quality Lead","Non-Quality Lead")</f>
        <v>Non-Quality Lead</v>
      </c>
      <c r="H1686" s="39" t="str">
        <f>IFERROR(INDEX(CampTypes,MATCH(I1686,CampList,0)),"Unattributed")</f>
        <v>Old</v>
      </c>
      <c r="I1686" t="inlineStr">
        <is>
          <t>natuf_Kiosk_14072026_Hindi</t>
        </is>
      </c>
      <c r="J1686" t="inlineStr">
        <is>
          <t>natuf_Kiosk_14072026_Hindi</t>
        </is>
      </c>
      <c r="K1686" t="inlineStr">
        <is>
          <t>Direct (campaign tagged in CRM)</t>
        </is>
      </c>
      <c r="L1686" t="inlineStr">
        <is>
          <t>natuf_Kiosk_09102026</t>
        </is>
      </c>
      <c r="M1686" t="inlineStr">
        <is>
          <t>natuf_Kiosk_09102026</t>
        </is>
      </c>
      <c r="N1686" t="inlineStr">
        <is>
          <t>natuf_Kiosk_14072026_ad set_ad1</t>
        </is>
      </c>
      <c r="O1686" t="inlineStr">
        <is>
          <t>Natuf</t>
        </is>
      </c>
      <c r="P1686" t="inlineStr">
        <is>
          <t>Facebook</t>
        </is>
      </c>
      <c r="Q1686" t="inlineStr">
        <is>
          <t>Tejaswini Tarigopula</t>
        </is>
      </c>
      <c r="R1686" t="inlineStr">
        <is>
          <t>Sai Charan</t>
        </is>
      </c>
      <c r="S1686" t="inlineStr">
        <is>
          <t>-</t>
        </is>
      </c>
      <c r="T1686" t="inlineStr">
        <is>
          <t>Bathinda</t>
        </is>
      </c>
      <c r="U1686" t="inlineStr">
        <is>
          <t xml:space="preserve"> </t>
        </is>
      </c>
      <c r="V1686" t="n">
        <v>2</v>
      </c>
      <c r="W1686" t="n">
        <v>0</v>
      </c>
      <c r="X1686" t="inlineStr">
        <is>
          <t>XXXXXX0130</t>
        </is>
      </c>
      <c r="Y1686" s="72" t="n">
        <v>46326.52037037037</v>
      </c>
    </row>
    <row r="1687">
      <c r="A1687" s="39" t="inlineStr">
        <is>
          <t>6ad58c948f0274a818506a4d</t>
        </is>
      </c>
      <c r="B1687" s="72" t="n">
        <v>46314.36865740741</v>
      </c>
      <c r="C1687" s="70" t="n">
        <v>46314</v>
      </c>
      <c r="D1687" t="inlineStr">
        <is>
          <t>2026-10</t>
        </is>
      </c>
      <c r="E1687" t="inlineStr">
        <is>
          <t>Wk of 2026-10-19</t>
        </is>
      </c>
      <c r="F1687" t="inlineStr">
        <is>
          <t>New Lead</t>
        </is>
      </c>
      <c r="G1687" s="39" t="str">
        <f>IF(ISNUMBER(MATCH(F1687,QualityStatuses,0)),"Quality Lead","Non-Quality Lead")</f>
        <v>Non-Quality Lead</v>
      </c>
      <c r="H1687" s="39" t="str">
        <f>IFERROR(INDEX(CampTypes,MATCH(I1687,CampList,0)),"Unattributed")</f>
        <v>New</v>
      </c>
      <c r="I1687" t="inlineStr">
        <is>
          <t>Natuf | In House | ABO |  | WhatsApp | Unit Franchise | India | Oct26 | V1</t>
        </is>
      </c>
      <c r="J1687" t="inlineStr">
        <is>
          <t>Natuf | In House | ABO |  | WhatsApp | Unit Franchise | India | Oct26 | V1</t>
        </is>
      </c>
      <c r="K1687" t="inlineStr">
        <is>
          <t>Direct (campaign tagged in CRM)</t>
        </is>
      </c>
      <c r="L1687" t="inlineStr">
        <is>
          <t>_</t>
        </is>
      </c>
      <c r="M1687" t="inlineStr">
        <is>
          <t>_</t>
        </is>
      </c>
      <c r="N1687" t="inlineStr">
        <is>
          <t>_</t>
        </is>
      </c>
      <c r="O1687" t="inlineStr">
        <is>
          <t>In House Natuf</t>
        </is>
      </c>
      <c r="P1687" t="inlineStr">
        <is>
          <t>Whatsapp Cloud API</t>
        </is>
      </c>
      <c r="Q1687" t="inlineStr">
        <is>
          <t>(Unassigned)</t>
        </is>
      </c>
      <c r="R1687" t="inlineStr">
        <is>
          <t>(Unassigned)</t>
        </is>
      </c>
      <c r="S1687" t="inlineStr">
        <is>
          <t>-</t>
        </is>
      </c>
      <c r="T1687" t="inlineStr">
        <is>
          <t>-</t>
        </is>
      </c>
      <c r="U1687" t="inlineStr">
        <is>
          <t>-</t>
        </is>
      </c>
      <c r="V1687" t="n">
        <v>0</v>
      </c>
      <c r="W1687" t="n">
        <v>0</v>
      </c>
      <c r="X1687" t="inlineStr">
        <is>
          <t>XXXXXX5454</t>
        </is>
      </c>
      <c r="Y1687" s="72" t="n">
        <v>46314.37076388889</v>
      </c>
    </row>
    <row r="1688">
      <c r="A1688" s="39" t="inlineStr">
        <is>
          <t>6ad58c20cf72897027f31abd</t>
        </is>
      </c>
      <c r="B1688" s="72" t="n">
        <v>46314.36731481482</v>
      </c>
      <c r="C1688" s="70" t="n">
        <v>46314</v>
      </c>
      <c r="D1688" t="inlineStr">
        <is>
          <t>2026-10</t>
        </is>
      </c>
      <c r="E1688" t="inlineStr">
        <is>
          <t>Wk of 2026-10-19</t>
        </is>
      </c>
      <c r="F1688" t="inlineStr">
        <is>
          <t>Details Shared</t>
        </is>
      </c>
      <c r="G1688" s="39" t="str">
        <f>IF(ISNUMBER(MATCH(F1688,QualityStatuses,0)),"Quality Lead","Non-Quality Lead")</f>
        <v>Quality Lead</v>
      </c>
      <c r="H1688" s="39" t="str">
        <f>IFERROR(INDEX(CampTypes,MATCH(I1688,CampList,0)),"Unattributed")</f>
        <v>New</v>
      </c>
      <c r="I1688" t="inlineStr">
        <is>
          <t>EBG - In House | ABO | Natuf | Leads | Unit Franchise | India | Oct26 | V1</t>
        </is>
      </c>
      <c r="J1688" t="inlineStr">
        <is>
          <t>EBG - In House | ABO | Natuf | Leads | Unit Franchise | India | Oct26 | V1</t>
        </is>
      </c>
      <c r="K1688" t="inlineStr">
        <is>
          <t>Direct (campaign tagged in CRM)</t>
        </is>
      </c>
      <c r="L1688" t="inlineStr">
        <is>
          <t>Natuf | LAL 1% | India | Jul26 | V1</t>
        </is>
      </c>
      <c r="M1688" t="inlineStr">
        <is>
          <t>Natuf | LAL 1% | India | Jul26 | V1</t>
        </is>
      </c>
      <c r="N1688" t="inlineStr">
        <is>
          <t>Natuf | Reel | Brand Ambassador | Heard Of Owning A Cafe | V1</t>
        </is>
      </c>
      <c r="O1688" t="inlineStr">
        <is>
          <t>In House Natuf</t>
        </is>
      </c>
      <c r="P1688" t="inlineStr">
        <is>
          <t>Facebook</t>
        </is>
      </c>
      <c r="Q1688" t="inlineStr">
        <is>
          <t>Tejaswini Tarigopula</t>
        </is>
      </c>
      <c r="R1688" t="inlineStr">
        <is>
          <t>Rima Paul</t>
        </is>
      </c>
      <c r="S1688" t="inlineStr">
        <is>
          <t>-</t>
        </is>
      </c>
      <c r="T1688" t="inlineStr">
        <is>
          <t>Haldwani</t>
        </is>
      </c>
      <c r="U1688" t="inlineStr">
        <is>
          <t xml:space="preserve"> </t>
        </is>
      </c>
      <c r="V1688" t="n">
        <v>1</v>
      </c>
      <c r="W1688" t="n">
        <v>1</v>
      </c>
      <c r="X1688" t="inlineStr">
        <is>
          <t>XXXXXX5784</t>
        </is>
      </c>
      <c r="Y1688" s="72" t="n">
        <v>46326.52037037037</v>
      </c>
    </row>
    <row r="1689">
      <c r="A1689" s="39" t="inlineStr">
        <is>
          <t>6ad58ab360324f3eed145e52</t>
        </is>
      </c>
      <c r="B1689" s="72" t="n">
        <v>46314.36309027778</v>
      </c>
      <c r="C1689" s="70" t="n">
        <v>46314</v>
      </c>
      <c r="D1689" t="inlineStr">
        <is>
          <t>2026-10</t>
        </is>
      </c>
      <c r="E1689" t="inlineStr">
        <is>
          <t>Wk of 2026-10-19</t>
        </is>
      </c>
      <c r="F1689" t="inlineStr">
        <is>
          <t>Details Shared</t>
        </is>
      </c>
      <c r="G1689" s="39" t="str">
        <f>IF(ISNUMBER(MATCH(F1689,QualityStatuses,0)),"Quality Lead","Non-Quality Lead")</f>
        <v>Quality Lead</v>
      </c>
      <c r="H1689" s="39" t="str">
        <f>IFERROR(INDEX(CampTypes,MATCH(I1689,CampList,0)),"Unattributed")</f>
        <v>New</v>
      </c>
      <c r="I1689" t="inlineStr">
        <is>
          <t>EBG - In House | ABO | Natuf | Leads | Unit Franchise | India | Oct26 | V1</t>
        </is>
      </c>
      <c r="J1689" t="inlineStr">
        <is>
          <t>EBG - In House | ABO | Natuf | Leads | Unit Franchise | India | Oct26 | V1</t>
        </is>
      </c>
      <c r="K1689" t="inlineStr">
        <is>
          <t>Direct (campaign tagged in CRM)</t>
        </is>
      </c>
      <c r="L1689" t="inlineStr">
        <is>
          <t>Natuf | Investors | Tier1 + Growth Cities | Oct26 | V1</t>
        </is>
      </c>
      <c r="M1689" t="inlineStr">
        <is>
          <t>Natuf | Investors | Tier1 + Growth Cities | Oct26 | V1</t>
        </is>
      </c>
      <c r="N1689" t="inlineStr">
        <is>
          <t>Natuf | Reel | Brand Ambassador | Heard Of Owning A Cafe | V1</t>
        </is>
      </c>
      <c r="O1689" t="inlineStr">
        <is>
          <t>In House Natuf</t>
        </is>
      </c>
      <c r="P1689" t="inlineStr">
        <is>
          <t>Facebook</t>
        </is>
      </c>
      <c r="Q1689" t="inlineStr">
        <is>
          <t>Tejaswini Tarigopula</t>
        </is>
      </c>
      <c r="R1689" t="inlineStr">
        <is>
          <t>Rima Paul</t>
        </is>
      </c>
      <c r="S1689" t="inlineStr">
        <is>
          <t>-</t>
        </is>
      </c>
      <c r="T1689" t="inlineStr">
        <is>
          <t>Sikar Rajasthan</t>
        </is>
      </c>
      <c r="U1689" t="inlineStr">
        <is>
          <t xml:space="preserve"> </t>
        </is>
      </c>
      <c r="V1689" t="n">
        <v>2</v>
      </c>
      <c r="W1689" t="n">
        <v>1</v>
      </c>
      <c r="X1689" t="inlineStr">
        <is>
          <t>XXXXXX5657</t>
        </is>
      </c>
      <c r="Y1689" s="72" t="n">
        <v>46326.52037037037</v>
      </c>
    </row>
    <row r="1690">
      <c r="A1690" s="39" t="inlineStr">
        <is>
          <t>6ad58955eea8e0a035bf2921</t>
        </is>
      </c>
      <c r="B1690" s="72" t="n">
        <v>46314.35903935185</v>
      </c>
      <c r="C1690" s="70" t="n">
        <v>46314</v>
      </c>
      <c r="D1690" t="inlineStr">
        <is>
          <t>2026-10</t>
        </is>
      </c>
      <c r="E1690" t="inlineStr">
        <is>
          <t>Wk of 2026-10-19</t>
        </is>
      </c>
      <c r="F1690" t="inlineStr">
        <is>
          <t>New Lead</t>
        </is>
      </c>
      <c r="G1690" s="39" t="str">
        <f>IF(ISNUMBER(MATCH(F1690,QualityStatuses,0)),"Quality Lead","Non-Quality Lead")</f>
        <v>Non-Quality Lead</v>
      </c>
      <c r="H1690" s="39" t="str">
        <f>IFERROR(INDEX(CampTypes,MATCH(I1690,CampList,0)),"Unattributed")</f>
        <v>New</v>
      </c>
      <c r="I1690" t="inlineStr">
        <is>
          <t>Natuf | In House | ABO |  | WhatsApp | Unit Franchise | India | Oct26 | V1</t>
        </is>
      </c>
      <c r="J1690" t="inlineStr">
        <is>
          <t>Natuf | In House | ABO |  | WhatsApp | Unit Franchise | India | Oct26 | V1</t>
        </is>
      </c>
      <c r="K1690" t="inlineStr">
        <is>
          <t>Direct (campaign tagged in CRM)</t>
        </is>
      </c>
      <c r="L1690" t="inlineStr">
        <is>
          <t>_</t>
        </is>
      </c>
      <c r="M1690" t="inlineStr">
        <is>
          <t>_</t>
        </is>
      </c>
      <c r="N1690" t="inlineStr">
        <is>
          <t>_</t>
        </is>
      </c>
      <c r="O1690" t="inlineStr">
        <is>
          <t>In House Natuf</t>
        </is>
      </c>
      <c r="P1690" t="inlineStr">
        <is>
          <t>Whatsapp Cloud API</t>
        </is>
      </c>
      <c r="Q1690" t="inlineStr">
        <is>
          <t>(Unassigned)</t>
        </is>
      </c>
      <c r="R1690" t="inlineStr">
        <is>
          <t>(Unassigned)</t>
        </is>
      </c>
      <c r="S1690" t="inlineStr">
        <is>
          <t>-</t>
        </is>
      </c>
      <c r="T1690" t="inlineStr">
        <is>
          <t>-</t>
        </is>
      </c>
      <c r="U1690" t="inlineStr">
        <is>
          <t>-</t>
        </is>
      </c>
      <c r="V1690" t="n">
        <v>0</v>
      </c>
      <c r="W1690" t="n">
        <v>0</v>
      </c>
      <c r="X1690" t="inlineStr">
        <is>
          <t>XXXXXX8312</t>
        </is>
      </c>
      <c r="Y1690" s="72" t="n">
        <v>46314.35920138889</v>
      </c>
    </row>
    <row r="1691">
      <c r="A1691" s="39" t="inlineStr">
        <is>
          <t>6ad589200598e740f9e4b736</t>
        </is>
      </c>
      <c r="B1691" s="72" t="n">
        <v>46314.35842592592</v>
      </c>
      <c r="C1691" s="70" t="n">
        <v>46314</v>
      </c>
      <c r="D1691" t="inlineStr">
        <is>
          <t>2026-10</t>
        </is>
      </c>
      <c r="E1691" t="inlineStr">
        <is>
          <t>Wk of 2026-10-19</t>
        </is>
      </c>
      <c r="F1691" t="inlineStr">
        <is>
          <t>New Lead</t>
        </is>
      </c>
      <c r="G1691" s="39" t="str">
        <f>IF(ISNUMBER(MATCH(F1691,QualityStatuses,0)),"Quality Lead","Non-Quality Lead")</f>
        <v>Non-Quality Lead</v>
      </c>
      <c r="H1691" s="39" t="str">
        <f>IFERROR(INDEX(CampTypes,MATCH(I1691,CampList,0)),"Unattributed")</f>
        <v>Old</v>
      </c>
      <c r="I1691" t="inlineStr">
        <is>
          <t>E_Natuf_Generic_13082026</t>
        </is>
      </c>
      <c r="J1691" t="inlineStr">
        <is>
          <t>E_Natuf_Generic_13082026</t>
        </is>
      </c>
      <c r="K1691" t="inlineStr">
        <is>
          <t>Direct (campaign tagged in CRM)</t>
        </is>
      </c>
      <c r="L1691" t="inlineStr">
        <is>
          <t>E_Natuf_Generic_13082026_Adset1</t>
        </is>
      </c>
      <c r="M1691" t="inlineStr">
        <is>
          <t>E_Natuf_Generic_13082026_Adset1</t>
        </is>
      </c>
      <c r="N1691" t="inlineStr">
        <is>
          <t>E_Natuf_Generic_13082026_Adset1_Ad1</t>
        </is>
      </c>
      <c r="O1691" t="inlineStr">
        <is>
          <t>Natuf</t>
        </is>
      </c>
      <c r="P1691" t="inlineStr">
        <is>
          <t>Facebook</t>
        </is>
      </c>
      <c r="Q1691" t="inlineStr">
        <is>
          <t>(Unassigned)</t>
        </is>
      </c>
      <c r="R1691" t="inlineStr">
        <is>
          <t>Omkar Navge</t>
        </is>
      </c>
      <c r="S1691" t="inlineStr">
        <is>
          <t>-</t>
        </is>
      </c>
      <c r="T1691" t="inlineStr">
        <is>
          <t>Mumbai</t>
        </is>
      </c>
      <c r="U1691" t="inlineStr">
        <is>
          <t xml:space="preserve"> </t>
        </is>
      </c>
      <c r="V1691" t="n">
        <v>0</v>
      </c>
      <c r="W1691" t="n">
        <v>0</v>
      </c>
      <c r="X1691" t="inlineStr">
        <is>
          <t>XXXXXX0494</t>
        </is>
      </c>
      <c r="Y1691" s="72" t="n">
        <v>46326.52037037037</v>
      </c>
    </row>
    <row r="1692">
      <c r="A1692" s="39" t="inlineStr">
        <is>
          <t>6ad5891bb4e6bba74fc792d1</t>
        </is>
      </c>
      <c r="B1692" s="72" t="n">
        <v>46314.35836805555</v>
      </c>
      <c r="C1692" s="70" t="n">
        <v>46314</v>
      </c>
      <c r="D1692" t="inlineStr">
        <is>
          <t>2026-10</t>
        </is>
      </c>
      <c r="E1692" t="inlineStr">
        <is>
          <t>Wk of 2026-10-19</t>
        </is>
      </c>
      <c r="F1692" t="inlineStr">
        <is>
          <t>Connected</t>
        </is>
      </c>
      <c r="G1692" s="39" t="str">
        <f>IF(ISNUMBER(MATCH(F1692,QualityStatuses,0)),"Quality Lead","Non-Quality Lead")</f>
        <v>Non-Quality Lead</v>
      </c>
      <c r="H1692" s="39" t="str">
        <f>IFERROR(INDEX(CampTypes,MATCH(I1692,CampList,0)),"Unattributed")</f>
        <v>New</v>
      </c>
      <c r="I1692" t="inlineStr">
        <is>
          <t>EBG - In House | ABO | Natuf | Leads | Unit Franchise | India | Oct26 | V1</t>
        </is>
      </c>
      <c r="J1692" t="inlineStr">
        <is>
          <t>EBG - In House | ABO | Natuf | Leads | Unit Franchise | India | Oct26 | V1</t>
        </is>
      </c>
      <c r="K1692" t="inlineStr">
        <is>
          <t>Direct (campaign tagged in CRM)</t>
        </is>
      </c>
      <c r="L1692" t="inlineStr">
        <is>
          <t>Natuf | LAL 1% | India | Jul26 | V1</t>
        </is>
      </c>
      <c r="M1692" t="inlineStr">
        <is>
          <t>Natuf | LAL 1% | India | Jul26 | V1</t>
        </is>
      </c>
      <c r="N1692" t="inlineStr">
        <is>
          <t>Natuf | Reel | Brand Ambassador | Heard Of Owning A Cafe | V1</t>
        </is>
      </c>
      <c r="O1692" t="inlineStr">
        <is>
          <t>In House Natuf</t>
        </is>
      </c>
      <c r="P1692" t="inlineStr">
        <is>
          <t>Facebook</t>
        </is>
      </c>
      <c r="Q1692" t="inlineStr">
        <is>
          <t>Tejaswini Tarigopula</t>
        </is>
      </c>
      <c r="R1692" t="inlineStr">
        <is>
          <t>Prabhudatta Pattanaik</t>
        </is>
      </c>
      <c r="S1692" t="inlineStr">
        <is>
          <t>-</t>
        </is>
      </c>
      <c r="T1692" t="inlineStr">
        <is>
          <t>Bhopal</t>
        </is>
      </c>
      <c r="U1692" t="inlineStr">
        <is>
          <t xml:space="preserve"> </t>
        </is>
      </c>
      <c r="V1692" t="n">
        <v>1</v>
      </c>
      <c r="W1692" t="n">
        <v>1</v>
      </c>
      <c r="X1692" t="inlineStr">
        <is>
          <t>XXXXXX6626</t>
        </is>
      </c>
      <c r="Y1692" s="72" t="n">
        <v>46326.52037037037</v>
      </c>
    </row>
    <row r="1693">
      <c r="A1693" s="39" t="inlineStr">
        <is>
          <t>6ad5889bdfbdbccbc51c2c5b</t>
        </is>
      </c>
      <c r="B1693" s="72" t="n">
        <v>46314.35688657407</v>
      </c>
      <c r="C1693" s="70" t="n">
        <v>46314</v>
      </c>
      <c r="D1693" t="inlineStr">
        <is>
          <t>2026-10</t>
        </is>
      </c>
      <c r="E1693" t="inlineStr">
        <is>
          <t>Wk of 2026-10-19</t>
        </is>
      </c>
      <c r="F1693" t="inlineStr">
        <is>
          <t>New Lead</t>
        </is>
      </c>
      <c r="G1693" s="39" t="str">
        <f>IF(ISNUMBER(MATCH(F1693,QualityStatuses,0)),"Quality Lead","Non-Quality Lead")</f>
        <v>Non-Quality Lead</v>
      </c>
      <c r="H1693" s="39" t="str">
        <f>IFERROR(INDEX(CampTypes,MATCH(I1693,CampList,0)),"Unattributed")</f>
        <v>New</v>
      </c>
      <c r="I1693" t="inlineStr">
        <is>
          <t>Natuf | In House | ABO |  | WhatsApp | Unit Franchise | India | Oct26 | V1</t>
        </is>
      </c>
      <c r="J1693" t="inlineStr">
        <is>
          <t>Natuf | In House | ABO |  | WhatsApp | Unit Franchise | India | Oct26 | V1</t>
        </is>
      </c>
      <c r="K1693" t="inlineStr">
        <is>
          <t>Direct (campaign tagged in CRM)</t>
        </is>
      </c>
      <c r="L1693" t="inlineStr">
        <is>
          <t>_</t>
        </is>
      </c>
      <c r="M1693" t="inlineStr">
        <is>
          <t>_</t>
        </is>
      </c>
      <c r="N1693" t="inlineStr">
        <is>
          <t>_</t>
        </is>
      </c>
      <c r="O1693" t="inlineStr">
        <is>
          <t>In House Natuf</t>
        </is>
      </c>
      <c r="P1693" t="inlineStr">
        <is>
          <t>Whatsapp Cloud API</t>
        </is>
      </c>
      <c r="Q1693" t="inlineStr">
        <is>
          <t>(Unassigned)</t>
        </is>
      </c>
      <c r="R1693" t="inlineStr">
        <is>
          <t>(Unassigned)</t>
        </is>
      </c>
      <c r="S1693" t="inlineStr">
        <is>
          <t>-</t>
        </is>
      </c>
      <c r="T1693" t="inlineStr">
        <is>
          <t>-</t>
        </is>
      </c>
      <c r="U1693" t="inlineStr">
        <is>
          <t>-</t>
        </is>
      </c>
      <c r="V1693" t="n">
        <v>0</v>
      </c>
      <c r="W1693" t="n">
        <v>0</v>
      </c>
      <c r="X1693" t="inlineStr">
        <is>
          <t>XXXXXX0297</t>
        </is>
      </c>
      <c r="Y1693" s="72" t="n">
        <v>46314.35875</v>
      </c>
    </row>
    <row r="1694">
      <c r="A1694" s="39" t="inlineStr">
        <is>
          <t>6ad5868bd593b9daf76cc16a</t>
        </is>
      </c>
      <c r="B1694" s="72" t="n">
        <v>46314.35077546296</v>
      </c>
      <c r="C1694" s="70" t="n">
        <v>46314</v>
      </c>
      <c r="D1694" t="inlineStr">
        <is>
          <t>2026-10</t>
        </is>
      </c>
      <c r="E1694" t="inlineStr">
        <is>
          <t>Wk of 2026-10-19</t>
        </is>
      </c>
      <c r="F1694" t="inlineStr">
        <is>
          <t>Connected</t>
        </is>
      </c>
      <c r="G1694" s="39" t="str">
        <f>IF(ISNUMBER(MATCH(F1694,QualityStatuses,0)),"Quality Lead","Non-Quality Lead")</f>
        <v>Non-Quality Lead</v>
      </c>
      <c r="H1694" s="39" t="str">
        <f>IFERROR(INDEX(CampTypes,MATCH(I1694,CampList,0)),"Unattributed")</f>
        <v>Old</v>
      </c>
      <c r="I1694" t="inlineStr">
        <is>
          <t>E_Karan_Natuf_All_07072026</t>
        </is>
      </c>
      <c r="J1694" t="inlineStr">
        <is>
          <t>E_Karan_Natuf_All_07072026</t>
        </is>
      </c>
      <c r="K1694" t="inlineStr">
        <is>
          <t>Direct (campaign tagged in CRM)</t>
        </is>
      </c>
      <c r="L1694" t="inlineStr">
        <is>
          <t>E_Karan_Natuf_Sign_07072026_Adset3</t>
        </is>
      </c>
      <c r="M1694" t="inlineStr">
        <is>
          <t>E_Karan_Natuf_Sign_07072026_Adset3</t>
        </is>
      </c>
      <c r="N1694" t="inlineStr">
        <is>
          <t>E_Karan_Natuf_Sign_07072026_Adset2_Ad1 – Copy</t>
        </is>
      </c>
      <c r="O1694" t="inlineStr">
        <is>
          <t>Natuf</t>
        </is>
      </c>
      <c r="P1694" t="inlineStr">
        <is>
          <t>Facebook</t>
        </is>
      </c>
      <c r="Q1694" t="inlineStr">
        <is>
          <t>Tejaswini Tarigopula</t>
        </is>
      </c>
      <c r="R1694" t="inlineStr">
        <is>
          <t>Rima Paul</t>
        </is>
      </c>
      <c r="S1694" t="inlineStr">
        <is>
          <t>-</t>
        </is>
      </c>
      <c r="T1694" t="inlineStr">
        <is>
          <t>Katiyar</t>
        </is>
      </c>
      <c r="U1694" t="inlineStr">
        <is>
          <t xml:space="preserve"> </t>
        </is>
      </c>
      <c r="V1694" t="n">
        <v>3</v>
      </c>
      <c r="W1694" t="n">
        <v>1</v>
      </c>
      <c r="X1694" t="inlineStr">
        <is>
          <t>XXXXXX8889</t>
        </is>
      </c>
      <c r="Y1694" s="72" t="n">
        <v>46326.52037037037</v>
      </c>
    </row>
    <row r="1695">
      <c r="A1695" s="39" t="inlineStr">
        <is>
          <t>6ad5849b994106de2b8cc1b6</t>
        </is>
      </c>
      <c r="B1695" s="72" t="n">
        <v>46314.34503472222</v>
      </c>
      <c r="C1695" s="70" t="n">
        <v>46314</v>
      </c>
      <c r="D1695" t="inlineStr">
        <is>
          <t>2026-10</t>
        </is>
      </c>
      <c r="E1695" t="inlineStr">
        <is>
          <t>Wk of 2026-10-19</t>
        </is>
      </c>
      <c r="F1695" t="inlineStr">
        <is>
          <t>Connected</t>
        </is>
      </c>
      <c r="G1695" s="39" t="str">
        <f>IF(ISNUMBER(MATCH(F1695,QualityStatuses,0)),"Quality Lead","Non-Quality Lead")</f>
        <v>Non-Quality Lead</v>
      </c>
      <c r="H1695" s="39" t="str">
        <f>IFERROR(INDEX(CampTypes,MATCH(I1695,CampList,0)),"Unattributed")</f>
        <v>New</v>
      </c>
      <c r="I1695" t="inlineStr">
        <is>
          <t>EBG - In House | ABO | Natuf | Leads | Unit Franchise | India | Oct26 | V1</t>
        </is>
      </c>
      <c r="J1695" t="inlineStr">
        <is>
          <t>EBG - In House | ABO | Natuf | Leads | Unit Franchise | India | Oct26 | V1</t>
        </is>
      </c>
      <c r="K1695" t="inlineStr">
        <is>
          <t>Direct (campaign tagged in CRM)</t>
        </is>
      </c>
      <c r="L1695" t="inlineStr">
        <is>
          <t>Natuf | Business Owners | Tier1 + Growth Cities | Oct26 | V1</t>
        </is>
      </c>
      <c r="M1695" t="inlineStr">
        <is>
          <t>Natuf | Business Owners | Tier1 + Growth Cities | Oct26 | V1</t>
        </is>
      </c>
      <c r="N1695" t="inlineStr">
        <is>
          <t>Natuf | Reel | Brand Ambassador | Heard Of Owning A Cafe | V1</t>
        </is>
      </c>
      <c r="O1695" t="inlineStr">
        <is>
          <t>In House Natuf</t>
        </is>
      </c>
      <c r="P1695" t="inlineStr">
        <is>
          <t>Facebook</t>
        </is>
      </c>
      <c r="Q1695" t="inlineStr">
        <is>
          <t>Tejaswini Tarigopula</t>
        </is>
      </c>
      <c r="R1695" t="inlineStr">
        <is>
          <t>Rauth Sanketh</t>
        </is>
      </c>
      <c r="S1695" t="inlineStr">
        <is>
          <t>-</t>
        </is>
      </c>
      <c r="T1695" t="inlineStr">
        <is>
          <t>Bacchrawaan</t>
        </is>
      </c>
      <c r="U1695" t="inlineStr">
        <is>
          <t xml:space="preserve"> </t>
        </is>
      </c>
      <c r="V1695" t="n">
        <v>5</v>
      </c>
      <c r="W1695" t="n">
        <v>2</v>
      </c>
      <c r="X1695" t="inlineStr">
        <is>
          <t>XXXXXX3508</t>
        </is>
      </c>
      <c r="Y1695" s="72" t="n">
        <v>46326.52037037037</v>
      </c>
    </row>
    <row r="1696">
      <c r="A1696" s="39" t="inlineStr">
        <is>
          <t>6ad583fa5b10e05669a1dfd8</t>
        </is>
      </c>
      <c r="B1696" s="72" t="n">
        <v>46314.3431712963</v>
      </c>
      <c r="C1696" s="70" t="n">
        <v>46314</v>
      </c>
      <c r="D1696" t="inlineStr">
        <is>
          <t>2026-10</t>
        </is>
      </c>
      <c r="E1696" t="inlineStr">
        <is>
          <t>Wk of 2026-10-19</t>
        </is>
      </c>
      <c r="F1696" t="inlineStr">
        <is>
          <t>Attempt 2</t>
        </is>
      </c>
      <c r="G1696" s="39" t="str">
        <f>IF(ISNUMBER(MATCH(F1696,QualityStatuses,0)),"Quality Lead","Non-Quality Lead")</f>
        <v>Non-Quality Lead</v>
      </c>
      <c r="H1696" s="39" t="str">
        <f>IFERROR(INDEX(CampTypes,MATCH(I1696,CampList,0)),"Unattributed")</f>
        <v>New</v>
      </c>
      <c r="I1696" t="inlineStr">
        <is>
          <t>EBG - In House | ABO | Natuf | Leads | Unit Franchise | India | Oct26 | V1</t>
        </is>
      </c>
      <c r="J1696" t="inlineStr">
        <is>
          <t>EBG - In House | ABO | Natuf | Leads | Unit Franchise | India | Oct26 | V1</t>
        </is>
      </c>
      <c r="K1696" t="inlineStr">
        <is>
          <t>Direct (campaign tagged in CRM)</t>
        </is>
      </c>
      <c r="L1696" t="inlineStr">
        <is>
          <t>Natuf | Business Owners | Tier1 + Growth Cities | Oct26 | V1</t>
        </is>
      </c>
      <c r="M1696" t="inlineStr">
        <is>
          <t>Natuf | Business Owners | Tier1 + Growth Cities | Oct26 | V1</t>
        </is>
      </c>
      <c r="N1696" t="inlineStr">
        <is>
          <t>Natuf | Reel | Brand Ambassador | Heard Of Owning A Cafe | V1</t>
        </is>
      </c>
      <c r="O1696" t="inlineStr">
        <is>
          <t>In House Natuf</t>
        </is>
      </c>
      <c r="P1696" t="inlineStr">
        <is>
          <t>Facebook</t>
        </is>
      </c>
      <c r="Q1696" t="inlineStr">
        <is>
          <t>Tejaswini Tarigopula</t>
        </is>
      </c>
      <c r="R1696" t="inlineStr">
        <is>
          <t>Sai Charan</t>
        </is>
      </c>
      <c r="S1696" t="inlineStr">
        <is>
          <t>-</t>
        </is>
      </c>
      <c r="T1696" t="inlineStr">
        <is>
          <t>shimoga</t>
        </is>
      </c>
      <c r="U1696" t="inlineStr">
        <is>
          <t xml:space="preserve"> </t>
        </is>
      </c>
      <c r="V1696" t="n">
        <v>2</v>
      </c>
      <c r="W1696" t="n">
        <v>0</v>
      </c>
      <c r="X1696" t="inlineStr">
        <is>
          <t>XXXXXX3137</t>
        </is>
      </c>
      <c r="Y1696" s="72" t="n">
        <v>46326.52037037037</v>
      </c>
    </row>
    <row r="1697">
      <c r="A1697" s="39" t="inlineStr">
        <is>
          <t>6ad58320dcdc1e0d03a60354</t>
        </is>
      </c>
      <c r="B1697" s="72" t="n">
        <v>46314.34064814815</v>
      </c>
      <c r="C1697" s="70" t="n">
        <v>46314</v>
      </c>
      <c r="D1697" t="inlineStr">
        <is>
          <t>2026-10</t>
        </is>
      </c>
      <c r="E1697" t="inlineStr">
        <is>
          <t>Wk of 2026-10-19</t>
        </is>
      </c>
      <c r="F1697" t="inlineStr">
        <is>
          <t>New Lead</t>
        </is>
      </c>
      <c r="G1697" s="39" t="str">
        <f>IF(ISNUMBER(MATCH(F1697,QualityStatuses,0)),"Quality Lead","Non-Quality Lead")</f>
        <v>Non-Quality Lead</v>
      </c>
      <c r="H1697" s="39" t="str">
        <f>IFERROR(INDEX(CampTypes,MATCH(I1697,CampList,0)),"Unattributed")</f>
        <v>New</v>
      </c>
      <c r="I1697" t="inlineStr">
        <is>
          <t>Natuf | In House | ABO |  | WhatsApp | Unit Franchise | India | Oct26 | V1</t>
        </is>
      </c>
      <c r="J1697" t="inlineStr">
        <is>
          <t>Natuf | In House | ABO |  | WhatsApp | Unit Franchise | India | Oct26 | V1</t>
        </is>
      </c>
      <c r="K1697" t="inlineStr">
        <is>
          <t>Direct (campaign tagged in CRM)</t>
        </is>
      </c>
      <c r="L1697" t="inlineStr">
        <is>
          <t>_</t>
        </is>
      </c>
      <c r="M1697" t="inlineStr">
        <is>
          <t>_</t>
        </is>
      </c>
      <c r="N1697" t="inlineStr">
        <is>
          <t>_</t>
        </is>
      </c>
      <c r="O1697" t="inlineStr">
        <is>
          <t>In House Natuf</t>
        </is>
      </c>
      <c r="P1697" t="inlineStr">
        <is>
          <t>Whatsapp Cloud API</t>
        </is>
      </c>
      <c r="Q1697" t="inlineStr">
        <is>
          <t>(Unassigned)</t>
        </is>
      </c>
      <c r="R1697" t="inlineStr">
        <is>
          <t>(Unassigned)</t>
        </is>
      </c>
      <c r="S1697" t="inlineStr">
        <is>
          <t>-</t>
        </is>
      </c>
      <c r="T1697" t="inlineStr">
        <is>
          <t>-</t>
        </is>
      </c>
      <c r="U1697" t="inlineStr">
        <is>
          <t>-</t>
        </is>
      </c>
      <c r="V1697" t="n">
        <v>0</v>
      </c>
      <c r="W1697" t="n">
        <v>0</v>
      </c>
      <c r="X1697" t="inlineStr">
        <is>
          <t>XXXXXX2564</t>
        </is>
      </c>
      <c r="Y1697" s="72" t="n">
        <v>46314.34142361111</v>
      </c>
    </row>
    <row r="1698">
      <c r="A1698" s="39" t="inlineStr">
        <is>
          <t>6ad57e900bd9565c34fc2707</t>
        </is>
      </c>
      <c r="B1698" s="72" t="n">
        <v>46314.32712962963</v>
      </c>
      <c r="C1698" s="70" t="n">
        <v>46314</v>
      </c>
      <c r="D1698" t="inlineStr">
        <is>
          <t>2026-10</t>
        </is>
      </c>
      <c r="E1698" t="inlineStr">
        <is>
          <t>Wk of 2026-10-19</t>
        </is>
      </c>
      <c r="F1698" t="inlineStr">
        <is>
          <t>New Lead</t>
        </is>
      </c>
      <c r="G1698" s="39" t="str">
        <f>IF(ISNUMBER(MATCH(F1698,QualityStatuses,0)),"Quality Lead","Non-Quality Lead")</f>
        <v>Non-Quality Lead</v>
      </c>
      <c r="H1698" s="39" t="str">
        <f>IFERROR(INDEX(CampTypes,MATCH(I1698,CampList,0)),"Unattributed")</f>
        <v>New</v>
      </c>
      <c r="I1698" t="inlineStr">
        <is>
          <t>Natuf | In House | ABO |  | WhatsApp | Unit Franchise | India | Oct26 | V1</t>
        </is>
      </c>
      <c r="J1698" t="inlineStr">
        <is>
          <t>Natuf | In House | ABO |  | WhatsApp | Unit Franchise | India | Oct26 | V1</t>
        </is>
      </c>
      <c r="K1698" t="inlineStr">
        <is>
          <t>Direct (campaign tagged in CRM)</t>
        </is>
      </c>
      <c r="L1698" t="inlineStr">
        <is>
          <t>_</t>
        </is>
      </c>
      <c r="M1698" t="inlineStr">
        <is>
          <t>_</t>
        </is>
      </c>
      <c r="N1698" t="inlineStr">
        <is>
          <t>_</t>
        </is>
      </c>
      <c r="O1698" t="inlineStr">
        <is>
          <t>In House Natuf</t>
        </is>
      </c>
      <c r="P1698" t="inlineStr">
        <is>
          <t>Whatsapp Cloud API</t>
        </is>
      </c>
      <c r="Q1698" t="inlineStr">
        <is>
          <t>(Unassigned)</t>
        </is>
      </c>
      <c r="R1698" t="inlineStr">
        <is>
          <t>(Unassigned)</t>
        </is>
      </c>
      <c r="S1698" t="inlineStr">
        <is>
          <t>-</t>
        </is>
      </c>
      <c r="T1698" t="inlineStr">
        <is>
          <t>-</t>
        </is>
      </c>
      <c r="U1698" t="inlineStr">
        <is>
          <t>-</t>
        </is>
      </c>
      <c r="V1698" t="n">
        <v>0</v>
      </c>
      <c r="W1698" t="n">
        <v>0</v>
      </c>
      <c r="X1698" t="inlineStr">
        <is>
          <t>XXXXXX8696</t>
        </is>
      </c>
      <c r="Y1698" s="72" t="n">
        <v>46314.3272337963</v>
      </c>
    </row>
    <row r="1699">
      <c r="A1699" s="39" t="inlineStr">
        <is>
          <t>6ad5799767c67c2f1adca79b</t>
        </is>
      </c>
      <c r="B1699" s="72" t="n">
        <v>46314.31239583333</v>
      </c>
      <c r="C1699" s="70" t="n">
        <v>46314</v>
      </c>
      <c r="D1699" t="inlineStr">
        <is>
          <t>2026-10</t>
        </is>
      </c>
      <c r="E1699" t="inlineStr">
        <is>
          <t>Wk of 2026-10-19</t>
        </is>
      </c>
      <c r="F1699" t="inlineStr">
        <is>
          <t>Connected</t>
        </is>
      </c>
      <c r="G1699" s="39" t="str">
        <f>IF(ISNUMBER(MATCH(F1699,QualityStatuses,0)),"Quality Lead","Non-Quality Lead")</f>
        <v>Non-Quality Lead</v>
      </c>
      <c r="H1699" s="39" t="str">
        <f>IFERROR(INDEX(CampTypes,MATCH(I1699,CampList,0)),"Unattributed")</f>
        <v>New</v>
      </c>
      <c r="I1699" t="inlineStr">
        <is>
          <t>EBG - In House | ABO | Natuf | Leads | Unit Franchise | India | Oct26 | V1</t>
        </is>
      </c>
      <c r="J1699" t="inlineStr">
        <is>
          <t>EBG - In House | ABO | Natuf | Leads | Unit Franchise | India | Oct26 | V1</t>
        </is>
      </c>
      <c r="K1699" t="inlineStr">
        <is>
          <t>Direct (campaign tagged in CRM)</t>
        </is>
      </c>
      <c r="L1699" t="inlineStr">
        <is>
          <t>Natuf | LAL 1% | India | Jul26 | V1</t>
        </is>
      </c>
      <c r="M1699" t="inlineStr">
        <is>
          <t>Natuf | LAL 1% | India | Jul26 | V1</t>
        </is>
      </c>
      <c r="N1699" t="inlineStr">
        <is>
          <t>Natuf | Reel | Brand Ambassador | Heard Of Owning A Cafe | V1</t>
        </is>
      </c>
      <c r="O1699" t="inlineStr">
        <is>
          <t>In House Natuf</t>
        </is>
      </c>
      <c r="P1699" t="inlineStr">
        <is>
          <t>Facebook</t>
        </is>
      </c>
      <c r="Q1699" t="inlineStr">
        <is>
          <t>Tejaswini Tarigopula</t>
        </is>
      </c>
      <c r="R1699" t="inlineStr">
        <is>
          <t>Shivani Sharma</t>
        </is>
      </c>
      <c r="S1699" t="inlineStr">
        <is>
          <t>-</t>
        </is>
      </c>
      <c r="T1699" t="inlineStr">
        <is>
          <t>Nawanshahr</t>
        </is>
      </c>
      <c r="U1699" t="inlineStr">
        <is>
          <t xml:space="preserve"> </t>
        </is>
      </c>
      <c r="V1699" t="n">
        <v>7</v>
      </c>
      <c r="W1699" t="n">
        <v>0</v>
      </c>
      <c r="X1699" t="inlineStr">
        <is>
          <t>XXXXXX8040</t>
        </is>
      </c>
      <c r="Y1699" s="72" t="n">
        <v>46326.52037037037</v>
      </c>
    </row>
    <row r="1700">
      <c r="A1700" s="39" t="inlineStr">
        <is>
          <t>6ad574150c78cecd8a7bc445</t>
        </is>
      </c>
      <c r="B1700" s="72" t="n">
        <v>46314.29607638889</v>
      </c>
      <c r="C1700" s="70" t="n">
        <v>46314</v>
      </c>
      <c r="D1700" t="inlineStr">
        <is>
          <t>2026-10</t>
        </is>
      </c>
      <c r="E1700" t="inlineStr">
        <is>
          <t>Wk of 2026-10-19</t>
        </is>
      </c>
      <c r="F1700" t="inlineStr">
        <is>
          <t>Lost</t>
        </is>
      </c>
      <c r="G1700" s="39" t="str">
        <f>IF(ISNUMBER(MATCH(F1700,QualityStatuses,0)),"Quality Lead","Non-Quality Lead")</f>
        <v>Non-Quality Lead</v>
      </c>
      <c r="H1700" s="39" t="str">
        <f>IFERROR(INDEX(CampTypes,MATCH(I1700,CampList,0)),"Unattributed")</f>
        <v>New</v>
      </c>
      <c r="I1700" t="inlineStr">
        <is>
          <t>EBG - In House | ABO | Natuf | Leads | Unit Franchise | India | Oct26 | V1</t>
        </is>
      </c>
      <c r="J1700" t="inlineStr">
        <is>
          <t>EBG - In House | ABO | Natuf | Leads | Unit Franchise | India | Oct26 | V1</t>
        </is>
      </c>
      <c r="K1700" t="inlineStr">
        <is>
          <t>Direct (campaign tagged in CRM)</t>
        </is>
      </c>
      <c r="L1700" t="inlineStr">
        <is>
          <t>Natuf | LAL 1% | India | Jul26 | V1</t>
        </is>
      </c>
      <c r="M1700" t="inlineStr">
        <is>
          <t>Natuf | LAL 1% | India | Jul26 | V1</t>
        </is>
      </c>
      <c r="N1700" t="inlineStr">
        <is>
          <t>Natuf | Reel | Brand Ambassador | Heard Of Owning A Cafe | V1</t>
        </is>
      </c>
      <c r="O1700" t="inlineStr">
        <is>
          <t>In House Natuf</t>
        </is>
      </c>
      <c r="P1700" t="inlineStr">
        <is>
          <t>Facebook</t>
        </is>
      </c>
      <c r="Q1700" t="inlineStr">
        <is>
          <t>Tejaswini Tarigopula</t>
        </is>
      </c>
      <c r="R1700" t="inlineStr">
        <is>
          <t>Rima Paul</t>
        </is>
      </c>
      <c r="S1700" t="inlineStr">
        <is>
          <t>Not Interested</t>
        </is>
      </c>
      <c r="T1700" t="inlineStr">
        <is>
          <t>Kalimpong</t>
        </is>
      </c>
      <c r="U1700" t="inlineStr">
        <is>
          <t xml:space="preserve"> </t>
        </is>
      </c>
      <c r="V1700" t="n">
        <v>2</v>
      </c>
      <c r="W1700" t="n">
        <v>2</v>
      </c>
      <c r="X1700" t="inlineStr">
        <is>
          <t>XXXXXX3054</t>
        </is>
      </c>
      <c r="Y1700" s="72" t="n">
        <v>46326.52037037037</v>
      </c>
    </row>
    <row r="1701">
      <c r="A1701" s="39" t="inlineStr">
        <is>
          <t>6ad56e91a52c6e2175794b42</t>
        </is>
      </c>
      <c r="B1701" s="72" t="n">
        <v>46314.2797337963</v>
      </c>
      <c r="C1701" s="70" t="n">
        <v>46314</v>
      </c>
      <c r="D1701" t="inlineStr">
        <is>
          <t>2026-10</t>
        </is>
      </c>
      <c r="E1701" t="inlineStr">
        <is>
          <t>Wk of 2026-10-19</t>
        </is>
      </c>
      <c r="F1701" t="inlineStr">
        <is>
          <t>Connected</t>
        </is>
      </c>
      <c r="G1701" s="39" t="str">
        <f>IF(ISNUMBER(MATCH(F1701,QualityStatuses,0)),"Quality Lead","Non-Quality Lead")</f>
        <v>Non-Quality Lead</v>
      </c>
      <c r="H1701" s="39" t="str">
        <f>IFERROR(INDEX(CampTypes,MATCH(I1701,CampList,0)),"Unattributed")</f>
        <v>Old</v>
      </c>
      <c r="I1701" t="inlineStr">
        <is>
          <t>E_Natuf_Generic_13082026</t>
        </is>
      </c>
      <c r="J1701" t="inlineStr">
        <is>
          <t>E_Natuf_Generic_13082026</t>
        </is>
      </c>
      <c r="K1701" t="inlineStr">
        <is>
          <t>Direct (campaign tagged in CRM)</t>
        </is>
      </c>
      <c r="L1701" t="inlineStr">
        <is>
          <t>E_Natuf_Generic_13082026_Adset1</t>
        </is>
      </c>
      <c r="M1701" t="inlineStr">
        <is>
          <t>E_Natuf_Generic_13082026_Adset1</t>
        </is>
      </c>
      <c r="N1701" t="inlineStr">
        <is>
          <t>E_Natuf_Generic_13082026_Adset1_Ad1</t>
        </is>
      </c>
      <c r="O1701" t="inlineStr">
        <is>
          <t>Natuf</t>
        </is>
      </c>
      <c r="P1701" t="inlineStr">
        <is>
          <t>Facebook</t>
        </is>
      </c>
      <c r="Q1701" t="inlineStr">
        <is>
          <t>Tejaswini Tarigopula</t>
        </is>
      </c>
      <c r="R1701" t="inlineStr">
        <is>
          <t>Shivani Sharma</t>
        </is>
      </c>
      <c r="S1701" t="inlineStr">
        <is>
          <t>-</t>
        </is>
      </c>
      <c r="T1701" t="inlineStr">
        <is>
          <t>Basti</t>
        </is>
      </c>
      <c r="U1701" t="inlineStr">
        <is>
          <t xml:space="preserve"> </t>
        </is>
      </c>
      <c r="V1701" t="n">
        <v>2</v>
      </c>
      <c r="W1701" t="n">
        <v>1</v>
      </c>
      <c r="X1701" t="inlineStr">
        <is>
          <t>XXXXXX1396</t>
        </is>
      </c>
      <c r="Y1701" s="72" t="n">
        <v>46326.52037037037</v>
      </c>
    </row>
    <row r="1702">
      <c r="A1702" s="39" t="inlineStr">
        <is>
          <t>6ad565ca628d8036aec98b03</t>
        </is>
      </c>
      <c r="B1702" s="72" t="n">
        <v>46314.25372685185</v>
      </c>
      <c r="C1702" s="70" t="n">
        <v>46314</v>
      </c>
      <c r="D1702" t="inlineStr">
        <is>
          <t>2026-10</t>
        </is>
      </c>
      <c r="E1702" t="inlineStr">
        <is>
          <t>Wk of 2026-10-19</t>
        </is>
      </c>
      <c r="F1702" t="inlineStr">
        <is>
          <t>Attempt 1</t>
        </is>
      </c>
      <c r="G1702" s="39" t="str">
        <f>IF(ISNUMBER(MATCH(F1702,QualityStatuses,0)),"Quality Lead","Non-Quality Lead")</f>
        <v>Non-Quality Lead</v>
      </c>
      <c r="H1702" s="39" t="str">
        <f>IFERROR(INDEX(CampTypes,MATCH(I1702,CampList,0)),"Unattributed")</f>
        <v>New</v>
      </c>
      <c r="I1702" t="inlineStr">
        <is>
          <t>EBG - In House | ABO | Natuf | Leads | Unit Franchise | India | Oct26 | V1</t>
        </is>
      </c>
      <c r="J1702" t="inlineStr">
        <is>
          <t>EBG - In House | ABO | Natuf | Leads | Unit Franchise | India | Oct26 | V1</t>
        </is>
      </c>
      <c r="K1702" t="inlineStr">
        <is>
          <t>Direct (campaign tagged in CRM)</t>
        </is>
      </c>
      <c r="L1702" t="inlineStr">
        <is>
          <t>Natuf | Investors | Tier1 + Growth Cities | Oct26 | V1</t>
        </is>
      </c>
      <c r="M1702" t="inlineStr">
        <is>
          <t>Natuf | Investors | Tier1 + Growth Cities | Oct26 | V1</t>
        </is>
      </c>
      <c r="N1702" t="inlineStr">
        <is>
          <t>Natuf | Reel | Brand Ambassador | Heard Of Owning A Cafe | V1</t>
        </is>
      </c>
      <c r="O1702" t="inlineStr">
        <is>
          <t>In House Natuf</t>
        </is>
      </c>
      <c r="P1702" t="inlineStr">
        <is>
          <t>Facebook</t>
        </is>
      </c>
      <c r="Q1702" t="inlineStr">
        <is>
          <t>Tejaswini Tarigopula</t>
        </is>
      </c>
      <c r="R1702" t="inlineStr">
        <is>
          <t>Rima Paul</t>
        </is>
      </c>
      <c r="S1702" t="inlineStr">
        <is>
          <t>-</t>
        </is>
      </c>
      <c r="T1702" t="inlineStr">
        <is>
          <t>Haflong</t>
        </is>
      </c>
      <c r="U1702" t="inlineStr">
        <is>
          <t xml:space="preserve"> </t>
        </is>
      </c>
      <c r="V1702" t="n">
        <v>1</v>
      </c>
      <c r="W1702" t="n">
        <v>1</v>
      </c>
      <c r="X1702" t="inlineStr">
        <is>
          <t>XXXXXX1052</t>
        </is>
      </c>
      <c r="Y1702" s="72" t="n">
        <v>46326.52037037037</v>
      </c>
    </row>
    <row r="1703">
      <c r="A1703" s="39" t="inlineStr">
        <is>
          <t>6ad55e6850bff8148ac835a9</t>
        </is>
      </c>
      <c r="B1703" s="72" t="n">
        <v>46314.23185185185</v>
      </c>
      <c r="C1703" s="70" t="n">
        <v>46314</v>
      </c>
      <c r="D1703" t="inlineStr">
        <is>
          <t>2026-10</t>
        </is>
      </c>
      <c r="E1703" t="inlineStr">
        <is>
          <t>Wk of 2026-10-19</t>
        </is>
      </c>
      <c r="F1703" t="inlineStr">
        <is>
          <t>Attempt 2</t>
        </is>
      </c>
      <c r="G1703" s="39" t="str">
        <f>IF(ISNUMBER(MATCH(F1703,QualityStatuses,0)),"Quality Lead","Non-Quality Lead")</f>
        <v>Non-Quality Lead</v>
      </c>
      <c r="H1703" s="39" t="str">
        <f>IFERROR(INDEX(CampTypes,MATCH(I1703,CampList,0)),"Unattributed")</f>
        <v>New</v>
      </c>
      <c r="I1703" t="inlineStr">
        <is>
          <t>EBG - In House | ABO | Natuf | Leads | Unit Franchise | India | Oct26 | V1</t>
        </is>
      </c>
      <c r="J1703" t="inlineStr">
        <is>
          <t>EBG - In House | ABO | Natuf | Leads | Unit Franchise | India | Oct26 | V1</t>
        </is>
      </c>
      <c r="K1703" t="inlineStr">
        <is>
          <t>Direct (campaign tagged in CRM)</t>
        </is>
      </c>
      <c r="L1703" t="inlineStr">
        <is>
          <t>Natuf | Business Owners | Tier1 + Growth Cities | Oct26 | V1</t>
        </is>
      </c>
      <c r="M1703" t="inlineStr">
        <is>
          <t>Natuf | Business Owners | Tier1 + Growth Cities | Oct26 | V1</t>
        </is>
      </c>
      <c r="N1703" t="inlineStr">
        <is>
          <t>Natuf | Reel | Brand Ambassador | Heard Of Owning A Cafe | V1</t>
        </is>
      </c>
      <c r="O1703" t="inlineStr">
        <is>
          <t>In House Natuf</t>
        </is>
      </c>
      <c r="P1703" t="inlineStr">
        <is>
          <t>Facebook</t>
        </is>
      </c>
      <c r="Q1703" t="inlineStr">
        <is>
          <t>Tejaswini Tarigopula</t>
        </is>
      </c>
      <c r="R1703" t="inlineStr">
        <is>
          <t>Prabhudatta Pattanaik</t>
        </is>
      </c>
      <c r="S1703" t="inlineStr">
        <is>
          <t>-</t>
        </is>
      </c>
      <c r="T1703" t="inlineStr">
        <is>
          <t>Hyderabad</t>
        </is>
      </c>
      <c r="U1703" t="inlineStr">
        <is>
          <t xml:space="preserve"> </t>
        </is>
      </c>
      <c r="V1703" t="n">
        <v>2</v>
      </c>
      <c r="W1703" t="n">
        <v>0</v>
      </c>
      <c r="X1703" t="inlineStr">
        <is>
          <t>XXXXXX2218</t>
        </is>
      </c>
      <c r="Y1703" s="72" t="n">
        <v>46326.52037037037</v>
      </c>
    </row>
    <row r="1704">
      <c r="A1704" s="39" t="inlineStr">
        <is>
          <t>6ad55c4e50a1ee964dfffb04</t>
        </is>
      </c>
      <c r="B1704" s="72" t="n">
        <v>46314.225625</v>
      </c>
      <c r="C1704" s="70" t="n">
        <v>46314</v>
      </c>
      <c r="D1704" t="inlineStr">
        <is>
          <t>2026-10</t>
        </is>
      </c>
      <c r="E1704" t="inlineStr">
        <is>
          <t>Wk of 2026-10-19</t>
        </is>
      </c>
      <c r="F1704" t="inlineStr">
        <is>
          <t>New Lead</t>
        </is>
      </c>
      <c r="G1704" s="39" t="str">
        <f>IF(ISNUMBER(MATCH(F1704,QualityStatuses,0)),"Quality Lead","Non-Quality Lead")</f>
        <v>Non-Quality Lead</v>
      </c>
      <c r="H1704" s="39" t="str">
        <f>IFERROR(INDEX(CampTypes,MATCH(I1704,CampList,0)),"Unattributed")</f>
        <v>Old</v>
      </c>
      <c r="I1704" t="inlineStr">
        <is>
          <t>E_Karan_Natuf_All_07072026</t>
        </is>
      </c>
      <c r="J1704" t="inlineStr">
        <is>
          <t>E_Karan_Natuf_All_07072026</t>
        </is>
      </c>
      <c r="K1704" t="inlineStr">
        <is>
          <t>Direct (campaign tagged in CRM)</t>
        </is>
      </c>
      <c r="L1704" t="inlineStr">
        <is>
          <t>E_Karan_Natuf_Sign_07072026_Adset3</t>
        </is>
      </c>
      <c r="M1704" t="inlineStr">
        <is>
          <t>E_Karan_Natuf_Sign_07072026_Adset3</t>
        </is>
      </c>
      <c r="N1704" t="inlineStr">
        <is>
          <t>E_Karan_Natuf_Sign_07072026_Adset2_Ad1</t>
        </is>
      </c>
      <c r="O1704" t="inlineStr">
        <is>
          <t>Natuf</t>
        </is>
      </c>
      <c r="P1704" t="inlineStr">
        <is>
          <t>Facebook</t>
        </is>
      </c>
      <c r="Q1704" t="inlineStr">
        <is>
          <t>(Unassigned)</t>
        </is>
      </c>
      <c r="R1704" t="inlineStr">
        <is>
          <t>Omkar Navge</t>
        </is>
      </c>
      <c r="S1704" t="inlineStr">
        <is>
          <t>-</t>
        </is>
      </c>
      <c r="T1704" t="inlineStr">
        <is>
          <t>Bhind</t>
        </is>
      </c>
      <c r="U1704" t="inlineStr">
        <is>
          <t xml:space="preserve"> </t>
        </is>
      </c>
      <c r="V1704" t="n">
        <v>0</v>
      </c>
      <c r="W1704" t="n">
        <v>0</v>
      </c>
      <c r="X1704" t="inlineStr">
        <is>
          <t>XXXXXX3669</t>
        </is>
      </c>
      <c r="Y1704" s="72" t="n">
        <v>46326.52037037037</v>
      </c>
    </row>
    <row r="1705">
      <c r="A1705" s="39" t="inlineStr">
        <is>
          <t>6ad54a6f62992b09db356311</t>
        </is>
      </c>
      <c r="B1705" s="72" t="n">
        <v>46314.17267361111</v>
      </c>
      <c r="C1705" s="70" t="n">
        <v>46314</v>
      </c>
      <c r="D1705" t="inlineStr">
        <is>
          <t>2026-10</t>
        </is>
      </c>
      <c r="E1705" t="inlineStr">
        <is>
          <t>Wk of 2026-10-19</t>
        </is>
      </c>
      <c r="F1705" t="inlineStr">
        <is>
          <t>Attempt 2</t>
        </is>
      </c>
      <c r="G1705" s="39" t="str">
        <f>IF(ISNUMBER(MATCH(F1705,QualityStatuses,0)),"Quality Lead","Non-Quality Lead")</f>
        <v>Non-Quality Lead</v>
      </c>
      <c r="H1705" s="39" t="str">
        <f>IFERROR(INDEX(CampTypes,MATCH(I1705,CampList,0)),"Unattributed")</f>
        <v>New</v>
      </c>
      <c r="I1705" t="inlineStr">
        <is>
          <t>EBG - In House | ABO | Natuf | Leads | Unit Franchise | India | Oct26 | V1</t>
        </is>
      </c>
      <c r="J1705" t="inlineStr">
        <is>
          <t>EBG - In House | ABO | Natuf | Leads | Unit Franchise | India | Oct26 | V1</t>
        </is>
      </c>
      <c r="K1705" t="inlineStr">
        <is>
          <t>Direct (campaign tagged in CRM)</t>
        </is>
      </c>
      <c r="L1705" t="inlineStr">
        <is>
          <t>Natuf | Business Owners | Tier1 + Growth Cities | Oct26 | V1</t>
        </is>
      </c>
      <c r="M1705" t="inlineStr">
        <is>
          <t>Natuf | Business Owners | Tier1 + Growth Cities | Oct26 | V1</t>
        </is>
      </c>
      <c r="N1705" t="inlineStr">
        <is>
          <t>Natuf | Reel | Brand Ambassador | Heard Of Owning A Cafe | V1</t>
        </is>
      </c>
      <c r="O1705" t="inlineStr">
        <is>
          <t>In House Natuf</t>
        </is>
      </c>
      <c r="P1705" t="inlineStr">
        <is>
          <t>Facebook</t>
        </is>
      </c>
      <c r="Q1705" t="inlineStr">
        <is>
          <t>Tejaswini Tarigopula</t>
        </is>
      </c>
      <c r="R1705" t="inlineStr">
        <is>
          <t>Rauth Sanketh</t>
        </is>
      </c>
      <c r="S1705" t="inlineStr">
        <is>
          <t>-</t>
        </is>
      </c>
      <c r="T1705" t="inlineStr">
        <is>
          <t>Mumbai</t>
        </is>
      </c>
      <c r="U1705" t="inlineStr">
        <is>
          <t xml:space="preserve"> </t>
        </is>
      </c>
      <c r="V1705" t="n">
        <v>2</v>
      </c>
      <c r="W1705" t="n">
        <v>0</v>
      </c>
      <c r="X1705" t="inlineStr">
        <is>
          <t>XXXXXX2683</t>
        </is>
      </c>
      <c r="Y1705" s="72" t="n">
        <v>46326.52037037037</v>
      </c>
    </row>
    <row r="1706">
      <c r="A1706" s="39" t="inlineStr">
        <is>
          <t>6ad54a389ffd4852b429b067</t>
        </is>
      </c>
      <c r="B1706" s="72" t="n">
        <v>46314.17203703704</v>
      </c>
      <c r="C1706" s="70" t="n">
        <v>46314</v>
      </c>
      <c r="D1706" t="inlineStr">
        <is>
          <t>2026-10</t>
        </is>
      </c>
      <c r="E1706" t="inlineStr">
        <is>
          <t>Wk of 2026-10-19</t>
        </is>
      </c>
      <c r="F1706" t="inlineStr">
        <is>
          <t>New Lead</t>
        </is>
      </c>
      <c r="G1706" s="39" t="str">
        <f>IF(ISNUMBER(MATCH(F1706,QualityStatuses,0)),"Quality Lead","Non-Quality Lead")</f>
        <v>Non-Quality Lead</v>
      </c>
      <c r="H1706" s="39" t="str">
        <f>IFERROR(INDEX(CampTypes,MATCH(I1706,CampList,0)),"Unattributed")</f>
        <v>New</v>
      </c>
      <c r="I1706" t="inlineStr">
        <is>
          <t>Natuf | In House | ABO |  | WhatsApp | Unit Franchise | India | Oct26 | V1</t>
        </is>
      </c>
      <c r="J1706" t="inlineStr">
        <is>
          <t>Natuf | In House | ABO |  | WhatsApp | Unit Franchise | India | Oct26 | V1</t>
        </is>
      </c>
      <c r="K1706" t="inlineStr">
        <is>
          <t>Direct (campaign tagged in CRM)</t>
        </is>
      </c>
      <c r="L1706" t="inlineStr">
        <is>
          <t>_</t>
        </is>
      </c>
      <c r="M1706" t="inlineStr">
        <is>
          <t>_</t>
        </is>
      </c>
      <c r="N1706" t="inlineStr">
        <is>
          <t>_</t>
        </is>
      </c>
      <c r="O1706" t="inlineStr">
        <is>
          <t>In House Natuf</t>
        </is>
      </c>
      <c r="P1706" t="inlineStr">
        <is>
          <t>Whatsapp Cloud API</t>
        </is>
      </c>
      <c r="Q1706" t="inlineStr">
        <is>
          <t>(Unassigned)</t>
        </is>
      </c>
      <c r="R1706" t="inlineStr">
        <is>
          <t>(Unassigned)</t>
        </is>
      </c>
      <c r="S1706" t="inlineStr">
        <is>
          <t>-</t>
        </is>
      </c>
      <c r="T1706" t="inlineStr">
        <is>
          <t>-</t>
        </is>
      </c>
      <c r="U1706" t="inlineStr">
        <is>
          <t>-</t>
        </is>
      </c>
      <c r="V1706" t="n">
        <v>0</v>
      </c>
      <c r="W1706" t="n">
        <v>0</v>
      </c>
      <c r="X1706" t="inlineStr">
        <is>
          <t>XXXXXX2519</t>
        </is>
      </c>
      <c r="Y1706" s="72" t="n">
        <v>46314.19681712963</v>
      </c>
    </row>
    <row r="1707">
      <c r="A1707" s="39" t="inlineStr">
        <is>
          <t>6ad54246719347fd338caf72</t>
        </is>
      </c>
      <c r="B1707" s="72" t="n">
        <v>46314.14849537037</v>
      </c>
      <c r="C1707" s="70" t="n">
        <v>46314</v>
      </c>
      <c r="D1707" t="inlineStr">
        <is>
          <t>2026-10</t>
        </is>
      </c>
      <c r="E1707" t="inlineStr">
        <is>
          <t>Wk of 2026-10-19</t>
        </is>
      </c>
      <c r="F1707" t="inlineStr">
        <is>
          <t>Details Shared</t>
        </is>
      </c>
      <c r="G1707" s="39" t="str">
        <f>IF(ISNUMBER(MATCH(F1707,QualityStatuses,0)),"Quality Lead","Non-Quality Lead")</f>
        <v>Quality Lead</v>
      </c>
      <c r="H1707" s="39" t="str">
        <f>IFERROR(INDEX(CampTypes,MATCH(I1707,CampList,0)),"Unattributed")</f>
        <v>Old</v>
      </c>
      <c r="I1707" t="inlineStr">
        <is>
          <t>E_Suresh_Natuf_Kiosk_07072026</t>
        </is>
      </c>
      <c r="J1707" t="inlineStr">
        <is>
          <t>E_Suresh_Natuf_Kiosk_07072026</t>
        </is>
      </c>
      <c r="K1707" t="inlineStr">
        <is>
          <t>Direct (campaign tagged in CRM)</t>
        </is>
      </c>
      <c r="L1707" t="inlineStr">
        <is>
          <t>E_Suresh_Natuf_Kiosk_07072026_Adset5</t>
        </is>
      </c>
      <c r="M1707" t="inlineStr">
        <is>
          <t>E_Suresh_Natuf_Kiosk_07072026_Adset5</t>
        </is>
      </c>
      <c r="N1707" t="inlineStr">
        <is>
          <t>E_Hindi_Suresh_Natuf_Kiosk_07072026_Adset5_ad3 – Copy 2</t>
        </is>
      </c>
      <c r="O1707" t="inlineStr">
        <is>
          <t>Natuf</t>
        </is>
      </c>
      <c r="P1707" t="inlineStr">
        <is>
          <t>Facebook</t>
        </is>
      </c>
      <c r="Q1707" t="inlineStr">
        <is>
          <t>Marshal Malbari</t>
        </is>
      </c>
      <c r="R1707" t="inlineStr">
        <is>
          <t>Vanita Joshi</t>
        </is>
      </c>
      <c r="S1707" t="inlineStr">
        <is>
          <t>-</t>
        </is>
      </c>
      <c r="T1707" t="inlineStr">
        <is>
          <t>Mangalore</t>
        </is>
      </c>
      <c r="U1707" t="inlineStr">
        <is>
          <t xml:space="preserve"> </t>
        </is>
      </c>
      <c r="V1707" t="n">
        <v>4</v>
      </c>
      <c r="W1707" t="n">
        <v>1</v>
      </c>
      <c r="X1707" t="inlineStr">
        <is>
          <t>XXXXXX8878</t>
        </is>
      </c>
      <c r="Y1707" s="72" t="n">
        <v>46326.52037037037</v>
      </c>
    </row>
    <row r="1708">
      <c r="A1708" s="39" t="inlineStr">
        <is>
          <t>6ad5424308cf0cd3131f111c</t>
        </is>
      </c>
      <c r="B1708" s="72" t="n">
        <v>46314.14846064815</v>
      </c>
      <c r="C1708" s="70" t="n">
        <v>46314</v>
      </c>
      <c r="D1708" t="inlineStr">
        <is>
          <t>2026-10</t>
        </is>
      </c>
      <c r="E1708" t="inlineStr">
        <is>
          <t>Wk of 2026-10-19</t>
        </is>
      </c>
      <c r="F1708" t="inlineStr">
        <is>
          <t>New Lead</t>
        </is>
      </c>
      <c r="G1708" s="39" t="str">
        <f>IF(ISNUMBER(MATCH(F1708,QualityStatuses,0)),"Quality Lead","Non-Quality Lead")</f>
        <v>Non-Quality Lead</v>
      </c>
      <c r="H1708" s="39" t="str">
        <f>IFERROR(INDEX(CampTypes,MATCH(I1708,CampList,0)),"Unattributed")</f>
        <v>New</v>
      </c>
      <c r="I1708" t="inlineStr">
        <is>
          <t>Natuf | In House | ABO |  | WhatsApp | Unit Franchise | India | Oct26 | V1</t>
        </is>
      </c>
      <c r="J1708" t="inlineStr">
        <is>
          <t>Natuf | In House | ABO |  | WhatsApp | Unit Franchise | India | Oct26 | V1</t>
        </is>
      </c>
      <c r="K1708" t="inlineStr">
        <is>
          <t>Direct (campaign tagged in CRM)</t>
        </is>
      </c>
      <c r="L1708" t="inlineStr">
        <is>
          <t>_</t>
        </is>
      </c>
      <c r="M1708" t="inlineStr">
        <is>
          <t>_</t>
        </is>
      </c>
      <c r="N1708" t="inlineStr">
        <is>
          <t>_</t>
        </is>
      </c>
      <c r="O1708" t="inlineStr">
        <is>
          <t>In House Natuf</t>
        </is>
      </c>
      <c r="P1708" t="inlineStr">
        <is>
          <t>Whatsapp Cloud API</t>
        </is>
      </c>
      <c r="Q1708" t="inlineStr">
        <is>
          <t>(Unassigned)</t>
        </is>
      </c>
      <c r="R1708" t="inlineStr">
        <is>
          <t>(Unassigned)</t>
        </is>
      </c>
      <c r="S1708" t="inlineStr">
        <is>
          <t>-</t>
        </is>
      </c>
      <c r="T1708" t="inlineStr">
        <is>
          <t>-</t>
        </is>
      </c>
      <c r="U1708" t="inlineStr">
        <is>
          <t>-</t>
        </is>
      </c>
      <c r="V1708" t="n">
        <v>0</v>
      </c>
      <c r="W1708" t="n">
        <v>0</v>
      </c>
      <c r="X1708" t="inlineStr">
        <is>
          <t>XXXXXX0999</t>
        </is>
      </c>
      <c r="Y1708" s="72" t="n">
        <v>46314.14856481482</v>
      </c>
    </row>
    <row r="1709">
      <c r="A1709" s="39" t="inlineStr">
        <is>
          <t>6ad53b036c376692bb06ff3c</t>
        </is>
      </c>
      <c r="B1709" s="72" t="n">
        <v>46314.12697916666</v>
      </c>
      <c r="C1709" s="70" t="n">
        <v>46314</v>
      </c>
      <c r="D1709" t="inlineStr">
        <is>
          <t>2026-10</t>
        </is>
      </c>
      <c r="E1709" t="inlineStr">
        <is>
          <t>Wk of 2026-10-19</t>
        </is>
      </c>
      <c r="F1709" t="inlineStr">
        <is>
          <t>Attempt 1</t>
        </is>
      </c>
      <c r="G1709" s="39" t="str">
        <f>IF(ISNUMBER(MATCH(F1709,QualityStatuses,0)),"Quality Lead","Non-Quality Lead")</f>
        <v>Non-Quality Lead</v>
      </c>
      <c r="H1709" s="39" t="str">
        <f>IFERROR(INDEX(CampTypes,MATCH(I1709,CampList,0)),"Unattributed")</f>
        <v>New</v>
      </c>
      <c r="I1709" t="inlineStr">
        <is>
          <t>EBG - In House | ABO | Natuf | Leads | Unit Franchise | India | Oct26 | V1</t>
        </is>
      </c>
      <c r="J1709" t="inlineStr">
        <is>
          <t>EBG - In House | ABO | Natuf | Leads | Unit Franchise | India | Oct26 | V1</t>
        </is>
      </c>
      <c r="K1709" t="inlineStr">
        <is>
          <t>Direct (campaign tagged in CRM)</t>
        </is>
      </c>
      <c r="L1709" t="inlineStr">
        <is>
          <t>Natuf | Investors | Tier1 + Growth Cities | Oct26 | V1</t>
        </is>
      </c>
      <c r="M1709" t="inlineStr">
        <is>
          <t>Natuf | Investors | Tier1 + Growth Cities | Oct26 | V1</t>
        </is>
      </c>
      <c r="N1709" t="inlineStr">
        <is>
          <t>Natuf | Reel | Brand Ambassador | Heard Of Owning A Cafe | V1</t>
        </is>
      </c>
      <c r="O1709" t="inlineStr">
        <is>
          <t>In House Natuf</t>
        </is>
      </c>
      <c r="P1709" t="inlineStr">
        <is>
          <t>Facebook</t>
        </is>
      </c>
      <c r="Q1709" t="inlineStr">
        <is>
          <t>Deepak Rai</t>
        </is>
      </c>
      <c r="R1709" t="inlineStr">
        <is>
          <t>Tejaswini Tarigopula</t>
        </is>
      </c>
      <c r="S1709" t="inlineStr">
        <is>
          <t>-</t>
        </is>
      </c>
      <c r="T1709" t="inlineStr">
        <is>
          <t>Bangalore</t>
        </is>
      </c>
      <c r="U1709" t="inlineStr">
        <is>
          <t xml:space="preserve"> </t>
        </is>
      </c>
      <c r="V1709" t="n">
        <v>2</v>
      </c>
      <c r="W1709" t="n">
        <v>0</v>
      </c>
      <c r="X1709" t="inlineStr">
        <is>
          <t>XXXXXX4457</t>
        </is>
      </c>
      <c r="Y1709" s="72" t="n">
        <v>46326.52037037037</v>
      </c>
    </row>
    <row r="1710">
      <c r="A1710" s="39" t="inlineStr">
        <is>
          <t>6ad539d642a822b062926391</t>
        </is>
      </c>
      <c r="B1710" s="72" t="n">
        <v>46314.12349537037</v>
      </c>
      <c r="C1710" s="70" t="n">
        <v>46314</v>
      </c>
      <c r="D1710" t="inlineStr">
        <is>
          <t>2026-10</t>
        </is>
      </c>
      <c r="E1710" t="inlineStr">
        <is>
          <t>Wk of 2026-10-19</t>
        </is>
      </c>
      <c r="F1710" t="inlineStr">
        <is>
          <t>Connected</t>
        </is>
      </c>
      <c r="G1710" s="39" t="str">
        <f>IF(ISNUMBER(MATCH(F1710,QualityStatuses,0)),"Quality Lead","Non-Quality Lead")</f>
        <v>Non-Quality Lead</v>
      </c>
      <c r="H1710" s="39" t="str">
        <f>IFERROR(INDEX(CampTypes,MATCH(I1710,CampList,0)),"Unattributed")</f>
        <v>New</v>
      </c>
      <c r="I1710" t="inlineStr">
        <is>
          <t>EBG - In House | ABO | Natuf | Leads | Unit Franchise | India | Oct26 | V1</t>
        </is>
      </c>
      <c r="J1710" t="inlineStr">
        <is>
          <t>EBG - In House | ABO | Natuf | Leads | Unit Franchise | India | Oct26 | V1</t>
        </is>
      </c>
      <c r="K1710" t="inlineStr">
        <is>
          <t>Direct (campaign tagged in CRM)</t>
        </is>
      </c>
      <c r="L1710" t="inlineStr">
        <is>
          <t>Natuf | Business Owners | Tier1 + Growth Cities | Oct26 | V1</t>
        </is>
      </c>
      <c r="M1710" t="inlineStr">
        <is>
          <t>Natuf | Business Owners | Tier1 + Growth Cities | Oct26 | V1</t>
        </is>
      </c>
      <c r="N1710" t="inlineStr">
        <is>
          <t>Natuf | Reel | Brand Ambassador | Heard Of Owning A Cafe | V1</t>
        </is>
      </c>
      <c r="O1710" t="inlineStr">
        <is>
          <t>In House Natuf</t>
        </is>
      </c>
      <c r="P1710" t="inlineStr">
        <is>
          <t>Facebook</t>
        </is>
      </c>
      <c r="Q1710" t="inlineStr">
        <is>
          <t>Tejaswini Tarigopula</t>
        </is>
      </c>
      <c r="R1710" t="inlineStr">
        <is>
          <t>Shivani Sharma</t>
        </is>
      </c>
      <c r="S1710" t="inlineStr">
        <is>
          <t>-</t>
        </is>
      </c>
      <c r="T1710" t="inlineStr">
        <is>
          <t>Indore</t>
        </is>
      </c>
      <c r="U1710" t="inlineStr">
        <is>
          <t xml:space="preserve"> </t>
        </is>
      </c>
      <c r="V1710" t="n">
        <v>6</v>
      </c>
      <c r="W1710" t="n">
        <v>4</v>
      </c>
      <c r="X1710" t="inlineStr">
        <is>
          <t>XXXXXX5606</t>
        </is>
      </c>
      <c r="Y1710" s="72" t="n">
        <v>46326.52037037037</v>
      </c>
    </row>
    <row r="1711">
      <c r="A1711" s="39" t="inlineStr">
        <is>
          <t>6ad533c73df9cb68c796af3b</t>
        </is>
      </c>
      <c r="B1711" s="72" t="n">
        <v>46314.10554398148</v>
      </c>
      <c r="C1711" s="70" t="n">
        <v>46314</v>
      </c>
      <c r="D1711" t="inlineStr">
        <is>
          <t>2026-10</t>
        </is>
      </c>
      <c r="E1711" t="inlineStr">
        <is>
          <t>Wk of 2026-10-19</t>
        </is>
      </c>
      <c r="F1711" t="inlineStr">
        <is>
          <t>Follow-Up</t>
        </is>
      </c>
      <c r="G1711" s="39" t="str">
        <f>IF(ISNUMBER(MATCH(F1711,QualityStatuses,0)),"Quality Lead","Non-Quality Lead")</f>
        <v>Quality Lead</v>
      </c>
      <c r="H1711" s="39" t="str">
        <f>IFERROR(INDEX(CampTypes,MATCH(I1711,CampList,0)),"Unattributed")</f>
        <v>New</v>
      </c>
      <c r="I1711" t="inlineStr">
        <is>
          <t>EBG - In House | ABO | Natuf | Leads | Unit Franchise | India | Oct26 | V1</t>
        </is>
      </c>
      <c r="J1711" t="inlineStr">
        <is>
          <t>EBG - In House | ABO | Natuf | Leads | Unit Franchise | India | Oct26 | V1</t>
        </is>
      </c>
      <c r="K1711" t="inlineStr">
        <is>
          <t>Direct (campaign tagged in CRM)</t>
        </is>
      </c>
      <c r="L1711" t="inlineStr">
        <is>
          <t>Natuf | Business Owners | Tier1 + Growth Cities | Oct26 | V1</t>
        </is>
      </c>
      <c r="M1711" t="inlineStr">
        <is>
          <t>Natuf | Business Owners | Tier1 + Growth Cities | Oct26 | V1</t>
        </is>
      </c>
      <c r="N1711" t="inlineStr">
        <is>
          <t>Natuf | Reel | Brand Ambassador | Heard Of Owning A Cafe | V1</t>
        </is>
      </c>
      <c r="O1711" t="inlineStr">
        <is>
          <t>In House Natuf</t>
        </is>
      </c>
      <c r="P1711" t="inlineStr">
        <is>
          <t>Facebook</t>
        </is>
      </c>
      <c r="Q1711" t="inlineStr">
        <is>
          <t>Deepak Rai</t>
        </is>
      </c>
      <c r="R1711" t="inlineStr">
        <is>
          <t>Tejaswini Tarigopula</t>
        </is>
      </c>
      <c r="S1711" t="inlineStr">
        <is>
          <t>-</t>
        </is>
      </c>
      <c r="T1711" t="inlineStr">
        <is>
          <t>Hyderabad</t>
        </is>
      </c>
      <c r="U1711" t="inlineStr">
        <is>
          <t xml:space="preserve"> </t>
        </is>
      </c>
      <c r="V1711" t="n">
        <v>4</v>
      </c>
      <c r="W1711" t="n">
        <v>3</v>
      </c>
      <c r="X1711" t="inlineStr">
        <is>
          <t>XXXXXX9720</t>
        </is>
      </c>
      <c r="Y1711" s="72" t="n">
        <v>46326.52037037037</v>
      </c>
    </row>
    <row r="1712">
      <c r="A1712" s="39" t="inlineStr">
        <is>
          <t>6ad52ffcf59af7335ad72677</t>
        </is>
      </c>
      <c r="B1712" s="72" t="n">
        <v>46314.09430555555</v>
      </c>
      <c r="C1712" s="70" t="n">
        <v>46314</v>
      </c>
      <c r="D1712" t="inlineStr">
        <is>
          <t>2026-10</t>
        </is>
      </c>
      <c r="E1712" t="inlineStr">
        <is>
          <t>Wk of 2026-10-19</t>
        </is>
      </c>
      <c r="F1712" t="inlineStr">
        <is>
          <t>Connected</t>
        </is>
      </c>
      <c r="G1712" s="39" t="str">
        <f>IF(ISNUMBER(MATCH(F1712,QualityStatuses,0)),"Quality Lead","Non-Quality Lead")</f>
        <v>Non-Quality Lead</v>
      </c>
      <c r="H1712" s="39" t="str">
        <f>IFERROR(INDEX(CampTypes,MATCH(I1712,CampList,0)),"Unattributed")</f>
        <v>New</v>
      </c>
      <c r="I1712" t="inlineStr">
        <is>
          <t>EBG - In House | ABO | Natuf | Leads | Unit Franchise | India | Oct26 | V1</t>
        </is>
      </c>
      <c r="J1712" t="inlineStr">
        <is>
          <t>EBG - In House | ABO | Natuf | Leads | Unit Franchise | India | Oct26 | V1</t>
        </is>
      </c>
      <c r="K1712" t="inlineStr">
        <is>
          <t>Direct (campaign tagged in CRM)</t>
        </is>
      </c>
      <c r="L1712" t="inlineStr">
        <is>
          <t>Natuf | Investors | Tier1 + Growth Cities | Oct26 | V1</t>
        </is>
      </c>
      <c r="M1712" t="inlineStr">
        <is>
          <t>Natuf | Investors | Tier1 + Growth Cities | Oct26 | V1</t>
        </is>
      </c>
      <c r="N1712" t="inlineStr">
        <is>
          <t>Natuf | Reel | Brand Ambassador | Heard Of Owning A Cafe | V1</t>
        </is>
      </c>
      <c r="O1712" t="inlineStr">
        <is>
          <t>In House Natuf</t>
        </is>
      </c>
      <c r="P1712" t="inlineStr">
        <is>
          <t>Facebook</t>
        </is>
      </c>
      <c r="Q1712" t="inlineStr">
        <is>
          <t>Tejaswini Tarigopula</t>
        </is>
      </c>
      <c r="R1712" t="inlineStr">
        <is>
          <t>Rima Paul</t>
        </is>
      </c>
      <c r="S1712" t="inlineStr">
        <is>
          <t>-</t>
        </is>
      </c>
      <c r="T1712" t="inlineStr">
        <is>
          <t>Hazaribagh</t>
        </is>
      </c>
      <c r="U1712" t="inlineStr">
        <is>
          <t xml:space="preserve"> </t>
        </is>
      </c>
      <c r="V1712" t="n">
        <v>2</v>
      </c>
      <c r="W1712" t="n">
        <v>2</v>
      </c>
      <c r="X1712" t="inlineStr">
        <is>
          <t>XXXXXX1661</t>
        </is>
      </c>
      <c r="Y1712" s="72" t="n">
        <v>46326.52037037037</v>
      </c>
    </row>
    <row r="1713">
      <c r="A1713" s="39" t="inlineStr">
        <is>
          <t>6ad52c7cbd1024a24a998808</t>
        </is>
      </c>
      <c r="B1713" s="72" t="n">
        <v>46314.08393518518</v>
      </c>
      <c r="C1713" s="70" t="n">
        <v>46314</v>
      </c>
      <c r="D1713" t="inlineStr">
        <is>
          <t>2026-10</t>
        </is>
      </c>
      <c r="E1713" t="inlineStr">
        <is>
          <t>Wk of 2026-10-19</t>
        </is>
      </c>
      <c r="F1713" t="inlineStr">
        <is>
          <t>Connected</t>
        </is>
      </c>
      <c r="G1713" s="39" t="str">
        <f>IF(ISNUMBER(MATCH(F1713,QualityStatuses,0)),"Quality Lead","Non-Quality Lead")</f>
        <v>Non-Quality Lead</v>
      </c>
      <c r="H1713" s="39" t="str">
        <f>IFERROR(INDEX(CampTypes,MATCH(I1713,CampList,0)),"Unattributed")</f>
        <v>Old</v>
      </c>
      <c r="I1713" t="inlineStr">
        <is>
          <t>E_Karan_Natuf_All_07072026</t>
        </is>
      </c>
      <c r="J1713" t="inlineStr">
        <is>
          <t>E_Karan_Natuf_All_07072026</t>
        </is>
      </c>
      <c r="K1713" t="inlineStr">
        <is>
          <t>Direct (campaign tagged in CRM)</t>
        </is>
      </c>
      <c r="L1713" t="inlineStr">
        <is>
          <t>E_Karan_Natuf_Fragship_07072026_Adset2</t>
        </is>
      </c>
      <c r="M1713" t="inlineStr">
        <is>
          <t>E_Karan_Natuf_Fragship_07072026_Adset2</t>
        </is>
      </c>
      <c r="N1713" t="inlineStr">
        <is>
          <t>E_Karan_Natuf_Flagship_Cafe_07072026_Adset2_Ad1 – Copy 2</t>
        </is>
      </c>
      <c r="O1713" t="inlineStr">
        <is>
          <t>Natuf</t>
        </is>
      </c>
      <c r="P1713" t="inlineStr">
        <is>
          <t>Facebook</t>
        </is>
      </c>
      <c r="Q1713" t="inlineStr">
        <is>
          <t>Tejaswini Tarigopula</t>
        </is>
      </c>
      <c r="R1713" t="inlineStr">
        <is>
          <t>Prabhudatta Pattanaik</t>
        </is>
      </c>
      <c r="S1713" t="inlineStr">
        <is>
          <t>-</t>
        </is>
      </c>
      <c r="T1713" t="inlineStr">
        <is>
          <t>Mumba</t>
        </is>
      </c>
      <c r="U1713" t="inlineStr">
        <is>
          <t xml:space="preserve"> </t>
        </is>
      </c>
      <c r="V1713" t="n">
        <v>4</v>
      </c>
      <c r="W1713" t="n">
        <v>2</v>
      </c>
      <c r="X1713" t="inlineStr">
        <is>
          <t>XXXXXX9743</t>
        </is>
      </c>
      <c r="Y1713" s="72" t="n">
        <v>46326.52037037037</v>
      </c>
    </row>
    <row r="1714">
      <c r="A1714" s="39" t="inlineStr">
        <is>
          <t>6ad52ab03d0c5de3a2c6ebbc</t>
        </is>
      </c>
      <c r="B1714" s="72" t="n">
        <v>46314.07861111111</v>
      </c>
      <c r="C1714" s="70" t="n">
        <v>46314</v>
      </c>
      <c r="D1714" t="inlineStr">
        <is>
          <t>2026-10</t>
        </is>
      </c>
      <c r="E1714" t="inlineStr">
        <is>
          <t>Wk of 2026-10-19</t>
        </is>
      </c>
      <c r="F1714" t="inlineStr">
        <is>
          <t>New Lead</t>
        </is>
      </c>
      <c r="G1714" s="39" t="str">
        <f>IF(ISNUMBER(MATCH(F1714,QualityStatuses,0)),"Quality Lead","Non-Quality Lead")</f>
        <v>Non-Quality Lead</v>
      </c>
      <c r="H1714" s="39" t="str">
        <f>IFERROR(INDEX(CampTypes,MATCH(I1714,CampList,0)),"Unattributed")</f>
        <v>Old</v>
      </c>
      <c r="I1714" t="inlineStr">
        <is>
          <t>E_Natuf_Generic_13082026</t>
        </is>
      </c>
      <c r="J1714" t="inlineStr">
        <is>
          <t>E_Natuf_Generic_13082026</t>
        </is>
      </c>
      <c r="K1714" t="inlineStr">
        <is>
          <t>Direct (campaign tagged in CRM)</t>
        </is>
      </c>
      <c r="L1714" t="inlineStr">
        <is>
          <t>E_Natuf_Generic_13082026_Adset1</t>
        </is>
      </c>
      <c r="M1714" t="inlineStr">
        <is>
          <t>E_Natuf_Generic_13082026_Adset1</t>
        </is>
      </c>
      <c r="N1714" t="inlineStr">
        <is>
          <t>E_Natuf_Generic_13082026_Adset1_Ad1</t>
        </is>
      </c>
      <c r="O1714" t="inlineStr">
        <is>
          <t>Natuf</t>
        </is>
      </c>
      <c r="P1714" t="inlineStr">
        <is>
          <t>Facebook</t>
        </is>
      </c>
      <c r="Q1714" t="inlineStr">
        <is>
          <t>(Unassigned)</t>
        </is>
      </c>
      <c r="R1714" t="inlineStr">
        <is>
          <t>Omkar Navge</t>
        </is>
      </c>
      <c r="S1714" t="inlineStr">
        <is>
          <t>-</t>
        </is>
      </c>
      <c r="T1714" t="inlineStr">
        <is>
          <t>Noida</t>
        </is>
      </c>
      <c r="U1714" t="inlineStr">
        <is>
          <t xml:space="preserve"> </t>
        </is>
      </c>
      <c r="V1714" t="n">
        <v>0</v>
      </c>
      <c r="W1714" t="n">
        <v>0</v>
      </c>
      <c r="X1714" t="inlineStr">
        <is>
          <t>XXXXXX7276</t>
        </is>
      </c>
      <c r="Y1714" s="72" t="n">
        <v>46326.52037037037</v>
      </c>
    </row>
    <row r="1715">
      <c r="A1715" s="39" t="inlineStr">
        <is>
          <t>6ad5293480f7bd6adec84978</t>
        </is>
      </c>
      <c r="B1715" s="72" t="n">
        <v>46314.07421296297</v>
      </c>
      <c r="C1715" s="70" t="n">
        <v>46314</v>
      </c>
      <c r="D1715" t="inlineStr">
        <is>
          <t>2026-10</t>
        </is>
      </c>
      <c r="E1715" t="inlineStr">
        <is>
          <t>Wk of 2026-10-19</t>
        </is>
      </c>
      <c r="F1715" t="inlineStr">
        <is>
          <t>Connected</t>
        </is>
      </c>
      <c r="G1715" s="39" t="str">
        <f>IF(ISNUMBER(MATCH(F1715,QualityStatuses,0)),"Quality Lead","Non-Quality Lead")</f>
        <v>Non-Quality Lead</v>
      </c>
      <c r="H1715" s="39" t="str">
        <f>IFERROR(INDEX(CampTypes,MATCH(I1715,CampList,0)),"Unattributed")</f>
        <v>New</v>
      </c>
      <c r="I1715" t="inlineStr">
        <is>
          <t>EBG - In House | ABO | Natuf | Leads | Unit Franchise | India | Oct26 | V1</t>
        </is>
      </c>
      <c r="J1715" t="inlineStr">
        <is>
          <t>EBG - In House | ABO | Natuf | Leads | Unit Franchise | India | Oct26 | V1</t>
        </is>
      </c>
      <c r="K1715" t="inlineStr">
        <is>
          <t>Direct (campaign tagged in CRM)</t>
        </is>
      </c>
      <c r="L1715" t="inlineStr">
        <is>
          <t>Natuf | Investors | Tier1 + Growth Cities | Oct26 | V1</t>
        </is>
      </c>
      <c r="M1715" t="inlineStr">
        <is>
          <t>Natuf | Investors | Tier1 + Growth Cities | Oct26 | V1</t>
        </is>
      </c>
      <c r="N1715" t="inlineStr">
        <is>
          <t>Natuf | Reel | Brand Ambassador | Heard Of Owning A Cafe | V1</t>
        </is>
      </c>
      <c r="O1715" t="inlineStr">
        <is>
          <t>In House Natuf</t>
        </is>
      </c>
      <c r="P1715" t="inlineStr">
        <is>
          <t>Facebook</t>
        </is>
      </c>
      <c r="Q1715" t="inlineStr">
        <is>
          <t>Tejaswini Tarigopula</t>
        </is>
      </c>
      <c r="R1715" t="inlineStr">
        <is>
          <t>Prabhudatta Pattanaik</t>
        </is>
      </c>
      <c r="S1715" t="inlineStr">
        <is>
          <t>-</t>
        </is>
      </c>
      <c r="T1715" t="inlineStr">
        <is>
          <t>Hyderabad</t>
        </is>
      </c>
      <c r="U1715" t="inlineStr">
        <is>
          <t xml:space="preserve"> </t>
        </is>
      </c>
      <c r="V1715" t="n">
        <v>4</v>
      </c>
      <c r="W1715" t="n">
        <v>1</v>
      </c>
      <c r="X1715" t="inlineStr">
        <is>
          <t>XXXXXX8194</t>
        </is>
      </c>
      <c r="Y1715" s="72" t="n">
        <v>46326.52037037037</v>
      </c>
    </row>
    <row r="1716">
      <c r="A1716" s="39" t="inlineStr">
        <is>
          <t>6ad529022117826900c52eb1</t>
        </is>
      </c>
      <c r="B1716" s="72" t="n">
        <v>46314.07363425926</v>
      </c>
      <c r="C1716" s="70" t="n">
        <v>46314</v>
      </c>
      <c r="D1716" t="inlineStr">
        <is>
          <t>2026-10</t>
        </is>
      </c>
      <c r="E1716" t="inlineStr">
        <is>
          <t>Wk of 2026-10-19</t>
        </is>
      </c>
      <c r="F1716" t="inlineStr">
        <is>
          <t>New Lead</t>
        </is>
      </c>
      <c r="G1716" s="39" t="str">
        <f>IF(ISNUMBER(MATCH(F1716,QualityStatuses,0)),"Quality Lead","Non-Quality Lead")</f>
        <v>Non-Quality Lead</v>
      </c>
      <c r="H1716" s="39" t="str">
        <f>IFERROR(INDEX(CampTypes,MATCH(I1716,CampList,0)),"Unattributed")</f>
        <v>Old</v>
      </c>
      <c r="I1716" t="inlineStr">
        <is>
          <t>E_Karan_Natuf_All_07072026</t>
        </is>
      </c>
      <c r="J1716" t="inlineStr">
        <is>
          <t>E_Karan_Natuf_All_07072026</t>
        </is>
      </c>
      <c r="K1716" t="inlineStr">
        <is>
          <t>Direct (campaign tagged in CRM)</t>
        </is>
      </c>
      <c r="L1716" t="inlineStr">
        <is>
          <t>E_Karan_Natuf_Sign_07072026_Adset3</t>
        </is>
      </c>
      <c r="M1716" t="inlineStr">
        <is>
          <t>E_Karan_Natuf_Sign_07072026_Adset3</t>
        </is>
      </c>
      <c r="N1716" t="inlineStr">
        <is>
          <t>E_Karan_Natuf_Sign_07072026_Adset2_Ad1</t>
        </is>
      </c>
      <c r="O1716" t="inlineStr">
        <is>
          <t>Natuf</t>
        </is>
      </c>
      <c r="P1716" t="inlineStr">
        <is>
          <t>Facebook</t>
        </is>
      </c>
      <c r="Q1716" t="inlineStr">
        <is>
          <t>(Unassigned)</t>
        </is>
      </c>
      <c r="R1716" t="inlineStr">
        <is>
          <t>Omkar Navge</t>
        </is>
      </c>
      <c r="S1716" t="inlineStr">
        <is>
          <t>-</t>
        </is>
      </c>
      <c r="T1716" t="inlineStr">
        <is>
          <t>Indore</t>
        </is>
      </c>
      <c r="U1716" t="inlineStr">
        <is>
          <t xml:space="preserve"> </t>
        </is>
      </c>
      <c r="V1716" t="n">
        <v>0</v>
      </c>
      <c r="W1716" t="n">
        <v>0</v>
      </c>
      <c r="X1716" t="inlineStr">
        <is>
          <t>XXXXXX0408</t>
        </is>
      </c>
      <c r="Y1716" s="72" t="n">
        <v>46326.52037037037</v>
      </c>
    </row>
    <row r="1717">
      <c r="A1717" s="39" t="inlineStr">
        <is>
          <t>6ad5261023b33b30b4af1389</t>
        </is>
      </c>
      <c r="B1717" s="72" t="n">
        <v>46314.06490740741</v>
      </c>
      <c r="C1717" s="70" t="n">
        <v>46314</v>
      </c>
      <c r="D1717" t="inlineStr">
        <is>
          <t>2026-10</t>
        </is>
      </c>
      <c r="E1717" t="inlineStr">
        <is>
          <t>Wk of 2026-10-19</t>
        </is>
      </c>
      <c r="F1717" t="inlineStr">
        <is>
          <t>Attempt 2</t>
        </is>
      </c>
      <c r="G1717" s="39" t="str">
        <f>IF(ISNUMBER(MATCH(F1717,QualityStatuses,0)),"Quality Lead","Non-Quality Lead")</f>
        <v>Non-Quality Lead</v>
      </c>
      <c r="H1717" s="39" t="str">
        <f>IFERROR(INDEX(CampTypes,MATCH(I1717,CampList,0)),"Unattributed")</f>
        <v>New</v>
      </c>
      <c r="I1717" t="inlineStr">
        <is>
          <t>EBG - In House | ABO | Natuf | Leads | Unit Franchise | India | Oct26 | V1</t>
        </is>
      </c>
      <c r="J1717" t="inlineStr">
        <is>
          <t>EBG - In House | ABO | Natuf | Leads | Unit Franchise | India | Oct26 | V1</t>
        </is>
      </c>
      <c r="K1717" t="inlineStr">
        <is>
          <t>Direct (campaign tagged in CRM)</t>
        </is>
      </c>
      <c r="L1717" t="inlineStr">
        <is>
          <t>Natuf | Investors | Tier1 + Growth Cities | Oct26 | V1</t>
        </is>
      </c>
      <c r="M1717" t="inlineStr">
        <is>
          <t>Natuf | Investors | Tier1 + Growth Cities | Oct26 | V1</t>
        </is>
      </c>
      <c r="N1717" t="inlineStr">
        <is>
          <t>Natuf | Reel | Brand Ambassador | Heard Of Owning A Cafe | V1</t>
        </is>
      </c>
      <c r="O1717" t="inlineStr">
        <is>
          <t>In House Natuf</t>
        </is>
      </c>
      <c r="P1717" t="inlineStr">
        <is>
          <t>Facebook</t>
        </is>
      </c>
      <c r="Q1717" t="inlineStr">
        <is>
          <t>Tejaswini Tarigopula</t>
        </is>
      </c>
      <c r="R1717" t="inlineStr">
        <is>
          <t>Rauth Sanketh</t>
        </is>
      </c>
      <c r="S1717" t="inlineStr">
        <is>
          <t>-</t>
        </is>
      </c>
      <c r="T1717" t="inlineStr">
        <is>
          <t>Coimbatore</t>
        </is>
      </c>
      <c r="U1717" t="inlineStr">
        <is>
          <t xml:space="preserve"> </t>
        </is>
      </c>
      <c r="V1717" t="n">
        <v>4</v>
      </c>
      <c r="W1717" t="n">
        <v>0</v>
      </c>
      <c r="X1717" t="inlineStr">
        <is>
          <t>XXXXXX2804</t>
        </is>
      </c>
      <c r="Y1717" s="72" t="n">
        <v>46326.52037037037</v>
      </c>
    </row>
    <row r="1718">
      <c r="A1718" s="39" t="inlineStr">
        <is>
          <t>6ad525b508beb33f5e5f551d</t>
        </is>
      </c>
      <c r="B1718" s="72" t="n">
        <v>46314.06385416666</v>
      </c>
      <c r="C1718" s="70" t="n">
        <v>46314</v>
      </c>
      <c r="D1718" t="inlineStr">
        <is>
          <t>2026-10</t>
        </is>
      </c>
      <c r="E1718" t="inlineStr">
        <is>
          <t>Wk of 2026-10-19</t>
        </is>
      </c>
      <c r="F1718" t="inlineStr">
        <is>
          <t>Attempt 2</t>
        </is>
      </c>
      <c r="G1718" s="39" t="str">
        <f>IF(ISNUMBER(MATCH(F1718,QualityStatuses,0)),"Quality Lead","Non-Quality Lead")</f>
        <v>Non-Quality Lead</v>
      </c>
      <c r="H1718" s="39" t="str">
        <f>IFERROR(INDEX(CampTypes,MATCH(I1718,CampList,0)),"Unattributed")</f>
        <v>New</v>
      </c>
      <c r="I1718" t="inlineStr">
        <is>
          <t>EBG - In House | ABO | Natuf | Leads | Unit Franchise | India | Oct26 | V1</t>
        </is>
      </c>
      <c r="J1718" t="inlineStr">
        <is>
          <t>EBG - In House | ABO | Natuf | Leads | Unit Franchise | India | Oct26 | V1</t>
        </is>
      </c>
      <c r="K1718" t="inlineStr">
        <is>
          <t>Direct (campaign tagged in CRM)</t>
        </is>
      </c>
      <c r="L1718" t="inlineStr">
        <is>
          <t>Natuf | Investors | Tier1 + Growth Cities | Oct26 | V1</t>
        </is>
      </c>
      <c r="M1718" t="inlineStr">
        <is>
          <t>Natuf | Investors | Tier1 + Growth Cities | Oct26 | V1</t>
        </is>
      </c>
      <c r="N1718" t="inlineStr">
        <is>
          <t>Natuf | Reel | Brand Ambassador | Heard Of Owning A Cafe | V1</t>
        </is>
      </c>
      <c r="O1718" t="inlineStr">
        <is>
          <t>In House Natuf</t>
        </is>
      </c>
      <c r="P1718" t="inlineStr">
        <is>
          <t>Facebook</t>
        </is>
      </c>
      <c r="Q1718" t="inlineStr">
        <is>
          <t>Tejaswini Tarigopula</t>
        </is>
      </c>
      <c r="R1718" t="inlineStr">
        <is>
          <t>Rauth Sanketh</t>
        </is>
      </c>
      <c r="S1718" t="inlineStr">
        <is>
          <t>-</t>
        </is>
      </c>
      <c r="T1718" t="inlineStr">
        <is>
          <t>jaipur</t>
        </is>
      </c>
      <c r="U1718" t="inlineStr">
        <is>
          <t xml:space="preserve"> </t>
        </is>
      </c>
      <c r="V1718" t="n">
        <v>2</v>
      </c>
      <c r="W1718" t="n">
        <v>0</v>
      </c>
      <c r="X1718" t="inlineStr">
        <is>
          <t>XXXXXX5141</t>
        </is>
      </c>
      <c r="Y1718" s="72" t="n">
        <v>46326.52037037037</v>
      </c>
    </row>
    <row r="1719">
      <c r="A1719" s="39" t="inlineStr">
        <is>
          <t>6ad5254980f3c899fe377216</t>
        </is>
      </c>
      <c r="B1719" s="72" t="n">
        <v>46314.06260416667</v>
      </c>
      <c r="C1719" s="70" t="n">
        <v>46314</v>
      </c>
      <c r="D1719" t="inlineStr">
        <is>
          <t>2026-10</t>
        </is>
      </c>
      <c r="E1719" t="inlineStr">
        <is>
          <t>Wk of 2026-10-19</t>
        </is>
      </c>
      <c r="F1719" t="inlineStr">
        <is>
          <t>Lost</t>
        </is>
      </c>
      <c r="G1719" s="39" t="str">
        <f>IF(ISNUMBER(MATCH(F1719,QualityStatuses,0)),"Quality Lead","Non-Quality Lead")</f>
        <v>Non-Quality Lead</v>
      </c>
      <c r="H1719" s="39" t="str">
        <f>IFERROR(INDEX(CampTypes,MATCH(I1719,CampList,0)),"Unattributed")</f>
        <v>New</v>
      </c>
      <c r="I1719" t="inlineStr">
        <is>
          <t>EBG - In House | ABO | Natuf | Leads | Unit Franchise | India | Oct26 | V1</t>
        </is>
      </c>
      <c r="J1719" t="inlineStr">
        <is>
          <t>EBG - In House | ABO | Natuf | Leads | Unit Franchise | India | Oct26 | V1</t>
        </is>
      </c>
      <c r="K1719" t="inlineStr">
        <is>
          <t>Direct (campaign tagged in CRM)</t>
        </is>
      </c>
      <c r="L1719" t="inlineStr">
        <is>
          <t>Natuf | Investors | Tier1 + Growth Cities | Oct26 | V1</t>
        </is>
      </c>
      <c r="M1719" t="inlineStr">
        <is>
          <t>Natuf | Investors | Tier1 + Growth Cities | Oct26 | V1</t>
        </is>
      </c>
      <c r="N1719" t="inlineStr">
        <is>
          <t>Natuf | Reel | Brand Ambassador | Heard Of Owning A Cafe | V1</t>
        </is>
      </c>
      <c r="O1719" t="inlineStr">
        <is>
          <t>In House Natuf</t>
        </is>
      </c>
      <c r="P1719" t="inlineStr">
        <is>
          <t>Facebook</t>
        </is>
      </c>
      <c r="Q1719" t="inlineStr">
        <is>
          <t>Tejaswini Tarigopula</t>
        </is>
      </c>
      <c r="R1719" t="inlineStr">
        <is>
          <t>Shivani Sharma</t>
        </is>
      </c>
      <c r="S1719" t="inlineStr">
        <is>
          <t>No Investment Capacity</t>
        </is>
      </c>
      <c r="T1719" t="inlineStr">
        <is>
          <t>Lucknow</t>
        </is>
      </c>
      <c r="U1719" t="inlineStr">
        <is>
          <t xml:space="preserve"> </t>
        </is>
      </c>
      <c r="V1719" t="n">
        <v>1</v>
      </c>
      <c r="W1719" t="n">
        <v>1</v>
      </c>
      <c r="X1719" t="inlineStr">
        <is>
          <t>XXXXXX1584</t>
        </is>
      </c>
      <c r="Y1719" s="72" t="n">
        <v>46326.52037037037</v>
      </c>
    </row>
    <row r="1720">
      <c r="A1720" s="39" t="inlineStr">
        <is>
          <t>6ad5202a08bb69328a1e5750</t>
        </is>
      </c>
      <c r="B1720" s="72" t="n">
        <v>46314.04743055555</v>
      </c>
      <c r="C1720" s="70" t="n">
        <v>46314</v>
      </c>
      <c r="D1720" t="inlineStr">
        <is>
          <t>2026-10</t>
        </is>
      </c>
      <c r="E1720" t="inlineStr">
        <is>
          <t>Wk of 2026-10-19</t>
        </is>
      </c>
      <c r="F1720" t="inlineStr">
        <is>
          <t>Connected</t>
        </is>
      </c>
      <c r="G1720" s="39" t="str">
        <f>IF(ISNUMBER(MATCH(F1720,QualityStatuses,0)),"Quality Lead","Non-Quality Lead")</f>
        <v>Non-Quality Lead</v>
      </c>
      <c r="H1720" s="39" t="str">
        <f>IFERROR(INDEX(CampTypes,MATCH(I1720,CampList,0)),"Unattributed")</f>
        <v>New</v>
      </c>
      <c r="I1720" t="inlineStr">
        <is>
          <t>EBG - In House | ABO | Natuf | Leads | Unit Franchise | India | Oct26 | V1</t>
        </is>
      </c>
      <c r="J1720" t="inlineStr">
        <is>
          <t>EBG - In House | ABO | Natuf | Leads | Unit Franchise | India | Oct26 | V1</t>
        </is>
      </c>
      <c r="K1720" t="inlineStr">
        <is>
          <t>Direct (campaign tagged in CRM)</t>
        </is>
      </c>
      <c r="L1720" t="inlineStr">
        <is>
          <t>Natuf | Broad | Tier1 + Growth Cities | Oct26 | V1</t>
        </is>
      </c>
      <c r="M1720" t="inlineStr">
        <is>
          <t>Natuf | Broad | Tier1 + Growth Cities | Oct26 | V1</t>
        </is>
      </c>
      <c r="N1720" t="inlineStr">
        <is>
          <t>Natuf | Reel | Brand Ambassador | Heard Of Owning A Cafe | V1</t>
        </is>
      </c>
      <c r="O1720" t="inlineStr">
        <is>
          <t>In House Natuf</t>
        </is>
      </c>
      <c r="P1720" t="inlineStr">
        <is>
          <t>Facebook</t>
        </is>
      </c>
      <c r="Q1720" t="inlineStr">
        <is>
          <t>Tejaswini Tarigopula</t>
        </is>
      </c>
      <c r="R1720" t="inlineStr">
        <is>
          <t>Rima Paul</t>
        </is>
      </c>
      <c r="S1720" t="inlineStr">
        <is>
          <t>-</t>
        </is>
      </c>
      <c r="T1720" t="inlineStr">
        <is>
          <t>Raipur</t>
        </is>
      </c>
      <c r="U1720" t="inlineStr">
        <is>
          <t xml:space="preserve"> </t>
        </is>
      </c>
      <c r="V1720" t="n">
        <v>3</v>
      </c>
      <c r="W1720" t="n">
        <v>2</v>
      </c>
      <c r="X1720" t="inlineStr">
        <is>
          <t>XXXXXX3000</t>
        </is>
      </c>
      <c r="Y1720" s="72" t="n">
        <v>46326.52037037037</v>
      </c>
    </row>
    <row r="1721">
      <c r="A1721" s="39" t="inlineStr">
        <is>
          <t>6ad51faf5cd496ce1245bb9b</t>
        </is>
      </c>
      <c r="B1721" s="72" t="n">
        <v>46314.04600694445</v>
      </c>
      <c r="C1721" s="70" t="n">
        <v>46314</v>
      </c>
      <c r="D1721" t="inlineStr">
        <is>
          <t>2026-10</t>
        </is>
      </c>
      <c r="E1721" t="inlineStr">
        <is>
          <t>Wk of 2026-10-19</t>
        </is>
      </c>
      <c r="F1721" t="inlineStr">
        <is>
          <t>Attempt 1</t>
        </is>
      </c>
      <c r="G1721" s="39" t="str">
        <f>IF(ISNUMBER(MATCH(F1721,QualityStatuses,0)),"Quality Lead","Non-Quality Lead")</f>
        <v>Non-Quality Lead</v>
      </c>
      <c r="H1721" s="39" t="str">
        <f>IFERROR(INDEX(CampTypes,MATCH(I1721,CampList,0)),"Unattributed")</f>
        <v>New</v>
      </c>
      <c r="I1721" t="inlineStr">
        <is>
          <t>EBG - In House | ABO | Natuf | Leads | Unit Franchise | India | Oct26 | V1</t>
        </is>
      </c>
      <c r="J1721" t="inlineStr">
        <is>
          <t>EBG - In House | ABO | Natuf | Leads | Unit Franchise | India | Oct26 | V1</t>
        </is>
      </c>
      <c r="K1721" t="inlineStr">
        <is>
          <t>Direct (campaign tagged in CRM)</t>
        </is>
      </c>
      <c r="L1721" t="inlineStr">
        <is>
          <t>Natuf | Broad | Tier1 + Growth Cities | Oct26 | V1</t>
        </is>
      </c>
      <c r="M1721" t="inlineStr">
        <is>
          <t>Natuf | Broad | Tier1 + Growth Cities | Oct26 | V1</t>
        </is>
      </c>
      <c r="N1721" t="inlineStr">
        <is>
          <t>Natuf | Reel | Brand Ambassador | Heard Of Owning A Cafe | V1</t>
        </is>
      </c>
      <c r="O1721" t="inlineStr">
        <is>
          <t>In House Natuf</t>
        </is>
      </c>
      <c r="P1721" t="inlineStr">
        <is>
          <t>Facebook</t>
        </is>
      </c>
      <c r="Q1721" t="inlineStr">
        <is>
          <t>Tejaswini Tarigopula</t>
        </is>
      </c>
      <c r="R1721" t="inlineStr">
        <is>
          <t>Rima Paul</t>
        </is>
      </c>
      <c r="S1721" t="inlineStr">
        <is>
          <t>-</t>
        </is>
      </c>
      <c r="T1721" t="inlineStr">
        <is>
          <t>Chennai</t>
        </is>
      </c>
      <c r="U1721" t="inlineStr">
        <is>
          <t xml:space="preserve"> </t>
        </is>
      </c>
      <c r="V1721" t="n">
        <v>1</v>
      </c>
      <c r="W1721" t="n">
        <v>0</v>
      </c>
      <c r="X1721" t="inlineStr">
        <is>
          <t>XXXXXX9999</t>
        </is>
      </c>
      <c r="Y1721" s="72" t="n">
        <v>46326.52037037037</v>
      </c>
    </row>
    <row r="1722">
      <c r="A1722" s="39" t="inlineStr">
        <is>
          <t>6ad51df98ee61e12a1d53a2b</t>
        </is>
      </c>
      <c r="B1722" s="72" t="n">
        <v>46314.0409375</v>
      </c>
      <c r="C1722" s="70" t="n">
        <v>46314</v>
      </c>
      <c r="D1722" t="inlineStr">
        <is>
          <t>2026-10</t>
        </is>
      </c>
      <c r="E1722" t="inlineStr">
        <is>
          <t>Wk of 2026-10-19</t>
        </is>
      </c>
      <c r="F1722" t="inlineStr">
        <is>
          <t>Connected</t>
        </is>
      </c>
      <c r="G1722" s="39" t="str">
        <f>IF(ISNUMBER(MATCH(F1722,QualityStatuses,0)),"Quality Lead","Non-Quality Lead")</f>
        <v>Non-Quality Lead</v>
      </c>
      <c r="H1722" s="39" t="str">
        <f>IFERROR(INDEX(CampTypes,MATCH(I1722,CampList,0)),"Unattributed")</f>
        <v>New</v>
      </c>
      <c r="I1722" t="inlineStr">
        <is>
          <t>EBG - In House | ABO | Natuf | Leads | Unit Franchise | India | Oct26 | V1</t>
        </is>
      </c>
      <c r="J1722" t="inlineStr">
        <is>
          <t>EBG - In House | ABO | Natuf | Leads | Unit Franchise | India | Oct26 | V1</t>
        </is>
      </c>
      <c r="K1722" t="inlineStr">
        <is>
          <t>Direct (campaign tagged in CRM)</t>
        </is>
      </c>
      <c r="L1722" t="inlineStr">
        <is>
          <t>Natuf | LAL 1% | India | Jul26 | V1</t>
        </is>
      </c>
      <c r="M1722" t="inlineStr">
        <is>
          <t>Natuf | LAL 1% | India | Jul26 | V1</t>
        </is>
      </c>
      <c r="N1722" t="inlineStr">
        <is>
          <t>Natuf | Reel | Brand Ambassador | Heard Of Owning A Cafe | V1</t>
        </is>
      </c>
      <c r="O1722" t="inlineStr">
        <is>
          <t>In House Natuf</t>
        </is>
      </c>
      <c r="P1722" t="inlineStr">
        <is>
          <t>Facebook</t>
        </is>
      </c>
      <c r="Q1722" t="inlineStr">
        <is>
          <t>Tejaswini Tarigopula</t>
        </is>
      </c>
      <c r="R1722" t="inlineStr">
        <is>
          <t>Prabhudatta Pattanaik</t>
        </is>
      </c>
      <c r="S1722" t="inlineStr">
        <is>
          <t>-</t>
        </is>
      </c>
      <c r="T1722" t="inlineStr">
        <is>
          <t>udalguri</t>
        </is>
      </c>
      <c r="U1722" t="inlineStr">
        <is>
          <t xml:space="preserve"> </t>
        </is>
      </c>
      <c r="V1722" t="n">
        <v>1</v>
      </c>
      <c r="W1722" t="n">
        <v>1</v>
      </c>
      <c r="X1722" t="inlineStr">
        <is>
          <t>XXXXXX4014</t>
        </is>
      </c>
      <c r="Y1722" s="72" t="n">
        <v>46326.52037037037</v>
      </c>
    </row>
    <row r="1723">
      <c r="A1723" s="39" t="inlineStr">
        <is>
          <t>6ad51d65a4e8cc6c1ed6ea87</t>
        </is>
      </c>
      <c r="B1723" s="72" t="n">
        <v>46314.03922453704</v>
      </c>
      <c r="C1723" s="70" t="n">
        <v>46314</v>
      </c>
      <c r="D1723" t="inlineStr">
        <is>
          <t>2026-10</t>
        </is>
      </c>
      <c r="E1723" t="inlineStr">
        <is>
          <t>Wk of 2026-10-19</t>
        </is>
      </c>
      <c r="F1723" t="inlineStr">
        <is>
          <t>Attempt 1</t>
        </is>
      </c>
      <c r="G1723" s="39" t="str">
        <f>IF(ISNUMBER(MATCH(F1723,QualityStatuses,0)),"Quality Lead","Non-Quality Lead")</f>
        <v>Non-Quality Lead</v>
      </c>
      <c r="H1723" s="39" t="str">
        <f>IFERROR(INDEX(CampTypes,MATCH(I1723,CampList,0)),"Unattributed")</f>
        <v>Old</v>
      </c>
      <c r="I1723" t="inlineStr">
        <is>
          <t>E_Suresh_Natuf_Kiosk_07072026</t>
        </is>
      </c>
      <c r="J1723" t="inlineStr">
        <is>
          <t>E_Suresh_Natuf_Kiosk_07072026</t>
        </is>
      </c>
      <c r="K1723" t="inlineStr">
        <is>
          <t>Direct (campaign tagged in CRM)</t>
        </is>
      </c>
      <c r="L1723" t="inlineStr">
        <is>
          <t>E_Suresh_Natuf_Kiosk_07072026_Adset5</t>
        </is>
      </c>
      <c r="M1723" t="inlineStr">
        <is>
          <t>E_Suresh_Natuf_Kiosk_07072026_Adset5</t>
        </is>
      </c>
      <c r="N1723" t="inlineStr">
        <is>
          <t>E_Hindi_Suresh_Natuf_Kiosk_07072026_Adset5_ad3 – Copy 2</t>
        </is>
      </c>
      <c r="O1723" t="inlineStr">
        <is>
          <t>Natuf</t>
        </is>
      </c>
      <c r="P1723" t="inlineStr">
        <is>
          <t>Facebook</t>
        </is>
      </c>
      <c r="Q1723" t="inlineStr">
        <is>
          <t>Marshal Malbari</t>
        </is>
      </c>
      <c r="R1723" t="inlineStr">
        <is>
          <t>Rohit Kamble</t>
        </is>
      </c>
      <c r="S1723" t="inlineStr">
        <is>
          <t>-</t>
        </is>
      </c>
      <c r="T1723" t="inlineStr">
        <is>
          <t>BARNALA</t>
        </is>
      </c>
      <c r="U1723" t="inlineStr">
        <is>
          <t xml:space="preserve"> </t>
        </is>
      </c>
      <c r="V1723" t="n">
        <v>1</v>
      </c>
      <c r="W1723" t="n">
        <v>0</v>
      </c>
      <c r="X1723" t="inlineStr">
        <is>
          <t>XXXXXX6844</t>
        </is>
      </c>
      <c r="Y1723" s="72" t="n">
        <v>46326.52037037037</v>
      </c>
    </row>
    <row r="1724">
      <c r="A1724" s="39" t="inlineStr">
        <is>
          <t>6ad51bfc20b10a2b158a9609</t>
        </is>
      </c>
      <c r="B1724" s="72" t="n">
        <v>46314.0350462963</v>
      </c>
      <c r="C1724" s="70" t="n">
        <v>46314</v>
      </c>
      <c r="D1724" t="inlineStr">
        <is>
          <t>2026-10</t>
        </is>
      </c>
      <c r="E1724" t="inlineStr">
        <is>
          <t>Wk of 2026-10-19</t>
        </is>
      </c>
      <c r="F1724" t="inlineStr">
        <is>
          <t>Details Shared</t>
        </is>
      </c>
      <c r="G1724" s="39" t="str">
        <f>IF(ISNUMBER(MATCH(F1724,QualityStatuses,0)),"Quality Lead","Non-Quality Lead")</f>
        <v>Quality Lead</v>
      </c>
      <c r="H1724" s="39" t="str">
        <f>IFERROR(INDEX(CampTypes,MATCH(I1724,CampList,0)),"Unattributed")</f>
        <v>Old</v>
      </c>
      <c r="I1724" t="inlineStr">
        <is>
          <t>E_Suresh_Natuf_Kiosk_07072026</t>
        </is>
      </c>
      <c r="J1724" t="inlineStr">
        <is>
          <t>E_Suresh_Natuf_Kiosk_07072026</t>
        </is>
      </c>
      <c r="K1724" t="inlineStr">
        <is>
          <t>Direct (campaign tagged in CRM)</t>
        </is>
      </c>
      <c r="L1724" t="inlineStr">
        <is>
          <t>E_Suresh_Natuf_Kiosk_07072026_Adset5</t>
        </is>
      </c>
      <c r="M1724" t="inlineStr">
        <is>
          <t>E_Suresh_Natuf_Kiosk_07072026_Adset5</t>
        </is>
      </c>
      <c r="N1724" t="inlineStr">
        <is>
          <t>E_Hindi_Suresh_Natuf_Kiosk_07072026_Adset5_ad3 – Copy 2</t>
        </is>
      </c>
      <c r="O1724" t="inlineStr">
        <is>
          <t>Natuf</t>
        </is>
      </c>
      <c r="P1724" t="inlineStr">
        <is>
          <t>Facebook</t>
        </is>
      </c>
      <c r="Q1724" t="inlineStr">
        <is>
          <t>Marshal Malbari</t>
        </is>
      </c>
      <c r="R1724" t="inlineStr">
        <is>
          <t>Aisha Rasalkar</t>
        </is>
      </c>
      <c r="S1724" t="inlineStr">
        <is>
          <t>-</t>
        </is>
      </c>
      <c r="T1724" t="inlineStr">
        <is>
          <t>Pune</t>
        </is>
      </c>
      <c r="U1724" t="inlineStr">
        <is>
          <t xml:space="preserve"> </t>
        </is>
      </c>
      <c r="V1724" t="n">
        <v>1</v>
      </c>
      <c r="W1724" t="n">
        <v>1</v>
      </c>
      <c r="X1724" t="inlineStr">
        <is>
          <t>XXXXXX5459</t>
        </is>
      </c>
      <c r="Y1724" s="72" t="n">
        <v>46326.52037037037</v>
      </c>
    </row>
    <row r="1725">
      <c r="A1725" s="39" t="inlineStr">
        <is>
          <t>6ad51aabfe6c4d34164ffe0f</t>
        </is>
      </c>
      <c r="B1725" s="72" t="n">
        <v>46314.03114583333</v>
      </c>
      <c r="C1725" s="70" t="n">
        <v>46314</v>
      </c>
      <c r="D1725" t="inlineStr">
        <is>
          <t>2026-10</t>
        </is>
      </c>
      <c r="E1725" t="inlineStr">
        <is>
          <t>Wk of 2026-10-19</t>
        </is>
      </c>
      <c r="F1725" t="inlineStr">
        <is>
          <t>Connected</t>
        </is>
      </c>
      <c r="G1725" s="39" t="str">
        <f>IF(ISNUMBER(MATCH(F1725,QualityStatuses,0)),"Quality Lead","Non-Quality Lead")</f>
        <v>Non-Quality Lead</v>
      </c>
      <c r="H1725" s="39" t="str">
        <f>IFERROR(INDEX(CampTypes,MATCH(I1725,CampList,0)),"Unattributed")</f>
        <v>New</v>
      </c>
      <c r="I1725" t="inlineStr">
        <is>
          <t>EBG - In House | ABO | Natuf | Leads | Unit Franchise | India | Oct26 | V1</t>
        </is>
      </c>
      <c r="J1725" t="inlineStr">
        <is>
          <t>EBG - In House | ABO | Natuf | Leads | Unit Franchise | India | Oct26 | V1</t>
        </is>
      </c>
      <c r="K1725" t="inlineStr">
        <is>
          <t>Direct (campaign tagged in CRM)</t>
        </is>
      </c>
      <c r="L1725" t="inlineStr">
        <is>
          <t>Natuf | Broad | Tier1 + Growth Cities | Oct26 | V1</t>
        </is>
      </c>
      <c r="M1725" t="inlineStr">
        <is>
          <t>Natuf | Broad | Tier1 + Growth Cities | Oct26 | V1</t>
        </is>
      </c>
      <c r="N1725" t="inlineStr">
        <is>
          <t>Natuf | Reel | Brand Ambassador | Heard Of Owning A Cafe | V1</t>
        </is>
      </c>
      <c r="O1725" t="inlineStr">
        <is>
          <t>In House Natuf</t>
        </is>
      </c>
      <c r="P1725" t="inlineStr">
        <is>
          <t>Facebook</t>
        </is>
      </c>
      <c r="Q1725" t="inlineStr">
        <is>
          <t>Tejaswini Tarigopula</t>
        </is>
      </c>
      <c r="R1725" t="inlineStr">
        <is>
          <t>Rauth Sanketh</t>
        </is>
      </c>
      <c r="S1725" t="inlineStr">
        <is>
          <t>-</t>
        </is>
      </c>
      <c r="T1725" t="inlineStr">
        <is>
          <t>Navi Mumbai (New Mumbai)</t>
        </is>
      </c>
      <c r="U1725" t="inlineStr">
        <is>
          <t xml:space="preserve"> </t>
        </is>
      </c>
      <c r="V1725" t="n">
        <v>4</v>
      </c>
      <c r="W1725" t="n">
        <v>1</v>
      </c>
      <c r="X1725" t="inlineStr">
        <is>
          <t>XXXXXX1201</t>
        </is>
      </c>
      <c r="Y1725" s="72" t="n">
        <v>46326.52037037037</v>
      </c>
    </row>
    <row r="1726">
      <c r="A1726" s="39" t="inlineStr">
        <is>
          <t>6ad518441bbbcf4236e72752</t>
        </is>
      </c>
      <c r="B1726" s="72" t="n">
        <v>46314.02402777778</v>
      </c>
      <c r="C1726" s="70" t="n">
        <v>46314</v>
      </c>
      <c r="D1726" t="inlineStr">
        <is>
          <t>2026-10</t>
        </is>
      </c>
      <c r="E1726" t="inlineStr">
        <is>
          <t>Wk of 2026-10-19</t>
        </is>
      </c>
      <c r="F1726" t="inlineStr">
        <is>
          <t>Attempt 2</t>
        </is>
      </c>
      <c r="G1726" s="39" t="str">
        <f>IF(ISNUMBER(MATCH(F1726,QualityStatuses,0)),"Quality Lead","Non-Quality Lead")</f>
        <v>Non-Quality Lead</v>
      </c>
      <c r="H1726" s="39" t="str">
        <f>IFERROR(INDEX(CampTypes,MATCH(I1726,CampList,0)),"Unattributed")</f>
        <v>New</v>
      </c>
      <c r="I1726" t="inlineStr">
        <is>
          <t>EBG - In House | ABO | Natuf | Leads | Unit Franchise | India | Oct26 | V1</t>
        </is>
      </c>
      <c r="J1726" t="inlineStr">
        <is>
          <t>EBG - In House | ABO | Natuf | Leads | Unit Franchise | India | Oct26 | V1</t>
        </is>
      </c>
      <c r="K1726" t="inlineStr">
        <is>
          <t>Direct (campaign tagged in CRM)</t>
        </is>
      </c>
      <c r="L1726" t="inlineStr">
        <is>
          <t>Natuf | Business Owners | Tier1 + Growth Cities | Oct26 | V1</t>
        </is>
      </c>
      <c r="M1726" t="inlineStr">
        <is>
          <t>Natuf | Business Owners | Tier1 + Growth Cities | Oct26 | V1</t>
        </is>
      </c>
      <c r="N1726" t="inlineStr">
        <is>
          <t>Natuf | Reel | Brand Ambassador | Heard Of Owning A Cafe | V1</t>
        </is>
      </c>
      <c r="O1726" t="inlineStr">
        <is>
          <t>In House Natuf</t>
        </is>
      </c>
      <c r="P1726" t="inlineStr">
        <is>
          <t>Facebook</t>
        </is>
      </c>
      <c r="Q1726" t="inlineStr">
        <is>
          <t>Tejaswini Tarigopula</t>
        </is>
      </c>
      <c r="R1726" t="inlineStr">
        <is>
          <t>Rauth Sanketh</t>
        </is>
      </c>
      <c r="S1726" t="inlineStr">
        <is>
          <t>-</t>
        </is>
      </c>
      <c r="T1726" t="inlineStr">
        <is>
          <t>Ahmedabad</t>
        </is>
      </c>
      <c r="U1726" t="inlineStr">
        <is>
          <t xml:space="preserve"> </t>
        </is>
      </c>
      <c r="V1726" t="n">
        <v>2</v>
      </c>
      <c r="W1726" t="n">
        <v>2</v>
      </c>
      <c r="X1726" t="inlineStr">
        <is>
          <t>XXXXXX3337</t>
        </is>
      </c>
      <c r="Y1726" s="72" t="n">
        <v>46326.52037037037</v>
      </c>
    </row>
    <row r="1727">
      <c r="A1727" s="39" t="inlineStr">
        <is>
          <t>6ad517701f71faa64a69f8aa</t>
        </is>
      </c>
      <c r="B1727" s="72" t="n">
        <v>46314.02157407408</v>
      </c>
      <c r="C1727" s="70" t="n">
        <v>46314</v>
      </c>
      <c r="D1727" t="inlineStr">
        <is>
          <t>2026-10</t>
        </is>
      </c>
      <c r="E1727" t="inlineStr">
        <is>
          <t>Wk of 2026-10-19</t>
        </is>
      </c>
      <c r="F1727" t="inlineStr">
        <is>
          <t>New Lead</t>
        </is>
      </c>
      <c r="G1727" s="39" t="str">
        <f>IF(ISNUMBER(MATCH(F1727,QualityStatuses,0)),"Quality Lead","Non-Quality Lead")</f>
        <v>Non-Quality Lead</v>
      </c>
      <c r="H1727" s="39" t="str">
        <f>IFERROR(INDEX(CampTypes,MATCH(I1727,CampList,0)),"Unattributed")</f>
        <v>Old</v>
      </c>
      <c r="I1727" t="inlineStr">
        <is>
          <t>E_Karan_Natuf_All_07072026</t>
        </is>
      </c>
      <c r="J1727" t="inlineStr">
        <is>
          <t>E_Karan_Natuf_All_07072026</t>
        </is>
      </c>
      <c r="K1727" t="inlineStr">
        <is>
          <t>Direct (campaign tagged in CRM)</t>
        </is>
      </c>
      <c r="L1727" t="inlineStr">
        <is>
          <t>E_Karan_Natuf_Sign_07072026_Adset3</t>
        </is>
      </c>
      <c r="M1727" t="inlineStr">
        <is>
          <t>E_Karan_Natuf_Sign_07072026_Adset3</t>
        </is>
      </c>
      <c r="N1727" t="inlineStr">
        <is>
          <t>E_Karan_Natuf_Sign_07072026_Adset2_Ad1 – Copy</t>
        </is>
      </c>
      <c r="O1727" t="inlineStr">
        <is>
          <t>Natuf</t>
        </is>
      </c>
      <c r="P1727" t="inlineStr">
        <is>
          <t>Facebook</t>
        </is>
      </c>
      <c r="Q1727" t="inlineStr">
        <is>
          <t>(Unassigned)</t>
        </is>
      </c>
      <c r="R1727" t="inlineStr">
        <is>
          <t>Omkar Navge</t>
        </is>
      </c>
      <c r="S1727" t="inlineStr">
        <is>
          <t>-</t>
        </is>
      </c>
      <c r="T1727" t="inlineStr">
        <is>
          <t>Kolkata</t>
        </is>
      </c>
      <c r="U1727" t="inlineStr">
        <is>
          <t xml:space="preserve"> </t>
        </is>
      </c>
      <c r="V1727" t="n">
        <v>0</v>
      </c>
      <c r="W1727" t="n">
        <v>0</v>
      </c>
      <c r="X1727" t="inlineStr">
        <is>
          <t>XXXXXX4703</t>
        </is>
      </c>
      <c r="Y1727" s="72" t="n">
        <v>46326.52037037037</v>
      </c>
    </row>
    <row r="1728">
      <c r="A1728" s="39" t="inlineStr">
        <is>
          <t>6ad51664e034958325dbc8c7</t>
        </is>
      </c>
      <c r="B1728" s="72" t="n">
        <v>46314.01847222223</v>
      </c>
      <c r="C1728" s="70" t="n">
        <v>46314</v>
      </c>
      <c r="D1728" t="inlineStr">
        <is>
          <t>2026-10</t>
        </is>
      </c>
      <c r="E1728" t="inlineStr">
        <is>
          <t>Wk of 2026-10-19</t>
        </is>
      </c>
      <c r="F1728" t="inlineStr">
        <is>
          <t>New Lead</t>
        </is>
      </c>
      <c r="G1728" s="39" t="str">
        <f>IF(ISNUMBER(MATCH(F1728,QualityStatuses,0)),"Quality Lead","Non-Quality Lead")</f>
        <v>Non-Quality Lead</v>
      </c>
      <c r="H1728" s="39" t="str">
        <f>IFERROR(INDEX(CampTypes,MATCH(I1728,CampList,0)),"Unattributed")</f>
        <v>New</v>
      </c>
      <c r="I1728" t="inlineStr">
        <is>
          <t>Natuf | In House | ABO |  | WhatsApp | Unit Franchise | India | Oct26 | V1</t>
        </is>
      </c>
      <c r="J1728" t="inlineStr">
        <is>
          <t>Natuf | In House | ABO |  | WhatsApp | Unit Franchise | India | Oct26 | V1</t>
        </is>
      </c>
      <c r="K1728" t="inlineStr">
        <is>
          <t>Direct (campaign tagged in CRM)</t>
        </is>
      </c>
      <c r="L1728" t="inlineStr">
        <is>
          <t>_</t>
        </is>
      </c>
      <c r="M1728" t="inlineStr">
        <is>
          <t>_</t>
        </is>
      </c>
      <c r="N1728" t="inlineStr">
        <is>
          <t>_</t>
        </is>
      </c>
      <c r="O1728" t="inlineStr">
        <is>
          <t>In House Natuf</t>
        </is>
      </c>
      <c r="P1728" t="inlineStr">
        <is>
          <t>Whatsapp Cloud API</t>
        </is>
      </c>
      <c r="Q1728" t="inlineStr">
        <is>
          <t>(Unassigned)</t>
        </is>
      </c>
      <c r="R1728" t="inlineStr">
        <is>
          <t>(Unassigned)</t>
        </is>
      </c>
      <c r="S1728" t="inlineStr">
        <is>
          <t>-</t>
        </is>
      </c>
      <c r="T1728" t="inlineStr">
        <is>
          <t>-</t>
        </is>
      </c>
      <c r="U1728" t="inlineStr">
        <is>
          <t>-</t>
        </is>
      </c>
      <c r="V1728" t="n">
        <v>0</v>
      </c>
      <c r="W1728" t="n">
        <v>0</v>
      </c>
      <c r="X1728" t="inlineStr">
        <is>
          <t>XXXXXX1761</t>
        </is>
      </c>
      <c r="Y1728" s="72" t="n">
        <v>46314.02039351852</v>
      </c>
    </row>
    <row r="1729">
      <c r="A1729" s="39" t="inlineStr">
        <is>
          <t>6ad51540fcc24ad8b2347984</t>
        </is>
      </c>
      <c r="B1729" s="72" t="n">
        <v>46314.01509259259</v>
      </c>
      <c r="C1729" s="70" t="n">
        <v>46314</v>
      </c>
      <c r="D1729" t="inlineStr">
        <is>
          <t>2026-10</t>
        </is>
      </c>
      <c r="E1729" t="inlineStr">
        <is>
          <t>Wk of 2026-10-19</t>
        </is>
      </c>
      <c r="F1729" t="inlineStr">
        <is>
          <t>New Lead</t>
        </is>
      </c>
      <c r="G1729" s="39" t="str">
        <f>IF(ISNUMBER(MATCH(F1729,QualityStatuses,0)),"Quality Lead","Non-Quality Lead")</f>
        <v>Non-Quality Lead</v>
      </c>
      <c r="H1729" s="39" t="str">
        <f>IFERROR(INDEX(CampTypes,MATCH(I1729,CampList,0)),"Unattributed")</f>
        <v>New</v>
      </c>
      <c r="I1729" t="inlineStr">
        <is>
          <t>Natuf | In House | ABO |  | WhatsApp | Unit Franchise | India | Oct26 | V1</t>
        </is>
      </c>
      <c r="J1729" t="inlineStr">
        <is>
          <t>Natuf | In House | ABO |  | WhatsApp | Unit Franchise | India | Oct26 | V1</t>
        </is>
      </c>
      <c r="K1729" t="inlineStr">
        <is>
          <t>Direct (campaign tagged in CRM)</t>
        </is>
      </c>
      <c r="L1729" t="inlineStr">
        <is>
          <t>_</t>
        </is>
      </c>
      <c r="M1729" t="inlineStr">
        <is>
          <t>_</t>
        </is>
      </c>
      <c r="N1729" t="inlineStr">
        <is>
          <t>_</t>
        </is>
      </c>
      <c r="O1729" t="inlineStr">
        <is>
          <t>In House Natuf</t>
        </is>
      </c>
      <c r="P1729" t="inlineStr">
        <is>
          <t>Whatsapp Cloud API</t>
        </is>
      </c>
      <c r="Q1729" t="inlineStr">
        <is>
          <t>(Unassigned)</t>
        </is>
      </c>
      <c r="R1729" t="inlineStr">
        <is>
          <t>(Unassigned)</t>
        </is>
      </c>
      <c r="S1729" t="inlineStr">
        <is>
          <t>-</t>
        </is>
      </c>
      <c r="T1729" t="inlineStr">
        <is>
          <t>-</t>
        </is>
      </c>
      <c r="U1729" t="inlineStr">
        <is>
          <t>-</t>
        </is>
      </c>
      <c r="V1729" t="n">
        <v>0</v>
      </c>
      <c r="W1729" t="n">
        <v>0</v>
      </c>
      <c r="X1729" t="inlineStr">
        <is>
          <t>XXXXXX8404</t>
        </is>
      </c>
      <c r="Y1729" s="72" t="n">
        <v>46314.36711805555</v>
      </c>
    </row>
    <row r="1730">
      <c r="A1730" s="39" t="inlineStr">
        <is>
          <t>6ad511508bf597dab218f5b5</t>
        </is>
      </c>
      <c r="B1730" s="72" t="n">
        <v>46314.00342592593</v>
      </c>
      <c r="C1730" s="70" t="n">
        <v>46314</v>
      </c>
      <c r="D1730" t="inlineStr">
        <is>
          <t>2026-10</t>
        </is>
      </c>
      <c r="E1730" t="inlineStr">
        <is>
          <t>Wk of 2026-10-19</t>
        </is>
      </c>
      <c r="F1730" t="inlineStr">
        <is>
          <t>Attempt 1</t>
        </is>
      </c>
      <c r="G1730" s="39" t="str">
        <f>IF(ISNUMBER(MATCH(F1730,QualityStatuses,0)),"Quality Lead","Non-Quality Lead")</f>
        <v>Non-Quality Lead</v>
      </c>
      <c r="H1730" s="39" t="str">
        <f>IFERROR(INDEX(CampTypes,MATCH(I1730,CampList,0)),"Unattributed")</f>
        <v>New</v>
      </c>
      <c r="I1730" t="inlineStr">
        <is>
          <t>EBG - In House | ABO | Natuf | Leads | Unit Franchise | India | Oct26 | V1</t>
        </is>
      </c>
      <c r="J1730" t="inlineStr">
        <is>
          <t>EBG - In House | ABO | Natuf | Leads | Unit Franchise | India | Oct26 | V1</t>
        </is>
      </c>
      <c r="K1730" t="inlineStr">
        <is>
          <t>Direct (campaign tagged in CRM)</t>
        </is>
      </c>
      <c r="L1730" t="inlineStr">
        <is>
          <t>Natuf | LAL 1% | India | Jul26 | V1</t>
        </is>
      </c>
      <c r="M1730" t="inlineStr">
        <is>
          <t>Natuf | LAL 1% | India | Jul26 | V1</t>
        </is>
      </c>
      <c r="N1730" t="inlineStr">
        <is>
          <t>Natuf | Reel | Brand Ambassador | Heard Of Owning A Cafe | V1</t>
        </is>
      </c>
      <c r="O1730" t="inlineStr">
        <is>
          <t>In House Natuf</t>
        </is>
      </c>
      <c r="P1730" t="inlineStr">
        <is>
          <t>Facebook</t>
        </is>
      </c>
      <c r="Q1730" t="inlineStr">
        <is>
          <t>Tejaswini Tarigopula</t>
        </is>
      </c>
      <c r="R1730" t="inlineStr">
        <is>
          <t>Shivani Sharma</t>
        </is>
      </c>
      <c r="S1730" t="inlineStr">
        <is>
          <t>-</t>
        </is>
      </c>
      <c r="T1730" t="inlineStr">
        <is>
          <t>Jammu</t>
        </is>
      </c>
      <c r="U1730" t="inlineStr">
        <is>
          <t xml:space="preserve"> </t>
        </is>
      </c>
      <c r="V1730" t="n">
        <v>1</v>
      </c>
      <c r="W1730" t="n">
        <v>0</v>
      </c>
      <c r="X1730" t="inlineStr">
        <is>
          <t>XXXXXX5444</t>
        </is>
      </c>
      <c r="Y1730" s="72" t="n">
        <v>46326.52037037037</v>
      </c>
    </row>
    <row r="1731">
      <c r="A1731" s="39" t="inlineStr">
        <is>
          <t>6ad51077da01717e4853de91</t>
        </is>
      </c>
      <c r="B1731" s="72" t="n">
        <v>46314.00091435185</v>
      </c>
      <c r="C1731" s="70" t="n">
        <v>46314</v>
      </c>
      <c r="D1731" t="inlineStr">
        <is>
          <t>2026-10</t>
        </is>
      </c>
      <c r="E1731" t="inlineStr">
        <is>
          <t>Wk of 2026-10-19</t>
        </is>
      </c>
      <c r="F1731" t="inlineStr">
        <is>
          <t>Attempt 1</t>
        </is>
      </c>
      <c r="G1731" s="39" t="str">
        <f>IF(ISNUMBER(MATCH(F1731,QualityStatuses,0)),"Quality Lead","Non-Quality Lead")</f>
        <v>Non-Quality Lead</v>
      </c>
      <c r="H1731" s="39" t="str">
        <f>IFERROR(INDEX(CampTypes,MATCH(I1731,CampList,0)),"Unattributed")</f>
        <v>New</v>
      </c>
      <c r="I1731" t="inlineStr">
        <is>
          <t>EBG - In House | ABO | Natuf | Leads | Unit Franchise | India | Oct26 | V1</t>
        </is>
      </c>
      <c r="J1731" t="inlineStr">
        <is>
          <t>EBG - In House | ABO | Natuf | Leads | Unit Franchise | India | Oct26 | V1</t>
        </is>
      </c>
      <c r="K1731" t="inlineStr">
        <is>
          <t>Direct (campaign tagged in CRM)</t>
        </is>
      </c>
      <c r="L1731" t="inlineStr">
        <is>
          <t>Natuf | LAL 1% | India | Jul26 | V1</t>
        </is>
      </c>
      <c r="M1731" t="inlineStr">
        <is>
          <t>Natuf | LAL 1% | India | Jul26 | V1</t>
        </is>
      </c>
      <c r="N1731" t="inlineStr">
        <is>
          <t>Natuf | Reel | Brand Ambassador | Heard Of Owning A Cafe | V1</t>
        </is>
      </c>
      <c r="O1731" t="inlineStr">
        <is>
          <t>In House Natuf</t>
        </is>
      </c>
      <c r="P1731" t="inlineStr">
        <is>
          <t>Facebook</t>
        </is>
      </c>
      <c r="Q1731" t="inlineStr">
        <is>
          <t>Tejaswini Tarigopula</t>
        </is>
      </c>
      <c r="R1731" t="inlineStr">
        <is>
          <t>Rima Paul</t>
        </is>
      </c>
      <c r="S1731" t="inlineStr">
        <is>
          <t>-</t>
        </is>
      </c>
      <c r="T1731" t="inlineStr">
        <is>
          <t>Patna</t>
        </is>
      </c>
      <c r="U1731" t="inlineStr">
        <is>
          <t xml:space="preserve"> </t>
        </is>
      </c>
      <c r="V1731" t="n">
        <v>1</v>
      </c>
      <c r="W1731" t="n">
        <v>0</v>
      </c>
      <c r="X1731" t="inlineStr">
        <is>
          <t>XXXXXX6354</t>
        </is>
      </c>
      <c r="Y1731" s="72" t="n">
        <v>46326.52037037037</v>
      </c>
    </row>
    <row r="1732">
      <c r="A1732" s="39" t="inlineStr">
        <is>
          <t>6ad50ff386b94a0c1fad066b</t>
        </is>
      </c>
      <c r="B1732" s="72" t="n">
        <v>46313.99938657408</v>
      </c>
      <c r="C1732" s="70" t="n">
        <v>46313</v>
      </c>
      <c r="D1732" t="inlineStr">
        <is>
          <t>2026-10</t>
        </is>
      </c>
      <c r="E1732" t="inlineStr">
        <is>
          <t>Wk of 2026-10-12</t>
        </is>
      </c>
      <c r="F1732" t="inlineStr">
        <is>
          <t>Attempt 1</t>
        </is>
      </c>
      <c r="G1732" s="39" t="str">
        <f>IF(ISNUMBER(MATCH(F1732,QualityStatuses,0)),"Quality Lead","Non-Quality Lead")</f>
        <v>Non-Quality Lead</v>
      </c>
      <c r="H1732" s="39" t="str">
        <f>IFERROR(INDEX(CampTypes,MATCH(I1732,CampList,0)),"Unattributed")</f>
        <v>New</v>
      </c>
      <c r="I1732" t="inlineStr">
        <is>
          <t>EBG - In House | ABO | Natuf | Leads | Unit Franchise | India | Oct26 | V1</t>
        </is>
      </c>
      <c r="J1732" t="inlineStr">
        <is>
          <t>EBG - In House | ABO | Natuf | Leads | Unit Franchise | India | Oct26 | V1</t>
        </is>
      </c>
      <c r="K1732" t="inlineStr">
        <is>
          <t>Direct (campaign tagged in CRM)</t>
        </is>
      </c>
      <c r="L1732" t="inlineStr">
        <is>
          <t>Natuf | Investors | Tier1 + Growth Cities | Oct26 | V1</t>
        </is>
      </c>
      <c r="M1732" t="inlineStr">
        <is>
          <t>Natuf | Investors | Tier1 + Growth Cities | Oct26 | V1</t>
        </is>
      </c>
      <c r="N1732" t="inlineStr">
        <is>
          <t>Natuf | Reel | Brand Ambassador | Heard Of Owning A Cafe | V1</t>
        </is>
      </c>
      <c r="O1732" t="inlineStr">
        <is>
          <t>In House Natuf</t>
        </is>
      </c>
      <c r="P1732" t="inlineStr">
        <is>
          <t>Facebook</t>
        </is>
      </c>
      <c r="Q1732" t="inlineStr">
        <is>
          <t>Tejaswini Tarigopula</t>
        </is>
      </c>
      <c r="R1732" t="inlineStr">
        <is>
          <t>Rima Paul</t>
        </is>
      </c>
      <c r="S1732" t="inlineStr">
        <is>
          <t>-</t>
        </is>
      </c>
      <c r="T1732" t="inlineStr">
        <is>
          <t>Mumbai</t>
        </is>
      </c>
      <c r="U1732" t="inlineStr">
        <is>
          <t xml:space="preserve"> </t>
        </is>
      </c>
      <c r="V1732" t="n">
        <v>1</v>
      </c>
      <c r="W1732" t="n">
        <v>0</v>
      </c>
      <c r="X1732" t="inlineStr">
        <is>
          <t>XXXXXX5894</t>
        </is>
      </c>
      <c r="Y1732" s="72" t="n">
        <v>46326.52037037037</v>
      </c>
    </row>
    <row r="1733">
      <c r="A1733" s="39" t="inlineStr">
        <is>
          <t>6ad50fcec2975c969bd9de1e</t>
        </is>
      </c>
      <c r="B1733" s="72" t="n">
        <v>46313.99895833333</v>
      </c>
      <c r="C1733" s="70" t="n">
        <v>46313</v>
      </c>
      <c r="D1733" t="inlineStr">
        <is>
          <t>2026-10</t>
        </is>
      </c>
      <c r="E1733" t="inlineStr">
        <is>
          <t>Wk of 2026-10-12</t>
        </is>
      </c>
      <c r="F1733" t="inlineStr">
        <is>
          <t>Attempt 1</t>
        </is>
      </c>
      <c r="G1733" s="39" t="str">
        <f>IF(ISNUMBER(MATCH(F1733,QualityStatuses,0)),"Quality Lead","Non-Quality Lead")</f>
        <v>Non-Quality Lead</v>
      </c>
      <c r="H1733" s="39" t="str">
        <f>IFERROR(INDEX(CampTypes,MATCH(I1733,CampList,0)),"Unattributed")</f>
        <v>New</v>
      </c>
      <c r="I1733" t="inlineStr">
        <is>
          <t>EBG - In House | ABO | Natuf | Leads | Unit Franchise | India | Oct26 | V1</t>
        </is>
      </c>
      <c r="J1733" t="inlineStr">
        <is>
          <t>EBG - In House | ABO | Natuf | Leads | Unit Franchise | India | Oct26 | V1</t>
        </is>
      </c>
      <c r="K1733" t="inlineStr">
        <is>
          <t>Direct (campaign tagged in CRM)</t>
        </is>
      </c>
      <c r="L1733" t="inlineStr">
        <is>
          <t>Natuf | Broad | Tier1 + Growth Cities | Oct26 | V1</t>
        </is>
      </c>
      <c r="M1733" t="inlineStr">
        <is>
          <t>Natuf | Broad | Tier1 + Growth Cities | Oct26 | V1</t>
        </is>
      </c>
      <c r="N1733" t="inlineStr">
        <is>
          <t>Natuf | Reel | Brand Ambassador | Heard Of Owning A Cafe | V1</t>
        </is>
      </c>
      <c r="O1733" t="inlineStr">
        <is>
          <t>In House Natuf</t>
        </is>
      </c>
      <c r="P1733" t="inlineStr">
        <is>
          <t>Facebook</t>
        </is>
      </c>
      <c r="Q1733" t="inlineStr">
        <is>
          <t>Tejaswini Tarigopula</t>
        </is>
      </c>
      <c r="R1733" t="inlineStr">
        <is>
          <t>Prabhudatta Pattanaik</t>
        </is>
      </c>
      <c r="S1733" t="inlineStr">
        <is>
          <t>-</t>
        </is>
      </c>
      <c r="T1733" t="inlineStr">
        <is>
          <t>Gurugram</t>
        </is>
      </c>
      <c r="U1733" t="inlineStr">
        <is>
          <t xml:space="preserve"> </t>
        </is>
      </c>
      <c r="V1733" t="n">
        <v>1</v>
      </c>
      <c r="W1733" t="n">
        <v>1</v>
      </c>
      <c r="X1733" t="inlineStr">
        <is>
          <t>XXXXXX5439</t>
        </is>
      </c>
      <c r="Y1733" s="72" t="n">
        <v>46326.52037037037</v>
      </c>
    </row>
    <row r="1734">
      <c r="A1734" s="39" t="inlineStr">
        <is>
          <t>6ad50c3186b94a0c1fad04b9</t>
        </is>
      </c>
      <c r="B1734" s="72" t="n">
        <v>46313.98825231481</v>
      </c>
      <c r="C1734" s="70" t="n">
        <v>46313</v>
      </c>
      <c r="D1734" t="inlineStr">
        <is>
          <t>2026-10</t>
        </is>
      </c>
      <c r="E1734" t="inlineStr">
        <is>
          <t>Wk of 2026-10-12</t>
        </is>
      </c>
      <c r="F1734" t="inlineStr">
        <is>
          <t>Attempt 1</t>
        </is>
      </c>
      <c r="G1734" s="39" t="str">
        <f>IF(ISNUMBER(MATCH(F1734,QualityStatuses,0)),"Quality Lead","Non-Quality Lead")</f>
        <v>Non-Quality Lead</v>
      </c>
      <c r="H1734" s="39" t="str">
        <f>IFERROR(INDEX(CampTypes,MATCH(I1734,CampList,0)),"Unattributed")</f>
        <v>Old</v>
      </c>
      <c r="I1734" t="inlineStr">
        <is>
          <t>E_Suresh_Natuf_Kiosk_07072026</t>
        </is>
      </c>
      <c r="J1734" t="inlineStr">
        <is>
          <t>E_Suresh_Natuf_Kiosk_07072026</t>
        </is>
      </c>
      <c r="K1734" t="inlineStr">
        <is>
          <t>Direct (campaign tagged in CRM)</t>
        </is>
      </c>
      <c r="L1734" t="inlineStr">
        <is>
          <t>E_Suresh_Natuf_Kiosk_07072026_Adset5</t>
        </is>
      </c>
      <c r="M1734" t="inlineStr">
        <is>
          <t>E_Suresh_Natuf_Kiosk_07072026_Adset5</t>
        </is>
      </c>
      <c r="N1734" t="inlineStr">
        <is>
          <t>E_Hindi_Suresh_Natuf_Kiosk_07072026_Adset5_ad3 – Copy 2</t>
        </is>
      </c>
      <c r="O1734" t="inlineStr">
        <is>
          <t>Natuf</t>
        </is>
      </c>
      <c r="P1734" t="inlineStr">
        <is>
          <t>Facebook</t>
        </is>
      </c>
      <c r="Q1734" t="inlineStr">
        <is>
          <t>Deepak Rai</t>
        </is>
      </c>
      <c r="R1734" t="inlineStr">
        <is>
          <t>Tejaswini Tarigopula</t>
        </is>
      </c>
      <c r="S1734" t="inlineStr">
        <is>
          <t>-</t>
        </is>
      </c>
      <c r="T1734" t="inlineStr">
        <is>
          <t>Bangalore</t>
        </is>
      </c>
      <c r="U1734" t="inlineStr">
        <is>
          <t xml:space="preserve"> </t>
        </is>
      </c>
      <c r="V1734" t="n">
        <v>1</v>
      </c>
      <c r="W1734" t="n">
        <v>0</v>
      </c>
      <c r="X1734" t="inlineStr">
        <is>
          <t>XXXXXX9036</t>
        </is>
      </c>
      <c r="Y1734" s="72" t="n">
        <v>46326.52037037037</v>
      </c>
    </row>
    <row r="1735">
      <c r="A1735" s="39" t="inlineStr">
        <is>
          <t>6ad50c3069fd0e840e3e9f68</t>
        </is>
      </c>
      <c r="B1735" s="72" t="n">
        <v>46313.98824074074</v>
      </c>
      <c r="C1735" s="70" t="n">
        <v>46313</v>
      </c>
      <c r="D1735" t="inlineStr">
        <is>
          <t>2026-10</t>
        </is>
      </c>
      <c r="E1735" t="inlineStr">
        <is>
          <t>Wk of 2026-10-12</t>
        </is>
      </c>
      <c r="F1735" t="inlineStr">
        <is>
          <t>Details Shared</t>
        </is>
      </c>
      <c r="G1735" s="39" t="str">
        <f>IF(ISNUMBER(MATCH(F1735,QualityStatuses,0)),"Quality Lead","Non-Quality Lead")</f>
        <v>Quality Lead</v>
      </c>
      <c r="H1735" s="39" t="str">
        <f>IFERROR(INDEX(CampTypes,MATCH(I1735,CampList,0)),"Unattributed")</f>
        <v>Old</v>
      </c>
      <c r="I1735" t="inlineStr">
        <is>
          <t>E_Suresh_Natuf_Kiosk_07072026</t>
        </is>
      </c>
      <c r="J1735" t="inlineStr">
        <is>
          <t>E_Suresh_Natuf_Kiosk_07072026</t>
        </is>
      </c>
      <c r="K1735" t="inlineStr">
        <is>
          <t>Direct (campaign tagged in CRM)</t>
        </is>
      </c>
      <c r="L1735" t="inlineStr">
        <is>
          <t>E_Suresh_Natuf_Kiosk_07072026_Adset5</t>
        </is>
      </c>
      <c r="M1735" t="inlineStr">
        <is>
          <t>E_Suresh_Natuf_Kiosk_07072026_Adset5</t>
        </is>
      </c>
      <c r="N1735" t="inlineStr">
        <is>
          <t>E_Hindi_Suresh_Natuf_Kiosk_07072026_Adset5_ad3 – Copy 2</t>
        </is>
      </c>
      <c r="O1735" t="inlineStr">
        <is>
          <t>Natuf</t>
        </is>
      </c>
      <c r="P1735" t="inlineStr">
        <is>
          <t>Facebook</t>
        </is>
      </c>
      <c r="Q1735" t="inlineStr">
        <is>
          <t>Marshal Malbari</t>
        </is>
      </c>
      <c r="R1735" t="inlineStr">
        <is>
          <t>Tanishq A</t>
        </is>
      </c>
      <c r="S1735" t="inlineStr">
        <is>
          <t>-</t>
        </is>
      </c>
      <c r="T1735" t="inlineStr">
        <is>
          <t>Delhi mundka</t>
        </is>
      </c>
      <c r="U1735" t="inlineStr">
        <is>
          <t xml:space="preserve"> </t>
        </is>
      </c>
      <c r="V1735" t="n">
        <v>4</v>
      </c>
      <c r="W1735" t="n">
        <v>2</v>
      </c>
      <c r="X1735" t="inlineStr">
        <is>
          <t>XXXXXX2402</t>
        </is>
      </c>
      <c r="Y1735" s="72" t="n">
        <v>46326.52037037037</v>
      </c>
    </row>
    <row r="1736">
      <c r="A1736" s="39" t="inlineStr">
        <is>
          <t>6ad5068bd4f89d83699980c7</t>
        </is>
      </c>
      <c r="B1736" s="72" t="n">
        <v>46313.9715162037</v>
      </c>
      <c r="C1736" s="70" t="n">
        <v>46313</v>
      </c>
      <c r="D1736" t="inlineStr">
        <is>
          <t>2026-10</t>
        </is>
      </c>
      <c r="E1736" t="inlineStr">
        <is>
          <t>Wk of 2026-10-12</t>
        </is>
      </c>
      <c r="F1736" t="inlineStr">
        <is>
          <t>Connected</t>
        </is>
      </c>
      <c r="G1736" s="39" t="str">
        <f>IF(ISNUMBER(MATCH(F1736,QualityStatuses,0)),"Quality Lead","Non-Quality Lead")</f>
        <v>Non-Quality Lead</v>
      </c>
      <c r="H1736" s="39" t="str">
        <f>IFERROR(INDEX(CampTypes,MATCH(I1736,CampList,0)),"Unattributed")</f>
        <v>New</v>
      </c>
      <c r="I1736" t="inlineStr">
        <is>
          <t>EBG - In House | ABO | Natuf | Leads | Unit Franchise | India | Oct26 | V1</t>
        </is>
      </c>
      <c r="J1736" t="inlineStr">
        <is>
          <t>EBG - In House | ABO | Natuf | Leads | Unit Franchise | India | Oct26 | V1</t>
        </is>
      </c>
      <c r="K1736" t="inlineStr">
        <is>
          <t>Direct (campaign tagged in CRM)</t>
        </is>
      </c>
      <c r="L1736" t="inlineStr">
        <is>
          <t>Natuf | Investors | Tier1 + Growth Cities | Oct26 | V1</t>
        </is>
      </c>
      <c r="M1736" t="inlineStr">
        <is>
          <t>Natuf | Investors | Tier1 + Growth Cities | Oct26 | V1</t>
        </is>
      </c>
      <c r="N1736" t="inlineStr">
        <is>
          <t>Natuf | Reel | Brand Ambassador | Heard Of Owning A Cafe | V1</t>
        </is>
      </c>
      <c r="O1736" t="inlineStr">
        <is>
          <t>In House Natuf</t>
        </is>
      </c>
      <c r="P1736" t="inlineStr">
        <is>
          <t>Facebook</t>
        </is>
      </c>
      <c r="Q1736" t="inlineStr">
        <is>
          <t>Tejaswini Tarigopula</t>
        </is>
      </c>
      <c r="R1736" t="inlineStr">
        <is>
          <t>Rauth Sanketh</t>
        </is>
      </c>
      <c r="S1736" t="inlineStr">
        <is>
          <t>-</t>
        </is>
      </c>
      <c r="T1736" t="inlineStr">
        <is>
          <t>Surat</t>
        </is>
      </c>
      <c r="U1736" t="inlineStr">
        <is>
          <t xml:space="preserve"> </t>
        </is>
      </c>
      <c r="V1736" t="n">
        <v>1</v>
      </c>
      <c r="W1736" t="n">
        <v>1</v>
      </c>
      <c r="X1736" t="inlineStr">
        <is>
          <t>XXXXXX6621</t>
        </is>
      </c>
      <c r="Y1736" s="72" t="n">
        <v>46326.52037037037</v>
      </c>
    </row>
    <row r="1737">
      <c r="A1737" s="39" t="inlineStr">
        <is>
          <t>6ad505d6565908b23c6c4b2d</t>
        </is>
      </c>
      <c r="B1737" s="72" t="n">
        <v>46313.96942129629</v>
      </c>
      <c r="C1737" s="70" t="n">
        <v>46313</v>
      </c>
      <c r="D1737" t="inlineStr">
        <is>
          <t>2026-10</t>
        </is>
      </c>
      <c r="E1737" t="inlineStr">
        <is>
          <t>Wk of 2026-10-12</t>
        </is>
      </c>
      <c r="F1737" t="inlineStr">
        <is>
          <t>Attempt 1</t>
        </is>
      </c>
      <c r="G1737" s="39" t="str">
        <f>IF(ISNUMBER(MATCH(F1737,QualityStatuses,0)),"Quality Lead","Non-Quality Lead")</f>
        <v>Non-Quality Lead</v>
      </c>
      <c r="H1737" s="39" t="str">
        <f>IFERROR(INDEX(CampTypes,MATCH(I1737,CampList,0)),"Unattributed")</f>
        <v>New</v>
      </c>
      <c r="I1737" t="inlineStr">
        <is>
          <t>EBG - In House | ABO | Natuf | Leads | Unit Franchise | India | Oct26 | V1</t>
        </is>
      </c>
      <c r="J1737" t="inlineStr">
        <is>
          <t>EBG - In House | ABO | Natuf | Leads | Unit Franchise | India | Oct26 | V1</t>
        </is>
      </c>
      <c r="K1737" t="inlineStr">
        <is>
          <t>Direct (campaign tagged in CRM)</t>
        </is>
      </c>
      <c r="L1737" t="inlineStr">
        <is>
          <t>Natuf | Business Owners | Tier1 + Growth Cities | Oct26 | V1</t>
        </is>
      </c>
      <c r="M1737" t="inlineStr">
        <is>
          <t>Natuf | Business Owners | Tier1 + Growth Cities | Oct26 | V1</t>
        </is>
      </c>
      <c r="N1737" t="inlineStr">
        <is>
          <t>Natuf | Reel | Brand Ambassador | Heard Of Owning A Cafe | V1</t>
        </is>
      </c>
      <c r="O1737" t="inlineStr">
        <is>
          <t>In House Natuf</t>
        </is>
      </c>
      <c r="P1737" t="inlineStr">
        <is>
          <t>Facebook</t>
        </is>
      </c>
      <c r="Q1737" t="inlineStr">
        <is>
          <t>Tejaswini Tarigopula</t>
        </is>
      </c>
      <c r="R1737" t="inlineStr">
        <is>
          <t>Rauth Sanketh</t>
        </is>
      </c>
      <c r="S1737" t="inlineStr">
        <is>
          <t>-</t>
        </is>
      </c>
      <c r="T1737" t="inlineStr">
        <is>
          <t>Thane</t>
        </is>
      </c>
      <c r="U1737" t="inlineStr">
        <is>
          <t xml:space="preserve"> </t>
        </is>
      </c>
      <c r="V1737" t="n">
        <v>2</v>
      </c>
      <c r="W1737" t="n">
        <v>1</v>
      </c>
      <c r="X1737" t="inlineStr">
        <is>
          <t>XXXXXX4642</t>
        </is>
      </c>
      <c r="Y1737" s="72" t="n">
        <v>46326.52037037037</v>
      </c>
    </row>
    <row r="1738">
      <c r="A1738" s="39" t="inlineStr">
        <is>
          <t>6ad500d3b2fdf05a874e9599</t>
        </is>
      </c>
      <c r="B1738" s="72" t="n">
        <v>46313.95457175926</v>
      </c>
      <c r="C1738" s="70" t="n">
        <v>46313</v>
      </c>
      <c r="D1738" t="inlineStr">
        <is>
          <t>2026-10</t>
        </is>
      </c>
      <c r="E1738" t="inlineStr">
        <is>
          <t>Wk of 2026-10-12</t>
        </is>
      </c>
      <c r="F1738" t="inlineStr">
        <is>
          <t>New Lead</t>
        </is>
      </c>
      <c r="G1738" s="39" t="str">
        <f>IF(ISNUMBER(MATCH(F1738,QualityStatuses,0)),"Quality Lead","Non-Quality Lead")</f>
        <v>Non-Quality Lead</v>
      </c>
      <c r="H1738" s="39" t="str">
        <f>IFERROR(INDEX(CampTypes,MATCH(I1738,CampList,0)),"Unattributed")</f>
        <v>Old</v>
      </c>
      <c r="I1738" t="inlineStr">
        <is>
          <t>natuf_Kiosk_14072026_Hindi</t>
        </is>
      </c>
      <c r="J1738" t="inlineStr">
        <is>
          <t>natuf_Kiosk_14072026_Hindi</t>
        </is>
      </c>
      <c r="K1738" t="inlineStr">
        <is>
          <t>Direct (campaign tagged in CRM)</t>
        </is>
      </c>
      <c r="L1738" t="inlineStr">
        <is>
          <t>natuf_Kiosk_09102026</t>
        </is>
      </c>
      <c r="M1738" t="inlineStr">
        <is>
          <t>natuf_Kiosk_09102026</t>
        </is>
      </c>
      <c r="N1738" t="inlineStr">
        <is>
          <t>natuf_Kiosk_14072026_ad set_ad1</t>
        </is>
      </c>
      <c r="O1738" t="inlineStr">
        <is>
          <t>Natuf</t>
        </is>
      </c>
      <c r="P1738" t="inlineStr">
        <is>
          <t>Facebook</t>
        </is>
      </c>
      <c r="Q1738" t="inlineStr">
        <is>
          <t>(Unassigned)</t>
        </is>
      </c>
      <c r="R1738" t="inlineStr">
        <is>
          <t>Omkar Navge</t>
        </is>
      </c>
      <c r="S1738" t="inlineStr">
        <is>
          <t>-</t>
        </is>
      </c>
      <c r="T1738" t="inlineStr">
        <is>
          <t>Sangaria (Hanumangarh)</t>
        </is>
      </c>
      <c r="U1738" t="inlineStr">
        <is>
          <t xml:space="preserve"> </t>
        </is>
      </c>
      <c r="V1738" t="n">
        <v>0</v>
      </c>
      <c r="W1738" t="n">
        <v>0</v>
      </c>
      <c r="X1738" t="inlineStr">
        <is>
          <t>XXXXXX5114</t>
        </is>
      </c>
      <c r="Y1738" s="72" t="n">
        <v>46326.52037037037</v>
      </c>
    </row>
    <row r="1739">
      <c r="A1739" s="39" t="inlineStr">
        <is>
          <t>6ad5009f99f4dbe30aa828d9</t>
        </is>
      </c>
      <c r="B1739" s="72" t="n">
        <v>46313.95396990741</v>
      </c>
      <c r="C1739" s="70" t="n">
        <v>46313</v>
      </c>
      <c r="D1739" t="inlineStr">
        <is>
          <t>2026-10</t>
        </is>
      </c>
      <c r="E1739" t="inlineStr">
        <is>
          <t>Wk of 2026-10-12</t>
        </is>
      </c>
      <c r="F1739" t="inlineStr">
        <is>
          <t>Attempt 1</t>
        </is>
      </c>
      <c r="G1739" s="39" t="str">
        <f>IF(ISNUMBER(MATCH(F1739,QualityStatuses,0)),"Quality Lead","Non-Quality Lead")</f>
        <v>Non-Quality Lead</v>
      </c>
      <c r="H1739" s="39" t="str">
        <f>IFERROR(INDEX(CampTypes,MATCH(I1739,CampList,0)),"Unattributed")</f>
        <v>New</v>
      </c>
      <c r="I1739" t="inlineStr">
        <is>
          <t>EBG - In House | ABO | Natuf | Leads | Unit Franchise | India | Oct26 | V1</t>
        </is>
      </c>
      <c r="J1739" t="inlineStr">
        <is>
          <t>EBG - In House | ABO | Natuf | Leads | Unit Franchise | India | Oct26 | V1</t>
        </is>
      </c>
      <c r="K1739" t="inlineStr">
        <is>
          <t>Direct (campaign tagged in CRM)</t>
        </is>
      </c>
      <c r="L1739" t="inlineStr">
        <is>
          <t>Natuf | LAL 1% | India | Jul26 | V1</t>
        </is>
      </c>
      <c r="M1739" t="inlineStr">
        <is>
          <t>Natuf | LAL 1% | India | Jul26 | V1</t>
        </is>
      </c>
      <c r="N1739" t="inlineStr">
        <is>
          <t>Natuf | Reel | Brand Ambassador | Heard Of Owning A Cafe | V1</t>
        </is>
      </c>
      <c r="O1739" t="inlineStr">
        <is>
          <t>In House Natuf</t>
        </is>
      </c>
      <c r="P1739" t="inlineStr">
        <is>
          <t>Facebook</t>
        </is>
      </c>
      <c r="Q1739" t="inlineStr">
        <is>
          <t>Tejaswini Tarigopula</t>
        </is>
      </c>
      <c r="R1739" t="inlineStr">
        <is>
          <t>Shivani Sharma</t>
        </is>
      </c>
      <c r="S1739" t="inlineStr">
        <is>
          <t>-</t>
        </is>
      </c>
      <c r="T1739" t="inlineStr">
        <is>
          <t>Rajahmundry</t>
        </is>
      </c>
      <c r="U1739" t="inlineStr">
        <is>
          <t xml:space="preserve"> </t>
        </is>
      </c>
      <c r="V1739" t="n">
        <v>2</v>
      </c>
      <c r="W1739" t="n">
        <v>0</v>
      </c>
      <c r="X1739" t="inlineStr">
        <is>
          <t>XXXXXX9512</t>
        </is>
      </c>
      <c r="Y1739" s="72" t="n">
        <v>46326.52037037037</v>
      </c>
    </row>
    <row r="1740">
      <c r="A1740" s="39" t="inlineStr">
        <is>
          <t>6ad5005bf84b9fa821d6f17d</t>
        </is>
      </c>
      <c r="B1740" s="72" t="n">
        <v>46313.95318287037</v>
      </c>
      <c r="C1740" s="70" t="n">
        <v>46313</v>
      </c>
      <c r="D1740" t="inlineStr">
        <is>
          <t>2026-10</t>
        </is>
      </c>
      <c r="E1740" t="inlineStr">
        <is>
          <t>Wk of 2026-10-12</t>
        </is>
      </c>
      <c r="F1740" t="inlineStr">
        <is>
          <t>Attempt 1</t>
        </is>
      </c>
      <c r="G1740" s="39" t="str">
        <f>IF(ISNUMBER(MATCH(F1740,QualityStatuses,0)),"Quality Lead","Non-Quality Lead")</f>
        <v>Non-Quality Lead</v>
      </c>
      <c r="H1740" s="39" t="str">
        <f>IFERROR(INDEX(CampTypes,MATCH(I1740,CampList,0)),"Unattributed")</f>
        <v>New</v>
      </c>
      <c r="I1740" t="inlineStr">
        <is>
          <t>EBG - In House | ABO | Natuf | Leads | Unit Franchise | India | Oct26 | V1</t>
        </is>
      </c>
      <c r="J1740" t="inlineStr">
        <is>
          <t>EBG - In House | ABO | Natuf | Leads | Unit Franchise | India | Oct26 | V1</t>
        </is>
      </c>
      <c r="K1740" t="inlineStr">
        <is>
          <t>Direct (campaign tagged in CRM)</t>
        </is>
      </c>
      <c r="L1740" t="inlineStr">
        <is>
          <t>Natuf | Broad | Tier1 + Growth Cities | Oct26 | V1</t>
        </is>
      </c>
      <c r="M1740" t="inlineStr">
        <is>
          <t>Natuf | Broad | Tier1 + Growth Cities | Oct26 | V1</t>
        </is>
      </c>
      <c r="N1740" t="inlineStr">
        <is>
          <t>Natuf | Reel | Brand Ambassador | Heard Of Owning A Cafe | V1</t>
        </is>
      </c>
      <c r="O1740" t="inlineStr">
        <is>
          <t>In House Natuf</t>
        </is>
      </c>
      <c r="P1740" t="inlineStr">
        <is>
          <t>Facebook</t>
        </is>
      </c>
      <c r="Q1740" t="inlineStr">
        <is>
          <t>Tejaswini Tarigopula</t>
        </is>
      </c>
      <c r="R1740" t="inlineStr">
        <is>
          <t>Rima Paul</t>
        </is>
      </c>
      <c r="S1740" t="inlineStr">
        <is>
          <t>-</t>
        </is>
      </c>
      <c r="T1740" t="inlineStr">
        <is>
          <t>Lucknow</t>
        </is>
      </c>
      <c r="U1740" t="inlineStr">
        <is>
          <t xml:space="preserve"> </t>
        </is>
      </c>
      <c r="V1740" t="n">
        <v>1</v>
      </c>
      <c r="W1740" t="n">
        <v>0</v>
      </c>
      <c r="X1740" t="inlineStr">
        <is>
          <t>XXXXXX4001</t>
        </is>
      </c>
      <c r="Y1740" s="72" t="n">
        <v>46326.52037037037</v>
      </c>
    </row>
    <row r="1741">
      <c r="A1741" s="39" t="inlineStr">
        <is>
          <t>6ad4fd12c0c72b18be0e76c4</t>
        </is>
      </c>
      <c r="B1741" s="72" t="n">
        <v>46313.94344907408</v>
      </c>
      <c r="C1741" s="70" t="n">
        <v>46313</v>
      </c>
      <c r="D1741" t="inlineStr">
        <is>
          <t>2026-10</t>
        </is>
      </c>
      <c r="E1741" t="inlineStr">
        <is>
          <t>Wk of 2026-10-12</t>
        </is>
      </c>
      <c r="F1741" t="inlineStr">
        <is>
          <t>Connected</t>
        </is>
      </c>
      <c r="G1741" s="39" t="str">
        <f>IF(ISNUMBER(MATCH(F1741,QualityStatuses,0)),"Quality Lead","Non-Quality Lead")</f>
        <v>Non-Quality Lead</v>
      </c>
      <c r="H1741" s="39" t="str">
        <f>IFERROR(INDEX(CampTypes,MATCH(I1741,CampList,0)),"Unattributed")</f>
        <v>New</v>
      </c>
      <c r="I1741" t="inlineStr">
        <is>
          <t>EBG - In House | ABO | Natuf | Leads | Unit Franchise | India | Oct26 | V1</t>
        </is>
      </c>
      <c r="J1741" t="inlineStr">
        <is>
          <t>EBG - In House | ABO | Natuf | Leads | Unit Franchise | India | Oct26 | V1</t>
        </is>
      </c>
      <c r="K1741" t="inlineStr">
        <is>
          <t>Direct (campaign tagged in CRM)</t>
        </is>
      </c>
      <c r="L1741" t="inlineStr">
        <is>
          <t>Natuf | Investors | Tier1 + Growth Cities | Oct26 | V1</t>
        </is>
      </c>
      <c r="M1741" t="inlineStr">
        <is>
          <t>Natuf | Investors | Tier1 + Growth Cities | Oct26 | V1</t>
        </is>
      </c>
      <c r="N1741" t="inlineStr">
        <is>
          <t>Natuf | Reel | Brand Ambassador | Heard Of Owning A Cafe | V1</t>
        </is>
      </c>
      <c r="O1741" t="inlineStr">
        <is>
          <t>In House Natuf</t>
        </is>
      </c>
      <c r="P1741" t="inlineStr">
        <is>
          <t>Facebook</t>
        </is>
      </c>
      <c r="Q1741" t="inlineStr">
        <is>
          <t>Tejaswini Tarigopula</t>
        </is>
      </c>
      <c r="R1741" t="inlineStr">
        <is>
          <t>Rauth Sanketh</t>
        </is>
      </c>
      <c r="S1741" t="inlineStr">
        <is>
          <t>-</t>
        </is>
      </c>
      <c r="T1741" t="inlineStr">
        <is>
          <t>Hyderabad</t>
        </is>
      </c>
      <c r="U1741" t="inlineStr">
        <is>
          <t xml:space="preserve"> </t>
        </is>
      </c>
      <c r="V1741" t="n">
        <v>4</v>
      </c>
      <c r="W1741" t="n">
        <v>2</v>
      </c>
      <c r="X1741" t="inlineStr">
        <is>
          <t>XXXXXX7170</t>
        </is>
      </c>
      <c r="Y1741" s="72" t="n">
        <v>46326.52037037037</v>
      </c>
    </row>
    <row r="1742">
      <c r="A1742" s="39" t="inlineStr">
        <is>
          <t>6ad4fc5ff978f640fca8adec</t>
        </is>
      </c>
      <c r="B1742" s="72" t="n">
        <v>46313.94137731481</v>
      </c>
      <c r="C1742" s="70" t="n">
        <v>46313</v>
      </c>
      <c r="D1742" t="inlineStr">
        <is>
          <t>2026-10</t>
        </is>
      </c>
      <c r="E1742" t="inlineStr">
        <is>
          <t>Wk of 2026-10-12</t>
        </is>
      </c>
      <c r="F1742" t="inlineStr">
        <is>
          <t>Connected</t>
        </is>
      </c>
      <c r="G1742" s="39" t="str">
        <f>IF(ISNUMBER(MATCH(F1742,QualityStatuses,0)),"Quality Lead","Non-Quality Lead")</f>
        <v>Non-Quality Lead</v>
      </c>
      <c r="H1742" s="39" t="str">
        <f>IFERROR(INDEX(CampTypes,MATCH(I1742,CampList,0)),"Unattributed")</f>
        <v>New</v>
      </c>
      <c r="I1742" t="inlineStr">
        <is>
          <t>EBG - In House | ABO | Natuf | Leads | Unit Franchise | India | Oct26 | V1</t>
        </is>
      </c>
      <c r="J1742" t="inlineStr">
        <is>
          <t>EBG - In House | ABO | Natuf | Leads | Unit Franchise | India | Oct26 | V1</t>
        </is>
      </c>
      <c r="K1742" t="inlineStr">
        <is>
          <t>Direct (campaign tagged in CRM)</t>
        </is>
      </c>
      <c r="L1742" t="inlineStr">
        <is>
          <t>Natuf | Investors | Tier1 + Growth Cities | Oct26 | V1</t>
        </is>
      </c>
      <c r="M1742" t="inlineStr">
        <is>
          <t>Natuf | Investors | Tier1 + Growth Cities | Oct26 | V1</t>
        </is>
      </c>
      <c r="N1742" t="inlineStr">
        <is>
          <t>Natuf | Reel | Brand Ambassador | Heard Of Owning A Cafe | V1</t>
        </is>
      </c>
      <c r="O1742" t="inlineStr">
        <is>
          <t>In House Natuf</t>
        </is>
      </c>
      <c r="P1742" t="inlineStr">
        <is>
          <t>Facebook</t>
        </is>
      </c>
      <c r="Q1742" t="inlineStr">
        <is>
          <t>Tejaswini Tarigopula</t>
        </is>
      </c>
      <c r="R1742" t="inlineStr">
        <is>
          <t>Prabhudatta Pattanaik</t>
        </is>
      </c>
      <c r="S1742" t="inlineStr">
        <is>
          <t>-</t>
        </is>
      </c>
      <c r="T1742" t="inlineStr">
        <is>
          <t>athani</t>
        </is>
      </c>
      <c r="U1742" t="inlineStr">
        <is>
          <t xml:space="preserve"> </t>
        </is>
      </c>
      <c r="V1742" t="n">
        <v>1</v>
      </c>
      <c r="W1742" t="n">
        <v>1</v>
      </c>
      <c r="X1742" t="inlineStr">
        <is>
          <t>XXXXXX9315</t>
        </is>
      </c>
      <c r="Y1742" s="72" t="n">
        <v>46326.52037037037</v>
      </c>
    </row>
    <row r="1743">
      <c r="A1743" s="39" t="inlineStr">
        <is>
          <t>6ad4fb5bf978f640fca8ac7b</t>
        </is>
      </c>
      <c r="B1743" s="72" t="n">
        <v>46313.93836805555</v>
      </c>
      <c r="C1743" s="70" t="n">
        <v>46313</v>
      </c>
      <c r="D1743" t="inlineStr">
        <is>
          <t>2026-10</t>
        </is>
      </c>
      <c r="E1743" t="inlineStr">
        <is>
          <t>Wk of 2026-10-12</t>
        </is>
      </c>
      <c r="F1743" t="inlineStr">
        <is>
          <t>Attempt 1</t>
        </is>
      </c>
      <c r="G1743" s="39" t="str">
        <f>IF(ISNUMBER(MATCH(F1743,QualityStatuses,0)),"Quality Lead","Non-Quality Lead")</f>
        <v>Non-Quality Lead</v>
      </c>
      <c r="H1743" s="39" t="str">
        <f>IFERROR(INDEX(CampTypes,MATCH(I1743,CampList,0)),"Unattributed")</f>
        <v>New</v>
      </c>
      <c r="I1743" t="inlineStr">
        <is>
          <t>EBG - In House | ABO | Natuf | Leads | Unit Franchise | India | Oct26 | V1</t>
        </is>
      </c>
      <c r="J1743" t="inlineStr">
        <is>
          <t>EBG - In House | ABO | Natuf | Leads | Unit Franchise | India | Oct26 | V1</t>
        </is>
      </c>
      <c r="K1743" t="inlineStr">
        <is>
          <t>Direct (campaign tagged in CRM)</t>
        </is>
      </c>
      <c r="L1743" t="inlineStr">
        <is>
          <t>Natuf | Business Owners | Tier1 + Growth Cities | Oct26 | V1</t>
        </is>
      </c>
      <c r="M1743" t="inlineStr">
        <is>
          <t>Natuf | Business Owners | Tier1 + Growth Cities | Oct26 | V1</t>
        </is>
      </c>
      <c r="N1743" t="inlineStr">
        <is>
          <t>Natuf | Reel | Brand Ambassador | Heard Of Owning A Cafe | V1</t>
        </is>
      </c>
      <c r="O1743" t="inlineStr">
        <is>
          <t>In House Natuf</t>
        </is>
      </c>
      <c r="P1743" t="inlineStr">
        <is>
          <t>Facebook</t>
        </is>
      </c>
      <c r="Q1743" t="inlineStr">
        <is>
          <t>Tejaswini Tarigopula</t>
        </is>
      </c>
      <c r="R1743" t="inlineStr">
        <is>
          <t>Rauth Sanketh</t>
        </is>
      </c>
      <c r="S1743" t="inlineStr">
        <is>
          <t>-</t>
        </is>
      </c>
      <c r="T1743" t="inlineStr">
        <is>
          <t>jaipur</t>
        </is>
      </c>
      <c r="U1743" t="inlineStr">
        <is>
          <t xml:space="preserve"> </t>
        </is>
      </c>
      <c r="V1743" t="n">
        <v>1</v>
      </c>
      <c r="W1743" t="n">
        <v>0</v>
      </c>
      <c r="X1743" t="inlineStr">
        <is>
          <t>XXXXXX2236</t>
        </is>
      </c>
      <c r="Y1743" s="72" t="n">
        <v>46326.52037037037</v>
      </c>
    </row>
    <row r="1744">
      <c r="A1744" s="39" t="inlineStr">
        <is>
          <t>6ad4fa2edc5e8da33ce85dcb</t>
        </is>
      </c>
      <c r="B1744" s="72" t="n">
        <v>46313.93488425926</v>
      </c>
      <c r="C1744" s="70" t="n">
        <v>46313</v>
      </c>
      <c r="D1744" t="inlineStr">
        <is>
          <t>2026-10</t>
        </is>
      </c>
      <c r="E1744" t="inlineStr">
        <is>
          <t>Wk of 2026-10-12</t>
        </is>
      </c>
      <c r="F1744" t="inlineStr">
        <is>
          <t>Qualified</t>
        </is>
      </c>
      <c r="G1744" s="39" t="str">
        <f>IF(ISNUMBER(MATCH(F1744,QualityStatuses,0)),"Quality Lead","Non-Quality Lead")</f>
        <v>Quality Lead</v>
      </c>
      <c r="H1744" s="39" t="str">
        <f>IFERROR(INDEX(CampTypes,MATCH(I1744,CampList,0)),"Unattributed")</f>
        <v>New</v>
      </c>
      <c r="I1744" t="inlineStr">
        <is>
          <t>EBG - In House | ABO | Natuf | Leads | Unit Franchise | India | Oct26 | V1</t>
        </is>
      </c>
      <c r="J1744" t="inlineStr">
        <is>
          <t>EBG - In House | ABO | Natuf | Leads | Unit Franchise | India | Oct26 | V1</t>
        </is>
      </c>
      <c r="K1744" t="inlineStr">
        <is>
          <t>Direct (campaign tagged in CRM)</t>
        </is>
      </c>
      <c r="L1744" t="inlineStr">
        <is>
          <t>Natuf | Investors | Tier1 + Growth Cities | Oct26 | V1</t>
        </is>
      </c>
      <c r="M1744" t="inlineStr">
        <is>
          <t>Natuf | Investors | Tier1 + Growth Cities | Oct26 | V1</t>
        </is>
      </c>
      <c r="N1744" t="inlineStr">
        <is>
          <t>Natuf | Reel | Brand Ambassador | Heard Of Owning A Cafe | V1</t>
        </is>
      </c>
      <c r="O1744" t="inlineStr">
        <is>
          <t>In House Natuf</t>
        </is>
      </c>
      <c r="P1744" t="inlineStr">
        <is>
          <t>Facebook</t>
        </is>
      </c>
      <c r="Q1744" t="inlineStr">
        <is>
          <t>Tejaswini Tarigopula</t>
        </is>
      </c>
      <c r="R1744" t="inlineStr">
        <is>
          <t>Rauth Sanketh</t>
        </is>
      </c>
      <c r="S1744" t="inlineStr">
        <is>
          <t>-</t>
        </is>
      </c>
      <c r="T1744" t="inlineStr">
        <is>
          <t>Surat</t>
        </is>
      </c>
      <c r="U1744" t="inlineStr">
        <is>
          <t xml:space="preserve"> </t>
        </is>
      </c>
      <c r="V1744" t="n">
        <v>3</v>
      </c>
      <c r="W1744" t="n">
        <v>2</v>
      </c>
      <c r="X1744" t="inlineStr">
        <is>
          <t>XXXXXX0819</t>
        </is>
      </c>
      <c r="Y1744" s="72" t="n">
        <v>46326.52037037037</v>
      </c>
    </row>
    <row r="1745">
      <c r="A1745" s="39" t="inlineStr">
        <is>
          <t>6ad4f92a2b80bd128b3c889f</t>
        </is>
      </c>
      <c r="B1745" s="72" t="n">
        <v>46313.931875</v>
      </c>
      <c r="C1745" s="70" t="n">
        <v>46313</v>
      </c>
      <c r="D1745" t="inlineStr">
        <is>
          <t>2026-10</t>
        </is>
      </c>
      <c r="E1745" t="inlineStr">
        <is>
          <t>Wk of 2026-10-12</t>
        </is>
      </c>
      <c r="F1745" t="inlineStr">
        <is>
          <t>Connected</t>
        </is>
      </c>
      <c r="G1745" s="39" t="str">
        <f>IF(ISNUMBER(MATCH(F1745,QualityStatuses,0)),"Quality Lead","Non-Quality Lead")</f>
        <v>Non-Quality Lead</v>
      </c>
      <c r="H1745" s="39" t="str">
        <f>IFERROR(INDEX(CampTypes,MATCH(I1745,CampList,0)),"Unattributed")</f>
        <v>Old</v>
      </c>
      <c r="I1745" t="inlineStr">
        <is>
          <t>E_Karan_Natuf_All_07072026</t>
        </is>
      </c>
      <c r="J1745" t="inlineStr">
        <is>
          <t>E_Karan_Natuf_All_07072026</t>
        </is>
      </c>
      <c r="K1745" t="inlineStr">
        <is>
          <t>Direct (campaign tagged in CRM)</t>
        </is>
      </c>
      <c r="L1745" t="inlineStr">
        <is>
          <t>E_Karan_Natuf_Sign_07072026_Adset3</t>
        </is>
      </c>
      <c r="M1745" t="inlineStr">
        <is>
          <t>E_Karan_Natuf_Sign_07072026_Adset3</t>
        </is>
      </c>
      <c r="N1745" t="inlineStr">
        <is>
          <t>E_Karan_Natuf_Sign_07072026_Adset2_Ad1</t>
        </is>
      </c>
      <c r="O1745" t="inlineStr">
        <is>
          <t>Natuf</t>
        </is>
      </c>
      <c r="P1745" t="inlineStr">
        <is>
          <t>Facebook</t>
        </is>
      </c>
      <c r="Q1745" t="inlineStr">
        <is>
          <t>Tejaswini Tarigopula</t>
        </is>
      </c>
      <c r="R1745" t="inlineStr">
        <is>
          <t>Rauth Sanketh</t>
        </is>
      </c>
      <c r="S1745" t="inlineStr">
        <is>
          <t>-</t>
        </is>
      </c>
      <c r="T1745" t="inlineStr">
        <is>
          <t>kanpur</t>
        </is>
      </c>
      <c r="U1745" t="inlineStr">
        <is>
          <t>uttar_pradesh_(₹3_cr)</t>
        </is>
      </c>
      <c r="V1745" t="n">
        <v>5</v>
      </c>
      <c r="W1745" t="n">
        <v>3</v>
      </c>
      <c r="X1745" t="inlineStr">
        <is>
          <t>XXXXXX2053</t>
        </is>
      </c>
      <c r="Y1745" s="72" t="n">
        <v>46321.49939814815</v>
      </c>
    </row>
    <row r="1746">
      <c r="A1746" s="39" t="inlineStr">
        <is>
          <t>6ad4f87adc5e8da33ce85b5d</t>
        </is>
      </c>
      <c r="B1746" s="72" t="n">
        <v>46313.92983796296</v>
      </c>
      <c r="C1746" s="70" t="n">
        <v>46313</v>
      </c>
      <c r="D1746" t="inlineStr">
        <is>
          <t>2026-10</t>
        </is>
      </c>
      <c r="E1746" t="inlineStr">
        <is>
          <t>Wk of 2026-10-12</t>
        </is>
      </c>
      <c r="F1746" t="inlineStr">
        <is>
          <t>Lost</t>
        </is>
      </c>
      <c r="G1746" s="39" t="str">
        <f>IF(ISNUMBER(MATCH(F1746,QualityStatuses,0)),"Quality Lead","Non-Quality Lead")</f>
        <v>Non-Quality Lead</v>
      </c>
      <c r="H1746" s="39" t="str">
        <f>IFERROR(INDEX(CampTypes,MATCH(I1746,CampList,0)),"Unattributed")</f>
        <v>New</v>
      </c>
      <c r="I1746" t="inlineStr">
        <is>
          <t>EBG - In House | ABO | Natuf | Leads | Unit Franchise | India | Oct26 | V1</t>
        </is>
      </c>
      <c r="J1746" t="inlineStr">
        <is>
          <t>EBG - In House | ABO | Natuf | Leads | Unit Franchise | India | Oct26 | V1</t>
        </is>
      </c>
      <c r="K1746" t="inlineStr">
        <is>
          <t>Direct (campaign tagged in CRM)</t>
        </is>
      </c>
      <c r="L1746" t="inlineStr">
        <is>
          <t>Natuf | Broad | Tier1 + Growth Cities | Oct26 | V1</t>
        </is>
      </c>
      <c r="M1746" t="inlineStr">
        <is>
          <t>Natuf | Broad | Tier1 + Growth Cities | Oct26 | V1</t>
        </is>
      </c>
      <c r="N1746" t="inlineStr">
        <is>
          <t>Natuf | Reel | Brand Ambassador | Heard Of Owning A Cafe | V1</t>
        </is>
      </c>
      <c r="O1746" t="inlineStr">
        <is>
          <t>In House Natuf</t>
        </is>
      </c>
      <c r="P1746" t="inlineStr">
        <is>
          <t>Facebook</t>
        </is>
      </c>
      <c r="Q1746" t="inlineStr">
        <is>
          <t>Tejaswini Tarigopula</t>
        </is>
      </c>
      <c r="R1746" t="inlineStr">
        <is>
          <t>Shivani Sharma</t>
        </is>
      </c>
      <c r="S1746" t="inlineStr">
        <is>
          <t>Not Interested</t>
        </is>
      </c>
      <c r="T1746" t="inlineStr">
        <is>
          <t>Ranchi</t>
        </is>
      </c>
      <c r="U1746" t="inlineStr">
        <is>
          <t xml:space="preserve"> </t>
        </is>
      </c>
      <c r="V1746" t="n">
        <v>2</v>
      </c>
      <c r="W1746" t="n">
        <v>2</v>
      </c>
      <c r="X1746" t="inlineStr">
        <is>
          <t>XXXXXX9511</t>
        </is>
      </c>
      <c r="Y1746" s="72" t="n">
        <v>46326.52037037037</v>
      </c>
    </row>
    <row r="1747">
      <c r="A1747" s="39" t="inlineStr">
        <is>
          <t>6ad4f554b69808bb15b7a312</t>
        </is>
      </c>
      <c r="B1747" s="72" t="n">
        <v>46313.92050925926</v>
      </c>
      <c r="C1747" s="70" t="n">
        <v>46313</v>
      </c>
      <c r="D1747" t="inlineStr">
        <is>
          <t>2026-10</t>
        </is>
      </c>
      <c r="E1747" t="inlineStr">
        <is>
          <t>Wk of 2026-10-12</t>
        </is>
      </c>
      <c r="F1747" t="inlineStr">
        <is>
          <t>Attempt 1</t>
        </is>
      </c>
      <c r="G1747" s="39" t="str">
        <f>IF(ISNUMBER(MATCH(F1747,QualityStatuses,0)),"Quality Lead","Non-Quality Lead")</f>
        <v>Non-Quality Lead</v>
      </c>
      <c r="H1747" s="39" t="str">
        <f>IFERROR(INDEX(CampTypes,MATCH(I1747,CampList,0)),"Unattributed")</f>
        <v>New</v>
      </c>
      <c r="I1747" t="inlineStr">
        <is>
          <t>EBG - In House | ABO | Natuf | Leads | Unit Franchise | India | Oct26 | V1</t>
        </is>
      </c>
      <c r="J1747" t="inlineStr">
        <is>
          <t>EBG - In House | ABO | Natuf | Leads | Unit Franchise | India | Oct26 | V1</t>
        </is>
      </c>
      <c r="K1747" t="inlineStr">
        <is>
          <t>Direct (campaign tagged in CRM)</t>
        </is>
      </c>
      <c r="L1747" t="inlineStr">
        <is>
          <t>Natuf | Broad | Tier1 + Growth Cities | Oct26 | V1</t>
        </is>
      </c>
      <c r="M1747" t="inlineStr">
        <is>
          <t>Natuf | Broad | Tier1 + Growth Cities | Oct26 | V1</t>
        </is>
      </c>
      <c r="N1747" t="inlineStr">
        <is>
          <t>Natuf | Reel | Brand Ambassador | Heard Of Owning A Cafe | V1</t>
        </is>
      </c>
      <c r="O1747" t="inlineStr">
        <is>
          <t>In House Natuf</t>
        </is>
      </c>
      <c r="P1747" t="inlineStr">
        <is>
          <t>Facebook</t>
        </is>
      </c>
      <c r="Q1747" t="inlineStr">
        <is>
          <t>Tejaswini Tarigopula</t>
        </is>
      </c>
      <c r="R1747" t="inlineStr">
        <is>
          <t>Rima Paul</t>
        </is>
      </c>
      <c r="S1747" t="inlineStr">
        <is>
          <t>-</t>
        </is>
      </c>
      <c r="T1747" t="inlineStr">
        <is>
          <t>Patna</t>
        </is>
      </c>
      <c r="U1747" t="inlineStr">
        <is>
          <t xml:space="preserve"> </t>
        </is>
      </c>
      <c r="V1747" t="n">
        <v>2</v>
      </c>
      <c r="W1747" t="n">
        <v>0</v>
      </c>
      <c r="X1747" t="inlineStr">
        <is>
          <t>XXXXXX5667</t>
        </is>
      </c>
      <c r="Y1747" s="72" t="n">
        <v>46326.52037037037</v>
      </c>
    </row>
    <row r="1748">
      <c r="A1748" s="39" t="inlineStr">
        <is>
          <t>6ad4f0e4d4aaf3e9d2f7dec3</t>
        </is>
      </c>
      <c r="B1748" s="72" t="n">
        <v>46313.90736111111</v>
      </c>
      <c r="C1748" s="70" t="n">
        <v>46313</v>
      </c>
      <c r="D1748" t="inlineStr">
        <is>
          <t>2026-10</t>
        </is>
      </c>
      <c r="E1748" t="inlineStr">
        <is>
          <t>Wk of 2026-10-12</t>
        </is>
      </c>
      <c r="F1748" t="inlineStr">
        <is>
          <t>New Lead</t>
        </is>
      </c>
      <c r="G1748" s="39" t="str">
        <f>IF(ISNUMBER(MATCH(F1748,QualityStatuses,0)),"Quality Lead","Non-Quality Lead")</f>
        <v>Non-Quality Lead</v>
      </c>
      <c r="H1748" s="39" t="str">
        <f>IFERROR(INDEX(CampTypes,MATCH(I1748,CampList,0)),"Unattributed")</f>
        <v>Old</v>
      </c>
      <c r="I1748" t="inlineStr">
        <is>
          <t>natuf_Kiosk_14072026_Hindi</t>
        </is>
      </c>
      <c r="J1748" t="inlineStr">
        <is>
          <t>natuf_Kiosk_14072026_Hindi</t>
        </is>
      </c>
      <c r="K1748" t="inlineStr">
        <is>
          <t>Direct (campaign tagged in CRM)</t>
        </is>
      </c>
      <c r="L1748" t="inlineStr">
        <is>
          <t>natuf_Kiosk_09102026</t>
        </is>
      </c>
      <c r="M1748" t="inlineStr">
        <is>
          <t>natuf_Kiosk_09102026</t>
        </is>
      </c>
      <c r="N1748" t="inlineStr">
        <is>
          <t>natuf_Kiosk_14072026_ad set_ad1</t>
        </is>
      </c>
      <c r="O1748" t="inlineStr">
        <is>
          <t>Natuf</t>
        </is>
      </c>
      <c r="P1748" t="inlineStr">
        <is>
          <t>Facebook</t>
        </is>
      </c>
      <c r="Q1748" t="inlineStr">
        <is>
          <t>(Unassigned)</t>
        </is>
      </c>
      <c r="R1748" t="inlineStr">
        <is>
          <t>Omkar Navge</t>
        </is>
      </c>
      <c r="S1748" t="inlineStr">
        <is>
          <t>-</t>
        </is>
      </c>
      <c r="T1748" t="inlineStr">
        <is>
          <t>Surat</t>
        </is>
      </c>
      <c r="U1748" t="inlineStr">
        <is>
          <t xml:space="preserve"> </t>
        </is>
      </c>
      <c r="V1748" t="n">
        <v>0</v>
      </c>
      <c r="W1748" t="n">
        <v>0</v>
      </c>
      <c r="X1748" t="inlineStr">
        <is>
          <t>XXXXXX0034</t>
        </is>
      </c>
      <c r="Y1748" s="72" t="n">
        <v>46326.52037037037</v>
      </c>
    </row>
    <row r="1749">
      <c r="A1749" s="39" t="inlineStr">
        <is>
          <t>6ad4e6509d40b3bc6be0c346</t>
        </is>
      </c>
      <c r="B1749" s="72" t="n">
        <v>46313.87601851852</v>
      </c>
      <c r="C1749" s="70" t="n">
        <v>46313</v>
      </c>
      <c r="D1749" t="inlineStr">
        <is>
          <t>2026-10</t>
        </is>
      </c>
      <c r="E1749" t="inlineStr">
        <is>
          <t>Wk of 2026-10-12</t>
        </is>
      </c>
      <c r="F1749" t="inlineStr">
        <is>
          <t>Attempt 1</t>
        </is>
      </c>
      <c r="G1749" s="39" t="str">
        <f>IF(ISNUMBER(MATCH(F1749,QualityStatuses,0)),"Quality Lead","Non-Quality Lead")</f>
        <v>Non-Quality Lead</v>
      </c>
      <c r="H1749" s="39" t="str">
        <f>IFERROR(INDEX(CampTypes,MATCH(I1749,CampList,0)),"Unattributed")</f>
        <v>New</v>
      </c>
      <c r="I1749" t="inlineStr">
        <is>
          <t>EBG - In House | ABO | Natuf | Leads | Unit Franchise | India | Oct26 | V1</t>
        </is>
      </c>
      <c r="J1749" t="inlineStr">
        <is>
          <t>EBG - In House | ABO | Natuf | Leads | Unit Franchise | India | Oct26 | V1</t>
        </is>
      </c>
      <c r="K1749" t="inlineStr">
        <is>
          <t>Direct (campaign tagged in CRM)</t>
        </is>
      </c>
      <c r="L1749" t="inlineStr">
        <is>
          <t>Natuf | Investors | Tier1 + Growth Cities | Oct26 | V1</t>
        </is>
      </c>
      <c r="M1749" t="inlineStr">
        <is>
          <t>Natuf | Investors | Tier1 + Growth Cities | Oct26 | V1</t>
        </is>
      </c>
      <c r="N1749" t="inlineStr">
        <is>
          <t>Natuf | Reel | Brand Ambassador | Heard Of Owning A Cafe | V1</t>
        </is>
      </c>
      <c r="O1749" t="inlineStr">
        <is>
          <t>In House Natuf</t>
        </is>
      </c>
      <c r="P1749" t="inlineStr">
        <is>
          <t>Facebook</t>
        </is>
      </c>
      <c r="Q1749" t="inlineStr">
        <is>
          <t>Tejaswini Tarigopula</t>
        </is>
      </c>
      <c r="R1749" t="inlineStr">
        <is>
          <t>Rauth Sanketh</t>
        </is>
      </c>
      <c r="S1749" t="inlineStr">
        <is>
          <t>-</t>
        </is>
      </c>
      <c r="T1749" t="inlineStr">
        <is>
          <t>Bengaluru</t>
        </is>
      </c>
      <c r="U1749" t="inlineStr">
        <is>
          <t xml:space="preserve"> </t>
        </is>
      </c>
      <c r="V1749" t="n">
        <v>1</v>
      </c>
      <c r="W1749" t="n">
        <v>1</v>
      </c>
      <c r="X1749" t="inlineStr">
        <is>
          <t>XXXXXX9896</t>
        </is>
      </c>
      <c r="Y1749" s="72" t="n">
        <v>46326.52037037037</v>
      </c>
    </row>
    <row r="1750">
      <c r="A1750" s="39" t="inlineStr">
        <is>
          <t>6ad4e603773dab2fb0c9a6b5</t>
        </is>
      </c>
      <c r="B1750" s="72" t="n">
        <v>46313.87512731482</v>
      </c>
      <c r="C1750" s="70" t="n">
        <v>46313</v>
      </c>
      <c r="D1750" t="inlineStr">
        <is>
          <t>2026-10</t>
        </is>
      </c>
      <c r="E1750" t="inlineStr">
        <is>
          <t>Wk of 2026-10-12</t>
        </is>
      </c>
      <c r="F1750" t="inlineStr">
        <is>
          <t>Attempt 1</t>
        </is>
      </c>
      <c r="G1750" s="39" t="str">
        <f>IF(ISNUMBER(MATCH(F1750,QualityStatuses,0)),"Quality Lead","Non-Quality Lead")</f>
        <v>Non-Quality Lead</v>
      </c>
      <c r="H1750" s="39" t="str">
        <f>IFERROR(INDEX(CampTypes,MATCH(I1750,CampList,0)),"Unattributed")</f>
        <v>Old</v>
      </c>
      <c r="I1750" t="inlineStr">
        <is>
          <t>E_Karan_Natuf_All_07072026</t>
        </is>
      </c>
      <c r="J1750" t="inlineStr">
        <is>
          <t>E_Karan_Natuf_All_07072026</t>
        </is>
      </c>
      <c r="K1750" t="inlineStr">
        <is>
          <t>Direct (campaign tagged in CRM)</t>
        </is>
      </c>
      <c r="L1750" t="inlineStr">
        <is>
          <t>E_Karan_Natuf_Sign_07072026_Adset3</t>
        </is>
      </c>
      <c r="M1750" t="inlineStr">
        <is>
          <t>E_Karan_Natuf_Sign_07072026_Adset3</t>
        </is>
      </c>
      <c r="N1750" t="inlineStr">
        <is>
          <t>E_Karan_Natuf_Sign_07072026_Adset2_Ad1</t>
        </is>
      </c>
      <c r="O1750" t="inlineStr">
        <is>
          <t>Natuf</t>
        </is>
      </c>
      <c r="P1750" t="inlineStr">
        <is>
          <t>Facebook</t>
        </is>
      </c>
      <c r="Q1750" t="inlineStr">
        <is>
          <t>Tejaswini Tarigopula</t>
        </is>
      </c>
      <c r="R1750" t="inlineStr">
        <is>
          <t>Rauth Sanketh</t>
        </is>
      </c>
      <c r="S1750" t="inlineStr">
        <is>
          <t>-</t>
        </is>
      </c>
      <c r="T1750" t="inlineStr">
        <is>
          <t>Jammu</t>
        </is>
      </c>
      <c r="U1750" t="inlineStr">
        <is>
          <t xml:space="preserve"> </t>
        </is>
      </c>
      <c r="V1750" t="n">
        <v>1</v>
      </c>
      <c r="W1750" t="n">
        <v>0</v>
      </c>
      <c r="X1750" t="inlineStr">
        <is>
          <t>XXXXXX6418</t>
        </is>
      </c>
      <c r="Y1750" s="72" t="n">
        <v>46326.52037037037</v>
      </c>
    </row>
    <row r="1751">
      <c r="A1751" s="39" t="inlineStr">
        <is>
          <t>6ad4e4b0aca08e30b43eb5cc</t>
        </is>
      </c>
      <c r="B1751" s="72" t="n">
        <v>46313.8712037037</v>
      </c>
      <c r="C1751" s="70" t="n">
        <v>46313</v>
      </c>
      <c r="D1751" t="inlineStr">
        <is>
          <t>2026-10</t>
        </is>
      </c>
      <c r="E1751" t="inlineStr">
        <is>
          <t>Wk of 2026-10-12</t>
        </is>
      </c>
      <c r="F1751" t="inlineStr">
        <is>
          <t>Attempt 1</t>
        </is>
      </c>
      <c r="G1751" s="39" t="str">
        <f>IF(ISNUMBER(MATCH(F1751,QualityStatuses,0)),"Quality Lead","Non-Quality Lead")</f>
        <v>Non-Quality Lead</v>
      </c>
      <c r="H1751" s="39" t="str">
        <f>IFERROR(INDEX(CampTypes,MATCH(I1751,CampList,0)),"Unattributed")</f>
        <v>New</v>
      </c>
      <c r="I1751" t="inlineStr">
        <is>
          <t>EBG - In House | ABO | Natuf | Leads | Unit Franchise | India | Oct26 | V1</t>
        </is>
      </c>
      <c r="J1751" t="inlineStr">
        <is>
          <t>EBG - In House | ABO | Natuf | Leads | Unit Franchise | India | Oct26 | V1</t>
        </is>
      </c>
      <c r="K1751" t="inlineStr">
        <is>
          <t>Direct (campaign tagged in CRM)</t>
        </is>
      </c>
      <c r="L1751" t="inlineStr">
        <is>
          <t>Natuf | Investors | Tier1 + Growth Cities | Oct26 | V1</t>
        </is>
      </c>
      <c r="M1751" t="inlineStr">
        <is>
          <t>Natuf | Investors | Tier1 + Growth Cities | Oct26 | V1</t>
        </is>
      </c>
      <c r="N1751" t="inlineStr">
        <is>
          <t>Natuf | Reel | Brand Ambassador | Heard Of Owning A Cafe | V1</t>
        </is>
      </c>
      <c r="O1751" t="inlineStr">
        <is>
          <t>In House Natuf</t>
        </is>
      </c>
      <c r="P1751" t="inlineStr">
        <is>
          <t>Facebook</t>
        </is>
      </c>
      <c r="Q1751" t="inlineStr">
        <is>
          <t>Tejaswini Tarigopula</t>
        </is>
      </c>
      <c r="R1751" t="inlineStr">
        <is>
          <t>Prabhudatta Pattanaik</t>
        </is>
      </c>
      <c r="S1751" t="inlineStr">
        <is>
          <t>-</t>
        </is>
      </c>
      <c r="T1751" t="inlineStr">
        <is>
          <t>Kolhapur</t>
        </is>
      </c>
      <c r="U1751" t="inlineStr">
        <is>
          <t xml:space="preserve"> </t>
        </is>
      </c>
      <c r="V1751" t="n">
        <v>1</v>
      </c>
      <c r="W1751" t="n">
        <v>0</v>
      </c>
      <c r="X1751" t="inlineStr">
        <is>
          <t>XXXXXX6724</t>
        </is>
      </c>
      <c r="Y1751" s="72" t="n">
        <v>46326.52037037037</v>
      </c>
    </row>
    <row r="1752">
      <c r="A1752" s="39" t="inlineStr">
        <is>
          <t>6ad4e15c87298679ca043a44</t>
        </is>
      </c>
      <c r="B1752" s="72" t="n">
        <v>46313.86134259259</v>
      </c>
      <c r="C1752" s="70" t="n">
        <v>46313</v>
      </c>
      <c r="D1752" t="inlineStr">
        <is>
          <t>2026-10</t>
        </is>
      </c>
      <c r="E1752" t="inlineStr">
        <is>
          <t>Wk of 2026-10-12</t>
        </is>
      </c>
      <c r="F1752" t="inlineStr">
        <is>
          <t>Connected</t>
        </is>
      </c>
      <c r="G1752" s="39" t="str">
        <f>IF(ISNUMBER(MATCH(F1752,QualityStatuses,0)),"Quality Lead","Non-Quality Lead")</f>
        <v>Non-Quality Lead</v>
      </c>
      <c r="H1752" s="39" t="str">
        <f>IFERROR(INDEX(CampTypes,MATCH(I1752,CampList,0)),"Unattributed")</f>
        <v>New</v>
      </c>
      <c r="I1752" t="inlineStr">
        <is>
          <t>EBG - In House | ABO | Natuf | Leads | Unit Franchise | India | Oct26 | V1</t>
        </is>
      </c>
      <c r="J1752" t="inlineStr">
        <is>
          <t>EBG - In House | ABO | Natuf | Leads | Unit Franchise | India | Oct26 | V1</t>
        </is>
      </c>
      <c r="K1752" t="inlineStr">
        <is>
          <t>Direct (campaign tagged in CRM)</t>
        </is>
      </c>
      <c r="L1752" t="inlineStr">
        <is>
          <t>Natuf | LAL 1% | India | Jul26 | V1</t>
        </is>
      </c>
      <c r="M1752" t="inlineStr">
        <is>
          <t>Natuf | LAL 1% | India | Jul26 | V1</t>
        </is>
      </c>
      <c r="N1752" t="inlineStr">
        <is>
          <t>Natuf | Reel | Brand Ambassador | Heard Of Owning A Cafe | V1</t>
        </is>
      </c>
      <c r="O1752" t="inlineStr">
        <is>
          <t>In House Natuf</t>
        </is>
      </c>
      <c r="P1752" t="inlineStr">
        <is>
          <t>Facebook</t>
        </is>
      </c>
      <c r="Q1752" t="inlineStr">
        <is>
          <t>Tejaswini Tarigopula</t>
        </is>
      </c>
      <c r="R1752" t="inlineStr">
        <is>
          <t>Rauth Sanketh</t>
        </is>
      </c>
      <c r="S1752" t="inlineStr">
        <is>
          <t>-</t>
        </is>
      </c>
      <c r="T1752" t="inlineStr">
        <is>
          <t>Srinagar</t>
        </is>
      </c>
      <c r="U1752" t="inlineStr">
        <is>
          <t xml:space="preserve"> </t>
        </is>
      </c>
      <c r="V1752" t="n">
        <v>4</v>
      </c>
      <c r="W1752" t="n">
        <v>4</v>
      </c>
      <c r="X1752" t="inlineStr">
        <is>
          <t>XXXXXX3967</t>
        </is>
      </c>
      <c r="Y1752" s="72" t="n">
        <v>46326.52037037037</v>
      </c>
    </row>
    <row r="1753">
      <c r="A1753" s="39" t="inlineStr">
        <is>
          <t>6ad4dd5e5a65cb86c3cadcc8</t>
        </is>
      </c>
      <c r="B1753" s="72" t="n">
        <v>46313.84951388889</v>
      </c>
      <c r="C1753" s="70" t="n">
        <v>46313</v>
      </c>
      <c r="D1753" t="inlineStr">
        <is>
          <t>2026-10</t>
        </is>
      </c>
      <c r="E1753" t="inlineStr">
        <is>
          <t>Wk of 2026-10-12</t>
        </is>
      </c>
      <c r="F1753" t="inlineStr">
        <is>
          <t>Details Shared</t>
        </is>
      </c>
      <c r="G1753" s="39" t="str">
        <f>IF(ISNUMBER(MATCH(F1753,QualityStatuses,0)),"Quality Lead","Non-Quality Lead")</f>
        <v>Quality Lead</v>
      </c>
      <c r="H1753" s="39" t="str">
        <f>IFERROR(INDEX(CampTypes,MATCH(I1753,CampList,0)),"Unattributed")</f>
        <v>Old</v>
      </c>
      <c r="I1753" t="inlineStr">
        <is>
          <t>E_Karan_Natuf_All_07072026</t>
        </is>
      </c>
      <c r="J1753" t="inlineStr">
        <is>
          <t>E_Karan_Natuf_All_07072026</t>
        </is>
      </c>
      <c r="K1753" t="inlineStr">
        <is>
          <t>Direct (campaign tagged in CRM)</t>
        </is>
      </c>
      <c r="L1753" t="inlineStr">
        <is>
          <t>E_Karan_Natuf_Sign_07072026_Adset3</t>
        </is>
      </c>
      <c r="M1753" t="inlineStr">
        <is>
          <t>E_Karan_Natuf_Sign_07072026_Adset3</t>
        </is>
      </c>
      <c r="N1753" t="inlineStr">
        <is>
          <t>E_Karan_Natuf_Sign_07072026_Adset2_Ad1</t>
        </is>
      </c>
      <c r="O1753" t="inlineStr">
        <is>
          <t>Natuf</t>
        </is>
      </c>
      <c r="P1753" t="inlineStr">
        <is>
          <t>Facebook</t>
        </is>
      </c>
      <c r="Q1753" t="inlineStr">
        <is>
          <t>Tejaswini Tarigopula</t>
        </is>
      </c>
      <c r="R1753" t="inlineStr">
        <is>
          <t>Rima Paul</t>
        </is>
      </c>
      <c r="S1753" t="inlineStr">
        <is>
          <t>-</t>
        </is>
      </c>
      <c r="T1753" t="inlineStr">
        <is>
          <t>Sagar</t>
        </is>
      </c>
      <c r="U1753" t="inlineStr">
        <is>
          <t xml:space="preserve"> </t>
        </is>
      </c>
      <c r="V1753" t="n">
        <v>2</v>
      </c>
      <c r="W1753" t="n">
        <v>1</v>
      </c>
      <c r="X1753" t="inlineStr">
        <is>
          <t>XXXXXX7188</t>
        </is>
      </c>
      <c r="Y1753" s="72" t="n">
        <v>46326.52037037037</v>
      </c>
    </row>
    <row r="1754">
      <c r="A1754" s="39" t="inlineStr">
        <is>
          <t>6ad4da621f58dc452c70d541</t>
        </is>
      </c>
      <c r="B1754" s="72" t="n">
        <v>46313.8406712963</v>
      </c>
      <c r="C1754" s="70" t="n">
        <v>46313</v>
      </c>
      <c r="D1754" t="inlineStr">
        <is>
          <t>2026-10</t>
        </is>
      </c>
      <c r="E1754" t="inlineStr">
        <is>
          <t>Wk of 2026-10-12</t>
        </is>
      </c>
      <c r="F1754" t="inlineStr">
        <is>
          <t>Attempt 1</t>
        </is>
      </c>
      <c r="G1754" s="39" t="str">
        <f>IF(ISNUMBER(MATCH(F1754,QualityStatuses,0)),"Quality Lead","Non-Quality Lead")</f>
        <v>Non-Quality Lead</v>
      </c>
      <c r="H1754" s="39" t="str">
        <f>IFERROR(INDEX(CampTypes,MATCH(I1754,CampList,0)),"Unattributed")</f>
        <v>New</v>
      </c>
      <c r="I1754" t="inlineStr">
        <is>
          <t>EBG - In House | ABO | Natuf | Leads | Unit Franchise | India | Oct26 | V1</t>
        </is>
      </c>
      <c r="J1754" t="inlineStr">
        <is>
          <t>EBG - In House | ABO | Natuf | Leads | Unit Franchise | India | Oct26 | V1</t>
        </is>
      </c>
      <c r="K1754" t="inlineStr">
        <is>
          <t>Direct (campaign tagged in CRM)</t>
        </is>
      </c>
      <c r="L1754" t="inlineStr">
        <is>
          <t>Natuf | Business Owners | Tier1 + Growth Cities | Oct26 | V1</t>
        </is>
      </c>
      <c r="M1754" t="inlineStr">
        <is>
          <t>Natuf | Business Owners | Tier1 + Growth Cities | Oct26 | V1</t>
        </is>
      </c>
      <c r="N1754" t="inlineStr">
        <is>
          <t>Natuf | Reel | Brand Ambassador | Heard Of Owning A Cafe | V1</t>
        </is>
      </c>
      <c r="O1754" t="inlineStr">
        <is>
          <t>In House Natuf</t>
        </is>
      </c>
      <c r="P1754" t="inlineStr">
        <is>
          <t>Facebook</t>
        </is>
      </c>
      <c r="Q1754" t="inlineStr">
        <is>
          <t>Tejaswini Tarigopula</t>
        </is>
      </c>
      <c r="R1754" t="inlineStr">
        <is>
          <t>Rauth Sanketh</t>
        </is>
      </c>
      <c r="S1754" t="inlineStr">
        <is>
          <t>-</t>
        </is>
      </c>
      <c r="T1754" t="inlineStr">
        <is>
          <t>Farrukhnagar</t>
        </is>
      </c>
      <c r="U1754" t="inlineStr">
        <is>
          <t xml:space="preserve"> </t>
        </is>
      </c>
      <c r="V1754" t="n">
        <v>1</v>
      </c>
      <c r="W1754" t="n">
        <v>0</v>
      </c>
      <c r="X1754" t="inlineStr">
        <is>
          <t>XXXXXX3424</t>
        </is>
      </c>
      <c r="Y1754" s="72" t="n">
        <v>46326.52037037037</v>
      </c>
    </row>
    <row r="1755">
      <c r="A1755" s="39" t="inlineStr">
        <is>
          <t>6ad4d99f65373088a8f2b8e8</t>
        </is>
      </c>
      <c r="B1755" s="72" t="n">
        <v>46313.83841435185</v>
      </c>
      <c r="C1755" s="70" t="n">
        <v>46313</v>
      </c>
      <c r="D1755" t="inlineStr">
        <is>
          <t>2026-10</t>
        </is>
      </c>
      <c r="E1755" t="inlineStr">
        <is>
          <t>Wk of 2026-10-12</t>
        </is>
      </c>
      <c r="F1755" t="inlineStr">
        <is>
          <t>Attempt 1</t>
        </is>
      </c>
      <c r="G1755" s="39" t="str">
        <f>IF(ISNUMBER(MATCH(F1755,QualityStatuses,0)),"Quality Lead","Non-Quality Lead")</f>
        <v>Non-Quality Lead</v>
      </c>
      <c r="H1755" s="39" t="str">
        <f>IFERROR(INDEX(CampTypes,MATCH(I1755,CampList,0)),"Unattributed")</f>
        <v>New</v>
      </c>
      <c r="I1755" t="inlineStr">
        <is>
          <t>EBG - In House | ABO | Natuf | Leads | Unit Franchise | India | Oct26 | V1</t>
        </is>
      </c>
      <c r="J1755" t="inlineStr">
        <is>
          <t>EBG - In House | ABO | Natuf | Leads | Unit Franchise | India | Oct26 | V1</t>
        </is>
      </c>
      <c r="K1755" t="inlineStr">
        <is>
          <t>Direct (campaign tagged in CRM)</t>
        </is>
      </c>
      <c r="L1755" t="inlineStr">
        <is>
          <t>Natuf | Investors | Tier1 + Growth Cities | Oct26 | V1</t>
        </is>
      </c>
      <c r="M1755" t="inlineStr">
        <is>
          <t>Natuf | Investors | Tier1 + Growth Cities | Oct26 | V1</t>
        </is>
      </c>
      <c r="N1755" t="inlineStr">
        <is>
          <t>Natuf | Reel | Brand Ambassador | Heard Of Owning A Cafe | V1</t>
        </is>
      </c>
      <c r="O1755" t="inlineStr">
        <is>
          <t>In House Natuf</t>
        </is>
      </c>
      <c r="P1755" t="inlineStr">
        <is>
          <t>Facebook</t>
        </is>
      </c>
      <c r="Q1755" t="inlineStr">
        <is>
          <t>Tejaswini Tarigopula</t>
        </is>
      </c>
      <c r="R1755" t="inlineStr">
        <is>
          <t>Shivani Sharma</t>
        </is>
      </c>
      <c r="S1755" t="inlineStr">
        <is>
          <t>-</t>
        </is>
      </c>
      <c r="T1755" t="inlineStr">
        <is>
          <t>Mumbai</t>
        </is>
      </c>
      <c r="U1755" t="inlineStr">
        <is>
          <t xml:space="preserve"> </t>
        </is>
      </c>
      <c r="V1755" t="n">
        <v>1</v>
      </c>
      <c r="W1755" t="n">
        <v>0</v>
      </c>
      <c r="X1755" t="inlineStr">
        <is>
          <t>XXXXXX2777</t>
        </is>
      </c>
      <c r="Y1755" s="72" t="n">
        <v>46326.52037037037</v>
      </c>
    </row>
    <row r="1756">
      <c r="A1756" s="39" t="inlineStr">
        <is>
          <t>6ad4d64183e031eb2fec4809</t>
        </is>
      </c>
      <c r="B1756" s="72" t="n">
        <v>46313.8284375</v>
      </c>
      <c r="C1756" s="70" t="n">
        <v>46313</v>
      </c>
      <c r="D1756" t="inlineStr">
        <is>
          <t>2026-10</t>
        </is>
      </c>
      <c r="E1756" t="inlineStr">
        <is>
          <t>Wk of 2026-10-12</t>
        </is>
      </c>
      <c r="F1756" t="inlineStr">
        <is>
          <t>New Lead</t>
        </is>
      </c>
      <c r="G1756" s="39" t="str">
        <f>IF(ISNUMBER(MATCH(F1756,QualityStatuses,0)),"Quality Lead","Non-Quality Lead")</f>
        <v>Non-Quality Lead</v>
      </c>
      <c r="H1756" s="39" t="str">
        <f>IFERROR(INDEX(CampTypes,MATCH(I1756,CampList,0)),"Unattributed")</f>
        <v>Old</v>
      </c>
      <c r="I1756" t="inlineStr">
        <is>
          <t>E_Karan_Natuf_All_07072026</t>
        </is>
      </c>
      <c r="J1756" t="inlineStr">
        <is>
          <t>E_Karan_Natuf_All_07072026</t>
        </is>
      </c>
      <c r="K1756" t="inlineStr">
        <is>
          <t>Direct (campaign tagged in CRM)</t>
        </is>
      </c>
      <c r="L1756" t="inlineStr">
        <is>
          <t>E_Karan_Natuf_Sign_07072026_Adset3</t>
        </is>
      </c>
      <c r="M1756" t="inlineStr">
        <is>
          <t>E_Karan_Natuf_Sign_07072026_Adset3</t>
        </is>
      </c>
      <c r="N1756" t="inlineStr">
        <is>
          <t>E_Karan_Natuf_Sign_07072026_Adset2_Ad1 – Copy</t>
        </is>
      </c>
      <c r="O1756" t="inlineStr">
        <is>
          <t>Natuf</t>
        </is>
      </c>
      <c r="P1756" t="inlineStr">
        <is>
          <t>Facebook</t>
        </is>
      </c>
      <c r="Q1756" t="inlineStr">
        <is>
          <t>(Unassigned)</t>
        </is>
      </c>
      <c r="R1756" t="inlineStr">
        <is>
          <t>Omkar Navge</t>
        </is>
      </c>
      <c r="S1756" t="inlineStr">
        <is>
          <t>-</t>
        </is>
      </c>
      <c r="T1756" t="inlineStr">
        <is>
          <t>Nagpur</t>
        </is>
      </c>
      <c r="U1756" t="inlineStr">
        <is>
          <t xml:space="preserve"> </t>
        </is>
      </c>
      <c r="V1756" t="n">
        <v>0</v>
      </c>
      <c r="W1756" t="n">
        <v>0</v>
      </c>
      <c r="X1756" t="inlineStr">
        <is>
          <t>XXXXXX6158</t>
        </is>
      </c>
      <c r="Y1756" s="72" t="n">
        <v>46326.52037037037</v>
      </c>
    </row>
    <row r="1757">
      <c r="A1757" s="39" t="inlineStr">
        <is>
          <t>6ad4d32a07333460e60fffd8</t>
        </is>
      </c>
      <c r="B1757" s="72" t="n">
        <v>46313.81928240741</v>
      </c>
      <c r="C1757" s="70" t="n">
        <v>46313</v>
      </c>
      <c r="D1757" t="inlineStr">
        <is>
          <t>2026-10</t>
        </is>
      </c>
      <c r="E1757" t="inlineStr">
        <is>
          <t>Wk of 2026-10-12</t>
        </is>
      </c>
      <c r="F1757" t="inlineStr">
        <is>
          <t>Attempt 1</t>
        </is>
      </c>
      <c r="G1757" s="39" t="str">
        <f>IF(ISNUMBER(MATCH(F1757,QualityStatuses,0)),"Quality Lead","Non-Quality Lead")</f>
        <v>Non-Quality Lead</v>
      </c>
      <c r="H1757" s="39" t="str">
        <f>IFERROR(INDEX(CampTypes,MATCH(I1757,CampList,0)),"Unattributed")</f>
        <v>New</v>
      </c>
      <c r="I1757" t="inlineStr">
        <is>
          <t>EBG - In House | ABO | Natuf | Leads | Unit Franchise | India | Oct26 | V1</t>
        </is>
      </c>
      <c r="J1757" t="inlineStr">
        <is>
          <t>EBG - In House | ABO | Natuf | Leads | Unit Franchise | India | Oct26 | V1</t>
        </is>
      </c>
      <c r="K1757" t="inlineStr">
        <is>
          <t>Direct (campaign tagged in CRM)</t>
        </is>
      </c>
      <c r="L1757" t="inlineStr">
        <is>
          <t>Natuf | Business Owners | Tier1 + Growth Cities | Oct26 | V1</t>
        </is>
      </c>
      <c r="M1757" t="inlineStr">
        <is>
          <t>Natuf | Business Owners | Tier1 + Growth Cities | Oct26 | V1</t>
        </is>
      </c>
      <c r="N1757" t="inlineStr">
        <is>
          <t>Natuf | Reel | Brand Ambassador | Heard Of Owning A Cafe | V1</t>
        </is>
      </c>
      <c r="O1757" t="inlineStr">
        <is>
          <t>In House Natuf</t>
        </is>
      </c>
      <c r="P1757" t="inlineStr">
        <is>
          <t>Facebook</t>
        </is>
      </c>
      <c r="Q1757" t="inlineStr">
        <is>
          <t>Tejaswini Tarigopula</t>
        </is>
      </c>
      <c r="R1757" t="inlineStr">
        <is>
          <t>Rima Paul</t>
        </is>
      </c>
      <c r="S1757" t="inlineStr">
        <is>
          <t>-</t>
        </is>
      </c>
      <c r="T1757" t="inlineStr">
        <is>
          <t>Rewa</t>
        </is>
      </c>
      <c r="U1757" t="inlineStr">
        <is>
          <t xml:space="preserve"> </t>
        </is>
      </c>
      <c r="V1757" t="n">
        <v>1</v>
      </c>
      <c r="W1757" t="n">
        <v>0</v>
      </c>
      <c r="X1757" t="inlineStr">
        <is>
          <t>XXXXXX2368</t>
        </is>
      </c>
      <c r="Y1757" s="72" t="n">
        <v>46326.52037037037</v>
      </c>
    </row>
    <row r="1758">
      <c r="A1758" s="39" t="inlineStr">
        <is>
          <t>6ad4d275ee37eae4b9985b47</t>
        </is>
      </c>
      <c r="B1758" s="72" t="n">
        <v>46313.8171875</v>
      </c>
      <c r="C1758" s="70" t="n">
        <v>46313</v>
      </c>
      <c r="D1758" t="inlineStr">
        <is>
          <t>2026-10</t>
        </is>
      </c>
      <c r="E1758" t="inlineStr">
        <is>
          <t>Wk of 2026-10-12</t>
        </is>
      </c>
      <c r="F1758" t="inlineStr">
        <is>
          <t>Details Shared</t>
        </is>
      </c>
      <c r="G1758" s="39" t="str">
        <f>IF(ISNUMBER(MATCH(F1758,QualityStatuses,0)),"Quality Lead","Non-Quality Lead")</f>
        <v>Quality Lead</v>
      </c>
      <c r="H1758" s="39" t="str">
        <f>IFERROR(INDEX(CampTypes,MATCH(I1758,CampList,0)),"Unattributed")</f>
        <v>Old</v>
      </c>
      <c r="I1758" t="inlineStr">
        <is>
          <t>E_Suresh_Natuf_Kiosk_07072026</t>
        </is>
      </c>
      <c r="J1758" t="inlineStr">
        <is>
          <t>E_Suresh_Natuf_Kiosk_07072026</t>
        </is>
      </c>
      <c r="K1758" t="inlineStr">
        <is>
          <t>Direct (campaign tagged in CRM)</t>
        </is>
      </c>
      <c r="L1758" t="inlineStr">
        <is>
          <t>E_Suresh_Natuf_Kiosk_07072026_Adset5</t>
        </is>
      </c>
      <c r="M1758" t="inlineStr">
        <is>
          <t>E_Suresh_Natuf_Kiosk_07072026_Adset5</t>
        </is>
      </c>
      <c r="N1758" t="inlineStr">
        <is>
          <t>E_Hindi_Suresh_Natuf_Kiosk_07072026_Adset5_ad3 – Copy 2</t>
        </is>
      </c>
      <c r="O1758" t="inlineStr">
        <is>
          <t>Natuf</t>
        </is>
      </c>
      <c r="P1758" t="inlineStr">
        <is>
          <t>Facebook</t>
        </is>
      </c>
      <c r="Q1758" t="inlineStr">
        <is>
          <t>Tejaswini Tarigopula</t>
        </is>
      </c>
      <c r="R1758" t="inlineStr">
        <is>
          <t>Prabhudatta Pattanaik</t>
        </is>
      </c>
      <c r="S1758" t="inlineStr">
        <is>
          <t>-</t>
        </is>
      </c>
      <c r="T1758" t="inlineStr">
        <is>
          <t>Tete, ranchi</t>
        </is>
      </c>
      <c r="U1758" t="inlineStr">
        <is>
          <t xml:space="preserve"> </t>
        </is>
      </c>
      <c r="V1758" t="n">
        <v>1</v>
      </c>
      <c r="W1758" t="n">
        <v>1</v>
      </c>
      <c r="X1758" t="inlineStr">
        <is>
          <t>XXXXXX0646</t>
        </is>
      </c>
      <c r="Y1758" s="72" t="n">
        <v>46326.52037037037</v>
      </c>
    </row>
    <row r="1759">
      <c r="A1759" s="39" t="inlineStr">
        <is>
          <t>6ad4d122283d7909d99d6ad4</t>
        </is>
      </c>
      <c r="B1759" s="72" t="n">
        <v>46313.81326388889</v>
      </c>
      <c r="C1759" s="70" t="n">
        <v>46313</v>
      </c>
      <c r="D1759" t="inlineStr">
        <is>
          <t>2026-10</t>
        </is>
      </c>
      <c r="E1759" t="inlineStr">
        <is>
          <t>Wk of 2026-10-12</t>
        </is>
      </c>
      <c r="F1759" t="inlineStr">
        <is>
          <t>Details Shared</t>
        </is>
      </c>
      <c r="G1759" s="39" t="str">
        <f>IF(ISNUMBER(MATCH(F1759,QualityStatuses,0)),"Quality Lead","Non-Quality Lead")</f>
        <v>Quality Lead</v>
      </c>
      <c r="H1759" s="39" t="str">
        <f>IFERROR(INDEX(CampTypes,MATCH(I1759,CampList,0)),"Unattributed")</f>
        <v>Old</v>
      </c>
      <c r="I1759" t="inlineStr">
        <is>
          <t>E_Natuf_Generic_13082026</t>
        </is>
      </c>
      <c r="J1759" t="inlineStr">
        <is>
          <t>E_Natuf_Generic_13082026</t>
        </is>
      </c>
      <c r="K1759" t="inlineStr">
        <is>
          <t>Direct (campaign tagged in CRM)</t>
        </is>
      </c>
      <c r="L1759" t="inlineStr">
        <is>
          <t>E_Natuf_Generic_13082026_Adset1</t>
        </is>
      </c>
      <c r="M1759" t="inlineStr">
        <is>
          <t>E_Natuf_Generic_13082026_Adset1</t>
        </is>
      </c>
      <c r="N1759" t="inlineStr">
        <is>
          <t>E_Natuf_Generic_13082026_Adset1_Ad1</t>
        </is>
      </c>
      <c r="O1759" t="inlineStr">
        <is>
          <t>Natuf</t>
        </is>
      </c>
      <c r="P1759" t="inlineStr">
        <is>
          <t>Facebook</t>
        </is>
      </c>
      <c r="Q1759" t="inlineStr">
        <is>
          <t>Tejaswini Tarigopula</t>
        </is>
      </c>
      <c r="R1759" t="inlineStr">
        <is>
          <t>Rima Paul</t>
        </is>
      </c>
      <c r="S1759" t="inlineStr">
        <is>
          <t>-</t>
        </is>
      </c>
      <c r="T1759" t="inlineStr">
        <is>
          <t>Patna</t>
        </is>
      </c>
      <c r="U1759" t="inlineStr">
        <is>
          <t xml:space="preserve"> </t>
        </is>
      </c>
      <c r="V1759" t="n">
        <v>2</v>
      </c>
      <c r="W1759" t="n">
        <v>1</v>
      </c>
      <c r="X1759" t="inlineStr">
        <is>
          <t>XXXXXX0203</t>
        </is>
      </c>
      <c r="Y1759" s="72" t="n">
        <v>46321.65827546296</v>
      </c>
    </row>
    <row r="1760">
      <c r="A1760" s="39" t="inlineStr">
        <is>
          <t>6ad4cfa020c6cbeaa72cef0f</t>
        </is>
      </c>
      <c r="B1760" s="72" t="n">
        <v>46313.8087962963</v>
      </c>
      <c r="C1760" s="70" t="n">
        <v>46313</v>
      </c>
      <c r="D1760" t="inlineStr">
        <is>
          <t>2026-10</t>
        </is>
      </c>
      <c r="E1760" t="inlineStr">
        <is>
          <t>Wk of 2026-10-12</t>
        </is>
      </c>
      <c r="F1760" t="inlineStr">
        <is>
          <t>Attempt 1</t>
        </is>
      </c>
      <c r="G1760" s="39" t="str">
        <f>IF(ISNUMBER(MATCH(F1760,QualityStatuses,0)),"Quality Lead","Non-Quality Lead")</f>
        <v>Non-Quality Lead</v>
      </c>
      <c r="H1760" s="39" t="str">
        <f>IFERROR(INDEX(CampTypes,MATCH(I1760,CampList,0)),"Unattributed")</f>
        <v>New</v>
      </c>
      <c r="I1760" t="inlineStr">
        <is>
          <t>EBG - In House | ABO | Natuf | Leads | Unit Franchise | India | Oct26 | V1</t>
        </is>
      </c>
      <c r="J1760" t="inlineStr">
        <is>
          <t>EBG - In House | ABO | Natuf | Leads | Unit Franchise | India | Oct26 | V1</t>
        </is>
      </c>
      <c r="K1760" t="inlineStr">
        <is>
          <t>Direct (campaign tagged in CRM)</t>
        </is>
      </c>
      <c r="L1760" t="inlineStr">
        <is>
          <t>Natuf | Business Owners | Tier1 + Growth Cities | Oct26 | V1</t>
        </is>
      </c>
      <c r="M1760" t="inlineStr">
        <is>
          <t>Natuf | Business Owners | Tier1 + Growth Cities | Oct26 | V1</t>
        </is>
      </c>
      <c r="N1760" t="inlineStr">
        <is>
          <t>Natuf | Reel | Brand Ambassador | Heard Of Owning A Cafe | V1</t>
        </is>
      </c>
      <c r="O1760" t="inlineStr">
        <is>
          <t>In House Natuf</t>
        </is>
      </c>
      <c r="P1760" t="inlineStr">
        <is>
          <t>Facebook</t>
        </is>
      </c>
      <c r="Q1760" t="inlineStr">
        <is>
          <t>Tejaswini Tarigopula</t>
        </is>
      </c>
      <c r="R1760" t="inlineStr">
        <is>
          <t>Rauth Sanketh</t>
        </is>
      </c>
      <c r="S1760" t="inlineStr">
        <is>
          <t>-</t>
        </is>
      </c>
      <c r="T1760" t="inlineStr">
        <is>
          <t>Bangalore</t>
        </is>
      </c>
      <c r="U1760" t="inlineStr">
        <is>
          <t xml:space="preserve"> </t>
        </is>
      </c>
      <c r="V1760" t="n">
        <v>1</v>
      </c>
      <c r="W1760" t="n">
        <v>0</v>
      </c>
      <c r="X1760" t="inlineStr">
        <is>
          <t>XXXXXX6009</t>
        </is>
      </c>
      <c r="Y1760" s="72" t="n">
        <v>46326.52037037037</v>
      </c>
    </row>
    <row r="1761">
      <c r="A1761" s="39" t="inlineStr">
        <is>
          <t>6ad4cf164e9bae5024f5b07d</t>
        </is>
      </c>
      <c r="B1761" s="72" t="n">
        <v>46313.80719907407</v>
      </c>
      <c r="C1761" s="70" t="n">
        <v>46313</v>
      </c>
      <c r="D1761" t="inlineStr">
        <is>
          <t>2026-10</t>
        </is>
      </c>
      <c r="E1761" t="inlineStr">
        <is>
          <t>Wk of 2026-10-12</t>
        </is>
      </c>
      <c r="F1761" t="inlineStr">
        <is>
          <t>New Lead</t>
        </is>
      </c>
      <c r="G1761" s="39" t="str">
        <f>IF(ISNUMBER(MATCH(F1761,QualityStatuses,0)),"Quality Lead","Non-Quality Lead")</f>
        <v>Non-Quality Lead</v>
      </c>
      <c r="H1761" s="39" t="str">
        <f>IFERROR(INDEX(CampTypes,MATCH(I1761,CampList,0)),"Unattributed")</f>
        <v>Old</v>
      </c>
      <c r="I1761" t="inlineStr">
        <is>
          <t>E_Suresh_Natuf_Kiosk_07072026</t>
        </is>
      </c>
      <c r="J1761" t="inlineStr">
        <is>
          <t>E_Suresh_Natuf_Kiosk_07072026</t>
        </is>
      </c>
      <c r="K1761" t="inlineStr">
        <is>
          <t>Direct (campaign tagged in CRM)</t>
        </is>
      </c>
      <c r="L1761" t="inlineStr">
        <is>
          <t>E_Suresh_Natuf_Kiosk_07072026_Adset5</t>
        </is>
      </c>
      <c r="M1761" t="inlineStr">
        <is>
          <t>E_Suresh_Natuf_Kiosk_07072026_Adset5</t>
        </is>
      </c>
      <c r="N1761" t="inlineStr">
        <is>
          <t>E_Hindi_Suresh_Natuf_Kiosk_07072026_Adset5_ad3 – Copy 2</t>
        </is>
      </c>
      <c r="O1761" t="inlineStr">
        <is>
          <t>Natuf</t>
        </is>
      </c>
      <c r="P1761" t="inlineStr">
        <is>
          <t>Facebook</t>
        </is>
      </c>
      <c r="Q1761" t="inlineStr">
        <is>
          <t>(Unassigned)</t>
        </is>
      </c>
      <c r="R1761" t="inlineStr">
        <is>
          <t>Omkar Navge</t>
        </is>
      </c>
      <c r="S1761" t="inlineStr">
        <is>
          <t>-</t>
        </is>
      </c>
      <c r="T1761" t="inlineStr">
        <is>
          <t>Bathinda</t>
        </is>
      </c>
      <c r="U1761" t="inlineStr">
        <is>
          <t xml:space="preserve"> </t>
        </is>
      </c>
      <c r="V1761" t="n">
        <v>0</v>
      </c>
      <c r="W1761" t="n">
        <v>0</v>
      </c>
      <c r="X1761" t="inlineStr">
        <is>
          <t>XXXXXX1891</t>
        </is>
      </c>
      <c r="Y1761" s="72" t="n">
        <v>46326.52037037037</v>
      </c>
    </row>
    <row r="1762">
      <c r="A1762" s="39" t="inlineStr">
        <is>
          <t>6ad4ce7f1d2534b484ef7f4f</t>
        </is>
      </c>
      <c r="B1762" s="72" t="n">
        <v>46313.80545138889</v>
      </c>
      <c r="C1762" s="70" t="n">
        <v>46313</v>
      </c>
      <c r="D1762" t="inlineStr">
        <is>
          <t>2026-10</t>
        </is>
      </c>
      <c r="E1762" t="inlineStr">
        <is>
          <t>Wk of 2026-10-12</t>
        </is>
      </c>
      <c r="F1762" t="inlineStr">
        <is>
          <t>Details Shared</t>
        </is>
      </c>
      <c r="G1762" s="39" t="str">
        <f>IF(ISNUMBER(MATCH(F1762,QualityStatuses,0)),"Quality Lead","Non-Quality Lead")</f>
        <v>Quality Lead</v>
      </c>
      <c r="H1762" s="39" t="str">
        <f>IFERROR(INDEX(CampTypes,MATCH(I1762,CampList,0)),"Unattributed")</f>
        <v>New</v>
      </c>
      <c r="I1762" t="inlineStr">
        <is>
          <t>EBG - In House | ABO | Natuf | Leads | Unit Franchise | India | Oct26 | V1</t>
        </is>
      </c>
      <c r="J1762" t="inlineStr">
        <is>
          <t>EBG - In House | ABO | Natuf | Leads | Unit Franchise | India | Oct26 | V1</t>
        </is>
      </c>
      <c r="K1762" t="inlineStr">
        <is>
          <t>Direct (campaign tagged in CRM)</t>
        </is>
      </c>
      <c r="L1762" t="inlineStr">
        <is>
          <t>Natuf | LAL 1% | India | Jul26 | V1</t>
        </is>
      </c>
      <c r="M1762" t="inlineStr">
        <is>
          <t>Natuf | LAL 1% | India | Jul26 | V1</t>
        </is>
      </c>
      <c r="N1762" t="inlineStr">
        <is>
          <t>Natuf | Reel | Brand Ambassador | Heard Of Owning A Cafe | V1</t>
        </is>
      </c>
      <c r="O1762" t="inlineStr">
        <is>
          <t>In House Natuf</t>
        </is>
      </c>
      <c r="P1762" t="inlineStr">
        <is>
          <t>Facebook</t>
        </is>
      </c>
      <c r="Q1762" t="inlineStr">
        <is>
          <t>Tejaswini Tarigopula</t>
        </is>
      </c>
      <c r="R1762" t="inlineStr">
        <is>
          <t>Prabhudatta Pattanaik</t>
        </is>
      </c>
      <c r="S1762" t="inlineStr">
        <is>
          <t>-</t>
        </is>
      </c>
      <c r="T1762" t="inlineStr">
        <is>
          <t>Allahabad</t>
        </is>
      </c>
      <c r="U1762" t="inlineStr">
        <is>
          <t xml:space="preserve"> </t>
        </is>
      </c>
      <c r="V1762" t="n">
        <v>1</v>
      </c>
      <c r="W1762" t="n">
        <v>1</v>
      </c>
      <c r="X1762" t="inlineStr">
        <is>
          <t>XXXXXX5533</t>
        </is>
      </c>
      <c r="Y1762" s="72" t="n">
        <v>46326.52037037037</v>
      </c>
    </row>
    <row r="1763">
      <c r="A1763" s="39" t="inlineStr">
        <is>
          <t>6ad4cd8e64cda15563f0a24c</t>
        </is>
      </c>
      <c r="B1763" s="72" t="n">
        <v>46313.80266203704</v>
      </c>
      <c r="C1763" s="70" t="n">
        <v>46313</v>
      </c>
      <c r="D1763" t="inlineStr">
        <is>
          <t>2026-10</t>
        </is>
      </c>
      <c r="E1763" t="inlineStr">
        <is>
          <t>Wk of 2026-10-12</t>
        </is>
      </c>
      <c r="F1763" t="inlineStr">
        <is>
          <t>Connected</t>
        </is>
      </c>
      <c r="G1763" s="39" t="str">
        <f>IF(ISNUMBER(MATCH(F1763,QualityStatuses,0)),"Quality Lead","Non-Quality Lead")</f>
        <v>Non-Quality Lead</v>
      </c>
      <c r="H1763" s="39" t="str">
        <f>IFERROR(INDEX(CampTypes,MATCH(I1763,CampList,0)),"Unattributed")</f>
        <v>Old</v>
      </c>
      <c r="I1763" t="inlineStr">
        <is>
          <t>E_Suresh_Natuf_Kiosk_07072026</t>
        </is>
      </c>
      <c r="J1763" t="inlineStr">
        <is>
          <t>E_Suresh_Natuf_Kiosk_07072026</t>
        </is>
      </c>
      <c r="K1763" t="inlineStr">
        <is>
          <t>Direct (campaign tagged in CRM)</t>
        </is>
      </c>
      <c r="L1763" t="inlineStr">
        <is>
          <t>E_Suresh_Natuf_Kiosk_07072026_Adset5</t>
        </is>
      </c>
      <c r="M1763" t="inlineStr">
        <is>
          <t>E_Suresh_Natuf_Kiosk_07072026_Adset5</t>
        </is>
      </c>
      <c r="N1763" t="inlineStr">
        <is>
          <t>E_Hindi_Suresh_Natuf_Kiosk_07072026_Adset5_ad3 – Copy 2</t>
        </is>
      </c>
      <c r="O1763" t="inlineStr">
        <is>
          <t>Natuf</t>
        </is>
      </c>
      <c r="P1763" t="inlineStr">
        <is>
          <t>Facebook</t>
        </is>
      </c>
      <c r="Q1763" t="inlineStr">
        <is>
          <t>Tejaswini Tarigopula</t>
        </is>
      </c>
      <c r="R1763" t="inlineStr">
        <is>
          <t>Shivani Sharma</t>
        </is>
      </c>
      <c r="S1763" t="inlineStr">
        <is>
          <t>-</t>
        </is>
      </c>
      <c r="T1763" t="inlineStr">
        <is>
          <t>Surat</t>
        </is>
      </c>
      <c r="U1763" t="inlineStr">
        <is>
          <t xml:space="preserve"> </t>
        </is>
      </c>
      <c r="V1763" t="n">
        <v>4</v>
      </c>
      <c r="W1763" t="n">
        <v>3</v>
      </c>
      <c r="X1763" t="inlineStr">
        <is>
          <t>XXXXXX0863</t>
        </is>
      </c>
      <c r="Y1763" s="72" t="n">
        <v>46326.52037037037</v>
      </c>
    </row>
    <row r="1764">
      <c r="A1764" s="39" t="inlineStr">
        <is>
          <t>6ad4ccb64d2d0b713bdb2833</t>
        </is>
      </c>
      <c r="B1764" s="72" t="n">
        <v>46313.80016203703</v>
      </c>
      <c r="C1764" s="70" t="n">
        <v>46313</v>
      </c>
      <c r="D1764" t="inlineStr">
        <is>
          <t>2026-10</t>
        </is>
      </c>
      <c r="E1764" t="inlineStr">
        <is>
          <t>Wk of 2026-10-12</t>
        </is>
      </c>
      <c r="F1764" t="inlineStr">
        <is>
          <t>Attempt 1</t>
        </is>
      </c>
      <c r="G1764" s="39" t="str">
        <f>IF(ISNUMBER(MATCH(F1764,QualityStatuses,0)),"Quality Lead","Non-Quality Lead")</f>
        <v>Non-Quality Lead</v>
      </c>
      <c r="H1764" s="39" t="str">
        <f>IFERROR(INDEX(CampTypes,MATCH(I1764,CampList,0)),"Unattributed")</f>
        <v>Old</v>
      </c>
      <c r="I1764" t="inlineStr">
        <is>
          <t>E_Karan_Natuf_All_07072026</t>
        </is>
      </c>
      <c r="J1764" t="inlineStr">
        <is>
          <t>E_Karan_Natuf_All_07072026</t>
        </is>
      </c>
      <c r="K1764" t="inlineStr">
        <is>
          <t>Direct (campaign tagged in CRM)</t>
        </is>
      </c>
      <c r="L1764" t="inlineStr">
        <is>
          <t>E_Karan_Natuf_Sign_07072026_Adset3</t>
        </is>
      </c>
      <c r="M1764" t="inlineStr">
        <is>
          <t>E_Karan_Natuf_Sign_07072026_Adset3</t>
        </is>
      </c>
      <c r="N1764" t="inlineStr">
        <is>
          <t>E_Karan_Natuf_Sign_07072026_Adset2_Ad1</t>
        </is>
      </c>
      <c r="O1764" t="inlineStr">
        <is>
          <t>Natuf</t>
        </is>
      </c>
      <c r="P1764" t="inlineStr">
        <is>
          <t>Facebook</t>
        </is>
      </c>
      <c r="Q1764" t="inlineStr">
        <is>
          <t>Tejaswini Tarigopula</t>
        </is>
      </c>
      <c r="R1764" t="inlineStr">
        <is>
          <t>Rauth Sanketh</t>
        </is>
      </c>
      <c r="S1764" t="inlineStr">
        <is>
          <t>-</t>
        </is>
      </c>
      <c r="T1764" t="inlineStr">
        <is>
          <t>Ajmer</t>
        </is>
      </c>
      <c r="U1764" t="inlineStr">
        <is>
          <t xml:space="preserve"> </t>
        </is>
      </c>
      <c r="V1764" t="n">
        <v>1</v>
      </c>
      <c r="W1764" t="n">
        <v>0</v>
      </c>
      <c r="X1764" t="inlineStr">
        <is>
          <t>XXXXXX2085</t>
        </is>
      </c>
      <c r="Y1764" s="72" t="n">
        <v>46326.52037037037</v>
      </c>
    </row>
    <row r="1765">
      <c r="A1765" s="39" t="inlineStr">
        <is>
          <t>6ad4cb8bee8df934747c692a</t>
        </is>
      </c>
      <c r="B1765" s="72" t="n">
        <v>46313.79670138889</v>
      </c>
      <c r="C1765" s="70" t="n">
        <v>46313</v>
      </c>
      <c r="D1765" t="inlineStr">
        <is>
          <t>2026-10</t>
        </is>
      </c>
      <c r="E1765" t="inlineStr">
        <is>
          <t>Wk of 2026-10-12</t>
        </is>
      </c>
      <c r="F1765" t="inlineStr">
        <is>
          <t>Attempt 1</t>
        </is>
      </c>
      <c r="G1765" s="39" t="str">
        <f>IF(ISNUMBER(MATCH(F1765,QualityStatuses,0)),"Quality Lead","Non-Quality Lead")</f>
        <v>Non-Quality Lead</v>
      </c>
      <c r="H1765" s="39" t="str">
        <f>IFERROR(INDEX(CampTypes,MATCH(I1765,CampList,0)),"Unattributed")</f>
        <v>New</v>
      </c>
      <c r="I1765" t="inlineStr">
        <is>
          <t>EBG - In House | ABO | Natuf | Leads | Unit Franchise | India | Oct26 | V1</t>
        </is>
      </c>
      <c r="J1765" t="inlineStr">
        <is>
          <t>EBG - In House | ABO | Natuf | Leads | Unit Franchise | India | Oct26 | V1</t>
        </is>
      </c>
      <c r="K1765" t="inlineStr">
        <is>
          <t>Direct (campaign tagged in CRM)</t>
        </is>
      </c>
      <c r="L1765" t="inlineStr">
        <is>
          <t>Natuf | Business Owners | Tier1 + Growth Cities | Oct26 | V1</t>
        </is>
      </c>
      <c r="M1765" t="inlineStr">
        <is>
          <t>Natuf | Business Owners | Tier1 + Growth Cities | Oct26 | V1</t>
        </is>
      </c>
      <c r="N1765" t="inlineStr">
        <is>
          <t>Natuf | Reel | Brand Ambassador | Heard Of Owning A Cafe | V1</t>
        </is>
      </c>
      <c r="O1765" t="inlineStr">
        <is>
          <t>In House Natuf</t>
        </is>
      </c>
      <c r="P1765" t="inlineStr">
        <is>
          <t>Facebook</t>
        </is>
      </c>
      <c r="Q1765" t="inlineStr">
        <is>
          <t>Tejaswini Tarigopula</t>
        </is>
      </c>
      <c r="R1765" t="inlineStr">
        <is>
          <t>Rauth Sanketh</t>
        </is>
      </c>
      <c r="S1765" t="inlineStr">
        <is>
          <t>-</t>
        </is>
      </c>
      <c r="T1765" t="inlineStr">
        <is>
          <t>Hyd</t>
        </is>
      </c>
      <c r="U1765" t="inlineStr">
        <is>
          <t xml:space="preserve"> </t>
        </is>
      </c>
      <c r="V1765" t="n">
        <v>2</v>
      </c>
      <c r="W1765" t="n">
        <v>0</v>
      </c>
      <c r="X1765" t="inlineStr">
        <is>
          <t>XXXXXX8856</t>
        </is>
      </c>
      <c r="Y1765" s="72" t="n">
        <v>46326.52037037037</v>
      </c>
    </row>
    <row r="1766">
      <c r="A1766" s="39" t="inlineStr">
        <is>
          <t>6ad4cb42ee8df934747c68c8</t>
        </is>
      </c>
      <c r="B1766" s="72" t="n">
        <v>46313.79585648148</v>
      </c>
      <c r="C1766" s="70" t="n">
        <v>46313</v>
      </c>
      <c r="D1766" t="inlineStr">
        <is>
          <t>2026-10</t>
        </is>
      </c>
      <c r="E1766" t="inlineStr">
        <is>
          <t>Wk of 2026-10-12</t>
        </is>
      </c>
      <c r="F1766" t="inlineStr">
        <is>
          <t>Attempt 1</t>
        </is>
      </c>
      <c r="G1766" s="39" t="str">
        <f>IF(ISNUMBER(MATCH(F1766,QualityStatuses,0)),"Quality Lead","Non-Quality Lead")</f>
        <v>Non-Quality Lead</v>
      </c>
      <c r="H1766" s="39" t="str">
        <f>IFERROR(INDEX(CampTypes,MATCH(I1766,CampList,0)),"Unattributed")</f>
        <v>New</v>
      </c>
      <c r="I1766" t="inlineStr">
        <is>
          <t>EBG - In House | ABO | Natuf | Leads | Unit Franchise | India | Oct26 | V1</t>
        </is>
      </c>
      <c r="J1766" t="inlineStr">
        <is>
          <t>EBG - In House | ABO | Natuf | Leads | Unit Franchise | India | Oct26 | V1</t>
        </is>
      </c>
      <c r="K1766" t="inlineStr">
        <is>
          <t>Direct (campaign tagged in CRM)</t>
        </is>
      </c>
      <c r="L1766" t="inlineStr">
        <is>
          <t>Natuf | Business Owners | Tier1 + Growth Cities | Oct26 | V1</t>
        </is>
      </c>
      <c r="M1766" t="inlineStr">
        <is>
          <t>Natuf | Business Owners | Tier1 + Growth Cities | Oct26 | V1</t>
        </is>
      </c>
      <c r="N1766" t="inlineStr">
        <is>
          <t>Natuf | Reel | Brand Ambassador | Heard Of Owning A Cafe | V1</t>
        </is>
      </c>
      <c r="O1766" t="inlineStr">
        <is>
          <t>In House Natuf</t>
        </is>
      </c>
      <c r="P1766" t="inlineStr">
        <is>
          <t>Facebook</t>
        </is>
      </c>
      <c r="Q1766" t="inlineStr">
        <is>
          <t>Deepak Rai</t>
        </is>
      </c>
      <c r="R1766" t="inlineStr">
        <is>
          <t>Tejaswini Tarigopula</t>
        </is>
      </c>
      <c r="S1766" t="inlineStr">
        <is>
          <t>-</t>
        </is>
      </c>
      <c r="T1766" t="inlineStr">
        <is>
          <t>Noida</t>
        </is>
      </c>
      <c r="U1766" t="inlineStr">
        <is>
          <t xml:space="preserve"> </t>
        </is>
      </c>
      <c r="V1766" t="n">
        <v>2</v>
      </c>
      <c r="W1766" t="n">
        <v>2</v>
      </c>
      <c r="X1766" t="inlineStr">
        <is>
          <t>XXXXXX0713</t>
        </is>
      </c>
      <c r="Y1766" s="72" t="n">
        <v>46326.52037037037</v>
      </c>
    </row>
    <row r="1767">
      <c r="A1767" s="39" t="inlineStr">
        <is>
          <t>6ad4cafeee8df934747c683c</t>
        </is>
      </c>
      <c r="B1767" s="72" t="n">
        <v>46313.79506944444</v>
      </c>
      <c r="C1767" s="70" t="n">
        <v>46313</v>
      </c>
      <c r="D1767" t="inlineStr">
        <is>
          <t>2026-10</t>
        </is>
      </c>
      <c r="E1767" t="inlineStr">
        <is>
          <t>Wk of 2026-10-12</t>
        </is>
      </c>
      <c r="F1767" t="inlineStr">
        <is>
          <t>Attempt 1</t>
        </is>
      </c>
      <c r="G1767" s="39" t="str">
        <f>IF(ISNUMBER(MATCH(F1767,QualityStatuses,0)),"Quality Lead","Non-Quality Lead")</f>
        <v>Non-Quality Lead</v>
      </c>
      <c r="H1767" s="39" t="str">
        <f>IFERROR(INDEX(CampTypes,MATCH(I1767,CampList,0)),"Unattributed")</f>
        <v>New</v>
      </c>
      <c r="I1767" t="inlineStr">
        <is>
          <t>EBG - In House | ABO | Natuf | Leads | Unit Franchise | India | Oct26 | V1</t>
        </is>
      </c>
      <c r="J1767" t="inlineStr">
        <is>
          <t>EBG - In House | ABO | Natuf | Leads | Unit Franchise | India | Oct26 | V1</t>
        </is>
      </c>
      <c r="K1767" t="inlineStr">
        <is>
          <t>Direct (campaign tagged in CRM)</t>
        </is>
      </c>
      <c r="L1767" t="inlineStr">
        <is>
          <t>Natuf | Broad | Tier1 + Growth Cities | Oct26 | V1</t>
        </is>
      </c>
      <c r="M1767" t="inlineStr">
        <is>
          <t>Natuf | Broad | Tier1 + Growth Cities | Oct26 | V1</t>
        </is>
      </c>
      <c r="N1767" t="inlineStr">
        <is>
          <t>Natuf | Reel | Brand Ambassador | Heard Of Owning A Cafe | V1</t>
        </is>
      </c>
      <c r="O1767" t="inlineStr">
        <is>
          <t>In House Natuf</t>
        </is>
      </c>
      <c r="P1767" t="inlineStr">
        <is>
          <t>Facebook</t>
        </is>
      </c>
      <c r="Q1767" t="inlineStr">
        <is>
          <t>Tejaswini Tarigopula</t>
        </is>
      </c>
      <c r="R1767" t="inlineStr">
        <is>
          <t>Shivani Sharma</t>
        </is>
      </c>
      <c r="S1767" t="inlineStr">
        <is>
          <t>-</t>
        </is>
      </c>
      <c r="T1767" t="inlineStr">
        <is>
          <t>Bangalore</t>
        </is>
      </c>
      <c r="U1767" t="inlineStr">
        <is>
          <t xml:space="preserve"> </t>
        </is>
      </c>
      <c r="V1767" t="n">
        <v>1</v>
      </c>
      <c r="W1767" t="n">
        <v>1</v>
      </c>
      <c r="X1767" t="inlineStr">
        <is>
          <t>XXXXXX0427</t>
        </is>
      </c>
      <c r="Y1767" s="72" t="n">
        <v>46326.52037037037</v>
      </c>
    </row>
    <row r="1768">
      <c r="A1768" s="39" t="inlineStr">
        <is>
          <t>6ad4c6c214ab749d9faed000</t>
        </is>
      </c>
      <c r="B1768" s="72" t="n">
        <v>46313.78252314815</v>
      </c>
      <c r="C1768" s="70" t="n">
        <v>46313</v>
      </c>
      <c r="D1768" t="inlineStr">
        <is>
          <t>2026-10</t>
        </is>
      </c>
      <c r="E1768" t="inlineStr">
        <is>
          <t>Wk of 2026-10-12</t>
        </is>
      </c>
      <c r="F1768" t="inlineStr">
        <is>
          <t>New Lead</t>
        </is>
      </c>
      <c r="G1768" s="39" t="str">
        <f>IF(ISNUMBER(MATCH(F1768,QualityStatuses,0)),"Quality Lead","Non-Quality Lead")</f>
        <v>Non-Quality Lead</v>
      </c>
      <c r="H1768" s="39" t="str">
        <f>IFERROR(INDEX(CampTypes,MATCH(I1768,CampList,0)),"Unattributed")</f>
        <v>Old</v>
      </c>
      <c r="I1768" t="inlineStr">
        <is>
          <t>E_Natuf_Generic_13082026</t>
        </is>
      </c>
      <c r="J1768" t="inlineStr">
        <is>
          <t>E_Natuf_Generic_13082026</t>
        </is>
      </c>
      <c r="K1768" t="inlineStr">
        <is>
          <t>Direct (campaign tagged in CRM)</t>
        </is>
      </c>
      <c r="L1768" t="inlineStr">
        <is>
          <t>E_Natuf_Generic_13082026_Adset1</t>
        </is>
      </c>
      <c r="M1768" t="inlineStr">
        <is>
          <t>E_Natuf_Generic_13082026_Adset1</t>
        </is>
      </c>
      <c r="N1768" t="inlineStr">
        <is>
          <t>E_Natuf_Generic_13082026_Adset1_Ad1</t>
        </is>
      </c>
      <c r="O1768" t="inlineStr">
        <is>
          <t>Natuf</t>
        </is>
      </c>
      <c r="P1768" t="inlineStr">
        <is>
          <t>Facebook</t>
        </is>
      </c>
      <c r="Q1768" t="inlineStr">
        <is>
          <t>(Unassigned)</t>
        </is>
      </c>
      <c r="R1768" t="inlineStr">
        <is>
          <t>Omkar Navge</t>
        </is>
      </c>
      <c r="S1768" t="inlineStr">
        <is>
          <t>-</t>
        </is>
      </c>
      <c r="T1768" t="inlineStr">
        <is>
          <t>Jabalpur</t>
        </is>
      </c>
      <c r="U1768" t="inlineStr">
        <is>
          <t xml:space="preserve"> </t>
        </is>
      </c>
      <c r="V1768" t="n">
        <v>0</v>
      </c>
      <c r="W1768" t="n">
        <v>0</v>
      </c>
      <c r="X1768" t="inlineStr">
        <is>
          <t>XXXXXX7276</t>
        </is>
      </c>
      <c r="Y1768" s="72" t="n">
        <v>46326.52037037037</v>
      </c>
    </row>
    <row r="1769">
      <c r="A1769" s="39" t="inlineStr">
        <is>
          <t>6ad4c5119f3527bf7217fdab</t>
        </is>
      </c>
      <c r="B1769" s="72" t="n">
        <v>46313.77751157407</v>
      </c>
      <c r="C1769" s="70" t="n">
        <v>46313</v>
      </c>
      <c r="D1769" t="inlineStr">
        <is>
          <t>2026-10</t>
        </is>
      </c>
      <c r="E1769" t="inlineStr">
        <is>
          <t>Wk of 2026-10-12</t>
        </is>
      </c>
      <c r="F1769" t="inlineStr">
        <is>
          <t>New Lead</t>
        </is>
      </c>
      <c r="G1769" s="39" t="str">
        <f>IF(ISNUMBER(MATCH(F1769,QualityStatuses,0)),"Quality Lead","Non-Quality Lead")</f>
        <v>Non-Quality Lead</v>
      </c>
      <c r="H1769" s="39" t="str">
        <f>IFERROR(INDEX(CampTypes,MATCH(I1769,CampList,0)),"Unattributed")</f>
        <v>Old</v>
      </c>
      <c r="I1769" t="inlineStr">
        <is>
          <t>natuf_Kiosk_14072026_Hindi</t>
        </is>
      </c>
      <c r="J1769" t="inlineStr">
        <is>
          <t>natuf_Kiosk_14072026_Hindi</t>
        </is>
      </c>
      <c r="K1769" t="inlineStr">
        <is>
          <t>Direct (campaign tagged in CRM)</t>
        </is>
      </c>
      <c r="L1769" t="inlineStr">
        <is>
          <t>natuf_Kiosk_09102026</t>
        </is>
      </c>
      <c r="M1769" t="inlineStr">
        <is>
          <t>natuf_Kiosk_09102026</t>
        </is>
      </c>
      <c r="N1769" t="inlineStr">
        <is>
          <t>natuf_Kiosk_14072026_ad set_ad1</t>
        </is>
      </c>
      <c r="O1769" t="inlineStr">
        <is>
          <t>Natuf</t>
        </is>
      </c>
      <c r="P1769" t="inlineStr">
        <is>
          <t>Facebook</t>
        </is>
      </c>
      <c r="Q1769" t="inlineStr">
        <is>
          <t>(Unassigned)</t>
        </is>
      </c>
      <c r="R1769" t="inlineStr">
        <is>
          <t>Omkar Navge</t>
        </is>
      </c>
      <c r="S1769" t="inlineStr">
        <is>
          <t>-</t>
        </is>
      </c>
      <c r="T1769" t="inlineStr">
        <is>
          <t>Dehradun</t>
        </is>
      </c>
      <c r="U1769" t="inlineStr">
        <is>
          <t xml:space="preserve"> </t>
        </is>
      </c>
      <c r="V1769" t="n">
        <v>0</v>
      </c>
      <c r="W1769" t="n">
        <v>0</v>
      </c>
      <c r="X1769" t="inlineStr">
        <is>
          <t>XXXXXX0120</t>
        </is>
      </c>
      <c r="Y1769" s="72" t="n">
        <v>46326.52037037037</v>
      </c>
    </row>
    <row r="1770">
      <c r="A1770" s="39" t="inlineStr">
        <is>
          <t>6ad4c4a87845c06e545a634f</t>
        </is>
      </c>
      <c r="B1770" s="72" t="n">
        <v>46313.7762962963</v>
      </c>
      <c r="C1770" s="70" t="n">
        <v>46313</v>
      </c>
      <c r="D1770" t="inlineStr">
        <is>
          <t>2026-10</t>
        </is>
      </c>
      <c r="E1770" t="inlineStr">
        <is>
          <t>Wk of 2026-10-12</t>
        </is>
      </c>
      <c r="F1770" t="inlineStr">
        <is>
          <t>Attempt 1</t>
        </is>
      </c>
      <c r="G1770" s="39" t="str">
        <f>IF(ISNUMBER(MATCH(F1770,QualityStatuses,0)),"Quality Lead","Non-Quality Lead")</f>
        <v>Non-Quality Lead</v>
      </c>
      <c r="H1770" s="39" t="str">
        <f>IFERROR(INDEX(CampTypes,MATCH(I1770,CampList,0)),"Unattributed")</f>
        <v>Old</v>
      </c>
      <c r="I1770" t="inlineStr">
        <is>
          <t>E_Karan_Natuf_All_07072026</t>
        </is>
      </c>
      <c r="J1770" t="inlineStr">
        <is>
          <t>E_Karan_Natuf_All_07072026</t>
        </is>
      </c>
      <c r="K1770" t="inlineStr">
        <is>
          <t>Direct (campaign tagged in CRM)</t>
        </is>
      </c>
      <c r="L1770" t="inlineStr">
        <is>
          <t>E_Karan_Natuf_Sign_07072026_Adset3</t>
        </is>
      </c>
      <c r="M1770" t="inlineStr">
        <is>
          <t>E_Karan_Natuf_Sign_07072026_Adset3</t>
        </is>
      </c>
      <c r="N1770" t="inlineStr">
        <is>
          <t>E_Karan_Natuf_Sign_07072026_Adset2_Ad1 – Copy</t>
        </is>
      </c>
      <c r="O1770" t="inlineStr">
        <is>
          <t>Natuf</t>
        </is>
      </c>
      <c r="P1770" t="inlineStr">
        <is>
          <t>Facebook</t>
        </is>
      </c>
      <c r="Q1770" t="inlineStr">
        <is>
          <t>Tejaswini Tarigopula</t>
        </is>
      </c>
      <c r="R1770" t="inlineStr">
        <is>
          <t>Rauth Sanketh</t>
        </is>
      </c>
      <c r="S1770" t="inlineStr">
        <is>
          <t>-</t>
        </is>
      </c>
      <c r="T1770" t="inlineStr">
        <is>
          <t>Mullana</t>
        </is>
      </c>
      <c r="U1770" t="inlineStr">
        <is>
          <t xml:space="preserve"> </t>
        </is>
      </c>
      <c r="V1770" t="n">
        <v>1</v>
      </c>
      <c r="W1770" t="n">
        <v>0</v>
      </c>
      <c r="X1770" t="inlineStr">
        <is>
          <t>XXXXXX6369</t>
        </is>
      </c>
      <c r="Y1770" s="72" t="n">
        <v>46326.52037037037</v>
      </c>
    </row>
    <row r="1771">
      <c r="A1771" s="39" t="inlineStr">
        <is>
          <t>6ad4c2978debd78d7b61d84e</t>
        </is>
      </c>
      <c r="B1771" s="72" t="n">
        <v>46313.77017361111</v>
      </c>
      <c r="C1771" s="70" t="n">
        <v>46313</v>
      </c>
      <c r="D1771" t="inlineStr">
        <is>
          <t>2026-10</t>
        </is>
      </c>
      <c r="E1771" t="inlineStr">
        <is>
          <t>Wk of 2026-10-12</t>
        </is>
      </c>
      <c r="F1771" t="inlineStr">
        <is>
          <t>Attempt 1</t>
        </is>
      </c>
      <c r="G1771" s="39" t="str">
        <f>IF(ISNUMBER(MATCH(F1771,QualityStatuses,0)),"Quality Lead","Non-Quality Lead")</f>
        <v>Non-Quality Lead</v>
      </c>
      <c r="H1771" s="39" t="str">
        <f>IFERROR(INDEX(CampTypes,MATCH(I1771,CampList,0)),"Unattributed")</f>
        <v>Old</v>
      </c>
      <c r="I1771" t="inlineStr">
        <is>
          <t>natuf_Kiosk_14072026_Hindi</t>
        </is>
      </c>
      <c r="J1771" t="inlineStr">
        <is>
          <t>natuf_Kiosk_14072026_Hindi</t>
        </is>
      </c>
      <c r="K1771" t="inlineStr">
        <is>
          <t>Direct (campaign tagged in CRM)</t>
        </is>
      </c>
      <c r="L1771" t="inlineStr">
        <is>
          <t>natuf_Kiosk_14072026_Highest-converting industries</t>
        </is>
      </c>
      <c r="M1771" t="inlineStr">
        <is>
          <t>natuf_Kiosk_14072026_Highest-converting industries</t>
        </is>
      </c>
      <c r="N1771" t="inlineStr">
        <is>
          <t>natuf_Kiosk_14072026_ad set_ad1</t>
        </is>
      </c>
      <c r="O1771" t="inlineStr">
        <is>
          <t>Natuf</t>
        </is>
      </c>
      <c r="P1771" t="inlineStr">
        <is>
          <t>Facebook</t>
        </is>
      </c>
      <c r="Q1771" t="inlineStr">
        <is>
          <t>Tejaswini Tarigopula</t>
        </is>
      </c>
      <c r="R1771" t="inlineStr">
        <is>
          <t>Rauth Sanketh</t>
        </is>
      </c>
      <c r="S1771" t="inlineStr">
        <is>
          <t>-</t>
        </is>
      </c>
      <c r="T1771" t="inlineStr">
        <is>
          <t>lkr</t>
        </is>
      </c>
      <c r="U1771" t="inlineStr">
        <is>
          <t xml:space="preserve"> </t>
        </is>
      </c>
      <c r="V1771" t="n">
        <v>1</v>
      </c>
      <c r="W1771" t="n">
        <v>0</v>
      </c>
      <c r="X1771" t="inlineStr">
        <is>
          <t>XXXXXX7457</t>
        </is>
      </c>
      <c r="Y1771" s="72" t="n">
        <v>46326.52037037037</v>
      </c>
    </row>
    <row r="1772">
      <c r="A1772" s="39" t="inlineStr">
        <is>
          <t>6ad4c08910530b8d61e6fe6e</t>
        </is>
      </c>
      <c r="B1772" s="72" t="n">
        <v>46313.76408564814</v>
      </c>
      <c r="C1772" s="70" t="n">
        <v>46313</v>
      </c>
      <c r="D1772" t="inlineStr">
        <is>
          <t>2026-10</t>
        </is>
      </c>
      <c r="E1772" t="inlineStr">
        <is>
          <t>Wk of 2026-10-12</t>
        </is>
      </c>
      <c r="F1772" t="inlineStr">
        <is>
          <t>Attempt 1</t>
        </is>
      </c>
      <c r="G1772" s="39" t="str">
        <f>IF(ISNUMBER(MATCH(F1772,QualityStatuses,0)),"Quality Lead","Non-Quality Lead")</f>
        <v>Non-Quality Lead</v>
      </c>
      <c r="H1772" s="39" t="str">
        <f>IFERROR(INDEX(CampTypes,MATCH(I1772,CampList,0)),"Unattributed")</f>
        <v>New</v>
      </c>
      <c r="I1772" t="inlineStr">
        <is>
          <t>EBG - In House | ABO | Natuf | Leads | Unit Franchise | India | Oct26 | V1</t>
        </is>
      </c>
      <c r="J1772" t="inlineStr">
        <is>
          <t>EBG - In House | ABO | Natuf | Leads | Unit Franchise | India | Oct26 | V1</t>
        </is>
      </c>
      <c r="K1772" t="inlineStr">
        <is>
          <t>Direct (campaign tagged in CRM)</t>
        </is>
      </c>
      <c r="L1772" t="inlineStr">
        <is>
          <t>Natuf | LAL 1% | India | Jul26 | V1</t>
        </is>
      </c>
      <c r="M1772" t="inlineStr">
        <is>
          <t>Natuf | LAL 1% | India | Jul26 | V1</t>
        </is>
      </c>
      <c r="N1772" t="inlineStr">
        <is>
          <t>Natuf | Reel | Brand Ambassador | Heard Of Owning A Cafe | V1</t>
        </is>
      </c>
      <c r="O1772" t="inlineStr">
        <is>
          <t>In House Natuf</t>
        </is>
      </c>
      <c r="P1772" t="inlineStr">
        <is>
          <t>Facebook</t>
        </is>
      </c>
      <c r="Q1772" t="inlineStr">
        <is>
          <t>Tejaswini Tarigopula</t>
        </is>
      </c>
      <c r="R1772" t="inlineStr">
        <is>
          <t>Rima Paul</t>
        </is>
      </c>
      <c r="S1772" t="inlineStr">
        <is>
          <t>-</t>
        </is>
      </c>
      <c r="T1772" t="inlineStr">
        <is>
          <t>Udhampur</t>
        </is>
      </c>
      <c r="U1772" t="inlineStr">
        <is>
          <t xml:space="preserve"> </t>
        </is>
      </c>
      <c r="V1772" t="n">
        <v>2</v>
      </c>
      <c r="W1772" t="n">
        <v>1</v>
      </c>
      <c r="X1772" t="inlineStr">
        <is>
          <t>XXXXXX6157</t>
        </is>
      </c>
      <c r="Y1772" s="72" t="n">
        <v>46326.52037037037</v>
      </c>
    </row>
    <row r="1773">
      <c r="A1773" s="39" t="inlineStr">
        <is>
          <t>6ad4c037cf671724bbcfcd5b</t>
        </is>
      </c>
      <c r="B1773" s="72" t="n">
        <v>46313.76313657407</v>
      </c>
      <c r="C1773" s="70" t="n">
        <v>46313</v>
      </c>
      <c r="D1773" t="inlineStr">
        <is>
          <t>2026-10</t>
        </is>
      </c>
      <c r="E1773" t="inlineStr">
        <is>
          <t>Wk of 2026-10-12</t>
        </is>
      </c>
      <c r="F1773" t="inlineStr">
        <is>
          <t>Attempt 1</t>
        </is>
      </c>
      <c r="G1773" s="39" t="str">
        <f>IF(ISNUMBER(MATCH(F1773,QualityStatuses,0)),"Quality Lead","Non-Quality Lead")</f>
        <v>Non-Quality Lead</v>
      </c>
      <c r="H1773" s="39" t="str">
        <f>IFERROR(INDEX(CampTypes,MATCH(I1773,CampList,0)),"Unattributed")</f>
        <v>New</v>
      </c>
      <c r="I1773" t="inlineStr">
        <is>
          <t>EBG - In House | ABO | Natuf | Leads | Unit Franchise | India | Oct26 | V1</t>
        </is>
      </c>
      <c r="J1773" t="inlineStr">
        <is>
          <t>EBG - In House | ABO | Natuf | Leads | Unit Franchise | India | Oct26 | V1</t>
        </is>
      </c>
      <c r="K1773" t="inlineStr">
        <is>
          <t>Direct (campaign tagged in CRM)</t>
        </is>
      </c>
      <c r="L1773" t="inlineStr">
        <is>
          <t>Natuf | Investors | Tier1 + Growth Cities | Oct26 | V1</t>
        </is>
      </c>
      <c r="M1773" t="inlineStr">
        <is>
          <t>Natuf | Investors | Tier1 + Growth Cities | Oct26 | V1</t>
        </is>
      </c>
      <c r="N1773" t="inlineStr">
        <is>
          <t>Natuf | Reel | Brand Ambassador | Heard Of Owning A Cafe | V1</t>
        </is>
      </c>
      <c r="O1773" t="inlineStr">
        <is>
          <t>In House Natuf</t>
        </is>
      </c>
      <c r="P1773" t="inlineStr">
        <is>
          <t>Facebook</t>
        </is>
      </c>
      <c r="Q1773" t="inlineStr">
        <is>
          <t>Tejaswini Tarigopula</t>
        </is>
      </c>
      <c r="R1773" t="inlineStr">
        <is>
          <t>Rauth Sanketh</t>
        </is>
      </c>
      <c r="S1773" t="inlineStr">
        <is>
          <t>-</t>
        </is>
      </c>
      <c r="T1773" t="inlineStr">
        <is>
          <t>Mumbai</t>
        </is>
      </c>
      <c r="U1773" t="inlineStr">
        <is>
          <t xml:space="preserve"> </t>
        </is>
      </c>
      <c r="V1773" t="n">
        <v>1</v>
      </c>
      <c r="W1773" t="n">
        <v>0</v>
      </c>
      <c r="X1773" t="inlineStr">
        <is>
          <t>XXXXXX9659</t>
        </is>
      </c>
      <c r="Y1773" s="72" t="n">
        <v>46326.52037037037</v>
      </c>
    </row>
    <row r="1774">
      <c r="A1774" s="39" t="inlineStr">
        <is>
          <t>6ad4bc64f1894cae8adba987</t>
        </is>
      </c>
      <c r="B1774" s="72" t="n">
        <v>46313.75180555556</v>
      </c>
      <c r="C1774" s="70" t="n">
        <v>46313</v>
      </c>
      <c r="D1774" t="inlineStr">
        <is>
          <t>2026-10</t>
        </is>
      </c>
      <c r="E1774" t="inlineStr">
        <is>
          <t>Wk of 2026-10-12</t>
        </is>
      </c>
      <c r="F1774" t="inlineStr">
        <is>
          <t>Connected</t>
        </is>
      </c>
      <c r="G1774" s="39" t="str">
        <f>IF(ISNUMBER(MATCH(F1774,QualityStatuses,0)),"Quality Lead","Non-Quality Lead")</f>
        <v>Non-Quality Lead</v>
      </c>
      <c r="H1774" s="39" t="str">
        <f>IFERROR(INDEX(CampTypes,MATCH(I1774,CampList,0)),"Unattributed")</f>
        <v>New</v>
      </c>
      <c r="I1774" t="inlineStr">
        <is>
          <t>EBG - In House | ABO | Natuf | Leads | Unit Franchise | India | Oct26 | V1</t>
        </is>
      </c>
      <c r="J1774" t="inlineStr">
        <is>
          <t>EBG - In House | ABO | Natuf | Leads | Unit Franchise | India | Oct26 | V1</t>
        </is>
      </c>
      <c r="K1774" t="inlineStr">
        <is>
          <t>Direct (campaign tagged in CRM)</t>
        </is>
      </c>
      <c r="L1774" t="inlineStr">
        <is>
          <t>Natuf | Broad | Tier1 + Growth Cities | Oct26 | V1</t>
        </is>
      </c>
      <c r="M1774" t="inlineStr">
        <is>
          <t>Natuf | Broad | Tier1 + Growth Cities | Oct26 | V1</t>
        </is>
      </c>
      <c r="N1774" t="inlineStr">
        <is>
          <t>Natuf | Reel | Brand Ambassador | Heard Of Owning A Cafe | V1</t>
        </is>
      </c>
      <c r="O1774" t="inlineStr">
        <is>
          <t>In House Natuf</t>
        </is>
      </c>
      <c r="P1774" t="inlineStr">
        <is>
          <t>Facebook</t>
        </is>
      </c>
      <c r="Q1774" t="inlineStr">
        <is>
          <t>Tejaswini Tarigopula</t>
        </is>
      </c>
      <c r="R1774" t="inlineStr">
        <is>
          <t>Prabhudatta Pattanaik</t>
        </is>
      </c>
      <c r="S1774" t="inlineStr">
        <is>
          <t>-</t>
        </is>
      </c>
      <c r="T1774" t="inlineStr">
        <is>
          <t>kadpa</t>
        </is>
      </c>
      <c r="U1774" t="inlineStr">
        <is>
          <t xml:space="preserve"> </t>
        </is>
      </c>
      <c r="V1774" t="n">
        <v>2</v>
      </c>
      <c r="W1774" t="n">
        <v>0</v>
      </c>
      <c r="X1774" t="inlineStr">
        <is>
          <t>XXXXXX0740</t>
        </is>
      </c>
      <c r="Y1774" s="72" t="n">
        <v>46326.52037037037</v>
      </c>
    </row>
    <row r="1775">
      <c r="A1775" s="39" t="inlineStr">
        <is>
          <t>6ad4ba5ce4cf53bf0c5e2ce7</t>
        </is>
      </c>
      <c r="B1775" s="72" t="n">
        <v>46313.74578703703</v>
      </c>
      <c r="C1775" s="70" t="n">
        <v>46313</v>
      </c>
      <c r="D1775" t="inlineStr">
        <is>
          <t>2026-10</t>
        </is>
      </c>
      <c r="E1775" t="inlineStr">
        <is>
          <t>Wk of 2026-10-12</t>
        </is>
      </c>
      <c r="F1775" t="inlineStr">
        <is>
          <t>New Lead</t>
        </is>
      </c>
      <c r="G1775" s="39" t="str">
        <f>IF(ISNUMBER(MATCH(F1775,QualityStatuses,0)),"Quality Lead","Non-Quality Lead")</f>
        <v>Non-Quality Lead</v>
      </c>
      <c r="H1775" s="39" t="str">
        <f>IFERROR(INDEX(CampTypes,MATCH(I1775,CampList,0)),"Unattributed")</f>
        <v>Old</v>
      </c>
      <c r="I1775" t="inlineStr">
        <is>
          <t>E_Karan_Natuf_All_07072026</t>
        </is>
      </c>
      <c r="J1775" t="inlineStr">
        <is>
          <t>E_Karan_Natuf_All_07072026</t>
        </is>
      </c>
      <c r="K1775" t="inlineStr">
        <is>
          <t>Direct (campaign tagged in CRM)</t>
        </is>
      </c>
      <c r="L1775" t="inlineStr">
        <is>
          <t>E_Karan_Natuf_Sign_07072026_Adset3</t>
        </is>
      </c>
      <c r="M1775" t="inlineStr">
        <is>
          <t>E_Karan_Natuf_Sign_07072026_Adset3</t>
        </is>
      </c>
      <c r="N1775" t="inlineStr">
        <is>
          <t>E_Karan_Natuf_Sign_07072026_Adset2_Ad1</t>
        </is>
      </c>
      <c r="O1775" t="inlineStr">
        <is>
          <t>Natuf</t>
        </is>
      </c>
      <c r="P1775" t="inlineStr">
        <is>
          <t>Facebook</t>
        </is>
      </c>
      <c r="Q1775" t="inlineStr">
        <is>
          <t>(Unassigned)</t>
        </is>
      </c>
      <c r="R1775" t="inlineStr">
        <is>
          <t>Omkar Navge</t>
        </is>
      </c>
      <c r="S1775" t="inlineStr">
        <is>
          <t>-</t>
        </is>
      </c>
      <c r="T1775" t="inlineStr">
        <is>
          <t>howrah</t>
        </is>
      </c>
      <c r="U1775" t="inlineStr">
        <is>
          <t xml:space="preserve"> </t>
        </is>
      </c>
      <c r="V1775" t="n">
        <v>0</v>
      </c>
      <c r="W1775" t="n">
        <v>0</v>
      </c>
      <c r="X1775" t="inlineStr">
        <is>
          <t>XXXXXX1655</t>
        </is>
      </c>
      <c r="Y1775" s="72" t="n">
        <v>46326.52037037037</v>
      </c>
    </row>
    <row r="1776">
      <c r="A1776" s="39" t="inlineStr">
        <is>
          <t>6ad4b902e4cf53bf0c5e2ab1</t>
        </is>
      </c>
      <c r="B1776" s="72" t="n">
        <v>46313.74178240741</v>
      </c>
      <c r="C1776" s="70" t="n">
        <v>46313</v>
      </c>
      <c r="D1776" t="inlineStr">
        <is>
          <t>2026-10</t>
        </is>
      </c>
      <c r="E1776" t="inlineStr">
        <is>
          <t>Wk of 2026-10-12</t>
        </is>
      </c>
      <c r="F1776" t="inlineStr">
        <is>
          <t>Connected</t>
        </is>
      </c>
      <c r="G1776" s="39" t="str">
        <f>IF(ISNUMBER(MATCH(F1776,QualityStatuses,0)),"Quality Lead","Non-Quality Lead")</f>
        <v>Non-Quality Lead</v>
      </c>
      <c r="H1776" s="39" t="str">
        <f>IFERROR(INDEX(CampTypes,MATCH(I1776,CampList,0)),"Unattributed")</f>
        <v>New</v>
      </c>
      <c r="I1776" t="inlineStr">
        <is>
          <t>EBG - In House | ABO | Natuf | Leads | Unit Franchise | India | Oct26 | V1</t>
        </is>
      </c>
      <c r="J1776" t="inlineStr">
        <is>
          <t>EBG - In House | ABO | Natuf | Leads | Unit Franchise | India | Oct26 | V1</t>
        </is>
      </c>
      <c r="K1776" t="inlineStr">
        <is>
          <t>Direct (campaign tagged in CRM)</t>
        </is>
      </c>
      <c r="L1776" t="inlineStr">
        <is>
          <t>Natuf | Investors | Tier1 + Growth Cities | Oct26 | V1</t>
        </is>
      </c>
      <c r="M1776" t="inlineStr">
        <is>
          <t>Natuf | Investors | Tier1 + Growth Cities | Oct26 | V1</t>
        </is>
      </c>
      <c r="N1776" t="inlineStr">
        <is>
          <t>Natuf | Reel | Brand Ambassador | Heard Of Owning A Cafe | V1</t>
        </is>
      </c>
      <c r="O1776" t="inlineStr">
        <is>
          <t>In House Natuf</t>
        </is>
      </c>
      <c r="P1776" t="inlineStr">
        <is>
          <t>Facebook</t>
        </is>
      </c>
      <c r="Q1776" t="inlineStr">
        <is>
          <t>Tejaswini Tarigopula</t>
        </is>
      </c>
      <c r="R1776" t="inlineStr">
        <is>
          <t>Rauth Sanketh</t>
        </is>
      </c>
      <c r="S1776" t="inlineStr">
        <is>
          <t>-</t>
        </is>
      </c>
      <c r="T1776" t="inlineStr">
        <is>
          <t>Mumbai</t>
        </is>
      </c>
      <c r="U1776" t="inlineStr">
        <is>
          <t xml:space="preserve"> </t>
        </is>
      </c>
      <c r="V1776" t="n">
        <v>2</v>
      </c>
      <c r="W1776" t="n">
        <v>3</v>
      </c>
      <c r="X1776" t="inlineStr">
        <is>
          <t>XXXXXX5072</t>
        </is>
      </c>
      <c r="Y1776" s="72" t="n">
        <v>46326.52037037037</v>
      </c>
    </row>
    <row r="1777">
      <c r="A1777" s="39" t="inlineStr">
        <is>
          <t>6ad4b5d546c4bd41867bd6a2</t>
        </is>
      </c>
      <c r="B1777" s="72" t="n">
        <v>46313.73237268518</v>
      </c>
      <c r="C1777" s="70" t="n">
        <v>46313</v>
      </c>
      <c r="D1777" t="inlineStr">
        <is>
          <t>2026-10</t>
        </is>
      </c>
      <c r="E1777" t="inlineStr">
        <is>
          <t>Wk of 2026-10-12</t>
        </is>
      </c>
      <c r="F1777" t="inlineStr">
        <is>
          <t>Attempt 2</t>
        </is>
      </c>
      <c r="G1777" s="39" t="str">
        <f>IF(ISNUMBER(MATCH(F1777,QualityStatuses,0)),"Quality Lead","Non-Quality Lead")</f>
        <v>Non-Quality Lead</v>
      </c>
      <c r="H1777" s="39" t="str">
        <f>IFERROR(INDEX(CampTypes,MATCH(I1777,CampList,0)),"Unattributed")</f>
        <v>Old</v>
      </c>
      <c r="I1777" t="inlineStr">
        <is>
          <t>E_Natuf_Generic_13082026</t>
        </is>
      </c>
      <c r="J1777" t="inlineStr">
        <is>
          <t>E_Natuf_Generic_13082026</t>
        </is>
      </c>
      <c r="K1777" t="inlineStr">
        <is>
          <t>Direct (campaign tagged in CRM)</t>
        </is>
      </c>
      <c r="L1777" t="inlineStr">
        <is>
          <t>E_Natuf_Generic_13082026_Adset1</t>
        </is>
      </c>
      <c r="M1777" t="inlineStr">
        <is>
          <t>E_Natuf_Generic_13082026_Adset1</t>
        </is>
      </c>
      <c r="N1777" t="inlineStr">
        <is>
          <t>E_Natuf_Generic_13082026_Adset1_Ad1</t>
        </is>
      </c>
      <c r="O1777" t="inlineStr">
        <is>
          <t>Natuf</t>
        </is>
      </c>
      <c r="P1777" t="inlineStr">
        <is>
          <t>Facebook</t>
        </is>
      </c>
      <c r="Q1777" t="inlineStr">
        <is>
          <t>Tejaswini Tarigopula</t>
        </is>
      </c>
      <c r="R1777" t="inlineStr">
        <is>
          <t>Rima Paul</t>
        </is>
      </c>
      <c r="S1777" t="inlineStr">
        <is>
          <t>-</t>
        </is>
      </c>
      <c r="T1777" t="inlineStr">
        <is>
          <t>Ahmadnagar</t>
        </is>
      </c>
      <c r="U1777" t="inlineStr">
        <is>
          <t xml:space="preserve"> </t>
        </is>
      </c>
      <c r="V1777" t="n">
        <v>2</v>
      </c>
      <c r="W1777" t="n">
        <v>1</v>
      </c>
      <c r="X1777" t="inlineStr">
        <is>
          <t>XXXXXX6767</t>
        </is>
      </c>
      <c r="Y1777" s="72" t="n">
        <v>46326.52037037037</v>
      </c>
    </row>
    <row r="1778">
      <c r="A1778" s="39" t="inlineStr">
        <is>
          <t>6ad4b48be4e49eaab6d4e8fd</t>
        </is>
      </c>
      <c r="B1778" s="72" t="n">
        <v>46313.72855324074</v>
      </c>
      <c r="C1778" s="70" t="n">
        <v>46313</v>
      </c>
      <c r="D1778" t="inlineStr">
        <is>
          <t>2026-10</t>
        </is>
      </c>
      <c r="E1778" t="inlineStr">
        <is>
          <t>Wk of 2026-10-12</t>
        </is>
      </c>
      <c r="F1778" t="inlineStr">
        <is>
          <t>Attempt 1</t>
        </is>
      </c>
      <c r="G1778" s="39" t="str">
        <f>IF(ISNUMBER(MATCH(F1778,QualityStatuses,0)),"Quality Lead","Non-Quality Lead")</f>
        <v>Non-Quality Lead</v>
      </c>
      <c r="H1778" s="39" t="str">
        <f>IFERROR(INDEX(CampTypes,MATCH(I1778,CampList,0)),"Unattributed")</f>
        <v>New</v>
      </c>
      <c r="I1778" t="inlineStr">
        <is>
          <t>EBG - In House | ABO | Natuf | Leads | Unit Franchise | India | Oct26 | V1</t>
        </is>
      </c>
      <c r="J1778" t="inlineStr">
        <is>
          <t>EBG - In House | ABO | Natuf | Leads | Unit Franchise | India | Oct26 | V1</t>
        </is>
      </c>
      <c r="K1778" t="inlineStr">
        <is>
          <t>Direct (campaign tagged in CRM)</t>
        </is>
      </c>
      <c r="L1778" t="inlineStr">
        <is>
          <t>Natuf | LAL 1% | India | Jul26 | V1</t>
        </is>
      </c>
      <c r="M1778" t="inlineStr">
        <is>
          <t>Natuf | LAL 1% | India | Jul26 | V1</t>
        </is>
      </c>
      <c r="N1778" t="inlineStr">
        <is>
          <t>Natuf | Reel | Brand Ambassador | Heard Of Owning A Cafe | V1</t>
        </is>
      </c>
      <c r="O1778" t="inlineStr">
        <is>
          <t>In House Natuf</t>
        </is>
      </c>
      <c r="P1778" t="inlineStr">
        <is>
          <t>Facebook</t>
        </is>
      </c>
      <c r="Q1778" t="inlineStr">
        <is>
          <t>Tejaswini Tarigopula</t>
        </is>
      </c>
      <c r="R1778" t="inlineStr">
        <is>
          <t>Rauth Sanketh</t>
        </is>
      </c>
      <c r="S1778" t="inlineStr">
        <is>
          <t>-</t>
        </is>
      </c>
      <c r="T1778" t="inlineStr">
        <is>
          <t>india kerala</t>
        </is>
      </c>
      <c r="U1778" t="inlineStr">
        <is>
          <t xml:space="preserve"> </t>
        </is>
      </c>
      <c r="V1778" t="n">
        <v>1</v>
      </c>
      <c r="W1778" t="n">
        <v>0</v>
      </c>
      <c r="X1778" t="inlineStr">
        <is>
          <t>XXXXXX0059</t>
        </is>
      </c>
      <c r="Y1778" s="72" t="n">
        <v>46326.52037037037</v>
      </c>
    </row>
    <row r="1779">
      <c r="A1779" s="39" t="inlineStr">
        <is>
          <t>6ad4b37735dd11e7c4566def</t>
        </is>
      </c>
      <c r="B1779" s="72" t="n">
        <v>46313.7253587963</v>
      </c>
      <c r="C1779" s="70" t="n">
        <v>46313</v>
      </c>
      <c r="D1779" t="inlineStr">
        <is>
          <t>2026-10</t>
        </is>
      </c>
      <c r="E1779" t="inlineStr">
        <is>
          <t>Wk of 2026-10-12</t>
        </is>
      </c>
      <c r="F1779" t="inlineStr">
        <is>
          <t>Attempt 1</t>
        </is>
      </c>
      <c r="G1779" s="39" t="str">
        <f>IF(ISNUMBER(MATCH(F1779,QualityStatuses,0)),"Quality Lead","Non-Quality Lead")</f>
        <v>Non-Quality Lead</v>
      </c>
      <c r="H1779" s="39" t="str">
        <f>IFERROR(INDEX(CampTypes,MATCH(I1779,CampList,0)),"Unattributed")</f>
        <v>Old</v>
      </c>
      <c r="I1779" t="inlineStr">
        <is>
          <t>natuf_Kiosk_14072026_Hindi</t>
        </is>
      </c>
      <c r="J1779" t="inlineStr">
        <is>
          <t>natuf_Kiosk_14072026_Hindi</t>
        </is>
      </c>
      <c r="K1779" t="inlineStr">
        <is>
          <t>Direct (campaign tagged in CRM)</t>
        </is>
      </c>
      <c r="L1779" t="inlineStr">
        <is>
          <t>natuf_Kiosk_09102026</t>
        </is>
      </c>
      <c r="M1779" t="inlineStr">
        <is>
          <t>natuf_Kiosk_09102026</t>
        </is>
      </c>
      <c r="N1779" t="inlineStr">
        <is>
          <t>natuf_Kiosk_14072026_ad set_ad1</t>
        </is>
      </c>
      <c r="O1779" t="inlineStr">
        <is>
          <t>Natuf</t>
        </is>
      </c>
      <c r="P1779" t="inlineStr">
        <is>
          <t>Facebook</t>
        </is>
      </c>
      <c r="Q1779" t="inlineStr">
        <is>
          <t>Tejaswini Tarigopula</t>
        </is>
      </c>
      <c r="R1779" t="inlineStr">
        <is>
          <t>Prabhudatta Pattanaik</t>
        </is>
      </c>
      <c r="S1779" t="inlineStr">
        <is>
          <t>-</t>
        </is>
      </c>
      <c r="T1779" t="inlineStr">
        <is>
          <t>Ludhiana</t>
        </is>
      </c>
      <c r="U1779" t="inlineStr">
        <is>
          <t xml:space="preserve"> </t>
        </is>
      </c>
      <c r="V1779" t="n">
        <v>1</v>
      </c>
      <c r="W1779" t="n">
        <v>0</v>
      </c>
      <c r="X1779" t="inlineStr">
        <is>
          <t>XXXXXX9738</t>
        </is>
      </c>
      <c r="Y1779" s="72" t="n">
        <v>46326.52037037037</v>
      </c>
    </row>
    <row r="1780">
      <c r="A1780" s="39" t="inlineStr">
        <is>
          <t>6ad4adec0710059bef462d98</t>
        </is>
      </c>
      <c r="B1780" s="72" t="n">
        <v>46313.70893518518</v>
      </c>
      <c r="C1780" s="70" t="n">
        <v>46313</v>
      </c>
      <c r="D1780" t="inlineStr">
        <is>
          <t>2026-10</t>
        </is>
      </c>
      <c r="E1780" t="inlineStr">
        <is>
          <t>Wk of 2026-10-12</t>
        </is>
      </c>
      <c r="F1780" t="inlineStr">
        <is>
          <t>Connected</t>
        </is>
      </c>
      <c r="G1780" s="39" t="str">
        <f>IF(ISNUMBER(MATCH(F1780,QualityStatuses,0)),"Quality Lead","Non-Quality Lead")</f>
        <v>Non-Quality Lead</v>
      </c>
      <c r="H1780" s="39" t="str">
        <f>IFERROR(INDEX(CampTypes,MATCH(I1780,CampList,0)),"Unattributed")</f>
        <v>New</v>
      </c>
      <c r="I1780" t="inlineStr">
        <is>
          <t>EBG - In House | ABO | Natuf | Leads | Unit Franchise | India | Oct26 | V1</t>
        </is>
      </c>
      <c r="J1780" t="inlineStr">
        <is>
          <t>EBG - In House | ABO | Natuf | Leads | Unit Franchise | India | Oct26 | V1</t>
        </is>
      </c>
      <c r="K1780" t="inlineStr">
        <is>
          <t>Direct (campaign tagged in CRM)</t>
        </is>
      </c>
      <c r="L1780" t="inlineStr">
        <is>
          <t>Natuf | Broad | Tier1 + Growth Cities | Oct26 | V1</t>
        </is>
      </c>
      <c r="M1780" t="inlineStr">
        <is>
          <t>Natuf | Broad | Tier1 + Growth Cities | Oct26 | V1</t>
        </is>
      </c>
      <c r="N1780" t="inlineStr">
        <is>
          <t>Natuf | Reel | Brand Ambassador | Heard Of Owning A Cafe | V1</t>
        </is>
      </c>
      <c r="O1780" t="inlineStr">
        <is>
          <t>In House Natuf</t>
        </is>
      </c>
      <c r="P1780" t="inlineStr">
        <is>
          <t>Facebook</t>
        </is>
      </c>
      <c r="Q1780" t="inlineStr">
        <is>
          <t>Tejaswini Tarigopula</t>
        </is>
      </c>
      <c r="R1780" t="inlineStr">
        <is>
          <t>Shivani Sharma</t>
        </is>
      </c>
      <c r="S1780" t="inlineStr">
        <is>
          <t>-</t>
        </is>
      </c>
      <c r="T1780" t="inlineStr">
        <is>
          <t>Delhi</t>
        </is>
      </c>
      <c r="U1780" t="inlineStr">
        <is>
          <t xml:space="preserve"> </t>
        </is>
      </c>
      <c r="V1780" t="n">
        <v>4</v>
      </c>
      <c r="W1780" t="n">
        <v>2</v>
      </c>
      <c r="X1780" t="inlineStr">
        <is>
          <t>XXXXXX9606</t>
        </is>
      </c>
      <c r="Y1780" s="72" t="n">
        <v>46326.52037037037</v>
      </c>
    </row>
    <row r="1781">
      <c r="A1781" s="39" t="inlineStr">
        <is>
          <t>6ad4a9cce18baf530f41976c</t>
        </is>
      </c>
      <c r="B1781" s="72" t="n">
        <v>46313.69671296296</v>
      </c>
      <c r="C1781" s="70" t="n">
        <v>46313</v>
      </c>
      <c r="D1781" t="inlineStr">
        <is>
          <t>2026-10</t>
        </is>
      </c>
      <c r="E1781" t="inlineStr">
        <is>
          <t>Wk of 2026-10-12</t>
        </is>
      </c>
      <c r="F1781" t="inlineStr">
        <is>
          <t>New Lead</t>
        </is>
      </c>
      <c r="G1781" s="39" t="str">
        <f>IF(ISNUMBER(MATCH(F1781,QualityStatuses,0)),"Quality Lead","Non-Quality Lead")</f>
        <v>Non-Quality Lead</v>
      </c>
      <c r="H1781" s="39" t="str">
        <f>IFERROR(INDEX(CampTypes,MATCH(I1781,CampList,0)),"Unattributed")</f>
        <v>Old</v>
      </c>
      <c r="I1781" t="inlineStr">
        <is>
          <t>natuf_Kiosk_14072026_Hindi</t>
        </is>
      </c>
      <c r="J1781" t="inlineStr">
        <is>
          <t>natuf_Kiosk_14072026_Hindi</t>
        </is>
      </c>
      <c r="K1781" t="inlineStr">
        <is>
          <t>Direct (campaign tagged in CRM)</t>
        </is>
      </c>
      <c r="L1781" t="inlineStr">
        <is>
          <t>natuf_Kiosk_09102026</t>
        </is>
      </c>
      <c r="M1781" t="inlineStr">
        <is>
          <t>natuf_Kiosk_09102026</t>
        </is>
      </c>
      <c r="N1781" t="inlineStr">
        <is>
          <t>natuf_Kiosk_14072026_ad set_ad1</t>
        </is>
      </c>
      <c r="O1781" t="inlineStr">
        <is>
          <t>Natuf</t>
        </is>
      </c>
      <c r="P1781" t="inlineStr">
        <is>
          <t>Facebook</t>
        </is>
      </c>
      <c r="Q1781" t="inlineStr">
        <is>
          <t>(Unassigned)</t>
        </is>
      </c>
      <c r="R1781" t="inlineStr">
        <is>
          <t>Omkar Navge</t>
        </is>
      </c>
      <c r="S1781" t="inlineStr">
        <is>
          <t>-</t>
        </is>
      </c>
      <c r="T1781" t="inlineStr">
        <is>
          <t>Pilibhit</t>
        </is>
      </c>
      <c r="U1781" t="inlineStr">
        <is>
          <t xml:space="preserve"> </t>
        </is>
      </c>
      <c r="V1781" t="n">
        <v>0</v>
      </c>
      <c r="W1781" t="n">
        <v>0</v>
      </c>
      <c r="X1781" t="inlineStr">
        <is>
          <t>XXXXXX0586</t>
        </is>
      </c>
      <c r="Y1781" s="72" t="n">
        <v>46326.52037037037</v>
      </c>
    </row>
    <row r="1782">
      <c r="A1782" s="39" t="inlineStr">
        <is>
          <t>6ad4a8943ae1a72022e62133</t>
        </is>
      </c>
      <c r="B1782" s="72" t="n">
        <v>46313.69310185185</v>
      </c>
      <c r="C1782" s="70" t="n">
        <v>46313</v>
      </c>
      <c r="D1782" t="inlineStr">
        <is>
          <t>2026-10</t>
        </is>
      </c>
      <c r="E1782" t="inlineStr">
        <is>
          <t>Wk of 2026-10-12</t>
        </is>
      </c>
      <c r="F1782" t="inlineStr">
        <is>
          <t>Details Shared</t>
        </is>
      </c>
      <c r="G1782" s="39" t="str">
        <f>IF(ISNUMBER(MATCH(F1782,QualityStatuses,0)),"Quality Lead","Non-Quality Lead")</f>
        <v>Quality Lead</v>
      </c>
      <c r="H1782" s="39" t="str">
        <f>IFERROR(INDEX(CampTypes,MATCH(I1782,CampList,0)),"Unattributed")</f>
        <v>New</v>
      </c>
      <c r="I1782" t="inlineStr">
        <is>
          <t>EBG - In House | ABO | Natuf | Leads | Unit Franchise | India | Oct26 | V1</t>
        </is>
      </c>
      <c r="J1782" t="inlineStr">
        <is>
          <t>EBG - In House | ABO | Natuf | Leads | Unit Franchise | India | Oct26 | V1</t>
        </is>
      </c>
      <c r="K1782" t="inlineStr">
        <is>
          <t>Direct (campaign tagged in CRM)</t>
        </is>
      </c>
      <c r="L1782" t="inlineStr">
        <is>
          <t>Natuf | LAL 1% | India | Jul26 | V1</t>
        </is>
      </c>
      <c r="M1782" t="inlineStr">
        <is>
          <t>Natuf | LAL 1% | India | Jul26 | V1</t>
        </is>
      </c>
      <c r="N1782" t="inlineStr">
        <is>
          <t>Natuf | Reel | Brand Ambassador | Heard Of Owning A Cafe | V1</t>
        </is>
      </c>
      <c r="O1782" t="inlineStr">
        <is>
          <t>In House Natuf</t>
        </is>
      </c>
      <c r="P1782" t="inlineStr">
        <is>
          <t>Facebook</t>
        </is>
      </c>
      <c r="Q1782" t="inlineStr">
        <is>
          <t>Tejaswini Tarigopula</t>
        </is>
      </c>
      <c r="R1782" t="inlineStr">
        <is>
          <t>Rima Paul</t>
        </is>
      </c>
      <c r="S1782" t="inlineStr">
        <is>
          <t>-</t>
        </is>
      </c>
      <c r="T1782" t="inlineStr">
        <is>
          <t>Berlin</t>
        </is>
      </c>
      <c r="U1782" t="inlineStr">
        <is>
          <t xml:space="preserve"> </t>
        </is>
      </c>
      <c r="V1782" t="n">
        <v>0</v>
      </c>
      <c r="W1782" t="n">
        <v>0</v>
      </c>
      <c r="X1782" t="inlineStr">
        <is>
          <t>XXXXXX8620</t>
        </is>
      </c>
      <c r="Y1782" s="72" t="n">
        <v>46326.52037037037</v>
      </c>
    </row>
    <row r="1783">
      <c r="A1783" s="39" t="inlineStr">
        <is>
          <t>6ad4a7b40c2aa51864e25868</t>
        </is>
      </c>
      <c r="B1783" s="72" t="n">
        <v>46313.69050925926</v>
      </c>
      <c r="C1783" s="70" t="n">
        <v>46313</v>
      </c>
      <c r="D1783" t="inlineStr">
        <is>
          <t>2026-10</t>
        </is>
      </c>
      <c r="E1783" t="inlineStr">
        <is>
          <t>Wk of 2026-10-12</t>
        </is>
      </c>
      <c r="F1783" t="inlineStr">
        <is>
          <t>Attempt 1</t>
        </is>
      </c>
      <c r="G1783" s="39" t="str">
        <f>IF(ISNUMBER(MATCH(F1783,QualityStatuses,0)),"Quality Lead","Non-Quality Lead")</f>
        <v>Non-Quality Lead</v>
      </c>
      <c r="H1783" s="39" t="str">
        <f>IFERROR(INDEX(CampTypes,MATCH(I1783,CampList,0)),"Unattributed")</f>
        <v>Old</v>
      </c>
      <c r="I1783" t="inlineStr">
        <is>
          <t>natuf_Kiosk_14072026_Hindi</t>
        </is>
      </c>
      <c r="J1783" t="inlineStr">
        <is>
          <t>natuf_Kiosk_14072026_Hindi</t>
        </is>
      </c>
      <c r="K1783" t="inlineStr">
        <is>
          <t>Direct (campaign tagged in CRM)</t>
        </is>
      </c>
      <c r="L1783" t="inlineStr">
        <is>
          <t>natuf_Kiosk_09102026</t>
        </is>
      </c>
      <c r="M1783" t="inlineStr">
        <is>
          <t>natuf_Kiosk_09102026</t>
        </is>
      </c>
      <c r="N1783" t="inlineStr">
        <is>
          <t>natuf_Kiosk_14072026_ad set_ad1</t>
        </is>
      </c>
      <c r="O1783" t="inlineStr">
        <is>
          <t>Natuf</t>
        </is>
      </c>
      <c r="P1783" t="inlineStr">
        <is>
          <t>Facebook</t>
        </is>
      </c>
      <c r="Q1783" t="inlineStr">
        <is>
          <t>Tejaswini Tarigopula</t>
        </is>
      </c>
      <c r="R1783" t="inlineStr">
        <is>
          <t>Rauth Sanketh</t>
        </is>
      </c>
      <c r="S1783" t="inlineStr">
        <is>
          <t>-</t>
        </is>
      </c>
      <c r="T1783" t="inlineStr">
        <is>
          <t>Hajipur</t>
        </is>
      </c>
      <c r="U1783" t="inlineStr">
        <is>
          <t xml:space="preserve"> </t>
        </is>
      </c>
      <c r="V1783" t="n">
        <v>2</v>
      </c>
      <c r="W1783" t="n">
        <v>0</v>
      </c>
      <c r="X1783" t="inlineStr">
        <is>
          <t>XXXXXX9999</t>
        </is>
      </c>
      <c r="Y1783" s="72" t="n">
        <v>46317.53936342592</v>
      </c>
    </row>
    <row r="1784">
      <c r="A1784" s="39" t="inlineStr">
        <is>
          <t>6ad4a742c5dd1ae0162819e9</t>
        </is>
      </c>
      <c r="B1784" s="72" t="n">
        <v>46313.68918981482</v>
      </c>
      <c r="C1784" s="70" t="n">
        <v>46313</v>
      </c>
      <c r="D1784" t="inlineStr">
        <is>
          <t>2026-10</t>
        </is>
      </c>
      <c r="E1784" t="inlineStr">
        <is>
          <t>Wk of 2026-10-12</t>
        </is>
      </c>
      <c r="F1784" t="inlineStr">
        <is>
          <t>Attempt 1</t>
        </is>
      </c>
      <c r="G1784" s="39" t="str">
        <f>IF(ISNUMBER(MATCH(F1784,QualityStatuses,0)),"Quality Lead","Non-Quality Lead")</f>
        <v>Non-Quality Lead</v>
      </c>
      <c r="H1784" s="39" t="str">
        <f>IFERROR(INDEX(CampTypes,MATCH(I1784,CampList,0)),"Unattributed")</f>
        <v>New</v>
      </c>
      <c r="I1784" t="inlineStr">
        <is>
          <t>EBG - In House | ABO | Natuf | Leads | Unit Franchise | India | Oct26 | V1</t>
        </is>
      </c>
      <c r="J1784" t="inlineStr">
        <is>
          <t>EBG - In House | ABO | Natuf | Leads | Unit Franchise | India | Oct26 | V1</t>
        </is>
      </c>
      <c r="K1784" t="inlineStr">
        <is>
          <t>Direct (campaign tagged in CRM)</t>
        </is>
      </c>
      <c r="L1784" t="inlineStr">
        <is>
          <t>Natuf | Broad | Tier1 + Growth Cities | Oct26 | V1</t>
        </is>
      </c>
      <c r="M1784" t="inlineStr">
        <is>
          <t>Natuf | Broad | Tier1 + Growth Cities | Oct26 | V1</t>
        </is>
      </c>
      <c r="N1784" t="inlineStr">
        <is>
          <t>Natuf | Reel | Brand Ambassador | Heard Of Owning A Cafe | V1</t>
        </is>
      </c>
      <c r="O1784" t="inlineStr">
        <is>
          <t>In House Natuf</t>
        </is>
      </c>
      <c r="P1784" t="inlineStr">
        <is>
          <t>Facebook</t>
        </is>
      </c>
      <c r="Q1784" t="inlineStr">
        <is>
          <t>Tejaswini Tarigopula</t>
        </is>
      </c>
      <c r="R1784" t="inlineStr">
        <is>
          <t>Rauth Sanketh</t>
        </is>
      </c>
      <c r="S1784" t="inlineStr">
        <is>
          <t>-</t>
        </is>
      </c>
      <c r="T1784" t="inlineStr">
        <is>
          <t>Bangalore</t>
        </is>
      </c>
      <c r="U1784" t="inlineStr">
        <is>
          <t xml:space="preserve"> </t>
        </is>
      </c>
      <c r="V1784" t="n">
        <v>1</v>
      </c>
      <c r="W1784" t="n">
        <v>0</v>
      </c>
      <c r="X1784" t="inlineStr">
        <is>
          <t>XXXXXX0289</t>
        </is>
      </c>
      <c r="Y1784" s="72" t="n">
        <v>46326.52037037037</v>
      </c>
    </row>
    <row r="1785">
      <c r="A1785" s="39" t="inlineStr">
        <is>
          <t>6ad4a709eb781def90bdeabd</t>
        </is>
      </c>
      <c r="B1785" s="72" t="n">
        <v>46313.68853009259</v>
      </c>
      <c r="C1785" s="70" t="n">
        <v>46313</v>
      </c>
      <c r="D1785" t="inlineStr">
        <is>
          <t>2026-10</t>
        </is>
      </c>
      <c r="E1785" t="inlineStr">
        <is>
          <t>Wk of 2026-10-12</t>
        </is>
      </c>
      <c r="F1785" t="inlineStr">
        <is>
          <t>Attempt 4</t>
        </is>
      </c>
      <c r="G1785" s="39" t="str">
        <f>IF(ISNUMBER(MATCH(F1785,QualityStatuses,0)),"Quality Lead","Non-Quality Lead")</f>
        <v>Non-Quality Lead</v>
      </c>
      <c r="H1785" s="39" t="str">
        <f>IFERROR(INDEX(CampTypes,MATCH(I1785,CampList,0)),"Unattributed")</f>
        <v>Old</v>
      </c>
      <c r="I1785" t="inlineStr">
        <is>
          <t>E_Karan_Natuf_All_07072026</t>
        </is>
      </c>
      <c r="J1785" t="inlineStr">
        <is>
          <t>E_Karan_Natuf_All_07072026</t>
        </is>
      </c>
      <c r="K1785" t="inlineStr">
        <is>
          <t>Direct (campaign tagged in CRM)</t>
        </is>
      </c>
      <c r="L1785" t="inlineStr">
        <is>
          <t>E_Karan_Natuf_Sign_07072026_Adset3</t>
        </is>
      </c>
      <c r="M1785" t="inlineStr">
        <is>
          <t>E_Karan_Natuf_Sign_07072026_Adset3</t>
        </is>
      </c>
      <c r="N1785" t="inlineStr">
        <is>
          <t>E_Karan_Natuf_Sign_07072026_Adset2_Ad1</t>
        </is>
      </c>
      <c r="O1785" t="inlineStr">
        <is>
          <t>Natuf</t>
        </is>
      </c>
      <c r="P1785" t="inlineStr">
        <is>
          <t>Facebook</t>
        </is>
      </c>
      <c r="Q1785" t="inlineStr">
        <is>
          <t>Tejaswini Tarigopula</t>
        </is>
      </c>
      <c r="R1785" t="inlineStr">
        <is>
          <t>Rima Paul</t>
        </is>
      </c>
      <c r="S1785" t="inlineStr">
        <is>
          <t>-</t>
        </is>
      </c>
      <c r="T1785" t="inlineStr">
        <is>
          <t>Chandigarh</t>
        </is>
      </c>
      <c r="U1785" t="inlineStr">
        <is>
          <t xml:space="preserve"> </t>
        </is>
      </c>
      <c r="V1785" t="n">
        <v>4</v>
      </c>
      <c r="W1785" t="n">
        <v>0</v>
      </c>
      <c r="X1785" t="inlineStr">
        <is>
          <t>XXXXXX1712</t>
        </is>
      </c>
      <c r="Y1785" s="72" t="n">
        <v>46326.52037037037</v>
      </c>
    </row>
    <row r="1786">
      <c r="A1786" s="39" t="inlineStr">
        <is>
          <t>6ad4a6e3fde252a3d766bb1a</t>
        </is>
      </c>
      <c r="B1786" s="72" t="n">
        <v>46313.68809027778</v>
      </c>
      <c r="C1786" s="70" t="n">
        <v>46313</v>
      </c>
      <c r="D1786" t="inlineStr">
        <is>
          <t>2026-10</t>
        </is>
      </c>
      <c r="E1786" t="inlineStr">
        <is>
          <t>Wk of 2026-10-12</t>
        </is>
      </c>
      <c r="F1786" t="inlineStr">
        <is>
          <t>Details Shared</t>
        </is>
      </c>
      <c r="G1786" s="39" t="str">
        <f>IF(ISNUMBER(MATCH(F1786,QualityStatuses,0)),"Quality Lead","Non-Quality Lead")</f>
        <v>Quality Lead</v>
      </c>
      <c r="H1786" s="39" t="str">
        <f>IFERROR(INDEX(CampTypes,MATCH(I1786,CampList,0)),"Unattributed")</f>
        <v>New</v>
      </c>
      <c r="I1786" t="inlineStr">
        <is>
          <t>EBG - In House | ABO | Natuf | Leads | Unit Franchise | India | Oct26 | V1</t>
        </is>
      </c>
      <c r="J1786" t="inlineStr">
        <is>
          <t>EBG - In House | ABO | Natuf | Leads | Unit Franchise | India | Oct26 | V1</t>
        </is>
      </c>
      <c r="K1786" t="inlineStr">
        <is>
          <t>Direct (campaign tagged in CRM)</t>
        </is>
      </c>
      <c r="L1786" t="inlineStr">
        <is>
          <t>Natuf | Investors | Tier1 + Growth Cities | Oct26 | V1</t>
        </is>
      </c>
      <c r="M1786" t="inlineStr">
        <is>
          <t>Natuf | Investors | Tier1 + Growth Cities | Oct26 | V1</t>
        </is>
      </c>
      <c r="N1786" t="inlineStr">
        <is>
          <t>Natuf | Reel | Brand Ambassador | Heard Of Owning A Cafe | V1</t>
        </is>
      </c>
      <c r="O1786" t="inlineStr">
        <is>
          <t>In House Natuf</t>
        </is>
      </c>
      <c r="P1786" t="inlineStr">
        <is>
          <t>Facebook</t>
        </is>
      </c>
      <c r="Q1786" t="inlineStr">
        <is>
          <t>Tejaswini Tarigopula</t>
        </is>
      </c>
      <c r="R1786" t="inlineStr">
        <is>
          <t>Prabhudatta Pattanaik</t>
        </is>
      </c>
      <c r="S1786" t="inlineStr">
        <is>
          <t>-</t>
        </is>
      </c>
      <c r="T1786" t="inlineStr">
        <is>
          <t>Cuttack</t>
        </is>
      </c>
      <c r="U1786" t="inlineStr">
        <is>
          <t xml:space="preserve"> </t>
        </is>
      </c>
      <c r="V1786" t="n">
        <v>1</v>
      </c>
      <c r="W1786" t="n">
        <v>1</v>
      </c>
      <c r="X1786" t="inlineStr">
        <is>
          <t>XXXXXX3830</t>
        </is>
      </c>
      <c r="Y1786" s="72" t="n">
        <v>46326.52037037037</v>
      </c>
    </row>
    <row r="1787">
      <c r="A1787" s="39" t="inlineStr">
        <is>
          <t>6ad4a5c58d0c3ecb00ac46ac</t>
        </is>
      </c>
      <c r="B1787" s="72" t="n">
        <v>46313.68478009259</v>
      </c>
      <c r="C1787" s="70" t="n">
        <v>46313</v>
      </c>
      <c r="D1787" t="inlineStr">
        <is>
          <t>2026-10</t>
        </is>
      </c>
      <c r="E1787" t="inlineStr">
        <is>
          <t>Wk of 2026-10-12</t>
        </is>
      </c>
      <c r="F1787" t="inlineStr">
        <is>
          <t>New Lead</t>
        </is>
      </c>
      <c r="G1787" s="39" t="str">
        <f>IF(ISNUMBER(MATCH(F1787,QualityStatuses,0)),"Quality Lead","Non-Quality Lead")</f>
        <v>Non-Quality Lead</v>
      </c>
      <c r="H1787" s="39" t="str">
        <f>IFERROR(INDEX(CampTypes,MATCH(I1787,CampList,0)),"Unattributed")</f>
        <v>Old</v>
      </c>
      <c r="I1787" t="inlineStr">
        <is>
          <t>E_Natuf_Generic_13082026</t>
        </is>
      </c>
      <c r="J1787" t="inlineStr">
        <is>
          <t>E_Natuf_Generic_13082026</t>
        </is>
      </c>
      <c r="K1787" t="inlineStr">
        <is>
          <t>Direct (campaign tagged in CRM)</t>
        </is>
      </c>
      <c r="L1787" t="inlineStr">
        <is>
          <t>E_Natuf_Generic_13082026_Adset1</t>
        </is>
      </c>
      <c r="M1787" t="inlineStr">
        <is>
          <t>E_Natuf_Generic_13082026_Adset1</t>
        </is>
      </c>
      <c r="N1787" t="inlineStr">
        <is>
          <t>E_Natuf_Generic_13082026_Adset1_Ad1</t>
        </is>
      </c>
      <c r="O1787" t="inlineStr">
        <is>
          <t>Natuf</t>
        </is>
      </c>
      <c r="P1787" t="inlineStr">
        <is>
          <t>Facebook</t>
        </is>
      </c>
      <c r="Q1787" t="inlineStr">
        <is>
          <t>(Unassigned)</t>
        </is>
      </c>
      <c r="R1787" t="inlineStr">
        <is>
          <t>Omkar Navge</t>
        </is>
      </c>
      <c r="S1787" t="inlineStr">
        <is>
          <t>-</t>
        </is>
      </c>
      <c r="T1787" t="inlineStr">
        <is>
          <t>Lucknow</t>
        </is>
      </c>
      <c r="U1787" t="inlineStr">
        <is>
          <t xml:space="preserve"> </t>
        </is>
      </c>
      <c r="V1787" t="n">
        <v>0</v>
      </c>
      <c r="W1787" t="n">
        <v>0</v>
      </c>
      <c r="X1787" t="inlineStr">
        <is>
          <t>XXXXXX4700</t>
        </is>
      </c>
      <c r="Y1787" s="72" t="n">
        <v>46326.52037037037</v>
      </c>
    </row>
    <row r="1788">
      <c r="A1788" s="39" t="inlineStr">
        <is>
          <t>6ad4a59f32e363b3f7742a76</t>
        </is>
      </c>
      <c r="B1788" s="72" t="n">
        <v>46313.68434027778</v>
      </c>
      <c r="C1788" s="70" t="n">
        <v>46313</v>
      </c>
      <c r="D1788" t="inlineStr">
        <is>
          <t>2026-10</t>
        </is>
      </c>
      <c r="E1788" t="inlineStr">
        <is>
          <t>Wk of 2026-10-12</t>
        </is>
      </c>
      <c r="F1788" t="inlineStr">
        <is>
          <t>Lost</t>
        </is>
      </c>
      <c r="G1788" s="39" t="str">
        <f>IF(ISNUMBER(MATCH(F1788,QualityStatuses,0)),"Quality Lead","Non-Quality Lead")</f>
        <v>Non-Quality Lead</v>
      </c>
      <c r="H1788" s="39" t="str">
        <f>IFERROR(INDEX(CampTypes,MATCH(I1788,CampList,0)),"Unattributed")</f>
        <v>Old</v>
      </c>
      <c r="I1788" t="inlineStr">
        <is>
          <t>natuf_Kiosk_14072026_Hindi</t>
        </is>
      </c>
      <c r="J1788" t="inlineStr">
        <is>
          <t>natuf_Kiosk_14072026_Hindi</t>
        </is>
      </c>
      <c r="K1788" t="inlineStr">
        <is>
          <t>Direct (campaign tagged in CRM)</t>
        </is>
      </c>
      <c r="L1788" t="inlineStr">
        <is>
          <t>natuf_Kiosk_23092026_ad set3</t>
        </is>
      </c>
      <c r="M1788" t="inlineStr">
        <is>
          <t>natuf_Kiosk_23092026_ad set3</t>
        </is>
      </c>
      <c r="N1788" t="inlineStr">
        <is>
          <t>natuf_Kiosk_23092026_ad set3_ad1</t>
        </is>
      </c>
      <c r="O1788" t="inlineStr">
        <is>
          <t>Natuf</t>
        </is>
      </c>
      <c r="P1788" t="inlineStr">
        <is>
          <t>Facebook</t>
        </is>
      </c>
      <c r="Q1788" t="inlineStr">
        <is>
          <t>Tejaswini Tarigopula</t>
        </is>
      </c>
      <c r="R1788" t="inlineStr">
        <is>
          <t>Shivani Sharma</t>
        </is>
      </c>
      <c r="S1788" t="inlineStr">
        <is>
          <t>Not Interested</t>
        </is>
      </c>
      <c r="T1788" t="inlineStr">
        <is>
          <t>Mangaon</t>
        </is>
      </c>
      <c r="U1788" t="inlineStr">
        <is>
          <t xml:space="preserve"> </t>
        </is>
      </c>
      <c r="V1788" t="n">
        <v>2</v>
      </c>
      <c r="W1788" t="n">
        <v>1</v>
      </c>
      <c r="X1788" t="inlineStr">
        <is>
          <t>XXXXXX2190</t>
        </is>
      </c>
      <c r="Y1788" s="72" t="n">
        <v>46326.52037037037</v>
      </c>
    </row>
    <row r="1789">
      <c r="A1789" s="39" t="inlineStr">
        <is>
          <t>6ad4a48b7b4a48c1cc5140f3</t>
        </is>
      </c>
      <c r="B1789" s="72" t="n">
        <v>46313.68114583333</v>
      </c>
      <c r="C1789" s="70" t="n">
        <v>46313</v>
      </c>
      <c r="D1789" t="inlineStr">
        <is>
          <t>2026-10</t>
        </is>
      </c>
      <c r="E1789" t="inlineStr">
        <is>
          <t>Wk of 2026-10-12</t>
        </is>
      </c>
      <c r="F1789" t="inlineStr">
        <is>
          <t>Lost</t>
        </is>
      </c>
      <c r="G1789" s="39" t="str">
        <f>IF(ISNUMBER(MATCH(F1789,QualityStatuses,0)),"Quality Lead","Non-Quality Lead")</f>
        <v>Non-Quality Lead</v>
      </c>
      <c r="H1789" s="39" t="str">
        <f>IFERROR(INDEX(CampTypes,MATCH(I1789,CampList,0)),"Unattributed")</f>
        <v>New</v>
      </c>
      <c r="I1789" t="inlineStr">
        <is>
          <t>EBG - In House | ABO | Natuf | Leads | Unit Franchise | India | Oct26 | V1</t>
        </is>
      </c>
      <c r="J1789" t="inlineStr">
        <is>
          <t>EBG - In House | ABO | Natuf | Leads | Unit Franchise | India | Oct26 | V1</t>
        </is>
      </c>
      <c r="K1789" t="inlineStr">
        <is>
          <t>Direct (campaign tagged in CRM)</t>
        </is>
      </c>
      <c r="L1789" t="inlineStr">
        <is>
          <t>Natuf | Business Owners | Tier1 + Growth Cities | Oct26 | V1</t>
        </is>
      </c>
      <c r="M1789" t="inlineStr">
        <is>
          <t>Natuf | Business Owners | Tier1 + Growth Cities | Oct26 | V1</t>
        </is>
      </c>
      <c r="N1789" t="inlineStr">
        <is>
          <t>Natuf | Reel | Brand Ambassador | Heard Of Owning A Cafe | V1</t>
        </is>
      </c>
      <c r="O1789" t="inlineStr">
        <is>
          <t>In House Natuf</t>
        </is>
      </c>
      <c r="P1789" t="inlineStr">
        <is>
          <t>Facebook</t>
        </is>
      </c>
      <c r="Q1789" t="inlineStr">
        <is>
          <t>Tejaswini Tarigopula</t>
        </is>
      </c>
      <c r="R1789" t="inlineStr">
        <is>
          <t>Rauth Sanketh</t>
        </is>
      </c>
      <c r="S1789" t="inlineStr">
        <is>
          <t>Not Interested</t>
        </is>
      </c>
      <c r="T1789" t="inlineStr">
        <is>
          <t>INDIA</t>
        </is>
      </c>
      <c r="U1789" t="inlineStr">
        <is>
          <t xml:space="preserve"> </t>
        </is>
      </c>
      <c r="V1789" t="n">
        <v>2</v>
      </c>
      <c r="W1789" t="n">
        <v>2</v>
      </c>
      <c r="X1789" t="inlineStr">
        <is>
          <t>XXXXXX1713</t>
        </is>
      </c>
      <c r="Y1789" s="72" t="n">
        <v>46326.52037037037</v>
      </c>
    </row>
    <row r="1790">
      <c r="A1790" s="39" t="inlineStr">
        <is>
          <t>6ad4a399d507ebfef3930b70</t>
        </is>
      </c>
      <c r="B1790" s="72" t="n">
        <v>46313.67834490741</v>
      </c>
      <c r="C1790" s="70" t="n">
        <v>46313</v>
      </c>
      <c r="D1790" t="inlineStr">
        <is>
          <t>2026-10</t>
        </is>
      </c>
      <c r="E1790" t="inlineStr">
        <is>
          <t>Wk of 2026-10-12</t>
        </is>
      </c>
      <c r="F1790" t="inlineStr">
        <is>
          <t>Attempt 1</t>
        </is>
      </c>
      <c r="G1790" s="39" t="str">
        <f>IF(ISNUMBER(MATCH(F1790,QualityStatuses,0)),"Quality Lead","Non-Quality Lead")</f>
        <v>Non-Quality Lead</v>
      </c>
      <c r="H1790" s="39" t="str">
        <f>IFERROR(INDEX(CampTypes,MATCH(I1790,CampList,0)),"Unattributed")</f>
        <v>Old</v>
      </c>
      <c r="I1790" t="inlineStr">
        <is>
          <t>E_Natuf_MF_05092026</t>
        </is>
      </c>
      <c r="J1790" t="inlineStr">
        <is>
          <t>E_Natuf_MF_05092026</t>
        </is>
      </c>
      <c r="K1790" t="inlineStr">
        <is>
          <t>Direct (campaign tagged in CRM)</t>
        </is>
      </c>
      <c r="L1790" t="inlineStr">
        <is>
          <t>E_Natuf_MF_05092026_ Ad Set1</t>
        </is>
      </c>
      <c r="M1790" t="inlineStr">
        <is>
          <t>E_Natuf_MF_05092026_ Ad Set1</t>
        </is>
      </c>
      <c r="N1790" t="inlineStr">
        <is>
          <t>E_Natuf_MF_05092026_ Ad Set1_Ad1</t>
        </is>
      </c>
      <c r="O1790" t="inlineStr">
        <is>
          <t>Natuf_MF</t>
        </is>
      </c>
      <c r="P1790" t="inlineStr">
        <is>
          <t>Facebook</t>
        </is>
      </c>
      <c r="Q1790" t="inlineStr">
        <is>
          <t>Tejaswini Tarigopula</t>
        </is>
      </c>
      <c r="R1790" t="inlineStr">
        <is>
          <t>Rauth Sanketh</t>
        </is>
      </c>
      <c r="S1790" t="inlineStr">
        <is>
          <t>-</t>
        </is>
      </c>
      <c r="T1790" t="inlineStr">
        <is>
          <t>Rohtak</t>
        </is>
      </c>
      <c r="U1790" t="inlineStr">
        <is>
          <t xml:space="preserve"> </t>
        </is>
      </c>
      <c r="V1790" t="n">
        <v>1</v>
      </c>
      <c r="W1790" t="n">
        <v>0</v>
      </c>
      <c r="X1790" t="inlineStr">
        <is>
          <t>XXXXXX9955</t>
        </is>
      </c>
      <c r="Y1790" s="72" t="n">
        <v>46326.52037037037</v>
      </c>
    </row>
    <row r="1791">
      <c r="A1791" s="39" t="inlineStr">
        <is>
          <t>6ad4a30bd20ac158edc47fae</t>
        </is>
      </c>
      <c r="B1791" s="72" t="n">
        <v>46313.67670138889</v>
      </c>
      <c r="C1791" s="70" t="n">
        <v>46313</v>
      </c>
      <c r="D1791" t="inlineStr">
        <is>
          <t>2026-10</t>
        </is>
      </c>
      <c r="E1791" t="inlineStr">
        <is>
          <t>Wk of 2026-10-12</t>
        </is>
      </c>
      <c r="F1791" t="inlineStr">
        <is>
          <t>Attempt 1</t>
        </is>
      </c>
      <c r="G1791" s="39" t="str">
        <f>IF(ISNUMBER(MATCH(F1791,QualityStatuses,0)),"Quality Lead","Non-Quality Lead")</f>
        <v>Non-Quality Lead</v>
      </c>
      <c r="H1791" s="39" t="str">
        <f>IFERROR(INDEX(CampTypes,MATCH(I1791,CampList,0)),"Unattributed")</f>
        <v>New</v>
      </c>
      <c r="I1791" t="inlineStr">
        <is>
          <t>EBG - In House | ABO | Natuf | Leads | Unit Franchise | India | Oct26 | V1</t>
        </is>
      </c>
      <c r="J1791" t="inlineStr">
        <is>
          <t>EBG - In House | ABO | Natuf | Leads | Unit Franchise | India | Oct26 | V1</t>
        </is>
      </c>
      <c r="K1791" t="inlineStr">
        <is>
          <t>Direct (campaign tagged in CRM)</t>
        </is>
      </c>
      <c r="L1791" t="inlineStr">
        <is>
          <t>Natuf | Business Owners | Tier1 + Growth Cities | Oct26 | V1</t>
        </is>
      </c>
      <c r="M1791" t="inlineStr">
        <is>
          <t>Natuf | Business Owners | Tier1 + Growth Cities | Oct26 | V1</t>
        </is>
      </c>
      <c r="N1791" t="inlineStr">
        <is>
          <t>Natuf | Reel | Brand Ambassador | Heard Of Owning A Cafe | V1</t>
        </is>
      </c>
      <c r="O1791" t="inlineStr">
        <is>
          <t>In House Natuf</t>
        </is>
      </c>
      <c r="P1791" t="inlineStr">
        <is>
          <t>Facebook</t>
        </is>
      </c>
      <c r="Q1791" t="inlineStr">
        <is>
          <t>Tejaswini Tarigopula</t>
        </is>
      </c>
      <c r="R1791" t="inlineStr">
        <is>
          <t>Rauth Sanketh</t>
        </is>
      </c>
      <c r="S1791" t="inlineStr">
        <is>
          <t>-</t>
        </is>
      </c>
      <c r="T1791" t="inlineStr">
        <is>
          <t>Chandigarh</t>
        </is>
      </c>
      <c r="U1791" t="inlineStr">
        <is>
          <t xml:space="preserve"> </t>
        </is>
      </c>
      <c r="V1791" t="n">
        <v>1</v>
      </c>
      <c r="W1791" t="n">
        <v>1</v>
      </c>
      <c r="X1791" t="inlineStr">
        <is>
          <t>XXXXXX2499</t>
        </is>
      </c>
      <c r="Y1791" s="72" t="n">
        <v>46326.52037037037</v>
      </c>
    </row>
    <row r="1792">
      <c r="A1792" s="39" t="inlineStr">
        <is>
          <t>6ad4a27ababcc6caa8b42498</t>
        </is>
      </c>
      <c r="B1792" s="72" t="n">
        <v>46313.67502314815</v>
      </c>
      <c r="C1792" s="70" t="n">
        <v>46313</v>
      </c>
      <c r="D1792" t="inlineStr">
        <is>
          <t>2026-10</t>
        </is>
      </c>
      <c r="E1792" t="inlineStr">
        <is>
          <t>Wk of 2026-10-12</t>
        </is>
      </c>
      <c r="F1792" t="inlineStr">
        <is>
          <t>Connected</t>
        </is>
      </c>
      <c r="G1792" s="39" t="str">
        <f>IF(ISNUMBER(MATCH(F1792,QualityStatuses,0)),"Quality Lead","Non-Quality Lead")</f>
        <v>Non-Quality Lead</v>
      </c>
      <c r="H1792" s="39" t="str">
        <f>IFERROR(INDEX(CampTypes,MATCH(I1792,CampList,0)),"Unattributed")</f>
        <v>New</v>
      </c>
      <c r="I1792" t="inlineStr">
        <is>
          <t>EBG - In House | ABO | Natuf | Leads | Unit Franchise | India | Oct26 | V1</t>
        </is>
      </c>
      <c r="J1792" t="inlineStr">
        <is>
          <t>EBG - In House | ABO | Natuf | Leads | Unit Franchise | India | Oct26 | V1</t>
        </is>
      </c>
      <c r="K1792" t="inlineStr">
        <is>
          <t>Direct (campaign tagged in CRM)</t>
        </is>
      </c>
      <c r="L1792" t="inlineStr">
        <is>
          <t>Natuf | Business Owners | Tier1 + Growth Cities | Oct26 | V1</t>
        </is>
      </c>
      <c r="M1792" t="inlineStr">
        <is>
          <t>Natuf | Business Owners | Tier1 + Growth Cities | Oct26 | V1</t>
        </is>
      </c>
      <c r="N1792" t="inlineStr">
        <is>
          <t>Natuf | Reel | Brand Ambassador | Heard Of Owning A Cafe | V1</t>
        </is>
      </c>
      <c r="O1792" t="inlineStr">
        <is>
          <t>In House Natuf</t>
        </is>
      </c>
      <c r="P1792" t="inlineStr">
        <is>
          <t>Facebook</t>
        </is>
      </c>
      <c r="Q1792" t="inlineStr">
        <is>
          <t>Tejaswini Tarigopula</t>
        </is>
      </c>
      <c r="R1792" t="inlineStr">
        <is>
          <t>Shivani Sharma</t>
        </is>
      </c>
      <c r="S1792" t="inlineStr">
        <is>
          <t>-</t>
        </is>
      </c>
      <c r="T1792" t="inlineStr">
        <is>
          <t>Delhi</t>
        </is>
      </c>
      <c r="U1792" t="inlineStr">
        <is>
          <t xml:space="preserve"> </t>
        </is>
      </c>
      <c r="V1792" t="n">
        <v>1</v>
      </c>
      <c r="W1792" t="n">
        <v>1</v>
      </c>
      <c r="X1792" t="inlineStr">
        <is>
          <t>XXXXXX6469</t>
        </is>
      </c>
      <c r="Y1792" s="72" t="n">
        <v>46326.52037037037</v>
      </c>
    </row>
    <row r="1793">
      <c r="A1793" s="39" t="inlineStr">
        <is>
          <t>6ad4a25afa2cf7ac3ed253e6</t>
        </is>
      </c>
      <c r="B1793" s="72" t="n">
        <v>46313.67465277778</v>
      </c>
      <c r="C1793" s="70" t="n">
        <v>46313</v>
      </c>
      <c r="D1793" t="inlineStr">
        <is>
          <t>2026-10</t>
        </is>
      </c>
      <c r="E1793" t="inlineStr">
        <is>
          <t>Wk of 2026-10-12</t>
        </is>
      </c>
      <c r="F1793" t="inlineStr">
        <is>
          <t>Attempt 5</t>
        </is>
      </c>
      <c r="G1793" s="39" t="str">
        <f>IF(ISNUMBER(MATCH(F1793,QualityStatuses,0)),"Quality Lead","Non-Quality Lead")</f>
        <v>Non-Quality Lead</v>
      </c>
      <c r="H1793" s="39" t="str">
        <f>IFERROR(INDEX(CampTypes,MATCH(I1793,CampList,0)),"Unattributed")</f>
        <v>Old</v>
      </c>
      <c r="I1793" t="inlineStr">
        <is>
          <t>E_Natuf_Generic_13082026</t>
        </is>
      </c>
      <c r="J1793" t="inlineStr">
        <is>
          <t>E_Natuf_Generic_13082026</t>
        </is>
      </c>
      <c r="K1793" t="inlineStr">
        <is>
          <t>Direct (campaign tagged in CRM)</t>
        </is>
      </c>
      <c r="L1793" t="inlineStr">
        <is>
          <t>E_Natuf_Generic_13082026_Adset1</t>
        </is>
      </c>
      <c r="M1793" t="inlineStr">
        <is>
          <t>E_Natuf_Generic_13082026_Adset1</t>
        </is>
      </c>
      <c r="N1793" t="inlineStr">
        <is>
          <t>E_Natuf_Generic_13082026_Adset1_Ad1</t>
        </is>
      </c>
      <c r="O1793" t="inlineStr">
        <is>
          <t>Natuf</t>
        </is>
      </c>
      <c r="P1793" t="inlineStr">
        <is>
          <t>Facebook</t>
        </is>
      </c>
      <c r="Q1793" t="inlineStr">
        <is>
          <t>Marshal Malbari</t>
        </is>
      </c>
      <c r="R1793" t="inlineStr">
        <is>
          <t>Rinkita Virvani</t>
        </is>
      </c>
      <c r="S1793" t="inlineStr">
        <is>
          <t>-</t>
        </is>
      </c>
      <c r="T1793" t="inlineStr">
        <is>
          <t>Gulbarga</t>
        </is>
      </c>
      <c r="U1793" t="inlineStr">
        <is>
          <t xml:space="preserve"> </t>
        </is>
      </c>
      <c r="V1793" t="n">
        <v>8</v>
      </c>
      <c r="W1793" t="n">
        <v>4</v>
      </c>
      <c r="X1793" t="inlineStr">
        <is>
          <t>XXXXXX0078</t>
        </is>
      </c>
      <c r="Y1793" s="72" t="n">
        <v>46326.52037037037</v>
      </c>
    </row>
    <row r="1794">
      <c r="A1794" s="39" t="inlineStr">
        <is>
          <t>6ad4a02425ec82e1c61e3f79</t>
        </is>
      </c>
      <c r="B1794" s="72" t="n">
        <v>46313.66810185185</v>
      </c>
      <c r="C1794" s="70" t="n">
        <v>46313</v>
      </c>
      <c r="D1794" t="inlineStr">
        <is>
          <t>2026-10</t>
        </is>
      </c>
      <c r="E1794" t="inlineStr">
        <is>
          <t>Wk of 2026-10-12</t>
        </is>
      </c>
      <c r="F1794" t="inlineStr">
        <is>
          <t>Details Shared</t>
        </is>
      </c>
      <c r="G1794" s="39" t="str">
        <f>IF(ISNUMBER(MATCH(F1794,QualityStatuses,0)),"Quality Lead","Non-Quality Lead")</f>
        <v>Quality Lead</v>
      </c>
      <c r="H1794" s="39" t="str">
        <f>IFERROR(INDEX(CampTypes,MATCH(I1794,CampList,0)),"Unattributed")</f>
        <v>New</v>
      </c>
      <c r="I1794" t="inlineStr">
        <is>
          <t>EBG - In House | ABO | Natuf | Leads | Unit Franchise | India | Oct26 | V1</t>
        </is>
      </c>
      <c r="J1794" t="inlineStr">
        <is>
          <t>EBG - In House | ABO | Natuf | Leads | Unit Franchise | India | Oct26 | V1</t>
        </is>
      </c>
      <c r="K1794" t="inlineStr">
        <is>
          <t>Direct (campaign tagged in CRM)</t>
        </is>
      </c>
      <c r="L1794" t="inlineStr">
        <is>
          <t>Natuf | Business Owners | Tier1 + Growth Cities | Oct26 | V1</t>
        </is>
      </c>
      <c r="M1794" t="inlineStr">
        <is>
          <t>Natuf | Business Owners | Tier1 + Growth Cities | Oct26 | V1</t>
        </is>
      </c>
      <c r="N1794" t="inlineStr">
        <is>
          <t>Natuf | Reel | Brand Ambassador | Heard Of Owning A Cafe | V1</t>
        </is>
      </c>
      <c r="O1794" t="inlineStr">
        <is>
          <t>In House Natuf</t>
        </is>
      </c>
      <c r="P1794" t="inlineStr">
        <is>
          <t>Facebook</t>
        </is>
      </c>
      <c r="Q1794" t="inlineStr">
        <is>
          <t>Tejaswini Tarigopula</t>
        </is>
      </c>
      <c r="R1794" t="inlineStr">
        <is>
          <t>Rima Paul</t>
        </is>
      </c>
      <c r="S1794" t="inlineStr">
        <is>
          <t>-</t>
        </is>
      </c>
      <c r="T1794" t="inlineStr">
        <is>
          <t>Vadodara</t>
        </is>
      </c>
      <c r="U1794" t="inlineStr">
        <is>
          <t xml:space="preserve"> </t>
        </is>
      </c>
      <c r="V1794" t="n">
        <v>1</v>
      </c>
      <c r="W1794" t="n">
        <v>1</v>
      </c>
      <c r="X1794" t="inlineStr">
        <is>
          <t>XXXXXX4499</t>
        </is>
      </c>
      <c r="Y1794" s="72" t="n">
        <v>46326.52037037037</v>
      </c>
    </row>
    <row r="1795">
      <c r="A1795" s="39" t="inlineStr">
        <is>
          <t>6ad49fccd20ac158edc47c95</t>
        </is>
      </c>
      <c r="B1795" s="72" t="n">
        <v>46313.66708333333</v>
      </c>
      <c r="C1795" s="70" t="n">
        <v>46313</v>
      </c>
      <c r="D1795" t="inlineStr">
        <is>
          <t>2026-10</t>
        </is>
      </c>
      <c r="E1795" t="inlineStr">
        <is>
          <t>Wk of 2026-10-12</t>
        </is>
      </c>
      <c r="F1795" t="inlineStr">
        <is>
          <t>Attempt 1</t>
        </is>
      </c>
      <c r="G1795" s="39" t="str">
        <f>IF(ISNUMBER(MATCH(F1795,QualityStatuses,0)),"Quality Lead","Non-Quality Lead")</f>
        <v>Non-Quality Lead</v>
      </c>
      <c r="H1795" s="39" t="str">
        <f>IFERROR(INDEX(CampTypes,MATCH(I1795,CampList,0)),"Unattributed")</f>
        <v>New</v>
      </c>
      <c r="I1795" t="inlineStr">
        <is>
          <t>EBG - In House | ABO | Natuf | Leads | Unit Franchise | India | Oct26 | V1</t>
        </is>
      </c>
      <c r="J1795" t="inlineStr">
        <is>
          <t>EBG - In House | ABO | Natuf | Leads | Unit Franchise | India | Oct26 | V1</t>
        </is>
      </c>
      <c r="K1795" t="inlineStr">
        <is>
          <t>Direct (campaign tagged in CRM)</t>
        </is>
      </c>
      <c r="L1795" t="inlineStr">
        <is>
          <t>Natuf | Investors | Tier1 + Growth Cities | Oct26 | V1</t>
        </is>
      </c>
      <c r="M1795" t="inlineStr">
        <is>
          <t>Natuf | Investors | Tier1 + Growth Cities | Oct26 | V1</t>
        </is>
      </c>
      <c r="N1795" t="inlineStr">
        <is>
          <t>Natuf | Reel | Brand Ambassador | Heard Of Owning A Cafe | V1</t>
        </is>
      </c>
      <c r="O1795" t="inlineStr">
        <is>
          <t>In House Natuf</t>
        </is>
      </c>
      <c r="P1795" t="inlineStr">
        <is>
          <t>Facebook</t>
        </is>
      </c>
      <c r="Q1795" t="inlineStr">
        <is>
          <t>Tejaswini Tarigopula</t>
        </is>
      </c>
      <c r="R1795" t="inlineStr">
        <is>
          <t>Rauth Sanketh</t>
        </is>
      </c>
      <c r="S1795" t="inlineStr">
        <is>
          <t>-</t>
        </is>
      </c>
      <c r="T1795" t="inlineStr">
        <is>
          <t>Navi Mumbai</t>
        </is>
      </c>
      <c r="U1795" t="inlineStr">
        <is>
          <t xml:space="preserve"> </t>
        </is>
      </c>
      <c r="V1795" t="n">
        <v>1</v>
      </c>
      <c r="W1795" t="n">
        <v>0</v>
      </c>
      <c r="X1795" t="inlineStr">
        <is>
          <t>XXXXXX2331</t>
        </is>
      </c>
      <c r="Y1795" s="72" t="n">
        <v>46326.52037037037</v>
      </c>
    </row>
    <row r="1796">
      <c r="A1796" s="39" t="inlineStr">
        <is>
          <t>6ad49f415715d4749a7b2b05</t>
        </is>
      </c>
      <c r="B1796" s="72" t="n">
        <v>46313.66547453704</v>
      </c>
      <c r="C1796" s="70" t="n">
        <v>46313</v>
      </c>
      <c r="D1796" t="inlineStr">
        <is>
          <t>2026-10</t>
        </is>
      </c>
      <c r="E1796" t="inlineStr">
        <is>
          <t>Wk of 2026-10-12</t>
        </is>
      </c>
      <c r="F1796" t="inlineStr">
        <is>
          <t>New Lead</t>
        </is>
      </c>
      <c r="G1796" s="39" t="str">
        <f>IF(ISNUMBER(MATCH(F1796,QualityStatuses,0)),"Quality Lead","Non-Quality Lead")</f>
        <v>Non-Quality Lead</v>
      </c>
      <c r="H1796" s="39" t="str">
        <f>IFERROR(INDEX(CampTypes,MATCH(I1796,CampList,0)),"Unattributed")</f>
        <v>Old</v>
      </c>
      <c r="I1796" t="inlineStr">
        <is>
          <t>E_Karan_Natuf_All_07072026</t>
        </is>
      </c>
      <c r="J1796" t="inlineStr">
        <is>
          <t>E_Karan_Natuf_All_07072026</t>
        </is>
      </c>
      <c r="K1796" t="inlineStr">
        <is>
          <t>Direct (campaign tagged in CRM)</t>
        </is>
      </c>
      <c r="L1796" t="inlineStr">
        <is>
          <t>E_Karan_Natuf_Sign_07072026_Adset3</t>
        </is>
      </c>
      <c r="M1796" t="inlineStr">
        <is>
          <t>E_Karan_Natuf_Sign_07072026_Adset3</t>
        </is>
      </c>
      <c r="N1796" t="inlineStr">
        <is>
          <t>E_Karan_Natuf_Sign_07072026_Adset2_Ad1 – Copy</t>
        </is>
      </c>
      <c r="O1796" t="inlineStr">
        <is>
          <t>Natuf</t>
        </is>
      </c>
      <c r="P1796" t="inlineStr">
        <is>
          <t>Facebook</t>
        </is>
      </c>
      <c r="Q1796" t="inlineStr">
        <is>
          <t>(Unassigned)</t>
        </is>
      </c>
      <c r="R1796" t="inlineStr">
        <is>
          <t>Omkar Navge</t>
        </is>
      </c>
      <c r="S1796" t="inlineStr">
        <is>
          <t>-</t>
        </is>
      </c>
      <c r="T1796" t="inlineStr">
        <is>
          <t>Bhubaneswar</t>
        </is>
      </c>
      <c r="U1796" t="inlineStr">
        <is>
          <t xml:space="preserve"> </t>
        </is>
      </c>
      <c r="V1796" t="n">
        <v>0</v>
      </c>
      <c r="W1796" t="n">
        <v>0</v>
      </c>
      <c r="X1796" t="inlineStr">
        <is>
          <t>XXXXXX5427</t>
        </is>
      </c>
      <c r="Y1796" s="72" t="n">
        <v>46326.52037037037</v>
      </c>
    </row>
    <row r="1797">
      <c r="A1797" s="39" t="inlineStr">
        <is>
          <t>6ad49c577341d03d0a90e09e</t>
        </is>
      </c>
      <c r="B1797" s="72" t="n">
        <v>46313.65684027778</v>
      </c>
      <c r="C1797" s="70" t="n">
        <v>46313</v>
      </c>
      <c r="D1797" t="inlineStr">
        <is>
          <t>2026-10</t>
        </is>
      </c>
      <c r="E1797" t="inlineStr">
        <is>
          <t>Wk of 2026-10-12</t>
        </is>
      </c>
      <c r="F1797" t="inlineStr">
        <is>
          <t>Attempt 1</t>
        </is>
      </c>
      <c r="G1797" s="39" t="str">
        <f>IF(ISNUMBER(MATCH(F1797,QualityStatuses,0)),"Quality Lead","Non-Quality Lead")</f>
        <v>Non-Quality Lead</v>
      </c>
      <c r="H1797" s="39" t="str">
        <f>IFERROR(INDEX(CampTypes,MATCH(I1797,CampList,0)),"Unattributed")</f>
        <v>Old</v>
      </c>
      <c r="I1797" t="inlineStr">
        <is>
          <t>E_Suresh_Natuf_Kiosk_07072026</t>
        </is>
      </c>
      <c r="J1797" t="inlineStr">
        <is>
          <t>E_Suresh_Natuf_Kiosk_07072026</t>
        </is>
      </c>
      <c r="K1797" t="inlineStr">
        <is>
          <t>Direct (campaign tagged in CRM)</t>
        </is>
      </c>
      <c r="L1797" t="inlineStr">
        <is>
          <t>E_Suresh_Natuf_Kiosk_07072026_Adset5</t>
        </is>
      </c>
      <c r="M1797" t="inlineStr">
        <is>
          <t>E_Suresh_Natuf_Kiosk_07072026_Adset5</t>
        </is>
      </c>
      <c r="N1797" t="inlineStr">
        <is>
          <t>E_Hindi_Suresh_Natuf_Kiosk_07072026_Adset5_ad3 – Copy 2</t>
        </is>
      </c>
      <c r="O1797" t="inlineStr">
        <is>
          <t>Natuf</t>
        </is>
      </c>
      <c r="P1797" t="inlineStr">
        <is>
          <t>Facebook</t>
        </is>
      </c>
      <c r="Q1797" t="inlineStr">
        <is>
          <t>Tejaswini Tarigopula</t>
        </is>
      </c>
      <c r="R1797" t="inlineStr">
        <is>
          <t>Rauth Sanketh</t>
        </is>
      </c>
      <c r="S1797" t="inlineStr">
        <is>
          <t>-</t>
        </is>
      </c>
      <c r="T1797" t="inlineStr">
        <is>
          <t>Pune</t>
        </is>
      </c>
      <c r="U1797" t="inlineStr">
        <is>
          <t xml:space="preserve"> </t>
        </is>
      </c>
      <c r="V1797" t="n">
        <v>1</v>
      </c>
      <c r="W1797" t="n">
        <v>0</v>
      </c>
      <c r="X1797" t="inlineStr">
        <is>
          <t>XXXXXX1487</t>
        </is>
      </c>
      <c r="Y1797" s="72" t="n">
        <v>46326.52037037037</v>
      </c>
    </row>
    <row r="1798">
      <c r="A1798" s="39" t="inlineStr">
        <is>
          <t>6ad49a3e23c6b0c8b2b4cbb4</t>
        </is>
      </c>
      <c r="B1798" s="72" t="n">
        <v>46313.650625</v>
      </c>
      <c r="C1798" s="70" t="n">
        <v>46313</v>
      </c>
      <c r="D1798" t="inlineStr">
        <is>
          <t>2026-10</t>
        </is>
      </c>
      <c r="E1798" t="inlineStr">
        <is>
          <t>Wk of 2026-10-12</t>
        </is>
      </c>
      <c r="F1798" t="inlineStr">
        <is>
          <t>Attempt 4</t>
        </is>
      </c>
      <c r="G1798" s="39" t="str">
        <f>IF(ISNUMBER(MATCH(F1798,QualityStatuses,0)),"Quality Lead","Non-Quality Lead")</f>
        <v>Non-Quality Lead</v>
      </c>
      <c r="H1798" s="39" t="str">
        <f>IFERROR(INDEX(CampTypes,MATCH(I1798,CampList,0)),"Unattributed")</f>
        <v>Old</v>
      </c>
      <c r="I1798" t="inlineStr">
        <is>
          <t>E_Karan_Natuf_All_07072026</t>
        </is>
      </c>
      <c r="J1798" t="inlineStr">
        <is>
          <t>E_Karan_Natuf_All_07072026</t>
        </is>
      </c>
      <c r="K1798" t="inlineStr">
        <is>
          <t>Direct (campaign tagged in CRM)</t>
        </is>
      </c>
      <c r="L1798" t="inlineStr">
        <is>
          <t>E_Karan_Natuf_Sign_07072026_Adset3</t>
        </is>
      </c>
      <c r="M1798" t="inlineStr">
        <is>
          <t>E_Karan_Natuf_Sign_07072026_Adset3</t>
        </is>
      </c>
      <c r="N1798" t="inlineStr">
        <is>
          <t>E_Karan_Natuf_Sign_07072026_Adset2_Ad1</t>
        </is>
      </c>
      <c r="O1798" t="inlineStr">
        <is>
          <t>Natuf</t>
        </is>
      </c>
      <c r="P1798" t="inlineStr">
        <is>
          <t>Facebook</t>
        </is>
      </c>
      <c r="Q1798" t="inlineStr">
        <is>
          <t>Marshal Malbari</t>
        </is>
      </c>
      <c r="R1798" t="inlineStr">
        <is>
          <t>Drishti Lodhia</t>
        </is>
      </c>
      <c r="S1798" t="inlineStr">
        <is>
          <t>-</t>
        </is>
      </c>
      <c r="T1798" t="inlineStr">
        <is>
          <t>Banglore</t>
        </is>
      </c>
      <c r="U1798" t="inlineStr">
        <is>
          <t xml:space="preserve"> </t>
        </is>
      </c>
      <c r="V1798" t="n">
        <v>4</v>
      </c>
      <c r="W1798" t="n">
        <v>4</v>
      </c>
      <c r="X1798" t="inlineStr">
        <is>
          <t>XXXXXX5668</t>
        </is>
      </c>
      <c r="Y1798" s="72" t="n">
        <v>46326.52037037037</v>
      </c>
    </row>
    <row r="1799">
      <c r="A1799" s="39" t="inlineStr">
        <is>
          <t>6ad4993334357ebc0ed0e1a6</t>
        </is>
      </c>
      <c r="B1799" s="72" t="n">
        <v>46313.64753472222</v>
      </c>
      <c r="C1799" s="70" t="n">
        <v>46313</v>
      </c>
      <c r="D1799" t="inlineStr">
        <is>
          <t>2026-10</t>
        </is>
      </c>
      <c r="E1799" t="inlineStr">
        <is>
          <t>Wk of 2026-10-12</t>
        </is>
      </c>
      <c r="F1799" t="inlineStr">
        <is>
          <t>Connected</t>
        </is>
      </c>
      <c r="G1799" s="39" t="str">
        <f>IF(ISNUMBER(MATCH(F1799,QualityStatuses,0)),"Quality Lead","Non-Quality Lead")</f>
        <v>Non-Quality Lead</v>
      </c>
      <c r="H1799" s="39" t="str">
        <f>IFERROR(INDEX(CampTypes,MATCH(I1799,CampList,0)),"Unattributed")</f>
        <v>New</v>
      </c>
      <c r="I1799" t="inlineStr">
        <is>
          <t>EBG - In House | ABO | Natuf | Leads | Unit Franchise | India | Oct26 | V1</t>
        </is>
      </c>
      <c r="J1799" t="inlineStr">
        <is>
          <t>EBG - In House | ABO | Natuf | Leads | Unit Franchise | India | Oct26 | V1</t>
        </is>
      </c>
      <c r="K1799" t="inlineStr">
        <is>
          <t>Direct (campaign tagged in CRM)</t>
        </is>
      </c>
      <c r="L1799" t="inlineStr">
        <is>
          <t>Natuf | LAL 1% | India | Jul26 | V1</t>
        </is>
      </c>
      <c r="M1799" t="inlineStr">
        <is>
          <t>Natuf | LAL 1% | India | Jul26 | V1</t>
        </is>
      </c>
      <c r="N1799" t="inlineStr">
        <is>
          <t>Natuf | Reel | Brand Ambassador | Heard Of Owning A Cafe | V1</t>
        </is>
      </c>
      <c r="O1799" t="inlineStr">
        <is>
          <t>In House Natuf</t>
        </is>
      </c>
      <c r="P1799" t="inlineStr">
        <is>
          <t>Facebook</t>
        </is>
      </c>
      <c r="Q1799" t="inlineStr">
        <is>
          <t>Tejaswini Tarigopula</t>
        </is>
      </c>
      <c r="R1799" t="inlineStr">
        <is>
          <t>Prabhudatta Pattanaik</t>
        </is>
      </c>
      <c r="S1799" t="inlineStr">
        <is>
          <t>-</t>
        </is>
      </c>
      <c r="T1799" t="inlineStr">
        <is>
          <t>Jhunjhunun</t>
        </is>
      </c>
      <c r="U1799" t="inlineStr">
        <is>
          <t xml:space="preserve"> </t>
        </is>
      </c>
      <c r="V1799" t="n">
        <v>1</v>
      </c>
      <c r="W1799" t="n">
        <v>1</v>
      </c>
      <c r="X1799" t="inlineStr">
        <is>
          <t>XXXXXX9298</t>
        </is>
      </c>
      <c r="Y1799" s="72" t="n">
        <v>46326.52037037037</v>
      </c>
    </row>
    <row r="1800">
      <c r="A1800" s="39" t="inlineStr">
        <is>
          <t>6ad496cd968255d1aa89fedd</t>
        </is>
      </c>
      <c r="B1800" s="72" t="n">
        <v>46313.64042824074</v>
      </c>
      <c r="C1800" s="70" t="n">
        <v>46313</v>
      </c>
      <c r="D1800" t="inlineStr">
        <is>
          <t>2026-10</t>
        </is>
      </c>
      <c r="E1800" t="inlineStr">
        <is>
          <t>Wk of 2026-10-12</t>
        </is>
      </c>
      <c r="F1800" t="inlineStr">
        <is>
          <t>Attempt 1</t>
        </is>
      </c>
      <c r="G1800" s="39" t="str">
        <f>IF(ISNUMBER(MATCH(F1800,QualityStatuses,0)),"Quality Lead","Non-Quality Lead")</f>
        <v>Non-Quality Lead</v>
      </c>
      <c r="H1800" s="39" t="str">
        <f>IFERROR(INDEX(CampTypes,MATCH(I1800,CampList,0)),"Unattributed")</f>
        <v>New</v>
      </c>
      <c r="I1800" t="inlineStr">
        <is>
          <t>EBG - In House | ABO | Natuf | Leads | Unit Franchise | India | Oct26 | V1</t>
        </is>
      </c>
      <c r="J1800" t="inlineStr">
        <is>
          <t>EBG - In House | ABO | Natuf | Leads | Unit Franchise | India | Oct26 | V1</t>
        </is>
      </c>
      <c r="K1800" t="inlineStr">
        <is>
          <t>Direct (campaign tagged in CRM)</t>
        </is>
      </c>
      <c r="L1800" t="inlineStr">
        <is>
          <t>Natuf | Business Owners | Tier1 + Growth Cities | Oct26 | V1</t>
        </is>
      </c>
      <c r="M1800" t="inlineStr">
        <is>
          <t>Natuf | Business Owners | Tier1 + Growth Cities | Oct26 | V1</t>
        </is>
      </c>
      <c r="N1800" t="inlineStr">
        <is>
          <t>Natuf | Reel | Brand Ambassador | Heard Of Owning A Cafe | V1</t>
        </is>
      </c>
      <c r="O1800" t="inlineStr">
        <is>
          <t>In House Natuf</t>
        </is>
      </c>
      <c r="P1800" t="inlineStr">
        <is>
          <t>Facebook</t>
        </is>
      </c>
      <c r="Q1800" t="inlineStr">
        <is>
          <t>Tejaswini Tarigopula</t>
        </is>
      </c>
      <c r="R1800" t="inlineStr">
        <is>
          <t>Rauth Sanketh</t>
        </is>
      </c>
      <c r="S1800" t="inlineStr">
        <is>
          <t>-</t>
        </is>
      </c>
      <c r="T1800" t="inlineStr">
        <is>
          <t>Gurugram</t>
        </is>
      </c>
      <c r="U1800" t="inlineStr">
        <is>
          <t xml:space="preserve"> </t>
        </is>
      </c>
      <c r="V1800" t="n">
        <v>1</v>
      </c>
      <c r="W1800" t="n">
        <v>0</v>
      </c>
      <c r="X1800" t="inlineStr">
        <is>
          <t>XXXXXX9626</t>
        </is>
      </c>
      <c r="Y1800" s="72" t="n">
        <v>46326.52037037037</v>
      </c>
    </row>
    <row r="1801">
      <c r="A1801" s="39" t="inlineStr">
        <is>
          <t>6ad49656981d8e903d0a3b3f</t>
        </is>
      </c>
      <c r="B1801" s="72" t="n">
        <v>46313.63905092593</v>
      </c>
      <c r="C1801" s="70" t="n">
        <v>46313</v>
      </c>
      <c r="D1801" t="inlineStr">
        <is>
          <t>2026-10</t>
        </is>
      </c>
      <c r="E1801" t="inlineStr">
        <is>
          <t>Wk of 2026-10-12</t>
        </is>
      </c>
      <c r="F1801" t="inlineStr">
        <is>
          <t>New Lead</t>
        </is>
      </c>
      <c r="G1801" s="39" t="str">
        <f>IF(ISNUMBER(MATCH(F1801,QualityStatuses,0)),"Quality Lead","Non-Quality Lead")</f>
        <v>Non-Quality Lead</v>
      </c>
      <c r="H1801" s="39" t="str">
        <f>IFERROR(INDEX(CampTypes,MATCH(I1801,CampList,0)),"Unattributed")</f>
        <v>Old</v>
      </c>
      <c r="I1801" t="inlineStr">
        <is>
          <t>E_Karan_Natuf_All_07072026</t>
        </is>
      </c>
      <c r="J1801" t="inlineStr">
        <is>
          <t>E_Karan_Natuf_All_07072026</t>
        </is>
      </c>
      <c r="K1801" t="inlineStr">
        <is>
          <t>Direct (campaign tagged in CRM)</t>
        </is>
      </c>
      <c r="L1801" t="inlineStr">
        <is>
          <t>E_Karan_Natuf_Express_07072026_Adset1</t>
        </is>
      </c>
      <c r="M1801" t="inlineStr">
        <is>
          <t>E_Karan_Natuf_Express_07072026_Adset1</t>
        </is>
      </c>
      <c r="N1801" t="inlineStr">
        <is>
          <t>E_Karan_Natuf_Express_07072026_Adset2_Ad1 – Copy</t>
        </is>
      </c>
      <c r="O1801" t="inlineStr">
        <is>
          <t>Natuf</t>
        </is>
      </c>
      <c r="P1801" t="inlineStr">
        <is>
          <t>Facebook</t>
        </is>
      </c>
      <c r="Q1801" t="inlineStr">
        <is>
          <t>(Unassigned)</t>
        </is>
      </c>
      <c r="R1801" t="inlineStr">
        <is>
          <t>Omkar Navge</t>
        </is>
      </c>
      <c r="S1801" t="inlineStr">
        <is>
          <t>-</t>
        </is>
      </c>
      <c r="T1801" t="inlineStr">
        <is>
          <t>jaipur</t>
        </is>
      </c>
      <c r="U1801" t="inlineStr">
        <is>
          <t xml:space="preserve"> </t>
        </is>
      </c>
      <c r="V1801" t="n">
        <v>0</v>
      </c>
      <c r="W1801" t="n">
        <v>0</v>
      </c>
      <c r="X1801" t="inlineStr">
        <is>
          <t>XXXXXX4095</t>
        </is>
      </c>
      <c r="Y1801" s="72" t="n">
        <v>46326.52037037037</v>
      </c>
    </row>
    <row r="1802">
      <c r="A1802" s="39" t="inlineStr">
        <is>
          <t>6ad49536c3b4c1854b45d5fd</t>
        </is>
      </c>
      <c r="B1802" s="72" t="n">
        <v>46313.6357175926</v>
      </c>
      <c r="C1802" s="70" t="n">
        <v>46313</v>
      </c>
      <c r="D1802" t="inlineStr">
        <is>
          <t>2026-10</t>
        </is>
      </c>
      <c r="E1802" t="inlineStr">
        <is>
          <t>Wk of 2026-10-12</t>
        </is>
      </c>
      <c r="F1802" t="inlineStr">
        <is>
          <t>Attempt 1</t>
        </is>
      </c>
      <c r="G1802" s="39" t="str">
        <f>IF(ISNUMBER(MATCH(F1802,QualityStatuses,0)),"Quality Lead","Non-Quality Lead")</f>
        <v>Non-Quality Lead</v>
      </c>
      <c r="H1802" s="39" t="str">
        <f>IFERROR(INDEX(CampTypes,MATCH(I1802,CampList,0)),"Unattributed")</f>
        <v>New</v>
      </c>
      <c r="I1802" t="inlineStr">
        <is>
          <t>EBG - In House | ABO | Natuf | Leads | Unit Franchise | India | Oct26 | V1</t>
        </is>
      </c>
      <c r="J1802" t="inlineStr">
        <is>
          <t>EBG - In House | ABO | Natuf | Leads | Unit Franchise | India | Oct26 | V1</t>
        </is>
      </c>
      <c r="K1802" t="inlineStr">
        <is>
          <t>Direct (campaign tagged in CRM)</t>
        </is>
      </c>
      <c r="L1802" t="inlineStr">
        <is>
          <t>Natuf | Investors | Tier1 + Growth Cities | Oct26 | V1</t>
        </is>
      </c>
      <c r="M1802" t="inlineStr">
        <is>
          <t>Natuf | Investors | Tier1 + Growth Cities | Oct26 | V1</t>
        </is>
      </c>
      <c r="N1802" t="inlineStr">
        <is>
          <t>Natuf | Reel | Brand Ambassador | Heard Of Owning A Cafe | V1</t>
        </is>
      </c>
      <c r="O1802" t="inlineStr">
        <is>
          <t>In House Natuf</t>
        </is>
      </c>
      <c r="P1802" t="inlineStr">
        <is>
          <t>Facebook</t>
        </is>
      </c>
      <c r="Q1802" t="inlineStr">
        <is>
          <t>Tejaswini Tarigopula</t>
        </is>
      </c>
      <c r="R1802" t="inlineStr">
        <is>
          <t>Rauth Sanketh</t>
        </is>
      </c>
      <c r="S1802" t="inlineStr">
        <is>
          <t>-</t>
        </is>
      </c>
      <c r="T1802" t="inlineStr">
        <is>
          <t>Pune</t>
        </is>
      </c>
      <c r="U1802" t="inlineStr">
        <is>
          <t xml:space="preserve"> </t>
        </is>
      </c>
      <c r="V1802" t="n">
        <v>1</v>
      </c>
      <c r="W1802" t="n">
        <v>1</v>
      </c>
      <c r="X1802" t="inlineStr">
        <is>
          <t>XXXXXX3833</t>
        </is>
      </c>
      <c r="Y1802" s="72" t="n">
        <v>46326.52037037037</v>
      </c>
    </row>
    <row r="1803">
      <c r="A1803" s="39" t="inlineStr">
        <is>
          <t>6ad49521b6c9446484591fac</t>
        </is>
      </c>
      <c r="B1803" s="72" t="n">
        <v>46313.63547453703</v>
      </c>
      <c r="C1803" s="70" t="n">
        <v>46313</v>
      </c>
      <c r="D1803" t="inlineStr">
        <is>
          <t>2026-10</t>
        </is>
      </c>
      <c r="E1803" t="inlineStr">
        <is>
          <t>Wk of 2026-10-12</t>
        </is>
      </c>
      <c r="F1803" t="inlineStr">
        <is>
          <t>Attempt 1</t>
        </is>
      </c>
      <c r="G1803" s="39" t="str">
        <f>IF(ISNUMBER(MATCH(F1803,QualityStatuses,0)),"Quality Lead","Non-Quality Lead")</f>
        <v>Non-Quality Lead</v>
      </c>
      <c r="H1803" s="39" t="str">
        <f>IFERROR(INDEX(CampTypes,MATCH(I1803,CampList,0)),"Unattributed")</f>
        <v>New</v>
      </c>
      <c r="I1803" t="inlineStr">
        <is>
          <t>EBG - In House | ABO | Natuf | Leads | Unit Franchise | India | Oct26 | V1</t>
        </is>
      </c>
      <c r="J1803" t="inlineStr">
        <is>
          <t>EBG - In House | ABO | Natuf | Leads | Unit Franchise | India | Oct26 | V1</t>
        </is>
      </c>
      <c r="K1803" t="inlineStr">
        <is>
          <t>Direct (campaign tagged in CRM)</t>
        </is>
      </c>
      <c r="L1803" t="inlineStr">
        <is>
          <t>Natuf | Investors | Tier1 + Growth Cities | Oct26 | V1</t>
        </is>
      </c>
      <c r="M1803" t="inlineStr">
        <is>
          <t>Natuf | Investors | Tier1 + Growth Cities | Oct26 | V1</t>
        </is>
      </c>
      <c r="N1803" t="inlineStr">
        <is>
          <t>Natuf | Reel | Brand Ambassador | Heard Of Owning A Cafe | V1</t>
        </is>
      </c>
      <c r="O1803" t="inlineStr">
        <is>
          <t>In House Natuf</t>
        </is>
      </c>
      <c r="P1803" t="inlineStr">
        <is>
          <t>Facebook</t>
        </is>
      </c>
      <c r="Q1803" t="inlineStr">
        <is>
          <t>Tejaswini Tarigopula</t>
        </is>
      </c>
      <c r="R1803" t="inlineStr">
        <is>
          <t>Shivani Sharma</t>
        </is>
      </c>
      <c r="S1803" t="inlineStr">
        <is>
          <t>-</t>
        </is>
      </c>
      <c r="T1803" t="inlineStr">
        <is>
          <t>Thane</t>
        </is>
      </c>
      <c r="U1803" t="inlineStr">
        <is>
          <t xml:space="preserve"> </t>
        </is>
      </c>
      <c r="V1803" t="n">
        <v>1</v>
      </c>
      <c r="W1803" t="n">
        <v>1</v>
      </c>
      <c r="X1803" t="inlineStr">
        <is>
          <t>XXXXXX9587</t>
        </is>
      </c>
      <c r="Y1803" s="72" t="n">
        <v>46326.52037037037</v>
      </c>
    </row>
    <row r="1804">
      <c r="A1804" s="39" t="inlineStr">
        <is>
          <t>6ad493377b0f52961d697de8</t>
        </is>
      </c>
      <c r="B1804" s="72" t="n">
        <v>46313.62980324074</v>
      </c>
      <c r="C1804" s="70" t="n">
        <v>46313</v>
      </c>
      <c r="D1804" t="inlineStr">
        <is>
          <t>2026-10</t>
        </is>
      </c>
      <c r="E1804" t="inlineStr">
        <is>
          <t>Wk of 2026-10-12</t>
        </is>
      </c>
      <c r="F1804" t="inlineStr">
        <is>
          <t>Attempt 1</t>
        </is>
      </c>
      <c r="G1804" s="39" t="str">
        <f>IF(ISNUMBER(MATCH(F1804,QualityStatuses,0)),"Quality Lead","Non-Quality Lead")</f>
        <v>Non-Quality Lead</v>
      </c>
      <c r="H1804" s="39" t="str">
        <f>IFERROR(INDEX(CampTypes,MATCH(I1804,CampList,0)),"Unattributed")</f>
        <v>New</v>
      </c>
      <c r="I1804" t="inlineStr">
        <is>
          <t>EBG - In House | ABO | Natuf | Leads | Unit Franchise | India | Oct26 | V1</t>
        </is>
      </c>
      <c r="J1804" t="inlineStr">
        <is>
          <t>EBG - In House | ABO | Natuf | Leads | Unit Franchise | India | Oct26 | V1</t>
        </is>
      </c>
      <c r="K1804" t="inlineStr">
        <is>
          <t>Direct (campaign tagged in CRM)</t>
        </is>
      </c>
      <c r="L1804" t="inlineStr">
        <is>
          <t>Natuf | Broad | Tier1 + Growth Cities | Oct26 | V1</t>
        </is>
      </c>
      <c r="M1804" t="inlineStr">
        <is>
          <t>Natuf | Broad | Tier1 + Growth Cities | Oct26 | V1</t>
        </is>
      </c>
      <c r="N1804" t="inlineStr">
        <is>
          <t>Natuf | Reel | Brand Ambassador | Heard Of Owning A Cafe | V1</t>
        </is>
      </c>
      <c r="O1804" t="inlineStr">
        <is>
          <t>In House Natuf</t>
        </is>
      </c>
      <c r="P1804" t="inlineStr">
        <is>
          <t>Facebook</t>
        </is>
      </c>
      <c r="Q1804" t="inlineStr">
        <is>
          <t>Tejaswini Tarigopula</t>
        </is>
      </c>
      <c r="R1804" t="inlineStr">
        <is>
          <t>Rauth Sanketh</t>
        </is>
      </c>
      <c r="S1804" t="inlineStr">
        <is>
          <t>-</t>
        </is>
      </c>
      <c r="T1804" t="inlineStr">
        <is>
          <t>Chennai</t>
        </is>
      </c>
      <c r="U1804" t="inlineStr">
        <is>
          <t xml:space="preserve"> </t>
        </is>
      </c>
      <c r="V1804" t="n">
        <v>2</v>
      </c>
      <c r="W1804" t="n">
        <v>2</v>
      </c>
      <c r="X1804" t="inlineStr">
        <is>
          <t>XXXXXX0343</t>
        </is>
      </c>
      <c r="Y1804" s="72" t="n">
        <v>46326.52037037037</v>
      </c>
    </row>
    <row r="1805">
      <c r="A1805" s="39" t="inlineStr">
        <is>
          <t>6ad492c703d2c190f19f991a</t>
        </is>
      </c>
      <c r="B1805" s="72" t="n">
        <v>46313.62850694444</v>
      </c>
      <c r="C1805" s="70" t="n">
        <v>46313</v>
      </c>
      <c r="D1805" t="inlineStr">
        <is>
          <t>2026-10</t>
        </is>
      </c>
      <c r="E1805" t="inlineStr">
        <is>
          <t>Wk of 2026-10-12</t>
        </is>
      </c>
      <c r="F1805" t="inlineStr">
        <is>
          <t>Attempt 1</t>
        </is>
      </c>
      <c r="G1805" s="39" t="str">
        <f>IF(ISNUMBER(MATCH(F1805,QualityStatuses,0)),"Quality Lead","Non-Quality Lead")</f>
        <v>Non-Quality Lead</v>
      </c>
      <c r="H1805" s="39" t="str">
        <f>IFERROR(INDEX(CampTypes,MATCH(I1805,CampList,0)),"Unattributed")</f>
        <v>New</v>
      </c>
      <c r="I1805" t="inlineStr">
        <is>
          <t>EBG - In House | ABO | Natuf | Leads | Unit Franchise | India | Oct26 | V1</t>
        </is>
      </c>
      <c r="J1805" t="inlineStr">
        <is>
          <t>EBG - In House | ABO | Natuf | Leads | Unit Franchise | India | Oct26 | V1</t>
        </is>
      </c>
      <c r="K1805" t="inlineStr">
        <is>
          <t>Direct (campaign tagged in CRM)</t>
        </is>
      </c>
      <c r="L1805" t="inlineStr">
        <is>
          <t>Natuf | Business Owners | Tier1 + Growth Cities | Oct26 | V1</t>
        </is>
      </c>
      <c r="M1805" t="inlineStr">
        <is>
          <t>Natuf | Business Owners | Tier1 + Growth Cities | Oct26 | V1</t>
        </is>
      </c>
      <c r="N1805" t="inlineStr">
        <is>
          <t>Natuf | Reel | Brand Ambassador | Heard Of Owning A Cafe | V1</t>
        </is>
      </c>
      <c r="O1805" t="inlineStr">
        <is>
          <t>In House Natuf</t>
        </is>
      </c>
      <c r="P1805" t="inlineStr">
        <is>
          <t>Facebook</t>
        </is>
      </c>
      <c r="Q1805" t="inlineStr">
        <is>
          <t>Tejaswini Tarigopula</t>
        </is>
      </c>
      <c r="R1805" t="inlineStr">
        <is>
          <t>Rima Paul</t>
        </is>
      </c>
      <c r="S1805" t="inlineStr">
        <is>
          <t>-</t>
        </is>
      </c>
      <c r="T1805" t="inlineStr">
        <is>
          <t>Surat</t>
        </is>
      </c>
      <c r="U1805" t="inlineStr">
        <is>
          <t xml:space="preserve"> </t>
        </is>
      </c>
      <c r="V1805" t="n">
        <v>2</v>
      </c>
      <c r="W1805" t="n">
        <v>2</v>
      </c>
      <c r="X1805" t="inlineStr">
        <is>
          <t>XXXXXX1411</t>
        </is>
      </c>
      <c r="Y1805" s="72" t="n">
        <v>46326.52037037037</v>
      </c>
    </row>
    <row r="1806">
      <c r="A1806" s="39" t="inlineStr">
        <is>
          <t>6ad4918ce724d55c6444e719</t>
        </is>
      </c>
      <c r="B1806" s="72" t="n">
        <v>46313.62486111111</v>
      </c>
      <c r="C1806" s="70" t="n">
        <v>46313</v>
      </c>
      <c r="D1806" t="inlineStr">
        <is>
          <t>2026-10</t>
        </is>
      </c>
      <c r="E1806" t="inlineStr">
        <is>
          <t>Wk of 2026-10-12</t>
        </is>
      </c>
      <c r="F1806" t="inlineStr">
        <is>
          <t>Connected</t>
        </is>
      </c>
      <c r="G1806" s="39" t="str">
        <f>IF(ISNUMBER(MATCH(F1806,QualityStatuses,0)),"Quality Lead","Non-Quality Lead")</f>
        <v>Non-Quality Lead</v>
      </c>
      <c r="H1806" s="39" t="str">
        <f>IFERROR(INDEX(CampTypes,MATCH(I1806,CampList,0)),"Unattributed")</f>
        <v>New</v>
      </c>
      <c r="I1806" t="inlineStr">
        <is>
          <t>EBG - In House | ABO | Natuf | Leads | Unit Franchise | India | Oct26 | V1</t>
        </is>
      </c>
      <c r="J1806" t="inlineStr">
        <is>
          <t>EBG - In House | ABO | Natuf | Leads | Unit Franchise | India | Oct26 | V1</t>
        </is>
      </c>
      <c r="K1806" t="inlineStr">
        <is>
          <t>Direct (campaign tagged in CRM)</t>
        </is>
      </c>
      <c r="L1806" t="inlineStr">
        <is>
          <t>Natuf | Investors | Tier1 + Growth Cities | Oct26 | V1</t>
        </is>
      </c>
      <c r="M1806" t="inlineStr">
        <is>
          <t>Natuf | Investors | Tier1 + Growth Cities | Oct26 | V1</t>
        </is>
      </c>
      <c r="N1806" t="inlineStr">
        <is>
          <t>Natuf | Reel | Brand Ambassador | Heard Of Owning A Cafe | V1</t>
        </is>
      </c>
      <c r="O1806" t="inlineStr">
        <is>
          <t>In House Natuf</t>
        </is>
      </c>
      <c r="P1806" t="inlineStr">
        <is>
          <t>Facebook</t>
        </is>
      </c>
      <c r="Q1806" t="inlineStr">
        <is>
          <t>Tejaswini Tarigopula</t>
        </is>
      </c>
      <c r="R1806" t="inlineStr">
        <is>
          <t>Prabhudatta Pattanaik</t>
        </is>
      </c>
      <c r="S1806" t="inlineStr">
        <is>
          <t>-</t>
        </is>
      </c>
      <c r="T1806" t="inlineStr">
        <is>
          <t>Pune</t>
        </is>
      </c>
      <c r="U1806" t="inlineStr">
        <is>
          <t xml:space="preserve"> </t>
        </is>
      </c>
      <c r="V1806" t="n">
        <v>1</v>
      </c>
      <c r="W1806" t="n">
        <v>1</v>
      </c>
      <c r="X1806" t="inlineStr">
        <is>
          <t>XXXXXX1788</t>
        </is>
      </c>
      <c r="Y1806" s="72" t="n">
        <v>46326.52037037037</v>
      </c>
    </row>
    <row r="1807">
      <c r="A1807" s="39" t="inlineStr">
        <is>
          <t>6ad4904ee724d55c6444e37d</t>
        </is>
      </c>
      <c r="B1807" s="72" t="n">
        <v>46313.62118055556</v>
      </c>
      <c r="C1807" s="70" t="n">
        <v>46313</v>
      </c>
      <c r="D1807" t="inlineStr">
        <is>
          <t>2026-10</t>
        </is>
      </c>
      <c r="E1807" t="inlineStr">
        <is>
          <t>Wk of 2026-10-12</t>
        </is>
      </c>
      <c r="F1807" t="inlineStr">
        <is>
          <t>Details Shared</t>
        </is>
      </c>
      <c r="G1807" s="39" t="str">
        <f>IF(ISNUMBER(MATCH(F1807,QualityStatuses,0)),"Quality Lead","Non-Quality Lead")</f>
        <v>Quality Lead</v>
      </c>
      <c r="H1807" s="39" t="str">
        <f>IFERROR(INDEX(CampTypes,MATCH(I1807,CampList,0)),"Unattributed")</f>
        <v>Old</v>
      </c>
      <c r="I1807" t="inlineStr">
        <is>
          <t>E_Karan_Natuf_All_07072026</t>
        </is>
      </c>
      <c r="J1807" t="inlineStr">
        <is>
          <t>E_Karan_Natuf_All_07072026</t>
        </is>
      </c>
      <c r="K1807" t="inlineStr">
        <is>
          <t>Direct (campaign tagged in CRM)</t>
        </is>
      </c>
      <c r="L1807" t="inlineStr">
        <is>
          <t>E_Karan_Natuf_Fragship_07072026_Adset2</t>
        </is>
      </c>
      <c r="M1807" t="inlineStr">
        <is>
          <t>E_Karan_Natuf_Fragship_07072026_Adset2</t>
        </is>
      </c>
      <c r="N1807" t="inlineStr">
        <is>
          <t>E_Karan_Natuf_Flagship_Cafe_07072026_Adset2_Ad1 – Copy 2</t>
        </is>
      </c>
      <c r="O1807" t="inlineStr">
        <is>
          <t>Natuf</t>
        </is>
      </c>
      <c r="P1807" t="inlineStr">
        <is>
          <t>Facebook</t>
        </is>
      </c>
      <c r="Q1807" t="inlineStr">
        <is>
          <t>Marshal Malbari</t>
        </is>
      </c>
      <c r="R1807" t="inlineStr">
        <is>
          <t>Vanita Joshi</t>
        </is>
      </c>
      <c r="S1807" t="inlineStr">
        <is>
          <t>-</t>
        </is>
      </c>
      <c r="T1807" t="inlineStr">
        <is>
          <t>Dariba</t>
        </is>
      </c>
      <c r="U1807" t="inlineStr">
        <is>
          <t xml:space="preserve"> </t>
        </is>
      </c>
      <c r="V1807" t="n">
        <v>4</v>
      </c>
      <c r="W1807" t="n">
        <v>3</v>
      </c>
      <c r="X1807" t="inlineStr">
        <is>
          <t>XXXXXX7505</t>
        </is>
      </c>
      <c r="Y1807" s="72" t="n">
        <v>46326.52037037037</v>
      </c>
    </row>
    <row r="1808">
      <c r="A1808" s="39" t="inlineStr">
        <is>
          <t>6ad48f5c9c07028567b17eb9</t>
        </is>
      </c>
      <c r="B1808" s="72" t="n">
        <v>46313.61837962963</v>
      </c>
      <c r="C1808" s="70" t="n">
        <v>46313</v>
      </c>
      <c r="D1808" t="inlineStr">
        <is>
          <t>2026-10</t>
        </is>
      </c>
      <c r="E1808" t="inlineStr">
        <is>
          <t>Wk of 2026-10-12</t>
        </is>
      </c>
      <c r="F1808" t="inlineStr">
        <is>
          <t>Attempt 1</t>
        </is>
      </c>
      <c r="G1808" s="39" t="str">
        <f>IF(ISNUMBER(MATCH(F1808,QualityStatuses,0)),"Quality Lead","Non-Quality Lead")</f>
        <v>Non-Quality Lead</v>
      </c>
      <c r="H1808" s="39" t="str">
        <f>IFERROR(INDEX(CampTypes,MATCH(I1808,CampList,0)),"Unattributed")</f>
        <v>New</v>
      </c>
      <c r="I1808" t="inlineStr">
        <is>
          <t>EBG - In House | ABO | Natuf | Leads | Unit Franchise | India | Oct26 | V1</t>
        </is>
      </c>
      <c r="J1808" t="inlineStr">
        <is>
          <t>EBG - In House | ABO | Natuf | Leads | Unit Franchise | India | Oct26 | V1</t>
        </is>
      </c>
      <c r="K1808" t="inlineStr">
        <is>
          <t>Direct (campaign tagged in CRM)</t>
        </is>
      </c>
      <c r="L1808" t="inlineStr">
        <is>
          <t>Natuf | Broad | Tier1 + Growth Cities | Oct26 | V1</t>
        </is>
      </c>
      <c r="M1808" t="inlineStr">
        <is>
          <t>Natuf | Broad | Tier1 + Growth Cities | Oct26 | V1</t>
        </is>
      </c>
      <c r="N1808" t="inlineStr">
        <is>
          <t>Natuf | Reel | Brand Ambassador | Heard Of Owning A Cafe | V1</t>
        </is>
      </c>
      <c r="O1808" t="inlineStr">
        <is>
          <t>In House Natuf</t>
        </is>
      </c>
      <c r="P1808" t="inlineStr">
        <is>
          <t>Facebook</t>
        </is>
      </c>
      <c r="Q1808" t="inlineStr">
        <is>
          <t>Tejaswini Tarigopula</t>
        </is>
      </c>
      <c r="R1808" t="inlineStr">
        <is>
          <t>Rauth Sanketh</t>
        </is>
      </c>
      <c r="S1808" t="inlineStr">
        <is>
          <t>-</t>
        </is>
      </c>
      <c r="T1808" t="inlineStr">
        <is>
          <t>Ahmedabad</t>
        </is>
      </c>
      <c r="U1808" t="inlineStr">
        <is>
          <t xml:space="preserve"> </t>
        </is>
      </c>
      <c r="V1808" t="n">
        <v>1</v>
      </c>
      <c r="W1808" t="n">
        <v>1</v>
      </c>
      <c r="X1808" t="inlineStr">
        <is>
          <t>XXXXXX5349</t>
        </is>
      </c>
      <c r="Y1808" s="72" t="n">
        <v>46326.52037037037</v>
      </c>
    </row>
    <row r="1809">
      <c r="A1809" s="39" t="inlineStr">
        <is>
          <t>6ad48d553671ee896b264b22</t>
        </is>
      </c>
      <c r="B1809" s="72" t="n">
        <v>46313.61237268519</v>
      </c>
      <c r="C1809" s="70" t="n">
        <v>46313</v>
      </c>
      <c r="D1809" t="inlineStr">
        <is>
          <t>2026-10</t>
        </is>
      </c>
      <c r="E1809" t="inlineStr">
        <is>
          <t>Wk of 2026-10-12</t>
        </is>
      </c>
      <c r="F1809" t="inlineStr">
        <is>
          <t>New Lead</t>
        </is>
      </c>
      <c r="G1809" s="39" t="str">
        <f>IF(ISNUMBER(MATCH(F1809,QualityStatuses,0)),"Quality Lead","Non-Quality Lead")</f>
        <v>Non-Quality Lead</v>
      </c>
      <c r="H1809" s="39" t="str">
        <f>IFERROR(INDEX(CampTypes,MATCH(I1809,CampList,0)),"Unattributed")</f>
        <v>New</v>
      </c>
      <c r="I1809" t="inlineStr">
        <is>
          <t>Natuf | In House | ABO |  | WhatsApp | Unit Franchise | India | Oct26 | V1</t>
        </is>
      </c>
      <c r="J1809" t="inlineStr">
        <is>
          <t>Natuf | In House | ABO |  | WhatsApp | Unit Franchise | India | Oct26 | V1</t>
        </is>
      </c>
      <c r="K1809" t="inlineStr">
        <is>
          <t>Direct (campaign tagged in CRM)</t>
        </is>
      </c>
      <c r="L1809" t="inlineStr">
        <is>
          <t>_</t>
        </is>
      </c>
      <c r="M1809" t="inlineStr">
        <is>
          <t>_</t>
        </is>
      </c>
      <c r="N1809" t="inlineStr">
        <is>
          <t>_</t>
        </is>
      </c>
      <c r="O1809" t="inlineStr">
        <is>
          <t>In House Natuf</t>
        </is>
      </c>
      <c r="P1809" t="inlineStr">
        <is>
          <t>Whatsapp Cloud API</t>
        </is>
      </c>
      <c r="Q1809" t="inlineStr">
        <is>
          <t>(Unassigned)</t>
        </is>
      </c>
      <c r="R1809" t="inlineStr">
        <is>
          <t>(Unassigned)</t>
        </is>
      </c>
      <c r="S1809" t="inlineStr">
        <is>
          <t>-</t>
        </is>
      </c>
      <c r="T1809" t="inlineStr">
        <is>
          <t>-</t>
        </is>
      </c>
      <c r="U1809" t="inlineStr">
        <is>
          <t>-</t>
        </is>
      </c>
      <c r="V1809" t="n">
        <v>0</v>
      </c>
      <c r="W1809" t="n">
        <v>0</v>
      </c>
      <c r="X1809" t="inlineStr">
        <is>
          <t>XXXXXX1363</t>
        </is>
      </c>
      <c r="Y1809" s="72" t="n">
        <v>46313.73631944445</v>
      </c>
    </row>
    <row r="1810">
      <c r="A1810" s="39" t="inlineStr">
        <is>
          <t>6ad48d330122721f6a775137</t>
        </is>
      </c>
      <c r="B1810" s="72" t="n">
        <v>46313.61197916666</v>
      </c>
      <c r="C1810" s="70" t="n">
        <v>46313</v>
      </c>
      <c r="D1810" t="inlineStr">
        <is>
          <t>2026-10</t>
        </is>
      </c>
      <c r="E1810" t="inlineStr">
        <is>
          <t>Wk of 2026-10-12</t>
        </is>
      </c>
      <c r="F1810" t="inlineStr">
        <is>
          <t>Attempt 1</t>
        </is>
      </c>
      <c r="G1810" s="39" t="str">
        <f>IF(ISNUMBER(MATCH(F1810,QualityStatuses,0)),"Quality Lead","Non-Quality Lead")</f>
        <v>Non-Quality Lead</v>
      </c>
      <c r="H1810" s="39" t="str">
        <f>IFERROR(INDEX(CampTypes,MATCH(I1810,CampList,0)),"Unattributed")</f>
        <v>New</v>
      </c>
      <c r="I1810" t="inlineStr">
        <is>
          <t>EBG - In House | ABO | Natuf | Leads | Unit Franchise | India | Oct26 | V1</t>
        </is>
      </c>
      <c r="J1810" t="inlineStr">
        <is>
          <t>EBG - In House | ABO | Natuf | Leads | Unit Franchise | India | Oct26 | V1</t>
        </is>
      </c>
      <c r="K1810" t="inlineStr">
        <is>
          <t>Direct (campaign tagged in CRM)</t>
        </is>
      </c>
      <c r="L1810" t="inlineStr">
        <is>
          <t>Natuf | Broad | Tier1 + Growth Cities | Oct26 | V1</t>
        </is>
      </c>
      <c r="M1810" t="inlineStr">
        <is>
          <t>Natuf | Broad | Tier1 + Growth Cities | Oct26 | V1</t>
        </is>
      </c>
      <c r="N1810" t="inlineStr">
        <is>
          <t>Natuf | Reel | Brand Ambassador | Heard Of Owning A Cafe | V1</t>
        </is>
      </c>
      <c r="O1810" t="inlineStr">
        <is>
          <t>In House Natuf</t>
        </is>
      </c>
      <c r="P1810" t="inlineStr">
        <is>
          <t>Facebook</t>
        </is>
      </c>
      <c r="Q1810" t="inlineStr">
        <is>
          <t>Tejaswini Tarigopula</t>
        </is>
      </c>
      <c r="R1810" t="inlineStr">
        <is>
          <t>Rauth Sanketh</t>
        </is>
      </c>
      <c r="S1810" t="inlineStr">
        <is>
          <t>-</t>
        </is>
      </c>
      <c r="T1810" t="inlineStr">
        <is>
          <t>Mumbai</t>
        </is>
      </c>
      <c r="U1810" t="inlineStr">
        <is>
          <t xml:space="preserve"> </t>
        </is>
      </c>
      <c r="V1810" t="n">
        <v>2</v>
      </c>
      <c r="W1810" t="n">
        <v>1</v>
      </c>
      <c r="X1810" t="inlineStr">
        <is>
          <t>XXXXXX2551</t>
        </is>
      </c>
      <c r="Y1810" s="72" t="n">
        <v>46326.52037037037</v>
      </c>
    </row>
    <row r="1811">
      <c r="A1811" s="39" t="inlineStr">
        <is>
          <t>6ad48c5af89f0f637022f63a</t>
        </is>
      </c>
      <c r="B1811" s="72" t="n">
        <v>46313.60946759259</v>
      </c>
      <c r="C1811" s="70" t="n">
        <v>46313</v>
      </c>
      <c r="D1811" t="inlineStr">
        <is>
          <t>2026-10</t>
        </is>
      </c>
      <c r="E1811" t="inlineStr">
        <is>
          <t>Wk of 2026-10-12</t>
        </is>
      </c>
      <c r="F1811" t="inlineStr">
        <is>
          <t>New Lead</t>
        </is>
      </c>
      <c r="G1811" s="39" t="str">
        <f>IF(ISNUMBER(MATCH(F1811,QualityStatuses,0)),"Quality Lead","Non-Quality Lead")</f>
        <v>Non-Quality Lead</v>
      </c>
      <c r="H1811" s="39" t="str">
        <f>IFERROR(INDEX(CampTypes,MATCH(I1811,CampList,0)),"Unattributed")</f>
        <v>Old</v>
      </c>
      <c r="I1811" t="inlineStr">
        <is>
          <t>natuf_Kiosk_14072026_Hindi</t>
        </is>
      </c>
      <c r="J1811" t="inlineStr">
        <is>
          <t>natuf_Kiosk_14072026_Hindi</t>
        </is>
      </c>
      <c r="K1811" t="inlineStr">
        <is>
          <t>Direct (campaign tagged in CRM)</t>
        </is>
      </c>
      <c r="L1811" t="inlineStr">
        <is>
          <t>natuf_Kiosk_14072026_Highest-converting industries</t>
        </is>
      </c>
      <c r="M1811" t="inlineStr">
        <is>
          <t>natuf_Kiosk_14072026_Highest-converting industries</t>
        </is>
      </c>
      <c r="N1811" t="inlineStr">
        <is>
          <t>natuf_Kiosk_14072026_ad set_ad1</t>
        </is>
      </c>
      <c r="O1811" t="inlineStr">
        <is>
          <t>Natuf</t>
        </is>
      </c>
      <c r="P1811" t="inlineStr">
        <is>
          <t>Facebook</t>
        </is>
      </c>
      <c r="Q1811" t="inlineStr">
        <is>
          <t>(Unassigned)</t>
        </is>
      </c>
      <c r="R1811" t="inlineStr">
        <is>
          <t>Omkar Navge</t>
        </is>
      </c>
      <c r="S1811" t="inlineStr">
        <is>
          <t>-</t>
        </is>
      </c>
      <c r="T1811" t="inlineStr">
        <is>
          <t>hame wooden work karana hai plz aapka</t>
        </is>
      </c>
      <c r="U1811" t="inlineStr">
        <is>
          <t xml:space="preserve"> </t>
        </is>
      </c>
      <c r="V1811" t="n">
        <v>0</v>
      </c>
      <c r="W1811" t="n">
        <v>0</v>
      </c>
      <c r="X1811" t="inlineStr">
        <is>
          <t>XXXXXX9249</t>
        </is>
      </c>
      <c r="Y1811" s="72" t="n">
        <v>46326.52037037037</v>
      </c>
    </row>
    <row r="1812">
      <c r="A1812" s="39" t="inlineStr">
        <is>
          <t>6ad48bf60c91a316f296c1da</t>
        </is>
      </c>
      <c r="B1812" s="72" t="n">
        <v>46313.60831018518</v>
      </c>
      <c r="C1812" s="70" t="n">
        <v>46313</v>
      </c>
      <c r="D1812" t="inlineStr">
        <is>
          <t>2026-10</t>
        </is>
      </c>
      <c r="E1812" t="inlineStr">
        <is>
          <t>Wk of 2026-10-12</t>
        </is>
      </c>
      <c r="F1812" t="inlineStr">
        <is>
          <t>New Lead</t>
        </is>
      </c>
      <c r="G1812" s="39" t="str">
        <f>IF(ISNUMBER(MATCH(F1812,QualityStatuses,0)),"Quality Lead","Non-Quality Lead")</f>
        <v>Non-Quality Lead</v>
      </c>
      <c r="H1812" s="39" t="str">
        <f>IFERROR(INDEX(CampTypes,MATCH(I1812,CampList,0)),"Unattributed")</f>
        <v>New</v>
      </c>
      <c r="I1812" t="inlineStr">
        <is>
          <t>Natuf | In House | ABO |  | WhatsApp | Unit Franchise | India | Oct26 | V1</t>
        </is>
      </c>
      <c r="J1812" t="inlineStr">
        <is>
          <t>Natuf | In House | ABO |  | WhatsApp | Unit Franchise | India | Oct26 | V1</t>
        </is>
      </c>
      <c r="K1812" t="inlineStr">
        <is>
          <t>Direct (campaign tagged in CRM)</t>
        </is>
      </c>
      <c r="L1812" t="inlineStr">
        <is>
          <t>_</t>
        </is>
      </c>
      <c r="M1812" t="inlineStr">
        <is>
          <t>_</t>
        </is>
      </c>
      <c r="N1812" t="inlineStr">
        <is>
          <t>_</t>
        </is>
      </c>
      <c r="O1812" t="inlineStr">
        <is>
          <t>In House Natuf</t>
        </is>
      </c>
      <c r="P1812" t="inlineStr">
        <is>
          <t>Whatsapp Cloud API</t>
        </is>
      </c>
      <c r="Q1812" t="inlineStr">
        <is>
          <t>(Unassigned)</t>
        </is>
      </c>
      <c r="R1812" t="inlineStr">
        <is>
          <t>(Unassigned)</t>
        </is>
      </c>
      <c r="S1812" t="inlineStr">
        <is>
          <t>-</t>
        </is>
      </c>
      <c r="T1812" t="inlineStr">
        <is>
          <t>-</t>
        </is>
      </c>
      <c r="U1812" t="inlineStr">
        <is>
          <t>-</t>
        </is>
      </c>
      <c r="V1812" t="n">
        <v>0</v>
      </c>
      <c r="W1812" t="n">
        <v>0</v>
      </c>
      <c r="X1812" t="inlineStr">
        <is>
          <t>XXXXXX6039</t>
        </is>
      </c>
      <c r="Y1812" s="72" t="n">
        <v>46313.60841435185</v>
      </c>
    </row>
    <row r="1813">
      <c r="A1813" s="39" t="inlineStr">
        <is>
          <t>6ad48ba7497256ae8c928ecf</t>
        </is>
      </c>
      <c r="B1813" s="72" t="n">
        <v>46313.60739583334</v>
      </c>
      <c r="C1813" s="70" t="n">
        <v>46313</v>
      </c>
      <c r="D1813" t="inlineStr">
        <is>
          <t>2026-10</t>
        </is>
      </c>
      <c r="E1813" t="inlineStr">
        <is>
          <t>Wk of 2026-10-12</t>
        </is>
      </c>
      <c r="F1813" t="inlineStr">
        <is>
          <t>Lost</t>
        </is>
      </c>
      <c r="G1813" s="39" t="str">
        <f>IF(ISNUMBER(MATCH(F1813,QualityStatuses,0)),"Quality Lead","Non-Quality Lead")</f>
        <v>Non-Quality Lead</v>
      </c>
      <c r="H1813" s="39" t="str">
        <f>IFERROR(INDEX(CampTypes,MATCH(I1813,CampList,0)),"Unattributed")</f>
        <v>New</v>
      </c>
      <c r="I1813" t="inlineStr">
        <is>
          <t>EBG - In House | ABO | Natuf | Leads | Unit Franchise | India | Oct26 | V1</t>
        </is>
      </c>
      <c r="J1813" t="inlineStr">
        <is>
          <t>EBG - In House | ABO | Natuf | Leads | Unit Franchise | India | Oct26 | V1</t>
        </is>
      </c>
      <c r="K1813" t="inlineStr">
        <is>
          <t>Direct (campaign tagged in CRM)</t>
        </is>
      </c>
      <c r="L1813" t="inlineStr">
        <is>
          <t>Natuf | LAL 1% | India | Jul26 | V1</t>
        </is>
      </c>
      <c r="M1813" t="inlineStr">
        <is>
          <t>Natuf | LAL 1% | India | Jul26 | V1</t>
        </is>
      </c>
      <c r="N1813" t="inlineStr">
        <is>
          <t>Natuf | Reel | Brand Ambassador | Heard Of Owning A Cafe | V1</t>
        </is>
      </c>
      <c r="O1813" t="inlineStr">
        <is>
          <t>In House Natuf</t>
        </is>
      </c>
      <c r="P1813" t="inlineStr">
        <is>
          <t>Facebook</t>
        </is>
      </c>
      <c r="Q1813" t="inlineStr">
        <is>
          <t>Tejaswini Tarigopula</t>
        </is>
      </c>
      <c r="R1813" t="inlineStr">
        <is>
          <t>Shivani Sharma</t>
        </is>
      </c>
      <c r="S1813" t="inlineStr">
        <is>
          <t>Not Interested</t>
        </is>
      </c>
      <c r="T1813" t="inlineStr">
        <is>
          <t>jaipur</t>
        </is>
      </c>
      <c r="U1813" t="inlineStr">
        <is>
          <t xml:space="preserve"> </t>
        </is>
      </c>
      <c r="V1813" t="n">
        <v>4</v>
      </c>
      <c r="W1813" t="n">
        <v>4</v>
      </c>
      <c r="X1813" t="inlineStr">
        <is>
          <t>XXXXXX5534</t>
        </is>
      </c>
      <c r="Y1813" s="72" t="n">
        <v>46326.52037037037</v>
      </c>
    </row>
    <row r="1814">
      <c r="A1814" s="39" t="inlineStr">
        <is>
          <t>6ad48b2090df606bd20aad5b</t>
        </is>
      </c>
      <c r="B1814" s="72" t="n">
        <v>46313.60583333333</v>
      </c>
      <c r="C1814" s="70" t="n">
        <v>46313</v>
      </c>
      <c r="D1814" t="inlineStr">
        <is>
          <t>2026-10</t>
        </is>
      </c>
      <c r="E1814" t="inlineStr">
        <is>
          <t>Wk of 2026-10-12</t>
        </is>
      </c>
      <c r="F1814" t="inlineStr">
        <is>
          <t>Attempt 1</t>
        </is>
      </c>
      <c r="G1814" s="39" t="str">
        <f>IF(ISNUMBER(MATCH(F1814,QualityStatuses,0)),"Quality Lead","Non-Quality Lead")</f>
        <v>Non-Quality Lead</v>
      </c>
      <c r="H1814" s="39" t="str">
        <f>IFERROR(INDEX(CampTypes,MATCH(I1814,CampList,0)),"Unattributed")</f>
        <v>Old</v>
      </c>
      <c r="I1814" t="inlineStr">
        <is>
          <t>natuf_Kiosk_14072026_Hindi</t>
        </is>
      </c>
      <c r="J1814" t="inlineStr">
        <is>
          <t>natuf_Kiosk_14072026_Hindi</t>
        </is>
      </c>
      <c r="K1814" t="inlineStr">
        <is>
          <t>Direct (campaign tagged in CRM)</t>
        </is>
      </c>
      <c r="L1814" t="inlineStr">
        <is>
          <t>natuf_Kiosk_14072026_Highest-converting industries</t>
        </is>
      </c>
      <c r="M1814" t="inlineStr">
        <is>
          <t>natuf_Kiosk_14072026_Highest-converting industries</t>
        </is>
      </c>
      <c r="N1814" t="inlineStr">
        <is>
          <t>natuf_Kiosk_14072026_ad set_ad1</t>
        </is>
      </c>
      <c r="O1814" t="inlineStr">
        <is>
          <t>Natuf</t>
        </is>
      </c>
      <c r="P1814" t="inlineStr">
        <is>
          <t>Facebook</t>
        </is>
      </c>
      <c r="Q1814" t="inlineStr">
        <is>
          <t>Tejaswini Tarigopula</t>
        </is>
      </c>
      <c r="R1814" t="inlineStr">
        <is>
          <t>Rauth Sanketh</t>
        </is>
      </c>
      <c r="S1814" t="inlineStr">
        <is>
          <t>-</t>
        </is>
      </c>
      <c r="T1814" t="inlineStr">
        <is>
          <t>Maihar</t>
        </is>
      </c>
      <c r="U1814" t="inlineStr">
        <is>
          <t xml:space="preserve"> </t>
        </is>
      </c>
      <c r="V1814" t="n">
        <v>1</v>
      </c>
      <c r="W1814" t="n">
        <v>0</v>
      </c>
      <c r="X1814" t="inlineStr">
        <is>
          <t>XXXXXX4824</t>
        </is>
      </c>
      <c r="Y1814" s="72" t="n">
        <v>46326.52037037037</v>
      </c>
    </row>
    <row r="1815">
      <c r="A1815" s="39" t="inlineStr">
        <is>
          <t>6ad48ab186abdfb135e1cac2</t>
        </is>
      </c>
      <c r="B1815" s="72" t="n">
        <v>46313.60454861111</v>
      </c>
      <c r="C1815" s="70" t="n">
        <v>46313</v>
      </c>
      <c r="D1815" t="inlineStr">
        <is>
          <t>2026-10</t>
        </is>
      </c>
      <c r="E1815" t="inlineStr">
        <is>
          <t>Wk of 2026-10-12</t>
        </is>
      </c>
      <c r="F1815" t="inlineStr">
        <is>
          <t>New Lead</t>
        </is>
      </c>
      <c r="G1815" s="39" t="str">
        <f>IF(ISNUMBER(MATCH(F1815,QualityStatuses,0)),"Quality Lead","Non-Quality Lead")</f>
        <v>Non-Quality Lead</v>
      </c>
      <c r="H1815" s="39" t="str">
        <f>IFERROR(INDEX(CampTypes,MATCH(I1815,CampList,0)),"Unattributed")</f>
        <v>New</v>
      </c>
      <c r="I1815" t="inlineStr">
        <is>
          <t>Natuf | In House | ABO |  | WhatsApp | Unit Franchise | India | Oct26 | V1</t>
        </is>
      </c>
      <c r="J1815" t="inlineStr">
        <is>
          <t>Natuf | In House | ABO |  | WhatsApp | Unit Franchise | India | Oct26 | V1</t>
        </is>
      </c>
      <c r="K1815" t="inlineStr">
        <is>
          <t>Direct (campaign tagged in CRM)</t>
        </is>
      </c>
      <c r="L1815" t="inlineStr">
        <is>
          <t>_</t>
        </is>
      </c>
      <c r="M1815" t="inlineStr">
        <is>
          <t>_</t>
        </is>
      </c>
      <c r="N1815" t="inlineStr">
        <is>
          <t>_</t>
        </is>
      </c>
      <c r="O1815" t="inlineStr">
        <is>
          <t>In House Natuf</t>
        </is>
      </c>
      <c r="P1815" t="inlineStr">
        <is>
          <t>Whatsapp Cloud API</t>
        </is>
      </c>
      <c r="Q1815" t="inlineStr">
        <is>
          <t>(Unassigned)</t>
        </is>
      </c>
      <c r="R1815" t="inlineStr">
        <is>
          <t>(Unassigned)</t>
        </is>
      </c>
      <c r="S1815" t="inlineStr">
        <is>
          <t>-</t>
        </is>
      </c>
      <c r="T1815" t="inlineStr">
        <is>
          <t>-</t>
        </is>
      </c>
      <c r="U1815" t="inlineStr">
        <is>
          <t>-</t>
        </is>
      </c>
      <c r="V1815" t="n">
        <v>0</v>
      </c>
      <c r="W1815" t="n">
        <v>0</v>
      </c>
      <c r="X1815" t="inlineStr">
        <is>
          <t>XXXXXX0485</t>
        </is>
      </c>
      <c r="Y1815" s="72" t="n">
        <v>46313.60482638889</v>
      </c>
    </row>
    <row r="1816">
      <c r="A1816" s="39" t="inlineStr">
        <is>
          <t>6ad489b2b0ebad8dfc750ecb</t>
        </is>
      </c>
      <c r="B1816" s="72" t="n">
        <v>46313.60159722222</v>
      </c>
      <c r="C1816" s="70" t="n">
        <v>46313</v>
      </c>
      <c r="D1816" t="inlineStr">
        <is>
          <t>2026-10</t>
        </is>
      </c>
      <c r="E1816" t="inlineStr">
        <is>
          <t>Wk of 2026-10-12</t>
        </is>
      </c>
      <c r="F1816" t="inlineStr">
        <is>
          <t>Attempt 1</t>
        </is>
      </c>
      <c r="G1816" s="39" t="str">
        <f>IF(ISNUMBER(MATCH(F1816,QualityStatuses,0)),"Quality Lead","Non-Quality Lead")</f>
        <v>Non-Quality Lead</v>
      </c>
      <c r="H1816" s="39" t="str">
        <f>IFERROR(INDEX(CampTypes,MATCH(I1816,CampList,0)),"Unattributed")</f>
        <v>New</v>
      </c>
      <c r="I1816" t="inlineStr">
        <is>
          <t>EBG - In House | ABO | Natuf | Leads | Unit Franchise | India | Oct26 | V1</t>
        </is>
      </c>
      <c r="J1816" t="inlineStr">
        <is>
          <t>EBG - In House | ABO | Natuf | Leads | Unit Franchise | India | Oct26 | V1</t>
        </is>
      </c>
      <c r="K1816" t="inlineStr">
        <is>
          <t>Direct (campaign tagged in CRM)</t>
        </is>
      </c>
      <c r="L1816" t="inlineStr">
        <is>
          <t>Natuf | LAL 1% | India | Jul26 | V1</t>
        </is>
      </c>
      <c r="M1816" t="inlineStr">
        <is>
          <t>Natuf | LAL 1% | India | Jul26 | V1</t>
        </is>
      </c>
      <c r="N1816" t="inlineStr">
        <is>
          <t>Natuf | Reel | Brand Ambassador | Heard Of Owning A Cafe | V1</t>
        </is>
      </c>
      <c r="O1816" t="inlineStr">
        <is>
          <t>In House Natuf</t>
        </is>
      </c>
      <c r="P1816" t="inlineStr">
        <is>
          <t>Facebook</t>
        </is>
      </c>
      <c r="Q1816" t="inlineStr">
        <is>
          <t>Tejaswini Tarigopula</t>
        </is>
      </c>
      <c r="R1816" t="inlineStr">
        <is>
          <t>Rima Paul</t>
        </is>
      </c>
      <c r="S1816" t="inlineStr">
        <is>
          <t>-</t>
        </is>
      </c>
      <c r="T1816" t="inlineStr">
        <is>
          <t>INDIA</t>
        </is>
      </c>
      <c r="U1816" t="inlineStr">
        <is>
          <t xml:space="preserve"> </t>
        </is>
      </c>
      <c r="V1816" t="n">
        <v>1</v>
      </c>
      <c r="W1816" t="n">
        <v>0</v>
      </c>
      <c r="X1816" t="inlineStr">
        <is>
          <t>XXXXXX6021</t>
        </is>
      </c>
      <c r="Y1816" s="72" t="n">
        <v>46326.52037037037</v>
      </c>
    </row>
    <row r="1817">
      <c r="A1817" s="39" t="inlineStr">
        <is>
          <t>6ad4877265e19e6d1f2751d1</t>
        </is>
      </c>
      <c r="B1817" s="72" t="n">
        <v>46313.59493055556</v>
      </c>
      <c r="C1817" s="70" t="n">
        <v>46313</v>
      </c>
      <c r="D1817" t="inlineStr">
        <is>
          <t>2026-10</t>
        </is>
      </c>
      <c r="E1817" t="inlineStr">
        <is>
          <t>Wk of 2026-10-12</t>
        </is>
      </c>
      <c r="F1817" t="inlineStr">
        <is>
          <t>New Lead</t>
        </is>
      </c>
      <c r="G1817" s="39" t="str">
        <f>IF(ISNUMBER(MATCH(F1817,QualityStatuses,0)),"Quality Lead","Non-Quality Lead")</f>
        <v>Non-Quality Lead</v>
      </c>
      <c r="H1817" s="39" t="str">
        <f>IFERROR(INDEX(CampTypes,MATCH(I1817,CampList,0)),"Unattributed")</f>
        <v>New</v>
      </c>
      <c r="I1817" t="inlineStr">
        <is>
          <t>Natuf | In House | ABO |  | WhatsApp | Unit Franchise | India | Oct26 | V1</t>
        </is>
      </c>
      <c r="J1817" t="inlineStr">
        <is>
          <t>Natuf | In House | ABO |  | WhatsApp | Unit Franchise | India | Oct26 | V1</t>
        </is>
      </c>
      <c r="K1817" t="inlineStr">
        <is>
          <t>Direct (campaign tagged in CRM)</t>
        </is>
      </c>
      <c r="L1817" t="inlineStr">
        <is>
          <t>_</t>
        </is>
      </c>
      <c r="M1817" t="inlineStr">
        <is>
          <t>_</t>
        </is>
      </c>
      <c r="N1817" t="inlineStr">
        <is>
          <t>_</t>
        </is>
      </c>
      <c r="O1817" t="inlineStr">
        <is>
          <t>In House Natuf</t>
        </is>
      </c>
      <c r="P1817" t="inlineStr">
        <is>
          <t>Whatsapp Cloud API</t>
        </is>
      </c>
      <c r="Q1817" t="inlineStr">
        <is>
          <t>(Unassigned)</t>
        </is>
      </c>
      <c r="R1817" t="inlineStr">
        <is>
          <t>(Unassigned)</t>
        </is>
      </c>
      <c r="S1817" t="inlineStr">
        <is>
          <t>-</t>
        </is>
      </c>
      <c r="T1817" t="inlineStr">
        <is>
          <t>-</t>
        </is>
      </c>
      <c r="U1817" t="inlineStr">
        <is>
          <t>-</t>
        </is>
      </c>
      <c r="V1817" t="n">
        <v>0</v>
      </c>
      <c r="W1817" t="n">
        <v>0</v>
      </c>
      <c r="X1817" t="inlineStr">
        <is>
          <t>XXXXXX4814</t>
        </is>
      </c>
      <c r="Y1817" s="72" t="n">
        <v>46313.59554398148</v>
      </c>
    </row>
    <row r="1818">
      <c r="A1818" s="39" t="inlineStr">
        <is>
          <t>6ad4869413fb70e142294481</t>
        </is>
      </c>
      <c r="B1818" s="72" t="n">
        <v>46313.59236111111</v>
      </c>
      <c r="C1818" s="70" t="n">
        <v>46313</v>
      </c>
      <c r="D1818" t="inlineStr">
        <is>
          <t>2026-10</t>
        </is>
      </c>
      <c r="E1818" t="inlineStr">
        <is>
          <t>Wk of 2026-10-12</t>
        </is>
      </c>
      <c r="F1818" t="inlineStr">
        <is>
          <t>New Lead</t>
        </is>
      </c>
      <c r="G1818" s="39" t="str">
        <f>IF(ISNUMBER(MATCH(F1818,QualityStatuses,0)),"Quality Lead","Non-Quality Lead")</f>
        <v>Non-Quality Lead</v>
      </c>
      <c r="H1818" s="39" t="str">
        <f>IFERROR(INDEX(CampTypes,MATCH(I1818,CampList,0)),"Unattributed")</f>
        <v>Old</v>
      </c>
      <c r="I1818" t="inlineStr">
        <is>
          <t>natuf_Kiosk_14072026_Hindi</t>
        </is>
      </c>
      <c r="J1818" t="inlineStr">
        <is>
          <t>natuf_Kiosk_14072026_Hindi</t>
        </is>
      </c>
      <c r="K1818" t="inlineStr">
        <is>
          <t>Direct (campaign tagged in CRM)</t>
        </is>
      </c>
      <c r="L1818" t="inlineStr">
        <is>
          <t>natuf_Kiosk_23092026_ad set3</t>
        </is>
      </c>
      <c r="M1818" t="inlineStr">
        <is>
          <t>natuf_Kiosk_23092026_ad set3</t>
        </is>
      </c>
      <c r="N1818" t="inlineStr">
        <is>
          <t>natuf_Kiosk_23092026_ad set3_ad1</t>
        </is>
      </c>
      <c r="O1818" t="inlineStr">
        <is>
          <t>Natuf</t>
        </is>
      </c>
      <c r="P1818" t="inlineStr">
        <is>
          <t>Facebook</t>
        </is>
      </c>
      <c r="Q1818" t="inlineStr">
        <is>
          <t>(Unassigned)</t>
        </is>
      </c>
      <c r="R1818" t="inlineStr">
        <is>
          <t>Omkar Navge</t>
        </is>
      </c>
      <c r="S1818" t="inlineStr">
        <is>
          <t>-</t>
        </is>
      </c>
      <c r="T1818" t="inlineStr">
        <is>
          <t>Bhubaneswar</t>
        </is>
      </c>
      <c r="U1818" t="inlineStr">
        <is>
          <t xml:space="preserve"> </t>
        </is>
      </c>
      <c r="V1818" t="n">
        <v>0</v>
      </c>
      <c r="W1818" t="n">
        <v>0</v>
      </c>
      <c r="X1818" t="inlineStr">
        <is>
          <t>XXXXXX4337</t>
        </is>
      </c>
      <c r="Y1818" s="72" t="n">
        <v>46326.52037037037</v>
      </c>
    </row>
    <row r="1819">
      <c r="A1819" s="39" t="inlineStr">
        <is>
          <t>6ad485c5a0129821c1b81534</t>
        </is>
      </c>
      <c r="B1819" s="72" t="n">
        <v>46313.58996527778</v>
      </c>
      <c r="C1819" s="70" t="n">
        <v>46313</v>
      </c>
      <c r="D1819" t="inlineStr">
        <is>
          <t>2026-10</t>
        </is>
      </c>
      <c r="E1819" t="inlineStr">
        <is>
          <t>Wk of 2026-10-12</t>
        </is>
      </c>
      <c r="F1819" t="inlineStr">
        <is>
          <t>Attempt 1</t>
        </is>
      </c>
      <c r="G1819" s="39" t="str">
        <f>IF(ISNUMBER(MATCH(F1819,QualityStatuses,0)),"Quality Lead","Non-Quality Lead")</f>
        <v>Non-Quality Lead</v>
      </c>
      <c r="H1819" s="39" t="str">
        <f>IFERROR(INDEX(CampTypes,MATCH(I1819,CampList,0)),"Unattributed")</f>
        <v>New</v>
      </c>
      <c r="I1819" t="inlineStr">
        <is>
          <t>EBG - In House | ABO | Natuf | Leads | Unit Franchise | India | Oct26 | V1</t>
        </is>
      </c>
      <c r="J1819" t="inlineStr">
        <is>
          <t>EBG - In House | ABO | Natuf | Leads | Unit Franchise | India | Oct26 | V1</t>
        </is>
      </c>
      <c r="K1819" t="inlineStr">
        <is>
          <t>Direct (campaign tagged in CRM)</t>
        </is>
      </c>
      <c r="L1819" t="inlineStr">
        <is>
          <t>Natuf | Investors | Tier1 + Growth Cities | Oct26 | V1</t>
        </is>
      </c>
      <c r="M1819" t="inlineStr">
        <is>
          <t>Natuf | Investors | Tier1 + Growth Cities | Oct26 | V1</t>
        </is>
      </c>
      <c r="N1819" t="inlineStr">
        <is>
          <t>Natuf | Reel | Brand Ambassador | Heard Of Owning A Cafe | V1</t>
        </is>
      </c>
      <c r="O1819" t="inlineStr">
        <is>
          <t>In House Natuf</t>
        </is>
      </c>
      <c r="P1819" t="inlineStr">
        <is>
          <t>Facebook</t>
        </is>
      </c>
      <c r="Q1819" t="inlineStr">
        <is>
          <t>Tejaswini Tarigopula</t>
        </is>
      </c>
      <c r="R1819" t="inlineStr">
        <is>
          <t>Rima Paul</t>
        </is>
      </c>
      <c r="S1819" t="inlineStr">
        <is>
          <t>-</t>
        </is>
      </c>
      <c r="T1819" t="inlineStr">
        <is>
          <t>Ahmedabad</t>
        </is>
      </c>
      <c r="U1819" t="inlineStr">
        <is>
          <t xml:space="preserve"> </t>
        </is>
      </c>
      <c r="V1819" t="n">
        <v>1</v>
      </c>
      <c r="W1819" t="n">
        <v>0</v>
      </c>
      <c r="X1819" t="inlineStr">
        <is>
          <t>XXXXXX9628</t>
        </is>
      </c>
      <c r="Y1819" s="72" t="n">
        <v>46326.52037037037</v>
      </c>
    </row>
    <row r="1820">
      <c r="A1820" s="39" t="inlineStr">
        <is>
          <t>6ad48154e724d55c6444d155</t>
        </is>
      </c>
      <c r="B1820" s="72" t="n">
        <v>46313.57680555555</v>
      </c>
      <c r="C1820" s="70" t="n">
        <v>46313</v>
      </c>
      <c r="D1820" t="inlineStr">
        <is>
          <t>2026-10</t>
        </is>
      </c>
      <c r="E1820" t="inlineStr">
        <is>
          <t>Wk of 2026-10-12</t>
        </is>
      </c>
      <c r="F1820" t="inlineStr">
        <is>
          <t>Connected</t>
        </is>
      </c>
      <c r="G1820" s="39" t="str">
        <f>IF(ISNUMBER(MATCH(F1820,QualityStatuses,0)),"Quality Lead","Non-Quality Lead")</f>
        <v>Non-Quality Lead</v>
      </c>
      <c r="H1820" s="39" t="str">
        <f>IFERROR(INDEX(CampTypes,MATCH(I1820,CampList,0)),"Unattributed")</f>
        <v>New</v>
      </c>
      <c r="I1820" t="inlineStr">
        <is>
          <t>EBG - In House | ABO | Natuf | Leads | Unit Franchise | India | Oct26 | V1</t>
        </is>
      </c>
      <c r="J1820" t="inlineStr">
        <is>
          <t>EBG - In House | ABO | Natuf | Leads | Unit Franchise | India | Oct26 | V1</t>
        </is>
      </c>
      <c r="K1820" t="inlineStr">
        <is>
          <t>Direct (campaign tagged in CRM)</t>
        </is>
      </c>
      <c r="L1820" t="inlineStr">
        <is>
          <t>Natuf | Investors | Tier1 + Growth Cities | Oct26 | V1</t>
        </is>
      </c>
      <c r="M1820" t="inlineStr">
        <is>
          <t>Natuf | Investors | Tier1 + Growth Cities | Oct26 | V1</t>
        </is>
      </c>
      <c r="N1820" t="inlineStr">
        <is>
          <t>Natuf | Reel | Brand Ambassador | Heard Of Owning A Cafe | V1</t>
        </is>
      </c>
      <c r="O1820" t="inlineStr">
        <is>
          <t>In House Natuf</t>
        </is>
      </c>
      <c r="P1820" t="inlineStr">
        <is>
          <t>Facebook</t>
        </is>
      </c>
      <c r="Q1820" t="inlineStr">
        <is>
          <t>Tejaswini Tarigopula</t>
        </is>
      </c>
      <c r="R1820" t="inlineStr">
        <is>
          <t>Prabhudatta Pattanaik</t>
        </is>
      </c>
      <c r="S1820" t="inlineStr">
        <is>
          <t>-</t>
        </is>
      </c>
      <c r="T1820" t="inlineStr">
        <is>
          <t>Aurangabad Maharashtra</t>
        </is>
      </c>
      <c r="U1820" t="inlineStr">
        <is>
          <t xml:space="preserve"> </t>
        </is>
      </c>
      <c r="V1820" t="n">
        <v>1</v>
      </c>
      <c r="W1820" t="n">
        <v>1</v>
      </c>
      <c r="X1820" t="inlineStr">
        <is>
          <t>XXXXXX4740</t>
        </is>
      </c>
      <c r="Y1820" s="72" t="n">
        <v>46326.52037037037</v>
      </c>
    </row>
    <row r="1821">
      <c r="A1821" s="39" t="inlineStr">
        <is>
          <t>6ad480386e00be0e70e04a49</t>
        </is>
      </c>
      <c r="B1821" s="72" t="n">
        <v>46313.57351851852</v>
      </c>
      <c r="C1821" s="70" t="n">
        <v>46313</v>
      </c>
      <c r="D1821" t="inlineStr">
        <is>
          <t>2026-10</t>
        </is>
      </c>
      <c r="E1821" t="inlineStr">
        <is>
          <t>Wk of 2026-10-12</t>
        </is>
      </c>
      <c r="F1821" t="inlineStr">
        <is>
          <t>New Lead</t>
        </is>
      </c>
      <c r="G1821" s="39" t="str">
        <f>IF(ISNUMBER(MATCH(F1821,QualityStatuses,0)),"Quality Lead","Non-Quality Lead")</f>
        <v>Non-Quality Lead</v>
      </c>
      <c r="H1821" s="39" t="str">
        <f>IFERROR(INDEX(CampTypes,MATCH(I1821,CampList,0)),"Unattributed")</f>
        <v>New</v>
      </c>
      <c r="I1821" t="inlineStr">
        <is>
          <t>Natuf | In House | ABO |  | WhatsApp | Unit Franchise | India | Oct26 | V1</t>
        </is>
      </c>
      <c r="J1821" t="inlineStr">
        <is>
          <t>Natuf | In House | ABO |  | WhatsApp | Unit Franchise | India | Oct26 | V1</t>
        </is>
      </c>
      <c r="K1821" t="inlineStr">
        <is>
          <t>Direct (campaign tagged in CRM)</t>
        </is>
      </c>
      <c r="L1821" t="inlineStr">
        <is>
          <t>_</t>
        </is>
      </c>
      <c r="M1821" t="inlineStr">
        <is>
          <t>_</t>
        </is>
      </c>
      <c r="N1821" t="inlineStr">
        <is>
          <t>_</t>
        </is>
      </c>
      <c r="O1821" t="inlineStr">
        <is>
          <t>In House Natuf</t>
        </is>
      </c>
      <c r="P1821" t="inlineStr">
        <is>
          <t>Whatsapp Cloud API</t>
        </is>
      </c>
      <c r="Q1821" t="inlineStr">
        <is>
          <t>(Unassigned)</t>
        </is>
      </c>
      <c r="R1821" t="inlineStr">
        <is>
          <t>(Unassigned)</t>
        </is>
      </c>
      <c r="S1821" t="inlineStr">
        <is>
          <t>-</t>
        </is>
      </c>
      <c r="T1821" t="inlineStr">
        <is>
          <t>-</t>
        </is>
      </c>
      <c r="U1821" t="inlineStr">
        <is>
          <t>-</t>
        </is>
      </c>
      <c r="V1821" t="n">
        <v>0</v>
      </c>
      <c r="W1821" t="n">
        <v>0</v>
      </c>
      <c r="X1821" t="inlineStr">
        <is>
          <t>XXXXXX8457</t>
        </is>
      </c>
      <c r="Y1821" s="72" t="n">
        <v>46313.57671296296</v>
      </c>
    </row>
    <row r="1822">
      <c r="A1822" s="39" t="inlineStr">
        <is>
          <t>6ad47f224fbfa53e0dd4875d</t>
        </is>
      </c>
      <c r="B1822" s="72" t="n">
        <v>46313.57030092592</v>
      </c>
      <c r="C1822" s="70" t="n">
        <v>46313</v>
      </c>
      <c r="D1822" t="inlineStr">
        <is>
          <t>2026-10</t>
        </is>
      </c>
      <c r="E1822" t="inlineStr">
        <is>
          <t>Wk of 2026-10-12</t>
        </is>
      </c>
      <c r="F1822" t="inlineStr">
        <is>
          <t>New Lead</t>
        </is>
      </c>
      <c r="G1822" s="39" t="str">
        <f>IF(ISNUMBER(MATCH(F1822,QualityStatuses,0)),"Quality Lead","Non-Quality Lead")</f>
        <v>Non-Quality Lead</v>
      </c>
      <c r="H1822" s="39" t="str">
        <f>IFERROR(INDEX(CampTypes,MATCH(I1822,CampList,0)),"Unattributed")</f>
        <v>New</v>
      </c>
      <c r="I1822" t="inlineStr">
        <is>
          <t>Natuf | In House | ABO |  | WhatsApp | Unit Franchise | India | Oct26 | V1</t>
        </is>
      </c>
      <c r="J1822" t="inlineStr">
        <is>
          <t>Natuf | In House | ABO |  | WhatsApp | Unit Franchise | India | Oct26 | V1</t>
        </is>
      </c>
      <c r="K1822" t="inlineStr">
        <is>
          <t>Direct (campaign tagged in CRM)</t>
        </is>
      </c>
      <c r="L1822" t="inlineStr">
        <is>
          <t>_</t>
        </is>
      </c>
      <c r="M1822" t="inlineStr">
        <is>
          <t>_</t>
        </is>
      </c>
      <c r="N1822" t="inlineStr">
        <is>
          <t>_</t>
        </is>
      </c>
      <c r="O1822" t="inlineStr">
        <is>
          <t>In House Natuf</t>
        </is>
      </c>
      <c r="P1822" t="inlineStr">
        <is>
          <t>Whatsapp Cloud API</t>
        </is>
      </c>
      <c r="Q1822" t="inlineStr">
        <is>
          <t>(Unassigned)</t>
        </is>
      </c>
      <c r="R1822" t="inlineStr">
        <is>
          <t>(Unassigned)</t>
        </is>
      </c>
      <c r="S1822" t="inlineStr">
        <is>
          <t>-</t>
        </is>
      </c>
      <c r="T1822" t="inlineStr">
        <is>
          <t>-</t>
        </is>
      </c>
      <c r="U1822" t="inlineStr">
        <is>
          <t>-</t>
        </is>
      </c>
      <c r="V1822" t="n">
        <v>0</v>
      </c>
      <c r="W1822" t="n">
        <v>0</v>
      </c>
      <c r="X1822" t="inlineStr">
        <is>
          <t>XXXXXX1387</t>
        </is>
      </c>
      <c r="Y1822" s="72" t="n">
        <v>46313.57041666667</v>
      </c>
    </row>
    <row r="1823">
      <c r="A1823" s="39" t="inlineStr">
        <is>
          <t>6ad47ee9388179787f056ce0</t>
        </is>
      </c>
      <c r="B1823" s="72" t="n">
        <v>46313.56964120371</v>
      </c>
      <c r="C1823" s="70" t="n">
        <v>46313</v>
      </c>
      <c r="D1823" t="inlineStr">
        <is>
          <t>2026-10</t>
        </is>
      </c>
      <c r="E1823" t="inlineStr">
        <is>
          <t>Wk of 2026-10-12</t>
        </is>
      </c>
      <c r="F1823" t="inlineStr">
        <is>
          <t>Connected</t>
        </is>
      </c>
      <c r="G1823" s="39" t="str">
        <f>IF(ISNUMBER(MATCH(F1823,QualityStatuses,0)),"Quality Lead","Non-Quality Lead")</f>
        <v>Non-Quality Lead</v>
      </c>
      <c r="H1823" s="39" t="str">
        <f>IFERROR(INDEX(CampTypes,MATCH(I1823,CampList,0)),"Unattributed")</f>
        <v>New</v>
      </c>
      <c r="I1823" t="inlineStr">
        <is>
          <t>Natuf | In House | ABO |  | WhatsApp | Unit Franchise | India | Oct26 | V1</t>
        </is>
      </c>
      <c r="J1823" t="inlineStr">
        <is>
          <t>Natuf | In House | ABO |  | WhatsApp | Unit Franchise | India | Oct26 | V1</t>
        </is>
      </c>
      <c r="K1823" t="inlineStr">
        <is>
          <t>Direct (campaign tagged in CRM)</t>
        </is>
      </c>
      <c r="L1823" t="inlineStr">
        <is>
          <t>Natuf | Investors | Tier1 + Growth Cities | Oct26 | V1</t>
        </is>
      </c>
      <c r="M1823" t="inlineStr">
        <is>
          <t>Natuf | Investors | Tier1 + Growth Cities | Oct26 | V1</t>
        </is>
      </c>
      <c r="N1823" t="inlineStr">
        <is>
          <t>Natuf | Reel | Brand Ambassador | Heard Of Owning A Cafe | V1</t>
        </is>
      </c>
      <c r="O1823" t="inlineStr">
        <is>
          <t>In House Natuf</t>
        </is>
      </c>
      <c r="P1823" t="inlineStr">
        <is>
          <t>Facebook</t>
        </is>
      </c>
      <c r="Q1823" t="inlineStr">
        <is>
          <t>Tejaswini Tarigopula</t>
        </is>
      </c>
      <c r="R1823" t="inlineStr">
        <is>
          <t>Rauth Sanketh</t>
        </is>
      </c>
      <c r="S1823" t="inlineStr">
        <is>
          <t>-</t>
        </is>
      </c>
      <c r="T1823" t="inlineStr">
        <is>
          <t>Visakhapatnam</t>
        </is>
      </c>
      <c r="U1823" t="inlineStr">
        <is>
          <t xml:space="preserve"> </t>
        </is>
      </c>
      <c r="V1823" t="n">
        <v>2</v>
      </c>
      <c r="W1823" t="n">
        <v>2</v>
      </c>
      <c r="X1823" t="inlineStr">
        <is>
          <t>XXXXXX8254</t>
        </is>
      </c>
      <c r="Y1823" s="72" t="n">
        <v>46326.52037037037</v>
      </c>
    </row>
    <row r="1824">
      <c r="A1824" s="39" t="inlineStr">
        <is>
          <t>6ad47de9288253fca2b826aa</t>
        </is>
      </c>
      <c r="B1824" s="72" t="n">
        <v>46313.56667824074</v>
      </c>
      <c r="C1824" s="70" t="n">
        <v>46313</v>
      </c>
      <c r="D1824" t="inlineStr">
        <is>
          <t>2026-10</t>
        </is>
      </c>
      <c r="E1824" t="inlineStr">
        <is>
          <t>Wk of 2026-10-12</t>
        </is>
      </c>
      <c r="F1824" t="inlineStr">
        <is>
          <t>Attempt 1</t>
        </is>
      </c>
      <c r="G1824" s="39" t="str">
        <f>IF(ISNUMBER(MATCH(F1824,QualityStatuses,0)),"Quality Lead","Non-Quality Lead")</f>
        <v>Non-Quality Lead</v>
      </c>
      <c r="H1824" s="39" t="str">
        <f>IFERROR(INDEX(CampTypes,MATCH(I1824,CampList,0)),"Unattributed")</f>
        <v>New</v>
      </c>
      <c r="I1824" t="inlineStr">
        <is>
          <t>EBG - In House | ABO | Natuf | Leads | Unit Franchise | India | Oct26 | V1</t>
        </is>
      </c>
      <c r="J1824" t="inlineStr">
        <is>
          <t>EBG - In House | ABO | Natuf | Leads | Unit Franchise | India | Oct26 | V1</t>
        </is>
      </c>
      <c r="K1824" t="inlineStr">
        <is>
          <t>Direct (campaign tagged in CRM)</t>
        </is>
      </c>
      <c r="L1824" t="inlineStr">
        <is>
          <t>Natuf | Investors | Tier1 + Growth Cities | Oct26 | V1</t>
        </is>
      </c>
      <c r="M1824" t="inlineStr">
        <is>
          <t>Natuf | Investors | Tier1 + Growth Cities | Oct26 | V1</t>
        </is>
      </c>
      <c r="N1824" t="inlineStr">
        <is>
          <t>Natuf | Reel | Brand Ambassador | Heard Of Owning A Cafe | V1</t>
        </is>
      </c>
      <c r="O1824" t="inlineStr">
        <is>
          <t>In House Natuf</t>
        </is>
      </c>
      <c r="P1824" t="inlineStr">
        <is>
          <t>Facebook</t>
        </is>
      </c>
      <c r="Q1824" t="inlineStr">
        <is>
          <t>Tejaswini Tarigopula</t>
        </is>
      </c>
      <c r="R1824" t="inlineStr">
        <is>
          <t>Rauth Sanketh</t>
        </is>
      </c>
      <c r="S1824" t="inlineStr">
        <is>
          <t>-</t>
        </is>
      </c>
      <c r="T1824" t="inlineStr">
        <is>
          <t>Pune</t>
        </is>
      </c>
      <c r="U1824" t="inlineStr">
        <is>
          <t xml:space="preserve"> </t>
        </is>
      </c>
      <c r="V1824" t="n">
        <v>1</v>
      </c>
      <c r="W1824" t="n">
        <v>1</v>
      </c>
      <c r="X1824" t="inlineStr">
        <is>
          <t>XXXXXX9001</t>
        </is>
      </c>
      <c r="Y1824" s="72" t="n">
        <v>46326.52037037037</v>
      </c>
    </row>
    <row r="1825">
      <c r="A1825" s="39" t="inlineStr">
        <is>
          <t>6ad47d26e5515a31c67edf8c</t>
        </is>
      </c>
      <c r="B1825" s="72" t="n">
        <v>46313.56442129629</v>
      </c>
      <c r="C1825" s="70" t="n">
        <v>46313</v>
      </c>
      <c r="D1825" t="inlineStr">
        <is>
          <t>2026-10</t>
        </is>
      </c>
      <c r="E1825" t="inlineStr">
        <is>
          <t>Wk of 2026-10-12</t>
        </is>
      </c>
      <c r="F1825" t="inlineStr">
        <is>
          <t>Attempt 1</t>
        </is>
      </c>
      <c r="G1825" s="39" t="str">
        <f>IF(ISNUMBER(MATCH(F1825,QualityStatuses,0)),"Quality Lead","Non-Quality Lead")</f>
        <v>Non-Quality Lead</v>
      </c>
      <c r="H1825" s="39" t="str">
        <f>IFERROR(INDEX(CampTypes,MATCH(I1825,CampList,0)),"Unattributed")</f>
        <v>New</v>
      </c>
      <c r="I1825" t="inlineStr">
        <is>
          <t>EBG - In House | ABO | Natuf | Leads | Unit Franchise | India | Oct26 | V1</t>
        </is>
      </c>
      <c r="J1825" t="inlineStr">
        <is>
          <t>EBG - In House | ABO | Natuf | Leads | Unit Franchise | India | Oct26 | V1</t>
        </is>
      </c>
      <c r="K1825" t="inlineStr">
        <is>
          <t>Direct (campaign tagged in CRM)</t>
        </is>
      </c>
      <c r="L1825" t="inlineStr">
        <is>
          <t>Natuf | LAL 1% | India | Jul26 | V1</t>
        </is>
      </c>
      <c r="M1825" t="inlineStr">
        <is>
          <t>Natuf | LAL 1% | India | Jul26 | V1</t>
        </is>
      </c>
      <c r="N1825" t="inlineStr">
        <is>
          <t>Natuf | Reel | Brand Ambassador | Heard Of Owning A Cafe | V1</t>
        </is>
      </c>
      <c r="O1825" t="inlineStr">
        <is>
          <t>In House Natuf</t>
        </is>
      </c>
      <c r="P1825" t="inlineStr">
        <is>
          <t>Facebook</t>
        </is>
      </c>
      <c r="Q1825" t="inlineStr">
        <is>
          <t>Tejaswini Tarigopula</t>
        </is>
      </c>
      <c r="R1825" t="inlineStr">
        <is>
          <t>Shivani Sharma</t>
        </is>
      </c>
      <c r="S1825" t="inlineStr">
        <is>
          <t>-</t>
        </is>
      </c>
      <c r="T1825" t="inlineStr">
        <is>
          <t>Jammu</t>
        </is>
      </c>
      <c r="U1825" t="inlineStr">
        <is>
          <t xml:space="preserve"> </t>
        </is>
      </c>
      <c r="V1825" t="n">
        <v>2</v>
      </c>
      <c r="W1825" t="n">
        <v>1</v>
      </c>
      <c r="X1825" t="inlineStr">
        <is>
          <t>XXXXXX0655</t>
        </is>
      </c>
      <c r="Y1825" s="72" t="n">
        <v>46326.52037037037</v>
      </c>
    </row>
    <row r="1826">
      <c r="A1826" s="39" t="inlineStr">
        <is>
          <t>6ad47ca2e5515a31c67ede6a</t>
        </is>
      </c>
      <c r="B1826" s="72" t="n">
        <v>46313.56289351852</v>
      </c>
      <c r="C1826" s="70" t="n">
        <v>46313</v>
      </c>
      <c r="D1826" t="inlineStr">
        <is>
          <t>2026-10</t>
        </is>
      </c>
      <c r="E1826" t="inlineStr">
        <is>
          <t>Wk of 2026-10-12</t>
        </is>
      </c>
      <c r="F1826" t="inlineStr">
        <is>
          <t>Attempt 1</t>
        </is>
      </c>
      <c r="G1826" s="39" t="str">
        <f>IF(ISNUMBER(MATCH(F1826,QualityStatuses,0)),"Quality Lead","Non-Quality Lead")</f>
        <v>Non-Quality Lead</v>
      </c>
      <c r="H1826" s="39" t="str">
        <f>IFERROR(INDEX(CampTypes,MATCH(I1826,CampList,0)),"Unattributed")</f>
        <v>New</v>
      </c>
      <c r="I1826" t="inlineStr">
        <is>
          <t>EBG - In House | ABO | Natuf | Leads | Unit Franchise | India | Oct26 | V1</t>
        </is>
      </c>
      <c r="J1826" t="inlineStr">
        <is>
          <t>EBG - In House | ABO | Natuf | Leads | Unit Franchise | India | Oct26 | V1</t>
        </is>
      </c>
      <c r="K1826" t="inlineStr">
        <is>
          <t>Direct (campaign tagged in CRM)</t>
        </is>
      </c>
      <c r="L1826" t="inlineStr">
        <is>
          <t>Natuf | Investors | Tier1 + Growth Cities | Oct26 | V1</t>
        </is>
      </c>
      <c r="M1826" t="inlineStr">
        <is>
          <t>Natuf | Investors | Tier1 + Growth Cities | Oct26 | V1</t>
        </is>
      </c>
      <c r="N1826" t="inlineStr">
        <is>
          <t>Natuf | Reel | Brand Ambassador | Heard Of Owning A Cafe | V1</t>
        </is>
      </c>
      <c r="O1826" t="inlineStr">
        <is>
          <t>In House Natuf</t>
        </is>
      </c>
      <c r="P1826" t="inlineStr">
        <is>
          <t>Facebook</t>
        </is>
      </c>
      <c r="Q1826" t="inlineStr">
        <is>
          <t>Tejaswini Tarigopula</t>
        </is>
      </c>
      <c r="R1826" t="inlineStr">
        <is>
          <t>Rima Paul</t>
        </is>
      </c>
      <c r="S1826" t="inlineStr">
        <is>
          <t>-</t>
        </is>
      </c>
      <c r="T1826" t="inlineStr">
        <is>
          <t>Indore</t>
        </is>
      </c>
      <c r="U1826" t="inlineStr">
        <is>
          <t xml:space="preserve"> </t>
        </is>
      </c>
      <c r="V1826" t="n">
        <v>1</v>
      </c>
      <c r="W1826" t="n">
        <v>0</v>
      </c>
      <c r="X1826" t="inlineStr">
        <is>
          <t>XXXXXX3844</t>
        </is>
      </c>
      <c r="Y1826" s="72" t="n">
        <v>46326.52037037037</v>
      </c>
    </row>
    <row r="1827">
      <c r="A1827" s="39" t="inlineStr">
        <is>
          <t>6ad47c4f9b148de24b784fa3</t>
        </is>
      </c>
      <c r="B1827" s="72" t="n">
        <v>46313.56193287037</v>
      </c>
      <c r="C1827" s="70" t="n">
        <v>46313</v>
      </c>
      <c r="D1827" t="inlineStr">
        <is>
          <t>2026-10</t>
        </is>
      </c>
      <c r="E1827" t="inlineStr">
        <is>
          <t>Wk of 2026-10-12</t>
        </is>
      </c>
      <c r="F1827" t="inlineStr">
        <is>
          <t>Attempt 1</t>
        </is>
      </c>
      <c r="G1827" s="39" t="str">
        <f>IF(ISNUMBER(MATCH(F1827,QualityStatuses,0)),"Quality Lead","Non-Quality Lead")</f>
        <v>Non-Quality Lead</v>
      </c>
      <c r="H1827" s="39" t="str">
        <f>IFERROR(INDEX(CampTypes,MATCH(I1827,CampList,0)),"Unattributed")</f>
        <v>New</v>
      </c>
      <c r="I1827" t="inlineStr">
        <is>
          <t>EBG - In House | ABO | Natuf | Leads | Unit Franchise | India | Oct26 | V1</t>
        </is>
      </c>
      <c r="J1827" t="inlineStr">
        <is>
          <t>EBG - In House | ABO | Natuf | Leads | Unit Franchise | India | Oct26 | V1</t>
        </is>
      </c>
      <c r="K1827" t="inlineStr">
        <is>
          <t>Direct (campaign tagged in CRM)</t>
        </is>
      </c>
      <c r="L1827" t="inlineStr">
        <is>
          <t>Natuf | Broad | Tier1 + Growth Cities | Oct26 | V1</t>
        </is>
      </c>
      <c r="M1827" t="inlineStr">
        <is>
          <t>Natuf | Broad | Tier1 + Growth Cities | Oct26 | V1</t>
        </is>
      </c>
      <c r="N1827" t="inlineStr">
        <is>
          <t>Natuf | Reel | Brand Ambassador | Heard Of Owning A Cafe | V1</t>
        </is>
      </c>
      <c r="O1827" t="inlineStr">
        <is>
          <t>In House Natuf</t>
        </is>
      </c>
      <c r="P1827" t="inlineStr">
        <is>
          <t>Facebook</t>
        </is>
      </c>
      <c r="Q1827" t="inlineStr">
        <is>
          <t>Tejaswini Tarigopula</t>
        </is>
      </c>
      <c r="R1827" t="inlineStr">
        <is>
          <t>Rauth Sanketh</t>
        </is>
      </c>
      <c r="S1827" t="inlineStr">
        <is>
          <t>-</t>
        </is>
      </c>
      <c r="T1827" t="inlineStr">
        <is>
          <t>Mangalore</t>
        </is>
      </c>
      <c r="U1827" t="inlineStr">
        <is>
          <t xml:space="preserve"> </t>
        </is>
      </c>
      <c r="V1827" t="n">
        <v>1</v>
      </c>
      <c r="W1827" t="n">
        <v>0</v>
      </c>
      <c r="X1827" t="inlineStr">
        <is>
          <t>XXXXXX7919</t>
        </is>
      </c>
      <c r="Y1827" s="72" t="n">
        <v>46326.52037037037</v>
      </c>
    </row>
    <row r="1828">
      <c r="A1828" s="39" t="inlineStr">
        <is>
          <t>6ad479f8e49d6c7c9e2cd219</t>
        </is>
      </c>
      <c r="B1828" s="72" t="n">
        <v>46313.555</v>
      </c>
      <c r="C1828" s="70" t="n">
        <v>46313</v>
      </c>
      <c r="D1828" t="inlineStr">
        <is>
          <t>2026-10</t>
        </is>
      </c>
      <c r="E1828" t="inlineStr">
        <is>
          <t>Wk of 2026-10-12</t>
        </is>
      </c>
      <c r="F1828" t="inlineStr">
        <is>
          <t>New Lead</t>
        </is>
      </c>
      <c r="G1828" s="39" t="str">
        <f>IF(ISNUMBER(MATCH(F1828,QualityStatuses,0)),"Quality Lead","Non-Quality Lead")</f>
        <v>Non-Quality Lead</v>
      </c>
      <c r="H1828" s="39" t="str">
        <f>IFERROR(INDEX(CampTypes,MATCH(I1828,CampList,0)),"Unattributed")</f>
        <v>New</v>
      </c>
      <c r="I1828" t="inlineStr">
        <is>
          <t>Natuf | In House | ABO |  | WhatsApp | Unit Franchise | India | Oct26 | V1</t>
        </is>
      </c>
      <c r="J1828" t="inlineStr">
        <is>
          <t>Natuf | In House | ABO |  | WhatsApp | Unit Franchise | India | Oct26 | V1</t>
        </is>
      </c>
      <c r="K1828" t="inlineStr">
        <is>
          <t>Direct (campaign tagged in CRM)</t>
        </is>
      </c>
      <c r="L1828" t="inlineStr">
        <is>
          <t>_</t>
        </is>
      </c>
      <c r="M1828" t="inlineStr">
        <is>
          <t>_</t>
        </is>
      </c>
      <c r="N1828" t="inlineStr">
        <is>
          <t>_</t>
        </is>
      </c>
      <c r="O1828" t="inlineStr">
        <is>
          <t>In House Natuf</t>
        </is>
      </c>
      <c r="P1828" t="inlineStr">
        <is>
          <t>Whatsapp Cloud API</t>
        </is>
      </c>
      <c r="Q1828" t="inlineStr">
        <is>
          <t>(Unassigned)</t>
        </is>
      </c>
      <c r="R1828" t="inlineStr">
        <is>
          <t>(Unassigned)</t>
        </is>
      </c>
      <c r="S1828" t="inlineStr">
        <is>
          <t>-</t>
        </is>
      </c>
      <c r="T1828" t="inlineStr">
        <is>
          <t>-</t>
        </is>
      </c>
      <c r="U1828" t="inlineStr">
        <is>
          <t>-</t>
        </is>
      </c>
      <c r="V1828" t="n">
        <v>0</v>
      </c>
      <c r="W1828" t="n">
        <v>0</v>
      </c>
      <c r="X1828" t="inlineStr">
        <is>
          <t>XXXXXX5003</t>
        </is>
      </c>
      <c r="Y1828" s="72" t="n">
        <v>46313.55510416667</v>
      </c>
    </row>
    <row r="1829">
      <c r="A1829" s="39" t="inlineStr">
        <is>
          <t>6ad47931d2b5e78d3ae03509</t>
        </is>
      </c>
      <c r="B1829" s="72" t="n">
        <v>46313.55269675926</v>
      </c>
      <c r="C1829" s="70" t="n">
        <v>46313</v>
      </c>
      <c r="D1829" t="inlineStr">
        <is>
          <t>2026-10</t>
        </is>
      </c>
      <c r="E1829" t="inlineStr">
        <is>
          <t>Wk of 2026-10-12</t>
        </is>
      </c>
      <c r="F1829" t="inlineStr">
        <is>
          <t>Connected</t>
        </is>
      </c>
      <c r="G1829" s="39" t="str">
        <f>IF(ISNUMBER(MATCH(F1829,QualityStatuses,0)),"Quality Lead","Non-Quality Lead")</f>
        <v>Non-Quality Lead</v>
      </c>
      <c r="H1829" s="39" t="str">
        <f>IFERROR(INDEX(CampTypes,MATCH(I1829,CampList,0)),"Unattributed")</f>
        <v>New</v>
      </c>
      <c r="I1829" t="inlineStr">
        <is>
          <t>EBG - In House | ABO | Natuf | Leads | Unit Franchise | India | Oct26 | V1</t>
        </is>
      </c>
      <c r="J1829" t="inlineStr">
        <is>
          <t>EBG - In House | ABO | Natuf | Leads | Unit Franchise | India | Oct26 | V1</t>
        </is>
      </c>
      <c r="K1829" t="inlineStr">
        <is>
          <t>Direct (campaign tagged in CRM)</t>
        </is>
      </c>
      <c r="L1829" t="inlineStr">
        <is>
          <t>Natuf | Broad | Tier1 + Growth Cities | Oct26 | V1</t>
        </is>
      </c>
      <c r="M1829" t="inlineStr">
        <is>
          <t>Natuf | Broad | Tier1 + Growth Cities | Oct26 | V1</t>
        </is>
      </c>
      <c r="N1829" t="inlineStr">
        <is>
          <t>Natuf | Reel | Brand Ambassador | Heard Of Owning A Cafe | V1</t>
        </is>
      </c>
      <c r="O1829" t="inlineStr">
        <is>
          <t>In House Natuf</t>
        </is>
      </c>
      <c r="P1829" t="inlineStr">
        <is>
          <t>Facebook</t>
        </is>
      </c>
      <c r="Q1829" t="inlineStr">
        <is>
          <t>Tejaswini Tarigopula</t>
        </is>
      </c>
      <c r="R1829" t="inlineStr">
        <is>
          <t>Prabhudatta Pattanaik</t>
        </is>
      </c>
      <c r="S1829" t="inlineStr">
        <is>
          <t>-</t>
        </is>
      </c>
      <c r="T1829" t="inlineStr">
        <is>
          <t>Mumbai</t>
        </is>
      </c>
      <c r="U1829" t="inlineStr">
        <is>
          <t xml:space="preserve"> </t>
        </is>
      </c>
      <c r="V1829" t="n">
        <v>1</v>
      </c>
      <c r="W1829" t="n">
        <v>1</v>
      </c>
      <c r="X1829" t="inlineStr">
        <is>
          <t>XXXXXX9632</t>
        </is>
      </c>
      <c r="Y1829" s="72" t="n">
        <v>46326.52037037037</v>
      </c>
    </row>
    <row r="1830">
      <c r="A1830" s="39" t="inlineStr">
        <is>
          <t>6ad478c37641dcb5085c21e7</t>
        </is>
      </c>
      <c r="B1830" s="72" t="n">
        <v>46313.55142361111</v>
      </c>
      <c r="C1830" s="70" t="n">
        <v>46313</v>
      </c>
      <c r="D1830" t="inlineStr">
        <is>
          <t>2026-10</t>
        </is>
      </c>
      <c r="E1830" t="inlineStr">
        <is>
          <t>Wk of 2026-10-12</t>
        </is>
      </c>
      <c r="F1830" t="inlineStr">
        <is>
          <t>Connected</t>
        </is>
      </c>
      <c r="G1830" s="39" t="str">
        <f>IF(ISNUMBER(MATCH(F1830,QualityStatuses,0)),"Quality Lead","Non-Quality Lead")</f>
        <v>Non-Quality Lead</v>
      </c>
      <c r="H1830" s="39" t="str">
        <f>IFERROR(INDEX(CampTypes,MATCH(I1830,CampList,0)),"Unattributed")</f>
        <v>New</v>
      </c>
      <c r="I1830" t="inlineStr">
        <is>
          <t>EBG - In House | ABO | Natuf | Leads | Unit Franchise | India | Oct26 | V1</t>
        </is>
      </c>
      <c r="J1830" t="inlineStr">
        <is>
          <t>EBG - In House | ABO | Natuf | Leads | Unit Franchise | India | Oct26 | V1</t>
        </is>
      </c>
      <c r="K1830" t="inlineStr">
        <is>
          <t>Direct (campaign tagged in CRM)</t>
        </is>
      </c>
      <c r="L1830" t="inlineStr">
        <is>
          <t>Natuf | Business Owners | Tier1 + Growth Cities | Oct26 | V1</t>
        </is>
      </c>
      <c r="M1830" t="inlineStr">
        <is>
          <t>Natuf | Business Owners | Tier1 + Growth Cities | Oct26 | V1</t>
        </is>
      </c>
      <c r="N1830" t="inlineStr">
        <is>
          <t>Natuf | Reel | Brand Ambassador | Heard Of Owning A Cafe | V1</t>
        </is>
      </c>
      <c r="O1830" t="inlineStr">
        <is>
          <t>In House Natuf</t>
        </is>
      </c>
      <c r="P1830" t="inlineStr">
        <is>
          <t>Facebook</t>
        </is>
      </c>
      <c r="Q1830" t="inlineStr">
        <is>
          <t>Tejaswini Tarigopula</t>
        </is>
      </c>
      <c r="R1830" t="inlineStr">
        <is>
          <t>Prabhudatta Pattanaik</t>
        </is>
      </c>
      <c r="S1830" t="inlineStr">
        <is>
          <t>-</t>
        </is>
      </c>
      <c r="T1830" t="inlineStr">
        <is>
          <t>Hyderabad</t>
        </is>
      </c>
      <c r="U1830" t="inlineStr">
        <is>
          <t xml:space="preserve"> </t>
        </is>
      </c>
      <c r="V1830" t="n">
        <v>3</v>
      </c>
      <c r="W1830" t="n">
        <v>3</v>
      </c>
      <c r="X1830" t="inlineStr">
        <is>
          <t>XXXXXX5568</t>
        </is>
      </c>
      <c r="Y1830" s="72" t="n">
        <v>46326.52037037037</v>
      </c>
    </row>
    <row r="1831">
      <c r="A1831" s="39" t="inlineStr">
        <is>
          <t>6ad477bf7e9ff36490815729</t>
        </is>
      </c>
      <c r="B1831" s="72" t="n">
        <v>46313.54841435186</v>
      </c>
      <c r="C1831" s="70" t="n">
        <v>46313</v>
      </c>
      <c r="D1831" t="inlineStr">
        <is>
          <t>2026-10</t>
        </is>
      </c>
      <c r="E1831" t="inlineStr">
        <is>
          <t>Wk of 2026-10-12</t>
        </is>
      </c>
      <c r="F1831" t="inlineStr">
        <is>
          <t>Follow-Up</t>
        </is>
      </c>
      <c r="G1831" s="39" t="str">
        <f>IF(ISNUMBER(MATCH(F1831,QualityStatuses,0)),"Quality Lead","Non-Quality Lead")</f>
        <v>Quality Lead</v>
      </c>
      <c r="H1831" s="39" t="str">
        <f>IFERROR(INDEX(CampTypes,MATCH(I1831,CampList,0)),"Unattributed")</f>
        <v>Old</v>
      </c>
      <c r="I1831" t="inlineStr">
        <is>
          <t>natuf_Kiosk_14072026_Hindi</t>
        </is>
      </c>
      <c r="J1831" t="inlineStr">
        <is>
          <t>natuf_Kiosk_14072026_Hindi</t>
        </is>
      </c>
      <c r="K1831" t="inlineStr">
        <is>
          <t>Direct (campaign tagged in CRM)</t>
        </is>
      </c>
      <c r="L1831" t="inlineStr">
        <is>
          <t>natuf_Kiosk_09102026</t>
        </is>
      </c>
      <c r="M1831" t="inlineStr">
        <is>
          <t>natuf_Kiosk_09102026</t>
        </is>
      </c>
      <c r="N1831" t="inlineStr">
        <is>
          <t>natuf_Kiosk_14072026_ad set_ad1</t>
        </is>
      </c>
      <c r="O1831" t="inlineStr">
        <is>
          <t>Natuf</t>
        </is>
      </c>
      <c r="P1831" t="inlineStr">
        <is>
          <t>Facebook</t>
        </is>
      </c>
      <c r="Q1831" t="inlineStr">
        <is>
          <t>Marshal Malbari</t>
        </is>
      </c>
      <c r="R1831" t="inlineStr">
        <is>
          <t>Rohit Kamble</t>
        </is>
      </c>
      <c r="S1831" t="inlineStr">
        <is>
          <t>-</t>
        </is>
      </c>
      <c r="T1831" t="inlineStr">
        <is>
          <t>Malkapur</t>
        </is>
      </c>
      <c r="U1831" t="inlineStr">
        <is>
          <t xml:space="preserve"> </t>
        </is>
      </c>
      <c r="V1831" t="n">
        <v>2</v>
      </c>
      <c r="W1831" t="n">
        <v>1</v>
      </c>
      <c r="X1831" t="inlineStr">
        <is>
          <t>XXXXXX0000</t>
        </is>
      </c>
      <c r="Y1831" s="72" t="n">
        <v>46326.52037037037</v>
      </c>
    </row>
    <row r="1832">
      <c r="A1832" s="39" t="inlineStr">
        <is>
          <t>6ad475bb7641dcb5085c1be3</t>
        </is>
      </c>
      <c r="B1832" s="72" t="n">
        <v>46313.54244212963</v>
      </c>
      <c r="C1832" s="70" t="n">
        <v>46313</v>
      </c>
      <c r="D1832" t="inlineStr">
        <is>
          <t>2026-10</t>
        </is>
      </c>
      <c r="E1832" t="inlineStr">
        <is>
          <t>Wk of 2026-10-12</t>
        </is>
      </c>
      <c r="F1832" t="inlineStr">
        <is>
          <t>Attempt 1</t>
        </is>
      </c>
      <c r="G1832" s="39" t="str">
        <f>IF(ISNUMBER(MATCH(F1832,QualityStatuses,0)),"Quality Lead","Non-Quality Lead")</f>
        <v>Non-Quality Lead</v>
      </c>
      <c r="H1832" s="39" t="str">
        <f>IFERROR(INDEX(CampTypes,MATCH(I1832,CampList,0)),"Unattributed")</f>
        <v>New</v>
      </c>
      <c r="I1832" t="inlineStr">
        <is>
          <t>EBG - In House | ABO | Natuf | Leads | Unit Franchise | India | Oct26 | V1</t>
        </is>
      </c>
      <c r="J1832" t="inlineStr">
        <is>
          <t>EBG - In House | ABO | Natuf | Leads | Unit Franchise | India | Oct26 | V1</t>
        </is>
      </c>
      <c r="K1832" t="inlineStr">
        <is>
          <t>Direct (campaign tagged in CRM)</t>
        </is>
      </c>
      <c r="L1832" t="inlineStr">
        <is>
          <t>Natuf | Business Owners | Tier1 + Growth Cities | Oct26 | V1</t>
        </is>
      </c>
      <c r="M1832" t="inlineStr">
        <is>
          <t>Natuf | Business Owners | Tier1 + Growth Cities | Oct26 | V1</t>
        </is>
      </c>
      <c r="N1832" t="inlineStr">
        <is>
          <t>Natuf | Reel | Brand Ambassador | Heard Of Owning A Cafe | V1</t>
        </is>
      </c>
      <c r="O1832" t="inlineStr">
        <is>
          <t>In House Natuf</t>
        </is>
      </c>
      <c r="P1832" t="inlineStr">
        <is>
          <t>Facebook</t>
        </is>
      </c>
      <c r="Q1832" t="inlineStr">
        <is>
          <t>Tejaswini Tarigopula</t>
        </is>
      </c>
      <c r="R1832" t="inlineStr">
        <is>
          <t>Rauth Sanketh</t>
        </is>
      </c>
      <c r="S1832" t="inlineStr">
        <is>
          <t>-</t>
        </is>
      </c>
      <c r="T1832" t="inlineStr">
        <is>
          <t>Ngp</t>
        </is>
      </c>
      <c r="U1832" t="inlineStr">
        <is>
          <t xml:space="preserve"> </t>
        </is>
      </c>
      <c r="V1832" t="n">
        <v>1</v>
      </c>
      <c r="W1832" t="n">
        <v>1</v>
      </c>
      <c r="X1832" t="inlineStr">
        <is>
          <t>XXXXXX2183</t>
        </is>
      </c>
      <c r="Y1832" s="72" t="n">
        <v>46326.52037037037</v>
      </c>
    </row>
    <row r="1833">
      <c r="A1833" s="39" t="inlineStr">
        <is>
          <t>6ad4757c9bdbca26d87217e5</t>
        </is>
      </c>
      <c r="B1833" s="72" t="n">
        <v>46313.54171296296</v>
      </c>
      <c r="C1833" s="70" t="n">
        <v>46313</v>
      </c>
      <c r="D1833" t="inlineStr">
        <is>
          <t>2026-10</t>
        </is>
      </c>
      <c r="E1833" t="inlineStr">
        <is>
          <t>Wk of 2026-10-12</t>
        </is>
      </c>
      <c r="F1833" t="inlineStr">
        <is>
          <t>Lost</t>
        </is>
      </c>
      <c r="G1833" s="39" t="str">
        <f>IF(ISNUMBER(MATCH(F1833,QualityStatuses,0)),"Quality Lead","Non-Quality Lead")</f>
        <v>Non-Quality Lead</v>
      </c>
      <c r="H1833" s="39" t="str">
        <f>IFERROR(INDEX(CampTypes,MATCH(I1833,CampList,0)),"Unattributed")</f>
        <v>Old</v>
      </c>
      <c r="I1833" t="inlineStr">
        <is>
          <t>E_Karan_Natuf_All_07072026</t>
        </is>
      </c>
      <c r="J1833" t="inlineStr">
        <is>
          <t>E_Karan_Natuf_All_07072026</t>
        </is>
      </c>
      <c r="K1833" t="inlineStr">
        <is>
          <t>Direct (campaign tagged in CRM)</t>
        </is>
      </c>
      <c r="L1833" t="inlineStr">
        <is>
          <t>E_Karan_Natuf_Sign_07072026_Adset3</t>
        </is>
      </c>
      <c r="M1833" t="inlineStr">
        <is>
          <t>E_Karan_Natuf_Sign_07072026_Adset3</t>
        </is>
      </c>
      <c r="N1833" t="inlineStr">
        <is>
          <t>E_Karan_Natuf_Sign_07072026_Adset2_Ad1</t>
        </is>
      </c>
      <c r="O1833" t="inlineStr">
        <is>
          <t>Natuf</t>
        </is>
      </c>
      <c r="P1833" t="inlineStr">
        <is>
          <t>Facebook</t>
        </is>
      </c>
      <c r="Q1833" t="inlineStr">
        <is>
          <t>Marshal Malbari</t>
        </is>
      </c>
      <c r="R1833" t="inlineStr">
        <is>
          <t>Aisha Rasalkar</t>
        </is>
      </c>
      <c r="S1833" t="inlineStr">
        <is>
          <t>DNP - Did Not Pick Up</t>
        </is>
      </c>
      <c r="T1833" t="inlineStr">
        <is>
          <t>Motihari</t>
        </is>
      </c>
      <c r="U1833" t="inlineStr">
        <is>
          <t xml:space="preserve"> </t>
        </is>
      </c>
      <c r="V1833" t="n">
        <v>6</v>
      </c>
      <c r="W1833" t="n">
        <v>0</v>
      </c>
      <c r="X1833" t="inlineStr">
        <is>
          <t>XXXXXX7168</t>
        </is>
      </c>
      <c r="Y1833" s="72" t="n">
        <v>46326.52037037037</v>
      </c>
    </row>
    <row r="1834">
      <c r="A1834" s="39" t="inlineStr">
        <is>
          <t>6ad47426462b03c6e7422faf</t>
        </is>
      </c>
      <c r="B1834" s="72" t="n">
        <v>46313.53775462963</v>
      </c>
      <c r="C1834" s="70" t="n">
        <v>46313</v>
      </c>
      <c r="D1834" t="inlineStr">
        <is>
          <t>2026-10</t>
        </is>
      </c>
      <c r="E1834" t="inlineStr">
        <is>
          <t>Wk of 2026-10-12</t>
        </is>
      </c>
      <c r="F1834" t="inlineStr">
        <is>
          <t>New Lead</t>
        </is>
      </c>
      <c r="G1834" s="39" t="str">
        <f>IF(ISNUMBER(MATCH(F1834,QualityStatuses,0)),"Quality Lead","Non-Quality Lead")</f>
        <v>Non-Quality Lead</v>
      </c>
      <c r="H1834" s="39" t="str">
        <f>IFERROR(INDEX(CampTypes,MATCH(I1834,CampList,0)),"Unattributed")</f>
        <v>New</v>
      </c>
      <c r="I1834" t="inlineStr">
        <is>
          <t>ABO | Natuf | Leads | Master Franchise | India | Oct26 | V1</t>
        </is>
      </c>
      <c r="J1834" t="inlineStr">
        <is>
          <t>ABO | Natuf | Leads | Master Franchise | India | Oct26 | V1</t>
        </is>
      </c>
      <c r="K1834" t="inlineStr">
        <is>
          <t>Direct (campaign tagged in CRM)</t>
        </is>
      </c>
      <c r="L1834" t="inlineStr">
        <is>
          <t>Natuf | LAL 1% | India | Jul26 | V1</t>
        </is>
      </c>
      <c r="M1834" t="inlineStr">
        <is>
          <t>Natuf | LAL 1% | India | Jul26 | V1</t>
        </is>
      </c>
      <c r="N1834" t="inlineStr">
        <is>
          <t>Natuf | Static | Become A Levantine Food | V1</t>
        </is>
      </c>
      <c r="O1834" t="inlineStr">
        <is>
          <t>Natuf_MF</t>
        </is>
      </c>
      <c r="P1834" t="inlineStr">
        <is>
          <t>Facebook</t>
        </is>
      </c>
      <c r="Q1834" t="inlineStr">
        <is>
          <t>(Unassigned)</t>
        </is>
      </c>
      <c r="R1834" t="inlineStr">
        <is>
          <t>Omkar Navge</t>
        </is>
      </c>
      <c r="S1834" t="inlineStr">
        <is>
          <t>-</t>
        </is>
      </c>
      <c r="T1834" t="inlineStr">
        <is>
          <t>Jamshedpur</t>
        </is>
      </c>
      <c r="U1834" t="inlineStr">
        <is>
          <t xml:space="preserve"> </t>
        </is>
      </c>
      <c r="V1834" t="n">
        <v>0</v>
      </c>
      <c r="W1834" t="n">
        <v>0</v>
      </c>
      <c r="X1834" t="inlineStr">
        <is>
          <t>XXXXXX3769</t>
        </is>
      </c>
      <c r="Y1834" s="72" t="n">
        <v>46326.52037037037</v>
      </c>
    </row>
    <row r="1835">
      <c r="A1835" s="39" t="inlineStr">
        <is>
          <t>6ad473f89bdbca26d8721522</t>
        </is>
      </c>
      <c r="B1835" s="72" t="n">
        <v>46313.53722222222</v>
      </c>
      <c r="C1835" s="70" t="n">
        <v>46313</v>
      </c>
      <c r="D1835" t="inlineStr">
        <is>
          <t>2026-10</t>
        </is>
      </c>
      <c r="E1835" t="inlineStr">
        <is>
          <t>Wk of 2026-10-12</t>
        </is>
      </c>
      <c r="F1835" t="inlineStr">
        <is>
          <t>Lost</t>
        </is>
      </c>
      <c r="G1835" s="39" t="str">
        <f>IF(ISNUMBER(MATCH(F1835,QualityStatuses,0)),"Quality Lead","Non-Quality Lead")</f>
        <v>Non-Quality Lead</v>
      </c>
      <c r="H1835" s="39" t="str">
        <f>IFERROR(INDEX(CampTypes,MATCH(I1835,CampList,0)),"Unattributed")</f>
        <v>Old</v>
      </c>
      <c r="I1835" t="inlineStr">
        <is>
          <t>E_Natuf_MF_05092026</t>
        </is>
      </c>
      <c r="J1835" t="inlineStr">
        <is>
          <t>E_Natuf_MF_05092026</t>
        </is>
      </c>
      <c r="K1835" t="inlineStr">
        <is>
          <t>Direct (campaign tagged in CRM)</t>
        </is>
      </c>
      <c r="L1835" t="inlineStr">
        <is>
          <t>E_Natuf_MF_05092026_ Ad Set1</t>
        </is>
      </c>
      <c r="M1835" t="inlineStr">
        <is>
          <t>E_Natuf_MF_05092026_ Ad Set1</t>
        </is>
      </c>
      <c r="N1835" t="inlineStr">
        <is>
          <t>E_Natuf_MF_05092026_ Ad Set1_Ad1</t>
        </is>
      </c>
      <c r="O1835" t="inlineStr">
        <is>
          <t>Natuf_MF</t>
        </is>
      </c>
      <c r="P1835" t="inlineStr">
        <is>
          <t>Facebook</t>
        </is>
      </c>
      <c r="Q1835" t="inlineStr">
        <is>
          <t>Tejaswini Tarigopula</t>
        </is>
      </c>
      <c r="R1835" t="inlineStr">
        <is>
          <t>Rauth Sanketh</t>
        </is>
      </c>
      <c r="S1835" t="inlineStr">
        <is>
          <t>Junk</t>
        </is>
      </c>
      <c r="T1835" t="inlineStr">
        <is>
          <t>dheli</t>
        </is>
      </c>
      <c r="U1835" t="inlineStr">
        <is>
          <t xml:space="preserve"> </t>
        </is>
      </c>
      <c r="V1835" t="n">
        <v>1</v>
      </c>
      <c r="W1835" t="n">
        <v>1</v>
      </c>
      <c r="X1835" t="inlineStr">
        <is>
          <t>XXXXXX1794</t>
        </is>
      </c>
      <c r="Y1835" s="72" t="n">
        <v>46326.52037037037</v>
      </c>
    </row>
    <row r="1836">
      <c r="A1836" s="39" t="inlineStr">
        <is>
          <t>6ad473478f736bfaee84ab17</t>
        </is>
      </c>
      <c r="B1836" s="72" t="n">
        <v>46313.53517361111</v>
      </c>
      <c r="C1836" s="70" t="n">
        <v>46313</v>
      </c>
      <c r="D1836" t="inlineStr">
        <is>
          <t>2026-10</t>
        </is>
      </c>
      <c r="E1836" t="inlineStr">
        <is>
          <t>Wk of 2026-10-12</t>
        </is>
      </c>
      <c r="F1836" t="inlineStr">
        <is>
          <t>New Lead</t>
        </is>
      </c>
      <c r="G1836" s="39" t="str">
        <f>IF(ISNUMBER(MATCH(F1836,QualityStatuses,0)),"Quality Lead","Non-Quality Lead")</f>
        <v>Non-Quality Lead</v>
      </c>
      <c r="H1836" s="39" t="str">
        <f>IFERROR(INDEX(CampTypes,MATCH(I1836,CampList,0)),"Unattributed")</f>
        <v>Old</v>
      </c>
      <c r="I1836" t="inlineStr">
        <is>
          <t>E_Natuf_Generic_13082026</t>
        </is>
      </c>
      <c r="J1836" t="inlineStr">
        <is>
          <t>E_Natuf_Generic_13082026</t>
        </is>
      </c>
      <c r="K1836" t="inlineStr">
        <is>
          <t>Direct (campaign tagged in CRM)</t>
        </is>
      </c>
      <c r="L1836" t="inlineStr">
        <is>
          <t>E_Natuf_Generic_13082026_Adset1</t>
        </is>
      </c>
      <c r="M1836" t="inlineStr">
        <is>
          <t>E_Natuf_Generic_13082026_Adset1</t>
        </is>
      </c>
      <c r="N1836" t="inlineStr">
        <is>
          <t>E_Natuf_Generic_13082026_Adset1_Ad1</t>
        </is>
      </c>
      <c r="O1836" t="inlineStr">
        <is>
          <t>Natuf</t>
        </is>
      </c>
      <c r="P1836" t="inlineStr">
        <is>
          <t>Facebook</t>
        </is>
      </c>
      <c r="Q1836" t="inlineStr">
        <is>
          <t>(Unassigned)</t>
        </is>
      </c>
      <c r="R1836" t="inlineStr">
        <is>
          <t>Omkar Navge</t>
        </is>
      </c>
      <c r="S1836" t="inlineStr">
        <is>
          <t>-</t>
        </is>
      </c>
      <c r="T1836" t="inlineStr">
        <is>
          <t>ernakulam</t>
        </is>
      </c>
      <c r="U1836" t="inlineStr">
        <is>
          <t xml:space="preserve"> </t>
        </is>
      </c>
      <c r="V1836" t="n">
        <v>0</v>
      </c>
      <c r="W1836" t="n">
        <v>0</v>
      </c>
      <c r="X1836" t="inlineStr">
        <is>
          <t>XXXXXX0650</t>
        </is>
      </c>
      <c r="Y1836" s="72" t="n">
        <v>46326.52037037037</v>
      </c>
    </row>
    <row r="1837">
      <c r="A1837" s="39" t="inlineStr">
        <is>
          <t>6ad472b9a0631117d8467b71</t>
        </is>
      </c>
      <c r="B1837" s="72" t="n">
        <v>46313.53353009259</v>
      </c>
      <c r="C1837" s="70" t="n">
        <v>46313</v>
      </c>
      <c r="D1837" t="inlineStr">
        <is>
          <t>2026-10</t>
        </is>
      </c>
      <c r="E1837" t="inlineStr">
        <is>
          <t>Wk of 2026-10-12</t>
        </is>
      </c>
      <c r="F1837" t="inlineStr">
        <is>
          <t>Attempt 1</t>
        </is>
      </c>
      <c r="G1837" s="39" t="str">
        <f>IF(ISNUMBER(MATCH(F1837,QualityStatuses,0)),"Quality Lead","Non-Quality Lead")</f>
        <v>Non-Quality Lead</v>
      </c>
      <c r="H1837" s="39" t="str">
        <f>IFERROR(INDEX(CampTypes,MATCH(I1837,CampList,0)),"Unattributed")</f>
        <v>Old</v>
      </c>
      <c r="I1837" t="inlineStr">
        <is>
          <t>E_Karan_Natuf_All_07072026</t>
        </is>
      </c>
      <c r="J1837" t="inlineStr">
        <is>
          <t>E_Karan_Natuf_All_07072026</t>
        </is>
      </c>
      <c r="K1837" t="inlineStr">
        <is>
          <t>Direct (campaign tagged in CRM)</t>
        </is>
      </c>
      <c r="L1837" t="inlineStr">
        <is>
          <t>E_Karan_Natuf_Sign_07072026_Adset3</t>
        </is>
      </c>
      <c r="M1837" t="inlineStr">
        <is>
          <t>E_Karan_Natuf_Sign_07072026_Adset3</t>
        </is>
      </c>
      <c r="N1837" t="inlineStr">
        <is>
          <t>E_Karan_Natuf_Sign_07072026_Adset2_Ad1 – Copy</t>
        </is>
      </c>
      <c r="O1837" t="inlineStr">
        <is>
          <t>Natuf</t>
        </is>
      </c>
      <c r="P1837" t="inlineStr">
        <is>
          <t>Facebook</t>
        </is>
      </c>
      <c r="Q1837" t="inlineStr">
        <is>
          <t>Tejaswini Tarigopula</t>
        </is>
      </c>
      <c r="R1837" t="inlineStr">
        <is>
          <t>Rauth Sanketh</t>
        </is>
      </c>
      <c r="S1837" t="inlineStr">
        <is>
          <t>-</t>
        </is>
      </c>
      <c r="T1837" t="inlineStr">
        <is>
          <t>Pune</t>
        </is>
      </c>
      <c r="U1837" t="inlineStr">
        <is>
          <t xml:space="preserve"> </t>
        </is>
      </c>
      <c r="V1837" t="n">
        <v>1</v>
      </c>
      <c r="W1837" t="n">
        <v>1</v>
      </c>
      <c r="X1837" t="inlineStr">
        <is>
          <t>XXXXXX3060</t>
        </is>
      </c>
      <c r="Y1837" s="72" t="n">
        <v>46326.52037037037</v>
      </c>
    </row>
    <row r="1838">
      <c r="A1838" s="39" t="inlineStr">
        <is>
          <t>6ad4710fe6299e9847fda206</t>
        </is>
      </c>
      <c r="B1838" s="72" t="n">
        <v>46313.52859953704</v>
      </c>
      <c r="C1838" s="70" t="n">
        <v>46313</v>
      </c>
      <c r="D1838" t="inlineStr">
        <is>
          <t>2026-10</t>
        </is>
      </c>
      <c r="E1838" t="inlineStr">
        <is>
          <t>Wk of 2026-10-12</t>
        </is>
      </c>
      <c r="F1838" t="inlineStr">
        <is>
          <t>New Lead</t>
        </is>
      </c>
      <c r="G1838" s="39" t="str">
        <f>IF(ISNUMBER(MATCH(F1838,QualityStatuses,0)),"Quality Lead","Non-Quality Lead")</f>
        <v>Non-Quality Lead</v>
      </c>
      <c r="H1838" s="39" t="str">
        <f>IFERROR(INDEX(CampTypes,MATCH(I1838,CampList,0)),"Unattributed")</f>
        <v>Old</v>
      </c>
      <c r="I1838" t="inlineStr">
        <is>
          <t>E_Karan_Natuf_All_07072026</t>
        </is>
      </c>
      <c r="J1838" t="inlineStr">
        <is>
          <t>E_Karan_Natuf_All_07072026</t>
        </is>
      </c>
      <c r="K1838" t="inlineStr">
        <is>
          <t>Direct (campaign tagged in CRM)</t>
        </is>
      </c>
      <c r="L1838" t="inlineStr">
        <is>
          <t>E_Karan_Natuf_Sign_07072026_Adset3</t>
        </is>
      </c>
      <c r="M1838" t="inlineStr">
        <is>
          <t>E_Karan_Natuf_Sign_07072026_Adset3</t>
        </is>
      </c>
      <c r="N1838" t="inlineStr">
        <is>
          <t>E_Karan_Natuf_Sign_07072026_Adset2_Ad1</t>
        </is>
      </c>
      <c r="O1838" t="inlineStr">
        <is>
          <t>Natuf</t>
        </is>
      </c>
      <c r="P1838" t="inlineStr">
        <is>
          <t>Facebook</t>
        </is>
      </c>
      <c r="Q1838" t="inlineStr">
        <is>
          <t>(Unassigned)</t>
        </is>
      </c>
      <c r="R1838" t="inlineStr">
        <is>
          <t>Omkar Navge</t>
        </is>
      </c>
      <c r="S1838" t="inlineStr">
        <is>
          <t>-</t>
        </is>
      </c>
      <c r="T1838" t="inlineStr">
        <is>
          <t>Kolkata</t>
        </is>
      </c>
      <c r="U1838" t="inlineStr">
        <is>
          <t xml:space="preserve"> </t>
        </is>
      </c>
      <c r="V1838" t="n">
        <v>0</v>
      </c>
      <c r="W1838" t="n">
        <v>0</v>
      </c>
      <c r="X1838" t="inlineStr">
        <is>
          <t>XXXXXX3900</t>
        </is>
      </c>
      <c r="Y1838" s="72" t="n">
        <v>46326.52037037037</v>
      </c>
    </row>
    <row r="1839">
      <c r="A1839" s="39" t="inlineStr">
        <is>
          <t>6ad47089b2214a94bb995fe5</t>
        </is>
      </c>
      <c r="B1839" s="72" t="n">
        <v>46313.52704861111</v>
      </c>
      <c r="C1839" s="70" t="n">
        <v>46313</v>
      </c>
      <c r="D1839" t="inlineStr">
        <is>
          <t>2026-10</t>
        </is>
      </c>
      <c r="E1839" t="inlineStr">
        <is>
          <t>Wk of 2026-10-12</t>
        </is>
      </c>
      <c r="F1839" t="inlineStr">
        <is>
          <t>Attempt 1</t>
        </is>
      </c>
      <c r="G1839" s="39" t="str">
        <f>IF(ISNUMBER(MATCH(F1839,QualityStatuses,0)),"Quality Lead","Non-Quality Lead")</f>
        <v>Non-Quality Lead</v>
      </c>
      <c r="H1839" s="39" t="str">
        <f>IFERROR(INDEX(CampTypes,MATCH(I1839,CampList,0)),"Unattributed")</f>
        <v>New</v>
      </c>
      <c r="I1839" t="inlineStr">
        <is>
          <t>EBG - In House | ABO | Natuf | Leads | Unit Franchise | India | Oct26 | V1</t>
        </is>
      </c>
      <c r="J1839" t="inlineStr">
        <is>
          <t>EBG - In House | ABO | Natuf | Leads | Unit Franchise | India | Oct26 | V1</t>
        </is>
      </c>
      <c r="K1839" t="inlineStr">
        <is>
          <t>Direct (campaign tagged in CRM)</t>
        </is>
      </c>
      <c r="L1839" t="inlineStr">
        <is>
          <t>Natuf | Investors | Tier1 + Growth Cities | Oct26 | V1</t>
        </is>
      </c>
      <c r="M1839" t="inlineStr">
        <is>
          <t>Natuf | Investors | Tier1 + Growth Cities | Oct26 | V1</t>
        </is>
      </c>
      <c r="N1839" t="inlineStr">
        <is>
          <t>Natuf | Reel | Brand Ambassador | Heard Of Owning A Cafe | V1</t>
        </is>
      </c>
      <c r="O1839" t="inlineStr">
        <is>
          <t>In House Natuf</t>
        </is>
      </c>
      <c r="P1839" t="inlineStr">
        <is>
          <t>Facebook</t>
        </is>
      </c>
      <c r="Q1839" t="inlineStr">
        <is>
          <t>Tejaswini Tarigopula</t>
        </is>
      </c>
      <c r="R1839" t="inlineStr">
        <is>
          <t>Shivani Sharma</t>
        </is>
      </c>
      <c r="S1839" t="inlineStr">
        <is>
          <t>-</t>
        </is>
      </c>
      <c r="T1839" t="inlineStr">
        <is>
          <t>Chittoor</t>
        </is>
      </c>
      <c r="U1839" t="inlineStr">
        <is>
          <t xml:space="preserve"> </t>
        </is>
      </c>
      <c r="V1839" t="n">
        <v>2</v>
      </c>
      <c r="W1839" t="n">
        <v>0</v>
      </c>
      <c r="X1839" t="inlineStr">
        <is>
          <t>XXXXXX2822</t>
        </is>
      </c>
      <c r="Y1839" s="72" t="n">
        <v>46326.52037037037</v>
      </c>
    </row>
    <row r="1840">
      <c r="A1840" s="39" t="inlineStr">
        <is>
          <t>6ad46f1b5ace7ed99f8cdf48</t>
        </is>
      </c>
      <c r="B1840" s="72" t="n">
        <v>46313.5228125</v>
      </c>
      <c r="C1840" s="70" t="n">
        <v>46313</v>
      </c>
      <c r="D1840" t="inlineStr">
        <is>
          <t>2026-10</t>
        </is>
      </c>
      <c r="E1840" t="inlineStr">
        <is>
          <t>Wk of 2026-10-12</t>
        </is>
      </c>
      <c r="F1840" t="inlineStr">
        <is>
          <t>Attempt 2</t>
        </is>
      </c>
      <c r="G1840" s="39" t="str">
        <f>IF(ISNUMBER(MATCH(F1840,QualityStatuses,0)),"Quality Lead","Non-Quality Lead")</f>
        <v>Non-Quality Lead</v>
      </c>
      <c r="H1840" s="39" t="str">
        <f>IFERROR(INDEX(CampTypes,MATCH(I1840,CampList,0)),"Unattributed")</f>
        <v>Old</v>
      </c>
      <c r="I1840" t="inlineStr">
        <is>
          <t>natuf_Kiosk_14072026_Hindi</t>
        </is>
      </c>
      <c r="J1840" t="inlineStr">
        <is>
          <t>natuf_Kiosk_14072026_Hindi</t>
        </is>
      </c>
      <c r="K1840" t="inlineStr">
        <is>
          <t>Direct (campaign tagged in CRM)</t>
        </is>
      </c>
      <c r="L1840" t="inlineStr">
        <is>
          <t>natuf_Kiosk_09102026</t>
        </is>
      </c>
      <c r="M1840" t="inlineStr">
        <is>
          <t>natuf_Kiosk_09102026</t>
        </is>
      </c>
      <c r="N1840" t="inlineStr">
        <is>
          <t>natuf_Kiosk_14072026_ad set_ad1</t>
        </is>
      </c>
      <c r="O1840" t="inlineStr">
        <is>
          <t>Natuf</t>
        </is>
      </c>
      <c r="P1840" t="inlineStr">
        <is>
          <t>Facebook</t>
        </is>
      </c>
      <c r="Q1840" t="inlineStr">
        <is>
          <t>Tejaswini Tarigopula</t>
        </is>
      </c>
      <c r="R1840" t="inlineStr">
        <is>
          <t>Rima Paul</t>
        </is>
      </c>
      <c r="S1840" t="inlineStr">
        <is>
          <t>-</t>
        </is>
      </c>
      <c r="T1840" t="inlineStr">
        <is>
          <t>jaipur</t>
        </is>
      </c>
      <c r="U1840" t="inlineStr">
        <is>
          <t xml:space="preserve"> </t>
        </is>
      </c>
      <c r="V1840" t="n">
        <v>2</v>
      </c>
      <c r="W1840" t="n">
        <v>0</v>
      </c>
      <c r="X1840" t="inlineStr">
        <is>
          <t>XXXXXX4832</t>
        </is>
      </c>
      <c r="Y1840" s="72" t="n">
        <v>46326.52037037037</v>
      </c>
    </row>
    <row r="1841">
      <c r="A1841" s="39" t="inlineStr">
        <is>
          <t>6ad46c431a34fbe6599d6efa</t>
        </is>
      </c>
      <c r="B1841" s="72" t="n">
        <v>46313.51438657408</v>
      </c>
      <c r="C1841" s="70" t="n">
        <v>46313</v>
      </c>
      <c r="D1841" t="inlineStr">
        <is>
          <t>2026-10</t>
        </is>
      </c>
      <c r="E1841" t="inlineStr">
        <is>
          <t>Wk of 2026-10-12</t>
        </is>
      </c>
      <c r="F1841" t="inlineStr">
        <is>
          <t>Connected</t>
        </is>
      </c>
      <c r="G1841" s="39" t="str">
        <f>IF(ISNUMBER(MATCH(F1841,QualityStatuses,0)),"Quality Lead","Non-Quality Lead")</f>
        <v>Non-Quality Lead</v>
      </c>
      <c r="H1841" s="39" t="str">
        <f>IFERROR(INDEX(CampTypes,MATCH(I1841,CampList,0)),"Unattributed")</f>
        <v>Old</v>
      </c>
      <c r="I1841" t="inlineStr">
        <is>
          <t>E_Natuf_Generic_13082026</t>
        </is>
      </c>
      <c r="J1841" t="inlineStr">
        <is>
          <t>E_Natuf_Generic_13082026</t>
        </is>
      </c>
      <c r="K1841" t="inlineStr">
        <is>
          <t>Direct (campaign tagged in CRM)</t>
        </is>
      </c>
      <c r="L1841" t="inlineStr">
        <is>
          <t>E_Natuf_Generic_13082026_Adset1</t>
        </is>
      </c>
      <c r="M1841" t="inlineStr">
        <is>
          <t>E_Natuf_Generic_13082026_Adset1</t>
        </is>
      </c>
      <c r="N1841" t="inlineStr">
        <is>
          <t>E_Natuf_Generic_13082026_Adset1_Ad1</t>
        </is>
      </c>
      <c r="O1841" t="inlineStr">
        <is>
          <t>Natuf</t>
        </is>
      </c>
      <c r="P1841" t="inlineStr">
        <is>
          <t>Facebook</t>
        </is>
      </c>
      <c r="Q1841" t="inlineStr">
        <is>
          <t>Tejaswini Tarigopula</t>
        </is>
      </c>
      <c r="R1841" t="inlineStr">
        <is>
          <t>Rima Paul</t>
        </is>
      </c>
      <c r="S1841" t="inlineStr">
        <is>
          <t>-</t>
        </is>
      </c>
      <c r="T1841" t="inlineStr">
        <is>
          <t>Bhilai</t>
        </is>
      </c>
      <c r="U1841" t="inlineStr">
        <is>
          <t xml:space="preserve"> </t>
        </is>
      </c>
      <c r="V1841" t="n">
        <v>1</v>
      </c>
      <c r="W1841" t="n">
        <v>1</v>
      </c>
      <c r="X1841" t="inlineStr">
        <is>
          <t>XXXXXX5527</t>
        </is>
      </c>
      <c r="Y1841" s="72" t="n">
        <v>46326.52037037037</v>
      </c>
    </row>
    <row r="1842">
      <c r="A1842" s="39" t="inlineStr">
        <is>
          <t>6ad46b7fa352e5e43067b314</t>
        </is>
      </c>
      <c r="B1842" s="72" t="n">
        <v>46313.51211805556</v>
      </c>
      <c r="C1842" s="70" t="n">
        <v>46313</v>
      </c>
      <c r="D1842" t="inlineStr">
        <is>
          <t>2026-10</t>
        </is>
      </c>
      <c r="E1842" t="inlineStr">
        <is>
          <t>Wk of 2026-10-12</t>
        </is>
      </c>
      <c r="F1842" t="inlineStr">
        <is>
          <t>New Lead</t>
        </is>
      </c>
      <c r="G1842" s="39" t="str">
        <f>IF(ISNUMBER(MATCH(F1842,QualityStatuses,0)),"Quality Lead","Non-Quality Lead")</f>
        <v>Non-Quality Lead</v>
      </c>
      <c r="H1842" s="39" t="str">
        <f>IFERROR(INDEX(CampTypes,MATCH(I1842,CampList,0)),"Unattributed")</f>
        <v>Old</v>
      </c>
      <c r="I1842" t="inlineStr">
        <is>
          <t>natuf_Kiosk_14072026_Hindi</t>
        </is>
      </c>
      <c r="J1842" t="inlineStr">
        <is>
          <t>natuf_Kiosk_14072026_Hindi</t>
        </is>
      </c>
      <c r="K1842" t="inlineStr">
        <is>
          <t>Direct (campaign tagged in CRM)</t>
        </is>
      </c>
      <c r="L1842" t="inlineStr">
        <is>
          <t>natuf_Kiosk_09102026</t>
        </is>
      </c>
      <c r="M1842" t="inlineStr">
        <is>
          <t>natuf_Kiosk_09102026</t>
        </is>
      </c>
      <c r="N1842" t="inlineStr">
        <is>
          <t>natuf_Kiosk_14072026_ad set_ad1</t>
        </is>
      </c>
      <c r="O1842" t="inlineStr">
        <is>
          <t>Natuf</t>
        </is>
      </c>
      <c r="P1842" t="inlineStr">
        <is>
          <t>Facebook</t>
        </is>
      </c>
      <c r="Q1842" t="inlineStr">
        <is>
          <t>(Unassigned)</t>
        </is>
      </c>
      <c r="R1842" t="inlineStr">
        <is>
          <t>Omkar Navge</t>
        </is>
      </c>
      <c r="S1842" t="inlineStr">
        <is>
          <t>-</t>
        </is>
      </c>
      <c r="T1842" t="inlineStr">
        <is>
          <t>fzk</t>
        </is>
      </c>
      <c r="U1842" t="inlineStr">
        <is>
          <t xml:space="preserve"> </t>
        </is>
      </c>
      <c r="V1842" t="n">
        <v>0</v>
      </c>
      <c r="W1842" t="n">
        <v>0</v>
      </c>
      <c r="X1842" t="inlineStr">
        <is>
          <t>XXXXXX6200</t>
        </is>
      </c>
      <c r="Y1842" s="72" t="n">
        <v>46326.52037037037</v>
      </c>
    </row>
    <row r="1843">
      <c r="A1843" s="39" t="inlineStr">
        <is>
          <t>6ad469d872c00b76118c330a</t>
        </is>
      </c>
      <c r="B1843" s="72" t="n">
        <v>46313.50722222222</v>
      </c>
      <c r="C1843" s="70" t="n">
        <v>46313</v>
      </c>
      <c r="D1843" t="inlineStr">
        <is>
          <t>2026-10</t>
        </is>
      </c>
      <c r="E1843" t="inlineStr">
        <is>
          <t>Wk of 2026-10-12</t>
        </is>
      </c>
      <c r="F1843" t="inlineStr">
        <is>
          <t>Attempt 1</t>
        </is>
      </c>
      <c r="G1843" s="39" t="str">
        <f>IF(ISNUMBER(MATCH(F1843,QualityStatuses,0)),"Quality Lead","Non-Quality Lead")</f>
        <v>Non-Quality Lead</v>
      </c>
      <c r="H1843" s="39" t="str">
        <f>IFERROR(INDEX(CampTypes,MATCH(I1843,CampList,0)),"Unattributed")</f>
        <v>Old</v>
      </c>
      <c r="I1843" t="inlineStr">
        <is>
          <t>E_Natuf_Generic_13082026</t>
        </is>
      </c>
      <c r="J1843" t="inlineStr">
        <is>
          <t>E_Natuf_Generic_13082026</t>
        </is>
      </c>
      <c r="K1843" t="inlineStr">
        <is>
          <t>Direct (campaign tagged in CRM)</t>
        </is>
      </c>
      <c r="L1843" t="inlineStr">
        <is>
          <t>E_Natuf_Generic_13082026_Adset1</t>
        </is>
      </c>
      <c r="M1843" t="inlineStr">
        <is>
          <t>E_Natuf_Generic_13082026_Adset1</t>
        </is>
      </c>
      <c r="N1843" t="inlineStr">
        <is>
          <t>E_Natuf_Generic_13082026_Adset1_Ad1</t>
        </is>
      </c>
      <c r="O1843" t="inlineStr">
        <is>
          <t>Natuf</t>
        </is>
      </c>
      <c r="P1843" t="inlineStr">
        <is>
          <t>Facebook</t>
        </is>
      </c>
      <c r="Q1843" t="inlineStr">
        <is>
          <t>Tejaswini Tarigopula</t>
        </is>
      </c>
      <c r="R1843" t="inlineStr">
        <is>
          <t>Rauth Sanketh</t>
        </is>
      </c>
      <c r="S1843" t="inlineStr">
        <is>
          <t>-</t>
        </is>
      </c>
      <c r="T1843" t="inlineStr">
        <is>
          <t>Pune</t>
        </is>
      </c>
      <c r="U1843" t="inlineStr">
        <is>
          <t xml:space="preserve"> </t>
        </is>
      </c>
      <c r="V1843" t="n">
        <v>1</v>
      </c>
      <c r="W1843" t="n">
        <v>0</v>
      </c>
      <c r="X1843" t="inlineStr">
        <is>
          <t>XXXXXX3597</t>
        </is>
      </c>
      <c r="Y1843" s="72" t="n">
        <v>46326.52037037037</v>
      </c>
    </row>
    <row r="1844">
      <c r="A1844" s="39" t="inlineStr">
        <is>
          <t>6ad468e4a6e5bed1922702ad</t>
        </is>
      </c>
      <c r="B1844" s="72" t="n">
        <v>46313.50439814815</v>
      </c>
      <c r="C1844" s="70" t="n">
        <v>46313</v>
      </c>
      <c r="D1844" t="inlineStr">
        <is>
          <t>2026-10</t>
        </is>
      </c>
      <c r="E1844" t="inlineStr">
        <is>
          <t>Wk of 2026-10-12</t>
        </is>
      </c>
      <c r="F1844" t="inlineStr">
        <is>
          <t>Attempt 2</t>
        </is>
      </c>
      <c r="G1844" s="39" t="str">
        <f>IF(ISNUMBER(MATCH(F1844,QualityStatuses,0)),"Quality Lead","Non-Quality Lead")</f>
        <v>Non-Quality Lead</v>
      </c>
      <c r="H1844" s="39" t="str">
        <f>IFERROR(INDEX(CampTypes,MATCH(I1844,CampList,0)),"Unattributed")</f>
        <v>Old</v>
      </c>
      <c r="I1844" t="inlineStr">
        <is>
          <t>natuf_Kiosk_14072026_Hindi</t>
        </is>
      </c>
      <c r="J1844" t="inlineStr">
        <is>
          <t>natuf_Kiosk_14072026_Hindi</t>
        </is>
      </c>
      <c r="K1844" t="inlineStr">
        <is>
          <t>Direct (campaign tagged in CRM)</t>
        </is>
      </c>
      <c r="L1844" t="inlineStr">
        <is>
          <t>natuf_Kiosk_09102026</t>
        </is>
      </c>
      <c r="M1844" t="inlineStr">
        <is>
          <t>natuf_Kiosk_09102026</t>
        </is>
      </c>
      <c r="N1844" t="inlineStr">
        <is>
          <t>natuf_Kiosk_14072026_ad set_ad1</t>
        </is>
      </c>
      <c r="O1844" t="inlineStr">
        <is>
          <t>Natuf</t>
        </is>
      </c>
      <c r="P1844" t="inlineStr">
        <is>
          <t>Facebook</t>
        </is>
      </c>
      <c r="Q1844" t="inlineStr">
        <is>
          <t>Tejaswini Tarigopula</t>
        </is>
      </c>
      <c r="R1844" t="inlineStr">
        <is>
          <t>Rima Paul</t>
        </is>
      </c>
      <c r="S1844" t="inlineStr">
        <is>
          <t>-</t>
        </is>
      </c>
      <c r="T1844" t="inlineStr">
        <is>
          <t>Hooghly</t>
        </is>
      </c>
      <c r="U1844" t="inlineStr">
        <is>
          <t xml:space="preserve"> </t>
        </is>
      </c>
      <c r="V1844" t="n">
        <v>2</v>
      </c>
      <c r="W1844" t="n">
        <v>0</v>
      </c>
      <c r="X1844" t="inlineStr">
        <is>
          <t>XXXXXX5867</t>
        </is>
      </c>
      <c r="Y1844" s="72" t="n">
        <v>46326.52037037037</v>
      </c>
    </row>
    <row r="1845">
      <c r="A1845" s="39" t="inlineStr">
        <is>
          <t>6ad468b6752c585591cd24c2</t>
        </is>
      </c>
      <c r="B1845" s="72" t="n">
        <v>46313.50386574074</v>
      </c>
      <c r="C1845" s="70" t="n">
        <v>46313</v>
      </c>
      <c r="D1845" t="inlineStr">
        <is>
          <t>2026-10</t>
        </is>
      </c>
      <c r="E1845" t="inlineStr">
        <is>
          <t>Wk of 2026-10-12</t>
        </is>
      </c>
      <c r="F1845" t="inlineStr">
        <is>
          <t>New Lead</t>
        </is>
      </c>
      <c r="G1845" s="39" t="str">
        <f>IF(ISNUMBER(MATCH(F1845,QualityStatuses,0)),"Quality Lead","Non-Quality Lead")</f>
        <v>Non-Quality Lead</v>
      </c>
      <c r="H1845" s="39" t="str">
        <f>IFERROR(INDEX(CampTypes,MATCH(I1845,CampList,0)),"Unattributed")</f>
        <v>Old</v>
      </c>
      <c r="I1845" t="inlineStr">
        <is>
          <t>E_Natuf_Generic_13082026</t>
        </is>
      </c>
      <c r="J1845" t="inlineStr">
        <is>
          <t>E_Natuf_Generic_13082026</t>
        </is>
      </c>
      <c r="K1845" t="inlineStr">
        <is>
          <t>Direct (campaign tagged in CRM)</t>
        </is>
      </c>
      <c r="L1845" t="inlineStr">
        <is>
          <t>E_Natuf_Generic_13082026_Adset1</t>
        </is>
      </c>
      <c r="M1845" t="inlineStr">
        <is>
          <t>E_Natuf_Generic_13082026_Adset1</t>
        </is>
      </c>
      <c r="N1845" t="inlineStr">
        <is>
          <t>E_Natuf_Generic_13082026_Adset1_Ad1</t>
        </is>
      </c>
      <c r="O1845" t="inlineStr">
        <is>
          <t>Natuf</t>
        </is>
      </c>
      <c r="P1845" t="inlineStr">
        <is>
          <t>Facebook</t>
        </is>
      </c>
      <c r="Q1845" t="inlineStr">
        <is>
          <t>(Unassigned)</t>
        </is>
      </c>
      <c r="R1845" t="inlineStr">
        <is>
          <t>Omkar Navge</t>
        </is>
      </c>
      <c r="S1845" t="inlineStr">
        <is>
          <t>-</t>
        </is>
      </c>
      <c r="T1845" t="inlineStr">
        <is>
          <t>Navsari</t>
        </is>
      </c>
      <c r="U1845" t="inlineStr">
        <is>
          <t xml:space="preserve"> </t>
        </is>
      </c>
      <c r="V1845" t="n">
        <v>0</v>
      </c>
      <c r="W1845" t="n">
        <v>0</v>
      </c>
      <c r="X1845" t="inlineStr">
        <is>
          <t>XXXXXX8802</t>
        </is>
      </c>
      <c r="Y1845" s="72" t="n">
        <v>46326.52037037037</v>
      </c>
    </row>
    <row r="1846">
      <c r="A1846" s="39" t="inlineStr">
        <is>
          <t>6ad466a172c00b76118c2d21</t>
        </is>
      </c>
      <c r="B1846" s="72" t="n">
        <v>46313.49769675926</v>
      </c>
      <c r="C1846" s="70" t="n">
        <v>46313</v>
      </c>
      <c r="D1846" t="inlineStr">
        <is>
          <t>2026-10</t>
        </is>
      </c>
      <c r="E1846" t="inlineStr">
        <is>
          <t>Wk of 2026-10-12</t>
        </is>
      </c>
      <c r="F1846" t="inlineStr">
        <is>
          <t>Connected</t>
        </is>
      </c>
      <c r="G1846" s="39" t="str">
        <f>IF(ISNUMBER(MATCH(F1846,QualityStatuses,0)),"Quality Lead","Non-Quality Lead")</f>
        <v>Non-Quality Lead</v>
      </c>
      <c r="H1846" s="39" t="str">
        <f>IFERROR(INDEX(CampTypes,MATCH(I1846,CampList,0)),"Unattributed")</f>
        <v>New</v>
      </c>
      <c r="I1846" t="inlineStr">
        <is>
          <t>EBG - In House | ABO | Natuf | Leads | Unit Franchise | India | Oct26 | V1</t>
        </is>
      </c>
      <c r="J1846" t="inlineStr">
        <is>
          <t>EBG - In House | ABO | Natuf | Leads | Unit Franchise | India | Oct26 | V1</t>
        </is>
      </c>
      <c r="K1846" t="inlineStr">
        <is>
          <t>Direct (campaign tagged in CRM)</t>
        </is>
      </c>
      <c r="L1846" t="inlineStr">
        <is>
          <t>Natuf | Business Owners | Tier1 + Growth Cities | Oct26 | V1</t>
        </is>
      </c>
      <c r="M1846" t="inlineStr">
        <is>
          <t>Natuf | Business Owners | Tier1 + Growth Cities | Oct26 | V1</t>
        </is>
      </c>
      <c r="N1846" t="inlineStr">
        <is>
          <t>Natuf | Reel | Brand Ambassador | Heard Of Owning A Cafe | V1</t>
        </is>
      </c>
      <c r="O1846" t="inlineStr">
        <is>
          <t>In House Natuf</t>
        </is>
      </c>
      <c r="P1846" t="inlineStr">
        <is>
          <t>Facebook</t>
        </is>
      </c>
      <c r="Q1846" t="inlineStr">
        <is>
          <t>Tejaswini Tarigopula</t>
        </is>
      </c>
      <c r="R1846" t="inlineStr">
        <is>
          <t>Rima Paul</t>
        </is>
      </c>
      <c r="S1846" t="inlineStr">
        <is>
          <t>-</t>
        </is>
      </c>
      <c r="T1846" t="inlineStr">
        <is>
          <t>jaipur</t>
        </is>
      </c>
      <c r="U1846" t="inlineStr">
        <is>
          <t xml:space="preserve"> </t>
        </is>
      </c>
      <c r="V1846" t="n">
        <v>3</v>
      </c>
      <c r="W1846" t="n">
        <v>2</v>
      </c>
      <c r="X1846" t="inlineStr">
        <is>
          <t>XXXXXX4900</t>
        </is>
      </c>
      <c r="Y1846" s="72" t="n">
        <v>46326.52037037037</v>
      </c>
    </row>
    <row r="1847">
      <c r="A1847" s="39" t="inlineStr">
        <is>
          <t>6ad46629999a46b0033ef4ac</t>
        </is>
      </c>
      <c r="B1847" s="72" t="n">
        <v>46313.49630787037</v>
      </c>
      <c r="C1847" s="70" t="n">
        <v>46313</v>
      </c>
      <c r="D1847" t="inlineStr">
        <is>
          <t>2026-10</t>
        </is>
      </c>
      <c r="E1847" t="inlineStr">
        <is>
          <t>Wk of 2026-10-12</t>
        </is>
      </c>
      <c r="F1847" t="inlineStr">
        <is>
          <t>Attempt 1</t>
        </is>
      </c>
      <c r="G1847" s="39" t="str">
        <f>IF(ISNUMBER(MATCH(F1847,QualityStatuses,0)),"Quality Lead","Non-Quality Lead")</f>
        <v>Non-Quality Lead</v>
      </c>
      <c r="H1847" s="39" t="str">
        <f>IFERROR(INDEX(CampTypes,MATCH(I1847,CampList,0)),"Unattributed")</f>
        <v>New</v>
      </c>
      <c r="I1847" t="inlineStr">
        <is>
          <t>EBG - In House | ABO | Natuf | Leads | Unit Franchise | India | Oct26 | V1</t>
        </is>
      </c>
      <c r="J1847" t="inlineStr">
        <is>
          <t>EBG - In House | ABO | Natuf | Leads | Unit Franchise | India | Oct26 | V1</t>
        </is>
      </c>
      <c r="K1847" t="inlineStr">
        <is>
          <t>Direct (campaign tagged in CRM)</t>
        </is>
      </c>
      <c r="L1847" t="inlineStr">
        <is>
          <t>Natuf | LAL 1% | India | Jul26 | V1</t>
        </is>
      </c>
      <c r="M1847" t="inlineStr">
        <is>
          <t>Natuf | LAL 1% | India | Jul26 | V1</t>
        </is>
      </c>
      <c r="N1847" t="inlineStr">
        <is>
          <t>Natuf | Reel | Brand Ambassador | Heard Of Owning A Cafe | V1</t>
        </is>
      </c>
      <c r="O1847" t="inlineStr">
        <is>
          <t>In House Natuf</t>
        </is>
      </c>
      <c r="P1847" t="inlineStr">
        <is>
          <t>Facebook</t>
        </is>
      </c>
      <c r="Q1847" t="inlineStr">
        <is>
          <t>Tejaswini Tarigopula</t>
        </is>
      </c>
      <c r="R1847" t="inlineStr">
        <is>
          <t>Rima Paul</t>
        </is>
      </c>
      <c r="S1847" t="inlineStr">
        <is>
          <t>-</t>
        </is>
      </c>
      <c r="T1847" t="inlineStr">
        <is>
          <t>Lucknow</t>
        </is>
      </c>
      <c r="U1847" t="inlineStr">
        <is>
          <t xml:space="preserve"> </t>
        </is>
      </c>
      <c r="V1847" t="n">
        <v>1</v>
      </c>
      <c r="W1847" t="n">
        <v>0</v>
      </c>
      <c r="X1847" t="inlineStr">
        <is>
          <t>XXXXXX6722</t>
        </is>
      </c>
      <c r="Y1847" s="72" t="n">
        <v>46326.52037037037</v>
      </c>
    </row>
    <row r="1848">
      <c r="A1848" s="39" t="inlineStr">
        <is>
          <t>6ad464c9679d85fbc526e6b8</t>
        </is>
      </c>
      <c r="B1848" s="72" t="n">
        <v>46313.4922337963</v>
      </c>
      <c r="C1848" s="70" t="n">
        <v>46313</v>
      </c>
      <c r="D1848" t="inlineStr">
        <is>
          <t>2026-10</t>
        </is>
      </c>
      <c r="E1848" t="inlineStr">
        <is>
          <t>Wk of 2026-10-12</t>
        </is>
      </c>
      <c r="F1848" t="inlineStr">
        <is>
          <t>Attempt 1</t>
        </is>
      </c>
      <c r="G1848" s="39" t="str">
        <f>IF(ISNUMBER(MATCH(F1848,QualityStatuses,0)),"Quality Lead","Non-Quality Lead")</f>
        <v>Non-Quality Lead</v>
      </c>
      <c r="H1848" s="39" t="str">
        <f>IFERROR(INDEX(CampTypes,MATCH(I1848,CampList,0)),"Unattributed")</f>
        <v>Old</v>
      </c>
      <c r="I1848" t="inlineStr">
        <is>
          <t>E_Natuf_Generic_13082026</t>
        </is>
      </c>
      <c r="J1848" t="inlineStr">
        <is>
          <t>E_Natuf_Generic_13082026</t>
        </is>
      </c>
      <c r="K1848" t="inlineStr">
        <is>
          <t>Direct (campaign tagged in CRM)</t>
        </is>
      </c>
      <c r="L1848" t="inlineStr">
        <is>
          <t>E_Natuf_Generic_13082026_Adset1</t>
        </is>
      </c>
      <c r="M1848" t="inlineStr">
        <is>
          <t>E_Natuf_Generic_13082026_Adset1</t>
        </is>
      </c>
      <c r="N1848" t="inlineStr">
        <is>
          <t>E_Natuf_Generic_13082026_Adset1_Ad1</t>
        </is>
      </c>
      <c r="O1848" t="inlineStr">
        <is>
          <t>Natuf</t>
        </is>
      </c>
      <c r="P1848" t="inlineStr">
        <is>
          <t>Facebook</t>
        </is>
      </c>
      <c r="Q1848" t="inlineStr">
        <is>
          <t>Tejaswini Tarigopula</t>
        </is>
      </c>
      <c r="R1848" t="inlineStr">
        <is>
          <t>Rauth Sanketh</t>
        </is>
      </c>
      <c r="S1848" t="inlineStr">
        <is>
          <t>-</t>
        </is>
      </c>
      <c r="T1848" t="inlineStr">
        <is>
          <t>Kolkata</t>
        </is>
      </c>
      <c r="U1848" t="inlineStr">
        <is>
          <t xml:space="preserve"> </t>
        </is>
      </c>
      <c r="V1848" t="n">
        <v>1</v>
      </c>
      <c r="W1848" t="n">
        <v>0</v>
      </c>
      <c r="X1848" t="inlineStr">
        <is>
          <t>XXXXXX9241</t>
        </is>
      </c>
      <c r="Y1848" s="72" t="n">
        <v>46326.52037037037</v>
      </c>
    </row>
    <row r="1849">
      <c r="A1849" s="39" t="inlineStr">
        <is>
          <t>6ad462aa55f4f8932a930918</t>
        </is>
      </c>
      <c r="B1849" s="72" t="n">
        <v>46313.48594907407</v>
      </c>
      <c r="C1849" s="70" t="n">
        <v>46313</v>
      </c>
      <c r="D1849" t="inlineStr">
        <is>
          <t>2026-10</t>
        </is>
      </c>
      <c r="E1849" t="inlineStr">
        <is>
          <t>Wk of 2026-10-12</t>
        </is>
      </c>
      <c r="F1849" t="inlineStr">
        <is>
          <t>Connected</t>
        </is>
      </c>
      <c r="G1849" s="39" t="str">
        <f>IF(ISNUMBER(MATCH(F1849,QualityStatuses,0)),"Quality Lead","Non-Quality Lead")</f>
        <v>Non-Quality Lead</v>
      </c>
      <c r="H1849" s="39" t="str">
        <f>IFERROR(INDEX(CampTypes,MATCH(I1849,CampList,0)),"Unattributed")</f>
        <v>Old</v>
      </c>
      <c r="I1849" t="inlineStr">
        <is>
          <t>E_Natuf_Generic_13082026</t>
        </is>
      </c>
      <c r="J1849" t="inlineStr">
        <is>
          <t>E_Natuf_Generic_13082026</t>
        </is>
      </c>
      <c r="K1849" t="inlineStr">
        <is>
          <t>Direct (campaign tagged in CRM)</t>
        </is>
      </c>
      <c r="L1849" t="inlineStr">
        <is>
          <t>E_Natuf_Generic_13082026_Adset1</t>
        </is>
      </c>
      <c r="M1849" t="inlineStr">
        <is>
          <t>E_Natuf_Generic_13082026_Adset1</t>
        </is>
      </c>
      <c r="N1849" t="inlineStr">
        <is>
          <t>E_Natuf_Generic_13082026_Adset1_Ad1</t>
        </is>
      </c>
      <c r="O1849" t="inlineStr">
        <is>
          <t>Natuf</t>
        </is>
      </c>
      <c r="P1849" t="inlineStr">
        <is>
          <t>Facebook</t>
        </is>
      </c>
      <c r="Q1849" t="inlineStr">
        <is>
          <t>Tejaswini Tarigopula</t>
        </is>
      </c>
      <c r="R1849" t="inlineStr">
        <is>
          <t>Shivani Sharma</t>
        </is>
      </c>
      <c r="S1849" t="inlineStr">
        <is>
          <t>-</t>
        </is>
      </c>
      <c r="T1849" t="inlineStr">
        <is>
          <t>Anand</t>
        </is>
      </c>
      <c r="U1849" t="inlineStr">
        <is>
          <t xml:space="preserve"> </t>
        </is>
      </c>
      <c r="V1849" t="n">
        <v>5</v>
      </c>
      <c r="W1849" t="n">
        <v>4</v>
      </c>
      <c r="X1849" t="inlineStr">
        <is>
          <t>XXXXXX5551</t>
        </is>
      </c>
      <c r="Y1849" s="72" t="n">
        <v>46326.52037037037</v>
      </c>
    </row>
    <row r="1850">
      <c r="A1850" s="39" t="inlineStr">
        <is>
          <t>6ad4609493a0f5a2cf8d0146</t>
        </is>
      </c>
      <c r="B1850" s="72" t="n">
        <v>46313.47976851852</v>
      </c>
      <c r="C1850" s="70" t="n">
        <v>46313</v>
      </c>
      <c r="D1850" t="inlineStr">
        <is>
          <t>2026-10</t>
        </is>
      </c>
      <c r="E1850" t="inlineStr">
        <is>
          <t>Wk of 2026-10-12</t>
        </is>
      </c>
      <c r="F1850" t="inlineStr">
        <is>
          <t>New Lead</t>
        </is>
      </c>
      <c r="G1850" s="39" t="str">
        <f>IF(ISNUMBER(MATCH(F1850,QualityStatuses,0)),"Quality Lead","Non-Quality Lead")</f>
        <v>Non-Quality Lead</v>
      </c>
      <c r="H1850" s="39" t="str">
        <f>IFERROR(INDEX(CampTypes,MATCH(I1850,CampList,0)),"Unattributed")</f>
        <v>Old</v>
      </c>
      <c r="I1850" t="inlineStr">
        <is>
          <t>natuf_Kiosk_14072026_Hindi</t>
        </is>
      </c>
      <c r="J1850" t="inlineStr">
        <is>
          <t>natuf_Kiosk_14072026_Hindi</t>
        </is>
      </c>
      <c r="K1850" t="inlineStr">
        <is>
          <t>Direct (campaign tagged in CRM)</t>
        </is>
      </c>
      <c r="L1850" t="inlineStr">
        <is>
          <t>natuf_Kiosk_09102026</t>
        </is>
      </c>
      <c r="M1850" t="inlineStr">
        <is>
          <t>natuf_Kiosk_09102026</t>
        </is>
      </c>
      <c r="N1850" t="inlineStr">
        <is>
          <t>natuf_Kiosk_14072026_ad set_ad1</t>
        </is>
      </c>
      <c r="O1850" t="inlineStr">
        <is>
          <t>Natuf</t>
        </is>
      </c>
      <c r="P1850" t="inlineStr">
        <is>
          <t>Facebook</t>
        </is>
      </c>
      <c r="Q1850" t="inlineStr">
        <is>
          <t>(Unassigned)</t>
        </is>
      </c>
      <c r="R1850" t="inlineStr">
        <is>
          <t>Omkar Navge</t>
        </is>
      </c>
      <c r="S1850" t="inlineStr">
        <is>
          <t>-</t>
        </is>
      </c>
      <c r="T1850" t="inlineStr">
        <is>
          <t>Ponlaja</t>
        </is>
      </c>
      <c r="U1850" t="inlineStr">
        <is>
          <t xml:space="preserve"> </t>
        </is>
      </c>
      <c r="V1850" t="n">
        <v>0</v>
      </c>
      <c r="W1850" t="n">
        <v>0</v>
      </c>
      <c r="X1850" t="inlineStr">
        <is>
          <t>XXXXXX1313</t>
        </is>
      </c>
      <c r="Y1850" s="72" t="n">
        <v>46326.52037037037</v>
      </c>
    </row>
    <row r="1851">
      <c r="A1851" s="39" t="inlineStr">
        <is>
          <t>6ad46034e5991b1e3e66bbb2</t>
        </is>
      </c>
      <c r="B1851" s="72" t="n">
        <v>46313.47865740741</v>
      </c>
      <c r="C1851" s="70" t="n">
        <v>46313</v>
      </c>
      <c r="D1851" t="inlineStr">
        <is>
          <t>2026-10</t>
        </is>
      </c>
      <c r="E1851" t="inlineStr">
        <is>
          <t>Wk of 2026-10-12</t>
        </is>
      </c>
      <c r="F1851" t="inlineStr">
        <is>
          <t>New Lead</t>
        </is>
      </c>
      <c r="G1851" s="39" t="str">
        <f>IF(ISNUMBER(MATCH(F1851,QualityStatuses,0)),"Quality Lead","Non-Quality Lead")</f>
        <v>Non-Quality Lead</v>
      </c>
      <c r="H1851" s="39" t="str">
        <f>IFERROR(INDEX(CampTypes,MATCH(I1851,CampList,0)),"Unattributed")</f>
        <v>New</v>
      </c>
      <c r="I1851" t="inlineStr">
        <is>
          <t>Natuf | In House | ABO |  | WhatsApp | Unit Franchise | India | Oct26 | V1</t>
        </is>
      </c>
      <c r="J1851" t="inlineStr">
        <is>
          <t>Natuf | In House | ABO |  | WhatsApp | Unit Franchise | India | Oct26 | V1</t>
        </is>
      </c>
      <c r="K1851" t="inlineStr">
        <is>
          <t>Direct (campaign tagged in CRM)</t>
        </is>
      </c>
      <c r="L1851" t="inlineStr">
        <is>
          <t>_</t>
        </is>
      </c>
      <c r="M1851" t="inlineStr">
        <is>
          <t>_</t>
        </is>
      </c>
      <c r="N1851" t="inlineStr">
        <is>
          <t>_</t>
        </is>
      </c>
      <c r="O1851" t="inlineStr">
        <is>
          <t>In House Natuf</t>
        </is>
      </c>
      <c r="P1851" t="inlineStr">
        <is>
          <t>Whatsapp Cloud API</t>
        </is>
      </c>
      <c r="Q1851" t="inlineStr">
        <is>
          <t>(Unassigned)</t>
        </is>
      </c>
      <c r="R1851" t="inlineStr">
        <is>
          <t>(Unassigned)</t>
        </is>
      </c>
      <c r="S1851" t="inlineStr">
        <is>
          <t>-</t>
        </is>
      </c>
      <c r="T1851" t="inlineStr">
        <is>
          <t>-</t>
        </is>
      </c>
      <c r="U1851" t="inlineStr">
        <is>
          <t>-</t>
        </is>
      </c>
      <c r="V1851" t="n">
        <v>0</v>
      </c>
      <c r="W1851" t="n">
        <v>0</v>
      </c>
      <c r="X1851" t="inlineStr">
        <is>
          <t>XXXXXX1042</t>
        </is>
      </c>
      <c r="Y1851" s="72" t="n">
        <v>46313.49975694445</v>
      </c>
    </row>
    <row r="1852">
      <c r="A1852" s="39" t="inlineStr">
        <is>
          <t>6ad45f8888ed71998a38869f</t>
        </is>
      </c>
      <c r="B1852" s="72" t="n">
        <v>46313.47666666667</v>
      </c>
      <c r="C1852" s="70" t="n">
        <v>46313</v>
      </c>
      <c r="D1852" t="inlineStr">
        <is>
          <t>2026-10</t>
        </is>
      </c>
      <c r="E1852" t="inlineStr">
        <is>
          <t>Wk of 2026-10-12</t>
        </is>
      </c>
      <c r="F1852" t="inlineStr">
        <is>
          <t>Lost</t>
        </is>
      </c>
      <c r="G1852" s="39" t="str">
        <f>IF(ISNUMBER(MATCH(F1852,QualityStatuses,0)),"Quality Lead","Non-Quality Lead")</f>
        <v>Non-Quality Lead</v>
      </c>
      <c r="H1852" s="39" t="str">
        <f>IFERROR(INDEX(CampTypes,MATCH(I1852,CampList,0)),"Unattributed")</f>
        <v>Old</v>
      </c>
      <c r="I1852" t="inlineStr">
        <is>
          <t>E_Natuf_Generic_13082026</t>
        </is>
      </c>
      <c r="J1852" t="inlineStr">
        <is>
          <t>E_Natuf_Generic_13082026</t>
        </is>
      </c>
      <c r="K1852" t="inlineStr">
        <is>
          <t>Direct (campaign tagged in CRM)</t>
        </is>
      </c>
      <c r="L1852" t="inlineStr">
        <is>
          <t>E_Natuf_Generic_13082026_Adset1</t>
        </is>
      </c>
      <c r="M1852" t="inlineStr">
        <is>
          <t>E_Natuf_Generic_13082026_Adset1</t>
        </is>
      </c>
      <c r="N1852" t="inlineStr">
        <is>
          <t>E_Natuf_Generic_13082026_Adset1_Ad1</t>
        </is>
      </c>
      <c r="O1852" t="inlineStr">
        <is>
          <t>Natuf</t>
        </is>
      </c>
      <c r="P1852" t="inlineStr">
        <is>
          <t>Facebook</t>
        </is>
      </c>
      <c r="Q1852" t="inlineStr">
        <is>
          <t>Marshal Malbari</t>
        </is>
      </c>
      <c r="R1852" t="inlineStr">
        <is>
          <t>Tanishq A</t>
        </is>
      </c>
      <c r="S1852" t="inlineStr">
        <is>
          <t>DNP - Did Not Pick Up</t>
        </is>
      </c>
      <c r="T1852" t="inlineStr">
        <is>
          <t>kerala</t>
        </is>
      </c>
      <c r="U1852" t="inlineStr">
        <is>
          <t xml:space="preserve"> </t>
        </is>
      </c>
      <c r="V1852" t="n">
        <v>6</v>
      </c>
      <c r="W1852" t="n">
        <v>0</v>
      </c>
      <c r="X1852" t="inlineStr">
        <is>
          <t>XXXXXX8567</t>
        </is>
      </c>
      <c r="Y1852" s="72" t="n">
        <v>46326.52037037037</v>
      </c>
    </row>
    <row r="1853">
      <c r="A1853" s="39" t="inlineStr">
        <is>
          <t>6ad45e3b3dc30cb0059c54ef</t>
        </is>
      </c>
      <c r="B1853" s="72" t="n">
        <v>46313.4728125</v>
      </c>
      <c r="C1853" s="70" t="n">
        <v>46313</v>
      </c>
      <c r="D1853" t="inlineStr">
        <is>
          <t>2026-10</t>
        </is>
      </c>
      <c r="E1853" t="inlineStr">
        <is>
          <t>Wk of 2026-10-12</t>
        </is>
      </c>
      <c r="F1853" t="inlineStr">
        <is>
          <t>Attempt 1</t>
        </is>
      </c>
      <c r="G1853" s="39" t="str">
        <f>IF(ISNUMBER(MATCH(F1853,QualityStatuses,0)),"Quality Lead","Non-Quality Lead")</f>
        <v>Non-Quality Lead</v>
      </c>
      <c r="H1853" s="39" t="str">
        <f>IFERROR(INDEX(CampTypes,MATCH(I1853,CampList,0)),"Unattributed")</f>
        <v>New</v>
      </c>
      <c r="I1853" t="inlineStr">
        <is>
          <t>EBG - In House | ABO | Natuf | Leads | Unit Franchise | India | Oct26 | V1</t>
        </is>
      </c>
      <c r="J1853" t="inlineStr">
        <is>
          <t>EBG - In House | ABO | Natuf | Leads | Unit Franchise | India | Oct26 | V1</t>
        </is>
      </c>
      <c r="K1853" t="inlineStr">
        <is>
          <t>Direct (campaign tagged in CRM)</t>
        </is>
      </c>
      <c r="L1853" t="inlineStr">
        <is>
          <t>Natuf | LAL 1% | India | Jul26 | V1</t>
        </is>
      </c>
      <c r="M1853" t="inlineStr">
        <is>
          <t>Natuf | LAL 1% | India | Jul26 | V1</t>
        </is>
      </c>
      <c r="N1853" t="inlineStr">
        <is>
          <t>Natuf | Reel | Brand Ambassador | Heard Of Owning A Cafe | V1</t>
        </is>
      </c>
      <c r="O1853" t="inlineStr">
        <is>
          <t>In House Natuf</t>
        </is>
      </c>
      <c r="P1853" t="inlineStr">
        <is>
          <t>Facebook</t>
        </is>
      </c>
      <c r="Q1853" t="inlineStr">
        <is>
          <t>Tejaswini Tarigopula</t>
        </is>
      </c>
      <c r="R1853" t="inlineStr">
        <is>
          <t>Rima Paul</t>
        </is>
      </c>
      <c r="S1853" t="inlineStr">
        <is>
          <t>-</t>
        </is>
      </c>
      <c r="T1853" t="inlineStr">
        <is>
          <t>Kolkata</t>
        </is>
      </c>
      <c r="U1853" t="inlineStr">
        <is>
          <t xml:space="preserve"> </t>
        </is>
      </c>
      <c r="V1853" t="n">
        <v>1</v>
      </c>
      <c r="W1853" t="n">
        <v>0</v>
      </c>
      <c r="X1853" t="inlineStr">
        <is>
          <t>XXXXXX4123</t>
        </is>
      </c>
      <c r="Y1853" s="72" t="n">
        <v>46326.52037037037</v>
      </c>
    </row>
    <row r="1854">
      <c r="A1854" s="39" t="inlineStr">
        <is>
          <t>6ad45ccbc95e95654ff5a4e9</t>
        </is>
      </c>
      <c r="B1854" s="72" t="n">
        <v>46313.46855324074</v>
      </c>
      <c r="C1854" s="70" t="n">
        <v>46313</v>
      </c>
      <c r="D1854" t="inlineStr">
        <is>
          <t>2026-10</t>
        </is>
      </c>
      <c r="E1854" t="inlineStr">
        <is>
          <t>Wk of 2026-10-12</t>
        </is>
      </c>
      <c r="F1854" t="inlineStr">
        <is>
          <t>New Lead</t>
        </is>
      </c>
      <c r="G1854" s="39" t="str">
        <f>IF(ISNUMBER(MATCH(F1854,QualityStatuses,0)),"Quality Lead","Non-Quality Lead")</f>
        <v>Non-Quality Lead</v>
      </c>
      <c r="H1854" s="39" t="str">
        <f>IFERROR(INDEX(CampTypes,MATCH(I1854,CampList,0)),"Unattributed")</f>
        <v>Old</v>
      </c>
      <c r="I1854" t="inlineStr">
        <is>
          <t>natuf_Kiosk_14072026_Hindi</t>
        </is>
      </c>
      <c r="J1854" t="inlineStr">
        <is>
          <t>natuf_Kiosk_14072026_Hindi</t>
        </is>
      </c>
      <c r="K1854" t="inlineStr">
        <is>
          <t>Direct (campaign tagged in CRM)</t>
        </is>
      </c>
      <c r="L1854" t="inlineStr">
        <is>
          <t>natuf_Kiosk_09102026</t>
        </is>
      </c>
      <c r="M1854" t="inlineStr">
        <is>
          <t>natuf_Kiosk_09102026</t>
        </is>
      </c>
      <c r="N1854" t="inlineStr">
        <is>
          <t>natuf_Kiosk_14072026_ad set_ad1</t>
        </is>
      </c>
      <c r="O1854" t="inlineStr">
        <is>
          <t>Natuf</t>
        </is>
      </c>
      <c r="P1854" t="inlineStr">
        <is>
          <t>Facebook</t>
        </is>
      </c>
      <c r="Q1854" t="inlineStr">
        <is>
          <t>(Unassigned)</t>
        </is>
      </c>
      <c r="R1854" t="inlineStr">
        <is>
          <t>Omkar Navge</t>
        </is>
      </c>
      <c r="S1854" t="inlineStr">
        <is>
          <t>-</t>
        </is>
      </c>
      <c r="T1854" t="inlineStr">
        <is>
          <t>Gwl</t>
        </is>
      </c>
      <c r="U1854" t="inlineStr">
        <is>
          <t xml:space="preserve"> </t>
        </is>
      </c>
      <c r="V1854" t="n">
        <v>0</v>
      </c>
      <c r="W1854" t="n">
        <v>0</v>
      </c>
      <c r="X1854" t="inlineStr">
        <is>
          <t>XXXXXX2720</t>
        </is>
      </c>
      <c r="Y1854" s="72" t="n">
        <v>46326.52037037037</v>
      </c>
    </row>
    <row r="1855">
      <c r="A1855" s="39" t="inlineStr">
        <is>
          <t>6ad45cb9691527e2127050ea</t>
        </is>
      </c>
      <c r="B1855" s="72" t="n">
        <v>46313.46834490741</v>
      </c>
      <c r="C1855" s="70" t="n">
        <v>46313</v>
      </c>
      <c r="D1855" t="inlineStr">
        <is>
          <t>2026-10</t>
        </is>
      </c>
      <c r="E1855" t="inlineStr">
        <is>
          <t>Wk of 2026-10-12</t>
        </is>
      </c>
      <c r="F1855" t="inlineStr">
        <is>
          <t>Attempt 1</t>
        </is>
      </c>
      <c r="G1855" s="39" t="str">
        <f>IF(ISNUMBER(MATCH(F1855,QualityStatuses,0)),"Quality Lead","Non-Quality Lead")</f>
        <v>Non-Quality Lead</v>
      </c>
      <c r="H1855" s="39" t="str">
        <f>IFERROR(INDEX(CampTypes,MATCH(I1855,CampList,0)),"Unattributed")</f>
        <v>New</v>
      </c>
      <c r="I1855" t="inlineStr">
        <is>
          <t>EBG - In House | ABO | Natuf | Leads | Unit Franchise | India | Oct26 | V1</t>
        </is>
      </c>
      <c r="J1855" t="inlineStr">
        <is>
          <t>EBG - In House | ABO | Natuf | Leads | Unit Franchise | India | Oct26 | V1</t>
        </is>
      </c>
      <c r="K1855" t="inlineStr">
        <is>
          <t>Direct (campaign tagged in CRM)</t>
        </is>
      </c>
      <c r="L1855" t="inlineStr">
        <is>
          <t>Natuf | Broad | Tier1 + Growth Cities | Oct26 | V1</t>
        </is>
      </c>
      <c r="M1855" t="inlineStr">
        <is>
          <t>Natuf | Broad | Tier1 + Growth Cities | Oct26 | V1</t>
        </is>
      </c>
      <c r="N1855" t="inlineStr">
        <is>
          <t>Natuf | Reel | Brand Ambassador | Heard Of Owning A Cafe | V1</t>
        </is>
      </c>
      <c r="O1855" t="inlineStr">
        <is>
          <t>In House Natuf</t>
        </is>
      </c>
      <c r="P1855" t="inlineStr">
        <is>
          <t>Facebook</t>
        </is>
      </c>
      <c r="Q1855" t="inlineStr">
        <is>
          <t>Tejaswini Tarigopula</t>
        </is>
      </c>
      <c r="R1855" t="inlineStr">
        <is>
          <t>Rauth Sanketh</t>
        </is>
      </c>
      <c r="S1855" t="inlineStr">
        <is>
          <t>-</t>
        </is>
      </c>
      <c r="T1855" t="inlineStr">
        <is>
          <t>Pune</t>
        </is>
      </c>
      <c r="U1855" t="inlineStr">
        <is>
          <t xml:space="preserve"> </t>
        </is>
      </c>
      <c r="V1855" t="n">
        <v>1</v>
      </c>
      <c r="W1855" t="n">
        <v>0</v>
      </c>
      <c r="X1855" t="inlineStr">
        <is>
          <t>XXXXXX4557</t>
        </is>
      </c>
      <c r="Y1855" s="72" t="n">
        <v>46326.52037037037</v>
      </c>
    </row>
    <row r="1856">
      <c r="A1856" s="39" t="inlineStr">
        <is>
          <t>6ad45b024be20b8e86b4ad98</t>
        </is>
      </c>
      <c r="B1856" s="72" t="n">
        <v>46313.46326388889</v>
      </c>
      <c r="C1856" s="70" t="n">
        <v>46313</v>
      </c>
      <c r="D1856" t="inlineStr">
        <is>
          <t>2026-10</t>
        </is>
      </c>
      <c r="E1856" t="inlineStr">
        <is>
          <t>Wk of 2026-10-12</t>
        </is>
      </c>
      <c r="F1856" t="inlineStr">
        <is>
          <t>Lost</t>
        </is>
      </c>
      <c r="G1856" s="39" t="str">
        <f>IF(ISNUMBER(MATCH(F1856,QualityStatuses,0)),"Quality Lead","Non-Quality Lead")</f>
        <v>Non-Quality Lead</v>
      </c>
      <c r="H1856" s="39" t="str">
        <f>IFERROR(INDEX(CampTypes,MATCH(I1856,CampList,0)),"Unattributed")</f>
        <v>Old</v>
      </c>
      <c r="I1856" t="inlineStr">
        <is>
          <t>E_Suresh_Natuf_Kiosk_07072026</t>
        </is>
      </c>
      <c r="J1856" t="inlineStr">
        <is>
          <t>E_Suresh_Natuf_Kiosk_07072026</t>
        </is>
      </c>
      <c r="K1856" t="inlineStr">
        <is>
          <t>Direct (campaign tagged in CRM)</t>
        </is>
      </c>
      <c r="L1856" t="inlineStr">
        <is>
          <t>E_Suresh_Natuf_Kiosk_07072026_Adset5</t>
        </is>
      </c>
      <c r="M1856" t="inlineStr">
        <is>
          <t>E_Suresh_Natuf_Kiosk_07072026_Adset5</t>
        </is>
      </c>
      <c r="N1856" t="inlineStr">
        <is>
          <t>E_Hindi_Suresh_Natuf_Kiosk_07072026_Adset5_ad3 – Copy 2</t>
        </is>
      </c>
      <c r="O1856" t="inlineStr">
        <is>
          <t>Natuf</t>
        </is>
      </c>
      <c r="P1856" t="inlineStr">
        <is>
          <t>Facebook</t>
        </is>
      </c>
      <c r="Q1856" t="inlineStr">
        <is>
          <t>Tejaswini Tarigopula</t>
        </is>
      </c>
      <c r="R1856" t="inlineStr">
        <is>
          <t>Rauth Sanketh</t>
        </is>
      </c>
      <c r="S1856" t="inlineStr">
        <is>
          <t>Junk</t>
        </is>
      </c>
      <c r="T1856" t="inlineStr">
        <is>
          <t>Mnua patti</t>
        </is>
      </c>
      <c r="U1856" t="inlineStr">
        <is>
          <t xml:space="preserve"> </t>
        </is>
      </c>
      <c r="V1856" t="n">
        <v>1</v>
      </c>
      <c r="W1856" t="n">
        <v>2</v>
      </c>
      <c r="X1856" t="inlineStr">
        <is>
          <t>XXXXXX0315</t>
        </is>
      </c>
      <c r="Y1856" s="72" t="n">
        <v>46326.52037037037</v>
      </c>
    </row>
    <row r="1857">
      <c r="A1857" s="39" t="inlineStr">
        <is>
          <t>6ad4561ef15c637ff255b2ef</t>
        </is>
      </c>
      <c r="B1857" s="72" t="n">
        <v>46313.44877314815</v>
      </c>
      <c r="C1857" s="70" t="n">
        <v>46313</v>
      </c>
      <c r="D1857" t="inlineStr">
        <is>
          <t>2026-10</t>
        </is>
      </c>
      <c r="E1857" t="inlineStr">
        <is>
          <t>Wk of 2026-10-12</t>
        </is>
      </c>
      <c r="F1857" t="inlineStr">
        <is>
          <t>New Lead</t>
        </is>
      </c>
      <c r="G1857" s="39" t="str">
        <f>IF(ISNUMBER(MATCH(F1857,QualityStatuses,0)),"Quality Lead","Non-Quality Lead")</f>
        <v>Non-Quality Lead</v>
      </c>
      <c r="H1857" s="39" t="str">
        <f>IFERROR(INDEX(CampTypes,MATCH(I1857,CampList,0)),"Unattributed")</f>
        <v>Old</v>
      </c>
      <c r="I1857" t="inlineStr">
        <is>
          <t>E_Karan_Natuf_All_07072026</t>
        </is>
      </c>
      <c r="J1857" t="inlineStr">
        <is>
          <t>E_Karan_Natuf_All_07072026</t>
        </is>
      </c>
      <c r="K1857" t="inlineStr">
        <is>
          <t>Direct (campaign tagged in CRM)</t>
        </is>
      </c>
      <c r="L1857" t="inlineStr">
        <is>
          <t>E_Karan_Natuf_Sign_07072026_Adset3</t>
        </is>
      </c>
      <c r="M1857" t="inlineStr">
        <is>
          <t>E_Karan_Natuf_Sign_07072026_Adset3</t>
        </is>
      </c>
      <c r="N1857" t="inlineStr">
        <is>
          <t>E_Karan_Natuf_Sign_07072026_Adset2_Ad1</t>
        </is>
      </c>
      <c r="O1857" t="inlineStr">
        <is>
          <t>Natuf</t>
        </is>
      </c>
      <c r="P1857" t="inlineStr">
        <is>
          <t>Facebook</t>
        </is>
      </c>
      <c r="Q1857" t="inlineStr">
        <is>
          <t>(Unassigned)</t>
        </is>
      </c>
      <c r="R1857" t="inlineStr">
        <is>
          <t>Omkar Navge</t>
        </is>
      </c>
      <c r="S1857" t="inlineStr">
        <is>
          <t>-</t>
        </is>
      </c>
      <c r="T1857" t="inlineStr">
        <is>
          <t>Pali rajasthan</t>
        </is>
      </c>
      <c r="U1857" t="inlineStr">
        <is>
          <t xml:space="preserve"> </t>
        </is>
      </c>
      <c r="V1857" t="n">
        <v>0</v>
      </c>
      <c r="W1857" t="n">
        <v>0</v>
      </c>
      <c r="X1857" t="inlineStr">
        <is>
          <t>XXXXXX5237</t>
        </is>
      </c>
      <c r="Y1857" s="72" t="n">
        <v>46326.52037037037</v>
      </c>
    </row>
    <row r="1858">
      <c r="A1858" s="39" t="inlineStr">
        <is>
          <t>6ad455a57915361830012813</t>
        </is>
      </c>
      <c r="B1858" s="72" t="n">
        <v>46313.44737268519</v>
      </c>
      <c r="C1858" s="70" t="n">
        <v>46313</v>
      </c>
      <c r="D1858" t="inlineStr">
        <is>
          <t>2026-10</t>
        </is>
      </c>
      <c r="E1858" t="inlineStr">
        <is>
          <t>Wk of 2026-10-12</t>
        </is>
      </c>
      <c r="F1858" t="inlineStr">
        <is>
          <t>Attempt 1</t>
        </is>
      </c>
      <c r="G1858" s="39" t="str">
        <f>IF(ISNUMBER(MATCH(F1858,QualityStatuses,0)),"Quality Lead","Non-Quality Lead")</f>
        <v>Non-Quality Lead</v>
      </c>
      <c r="H1858" s="39" t="str">
        <f>IFERROR(INDEX(CampTypes,MATCH(I1858,CampList,0)),"Unattributed")</f>
        <v>New</v>
      </c>
      <c r="I1858" t="inlineStr">
        <is>
          <t>EBG - In House | ABO | Natuf | Leads | Unit Franchise | India | Oct26 | V1</t>
        </is>
      </c>
      <c r="J1858" t="inlineStr">
        <is>
          <t>EBG - In House | ABO | Natuf | Leads | Unit Franchise | India | Oct26 | V1</t>
        </is>
      </c>
      <c r="K1858" t="inlineStr">
        <is>
          <t>Direct (campaign tagged in CRM)</t>
        </is>
      </c>
      <c r="L1858" t="inlineStr">
        <is>
          <t>Natuf | Business Owners | Tier1 + Growth Cities | Oct26 | V1</t>
        </is>
      </c>
      <c r="M1858" t="inlineStr">
        <is>
          <t>Natuf | Business Owners | Tier1 + Growth Cities | Oct26 | V1</t>
        </is>
      </c>
      <c r="N1858" t="inlineStr">
        <is>
          <t>Natuf | Reel | Brand Ambassador | Heard Of Owning A Cafe | V1</t>
        </is>
      </c>
      <c r="O1858" t="inlineStr">
        <is>
          <t>In House Natuf</t>
        </is>
      </c>
      <c r="P1858" t="inlineStr">
        <is>
          <t>Facebook</t>
        </is>
      </c>
      <c r="Q1858" t="inlineStr">
        <is>
          <t>Tejaswini Tarigopula</t>
        </is>
      </c>
      <c r="R1858" t="inlineStr">
        <is>
          <t>Rauth Sanketh</t>
        </is>
      </c>
      <c r="S1858" t="inlineStr">
        <is>
          <t>-</t>
        </is>
      </c>
      <c r="T1858" t="inlineStr">
        <is>
          <t>Mumbai</t>
        </is>
      </c>
      <c r="U1858" t="inlineStr">
        <is>
          <t xml:space="preserve"> </t>
        </is>
      </c>
      <c r="V1858" t="n">
        <v>1</v>
      </c>
      <c r="W1858" t="n">
        <v>0</v>
      </c>
      <c r="X1858" t="inlineStr">
        <is>
          <t>XXXXXX8844</t>
        </is>
      </c>
      <c r="Y1858" s="72" t="n">
        <v>46326.52037037037</v>
      </c>
    </row>
    <row r="1859">
      <c r="A1859" s="39" t="inlineStr">
        <is>
          <t>6ad4545208017e61280303fc</t>
        </is>
      </c>
      <c r="B1859" s="72" t="n">
        <v>46313.44344907408</v>
      </c>
      <c r="C1859" s="70" t="n">
        <v>46313</v>
      </c>
      <c r="D1859" t="inlineStr">
        <is>
          <t>2026-10</t>
        </is>
      </c>
      <c r="E1859" t="inlineStr">
        <is>
          <t>Wk of 2026-10-12</t>
        </is>
      </c>
      <c r="F1859" t="inlineStr">
        <is>
          <t>New Lead</t>
        </is>
      </c>
      <c r="G1859" s="39" t="str">
        <f>IF(ISNUMBER(MATCH(F1859,QualityStatuses,0)),"Quality Lead","Non-Quality Lead")</f>
        <v>Non-Quality Lead</v>
      </c>
      <c r="H1859" s="39" t="str">
        <f>IFERROR(INDEX(CampTypes,MATCH(I1859,CampList,0)),"Unattributed")</f>
        <v>New</v>
      </c>
      <c r="I1859" t="inlineStr">
        <is>
          <t>Natuf | In House | ABO |  | WhatsApp | Unit Franchise | India | Oct26 | V1</t>
        </is>
      </c>
      <c r="J1859" t="inlineStr">
        <is>
          <t>Natuf | In House | ABO |  | WhatsApp | Unit Franchise | India | Oct26 | V1</t>
        </is>
      </c>
      <c r="K1859" t="inlineStr">
        <is>
          <t>Direct (campaign tagged in CRM)</t>
        </is>
      </c>
      <c r="L1859" t="inlineStr">
        <is>
          <t>_</t>
        </is>
      </c>
      <c r="M1859" t="inlineStr">
        <is>
          <t>_</t>
        </is>
      </c>
      <c r="N1859" t="inlineStr">
        <is>
          <t>_</t>
        </is>
      </c>
      <c r="O1859" t="inlineStr">
        <is>
          <t>In House Natuf</t>
        </is>
      </c>
      <c r="P1859" t="inlineStr">
        <is>
          <t>Whatsapp Cloud API</t>
        </is>
      </c>
      <c r="Q1859" t="inlineStr">
        <is>
          <t>(Unassigned)</t>
        </is>
      </c>
      <c r="R1859" t="inlineStr">
        <is>
          <t>(Unassigned)</t>
        </is>
      </c>
      <c r="S1859" t="inlineStr">
        <is>
          <t>-</t>
        </is>
      </c>
      <c r="T1859" t="inlineStr">
        <is>
          <t>-</t>
        </is>
      </c>
      <c r="U1859" t="inlineStr">
        <is>
          <t>-</t>
        </is>
      </c>
      <c r="V1859" t="n">
        <v>0</v>
      </c>
      <c r="W1859" t="n">
        <v>0</v>
      </c>
      <c r="X1859" t="inlineStr">
        <is>
          <t>XXXXXX1392</t>
        </is>
      </c>
      <c r="Y1859" s="72" t="n">
        <v>46313.44355324074</v>
      </c>
    </row>
    <row r="1860">
      <c r="A1860" s="39" t="inlineStr">
        <is>
          <t>6ad453bd0dd55499d656899b</t>
        </is>
      </c>
      <c r="B1860" s="72" t="n">
        <v>46313.44172453704</v>
      </c>
      <c r="C1860" s="70" t="n">
        <v>46313</v>
      </c>
      <c r="D1860" t="inlineStr">
        <is>
          <t>2026-10</t>
        </is>
      </c>
      <c r="E1860" t="inlineStr">
        <is>
          <t>Wk of 2026-10-12</t>
        </is>
      </c>
      <c r="F1860" t="inlineStr">
        <is>
          <t>Attempt 1</t>
        </is>
      </c>
      <c r="G1860" s="39" t="str">
        <f>IF(ISNUMBER(MATCH(F1860,QualityStatuses,0)),"Quality Lead","Non-Quality Lead")</f>
        <v>Non-Quality Lead</v>
      </c>
      <c r="H1860" s="39" t="str">
        <f>IFERROR(INDEX(CampTypes,MATCH(I1860,CampList,0)),"Unattributed")</f>
        <v>New</v>
      </c>
      <c r="I1860" t="inlineStr">
        <is>
          <t>EBG - In House | ABO | Natuf | Leads | Unit Franchise | India | Oct26 | V1</t>
        </is>
      </c>
      <c r="J1860" t="inlineStr">
        <is>
          <t>EBG - In House | ABO | Natuf | Leads | Unit Franchise | India | Oct26 | V1</t>
        </is>
      </c>
      <c r="K1860" t="inlineStr">
        <is>
          <t>Direct (campaign tagged in CRM)</t>
        </is>
      </c>
      <c r="L1860" t="inlineStr">
        <is>
          <t>Natuf | Investors | Tier1 + Growth Cities | Oct26 | V1</t>
        </is>
      </c>
      <c r="M1860" t="inlineStr">
        <is>
          <t>Natuf | Investors | Tier1 + Growth Cities | Oct26 | V1</t>
        </is>
      </c>
      <c r="N1860" t="inlineStr">
        <is>
          <t>Natuf | Reel | Brand Ambassador | Heard Of Owning A Cafe | V1</t>
        </is>
      </c>
      <c r="O1860" t="inlineStr">
        <is>
          <t>In House Natuf</t>
        </is>
      </c>
      <c r="P1860" t="inlineStr">
        <is>
          <t>Facebook</t>
        </is>
      </c>
      <c r="Q1860" t="inlineStr">
        <is>
          <t>Tejaswini Tarigopula</t>
        </is>
      </c>
      <c r="R1860" t="inlineStr">
        <is>
          <t>Shivani Sharma</t>
        </is>
      </c>
      <c r="S1860" t="inlineStr">
        <is>
          <t>-</t>
        </is>
      </c>
      <c r="T1860" t="inlineStr">
        <is>
          <t>RAJKOT/AHMEDABAD</t>
        </is>
      </c>
      <c r="U1860" t="inlineStr">
        <is>
          <t xml:space="preserve"> </t>
        </is>
      </c>
      <c r="V1860" t="n">
        <v>1</v>
      </c>
      <c r="W1860" t="n">
        <v>0</v>
      </c>
      <c r="X1860" t="inlineStr">
        <is>
          <t>XXXXXX6556</t>
        </is>
      </c>
      <c r="Y1860" s="72" t="n">
        <v>46326.52037037037</v>
      </c>
    </row>
    <row r="1861">
      <c r="A1861" s="39" t="inlineStr">
        <is>
          <t>6ad452c2233cd04c50b1e915</t>
        </is>
      </c>
      <c r="B1861" s="72" t="n">
        <v>46313.43881944445</v>
      </c>
      <c r="C1861" s="70" t="n">
        <v>46313</v>
      </c>
      <c r="D1861" t="inlineStr">
        <is>
          <t>2026-10</t>
        </is>
      </c>
      <c r="E1861" t="inlineStr">
        <is>
          <t>Wk of 2026-10-12</t>
        </is>
      </c>
      <c r="F1861" t="inlineStr">
        <is>
          <t>Attempt 1</t>
        </is>
      </c>
      <c r="G1861" s="39" t="str">
        <f>IF(ISNUMBER(MATCH(F1861,QualityStatuses,0)),"Quality Lead","Non-Quality Lead")</f>
        <v>Non-Quality Lead</v>
      </c>
      <c r="H1861" s="39" t="str">
        <f>IFERROR(INDEX(CampTypes,MATCH(I1861,CampList,0)),"Unattributed")</f>
        <v>New</v>
      </c>
      <c r="I1861" t="inlineStr">
        <is>
          <t>EBG - In House | ABO | Natuf | Leads | Unit Franchise | India | Oct26 | V1</t>
        </is>
      </c>
      <c r="J1861" t="inlineStr">
        <is>
          <t>EBG - In House | ABO | Natuf | Leads | Unit Franchise | India | Oct26 | V1</t>
        </is>
      </c>
      <c r="K1861" t="inlineStr">
        <is>
          <t>Direct (campaign tagged in CRM)</t>
        </is>
      </c>
      <c r="L1861" t="inlineStr">
        <is>
          <t>Natuf | Broad | Tier1 + Growth Cities | Oct26 | V1</t>
        </is>
      </c>
      <c r="M1861" t="inlineStr">
        <is>
          <t>Natuf | Broad | Tier1 + Growth Cities | Oct26 | V1</t>
        </is>
      </c>
      <c r="N1861" t="inlineStr">
        <is>
          <t>Natuf | Reel | Brand Ambassador | Heard Of Owning A Cafe | V1</t>
        </is>
      </c>
      <c r="O1861" t="inlineStr">
        <is>
          <t>In House Natuf</t>
        </is>
      </c>
      <c r="P1861" t="inlineStr">
        <is>
          <t>Facebook</t>
        </is>
      </c>
      <c r="Q1861" t="inlineStr">
        <is>
          <t>Tejaswini Tarigopula</t>
        </is>
      </c>
      <c r="R1861" t="inlineStr">
        <is>
          <t>Rima Paul</t>
        </is>
      </c>
      <c r="S1861" t="inlineStr">
        <is>
          <t>-</t>
        </is>
      </c>
      <c r="T1861" t="inlineStr">
        <is>
          <t>Ahmedabad</t>
        </is>
      </c>
      <c r="U1861" t="inlineStr">
        <is>
          <t xml:space="preserve"> </t>
        </is>
      </c>
      <c r="V1861" t="n">
        <v>1</v>
      </c>
      <c r="W1861" t="n">
        <v>0</v>
      </c>
      <c r="X1861" t="inlineStr">
        <is>
          <t>XXXXXX8942</t>
        </is>
      </c>
      <c r="Y1861" s="72" t="n">
        <v>46326.52037037037</v>
      </c>
    </row>
    <row r="1862">
      <c r="A1862" s="39" t="inlineStr">
        <is>
          <t>6ad452304be20b8e86b4a82a</t>
        </is>
      </c>
      <c r="B1862" s="72" t="n">
        <v>46313.43712962963</v>
      </c>
      <c r="C1862" s="70" t="n">
        <v>46313</v>
      </c>
      <c r="D1862" t="inlineStr">
        <is>
          <t>2026-10</t>
        </is>
      </c>
      <c r="E1862" t="inlineStr">
        <is>
          <t>Wk of 2026-10-12</t>
        </is>
      </c>
      <c r="F1862" t="inlineStr">
        <is>
          <t>Details Shared</t>
        </is>
      </c>
      <c r="G1862" s="39" t="str">
        <f>IF(ISNUMBER(MATCH(F1862,QualityStatuses,0)),"Quality Lead","Non-Quality Lead")</f>
        <v>Quality Lead</v>
      </c>
      <c r="H1862" s="39" t="str">
        <f>IFERROR(INDEX(CampTypes,MATCH(I1862,CampList,0)),"Unattributed")</f>
        <v>Old</v>
      </c>
      <c r="I1862" t="inlineStr">
        <is>
          <t>E_Natuf_Generic_13082026</t>
        </is>
      </c>
      <c r="J1862" t="inlineStr">
        <is>
          <t>E_Natuf_Generic_13082026</t>
        </is>
      </c>
      <c r="K1862" t="inlineStr">
        <is>
          <t>Direct (campaign tagged in CRM)</t>
        </is>
      </c>
      <c r="L1862" t="inlineStr">
        <is>
          <t>E_Natuf_Generic_13082026_Adset1</t>
        </is>
      </c>
      <c r="M1862" t="inlineStr">
        <is>
          <t>E_Natuf_Generic_13082026_Adset1</t>
        </is>
      </c>
      <c r="N1862" t="inlineStr">
        <is>
          <t>E_Natuf_Generic_13082026_Adset1_Ad1</t>
        </is>
      </c>
      <c r="O1862" t="inlineStr">
        <is>
          <t>Natuf</t>
        </is>
      </c>
      <c r="P1862" t="inlineStr">
        <is>
          <t>Facebook</t>
        </is>
      </c>
      <c r="Q1862" t="inlineStr">
        <is>
          <t>Tejaswini Tarigopula</t>
        </is>
      </c>
      <c r="R1862" t="inlineStr">
        <is>
          <t>Rima Paul</t>
        </is>
      </c>
      <c r="S1862" t="inlineStr">
        <is>
          <t>-</t>
        </is>
      </c>
      <c r="T1862" t="inlineStr">
        <is>
          <t>Udaipur</t>
        </is>
      </c>
      <c r="U1862" t="inlineStr">
        <is>
          <t xml:space="preserve"> </t>
        </is>
      </c>
      <c r="V1862" t="n">
        <v>6</v>
      </c>
      <c r="W1862" t="n">
        <v>3</v>
      </c>
      <c r="X1862" t="inlineStr">
        <is>
          <t>XXXXXX7479</t>
        </is>
      </c>
      <c r="Y1862" s="72" t="n">
        <v>46326.52037037037</v>
      </c>
    </row>
    <row r="1863">
      <c r="A1863" s="39" t="inlineStr">
        <is>
          <t>6ad451ed4b7faae8ff18f78e</t>
        </is>
      </c>
      <c r="B1863" s="72" t="n">
        <v>46313.43635416667</v>
      </c>
      <c r="C1863" s="70" t="n">
        <v>46313</v>
      </c>
      <c r="D1863" t="inlineStr">
        <is>
          <t>2026-10</t>
        </is>
      </c>
      <c r="E1863" t="inlineStr">
        <is>
          <t>Wk of 2026-10-12</t>
        </is>
      </c>
      <c r="F1863" t="inlineStr">
        <is>
          <t>Meeting Conducted</t>
        </is>
      </c>
      <c r="G1863" s="39" t="str">
        <f>IF(ISNUMBER(MATCH(F1863,QualityStatuses,0)),"Quality Lead","Non-Quality Lead")</f>
        <v>Quality Lead</v>
      </c>
      <c r="H1863" s="39" t="str">
        <f>IFERROR(INDEX(CampTypes,MATCH(I1863,CampList,0)),"Unattributed")</f>
        <v>New</v>
      </c>
      <c r="I1863" t="inlineStr">
        <is>
          <t>EBG - In House | ABO | Natuf | Leads | Unit Franchise | India | Oct26 | V1</t>
        </is>
      </c>
      <c r="J1863" t="inlineStr">
        <is>
          <t>EBG - In House | ABO | Natuf | Leads | Unit Franchise | India | Oct26 | V1</t>
        </is>
      </c>
      <c r="K1863" t="inlineStr">
        <is>
          <t>Direct (campaign tagged in CRM)</t>
        </is>
      </c>
      <c r="L1863" t="inlineStr">
        <is>
          <t>Natuf | LAL 1% | India | Jul26 | V1</t>
        </is>
      </c>
      <c r="M1863" t="inlineStr">
        <is>
          <t>Natuf | LAL 1% | India | Jul26 | V1</t>
        </is>
      </c>
      <c r="N1863" t="inlineStr">
        <is>
          <t>Natuf | Reel | Brand Ambassador | Heard Of Owning A Cafe | V1</t>
        </is>
      </c>
      <c r="O1863" t="inlineStr">
        <is>
          <t>In House Natuf</t>
        </is>
      </c>
      <c r="P1863" t="inlineStr">
        <is>
          <t>Facebook</t>
        </is>
      </c>
      <c r="Q1863" t="inlineStr">
        <is>
          <t>Tejaswini Tarigopula</t>
        </is>
      </c>
      <c r="R1863" t="inlineStr">
        <is>
          <t>Sai Charan</t>
        </is>
      </c>
      <c r="S1863" t="inlineStr">
        <is>
          <t>-</t>
        </is>
      </c>
      <c r="T1863" t="inlineStr">
        <is>
          <t>Pondicherry</t>
        </is>
      </c>
      <c r="U1863" t="inlineStr">
        <is>
          <t xml:space="preserve"> </t>
        </is>
      </c>
      <c r="V1863" t="n">
        <v>1</v>
      </c>
      <c r="W1863" t="n">
        <v>1</v>
      </c>
      <c r="X1863" t="inlineStr">
        <is>
          <t>XXXXXX9087</t>
        </is>
      </c>
      <c r="Y1863" s="72" t="n">
        <v>46326.52037037037</v>
      </c>
    </row>
    <row r="1864">
      <c r="A1864" s="39" t="inlineStr">
        <is>
          <t>6ad45023b5c587c98955339b</t>
        </is>
      </c>
      <c r="B1864" s="72" t="n">
        <v>46313.43105324074</v>
      </c>
      <c r="C1864" s="70" t="n">
        <v>46313</v>
      </c>
      <c r="D1864" t="inlineStr">
        <is>
          <t>2026-10</t>
        </is>
      </c>
      <c r="E1864" t="inlineStr">
        <is>
          <t>Wk of 2026-10-12</t>
        </is>
      </c>
      <c r="F1864" t="inlineStr">
        <is>
          <t>Attempt 1</t>
        </is>
      </c>
      <c r="G1864" s="39" t="str">
        <f>IF(ISNUMBER(MATCH(F1864,QualityStatuses,0)),"Quality Lead","Non-Quality Lead")</f>
        <v>Non-Quality Lead</v>
      </c>
      <c r="H1864" s="39" t="str">
        <f>IFERROR(INDEX(CampTypes,MATCH(I1864,CampList,0)),"Unattributed")</f>
        <v>New</v>
      </c>
      <c r="I1864" t="inlineStr">
        <is>
          <t>EBG - In House | ABO | Natuf | Leads | Unit Franchise | India | Oct26 | V1</t>
        </is>
      </c>
      <c r="J1864" t="inlineStr">
        <is>
          <t>EBG - In House | ABO | Natuf | Leads | Unit Franchise | India | Oct26 | V1</t>
        </is>
      </c>
      <c r="K1864" t="inlineStr">
        <is>
          <t>Direct (campaign tagged in CRM)</t>
        </is>
      </c>
      <c r="L1864" t="inlineStr">
        <is>
          <t>Natuf | Business Owners | Tier1 + Growth Cities | Oct26 | V1</t>
        </is>
      </c>
      <c r="M1864" t="inlineStr">
        <is>
          <t>Natuf | Business Owners | Tier1 + Growth Cities | Oct26 | V1</t>
        </is>
      </c>
      <c r="N1864" t="inlineStr">
        <is>
          <t>Natuf | Reel | Brand Ambassador | Heard Of Owning A Cafe | V1</t>
        </is>
      </c>
      <c r="O1864" t="inlineStr">
        <is>
          <t>In House Natuf</t>
        </is>
      </c>
      <c r="P1864" t="inlineStr">
        <is>
          <t>Facebook</t>
        </is>
      </c>
      <c r="Q1864" t="inlineStr">
        <is>
          <t>Tejaswini Tarigopula</t>
        </is>
      </c>
      <c r="R1864" t="inlineStr">
        <is>
          <t>Rima Paul</t>
        </is>
      </c>
      <c r="S1864" t="inlineStr">
        <is>
          <t>-</t>
        </is>
      </c>
      <c r="T1864" t="inlineStr">
        <is>
          <t>Chh. Sambhaji Nagar ( Aurangabad )</t>
        </is>
      </c>
      <c r="U1864" t="inlineStr">
        <is>
          <t xml:space="preserve"> </t>
        </is>
      </c>
      <c r="V1864" t="n">
        <v>2</v>
      </c>
      <c r="W1864" t="n">
        <v>0</v>
      </c>
      <c r="X1864" t="inlineStr">
        <is>
          <t>XXXXXX6735</t>
        </is>
      </c>
      <c r="Y1864" s="72" t="n">
        <v>46326.52037037037</v>
      </c>
    </row>
    <row r="1865">
      <c r="A1865" s="39" t="inlineStr">
        <is>
          <t>6ad4501b029ed55bab77debe</t>
        </is>
      </c>
      <c r="B1865" s="72" t="n">
        <v>46313.43096064815</v>
      </c>
      <c r="C1865" s="70" t="n">
        <v>46313</v>
      </c>
      <c r="D1865" t="inlineStr">
        <is>
          <t>2026-10</t>
        </is>
      </c>
      <c r="E1865" t="inlineStr">
        <is>
          <t>Wk of 2026-10-12</t>
        </is>
      </c>
      <c r="F1865" t="inlineStr">
        <is>
          <t>Connected</t>
        </is>
      </c>
      <c r="G1865" s="39" t="str">
        <f>IF(ISNUMBER(MATCH(F1865,QualityStatuses,0)),"Quality Lead","Non-Quality Lead")</f>
        <v>Non-Quality Lead</v>
      </c>
      <c r="H1865" s="39" t="str">
        <f>IFERROR(INDEX(CampTypes,MATCH(I1865,CampList,0)),"Unattributed")</f>
        <v>New</v>
      </c>
      <c r="I1865" t="inlineStr">
        <is>
          <t>EBG - In House | ABO | Natuf | Leads | Unit Franchise | India | Oct26 | V1</t>
        </is>
      </c>
      <c r="J1865" t="inlineStr">
        <is>
          <t>EBG - In House | ABO | Natuf | Leads | Unit Franchise | India | Oct26 | V1</t>
        </is>
      </c>
      <c r="K1865" t="inlineStr">
        <is>
          <t>Direct (campaign tagged in CRM)</t>
        </is>
      </c>
      <c r="L1865" t="inlineStr">
        <is>
          <t>Natuf | Investors | Tier1 + Growth Cities | Oct26 | V1</t>
        </is>
      </c>
      <c r="M1865" t="inlineStr">
        <is>
          <t>Natuf | Investors | Tier1 + Growth Cities | Oct26 | V1</t>
        </is>
      </c>
      <c r="N1865" t="inlineStr">
        <is>
          <t>Natuf | Reel | Brand Ambassador | Heard Of Owning A Cafe | V1</t>
        </is>
      </c>
      <c r="O1865" t="inlineStr">
        <is>
          <t>In House Natuf</t>
        </is>
      </c>
      <c r="P1865" t="inlineStr">
        <is>
          <t>Facebook</t>
        </is>
      </c>
      <c r="Q1865" t="inlineStr">
        <is>
          <t>Tejaswini Tarigopula</t>
        </is>
      </c>
      <c r="R1865" t="inlineStr">
        <is>
          <t>Rauth Sanketh</t>
        </is>
      </c>
      <c r="S1865" t="inlineStr">
        <is>
          <t>-</t>
        </is>
      </c>
      <c r="T1865" t="inlineStr">
        <is>
          <t>Bengaluru</t>
        </is>
      </c>
      <c r="U1865" t="inlineStr">
        <is>
          <t xml:space="preserve"> </t>
        </is>
      </c>
      <c r="V1865" t="n">
        <v>3</v>
      </c>
      <c r="W1865" t="n">
        <v>2</v>
      </c>
      <c r="X1865" t="inlineStr">
        <is>
          <t>XXXXXX0876</t>
        </is>
      </c>
      <c r="Y1865" s="72" t="n">
        <v>46326.52037037037</v>
      </c>
    </row>
    <row r="1866">
      <c r="A1866" s="39" t="inlineStr">
        <is>
          <t>6ad44fe42d63532b4b248ae1</t>
        </is>
      </c>
      <c r="B1866" s="72" t="n">
        <v>46313.43032407408</v>
      </c>
      <c r="C1866" s="70" t="n">
        <v>46313</v>
      </c>
      <c r="D1866" t="inlineStr">
        <is>
          <t>2026-10</t>
        </is>
      </c>
      <c r="E1866" t="inlineStr">
        <is>
          <t>Wk of 2026-10-12</t>
        </is>
      </c>
      <c r="F1866" t="inlineStr">
        <is>
          <t>Attempt 4</t>
        </is>
      </c>
      <c r="G1866" s="39" t="str">
        <f>IF(ISNUMBER(MATCH(F1866,QualityStatuses,0)),"Quality Lead","Non-Quality Lead")</f>
        <v>Non-Quality Lead</v>
      </c>
      <c r="H1866" s="39" t="str">
        <f>IFERROR(INDEX(CampTypes,MATCH(I1866,CampList,0)),"Unattributed")</f>
        <v>Old</v>
      </c>
      <c r="I1866" t="inlineStr">
        <is>
          <t>E_Karan_Natuf_All_07072026</t>
        </is>
      </c>
      <c r="J1866" t="inlineStr">
        <is>
          <t>E_Karan_Natuf_All_07072026</t>
        </is>
      </c>
      <c r="K1866" t="inlineStr">
        <is>
          <t>Direct (campaign tagged in CRM)</t>
        </is>
      </c>
      <c r="L1866" t="inlineStr">
        <is>
          <t>E_Karan_Natuf_Sign_07072026_Adset3</t>
        </is>
      </c>
      <c r="M1866" t="inlineStr">
        <is>
          <t>E_Karan_Natuf_Sign_07072026_Adset3</t>
        </is>
      </c>
      <c r="N1866" t="inlineStr">
        <is>
          <t>E_Karan_Natuf_Sign_07072026_Adset2_Ad1</t>
        </is>
      </c>
      <c r="O1866" t="inlineStr">
        <is>
          <t>Natuf</t>
        </is>
      </c>
      <c r="P1866" t="inlineStr">
        <is>
          <t>Facebook</t>
        </is>
      </c>
      <c r="Q1866" t="inlineStr">
        <is>
          <t>Tejaswini Tarigopula</t>
        </is>
      </c>
      <c r="R1866" t="inlineStr">
        <is>
          <t>Rima Paul</t>
        </is>
      </c>
      <c r="S1866" t="inlineStr">
        <is>
          <t>-</t>
        </is>
      </c>
      <c r="T1866" t="inlineStr">
        <is>
          <t>Bihar shf</t>
        </is>
      </c>
      <c r="U1866" t="inlineStr">
        <is>
          <t xml:space="preserve"> </t>
        </is>
      </c>
      <c r="V1866" t="n">
        <v>4</v>
      </c>
      <c r="W1866" t="n">
        <v>0</v>
      </c>
      <c r="X1866" t="inlineStr">
        <is>
          <t>XXXXXX5524</t>
        </is>
      </c>
      <c r="Y1866" s="72" t="n">
        <v>46326.52037037037</v>
      </c>
    </row>
    <row r="1867">
      <c r="A1867" s="39" t="inlineStr">
        <is>
          <t>6ad44ef6214eafcb67ae1c71</t>
        </is>
      </c>
      <c r="B1867" s="72" t="n">
        <v>46313.42756944444</v>
      </c>
      <c r="C1867" s="70" t="n">
        <v>46313</v>
      </c>
      <c r="D1867" t="inlineStr">
        <is>
          <t>2026-10</t>
        </is>
      </c>
      <c r="E1867" t="inlineStr">
        <is>
          <t>Wk of 2026-10-12</t>
        </is>
      </c>
      <c r="F1867" t="inlineStr">
        <is>
          <t>Connected</t>
        </is>
      </c>
      <c r="G1867" s="39" t="str">
        <f>IF(ISNUMBER(MATCH(F1867,QualityStatuses,0)),"Quality Lead","Non-Quality Lead")</f>
        <v>Non-Quality Lead</v>
      </c>
      <c r="H1867" s="39" t="str">
        <f>IFERROR(INDEX(CampTypes,MATCH(I1867,CampList,0)),"Unattributed")</f>
        <v>New</v>
      </c>
      <c r="I1867" t="inlineStr">
        <is>
          <t>EBG - In House | ABO | Natuf | Leads | Unit Franchise | India | Oct26 | V1</t>
        </is>
      </c>
      <c r="J1867" t="inlineStr">
        <is>
          <t>EBG - In House | ABO | Natuf | Leads | Unit Franchise | India | Oct26 | V1</t>
        </is>
      </c>
      <c r="K1867" t="inlineStr">
        <is>
          <t>Direct (campaign tagged in CRM)</t>
        </is>
      </c>
      <c r="L1867" t="inlineStr">
        <is>
          <t>Natuf | LAL 1% | India | Jul26 | V1</t>
        </is>
      </c>
      <c r="M1867" t="inlineStr">
        <is>
          <t>Natuf | LAL 1% | India | Jul26 | V1</t>
        </is>
      </c>
      <c r="N1867" t="inlineStr">
        <is>
          <t>Natuf | Reel | Brand Ambassador | Heard Of Owning A Cafe | V1</t>
        </is>
      </c>
      <c r="O1867" t="inlineStr">
        <is>
          <t>In House Natuf</t>
        </is>
      </c>
      <c r="P1867" t="inlineStr">
        <is>
          <t>Facebook</t>
        </is>
      </c>
      <c r="Q1867" t="inlineStr">
        <is>
          <t>Tejaswini Tarigopula</t>
        </is>
      </c>
      <c r="R1867" t="inlineStr">
        <is>
          <t>Rauth Sanketh</t>
        </is>
      </c>
      <c r="S1867" t="inlineStr">
        <is>
          <t>-</t>
        </is>
      </c>
      <c r="T1867" t="inlineStr">
        <is>
          <t>Patna</t>
        </is>
      </c>
      <c r="U1867" t="inlineStr">
        <is>
          <t xml:space="preserve"> </t>
        </is>
      </c>
      <c r="V1867" t="n">
        <v>2</v>
      </c>
      <c r="W1867" t="n">
        <v>2</v>
      </c>
      <c r="X1867" t="inlineStr">
        <is>
          <t>XXXXXX2695</t>
        </is>
      </c>
      <c r="Y1867" s="72" t="n">
        <v>46326.52037037037</v>
      </c>
    </row>
    <row r="1868">
      <c r="A1868" s="39" t="inlineStr">
        <is>
          <t>6ad44c1b14b02bacad03b6e0</t>
        </is>
      </c>
      <c r="B1868" s="72" t="n">
        <v>46313.4191087963</v>
      </c>
      <c r="C1868" s="70" t="n">
        <v>46313</v>
      </c>
      <c r="D1868" t="inlineStr">
        <is>
          <t>2026-10</t>
        </is>
      </c>
      <c r="E1868" t="inlineStr">
        <is>
          <t>Wk of 2026-10-12</t>
        </is>
      </c>
      <c r="F1868" t="inlineStr">
        <is>
          <t>Connected</t>
        </is>
      </c>
      <c r="G1868" s="39" t="str">
        <f>IF(ISNUMBER(MATCH(F1868,QualityStatuses,0)),"Quality Lead","Non-Quality Lead")</f>
        <v>Non-Quality Lead</v>
      </c>
      <c r="H1868" s="39" t="str">
        <f>IFERROR(INDEX(CampTypes,MATCH(I1868,CampList,0)),"Unattributed")</f>
        <v>New</v>
      </c>
      <c r="I1868" t="inlineStr">
        <is>
          <t>EBG - In House | ABO | Natuf | Leads | Unit Franchise | India | Oct26 | V1</t>
        </is>
      </c>
      <c r="J1868" t="inlineStr">
        <is>
          <t>EBG - In House | ABO | Natuf | Leads | Unit Franchise | India | Oct26 | V1</t>
        </is>
      </c>
      <c r="K1868" t="inlineStr">
        <is>
          <t>Direct (campaign tagged in CRM)</t>
        </is>
      </c>
      <c r="L1868" t="inlineStr">
        <is>
          <t>Natuf | Business Owners | Tier1 + Growth Cities | Oct26 | V1</t>
        </is>
      </c>
      <c r="M1868" t="inlineStr">
        <is>
          <t>Natuf | Business Owners | Tier1 + Growth Cities | Oct26 | V1</t>
        </is>
      </c>
      <c r="N1868" t="inlineStr">
        <is>
          <t>Natuf | Reel | Brand Ambassador | Heard Of Owning A Cafe | V1</t>
        </is>
      </c>
      <c r="O1868" t="inlineStr">
        <is>
          <t>In House Natuf</t>
        </is>
      </c>
      <c r="P1868" t="inlineStr">
        <is>
          <t>Facebook</t>
        </is>
      </c>
      <c r="Q1868" t="inlineStr">
        <is>
          <t>Tejaswini Tarigopula</t>
        </is>
      </c>
      <c r="R1868" t="inlineStr">
        <is>
          <t>Shivani Sharma</t>
        </is>
      </c>
      <c r="S1868" t="inlineStr">
        <is>
          <t>-</t>
        </is>
      </c>
      <c r="T1868" t="inlineStr">
        <is>
          <t>Udaipur</t>
        </is>
      </c>
      <c r="U1868" t="inlineStr">
        <is>
          <t xml:space="preserve"> </t>
        </is>
      </c>
      <c r="V1868" t="n">
        <v>7</v>
      </c>
      <c r="W1868" t="n">
        <v>2</v>
      </c>
      <c r="X1868" t="inlineStr">
        <is>
          <t>XXXXXX5303</t>
        </is>
      </c>
      <c r="Y1868" s="72" t="n">
        <v>46326.52037037037</v>
      </c>
    </row>
    <row r="1869">
      <c r="A1869" s="39" t="inlineStr">
        <is>
          <t>6ad449c7db9530528904c945</t>
        </is>
      </c>
      <c r="B1869" s="72" t="n">
        <v>46313.41221064814</v>
      </c>
      <c r="C1869" s="70" t="n">
        <v>46313</v>
      </c>
      <c r="D1869" t="inlineStr">
        <is>
          <t>2026-10</t>
        </is>
      </c>
      <c r="E1869" t="inlineStr">
        <is>
          <t>Wk of 2026-10-12</t>
        </is>
      </c>
      <c r="F1869" t="inlineStr">
        <is>
          <t>New Lead</t>
        </is>
      </c>
      <c r="G1869" s="39" t="str">
        <f>IF(ISNUMBER(MATCH(F1869,QualityStatuses,0)),"Quality Lead","Non-Quality Lead")</f>
        <v>Non-Quality Lead</v>
      </c>
      <c r="H1869" s="39" t="str">
        <f>IFERROR(INDEX(CampTypes,MATCH(I1869,CampList,0)),"Unattributed")</f>
        <v>New</v>
      </c>
      <c r="I1869" t="inlineStr">
        <is>
          <t>Natuf | In House | ABO |  | WhatsApp | Unit Franchise | India | Oct26 | V1</t>
        </is>
      </c>
      <c r="J1869" t="inlineStr">
        <is>
          <t>Natuf | In House | ABO |  | WhatsApp | Unit Franchise | India | Oct26 | V1</t>
        </is>
      </c>
      <c r="K1869" t="inlineStr">
        <is>
          <t>Direct (campaign tagged in CRM)</t>
        </is>
      </c>
      <c r="L1869" t="inlineStr">
        <is>
          <t>_</t>
        </is>
      </c>
      <c r="M1869" t="inlineStr">
        <is>
          <t>_</t>
        </is>
      </c>
      <c r="N1869" t="inlineStr">
        <is>
          <t>_</t>
        </is>
      </c>
      <c r="O1869" t="inlineStr">
        <is>
          <t>In House Natuf</t>
        </is>
      </c>
      <c r="P1869" t="inlineStr">
        <is>
          <t>Whatsapp Cloud API</t>
        </is>
      </c>
      <c r="Q1869" t="inlineStr">
        <is>
          <t>(Unassigned)</t>
        </is>
      </c>
      <c r="R1869" t="inlineStr">
        <is>
          <t>(Unassigned)</t>
        </is>
      </c>
      <c r="S1869" t="inlineStr">
        <is>
          <t>-</t>
        </is>
      </c>
      <c r="T1869" t="inlineStr">
        <is>
          <t>-</t>
        </is>
      </c>
      <c r="U1869" t="inlineStr">
        <is>
          <t>-</t>
        </is>
      </c>
      <c r="V1869" t="n">
        <v>0</v>
      </c>
      <c r="W1869" t="n">
        <v>0</v>
      </c>
      <c r="X1869" t="inlineStr">
        <is>
          <t>XXXXXX8114</t>
        </is>
      </c>
      <c r="Y1869" s="72" t="n">
        <v>46313.41921296297</v>
      </c>
    </row>
    <row r="1870">
      <c r="A1870" s="39" t="inlineStr">
        <is>
          <t>6ad4499c27c2d0f309616153</t>
        </is>
      </c>
      <c r="B1870" s="72" t="n">
        <v>46313.41171296296</v>
      </c>
      <c r="C1870" s="70" t="n">
        <v>46313</v>
      </c>
      <c r="D1870" t="inlineStr">
        <is>
          <t>2026-10</t>
        </is>
      </c>
      <c r="E1870" t="inlineStr">
        <is>
          <t>Wk of 2026-10-12</t>
        </is>
      </c>
      <c r="F1870" t="inlineStr">
        <is>
          <t>Attempt 1</t>
        </is>
      </c>
      <c r="G1870" s="39" t="str">
        <f>IF(ISNUMBER(MATCH(F1870,QualityStatuses,0)),"Quality Lead","Non-Quality Lead")</f>
        <v>Non-Quality Lead</v>
      </c>
      <c r="H1870" s="39" t="str">
        <f>IFERROR(INDEX(CampTypes,MATCH(I1870,CampList,0)),"Unattributed")</f>
        <v>Old</v>
      </c>
      <c r="I1870" t="inlineStr">
        <is>
          <t>E_Karan_Natuf_All_07072026</t>
        </is>
      </c>
      <c r="J1870" t="inlineStr">
        <is>
          <t>E_Karan_Natuf_All_07072026</t>
        </is>
      </c>
      <c r="K1870" t="inlineStr">
        <is>
          <t>Direct (campaign tagged in CRM)</t>
        </is>
      </c>
      <c r="L1870" t="inlineStr">
        <is>
          <t>E_Karan_Natuf_Sign_07072026_Adset3</t>
        </is>
      </c>
      <c r="M1870" t="inlineStr">
        <is>
          <t>E_Karan_Natuf_Sign_07072026_Adset3</t>
        </is>
      </c>
      <c r="N1870" t="inlineStr">
        <is>
          <t>E_Karan_Natuf_Sign_07072026_Adset2_Ad1 – Copy</t>
        </is>
      </c>
      <c r="O1870" t="inlineStr">
        <is>
          <t>Natuf</t>
        </is>
      </c>
      <c r="P1870" t="inlineStr">
        <is>
          <t>Facebook</t>
        </is>
      </c>
      <c r="Q1870" t="inlineStr">
        <is>
          <t>Tejaswini Tarigopula</t>
        </is>
      </c>
      <c r="R1870" t="inlineStr">
        <is>
          <t>Rauth Sanketh</t>
        </is>
      </c>
      <c r="S1870" t="inlineStr">
        <is>
          <t>-</t>
        </is>
      </c>
      <c r="T1870" t="inlineStr">
        <is>
          <t>Bhopal</t>
        </is>
      </c>
      <c r="U1870" t="inlineStr">
        <is>
          <t xml:space="preserve"> </t>
        </is>
      </c>
      <c r="V1870" t="n">
        <v>1</v>
      </c>
      <c r="W1870" t="n">
        <v>0</v>
      </c>
      <c r="X1870" t="inlineStr">
        <is>
          <t>XXXXXX1343</t>
        </is>
      </c>
      <c r="Y1870" s="72" t="n">
        <v>46326.52037037037</v>
      </c>
    </row>
    <row r="1871">
      <c r="A1871" s="39" t="inlineStr">
        <is>
          <t>6ad44920f24d3395bf346100</t>
        </is>
      </c>
      <c r="B1871" s="72" t="n">
        <v>46313.41027777778</v>
      </c>
      <c r="C1871" s="70" t="n">
        <v>46313</v>
      </c>
      <c r="D1871" t="inlineStr">
        <is>
          <t>2026-10</t>
        </is>
      </c>
      <c r="E1871" t="inlineStr">
        <is>
          <t>Wk of 2026-10-12</t>
        </is>
      </c>
      <c r="F1871" t="inlineStr">
        <is>
          <t>Attempt 1</t>
        </is>
      </c>
      <c r="G1871" s="39" t="str">
        <f>IF(ISNUMBER(MATCH(F1871,QualityStatuses,0)),"Quality Lead","Non-Quality Lead")</f>
        <v>Non-Quality Lead</v>
      </c>
      <c r="H1871" s="39" t="str">
        <f>IFERROR(INDEX(CampTypes,MATCH(I1871,CampList,0)),"Unattributed")</f>
        <v>New</v>
      </c>
      <c r="I1871" t="inlineStr">
        <is>
          <t>EBG - In House | ABO | Natuf | Leads | Unit Franchise | India | Oct26 | V1</t>
        </is>
      </c>
      <c r="J1871" t="inlineStr">
        <is>
          <t>EBG - In House | ABO | Natuf | Leads | Unit Franchise | India | Oct26 | V1</t>
        </is>
      </c>
      <c r="K1871" t="inlineStr">
        <is>
          <t>Direct (campaign tagged in CRM)</t>
        </is>
      </c>
      <c r="L1871" t="inlineStr">
        <is>
          <t>Natuf | LAL 1% | India | Jul26 | V1</t>
        </is>
      </c>
      <c r="M1871" t="inlineStr">
        <is>
          <t>Natuf | LAL 1% | India | Jul26 | V1</t>
        </is>
      </c>
      <c r="N1871" t="inlineStr">
        <is>
          <t>Natuf | Reel | Brand Ambassador | Heard Of Owning A Cafe | V1</t>
        </is>
      </c>
      <c r="O1871" t="inlineStr">
        <is>
          <t>In House Natuf</t>
        </is>
      </c>
      <c r="P1871" t="inlineStr">
        <is>
          <t>Facebook</t>
        </is>
      </c>
      <c r="Q1871" t="inlineStr">
        <is>
          <t>Tejaswini Tarigopula</t>
        </is>
      </c>
      <c r="R1871" t="inlineStr">
        <is>
          <t>Rima Paul</t>
        </is>
      </c>
      <c r="S1871" t="inlineStr">
        <is>
          <t>-</t>
        </is>
      </c>
      <c r="T1871" t="inlineStr">
        <is>
          <t>Anand</t>
        </is>
      </c>
      <c r="U1871" t="inlineStr">
        <is>
          <t xml:space="preserve"> </t>
        </is>
      </c>
      <c r="V1871" t="n">
        <v>1</v>
      </c>
      <c r="W1871" t="n">
        <v>0</v>
      </c>
      <c r="X1871" t="inlineStr">
        <is>
          <t>XXXXXX6956</t>
        </is>
      </c>
      <c r="Y1871" s="72" t="n">
        <v>46326.52037037037</v>
      </c>
    </row>
    <row r="1872">
      <c r="A1872" s="39" t="inlineStr">
        <is>
          <t>6ad446c5f24d3395bf345dfa</t>
        </is>
      </c>
      <c r="B1872" s="72" t="n">
        <v>46313.40329861111</v>
      </c>
      <c r="C1872" s="70" t="n">
        <v>46313</v>
      </c>
      <c r="D1872" t="inlineStr">
        <is>
          <t>2026-10</t>
        </is>
      </c>
      <c r="E1872" t="inlineStr">
        <is>
          <t>Wk of 2026-10-12</t>
        </is>
      </c>
      <c r="F1872" t="inlineStr">
        <is>
          <t>New Lead</t>
        </is>
      </c>
      <c r="G1872" s="39" t="str">
        <f>IF(ISNUMBER(MATCH(F1872,QualityStatuses,0)),"Quality Lead","Non-Quality Lead")</f>
        <v>Non-Quality Lead</v>
      </c>
      <c r="H1872" s="39" t="str">
        <f>IFERROR(INDEX(CampTypes,MATCH(I1872,CampList,0)),"Unattributed")</f>
        <v>Old</v>
      </c>
      <c r="I1872" t="inlineStr">
        <is>
          <t>natuf_Kiosk_14072026_Hindi</t>
        </is>
      </c>
      <c r="J1872" t="inlineStr">
        <is>
          <t>natuf_Kiosk_14072026_Hindi</t>
        </is>
      </c>
      <c r="K1872" t="inlineStr">
        <is>
          <t>Direct (campaign tagged in CRM)</t>
        </is>
      </c>
      <c r="L1872" t="inlineStr">
        <is>
          <t>natuf_Kiosk_09102026</t>
        </is>
      </c>
      <c r="M1872" t="inlineStr">
        <is>
          <t>natuf_Kiosk_09102026</t>
        </is>
      </c>
      <c r="N1872" t="inlineStr">
        <is>
          <t>natuf_Kiosk_14072026_ad set_ad1</t>
        </is>
      </c>
      <c r="O1872" t="inlineStr">
        <is>
          <t>Natuf</t>
        </is>
      </c>
      <c r="P1872" t="inlineStr">
        <is>
          <t>Facebook</t>
        </is>
      </c>
      <c r="Q1872" t="inlineStr">
        <is>
          <t>(Unassigned)</t>
        </is>
      </c>
      <c r="R1872" t="inlineStr">
        <is>
          <t>Omkar Navge</t>
        </is>
      </c>
      <c r="S1872" t="inlineStr">
        <is>
          <t>-</t>
        </is>
      </c>
      <c r="T1872" t="inlineStr">
        <is>
          <t>Goraya</t>
        </is>
      </c>
      <c r="U1872" t="inlineStr">
        <is>
          <t xml:space="preserve"> </t>
        </is>
      </c>
      <c r="V1872" t="n">
        <v>0</v>
      </c>
      <c r="W1872" t="n">
        <v>0</v>
      </c>
      <c r="X1872" t="inlineStr">
        <is>
          <t>XXXXXX3555</t>
        </is>
      </c>
      <c r="Y1872" s="72" t="n">
        <v>46326.52037037037</v>
      </c>
    </row>
    <row r="1873">
      <c r="A1873" s="39" t="inlineStr">
        <is>
          <t>6ad443c7334bc7ad10d8c32c</t>
        </is>
      </c>
      <c r="B1873" s="72" t="n">
        <v>46313.39443287037</v>
      </c>
      <c r="C1873" s="70" t="n">
        <v>46313</v>
      </c>
      <c r="D1873" t="inlineStr">
        <is>
          <t>2026-10</t>
        </is>
      </c>
      <c r="E1873" t="inlineStr">
        <is>
          <t>Wk of 2026-10-12</t>
        </is>
      </c>
      <c r="F1873" t="inlineStr">
        <is>
          <t>Connected</t>
        </is>
      </c>
      <c r="G1873" s="39" t="str">
        <f>IF(ISNUMBER(MATCH(F1873,QualityStatuses,0)),"Quality Lead","Non-Quality Lead")</f>
        <v>Non-Quality Lead</v>
      </c>
      <c r="H1873" s="39" t="str">
        <f>IFERROR(INDEX(CampTypes,MATCH(I1873,CampList,0)),"Unattributed")</f>
        <v>New</v>
      </c>
      <c r="I1873" t="inlineStr">
        <is>
          <t>EBG - In House | ABO | Natuf | Leads | Unit Franchise | India | Oct26 | V1</t>
        </is>
      </c>
      <c r="J1873" t="inlineStr">
        <is>
          <t>EBG - In House | ABO | Natuf | Leads | Unit Franchise | India | Oct26 | V1</t>
        </is>
      </c>
      <c r="K1873" t="inlineStr">
        <is>
          <t>Direct (campaign tagged in CRM)</t>
        </is>
      </c>
      <c r="L1873" t="inlineStr">
        <is>
          <t>Natuf | LAL 1% | India | Jul26 | V1</t>
        </is>
      </c>
      <c r="M1873" t="inlineStr">
        <is>
          <t>Natuf | LAL 1% | India | Jul26 | V1</t>
        </is>
      </c>
      <c r="N1873" t="inlineStr">
        <is>
          <t>Natuf | Reel | Brand Ambassador | Heard Of Owning A Cafe | V1</t>
        </is>
      </c>
      <c r="O1873" t="inlineStr">
        <is>
          <t>In House Natuf</t>
        </is>
      </c>
      <c r="P1873" t="inlineStr">
        <is>
          <t>Facebook</t>
        </is>
      </c>
      <c r="Q1873" t="inlineStr">
        <is>
          <t>Tejaswini Tarigopula</t>
        </is>
      </c>
      <c r="R1873" t="inlineStr">
        <is>
          <t>Sai Charan</t>
        </is>
      </c>
      <c r="S1873" t="inlineStr">
        <is>
          <t>-</t>
        </is>
      </c>
      <c r="T1873" t="inlineStr">
        <is>
          <t>Guwahati, Assam</t>
        </is>
      </c>
      <c r="U1873" t="inlineStr">
        <is>
          <t xml:space="preserve"> </t>
        </is>
      </c>
      <c r="V1873" t="n">
        <v>1</v>
      </c>
      <c r="W1873" t="n">
        <v>1</v>
      </c>
      <c r="X1873" t="inlineStr">
        <is>
          <t>XXXXXX2761</t>
        </is>
      </c>
      <c r="Y1873" s="72" t="n">
        <v>46326.52037037037</v>
      </c>
    </row>
    <row r="1874">
      <c r="A1874" s="39" t="inlineStr">
        <is>
          <t>6ad44301b7d6e029983361b6</t>
        </is>
      </c>
      <c r="B1874" s="72" t="n">
        <v>46313.3921412037</v>
      </c>
      <c r="C1874" s="70" t="n">
        <v>46313</v>
      </c>
      <c r="D1874" t="inlineStr">
        <is>
          <t>2026-10</t>
        </is>
      </c>
      <c r="E1874" t="inlineStr">
        <is>
          <t>Wk of 2026-10-12</t>
        </is>
      </c>
      <c r="F1874" t="inlineStr">
        <is>
          <t>Lost</t>
        </is>
      </c>
      <c r="G1874" s="39" t="str">
        <f>IF(ISNUMBER(MATCH(F1874,QualityStatuses,0)),"Quality Lead","Non-Quality Lead")</f>
        <v>Non-Quality Lead</v>
      </c>
      <c r="H1874" s="39" t="str">
        <f>IFERROR(INDEX(CampTypes,MATCH(I1874,CampList,0)),"Unattributed")</f>
        <v>New</v>
      </c>
      <c r="I1874" t="inlineStr">
        <is>
          <t>EBG - In House | ABO | Natuf | Leads | Unit Franchise | India | Oct26 | V1</t>
        </is>
      </c>
      <c r="J1874" t="inlineStr">
        <is>
          <t>EBG - In House | ABO | Natuf | Leads | Unit Franchise | India | Oct26 | V1</t>
        </is>
      </c>
      <c r="K1874" t="inlineStr">
        <is>
          <t>Direct (campaign tagged in CRM)</t>
        </is>
      </c>
      <c r="L1874" t="inlineStr">
        <is>
          <t>Natuf | LAL 1% | India | Jul26 | V1</t>
        </is>
      </c>
      <c r="M1874" t="inlineStr">
        <is>
          <t>Natuf | LAL 1% | India | Jul26 | V1</t>
        </is>
      </c>
      <c r="N1874" t="inlineStr">
        <is>
          <t>Natuf | Reel | Brand Ambassador | Heard Of Owning A Cafe | V1</t>
        </is>
      </c>
      <c r="O1874" t="inlineStr">
        <is>
          <t>In House Natuf</t>
        </is>
      </c>
      <c r="P1874" t="inlineStr">
        <is>
          <t>Facebook</t>
        </is>
      </c>
      <c r="Q1874" t="inlineStr">
        <is>
          <t>Tejaswini Tarigopula</t>
        </is>
      </c>
      <c r="R1874" t="inlineStr">
        <is>
          <t>Rima Paul</t>
        </is>
      </c>
      <c r="S1874" t="inlineStr">
        <is>
          <t>Not Interested</t>
        </is>
      </c>
      <c r="T1874" t="inlineStr">
        <is>
          <t>Gorakhpur</t>
        </is>
      </c>
      <c r="U1874" t="inlineStr">
        <is>
          <t xml:space="preserve"> </t>
        </is>
      </c>
      <c r="V1874" t="n">
        <v>1</v>
      </c>
      <c r="W1874" t="n">
        <v>1</v>
      </c>
      <c r="X1874" t="inlineStr">
        <is>
          <t>XXXXXX3583</t>
        </is>
      </c>
      <c r="Y1874" s="72" t="n">
        <v>46326.52037037037</v>
      </c>
    </row>
    <row r="1875">
      <c r="A1875" s="39" t="inlineStr">
        <is>
          <t>6ad442c6b7d6e02998336178</t>
        </is>
      </c>
      <c r="B1875" s="72" t="n">
        <v>46313.39145833333</v>
      </c>
      <c r="C1875" s="70" t="n">
        <v>46313</v>
      </c>
      <c r="D1875" t="inlineStr">
        <is>
          <t>2026-10</t>
        </is>
      </c>
      <c r="E1875" t="inlineStr">
        <is>
          <t>Wk of 2026-10-12</t>
        </is>
      </c>
      <c r="F1875" t="inlineStr">
        <is>
          <t>Attempt 1</t>
        </is>
      </c>
      <c r="G1875" s="39" t="str">
        <f>IF(ISNUMBER(MATCH(F1875,QualityStatuses,0)),"Quality Lead","Non-Quality Lead")</f>
        <v>Non-Quality Lead</v>
      </c>
      <c r="H1875" s="39" t="str">
        <f>IFERROR(INDEX(CampTypes,MATCH(I1875,CampList,0)),"Unattributed")</f>
        <v>New</v>
      </c>
      <c r="I1875" t="inlineStr">
        <is>
          <t>EBG - In House | ABO | Natuf | Leads | Unit Franchise | India | Oct26 | V1</t>
        </is>
      </c>
      <c r="J1875" t="inlineStr">
        <is>
          <t>EBG - In House | ABO | Natuf | Leads | Unit Franchise | India | Oct26 | V1</t>
        </is>
      </c>
      <c r="K1875" t="inlineStr">
        <is>
          <t>Direct (campaign tagged in CRM)</t>
        </is>
      </c>
      <c r="L1875" t="inlineStr">
        <is>
          <t>Natuf | LAL 1% | India | Jul26 | V1</t>
        </is>
      </c>
      <c r="M1875" t="inlineStr">
        <is>
          <t>Natuf | LAL 1% | India | Jul26 | V1</t>
        </is>
      </c>
      <c r="N1875" t="inlineStr">
        <is>
          <t>Natuf | Reel | Brand Ambassador | Heard Of Owning A Cafe | V1</t>
        </is>
      </c>
      <c r="O1875" t="inlineStr">
        <is>
          <t>In House Natuf</t>
        </is>
      </c>
      <c r="P1875" t="inlineStr">
        <is>
          <t>Facebook</t>
        </is>
      </c>
      <c r="Q1875" t="inlineStr">
        <is>
          <t>Tejaswini Tarigopula</t>
        </is>
      </c>
      <c r="R1875" t="inlineStr">
        <is>
          <t>Rauth Sanketh</t>
        </is>
      </c>
      <c r="S1875" t="inlineStr">
        <is>
          <t>-</t>
        </is>
      </c>
      <c r="T1875" t="inlineStr">
        <is>
          <t>oodlabari</t>
        </is>
      </c>
      <c r="U1875" t="inlineStr">
        <is>
          <t xml:space="preserve"> </t>
        </is>
      </c>
      <c r="V1875" t="n">
        <v>3</v>
      </c>
      <c r="W1875" t="n">
        <v>0</v>
      </c>
      <c r="X1875" t="inlineStr">
        <is>
          <t>XXXXXX5477</t>
        </is>
      </c>
      <c r="Y1875" s="72" t="n">
        <v>46326.52037037037</v>
      </c>
    </row>
    <row r="1876">
      <c r="A1876" s="39" t="inlineStr">
        <is>
          <t>6ad442c283d6d165c847935d</t>
        </is>
      </c>
      <c r="B1876" s="72" t="n">
        <v>46313.39141203704</v>
      </c>
      <c r="C1876" s="70" t="n">
        <v>46313</v>
      </c>
      <c r="D1876" t="inlineStr">
        <is>
          <t>2026-10</t>
        </is>
      </c>
      <c r="E1876" t="inlineStr">
        <is>
          <t>Wk of 2026-10-12</t>
        </is>
      </c>
      <c r="F1876" t="inlineStr">
        <is>
          <t>Attempt 1</t>
        </is>
      </c>
      <c r="G1876" s="39" t="str">
        <f>IF(ISNUMBER(MATCH(F1876,QualityStatuses,0)),"Quality Lead","Non-Quality Lead")</f>
        <v>Non-Quality Lead</v>
      </c>
      <c r="H1876" s="39" t="str">
        <f>IFERROR(INDEX(CampTypes,MATCH(I1876,CampList,0)),"Unattributed")</f>
        <v>New</v>
      </c>
      <c r="I1876" t="inlineStr">
        <is>
          <t>EBG - In House | ABO | Natuf | Leads | Unit Franchise | India | Oct26 | V1</t>
        </is>
      </c>
      <c r="J1876" t="inlineStr">
        <is>
          <t>EBG - In House | ABO | Natuf | Leads | Unit Franchise | India | Oct26 | V1</t>
        </is>
      </c>
      <c r="K1876" t="inlineStr">
        <is>
          <t>Direct (campaign tagged in CRM)</t>
        </is>
      </c>
      <c r="L1876" t="inlineStr">
        <is>
          <t>Natuf | LAL 1% | India | Jul26 | V1</t>
        </is>
      </c>
      <c r="M1876" t="inlineStr">
        <is>
          <t>Natuf | LAL 1% | India | Jul26 | V1</t>
        </is>
      </c>
      <c r="N1876" t="inlineStr">
        <is>
          <t>Natuf | Reel | Brand Ambassador | Heard Of Owning A Cafe | V1</t>
        </is>
      </c>
      <c r="O1876" t="inlineStr">
        <is>
          <t>In House Natuf</t>
        </is>
      </c>
      <c r="P1876" t="inlineStr">
        <is>
          <t>Facebook</t>
        </is>
      </c>
      <c r="Q1876" t="inlineStr">
        <is>
          <t>Tejaswini Tarigopula</t>
        </is>
      </c>
      <c r="R1876" t="inlineStr">
        <is>
          <t>Rauth Sanketh</t>
        </is>
      </c>
      <c r="S1876" t="inlineStr">
        <is>
          <t>-</t>
        </is>
      </c>
      <c r="T1876" t="inlineStr">
        <is>
          <t>shillong</t>
        </is>
      </c>
      <c r="U1876" t="inlineStr">
        <is>
          <t xml:space="preserve"> </t>
        </is>
      </c>
      <c r="V1876" t="n">
        <v>1</v>
      </c>
      <c r="W1876" t="n">
        <v>0</v>
      </c>
      <c r="X1876" t="inlineStr">
        <is>
          <t>XXXXXX8476</t>
        </is>
      </c>
      <c r="Y1876" s="72" t="n">
        <v>46326.52037037037</v>
      </c>
    </row>
    <row r="1877">
      <c r="A1877" s="39" t="inlineStr">
        <is>
          <t>6ad4403c4ec16a21d5516da7</t>
        </is>
      </c>
      <c r="B1877" s="72" t="n">
        <v>46313.38393518519</v>
      </c>
      <c r="C1877" s="70" t="n">
        <v>46313</v>
      </c>
      <c r="D1877" t="inlineStr">
        <is>
          <t>2026-10</t>
        </is>
      </c>
      <c r="E1877" t="inlineStr">
        <is>
          <t>Wk of 2026-10-12</t>
        </is>
      </c>
      <c r="F1877" t="inlineStr">
        <is>
          <t>Connected</t>
        </is>
      </c>
      <c r="G1877" s="39" t="str">
        <f>IF(ISNUMBER(MATCH(F1877,QualityStatuses,0)),"Quality Lead","Non-Quality Lead")</f>
        <v>Non-Quality Lead</v>
      </c>
      <c r="H1877" s="39" t="str">
        <f>IFERROR(INDEX(CampTypes,MATCH(I1877,CampList,0)),"Unattributed")</f>
        <v>New</v>
      </c>
      <c r="I1877" t="inlineStr">
        <is>
          <t>EBG - In House | ABO | Natuf | Leads | Unit Franchise | India | Oct26 | V1</t>
        </is>
      </c>
      <c r="J1877" t="inlineStr">
        <is>
          <t>EBG - In House | ABO | Natuf | Leads | Unit Franchise | India | Oct26 | V1</t>
        </is>
      </c>
      <c r="K1877" t="inlineStr">
        <is>
          <t>Direct (campaign tagged in CRM)</t>
        </is>
      </c>
      <c r="L1877" t="inlineStr">
        <is>
          <t>Natuf | Investors | Tier1 + Growth Cities | Oct26 | V1</t>
        </is>
      </c>
      <c r="M1877" t="inlineStr">
        <is>
          <t>Natuf | Investors | Tier1 + Growth Cities | Oct26 | V1</t>
        </is>
      </c>
      <c r="N1877" t="inlineStr">
        <is>
          <t>Natuf | Reel | Brand Ambassador | Heard Of Owning A Cafe | V1</t>
        </is>
      </c>
      <c r="O1877" t="inlineStr">
        <is>
          <t>In House Natuf</t>
        </is>
      </c>
      <c r="P1877" t="inlineStr">
        <is>
          <t>Facebook</t>
        </is>
      </c>
      <c r="Q1877" t="inlineStr">
        <is>
          <t>Tejaswini Tarigopula</t>
        </is>
      </c>
      <c r="R1877" t="inlineStr">
        <is>
          <t>Shivani Sharma</t>
        </is>
      </c>
      <c r="S1877" t="inlineStr">
        <is>
          <t>-</t>
        </is>
      </c>
      <c r="T1877" t="inlineStr">
        <is>
          <t>Hyderabad</t>
        </is>
      </c>
      <c r="U1877" t="inlineStr">
        <is>
          <t xml:space="preserve"> </t>
        </is>
      </c>
      <c r="V1877" t="n">
        <v>3</v>
      </c>
      <c r="W1877" t="n">
        <v>1</v>
      </c>
      <c r="X1877" t="inlineStr">
        <is>
          <t>XXXXXX8898</t>
        </is>
      </c>
      <c r="Y1877" s="72" t="n">
        <v>46326.52037037037</v>
      </c>
    </row>
    <row r="1878">
      <c r="A1878" s="39" t="inlineStr">
        <is>
          <t>6ad44029b7d6e02998335fea</t>
        </is>
      </c>
      <c r="B1878" s="72" t="n">
        <v>46313.38371527778</v>
      </c>
      <c r="C1878" s="70" t="n">
        <v>46313</v>
      </c>
      <c r="D1878" t="inlineStr">
        <is>
          <t>2026-10</t>
        </is>
      </c>
      <c r="E1878" t="inlineStr">
        <is>
          <t>Wk of 2026-10-12</t>
        </is>
      </c>
      <c r="F1878" t="inlineStr">
        <is>
          <t>Attempt 1</t>
        </is>
      </c>
      <c r="G1878" s="39" t="str">
        <f>IF(ISNUMBER(MATCH(F1878,QualityStatuses,0)),"Quality Lead","Non-Quality Lead")</f>
        <v>Non-Quality Lead</v>
      </c>
      <c r="H1878" s="39" t="str">
        <f>IFERROR(INDEX(CampTypes,MATCH(I1878,CampList,0)),"Unattributed")</f>
        <v>Old</v>
      </c>
      <c r="I1878" t="inlineStr">
        <is>
          <t>E_Karan_Natuf_All_07072026</t>
        </is>
      </c>
      <c r="J1878" t="inlineStr">
        <is>
          <t>E_Karan_Natuf_All_07072026</t>
        </is>
      </c>
      <c r="K1878" t="inlineStr">
        <is>
          <t>Direct (campaign tagged in CRM)</t>
        </is>
      </c>
      <c r="L1878" t="inlineStr">
        <is>
          <t>E_Karan_Natuf_Sign_07072026_Adset3</t>
        </is>
      </c>
      <c r="M1878" t="inlineStr">
        <is>
          <t>E_Karan_Natuf_Sign_07072026_Adset3</t>
        </is>
      </c>
      <c r="N1878" t="inlineStr">
        <is>
          <t>E_Karan_Natuf_Sign_07072026_Adset2_Ad1 – Copy</t>
        </is>
      </c>
      <c r="O1878" t="inlineStr">
        <is>
          <t>Natuf</t>
        </is>
      </c>
      <c r="P1878" t="inlineStr">
        <is>
          <t>Facebook</t>
        </is>
      </c>
      <c r="Q1878" t="inlineStr">
        <is>
          <t>Tejaswini Tarigopula</t>
        </is>
      </c>
      <c r="R1878" t="inlineStr">
        <is>
          <t>Rauth Sanketh</t>
        </is>
      </c>
      <c r="S1878" t="inlineStr">
        <is>
          <t>-</t>
        </is>
      </c>
      <c r="T1878" t="inlineStr">
        <is>
          <t>karjat ahmednagar</t>
        </is>
      </c>
      <c r="U1878" t="inlineStr">
        <is>
          <t xml:space="preserve"> </t>
        </is>
      </c>
      <c r="V1878" t="n">
        <v>1</v>
      </c>
      <c r="W1878" t="n">
        <v>0</v>
      </c>
      <c r="X1878" t="inlineStr">
        <is>
          <t>XXXXXX9898</t>
        </is>
      </c>
      <c r="Y1878" s="72" t="n">
        <v>46326.52037037037</v>
      </c>
    </row>
    <row r="1879">
      <c r="A1879" s="39" t="inlineStr">
        <is>
          <t>6ad4400fd51fc10515b6e74e</t>
        </is>
      </c>
      <c r="B1879" s="72" t="n">
        <v>46313.38341435185</v>
      </c>
      <c r="C1879" s="70" t="n">
        <v>46313</v>
      </c>
      <c r="D1879" t="inlineStr">
        <is>
          <t>2026-10</t>
        </is>
      </c>
      <c r="E1879" t="inlineStr">
        <is>
          <t>Wk of 2026-10-12</t>
        </is>
      </c>
      <c r="F1879" t="inlineStr">
        <is>
          <t>Attempt 1</t>
        </is>
      </c>
      <c r="G1879" s="39" t="str">
        <f>IF(ISNUMBER(MATCH(F1879,QualityStatuses,0)),"Quality Lead","Non-Quality Lead")</f>
        <v>Non-Quality Lead</v>
      </c>
      <c r="H1879" s="39" t="str">
        <f>IFERROR(INDEX(CampTypes,MATCH(I1879,CampList,0)),"Unattributed")</f>
        <v>New</v>
      </c>
      <c r="I1879" t="inlineStr">
        <is>
          <t>EBG - In House | ABO | Natuf | Leads | Unit Franchise | India | Oct26 | V1</t>
        </is>
      </c>
      <c r="J1879" t="inlineStr">
        <is>
          <t>EBG - In House | ABO | Natuf | Leads | Unit Franchise | India | Oct26 | V1</t>
        </is>
      </c>
      <c r="K1879" t="inlineStr">
        <is>
          <t>Direct (campaign tagged in CRM)</t>
        </is>
      </c>
      <c r="L1879" t="inlineStr">
        <is>
          <t>Natuf | LAL 1% | India | Jul26 | V1</t>
        </is>
      </c>
      <c r="M1879" t="inlineStr">
        <is>
          <t>Natuf | LAL 1% | India | Jul26 | V1</t>
        </is>
      </c>
      <c r="N1879" t="inlineStr">
        <is>
          <t>Natuf | Reel | Brand Ambassador | Heard Of Owning A Cafe | V1</t>
        </is>
      </c>
      <c r="O1879" t="inlineStr">
        <is>
          <t>In House Natuf</t>
        </is>
      </c>
      <c r="P1879" t="inlineStr">
        <is>
          <t>Facebook</t>
        </is>
      </c>
      <c r="Q1879" t="inlineStr">
        <is>
          <t>Tejaswini Tarigopula</t>
        </is>
      </c>
      <c r="R1879" t="inlineStr">
        <is>
          <t>Rima Paul</t>
        </is>
      </c>
      <c r="S1879" t="inlineStr">
        <is>
          <t>-</t>
        </is>
      </c>
      <c r="T1879" t="inlineStr">
        <is>
          <t>Srinagar</t>
        </is>
      </c>
      <c r="U1879" t="inlineStr">
        <is>
          <t xml:space="preserve"> </t>
        </is>
      </c>
      <c r="V1879" t="n">
        <v>1</v>
      </c>
      <c r="W1879" t="n">
        <v>1</v>
      </c>
      <c r="X1879" t="inlineStr">
        <is>
          <t>XXXXXX7069</t>
        </is>
      </c>
      <c r="Y1879" s="72" t="n">
        <v>46326.52037037037</v>
      </c>
    </row>
    <row r="1880">
      <c r="A1880" s="39" t="inlineStr">
        <is>
          <t>6ad43f82ab912c9a52e89a4f</t>
        </is>
      </c>
      <c r="B1880" s="72" t="n">
        <v>46313.38178240741</v>
      </c>
      <c r="C1880" s="70" t="n">
        <v>46313</v>
      </c>
      <c r="D1880" t="inlineStr">
        <is>
          <t>2026-10</t>
        </is>
      </c>
      <c r="E1880" t="inlineStr">
        <is>
          <t>Wk of 2026-10-12</t>
        </is>
      </c>
      <c r="F1880" t="inlineStr">
        <is>
          <t>Connected</t>
        </is>
      </c>
      <c r="G1880" s="39" t="str">
        <f>IF(ISNUMBER(MATCH(F1880,QualityStatuses,0)),"Quality Lead","Non-Quality Lead")</f>
        <v>Non-Quality Lead</v>
      </c>
      <c r="H1880" s="39" t="str">
        <f>IFERROR(INDEX(CampTypes,MATCH(I1880,CampList,0)),"Unattributed")</f>
        <v>New</v>
      </c>
      <c r="I1880" t="inlineStr">
        <is>
          <t>EBG - In House | ABO | Natuf | Leads | Unit Franchise | India | Oct26 | V1</t>
        </is>
      </c>
      <c r="J1880" t="inlineStr">
        <is>
          <t>EBG - In House | ABO | Natuf | Leads | Unit Franchise | India | Oct26 | V1</t>
        </is>
      </c>
      <c r="K1880" t="inlineStr">
        <is>
          <t>Direct (campaign tagged in CRM)</t>
        </is>
      </c>
      <c r="L1880" t="inlineStr">
        <is>
          <t>Natuf | Business Owners | Tier1 + Growth Cities | Oct26 | V1</t>
        </is>
      </c>
      <c r="M1880" t="inlineStr">
        <is>
          <t>Natuf | Business Owners | Tier1 + Growth Cities | Oct26 | V1</t>
        </is>
      </c>
      <c r="N1880" t="inlineStr">
        <is>
          <t>Natuf | Reel | Brand Ambassador | Heard Of Owning A Cafe | V1</t>
        </is>
      </c>
      <c r="O1880" t="inlineStr">
        <is>
          <t>In House Natuf</t>
        </is>
      </c>
      <c r="P1880" t="inlineStr">
        <is>
          <t>Facebook</t>
        </is>
      </c>
      <c r="Q1880" t="inlineStr">
        <is>
          <t>Tejaswini Tarigopula</t>
        </is>
      </c>
      <c r="R1880" t="inlineStr">
        <is>
          <t>Sai Charan</t>
        </is>
      </c>
      <c r="S1880" t="inlineStr">
        <is>
          <t>-</t>
        </is>
      </c>
      <c r="T1880" t="inlineStr">
        <is>
          <t>Indore</t>
        </is>
      </c>
      <c r="U1880" t="inlineStr">
        <is>
          <t xml:space="preserve"> </t>
        </is>
      </c>
      <c r="V1880" t="n">
        <v>3</v>
      </c>
      <c r="W1880" t="n">
        <v>3</v>
      </c>
      <c r="X1880" t="inlineStr">
        <is>
          <t>XXXXXX1801</t>
        </is>
      </c>
      <c r="Y1880" s="72" t="n">
        <v>46326.52037037037</v>
      </c>
    </row>
    <row r="1881">
      <c r="A1881" s="39" t="inlineStr">
        <is>
          <t>6ad43e96418a45654c16c08f</t>
        </is>
      </c>
      <c r="B1881" s="72" t="n">
        <v>46313.37905092593</v>
      </c>
      <c r="C1881" s="70" t="n">
        <v>46313</v>
      </c>
      <c r="D1881" t="inlineStr">
        <is>
          <t>2026-10</t>
        </is>
      </c>
      <c r="E1881" t="inlineStr">
        <is>
          <t>Wk of 2026-10-12</t>
        </is>
      </c>
      <c r="F1881" t="inlineStr">
        <is>
          <t>Details Shared</t>
        </is>
      </c>
      <c r="G1881" s="39" t="str">
        <f>IF(ISNUMBER(MATCH(F1881,QualityStatuses,0)),"Quality Lead","Non-Quality Lead")</f>
        <v>Quality Lead</v>
      </c>
      <c r="H1881" s="39" t="str">
        <f>IFERROR(INDEX(CampTypes,MATCH(I1881,CampList,0)),"Unattributed")</f>
        <v>New</v>
      </c>
      <c r="I1881" t="inlineStr">
        <is>
          <t>EBG - In House | ABO | Natuf | Leads | Unit Franchise | India | Oct26 | V1</t>
        </is>
      </c>
      <c r="J1881" t="inlineStr">
        <is>
          <t>EBG - In House | ABO | Natuf | Leads | Unit Franchise | India | Oct26 | V1</t>
        </is>
      </c>
      <c r="K1881" t="inlineStr">
        <is>
          <t>Direct (campaign tagged in CRM)</t>
        </is>
      </c>
      <c r="L1881" t="inlineStr">
        <is>
          <t>Natuf | Broad | Tier1 + Growth Cities | Oct26 | V1</t>
        </is>
      </c>
      <c r="M1881" t="inlineStr">
        <is>
          <t>Natuf | Broad | Tier1 + Growth Cities | Oct26 | V1</t>
        </is>
      </c>
      <c r="N1881" t="inlineStr">
        <is>
          <t>Natuf | Reel | Brand Ambassador | Heard Of Owning A Cafe | V1</t>
        </is>
      </c>
      <c r="O1881" t="inlineStr">
        <is>
          <t>In House Natuf</t>
        </is>
      </c>
      <c r="P1881" t="inlineStr">
        <is>
          <t>Facebook</t>
        </is>
      </c>
      <c r="Q1881" t="inlineStr">
        <is>
          <t>Tejaswini Tarigopula</t>
        </is>
      </c>
      <c r="R1881" t="inlineStr">
        <is>
          <t>Rima Paul</t>
        </is>
      </c>
      <c r="S1881" t="inlineStr">
        <is>
          <t>-</t>
        </is>
      </c>
      <c r="T1881" t="inlineStr">
        <is>
          <t>Raipur</t>
        </is>
      </c>
      <c r="U1881" t="inlineStr">
        <is>
          <t xml:space="preserve"> </t>
        </is>
      </c>
      <c r="V1881" t="n">
        <v>1</v>
      </c>
      <c r="W1881" t="n">
        <v>1</v>
      </c>
      <c r="X1881" t="inlineStr">
        <is>
          <t>XXXXXX5852</t>
        </is>
      </c>
      <c r="Y1881" s="72" t="n">
        <v>46326.52037037037</v>
      </c>
    </row>
    <row r="1882">
      <c r="A1882" s="39" t="inlineStr">
        <is>
          <t>6ad43e7ccfbb8a913060c54a</t>
        </is>
      </c>
      <c r="B1882" s="72" t="n">
        <v>46313.37875</v>
      </c>
      <c r="C1882" s="70" t="n">
        <v>46313</v>
      </c>
      <c r="D1882" t="inlineStr">
        <is>
          <t>2026-10</t>
        </is>
      </c>
      <c r="E1882" t="inlineStr">
        <is>
          <t>Wk of 2026-10-12</t>
        </is>
      </c>
      <c r="F1882" t="inlineStr">
        <is>
          <t>Attempt 1</t>
        </is>
      </c>
      <c r="G1882" s="39" t="str">
        <f>IF(ISNUMBER(MATCH(F1882,QualityStatuses,0)),"Quality Lead","Non-Quality Lead")</f>
        <v>Non-Quality Lead</v>
      </c>
      <c r="H1882" s="39" t="str">
        <f>IFERROR(INDEX(CampTypes,MATCH(I1882,CampList,0)),"Unattributed")</f>
        <v>New</v>
      </c>
      <c r="I1882" t="inlineStr">
        <is>
          <t>EBG - In House | ABO | Natuf | Leads | Unit Franchise | India | Oct26 | V1</t>
        </is>
      </c>
      <c r="J1882" t="inlineStr">
        <is>
          <t>EBG - In House | ABO | Natuf | Leads | Unit Franchise | India | Oct26 | V1</t>
        </is>
      </c>
      <c r="K1882" t="inlineStr">
        <is>
          <t>Direct (campaign tagged in CRM)</t>
        </is>
      </c>
      <c r="L1882" t="inlineStr">
        <is>
          <t>Natuf | Business Owners | Tier1 + Growth Cities | Oct26 | V1</t>
        </is>
      </c>
      <c r="M1882" t="inlineStr">
        <is>
          <t>Natuf | Business Owners | Tier1 + Growth Cities | Oct26 | V1</t>
        </is>
      </c>
      <c r="N1882" t="inlineStr">
        <is>
          <t>Natuf | Reel | Brand Ambassador | Heard Of Owning A Cafe | V1</t>
        </is>
      </c>
      <c r="O1882" t="inlineStr">
        <is>
          <t>In House Natuf</t>
        </is>
      </c>
      <c r="P1882" t="inlineStr">
        <is>
          <t>Facebook</t>
        </is>
      </c>
      <c r="Q1882" t="inlineStr">
        <is>
          <t>Tejaswini Tarigopula</t>
        </is>
      </c>
      <c r="R1882" t="inlineStr">
        <is>
          <t>Rauth Sanketh</t>
        </is>
      </c>
      <c r="S1882" t="inlineStr">
        <is>
          <t>-</t>
        </is>
      </c>
      <c r="T1882" t="inlineStr">
        <is>
          <t>Mysore</t>
        </is>
      </c>
      <c r="U1882" t="inlineStr">
        <is>
          <t xml:space="preserve"> </t>
        </is>
      </c>
      <c r="V1882" t="n">
        <v>1</v>
      </c>
      <c r="W1882" t="n">
        <v>1</v>
      </c>
      <c r="X1882" t="inlineStr">
        <is>
          <t>XXXXXX4256</t>
        </is>
      </c>
      <c r="Y1882" s="72" t="n">
        <v>46326.52037037037</v>
      </c>
    </row>
    <row r="1883">
      <c r="A1883" s="39" t="inlineStr">
        <is>
          <t>6ad43cd1759ad917d15d76bd</t>
        </is>
      </c>
      <c r="B1883" s="72" t="n">
        <v>46313.37380787037</v>
      </c>
      <c r="C1883" s="70" t="n">
        <v>46313</v>
      </c>
      <c r="D1883" t="inlineStr">
        <is>
          <t>2026-10</t>
        </is>
      </c>
      <c r="E1883" t="inlineStr">
        <is>
          <t>Wk of 2026-10-12</t>
        </is>
      </c>
      <c r="F1883" t="inlineStr">
        <is>
          <t>New Lead</t>
        </is>
      </c>
      <c r="G1883" s="39" t="str">
        <f>IF(ISNUMBER(MATCH(F1883,QualityStatuses,0)),"Quality Lead","Non-Quality Lead")</f>
        <v>Non-Quality Lead</v>
      </c>
      <c r="H1883" s="39" t="str">
        <f>IFERROR(INDEX(CampTypes,MATCH(I1883,CampList,0)),"Unattributed")</f>
        <v>Old</v>
      </c>
      <c r="I1883" t="inlineStr">
        <is>
          <t>natuf_Kiosk_14072026_Hindi</t>
        </is>
      </c>
      <c r="J1883" t="inlineStr">
        <is>
          <t>natuf_Kiosk_14072026_Hindi</t>
        </is>
      </c>
      <c r="K1883" t="inlineStr">
        <is>
          <t>Direct (campaign tagged in CRM)</t>
        </is>
      </c>
      <c r="L1883" t="inlineStr">
        <is>
          <t>natuf_Kiosk_09102026</t>
        </is>
      </c>
      <c r="M1883" t="inlineStr">
        <is>
          <t>natuf_Kiosk_09102026</t>
        </is>
      </c>
      <c r="N1883" t="inlineStr">
        <is>
          <t>natuf_Kiosk_14072026_ad set_ad1</t>
        </is>
      </c>
      <c r="O1883" t="inlineStr">
        <is>
          <t>Natuf</t>
        </is>
      </c>
      <c r="P1883" t="inlineStr">
        <is>
          <t>Facebook</t>
        </is>
      </c>
      <c r="Q1883" t="inlineStr">
        <is>
          <t>(Unassigned)</t>
        </is>
      </c>
      <c r="R1883" t="inlineStr">
        <is>
          <t>Omkar Navge</t>
        </is>
      </c>
      <c r="S1883" t="inlineStr">
        <is>
          <t>-</t>
        </is>
      </c>
      <c r="T1883" t="inlineStr">
        <is>
          <t>Rajkot</t>
        </is>
      </c>
      <c r="U1883" t="inlineStr">
        <is>
          <t xml:space="preserve"> </t>
        </is>
      </c>
      <c r="V1883" t="n">
        <v>0</v>
      </c>
      <c r="W1883" t="n">
        <v>0</v>
      </c>
      <c r="X1883" t="inlineStr">
        <is>
          <t>XXXXXX6625</t>
        </is>
      </c>
      <c r="Y1883" s="72" t="n">
        <v>46326.52037037037</v>
      </c>
    </row>
    <row r="1884">
      <c r="A1884" s="39" t="inlineStr">
        <is>
          <t>6ad43cb6ab912c9a52e89890</t>
        </is>
      </c>
      <c r="B1884" s="72" t="n">
        <v>46313.37349537037</v>
      </c>
      <c r="C1884" s="70" t="n">
        <v>46313</v>
      </c>
      <c r="D1884" t="inlineStr">
        <is>
          <t>2026-10</t>
        </is>
      </c>
      <c r="E1884" t="inlineStr">
        <is>
          <t>Wk of 2026-10-12</t>
        </is>
      </c>
      <c r="F1884" t="inlineStr">
        <is>
          <t>Connected</t>
        </is>
      </c>
      <c r="G1884" s="39" t="str">
        <f>IF(ISNUMBER(MATCH(F1884,QualityStatuses,0)),"Quality Lead","Non-Quality Lead")</f>
        <v>Non-Quality Lead</v>
      </c>
      <c r="H1884" s="39" t="str">
        <f>IFERROR(INDEX(CampTypes,MATCH(I1884,CampList,0)),"Unattributed")</f>
        <v>Old</v>
      </c>
      <c r="I1884" t="inlineStr">
        <is>
          <t>natuf_Kiosk_14072026_Hindi</t>
        </is>
      </c>
      <c r="J1884" t="inlineStr">
        <is>
          <t>natuf_Kiosk_14072026_Hindi</t>
        </is>
      </c>
      <c r="K1884" t="inlineStr">
        <is>
          <t>Direct (campaign tagged in CRM)</t>
        </is>
      </c>
      <c r="L1884" t="inlineStr">
        <is>
          <t>natuf_Kiosk_09102026</t>
        </is>
      </c>
      <c r="M1884" t="inlineStr">
        <is>
          <t>natuf_Kiosk_09102026</t>
        </is>
      </c>
      <c r="N1884" t="inlineStr">
        <is>
          <t>natuf_Kiosk_14072026_ad set_ad1</t>
        </is>
      </c>
      <c r="O1884" t="inlineStr">
        <is>
          <t>Natuf</t>
        </is>
      </c>
      <c r="P1884" t="inlineStr">
        <is>
          <t>Facebook</t>
        </is>
      </c>
      <c r="Q1884" t="inlineStr">
        <is>
          <t>Tejaswini Tarigopula</t>
        </is>
      </c>
      <c r="R1884" t="inlineStr">
        <is>
          <t>Sai Charan</t>
        </is>
      </c>
      <c r="S1884" t="inlineStr">
        <is>
          <t>-</t>
        </is>
      </c>
      <c r="T1884" t="inlineStr">
        <is>
          <t>Bhuj</t>
        </is>
      </c>
      <c r="U1884" t="inlineStr">
        <is>
          <t xml:space="preserve"> </t>
        </is>
      </c>
      <c r="V1884" t="n">
        <v>2</v>
      </c>
      <c r="W1884" t="n">
        <v>1</v>
      </c>
      <c r="X1884" t="inlineStr">
        <is>
          <t>XXXXXX4711</t>
        </is>
      </c>
      <c r="Y1884" s="72" t="n">
        <v>46326.52037037037</v>
      </c>
    </row>
    <row r="1885">
      <c r="A1885" s="39" t="inlineStr">
        <is>
          <t>6ad43c3315809c8df48b87b7</t>
        </is>
      </c>
      <c r="B1885" s="72" t="n">
        <v>46313.37197916667</v>
      </c>
      <c r="C1885" s="70" t="n">
        <v>46313</v>
      </c>
      <c r="D1885" t="inlineStr">
        <is>
          <t>2026-10</t>
        </is>
      </c>
      <c r="E1885" t="inlineStr">
        <is>
          <t>Wk of 2026-10-12</t>
        </is>
      </c>
      <c r="F1885" t="inlineStr">
        <is>
          <t>New Lead</t>
        </is>
      </c>
      <c r="G1885" s="39" t="str">
        <f>IF(ISNUMBER(MATCH(F1885,QualityStatuses,0)),"Quality Lead","Non-Quality Lead")</f>
        <v>Non-Quality Lead</v>
      </c>
      <c r="H1885" s="39" t="str">
        <f>IFERROR(INDEX(CampTypes,MATCH(I1885,CampList,0)),"Unattributed")</f>
        <v>New</v>
      </c>
      <c r="I1885" t="inlineStr">
        <is>
          <t>Natuf | In House | ABO |  | WhatsApp | Unit Franchise | India | Oct26 | V1</t>
        </is>
      </c>
      <c r="J1885" t="inlineStr">
        <is>
          <t>Natuf | In House | ABO |  | WhatsApp | Unit Franchise | India | Oct26 | V1</t>
        </is>
      </c>
      <c r="K1885" t="inlineStr">
        <is>
          <t>Direct (campaign tagged in CRM)</t>
        </is>
      </c>
      <c r="L1885" t="inlineStr">
        <is>
          <t>_</t>
        </is>
      </c>
      <c r="M1885" t="inlineStr">
        <is>
          <t>_</t>
        </is>
      </c>
      <c r="N1885" t="inlineStr">
        <is>
          <t>_</t>
        </is>
      </c>
      <c r="O1885" t="inlineStr">
        <is>
          <t>In House Natuf</t>
        </is>
      </c>
      <c r="P1885" t="inlineStr">
        <is>
          <t>Whatsapp Cloud API</t>
        </is>
      </c>
      <c r="Q1885" t="inlineStr">
        <is>
          <t>(Unassigned)</t>
        </is>
      </c>
      <c r="R1885" t="inlineStr">
        <is>
          <t>(Unassigned)</t>
        </is>
      </c>
      <c r="S1885" t="inlineStr">
        <is>
          <t>-</t>
        </is>
      </c>
      <c r="T1885" t="inlineStr">
        <is>
          <t>-</t>
        </is>
      </c>
      <c r="U1885" t="inlineStr">
        <is>
          <t>-</t>
        </is>
      </c>
      <c r="V1885" t="n">
        <v>0</v>
      </c>
      <c r="W1885" t="n">
        <v>0</v>
      </c>
      <c r="X1885" t="inlineStr">
        <is>
          <t>XXXXXX9595</t>
        </is>
      </c>
      <c r="Y1885" s="72" t="n">
        <v>46313.41033564815</v>
      </c>
    </row>
    <row r="1886">
      <c r="A1886" s="39" t="inlineStr">
        <is>
          <t>6ad439d017584a32cc91c29c</t>
        </is>
      </c>
      <c r="B1886" s="72" t="n">
        <v>46313.36490740741</v>
      </c>
      <c r="C1886" s="70" t="n">
        <v>46313</v>
      </c>
      <c r="D1886" t="inlineStr">
        <is>
          <t>2026-10</t>
        </is>
      </c>
      <c r="E1886" t="inlineStr">
        <is>
          <t>Wk of 2026-10-12</t>
        </is>
      </c>
      <c r="F1886" t="inlineStr">
        <is>
          <t>Meeting Conducted</t>
        </is>
      </c>
      <c r="G1886" s="39" t="str">
        <f>IF(ISNUMBER(MATCH(F1886,QualityStatuses,0)),"Quality Lead","Non-Quality Lead")</f>
        <v>Quality Lead</v>
      </c>
      <c r="H1886" s="39" t="str">
        <f>IFERROR(INDEX(CampTypes,MATCH(I1886,CampList,0)),"Unattributed")</f>
        <v>New</v>
      </c>
      <c r="I1886" t="inlineStr">
        <is>
          <t>EBG - In House | ABO | Natuf | Leads | Unit Franchise | India | Oct26 | V1</t>
        </is>
      </c>
      <c r="J1886" t="inlineStr">
        <is>
          <t>EBG - In House | ABO | Natuf | Leads | Unit Franchise | India | Oct26 | V1</t>
        </is>
      </c>
      <c r="K1886" t="inlineStr">
        <is>
          <t>Direct (campaign tagged in CRM)</t>
        </is>
      </c>
      <c r="L1886" t="inlineStr">
        <is>
          <t>Natuf | LAL 1% | India | Jul26 | V1</t>
        </is>
      </c>
      <c r="M1886" t="inlineStr">
        <is>
          <t>Natuf | LAL 1% | India | Jul26 | V1</t>
        </is>
      </c>
      <c r="N1886" t="inlineStr">
        <is>
          <t>Natuf | Reel | Brand Ambassador | Heard Of Owning A Cafe | V1</t>
        </is>
      </c>
      <c r="O1886" t="inlineStr">
        <is>
          <t>In House Natuf</t>
        </is>
      </c>
      <c r="P1886" t="inlineStr">
        <is>
          <t>Facebook</t>
        </is>
      </c>
      <c r="Q1886" t="inlineStr">
        <is>
          <t>Tejaswini Tarigopula</t>
        </is>
      </c>
      <c r="R1886" t="inlineStr">
        <is>
          <t>Rauth Sanketh</t>
        </is>
      </c>
      <c r="S1886" t="inlineStr">
        <is>
          <t>-</t>
        </is>
      </c>
      <c r="T1886" t="inlineStr">
        <is>
          <t>Siliguri</t>
        </is>
      </c>
      <c r="U1886" t="inlineStr">
        <is>
          <t xml:space="preserve"> </t>
        </is>
      </c>
      <c r="V1886" t="n">
        <v>9</v>
      </c>
      <c r="W1886" t="n">
        <v>7</v>
      </c>
      <c r="X1886" t="inlineStr">
        <is>
          <t>XXXXXX4257</t>
        </is>
      </c>
      <c r="Y1886" s="72" t="n">
        <v>46326.52037037037</v>
      </c>
    </row>
    <row r="1887">
      <c r="A1887" s="39" t="inlineStr">
        <is>
          <t>6ad436cea360b54436beb959</t>
        </is>
      </c>
      <c r="B1887" s="72" t="n">
        <v>46313.35599537037</v>
      </c>
      <c r="C1887" s="70" t="n">
        <v>46313</v>
      </c>
      <c r="D1887" t="inlineStr">
        <is>
          <t>2026-10</t>
        </is>
      </c>
      <c r="E1887" t="inlineStr">
        <is>
          <t>Wk of 2026-10-12</t>
        </is>
      </c>
      <c r="F1887" t="inlineStr">
        <is>
          <t>Attempt 1</t>
        </is>
      </c>
      <c r="G1887" s="39" t="str">
        <f>IF(ISNUMBER(MATCH(F1887,QualityStatuses,0)),"Quality Lead","Non-Quality Lead")</f>
        <v>Non-Quality Lead</v>
      </c>
      <c r="H1887" s="39" t="str">
        <f>IFERROR(INDEX(CampTypes,MATCH(I1887,CampList,0)),"Unattributed")</f>
        <v>New</v>
      </c>
      <c r="I1887" t="inlineStr">
        <is>
          <t>EBG - In House | ABO | Natuf | Leads | Unit Franchise | India | Oct26 | V1</t>
        </is>
      </c>
      <c r="J1887" t="inlineStr">
        <is>
          <t>EBG - In House | ABO | Natuf | Leads | Unit Franchise | India | Oct26 | V1</t>
        </is>
      </c>
      <c r="K1887" t="inlineStr">
        <is>
          <t>Direct (campaign tagged in CRM)</t>
        </is>
      </c>
      <c r="L1887" t="inlineStr">
        <is>
          <t>Natuf | LAL 1% | India | Jul26 | V1</t>
        </is>
      </c>
      <c r="M1887" t="inlineStr">
        <is>
          <t>Natuf | LAL 1% | India | Jul26 | V1</t>
        </is>
      </c>
      <c r="N1887" t="inlineStr">
        <is>
          <t>Natuf | Reel | Brand Ambassador | Heard Of Owning A Cafe | V1</t>
        </is>
      </c>
      <c r="O1887" t="inlineStr">
        <is>
          <t>In House Natuf</t>
        </is>
      </c>
      <c r="P1887" t="inlineStr">
        <is>
          <t>Facebook</t>
        </is>
      </c>
      <c r="Q1887" t="inlineStr">
        <is>
          <t>Tejaswini Tarigopula</t>
        </is>
      </c>
      <c r="R1887" t="inlineStr">
        <is>
          <t>Shivani Sharma</t>
        </is>
      </c>
      <c r="S1887" t="inlineStr">
        <is>
          <t>-</t>
        </is>
      </c>
      <c r="T1887" t="inlineStr">
        <is>
          <t>Junagadh</t>
        </is>
      </c>
      <c r="U1887" t="inlineStr">
        <is>
          <t xml:space="preserve"> </t>
        </is>
      </c>
      <c r="V1887" t="n">
        <v>2</v>
      </c>
      <c r="W1887" t="n">
        <v>0</v>
      </c>
      <c r="X1887" t="inlineStr">
        <is>
          <t>XXXXXX2176</t>
        </is>
      </c>
      <c r="Y1887" s="72" t="n">
        <v>46326.52037037037</v>
      </c>
    </row>
    <row r="1888">
      <c r="A1888" s="39" t="inlineStr">
        <is>
          <t>6ad433c8439d85adec56df4a</t>
        </is>
      </c>
      <c r="B1888" s="72" t="n">
        <v>46313.34703703703</v>
      </c>
      <c r="C1888" s="70" t="n">
        <v>46313</v>
      </c>
      <c r="D1888" t="inlineStr">
        <is>
          <t>2026-10</t>
        </is>
      </c>
      <c r="E1888" t="inlineStr">
        <is>
          <t>Wk of 2026-10-12</t>
        </is>
      </c>
      <c r="F1888" t="inlineStr">
        <is>
          <t>Lost</t>
        </is>
      </c>
      <c r="G1888" s="39" t="str">
        <f>IF(ISNUMBER(MATCH(F1888,QualityStatuses,0)),"Quality Lead","Non-Quality Lead")</f>
        <v>Non-Quality Lead</v>
      </c>
      <c r="H1888" s="39" t="str">
        <f>IFERROR(INDEX(CampTypes,MATCH(I1888,CampList,0)),"Unattributed")</f>
        <v>Old</v>
      </c>
      <c r="I1888" t="inlineStr">
        <is>
          <t>E_Karan_Natuf_All_07072026</t>
        </is>
      </c>
      <c r="J1888" t="inlineStr">
        <is>
          <t>E_Karan_Natuf_All_07072026</t>
        </is>
      </c>
      <c r="K1888" t="inlineStr">
        <is>
          <t>Direct (campaign tagged in CRM)</t>
        </is>
      </c>
      <c r="L1888" t="inlineStr">
        <is>
          <t>E_Karan_Natuf_Sign_07072026_Adset3</t>
        </is>
      </c>
      <c r="M1888" t="inlineStr">
        <is>
          <t>E_Karan_Natuf_Sign_07072026_Adset3</t>
        </is>
      </c>
      <c r="N1888" t="inlineStr">
        <is>
          <t>E_Karan_Natuf_Sign_07072026_Adset2_Ad1 – Copy</t>
        </is>
      </c>
      <c r="O1888" t="inlineStr">
        <is>
          <t>Natuf</t>
        </is>
      </c>
      <c r="P1888" t="inlineStr">
        <is>
          <t>Facebook</t>
        </is>
      </c>
      <c r="Q1888" t="inlineStr">
        <is>
          <t>Tejaswini Tarigopula</t>
        </is>
      </c>
      <c r="R1888" t="inlineStr">
        <is>
          <t>Shivani Sharma</t>
        </is>
      </c>
      <c r="S1888" t="inlineStr">
        <is>
          <t>Junk</t>
        </is>
      </c>
      <c r="T1888" t="inlineStr">
        <is>
          <t>Malappuram</t>
        </is>
      </c>
      <c r="U1888" t="inlineStr">
        <is>
          <t xml:space="preserve"> </t>
        </is>
      </c>
      <c r="V1888" t="n">
        <v>1</v>
      </c>
      <c r="W1888" t="n">
        <v>1</v>
      </c>
      <c r="X1888" t="inlineStr">
        <is>
          <t>XXXXXX4401</t>
        </is>
      </c>
      <c r="Y1888" s="72" t="n">
        <v>46326.52037037037</v>
      </c>
    </row>
    <row r="1889">
      <c r="A1889" s="39" t="inlineStr">
        <is>
          <t>6ad433644f5e5374c2b2dbdf</t>
        </is>
      </c>
      <c r="B1889" s="72" t="n">
        <v>46313.34587962963</v>
      </c>
      <c r="C1889" s="70" t="n">
        <v>46313</v>
      </c>
      <c r="D1889" t="inlineStr">
        <is>
          <t>2026-10</t>
        </is>
      </c>
      <c r="E1889" t="inlineStr">
        <is>
          <t>Wk of 2026-10-12</t>
        </is>
      </c>
      <c r="F1889" t="inlineStr">
        <is>
          <t>New Lead</t>
        </is>
      </c>
      <c r="G1889" s="39" t="str">
        <f>IF(ISNUMBER(MATCH(F1889,QualityStatuses,0)),"Quality Lead","Non-Quality Lead")</f>
        <v>Non-Quality Lead</v>
      </c>
      <c r="H1889" s="39" t="str">
        <f>IFERROR(INDEX(CampTypes,MATCH(I1889,CampList,0)),"Unattributed")</f>
        <v>Old</v>
      </c>
      <c r="I1889" t="inlineStr">
        <is>
          <t>E_Natuf_Generic_13082026</t>
        </is>
      </c>
      <c r="J1889" t="inlineStr">
        <is>
          <t>E_Natuf_Generic_13082026</t>
        </is>
      </c>
      <c r="K1889" t="inlineStr">
        <is>
          <t>Direct (campaign tagged in CRM)</t>
        </is>
      </c>
      <c r="L1889" t="inlineStr">
        <is>
          <t>E_Natuf_Generic_13082026_Adset1</t>
        </is>
      </c>
      <c r="M1889" t="inlineStr">
        <is>
          <t>E_Natuf_Generic_13082026_Adset1</t>
        </is>
      </c>
      <c r="N1889" t="inlineStr">
        <is>
          <t>E_Natuf_Generic_13082026_Adset1_Ad1</t>
        </is>
      </c>
      <c r="O1889" t="inlineStr">
        <is>
          <t>Natuf</t>
        </is>
      </c>
      <c r="P1889" t="inlineStr">
        <is>
          <t>Facebook</t>
        </is>
      </c>
      <c r="Q1889" t="inlineStr">
        <is>
          <t>(Unassigned)</t>
        </is>
      </c>
      <c r="R1889" t="inlineStr">
        <is>
          <t>Omkar Navge</t>
        </is>
      </c>
      <c r="S1889" t="inlineStr">
        <is>
          <t>-</t>
        </is>
      </c>
      <c r="T1889" t="inlineStr">
        <is>
          <t>Patna</t>
        </is>
      </c>
      <c r="U1889" t="inlineStr">
        <is>
          <t xml:space="preserve"> </t>
        </is>
      </c>
      <c r="V1889" t="n">
        <v>0</v>
      </c>
      <c r="W1889" t="n">
        <v>0</v>
      </c>
      <c r="X1889" t="inlineStr">
        <is>
          <t>XXXXXX1804</t>
        </is>
      </c>
      <c r="Y1889" s="72" t="n">
        <v>46326.52037037037</v>
      </c>
    </row>
    <row r="1890">
      <c r="A1890" s="39" t="inlineStr">
        <is>
          <t>6ad432b54ed5806f02c9c404</t>
        </is>
      </c>
      <c r="B1890" s="72" t="n">
        <v>46313.34385416667</v>
      </c>
      <c r="C1890" s="70" t="n">
        <v>46313</v>
      </c>
      <c r="D1890" t="inlineStr">
        <is>
          <t>2026-10</t>
        </is>
      </c>
      <c r="E1890" t="inlineStr">
        <is>
          <t>Wk of 2026-10-12</t>
        </is>
      </c>
      <c r="F1890" t="inlineStr">
        <is>
          <t>Attempt 1</t>
        </is>
      </c>
      <c r="G1890" s="39" t="str">
        <f>IF(ISNUMBER(MATCH(F1890,QualityStatuses,0)),"Quality Lead","Non-Quality Lead")</f>
        <v>Non-Quality Lead</v>
      </c>
      <c r="H1890" s="39" t="str">
        <f>IFERROR(INDEX(CampTypes,MATCH(I1890,CampList,0)),"Unattributed")</f>
        <v>New</v>
      </c>
      <c r="I1890" t="inlineStr">
        <is>
          <t>EBG - In House | ABO | Natuf | Leads | Unit Franchise | India | Oct26 | V1</t>
        </is>
      </c>
      <c r="J1890" t="inlineStr">
        <is>
          <t>EBG - In House | ABO | Natuf | Leads | Unit Franchise | India | Oct26 | V1</t>
        </is>
      </c>
      <c r="K1890" t="inlineStr">
        <is>
          <t>Direct (campaign tagged in CRM)</t>
        </is>
      </c>
      <c r="L1890" t="inlineStr">
        <is>
          <t>Natuf | Broad | Tier1 + Growth Cities | Oct26 | V1</t>
        </is>
      </c>
      <c r="M1890" t="inlineStr">
        <is>
          <t>Natuf | Broad | Tier1 + Growth Cities | Oct26 | V1</t>
        </is>
      </c>
      <c r="N1890" t="inlineStr">
        <is>
          <t>Natuf | Reel | Brand Ambassador | Heard Of Owning A Cafe | V1</t>
        </is>
      </c>
      <c r="O1890" t="inlineStr">
        <is>
          <t>In House Natuf</t>
        </is>
      </c>
      <c r="P1890" t="inlineStr">
        <is>
          <t>Facebook</t>
        </is>
      </c>
      <c r="Q1890" t="inlineStr">
        <is>
          <t>Tejaswini Tarigopula</t>
        </is>
      </c>
      <c r="R1890" t="inlineStr">
        <is>
          <t>Rima Paul</t>
        </is>
      </c>
      <c r="S1890" t="inlineStr">
        <is>
          <t>-</t>
        </is>
      </c>
      <c r="T1890" t="inlineStr">
        <is>
          <t>Chennai</t>
        </is>
      </c>
      <c r="U1890" t="inlineStr">
        <is>
          <t xml:space="preserve"> </t>
        </is>
      </c>
      <c r="V1890" t="n">
        <v>1</v>
      </c>
      <c r="W1890" t="n">
        <v>0</v>
      </c>
      <c r="X1890" t="inlineStr">
        <is>
          <t>XXXXXX4011</t>
        </is>
      </c>
      <c r="Y1890" s="72" t="n">
        <v>46326.52037037037</v>
      </c>
    </row>
    <row r="1891">
      <c r="A1891" s="39" t="inlineStr">
        <is>
          <t>6ad42e7b156bbcc886e4d9f5</t>
        </is>
      </c>
      <c r="B1891" s="72" t="n">
        <v>46313.33133101852</v>
      </c>
      <c r="C1891" s="70" t="n">
        <v>46313</v>
      </c>
      <c r="D1891" t="inlineStr">
        <is>
          <t>2026-10</t>
        </is>
      </c>
      <c r="E1891" t="inlineStr">
        <is>
          <t>Wk of 2026-10-12</t>
        </is>
      </c>
      <c r="F1891" t="inlineStr">
        <is>
          <t>Connected</t>
        </is>
      </c>
      <c r="G1891" s="39" t="str">
        <f>IF(ISNUMBER(MATCH(F1891,QualityStatuses,0)),"Quality Lead","Non-Quality Lead")</f>
        <v>Non-Quality Lead</v>
      </c>
      <c r="H1891" s="39" t="str">
        <f>IFERROR(INDEX(CampTypes,MATCH(I1891,CampList,0)),"Unattributed")</f>
        <v>Old</v>
      </c>
      <c r="I1891" t="inlineStr">
        <is>
          <t>E_Natuf_Generic_13082026</t>
        </is>
      </c>
      <c r="J1891" t="inlineStr">
        <is>
          <t>E_Natuf_Generic_13082026</t>
        </is>
      </c>
      <c r="K1891" t="inlineStr">
        <is>
          <t>Direct (campaign tagged in CRM)</t>
        </is>
      </c>
      <c r="L1891" t="inlineStr">
        <is>
          <t>E_Natuf_Generic_13082026_Adset1</t>
        </is>
      </c>
      <c r="M1891" t="inlineStr">
        <is>
          <t>E_Natuf_Generic_13082026_Adset1</t>
        </is>
      </c>
      <c r="N1891" t="inlineStr">
        <is>
          <t>E_Natuf_Generic_13082026_Adset1_Ad1</t>
        </is>
      </c>
      <c r="O1891" t="inlineStr">
        <is>
          <t>Natuf</t>
        </is>
      </c>
      <c r="P1891" t="inlineStr">
        <is>
          <t>Facebook</t>
        </is>
      </c>
      <c r="Q1891" t="inlineStr">
        <is>
          <t>Tejaswini Tarigopula</t>
        </is>
      </c>
      <c r="R1891" t="inlineStr">
        <is>
          <t>Rauth Sanketh</t>
        </is>
      </c>
      <c r="S1891" t="inlineStr">
        <is>
          <t>-</t>
        </is>
      </c>
      <c r="T1891" t="inlineStr">
        <is>
          <t>Aligarh</t>
        </is>
      </c>
      <c r="U1891" t="inlineStr">
        <is>
          <t xml:space="preserve"> </t>
        </is>
      </c>
      <c r="V1891" t="n">
        <v>3</v>
      </c>
      <c r="W1891" t="n">
        <v>2</v>
      </c>
      <c r="X1891" t="inlineStr">
        <is>
          <t>XXXXXX8289</t>
        </is>
      </c>
      <c r="Y1891" s="72" t="n">
        <v>46326.52037037037</v>
      </c>
    </row>
    <row r="1892">
      <c r="A1892" s="39" t="inlineStr">
        <is>
          <t>6ad42a9063345d644a963e08</t>
        </is>
      </c>
      <c r="B1892" s="72" t="n">
        <v>46313.31972222222</v>
      </c>
      <c r="C1892" s="70" t="n">
        <v>46313</v>
      </c>
      <c r="D1892" t="inlineStr">
        <is>
          <t>2026-10</t>
        </is>
      </c>
      <c r="E1892" t="inlineStr">
        <is>
          <t>Wk of 2026-10-12</t>
        </is>
      </c>
      <c r="F1892" t="inlineStr">
        <is>
          <t>New Lead</t>
        </is>
      </c>
      <c r="G1892" s="39" t="str">
        <f>IF(ISNUMBER(MATCH(F1892,QualityStatuses,0)),"Quality Lead","Non-Quality Lead")</f>
        <v>Non-Quality Lead</v>
      </c>
      <c r="H1892" s="39" t="str">
        <f>IFERROR(INDEX(CampTypes,MATCH(I1892,CampList,0)),"Unattributed")</f>
        <v>Old</v>
      </c>
      <c r="I1892" t="inlineStr">
        <is>
          <t>E_Suresh_Natuf_Kiosk_07072026</t>
        </is>
      </c>
      <c r="J1892" t="inlineStr">
        <is>
          <t>E_Suresh_Natuf_Kiosk_07072026</t>
        </is>
      </c>
      <c r="K1892" t="inlineStr">
        <is>
          <t>Direct (campaign tagged in CRM)</t>
        </is>
      </c>
      <c r="L1892" t="inlineStr">
        <is>
          <t>E_Suresh_Natuf_Kiosk_07072026_Adset5</t>
        </is>
      </c>
      <c r="M1892" t="inlineStr">
        <is>
          <t>E_Suresh_Natuf_Kiosk_07072026_Adset5</t>
        </is>
      </c>
      <c r="N1892" t="inlineStr">
        <is>
          <t>E_Hindi_Suresh_Natuf_Kiosk_07072026_Adset5_ad3 – Copy 2</t>
        </is>
      </c>
      <c r="O1892" t="inlineStr">
        <is>
          <t>Natuf</t>
        </is>
      </c>
      <c r="P1892" t="inlineStr">
        <is>
          <t>Facebook</t>
        </is>
      </c>
      <c r="Q1892" t="inlineStr">
        <is>
          <t>(Unassigned)</t>
        </is>
      </c>
      <c r="R1892" t="inlineStr">
        <is>
          <t>Omkar Navge</t>
        </is>
      </c>
      <c r="S1892" t="inlineStr">
        <is>
          <t>-</t>
        </is>
      </c>
      <c r="T1892" t="inlineStr">
        <is>
          <t>Warangal</t>
        </is>
      </c>
      <c r="U1892" t="inlineStr">
        <is>
          <t>telangana_(₹3_cr)</t>
        </is>
      </c>
      <c r="V1892" t="n">
        <v>0</v>
      </c>
      <c r="W1892" t="n">
        <v>0</v>
      </c>
      <c r="X1892" t="inlineStr">
        <is>
          <t>XXXXXX0267</t>
        </is>
      </c>
      <c r="Y1892" s="72" t="n">
        <v>46313.31978009259</v>
      </c>
    </row>
    <row r="1893">
      <c r="A1893" s="39" t="inlineStr">
        <is>
          <t>6ad4288ac0a563aa1229d5bf</t>
        </is>
      </c>
      <c r="B1893" s="72" t="n">
        <v>46313.31372685185</v>
      </c>
      <c r="C1893" s="70" t="n">
        <v>46313</v>
      </c>
      <c r="D1893" t="inlineStr">
        <is>
          <t>2026-10</t>
        </is>
      </c>
      <c r="E1893" t="inlineStr">
        <is>
          <t>Wk of 2026-10-12</t>
        </is>
      </c>
      <c r="F1893" t="inlineStr">
        <is>
          <t>Lost</t>
        </is>
      </c>
      <c r="G1893" s="39" t="str">
        <f>IF(ISNUMBER(MATCH(F1893,QualityStatuses,0)),"Quality Lead","Non-Quality Lead")</f>
        <v>Non-Quality Lead</v>
      </c>
      <c r="H1893" s="39" t="str">
        <f>IFERROR(INDEX(CampTypes,MATCH(I1893,CampList,0)),"Unattributed")</f>
        <v>Old</v>
      </c>
      <c r="I1893" t="inlineStr">
        <is>
          <t>E_Suresh_Natuf_Kiosk_07072026</t>
        </is>
      </c>
      <c r="J1893" t="inlineStr">
        <is>
          <t>E_Suresh_Natuf_Kiosk_07072026</t>
        </is>
      </c>
      <c r="K1893" t="inlineStr">
        <is>
          <t>Direct (campaign tagged in CRM)</t>
        </is>
      </c>
      <c r="L1893" t="inlineStr">
        <is>
          <t>E_Suresh_Natuf_Kiosk_07072026_Adset5</t>
        </is>
      </c>
      <c r="M1893" t="inlineStr">
        <is>
          <t>E_Suresh_Natuf_Kiosk_07072026_Adset5</t>
        </is>
      </c>
      <c r="N1893" t="inlineStr">
        <is>
          <t>E_Hindi_Suresh_Natuf_Kiosk_07072026_Adset5_ad3 – Copy 2</t>
        </is>
      </c>
      <c r="O1893" t="inlineStr">
        <is>
          <t>Natuf</t>
        </is>
      </c>
      <c r="P1893" t="inlineStr">
        <is>
          <t>Facebook</t>
        </is>
      </c>
      <c r="Q1893" t="inlineStr">
        <is>
          <t>Marshal Malbari</t>
        </is>
      </c>
      <c r="R1893" t="inlineStr">
        <is>
          <t>Rinkita Virvani</t>
        </is>
      </c>
      <c r="S1893" t="inlineStr">
        <is>
          <t>Junk</t>
        </is>
      </c>
      <c r="T1893" t="inlineStr">
        <is>
          <t>580023</t>
        </is>
      </c>
      <c r="U1893" t="inlineStr">
        <is>
          <t xml:space="preserve"> </t>
        </is>
      </c>
      <c r="V1893" t="n">
        <v>2</v>
      </c>
      <c r="W1893" t="n">
        <v>2</v>
      </c>
      <c r="X1893" t="inlineStr">
        <is>
          <t>XXXXXX2980</t>
        </is>
      </c>
      <c r="Y1893" s="72" t="n">
        <v>46326.52037037037</v>
      </c>
    </row>
    <row r="1894">
      <c r="A1894" s="39" t="inlineStr">
        <is>
          <t>6ad4271d30d050f47bd3640c</t>
        </is>
      </c>
      <c r="B1894" s="72" t="n">
        <v>46313.30950231481</v>
      </c>
      <c r="C1894" s="70" t="n">
        <v>46313</v>
      </c>
      <c r="D1894" t="inlineStr">
        <is>
          <t>2026-10</t>
        </is>
      </c>
      <c r="E1894" t="inlineStr">
        <is>
          <t>Wk of 2026-10-12</t>
        </is>
      </c>
      <c r="F1894" t="inlineStr">
        <is>
          <t>Connected</t>
        </is>
      </c>
      <c r="G1894" s="39" t="str">
        <f>IF(ISNUMBER(MATCH(F1894,QualityStatuses,0)),"Quality Lead","Non-Quality Lead")</f>
        <v>Non-Quality Lead</v>
      </c>
      <c r="H1894" s="39" t="str">
        <f>IFERROR(INDEX(CampTypes,MATCH(I1894,CampList,0)),"Unattributed")</f>
        <v>Old</v>
      </c>
      <c r="I1894" t="inlineStr">
        <is>
          <t>E_Suresh_Natuf_Kiosk_07072026</t>
        </is>
      </c>
      <c r="J1894" t="inlineStr">
        <is>
          <t>E_Suresh_Natuf_Kiosk_07072026</t>
        </is>
      </c>
      <c r="K1894" t="inlineStr">
        <is>
          <t>Direct (campaign tagged in CRM)</t>
        </is>
      </c>
      <c r="L1894" t="inlineStr">
        <is>
          <t>E_Suresh_Natuf_Kiosk_07072026_Adset5</t>
        </is>
      </c>
      <c r="M1894" t="inlineStr">
        <is>
          <t>E_Suresh_Natuf_Kiosk_07072026_Adset5</t>
        </is>
      </c>
      <c r="N1894" t="inlineStr">
        <is>
          <t>E_Hindi_Suresh_Natuf_Kiosk_07072026_Adset5_ad3 – Copy 2</t>
        </is>
      </c>
      <c r="O1894" t="inlineStr">
        <is>
          <t>Natuf</t>
        </is>
      </c>
      <c r="P1894" t="inlineStr">
        <is>
          <t>Facebook</t>
        </is>
      </c>
      <c r="Q1894" t="inlineStr">
        <is>
          <t>Tejaswini Tarigopula</t>
        </is>
      </c>
      <c r="R1894" t="inlineStr">
        <is>
          <t>Rauth Sanketh</t>
        </is>
      </c>
      <c r="S1894" t="inlineStr">
        <is>
          <t>-</t>
        </is>
      </c>
      <c r="T1894" t="inlineStr">
        <is>
          <t>Delhi</t>
        </is>
      </c>
      <c r="U1894" t="inlineStr">
        <is>
          <t xml:space="preserve"> </t>
        </is>
      </c>
      <c r="V1894" t="n">
        <v>1</v>
      </c>
      <c r="W1894" t="n">
        <v>1</v>
      </c>
      <c r="X1894" t="inlineStr">
        <is>
          <t>XXXXXX3485</t>
        </is>
      </c>
      <c r="Y1894" s="72" t="n">
        <v>46326.52037037037</v>
      </c>
    </row>
    <row r="1895">
      <c r="A1895" s="39" t="inlineStr">
        <is>
          <t>6ad423e212226f46f5aa18e8</t>
        </is>
      </c>
      <c r="B1895" s="72" t="n">
        <v>46313.29993055556</v>
      </c>
      <c r="C1895" s="70" t="n">
        <v>46313</v>
      </c>
      <c r="D1895" t="inlineStr">
        <is>
          <t>2026-10</t>
        </is>
      </c>
      <c r="E1895" t="inlineStr">
        <is>
          <t>Wk of 2026-10-12</t>
        </is>
      </c>
      <c r="F1895" t="inlineStr">
        <is>
          <t>New Lead</t>
        </is>
      </c>
      <c r="G1895" s="39" t="str">
        <f>IF(ISNUMBER(MATCH(F1895,QualityStatuses,0)),"Quality Lead","Non-Quality Lead")</f>
        <v>Non-Quality Lead</v>
      </c>
      <c r="H1895" s="39" t="str">
        <f>IFERROR(INDEX(CampTypes,MATCH(I1895,CampList,0)),"Unattributed")</f>
        <v>Old</v>
      </c>
      <c r="I1895" t="inlineStr">
        <is>
          <t>natuf_Kiosk_14072026_Hindi</t>
        </is>
      </c>
      <c r="J1895" t="inlineStr">
        <is>
          <t>natuf_Kiosk_14072026_Hindi</t>
        </is>
      </c>
      <c r="K1895" t="inlineStr">
        <is>
          <t>Direct (campaign tagged in CRM)</t>
        </is>
      </c>
      <c r="L1895" t="inlineStr">
        <is>
          <t>natuf_Kiosk_09102026</t>
        </is>
      </c>
      <c r="M1895" t="inlineStr">
        <is>
          <t>natuf_Kiosk_09102026</t>
        </is>
      </c>
      <c r="N1895" t="inlineStr">
        <is>
          <t>natuf_Kiosk_14072026_ad set_ad1</t>
        </is>
      </c>
      <c r="O1895" t="inlineStr">
        <is>
          <t>Natuf</t>
        </is>
      </c>
      <c r="P1895" t="inlineStr">
        <is>
          <t>Facebook</t>
        </is>
      </c>
      <c r="Q1895" t="inlineStr">
        <is>
          <t>(Unassigned)</t>
        </is>
      </c>
      <c r="R1895" t="inlineStr">
        <is>
          <t>Omkar Navge</t>
        </is>
      </c>
      <c r="S1895" t="inlineStr">
        <is>
          <t>-</t>
        </is>
      </c>
      <c r="T1895" t="inlineStr">
        <is>
          <t>Rajkot</t>
        </is>
      </c>
      <c r="U1895" t="inlineStr">
        <is>
          <t xml:space="preserve"> </t>
        </is>
      </c>
      <c r="V1895" t="n">
        <v>0</v>
      </c>
      <c r="W1895" t="n">
        <v>0</v>
      </c>
      <c r="X1895" t="inlineStr">
        <is>
          <t>XXXXXX2152</t>
        </is>
      </c>
      <c r="Y1895" s="72" t="n">
        <v>46326.52037037037</v>
      </c>
    </row>
    <row r="1896">
      <c r="A1896" s="39" t="inlineStr">
        <is>
          <t>6ad423401d04be205acfd8fb</t>
        </is>
      </c>
      <c r="B1896" s="72" t="n">
        <v>46313.29805555556</v>
      </c>
      <c r="C1896" s="70" t="n">
        <v>46313</v>
      </c>
      <c r="D1896" t="inlineStr">
        <is>
          <t>2026-10</t>
        </is>
      </c>
      <c r="E1896" t="inlineStr">
        <is>
          <t>Wk of 2026-10-12</t>
        </is>
      </c>
      <c r="F1896" t="inlineStr">
        <is>
          <t>Details Shared</t>
        </is>
      </c>
      <c r="G1896" s="39" t="str">
        <f>IF(ISNUMBER(MATCH(F1896,QualityStatuses,0)),"Quality Lead","Non-Quality Lead")</f>
        <v>Quality Lead</v>
      </c>
      <c r="H1896" s="39" t="str">
        <f>IFERROR(INDEX(CampTypes,MATCH(I1896,CampList,0)),"Unattributed")</f>
        <v>Old</v>
      </c>
      <c r="I1896" t="inlineStr">
        <is>
          <t>natuf_Kiosk_14072026_Hindi</t>
        </is>
      </c>
      <c r="J1896" t="inlineStr">
        <is>
          <t>natuf_Kiosk_14072026_Hindi</t>
        </is>
      </c>
      <c r="K1896" t="inlineStr">
        <is>
          <t>Direct (campaign tagged in CRM)</t>
        </is>
      </c>
      <c r="L1896" t="inlineStr">
        <is>
          <t>natuf_Kiosk_09102026</t>
        </is>
      </c>
      <c r="M1896" t="inlineStr">
        <is>
          <t>natuf_Kiosk_09102026</t>
        </is>
      </c>
      <c r="N1896" t="inlineStr">
        <is>
          <t>natuf_Kiosk_14072026_ad set_ad1</t>
        </is>
      </c>
      <c r="O1896" t="inlineStr">
        <is>
          <t>Natuf</t>
        </is>
      </c>
      <c r="P1896" t="inlineStr">
        <is>
          <t>Facebook</t>
        </is>
      </c>
      <c r="Q1896" t="inlineStr">
        <is>
          <t>Tejaswini Tarigopula</t>
        </is>
      </c>
      <c r="R1896" t="inlineStr">
        <is>
          <t>Rima Paul</t>
        </is>
      </c>
      <c r="S1896" t="inlineStr">
        <is>
          <t>-</t>
        </is>
      </c>
      <c r="T1896" t="inlineStr">
        <is>
          <t>Mhow</t>
        </is>
      </c>
      <c r="U1896" t="inlineStr">
        <is>
          <t xml:space="preserve"> </t>
        </is>
      </c>
      <c r="V1896" t="n">
        <v>2</v>
      </c>
      <c r="W1896" t="n">
        <v>2</v>
      </c>
      <c r="X1896" t="inlineStr">
        <is>
          <t>XXXXXX1770</t>
        </is>
      </c>
      <c r="Y1896" s="72" t="n">
        <v>46326.52037037037</v>
      </c>
    </row>
    <row r="1897">
      <c r="A1897" s="39" t="inlineStr">
        <is>
          <t>6ad41f65608d72c23da51156</t>
        </is>
      </c>
      <c r="B1897" s="72" t="n">
        <v>46313.28663194444</v>
      </c>
      <c r="C1897" s="70" t="n">
        <v>46313</v>
      </c>
      <c r="D1897" t="inlineStr">
        <is>
          <t>2026-10</t>
        </is>
      </c>
      <c r="E1897" t="inlineStr">
        <is>
          <t>Wk of 2026-10-12</t>
        </is>
      </c>
      <c r="F1897" t="inlineStr">
        <is>
          <t>Attempt 4</t>
        </is>
      </c>
      <c r="G1897" s="39" t="str">
        <f>IF(ISNUMBER(MATCH(F1897,QualityStatuses,0)),"Quality Lead","Non-Quality Lead")</f>
        <v>Non-Quality Lead</v>
      </c>
      <c r="H1897" s="39" t="str">
        <f>IFERROR(INDEX(CampTypes,MATCH(I1897,CampList,0)),"Unattributed")</f>
        <v>Old</v>
      </c>
      <c r="I1897" t="inlineStr">
        <is>
          <t>E_Suresh_Natuf_Kiosk_07072026</t>
        </is>
      </c>
      <c r="J1897" t="inlineStr">
        <is>
          <t>E_Suresh_Natuf_Kiosk_07072026</t>
        </is>
      </c>
      <c r="K1897" t="inlineStr">
        <is>
          <t>Direct (campaign tagged in CRM)</t>
        </is>
      </c>
      <c r="L1897" t="inlineStr">
        <is>
          <t>E_Suresh_Natuf_Kiosk_07072026_Adset5</t>
        </is>
      </c>
      <c r="M1897" t="inlineStr">
        <is>
          <t>E_Suresh_Natuf_Kiosk_07072026_Adset5</t>
        </is>
      </c>
      <c r="N1897" t="inlineStr">
        <is>
          <t>E_Hindi_Suresh_Natuf_Kiosk_07072026_Adset5_ad3 – Copy 2</t>
        </is>
      </c>
      <c r="O1897" t="inlineStr">
        <is>
          <t>Natuf</t>
        </is>
      </c>
      <c r="P1897" t="inlineStr">
        <is>
          <t>Facebook</t>
        </is>
      </c>
      <c r="Q1897" t="inlineStr">
        <is>
          <t>Tejaswini Tarigopula</t>
        </is>
      </c>
      <c r="R1897" t="inlineStr">
        <is>
          <t>Rima Paul</t>
        </is>
      </c>
      <c r="S1897" t="inlineStr">
        <is>
          <t>-</t>
        </is>
      </c>
      <c r="T1897" t="inlineStr">
        <is>
          <t>Hissar</t>
        </is>
      </c>
      <c r="U1897" t="inlineStr">
        <is>
          <t xml:space="preserve"> </t>
        </is>
      </c>
      <c r="V1897" t="n">
        <v>4</v>
      </c>
      <c r="W1897" t="n">
        <v>1</v>
      </c>
      <c r="X1897" t="inlineStr">
        <is>
          <t>XXXXXX2572</t>
        </is>
      </c>
      <c r="Y1897" s="72" t="n">
        <v>46326.52037037037</v>
      </c>
    </row>
    <row r="1898">
      <c r="A1898" s="39" t="inlineStr">
        <is>
          <t>6ad4192dc7ac7f45d6bd75eb</t>
        </is>
      </c>
      <c r="B1898" s="72" t="n">
        <v>46313.26820601852</v>
      </c>
      <c r="C1898" s="70" t="n">
        <v>46313</v>
      </c>
      <c r="D1898" t="inlineStr">
        <is>
          <t>2026-10</t>
        </is>
      </c>
      <c r="E1898" t="inlineStr">
        <is>
          <t>Wk of 2026-10-12</t>
        </is>
      </c>
      <c r="F1898" t="inlineStr">
        <is>
          <t>New Lead</t>
        </is>
      </c>
      <c r="G1898" s="39" t="str">
        <f>IF(ISNUMBER(MATCH(F1898,QualityStatuses,0)),"Quality Lead","Non-Quality Lead")</f>
        <v>Non-Quality Lead</v>
      </c>
      <c r="H1898" s="39" t="str">
        <f>IFERROR(INDEX(CampTypes,MATCH(I1898,CampList,0)),"Unattributed")</f>
        <v>Old</v>
      </c>
      <c r="I1898" t="inlineStr">
        <is>
          <t>E_Karan_Natuf_All_07072026</t>
        </is>
      </c>
      <c r="J1898" t="inlineStr">
        <is>
          <t>E_Karan_Natuf_All_07072026</t>
        </is>
      </c>
      <c r="K1898" t="inlineStr">
        <is>
          <t>Direct (campaign tagged in CRM)</t>
        </is>
      </c>
      <c r="L1898" t="inlineStr">
        <is>
          <t>E_Karan_Natuf_Sign_07072026_Adset3</t>
        </is>
      </c>
      <c r="M1898" t="inlineStr">
        <is>
          <t>E_Karan_Natuf_Sign_07072026_Adset3</t>
        </is>
      </c>
      <c r="N1898" t="inlineStr">
        <is>
          <t>E_Karan_Natuf_Sign_07072026_Adset2_Ad1</t>
        </is>
      </c>
      <c r="O1898" t="inlineStr">
        <is>
          <t>Natuf</t>
        </is>
      </c>
      <c r="P1898" t="inlineStr">
        <is>
          <t>Facebook</t>
        </is>
      </c>
      <c r="Q1898" t="inlineStr">
        <is>
          <t>(Unassigned)</t>
        </is>
      </c>
      <c r="R1898" t="inlineStr">
        <is>
          <t>Omkar Navge</t>
        </is>
      </c>
      <c r="S1898" t="inlineStr">
        <is>
          <t>-</t>
        </is>
      </c>
      <c r="T1898" t="inlineStr">
        <is>
          <t>BINNER BARAMULLA</t>
        </is>
      </c>
      <c r="U1898" t="inlineStr">
        <is>
          <t xml:space="preserve"> </t>
        </is>
      </c>
      <c r="V1898" t="n">
        <v>0</v>
      </c>
      <c r="W1898" t="n">
        <v>0</v>
      </c>
      <c r="X1898" t="inlineStr">
        <is>
          <t>XXXXXX6348</t>
        </is>
      </c>
      <c r="Y1898" s="72" t="n">
        <v>46326.52037037037</v>
      </c>
    </row>
    <row r="1899">
      <c r="A1899" s="39" t="inlineStr">
        <is>
          <t>6ad4051aed0c7e8f85e43609</t>
        </is>
      </c>
      <c r="B1899" s="72" t="n">
        <v>46313.20872685185</v>
      </c>
      <c r="C1899" s="70" t="n">
        <v>46313</v>
      </c>
      <c r="D1899" t="inlineStr">
        <is>
          <t>2026-10</t>
        </is>
      </c>
      <c r="E1899" t="inlineStr">
        <is>
          <t>Wk of 2026-10-12</t>
        </is>
      </c>
      <c r="F1899" t="inlineStr">
        <is>
          <t>Lost</t>
        </is>
      </c>
      <c r="G1899" s="39" t="str">
        <f>IF(ISNUMBER(MATCH(F1899,QualityStatuses,0)),"Quality Lead","Non-Quality Lead")</f>
        <v>Non-Quality Lead</v>
      </c>
      <c r="H1899" s="39" t="str">
        <f>IFERROR(INDEX(CampTypes,MATCH(I1899,CampList,0)),"Unattributed")</f>
        <v>Old</v>
      </c>
      <c r="I1899" t="inlineStr">
        <is>
          <t>natuf_Kiosk_14072026_Hindi</t>
        </is>
      </c>
      <c r="J1899" t="inlineStr">
        <is>
          <t>natuf_Kiosk_14072026_Hindi</t>
        </is>
      </c>
      <c r="K1899" t="inlineStr">
        <is>
          <t>Direct (campaign tagged in CRM)</t>
        </is>
      </c>
      <c r="L1899" t="inlineStr">
        <is>
          <t>natuf_Kiosk_09102026</t>
        </is>
      </c>
      <c r="M1899" t="inlineStr">
        <is>
          <t>natuf_Kiosk_09102026</t>
        </is>
      </c>
      <c r="N1899" t="inlineStr">
        <is>
          <t>natuf_Kiosk_14072026_ad set_ad1</t>
        </is>
      </c>
      <c r="O1899" t="inlineStr">
        <is>
          <t>Natuf</t>
        </is>
      </c>
      <c r="P1899" t="inlineStr">
        <is>
          <t>Facebook</t>
        </is>
      </c>
      <c r="Q1899" t="inlineStr">
        <is>
          <t>Marshal Malbari</t>
        </is>
      </c>
      <c r="R1899" t="inlineStr">
        <is>
          <t>Drishti Lodhia</t>
        </is>
      </c>
      <c r="S1899" t="inlineStr">
        <is>
          <t>Wrong Number</t>
        </is>
      </c>
      <c r="T1899" t="inlineStr">
        <is>
          <t>Visakhapatnam</t>
        </is>
      </c>
      <c r="U1899" t="inlineStr">
        <is>
          <t xml:space="preserve"> </t>
        </is>
      </c>
      <c r="V1899" t="n">
        <v>1</v>
      </c>
      <c r="W1899" t="n">
        <v>1</v>
      </c>
      <c r="X1899" t="inlineStr">
        <is>
          <t>XXXXXX8660</t>
        </is>
      </c>
      <c r="Y1899" s="72" t="n">
        <v>46326.52037037037</v>
      </c>
    </row>
    <row r="1900">
      <c r="A1900" s="39" t="inlineStr">
        <is>
          <t>6ad3ec1162b5c541e5f914c7</t>
        </is>
      </c>
      <c r="B1900" s="72" t="n">
        <v>46313.13454861111</v>
      </c>
      <c r="C1900" s="70" t="n">
        <v>46313</v>
      </c>
      <c r="D1900" t="inlineStr">
        <is>
          <t>2026-10</t>
        </is>
      </c>
      <c r="E1900" t="inlineStr">
        <is>
          <t>Wk of 2026-10-12</t>
        </is>
      </c>
      <c r="F1900" t="inlineStr">
        <is>
          <t>Attempt 2</t>
        </is>
      </c>
      <c r="G1900" s="39" t="str">
        <f>IF(ISNUMBER(MATCH(F1900,QualityStatuses,0)),"Quality Lead","Non-Quality Lead")</f>
        <v>Non-Quality Lead</v>
      </c>
      <c r="H1900" s="39" t="str">
        <f>IFERROR(INDEX(CampTypes,MATCH(I1900,CampList,0)),"Unattributed")</f>
        <v>New</v>
      </c>
      <c r="I1900" t="inlineStr">
        <is>
          <t>EBG - In House | ABO | Natuf | Leads | Unit Franchise | India | Oct26 | V1</t>
        </is>
      </c>
      <c r="J1900" t="inlineStr">
        <is>
          <t>EBG - In House | ABO | Natuf | Leads | Unit Franchise | India | Oct26 | V1</t>
        </is>
      </c>
      <c r="K1900" t="inlineStr">
        <is>
          <t>Direct (campaign tagged in CRM)</t>
        </is>
      </c>
      <c r="L1900" t="inlineStr">
        <is>
          <t>Natuf | LAL 1% | India | Jul26 | V1</t>
        </is>
      </c>
      <c r="M1900" t="inlineStr">
        <is>
          <t>Natuf | LAL 1% | India | Jul26 | V1</t>
        </is>
      </c>
      <c r="N1900" t="inlineStr">
        <is>
          <t>Natuf | Reel | Brand Ambassador | Heard Of Owning A Cafe | V1</t>
        </is>
      </c>
      <c r="O1900" t="inlineStr">
        <is>
          <t>In House Natuf</t>
        </is>
      </c>
      <c r="P1900" t="inlineStr">
        <is>
          <t>Facebook</t>
        </is>
      </c>
      <c r="Q1900" t="inlineStr">
        <is>
          <t>Tejaswini Tarigopula</t>
        </is>
      </c>
      <c r="R1900" t="inlineStr">
        <is>
          <t>Sai Charan</t>
        </is>
      </c>
      <c r="S1900" t="inlineStr">
        <is>
          <t>-</t>
        </is>
      </c>
      <c r="T1900" t="inlineStr">
        <is>
          <t>Hyderabad</t>
        </is>
      </c>
      <c r="U1900" t="inlineStr">
        <is>
          <t xml:space="preserve"> </t>
        </is>
      </c>
      <c r="V1900" t="n">
        <v>2</v>
      </c>
      <c r="W1900" t="n">
        <v>0</v>
      </c>
      <c r="X1900" t="inlineStr">
        <is>
          <t>XXXXXX0063</t>
        </is>
      </c>
      <c r="Y1900" s="72" t="n">
        <v>46326.52037037037</v>
      </c>
    </row>
    <row r="1901">
      <c r="A1901" s="39" t="inlineStr">
        <is>
          <t>6ad3eb3d643382b54bde1ac2</t>
        </is>
      </c>
      <c r="B1901" s="72" t="n">
        <v>46313.13209490741</v>
      </c>
      <c r="C1901" s="70" t="n">
        <v>46313</v>
      </c>
      <c r="D1901" t="inlineStr">
        <is>
          <t>2026-10</t>
        </is>
      </c>
      <c r="E1901" t="inlineStr">
        <is>
          <t>Wk of 2026-10-12</t>
        </is>
      </c>
      <c r="F1901" t="inlineStr">
        <is>
          <t>Attempt 1</t>
        </is>
      </c>
      <c r="G1901" s="39" t="str">
        <f>IF(ISNUMBER(MATCH(F1901,QualityStatuses,0)),"Quality Lead","Non-Quality Lead")</f>
        <v>Non-Quality Lead</v>
      </c>
      <c r="H1901" s="39" t="str">
        <f>IFERROR(INDEX(CampTypes,MATCH(I1901,CampList,0)),"Unattributed")</f>
        <v>New</v>
      </c>
      <c r="I1901" t="inlineStr">
        <is>
          <t>EBG - In House | ABO | Natuf | Leads | Unit Franchise | India | Oct26 | V1</t>
        </is>
      </c>
      <c r="J1901" t="inlineStr">
        <is>
          <t>EBG - In House | ABO | Natuf | Leads | Unit Franchise | India | Oct26 | V1</t>
        </is>
      </c>
      <c r="K1901" t="inlineStr">
        <is>
          <t>Direct (campaign tagged in CRM)</t>
        </is>
      </c>
      <c r="L1901" t="inlineStr">
        <is>
          <t>Natuf | Business Owners | Tier1 + Growth Cities | Oct26 | V1</t>
        </is>
      </c>
      <c r="M1901" t="inlineStr">
        <is>
          <t>Natuf | Business Owners | Tier1 + Growth Cities | Oct26 | V1</t>
        </is>
      </c>
      <c r="N1901" t="inlineStr">
        <is>
          <t>Natuf | Reel | Brand Ambassador | Heard Of Owning A Cafe | V1</t>
        </is>
      </c>
      <c r="O1901" t="inlineStr">
        <is>
          <t>In House Natuf</t>
        </is>
      </c>
      <c r="P1901" t="inlineStr">
        <is>
          <t>Facebook</t>
        </is>
      </c>
      <c r="Q1901" t="inlineStr">
        <is>
          <t>Tejaswini Tarigopula</t>
        </is>
      </c>
      <c r="R1901" t="inlineStr">
        <is>
          <t>Rima Paul</t>
        </is>
      </c>
      <c r="S1901" t="inlineStr">
        <is>
          <t>-</t>
        </is>
      </c>
      <c r="T1901" t="inlineStr">
        <is>
          <t>Nashik</t>
        </is>
      </c>
      <c r="U1901" t="inlineStr">
        <is>
          <t xml:space="preserve"> </t>
        </is>
      </c>
      <c r="V1901" t="n">
        <v>1</v>
      </c>
      <c r="W1901" t="n">
        <v>0</v>
      </c>
      <c r="X1901" t="inlineStr">
        <is>
          <t>XXXXXX8119</t>
        </is>
      </c>
      <c r="Y1901" s="72" t="n">
        <v>46326.52037037037</v>
      </c>
    </row>
    <row r="1902">
      <c r="A1902" s="39" t="inlineStr">
        <is>
          <t>6ad3eaa271ffb37ca1c2d91b</t>
        </is>
      </c>
      <c r="B1902" s="72" t="n">
        <v>46313.13030092593</v>
      </c>
      <c r="C1902" s="70" t="n">
        <v>46313</v>
      </c>
      <c r="D1902" t="inlineStr">
        <is>
          <t>2026-10</t>
        </is>
      </c>
      <c r="E1902" t="inlineStr">
        <is>
          <t>Wk of 2026-10-12</t>
        </is>
      </c>
      <c r="F1902" t="inlineStr">
        <is>
          <t>New Lead</t>
        </is>
      </c>
      <c r="G1902" s="39" t="str">
        <f>IF(ISNUMBER(MATCH(F1902,QualityStatuses,0)),"Quality Lead","Non-Quality Lead")</f>
        <v>Non-Quality Lead</v>
      </c>
      <c r="H1902" s="39" t="str">
        <f>IFERROR(INDEX(CampTypes,MATCH(I1902,CampList,0)),"Unattributed")</f>
        <v>New</v>
      </c>
      <c r="I1902" t="inlineStr">
        <is>
          <t>Natuf | In House | ABO |  | WhatsApp | Unit Franchise | India | Oct26 | V1</t>
        </is>
      </c>
      <c r="J1902" t="inlineStr">
        <is>
          <t>Natuf | In House | ABO |  | WhatsApp | Unit Franchise | India | Oct26 | V1</t>
        </is>
      </c>
      <c r="K1902" t="inlineStr">
        <is>
          <t>Direct (campaign tagged in CRM)</t>
        </is>
      </c>
      <c r="L1902" t="inlineStr">
        <is>
          <t>_</t>
        </is>
      </c>
      <c r="M1902" t="inlineStr">
        <is>
          <t>_</t>
        </is>
      </c>
      <c r="N1902" t="inlineStr">
        <is>
          <t>_</t>
        </is>
      </c>
      <c r="O1902" t="inlineStr">
        <is>
          <t>In House Natuf</t>
        </is>
      </c>
      <c r="P1902" t="inlineStr">
        <is>
          <t>Whatsapp Cloud API</t>
        </is>
      </c>
      <c r="Q1902" t="inlineStr">
        <is>
          <t>(Unassigned)</t>
        </is>
      </c>
      <c r="R1902" t="inlineStr">
        <is>
          <t>(Unassigned)</t>
        </is>
      </c>
      <c r="S1902" t="inlineStr">
        <is>
          <t>-</t>
        </is>
      </c>
      <c r="T1902" t="inlineStr">
        <is>
          <t>-</t>
        </is>
      </c>
      <c r="U1902" t="inlineStr">
        <is>
          <t>-</t>
        </is>
      </c>
      <c r="V1902" t="n">
        <v>0</v>
      </c>
      <c r="W1902" t="n">
        <v>0</v>
      </c>
      <c r="X1902" t="inlineStr">
        <is>
          <t>XXXXXX1796</t>
        </is>
      </c>
      <c r="Y1902" s="72" t="n">
        <v>46314.94475694445</v>
      </c>
    </row>
    <row r="1903">
      <c r="A1903" s="39" t="inlineStr">
        <is>
          <t>6ad3e6d0ce0169d60ad6c913</t>
        </is>
      </c>
      <c r="B1903" s="72" t="n">
        <v>46313.11898148148</v>
      </c>
      <c r="C1903" s="70" t="n">
        <v>46313</v>
      </c>
      <c r="D1903" t="inlineStr">
        <is>
          <t>2026-10</t>
        </is>
      </c>
      <c r="E1903" t="inlineStr">
        <is>
          <t>Wk of 2026-10-12</t>
        </is>
      </c>
      <c r="F1903" t="inlineStr">
        <is>
          <t>Connected</t>
        </is>
      </c>
      <c r="G1903" s="39" t="str">
        <f>IF(ISNUMBER(MATCH(F1903,QualityStatuses,0)),"Quality Lead","Non-Quality Lead")</f>
        <v>Non-Quality Lead</v>
      </c>
      <c r="H1903" s="39" t="str">
        <f>IFERROR(INDEX(CampTypes,MATCH(I1903,CampList,0)),"Unattributed")</f>
        <v>New</v>
      </c>
      <c r="I1903" t="inlineStr">
        <is>
          <t>EBG - In House | ABO | Natuf | Leads | Unit Franchise | India | Oct26 | V1</t>
        </is>
      </c>
      <c r="J1903" t="inlineStr">
        <is>
          <t>EBG - In House | ABO | Natuf | Leads | Unit Franchise | India | Oct26 | V1</t>
        </is>
      </c>
      <c r="K1903" t="inlineStr">
        <is>
          <t>Direct (campaign tagged in CRM)</t>
        </is>
      </c>
      <c r="L1903" t="inlineStr">
        <is>
          <t>Natuf | LAL 1% | India | Jul26 | V1</t>
        </is>
      </c>
      <c r="M1903" t="inlineStr">
        <is>
          <t>Natuf | LAL 1% | India | Jul26 | V1</t>
        </is>
      </c>
      <c r="N1903" t="inlineStr">
        <is>
          <t>Natuf | Reel | Brand Ambassador | Heard Of Owning A Cafe | V1</t>
        </is>
      </c>
      <c r="O1903" t="inlineStr">
        <is>
          <t>In House Natuf</t>
        </is>
      </c>
      <c r="P1903" t="inlineStr">
        <is>
          <t>Facebook</t>
        </is>
      </c>
      <c r="Q1903" t="inlineStr">
        <is>
          <t>Tejaswini Tarigopula</t>
        </is>
      </c>
      <c r="R1903" t="inlineStr">
        <is>
          <t>Rauth Sanketh</t>
        </is>
      </c>
      <c r="S1903" t="inlineStr">
        <is>
          <t>-</t>
        </is>
      </c>
      <c r="T1903" t="inlineStr">
        <is>
          <t>Banda</t>
        </is>
      </c>
      <c r="U1903" t="inlineStr">
        <is>
          <t xml:space="preserve"> </t>
        </is>
      </c>
      <c r="V1903" t="n">
        <v>1</v>
      </c>
      <c r="W1903" t="n">
        <v>1</v>
      </c>
      <c r="X1903" t="inlineStr">
        <is>
          <t>XXXXXX4958</t>
        </is>
      </c>
      <c r="Y1903" s="72" t="n">
        <v>46326.52037037037</v>
      </c>
    </row>
    <row r="1904">
      <c r="A1904" s="39" t="inlineStr">
        <is>
          <t>6ad3e4deb698585e4c1b94fd</t>
        </is>
      </c>
      <c r="B1904" s="72" t="n">
        <v>46313.1132175926</v>
      </c>
      <c r="C1904" s="70" t="n">
        <v>46313</v>
      </c>
      <c r="D1904" t="inlineStr">
        <is>
          <t>2026-10</t>
        </is>
      </c>
      <c r="E1904" t="inlineStr">
        <is>
          <t>Wk of 2026-10-12</t>
        </is>
      </c>
      <c r="F1904" t="inlineStr">
        <is>
          <t>Details Shared</t>
        </is>
      </c>
      <c r="G1904" s="39" t="str">
        <f>IF(ISNUMBER(MATCH(F1904,QualityStatuses,0)),"Quality Lead","Non-Quality Lead")</f>
        <v>Quality Lead</v>
      </c>
      <c r="H1904" s="39" t="str">
        <f>IFERROR(INDEX(CampTypes,MATCH(I1904,CampList,0)),"Unattributed")</f>
        <v>Old</v>
      </c>
      <c r="I1904" t="inlineStr">
        <is>
          <t>natuf_Kiosk_14072026_Hindi</t>
        </is>
      </c>
      <c r="J1904" t="inlineStr">
        <is>
          <t>natuf_Kiosk_14072026_Hindi</t>
        </is>
      </c>
      <c r="K1904" t="inlineStr">
        <is>
          <t>Direct (campaign tagged in CRM)</t>
        </is>
      </c>
      <c r="L1904" t="inlineStr">
        <is>
          <t>natuf_Kiosk_09102026</t>
        </is>
      </c>
      <c r="M1904" t="inlineStr">
        <is>
          <t>natuf_Kiosk_09102026</t>
        </is>
      </c>
      <c r="N1904" t="inlineStr">
        <is>
          <t>natuf_Kiosk_14072026_ad set_ad1</t>
        </is>
      </c>
      <c r="O1904" t="inlineStr">
        <is>
          <t>Natuf</t>
        </is>
      </c>
      <c r="P1904" t="inlineStr">
        <is>
          <t>Facebook</t>
        </is>
      </c>
      <c r="Q1904" t="inlineStr">
        <is>
          <t>Marshal Malbari</t>
        </is>
      </c>
      <c r="R1904" t="inlineStr">
        <is>
          <t>Vanita Joshi</t>
        </is>
      </c>
      <c r="S1904" t="inlineStr">
        <is>
          <t>-</t>
        </is>
      </c>
      <c r="T1904" t="inlineStr">
        <is>
          <t>ITANAGAR</t>
        </is>
      </c>
      <c r="U1904" t="inlineStr">
        <is>
          <t xml:space="preserve"> </t>
        </is>
      </c>
      <c r="V1904" t="n">
        <v>6</v>
      </c>
      <c r="W1904" t="n">
        <v>5</v>
      </c>
      <c r="X1904" t="inlineStr">
        <is>
          <t>XXXXXX7358</t>
        </is>
      </c>
      <c r="Y1904" s="72" t="n">
        <v>46326.52037037037</v>
      </c>
    </row>
    <row r="1905">
      <c r="A1905" s="39" t="inlineStr">
        <is>
          <t>6ad3e123ba88cfbee8482d5d</t>
        </is>
      </c>
      <c r="B1905" s="72" t="n">
        <v>46313.10216435185</v>
      </c>
      <c r="C1905" s="70" t="n">
        <v>46313</v>
      </c>
      <c r="D1905" t="inlineStr">
        <is>
          <t>2026-10</t>
        </is>
      </c>
      <c r="E1905" t="inlineStr">
        <is>
          <t>Wk of 2026-10-12</t>
        </is>
      </c>
      <c r="F1905" t="inlineStr">
        <is>
          <t>New Lead</t>
        </is>
      </c>
      <c r="G1905" s="39" t="str">
        <f>IF(ISNUMBER(MATCH(F1905,QualityStatuses,0)),"Quality Lead","Non-Quality Lead")</f>
        <v>Non-Quality Lead</v>
      </c>
      <c r="H1905" s="39" t="str">
        <f>IFERROR(INDEX(CampTypes,MATCH(I1905,CampList,0)),"Unattributed")</f>
        <v>New</v>
      </c>
      <c r="I1905" t="inlineStr">
        <is>
          <t>Natuf | In House | ABO |  | WhatsApp | Unit Franchise | India | Oct26 | V1</t>
        </is>
      </c>
      <c r="J1905" t="inlineStr">
        <is>
          <t>Natuf | In House | ABO |  | WhatsApp | Unit Franchise | India | Oct26 | V1</t>
        </is>
      </c>
      <c r="K1905" t="inlineStr">
        <is>
          <t>Direct (campaign tagged in CRM)</t>
        </is>
      </c>
      <c r="L1905" t="inlineStr">
        <is>
          <t>_</t>
        </is>
      </c>
      <c r="M1905" t="inlineStr">
        <is>
          <t>_</t>
        </is>
      </c>
      <c r="N1905" t="inlineStr">
        <is>
          <t>_</t>
        </is>
      </c>
      <c r="O1905" t="inlineStr">
        <is>
          <t>In House Natuf</t>
        </is>
      </c>
      <c r="P1905" t="inlineStr">
        <is>
          <t>Whatsapp Cloud API</t>
        </is>
      </c>
      <c r="Q1905" t="inlineStr">
        <is>
          <t>(Unassigned)</t>
        </is>
      </c>
      <c r="R1905" t="inlineStr">
        <is>
          <t>(Unassigned)</t>
        </is>
      </c>
      <c r="S1905" t="inlineStr">
        <is>
          <t>-</t>
        </is>
      </c>
      <c r="T1905" t="inlineStr">
        <is>
          <t>-</t>
        </is>
      </c>
      <c r="U1905" t="inlineStr">
        <is>
          <t>-</t>
        </is>
      </c>
      <c r="V1905" t="n">
        <v>0</v>
      </c>
      <c r="W1905" t="n">
        <v>0</v>
      </c>
      <c r="X1905" t="inlineStr">
        <is>
          <t>XXXXXX5866</t>
        </is>
      </c>
      <c r="Y1905" s="72" t="n">
        <v>46313.11675925926</v>
      </c>
    </row>
    <row r="1906">
      <c r="A1906" s="39" t="inlineStr">
        <is>
          <t>6ad3df84faa421f597132988</t>
        </is>
      </c>
      <c r="B1906" s="72" t="n">
        <v>46313.09736111111</v>
      </c>
      <c r="C1906" s="70" t="n">
        <v>46313</v>
      </c>
      <c r="D1906" t="inlineStr">
        <is>
          <t>2026-10</t>
        </is>
      </c>
      <c r="E1906" t="inlineStr">
        <is>
          <t>Wk of 2026-10-12</t>
        </is>
      </c>
      <c r="F1906" t="inlineStr">
        <is>
          <t>Attempt 1</t>
        </is>
      </c>
      <c r="G1906" s="39" t="str">
        <f>IF(ISNUMBER(MATCH(F1906,QualityStatuses,0)),"Quality Lead","Non-Quality Lead")</f>
        <v>Non-Quality Lead</v>
      </c>
      <c r="H1906" s="39" t="str">
        <f>IFERROR(INDEX(CampTypes,MATCH(I1906,CampList,0)),"Unattributed")</f>
        <v>New</v>
      </c>
      <c r="I1906" t="inlineStr">
        <is>
          <t>EBG - In House | ABO | Natuf | Leads | Unit Franchise | India | Oct26 | V1</t>
        </is>
      </c>
      <c r="J1906" t="inlineStr">
        <is>
          <t>EBG - In House | ABO | Natuf | Leads | Unit Franchise | India | Oct26 | V1</t>
        </is>
      </c>
      <c r="K1906" t="inlineStr">
        <is>
          <t>Direct (campaign tagged in CRM)</t>
        </is>
      </c>
      <c r="L1906" t="inlineStr">
        <is>
          <t>Natuf | Investors | Tier1 + Growth Cities | Oct26 | V1</t>
        </is>
      </c>
      <c r="M1906" t="inlineStr">
        <is>
          <t>Natuf | Investors | Tier1 + Growth Cities | Oct26 | V1</t>
        </is>
      </c>
      <c r="N1906" t="inlineStr">
        <is>
          <t>Natuf | Reel | Brand Ambassador | Heard Of Owning A Cafe | V1</t>
        </is>
      </c>
      <c r="O1906" t="inlineStr">
        <is>
          <t>In House Natuf</t>
        </is>
      </c>
      <c r="P1906" t="inlineStr">
        <is>
          <t>Facebook</t>
        </is>
      </c>
      <c r="Q1906" t="inlineStr">
        <is>
          <t>Tejaswini Tarigopula</t>
        </is>
      </c>
      <c r="R1906" t="inlineStr">
        <is>
          <t>Rauth Sanketh</t>
        </is>
      </c>
      <c r="S1906" t="inlineStr">
        <is>
          <t>-</t>
        </is>
      </c>
      <c r="T1906" t="inlineStr">
        <is>
          <t>Raipur</t>
        </is>
      </c>
      <c r="U1906" t="inlineStr">
        <is>
          <t xml:space="preserve"> </t>
        </is>
      </c>
      <c r="V1906" t="n">
        <v>1</v>
      </c>
      <c r="W1906" t="n">
        <v>1</v>
      </c>
      <c r="X1906" t="inlineStr">
        <is>
          <t>XXXXXX5436</t>
        </is>
      </c>
      <c r="Y1906" s="72" t="n">
        <v>46326.52037037037</v>
      </c>
    </row>
    <row r="1907">
      <c r="A1907" s="39" t="inlineStr">
        <is>
          <t>6ad3ddc3e86a60fdf944dfbd</t>
        </is>
      </c>
      <c r="B1907" s="72" t="n">
        <v>46313.09216435185</v>
      </c>
      <c r="C1907" s="70" t="n">
        <v>46313</v>
      </c>
      <c r="D1907" t="inlineStr">
        <is>
          <t>2026-10</t>
        </is>
      </c>
      <c r="E1907" t="inlineStr">
        <is>
          <t>Wk of 2026-10-12</t>
        </is>
      </c>
      <c r="F1907" t="inlineStr">
        <is>
          <t>New Lead</t>
        </is>
      </c>
      <c r="G1907" s="39" t="str">
        <f>IF(ISNUMBER(MATCH(F1907,QualityStatuses,0)),"Quality Lead","Non-Quality Lead")</f>
        <v>Non-Quality Lead</v>
      </c>
      <c r="H1907" s="39" t="str">
        <f>IFERROR(INDEX(CampTypes,MATCH(I1907,CampList,0)),"Unattributed")</f>
        <v>New</v>
      </c>
      <c r="I1907" t="inlineStr">
        <is>
          <t>Natuf | In House | ABO |  | WhatsApp | Unit Franchise | India | Oct26 | V1</t>
        </is>
      </c>
      <c r="J1907" t="inlineStr">
        <is>
          <t>Natuf | In House | ABO |  | WhatsApp | Unit Franchise | India | Oct26 | V1</t>
        </is>
      </c>
      <c r="K1907" t="inlineStr">
        <is>
          <t>Direct (campaign tagged in CRM)</t>
        </is>
      </c>
      <c r="L1907" t="inlineStr">
        <is>
          <t>_</t>
        </is>
      </c>
      <c r="M1907" t="inlineStr">
        <is>
          <t>_</t>
        </is>
      </c>
      <c r="N1907" t="inlineStr">
        <is>
          <t>_</t>
        </is>
      </c>
      <c r="O1907" t="inlineStr">
        <is>
          <t>In House Natuf</t>
        </is>
      </c>
      <c r="P1907" t="inlineStr">
        <is>
          <t>Whatsapp Cloud API</t>
        </is>
      </c>
      <c r="Q1907" t="inlineStr">
        <is>
          <t>(Unassigned)</t>
        </is>
      </c>
      <c r="R1907" t="inlineStr">
        <is>
          <t>(Unassigned)</t>
        </is>
      </c>
      <c r="S1907" t="inlineStr">
        <is>
          <t>-</t>
        </is>
      </c>
      <c r="T1907" t="inlineStr">
        <is>
          <t>-</t>
        </is>
      </c>
      <c r="U1907" t="inlineStr">
        <is>
          <t>-</t>
        </is>
      </c>
      <c r="V1907" t="n">
        <v>0</v>
      </c>
      <c r="W1907" t="n">
        <v>0</v>
      </c>
      <c r="X1907" t="inlineStr">
        <is>
          <t>XXXXXX3094</t>
        </is>
      </c>
      <c r="Y1907" s="72" t="n">
        <v>46313.50055555555</v>
      </c>
    </row>
    <row r="1908">
      <c r="A1908" s="39" t="inlineStr">
        <is>
          <t>6ad3dd9ba7947577c81cbf3d</t>
        </is>
      </c>
      <c r="B1908" s="72" t="n">
        <v>46313.09170138889</v>
      </c>
      <c r="C1908" s="70" t="n">
        <v>46313</v>
      </c>
      <c r="D1908" t="inlineStr">
        <is>
          <t>2026-10</t>
        </is>
      </c>
      <c r="E1908" t="inlineStr">
        <is>
          <t>Wk of 2026-10-12</t>
        </is>
      </c>
      <c r="F1908" t="inlineStr">
        <is>
          <t>New Lead</t>
        </is>
      </c>
      <c r="G1908" s="39" t="str">
        <f>IF(ISNUMBER(MATCH(F1908,QualityStatuses,0)),"Quality Lead","Non-Quality Lead")</f>
        <v>Non-Quality Lead</v>
      </c>
      <c r="H1908" s="39" t="str">
        <f>IFERROR(INDEX(CampTypes,MATCH(I1908,CampList,0)),"Unattributed")</f>
        <v>New</v>
      </c>
      <c r="I1908" t="inlineStr">
        <is>
          <t>Natuf | In House | ABO |  | WhatsApp | Unit Franchise | India | Oct26 | V1</t>
        </is>
      </c>
      <c r="J1908" t="inlineStr">
        <is>
          <t>Natuf | In House | ABO |  | WhatsApp | Unit Franchise | India | Oct26 | V1</t>
        </is>
      </c>
      <c r="K1908" t="inlineStr">
        <is>
          <t>Direct (campaign tagged in CRM)</t>
        </is>
      </c>
      <c r="L1908" t="inlineStr">
        <is>
          <t>_</t>
        </is>
      </c>
      <c r="M1908" t="inlineStr">
        <is>
          <t>_</t>
        </is>
      </c>
      <c r="N1908" t="inlineStr">
        <is>
          <t>_</t>
        </is>
      </c>
      <c r="O1908" t="inlineStr">
        <is>
          <t>In House Natuf</t>
        </is>
      </c>
      <c r="P1908" t="inlineStr">
        <is>
          <t>Whatsapp Cloud API</t>
        </is>
      </c>
      <c r="Q1908" t="inlineStr">
        <is>
          <t>(Unassigned)</t>
        </is>
      </c>
      <c r="R1908" t="inlineStr">
        <is>
          <t>(Unassigned)</t>
        </is>
      </c>
      <c r="S1908" t="inlineStr">
        <is>
          <t>-</t>
        </is>
      </c>
      <c r="T1908" t="inlineStr">
        <is>
          <t>-</t>
        </is>
      </c>
      <c r="U1908" t="inlineStr">
        <is>
          <t>-</t>
        </is>
      </c>
      <c r="V1908" t="n">
        <v>0</v>
      </c>
      <c r="W1908" t="n">
        <v>0</v>
      </c>
      <c r="X1908" t="inlineStr">
        <is>
          <t>XXXXXX1456</t>
        </is>
      </c>
      <c r="Y1908" s="72" t="n">
        <v>46313.09306712963</v>
      </c>
    </row>
    <row r="1909">
      <c r="A1909" s="39" t="inlineStr">
        <is>
          <t>6ad3da37c8721a464e7ce70a</t>
        </is>
      </c>
      <c r="B1909" s="72" t="n">
        <v>46313.0816550926</v>
      </c>
      <c r="C1909" s="70" t="n">
        <v>46313</v>
      </c>
      <c r="D1909" t="inlineStr">
        <is>
          <t>2026-10</t>
        </is>
      </c>
      <c r="E1909" t="inlineStr">
        <is>
          <t>Wk of 2026-10-12</t>
        </is>
      </c>
      <c r="F1909" t="inlineStr">
        <is>
          <t>New Lead</t>
        </is>
      </c>
      <c r="G1909" s="39" t="str">
        <f>IF(ISNUMBER(MATCH(F1909,QualityStatuses,0)),"Quality Lead","Non-Quality Lead")</f>
        <v>Non-Quality Lead</v>
      </c>
      <c r="H1909" s="39" t="str">
        <f>IFERROR(INDEX(CampTypes,MATCH(I1909,CampList,0)),"Unattributed")</f>
        <v>New</v>
      </c>
      <c r="I1909" t="inlineStr">
        <is>
          <t>Natuf | In House | ABO |  | WhatsApp | Unit Franchise | India | Oct26 | V1</t>
        </is>
      </c>
      <c r="J1909" t="inlineStr">
        <is>
          <t>Natuf | In House | ABO |  | WhatsApp | Unit Franchise | India | Oct26 | V1</t>
        </is>
      </c>
      <c r="K1909" t="inlineStr">
        <is>
          <t>Direct (campaign tagged in CRM)</t>
        </is>
      </c>
      <c r="L1909" t="inlineStr">
        <is>
          <t>_</t>
        </is>
      </c>
      <c r="M1909" t="inlineStr">
        <is>
          <t>_</t>
        </is>
      </c>
      <c r="N1909" t="inlineStr">
        <is>
          <t>_</t>
        </is>
      </c>
      <c r="O1909" t="inlineStr">
        <is>
          <t>In House Natuf</t>
        </is>
      </c>
      <c r="P1909" t="inlineStr">
        <is>
          <t>Whatsapp Cloud API</t>
        </is>
      </c>
      <c r="Q1909" t="inlineStr">
        <is>
          <t>(Unassigned)</t>
        </is>
      </c>
      <c r="R1909" t="inlineStr">
        <is>
          <t>(Unassigned)</t>
        </is>
      </c>
      <c r="S1909" t="inlineStr">
        <is>
          <t>-</t>
        </is>
      </c>
      <c r="T1909" t="inlineStr">
        <is>
          <t>-</t>
        </is>
      </c>
      <c r="U1909" t="inlineStr">
        <is>
          <t>-</t>
        </is>
      </c>
      <c r="V1909" t="n">
        <v>0</v>
      </c>
      <c r="W1909" t="n">
        <v>0</v>
      </c>
      <c r="X1909" t="inlineStr">
        <is>
          <t>XXXXXX5081</t>
        </is>
      </c>
      <c r="Y1909" s="72" t="n">
        <v>46313.10009259259</v>
      </c>
    </row>
    <row r="1910">
      <c r="A1910" s="39" t="inlineStr">
        <is>
          <t>6ad3d95c3a02b4a523996d47</t>
        </is>
      </c>
      <c r="B1910" s="72" t="n">
        <v>46313.07912037037</v>
      </c>
      <c r="C1910" s="70" t="n">
        <v>46313</v>
      </c>
      <c r="D1910" t="inlineStr">
        <is>
          <t>2026-10</t>
        </is>
      </c>
      <c r="E1910" t="inlineStr">
        <is>
          <t>Wk of 2026-10-12</t>
        </is>
      </c>
      <c r="F1910" t="inlineStr">
        <is>
          <t>Attempt 1</t>
        </is>
      </c>
      <c r="G1910" s="39" t="str">
        <f>IF(ISNUMBER(MATCH(F1910,QualityStatuses,0)),"Quality Lead","Non-Quality Lead")</f>
        <v>Non-Quality Lead</v>
      </c>
      <c r="H1910" s="39" t="str">
        <f>IFERROR(INDEX(CampTypes,MATCH(I1910,CampList,0)),"Unattributed")</f>
        <v>New</v>
      </c>
      <c r="I1910" t="inlineStr">
        <is>
          <t>EBG - In House | ABO | Natuf | Leads | Unit Franchise | India | Oct26 | V1</t>
        </is>
      </c>
      <c r="J1910" t="inlineStr">
        <is>
          <t>EBG - In House | ABO | Natuf | Leads | Unit Franchise | India | Oct26 | V1</t>
        </is>
      </c>
      <c r="K1910" t="inlineStr">
        <is>
          <t>Direct (campaign tagged in CRM)</t>
        </is>
      </c>
      <c r="L1910" t="inlineStr">
        <is>
          <t>Natuf | LAL 1% | India | Jul26 | V1</t>
        </is>
      </c>
      <c r="M1910" t="inlineStr">
        <is>
          <t>Natuf | LAL 1% | India | Jul26 | V1</t>
        </is>
      </c>
      <c r="N1910" t="inlineStr">
        <is>
          <t>Natuf | Reel | Brand Ambassador | Heard Of Owning A Cafe | V1</t>
        </is>
      </c>
      <c r="O1910" t="inlineStr">
        <is>
          <t>In House Natuf</t>
        </is>
      </c>
      <c r="P1910" t="inlineStr">
        <is>
          <t>Facebook</t>
        </is>
      </c>
      <c r="Q1910" t="inlineStr">
        <is>
          <t>Tejaswini Tarigopula</t>
        </is>
      </c>
      <c r="R1910" t="inlineStr">
        <is>
          <t>Shivani Sharma</t>
        </is>
      </c>
      <c r="S1910" t="inlineStr">
        <is>
          <t>-</t>
        </is>
      </c>
      <c r="T1910" t="inlineStr">
        <is>
          <t>Jammu</t>
        </is>
      </c>
      <c r="U1910" t="inlineStr">
        <is>
          <t xml:space="preserve"> </t>
        </is>
      </c>
      <c r="V1910" t="n">
        <v>1</v>
      </c>
      <c r="W1910" t="n">
        <v>0</v>
      </c>
      <c r="X1910" t="inlineStr">
        <is>
          <t>XXXXXX7473</t>
        </is>
      </c>
      <c r="Y1910" s="72" t="n">
        <v>46326.52037037037</v>
      </c>
    </row>
    <row r="1911">
      <c r="A1911" s="39" t="inlineStr">
        <is>
          <t>6ad3d959bd0f001077263331</t>
        </is>
      </c>
      <c r="B1911" s="72" t="n">
        <v>46313.07908564815</v>
      </c>
      <c r="C1911" s="70" t="n">
        <v>46313</v>
      </c>
      <c r="D1911" t="inlineStr">
        <is>
          <t>2026-10</t>
        </is>
      </c>
      <c r="E1911" t="inlineStr">
        <is>
          <t>Wk of 2026-10-12</t>
        </is>
      </c>
      <c r="F1911" t="inlineStr">
        <is>
          <t>New Lead</t>
        </is>
      </c>
      <c r="G1911" s="39" t="str">
        <f>IF(ISNUMBER(MATCH(F1911,QualityStatuses,0)),"Quality Lead","Non-Quality Lead")</f>
        <v>Non-Quality Lead</v>
      </c>
      <c r="H1911" s="39" t="str">
        <f>IFERROR(INDEX(CampTypes,MATCH(I1911,CampList,0)),"Unattributed")</f>
        <v>New</v>
      </c>
      <c r="I1911" t="inlineStr">
        <is>
          <t>Natuf | In House | ABO |  | WhatsApp | Unit Franchise | India | Oct26 | V1</t>
        </is>
      </c>
      <c r="J1911" t="inlineStr">
        <is>
          <t>Natuf | In House | ABO |  | WhatsApp | Unit Franchise | India | Oct26 | V1</t>
        </is>
      </c>
      <c r="K1911" t="inlineStr">
        <is>
          <t>Direct (campaign tagged in CRM)</t>
        </is>
      </c>
      <c r="L1911" t="inlineStr">
        <is>
          <t>_</t>
        </is>
      </c>
      <c r="M1911" t="inlineStr">
        <is>
          <t>_</t>
        </is>
      </c>
      <c r="N1911" t="inlineStr">
        <is>
          <t>_</t>
        </is>
      </c>
      <c r="O1911" t="inlineStr">
        <is>
          <t>In House Natuf</t>
        </is>
      </c>
      <c r="P1911" t="inlineStr">
        <is>
          <t>Whatsapp Cloud API</t>
        </is>
      </c>
      <c r="Q1911" t="inlineStr">
        <is>
          <t>(Unassigned)</t>
        </is>
      </c>
      <c r="R1911" t="inlineStr">
        <is>
          <t>(Unassigned)</t>
        </is>
      </c>
      <c r="S1911" t="inlineStr">
        <is>
          <t>-</t>
        </is>
      </c>
      <c r="T1911" t="inlineStr">
        <is>
          <t>-</t>
        </is>
      </c>
      <c r="U1911" t="inlineStr">
        <is>
          <t>-</t>
        </is>
      </c>
      <c r="V1911" t="n">
        <v>0</v>
      </c>
      <c r="W1911" t="n">
        <v>0</v>
      </c>
      <c r="X1911" t="inlineStr">
        <is>
          <t>XXXXXX7555</t>
        </is>
      </c>
      <c r="Y1911" s="72" t="n">
        <v>46313.07918981482</v>
      </c>
    </row>
    <row r="1912">
      <c r="A1912" s="39" t="inlineStr">
        <is>
          <t>6ad3d797e6c353d2f3b39977</t>
        </is>
      </c>
      <c r="B1912" s="72" t="n">
        <v>46313.07387731481</v>
      </c>
      <c r="C1912" s="70" t="n">
        <v>46313</v>
      </c>
      <c r="D1912" t="inlineStr">
        <is>
          <t>2026-10</t>
        </is>
      </c>
      <c r="E1912" t="inlineStr">
        <is>
          <t>Wk of 2026-10-12</t>
        </is>
      </c>
      <c r="F1912" t="inlineStr">
        <is>
          <t>New Lead</t>
        </is>
      </c>
      <c r="G1912" s="39" t="str">
        <f>IF(ISNUMBER(MATCH(F1912,QualityStatuses,0)),"Quality Lead","Non-Quality Lead")</f>
        <v>Non-Quality Lead</v>
      </c>
      <c r="H1912" s="39" t="str">
        <f>IFERROR(INDEX(CampTypes,MATCH(I1912,CampList,0)),"Unattributed")</f>
        <v>New</v>
      </c>
      <c r="I1912" t="inlineStr">
        <is>
          <t>Natuf | In House | ABO |  | WhatsApp | Unit Franchise | India | Oct26 | V1</t>
        </is>
      </c>
      <c r="J1912" t="inlineStr">
        <is>
          <t>Natuf | In House | ABO |  | WhatsApp | Unit Franchise | India | Oct26 | V1</t>
        </is>
      </c>
      <c r="K1912" t="inlineStr">
        <is>
          <t>Direct (campaign tagged in CRM)</t>
        </is>
      </c>
      <c r="L1912" t="inlineStr">
        <is>
          <t>_</t>
        </is>
      </c>
      <c r="M1912" t="inlineStr">
        <is>
          <t>_</t>
        </is>
      </c>
      <c r="N1912" t="inlineStr">
        <is>
          <t>_</t>
        </is>
      </c>
      <c r="O1912" t="inlineStr">
        <is>
          <t>In House Natuf</t>
        </is>
      </c>
      <c r="P1912" t="inlineStr">
        <is>
          <t>Whatsapp Cloud API</t>
        </is>
      </c>
      <c r="Q1912" t="inlineStr">
        <is>
          <t>(Unassigned)</t>
        </is>
      </c>
      <c r="R1912" t="inlineStr">
        <is>
          <t>(Unassigned)</t>
        </is>
      </c>
      <c r="S1912" t="inlineStr">
        <is>
          <t>-</t>
        </is>
      </c>
      <c r="T1912" t="inlineStr">
        <is>
          <t>-</t>
        </is>
      </c>
      <c r="U1912" t="inlineStr">
        <is>
          <t>-</t>
        </is>
      </c>
      <c r="V1912" t="n">
        <v>0</v>
      </c>
      <c r="W1912" t="n">
        <v>0</v>
      </c>
      <c r="X1912" t="inlineStr">
        <is>
          <t>XXXXXX0134</t>
        </is>
      </c>
      <c r="Y1912" s="72" t="n">
        <v>46313.07449074074</v>
      </c>
    </row>
    <row r="1913">
      <c r="A1913" s="39" t="inlineStr">
        <is>
          <t>6ad3d7329533a79b57674601</t>
        </is>
      </c>
      <c r="B1913" s="72" t="n">
        <v>46313.07270833333</v>
      </c>
      <c r="C1913" s="70" t="n">
        <v>46313</v>
      </c>
      <c r="D1913" t="inlineStr">
        <is>
          <t>2026-10</t>
        </is>
      </c>
      <c r="E1913" t="inlineStr">
        <is>
          <t>Wk of 2026-10-12</t>
        </is>
      </c>
      <c r="F1913" t="inlineStr">
        <is>
          <t>New Lead</t>
        </is>
      </c>
      <c r="G1913" s="39" t="str">
        <f>IF(ISNUMBER(MATCH(F1913,QualityStatuses,0)),"Quality Lead","Non-Quality Lead")</f>
        <v>Non-Quality Lead</v>
      </c>
      <c r="H1913" s="39" t="str">
        <f>IFERROR(INDEX(CampTypes,MATCH(I1913,CampList,0)),"Unattributed")</f>
        <v>New</v>
      </c>
      <c r="I1913" t="inlineStr">
        <is>
          <t>Natuf | In House | ABO |  | WhatsApp | Unit Franchise | India | Oct26 | V1</t>
        </is>
      </c>
      <c r="J1913" t="inlineStr">
        <is>
          <t>Natuf | In House | ABO |  | WhatsApp | Unit Franchise | India | Oct26 | V1</t>
        </is>
      </c>
      <c r="K1913" t="inlineStr">
        <is>
          <t>Direct (campaign tagged in CRM)</t>
        </is>
      </c>
      <c r="L1913" t="inlineStr">
        <is>
          <t>_</t>
        </is>
      </c>
      <c r="M1913" t="inlineStr">
        <is>
          <t>_</t>
        </is>
      </c>
      <c r="N1913" t="inlineStr">
        <is>
          <t>_</t>
        </is>
      </c>
      <c r="O1913" t="inlineStr">
        <is>
          <t>In House Natuf</t>
        </is>
      </c>
      <c r="P1913" t="inlineStr">
        <is>
          <t>Whatsapp Cloud API</t>
        </is>
      </c>
      <c r="Q1913" t="inlineStr">
        <is>
          <t>(Unassigned)</t>
        </is>
      </c>
      <c r="R1913" t="inlineStr">
        <is>
          <t>(Unassigned)</t>
        </is>
      </c>
      <c r="S1913" t="inlineStr">
        <is>
          <t>-</t>
        </is>
      </c>
      <c r="T1913" t="inlineStr">
        <is>
          <t>-</t>
        </is>
      </c>
      <c r="U1913" t="inlineStr">
        <is>
          <t>-</t>
        </is>
      </c>
      <c r="V1913" t="n">
        <v>0</v>
      </c>
      <c r="W1913" t="n">
        <v>0</v>
      </c>
      <c r="X1913" t="inlineStr">
        <is>
          <t>XXXXXX2017</t>
        </is>
      </c>
      <c r="Y1913" s="72" t="n">
        <v>46313.0731712963</v>
      </c>
    </row>
    <row r="1914">
      <c r="A1914" s="39" t="inlineStr">
        <is>
          <t>6ad3d69fbd0f001077263251</t>
        </is>
      </c>
      <c r="B1914" s="72" t="n">
        <v>46313.07100694445</v>
      </c>
      <c r="C1914" s="70" t="n">
        <v>46313</v>
      </c>
      <c r="D1914" t="inlineStr">
        <is>
          <t>2026-10</t>
        </is>
      </c>
      <c r="E1914" t="inlineStr">
        <is>
          <t>Wk of 2026-10-12</t>
        </is>
      </c>
      <c r="F1914" t="inlineStr">
        <is>
          <t>New Lead</t>
        </is>
      </c>
      <c r="G1914" s="39" t="str">
        <f>IF(ISNUMBER(MATCH(F1914,QualityStatuses,0)),"Quality Lead","Non-Quality Lead")</f>
        <v>Non-Quality Lead</v>
      </c>
      <c r="H1914" s="39" t="str">
        <f>IFERROR(INDEX(CampTypes,MATCH(I1914,CampList,0)),"Unattributed")</f>
        <v>New</v>
      </c>
      <c r="I1914" t="inlineStr">
        <is>
          <t>Natuf | In House | ABO |  | WhatsApp | Unit Franchise | India | Oct26 | V1</t>
        </is>
      </c>
      <c r="J1914" t="inlineStr">
        <is>
          <t>Natuf | In House | ABO |  | WhatsApp | Unit Franchise | India | Oct26 | V1</t>
        </is>
      </c>
      <c r="K1914" t="inlineStr">
        <is>
          <t>Direct (campaign tagged in CRM)</t>
        </is>
      </c>
      <c r="L1914" t="inlineStr">
        <is>
          <t>_</t>
        </is>
      </c>
      <c r="M1914" t="inlineStr">
        <is>
          <t>_</t>
        </is>
      </c>
      <c r="N1914" t="inlineStr">
        <is>
          <t>_</t>
        </is>
      </c>
      <c r="O1914" t="inlineStr">
        <is>
          <t>In House Natuf</t>
        </is>
      </c>
      <c r="P1914" t="inlineStr">
        <is>
          <t>Whatsapp Cloud API</t>
        </is>
      </c>
      <c r="Q1914" t="inlineStr">
        <is>
          <t>(Unassigned)</t>
        </is>
      </c>
      <c r="R1914" t="inlineStr">
        <is>
          <t>(Unassigned)</t>
        </is>
      </c>
      <c r="S1914" t="inlineStr">
        <is>
          <t>-</t>
        </is>
      </c>
      <c r="T1914" t="inlineStr">
        <is>
          <t>-</t>
        </is>
      </c>
      <c r="U1914" t="inlineStr">
        <is>
          <t>-</t>
        </is>
      </c>
      <c r="V1914" t="n">
        <v>0</v>
      </c>
      <c r="W1914" t="n">
        <v>0</v>
      </c>
      <c r="X1914" t="inlineStr">
        <is>
          <t>XXXXXX0310</t>
        </is>
      </c>
      <c r="Y1914" s="72" t="n">
        <v>46313.08375</v>
      </c>
    </row>
    <row r="1915">
      <c r="A1915" s="39" t="inlineStr">
        <is>
          <t>6ad3d68e2a725ebea000a31c</t>
        </is>
      </c>
      <c r="B1915" s="72" t="n">
        <v>46313.07081018519</v>
      </c>
      <c r="C1915" s="70" t="n">
        <v>46313</v>
      </c>
      <c r="D1915" t="inlineStr">
        <is>
          <t>2026-10</t>
        </is>
      </c>
      <c r="E1915" t="inlineStr">
        <is>
          <t>Wk of 2026-10-12</t>
        </is>
      </c>
      <c r="F1915" t="inlineStr">
        <is>
          <t>Attempt 1</t>
        </is>
      </c>
      <c r="G1915" s="39" t="str">
        <f>IF(ISNUMBER(MATCH(F1915,QualityStatuses,0)),"Quality Lead","Non-Quality Lead")</f>
        <v>Non-Quality Lead</v>
      </c>
      <c r="H1915" s="39" t="str">
        <f>IFERROR(INDEX(CampTypes,MATCH(I1915,CampList,0)),"Unattributed")</f>
        <v>New</v>
      </c>
      <c r="I1915" t="inlineStr">
        <is>
          <t>EBG - In House | ABO | Natuf | Leads | Unit Franchise | India | Oct26 | V1</t>
        </is>
      </c>
      <c r="J1915" t="inlineStr">
        <is>
          <t>EBG - In House | ABO | Natuf | Leads | Unit Franchise | India | Oct26 | V1</t>
        </is>
      </c>
      <c r="K1915" t="inlineStr">
        <is>
          <t>Direct (campaign tagged in CRM)</t>
        </is>
      </c>
      <c r="L1915" t="inlineStr">
        <is>
          <t>Natuf | Business Owners | Tier1 + Growth Cities | Oct26 | V1</t>
        </is>
      </c>
      <c r="M1915" t="inlineStr">
        <is>
          <t>Natuf | Business Owners | Tier1 + Growth Cities | Oct26 | V1</t>
        </is>
      </c>
      <c r="N1915" t="inlineStr">
        <is>
          <t>Natuf | Reel | Brand Ambassador | Heard Of Owning A Cafe | V1</t>
        </is>
      </c>
      <c r="O1915" t="inlineStr">
        <is>
          <t>In House Natuf</t>
        </is>
      </c>
      <c r="P1915" t="inlineStr">
        <is>
          <t>Facebook</t>
        </is>
      </c>
      <c r="Q1915" t="inlineStr">
        <is>
          <t>Tejaswini Tarigopula</t>
        </is>
      </c>
      <c r="R1915" t="inlineStr">
        <is>
          <t>Rima Paul</t>
        </is>
      </c>
      <c r="S1915" t="inlineStr">
        <is>
          <t>-</t>
        </is>
      </c>
      <c r="T1915" t="inlineStr">
        <is>
          <t>Vadodara</t>
        </is>
      </c>
      <c r="U1915" t="inlineStr">
        <is>
          <t xml:space="preserve"> </t>
        </is>
      </c>
      <c r="V1915" t="n">
        <v>1</v>
      </c>
      <c r="W1915" t="n">
        <v>0</v>
      </c>
      <c r="X1915" t="inlineStr">
        <is>
          <t>XXXXXX8265</t>
        </is>
      </c>
      <c r="Y1915" s="72" t="n">
        <v>46326.52037037037</v>
      </c>
    </row>
    <row r="1916">
      <c r="A1916" s="39" t="inlineStr">
        <is>
          <t>6ad3d64d3a02b4a523996a02</t>
        </is>
      </c>
      <c r="B1916" s="72" t="n">
        <v>46313.07005787037</v>
      </c>
      <c r="C1916" s="70" t="n">
        <v>46313</v>
      </c>
      <c r="D1916" t="inlineStr">
        <is>
          <t>2026-10</t>
        </is>
      </c>
      <c r="E1916" t="inlineStr">
        <is>
          <t>Wk of 2026-10-12</t>
        </is>
      </c>
      <c r="F1916" t="inlineStr">
        <is>
          <t>New Lead</t>
        </is>
      </c>
      <c r="G1916" s="39" t="str">
        <f>IF(ISNUMBER(MATCH(F1916,QualityStatuses,0)),"Quality Lead","Non-Quality Lead")</f>
        <v>Non-Quality Lead</v>
      </c>
      <c r="H1916" s="39" t="str">
        <f>IFERROR(INDEX(CampTypes,MATCH(I1916,CampList,0)),"Unattributed")</f>
        <v>Old</v>
      </c>
      <c r="I1916" t="inlineStr">
        <is>
          <t>natuf_Kiosk_14072026_Hindi</t>
        </is>
      </c>
      <c r="J1916" t="inlineStr">
        <is>
          <t>natuf_Kiosk_14072026_Hindi</t>
        </is>
      </c>
      <c r="K1916" t="inlineStr">
        <is>
          <t>Direct (campaign tagged in CRM)</t>
        </is>
      </c>
      <c r="L1916" t="inlineStr">
        <is>
          <t>natuf_Kiosk_09102026</t>
        </is>
      </c>
      <c r="M1916" t="inlineStr">
        <is>
          <t>natuf_Kiosk_09102026</t>
        </is>
      </c>
      <c r="N1916" t="inlineStr">
        <is>
          <t>natuf_Kiosk_14072026_ad set_ad1</t>
        </is>
      </c>
      <c r="O1916" t="inlineStr">
        <is>
          <t>Natuf</t>
        </is>
      </c>
      <c r="P1916" t="inlineStr">
        <is>
          <t>Facebook</t>
        </is>
      </c>
      <c r="Q1916" t="inlineStr">
        <is>
          <t>(Unassigned)</t>
        </is>
      </c>
      <c r="R1916" t="inlineStr">
        <is>
          <t>Omkar Navge</t>
        </is>
      </c>
      <c r="S1916" t="inlineStr">
        <is>
          <t>-</t>
        </is>
      </c>
      <c r="T1916" t="inlineStr">
        <is>
          <t>Amroha</t>
        </is>
      </c>
      <c r="U1916" t="inlineStr">
        <is>
          <t xml:space="preserve"> </t>
        </is>
      </c>
      <c r="V1916" t="n">
        <v>0</v>
      </c>
      <c r="W1916" t="n">
        <v>0</v>
      </c>
      <c r="X1916" t="inlineStr">
        <is>
          <t>XXXXXX0811</t>
        </is>
      </c>
      <c r="Y1916" s="72" t="n">
        <v>46326.52037037037</v>
      </c>
    </row>
    <row r="1917">
      <c r="A1917" s="39" t="inlineStr">
        <is>
          <t>6ad3d5c1184f836f6a560793</t>
        </is>
      </c>
      <c r="B1917" s="72" t="n">
        <v>46313.0684375</v>
      </c>
      <c r="C1917" s="70" t="n">
        <v>46313</v>
      </c>
      <c r="D1917" t="inlineStr">
        <is>
          <t>2026-10</t>
        </is>
      </c>
      <c r="E1917" t="inlineStr">
        <is>
          <t>Wk of 2026-10-12</t>
        </is>
      </c>
      <c r="F1917" t="inlineStr">
        <is>
          <t>New Lead</t>
        </is>
      </c>
      <c r="G1917" s="39" t="str">
        <f>IF(ISNUMBER(MATCH(F1917,QualityStatuses,0)),"Quality Lead","Non-Quality Lead")</f>
        <v>Non-Quality Lead</v>
      </c>
      <c r="H1917" s="39" t="str">
        <f>IFERROR(INDEX(CampTypes,MATCH(I1917,CampList,0)),"Unattributed")</f>
        <v>New</v>
      </c>
      <c r="I1917" t="inlineStr">
        <is>
          <t>Natuf | In House | ABO |  | WhatsApp | Unit Franchise | India | Oct26 | V1</t>
        </is>
      </c>
      <c r="J1917" t="inlineStr">
        <is>
          <t>Natuf | In House | ABO |  | WhatsApp | Unit Franchise | India | Oct26 | V1</t>
        </is>
      </c>
      <c r="K1917" t="inlineStr">
        <is>
          <t>Direct (campaign tagged in CRM)</t>
        </is>
      </c>
      <c r="L1917" t="inlineStr">
        <is>
          <t>_</t>
        </is>
      </c>
      <c r="M1917" t="inlineStr">
        <is>
          <t>_</t>
        </is>
      </c>
      <c r="N1917" t="inlineStr">
        <is>
          <t>_</t>
        </is>
      </c>
      <c r="O1917" t="inlineStr">
        <is>
          <t>In House Natuf</t>
        </is>
      </c>
      <c r="P1917" t="inlineStr">
        <is>
          <t>Whatsapp Cloud API</t>
        </is>
      </c>
      <c r="Q1917" t="inlineStr">
        <is>
          <t>(Unassigned)</t>
        </is>
      </c>
      <c r="R1917" t="inlineStr">
        <is>
          <t>(Unassigned)</t>
        </is>
      </c>
      <c r="S1917" t="inlineStr">
        <is>
          <t>-</t>
        </is>
      </c>
      <c r="T1917" t="inlineStr">
        <is>
          <t>-</t>
        </is>
      </c>
      <c r="U1917" t="inlineStr">
        <is>
          <t>-</t>
        </is>
      </c>
      <c r="V1917" t="n">
        <v>0</v>
      </c>
      <c r="W1917" t="n">
        <v>0</v>
      </c>
      <c r="X1917" t="inlineStr">
        <is>
          <t>XXXXXX3285</t>
        </is>
      </c>
      <c r="Y1917" s="72" t="n">
        <v>46322.8728125</v>
      </c>
    </row>
    <row r="1918">
      <c r="A1918" s="39" t="inlineStr">
        <is>
          <t>6ad3d5c07a52f0cad026c91c</t>
        </is>
      </c>
      <c r="B1918" s="72" t="n">
        <v>46313.06842592593</v>
      </c>
      <c r="C1918" s="70" t="n">
        <v>46313</v>
      </c>
      <c r="D1918" t="inlineStr">
        <is>
          <t>2026-10</t>
        </is>
      </c>
      <c r="E1918" t="inlineStr">
        <is>
          <t>Wk of 2026-10-12</t>
        </is>
      </c>
      <c r="F1918" t="inlineStr">
        <is>
          <t>New Lead</t>
        </is>
      </c>
      <c r="G1918" s="39" t="str">
        <f>IF(ISNUMBER(MATCH(F1918,QualityStatuses,0)),"Quality Lead","Non-Quality Lead")</f>
        <v>Non-Quality Lead</v>
      </c>
      <c r="H1918" s="39" t="str">
        <f>IFERROR(INDEX(CampTypes,MATCH(I1918,CampList,0)),"Unattributed")</f>
        <v>New</v>
      </c>
      <c r="I1918" t="inlineStr">
        <is>
          <t>Natuf | In House | ABO |  | WhatsApp | Unit Franchise | India | Oct26 | V1</t>
        </is>
      </c>
      <c r="J1918" t="inlineStr">
        <is>
          <t>Natuf | In House | ABO |  | WhatsApp | Unit Franchise | India | Oct26 | V1</t>
        </is>
      </c>
      <c r="K1918" t="inlineStr">
        <is>
          <t>Direct (campaign tagged in CRM)</t>
        </is>
      </c>
      <c r="L1918" t="inlineStr">
        <is>
          <t>_</t>
        </is>
      </c>
      <c r="M1918" t="inlineStr">
        <is>
          <t>_</t>
        </is>
      </c>
      <c r="N1918" t="inlineStr">
        <is>
          <t>_</t>
        </is>
      </c>
      <c r="O1918" t="inlineStr">
        <is>
          <t>In House Natuf</t>
        </is>
      </c>
      <c r="P1918" t="inlineStr">
        <is>
          <t>Whatsapp Cloud API</t>
        </is>
      </c>
      <c r="Q1918" t="inlineStr">
        <is>
          <t>(Unassigned)</t>
        </is>
      </c>
      <c r="R1918" t="inlineStr">
        <is>
          <t>(Unassigned)</t>
        </is>
      </c>
      <c r="S1918" t="inlineStr">
        <is>
          <t>-</t>
        </is>
      </c>
      <c r="T1918" t="inlineStr">
        <is>
          <t>-</t>
        </is>
      </c>
      <c r="U1918" t="inlineStr">
        <is>
          <t>-</t>
        </is>
      </c>
      <c r="V1918" t="n">
        <v>0</v>
      </c>
      <c r="W1918" t="n">
        <v>0</v>
      </c>
      <c r="X1918" t="inlineStr">
        <is>
          <t>XXXXXX2749</t>
        </is>
      </c>
      <c r="Y1918" s="72" t="n">
        <v>46313.09333333333</v>
      </c>
    </row>
    <row r="1919">
      <c r="A1919" s="39" t="inlineStr">
        <is>
          <t>6ad3d4e28e4dda470c44f2c7</t>
        </is>
      </c>
      <c r="B1919" s="72" t="n">
        <v>46313.06585648148</v>
      </c>
      <c r="C1919" s="70" t="n">
        <v>46313</v>
      </c>
      <c r="D1919" t="inlineStr">
        <is>
          <t>2026-10</t>
        </is>
      </c>
      <c r="E1919" t="inlineStr">
        <is>
          <t>Wk of 2026-10-12</t>
        </is>
      </c>
      <c r="F1919" t="inlineStr">
        <is>
          <t>Connected</t>
        </is>
      </c>
      <c r="G1919" s="39" t="str">
        <f>IF(ISNUMBER(MATCH(F1919,QualityStatuses,0)),"Quality Lead","Non-Quality Lead")</f>
        <v>Non-Quality Lead</v>
      </c>
      <c r="H1919" s="39" t="str">
        <f>IFERROR(INDEX(CampTypes,MATCH(I1919,CampList,0)),"Unattributed")</f>
        <v>New</v>
      </c>
      <c r="I1919" t="inlineStr">
        <is>
          <t>EBG - In House | ABO | Natuf | Leads | Unit Franchise | India | Oct26 | V1</t>
        </is>
      </c>
      <c r="J1919" t="inlineStr">
        <is>
          <t>EBG - In House | ABO | Natuf | Leads | Unit Franchise | India | Oct26 | V1</t>
        </is>
      </c>
      <c r="K1919" t="inlineStr">
        <is>
          <t>Direct (campaign tagged in CRM)</t>
        </is>
      </c>
      <c r="L1919" t="inlineStr">
        <is>
          <t>Natuf | LAL 1% | India | Jul26 | V1</t>
        </is>
      </c>
      <c r="M1919" t="inlineStr">
        <is>
          <t>Natuf | LAL 1% | India | Jul26 | V1</t>
        </is>
      </c>
      <c r="N1919" t="inlineStr">
        <is>
          <t>Natuf | Reel | Brand Ambassador | Heard Of Owning A Cafe | V1</t>
        </is>
      </c>
      <c r="O1919" t="inlineStr">
        <is>
          <t>In House Natuf</t>
        </is>
      </c>
      <c r="P1919" t="inlineStr">
        <is>
          <t>Facebook</t>
        </is>
      </c>
      <c r="Q1919" t="inlineStr">
        <is>
          <t>Tejaswini Tarigopula</t>
        </is>
      </c>
      <c r="R1919" t="inlineStr">
        <is>
          <t>Sai Charan</t>
        </is>
      </c>
      <c r="S1919" t="inlineStr">
        <is>
          <t>-</t>
        </is>
      </c>
      <c r="T1919" t="inlineStr">
        <is>
          <t>Jammu</t>
        </is>
      </c>
      <c r="U1919" t="inlineStr">
        <is>
          <t xml:space="preserve"> </t>
        </is>
      </c>
      <c r="V1919" t="n">
        <v>1</v>
      </c>
      <c r="W1919" t="n">
        <v>1</v>
      </c>
      <c r="X1919" t="inlineStr">
        <is>
          <t>XXXXXX0864</t>
        </is>
      </c>
      <c r="Y1919" s="72" t="n">
        <v>46326.52037037037</v>
      </c>
    </row>
    <row r="1920">
      <c r="A1920" s="39" t="inlineStr">
        <is>
          <t>6ad3d3c71dbf00f1d8fc8c59</t>
        </is>
      </c>
      <c r="B1920" s="72" t="n">
        <v>46313.06258101852</v>
      </c>
      <c r="C1920" s="70" t="n">
        <v>46313</v>
      </c>
      <c r="D1920" t="inlineStr">
        <is>
          <t>2026-10</t>
        </is>
      </c>
      <c r="E1920" t="inlineStr">
        <is>
          <t>Wk of 2026-10-12</t>
        </is>
      </c>
      <c r="F1920" t="inlineStr">
        <is>
          <t>Lost</t>
        </is>
      </c>
      <c r="G1920" s="39" t="str">
        <f>IF(ISNUMBER(MATCH(F1920,QualityStatuses,0)),"Quality Lead","Non-Quality Lead")</f>
        <v>Non-Quality Lead</v>
      </c>
      <c r="H1920" s="39" t="str">
        <f>IFERROR(INDEX(CampTypes,MATCH(I1920,CampList,0)),"Unattributed")</f>
        <v>New</v>
      </c>
      <c r="I1920" t="inlineStr">
        <is>
          <t>EBG - In House | ABO | Natuf | Leads | Unit Franchise | India | Oct26 | V1</t>
        </is>
      </c>
      <c r="J1920" t="inlineStr">
        <is>
          <t>EBG - In House | ABO | Natuf | Leads | Unit Franchise | India | Oct26 | V1</t>
        </is>
      </c>
      <c r="K1920" t="inlineStr">
        <is>
          <t>Direct (campaign tagged in CRM)</t>
        </is>
      </c>
      <c r="L1920" t="inlineStr">
        <is>
          <t>Natuf | Broad | Tier1 + Growth Cities | Oct26 | V1</t>
        </is>
      </c>
      <c r="M1920" t="inlineStr">
        <is>
          <t>Natuf | Broad | Tier1 + Growth Cities | Oct26 | V1</t>
        </is>
      </c>
      <c r="N1920" t="inlineStr">
        <is>
          <t>Natuf | Reel | Brand Ambassador | Heard Of Owning A Cafe | V1</t>
        </is>
      </c>
      <c r="O1920" t="inlineStr">
        <is>
          <t>In House Natuf</t>
        </is>
      </c>
      <c r="P1920" t="inlineStr">
        <is>
          <t>Facebook</t>
        </is>
      </c>
      <c r="Q1920" t="inlineStr">
        <is>
          <t>Tejaswini Tarigopula</t>
        </is>
      </c>
      <c r="R1920" t="inlineStr">
        <is>
          <t>Rima Paul</t>
        </is>
      </c>
      <c r="S1920" t="inlineStr">
        <is>
          <t>Wrong Number</t>
        </is>
      </c>
      <c r="T1920" t="inlineStr">
        <is>
          <t>Unnao</t>
        </is>
      </c>
      <c r="U1920" t="inlineStr">
        <is>
          <t xml:space="preserve"> </t>
        </is>
      </c>
      <c r="V1920" t="n">
        <v>1</v>
      </c>
      <c r="W1920" t="n">
        <v>1</v>
      </c>
      <c r="X1920" t="inlineStr">
        <is>
          <t>XXXXXX5098</t>
        </is>
      </c>
      <c r="Y1920" s="72" t="n">
        <v>46326.52037037037</v>
      </c>
    </row>
    <row r="1921">
      <c r="A1921" s="39" t="inlineStr">
        <is>
          <t>6ad3d0537449e99183b0f8e8</t>
        </is>
      </c>
      <c r="B1921" s="72" t="n">
        <v>46313.05234953704</v>
      </c>
      <c r="C1921" s="70" t="n">
        <v>46313</v>
      </c>
      <c r="D1921" t="inlineStr">
        <is>
          <t>2026-10</t>
        </is>
      </c>
      <c r="E1921" t="inlineStr">
        <is>
          <t>Wk of 2026-10-12</t>
        </is>
      </c>
      <c r="F1921" t="inlineStr">
        <is>
          <t>Attempt 1</t>
        </is>
      </c>
      <c r="G1921" s="39" t="str">
        <f>IF(ISNUMBER(MATCH(F1921,QualityStatuses,0)),"Quality Lead","Non-Quality Lead")</f>
        <v>Non-Quality Lead</v>
      </c>
      <c r="H1921" s="39" t="str">
        <f>IFERROR(INDEX(CampTypes,MATCH(I1921,CampList,0)),"Unattributed")</f>
        <v>New</v>
      </c>
      <c r="I1921" t="inlineStr">
        <is>
          <t>EBG - In House | ABO | Natuf | Leads | Unit Franchise | India | Oct26 | V1</t>
        </is>
      </c>
      <c r="J1921" t="inlineStr">
        <is>
          <t>EBG - In House | ABO | Natuf | Leads | Unit Franchise | India | Oct26 | V1</t>
        </is>
      </c>
      <c r="K1921" t="inlineStr">
        <is>
          <t>Direct (campaign tagged in CRM)</t>
        </is>
      </c>
      <c r="L1921" t="inlineStr">
        <is>
          <t>Natuf | LAL 1% | India | Jul26 | V1</t>
        </is>
      </c>
      <c r="M1921" t="inlineStr">
        <is>
          <t>Natuf | LAL 1% | India | Jul26 | V1</t>
        </is>
      </c>
      <c r="N1921" t="inlineStr">
        <is>
          <t>Natuf | Reel | Brand Ambassador | Heard Of Owning A Cafe | V1</t>
        </is>
      </c>
      <c r="O1921" t="inlineStr">
        <is>
          <t>In House Natuf</t>
        </is>
      </c>
      <c r="P1921" t="inlineStr">
        <is>
          <t>Facebook</t>
        </is>
      </c>
      <c r="Q1921" t="inlineStr">
        <is>
          <t>Tejaswini Tarigopula</t>
        </is>
      </c>
      <c r="R1921" t="inlineStr">
        <is>
          <t>Rauth Sanketh</t>
        </is>
      </c>
      <c r="S1921" t="inlineStr">
        <is>
          <t>-</t>
        </is>
      </c>
      <c r="T1921" t="inlineStr">
        <is>
          <t>Srinagar</t>
        </is>
      </c>
      <c r="U1921" t="inlineStr">
        <is>
          <t xml:space="preserve"> </t>
        </is>
      </c>
      <c r="V1921" t="n">
        <v>1</v>
      </c>
      <c r="W1921" t="n">
        <v>0</v>
      </c>
      <c r="X1921" t="inlineStr">
        <is>
          <t>XXXXXX4352</t>
        </is>
      </c>
      <c r="Y1921" s="72" t="n">
        <v>46326.52037037037</v>
      </c>
    </row>
    <row r="1922">
      <c r="A1922" s="39" t="inlineStr">
        <is>
          <t>6ad3cc2da847584a11739275</t>
        </is>
      </c>
      <c r="B1922" s="72" t="n">
        <v>46313.04005787037</v>
      </c>
      <c r="C1922" s="70" t="n">
        <v>46313</v>
      </c>
      <c r="D1922" t="inlineStr">
        <is>
          <t>2026-10</t>
        </is>
      </c>
      <c r="E1922" t="inlineStr">
        <is>
          <t>Wk of 2026-10-12</t>
        </is>
      </c>
      <c r="F1922" t="inlineStr">
        <is>
          <t>Attempt 1</t>
        </is>
      </c>
      <c r="G1922" s="39" t="str">
        <f>IF(ISNUMBER(MATCH(F1922,QualityStatuses,0)),"Quality Lead","Non-Quality Lead")</f>
        <v>Non-Quality Lead</v>
      </c>
      <c r="H1922" s="39" t="str">
        <f>IFERROR(INDEX(CampTypes,MATCH(I1922,CampList,0)),"Unattributed")</f>
        <v>New</v>
      </c>
      <c r="I1922" t="inlineStr">
        <is>
          <t>EBG - In House | ABO | Natuf | Leads | Unit Franchise | India | Oct26 | V1</t>
        </is>
      </c>
      <c r="J1922" t="inlineStr">
        <is>
          <t>EBG - In House | ABO | Natuf | Leads | Unit Franchise | India | Oct26 | V1</t>
        </is>
      </c>
      <c r="K1922" t="inlineStr">
        <is>
          <t>Direct (campaign tagged in CRM)</t>
        </is>
      </c>
      <c r="L1922" t="inlineStr">
        <is>
          <t>Natuf | Business Owners | Tier1 + Growth Cities | Oct26 | V1</t>
        </is>
      </c>
      <c r="M1922" t="inlineStr">
        <is>
          <t>Natuf | Business Owners | Tier1 + Growth Cities | Oct26 | V1</t>
        </is>
      </c>
      <c r="N1922" t="inlineStr">
        <is>
          <t>Natuf | Reel | Brand Ambassador | Heard Of Owning A Cafe | V1</t>
        </is>
      </c>
      <c r="O1922" t="inlineStr">
        <is>
          <t>In House Natuf</t>
        </is>
      </c>
      <c r="P1922" t="inlineStr">
        <is>
          <t>Facebook</t>
        </is>
      </c>
      <c r="Q1922" t="inlineStr">
        <is>
          <t>Tejaswini Tarigopula</t>
        </is>
      </c>
      <c r="R1922" t="inlineStr">
        <is>
          <t>Rauth Sanketh</t>
        </is>
      </c>
      <c r="S1922" t="inlineStr">
        <is>
          <t>-</t>
        </is>
      </c>
      <c r="T1922" t="inlineStr">
        <is>
          <t>New Delhi</t>
        </is>
      </c>
      <c r="U1922" t="inlineStr">
        <is>
          <t xml:space="preserve"> </t>
        </is>
      </c>
      <c r="V1922" t="n">
        <v>1</v>
      </c>
      <c r="W1922" t="n">
        <v>0</v>
      </c>
      <c r="X1922" t="inlineStr">
        <is>
          <t>XXXXXX5202</t>
        </is>
      </c>
      <c r="Y1922" s="72" t="n">
        <v>46326.52037037037</v>
      </c>
    </row>
    <row r="1923">
      <c r="A1923" s="39" t="inlineStr">
        <is>
          <t>6ad3cba36b492f611c88f3a9</t>
        </is>
      </c>
      <c r="B1923" s="72" t="n">
        <v>46313.03846064815</v>
      </c>
      <c r="C1923" s="70" t="n">
        <v>46313</v>
      </c>
      <c r="D1923" t="inlineStr">
        <is>
          <t>2026-10</t>
        </is>
      </c>
      <c r="E1923" t="inlineStr">
        <is>
          <t>Wk of 2026-10-12</t>
        </is>
      </c>
      <c r="F1923" t="inlineStr">
        <is>
          <t>Meeting Scheduled</t>
        </is>
      </c>
      <c r="G1923" s="39" t="str">
        <f>IF(ISNUMBER(MATCH(F1923,QualityStatuses,0)),"Quality Lead","Non-Quality Lead")</f>
        <v>Quality Lead</v>
      </c>
      <c r="H1923" s="39" t="str">
        <f>IFERROR(INDEX(CampTypes,MATCH(I1923,CampList,0)),"Unattributed")</f>
        <v>Old</v>
      </c>
      <c r="I1923" t="inlineStr">
        <is>
          <t>E_Karan_Natuf_All_07072026</t>
        </is>
      </c>
      <c r="J1923" t="inlineStr">
        <is>
          <t>E_Karan_Natuf_All_07072026</t>
        </is>
      </c>
      <c r="K1923" t="inlineStr">
        <is>
          <t>Direct (campaign tagged in CRM)</t>
        </is>
      </c>
      <c r="L1923" t="inlineStr">
        <is>
          <t>E_Karan_Natuf_Fragship_07072026_Adset2</t>
        </is>
      </c>
      <c r="M1923" t="inlineStr">
        <is>
          <t>E_Karan_Natuf_Fragship_07072026_Adset2</t>
        </is>
      </c>
      <c r="N1923" t="inlineStr">
        <is>
          <t>E_Karan_Natuf_Flagship_Cafe_07072026_Adset2_Ad1 – Copy 2</t>
        </is>
      </c>
      <c r="O1923" t="inlineStr">
        <is>
          <t>Natuf</t>
        </is>
      </c>
      <c r="P1923" t="inlineStr">
        <is>
          <t>Facebook</t>
        </is>
      </c>
      <c r="Q1923" t="inlineStr">
        <is>
          <t>Tejaswini Tarigopula</t>
        </is>
      </c>
      <c r="R1923" t="inlineStr">
        <is>
          <t>Rauth Sanketh</t>
        </is>
      </c>
      <c r="S1923" t="inlineStr">
        <is>
          <t>-</t>
        </is>
      </c>
      <c r="T1923" t="inlineStr">
        <is>
          <t>Gorakhpur</t>
        </is>
      </c>
      <c r="U1923" t="inlineStr">
        <is>
          <t xml:space="preserve"> </t>
        </is>
      </c>
      <c r="V1923" t="n">
        <v>6</v>
      </c>
      <c r="W1923" t="n">
        <v>1</v>
      </c>
      <c r="X1923" t="inlineStr">
        <is>
          <t>XXXXXX0008</t>
        </is>
      </c>
      <c r="Y1923" s="72" t="n">
        <v>46326.52037037037</v>
      </c>
    </row>
    <row r="1924">
      <c r="A1924" s="39" t="inlineStr">
        <is>
          <t>6ad3cb65cc69c6a3752d8cf2</t>
        </is>
      </c>
      <c r="B1924" s="72" t="n">
        <v>46313.03774305555</v>
      </c>
      <c r="C1924" s="70" t="n">
        <v>46313</v>
      </c>
      <c r="D1924" t="inlineStr">
        <is>
          <t>2026-10</t>
        </is>
      </c>
      <c r="E1924" t="inlineStr">
        <is>
          <t>Wk of 2026-10-12</t>
        </is>
      </c>
      <c r="F1924" t="inlineStr">
        <is>
          <t>New Lead</t>
        </is>
      </c>
      <c r="G1924" s="39" t="str">
        <f>IF(ISNUMBER(MATCH(F1924,QualityStatuses,0)),"Quality Lead","Non-Quality Lead")</f>
        <v>Non-Quality Lead</v>
      </c>
      <c r="H1924" s="39" t="str">
        <f>IFERROR(INDEX(CampTypes,MATCH(I1924,CampList,0)),"Unattributed")</f>
        <v>New</v>
      </c>
      <c r="I1924" t="inlineStr">
        <is>
          <t>Natuf | In House | ABO |  | WhatsApp | Unit Franchise | India | Oct26 | V1</t>
        </is>
      </c>
      <c r="J1924" t="inlineStr">
        <is>
          <t>Natuf | In House | ABO |  | WhatsApp | Unit Franchise | India | Oct26 | V1</t>
        </is>
      </c>
      <c r="K1924" t="inlineStr">
        <is>
          <t>Direct (campaign tagged in CRM)</t>
        </is>
      </c>
      <c r="L1924" t="inlineStr">
        <is>
          <t>_</t>
        </is>
      </c>
      <c r="M1924" t="inlineStr">
        <is>
          <t>_</t>
        </is>
      </c>
      <c r="N1924" t="inlineStr">
        <is>
          <t>_</t>
        </is>
      </c>
      <c r="O1924" t="inlineStr">
        <is>
          <t>In House Natuf</t>
        </is>
      </c>
      <c r="P1924" t="inlineStr">
        <is>
          <t>Whatsapp Cloud API</t>
        </is>
      </c>
      <c r="Q1924" t="inlineStr">
        <is>
          <t>(Unassigned)</t>
        </is>
      </c>
      <c r="R1924" t="inlineStr">
        <is>
          <t>(Unassigned)</t>
        </is>
      </c>
      <c r="S1924" t="inlineStr">
        <is>
          <t>-</t>
        </is>
      </c>
      <c r="T1924" t="inlineStr">
        <is>
          <t>-</t>
        </is>
      </c>
      <c r="U1924" t="inlineStr">
        <is>
          <t>-</t>
        </is>
      </c>
      <c r="V1924" t="n">
        <v>0</v>
      </c>
      <c r="W1924" t="n">
        <v>0</v>
      </c>
      <c r="X1924" t="inlineStr">
        <is>
          <t>XXXXXX9013</t>
        </is>
      </c>
      <c r="Y1924" s="72" t="n">
        <v>46313.05200231481</v>
      </c>
    </row>
    <row r="1925">
      <c r="A1925" s="39" t="inlineStr">
        <is>
          <t>6ad3cb3cb11826770735e604</t>
        </is>
      </c>
      <c r="B1925" s="72" t="n">
        <v>46313.03726851852</v>
      </c>
      <c r="C1925" s="70" t="n">
        <v>46313</v>
      </c>
      <c r="D1925" t="inlineStr">
        <is>
          <t>2026-10</t>
        </is>
      </c>
      <c r="E1925" t="inlineStr">
        <is>
          <t>Wk of 2026-10-12</t>
        </is>
      </c>
      <c r="F1925" t="inlineStr">
        <is>
          <t>Attempt 1</t>
        </is>
      </c>
      <c r="G1925" s="39" t="str">
        <f>IF(ISNUMBER(MATCH(F1925,QualityStatuses,0)),"Quality Lead","Non-Quality Lead")</f>
        <v>Non-Quality Lead</v>
      </c>
      <c r="H1925" s="39" t="str">
        <f>IFERROR(INDEX(CampTypes,MATCH(I1925,CampList,0)),"Unattributed")</f>
        <v>New</v>
      </c>
      <c r="I1925" t="inlineStr">
        <is>
          <t>EBG - In House | ABO | Natuf | Leads | Unit Franchise | India | Oct26 | V1</t>
        </is>
      </c>
      <c r="J1925" t="inlineStr">
        <is>
          <t>EBG - In House | ABO | Natuf | Leads | Unit Franchise | India | Oct26 | V1</t>
        </is>
      </c>
      <c r="K1925" t="inlineStr">
        <is>
          <t>Direct (campaign tagged in CRM)</t>
        </is>
      </c>
      <c r="L1925" t="inlineStr">
        <is>
          <t>Natuf | LAL 1% | India | Jul26 | V1</t>
        </is>
      </c>
      <c r="M1925" t="inlineStr">
        <is>
          <t>Natuf | LAL 1% | India | Jul26 | V1</t>
        </is>
      </c>
      <c r="N1925" t="inlineStr">
        <is>
          <t>Natuf | Reel | Brand Ambassador | Heard Of Owning A Cafe | V1</t>
        </is>
      </c>
      <c r="O1925" t="inlineStr">
        <is>
          <t>In House Natuf</t>
        </is>
      </c>
      <c r="P1925" t="inlineStr">
        <is>
          <t>Facebook</t>
        </is>
      </c>
      <c r="Q1925" t="inlineStr">
        <is>
          <t>Tejaswini Tarigopula</t>
        </is>
      </c>
      <c r="R1925" t="inlineStr">
        <is>
          <t>Shivani Sharma</t>
        </is>
      </c>
      <c r="S1925" t="inlineStr">
        <is>
          <t>-</t>
        </is>
      </c>
      <c r="T1925" t="inlineStr">
        <is>
          <t>Kolkata</t>
        </is>
      </c>
      <c r="U1925" t="inlineStr">
        <is>
          <t xml:space="preserve"> </t>
        </is>
      </c>
      <c r="V1925" t="n">
        <v>1</v>
      </c>
      <c r="W1925" t="n">
        <v>0</v>
      </c>
      <c r="X1925" t="inlineStr">
        <is>
          <t>XXXXXX4048</t>
        </is>
      </c>
      <c r="Y1925" s="72" t="n">
        <v>46326.52037037037</v>
      </c>
    </row>
    <row r="1926">
      <c r="A1926" s="39" t="inlineStr">
        <is>
          <t>6ad3ca9c380894196c1a61c6</t>
        </is>
      </c>
      <c r="B1926" s="72" t="n">
        <v>46313.03541666667</v>
      </c>
      <c r="C1926" s="70" t="n">
        <v>46313</v>
      </c>
      <c r="D1926" t="inlineStr">
        <is>
          <t>2026-10</t>
        </is>
      </c>
      <c r="E1926" t="inlineStr">
        <is>
          <t>Wk of 2026-10-12</t>
        </is>
      </c>
      <c r="F1926" t="inlineStr">
        <is>
          <t>Details Shared</t>
        </is>
      </c>
      <c r="G1926" s="39" t="str">
        <f>IF(ISNUMBER(MATCH(F1926,QualityStatuses,0)),"Quality Lead","Non-Quality Lead")</f>
        <v>Quality Lead</v>
      </c>
      <c r="H1926" s="39" t="str">
        <f>IFERROR(INDEX(CampTypes,MATCH(I1926,CampList,0)),"Unattributed")</f>
        <v>New</v>
      </c>
      <c r="I1926" t="inlineStr">
        <is>
          <t>EBG - In House | ABO | Natuf | Leads | Unit Franchise | India | Oct26 | V1</t>
        </is>
      </c>
      <c r="J1926" t="inlineStr">
        <is>
          <t>EBG - In House | ABO | Natuf | Leads | Unit Franchise | India | Oct26 | V1</t>
        </is>
      </c>
      <c r="K1926" t="inlineStr">
        <is>
          <t>Direct (campaign tagged in CRM)</t>
        </is>
      </c>
      <c r="L1926" t="inlineStr">
        <is>
          <t>Natuf | Business Owners | Tier1 + Growth Cities | Oct26 | V1</t>
        </is>
      </c>
      <c r="M1926" t="inlineStr">
        <is>
          <t>Natuf | Business Owners | Tier1 + Growth Cities | Oct26 | V1</t>
        </is>
      </c>
      <c r="N1926" t="inlineStr">
        <is>
          <t>Natuf | Reel | Brand Ambassador | Heard Of Owning A Cafe | V1</t>
        </is>
      </c>
      <c r="O1926" t="inlineStr">
        <is>
          <t>In House Natuf</t>
        </is>
      </c>
      <c r="P1926" t="inlineStr">
        <is>
          <t>Facebook</t>
        </is>
      </c>
      <c r="Q1926" t="inlineStr">
        <is>
          <t>Tejaswini Tarigopula</t>
        </is>
      </c>
      <c r="R1926" t="inlineStr">
        <is>
          <t>Rima Paul</t>
        </is>
      </c>
      <c r="S1926" t="inlineStr">
        <is>
          <t>-</t>
        </is>
      </c>
      <c r="T1926" t="inlineStr">
        <is>
          <t>Ranchi</t>
        </is>
      </c>
      <c r="U1926" t="inlineStr">
        <is>
          <t xml:space="preserve"> </t>
        </is>
      </c>
      <c r="V1926" t="n">
        <v>1</v>
      </c>
      <c r="W1926" t="n">
        <v>1</v>
      </c>
      <c r="X1926" t="inlineStr">
        <is>
          <t>XXXXXX7741</t>
        </is>
      </c>
      <c r="Y1926" s="72" t="n">
        <v>46326.52037037037</v>
      </c>
    </row>
    <row r="1927">
      <c r="A1927" s="39" t="inlineStr">
        <is>
          <t>6ad3c90c6a3c40f78a6769f2</t>
        </is>
      </c>
      <c r="B1927" s="72" t="n">
        <v>46313.03078703704</v>
      </c>
      <c r="C1927" s="70" t="n">
        <v>46313</v>
      </c>
      <c r="D1927" t="inlineStr">
        <is>
          <t>2026-10</t>
        </is>
      </c>
      <c r="E1927" t="inlineStr">
        <is>
          <t>Wk of 2026-10-12</t>
        </is>
      </c>
      <c r="F1927" t="inlineStr">
        <is>
          <t>Connected</t>
        </is>
      </c>
      <c r="G1927" s="39" t="str">
        <f>IF(ISNUMBER(MATCH(F1927,QualityStatuses,0)),"Quality Lead","Non-Quality Lead")</f>
        <v>Non-Quality Lead</v>
      </c>
      <c r="H1927" s="39" t="str">
        <f>IFERROR(INDEX(CampTypes,MATCH(I1927,CampList,0)),"Unattributed")</f>
        <v>New</v>
      </c>
      <c r="I1927" t="inlineStr">
        <is>
          <t>EBG - In House | ABO | Natuf | Leads | Unit Franchise | India | Oct26 | V1</t>
        </is>
      </c>
      <c r="J1927" t="inlineStr">
        <is>
          <t>EBG - In House | ABO | Natuf | Leads | Unit Franchise | India | Oct26 | V1</t>
        </is>
      </c>
      <c r="K1927" t="inlineStr">
        <is>
          <t>Direct (campaign tagged in CRM)</t>
        </is>
      </c>
      <c r="L1927" t="inlineStr">
        <is>
          <t>Natuf | Business Owners | Tier1 + Growth Cities | Oct26 | V1</t>
        </is>
      </c>
      <c r="M1927" t="inlineStr">
        <is>
          <t>Natuf | Business Owners | Tier1 + Growth Cities | Oct26 | V1</t>
        </is>
      </c>
      <c r="N1927" t="inlineStr">
        <is>
          <t>Natuf | Reel | Brand Ambassador | Heard Of Owning A Cafe | V1</t>
        </is>
      </c>
      <c r="O1927" t="inlineStr">
        <is>
          <t>In House Natuf</t>
        </is>
      </c>
      <c r="P1927" t="inlineStr">
        <is>
          <t>Facebook</t>
        </is>
      </c>
      <c r="Q1927" t="inlineStr">
        <is>
          <t>Tejaswini Tarigopula</t>
        </is>
      </c>
      <c r="R1927" t="inlineStr">
        <is>
          <t>Sai Charan</t>
        </is>
      </c>
      <c r="S1927" t="inlineStr">
        <is>
          <t>-</t>
        </is>
      </c>
      <c r="T1927" t="inlineStr">
        <is>
          <t>Mira Bhayander</t>
        </is>
      </c>
      <c r="U1927" t="inlineStr">
        <is>
          <t xml:space="preserve"> </t>
        </is>
      </c>
      <c r="V1927" t="n">
        <v>4</v>
      </c>
      <c r="W1927" t="n">
        <v>1</v>
      </c>
      <c r="X1927" t="inlineStr">
        <is>
          <t>XXXXXX0216</t>
        </is>
      </c>
      <c r="Y1927" s="72" t="n">
        <v>46326.52037037037</v>
      </c>
    </row>
    <row r="1928">
      <c r="A1928" s="39" t="inlineStr">
        <is>
          <t>6ad3c8b03b5d9a567ed6d25f</t>
        </is>
      </c>
      <c r="B1928" s="72" t="n">
        <v>46313.02972222222</v>
      </c>
      <c r="C1928" s="70" t="n">
        <v>46313</v>
      </c>
      <c r="D1928" t="inlineStr">
        <is>
          <t>2026-10</t>
        </is>
      </c>
      <c r="E1928" t="inlineStr">
        <is>
          <t>Wk of 2026-10-12</t>
        </is>
      </c>
      <c r="F1928" t="inlineStr">
        <is>
          <t>New Lead</t>
        </is>
      </c>
      <c r="G1928" s="39" t="str">
        <f>IF(ISNUMBER(MATCH(F1928,QualityStatuses,0)),"Quality Lead","Non-Quality Lead")</f>
        <v>Non-Quality Lead</v>
      </c>
      <c r="H1928" s="39" t="str">
        <f>IFERROR(INDEX(CampTypes,MATCH(I1928,CampList,0)),"Unattributed")</f>
        <v>New</v>
      </c>
      <c r="I1928" t="inlineStr">
        <is>
          <t>Natuf | In House | ABO |  | WhatsApp | Unit Franchise | India | Oct26 | V1</t>
        </is>
      </c>
      <c r="J1928" t="inlineStr">
        <is>
          <t>Natuf | In House | ABO |  | WhatsApp | Unit Franchise | India | Oct26 | V1</t>
        </is>
      </c>
      <c r="K1928" t="inlineStr">
        <is>
          <t>Direct (campaign tagged in CRM)</t>
        </is>
      </c>
      <c r="L1928" t="inlineStr">
        <is>
          <t>_</t>
        </is>
      </c>
      <c r="M1928" t="inlineStr">
        <is>
          <t>_</t>
        </is>
      </c>
      <c r="N1928" t="inlineStr">
        <is>
          <t>_</t>
        </is>
      </c>
      <c r="O1928" t="inlineStr">
        <is>
          <t>In House Natuf</t>
        </is>
      </c>
      <c r="P1928" t="inlineStr">
        <is>
          <t>Whatsapp Cloud API</t>
        </is>
      </c>
      <c r="Q1928" t="inlineStr">
        <is>
          <t>(Unassigned)</t>
        </is>
      </c>
      <c r="R1928" t="inlineStr">
        <is>
          <t>(Unassigned)</t>
        </is>
      </c>
      <c r="S1928" t="inlineStr">
        <is>
          <t>-</t>
        </is>
      </c>
      <c r="T1928" t="inlineStr">
        <is>
          <t>-</t>
        </is>
      </c>
      <c r="U1928" t="inlineStr">
        <is>
          <t>-</t>
        </is>
      </c>
      <c r="V1928" t="n">
        <v>0</v>
      </c>
      <c r="W1928" t="n">
        <v>0</v>
      </c>
      <c r="X1928" t="inlineStr">
        <is>
          <t>XXXXXX2831</t>
        </is>
      </c>
      <c r="Y1928" s="72" t="n">
        <v>46313.40329861111</v>
      </c>
    </row>
    <row r="1929">
      <c r="A1929" s="39" t="inlineStr">
        <is>
          <t>6ad3c7f5376997d32e2a4f16</t>
        </is>
      </c>
      <c r="B1929" s="72" t="n">
        <v>46313.02755787037</v>
      </c>
      <c r="C1929" s="70" t="n">
        <v>46313</v>
      </c>
      <c r="D1929" t="inlineStr">
        <is>
          <t>2026-10</t>
        </is>
      </c>
      <c r="E1929" t="inlineStr">
        <is>
          <t>Wk of 2026-10-12</t>
        </is>
      </c>
      <c r="F1929" t="inlineStr">
        <is>
          <t>Meeting Conducted</t>
        </is>
      </c>
      <c r="G1929" s="39" t="str">
        <f>IF(ISNUMBER(MATCH(F1929,QualityStatuses,0)),"Quality Lead","Non-Quality Lead")</f>
        <v>Quality Lead</v>
      </c>
      <c r="H1929" s="39" t="str">
        <f>IFERROR(INDEX(CampTypes,MATCH(I1929,CampList,0)),"Unattributed")</f>
        <v>Old</v>
      </c>
      <c r="I1929" t="inlineStr">
        <is>
          <t>E_Karan_Natuf_Kiosk_07072026</t>
        </is>
      </c>
      <c r="J1929" t="inlineStr">
        <is>
          <t>E_Karan_Natuf_Kiosk_07072026</t>
        </is>
      </c>
      <c r="K1929" t="inlineStr">
        <is>
          <t>Direct (campaign tagged in CRM)</t>
        </is>
      </c>
      <c r="L1929" t="inlineStr">
        <is>
          <t>E_Karan_Natuf_Kiosk_15102026_Adset 7</t>
        </is>
      </c>
      <c r="M1929" t="inlineStr">
        <is>
          <t>E_Karan_Natuf_Kiosk_15102026_Adset 7</t>
        </is>
      </c>
      <c r="N1929" t="inlineStr">
        <is>
          <t>E_Karan_Natuf_Kiosk_07072026_Adset5_ad3 – Copy</t>
        </is>
      </c>
      <c r="O1929" t="inlineStr">
        <is>
          <t>Natuf</t>
        </is>
      </c>
      <c r="P1929" t="inlineStr">
        <is>
          <t>Facebook</t>
        </is>
      </c>
      <c r="Q1929" t="inlineStr">
        <is>
          <t>Tejaswini Tarigopula</t>
        </is>
      </c>
      <c r="R1929" t="inlineStr">
        <is>
          <t>Shivani Sharma</t>
        </is>
      </c>
      <c r="S1929" t="inlineStr">
        <is>
          <t>-</t>
        </is>
      </c>
      <c r="T1929" t="inlineStr">
        <is>
          <t>Gurugram</t>
        </is>
      </c>
      <c r="U1929" t="inlineStr">
        <is>
          <t xml:space="preserve"> </t>
        </is>
      </c>
      <c r="V1929" t="n">
        <v>5</v>
      </c>
      <c r="W1929" t="n">
        <v>3</v>
      </c>
      <c r="X1929" t="inlineStr">
        <is>
          <t>XXXXXX6020</t>
        </is>
      </c>
      <c r="Y1929" s="72" t="n">
        <v>46326.52037037037</v>
      </c>
    </row>
    <row r="1930">
      <c r="A1930" s="39" t="inlineStr">
        <is>
          <t>6ad3c6db8e7440d321ab3e25</t>
        </is>
      </c>
      <c r="B1930" s="72" t="n">
        <v>46313.02429398148</v>
      </c>
      <c r="C1930" s="70" t="n">
        <v>46313</v>
      </c>
      <c r="D1930" t="inlineStr">
        <is>
          <t>2026-10</t>
        </is>
      </c>
      <c r="E1930" t="inlineStr">
        <is>
          <t>Wk of 2026-10-12</t>
        </is>
      </c>
      <c r="F1930" t="inlineStr">
        <is>
          <t>Connected</t>
        </is>
      </c>
      <c r="G1930" s="39" t="str">
        <f>IF(ISNUMBER(MATCH(F1930,QualityStatuses,0)),"Quality Lead","Non-Quality Lead")</f>
        <v>Non-Quality Lead</v>
      </c>
      <c r="H1930" s="39" t="str">
        <f>IFERROR(INDEX(CampTypes,MATCH(I1930,CampList,0)),"Unattributed")</f>
        <v>New</v>
      </c>
      <c r="I1930" t="inlineStr">
        <is>
          <t>EBG - In House | ABO | Natuf | Leads | Unit Franchise | India | Oct26 | V1</t>
        </is>
      </c>
      <c r="J1930" t="inlineStr">
        <is>
          <t>EBG - In House | ABO | Natuf | Leads | Unit Franchise | India | Oct26 | V1</t>
        </is>
      </c>
      <c r="K1930" t="inlineStr">
        <is>
          <t>Direct (campaign tagged in CRM)</t>
        </is>
      </c>
      <c r="L1930" t="inlineStr">
        <is>
          <t>Natuf | LAL 1% | India | Jul26 | V1</t>
        </is>
      </c>
      <c r="M1930" t="inlineStr">
        <is>
          <t>Natuf | LAL 1% | India | Jul26 | V1</t>
        </is>
      </c>
      <c r="N1930" t="inlineStr">
        <is>
          <t>Natuf | Reel | Brand Ambassador | Heard Of Owning A Cafe | V1</t>
        </is>
      </c>
      <c r="O1930" t="inlineStr">
        <is>
          <t>In House Natuf</t>
        </is>
      </c>
      <c r="P1930" t="inlineStr">
        <is>
          <t>Facebook</t>
        </is>
      </c>
      <c r="Q1930" t="inlineStr">
        <is>
          <t>Tejaswini Tarigopula</t>
        </is>
      </c>
      <c r="R1930" t="inlineStr">
        <is>
          <t>Rima Paul</t>
        </is>
      </c>
      <c r="S1930" t="inlineStr">
        <is>
          <t>-</t>
        </is>
      </c>
      <c r="T1930" t="inlineStr">
        <is>
          <t>Siliguri</t>
        </is>
      </c>
      <c r="U1930" t="inlineStr">
        <is>
          <t xml:space="preserve"> </t>
        </is>
      </c>
      <c r="V1930" t="n">
        <v>3</v>
      </c>
      <c r="W1930" t="n">
        <v>2</v>
      </c>
      <c r="X1930" t="inlineStr">
        <is>
          <t>XXXXXX2766</t>
        </is>
      </c>
      <c r="Y1930" s="72" t="n">
        <v>46326.52037037037</v>
      </c>
    </row>
    <row r="1931">
      <c r="A1931" s="39" t="inlineStr">
        <is>
          <t>6ad3c51efb2e06f9b7dd8fdc</t>
        </is>
      </c>
      <c r="B1931" s="72" t="n">
        <v>46313.01914351852</v>
      </c>
      <c r="C1931" s="70" t="n">
        <v>46313</v>
      </c>
      <c r="D1931" t="inlineStr">
        <is>
          <t>2026-10</t>
        </is>
      </c>
      <c r="E1931" t="inlineStr">
        <is>
          <t>Wk of 2026-10-12</t>
        </is>
      </c>
      <c r="F1931" t="inlineStr">
        <is>
          <t>New Lead</t>
        </is>
      </c>
      <c r="G1931" s="39" t="str">
        <f>IF(ISNUMBER(MATCH(F1931,QualityStatuses,0)),"Quality Lead","Non-Quality Lead")</f>
        <v>Non-Quality Lead</v>
      </c>
      <c r="H1931" s="39" t="str">
        <f>IFERROR(INDEX(CampTypes,MATCH(I1931,CampList,0)),"Unattributed")</f>
        <v>New</v>
      </c>
      <c r="I1931" t="inlineStr">
        <is>
          <t>Natuf | In House | ABO |  | WhatsApp | Unit Franchise | India | Oct26 | V1</t>
        </is>
      </c>
      <c r="J1931" t="inlineStr">
        <is>
          <t>Natuf | In House | ABO |  | WhatsApp | Unit Franchise | India | Oct26 | V1</t>
        </is>
      </c>
      <c r="K1931" t="inlineStr">
        <is>
          <t>Direct (campaign tagged in CRM)</t>
        </is>
      </c>
      <c r="L1931" t="inlineStr">
        <is>
          <t>_</t>
        </is>
      </c>
      <c r="M1931" t="inlineStr">
        <is>
          <t>_</t>
        </is>
      </c>
      <c r="N1931" t="inlineStr">
        <is>
          <t>_</t>
        </is>
      </c>
      <c r="O1931" t="inlineStr">
        <is>
          <t>In House Natuf</t>
        </is>
      </c>
      <c r="P1931" t="inlineStr">
        <is>
          <t>Whatsapp Cloud API</t>
        </is>
      </c>
      <c r="Q1931" t="inlineStr">
        <is>
          <t>(Unassigned)</t>
        </is>
      </c>
      <c r="R1931" t="inlineStr">
        <is>
          <t>(Unassigned)</t>
        </is>
      </c>
      <c r="S1931" t="inlineStr">
        <is>
          <t>-</t>
        </is>
      </c>
      <c r="T1931" t="inlineStr">
        <is>
          <t>-</t>
        </is>
      </c>
      <c r="U1931" t="inlineStr">
        <is>
          <t>-</t>
        </is>
      </c>
      <c r="V1931" t="n">
        <v>0</v>
      </c>
      <c r="W1931" t="n">
        <v>0</v>
      </c>
      <c r="X1931" t="inlineStr">
        <is>
          <t>XXXXXX8781</t>
        </is>
      </c>
      <c r="Y1931" s="72" t="n">
        <v>46314.35152777778</v>
      </c>
    </row>
    <row r="1932">
      <c r="A1932" s="39" t="inlineStr">
        <is>
          <t>6ad3c4cafd3cbf4776715303</t>
        </is>
      </c>
      <c r="B1932" s="72" t="n">
        <v>46313.01817129629</v>
      </c>
      <c r="C1932" s="70" t="n">
        <v>46313</v>
      </c>
      <c r="D1932" t="inlineStr">
        <is>
          <t>2026-10</t>
        </is>
      </c>
      <c r="E1932" t="inlineStr">
        <is>
          <t>Wk of 2026-10-12</t>
        </is>
      </c>
      <c r="F1932" t="inlineStr">
        <is>
          <t>New Lead</t>
        </is>
      </c>
      <c r="G1932" s="39" t="str">
        <f>IF(ISNUMBER(MATCH(F1932,QualityStatuses,0)),"Quality Lead","Non-Quality Lead")</f>
        <v>Non-Quality Lead</v>
      </c>
      <c r="H1932" s="39" t="str">
        <f>IFERROR(INDEX(CampTypes,MATCH(I1932,CampList,0)),"Unattributed")</f>
        <v>New</v>
      </c>
      <c r="I1932" t="inlineStr">
        <is>
          <t>Natuf | In House | ABO |  | WhatsApp | Unit Franchise | India | Oct26 | V1</t>
        </is>
      </c>
      <c r="J1932" t="inlineStr">
        <is>
          <t>Natuf | In House | ABO |  | WhatsApp | Unit Franchise | India | Oct26 | V1</t>
        </is>
      </c>
      <c r="K1932" t="inlineStr">
        <is>
          <t>Direct (campaign tagged in CRM)</t>
        </is>
      </c>
      <c r="L1932" t="inlineStr">
        <is>
          <t>_</t>
        </is>
      </c>
      <c r="M1932" t="inlineStr">
        <is>
          <t>_</t>
        </is>
      </c>
      <c r="N1932" t="inlineStr">
        <is>
          <t>_</t>
        </is>
      </c>
      <c r="O1932" t="inlineStr">
        <is>
          <t>In House Natuf</t>
        </is>
      </c>
      <c r="P1932" t="inlineStr">
        <is>
          <t>Whatsapp Cloud API</t>
        </is>
      </c>
      <c r="Q1932" t="inlineStr">
        <is>
          <t>(Unassigned)</t>
        </is>
      </c>
      <c r="R1932" t="inlineStr">
        <is>
          <t>(Unassigned)</t>
        </is>
      </c>
      <c r="S1932" t="inlineStr">
        <is>
          <t>-</t>
        </is>
      </c>
      <c r="T1932" t="inlineStr">
        <is>
          <t>-</t>
        </is>
      </c>
      <c r="U1932" t="inlineStr">
        <is>
          <t>-</t>
        </is>
      </c>
      <c r="V1932" t="n">
        <v>0</v>
      </c>
      <c r="W1932" t="n">
        <v>0</v>
      </c>
      <c r="X1932" t="inlineStr">
        <is>
          <t>XXXXXX0801</t>
        </is>
      </c>
      <c r="Y1932" s="72" t="n">
        <v>46313.54288194444</v>
      </c>
    </row>
    <row r="1933">
      <c r="A1933" s="39" t="inlineStr">
        <is>
          <t>6ad3c3f5f3e37d5390567ae1</t>
        </is>
      </c>
      <c r="B1933" s="72" t="n">
        <v>46313.01570601852</v>
      </c>
      <c r="C1933" s="70" t="n">
        <v>46313</v>
      </c>
      <c r="D1933" t="inlineStr">
        <is>
          <t>2026-10</t>
        </is>
      </c>
      <c r="E1933" t="inlineStr">
        <is>
          <t>Wk of 2026-10-12</t>
        </is>
      </c>
      <c r="F1933" t="inlineStr">
        <is>
          <t>New Lead</t>
        </is>
      </c>
      <c r="G1933" s="39" t="str">
        <f>IF(ISNUMBER(MATCH(F1933,QualityStatuses,0)),"Quality Lead","Non-Quality Lead")</f>
        <v>Non-Quality Lead</v>
      </c>
      <c r="H1933" s="39" t="str">
        <f>IFERROR(INDEX(CampTypes,MATCH(I1933,CampList,0)),"Unattributed")</f>
        <v>Old</v>
      </c>
      <c r="I1933" t="inlineStr">
        <is>
          <t>natuf_Kiosk_14072026_Hindi</t>
        </is>
      </c>
      <c r="J1933" t="inlineStr">
        <is>
          <t>natuf_Kiosk_14072026_Hindi</t>
        </is>
      </c>
      <c r="K1933" t="inlineStr">
        <is>
          <t>Direct (campaign tagged in CRM)</t>
        </is>
      </c>
      <c r="L1933" t="inlineStr">
        <is>
          <t>natuf_Kiosk_14072026_Highest-converting industries</t>
        </is>
      </c>
      <c r="M1933" t="inlineStr">
        <is>
          <t>natuf_Kiosk_14072026_Highest-converting industries</t>
        </is>
      </c>
      <c r="N1933" t="inlineStr">
        <is>
          <t>natuf_Kiosk_14072026_ad set_ad1</t>
        </is>
      </c>
      <c r="O1933" t="inlineStr">
        <is>
          <t>Natuf</t>
        </is>
      </c>
      <c r="P1933" t="inlineStr">
        <is>
          <t>Facebook</t>
        </is>
      </c>
      <c r="Q1933" t="inlineStr">
        <is>
          <t>(Unassigned)</t>
        </is>
      </c>
      <c r="R1933" t="inlineStr">
        <is>
          <t>Omkar Navge</t>
        </is>
      </c>
      <c r="S1933" t="inlineStr">
        <is>
          <t>-</t>
        </is>
      </c>
      <c r="T1933" t="inlineStr">
        <is>
          <t>Ajmer district</t>
        </is>
      </c>
      <c r="U1933" t="inlineStr">
        <is>
          <t xml:space="preserve"> </t>
        </is>
      </c>
      <c r="V1933" t="n">
        <v>0</v>
      </c>
      <c r="W1933" t="n">
        <v>0</v>
      </c>
      <c r="X1933" t="inlineStr">
        <is>
          <t>XXXXXX2408</t>
        </is>
      </c>
      <c r="Y1933" s="72" t="n">
        <v>46326.52037037037</v>
      </c>
    </row>
    <row r="1934">
      <c r="A1934" s="39" t="inlineStr">
        <is>
          <t>6ad3c24dd740e335a0b6d460</t>
        </is>
      </c>
      <c r="B1934" s="72" t="n">
        <v>46313.01079861111</v>
      </c>
      <c r="C1934" s="70" t="n">
        <v>46313</v>
      </c>
      <c r="D1934" t="inlineStr">
        <is>
          <t>2026-10</t>
        </is>
      </c>
      <c r="E1934" t="inlineStr">
        <is>
          <t>Wk of 2026-10-12</t>
        </is>
      </c>
      <c r="F1934" t="inlineStr">
        <is>
          <t>Connected</t>
        </is>
      </c>
      <c r="G1934" s="39" t="str">
        <f>IF(ISNUMBER(MATCH(F1934,QualityStatuses,0)),"Quality Lead","Non-Quality Lead")</f>
        <v>Non-Quality Lead</v>
      </c>
      <c r="H1934" s="39" t="str">
        <f>IFERROR(INDEX(CampTypes,MATCH(I1934,CampList,0)),"Unattributed")</f>
        <v>Old</v>
      </c>
      <c r="I1934" t="inlineStr">
        <is>
          <t>natuf_Kiosk_14072026_Hindi</t>
        </is>
      </c>
      <c r="J1934" t="inlineStr">
        <is>
          <t>natuf_Kiosk_14072026_Hindi</t>
        </is>
      </c>
      <c r="K1934" t="inlineStr">
        <is>
          <t>Direct (campaign tagged in CRM)</t>
        </is>
      </c>
      <c r="L1934" t="inlineStr">
        <is>
          <t>natuf_Kiosk_09102026</t>
        </is>
      </c>
      <c r="M1934" t="inlineStr">
        <is>
          <t>natuf_Kiosk_09102026</t>
        </is>
      </c>
      <c r="N1934" t="inlineStr">
        <is>
          <t>natuf_Kiosk_14072026_ad set_ad1</t>
        </is>
      </c>
      <c r="O1934" t="inlineStr">
        <is>
          <t>Natuf</t>
        </is>
      </c>
      <c r="P1934" t="inlineStr">
        <is>
          <t>Facebook</t>
        </is>
      </c>
      <c r="Q1934" t="inlineStr">
        <is>
          <t>Tejaswini Tarigopula</t>
        </is>
      </c>
      <c r="R1934" t="inlineStr">
        <is>
          <t>Rauth Sanketh</t>
        </is>
      </c>
      <c r="S1934" t="inlineStr">
        <is>
          <t>-</t>
        </is>
      </c>
      <c r="T1934" t="inlineStr">
        <is>
          <t>Gurgaon</t>
        </is>
      </c>
      <c r="U1934" t="inlineStr">
        <is>
          <t xml:space="preserve"> </t>
        </is>
      </c>
      <c r="V1934" t="n">
        <v>1</v>
      </c>
      <c r="W1934" t="n">
        <v>1</v>
      </c>
      <c r="X1934" t="inlineStr">
        <is>
          <t>XXXXXX7771</t>
        </is>
      </c>
      <c r="Y1934" s="72" t="n">
        <v>46326.52037037037</v>
      </c>
    </row>
    <row r="1935">
      <c r="A1935" s="39" t="inlineStr">
        <is>
          <t>6ad3c1c05e562dbde7902611</t>
        </is>
      </c>
      <c r="B1935" s="72" t="n">
        <v>46313.00916666666</v>
      </c>
      <c r="C1935" s="70" t="n">
        <v>46313</v>
      </c>
      <c r="D1935" t="inlineStr">
        <is>
          <t>2026-10</t>
        </is>
      </c>
      <c r="E1935" t="inlineStr">
        <is>
          <t>Wk of 2026-10-12</t>
        </is>
      </c>
      <c r="F1935" t="inlineStr">
        <is>
          <t>Attempt 1</t>
        </is>
      </c>
      <c r="G1935" s="39" t="str">
        <f>IF(ISNUMBER(MATCH(F1935,QualityStatuses,0)),"Quality Lead","Non-Quality Lead")</f>
        <v>Non-Quality Lead</v>
      </c>
      <c r="H1935" s="39" t="str">
        <f>IFERROR(INDEX(CampTypes,MATCH(I1935,CampList,0)),"Unattributed")</f>
        <v>New</v>
      </c>
      <c r="I1935" t="inlineStr">
        <is>
          <t>EBG - In House | ABO | Natuf | Leads | Unit Franchise | India | Oct26 | V1</t>
        </is>
      </c>
      <c r="J1935" t="inlineStr">
        <is>
          <t>EBG - In House | ABO | Natuf | Leads | Unit Franchise | India | Oct26 | V1</t>
        </is>
      </c>
      <c r="K1935" t="inlineStr">
        <is>
          <t>Direct (campaign tagged in CRM)</t>
        </is>
      </c>
      <c r="L1935" t="inlineStr">
        <is>
          <t>Natuf | Broad | Tier1 + Growth Cities | Oct26 | V1</t>
        </is>
      </c>
      <c r="M1935" t="inlineStr">
        <is>
          <t>Natuf | Broad | Tier1 + Growth Cities | Oct26 | V1</t>
        </is>
      </c>
      <c r="N1935" t="inlineStr">
        <is>
          <t>Natuf | Reel | Brand Ambassador | Heard Of Owning A Cafe | V1</t>
        </is>
      </c>
      <c r="O1935" t="inlineStr">
        <is>
          <t>In House Natuf</t>
        </is>
      </c>
      <c r="P1935" t="inlineStr">
        <is>
          <t>Facebook</t>
        </is>
      </c>
      <c r="Q1935" t="inlineStr">
        <is>
          <t>Tejaswini Tarigopula</t>
        </is>
      </c>
      <c r="R1935" t="inlineStr">
        <is>
          <t>Rauth Sanketh</t>
        </is>
      </c>
      <c r="S1935" t="inlineStr">
        <is>
          <t>-</t>
        </is>
      </c>
      <c r="T1935" t="inlineStr">
        <is>
          <t>GOA</t>
        </is>
      </c>
      <c r="U1935" t="inlineStr">
        <is>
          <t xml:space="preserve"> </t>
        </is>
      </c>
      <c r="V1935" t="n">
        <v>1</v>
      </c>
      <c r="W1935" t="n">
        <v>0</v>
      </c>
      <c r="X1935" t="inlineStr">
        <is>
          <t>XXXXXX2005</t>
        </is>
      </c>
      <c r="Y1935" s="72" t="n">
        <v>46326.52037037037</v>
      </c>
    </row>
    <row r="1936">
      <c r="A1936" s="39" t="inlineStr">
        <is>
          <t>6ad3c15d357afb4897fd719e</t>
        </is>
      </c>
      <c r="B1936" s="72" t="n">
        <v>46313.00802083333</v>
      </c>
      <c r="C1936" s="70" t="n">
        <v>46313</v>
      </c>
      <c r="D1936" t="inlineStr">
        <is>
          <t>2026-10</t>
        </is>
      </c>
      <c r="E1936" t="inlineStr">
        <is>
          <t>Wk of 2026-10-12</t>
        </is>
      </c>
      <c r="F1936" t="inlineStr">
        <is>
          <t>New Lead</t>
        </is>
      </c>
      <c r="G1936" s="39" t="str">
        <f>IF(ISNUMBER(MATCH(F1936,QualityStatuses,0)),"Quality Lead","Non-Quality Lead")</f>
        <v>Non-Quality Lead</v>
      </c>
      <c r="H1936" s="39" t="str">
        <f>IFERROR(INDEX(CampTypes,MATCH(I1936,CampList,0)),"Unattributed")</f>
        <v>New</v>
      </c>
      <c r="I1936" t="inlineStr">
        <is>
          <t>Natuf | In House | ABO |  | WhatsApp | Unit Franchise | India | Oct26 | V1</t>
        </is>
      </c>
      <c r="J1936" t="inlineStr">
        <is>
          <t>Natuf | In House | ABO |  | WhatsApp | Unit Franchise | India | Oct26 | V1</t>
        </is>
      </c>
      <c r="K1936" t="inlineStr">
        <is>
          <t>Direct (campaign tagged in CRM)</t>
        </is>
      </c>
      <c r="L1936" t="inlineStr">
        <is>
          <t>_</t>
        </is>
      </c>
      <c r="M1936" t="inlineStr">
        <is>
          <t>_</t>
        </is>
      </c>
      <c r="N1936" t="inlineStr">
        <is>
          <t>_</t>
        </is>
      </c>
      <c r="O1936" t="inlineStr">
        <is>
          <t>In House Natuf</t>
        </is>
      </c>
      <c r="P1936" t="inlineStr">
        <is>
          <t>Whatsapp Cloud API</t>
        </is>
      </c>
      <c r="Q1936" t="inlineStr">
        <is>
          <t>(Unassigned)</t>
        </is>
      </c>
      <c r="R1936" t="inlineStr">
        <is>
          <t>(Unassigned)</t>
        </is>
      </c>
      <c r="S1936" t="inlineStr">
        <is>
          <t>-</t>
        </is>
      </c>
      <c r="T1936" t="inlineStr">
        <is>
          <t>-</t>
        </is>
      </c>
      <c r="U1936" t="inlineStr">
        <is>
          <t>-</t>
        </is>
      </c>
      <c r="V1936" t="n">
        <v>0</v>
      </c>
      <c r="W1936" t="n">
        <v>0</v>
      </c>
      <c r="X1936" t="inlineStr">
        <is>
          <t>XXXXXX1536</t>
        </is>
      </c>
      <c r="Y1936" s="72" t="n">
        <v>46313.02635416666</v>
      </c>
    </row>
    <row r="1937">
      <c r="A1937" s="39" t="inlineStr">
        <is>
          <t>6ad3c109057e7abc741ea17d</t>
        </is>
      </c>
      <c r="B1937" s="72" t="n">
        <v>46313.00704861111</v>
      </c>
      <c r="C1937" s="70" t="n">
        <v>46313</v>
      </c>
      <c r="D1937" t="inlineStr">
        <is>
          <t>2026-10</t>
        </is>
      </c>
      <c r="E1937" t="inlineStr">
        <is>
          <t>Wk of 2026-10-12</t>
        </is>
      </c>
      <c r="F1937" t="inlineStr">
        <is>
          <t>New Lead</t>
        </is>
      </c>
      <c r="G1937" s="39" t="str">
        <f>IF(ISNUMBER(MATCH(F1937,QualityStatuses,0)),"Quality Lead","Non-Quality Lead")</f>
        <v>Non-Quality Lead</v>
      </c>
      <c r="H1937" s="39" t="str">
        <f>IFERROR(INDEX(CampTypes,MATCH(I1937,CampList,0)),"Unattributed")</f>
        <v>New</v>
      </c>
      <c r="I1937" t="inlineStr">
        <is>
          <t>Natuf | In House | ABO |  | WhatsApp | Unit Franchise | India | Oct26 | V1</t>
        </is>
      </c>
      <c r="J1937" t="inlineStr">
        <is>
          <t>Natuf | In House | ABO |  | WhatsApp | Unit Franchise | India | Oct26 | V1</t>
        </is>
      </c>
      <c r="K1937" t="inlineStr">
        <is>
          <t>Direct (campaign tagged in CRM)</t>
        </is>
      </c>
      <c r="L1937" t="inlineStr">
        <is>
          <t>_</t>
        </is>
      </c>
      <c r="M1937" t="inlineStr">
        <is>
          <t>_</t>
        </is>
      </c>
      <c r="N1937" t="inlineStr">
        <is>
          <t>_</t>
        </is>
      </c>
      <c r="O1937" t="inlineStr">
        <is>
          <t>In House Natuf</t>
        </is>
      </c>
      <c r="P1937" t="inlineStr">
        <is>
          <t>Whatsapp Cloud API</t>
        </is>
      </c>
      <c r="Q1937" t="inlineStr">
        <is>
          <t>(Unassigned)</t>
        </is>
      </c>
      <c r="R1937" t="inlineStr">
        <is>
          <t>(Unassigned)</t>
        </is>
      </c>
      <c r="S1937" t="inlineStr">
        <is>
          <t>-</t>
        </is>
      </c>
      <c r="T1937" t="inlineStr">
        <is>
          <t>-</t>
        </is>
      </c>
      <c r="U1937" t="inlineStr">
        <is>
          <t>-</t>
        </is>
      </c>
      <c r="V1937" t="n">
        <v>0</v>
      </c>
      <c r="W1937" t="n">
        <v>0</v>
      </c>
      <c r="X1937" t="inlineStr">
        <is>
          <t>XXXXXX3755</t>
        </is>
      </c>
      <c r="Y1937" s="72" t="n">
        <v>46313.00796296296</v>
      </c>
    </row>
    <row r="1938">
      <c r="A1938" s="39" t="inlineStr">
        <is>
          <t>6ad3c104057e7abc741ea176</t>
        </is>
      </c>
      <c r="B1938" s="72" t="n">
        <v>46313.00699074074</v>
      </c>
      <c r="C1938" s="70" t="n">
        <v>46313</v>
      </c>
      <c r="D1938" t="inlineStr">
        <is>
          <t>2026-10</t>
        </is>
      </c>
      <c r="E1938" t="inlineStr">
        <is>
          <t>Wk of 2026-10-12</t>
        </is>
      </c>
      <c r="F1938" t="inlineStr">
        <is>
          <t>New Lead</t>
        </is>
      </c>
      <c r="G1938" s="39" t="str">
        <f>IF(ISNUMBER(MATCH(F1938,QualityStatuses,0)),"Quality Lead","Non-Quality Lead")</f>
        <v>Non-Quality Lead</v>
      </c>
      <c r="H1938" s="39" t="str">
        <f>IFERROR(INDEX(CampTypes,MATCH(I1938,CampList,0)),"Unattributed")</f>
        <v>New</v>
      </c>
      <c r="I1938" t="inlineStr">
        <is>
          <t>Natuf | In House | ABO |  | WhatsApp | Unit Franchise | India | Oct26 | V1</t>
        </is>
      </c>
      <c r="J1938" t="inlineStr">
        <is>
          <t>Natuf | In House | ABO |  | WhatsApp | Unit Franchise | India | Oct26 | V1</t>
        </is>
      </c>
      <c r="K1938" t="inlineStr">
        <is>
          <t>Direct (campaign tagged in CRM)</t>
        </is>
      </c>
      <c r="L1938" t="inlineStr">
        <is>
          <t>_</t>
        </is>
      </c>
      <c r="M1938" t="inlineStr">
        <is>
          <t>_</t>
        </is>
      </c>
      <c r="N1938" t="inlineStr">
        <is>
          <t>_</t>
        </is>
      </c>
      <c r="O1938" t="inlineStr">
        <is>
          <t>In House Natuf</t>
        </is>
      </c>
      <c r="P1938" t="inlineStr">
        <is>
          <t>Whatsapp Cloud API</t>
        </is>
      </c>
      <c r="Q1938" t="inlineStr">
        <is>
          <t>(Unassigned)</t>
        </is>
      </c>
      <c r="R1938" t="inlineStr">
        <is>
          <t>(Unassigned)</t>
        </is>
      </c>
      <c r="S1938" t="inlineStr">
        <is>
          <t>-</t>
        </is>
      </c>
      <c r="T1938" t="inlineStr">
        <is>
          <t>-</t>
        </is>
      </c>
      <c r="U1938" t="inlineStr">
        <is>
          <t>-</t>
        </is>
      </c>
      <c r="V1938" t="n">
        <v>0</v>
      </c>
      <c r="W1938" t="n">
        <v>0</v>
      </c>
      <c r="X1938" t="inlineStr">
        <is>
          <t>XXXXXX5145</t>
        </is>
      </c>
      <c r="Y1938" s="72" t="n">
        <v>46313.42055555555</v>
      </c>
    </row>
    <row r="1939">
      <c r="A1939" s="39" t="inlineStr">
        <is>
          <t>6ad3c08091ecfeb0448183ec</t>
        </is>
      </c>
      <c r="B1939" s="72" t="n">
        <v>46313.00546296296</v>
      </c>
      <c r="C1939" s="70" t="n">
        <v>46313</v>
      </c>
      <c r="D1939" t="inlineStr">
        <is>
          <t>2026-10</t>
        </is>
      </c>
      <c r="E1939" t="inlineStr">
        <is>
          <t>Wk of 2026-10-12</t>
        </is>
      </c>
      <c r="F1939" t="inlineStr">
        <is>
          <t>Attempt 1</t>
        </is>
      </c>
      <c r="G1939" s="39" t="str">
        <f>IF(ISNUMBER(MATCH(F1939,QualityStatuses,0)),"Quality Lead","Non-Quality Lead")</f>
        <v>Non-Quality Lead</v>
      </c>
      <c r="H1939" s="39" t="str">
        <f>IFERROR(INDEX(CampTypes,MATCH(I1939,CampList,0)),"Unattributed")</f>
        <v>New</v>
      </c>
      <c r="I1939" t="inlineStr">
        <is>
          <t>EBG - In House | ABO | Natuf | Leads | Unit Franchise | India | Oct26 | V1</t>
        </is>
      </c>
      <c r="J1939" t="inlineStr">
        <is>
          <t>EBG - In House | ABO | Natuf | Leads | Unit Franchise | India | Oct26 | V1</t>
        </is>
      </c>
      <c r="K1939" t="inlineStr">
        <is>
          <t>Direct (campaign tagged in CRM)</t>
        </is>
      </c>
      <c r="L1939" t="inlineStr">
        <is>
          <t>Natuf | LAL 1% | India | Jul26 | V1</t>
        </is>
      </c>
      <c r="M1939" t="inlineStr">
        <is>
          <t>Natuf | LAL 1% | India | Jul26 | V1</t>
        </is>
      </c>
      <c r="N1939" t="inlineStr">
        <is>
          <t>Natuf | Reel | Brand Ambassador | Heard Of Owning A Cafe | V1</t>
        </is>
      </c>
      <c r="O1939" t="inlineStr">
        <is>
          <t>In House Natuf</t>
        </is>
      </c>
      <c r="P1939" t="inlineStr">
        <is>
          <t>Facebook</t>
        </is>
      </c>
      <c r="Q1939" t="inlineStr">
        <is>
          <t>Tejaswini Tarigopula</t>
        </is>
      </c>
      <c r="R1939" t="inlineStr">
        <is>
          <t>Rauth Sanketh</t>
        </is>
      </c>
      <c r="S1939" t="inlineStr">
        <is>
          <t>-</t>
        </is>
      </c>
      <c r="T1939" t="inlineStr">
        <is>
          <t>Kolkata</t>
        </is>
      </c>
      <c r="U1939" t="inlineStr">
        <is>
          <t xml:space="preserve"> </t>
        </is>
      </c>
      <c r="V1939" t="n">
        <v>1</v>
      </c>
      <c r="W1939" t="n">
        <v>0</v>
      </c>
      <c r="X1939" t="inlineStr">
        <is>
          <t>XXXXXX8995</t>
        </is>
      </c>
      <c r="Y1939" s="72" t="n">
        <v>46326.52037037037</v>
      </c>
    </row>
    <row r="1940">
      <c r="A1940" s="39" t="inlineStr">
        <is>
          <t>6ad3bff6a405c0a7dffce6aa</t>
        </is>
      </c>
      <c r="B1940" s="72" t="n">
        <v>46313.00386574074</v>
      </c>
      <c r="C1940" s="70" t="n">
        <v>46313</v>
      </c>
      <c r="D1940" t="inlineStr">
        <is>
          <t>2026-10</t>
        </is>
      </c>
      <c r="E1940" t="inlineStr">
        <is>
          <t>Wk of 2026-10-12</t>
        </is>
      </c>
      <c r="F1940" t="inlineStr">
        <is>
          <t>Attempt 2</t>
        </is>
      </c>
      <c r="G1940" s="39" t="str">
        <f>IF(ISNUMBER(MATCH(F1940,QualityStatuses,0)),"Quality Lead","Non-Quality Lead")</f>
        <v>Non-Quality Lead</v>
      </c>
      <c r="H1940" s="39" t="str">
        <f>IFERROR(INDEX(CampTypes,MATCH(I1940,CampList,0)),"Unattributed")</f>
        <v>Old</v>
      </c>
      <c r="I1940" t="inlineStr">
        <is>
          <t>E_Natuf_Generic_13082026</t>
        </is>
      </c>
      <c r="J1940" t="inlineStr">
        <is>
          <t>E_Natuf_Generic_13082026</t>
        </is>
      </c>
      <c r="K1940" t="inlineStr">
        <is>
          <t>Direct (campaign tagged in CRM)</t>
        </is>
      </c>
      <c r="L1940" t="inlineStr">
        <is>
          <t>E_Natuf_Generic_13082026_Adset1</t>
        </is>
      </c>
      <c r="M1940" t="inlineStr">
        <is>
          <t>E_Natuf_Generic_13082026_Adset1</t>
        </is>
      </c>
      <c r="N1940" t="inlineStr">
        <is>
          <t>E_Natuf_Generic_13082026_Adset1_Ad1</t>
        </is>
      </c>
      <c r="O1940" t="inlineStr">
        <is>
          <t>Natuf</t>
        </is>
      </c>
      <c r="P1940" t="inlineStr">
        <is>
          <t>Facebook</t>
        </is>
      </c>
      <c r="Q1940" t="inlineStr">
        <is>
          <t>Tejaswini Tarigopula</t>
        </is>
      </c>
      <c r="R1940" t="inlineStr">
        <is>
          <t>Sai Charan</t>
        </is>
      </c>
      <c r="S1940" t="inlineStr">
        <is>
          <t>-</t>
        </is>
      </c>
      <c r="T1940" t="inlineStr">
        <is>
          <t>Guntur</t>
        </is>
      </c>
      <c r="U1940" t="inlineStr">
        <is>
          <t xml:space="preserve"> </t>
        </is>
      </c>
      <c r="V1940" t="n">
        <v>2</v>
      </c>
      <c r="W1940" t="n">
        <v>1</v>
      </c>
      <c r="X1940" t="inlineStr">
        <is>
          <t>XXXXXX3221</t>
        </is>
      </c>
      <c r="Y1940" s="72" t="n">
        <v>46326.52037037037</v>
      </c>
    </row>
    <row r="1941">
      <c r="A1941" s="39" t="inlineStr">
        <is>
          <t>6ad3bf38f3e37d539056762d</t>
        </is>
      </c>
      <c r="B1941" s="72" t="n">
        <v>46313.00166666666</v>
      </c>
      <c r="C1941" s="70" t="n">
        <v>46313</v>
      </c>
      <c r="D1941" t="inlineStr">
        <is>
          <t>2026-10</t>
        </is>
      </c>
      <c r="E1941" t="inlineStr">
        <is>
          <t>Wk of 2026-10-12</t>
        </is>
      </c>
      <c r="F1941" t="inlineStr">
        <is>
          <t>New Lead</t>
        </is>
      </c>
      <c r="G1941" s="39" t="str">
        <f>IF(ISNUMBER(MATCH(F1941,QualityStatuses,0)),"Quality Lead","Non-Quality Lead")</f>
        <v>Non-Quality Lead</v>
      </c>
      <c r="H1941" s="39" t="str">
        <f>IFERROR(INDEX(CampTypes,MATCH(I1941,CampList,0)),"Unattributed")</f>
        <v>Old</v>
      </c>
      <c r="I1941" t="inlineStr">
        <is>
          <t>natuf_Kiosk_14072026_Hindi</t>
        </is>
      </c>
      <c r="J1941" t="inlineStr">
        <is>
          <t>natuf_Kiosk_14072026_Hindi</t>
        </is>
      </c>
      <c r="K1941" t="inlineStr">
        <is>
          <t>Direct (campaign tagged in CRM)</t>
        </is>
      </c>
      <c r="L1941" t="inlineStr">
        <is>
          <t>natuf_Kiosk_09102026</t>
        </is>
      </c>
      <c r="M1941" t="inlineStr">
        <is>
          <t>natuf_Kiosk_09102026</t>
        </is>
      </c>
      <c r="N1941" t="inlineStr">
        <is>
          <t>natuf_Kiosk_14072026_ad set_ad1</t>
        </is>
      </c>
      <c r="O1941" t="inlineStr">
        <is>
          <t>Natuf</t>
        </is>
      </c>
      <c r="P1941" t="inlineStr">
        <is>
          <t>Facebook</t>
        </is>
      </c>
      <c r="Q1941" t="inlineStr">
        <is>
          <t>(Unassigned)</t>
        </is>
      </c>
      <c r="R1941" t="inlineStr">
        <is>
          <t>Omkar Navge</t>
        </is>
      </c>
      <c r="S1941" t="inlineStr">
        <is>
          <t>-</t>
        </is>
      </c>
      <c r="T1941" t="inlineStr">
        <is>
          <t>Varanasi</t>
        </is>
      </c>
      <c r="U1941" t="inlineStr">
        <is>
          <t xml:space="preserve"> </t>
        </is>
      </c>
      <c r="V1941" t="n">
        <v>0</v>
      </c>
      <c r="W1941" t="n">
        <v>0</v>
      </c>
      <c r="X1941" t="inlineStr">
        <is>
          <t>XXXXXX2004</t>
        </is>
      </c>
      <c r="Y1941" s="72" t="n">
        <v>46326.52037037037</v>
      </c>
    </row>
    <row r="1942">
      <c r="A1942" s="39" t="inlineStr">
        <is>
          <t>6ad3bd6e2180801d5cbf1855</t>
        </is>
      </c>
      <c r="B1942" s="72" t="n">
        <v>46312.99636574074</v>
      </c>
      <c r="C1942" s="70" t="n">
        <v>46312</v>
      </c>
      <c r="D1942" t="inlineStr">
        <is>
          <t>2026-10</t>
        </is>
      </c>
      <c r="E1942" t="inlineStr">
        <is>
          <t>Wk of 2026-10-12</t>
        </is>
      </c>
      <c r="F1942" t="inlineStr">
        <is>
          <t>Connected</t>
        </is>
      </c>
      <c r="G1942" s="39" t="str">
        <f>IF(ISNUMBER(MATCH(F1942,QualityStatuses,0)),"Quality Lead","Non-Quality Lead")</f>
        <v>Non-Quality Lead</v>
      </c>
      <c r="H1942" s="39" t="str">
        <f>IFERROR(INDEX(CampTypes,MATCH(I1942,CampList,0)),"Unattributed")</f>
        <v>New</v>
      </c>
      <c r="I1942" t="inlineStr">
        <is>
          <t>EBG - In House | ABO | Natuf | Leads | Unit Franchise | India | Oct26 | V1</t>
        </is>
      </c>
      <c r="J1942" t="inlineStr">
        <is>
          <t>EBG - In House | ABO | Natuf | Leads | Unit Franchise | India | Oct26 | V1</t>
        </is>
      </c>
      <c r="K1942" t="inlineStr">
        <is>
          <t>Direct (campaign tagged in CRM)</t>
        </is>
      </c>
      <c r="L1942" t="inlineStr">
        <is>
          <t>Natuf | LAL 1% | India | Jul26 | V1</t>
        </is>
      </c>
      <c r="M1942" t="inlineStr">
        <is>
          <t>Natuf | LAL 1% | India | Jul26 | V1</t>
        </is>
      </c>
      <c r="N1942" t="inlineStr">
        <is>
          <t>Natuf | Reel | Brand Ambassador | Heard Of Owning A Cafe | V1</t>
        </is>
      </c>
      <c r="O1942" t="inlineStr">
        <is>
          <t>In House Natuf</t>
        </is>
      </c>
      <c r="P1942" t="inlineStr">
        <is>
          <t>Facebook</t>
        </is>
      </c>
      <c r="Q1942" t="inlineStr">
        <is>
          <t>Tejaswini Tarigopula</t>
        </is>
      </c>
      <c r="R1942" t="inlineStr">
        <is>
          <t>Shivani Sharma</t>
        </is>
      </c>
      <c r="S1942" t="inlineStr">
        <is>
          <t>-</t>
        </is>
      </c>
      <c r="T1942" t="inlineStr">
        <is>
          <t>silchar</t>
        </is>
      </c>
      <c r="U1942" t="inlineStr">
        <is>
          <t xml:space="preserve"> </t>
        </is>
      </c>
      <c r="V1942" t="n">
        <v>3</v>
      </c>
      <c r="W1942" t="n">
        <v>2</v>
      </c>
      <c r="X1942" t="inlineStr">
        <is>
          <t>XXXXXX8173</t>
        </is>
      </c>
      <c r="Y1942" s="72" t="n">
        <v>46326.52037037037</v>
      </c>
    </row>
    <row r="1943">
      <c r="A1943" s="39" t="inlineStr">
        <is>
          <t>6ad3bd69a09cd73687c35afe</t>
        </is>
      </c>
      <c r="B1943" s="72" t="n">
        <v>46312.99630787037</v>
      </c>
      <c r="C1943" s="70" t="n">
        <v>46312</v>
      </c>
      <c r="D1943" t="inlineStr">
        <is>
          <t>2026-10</t>
        </is>
      </c>
      <c r="E1943" t="inlineStr">
        <is>
          <t>Wk of 2026-10-12</t>
        </is>
      </c>
      <c r="F1943" t="inlineStr">
        <is>
          <t>Lost</t>
        </is>
      </c>
      <c r="G1943" s="39" t="str">
        <f>IF(ISNUMBER(MATCH(F1943,QualityStatuses,0)),"Quality Lead","Non-Quality Lead")</f>
        <v>Non-Quality Lead</v>
      </c>
      <c r="H1943" s="39" t="str">
        <f>IFERROR(INDEX(CampTypes,MATCH(I1943,CampList,0)),"Unattributed")</f>
        <v>New</v>
      </c>
      <c r="I1943" t="inlineStr">
        <is>
          <t>EBG - In House | ABO | Natuf | Leads | Unit Franchise | India | Oct26 | V1</t>
        </is>
      </c>
      <c r="J1943" t="inlineStr">
        <is>
          <t>EBG - In House | ABO | Natuf | Leads | Unit Franchise | India | Oct26 | V1</t>
        </is>
      </c>
      <c r="K1943" t="inlineStr">
        <is>
          <t>Direct (campaign tagged in CRM)</t>
        </is>
      </c>
      <c r="L1943" t="inlineStr">
        <is>
          <t>Natuf | LAL 1% | India | Jul26 | V1</t>
        </is>
      </c>
      <c r="M1943" t="inlineStr">
        <is>
          <t>Natuf | LAL 1% | India | Jul26 | V1</t>
        </is>
      </c>
      <c r="N1943" t="inlineStr">
        <is>
          <t>Natuf | Reel | Brand Ambassador | Heard Of Owning A Cafe | V1</t>
        </is>
      </c>
      <c r="O1943" t="inlineStr">
        <is>
          <t>In House Natuf</t>
        </is>
      </c>
      <c r="P1943" t="inlineStr">
        <is>
          <t>Facebook</t>
        </is>
      </c>
      <c r="Q1943" t="inlineStr">
        <is>
          <t>Tejaswini Tarigopula</t>
        </is>
      </c>
      <c r="R1943" t="inlineStr">
        <is>
          <t>Rima Paul</t>
        </is>
      </c>
      <c r="S1943" t="inlineStr">
        <is>
          <t>Not Interested</t>
        </is>
      </c>
      <c r="T1943" t="inlineStr">
        <is>
          <t>Jammu</t>
        </is>
      </c>
      <c r="U1943" t="inlineStr">
        <is>
          <t xml:space="preserve"> </t>
        </is>
      </c>
      <c r="V1943" t="n">
        <v>3</v>
      </c>
      <c r="W1943" t="n">
        <v>2</v>
      </c>
      <c r="X1943" t="inlineStr">
        <is>
          <t>XXXXXX2940</t>
        </is>
      </c>
      <c r="Y1943" s="72" t="n">
        <v>46326.52037037037</v>
      </c>
    </row>
    <row r="1944">
      <c r="A1944" s="39" t="inlineStr">
        <is>
          <t>6ad3bd4c8a4825c423b2f4e4</t>
        </is>
      </c>
      <c r="B1944" s="72" t="n">
        <v>46312.99597222222</v>
      </c>
      <c r="C1944" s="70" t="n">
        <v>46312</v>
      </c>
      <c r="D1944" t="inlineStr">
        <is>
          <t>2026-10</t>
        </is>
      </c>
      <c r="E1944" t="inlineStr">
        <is>
          <t>Wk of 2026-10-12</t>
        </is>
      </c>
      <c r="F1944" t="inlineStr">
        <is>
          <t>Attempt 2</t>
        </is>
      </c>
      <c r="G1944" s="39" t="str">
        <f>IF(ISNUMBER(MATCH(F1944,QualityStatuses,0)),"Quality Lead","Non-Quality Lead")</f>
        <v>Non-Quality Lead</v>
      </c>
      <c r="H1944" s="39" t="str">
        <f>IFERROR(INDEX(CampTypes,MATCH(I1944,CampList,0)),"Unattributed")</f>
        <v>New</v>
      </c>
      <c r="I1944" t="inlineStr">
        <is>
          <t>EBG - In House | ABO | Natuf | Leads | Unit Franchise | India | Oct26 | V1</t>
        </is>
      </c>
      <c r="J1944" t="inlineStr">
        <is>
          <t>EBG - In House | ABO | Natuf | Leads | Unit Franchise | India | Oct26 | V1</t>
        </is>
      </c>
      <c r="K1944" t="inlineStr">
        <is>
          <t>Direct (campaign tagged in CRM)</t>
        </is>
      </c>
      <c r="L1944" t="inlineStr">
        <is>
          <t>Natuf | LAL 1% | India | Jul26 | V1</t>
        </is>
      </c>
      <c r="M1944" t="inlineStr">
        <is>
          <t>Natuf | LAL 1% | India | Jul26 | V1</t>
        </is>
      </c>
      <c r="N1944" t="inlineStr">
        <is>
          <t>Natuf | Reel | Brand Ambassador | Heard Of Owning A Cafe | V1</t>
        </is>
      </c>
      <c r="O1944" t="inlineStr">
        <is>
          <t>In House Natuf</t>
        </is>
      </c>
      <c r="P1944" t="inlineStr">
        <is>
          <t>Facebook</t>
        </is>
      </c>
      <c r="Q1944" t="inlineStr">
        <is>
          <t>Tejaswini Tarigopula</t>
        </is>
      </c>
      <c r="R1944" t="inlineStr">
        <is>
          <t>Sai Charan</t>
        </is>
      </c>
      <c r="S1944" t="inlineStr">
        <is>
          <t>-</t>
        </is>
      </c>
      <c r="T1944" t="inlineStr">
        <is>
          <t>Muzffarpur</t>
        </is>
      </c>
      <c r="U1944" t="inlineStr">
        <is>
          <t xml:space="preserve"> </t>
        </is>
      </c>
      <c r="V1944" t="n">
        <v>2</v>
      </c>
      <c r="W1944" t="n">
        <v>0</v>
      </c>
      <c r="X1944" t="inlineStr">
        <is>
          <t>XXXXXX0041</t>
        </is>
      </c>
      <c r="Y1944" s="72" t="n">
        <v>46326.52037037037</v>
      </c>
    </row>
    <row r="1945">
      <c r="A1945" s="39" t="inlineStr">
        <is>
          <t>6ad3bc7f8741c39adf17ee0b</t>
        </is>
      </c>
      <c r="B1945" s="72" t="n">
        <v>46312.99359953704</v>
      </c>
      <c r="C1945" s="70" t="n">
        <v>46312</v>
      </c>
      <c r="D1945" t="inlineStr">
        <is>
          <t>2026-10</t>
        </is>
      </c>
      <c r="E1945" t="inlineStr">
        <is>
          <t>Wk of 2026-10-12</t>
        </is>
      </c>
      <c r="F1945" t="inlineStr">
        <is>
          <t>Attempt 1</t>
        </is>
      </c>
      <c r="G1945" s="39" t="str">
        <f>IF(ISNUMBER(MATCH(F1945,QualityStatuses,0)),"Quality Lead","Non-Quality Lead")</f>
        <v>Non-Quality Lead</v>
      </c>
      <c r="H1945" s="39" t="str">
        <f>IFERROR(INDEX(CampTypes,MATCH(I1945,CampList,0)),"Unattributed")</f>
        <v>Old</v>
      </c>
      <c r="I1945" t="inlineStr">
        <is>
          <t>E_Karan_Natuf_All_07072026</t>
        </is>
      </c>
      <c r="J1945" t="inlineStr">
        <is>
          <t>E_Karan_Natuf_All_07072026</t>
        </is>
      </c>
      <c r="K1945" t="inlineStr">
        <is>
          <t>Direct (campaign tagged in CRM)</t>
        </is>
      </c>
      <c r="L1945" t="inlineStr">
        <is>
          <t>E_Karan_Natuf_Fragship_07072026_Adset2</t>
        </is>
      </c>
      <c r="M1945" t="inlineStr">
        <is>
          <t>E_Karan_Natuf_Fragship_07072026_Adset2</t>
        </is>
      </c>
      <c r="N1945" t="inlineStr">
        <is>
          <t>E_Karan_Natuf_Flagship_Cafe_07072026_Adset2_Ad1 – Copy 2</t>
        </is>
      </c>
      <c r="O1945" t="inlineStr">
        <is>
          <t>Natuf</t>
        </is>
      </c>
      <c r="P1945" t="inlineStr">
        <is>
          <t>Facebook</t>
        </is>
      </c>
      <c r="Q1945" t="inlineStr">
        <is>
          <t>Tejaswini Tarigopula</t>
        </is>
      </c>
      <c r="R1945" t="inlineStr">
        <is>
          <t>Rauth Sanketh</t>
        </is>
      </c>
      <c r="S1945" t="inlineStr">
        <is>
          <t>-</t>
        </is>
      </c>
      <c r="T1945" t="inlineStr">
        <is>
          <t>Mumbai</t>
        </is>
      </c>
      <c r="U1945" t="inlineStr">
        <is>
          <t xml:space="preserve"> </t>
        </is>
      </c>
      <c r="V1945" t="n">
        <v>1</v>
      </c>
      <c r="W1945" t="n">
        <v>0</v>
      </c>
      <c r="X1945" t="inlineStr">
        <is>
          <t>XXXXXX4444</t>
        </is>
      </c>
      <c r="Y1945" s="72" t="n">
        <v>46326.52037037037</v>
      </c>
    </row>
    <row r="1946">
      <c r="A1946" s="39" t="inlineStr">
        <is>
          <t>6ad3bc7d8741c39adf17ee06</t>
        </is>
      </c>
      <c r="B1946" s="72" t="n">
        <v>46312.99357638889</v>
      </c>
      <c r="C1946" s="70" t="n">
        <v>46312</v>
      </c>
      <c r="D1946" t="inlineStr">
        <is>
          <t>2026-10</t>
        </is>
      </c>
      <c r="E1946" t="inlineStr">
        <is>
          <t>Wk of 2026-10-12</t>
        </is>
      </c>
      <c r="F1946" t="inlineStr">
        <is>
          <t>Attempt 1</t>
        </is>
      </c>
      <c r="G1946" s="39" t="str">
        <f>IF(ISNUMBER(MATCH(F1946,QualityStatuses,0)),"Quality Lead","Non-Quality Lead")</f>
        <v>Non-Quality Lead</v>
      </c>
      <c r="H1946" s="39" t="str">
        <f>IFERROR(INDEX(CampTypes,MATCH(I1946,CampList,0)),"Unattributed")</f>
        <v>New</v>
      </c>
      <c r="I1946" t="inlineStr">
        <is>
          <t>EBG - In House | ABO | Natuf | Leads | Unit Franchise | India | Oct26 | V1</t>
        </is>
      </c>
      <c r="J1946" t="inlineStr">
        <is>
          <t>EBG - In House | ABO | Natuf | Leads | Unit Franchise | India | Oct26 | V1</t>
        </is>
      </c>
      <c r="K1946" t="inlineStr">
        <is>
          <t>Direct (campaign tagged in CRM)</t>
        </is>
      </c>
      <c r="L1946" t="inlineStr">
        <is>
          <t>Natuf | Broad | Tier1 + Growth Cities | Oct26 | V1</t>
        </is>
      </c>
      <c r="M1946" t="inlineStr">
        <is>
          <t>Natuf | Broad | Tier1 + Growth Cities | Oct26 | V1</t>
        </is>
      </c>
      <c r="N1946" t="inlineStr">
        <is>
          <t>Natuf | Reel | Brand Ambassador | Heard Of Owning A Cafe | V1</t>
        </is>
      </c>
      <c r="O1946" t="inlineStr">
        <is>
          <t>In House Natuf</t>
        </is>
      </c>
      <c r="P1946" t="inlineStr">
        <is>
          <t>Facebook</t>
        </is>
      </c>
      <c r="Q1946" t="inlineStr">
        <is>
          <t>Tejaswini Tarigopula</t>
        </is>
      </c>
      <c r="R1946" t="inlineStr">
        <is>
          <t>Rima Paul</t>
        </is>
      </c>
      <c r="S1946" t="inlineStr">
        <is>
          <t>-</t>
        </is>
      </c>
      <c r="T1946" t="inlineStr">
        <is>
          <t>Delhi</t>
        </is>
      </c>
      <c r="U1946" t="inlineStr">
        <is>
          <t xml:space="preserve"> </t>
        </is>
      </c>
      <c r="V1946" t="n">
        <v>2</v>
      </c>
      <c r="W1946" t="n">
        <v>0</v>
      </c>
      <c r="X1946" t="inlineStr">
        <is>
          <t>XXXXXX5876</t>
        </is>
      </c>
      <c r="Y1946" s="72" t="n">
        <v>46326.52037037037</v>
      </c>
    </row>
    <row r="1947">
      <c r="A1947" s="39" t="inlineStr">
        <is>
          <t>6ad3bb779ecbe5eb18d25fd7</t>
        </is>
      </c>
      <c r="B1947" s="72" t="n">
        <v>46312.99054398148</v>
      </c>
      <c r="C1947" s="70" t="n">
        <v>46312</v>
      </c>
      <c r="D1947" t="inlineStr">
        <is>
          <t>2026-10</t>
        </is>
      </c>
      <c r="E1947" t="inlineStr">
        <is>
          <t>Wk of 2026-10-12</t>
        </is>
      </c>
      <c r="F1947" t="inlineStr">
        <is>
          <t>New Lead</t>
        </is>
      </c>
      <c r="G1947" s="39" t="str">
        <f>IF(ISNUMBER(MATCH(F1947,QualityStatuses,0)),"Quality Lead","Non-Quality Lead")</f>
        <v>Non-Quality Lead</v>
      </c>
      <c r="H1947" s="39" t="str">
        <f>IFERROR(INDEX(CampTypes,MATCH(I1947,CampList,0)),"Unattributed")</f>
        <v>Old</v>
      </c>
      <c r="I1947" t="inlineStr">
        <is>
          <t>E_Karan_Natuf_All_07072026</t>
        </is>
      </c>
      <c r="J1947" t="inlineStr">
        <is>
          <t>E_Karan_Natuf_All_07072026</t>
        </is>
      </c>
      <c r="K1947" t="inlineStr">
        <is>
          <t>Direct (campaign tagged in CRM)</t>
        </is>
      </c>
      <c r="L1947" t="inlineStr">
        <is>
          <t>E_Karan_Natuf_Sign_07072026_Adset3</t>
        </is>
      </c>
      <c r="M1947" t="inlineStr">
        <is>
          <t>E_Karan_Natuf_Sign_07072026_Adset3</t>
        </is>
      </c>
      <c r="N1947" t="inlineStr">
        <is>
          <t>E_Karan_Natuf_Sign_07072026_Adset2_Ad1</t>
        </is>
      </c>
      <c r="O1947" t="inlineStr">
        <is>
          <t>Natuf</t>
        </is>
      </c>
      <c r="P1947" t="inlineStr">
        <is>
          <t>Facebook</t>
        </is>
      </c>
      <c r="Q1947" t="inlineStr">
        <is>
          <t>(Unassigned)</t>
        </is>
      </c>
      <c r="R1947" t="inlineStr">
        <is>
          <t>Omkar Navge</t>
        </is>
      </c>
      <c r="S1947" t="inlineStr">
        <is>
          <t>-</t>
        </is>
      </c>
      <c r="T1947" t="inlineStr">
        <is>
          <t>Hyderabad</t>
        </is>
      </c>
      <c r="U1947" t="inlineStr">
        <is>
          <t xml:space="preserve"> </t>
        </is>
      </c>
      <c r="V1947" t="n">
        <v>0</v>
      </c>
      <c r="W1947" t="n">
        <v>0</v>
      </c>
      <c r="X1947" t="inlineStr">
        <is>
          <t>XXXXXX7129</t>
        </is>
      </c>
      <c r="Y1947" s="72" t="n">
        <v>46326.52037037037</v>
      </c>
    </row>
    <row r="1948">
      <c r="A1948" s="39" t="inlineStr">
        <is>
          <t>6ad3ba7effc8fc0774d3deec</t>
        </is>
      </c>
      <c r="B1948" s="72" t="n">
        <v>46312.98766203703</v>
      </c>
      <c r="C1948" s="70" t="n">
        <v>46312</v>
      </c>
      <c r="D1948" t="inlineStr">
        <is>
          <t>2026-10</t>
        </is>
      </c>
      <c r="E1948" t="inlineStr">
        <is>
          <t>Wk of 2026-10-12</t>
        </is>
      </c>
      <c r="F1948" t="inlineStr">
        <is>
          <t>Attempt 1</t>
        </is>
      </c>
      <c r="G1948" s="39" t="str">
        <f>IF(ISNUMBER(MATCH(F1948,QualityStatuses,0)),"Quality Lead","Non-Quality Lead")</f>
        <v>Non-Quality Lead</v>
      </c>
      <c r="H1948" s="39" t="str">
        <f>IFERROR(INDEX(CampTypes,MATCH(I1948,CampList,0)),"Unattributed")</f>
        <v>New</v>
      </c>
      <c r="I1948" t="inlineStr">
        <is>
          <t>EBG - In House | ABO | Natuf | Leads | Unit Franchise | India | Oct26 | V1</t>
        </is>
      </c>
      <c r="J1948" t="inlineStr">
        <is>
          <t>EBG - In House | ABO | Natuf | Leads | Unit Franchise | India | Oct26 | V1</t>
        </is>
      </c>
      <c r="K1948" t="inlineStr">
        <is>
          <t>Direct (campaign tagged in CRM)</t>
        </is>
      </c>
      <c r="L1948" t="inlineStr">
        <is>
          <t>Natuf | Investors | Tier1 + Growth Cities | Oct26 | V1</t>
        </is>
      </c>
      <c r="M1948" t="inlineStr">
        <is>
          <t>Natuf | Investors | Tier1 + Growth Cities | Oct26 | V1</t>
        </is>
      </c>
      <c r="N1948" t="inlineStr">
        <is>
          <t>Natuf | Reel | Brand Ambassador | Heard Of Owning A Cafe | V1</t>
        </is>
      </c>
      <c r="O1948" t="inlineStr">
        <is>
          <t>In House Natuf</t>
        </is>
      </c>
      <c r="P1948" t="inlineStr">
        <is>
          <t>Facebook</t>
        </is>
      </c>
      <c r="Q1948" t="inlineStr">
        <is>
          <t>Tejaswini Tarigopula</t>
        </is>
      </c>
      <c r="R1948" t="inlineStr">
        <is>
          <t>Rauth Sanketh</t>
        </is>
      </c>
      <c r="S1948" t="inlineStr">
        <is>
          <t>-</t>
        </is>
      </c>
      <c r="T1948" t="inlineStr">
        <is>
          <t>Indore</t>
        </is>
      </c>
      <c r="U1948" t="inlineStr">
        <is>
          <t xml:space="preserve"> </t>
        </is>
      </c>
      <c r="V1948" t="n">
        <v>1</v>
      </c>
      <c r="W1948" t="n">
        <v>0</v>
      </c>
      <c r="X1948" t="inlineStr">
        <is>
          <t>XXXXXX6327</t>
        </is>
      </c>
      <c r="Y1948" s="72" t="n">
        <v>46326.52037037037</v>
      </c>
    </row>
    <row r="1949">
      <c r="A1949" s="39" t="inlineStr">
        <is>
          <t>6ad3b950f717c234d0f593cf</t>
        </is>
      </c>
      <c r="B1949" s="72" t="n">
        <v>46312.98416666667</v>
      </c>
      <c r="C1949" s="70" t="n">
        <v>46312</v>
      </c>
      <c r="D1949" t="inlineStr">
        <is>
          <t>2026-10</t>
        </is>
      </c>
      <c r="E1949" t="inlineStr">
        <is>
          <t>Wk of 2026-10-12</t>
        </is>
      </c>
      <c r="F1949" t="inlineStr">
        <is>
          <t>Attempt 1</t>
        </is>
      </c>
      <c r="G1949" s="39" t="str">
        <f>IF(ISNUMBER(MATCH(F1949,QualityStatuses,0)),"Quality Lead","Non-Quality Lead")</f>
        <v>Non-Quality Lead</v>
      </c>
      <c r="H1949" s="39" t="str">
        <f>IFERROR(INDEX(CampTypes,MATCH(I1949,CampList,0)),"Unattributed")</f>
        <v>Old</v>
      </c>
      <c r="I1949" t="inlineStr">
        <is>
          <t>natuf_Kiosk_14072026_Hindi</t>
        </is>
      </c>
      <c r="J1949" t="inlineStr">
        <is>
          <t>natuf_Kiosk_14072026_Hindi</t>
        </is>
      </c>
      <c r="K1949" t="inlineStr">
        <is>
          <t>Direct (campaign tagged in CRM)</t>
        </is>
      </c>
      <c r="L1949" t="inlineStr">
        <is>
          <t>natuf_Kiosk_09102026</t>
        </is>
      </c>
      <c r="M1949" t="inlineStr">
        <is>
          <t>natuf_Kiosk_09102026</t>
        </is>
      </c>
      <c r="N1949" t="inlineStr">
        <is>
          <t>natuf_Kiosk_14072026_ad set_ad1</t>
        </is>
      </c>
      <c r="O1949" t="inlineStr">
        <is>
          <t>Natuf</t>
        </is>
      </c>
      <c r="P1949" t="inlineStr">
        <is>
          <t>Facebook</t>
        </is>
      </c>
      <c r="Q1949" t="inlineStr">
        <is>
          <t>Marshal Malbari</t>
        </is>
      </c>
      <c r="R1949" t="inlineStr">
        <is>
          <t>Rohit Kamble</t>
        </is>
      </c>
      <c r="S1949" t="inlineStr">
        <is>
          <t>-</t>
        </is>
      </c>
      <c r="T1949" t="inlineStr">
        <is>
          <t>Sareni raebareli</t>
        </is>
      </c>
      <c r="U1949" t="inlineStr">
        <is>
          <t xml:space="preserve"> </t>
        </is>
      </c>
      <c r="V1949" t="n">
        <v>1</v>
      </c>
      <c r="W1949" t="n">
        <v>0</v>
      </c>
      <c r="X1949" t="inlineStr">
        <is>
          <t>XXXXXX3291</t>
        </is>
      </c>
      <c r="Y1949" s="72" t="n">
        <v>46326.52037037037</v>
      </c>
    </row>
    <row r="1950">
      <c r="A1950" s="39" t="inlineStr">
        <is>
          <t>6ad3b93ab19053bab3e6a620</t>
        </is>
      </c>
      <c r="B1950" s="72" t="n">
        <v>46312.98391203704</v>
      </c>
      <c r="C1950" s="70" t="n">
        <v>46312</v>
      </c>
      <c r="D1950" t="inlineStr">
        <is>
          <t>2026-10</t>
        </is>
      </c>
      <c r="E1950" t="inlineStr">
        <is>
          <t>Wk of 2026-10-12</t>
        </is>
      </c>
      <c r="F1950" t="inlineStr">
        <is>
          <t>Lost</t>
        </is>
      </c>
      <c r="G1950" s="39" t="str">
        <f>IF(ISNUMBER(MATCH(F1950,QualityStatuses,0)),"Quality Lead","Non-Quality Lead")</f>
        <v>Non-Quality Lead</v>
      </c>
      <c r="H1950" s="39" t="str">
        <f>IFERROR(INDEX(CampTypes,MATCH(I1950,CampList,0)),"Unattributed")</f>
        <v>New</v>
      </c>
      <c r="I1950" t="inlineStr">
        <is>
          <t>EBG - In House | ABO | Natuf | Leads | Unit Franchise | India | Oct26 | V1</t>
        </is>
      </c>
      <c r="J1950" t="inlineStr">
        <is>
          <t>EBG - In House | ABO | Natuf | Leads | Unit Franchise | India | Oct26 | V1</t>
        </is>
      </c>
      <c r="K1950" t="inlineStr">
        <is>
          <t>Direct (campaign tagged in CRM)</t>
        </is>
      </c>
      <c r="L1950" t="inlineStr">
        <is>
          <t>Natuf | Broad | Tier1 + Growth Cities | Oct26 | V1</t>
        </is>
      </c>
      <c r="M1950" t="inlineStr">
        <is>
          <t>Natuf | Broad | Tier1 + Growth Cities | Oct26 | V1</t>
        </is>
      </c>
      <c r="N1950" t="inlineStr">
        <is>
          <t>Natuf | Reel | Brand Ambassador | Heard Of Owning A Cafe | V1</t>
        </is>
      </c>
      <c r="O1950" t="inlineStr">
        <is>
          <t>In House Natuf</t>
        </is>
      </c>
      <c r="P1950" t="inlineStr">
        <is>
          <t>Facebook</t>
        </is>
      </c>
      <c r="Q1950" t="inlineStr">
        <is>
          <t>Tejaswini Tarigopula</t>
        </is>
      </c>
      <c r="R1950" t="inlineStr">
        <is>
          <t>Rauth Sanketh</t>
        </is>
      </c>
      <c r="S1950" t="inlineStr">
        <is>
          <t>Not Interested</t>
        </is>
      </c>
      <c r="T1950" t="inlineStr">
        <is>
          <t>Kampala</t>
        </is>
      </c>
      <c r="U1950" t="inlineStr">
        <is>
          <t xml:space="preserve"> </t>
        </is>
      </c>
      <c r="V1950" t="n">
        <v>1</v>
      </c>
      <c r="W1950" t="n">
        <v>1</v>
      </c>
      <c r="X1950" t="inlineStr">
        <is>
          <t>XXXXXX3593</t>
        </is>
      </c>
      <c r="Y1950" s="72" t="n">
        <v>46326.52037037037</v>
      </c>
    </row>
    <row r="1951">
      <c r="A1951" s="39" t="inlineStr">
        <is>
          <t>6ad3b7e4f4cc9152c7d220b3</t>
        </is>
      </c>
      <c r="B1951" s="72" t="n">
        <v>46312.9799537037</v>
      </c>
      <c r="C1951" s="70" t="n">
        <v>46312</v>
      </c>
      <c r="D1951" t="inlineStr">
        <is>
          <t>2026-10</t>
        </is>
      </c>
      <c r="E1951" t="inlineStr">
        <is>
          <t>Wk of 2026-10-12</t>
        </is>
      </c>
      <c r="F1951" t="inlineStr">
        <is>
          <t>Attempt 1</t>
        </is>
      </c>
      <c r="G1951" s="39" t="str">
        <f>IF(ISNUMBER(MATCH(F1951,QualityStatuses,0)),"Quality Lead","Non-Quality Lead")</f>
        <v>Non-Quality Lead</v>
      </c>
      <c r="H1951" s="39" t="str">
        <f>IFERROR(INDEX(CampTypes,MATCH(I1951,CampList,0)),"Unattributed")</f>
        <v>New</v>
      </c>
      <c r="I1951" t="inlineStr">
        <is>
          <t>EBG - In House | ABO | Natuf | Leads | Unit Franchise | India | Oct26 | V1</t>
        </is>
      </c>
      <c r="J1951" t="inlineStr">
        <is>
          <t>EBG - In House | ABO | Natuf | Leads | Unit Franchise | India | Oct26 | V1</t>
        </is>
      </c>
      <c r="K1951" t="inlineStr">
        <is>
          <t>Direct (campaign tagged in CRM)</t>
        </is>
      </c>
      <c r="L1951" t="inlineStr">
        <is>
          <t>Natuf | Investors | Tier1 + Growth Cities | Oct26 | V1</t>
        </is>
      </c>
      <c r="M1951" t="inlineStr">
        <is>
          <t>Natuf | Investors | Tier1 + Growth Cities | Oct26 | V1</t>
        </is>
      </c>
      <c r="N1951" t="inlineStr">
        <is>
          <t>Natuf | Reel | Brand Ambassador | Heard Of Owning A Cafe | V1</t>
        </is>
      </c>
      <c r="O1951" t="inlineStr">
        <is>
          <t>In House Natuf</t>
        </is>
      </c>
      <c r="P1951" t="inlineStr">
        <is>
          <t>Facebook</t>
        </is>
      </c>
      <c r="Q1951" t="inlineStr">
        <is>
          <t>Tejaswini Tarigopula</t>
        </is>
      </c>
      <c r="R1951" t="inlineStr">
        <is>
          <t>Shivani Sharma</t>
        </is>
      </c>
      <c r="S1951" t="inlineStr">
        <is>
          <t>-</t>
        </is>
      </c>
      <c r="T1951" t="inlineStr">
        <is>
          <t>Aurangabad</t>
        </is>
      </c>
      <c r="U1951" t="inlineStr">
        <is>
          <t xml:space="preserve"> </t>
        </is>
      </c>
      <c r="V1951" t="n">
        <v>1</v>
      </c>
      <c r="W1951" t="n">
        <v>1</v>
      </c>
      <c r="X1951" t="inlineStr">
        <is>
          <t>XXXXXX2436</t>
        </is>
      </c>
      <c r="Y1951" s="72" t="n">
        <v>46326.52037037037</v>
      </c>
    </row>
    <row r="1952">
      <c r="A1952" s="39" t="inlineStr">
        <is>
          <t>6ad3b721f4cc9152c7d22033</t>
        </is>
      </c>
      <c r="B1952" s="72" t="n">
        <v>46312.97769675926</v>
      </c>
      <c r="C1952" s="70" t="n">
        <v>46312</v>
      </c>
      <c r="D1952" t="inlineStr">
        <is>
          <t>2026-10</t>
        </is>
      </c>
      <c r="E1952" t="inlineStr">
        <is>
          <t>Wk of 2026-10-12</t>
        </is>
      </c>
      <c r="F1952" t="inlineStr">
        <is>
          <t>Attempt 1</t>
        </is>
      </c>
      <c r="G1952" s="39" t="str">
        <f>IF(ISNUMBER(MATCH(F1952,QualityStatuses,0)),"Quality Lead","Non-Quality Lead")</f>
        <v>Non-Quality Lead</v>
      </c>
      <c r="H1952" s="39" t="str">
        <f>IFERROR(INDEX(CampTypes,MATCH(I1952,CampList,0)),"Unattributed")</f>
        <v>New</v>
      </c>
      <c r="I1952" t="inlineStr">
        <is>
          <t>EBG - In House | ABO | Natuf | Leads | Unit Franchise | India | Oct26 | V1</t>
        </is>
      </c>
      <c r="J1952" t="inlineStr">
        <is>
          <t>EBG - In House | ABO | Natuf | Leads | Unit Franchise | India | Oct26 | V1</t>
        </is>
      </c>
      <c r="K1952" t="inlineStr">
        <is>
          <t>Direct (campaign tagged in CRM)</t>
        </is>
      </c>
      <c r="L1952" t="inlineStr">
        <is>
          <t>Natuf | Investors | Tier1 + Growth Cities | Oct26 | V1</t>
        </is>
      </c>
      <c r="M1952" t="inlineStr">
        <is>
          <t>Natuf | Investors | Tier1 + Growth Cities | Oct26 | V1</t>
        </is>
      </c>
      <c r="N1952" t="inlineStr">
        <is>
          <t>Natuf | Reel | Brand Ambassador | Heard Of Owning A Cafe | V1</t>
        </is>
      </c>
      <c r="O1952" t="inlineStr">
        <is>
          <t>In House Natuf</t>
        </is>
      </c>
      <c r="P1952" t="inlineStr">
        <is>
          <t>Facebook</t>
        </is>
      </c>
      <c r="Q1952" t="inlineStr">
        <is>
          <t>Deepak Rai</t>
        </is>
      </c>
      <c r="R1952" t="inlineStr">
        <is>
          <t>Tejaswini Tarigopula</t>
        </is>
      </c>
      <c r="S1952" t="inlineStr">
        <is>
          <t>-</t>
        </is>
      </c>
      <c r="T1952" t="inlineStr">
        <is>
          <t>Bengaluru</t>
        </is>
      </c>
      <c r="U1952" t="inlineStr">
        <is>
          <t xml:space="preserve"> </t>
        </is>
      </c>
      <c r="V1952" t="n">
        <v>1</v>
      </c>
      <c r="W1952" t="n">
        <v>0</v>
      </c>
      <c r="X1952" t="inlineStr">
        <is>
          <t>XXXXXX5694</t>
        </is>
      </c>
      <c r="Y1952" s="72" t="n">
        <v>46326.52037037037</v>
      </c>
    </row>
    <row r="1953">
      <c r="A1953" s="39" t="inlineStr">
        <is>
          <t>6ad3b7030f6de52de37d65f7</t>
        </is>
      </c>
      <c r="B1953" s="72" t="n">
        <v>46312.97734953704</v>
      </c>
      <c r="C1953" s="70" t="n">
        <v>46312</v>
      </c>
      <c r="D1953" t="inlineStr">
        <is>
          <t>2026-10</t>
        </is>
      </c>
      <c r="E1953" t="inlineStr">
        <is>
          <t>Wk of 2026-10-12</t>
        </is>
      </c>
      <c r="F1953" t="inlineStr">
        <is>
          <t>Lost</t>
        </is>
      </c>
      <c r="G1953" s="39" t="str">
        <f>IF(ISNUMBER(MATCH(F1953,QualityStatuses,0)),"Quality Lead","Non-Quality Lead")</f>
        <v>Non-Quality Lead</v>
      </c>
      <c r="H1953" s="39" t="str">
        <f>IFERROR(INDEX(CampTypes,MATCH(I1953,CampList,0)),"Unattributed")</f>
        <v>New</v>
      </c>
      <c r="I1953" t="inlineStr">
        <is>
          <t>EBG - In House | ABO | Natuf | Leads | Unit Franchise | India | Oct26 | V1</t>
        </is>
      </c>
      <c r="J1953" t="inlineStr">
        <is>
          <t>EBG - In House | ABO | Natuf | Leads | Unit Franchise | India | Oct26 | V1</t>
        </is>
      </c>
      <c r="K1953" t="inlineStr">
        <is>
          <t>Direct (campaign tagged in CRM)</t>
        </is>
      </c>
      <c r="L1953" t="inlineStr">
        <is>
          <t>Natuf | Broad | Tier1 + Growth Cities | Oct26 | V1</t>
        </is>
      </c>
      <c r="M1953" t="inlineStr">
        <is>
          <t>Natuf | Broad | Tier1 + Growth Cities | Oct26 | V1</t>
        </is>
      </c>
      <c r="N1953" t="inlineStr">
        <is>
          <t>Natuf | Reel | Brand Ambassador | Heard Of Owning A Cafe | V1</t>
        </is>
      </c>
      <c r="O1953" t="inlineStr">
        <is>
          <t>In House Natuf</t>
        </is>
      </c>
      <c r="P1953" t="inlineStr">
        <is>
          <t>Facebook</t>
        </is>
      </c>
      <c r="Q1953" t="inlineStr">
        <is>
          <t>Tejaswini Tarigopula</t>
        </is>
      </c>
      <c r="R1953" t="inlineStr">
        <is>
          <t>Sai Charan</t>
        </is>
      </c>
      <c r="S1953" t="inlineStr">
        <is>
          <t>Not Interested</t>
        </is>
      </c>
      <c r="T1953" t="inlineStr">
        <is>
          <t>Rishikesh</t>
        </is>
      </c>
      <c r="U1953" t="inlineStr">
        <is>
          <t xml:space="preserve"> </t>
        </is>
      </c>
      <c r="V1953" t="n">
        <v>1</v>
      </c>
      <c r="W1953" t="n">
        <v>1</v>
      </c>
      <c r="X1953" t="inlineStr">
        <is>
          <t>XXXXXX2288</t>
        </is>
      </c>
      <c r="Y1953" s="72" t="n">
        <v>46326.52037037037</v>
      </c>
    </row>
    <row r="1954">
      <c r="A1954" s="39" t="inlineStr">
        <is>
          <t>6ad3b2d56cf276e5abc2d5d8</t>
        </is>
      </c>
      <c r="B1954" s="72" t="n">
        <v>46312.96496527778</v>
      </c>
      <c r="C1954" s="70" t="n">
        <v>46312</v>
      </c>
      <c r="D1954" t="inlineStr">
        <is>
          <t>2026-10</t>
        </is>
      </c>
      <c r="E1954" t="inlineStr">
        <is>
          <t>Wk of 2026-10-12</t>
        </is>
      </c>
      <c r="F1954" t="inlineStr">
        <is>
          <t>Attempt 1</t>
        </is>
      </c>
      <c r="G1954" s="39" t="str">
        <f>IF(ISNUMBER(MATCH(F1954,QualityStatuses,0)),"Quality Lead","Non-Quality Lead")</f>
        <v>Non-Quality Lead</v>
      </c>
      <c r="H1954" s="39" t="str">
        <f>IFERROR(INDEX(CampTypes,MATCH(I1954,CampList,0)),"Unattributed")</f>
        <v>New</v>
      </c>
      <c r="I1954" t="inlineStr">
        <is>
          <t>EBG - In House | ABO | Natuf | Leads | Unit Franchise | India | Oct26 | V1</t>
        </is>
      </c>
      <c r="J1954" t="inlineStr">
        <is>
          <t>EBG - In House | ABO | Natuf | Leads | Unit Franchise | India | Oct26 | V1</t>
        </is>
      </c>
      <c r="K1954" t="inlineStr">
        <is>
          <t>Direct (campaign tagged in CRM)</t>
        </is>
      </c>
      <c r="L1954" t="inlineStr">
        <is>
          <t>Natuf | LAL 1% | India | Jul26 | V1</t>
        </is>
      </c>
      <c r="M1954" t="inlineStr">
        <is>
          <t>Natuf | LAL 1% | India | Jul26 | V1</t>
        </is>
      </c>
      <c r="N1954" t="inlineStr">
        <is>
          <t>Natuf | Reel | Brand Ambassador | Heard Of Owning A Cafe | V1</t>
        </is>
      </c>
      <c r="O1954" t="inlineStr">
        <is>
          <t>In House Natuf</t>
        </is>
      </c>
      <c r="P1954" t="inlineStr">
        <is>
          <t>Facebook</t>
        </is>
      </c>
      <c r="Q1954" t="inlineStr">
        <is>
          <t>Tejaswini Tarigopula</t>
        </is>
      </c>
      <c r="R1954" t="inlineStr">
        <is>
          <t>Rima Paul</t>
        </is>
      </c>
      <c r="S1954" t="inlineStr">
        <is>
          <t>-</t>
        </is>
      </c>
      <c r="T1954" t="inlineStr">
        <is>
          <t>sant ravidas nagar</t>
        </is>
      </c>
      <c r="U1954" t="inlineStr">
        <is>
          <t xml:space="preserve"> </t>
        </is>
      </c>
      <c r="V1954" t="n">
        <v>1</v>
      </c>
      <c r="W1954" t="n">
        <v>0</v>
      </c>
      <c r="X1954" t="inlineStr">
        <is>
          <t>XXXXXX2916</t>
        </is>
      </c>
      <c r="Y1954" s="72" t="n">
        <v>46326.52037037037</v>
      </c>
    </row>
    <row r="1955">
      <c r="A1955" s="39" t="inlineStr">
        <is>
          <t>6ad3b2526cf276e5abc2d4f4</t>
        </is>
      </c>
      <c r="B1955" s="72" t="n">
        <v>46312.96344907407</v>
      </c>
      <c r="C1955" s="70" t="n">
        <v>46312</v>
      </c>
      <c r="D1955" t="inlineStr">
        <is>
          <t>2026-10</t>
        </is>
      </c>
      <c r="E1955" t="inlineStr">
        <is>
          <t>Wk of 2026-10-12</t>
        </is>
      </c>
      <c r="F1955" t="inlineStr">
        <is>
          <t>New Lead</t>
        </is>
      </c>
      <c r="G1955" s="39" t="str">
        <f>IF(ISNUMBER(MATCH(F1955,QualityStatuses,0)),"Quality Lead","Non-Quality Lead")</f>
        <v>Non-Quality Lead</v>
      </c>
      <c r="H1955" s="39" t="str">
        <f>IFERROR(INDEX(CampTypes,MATCH(I1955,CampList,0)),"Unattributed")</f>
        <v>Old</v>
      </c>
      <c r="I1955" t="inlineStr">
        <is>
          <t>natuf_Kiosk_14072026_Hindi</t>
        </is>
      </c>
      <c r="J1955" t="inlineStr">
        <is>
          <t>natuf_Kiosk_14072026_Hindi</t>
        </is>
      </c>
      <c r="K1955" t="inlineStr">
        <is>
          <t>Direct (campaign tagged in CRM)</t>
        </is>
      </c>
      <c r="L1955" t="inlineStr">
        <is>
          <t>natuf_Kiosk_09102026</t>
        </is>
      </c>
      <c r="M1955" t="inlineStr">
        <is>
          <t>natuf_Kiosk_09102026</t>
        </is>
      </c>
      <c r="N1955" t="inlineStr">
        <is>
          <t>natuf_Kiosk_14072026_ad set_ad1</t>
        </is>
      </c>
      <c r="O1955" t="inlineStr">
        <is>
          <t>Natuf</t>
        </is>
      </c>
      <c r="P1955" t="inlineStr">
        <is>
          <t>Facebook</t>
        </is>
      </c>
      <c r="Q1955" t="inlineStr">
        <is>
          <t>(Unassigned)</t>
        </is>
      </c>
      <c r="R1955" t="inlineStr">
        <is>
          <t>Omkar Navge</t>
        </is>
      </c>
      <c r="S1955" t="inlineStr">
        <is>
          <t>-</t>
        </is>
      </c>
      <c r="T1955" t="inlineStr">
        <is>
          <t>Kolkata</t>
        </is>
      </c>
      <c r="U1955" t="inlineStr">
        <is>
          <t xml:space="preserve"> </t>
        </is>
      </c>
      <c r="V1955" t="n">
        <v>0</v>
      </c>
      <c r="W1955" t="n">
        <v>0</v>
      </c>
      <c r="X1955" t="inlineStr">
        <is>
          <t>XXXXXX7192</t>
        </is>
      </c>
      <c r="Y1955" s="72" t="n">
        <v>46326.52037037037</v>
      </c>
    </row>
    <row r="1956">
      <c r="A1956" s="39" t="inlineStr">
        <is>
          <t>6ad3b24a26b292752a74bff3</t>
        </is>
      </c>
      <c r="B1956" s="72" t="n">
        <v>46312.96335648148</v>
      </c>
      <c r="C1956" s="70" t="n">
        <v>46312</v>
      </c>
      <c r="D1956" t="inlineStr">
        <is>
          <t>2026-10</t>
        </is>
      </c>
      <c r="E1956" t="inlineStr">
        <is>
          <t>Wk of 2026-10-12</t>
        </is>
      </c>
      <c r="F1956" t="inlineStr">
        <is>
          <t>Attempt 1</t>
        </is>
      </c>
      <c r="G1956" s="39" t="str">
        <f>IF(ISNUMBER(MATCH(F1956,QualityStatuses,0)),"Quality Lead","Non-Quality Lead")</f>
        <v>Non-Quality Lead</v>
      </c>
      <c r="H1956" s="39" t="str">
        <f>IFERROR(INDEX(CampTypes,MATCH(I1956,CampList,0)),"Unattributed")</f>
        <v>New</v>
      </c>
      <c r="I1956" t="inlineStr">
        <is>
          <t>EBG - In House | ABO | Natuf | Leads | Unit Franchise | India | Oct26 | V1</t>
        </is>
      </c>
      <c r="J1956" t="inlineStr">
        <is>
          <t>EBG - In House | ABO | Natuf | Leads | Unit Franchise | India | Oct26 | V1</t>
        </is>
      </c>
      <c r="K1956" t="inlineStr">
        <is>
          <t>Direct (campaign tagged in CRM)</t>
        </is>
      </c>
      <c r="L1956" t="inlineStr">
        <is>
          <t>Natuf | LAL 1% | India | Jul26 | V1</t>
        </is>
      </c>
      <c r="M1956" t="inlineStr">
        <is>
          <t>Natuf | LAL 1% | India | Jul26 | V1</t>
        </is>
      </c>
      <c r="N1956" t="inlineStr">
        <is>
          <t>Natuf | Reel | Brand Ambassador | Heard Of Owning A Cafe | V1</t>
        </is>
      </c>
      <c r="O1956" t="inlineStr">
        <is>
          <t>In House Natuf</t>
        </is>
      </c>
      <c r="P1956" t="inlineStr">
        <is>
          <t>Facebook</t>
        </is>
      </c>
      <c r="Q1956" t="inlineStr">
        <is>
          <t>Tejaswini Tarigopula</t>
        </is>
      </c>
      <c r="R1956" t="inlineStr">
        <is>
          <t>Rauth Sanketh</t>
        </is>
      </c>
      <c r="S1956" t="inlineStr">
        <is>
          <t>-</t>
        </is>
      </c>
      <c r="T1956" t="inlineStr">
        <is>
          <t>Srinagar</t>
        </is>
      </c>
      <c r="U1956" t="inlineStr">
        <is>
          <t xml:space="preserve"> </t>
        </is>
      </c>
      <c r="V1956" t="n">
        <v>1</v>
      </c>
      <c r="W1956" t="n">
        <v>1</v>
      </c>
      <c r="X1956" t="inlineStr">
        <is>
          <t>XXXXXX4774</t>
        </is>
      </c>
      <c r="Y1956" s="72" t="n">
        <v>46326.52037037037</v>
      </c>
    </row>
    <row r="1957">
      <c r="A1957" s="39" t="inlineStr">
        <is>
          <t>6ad3b22026b292752a74bfbd</t>
        </is>
      </c>
      <c r="B1957" s="72" t="n">
        <v>46312.96287037037</v>
      </c>
      <c r="C1957" s="70" t="n">
        <v>46312</v>
      </c>
      <c r="D1957" t="inlineStr">
        <is>
          <t>2026-10</t>
        </is>
      </c>
      <c r="E1957" t="inlineStr">
        <is>
          <t>Wk of 2026-10-12</t>
        </is>
      </c>
      <c r="F1957" t="inlineStr">
        <is>
          <t>Attempt 1</t>
        </is>
      </c>
      <c r="G1957" s="39" t="str">
        <f>IF(ISNUMBER(MATCH(F1957,QualityStatuses,0)),"Quality Lead","Non-Quality Lead")</f>
        <v>Non-Quality Lead</v>
      </c>
      <c r="H1957" s="39" t="str">
        <f>IFERROR(INDEX(CampTypes,MATCH(I1957,CampList,0)),"Unattributed")</f>
        <v>New</v>
      </c>
      <c r="I1957" t="inlineStr">
        <is>
          <t>EBG - In House | ABO | Natuf | Leads | Unit Franchise | India | Oct26 | V1</t>
        </is>
      </c>
      <c r="J1957" t="inlineStr">
        <is>
          <t>EBG - In House | ABO | Natuf | Leads | Unit Franchise | India | Oct26 | V1</t>
        </is>
      </c>
      <c r="K1957" t="inlineStr">
        <is>
          <t>Direct (campaign tagged in CRM)</t>
        </is>
      </c>
      <c r="L1957" t="inlineStr">
        <is>
          <t>Natuf | LAL 1% | India | Jul26 | V1</t>
        </is>
      </c>
      <c r="M1957" t="inlineStr">
        <is>
          <t>Natuf | LAL 1% | India | Jul26 | V1</t>
        </is>
      </c>
      <c r="N1957" t="inlineStr">
        <is>
          <t>Natuf | Reel | Brand Ambassador | Heard Of Owning A Cafe | V1</t>
        </is>
      </c>
      <c r="O1957" t="inlineStr">
        <is>
          <t>In House Natuf</t>
        </is>
      </c>
      <c r="P1957" t="inlineStr">
        <is>
          <t>Facebook</t>
        </is>
      </c>
      <c r="Q1957" t="inlineStr">
        <is>
          <t>Tejaswini Tarigopula</t>
        </is>
      </c>
      <c r="R1957" t="inlineStr">
        <is>
          <t>Rauth Sanketh</t>
        </is>
      </c>
      <c r="S1957" t="inlineStr">
        <is>
          <t>-</t>
        </is>
      </c>
      <c r="T1957" t="inlineStr">
        <is>
          <t>Kolkata</t>
        </is>
      </c>
      <c r="U1957" t="inlineStr">
        <is>
          <t xml:space="preserve"> </t>
        </is>
      </c>
      <c r="V1957" t="n">
        <v>1</v>
      </c>
      <c r="W1957" t="n">
        <v>1</v>
      </c>
      <c r="X1957" t="inlineStr">
        <is>
          <t>XXXXXX4677</t>
        </is>
      </c>
      <c r="Y1957" s="72" t="n">
        <v>46326.52037037037</v>
      </c>
    </row>
    <row r="1958">
      <c r="A1958" s="39" t="inlineStr">
        <is>
          <t>6ad3b1bd730a9d5e006c3666</t>
        </is>
      </c>
      <c r="B1958" s="72" t="n">
        <v>46312.96172453704</v>
      </c>
      <c r="C1958" s="70" t="n">
        <v>46312</v>
      </c>
      <c r="D1958" t="inlineStr">
        <is>
          <t>2026-10</t>
        </is>
      </c>
      <c r="E1958" t="inlineStr">
        <is>
          <t>Wk of 2026-10-12</t>
        </is>
      </c>
      <c r="F1958" t="inlineStr">
        <is>
          <t>Attempt 1</t>
        </is>
      </c>
      <c r="G1958" s="39" t="str">
        <f>IF(ISNUMBER(MATCH(F1958,QualityStatuses,0)),"Quality Lead","Non-Quality Lead")</f>
        <v>Non-Quality Lead</v>
      </c>
      <c r="H1958" s="39" t="str">
        <f>IFERROR(INDEX(CampTypes,MATCH(I1958,CampList,0)),"Unattributed")</f>
        <v>New</v>
      </c>
      <c r="I1958" t="inlineStr">
        <is>
          <t>EBG - In House | ABO | Natuf | Leads | Unit Franchise | India | Oct26 | V1</t>
        </is>
      </c>
      <c r="J1958" t="inlineStr">
        <is>
          <t>EBG - In House | ABO | Natuf | Leads | Unit Franchise | India | Oct26 | V1</t>
        </is>
      </c>
      <c r="K1958" t="inlineStr">
        <is>
          <t>Direct (campaign tagged in CRM)</t>
        </is>
      </c>
      <c r="L1958" t="inlineStr">
        <is>
          <t>Natuf | LAL 1% | India | Jul26 | V1</t>
        </is>
      </c>
      <c r="M1958" t="inlineStr">
        <is>
          <t>Natuf | LAL 1% | India | Jul26 | V1</t>
        </is>
      </c>
      <c r="N1958" t="inlineStr">
        <is>
          <t>Natuf | Reel | Brand Ambassador | Heard Of Owning A Cafe | V1</t>
        </is>
      </c>
      <c r="O1958" t="inlineStr">
        <is>
          <t>In House Natuf</t>
        </is>
      </c>
      <c r="P1958" t="inlineStr">
        <is>
          <t>Facebook</t>
        </is>
      </c>
      <c r="Q1958" t="inlineStr">
        <is>
          <t>Tejaswini Tarigopula</t>
        </is>
      </c>
      <c r="R1958" t="inlineStr">
        <is>
          <t>Shivani Sharma</t>
        </is>
      </c>
      <c r="S1958" t="inlineStr">
        <is>
          <t>-</t>
        </is>
      </c>
      <c r="T1958" t="inlineStr">
        <is>
          <t>Gwalior</t>
        </is>
      </c>
      <c r="U1958" t="inlineStr">
        <is>
          <t xml:space="preserve"> </t>
        </is>
      </c>
      <c r="V1958" t="n">
        <v>1</v>
      </c>
      <c r="W1958" t="n">
        <v>0</v>
      </c>
      <c r="X1958" t="inlineStr">
        <is>
          <t>XXXXXX8385</t>
        </is>
      </c>
      <c r="Y1958" s="72" t="n">
        <v>46326.52037037037</v>
      </c>
    </row>
    <row r="1959">
      <c r="A1959" s="39" t="inlineStr">
        <is>
          <t>6ad3b1a3eb20b7c1a13fabf3</t>
        </is>
      </c>
      <c r="B1959" s="72" t="n">
        <v>46312.96142361111</v>
      </c>
      <c r="C1959" s="70" t="n">
        <v>46312</v>
      </c>
      <c r="D1959" t="inlineStr">
        <is>
          <t>2026-10</t>
        </is>
      </c>
      <c r="E1959" t="inlineStr">
        <is>
          <t>Wk of 2026-10-12</t>
        </is>
      </c>
      <c r="F1959" t="inlineStr">
        <is>
          <t>Attempt 1</t>
        </is>
      </c>
      <c r="G1959" s="39" t="str">
        <f>IF(ISNUMBER(MATCH(F1959,QualityStatuses,0)),"Quality Lead","Non-Quality Lead")</f>
        <v>Non-Quality Lead</v>
      </c>
      <c r="H1959" s="39" t="str">
        <f>IFERROR(INDEX(CampTypes,MATCH(I1959,CampList,0)),"Unattributed")</f>
        <v>New</v>
      </c>
      <c r="I1959" t="inlineStr">
        <is>
          <t>EBG - In House | ABO | Natuf | Leads | Unit Franchise | India | Oct26 | V1</t>
        </is>
      </c>
      <c r="J1959" t="inlineStr">
        <is>
          <t>EBG - In House | ABO | Natuf | Leads | Unit Franchise | India | Oct26 | V1</t>
        </is>
      </c>
      <c r="K1959" t="inlineStr">
        <is>
          <t>Direct (campaign tagged in CRM)</t>
        </is>
      </c>
      <c r="L1959" t="inlineStr">
        <is>
          <t>Natuf | LAL 1% | India | Jul26 | V1</t>
        </is>
      </c>
      <c r="M1959" t="inlineStr">
        <is>
          <t>Natuf | LAL 1% | India | Jul26 | V1</t>
        </is>
      </c>
      <c r="N1959" t="inlineStr">
        <is>
          <t>Natuf | Reel | Brand Ambassador | Heard Of Owning A Cafe | V1</t>
        </is>
      </c>
      <c r="O1959" t="inlineStr">
        <is>
          <t>In House Natuf</t>
        </is>
      </c>
      <c r="P1959" t="inlineStr">
        <is>
          <t>Facebook</t>
        </is>
      </c>
      <c r="Q1959" t="inlineStr">
        <is>
          <t>Tejaswini Tarigopula</t>
        </is>
      </c>
      <c r="R1959" t="inlineStr">
        <is>
          <t>Rima Paul</t>
        </is>
      </c>
      <c r="S1959" t="inlineStr">
        <is>
          <t>-</t>
        </is>
      </c>
      <c r="T1959" t="inlineStr">
        <is>
          <t>Chandigarh</t>
        </is>
      </c>
      <c r="U1959" t="inlineStr">
        <is>
          <t xml:space="preserve"> </t>
        </is>
      </c>
      <c r="V1959" t="n">
        <v>2</v>
      </c>
      <c r="W1959" t="n">
        <v>1</v>
      </c>
      <c r="X1959" t="inlineStr">
        <is>
          <t>XXXXXX8905</t>
        </is>
      </c>
      <c r="Y1959" s="72" t="n">
        <v>46326.52037037037</v>
      </c>
    </row>
    <row r="1960">
      <c r="A1960" s="39" t="inlineStr">
        <is>
          <t>6ad3b02fd9ea644d6f9f6b4c</t>
        </is>
      </c>
      <c r="B1960" s="72" t="n">
        <v>46312.95711805556</v>
      </c>
      <c r="C1960" s="70" t="n">
        <v>46312</v>
      </c>
      <c r="D1960" t="inlineStr">
        <is>
          <t>2026-10</t>
        </is>
      </c>
      <c r="E1960" t="inlineStr">
        <is>
          <t>Wk of 2026-10-12</t>
        </is>
      </c>
      <c r="F1960" t="inlineStr">
        <is>
          <t>Connected</t>
        </is>
      </c>
      <c r="G1960" s="39" t="str">
        <f>IF(ISNUMBER(MATCH(F1960,QualityStatuses,0)),"Quality Lead","Non-Quality Lead")</f>
        <v>Non-Quality Lead</v>
      </c>
      <c r="H1960" s="39" t="str">
        <f>IFERROR(INDEX(CampTypes,MATCH(I1960,CampList,0)),"Unattributed")</f>
        <v>New</v>
      </c>
      <c r="I1960" t="inlineStr">
        <is>
          <t>EBG - In House | ABO | Natuf | Leads | Unit Franchise | India | Oct26 | V1</t>
        </is>
      </c>
      <c r="J1960" t="inlineStr">
        <is>
          <t>EBG - In House | ABO | Natuf | Leads | Unit Franchise | India | Oct26 | V1</t>
        </is>
      </c>
      <c r="K1960" t="inlineStr">
        <is>
          <t>Direct (campaign tagged in CRM)</t>
        </is>
      </c>
      <c r="L1960" t="inlineStr">
        <is>
          <t>Natuf | Investors | Tier1 + Growth Cities | Oct26 | V1</t>
        </is>
      </c>
      <c r="M1960" t="inlineStr">
        <is>
          <t>Natuf | Investors | Tier1 + Growth Cities | Oct26 | V1</t>
        </is>
      </c>
      <c r="N1960" t="inlineStr">
        <is>
          <t>Natuf | Reel | Brand Ambassador | Heard Of Owning A Cafe | V1</t>
        </is>
      </c>
      <c r="O1960" t="inlineStr">
        <is>
          <t>In House Natuf</t>
        </is>
      </c>
      <c r="P1960" t="inlineStr">
        <is>
          <t>Facebook</t>
        </is>
      </c>
      <c r="Q1960" t="inlineStr">
        <is>
          <t>Tejaswini Tarigopula</t>
        </is>
      </c>
      <c r="R1960" t="inlineStr">
        <is>
          <t>Sai Charan</t>
        </is>
      </c>
      <c r="S1960" t="inlineStr">
        <is>
          <t>-</t>
        </is>
      </c>
      <c r="T1960" t="inlineStr">
        <is>
          <t>Gandhidham</t>
        </is>
      </c>
      <c r="U1960" t="inlineStr">
        <is>
          <t xml:space="preserve"> </t>
        </is>
      </c>
      <c r="V1960" t="n">
        <v>4</v>
      </c>
      <c r="W1960" t="n">
        <v>2</v>
      </c>
      <c r="X1960" t="inlineStr">
        <is>
          <t>XXXXXX6705</t>
        </is>
      </c>
      <c r="Y1960" s="72" t="n">
        <v>46326.52037037037</v>
      </c>
    </row>
    <row r="1961">
      <c r="A1961" s="39" t="inlineStr">
        <is>
          <t>6ad3af98e3a34fe64cf36817</t>
        </is>
      </c>
      <c r="B1961" s="72" t="n">
        <v>46312.95537037037</v>
      </c>
      <c r="C1961" s="70" t="n">
        <v>46312</v>
      </c>
      <c r="D1961" t="inlineStr">
        <is>
          <t>2026-10</t>
        </is>
      </c>
      <c r="E1961" t="inlineStr">
        <is>
          <t>Wk of 2026-10-12</t>
        </is>
      </c>
      <c r="F1961" t="inlineStr">
        <is>
          <t>Lost</t>
        </is>
      </c>
      <c r="G1961" s="39" t="str">
        <f>IF(ISNUMBER(MATCH(F1961,QualityStatuses,0)),"Quality Lead","Non-Quality Lead")</f>
        <v>Non-Quality Lead</v>
      </c>
      <c r="H1961" s="39" t="str">
        <f>IFERROR(INDEX(CampTypes,MATCH(I1961,CampList,0)),"Unattributed")</f>
        <v>Old</v>
      </c>
      <c r="I1961" t="inlineStr">
        <is>
          <t>natuf_Kiosk_14072026_Hindi</t>
        </is>
      </c>
      <c r="J1961" t="inlineStr">
        <is>
          <t>natuf_Kiosk_14072026_Hindi</t>
        </is>
      </c>
      <c r="K1961" t="inlineStr">
        <is>
          <t>Direct (campaign tagged in CRM)</t>
        </is>
      </c>
      <c r="L1961" t="inlineStr">
        <is>
          <t>natuf_Kiosk_09102026</t>
        </is>
      </c>
      <c r="M1961" t="inlineStr">
        <is>
          <t>natuf_Kiosk_09102026</t>
        </is>
      </c>
      <c r="N1961" t="inlineStr">
        <is>
          <t>natuf_Kiosk_14072026_ad set_ad1</t>
        </is>
      </c>
      <c r="O1961" t="inlineStr">
        <is>
          <t>Natuf</t>
        </is>
      </c>
      <c r="P1961" t="inlineStr">
        <is>
          <t>Facebook</t>
        </is>
      </c>
      <c r="Q1961" t="inlineStr">
        <is>
          <t>Marshal Malbari</t>
        </is>
      </c>
      <c r="R1961" t="inlineStr">
        <is>
          <t>Aisha Rasalkar</t>
        </is>
      </c>
      <c r="S1961" t="inlineStr">
        <is>
          <t>DNP - Did Not Pick Up</t>
        </is>
      </c>
      <c r="T1961" t="inlineStr">
        <is>
          <t>Shimla</t>
        </is>
      </c>
      <c r="U1961" t="inlineStr">
        <is>
          <t xml:space="preserve"> </t>
        </is>
      </c>
      <c r="V1961" t="n">
        <v>6</v>
      </c>
      <c r="W1961" t="n">
        <v>0</v>
      </c>
      <c r="X1961" t="inlineStr">
        <is>
          <t>XXXXXX3085</t>
        </is>
      </c>
      <c r="Y1961" s="72" t="n">
        <v>46326.52037037037</v>
      </c>
    </row>
    <row r="1962">
      <c r="A1962" s="39" t="inlineStr">
        <is>
          <t>6ad3aec437d6515334c45bd8</t>
        </is>
      </c>
      <c r="B1962" s="72" t="n">
        <v>46312.95291666667</v>
      </c>
      <c r="C1962" s="70" t="n">
        <v>46312</v>
      </c>
      <c r="D1962" t="inlineStr">
        <is>
          <t>2026-10</t>
        </is>
      </c>
      <c r="E1962" t="inlineStr">
        <is>
          <t>Wk of 2026-10-12</t>
        </is>
      </c>
      <c r="F1962" t="inlineStr">
        <is>
          <t>Lost</t>
        </is>
      </c>
      <c r="G1962" s="39" t="str">
        <f>IF(ISNUMBER(MATCH(F1962,QualityStatuses,0)),"Quality Lead","Non-Quality Lead")</f>
        <v>Non-Quality Lead</v>
      </c>
      <c r="H1962" s="39" t="str">
        <f>IFERROR(INDEX(CampTypes,MATCH(I1962,CampList,0)),"Unattributed")</f>
        <v>Old</v>
      </c>
      <c r="I1962" t="inlineStr">
        <is>
          <t>E_Suresh_Natuf_Kiosk_07072026</t>
        </is>
      </c>
      <c r="J1962" t="inlineStr">
        <is>
          <t>E_Suresh_Natuf_Kiosk_07072026</t>
        </is>
      </c>
      <c r="K1962" t="inlineStr">
        <is>
          <t>Direct (campaign tagged in CRM)</t>
        </is>
      </c>
      <c r="L1962" t="inlineStr">
        <is>
          <t>E_Suresh_Natuf_Kiosk_07072026_Adset5</t>
        </is>
      </c>
      <c r="M1962" t="inlineStr">
        <is>
          <t>E_Suresh_Natuf_Kiosk_07072026_Adset5</t>
        </is>
      </c>
      <c r="N1962" t="inlineStr">
        <is>
          <t>E_Hindi_Suresh_Natuf_Kiosk_07072026_Adset5_ad3 – Copy 2</t>
        </is>
      </c>
      <c r="O1962" t="inlineStr">
        <is>
          <t>Natuf</t>
        </is>
      </c>
      <c r="P1962" t="inlineStr">
        <is>
          <t>Facebook</t>
        </is>
      </c>
      <c r="Q1962" t="inlineStr">
        <is>
          <t>Tejaswini Tarigopula</t>
        </is>
      </c>
      <c r="R1962" t="inlineStr">
        <is>
          <t>Rauth Sanketh</t>
        </is>
      </c>
      <c r="S1962" t="inlineStr">
        <is>
          <t>Not Interested</t>
        </is>
      </c>
      <c r="T1962" t="inlineStr">
        <is>
          <t>Gurgaon</t>
        </is>
      </c>
      <c r="U1962" t="inlineStr">
        <is>
          <t xml:space="preserve"> </t>
        </is>
      </c>
      <c r="V1962" t="n">
        <v>2</v>
      </c>
      <c r="W1962" t="n">
        <v>0</v>
      </c>
      <c r="X1962" t="inlineStr">
        <is>
          <t>XXXXXX4998</t>
        </is>
      </c>
      <c r="Y1962" s="72" t="n">
        <v>46326.52037037037</v>
      </c>
    </row>
    <row r="1963">
      <c r="A1963" s="39" t="inlineStr">
        <is>
          <t>6ad3add0e27a127d53c134ce</t>
        </is>
      </c>
      <c r="B1963" s="72" t="n">
        <v>46312.95009259259</v>
      </c>
      <c r="C1963" s="70" t="n">
        <v>46312</v>
      </c>
      <c r="D1963" t="inlineStr">
        <is>
          <t>2026-10</t>
        </is>
      </c>
      <c r="E1963" t="inlineStr">
        <is>
          <t>Wk of 2026-10-12</t>
        </is>
      </c>
      <c r="F1963" t="inlineStr">
        <is>
          <t>Details Shared</t>
        </is>
      </c>
      <c r="G1963" s="39" t="str">
        <f>IF(ISNUMBER(MATCH(F1963,QualityStatuses,0)),"Quality Lead","Non-Quality Lead")</f>
        <v>Quality Lead</v>
      </c>
      <c r="H1963" s="39" t="str">
        <f>IFERROR(INDEX(CampTypes,MATCH(I1963,CampList,0)),"Unattributed")</f>
        <v>New</v>
      </c>
      <c r="I1963" t="inlineStr">
        <is>
          <t>EBG - In House | ABO | Natuf | Leads | Unit Franchise | India | Oct26 | V1</t>
        </is>
      </c>
      <c r="J1963" t="inlineStr">
        <is>
          <t>EBG - In House | ABO | Natuf | Leads | Unit Franchise | India | Oct26 | V1</t>
        </is>
      </c>
      <c r="K1963" t="inlineStr">
        <is>
          <t>Direct (campaign tagged in CRM)</t>
        </is>
      </c>
      <c r="L1963" t="inlineStr">
        <is>
          <t>Natuf | Investors | Tier1 + Growth Cities | Oct26 | V1</t>
        </is>
      </c>
      <c r="M1963" t="inlineStr">
        <is>
          <t>Natuf | Investors | Tier1 + Growth Cities | Oct26 | V1</t>
        </is>
      </c>
      <c r="N1963" t="inlineStr">
        <is>
          <t>Natuf | Reel | Brand Ambassador | Heard Of Owning A Cafe | V1</t>
        </is>
      </c>
      <c r="O1963" t="inlineStr">
        <is>
          <t>In House Natuf</t>
        </is>
      </c>
      <c r="P1963" t="inlineStr">
        <is>
          <t>Facebook</t>
        </is>
      </c>
      <c r="Q1963" t="inlineStr">
        <is>
          <t>Tejaswini Tarigopula</t>
        </is>
      </c>
      <c r="R1963" t="inlineStr">
        <is>
          <t>Prabhudatta Pattanaik</t>
        </is>
      </c>
      <c r="S1963" t="inlineStr">
        <is>
          <t>-</t>
        </is>
      </c>
      <c r="T1963" t="inlineStr">
        <is>
          <t>Bengaluru</t>
        </is>
      </c>
      <c r="U1963" t="inlineStr">
        <is>
          <t xml:space="preserve"> </t>
        </is>
      </c>
      <c r="V1963" t="n">
        <v>2</v>
      </c>
      <c r="W1963" t="n">
        <v>2</v>
      </c>
      <c r="X1963" t="inlineStr">
        <is>
          <t>XXXXXX9069</t>
        </is>
      </c>
      <c r="Y1963" s="72" t="n">
        <v>46326.52037037037</v>
      </c>
    </row>
    <row r="1964">
      <c r="A1964" s="39" t="inlineStr">
        <is>
          <t>6ad3ad5d16643f138a86ef7f</t>
        </is>
      </c>
      <c r="B1964" s="72" t="n">
        <v>46312.94876157407</v>
      </c>
      <c r="C1964" s="70" t="n">
        <v>46312</v>
      </c>
      <c r="D1964" t="inlineStr">
        <is>
          <t>2026-10</t>
        </is>
      </c>
      <c r="E1964" t="inlineStr">
        <is>
          <t>Wk of 2026-10-12</t>
        </is>
      </c>
      <c r="F1964" t="inlineStr">
        <is>
          <t>Attempt 1</t>
        </is>
      </c>
      <c r="G1964" s="39" t="str">
        <f>IF(ISNUMBER(MATCH(F1964,QualityStatuses,0)),"Quality Lead","Non-Quality Lead")</f>
        <v>Non-Quality Lead</v>
      </c>
      <c r="H1964" s="39" t="str">
        <f>IFERROR(INDEX(CampTypes,MATCH(I1964,CampList,0)),"Unattributed")</f>
        <v>New</v>
      </c>
      <c r="I1964" t="inlineStr">
        <is>
          <t>EBG - In House | ABO | Natuf | Leads | Unit Franchise | India | Oct26 | V1</t>
        </is>
      </c>
      <c r="J1964" t="inlineStr">
        <is>
          <t>EBG - In House | ABO | Natuf | Leads | Unit Franchise | India | Oct26 | V1</t>
        </is>
      </c>
      <c r="K1964" t="inlineStr">
        <is>
          <t>Direct (campaign tagged in CRM)</t>
        </is>
      </c>
      <c r="L1964" t="inlineStr">
        <is>
          <t>Natuf | LAL 1% | India | Jul26 | V1</t>
        </is>
      </c>
      <c r="M1964" t="inlineStr">
        <is>
          <t>Natuf | LAL 1% | India | Jul26 | V1</t>
        </is>
      </c>
      <c r="N1964" t="inlineStr">
        <is>
          <t>Natuf | Reel | Brand Ambassador | Heard Of Owning A Cafe | V1</t>
        </is>
      </c>
      <c r="O1964" t="inlineStr">
        <is>
          <t>In House Natuf</t>
        </is>
      </c>
      <c r="P1964" t="inlineStr">
        <is>
          <t>Facebook</t>
        </is>
      </c>
      <c r="Q1964" t="inlineStr">
        <is>
          <t>Tejaswini Tarigopula</t>
        </is>
      </c>
      <c r="R1964" t="inlineStr">
        <is>
          <t>Rauth Sanketh</t>
        </is>
      </c>
      <c r="S1964" t="inlineStr">
        <is>
          <t>-</t>
        </is>
      </c>
      <c r="T1964" t="inlineStr">
        <is>
          <t>Dibrugarh</t>
        </is>
      </c>
      <c r="U1964" t="inlineStr">
        <is>
          <t xml:space="preserve"> </t>
        </is>
      </c>
      <c r="V1964" t="n">
        <v>2</v>
      </c>
      <c r="W1964" t="n">
        <v>1</v>
      </c>
      <c r="X1964" t="inlineStr">
        <is>
          <t>XXXXXX2710</t>
        </is>
      </c>
      <c r="Y1964" s="72" t="n">
        <v>46326.52037037037</v>
      </c>
    </row>
    <row r="1965">
      <c r="A1965" s="39" t="inlineStr">
        <is>
          <t>6ad3a8d53f95e5b1129e0bf3</t>
        </is>
      </c>
      <c r="B1965" s="72" t="n">
        <v>46312.93533564815</v>
      </c>
      <c r="C1965" s="70" t="n">
        <v>46312</v>
      </c>
      <c r="D1965" t="inlineStr">
        <is>
          <t>2026-10</t>
        </is>
      </c>
      <c r="E1965" t="inlineStr">
        <is>
          <t>Wk of 2026-10-12</t>
        </is>
      </c>
      <c r="F1965" t="inlineStr">
        <is>
          <t>New Lead</t>
        </is>
      </c>
      <c r="G1965" s="39" t="str">
        <f>IF(ISNUMBER(MATCH(F1965,QualityStatuses,0)),"Quality Lead","Non-Quality Lead")</f>
        <v>Non-Quality Lead</v>
      </c>
      <c r="H1965" s="39" t="str">
        <f>IFERROR(INDEX(CampTypes,MATCH(I1965,CampList,0)),"Unattributed")</f>
        <v>Old</v>
      </c>
      <c r="I1965" t="inlineStr">
        <is>
          <t>E_Natuf_MF_05092026</t>
        </is>
      </c>
      <c r="J1965" t="inlineStr">
        <is>
          <t>E_Natuf_MF_05092026</t>
        </is>
      </c>
      <c r="K1965" t="inlineStr">
        <is>
          <t>Direct (campaign tagged in CRM)</t>
        </is>
      </c>
      <c r="L1965" t="inlineStr">
        <is>
          <t>E_Natuf_MF_16102026_ Ad Set3</t>
        </is>
      </c>
      <c r="M1965" t="inlineStr">
        <is>
          <t>E_Natuf_MF_16102026_ Ad Set3</t>
        </is>
      </c>
      <c r="N1965" t="inlineStr">
        <is>
          <t>E_Natuf_MF_16102026_ Ad Set1_Ad1</t>
        </is>
      </c>
      <c r="O1965" t="inlineStr">
        <is>
          <t>Natuf_MF</t>
        </is>
      </c>
      <c r="P1965" t="inlineStr">
        <is>
          <t>Facebook</t>
        </is>
      </c>
      <c r="Q1965" t="inlineStr">
        <is>
          <t>(Unassigned)</t>
        </is>
      </c>
      <c r="R1965" t="inlineStr">
        <is>
          <t>Omkar Navge</t>
        </is>
      </c>
      <c r="S1965" t="inlineStr">
        <is>
          <t>-</t>
        </is>
      </c>
      <c r="T1965" t="inlineStr">
        <is>
          <t>Nagpur</t>
        </is>
      </c>
      <c r="U1965" t="inlineStr">
        <is>
          <t xml:space="preserve"> </t>
        </is>
      </c>
      <c r="V1965" t="n">
        <v>0</v>
      </c>
      <c r="W1965" t="n">
        <v>0</v>
      </c>
      <c r="X1965" t="inlineStr">
        <is>
          <t>XXXXXX7444</t>
        </is>
      </c>
      <c r="Y1965" s="72" t="n">
        <v>46326.52037037037</v>
      </c>
    </row>
    <row r="1966">
      <c r="A1966" s="39" t="inlineStr">
        <is>
          <t>6ad3a79d2d50b909f970f364</t>
        </is>
      </c>
      <c r="B1966" s="72" t="n">
        <v>46312.93172453704</v>
      </c>
      <c r="C1966" s="70" t="n">
        <v>46312</v>
      </c>
      <c r="D1966" t="inlineStr">
        <is>
          <t>2026-10</t>
        </is>
      </c>
      <c r="E1966" t="inlineStr">
        <is>
          <t>Wk of 2026-10-12</t>
        </is>
      </c>
      <c r="F1966" t="inlineStr">
        <is>
          <t>Lost</t>
        </is>
      </c>
      <c r="G1966" s="39" t="str">
        <f>IF(ISNUMBER(MATCH(F1966,QualityStatuses,0)),"Quality Lead","Non-Quality Lead")</f>
        <v>Non-Quality Lead</v>
      </c>
      <c r="H1966" s="39" t="str">
        <f>IFERROR(INDEX(CampTypes,MATCH(I1966,CampList,0)),"Unattributed")</f>
        <v>New</v>
      </c>
      <c r="I1966" t="inlineStr">
        <is>
          <t>EBG - In House | ABO | Natuf | Leads | Unit Franchise | India | Oct26 | V1</t>
        </is>
      </c>
      <c r="J1966" t="inlineStr">
        <is>
          <t>EBG - In House | ABO | Natuf | Leads | Unit Franchise | India | Oct26 | V1</t>
        </is>
      </c>
      <c r="K1966" t="inlineStr">
        <is>
          <t>Direct (campaign tagged in CRM)</t>
        </is>
      </c>
      <c r="L1966" t="inlineStr">
        <is>
          <t>Natuf | Investors | Tier1 + Growth Cities | Oct26 | V1</t>
        </is>
      </c>
      <c r="M1966" t="inlineStr">
        <is>
          <t>Natuf | Investors | Tier1 + Growth Cities | Oct26 | V1</t>
        </is>
      </c>
      <c r="N1966" t="inlineStr">
        <is>
          <t>Natuf | Reel | Brand Ambassador | Heard Of Owning A Cafe | V1</t>
        </is>
      </c>
      <c r="O1966" t="inlineStr">
        <is>
          <t>In House Natuf</t>
        </is>
      </c>
      <c r="P1966" t="inlineStr">
        <is>
          <t>Facebook</t>
        </is>
      </c>
      <c r="Q1966" t="inlineStr">
        <is>
          <t>Tejaswini Tarigopula</t>
        </is>
      </c>
      <c r="R1966" t="inlineStr">
        <is>
          <t>Rauth Sanketh</t>
        </is>
      </c>
      <c r="S1966" t="inlineStr">
        <is>
          <t>Not Interested</t>
        </is>
      </c>
      <c r="T1966" t="inlineStr">
        <is>
          <t>Faridabad Haryana</t>
        </is>
      </c>
      <c r="U1966" t="inlineStr">
        <is>
          <t xml:space="preserve"> </t>
        </is>
      </c>
      <c r="V1966" t="n">
        <v>1</v>
      </c>
      <c r="W1966" t="n">
        <v>1</v>
      </c>
      <c r="X1966" t="inlineStr">
        <is>
          <t>XXXXXX7762</t>
        </is>
      </c>
      <c r="Y1966" s="72" t="n">
        <v>46326.52037037037</v>
      </c>
    </row>
    <row r="1967">
      <c r="A1967" s="39" t="inlineStr">
        <is>
          <t>6ad3a78158c65f38651af4b5</t>
        </is>
      </c>
      <c r="B1967" s="72" t="n">
        <v>46312.93140046296</v>
      </c>
      <c r="C1967" s="70" t="n">
        <v>46312</v>
      </c>
      <c r="D1967" t="inlineStr">
        <is>
          <t>2026-10</t>
        </is>
      </c>
      <c r="E1967" t="inlineStr">
        <is>
          <t>Wk of 2026-10-12</t>
        </is>
      </c>
      <c r="F1967" t="inlineStr">
        <is>
          <t>Connected</t>
        </is>
      </c>
      <c r="G1967" s="39" t="str">
        <f>IF(ISNUMBER(MATCH(F1967,QualityStatuses,0)),"Quality Lead","Non-Quality Lead")</f>
        <v>Non-Quality Lead</v>
      </c>
      <c r="H1967" s="39" t="str">
        <f>IFERROR(INDEX(CampTypes,MATCH(I1967,CampList,0)),"Unattributed")</f>
        <v>New</v>
      </c>
      <c r="I1967" t="inlineStr">
        <is>
          <t>EBG - In House | ABO | Natuf | Leads | Unit Franchise | India | Oct26 | V1</t>
        </is>
      </c>
      <c r="J1967" t="inlineStr">
        <is>
          <t>EBG - In House | ABO | Natuf | Leads | Unit Franchise | India | Oct26 | V1</t>
        </is>
      </c>
      <c r="K1967" t="inlineStr">
        <is>
          <t>Direct (campaign tagged in CRM)</t>
        </is>
      </c>
      <c r="L1967" t="inlineStr">
        <is>
          <t>Natuf | Investors | Tier1 + Growth Cities | Oct26 | V1</t>
        </is>
      </c>
      <c r="M1967" t="inlineStr">
        <is>
          <t>Natuf | Investors | Tier1 + Growth Cities | Oct26 | V1</t>
        </is>
      </c>
      <c r="N1967" t="inlineStr">
        <is>
          <t>Natuf | Reel | Brand Ambassador | Heard Of Owning A Cafe | V1</t>
        </is>
      </c>
      <c r="O1967" t="inlineStr">
        <is>
          <t>In House Natuf</t>
        </is>
      </c>
      <c r="P1967" t="inlineStr">
        <is>
          <t>Facebook</t>
        </is>
      </c>
      <c r="Q1967" t="inlineStr">
        <is>
          <t>Tejaswini Tarigopula</t>
        </is>
      </c>
      <c r="R1967" t="inlineStr">
        <is>
          <t>Shivani Sharma</t>
        </is>
      </c>
      <c r="S1967" t="inlineStr">
        <is>
          <t>-</t>
        </is>
      </c>
      <c r="T1967" t="inlineStr">
        <is>
          <t>Nashik</t>
        </is>
      </c>
      <c r="U1967" t="inlineStr">
        <is>
          <t xml:space="preserve"> </t>
        </is>
      </c>
      <c r="V1967" t="n">
        <v>1</v>
      </c>
      <c r="W1967" t="n">
        <v>1</v>
      </c>
      <c r="X1967" t="inlineStr">
        <is>
          <t>XXXXXX2586</t>
        </is>
      </c>
      <c r="Y1967" s="72" t="n">
        <v>46326.52037037037</v>
      </c>
    </row>
    <row r="1968">
      <c r="A1968" s="39" t="inlineStr">
        <is>
          <t>6ad3a756d9ea644d6f9f62e8</t>
        </is>
      </c>
      <c r="B1968" s="72" t="n">
        <v>46312.93090277778</v>
      </c>
      <c r="C1968" s="70" t="n">
        <v>46312</v>
      </c>
      <c r="D1968" t="inlineStr">
        <is>
          <t>2026-10</t>
        </is>
      </c>
      <c r="E1968" t="inlineStr">
        <is>
          <t>Wk of 2026-10-12</t>
        </is>
      </c>
      <c r="F1968" t="inlineStr">
        <is>
          <t>Attempt 2</t>
        </is>
      </c>
      <c r="G1968" s="39" t="str">
        <f>IF(ISNUMBER(MATCH(F1968,QualityStatuses,0)),"Quality Lead","Non-Quality Lead")</f>
        <v>Non-Quality Lead</v>
      </c>
      <c r="H1968" s="39" t="str">
        <f>IFERROR(INDEX(CampTypes,MATCH(I1968,CampList,0)),"Unattributed")</f>
        <v>New</v>
      </c>
      <c r="I1968" t="inlineStr">
        <is>
          <t>EBG - In House | ABO | Natuf | Leads | Unit Franchise | India | Oct26 | V1</t>
        </is>
      </c>
      <c r="J1968" t="inlineStr">
        <is>
          <t>EBG - In House | ABO | Natuf | Leads | Unit Franchise | India | Oct26 | V1</t>
        </is>
      </c>
      <c r="K1968" t="inlineStr">
        <is>
          <t>Direct (campaign tagged in CRM)</t>
        </is>
      </c>
      <c r="L1968" t="inlineStr">
        <is>
          <t>Natuf | Investors | Tier1 + Growth Cities | Oct26 | V1</t>
        </is>
      </c>
      <c r="M1968" t="inlineStr">
        <is>
          <t>Natuf | Investors | Tier1 + Growth Cities | Oct26 | V1</t>
        </is>
      </c>
      <c r="N1968" t="inlineStr">
        <is>
          <t>Natuf | Reel | Brand Ambassador | Heard Of Owning A Cafe | V1</t>
        </is>
      </c>
      <c r="O1968" t="inlineStr">
        <is>
          <t>In House Natuf</t>
        </is>
      </c>
      <c r="P1968" t="inlineStr">
        <is>
          <t>Facebook</t>
        </is>
      </c>
      <c r="Q1968" t="inlineStr">
        <is>
          <t>Deepak Rai</t>
        </is>
      </c>
      <c r="R1968" t="inlineStr">
        <is>
          <t>Tejaswini Tarigopula</t>
        </is>
      </c>
      <c r="S1968" t="inlineStr">
        <is>
          <t>-</t>
        </is>
      </c>
      <c r="T1968" t="inlineStr">
        <is>
          <t>Bengaluru</t>
        </is>
      </c>
      <c r="U1968" t="inlineStr">
        <is>
          <t xml:space="preserve"> </t>
        </is>
      </c>
      <c r="V1968" t="n">
        <v>4</v>
      </c>
      <c r="W1968" t="n">
        <v>0</v>
      </c>
      <c r="X1968" t="inlineStr">
        <is>
          <t>XXXXXX7388</t>
        </is>
      </c>
      <c r="Y1968" s="72" t="n">
        <v>46326.52037037037</v>
      </c>
    </row>
    <row r="1969">
      <c r="A1969" s="39" t="inlineStr">
        <is>
          <t>6ad3a7234ff0ccc71578f5a4</t>
        </is>
      </c>
      <c r="B1969" s="72" t="n">
        <v>46312.9303125</v>
      </c>
      <c r="C1969" s="70" t="n">
        <v>46312</v>
      </c>
      <c r="D1969" t="inlineStr">
        <is>
          <t>2026-10</t>
        </is>
      </c>
      <c r="E1969" t="inlineStr">
        <is>
          <t>Wk of 2026-10-12</t>
        </is>
      </c>
      <c r="F1969" t="inlineStr">
        <is>
          <t>Connected</t>
        </is>
      </c>
      <c r="G1969" s="39" t="str">
        <f>IF(ISNUMBER(MATCH(F1969,QualityStatuses,0)),"Quality Lead","Non-Quality Lead")</f>
        <v>Non-Quality Lead</v>
      </c>
      <c r="H1969" s="39" t="str">
        <f>IFERROR(INDEX(CampTypes,MATCH(I1969,CampList,0)),"Unattributed")</f>
        <v>New</v>
      </c>
      <c r="I1969" t="inlineStr">
        <is>
          <t>EBG - In House | ABO | Natuf | Leads | Unit Franchise | India | Oct26 | V1</t>
        </is>
      </c>
      <c r="J1969" t="inlineStr">
        <is>
          <t>EBG - In House | ABO | Natuf | Leads | Unit Franchise | India | Oct26 | V1</t>
        </is>
      </c>
      <c r="K1969" t="inlineStr">
        <is>
          <t>Direct (campaign tagged in CRM)</t>
        </is>
      </c>
      <c r="L1969" t="inlineStr">
        <is>
          <t>Natuf | Business Owners | Tier1 + Growth Cities | Oct26 | V1</t>
        </is>
      </c>
      <c r="M1969" t="inlineStr">
        <is>
          <t>Natuf | Business Owners | Tier1 + Growth Cities | Oct26 | V1</t>
        </is>
      </c>
      <c r="N1969" t="inlineStr">
        <is>
          <t>Natuf | Reel | Brand Ambassador | Heard Of Owning A Cafe | V1</t>
        </is>
      </c>
      <c r="O1969" t="inlineStr">
        <is>
          <t>In House Natuf</t>
        </is>
      </c>
      <c r="P1969" t="inlineStr">
        <is>
          <t>Facebook</t>
        </is>
      </c>
      <c r="Q1969" t="inlineStr">
        <is>
          <t>Tejaswini Tarigopula</t>
        </is>
      </c>
      <c r="R1969" t="inlineStr">
        <is>
          <t>Sai Charan</t>
        </is>
      </c>
      <c r="S1969" t="inlineStr">
        <is>
          <t>-</t>
        </is>
      </c>
      <c r="T1969" t="inlineStr">
        <is>
          <t>Raipur</t>
        </is>
      </c>
      <c r="U1969" t="inlineStr">
        <is>
          <t xml:space="preserve"> </t>
        </is>
      </c>
      <c r="V1969" t="n">
        <v>2</v>
      </c>
      <c r="W1969" t="n">
        <v>2</v>
      </c>
      <c r="X1969" t="inlineStr">
        <is>
          <t>XXXXXX1076</t>
        </is>
      </c>
      <c r="Y1969" s="72" t="n">
        <v>46326.52037037037</v>
      </c>
    </row>
    <row r="1970">
      <c r="A1970" s="39" t="inlineStr">
        <is>
          <t>6ad3a64c0c56234d47e56ef6</t>
        </is>
      </c>
      <c r="B1970" s="72" t="n">
        <v>46312.92782407408</v>
      </c>
      <c r="C1970" s="70" t="n">
        <v>46312</v>
      </c>
      <c r="D1970" t="inlineStr">
        <is>
          <t>2026-10</t>
        </is>
      </c>
      <c r="E1970" t="inlineStr">
        <is>
          <t>Wk of 2026-10-12</t>
        </is>
      </c>
      <c r="F1970" t="inlineStr">
        <is>
          <t>Connected</t>
        </is>
      </c>
      <c r="G1970" s="39" t="str">
        <f>IF(ISNUMBER(MATCH(F1970,QualityStatuses,0)),"Quality Lead","Non-Quality Lead")</f>
        <v>Non-Quality Lead</v>
      </c>
      <c r="H1970" s="39" t="str">
        <f>IFERROR(INDEX(CampTypes,MATCH(I1970,CampList,0)),"Unattributed")</f>
        <v>New</v>
      </c>
      <c r="I1970" t="inlineStr">
        <is>
          <t>EBG - In House | ABO | Natuf | Leads | Unit Franchise | India | Oct26 | V1</t>
        </is>
      </c>
      <c r="J1970" t="inlineStr">
        <is>
          <t>EBG - In House | ABO | Natuf | Leads | Unit Franchise | India | Oct26 | V1</t>
        </is>
      </c>
      <c r="K1970" t="inlineStr">
        <is>
          <t>Direct (campaign tagged in CRM)</t>
        </is>
      </c>
      <c r="L1970" t="inlineStr">
        <is>
          <t>Natuf | Business Owners | Tier1 + Growth Cities | Oct26 | V1</t>
        </is>
      </c>
      <c r="M1970" t="inlineStr">
        <is>
          <t>Natuf | Business Owners | Tier1 + Growth Cities | Oct26 | V1</t>
        </is>
      </c>
      <c r="N1970" t="inlineStr">
        <is>
          <t>Natuf | Reel | Brand Ambassador | Heard Of Owning A Cafe | V1</t>
        </is>
      </c>
      <c r="O1970" t="inlineStr">
        <is>
          <t>In House Natuf</t>
        </is>
      </c>
      <c r="P1970" t="inlineStr">
        <is>
          <t>Facebook</t>
        </is>
      </c>
      <c r="Q1970" t="inlineStr">
        <is>
          <t>Tejaswini Tarigopula</t>
        </is>
      </c>
      <c r="R1970" t="inlineStr">
        <is>
          <t>Prabhudatta Pattanaik</t>
        </is>
      </c>
      <c r="S1970" t="inlineStr">
        <is>
          <t>-</t>
        </is>
      </c>
      <c r="T1970" t="inlineStr">
        <is>
          <t>Anklesvar</t>
        </is>
      </c>
      <c r="U1970" t="inlineStr">
        <is>
          <t xml:space="preserve"> </t>
        </is>
      </c>
      <c r="V1970" t="n">
        <v>1</v>
      </c>
      <c r="W1970" t="n">
        <v>1</v>
      </c>
      <c r="X1970" t="inlineStr">
        <is>
          <t>XXXXXX5560</t>
        </is>
      </c>
      <c r="Y1970" s="72" t="n">
        <v>46326.52037037037</v>
      </c>
    </row>
    <row r="1971">
      <c r="A1971" s="39" t="inlineStr">
        <is>
          <t>6ad3a6386538a6803e797db6</t>
        </is>
      </c>
      <c r="B1971" s="72" t="n">
        <v>46312.92759259259</v>
      </c>
      <c r="C1971" s="70" t="n">
        <v>46312</v>
      </c>
      <c r="D1971" t="inlineStr">
        <is>
          <t>2026-10</t>
        </is>
      </c>
      <c r="E1971" t="inlineStr">
        <is>
          <t>Wk of 2026-10-12</t>
        </is>
      </c>
      <c r="F1971" t="inlineStr">
        <is>
          <t>Attempt 1</t>
        </is>
      </c>
      <c r="G1971" s="39" t="str">
        <f>IF(ISNUMBER(MATCH(F1971,QualityStatuses,0)),"Quality Lead","Non-Quality Lead")</f>
        <v>Non-Quality Lead</v>
      </c>
      <c r="H1971" s="39" t="str">
        <f>IFERROR(INDEX(CampTypes,MATCH(I1971,CampList,0)),"Unattributed")</f>
        <v>New</v>
      </c>
      <c r="I1971" t="inlineStr">
        <is>
          <t>EBG - In House | ABO | Natuf | Leads | Unit Franchise | India | Oct26 | V1</t>
        </is>
      </c>
      <c r="J1971" t="inlineStr">
        <is>
          <t>EBG - In House | ABO | Natuf | Leads | Unit Franchise | India | Oct26 | V1</t>
        </is>
      </c>
      <c r="K1971" t="inlineStr">
        <is>
          <t>Direct (campaign tagged in CRM)</t>
        </is>
      </c>
      <c r="L1971" t="inlineStr">
        <is>
          <t>Natuf | Broad | Tier1 + Growth Cities | Oct26 | V1</t>
        </is>
      </c>
      <c r="M1971" t="inlineStr">
        <is>
          <t>Natuf | Broad | Tier1 + Growth Cities | Oct26 | V1</t>
        </is>
      </c>
      <c r="N1971" t="inlineStr">
        <is>
          <t>Natuf | Reel | Brand Ambassador | Heard Of Owning A Cafe | V1</t>
        </is>
      </c>
      <c r="O1971" t="inlineStr">
        <is>
          <t>In House Natuf</t>
        </is>
      </c>
      <c r="P1971" t="inlineStr">
        <is>
          <t>Facebook</t>
        </is>
      </c>
      <c r="Q1971" t="inlineStr">
        <is>
          <t>Tejaswini Tarigopula</t>
        </is>
      </c>
      <c r="R1971" t="inlineStr">
        <is>
          <t>Rauth Sanketh</t>
        </is>
      </c>
      <c r="S1971" t="inlineStr">
        <is>
          <t>-</t>
        </is>
      </c>
      <c r="T1971" t="inlineStr">
        <is>
          <t>Jaysingpur</t>
        </is>
      </c>
      <c r="U1971" t="inlineStr">
        <is>
          <t xml:space="preserve"> </t>
        </is>
      </c>
      <c r="V1971" t="n">
        <v>1</v>
      </c>
      <c r="W1971" t="n">
        <v>0</v>
      </c>
      <c r="X1971" t="inlineStr">
        <is>
          <t>XXXXXX3084</t>
        </is>
      </c>
      <c r="Y1971" s="72" t="n">
        <v>46326.52037037037</v>
      </c>
    </row>
    <row r="1972">
      <c r="A1972" s="39" t="inlineStr">
        <is>
          <t>6ad3a5337aba7ad62aa12d36</t>
        </is>
      </c>
      <c r="B1972" s="72" t="n">
        <v>46312.92457175926</v>
      </c>
      <c r="C1972" s="70" t="n">
        <v>46312</v>
      </c>
      <c r="D1972" t="inlineStr">
        <is>
          <t>2026-10</t>
        </is>
      </c>
      <c r="E1972" t="inlineStr">
        <is>
          <t>Wk of 2026-10-12</t>
        </is>
      </c>
      <c r="F1972" t="inlineStr">
        <is>
          <t>Attempt 1</t>
        </is>
      </c>
      <c r="G1972" s="39" t="str">
        <f>IF(ISNUMBER(MATCH(F1972,QualityStatuses,0)),"Quality Lead","Non-Quality Lead")</f>
        <v>Non-Quality Lead</v>
      </c>
      <c r="H1972" s="39" t="str">
        <f>IFERROR(INDEX(CampTypes,MATCH(I1972,CampList,0)),"Unattributed")</f>
        <v>New</v>
      </c>
      <c r="I1972" t="inlineStr">
        <is>
          <t>EBG - In House | ABO | Natuf | Leads | Unit Franchise | India | Oct26 | V1</t>
        </is>
      </c>
      <c r="J1972" t="inlineStr">
        <is>
          <t>EBG - In House | ABO | Natuf | Leads | Unit Franchise | India | Oct26 | V1</t>
        </is>
      </c>
      <c r="K1972" t="inlineStr">
        <is>
          <t>Direct (campaign tagged in CRM)</t>
        </is>
      </c>
      <c r="L1972" t="inlineStr">
        <is>
          <t>Natuf | Business Owners | Tier1 + Growth Cities | Oct26 | V1</t>
        </is>
      </c>
      <c r="M1972" t="inlineStr">
        <is>
          <t>Natuf | Business Owners | Tier1 + Growth Cities | Oct26 | V1</t>
        </is>
      </c>
      <c r="N1972" t="inlineStr">
        <is>
          <t>Natuf | Reel | Brand Ambassador | Heard Of Owning A Cafe | V1</t>
        </is>
      </c>
      <c r="O1972" t="inlineStr">
        <is>
          <t>In House Natuf</t>
        </is>
      </c>
      <c r="P1972" t="inlineStr">
        <is>
          <t>Facebook</t>
        </is>
      </c>
      <c r="Q1972" t="inlineStr">
        <is>
          <t>Tejaswini Tarigopula</t>
        </is>
      </c>
      <c r="R1972" t="inlineStr">
        <is>
          <t>Rauth Sanketh</t>
        </is>
      </c>
      <c r="S1972" t="inlineStr">
        <is>
          <t>-</t>
        </is>
      </c>
      <c r="T1972" t="inlineStr">
        <is>
          <t>Parbhani</t>
        </is>
      </c>
      <c r="U1972" t="inlineStr">
        <is>
          <t xml:space="preserve"> </t>
        </is>
      </c>
      <c r="V1972" t="n">
        <v>1</v>
      </c>
      <c r="W1972" t="n">
        <v>0</v>
      </c>
      <c r="X1972" t="inlineStr">
        <is>
          <t>XXXXXX7057</t>
        </is>
      </c>
      <c r="Y1972" s="72" t="n">
        <v>46326.52037037037</v>
      </c>
    </row>
    <row r="1973">
      <c r="A1973" s="39" t="inlineStr">
        <is>
          <t>6ad3a4eb7aba7ad62aa12cb5</t>
        </is>
      </c>
      <c r="B1973" s="72" t="n">
        <v>46312.92373842592</v>
      </c>
      <c r="C1973" s="70" t="n">
        <v>46312</v>
      </c>
      <c r="D1973" t="inlineStr">
        <is>
          <t>2026-10</t>
        </is>
      </c>
      <c r="E1973" t="inlineStr">
        <is>
          <t>Wk of 2026-10-12</t>
        </is>
      </c>
      <c r="F1973" t="inlineStr">
        <is>
          <t>Attempt 1</t>
        </is>
      </c>
      <c r="G1973" s="39" t="str">
        <f>IF(ISNUMBER(MATCH(F1973,QualityStatuses,0)),"Quality Lead","Non-Quality Lead")</f>
        <v>Non-Quality Lead</v>
      </c>
      <c r="H1973" s="39" t="str">
        <f>IFERROR(INDEX(CampTypes,MATCH(I1973,CampList,0)),"Unattributed")</f>
        <v>New</v>
      </c>
      <c r="I1973" t="inlineStr">
        <is>
          <t>EBG - In House | ABO | Natuf | Leads | Unit Franchise | India | Oct26 | V1</t>
        </is>
      </c>
      <c r="J1973" t="inlineStr">
        <is>
          <t>EBG - In House | ABO | Natuf | Leads | Unit Franchise | India | Oct26 | V1</t>
        </is>
      </c>
      <c r="K1973" t="inlineStr">
        <is>
          <t>Direct (campaign tagged in CRM)</t>
        </is>
      </c>
      <c r="L1973" t="inlineStr">
        <is>
          <t>Natuf | Business Owners | Tier1 + Growth Cities | Oct26 | V1</t>
        </is>
      </c>
      <c r="M1973" t="inlineStr">
        <is>
          <t>Natuf | Business Owners | Tier1 + Growth Cities | Oct26 | V1</t>
        </is>
      </c>
      <c r="N1973" t="inlineStr">
        <is>
          <t>Natuf | Reel | Brand Ambassador | Heard Of Owning A Cafe | V1</t>
        </is>
      </c>
      <c r="O1973" t="inlineStr">
        <is>
          <t>In House Natuf</t>
        </is>
      </c>
      <c r="P1973" t="inlineStr">
        <is>
          <t>Facebook</t>
        </is>
      </c>
      <c r="Q1973" t="inlineStr">
        <is>
          <t>Tejaswini Tarigopula</t>
        </is>
      </c>
      <c r="R1973" t="inlineStr">
        <is>
          <t>Shivani Sharma</t>
        </is>
      </c>
      <c r="S1973" t="inlineStr">
        <is>
          <t>-</t>
        </is>
      </c>
      <c r="T1973" t="inlineStr">
        <is>
          <t>Hyderabad</t>
        </is>
      </c>
      <c r="U1973" t="inlineStr">
        <is>
          <t xml:space="preserve"> </t>
        </is>
      </c>
      <c r="V1973" t="n">
        <v>1</v>
      </c>
      <c r="W1973" t="n">
        <v>0</v>
      </c>
      <c r="X1973" t="inlineStr">
        <is>
          <t>XXXXXX1099</t>
        </is>
      </c>
      <c r="Y1973" s="72" t="n">
        <v>46326.52037037037</v>
      </c>
    </row>
    <row r="1974">
      <c r="A1974" s="39" t="inlineStr">
        <is>
          <t>6ad3a26863f422042777ec3a</t>
        </is>
      </c>
      <c r="B1974" s="72" t="n">
        <v>46312.91629629629</v>
      </c>
      <c r="C1974" s="70" t="n">
        <v>46312</v>
      </c>
      <c r="D1974" t="inlineStr">
        <is>
          <t>2026-10</t>
        </is>
      </c>
      <c r="E1974" t="inlineStr">
        <is>
          <t>Wk of 2026-10-12</t>
        </is>
      </c>
      <c r="F1974" t="inlineStr">
        <is>
          <t>Attempt 1</t>
        </is>
      </c>
      <c r="G1974" s="39" t="str">
        <f>IF(ISNUMBER(MATCH(F1974,QualityStatuses,0)),"Quality Lead","Non-Quality Lead")</f>
        <v>Non-Quality Lead</v>
      </c>
      <c r="H1974" s="39" t="str">
        <f>IFERROR(INDEX(CampTypes,MATCH(I1974,CampList,0)),"Unattributed")</f>
        <v>New</v>
      </c>
      <c r="I1974" t="inlineStr">
        <is>
          <t>EBG - In House | ABO | Natuf | Leads | Unit Franchise | India | Oct26 | V1</t>
        </is>
      </c>
      <c r="J1974" t="inlineStr">
        <is>
          <t>EBG - In House | ABO | Natuf | Leads | Unit Franchise | India | Oct26 | V1</t>
        </is>
      </c>
      <c r="K1974" t="inlineStr">
        <is>
          <t>Direct (campaign tagged in CRM)</t>
        </is>
      </c>
      <c r="L1974" t="inlineStr">
        <is>
          <t>Natuf | Business Owners | Tier1 + Growth Cities | Oct26 | V1</t>
        </is>
      </c>
      <c r="M1974" t="inlineStr">
        <is>
          <t>Natuf | Business Owners | Tier1 + Growth Cities | Oct26 | V1</t>
        </is>
      </c>
      <c r="N1974" t="inlineStr">
        <is>
          <t>Natuf | Reel | Brand Ambassador | Heard Of Owning A Cafe | V1</t>
        </is>
      </c>
      <c r="O1974" t="inlineStr">
        <is>
          <t>In House Natuf</t>
        </is>
      </c>
      <c r="P1974" t="inlineStr">
        <is>
          <t>Facebook</t>
        </is>
      </c>
      <c r="Q1974" t="inlineStr">
        <is>
          <t>Tejaswini Tarigopula</t>
        </is>
      </c>
      <c r="R1974" t="inlineStr">
        <is>
          <t>Rima Paul</t>
        </is>
      </c>
      <c r="S1974" t="inlineStr">
        <is>
          <t>-</t>
        </is>
      </c>
      <c r="T1974" t="inlineStr">
        <is>
          <t>Srinagar</t>
        </is>
      </c>
      <c r="U1974" t="inlineStr">
        <is>
          <t xml:space="preserve"> </t>
        </is>
      </c>
      <c r="V1974" t="n">
        <v>1</v>
      </c>
      <c r="W1974" t="n">
        <v>0</v>
      </c>
      <c r="X1974" t="inlineStr">
        <is>
          <t>XXXXXX1359</t>
        </is>
      </c>
      <c r="Y1974" s="72" t="n">
        <v>46326.52037037037</v>
      </c>
    </row>
    <row r="1975">
      <c r="A1975" s="39" t="inlineStr">
        <is>
          <t>6ad3a1e1c4d327b029429c01</t>
        </is>
      </c>
      <c r="B1975" s="72" t="n">
        <v>46312.91473379629</v>
      </c>
      <c r="C1975" s="70" t="n">
        <v>46312</v>
      </c>
      <c r="D1975" t="inlineStr">
        <is>
          <t>2026-10</t>
        </is>
      </c>
      <c r="E1975" t="inlineStr">
        <is>
          <t>Wk of 2026-10-12</t>
        </is>
      </c>
      <c r="F1975" t="inlineStr">
        <is>
          <t>New Lead</t>
        </is>
      </c>
      <c r="G1975" s="39" t="str">
        <f>IF(ISNUMBER(MATCH(F1975,QualityStatuses,0)),"Quality Lead","Non-Quality Lead")</f>
        <v>Non-Quality Lead</v>
      </c>
      <c r="H1975" s="39" t="str">
        <f>IFERROR(INDEX(CampTypes,MATCH(I1975,CampList,0)),"Unattributed")</f>
        <v>New</v>
      </c>
      <c r="I1975" t="inlineStr">
        <is>
          <t>Natuf | In House | ABO |  | WhatsApp | Unit Franchise | India | Oct26 | V1</t>
        </is>
      </c>
      <c r="J1975" t="inlineStr">
        <is>
          <t>Natuf | In House | ABO |  | WhatsApp | Unit Franchise | India | Oct26 | V1</t>
        </is>
      </c>
      <c r="K1975" t="inlineStr">
        <is>
          <t>Direct (campaign tagged in CRM)</t>
        </is>
      </c>
      <c r="L1975" t="inlineStr">
        <is>
          <t>_</t>
        </is>
      </c>
      <c r="M1975" t="inlineStr">
        <is>
          <t>_</t>
        </is>
      </c>
      <c r="N1975" t="inlineStr">
        <is>
          <t>_</t>
        </is>
      </c>
      <c r="O1975" t="inlineStr">
        <is>
          <t>In House Natuf</t>
        </is>
      </c>
      <c r="P1975" t="inlineStr">
        <is>
          <t>Whatsapp Cloud API</t>
        </is>
      </c>
      <c r="Q1975" t="inlineStr">
        <is>
          <t>(Unassigned)</t>
        </is>
      </c>
      <c r="R1975" t="inlineStr">
        <is>
          <t>(Unassigned)</t>
        </is>
      </c>
      <c r="S1975" t="inlineStr">
        <is>
          <t>-</t>
        </is>
      </c>
      <c r="T1975" t="inlineStr">
        <is>
          <t>-</t>
        </is>
      </c>
      <c r="U1975" t="inlineStr">
        <is>
          <t>-</t>
        </is>
      </c>
      <c r="V1975" t="n">
        <v>0</v>
      </c>
      <c r="W1975" t="n">
        <v>0</v>
      </c>
      <c r="X1975" t="inlineStr">
        <is>
          <t>XXXXXX4185</t>
        </is>
      </c>
      <c r="Y1975" s="72" t="n">
        <v>46313.06967592592</v>
      </c>
    </row>
    <row r="1976">
      <c r="A1976" s="39" t="inlineStr">
        <is>
          <t>6ad3a13ac03ea2521565dc0c</t>
        </is>
      </c>
      <c r="B1976" s="72" t="n">
        <v>46312.91280092593</v>
      </c>
      <c r="C1976" s="70" t="n">
        <v>46312</v>
      </c>
      <c r="D1976" t="inlineStr">
        <is>
          <t>2026-10</t>
        </is>
      </c>
      <c r="E1976" t="inlineStr">
        <is>
          <t>Wk of 2026-10-12</t>
        </is>
      </c>
      <c r="F1976" t="inlineStr">
        <is>
          <t>Meeting Scheduled</t>
        </is>
      </c>
      <c r="G1976" s="39" t="str">
        <f>IF(ISNUMBER(MATCH(F1976,QualityStatuses,0)),"Quality Lead","Non-Quality Lead")</f>
        <v>Quality Lead</v>
      </c>
      <c r="H1976" s="39" t="str">
        <f>IFERROR(INDEX(CampTypes,MATCH(I1976,CampList,0)),"Unattributed")</f>
        <v>New</v>
      </c>
      <c r="I1976" t="inlineStr">
        <is>
          <t>EBG - In House | ABO | Natuf | Leads | Unit Franchise | India | Oct26 | V1</t>
        </is>
      </c>
      <c r="J1976" t="inlineStr">
        <is>
          <t>EBG - In House | ABO | Natuf | Leads | Unit Franchise | India | Oct26 | V1</t>
        </is>
      </c>
      <c r="K1976" t="inlineStr">
        <is>
          <t>Direct (campaign tagged in CRM)</t>
        </is>
      </c>
      <c r="L1976" t="inlineStr">
        <is>
          <t>Natuf | Investors | Tier1 + Growth Cities | Oct26 | V1</t>
        </is>
      </c>
      <c r="M1976" t="inlineStr">
        <is>
          <t>Natuf | Investors | Tier1 + Growth Cities | Oct26 | V1</t>
        </is>
      </c>
      <c r="N1976" t="inlineStr">
        <is>
          <t>Natuf | Reel | Brand Ambassador | Heard Of Owning A Cafe | V1</t>
        </is>
      </c>
      <c r="O1976" t="inlineStr">
        <is>
          <t>In House Natuf</t>
        </is>
      </c>
      <c r="P1976" t="inlineStr">
        <is>
          <t>Facebook</t>
        </is>
      </c>
      <c r="Q1976" t="inlineStr">
        <is>
          <t>Tejaswini Tarigopula</t>
        </is>
      </c>
      <c r="R1976" t="inlineStr">
        <is>
          <t>Sai Charan</t>
        </is>
      </c>
      <c r="S1976" t="inlineStr">
        <is>
          <t>-</t>
        </is>
      </c>
      <c r="T1976" t="inlineStr">
        <is>
          <t>Gurugram</t>
        </is>
      </c>
      <c r="U1976" t="inlineStr">
        <is>
          <t xml:space="preserve"> </t>
        </is>
      </c>
      <c r="V1976" t="n">
        <v>8</v>
      </c>
      <c r="W1976" t="n">
        <v>6</v>
      </c>
      <c r="X1976" t="inlineStr">
        <is>
          <t>XXXXXX2282</t>
        </is>
      </c>
      <c r="Y1976" s="72" t="n">
        <v>46326.52037037037</v>
      </c>
    </row>
    <row r="1977">
      <c r="A1977" s="39" t="inlineStr">
        <is>
          <t>6ad3a0f2a86bc3a9cefa2dad</t>
        </is>
      </c>
      <c r="B1977" s="72" t="n">
        <v>46312.91196759259</v>
      </c>
      <c r="C1977" s="70" t="n">
        <v>46312</v>
      </c>
      <c r="D1977" t="inlineStr">
        <is>
          <t>2026-10</t>
        </is>
      </c>
      <c r="E1977" t="inlineStr">
        <is>
          <t>Wk of 2026-10-12</t>
        </is>
      </c>
      <c r="F1977" t="inlineStr">
        <is>
          <t>Connected</t>
        </is>
      </c>
      <c r="G1977" s="39" t="str">
        <f>IF(ISNUMBER(MATCH(F1977,QualityStatuses,0)),"Quality Lead","Non-Quality Lead")</f>
        <v>Non-Quality Lead</v>
      </c>
      <c r="H1977" s="39" t="str">
        <f>IFERROR(INDEX(CampTypes,MATCH(I1977,CampList,0)),"Unattributed")</f>
        <v>New</v>
      </c>
      <c r="I1977" t="inlineStr">
        <is>
          <t>EBG - In House | ABO | Natuf | Leads | Unit Franchise | India | Oct26 | V1</t>
        </is>
      </c>
      <c r="J1977" t="inlineStr">
        <is>
          <t>EBG - In House | ABO | Natuf | Leads | Unit Franchise | India | Oct26 | V1</t>
        </is>
      </c>
      <c r="K1977" t="inlineStr">
        <is>
          <t>Direct (campaign tagged in CRM)</t>
        </is>
      </c>
      <c r="L1977" t="inlineStr">
        <is>
          <t>Natuf | Business Owners | Tier1 + Growth Cities | Oct26 | V1</t>
        </is>
      </c>
      <c r="M1977" t="inlineStr">
        <is>
          <t>Natuf | Business Owners | Tier1 + Growth Cities | Oct26 | V1</t>
        </is>
      </c>
      <c r="N1977" t="inlineStr">
        <is>
          <t>Natuf | Reel | Brand Ambassador | Heard Of Owning A Cafe | V1</t>
        </is>
      </c>
      <c r="O1977" t="inlineStr">
        <is>
          <t>In House Natuf</t>
        </is>
      </c>
      <c r="P1977" t="inlineStr">
        <is>
          <t>Facebook</t>
        </is>
      </c>
      <c r="Q1977" t="inlineStr">
        <is>
          <t>Tejaswini Tarigopula</t>
        </is>
      </c>
      <c r="R1977" t="inlineStr">
        <is>
          <t>Prabhudatta Pattanaik</t>
        </is>
      </c>
      <c r="S1977" t="inlineStr">
        <is>
          <t>-</t>
        </is>
      </c>
      <c r="T1977" t="inlineStr">
        <is>
          <t>Noida</t>
        </is>
      </c>
      <c r="U1977" t="inlineStr">
        <is>
          <t xml:space="preserve"> </t>
        </is>
      </c>
      <c r="V1977" t="n">
        <v>3</v>
      </c>
      <c r="W1977" t="n">
        <v>2</v>
      </c>
      <c r="X1977" t="inlineStr">
        <is>
          <t>XXXXXX0569</t>
        </is>
      </c>
      <c r="Y1977" s="72" t="n">
        <v>46326.52037037037</v>
      </c>
    </row>
    <row r="1978">
      <c r="A1978" s="39" t="inlineStr">
        <is>
          <t>6ad3a0887aba7ad62aa129d7</t>
        </is>
      </c>
      <c r="B1978" s="72" t="n">
        <v>46312.91074074074</v>
      </c>
      <c r="C1978" s="70" t="n">
        <v>46312</v>
      </c>
      <c r="D1978" t="inlineStr">
        <is>
          <t>2026-10</t>
        </is>
      </c>
      <c r="E1978" t="inlineStr">
        <is>
          <t>Wk of 2026-10-12</t>
        </is>
      </c>
      <c r="F1978" t="inlineStr">
        <is>
          <t>New Lead</t>
        </is>
      </c>
      <c r="G1978" s="39" t="str">
        <f>IF(ISNUMBER(MATCH(F1978,QualityStatuses,0)),"Quality Lead","Non-Quality Lead")</f>
        <v>Non-Quality Lead</v>
      </c>
      <c r="H1978" s="39" t="str">
        <f>IFERROR(INDEX(CampTypes,MATCH(I1978,CampList,0)),"Unattributed")</f>
        <v>Old</v>
      </c>
      <c r="I1978" t="inlineStr">
        <is>
          <t>E_Karan_Natuf_All_07072026</t>
        </is>
      </c>
      <c r="J1978" t="inlineStr">
        <is>
          <t>E_Karan_Natuf_All_07072026</t>
        </is>
      </c>
      <c r="K1978" t="inlineStr">
        <is>
          <t>Direct (campaign tagged in CRM)</t>
        </is>
      </c>
      <c r="L1978" t="inlineStr">
        <is>
          <t>E_Karan_Natuf_Sign_07072026_Adset3</t>
        </is>
      </c>
      <c r="M1978" t="inlineStr">
        <is>
          <t>E_Karan_Natuf_Sign_07072026_Adset3</t>
        </is>
      </c>
      <c r="N1978" t="inlineStr">
        <is>
          <t>E_Karan_Natuf_Sign_07072026_Adset2_Ad1 – Copy</t>
        </is>
      </c>
      <c r="O1978" t="inlineStr">
        <is>
          <t>Natuf</t>
        </is>
      </c>
      <c r="P1978" t="inlineStr">
        <is>
          <t>Facebook</t>
        </is>
      </c>
      <c r="Q1978" t="inlineStr">
        <is>
          <t>(Unassigned)</t>
        </is>
      </c>
      <c r="R1978" t="inlineStr">
        <is>
          <t>Omkar Navge</t>
        </is>
      </c>
      <c r="S1978" t="inlineStr">
        <is>
          <t>-</t>
        </is>
      </c>
      <c r="T1978" t="inlineStr">
        <is>
          <t>Noida</t>
        </is>
      </c>
      <c r="U1978" t="inlineStr">
        <is>
          <t xml:space="preserve"> </t>
        </is>
      </c>
      <c r="V1978" t="n">
        <v>0</v>
      </c>
      <c r="W1978" t="n">
        <v>0</v>
      </c>
      <c r="X1978" t="inlineStr">
        <is>
          <t>XXXXXX3295</t>
        </is>
      </c>
      <c r="Y1978" s="72" t="n">
        <v>46326.52037037037</v>
      </c>
    </row>
    <row r="1979">
      <c r="A1979" s="39" t="inlineStr">
        <is>
          <t>6ad39eed1507985e1c1ffd93</t>
        </is>
      </c>
      <c r="B1979" s="72" t="n">
        <v>46312.9059837963</v>
      </c>
      <c r="C1979" s="70" t="n">
        <v>46312</v>
      </c>
      <c r="D1979" t="inlineStr">
        <is>
          <t>2026-10</t>
        </is>
      </c>
      <c r="E1979" t="inlineStr">
        <is>
          <t>Wk of 2026-10-12</t>
        </is>
      </c>
      <c r="F1979" t="inlineStr">
        <is>
          <t>Lost</t>
        </is>
      </c>
      <c r="G1979" s="39" t="str">
        <f>IF(ISNUMBER(MATCH(F1979,QualityStatuses,0)),"Quality Lead","Non-Quality Lead")</f>
        <v>Non-Quality Lead</v>
      </c>
      <c r="H1979" s="39" t="str">
        <f>IFERROR(INDEX(CampTypes,MATCH(I1979,CampList,0)),"Unattributed")</f>
        <v>Old</v>
      </c>
      <c r="I1979" t="inlineStr">
        <is>
          <t>E_Suresh_Natuf_Kiosk_07072026</t>
        </is>
      </c>
      <c r="J1979" t="inlineStr">
        <is>
          <t>E_Suresh_Natuf_Kiosk_07072026</t>
        </is>
      </c>
      <c r="K1979" t="inlineStr">
        <is>
          <t>Direct (campaign tagged in CRM)</t>
        </is>
      </c>
      <c r="L1979" t="inlineStr">
        <is>
          <t>E_Suresh_Natuf_Kiosk_07072026_Adset5</t>
        </is>
      </c>
      <c r="M1979" t="inlineStr">
        <is>
          <t>E_Suresh_Natuf_Kiosk_07072026_Adset5</t>
        </is>
      </c>
      <c r="N1979" t="inlineStr">
        <is>
          <t>E_Hindi_Suresh_Natuf_Kiosk_07072026_Adset5_ad3 – Copy 2</t>
        </is>
      </c>
      <c r="O1979" t="inlineStr">
        <is>
          <t>Natuf</t>
        </is>
      </c>
      <c r="P1979" t="inlineStr">
        <is>
          <t>Facebook</t>
        </is>
      </c>
      <c r="Q1979" t="inlineStr">
        <is>
          <t>Marshal Malbari</t>
        </is>
      </c>
      <c r="R1979" t="inlineStr">
        <is>
          <t>Tanishq A</t>
        </is>
      </c>
      <c r="S1979" t="inlineStr">
        <is>
          <t>Not Interested</t>
        </is>
      </c>
      <c r="T1979" t="inlineStr">
        <is>
          <t>Pune</t>
        </is>
      </c>
      <c r="U1979" t="inlineStr">
        <is>
          <t xml:space="preserve"> </t>
        </is>
      </c>
      <c r="V1979" t="n">
        <v>5</v>
      </c>
      <c r="W1979" t="n">
        <v>3</v>
      </c>
      <c r="X1979" t="inlineStr">
        <is>
          <t>XXXXXX7440</t>
        </is>
      </c>
      <c r="Y1979" s="72" t="n">
        <v>46326.52037037037</v>
      </c>
    </row>
    <row r="1980">
      <c r="A1980" s="39" t="inlineStr">
        <is>
          <t>6ad39e0e8a404c3856b045fa</t>
        </is>
      </c>
      <c r="B1980" s="72" t="n">
        <v>46312.90340277777</v>
      </c>
      <c r="C1980" s="70" t="n">
        <v>46312</v>
      </c>
      <c r="D1980" t="inlineStr">
        <is>
          <t>2026-10</t>
        </is>
      </c>
      <c r="E1980" t="inlineStr">
        <is>
          <t>Wk of 2026-10-12</t>
        </is>
      </c>
      <c r="F1980" t="inlineStr">
        <is>
          <t>Attempt 2</t>
        </is>
      </c>
      <c r="G1980" s="39" t="str">
        <f>IF(ISNUMBER(MATCH(F1980,QualityStatuses,0)),"Quality Lead","Non-Quality Lead")</f>
        <v>Non-Quality Lead</v>
      </c>
      <c r="H1980" s="39" t="str">
        <f>IFERROR(INDEX(CampTypes,MATCH(I1980,CampList,0)),"Unattributed")</f>
        <v>New</v>
      </c>
      <c r="I1980" t="inlineStr">
        <is>
          <t>EBG - In House | ABO | Natuf | Leads | Unit Franchise | India | Oct26 | V1</t>
        </is>
      </c>
      <c r="J1980" t="inlineStr">
        <is>
          <t>EBG - In House | ABO | Natuf | Leads | Unit Franchise | India | Oct26 | V1</t>
        </is>
      </c>
      <c r="K1980" t="inlineStr">
        <is>
          <t>Direct (campaign tagged in CRM)</t>
        </is>
      </c>
      <c r="L1980" t="inlineStr">
        <is>
          <t>Natuf | Broad | Tier1 + Growth Cities | Oct26 | V1</t>
        </is>
      </c>
      <c r="M1980" t="inlineStr">
        <is>
          <t>Natuf | Broad | Tier1 + Growth Cities | Oct26 | V1</t>
        </is>
      </c>
      <c r="N1980" t="inlineStr">
        <is>
          <t>Natuf | Reel | Brand Ambassador | Heard Of Owning A Cafe | V1</t>
        </is>
      </c>
      <c r="O1980" t="inlineStr">
        <is>
          <t>In House Natuf</t>
        </is>
      </c>
      <c r="P1980" t="inlineStr">
        <is>
          <t>Facebook</t>
        </is>
      </c>
      <c r="Q1980" t="inlineStr">
        <is>
          <t>Tejaswini Tarigopula</t>
        </is>
      </c>
      <c r="R1980" t="inlineStr">
        <is>
          <t>Rauth Sanketh</t>
        </is>
      </c>
      <c r="S1980" t="inlineStr">
        <is>
          <t>-</t>
        </is>
      </c>
      <c r="T1980" t="inlineStr">
        <is>
          <t>Bangalore</t>
        </is>
      </c>
      <c r="U1980" t="inlineStr">
        <is>
          <t xml:space="preserve"> </t>
        </is>
      </c>
      <c r="V1980" t="n">
        <v>4</v>
      </c>
      <c r="W1980" t="n">
        <v>0</v>
      </c>
      <c r="X1980" t="inlineStr">
        <is>
          <t>XXXXXX4844</t>
        </is>
      </c>
      <c r="Y1980" s="72" t="n">
        <v>46326.52037037037</v>
      </c>
    </row>
    <row r="1981">
      <c r="A1981" s="39" t="inlineStr">
        <is>
          <t>6ad39cc40b5f5c4b33bf144b</t>
        </is>
      </c>
      <c r="B1981" s="72" t="n">
        <v>46312.89958333333</v>
      </c>
      <c r="C1981" s="70" t="n">
        <v>46312</v>
      </c>
      <c r="D1981" t="inlineStr">
        <is>
          <t>2026-10</t>
        </is>
      </c>
      <c r="E1981" t="inlineStr">
        <is>
          <t>Wk of 2026-10-12</t>
        </is>
      </c>
      <c r="F1981" t="inlineStr">
        <is>
          <t>Connected</t>
        </is>
      </c>
      <c r="G1981" s="39" t="str">
        <f>IF(ISNUMBER(MATCH(F1981,QualityStatuses,0)),"Quality Lead","Non-Quality Lead")</f>
        <v>Non-Quality Lead</v>
      </c>
      <c r="H1981" s="39" t="str">
        <f>IFERROR(INDEX(CampTypes,MATCH(I1981,CampList,0)),"Unattributed")</f>
        <v>New</v>
      </c>
      <c r="I1981" t="inlineStr">
        <is>
          <t>EBG - In House | ABO | Natuf | Leads | Unit Franchise | India | Oct26 | V1</t>
        </is>
      </c>
      <c r="J1981" t="inlineStr">
        <is>
          <t>EBG - In House | ABO | Natuf | Leads | Unit Franchise | India | Oct26 | V1</t>
        </is>
      </c>
      <c r="K1981" t="inlineStr">
        <is>
          <t>Direct (campaign tagged in CRM)</t>
        </is>
      </c>
      <c r="L1981" t="inlineStr">
        <is>
          <t>Natuf | Investors | Tier1 + Growth Cities | Oct26 | V1</t>
        </is>
      </c>
      <c r="M1981" t="inlineStr">
        <is>
          <t>Natuf | Investors | Tier1 + Growth Cities | Oct26 | V1</t>
        </is>
      </c>
      <c r="N1981" t="inlineStr">
        <is>
          <t>Natuf | Reel | Brand Ambassador | Heard Of Owning A Cafe | V1</t>
        </is>
      </c>
      <c r="O1981" t="inlineStr">
        <is>
          <t>In House Natuf</t>
        </is>
      </c>
      <c r="P1981" t="inlineStr">
        <is>
          <t>Facebook</t>
        </is>
      </c>
      <c r="Q1981" t="inlineStr">
        <is>
          <t>Tejaswini Tarigopula</t>
        </is>
      </c>
      <c r="R1981" t="inlineStr">
        <is>
          <t>Rauth Sanketh</t>
        </is>
      </c>
      <c r="S1981" t="inlineStr">
        <is>
          <t>-</t>
        </is>
      </c>
      <c r="T1981" t="inlineStr">
        <is>
          <t>Surat</t>
        </is>
      </c>
      <c r="U1981" t="inlineStr">
        <is>
          <t xml:space="preserve"> </t>
        </is>
      </c>
      <c r="V1981" t="n">
        <v>7</v>
      </c>
      <c r="W1981" t="n">
        <v>4</v>
      </c>
      <c r="X1981" t="inlineStr">
        <is>
          <t>XXXXXX2695</t>
        </is>
      </c>
      <c r="Y1981" s="72" t="n">
        <v>46326.52037037037</v>
      </c>
    </row>
    <row r="1982">
      <c r="A1982" s="39" t="inlineStr">
        <is>
          <t>6ad397fd2ff0352869b23c94</t>
        </is>
      </c>
      <c r="B1982" s="72" t="n">
        <v>46312.88542824074</v>
      </c>
      <c r="C1982" s="70" t="n">
        <v>46312</v>
      </c>
      <c r="D1982" t="inlineStr">
        <is>
          <t>2026-10</t>
        </is>
      </c>
      <c r="E1982" t="inlineStr">
        <is>
          <t>Wk of 2026-10-12</t>
        </is>
      </c>
      <c r="F1982" t="inlineStr">
        <is>
          <t>Lost</t>
        </is>
      </c>
      <c r="G1982" s="39" t="str">
        <f>IF(ISNUMBER(MATCH(F1982,QualityStatuses,0)),"Quality Lead","Non-Quality Lead")</f>
        <v>Non-Quality Lead</v>
      </c>
      <c r="H1982" s="39" t="str">
        <f>IFERROR(INDEX(CampTypes,MATCH(I1982,CampList,0)),"Unattributed")</f>
        <v>New</v>
      </c>
      <c r="I1982" t="inlineStr">
        <is>
          <t>EBG - In House | ABO | Natuf | Leads | Unit Franchise | India | Oct26 | V1</t>
        </is>
      </c>
      <c r="J1982" t="inlineStr">
        <is>
          <t>EBG - In House | ABO | Natuf | Leads | Unit Franchise | India | Oct26 | V1</t>
        </is>
      </c>
      <c r="K1982" t="inlineStr">
        <is>
          <t>Direct (campaign tagged in CRM)</t>
        </is>
      </c>
      <c r="L1982" t="inlineStr">
        <is>
          <t>Natuf | Investors | Tier1 + Growth Cities | Oct26 | V1</t>
        </is>
      </c>
      <c r="M1982" t="inlineStr">
        <is>
          <t>Natuf | Investors | Tier1 + Growth Cities | Oct26 | V1</t>
        </is>
      </c>
      <c r="N1982" t="inlineStr">
        <is>
          <t>Natuf | Reel | Brand Ambassador | Heard Of Owning A Cafe | V1</t>
        </is>
      </c>
      <c r="O1982" t="inlineStr">
        <is>
          <t>In House Natuf</t>
        </is>
      </c>
      <c r="P1982" t="inlineStr">
        <is>
          <t>Facebook</t>
        </is>
      </c>
      <c r="Q1982" t="inlineStr">
        <is>
          <t>Tejaswini Tarigopula</t>
        </is>
      </c>
      <c r="R1982" t="inlineStr">
        <is>
          <t>Shivani Sharma</t>
        </is>
      </c>
      <c r="S1982" t="inlineStr">
        <is>
          <t>Not Interested</t>
        </is>
      </c>
      <c r="T1982" t="inlineStr">
        <is>
          <t>Indore</t>
        </is>
      </c>
      <c r="U1982" t="inlineStr">
        <is>
          <t xml:space="preserve"> </t>
        </is>
      </c>
      <c r="V1982" t="n">
        <v>3</v>
      </c>
      <c r="W1982" t="n">
        <v>2</v>
      </c>
      <c r="X1982" t="inlineStr">
        <is>
          <t>XXXXXX2899</t>
        </is>
      </c>
      <c r="Y1982" s="72" t="n">
        <v>46326.52037037037</v>
      </c>
    </row>
    <row r="1983">
      <c r="A1983" s="39" t="inlineStr">
        <is>
          <t>6ad39764805757eb29e0c4fe</t>
        </is>
      </c>
      <c r="B1983" s="72" t="n">
        <v>46312.88365740741</v>
      </c>
      <c r="C1983" s="70" t="n">
        <v>46312</v>
      </c>
      <c r="D1983" t="inlineStr">
        <is>
          <t>2026-10</t>
        </is>
      </c>
      <c r="E1983" t="inlineStr">
        <is>
          <t>Wk of 2026-10-12</t>
        </is>
      </c>
      <c r="F1983" t="inlineStr">
        <is>
          <t>Details Shared</t>
        </is>
      </c>
      <c r="G1983" s="39" t="str">
        <f>IF(ISNUMBER(MATCH(F1983,QualityStatuses,0)),"Quality Lead","Non-Quality Lead")</f>
        <v>Quality Lead</v>
      </c>
      <c r="H1983" s="39" t="str">
        <f>IFERROR(INDEX(CampTypes,MATCH(I1983,CampList,0)),"Unattributed")</f>
        <v>New</v>
      </c>
      <c r="I1983" t="inlineStr">
        <is>
          <t>EBG - In House | ABO | Natuf | Leads | Unit Franchise | India | Oct26 | V1</t>
        </is>
      </c>
      <c r="J1983" t="inlineStr">
        <is>
          <t>EBG - In House | ABO | Natuf | Leads | Unit Franchise | India | Oct26 | V1</t>
        </is>
      </c>
      <c r="K1983" t="inlineStr">
        <is>
          <t>Direct (campaign tagged in CRM)</t>
        </is>
      </c>
      <c r="L1983" t="inlineStr">
        <is>
          <t>Natuf | Investors | Tier1 + Growth Cities | Oct26 | V1</t>
        </is>
      </c>
      <c r="M1983" t="inlineStr">
        <is>
          <t>Natuf | Investors | Tier1 + Growth Cities | Oct26 | V1</t>
        </is>
      </c>
      <c r="N1983" t="inlineStr">
        <is>
          <t>Natuf | Reel | Brand Ambassador | Heard Of Owning A Cafe | V1</t>
        </is>
      </c>
      <c r="O1983" t="inlineStr">
        <is>
          <t>In House Natuf</t>
        </is>
      </c>
      <c r="P1983" t="inlineStr">
        <is>
          <t>Facebook</t>
        </is>
      </c>
      <c r="Q1983" t="inlineStr">
        <is>
          <t>Tejaswini Tarigopula</t>
        </is>
      </c>
      <c r="R1983" t="inlineStr">
        <is>
          <t>Rima Paul</t>
        </is>
      </c>
      <c r="S1983" t="inlineStr">
        <is>
          <t>-</t>
        </is>
      </c>
      <c r="T1983" t="inlineStr">
        <is>
          <t>Blr</t>
        </is>
      </c>
      <c r="U1983" t="inlineStr">
        <is>
          <t xml:space="preserve"> </t>
        </is>
      </c>
      <c r="V1983" t="n">
        <v>3</v>
      </c>
      <c r="W1983" t="n">
        <v>2</v>
      </c>
      <c r="X1983" t="inlineStr">
        <is>
          <t>XXXXXX5222</t>
        </is>
      </c>
      <c r="Y1983" s="72" t="n">
        <v>46326.52037037037</v>
      </c>
    </row>
    <row r="1984">
      <c r="A1984" s="39" t="inlineStr">
        <is>
          <t>6ad39713bef97a54e0fc80af</t>
        </is>
      </c>
      <c r="B1984" s="72" t="n">
        <v>46312.88271990741</v>
      </c>
      <c r="C1984" s="70" t="n">
        <v>46312</v>
      </c>
      <c r="D1984" t="inlineStr">
        <is>
          <t>2026-10</t>
        </is>
      </c>
      <c r="E1984" t="inlineStr">
        <is>
          <t>Wk of 2026-10-12</t>
        </is>
      </c>
      <c r="F1984" t="inlineStr">
        <is>
          <t>Meeting Conducted</t>
        </is>
      </c>
      <c r="G1984" s="39" t="str">
        <f>IF(ISNUMBER(MATCH(F1984,QualityStatuses,0)),"Quality Lead","Non-Quality Lead")</f>
        <v>Quality Lead</v>
      </c>
      <c r="H1984" s="39" t="str">
        <f>IFERROR(INDEX(CampTypes,MATCH(I1984,CampList,0)),"Unattributed")</f>
        <v>New</v>
      </c>
      <c r="I1984" t="inlineStr">
        <is>
          <t>EBG - In House | ABO | Natuf | Leads | Unit Franchise | India | Oct26 | V1</t>
        </is>
      </c>
      <c r="J1984" t="inlineStr">
        <is>
          <t>EBG - In House | ABO | Natuf | Leads | Unit Franchise | India | Oct26 | V1</t>
        </is>
      </c>
      <c r="K1984" t="inlineStr">
        <is>
          <t>Direct (campaign tagged in CRM)</t>
        </is>
      </c>
      <c r="L1984" t="inlineStr">
        <is>
          <t>Natuf | LAL 1% | India | Jul26 | V1</t>
        </is>
      </c>
      <c r="M1984" t="inlineStr">
        <is>
          <t>Natuf | LAL 1% | India | Jul26 | V1</t>
        </is>
      </c>
      <c r="N1984" t="inlineStr">
        <is>
          <t>Natuf | Reel | Brand Ambassador | Heard Of Owning A Cafe | V1</t>
        </is>
      </c>
      <c r="O1984" t="inlineStr">
        <is>
          <t>In House Natuf</t>
        </is>
      </c>
      <c r="P1984" t="inlineStr">
        <is>
          <t>Facebook</t>
        </is>
      </c>
      <c r="Q1984" t="inlineStr">
        <is>
          <t>Tejaswini Tarigopula</t>
        </is>
      </c>
      <c r="R1984" t="inlineStr">
        <is>
          <t>Sai Charan</t>
        </is>
      </c>
      <c r="S1984" t="inlineStr">
        <is>
          <t>-</t>
        </is>
      </c>
      <c r="T1984" t="inlineStr">
        <is>
          <t>ernakulam</t>
        </is>
      </c>
      <c r="U1984" t="inlineStr">
        <is>
          <t xml:space="preserve"> </t>
        </is>
      </c>
      <c r="V1984" t="n">
        <v>4</v>
      </c>
      <c r="W1984" t="n">
        <v>3</v>
      </c>
      <c r="X1984" t="inlineStr">
        <is>
          <t>XXXXXX0650</t>
        </is>
      </c>
      <c r="Y1984" s="72" t="n">
        <v>46326.52037037037</v>
      </c>
    </row>
    <row r="1985">
      <c r="A1985" s="39" t="inlineStr">
        <is>
          <t>6ad396bbc1f17aaee01348db</t>
        </is>
      </c>
      <c r="B1985" s="72" t="n">
        <v>46312.88170138889</v>
      </c>
      <c r="C1985" s="70" t="n">
        <v>46312</v>
      </c>
      <c r="D1985" t="inlineStr">
        <is>
          <t>2026-10</t>
        </is>
      </c>
      <c r="E1985" t="inlineStr">
        <is>
          <t>Wk of 2026-10-12</t>
        </is>
      </c>
      <c r="F1985" t="inlineStr">
        <is>
          <t>New Lead</t>
        </is>
      </c>
      <c r="G1985" s="39" t="str">
        <f>IF(ISNUMBER(MATCH(F1985,QualityStatuses,0)),"Quality Lead","Non-Quality Lead")</f>
        <v>Non-Quality Lead</v>
      </c>
      <c r="H1985" s="39" t="str">
        <f>IFERROR(INDEX(CampTypes,MATCH(I1985,CampList,0)),"Unattributed")</f>
        <v>Old</v>
      </c>
      <c r="I1985" t="inlineStr">
        <is>
          <t>E_Natuf_Generic_13082026</t>
        </is>
      </c>
      <c r="J1985" t="inlineStr">
        <is>
          <t>E_Natuf_Generic_13082026</t>
        </is>
      </c>
      <c r="K1985" t="inlineStr">
        <is>
          <t>Direct (campaign tagged in CRM)</t>
        </is>
      </c>
      <c r="L1985" t="inlineStr">
        <is>
          <t>E_Natuf_Generic_13082026_Adset1</t>
        </is>
      </c>
      <c r="M1985" t="inlineStr">
        <is>
          <t>E_Natuf_Generic_13082026_Adset1</t>
        </is>
      </c>
      <c r="N1985" t="inlineStr">
        <is>
          <t>E_Natuf_Generic_13082026_Adset1_Ad1</t>
        </is>
      </c>
      <c r="O1985" t="inlineStr">
        <is>
          <t>Natuf</t>
        </is>
      </c>
      <c r="P1985" t="inlineStr">
        <is>
          <t>Facebook</t>
        </is>
      </c>
      <c r="Q1985" t="inlineStr">
        <is>
          <t>(Unassigned)</t>
        </is>
      </c>
      <c r="R1985" t="inlineStr">
        <is>
          <t>Omkar Navge</t>
        </is>
      </c>
      <c r="S1985" t="inlineStr">
        <is>
          <t>-</t>
        </is>
      </c>
      <c r="T1985" t="inlineStr">
        <is>
          <t>Bhopal/Raipur</t>
        </is>
      </c>
      <c r="U1985" t="inlineStr">
        <is>
          <t xml:space="preserve"> </t>
        </is>
      </c>
      <c r="V1985" t="n">
        <v>0</v>
      </c>
      <c r="W1985" t="n">
        <v>0</v>
      </c>
      <c r="X1985" t="inlineStr">
        <is>
          <t>XXXXXX8968</t>
        </is>
      </c>
      <c r="Y1985" s="72" t="n">
        <v>46326.52037037037</v>
      </c>
    </row>
    <row r="1986">
      <c r="A1986" s="39" t="inlineStr">
        <is>
          <t>6ad396853d7904ebea8c07aa</t>
        </is>
      </c>
      <c r="B1986" s="72" t="n">
        <v>46312.88107638889</v>
      </c>
      <c r="C1986" s="70" t="n">
        <v>46312</v>
      </c>
      <c r="D1986" t="inlineStr">
        <is>
          <t>2026-10</t>
        </is>
      </c>
      <c r="E1986" t="inlineStr">
        <is>
          <t>Wk of 2026-10-12</t>
        </is>
      </c>
      <c r="F1986" t="inlineStr">
        <is>
          <t>Details Shared</t>
        </is>
      </c>
      <c r="G1986" s="39" t="str">
        <f>IF(ISNUMBER(MATCH(F1986,QualityStatuses,0)),"Quality Lead","Non-Quality Lead")</f>
        <v>Quality Lead</v>
      </c>
      <c r="H1986" s="39" t="str">
        <f>IFERROR(INDEX(CampTypes,MATCH(I1986,CampList,0)),"Unattributed")</f>
        <v>New</v>
      </c>
      <c r="I1986" t="inlineStr">
        <is>
          <t>EBG - In House | ABO | Natuf | Leads | Unit Franchise | India | Oct26 | V1</t>
        </is>
      </c>
      <c r="J1986" t="inlineStr">
        <is>
          <t>EBG - In House | ABO | Natuf | Leads | Unit Franchise | India | Oct26 | V1</t>
        </is>
      </c>
      <c r="K1986" t="inlineStr">
        <is>
          <t>Direct (campaign tagged in CRM)</t>
        </is>
      </c>
      <c r="L1986" t="inlineStr">
        <is>
          <t>Natuf | Business Owners | Tier1 + Growth Cities | Oct26 | V1</t>
        </is>
      </c>
      <c r="M1986" t="inlineStr">
        <is>
          <t>Natuf | Business Owners | Tier1 + Growth Cities | Oct26 | V1</t>
        </is>
      </c>
      <c r="N1986" t="inlineStr">
        <is>
          <t>Natuf | Reel | Brand Ambassador | Heard Of Owning A Cafe | V1</t>
        </is>
      </c>
      <c r="O1986" t="inlineStr">
        <is>
          <t>In House Natuf</t>
        </is>
      </c>
      <c r="P1986" t="inlineStr">
        <is>
          <t>Facebook</t>
        </is>
      </c>
      <c r="Q1986" t="inlineStr">
        <is>
          <t>Tejaswini Tarigopula</t>
        </is>
      </c>
      <c r="R1986" t="inlineStr">
        <is>
          <t>Prabhudatta Pattanaik</t>
        </is>
      </c>
      <c r="S1986" t="inlineStr">
        <is>
          <t>-</t>
        </is>
      </c>
      <c r="T1986" t="inlineStr">
        <is>
          <t>Delhi</t>
        </is>
      </c>
      <c r="U1986" t="inlineStr">
        <is>
          <t xml:space="preserve"> </t>
        </is>
      </c>
      <c r="V1986" t="n">
        <v>1</v>
      </c>
      <c r="W1986" t="n">
        <v>1</v>
      </c>
      <c r="X1986" t="inlineStr">
        <is>
          <t>XXXXXX9129</t>
        </is>
      </c>
      <c r="Y1986" s="72" t="n">
        <v>46326.52037037037</v>
      </c>
    </row>
    <row r="1987">
      <c r="A1987" s="39" t="inlineStr">
        <is>
          <t>6ad395e1805757eb29e0c31a</t>
        </is>
      </c>
      <c r="B1987" s="72" t="n">
        <v>46312.87917824074</v>
      </c>
      <c r="C1987" s="70" t="n">
        <v>46312</v>
      </c>
      <c r="D1987" t="inlineStr">
        <is>
          <t>2026-10</t>
        </is>
      </c>
      <c r="E1987" t="inlineStr">
        <is>
          <t>Wk of 2026-10-12</t>
        </is>
      </c>
      <c r="F1987" t="inlineStr">
        <is>
          <t>Attempt 1</t>
        </is>
      </c>
      <c r="G1987" s="39" t="str">
        <f>IF(ISNUMBER(MATCH(F1987,QualityStatuses,0)),"Quality Lead","Non-Quality Lead")</f>
        <v>Non-Quality Lead</v>
      </c>
      <c r="H1987" s="39" t="str">
        <f>IFERROR(INDEX(CampTypes,MATCH(I1987,CampList,0)),"Unattributed")</f>
        <v>Old</v>
      </c>
      <c r="I1987" t="inlineStr">
        <is>
          <t>E_Suresh_Natuf_Kiosk_07072026</t>
        </is>
      </c>
      <c r="J1987" t="inlineStr">
        <is>
          <t>E_Suresh_Natuf_Kiosk_07072026</t>
        </is>
      </c>
      <c r="K1987" t="inlineStr">
        <is>
          <t>Direct (campaign tagged in CRM)</t>
        </is>
      </c>
      <c r="L1987" t="inlineStr">
        <is>
          <t>E_Suresh_Natuf_Kiosk_07072026_Adset5</t>
        </is>
      </c>
      <c r="M1987" t="inlineStr">
        <is>
          <t>E_Suresh_Natuf_Kiosk_07072026_Adset5</t>
        </is>
      </c>
      <c r="N1987" t="inlineStr">
        <is>
          <t>E_Hindi_Suresh_Natuf_Kiosk_07072026_Adset5_ad3 – Copy 2</t>
        </is>
      </c>
      <c r="O1987" t="inlineStr">
        <is>
          <t>Natuf</t>
        </is>
      </c>
      <c r="P1987" t="inlineStr">
        <is>
          <t>Facebook</t>
        </is>
      </c>
      <c r="Q1987" t="inlineStr">
        <is>
          <t>Tejaswini Tarigopula</t>
        </is>
      </c>
      <c r="R1987" t="inlineStr">
        <is>
          <t>Prabhudatta Pattanaik</t>
        </is>
      </c>
      <c r="S1987" t="inlineStr">
        <is>
          <t>-</t>
        </is>
      </c>
      <c r="T1987" t="inlineStr">
        <is>
          <t>PuneKota</t>
        </is>
      </c>
      <c r="U1987" t="inlineStr">
        <is>
          <t xml:space="preserve"> </t>
        </is>
      </c>
      <c r="V1987" t="n">
        <v>1</v>
      </c>
      <c r="W1987" t="n">
        <v>0</v>
      </c>
      <c r="X1987" t="inlineStr">
        <is>
          <t>XXXXXX6664</t>
        </is>
      </c>
      <c r="Y1987" s="72" t="n">
        <v>46326.52037037037</v>
      </c>
    </row>
    <row r="1988">
      <c r="A1988" s="39" t="inlineStr">
        <is>
          <t>6ad39524f612635bfd40fef7</t>
        </is>
      </c>
      <c r="B1988" s="72" t="n">
        <v>46312.87699074074</v>
      </c>
      <c r="C1988" s="70" t="n">
        <v>46312</v>
      </c>
      <c r="D1988" t="inlineStr">
        <is>
          <t>2026-10</t>
        </is>
      </c>
      <c r="E1988" t="inlineStr">
        <is>
          <t>Wk of 2026-10-12</t>
        </is>
      </c>
      <c r="F1988" t="inlineStr">
        <is>
          <t>Lost</t>
        </is>
      </c>
      <c r="G1988" s="39" t="str">
        <f>IF(ISNUMBER(MATCH(F1988,QualityStatuses,0)),"Quality Lead","Non-Quality Lead")</f>
        <v>Non-Quality Lead</v>
      </c>
      <c r="H1988" s="39" t="str">
        <f>IFERROR(INDEX(CampTypes,MATCH(I1988,CampList,0)),"Unattributed")</f>
        <v>New</v>
      </c>
      <c r="I1988" t="inlineStr">
        <is>
          <t>EBG - In House | ABO | Natuf | Leads | Unit Franchise | India | Oct26 | V1</t>
        </is>
      </c>
      <c r="J1988" t="inlineStr">
        <is>
          <t>EBG - In House | ABO | Natuf | Leads | Unit Franchise | India | Oct26 | V1</t>
        </is>
      </c>
      <c r="K1988" t="inlineStr">
        <is>
          <t>Direct (campaign tagged in CRM)</t>
        </is>
      </c>
      <c r="L1988" t="inlineStr">
        <is>
          <t>Natuf | Investors | Tier1 + Growth Cities | Oct26 | V1</t>
        </is>
      </c>
      <c r="M1988" t="inlineStr">
        <is>
          <t>Natuf | Investors | Tier1 + Growth Cities | Oct26 | V1</t>
        </is>
      </c>
      <c r="N1988" t="inlineStr">
        <is>
          <t>Natuf | Reel | Brand Ambassador | Heard Of Owning A Cafe | V1</t>
        </is>
      </c>
      <c r="O1988" t="inlineStr">
        <is>
          <t>In House Natuf</t>
        </is>
      </c>
      <c r="P1988" t="inlineStr">
        <is>
          <t>Facebook</t>
        </is>
      </c>
      <c r="Q1988" t="inlineStr">
        <is>
          <t>Tejaswini Tarigopula</t>
        </is>
      </c>
      <c r="R1988" t="inlineStr">
        <is>
          <t>Rauth Sanketh</t>
        </is>
      </c>
      <c r="S1988" t="inlineStr">
        <is>
          <t>Junk</t>
        </is>
      </c>
      <c r="T1988" t="inlineStr">
        <is>
          <t>Bengaluru</t>
        </is>
      </c>
      <c r="U1988" t="inlineStr">
        <is>
          <t xml:space="preserve"> </t>
        </is>
      </c>
      <c r="V1988" t="n">
        <v>3</v>
      </c>
      <c r="W1988" t="n">
        <v>0</v>
      </c>
      <c r="X1988" t="inlineStr">
        <is>
          <t>XXXXXX4829</t>
        </is>
      </c>
      <c r="Y1988" s="72" t="n">
        <v>46326.52037037037</v>
      </c>
    </row>
    <row r="1989">
      <c r="A1989" s="39" t="inlineStr">
        <is>
          <t>6ad39313285fd898aa65d6bf</t>
        </is>
      </c>
      <c r="B1989" s="72" t="n">
        <v>46312.87086805556</v>
      </c>
      <c r="C1989" s="70" t="n">
        <v>46312</v>
      </c>
      <c r="D1989" t="inlineStr">
        <is>
          <t>2026-10</t>
        </is>
      </c>
      <c r="E1989" t="inlineStr">
        <is>
          <t>Wk of 2026-10-12</t>
        </is>
      </c>
      <c r="F1989" t="inlineStr">
        <is>
          <t>Attempt 1</t>
        </is>
      </c>
      <c r="G1989" s="39" t="str">
        <f>IF(ISNUMBER(MATCH(F1989,QualityStatuses,0)),"Quality Lead","Non-Quality Lead")</f>
        <v>Non-Quality Lead</v>
      </c>
      <c r="H1989" s="39" t="str">
        <f>IFERROR(INDEX(CampTypes,MATCH(I1989,CampList,0)),"Unattributed")</f>
        <v>New</v>
      </c>
      <c r="I1989" t="inlineStr">
        <is>
          <t>EBG - In House | ABO | Natuf | Leads | Unit Franchise | India | Oct26 | V1</t>
        </is>
      </c>
      <c r="J1989" t="inlineStr">
        <is>
          <t>EBG - In House | ABO | Natuf | Leads | Unit Franchise | India | Oct26 | V1</t>
        </is>
      </c>
      <c r="K1989" t="inlineStr">
        <is>
          <t>Direct (campaign tagged in CRM)</t>
        </is>
      </c>
      <c r="L1989" t="inlineStr">
        <is>
          <t>Natuf | Business Owners | Tier1 + Growth Cities | Oct26 | V1</t>
        </is>
      </c>
      <c r="M1989" t="inlineStr">
        <is>
          <t>Natuf | Business Owners | Tier1 + Growth Cities | Oct26 | V1</t>
        </is>
      </c>
      <c r="N1989" t="inlineStr">
        <is>
          <t>Natuf | Reel | Brand Ambassador | Heard Of Owning A Cafe | V1</t>
        </is>
      </c>
      <c r="O1989" t="inlineStr">
        <is>
          <t>In House Natuf</t>
        </is>
      </c>
      <c r="P1989" t="inlineStr">
        <is>
          <t>Facebook</t>
        </is>
      </c>
      <c r="Q1989" t="inlineStr">
        <is>
          <t>Tejaswini Tarigopula</t>
        </is>
      </c>
      <c r="R1989" t="inlineStr">
        <is>
          <t>Rauth Sanketh</t>
        </is>
      </c>
      <c r="S1989" t="inlineStr">
        <is>
          <t>-</t>
        </is>
      </c>
      <c r="T1989" t="inlineStr">
        <is>
          <t>Ghaziabad</t>
        </is>
      </c>
      <c r="U1989" t="inlineStr">
        <is>
          <t xml:space="preserve"> </t>
        </is>
      </c>
      <c r="V1989" t="n">
        <v>1</v>
      </c>
      <c r="W1989" t="n">
        <v>0</v>
      </c>
      <c r="X1989" t="inlineStr">
        <is>
          <t>XXXXXX2046</t>
        </is>
      </c>
      <c r="Y1989" s="72" t="n">
        <v>46326.52037037037</v>
      </c>
    </row>
    <row r="1990">
      <c r="A1990" s="39" t="inlineStr">
        <is>
          <t>6ad391d823e94bde1951e838</t>
        </is>
      </c>
      <c r="B1990" s="72" t="n">
        <v>46312.86722222222</v>
      </c>
      <c r="C1990" s="70" t="n">
        <v>46312</v>
      </c>
      <c r="D1990" t="inlineStr">
        <is>
          <t>2026-10</t>
        </is>
      </c>
      <c r="E1990" t="inlineStr">
        <is>
          <t>Wk of 2026-10-12</t>
        </is>
      </c>
      <c r="F1990" t="inlineStr">
        <is>
          <t>New Lead</t>
        </is>
      </c>
      <c r="G1990" s="39" t="str">
        <f>IF(ISNUMBER(MATCH(F1990,QualityStatuses,0)),"Quality Lead","Non-Quality Lead")</f>
        <v>Non-Quality Lead</v>
      </c>
      <c r="H1990" s="39" t="str">
        <f>IFERROR(INDEX(CampTypes,MATCH(I1990,CampList,0)),"Unattributed")</f>
        <v>New</v>
      </c>
      <c r="I1990" t="inlineStr">
        <is>
          <t>Natuf | In House | ABO |  | WhatsApp | Unit Franchise | India | Oct26 | V1</t>
        </is>
      </c>
      <c r="J1990" t="inlineStr">
        <is>
          <t>Natuf | In House | ABO |  | WhatsApp | Unit Franchise | India | Oct26 | V1</t>
        </is>
      </c>
      <c r="K1990" t="inlineStr">
        <is>
          <t>Direct (campaign tagged in CRM)</t>
        </is>
      </c>
      <c r="L1990" t="inlineStr">
        <is>
          <t>_</t>
        </is>
      </c>
      <c r="M1990" t="inlineStr">
        <is>
          <t>_</t>
        </is>
      </c>
      <c r="N1990" t="inlineStr">
        <is>
          <t>_</t>
        </is>
      </c>
      <c r="O1990" t="inlineStr">
        <is>
          <t>In House Natuf</t>
        </is>
      </c>
      <c r="P1990" t="inlineStr">
        <is>
          <t>Whatsapp Cloud API</t>
        </is>
      </c>
      <c r="Q1990" t="inlineStr">
        <is>
          <t>(Unassigned)</t>
        </is>
      </c>
      <c r="R1990" t="inlineStr">
        <is>
          <t>(Unassigned)</t>
        </is>
      </c>
      <c r="S1990" t="inlineStr">
        <is>
          <t>-</t>
        </is>
      </c>
      <c r="T1990" t="inlineStr">
        <is>
          <t>-</t>
        </is>
      </c>
      <c r="U1990" t="inlineStr">
        <is>
          <t>-</t>
        </is>
      </c>
      <c r="V1990" t="n">
        <v>0</v>
      </c>
      <c r="W1990" t="n">
        <v>0</v>
      </c>
      <c r="X1990" t="inlineStr">
        <is>
          <t>XXXXXX3753</t>
        </is>
      </c>
      <c r="Y1990" s="72" t="n">
        <v>46313.33069444444</v>
      </c>
    </row>
    <row r="1991">
      <c r="A1991" s="39" t="inlineStr">
        <is>
          <t>6ad391cf4ba8af551e24ed2b</t>
        </is>
      </c>
      <c r="B1991" s="72" t="n">
        <v>46312.86711805555</v>
      </c>
      <c r="C1991" s="70" t="n">
        <v>46312</v>
      </c>
      <c r="D1991" t="inlineStr">
        <is>
          <t>2026-10</t>
        </is>
      </c>
      <c r="E1991" t="inlineStr">
        <is>
          <t>Wk of 2026-10-12</t>
        </is>
      </c>
      <c r="F1991" t="inlineStr">
        <is>
          <t>Attempt 1</t>
        </is>
      </c>
      <c r="G1991" s="39" t="str">
        <f>IF(ISNUMBER(MATCH(F1991,QualityStatuses,0)),"Quality Lead","Non-Quality Lead")</f>
        <v>Non-Quality Lead</v>
      </c>
      <c r="H1991" s="39" t="str">
        <f>IFERROR(INDEX(CampTypes,MATCH(I1991,CampList,0)),"Unattributed")</f>
        <v>New</v>
      </c>
      <c r="I1991" t="inlineStr">
        <is>
          <t>EBG - In House | ABO | Natuf | Leads | Unit Franchise | India | Oct26 | V1</t>
        </is>
      </c>
      <c r="J1991" t="inlineStr">
        <is>
          <t>EBG - In House | ABO | Natuf | Leads | Unit Franchise | India | Oct26 | V1</t>
        </is>
      </c>
      <c r="K1991" t="inlineStr">
        <is>
          <t>Direct (campaign tagged in CRM)</t>
        </is>
      </c>
      <c r="L1991" t="inlineStr">
        <is>
          <t>Natuf | Broad | Tier1 + Growth Cities | Oct26 | V1</t>
        </is>
      </c>
      <c r="M1991" t="inlineStr">
        <is>
          <t>Natuf | Broad | Tier1 + Growth Cities | Oct26 | V1</t>
        </is>
      </c>
      <c r="N1991" t="inlineStr">
        <is>
          <t>Natuf | Reel | Brand Ambassador | Heard Of Owning A Cafe | V1</t>
        </is>
      </c>
      <c r="O1991" t="inlineStr">
        <is>
          <t>In House Natuf</t>
        </is>
      </c>
      <c r="P1991" t="inlineStr">
        <is>
          <t>Facebook</t>
        </is>
      </c>
      <c r="Q1991" t="inlineStr">
        <is>
          <t>Tejaswini Tarigopula</t>
        </is>
      </c>
      <c r="R1991" t="inlineStr">
        <is>
          <t>Shivani Sharma</t>
        </is>
      </c>
      <c r="S1991" t="inlineStr">
        <is>
          <t>-</t>
        </is>
      </c>
      <c r="T1991" t="inlineStr">
        <is>
          <t>Hyderabad</t>
        </is>
      </c>
      <c r="U1991" t="inlineStr">
        <is>
          <t xml:space="preserve"> </t>
        </is>
      </c>
      <c r="V1991" t="n">
        <v>1</v>
      </c>
      <c r="W1991" t="n">
        <v>0</v>
      </c>
      <c r="X1991" t="inlineStr">
        <is>
          <t>XXXXXX5749</t>
        </is>
      </c>
      <c r="Y1991" s="72" t="n">
        <v>46326.52037037037</v>
      </c>
    </row>
    <row r="1992">
      <c r="A1992" s="39" t="inlineStr">
        <is>
          <t>6ad39124285fd898aa65d514</t>
        </is>
      </c>
      <c r="B1992" s="72" t="n">
        <v>46312.86513888889</v>
      </c>
      <c r="C1992" s="70" t="n">
        <v>46312</v>
      </c>
      <c r="D1992" t="inlineStr">
        <is>
          <t>2026-10</t>
        </is>
      </c>
      <c r="E1992" t="inlineStr">
        <is>
          <t>Wk of 2026-10-12</t>
        </is>
      </c>
      <c r="F1992" t="inlineStr">
        <is>
          <t>Details Shared</t>
        </is>
      </c>
      <c r="G1992" s="39" t="str">
        <f>IF(ISNUMBER(MATCH(F1992,QualityStatuses,0)),"Quality Lead","Non-Quality Lead")</f>
        <v>Quality Lead</v>
      </c>
      <c r="H1992" s="39" t="str">
        <f>IFERROR(INDEX(CampTypes,MATCH(I1992,CampList,0)),"Unattributed")</f>
        <v>New</v>
      </c>
      <c r="I1992" t="inlineStr">
        <is>
          <t>EBG - In House | ABO | Natuf | Leads | Unit Franchise | India | Oct26 | V1</t>
        </is>
      </c>
      <c r="J1992" t="inlineStr">
        <is>
          <t>EBG - In House | ABO | Natuf | Leads | Unit Franchise | India | Oct26 | V1</t>
        </is>
      </c>
      <c r="K1992" t="inlineStr">
        <is>
          <t>Direct (campaign tagged in CRM)</t>
        </is>
      </c>
      <c r="L1992" t="inlineStr">
        <is>
          <t>Natuf | Investors | Tier1 + Growth Cities | Oct26 | V1</t>
        </is>
      </c>
      <c r="M1992" t="inlineStr">
        <is>
          <t>Natuf | Investors | Tier1 + Growth Cities | Oct26 | V1</t>
        </is>
      </c>
      <c r="N1992" t="inlineStr">
        <is>
          <t>Natuf | Reel | Brand Ambassador | Heard Of Owning A Cafe | V1</t>
        </is>
      </c>
      <c r="O1992" t="inlineStr">
        <is>
          <t>In House Natuf</t>
        </is>
      </c>
      <c r="P1992" t="inlineStr">
        <is>
          <t>Facebook</t>
        </is>
      </c>
      <c r="Q1992" t="inlineStr">
        <is>
          <t>Tejaswini Tarigopula</t>
        </is>
      </c>
      <c r="R1992" t="inlineStr">
        <is>
          <t>Rima Paul</t>
        </is>
      </c>
      <c r="S1992" t="inlineStr">
        <is>
          <t>-</t>
        </is>
      </c>
      <c r="T1992" t="inlineStr">
        <is>
          <t>Jammu</t>
        </is>
      </c>
      <c r="U1992" t="inlineStr">
        <is>
          <t xml:space="preserve"> </t>
        </is>
      </c>
      <c r="V1992" t="n">
        <v>2</v>
      </c>
      <c r="W1992" t="n">
        <v>1</v>
      </c>
      <c r="X1992" t="inlineStr">
        <is>
          <t>XXXXXX0777</t>
        </is>
      </c>
      <c r="Y1992" s="72" t="n">
        <v>46326.52037037037</v>
      </c>
    </row>
    <row r="1993">
      <c r="A1993" s="39" t="inlineStr">
        <is>
          <t>6ad3900de10c52eb4f57df6e</t>
        </is>
      </c>
      <c r="B1993" s="72" t="n">
        <v>46312.86190972223</v>
      </c>
      <c r="C1993" s="70" t="n">
        <v>46312</v>
      </c>
      <c r="D1993" t="inlineStr">
        <is>
          <t>2026-10</t>
        </is>
      </c>
      <c r="E1993" t="inlineStr">
        <is>
          <t>Wk of 2026-10-12</t>
        </is>
      </c>
      <c r="F1993" t="inlineStr">
        <is>
          <t>Connected</t>
        </is>
      </c>
      <c r="G1993" s="39" t="str">
        <f>IF(ISNUMBER(MATCH(F1993,QualityStatuses,0)),"Quality Lead","Non-Quality Lead")</f>
        <v>Non-Quality Lead</v>
      </c>
      <c r="H1993" s="39" t="str">
        <f>IFERROR(INDEX(CampTypes,MATCH(I1993,CampList,0)),"Unattributed")</f>
        <v>New</v>
      </c>
      <c r="I1993" t="inlineStr">
        <is>
          <t>EBG - In House | ABO | Natuf | Leads | Unit Franchise | India | Oct26 | V1</t>
        </is>
      </c>
      <c r="J1993" t="inlineStr">
        <is>
          <t>EBG - In House | ABO | Natuf | Leads | Unit Franchise | India | Oct26 | V1</t>
        </is>
      </c>
      <c r="K1993" t="inlineStr">
        <is>
          <t>Direct (campaign tagged in CRM)</t>
        </is>
      </c>
      <c r="L1993" t="inlineStr">
        <is>
          <t>Natuf | LAL 1% | India | Jul26 | V1</t>
        </is>
      </c>
      <c r="M1993" t="inlineStr">
        <is>
          <t>Natuf | LAL 1% | India | Jul26 | V1</t>
        </is>
      </c>
      <c r="N1993" t="inlineStr">
        <is>
          <t>Natuf | Reel | Brand Ambassador | Heard Of Owning A Cafe | V1</t>
        </is>
      </c>
      <c r="O1993" t="inlineStr">
        <is>
          <t>In House Natuf</t>
        </is>
      </c>
      <c r="P1993" t="inlineStr">
        <is>
          <t>Facebook</t>
        </is>
      </c>
      <c r="Q1993" t="inlineStr">
        <is>
          <t>Tejaswini Tarigopula</t>
        </is>
      </c>
      <c r="R1993" t="inlineStr">
        <is>
          <t>Sai Charan</t>
        </is>
      </c>
      <c r="S1993" t="inlineStr">
        <is>
          <t>-</t>
        </is>
      </c>
      <c r="T1993" t="inlineStr">
        <is>
          <t>nakodar</t>
        </is>
      </c>
      <c r="U1993" t="inlineStr">
        <is>
          <t xml:space="preserve"> </t>
        </is>
      </c>
      <c r="V1993" t="n">
        <v>4</v>
      </c>
      <c r="W1993" t="n">
        <v>1</v>
      </c>
      <c r="X1993" t="inlineStr">
        <is>
          <t>XXXXXX4436</t>
        </is>
      </c>
      <c r="Y1993" s="72" t="n">
        <v>46326.52037037037</v>
      </c>
    </row>
    <row r="1994">
      <c r="A1994" s="39" t="inlineStr">
        <is>
          <t>6ad38fce1d9555b0372bd538</t>
        </is>
      </c>
      <c r="B1994" s="72" t="n">
        <v>46312.86118055556</v>
      </c>
      <c r="C1994" s="70" t="n">
        <v>46312</v>
      </c>
      <c r="D1994" t="inlineStr">
        <is>
          <t>2026-10</t>
        </is>
      </c>
      <c r="E1994" t="inlineStr">
        <is>
          <t>Wk of 2026-10-12</t>
        </is>
      </c>
      <c r="F1994" t="inlineStr">
        <is>
          <t>Attempt 1</t>
        </is>
      </c>
      <c r="G1994" s="39" t="str">
        <f>IF(ISNUMBER(MATCH(F1994,QualityStatuses,0)),"Quality Lead","Non-Quality Lead")</f>
        <v>Non-Quality Lead</v>
      </c>
      <c r="H1994" s="39" t="str">
        <f>IFERROR(INDEX(CampTypes,MATCH(I1994,CampList,0)),"Unattributed")</f>
        <v>Old</v>
      </c>
      <c r="I1994" t="inlineStr">
        <is>
          <t>natuf_Kiosk_14072026_Hindi</t>
        </is>
      </c>
      <c r="J1994" t="inlineStr">
        <is>
          <t>natuf_Kiosk_14072026_Hindi</t>
        </is>
      </c>
      <c r="K1994" t="inlineStr">
        <is>
          <t>Direct (campaign tagged in CRM)</t>
        </is>
      </c>
      <c r="L1994" t="inlineStr">
        <is>
          <t>natuf_Kiosk_09102026</t>
        </is>
      </c>
      <c r="M1994" t="inlineStr">
        <is>
          <t>natuf_Kiosk_09102026</t>
        </is>
      </c>
      <c r="N1994" t="inlineStr">
        <is>
          <t>natuf_Kiosk_14072026_ad set_ad1</t>
        </is>
      </c>
      <c r="O1994" t="inlineStr">
        <is>
          <t>Natuf</t>
        </is>
      </c>
      <c r="P1994" t="inlineStr">
        <is>
          <t>Facebook</t>
        </is>
      </c>
      <c r="Q1994" t="inlineStr">
        <is>
          <t>Tejaswini Tarigopula</t>
        </is>
      </c>
      <c r="R1994" t="inlineStr">
        <is>
          <t>Rauth Sanketh</t>
        </is>
      </c>
      <c r="S1994" t="inlineStr">
        <is>
          <t>-</t>
        </is>
      </c>
      <c r="T1994" t="inlineStr">
        <is>
          <t>Mansa</t>
        </is>
      </c>
      <c r="U1994" t="inlineStr">
        <is>
          <t xml:space="preserve"> </t>
        </is>
      </c>
      <c r="V1994" t="n">
        <v>3</v>
      </c>
      <c r="W1994" t="n">
        <v>2</v>
      </c>
      <c r="X1994" t="inlineStr">
        <is>
          <t>XXXXXX2681</t>
        </is>
      </c>
      <c r="Y1994" s="72" t="n">
        <v>46326.52037037037</v>
      </c>
    </row>
    <row r="1995">
      <c r="A1995" s="39" t="inlineStr">
        <is>
          <t>6ad38db6141e2ce79408ea17</t>
        </is>
      </c>
      <c r="B1995" s="72" t="n">
        <v>46312.85497685185</v>
      </c>
      <c r="C1995" s="70" t="n">
        <v>46312</v>
      </c>
      <c r="D1995" t="inlineStr">
        <is>
          <t>2026-10</t>
        </is>
      </c>
      <c r="E1995" t="inlineStr">
        <is>
          <t>Wk of 2026-10-12</t>
        </is>
      </c>
      <c r="F1995" t="inlineStr">
        <is>
          <t>Attempt 4</t>
        </is>
      </c>
      <c r="G1995" s="39" t="str">
        <f>IF(ISNUMBER(MATCH(F1995,QualityStatuses,0)),"Quality Lead","Non-Quality Lead")</f>
        <v>Non-Quality Lead</v>
      </c>
      <c r="H1995" s="39" t="str">
        <f>IFERROR(INDEX(CampTypes,MATCH(I1995,CampList,0)),"Unattributed")</f>
        <v>Old</v>
      </c>
      <c r="I1995" t="inlineStr">
        <is>
          <t>natuf_Kiosk_14072026_Hindi</t>
        </is>
      </c>
      <c r="J1995" t="inlineStr">
        <is>
          <t>natuf_Kiosk_14072026_Hindi</t>
        </is>
      </c>
      <c r="K1995" t="inlineStr">
        <is>
          <t>Direct (campaign tagged in CRM)</t>
        </is>
      </c>
      <c r="L1995" t="inlineStr">
        <is>
          <t>natuf_Kiosk_14072026_Highest-converting industries</t>
        </is>
      </c>
      <c r="M1995" t="inlineStr">
        <is>
          <t>natuf_Kiosk_14072026_Highest-converting industries</t>
        </is>
      </c>
      <c r="N1995" t="inlineStr">
        <is>
          <t>natuf_Kiosk_14072026_ad set_ad1</t>
        </is>
      </c>
      <c r="O1995" t="inlineStr">
        <is>
          <t>Natuf</t>
        </is>
      </c>
      <c r="P1995" t="inlineStr">
        <is>
          <t>Facebook</t>
        </is>
      </c>
      <c r="Q1995" t="inlineStr">
        <is>
          <t>Tejaswini Tarigopula</t>
        </is>
      </c>
      <c r="R1995" t="inlineStr">
        <is>
          <t>Rima Paul</t>
        </is>
      </c>
      <c r="S1995" t="inlineStr">
        <is>
          <t>-</t>
        </is>
      </c>
      <c r="T1995" t="inlineStr">
        <is>
          <t>GOA</t>
        </is>
      </c>
      <c r="U1995" t="inlineStr">
        <is>
          <t xml:space="preserve"> </t>
        </is>
      </c>
      <c r="V1995" t="n">
        <v>5</v>
      </c>
      <c r="W1995" t="n">
        <v>2</v>
      </c>
      <c r="X1995" t="inlineStr">
        <is>
          <t>XXXXXX9157</t>
        </is>
      </c>
      <c r="Y1995" s="72" t="n">
        <v>46326.52037037037</v>
      </c>
    </row>
    <row r="1996">
      <c r="A1996" s="39" t="inlineStr">
        <is>
          <t>6ad38c7c83d5c144fd2a5ffc</t>
        </is>
      </c>
      <c r="B1996" s="72" t="n">
        <v>46312.85134259259</v>
      </c>
      <c r="C1996" s="70" t="n">
        <v>46312</v>
      </c>
      <c r="D1996" t="inlineStr">
        <is>
          <t>2026-10</t>
        </is>
      </c>
      <c r="E1996" t="inlineStr">
        <is>
          <t>Wk of 2026-10-12</t>
        </is>
      </c>
      <c r="F1996" t="inlineStr">
        <is>
          <t>New Lead</t>
        </is>
      </c>
      <c r="G1996" s="39" t="str">
        <f>IF(ISNUMBER(MATCH(F1996,QualityStatuses,0)),"Quality Lead","Non-Quality Lead")</f>
        <v>Non-Quality Lead</v>
      </c>
      <c r="H1996" s="39" t="str">
        <f>IFERROR(INDEX(CampTypes,MATCH(I1996,CampList,0)),"Unattributed")</f>
        <v>New</v>
      </c>
      <c r="I1996" t="inlineStr">
        <is>
          <t>Natuf | In House | ABO |  | WhatsApp | Unit Franchise | India | Oct26 | V1</t>
        </is>
      </c>
      <c r="J1996" t="inlineStr">
        <is>
          <t>Natuf | In House | ABO |  | WhatsApp | Unit Franchise | India | Oct26 | V1</t>
        </is>
      </c>
      <c r="K1996" t="inlineStr">
        <is>
          <t>Direct (campaign tagged in CRM)</t>
        </is>
      </c>
      <c r="L1996" t="inlineStr">
        <is>
          <t>_</t>
        </is>
      </c>
      <c r="M1996" t="inlineStr">
        <is>
          <t>_</t>
        </is>
      </c>
      <c r="N1996" t="inlineStr">
        <is>
          <t>_</t>
        </is>
      </c>
      <c r="O1996" t="inlineStr">
        <is>
          <t>In House Natuf</t>
        </is>
      </c>
      <c r="P1996" t="inlineStr">
        <is>
          <t>Whatsapp Cloud API</t>
        </is>
      </c>
      <c r="Q1996" t="inlineStr">
        <is>
          <t>(Unassigned)</t>
        </is>
      </c>
      <c r="R1996" t="inlineStr">
        <is>
          <t>(Unassigned)</t>
        </is>
      </c>
      <c r="S1996" t="inlineStr">
        <is>
          <t>-</t>
        </is>
      </c>
      <c r="T1996" t="inlineStr">
        <is>
          <t>-</t>
        </is>
      </c>
      <c r="U1996" t="inlineStr">
        <is>
          <t>-</t>
        </is>
      </c>
      <c r="V1996" t="n">
        <v>0</v>
      </c>
      <c r="W1996" t="n">
        <v>0</v>
      </c>
      <c r="X1996" t="inlineStr">
        <is>
          <t>XXXXXX8961</t>
        </is>
      </c>
      <c r="Y1996" s="72" t="n">
        <v>46312.92521990741</v>
      </c>
    </row>
    <row r="1997">
      <c r="A1997" s="39" t="inlineStr">
        <is>
          <t>6ad38c5b2ab01ab8588f2003</t>
        </is>
      </c>
      <c r="B1997" s="72" t="n">
        <v>46312.85096064815</v>
      </c>
      <c r="C1997" s="70" t="n">
        <v>46312</v>
      </c>
      <c r="D1997" t="inlineStr">
        <is>
          <t>2026-10</t>
        </is>
      </c>
      <c r="E1997" t="inlineStr">
        <is>
          <t>Wk of 2026-10-12</t>
        </is>
      </c>
      <c r="F1997" t="inlineStr">
        <is>
          <t>New Lead</t>
        </is>
      </c>
      <c r="G1997" s="39" t="str">
        <f>IF(ISNUMBER(MATCH(F1997,QualityStatuses,0)),"Quality Lead","Non-Quality Lead")</f>
        <v>Non-Quality Lead</v>
      </c>
      <c r="H1997" s="39" t="str">
        <f>IFERROR(INDEX(CampTypes,MATCH(I1997,CampList,0)),"Unattributed")</f>
        <v>Old</v>
      </c>
      <c r="I1997" t="inlineStr">
        <is>
          <t>E_Karan_Natuf_All_07072026</t>
        </is>
      </c>
      <c r="J1997" t="inlineStr">
        <is>
          <t>E_Karan_Natuf_All_07072026</t>
        </is>
      </c>
      <c r="K1997" t="inlineStr">
        <is>
          <t>Direct (campaign tagged in CRM)</t>
        </is>
      </c>
      <c r="L1997" t="inlineStr">
        <is>
          <t>E_Karan_Natuf_Sign_07072026_Adset3</t>
        </is>
      </c>
      <c r="M1997" t="inlineStr">
        <is>
          <t>E_Karan_Natuf_Sign_07072026_Adset3</t>
        </is>
      </c>
      <c r="N1997" t="inlineStr">
        <is>
          <t>E_Karan_Natuf_Sign_07072026_Adset2_Ad1</t>
        </is>
      </c>
      <c r="O1997" t="inlineStr">
        <is>
          <t>Natuf</t>
        </is>
      </c>
      <c r="P1997" t="inlineStr">
        <is>
          <t>Facebook</t>
        </is>
      </c>
      <c r="Q1997" t="inlineStr">
        <is>
          <t>(Unassigned)</t>
        </is>
      </c>
      <c r="R1997" t="inlineStr">
        <is>
          <t>Omkar Navge</t>
        </is>
      </c>
      <c r="S1997" t="inlineStr">
        <is>
          <t>-</t>
        </is>
      </c>
      <c r="T1997" t="inlineStr">
        <is>
          <t>Bihar</t>
        </is>
      </c>
      <c r="U1997" t="inlineStr">
        <is>
          <t xml:space="preserve"> </t>
        </is>
      </c>
      <c r="V1997" t="n">
        <v>0</v>
      </c>
      <c r="W1997" t="n">
        <v>0</v>
      </c>
      <c r="X1997" t="inlineStr">
        <is>
          <t>XXXXXX4634</t>
        </is>
      </c>
      <c r="Y1997" s="72" t="n">
        <v>46326.52037037037</v>
      </c>
    </row>
    <row r="1998">
      <c r="A1998" s="39" t="inlineStr">
        <is>
          <t>6ad38a7663847f9e2323f9d8</t>
        </is>
      </c>
      <c r="B1998" s="72" t="n">
        <v>46312.84534722222</v>
      </c>
      <c r="C1998" s="70" t="n">
        <v>46312</v>
      </c>
      <c r="D1998" t="inlineStr">
        <is>
          <t>2026-10</t>
        </is>
      </c>
      <c r="E1998" t="inlineStr">
        <is>
          <t>Wk of 2026-10-12</t>
        </is>
      </c>
      <c r="F1998" t="inlineStr">
        <is>
          <t>Details Shared</t>
        </is>
      </c>
      <c r="G1998" s="39" t="str">
        <f>IF(ISNUMBER(MATCH(F1998,QualityStatuses,0)),"Quality Lead","Non-Quality Lead")</f>
        <v>Quality Lead</v>
      </c>
      <c r="H1998" s="39" t="str">
        <f>IFERROR(INDEX(CampTypes,MATCH(I1998,CampList,0)),"Unattributed")</f>
        <v>New</v>
      </c>
      <c r="I1998" t="inlineStr">
        <is>
          <t>EBG - In House | ABO | Natuf | Leads | Unit Franchise | India | Oct26 | V1</t>
        </is>
      </c>
      <c r="J1998" t="inlineStr">
        <is>
          <t>EBG - In House | ABO | Natuf | Leads | Unit Franchise | India | Oct26 | V1</t>
        </is>
      </c>
      <c r="K1998" t="inlineStr">
        <is>
          <t>Direct (campaign tagged in CRM)</t>
        </is>
      </c>
      <c r="L1998" t="inlineStr">
        <is>
          <t>Natuf | Business Owners | Tier1 + Growth Cities | Oct26 | V1</t>
        </is>
      </c>
      <c r="M1998" t="inlineStr">
        <is>
          <t>Natuf | Business Owners | Tier1 + Growth Cities | Oct26 | V1</t>
        </is>
      </c>
      <c r="N1998" t="inlineStr">
        <is>
          <t>Natuf | Reel | Brand Ambassador | Heard Of Owning A Cafe | V1</t>
        </is>
      </c>
      <c r="O1998" t="inlineStr">
        <is>
          <t>In House Natuf</t>
        </is>
      </c>
      <c r="P1998" t="inlineStr">
        <is>
          <t>Facebook</t>
        </is>
      </c>
      <c r="Q1998" t="inlineStr">
        <is>
          <t>Tejaswini Tarigopula</t>
        </is>
      </c>
      <c r="R1998" t="inlineStr">
        <is>
          <t>Prabhudatta Pattanaik</t>
        </is>
      </c>
      <c r="S1998" t="inlineStr">
        <is>
          <t>-</t>
        </is>
      </c>
      <c r="T1998" t="inlineStr">
        <is>
          <t>Pune</t>
        </is>
      </c>
      <c r="U1998" t="inlineStr">
        <is>
          <t xml:space="preserve"> </t>
        </is>
      </c>
      <c r="V1998" t="n">
        <v>1</v>
      </c>
      <c r="W1998" t="n">
        <v>1</v>
      </c>
      <c r="X1998" t="inlineStr">
        <is>
          <t>XXXXXX8899</t>
        </is>
      </c>
      <c r="Y1998" s="72" t="n">
        <v>46326.52037037037</v>
      </c>
    </row>
    <row r="1999">
      <c r="A1999" s="39" t="inlineStr">
        <is>
          <t>6ad389a6d7b8ad8d31d6f1be</t>
        </is>
      </c>
      <c r="B1999" s="72" t="n">
        <v>46312.84293981481</v>
      </c>
      <c r="C1999" s="70" t="n">
        <v>46312</v>
      </c>
      <c r="D1999" t="inlineStr">
        <is>
          <t>2026-10</t>
        </is>
      </c>
      <c r="E1999" t="inlineStr">
        <is>
          <t>Wk of 2026-10-12</t>
        </is>
      </c>
      <c r="F1999" t="inlineStr">
        <is>
          <t>Attempt 2</t>
        </is>
      </c>
      <c r="G1999" s="39" t="str">
        <f>IF(ISNUMBER(MATCH(F1999,QualityStatuses,0)),"Quality Lead","Non-Quality Lead")</f>
        <v>Non-Quality Lead</v>
      </c>
      <c r="H1999" s="39" t="str">
        <f>IFERROR(INDEX(CampTypes,MATCH(I1999,CampList,0)),"Unattributed")</f>
        <v>Old</v>
      </c>
      <c r="I1999" t="inlineStr">
        <is>
          <t>E_Suresh_Natuf_Kiosk_07072026</t>
        </is>
      </c>
      <c r="J1999" t="inlineStr">
        <is>
          <t>E_Suresh_Natuf_Kiosk_07072026</t>
        </is>
      </c>
      <c r="K1999" t="inlineStr">
        <is>
          <t>Direct (campaign tagged in CRM)</t>
        </is>
      </c>
      <c r="L1999" t="inlineStr">
        <is>
          <t>E_Suresh_Natuf_Kiosk_07072026_Adset5</t>
        </is>
      </c>
      <c r="M1999" t="inlineStr">
        <is>
          <t>E_Suresh_Natuf_Kiosk_07072026_Adset5</t>
        </is>
      </c>
      <c r="N1999" t="inlineStr">
        <is>
          <t>E_Hindi_Suresh_Natuf_Kiosk_07072026_Adset5_ad3 – Copy 2</t>
        </is>
      </c>
      <c r="O1999" t="inlineStr">
        <is>
          <t>Natuf</t>
        </is>
      </c>
      <c r="P1999" t="inlineStr">
        <is>
          <t>Facebook</t>
        </is>
      </c>
      <c r="Q1999" t="inlineStr">
        <is>
          <t>Tejaswini Tarigopula</t>
        </is>
      </c>
      <c r="R1999" t="inlineStr">
        <is>
          <t>Shivani Sharma</t>
        </is>
      </c>
      <c r="S1999" t="inlineStr">
        <is>
          <t>-</t>
        </is>
      </c>
      <c r="T1999" t="inlineStr">
        <is>
          <t>Muzaffarpur</t>
        </is>
      </c>
      <c r="U1999" t="inlineStr">
        <is>
          <t xml:space="preserve"> </t>
        </is>
      </c>
      <c r="V1999" t="n">
        <v>2</v>
      </c>
      <c r="W1999" t="n">
        <v>0</v>
      </c>
      <c r="X1999" t="inlineStr">
        <is>
          <t>XXXXXX3515</t>
        </is>
      </c>
      <c r="Y1999" s="72" t="n">
        <v>46326.52037037037</v>
      </c>
    </row>
    <row r="2000">
      <c r="A2000" s="39" t="inlineStr">
        <is>
          <t>6ad38904ade3e6b5fad74560</t>
        </is>
      </c>
      <c r="B2000" s="72" t="n">
        <v>46312.84106481481</v>
      </c>
      <c r="C2000" s="70" t="n">
        <v>46312</v>
      </c>
      <c r="D2000" t="inlineStr">
        <is>
          <t>2026-10</t>
        </is>
      </c>
      <c r="E2000" t="inlineStr">
        <is>
          <t>Wk of 2026-10-12</t>
        </is>
      </c>
      <c r="F2000" t="inlineStr">
        <is>
          <t>Qualified</t>
        </is>
      </c>
      <c r="G2000" s="39" t="str">
        <f>IF(ISNUMBER(MATCH(F2000,QualityStatuses,0)),"Quality Lead","Non-Quality Lead")</f>
        <v>Quality Lead</v>
      </c>
      <c r="H2000" s="39" t="str">
        <f>IFERROR(INDEX(CampTypes,MATCH(I2000,CampList,0)),"Unattributed")</f>
        <v>New</v>
      </c>
      <c r="I2000" t="inlineStr">
        <is>
          <t>EBG - In House | ABO | Natuf | Leads | Unit Franchise | India | Oct26 | V1</t>
        </is>
      </c>
      <c r="J2000" t="inlineStr">
        <is>
          <t>EBG - In House | ABO | Natuf | Leads | Unit Franchise | India | Oct26 | V1</t>
        </is>
      </c>
      <c r="K2000" t="inlineStr">
        <is>
          <t>Direct (campaign tagged in CRM)</t>
        </is>
      </c>
      <c r="L2000" t="inlineStr">
        <is>
          <t>Natuf | Broad | Tier1 + Growth Cities | Oct26 | V1</t>
        </is>
      </c>
      <c r="M2000" t="inlineStr">
        <is>
          <t>Natuf | Broad | Tier1 + Growth Cities | Oct26 | V1</t>
        </is>
      </c>
      <c r="N2000" t="inlineStr">
        <is>
          <t>Natuf | Reel | Brand Ambassador | Heard Of Owning A Cafe | V1</t>
        </is>
      </c>
      <c r="O2000" t="inlineStr">
        <is>
          <t>In House Natuf</t>
        </is>
      </c>
      <c r="P2000" t="inlineStr">
        <is>
          <t>Facebook</t>
        </is>
      </c>
      <c r="Q2000" t="inlineStr">
        <is>
          <t>Tejaswini Tarigopula</t>
        </is>
      </c>
      <c r="R2000" t="inlineStr">
        <is>
          <t>Rauth Sanketh</t>
        </is>
      </c>
      <c r="S2000" t="inlineStr">
        <is>
          <t>-</t>
        </is>
      </c>
      <c r="T2000" t="inlineStr">
        <is>
          <t>Raipur</t>
        </is>
      </c>
      <c r="U2000" t="inlineStr">
        <is>
          <t xml:space="preserve"> </t>
        </is>
      </c>
      <c r="V2000" t="n">
        <v>6</v>
      </c>
      <c r="W2000" t="n">
        <v>5</v>
      </c>
      <c r="X2000" t="inlineStr">
        <is>
          <t>XXXXXX3333</t>
        </is>
      </c>
      <c r="Y2000" s="72" t="n">
        <v>46326.52037037037</v>
      </c>
    </row>
    <row r="2001">
      <c r="A2001" s="39" t="inlineStr">
        <is>
          <t>6ad3885f9481901fb2650d3e</t>
        </is>
      </c>
      <c r="B2001" s="72" t="n">
        <v>46312.8391550926</v>
      </c>
      <c r="C2001" s="70" t="n">
        <v>46312</v>
      </c>
      <c r="D2001" t="inlineStr">
        <is>
          <t>2026-10</t>
        </is>
      </c>
      <c r="E2001" t="inlineStr">
        <is>
          <t>Wk of 2026-10-12</t>
        </is>
      </c>
      <c r="F2001" t="inlineStr">
        <is>
          <t>Lost</t>
        </is>
      </c>
      <c r="G2001" s="39" t="str">
        <f>IF(ISNUMBER(MATCH(F2001,QualityStatuses,0)),"Quality Lead","Non-Quality Lead")</f>
        <v>Non-Quality Lead</v>
      </c>
      <c r="H2001" s="39" t="str">
        <f>IFERROR(INDEX(CampTypes,MATCH(I2001,CampList,0)),"Unattributed")</f>
        <v>New</v>
      </c>
      <c r="I2001" t="inlineStr">
        <is>
          <t>EBG - In House | ABO | Natuf | Leads | Unit Franchise | India | Oct26 | V1</t>
        </is>
      </c>
      <c r="J2001" t="inlineStr">
        <is>
          <t>EBG - In House | ABO | Natuf | Leads | Unit Franchise | India | Oct26 | V1</t>
        </is>
      </c>
      <c r="K2001" t="inlineStr">
        <is>
          <t>Direct (campaign tagged in CRM)</t>
        </is>
      </c>
      <c r="L2001" t="inlineStr">
        <is>
          <t>Natuf | LAL 1% | India | Jul26 | V1</t>
        </is>
      </c>
      <c r="M2001" t="inlineStr">
        <is>
          <t>Natuf | LAL 1% | India | Jul26 | V1</t>
        </is>
      </c>
      <c r="N2001" t="inlineStr">
        <is>
          <t>Natuf | Reel | Brand Ambassador | Heard Of Owning A Cafe | V1</t>
        </is>
      </c>
      <c r="O2001" t="inlineStr">
        <is>
          <t>In House Natuf</t>
        </is>
      </c>
      <c r="P2001" t="inlineStr">
        <is>
          <t>Facebook</t>
        </is>
      </c>
      <c r="Q2001" t="inlineStr">
        <is>
          <t>Tejaswini Tarigopula</t>
        </is>
      </c>
      <c r="R2001" t="inlineStr">
        <is>
          <t>Rauth Sanketh</t>
        </is>
      </c>
      <c r="S2001" t="inlineStr">
        <is>
          <t>Not Interested</t>
        </is>
      </c>
      <c r="T2001" t="inlineStr">
        <is>
          <t>Pathsala</t>
        </is>
      </c>
      <c r="U2001" t="inlineStr">
        <is>
          <t xml:space="preserve"> </t>
        </is>
      </c>
      <c r="V2001" t="n">
        <v>2</v>
      </c>
      <c r="W2001" t="n">
        <v>1</v>
      </c>
      <c r="X2001" t="inlineStr">
        <is>
          <t>XXXXXX7846</t>
        </is>
      </c>
      <c r="Y2001" s="72" t="n">
        <v>46326.52037037037</v>
      </c>
    </row>
    <row r="2002">
      <c r="A2002" s="39" t="inlineStr">
        <is>
          <t>6ad3884e31265a00e5956450</t>
        </is>
      </c>
      <c r="B2002" s="72" t="n">
        <v>46312.83895833333</v>
      </c>
      <c r="C2002" s="70" t="n">
        <v>46312</v>
      </c>
      <c r="D2002" t="inlineStr">
        <is>
          <t>2026-10</t>
        </is>
      </c>
      <c r="E2002" t="inlineStr">
        <is>
          <t>Wk of 2026-10-12</t>
        </is>
      </c>
      <c r="F2002" t="inlineStr">
        <is>
          <t>New Lead</t>
        </is>
      </c>
      <c r="G2002" s="39" t="str">
        <f>IF(ISNUMBER(MATCH(F2002,QualityStatuses,0)),"Quality Lead","Non-Quality Lead")</f>
        <v>Non-Quality Lead</v>
      </c>
      <c r="H2002" s="39" t="str">
        <f>IFERROR(INDEX(CampTypes,MATCH(I2002,CampList,0)),"Unattributed")</f>
        <v>Old</v>
      </c>
      <c r="I2002" t="inlineStr">
        <is>
          <t>E_Karan_Natuf_Kiosk_07072026</t>
        </is>
      </c>
      <c r="J2002" t="inlineStr">
        <is>
          <t>E_Karan_Natuf_Kiosk_07072026</t>
        </is>
      </c>
      <c r="K2002" t="inlineStr">
        <is>
          <t>Direct (campaign tagged in CRM)</t>
        </is>
      </c>
      <c r="L2002" t="inlineStr">
        <is>
          <t>E_Karan_Natuf_Kiosk_15102026_Adset 7</t>
        </is>
      </c>
      <c r="M2002" t="inlineStr">
        <is>
          <t>E_Karan_Natuf_Kiosk_15102026_Adset 7</t>
        </is>
      </c>
      <c r="N2002" t="inlineStr">
        <is>
          <t>E_Hindi_Karan_Natuf_Kiosk_07072026_Adset5_ad3 – Copy 3</t>
        </is>
      </c>
      <c r="O2002" t="inlineStr">
        <is>
          <t>Natuf</t>
        </is>
      </c>
      <c r="P2002" t="inlineStr">
        <is>
          <t>Facebook</t>
        </is>
      </c>
      <c r="Q2002" t="inlineStr">
        <is>
          <t>(Unassigned)</t>
        </is>
      </c>
      <c r="R2002" t="inlineStr">
        <is>
          <t>Omkar Navge</t>
        </is>
      </c>
      <c r="S2002" t="inlineStr">
        <is>
          <t>-</t>
        </is>
      </c>
      <c r="T2002" t="inlineStr">
        <is>
          <t>Siliguri West Bengal India</t>
        </is>
      </c>
      <c r="U2002" t="inlineStr">
        <is>
          <t xml:space="preserve"> </t>
        </is>
      </c>
      <c r="V2002" t="n">
        <v>0</v>
      </c>
      <c r="W2002" t="n">
        <v>0</v>
      </c>
      <c r="X2002" t="inlineStr">
        <is>
          <t>XXXXXX0675</t>
        </is>
      </c>
      <c r="Y2002" s="72" t="n">
        <v>46326.52037037037</v>
      </c>
    </row>
    <row r="2003">
      <c r="A2003" s="39" t="inlineStr">
        <is>
          <t>6ad3878603d4fefe1bd55472</t>
        </is>
      </c>
      <c r="B2003" s="72" t="n">
        <v>46312.83664351852</v>
      </c>
      <c r="C2003" s="70" t="n">
        <v>46312</v>
      </c>
      <c r="D2003" t="inlineStr">
        <is>
          <t>2026-10</t>
        </is>
      </c>
      <c r="E2003" t="inlineStr">
        <is>
          <t>Wk of 2026-10-12</t>
        </is>
      </c>
      <c r="F2003" t="inlineStr">
        <is>
          <t>New Lead</t>
        </is>
      </c>
      <c r="G2003" s="39" t="str">
        <f>IF(ISNUMBER(MATCH(F2003,QualityStatuses,0)),"Quality Lead","Non-Quality Lead")</f>
        <v>Non-Quality Lead</v>
      </c>
      <c r="H2003" s="39" t="str">
        <f>IFERROR(INDEX(CampTypes,MATCH(I2003,CampList,0)),"Unattributed")</f>
        <v>New</v>
      </c>
      <c r="I2003" t="inlineStr">
        <is>
          <t>Natuf | In House | ABO |  | WhatsApp | Unit Franchise | India | Oct26 | V1</t>
        </is>
      </c>
      <c r="J2003" t="inlineStr">
        <is>
          <t>Natuf | In House | ABO |  | WhatsApp | Unit Franchise | India | Oct26 | V1</t>
        </is>
      </c>
      <c r="K2003" t="inlineStr">
        <is>
          <t>Direct (campaign tagged in CRM)</t>
        </is>
      </c>
      <c r="L2003" t="inlineStr">
        <is>
          <t>_</t>
        </is>
      </c>
      <c r="M2003" t="inlineStr">
        <is>
          <t>_</t>
        </is>
      </c>
      <c r="N2003" t="inlineStr">
        <is>
          <t>_</t>
        </is>
      </c>
      <c r="O2003" t="inlineStr">
        <is>
          <t>In House Natuf</t>
        </is>
      </c>
      <c r="P2003" t="inlineStr">
        <is>
          <t>Whatsapp Cloud API</t>
        </is>
      </c>
      <c r="Q2003" t="inlineStr">
        <is>
          <t>(Unassigned)</t>
        </is>
      </c>
      <c r="R2003" t="inlineStr">
        <is>
          <t>(Unassigned)</t>
        </is>
      </c>
      <c r="S2003" t="inlineStr">
        <is>
          <t>-</t>
        </is>
      </c>
      <c r="T2003" t="inlineStr">
        <is>
          <t>-</t>
        </is>
      </c>
      <c r="U2003" t="inlineStr">
        <is>
          <t>-</t>
        </is>
      </c>
      <c r="V2003" t="n">
        <v>0</v>
      </c>
      <c r="W2003" t="n">
        <v>0</v>
      </c>
      <c r="X2003" t="inlineStr">
        <is>
          <t>XXXXXX4011</t>
        </is>
      </c>
      <c r="Y2003" s="72" t="n">
        <v>46312.84293981481</v>
      </c>
    </row>
    <row r="2004">
      <c r="A2004" s="39" t="inlineStr">
        <is>
          <t>6ad386c4c3c8f4e57338ac49</t>
        </is>
      </c>
      <c r="B2004" s="72" t="n">
        <v>46312.83439814814</v>
      </c>
      <c r="C2004" s="70" t="n">
        <v>46312</v>
      </c>
      <c r="D2004" t="inlineStr">
        <is>
          <t>2026-10</t>
        </is>
      </c>
      <c r="E2004" t="inlineStr">
        <is>
          <t>Wk of 2026-10-12</t>
        </is>
      </c>
      <c r="F2004" t="inlineStr">
        <is>
          <t>Attempt 1</t>
        </is>
      </c>
      <c r="G2004" s="39" t="str">
        <f>IF(ISNUMBER(MATCH(F2004,QualityStatuses,0)),"Quality Lead","Non-Quality Lead")</f>
        <v>Non-Quality Lead</v>
      </c>
      <c r="H2004" s="39" t="str">
        <f>IFERROR(INDEX(CampTypes,MATCH(I2004,CampList,0)),"Unattributed")</f>
        <v>New</v>
      </c>
      <c r="I2004" t="inlineStr">
        <is>
          <t>EBG - In House | ABO | Natuf | Leads | Unit Franchise | India | Oct26 | V1</t>
        </is>
      </c>
      <c r="J2004" t="inlineStr">
        <is>
          <t>EBG - In House | ABO | Natuf | Leads | Unit Franchise | India | Oct26 | V1</t>
        </is>
      </c>
      <c r="K2004" t="inlineStr">
        <is>
          <t>Direct (campaign tagged in CRM)</t>
        </is>
      </c>
      <c r="L2004" t="inlineStr">
        <is>
          <t>Natuf | Broad | Tier1 + Growth Cities | Oct26 | V1</t>
        </is>
      </c>
      <c r="M2004" t="inlineStr">
        <is>
          <t>Natuf | Broad | Tier1 + Growth Cities | Oct26 | V1</t>
        </is>
      </c>
      <c r="N2004" t="inlineStr">
        <is>
          <t>Natuf | Reel | Brand Ambassador | Heard Of Owning A Cafe | V1</t>
        </is>
      </c>
      <c r="O2004" t="inlineStr">
        <is>
          <t>In House Natuf</t>
        </is>
      </c>
      <c r="P2004" t="inlineStr">
        <is>
          <t>Facebook</t>
        </is>
      </c>
      <c r="Q2004" t="inlineStr">
        <is>
          <t>Tejaswini Tarigopula</t>
        </is>
      </c>
      <c r="R2004" t="inlineStr">
        <is>
          <t>Shivani Sharma</t>
        </is>
      </c>
      <c r="S2004" t="inlineStr">
        <is>
          <t>-</t>
        </is>
      </c>
      <c r="T2004" t="inlineStr">
        <is>
          <t>Udaipur</t>
        </is>
      </c>
      <c r="U2004" t="inlineStr">
        <is>
          <t xml:space="preserve"> </t>
        </is>
      </c>
      <c r="V2004" t="n">
        <v>1</v>
      </c>
      <c r="W2004" t="n">
        <v>0</v>
      </c>
      <c r="X2004" t="inlineStr">
        <is>
          <t>XXXXXX8889</t>
        </is>
      </c>
      <c r="Y2004" s="72" t="n">
        <v>46326.52037037037</v>
      </c>
    </row>
    <row r="2005">
      <c r="A2005" s="39" t="inlineStr">
        <is>
          <t>6ad3865d50c9f55b6eb41717</t>
        </is>
      </c>
      <c r="B2005" s="72" t="n">
        <v>46312.83320601852</v>
      </c>
      <c r="C2005" s="70" t="n">
        <v>46312</v>
      </c>
      <c r="D2005" t="inlineStr">
        <is>
          <t>2026-10</t>
        </is>
      </c>
      <c r="E2005" t="inlineStr">
        <is>
          <t>Wk of 2026-10-12</t>
        </is>
      </c>
      <c r="F2005" t="inlineStr">
        <is>
          <t>Attempt 1</t>
        </is>
      </c>
      <c r="G2005" s="39" t="str">
        <f>IF(ISNUMBER(MATCH(F2005,QualityStatuses,0)),"Quality Lead","Non-Quality Lead")</f>
        <v>Non-Quality Lead</v>
      </c>
      <c r="H2005" s="39" t="str">
        <f>IFERROR(INDEX(CampTypes,MATCH(I2005,CampList,0)),"Unattributed")</f>
        <v>New</v>
      </c>
      <c r="I2005" t="inlineStr">
        <is>
          <t>EBG - In House | ABO | Natuf | Leads | Unit Franchise | India | Oct26 | V1</t>
        </is>
      </c>
      <c r="J2005" t="inlineStr">
        <is>
          <t>EBG - In House | ABO | Natuf | Leads | Unit Franchise | India | Oct26 | V1</t>
        </is>
      </c>
      <c r="K2005" t="inlineStr">
        <is>
          <t>Direct (campaign tagged in CRM)</t>
        </is>
      </c>
      <c r="L2005" t="inlineStr">
        <is>
          <t>Natuf | LAL 1% | India | Jul26 | V1</t>
        </is>
      </c>
      <c r="M2005" t="inlineStr">
        <is>
          <t>Natuf | LAL 1% | India | Jul26 | V1</t>
        </is>
      </c>
      <c r="N2005" t="inlineStr">
        <is>
          <t>Natuf | Reel | Brand Ambassador | Heard Of Owning A Cafe | V1</t>
        </is>
      </c>
      <c r="O2005" t="inlineStr">
        <is>
          <t>In House Natuf</t>
        </is>
      </c>
      <c r="P2005" t="inlineStr">
        <is>
          <t>Facebook</t>
        </is>
      </c>
      <c r="Q2005" t="inlineStr">
        <is>
          <t>Tejaswini Tarigopula</t>
        </is>
      </c>
      <c r="R2005" t="inlineStr">
        <is>
          <t>Rima Paul</t>
        </is>
      </c>
      <c r="S2005" t="inlineStr">
        <is>
          <t>-</t>
        </is>
      </c>
      <c r="T2005" t="inlineStr">
        <is>
          <t>Gorakhpur</t>
        </is>
      </c>
      <c r="U2005" t="inlineStr">
        <is>
          <t xml:space="preserve"> </t>
        </is>
      </c>
      <c r="V2005" t="n">
        <v>1</v>
      </c>
      <c r="W2005" t="n">
        <v>1</v>
      </c>
      <c r="X2005" t="inlineStr">
        <is>
          <t>XXXXXX9915</t>
        </is>
      </c>
      <c r="Y2005" s="72" t="n">
        <v>46326.52037037037</v>
      </c>
    </row>
    <row r="2006">
      <c r="A2006" s="39" t="inlineStr">
        <is>
          <t>6ad385473c66fd6b0ccfc2a1</t>
        </is>
      </c>
      <c r="B2006" s="72" t="n">
        <v>46312.82998842592</v>
      </c>
      <c r="C2006" s="70" t="n">
        <v>46312</v>
      </c>
      <c r="D2006" t="inlineStr">
        <is>
          <t>2026-10</t>
        </is>
      </c>
      <c r="E2006" t="inlineStr">
        <is>
          <t>Wk of 2026-10-12</t>
        </is>
      </c>
      <c r="F2006" t="inlineStr">
        <is>
          <t>Attempt 2</t>
        </is>
      </c>
      <c r="G2006" s="39" t="str">
        <f>IF(ISNUMBER(MATCH(F2006,QualityStatuses,0)),"Quality Lead","Non-Quality Lead")</f>
        <v>Non-Quality Lead</v>
      </c>
      <c r="H2006" s="39" t="str">
        <f>IFERROR(INDEX(CampTypes,MATCH(I2006,CampList,0)),"Unattributed")</f>
        <v>New</v>
      </c>
      <c r="I2006" t="inlineStr">
        <is>
          <t>EBG - In House | ABO | Natuf | Leads | Unit Franchise | India | Oct26 | V1</t>
        </is>
      </c>
      <c r="J2006" t="inlineStr">
        <is>
          <t>EBG - In House | ABO | Natuf | Leads | Unit Franchise | India | Oct26 | V1</t>
        </is>
      </c>
      <c r="K2006" t="inlineStr">
        <is>
          <t>Direct (campaign tagged in CRM)</t>
        </is>
      </c>
      <c r="L2006" t="inlineStr">
        <is>
          <t>Natuf | Broad | Tier1 + Growth Cities | Oct26 | V1</t>
        </is>
      </c>
      <c r="M2006" t="inlineStr">
        <is>
          <t>Natuf | Broad | Tier1 + Growth Cities | Oct26 | V1</t>
        </is>
      </c>
      <c r="N2006" t="inlineStr">
        <is>
          <t>Natuf | Reel | Brand Ambassador | Heard Of Owning A Cafe | V1</t>
        </is>
      </c>
      <c r="O2006" t="inlineStr">
        <is>
          <t>In House Natuf</t>
        </is>
      </c>
      <c r="P2006" t="inlineStr">
        <is>
          <t>Facebook</t>
        </is>
      </c>
      <c r="Q2006" t="inlineStr">
        <is>
          <t>Tejaswini Tarigopula</t>
        </is>
      </c>
      <c r="R2006" t="inlineStr">
        <is>
          <t>Sai Charan</t>
        </is>
      </c>
      <c r="S2006" t="inlineStr">
        <is>
          <t>-</t>
        </is>
      </c>
      <c r="T2006" t="inlineStr">
        <is>
          <t>jaipur</t>
        </is>
      </c>
      <c r="U2006" t="inlineStr">
        <is>
          <t xml:space="preserve"> </t>
        </is>
      </c>
      <c r="V2006" t="n">
        <v>2</v>
      </c>
      <c r="W2006" t="n">
        <v>0</v>
      </c>
      <c r="X2006" t="inlineStr">
        <is>
          <t>XXXXXX9464</t>
        </is>
      </c>
      <c r="Y2006" s="72" t="n">
        <v>46326.52037037037</v>
      </c>
    </row>
    <row r="2007">
      <c r="A2007" s="39" t="inlineStr">
        <is>
          <t>6ad385113c66fd6b0ccfc246</t>
        </is>
      </c>
      <c r="B2007" s="72" t="n">
        <v>46312.82936342592</v>
      </c>
      <c r="C2007" s="70" t="n">
        <v>46312</v>
      </c>
      <c r="D2007" t="inlineStr">
        <is>
          <t>2026-10</t>
        </is>
      </c>
      <c r="E2007" t="inlineStr">
        <is>
          <t>Wk of 2026-10-12</t>
        </is>
      </c>
      <c r="F2007" t="inlineStr">
        <is>
          <t>Lost</t>
        </is>
      </c>
      <c r="G2007" s="39" t="str">
        <f>IF(ISNUMBER(MATCH(F2007,QualityStatuses,0)),"Quality Lead","Non-Quality Lead")</f>
        <v>Non-Quality Lead</v>
      </c>
      <c r="H2007" s="39" t="str">
        <f>IFERROR(INDEX(CampTypes,MATCH(I2007,CampList,0)),"Unattributed")</f>
        <v>New</v>
      </c>
      <c r="I2007" t="inlineStr">
        <is>
          <t>EBG - In House | ABO | Natuf | Leads | Unit Franchise | India | Oct26 | V1</t>
        </is>
      </c>
      <c r="J2007" t="inlineStr">
        <is>
          <t>EBG - In House | ABO | Natuf | Leads | Unit Franchise | India | Oct26 | V1</t>
        </is>
      </c>
      <c r="K2007" t="inlineStr">
        <is>
          <t>Direct (campaign tagged in CRM)</t>
        </is>
      </c>
      <c r="L2007" t="inlineStr">
        <is>
          <t>Natuf | Broad | Tier1 + Growth Cities | Oct26 | V1</t>
        </is>
      </c>
      <c r="M2007" t="inlineStr">
        <is>
          <t>Natuf | Broad | Tier1 + Growth Cities | Oct26 | V1</t>
        </is>
      </c>
      <c r="N2007" t="inlineStr">
        <is>
          <t>Natuf | Reel | Brand Ambassador | Heard Of Owning A Cafe | V1</t>
        </is>
      </c>
      <c r="O2007" t="inlineStr">
        <is>
          <t>In House Natuf</t>
        </is>
      </c>
      <c r="P2007" t="inlineStr">
        <is>
          <t>Whatsapp Cloud API</t>
        </is>
      </c>
      <c r="Q2007" t="inlineStr">
        <is>
          <t>Tejaswini Tarigopula</t>
        </is>
      </c>
      <c r="R2007" t="inlineStr">
        <is>
          <t>Prabhudatta Pattanaik</t>
        </is>
      </c>
      <c r="S2007" t="inlineStr">
        <is>
          <t>Not Interested</t>
        </is>
      </c>
      <c r="T2007" t="inlineStr">
        <is>
          <t>Udupi</t>
        </is>
      </c>
      <c r="U2007" t="inlineStr">
        <is>
          <t xml:space="preserve"> </t>
        </is>
      </c>
      <c r="V2007" t="n">
        <v>5</v>
      </c>
      <c r="W2007" t="n">
        <v>3</v>
      </c>
      <c r="X2007" t="inlineStr">
        <is>
          <t>XXXXXX0895</t>
        </is>
      </c>
      <c r="Y2007" s="72" t="n">
        <v>46326.52037037037</v>
      </c>
    </row>
    <row r="2008">
      <c r="A2008" s="39" t="inlineStr">
        <is>
          <t>6ad38293aebe7fd999c71e50</t>
        </is>
      </c>
      <c r="B2008" s="72" t="n">
        <v>46312.82197916666</v>
      </c>
      <c r="C2008" s="70" t="n">
        <v>46312</v>
      </c>
      <c r="D2008" t="inlineStr">
        <is>
          <t>2026-10</t>
        </is>
      </c>
      <c r="E2008" t="inlineStr">
        <is>
          <t>Wk of 2026-10-12</t>
        </is>
      </c>
      <c r="F2008" t="inlineStr">
        <is>
          <t>Attempt 1</t>
        </is>
      </c>
      <c r="G2008" s="39" t="str">
        <f>IF(ISNUMBER(MATCH(F2008,QualityStatuses,0)),"Quality Lead","Non-Quality Lead")</f>
        <v>Non-Quality Lead</v>
      </c>
      <c r="H2008" s="39" t="str">
        <f>IFERROR(INDEX(CampTypes,MATCH(I2008,CampList,0)),"Unattributed")</f>
        <v>Old</v>
      </c>
      <c r="I2008" t="inlineStr">
        <is>
          <t>E_Karan_Natuf_All_07072026</t>
        </is>
      </c>
      <c r="J2008" t="inlineStr">
        <is>
          <t>E_Karan_Natuf_All_07072026</t>
        </is>
      </c>
      <c r="K2008" t="inlineStr">
        <is>
          <t>Direct (campaign tagged in CRM)</t>
        </is>
      </c>
      <c r="L2008" t="inlineStr">
        <is>
          <t>E_Karan_Natuf_Sign_07072026_Adset3</t>
        </is>
      </c>
      <c r="M2008" t="inlineStr">
        <is>
          <t>E_Karan_Natuf_Sign_07072026_Adset3</t>
        </is>
      </c>
      <c r="N2008" t="inlineStr">
        <is>
          <t>E_Karan_Natuf_Sign_07072026_Adset2_Ad1</t>
        </is>
      </c>
      <c r="O2008" t="inlineStr">
        <is>
          <t>Natuf</t>
        </is>
      </c>
      <c r="P2008" t="inlineStr">
        <is>
          <t>Facebook</t>
        </is>
      </c>
      <c r="Q2008" t="inlineStr">
        <is>
          <t>Tejaswini Tarigopula</t>
        </is>
      </c>
      <c r="R2008" t="inlineStr">
        <is>
          <t>Rauth Sanketh</t>
        </is>
      </c>
      <c r="S2008" t="inlineStr">
        <is>
          <t>-</t>
        </is>
      </c>
      <c r="T2008" t="inlineStr">
        <is>
          <t>Nagpur</t>
        </is>
      </c>
      <c r="U2008" t="inlineStr">
        <is>
          <t xml:space="preserve"> </t>
        </is>
      </c>
      <c r="V2008" t="n">
        <v>1</v>
      </c>
      <c r="W2008" t="n">
        <v>1</v>
      </c>
      <c r="X2008" t="inlineStr">
        <is>
          <t>XXXXXX4520</t>
        </is>
      </c>
      <c r="Y2008" s="72" t="n">
        <v>46326.52037037037</v>
      </c>
    </row>
    <row r="2009">
      <c r="A2009" s="39" t="inlineStr">
        <is>
          <t>6ad38210b0adfe4aebd74ff8</t>
        </is>
      </c>
      <c r="B2009" s="72" t="n">
        <v>46312.82046296296</v>
      </c>
      <c r="C2009" s="70" t="n">
        <v>46312</v>
      </c>
      <c r="D2009" t="inlineStr">
        <is>
          <t>2026-10</t>
        </is>
      </c>
      <c r="E2009" t="inlineStr">
        <is>
          <t>Wk of 2026-10-12</t>
        </is>
      </c>
      <c r="F2009" t="inlineStr">
        <is>
          <t>Attempt 1</t>
        </is>
      </c>
      <c r="G2009" s="39" t="str">
        <f>IF(ISNUMBER(MATCH(F2009,QualityStatuses,0)),"Quality Lead","Non-Quality Lead")</f>
        <v>Non-Quality Lead</v>
      </c>
      <c r="H2009" s="39" t="str">
        <f>IFERROR(INDEX(CampTypes,MATCH(I2009,CampList,0)),"Unattributed")</f>
        <v>Old</v>
      </c>
      <c r="I2009" t="inlineStr">
        <is>
          <t>natuf_Kiosk_14072026_Hindi</t>
        </is>
      </c>
      <c r="J2009" t="inlineStr">
        <is>
          <t>natuf_Kiosk_14072026_Hindi</t>
        </is>
      </c>
      <c r="K2009" t="inlineStr">
        <is>
          <t>Direct (campaign tagged in CRM)</t>
        </is>
      </c>
      <c r="L2009" t="inlineStr">
        <is>
          <t>natuf_Kiosk_09102026</t>
        </is>
      </c>
      <c r="M2009" t="inlineStr">
        <is>
          <t>natuf_Kiosk_09102026</t>
        </is>
      </c>
      <c r="N2009" t="inlineStr">
        <is>
          <t>natuf_Kiosk_14072026_ad set_ad1</t>
        </is>
      </c>
      <c r="O2009" t="inlineStr">
        <is>
          <t>Natuf</t>
        </is>
      </c>
      <c r="P2009" t="inlineStr">
        <is>
          <t>Facebook</t>
        </is>
      </c>
      <c r="Q2009" t="inlineStr">
        <is>
          <t>Tejaswini Tarigopula</t>
        </is>
      </c>
      <c r="R2009" t="inlineStr">
        <is>
          <t>Rauth Sanketh</t>
        </is>
      </c>
      <c r="S2009" t="inlineStr">
        <is>
          <t>-</t>
        </is>
      </c>
      <c r="T2009" t="inlineStr">
        <is>
          <t>Tirupati</t>
        </is>
      </c>
      <c r="U2009" t="inlineStr">
        <is>
          <t xml:space="preserve"> </t>
        </is>
      </c>
      <c r="V2009" t="n">
        <v>1</v>
      </c>
      <c r="W2009" t="n">
        <v>0</v>
      </c>
      <c r="X2009" t="inlineStr">
        <is>
          <t>XXXXXX9004</t>
        </is>
      </c>
      <c r="Y2009" s="72" t="n">
        <v>46326.52037037037</v>
      </c>
    </row>
    <row r="2010">
      <c r="A2010" s="39" t="inlineStr">
        <is>
          <t>6ad381f1aebe7fd999c71d1e</t>
        </is>
      </c>
      <c r="B2010" s="72" t="n">
        <v>46312.82010416667</v>
      </c>
      <c r="C2010" s="70" t="n">
        <v>46312</v>
      </c>
      <c r="D2010" t="inlineStr">
        <is>
          <t>2026-10</t>
        </is>
      </c>
      <c r="E2010" t="inlineStr">
        <is>
          <t>Wk of 2026-10-12</t>
        </is>
      </c>
      <c r="F2010" t="inlineStr">
        <is>
          <t>New Lead</t>
        </is>
      </c>
      <c r="G2010" s="39" t="str">
        <f>IF(ISNUMBER(MATCH(F2010,QualityStatuses,0)),"Quality Lead","Non-Quality Lead")</f>
        <v>Non-Quality Lead</v>
      </c>
      <c r="H2010" s="39" t="str">
        <f>IFERROR(INDEX(CampTypes,MATCH(I2010,CampList,0)),"Unattributed")</f>
        <v>Old</v>
      </c>
      <c r="I2010" t="inlineStr">
        <is>
          <t>E_Natuf_Generic_13082026</t>
        </is>
      </c>
      <c r="J2010" t="inlineStr">
        <is>
          <t>E_Natuf_Generic_13082026</t>
        </is>
      </c>
      <c r="K2010" t="inlineStr">
        <is>
          <t>Direct (campaign tagged in CRM)</t>
        </is>
      </c>
      <c r="L2010" t="inlineStr">
        <is>
          <t>E_Natuf_Generic_13082026_Adset1</t>
        </is>
      </c>
      <c r="M2010" t="inlineStr">
        <is>
          <t>E_Natuf_Generic_13082026_Adset1</t>
        </is>
      </c>
      <c r="N2010" t="inlineStr">
        <is>
          <t>E_Natuf_Generic_13082026_Adset1_Ad1</t>
        </is>
      </c>
      <c r="O2010" t="inlineStr">
        <is>
          <t>Natuf</t>
        </is>
      </c>
      <c r="P2010" t="inlineStr">
        <is>
          <t>Facebook</t>
        </is>
      </c>
      <c r="Q2010" t="inlineStr">
        <is>
          <t>(Unassigned)</t>
        </is>
      </c>
      <c r="R2010" t="inlineStr">
        <is>
          <t>Omkar Navge</t>
        </is>
      </c>
      <c r="S2010" t="inlineStr">
        <is>
          <t>-</t>
        </is>
      </c>
      <c r="T2010" t="inlineStr">
        <is>
          <t>Bilaspur</t>
        </is>
      </c>
      <c r="U2010" t="inlineStr">
        <is>
          <t xml:space="preserve"> </t>
        </is>
      </c>
      <c r="V2010" t="n">
        <v>0</v>
      </c>
      <c r="W2010" t="n">
        <v>0</v>
      </c>
      <c r="X2010" t="inlineStr">
        <is>
          <t>XXXXXX6260</t>
        </is>
      </c>
      <c r="Y2010" s="72" t="n">
        <v>46326.52037037037</v>
      </c>
    </row>
    <row r="2011">
      <c r="A2011" s="39" t="inlineStr">
        <is>
          <t>6ad37fa2f266066d2c15f104</t>
        </is>
      </c>
      <c r="B2011" s="72" t="n">
        <v>46312.81326388889</v>
      </c>
      <c r="C2011" s="70" t="n">
        <v>46312</v>
      </c>
      <c r="D2011" t="inlineStr">
        <is>
          <t>2026-10</t>
        </is>
      </c>
      <c r="E2011" t="inlineStr">
        <is>
          <t>Wk of 2026-10-12</t>
        </is>
      </c>
      <c r="F2011" t="inlineStr">
        <is>
          <t>Attempt 2</t>
        </is>
      </c>
      <c r="G2011" s="39" t="str">
        <f>IF(ISNUMBER(MATCH(F2011,QualityStatuses,0)),"Quality Lead","Non-Quality Lead")</f>
        <v>Non-Quality Lead</v>
      </c>
      <c r="H2011" s="39" t="str">
        <f>IFERROR(INDEX(CampTypes,MATCH(I2011,CampList,0)),"Unattributed")</f>
        <v>Old</v>
      </c>
      <c r="I2011" t="inlineStr">
        <is>
          <t>natuf_Kiosk_14072026_Hindi</t>
        </is>
      </c>
      <c r="J2011" t="inlineStr">
        <is>
          <t>natuf_Kiosk_14072026_Hindi</t>
        </is>
      </c>
      <c r="K2011" t="inlineStr">
        <is>
          <t>Direct (campaign tagged in CRM)</t>
        </is>
      </c>
      <c r="L2011" t="inlineStr">
        <is>
          <t>natuf_Kiosk_14072026_Highest-converting industries</t>
        </is>
      </c>
      <c r="M2011" t="inlineStr">
        <is>
          <t>natuf_Kiosk_14072026_Highest-converting industries</t>
        </is>
      </c>
      <c r="N2011" t="inlineStr">
        <is>
          <t>natuf_Kiosk_14072026_ad set_ad1</t>
        </is>
      </c>
      <c r="O2011" t="inlineStr">
        <is>
          <t>Natuf</t>
        </is>
      </c>
      <c r="P2011" t="inlineStr">
        <is>
          <t>Facebook</t>
        </is>
      </c>
      <c r="Q2011" t="inlineStr">
        <is>
          <t>Tejaswini Tarigopula</t>
        </is>
      </c>
      <c r="R2011" t="inlineStr">
        <is>
          <t>Sai Charan</t>
        </is>
      </c>
      <c r="S2011" t="inlineStr">
        <is>
          <t>-</t>
        </is>
      </c>
      <c r="T2011" t="inlineStr">
        <is>
          <t>Rajkot</t>
        </is>
      </c>
      <c r="U2011" t="inlineStr">
        <is>
          <t xml:space="preserve"> </t>
        </is>
      </c>
      <c r="V2011" t="n">
        <v>2</v>
      </c>
      <c r="W2011" t="n">
        <v>0</v>
      </c>
      <c r="X2011" t="inlineStr">
        <is>
          <t>XXXXXX6707</t>
        </is>
      </c>
      <c r="Y2011" s="72" t="n">
        <v>46326.52037037037</v>
      </c>
    </row>
    <row r="2012">
      <c r="A2012" s="39" t="inlineStr">
        <is>
          <t>6ad37f98a47a0ff8f5861a64</t>
        </is>
      </c>
      <c r="B2012" s="72" t="n">
        <v>46312.81314814815</v>
      </c>
      <c r="C2012" s="70" t="n">
        <v>46312</v>
      </c>
      <c r="D2012" t="inlineStr">
        <is>
          <t>2026-10</t>
        </is>
      </c>
      <c r="E2012" t="inlineStr">
        <is>
          <t>Wk of 2026-10-12</t>
        </is>
      </c>
      <c r="F2012" t="inlineStr">
        <is>
          <t>Connected</t>
        </is>
      </c>
      <c r="G2012" s="39" t="str">
        <f>IF(ISNUMBER(MATCH(F2012,QualityStatuses,0)),"Quality Lead","Non-Quality Lead")</f>
        <v>Non-Quality Lead</v>
      </c>
      <c r="H2012" s="39" t="str">
        <f>IFERROR(INDEX(CampTypes,MATCH(I2012,CampList,0)),"Unattributed")</f>
        <v>New</v>
      </c>
      <c r="I2012" t="inlineStr">
        <is>
          <t>EBG - In House | ABO | Natuf | Leads | Unit Franchise | India | Oct26 | V1</t>
        </is>
      </c>
      <c r="J2012" t="inlineStr">
        <is>
          <t>EBG - In House | ABO | Natuf | Leads | Unit Franchise | India | Oct26 | V1</t>
        </is>
      </c>
      <c r="K2012" t="inlineStr">
        <is>
          <t>Direct (campaign tagged in CRM)</t>
        </is>
      </c>
      <c r="L2012" t="inlineStr">
        <is>
          <t>Natuf | Broad | Tier1 + Growth Cities | Oct26 | V1</t>
        </is>
      </c>
      <c r="M2012" t="inlineStr">
        <is>
          <t>Natuf | Broad | Tier1 + Growth Cities | Oct26 | V1</t>
        </is>
      </c>
      <c r="N2012" t="inlineStr">
        <is>
          <t>Natuf | Reel | Brand Ambassador | Heard Of Owning A Cafe | V1</t>
        </is>
      </c>
      <c r="O2012" t="inlineStr">
        <is>
          <t>In House Natuf</t>
        </is>
      </c>
      <c r="P2012" t="inlineStr">
        <is>
          <t>Facebook</t>
        </is>
      </c>
      <c r="Q2012" t="inlineStr">
        <is>
          <t>Tejaswini Tarigopula</t>
        </is>
      </c>
      <c r="R2012" t="inlineStr">
        <is>
          <t>Arjuman Vidya Sagar</t>
        </is>
      </c>
      <c r="S2012" t="inlineStr">
        <is>
          <t>-</t>
        </is>
      </c>
      <c r="T2012" t="inlineStr">
        <is>
          <t>Hyderabad</t>
        </is>
      </c>
      <c r="U2012" t="inlineStr">
        <is>
          <t xml:space="preserve"> </t>
        </is>
      </c>
      <c r="V2012" t="n">
        <v>1</v>
      </c>
      <c r="W2012" t="n">
        <v>1</v>
      </c>
      <c r="X2012" t="inlineStr">
        <is>
          <t>XXXXXX1588</t>
        </is>
      </c>
      <c r="Y2012" s="72" t="n">
        <v>46326.52037037037</v>
      </c>
    </row>
    <row r="2013">
      <c r="A2013" s="39" t="inlineStr">
        <is>
          <t>6ad37c0c2ea03ea00541e661</t>
        </is>
      </c>
      <c r="B2013" s="72" t="n">
        <v>46312.80263888889</v>
      </c>
      <c r="C2013" s="70" t="n">
        <v>46312</v>
      </c>
      <c r="D2013" t="inlineStr">
        <is>
          <t>2026-10</t>
        </is>
      </c>
      <c r="E2013" t="inlineStr">
        <is>
          <t>Wk of 2026-10-12</t>
        </is>
      </c>
      <c r="F2013" t="inlineStr">
        <is>
          <t>Attempt 1</t>
        </is>
      </c>
      <c r="G2013" s="39" t="str">
        <f>IF(ISNUMBER(MATCH(F2013,QualityStatuses,0)),"Quality Lead","Non-Quality Lead")</f>
        <v>Non-Quality Lead</v>
      </c>
      <c r="H2013" s="39" t="str">
        <f>IFERROR(INDEX(CampTypes,MATCH(I2013,CampList,0)),"Unattributed")</f>
        <v>New</v>
      </c>
      <c r="I2013" t="inlineStr">
        <is>
          <t>EBG - In House | ABO | Natuf | Leads | Unit Franchise | India | Oct26 | V1</t>
        </is>
      </c>
      <c r="J2013" t="inlineStr">
        <is>
          <t>EBG - In House | ABO | Natuf | Leads | Unit Franchise | India | Oct26 | V1</t>
        </is>
      </c>
      <c r="K2013" t="inlineStr">
        <is>
          <t>Direct (campaign tagged in CRM)</t>
        </is>
      </c>
      <c r="L2013" t="inlineStr">
        <is>
          <t>Natuf | Broad | Tier1 + Growth Cities | Oct26 | V1</t>
        </is>
      </c>
      <c r="M2013" t="inlineStr">
        <is>
          <t>Natuf | Broad | Tier1 + Growth Cities | Oct26 | V1</t>
        </is>
      </c>
      <c r="N2013" t="inlineStr">
        <is>
          <t>Natuf | Reel | Brand Ambassador | Heard Of Owning A Cafe | V1</t>
        </is>
      </c>
      <c r="O2013" t="inlineStr">
        <is>
          <t>In House Natuf</t>
        </is>
      </c>
      <c r="P2013" t="inlineStr">
        <is>
          <t>Facebook</t>
        </is>
      </c>
      <c r="Q2013" t="inlineStr">
        <is>
          <t>Deepak Rai</t>
        </is>
      </c>
      <c r="R2013" t="inlineStr">
        <is>
          <t>Tejaswini Tarigopula</t>
        </is>
      </c>
      <c r="S2013" t="inlineStr">
        <is>
          <t>-</t>
        </is>
      </c>
      <c r="T2013" t="inlineStr">
        <is>
          <t>Bangalore</t>
        </is>
      </c>
      <c r="U2013" t="inlineStr">
        <is>
          <t xml:space="preserve"> </t>
        </is>
      </c>
      <c r="V2013" t="n">
        <v>1</v>
      </c>
      <c r="W2013" t="n">
        <v>0</v>
      </c>
      <c r="X2013" t="inlineStr">
        <is>
          <t>XXXXXX3789</t>
        </is>
      </c>
      <c r="Y2013" s="72" t="n">
        <v>46326.52037037037</v>
      </c>
    </row>
    <row r="2014">
      <c r="A2014" s="39" t="inlineStr">
        <is>
          <t>6ad37b877861da2c20ec64ec</t>
        </is>
      </c>
      <c r="B2014" s="72" t="n">
        <v>46312.80109953704</v>
      </c>
      <c r="C2014" s="70" t="n">
        <v>46312</v>
      </c>
      <c r="D2014" t="inlineStr">
        <is>
          <t>2026-10</t>
        </is>
      </c>
      <c r="E2014" t="inlineStr">
        <is>
          <t>Wk of 2026-10-12</t>
        </is>
      </c>
      <c r="F2014" t="inlineStr">
        <is>
          <t>New Lead</t>
        </is>
      </c>
      <c r="G2014" s="39" t="str">
        <f>IF(ISNUMBER(MATCH(F2014,QualityStatuses,0)),"Quality Lead","Non-Quality Lead")</f>
        <v>Non-Quality Lead</v>
      </c>
      <c r="H2014" s="39" t="str">
        <f>IFERROR(INDEX(CampTypes,MATCH(I2014,CampList,0)),"Unattributed")</f>
        <v>Old</v>
      </c>
      <c r="I2014" t="inlineStr">
        <is>
          <t>natuf_Kiosk_14072026_Hindi</t>
        </is>
      </c>
      <c r="J2014" t="inlineStr">
        <is>
          <t>natuf_Kiosk_14072026_Hindi</t>
        </is>
      </c>
      <c r="K2014" t="inlineStr">
        <is>
          <t>Direct (campaign tagged in CRM)</t>
        </is>
      </c>
      <c r="L2014" t="inlineStr">
        <is>
          <t>natuf_Kiosk_14072026_Highest-converting industries</t>
        </is>
      </c>
      <c r="M2014" t="inlineStr">
        <is>
          <t>natuf_Kiosk_14072026_Highest-converting industries</t>
        </is>
      </c>
      <c r="N2014" t="inlineStr">
        <is>
          <t>natuf_Kiosk_14072026_ad set_ad1</t>
        </is>
      </c>
      <c r="O2014" t="inlineStr">
        <is>
          <t>Natuf</t>
        </is>
      </c>
      <c r="P2014" t="inlineStr">
        <is>
          <t>Facebook</t>
        </is>
      </c>
      <c r="Q2014" t="inlineStr">
        <is>
          <t>(Unassigned)</t>
        </is>
      </c>
      <c r="R2014" t="inlineStr">
        <is>
          <t>Omkar Navge</t>
        </is>
      </c>
      <c r="S2014" t="inlineStr">
        <is>
          <t>-</t>
        </is>
      </c>
      <c r="T2014" t="inlineStr">
        <is>
          <t>Hyderabad</t>
        </is>
      </c>
      <c r="U2014" t="inlineStr">
        <is>
          <t xml:space="preserve"> </t>
        </is>
      </c>
      <c r="V2014" t="n">
        <v>0</v>
      </c>
      <c r="W2014" t="n">
        <v>0</v>
      </c>
      <c r="X2014" t="inlineStr">
        <is>
          <t>XXXXXX7644</t>
        </is>
      </c>
      <c r="Y2014" s="72" t="n">
        <v>46326.52037037037</v>
      </c>
    </row>
    <row r="2015">
      <c r="A2015" s="39" t="inlineStr">
        <is>
          <t>6ad37b7abbad1b8a032410dd</t>
        </is>
      </c>
      <c r="B2015" s="72" t="n">
        <v>46312.80094907407</v>
      </c>
      <c r="C2015" s="70" t="n">
        <v>46312</v>
      </c>
      <c r="D2015" t="inlineStr">
        <is>
          <t>2026-10</t>
        </is>
      </c>
      <c r="E2015" t="inlineStr">
        <is>
          <t>Wk of 2026-10-12</t>
        </is>
      </c>
      <c r="F2015" t="inlineStr">
        <is>
          <t>Attempt 1</t>
        </is>
      </c>
      <c r="G2015" s="39" t="str">
        <f>IF(ISNUMBER(MATCH(F2015,QualityStatuses,0)),"Quality Lead","Non-Quality Lead")</f>
        <v>Non-Quality Lead</v>
      </c>
      <c r="H2015" s="39" t="str">
        <f>IFERROR(INDEX(CampTypes,MATCH(I2015,CampList,0)),"Unattributed")</f>
        <v>New</v>
      </c>
      <c r="I2015" t="inlineStr">
        <is>
          <t>EBG - In House | ABO | Natuf | Leads | Unit Franchise | India | Oct26 | V1</t>
        </is>
      </c>
      <c r="J2015" t="inlineStr">
        <is>
          <t>EBG - In House | ABO | Natuf | Leads | Unit Franchise | India | Oct26 | V1</t>
        </is>
      </c>
      <c r="K2015" t="inlineStr">
        <is>
          <t>Direct (campaign tagged in CRM)</t>
        </is>
      </c>
      <c r="L2015" t="inlineStr">
        <is>
          <t>Natuf | Broad | Tier1 + Growth Cities | Oct26 | V1</t>
        </is>
      </c>
      <c r="M2015" t="inlineStr">
        <is>
          <t>Natuf | Broad | Tier1 + Growth Cities | Oct26 | V1</t>
        </is>
      </c>
      <c r="N2015" t="inlineStr">
        <is>
          <t>Natuf | Reel | Brand Ambassador | Heard Of Owning A Cafe | V1</t>
        </is>
      </c>
      <c r="O2015" t="inlineStr">
        <is>
          <t>In House Natuf</t>
        </is>
      </c>
      <c r="P2015" t="inlineStr">
        <is>
          <t>Facebook</t>
        </is>
      </c>
      <c r="Q2015" t="inlineStr">
        <is>
          <t>Tejaswini Tarigopula</t>
        </is>
      </c>
      <c r="R2015" t="inlineStr">
        <is>
          <t>Shivani Sharma</t>
        </is>
      </c>
      <c r="S2015" t="inlineStr">
        <is>
          <t>-</t>
        </is>
      </c>
      <c r="T2015" t="inlineStr">
        <is>
          <t>Hyderabad</t>
        </is>
      </c>
      <c r="U2015" t="inlineStr">
        <is>
          <t xml:space="preserve"> </t>
        </is>
      </c>
      <c r="V2015" t="n">
        <v>1</v>
      </c>
      <c r="W2015" t="n">
        <v>0</v>
      </c>
      <c r="X2015" t="inlineStr">
        <is>
          <t>XXXXXX5211</t>
        </is>
      </c>
      <c r="Y2015" s="72" t="n">
        <v>46326.52037037037</v>
      </c>
    </row>
    <row r="2016">
      <c r="A2016" s="39" t="inlineStr">
        <is>
          <t>6ad37b717861da2c20ec64d4</t>
        </is>
      </c>
      <c r="B2016" s="72" t="n">
        <v>46312.8008449074</v>
      </c>
      <c r="C2016" s="70" t="n">
        <v>46312</v>
      </c>
      <c r="D2016" t="inlineStr">
        <is>
          <t>2026-10</t>
        </is>
      </c>
      <c r="E2016" t="inlineStr">
        <is>
          <t>Wk of 2026-10-12</t>
        </is>
      </c>
      <c r="F2016" t="inlineStr">
        <is>
          <t>Meeting Conducted</t>
        </is>
      </c>
      <c r="G2016" s="39" t="str">
        <f>IF(ISNUMBER(MATCH(F2016,QualityStatuses,0)),"Quality Lead","Non-Quality Lead")</f>
        <v>Quality Lead</v>
      </c>
      <c r="H2016" s="39" t="str">
        <f>IFERROR(INDEX(CampTypes,MATCH(I2016,CampList,0)),"Unattributed")</f>
        <v>Old</v>
      </c>
      <c r="I2016" t="inlineStr">
        <is>
          <t>E_Karan_Natuf_Kiosk_07072026</t>
        </is>
      </c>
      <c r="J2016" t="inlineStr">
        <is>
          <t>E_Karan_Natuf_Kiosk_07072026</t>
        </is>
      </c>
      <c r="K2016" t="inlineStr">
        <is>
          <t>Direct (campaign tagged in CRM)</t>
        </is>
      </c>
      <c r="L2016" t="inlineStr">
        <is>
          <t>E_Karan_Natuf_Kiosk_07072026_Adset5</t>
        </is>
      </c>
      <c r="M2016" t="inlineStr">
        <is>
          <t>E_Karan_Natuf_Kiosk_07072026_Adset5</t>
        </is>
      </c>
      <c r="N2016" t="inlineStr">
        <is>
          <t>E_Hindi_Karan_Natuf_Kiosk_07072026_Adset5_ad3 – Copy 3</t>
        </is>
      </c>
      <c r="O2016" t="inlineStr">
        <is>
          <t>Natuf</t>
        </is>
      </c>
      <c r="P2016" t="inlineStr">
        <is>
          <t>Facebook</t>
        </is>
      </c>
      <c r="Q2016" t="inlineStr">
        <is>
          <t>Tejaswini Tarigopula</t>
        </is>
      </c>
      <c r="R2016" t="inlineStr">
        <is>
          <t>Rauth Sanketh</t>
        </is>
      </c>
      <c r="S2016" t="inlineStr">
        <is>
          <t>-</t>
        </is>
      </c>
      <c r="T2016" t="inlineStr">
        <is>
          <t>Siliguri</t>
        </is>
      </c>
      <c r="U2016" t="inlineStr">
        <is>
          <t xml:space="preserve"> </t>
        </is>
      </c>
      <c r="V2016" t="n">
        <v>3</v>
      </c>
      <c r="W2016" t="n">
        <v>1</v>
      </c>
      <c r="X2016" t="inlineStr">
        <is>
          <t>XXXXXX2895</t>
        </is>
      </c>
      <c r="Y2016" s="72" t="n">
        <v>46326.52037037037</v>
      </c>
    </row>
    <row r="2017">
      <c r="A2017" s="39" t="inlineStr">
        <is>
          <t>6ad37aa94d1e243423118922</t>
        </is>
      </c>
      <c r="B2017" s="72" t="n">
        <v>46312.79853009259</v>
      </c>
      <c r="C2017" s="70" t="n">
        <v>46312</v>
      </c>
      <c r="D2017" t="inlineStr">
        <is>
          <t>2026-10</t>
        </is>
      </c>
      <c r="E2017" t="inlineStr">
        <is>
          <t>Wk of 2026-10-12</t>
        </is>
      </c>
      <c r="F2017" t="inlineStr">
        <is>
          <t>Lost</t>
        </is>
      </c>
      <c r="G2017" s="39" t="str">
        <f>IF(ISNUMBER(MATCH(F2017,QualityStatuses,0)),"Quality Lead","Non-Quality Lead")</f>
        <v>Non-Quality Lead</v>
      </c>
      <c r="H2017" s="39" t="str">
        <f>IFERROR(INDEX(CampTypes,MATCH(I2017,CampList,0)),"Unattributed")</f>
        <v>New</v>
      </c>
      <c r="I2017" t="inlineStr">
        <is>
          <t>EBG - In House | ABO | Natuf | Leads | Unit Franchise | India | Oct26 | V1</t>
        </is>
      </c>
      <c r="J2017" t="inlineStr">
        <is>
          <t>EBG - In House | ABO | Natuf | Leads | Unit Franchise | India | Oct26 | V1</t>
        </is>
      </c>
      <c r="K2017" t="inlineStr">
        <is>
          <t>Direct (campaign tagged in CRM)</t>
        </is>
      </c>
      <c r="L2017" t="inlineStr">
        <is>
          <t>Natuf | LAL 1% | India | Jul26 | V1</t>
        </is>
      </c>
      <c r="M2017" t="inlineStr">
        <is>
          <t>Natuf | LAL 1% | India | Jul26 | V1</t>
        </is>
      </c>
      <c r="N2017" t="inlineStr">
        <is>
          <t>Natuf | Reel | Brand Ambassador | Heard Of Owning A Cafe | V1</t>
        </is>
      </c>
      <c r="O2017" t="inlineStr">
        <is>
          <t>In House Natuf</t>
        </is>
      </c>
      <c r="P2017" t="inlineStr">
        <is>
          <t>Facebook</t>
        </is>
      </c>
      <c r="Q2017" t="inlineStr">
        <is>
          <t>Tejaswini Tarigopula</t>
        </is>
      </c>
      <c r="R2017" t="inlineStr">
        <is>
          <t>Rima Paul</t>
        </is>
      </c>
      <c r="S2017" t="inlineStr">
        <is>
          <t>Not Interested</t>
        </is>
      </c>
      <c r="T2017" t="inlineStr">
        <is>
          <t>Bazpur</t>
        </is>
      </c>
      <c r="U2017" t="inlineStr">
        <is>
          <t xml:space="preserve"> </t>
        </is>
      </c>
      <c r="V2017" t="n">
        <v>1</v>
      </c>
      <c r="W2017" t="n">
        <v>1</v>
      </c>
      <c r="X2017" t="inlineStr">
        <is>
          <t>XXXXXX8786</t>
        </is>
      </c>
      <c r="Y2017" s="72" t="n">
        <v>46326.52037037037</v>
      </c>
    </row>
    <row r="2018">
      <c r="A2018" s="39" t="inlineStr">
        <is>
          <t>6ad378a383426643e31e309b</t>
        </is>
      </c>
      <c r="B2018" s="72" t="n">
        <v>46312.79253472222</v>
      </c>
      <c r="C2018" s="70" t="n">
        <v>46312</v>
      </c>
      <c r="D2018" t="inlineStr">
        <is>
          <t>2026-10</t>
        </is>
      </c>
      <c r="E2018" t="inlineStr">
        <is>
          <t>Wk of 2026-10-12</t>
        </is>
      </c>
      <c r="F2018" t="inlineStr">
        <is>
          <t>Connected</t>
        </is>
      </c>
      <c r="G2018" s="39" t="str">
        <f>IF(ISNUMBER(MATCH(F2018,QualityStatuses,0)),"Quality Lead","Non-Quality Lead")</f>
        <v>Non-Quality Lead</v>
      </c>
      <c r="H2018" s="39" t="str">
        <f>IFERROR(INDEX(CampTypes,MATCH(I2018,CampList,0)),"Unattributed")</f>
        <v>New</v>
      </c>
      <c r="I2018" t="inlineStr">
        <is>
          <t>EBG - In House | ABO | Natuf | Leads | Unit Franchise | India | Oct26 | V1</t>
        </is>
      </c>
      <c r="J2018" t="inlineStr">
        <is>
          <t>EBG - In House | ABO | Natuf | Leads | Unit Franchise | India | Oct26 | V1</t>
        </is>
      </c>
      <c r="K2018" t="inlineStr">
        <is>
          <t>Direct (campaign tagged in CRM)</t>
        </is>
      </c>
      <c r="L2018" t="inlineStr">
        <is>
          <t>Natuf | Investors | Tier1 + Growth Cities | Oct26 | V1</t>
        </is>
      </c>
      <c r="M2018" t="inlineStr">
        <is>
          <t>Natuf | Investors | Tier1 + Growth Cities | Oct26 | V1</t>
        </is>
      </c>
      <c r="N2018" t="inlineStr">
        <is>
          <t>Natuf | Reel | Brand Ambassador | Heard Of Owning A Cafe | V1</t>
        </is>
      </c>
      <c r="O2018" t="inlineStr">
        <is>
          <t>In House Natuf</t>
        </is>
      </c>
      <c r="P2018" t="inlineStr">
        <is>
          <t>Facebook</t>
        </is>
      </c>
      <c r="Q2018" t="inlineStr">
        <is>
          <t>Tejaswini Tarigopula</t>
        </is>
      </c>
      <c r="R2018" t="inlineStr">
        <is>
          <t>Sai Charan</t>
        </is>
      </c>
      <c r="S2018" t="inlineStr">
        <is>
          <t>-</t>
        </is>
      </c>
      <c r="T2018" t="inlineStr">
        <is>
          <t>Delhi</t>
        </is>
      </c>
      <c r="U2018" t="inlineStr">
        <is>
          <t xml:space="preserve"> </t>
        </is>
      </c>
      <c r="V2018" t="n">
        <v>1</v>
      </c>
      <c r="W2018" t="n">
        <v>1</v>
      </c>
      <c r="X2018" t="inlineStr">
        <is>
          <t>XXXXXX5884</t>
        </is>
      </c>
      <c r="Y2018" s="72" t="n">
        <v>46326.52037037037</v>
      </c>
    </row>
    <row r="2019">
      <c r="A2019" s="39" t="inlineStr">
        <is>
          <t>6ad37664a2162fbcae081aa5</t>
        </is>
      </c>
      <c r="B2019" s="72" t="n">
        <v>46312.78587962963</v>
      </c>
      <c r="C2019" s="70" t="n">
        <v>46312</v>
      </c>
      <c r="D2019" t="inlineStr">
        <is>
          <t>2026-10</t>
        </is>
      </c>
      <c r="E2019" t="inlineStr">
        <is>
          <t>Wk of 2026-10-12</t>
        </is>
      </c>
      <c r="F2019" t="inlineStr">
        <is>
          <t>Attempt 1</t>
        </is>
      </c>
      <c r="G2019" s="39" t="str">
        <f>IF(ISNUMBER(MATCH(F2019,QualityStatuses,0)),"Quality Lead","Non-Quality Lead")</f>
        <v>Non-Quality Lead</v>
      </c>
      <c r="H2019" s="39" t="str">
        <f>IFERROR(INDEX(CampTypes,MATCH(I2019,CampList,0)),"Unattributed")</f>
        <v>New</v>
      </c>
      <c r="I2019" t="inlineStr">
        <is>
          <t>EBG - In House | ABO | Natuf | Leads | Unit Franchise | India | Oct26 | V1</t>
        </is>
      </c>
      <c r="J2019" t="inlineStr">
        <is>
          <t>EBG - In House | ABO | Natuf | Leads | Unit Franchise | India | Oct26 | V1</t>
        </is>
      </c>
      <c r="K2019" t="inlineStr">
        <is>
          <t>Direct (campaign tagged in CRM)</t>
        </is>
      </c>
      <c r="L2019" t="inlineStr">
        <is>
          <t>Natuf | Business Owners | Tier1 + Growth Cities | Oct26 | V1</t>
        </is>
      </c>
      <c r="M2019" t="inlineStr">
        <is>
          <t>Natuf | Business Owners | Tier1 + Growth Cities | Oct26 | V1</t>
        </is>
      </c>
      <c r="N2019" t="inlineStr">
        <is>
          <t>Natuf | Reel | Brand Ambassador | Heard Of Owning A Cafe | V1</t>
        </is>
      </c>
      <c r="O2019" t="inlineStr">
        <is>
          <t>In House Natuf</t>
        </is>
      </c>
      <c r="P2019" t="inlineStr">
        <is>
          <t>Facebook</t>
        </is>
      </c>
      <c r="Q2019" t="inlineStr">
        <is>
          <t>Tejaswini Tarigopula</t>
        </is>
      </c>
      <c r="R2019" t="inlineStr">
        <is>
          <t>Prabhudatta Pattanaik</t>
        </is>
      </c>
      <c r="S2019" t="inlineStr">
        <is>
          <t>-</t>
        </is>
      </c>
      <c r="T2019" t="inlineStr">
        <is>
          <t>Khandwa</t>
        </is>
      </c>
      <c r="U2019" t="inlineStr">
        <is>
          <t xml:space="preserve"> </t>
        </is>
      </c>
      <c r="V2019" t="n">
        <v>2</v>
      </c>
      <c r="W2019" t="n">
        <v>0</v>
      </c>
      <c r="X2019" t="inlineStr">
        <is>
          <t>XXXXXX3293</t>
        </is>
      </c>
      <c r="Y2019" s="72" t="n">
        <v>46326.52037037037</v>
      </c>
    </row>
    <row r="2020">
      <c r="A2020" s="39" t="inlineStr">
        <is>
          <t>6ad370f139e27120ab5dead5</t>
        </is>
      </c>
      <c r="B2020" s="72" t="n">
        <v>46312.7697337963</v>
      </c>
      <c r="C2020" s="70" t="n">
        <v>46312</v>
      </c>
      <c r="D2020" t="inlineStr">
        <is>
          <t>2026-10</t>
        </is>
      </c>
      <c r="E2020" t="inlineStr">
        <is>
          <t>Wk of 2026-10-12</t>
        </is>
      </c>
      <c r="F2020" t="inlineStr">
        <is>
          <t>Lost</t>
        </is>
      </c>
      <c r="G2020" s="39" t="str">
        <f>IF(ISNUMBER(MATCH(F2020,QualityStatuses,0)),"Quality Lead","Non-Quality Lead")</f>
        <v>Non-Quality Lead</v>
      </c>
      <c r="H2020" s="39" t="str">
        <f>IFERROR(INDEX(CampTypes,MATCH(I2020,CampList,0)),"Unattributed")</f>
        <v>New</v>
      </c>
      <c r="I2020" t="inlineStr">
        <is>
          <t>EBG - In House | ABO | Natuf | Leads | Unit Franchise | India | Oct26 | V1</t>
        </is>
      </c>
      <c r="J2020" t="inlineStr">
        <is>
          <t>EBG - In House | ABO | Natuf | Leads | Unit Franchise | India | Oct26 | V1</t>
        </is>
      </c>
      <c r="K2020" t="inlineStr">
        <is>
          <t>Direct (campaign tagged in CRM)</t>
        </is>
      </c>
      <c r="L2020" t="inlineStr">
        <is>
          <t>Natuf | Investors | Tier1 + Growth Cities | Oct26 | V1</t>
        </is>
      </c>
      <c r="M2020" t="inlineStr">
        <is>
          <t>Natuf | Investors | Tier1 + Growth Cities | Oct26 | V1</t>
        </is>
      </c>
      <c r="N2020" t="inlineStr">
        <is>
          <t>Natuf | Reel | Brand Ambassador | Heard Of Owning A Cafe | V1</t>
        </is>
      </c>
      <c r="O2020" t="inlineStr">
        <is>
          <t>In House Natuf</t>
        </is>
      </c>
      <c r="P2020" t="inlineStr">
        <is>
          <t>Facebook</t>
        </is>
      </c>
      <c r="Q2020" t="inlineStr">
        <is>
          <t>Tejaswini Tarigopula</t>
        </is>
      </c>
      <c r="R2020" t="inlineStr">
        <is>
          <t>Arjuman Vidya Sagar</t>
        </is>
      </c>
      <c r="S2020" t="inlineStr">
        <is>
          <t>DNP - Did Not Pick Up</t>
        </is>
      </c>
      <c r="T2020" t="inlineStr">
        <is>
          <t>Delhi</t>
        </is>
      </c>
      <c r="U2020" t="inlineStr">
        <is>
          <t xml:space="preserve"> </t>
        </is>
      </c>
      <c r="V2020" t="n">
        <v>6</v>
      </c>
      <c r="W2020" t="n">
        <v>0</v>
      </c>
      <c r="X2020" t="inlineStr">
        <is>
          <t>XXXXXX0583</t>
        </is>
      </c>
      <c r="Y2020" s="72" t="n">
        <v>46326.52037037037</v>
      </c>
    </row>
    <row r="2021">
      <c r="A2021" s="39" t="inlineStr">
        <is>
          <t>6ad36fb3cf433e5647f349f7</t>
        </is>
      </c>
      <c r="B2021" s="72" t="n">
        <v>46312.76605324074</v>
      </c>
      <c r="C2021" s="70" t="n">
        <v>46312</v>
      </c>
      <c r="D2021" t="inlineStr">
        <is>
          <t>2026-10</t>
        </is>
      </c>
      <c r="E2021" t="inlineStr">
        <is>
          <t>Wk of 2026-10-12</t>
        </is>
      </c>
      <c r="F2021" t="inlineStr">
        <is>
          <t>New Lead</t>
        </is>
      </c>
      <c r="G2021" s="39" t="str">
        <f>IF(ISNUMBER(MATCH(F2021,QualityStatuses,0)),"Quality Lead","Non-Quality Lead")</f>
        <v>Non-Quality Lead</v>
      </c>
      <c r="H2021" s="39" t="str">
        <f>IFERROR(INDEX(CampTypes,MATCH(I2021,CampList,0)),"Unattributed")</f>
        <v>Old</v>
      </c>
      <c r="I2021" t="inlineStr">
        <is>
          <t>natuf_Kiosk_14072026_Hindi</t>
        </is>
      </c>
      <c r="J2021" t="inlineStr">
        <is>
          <t>natuf_Kiosk_14072026_Hindi</t>
        </is>
      </c>
      <c r="K2021" t="inlineStr">
        <is>
          <t>Direct (campaign tagged in CRM)</t>
        </is>
      </c>
      <c r="L2021" t="inlineStr">
        <is>
          <t>natuf_Kiosk_09102026</t>
        </is>
      </c>
      <c r="M2021" t="inlineStr">
        <is>
          <t>natuf_Kiosk_09102026</t>
        </is>
      </c>
      <c r="N2021" t="inlineStr">
        <is>
          <t>natuf_Kiosk_14072026_ad set_ad1</t>
        </is>
      </c>
      <c r="O2021" t="inlineStr">
        <is>
          <t>Natuf</t>
        </is>
      </c>
      <c r="P2021" t="inlineStr">
        <is>
          <t>Facebook</t>
        </is>
      </c>
      <c r="Q2021" t="inlineStr">
        <is>
          <t>(Unassigned)</t>
        </is>
      </c>
      <c r="R2021" t="inlineStr">
        <is>
          <t>Omkar Navge</t>
        </is>
      </c>
      <c r="S2021" t="inlineStr">
        <is>
          <t>-</t>
        </is>
      </c>
      <c r="T2021" t="inlineStr">
        <is>
          <t>Bangalore</t>
        </is>
      </c>
      <c r="U2021" t="inlineStr">
        <is>
          <t xml:space="preserve"> </t>
        </is>
      </c>
      <c r="V2021" t="n">
        <v>0</v>
      </c>
      <c r="W2021" t="n">
        <v>0</v>
      </c>
      <c r="X2021" t="inlineStr">
        <is>
          <t>XXXXXX7778</t>
        </is>
      </c>
      <c r="Y2021" s="72" t="n">
        <v>46326.52037037037</v>
      </c>
    </row>
    <row r="2022">
      <c r="A2022" s="39" t="inlineStr">
        <is>
          <t>6ad36d3ee9e0b171582196da</t>
        </is>
      </c>
      <c r="B2022" s="72" t="n">
        <v>46312.75877314815</v>
      </c>
      <c r="C2022" s="70" t="n">
        <v>46312</v>
      </c>
      <c r="D2022" t="inlineStr">
        <is>
          <t>2026-10</t>
        </is>
      </c>
      <c r="E2022" t="inlineStr">
        <is>
          <t>Wk of 2026-10-12</t>
        </is>
      </c>
      <c r="F2022" t="inlineStr">
        <is>
          <t>Lost</t>
        </is>
      </c>
      <c r="G2022" s="39" t="str">
        <f>IF(ISNUMBER(MATCH(F2022,QualityStatuses,0)),"Quality Lead","Non-Quality Lead")</f>
        <v>Non-Quality Lead</v>
      </c>
      <c r="H2022" s="39" t="str">
        <f>IFERROR(INDEX(CampTypes,MATCH(I2022,CampList,0)),"Unattributed")</f>
        <v>New</v>
      </c>
      <c r="I2022" t="inlineStr">
        <is>
          <t>EBG - In House | ABO | Natuf | Leads | Unit Franchise | India | Oct26 | V1</t>
        </is>
      </c>
      <c r="J2022" t="inlineStr">
        <is>
          <t>EBG - In House | ABO | Natuf | Leads | Unit Franchise | India | Oct26 | V1</t>
        </is>
      </c>
      <c r="K2022" t="inlineStr">
        <is>
          <t>Direct (campaign tagged in CRM)</t>
        </is>
      </c>
      <c r="L2022" t="inlineStr">
        <is>
          <t>Natuf | Investors | Tier1 + Growth Cities | Oct26 | V1</t>
        </is>
      </c>
      <c r="M2022" t="inlineStr">
        <is>
          <t>Natuf | Investors | Tier1 + Growth Cities | Oct26 | V1</t>
        </is>
      </c>
      <c r="N2022" t="inlineStr">
        <is>
          <t>Natuf | Reel | Brand Ambassador | Heard Of Owning A Cafe | V1</t>
        </is>
      </c>
      <c r="O2022" t="inlineStr">
        <is>
          <t>In House Natuf</t>
        </is>
      </c>
      <c r="P2022" t="inlineStr">
        <is>
          <t>Facebook</t>
        </is>
      </c>
      <c r="Q2022" t="inlineStr">
        <is>
          <t>Rupa Srinivas</t>
        </is>
      </c>
      <c r="R2022" t="inlineStr">
        <is>
          <t>Sameer Khan</t>
        </is>
      </c>
      <c r="S2022" t="inlineStr">
        <is>
          <t>Junk</t>
        </is>
      </c>
      <c r="T2022" t="inlineStr">
        <is>
          <t>Hyderabad</t>
        </is>
      </c>
      <c r="U2022" t="inlineStr">
        <is>
          <t xml:space="preserve"> </t>
        </is>
      </c>
      <c r="V2022" t="n">
        <v>1</v>
      </c>
      <c r="W2022" t="n">
        <v>1</v>
      </c>
      <c r="X2022" t="inlineStr">
        <is>
          <t>XXXXXX2437</t>
        </is>
      </c>
      <c r="Y2022" s="72" t="n">
        <v>46326.52037037037</v>
      </c>
    </row>
    <row r="2023">
      <c r="A2023" s="39" t="inlineStr">
        <is>
          <t>6ad36ce026f3c4041c40a936</t>
        </is>
      </c>
      <c r="B2023" s="72" t="n">
        <v>46312.75768518518</v>
      </c>
      <c r="C2023" s="70" t="n">
        <v>46312</v>
      </c>
      <c r="D2023" t="inlineStr">
        <is>
          <t>2026-10</t>
        </is>
      </c>
      <c r="E2023" t="inlineStr">
        <is>
          <t>Wk of 2026-10-12</t>
        </is>
      </c>
      <c r="F2023" t="inlineStr">
        <is>
          <t>Connected</t>
        </is>
      </c>
      <c r="G2023" s="39" t="str">
        <f>IF(ISNUMBER(MATCH(F2023,QualityStatuses,0)),"Quality Lead","Non-Quality Lead")</f>
        <v>Non-Quality Lead</v>
      </c>
      <c r="H2023" s="39" t="str">
        <f>IFERROR(INDEX(CampTypes,MATCH(I2023,CampList,0)),"Unattributed")</f>
        <v>Old</v>
      </c>
      <c r="I2023" t="inlineStr">
        <is>
          <t>E_Karan_Natuf_All_07072026</t>
        </is>
      </c>
      <c r="J2023" t="inlineStr">
        <is>
          <t>E_Karan_Natuf_All_07072026</t>
        </is>
      </c>
      <c r="K2023" t="inlineStr">
        <is>
          <t>Direct (campaign tagged in CRM)</t>
        </is>
      </c>
      <c r="L2023" t="inlineStr">
        <is>
          <t>E_Karan_Natuf_Sign_07072026_Adset3</t>
        </is>
      </c>
      <c r="M2023" t="inlineStr">
        <is>
          <t>E_Karan_Natuf_Sign_07072026_Adset3</t>
        </is>
      </c>
      <c r="N2023" t="inlineStr">
        <is>
          <t>E_Karan_Natuf_Sign_07072026_Adset2_Ad1</t>
        </is>
      </c>
      <c r="O2023" t="inlineStr">
        <is>
          <t>Natuf</t>
        </is>
      </c>
      <c r="P2023" t="inlineStr">
        <is>
          <t>Facebook</t>
        </is>
      </c>
      <c r="Q2023" t="inlineStr">
        <is>
          <t>Tejaswini Tarigopula</t>
        </is>
      </c>
      <c r="R2023" t="inlineStr">
        <is>
          <t>Prabhudatta Pattanaik</t>
        </is>
      </c>
      <c r="S2023" t="inlineStr">
        <is>
          <t>-</t>
        </is>
      </c>
      <c r="T2023" t="inlineStr">
        <is>
          <t>RukhsarBanu</t>
        </is>
      </c>
      <c r="U2023" t="inlineStr">
        <is>
          <t xml:space="preserve"> </t>
        </is>
      </c>
      <c r="V2023" t="n">
        <v>1</v>
      </c>
      <c r="W2023" t="n">
        <v>1</v>
      </c>
      <c r="X2023" t="inlineStr">
        <is>
          <t>XXXXXX7725</t>
        </is>
      </c>
      <c r="Y2023" s="72" t="n">
        <v>46326.52037037037</v>
      </c>
    </row>
    <row r="2024">
      <c r="A2024" s="39" t="inlineStr">
        <is>
          <t>6ad36bfd04bc0778a48dde02</t>
        </is>
      </c>
      <c r="B2024" s="72" t="n">
        <v>46312.75505787037</v>
      </c>
      <c r="C2024" s="70" t="n">
        <v>46312</v>
      </c>
      <c r="D2024" t="inlineStr">
        <is>
          <t>2026-10</t>
        </is>
      </c>
      <c r="E2024" t="inlineStr">
        <is>
          <t>Wk of 2026-10-12</t>
        </is>
      </c>
      <c r="F2024" t="inlineStr">
        <is>
          <t>Attempt 3</t>
        </is>
      </c>
      <c r="G2024" s="39" t="str">
        <f>IF(ISNUMBER(MATCH(F2024,QualityStatuses,0)),"Quality Lead","Non-Quality Lead")</f>
        <v>Non-Quality Lead</v>
      </c>
      <c r="H2024" s="39" t="str">
        <f>IFERROR(INDEX(CampTypes,MATCH(I2024,CampList,0)),"Unattributed")</f>
        <v>New</v>
      </c>
      <c r="I2024" t="inlineStr">
        <is>
          <t>EBG - In House | ABO | Natuf | Leads | Unit Franchise | India | Oct26 | V1</t>
        </is>
      </c>
      <c r="J2024" t="inlineStr">
        <is>
          <t>EBG - In House | ABO | Natuf | Leads | Unit Franchise | India | Oct26 | V1</t>
        </is>
      </c>
      <c r="K2024" t="inlineStr">
        <is>
          <t>Direct (campaign tagged in CRM)</t>
        </is>
      </c>
      <c r="L2024" t="inlineStr">
        <is>
          <t>Natuf | Broad | Tier1 + Growth Cities | Oct26 | V1</t>
        </is>
      </c>
      <c r="M2024" t="inlineStr">
        <is>
          <t>Natuf | Broad | Tier1 + Growth Cities | Oct26 | V1</t>
        </is>
      </c>
      <c r="N2024" t="inlineStr">
        <is>
          <t>Natuf | Reel | Brand Ambassador | Heard Of Owning A Cafe | V1</t>
        </is>
      </c>
      <c r="O2024" t="inlineStr">
        <is>
          <t>In House Natuf</t>
        </is>
      </c>
      <c r="P2024" t="inlineStr">
        <is>
          <t>Facebook</t>
        </is>
      </c>
      <c r="Q2024" t="inlineStr">
        <is>
          <t>Rupa Srinivas</t>
        </is>
      </c>
      <c r="R2024" t="inlineStr">
        <is>
          <t>Srikanth Marampudi</t>
        </is>
      </c>
      <c r="S2024" t="inlineStr">
        <is>
          <t>-</t>
        </is>
      </c>
      <c r="T2024" t="inlineStr">
        <is>
          <t>Vadodara</t>
        </is>
      </c>
      <c r="U2024" t="inlineStr">
        <is>
          <t xml:space="preserve"> </t>
        </is>
      </c>
      <c r="V2024" t="n">
        <v>3</v>
      </c>
      <c r="W2024" t="n">
        <v>0</v>
      </c>
      <c r="X2024" t="inlineStr">
        <is>
          <t>XXXXXX7105</t>
        </is>
      </c>
      <c r="Y2024" s="72" t="n">
        <v>46326.52037037037</v>
      </c>
    </row>
    <row r="2025">
      <c r="A2025" s="39" t="inlineStr">
        <is>
          <t>6ad36a25d99f626f08b278ba</t>
        </is>
      </c>
      <c r="B2025" s="72" t="n">
        <v>46312.74959490741</v>
      </c>
      <c r="C2025" s="70" t="n">
        <v>46312</v>
      </c>
      <c r="D2025" t="inlineStr">
        <is>
          <t>2026-10</t>
        </is>
      </c>
      <c r="E2025" t="inlineStr">
        <is>
          <t>Wk of 2026-10-12</t>
        </is>
      </c>
      <c r="F2025" t="inlineStr">
        <is>
          <t>Connected</t>
        </is>
      </c>
      <c r="G2025" s="39" t="str">
        <f>IF(ISNUMBER(MATCH(F2025,QualityStatuses,0)),"Quality Lead","Non-Quality Lead")</f>
        <v>Non-Quality Lead</v>
      </c>
      <c r="H2025" s="39" t="str">
        <f>IFERROR(INDEX(CampTypes,MATCH(I2025,CampList,0)),"Unattributed")</f>
        <v>New</v>
      </c>
      <c r="I2025" t="inlineStr">
        <is>
          <t>EBG - In House | ABO | Natuf | Leads | Unit Franchise | India | Oct26 | V1</t>
        </is>
      </c>
      <c r="J2025" t="inlineStr">
        <is>
          <t>EBG - In House | ABO | Natuf | Leads | Unit Franchise | India | Oct26 | V1</t>
        </is>
      </c>
      <c r="K2025" t="inlineStr">
        <is>
          <t>Direct (campaign tagged in CRM)</t>
        </is>
      </c>
      <c r="L2025" t="inlineStr">
        <is>
          <t>Natuf | LAL 1% | India | Jul26 | V1</t>
        </is>
      </c>
      <c r="M2025" t="inlineStr">
        <is>
          <t>Natuf | LAL 1% | India | Jul26 | V1</t>
        </is>
      </c>
      <c r="N2025" t="inlineStr">
        <is>
          <t>Natuf | Reel | Brand Ambassador | Heard Of Owning A Cafe | V1</t>
        </is>
      </c>
      <c r="O2025" t="inlineStr">
        <is>
          <t>In House Natuf</t>
        </is>
      </c>
      <c r="P2025" t="inlineStr">
        <is>
          <t>Facebook</t>
        </is>
      </c>
      <c r="Q2025" t="inlineStr">
        <is>
          <t>Rupa Srinivas</t>
        </is>
      </c>
      <c r="R2025" t="inlineStr">
        <is>
          <t>Sameer Khan</t>
        </is>
      </c>
      <c r="S2025" t="inlineStr">
        <is>
          <t>-</t>
        </is>
      </c>
      <c r="T2025" t="inlineStr">
        <is>
          <t>Amritsar</t>
        </is>
      </c>
      <c r="U2025" t="inlineStr">
        <is>
          <t xml:space="preserve"> </t>
        </is>
      </c>
      <c r="V2025" t="n">
        <v>1</v>
      </c>
      <c r="W2025" t="n">
        <v>1</v>
      </c>
      <c r="X2025" t="inlineStr">
        <is>
          <t>XXXXXX7492</t>
        </is>
      </c>
      <c r="Y2025" s="72" t="n">
        <v>46326.52037037037</v>
      </c>
    </row>
    <row r="2026">
      <c r="A2026" s="39" t="inlineStr">
        <is>
          <t>6ad368decf433e5647f344f5</t>
        </is>
      </c>
      <c r="B2026" s="72" t="n">
        <v>46312.74581018519</v>
      </c>
      <c r="C2026" s="70" t="n">
        <v>46312</v>
      </c>
      <c r="D2026" t="inlineStr">
        <is>
          <t>2026-10</t>
        </is>
      </c>
      <c r="E2026" t="inlineStr">
        <is>
          <t>Wk of 2026-10-12</t>
        </is>
      </c>
      <c r="F2026" t="inlineStr">
        <is>
          <t>Attempt 1</t>
        </is>
      </c>
      <c r="G2026" s="39" t="str">
        <f>IF(ISNUMBER(MATCH(F2026,QualityStatuses,0)),"Quality Lead","Non-Quality Lead")</f>
        <v>Non-Quality Lead</v>
      </c>
      <c r="H2026" s="39" t="str">
        <f>IFERROR(INDEX(CampTypes,MATCH(I2026,CampList,0)),"Unattributed")</f>
        <v>New</v>
      </c>
      <c r="I2026" t="inlineStr">
        <is>
          <t>EBG - In House | ABO | Natuf | Leads | Unit Franchise | India | Oct26 | V1</t>
        </is>
      </c>
      <c r="J2026" t="inlineStr">
        <is>
          <t>EBG - In House | ABO | Natuf | Leads | Unit Franchise | India | Oct26 | V1</t>
        </is>
      </c>
      <c r="K2026" t="inlineStr">
        <is>
          <t>Direct (campaign tagged in CRM)</t>
        </is>
      </c>
      <c r="L2026" t="inlineStr">
        <is>
          <t>Natuf | Business Owners | Tier1 + Growth Cities | Oct26 | V1</t>
        </is>
      </c>
      <c r="M2026" t="inlineStr">
        <is>
          <t>Natuf | Business Owners | Tier1 + Growth Cities | Oct26 | V1</t>
        </is>
      </c>
      <c r="N2026" t="inlineStr">
        <is>
          <t>Natuf | Reel | Brand Ambassador | Heard Of Owning A Cafe | V1</t>
        </is>
      </c>
      <c r="O2026" t="inlineStr">
        <is>
          <t>In House Natuf</t>
        </is>
      </c>
      <c r="P2026" t="inlineStr">
        <is>
          <t>Facebook</t>
        </is>
      </c>
      <c r="Q2026" t="inlineStr">
        <is>
          <t>Rupa Srinivas</t>
        </is>
      </c>
      <c r="R2026" t="inlineStr">
        <is>
          <t>Yeshaswini</t>
        </is>
      </c>
      <c r="S2026" t="inlineStr">
        <is>
          <t>-</t>
        </is>
      </c>
      <c r="T2026" t="inlineStr">
        <is>
          <t>Mangalore</t>
        </is>
      </c>
      <c r="U2026" t="inlineStr">
        <is>
          <t xml:space="preserve"> </t>
        </is>
      </c>
      <c r="V2026" t="n">
        <v>1</v>
      </c>
      <c r="W2026" t="n">
        <v>0</v>
      </c>
      <c r="X2026" t="inlineStr">
        <is>
          <t>XXXXXX8878</t>
        </is>
      </c>
      <c r="Y2026" s="72" t="n">
        <v>46326.52037037037</v>
      </c>
    </row>
    <row r="2027">
      <c r="A2027" s="39" t="inlineStr">
        <is>
          <t>6ad36887093e6835ece29335</t>
        </is>
      </c>
      <c r="B2027" s="72" t="n">
        <v>46312.74480324074</v>
      </c>
      <c r="C2027" s="70" t="n">
        <v>46312</v>
      </c>
      <c r="D2027" t="inlineStr">
        <is>
          <t>2026-10</t>
        </is>
      </c>
      <c r="E2027" t="inlineStr">
        <is>
          <t>Wk of 2026-10-12</t>
        </is>
      </c>
      <c r="F2027" t="inlineStr">
        <is>
          <t>Connected</t>
        </is>
      </c>
      <c r="G2027" s="39" t="str">
        <f>IF(ISNUMBER(MATCH(F2027,QualityStatuses,0)),"Quality Lead","Non-Quality Lead")</f>
        <v>Non-Quality Lead</v>
      </c>
      <c r="H2027" s="39" t="str">
        <f>IFERROR(INDEX(CampTypes,MATCH(I2027,CampList,0)),"Unattributed")</f>
        <v>New</v>
      </c>
      <c r="I2027" t="inlineStr">
        <is>
          <t>EBG - In House | ABO | Natuf | Leads | Unit Franchise | India | Oct26 | V1</t>
        </is>
      </c>
      <c r="J2027" t="inlineStr">
        <is>
          <t>EBG - In House | ABO | Natuf | Leads | Unit Franchise | India | Oct26 | V1</t>
        </is>
      </c>
      <c r="K2027" t="inlineStr">
        <is>
          <t>Direct (campaign tagged in CRM)</t>
        </is>
      </c>
      <c r="L2027" t="inlineStr">
        <is>
          <t>Natuf | Broad | Tier1 + Growth Cities | Oct26 | V1</t>
        </is>
      </c>
      <c r="M2027" t="inlineStr">
        <is>
          <t>Natuf | Broad | Tier1 + Growth Cities | Oct26 | V1</t>
        </is>
      </c>
      <c r="N2027" t="inlineStr">
        <is>
          <t>Natuf | Reel | Brand Ambassador | Heard Of Owning A Cafe | V1</t>
        </is>
      </c>
      <c r="O2027" t="inlineStr">
        <is>
          <t>In House Natuf</t>
        </is>
      </c>
      <c r="P2027" t="inlineStr">
        <is>
          <t>Facebook</t>
        </is>
      </c>
      <c r="Q2027" t="inlineStr">
        <is>
          <t>Rupa Srinivas</t>
        </is>
      </c>
      <c r="R2027" t="inlineStr">
        <is>
          <t>Siddharth</t>
        </is>
      </c>
      <c r="S2027" t="inlineStr">
        <is>
          <t>-</t>
        </is>
      </c>
      <c r="T2027" t="inlineStr">
        <is>
          <t>Mumbai</t>
        </is>
      </c>
      <c r="U2027" t="inlineStr">
        <is>
          <t xml:space="preserve"> </t>
        </is>
      </c>
      <c r="V2027" t="n">
        <v>1</v>
      </c>
      <c r="W2027" t="n">
        <v>1</v>
      </c>
      <c r="X2027" t="inlineStr">
        <is>
          <t>XXXXXX1888</t>
        </is>
      </c>
      <c r="Y2027" s="72" t="n">
        <v>46326.52037037037</v>
      </c>
    </row>
    <row r="2028">
      <c r="A2028" s="39" t="inlineStr">
        <is>
          <t>6ad36845d99f626f08b2767d</t>
        </is>
      </c>
      <c r="B2028" s="72" t="n">
        <v>46312.74403935186</v>
      </c>
      <c r="C2028" s="70" t="n">
        <v>46312</v>
      </c>
      <c r="D2028" t="inlineStr">
        <is>
          <t>2026-10</t>
        </is>
      </c>
      <c r="E2028" t="inlineStr">
        <is>
          <t>Wk of 2026-10-12</t>
        </is>
      </c>
      <c r="F2028" t="inlineStr">
        <is>
          <t>Connected</t>
        </is>
      </c>
      <c r="G2028" s="39" t="str">
        <f>IF(ISNUMBER(MATCH(F2028,QualityStatuses,0)),"Quality Lead","Non-Quality Lead")</f>
        <v>Non-Quality Lead</v>
      </c>
      <c r="H2028" s="39" t="str">
        <f>IFERROR(INDEX(CampTypes,MATCH(I2028,CampList,0)),"Unattributed")</f>
        <v>New</v>
      </c>
      <c r="I2028" t="inlineStr">
        <is>
          <t>EBG - In House | ABO | Natuf | Leads | Unit Franchise | India | Oct26 | V1</t>
        </is>
      </c>
      <c r="J2028" t="inlineStr">
        <is>
          <t>EBG - In House | ABO | Natuf | Leads | Unit Franchise | India | Oct26 | V1</t>
        </is>
      </c>
      <c r="K2028" t="inlineStr">
        <is>
          <t>Direct (campaign tagged in CRM)</t>
        </is>
      </c>
      <c r="L2028" t="inlineStr">
        <is>
          <t>Natuf | Investors | Tier1 + Growth Cities | Oct26 | V1</t>
        </is>
      </c>
      <c r="M2028" t="inlineStr">
        <is>
          <t>Natuf | Investors | Tier1 + Growth Cities | Oct26 | V1</t>
        </is>
      </c>
      <c r="N2028" t="inlineStr">
        <is>
          <t>Natuf | Reel | Brand Ambassador | Heard Of Owning A Cafe | V1</t>
        </is>
      </c>
      <c r="O2028" t="inlineStr">
        <is>
          <t>In House Natuf</t>
        </is>
      </c>
      <c r="P2028" t="inlineStr">
        <is>
          <t>Facebook</t>
        </is>
      </c>
      <c r="Q2028" t="inlineStr">
        <is>
          <t>Rupa Srinivas</t>
        </is>
      </c>
      <c r="R2028" t="inlineStr">
        <is>
          <t>Kalpana Devanoori</t>
        </is>
      </c>
      <c r="S2028" t="inlineStr">
        <is>
          <t>-</t>
        </is>
      </c>
      <c r="T2028" t="inlineStr">
        <is>
          <t>Jharsuguda</t>
        </is>
      </c>
      <c r="U2028" t="inlineStr">
        <is>
          <t xml:space="preserve"> </t>
        </is>
      </c>
      <c r="V2028" t="n">
        <v>3</v>
      </c>
      <c r="W2028" t="n">
        <v>1</v>
      </c>
      <c r="X2028" t="inlineStr">
        <is>
          <t>XXXXXX8550</t>
        </is>
      </c>
      <c r="Y2028" s="72" t="n">
        <v>46326.52037037037</v>
      </c>
    </row>
    <row r="2029">
      <c r="A2029" s="39" t="inlineStr">
        <is>
          <t>6ad367a2193545d3811f0e57</t>
        </is>
      </c>
      <c r="B2029" s="72" t="n">
        <v>46312.74215277778</v>
      </c>
      <c r="C2029" s="70" t="n">
        <v>46312</v>
      </c>
      <c r="D2029" t="inlineStr">
        <is>
          <t>2026-10</t>
        </is>
      </c>
      <c r="E2029" t="inlineStr">
        <is>
          <t>Wk of 2026-10-12</t>
        </is>
      </c>
      <c r="F2029" t="inlineStr">
        <is>
          <t>Connected</t>
        </is>
      </c>
      <c r="G2029" s="39" t="str">
        <f>IF(ISNUMBER(MATCH(F2029,QualityStatuses,0)),"Quality Lead","Non-Quality Lead")</f>
        <v>Non-Quality Lead</v>
      </c>
      <c r="H2029" s="39" t="str">
        <f>IFERROR(INDEX(CampTypes,MATCH(I2029,CampList,0)),"Unattributed")</f>
        <v>New</v>
      </c>
      <c r="I2029" t="inlineStr">
        <is>
          <t>EBG - In House | ABO | Natuf | Leads | Unit Franchise | India | Oct26 | V1</t>
        </is>
      </c>
      <c r="J2029" t="inlineStr">
        <is>
          <t>EBG - In House | ABO | Natuf | Leads | Unit Franchise | India | Oct26 | V1</t>
        </is>
      </c>
      <c r="K2029" t="inlineStr">
        <is>
          <t>Direct (campaign tagged in CRM)</t>
        </is>
      </c>
      <c r="L2029" t="inlineStr">
        <is>
          <t>Natuf | Investors | Tier1 + Growth Cities | Oct26 | V1</t>
        </is>
      </c>
      <c r="M2029" t="inlineStr">
        <is>
          <t>Natuf | Investors | Tier1 + Growth Cities | Oct26 | V1</t>
        </is>
      </c>
      <c r="N2029" t="inlineStr">
        <is>
          <t>Natuf | Reel | Brand Ambassador | Heard Of Owning A Cafe | V1</t>
        </is>
      </c>
      <c r="O2029" t="inlineStr">
        <is>
          <t>In House Natuf</t>
        </is>
      </c>
      <c r="P2029" t="inlineStr">
        <is>
          <t>Facebook</t>
        </is>
      </c>
      <c r="Q2029" t="inlineStr">
        <is>
          <t>Rupa Srinivas</t>
        </is>
      </c>
      <c r="R2029" t="inlineStr">
        <is>
          <t>Durga Bhavani</t>
        </is>
      </c>
      <c r="S2029" t="inlineStr">
        <is>
          <t>-</t>
        </is>
      </c>
      <c r="T2029" t="inlineStr">
        <is>
          <t>Parbhani</t>
        </is>
      </c>
      <c r="U2029" t="inlineStr">
        <is>
          <t xml:space="preserve"> </t>
        </is>
      </c>
      <c r="V2029" t="n">
        <v>1</v>
      </c>
      <c r="W2029" t="n">
        <v>1</v>
      </c>
      <c r="X2029" t="inlineStr">
        <is>
          <t>XXXXXX6769</t>
        </is>
      </c>
      <c r="Y2029" s="72" t="n">
        <v>46326.52037037037</v>
      </c>
    </row>
    <row r="2030">
      <c r="A2030" s="39" t="inlineStr">
        <is>
          <t>6ad366ba942fd8bd9d446703</t>
        </is>
      </c>
      <c r="B2030" s="72" t="n">
        <v>46312.73946759259</v>
      </c>
      <c r="C2030" s="70" t="n">
        <v>46312</v>
      </c>
      <c r="D2030" t="inlineStr">
        <is>
          <t>2026-10</t>
        </is>
      </c>
      <c r="E2030" t="inlineStr">
        <is>
          <t>Wk of 2026-10-12</t>
        </is>
      </c>
      <c r="F2030" t="inlineStr">
        <is>
          <t>Lost</t>
        </is>
      </c>
      <c r="G2030" s="39" t="str">
        <f>IF(ISNUMBER(MATCH(F2030,QualityStatuses,0)),"Quality Lead","Non-Quality Lead")</f>
        <v>Non-Quality Lead</v>
      </c>
      <c r="H2030" s="39" t="str">
        <f>IFERROR(INDEX(CampTypes,MATCH(I2030,CampList,0)),"Unattributed")</f>
        <v>Old</v>
      </c>
      <c r="I2030" t="inlineStr">
        <is>
          <t>E_Karan_Natuf_All_07072026</t>
        </is>
      </c>
      <c r="J2030" t="inlineStr">
        <is>
          <t>E_Karan_Natuf_All_07072026</t>
        </is>
      </c>
      <c r="K2030" t="inlineStr">
        <is>
          <t>Direct (campaign tagged in CRM)</t>
        </is>
      </c>
      <c r="L2030" t="inlineStr">
        <is>
          <t>E_Karan_Natuf_Sign_07072026_Adset3</t>
        </is>
      </c>
      <c r="M2030" t="inlineStr">
        <is>
          <t>E_Karan_Natuf_Sign_07072026_Adset3</t>
        </is>
      </c>
      <c r="N2030" t="inlineStr">
        <is>
          <t>E_Karan_Natuf_Sign_07072026_Adset2_Ad1</t>
        </is>
      </c>
      <c r="O2030" t="inlineStr">
        <is>
          <t>Natuf</t>
        </is>
      </c>
      <c r="P2030" t="inlineStr">
        <is>
          <t>Facebook</t>
        </is>
      </c>
      <c r="Q2030" t="inlineStr">
        <is>
          <t>Tejaswini Tarigopula</t>
        </is>
      </c>
      <c r="R2030" t="inlineStr">
        <is>
          <t>Shivamani</t>
        </is>
      </c>
      <c r="S2030" t="inlineStr">
        <is>
          <t>Junk</t>
        </is>
      </c>
      <c r="T2030" t="inlineStr">
        <is>
          <t>wb</t>
        </is>
      </c>
      <c r="U2030" t="inlineStr">
        <is>
          <t xml:space="preserve"> </t>
        </is>
      </c>
      <c r="V2030" t="n">
        <v>1</v>
      </c>
      <c r="W2030" t="n">
        <v>1</v>
      </c>
      <c r="X2030" t="inlineStr">
        <is>
          <t>XXXXXX7740</t>
        </is>
      </c>
      <c r="Y2030" s="72" t="n">
        <v>46326.52037037037</v>
      </c>
    </row>
    <row r="2031">
      <c r="A2031" s="39" t="inlineStr">
        <is>
          <t>6ad36632f575c183a0b0b08b</t>
        </is>
      </c>
      <c r="B2031" s="72" t="n">
        <v>46312.73789351852</v>
      </c>
      <c r="C2031" s="70" t="n">
        <v>46312</v>
      </c>
      <c r="D2031" t="inlineStr">
        <is>
          <t>2026-10</t>
        </is>
      </c>
      <c r="E2031" t="inlineStr">
        <is>
          <t>Wk of 2026-10-12</t>
        </is>
      </c>
      <c r="F2031" t="inlineStr">
        <is>
          <t>Lost</t>
        </is>
      </c>
      <c r="G2031" s="39" t="str">
        <f>IF(ISNUMBER(MATCH(F2031,QualityStatuses,0)),"Quality Lead","Non-Quality Lead")</f>
        <v>Non-Quality Lead</v>
      </c>
      <c r="H2031" s="39" t="str">
        <f>IFERROR(INDEX(CampTypes,MATCH(I2031,CampList,0)),"Unattributed")</f>
        <v>New</v>
      </c>
      <c r="I2031" t="inlineStr">
        <is>
          <t>EBG - In House | ABO | Natuf | Leads | Unit Franchise | India | Oct26 | V1</t>
        </is>
      </c>
      <c r="J2031" t="inlineStr">
        <is>
          <t>EBG - In House | ABO | Natuf | Leads | Unit Franchise | India | Oct26 | V1</t>
        </is>
      </c>
      <c r="K2031" t="inlineStr">
        <is>
          <t>Direct (campaign tagged in CRM)</t>
        </is>
      </c>
      <c r="L2031" t="inlineStr">
        <is>
          <t>Natuf | Broad | Tier1 + Growth Cities | Oct26 | V1</t>
        </is>
      </c>
      <c r="M2031" t="inlineStr">
        <is>
          <t>Natuf | Broad | Tier1 + Growth Cities | Oct26 | V1</t>
        </is>
      </c>
      <c r="N2031" t="inlineStr">
        <is>
          <t>Natuf | Reel | Brand Ambassador | Heard Of Owning A Cafe | V1</t>
        </is>
      </c>
      <c r="O2031" t="inlineStr">
        <is>
          <t>In House Natuf</t>
        </is>
      </c>
      <c r="P2031" t="inlineStr">
        <is>
          <t>Facebook</t>
        </is>
      </c>
      <c r="Q2031" t="inlineStr">
        <is>
          <t>Rupa Srinivas</t>
        </is>
      </c>
      <c r="R2031" t="inlineStr">
        <is>
          <t>Prithvi Raj</t>
        </is>
      </c>
      <c r="S2031" t="inlineStr">
        <is>
          <t>Not Interested</t>
        </is>
      </c>
      <c r="T2031" t="inlineStr">
        <is>
          <t>Ongole</t>
        </is>
      </c>
      <c r="U2031" t="inlineStr">
        <is>
          <t xml:space="preserve"> </t>
        </is>
      </c>
      <c r="V2031" t="n">
        <v>2</v>
      </c>
      <c r="W2031" t="n">
        <v>1</v>
      </c>
      <c r="X2031" t="inlineStr">
        <is>
          <t>XXXXXX4574</t>
        </is>
      </c>
      <c r="Y2031" s="72" t="n">
        <v>46326.52037037037</v>
      </c>
    </row>
    <row r="2032">
      <c r="A2032" s="39" t="inlineStr">
        <is>
          <t>6ad365cf093e6835ece28fa1</t>
        </is>
      </c>
      <c r="B2032" s="72" t="n">
        <v>46312.73674768519</v>
      </c>
      <c r="C2032" s="70" t="n">
        <v>46312</v>
      </c>
      <c r="D2032" t="inlineStr">
        <is>
          <t>2026-10</t>
        </is>
      </c>
      <c r="E2032" t="inlineStr">
        <is>
          <t>Wk of 2026-10-12</t>
        </is>
      </c>
      <c r="F2032" t="inlineStr">
        <is>
          <t>New Lead</t>
        </is>
      </c>
      <c r="G2032" s="39" t="str">
        <f>IF(ISNUMBER(MATCH(F2032,QualityStatuses,0)),"Quality Lead","Non-Quality Lead")</f>
        <v>Non-Quality Lead</v>
      </c>
      <c r="H2032" s="39" t="str">
        <f>IFERROR(INDEX(CampTypes,MATCH(I2032,CampList,0)),"Unattributed")</f>
        <v>New</v>
      </c>
      <c r="I2032" t="inlineStr">
        <is>
          <t>EBG - In House | ABO | Natuf | Leads | Unit Franchise | India | Oct26 | V1</t>
        </is>
      </c>
      <c r="J2032" t="inlineStr">
        <is>
          <t>EBG - In House | ABO | Natuf | Leads | Unit Franchise | India | Oct26 | V1</t>
        </is>
      </c>
      <c r="K2032" t="inlineStr">
        <is>
          <t>Direct (campaign tagged in CRM)</t>
        </is>
      </c>
      <c r="L2032" t="inlineStr">
        <is>
          <t>Natuf | Broad | Tier1 + Growth Cities | Oct26 | V1</t>
        </is>
      </c>
      <c r="M2032" t="inlineStr">
        <is>
          <t>Natuf | Broad | Tier1 + Growth Cities | Oct26 | V1</t>
        </is>
      </c>
      <c r="N2032" t="inlineStr">
        <is>
          <t>Natuf | Reel | Brand Ambassador | Heard Of Owning A Cafe | V1</t>
        </is>
      </c>
      <c r="O2032" t="inlineStr">
        <is>
          <t>In House Natuf</t>
        </is>
      </c>
      <c r="P2032" t="inlineStr">
        <is>
          <t>Facebook</t>
        </is>
      </c>
      <c r="Q2032" t="inlineStr">
        <is>
          <t>Rupa Srinivas</t>
        </is>
      </c>
      <c r="R2032" t="inlineStr">
        <is>
          <t>Sourav dey</t>
        </is>
      </c>
      <c r="S2032" t="inlineStr">
        <is>
          <t>-</t>
        </is>
      </c>
      <c r="T2032" t="inlineStr">
        <is>
          <t>Hyderabad</t>
        </is>
      </c>
      <c r="U2032" t="inlineStr">
        <is>
          <t xml:space="preserve"> </t>
        </is>
      </c>
      <c r="V2032" t="n">
        <v>0</v>
      </c>
      <c r="W2032" t="n">
        <v>0</v>
      </c>
      <c r="X2032" t="inlineStr">
        <is>
          <t>XXXXXX5761</t>
        </is>
      </c>
      <c r="Y2032" s="72" t="n">
        <v>46326.52037037037</v>
      </c>
    </row>
    <row r="2033">
      <c r="A2033" s="39" t="inlineStr">
        <is>
          <t>6ad3655ee34bd28f971fab20</t>
        </is>
      </c>
      <c r="B2033" s="72" t="n">
        <v>46312.73543981482</v>
      </c>
      <c r="C2033" s="70" t="n">
        <v>46312</v>
      </c>
      <c r="D2033" t="inlineStr">
        <is>
          <t>2026-10</t>
        </is>
      </c>
      <c r="E2033" t="inlineStr">
        <is>
          <t>Wk of 2026-10-12</t>
        </is>
      </c>
      <c r="F2033" t="inlineStr">
        <is>
          <t>New Lead</t>
        </is>
      </c>
      <c r="G2033" s="39" t="str">
        <f>IF(ISNUMBER(MATCH(F2033,QualityStatuses,0)),"Quality Lead","Non-Quality Lead")</f>
        <v>Non-Quality Lead</v>
      </c>
      <c r="H2033" s="39" t="str">
        <f>IFERROR(INDEX(CampTypes,MATCH(I2033,CampList,0)),"Unattributed")</f>
        <v>Old</v>
      </c>
      <c r="I2033" t="inlineStr">
        <is>
          <t>E_Natuf_Generic_13082026</t>
        </is>
      </c>
      <c r="J2033" t="inlineStr">
        <is>
          <t>E_Natuf_Generic_13082026</t>
        </is>
      </c>
      <c r="K2033" t="inlineStr">
        <is>
          <t>Direct (campaign tagged in CRM)</t>
        </is>
      </c>
      <c r="L2033" t="inlineStr">
        <is>
          <t>E_Natuf_Generic_13082026_Adset1</t>
        </is>
      </c>
      <c r="M2033" t="inlineStr">
        <is>
          <t>E_Natuf_Generic_13082026_Adset1</t>
        </is>
      </c>
      <c r="N2033" t="inlineStr">
        <is>
          <t>E_Natuf_Generic_13082026_Adset1_Ad1</t>
        </is>
      </c>
      <c r="O2033" t="inlineStr">
        <is>
          <t>Natuf</t>
        </is>
      </c>
      <c r="P2033" t="inlineStr">
        <is>
          <t>Facebook</t>
        </is>
      </c>
      <c r="Q2033" t="inlineStr">
        <is>
          <t>(Unassigned)</t>
        </is>
      </c>
      <c r="R2033" t="inlineStr">
        <is>
          <t>Omkar Navge</t>
        </is>
      </c>
      <c r="S2033" t="inlineStr">
        <is>
          <t>-</t>
        </is>
      </c>
      <c r="T2033" t="inlineStr">
        <is>
          <t>Satna</t>
        </is>
      </c>
      <c r="U2033" t="inlineStr">
        <is>
          <t xml:space="preserve"> </t>
        </is>
      </c>
      <c r="V2033" t="n">
        <v>0</v>
      </c>
      <c r="W2033" t="n">
        <v>0</v>
      </c>
      <c r="X2033" t="inlineStr">
        <is>
          <t>XXXXXX0000</t>
        </is>
      </c>
      <c r="Y2033" s="72" t="n">
        <v>46326.52037037037</v>
      </c>
    </row>
    <row r="2034">
      <c r="A2034" s="39" t="inlineStr">
        <is>
          <t>6ad365421905313dcb926f99</t>
        </is>
      </c>
      <c r="B2034" s="72" t="n">
        <v>46312.73511574074</v>
      </c>
      <c r="C2034" s="70" t="n">
        <v>46312</v>
      </c>
      <c r="D2034" t="inlineStr">
        <is>
          <t>2026-10</t>
        </is>
      </c>
      <c r="E2034" t="inlineStr">
        <is>
          <t>Wk of 2026-10-12</t>
        </is>
      </c>
      <c r="F2034" t="inlineStr">
        <is>
          <t>Attempt 3</t>
        </is>
      </c>
      <c r="G2034" s="39" t="str">
        <f>IF(ISNUMBER(MATCH(F2034,QualityStatuses,0)),"Quality Lead","Non-Quality Lead")</f>
        <v>Non-Quality Lead</v>
      </c>
      <c r="H2034" s="39" t="str">
        <f>IFERROR(INDEX(CampTypes,MATCH(I2034,CampList,0)),"Unattributed")</f>
        <v>New</v>
      </c>
      <c r="I2034" t="inlineStr">
        <is>
          <t>EBG - In House | ABO | Natuf | Leads | Unit Franchise | India | Oct26 | V1</t>
        </is>
      </c>
      <c r="J2034" t="inlineStr">
        <is>
          <t>EBG - In House | ABO | Natuf | Leads | Unit Franchise | India | Oct26 | V1</t>
        </is>
      </c>
      <c r="K2034" t="inlineStr">
        <is>
          <t>Direct (campaign tagged in CRM)</t>
        </is>
      </c>
      <c r="L2034" t="inlineStr">
        <is>
          <t>Natuf | Broad | Tier1 + Growth Cities | Oct26 | V1</t>
        </is>
      </c>
      <c r="M2034" t="inlineStr">
        <is>
          <t>Natuf | Broad | Tier1 + Growth Cities | Oct26 | V1</t>
        </is>
      </c>
      <c r="N2034" t="inlineStr">
        <is>
          <t>Natuf | Reel | Brand Ambassador | Heard Of Owning A Cafe | V1</t>
        </is>
      </c>
      <c r="O2034" t="inlineStr">
        <is>
          <t>In House Natuf</t>
        </is>
      </c>
      <c r="P2034" t="inlineStr">
        <is>
          <t>Facebook</t>
        </is>
      </c>
      <c r="Q2034" t="inlineStr">
        <is>
          <t>Rupa Srinivas</t>
        </is>
      </c>
      <c r="R2034" t="inlineStr">
        <is>
          <t>Roshini</t>
        </is>
      </c>
      <c r="S2034" t="inlineStr">
        <is>
          <t>-</t>
        </is>
      </c>
      <c r="T2034" t="inlineStr">
        <is>
          <t>Chennai</t>
        </is>
      </c>
      <c r="U2034" t="inlineStr">
        <is>
          <t xml:space="preserve"> </t>
        </is>
      </c>
      <c r="V2034" t="n">
        <v>3</v>
      </c>
      <c r="W2034" t="n">
        <v>0</v>
      </c>
      <c r="X2034" t="inlineStr">
        <is>
          <t>XXXXXX9442</t>
        </is>
      </c>
      <c r="Y2034" s="72" t="n">
        <v>46326.52037037037</v>
      </c>
    </row>
    <row r="2035">
      <c r="A2035" s="39" t="inlineStr">
        <is>
          <t>6ad363ad419daeb71b4a78ce</t>
        </is>
      </c>
      <c r="B2035" s="72" t="n">
        <v>46312.73042824074</v>
      </c>
      <c r="C2035" s="70" t="n">
        <v>46312</v>
      </c>
      <c r="D2035" t="inlineStr">
        <is>
          <t>2026-10</t>
        </is>
      </c>
      <c r="E2035" t="inlineStr">
        <is>
          <t>Wk of 2026-10-12</t>
        </is>
      </c>
      <c r="F2035" t="inlineStr">
        <is>
          <t>Attempt 1</t>
        </is>
      </c>
      <c r="G2035" s="39" t="str">
        <f>IF(ISNUMBER(MATCH(F2035,QualityStatuses,0)),"Quality Lead","Non-Quality Lead")</f>
        <v>Non-Quality Lead</v>
      </c>
      <c r="H2035" s="39" t="str">
        <f>IFERROR(INDEX(CampTypes,MATCH(I2035,CampList,0)),"Unattributed")</f>
        <v>Old</v>
      </c>
      <c r="I2035" t="inlineStr">
        <is>
          <t>natuf_Kiosk_14072026_Hindi</t>
        </is>
      </c>
      <c r="J2035" t="inlineStr">
        <is>
          <t>natuf_Kiosk_14072026_Hindi</t>
        </is>
      </c>
      <c r="K2035" t="inlineStr">
        <is>
          <t>Direct (campaign tagged in CRM)</t>
        </is>
      </c>
      <c r="L2035" t="inlineStr">
        <is>
          <t>natuf_Kiosk_14072026_Highest-converting industries</t>
        </is>
      </c>
      <c r="M2035" t="inlineStr">
        <is>
          <t>natuf_Kiosk_14072026_Highest-converting industries</t>
        </is>
      </c>
      <c r="N2035" t="inlineStr">
        <is>
          <t>natuf_Kiosk_14072026_ad set_ad1</t>
        </is>
      </c>
      <c r="O2035" t="inlineStr">
        <is>
          <t>Natuf</t>
        </is>
      </c>
      <c r="P2035" t="inlineStr">
        <is>
          <t>Facebook</t>
        </is>
      </c>
      <c r="Q2035" t="inlineStr">
        <is>
          <t>Tejaswini Tarigopula</t>
        </is>
      </c>
      <c r="R2035" t="inlineStr">
        <is>
          <t>Rauth Sanketh</t>
        </is>
      </c>
      <c r="S2035" t="inlineStr">
        <is>
          <t>-</t>
        </is>
      </c>
      <c r="T2035" t="inlineStr">
        <is>
          <t>obra</t>
        </is>
      </c>
      <c r="U2035" t="inlineStr">
        <is>
          <t xml:space="preserve"> </t>
        </is>
      </c>
      <c r="V2035" t="n">
        <v>2</v>
      </c>
      <c r="W2035" t="n">
        <v>0</v>
      </c>
      <c r="X2035" t="inlineStr">
        <is>
          <t>XXXXXX7383</t>
        </is>
      </c>
      <c r="Y2035" s="72" t="n">
        <v>46326.52037037037</v>
      </c>
    </row>
    <row r="2036">
      <c r="A2036" s="39" t="inlineStr">
        <is>
          <t>6ad3600b835f7e7e1b9b0f23</t>
        </is>
      </c>
      <c r="B2036" s="72" t="n">
        <v>46312.71966435185</v>
      </c>
      <c r="C2036" s="70" t="n">
        <v>46312</v>
      </c>
      <c r="D2036" t="inlineStr">
        <is>
          <t>2026-10</t>
        </is>
      </c>
      <c r="E2036" t="inlineStr">
        <is>
          <t>Wk of 2026-10-12</t>
        </is>
      </c>
      <c r="F2036" t="inlineStr">
        <is>
          <t>Attempt 1</t>
        </is>
      </c>
      <c r="G2036" s="39" t="str">
        <f>IF(ISNUMBER(MATCH(F2036,QualityStatuses,0)),"Quality Lead","Non-Quality Lead")</f>
        <v>Non-Quality Lead</v>
      </c>
      <c r="H2036" s="39" t="str">
        <f>IFERROR(INDEX(CampTypes,MATCH(I2036,CampList,0)),"Unattributed")</f>
        <v>New</v>
      </c>
      <c r="I2036" t="inlineStr">
        <is>
          <t>EBG - In House | ABO | Natuf | Leads | Unit Franchise | India | Oct26 | V1</t>
        </is>
      </c>
      <c r="J2036" t="inlineStr">
        <is>
          <t>EBG - In House | ABO | Natuf | Leads | Unit Franchise | India | Oct26 | V1</t>
        </is>
      </c>
      <c r="K2036" t="inlineStr">
        <is>
          <t>Direct (campaign tagged in CRM)</t>
        </is>
      </c>
      <c r="L2036" t="inlineStr">
        <is>
          <t>Natuf | LAL 1% | India | Jul26 | V1</t>
        </is>
      </c>
      <c r="M2036" t="inlineStr">
        <is>
          <t>Natuf | LAL 1% | India | Jul26 | V1</t>
        </is>
      </c>
      <c r="N2036" t="inlineStr">
        <is>
          <t>Natuf | Reel | Brand Ambassador | Heard Of Owning A Cafe | V1</t>
        </is>
      </c>
      <c r="O2036" t="inlineStr">
        <is>
          <t>In House Natuf</t>
        </is>
      </c>
      <c r="P2036" t="inlineStr">
        <is>
          <t>Facebook</t>
        </is>
      </c>
      <c r="Q2036" t="inlineStr">
        <is>
          <t>Rupa Srinivas</t>
        </is>
      </c>
      <c r="R2036" t="inlineStr">
        <is>
          <t>Elisha Pitta</t>
        </is>
      </c>
      <c r="S2036" t="inlineStr">
        <is>
          <t>-</t>
        </is>
      </c>
      <c r="T2036" t="inlineStr">
        <is>
          <t>darbhanga</t>
        </is>
      </c>
      <c r="U2036" t="inlineStr">
        <is>
          <t xml:space="preserve"> </t>
        </is>
      </c>
      <c r="V2036" t="n">
        <v>1</v>
      </c>
      <c r="W2036" t="n">
        <v>0</v>
      </c>
      <c r="X2036" t="inlineStr">
        <is>
          <t>XXXXXX8086</t>
        </is>
      </c>
      <c r="Y2036" s="72" t="n">
        <v>46326.52037037037</v>
      </c>
    </row>
    <row r="2037">
      <c r="A2037" s="39" t="inlineStr">
        <is>
          <t>6ad35fd256176f5e5fa7c24d</t>
        </is>
      </c>
      <c r="B2037" s="72" t="n">
        <v>46312.71900462963</v>
      </c>
      <c r="C2037" s="70" t="n">
        <v>46312</v>
      </c>
      <c r="D2037" t="inlineStr">
        <is>
          <t>2026-10</t>
        </is>
      </c>
      <c r="E2037" t="inlineStr">
        <is>
          <t>Wk of 2026-10-12</t>
        </is>
      </c>
      <c r="F2037" t="inlineStr">
        <is>
          <t>Attempt 2</t>
        </is>
      </c>
      <c r="G2037" s="39" t="str">
        <f>IF(ISNUMBER(MATCH(F2037,QualityStatuses,0)),"Quality Lead","Non-Quality Lead")</f>
        <v>Non-Quality Lead</v>
      </c>
      <c r="H2037" s="39" t="str">
        <f>IFERROR(INDEX(CampTypes,MATCH(I2037,CampList,0)),"Unattributed")</f>
        <v>Old</v>
      </c>
      <c r="I2037" t="inlineStr">
        <is>
          <t>E_Suresh_Natuf_Kiosk_07072026</t>
        </is>
      </c>
      <c r="J2037" t="inlineStr">
        <is>
          <t>E_Suresh_Natuf_Kiosk_07072026</t>
        </is>
      </c>
      <c r="K2037" t="inlineStr">
        <is>
          <t>Direct (campaign tagged in CRM)</t>
        </is>
      </c>
      <c r="L2037" t="inlineStr">
        <is>
          <t>E_Suresh_Natuf_Kiosk_07072026_Adset5</t>
        </is>
      </c>
      <c r="M2037" t="inlineStr">
        <is>
          <t>E_Suresh_Natuf_Kiosk_07072026_Adset5</t>
        </is>
      </c>
      <c r="N2037" t="inlineStr">
        <is>
          <t>E_Hindi_Suresh_Natuf_Kiosk_07072026_Adset5_ad3 – Copy 2</t>
        </is>
      </c>
      <c r="O2037" t="inlineStr">
        <is>
          <t>Natuf</t>
        </is>
      </c>
      <c r="P2037" t="inlineStr">
        <is>
          <t>Facebook</t>
        </is>
      </c>
      <c r="Q2037" t="inlineStr">
        <is>
          <t>Tejaswini Tarigopula</t>
        </is>
      </c>
      <c r="R2037" t="inlineStr">
        <is>
          <t>Shivani Sharma</t>
        </is>
      </c>
      <c r="S2037" t="inlineStr">
        <is>
          <t>-</t>
        </is>
      </c>
      <c r="T2037" t="inlineStr">
        <is>
          <t>sasaram</t>
        </is>
      </c>
      <c r="U2037" t="inlineStr">
        <is>
          <t xml:space="preserve"> </t>
        </is>
      </c>
      <c r="V2037" t="n">
        <v>2</v>
      </c>
      <c r="W2037" t="n">
        <v>0</v>
      </c>
      <c r="X2037" t="inlineStr">
        <is>
          <t>XXXXXX3421</t>
        </is>
      </c>
      <c r="Y2037" s="72" t="n">
        <v>46326.52037037037</v>
      </c>
    </row>
    <row r="2038">
      <c r="A2038" s="39" t="inlineStr">
        <is>
          <t>6ad358f06afaefcd94b022a9</t>
        </is>
      </c>
      <c r="B2038" s="72" t="n">
        <v>46312.69861111111</v>
      </c>
      <c r="C2038" s="70" t="n">
        <v>46312</v>
      </c>
      <c r="D2038" t="inlineStr">
        <is>
          <t>2026-10</t>
        </is>
      </c>
      <c r="E2038" t="inlineStr">
        <is>
          <t>Wk of 2026-10-12</t>
        </is>
      </c>
      <c r="F2038" t="inlineStr">
        <is>
          <t>New Lead</t>
        </is>
      </c>
      <c r="G2038" s="39" t="str">
        <f>IF(ISNUMBER(MATCH(F2038,QualityStatuses,0)),"Quality Lead","Non-Quality Lead")</f>
        <v>Non-Quality Lead</v>
      </c>
      <c r="H2038" s="39" t="str">
        <f>IFERROR(INDEX(CampTypes,MATCH(I2038,CampList,0)),"Unattributed")</f>
        <v>Old</v>
      </c>
      <c r="I2038" t="inlineStr">
        <is>
          <t>E_Karan_Natuf_All_07072026</t>
        </is>
      </c>
      <c r="J2038" t="inlineStr">
        <is>
          <t>E_Karan_Natuf_All_07072026</t>
        </is>
      </c>
      <c r="K2038" t="inlineStr">
        <is>
          <t>Direct (campaign tagged in CRM)</t>
        </is>
      </c>
      <c r="L2038" t="inlineStr">
        <is>
          <t>E_Karan_Natuf_Sign_07072026_Adset3</t>
        </is>
      </c>
      <c r="M2038" t="inlineStr">
        <is>
          <t>E_Karan_Natuf_Sign_07072026_Adset3</t>
        </is>
      </c>
      <c r="N2038" t="inlineStr">
        <is>
          <t>E_Karan_Natuf_Sign_07072026_Adset2_Ad1</t>
        </is>
      </c>
      <c r="O2038" t="inlineStr">
        <is>
          <t>Natuf</t>
        </is>
      </c>
      <c r="P2038" t="inlineStr">
        <is>
          <t>Facebook</t>
        </is>
      </c>
      <c r="Q2038" t="inlineStr">
        <is>
          <t>(Unassigned)</t>
        </is>
      </c>
      <c r="R2038" t="inlineStr">
        <is>
          <t>Omkar Navge</t>
        </is>
      </c>
      <c r="S2038" t="inlineStr">
        <is>
          <t>-</t>
        </is>
      </c>
      <c r="T2038" t="inlineStr">
        <is>
          <t>Nagpur</t>
        </is>
      </c>
      <c r="U2038" t="inlineStr">
        <is>
          <t xml:space="preserve"> </t>
        </is>
      </c>
      <c r="V2038" t="n">
        <v>0</v>
      </c>
      <c r="W2038" t="n">
        <v>0</v>
      </c>
      <c r="X2038" t="inlineStr">
        <is>
          <t>XXXXXX2121</t>
        </is>
      </c>
      <c r="Y2038" s="72" t="n">
        <v>46326.52037037037</v>
      </c>
    </row>
    <row r="2039">
      <c r="A2039" s="39" t="inlineStr">
        <is>
          <t>6ad358b85eddcc1a8fd84e23</t>
        </is>
      </c>
      <c r="B2039" s="72" t="n">
        <v>46312.69796296296</v>
      </c>
      <c r="C2039" s="70" t="n">
        <v>46312</v>
      </c>
      <c r="D2039" t="inlineStr">
        <is>
          <t>2026-10</t>
        </is>
      </c>
      <c r="E2039" t="inlineStr">
        <is>
          <t>Wk of 2026-10-12</t>
        </is>
      </c>
      <c r="F2039" t="inlineStr">
        <is>
          <t>Attempt 4</t>
        </is>
      </c>
      <c r="G2039" s="39" t="str">
        <f>IF(ISNUMBER(MATCH(F2039,QualityStatuses,0)),"Quality Lead","Non-Quality Lead")</f>
        <v>Non-Quality Lead</v>
      </c>
      <c r="H2039" s="39" t="str">
        <f>IFERROR(INDEX(CampTypes,MATCH(I2039,CampList,0)),"Unattributed")</f>
        <v>Old</v>
      </c>
      <c r="I2039" t="inlineStr">
        <is>
          <t>natuf_Kiosk_14072026_Hindi</t>
        </is>
      </c>
      <c r="J2039" t="inlineStr">
        <is>
          <t>natuf_Kiosk_14072026_Hindi</t>
        </is>
      </c>
      <c r="K2039" t="inlineStr">
        <is>
          <t>Direct (campaign tagged in CRM)</t>
        </is>
      </c>
      <c r="L2039" t="inlineStr">
        <is>
          <t>natuf_Kiosk_14072026_Highest-converting industries</t>
        </is>
      </c>
      <c r="M2039" t="inlineStr">
        <is>
          <t>natuf_Kiosk_14072026_Highest-converting industries</t>
        </is>
      </c>
      <c r="N2039" t="inlineStr">
        <is>
          <t>natuf_Kiosk_14072026_ad set_ad1</t>
        </is>
      </c>
      <c r="O2039" t="inlineStr">
        <is>
          <t>Natuf</t>
        </is>
      </c>
      <c r="P2039" t="inlineStr">
        <is>
          <t>Facebook</t>
        </is>
      </c>
      <c r="Q2039" t="inlineStr">
        <is>
          <t>Marshal Malbari</t>
        </is>
      </c>
      <c r="R2039" t="inlineStr">
        <is>
          <t>Rinkita Virvani</t>
        </is>
      </c>
      <c r="S2039" t="inlineStr">
        <is>
          <t>-</t>
        </is>
      </c>
      <c r="T2039" t="inlineStr">
        <is>
          <t>Ghaziabad</t>
        </is>
      </c>
      <c r="U2039" t="inlineStr">
        <is>
          <t xml:space="preserve"> </t>
        </is>
      </c>
      <c r="V2039" t="n">
        <v>4</v>
      </c>
      <c r="W2039" t="n">
        <v>0</v>
      </c>
      <c r="X2039" t="inlineStr">
        <is>
          <t>XXXXXX7241</t>
        </is>
      </c>
      <c r="Y2039" s="72" t="n">
        <v>46326.52037037037</v>
      </c>
    </row>
    <row r="2040">
      <c r="A2040" s="39" t="inlineStr">
        <is>
          <t>6ad3558df1dc297f19a94f66</t>
        </is>
      </c>
      <c r="B2040" s="72" t="n">
        <v>46312.68857638889</v>
      </c>
      <c r="C2040" s="70" t="n">
        <v>46312</v>
      </c>
      <c r="D2040" t="inlineStr">
        <is>
          <t>2026-10</t>
        </is>
      </c>
      <c r="E2040" t="inlineStr">
        <is>
          <t>Wk of 2026-10-12</t>
        </is>
      </c>
      <c r="F2040" t="inlineStr">
        <is>
          <t>Connected</t>
        </is>
      </c>
      <c r="G2040" s="39" t="str">
        <f>IF(ISNUMBER(MATCH(F2040,QualityStatuses,0)),"Quality Lead","Non-Quality Lead")</f>
        <v>Non-Quality Lead</v>
      </c>
      <c r="H2040" s="39" t="str">
        <f>IFERROR(INDEX(CampTypes,MATCH(I2040,CampList,0)),"Unattributed")</f>
        <v>New</v>
      </c>
      <c r="I2040" t="inlineStr">
        <is>
          <t>EBG - In House | ABO | Natuf | Leads | Unit Franchise | India | Oct26 | V1</t>
        </is>
      </c>
      <c r="J2040" t="inlineStr">
        <is>
          <t>EBG - In House | ABO | Natuf | Leads | Unit Franchise | India | Oct26 | V1</t>
        </is>
      </c>
      <c r="K2040" t="inlineStr">
        <is>
          <t>Direct (campaign tagged in CRM)</t>
        </is>
      </c>
      <c r="L2040" t="inlineStr">
        <is>
          <t>Natuf | Broad | Tier1 + Growth Cities | Oct26 | V1</t>
        </is>
      </c>
      <c r="M2040" t="inlineStr">
        <is>
          <t>Natuf | Broad | Tier1 + Growth Cities | Oct26 | V1</t>
        </is>
      </c>
      <c r="N2040" t="inlineStr">
        <is>
          <t>Natuf | Reel | Brand Ambassador | Heard Of Owning A Cafe | V1</t>
        </is>
      </c>
      <c r="O2040" t="inlineStr">
        <is>
          <t>In House Natuf</t>
        </is>
      </c>
      <c r="P2040" t="inlineStr">
        <is>
          <t>Facebook</t>
        </is>
      </c>
      <c r="Q2040" t="inlineStr">
        <is>
          <t>Rupa Srinivas</t>
        </is>
      </c>
      <c r="R2040" t="inlineStr">
        <is>
          <t>Harshitha Mudeli</t>
        </is>
      </c>
      <c r="S2040" t="inlineStr">
        <is>
          <t>-</t>
        </is>
      </c>
      <c r="T2040" t="inlineStr">
        <is>
          <t>Junagadh</t>
        </is>
      </c>
      <c r="U2040" t="inlineStr">
        <is>
          <t xml:space="preserve"> </t>
        </is>
      </c>
      <c r="V2040" t="n">
        <v>0</v>
      </c>
      <c r="W2040" t="n">
        <v>0</v>
      </c>
      <c r="X2040" t="inlineStr">
        <is>
          <t>XXXXXX0619</t>
        </is>
      </c>
      <c r="Y2040" s="72" t="n">
        <v>46326.52037037037</v>
      </c>
    </row>
    <row r="2041">
      <c r="A2041" s="39" t="inlineStr">
        <is>
          <t>6ad353cea18759d2d670ec18</t>
        </is>
      </c>
      <c r="B2041" s="72" t="n">
        <v>46312.68340277778</v>
      </c>
      <c r="C2041" s="70" t="n">
        <v>46312</v>
      </c>
      <c r="D2041" t="inlineStr">
        <is>
          <t>2026-10</t>
        </is>
      </c>
      <c r="E2041" t="inlineStr">
        <is>
          <t>Wk of 2026-10-12</t>
        </is>
      </c>
      <c r="F2041" t="inlineStr">
        <is>
          <t>Connected</t>
        </is>
      </c>
      <c r="G2041" s="39" t="str">
        <f>IF(ISNUMBER(MATCH(F2041,QualityStatuses,0)),"Quality Lead","Non-Quality Lead")</f>
        <v>Non-Quality Lead</v>
      </c>
      <c r="H2041" s="39" t="str">
        <f>IFERROR(INDEX(CampTypes,MATCH(I2041,CampList,0)),"Unattributed")</f>
        <v>New</v>
      </c>
      <c r="I2041" t="inlineStr">
        <is>
          <t>EBG - In House | ABO | Natuf | Leads | Unit Franchise | India | Oct26 | V1</t>
        </is>
      </c>
      <c r="J2041" t="inlineStr">
        <is>
          <t>EBG - In House | ABO | Natuf | Leads | Unit Franchise | India | Oct26 | V1</t>
        </is>
      </c>
      <c r="K2041" t="inlineStr">
        <is>
          <t>Direct (campaign tagged in CRM)</t>
        </is>
      </c>
      <c r="L2041" t="inlineStr">
        <is>
          <t>Natuf | Business Owners | Tier1 + Growth Cities | Oct26 | V1</t>
        </is>
      </c>
      <c r="M2041" t="inlineStr">
        <is>
          <t>Natuf | Business Owners | Tier1 + Growth Cities | Oct26 | V1</t>
        </is>
      </c>
      <c r="N2041" t="inlineStr">
        <is>
          <t>Natuf | Reel | Brand Ambassador | Heard Of Owning A Cafe | V1</t>
        </is>
      </c>
      <c r="O2041" t="inlineStr">
        <is>
          <t>In House Natuf</t>
        </is>
      </c>
      <c r="P2041" t="inlineStr">
        <is>
          <t>Facebook</t>
        </is>
      </c>
      <c r="Q2041" t="inlineStr">
        <is>
          <t>Rupa Srinivas</t>
        </is>
      </c>
      <c r="R2041" t="inlineStr">
        <is>
          <t>Sameer Khan</t>
        </is>
      </c>
      <c r="S2041" t="inlineStr">
        <is>
          <t>-</t>
        </is>
      </c>
      <c r="T2041" t="inlineStr">
        <is>
          <t>Patna</t>
        </is>
      </c>
      <c r="U2041" t="inlineStr">
        <is>
          <t xml:space="preserve"> </t>
        </is>
      </c>
      <c r="V2041" t="n">
        <v>1</v>
      </c>
      <c r="W2041" t="n">
        <v>1</v>
      </c>
      <c r="X2041" t="inlineStr">
        <is>
          <t>XXXXXX5899</t>
        </is>
      </c>
      <c r="Y2041" s="72" t="n">
        <v>46326.52037037037</v>
      </c>
    </row>
    <row r="2042">
      <c r="A2042" s="39" t="inlineStr">
        <is>
          <t>6ad353a18ebb0c4dbef1f988</t>
        </is>
      </c>
      <c r="B2042" s="72" t="n">
        <v>46312.68288194444</v>
      </c>
      <c r="C2042" s="70" t="n">
        <v>46312</v>
      </c>
      <c r="D2042" t="inlineStr">
        <is>
          <t>2026-10</t>
        </is>
      </c>
      <c r="E2042" t="inlineStr">
        <is>
          <t>Wk of 2026-10-12</t>
        </is>
      </c>
      <c r="F2042" t="inlineStr">
        <is>
          <t>Connected</t>
        </is>
      </c>
      <c r="G2042" s="39" t="str">
        <f>IF(ISNUMBER(MATCH(F2042,QualityStatuses,0)),"Quality Lead","Non-Quality Lead")</f>
        <v>Non-Quality Lead</v>
      </c>
      <c r="H2042" s="39" t="str">
        <f>IFERROR(INDEX(CampTypes,MATCH(I2042,CampList,0)),"Unattributed")</f>
        <v>Old</v>
      </c>
      <c r="I2042" t="inlineStr">
        <is>
          <t>natuf_Kiosk_14072026_Hindi</t>
        </is>
      </c>
      <c r="J2042" t="inlineStr">
        <is>
          <t>natuf_Kiosk_14072026_Hindi</t>
        </is>
      </c>
      <c r="K2042" t="inlineStr">
        <is>
          <t>Direct (campaign tagged in CRM)</t>
        </is>
      </c>
      <c r="L2042" t="inlineStr">
        <is>
          <t>natuf_Kiosk_14072026_Highest-converting industries</t>
        </is>
      </c>
      <c r="M2042" t="inlineStr">
        <is>
          <t>natuf_Kiosk_14072026_Highest-converting industries</t>
        </is>
      </c>
      <c r="N2042" t="inlineStr">
        <is>
          <t>natuf_Kiosk_14072026_ad set_ad1</t>
        </is>
      </c>
      <c r="O2042" t="inlineStr">
        <is>
          <t>Natuf</t>
        </is>
      </c>
      <c r="P2042" t="inlineStr">
        <is>
          <t>Facebook</t>
        </is>
      </c>
      <c r="Q2042" t="inlineStr">
        <is>
          <t>Tejaswini Tarigopula</t>
        </is>
      </c>
      <c r="R2042" t="inlineStr">
        <is>
          <t>Arjuman Vidya Sagar</t>
        </is>
      </c>
      <c r="S2042" t="inlineStr">
        <is>
          <t>-</t>
        </is>
      </c>
      <c r="T2042" t="inlineStr">
        <is>
          <t>Jabalpur</t>
        </is>
      </c>
      <c r="U2042" t="inlineStr">
        <is>
          <t xml:space="preserve"> </t>
        </is>
      </c>
      <c r="V2042" t="n">
        <v>1</v>
      </c>
      <c r="W2042" t="n">
        <v>1</v>
      </c>
      <c r="X2042" t="inlineStr">
        <is>
          <t>XXXXXX0700</t>
        </is>
      </c>
      <c r="Y2042" s="72" t="n">
        <v>46326.52037037037</v>
      </c>
    </row>
    <row r="2043">
      <c r="A2043" s="39" t="inlineStr">
        <is>
          <t>6ad3537886ebb118b7045ec7</t>
        </is>
      </c>
      <c r="B2043" s="72" t="n">
        <v>46312.68240740741</v>
      </c>
      <c r="C2043" s="70" t="n">
        <v>46312</v>
      </c>
      <c r="D2043" t="inlineStr">
        <is>
          <t>2026-10</t>
        </is>
      </c>
      <c r="E2043" t="inlineStr">
        <is>
          <t>Wk of 2026-10-12</t>
        </is>
      </c>
      <c r="F2043" t="inlineStr">
        <is>
          <t>Details Shared</t>
        </is>
      </c>
      <c r="G2043" s="39" t="str">
        <f>IF(ISNUMBER(MATCH(F2043,QualityStatuses,0)),"Quality Lead","Non-Quality Lead")</f>
        <v>Quality Lead</v>
      </c>
      <c r="H2043" s="39" t="str">
        <f>IFERROR(INDEX(CampTypes,MATCH(I2043,CampList,0)),"Unattributed")</f>
        <v>New</v>
      </c>
      <c r="I2043" t="inlineStr">
        <is>
          <t>EBG - In House | ABO | Natuf | Leads | Unit Franchise | India | Oct26 | V1</t>
        </is>
      </c>
      <c r="J2043" t="inlineStr">
        <is>
          <t>EBG - In House | ABO | Natuf | Leads | Unit Franchise | India | Oct26 | V1</t>
        </is>
      </c>
      <c r="K2043" t="inlineStr">
        <is>
          <t>Direct (campaign tagged in CRM)</t>
        </is>
      </c>
      <c r="L2043" t="inlineStr">
        <is>
          <t>Natuf | Business Owners | Tier1 + Growth Cities | Oct26 | V1</t>
        </is>
      </c>
      <c r="M2043" t="inlineStr">
        <is>
          <t>Natuf | Business Owners | Tier1 + Growth Cities | Oct26 | V1</t>
        </is>
      </c>
      <c r="N2043" t="inlineStr">
        <is>
          <t>Natuf | Reel | Brand Ambassador | Heard Of Owning A Cafe | V1</t>
        </is>
      </c>
      <c r="O2043" t="inlineStr">
        <is>
          <t>In House Natuf</t>
        </is>
      </c>
      <c r="P2043" t="inlineStr">
        <is>
          <t>Facebook</t>
        </is>
      </c>
      <c r="Q2043" t="inlineStr">
        <is>
          <t>Rupa Srinivas</t>
        </is>
      </c>
      <c r="R2043" t="inlineStr">
        <is>
          <t>Srikanth Marampudi</t>
        </is>
      </c>
      <c r="S2043" t="inlineStr">
        <is>
          <t>-</t>
        </is>
      </c>
      <c r="T2043" t="inlineStr">
        <is>
          <t>Lucknow</t>
        </is>
      </c>
      <c r="U2043" t="inlineStr">
        <is>
          <t xml:space="preserve"> </t>
        </is>
      </c>
      <c r="V2043" t="n">
        <v>2</v>
      </c>
      <c r="W2043" t="n">
        <v>1</v>
      </c>
      <c r="X2043" t="inlineStr">
        <is>
          <t>XXXXXX9115</t>
        </is>
      </c>
      <c r="Y2043" s="72" t="n">
        <v>46326.52037037037</v>
      </c>
    </row>
    <row r="2044">
      <c r="A2044" s="39" t="inlineStr">
        <is>
          <t>6ad350fdc21e99e9396759ad</t>
        </is>
      </c>
      <c r="B2044" s="72" t="n">
        <v>46312.67505787037</v>
      </c>
      <c r="C2044" s="70" t="n">
        <v>46312</v>
      </c>
      <c r="D2044" t="inlineStr">
        <is>
          <t>2026-10</t>
        </is>
      </c>
      <c r="E2044" t="inlineStr">
        <is>
          <t>Wk of 2026-10-12</t>
        </is>
      </c>
      <c r="F2044" t="inlineStr">
        <is>
          <t>Connected</t>
        </is>
      </c>
      <c r="G2044" s="39" t="str">
        <f>IF(ISNUMBER(MATCH(F2044,QualityStatuses,0)),"Quality Lead","Non-Quality Lead")</f>
        <v>Non-Quality Lead</v>
      </c>
      <c r="H2044" s="39" t="str">
        <f>IFERROR(INDEX(CampTypes,MATCH(I2044,CampList,0)),"Unattributed")</f>
        <v>New</v>
      </c>
      <c r="I2044" t="inlineStr">
        <is>
          <t>EBG - In House | ABO | Natuf | Leads | Unit Franchise | India | Oct26 | V1</t>
        </is>
      </c>
      <c r="J2044" t="inlineStr">
        <is>
          <t>EBG - In House | ABO | Natuf | Leads | Unit Franchise | India | Oct26 | V1</t>
        </is>
      </c>
      <c r="K2044" t="inlineStr">
        <is>
          <t>Direct (campaign tagged in CRM)</t>
        </is>
      </c>
      <c r="L2044" t="inlineStr">
        <is>
          <t>Natuf | Broad | Tier1 + Growth Cities | Oct26 | V1</t>
        </is>
      </c>
      <c r="M2044" t="inlineStr">
        <is>
          <t>Natuf | Broad | Tier1 + Growth Cities | Oct26 | V1</t>
        </is>
      </c>
      <c r="N2044" t="inlineStr">
        <is>
          <t>Natuf | Reel | Brand Ambassador | Heard Of Owning A Cafe | V1</t>
        </is>
      </c>
      <c r="O2044" t="inlineStr">
        <is>
          <t>In House Natuf</t>
        </is>
      </c>
      <c r="P2044" t="inlineStr">
        <is>
          <t>Facebook</t>
        </is>
      </c>
      <c r="Q2044" t="inlineStr">
        <is>
          <t>Rupa Srinivas</t>
        </is>
      </c>
      <c r="R2044" t="inlineStr">
        <is>
          <t>Sameer Khan</t>
        </is>
      </c>
      <c r="S2044" t="inlineStr">
        <is>
          <t>-</t>
        </is>
      </c>
      <c r="T2044" t="inlineStr">
        <is>
          <t>Bangalore</t>
        </is>
      </c>
      <c r="U2044" t="inlineStr">
        <is>
          <t xml:space="preserve"> </t>
        </is>
      </c>
      <c r="V2044" t="n">
        <v>1</v>
      </c>
      <c r="W2044" t="n">
        <v>1</v>
      </c>
      <c r="X2044" t="inlineStr">
        <is>
          <t>XXXXXX4472</t>
        </is>
      </c>
      <c r="Y2044" s="72" t="n">
        <v>46326.52037037037</v>
      </c>
    </row>
    <row r="2045">
      <c r="A2045" s="39" t="inlineStr">
        <is>
          <t>6ad34fdb22c4a35904570253</t>
        </is>
      </c>
      <c r="B2045" s="72" t="n">
        <v>46312.67170138889</v>
      </c>
      <c r="C2045" s="70" t="n">
        <v>46312</v>
      </c>
      <c r="D2045" t="inlineStr">
        <is>
          <t>2026-10</t>
        </is>
      </c>
      <c r="E2045" t="inlineStr">
        <is>
          <t>Wk of 2026-10-12</t>
        </is>
      </c>
      <c r="F2045" t="inlineStr">
        <is>
          <t>New Lead</t>
        </is>
      </c>
      <c r="G2045" s="39" t="str">
        <f>IF(ISNUMBER(MATCH(F2045,QualityStatuses,0)),"Quality Lead","Non-Quality Lead")</f>
        <v>Non-Quality Lead</v>
      </c>
      <c r="H2045" s="39" t="str">
        <f>IFERROR(INDEX(CampTypes,MATCH(I2045,CampList,0)),"Unattributed")</f>
        <v>Old</v>
      </c>
      <c r="I2045" t="inlineStr">
        <is>
          <t>E_Karan_Natuf_Kiosk_07072026</t>
        </is>
      </c>
      <c r="J2045" t="inlineStr">
        <is>
          <t>E_Karan_Natuf_Kiosk_07072026</t>
        </is>
      </c>
      <c r="K2045" t="inlineStr">
        <is>
          <t>Direct (campaign tagged in CRM)</t>
        </is>
      </c>
      <c r="L2045" t="inlineStr">
        <is>
          <t>E_Karan_Natuf_Kiosk_15102026_Adset 7</t>
        </is>
      </c>
      <c r="M2045" t="inlineStr">
        <is>
          <t>E_Karan_Natuf_Kiosk_15102026_Adset 7</t>
        </is>
      </c>
      <c r="N2045" t="inlineStr">
        <is>
          <t>E_Hindi_Karan_Natuf_Kiosk_07072026_Adset5_ad3 – Copy 3</t>
        </is>
      </c>
      <c r="O2045" t="inlineStr">
        <is>
          <t>Natuf</t>
        </is>
      </c>
      <c r="P2045" t="inlineStr">
        <is>
          <t>Facebook</t>
        </is>
      </c>
      <c r="Q2045" t="inlineStr">
        <is>
          <t>(Unassigned)</t>
        </is>
      </c>
      <c r="R2045" t="inlineStr">
        <is>
          <t>Omkar Navge</t>
        </is>
      </c>
      <c r="S2045" t="inlineStr">
        <is>
          <t>-</t>
        </is>
      </c>
      <c r="T2045" t="inlineStr">
        <is>
          <t>jaipur</t>
        </is>
      </c>
      <c r="U2045" t="inlineStr">
        <is>
          <t xml:space="preserve"> </t>
        </is>
      </c>
      <c r="V2045" t="n">
        <v>0</v>
      </c>
      <c r="W2045" t="n">
        <v>0</v>
      </c>
      <c r="X2045" t="inlineStr">
        <is>
          <t>XXXXXX8580</t>
        </is>
      </c>
      <c r="Y2045" s="72" t="n">
        <v>46326.52037037037</v>
      </c>
    </row>
    <row r="2046">
      <c r="A2046" s="39" t="inlineStr">
        <is>
          <t>6ad34f9c75831df3b40abeb1</t>
        </is>
      </c>
      <c r="B2046" s="72" t="n">
        <v>46312.67097222222</v>
      </c>
      <c r="C2046" s="70" t="n">
        <v>46312</v>
      </c>
      <c r="D2046" t="inlineStr">
        <is>
          <t>2026-10</t>
        </is>
      </c>
      <c r="E2046" t="inlineStr">
        <is>
          <t>Wk of 2026-10-12</t>
        </is>
      </c>
      <c r="F2046" t="inlineStr">
        <is>
          <t>Lost</t>
        </is>
      </c>
      <c r="G2046" s="39" t="str">
        <f>IF(ISNUMBER(MATCH(F2046,QualityStatuses,0)),"Quality Lead","Non-Quality Lead")</f>
        <v>Non-Quality Lead</v>
      </c>
      <c r="H2046" s="39" t="str">
        <f>IFERROR(INDEX(CampTypes,MATCH(I2046,CampList,0)),"Unattributed")</f>
        <v>New</v>
      </c>
      <c r="I2046" t="inlineStr">
        <is>
          <t>EBG - In House | ABO | Natuf | Leads | Unit Franchise | India | Oct26 | V1</t>
        </is>
      </c>
      <c r="J2046" t="inlineStr">
        <is>
          <t>EBG - In House | ABO | Natuf | Leads | Unit Franchise | India | Oct26 | V1</t>
        </is>
      </c>
      <c r="K2046" t="inlineStr">
        <is>
          <t>Direct (campaign tagged in CRM)</t>
        </is>
      </c>
      <c r="L2046" t="inlineStr">
        <is>
          <t>Natuf | Investors | Tier1 + Growth Cities | Oct26 | V1</t>
        </is>
      </c>
      <c r="M2046" t="inlineStr">
        <is>
          <t>Natuf | Investors | Tier1 + Growth Cities | Oct26 | V1</t>
        </is>
      </c>
      <c r="N2046" t="inlineStr">
        <is>
          <t>Natuf | Reel | Brand Ambassador | Heard Of Owning A Cafe | V1</t>
        </is>
      </c>
      <c r="O2046" t="inlineStr">
        <is>
          <t>In House Natuf</t>
        </is>
      </c>
      <c r="P2046" t="inlineStr">
        <is>
          <t>Facebook</t>
        </is>
      </c>
      <c r="Q2046" t="inlineStr">
        <is>
          <t>Rupa Srinivas</t>
        </is>
      </c>
      <c r="R2046" t="inlineStr">
        <is>
          <t>Yeshaswini</t>
        </is>
      </c>
      <c r="S2046" t="inlineStr">
        <is>
          <t>Junk</t>
        </is>
      </c>
      <c r="T2046" t="inlineStr">
        <is>
          <t>2707</t>
        </is>
      </c>
      <c r="U2046" t="inlineStr">
        <is>
          <t xml:space="preserve"> </t>
        </is>
      </c>
      <c r="V2046" t="n">
        <v>1</v>
      </c>
      <c r="W2046" t="n">
        <v>1</v>
      </c>
      <c r="X2046" t="inlineStr">
        <is>
          <t>XXXXXX9152</t>
        </is>
      </c>
      <c r="Y2046" s="72" t="n">
        <v>46326.52037037037</v>
      </c>
    </row>
    <row r="2047">
      <c r="A2047" s="39" t="inlineStr">
        <is>
          <t>6ad34eee33419b3c1105c523</t>
        </is>
      </c>
      <c r="B2047" s="72" t="n">
        <v>46312.66895833334</v>
      </c>
      <c r="C2047" s="70" t="n">
        <v>46312</v>
      </c>
      <c r="D2047" t="inlineStr">
        <is>
          <t>2026-10</t>
        </is>
      </c>
      <c r="E2047" t="inlineStr">
        <is>
          <t>Wk of 2026-10-12</t>
        </is>
      </c>
      <c r="F2047" t="inlineStr">
        <is>
          <t>Lost</t>
        </is>
      </c>
      <c r="G2047" s="39" t="str">
        <f>IF(ISNUMBER(MATCH(F2047,QualityStatuses,0)),"Quality Lead","Non-Quality Lead")</f>
        <v>Non-Quality Lead</v>
      </c>
      <c r="H2047" s="39" t="str">
        <f>IFERROR(INDEX(CampTypes,MATCH(I2047,CampList,0)),"Unattributed")</f>
        <v>New</v>
      </c>
      <c r="I2047" t="inlineStr">
        <is>
          <t>EBG - In House | ABO | Natuf | Leads | Unit Franchise | India | Oct26 | V1</t>
        </is>
      </c>
      <c r="J2047" t="inlineStr">
        <is>
          <t>EBG - In House | ABO | Natuf | Leads | Unit Franchise | India | Oct26 | V1</t>
        </is>
      </c>
      <c r="K2047" t="inlineStr">
        <is>
          <t>Direct (campaign tagged in CRM)</t>
        </is>
      </c>
      <c r="L2047" t="inlineStr">
        <is>
          <t>Natuf | Investors | Tier1 + Growth Cities | Oct26 | V1</t>
        </is>
      </c>
      <c r="M2047" t="inlineStr">
        <is>
          <t>Natuf | Investors | Tier1 + Growth Cities | Oct26 | V1</t>
        </is>
      </c>
      <c r="N2047" t="inlineStr">
        <is>
          <t>Natuf | Reel | Brand Ambassador | Heard Of Owning A Cafe | V1</t>
        </is>
      </c>
      <c r="O2047" t="inlineStr">
        <is>
          <t>In House Natuf</t>
        </is>
      </c>
      <c r="P2047" t="inlineStr">
        <is>
          <t>Facebook</t>
        </is>
      </c>
      <c r="Q2047" t="inlineStr">
        <is>
          <t>Rupa Srinivas</t>
        </is>
      </c>
      <c r="R2047" t="inlineStr">
        <is>
          <t>Siddharth</t>
        </is>
      </c>
      <c r="S2047" t="inlineStr">
        <is>
          <t>Not Interested</t>
        </is>
      </c>
      <c r="T2047" t="inlineStr">
        <is>
          <t>jaipur</t>
        </is>
      </c>
      <c r="U2047" t="inlineStr">
        <is>
          <t xml:space="preserve"> </t>
        </is>
      </c>
      <c r="V2047" t="n">
        <v>1</v>
      </c>
      <c r="W2047" t="n">
        <v>1</v>
      </c>
      <c r="X2047" t="inlineStr">
        <is>
          <t>XXXXXX4245</t>
        </is>
      </c>
      <c r="Y2047" s="72" t="n">
        <v>46326.52037037037</v>
      </c>
    </row>
    <row r="2048">
      <c r="A2048" s="39" t="inlineStr">
        <is>
          <t>6ad34d65d0b76a7ae2cc44ef</t>
        </is>
      </c>
      <c r="B2048" s="72" t="n">
        <v>46312.66440972222</v>
      </c>
      <c r="C2048" s="70" t="n">
        <v>46312</v>
      </c>
      <c r="D2048" t="inlineStr">
        <is>
          <t>2026-10</t>
        </is>
      </c>
      <c r="E2048" t="inlineStr">
        <is>
          <t>Wk of 2026-10-12</t>
        </is>
      </c>
      <c r="F2048" t="inlineStr">
        <is>
          <t>Attempt 2</t>
        </is>
      </c>
      <c r="G2048" s="39" t="str">
        <f>IF(ISNUMBER(MATCH(F2048,QualityStatuses,0)),"Quality Lead","Non-Quality Lead")</f>
        <v>Non-Quality Lead</v>
      </c>
      <c r="H2048" s="39" t="str">
        <f>IFERROR(INDEX(CampTypes,MATCH(I2048,CampList,0)),"Unattributed")</f>
        <v>Old</v>
      </c>
      <c r="I2048" t="inlineStr">
        <is>
          <t>natuf_Kiosk_14072026_Hindi</t>
        </is>
      </c>
      <c r="J2048" t="inlineStr">
        <is>
          <t>natuf_Kiosk_14072026_Hindi</t>
        </is>
      </c>
      <c r="K2048" t="inlineStr">
        <is>
          <t>Direct (campaign tagged in CRM)</t>
        </is>
      </c>
      <c r="L2048" t="inlineStr">
        <is>
          <t>natuf_Kiosk_09102026</t>
        </is>
      </c>
      <c r="M2048" t="inlineStr">
        <is>
          <t>natuf_Kiosk_09102026</t>
        </is>
      </c>
      <c r="N2048" t="inlineStr">
        <is>
          <t>natuf_Kiosk_14072026_ad set_ad1</t>
        </is>
      </c>
      <c r="O2048" t="inlineStr">
        <is>
          <t>Natuf</t>
        </is>
      </c>
      <c r="P2048" t="inlineStr">
        <is>
          <t>Facebook</t>
        </is>
      </c>
      <c r="Q2048" t="inlineStr">
        <is>
          <t>Tejaswini Tarigopula</t>
        </is>
      </c>
      <c r="R2048" t="inlineStr">
        <is>
          <t>Sai Charan</t>
        </is>
      </c>
      <c r="S2048" t="inlineStr">
        <is>
          <t>-</t>
        </is>
      </c>
      <c r="T2048" t="inlineStr">
        <is>
          <t>Ballia</t>
        </is>
      </c>
      <c r="U2048" t="inlineStr">
        <is>
          <t xml:space="preserve"> </t>
        </is>
      </c>
      <c r="V2048" t="n">
        <v>2</v>
      </c>
      <c r="W2048" t="n">
        <v>0</v>
      </c>
      <c r="X2048" t="inlineStr">
        <is>
          <t>XXXXXX1204</t>
        </is>
      </c>
      <c r="Y2048" s="72" t="n">
        <v>46326.52037037037</v>
      </c>
    </row>
    <row r="2049">
      <c r="A2049" s="39" t="inlineStr">
        <is>
          <t>6ad34ca4a6396f727c312dd9</t>
        </is>
      </c>
      <c r="B2049" s="72" t="n">
        <v>46312.66217592593</v>
      </c>
      <c r="C2049" s="70" t="n">
        <v>46312</v>
      </c>
      <c r="D2049" t="inlineStr">
        <is>
          <t>2026-10</t>
        </is>
      </c>
      <c r="E2049" t="inlineStr">
        <is>
          <t>Wk of 2026-10-12</t>
        </is>
      </c>
      <c r="F2049" t="inlineStr">
        <is>
          <t>Connected</t>
        </is>
      </c>
      <c r="G2049" s="39" t="str">
        <f>IF(ISNUMBER(MATCH(F2049,QualityStatuses,0)),"Quality Lead","Non-Quality Lead")</f>
        <v>Non-Quality Lead</v>
      </c>
      <c r="H2049" s="39" t="str">
        <f>IFERROR(INDEX(CampTypes,MATCH(I2049,CampList,0)),"Unattributed")</f>
        <v>New</v>
      </c>
      <c r="I2049" t="inlineStr">
        <is>
          <t>EBG - In House | ABO | Natuf | Leads | Unit Franchise | India | Oct26 | V1</t>
        </is>
      </c>
      <c r="J2049" t="inlineStr">
        <is>
          <t>EBG - In House | ABO | Natuf | Leads | Unit Franchise | India | Oct26 | V1</t>
        </is>
      </c>
      <c r="K2049" t="inlineStr">
        <is>
          <t>Direct (campaign tagged in CRM)</t>
        </is>
      </c>
      <c r="L2049" t="inlineStr">
        <is>
          <t>Natuf | Broad | Tier1 + Growth Cities | Oct26 | V1</t>
        </is>
      </c>
      <c r="M2049" t="inlineStr">
        <is>
          <t>Natuf | Broad | Tier1 + Growth Cities | Oct26 | V1</t>
        </is>
      </c>
      <c r="N2049" t="inlineStr">
        <is>
          <t>Natuf | Reel | Brand Ambassador | Heard Of Owning A Cafe | V1</t>
        </is>
      </c>
      <c r="O2049" t="inlineStr">
        <is>
          <t>In House Natuf</t>
        </is>
      </c>
      <c r="P2049" t="inlineStr">
        <is>
          <t>Facebook</t>
        </is>
      </c>
      <c r="Q2049" t="inlineStr">
        <is>
          <t>Rupa Srinivas</t>
        </is>
      </c>
      <c r="R2049" t="inlineStr">
        <is>
          <t>Harshitha Kamishetty</t>
        </is>
      </c>
      <c r="S2049" t="inlineStr">
        <is>
          <t>-</t>
        </is>
      </c>
      <c r="T2049" t="inlineStr">
        <is>
          <t>Deoghar</t>
        </is>
      </c>
      <c r="U2049" t="inlineStr">
        <is>
          <t xml:space="preserve"> </t>
        </is>
      </c>
      <c r="V2049" t="n">
        <v>1</v>
      </c>
      <c r="W2049" t="n">
        <v>0</v>
      </c>
      <c r="X2049" t="inlineStr">
        <is>
          <t>XXXXXX5994</t>
        </is>
      </c>
      <c r="Y2049" s="72" t="n">
        <v>46326.52037037037</v>
      </c>
    </row>
    <row r="2050">
      <c r="A2050" s="39" t="inlineStr">
        <is>
          <t>6ad34c979c33cc88867cf215</t>
        </is>
      </c>
      <c r="B2050" s="72" t="n">
        <v>46312.66202546296</v>
      </c>
      <c r="C2050" s="70" t="n">
        <v>46312</v>
      </c>
      <c r="D2050" t="inlineStr">
        <is>
          <t>2026-10</t>
        </is>
      </c>
      <c r="E2050" t="inlineStr">
        <is>
          <t>Wk of 2026-10-12</t>
        </is>
      </c>
      <c r="F2050" t="inlineStr">
        <is>
          <t>Details Shared</t>
        </is>
      </c>
      <c r="G2050" s="39" t="str">
        <f>IF(ISNUMBER(MATCH(F2050,QualityStatuses,0)),"Quality Lead","Non-Quality Lead")</f>
        <v>Quality Lead</v>
      </c>
      <c r="H2050" s="39" t="str">
        <f>IFERROR(INDEX(CampTypes,MATCH(I2050,CampList,0)),"Unattributed")</f>
        <v>New</v>
      </c>
      <c r="I2050" t="inlineStr">
        <is>
          <t>EBG - In House | ABO | Natuf | Leads | Unit Franchise | India | Oct26 | V1</t>
        </is>
      </c>
      <c r="J2050" t="inlineStr">
        <is>
          <t>EBG - In House | ABO | Natuf | Leads | Unit Franchise | India | Oct26 | V1</t>
        </is>
      </c>
      <c r="K2050" t="inlineStr">
        <is>
          <t>Direct (campaign tagged in CRM)</t>
        </is>
      </c>
      <c r="L2050" t="inlineStr">
        <is>
          <t>Natuf | LAL 1% | India | Jul26 | V1</t>
        </is>
      </c>
      <c r="M2050" t="inlineStr">
        <is>
          <t>Natuf | LAL 1% | India | Jul26 | V1</t>
        </is>
      </c>
      <c r="N2050" t="inlineStr">
        <is>
          <t>Natuf | Reel | Brand Ambassador | Heard Of Owning A Cafe | V1</t>
        </is>
      </c>
      <c r="O2050" t="inlineStr">
        <is>
          <t>In House Natuf</t>
        </is>
      </c>
      <c r="P2050" t="inlineStr">
        <is>
          <t>Facebook</t>
        </is>
      </c>
      <c r="Q2050" t="inlineStr">
        <is>
          <t>Rupa Srinivas</t>
        </is>
      </c>
      <c r="R2050" t="inlineStr">
        <is>
          <t>Durga Bhavani</t>
        </is>
      </c>
      <c r="S2050" t="inlineStr">
        <is>
          <t>-</t>
        </is>
      </c>
      <c r="T2050" t="inlineStr">
        <is>
          <t>Palakkad</t>
        </is>
      </c>
      <c r="U2050" t="inlineStr">
        <is>
          <t xml:space="preserve"> </t>
        </is>
      </c>
      <c r="V2050" t="n">
        <v>2</v>
      </c>
      <c r="W2050" t="n">
        <v>1</v>
      </c>
      <c r="X2050" t="inlineStr">
        <is>
          <t>XXXXXX8420</t>
        </is>
      </c>
      <c r="Y2050" s="72" t="n">
        <v>46326.52037037037</v>
      </c>
    </row>
    <row r="2051">
      <c r="A2051" s="39" t="inlineStr">
        <is>
          <t>6ad34b73f21cfdba26fcea35</t>
        </is>
      </c>
      <c r="B2051" s="72" t="n">
        <v>46312.65864583333</v>
      </c>
      <c r="C2051" s="70" t="n">
        <v>46312</v>
      </c>
      <c r="D2051" t="inlineStr">
        <is>
          <t>2026-10</t>
        </is>
      </c>
      <c r="E2051" t="inlineStr">
        <is>
          <t>Wk of 2026-10-12</t>
        </is>
      </c>
      <c r="F2051" t="inlineStr">
        <is>
          <t>Connected</t>
        </is>
      </c>
      <c r="G2051" s="39" t="str">
        <f>IF(ISNUMBER(MATCH(F2051,QualityStatuses,0)),"Quality Lead","Non-Quality Lead")</f>
        <v>Non-Quality Lead</v>
      </c>
      <c r="H2051" s="39" t="str">
        <f>IFERROR(INDEX(CampTypes,MATCH(I2051,CampList,0)),"Unattributed")</f>
        <v>New</v>
      </c>
      <c r="I2051" t="inlineStr">
        <is>
          <t>EBG - In House | ABO | Natuf | Leads | Unit Franchise | India | Oct26 | V1</t>
        </is>
      </c>
      <c r="J2051" t="inlineStr">
        <is>
          <t>EBG - In House | ABO | Natuf | Leads | Unit Franchise | India | Oct26 | V1</t>
        </is>
      </c>
      <c r="K2051" t="inlineStr">
        <is>
          <t>Direct (campaign tagged in CRM)</t>
        </is>
      </c>
      <c r="L2051" t="inlineStr">
        <is>
          <t>Natuf | Investors | Tier1 + Growth Cities | Oct26 | V1</t>
        </is>
      </c>
      <c r="M2051" t="inlineStr">
        <is>
          <t>Natuf | Investors | Tier1 + Growth Cities | Oct26 | V1</t>
        </is>
      </c>
      <c r="N2051" t="inlineStr">
        <is>
          <t>Natuf | Reel | Brand Ambassador | Heard Of Owning A Cafe | V1</t>
        </is>
      </c>
      <c r="O2051" t="inlineStr">
        <is>
          <t>In House Natuf</t>
        </is>
      </c>
      <c r="P2051" t="inlineStr">
        <is>
          <t>Facebook</t>
        </is>
      </c>
      <c r="Q2051" t="inlineStr">
        <is>
          <t>Rupa Srinivas</t>
        </is>
      </c>
      <c r="R2051" t="inlineStr">
        <is>
          <t>Prithvi Raj</t>
        </is>
      </c>
      <c r="S2051" t="inlineStr">
        <is>
          <t>-</t>
        </is>
      </c>
      <c r="T2051" t="inlineStr">
        <is>
          <t>Noida</t>
        </is>
      </c>
      <c r="U2051" t="inlineStr">
        <is>
          <t xml:space="preserve"> </t>
        </is>
      </c>
      <c r="V2051" t="n">
        <v>2</v>
      </c>
      <c r="W2051" t="n">
        <v>1</v>
      </c>
      <c r="X2051" t="inlineStr">
        <is>
          <t>XXXXXX4477</t>
        </is>
      </c>
      <c r="Y2051" s="72" t="n">
        <v>46326.52037037037</v>
      </c>
    </row>
    <row r="2052">
      <c r="A2052" s="39" t="inlineStr">
        <is>
          <t>6ad34ae10ce2a4ce233c7f31</t>
        </is>
      </c>
      <c r="B2052" s="72" t="n">
        <v>46312.65695601852</v>
      </c>
      <c r="C2052" s="70" t="n">
        <v>46312</v>
      </c>
      <c r="D2052" t="inlineStr">
        <is>
          <t>2026-10</t>
        </is>
      </c>
      <c r="E2052" t="inlineStr">
        <is>
          <t>Wk of 2026-10-12</t>
        </is>
      </c>
      <c r="F2052" t="inlineStr">
        <is>
          <t>Meeting Scheduled</t>
        </is>
      </c>
      <c r="G2052" s="39" t="str">
        <f>IF(ISNUMBER(MATCH(F2052,QualityStatuses,0)),"Quality Lead","Non-Quality Lead")</f>
        <v>Quality Lead</v>
      </c>
      <c r="H2052" s="39" t="str">
        <f>IFERROR(INDEX(CampTypes,MATCH(I2052,CampList,0)),"Unattributed")</f>
        <v>Old</v>
      </c>
      <c r="I2052" t="inlineStr">
        <is>
          <t>E_Suresh_Natuf_Kiosk_07072026</t>
        </is>
      </c>
      <c r="J2052" t="inlineStr">
        <is>
          <t>E_Suresh_Natuf_Kiosk_07072026</t>
        </is>
      </c>
      <c r="K2052" t="inlineStr">
        <is>
          <t>Direct (campaign tagged in CRM)</t>
        </is>
      </c>
      <c r="L2052" t="inlineStr">
        <is>
          <t>E_Suresh_Natuf_Kiosk_07072026_Adset5</t>
        </is>
      </c>
      <c r="M2052" t="inlineStr">
        <is>
          <t>E_Suresh_Natuf_Kiosk_07072026_Adset5</t>
        </is>
      </c>
      <c r="N2052" t="inlineStr">
        <is>
          <t>E_Hindi_Suresh_Natuf_Kiosk_07072026_Adset5_ad3 – Copy 2</t>
        </is>
      </c>
      <c r="O2052" t="inlineStr">
        <is>
          <t>Natuf</t>
        </is>
      </c>
      <c r="P2052" t="inlineStr">
        <is>
          <t>Facebook</t>
        </is>
      </c>
      <c r="Q2052" t="inlineStr">
        <is>
          <t>Tejaswini Tarigopula</t>
        </is>
      </c>
      <c r="R2052" t="inlineStr">
        <is>
          <t>Rauth Sanketh</t>
        </is>
      </c>
      <c r="S2052" t="inlineStr">
        <is>
          <t>-</t>
        </is>
      </c>
      <c r="T2052" t="inlineStr">
        <is>
          <t>Thane</t>
        </is>
      </c>
      <c r="U2052" t="inlineStr">
        <is>
          <t xml:space="preserve"> </t>
        </is>
      </c>
      <c r="V2052" t="n">
        <v>9</v>
      </c>
      <c r="W2052" t="n">
        <v>4</v>
      </c>
      <c r="X2052" t="inlineStr">
        <is>
          <t>XXXXXX0425</t>
        </is>
      </c>
      <c r="Y2052" s="72" t="n">
        <v>46326.52037037037</v>
      </c>
    </row>
    <row r="2053">
      <c r="A2053" s="39" t="inlineStr">
        <is>
          <t>6ad346b3ec5e6984623ce989</t>
        </is>
      </c>
      <c r="B2053" s="72" t="n">
        <v>46312.64457175926</v>
      </c>
      <c r="C2053" s="70" t="n">
        <v>46312</v>
      </c>
      <c r="D2053" t="inlineStr">
        <is>
          <t>2026-10</t>
        </is>
      </c>
      <c r="E2053" t="inlineStr">
        <is>
          <t>Wk of 2026-10-12</t>
        </is>
      </c>
      <c r="F2053" t="inlineStr">
        <is>
          <t>Attempt 1</t>
        </is>
      </c>
      <c r="G2053" s="39" t="str">
        <f>IF(ISNUMBER(MATCH(F2053,QualityStatuses,0)),"Quality Lead","Non-Quality Lead")</f>
        <v>Non-Quality Lead</v>
      </c>
      <c r="H2053" s="39" t="str">
        <f>IFERROR(INDEX(CampTypes,MATCH(I2053,CampList,0)),"Unattributed")</f>
        <v>New</v>
      </c>
      <c r="I2053" t="inlineStr">
        <is>
          <t>EBG - In House | ABO | Natuf | Leads | Unit Franchise | India | Oct26 | V1</t>
        </is>
      </c>
      <c r="J2053" t="inlineStr">
        <is>
          <t>EBG - In House | ABO | Natuf | Leads | Unit Franchise | India | Oct26 | V1</t>
        </is>
      </c>
      <c r="K2053" t="inlineStr">
        <is>
          <t>Direct (campaign tagged in CRM)</t>
        </is>
      </c>
      <c r="L2053" t="inlineStr">
        <is>
          <t>Natuf | LAL 1% | India | Jul26 | V1</t>
        </is>
      </c>
      <c r="M2053" t="inlineStr">
        <is>
          <t>Natuf | LAL 1% | India | Jul26 | V1</t>
        </is>
      </c>
      <c r="N2053" t="inlineStr">
        <is>
          <t>Natuf | Reel | Brand Ambassador | Heard Of Owning A Cafe | V1</t>
        </is>
      </c>
      <c r="O2053" t="inlineStr">
        <is>
          <t>In House Natuf</t>
        </is>
      </c>
      <c r="P2053" t="inlineStr">
        <is>
          <t>Facebook</t>
        </is>
      </c>
      <c r="Q2053" t="inlineStr">
        <is>
          <t>Rupa Srinivas</t>
        </is>
      </c>
      <c r="R2053" t="inlineStr">
        <is>
          <t>Sourav dey</t>
        </is>
      </c>
      <c r="S2053" t="inlineStr">
        <is>
          <t>-</t>
        </is>
      </c>
      <c r="T2053" t="inlineStr">
        <is>
          <t>Punjab Ferozepur</t>
        </is>
      </c>
      <c r="U2053" t="inlineStr">
        <is>
          <t xml:space="preserve"> </t>
        </is>
      </c>
      <c r="V2053" t="n">
        <v>1</v>
      </c>
      <c r="W2053" t="n">
        <v>1</v>
      </c>
      <c r="X2053" t="inlineStr">
        <is>
          <t>XXXXXX0702</t>
        </is>
      </c>
      <c r="Y2053" s="72" t="n">
        <v>46326.52037037037</v>
      </c>
    </row>
    <row r="2054">
      <c r="A2054" s="39" t="inlineStr">
        <is>
          <t>6ad3468d98a0650b398ce1d2</t>
        </is>
      </c>
      <c r="B2054" s="72" t="n">
        <v>46312.64413194444</v>
      </c>
      <c r="C2054" s="70" t="n">
        <v>46312</v>
      </c>
      <c r="D2054" t="inlineStr">
        <is>
          <t>2026-10</t>
        </is>
      </c>
      <c r="E2054" t="inlineStr">
        <is>
          <t>Wk of 2026-10-12</t>
        </is>
      </c>
      <c r="F2054" t="inlineStr">
        <is>
          <t>Lost</t>
        </is>
      </c>
      <c r="G2054" s="39" t="str">
        <f>IF(ISNUMBER(MATCH(F2054,QualityStatuses,0)),"Quality Lead","Non-Quality Lead")</f>
        <v>Non-Quality Lead</v>
      </c>
      <c r="H2054" s="39" t="str">
        <f>IFERROR(INDEX(CampTypes,MATCH(I2054,CampList,0)),"Unattributed")</f>
        <v>New</v>
      </c>
      <c r="I2054" t="inlineStr">
        <is>
          <t>EBG - In House | ABO | Natuf | Leads | Unit Franchise | India | Oct26 | V1</t>
        </is>
      </c>
      <c r="J2054" t="inlineStr">
        <is>
          <t>EBG - In House | ABO | Natuf | Leads | Unit Franchise | India | Oct26 | V1</t>
        </is>
      </c>
      <c r="K2054" t="inlineStr">
        <is>
          <t>Direct (campaign tagged in CRM)</t>
        </is>
      </c>
      <c r="L2054" t="inlineStr">
        <is>
          <t>Natuf | Broad | Tier1 + Growth Cities | Oct26 | V1</t>
        </is>
      </c>
      <c r="M2054" t="inlineStr">
        <is>
          <t>Natuf | Broad | Tier1 + Growth Cities | Oct26 | V1</t>
        </is>
      </c>
      <c r="N2054" t="inlineStr">
        <is>
          <t>Natuf | Reel | Brand Ambassador | Heard Of Owning A Cafe | V1</t>
        </is>
      </c>
      <c r="O2054" t="inlineStr">
        <is>
          <t>In House Natuf</t>
        </is>
      </c>
      <c r="P2054" t="inlineStr">
        <is>
          <t>Facebook</t>
        </is>
      </c>
      <c r="Q2054" t="inlineStr">
        <is>
          <t>Rupa Srinivas</t>
        </is>
      </c>
      <c r="R2054" t="inlineStr">
        <is>
          <t>Roshini</t>
        </is>
      </c>
      <c r="S2054" t="inlineStr">
        <is>
          <t>Junk</t>
        </is>
      </c>
      <c r="T2054" t="inlineStr">
        <is>
          <t>Bengaluru</t>
        </is>
      </c>
      <c r="U2054" t="inlineStr">
        <is>
          <t xml:space="preserve"> </t>
        </is>
      </c>
      <c r="V2054" t="n">
        <v>1</v>
      </c>
      <c r="W2054" t="n">
        <v>0</v>
      </c>
      <c r="X2054" t="inlineStr">
        <is>
          <t>XXXXXX9999</t>
        </is>
      </c>
      <c r="Y2054" s="72" t="n">
        <v>46313.48310185185</v>
      </c>
    </row>
    <row r="2055">
      <c r="A2055" s="39" t="inlineStr">
        <is>
          <t>6ad3449d98a0650b398ce0b4</t>
        </is>
      </c>
      <c r="B2055" s="72" t="n">
        <v>46312.63839120371</v>
      </c>
      <c r="C2055" s="70" t="n">
        <v>46312</v>
      </c>
      <c r="D2055" t="inlineStr">
        <is>
          <t>2026-10</t>
        </is>
      </c>
      <c r="E2055" t="inlineStr">
        <is>
          <t>Wk of 2026-10-12</t>
        </is>
      </c>
      <c r="F2055" t="inlineStr">
        <is>
          <t>New Lead</t>
        </is>
      </c>
      <c r="G2055" s="39" t="str">
        <f>IF(ISNUMBER(MATCH(F2055,QualityStatuses,0)),"Quality Lead","Non-Quality Lead")</f>
        <v>Non-Quality Lead</v>
      </c>
      <c r="H2055" s="39" t="str">
        <f>IFERROR(INDEX(CampTypes,MATCH(I2055,CampList,0)),"Unattributed")</f>
        <v>Old</v>
      </c>
      <c r="I2055" t="inlineStr">
        <is>
          <t>natuf_Kiosk_14072026_Hindi</t>
        </is>
      </c>
      <c r="J2055" t="inlineStr">
        <is>
          <t>natuf_Kiosk_14072026_Hindi</t>
        </is>
      </c>
      <c r="K2055" t="inlineStr">
        <is>
          <t>Direct (campaign tagged in CRM)</t>
        </is>
      </c>
      <c r="L2055" t="inlineStr">
        <is>
          <t>natuf_Kiosk_09102026</t>
        </is>
      </c>
      <c r="M2055" t="inlineStr">
        <is>
          <t>natuf_Kiosk_09102026</t>
        </is>
      </c>
      <c r="N2055" t="inlineStr">
        <is>
          <t>natuf_Kiosk_14072026_ad set_ad1</t>
        </is>
      </c>
      <c r="O2055" t="inlineStr">
        <is>
          <t>Natuf</t>
        </is>
      </c>
      <c r="P2055" t="inlineStr">
        <is>
          <t>Facebook</t>
        </is>
      </c>
      <c r="Q2055" t="inlineStr">
        <is>
          <t>(Unassigned)</t>
        </is>
      </c>
      <c r="R2055" t="inlineStr">
        <is>
          <t>Omkar Navge</t>
        </is>
      </c>
      <c r="S2055" t="inlineStr">
        <is>
          <t>-</t>
        </is>
      </c>
      <c r="T2055" t="inlineStr">
        <is>
          <t>Varanasi</t>
        </is>
      </c>
      <c r="U2055" t="inlineStr">
        <is>
          <t xml:space="preserve"> </t>
        </is>
      </c>
      <c r="V2055" t="n">
        <v>0</v>
      </c>
      <c r="W2055" t="n">
        <v>0</v>
      </c>
      <c r="X2055" t="inlineStr">
        <is>
          <t>XXXXXX9319</t>
        </is>
      </c>
      <c r="Y2055" s="72" t="n">
        <v>46326.52037037037</v>
      </c>
    </row>
    <row r="2056">
      <c r="A2056" s="39" t="inlineStr">
        <is>
          <t>6ad3440b768c5d156f5baf51</t>
        </is>
      </c>
      <c r="B2056" s="72" t="n">
        <v>46312.63670138889</v>
      </c>
      <c r="C2056" s="70" t="n">
        <v>46312</v>
      </c>
      <c r="D2056" t="inlineStr">
        <is>
          <t>2026-10</t>
        </is>
      </c>
      <c r="E2056" t="inlineStr">
        <is>
          <t>Wk of 2026-10-12</t>
        </is>
      </c>
      <c r="F2056" t="inlineStr">
        <is>
          <t>Attempt 1</t>
        </is>
      </c>
      <c r="G2056" s="39" t="str">
        <f>IF(ISNUMBER(MATCH(F2056,QualityStatuses,0)),"Quality Lead","Non-Quality Lead")</f>
        <v>Non-Quality Lead</v>
      </c>
      <c r="H2056" s="39" t="str">
        <f>IFERROR(INDEX(CampTypes,MATCH(I2056,CampList,0)),"Unattributed")</f>
        <v>New</v>
      </c>
      <c r="I2056" t="inlineStr">
        <is>
          <t>EBG - In House | ABO | Natuf | Leads | Unit Franchise | India | Oct26 | V1</t>
        </is>
      </c>
      <c r="J2056" t="inlineStr">
        <is>
          <t>EBG - In House | ABO | Natuf | Leads | Unit Franchise | India | Oct26 | V1</t>
        </is>
      </c>
      <c r="K2056" t="inlineStr">
        <is>
          <t>Direct (campaign tagged in CRM)</t>
        </is>
      </c>
      <c r="L2056" t="inlineStr">
        <is>
          <t>Natuf | Investors | Tier1 + Growth Cities | Oct26 | V1</t>
        </is>
      </c>
      <c r="M2056" t="inlineStr">
        <is>
          <t>Natuf | Investors | Tier1 + Growth Cities | Oct26 | V1</t>
        </is>
      </c>
      <c r="N2056" t="inlineStr">
        <is>
          <t>Natuf | Reel | Brand Ambassador | Heard Of Owning A Cafe | V1</t>
        </is>
      </c>
      <c r="O2056" t="inlineStr">
        <is>
          <t>In House Natuf</t>
        </is>
      </c>
      <c r="P2056" t="inlineStr">
        <is>
          <t>Facebook</t>
        </is>
      </c>
      <c r="Q2056" t="inlineStr">
        <is>
          <t>Rupa Srinivas</t>
        </is>
      </c>
      <c r="R2056" t="inlineStr">
        <is>
          <t>Elisha Pitta</t>
        </is>
      </c>
      <c r="S2056" t="inlineStr">
        <is>
          <t>-</t>
        </is>
      </c>
      <c r="T2056" t="inlineStr">
        <is>
          <t>JIND</t>
        </is>
      </c>
      <c r="U2056" t="inlineStr">
        <is>
          <t xml:space="preserve"> </t>
        </is>
      </c>
      <c r="V2056" t="n">
        <v>1</v>
      </c>
      <c r="W2056" t="n">
        <v>0</v>
      </c>
      <c r="X2056" t="inlineStr">
        <is>
          <t>XXXXXX8297</t>
        </is>
      </c>
      <c r="Y2056" s="72" t="n">
        <v>46326.52037037037</v>
      </c>
    </row>
    <row r="2057">
      <c r="A2057" s="39" t="inlineStr">
        <is>
          <t>6ad343cb93c7cbc71cb06da5</t>
        </is>
      </c>
      <c r="B2057" s="72" t="n">
        <v>46312.63596064815</v>
      </c>
      <c r="C2057" s="70" t="n">
        <v>46312</v>
      </c>
      <c r="D2057" t="inlineStr">
        <is>
          <t>2026-10</t>
        </is>
      </c>
      <c r="E2057" t="inlineStr">
        <is>
          <t>Wk of 2026-10-12</t>
        </is>
      </c>
      <c r="F2057" t="inlineStr">
        <is>
          <t>Connected</t>
        </is>
      </c>
      <c r="G2057" s="39" t="str">
        <f>IF(ISNUMBER(MATCH(F2057,QualityStatuses,0)),"Quality Lead","Non-Quality Lead")</f>
        <v>Non-Quality Lead</v>
      </c>
      <c r="H2057" s="39" t="str">
        <f>IFERROR(INDEX(CampTypes,MATCH(I2057,CampList,0)),"Unattributed")</f>
        <v>New</v>
      </c>
      <c r="I2057" t="inlineStr">
        <is>
          <t>EBG - In House | ABO | Natuf | Leads | Unit Franchise | India | Oct26 | V1</t>
        </is>
      </c>
      <c r="J2057" t="inlineStr">
        <is>
          <t>EBG - In House | ABO | Natuf | Leads | Unit Franchise | India | Oct26 | V1</t>
        </is>
      </c>
      <c r="K2057" t="inlineStr">
        <is>
          <t>Direct (campaign tagged in CRM)</t>
        </is>
      </c>
      <c r="L2057" t="inlineStr">
        <is>
          <t>Natuf | Broad | Tier1 + Growth Cities | Oct26 | V1</t>
        </is>
      </c>
      <c r="M2057" t="inlineStr">
        <is>
          <t>Natuf | Broad | Tier1 + Growth Cities | Oct26 | V1</t>
        </is>
      </c>
      <c r="N2057" t="inlineStr">
        <is>
          <t>Natuf | Reel | Brand Ambassador | Heard Of Owning A Cafe | V1</t>
        </is>
      </c>
      <c r="O2057" t="inlineStr">
        <is>
          <t>In House Natuf</t>
        </is>
      </c>
      <c r="P2057" t="inlineStr">
        <is>
          <t>Facebook</t>
        </is>
      </c>
      <c r="Q2057" t="inlineStr">
        <is>
          <t>Rupa Srinivas</t>
        </is>
      </c>
      <c r="R2057" t="inlineStr">
        <is>
          <t>Harshitha Mudeli</t>
        </is>
      </c>
      <c r="S2057" t="inlineStr">
        <is>
          <t>-</t>
        </is>
      </c>
      <c r="T2057" t="inlineStr">
        <is>
          <t>Chennai</t>
        </is>
      </c>
      <c r="U2057" t="inlineStr">
        <is>
          <t xml:space="preserve"> </t>
        </is>
      </c>
      <c r="V2057" t="n">
        <v>0</v>
      </c>
      <c r="W2057" t="n">
        <v>0</v>
      </c>
      <c r="X2057" t="inlineStr">
        <is>
          <t>XXXXXX3607</t>
        </is>
      </c>
      <c r="Y2057" s="72" t="n">
        <v>46326.52037037037</v>
      </c>
    </row>
    <row r="2058">
      <c r="A2058" s="39" t="inlineStr">
        <is>
          <t>6ad343473748430a1adb38d0</t>
        </is>
      </c>
      <c r="B2058" s="72" t="n">
        <v>46312.63443287037</v>
      </c>
      <c r="C2058" s="70" t="n">
        <v>46312</v>
      </c>
      <c r="D2058" t="inlineStr">
        <is>
          <t>2026-10</t>
        </is>
      </c>
      <c r="E2058" t="inlineStr">
        <is>
          <t>Wk of 2026-10-12</t>
        </is>
      </c>
      <c r="F2058" t="inlineStr">
        <is>
          <t>Connected</t>
        </is>
      </c>
      <c r="G2058" s="39" t="str">
        <f>IF(ISNUMBER(MATCH(F2058,QualityStatuses,0)),"Quality Lead","Non-Quality Lead")</f>
        <v>Non-Quality Lead</v>
      </c>
      <c r="H2058" s="39" t="str">
        <f>IFERROR(INDEX(CampTypes,MATCH(I2058,CampList,0)),"Unattributed")</f>
        <v>New</v>
      </c>
      <c r="I2058" t="inlineStr">
        <is>
          <t>EBG - In House | ABO | Natuf | Leads | Unit Franchise | India | Oct26 | V1</t>
        </is>
      </c>
      <c r="J2058" t="inlineStr">
        <is>
          <t>EBG - In House | ABO | Natuf | Leads | Unit Franchise | India | Oct26 | V1</t>
        </is>
      </c>
      <c r="K2058" t="inlineStr">
        <is>
          <t>Direct (campaign tagged in CRM)</t>
        </is>
      </c>
      <c r="L2058" t="inlineStr">
        <is>
          <t>Natuf | Investors | Tier1 + Growth Cities | Oct26 | V1</t>
        </is>
      </c>
      <c r="M2058" t="inlineStr">
        <is>
          <t>Natuf | Investors | Tier1 + Growth Cities | Oct26 | V1</t>
        </is>
      </c>
      <c r="N2058" t="inlineStr">
        <is>
          <t>Natuf | Reel | Brand Ambassador | Heard Of Owning A Cafe | V1</t>
        </is>
      </c>
      <c r="O2058" t="inlineStr">
        <is>
          <t>In House Natuf</t>
        </is>
      </c>
      <c r="P2058" t="inlineStr">
        <is>
          <t>Facebook</t>
        </is>
      </c>
      <c r="Q2058" t="inlineStr">
        <is>
          <t>Rupa Srinivas</t>
        </is>
      </c>
      <c r="R2058" t="inlineStr">
        <is>
          <t>Sameer Khan</t>
        </is>
      </c>
      <c r="S2058" t="inlineStr">
        <is>
          <t>-</t>
        </is>
      </c>
      <c r="T2058" t="inlineStr">
        <is>
          <t>Etawah</t>
        </is>
      </c>
      <c r="U2058" t="inlineStr">
        <is>
          <t xml:space="preserve"> </t>
        </is>
      </c>
      <c r="V2058" t="n">
        <v>4</v>
      </c>
      <c r="W2058" t="n">
        <v>1</v>
      </c>
      <c r="X2058" t="inlineStr">
        <is>
          <t>XXXXXX9509</t>
        </is>
      </c>
      <c r="Y2058" s="72" t="n">
        <v>46326.52037037037</v>
      </c>
    </row>
    <row r="2059">
      <c r="A2059" s="39" t="inlineStr">
        <is>
          <t>6ad342dae2bf44d9de0e5349</t>
        </is>
      </c>
      <c r="B2059" s="72" t="n">
        <v>46312.63317129629</v>
      </c>
      <c r="C2059" s="70" t="n">
        <v>46312</v>
      </c>
      <c r="D2059" t="inlineStr">
        <is>
          <t>2026-10</t>
        </is>
      </c>
      <c r="E2059" t="inlineStr">
        <is>
          <t>Wk of 2026-10-12</t>
        </is>
      </c>
      <c r="F2059" t="inlineStr">
        <is>
          <t>Details Shared</t>
        </is>
      </c>
      <c r="G2059" s="39" t="str">
        <f>IF(ISNUMBER(MATCH(F2059,QualityStatuses,0)),"Quality Lead","Non-Quality Lead")</f>
        <v>Quality Lead</v>
      </c>
      <c r="H2059" s="39" t="str">
        <f>IFERROR(INDEX(CampTypes,MATCH(I2059,CampList,0)),"Unattributed")</f>
        <v>New</v>
      </c>
      <c r="I2059" t="inlineStr">
        <is>
          <t>EBG - In House | ABO | Natuf | Leads | Unit Franchise | India | Oct26 | V1</t>
        </is>
      </c>
      <c r="J2059" t="inlineStr">
        <is>
          <t>EBG - In House | ABO | Natuf | Leads | Unit Franchise | India | Oct26 | V1</t>
        </is>
      </c>
      <c r="K2059" t="inlineStr">
        <is>
          <t>Direct (campaign tagged in CRM)</t>
        </is>
      </c>
      <c r="L2059" t="inlineStr">
        <is>
          <t>Natuf | Broad | Tier1 + Growth Cities | Oct26 | V1</t>
        </is>
      </c>
      <c r="M2059" t="inlineStr">
        <is>
          <t>Natuf | Broad | Tier1 + Growth Cities | Oct26 | V1</t>
        </is>
      </c>
      <c r="N2059" t="inlineStr">
        <is>
          <t>Natuf | Reel | Brand Ambassador | Heard Of Owning A Cafe | V1</t>
        </is>
      </c>
      <c r="O2059" t="inlineStr">
        <is>
          <t>In House Natuf</t>
        </is>
      </c>
      <c r="P2059" t="inlineStr">
        <is>
          <t>Facebook</t>
        </is>
      </c>
      <c r="Q2059" t="inlineStr">
        <is>
          <t>Rupa Srinivas</t>
        </is>
      </c>
      <c r="R2059" t="inlineStr">
        <is>
          <t>Srikanth Marampudi</t>
        </is>
      </c>
      <c r="S2059" t="inlineStr">
        <is>
          <t>-</t>
        </is>
      </c>
      <c r="T2059" t="inlineStr">
        <is>
          <t>jaipur</t>
        </is>
      </c>
      <c r="U2059" t="inlineStr">
        <is>
          <t xml:space="preserve"> </t>
        </is>
      </c>
      <c r="V2059" t="n">
        <v>2</v>
      </c>
      <c r="W2059" t="n">
        <v>2</v>
      </c>
      <c r="X2059" t="inlineStr">
        <is>
          <t>XXXXXX9238</t>
        </is>
      </c>
      <c r="Y2059" s="72" t="n">
        <v>46326.52037037037</v>
      </c>
    </row>
    <row r="2060">
      <c r="A2060" s="39" t="inlineStr">
        <is>
          <t>6ad342b2d43e9279f32fd168</t>
        </is>
      </c>
      <c r="B2060" s="72" t="n">
        <v>46312.63270833333</v>
      </c>
      <c r="C2060" s="70" t="n">
        <v>46312</v>
      </c>
      <c r="D2060" t="inlineStr">
        <is>
          <t>2026-10</t>
        </is>
      </c>
      <c r="E2060" t="inlineStr">
        <is>
          <t>Wk of 2026-10-12</t>
        </is>
      </c>
      <c r="F2060" t="inlineStr">
        <is>
          <t>Connected</t>
        </is>
      </c>
      <c r="G2060" s="39" t="str">
        <f>IF(ISNUMBER(MATCH(F2060,QualityStatuses,0)),"Quality Lead","Non-Quality Lead")</f>
        <v>Non-Quality Lead</v>
      </c>
      <c r="H2060" s="39" t="str">
        <f>IFERROR(INDEX(CampTypes,MATCH(I2060,CampList,0)),"Unattributed")</f>
        <v>New</v>
      </c>
      <c r="I2060" t="inlineStr">
        <is>
          <t>EBG - In House | ABO | Natuf | Leads | Unit Franchise | India | Oct26 | V1</t>
        </is>
      </c>
      <c r="J2060" t="inlineStr">
        <is>
          <t>EBG - In House | ABO | Natuf | Leads | Unit Franchise | India | Oct26 | V1</t>
        </is>
      </c>
      <c r="K2060" t="inlineStr">
        <is>
          <t>Direct (campaign tagged in CRM)</t>
        </is>
      </c>
      <c r="L2060" t="inlineStr">
        <is>
          <t>Natuf | Business Owners | Tier1 + Growth Cities | Oct26 | V1</t>
        </is>
      </c>
      <c r="M2060" t="inlineStr">
        <is>
          <t>Natuf | Business Owners | Tier1 + Growth Cities | Oct26 | V1</t>
        </is>
      </c>
      <c r="N2060" t="inlineStr">
        <is>
          <t>Natuf | Reel | Brand Ambassador | Heard Of Owning A Cafe | V1</t>
        </is>
      </c>
      <c r="O2060" t="inlineStr">
        <is>
          <t>In House Natuf</t>
        </is>
      </c>
      <c r="P2060" t="inlineStr">
        <is>
          <t>Facebook</t>
        </is>
      </c>
      <c r="Q2060" t="inlineStr">
        <is>
          <t>Rupa Srinivas</t>
        </is>
      </c>
      <c r="R2060" t="inlineStr">
        <is>
          <t>Ayush Arora</t>
        </is>
      </c>
      <c r="S2060" t="inlineStr">
        <is>
          <t>-</t>
        </is>
      </c>
      <c r="T2060" t="inlineStr">
        <is>
          <t>Hyderabad</t>
        </is>
      </c>
      <c r="U2060" t="inlineStr">
        <is>
          <t xml:space="preserve"> </t>
        </is>
      </c>
      <c r="V2060" t="n">
        <v>1</v>
      </c>
      <c r="W2060" t="n">
        <v>1</v>
      </c>
      <c r="X2060" t="inlineStr">
        <is>
          <t>XXXXXX7765</t>
        </is>
      </c>
      <c r="Y2060" s="72" t="n">
        <v>46326.52037037037</v>
      </c>
    </row>
    <row r="2061">
      <c r="A2061" s="39" t="inlineStr">
        <is>
          <t>6ad341b284af00f41b517eda</t>
        </is>
      </c>
      <c r="B2061" s="72" t="n">
        <v>46312.62974537037</v>
      </c>
      <c r="C2061" s="70" t="n">
        <v>46312</v>
      </c>
      <c r="D2061" t="inlineStr">
        <is>
          <t>2026-10</t>
        </is>
      </c>
      <c r="E2061" t="inlineStr">
        <is>
          <t>Wk of 2026-10-12</t>
        </is>
      </c>
      <c r="F2061" t="inlineStr">
        <is>
          <t>Lost</t>
        </is>
      </c>
      <c r="G2061" s="39" t="str">
        <f>IF(ISNUMBER(MATCH(F2061,QualityStatuses,0)),"Quality Lead","Non-Quality Lead")</f>
        <v>Non-Quality Lead</v>
      </c>
      <c r="H2061" s="39" t="str">
        <f>IFERROR(INDEX(CampTypes,MATCH(I2061,CampList,0)),"Unattributed")</f>
        <v>Old</v>
      </c>
      <c r="I2061" t="inlineStr">
        <is>
          <t>natuf_Kiosk_14072026_Hindi</t>
        </is>
      </c>
      <c r="J2061" t="inlineStr">
        <is>
          <t>natuf_Kiosk_14072026_Hindi</t>
        </is>
      </c>
      <c r="K2061" t="inlineStr">
        <is>
          <t>Direct (campaign tagged in CRM)</t>
        </is>
      </c>
      <c r="L2061" t="inlineStr">
        <is>
          <t>natuf_Kiosk_23092026_ad set3</t>
        </is>
      </c>
      <c r="M2061" t="inlineStr">
        <is>
          <t>natuf_Kiosk_23092026_ad set3</t>
        </is>
      </c>
      <c r="N2061" t="inlineStr">
        <is>
          <t>natuf_Kiosk_23092026_ad set3_ad1</t>
        </is>
      </c>
      <c r="O2061" t="inlineStr">
        <is>
          <t>Natuf</t>
        </is>
      </c>
      <c r="P2061" t="inlineStr">
        <is>
          <t>Facebook</t>
        </is>
      </c>
      <c r="Q2061" t="inlineStr">
        <is>
          <t>Marshal Malbari</t>
        </is>
      </c>
      <c r="R2061" t="inlineStr">
        <is>
          <t>Drishti Lodhia</t>
        </is>
      </c>
      <c r="S2061" t="inlineStr">
        <is>
          <t>DNP - Did Not Pick Up</t>
        </is>
      </c>
      <c r="T2061" t="inlineStr">
        <is>
          <t>Patna</t>
        </is>
      </c>
      <c r="U2061" t="inlineStr">
        <is>
          <t xml:space="preserve"> </t>
        </is>
      </c>
      <c r="V2061" t="n">
        <v>5</v>
      </c>
      <c r="W2061" t="n">
        <v>0</v>
      </c>
      <c r="X2061" t="inlineStr">
        <is>
          <t>XXXXXX9100</t>
        </is>
      </c>
      <c r="Y2061" s="72" t="n">
        <v>46326.52037037037</v>
      </c>
    </row>
    <row r="2062">
      <c r="A2062" s="39" t="inlineStr">
        <is>
          <t>6ad33f23dc8bb68992393286</t>
        </is>
      </c>
      <c r="B2062" s="72" t="n">
        <v>46312.62216435185</v>
      </c>
      <c r="C2062" s="70" t="n">
        <v>46312</v>
      </c>
      <c r="D2062" t="inlineStr">
        <is>
          <t>2026-10</t>
        </is>
      </c>
      <c r="E2062" t="inlineStr">
        <is>
          <t>Wk of 2026-10-12</t>
        </is>
      </c>
      <c r="F2062" t="inlineStr">
        <is>
          <t>Lost</t>
        </is>
      </c>
      <c r="G2062" s="39" t="str">
        <f>IF(ISNUMBER(MATCH(F2062,QualityStatuses,0)),"Quality Lead","Non-Quality Lead")</f>
        <v>Non-Quality Lead</v>
      </c>
      <c r="H2062" s="39" t="str">
        <f>IFERROR(INDEX(CampTypes,MATCH(I2062,CampList,0)),"Unattributed")</f>
        <v>Old</v>
      </c>
      <c r="I2062" t="inlineStr">
        <is>
          <t>E_Karan_Natuf_All_07072026</t>
        </is>
      </c>
      <c r="J2062" t="inlineStr">
        <is>
          <t>E_Karan_Natuf_All_07072026</t>
        </is>
      </c>
      <c r="K2062" t="inlineStr">
        <is>
          <t>Direct (campaign tagged in CRM)</t>
        </is>
      </c>
      <c r="L2062" t="inlineStr">
        <is>
          <t>E_Karan_Natuf_Sign_07072026_Adset3</t>
        </is>
      </c>
      <c r="M2062" t="inlineStr">
        <is>
          <t>E_Karan_Natuf_Sign_07072026_Adset3</t>
        </is>
      </c>
      <c r="N2062" t="inlineStr">
        <is>
          <t>E_Karan_Natuf_Sign_07072026_Adset2_Ad1 – Copy</t>
        </is>
      </c>
      <c r="O2062" t="inlineStr">
        <is>
          <t>Natuf</t>
        </is>
      </c>
      <c r="P2062" t="inlineStr">
        <is>
          <t>Facebook</t>
        </is>
      </c>
      <c r="Q2062" t="inlineStr">
        <is>
          <t>Marshal Malbari</t>
        </is>
      </c>
      <c r="R2062" t="inlineStr">
        <is>
          <t>Vanita Joshi</t>
        </is>
      </c>
      <c r="S2062" t="inlineStr">
        <is>
          <t>Not Interested</t>
        </is>
      </c>
      <c r="T2062" t="inlineStr">
        <is>
          <t>Jammu</t>
        </is>
      </c>
      <c r="U2062" t="inlineStr">
        <is>
          <t xml:space="preserve"> </t>
        </is>
      </c>
      <c r="V2062" t="n">
        <v>5</v>
      </c>
      <c r="W2062" t="n">
        <v>1</v>
      </c>
      <c r="X2062" t="inlineStr">
        <is>
          <t>XXXXXX9686</t>
        </is>
      </c>
      <c r="Y2062" s="72" t="n">
        <v>46326.52037037037</v>
      </c>
    </row>
    <row r="2063">
      <c r="A2063" s="39" t="inlineStr">
        <is>
          <t>6ad33eb2ddda1281b612a85e</t>
        </is>
      </c>
      <c r="B2063" s="72" t="n">
        <v>46312.62085648148</v>
      </c>
      <c r="C2063" s="70" t="n">
        <v>46312</v>
      </c>
      <c r="D2063" t="inlineStr">
        <is>
          <t>2026-10</t>
        </is>
      </c>
      <c r="E2063" t="inlineStr">
        <is>
          <t>Wk of 2026-10-12</t>
        </is>
      </c>
      <c r="F2063" t="inlineStr">
        <is>
          <t>New Lead</t>
        </is>
      </c>
      <c r="G2063" s="39" t="str">
        <f>IF(ISNUMBER(MATCH(F2063,QualityStatuses,0)),"Quality Lead","Non-Quality Lead")</f>
        <v>Non-Quality Lead</v>
      </c>
      <c r="H2063" s="39" t="str">
        <f>IFERROR(INDEX(CampTypes,MATCH(I2063,CampList,0)),"Unattributed")</f>
        <v>Old</v>
      </c>
      <c r="I2063" t="inlineStr">
        <is>
          <t>natuf_Kiosk_14072026_Hindi</t>
        </is>
      </c>
      <c r="J2063" t="inlineStr">
        <is>
          <t>natuf_Kiosk_14072026_Hindi</t>
        </is>
      </c>
      <c r="K2063" t="inlineStr">
        <is>
          <t>Direct (campaign tagged in CRM)</t>
        </is>
      </c>
      <c r="L2063" t="inlineStr">
        <is>
          <t>natuf_Kiosk_09102026</t>
        </is>
      </c>
      <c r="M2063" t="inlineStr">
        <is>
          <t>natuf_Kiosk_09102026</t>
        </is>
      </c>
      <c r="N2063" t="inlineStr">
        <is>
          <t>natuf_Kiosk_14072026_ad set_ad1</t>
        </is>
      </c>
      <c r="O2063" t="inlineStr">
        <is>
          <t>Natuf</t>
        </is>
      </c>
      <c r="P2063" t="inlineStr">
        <is>
          <t>Facebook</t>
        </is>
      </c>
      <c r="Q2063" t="inlineStr">
        <is>
          <t>(Unassigned)</t>
        </is>
      </c>
      <c r="R2063" t="inlineStr">
        <is>
          <t>Omkar Navge</t>
        </is>
      </c>
      <c r="S2063" t="inlineStr">
        <is>
          <t>-</t>
        </is>
      </c>
      <c r="T2063" t="inlineStr">
        <is>
          <t>Lucknow</t>
        </is>
      </c>
      <c r="U2063" t="inlineStr">
        <is>
          <t xml:space="preserve"> </t>
        </is>
      </c>
      <c r="V2063" t="n">
        <v>0</v>
      </c>
      <c r="W2063" t="n">
        <v>0</v>
      </c>
      <c r="X2063" t="inlineStr">
        <is>
          <t>XXXXXX0888</t>
        </is>
      </c>
      <c r="Y2063" s="72" t="n">
        <v>46326.52037037037</v>
      </c>
    </row>
    <row r="2064">
      <c r="A2064" s="39" t="inlineStr">
        <is>
          <t>6ad33dafecc2797b2b8b4d45</t>
        </is>
      </c>
      <c r="B2064" s="72" t="n">
        <v>46312.61785879629</v>
      </c>
      <c r="C2064" s="70" t="n">
        <v>46312</v>
      </c>
      <c r="D2064" t="inlineStr">
        <is>
          <t>2026-10</t>
        </is>
      </c>
      <c r="E2064" t="inlineStr">
        <is>
          <t>Wk of 2026-10-12</t>
        </is>
      </c>
      <c r="F2064" t="inlineStr">
        <is>
          <t>Lost</t>
        </is>
      </c>
      <c r="G2064" s="39" t="str">
        <f>IF(ISNUMBER(MATCH(F2064,QualityStatuses,0)),"Quality Lead","Non-Quality Lead")</f>
        <v>Non-Quality Lead</v>
      </c>
      <c r="H2064" s="39" t="str">
        <f>IFERROR(INDEX(CampTypes,MATCH(I2064,CampList,0)),"Unattributed")</f>
        <v>New</v>
      </c>
      <c r="I2064" t="inlineStr">
        <is>
          <t>EBG - In House | ABO | Natuf | Leads | Unit Franchise | India | Oct26 | V1</t>
        </is>
      </c>
      <c r="J2064" t="inlineStr">
        <is>
          <t>EBG - In House | ABO | Natuf | Leads | Unit Franchise | India | Oct26 | V1</t>
        </is>
      </c>
      <c r="K2064" t="inlineStr">
        <is>
          <t>Direct (campaign tagged in CRM)</t>
        </is>
      </c>
      <c r="L2064" t="inlineStr">
        <is>
          <t>Natuf | Broad | Tier1 + Growth Cities | Oct26 | V1</t>
        </is>
      </c>
      <c r="M2064" t="inlineStr">
        <is>
          <t>Natuf | Broad | Tier1 + Growth Cities | Oct26 | V1</t>
        </is>
      </c>
      <c r="N2064" t="inlineStr">
        <is>
          <t>Natuf | Reel | Brand Ambassador | Heard Of Owning A Cafe | V1</t>
        </is>
      </c>
      <c r="O2064" t="inlineStr">
        <is>
          <t>In House Natuf</t>
        </is>
      </c>
      <c r="P2064" t="inlineStr">
        <is>
          <t>Facebook</t>
        </is>
      </c>
      <c r="Q2064" t="inlineStr">
        <is>
          <t>Rupa Srinivas</t>
        </is>
      </c>
      <c r="R2064" t="inlineStr">
        <is>
          <t>Yeshaswini</t>
        </is>
      </c>
      <c r="S2064" t="inlineStr">
        <is>
          <t>Junk</t>
        </is>
      </c>
      <c r="T2064" t="inlineStr">
        <is>
          <t>Mau</t>
        </is>
      </c>
      <c r="U2064" t="inlineStr">
        <is>
          <t xml:space="preserve"> </t>
        </is>
      </c>
      <c r="V2064" t="n">
        <v>1</v>
      </c>
      <c r="W2064" t="n">
        <v>0</v>
      </c>
      <c r="X2064" t="inlineStr">
        <is>
          <t>XXXXXX2785</t>
        </is>
      </c>
      <c r="Y2064" s="72" t="n">
        <v>46326.52037037037</v>
      </c>
    </row>
    <row r="2065">
      <c r="A2065" s="39" t="inlineStr">
        <is>
          <t>6ad33d59f463c1e71088fb5c</t>
        </is>
      </c>
      <c r="B2065" s="72" t="n">
        <v>46312.61686342592</v>
      </c>
      <c r="C2065" s="70" t="n">
        <v>46312</v>
      </c>
      <c r="D2065" t="inlineStr">
        <is>
          <t>2026-10</t>
        </is>
      </c>
      <c r="E2065" t="inlineStr">
        <is>
          <t>Wk of 2026-10-12</t>
        </is>
      </c>
      <c r="F2065" t="inlineStr">
        <is>
          <t>Attempt 1</t>
        </is>
      </c>
      <c r="G2065" s="39" t="str">
        <f>IF(ISNUMBER(MATCH(F2065,QualityStatuses,0)),"Quality Lead","Non-Quality Lead")</f>
        <v>Non-Quality Lead</v>
      </c>
      <c r="H2065" s="39" t="str">
        <f>IFERROR(INDEX(CampTypes,MATCH(I2065,CampList,0)),"Unattributed")</f>
        <v>Old</v>
      </c>
      <c r="I2065" t="inlineStr">
        <is>
          <t>E_Natuf_Generic_13082026</t>
        </is>
      </c>
      <c r="J2065" t="inlineStr">
        <is>
          <t>E_Natuf_Generic_13082026</t>
        </is>
      </c>
      <c r="K2065" t="inlineStr">
        <is>
          <t>Direct (campaign tagged in CRM)</t>
        </is>
      </c>
      <c r="L2065" t="inlineStr">
        <is>
          <t>E_Natuf_Generic_13082026_Adset1</t>
        </is>
      </c>
      <c r="M2065" t="inlineStr">
        <is>
          <t>E_Natuf_Generic_13082026_Adset1</t>
        </is>
      </c>
      <c r="N2065" t="inlineStr">
        <is>
          <t>E_Natuf_Generic_13082026_Adset1_Ad1</t>
        </is>
      </c>
      <c r="O2065" t="inlineStr">
        <is>
          <t>Natuf</t>
        </is>
      </c>
      <c r="P2065" t="inlineStr">
        <is>
          <t>Facebook</t>
        </is>
      </c>
      <c r="Q2065" t="inlineStr">
        <is>
          <t>Tejaswini Tarigopula</t>
        </is>
      </c>
      <c r="R2065" t="inlineStr">
        <is>
          <t>Rauth Sanketh</t>
        </is>
      </c>
      <c r="S2065" t="inlineStr">
        <is>
          <t>-</t>
        </is>
      </c>
      <c r="T2065" t="inlineStr">
        <is>
          <t>jaipur</t>
        </is>
      </c>
      <c r="U2065" t="inlineStr">
        <is>
          <t xml:space="preserve"> </t>
        </is>
      </c>
      <c r="V2065" t="n">
        <v>1</v>
      </c>
      <c r="W2065" t="n">
        <v>0</v>
      </c>
      <c r="X2065" t="inlineStr">
        <is>
          <t>XXXXXX4747</t>
        </is>
      </c>
      <c r="Y2065" s="72" t="n">
        <v>46326.52037037037</v>
      </c>
    </row>
    <row r="2066">
      <c r="A2066" s="39" t="inlineStr">
        <is>
          <t>6ad3385117c22bf903dcfc47</t>
        </is>
      </c>
      <c r="B2066" s="72" t="n">
        <v>46312.60195601852</v>
      </c>
      <c r="C2066" s="70" t="n">
        <v>46312</v>
      </c>
      <c r="D2066" t="inlineStr">
        <is>
          <t>2026-10</t>
        </is>
      </c>
      <c r="E2066" t="inlineStr">
        <is>
          <t>Wk of 2026-10-12</t>
        </is>
      </c>
      <c r="F2066" t="inlineStr">
        <is>
          <t>Connected</t>
        </is>
      </c>
      <c r="G2066" s="39" t="str">
        <f>IF(ISNUMBER(MATCH(F2066,QualityStatuses,0)),"Quality Lead","Non-Quality Lead")</f>
        <v>Non-Quality Lead</v>
      </c>
      <c r="H2066" s="39" t="str">
        <f>IFERROR(INDEX(CampTypes,MATCH(I2066,CampList,0)),"Unattributed")</f>
        <v>New</v>
      </c>
      <c r="I2066" t="inlineStr">
        <is>
          <t>EBG - In House | ABO | Natuf | Leads | Unit Franchise | India | Oct26 | V1</t>
        </is>
      </c>
      <c r="J2066" t="inlineStr">
        <is>
          <t>EBG - In House | ABO | Natuf | Leads | Unit Franchise | India | Oct26 | V1</t>
        </is>
      </c>
      <c r="K2066" t="inlineStr">
        <is>
          <t>Direct (campaign tagged in CRM)</t>
        </is>
      </c>
      <c r="L2066" t="inlineStr">
        <is>
          <t>Natuf | Broad | Tier1 + Growth Cities | Oct26 | V1</t>
        </is>
      </c>
      <c r="M2066" t="inlineStr">
        <is>
          <t>Natuf | Broad | Tier1 + Growth Cities | Oct26 | V1</t>
        </is>
      </c>
      <c r="N2066" t="inlineStr">
        <is>
          <t>Natuf | Reel | Brand Ambassador | Heard Of Owning A Cafe | V1</t>
        </is>
      </c>
      <c r="O2066" t="inlineStr">
        <is>
          <t>In House Natuf</t>
        </is>
      </c>
      <c r="P2066" t="inlineStr">
        <is>
          <t>Facebook</t>
        </is>
      </c>
      <c r="Q2066" t="inlineStr">
        <is>
          <t>Rupa Srinivas</t>
        </is>
      </c>
      <c r="R2066" t="inlineStr">
        <is>
          <t>Siddharth</t>
        </is>
      </c>
      <c r="S2066" t="inlineStr">
        <is>
          <t>-</t>
        </is>
      </c>
      <c r="T2066" t="inlineStr">
        <is>
          <t>Bahadurgarh</t>
        </is>
      </c>
      <c r="U2066" t="inlineStr">
        <is>
          <t xml:space="preserve"> </t>
        </is>
      </c>
      <c r="V2066" t="n">
        <v>1</v>
      </c>
      <c r="W2066" t="n">
        <v>1</v>
      </c>
      <c r="X2066" t="inlineStr">
        <is>
          <t>XXXXXX0444</t>
        </is>
      </c>
      <c r="Y2066" s="72" t="n">
        <v>46326.52037037037</v>
      </c>
    </row>
    <row r="2067">
      <c r="A2067" s="39" t="inlineStr">
        <is>
          <t>6ad337f1319cac3a81ad2c03</t>
        </is>
      </c>
      <c r="B2067" s="72" t="n">
        <v>46312.60084490741</v>
      </c>
      <c r="C2067" s="70" t="n">
        <v>46312</v>
      </c>
      <c r="D2067" t="inlineStr">
        <is>
          <t>2026-10</t>
        </is>
      </c>
      <c r="E2067" t="inlineStr">
        <is>
          <t>Wk of 2026-10-12</t>
        </is>
      </c>
      <c r="F2067" t="inlineStr">
        <is>
          <t>New Lead</t>
        </is>
      </c>
      <c r="G2067" s="39" t="str">
        <f>IF(ISNUMBER(MATCH(F2067,QualityStatuses,0)),"Quality Lead","Non-Quality Lead")</f>
        <v>Non-Quality Lead</v>
      </c>
      <c r="H2067" s="39" t="str">
        <f>IFERROR(INDEX(CampTypes,MATCH(I2067,CampList,0)),"Unattributed")</f>
        <v>Old</v>
      </c>
      <c r="I2067" t="inlineStr">
        <is>
          <t>E_Karan_Natuf_Kiosk_07072026</t>
        </is>
      </c>
      <c r="J2067" t="inlineStr">
        <is>
          <t>E_Karan_Natuf_Kiosk_07072026</t>
        </is>
      </c>
      <c r="K2067" t="inlineStr">
        <is>
          <t>Direct (campaign tagged in CRM)</t>
        </is>
      </c>
      <c r="L2067" t="inlineStr">
        <is>
          <t>E_Karan_Natuf_Kiosk_15102026_Adset 7</t>
        </is>
      </c>
      <c r="M2067" t="inlineStr">
        <is>
          <t>E_Karan_Natuf_Kiosk_15102026_Adset 7</t>
        </is>
      </c>
      <c r="N2067" t="inlineStr">
        <is>
          <t>E_Karan_Natuf_Kiosk_07072026_Adset5_ad3 – Copy</t>
        </is>
      </c>
      <c r="O2067" t="inlineStr">
        <is>
          <t>Natuf</t>
        </is>
      </c>
      <c r="P2067" t="inlineStr">
        <is>
          <t>Facebook</t>
        </is>
      </c>
      <c r="Q2067" t="inlineStr">
        <is>
          <t>(Unassigned)</t>
        </is>
      </c>
      <c r="R2067" t="inlineStr">
        <is>
          <t>Omkar Navge</t>
        </is>
      </c>
      <c r="S2067" t="inlineStr">
        <is>
          <t>-</t>
        </is>
      </c>
      <c r="T2067" t="inlineStr">
        <is>
          <t>Indore</t>
        </is>
      </c>
      <c r="U2067" t="inlineStr">
        <is>
          <t xml:space="preserve"> </t>
        </is>
      </c>
      <c r="V2067" t="n">
        <v>0</v>
      </c>
      <c r="W2067" t="n">
        <v>0</v>
      </c>
      <c r="X2067" t="inlineStr">
        <is>
          <t>XXXXXX8849</t>
        </is>
      </c>
      <c r="Y2067" s="72" t="n">
        <v>46326.52037037037</v>
      </c>
    </row>
    <row r="2068">
      <c r="A2068" s="39" t="inlineStr">
        <is>
          <t>6ad337774d89a0fa66f29986</t>
        </is>
      </c>
      <c r="B2068" s="72" t="n">
        <v>46312.59943287037</v>
      </c>
      <c r="C2068" s="70" t="n">
        <v>46312</v>
      </c>
      <c r="D2068" t="inlineStr">
        <is>
          <t>2026-10</t>
        </is>
      </c>
      <c r="E2068" t="inlineStr">
        <is>
          <t>Wk of 2026-10-12</t>
        </is>
      </c>
      <c r="F2068" t="inlineStr">
        <is>
          <t>Connected</t>
        </is>
      </c>
      <c r="G2068" s="39" t="str">
        <f>IF(ISNUMBER(MATCH(F2068,QualityStatuses,0)),"Quality Lead","Non-Quality Lead")</f>
        <v>Non-Quality Lead</v>
      </c>
      <c r="H2068" s="39" t="str">
        <f>IFERROR(INDEX(CampTypes,MATCH(I2068,CampList,0)),"Unattributed")</f>
        <v>New</v>
      </c>
      <c r="I2068" t="inlineStr">
        <is>
          <t>EBG - In House | ABO | Natuf | Leads | Unit Franchise | India | Oct26 | V1</t>
        </is>
      </c>
      <c r="J2068" t="inlineStr">
        <is>
          <t>EBG - In House | ABO | Natuf | Leads | Unit Franchise | India | Oct26 | V1</t>
        </is>
      </c>
      <c r="K2068" t="inlineStr">
        <is>
          <t>Direct (campaign tagged in CRM)</t>
        </is>
      </c>
      <c r="L2068" t="inlineStr">
        <is>
          <t>Natuf | Investors | Tier1 + Growth Cities | Oct26 | V1</t>
        </is>
      </c>
      <c r="M2068" t="inlineStr">
        <is>
          <t>Natuf | Investors | Tier1 + Growth Cities | Oct26 | V1</t>
        </is>
      </c>
      <c r="N2068" t="inlineStr">
        <is>
          <t>Natuf | Reel | Brand Ambassador | Heard Of Owning A Cafe | V1</t>
        </is>
      </c>
      <c r="O2068" t="inlineStr">
        <is>
          <t>In House Natuf</t>
        </is>
      </c>
      <c r="P2068" t="inlineStr">
        <is>
          <t>Facebook</t>
        </is>
      </c>
      <c r="Q2068" t="inlineStr">
        <is>
          <t>Rupa Srinivas</t>
        </is>
      </c>
      <c r="R2068" t="inlineStr">
        <is>
          <t>Harshitha Kamishetty</t>
        </is>
      </c>
      <c r="S2068" t="inlineStr">
        <is>
          <t>-</t>
        </is>
      </c>
      <c r="T2068" t="inlineStr">
        <is>
          <t>Pune</t>
        </is>
      </c>
      <c r="U2068" t="inlineStr">
        <is>
          <t xml:space="preserve"> </t>
        </is>
      </c>
      <c r="V2068" t="n">
        <v>1</v>
      </c>
      <c r="W2068" t="n">
        <v>1</v>
      </c>
      <c r="X2068" t="inlineStr">
        <is>
          <t>XXXXXX2284</t>
        </is>
      </c>
      <c r="Y2068" s="72" t="n">
        <v>46326.52037037037</v>
      </c>
    </row>
    <row r="2069">
      <c r="A2069" s="39" t="inlineStr">
        <is>
          <t>6ad337006e13a9cd7694f6f1</t>
        </is>
      </c>
      <c r="B2069" s="72" t="n">
        <v>46312.59805555556</v>
      </c>
      <c r="C2069" s="70" t="n">
        <v>46312</v>
      </c>
      <c r="D2069" t="inlineStr">
        <is>
          <t>2026-10</t>
        </is>
      </c>
      <c r="E2069" t="inlineStr">
        <is>
          <t>Wk of 2026-10-12</t>
        </is>
      </c>
      <c r="F2069" t="inlineStr">
        <is>
          <t>Connected</t>
        </is>
      </c>
      <c r="G2069" s="39" t="str">
        <f>IF(ISNUMBER(MATCH(F2069,QualityStatuses,0)),"Quality Lead","Non-Quality Lead")</f>
        <v>Non-Quality Lead</v>
      </c>
      <c r="H2069" s="39" t="str">
        <f>IFERROR(INDEX(CampTypes,MATCH(I2069,CampList,0)),"Unattributed")</f>
        <v>Old</v>
      </c>
      <c r="I2069" t="inlineStr">
        <is>
          <t>E_Natuf_Generic_13082026</t>
        </is>
      </c>
      <c r="J2069" t="inlineStr">
        <is>
          <t>E_Natuf_Generic_13082026</t>
        </is>
      </c>
      <c r="K2069" t="inlineStr">
        <is>
          <t>Direct (campaign tagged in CRM)</t>
        </is>
      </c>
      <c r="L2069" t="inlineStr">
        <is>
          <t>E_Natuf_Generic_13082026_Adset1</t>
        </is>
      </c>
      <c r="M2069" t="inlineStr">
        <is>
          <t>E_Natuf_Generic_13082026_Adset1</t>
        </is>
      </c>
      <c r="N2069" t="inlineStr">
        <is>
          <t>E_Natuf_Generic_13082026_Adset1_Ad1</t>
        </is>
      </c>
      <c r="O2069" t="inlineStr">
        <is>
          <t>Natuf</t>
        </is>
      </c>
      <c r="P2069" t="inlineStr">
        <is>
          <t>Facebook</t>
        </is>
      </c>
      <c r="Q2069" t="inlineStr">
        <is>
          <t>Tejaswini Tarigopula</t>
        </is>
      </c>
      <c r="R2069" t="inlineStr">
        <is>
          <t>Prabhudatta Pattanaik</t>
        </is>
      </c>
      <c r="S2069" t="inlineStr">
        <is>
          <t>-</t>
        </is>
      </c>
      <c r="T2069" t="inlineStr">
        <is>
          <t>Pune</t>
        </is>
      </c>
      <c r="U2069" t="inlineStr">
        <is>
          <t xml:space="preserve"> </t>
        </is>
      </c>
      <c r="V2069" t="n">
        <v>1</v>
      </c>
      <c r="W2069" t="n">
        <v>1</v>
      </c>
      <c r="X2069" t="inlineStr">
        <is>
          <t>XXXXXX7037</t>
        </is>
      </c>
      <c r="Y2069" s="72" t="n">
        <v>46326.52037037037</v>
      </c>
    </row>
    <row r="2070">
      <c r="A2070" s="39" t="inlineStr">
        <is>
          <t>6ad334c0dc8bb689923923f5</t>
        </is>
      </c>
      <c r="B2070" s="72" t="n">
        <v>46312.59138888889</v>
      </c>
      <c r="C2070" s="70" t="n">
        <v>46312</v>
      </c>
      <c r="D2070" t="inlineStr">
        <is>
          <t>2026-10</t>
        </is>
      </c>
      <c r="E2070" t="inlineStr">
        <is>
          <t>Wk of 2026-10-12</t>
        </is>
      </c>
      <c r="F2070" t="inlineStr">
        <is>
          <t>Details Shared</t>
        </is>
      </c>
      <c r="G2070" s="39" t="str">
        <f>IF(ISNUMBER(MATCH(F2070,QualityStatuses,0)),"Quality Lead","Non-Quality Lead")</f>
        <v>Quality Lead</v>
      </c>
      <c r="H2070" s="39" t="str">
        <f>IFERROR(INDEX(CampTypes,MATCH(I2070,CampList,0)),"Unattributed")</f>
        <v>New</v>
      </c>
      <c r="I2070" t="inlineStr">
        <is>
          <t>EBG - In House | ABO | Natuf | Leads | Unit Franchise | India | Oct26 | V1</t>
        </is>
      </c>
      <c r="J2070" t="inlineStr">
        <is>
          <t>EBG - In House | ABO | Natuf | Leads | Unit Franchise | India | Oct26 | V1</t>
        </is>
      </c>
      <c r="K2070" t="inlineStr">
        <is>
          <t>Direct (campaign tagged in CRM)</t>
        </is>
      </c>
      <c r="L2070" t="inlineStr">
        <is>
          <t>Natuf | Broad | Tier1 + Growth Cities | Oct26 | V1</t>
        </is>
      </c>
      <c r="M2070" t="inlineStr">
        <is>
          <t>Natuf | Broad | Tier1 + Growth Cities | Oct26 | V1</t>
        </is>
      </c>
      <c r="N2070" t="inlineStr">
        <is>
          <t>Natuf | Reel | Brand Ambassador | Heard Of Owning A Cafe | V1</t>
        </is>
      </c>
      <c r="O2070" t="inlineStr">
        <is>
          <t>In House Natuf</t>
        </is>
      </c>
      <c r="P2070" t="inlineStr">
        <is>
          <t>Facebook</t>
        </is>
      </c>
      <c r="Q2070" t="inlineStr">
        <is>
          <t>Rupa Srinivas</t>
        </is>
      </c>
      <c r="R2070" t="inlineStr">
        <is>
          <t>Durga Bhavani</t>
        </is>
      </c>
      <c r="S2070" t="inlineStr">
        <is>
          <t>-</t>
        </is>
      </c>
      <c r="T2070" t="inlineStr">
        <is>
          <t>jaipur Rajasthan</t>
        </is>
      </c>
      <c r="U2070" t="inlineStr">
        <is>
          <t xml:space="preserve"> </t>
        </is>
      </c>
      <c r="V2070" t="n">
        <v>1</v>
      </c>
      <c r="W2070" t="n">
        <v>1</v>
      </c>
      <c r="X2070" t="inlineStr">
        <is>
          <t>XXXXXX0064</t>
        </is>
      </c>
      <c r="Y2070" s="72" t="n">
        <v>46326.52037037037</v>
      </c>
    </row>
    <row r="2071">
      <c r="A2071" s="39" t="inlineStr">
        <is>
          <t>6ad33454e72b149b19d19f47</t>
        </is>
      </c>
      <c r="B2071" s="72" t="n">
        <v>46312.59013888889</v>
      </c>
      <c r="C2071" s="70" t="n">
        <v>46312</v>
      </c>
      <c r="D2071" t="inlineStr">
        <is>
          <t>2026-10</t>
        </is>
      </c>
      <c r="E2071" t="inlineStr">
        <is>
          <t>Wk of 2026-10-12</t>
        </is>
      </c>
      <c r="F2071" t="inlineStr">
        <is>
          <t>Attempt 1</t>
        </is>
      </c>
      <c r="G2071" s="39" t="str">
        <f>IF(ISNUMBER(MATCH(F2071,QualityStatuses,0)),"Quality Lead","Non-Quality Lead")</f>
        <v>Non-Quality Lead</v>
      </c>
      <c r="H2071" s="39" t="str">
        <f>IFERROR(INDEX(CampTypes,MATCH(I2071,CampList,0)),"Unattributed")</f>
        <v>Old</v>
      </c>
      <c r="I2071" t="inlineStr">
        <is>
          <t>natuf_Kiosk_14072026_Hindi</t>
        </is>
      </c>
      <c r="J2071" t="inlineStr">
        <is>
          <t>natuf_Kiosk_14072026_Hindi</t>
        </is>
      </c>
      <c r="K2071" t="inlineStr">
        <is>
          <t>Direct (campaign tagged in CRM)</t>
        </is>
      </c>
      <c r="L2071" t="inlineStr">
        <is>
          <t>natuf_Kiosk_09102026</t>
        </is>
      </c>
      <c r="M2071" t="inlineStr">
        <is>
          <t>natuf_Kiosk_09102026</t>
        </is>
      </c>
      <c r="N2071" t="inlineStr">
        <is>
          <t>natuf_Kiosk_14072026_ad set_ad1</t>
        </is>
      </c>
      <c r="O2071" t="inlineStr">
        <is>
          <t>Natuf</t>
        </is>
      </c>
      <c r="P2071" t="inlineStr">
        <is>
          <t>Facebook</t>
        </is>
      </c>
      <c r="Q2071" t="inlineStr">
        <is>
          <t>Tejaswini Tarigopula</t>
        </is>
      </c>
      <c r="R2071" t="inlineStr">
        <is>
          <t>Shivamani</t>
        </is>
      </c>
      <c r="S2071" t="inlineStr">
        <is>
          <t>-</t>
        </is>
      </c>
      <c r="T2071" t="inlineStr">
        <is>
          <t>amirtsat</t>
        </is>
      </c>
      <c r="U2071" t="inlineStr">
        <is>
          <t xml:space="preserve"> </t>
        </is>
      </c>
      <c r="V2071" t="n">
        <v>1</v>
      </c>
      <c r="W2071" t="n">
        <v>0</v>
      </c>
      <c r="X2071" t="inlineStr">
        <is>
          <t>XXXXXX6290</t>
        </is>
      </c>
      <c r="Y2071" s="72" t="n">
        <v>46326.52037037037</v>
      </c>
    </row>
    <row r="2072">
      <c r="A2072" s="39" t="inlineStr">
        <is>
          <t>6ad333b44ed4238442daf1db</t>
        </is>
      </c>
      <c r="B2072" s="72" t="n">
        <v>46312.58828703704</v>
      </c>
      <c r="C2072" s="70" t="n">
        <v>46312</v>
      </c>
      <c r="D2072" t="inlineStr">
        <is>
          <t>2026-10</t>
        </is>
      </c>
      <c r="E2072" t="inlineStr">
        <is>
          <t>Wk of 2026-10-12</t>
        </is>
      </c>
      <c r="F2072" t="inlineStr">
        <is>
          <t>Connected</t>
        </is>
      </c>
      <c r="G2072" s="39" t="str">
        <f>IF(ISNUMBER(MATCH(F2072,QualityStatuses,0)),"Quality Lead","Non-Quality Lead")</f>
        <v>Non-Quality Lead</v>
      </c>
      <c r="H2072" s="39" t="str">
        <f>IFERROR(INDEX(CampTypes,MATCH(I2072,CampList,0)),"Unattributed")</f>
        <v>New</v>
      </c>
      <c r="I2072" t="inlineStr">
        <is>
          <t>EBG - In House | ABO | Natuf | Leads | Unit Franchise | India | Oct26 | V1</t>
        </is>
      </c>
      <c r="J2072" t="inlineStr">
        <is>
          <t>EBG - In House | ABO | Natuf | Leads | Unit Franchise | India | Oct26 | V1</t>
        </is>
      </c>
      <c r="K2072" t="inlineStr">
        <is>
          <t>Direct (campaign tagged in CRM)</t>
        </is>
      </c>
      <c r="L2072" t="inlineStr">
        <is>
          <t>Natuf | LAL 1% | India | Jul26 | V1</t>
        </is>
      </c>
      <c r="M2072" t="inlineStr">
        <is>
          <t>Natuf | LAL 1% | India | Jul26 | V1</t>
        </is>
      </c>
      <c r="N2072" t="inlineStr">
        <is>
          <t>Natuf | Reel | Brand Ambassador | Heard Of Owning A Cafe | V1</t>
        </is>
      </c>
      <c r="O2072" t="inlineStr">
        <is>
          <t>In House Natuf</t>
        </is>
      </c>
      <c r="P2072" t="inlineStr">
        <is>
          <t>Facebook</t>
        </is>
      </c>
      <c r="Q2072" t="inlineStr">
        <is>
          <t>Rupa Srinivas</t>
        </is>
      </c>
      <c r="R2072" t="inlineStr">
        <is>
          <t>Prithvi Raj</t>
        </is>
      </c>
      <c r="S2072" t="inlineStr">
        <is>
          <t>-</t>
        </is>
      </c>
      <c r="T2072" t="inlineStr">
        <is>
          <t>Bijnor</t>
        </is>
      </c>
      <c r="U2072" t="inlineStr">
        <is>
          <t xml:space="preserve"> </t>
        </is>
      </c>
      <c r="V2072" t="n">
        <v>1</v>
      </c>
      <c r="W2072" t="n">
        <v>1</v>
      </c>
      <c r="X2072" t="inlineStr">
        <is>
          <t>XXXXXX8670</t>
        </is>
      </c>
      <c r="Y2072" s="72" t="n">
        <v>46326.52037037037</v>
      </c>
    </row>
    <row r="2073">
      <c r="A2073" s="39" t="inlineStr">
        <is>
          <t>6ad3333f5994f97926717228</t>
        </is>
      </c>
      <c r="B2073" s="72" t="n">
        <v>46312.58693287037</v>
      </c>
      <c r="C2073" s="70" t="n">
        <v>46312</v>
      </c>
      <c r="D2073" t="inlineStr">
        <is>
          <t>2026-10</t>
        </is>
      </c>
      <c r="E2073" t="inlineStr">
        <is>
          <t>Wk of 2026-10-12</t>
        </is>
      </c>
      <c r="F2073" t="inlineStr">
        <is>
          <t>Connected</t>
        </is>
      </c>
      <c r="G2073" s="39" t="str">
        <f>IF(ISNUMBER(MATCH(F2073,QualityStatuses,0)),"Quality Lead","Non-Quality Lead")</f>
        <v>Non-Quality Lead</v>
      </c>
      <c r="H2073" s="39" t="str">
        <f>IFERROR(INDEX(CampTypes,MATCH(I2073,CampList,0)),"Unattributed")</f>
        <v>New</v>
      </c>
      <c r="I2073" t="inlineStr">
        <is>
          <t>EBG - In House | ABO | Natuf | Leads | Unit Franchise | India | Oct26 | V1</t>
        </is>
      </c>
      <c r="J2073" t="inlineStr">
        <is>
          <t>EBG - In House | ABO | Natuf | Leads | Unit Franchise | India | Oct26 | V1</t>
        </is>
      </c>
      <c r="K2073" t="inlineStr">
        <is>
          <t>Direct (campaign tagged in CRM)</t>
        </is>
      </c>
      <c r="L2073" t="inlineStr">
        <is>
          <t>Natuf | Investors | Tier1 + Growth Cities | Oct26 | V1</t>
        </is>
      </c>
      <c r="M2073" t="inlineStr">
        <is>
          <t>Natuf | Investors | Tier1 + Growth Cities | Oct26 | V1</t>
        </is>
      </c>
      <c r="N2073" t="inlineStr">
        <is>
          <t>Natuf | Reel | Brand Ambassador | Heard Of Owning A Cafe | V1</t>
        </is>
      </c>
      <c r="O2073" t="inlineStr">
        <is>
          <t>In House Natuf</t>
        </is>
      </c>
      <c r="P2073" t="inlineStr">
        <is>
          <t>Facebook</t>
        </is>
      </c>
      <c r="Q2073" t="inlineStr">
        <is>
          <t>Rupa Srinivas</t>
        </is>
      </c>
      <c r="R2073" t="inlineStr">
        <is>
          <t>Sourav dey</t>
        </is>
      </c>
      <c r="S2073" t="inlineStr">
        <is>
          <t>-</t>
        </is>
      </c>
      <c r="T2073" t="inlineStr">
        <is>
          <t>Surat</t>
        </is>
      </c>
      <c r="U2073" t="inlineStr">
        <is>
          <t xml:space="preserve"> </t>
        </is>
      </c>
      <c r="V2073" t="n">
        <v>2</v>
      </c>
      <c r="W2073" t="n">
        <v>2</v>
      </c>
      <c r="X2073" t="inlineStr">
        <is>
          <t>XXXXXX7465</t>
        </is>
      </c>
      <c r="Y2073" s="72" t="n">
        <v>46326.52037037037</v>
      </c>
    </row>
    <row r="2074">
      <c r="A2074" s="39" t="inlineStr">
        <is>
          <t>6ad332db8ceeaa10903d7ec1</t>
        </is>
      </c>
      <c r="B2074" s="72" t="n">
        <v>46312.58577546296</v>
      </c>
      <c r="C2074" s="70" t="n">
        <v>46312</v>
      </c>
      <c r="D2074" t="inlineStr">
        <is>
          <t>2026-10</t>
        </is>
      </c>
      <c r="E2074" t="inlineStr">
        <is>
          <t>Wk of 2026-10-12</t>
        </is>
      </c>
      <c r="F2074" t="inlineStr">
        <is>
          <t>New Lead</t>
        </is>
      </c>
      <c r="G2074" s="39" t="str">
        <f>IF(ISNUMBER(MATCH(F2074,QualityStatuses,0)),"Quality Lead","Non-Quality Lead")</f>
        <v>Non-Quality Lead</v>
      </c>
      <c r="H2074" s="39" t="str">
        <f>IFERROR(INDEX(CampTypes,MATCH(I2074,CampList,0)),"Unattributed")</f>
        <v>Old</v>
      </c>
      <c r="I2074" t="inlineStr">
        <is>
          <t>E_Karan_Natuf_All_07072026</t>
        </is>
      </c>
      <c r="J2074" t="inlineStr">
        <is>
          <t>E_Karan_Natuf_All_07072026</t>
        </is>
      </c>
      <c r="K2074" t="inlineStr">
        <is>
          <t>Direct (campaign tagged in CRM)</t>
        </is>
      </c>
      <c r="L2074" t="inlineStr">
        <is>
          <t>E_Karan_Natuf_Sign_07072026_Adset3</t>
        </is>
      </c>
      <c r="M2074" t="inlineStr">
        <is>
          <t>E_Karan_Natuf_Sign_07072026_Adset3</t>
        </is>
      </c>
      <c r="N2074" t="inlineStr">
        <is>
          <t>E_Karan_Natuf_Sign_07072026_Adset2_Ad1</t>
        </is>
      </c>
      <c r="O2074" t="inlineStr">
        <is>
          <t>Natuf</t>
        </is>
      </c>
      <c r="P2074" t="inlineStr">
        <is>
          <t>Facebook</t>
        </is>
      </c>
      <c r="Q2074" t="inlineStr">
        <is>
          <t>(Unassigned)</t>
        </is>
      </c>
      <c r="R2074" t="inlineStr">
        <is>
          <t>Omkar Navge</t>
        </is>
      </c>
      <c r="S2074" t="inlineStr">
        <is>
          <t>-</t>
        </is>
      </c>
      <c r="T2074" t="inlineStr">
        <is>
          <t>Soran</t>
        </is>
      </c>
      <c r="U2074" t="inlineStr">
        <is>
          <t xml:space="preserve"> </t>
        </is>
      </c>
      <c r="V2074" t="n">
        <v>0</v>
      </c>
      <c r="W2074" t="n">
        <v>0</v>
      </c>
      <c r="X2074" t="inlineStr">
        <is>
          <t>XXXXXX2476</t>
        </is>
      </c>
      <c r="Y2074" s="72" t="n">
        <v>46326.52037037037</v>
      </c>
    </row>
    <row r="2075">
      <c r="A2075" s="39" t="inlineStr">
        <is>
          <t>6ad330db3b9c88763fe27ee5</t>
        </is>
      </c>
      <c r="B2075" s="72" t="n">
        <v>46312.57984953704</v>
      </c>
      <c r="C2075" s="70" t="n">
        <v>46312</v>
      </c>
      <c r="D2075" t="inlineStr">
        <is>
          <t>2026-10</t>
        </is>
      </c>
      <c r="E2075" t="inlineStr">
        <is>
          <t>Wk of 2026-10-12</t>
        </is>
      </c>
      <c r="F2075" t="inlineStr">
        <is>
          <t>New Lead</t>
        </is>
      </c>
      <c r="G2075" s="39" t="str">
        <f>IF(ISNUMBER(MATCH(F2075,QualityStatuses,0)),"Quality Lead","Non-Quality Lead")</f>
        <v>Non-Quality Lead</v>
      </c>
      <c r="H2075" s="39" t="str">
        <f>IFERROR(INDEX(CampTypes,MATCH(I2075,CampList,0)),"Unattributed")</f>
        <v>Old</v>
      </c>
      <c r="I2075" t="inlineStr">
        <is>
          <t>natuf_Kiosk_14072026_Hindi</t>
        </is>
      </c>
      <c r="J2075" t="inlineStr">
        <is>
          <t>natuf_Kiosk_14072026_Hindi</t>
        </is>
      </c>
      <c r="K2075" t="inlineStr">
        <is>
          <t>Direct (campaign tagged in CRM)</t>
        </is>
      </c>
      <c r="L2075" t="inlineStr">
        <is>
          <t>natuf_Kiosk_09102026</t>
        </is>
      </c>
      <c r="M2075" t="inlineStr">
        <is>
          <t>natuf_Kiosk_09102026</t>
        </is>
      </c>
      <c r="N2075" t="inlineStr">
        <is>
          <t>natuf_Kiosk_14072026_ad set_ad1</t>
        </is>
      </c>
      <c r="O2075" t="inlineStr">
        <is>
          <t>Natuf</t>
        </is>
      </c>
      <c r="P2075" t="inlineStr">
        <is>
          <t>Facebook</t>
        </is>
      </c>
      <c r="Q2075" t="inlineStr">
        <is>
          <t>(Unassigned)</t>
        </is>
      </c>
      <c r="R2075" t="inlineStr">
        <is>
          <t>Omkar Navge</t>
        </is>
      </c>
      <c r="S2075" t="inlineStr">
        <is>
          <t>-</t>
        </is>
      </c>
      <c r="T2075" t="inlineStr">
        <is>
          <t>Surajpur chhattisgarh</t>
        </is>
      </c>
      <c r="U2075" t="inlineStr">
        <is>
          <t xml:space="preserve"> </t>
        </is>
      </c>
      <c r="V2075" t="n">
        <v>0</v>
      </c>
      <c r="W2075" t="n">
        <v>0</v>
      </c>
      <c r="X2075" t="inlineStr">
        <is>
          <t>XXXXXX0890</t>
        </is>
      </c>
      <c r="Y2075" s="72" t="n">
        <v>46326.52037037037</v>
      </c>
    </row>
    <row r="2076">
      <c r="A2076" s="39" t="inlineStr">
        <is>
          <t>6ad3309ec8ca7c96e0999596</t>
        </is>
      </c>
      <c r="B2076" s="72" t="n">
        <v>46312.57914351852</v>
      </c>
      <c r="C2076" s="70" t="n">
        <v>46312</v>
      </c>
      <c r="D2076" t="inlineStr">
        <is>
          <t>2026-10</t>
        </is>
      </c>
      <c r="E2076" t="inlineStr">
        <is>
          <t>Wk of 2026-10-12</t>
        </is>
      </c>
      <c r="F2076" t="inlineStr">
        <is>
          <t>Attempt 1</t>
        </is>
      </c>
      <c r="G2076" s="39" t="str">
        <f>IF(ISNUMBER(MATCH(F2076,QualityStatuses,0)),"Quality Lead","Non-Quality Lead")</f>
        <v>Non-Quality Lead</v>
      </c>
      <c r="H2076" s="39" t="str">
        <f>IFERROR(INDEX(CampTypes,MATCH(I2076,CampList,0)),"Unattributed")</f>
        <v>Old</v>
      </c>
      <c r="I2076" t="inlineStr">
        <is>
          <t>natuf_Kiosk_14072026_Hindi</t>
        </is>
      </c>
      <c r="J2076" t="inlineStr">
        <is>
          <t>natuf_Kiosk_14072026_Hindi</t>
        </is>
      </c>
      <c r="K2076" t="inlineStr">
        <is>
          <t>Direct (campaign tagged in CRM)</t>
        </is>
      </c>
      <c r="L2076" t="inlineStr">
        <is>
          <t>natuf_Kiosk_23092026_ad set3</t>
        </is>
      </c>
      <c r="M2076" t="inlineStr">
        <is>
          <t>natuf_Kiosk_23092026_ad set3</t>
        </is>
      </c>
      <c r="N2076" t="inlineStr">
        <is>
          <t>natuf_Kiosk_23092026_ad set3_ad1</t>
        </is>
      </c>
      <c r="O2076" t="inlineStr">
        <is>
          <t>Natuf</t>
        </is>
      </c>
      <c r="P2076" t="inlineStr">
        <is>
          <t>Facebook</t>
        </is>
      </c>
      <c r="Q2076" t="inlineStr">
        <is>
          <t>Tejaswini Tarigopula</t>
        </is>
      </c>
      <c r="R2076" t="inlineStr">
        <is>
          <t>Rauth Sanketh</t>
        </is>
      </c>
      <c r="S2076" t="inlineStr">
        <is>
          <t>-</t>
        </is>
      </c>
      <c r="T2076" t="inlineStr">
        <is>
          <t>Dehradun</t>
        </is>
      </c>
      <c r="U2076" t="inlineStr">
        <is>
          <t>uttarakhand_(₹1_cr)</t>
        </is>
      </c>
      <c r="V2076" t="n">
        <v>1</v>
      </c>
      <c r="W2076" t="n">
        <v>0</v>
      </c>
      <c r="X2076" t="inlineStr">
        <is>
          <t>XXXXXX1774</t>
        </is>
      </c>
      <c r="Y2076" s="72" t="n">
        <v>46319.56840277778</v>
      </c>
    </row>
    <row r="2077">
      <c r="A2077" s="39" t="inlineStr">
        <is>
          <t>6ad3302e14fda8380b7a2e6d</t>
        </is>
      </c>
      <c r="B2077" s="72" t="n">
        <v>46312.57784722222</v>
      </c>
      <c r="C2077" s="70" t="n">
        <v>46312</v>
      </c>
      <c r="D2077" t="inlineStr">
        <is>
          <t>2026-10</t>
        </is>
      </c>
      <c r="E2077" t="inlineStr">
        <is>
          <t>Wk of 2026-10-12</t>
        </is>
      </c>
      <c r="F2077" t="inlineStr">
        <is>
          <t>Attempt 3</t>
        </is>
      </c>
      <c r="G2077" s="39" t="str">
        <f>IF(ISNUMBER(MATCH(F2077,QualityStatuses,0)),"Quality Lead","Non-Quality Lead")</f>
        <v>Non-Quality Lead</v>
      </c>
      <c r="H2077" s="39" t="str">
        <f>IFERROR(INDEX(CampTypes,MATCH(I2077,CampList,0)),"Unattributed")</f>
        <v>New</v>
      </c>
      <c r="I2077" t="inlineStr">
        <is>
          <t>EBG - In House | ABO | Natuf | Leads | Unit Franchise | India | Oct26 | V1</t>
        </is>
      </c>
      <c r="J2077" t="inlineStr">
        <is>
          <t>EBG - In House | ABO | Natuf | Leads | Unit Franchise | India | Oct26 | V1</t>
        </is>
      </c>
      <c r="K2077" t="inlineStr">
        <is>
          <t>Direct (campaign tagged in CRM)</t>
        </is>
      </c>
      <c r="L2077" t="inlineStr">
        <is>
          <t>Natuf | Business Owners | Tier1 + Growth Cities | Oct26 | V1</t>
        </is>
      </c>
      <c r="M2077" t="inlineStr">
        <is>
          <t>Natuf | Business Owners | Tier1 + Growth Cities | Oct26 | V1</t>
        </is>
      </c>
      <c r="N2077" t="inlineStr">
        <is>
          <t>Natuf | Reel | Brand Ambassador | Heard Of Owning A Cafe | V1</t>
        </is>
      </c>
      <c r="O2077" t="inlineStr">
        <is>
          <t>In House Natuf</t>
        </is>
      </c>
      <c r="P2077" t="inlineStr">
        <is>
          <t>Facebook</t>
        </is>
      </c>
      <c r="Q2077" t="inlineStr">
        <is>
          <t>Rupa Srinivas</t>
        </is>
      </c>
      <c r="R2077" t="inlineStr">
        <is>
          <t>Roshini</t>
        </is>
      </c>
      <c r="S2077" t="inlineStr">
        <is>
          <t>-</t>
        </is>
      </c>
      <c r="T2077" t="inlineStr">
        <is>
          <t>Ambarnath</t>
        </is>
      </c>
      <c r="U2077" t="inlineStr">
        <is>
          <t xml:space="preserve"> </t>
        </is>
      </c>
      <c r="V2077" t="n">
        <v>3</v>
      </c>
      <c r="W2077" t="n">
        <v>3</v>
      </c>
      <c r="X2077" t="inlineStr">
        <is>
          <t>XXXXXX5464</t>
        </is>
      </c>
      <c r="Y2077" s="72" t="n">
        <v>46326.52037037037</v>
      </c>
    </row>
    <row r="2078">
      <c r="A2078" s="39" t="inlineStr">
        <is>
          <t>6ad32f7a8f7067d91680757d</t>
        </is>
      </c>
      <c r="B2078" s="72" t="n">
        <v>46312.57576388889</v>
      </c>
      <c r="C2078" s="70" t="n">
        <v>46312</v>
      </c>
      <c r="D2078" t="inlineStr">
        <is>
          <t>2026-10</t>
        </is>
      </c>
      <c r="E2078" t="inlineStr">
        <is>
          <t>Wk of 2026-10-12</t>
        </is>
      </c>
      <c r="F2078" t="inlineStr">
        <is>
          <t>Attempt 1</t>
        </is>
      </c>
      <c r="G2078" s="39" t="str">
        <f>IF(ISNUMBER(MATCH(F2078,QualityStatuses,0)),"Quality Lead","Non-Quality Lead")</f>
        <v>Non-Quality Lead</v>
      </c>
      <c r="H2078" s="39" t="str">
        <f>IFERROR(INDEX(CampTypes,MATCH(I2078,CampList,0)),"Unattributed")</f>
        <v>New</v>
      </c>
      <c r="I2078" t="inlineStr">
        <is>
          <t>EBG - In House | ABO | Natuf | Leads | Unit Franchise | India | Oct26 | V1</t>
        </is>
      </c>
      <c r="J2078" t="inlineStr">
        <is>
          <t>EBG - In House | ABO | Natuf | Leads | Unit Franchise | India | Oct26 | V1</t>
        </is>
      </c>
      <c r="K2078" t="inlineStr">
        <is>
          <t>Direct (campaign tagged in CRM)</t>
        </is>
      </c>
      <c r="L2078" t="inlineStr">
        <is>
          <t>Natuf | Investors | Tier1 + Growth Cities | Oct26 | V1</t>
        </is>
      </c>
      <c r="M2078" t="inlineStr">
        <is>
          <t>Natuf | Investors | Tier1 + Growth Cities | Oct26 | V1</t>
        </is>
      </c>
      <c r="N2078" t="inlineStr">
        <is>
          <t>Natuf | Reel | Brand Ambassador | Heard Of Owning A Cafe | V1</t>
        </is>
      </c>
      <c r="O2078" t="inlineStr">
        <is>
          <t>In House Natuf</t>
        </is>
      </c>
      <c r="P2078" t="inlineStr">
        <is>
          <t>Facebook</t>
        </is>
      </c>
      <c r="Q2078" t="inlineStr">
        <is>
          <t>Rupa Srinivas</t>
        </is>
      </c>
      <c r="R2078" t="inlineStr">
        <is>
          <t>Elisha Pitta</t>
        </is>
      </c>
      <c r="S2078" t="inlineStr">
        <is>
          <t>-</t>
        </is>
      </c>
      <c r="T2078" t="inlineStr">
        <is>
          <t>Bangalore</t>
        </is>
      </c>
      <c r="U2078" t="inlineStr">
        <is>
          <t xml:space="preserve"> </t>
        </is>
      </c>
      <c r="V2078" t="n">
        <v>1</v>
      </c>
      <c r="W2078" t="n">
        <v>0</v>
      </c>
      <c r="X2078" t="inlineStr">
        <is>
          <t>XXXXXX2849</t>
        </is>
      </c>
      <c r="Y2078" s="72" t="n">
        <v>46326.52037037037</v>
      </c>
    </row>
    <row r="2079">
      <c r="A2079" s="39" t="inlineStr">
        <is>
          <t>6ad32e865fb0c65f673b748c</t>
        </is>
      </c>
      <c r="B2079" s="72" t="n">
        <v>46312.57293981482</v>
      </c>
      <c r="C2079" s="70" t="n">
        <v>46312</v>
      </c>
      <c r="D2079" t="inlineStr">
        <is>
          <t>2026-10</t>
        </is>
      </c>
      <c r="E2079" t="inlineStr">
        <is>
          <t>Wk of 2026-10-12</t>
        </is>
      </c>
      <c r="F2079" t="inlineStr">
        <is>
          <t>Attempt 1</t>
        </is>
      </c>
      <c r="G2079" s="39" t="str">
        <f>IF(ISNUMBER(MATCH(F2079,QualityStatuses,0)),"Quality Lead","Non-Quality Lead")</f>
        <v>Non-Quality Lead</v>
      </c>
      <c r="H2079" s="39" t="str">
        <f>IFERROR(INDEX(CampTypes,MATCH(I2079,CampList,0)),"Unattributed")</f>
        <v>New</v>
      </c>
      <c r="I2079" t="inlineStr">
        <is>
          <t>EBG - In House | ABO | Natuf | Leads | Unit Franchise | India | Oct26 | V1</t>
        </is>
      </c>
      <c r="J2079" t="inlineStr">
        <is>
          <t>EBG - In House | ABO | Natuf | Leads | Unit Franchise | India | Oct26 | V1</t>
        </is>
      </c>
      <c r="K2079" t="inlineStr">
        <is>
          <t>Direct (campaign tagged in CRM)</t>
        </is>
      </c>
      <c r="L2079" t="inlineStr">
        <is>
          <t>Natuf | Business Owners | Tier1 + Growth Cities | Oct26 | V1</t>
        </is>
      </c>
      <c r="M2079" t="inlineStr">
        <is>
          <t>Natuf | Business Owners | Tier1 + Growth Cities | Oct26 | V1</t>
        </is>
      </c>
      <c r="N2079" t="inlineStr">
        <is>
          <t>Natuf | Reel | Brand Ambassador | Heard Of Owning A Cafe | V1</t>
        </is>
      </c>
      <c r="O2079" t="inlineStr">
        <is>
          <t>In House Natuf</t>
        </is>
      </c>
      <c r="P2079" t="inlineStr">
        <is>
          <t>Facebook</t>
        </is>
      </c>
      <c r="Q2079" t="inlineStr">
        <is>
          <t>Rupa Srinivas</t>
        </is>
      </c>
      <c r="R2079" t="inlineStr">
        <is>
          <t>Harshitha Mudeli</t>
        </is>
      </c>
      <c r="S2079" t="inlineStr">
        <is>
          <t>-</t>
        </is>
      </c>
      <c r="T2079" t="inlineStr">
        <is>
          <t>Buldhana</t>
        </is>
      </c>
      <c r="U2079" t="inlineStr">
        <is>
          <t xml:space="preserve"> </t>
        </is>
      </c>
      <c r="V2079" t="n">
        <v>0</v>
      </c>
      <c r="W2079" t="n">
        <v>0</v>
      </c>
      <c r="X2079" t="inlineStr">
        <is>
          <t>XXXXXX6535</t>
        </is>
      </c>
      <c r="Y2079" s="72" t="n">
        <v>46326.52037037037</v>
      </c>
    </row>
    <row r="2080">
      <c r="A2080" s="39" t="inlineStr">
        <is>
          <t>6ad32e7d9eec196ed71a83a9</t>
        </is>
      </c>
      <c r="B2080" s="72" t="n">
        <v>46312.57283564815</v>
      </c>
      <c r="C2080" s="70" t="n">
        <v>46312</v>
      </c>
      <c r="D2080" t="inlineStr">
        <is>
          <t>2026-10</t>
        </is>
      </c>
      <c r="E2080" t="inlineStr">
        <is>
          <t>Wk of 2026-10-12</t>
        </is>
      </c>
      <c r="F2080" t="inlineStr">
        <is>
          <t>Lost</t>
        </is>
      </c>
      <c r="G2080" s="39" t="str">
        <f>IF(ISNUMBER(MATCH(F2080,QualityStatuses,0)),"Quality Lead","Non-Quality Lead")</f>
        <v>Non-Quality Lead</v>
      </c>
      <c r="H2080" s="39" t="str">
        <f>IFERROR(INDEX(CampTypes,MATCH(I2080,CampList,0)),"Unattributed")</f>
        <v>Old</v>
      </c>
      <c r="I2080" t="inlineStr">
        <is>
          <t>E_Karan_Natuf_All_07072026</t>
        </is>
      </c>
      <c r="J2080" t="inlineStr">
        <is>
          <t>E_Karan_Natuf_All_07072026</t>
        </is>
      </c>
      <c r="K2080" t="inlineStr">
        <is>
          <t>Direct (campaign tagged in CRM)</t>
        </is>
      </c>
      <c r="L2080" t="inlineStr">
        <is>
          <t>E_Karan_Natuf_Sign_07072026_Adset3</t>
        </is>
      </c>
      <c r="M2080" t="inlineStr">
        <is>
          <t>E_Karan_Natuf_Sign_07072026_Adset3</t>
        </is>
      </c>
      <c r="N2080" t="inlineStr">
        <is>
          <t>E_Karan_Natuf_Sign_07072026_Adset2_Ad1</t>
        </is>
      </c>
      <c r="O2080" t="inlineStr">
        <is>
          <t>Natuf</t>
        </is>
      </c>
      <c r="P2080" t="inlineStr">
        <is>
          <t>Facebook</t>
        </is>
      </c>
      <c r="Q2080" t="inlineStr">
        <is>
          <t>Marshal Malbari</t>
        </is>
      </c>
      <c r="R2080" t="inlineStr">
        <is>
          <t>Rohit Kamble</t>
        </is>
      </c>
      <c r="S2080" t="inlineStr">
        <is>
          <t>Wrong Number</t>
        </is>
      </c>
      <c r="T2080" t="inlineStr">
        <is>
          <t>Umred</t>
        </is>
      </c>
      <c r="U2080" t="inlineStr">
        <is>
          <t xml:space="preserve"> </t>
        </is>
      </c>
      <c r="V2080" t="n">
        <v>1</v>
      </c>
      <c r="W2080" t="n">
        <v>1</v>
      </c>
      <c r="X2080" t="inlineStr">
        <is>
          <t>XXXXXX3996</t>
        </is>
      </c>
      <c r="Y2080" s="72" t="n">
        <v>46326.52037037037</v>
      </c>
    </row>
    <row r="2081">
      <c r="A2081" s="39" t="inlineStr">
        <is>
          <t>6ad32ddfc85e5b1bf0f0ca95</t>
        </is>
      </c>
      <c r="B2081" s="72" t="n">
        <v>46312.57100694445</v>
      </c>
      <c r="C2081" s="70" t="n">
        <v>46312</v>
      </c>
      <c r="D2081" t="inlineStr">
        <is>
          <t>2026-10</t>
        </is>
      </c>
      <c r="E2081" t="inlineStr">
        <is>
          <t>Wk of 2026-10-12</t>
        </is>
      </c>
      <c r="F2081" t="inlineStr">
        <is>
          <t>Attempt 5</t>
        </is>
      </c>
      <c r="G2081" s="39" t="str">
        <f>IF(ISNUMBER(MATCH(F2081,QualityStatuses,0)),"Quality Lead","Non-Quality Lead")</f>
        <v>Non-Quality Lead</v>
      </c>
      <c r="H2081" s="39" t="str">
        <f>IFERROR(INDEX(CampTypes,MATCH(I2081,CampList,0)),"Unattributed")</f>
        <v>Old</v>
      </c>
      <c r="I2081" t="inlineStr">
        <is>
          <t>E_Karan_Natuf_All_07072026</t>
        </is>
      </c>
      <c r="J2081" t="inlineStr">
        <is>
          <t>E_Karan_Natuf_All_07072026</t>
        </is>
      </c>
      <c r="K2081" t="inlineStr">
        <is>
          <t>Direct (campaign tagged in CRM)</t>
        </is>
      </c>
      <c r="L2081" t="inlineStr">
        <is>
          <t>E_Karan_Natuf_Sign_07072026_Adset3</t>
        </is>
      </c>
      <c r="M2081" t="inlineStr">
        <is>
          <t>E_Karan_Natuf_Sign_07072026_Adset3</t>
        </is>
      </c>
      <c r="N2081" t="inlineStr">
        <is>
          <t>E_Karan_Natuf_Sign_07072026_Adset2_Ad1 – Copy</t>
        </is>
      </c>
      <c r="O2081" t="inlineStr">
        <is>
          <t>Natuf</t>
        </is>
      </c>
      <c r="P2081" t="inlineStr">
        <is>
          <t>Facebook</t>
        </is>
      </c>
      <c r="Q2081" t="inlineStr">
        <is>
          <t>Marshal Malbari</t>
        </is>
      </c>
      <c r="R2081" t="inlineStr">
        <is>
          <t>Aisha Rasalkar</t>
        </is>
      </c>
      <c r="S2081" t="inlineStr">
        <is>
          <t>-</t>
        </is>
      </c>
      <c r="T2081" t="inlineStr">
        <is>
          <t>Surat</t>
        </is>
      </c>
      <c r="U2081" t="inlineStr">
        <is>
          <t xml:space="preserve"> </t>
        </is>
      </c>
      <c r="V2081" t="n">
        <v>5</v>
      </c>
      <c r="W2081" t="n">
        <v>0</v>
      </c>
      <c r="X2081" t="inlineStr">
        <is>
          <t>XXXXXX8874</t>
        </is>
      </c>
      <c r="Y2081" s="72" t="n">
        <v>46326.52037037037</v>
      </c>
    </row>
    <row r="2082">
      <c r="A2082" s="39" t="inlineStr">
        <is>
          <t>6ad32a81045e6d0aa6df42bc</t>
        </is>
      </c>
      <c r="B2082" s="72" t="n">
        <v>46312.56103009259</v>
      </c>
      <c r="C2082" s="70" t="n">
        <v>46312</v>
      </c>
      <c r="D2082" t="inlineStr">
        <is>
          <t>2026-10</t>
        </is>
      </c>
      <c r="E2082" t="inlineStr">
        <is>
          <t>Wk of 2026-10-12</t>
        </is>
      </c>
      <c r="F2082" t="inlineStr">
        <is>
          <t>New Lead</t>
        </is>
      </c>
      <c r="G2082" s="39" t="str">
        <f>IF(ISNUMBER(MATCH(F2082,QualityStatuses,0)),"Quality Lead","Non-Quality Lead")</f>
        <v>Non-Quality Lead</v>
      </c>
      <c r="H2082" s="39" t="str">
        <f>IFERROR(INDEX(CampTypes,MATCH(I2082,CampList,0)),"Unattributed")</f>
        <v>Old</v>
      </c>
      <c r="I2082" t="inlineStr">
        <is>
          <t>E_Suresh_Natuf_Kiosk_07072026</t>
        </is>
      </c>
      <c r="J2082" t="inlineStr">
        <is>
          <t>E_Suresh_Natuf_Kiosk_07072026</t>
        </is>
      </c>
      <c r="K2082" t="inlineStr">
        <is>
          <t>Direct (campaign tagged in CRM)</t>
        </is>
      </c>
      <c r="L2082" t="inlineStr">
        <is>
          <t>E_Suresh_Natuf_Kiosk_07072026_Adset5</t>
        </is>
      </c>
      <c r="M2082" t="inlineStr">
        <is>
          <t>E_Suresh_Natuf_Kiosk_07072026_Adset5</t>
        </is>
      </c>
      <c r="N2082" t="inlineStr">
        <is>
          <t>E_Hindi_Suresh_Natuf_Kiosk_07072026_Adset5_ad3 – Copy 2</t>
        </is>
      </c>
      <c r="O2082" t="inlineStr">
        <is>
          <t>Natuf</t>
        </is>
      </c>
      <c r="P2082" t="inlineStr">
        <is>
          <t>Facebook</t>
        </is>
      </c>
      <c r="Q2082" t="inlineStr">
        <is>
          <t>(Unassigned)</t>
        </is>
      </c>
      <c r="R2082" t="inlineStr">
        <is>
          <t>Omkar Navge</t>
        </is>
      </c>
      <c r="S2082" t="inlineStr">
        <is>
          <t>-</t>
        </is>
      </c>
      <c r="T2082" t="inlineStr">
        <is>
          <t>Pune</t>
        </is>
      </c>
      <c r="U2082" t="inlineStr">
        <is>
          <t xml:space="preserve"> </t>
        </is>
      </c>
      <c r="V2082" t="n">
        <v>0</v>
      </c>
      <c r="W2082" t="n">
        <v>0</v>
      </c>
      <c r="X2082" t="inlineStr">
        <is>
          <t>XXXXXX2999</t>
        </is>
      </c>
      <c r="Y2082" s="72" t="n">
        <v>46326.52037037037</v>
      </c>
    </row>
    <row r="2083">
      <c r="A2083" s="39" t="inlineStr">
        <is>
          <t>6ad3294b66f705ee6b8ff635</t>
        </is>
      </c>
      <c r="B2083" s="72" t="n">
        <v>46312.55744212963</v>
      </c>
      <c r="C2083" s="70" t="n">
        <v>46312</v>
      </c>
      <c r="D2083" t="inlineStr">
        <is>
          <t>2026-10</t>
        </is>
      </c>
      <c r="E2083" t="inlineStr">
        <is>
          <t>Wk of 2026-10-12</t>
        </is>
      </c>
      <c r="F2083" t="inlineStr">
        <is>
          <t>Connected</t>
        </is>
      </c>
      <c r="G2083" s="39" t="str">
        <f>IF(ISNUMBER(MATCH(F2083,QualityStatuses,0)),"Quality Lead","Non-Quality Lead")</f>
        <v>Non-Quality Lead</v>
      </c>
      <c r="H2083" s="39" t="str">
        <f>IFERROR(INDEX(CampTypes,MATCH(I2083,CampList,0)),"Unattributed")</f>
        <v>New</v>
      </c>
      <c r="I2083" t="inlineStr">
        <is>
          <t>EBG - In House | ABO | Natuf | Leads | Unit Franchise | India | Oct26 | V1</t>
        </is>
      </c>
      <c r="J2083" t="inlineStr">
        <is>
          <t>EBG - In House | ABO | Natuf | Leads | Unit Franchise | India | Oct26 | V1</t>
        </is>
      </c>
      <c r="K2083" t="inlineStr">
        <is>
          <t>Direct (campaign tagged in CRM)</t>
        </is>
      </c>
      <c r="L2083" t="inlineStr">
        <is>
          <t>Natuf | Business Owners | Tier1 + Growth Cities | Oct26 | V1</t>
        </is>
      </c>
      <c r="M2083" t="inlineStr">
        <is>
          <t>Natuf | Business Owners | Tier1 + Growth Cities | Oct26 | V1</t>
        </is>
      </c>
      <c r="N2083" t="inlineStr">
        <is>
          <t>Natuf | Reel | Brand Ambassador | Heard Of Owning A Cafe | V1</t>
        </is>
      </c>
      <c r="O2083" t="inlineStr">
        <is>
          <t>In House Natuf</t>
        </is>
      </c>
      <c r="P2083" t="inlineStr">
        <is>
          <t>Facebook</t>
        </is>
      </c>
      <c r="Q2083" t="inlineStr">
        <is>
          <t>Rupa Srinivas</t>
        </is>
      </c>
      <c r="R2083" t="inlineStr">
        <is>
          <t>Sameer Khan</t>
        </is>
      </c>
      <c r="S2083" t="inlineStr">
        <is>
          <t>-</t>
        </is>
      </c>
      <c r="T2083" t="inlineStr">
        <is>
          <t>Indore</t>
        </is>
      </c>
      <c r="U2083" t="inlineStr">
        <is>
          <t xml:space="preserve"> </t>
        </is>
      </c>
      <c r="V2083" t="n">
        <v>2</v>
      </c>
      <c r="W2083" t="n">
        <v>2</v>
      </c>
      <c r="X2083" t="inlineStr">
        <is>
          <t>XXXXXX0276</t>
        </is>
      </c>
      <c r="Y2083" s="72" t="n">
        <v>46326.52037037037</v>
      </c>
    </row>
    <row r="2084">
      <c r="A2084" s="39" t="inlineStr">
        <is>
          <t>6ad32891bdfe508505f9d2db</t>
        </is>
      </c>
      <c r="B2084" s="72" t="n">
        <v>46312.55528935185</v>
      </c>
      <c r="C2084" s="70" t="n">
        <v>46312</v>
      </c>
      <c r="D2084" t="inlineStr">
        <is>
          <t>2026-10</t>
        </is>
      </c>
      <c r="E2084" t="inlineStr">
        <is>
          <t>Wk of 2026-10-12</t>
        </is>
      </c>
      <c r="F2084" t="inlineStr">
        <is>
          <t>Attempt 3</t>
        </is>
      </c>
      <c r="G2084" s="39" t="str">
        <f>IF(ISNUMBER(MATCH(F2084,QualityStatuses,0)),"Quality Lead","Non-Quality Lead")</f>
        <v>Non-Quality Lead</v>
      </c>
      <c r="H2084" s="39" t="str">
        <f>IFERROR(INDEX(CampTypes,MATCH(I2084,CampList,0)),"Unattributed")</f>
        <v>New</v>
      </c>
      <c r="I2084" t="inlineStr">
        <is>
          <t>EBG - In House | ABO | Natuf | Leads | Unit Franchise | India | Oct26 | V1</t>
        </is>
      </c>
      <c r="J2084" t="inlineStr">
        <is>
          <t>EBG - In House | ABO | Natuf | Leads | Unit Franchise | India | Oct26 | V1</t>
        </is>
      </c>
      <c r="K2084" t="inlineStr">
        <is>
          <t>Direct (campaign tagged in CRM)</t>
        </is>
      </c>
      <c r="L2084" t="inlineStr">
        <is>
          <t>Natuf | Business Owners | Tier1 + Growth Cities | Oct26 | V1</t>
        </is>
      </c>
      <c r="M2084" t="inlineStr">
        <is>
          <t>Natuf | Business Owners | Tier1 + Growth Cities | Oct26 | V1</t>
        </is>
      </c>
      <c r="N2084" t="inlineStr">
        <is>
          <t>Natuf | Reel | Brand Ambassador | Heard Of Owning A Cafe | V1</t>
        </is>
      </c>
      <c r="O2084" t="inlineStr">
        <is>
          <t>In House Natuf</t>
        </is>
      </c>
      <c r="P2084" t="inlineStr">
        <is>
          <t>Facebook</t>
        </is>
      </c>
      <c r="Q2084" t="inlineStr">
        <is>
          <t>Rupa Srinivas</t>
        </is>
      </c>
      <c r="R2084" t="inlineStr">
        <is>
          <t>Srikanth Marampudi</t>
        </is>
      </c>
      <c r="S2084" t="inlineStr">
        <is>
          <t>-</t>
        </is>
      </c>
      <c r="T2084" t="inlineStr">
        <is>
          <t>tiptur</t>
        </is>
      </c>
      <c r="U2084" t="inlineStr">
        <is>
          <t xml:space="preserve"> </t>
        </is>
      </c>
      <c r="V2084" t="n">
        <v>3</v>
      </c>
      <c r="W2084" t="n">
        <v>0</v>
      </c>
      <c r="X2084" t="inlineStr">
        <is>
          <t>XXXXXX0686</t>
        </is>
      </c>
      <c r="Y2084" s="72" t="n">
        <v>46326.52037037037</v>
      </c>
    </row>
    <row r="2085">
      <c r="A2085" s="39" t="inlineStr">
        <is>
          <t>6ad32674bdfe508505f9d009</t>
        </is>
      </c>
      <c r="B2085" s="72" t="n">
        <v>46312.54902777778</v>
      </c>
      <c r="C2085" s="70" t="n">
        <v>46312</v>
      </c>
      <c r="D2085" t="inlineStr">
        <is>
          <t>2026-10</t>
        </is>
      </c>
      <c r="E2085" t="inlineStr">
        <is>
          <t>Wk of 2026-10-12</t>
        </is>
      </c>
      <c r="F2085" t="inlineStr">
        <is>
          <t>Attempt 4</t>
        </is>
      </c>
      <c r="G2085" s="39" t="str">
        <f>IF(ISNUMBER(MATCH(F2085,QualityStatuses,0)),"Quality Lead","Non-Quality Lead")</f>
        <v>Non-Quality Lead</v>
      </c>
      <c r="H2085" s="39" t="str">
        <f>IFERROR(INDEX(CampTypes,MATCH(I2085,CampList,0)),"Unattributed")</f>
        <v>Old</v>
      </c>
      <c r="I2085" t="inlineStr">
        <is>
          <t>E_Karan_Natuf_All_07072026</t>
        </is>
      </c>
      <c r="J2085" t="inlineStr">
        <is>
          <t>E_Karan_Natuf_All_07072026</t>
        </is>
      </c>
      <c r="K2085" t="inlineStr">
        <is>
          <t>Direct (campaign tagged in CRM)</t>
        </is>
      </c>
      <c r="L2085" t="inlineStr">
        <is>
          <t>E_Karan_Natuf_Sign_07072026_Adset3</t>
        </is>
      </c>
      <c r="M2085" t="inlineStr">
        <is>
          <t>E_Karan_Natuf_Sign_07072026_Adset3</t>
        </is>
      </c>
      <c r="N2085" t="inlineStr">
        <is>
          <t>E_Karan_Natuf_Sign_07072026_Adset2_Ad1</t>
        </is>
      </c>
      <c r="O2085" t="inlineStr">
        <is>
          <t>Natuf</t>
        </is>
      </c>
      <c r="P2085" t="inlineStr">
        <is>
          <t>Facebook</t>
        </is>
      </c>
      <c r="Q2085" t="inlineStr">
        <is>
          <t>Marshal Malbari</t>
        </is>
      </c>
      <c r="R2085" t="inlineStr">
        <is>
          <t>Tanishq A</t>
        </is>
      </c>
      <c r="S2085" t="inlineStr">
        <is>
          <t>-</t>
        </is>
      </c>
      <c r="T2085" t="inlineStr">
        <is>
          <t>Kishanganj</t>
        </is>
      </c>
      <c r="U2085" t="inlineStr">
        <is>
          <t xml:space="preserve"> </t>
        </is>
      </c>
      <c r="V2085" t="n">
        <v>4</v>
      </c>
      <c r="W2085" t="n">
        <v>0</v>
      </c>
      <c r="X2085" t="inlineStr">
        <is>
          <t>XXXXXX0549</t>
        </is>
      </c>
      <c r="Y2085" s="72" t="n">
        <v>46326.52037037037</v>
      </c>
    </row>
    <row r="2086">
      <c r="A2086" s="39" t="inlineStr">
        <is>
          <t>6ad324e2bdfe508505f9cc64</t>
        </is>
      </c>
      <c r="B2086" s="72" t="n">
        <v>46312.544375</v>
      </c>
      <c r="C2086" s="70" t="n">
        <v>46312</v>
      </c>
      <c r="D2086" t="inlineStr">
        <is>
          <t>2026-10</t>
        </is>
      </c>
      <c r="E2086" t="inlineStr">
        <is>
          <t>Wk of 2026-10-12</t>
        </is>
      </c>
      <c r="F2086" t="inlineStr">
        <is>
          <t>New Lead</t>
        </is>
      </c>
      <c r="G2086" s="39" t="str">
        <f>IF(ISNUMBER(MATCH(F2086,QualityStatuses,0)),"Quality Lead","Non-Quality Lead")</f>
        <v>Non-Quality Lead</v>
      </c>
      <c r="H2086" s="39" t="str">
        <f>IFERROR(INDEX(CampTypes,MATCH(I2086,CampList,0)),"Unattributed")</f>
        <v>Old</v>
      </c>
      <c r="I2086" t="inlineStr">
        <is>
          <t>natuf_Kiosk_14072026_Hindi</t>
        </is>
      </c>
      <c r="J2086" t="inlineStr">
        <is>
          <t>natuf_Kiosk_14072026_Hindi</t>
        </is>
      </c>
      <c r="K2086" t="inlineStr">
        <is>
          <t>Direct (campaign tagged in CRM)</t>
        </is>
      </c>
      <c r="L2086" t="inlineStr">
        <is>
          <t>natuf_Kiosk_09102026</t>
        </is>
      </c>
      <c r="M2086" t="inlineStr">
        <is>
          <t>natuf_Kiosk_09102026</t>
        </is>
      </c>
      <c r="N2086" t="inlineStr">
        <is>
          <t>natuf_Kiosk_14072026_ad set_ad1</t>
        </is>
      </c>
      <c r="O2086" t="inlineStr">
        <is>
          <t>Natuf</t>
        </is>
      </c>
      <c r="P2086" t="inlineStr">
        <is>
          <t>Facebook</t>
        </is>
      </c>
      <c r="Q2086" t="inlineStr">
        <is>
          <t>(Unassigned)</t>
        </is>
      </c>
      <c r="R2086" t="inlineStr">
        <is>
          <t>Omkar Navge</t>
        </is>
      </c>
      <c r="S2086" t="inlineStr">
        <is>
          <t>-</t>
        </is>
      </c>
      <c r="T2086" t="inlineStr">
        <is>
          <t>Ranchi</t>
        </is>
      </c>
      <c r="U2086" t="inlineStr">
        <is>
          <t xml:space="preserve"> </t>
        </is>
      </c>
      <c r="V2086" t="n">
        <v>0</v>
      </c>
      <c r="W2086" t="n">
        <v>0</v>
      </c>
      <c r="X2086" t="inlineStr">
        <is>
          <t>XXXXXX1779</t>
        </is>
      </c>
      <c r="Y2086" s="72" t="n">
        <v>46326.52037037037</v>
      </c>
    </row>
    <row r="2087">
      <c r="A2087" s="39" t="inlineStr">
        <is>
          <t>6ad324988f41e473302b6532</t>
        </is>
      </c>
      <c r="B2087" s="72" t="n">
        <v>46312.54351851852</v>
      </c>
      <c r="C2087" s="70" t="n">
        <v>46312</v>
      </c>
      <c r="D2087" t="inlineStr">
        <is>
          <t>2026-10</t>
        </is>
      </c>
      <c r="E2087" t="inlineStr">
        <is>
          <t>Wk of 2026-10-12</t>
        </is>
      </c>
      <c r="F2087" t="inlineStr">
        <is>
          <t>Connected</t>
        </is>
      </c>
      <c r="G2087" s="39" t="str">
        <f>IF(ISNUMBER(MATCH(F2087,QualityStatuses,0)),"Quality Lead","Non-Quality Lead")</f>
        <v>Non-Quality Lead</v>
      </c>
      <c r="H2087" s="39" t="str">
        <f>IFERROR(INDEX(CampTypes,MATCH(I2087,CampList,0)),"Unattributed")</f>
        <v>New</v>
      </c>
      <c r="I2087" t="inlineStr">
        <is>
          <t>EBG - In House | ABO | Natuf | Leads | Unit Franchise | India | Oct26 | V1</t>
        </is>
      </c>
      <c r="J2087" t="inlineStr">
        <is>
          <t>EBG - In House | ABO | Natuf | Leads | Unit Franchise | India | Oct26 | V1</t>
        </is>
      </c>
      <c r="K2087" t="inlineStr">
        <is>
          <t>Direct (campaign tagged in CRM)</t>
        </is>
      </c>
      <c r="L2087" t="inlineStr">
        <is>
          <t>Natuf | LAL 1% | India | Jul26 | V1</t>
        </is>
      </c>
      <c r="M2087" t="inlineStr">
        <is>
          <t>Natuf | LAL 1% | India | Jul26 | V1</t>
        </is>
      </c>
      <c r="N2087" t="inlineStr">
        <is>
          <t>Natuf | Reel | Brand Ambassador | Heard Of Owning A Cafe | V1</t>
        </is>
      </c>
      <c r="O2087" t="inlineStr">
        <is>
          <t>In House Natuf</t>
        </is>
      </c>
      <c r="P2087" t="inlineStr">
        <is>
          <t>Facebook</t>
        </is>
      </c>
      <c r="Q2087" t="inlineStr">
        <is>
          <t>Rupa Srinivas</t>
        </is>
      </c>
      <c r="R2087" t="inlineStr">
        <is>
          <t>Ayush Arora</t>
        </is>
      </c>
      <c r="S2087" t="inlineStr">
        <is>
          <t>-</t>
        </is>
      </c>
      <c r="T2087" t="inlineStr">
        <is>
          <t>Bhubaneswar</t>
        </is>
      </c>
      <c r="U2087" t="inlineStr">
        <is>
          <t xml:space="preserve"> </t>
        </is>
      </c>
      <c r="V2087" t="n">
        <v>1</v>
      </c>
      <c r="W2087" t="n">
        <v>1</v>
      </c>
      <c r="X2087" t="inlineStr">
        <is>
          <t>XXXXXX8461</t>
        </is>
      </c>
      <c r="Y2087" s="72" t="n">
        <v>46326.52037037037</v>
      </c>
    </row>
    <row r="2088">
      <c r="A2088" s="39" t="inlineStr">
        <is>
          <t>6ad3247665b63a327f67be08</t>
        </is>
      </c>
      <c r="B2088" s="72" t="n">
        <v>46312.543125</v>
      </c>
      <c r="C2088" s="70" t="n">
        <v>46312</v>
      </c>
      <c r="D2088" t="inlineStr">
        <is>
          <t>2026-10</t>
        </is>
      </c>
      <c r="E2088" t="inlineStr">
        <is>
          <t>Wk of 2026-10-12</t>
        </is>
      </c>
      <c r="F2088" t="inlineStr">
        <is>
          <t>Attempt 1</t>
        </is>
      </c>
      <c r="G2088" s="39" t="str">
        <f>IF(ISNUMBER(MATCH(F2088,QualityStatuses,0)),"Quality Lead","Non-Quality Lead")</f>
        <v>Non-Quality Lead</v>
      </c>
      <c r="H2088" s="39" t="str">
        <f>IFERROR(INDEX(CampTypes,MATCH(I2088,CampList,0)),"Unattributed")</f>
        <v>New</v>
      </c>
      <c r="I2088" t="inlineStr">
        <is>
          <t>EBG - In House | ABO | Natuf | Leads | Unit Franchise | India | Oct26 | V1</t>
        </is>
      </c>
      <c r="J2088" t="inlineStr">
        <is>
          <t>EBG - In House | ABO | Natuf | Leads | Unit Franchise | India | Oct26 | V1</t>
        </is>
      </c>
      <c r="K2088" t="inlineStr">
        <is>
          <t>Direct (campaign tagged in CRM)</t>
        </is>
      </c>
      <c r="L2088" t="inlineStr">
        <is>
          <t>Natuf | Business Owners | Tier1 + Growth Cities | Oct26 | V1</t>
        </is>
      </c>
      <c r="M2088" t="inlineStr">
        <is>
          <t>Natuf | Business Owners | Tier1 + Growth Cities | Oct26 | V1</t>
        </is>
      </c>
      <c r="N2088" t="inlineStr">
        <is>
          <t>Natuf | Reel | Brand Ambassador | Heard Of Owning A Cafe | V1</t>
        </is>
      </c>
      <c r="O2088" t="inlineStr">
        <is>
          <t>In House Natuf</t>
        </is>
      </c>
      <c r="P2088" t="inlineStr">
        <is>
          <t>Facebook</t>
        </is>
      </c>
      <c r="Q2088" t="inlineStr">
        <is>
          <t>Rupa Srinivas</t>
        </is>
      </c>
      <c r="R2088" t="inlineStr">
        <is>
          <t>Yeshaswini</t>
        </is>
      </c>
      <c r="S2088" t="inlineStr">
        <is>
          <t>-</t>
        </is>
      </c>
      <c r="T2088" t="inlineStr">
        <is>
          <t>Bangalore</t>
        </is>
      </c>
      <c r="U2088" t="inlineStr">
        <is>
          <t xml:space="preserve"> </t>
        </is>
      </c>
      <c r="V2088" t="n">
        <v>1</v>
      </c>
      <c r="W2088" t="n">
        <v>0</v>
      </c>
      <c r="X2088" t="inlineStr">
        <is>
          <t>XXXXXX2027</t>
        </is>
      </c>
      <c r="Y2088" s="72" t="n">
        <v>46326.52037037037</v>
      </c>
    </row>
    <row r="2089">
      <c r="A2089" s="39" t="inlineStr">
        <is>
          <t>6ad32441e9b5ee91e6566602</t>
        </is>
      </c>
      <c r="B2089" s="72" t="n">
        <v>46312.54251157407</v>
      </c>
      <c r="C2089" s="70" t="n">
        <v>46312</v>
      </c>
      <c r="D2089" t="inlineStr">
        <is>
          <t>2026-10</t>
        </is>
      </c>
      <c r="E2089" t="inlineStr">
        <is>
          <t>Wk of 2026-10-12</t>
        </is>
      </c>
      <c r="F2089" t="inlineStr">
        <is>
          <t>Details Shared</t>
        </is>
      </c>
      <c r="G2089" s="39" t="str">
        <f>IF(ISNUMBER(MATCH(F2089,QualityStatuses,0)),"Quality Lead","Non-Quality Lead")</f>
        <v>Quality Lead</v>
      </c>
      <c r="H2089" s="39" t="str">
        <f>IFERROR(INDEX(CampTypes,MATCH(I2089,CampList,0)),"Unattributed")</f>
        <v>Old</v>
      </c>
      <c r="I2089" t="inlineStr">
        <is>
          <t>natuf_Kiosk_14072026_Hindi</t>
        </is>
      </c>
      <c r="J2089" t="inlineStr">
        <is>
          <t>natuf_Kiosk_14072026_Hindi</t>
        </is>
      </c>
      <c r="K2089" t="inlineStr">
        <is>
          <t>Direct (campaign tagged in CRM)</t>
        </is>
      </c>
      <c r="L2089" t="inlineStr">
        <is>
          <t>natuf_Kiosk_09102026</t>
        </is>
      </c>
      <c r="M2089" t="inlineStr">
        <is>
          <t>natuf_Kiosk_09102026</t>
        </is>
      </c>
      <c r="N2089" t="inlineStr">
        <is>
          <t>natuf_Kiosk_14072026_ad set_ad1</t>
        </is>
      </c>
      <c r="O2089" t="inlineStr">
        <is>
          <t>Natuf</t>
        </is>
      </c>
      <c r="P2089" t="inlineStr">
        <is>
          <t>Facebook</t>
        </is>
      </c>
      <c r="Q2089" t="inlineStr">
        <is>
          <t>Tejaswini Tarigopula</t>
        </is>
      </c>
      <c r="R2089" t="inlineStr">
        <is>
          <t>Prabhudatta Pattanaik</t>
        </is>
      </c>
      <c r="S2089" t="inlineStr">
        <is>
          <t>-</t>
        </is>
      </c>
      <c r="T2089" t="inlineStr">
        <is>
          <t>Karnal</t>
        </is>
      </c>
      <c r="U2089" t="inlineStr">
        <is>
          <t xml:space="preserve"> </t>
        </is>
      </c>
      <c r="V2089" t="n">
        <v>3</v>
      </c>
      <c r="W2089" t="n">
        <v>2</v>
      </c>
      <c r="X2089" t="inlineStr">
        <is>
          <t>XXXXXX2012</t>
        </is>
      </c>
      <c r="Y2089" s="72" t="n">
        <v>46326.52037037037</v>
      </c>
    </row>
    <row r="2090">
      <c r="A2090" s="39" t="inlineStr">
        <is>
          <t>6ad323047904390da6c4dfe2</t>
        </is>
      </c>
      <c r="B2090" s="72" t="n">
        <v>46312.53884259259</v>
      </c>
      <c r="C2090" s="70" t="n">
        <v>46312</v>
      </c>
      <c r="D2090" t="inlineStr">
        <is>
          <t>2026-10</t>
        </is>
      </c>
      <c r="E2090" t="inlineStr">
        <is>
          <t>Wk of 2026-10-12</t>
        </is>
      </c>
      <c r="F2090" t="inlineStr">
        <is>
          <t>Connected</t>
        </is>
      </c>
      <c r="G2090" s="39" t="str">
        <f>IF(ISNUMBER(MATCH(F2090,QualityStatuses,0)),"Quality Lead","Non-Quality Lead")</f>
        <v>Non-Quality Lead</v>
      </c>
      <c r="H2090" s="39" t="str">
        <f>IFERROR(INDEX(CampTypes,MATCH(I2090,CampList,0)),"Unattributed")</f>
        <v>Old</v>
      </c>
      <c r="I2090" t="inlineStr">
        <is>
          <t>E_Suresh_Natuf_Kiosk_07072026</t>
        </is>
      </c>
      <c r="J2090" t="inlineStr">
        <is>
          <t>E_Suresh_Natuf_Kiosk_07072026</t>
        </is>
      </c>
      <c r="K2090" t="inlineStr">
        <is>
          <t>Direct (campaign tagged in CRM)</t>
        </is>
      </c>
      <c r="L2090" t="inlineStr">
        <is>
          <t>E_Suresh_Natuf_Kiosk_07072026_Adset5</t>
        </is>
      </c>
      <c r="M2090" t="inlineStr">
        <is>
          <t>E_Suresh_Natuf_Kiosk_07072026_Adset5</t>
        </is>
      </c>
      <c r="N2090" t="inlineStr">
        <is>
          <t>E_Hindi_Suresh_Natuf_Kiosk_07072026_Adset5_ad3 – Copy 2</t>
        </is>
      </c>
      <c r="O2090" t="inlineStr">
        <is>
          <t>Natuf</t>
        </is>
      </c>
      <c r="P2090" t="inlineStr">
        <is>
          <t>Facebook</t>
        </is>
      </c>
      <c r="Q2090" t="inlineStr">
        <is>
          <t>Tejaswini Tarigopula</t>
        </is>
      </c>
      <c r="R2090" t="inlineStr">
        <is>
          <t>Shivani Sharma</t>
        </is>
      </c>
      <c r="S2090" t="inlineStr">
        <is>
          <t>-</t>
        </is>
      </c>
      <c r="T2090" t="inlineStr">
        <is>
          <t>Hyderabad</t>
        </is>
      </c>
      <c r="U2090" t="inlineStr">
        <is>
          <t xml:space="preserve"> </t>
        </is>
      </c>
      <c r="V2090" t="n">
        <v>6</v>
      </c>
      <c r="W2090" t="n">
        <v>3</v>
      </c>
      <c r="X2090" t="inlineStr">
        <is>
          <t>XXXXXX6436</t>
        </is>
      </c>
      <c r="Y2090" s="72" t="n">
        <v>46326.52037037037</v>
      </c>
    </row>
    <row r="2091">
      <c r="A2091" s="39" t="inlineStr">
        <is>
          <t>6ad3224d8f41e473302b5fb5</t>
        </is>
      </c>
      <c r="B2091" s="72" t="n">
        <v>46312.53672453704</v>
      </c>
      <c r="C2091" s="70" t="n">
        <v>46312</v>
      </c>
      <c r="D2091" t="inlineStr">
        <is>
          <t>2026-10</t>
        </is>
      </c>
      <c r="E2091" t="inlineStr">
        <is>
          <t>Wk of 2026-10-12</t>
        </is>
      </c>
      <c r="F2091" t="inlineStr">
        <is>
          <t>New Lead</t>
        </is>
      </c>
      <c r="G2091" s="39" t="str">
        <f>IF(ISNUMBER(MATCH(F2091,QualityStatuses,0)),"Quality Lead","Non-Quality Lead")</f>
        <v>Non-Quality Lead</v>
      </c>
      <c r="H2091" s="39" t="str">
        <f>IFERROR(INDEX(CampTypes,MATCH(I2091,CampList,0)),"Unattributed")</f>
        <v>Old</v>
      </c>
      <c r="I2091" t="inlineStr">
        <is>
          <t>natuf_Kiosk_14072026_Hindi</t>
        </is>
      </c>
      <c r="J2091" t="inlineStr">
        <is>
          <t>natuf_Kiosk_14072026_Hindi</t>
        </is>
      </c>
      <c r="K2091" t="inlineStr">
        <is>
          <t>Direct (campaign tagged in CRM)</t>
        </is>
      </c>
      <c r="L2091" t="inlineStr">
        <is>
          <t>natuf_Kiosk_09102026</t>
        </is>
      </c>
      <c r="M2091" t="inlineStr">
        <is>
          <t>natuf_Kiosk_09102026</t>
        </is>
      </c>
      <c r="N2091" t="inlineStr">
        <is>
          <t>natuf_Kiosk_14072026_ad set_ad1</t>
        </is>
      </c>
      <c r="O2091" t="inlineStr">
        <is>
          <t>Natuf</t>
        </is>
      </c>
      <c r="P2091" t="inlineStr">
        <is>
          <t>Facebook</t>
        </is>
      </c>
      <c r="Q2091" t="inlineStr">
        <is>
          <t>(Unassigned)</t>
        </is>
      </c>
      <c r="R2091" t="inlineStr">
        <is>
          <t>Omkar Navge</t>
        </is>
      </c>
      <c r="S2091" t="inlineStr">
        <is>
          <t>-</t>
        </is>
      </c>
      <c r="T2091" t="inlineStr">
        <is>
          <t>Aurangabad</t>
        </is>
      </c>
      <c r="U2091" t="inlineStr">
        <is>
          <t xml:space="preserve"> </t>
        </is>
      </c>
      <c r="V2091" t="n">
        <v>0</v>
      </c>
      <c r="W2091" t="n">
        <v>0</v>
      </c>
      <c r="X2091" t="inlineStr">
        <is>
          <t>XXXXXX4055</t>
        </is>
      </c>
      <c r="Y2091" s="72" t="n">
        <v>46326.52037037037</v>
      </c>
    </row>
    <row r="2092">
      <c r="A2092" s="39" t="inlineStr">
        <is>
          <t>6ad321ceb7744d74c2170849</t>
        </is>
      </c>
      <c r="B2092" s="72" t="n">
        <v>46312.53525462963</v>
      </c>
      <c r="C2092" s="70" t="n">
        <v>46312</v>
      </c>
      <c r="D2092" t="inlineStr">
        <is>
          <t>2026-10</t>
        </is>
      </c>
      <c r="E2092" t="inlineStr">
        <is>
          <t>Wk of 2026-10-12</t>
        </is>
      </c>
      <c r="F2092" t="inlineStr">
        <is>
          <t>Attempt 1</t>
        </is>
      </c>
      <c r="G2092" s="39" t="str">
        <f>IF(ISNUMBER(MATCH(F2092,QualityStatuses,0)),"Quality Lead","Non-Quality Lead")</f>
        <v>Non-Quality Lead</v>
      </c>
      <c r="H2092" s="39" t="str">
        <f>IFERROR(INDEX(CampTypes,MATCH(I2092,CampList,0)),"Unattributed")</f>
        <v>New</v>
      </c>
      <c r="I2092" t="inlineStr">
        <is>
          <t>EBG - In House | ABO | Natuf | Leads | Unit Franchise | India | Oct26 | V1</t>
        </is>
      </c>
      <c r="J2092" t="inlineStr">
        <is>
          <t>EBG - In House | ABO | Natuf | Leads | Unit Franchise | India | Oct26 | V1</t>
        </is>
      </c>
      <c r="K2092" t="inlineStr">
        <is>
          <t>Direct (campaign tagged in CRM)</t>
        </is>
      </c>
      <c r="L2092" t="inlineStr">
        <is>
          <t>Natuf | Broad | Tier1 + Growth Cities | Oct26 | V1</t>
        </is>
      </c>
      <c r="M2092" t="inlineStr">
        <is>
          <t>Natuf | Broad | Tier1 + Growth Cities | Oct26 | V1</t>
        </is>
      </c>
      <c r="N2092" t="inlineStr">
        <is>
          <t>Natuf | Reel | Brand Ambassador | Heard Of Owning A Cafe | V1</t>
        </is>
      </c>
      <c r="O2092" t="inlineStr">
        <is>
          <t>In House Natuf</t>
        </is>
      </c>
      <c r="P2092" t="inlineStr">
        <is>
          <t>Facebook</t>
        </is>
      </c>
      <c r="Q2092" t="inlineStr">
        <is>
          <t>Rupa Srinivas</t>
        </is>
      </c>
      <c r="R2092" t="inlineStr">
        <is>
          <t>Siddharth</t>
        </is>
      </c>
      <c r="S2092" t="inlineStr">
        <is>
          <t>-</t>
        </is>
      </c>
      <c r="T2092" t="inlineStr">
        <is>
          <t>jaipur</t>
        </is>
      </c>
      <c r="U2092" t="inlineStr">
        <is>
          <t xml:space="preserve"> </t>
        </is>
      </c>
      <c r="V2092" t="n">
        <v>1</v>
      </c>
      <c r="W2092" t="n">
        <v>0</v>
      </c>
      <c r="X2092" t="inlineStr">
        <is>
          <t>XXXXXX6083</t>
        </is>
      </c>
      <c r="Y2092" s="72" t="n">
        <v>46326.52037037037</v>
      </c>
    </row>
    <row r="2093">
      <c r="A2093" s="39" t="inlineStr">
        <is>
          <t>6ad3216cb6deefe0e98098e7</t>
        </is>
      </c>
      <c r="B2093" s="72" t="n">
        <v>46312.53412037037</v>
      </c>
      <c r="C2093" s="70" t="n">
        <v>46312</v>
      </c>
      <c r="D2093" t="inlineStr">
        <is>
          <t>2026-10</t>
        </is>
      </c>
      <c r="E2093" t="inlineStr">
        <is>
          <t>Wk of 2026-10-12</t>
        </is>
      </c>
      <c r="F2093" t="inlineStr">
        <is>
          <t>Connected</t>
        </is>
      </c>
      <c r="G2093" s="39" t="str">
        <f>IF(ISNUMBER(MATCH(F2093,QualityStatuses,0)),"Quality Lead","Non-Quality Lead")</f>
        <v>Non-Quality Lead</v>
      </c>
      <c r="H2093" s="39" t="str">
        <f>IFERROR(INDEX(CampTypes,MATCH(I2093,CampList,0)),"Unattributed")</f>
        <v>New</v>
      </c>
      <c r="I2093" t="inlineStr">
        <is>
          <t>EBG - In House | ABO | Natuf | Leads | Unit Franchise | India | Oct26 | V1</t>
        </is>
      </c>
      <c r="J2093" t="inlineStr">
        <is>
          <t>EBG - In House | ABO | Natuf | Leads | Unit Franchise | India | Oct26 | V1</t>
        </is>
      </c>
      <c r="K2093" t="inlineStr">
        <is>
          <t>Direct (campaign tagged in CRM)</t>
        </is>
      </c>
      <c r="L2093" t="inlineStr">
        <is>
          <t>Natuf | Investors | Tier1 + Growth Cities | Oct26 | V1</t>
        </is>
      </c>
      <c r="M2093" t="inlineStr">
        <is>
          <t>Natuf | Investors | Tier1 + Growth Cities | Oct26 | V1</t>
        </is>
      </c>
      <c r="N2093" t="inlineStr">
        <is>
          <t>Natuf | Reel | Brand Ambassador | Heard Of Owning A Cafe | V1</t>
        </is>
      </c>
      <c r="O2093" t="inlineStr">
        <is>
          <t>In House Natuf</t>
        </is>
      </c>
      <c r="P2093" t="inlineStr">
        <is>
          <t>Facebook</t>
        </is>
      </c>
      <c r="Q2093" t="inlineStr">
        <is>
          <t>Rupa Srinivas</t>
        </is>
      </c>
      <c r="R2093" t="inlineStr">
        <is>
          <t>Harshitha Kamishetty</t>
        </is>
      </c>
      <c r="S2093" t="inlineStr">
        <is>
          <t>-</t>
        </is>
      </c>
      <c r="T2093" t="inlineStr">
        <is>
          <t>Jodhpur</t>
        </is>
      </c>
      <c r="U2093" t="inlineStr">
        <is>
          <t xml:space="preserve"> </t>
        </is>
      </c>
      <c r="V2093" t="n">
        <v>3</v>
      </c>
      <c r="W2093" t="n">
        <v>1</v>
      </c>
      <c r="X2093" t="inlineStr">
        <is>
          <t>XXXXXX5437</t>
        </is>
      </c>
      <c r="Y2093" s="72" t="n">
        <v>46326.52037037037</v>
      </c>
    </row>
    <row r="2094">
      <c r="A2094" s="39" t="inlineStr">
        <is>
          <t>6ad3215cb76d8d7a7f01fea8</t>
        </is>
      </c>
      <c r="B2094" s="72" t="n">
        <v>46312.53393518519</v>
      </c>
      <c r="C2094" s="70" t="n">
        <v>46312</v>
      </c>
      <c r="D2094" t="inlineStr">
        <is>
          <t>2026-10</t>
        </is>
      </c>
      <c r="E2094" t="inlineStr">
        <is>
          <t>Wk of 2026-10-12</t>
        </is>
      </c>
      <c r="F2094" t="inlineStr">
        <is>
          <t>Connected</t>
        </is>
      </c>
      <c r="G2094" s="39" t="str">
        <f>IF(ISNUMBER(MATCH(F2094,QualityStatuses,0)),"Quality Lead","Non-Quality Lead")</f>
        <v>Non-Quality Lead</v>
      </c>
      <c r="H2094" s="39" t="str">
        <f>IFERROR(INDEX(CampTypes,MATCH(I2094,CampList,0)),"Unattributed")</f>
        <v>New</v>
      </c>
      <c r="I2094" t="inlineStr">
        <is>
          <t>EBG - In House | ABO | Natuf | Leads | Unit Franchise | India | Oct26 | V1</t>
        </is>
      </c>
      <c r="J2094" t="inlineStr">
        <is>
          <t>EBG - In House | ABO | Natuf | Leads | Unit Franchise | India | Oct26 | V1</t>
        </is>
      </c>
      <c r="K2094" t="inlineStr">
        <is>
          <t>Direct (campaign tagged in CRM)</t>
        </is>
      </c>
      <c r="L2094" t="inlineStr">
        <is>
          <t>Natuf | Broad | Tier1 + Growth Cities | Oct26 | V1</t>
        </is>
      </c>
      <c r="M2094" t="inlineStr">
        <is>
          <t>Natuf | Broad | Tier1 + Growth Cities | Oct26 | V1</t>
        </is>
      </c>
      <c r="N2094" t="inlineStr">
        <is>
          <t>Natuf | Reel | Brand Ambassador | Heard Of Owning A Cafe | V1</t>
        </is>
      </c>
      <c r="O2094" t="inlineStr">
        <is>
          <t>In House Natuf</t>
        </is>
      </c>
      <c r="P2094" t="inlineStr">
        <is>
          <t>Facebook</t>
        </is>
      </c>
      <c r="Q2094" t="inlineStr">
        <is>
          <t>Rupa Srinivas</t>
        </is>
      </c>
      <c r="R2094" t="inlineStr">
        <is>
          <t>Durga Bhavani</t>
        </is>
      </c>
      <c r="S2094" t="inlineStr">
        <is>
          <t>-</t>
        </is>
      </c>
      <c r="T2094" t="inlineStr">
        <is>
          <t>Nagpur</t>
        </is>
      </c>
      <c r="U2094" t="inlineStr">
        <is>
          <t xml:space="preserve"> </t>
        </is>
      </c>
      <c r="V2094" t="n">
        <v>2</v>
      </c>
      <c r="W2094" t="n">
        <v>1</v>
      </c>
      <c r="X2094" t="inlineStr">
        <is>
          <t>XXXXXX5116</t>
        </is>
      </c>
      <c r="Y2094" s="72" t="n">
        <v>46326.52037037037</v>
      </c>
    </row>
    <row r="2095">
      <c r="A2095" s="39" t="inlineStr">
        <is>
          <t>6ad320deb7c4657a33f6e597</t>
        </is>
      </c>
      <c r="B2095" s="72" t="n">
        <v>46312.53247685185</v>
      </c>
      <c r="C2095" s="70" t="n">
        <v>46312</v>
      </c>
      <c r="D2095" t="inlineStr">
        <is>
          <t>2026-10</t>
        </is>
      </c>
      <c r="E2095" t="inlineStr">
        <is>
          <t>Wk of 2026-10-12</t>
        </is>
      </c>
      <c r="F2095" t="inlineStr">
        <is>
          <t>Connected</t>
        </is>
      </c>
      <c r="G2095" s="39" t="str">
        <f>IF(ISNUMBER(MATCH(F2095,QualityStatuses,0)),"Quality Lead","Non-Quality Lead")</f>
        <v>Non-Quality Lead</v>
      </c>
      <c r="H2095" s="39" t="str">
        <f>IFERROR(INDEX(CampTypes,MATCH(I2095,CampList,0)),"Unattributed")</f>
        <v>Old</v>
      </c>
      <c r="I2095" t="inlineStr">
        <is>
          <t>natuf_Kiosk_14072026_Hindi</t>
        </is>
      </c>
      <c r="J2095" t="inlineStr">
        <is>
          <t>natuf_Kiosk_14072026_Hindi</t>
        </is>
      </c>
      <c r="K2095" t="inlineStr">
        <is>
          <t>Direct (campaign tagged in CRM)</t>
        </is>
      </c>
      <c r="L2095" t="inlineStr">
        <is>
          <t>natuf_Kiosk_09102026</t>
        </is>
      </c>
      <c r="M2095" t="inlineStr">
        <is>
          <t>natuf_Kiosk_09102026</t>
        </is>
      </c>
      <c r="N2095" t="inlineStr">
        <is>
          <t>natuf_Kiosk_14072026_ad set_ad1</t>
        </is>
      </c>
      <c r="O2095" t="inlineStr">
        <is>
          <t>Natuf</t>
        </is>
      </c>
      <c r="P2095" t="inlineStr">
        <is>
          <t>Facebook</t>
        </is>
      </c>
      <c r="Q2095" t="inlineStr">
        <is>
          <t>Tejaswini Tarigopula</t>
        </is>
      </c>
      <c r="R2095" t="inlineStr">
        <is>
          <t>Arjuman Vidya Sagar</t>
        </is>
      </c>
      <c r="S2095" t="inlineStr">
        <is>
          <t>-</t>
        </is>
      </c>
      <c r="T2095" t="inlineStr">
        <is>
          <t>Gwalior</t>
        </is>
      </c>
      <c r="U2095" t="inlineStr">
        <is>
          <t xml:space="preserve"> </t>
        </is>
      </c>
      <c r="V2095" t="n">
        <v>1</v>
      </c>
      <c r="W2095" t="n">
        <v>1</v>
      </c>
      <c r="X2095" t="inlineStr">
        <is>
          <t>XXXXXX3972</t>
        </is>
      </c>
      <c r="Y2095" s="72" t="n">
        <v>46326.52037037037</v>
      </c>
    </row>
    <row r="2096">
      <c r="A2096" s="39" t="inlineStr">
        <is>
          <t>6ad3201b342079b577670baf</t>
        </is>
      </c>
      <c r="B2096" s="72" t="n">
        <v>46312.53021990741</v>
      </c>
      <c r="C2096" s="70" t="n">
        <v>46312</v>
      </c>
      <c r="D2096" t="inlineStr">
        <is>
          <t>2026-10</t>
        </is>
      </c>
      <c r="E2096" t="inlineStr">
        <is>
          <t>Wk of 2026-10-12</t>
        </is>
      </c>
      <c r="F2096" t="inlineStr">
        <is>
          <t>Attempt 1</t>
        </is>
      </c>
      <c r="G2096" s="39" t="str">
        <f>IF(ISNUMBER(MATCH(F2096,QualityStatuses,0)),"Quality Lead","Non-Quality Lead")</f>
        <v>Non-Quality Lead</v>
      </c>
      <c r="H2096" s="39" t="str">
        <f>IFERROR(INDEX(CampTypes,MATCH(I2096,CampList,0)),"Unattributed")</f>
        <v>New</v>
      </c>
      <c r="I2096" t="inlineStr">
        <is>
          <t>EBG - In House | ABO | Natuf | Leads | Unit Franchise | India | Oct26 | V1</t>
        </is>
      </c>
      <c r="J2096" t="inlineStr">
        <is>
          <t>EBG - In House | ABO | Natuf | Leads | Unit Franchise | India | Oct26 | V1</t>
        </is>
      </c>
      <c r="K2096" t="inlineStr">
        <is>
          <t>Direct (campaign tagged in CRM)</t>
        </is>
      </c>
      <c r="L2096" t="inlineStr">
        <is>
          <t>Natuf | Investors | Tier1 + Growth Cities | Oct26 | V1</t>
        </is>
      </c>
      <c r="M2096" t="inlineStr">
        <is>
          <t>Natuf | Investors | Tier1 + Growth Cities | Oct26 | V1</t>
        </is>
      </c>
      <c r="N2096" t="inlineStr">
        <is>
          <t>Natuf | Reel | Brand Ambassador | Heard Of Owning A Cafe | V1</t>
        </is>
      </c>
      <c r="O2096" t="inlineStr">
        <is>
          <t>In House Natuf</t>
        </is>
      </c>
      <c r="P2096" t="inlineStr">
        <is>
          <t>Facebook</t>
        </is>
      </c>
      <c r="Q2096" t="inlineStr">
        <is>
          <t>Rupa Srinivas</t>
        </is>
      </c>
      <c r="R2096" t="inlineStr">
        <is>
          <t>Prithvi Raj</t>
        </is>
      </c>
      <c r="S2096" t="inlineStr">
        <is>
          <t>-</t>
        </is>
      </c>
      <c r="T2096" t="inlineStr">
        <is>
          <t>Hyderabad</t>
        </is>
      </c>
      <c r="U2096" t="inlineStr">
        <is>
          <t xml:space="preserve"> </t>
        </is>
      </c>
      <c r="V2096" t="n">
        <v>1</v>
      </c>
      <c r="W2096" t="n">
        <v>1</v>
      </c>
      <c r="X2096" t="inlineStr">
        <is>
          <t>XXXXXX5685</t>
        </is>
      </c>
      <c r="Y2096" s="72" t="n">
        <v>46326.52037037037</v>
      </c>
    </row>
    <row r="2097">
      <c r="A2097" s="39" t="inlineStr">
        <is>
          <t>6ad31dcf1514a5fa1ad3f387</t>
        </is>
      </c>
      <c r="B2097" s="72" t="n">
        <v>46312.52341435185</v>
      </c>
      <c r="C2097" s="70" t="n">
        <v>46312</v>
      </c>
      <c r="D2097" t="inlineStr">
        <is>
          <t>2026-10</t>
        </is>
      </c>
      <c r="E2097" t="inlineStr">
        <is>
          <t>Wk of 2026-10-12</t>
        </is>
      </c>
      <c r="F2097" t="inlineStr">
        <is>
          <t>New Lead</t>
        </is>
      </c>
      <c r="G2097" s="39" t="str">
        <f>IF(ISNUMBER(MATCH(F2097,QualityStatuses,0)),"Quality Lead","Non-Quality Lead")</f>
        <v>Non-Quality Lead</v>
      </c>
      <c r="H2097" s="39" t="str">
        <f>IFERROR(INDEX(CampTypes,MATCH(I2097,CampList,0)),"Unattributed")</f>
        <v>New</v>
      </c>
      <c r="I2097" t="inlineStr">
        <is>
          <t>EBG - In House | ABO | Natuf | Leads | Unit Franchise | India | Oct26 | V1</t>
        </is>
      </c>
      <c r="J2097" t="inlineStr">
        <is>
          <t>EBG - In House | ABO | Natuf | Leads | Unit Franchise | India | Oct26 | V1</t>
        </is>
      </c>
      <c r="K2097" t="inlineStr">
        <is>
          <t>Direct (campaign tagged in CRM)</t>
        </is>
      </c>
      <c r="L2097" t="inlineStr">
        <is>
          <t>Natuf | Investors | Tier1 + Growth Cities | Oct26 | V1</t>
        </is>
      </c>
      <c r="M2097" t="inlineStr">
        <is>
          <t>Natuf | Investors | Tier1 + Growth Cities | Oct26 | V1</t>
        </is>
      </c>
      <c r="N2097" t="inlineStr">
        <is>
          <t>Natuf | Reel | Brand Ambassador | Heard Of Owning A Cafe | V1</t>
        </is>
      </c>
      <c r="O2097" t="inlineStr">
        <is>
          <t>In House Natuf</t>
        </is>
      </c>
      <c r="P2097" t="inlineStr">
        <is>
          <t>Facebook</t>
        </is>
      </c>
      <c r="Q2097" t="inlineStr">
        <is>
          <t>Rupa Srinivas</t>
        </is>
      </c>
      <c r="R2097" t="inlineStr">
        <is>
          <t>Sourav dey</t>
        </is>
      </c>
      <c r="S2097" t="inlineStr">
        <is>
          <t>-</t>
        </is>
      </c>
      <c r="T2097" t="inlineStr">
        <is>
          <t>Padrauana</t>
        </is>
      </c>
      <c r="U2097" t="inlineStr">
        <is>
          <t xml:space="preserve"> </t>
        </is>
      </c>
      <c r="V2097" t="n">
        <v>0</v>
      </c>
      <c r="W2097" t="n">
        <v>0</v>
      </c>
      <c r="X2097" t="inlineStr">
        <is>
          <t>XXXXXX8647</t>
        </is>
      </c>
      <c r="Y2097" s="72" t="n">
        <v>46326.52037037037</v>
      </c>
    </row>
    <row r="2098">
      <c r="A2098" s="39" t="inlineStr">
        <is>
          <t>6ad31cd1dc78a20c6c9be72e</t>
        </is>
      </c>
      <c r="B2098" s="72" t="n">
        <v>46312.52047453704</v>
      </c>
      <c r="C2098" s="70" t="n">
        <v>46312</v>
      </c>
      <c r="D2098" t="inlineStr">
        <is>
          <t>2026-10</t>
        </is>
      </c>
      <c r="E2098" t="inlineStr">
        <is>
          <t>Wk of 2026-10-12</t>
        </is>
      </c>
      <c r="F2098" t="inlineStr">
        <is>
          <t>Attempt 2</t>
        </is>
      </c>
      <c r="G2098" s="39" t="str">
        <f>IF(ISNUMBER(MATCH(F2098,QualityStatuses,0)),"Quality Lead","Non-Quality Lead")</f>
        <v>Non-Quality Lead</v>
      </c>
      <c r="H2098" s="39" t="str">
        <f>IFERROR(INDEX(CampTypes,MATCH(I2098,CampList,0)),"Unattributed")</f>
        <v>New</v>
      </c>
      <c r="I2098" t="inlineStr">
        <is>
          <t>EBG - In House | ABO | Natuf | Leads | Unit Franchise | India | Oct26 | V1</t>
        </is>
      </c>
      <c r="J2098" t="inlineStr">
        <is>
          <t>EBG - In House | ABO | Natuf | Leads | Unit Franchise | India | Oct26 | V1</t>
        </is>
      </c>
      <c r="K2098" t="inlineStr">
        <is>
          <t>Direct (campaign tagged in CRM)</t>
        </is>
      </c>
      <c r="L2098" t="inlineStr">
        <is>
          <t>Natuf | Broad | Tier1 + Growth Cities | Oct26 | V1</t>
        </is>
      </c>
      <c r="M2098" t="inlineStr">
        <is>
          <t>Natuf | Broad | Tier1 + Growth Cities | Oct26 | V1</t>
        </is>
      </c>
      <c r="N2098" t="inlineStr">
        <is>
          <t>Natuf | Reel | Brand Ambassador | Heard Of Owning A Cafe | V1</t>
        </is>
      </c>
      <c r="O2098" t="inlineStr">
        <is>
          <t>In House Natuf</t>
        </is>
      </c>
      <c r="P2098" t="inlineStr">
        <is>
          <t>Facebook</t>
        </is>
      </c>
      <c r="Q2098" t="inlineStr">
        <is>
          <t>Rupa Srinivas</t>
        </is>
      </c>
      <c r="R2098" t="inlineStr">
        <is>
          <t>Roshini</t>
        </is>
      </c>
      <c r="S2098" t="inlineStr">
        <is>
          <t>-</t>
        </is>
      </c>
      <c r="T2098" t="inlineStr">
        <is>
          <t>Gurugram</t>
        </is>
      </c>
      <c r="U2098" t="inlineStr">
        <is>
          <t xml:space="preserve"> </t>
        </is>
      </c>
      <c r="V2098" t="n">
        <v>2</v>
      </c>
      <c r="W2098" t="n">
        <v>1</v>
      </c>
      <c r="X2098" t="inlineStr">
        <is>
          <t>XXXXXX9333</t>
        </is>
      </c>
      <c r="Y2098" s="72" t="n">
        <v>46326.52037037037</v>
      </c>
    </row>
    <row r="2099">
      <c r="A2099" s="39" t="inlineStr">
        <is>
          <t>6ad31c9554c9978ca1dab75d</t>
        </is>
      </c>
      <c r="B2099" s="72" t="n">
        <v>46312.5197800926</v>
      </c>
      <c r="C2099" s="70" t="n">
        <v>46312</v>
      </c>
      <c r="D2099" t="inlineStr">
        <is>
          <t>2026-10</t>
        </is>
      </c>
      <c r="E2099" t="inlineStr">
        <is>
          <t>Wk of 2026-10-12</t>
        </is>
      </c>
      <c r="F2099" t="inlineStr">
        <is>
          <t>Connected</t>
        </is>
      </c>
      <c r="G2099" s="39" t="str">
        <f>IF(ISNUMBER(MATCH(F2099,QualityStatuses,0)),"Quality Lead","Non-Quality Lead")</f>
        <v>Non-Quality Lead</v>
      </c>
      <c r="H2099" s="39" t="str">
        <f>IFERROR(INDEX(CampTypes,MATCH(I2099,CampList,0)),"Unattributed")</f>
        <v>New</v>
      </c>
      <c r="I2099" t="inlineStr">
        <is>
          <t>EBG - In House | ABO | Natuf | Leads | Unit Franchise | India | Oct26 | V1</t>
        </is>
      </c>
      <c r="J2099" t="inlineStr">
        <is>
          <t>EBG - In House | ABO | Natuf | Leads | Unit Franchise | India | Oct26 | V1</t>
        </is>
      </c>
      <c r="K2099" t="inlineStr">
        <is>
          <t>Direct (campaign tagged in CRM)</t>
        </is>
      </c>
      <c r="L2099" t="inlineStr">
        <is>
          <t>Natuf | Investors | Tier1 + Growth Cities | Oct26 | V1</t>
        </is>
      </c>
      <c r="M2099" t="inlineStr">
        <is>
          <t>Natuf | Investors | Tier1 + Growth Cities | Oct26 | V1</t>
        </is>
      </c>
      <c r="N2099" t="inlineStr">
        <is>
          <t>Natuf | Reel | Brand Ambassador | Heard Of Owning A Cafe | V1</t>
        </is>
      </c>
      <c r="O2099" t="inlineStr">
        <is>
          <t>In House Natuf</t>
        </is>
      </c>
      <c r="P2099" t="inlineStr">
        <is>
          <t>Facebook</t>
        </is>
      </c>
      <c r="Q2099" t="inlineStr">
        <is>
          <t>Rupa Srinivas</t>
        </is>
      </c>
      <c r="R2099" t="inlineStr">
        <is>
          <t>Elisha Pitta</t>
        </is>
      </c>
      <c r="S2099" t="inlineStr">
        <is>
          <t>-</t>
        </is>
      </c>
      <c r="T2099" t="inlineStr">
        <is>
          <t>Chhindwara</t>
        </is>
      </c>
      <c r="U2099" t="inlineStr">
        <is>
          <t xml:space="preserve"> </t>
        </is>
      </c>
      <c r="V2099" t="n">
        <v>1</v>
      </c>
      <c r="W2099" t="n">
        <v>1</v>
      </c>
      <c r="X2099" t="inlineStr">
        <is>
          <t>XXXXXX2231</t>
        </is>
      </c>
      <c r="Y2099" s="72" t="n">
        <v>46326.52037037037</v>
      </c>
    </row>
    <row r="2100">
      <c r="A2100" s="39" t="inlineStr">
        <is>
          <t>6ad31b9a08a14f350a963075</t>
        </is>
      </c>
      <c r="B2100" s="72" t="n">
        <v>46312.516875</v>
      </c>
      <c r="C2100" s="70" t="n">
        <v>46312</v>
      </c>
      <c r="D2100" t="inlineStr">
        <is>
          <t>2026-10</t>
        </is>
      </c>
      <c r="E2100" t="inlineStr">
        <is>
          <t>Wk of 2026-10-12</t>
        </is>
      </c>
      <c r="F2100" t="inlineStr">
        <is>
          <t>Attempt 1</t>
        </is>
      </c>
      <c r="G2100" s="39" t="str">
        <f>IF(ISNUMBER(MATCH(F2100,QualityStatuses,0)),"Quality Lead","Non-Quality Lead")</f>
        <v>Non-Quality Lead</v>
      </c>
      <c r="H2100" s="39" t="str">
        <f>IFERROR(INDEX(CampTypes,MATCH(I2100,CampList,0)),"Unattributed")</f>
        <v>New</v>
      </c>
      <c r="I2100" t="inlineStr">
        <is>
          <t>EBG - In House | ABO | Natuf | Leads | Unit Franchise | India | Oct26 | V1</t>
        </is>
      </c>
      <c r="J2100" t="inlineStr">
        <is>
          <t>EBG - In House | ABO | Natuf | Leads | Unit Franchise | India | Oct26 | V1</t>
        </is>
      </c>
      <c r="K2100" t="inlineStr">
        <is>
          <t>Direct (campaign tagged in CRM)</t>
        </is>
      </c>
      <c r="L2100" t="inlineStr">
        <is>
          <t>Natuf | LAL 1% | India | Jul26 | V1</t>
        </is>
      </c>
      <c r="M2100" t="inlineStr">
        <is>
          <t>Natuf | LAL 1% | India | Jul26 | V1</t>
        </is>
      </c>
      <c r="N2100" t="inlineStr">
        <is>
          <t>Natuf | Reel | Brand Ambassador | Heard Of Owning A Cafe | V1</t>
        </is>
      </c>
      <c r="O2100" t="inlineStr">
        <is>
          <t>In House Natuf</t>
        </is>
      </c>
      <c r="P2100" t="inlineStr">
        <is>
          <t>Facebook</t>
        </is>
      </c>
      <c r="Q2100" t="inlineStr">
        <is>
          <t>Rupa Srinivas</t>
        </is>
      </c>
      <c r="R2100" t="inlineStr">
        <is>
          <t>Harshitha Mudeli</t>
        </is>
      </c>
      <c r="S2100" t="inlineStr">
        <is>
          <t>-</t>
        </is>
      </c>
      <c r="T2100" t="inlineStr">
        <is>
          <t>Siliguri</t>
        </is>
      </c>
      <c r="U2100" t="inlineStr">
        <is>
          <t xml:space="preserve"> </t>
        </is>
      </c>
      <c r="V2100" t="n">
        <v>0</v>
      </c>
      <c r="W2100" t="n">
        <v>0</v>
      </c>
      <c r="X2100" t="inlineStr">
        <is>
          <t>XXXXXX7242</t>
        </is>
      </c>
      <c r="Y2100" s="72" t="n">
        <v>46326.52037037037</v>
      </c>
    </row>
    <row r="2101">
      <c r="A2101" s="39" t="inlineStr">
        <is>
          <t>6ad31a704c596e59148b7ccb</t>
        </is>
      </c>
      <c r="B2101" s="72" t="n">
        <v>46312.51342592593</v>
      </c>
      <c r="C2101" s="70" t="n">
        <v>46312</v>
      </c>
      <c r="D2101" t="inlineStr">
        <is>
          <t>2026-10</t>
        </is>
      </c>
      <c r="E2101" t="inlineStr">
        <is>
          <t>Wk of 2026-10-12</t>
        </is>
      </c>
      <c r="F2101" t="inlineStr">
        <is>
          <t>Connected</t>
        </is>
      </c>
      <c r="G2101" s="39" t="str">
        <f>IF(ISNUMBER(MATCH(F2101,QualityStatuses,0)),"Quality Lead","Non-Quality Lead")</f>
        <v>Non-Quality Lead</v>
      </c>
      <c r="H2101" s="39" t="str">
        <f>IFERROR(INDEX(CampTypes,MATCH(I2101,CampList,0)),"Unattributed")</f>
        <v>New</v>
      </c>
      <c r="I2101" t="inlineStr">
        <is>
          <t>EBG - In House | ABO | Natuf | Leads | Unit Franchise | India | Oct26 | V1</t>
        </is>
      </c>
      <c r="J2101" t="inlineStr">
        <is>
          <t>EBG - In House | ABO | Natuf | Leads | Unit Franchise | India | Oct26 | V1</t>
        </is>
      </c>
      <c r="K2101" t="inlineStr">
        <is>
          <t>Direct (campaign tagged in CRM)</t>
        </is>
      </c>
      <c r="L2101" t="inlineStr">
        <is>
          <t>Natuf | Broad | Tier1 + Growth Cities | Oct26 | V1</t>
        </is>
      </c>
      <c r="M2101" t="inlineStr">
        <is>
          <t>Natuf | Broad | Tier1 + Growth Cities | Oct26 | V1</t>
        </is>
      </c>
      <c r="N2101" t="inlineStr">
        <is>
          <t>Natuf | Reel | Brand Ambassador | Heard Of Owning A Cafe | V1</t>
        </is>
      </c>
      <c r="O2101" t="inlineStr">
        <is>
          <t>In House Natuf</t>
        </is>
      </c>
      <c r="P2101" t="inlineStr">
        <is>
          <t>Facebook</t>
        </is>
      </c>
      <c r="Q2101" t="inlineStr">
        <is>
          <t>Rupa Srinivas</t>
        </is>
      </c>
      <c r="R2101" t="inlineStr">
        <is>
          <t>Sameer Khan</t>
        </is>
      </c>
      <c r="S2101" t="inlineStr">
        <is>
          <t>-</t>
        </is>
      </c>
      <c r="T2101" t="inlineStr">
        <is>
          <t>Bangalore</t>
        </is>
      </c>
      <c r="U2101" t="inlineStr">
        <is>
          <t xml:space="preserve"> </t>
        </is>
      </c>
      <c r="V2101" t="n">
        <v>2</v>
      </c>
      <c r="W2101" t="n">
        <v>2</v>
      </c>
      <c r="X2101" t="inlineStr">
        <is>
          <t>XXXXXX0570</t>
        </is>
      </c>
      <c r="Y2101" s="72" t="n">
        <v>46326.52037037037</v>
      </c>
    </row>
    <row r="2102">
      <c r="A2102" s="39" t="inlineStr">
        <is>
          <t>6ad31975d4afb3dbd801d6e7</t>
        </is>
      </c>
      <c r="B2102" s="72" t="n">
        <v>46312.51052083333</v>
      </c>
      <c r="C2102" s="70" t="n">
        <v>46312</v>
      </c>
      <c r="D2102" t="inlineStr">
        <is>
          <t>2026-10</t>
        </is>
      </c>
      <c r="E2102" t="inlineStr">
        <is>
          <t>Wk of 2026-10-12</t>
        </is>
      </c>
      <c r="F2102" t="inlineStr">
        <is>
          <t>Attempt 2</t>
        </is>
      </c>
      <c r="G2102" s="39" t="str">
        <f>IF(ISNUMBER(MATCH(F2102,QualityStatuses,0)),"Quality Lead","Non-Quality Lead")</f>
        <v>Non-Quality Lead</v>
      </c>
      <c r="H2102" s="39" t="str">
        <f>IFERROR(INDEX(CampTypes,MATCH(I2102,CampList,0)),"Unattributed")</f>
        <v>New</v>
      </c>
      <c r="I2102" t="inlineStr">
        <is>
          <t>EBG - In House | ABO | Natuf | Leads | Unit Franchise | India | Oct26 | V1</t>
        </is>
      </c>
      <c r="J2102" t="inlineStr">
        <is>
          <t>EBG - In House | ABO | Natuf | Leads | Unit Franchise | India | Oct26 | V1</t>
        </is>
      </c>
      <c r="K2102" t="inlineStr">
        <is>
          <t>Direct (campaign tagged in CRM)</t>
        </is>
      </c>
      <c r="L2102" t="inlineStr">
        <is>
          <t>Natuf | Investors | Tier1 + Growth Cities | Oct26 | V1</t>
        </is>
      </c>
      <c r="M2102" t="inlineStr">
        <is>
          <t>Natuf | Investors | Tier1 + Growth Cities | Oct26 | V1</t>
        </is>
      </c>
      <c r="N2102" t="inlineStr">
        <is>
          <t>Natuf | Reel | Brand Ambassador | Heard Of Owning A Cafe | V1</t>
        </is>
      </c>
      <c r="O2102" t="inlineStr">
        <is>
          <t>In House Natuf</t>
        </is>
      </c>
      <c r="P2102" t="inlineStr">
        <is>
          <t>Facebook</t>
        </is>
      </c>
      <c r="Q2102" t="inlineStr">
        <is>
          <t>Rupa Srinivas</t>
        </is>
      </c>
      <c r="R2102" t="inlineStr">
        <is>
          <t>Srikanth Marampudi</t>
        </is>
      </c>
      <c r="S2102" t="inlineStr">
        <is>
          <t>-</t>
        </is>
      </c>
      <c r="T2102" t="inlineStr">
        <is>
          <t>Chhindwara</t>
        </is>
      </c>
      <c r="U2102" t="inlineStr">
        <is>
          <t xml:space="preserve"> </t>
        </is>
      </c>
      <c r="V2102" t="n">
        <v>2</v>
      </c>
      <c r="W2102" t="n">
        <v>1</v>
      </c>
      <c r="X2102" t="inlineStr">
        <is>
          <t>XXXXXX6615</t>
        </is>
      </c>
      <c r="Y2102" s="72" t="n">
        <v>46326.52037037037</v>
      </c>
    </row>
    <row r="2103">
      <c r="A2103" s="39" t="inlineStr">
        <is>
          <t>6ad317d2d172673f0b63c7b1</t>
        </is>
      </c>
      <c r="B2103" s="72" t="n">
        <v>46312.5056712963</v>
      </c>
      <c r="C2103" s="70" t="n">
        <v>46312</v>
      </c>
      <c r="D2103" t="inlineStr">
        <is>
          <t>2026-10</t>
        </is>
      </c>
      <c r="E2103" t="inlineStr">
        <is>
          <t>Wk of 2026-10-12</t>
        </is>
      </c>
      <c r="F2103" t="inlineStr">
        <is>
          <t>Lost</t>
        </is>
      </c>
      <c r="G2103" s="39" t="str">
        <f>IF(ISNUMBER(MATCH(F2103,QualityStatuses,0)),"Quality Lead","Non-Quality Lead")</f>
        <v>Non-Quality Lead</v>
      </c>
      <c r="H2103" s="39" t="str">
        <f>IFERROR(INDEX(CampTypes,MATCH(I2103,CampList,0)),"Unattributed")</f>
        <v>New</v>
      </c>
      <c r="I2103" t="inlineStr">
        <is>
          <t>EBG - In House | ABO | Natuf | Leads | Unit Franchise | India | Oct26 | V1</t>
        </is>
      </c>
      <c r="J2103" t="inlineStr">
        <is>
          <t>EBG - In House | ABO | Natuf | Leads | Unit Franchise | India | Oct26 | V1</t>
        </is>
      </c>
      <c r="K2103" t="inlineStr">
        <is>
          <t>Direct (campaign tagged in CRM)</t>
        </is>
      </c>
      <c r="L2103" t="inlineStr">
        <is>
          <t>Natuf | Investors | Tier1 + Growth Cities | Oct26 | V1</t>
        </is>
      </c>
      <c r="M2103" t="inlineStr">
        <is>
          <t>Natuf | Investors | Tier1 + Growth Cities | Oct26 | V1</t>
        </is>
      </c>
      <c r="N2103" t="inlineStr">
        <is>
          <t>Natuf | Reel | Brand Ambassador | Heard Of Owning A Cafe | V1</t>
        </is>
      </c>
      <c r="O2103" t="inlineStr">
        <is>
          <t>In House Natuf</t>
        </is>
      </c>
      <c r="P2103" t="inlineStr">
        <is>
          <t>Facebook</t>
        </is>
      </c>
      <c r="Q2103" t="inlineStr">
        <is>
          <t>Rupa Srinivas</t>
        </is>
      </c>
      <c r="R2103" t="inlineStr">
        <is>
          <t>Ayush Arora</t>
        </is>
      </c>
      <c r="S2103" t="inlineStr">
        <is>
          <t>Not Interested</t>
        </is>
      </c>
      <c r="T2103" t="inlineStr">
        <is>
          <t>Delhi</t>
        </is>
      </c>
      <c r="U2103" t="inlineStr">
        <is>
          <t xml:space="preserve"> </t>
        </is>
      </c>
      <c r="V2103" t="n">
        <v>1</v>
      </c>
      <c r="W2103" t="n">
        <v>1</v>
      </c>
      <c r="X2103" t="inlineStr">
        <is>
          <t>XXXXXX8554</t>
        </is>
      </c>
      <c r="Y2103" s="72" t="n">
        <v>46326.52037037037</v>
      </c>
    </row>
    <row r="2104">
      <c r="A2104" s="39" t="inlineStr">
        <is>
          <t>6ad317bcbce42265a0bdbc69</t>
        </is>
      </c>
      <c r="B2104" s="72" t="n">
        <v>46312.50541666667</v>
      </c>
      <c r="C2104" s="70" t="n">
        <v>46312</v>
      </c>
      <c r="D2104" t="inlineStr">
        <is>
          <t>2026-10</t>
        </is>
      </c>
      <c r="E2104" t="inlineStr">
        <is>
          <t>Wk of 2026-10-12</t>
        </is>
      </c>
      <c r="F2104" t="inlineStr">
        <is>
          <t>New Lead</t>
        </is>
      </c>
      <c r="G2104" s="39" t="str">
        <f>IF(ISNUMBER(MATCH(F2104,QualityStatuses,0)),"Quality Lead","Non-Quality Lead")</f>
        <v>Non-Quality Lead</v>
      </c>
      <c r="H2104" s="39" t="str">
        <f>IFERROR(INDEX(CampTypes,MATCH(I2104,CampList,0)),"Unattributed")</f>
        <v>Old</v>
      </c>
      <c r="I2104" t="inlineStr">
        <is>
          <t>E_Natuf_Generic_13082026</t>
        </is>
      </c>
      <c r="J2104" t="inlineStr">
        <is>
          <t>E_Natuf_Generic_13082026</t>
        </is>
      </c>
      <c r="K2104" t="inlineStr">
        <is>
          <t>Direct (campaign tagged in CRM)</t>
        </is>
      </c>
      <c r="L2104" t="inlineStr">
        <is>
          <t>E_Natuf_Generic_13082026_Adset1</t>
        </is>
      </c>
      <c r="M2104" t="inlineStr">
        <is>
          <t>E_Natuf_Generic_13082026_Adset1</t>
        </is>
      </c>
      <c r="N2104" t="inlineStr">
        <is>
          <t>E_Natuf_Generic_13082026_Adset1_Ad1</t>
        </is>
      </c>
      <c r="O2104" t="inlineStr">
        <is>
          <t>Natuf</t>
        </is>
      </c>
      <c r="P2104" t="inlineStr">
        <is>
          <t>Facebook</t>
        </is>
      </c>
      <c r="Q2104" t="inlineStr">
        <is>
          <t>(Unassigned)</t>
        </is>
      </c>
      <c r="R2104" t="inlineStr">
        <is>
          <t>Omkar Navge</t>
        </is>
      </c>
      <c r="S2104" t="inlineStr">
        <is>
          <t>-</t>
        </is>
      </c>
      <c r="T2104" t="inlineStr">
        <is>
          <t>Bikaner</t>
        </is>
      </c>
      <c r="U2104" t="inlineStr">
        <is>
          <t xml:space="preserve"> </t>
        </is>
      </c>
      <c r="V2104" t="n">
        <v>0</v>
      </c>
      <c r="W2104" t="n">
        <v>0</v>
      </c>
      <c r="X2104" t="inlineStr">
        <is>
          <t>XXXXXX7633</t>
        </is>
      </c>
      <c r="Y2104" s="72" t="n">
        <v>46326.52037037037</v>
      </c>
    </row>
    <row r="2105">
      <c r="A2105" s="39" t="inlineStr">
        <is>
          <t>6ad316fe0b841b4427814e98</t>
        </is>
      </c>
      <c r="B2105" s="72" t="n">
        <v>46312.5032175926</v>
      </c>
      <c r="C2105" s="70" t="n">
        <v>46312</v>
      </c>
      <c r="D2105" t="inlineStr">
        <is>
          <t>2026-10</t>
        </is>
      </c>
      <c r="E2105" t="inlineStr">
        <is>
          <t>Wk of 2026-10-12</t>
        </is>
      </c>
      <c r="F2105" t="inlineStr">
        <is>
          <t>Attempt 1</t>
        </is>
      </c>
      <c r="G2105" s="39" t="str">
        <f>IF(ISNUMBER(MATCH(F2105,QualityStatuses,0)),"Quality Lead","Non-Quality Lead")</f>
        <v>Non-Quality Lead</v>
      </c>
      <c r="H2105" s="39" t="str">
        <f>IFERROR(INDEX(CampTypes,MATCH(I2105,CampList,0)),"Unattributed")</f>
        <v>New</v>
      </c>
      <c r="I2105" t="inlineStr">
        <is>
          <t>EBG - In House | ABO | Natuf | Leads | Unit Franchise | India | Oct26 | V1</t>
        </is>
      </c>
      <c r="J2105" t="inlineStr">
        <is>
          <t>EBG - In House | ABO | Natuf | Leads | Unit Franchise | India | Oct26 | V1</t>
        </is>
      </c>
      <c r="K2105" t="inlineStr">
        <is>
          <t>Direct (campaign tagged in CRM)</t>
        </is>
      </c>
      <c r="L2105" t="inlineStr">
        <is>
          <t>Natuf | LAL 1% | India | Jul26 | V1</t>
        </is>
      </c>
      <c r="M2105" t="inlineStr">
        <is>
          <t>Natuf | LAL 1% | India | Jul26 | V1</t>
        </is>
      </c>
      <c r="N2105" t="inlineStr">
        <is>
          <t>Natuf | Reel | Brand Ambassador | Heard Of Owning A Cafe | V1</t>
        </is>
      </c>
      <c r="O2105" t="inlineStr">
        <is>
          <t>In House Natuf</t>
        </is>
      </c>
      <c r="P2105" t="inlineStr">
        <is>
          <t>Facebook</t>
        </is>
      </c>
      <c r="Q2105" t="inlineStr">
        <is>
          <t>Rupa Srinivas</t>
        </is>
      </c>
      <c r="R2105" t="inlineStr">
        <is>
          <t>Yeshaswini</t>
        </is>
      </c>
      <c r="S2105" t="inlineStr">
        <is>
          <t>-</t>
        </is>
      </c>
      <c r="T2105" t="inlineStr">
        <is>
          <t>Thiruvananthapuram</t>
        </is>
      </c>
      <c r="U2105" t="inlineStr">
        <is>
          <t xml:space="preserve"> </t>
        </is>
      </c>
      <c r="V2105" t="n">
        <v>1</v>
      </c>
      <c r="W2105" t="n">
        <v>0</v>
      </c>
      <c r="X2105" t="inlineStr">
        <is>
          <t>XXXXXX1343</t>
        </is>
      </c>
      <c r="Y2105" s="72" t="n">
        <v>46326.52037037037</v>
      </c>
    </row>
    <row r="2106">
      <c r="A2106" s="39" t="inlineStr">
        <is>
          <t>6ad3137d67e5b0c75d1f39dc</t>
        </is>
      </c>
      <c r="B2106" s="72" t="n">
        <v>46312.49283564815</v>
      </c>
      <c r="C2106" s="70" t="n">
        <v>46312</v>
      </c>
      <c r="D2106" t="inlineStr">
        <is>
          <t>2026-10</t>
        </is>
      </c>
      <c r="E2106" t="inlineStr">
        <is>
          <t>Wk of 2026-10-12</t>
        </is>
      </c>
      <c r="F2106" t="inlineStr">
        <is>
          <t>Details Shared</t>
        </is>
      </c>
      <c r="G2106" s="39" t="str">
        <f>IF(ISNUMBER(MATCH(F2106,QualityStatuses,0)),"Quality Lead","Non-Quality Lead")</f>
        <v>Quality Lead</v>
      </c>
      <c r="H2106" s="39" t="str">
        <f>IFERROR(INDEX(CampTypes,MATCH(I2106,CampList,0)),"Unattributed")</f>
        <v>Old</v>
      </c>
      <c r="I2106" t="inlineStr">
        <is>
          <t>E_Suresh_Natuf_Kiosk_07072026</t>
        </is>
      </c>
      <c r="J2106" t="inlineStr">
        <is>
          <t>E_Suresh_Natuf_Kiosk_07072026</t>
        </is>
      </c>
      <c r="K2106" t="inlineStr">
        <is>
          <t>Direct (campaign tagged in CRM)</t>
        </is>
      </c>
      <c r="L2106" t="inlineStr">
        <is>
          <t>E_Suresh_Natuf_Kiosk_07072026_Adset5</t>
        </is>
      </c>
      <c r="M2106" t="inlineStr">
        <is>
          <t>E_Suresh_Natuf_Kiosk_07072026_Adset5</t>
        </is>
      </c>
      <c r="N2106" t="inlineStr">
        <is>
          <t>E_Hindi_Suresh_Natuf_Kiosk_07072026_Adset5_ad3 – Copy 2</t>
        </is>
      </c>
      <c r="O2106" t="inlineStr">
        <is>
          <t>Natuf</t>
        </is>
      </c>
      <c r="P2106" t="inlineStr">
        <is>
          <t>Facebook</t>
        </is>
      </c>
      <c r="Q2106" t="inlineStr">
        <is>
          <t>Tejaswini Tarigopula</t>
        </is>
      </c>
      <c r="R2106" t="inlineStr">
        <is>
          <t>Prabhudatta Pattanaik</t>
        </is>
      </c>
      <c r="S2106" t="inlineStr">
        <is>
          <t>-</t>
        </is>
      </c>
      <c r="T2106" t="inlineStr">
        <is>
          <t>V</t>
        </is>
      </c>
      <c r="U2106" t="inlineStr">
        <is>
          <t xml:space="preserve"> </t>
        </is>
      </c>
      <c r="V2106" t="n">
        <v>1</v>
      </c>
      <c r="W2106" t="n">
        <v>1</v>
      </c>
      <c r="X2106" t="inlineStr">
        <is>
          <t>XXXXXX3510</t>
        </is>
      </c>
      <c r="Y2106" s="72" t="n">
        <v>46326.52037037037</v>
      </c>
    </row>
    <row r="2107">
      <c r="A2107" s="39" t="inlineStr">
        <is>
          <t>6ad3136f67e5b0c75d1f39ba</t>
        </is>
      </c>
      <c r="B2107" s="72" t="n">
        <v>46312.49267361111</v>
      </c>
      <c r="C2107" s="70" t="n">
        <v>46312</v>
      </c>
      <c r="D2107" t="inlineStr">
        <is>
          <t>2026-10</t>
        </is>
      </c>
      <c r="E2107" t="inlineStr">
        <is>
          <t>Wk of 2026-10-12</t>
        </is>
      </c>
      <c r="F2107" t="inlineStr">
        <is>
          <t>Meeting Conducted</t>
        </is>
      </c>
      <c r="G2107" s="39" t="str">
        <f>IF(ISNUMBER(MATCH(F2107,QualityStatuses,0)),"Quality Lead","Non-Quality Lead")</f>
        <v>Quality Lead</v>
      </c>
      <c r="H2107" s="39" t="str">
        <f>IFERROR(INDEX(CampTypes,MATCH(I2107,CampList,0)),"Unattributed")</f>
        <v>Old</v>
      </c>
      <c r="I2107" t="inlineStr">
        <is>
          <t>E_Natuf_Generic_13082026</t>
        </is>
      </c>
      <c r="J2107" t="inlineStr">
        <is>
          <t>E_Natuf_Generic_13082026</t>
        </is>
      </c>
      <c r="K2107" t="inlineStr">
        <is>
          <t>Direct (campaign tagged in CRM)</t>
        </is>
      </c>
      <c r="L2107" t="inlineStr">
        <is>
          <t>E_Natuf_Generic_13082026_Adset1</t>
        </is>
      </c>
      <c r="M2107" t="inlineStr">
        <is>
          <t>E_Natuf_Generic_13082026_Adset1</t>
        </is>
      </c>
      <c r="N2107" t="inlineStr">
        <is>
          <t>E_Natuf_Generic_13082026_Adset1_Ad1</t>
        </is>
      </c>
      <c r="O2107" t="inlineStr">
        <is>
          <t>Natuf</t>
        </is>
      </c>
      <c r="P2107" t="inlineStr">
        <is>
          <t>Facebook</t>
        </is>
      </c>
      <c r="Q2107" t="inlineStr">
        <is>
          <t>Tejaswini Tarigopula</t>
        </is>
      </c>
      <c r="R2107" t="inlineStr">
        <is>
          <t>Sai Charan</t>
        </is>
      </c>
      <c r="S2107" t="inlineStr">
        <is>
          <t>-</t>
        </is>
      </c>
      <c r="T2107" t="inlineStr">
        <is>
          <t>Raichur</t>
        </is>
      </c>
      <c r="U2107" t="inlineStr">
        <is>
          <t xml:space="preserve"> </t>
        </is>
      </c>
      <c r="V2107" t="n">
        <v>6</v>
      </c>
      <c r="W2107" t="n">
        <v>2</v>
      </c>
      <c r="X2107" t="inlineStr">
        <is>
          <t>XXXXXX1268</t>
        </is>
      </c>
      <c r="Y2107" s="72" t="n">
        <v>46326.52037037037</v>
      </c>
    </row>
    <row r="2108">
      <c r="A2108" s="39" t="inlineStr">
        <is>
          <t>6ad3132d6cdeab3b0220103b</t>
        </is>
      </c>
      <c r="B2108" s="72" t="n">
        <v>46312.49190972222</v>
      </c>
      <c r="C2108" s="70" t="n">
        <v>46312</v>
      </c>
      <c r="D2108" t="inlineStr">
        <is>
          <t>2026-10</t>
        </is>
      </c>
      <c r="E2108" t="inlineStr">
        <is>
          <t>Wk of 2026-10-12</t>
        </is>
      </c>
      <c r="F2108" t="inlineStr">
        <is>
          <t>Connected</t>
        </is>
      </c>
      <c r="G2108" s="39" t="str">
        <f>IF(ISNUMBER(MATCH(F2108,QualityStatuses,0)),"Quality Lead","Non-Quality Lead")</f>
        <v>Non-Quality Lead</v>
      </c>
      <c r="H2108" s="39" t="str">
        <f>IFERROR(INDEX(CampTypes,MATCH(I2108,CampList,0)),"Unattributed")</f>
        <v>New</v>
      </c>
      <c r="I2108" t="inlineStr">
        <is>
          <t>EBG - In House | ABO | Natuf | Leads | Unit Franchise | India | Oct26 | V1</t>
        </is>
      </c>
      <c r="J2108" t="inlineStr">
        <is>
          <t>EBG - In House | ABO | Natuf | Leads | Unit Franchise | India | Oct26 | V1</t>
        </is>
      </c>
      <c r="K2108" t="inlineStr">
        <is>
          <t>Direct (campaign tagged in CRM)</t>
        </is>
      </c>
      <c r="L2108" t="inlineStr">
        <is>
          <t>Natuf | Business Owners | Tier1 + Growth Cities | Oct26 | V1</t>
        </is>
      </c>
      <c r="M2108" t="inlineStr">
        <is>
          <t>Natuf | Business Owners | Tier1 + Growth Cities | Oct26 | V1</t>
        </is>
      </c>
      <c r="N2108" t="inlineStr">
        <is>
          <t>Natuf | Reel | Brand Ambassador | Heard Of Owning A Cafe | V1</t>
        </is>
      </c>
      <c r="O2108" t="inlineStr">
        <is>
          <t>In House Natuf</t>
        </is>
      </c>
      <c r="P2108" t="inlineStr">
        <is>
          <t>Facebook</t>
        </is>
      </c>
      <c r="Q2108" t="inlineStr">
        <is>
          <t>Rupa Srinivas</t>
        </is>
      </c>
      <c r="R2108" t="inlineStr">
        <is>
          <t>Siddharth</t>
        </is>
      </c>
      <c r="S2108" t="inlineStr">
        <is>
          <t>-</t>
        </is>
      </c>
      <c r="T2108" t="inlineStr">
        <is>
          <t>Ahilyanagar</t>
        </is>
      </c>
      <c r="U2108" t="inlineStr">
        <is>
          <t xml:space="preserve"> </t>
        </is>
      </c>
      <c r="V2108" t="n">
        <v>1</v>
      </c>
      <c r="W2108" t="n">
        <v>1</v>
      </c>
      <c r="X2108" t="inlineStr">
        <is>
          <t>XXXXXX5539</t>
        </is>
      </c>
      <c r="Y2108" s="72" t="n">
        <v>46326.52037037037</v>
      </c>
    </row>
    <row r="2109">
      <c r="A2109" s="39" t="inlineStr">
        <is>
          <t>6ad3123b98296e8e6858191b</t>
        </is>
      </c>
      <c r="B2109" s="72" t="n">
        <v>46312.4891087963</v>
      </c>
      <c r="C2109" s="70" t="n">
        <v>46312</v>
      </c>
      <c r="D2109" t="inlineStr">
        <is>
          <t>2026-10</t>
        </is>
      </c>
      <c r="E2109" t="inlineStr">
        <is>
          <t>Wk of 2026-10-12</t>
        </is>
      </c>
      <c r="F2109" t="inlineStr">
        <is>
          <t>New Lead</t>
        </is>
      </c>
      <c r="G2109" s="39" t="str">
        <f>IF(ISNUMBER(MATCH(F2109,QualityStatuses,0)),"Quality Lead","Non-Quality Lead")</f>
        <v>Non-Quality Lead</v>
      </c>
      <c r="H2109" s="39" t="str">
        <f>IFERROR(INDEX(CampTypes,MATCH(I2109,CampList,0)),"Unattributed")</f>
        <v>Old</v>
      </c>
      <c r="I2109" t="inlineStr">
        <is>
          <t>E_Karan_Natuf_All_07072026</t>
        </is>
      </c>
      <c r="J2109" t="inlineStr">
        <is>
          <t>E_Karan_Natuf_All_07072026</t>
        </is>
      </c>
      <c r="K2109" t="inlineStr">
        <is>
          <t>Direct (campaign tagged in CRM)</t>
        </is>
      </c>
      <c r="L2109" t="inlineStr">
        <is>
          <t>E_Karan_Natuf_Sign_07072026_Adset3</t>
        </is>
      </c>
      <c r="M2109" t="inlineStr">
        <is>
          <t>E_Karan_Natuf_Sign_07072026_Adset3</t>
        </is>
      </c>
      <c r="N2109" t="inlineStr">
        <is>
          <t>E_Karan_Natuf_Sign_07072026_Adset2_Ad1</t>
        </is>
      </c>
      <c r="O2109" t="inlineStr">
        <is>
          <t>Natuf</t>
        </is>
      </c>
      <c r="P2109" t="inlineStr">
        <is>
          <t>Facebook</t>
        </is>
      </c>
      <c r="Q2109" t="inlineStr">
        <is>
          <t>(Unassigned)</t>
        </is>
      </c>
      <c r="R2109" t="inlineStr">
        <is>
          <t>Omkar Navge</t>
        </is>
      </c>
      <c r="S2109" t="inlineStr">
        <is>
          <t>-</t>
        </is>
      </c>
      <c r="T2109" t="inlineStr">
        <is>
          <t>Jaisinghpur</t>
        </is>
      </c>
      <c r="U2109" t="inlineStr">
        <is>
          <t xml:space="preserve"> </t>
        </is>
      </c>
      <c r="V2109" t="n">
        <v>0</v>
      </c>
      <c r="W2109" t="n">
        <v>0</v>
      </c>
      <c r="X2109" t="inlineStr">
        <is>
          <t>XXXXXX0009</t>
        </is>
      </c>
      <c r="Y2109" s="72" t="n">
        <v>46326.52037037037</v>
      </c>
    </row>
    <row r="2110">
      <c r="A2110" s="39" t="inlineStr">
        <is>
          <t>6ad310cbb829ade44ebd3caa</t>
        </is>
      </c>
      <c r="B2110" s="72" t="n">
        <v>46312.48484953704</v>
      </c>
      <c r="C2110" s="70" t="n">
        <v>46312</v>
      </c>
      <c r="D2110" t="inlineStr">
        <is>
          <t>2026-10</t>
        </is>
      </c>
      <c r="E2110" t="inlineStr">
        <is>
          <t>Wk of 2026-10-12</t>
        </is>
      </c>
      <c r="F2110" t="inlineStr">
        <is>
          <t>Connected</t>
        </is>
      </c>
      <c r="G2110" s="39" t="str">
        <f>IF(ISNUMBER(MATCH(F2110,QualityStatuses,0)),"Quality Lead","Non-Quality Lead")</f>
        <v>Non-Quality Lead</v>
      </c>
      <c r="H2110" s="39" t="str">
        <f>IFERROR(INDEX(CampTypes,MATCH(I2110,CampList,0)),"Unattributed")</f>
        <v>New</v>
      </c>
      <c r="I2110" t="inlineStr">
        <is>
          <t>EBG - In House | ABO | Natuf | Leads | Unit Franchise | India | Oct26 | V1</t>
        </is>
      </c>
      <c r="J2110" t="inlineStr">
        <is>
          <t>EBG - In House | ABO | Natuf | Leads | Unit Franchise | India | Oct26 | V1</t>
        </is>
      </c>
      <c r="K2110" t="inlineStr">
        <is>
          <t>Direct (campaign tagged in CRM)</t>
        </is>
      </c>
      <c r="L2110" t="inlineStr">
        <is>
          <t>Natuf | Broad | Tier1 + Growth Cities | Oct26 | V1</t>
        </is>
      </c>
      <c r="M2110" t="inlineStr">
        <is>
          <t>Natuf | Broad | Tier1 + Growth Cities | Oct26 | V1</t>
        </is>
      </c>
      <c r="N2110" t="inlineStr">
        <is>
          <t>Natuf | Reel | Brand Ambassador | Heard Of Owning A Cafe | V1</t>
        </is>
      </c>
      <c r="O2110" t="inlineStr">
        <is>
          <t>In House Natuf</t>
        </is>
      </c>
      <c r="P2110" t="inlineStr">
        <is>
          <t>Facebook</t>
        </is>
      </c>
      <c r="Q2110" t="inlineStr">
        <is>
          <t>Rupa Srinivas</t>
        </is>
      </c>
      <c r="R2110" t="inlineStr">
        <is>
          <t>Harshitha Kamishetty</t>
        </is>
      </c>
      <c r="S2110" t="inlineStr">
        <is>
          <t>-</t>
        </is>
      </c>
      <c r="T2110" t="inlineStr">
        <is>
          <t>darbhanga</t>
        </is>
      </c>
      <c r="U2110" t="inlineStr">
        <is>
          <t xml:space="preserve"> </t>
        </is>
      </c>
      <c r="V2110" t="n">
        <v>2</v>
      </c>
      <c r="W2110" t="n">
        <v>1</v>
      </c>
      <c r="X2110" t="inlineStr">
        <is>
          <t>XXXXXX7281</t>
        </is>
      </c>
      <c r="Y2110" s="72" t="n">
        <v>46326.52037037037</v>
      </c>
    </row>
    <row r="2111">
      <c r="A2111" s="39" t="inlineStr">
        <is>
          <t>6ad30f236cdeab3b02200a1c</t>
        </is>
      </c>
      <c r="B2111" s="72" t="n">
        <v>46312.47994212963</v>
      </c>
      <c r="C2111" s="70" t="n">
        <v>46312</v>
      </c>
      <c r="D2111" t="inlineStr">
        <is>
          <t>2026-10</t>
        </is>
      </c>
      <c r="E2111" t="inlineStr">
        <is>
          <t>Wk of 2026-10-12</t>
        </is>
      </c>
      <c r="F2111" t="inlineStr">
        <is>
          <t>Connected</t>
        </is>
      </c>
      <c r="G2111" s="39" t="str">
        <f>IF(ISNUMBER(MATCH(F2111,QualityStatuses,0)),"Quality Lead","Non-Quality Lead")</f>
        <v>Non-Quality Lead</v>
      </c>
      <c r="H2111" s="39" t="str">
        <f>IFERROR(INDEX(CampTypes,MATCH(I2111,CampList,0)),"Unattributed")</f>
        <v>New</v>
      </c>
      <c r="I2111" t="inlineStr">
        <is>
          <t>EBG - In House | ABO | Natuf | Leads | Unit Franchise | India | Oct26 | V1</t>
        </is>
      </c>
      <c r="J2111" t="inlineStr">
        <is>
          <t>EBG - In House | ABO | Natuf | Leads | Unit Franchise | India | Oct26 | V1</t>
        </is>
      </c>
      <c r="K2111" t="inlineStr">
        <is>
          <t>Direct (campaign tagged in CRM)</t>
        </is>
      </c>
      <c r="L2111" t="inlineStr">
        <is>
          <t>Natuf | Business Owners | Tier1 + Growth Cities | Oct26 | V1</t>
        </is>
      </c>
      <c r="M2111" t="inlineStr">
        <is>
          <t>Natuf | Business Owners | Tier1 + Growth Cities | Oct26 | V1</t>
        </is>
      </c>
      <c r="N2111" t="inlineStr">
        <is>
          <t>Natuf | Reel | Brand Ambassador | Heard Of Owning A Cafe | V1</t>
        </is>
      </c>
      <c r="O2111" t="inlineStr">
        <is>
          <t>In House Natuf</t>
        </is>
      </c>
      <c r="P2111" t="inlineStr">
        <is>
          <t>Facebook</t>
        </is>
      </c>
      <c r="Q2111" t="inlineStr">
        <is>
          <t>Rupa Srinivas</t>
        </is>
      </c>
      <c r="R2111" t="inlineStr">
        <is>
          <t>Durga Bhavani</t>
        </is>
      </c>
      <c r="S2111" t="inlineStr">
        <is>
          <t>-</t>
        </is>
      </c>
      <c r="T2111" t="inlineStr">
        <is>
          <t>Nagpur</t>
        </is>
      </c>
      <c r="U2111" t="inlineStr">
        <is>
          <t xml:space="preserve"> </t>
        </is>
      </c>
      <c r="V2111" t="n">
        <v>2</v>
      </c>
      <c r="W2111" t="n">
        <v>2</v>
      </c>
      <c r="X2111" t="inlineStr">
        <is>
          <t>XXXXXX8989</t>
        </is>
      </c>
      <c r="Y2111" s="72" t="n">
        <v>46326.52037037037</v>
      </c>
    </row>
    <row r="2112">
      <c r="A2112" s="39" t="inlineStr">
        <is>
          <t>6ad30e6f4a15809597cd2830</t>
        </is>
      </c>
      <c r="B2112" s="72" t="n">
        <v>46312.47785879629</v>
      </c>
      <c r="C2112" s="70" t="n">
        <v>46312</v>
      </c>
      <c r="D2112" t="inlineStr">
        <is>
          <t>2026-10</t>
        </is>
      </c>
      <c r="E2112" t="inlineStr">
        <is>
          <t>Wk of 2026-10-12</t>
        </is>
      </c>
      <c r="F2112" t="inlineStr">
        <is>
          <t>Attempt 1</t>
        </is>
      </c>
      <c r="G2112" s="39" t="str">
        <f>IF(ISNUMBER(MATCH(F2112,QualityStatuses,0)),"Quality Lead","Non-Quality Lead")</f>
        <v>Non-Quality Lead</v>
      </c>
      <c r="H2112" s="39" t="str">
        <f>IFERROR(INDEX(CampTypes,MATCH(I2112,CampList,0)),"Unattributed")</f>
        <v>New</v>
      </c>
      <c r="I2112" t="inlineStr">
        <is>
          <t>EBG - In House | ABO | Natuf | Leads | Unit Franchise | India | Oct26 | V1</t>
        </is>
      </c>
      <c r="J2112" t="inlineStr">
        <is>
          <t>EBG - In House | ABO | Natuf | Leads | Unit Franchise | India | Oct26 | V1</t>
        </is>
      </c>
      <c r="K2112" t="inlineStr">
        <is>
          <t>Direct (campaign tagged in CRM)</t>
        </is>
      </c>
      <c r="L2112" t="inlineStr">
        <is>
          <t>Natuf | Broad | Tier1 + Growth Cities | Oct26 | V1</t>
        </is>
      </c>
      <c r="M2112" t="inlineStr">
        <is>
          <t>Natuf | Broad | Tier1 + Growth Cities | Oct26 | V1</t>
        </is>
      </c>
      <c r="N2112" t="inlineStr">
        <is>
          <t>Natuf | Reel | Brand Ambassador | Heard Of Owning A Cafe | V1</t>
        </is>
      </c>
      <c r="O2112" t="inlineStr">
        <is>
          <t>In House Natuf</t>
        </is>
      </c>
      <c r="P2112" t="inlineStr">
        <is>
          <t>Facebook</t>
        </is>
      </c>
      <c r="Q2112" t="inlineStr">
        <is>
          <t>Rupa Srinivas</t>
        </is>
      </c>
      <c r="R2112" t="inlineStr">
        <is>
          <t>Prithvi Raj</t>
        </is>
      </c>
      <c r="S2112" t="inlineStr">
        <is>
          <t>-</t>
        </is>
      </c>
      <c r="T2112" t="inlineStr">
        <is>
          <t>faridabad</t>
        </is>
      </c>
      <c r="U2112" t="inlineStr">
        <is>
          <t xml:space="preserve"> </t>
        </is>
      </c>
      <c r="V2112" t="n">
        <v>1</v>
      </c>
      <c r="W2112" t="n">
        <v>0</v>
      </c>
      <c r="X2112" t="inlineStr">
        <is>
          <t>XXXXXX4175</t>
        </is>
      </c>
      <c r="Y2112" s="72" t="n">
        <v>46326.52037037037</v>
      </c>
    </row>
    <row r="2113">
      <c r="A2113" s="39" t="inlineStr">
        <is>
          <t>6ad30c53af6bd931d0b67673</t>
        </is>
      </c>
      <c r="B2113" s="72" t="n">
        <v>46312.4716087963</v>
      </c>
      <c r="C2113" s="70" t="n">
        <v>46312</v>
      </c>
      <c r="D2113" t="inlineStr">
        <is>
          <t>2026-10</t>
        </is>
      </c>
      <c r="E2113" t="inlineStr">
        <is>
          <t>Wk of 2026-10-12</t>
        </is>
      </c>
      <c r="F2113" t="inlineStr">
        <is>
          <t>New Lead</t>
        </is>
      </c>
      <c r="G2113" s="39" t="str">
        <f>IF(ISNUMBER(MATCH(F2113,QualityStatuses,0)),"Quality Lead","Non-Quality Lead")</f>
        <v>Non-Quality Lead</v>
      </c>
      <c r="H2113" s="39" t="str">
        <f>IFERROR(INDEX(CampTypes,MATCH(I2113,CampList,0)),"Unattributed")</f>
        <v>New</v>
      </c>
      <c r="I2113" t="inlineStr">
        <is>
          <t>EBG - In House | ABO | Natuf | Leads | Unit Franchise | India | Oct26 | V1</t>
        </is>
      </c>
      <c r="J2113" t="inlineStr">
        <is>
          <t>EBG - In House | ABO | Natuf | Leads | Unit Franchise | India | Oct26 | V1</t>
        </is>
      </c>
      <c r="K2113" t="inlineStr">
        <is>
          <t>Direct (campaign tagged in CRM)</t>
        </is>
      </c>
      <c r="L2113" t="inlineStr">
        <is>
          <t>Natuf | LAL 1% | India | Jul26 | V1</t>
        </is>
      </c>
      <c r="M2113" t="inlineStr">
        <is>
          <t>Natuf | LAL 1% | India | Jul26 | V1</t>
        </is>
      </c>
      <c r="N2113" t="inlineStr">
        <is>
          <t>Natuf | Reel | Brand Ambassador | Heard Of Owning A Cafe | V1</t>
        </is>
      </c>
      <c r="O2113" t="inlineStr">
        <is>
          <t>In House Natuf</t>
        </is>
      </c>
      <c r="P2113" t="inlineStr">
        <is>
          <t>Facebook</t>
        </is>
      </c>
      <c r="Q2113" t="inlineStr">
        <is>
          <t>Rupa Srinivas</t>
        </is>
      </c>
      <c r="R2113" t="inlineStr">
        <is>
          <t>Sourav dey</t>
        </is>
      </c>
      <c r="S2113" t="inlineStr">
        <is>
          <t>-</t>
        </is>
      </c>
      <c r="T2113" t="inlineStr">
        <is>
          <t>Shimla</t>
        </is>
      </c>
      <c r="U2113" t="inlineStr">
        <is>
          <t xml:space="preserve"> </t>
        </is>
      </c>
      <c r="V2113" t="n">
        <v>0</v>
      </c>
      <c r="W2113" t="n">
        <v>0</v>
      </c>
      <c r="X2113" t="inlineStr">
        <is>
          <t>XXXXXX5308</t>
        </is>
      </c>
      <c r="Y2113" s="72" t="n">
        <v>46326.52037037037</v>
      </c>
    </row>
    <row r="2114">
      <c r="A2114" s="39" t="inlineStr">
        <is>
          <t>6ad30c379d8f786a91ce46f5</t>
        </is>
      </c>
      <c r="B2114" s="72" t="n">
        <v>46312.47128472223</v>
      </c>
      <c r="C2114" s="70" t="n">
        <v>46312</v>
      </c>
      <c r="D2114" t="inlineStr">
        <is>
          <t>2026-10</t>
        </is>
      </c>
      <c r="E2114" t="inlineStr">
        <is>
          <t>Wk of 2026-10-12</t>
        </is>
      </c>
      <c r="F2114" t="inlineStr">
        <is>
          <t>Attempt 1</t>
        </is>
      </c>
      <c r="G2114" s="39" t="str">
        <f>IF(ISNUMBER(MATCH(F2114,QualityStatuses,0)),"Quality Lead","Non-Quality Lead")</f>
        <v>Non-Quality Lead</v>
      </c>
      <c r="H2114" s="39" t="str">
        <f>IFERROR(INDEX(CampTypes,MATCH(I2114,CampList,0)),"Unattributed")</f>
        <v>Old</v>
      </c>
      <c r="I2114" t="inlineStr">
        <is>
          <t>E_Karan_Natuf_All_07072026</t>
        </is>
      </c>
      <c r="J2114" t="inlineStr">
        <is>
          <t>E_Karan_Natuf_All_07072026</t>
        </is>
      </c>
      <c r="K2114" t="inlineStr">
        <is>
          <t>Direct (campaign tagged in CRM)</t>
        </is>
      </c>
      <c r="L2114" t="inlineStr">
        <is>
          <t>E_Karan_Natuf_Sign_07072026_Adset3</t>
        </is>
      </c>
      <c r="M2114" t="inlineStr">
        <is>
          <t>E_Karan_Natuf_Sign_07072026_Adset3</t>
        </is>
      </c>
      <c r="N2114" t="inlineStr">
        <is>
          <t>E_Karan_Natuf_Sign_07072026_Adset2_Ad1 – Copy</t>
        </is>
      </c>
      <c r="O2114" t="inlineStr">
        <is>
          <t>Natuf</t>
        </is>
      </c>
      <c r="P2114" t="inlineStr">
        <is>
          <t>Facebook</t>
        </is>
      </c>
      <c r="Q2114" t="inlineStr">
        <is>
          <t>Tejaswini Tarigopula</t>
        </is>
      </c>
      <c r="R2114" t="inlineStr">
        <is>
          <t>Prabhudatta Pattanaik</t>
        </is>
      </c>
      <c r="S2114" t="inlineStr">
        <is>
          <t>-</t>
        </is>
      </c>
      <c r="T2114" t="inlineStr">
        <is>
          <t>Gandhidham</t>
        </is>
      </c>
      <c r="U2114" t="inlineStr">
        <is>
          <t xml:space="preserve"> </t>
        </is>
      </c>
      <c r="V2114" t="n">
        <v>1</v>
      </c>
      <c r="W2114" t="n">
        <v>0</v>
      </c>
      <c r="X2114" t="inlineStr">
        <is>
          <t>XXXXXX0677</t>
        </is>
      </c>
      <c r="Y2114" s="72" t="n">
        <v>46326.52037037037</v>
      </c>
    </row>
    <row r="2115">
      <c r="A2115" s="39" t="inlineStr">
        <is>
          <t>6ad30a7a9dcb0da7038af488</t>
        </is>
      </c>
      <c r="B2115" s="72" t="n">
        <v>46312.46613425926</v>
      </c>
      <c r="C2115" s="70" t="n">
        <v>46312</v>
      </c>
      <c r="D2115" t="inlineStr">
        <is>
          <t>2026-10</t>
        </is>
      </c>
      <c r="E2115" t="inlineStr">
        <is>
          <t>Wk of 2026-10-12</t>
        </is>
      </c>
      <c r="F2115" t="inlineStr">
        <is>
          <t>Connected</t>
        </is>
      </c>
      <c r="G2115" s="39" t="str">
        <f>IF(ISNUMBER(MATCH(F2115,QualityStatuses,0)),"Quality Lead","Non-Quality Lead")</f>
        <v>Non-Quality Lead</v>
      </c>
      <c r="H2115" s="39" t="str">
        <f>IFERROR(INDEX(CampTypes,MATCH(I2115,CampList,0)),"Unattributed")</f>
        <v>New</v>
      </c>
      <c r="I2115" t="inlineStr">
        <is>
          <t>EBG - In House | ABO | Natuf | Leads | Unit Franchise | India | Oct26 | V1</t>
        </is>
      </c>
      <c r="J2115" t="inlineStr">
        <is>
          <t>EBG - In House | ABO | Natuf | Leads | Unit Franchise | India | Oct26 | V1</t>
        </is>
      </c>
      <c r="K2115" t="inlineStr">
        <is>
          <t>Direct (campaign tagged in CRM)</t>
        </is>
      </c>
      <c r="L2115" t="inlineStr">
        <is>
          <t>Natuf | Investors | Tier1 + Growth Cities | Oct26 | V1</t>
        </is>
      </c>
      <c r="M2115" t="inlineStr">
        <is>
          <t>Natuf | Investors | Tier1 + Growth Cities | Oct26 | V1</t>
        </is>
      </c>
      <c r="N2115" t="inlineStr">
        <is>
          <t>Natuf | Reel | Brand Ambassador | Heard Of Owning A Cafe | V1</t>
        </is>
      </c>
      <c r="O2115" t="inlineStr">
        <is>
          <t>In House Natuf</t>
        </is>
      </c>
      <c r="P2115" t="inlineStr">
        <is>
          <t>Facebook</t>
        </is>
      </c>
      <c r="Q2115" t="inlineStr">
        <is>
          <t>Rupa Srinivas</t>
        </is>
      </c>
      <c r="R2115" t="inlineStr">
        <is>
          <t>Roshini</t>
        </is>
      </c>
      <c r="S2115" t="inlineStr">
        <is>
          <t>-</t>
        </is>
      </c>
      <c r="T2115" t="inlineStr">
        <is>
          <t>Hyderabad</t>
        </is>
      </c>
      <c r="U2115" t="inlineStr">
        <is>
          <t xml:space="preserve"> </t>
        </is>
      </c>
      <c r="V2115" t="n">
        <v>3</v>
      </c>
      <c r="W2115" t="n">
        <v>2</v>
      </c>
      <c r="X2115" t="inlineStr">
        <is>
          <t>XXXXXX8974</t>
        </is>
      </c>
      <c r="Y2115" s="72" t="n">
        <v>46326.52037037037</v>
      </c>
    </row>
    <row r="2116">
      <c r="A2116" s="39" t="inlineStr">
        <is>
          <t>6ad309575e83aa41c4f0ed0f</t>
        </is>
      </c>
      <c r="B2116" s="72" t="n">
        <v>46312.4627662037</v>
      </c>
      <c r="C2116" s="70" t="n">
        <v>46312</v>
      </c>
      <c r="D2116" t="inlineStr">
        <is>
          <t>2026-10</t>
        </is>
      </c>
      <c r="E2116" t="inlineStr">
        <is>
          <t>Wk of 2026-10-12</t>
        </is>
      </c>
      <c r="F2116" t="inlineStr">
        <is>
          <t>Attempt 1</t>
        </is>
      </c>
      <c r="G2116" s="39" t="str">
        <f>IF(ISNUMBER(MATCH(F2116,QualityStatuses,0)),"Quality Lead","Non-Quality Lead")</f>
        <v>Non-Quality Lead</v>
      </c>
      <c r="H2116" s="39" t="str">
        <f>IFERROR(INDEX(CampTypes,MATCH(I2116,CampList,0)),"Unattributed")</f>
        <v>New</v>
      </c>
      <c r="I2116" t="inlineStr">
        <is>
          <t>EBG - In House | ABO | Natuf | Leads | Unit Franchise | India | Oct26 | V1</t>
        </is>
      </c>
      <c r="J2116" t="inlineStr">
        <is>
          <t>EBG - In House | ABO | Natuf | Leads | Unit Franchise | India | Oct26 | V1</t>
        </is>
      </c>
      <c r="K2116" t="inlineStr">
        <is>
          <t>Direct (campaign tagged in CRM)</t>
        </is>
      </c>
      <c r="L2116" t="inlineStr">
        <is>
          <t>Natuf | LAL 1% | India | Jul26 | V1</t>
        </is>
      </c>
      <c r="M2116" t="inlineStr">
        <is>
          <t>Natuf | LAL 1% | India | Jul26 | V1</t>
        </is>
      </c>
      <c r="N2116" t="inlineStr">
        <is>
          <t>Natuf | Reel | Brand Ambassador | Heard Of Owning A Cafe | V1</t>
        </is>
      </c>
      <c r="O2116" t="inlineStr">
        <is>
          <t>In House Natuf</t>
        </is>
      </c>
      <c r="P2116" t="inlineStr">
        <is>
          <t>Facebook</t>
        </is>
      </c>
      <c r="Q2116" t="inlineStr">
        <is>
          <t>Rupa Srinivas</t>
        </is>
      </c>
      <c r="R2116" t="inlineStr">
        <is>
          <t>Elisha Pitta</t>
        </is>
      </c>
      <c r="S2116" t="inlineStr">
        <is>
          <t>-</t>
        </is>
      </c>
      <c r="T2116" t="inlineStr">
        <is>
          <t>howrah</t>
        </is>
      </c>
      <c r="U2116" t="inlineStr">
        <is>
          <t xml:space="preserve"> </t>
        </is>
      </c>
      <c r="V2116" t="n">
        <v>1</v>
      </c>
      <c r="W2116" t="n">
        <v>0</v>
      </c>
      <c r="X2116" t="inlineStr">
        <is>
          <t>XXXXXX8104</t>
        </is>
      </c>
      <c r="Y2116" s="72" t="n">
        <v>46326.52037037037</v>
      </c>
    </row>
    <row r="2117">
      <c r="A2117" s="39" t="inlineStr">
        <is>
          <t>6ad309535e83aa41c4f0ed05</t>
        </is>
      </c>
      <c r="B2117" s="72" t="n">
        <v>46312.46271990741</v>
      </c>
      <c r="C2117" s="70" t="n">
        <v>46312</v>
      </c>
      <c r="D2117" t="inlineStr">
        <is>
          <t>2026-10</t>
        </is>
      </c>
      <c r="E2117" t="inlineStr">
        <is>
          <t>Wk of 2026-10-12</t>
        </is>
      </c>
      <c r="F2117" t="inlineStr">
        <is>
          <t>Connected</t>
        </is>
      </c>
      <c r="G2117" s="39" t="str">
        <f>IF(ISNUMBER(MATCH(F2117,QualityStatuses,0)),"Quality Lead","Non-Quality Lead")</f>
        <v>Non-Quality Lead</v>
      </c>
      <c r="H2117" s="39" t="str">
        <f>IFERROR(INDEX(CampTypes,MATCH(I2117,CampList,0)),"Unattributed")</f>
        <v>New</v>
      </c>
      <c r="I2117" t="inlineStr">
        <is>
          <t>EBG - In House | ABO | Natuf | Leads | Unit Franchise | India | Oct26 | V1</t>
        </is>
      </c>
      <c r="J2117" t="inlineStr">
        <is>
          <t>EBG - In House | ABO | Natuf | Leads | Unit Franchise | India | Oct26 | V1</t>
        </is>
      </c>
      <c r="K2117" t="inlineStr">
        <is>
          <t>Direct (campaign tagged in CRM)</t>
        </is>
      </c>
      <c r="L2117" t="inlineStr">
        <is>
          <t>Natuf | Broad | Tier1 + Growth Cities | Oct26 | V1</t>
        </is>
      </c>
      <c r="M2117" t="inlineStr">
        <is>
          <t>Natuf | Broad | Tier1 + Growth Cities | Oct26 | V1</t>
        </is>
      </c>
      <c r="N2117" t="inlineStr">
        <is>
          <t>Natuf | Reel | Brand Ambassador | Heard Of Owning A Cafe | V1</t>
        </is>
      </c>
      <c r="O2117" t="inlineStr">
        <is>
          <t>In House Natuf</t>
        </is>
      </c>
      <c r="P2117" t="inlineStr">
        <is>
          <t>Facebook</t>
        </is>
      </c>
      <c r="Q2117" t="inlineStr">
        <is>
          <t>Rupa Srinivas</t>
        </is>
      </c>
      <c r="R2117" t="inlineStr">
        <is>
          <t>Harshitha Mudeli</t>
        </is>
      </c>
      <c r="S2117" t="inlineStr">
        <is>
          <t>-</t>
        </is>
      </c>
      <c r="T2117" t="inlineStr">
        <is>
          <t>Bhopal</t>
        </is>
      </c>
      <c r="U2117" t="inlineStr">
        <is>
          <t xml:space="preserve"> </t>
        </is>
      </c>
      <c r="V2117" t="n">
        <v>0</v>
      </c>
      <c r="W2117" t="n">
        <v>0</v>
      </c>
      <c r="X2117" t="inlineStr">
        <is>
          <t>XXXXXX2151</t>
        </is>
      </c>
      <c r="Y2117" s="72" t="n">
        <v>46326.52037037037</v>
      </c>
    </row>
    <row r="2118">
      <c r="A2118" s="39" t="inlineStr">
        <is>
          <t>6ad308c19d8f786a91ce425e</t>
        </is>
      </c>
      <c r="B2118" s="72" t="n">
        <v>46312.46103009259</v>
      </c>
      <c r="C2118" s="70" t="n">
        <v>46312</v>
      </c>
      <c r="D2118" t="inlineStr">
        <is>
          <t>2026-10</t>
        </is>
      </c>
      <c r="E2118" t="inlineStr">
        <is>
          <t>Wk of 2026-10-12</t>
        </is>
      </c>
      <c r="F2118" t="inlineStr">
        <is>
          <t>Connected</t>
        </is>
      </c>
      <c r="G2118" s="39" t="str">
        <f>IF(ISNUMBER(MATCH(F2118,QualityStatuses,0)),"Quality Lead","Non-Quality Lead")</f>
        <v>Non-Quality Lead</v>
      </c>
      <c r="H2118" s="39" t="str">
        <f>IFERROR(INDEX(CampTypes,MATCH(I2118,CampList,0)),"Unattributed")</f>
        <v>New</v>
      </c>
      <c r="I2118" t="inlineStr">
        <is>
          <t>EBG - In House | ABO | Natuf | Leads | Unit Franchise | India | Oct26 | V1</t>
        </is>
      </c>
      <c r="J2118" t="inlineStr">
        <is>
          <t>EBG - In House | ABO | Natuf | Leads | Unit Franchise | India | Oct26 | V1</t>
        </is>
      </c>
      <c r="K2118" t="inlineStr">
        <is>
          <t>Direct (campaign tagged in CRM)</t>
        </is>
      </c>
      <c r="L2118" t="inlineStr">
        <is>
          <t>Natuf | Business Owners | Tier1 + Growth Cities | Oct26 | V1</t>
        </is>
      </c>
      <c r="M2118" t="inlineStr">
        <is>
          <t>Natuf | Business Owners | Tier1 + Growth Cities | Oct26 | V1</t>
        </is>
      </c>
      <c r="N2118" t="inlineStr">
        <is>
          <t>Natuf | Reel | Brand Ambassador | Heard Of Owning A Cafe | V1</t>
        </is>
      </c>
      <c r="O2118" t="inlineStr">
        <is>
          <t>In House Natuf</t>
        </is>
      </c>
      <c r="P2118" t="inlineStr">
        <is>
          <t>Facebook</t>
        </is>
      </c>
      <c r="Q2118" t="inlineStr">
        <is>
          <t>Rupa Srinivas</t>
        </is>
      </c>
      <c r="R2118" t="inlineStr">
        <is>
          <t>Sameer Khan</t>
        </is>
      </c>
      <c r="S2118" t="inlineStr">
        <is>
          <t>-</t>
        </is>
      </c>
      <c r="T2118" t="inlineStr">
        <is>
          <t>Mysore</t>
        </is>
      </c>
      <c r="U2118" t="inlineStr">
        <is>
          <t xml:space="preserve"> </t>
        </is>
      </c>
      <c r="V2118" t="n">
        <v>1</v>
      </c>
      <c r="W2118" t="n">
        <v>1</v>
      </c>
      <c r="X2118" t="inlineStr">
        <is>
          <t>XXXXXX6879</t>
        </is>
      </c>
      <c r="Y2118" s="72" t="n">
        <v>46326.52037037037</v>
      </c>
    </row>
    <row r="2119">
      <c r="A2119" s="39" t="inlineStr">
        <is>
          <t>6ad30843b263607bcc4a774b</t>
        </is>
      </c>
      <c r="B2119" s="72" t="n">
        <v>46312.45957175926</v>
      </c>
      <c r="C2119" s="70" t="n">
        <v>46312</v>
      </c>
      <c r="D2119" t="inlineStr">
        <is>
          <t>2026-10</t>
        </is>
      </c>
      <c r="E2119" t="inlineStr">
        <is>
          <t>Wk of 2026-10-12</t>
        </is>
      </c>
      <c r="F2119" t="inlineStr">
        <is>
          <t>Details Shared</t>
        </is>
      </c>
      <c r="G2119" s="39" t="str">
        <f>IF(ISNUMBER(MATCH(F2119,QualityStatuses,0)),"Quality Lead","Non-Quality Lead")</f>
        <v>Quality Lead</v>
      </c>
      <c r="H2119" s="39" t="str">
        <f>IFERROR(INDEX(CampTypes,MATCH(I2119,CampList,0)),"Unattributed")</f>
        <v>New</v>
      </c>
      <c r="I2119" t="inlineStr">
        <is>
          <t>EBG - In House | ABO | Natuf | Leads | Unit Franchise | India | Oct26 | V1</t>
        </is>
      </c>
      <c r="J2119" t="inlineStr">
        <is>
          <t>EBG - In House | ABO | Natuf | Leads | Unit Franchise | India | Oct26 | V1</t>
        </is>
      </c>
      <c r="K2119" t="inlineStr">
        <is>
          <t>Direct (campaign tagged in CRM)</t>
        </is>
      </c>
      <c r="L2119" t="inlineStr">
        <is>
          <t>Natuf | LAL 1% | India | Jul26 | V1</t>
        </is>
      </c>
      <c r="M2119" t="inlineStr">
        <is>
          <t>Natuf | LAL 1% | India | Jul26 | V1</t>
        </is>
      </c>
      <c r="N2119" t="inlineStr">
        <is>
          <t>Natuf | Reel | Brand Ambassador | Heard Of Owning A Cafe | V1</t>
        </is>
      </c>
      <c r="O2119" t="inlineStr">
        <is>
          <t>In House Natuf</t>
        </is>
      </c>
      <c r="P2119" t="inlineStr">
        <is>
          <t>Facebook</t>
        </is>
      </c>
      <c r="Q2119" t="inlineStr">
        <is>
          <t>Rupa Srinivas</t>
        </is>
      </c>
      <c r="R2119" t="inlineStr">
        <is>
          <t>Srikanth Marampudi</t>
        </is>
      </c>
      <c r="S2119" t="inlineStr">
        <is>
          <t>-</t>
        </is>
      </c>
      <c r="T2119" t="inlineStr">
        <is>
          <t>GOA</t>
        </is>
      </c>
      <c r="U2119" t="inlineStr">
        <is>
          <t xml:space="preserve"> </t>
        </is>
      </c>
      <c r="V2119" t="n">
        <v>4</v>
      </c>
      <c r="W2119" t="n">
        <v>3</v>
      </c>
      <c r="X2119" t="inlineStr">
        <is>
          <t>XXXXXX1637</t>
        </is>
      </c>
      <c r="Y2119" s="72" t="n">
        <v>46326.52037037037</v>
      </c>
    </row>
    <row r="2120">
      <c r="A2120" s="39" t="inlineStr">
        <is>
          <t>6ad30452d04c857cc5a87eb4</t>
        </is>
      </c>
      <c r="B2120" s="72" t="n">
        <v>46312.44789351852</v>
      </c>
      <c r="C2120" s="70" t="n">
        <v>46312</v>
      </c>
      <c r="D2120" t="inlineStr">
        <is>
          <t>2026-10</t>
        </is>
      </c>
      <c r="E2120" t="inlineStr">
        <is>
          <t>Wk of 2026-10-12</t>
        </is>
      </c>
      <c r="F2120" t="inlineStr">
        <is>
          <t>Attempt 1</t>
        </is>
      </c>
      <c r="G2120" s="39" t="str">
        <f>IF(ISNUMBER(MATCH(F2120,QualityStatuses,0)),"Quality Lead","Non-Quality Lead")</f>
        <v>Non-Quality Lead</v>
      </c>
      <c r="H2120" s="39" t="str">
        <f>IFERROR(INDEX(CampTypes,MATCH(I2120,CampList,0)),"Unattributed")</f>
        <v>New</v>
      </c>
      <c r="I2120" t="inlineStr">
        <is>
          <t>EBG - In House | ABO | Natuf | Leads | Unit Franchise | India | Oct26 | V1</t>
        </is>
      </c>
      <c r="J2120" t="inlineStr">
        <is>
          <t>EBG - In House | ABO | Natuf | Leads | Unit Franchise | India | Oct26 | V1</t>
        </is>
      </c>
      <c r="K2120" t="inlineStr">
        <is>
          <t>Direct (campaign tagged in CRM)</t>
        </is>
      </c>
      <c r="L2120" t="inlineStr">
        <is>
          <t>Natuf | Business Owners | Tier1 + Growth Cities | Oct26 | V1</t>
        </is>
      </c>
      <c r="M2120" t="inlineStr">
        <is>
          <t>Natuf | Business Owners | Tier1 + Growth Cities | Oct26 | V1</t>
        </is>
      </c>
      <c r="N2120" t="inlineStr">
        <is>
          <t>Natuf | Reel | Brand Ambassador | Heard Of Owning A Cafe | V1</t>
        </is>
      </c>
      <c r="O2120" t="inlineStr">
        <is>
          <t>In House Natuf</t>
        </is>
      </c>
      <c r="P2120" t="inlineStr">
        <is>
          <t>Facebook</t>
        </is>
      </c>
      <c r="Q2120" t="inlineStr">
        <is>
          <t>Rupa Srinivas</t>
        </is>
      </c>
      <c r="R2120" t="inlineStr">
        <is>
          <t>Ayush Arora</t>
        </is>
      </c>
      <c r="S2120" t="inlineStr">
        <is>
          <t>-</t>
        </is>
      </c>
      <c r="T2120" t="inlineStr">
        <is>
          <t>Bijapur, Karnataka</t>
        </is>
      </c>
      <c r="U2120" t="inlineStr">
        <is>
          <t xml:space="preserve"> </t>
        </is>
      </c>
      <c r="V2120" t="n">
        <v>1</v>
      </c>
      <c r="W2120" t="n">
        <v>0</v>
      </c>
      <c r="X2120" t="inlineStr">
        <is>
          <t>XXXXXX2628</t>
        </is>
      </c>
      <c r="Y2120" s="72" t="n">
        <v>46326.52037037037</v>
      </c>
    </row>
    <row r="2121">
      <c r="A2121" s="39" t="inlineStr">
        <is>
          <t>6ad30357e3ec844a6e62c5ad</t>
        </is>
      </c>
      <c r="B2121" s="72" t="n">
        <v>46312.44498842592</v>
      </c>
      <c r="C2121" s="70" t="n">
        <v>46312</v>
      </c>
      <c r="D2121" t="inlineStr">
        <is>
          <t>2026-10</t>
        </is>
      </c>
      <c r="E2121" t="inlineStr">
        <is>
          <t>Wk of 2026-10-12</t>
        </is>
      </c>
      <c r="F2121" t="inlineStr">
        <is>
          <t>Attempt 1</t>
        </is>
      </c>
      <c r="G2121" s="39" t="str">
        <f>IF(ISNUMBER(MATCH(F2121,QualityStatuses,0)),"Quality Lead","Non-Quality Lead")</f>
        <v>Non-Quality Lead</v>
      </c>
      <c r="H2121" s="39" t="str">
        <f>IFERROR(INDEX(CampTypes,MATCH(I2121,CampList,0)),"Unattributed")</f>
        <v>Old</v>
      </c>
      <c r="I2121" t="inlineStr">
        <is>
          <t>natuf_Kiosk_14072026_Hindi</t>
        </is>
      </c>
      <c r="J2121" t="inlineStr">
        <is>
          <t>natuf_Kiosk_14072026_Hindi</t>
        </is>
      </c>
      <c r="K2121" t="inlineStr">
        <is>
          <t>Direct (campaign tagged in CRM)</t>
        </is>
      </c>
      <c r="L2121" t="inlineStr">
        <is>
          <t>natuf_Kiosk_09102026</t>
        </is>
      </c>
      <c r="M2121" t="inlineStr">
        <is>
          <t>natuf_Kiosk_09102026</t>
        </is>
      </c>
      <c r="N2121" t="inlineStr">
        <is>
          <t>natuf_Kiosk_14072026_ad set_ad1</t>
        </is>
      </c>
      <c r="O2121" t="inlineStr">
        <is>
          <t>Natuf</t>
        </is>
      </c>
      <c r="P2121" t="inlineStr">
        <is>
          <t>Facebook</t>
        </is>
      </c>
      <c r="Q2121" t="inlineStr">
        <is>
          <t>Tejaswini Tarigopula</t>
        </is>
      </c>
      <c r="R2121" t="inlineStr">
        <is>
          <t>Shivamani</t>
        </is>
      </c>
      <c r="S2121" t="inlineStr">
        <is>
          <t>-</t>
        </is>
      </c>
      <c r="T2121" t="inlineStr">
        <is>
          <t>Chandausi</t>
        </is>
      </c>
      <c r="U2121" t="inlineStr">
        <is>
          <t xml:space="preserve"> </t>
        </is>
      </c>
      <c r="V2121" t="n">
        <v>1</v>
      </c>
      <c r="W2121" t="n">
        <v>0</v>
      </c>
      <c r="X2121" t="inlineStr">
        <is>
          <t>XXXXXX3876</t>
        </is>
      </c>
      <c r="Y2121" s="72" t="n">
        <v>46326.52037037037</v>
      </c>
    </row>
    <row r="2122">
      <c r="A2122" s="39" t="inlineStr">
        <is>
          <t>6ad30192a55a425015a2f262</t>
        </is>
      </c>
      <c r="B2122" s="72" t="n">
        <v>46312.43974537037</v>
      </c>
      <c r="C2122" s="70" t="n">
        <v>46312</v>
      </c>
      <c r="D2122" t="inlineStr">
        <is>
          <t>2026-10</t>
        </is>
      </c>
      <c r="E2122" t="inlineStr">
        <is>
          <t>Wk of 2026-10-12</t>
        </is>
      </c>
      <c r="F2122" t="inlineStr">
        <is>
          <t>Connected</t>
        </is>
      </c>
      <c r="G2122" s="39" t="str">
        <f>IF(ISNUMBER(MATCH(F2122,QualityStatuses,0)),"Quality Lead","Non-Quality Lead")</f>
        <v>Non-Quality Lead</v>
      </c>
      <c r="H2122" s="39" t="str">
        <f>IFERROR(INDEX(CampTypes,MATCH(I2122,CampList,0)),"Unattributed")</f>
        <v>New</v>
      </c>
      <c r="I2122" t="inlineStr">
        <is>
          <t>EBG - In House | ABO | Natuf | Leads | Unit Franchise | India | Oct26 | V1</t>
        </is>
      </c>
      <c r="J2122" t="inlineStr">
        <is>
          <t>EBG - In House | ABO | Natuf | Leads | Unit Franchise | India | Oct26 | V1</t>
        </is>
      </c>
      <c r="K2122" t="inlineStr">
        <is>
          <t>Direct (campaign tagged in CRM)</t>
        </is>
      </c>
      <c r="L2122" t="inlineStr">
        <is>
          <t>Natuf | LAL 1% | India | Jul26 | V1</t>
        </is>
      </c>
      <c r="M2122" t="inlineStr">
        <is>
          <t>Natuf | LAL 1% | India | Jul26 | V1</t>
        </is>
      </c>
      <c r="N2122" t="inlineStr">
        <is>
          <t>Natuf | Reel | Brand Ambassador | Heard Of Owning A Cafe | V1</t>
        </is>
      </c>
      <c r="O2122" t="inlineStr">
        <is>
          <t>In House Natuf</t>
        </is>
      </c>
      <c r="P2122" t="inlineStr">
        <is>
          <t>Facebook</t>
        </is>
      </c>
      <c r="Q2122" t="inlineStr">
        <is>
          <t>Rupa Srinivas</t>
        </is>
      </c>
      <c r="R2122" t="inlineStr">
        <is>
          <t>Yeshaswini</t>
        </is>
      </c>
      <c r="S2122" t="inlineStr">
        <is>
          <t>-</t>
        </is>
      </c>
      <c r="T2122" t="inlineStr">
        <is>
          <t>jaunpur  UP</t>
        </is>
      </c>
      <c r="U2122" t="inlineStr">
        <is>
          <t xml:space="preserve"> </t>
        </is>
      </c>
      <c r="V2122" t="n">
        <v>3</v>
      </c>
      <c r="W2122" t="n">
        <v>2</v>
      </c>
      <c r="X2122" t="inlineStr">
        <is>
          <t>XXXXXX9853</t>
        </is>
      </c>
      <c r="Y2122" s="72" t="n">
        <v>46326.52037037037</v>
      </c>
    </row>
    <row r="2123">
      <c r="A2123" s="39" t="inlineStr">
        <is>
          <t>6ad300feed1cfce0ca11db91</t>
        </is>
      </c>
      <c r="B2123" s="72" t="n">
        <v>46312.43803240741</v>
      </c>
      <c r="C2123" s="70" t="n">
        <v>46312</v>
      </c>
      <c r="D2123" t="inlineStr">
        <is>
          <t>2026-10</t>
        </is>
      </c>
      <c r="E2123" t="inlineStr">
        <is>
          <t>Wk of 2026-10-12</t>
        </is>
      </c>
      <c r="F2123" t="inlineStr">
        <is>
          <t>Attempt 1</t>
        </is>
      </c>
      <c r="G2123" s="39" t="str">
        <f>IF(ISNUMBER(MATCH(F2123,QualityStatuses,0)),"Quality Lead","Non-Quality Lead")</f>
        <v>Non-Quality Lead</v>
      </c>
      <c r="H2123" s="39" t="str">
        <f>IFERROR(INDEX(CampTypes,MATCH(I2123,CampList,0)),"Unattributed")</f>
        <v>New</v>
      </c>
      <c r="I2123" t="inlineStr">
        <is>
          <t>EBG - In House | ABO | Natuf | Leads | Unit Franchise | India | Oct26 | V1</t>
        </is>
      </c>
      <c r="J2123" t="inlineStr">
        <is>
          <t>EBG - In House | ABO | Natuf | Leads | Unit Franchise | India | Oct26 | V1</t>
        </is>
      </c>
      <c r="K2123" t="inlineStr">
        <is>
          <t>Direct (campaign tagged in CRM)</t>
        </is>
      </c>
      <c r="L2123" t="inlineStr">
        <is>
          <t>Natuf | Broad | Tier1 + Growth Cities | Oct26 | V1</t>
        </is>
      </c>
      <c r="M2123" t="inlineStr">
        <is>
          <t>Natuf | Broad | Tier1 + Growth Cities | Oct26 | V1</t>
        </is>
      </c>
      <c r="N2123" t="inlineStr">
        <is>
          <t>Natuf | Reel | Brand Ambassador | Heard Of Owning A Cafe | V1</t>
        </is>
      </c>
      <c r="O2123" t="inlineStr">
        <is>
          <t>In House Natuf</t>
        </is>
      </c>
      <c r="P2123" t="inlineStr">
        <is>
          <t>Facebook</t>
        </is>
      </c>
      <c r="Q2123" t="inlineStr">
        <is>
          <t>Rupa Srinivas</t>
        </is>
      </c>
      <c r="R2123" t="inlineStr">
        <is>
          <t>Siddharth</t>
        </is>
      </c>
      <c r="S2123" t="inlineStr">
        <is>
          <t>-</t>
        </is>
      </c>
      <c r="T2123" t="inlineStr">
        <is>
          <t>Cuttack</t>
        </is>
      </c>
      <c r="U2123" t="inlineStr">
        <is>
          <t xml:space="preserve"> </t>
        </is>
      </c>
      <c r="V2123" t="n">
        <v>1</v>
      </c>
      <c r="W2123" t="n">
        <v>0</v>
      </c>
      <c r="X2123" t="inlineStr">
        <is>
          <t>XXXXXX9530</t>
        </is>
      </c>
      <c r="Y2123" s="72" t="n">
        <v>46326.52037037037</v>
      </c>
    </row>
    <row r="2124">
      <c r="A2124" s="39" t="inlineStr">
        <is>
          <t>6ad300284404847b548640d9</t>
        </is>
      </c>
      <c r="B2124" s="72" t="n">
        <v>46312.43555555555</v>
      </c>
      <c r="C2124" s="70" t="n">
        <v>46312</v>
      </c>
      <c r="D2124" t="inlineStr">
        <is>
          <t>2026-10</t>
        </is>
      </c>
      <c r="E2124" t="inlineStr">
        <is>
          <t>Wk of 2026-10-12</t>
        </is>
      </c>
      <c r="F2124" t="inlineStr">
        <is>
          <t>New Lead</t>
        </is>
      </c>
      <c r="G2124" s="39" t="str">
        <f>IF(ISNUMBER(MATCH(F2124,QualityStatuses,0)),"Quality Lead","Non-Quality Lead")</f>
        <v>Non-Quality Lead</v>
      </c>
      <c r="H2124" s="39" t="str">
        <f>IFERROR(INDEX(CampTypes,MATCH(I2124,CampList,0)),"Unattributed")</f>
        <v>Old</v>
      </c>
      <c r="I2124" t="inlineStr">
        <is>
          <t>E_Karan_Natuf_All_07072026</t>
        </is>
      </c>
      <c r="J2124" t="inlineStr">
        <is>
          <t>E_Karan_Natuf_All_07072026</t>
        </is>
      </c>
      <c r="K2124" t="inlineStr">
        <is>
          <t>Direct (campaign tagged in CRM)</t>
        </is>
      </c>
      <c r="L2124" t="inlineStr">
        <is>
          <t>E_Karan_Natuf_Sign_07072026_Adset3</t>
        </is>
      </c>
      <c r="M2124" t="inlineStr">
        <is>
          <t>E_Karan_Natuf_Sign_07072026_Adset3</t>
        </is>
      </c>
      <c r="N2124" t="inlineStr">
        <is>
          <t>E_Karan_Natuf_Sign_07072026_Adset2_Ad1</t>
        </is>
      </c>
      <c r="O2124" t="inlineStr">
        <is>
          <t>Natuf</t>
        </is>
      </c>
      <c r="P2124" t="inlineStr">
        <is>
          <t>Facebook</t>
        </is>
      </c>
      <c r="Q2124" t="inlineStr">
        <is>
          <t>(Unassigned)</t>
        </is>
      </c>
      <c r="R2124" t="inlineStr">
        <is>
          <t>Omkar Navge</t>
        </is>
      </c>
      <c r="S2124" t="inlineStr">
        <is>
          <t>-</t>
        </is>
      </c>
      <c r="T2124" t="inlineStr">
        <is>
          <t>Dumra</t>
        </is>
      </c>
      <c r="U2124" t="inlineStr">
        <is>
          <t xml:space="preserve"> </t>
        </is>
      </c>
      <c r="V2124" t="n">
        <v>0</v>
      </c>
      <c r="W2124" t="n">
        <v>0</v>
      </c>
      <c r="X2124" t="inlineStr">
        <is>
          <t>XXXXXX2454</t>
        </is>
      </c>
      <c r="Y2124" s="72" t="n">
        <v>46326.52037037037</v>
      </c>
    </row>
    <row r="2125">
      <c r="A2125" s="39" t="inlineStr">
        <is>
          <t>6ad2fdc2ab3b9ad2d0f7e449</t>
        </is>
      </c>
      <c r="B2125" s="72" t="n">
        <v>46312.42844907408</v>
      </c>
      <c r="C2125" s="70" t="n">
        <v>46312</v>
      </c>
      <c r="D2125" t="inlineStr">
        <is>
          <t>2026-10</t>
        </is>
      </c>
      <c r="E2125" t="inlineStr">
        <is>
          <t>Wk of 2026-10-12</t>
        </is>
      </c>
      <c r="F2125" t="inlineStr">
        <is>
          <t>Connected</t>
        </is>
      </c>
      <c r="G2125" s="39" t="str">
        <f>IF(ISNUMBER(MATCH(F2125,QualityStatuses,0)),"Quality Lead","Non-Quality Lead")</f>
        <v>Non-Quality Lead</v>
      </c>
      <c r="H2125" s="39" t="str">
        <f>IFERROR(INDEX(CampTypes,MATCH(I2125,CampList,0)),"Unattributed")</f>
        <v>New</v>
      </c>
      <c r="I2125" t="inlineStr">
        <is>
          <t>EBG - In House | ABO | Natuf | Leads | Unit Franchise | India | Oct26 | V1</t>
        </is>
      </c>
      <c r="J2125" t="inlineStr">
        <is>
          <t>EBG - In House | ABO | Natuf | Leads | Unit Franchise | India | Oct26 | V1</t>
        </is>
      </c>
      <c r="K2125" t="inlineStr">
        <is>
          <t>Direct (campaign tagged in CRM)</t>
        </is>
      </c>
      <c r="L2125" t="inlineStr">
        <is>
          <t>Natuf | Investors | Tier1 + Growth Cities | Oct26 | V1</t>
        </is>
      </c>
      <c r="M2125" t="inlineStr">
        <is>
          <t>Natuf | Investors | Tier1 + Growth Cities | Oct26 | V1</t>
        </is>
      </c>
      <c r="N2125" t="inlineStr">
        <is>
          <t>Natuf | Reel | Brand Ambassador | Heard Of Owning A Cafe | V1</t>
        </is>
      </c>
      <c r="O2125" t="inlineStr">
        <is>
          <t>In House Natuf</t>
        </is>
      </c>
      <c r="P2125" t="inlineStr">
        <is>
          <t>Facebook</t>
        </is>
      </c>
      <c r="Q2125" t="inlineStr">
        <is>
          <t>Rupa Srinivas</t>
        </is>
      </c>
      <c r="R2125" t="inlineStr">
        <is>
          <t>Harshitha Kamishetty</t>
        </is>
      </c>
      <c r="S2125" t="inlineStr">
        <is>
          <t>-</t>
        </is>
      </c>
      <c r="T2125" t="inlineStr">
        <is>
          <t>Chennai</t>
        </is>
      </c>
      <c r="U2125" t="inlineStr">
        <is>
          <t xml:space="preserve"> </t>
        </is>
      </c>
      <c r="V2125" t="n">
        <v>5</v>
      </c>
      <c r="W2125" t="n">
        <v>4</v>
      </c>
      <c r="X2125" t="inlineStr">
        <is>
          <t>XXXXXX1095</t>
        </is>
      </c>
      <c r="Y2125" s="72" t="n">
        <v>46326.52037037037</v>
      </c>
    </row>
    <row r="2126">
      <c r="A2126" s="39" t="inlineStr">
        <is>
          <t>6ad2fd9cbe771800133771c4</t>
        </is>
      </c>
      <c r="B2126" s="72" t="n">
        <v>46312.42800925926</v>
      </c>
      <c r="C2126" s="70" t="n">
        <v>46312</v>
      </c>
      <c r="D2126" t="inlineStr">
        <is>
          <t>2026-10</t>
        </is>
      </c>
      <c r="E2126" t="inlineStr">
        <is>
          <t>Wk of 2026-10-12</t>
        </is>
      </c>
      <c r="F2126" t="inlineStr">
        <is>
          <t>Attempt 1</t>
        </is>
      </c>
      <c r="G2126" s="39" t="str">
        <f>IF(ISNUMBER(MATCH(F2126,QualityStatuses,0)),"Quality Lead","Non-Quality Lead")</f>
        <v>Non-Quality Lead</v>
      </c>
      <c r="H2126" s="39" t="str">
        <f>IFERROR(INDEX(CampTypes,MATCH(I2126,CampList,0)),"Unattributed")</f>
        <v>Old</v>
      </c>
      <c r="I2126" t="inlineStr">
        <is>
          <t>E_Karan_Natuf_All_07072026</t>
        </is>
      </c>
      <c r="J2126" t="inlineStr">
        <is>
          <t>E_Karan_Natuf_All_07072026</t>
        </is>
      </c>
      <c r="K2126" t="inlineStr">
        <is>
          <t>Direct (campaign tagged in CRM)</t>
        </is>
      </c>
      <c r="L2126" t="inlineStr">
        <is>
          <t>E_Karan_Natuf_Sign_07072026_Adset3</t>
        </is>
      </c>
      <c r="M2126" t="inlineStr">
        <is>
          <t>E_Karan_Natuf_Sign_07072026_Adset3</t>
        </is>
      </c>
      <c r="N2126" t="inlineStr">
        <is>
          <t>E_Karan_Natuf_Sign_07072026_Adset2_Ad1 – Copy</t>
        </is>
      </c>
      <c r="O2126" t="inlineStr">
        <is>
          <t>Natuf</t>
        </is>
      </c>
      <c r="P2126" t="inlineStr">
        <is>
          <t>Facebook</t>
        </is>
      </c>
      <c r="Q2126" t="inlineStr">
        <is>
          <t>Tejaswini Tarigopula</t>
        </is>
      </c>
      <c r="R2126" t="inlineStr">
        <is>
          <t>Prabhudatta Pattanaik</t>
        </is>
      </c>
      <c r="S2126" t="inlineStr">
        <is>
          <t>-</t>
        </is>
      </c>
      <c r="T2126" t="inlineStr">
        <is>
          <t>Imphal</t>
        </is>
      </c>
      <c r="U2126" t="inlineStr">
        <is>
          <t xml:space="preserve"> </t>
        </is>
      </c>
      <c r="V2126" t="n">
        <v>1</v>
      </c>
      <c r="W2126" t="n">
        <v>0</v>
      </c>
      <c r="X2126" t="inlineStr">
        <is>
          <t>XXXXXX2196</t>
        </is>
      </c>
      <c r="Y2126" s="72" t="n">
        <v>46326.52037037037</v>
      </c>
    </row>
    <row r="2127">
      <c r="A2127" s="39" t="inlineStr">
        <is>
          <t>6ad2fd1e677dc6924993fdae</t>
        </is>
      </c>
      <c r="B2127" s="72" t="n">
        <v>46312.42655092593</v>
      </c>
      <c r="C2127" s="70" t="n">
        <v>46312</v>
      </c>
      <c r="D2127" t="inlineStr">
        <is>
          <t>2026-10</t>
        </is>
      </c>
      <c r="E2127" t="inlineStr">
        <is>
          <t>Wk of 2026-10-12</t>
        </is>
      </c>
      <c r="F2127" t="inlineStr">
        <is>
          <t>Details Shared</t>
        </is>
      </c>
      <c r="G2127" s="39" t="str">
        <f>IF(ISNUMBER(MATCH(F2127,QualityStatuses,0)),"Quality Lead","Non-Quality Lead")</f>
        <v>Quality Lead</v>
      </c>
      <c r="H2127" s="39" t="str">
        <f>IFERROR(INDEX(CampTypes,MATCH(I2127,CampList,0)),"Unattributed")</f>
        <v>New</v>
      </c>
      <c r="I2127" t="inlineStr">
        <is>
          <t>EBG - In House | ABO | Natuf | Leads | Unit Franchise | India | Oct26 | V1</t>
        </is>
      </c>
      <c r="J2127" t="inlineStr">
        <is>
          <t>EBG - In House | ABO | Natuf | Leads | Unit Franchise | India | Oct26 | V1</t>
        </is>
      </c>
      <c r="K2127" t="inlineStr">
        <is>
          <t>Direct (campaign tagged in CRM)</t>
        </is>
      </c>
      <c r="L2127" t="inlineStr">
        <is>
          <t>Natuf | Investors | Tier1 + Growth Cities | Oct26 | V1</t>
        </is>
      </c>
      <c r="M2127" t="inlineStr">
        <is>
          <t>Natuf | Investors | Tier1 + Growth Cities | Oct26 | V1</t>
        </is>
      </c>
      <c r="N2127" t="inlineStr">
        <is>
          <t>Natuf | Reel | Brand Ambassador | Heard Of Owning A Cafe | V1</t>
        </is>
      </c>
      <c r="O2127" t="inlineStr">
        <is>
          <t>In House Natuf</t>
        </is>
      </c>
      <c r="P2127" t="inlineStr">
        <is>
          <t>Facebook</t>
        </is>
      </c>
      <c r="Q2127" t="inlineStr">
        <is>
          <t>Rupa Srinivas</t>
        </is>
      </c>
      <c r="R2127" t="inlineStr">
        <is>
          <t>Durga Bhavani</t>
        </is>
      </c>
      <c r="S2127" t="inlineStr">
        <is>
          <t>-</t>
        </is>
      </c>
      <c r="T2127" t="inlineStr">
        <is>
          <t>Ahmedabad</t>
        </is>
      </c>
      <c r="U2127" t="inlineStr">
        <is>
          <t xml:space="preserve"> </t>
        </is>
      </c>
      <c r="V2127" t="n">
        <v>3</v>
      </c>
      <c r="W2127" t="n">
        <v>1</v>
      </c>
      <c r="X2127" t="inlineStr">
        <is>
          <t>XXXXXX5023</t>
        </is>
      </c>
      <c r="Y2127" s="72" t="n">
        <v>46326.52037037037</v>
      </c>
    </row>
    <row r="2128">
      <c r="A2128" s="39" t="inlineStr">
        <is>
          <t>6ad2fc2c23b2de693e070dd9</t>
        </is>
      </c>
      <c r="B2128" s="72" t="n">
        <v>46312.42375</v>
      </c>
      <c r="C2128" s="70" t="n">
        <v>46312</v>
      </c>
      <c r="D2128" t="inlineStr">
        <is>
          <t>2026-10</t>
        </is>
      </c>
      <c r="E2128" t="inlineStr">
        <is>
          <t>Wk of 2026-10-12</t>
        </is>
      </c>
      <c r="F2128" t="inlineStr">
        <is>
          <t>Connected</t>
        </is>
      </c>
      <c r="G2128" s="39" t="str">
        <f>IF(ISNUMBER(MATCH(F2128,QualityStatuses,0)),"Quality Lead","Non-Quality Lead")</f>
        <v>Non-Quality Lead</v>
      </c>
      <c r="H2128" s="39" t="str">
        <f>IFERROR(INDEX(CampTypes,MATCH(I2128,CampList,0)),"Unattributed")</f>
        <v>New</v>
      </c>
      <c r="I2128" t="inlineStr">
        <is>
          <t>EBG - In House | ABO | Natuf | Leads | Unit Franchise | India | Oct26 | V1</t>
        </is>
      </c>
      <c r="J2128" t="inlineStr">
        <is>
          <t>EBG - In House | ABO | Natuf | Leads | Unit Franchise | India | Oct26 | V1</t>
        </is>
      </c>
      <c r="K2128" t="inlineStr">
        <is>
          <t>Direct (campaign tagged in CRM)</t>
        </is>
      </c>
      <c r="L2128" t="inlineStr">
        <is>
          <t>Natuf | Business Owners | Tier1 + Growth Cities | Oct26 | V1</t>
        </is>
      </c>
      <c r="M2128" t="inlineStr">
        <is>
          <t>Natuf | Business Owners | Tier1 + Growth Cities | Oct26 | V1</t>
        </is>
      </c>
      <c r="N2128" t="inlineStr">
        <is>
          <t>Natuf | Reel | Brand Ambassador | Heard Of Owning A Cafe | V1</t>
        </is>
      </c>
      <c r="O2128" t="inlineStr">
        <is>
          <t>In House Natuf</t>
        </is>
      </c>
      <c r="P2128" t="inlineStr">
        <is>
          <t>Facebook</t>
        </is>
      </c>
      <c r="Q2128" t="inlineStr">
        <is>
          <t>Rupa Srinivas</t>
        </is>
      </c>
      <c r="R2128" t="inlineStr">
        <is>
          <t>Prithvi Raj</t>
        </is>
      </c>
      <c r="S2128" t="inlineStr">
        <is>
          <t>-</t>
        </is>
      </c>
      <c r="T2128" t="inlineStr">
        <is>
          <t>Hyderabad</t>
        </is>
      </c>
      <c r="U2128" t="inlineStr">
        <is>
          <t xml:space="preserve"> </t>
        </is>
      </c>
      <c r="V2128" t="n">
        <v>1</v>
      </c>
      <c r="W2128" t="n">
        <v>1</v>
      </c>
      <c r="X2128" t="inlineStr">
        <is>
          <t>XXXXXX3307</t>
        </is>
      </c>
      <c r="Y2128" s="72" t="n">
        <v>46326.52037037037</v>
      </c>
    </row>
    <row r="2129">
      <c r="A2129" s="39" t="inlineStr">
        <is>
          <t>6ad2fbe1a8476f173698449b</t>
        </is>
      </c>
      <c r="B2129" s="72" t="n">
        <v>46312.42288194445</v>
      </c>
      <c r="C2129" s="70" t="n">
        <v>46312</v>
      </c>
      <c r="D2129" t="inlineStr">
        <is>
          <t>2026-10</t>
        </is>
      </c>
      <c r="E2129" t="inlineStr">
        <is>
          <t>Wk of 2026-10-12</t>
        </is>
      </c>
      <c r="F2129" t="inlineStr">
        <is>
          <t>New Lead</t>
        </is>
      </c>
      <c r="G2129" s="39" t="str">
        <f>IF(ISNUMBER(MATCH(F2129,QualityStatuses,0)),"Quality Lead","Non-Quality Lead")</f>
        <v>Non-Quality Lead</v>
      </c>
      <c r="H2129" s="39" t="str">
        <f>IFERROR(INDEX(CampTypes,MATCH(I2129,CampList,0)),"Unattributed")</f>
        <v>New</v>
      </c>
      <c r="I2129" t="inlineStr">
        <is>
          <t>EBG - In House | ABO | Natuf | Leads | Unit Franchise | India | Oct26 | V1</t>
        </is>
      </c>
      <c r="J2129" t="inlineStr">
        <is>
          <t>EBG - In House | ABO | Natuf | Leads | Unit Franchise | India | Oct26 | V1</t>
        </is>
      </c>
      <c r="K2129" t="inlineStr">
        <is>
          <t>Direct (campaign tagged in CRM)</t>
        </is>
      </c>
      <c r="L2129" t="inlineStr">
        <is>
          <t>Natuf | Business Owners | Tier1 + Growth Cities | Oct26 | V1</t>
        </is>
      </c>
      <c r="M2129" t="inlineStr">
        <is>
          <t>Natuf | Business Owners | Tier1 + Growth Cities | Oct26 | V1</t>
        </is>
      </c>
      <c r="N2129" t="inlineStr">
        <is>
          <t>Natuf | Reel | Brand Ambassador | Heard Of Owning A Cafe | V1</t>
        </is>
      </c>
      <c r="O2129" t="inlineStr">
        <is>
          <t>In House Natuf</t>
        </is>
      </c>
      <c r="P2129" t="inlineStr">
        <is>
          <t>Facebook</t>
        </is>
      </c>
      <c r="Q2129" t="inlineStr">
        <is>
          <t>Rupa Srinivas</t>
        </is>
      </c>
      <c r="R2129" t="inlineStr">
        <is>
          <t>Sourav dey</t>
        </is>
      </c>
      <c r="S2129" t="inlineStr">
        <is>
          <t>-</t>
        </is>
      </c>
      <c r="T2129" t="inlineStr">
        <is>
          <t>Bengaluru</t>
        </is>
      </c>
      <c r="U2129" t="inlineStr">
        <is>
          <t xml:space="preserve"> </t>
        </is>
      </c>
      <c r="V2129" t="n">
        <v>0</v>
      </c>
      <c r="W2129" t="n">
        <v>0</v>
      </c>
      <c r="X2129" t="inlineStr">
        <is>
          <t>XXXXXX6680</t>
        </is>
      </c>
      <c r="Y2129" s="72" t="n">
        <v>46326.52037037037</v>
      </c>
    </row>
    <row r="2130">
      <c r="A2130" s="39" t="inlineStr">
        <is>
          <t>6ad2fbcea8476f1736984453</t>
        </is>
      </c>
      <c r="B2130" s="72" t="n">
        <v>46312.42266203704</v>
      </c>
      <c r="C2130" s="70" t="n">
        <v>46312</v>
      </c>
      <c r="D2130" t="inlineStr">
        <is>
          <t>2026-10</t>
        </is>
      </c>
      <c r="E2130" t="inlineStr">
        <is>
          <t>Wk of 2026-10-12</t>
        </is>
      </c>
      <c r="F2130" t="inlineStr">
        <is>
          <t>Attempt 2</t>
        </is>
      </c>
      <c r="G2130" s="39" t="str">
        <f>IF(ISNUMBER(MATCH(F2130,QualityStatuses,0)),"Quality Lead","Non-Quality Lead")</f>
        <v>Non-Quality Lead</v>
      </c>
      <c r="H2130" s="39" t="str">
        <f>IFERROR(INDEX(CampTypes,MATCH(I2130,CampList,0)),"Unattributed")</f>
        <v>New</v>
      </c>
      <c r="I2130" t="inlineStr">
        <is>
          <t>EBG - In House | ABO | Natuf | Leads | Unit Franchise | India | Oct26 | V1</t>
        </is>
      </c>
      <c r="J2130" t="inlineStr">
        <is>
          <t>EBG - In House | ABO | Natuf | Leads | Unit Franchise | India | Oct26 | V1</t>
        </is>
      </c>
      <c r="K2130" t="inlineStr">
        <is>
          <t>Direct (campaign tagged in CRM)</t>
        </is>
      </c>
      <c r="L2130" t="inlineStr">
        <is>
          <t>Natuf | Broad | Tier1 + Growth Cities | Oct26 | V1</t>
        </is>
      </c>
      <c r="M2130" t="inlineStr">
        <is>
          <t>Natuf | Broad | Tier1 + Growth Cities | Oct26 | V1</t>
        </is>
      </c>
      <c r="N2130" t="inlineStr">
        <is>
          <t>Natuf | Reel | Brand Ambassador | Heard Of Owning A Cafe | V1</t>
        </is>
      </c>
      <c r="O2130" t="inlineStr">
        <is>
          <t>In House Natuf</t>
        </is>
      </c>
      <c r="P2130" t="inlineStr">
        <is>
          <t>Facebook</t>
        </is>
      </c>
      <c r="Q2130" t="inlineStr">
        <is>
          <t>Rupa Srinivas</t>
        </is>
      </c>
      <c r="R2130" t="inlineStr">
        <is>
          <t>Roshini</t>
        </is>
      </c>
      <c r="S2130" t="inlineStr">
        <is>
          <t>-</t>
        </is>
      </c>
      <c r="T2130" t="inlineStr">
        <is>
          <t>Noida</t>
        </is>
      </c>
      <c r="U2130" t="inlineStr">
        <is>
          <t xml:space="preserve"> </t>
        </is>
      </c>
      <c r="V2130" t="n">
        <v>2</v>
      </c>
      <c r="W2130" t="n">
        <v>1</v>
      </c>
      <c r="X2130" t="inlineStr">
        <is>
          <t>XXXXXX4643</t>
        </is>
      </c>
      <c r="Y2130" s="72" t="n">
        <v>46326.52037037037</v>
      </c>
    </row>
    <row r="2131">
      <c r="A2131" s="39" t="inlineStr">
        <is>
          <t>6ad2fb4073f44931fd08fcc0</t>
        </is>
      </c>
      <c r="B2131" s="72" t="n">
        <v>46312.42101851852</v>
      </c>
      <c r="C2131" s="70" t="n">
        <v>46312</v>
      </c>
      <c r="D2131" t="inlineStr">
        <is>
          <t>2026-10</t>
        </is>
      </c>
      <c r="E2131" t="inlineStr">
        <is>
          <t>Wk of 2026-10-12</t>
        </is>
      </c>
      <c r="F2131" t="inlineStr">
        <is>
          <t>New Lead</t>
        </is>
      </c>
      <c r="G2131" s="39" t="str">
        <f>IF(ISNUMBER(MATCH(F2131,QualityStatuses,0)),"Quality Lead","Non-Quality Lead")</f>
        <v>Non-Quality Lead</v>
      </c>
      <c r="H2131" s="39" t="str">
        <f>IFERROR(INDEX(CampTypes,MATCH(I2131,CampList,0)),"Unattributed")</f>
        <v>Old</v>
      </c>
      <c r="I2131" t="inlineStr">
        <is>
          <t>E_Suresh_Natuf_Kiosk_07072026</t>
        </is>
      </c>
      <c r="J2131" t="inlineStr">
        <is>
          <t>E_Suresh_Natuf_Kiosk_07072026</t>
        </is>
      </c>
      <c r="K2131" t="inlineStr">
        <is>
          <t>Direct (campaign tagged in CRM)</t>
        </is>
      </c>
      <c r="L2131" t="inlineStr">
        <is>
          <t>E_Suresh_Natuf_Kiosk_07072026_Adset5</t>
        </is>
      </c>
      <c r="M2131" t="inlineStr">
        <is>
          <t>E_Suresh_Natuf_Kiosk_07072026_Adset5</t>
        </is>
      </c>
      <c r="N2131" t="inlineStr">
        <is>
          <t>E_Hindi_Suresh_Natuf_Kiosk_07072026_Adset5_ad3 – Copy 2</t>
        </is>
      </c>
      <c r="O2131" t="inlineStr">
        <is>
          <t>Natuf</t>
        </is>
      </c>
      <c r="P2131" t="inlineStr">
        <is>
          <t>Facebook</t>
        </is>
      </c>
      <c r="Q2131" t="inlineStr">
        <is>
          <t>(Unassigned)</t>
        </is>
      </c>
      <c r="R2131" t="inlineStr">
        <is>
          <t>Omkar Navge</t>
        </is>
      </c>
      <c r="S2131" t="inlineStr">
        <is>
          <t>-</t>
        </is>
      </c>
      <c r="T2131" t="inlineStr">
        <is>
          <t>Hubli</t>
        </is>
      </c>
      <c r="U2131" t="inlineStr">
        <is>
          <t xml:space="preserve"> </t>
        </is>
      </c>
      <c r="V2131" t="n">
        <v>0</v>
      </c>
      <c r="W2131" t="n">
        <v>0</v>
      </c>
      <c r="X2131" t="inlineStr">
        <is>
          <t>XXXXXX2825</t>
        </is>
      </c>
      <c r="Y2131" s="72" t="n">
        <v>46326.52037037037</v>
      </c>
    </row>
    <row r="2132">
      <c r="A2132" s="39" t="inlineStr">
        <is>
          <t>6ad2fa6c8a8325e9e62f9043</t>
        </is>
      </c>
      <c r="B2132" s="72" t="n">
        <v>46312.41856481481</v>
      </c>
      <c r="C2132" s="70" t="n">
        <v>46312</v>
      </c>
      <c r="D2132" t="inlineStr">
        <is>
          <t>2026-10</t>
        </is>
      </c>
      <c r="E2132" t="inlineStr">
        <is>
          <t>Wk of 2026-10-12</t>
        </is>
      </c>
      <c r="F2132" t="inlineStr">
        <is>
          <t>Attempt 1</t>
        </is>
      </c>
      <c r="G2132" s="39" t="str">
        <f>IF(ISNUMBER(MATCH(F2132,QualityStatuses,0)),"Quality Lead","Non-Quality Lead")</f>
        <v>Non-Quality Lead</v>
      </c>
      <c r="H2132" s="39" t="str">
        <f>IFERROR(INDEX(CampTypes,MATCH(I2132,CampList,0)),"Unattributed")</f>
        <v>Old</v>
      </c>
      <c r="I2132" t="inlineStr">
        <is>
          <t>E_Karan_Natuf_All_07072026</t>
        </is>
      </c>
      <c r="J2132" t="inlineStr">
        <is>
          <t>E_Karan_Natuf_All_07072026</t>
        </is>
      </c>
      <c r="K2132" t="inlineStr">
        <is>
          <t>Direct (campaign tagged in CRM)</t>
        </is>
      </c>
      <c r="L2132" t="inlineStr">
        <is>
          <t>E_Karan_Natuf_Sign_07072026_Adset3</t>
        </is>
      </c>
      <c r="M2132" t="inlineStr">
        <is>
          <t>E_Karan_Natuf_Sign_07072026_Adset3</t>
        </is>
      </c>
      <c r="N2132" t="inlineStr">
        <is>
          <t>E_Karan_Natuf_Sign_07072026_Adset2_Ad1</t>
        </is>
      </c>
      <c r="O2132" t="inlineStr">
        <is>
          <t>Natuf</t>
        </is>
      </c>
      <c r="P2132" t="inlineStr">
        <is>
          <t>Facebook</t>
        </is>
      </c>
      <c r="Q2132" t="inlineStr">
        <is>
          <t>Tejaswini Tarigopula</t>
        </is>
      </c>
      <c r="R2132" t="inlineStr">
        <is>
          <t>Shivani Sharma</t>
        </is>
      </c>
      <c r="S2132" t="inlineStr">
        <is>
          <t>-</t>
        </is>
      </c>
      <c r="T2132" t="inlineStr">
        <is>
          <t>Raipur</t>
        </is>
      </c>
      <c r="U2132" t="inlineStr">
        <is>
          <t xml:space="preserve"> </t>
        </is>
      </c>
      <c r="V2132" t="n">
        <v>1</v>
      </c>
      <c r="W2132" t="n">
        <v>0</v>
      </c>
      <c r="X2132" t="inlineStr">
        <is>
          <t>XXXXXX5932</t>
        </is>
      </c>
      <c r="Y2132" s="72" t="n">
        <v>46326.52037037037</v>
      </c>
    </row>
    <row r="2133">
      <c r="A2133" s="39" t="inlineStr">
        <is>
          <t>6ad2f5bb4fa29c6cba71bfdc</t>
        </is>
      </c>
      <c r="B2133" s="72" t="n">
        <v>46312.40466435185</v>
      </c>
      <c r="C2133" s="70" t="n">
        <v>46312</v>
      </c>
      <c r="D2133" t="inlineStr">
        <is>
          <t>2026-10</t>
        </is>
      </c>
      <c r="E2133" t="inlineStr">
        <is>
          <t>Wk of 2026-10-12</t>
        </is>
      </c>
      <c r="F2133" t="inlineStr">
        <is>
          <t>Attempt 2</t>
        </is>
      </c>
      <c r="G2133" s="39" t="str">
        <f>IF(ISNUMBER(MATCH(F2133,QualityStatuses,0)),"Quality Lead","Non-Quality Lead")</f>
        <v>Non-Quality Lead</v>
      </c>
      <c r="H2133" s="39" t="str">
        <f>IFERROR(INDEX(CampTypes,MATCH(I2133,CampList,0)),"Unattributed")</f>
        <v>Old</v>
      </c>
      <c r="I2133" t="inlineStr">
        <is>
          <t>natuf_Kiosk_14072026_Hindi</t>
        </is>
      </c>
      <c r="J2133" t="inlineStr">
        <is>
          <t>natuf_Kiosk_14072026_Hindi</t>
        </is>
      </c>
      <c r="K2133" t="inlineStr">
        <is>
          <t>Direct (campaign tagged in CRM)</t>
        </is>
      </c>
      <c r="L2133" t="inlineStr">
        <is>
          <t>natuf_Kiosk_09102026</t>
        </is>
      </c>
      <c r="M2133" t="inlineStr">
        <is>
          <t>natuf_Kiosk_09102026</t>
        </is>
      </c>
      <c r="N2133" t="inlineStr">
        <is>
          <t>natuf_Kiosk_14072026_ad set_ad1</t>
        </is>
      </c>
      <c r="O2133" t="inlineStr">
        <is>
          <t>Natuf</t>
        </is>
      </c>
      <c r="P2133" t="inlineStr">
        <is>
          <t>Facebook</t>
        </is>
      </c>
      <c r="Q2133" t="inlineStr">
        <is>
          <t>Deepak Rai</t>
        </is>
      </c>
      <c r="R2133" t="inlineStr">
        <is>
          <t>Tejaswini Tarigopula</t>
        </is>
      </c>
      <c r="S2133" t="inlineStr">
        <is>
          <t>-</t>
        </is>
      </c>
      <c r="T2133" t="inlineStr">
        <is>
          <t>Hyderabad</t>
        </is>
      </c>
      <c r="U2133" t="inlineStr">
        <is>
          <t xml:space="preserve"> </t>
        </is>
      </c>
      <c r="V2133" t="n">
        <v>2</v>
      </c>
      <c r="W2133" t="n">
        <v>2</v>
      </c>
      <c r="X2133" t="inlineStr">
        <is>
          <t>XXXXXX0522</t>
        </is>
      </c>
      <c r="Y2133" s="72" t="n">
        <v>46326.52037037037</v>
      </c>
    </row>
    <row r="2134">
      <c r="A2134" s="39" t="inlineStr">
        <is>
          <t>6ad2f52e4c34e726afd63752</t>
        </is>
      </c>
      <c r="B2134" s="72" t="n">
        <v>46312.4030324074</v>
      </c>
      <c r="C2134" s="70" t="n">
        <v>46312</v>
      </c>
      <c r="D2134" t="inlineStr">
        <is>
          <t>2026-10</t>
        </is>
      </c>
      <c r="E2134" t="inlineStr">
        <is>
          <t>Wk of 2026-10-12</t>
        </is>
      </c>
      <c r="F2134" t="inlineStr">
        <is>
          <t>Attempt 1</t>
        </is>
      </c>
      <c r="G2134" s="39" t="str">
        <f>IF(ISNUMBER(MATCH(F2134,QualityStatuses,0)),"Quality Lead","Non-Quality Lead")</f>
        <v>Non-Quality Lead</v>
      </c>
      <c r="H2134" s="39" t="str">
        <f>IFERROR(INDEX(CampTypes,MATCH(I2134,CampList,0)),"Unattributed")</f>
        <v>New</v>
      </c>
      <c r="I2134" t="inlineStr">
        <is>
          <t>EBG - In House | ABO | Natuf | Leads | Unit Franchise | India | Oct26 | V1</t>
        </is>
      </c>
      <c r="J2134" t="inlineStr">
        <is>
          <t>EBG - In House | ABO | Natuf | Leads | Unit Franchise | India | Oct26 | V1</t>
        </is>
      </c>
      <c r="K2134" t="inlineStr">
        <is>
          <t>Direct (campaign tagged in CRM)</t>
        </is>
      </c>
      <c r="L2134" t="inlineStr">
        <is>
          <t>Natuf | Broad | Tier1 + Growth Cities | Oct26 | V1</t>
        </is>
      </c>
      <c r="M2134" t="inlineStr">
        <is>
          <t>Natuf | Broad | Tier1 + Growth Cities | Oct26 | V1</t>
        </is>
      </c>
      <c r="N2134" t="inlineStr">
        <is>
          <t>Natuf | Reel | Brand Ambassador | Heard Of Owning A Cafe | V1</t>
        </is>
      </c>
      <c r="O2134" t="inlineStr">
        <is>
          <t>In House Natuf</t>
        </is>
      </c>
      <c r="P2134" t="inlineStr">
        <is>
          <t>Facebook</t>
        </is>
      </c>
      <c r="Q2134" t="inlineStr">
        <is>
          <t>Rupa Srinivas</t>
        </is>
      </c>
      <c r="R2134" t="inlineStr">
        <is>
          <t>Elisha Pitta</t>
        </is>
      </c>
      <c r="S2134" t="inlineStr">
        <is>
          <t>-</t>
        </is>
      </c>
      <c r="T2134" t="inlineStr">
        <is>
          <t>faridabad</t>
        </is>
      </c>
      <c r="U2134" t="inlineStr">
        <is>
          <t xml:space="preserve"> </t>
        </is>
      </c>
      <c r="V2134" t="n">
        <v>1</v>
      </c>
      <c r="W2134" t="n">
        <v>0</v>
      </c>
      <c r="X2134" t="inlineStr">
        <is>
          <t>XXXXXX3474</t>
        </is>
      </c>
      <c r="Y2134" s="72" t="n">
        <v>46326.52037037037</v>
      </c>
    </row>
    <row r="2135">
      <c r="A2135" s="39" t="inlineStr">
        <is>
          <t>6ad2f4b0267d81708f1ec8d6</t>
        </is>
      </c>
      <c r="B2135" s="72" t="n">
        <v>46312.40157407407</v>
      </c>
      <c r="C2135" s="70" t="n">
        <v>46312</v>
      </c>
      <c r="D2135" t="inlineStr">
        <is>
          <t>2026-10</t>
        </is>
      </c>
      <c r="E2135" t="inlineStr">
        <is>
          <t>Wk of 2026-10-12</t>
        </is>
      </c>
      <c r="F2135" t="inlineStr">
        <is>
          <t>New Lead</t>
        </is>
      </c>
      <c r="G2135" s="39" t="str">
        <f>IF(ISNUMBER(MATCH(F2135,QualityStatuses,0)),"Quality Lead","Non-Quality Lead")</f>
        <v>Non-Quality Lead</v>
      </c>
      <c r="H2135" s="39" t="str">
        <f>IFERROR(INDEX(CampTypes,MATCH(I2135,CampList,0)),"Unattributed")</f>
        <v>Old</v>
      </c>
      <c r="I2135" t="inlineStr">
        <is>
          <t>E_Karan_Natuf_All_07072026</t>
        </is>
      </c>
      <c r="J2135" t="inlineStr">
        <is>
          <t>E_Karan_Natuf_All_07072026</t>
        </is>
      </c>
      <c r="K2135" t="inlineStr">
        <is>
          <t>Direct (campaign tagged in CRM)</t>
        </is>
      </c>
      <c r="L2135" t="inlineStr">
        <is>
          <t>E_Karan_Natuf_Sign_07072026_Adset3</t>
        </is>
      </c>
      <c r="M2135" t="inlineStr">
        <is>
          <t>E_Karan_Natuf_Sign_07072026_Adset3</t>
        </is>
      </c>
      <c r="N2135" t="inlineStr">
        <is>
          <t>E_Karan_Natuf_Sign_07072026_Adset2_Ad1</t>
        </is>
      </c>
      <c r="O2135" t="inlineStr">
        <is>
          <t>Natuf</t>
        </is>
      </c>
      <c r="P2135" t="inlineStr">
        <is>
          <t>Facebook</t>
        </is>
      </c>
      <c r="Q2135" t="inlineStr">
        <is>
          <t>(Unassigned)</t>
        </is>
      </c>
      <c r="R2135" t="inlineStr">
        <is>
          <t>Omkar Navge</t>
        </is>
      </c>
      <c r="S2135" t="inlineStr">
        <is>
          <t>-</t>
        </is>
      </c>
      <c r="T2135" t="inlineStr">
        <is>
          <t>Chalisgaon</t>
        </is>
      </c>
      <c r="U2135" t="inlineStr">
        <is>
          <t xml:space="preserve"> </t>
        </is>
      </c>
      <c r="V2135" t="n">
        <v>0</v>
      </c>
      <c r="W2135" t="n">
        <v>0</v>
      </c>
      <c r="X2135" t="inlineStr">
        <is>
          <t>XXXXXX4948</t>
        </is>
      </c>
      <c r="Y2135" s="72" t="n">
        <v>46326.52037037037</v>
      </c>
    </row>
    <row r="2136">
      <c r="A2136" s="39" t="inlineStr">
        <is>
          <t>6ad2f30c324bbbd79407bc76</t>
        </is>
      </c>
      <c r="B2136" s="72" t="n">
        <v>46312.39671296296</v>
      </c>
      <c r="C2136" s="70" t="n">
        <v>46312</v>
      </c>
      <c r="D2136" t="inlineStr">
        <is>
          <t>2026-10</t>
        </is>
      </c>
      <c r="E2136" t="inlineStr">
        <is>
          <t>Wk of 2026-10-12</t>
        </is>
      </c>
      <c r="F2136" t="inlineStr">
        <is>
          <t>Connected</t>
        </is>
      </c>
      <c r="G2136" s="39" t="str">
        <f>IF(ISNUMBER(MATCH(F2136,QualityStatuses,0)),"Quality Lead","Non-Quality Lead")</f>
        <v>Non-Quality Lead</v>
      </c>
      <c r="H2136" s="39" t="str">
        <f>IFERROR(INDEX(CampTypes,MATCH(I2136,CampList,0)),"Unattributed")</f>
        <v>New</v>
      </c>
      <c r="I2136" t="inlineStr">
        <is>
          <t>EBG - In House | ABO | Natuf | Leads | Unit Franchise | India | Oct26 | V1</t>
        </is>
      </c>
      <c r="J2136" t="inlineStr">
        <is>
          <t>EBG - In House | ABO | Natuf | Leads | Unit Franchise | India | Oct26 | V1</t>
        </is>
      </c>
      <c r="K2136" t="inlineStr">
        <is>
          <t>Direct (campaign tagged in CRM)</t>
        </is>
      </c>
      <c r="L2136" t="inlineStr">
        <is>
          <t>Natuf | LAL 1% | India | Jul26 | V1</t>
        </is>
      </c>
      <c r="M2136" t="inlineStr">
        <is>
          <t>Natuf | LAL 1% | India | Jul26 | V1</t>
        </is>
      </c>
      <c r="N2136" t="inlineStr">
        <is>
          <t>Natuf | Reel | Brand Ambassador | Heard Of Owning A Cafe | V1</t>
        </is>
      </c>
      <c r="O2136" t="inlineStr">
        <is>
          <t>In House Natuf</t>
        </is>
      </c>
      <c r="P2136" t="inlineStr">
        <is>
          <t>Facebook</t>
        </is>
      </c>
      <c r="Q2136" t="inlineStr">
        <is>
          <t>Rupa Srinivas</t>
        </is>
      </c>
      <c r="R2136" t="inlineStr">
        <is>
          <t>Harshitha Mudeli</t>
        </is>
      </c>
      <c r="S2136" t="inlineStr">
        <is>
          <t>-</t>
        </is>
      </c>
      <c r="T2136" t="inlineStr">
        <is>
          <t>Eramalloor</t>
        </is>
      </c>
      <c r="U2136" t="inlineStr">
        <is>
          <t xml:space="preserve"> </t>
        </is>
      </c>
      <c r="V2136" t="n">
        <v>0</v>
      </c>
      <c r="W2136" t="n">
        <v>0</v>
      </c>
      <c r="X2136" t="inlineStr">
        <is>
          <t>XXXXXX6696</t>
        </is>
      </c>
      <c r="Y2136" s="72" t="n">
        <v>46326.52037037037</v>
      </c>
    </row>
    <row r="2137">
      <c r="A2137" s="39" t="inlineStr">
        <is>
          <t>6ad2f257261530d9ef14ccdf</t>
        </is>
      </c>
      <c r="B2137" s="72" t="n">
        <v>46312.39461805556</v>
      </c>
      <c r="C2137" s="70" t="n">
        <v>46312</v>
      </c>
      <c r="D2137" t="inlineStr">
        <is>
          <t>2026-10</t>
        </is>
      </c>
      <c r="E2137" t="inlineStr">
        <is>
          <t>Wk of 2026-10-12</t>
        </is>
      </c>
      <c r="F2137" t="inlineStr">
        <is>
          <t>Attempt 2</t>
        </is>
      </c>
      <c r="G2137" s="39" t="str">
        <f>IF(ISNUMBER(MATCH(F2137,QualityStatuses,0)),"Quality Lead","Non-Quality Lead")</f>
        <v>Non-Quality Lead</v>
      </c>
      <c r="H2137" s="39" t="str">
        <f>IFERROR(INDEX(CampTypes,MATCH(I2137,CampList,0)),"Unattributed")</f>
        <v>New</v>
      </c>
      <c r="I2137" t="inlineStr">
        <is>
          <t>EBG - In House | ABO | Natuf | Leads | Unit Franchise | India | Oct26 | V1</t>
        </is>
      </c>
      <c r="J2137" t="inlineStr">
        <is>
          <t>EBG - In House | ABO | Natuf | Leads | Unit Franchise | India | Oct26 | V1</t>
        </is>
      </c>
      <c r="K2137" t="inlineStr">
        <is>
          <t>Direct (campaign tagged in CRM)</t>
        </is>
      </c>
      <c r="L2137" t="inlineStr">
        <is>
          <t>Natuf | Investors | Tier1 + Growth Cities | Oct26 | V1</t>
        </is>
      </c>
      <c r="M2137" t="inlineStr">
        <is>
          <t>Natuf | Investors | Tier1 + Growth Cities | Oct26 | V1</t>
        </is>
      </c>
      <c r="N2137" t="inlineStr">
        <is>
          <t>Natuf | Reel | Brand Ambassador | Heard Of Owning A Cafe | V1</t>
        </is>
      </c>
      <c r="O2137" t="inlineStr">
        <is>
          <t>In House Natuf</t>
        </is>
      </c>
      <c r="P2137" t="inlineStr">
        <is>
          <t>Facebook</t>
        </is>
      </c>
      <c r="Q2137" t="inlineStr">
        <is>
          <t>Rupa Srinivas</t>
        </is>
      </c>
      <c r="R2137" t="inlineStr">
        <is>
          <t>Sameer Khan</t>
        </is>
      </c>
      <c r="S2137" t="inlineStr">
        <is>
          <t>-</t>
        </is>
      </c>
      <c r="T2137" t="inlineStr">
        <is>
          <t>Mumbai</t>
        </is>
      </c>
      <c r="U2137" t="inlineStr">
        <is>
          <t xml:space="preserve"> </t>
        </is>
      </c>
      <c r="V2137" t="n">
        <v>2</v>
      </c>
      <c r="W2137" t="n">
        <v>0</v>
      </c>
      <c r="X2137" t="inlineStr">
        <is>
          <t>XXXXXX1163</t>
        </is>
      </c>
      <c r="Y2137" s="72" t="n">
        <v>46326.52037037037</v>
      </c>
    </row>
    <row r="2138">
      <c r="A2138" s="39" t="inlineStr">
        <is>
          <t>6ad2f211246eb00c138c914a</t>
        </is>
      </c>
      <c r="B2138" s="72" t="n">
        <v>46312.39380787037</v>
      </c>
      <c r="C2138" s="70" t="n">
        <v>46312</v>
      </c>
      <c r="D2138" t="inlineStr">
        <is>
          <t>2026-10</t>
        </is>
      </c>
      <c r="E2138" t="inlineStr">
        <is>
          <t>Wk of 2026-10-12</t>
        </is>
      </c>
      <c r="F2138" t="inlineStr">
        <is>
          <t>Attempt 2</t>
        </is>
      </c>
      <c r="G2138" s="39" t="str">
        <f>IF(ISNUMBER(MATCH(F2138,QualityStatuses,0)),"Quality Lead","Non-Quality Lead")</f>
        <v>Non-Quality Lead</v>
      </c>
      <c r="H2138" s="39" t="str">
        <f>IFERROR(INDEX(CampTypes,MATCH(I2138,CampList,0)),"Unattributed")</f>
        <v>New</v>
      </c>
      <c r="I2138" t="inlineStr">
        <is>
          <t>EBG - In House | ABO | Natuf | Leads | Unit Franchise | India | Oct26 | V1</t>
        </is>
      </c>
      <c r="J2138" t="inlineStr">
        <is>
          <t>EBG - In House | ABO | Natuf | Leads | Unit Franchise | India | Oct26 | V1</t>
        </is>
      </c>
      <c r="K2138" t="inlineStr">
        <is>
          <t>Direct (campaign tagged in CRM)</t>
        </is>
      </c>
      <c r="L2138" t="inlineStr">
        <is>
          <t>Natuf | Investors | Tier1 + Growth Cities | Oct26 | V1</t>
        </is>
      </c>
      <c r="M2138" t="inlineStr">
        <is>
          <t>Natuf | Investors | Tier1 + Growth Cities | Oct26 | V1</t>
        </is>
      </c>
      <c r="N2138" t="inlineStr">
        <is>
          <t>Natuf | Reel | Brand Ambassador | Heard Of Owning A Cafe | V1</t>
        </is>
      </c>
      <c r="O2138" t="inlineStr">
        <is>
          <t>In House Natuf</t>
        </is>
      </c>
      <c r="P2138" t="inlineStr">
        <is>
          <t>Facebook</t>
        </is>
      </c>
      <c r="Q2138" t="inlineStr">
        <is>
          <t>Rupa Srinivas</t>
        </is>
      </c>
      <c r="R2138" t="inlineStr">
        <is>
          <t>Srikanth Marampudi</t>
        </is>
      </c>
      <c r="S2138" t="inlineStr">
        <is>
          <t>-</t>
        </is>
      </c>
      <c r="T2138" t="inlineStr">
        <is>
          <t>Bengaluru</t>
        </is>
      </c>
      <c r="U2138" t="inlineStr">
        <is>
          <t xml:space="preserve"> </t>
        </is>
      </c>
      <c r="V2138" t="n">
        <v>2</v>
      </c>
      <c r="W2138" t="n">
        <v>0</v>
      </c>
      <c r="X2138" t="inlineStr">
        <is>
          <t>XXXXXX3908</t>
        </is>
      </c>
      <c r="Y2138" s="72" t="n">
        <v>46326.52037037037</v>
      </c>
    </row>
    <row r="2139">
      <c r="A2139" s="39" t="inlineStr">
        <is>
          <t>6ad2f1bb97d5abf0be8fc47f</t>
        </is>
      </c>
      <c r="B2139" s="72" t="n">
        <v>46312.3928125</v>
      </c>
      <c r="C2139" s="70" t="n">
        <v>46312</v>
      </c>
      <c r="D2139" t="inlineStr">
        <is>
          <t>2026-10</t>
        </is>
      </c>
      <c r="E2139" t="inlineStr">
        <is>
          <t>Wk of 2026-10-12</t>
        </is>
      </c>
      <c r="F2139" t="inlineStr">
        <is>
          <t>Connected</t>
        </is>
      </c>
      <c r="G2139" s="39" t="str">
        <f>IF(ISNUMBER(MATCH(F2139,QualityStatuses,0)),"Quality Lead","Non-Quality Lead")</f>
        <v>Non-Quality Lead</v>
      </c>
      <c r="H2139" s="39" t="str">
        <f>IFERROR(INDEX(CampTypes,MATCH(I2139,CampList,0)),"Unattributed")</f>
        <v>Old</v>
      </c>
      <c r="I2139" t="inlineStr">
        <is>
          <t>E_Karan_Natuf_Kiosk_07072026</t>
        </is>
      </c>
      <c r="J2139" t="inlineStr">
        <is>
          <t>E_Karan_Natuf_Kiosk_07072026</t>
        </is>
      </c>
      <c r="K2139" t="inlineStr">
        <is>
          <t>Direct (campaign tagged in CRM)</t>
        </is>
      </c>
      <c r="L2139" t="inlineStr">
        <is>
          <t>E_Karan_Natuf_Kiosk_15102026_Adset 7</t>
        </is>
      </c>
      <c r="M2139" t="inlineStr">
        <is>
          <t>E_Karan_Natuf_Kiosk_15102026_Adset 7</t>
        </is>
      </c>
      <c r="N2139" t="inlineStr">
        <is>
          <t>E_Hindi_Karan_Natuf_Kiosk_07072026_Adset5_ad3 – Copy 3</t>
        </is>
      </c>
      <c r="O2139" t="inlineStr">
        <is>
          <t>Natuf</t>
        </is>
      </c>
      <c r="P2139" t="inlineStr">
        <is>
          <t>Facebook</t>
        </is>
      </c>
      <c r="Q2139" t="inlineStr">
        <is>
          <t>Tejaswini Tarigopula</t>
        </is>
      </c>
      <c r="R2139" t="inlineStr">
        <is>
          <t>Arjuman Vidya Sagar</t>
        </is>
      </c>
      <c r="S2139" t="inlineStr">
        <is>
          <t>-</t>
        </is>
      </c>
      <c r="T2139" t="inlineStr">
        <is>
          <t>Delhi</t>
        </is>
      </c>
      <c r="U2139" t="inlineStr">
        <is>
          <t xml:space="preserve"> </t>
        </is>
      </c>
      <c r="V2139" t="n">
        <v>1</v>
      </c>
      <c r="W2139" t="n">
        <v>1</v>
      </c>
      <c r="X2139" t="inlineStr">
        <is>
          <t>XXXXXX0460</t>
        </is>
      </c>
      <c r="Y2139" s="72" t="n">
        <v>46326.52037037037</v>
      </c>
    </row>
    <row r="2140">
      <c r="A2140" s="39" t="inlineStr">
        <is>
          <t>6ad2f11797d5abf0be8fc38a</t>
        </is>
      </c>
      <c r="B2140" s="72" t="n">
        <v>46312.39091435185</v>
      </c>
      <c r="C2140" s="70" t="n">
        <v>46312</v>
      </c>
      <c r="D2140" t="inlineStr">
        <is>
          <t>2026-10</t>
        </is>
      </c>
      <c r="E2140" t="inlineStr">
        <is>
          <t>Wk of 2026-10-12</t>
        </is>
      </c>
      <c r="F2140" t="inlineStr">
        <is>
          <t>Attempt 1</t>
        </is>
      </c>
      <c r="G2140" s="39" t="str">
        <f>IF(ISNUMBER(MATCH(F2140,QualityStatuses,0)),"Quality Lead","Non-Quality Lead")</f>
        <v>Non-Quality Lead</v>
      </c>
      <c r="H2140" s="39" t="str">
        <f>IFERROR(INDEX(CampTypes,MATCH(I2140,CampList,0)),"Unattributed")</f>
        <v>New</v>
      </c>
      <c r="I2140" t="inlineStr">
        <is>
          <t>EBG - In House | ABO | Natuf | Leads | Unit Franchise | India | Oct26 | V1</t>
        </is>
      </c>
      <c r="J2140" t="inlineStr">
        <is>
          <t>EBG - In House | ABO | Natuf | Leads | Unit Franchise | India | Oct26 | V1</t>
        </is>
      </c>
      <c r="K2140" t="inlineStr">
        <is>
          <t>Direct (campaign tagged in CRM)</t>
        </is>
      </c>
      <c r="L2140" t="inlineStr">
        <is>
          <t>Natuf | Broad | Tier1 + Growth Cities | Oct26 | V1</t>
        </is>
      </c>
      <c r="M2140" t="inlineStr">
        <is>
          <t>Natuf | Broad | Tier1 + Growth Cities | Oct26 | V1</t>
        </is>
      </c>
      <c r="N2140" t="inlineStr">
        <is>
          <t>Natuf | Reel | Brand Ambassador | Heard Of Owning A Cafe | V1</t>
        </is>
      </c>
      <c r="O2140" t="inlineStr">
        <is>
          <t>In House Natuf</t>
        </is>
      </c>
      <c r="P2140" t="inlineStr">
        <is>
          <t>Facebook</t>
        </is>
      </c>
      <c r="Q2140" t="inlineStr">
        <is>
          <t>Rupa Srinivas</t>
        </is>
      </c>
      <c r="R2140" t="inlineStr">
        <is>
          <t>Ayush Arora</t>
        </is>
      </c>
      <c r="S2140" t="inlineStr">
        <is>
          <t>-</t>
        </is>
      </c>
      <c r="T2140" t="inlineStr">
        <is>
          <t>Bhilai</t>
        </is>
      </c>
      <c r="U2140" t="inlineStr">
        <is>
          <t xml:space="preserve"> </t>
        </is>
      </c>
      <c r="V2140" t="n">
        <v>1</v>
      </c>
      <c r="W2140" t="n">
        <v>0</v>
      </c>
      <c r="X2140" t="inlineStr">
        <is>
          <t>XXXXXX0563</t>
        </is>
      </c>
      <c r="Y2140" s="72" t="n">
        <v>46326.52037037037</v>
      </c>
    </row>
    <row r="2141">
      <c r="A2141" s="39" t="inlineStr">
        <is>
          <t>6ad2f0d5261530d9ef14ca9c</t>
        </is>
      </c>
      <c r="B2141" s="72" t="n">
        <v>46312.39015046296</v>
      </c>
      <c r="C2141" s="70" t="n">
        <v>46312</v>
      </c>
      <c r="D2141" t="inlineStr">
        <is>
          <t>2026-10</t>
        </is>
      </c>
      <c r="E2141" t="inlineStr">
        <is>
          <t>Wk of 2026-10-12</t>
        </is>
      </c>
      <c r="F2141" t="inlineStr">
        <is>
          <t>Lost</t>
        </is>
      </c>
      <c r="G2141" s="39" t="str">
        <f>IF(ISNUMBER(MATCH(F2141,QualityStatuses,0)),"Quality Lead","Non-Quality Lead")</f>
        <v>Non-Quality Lead</v>
      </c>
      <c r="H2141" s="39" t="str">
        <f>IFERROR(INDEX(CampTypes,MATCH(I2141,CampList,0)),"Unattributed")</f>
        <v>Old</v>
      </c>
      <c r="I2141" t="inlineStr">
        <is>
          <t>E_Suresh_Natuf_Kiosk_07072026</t>
        </is>
      </c>
      <c r="J2141" t="inlineStr">
        <is>
          <t>E_Suresh_Natuf_Kiosk_07072026</t>
        </is>
      </c>
      <c r="K2141" t="inlineStr">
        <is>
          <t>Direct (campaign tagged in CRM)</t>
        </is>
      </c>
      <c r="L2141" t="inlineStr">
        <is>
          <t>E_Suresh_Natuf_Kiosk_07072026_Adset5</t>
        </is>
      </c>
      <c r="M2141" t="inlineStr">
        <is>
          <t>E_Suresh_Natuf_Kiosk_07072026_Adset5</t>
        </is>
      </c>
      <c r="N2141" t="inlineStr">
        <is>
          <t>E_Hindi_Suresh_Natuf_Kiosk_07072026_Adset5_ad3 – Copy 2</t>
        </is>
      </c>
      <c r="O2141" t="inlineStr">
        <is>
          <t>Natuf</t>
        </is>
      </c>
      <c r="P2141" t="inlineStr">
        <is>
          <t>Facebook</t>
        </is>
      </c>
      <c r="Q2141" t="inlineStr">
        <is>
          <t>Tejaswini Tarigopula</t>
        </is>
      </c>
      <c r="R2141" t="inlineStr">
        <is>
          <t>Sai Charan</t>
        </is>
      </c>
      <c r="S2141" t="inlineStr">
        <is>
          <t>Not Interested</t>
        </is>
      </c>
      <c r="T2141" t="inlineStr">
        <is>
          <t>Delhi</t>
        </is>
      </c>
      <c r="U2141" t="inlineStr">
        <is>
          <t xml:space="preserve"> </t>
        </is>
      </c>
      <c r="V2141" t="n">
        <v>3</v>
      </c>
      <c r="W2141" t="n">
        <v>2</v>
      </c>
      <c r="X2141" t="inlineStr">
        <is>
          <t>XXXXXX0620</t>
        </is>
      </c>
      <c r="Y2141" s="72" t="n">
        <v>46326.52037037037</v>
      </c>
    </row>
    <row r="2142">
      <c r="A2142" s="39" t="inlineStr">
        <is>
          <t>6ad2ef87c112dc08fab03410</t>
        </is>
      </c>
      <c r="B2142" s="72" t="n">
        <v>46312.38628472222</v>
      </c>
      <c r="C2142" s="70" t="n">
        <v>46312</v>
      </c>
      <c r="D2142" t="inlineStr">
        <is>
          <t>2026-10</t>
        </is>
      </c>
      <c r="E2142" t="inlineStr">
        <is>
          <t>Wk of 2026-10-12</t>
        </is>
      </c>
      <c r="F2142" t="inlineStr">
        <is>
          <t>Lost</t>
        </is>
      </c>
      <c r="G2142" s="39" t="str">
        <f>IF(ISNUMBER(MATCH(F2142,QualityStatuses,0)),"Quality Lead","Non-Quality Lead")</f>
        <v>Non-Quality Lead</v>
      </c>
      <c r="H2142" s="39" t="str">
        <f>IFERROR(INDEX(CampTypes,MATCH(I2142,CampList,0)),"Unattributed")</f>
        <v>New</v>
      </c>
      <c r="I2142" t="inlineStr">
        <is>
          <t>EBG - In House | ABO | Natuf | Leads | Unit Franchise | India | Oct26 | V1</t>
        </is>
      </c>
      <c r="J2142" t="inlineStr">
        <is>
          <t>EBG - In House | ABO | Natuf | Leads | Unit Franchise | India | Oct26 | V1</t>
        </is>
      </c>
      <c r="K2142" t="inlineStr">
        <is>
          <t>Direct (campaign tagged in CRM)</t>
        </is>
      </c>
      <c r="L2142" t="inlineStr">
        <is>
          <t>Natuf | Broad | Tier1 + Growth Cities | Oct26 | V1</t>
        </is>
      </c>
      <c r="M2142" t="inlineStr">
        <is>
          <t>Natuf | Broad | Tier1 + Growth Cities | Oct26 | V1</t>
        </is>
      </c>
      <c r="N2142" t="inlineStr">
        <is>
          <t>Natuf | Reel | Brand Ambassador | Heard Of Owning A Cafe | V1</t>
        </is>
      </c>
      <c r="O2142" t="inlineStr">
        <is>
          <t>In House Natuf</t>
        </is>
      </c>
      <c r="P2142" t="inlineStr">
        <is>
          <t>Facebook</t>
        </is>
      </c>
      <c r="Q2142" t="inlineStr">
        <is>
          <t>Rupa Srinivas</t>
        </is>
      </c>
      <c r="R2142" t="inlineStr">
        <is>
          <t>Yeshaswini</t>
        </is>
      </c>
      <c r="S2142" t="inlineStr">
        <is>
          <t>Not Interested</t>
        </is>
      </c>
      <c r="T2142" t="inlineStr">
        <is>
          <t>Gurugram</t>
        </is>
      </c>
      <c r="U2142" t="inlineStr">
        <is>
          <t xml:space="preserve"> </t>
        </is>
      </c>
      <c r="V2142" t="n">
        <v>5</v>
      </c>
      <c r="W2142" t="n">
        <v>4</v>
      </c>
      <c r="X2142" t="inlineStr">
        <is>
          <t>XXXXXX3196</t>
        </is>
      </c>
      <c r="Y2142" s="72" t="n">
        <v>46326.52037037037</v>
      </c>
    </row>
    <row r="2143">
      <c r="A2143" s="39" t="inlineStr">
        <is>
          <t>6ad2eea40964393a4446cb6c</t>
        </is>
      </c>
      <c r="B2143" s="72" t="n">
        <v>46312.38365740741</v>
      </c>
      <c r="C2143" s="70" t="n">
        <v>46312</v>
      </c>
      <c r="D2143" t="inlineStr">
        <is>
          <t>2026-10</t>
        </is>
      </c>
      <c r="E2143" t="inlineStr">
        <is>
          <t>Wk of 2026-10-12</t>
        </is>
      </c>
      <c r="F2143" t="inlineStr">
        <is>
          <t>Attempt 1</t>
        </is>
      </c>
      <c r="G2143" s="39" t="str">
        <f>IF(ISNUMBER(MATCH(F2143,QualityStatuses,0)),"Quality Lead","Non-Quality Lead")</f>
        <v>Non-Quality Lead</v>
      </c>
      <c r="H2143" s="39" t="str">
        <f>IFERROR(INDEX(CampTypes,MATCH(I2143,CampList,0)),"Unattributed")</f>
        <v>Old</v>
      </c>
      <c r="I2143" t="inlineStr">
        <is>
          <t>natuf_Kiosk_14072026_Hindi</t>
        </is>
      </c>
      <c r="J2143" t="inlineStr">
        <is>
          <t>natuf_Kiosk_14072026_Hindi</t>
        </is>
      </c>
      <c r="K2143" t="inlineStr">
        <is>
          <t>Direct (campaign tagged in CRM)</t>
        </is>
      </c>
      <c r="L2143" t="inlineStr">
        <is>
          <t>natuf_Kiosk_14072026_Highest-converting industries</t>
        </is>
      </c>
      <c r="M2143" t="inlineStr">
        <is>
          <t>natuf_Kiosk_14072026_Highest-converting industries</t>
        </is>
      </c>
      <c r="N2143" t="inlineStr">
        <is>
          <t>natuf_Kiosk_14072026_ad set_ad1</t>
        </is>
      </c>
      <c r="O2143" t="inlineStr">
        <is>
          <t>Natuf</t>
        </is>
      </c>
      <c r="P2143" t="inlineStr">
        <is>
          <t>Facebook</t>
        </is>
      </c>
      <c r="Q2143" t="inlineStr">
        <is>
          <t>Nidhi Tiwari</t>
        </is>
      </c>
      <c r="R2143" t="inlineStr">
        <is>
          <t>Ishika Gupta</t>
        </is>
      </c>
      <c r="S2143" t="inlineStr">
        <is>
          <t>-</t>
        </is>
      </c>
      <c r="T2143" t="inlineStr">
        <is>
          <t>Gandhinagar</t>
        </is>
      </c>
      <c r="U2143" t="inlineStr">
        <is>
          <t xml:space="preserve"> </t>
        </is>
      </c>
      <c r="V2143" t="n">
        <v>4</v>
      </c>
      <c r="W2143" t="n">
        <v>2</v>
      </c>
      <c r="X2143" t="inlineStr">
        <is>
          <t>XXXXXX1088</t>
        </is>
      </c>
      <c r="Y2143" s="72" t="n">
        <v>46326.52037037037</v>
      </c>
    </row>
    <row r="2144">
      <c r="A2144" s="39" t="inlineStr">
        <is>
          <t>6ad2ed10f949f82b5bd5c6fd</t>
        </is>
      </c>
      <c r="B2144" s="72" t="n">
        <v>46312.37898148148</v>
      </c>
      <c r="C2144" s="70" t="n">
        <v>46312</v>
      </c>
      <c r="D2144" t="inlineStr">
        <is>
          <t>2026-10</t>
        </is>
      </c>
      <c r="E2144" t="inlineStr">
        <is>
          <t>Wk of 2026-10-12</t>
        </is>
      </c>
      <c r="F2144" t="inlineStr">
        <is>
          <t>Lost</t>
        </is>
      </c>
      <c r="G2144" s="39" t="str">
        <f>IF(ISNUMBER(MATCH(F2144,QualityStatuses,0)),"Quality Lead","Non-Quality Lead")</f>
        <v>Non-Quality Lead</v>
      </c>
      <c r="H2144" s="39" t="str">
        <f>IFERROR(INDEX(CampTypes,MATCH(I2144,CampList,0)),"Unattributed")</f>
        <v>New</v>
      </c>
      <c r="I2144" t="inlineStr">
        <is>
          <t>EBG - In House | ABO | Natuf | Leads | Unit Franchise | India | Oct26 | V1</t>
        </is>
      </c>
      <c r="J2144" t="inlineStr">
        <is>
          <t>EBG - In House | ABO | Natuf | Leads | Unit Franchise | India | Oct26 | V1</t>
        </is>
      </c>
      <c r="K2144" t="inlineStr">
        <is>
          <t>Direct (campaign tagged in CRM)</t>
        </is>
      </c>
      <c r="L2144" t="inlineStr">
        <is>
          <t>Natuf | Broad | Tier1 + Growth Cities | Oct26 | V1</t>
        </is>
      </c>
      <c r="M2144" t="inlineStr">
        <is>
          <t>Natuf | Broad | Tier1 + Growth Cities | Oct26 | V1</t>
        </is>
      </c>
      <c r="N2144" t="inlineStr">
        <is>
          <t>Natuf | Reel | Brand Ambassador | Heard Of Owning A Cafe | V1</t>
        </is>
      </c>
      <c r="O2144" t="inlineStr">
        <is>
          <t>In House Natuf</t>
        </is>
      </c>
      <c r="P2144" t="inlineStr">
        <is>
          <t>Facebook</t>
        </is>
      </c>
      <c r="Q2144" t="inlineStr">
        <is>
          <t>Rupa Srinivas</t>
        </is>
      </c>
      <c r="R2144" t="inlineStr">
        <is>
          <t>Siddharth</t>
        </is>
      </c>
      <c r="S2144" t="inlineStr">
        <is>
          <t>Not Interested</t>
        </is>
      </c>
      <c r="T2144" t="inlineStr">
        <is>
          <t>Nashik</t>
        </is>
      </c>
      <c r="U2144" t="inlineStr">
        <is>
          <t xml:space="preserve"> </t>
        </is>
      </c>
      <c r="V2144" t="n">
        <v>1</v>
      </c>
      <c r="W2144" t="n">
        <v>1</v>
      </c>
      <c r="X2144" t="inlineStr">
        <is>
          <t>XXXXXX9260</t>
        </is>
      </c>
      <c r="Y2144" s="72" t="n">
        <v>46326.52037037037</v>
      </c>
    </row>
    <row r="2145">
      <c r="A2145" s="39" t="inlineStr">
        <is>
          <t>6ad2ecc3b312aec48d3d7504</t>
        </is>
      </c>
      <c r="B2145" s="72" t="n">
        <v>46312.37809027778</v>
      </c>
      <c r="C2145" s="70" t="n">
        <v>46312</v>
      </c>
      <c r="D2145" t="inlineStr">
        <is>
          <t>2026-10</t>
        </is>
      </c>
      <c r="E2145" t="inlineStr">
        <is>
          <t>Wk of 2026-10-12</t>
        </is>
      </c>
      <c r="F2145" t="inlineStr">
        <is>
          <t>Attempt 2</t>
        </is>
      </c>
      <c r="G2145" s="39" t="str">
        <f>IF(ISNUMBER(MATCH(F2145,QualityStatuses,0)),"Quality Lead","Non-Quality Lead")</f>
        <v>Non-Quality Lead</v>
      </c>
      <c r="H2145" s="39" t="str">
        <f>IFERROR(INDEX(CampTypes,MATCH(I2145,CampList,0)),"Unattributed")</f>
        <v>New</v>
      </c>
      <c r="I2145" t="inlineStr">
        <is>
          <t>EBG - In House | ABO | Natuf | Leads | Unit Franchise | India | Oct26 | V1</t>
        </is>
      </c>
      <c r="J2145" t="inlineStr">
        <is>
          <t>EBG - In House | ABO | Natuf | Leads | Unit Franchise | India | Oct26 | V1</t>
        </is>
      </c>
      <c r="K2145" t="inlineStr">
        <is>
          <t>Direct (campaign tagged in CRM)</t>
        </is>
      </c>
      <c r="L2145" t="inlineStr">
        <is>
          <t>Natuf | Business Owners | Tier1 + Growth Cities | Oct26 | V1</t>
        </is>
      </c>
      <c r="M2145" t="inlineStr">
        <is>
          <t>Natuf | Business Owners | Tier1 + Growth Cities | Oct26 | V1</t>
        </is>
      </c>
      <c r="N2145" t="inlineStr">
        <is>
          <t>Natuf | Reel | Brand Ambassador | Heard Of Owning A Cafe | V1</t>
        </is>
      </c>
      <c r="O2145" t="inlineStr">
        <is>
          <t>In House Natuf</t>
        </is>
      </c>
      <c r="P2145" t="inlineStr">
        <is>
          <t>Facebook</t>
        </is>
      </c>
      <c r="Q2145" t="inlineStr">
        <is>
          <t>Rupa Srinivas</t>
        </is>
      </c>
      <c r="R2145" t="inlineStr">
        <is>
          <t>Harshitha Kamishetty</t>
        </is>
      </c>
      <c r="S2145" t="inlineStr">
        <is>
          <t>-</t>
        </is>
      </c>
      <c r="T2145" t="inlineStr">
        <is>
          <t>Mumbai</t>
        </is>
      </c>
      <c r="U2145" t="inlineStr">
        <is>
          <t xml:space="preserve"> </t>
        </is>
      </c>
      <c r="V2145" t="n">
        <v>2</v>
      </c>
      <c r="W2145" t="n">
        <v>0</v>
      </c>
      <c r="X2145" t="inlineStr">
        <is>
          <t>XXXXXX8578</t>
        </is>
      </c>
      <c r="Y2145" s="72" t="n">
        <v>46326.52037037037</v>
      </c>
    </row>
    <row r="2146">
      <c r="A2146" s="39" t="inlineStr">
        <is>
          <t>6ad2ec76f949f82b5bd5c678</t>
        </is>
      </c>
      <c r="B2146" s="72" t="n">
        <v>46312.37719907407</v>
      </c>
      <c r="C2146" s="70" t="n">
        <v>46312</v>
      </c>
      <c r="D2146" t="inlineStr">
        <is>
          <t>2026-10</t>
        </is>
      </c>
      <c r="E2146" t="inlineStr">
        <is>
          <t>Wk of 2026-10-12</t>
        </is>
      </c>
      <c r="F2146" t="inlineStr">
        <is>
          <t>Lost</t>
        </is>
      </c>
      <c r="G2146" s="39" t="str">
        <f>IF(ISNUMBER(MATCH(F2146,QualityStatuses,0)),"Quality Lead","Non-Quality Lead")</f>
        <v>Non-Quality Lead</v>
      </c>
      <c r="H2146" s="39" t="str">
        <f>IFERROR(INDEX(CampTypes,MATCH(I2146,CampList,0)),"Unattributed")</f>
        <v>Old</v>
      </c>
      <c r="I2146" t="inlineStr">
        <is>
          <t>natuf_Kiosk_14072026_Hindi</t>
        </is>
      </c>
      <c r="J2146" t="inlineStr">
        <is>
          <t>natuf_Kiosk_14072026_Hindi</t>
        </is>
      </c>
      <c r="K2146" t="inlineStr">
        <is>
          <t>Direct (campaign tagged in CRM)</t>
        </is>
      </c>
      <c r="L2146" t="inlineStr">
        <is>
          <t>natuf_Kiosk_09102026</t>
        </is>
      </c>
      <c r="M2146" t="inlineStr">
        <is>
          <t>natuf_Kiosk_09102026</t>
        </is>
      </c>
      <c r="N2146" t="inlineStr">
        <is>
          <t>natuf_Kiosk_14072026_ad set_ad1</t>
        </is>
      </c>
      <c r="O2146" t="inlineStr">
        <is>
          <t>Natuf</t>
        </is>
      </c>
      <c r="P2146" t="inlineStr">
        <is>
          <t>Facebook</t>
        </is>
      </c>
      <c r="Q2146" t="inlineStr">
        <is>
          <t>Tejaswini Tarigopula</t>
        </is>
      </c>
      <c r="R2146" t="inlineStr">
        <is>
          <t>Prabhudatta Pattanaik</t>
        </is>
      </c>
      <c r="S2146" t="inlineStr">
        <is>
          <t>No Investment Capacity</t>
        </is>
      </c>
      <c r="T2146" t="inlineStr">
        <is>
          <t>Begusarai Bihar</t>
        </is>
      </c>
      <c r="U2146" t="inlineStr">
        <is>
          <t xml:space="preserve"> </t>
        </is>
      </c>
      <c r="V2146" t="n">
        <v>1</v>
      </c>
      <c r="W2146" t="n">
        <v>1</v>
      </c>
      <c r="X2146" t="inlineStr">
        <is>
          <t>XXXXXX1010</t>
        </is>
      </c>
      <c r="Y2146" s="72" t="n">
        <v>46326.52037037037</v>
      </c>
    </row>
    <row r="2147">
      <c r="A2147" s="39" t="inlineStr">
        <is>
          <t>6ad2ea66ce8ed2424704ea07</t>
        </is>
      </c>
      <c r="B2147" s="72" t="n">
        <v>46312.37108796297</v>
      </c>
      <c r="C2147" s="70" t="n">
        <v>46312</v>
      </c>
      <c r="D2147" t="inlineStr">
        <is>
          <t>2026-10</t>
        </is>
      </c>
      <c r="E2147" t="inlineStr">
        <is>
          <t>Wk of 2026-10-12</t>
        </is>
      </c>
      <c r="F2147" t="inlineStr">
        <is>
          <t>Attempt 1</t>
        </is>
      </c>
      <c r="G2147" s="39" t="str">
        <f>IF(ISNUMBER(MATCH(F2147,QualityStatuses,0)),"Quality Lead","Non-Quality Lead")</f>
        <v>Non-Quality Lead</v>
      </c>
      <c r="H2147" s="39" t="str">
        <f>IFERROR(INDEX(CampTypes,MATCH(I2147,CampList,0)),"Unattributed")</f>
        <v>Old</v>
      </c>
      <c r="I2147" t="inlineStr">
        <is>
          <t>natuf_Kiosk_14072026_Hindi</t>
        </is>
      </c>
      <c r="J2147" t="inlineStr">
        <is>
          <t>natuf_Kiosk_14072026_Hindi</t>
        </is>
      </c>
      <c r="K2147" t="inlineStr">
        <is>
          <t>Direct (campaign tagged in CRM)</t>
        </is>
      </c>
      <c r="L2147" t="inlineStr">
        <is>
          <t>natuf_Kiosk_09102026</t>
        </is>
      </c>
      <c r="M2147" t="inlineStr">
        <is>
          <t>natuf_Kiosk_09102026</t>
        </is>
      </c>
      <c r="N2147" t="inlineStr">
        <is>
          <t>natuf_Kiosk_14072026_ad set_ad1</t>
        </is>
      </c>
      <c r="O2147" t="inlineStr">
        <is>
          <t>Natuf</t>
        </is>
      </c>
      <c r="P2147" t="inlineStr">
        <is>
          <t>Facebook</t>
        </is>
      </c>
      <c r="Q2147" t="inlineStr">
        <is>
          <t>Nidhi Tiwari</t>
        </is>
      </c>
      <c r="R2147" t="inlineStr">
        <is>
          <t>Ishika Gupta</t>
        </is>
      </c>
      <c r="S2147" t="inlineStr">
        <is>
          <t>-</t>
        </is>
      </c>
      <c r="T2147" t="inlineStr">
        <is>
          <t>siwan Maharaj ganj bihar</t>
        </is>
      </c>
      <c r="U2147" t="inlineStr">
        <is>
          <t xml:space="preserve"> </t>
        </is>
      </c>
      <c r="V2147" t="n">
        <v>1</v>
      </c>
      <c r="W2147" t="n">
        <v>0</v>
      </c>
      <c r="X2147" t="inlineStr">
        <is>
          <t>XXXXXX3287</t>
        </is>
      </c>
      <c r="Y2147" s="72" t="n">
        <v>46326.52037037037</v>
      </c>
    </row>
    <row r="2148">
      <c r="A2148" s="39" t="inlineStr">
        <is>
          <t>6ad2e83667c3d8e7a098d19b</t>
        </is>
      </c>
      <c r="B2148" s="72" t="n">
        <v>46312.36460648148</v>
      </c>
      <c r="C2148" s="70" t="n">
        <v>46312</v>
      </c>
      <c r="D2148" t="inlineStr">
        <is>
          <t>2026-10</t>
        </is>
      </c>
      <c r="E2148" t="inlineStr">
        <is>
          <t>Wk of 2026-10-12</t>
        </is>
      </c>
      <c r="F2148" t="inlineStr">
        <is>
          <t>Details Shared</t>
        </is>
      </c>
      <c r="G2148" s="39" t="str">
        <f>IF(ISNUMBER(MATCH(F2148,QualityStatuses,0)),"Quality Lead","Non-Quality Lead")</f>
        <v>Quality Lead</v>
      </c>
      <c r="H2148" s="39" t="str">
        <f>IFERROR(INDEX(CampTypes,MATCH(I2148,CampList,0)),"Unattributed")</f>
        <v>New</v>
      </c>
      <c r="I2148" t="inlineStr">
        <is>
          <t>EBG - In House | ABO | Natuf | Leads | Unit Franchise | India | Oct26 | V1</t>
        </is>
      </c>
      <c r="J2148" t="inlineStr">
        <is>
          <t>EBG - In House | ABO | Natuf | Leads | Unit Franchise | India | Oct26 | V1</t>
        </is>
      </c>
      <c r="K2148" t="inlineStr">
        <is>
          <t>Direct (campaign tagged in CRM)</t>
        </is>
      </c>
      <c r="L2148" t="inlineStr">
        <is>
          <t>Natuf | LAL 1% | India | Jul26 | V1</t>
        </is>
      </c>
      <c r="M2148" t="inlineStr">
        <is>
          <t>Natuf | LAL 1% | India | Jul26 | V1</t>
        </is>
      </c>
      <c r="N2148" t="inlineStr">
        <is>
          <t>Natuf | Reel | Brand Ambassador | Heard Of Owning A Cafe | V1</t>
        </is>
      </c>
      <c r="O2148" t="inlineStr">
        <is>
          <t>In House Natuf</t>
        </is>
      </c>
      <c r="P2148" t="inlineStr">
        <is>
          <t>Facebook</t>
        </is>
      </c>
      <c r="Q2148" t="inlineStr">
        <is>
          <t>Rupa Srinivas</t>
        </is>
      </c>
      <c r="R2148" t="inlineStr">
        <is>
          <t>Durga Bhavani</t>
        </is>
      </c>
      <c r="S2148" t="inlineStr">
        <is>
          <t>-</t>
        </is>
      </c>
      <c r="T2148" t="inlineStr">
        <is>
          <t>Mohali</t>
        </is>
      </c>
      <c r="U2148" t="inlineStr">
        <is>
          <t xml:space="preserve"> </t>
        </is>
      </c>
      <c r="V2148" t="n">
        <v>1</v>
      </c>
      <c r="W2148" t="n">
        <v>1</v>
      </c>
      <c r="X2148" t="inlineStr">
        <is>
          <t>XXXXXX7274</t>
        </is>
      </c>
      <c r="Y2148" s="72" t="n">
        <v>46326.52037037037</v>
      </c>
    </row>
    <row r="2149">
      <c r="A2149" s="39" t="inlineStr">
        <is>
          <t>6ad2e78767c3d8e7a098d02e</t>
        </is>
      </c>
      <c r="B2149" s="72" t="n">
        <v>46312.36258101852</v>
      </c>
      <c r="C2149" s="70" t="n">
        <v>46312</v>
      </c>
      <c r="D2149" t="inlineStr">
        <is>
          <t>2026-10</t>
        </is>
      </c>
      <c r="E2149" t="inlineStr">
        <is>
          <t>Wk of 2026-10-12</t>
        </is>
      </c>
      <c r="F2149" t="inlineStr">
        <is>
          <t>Lost</t>
        </is>
      </c>
      <c r="G2149" s="39" t="str">
        <f>IF(ISNUMBER(MATCH(F2149,QualityStatuses,0)),"Quality Lead","Non-Quality Lead")</f>
        <v>Non-Quality Lead</v>
      </c>
      <c r="H2149" s="39" t="str">
        <f>IFERROR(INDEX(CampTypes,MATCH(I2149,CampList,0)),"Unattributed")</f>
        <v>Old</v>
      </c>
      <c r="I2149" t="inlineStr">
        <is>
          <t>E_Natuf_MF_05092026</t>
        </is>
      </c>
      <c r="J2149" t="inlineStr">
        <is>
          <t>E_Natuf_MF_05092026</t>
        </is>
      </c>
      <c r="K2149" t="inlineStr">
        <is>
          <t>Direct (campaign tagged in CRM)</t>
        </is>
      </c>
      <c r="L2149" t="inlineStr">
        <is>
          <t>E_Natuf_MF_16102026_ Ad Set3</t>
        </is>
      </c>
      <c r="M2149" t="inlineStr">
        <is>
          <t>E_Natuf_MF_16102026_ Ad Set3</t>
        </is>
      </c>
      <c r="N2149" t="inlineStr">
        <is>
          <t>E_Natuf_MF_16102026_ Ad Set1_Ad1</t>
        </is>
      </c>
      <c r="O2149" t="inlineStr">
        <is>
          <t>Natuf_MF</t>
        </is>
      </c>
      <c r="P2149" t="inlineStr">
        <is>
          <t>Facebook</t>
        </is>
      </c>
      <c r="Q2149" t="inlineStr">
        <is>
          <t>Tejaswini Tarigopula</t>
        </is>
      </c>
      <c r="R2149" t="inlineStr">
        <is>
          <t>Prabhudatta Pattanaik</t>
        </is>
      </c>
      <c r="S2149" t="inlineStr">
        <is>
          <t>Junk</t>
        </is>
      </c>
      <c r="T2149" t="inlineStr">
        <is>
          <t>Delhi</t>
        </is>
      </c>
      <c r="U2149" t="inlineStr">
        <is>
          <t xml:space="preserve"> </t>
        </is>
      </c>
      <c r="V2149" t="n">
        <v>1</v>
      </c>
      <c r="W2149" t="n">
        <v>1</v>
      </c>
      <c r="X2149" t="inlineStr">
        <is>
          <t>XXXXXX1753</t>
        </is>
      </c>
      <c r="Y2149" s="72" t="n">
        <v>46326.52037037037</v>
      </c>
    </row>
    <row r="2150">
      <c r="A2150" s="39" t="inlineStr">
        <is>
          <t>6ad2e761fa4cb3c24f7668b9</t>
        </is>
      </c>
      <c r="B2150" s="72" t="n">
        <v>46312.3621412037</v>
      </c>
      <c r="C2150" s="70" t="n">
        <v>46312</v>
      </c>
      <c r="D2150" t="inlineStr">
        <is>
          <t>2026-10</t>
        </is>
      </c>
      <c r="E2150" t="inlineStr">
        <is>
          <t>Wk of 2026-10-12</t>
        </is>
      </c>
      <c r="F2150" t="inlineStr">
        <is>
          <t>Connected</t>
        </is>
      </c>
      <c r="G2150" s="39" t="str">
        <f>IF(ISNUMBER(MATCH(F2150,QualityStatuses,0)),"Quality Lead","Non-Quality Lead")</f>
        <v>Non-Quality Lead</v>
      </c>
      <c r="H2150" s="39" t="str">
        <f>IFERROR(INDEX(CampTypes,MATCH(I2150,CampList,0)),"Unattributed")</f>
        <v>New</v>
      </c>
      <c r="I2150" t="inlineStr">
        <is>
          <t>EBG - In House | ABO | Natuf | Leads | Unit Franchise | India | Oct26 | V1</t>
        </is>
      </c>
      <c r="J2150" t="inlineStr">
        <is>
          <t>EBG - In House | ABO | Natuf | Leads | Unit Franchise | India | Oct26 | V1</t>
        </is>
      </c>
      <c r="K2150" t="inlineStr">
        <is>
          <t>Direct (campaign tagged in CRM)</t>
        </is>
      </c>
      <c r="L2150" t="inlineStr">
        <is>
          <t>Natuf | Broad | Tier1 + Growth Cities | Oct26 | V1</t>
        </is>
      </c>
      <c r="M2150" t="inlineStr">
        <is>
          <t>Natuf | Broad | Tier1 + Growth Cities | Oct26 | V1</t>
        </is>
      </c>
      <c r="N2150" t="inlineStr">
        <is>
          <t>Natuf | Reel | Brand Ambassador | Heard Of Owning A Cafe | V1</t>
        </is>
      </c>
      <c r="O2150" t="inlineStr">
        <is>
          <t>In House Natuf</t>
        </is>
      </c>
      <c r="P2150" t="inlineStr">
        <is>
          <t>Facebook</t>
        </is>
      </c>
      <c r="Q2150" t="inlineStr">
        <is>
          <t>Rupa Srinivas</t>
        </is>
      </c>
      <c r="R2150" t="inlineStr">
        <is>
          <t>Prithvi Raj</t>
        </is>
      </c>
      <c r="S2150" t="inlineStr">
        <is>
          <t>-</t>
        </is>
      </c>
      <c r="T2150" t="inlineStr">
        <is>
          <t>Surat</t>
        </is>
      </c>
      <c r="U2150" t="inlineStr">
        <is>
          <t xml:space="preserve"> </t>
        </is>
      </c>
      <c r="V2150" t="n">
        <v>1</v>
      </c>
      <c r="W2150" t="n">
        <v>1</v>
      </c>
      <c r="X2150" t="inlineStr">
        <is>
          <t>XXXXXX0009</t>
        </is>
      </c>
      <c r="Y2150" s="72" t="n">
        <v>46326.52037037037</v>
      </c>
    </row>
    <row r="2151">
      <c r="A2151" s="39" t="inlineStr">
        <is>
          <t>6ad2e6f58bc166bc64a0dfa8</t>
        </is>
      </c>
      <c r="B2151" s="72" t="n">
        <v>46312.3608912037</v>
      </c>
      <c r="C2151" s="70" t="n">
        <v>46312</v>
      </c>
      <c r="D2151" t="inlineStr">
        <is>
          <t>2026-10</t>
        </is>
      </c>
      <c r="E2151" t="inlineStr">
        <is>
          <t>Wk of 2026-10-12</t>
        </is>
      </c>
      <c r="F2151" t="inlineStr">
        <is>
          <t>Meeting Conducted</t>
        </is>
      </c>
      <c r="G2151" s="39" t="str">
        <f>IF(ISNUMBER(MATCH(F2151,QualityStatuses,0)),"Quality Lead","Non-Quality Lead")</f>
        <v>Quality Lead</v>
      </c>
      <c r="H2151" s="39" t="str">
        <f>IFERROR(INDEX(CampTypes,MATCH(I2151,CampList,0)),"Unattributed")</f>
        <v>Old</v>
      </c>
      <c r="I2151" t="inlineStr">
        <is>
          <t>E_Natuf_Generic_13082026</t>
        </is>
      </c>
      <c r="J2151" t="inlineStr">
        <is>
          <t>E_Natuf_Generic_13082026</t>
        </is>
      </c>
      <c r="K2151" t="inlineStr">
        <is>
          <t>Direct (campaign tagged in CRM)</t>
        </is>
      </c>
      <c r="L2151" t="inlineStr">
        <is>
          <t>E_Natuf_Generic_13082026_Adset1</t>
        </is>
      </c>
      <c r="M2151" t="inlineStr">
        <is>
          <t>E_Natuf_Generic_13082026_Adset1</t>
        </is>
      </c>
      <c r="N2151" t="inlineStr">
        <is>
          <t>E_Natuf_Generic_13082026_Adset1_Ad1</t>
        </is>
      </c>
      <c r="O2151" t="inlineStr">
        <is>
          <t>Natuf</t>
        </is>
      </c>
      <c r="P2151" t="inlineStr">
        <is>
          <t>Facebook</t>
        </is>
      </c>
      <c r="Q2151" t="inlineStr">
        <is>
          <t>Deepak Rai</t>
        </is>
      </c>
      <c r="R2151" t="inlineStr">
        <is>
          <t>Tejaswini Tarigopula</t>
        </is>
      </c>
      <c r="S2151" t="inlineStr">
        <is>
          <t>-</t>
        </is>
      </c>
      <c r="T2151" t="inlineStr">
        <is>
          <t>Mumbai</t>
        </is>
      </c>
      <c r="U2151" t="inlineStr">
        <is>
          <t xml:space="preserve"> </t>
        </is>
      </c>
      <c r="V2151" t="n">
        <v>3</v>
      </c>
      <c r="W2151" t="n">
        <v>3</v>
      </c>
      <c r="X2151" t="inlineStr">
        <is>
          <t>XXXXXX0899</t>
        </is>
      </c>
      <c r="Y2151" s="72" t="n">
        <v>46326.52037037037</v>
      </c>
    </row>
    <row r="2152">
      <c r="A2152" s="39" t="inlineStr">
        <is>
          <t>6ad2e591a5a5df5493516b35</t>
        </is>
      </c>
      <c r="B2152" s="72" t="n">
        <v>46312.35677083334</v>
      </c>
      <c r="C2152" s="70" t="n">
        <v>46312</v>
      </c>
      <c r="D2152" t="inlineStr">
        <is>
          <t>2026-10</t>
        </is>
      </c>
      <c r="E2152" t="inlineStr">
        <is>
          <t>Wk of 2026-10-12</t>
        </is>
      </c>
      <c r="F2152" t="inlineStr">
        <is>
          <t>New Lead</t>
        </is>
      </c>
      <c r="G2152" s="39" t="str">
        <f>IF(ISNUMBER(MATCH(F2152,QualityStatuses,0)),"Quality Lead","Non-Quality Lead")</f>
        <v>Non-Quality Lead</v>
      </c>
      <c r="H2152" s="39" t="str">
        <f>IFERROR(INDEX(CampTypes,MATCH(I2152,CampList,0)),"Unattributed")</f>
        <v>New</v>
      </c>
      <c r="I2152" t="inlineStr">
        <is>
          <t>EBG - In House | ABO | Natuf | Leads | Unit Franchise | India | Oct26 | V1</t>
        </is>
      </c>
      <c r="J2152" t="inlineStr">
        <is>
          <t>EBG - In House | ABO | Natuf | Leads | Unit Franchise | India | Oct26 | V1</t>
        </is>
      </c>
      <c r="K2152" t="inlineStr">
        <is>
          <t>Direct (campaign tagged in CRM)</t>
        </is>
      </c>
      <c r="L2152" t="inlineStr">
        <is>
          <t>Natuf | Broad | Tier1 + Growth Cities | Oct26 | V1</t>
        </is>
      </c>
      <c r="M2152" t="inlineStr">
        <is>
          <t>Natuf | Broad | Tier1 + Growth Cities | Oct26 | V1</t>
        </is>
      </c>
      <c r="N2152" t="inlineStr">
        <is>
          <t>Natuf | Reel | Brand Ambassador | Heard Of Owning A Cafe | V1</t>
        </is>
      </c>
      <c r="O2152" t="inlineStr">
        <is>
          <t>In House Natuf</t>
        </is>
      </c>
      <c r="P2152" t="inlineStr">
        <is>
          <t>Facebook</t>
        </is>
      </c>
      <c r="Q2152" t="inlineStr">
        <is>
          <t>Rupa Srinivas</t>
        </is>
      </c>
      <c r="R2152" t="inlineStr">
        <is>
          <t>Sourav dey</t>
        </is>
      </c>
      <c r="S2152" t="inlineStr">
        <is>
          <t>-</t>
        </is>
      </c>
      <c r="T2152" t="inlineStr">
        <is>
          <t>Harda</t>
        </is>
      </c>
      <c r="U2152" t="inlineStr">
        <is>
          <t xml:space="preserve"> </t>
        </is>
      </c>
      <c r="V2152" t="n">
        <v>0</v>
      </c>
      <c r="W2152" t="n">
        <v>0</v>
      </c>
      <c r="X2152" t="inlineStr">
        <is>
          <t>XXXXXX5215</t>
        </is>
      </c>
      <c r="Y2152" s="72" t="n">
        <v>46326.52037037037</v>
      </c>
    </row>
    <row r="2153">
      <c r="A2153" s="39" t="inlineStr">
        <is>
          <t>6ad2e476c8f6ee725a63cbfb</t>
        </is>
      </c>
      <c r="B2153" s="72" t="n">
        <v>46312.35349537037</v>
      </c>
      <c r="C2153" s="70" t="n">
        <v>46312</v>
      </c>
      <c r="D2153" t="inlineStr">
        <is>
          <t>2026-10</t>
        </is>
      </c>
      <c r="E2153" t="inlineStr">
        <is>
          <t>Wk of 2026-10-12</t>
        </is>
      </c>
      <c r="F2153" t="inlineStr">
        <is>
          <t>Attempt 1</t>
        </is>
      </c>
      <c r="G2153" s="39" t="str">
        <f>IF(ISNUMBER(MATCH(F2153,QualityStatuses,0)),"Quality Lead","Non-Quality Lead")</f>
        <v>Non-Quality Lead</v>
      </c>
      <c r="H2153" s="39" t="str">
        <f>IFERROR(INDEX(CampTypes,MATCH(I2153,CampList,0)),"Unattributed")</f>
        <v>Old</v>
      </c>
      <c r="I2153" t="inlineStr">
        <is>
          <t>E_Suresh_Natuf_Kiosk_07072026</t>
        </is>
      </c>
      <c r="J2153" t="inlineStr">
        <is>
          <t>E_Suresh_Natuf_Kiosk_07072026</t>
        </is>
      </c>
      <c r="K2153" t="inlineStr">
        <is>
          <t>Direct (campaign tagged in CRM)</t>
        </is>
      </c>
      <c r="L2153" t="inlineStr">
        <is>
          <t>E_Suresh_Natuf_Kiosk_07072026_Adset5</t>
        </is>
      </c>
      <c r="M2153" t="inlineStr">
        <is>
          <t>E_Suresh_Natuf_Kiosk_07072026_Adset5</t>
        </is>
      </c>
      <c r="N2153" t="inlineStr">
        <is>
          <t>E_Hindi_Suresh_Natuf_Kiosk_07072026_Adset5_ad3 – Copy 2</t>
        </is>
      </c>
      <c r="O2153" t="inlineStr">
        <is>
          <t>Natuf</t>
        </is>
      </c>
      <c r="P2153" t="inlineStr">
        <is>
          <t>Facebook</t>
        </is>
      </c>
      <c r="Q2153" t="inlineStr">
        <is>
          <t>Tejaswini Tarigopula</t>
        </is>
      </c>
      <c r="R2153" t="inlineStr">
        <is>
          <t>Shivamani</t>
        </is>
      </c>
      <c r="S2153" t="inlineStr">
        <is>
          <t>-</t>
        </is>
      </c>
      <c r="T2153" t="inlineStr">
        <is>
          <t>Bangalore</t>
        </is>
      </c>
      <c r="U2153" t="inlineStr">
        <is>
          <t xml:space="preserve"> </t>
        </is>
      </c>
      <c r="V2153" t="n">
        <v>3</v>
      </c>
      <c r="W2153" t="n">
        <v>3</v>
      </c>
      <c r="X2153" t="inlineStr">
        <is>
          <t>XXXXXX8498</t>
        </is>
      </c>
      <c r="Y2153" s="72" t="n">
        <v>46326.52037037037</v>
      </c>
    </row>
    <row r="2154">
      <c r="A2154" s="39" t="inlineStr">
        <is>
          <t>6ad2e3c20ab61c3aa54e9ba7</t>
        </is>
      </c>
      <c r="B2154" s="72" t="n">
        <v>46312.35141203704</v>
      </c>
      <c r="C2154" s="70" t="n">
        <v>46312</v>
      </c>
      <c r="D2154" t="inlineStr">
        <is>
          <t>2026-10</t>
        </is>
      </c>
      <c r="E2154" t="inlineStr">
        <is>
          <t>Wk of 2026-10-12</t>
        </is>
      </c>
      <c r="F2154" t="inlineStr">
        <is>
          <t>Attempt 2</t>
        </is>
      </c>
      <c r="G2154" s="39" t="str">
        <f>IF(ISNUMBER(MATCH(F2154,QualityStatuses,0)),"Quality Lead","Non-Quality Lead")</f>
        <v>Non-Quality Lead</v>
      </c>
      <c r="H2154" s="39" t="str">
        <f>IFERROR(INDEX(CampTypes,MATCH(I2154,CampList,0)),"Unattributed")</f>
        <v>New</v>
      </c>
      <c r="I2154" t="inlineStr">
        <is>
          <t>EBG - In House | ABO | Natuf | Leads | Unit Franchise | India | Oct26 | V1</t>
        </is>
      </c>
      <c r="J2154" t="inlineStr">
        <is>
          <t>EBG - In House | ABO | Natuf | Leads | Unit Franchise | India | Oct26 | V1</t>
        </is>
      </c>
      <c r="K2154" t="inlineStr">
        <is>
          <t>Direct (campaign tagged in CRM)</t>
        </is>
      </c>
      <c r="L2154" t="inlineStr">
        <is>
          <t>Natuf | Investors | Tier1 + Growth Cities | Oct26 | V1</t>
        </is>
      </c>
      <c r="M2154" t="inlineStr">
        <is>
          <t>Natuf | Investors | Tier1 + Growth Cities | Oct26 | V1</t>
        </is>
      </c>
      <c r="N2154" t="inlineStr">
        <is>
          <t>Natuf | Reel | Brand Ambassador | Heard Of Owning A Cafe | V1</t>
        </is>
      </c>
      <c r="O2154" t="inlineStr">
        <is>
          <t>In House Natuf</t>
        </is>
      </c>
      <c r="P2154" t="inlineStr">
        <is>
          <t>Facebook</t>
        </is>
      </c>
      <c r="Q2154" t="inlineStr">
        <is>
          <t>Rupa Srinivas</t>
        </is>
      </c>
      <c r="R2154" t="inlineStr">
        <is>
          <t>Roshini</t>
        </is>
      </c>
      <c r="S2154" t="inlineStr">
        <is>
          <t>-</t>
        </is>
      </c>
      <c r="T2154" t="inlineStr">
        <is>
          <t>Surat</t>
        </is>
      </c>
      <c r="U2154" t="inlineStr">
        <is>
          <t xml:space="preserve"> </t>
        </is>
      </c>
      <c r="V2154" t="n">
        <v>2</v>
      </c>
      <c r="W2154" t="n">
        <v>2</v>
      </c>
      <c r="X2154" t="inlineStr">
        <is>
          <t>XXXXXX2000</t>
        </is>
      </c>
      <c r="Y2154" s="72" t="n">
        <v>46326.52037037037</v>
      </c>
    </row>
    <row r="2155">
      <c r="A2155" s="39" t="inlineStr">
        <is>
          <t>6ad2e3500ab61c3aa54e9af3</t>
        </is>
      </c>
      <c r="B2155" s="72" t="n">
        <v>46312.35009259259</v>
      </c>
      <c r="C2155" s="70" t="n">
        <v>46312</v>
      </c>
      <c r="D2155" t="inlineStr">
        <is>
          <t>2026-10</t>
        </is>
      </c>
      <c r="E2155" t="inlineStr">
        <is>
          <t>Wk of 2026-10-12</t>
        </is>
      </c>
      <c r="F2155" t="inlineStr">
        <is>
          <t>New Lead</t>
        </is>
      </c>
      <c r="G2155" s="39" t="str">
        <f>IF(ISNUMBER(MATCH(F2155,QualityStatuses,0)),"Quality Lead","Non-Quality Lead")</f>
        <v>Non-Quality Lead</v>
      </c>
      <c r="H2155" s="39" t="str">
        <f>IFERROR(INDEX(CampTypes,MATCH(I2155,CampList,0)),"Unattributed")</f>
        <v>Old</v>
      </c>
      <c r="I2155" t="inlineStr">
        <is>
          <t>E_Natuf_Generic_13082026</t>
        </is>
      </c>
      <c r="J2155" t="inlineStr">
        <is>
          <t>E_Natuf_Generic_13082026</t>
        </is>
      </c>
      <c r="K2155" t="inlineStr">
        <is>
          <t>Direct (campaign tagged in CRM)</t>
        </is>
      </c>
      <c r="L2155" t="inlineStr">
        <is>
          <t>E_Natuf_Generic_13082026_Adset1</t>
        </is>
      </c>
      <c r="M2155" t="inlineStr">
        <is>
          <t>E_Natuf_Generic_13082026_Adset1</t>
        </is>
      </c>
      <c r="N2155" t="inlineStr">
        <is>
          <t>E_Natuf_Generic_13082026_Adset1_Ad1</t>
        </is>
      </c>
      <c r="O2155" t="inlineStr">
        <is>
          <t>Natuf</t>
        </is>
      </c>
      <c r="P2155" t="inlineStr">
        <is>
          <t>Facebook</t>
        </is>
      </c>
      <c r="Q2155" t="inlineStr">
        <is>
          <t>(Unassigned)</t>
        </is>
      </c>
      <c r="R2155" t="inlineStr">
        <is>
          <t>Omkar Navge</t>
        </is>
      </c>
      <c r="S2155" t="inlineStr">
        <is>
          <t>-</t>
        </is>
      </c>
      <c r="T2155" t="inlineStr">
        <is>
          <t>Gurugram</t>
        </is>
      </c>
      <c r="U2155" t="inlineStr">
        <is>
          <t xml:space="preserve"> </t>
        </is>
      </c>
      <c r="V2155" t="n">
        <v>0</v>
      </c>
      <c r="W2155" t="n">
        <v>0</v>
      </c>
      <c r="X2155" t="inlineStr">
        <is>
          <t>XXXXXX0777</t>
        </is>
      </c>
      <c r="Y2155" s="72" t="n">
        <v>46326.52037037037</v>
      </c>
    </row>
    <row r="2156">
      <c r="A2156" s="39" t="inlineStr">
        <is>
          <t>6ad2e24728424a87466c6513</t>
        </is>
      </c>
      <c r="B2156" s="72" t="n">
        <v>46312.34702546296</v>
      </c>
      <c r="C2156" s="70" t="n">
        <v>46312</v>
      </c>
      <c r="D2156" t="inlineStr">
        <is>
          <t>2026-10</t>
        </is>
      </c>
      <c r="E2156" t="inlineStr">
        <is>
          <t>Wk of 2026-10-12</t>
        </is>
      </c>
      <c r="F2156" t="inlineStr">
        <is>
          <t>Connected</t>
        </is>
      </c>
      <c r="G2156" s="39" t="str">
        <f>IF(ISNUMBER(MATCH(F2156,QualityStatuses,0)),"Quality Lead","Non-Quality Lead")</f>
        <v>Non-Quality Lead</v>
      </c>
      <c r="H2156" s="39" t="str">
        <f>IFERROR(INDEX(CampTypes,MATCH(I2156,CampList,0)),"Unattributed")</f>
        <v>Old</v>
      </c>
      <c r="I2156" t="inlineStr">
        <is>
          <t>natuf_Kiosk_14072026_Hindi</t>
        </is>
      </c>
      <c r="J2156" t="inlineStr">
        <is>
          <t>natuf_Kiosk_14072026_Hindi</t>
        </is>
      </c>
      <c r="K2156" t="inlineStr">
        <is>
          <t>Direct (campaign tagged in CRM)</t>
        </is>
      </c>
      <c r="L2156" t="inlineStr">
        <is>
          <t>natuf_Kiosk_09102026</t>
        </is>
      </c>
      <c r="M2156" t="inlineStr">
        <is>
          <t>natuf_Kiosk_09102026</t>
        </is>
      </c>
      <c r="N2156" t="inlineStr">
        <is>
          <t>natuf_Kiosk_14072026_ad set_ad1</t>
        </is>
      </c>
      <c r="O2156" t="inlineStr">
        <is>
          <t>Natuf</t>
        </is>
      </c>
      <c r="P2156" t="inlineStr">
        <is>
          <t>Facebook</t>
        </is>
      </c>
      <c r="Q2156" t="inlineStr">
        <is>
          <t>Marshal Malbari</t>
        </is>
      </c>
      <c r="R2156" t="inlineStr">
        <is>
          <t>Rinkita Virvani</t>
        </is>
      </c>
      <c r="S2156" t="inlineStr">
        <is>
          <t>-</t>
        </is>
      </c>
      <c r="T2156" t="inlineStr">
        <is>
          <t>Lucknow</t>
        </is>
      </c>
      <c r="U2156" t="inlineStr">
        <is>
          <t xml:space="preserve"> </t>
        </is>
      </c>
      <c r="V2156" t="n">
        <v>8</v>
      </c>
      <c r="W2156" t="n">
        <v>7</v>
      </c>
      <c r="X2156" t="inlineStr">
        <is>
          <t>XXXXXX7712</t>
        </is>
      </c>
      <c r="Y2156" s="72" t="n">
        <v>46326.52037037037</v>
      </c>
    </row>
    <row r="2157">
      <c r="A2157" s="39" t="inlineStr">
        <is>
          <t>6ad2e1912a142fbee1f5674c</t>
        </is>
      </c>
      <c r="B2157" s="72" t="n">
        <v>46312.34491898148</v>
      </c>
      <c r="C2157" s="70" t="n">
        <v>46312</v>
      </c>
      <c r="D2157" t="inlineStr">
        <is>
          <t>2026-10</t>
        </is>
      </c>
      <c r="E2157" t="inlineStr">
        <is>
          <t>Wk of 2026-10-12</t>
        </is>
      </c>
      <c r="F2157" t="inlineStr">
        <is>
          <t>Lost</t>
        </is>
      </c>
      <c r="G2157" s="39" t="str">
        <f>IF(ISNUMBER(MATCH(F2157,QualityStatuses,0)),"Quality Lead","Non-Quality Lead")</f>
        <v>Non-Quality Lead</v>
      </c>
      <c r="H2157" s="39" t="str">
        <f>IFERROR(INDEX(CampTypes,MATCH(I2157,CampList,0)),"Unattributed")</f>
        <v>Old</v>
      </c>
      <c r="I2157" t="inlineStr">
        <is>
          <t>E_Suresh_Natuf_Kiosk_07072026</t>
        </is>
      </c>
      <c r="J2157" t="inlineStr">
        <is>
          <t>E_Suresh_Natuf_Kiosk_07072026</t>
        </is>
      </c>
      <c r="K2157" t="inlineStr">
        <is>
          <t>Direct (campaign tagged in CRM)</t>
        </is>
      </c>
      <c r="L2157" t="inlineStr">
        <is>
          <t>E_Suresh_Natuf_Kiosk_07072026_Adset5</t>
        </is>
      </c>
      <c r="M2157" t="inlineStr">
        <is>
          <t>E_Suresh_Natuf_Kiosk_07072026_Adset5</t>
        </is>
      </c>
      <c r="N2157" t="inlineStr">
        <is>
          <t>E_Hindi_Suresh_Natuf_Kiosk_07072026_Adset5_ad3 – Copy 2</t>
        </is>
      </c>
      <c r="O2157" t="inlineStr">
        <is>
          <t>Natuf</t>
        </is>
      </c>
      <c r="P2157" t="inlineStr">
        <is>
          <t>Facebook</t>
        </is>
      </c>
      <c r="Q2157" t="inlineStr">
        <is>
          <t>Marshal Malbari</t>
        </is>
      </c>
      <c r="R2157" t="inlineStr">
        <is>
          <t>Drishti Lodhia</t>
        </is>
      </c>
      <c r="S2157" t="inlineStr">
        <is>
          <t>DNP - Did Not Pick Up</t>
        </is>
      </c>
      <c r="T2157" t="inlineStr">
        <is>
          <t>Bangalore</t>
        </is>
      </c>
      <c r="U2157" t="inlineStr">
        <is>
          <t xml:space="preserve"> </t>
        </is>
      </c>
      <c r="V2157" t="n">
        <v>5</v>
      </c>
      <c r="W2157" t="n">
        <v>0</v>
      </c>
      <c r="X2157" t="inlineStr">
        <is>
          <t>XXXXXX1919</t>
        </is>
      </c>
      <c r="Y2157" s="72" t="n">
        <v>46324.62302083334</v>
      </c>
    </row>
    <row r="2158">
      <c r="A2158" s="39" t="inlineStr">
        <is>
          <t>6ad2dc3c659f840bbc94d827</t>
        </is>
      </c>
      <c r="B2158" s="72" t="n">
        <v>46312.32912037037</v>
      </c>
      <c r="C2158" s="70" t="n">
        <v>46312</v>
      </c>
      <c r="D2158" t="inlineStr">
        <is>
          <t>2026-10</t>
        </is>
      </c>
      <c r="E2158" t="inlineStr">
        <is>
          <t>Wk of 2026-10-12</t>
        </is>
      </c>
      <c r="F2158" t="inlineStr">
        <is>
          <t>New Lead</t>
        </is>
      </c>
      <c r="G2158" s="39" t="str">
        <f>IF(ISNUMBER(MATCH(F2158,QualityStatuses,0)),"Quality Lead","Non-Quality Lead")</f>
        <v>Non-Quality Lead</v>
      </c>
      <c r="H2158" s="39" t="str">
        <f>IFERROR(INDEX(CampTypes,MATCH(I2158,CampList,0)),"Unattributed")</f>
        <v>Old</v>
      </c>
      <c r="I2158" t="inlineStr">
        <is>
          <t>E_Karan_Natuf_All_07072026</t>
        </is>
      </c>
      <c r="J2158" t="inlineStr">
        <is>
          <t>E_Karan_Natuf_All_07072026</t>
        </is>
      </c>
      <c r="K2158" t="inlineStr">
        <is>
          <t>Direct (campaign tagged in CRM)</t>
        </is>
      </c>
      <c r="L2158" t="inlineStr">
        <is>
          <t>E_Karan_Natuf_Sign_07072026_Adset3</t>
        </is>
      </c>
      <c r="M2158" t="inlineStr">
        <is>
          <t>E_Karan_Natuf_Sign_07072026_Adset3</t>
        </is>
      </c>
      <c r="N2158" t="inlineStr">
        <is>
          <t>E_Karan_Natuf_Sign_07072026_Adset2_Ad1</t>
        </is>
      </c>
      <c r="O2158" t="inlineStr">
        <is>
          <t>Natuf</t>
        </is>
      </c>
      <c r="P2158" t="inlineStr">
        <is>
          <t>Facebook</t>
        </is>
      </c>
      <c r="Q2158" t="inlineStr">
        <is>
          <t>(Unassigned)</t>
        </is>
      </c>
      <c r="R2158" t="inlineStr">
        <is>
          <t>Omkar Navge</t>
        </is>
      </c>
      <c r="S2158" t="inlineStr">
        <is>
          <t>-</t>
        </is>
      </c>
      <c r="T2158" t="inlineStr">
        <is>
          <t>Lko</t>
        </is>
      </c>
      <c r="U2158" t="inlineStr">
        <is>
          <t xml:space="preserve"> </t>
        </is>
      </c>
      <c r="V2158" t="n">
        <v>0</v>
      </c>
      <c r="W2158" t="n">
        <v>0</v>
      </c>
      <c r="X2158" t="inlineStr">
        <is>
          <t>XXXXXX9029</t>
        </is>
      </c>
      <c r="Y2158" s="72" t="n">
        <v>46326.52037037037</v>
      </c>
    </row>
    <row r="2159">
      <c r="A2159" s="39" t="inlineStr">
        <is>
          <t>6ad2db9aff1b0762a92b186b</t>
        </is>
      </c>
      <c r="B2159" s="72" t="n">
        <v>46312.32724537037</v>
      </c>
      <c r="C2159" s="70" t="n">
        <v>46312</v>
      </c>
      <c r="D2159" t="inlineStr">
        <is>
          <t>2026-10</t>
        </is>
      </c>
      <c r="E2159" t="inlineStr">
        <is>
          <t>Wk of 2026-10-12</t>
        </is>
      </c>
      <c r="F2159" t="inlineStr">
        <is>
          <t>Attempt 4</t>
        </is>
      </c>
      <c r="G2159" s="39" t="str">
        <f>IF(ISNUMBER(MATCH(F2159,QualityStatuses,0)),"Quality Lead","Non-Quality Lead")</f>
        <v>Non-Quality Lead</v>
      </c>
      <c r="H2159" s="39" t="str">
        <f>IFERROR(INDEX(CampTypes,MATCH(I2159,CampList,0)),"Unattributed")</f>
        <v>Old</v>
      </c>
      <c r="I2159" t="inlineStr">
        <is>
          <t>E_Natuf_MF_05092026</t>
        </is>
      </c>
      <c r="J2159" t="inlineStr">
        <is>
          <t>E_Natuf_MF_05092026</t>
        </is>
      </c>
      <c r="K2159" t="inlineStr">
        <is>
          <t>Direct (campaign tagged in CRM)</t>
        </is>
      </c>
      <c r="L2159" t="inlineStr">
        <is>
          <t>E_Natuf_MF_05092026_ Ad Set1</t>
        </is>
      </c>
      <c r="M2159" t="inlineStr">
        <is>
          <t>E_Natuf_MF_05092026_ Ad Set1</t>
        </is>
      </c>
      <c r="N2159" t="inlineStr">
        <is>
          <t>E_Natuf_MF_05092026_ Ad Set1_Ad1</t>
        </is>
      </c>
      <c r="O2159" t="inlineStr">
        <is>
          <t>Natuf_MF</t>
        </is>
      </c>
      <c r="P2159" t="inlineStr">
        <is>
          <t>Facebook</t>
        </is>
      </c>
      <c r="Q2159" t="inlineStr">
        <is>
          <t>Marshal Malbari</t>
        </is>
      </c>
      <c r="R2159" t="inlineStr">
        <is>
          <t>Tanishq A</t>
        </is>
      </c>
      <c r="S2159" t="inlineStr">
        <is>
          <t>-</t>
        </is>
      </c>
      <c r="T2159" t="inlineStr">
        <is>
          <t>Mandavi</t>
        </is>
      </c>
      <c r="U2159" t="inlineStr">
        <is>
          <t xml:space="preserve"> </t>
        </is>
      </c>
      <c r="V2159" t="n">
        <v>4</v>
      </c>
      <c r="W2159" t="n">
        <v>0</v>
      </c>
      <c r="X2159" t="inlineStr">
        <is>
          <t>XXXXXX6606</t>
        </is>
      </c>
      <c r="Y2159" s="72" t="n">
        <v>46326.52037037037</v>
      </c>
    </row>
    <row r="2160">
      <c r="A2160" s="39" t="inlineStr">
        <is>
          <t>6ad2daa9bcd3887dcfcb07d2</t>
        </is>
      </c>
      <c r="B2160" s="72" t="n">
        <v>46312.32445601852</v>
      </c>
      <c r="C2160" s="70" t="n">
        <v>46312</v>
      </c>
      <c r="D2160" t="inlineStr">
        <is>
          <t>2026-10</t>
        </is>
      </c>
      <c r="E2160" t="inlineStr">
        <is>
          <t>Wk of 2026-10-12</t>
        </is>
      </c>
      <c r="F2160" t="inlineStr">
        <is>
          <t>Attempt 1</t>
        </is>
      </c>
      <c r="G2160" s="39" t="str">
        <f>IF(ISNUMBER(MATCH(F2160,QualityStatuses,0)),"Quality Lead","Non-Quality Lead")</f>
        <v>Non-Quality Lead</v>
      </c>
      <c r="H2160" s="39" t="str">
        <f>IFERROR(INDEX(CampTypes,MATCH(I2160,CampList,0)),"Unattributed")</f>
        <v>New</v>
      </c>
      <c r="I2160" t="inlineStr">
        <is>
          <t>EBG - In House | ABO | Natuf | Leads | Unit Franchise | India | Oct26 | V1</t>
        </is>
      </c>
      <c r="J2160" t="inlineStr">
        <is>
          <t>EBG - In House | ABO | Natuf | Leads | Unit Franchise | India | Oct26 | V1</t>
        </is>
      </c>
      <c r="K2160" t="inlineStr">
        <is>
          <t>Direct (campaign tagged in CRM)</t>
        </is>
      </c>
      <c r="L2160" t="inlineStr">
        <is>
          <t>Natuf | Broad | Tier1 + Growth Cities | Oct26 | V1</t>
        </is>
      </c>
      <c r="M2160" t="inlineStr">
        <is>
          <t>Natuf | Broad | Tier1 + Growth Cities | Oct26 | V1</t>
        </is>
      </c>
      <c r="N2160" t="inlineStr">
        <is>
          <t>Natuf | Reel | Brand Ambassador | Heard Of Owning A Cafe | V1</t>
        </is>
      </c>
      <c r="O2160" t="inlineStr">
        <is>
          <t>In House Natuf</t>
        </is>
      </c>
      <c r="P2160" t="inlineStr">
        <is>
          <t>Facebook</t>
        </is>
      </c>
      <c r="Q2160" t="inlineStr">
        <is>
          <t>Rupa Srinivas</t>
        </is>
      </c>
      <c r="R2160" t="inlineStr">
        <is>
          <t>Elisha Pitta</t>
        </is>
      </c>
      <c r="S2160" t="inlineStr">
        <is>
          <t>-</t>
        </is>
      </c>
      <c r="T2160" t="inlineStr">
        <is>
          <t>Noida</t>
        </is>
      </c>
      <c r="U2160" t="inlineStr">
        <is>
          <t xml:space="preserve"> </t>
        </is>
      </c>
      <c r="V2160" t="n">
        <v>1</v>
      </c>
      <c r="W2160" t="n">
        <v>0</v>
      </c>
      <c r="X2160" t="inlineStr">
        <is>
          <t>XXXXXX6088</t>
        </is>
      </c>
      <c r="Y2160" s="72" t="n">
        <v>46326.52037037037</v>
      </c>
    </row>
    <row r="2161">
      <c r="A2161" s="39" t="inlineStr">
        <is>
          <t>6ad2d984faff7fa8903cb87e</t>
        </is>
      </c>
      <c r="B2161" s="72" t="n">
        <v>46312.32106481482</v>
      </c>
      <c r="C2161" s="70" t="n">
        <v>46312</v>
      </c>
      <c r="D2161" t="inlineStr">
        <is>
          <t>2026-10</t>
        </is>
      </c>
      <c r="E2161" t="inlineStr">
        <is>
          <t>Wk of 2026-10-12</t>
        </is>
      </c>
      <c r="F2161" t="inlineStr">
        <is>
          <t>Attempt 1</t>
        </is>
      </c>
      <c r="G2161" s="39" t="str">
        <f>IF(ISNUMBER(MATCH(F2161,QualityStatuses,0)),"Quality Lead","Non-Quality Lead")</f>
        <v>Non-Quality Lead</v>
      </c>
      <c r="H2161" s="39" t="str">
        <f>IFERROR(INDEX(CampTypes,MATCH(I2161,CampList,0)),"Unattributed")</f>
        <v>Old</v>
      </c>
      <c r="I2161" t="inlineStr">
        <is>
          <t>E_Natuf_Generic_13082026</t>
        </is>
      </c>
      <c r="J2161" t="inlineStr">
        <is>
          <t>E_Natuf_Generic_13082026</t>
        </is>
      </c>
      <c r="K2161" t="inlineStr">
        <is>
          <t>Direct (campaign tagged in CRM)</t>
        </is>
      </c>
      <c r="L2161" t="inlineStr">
        <is>
          <t>E_Natuf_Generic_13082026_Adset1</t>
        </is>
      </c>
      <c r="M2161" t="inlineStr">
        <is>
          <t>E_Natuf_Generic_13082026_Adset1</t>
        </is>
      </c>
      <c r="N2161" t="inlineStr">
        <is>
          <t>E_Natuf_Generic_13082026_Adset1_Ad1</t>
        </is>
      </c>
      <c r="O2161" t="inlineStr">
        <is>
          <t>Natuf</t>
        </is>
      </c>
      <c r="P2161" t="inlineStr">
        <is>
          <t>Facebook</t>
        </is>
      </c>
      <c r="Q2161" t="inlineStr">
        <is>
          <t>Tejaswini Tarigopula</t>
        </is>
      </c>
      <c r="R2161" t="inlineStr">
        <is>
          <t>Rima Paul</t>
        </is>
      </c>
      <c r="S2161" t="inlineStr">
        <is>
          <t>-</t>
        </is>
      </c>
      <c r="T2161" t="inlineStr">
        <is>
          <t>Ranchi</t>
        </is>
      </c>
      <c r="U2161" t="inlineStr">
        <is>
          <t xml:space="preserve"> </t>
        </is>
      </c>
      <c r="V2161" t="n">
        <v>4</v>
      </c>
      <c r="W2161" t="n">
        <v>1</v>
      </c>
      <c r="X2161" t="inlineStr">
        <is>
          <t>XXXXXX5187</t>
        </is>
      </c>
      <c r="Y2161" s="72" t="n">
        <v>46326.52037037037</v>
      </c>
    </row>
    <row r="2162">
      <c r="A2162" s="39" t="inlineStr">
        <is>
          <t>6ad2d5c1746f8a478d6f92ae</t>
        </is>
      </c>
      <c r="B2162" s="72" t="n">
        <v>46312.30991898148</v>
      </c>
      <c r="C2162" s="70" t="n">
        <v>46312</v>
      </c>
      <c r="D2162" t="inlineStr">
        <is>
          <t>2026-10</t>
        </is>
      </c>
      <c r="E2162" t="inlineStr">
        <is>
          <t>Wk of 2026-10-12</t>
        </is>
      </c>
      <c r="F2162" t="inlineStr">
        <is>
          <t>Connected</t>
        </is>
      </c>
      <c r="G2162" s="39" t="str">
        <f>IF(ISNUMBER(MATCH(F2162,QualityStatuses,0)),"Quality Lead","Non-Quality Lead")</f>
        <v>Non-Quality Lead</v>
      </c>
      <c r="H2162" s="39" t="str">
        <f>IFERROR(INDEX(CampTypes,MATCH(I2162,CampList,0)),"Unattributed")</f>
        <v>New</v>
      </c>
      <c r="I2162" t="inlineStr">
        <is>
          <t>EBG - In House | ABO | Natuf | Leads | Unit Franchise | India | Oct26 | V1</t>
        </is>
      </c>
      <c r="J2162" t="inlineStr">
        <is>
          <t>EBG - In House | ABO | Natuf | Leads | Unit Franchise | India | Oct26 | V1</t>
        </is>
      </c>
      <c r="K2162" t="inlineStr">
        <is>
          <t>Direct (campaign tagged in CRM)</t>
        </is>
      </c>
      <c r="L2162" t="inlineStr">
        <is>
          <t>Natuf | Broad | Tier1 + Growth Cities | Oct26 | V1</t>
        </is>
      </c>
      <c r="M2162" t="inlineStr">
        <is>
          <t>Natuf | Broad | Tier1 + Growth Cities | Oct26 | V1</t>
        </is>
      </c>
      <c r="N2162" t="inlineStr">
        <is>
          <t>Natuf | Reel | Brand Ambassador | Heard Of Owning A Cafe | V1</t>
        </is>
      </c>
      <c r="O2162" t="inlineStr">
        <is>
          <t>In House Natuf</t>
        </is>
      </c>
      <c r="P2162" t="inlineStr">
        <is>
          <t>Facebook</t>
        </is>
      </c>
      <c r="Q2162" t="inlineStr">
        <is>
          <t>Rupa Srinivas</t>
        </is>
      </c>
      <c r="R2162" t="inlineStr">
        <is>
          <t>Harshitha Mudeli</t>
        </is>
      </c>
      <c r="S2162" t="inlineStr">
        <is>
          <t>-</t>
        </is>
      </c>
      <c r="T2162" t="inlineStr">
        <is>
          <t>Gurgaon</t>
        </is>
      </c>
      <c r="U2162" t="inlineStr">
        <is>
          <t xml:space="preserve"> </t>
        </is>
      </c>
      <c r="V2162" t="n">
        <v>0</v>
      </c>
      <c r="W2162" t="n">
        <v>0</v>
      </c>
      <c r="X2162" t="inlineStr">
        <is>
          <t>XXXXXX3115</t>
        </is>
      </c>
      <c r="Y2162" s="72" t="n">
        <v>46326.52037037037</v>
      </c>
    </row>
    <row r="2163">
      <c r="A2163" s="39" t="inlineStr">
        <is>
          <t>6ad2d2f810324d4e976cc09f</t>
        </is>
      </c>
      <c r="B2163" s="72" t="n">
        <v>46312.30166666667</v>
      </c>
      <c r="C2163" s="70" t="n">
        <v>46312</v>
      </c>
      <c r="D2163" t="inlineStr">
        <is>
          <t>2026-10</t>
        </is>
      </c>
      <c r="E2163" t="inlineStr">
        <is>
          <t>Wk of 2026-10-12</t>
        </is>
      </c>
      <c r="F2163" t="inlineStr">
        <is>
          <t>Details Shared</t>
        </is>
      </c>
      <c r="G2163" s="39" t="str">
        <f>IF(ISNUMBER(MATCH(F2163,QualityStatuses,0)),"Quality Lead","Non-Quality Lead")</f>
        <v>Quality Lead</v>
      </c>
      <c r="H2163" s="39" t="str">
        <f>IFERROR(INDEX(CampTypes,MATCH(I2163,CampList,0)),"Unattributed")</f>
        <v>Old</v>
      </c>
      <c r="I2163" t="inlineStr">
        <is>
          <t>E_Suresh_Natuf_Kiosk_07072026</t>
        </is>
      </c>
      <c r="J2163" t="inlineStr">
        <is>
          <t>E_Suresh_Natuf_Kiosk_07072026</t>
        </is>
      </c>
      <c r="K2163" t="inlineStr">
        <is>
          <t>Direct (campaign tagged in CRM)</t>
        </is>
      </c>
      <c r="L2163" t="inlineStr">
        <is>
          <t>E_Suresh_Natuf_Kiosk_07072026_Adset5</t>
        </is>
      </c>
      <c r="M2163" t="inlineStr">
        <is>
          <t>E_Suresh_Natuf_Kiosk_07072026_Adset5</t>
        </is>
      </c>
      <c r="N2163" t="inlineStr">
        <is>
          <t>E_Hindi_Suresh_Natuf_Kiosk_07072026_Adset5_ad3 – Copy 2</t>
        </is>
      </c>
      <c r="O2163" t="inlineStr">
        <is>
          <t>Natuf</t>
        </is>
      </c>
      <c r="P2163" t="inlineStr">
        <is>
          <t>Facebook</t>
        </is>
      </c>
      <c r="Q2163" t="inlineStr">
        <is>
          <t>Marshal Malbari</t>
        </is>
      </c>
      <c r="R2163" t="inlineStr">
        <is>
          <t>Vanita Joshi</t>
        </is>
      </c>
      <c r="S2163" t="inlineStr">
        <is>
          <t>-</t>
        </is>
      </c>
      <c r="T2163" t="inlineStr">
        <is>
          <t>Kalol</t>
        </is>
      </c>
      <c r="U2163" t="inlineStr">
        <is>
          <t xml:space="preserve"> </t>
        </is>
      </c>
      <c r="V2163" t="n">
        <v>10</v>
      </c>
      <c r="W2163" t="n">
        <v>8</v>
      </c>
      <c r="X2163" t="inlineStr">
        <is>
          <t>XXXXXX7771</t>
        </is>
      </c>
      <c r="Y2163" s="72" t="n">
        <v>46326.52037037037</v>
      </c>
    </row>
    <row r="2164">
      <c r="A2164" s="39" t="inlineStr">
        <is>
          <t>6ad2d09f3f597471443e79b2</t>
        </is>
      </c>
      <c r="B2164" s="72" t="n">
        <v>46312.29471064815</v>
      </c>
      <c r="C2164" s="70" t="n">
        <v>46312</v>
      </c>
      <c r="D2164" t="inlineStr">
        <is>
          <t>2026-10</t>
        </is>
      </c>
      <c r="E2164" t="inlineStr">
        <is>
          <t>Wk of 2026-10-12</t>
        </is>
      </c>
      <c r="F2164" t="inlineStr">
        <is>
          <t>New Lead</t>
        </is>
      </c>
      <c r="G2164" s="39" t="str">
        <f>IF(ISNUMBER(MATCH(F2164,QualityStatuses,0)),"Quality Lead","Non-Quality Lead")</f>
        <v>Non-Quality Lead</v>
      </c>
      <c r="H2164" s="39" t="str">
        <f>IFERROR(INDEX(CampTypes,MATCH(I2164,CampList,0)),"Unattributed")</f>
        <v>Old</v>
      </c>
      <c r="I2164" t="inlineStr">
        <is>
          <t>E_Natuf_Generic_13082026</t>
        </is>
      </c>
      <c r="J2164" t="inlineStr">
        <is>
          <t>E_Natuf_Generic_13082026</t>
        </is>
      </c>
      <c r="K2164" t="inlineStr">
        <is>
          <t>Direct (campaign tagged in CRM)</t>
        </is>
      </c>
      <c r="L2164" t="inlineStr">
        <is>
          <t>E_Natuf_Generic_13082026_Adset1</t>
        </is>
      </c>
      <c r="M2164" t="inlineStr">
        <is>
          <t>E_Natuf_Generic_13082026_Adset1</t>
        </is>
      </c>
      <c r="N2164" t="inlineStr">
        <is>
          <t>E_Natuf_Generic_13082026_Adset1_Ad1</t>
        </is>
      </c>
      <c r="O2164" t="inlineStr">
        <is>
          <t>Natuf</t>
        </is>
      </c>
      <c r="P2164" t="inlineStr">
        <is>
          <t>Facebook</t>
        </is>
      </c>
      <c r="Q2164" t="inlineStr">
        <is>
          <t>(Unassigned)</t>
        </is>
      </c>
      <c r="R2164" t="inlineStr">
        <is>
          <t>Omkar Navge</t>
        </is>
      </c>
      <c r="S2164" t="inlineStr">
        <is>
          <t>-</t>
        </is>
      </c>
      <c r="T2164" t="inlineStr">
        <is>
          <t>Vijayawada</t>
        </is>
      </c>
      <c r="U2164" t="inlineStr">
        <is>
          <t xml:space="preserve"> </t>
        </is>
      </c>
      <c r="V2164" t="n">
        <v>0</v>
      </c>
      <c r="W2164" t="n">
        <v>0</v>
      </c>
      <c r="X2164" t="inlineStr">
        <is>
          <t>XXXXXX6633</t>
        </is>
      </c>
      <c r="Y2164" s="72" t="n">
        <v>46326.52037037037</v>
      </c>
    </row>
    <row r="2165">
      <c r="A2165" s="39" t="inlineStr">
        <is>
          <t>6ad2cf26e44e22ef57f239d0</t>
        </is>
      </c>
      <c r="B2165" s="72" t="n">
        <v>46312.29034722222</v>
      </c>
      <c r="C2165" s="70" t="n">
        <v>46312</v>
      </c>
      <c r="D2165" t="inlineStr">
        <is>
          <t>2026-10</t>
        </is>
      </c>
      <c r="E2165" t="inlineStr">
        <is>
          <t>Wk of 2026-10-12</t>
        </is>
      </c>
      <c r="F2165" t="inlineStr">
        <is>
          <t>Lost</t>
        </is>
      </c>
      <c r="G2165" s="39" t="str">
        <f>IF(ISNUMBER(MATCH(F2165,QualityStatuses,0)),"Quality Lead","Non-Quality Lead")</f>
        <v>Non-Quality Lead</v>
      </c>
      <c r="H2165" s="39" t="str">
        <f>IFERROR(INDEX(CampTypes,MATCH(I2165,CampList,0)),"Unattributed")</f>
        <v>Old</v>
      </c>
      <c r="I2165" t="inlineStr">
        <is>
          <t>natuf_Kiosk_14072026_Hindi</t>
        </is>
      </c>
      <c r="J2165" t="inlineStr">
        <is>
          <t>natuf_Kiosk_14072026_Hindi</t>
        </is>
      </c>
      <c r="K2165" t="inlineStr">
        <is>
          <t>Direct (campaign tagged in CRM)</t>
        </is>
      </c>
      <c r="L2165" t="inlineStr">
        <is>
          <t>natuf_Kiosk_14072026_Highest-converting industries</t>
        </is>
      </c>
      <c r="M2165" t="inlineStr">
        <is>
          <t>natuf_Kiosk_14072026_Highest-converting industries</t>
        </is>
      </c>
      <c r="N2165" t="inlineStr">
        <is>
          <t>natuf_Kiosk_14072026_ad set_ad1</t>
        </is>
      </c>
      <c r="O2165" t="inlineStr">
        <is>
          <t>Natuf</t>
        </is>
      </c>
      <c r="P2165" t="inlineStr">
        <is>
          <t>Facebook</t>
        </is>
      </c>
      <c r="Q2165" t="inlineStr">
        <is>
          <t>Marshal Malbari</t>
        </is>
      </c>
      <c r="R2165" t="inlineStr">
        <is>
          <t>Shubham Menon</t>
        </is>
      </c>
      <c r="S2165" t="inlineStr">
        <is>
          <t>Not Interested</t>
        </is>
      </c>
      <c r="T2165" t="inlineStr">
        <is>
          <t>Shamli</t>
        </is>
      </c>
      <c r="U2165" t="inlineStr">
        <is>
          <t xml:space="preserve"> </t>
        </is>
      </c>
      <c r="V2165" t="n">
        <v>8</v>
      </c>
      <c r="W2165" t="n">
        <v>4</v>
      </c>
      <c r="X2165" t="inlineStr">
        <is>
          <t>XXXXXX1000</t>
        </is>
      </c>
      <c r="Y2165" s="72" t="n">
        <v>46326.52037037037</v>
      </c>
    </row>
    <row r="2166">
      <c r="A2166" s="39" t="inlineStr">
        <is>
          <t>6ad2caab5bdb55700bfb7d02</t>
        </is>
      </c>
      <c r="B2166" s="72" t="n">
        <v>46312.27707175926</v>
      </c>
      <c r="C2166" s="70" t="n">
        <v>46312</v>
      </c>
      <c r="D2166" t="inlineStr">
        <is>
          <t>2026-10</t>
        </is>
      </c>
      <c r="E2166" t="inlineStr">
        <is>
          <t>Wk of 2026-10-12</t>
        </is>
      </c>
      <c r="F2166" t="inlineStr">
        <is>
          <t>New Lead</t>
        </is>
      </c>
      <c r="G2166" s="39" t="str">
        <f>IF(ISNUMBER(MATCH(F2166,QualityStatuses,0)),"Quality Lead","Non-Quality Lead")</f>
        <v>Non-Quality Lead</v>
      </c>
      <c r="H2166" s="39" t="str">
        <f>IFERROR(INDEX(CampTypes,MATCH(I2166,CampList,0)),"Unattributed")</f>
        <v>Old</v>
      </c>
      <c r="I2166" t="inlineStr">
        <is>
          <t>natuf_Kiosk_14072026_Hindi</t>
        </is>
      </c>
      <c r="J2166" t="inlineStr">
        <is>
          <t>natuf_Kiosk_14072026_Hindi</t>
        </is>
      </c>
      <c r="K2166" t="inlineStr">
        <is>
          <t>Direct (campaign tagged in CRM)</t>
        </is>
      </c>
      <c r="L2166" t="inlineStr">
        <is>
          <t>natuf_Kiosk_14072026_Highest-converting industries</t>
        </is>
      </c>
      <c r="M2166" t="inlineStr">
        <is>
          <t>natuf_Kiosk_14072026_Highest-converting industries</t>
        </is>
      </c>
      <c r="N2166" t="inlineStr">
        <is>
          <t>natuf_Kiosk_14072026_ad set_ad1</t>
        </is>
      </c>
      <c r="O2166" t="inlineStr">
        <is>
          <t>Natuf</t>
        </is>
      </c>
      <c r="P2166" t="inlineStr">
        <is>
          <t>Facebook</t>
        </is>
      </c>
      <c r="Q2166" t="inlineStr">
        <is>
          <t>(Unassigned)</t>
        </is>
      </c>
      <c r="R2166" t="inlineStr">
        <is>
          <t>Omkar Navge</t>
        </is>
      </c>
      <c r="S2166" t="inlineStr">
        <is>
          <t>-</t>
        </is>
      </c>
      <c r="T2166" t="inlineStr">
        <is>
          <t>Motihari</t>
        </is>
      </c>
      <c r="U2166" t="inlineStr">
        <is>
          <t xml:space="preserve"> </t>
        </is>
      </c>
      <c r="V2166" t="n">
        <v>0</v>
      </c>
      <c r="W2166" t="n">
        <v>0</v>
      </c>
      <c r="X2166" t="inlineStr">
        <is>
          <t>XXXXXX8545</t>
        </is>
      </c>
      <c r="Y2166" s="72" t="n">
        <v>46326.52037037037</v>
      </c>
    </row>
    <row r="2167">
      <c r="A2167" s="39" t="inlineStr">
        <is>
          <t>6ad2ca5418fd5f63c62507cf</t>
        </is>
      </c>
      <c r="B2167" s="72" t="n">
        <v>46312.27606481482</v>
      </c>
      <c r="C2167" s="70" t="n">
        <v>46312</v>
      </c>
      <c r="D2167" t="inlineStr">
        <is>
          <t>2026-10</t>
        </is>
      </c>
      <c r="E2167" t="inlineStr">
        <is>
          <t>Wk of 2026-10-12</t>
        </is>
      </c>
      <c r="F2167" t="inlineStr">
        <is>
          <t>Connected</t>
        </is>
      </c>
      <c r="G2167" s="39" t="str">
        <f>IF(ISNUMBER(MATCH(F2167,QualityStatuses,0)),"Quality Lead","Non-Quality Lead")</f>
        <v>Non-Quality Lead</v>
      </c>
      <c r="H2167" s="39" t="str">
        <f>IFERROR(INDEX(CampTypes,MATCH(I2167,CampList,0)),"Unattributed")</f>
        <v>Old</v>
      </c>
      <c r="I2167" t="inlineStr">
        <is>
          <t>natuf_Kiosk_14072026_Hindi</t>
        </is>
      </c>
      <c r="J2167" t="inlineStr">
        <is>
          <t>natuf_Kiosk_14072026_Hindi</t>
        </is>
      </c>
      <c r="K2167" t="inlineStr">
        <is>
          <t>Direct (campaign tagged in CRM)</t>
        </is>
      </c>
      <c r="L2167" t="inlineStr">
        <is>
          <t>natuf_Kiosk_14072026_Highest-converting industries</t>
        </is>
      </c>
      <c r="M2167" t="inlineStr">
        <is>
          <t>natuf_Kiosk_14072026_Highest-converting industries</t>
        </is>
      </c>
      <c r="N2167" t="inlineStr">
        <is>
          <t>natuf_Kiosk_14072026_ad set_ad1</t>
        </is>
      </c>
      <c r="O2167" t="inlineStr">
        <is>
          <t>Natuf</t>
        </is>
      </c>
      <c r="P2167" t="inlineStr">
        <is>
          <t>Facebook</t>
        </is>
      </c>
      <c r="Q2167" t="inlineStr">
        <is>
          <t>Tejaswini Tarigopula</t>
        </is>
      </c>
      <c r="R2167" t="inlineStr">
        <is>
          <t>Shivani Sharma</t>
        </is>
      </c>
      <c r="S2167" t="inlineStr">
        <is>
          <t>-</t>
        </is>
      </c>
      <c r="T2167" t="inlineStr">
        <is>
          <t>Rewa</t>
        </is>
      </c>
      <c r="U2167" t="inlineStr">
        <is>
          <t xml:space="preserve"> </t>
        </is>
      </c>
      <c r="V2167" t="n">
        <v>1</v>
      </c>
      <c r="W2167" t="n">
        <v>0</v>
      </c>
      <c r="X2167" t="inlineStr">
        <is>
          <t>XXXXXX7551</t>
        </is>
      </c>
      <c r="Y2167" s="72" t="n">
        <v>46326.52037037037</v>
      </c>
    </row>
    <row r="2168">
      <c r="A2168" s="39" t="inlineStr">
        <is>
          <t>6ad2c4fad641571722bd2577</t>
        </is>
      </c>
      <c r="B2168" s="72" t="n">
        <v>46312.26020833333</v>
      </c>
      <c r="C2168" s="70" t="n">
        <v>46312</v>
      </c>
      <c r="D2168" t="inlineStr">
        <is>
          <t>2026-10</t>
        </is>
      </c>
      <c r="E2168" t="inlineStr">
        <is>
          <t>Wk of 2026-10-12</t>
        </is>
      </c>
      <c r="F2168" t="inlineStr">
        <is>
          <t>Attempt 2</t>
        </is>
      </c>
      <c r="G2168" s="39" t="str">
        <f>IF(ISNUMBER(MATCH(F2168,QualityStatuses,0)),"Quality Lead","Non-Quality Lead")</f>
        <v>Non-Quality Lead</v>
      </c>
      <c r="H2168" s="39" t="str">
        <f>IFERROR(INDEX(CampTypes,MATCH(I2168,CampList,0)),"Unattributed")</f>
        <v>Old</v>
      </c>
      <c r="I2168" t="inlineStr">
        <is>
          <t>natuf_Kiosk_14072026_Hindi</t>
        </is>
      </c>
      <c r="J2168" t="inlineStr">
        <is>
          <t>natuf_Kiosk_14072026_Hindi</t>
        </is>
      </c>
      <c r="K2168" t="inlineStr">
        <is>
          <t>Direct (campaign tagged in CRM)</t>
        </is>
      </c>
      <c r="L2168" t="inlineStr">
        <is>
          <t>natuf_Kiosk_09102026</t>
        </is>
      </c>
      <c r="M2168" t="inlineStr">
        <is>
          <t>natuf_Kiosk_09102026</t>
        </is>
      </c>
      <c r="N2168" t="inlineStr">
        <is>
          <t>natuf_Kiosk_14072026_ad set_ad1</t>
        </is>
      </c>
      <c r="O2168" t="inlineStr">
        <is>
          <t>Natuf</t>
        </is>
      </c>
      <c r="P2168" t="inlineStr">
        <is>
          <t>Facebook</t>
        </is>
      </c>
      <c r="Q2168" t="inlineStr">
        <is>
          <t>Deepak Rai</t>
        </is>
      </c>
      <c r="R2168" t="inlineStr">
        <is>
          <t>Tejaswini Tarigopula</t>
        </is>
      </c>
      <c r="S2168" t="inlineStr">
        <is>
          <t>-</t>
        </is>
      </c>
      <c r="T2168" t="inlineStr">
        <is>
          <t>DL</t>
        </is>
      </c>
      <c r="U2168" t="inlineStr">
        <is>
          <t xml:space="preserve"> </t>
        </is>
      </c>
      <c r="V2168" t="n">
        <v>2</v>
      </c>
      <c r="W2168" t="n">
        <v>0</v>
      </c>
      <c r="X2168" t="inlineStr">
        <is>
          <t>XXXXXX2547</t>
        </is>
      </c>
      <c r="Y2168" s="72" t="n">
        <v>46326.52037037037</v>
      </c>
    </row>
    <row r="2169">
      <c r="A2169" s="39" t="inlineStr">
        <is>
          <t>6ad2c43f423357e3e510f8fb</t>
        </is>
      </c>
      <c r="B2169" s="72" t="n">
        <v>46312.25804398148</v>
      </c>
      <c r="C2169" s="70" t="n">
        <v>46312</v>
      </c>
      <c r="D2169" t="inlineStr">
        <is>
          <t>2026-10</t>
        </is>
      </c>
      <c r="E2169" t="inlineStr">
        <is>
          <t>Wk of 2026-10-12</t>
        </is>
      </c>
      <c r="F2169" t="inlineStr">
        <is>
          <t>New Lead</t>
        </is>
      </c>
      <c r="G2169" s="39" t="str">
        <f>IF(ISNUMBER(MATCH(F2169,QualityStatuses,0)),"Quality Lead","Non-Quality Lead")</f>
        <v>Non-Quality Lead</v>
      </c>
      <c r="H2169" s="39" t="str">
        <f>IFERROR(INDEX(CampTypes,MATCH(I2169,CampList,0)),"Unattributed")</f>
        <v>Old</v>
      </c>
      <c r="I2169" t="inlineStr">
        <is>
          <t>E_Karan_Natuf_All_07072026</t>
        </is>
      </c>
      <c r="J2169" t="inlineStr">
        <is>
          <t>E_Karan_Natuf_All_07072026</t>
        </is>
      </c>
      <c r="K2169" t="inlineStr">
        <is>
          <t>Direct (campaign tagged in CRM)</t>
        </is>
      </c>
      <c r="L2169" t="inlineStr">
        <is>
          <t>E_Karan_Natuf_Sign_07072026_Adset3</t>
        </is>
      </c>
      <c r="M2169" t="inlineStr">
        <is>
          <t>E_Karan_Natuf_Sign_07072026_Adset3</t>
        </is>
      </c>
      <c r="N2169" t="inlineStr">
        <is>
          <t>E_Karan_Natuf_Sign_07072026_Adset2_Ad1</t>
        </is>
      </c>
      <c r="O2169" t="inlineStr">
        <is>
          <t>Natuf</t>
        </is>
      </c>
      <c r="P2169" t="inlineStr">
        <is>
          <t>Facebook</t>
        </is>
      </c>
      <c r="Q2169" t="inlineStr">
        <is>
          <t>(Unassigned)</t>
        </is>
      </c>
      <c r="R2169" t="inlineStr">
        <is>
          <t>Omkar Navge</t>
        </is>
      </c>
      <c r="S2169" t="inlineStr">
        <is>
          <t>-</t>
        </is>
      </c>
      <c r="T2169" t="inlineStr">
        <is>
          <t>SAS Nagar</t>
        </is>
      </c>
      <c r="U2169" t="inlineStr">
        <is>
          <t xml:space="preserve"> </t>
        </is>
      </c>
      <c r="V2169" t="n">
        <v>0</v>
      </c>
      <c r="W2169" t="n">
        <v>0</v>
      </c>
      <c r="X2169" t="inlineStr">
        <is>
          <t>XXXXXX1375</t>
        </is>
      </c>
      <c r="Y2169" s="72" t="n">
        <v>46326.52037037037</v>
      </c>
    </row>
    <row r="2170">
      <c r="A2170" s="39" t="inlineStr">
        <is>
          <t>6ad2c301d8f44b697c40f0ba</t>
        </is>
      </c>
      <c r="B2170" s="72" t="n">
        <v>46312.25436342593</v>
      </c>
      <c r="C2170" s="70" t="n">
        <v>46312</v>
      </c>
      <c r="D2170" t="inlineStr">
        <is>
          <t>2026-10</t>
        </is>
      </c>
      <c r="E2170" t="inlineStr">
        <is>
          <t>Wk of 2026-10-12</t>
        </is>
      </c>
      <c r="F2170" t="inlineStr">
        <is>
          <t>Attempt 1</t>
        </is>
      </c>
      <c r="G2170" s="39" t="str">
        <f>IF(ISNUMBER(MATCH(F2170,QualityStatuses,0)),"Quality Lead","Non-Quality Lead")</f>
        <v>Non-Quality Lead</v>
      </c>
      <c r="H2170" s="39" t="str">
        <f>IFERROR(INDEX(CampTypes,MATCH(I2170,CampList,0)),"Unattributed")</f>
        <v>Old</v>
      </c>
      <c r="I2170" t="inlineStr">
        <is>
          <t>natuf_Kiosk_14072026_Hindi</t>
        </is>
      </c>
      <c r="J2170" t="inlineStr">
        <is>
          <t>natuf_Kiosk_14072026_Hindi</t>
        </is>
      </c>
      <c r="K2170" t="inlineStr">
        <is>
          <t>Direct (campaign tagged in CRM)</t>
        </is>
      </c>
      <c r="L2170" t="inlineStr">
        <is>
          <t>natuf_Kiosk_09102026</t>
        </is>
      </c>
      <c r="M2170" t="inlineStr">
        <is>
          <t>natuf_Kiosk_09102026</t>
        </is>
      </c>
      <c r="N2170" t="inlineStr">
        <is>
          <t>natuf_Kiosk_14072026_ad set_ad1</t>
        </is>
      </c>
      <c r="O2170" t="inlineStr">
        <is>
          <t>Natuf</t>
        </is>
      </c>
      <c r="P2170" t="inlineStr">
        <is>
          <t>Facebook</t>
        </is>
      </c>
      <c r="Q2170" t="inlineStr">
        <is>
          <t>Marshal Malbari</t>
        </is>
      </c>
      <c r="R2170" t="inlineStr">
        <is>
          <t>Rohit Kamble</t>
        </is>
      </c>
      <c r="S2170" t="inlineStr">
        <is>
          <t>-</t>
        </is>
      </c>
      <c r="T2170" t="inlineStr">
        <is>
          <t>Kolhapur</t>
        </is>
      </c>
      <c r="U2170" t="inlineStr">
        <is>
          <t xml:space="preserve"> </t>
        </is>
      </c>
      <c r="V2170" t="n">
        <v>1</v>
      </c>
      <c r="W2170" t="n">
        <v>0</v>
      </c>
      <c r="X2170" t="inlineStr">
        <is>
          <t>XXXXXX6116</t>
        </is>
      </c>
      <c r="Y2170" s="72" t="n">
        <v>46326.52037037037</v>
      </c>
    </row>
    <row r="2171">
      <c r="A2171" s="39" t="inlineStr">
        <is>
          <t>6ad2bb04d80c7d2581f43d08</t>
        </is>
      </c>
      <c r="B2171" s="72" t="n">
        <v>46312.23069444444</v>
      </c>
      <c r="C2171" s="70" t="n">
        <v>46312</v>
      </c>
      <c r="D2171" t="inlineStr">
        <is>
          <t>2026-10</t>
        </is>
      </c>
      <c r="E2171" t="inlineStr">
        <is>
          <t>Wk of 2026-10-12</t>
        </is>
      </c>
      <c r="F2171" t="inlineStr">
        <is>
          <t>Lost</t>
        </is>
      </c>
      <c r="G2171" s="39" t="str">
        <f>IF(ISNUMBER(MATCH(F2171,QualityStatuses,0)),"Quality Lead","Non-Quality Lead")</f>
        <v>Non-Quality Lead</v>
      </c>
      <c r="H2171" s="39" t="str">
        <f>IFERROR(INDEX(CampTypes,MATCH(I2171,CampList,0)),"Unattributed")</f>
        <v>New</v>
      </c>
      <c r="I2171" t="inlineStr">
        <is>
          <t>EBG - In House | ABO | Natuf | Leads | Unit Franchise | India | Oct26 | V1</t>
        </is>
      </c>
      <c r="J2171" t="inlineStr">
        <is>
          <t>EBG - In House | ABO | Natuf | Leads | Unit Franchise | India | Oct26 | V1</t>
        </is>
      </c>
      <c r="K2171" t="inlineStr">
        <is>
          <t>Direct (campaign tagged in CRM)</t>
        </is>
      </c>
      <c r="L2171" t="inlineStr">
        <is>
          <t>Natuf | LAL 1% | India | Jul26 | V1</t>
        </is>
      </c>
      <c r="M2171" t="inlineStr">
        <is>
          <t>Natuf | LAL 1% | India | Jul26 | V1</t>
        </is>
      </c>
      <c r="N2171" t="inlineStr">
        <is>
          <t>Natuf | Reel | Brand Ambassador | Heard Of Owning A Cafe | V1</t>
        </is>
      </c>
      <c r="O2171" t="inlineStr">
        <is>
          <t>In House Natuf</t>
        </is>
      </c>
      <c r="P2171" t="inlineStr">
        <is>
          <t>Facebook</t>
        </is>
      </c>
      <c r="Q2171" t="inlineStr">
        <is>
          <t>Rupa Srinivas</t>
        </is>
      </c>
      <c r="R2171" t="inlineStr">
        <is>
          <t>Sameer Khan</t>
        </is>
      </c>
      <c r="S2171" t="inlineStr">
        <is>
          <t>Wrong Number</t>
        </is>
      </c>
      <c r="T2171" t="inlineStr">
        <is>
          <t>Arumuganeri</t>
        </is>
      </c>
      <c r="U2171" t="inlineStr">
        <is>
          <t xml:space="preserve"> </t>
        </is>
      </c>
      <c r="V2171" t="n">
        <v>1</v>
      </c>
      <c r="W2171" t="n">
        <v>0</v>
      </c>
      <c r="X2171" t="inlineStr">
        <is>
          <t>XXXXXX7905</t>
        </is>
      </c>
      <c r="Y2171" s="72" t="n">
        <v>46326.52037037037</v>
      </c>
    </row>
    <row r="2172">
      <c r="A2172" s="39" t="inlineStr">
        <is>
          <t>6ad2b96fba1ef1eff8a43756</t>
        </is>
      </c>
      <c r="B2172" s="72" t="n">
        <v>46312.22600694445</v>
      </c>
      <c r="C2172" s="70" t="n">
        <v>46312</v>
      </c>
      <c r="D2172" t="inlineStr">
        <is>
          <t>2026-10</t>
        </is>
      </c>
      <c r="E2172" t="inlineStr">
        <is>
          <t>Wk of 2026-10-12</t>
        </is>
      </c>
      <c r="F2172" t="inlineStr">
        <is>
          <t>Attempt 5</t>
        </is>
      </c>
      <c r="G2172" s="39" t="str">
        <f>IF(ISNUMBER(MATCH(F2172,QualityStatuses,0)),"Quality Lead","Non-Quality Lead")</f>
        <v>Non-Quality Lead</v>
      </c>
      <c r="H2172" s="39" t="str">
        <f>IFERROR(INDEX(CampTypes,MATCH(I2172,CampList,0)),"Unattributed")</f>
        <v>Old</v>
      </c>
      <c r="I2172" t="inlineStr">
        <is>
          <t>E_Natuf_Generic_13082026</t>
        </is>
      </c>
      <c r="J2172" t="inlineStr">
        <is>
          <t>E_Natuf_Generic_13082026</t>
        </is>
      </c>
      <c r="K2172" t="inlineStr">
        <is>
          <t>Direct (campaign tagged in CRM)</t>
        </is>
      </c>
      <c r="L2172" t="inlineStr">
        <is>
          <t>E_Natuf_Generic_13082026_Adset1</t>
        </is>
      </c>
      <c r="M2172" t="inlineStr">
        <is>
          <t>E_Natuf_Generic_13082026_Adset1</t>
        </is>
      </c>
      <c r="N2172" t="inlineStr">
        <is>
          <t>E_Natuf_Generic_13082026_Adset1_Ad1</t>
        </is>
      </c>
      <c r="O2172" t="inlineStr">
        <is>
          <t>Natuf</t>
        </is>
      </c>
      <c r="P2172" t="inlineStr">
        <is>
          <t>Facebook</t>
        </is>
      </c>
      <c r="Q2172" t="inlineStr">
        <is>
          <t>Marshal Malbari</t>
        </is>
      </c>
      <c r="R2172" t="inlineStr">
        <is>
          <t>Aisha Rasalkar</t>
        </is>
      </c>
      <c r="S2172" t="inlineStr">
        <is>
          <t>-</t>
        </is>
      </c>
      <c r="T2172" t="inlineStr">
        <is>
          <t>Delhi</t>
        </is>
      </c>
      <c r="U2172" t="inlineStr">
        <is>
          <t xml:space="preserve"> </t>
        </is>
      </c>
      <c r="V2172" t="n">
        <v>5</v>
      </c>
      <c r="W2172" t="n">
        <v>5</v>
      </c>
      <c r="X2172" t="inlineStr">
        <is>
          <t>XXXXXX3358</t>
        </is>
      </c>
      <c r="Y2172" s="72" t="n">
        <v>46326.52037037037</v>
      </c>
    </row>
    <row r="2173">
      <c r="A2173" s="39" t="inlineStr">
        <is>
          <t>6ad2b40546666083c74eb5b8</t>
        </is>
      </c>
      <c r="B2173" s="72" t="n">
        <v>46312.20996527778</v>
      </c>
      <c r="C2173" s="70" t="n">
        <v>46312</v>
      </c>
      <c r="D2173" t="inlineStr">
        <is>
          <t>2026-10</t>
        </is>
      </c>
      <c r="E2173" t="inlineStr">
        <is>
          <t>Wk of 2026-10-12</t>
        </is>
      </c>
      <c r="F2173" t="inlineStr">
        <is>
          <t>Attempt 2</t>
        </is>
      </c>
      <c r="G2173" s="39" t="str">
        <f>IF(ISNUMBER(MATCH(F2173,QualityStatuses,0)),"Quality Lead","Non-Quality Lead")</f>
        <v>Non-Quality Lead</v>
      </c>
      <c r="H2173" s="39" t="str">
        <f>IFERROR(INDEX(CampTypes,MATCH(I2173,CampList,0)),"Unattributed")</f>
        <v>New</v>
      </c>
      <c r="I2173" t="inlineStr">
        <is>
          <t>EBG - In House | ABO | Natuf | Leads | Unit Franchise | India | Oct26 | V1</t>
        </is>
      </c>
      <c r="J2173" t="inlineStr">
        <is>
          <t>EBG - In House | ABO | Natuf | Leads | Unit Franchise | India | Oct26 | V1</t>
        </is>
      </c>
      <c r="K2173" t="inlineStr">
        <is>
          <t>Direct (campaign tagged in CRM)</t>
        </is>
      </c>
      <c r="L2173" t="inlineStr">
        <is>
          <t>Natuf | Business Owners | Tier1 + Growth Cities | Oct26 | V1</t>
        </is>
      </c>
      <c r="M2173" t="inlineStr">
        <is>
          <t>Natuf | Business Owners | Tier1 + Growth Cities | Oct26 | V1</t>
        </is>
      </c>
      <c r="N2173" t="inlineStr">
        <is>
          <t>Natuf | Reel | Brand Ambassador | Heard Of Owning A Cafe | V1</t>
        </is>
      </c>
      <c r="O2173" t="inlineStr">
        <is>
          <t>In House Natuf</t>
        </is>
      </c>
      <c r="P2173" t="inlineStr">
        <is>
          <t>Facebook</t>
        </is>
      </c>
      <c r="Q2173" t="inlineStr">
        <is>
          <t>Rupa Srinivas</t>
        </is>
      </c>
      <c r="R2173" t="inlineStr">
        <is>
          <t>Srikanth Marampudi</t>
        </is>
      </c>
      <c r="S2173" t="inlineStr">
        <is>
          <t>-</t>
        </is>
      </c>
      <c r="T2173" t="inlineStr">
        <is>
          <t>Pune</t>
        </is>
      </c>
      <c r="U2173" t="inlineStr">
        <is>
          <t xml:space="preserve"> </t>
        </is>
      </c>
      <c r="V2173" t="n">
        <v>2</v>
      </c>
      <c r="W2173" t="n">
        <v>1</v>
      </c>
      <c r="X2173" t="inlineStr">
        <is>
          <t>XXXXXX5489</t>
        </is>
      </c>
      <c r="Y2173" s="72" t="n">
        <v>46326.52037037037</v>
      </c>
    </row>
    <row r="2174">
      <c r="A2174" s="39" t="inlineStr">
        <is>
          <t>6ad2b3f5bdd0aa9081f94786</t>
        </is>
      </c>
      <c r="B2174" s="72" t="n">
        <v>46312.20978009259</v>
      </c>
      <c r="C2174" s="70" t="n">
        <v>46312</v>
      </c>
      <c r="D2174" t="inlineStr">
        <is>
          <t>2026-10</t>
        </is>
      </c>
      <c r="E2174" t="inlineStr">
        <is>
          <t>Wk of 2026-10-12</t>
        </is>
      </c>
      <c r="F2174" t="inlineStr">
        <is>
          <t>New Lead</t>
        </is>
      </c>
      <c r="G2174" s="39" t="str">
        <f>IF(ISNUMBER(MATCH(F2174,QualityStatuses,0)),"Quality Lead","Non-Quality Lead")</f>
        <v>Non-Quality Lead</v>
      </c>
      <c r="H2174" s="39" t="str">
        <f>IFERROR(INDEX(CampTypes,MATCH(I2174,CampList,0)),"Unattributed")</f>
        <v>Old</v>
      </c>
      <c r="I2174" t="inlineStr">
        <is>
          <t>natuf_Kiosk_14072026_Hindi</t>
        </is>
      </c>
      <c r="J2174" t="inlineStr">
        <is>
          <t>natuf_Kiosk_14072026_Hindi</t>
        </is>
      </c>
      <c r="K2174" t="inlineStr">
        <is>
          <t>Direct (campaign tagged in CRM)</t>
        </is>
      </c>
      <c r="L2174" t="inlineStr">
        <is>
          <t>natuf_Kiosk_09102026</t>
        </is>
      </c>
      <c r="M2174" t="inlineStr">
        <is>
          <t>natuf_Kiosk_09102026</t>
        </is>
      </c>
      <c r="N2174" t="inlineStr">
        <is>
          <t>natuf_Kiosk_14072026_ad set_ad1</t>
        </is>
      </c>
      <c r="O2174" t="inlineStr">
        <is>
          <t>Natuf</t>
        </is>
      </c>
      <c r="P2174" t="inlineStr">
        <is>
          <t>Facebook</t>
        </is>
      </c>
      <c r="Q2174" t="inlineStr">
        <is>
          <t>(Unassigned)</t>
        </is>
      </c>
      <c r="R2174" t="inlineStr">
        <is>
          <t>Omkar Navge</t>
        </is>
      </c>
      <c r="S2174" t="inlineStr">
        <is>
          <t>-</t>
        </is>
      </c>
      <c r="T2174" t="inlineStr">
        <is>
          <t>Banglore</t>
        </is>
      </c>
      <c r="U2174" t="inlineStr">
        <is>
          <t xml:space="preserve"> </t>
        </is>
      </c>
      <c r="V2174" t="n">
        <v>0</v>
      </c>
      <c r="W2174" t="n">
        <v>0</v>
      </c>
      <c r="X2174" t="inlineStr">
        <is>
          <t>XXXXXX3609</t>
        </is>
      </c>
      <c r="Y2174" s="72" t="n">
        <v>46326.52037037037</v>
      </c>
    </row>
    <row r="2175">
      <c r="A2175" s="39" t="inlineStr">
        <is>
          <t>6ad2b34fb983c16d824f20ac</t>
        </is>
      </c>
      <c r="B2175" s="72" t="n">
        <v>46312.2078587963</v>
      </c>
      <c r="C2175" s="70" t="n">
        <v>46312</v>
      </c>
      <c r="D2175" t="inlineStr">
        <is>
          <t>2026-10</t>
        </is>
      </c>
      <c r="E2175" t="inlineStr">
        <is>
          <t>Wk of 2026-10-12</t>
        </is>
      </c>
      <c r="F2175" t="inlineStr">
        <is>
          <t>Lost</t>
        </is>
      </c>
      <c r="G2175" s="39" t="str">
        <f>IF(ISNUMBER(MATCH(F2175,QualityStatuses,0)),"Quality Lead","Non-Quality Lead")</f>
        <v>Non-Quality Lead</v>
      </c>
      <c r="H2175" s="39" t="str">
        <f>IFERROR(INDEX(CampTypes,MATCH(I2175,CampList,0)),"Unattributed")</f>
        <v>Old</v>
      </c>
      <c r="I2175" t="inlineStr">
        <is>
          <t>E_Karan_Natuf_Kiosk_07072026</t>
        </is>
      </c>
      <c r="J2175" t="inlineStr">
        <is>
          <t>E_Karan_Natuf_Kiosk_07072026</t>
        </is>
      </c>
      <c r="K2175" t="inlineStr">
        <is>
          <t>Direct (campaign tagged in CRM)</t>
        </is>
      </c>
      <c r="L2175" t="inlineStr">
        <is>
          <t>E_Karan_Natuf_Kiosk_15102026_Adset 7</t>
        </is>
      </c>
      <c r="M2175" t="inlineStr">
        <is>
          <t>E_Karan_Natuf_Kiosk_15102026_Adset 7</t>
        </is>
      </c>
      <c r="N2175" t="inlineStr">
        <is>
          <t>E_Hindi_Karan_Natuf_Kiosk_07072026_Adset5_ad3 – Copy 3</t>
        </is>
      </c>
      <c r="O2175" t="inlineStr">
        <is>
          <t>Natuf</t>
        </is>
      </c>
      <c r="P2175" t="inlineStr">
        <is>
          <t>Facebook</t>
        </is>
      </c>
      <c r="Q2175" t="inlineStr">
        <is>
          <t>Deepak Rai</t>
        </is>
      </c>
      <c r="R2175" t="inlineStr">
        <is>
          <t>Tejaswini Tarigopula</t>
        </is>
      </c>
      <c r="S2175" t="inlineStr">
        <is>
          <t>Not Interested</t>
        </is>
      </c>
      <c r="T2175" t="inlineStr">
        <is>
          <t>Mumbai</t>
        </is>
      </c>
      <c r="U2175" t="inlineStr">
        <is>
          <t xml:space="preserve"> </t>
        </is>
      </c>
      <c r="V2175" t="n">
        <v>8</v>
      </c>
      <c r="W2175" t="n">
        <v>3</v>
      </c>
      <c r="X2175" t="inlineStr">
        <is>
          <t>XXXXXX5744</t>
        </is>
      </c>
      <c r="Y2175" s="72" t="n">
        <v>46326.52037037037</v>
      </c>
    </row>
    <row r="2176">
      <c r="A2176" s="39" t="inlineStr">
        <is>
          <t>6ad2a9e9a12dad4a6d0a0253</t>
        </is>
      </c>
      <c r="B2176" s="72" t="n">
        <v>46312.18001157408</v>
      </c>
      <c r="C2176" s="70" t="n">
        <v>46312</v>
      </c>
      <c r="D2176" t="inlineStr">
        <is>
          <t>2026-10</t>
        </is>
      </c>
      <c r="E2176" t="inlineStr">
        <is>
          <t>Wk of 2026-10-12</t>
        </is>
      </c>
      <c r="F2176" t="inlineStr">
        <is>
          <t>Connected</t>
        </is>
      </c>
      <c r="G2176" s="39" t="str">
        <f>IF(ISNUMBER(MATCH(F2176,QualityStatuses,0)),"Quality Lead","Non-Quality Lead")</f>
        <v>Non-Quality Lead</v>
      </c>
      <c r="H2176" s="39" t="str">
        <f>IFERROR(INDEX(CampTypes,MATCH(I2176,CampList,0)),"Unattributed")</f>
        <v>New</v>
      </c>
      <c r="I2176" t="inlineStr">
        <is>
          <t>EBG - In House | ABO | Natuf | Leads | Unit Franchise | India | Oct26 | V1</t>
        </is>
      </c>
      <c r="J2176" t="inlineStr">
        <is>
          <t>EBG - In House | ABO | Natuf | Leads | Unit Franchise | India | Oct26 | V1</t>
        </is>
      </c>
      <c r="K2176" t="inlineStr">
        <is>
          <t>Direct (campaign tagged in CRM)</t>
        </is>
      </c>
      <c r="L2176" t="inlineStr">
        <is>
          <t>Natuf | Broad | Tier1 + Growth Cities | Oct26 | V1</t>
        </is>
      </c>
      <c r="M2176" t="inlineStr">
        <is>
          <t>Natuf | Broad | Tier1 + Growth Cities | Oct26 | V1</t>
        </is>
      </c>
      <c r="N2176" t="inlineStr">
        <is>
          <t>Natuf | Reel | Brand Ambassador | Heard Of Owning A Cafe | V1</t>
        </is>
      </c>
      <c r="O2176" t="inlineStr">
        <is>
          <t>In House Natuf</t>
        </is>
      </c>
      <c r="P2176" t="inlineStr">
        <is>
          <t>Facebook</t>
        </is>
      </c>
      <c r="Q2176" t="inlineStr">
        <is>
          <t>Rupa Srinivas</t>
        </is>
      </c>
      <c r="R2176" t="inlineStr">
        <is>
          <t>Sameer Khan</t>
        </is>
      </c>
      <c r="S2176" t="inlineStr">
        <is>
          <t>-</t>
        </is>
      </c>
      <c r="T2176" t="inlineStr">
        <is>
          <t>Jorhat</t>
        </is>
      </c>
      <c r="U2176" t="inlineStr">
        <is>
          <t xml:space="preserve"> </t>
        </is>
      </c>
      <c r="V2176" t="n">
        <v>4</v>
      </c>
      <c r="W2176" t="n">
        <v>1</v>
      </c>
      <c r="X2176" t="inlineStr">
        <is>
          <t>XXXXXX7926</t>
        </is>
      </c>
      <c r="Y2176" s="72" t="n">
        <v>46326.52037037037</v>
      </c>
    </row>
    <row r="2177">
      <c r="A2177" s="39" t="inlineStr">
        <is>
          <t>6ad2a50478cdcb5cbe4baa32</t>
        </is>
      </c>
      <c r="B2177" s="72" t="n">
        <v>46312.16550925926</v>
      </c>
      <c r="C2177" s="70" t="n">
        <v>46312</v>
      </c>
      <c r="D2177" t="inlineStr">
        <is>
          <t>2026-10</t>
        </is>
      </c>
      <c r="E2177" t="inlineStr">
        <is>
          <t>Wk of 2026-10-12</t>
        </is>
      </c>
      <c r="F2177" t="inlineStr">
        <is>
          <t>New Lead</t>
        </is>
      </c>
      <c r="G2177" s="39" t="str">
        <f>IF(ISNUMBER(MATCH(F2177,QualityStatuses,0)),"Quality Lead","Non-Quality Lead")</f>
        <v>Non-Quality Lead</v>
      </c>
      <c r="H2177" s="39" t="str">
        <f>IFERROR(INDEX(CampTypes,MATCH(I2177,CampList,0)),"Unattributed")</f>
        <v>Old</v>
      </c>
      <c r="I2177" t="inlineStr">
        <is>
          <t>natuf_Kiosk_14072026_Hindi</t>
        </is>
      </c>
      <c r="J2177" t="inlineStr">
        <is>
          <t>natuf_Kiosk_14072026_Hindi</t>
        </is>
      </c>
      <c r="K2177" t="inlineStr">
        <is>
          <t>Direct (campaign tagged in CRM)</t>
        </is>
      </c>
      <c r="L2177" t="inlineStr">
        <is>
          <t>natuf_Kiosk_09102026</t>
        </is>
      </c>
      <c r="M2177" t="inlineStr">
        <is>
          <t>natuf_Kiosk_09102026</t>
        </is>
      </c>
      <c r="N2177" t="inlineStr">
        <is>
          <t>natuf_Kiosk_14072026_ad set_ad1</t>
        </is>
      </c>
      <c r="O2177" t="inlineStr">
        <is>
          <t>Natuf</t>
        </is>
      </c>
      <c r="P2177" t="inlineStr">
        <is>
          <t>Facebook</t>
        </is>
      </c>
      <c r="Q2177" t="inlineStr">
        <is>
          <t>(Unassigned)</t>
        </is>
      </c>
      <c r="R2177" t="inlineStr">
        <is>
          <t>Omkar Navge</t>
        </is>
      </c>
      <c r="S2177" t="inlineStr">
        <is>
          <t>-</t>
        </is>
      </c>
      <c r="T2177" t="inlineStr">
        <is>
          <t>Patna</t>
        </is>
      </c>
      <c r="U2177" t="inlineStr">
        <is>
          <t xml:space="preserve"> </t>
        </is>
      </c>
      <c r="V2177" t="n">
        <v>0</v>
      </c>
      <c r="W2177" t="n">
        <v>0</v>
      </c>
      <c r="X2177" t="inlineStr">
        <is>
          <t>XXXXXX9951</t>
        </is>
      </c>
      <c r="Y2177" s="72" t="n">
        <v>46326.52037037037</v>
      </c>
    </row>
    <row r="2178">
      <c r="A2178" s="39" t="inlineStr">
        <is>
          <t>6ad29d1d3f1e7e7723b9c142</t>
        </is>
      </c>
      <c r="B2178" s="72" t="n">
        <v>46312.14209490741</v>
      </c>
      <c r="C2178" s="70" t="n">
        <v>46312</v>
      </c>
      <c r="D2178" t="inlineStr">
        <is>
          <t>2026-10</t>
        </is>
      </c>
      <c r="E2178" t="inlineStr">
        <is>
          <t>Wk of 2026-10-12</t>
        </is>
      </c>
      <c r="F2178" t="inlineStr">
        <is>
          <t>Attempt 1</t>
        </is>
      </c>
      <c r="G2178" s="39" t="str">
        <f>IF(ISNUMBER(MATCH(F2178,QualityStatuses,0)),"Quality Lead","Non-Quality Lead")</f>
        <v>Non-Quality Lead</v>
      </c>
      <c r="H2178" s="39" t="str">
        <f>IFERROR(INDEX(CampTypes,MATCH(I2178,CampList,0)),"Unattributed")</f>
        <v>New</v>
      </c>
      <c r="I2178" t="inlineStr">
        <is>
          <t>EBG - In House | ABO | Natuf | Leads | Unit Franchise | India | Oct26 | V1</t>
        </is>
      </c>
      <c r="J2178" t="inlineStr">
        <is>
          <t>EBG - In House | ABO | Natuf | Leads | Unit Franchise | India | Oct26 | V1</t>
        </is>
      </c>
      <c r="K2178" t="inlineStr">
        <is>
          <t>Direct (campaign tagged in CRM)</t>
        </is>
      </c>
      <c r="L2178" t="inlineStr">
        <is>
          <t>Natuf | Broad | Tier1 + Growth Cities | Oct26 | V1</t>
        </is>
      </c>
      <c r="M2178" t="inlineStr">
        <is>
          <t>Natuf | Broad | Tier1 + Growth Cities | Oct26 | V1</t>
        </is>
      </c>
      <c r="N2178" t="inlineStr">
        <is>
          <t>Natuf | Reel | Brand Ambassador | Heard Of Owning A Cafe | V1</t>
        </is>
      </c>
      <c r="O2178" t="inlineStr">
        <is>
          <t>In House Natuf</t>
        </is>
      </c>
      <c r="P2178" t="inlineStr">
        <is>
          <t>Facebook</t>
        </is>
      </c>
      <c r="Q2178" t="inlineStr">
        <is>
          <t>Rupa Srinivas</t>
        </is>
      </c>
      <c r="R2178" t="inlineStr">
        <is>
          <t>Yeshaswini</t>
        </is>
      </c>
      <c r="S2178" t="inlineStr">
        <is>
          <t>-</t>
        </is>
      </c>
      <c r="T2178" t="inlineStr">
        <is>
          <t>Bangalore</t>
        </is>
      </c>
      <c r="U2178" t="inlineStr">
        <is>
          <t xml:space="preserve"> </t>
        </is>
      </c>
      <c r="V2178" t="n">
        <v>1</v>
      </c>
      <c r="W2178" t="n">
        <v>0</v>
      </c>
      <c r="X2178" t="inlineStr">
        <is>
          <t>XXXXXX7123</t>
        </is>
      </c>
      <c r="Y2178" s="72" t="n">
        <v>46326.52037037037</v>
      </c>
    </row>
    <row r="2179">
      <c r="A2179" s="39" t="inlineStr">
        <is>
          <t>6ad2968fbe5861c9230c036f</t>
        </is>
      </c>
      <c r="B2179" s="72" t="n">
        <v>46312.12267361111</v>
      </c>
      <c r="C2179" s="70" t="n">
        <v>46312</v>
      </c>
      <c r="D2179" t="inlineStr">
        <is>
          <t>2026-10</t>
        </is>
      </c>
      <c r="E2179" t="inlineStr">
        <is>
          <t>Wk of 2026-10-12</t>
        </is>
      </c>
      <c r="F2179" t="inlineStr">
        <is>
          <t>Attempt 1</t>
        </is>
      </c>
      <c r="G2179" s="39" t="str">
        <f>IF(ISNUMBER(MATCH(F2179,QualityStatuses,0)),"Quality Lead","Non-Quality Lead")</f>
        <v>Non-Quality Lead</v>
      </c>
      <c r="H2179" s="39" t="str">
        <f>IFERROR(INDEX(CampTypes,MATCH(I2179,CampList,0)),"Unattributed")</f>
        <v>New</v>
      </c>
      <c r="I2179" t="inlineStr">
        <is>
          <t>EBG - In House | ABO | Natuf | Leads | Unit Franchise | India | Oct26 | V1</t>
        </is>
      </c>
      <c r="J2179" t="inlineStr">
        <is>
          <t>EBG - In House | ABO | Natuf | Leads | Unit Franchise | India | Oct26 | V1</t>
        </is>
      </c>
      <c r="K2179" t="inlineStr">
        <is>
          <t>Direct (campaign tagged in CRM)</t>
        </is>
      </c>
      <c r="L2179" t="inlineStr">
        <is>
          <t>Natuf | Investors | Tier1 + Growth Cities | Oct26 | V1</t>
        </is>
      </c>
      <c r="M2179" t="inlineStr">
        <is>
          <t>Natuf | Investors | Tier1 + Growth Cities | Oct26 | V1</t>
        </is>
      </c>
      <c r="N2179" t="inlineStr">
        <is>
          <t>Natuf | Reel | Brand Ambassador | Heard Of Owning A Cafe | V1</t>
        </is>
      </c>
      <c r="O2179" t="inlineStr">
        <is>
          <t>In House Natuf</t>
        </is>
      </c>
      <c r="P2179" t="inlineStr">
        <is>
          <t>Facebook</t>
        </is>
      </c>
      <c r="Q2179" t="inlineStr">
        <is>
          <t>Rupa Srinivas</t>
        </is>
      </c>
      <c r="R2179" t="inlineStr">
        <is>
          <t>Siddharth</t>
        </is>
      </c>
      <c r="S2179" t="inlineStr">
        <is>
          <t>-</t>
        </is>
      </c>
      <c r="T2179" t="inlineStr">
        <is>
          <t>Ghaziabad</t>
        </is>
      </c>
      <c r="U2179" t="inlineStr">
        <is>
          <t xml:space="preserve"> </t>
        </is>
      </c>
      <c r="V2179" t="n">
        <v>1</v>
      </c>
      <c r="W2179" t="n">
        <v>1</v>
      </c>
      <c r="X2179" t="inlineStr">
        <is>
          <t>XXXXXX3599</t>
        </is>
      </c>
      <c r="Y2179" s="72" t="n">
        <v>46326.52037037037</v>
      </c>
    </row>
    <row r="2180">
      <c r="A2180" s="39" t="inlineStr">
        <is>
          <t>6ad28f977ce604aaccdba4a0</t>
        </is>
      </c>
      <c r="B2180" s="72" t="n">
        <v>46312.10202546296</v>
      </c>
      <c r="C2180" s="70" t="n">
        <v>46312</v>
      </c>
      <c r="D2180" t="inlineStr">
        <is>
          <t>2026-10</t>
        </is>
      </c>
      <c r="E2180" t="inlineStr">
        <is>
          <t>Wk of 2026-10-12</t>
        </is>
      </c>
      <c r="F2180" t="inlineStr">
        <is>
          <t>Connected</t>
        </is>
      </c>
      <c r="G2180" s="39" t="str">
        <f>IF(ISNUMBER(MATCH(F2180,QualityStatuses,0)),"Quality Lead","Non-Quality Lead")</f>
        <v>Non-Quality Lead</v>
      </c>
      <c r="H2180" s="39" t="str">
        <f>IFERROR(INDEX(CampTypes,MATCH(I2180,CampList,0)),"Unattributed")</f>
        <v>Old</v>
      </c>
      <c r="I2180" t="inlineStr">
        <is>
          <t>E_Suresh_Natuf_Kiosk_07072026</t>
        </is>
      </c>
      <c r="J2180" t="inlineStr">
        <is>
          <t>E_Suresh_Natuf_Kiosk_07072026</t>
        </is>
      </c>
      <c r="K2180" t="inlineStr">
        <is>
          <t>Direct (campaign tagged in CRM)</t>
        </is>
      </c>
      <c r="L2180" t="inlineStr">
        <is>
          <t>E_Suresh_Natuf_Kiosk_07072026_Adset5</t>
        </is>
      </c>
      <c r="M2180" t="inlineStr">
        <is>
          <t>E_Suresh_Natuf_Kiosk_07072026_Adset5</t>
        </is>
      </c>
      <c r="N2180" t="inlineStr">
        <is>
          <t>E_Hindi_Suresh_Natuf_Kiosk_07072026_Adset5_ad3 – Copy 2</t>
        </is>
      </c>
      <c r="O2180" t="inlineStr">
        <is>
          <t>Natuf</t>
        </is>
      </c>
      <c r="P2180" t="inlineStr">
        <is>
          <t>Facebook</t>
        </is>
      </c>
      <c r="Q2180" t="inlineStr">
        <is>
          <t>Tejaswini Tarigopula</t>
        </is>
      </c>
      <c r="R2180" t="inlineStr">
        <is>
          <t>Prabhudatta Pattanaik</t>
        </is>
      </c>
      <c r="S2180" t="inlineStr">
        <is>
          <t>-</t>
        </is>
      </c>
      <c r="T2180" t="inlineStr">
        <is>
          <t>Chhatrapati Sambhajinagar</t>
        </is>
      </c>
      <c r="U2180" t="inlineStr">
        <is>
          <t xml:space="preserve"> </t>
        </is>
      </c>
      <c r="V2180" t="n">
        <v>2</v>
      </c>
      <c r="W2180" t="n">
        <v>1</v>
      </c>
      <c r="X2180" t="inlineStr">
        <is>
          <t>XXXXXX5191</t>
        </is>
      </c>
      <c r="Y2180" s="72" t="n">
        <v>46312.72765046296</v>
      </c>
    </row>
    <row r="2181">
      <c r="A2181" s="39" t="inlineStr">
        <is>
          <t>6ad28ea68e68be55e08845f3</t>
        </is>
      </c>
      <c r="B2181" s="72" t="n">
        <v>46312.09923611111</v>
      </c>
      <c r="C2181" s="70" t="n">
        <v>46312</v>
      </c>
      <c r="D2181" t="inlineStr">
        <is>
          <t>2026-10</t>
        </is>
      </c>
      <c r="E2181" t="inlineStr">
        <is>
          <t>Wk of 2026-10-12</t>
        </is>
      </c>
      <c r="F2181" t="inlineStr">
        <is>
          <t>Connected</t>
        </is>
      </c>
      <c r="G2181" s="39" t="str">
        <f>IF(ISNUMBER(MATCH(F2181,QualityStatuses,0)),"Quality Lead","Non-Quality Lead")</f>
        <v>Non-Quality Lead</v>
      </c>
      <c r="H2181" s="39" t="str">
        <f>IFERROR(INDEX(CampTypes,MATCH(I2181,CampList,0)),"Unattributed")</f>
        <v>Old</v>
      </c>
      <c r="I2181" t="inlineStr">
        <is>
          <t>E_Karan_Natuf_All_07072026</t>
        </is>
      </c>
      <c r="J2181" t="inlineStr">
        <is>
          <t>E_Karan_Natuf_All_07072026</t>
        </is>
      </c>
      <c r="K2181" t="inlineStr">
        <is>
          <t>Direct (campaign tagged in CRM)</t>
        </is>
      </c>
      <c r="L2181" t="inlineStr">
        <is>
          <t>E_Karan_Natuf_Sign_07072026_Adset3</t>
        </is>
      </c>
      <c r="M2181" t="inlineStr">
        <is>
          <t>E_Karan_Natuf_Sign_07072026_Adset3</t>
        </is>
      </c>
      <c r="N2181" t="inlineStr">
        <is>
          <t>E_Karan_Natuf_Sign_07072026_Adset2_Ad1</t>
        </is>
      </c>
      <c r="O2181" t="inlineStr">
        <is>
          <t>Natuf</t>
        </is>
      </c>
      <c r="P2181" t="inlineStr">
        <is>
          <t>Facebook</t>
        </is>
      </c>
      <c r="Q2181" t="inlineStr">
        <is>
          <t>Tejaswini Tarigopula</t>
        </is>
      </c>
      <c r="R2181" t="inlineStr">
        <is>
          <t>Shivamani</t>
        </is>
      </c>
      <c r="S2181" t="inlineStr">
        <is>
          <t>-</t>
        </is>
      </c>
      <c r="T2181" t="inlineStr">
        <is>
          <t>Jabalpur</t>
        </is>
      </c>
      <c r="U2181" t="inlineStr">
        <is>
          <t xml:space="preserve"> </t>
        </is>
      </c>
      <c r="V2181" t="n">
        <v>1</v>
      </c>
      <c r="W2181" t="n">
        <v>1</v>
      </c>
      <c r="X2181" t="inlineStr">
        <is>
          <t>XXXXXX9591</t>
        </is>
      </c>
      <c r="Y2181" s="72" t="n">
        <v>46326.52037037037</v>
      </c>
    </row>
    <row r="2182">
      <c r="A2182" s="39" t="inlineStr">
        <is>
          <t>6ad28dbbd2c1d331831eeb27</t>
        </is>
      </c>
      <c r="B2182" s="72" t="n">
        <v>46312.0965162037</v>
      </c>
      <c r="C2182" s="70" t="n">
        <v>46312</v>
      </c>
      <c r="D2182" t="inlineStr">
        <is>
          <t>2026-10</t>
        </is>
      </c>
      <c r="E2182" t="inlineStr">
        <is>
          <t>Wk of 2026-10-12</t>
        </is>
      </c>
      <c r="F2182" t="inlineStr">
        <is>
          <t>Details Shared</t>
        </is>
      </c>
      <c r="G2182" s="39" t="str">
        <f>IF(ISNUMBER(MATCH(F2182,QualityStatuses,0)),"Quality Lead","Non-Quality Lead")</f>
        <v>Quality Lead</v>
      </c>
      <c r="H2182" s="39" t="str">
        <f>IFERROR(INDEX(CampTypes,MATCH(I2182,CampList,0)),"Unattributed")</f>
        <v>New</v>
      </c>
      <c r="I2182" t="inlineStr">
        <is>
          <t>EBG - In House | ABO | Natuf | Leads | Unit Franchise | India | Oct26 | V1</t>
        </is>
      </c>
      <c r="J2182" t="inlineStr">
        <is>
          <t>EBG - In House | ABO | Natuf | Leads | Unit Franchise | India | Oct26 | V1</t>
        </is>
      </c>
      <c r="K2182" t="inlineStr">
        <is>
          <t>Direct (campaign tagged in CRM)</t>
        </is>
      </c>
      <c r="L2182" t="inlineStr">
        <is>
          <t>Natuf | Investors | Tier1 + Growth Cities | Oct26 | V1</t>
        </is>
      </c>
      <c r="M2182" t="inlineStr">
        <is>
          <t>Natuf | Investors | Tier1 + Growth Cities | Oct26 | V1</t>
        </is>
      </c>
      <c r="N2182" t="inlineStr">
        <is>
          <t>Natuf | Reel | Brand Ambassador | Heard Of Owning A Cafe | V1</t>
        </is>
      </c>
      <c r="O2182" t="inlineStr">
        <is>
          <t>In House Natuf</t>
        </is>
      </c>
      <c r="P2182" t="inlineStr">
        <is>
          <t>Facebook</t>
        </is>
      </c>
      <c r="Q2182" t="inlineStr">
        <is>
          <t>Rupa Srinivas</t>
        </is>
      </c>
      <c r="R2182" t="inlineStr">
        <is>
          <t>Durga Bhavani</t>
        </is>
      </c>
      <c r="S2182" t="inlineStr">
        <is>
          <t>-</t>
        </is>
      </c>
      <c r="T2182" t="inlineStr">
        <is>
          <t>Bhopal</t>
        </is>
      </c>
      <c r="U2182" t="inlineStr">
        <is>
          <t xml:space="preserve"> </t>
        </is>
      </c>
      <c r="V2182" t="n">
        <v>3</v>
      </c>
      <c r="W2182" t="n">
        <v>3</v>
      </c>
      <c r="X2182" t="inlineStr">
        <is>
          <t>XXXXXX5151</t>
        </is>
      </c>
      <c r="Y2182" s="72" t="n">
        <v>46326.52037037037</v>
      </c>
    </row>
    <row r="2183">
      <c r="A2183" s="39" t="inlineStr">
        <is>
          <t>6ad28c1b2737cee6e11a4558</t>
        </is>
      </c>
      <c r="B2183" s="72" t="n">
        <v>46312.09170138889</v>
      </c>
      <c r="C2183" s="70" t="n">
        <v>46312</v>
      </c>
      <c r="D2183" t="inlineStr">
        <is>
          <t>2026-10</t>
        </is>
      </c>
      <c r="E2183" t="inlineStr">
        <is>
          <t>Wk of 2026-10-12</t>
        </is>
      </c>
      <c r="F2183" t="inlineStr">
        <is>
          <t>Attempt 1</t>
        </is>
      </c>
      <c r="G2183" s="39" t="str">
        <f>IF(ISNUMBER(MATCH(F2183,QualityStatuses,0)),"Quality Lead","Non-Quality Lead")</f>
        <v>Non-Quality Lead</v>
      </c>
      <c r="H2183" s="39" t="str">
        <f>IFERROR(INDEX(CampTypes,MATCH(I2183,CampList,0)),"Unattributed")</f>
        <v>New</v>
      </c>
      <c r="I2183" t="inlineStr">
        <is>
          <t>EBG - In House | ABO | Natuf | Leads | Unit Franchise | India | Oct26 | V1</t>
        </is>
      </c>
      <c r="J2183" t="inlineStr">
        <is>
          <t>EBG - In House | ABO | Natuf | Leads | Unit Franchise | India | Oct26 | V1</t>
        </is>
      </c>
      <c r="K2183" t="inlineStr">
        <is>
          <t>Direct (campaign tagged in CRM)</t>
        </is>
      </c>
      <c r="L2183" t="inlineStr">
        <is>
          <t>Natuf | Investors | Tier1 + Growth Cities | Oct26 | V1</t>
        </is>
      </c>
      <c r="M2183" t="inlineStr">
        <is>
          <t>Natuf | Investors | Tier1 + Growth Cities | Oct26 | V1</t>
        </is>
      </c>
      <c r="N2183" t="inlineStr">
        <is>
          <t>Natuf | Reel | Brand Ambassador | Heard Of Owning A Cafe | V1</t>
        </is>
      </c>
      <c r="O2183" t="inlineStr">
        <is>
          <t>In House Natuf</t>
        </is>
      </c>
      <c r="P2183" t="inlineStr">
        <is>
          <t>Facebook</t>
        </is>
      </c>
      <c r="Q2183" t="inlineStr">
        <is>
          <t>Rupa Srinivas</t>
        </is>
      </c>
      <c r="R2183" t="inlineStr">
        <is>
          <t>Durga Bhavani</t>
        </is>
      </c>
      <c r="S2183" t="inlineStr">
        <is>
          <t>-</t>
        </is>
      </c>
      <c r="T2183" t="inlineStr">
        <is>
          <t>Jalandhar</t>
        </is>
      </c>
      <c r="U2183" t="inlineStr">
        <is>
          <t xml:space="preserve"> </t>
        </is>
      </c>
      <c r="V2183" t="n">
        <v>1</v>
      </c>
      <c r="W2183" t="n">
        <v>0</v>
      </c>
      <c r="X2183" t="inlineStr">
        <is>
          <t>XXXXXX9560</t>
        </is>
      </c>
      <c r="Y2183" s="72" t="n">
        <v>46326.52037037037</v>
      </c>
    </row>
    <row r="2184">
      <c r="A2184" s="39" t="inlineStr">
        <is>
          <t>6ad28b9c06e30041d4fd0a4a</t>
        </is>
      </c>
      <c r="B2184" s="72" t="n">
        <v>46312.09023148148</v>
      </c>
      <c r="C2184" s="70" t="n">
        <v>46312</v>
      </c>
      <c r="D2184" t="inlineStr">
        <is>
          <t>2026-10</t>
        </is>
      </c>
      <c r="E2184" t="inlineStr">
        <is>
          <t>Wk of 2026-10-12</t>
        </is>
      </c>
      <c r="F2184" t="inlineStr">
        <is>
          <t>Connected</t>
        </is>
      </c>
      <c r="G2184" s="39" t="str">
        <f>IF(ISNUMBER(MATCH(F2184,QualityStatuses,0)),"Quality Lead","Non-Quality Lead")</f>
        <v>Non-Quality Lead</v>
      </c>
      <c r="H2184" s="39" t="str">
        <f>IFERROR(INDEX(CampTypes,MATCH(I2184,CampList,0)),"Unattributed")</f>
        <v>New</v>
      </c>
      <c r="I2184" t="inlineStr">
        <is>
          <t>EBG - In House | ABO | Natuf | Leads | Unit Franchise | India | Oct26 | V1</t>
        </is>
      </c>
      <c r="J2184" t="inlineStr">
        <is>
          <t>EBG - In House | ABO | Natuf | Leads | Unit Franchise | India | Oct26 | V1</t>
        </is>
      </c>
      <c r="K2184" t="inlineStr">
        <is>
          <t>Direct (campaign tagged in CRM)</t>
        </is>
      </c>
      <c r="L2184" t="inlineStr">
        <is>
          <t>Natuf | Business Owners | Tier1 + Growth Cities | Oct26 | V1</t>
        </is>
      </c>
      <c r="M2184" t="inlineStr">
        <is>
          <t>Natuf | Business Owners | Tier1 + Growth Cities | Oct26 | V1</t>
        </is>
      </c>
      <c r="N2184" t="inlineStr">
        <is>
          <t>Natuf | Reel | Brand Ambassador | Heard Of Owning A Cafe | V1</t>
        </is>
      </c>
      <c r="O2184" t="inlineStr">
        <is>
          <t>In House Natuf</t>
        </is>
      </c>
      <c r="P2184" t="inlineStr">
        <is>
          <t>Facebook</t>
        </is>
      </c>
      <c r="Q2184" t="inlineStr">
        <is>
          <t>Rupa Srinivas</t>
        </is>
      </c>
      <c r="R2184" t="inlineStr">
        <is>
          <t>Prithvi Raj</t>
        </is>
      </c>
      <c r="S2184" t="inlineStr">
        <is>
          <t>-</t>
        </is>
      </c>
      <c r="T2184" t="inlineStr">
        <is>
          <t>Pune</t>
        </is>
      </c>
      <c r="U2184" t="inlineStr">
        <is>
          <t xml:space="preserve"> </t>
        </is>
      </c>
      <c r="V2184" t="n">
        <v>2</v>
      </c>
      <c r="W2184" t="n">
        <v>2</v>
      </c>
      <c r="X2184" t="inlineStr">
        <is>
          <t>XXXXXX1177</t>
        </is>
      </c>
      <c r="Y2184" s="72" t="n">
        <v>46326.52037037037</v>
      </c>
    </row>
    <row r="2185">
      <c r="A2185" s="39" t="inlineStr">
        <is>
          <t>6ad289e5ba1a36f0a8618b58</t>
        </is>
      </c>
      <c r="B2185" s="72" t="n">
        <v>46312.08515046296</v>
      </c>
      <c r="C2185" s="70" t="n">
        <v>46312</v>
      </c>
      <c r="D2185" t="inlineStr">
        <is>
          <t>2026-10</t>
        </is>
      </c>
      <c r="E2185" t="inlineStr">
        <is>
          <t>Wk of 2026-10-12</t>
        </is>
      </c>
      <c r="F2185" t="inlineStr">
        <is>
          <t>New Lead</t>
        </is>
      </c>
      <c r="G2185" s="39" t="str">
        <f>IF(ISNUMBER(MATCH(F2185,QualityStatuses,0)),"Quality Lead","Non-Quality Lead")</f>
        <v>Non-Quality Lead</v>
      </c>
      <c r="H2185" s="39" t="str">
        <f>IFERROR(INDEX(CampTypes,MATCH(I2185,CampList,0)),"Unattributed")</f>
        <v>New</v>
      </c>
      <c r="I2185" t="inlineStr">
        <is>
          <t>EBG - In House | ABO | Natuf | Leads | Unit Franchise | India | Oct26 | V1</t>
        </is>
      </c>
      <c r="J2185" t="inlineStr">
        <is>
          <t>EBG - In House | ABO | Natuf | Leads | Unit Franchise | India | Oct26 | V1</t>
        </is>
      </c>
      <c r="K2185" t="inlineStr">
        <is>
          <t>Direct (campaign tagged in CRM)</t>
        </is>
      </c>
      <c r="L2185" t="inlineStr">
        <is>
          <t>Natuf | Broad | Tier1 + Growth Cities | Oct26 | V1</t>
        </is>
      </c>
      <c r="M2185" t="inlineStr">
        <is>
          <t>Natuf | Broad | Tier1 + Growth Cities | Oct26 | V1</t>
        </is>
      </c>
      <c r="N2185" t="inlineStr">
        <is>
          <t>Natuf | Reel | Brand Ambassador | Heard Of Owning A Cafe | V1</t>
        </is>
      </c>
      <c r="O2185" t="inlineStr">
        <is>
          <t>In House Natuf</t>
        </is>
      </c>
      <c r="P2185" t="inlineStr">
        <is>
          <t>Facebook</t>
        </is>
      </c>
      <c r="Q2185" t="inlineStr">
        <is>
          <t>Rupa Srinivas</t>
        </is>
      </c>
      <c r="R2185" t="inlineStr">
        <is>
          <t>Sourav dey</t>
        </is>
      </c>
      <c r="S2185" t="inlineStr">
        <is>
          <t>-</t>
        </is>
      </c>
      <c r="T2185" t="inlineStr">
        <is>
          <t>Hyderabad</t>
        </is>
      </c>
      <c r="U2185" t="inlineStr">
        <is>
          <t xml:space="preserve"> </t>
        </is>
      </c>
      <c r="V2185" t="n">
        <v>0</v>
      </c>
      <c r="W2185" t="n">
        <v>0</v>
      </c>
      <c r="X2185" t="inlineStr">
        <is>
          <t>XXXXXX0032</t>
        </is>
      </c>
      <c r="Y2185" s="72" t="n">
        <v>46326.52037037037</v>
      </c>
    </row>
    <row r="2186">
      <c r="A2186" s="39" t="inlineStr">
        <is>
          <t>6ad2883e7d8d33d2a48b4280</t>
        </is>
      </c>
      <c r="B2186" s="72" t="n">
        <v>46312.08025462963</v>
      </c>
      <c r="C2186" s="70" t="n">
        <v>46312</v>
      </c>
      <c r="D2186" t="inlineStr">
        <is>
          <t>2026-10</t>
        </is>
      </c>
      <c r="E2186" t="inlineStr">
        <is>
          <t>Wk of 2026-10-12</t>
        </is>
      </c>
      <c r="F2186" t="inlineStr">
        <is>
          <t>Lost</t>
        </is>
      </c>
      <c r="G2186" s="39" t="str">
        <f>IF(ISNUMBER(MATCH(F2186,QualityStatuses,0)),"Quality Lead","Non-Quality Lead")</f>
        <v>Non-Quality Lead</v>
      </c>
      <c r="H2186" s="39" t="str">
        <f>IFERROR(INDEX(CampTypes,MATCH(I2186,CampList,0)),"Unattributed")</f>
        <v>Old</v>
      </c>
      <c r="I2186" t="inlineStr">
        <is>
          <t>E_Karan_Natuf_All_07072026</t>
        </is>
      </c>
      <c r="J2186" t="inlineStr">
        <is>
          <t>E_Karan_Natuf_All_07072026</t>
        </is>
      </c>
      <c r="K2186" t="inlineStr">
        <is>
          <t>Direct (campaign tagged in CRM)</t>
        </is>
      </c>
      <c r="L2186" t="inlineStr">
        <is>
          <t>E_Karan_Natuf_Sign_07072026_Adset3</t>
        </is>
      </c>
      <c r="M2186" t="inlineStr">
        <is>
          <t>E_Karan_Natuf_Sign_07072026_Adset3</t>
        </is>
      </c>
      <c r="N2186" t="inlineStr">
        <is>
          <t>E_Karan_Natuf_Sign_07072026_Adset2_Ad1 – Copy</t>
        </is>
      </c>
      <c r="O2186" t="inlineStr">
        <is>
          <t>Natuf</t>
        </is>
      </c>
      <c r="P2186" t="inlineStr">
        <is>
          <t>Facebook</t>
        </is>
      </c>
      <c r="Q2186" t="inlineStr">
        <is>
          <t>Tejaswini Tarigopula</t>
        </is>
      </c>
      <c r="R2186" t="inlineStr">
        <is>
          <t>Arjuman Vidya Sagar</t>
        </is>
      </c>
      <c r="S2186" t="inlineStr">
        <is>
          <t>Junk</t>
        </is>
      </c>
      <c r="T2186" t="inlineStr">
        <is>
          <t>Gauhati</t>
        </is>
      </c>
      <c r="U2186" t="inlineStr">
        <is>
          <t xml:space="preserve"> </t>
        </is>
      </c>
      <c r="V2186" t="n">
        <v>1</v>
      </c>
      <c r="W2186" t="n">
        <v>1</v>
      </c>
      <c r="X2186" t="inlineStr">
        <is>
          <t>XXXXXX2414</t>
        </is>
      </c>
      <c r="Y2186" s="72" t="n">
        <v>46326.52037037037</v>
      </c>
    </row>
    <row r="2187">
      <c r="A2187" s="39" t="inlineStr">
        <is>
          <t>6ad28407639d228883d35c40</t>
        </is>
      </c>
      <c r="B2187" s="72" t="n">
        <v>46312.06776620371</v>
      </c>
      <c r="C2187" s="70" t="n">
        <v>46312</v>
      </c>
      <c r="D2187" t="inlineStr">
        <is>
          <t>2026-10</t>
        </is>
      </c>
      <c r="E2187" t="inlineStr">
        <is>
          <t>Wk of 2026-10-12</t>
        </is>
      </c>
      <c r="F2187" t="inlineStr">
        <is>
          <t>New Lead</t>
        </is>
      </c>
      <c r="G2187" s="39" t="str">
        <f>IF(ISNUMBER(MATCH(F2187,QualityStatuses,0)),"Quality Lead","Non-Quality Lead")</f>
        <v>Non-Quality Lead</v>
      </c>
      <c r="H2187" s="39" t="str">
        <f>IFERROR(INDEX(CampTypes,MATCH(I2187,CampList,0)),"Unattributed")</f>
        <v>Old</v>
      </c>
      <c r="I2187" t="inlineStr">
        <is>
          <t>E_Suresh_Natuf_Kiosk_07072026</t>
        </is>
      </c>
      <c r="J2187" t="inlineStr">
        <is>
          <t>E_Suresh_Natuf_Kiosk_07072026</t>
        </is>
      </c>
      <c r="K2187" t="inlineStr">
        <is>
          <t>Direct (campaign tagged in CRM)</t>
        </is>
      </c>
      <c r="L2187" t="inlineStr">
        <is>
          <t>E_Suresh_Natuf_Kiosk_07072026_Adset5</t>
        </is>
      </c>
      <c r="M2187" t="inlineStr">
        <is>
          <t>E_Suresh_Natuf_Kiosk_07072026_Adset5</t>
        </is>
      </c>
      <c r="N2187" t="inlineStr">
        <is>
          <t>E_Hindi_Suresh_Natuf_Kiosk_07072026_Adset5_ad3 – Copy 2</t>
        </is>
      </c>
      <c r="O2187" t="inlineStr">
        <is>
          <t>Natuf</t>
        </is>
      </c>
      <c r="P2187" t="inlineStr">
        <is>
          <t>Facebook</t>
        </is>
      </c>
      <c r="Q2187" t="inlineStr">
        <is>
          <t>(Unassigned)</t>
        </is>
      </c>
      <c r="R2187" t="inlineStr">
        <is>
          <t>Omkar Navge</t>
        </is>
      </c>
      <c r="S2187" t="inlineStr">
        <is>
          <t>-</t>
        </is>
      </c>
      <c r="T2187" t="inlineStr">
        <is>
          <t>New Delhi</t>
        </is>
      </c>
      <c r="U2187" t="inlineStr">
        <is>
          <t xml:space="preserve"> </t>
        </is>
      </c>
      <c r="V2187" t="n">
        <v>0</v>
      </c>
      <c r="W2187" t="n">
        <v>0</v>
      </c>
      <c r="X2187" t="inlineStr">
        <is>
          <t>XXXXXX5446</t>
        </is>
      </c>
      <c r="Y2187" s="72" t="n">
        <v>46326.52037037037</v>
      </c>
    </row>
    <row r="2188">
      <c r="A2188" s="39" t="inlineStr">
        <is>
          <t>6ad282579740299f873e2f80</t>
        </is>
      </c>
      <c r="B2188" s="72" t="n">
        <v>46312.0627662037</v>
      </c>
      <c r="C2188" s="70" t="n">
        <v>46312</v>
      </c>
      <c r="D2188" t="inlineStr">
        <is>
          <t>2026-10</t>
        </is>
      </c>
      <c r="E2188" t="inlineStr">
        <is>
          <t>Wk of 2026-10-12</t>
        </is>
      </c>
      <c r="F2188" t="inlineStr">
        <is>
          <t>Connected</t>
        </is>
      </c>
      <c r="G2188" s="39" t="str">
        <f>IF(ISNUMBER(MATCH(F2188,QualityStatuses,0)),"Quality Lead","Non-Quality Lead")</f>
        <v>Non-Quality Lead</v>
      </c>
      <c r="H2188" s="39" t="str">
        <f>IFERROR(INDEX(CampTypes,MATCH(I2188,CampList,0)),"Unattributed")</f>
        <v>Old</v>
      </c>
      <c r="I2188" t="inlineStr">
        <is>
          <t>natuf_Kiosk_14072026_Hindi</t>
        </is>
      </c>
      <c r="J2188" t="inlineStr">
        <is>
          <t>natuf_Kiosk_14072026_Hindi</t>
        </is>
      </c>
      <c r="K2188" t="inlineStr">
        <is>
          <t>Direct (campaign tagged in CRM)</t>
        </is>
      </c>
      <c r="L2188" t="inlineStr">
        <is>
          <t>natuf_Kiosk_09102026</t>
        </is>
      </c>
      <c r="M2188" t="inlineStr">
        <is>
          <t>natuf_Kiosk_09102026</t>
        </is>
      </c>
      <c r="N2188" t="inlineStr">
        <is>
          <t>natuf_Kiosk_14072026_ad set_ad1</t>
        </is>
      </c>
      <c r="O2188" t="inlineStr">
        <is>
          <t>Natuf</t>
        </is>
      </c>
      <c r="P2188" t="inlineStr">
        <is>
          <t>Facebook</t>
        </is>
      </c>
      <c r="Q2188" t="inlineStr">
        <is>
          <t>Tejaswini Tarigopula</t>
        </is>
      </c>
      <c r="R2188" t="inlineStr">
        <is>
          <t>Sai Charan</t>
        </is>
      </c>
      <c r="S2188" t="inlineStr">
        <is>
          <t>-</t>
        </is>
      </c>
      <c r="T2188" t="inlineStr">
        <is>
          <t>Baran</t>
        </is>
      </c>
      <c r="U2188" t="inlineStr">
        <is>
          <t xml:space="preserve"> </t>
        </is>
      </c>
      <c r="V2188" t="n">
        <v>3</v>
      </c>
      <c r="W2188" t="n">
        <v>2</v>
      </c>
      <c r="X2188" t="inlineStr">
        <is>
          <t>XXXXXX2485</t>
        </is>
      </c>
      <c r="Y2188" s="72" t="n">
        <v>46326.52037037037</v>
      </c>
    </row>
    <row r="2189">
      <c r="A2189" s="39" t="inlineStr">
        <is>
          <t>6ad281894eb0a78e34d42d3e</t>
        </is>
      </c>
      <c r="B2189" s="72" t="n">
        <v>46312.06038194444</v>
      </c>
      <c r="C2189" s="70" t="n">
        <v>46312</v>
      </c>
      <c r="D2189" t="inlineStr">
        <is>
          <t>2026-10</t>
        </is>
      </c>
      <c r="E2189" t="inlineStr">
        <is>
          <t>Wk of 2026-10-12</t>
        </is>
      </c>
      <c r="F2189" t="inlineStr">
        <is>
          <t>Attempt 3</t>
        </is>
      </c>
      <c r="G2189" s="39" t="str">
        <f>IF(ISNUMBER(MATCH(F2189,QualityStatuses,0)),"Quality Lead","Non-Quality Lead")</f>
        <v>Non-Quality Lead</v>
      </c>
      <c r="H2189" s="39" t="str">
        <f>IFERROR(INDEX(CampTypes,MATCH(I2189,CampList,0)),"Unattributed")</f>
        <v>New</v>
      </c>
      <c r="I2189" t="inlineStr">
        <is>
          <t>EBG - In House | ABO | Natuf | Leads | Unit Franchise | India | Oct26 | V1</t>
        </is>
      </c>
      <c r="J2189" t="inlineStr">
        <is>
          <t>EBG - In House | ABO | Natuf | Leads | Unit Franchise | India | Oct26 | V1</t>
        </is>
      </c>
      <c r="K2189" t="inlineStr">
        <is>
          <t>Direct (campaign tagged in CRM)</t>
        </is>
      </c>
      <c r="L2189" t="inlineStr">
        <is>
          <t>Natuf | Investors | Tier1 + Growth Cities | Oct26 | V1</t>
        </is>
      </c>
      <c r="M2189" t="inlineStr">
        <is>
          <t>Natuf | Investors | Tier1 + Growth Cities | Oct26 | V1</t>
        </is>
      </c>
      <c r="N2189" t="inlineStr">
        <is>
          <t>Natuf | Reel | Brand Ambassador | Heard Of Owning A Cafe | V1</t>
        </is>
      </c>
      <c r="O2189" t="inlineStr">
        <is>
          <t>In House Natuf</t>
        </is>
      </c>
      <c r="P2189" t="inlineStr">
        <is>
          <t>Facebook</t>
        </is>
      </c>
      <c r="Q2189" t="inlineStr">
        <is>
          <t>Rupa Srinivas</t>
        </is>
      </c>
      <c r="R2189" t="inlineStr">
        <is>
          <t>Roshini</t>
        </is>
      </c>
      <c r="S2189" t="inlineStr">
        <is>
          <t>-</t>
        </is>
      </c>
      <c r="T2189" t="inlineStr">
        <is>
          <t>Pune</t>
        </is>
      </c>
      <c r="U2189" t="inlineStr">
        <is>
          <t xml:space="preserve"> </t>
        </is>
      </c>
      <c r="V2189" t="n">
        <v>4</v>
      </c>
      <c r="W2189" t="n">
        <v>2</v>
      </c>
      <c r="X2189" t="inlineStr">
        <is>
          <t>XXXXXX1325</t>
        </is>
      </c>
      <c r="Y2189" s="72" t="n">
        <v>46326.52037037037</v>
      </c>
    </row>
    <row r="2190">
      <c r="A2190" s="39" t="inlineStr">
        <is>
          <t>6ad28066b1bb9d1031042e47</t>
        </is>
      </c>
      <c r="B2190" s="72" t="n">
        <v>46312.05701388889</v>
      </c>
      <c r="C2190" s="70" t="n">
        <v>46312</v>
      </c>
      <c r="D2190" t="inlineStr">
        <is>
          <t>2026-10</t>
        </is>
      </c>
      <c r="E2190" t="inlineStr">
        <is>
          <t>Wk of 2026-10-12</t>
        </is>
      </c>
      <c r="F2190" t="inlineStr">
        <is>
          <t>Attempt 1</t>
        </is>
      </c>
      <c r="G2190" s="39" t="str">
        <f>IF(ISNUMBER(MATCH(F2190,QualityStatuses,0)),"Quality Lead","Non-Quality Lead")</f>
        <v>Non-Quality Lead</v>
      </c>
      <c r="H2190" s="39" t="str">
        <f>IFERROR(INDEX(CampTypes,MATCH(I2190,CampList,0)),"Unattributed")</f>
        <v>New</v>
      </c>
      <c r="I2190" t="inlineStr">
        <is>
          <t>EBG - In House | ABO | Natuf | Leads | Unit Franchise | India | Oct26 | V1</t>
        </is>
      </c>
      <c r="J2190" t="inlineStr">
        <is>
          <t>EBG - In House | ABO | Natuf | Leads | Unit Franchise | India | Oct26 | V1</t>
        </is>
      </c>
      <c r="K2190" t="inlineStr">
        <is>
          <t>Direct (campaign tagged in CRM)</t>
        </is>
      </c>
      <c r="L2190" t="inlineStr">
        <is>
          <t>Natuf | Investors | Tier1 + Growth Cities | Oct26 | V1</t>
        </is>
      </c>
      <c r="M2190" t="inlineStr">
        <is>
          <t>Natuf | Investors | Tier1 + Growth Cities | Oct26 | V1</t>
        </is>
      </c>
      <c r="N2190" t="inlineStr">
        <is>
          <t>Natuf | Reel | Brand Ambassador | Heard Of Owning A Cafe | V1</t>
        </is>
      </c>
      <c r="O2190" t="inlineStr">
        <is>
          <t>In House Natuf</t>
        </is>
      </c>
      <c r="P2190" t="inlineStr">
        <is>
          <t>Facebook</t>
        </is>
      </c>
      <c r="Q2190" t="inlineStr">
        <is>
          <t>Rupa Srinivas</t>
        </is>
      </c>
      <c r="R2190" t="inlineStr">
        <is>
          <t>Elisha Pitta</t>
        </is>
      </c>
      <c r="S2190" t="inlineStr">
        <is>
          <t>-</t>
        </is>
      </c>
      <c r="T2190" t="inlineStr">
        <is>
          <t>Hyderabad</t>
        </is>
      </c>
      <c r="U2190" t="inlineStr">
        <is>
          <t xml:space="preserve"> </t>
        </is>
      </c>
      <c r="V2190" t="n">
        <v>1</v>
      </c>
      <c r="W2190" t="n">
        <v>0</v>
      </c>
      <c r="X2190" t="inlineStr">
        <is>
          <t>XXXXXX5151</t>
        </is>
      </c>
      <c r="Y2190" s="72" t="n">
        <v>46326.52037037037</v>
      </c>
    </row>
    <row r="2191">
      <c r="A2191" s="39" t="inlineStr">
        <is>
          <t>6ad28055e65325f566393291</t>
        </is>
      </c>
      <c r="B2191" s="72" t="n">
        <v>46312.05681712963</v>
      </c>
      <c r="C2191" s="70" t="n">
        <v>46312</v>
      </c>
      <c r="D2191" t="inlineStr">
        <is>
          <t>2026-10</t>
        </is>
      </c>
      <c r="E2191" t="inlineStr">
        <is>
          <t>Wk of 2026-10-12</t>
        </is>
      </c>
      <c r="F2191" t="inlineStr">
        <is>
          <t>Attempt 1</t>
        </is>
      </c>
      <c r="G2191" s="39" t="str">
        <f>IF(ISNUMBER(MATCH(F2191,QualityStatuses,0)),"Quality Lead","Non-Quality Lead")</f>
        <v>Non-Quality Lead</v>
      </c>
      <c r="H2191" s="39" t="str">
        <f>IFERROR(INDEX(CampTypes,MATCH(I2191,CampList,0)),"Unattributed")</f>
        <v>Old</v>
      </c>
      <c r="I2191" t="inlineStr">
        <is>
          <t>E_Suresh_Natuf_Kiosk_07072026</t>
        </is>
      </c>
      <c r="J2191" t="inlineStr">
        <is>
          <t>E_Suresh_Natuf_Kiosk_07072026</t>
        </is>
      </c>
      <c r="K2191" t="inlineStr">
        <is>
          <t>Direct (campaign tagged in CRM)</t>
        </is>
      </c>
      <c r="L2191" t="inlineStr">
        <is>
          <t>E_Suresh_Natuf_Kiosk_07072026_Adset5</t>
        </is>
      </c>
      <c r="M2191" t="inlineStr">
        <is>
          <t>E_Suresh_Natuf_Kiosk_07072026_Adset5</t>
        </is>
      </c>
      <c r="N2191" t="inlineStr">
        <is>
          <t>E_Hindi_Suresh_Natuf_Kiosk_07072026_Adset5_ad3 – Copy 2</t>
        </is>
      </c>
      <c r="O2191" t="inlineStr">
        <is>
          <t>Natuf</t>
        </is>
      </c>
      <c r="P2191" t="inlineStr">
        <is>
          <t>Facebook</t>
        </is>
      </c>
      <c r="Q2191" t="inlineStr">
        <is>
          <t>Deepak Rai</t>
        </is>
      </c>
      <c r="R2191" t="inlineStr">
        <is>
          <t>Tejaswini Tarigopula</t>
        </is>
      </c>
      <c r="S2191" t="inlineStr">
        <is>
          <t>-</t>
        </is>
      </c>
      <c r="T2191" t="inlineStr">
        <is>
          <t>Jodhpur</t>
        </is>
      </c>
      <c r="U2191" t="inlineStr">
        <is>
          <t xml:space="preserve"> </t>
        </is>
      </c>
      <c r="V2191" t="n">
        <v>1</v>
      </c>
      <c r="W2191" t="n">
        <v>0</v>
      </c>
      <c r="X2191" t="inlineStr">
        <is>
          <t>XXXXXX6015</t>
        </is>
      </c>
      <c r="Y2191" s="72" t="n">
        <v>46326.52037037037</v>
      </c>
    </row>
    <row r="2192">
      <c r="A2192" s="39" t="inlineStr">
        <is>
          <t>6ad27df287a75e4c9272533f</t>
        </is>
      </c>
      <c r="B2192" s="72" t="n">
        <v>46312.04974537037</v>
      </c>
      <c r="C2192" s="70" t="n">
        <v>46312</v>
      </c>
      <c r="D2192" t="inlineStr">
        <is>
          <t>2026-10</t>
        </is>
      </c>
      <c r="E2192" t="inlineStr">
        <is>
          <t>Wk of 2026-10-12</t>
        </is>
      </c>
      <c r="F2192" t="inlineStr">
        <is>
          <t>Attempt 1</t>
        </is>
      </c>
      <c r="G2192" s="39" t="str">
        <f>IF(ISNUMBER(MATCH(F2192,QualityStatuses,0)),"Quality Lead","Non-Quality Lead")</f>
        <v>Non-Quality Lead</v>
      </c>
      <c r="H2192" s="39" t="str">
        <f>IFERROR(INDEX(CampTypes,MATCH(I2192,CampList,0)),"Unattributed")</f>
        <v>New</v>
      </c>
      <c r="I2192" t="inlineStr">
        <is>
          <t>EBG - In House | ABO | Natuf | Leads | Unit Franchise | India | Oct26 | V1</t>
        </is>
      </c>
      <c r="J2192" t="inlineStr">
        <is>
          <t>EBG - In House | ABO | Natuf | Leads | Unit Franchise | India | Oct26 | V1</t>
        </is>
      </c>
      <c r="K2192" t="inlineStr">
        <is>
          <t>Direct (campaign tagged in CRM)</t>
        </is>
      </c>
      <c r="L2192" t="inlineStr">
        <is>
          <t>Natuf | LAL 1% | India | Jul26 | V1</t>
        </is>
      </c>
      <c r="M2192" t="inlineStr">
        <is>
          <t>Natuf | LAL 1% | India | Jul26 | V1</t>
        </is>
      </c>
      <c r="N2192" t="inlineStr">
        <is>
          <t>Natuf | Reel | Brand Ambassador | Heard Of Owning A Cafe | V1</t>
        </is>
      </c>
      <c r="O2192" t="inlineStr">
        <is>
          <t>In House Natuf</t>
        </is>
      </c>
      <c r="P2192" t="inlineStr">
        <is>
          <t>Facebook</t>
        </is>
      </c>
      <c r="Q2192" t="inlineStr">
        <is>
          <t>Rupa Srinivas</t>
        </is>
      </c>
      <c r="R2192" t="inlineStr">
        <is>
          <t>Harshitha Mudeli</t>
        </is>
      </c>
      <c r="S2192" t="inlineStr">
        <is>
          <t>-</t>
        </is>
      </c>
      <c r="T2192" t="inlineStr">
        <is>
          <t>Calicut</t>
        </is>
      </c>
      <c r="U2192" t="inlineStr">
        <is>
          <t xml:space="preserve"> </t>
        </is>
      </c>
      <c r="V2192" t="n">
        <v>0</v>
      </c>
      <c r="W2192" t="n">
        <v>0</v>
      </c>
      <c r="X2192" t="inlineStr">
        <is>
          <t>XXXXXX8496</t>
        </is>
      </c>
      <c r="Y2192" s="72" t="n">
        <v>46326.52037037037</v>
      </c>
    </row>
    <row r="2193">
      <c r="A2193" s="39" t="inlineStr">
        <is>
          <t>6ad27db6861909c85fb0cca2</t>
        </is>
      </c>
      <c r="B2193" s="72" t="n">
        <v>46312.04905092593</v>
      </c>
      <c r="C2193" s="70" t="n">
        <v>46312</v>
      </c>
      <c r="D2193" t="inlineStr">
        <is>
          <t>2026-10</t>
        </is>
      </c>
      <c r="E2193" t="inlineStr">
        <is>
          <t>Wk of 2026-10-12</t>
        </is>
      </c>
      <c r="F2193" t="inlineStr">
        <is>
          <t>New Lead</t>
        </is>
      </c>
      <c r="G2193" s="39" t="str">
        <f>IF(ISNUMBER(MATCH(F2193,QualityStatuses,0)),"Quality Lead","Non-Quality Lead")</f>
        <v>Non-Quality Lead</v>
      </c>
      <c r="H2193" s="39" t="str">
        <f>IFERROR(INDEX(CampTypes,MATCH(I2193,CampList,0)),"Unattributed")</f>
        <v>Old</v>
      </c>
      <c r="I2193" t="inlineStr">
        <is>
          <t>E_Natuf_Generic_13082026</t>
        </is>
      </c>
      <c r="J2193" t="inlineStr">
        <is>
          <t>E_Natuf_Generic_13082026</t>
        </is>
      </c>
      <c r="K2193" t="inlineStr">
        <is>
          <t>Direct (campaign tagged in CRM)</t>
        </is>
      </c>
      <c r="L2193" t="inlineStr">
        <is>
          <t>E_Natuf_Generic_13082026_Adset1</t>
        </is>
      </c>
      <c r="M2193" t="inlineStr">
        <is>
          <t>E_Natuf_Generic_13082026_Adset1</t>
        </is>
      </c>
      <c r="N2193" t="inlineStr">
        <is>
          <t>E_Natuf_Generic_13082026_Adset1_Ad1</t>
        </is>
      </c>
      <c r="O2193" t="inlineStr">
        <is>
          <t>Natuf</t>
        </is>
      </c>
      <c r="P2193" t="inlineStr">
        <is>
          <t>Facebook</t>
        </is>
      </c>
      <c r="Q2193" t="inlineStr">
        <is>
          <t>(Unassigned)</t>
        </is>
      </c>
      <c r="R2193" t="inlineStr">
        <is>
          <t>Omkar Navge</t>
        </is>
      </c>
      <c r="S2193" t="inlineStr">
        <is>
          <t>-</t>
        </is>
      </c>
      <c r="T2193" t="inlineStr">
        <is>
          <t>Jamnagar</t>
        </is>
      </c>
      <c r="U2193" t="inlineStr">
        <is>
          <t xml:space="preserve"> </t>
        </is>
      </c>
      <c r="V2193" t="n">
        <v>0</v>
      </c>
      <c r="W2193" t="n">
        <v>0</v>
      </c>
      <c r="X2193" t="inlineStr">
        <is>
          <t>XXXXXX9999</t>
        </is>
      </c>
      <c r="Y2193" s="72" t="n">
        <v>46326.52037037037</v>
      </c>
    </row>
    <row r="2194">
      <c r="A2194" s="39" t="inlineStr">
        <is>
          <t>6ad27db24dbcc3f1b171e908</t>
        </is>
      </c>
      <c r="B2194" s="72" t="n">
        <v>46312.04900462963</v>
      </c>
      <c r="C2194" s="70" t="n">
        <v>46312</v>
      </c>
      <c r="D2194" t="inlineStr">
        <is>
          <t>2026-10</t>
        </is>
      </c>
      <c r="E2194" t="inlineStr">
        <is>
          <t>Wk of 2026-10-12</t>
        </is>
      </c>
      <c r="F2194" t="inlineStr">
        <is>
          <t>Attempt 2</t>
        </is>
      </c>
      <c r="G2194" s="39" t="str">
        <f>IF(ISNUMBER(MATCH(F2194,QualityStatuses,0)),"Quality Lead","Non-Quality Lead")</f>
        <v>Non-Quality Lead</v>
      </c>
      <c r="H2194" s="39" t="str">
        <f>IFERROR(INDEX(CampTypes,MATCH(I2194,CampList,0)),"Unattributed")</f>
        <v>New</v>
      </c>
      <c r="I2194" t="inlineStr">
        <is>
          <t>EBG - In House | ABO | Natuf | Leads | Unit Franchise | India | Oct26 | V1</t>
        </is>
      </c>
      <c r="J2194" t="inlineStr">
        <is>
          <t>EBG - In House | ABO | Natuf | Leads | Unit Franchise | India | Oct26 | V1</t>
        </is>
      </c>
      <c r="K2194" t="inlineStr">
        <is>
          <t>Direct (campaign tagged in CRM)</t>
        </is>
      </c>
      <c r="L2194" t="inlineStr">
        <is>
          <t>Natuf | LAL 1% | India | Jul26 | V1</t>
        </is>
      </c>
      <c r="M2194" t="inlineStr">
        <is>
          <t>Natuf | LAL 1% | India | Jul26 | V1</t>
        </is>
      </c>
      <c r="N2194" t="inlineStr">
        <is>
          <t>Natuf | Reel | Brand Ambassador | Heard Of Owning A Cafe | V1</t>
        </is>
      </c>
      <c r="O2194" t="inlineStr">
        <is>
          <t>In House Natuf</t>
        </is>
      </c>
      <c r="P2194" t="inlineStr">
        <is>
          <t>Facebook</t>
        </is>
      </c>
      <c r="Q2194" t="inlineStr">
        <is>
          <t>Rupa Srinivas</t>
        </is>
      </c>
      <c r="R2194" t="inlineStr">
        <is>
          <t>Sameer Khan</t>
        </is>
      </c>
      <c r="S2194" t="inlineStr">
        <is>
          <t>-</t>
        </is>
      </c>
      <c r="T2194" t="inlineStr">
        <is>
          <t>Delhi</t>
        </is>
      </c>
      <c r="U2194" t="inlineStr">
        <is>
          <t xml:space="preserve"> </t>
        </is>
      </c>
      <c r="V2194" t="n">
        <v>2</v>
      </c>
      <c r="W2194" t="n">
        <v>0</v>
      </c>
      <c r="X2194" t="inlineStr">
        <is>
          <t>XXXXXX3448</t>
        </is>
      </c>
      <c r="Y2194" s="72" t="n">
        <v>46326.52037037037</v>
      </c>
    </row>
    <row r="2195">
      <c r="A2195" s="39" t="inlineStr">
        <is>
          <t>6ad27aac85fc9d2e625dee33</t>
        </is>
      </c>
      <c r="B2195" s="72" t="n">
        <v>46312.04004629629</v>
      </c>
      <c r="C2195" s="70" t="n">
        <v>46312</v>
      </c>
      <c r="D2195" t="inlineStr">
        <is>
          <t>2026-10</t>
        </is>
      </c>
      <c r="E2195" t="inlineStr">
        <is>
          <t>Wk of 2026-10-12</t>
        </is>
      </c>
      <c r="F2195" t="inlineStr">
        <is>
          <t>Attempt 4</t>
        </is>
      </c>
      <c r="G2195" s="39" t="str">
        <f>IF(ISNUMBER(MATCH(F2195,QualityStatuses,0)),"Quality Lead","Non-Quality Lead")</f>
        <v>Non-Quality Lead</v>
      </c>
      <c r="H2195" s="39" t="str">
        <f>IFERROR(INDEX(CampTypes,MATCH(I2195,CampList,0)),"Unattributed")</f>
        <v>Old</v>
      </c>
      <c r="I2195" t="inlineStr">
        <is>
          <t>E_Natuf_Generic_13082026</t>
        </is>
      </c>
      <c r="J2195" t="inlineStr">
        <is>
          <t>E_Natuf_Generic_13082026</t>
        </is>
      </c>
      <c r="K2195" t="inlineStr">
        <is>
          <t>Direct (campaign tagged in CRM)</t>
        </is>
      </c>
      <c r="L2195" t="inlineStr">
        <is>
          <t>E_Natuf_Generic_13082026_Adset1</t>
        </is>
      </c>
      <c r="M2195" t="inlineStr">
        <is>
          <t>E_Natuf_Generic_13082026_Adset1</t>
        </is>
      </c>
      <c r="N2195" t="inlineStr">
        <is>
          <t>E_Natuf_Generic_13082026_Adset1_Ad1</t>
        </is>
      </c>
      <c r="O2195" t="inlineStr">
        <is>
          <t>Natuf</t>
        </is>
      </c>
      <c r="P2195" t="inlineStr">
        <is>
          <t>Facebook</t>
        </is>
      </c>
      <c r="Q2195" t="inlineStr">
        <is>
          <t>Marshal Malbari</t>
        </is>
      </c>
      <c r="R2195" t="inlineStr">
        <is>
          <t>Tanishq A</t>
        </is>
      </c>
      <c r="S2195" t="inlineStr">
        <is>
          <t>-</t>
        </is>
      </c>
      <c r="T2195" t="inlineStr">
        <is>
          <t>Kolkata</t>
        </is>
      </c>
      <c r="U2195" t="inlineStr">
        <is>
          <t xml:space="preserve"> </t>
        </is>
      </c>
      <c r="V2195" t="n">
        <v>4</v>
      </c>
      <c r="W2195" t="n">
        <v>0</v>
      </c>
      <c r="X2195" t="inlineStr">
        <is>
          <t>XXXXXX2776</t>
        </is>
      </c>
      <c r="Y2195" s="72" t="n">
        <v>46326.52037037037</v>
      </c>
    </row>
    <row r="2196">
      <c r="A2196" s="39" t="inlineStr">
        <is>
          <t>6ad279d0de226456b9f34d22</t>
        </is>
      </c>
      <c r="B2196" s="72" t="n">
        <v>46312.0375</v>
      </c>
      <c r="C2196" s="70" t="n">
        <v>46312</v>
      </c>
      <c r="D2196" t="inlineStr">
        <is>
          <t>2026-10</t>
        </is>
      </c>
      <c r="E2196" t="inlineStr">
        <is>
          <t>Wk of 2026-10-12</t>
        </is>
      </c>
      <c r="F2196" t="inlineStr">
        <is>
          <t>Attempt 2</t>
        </is>
      </c>
      <c r="G2196" s="39" t="str">
        <f>IF(ISNUMBER(MATCH(F2196,QualityStatuses,0)),"Quality Lead","Non-Quality Lead")</f>
        <v>Non-Quality Lead</v>
      </c>
      <c r="H2196" s="39" t="str">
        <f>IFERROR(INDEX(CampTypes,MATCH(I2196,CampList,0)),"Unattributed")</f>
        <v>New</v>
      </c>
      <c r="I2196" t="inlineStr">
        <is>
          <t>EBG - In House | ABO | Natuf | Leads | Unit Franchise | India | Oct26 | V1</t>
        </is>
      </c>
      <c r="J2196" t="inlineStr">
        <is>
          <t>EBG - In House | ABO | Natuf | Leads | Unit Franchise | India | Oct26 | V1</t>
        </is>
      </c>
      <c r="K2196" t="inlineStr">
        <is>
          <t>Direct (campaign tagged in CRM)</t>
        </is>
      </c>
      <c r="L2196" t="inlineStr">
        <is>
          <t>Natuf | Broad | Tier1 + Growth Cities | Oct26 | V1</t>
        </is>
      </c>
      <c r="M2196" t="inlineStr">
        <is>
          <t>Natuf | Broad | Tier1 + Growth Cities | Oct26 | V1</t>
        </is>
      </c>
      <c r="N2196" t="inlineStr">
        <is>
          <t>Natuf | Reel | Brand Ambassador | Heard Of Owning A Cafe | V1</t>
        </is>
      </c>
      <c r="O2196" t="inlineStr">
        <is>
          <t>In House Natuf</t>
        </is>
      </c>
      <c r="P2196" t="inlineStr">
        <is>
          <t>Facebook</t>
        </is>
      </c>
      <c r="Q2196" t="inlineStr">
        <is>
          <t>Rupa Srinivas</t>
        </is>
      </c>
      <c r="R2196" t="inlineStr">
        <is>
          <t>Srikanth Marampudi</t>
        </is>
      </c>
      <c r="S2196" t="inlineStr">
        <is>
          <t>-</t>
        </is>
      </c>
      <c r="T2196" t="inlineStr">
        <is>
          <t>Surat</t>
        </is>
      </c>
      <c r="U2196" t="inlineStr">
        <is>
          <t xml:space="preserve"> </t>
        </is>
      </c>
      <c r="V2196" t="n">
        <v>2</v>
      </c>
      <c r="W2196" t="n">
        <v>0</v>
      </c>
      <c r="X2196" t="inlineStr">
        <is>
          <t>XXXXXX2932</t>
        </is>
      </c>
      <c r="Y2196" s="72" t="n">
        <v>46326.52037037037</v>
      </c>
    </row>
    <row r="2197">
      <c r="A2197" s="39" t="inlineStr">
        <is>
          <t>6ad2779e4eb0a78e34d4298c</t>
        </is>
      </c>
      <c r="B2197" s="72" t="n">
        <v>46312.03099537037</v>
      </c>
      <c r="C2197" s="70" t="n">
        <v>46312</v>
      </c>
      <c r="D2197" t="inlineStr">
        <is>
          <t>2026-10</t>
        </is>
      </c>
      <c r="E2197" t="inlineStr">
        <is>
          <t>Wk of 2026-10-12</t>
        </is>
      </c>
      <c r="F2197" t="inlineStr">
        <is>
          <t>New Lead</t>
        </is>
      </c>
      <c r="G2197" s="39" t="str">
        <f>IF(ISNUMBER(MATCH(F2197,QualityStatuses,0)),"Quality Lead","Non-Quality Lead")</f>
        <v>Non-Quality Lead</v>
      </c>
      <c r="H2197" s="39" t="str">
        <f>IFERROR(INDEX(CampTypes,MATCH(I2197,CampList,0)),"Unattributed")</f>
        <v>Old</v>
      </c>
      <c r="I2197" t="inlineStr">
        <is>
          <t>E_Karan_Natuf_All_07072026</t>
        </is>
      </c>
      <c r="J2197" t="inlineStr">
        <is>
          <t>E_Karan_Natuf_All_07072026</t>
        </is>
      </c>
      <c r="K2197" t="inlineStr">
        <is>
          <t>Direct (campaign tagged in CRM)</t>
        </is>
      </c>
      <c r="L2197" t="inlineStr">
        <is>
          <t>E_Karan_Natuf_Sign_07072026_Adset3</t>
        </is>
      </c>
      <c r="M2197" t="inlineStr">
        <is>
          <t>E_Karan_Natuf_Sign_07072026_Adset3</t>
        </is>
      </c>
      <c r="N2197" t="inlineStr">
        <is>
          <t>E_Karan_Natuf_Sign_07072026_Adset2_Ad1</t>
        </is>
      </c>
      <c r="O2197" t="inlineStr">
        <is>
          <t>Natuf</t>
        </is>
      </c>
      <c r="P2197" t="inlineStr">
        <is>
          <t>Facebook</t>
        </is>
      </c>
      <c r="Q2197" t="inlineStr">
        <is>
          <t>(Unassigned)</t>
        </is>
      </c>
      <c r="R2197" t="inlineStr">
        <is>
          <t>Omkar Navge</t>
        </is>
      </c>
      <c r="S2197" t="inlineStr">
        <is>
          <t>-</t>
        </is>
      </c>
      <c r="T2197" t="inlineStr">
        <is>
          <t>jaipur</t>
        </is>
      </c>
      <c r="U2197" t="inlineStr">
        <is>
          <t xml:space="preserve"> </t>
        </is>
      </c>
      <c r="V2197" t="n">
        <v>0</v>
      </c>
      <c r="W2197" t="n">
        <v>0</v>
      </c>
      <c r="X2197" t="inlineStr">
        <is>
          <t>XXXXXX1401</t>
        </is>
      </c>
      <c r="Y2197" s="72" t="n">
        <v>46326.52037037037</v>
      </c>
    </row>
    <row r="2198">
      <c r="A2198" s="39" t="inlineStr">
        <is>
          <t>6ad276553ea0111ee5028e4e</t>
        </is>
      </c>
      <c r="B2198" s="72" t="n">
        <v>46312.0271875</v>
      </c>
      <c r="C2198" s="70" t="n">
        <v>46312</v>
      </c>
      <c r="D2198" t="inlineStr">
        <is>
          <t>2026-10</t>
        </is>
      </c>
      <c r="E2198" t="inlineStr">
        <is>
          <t>Wk of 2026-10-12</t>
        </is>
      </c>
      <c r="F2198" t="inlineStr">
        <is>
          <t>Attempt 2</t>
        </is>
      </c>
      <c r="G2198" s="39" t="str">
        <f>IF(ISNUMBER(MATCH(F2198,QualityStatuses,0)),"Quality Lead","Non-Quality Lead")</f>
        <v>Non-Quality Lead</v>
      </c>
      <c r="H2198" s="39" t="str">
        <f>IFERROR(INDEX(CampTypes,MATCH(I2198,CampList,0)),"Unattributed")</f>
        <v>Old</v>
      </c>
      <c r="I2198" t="inlineStr">
        <is>
          <t>natuf_Kiosk_14072026_Hindi</t>
        </is>
      </c>
      <c r="J2198" t="inlineStr">
        <is>
          <t>natuf_Kiosk_14072026_Hindi</t>
        </is>
      </c>
      <c r="K2198" t="inlineStr">
        <is>
          <t>Direct (campaign tagged in CRM)</t>
        </is>
      </c>
      <c r="L2198" t="inlineStr">
        <is>
          <t>natuf_Kiosk_09102026</t>
        </is>
      </c>
      <c r="M2198" t="inlineStr">
        <is>
          <t>natuf_Kiosk_09102026</t>
        </is>
      </c>
      <c r="N2198" t="inlineStr">
        <is>
          <t>natuf_Kiosk_14072026_ad set_ad1</t>
        </is>
      </c>
      <c r="O2198" t="inlineStr">
        <is>
          <t>Natuf</t>
        </is>
      </c>
      <c r="P2198" t="inlineStr">
        <is>
          <t>Facebook</t>
        </is>
      </c>
      <c r="Q2198" t="inlineStr">
        <is>
          <t>Tejaswini Tarigopula</t>
        </is>
      </c>
      <c r="R2198" t="inlineStr">
        <is>
          <t>Shivani Sharma</t>
        </is>
      </c>
      <c r="S2198" t="inlineStr">
        <is>
          <t>-</t>
        </is>
      </c>
      <c r="T2198" t="inlineStr">
        <is>
          <t>Gwalior</t>
        </is>
      </c>
      <c r="U2198" t="inlineStr">
        <is>
          <t xml:space="preserve"> </t>
        </is>
      </c>
      <c r="V2198" t="n">
        <v>2</v>
      </c>
      <c r="W2198" t="n">
        <v>0</v>
      </c>
      <c r="X2198" t="inlineStr">
        <is>
          <t>XXXXXX3253</t>
        </is>
      </c>
      <c r="Y2198" s="72" t="n">
        <v>46326.52037037037</v>
      </c>
    </row>
    <row r="2199">
      <c r="A2199" s="39" t="inlineStr">
        <is>
          <t>6ad274d4033a6af6cbe57fdc</t>
        </is>
      </c>
      <c r="B2199" s="72" t="n">
        <v>46312.02273148148</v>
      </c>
      <c r="C2199" s="70" t="n">
        <v>46312</v>
      </c>
      <c r="D2199" t="inlineStr">
        <is>
          <t>2026-10</t>
        </is>
      </c>
      <c r="E2199" t="inlineStr">
        <is>
          <t>Wk of 2026-10-12</t>
        </is>
      </c>
      <c r="F2199" t="inlineStr">
        <is>
          <t>Connected</t>
        </is>
      </c>
      <c r="G2199" s="39" t="str">
        <f>IF(ISNUMBER(MATCH(F2199,QualityStatuses,0)),"Quality Lead","Non-Quality Lead")</f>
        <v>Non-Quality Lead</v>
      </c>
      <c r="H2199" s="39" t="str">
        <f>IFERROR(INDEX(CampTypes,MATCH(I2199,CampList,0)),"Unattributed")</f>
        <v>New</v>
      </c>
      <c r="I2199" t="inlineStr">
        <is>
          <t>EBG - In House | ABO | Natuf | Leads | Unit Franchise | India | Oct26 | V1</t>
        </is>
      </c>
      <c r="J2199" t="inlineStr">
        <is>
          <t>EBG - In House | ABO | Natuf | Leads | Unit Franchise | India | Oct26 | V1</t>
        </is>
      </c>
      <c r="K2199" t="inlineStr">
        <is>
          <t>Direct (campaign tagged in CRM)</t>
        </is>
      </c>
      <c r="L2199" t="inlineStr">
        <is>
          <t>Natuf | Business Owners | Tier1 + Growth Cities | Oct26 | V1</t>
        </is>
      </c>
      <c r="M2199" t="inlineStr">
        <is>
          <t>Natuf | Business Owners | Tier1 + Growth Cities | Oct26 | V1</t>
        </is>
      </c>
      <c r="N2199" t="inlineStr">
        <is>
          <t>Natuf | Reel | Brand Ambassador | Heard Of Owning A Cafe | V1</t>
        </is>
      </c>
      <c r="O2199" t="inlineStr">
        <is>
          <t>In House Natuf</t>
        </is>
      </c>
      <c r="P2199" t="inlineStr">
        <is>
          <t>Facebook</t>
        </is>
      </c>
      <c r="Q2199" t="inlineStr">
        <is>
          <t>Rupa Srinivas</t>
        </is>
      </c>
      <c r="R2199" t="inlineStr">
        <is>
          <t>Sameer Khan</t>
        </is>
      </c>
      <c r="S2199" t="inlineStr">
        <is>
          <t>-</t>
        </is>
      </c>
      <c r="T2199" t="inlineStr">
        <is>
          <t>Gurgaon</t>
        </is>
      </c>
      <c r="U2199" t="inlineStr">
        <is>
          <t xml:space="preserve"> </t>
        </is>
      </c>
      <c r="V2199" t="n">
        <v>2</v>
      </c>
      <c r="W2199" t="n">
        <v>2</v>
      </c>
      <c r="X2199" t="inlineStr">
        <is>
          <t>XXXXXX1388</t>
        </is>
      </c>
      <c r="Y2199" s="72" t="n">
        <v>46326.52037037037</v>
      </c>
    </row>
    <row r="2200">
      <c r="A2200" s="39" t="inlineStr">
        <is>
          <t>6ad274a74eb0a78e34d4288f</t>
        </is>
      </c>
      <c r="B2200" s="72" t="n">
        <v>46312.02221064815</v>
      </c>
      <c r="C2200" s="70" t="n">
        <v>46312</v>
      </c>
      <c r="D2200" t="inlineStr">
        <is>
          <t>2026-10</t>
        </is>
      </c>
      <c r="E2200" t="inlineStr">
        <is>
          <t>Wk of 2026-10-12</t>
        </is>
      </c>
      <c r="F2200" t="inlineStr">
        <is>
          <t>Lost</t>
        </is>
      </c>
      <c r="G2200" s="39" t="str">
        <f>IF(ISNUMBER(MATCH(F2200,QualityStatuses,0)),"Quality Lead","Non-Quality Lead")</f>
        <v>Non-Quality Lead</v>
      </c>
      <c r="H2200" s="39" t="str">
        <f>IFERROR(INDEX(CampTypes,MATCH(I2200,CampList,0)),"Unattributed")</f>
        <v>Old</v>
      </c>
      <c r="I2200" t="inlineStr">
        <is>
          <t>E_Karan_Natuf_All_07072026</t>
        </is>
      </c>
      <c r="J2200" t="inlineStr">
        <is>
          <t>E_Karan_Natuf_All_07072026</t>
        </is>
      </c>
      <c r="K2200" t="inlineStr">
        <is>
          <t>Direct (campaign tagged in CRM)</t>
        </is>
      </c>
      <c r="L2200" t="inlineStr">
        <is>
          <t>E_Karan_Natuf_Fragship_07072026_Adset2</t>
        </is>
      </c>
      <c r="M2200" t="inlineStr">
        <is>
          <t>E_Karan_Natuf_Fragship_07072026_Adset2</t>
        </is>
      </c>
      <c r="N2200" t="inlineStr">
        <is>
          <t>E_Karan_Natuf_Flagship_Cafe_07072026_Adset2_Ad1 – Copy 2</t>
        </is>
      </c>
      <c r="O2200" t="inlineStr">
        <is>
          <t>Natuf</t>
        </is>
      </c>
      <c r="P2200" t="inlineStr">
        <is>
          <t>Facebook</t>
        </is>
      </c>
      <c r="Q2200" t="inlineStr">
        <is>
          <t>Deepak Rai</t>
        </is>
      </c>
      <c r="R2200" t="inlineStr">
        <is>
          <t>Tejaswini Tarigopula</t>
        </is>
      </c>
      <c r="S2200" t="inlineStr">
        <is>
          <t>Not Interested</t>
        </is>
      </c>
      <c r="T2200" t="inlineStr">
        <is>
          <t>Jamnagar</t>
        </is>
      </c>
      <c r="U2200" t="inlineStr">
        <is>
          <t xml:space="preserve"> </t>
        </is>
      </c>
      <c r="V2200" t="n">
        <v>6</v>
      </c>
      <c r="W2200" t="n">
        <v>3</v>
      </c>
      <c r="X2200" t="inlineStr">
        <is>
          <t>XXXXXX6168</t>
        </is>
      </c>
      <c r="Y2200" s="72" t="n">
        <v>46326.52037037037</v>
      </c>
    </row>
    <row r="2201">
      <c r="A2201" s="39" t="inlineStr">
        <is>
          <t>6ad2736c655e909ed3cd548a</t>
        </is>
      </c>
      <c r="B2201" s="72" t="n">
        <v>46312.01856481482</v>
      </c>
      <c r="C2201" s="70" t="n">
        <v>46312</v>
      </c>
      <c r="D2201" t="inlineStr">
        <is>
          <t>2026-10</t>
        </is>
      </c>
      <c r="E2201" t="inlineStr">
        <is>
          <t>Wk of 2026-10-12</t>
        </is>
      </c>
      <c r="F2201" t="inlineStr">
        <is>
          <t>Attempt 1</t>
        </is>
      </c>
      <c r="G2201" s="39" t="str">
        <f>IF(ISNUMBER(MATCH(F2201,QualityStatuses,0)),"Quality Lead","Non-Quality Lead")</f>
        <v>Non-Quality Lead</v>
      </c>
      <c r="H2201" s="39" t="str">
        <f>IFERROR(INDEX(CampTypes,MATCH(I2201,CampList,0)),"Unattributed")</f>
        <v>New</v>
      </c>
      <c r="I2201" t="inlineStr">
        <is>
          <t>EBG - In House | ABO | Natuf | Leads | Unit Franchise | India | Oct26 | V1</t>
        </is>
      </c>
      <c r="J2201" t="inlineStr">
        <is>
          <t>EBG - In House | ABO | Natuf | Leads | Unit Franchise | India | Oct26 | V1</t>
        </is>
      </c>
      <c r="K2201" t="inlineStr">
        <is>
          <t>Direct (campaign tagged in CRM)</t>
        </is>
      </c>
      <c r="L2201" t="inlineStr">
        <is>
          <t>Natuf | LAL 1% | India | Jul26 | V1</t>
        </is>
      </c>
      <c r="M2201" t="inlineStr">
        <is>
          <t>Natuf | LAL 1% | India | Jul26 | V1</t>
        </is>
      </c>
      <c r="N2201" t="inlineStr">
        <is>
          <t>Natuf | Reel | Brand Ambassador | Heard Of Owning A Cafe | V1</t>
        </is>
      </c>
      <c r="O2201" t="inlineStr">
        <is>
          <t>In House Natuf</t>
        </is>
      </c>
      <c r="P2201" t="inlineStr">
        <is>
          <t>Facebook</t>
        </is>
      </c>
      <c r="Q2201" t="inlineStr">
        <is>
          <t>Rupa Srinivas</t>
        </is>
      </c>
      <c r="R2201" t="inlineStr">
        <is>
          <t>Yeshaswini</t>
        </is>
      </c>
      <c r="S2201" t="inlineStr">
        <is>
          <t>-</t>
        </is>
      </c>
      <c r="T2201" t="inlineStr">
        <is>
          <t>Jalandhar</t>
        </is>
      </c>
      <c r="U2201" t="inlineStr">
        <is>
          <t xml:space="preserve"> </t>
        </is>
      </c>
      <c r="V2201" t="n">
        <v>1</v>
      </c>
      <c r="W2201" t="n">
        <v>0</v>
      </c>
      <c r="X2201" t="inlineStr">
        <is>
          <t>XXXXXX8000</t>
        </is>
      </c>
      <c r="Y2201" s="72" t="n">
        <v>46326.52037037037</v>
      </c>
    </row>
    <row r="2202">
      <c r="A2202" s="39" t="inlineStr">
        <is>
          <t>6ad27164b35176fe7af88270</t>
        </is>
      </c>
      <c r="B2202" s="72" t="n">
        <v>46312.0125462963</v>
      </c>
      <c r="C2202" s="70" t="n">
        <v>46312</v>
      </c>
      <c r="D2202" t="inlineStr">
        <is>
          <t>2026-10</t>
        </is>
      </c>
      <c r="E2202" t="inlineStr">
        <is>
          <t>Wk of 2026-10-12</t>
        </is>
      </c>
      <c r="F2202" t="inlineStr">
        <is>
          <t>New Lead</t>
        </is>
      </c>
      <c r="G2202" s="39" t="str">
        <f>IF(ISNUMBER(MATCH(F2202,QualityStatuses,0)),"Quality Lead","Non-Quality Lead")</f>
        <v>Non-Quality Lead</v>
      </c>
      <c r="H2202" s="39" t="str">
        <f>IFERROR(INDEX(CampTypes,MATCH(I2202,CampList,0)),"Unattributed")</f>
        <v>Old</v>
      </c>
      <c r="I2202" t="inlineStr">
        <is>
          <t>E_Suresh_Natuf_Kiosk_07072026</t>
        </is>
      </c>
      <c r="J2202" t="inlineStr">
        <is>
          <t>E_Suresh_Natuf_Kiosk_07072026</t>
        </is>
      </c>
      <c r="K2202" t="inlineStr">
        <is>
          <t>Direct (campaign tagged in CRM)</t>
        </is>
      </c>
      <c r="L2202" t="inlineStr">
        <is>
          <t>E_Suresh_Natuf_Kiosk_07072026_Adset5</t>
        </is>
      </c>
      <c r="M2202" t="inlineStr">
        <is>
          <t>E_Suresh_Natuf_Kiosk_07072026_Adset5</t>
        </is>
      </c>
      <c r="N2202" t="inlineStr">
        <is>
          <t>E_Hindi_Suresh_Natuf_Kiosk_07072026_Adset5_ad3 – Copy 2</t>
        </is>
      </c>
      <c r="O2202" t="inlineStr">
        <is>
          <t>Natuf</t>
        </is>
      </c>
      <c r="P2202" t="inlineStr">
        <is>
          <t>Facebook</t>
        </is>
      </c>
      <c r="Q2202" t="inlineStr">
        <is>
          <t>(Unassigned)</t>
        </is>
      </c>
      <c r="R2202" t="inlineStr">
        <is>
          <t>Omkar Navge</t>
        </is>
      </c>
      <c r="S2202" t="inlineStr">
        <is>
          <t>-</t>
        </is>
      </c>
      <c r="T2202" t="inlineStr">
        <is>
          <t>faridabad</t>
        </is>
      </c>
      <c r="U2202" t="inlineStr">
        <is>
          <t xml:space="preserve"> </t>
        </is>
      </c>
      <c r="V2202" t="n">
        <v>0</v>
      </c>
      <c r="W2202" t="n">
        <v>0</v>
      </c>
      <c r="X2202" t="inlineStr">
        <is>
          <t>XXXXXX0013</t>
        </is>
      </c>
      <c r="Y2202" s="72" t="n">
        <v>46326.52037037037</v>
      </c>
    </row>
    <row r="2203">
      <c r="A2203" s="39" t="inlineStr">
        <is>
          <t>6ad2706f4fc3b2a2815ba416</t>
        </is>
      </c>
      <c r="B2203" s="72" t="n">
        <v>46312.00971064815</v>
      </c>
      <c r="C2203" s="70" t="n">
        <v>46312</v>
      </c>
      <c r="D2203" t="inlineStr">
        <is>
          <t>2026-10</t>
        </is>
      </c>
      <c r="E2203" t="inlineStr">
        <is>
          <t>Wk of 2026-10-12</t>
        </is>
      </c>
      <c r="F2203" t="inlineStr">
        <is>
          <t>Connected</t>
        </is>
      </c>
      <c r="G2203" s="39" t="str">
        <f>IF(ISNUMBER(MATCH(F2203,QualityStatuses,0)),"Quality Lead","Non-Quality Lead")</f>
        <v>Non-Quality Lead</v>
      </c>
      <c r="H2203" s="39" t="str">
        <f>IFERROR(INDEX(CampTypes,MATCH(I2203,CampList,0)),"Unattributed")</f>
        <v>New</v>
      </c>
      <c r="I2203" t="inlineStr">
        <is>
          <t>EBG - In House | ABO | Natuf | Leads | Unit Franchise | India | Oct26 | V1</t>
        </is>
      </c>
      <c r="J2203" t="inlineStr">
        <is>
          <t>EBG - In House | ABO | Natuf | Leads | Unit Franchise | India | Oct26 | V1</t>
        </is>
      </c>
      <c r="K2203" t="inlineStr">
        <is>
          <t>Direct (campaign tagged in CRM)</t>
        </is>
      </c>
      <c r="L2203" t="inlineStr">
        <is>
          <t>Natuf | LAL 1% | India | Jul26 | V1</t>
        </is>
      </c>
      <c r="M2203" t="inlineStr">
        <is>
          <t>Natuf | LAL 1% | India | Jul26 | V1</t>
        </is>
      </c>
      <c r="N2203" t="inlineStr">
        <is>
          <t>Natuf | Reel | Brand Ambassador | Heard Of Owning A Cafe | V1</t>
        </is>
      </c>
      <c r="O2203" t="inlineStr">
        <is>
          <t>In House Natuf</t>
        </is>
      </c>
      <c r="P2203" t="inlineStr">
        <is>
          <t>Facebook</t>
        </is>
      </c>
      <c r="Q2203" t="inlineStr">
        <is>
          <t>Rupa Srinivas</t>
        </is>
      </c>
      <c r="R2203" t="inlineStr">
        <is>
          <t>Siddharth</t>
        </is>
      </c>
      <c r="S2203" t="inlineStr">
        <is>
          <t>-</t>
        </is>
      </c>
      <c r="T2203" t="inlineStr">
        <is>
          <t>Purulia</t>
        </is>
      </c>
      <c r="U2203" t="inlineStr">
        <is>
          <t xml:space="preserve"> </t>
        </is>
      </c>
      <c r="V2203" t="n">
        <v>1</v>
      </c>
      <c r="W2203" t="n">
        <v>1</v>
      </c>
      <c r="X2203" t="inlineStr">
        <is>
          <t>XXXXXX5967</t>
        </is>
      </c>
      <c r="Y2203" s="72" t="n">
        <v>46326.52037037037</v>
      </c>
    </row>
    <row r="2204">
      <c r="A2204" s="39" t="inlineStr">
        <is>
          <t>6ad26f6ccb1d94a5812b10f6</t>
        </is>
      </c>
      <c r="B2204" s="72" t="n">
        <v>46312.00671296296</v>
      </c>
      <c r="C2204" s="70" t="n">
        <v>46312</v>
      </c>
      <c r="D2204" t="inlineStr">
        <is>
          <t>2026-10</t>
        </is>
      </c>
      <c r="E2204" t="inlineStr">
        <is>
          <t>Wk of 2026-10-12</t>
        </is>
      </c>
      <c r="F2204" t="inlineStr">
        <is>
          <t>Connected</t>
        </is>
      </c>
      <c r="G2204" s="39" t="str">
        <f>IF(ISNUMBER(MATCH(F2204,QualityStatuses,0)),"Quality Lead","Non-Quality Lead")</f>
        <v>Non-Quality Lead</v>
      </c>
      <c r="H2204" s="39" t="str">
        <f>IFERROR(INDEX(CampTypes,MATCH(I2204,CampList,0)),"Unattributed")</f>
        <v>Old</v>
      </c>
      <c r="I2204" t="inlineStr">
        <is>
          <t>E_Natuf_Generic_13082026</t>
        </is>
      </c>
      <c r="J2204" t="inlineStr">
        <is>
          <t>E_Natuf_Generic_13082026</t>
        </is>
      </c>
      <c r="K2204" t="inlineStr">
        <is>
          <t>Direct (campaign tagged in CRM)</t>
        </is>
      </c>
      <c r="L2204" t="inlineStr">
        <is>
          <t>E_Natuf_Generic_13082026_Adset1</t>
        </is>
      </c>
      <c r="M2204" t="inlineStr">
        <is>
          <t>E_Natuf_Generic_13082026_Adset1</t>
        </is>
      </c>
      <c r="N2204" t="inlineStr">
        <is>
          <t>E_Natuf_Generic_13082026_Adset1_Ad1</t>
        </is>
      </c>
      <c r="O2204" t="inlineStr">
        <is>
          <t>Natuf</t>
        </is>
      </c>
      <c r="P2204" t="inlineStr">
        <is>
          <t>Facebook</t>
        </is>
      </c>
      <c r="Q2204" t="inlineStr">
        <is>
          <t>Tejaswini Tarigopula</t>
        </is>
      </c>
      <c r="R2204" t="inlineStr">
        <is>
          <t>Prabhudatta Pattanaik</t>
        </is>
      </c>
      <c r="S2204" t="inlineStr">
        <is>
          <t>-</t>
        </is>
      </c>
      <c r="T2204" t="inlineStr">
        <is>
          <t>Varanasi</t>
        </is>
      </c>
      <c r="U2204" t="inlineStr">
        <is>
          <t xml:space="preserve"> </t>
        </is>
      </c>
      <c r="V2204" t="n">
        <v>2</v>
      </c>
      <c r="W2204" t="n">
        <v>1</v>
      </c>
      <c r="X2204" t="inlineStr">
        <is>
          <t>XXXXXX2990</t>
        </is>
      </c>
      <c r="Y2204" s="72" t="n">
        <v>46326.52037037037</v>
      </c>
    </row>
    <row r="2205">
      <c r="A2205" s="39" t="inlineStr">
        <is>
          <t>6ad26e82b66c4fc1f0d407c7</t>
        </is>
      </c>
      <c r="B2205" s="72" t="n">
        <v>46312.00400462963</v>
      </c>
      <c r="C2205" s="70" t="n">
        <v>46312</v>
      </c>
      <c r="D2205" t="inlineStr">
        <is>
          <t>2026-10</t>
        </is>
      </c>
      <c r="E2205" t="inlineStr">
        <is>
          <t>Wk of 2026-10-12</t>
        </is>
      </c>
      <c r="F2205" t="inlineStr">
        <is>
          <t>Details Shared</t>
        </is>
      </c>
      <c r="G2205" s="39" t="str">
        <f>IF(ISNUMBER(MATCH(F2205,QualityStatuses,0)),"Quality Lead","Non-Quality Lead")</f>
        <v>Quality Lead</v>
      </c>
      <c r="H2205" s="39" t="str">
        <f>IFERROR(INDEX(CampTypes,MATCH(I2205,CampList,0)),"Unattributed")</f>
        <v>New</v>
      </c>
      <c r="I2205" t="inlineStr">
        <is>
          <t>EBG - In House | ABO | Natuf | Leads | Unit Franchise | India | Oct26 | V1</t>
        </is>
      </c>
      <c r="J2205" t="inlineStr">
        <is>
          <t>EBG - In House | ABO | Natuf | Leads | Unit Franchise | India | Oct26 | V1</t>
        </is>
      </c>
      <c r="K2205" t="inlineStr">
        <is>
          <t>Direct (campaign tagged in CRM)</t>
        </is>
      </c>
      <c r="L2205" t="inlineStr">
        <is>
          <t>Natuf | Investors | Tier1 + Growth Cities | Oct26 | V1</t>
        </is>
      </c>
      <c r="M2205" t="inlineStr">
        <is>
          <t>Natuf | Investors | Tier1 + Growth Cities | Oct26 | V1</t>
        </is>
      </c>
      <c r="N2205" t="inlineStr">
        <is>
          <t>Natuf | Reel | Brand Ambassador | Heard Of Owning A Cafe | V1</t>
        </is>
      </c>
      <c r="O2205" t="inlineStr">
        <is>
          <t>In House Natuf</t>
        </is>
      </c>
      <c r="P2205" t="inlineStr">
        <is>
          <t>Facebook</t>
        </is>
      </c>
      <c r="Q2205" t="inlineStr">
        <is>
          <t>Rupa Srinivas</t>
        </is>
      </c>
      <c r="R2205" t="inlineStr">
        <is>
          <t>Durga Bhavani</t>
        </is>
      </c>
      <c r="S2205" t="inlineStr">
        <is>
          <t>-</t>
        </is>
      </c>
      <c r="T2205" t="inlineStr">
        <is>
          <t>Davangere</t>
        </is>
      </c>
      <c r="U2205" t="inlineStr">
        <is>
          <t xml:space="preserve"> </t>
        </is>
      </c>
      <c r="V2205" t="n">
        <v>1</v>
      </c>
      <c r="W2205" t="n">
        <v>1</v>
      </c>
      <c r="X2205" t="inlineStr">
        <is>
          <t>XXXXXX4432</t>
        </is>
      </c>
      <c r="Y2205" s="72" t="n">
        <v>46326.52037037037</v>
      </c>
    </row>
    <row r="2206">
      <c r="A2206" s="39" t="inlineStr">
        <is>
          <t>6ad26e3ea31363357e719904</t>
        </is>
      </c>
      <c r="B2206" s="72" t="n">
        <v>46312.0032175926</v>
      </c>
      <c r="C2206" s="70" t="n">
        <v>46312</v>
      </c>
      <c r="D2206" t="inlineStr">
        <is>
          <t>2026-10</t>
        </is>
      </c>
      <c r="E2206" t="inlineStr">
        <is>
          <t>Wk of 2026-10-12</t>
        </is>
      </c>
      <c r="F2206" t="inlineStr">
        <is>
          <t>Attempt 1</t>
        </is>
      </c>
      <c r="G2206" s="39" t="str">
        <f>IF(ISNUMBER(MATCH(F2206,QualityStatuses,0)),"Quality Lead","Non-Quality Lead")</f>
        <v>Non-Quality Lead</v>
      </c>
      <c r="H2206" s="39" t="str">
        <f>IFERROR(INDEX(CampTypes,MATCH(I2206,CampList,0)),"Unattributed")</f>
        <v>New</v>
      </c>
      <c r="I2206" t="inlineStr">
        <is>
          <t>EBG - In House | ABO | Natuf | Leads | Unit Franchise | India | Oct26 | V1</t>
        </is>
      </c>
      <c r="J2206" t="inlineStr">
        <is>
          <t>EBG - In House | ABO | Natuf | Leads | Unit Franchise | India | Oct26 | V1</t>
        </is>
      </c>
      <c r="K2206" t="inlineStr">
        <is>
          <t>Direct (campaign tagged in CRM)</t>
        </is>
      </c>
      <c r="L2206" t="inlineStr">
        <is>
          <t>Natuf | Broad | Tier1 + Growth Cities | Oct26 | V1</t>
        </is>
      </c>
      <c r="M2206" t="inlineStr">
        <is>
          <t>Natuf | Broad | Tier1 + Growth Cities | Oct26 | V1</t>
        </is>
      </c>
      <c r="N2206" t="inlineStr">
        <is>
          <t>Natuf | Reel | Brand Ambassador | Heard Of Owning A Cafe | V1</t>
        </is>
      </c>
      <c r="O2206" t="inlineStr">
        <is>
          <t>In House Natuf</t>
        </is>
      </c>
      <c r="P2206" t="inlineStr">
        <is>
          <t>Facebook</t>
        </is>
      </c>
      <c r="Q2206" t="inlineStr">
        <is>
          <t>Rupa Srinivas</t>
        </is>
      </c>
      <c r="R2206" t="inlineStr">
        <is>
          <t>Durga Bhavani</t>
        </is>
      </c>
      <c r="S2206" t="inlineStr">
        <is>
          <t>-</t>
        </is>
      </c>
      <c r="T2206" t="inlineStr">
        <is>
          <t>Ahmedabad</t>
        </is>
      </c>
      <c r="U2206" t="inlineStr">
        <is>
          <t xml:space="preserve"> </t>
        </is>
      </c>
      <c r="V2206" t="n">
        <v>1</v>
      </c>
      <c r="W2206" t="n">
        <v>0</v>
      </c>
      <c r="X2206" t="inlineStr">
        <is>
          <t>XXXXXX1219</t>
        </is>
      </c>
      <c r="Y2206" s="72" t="n">
        <v>46326.52037037037</v>
      </c>
    </row>
    <row r="2207">
      <c r="A2207" s="39" t="inlineStr">
        <is>
          <t>6ad26e2d0ebcc770d08643dd</t>
        </is>
      </c>
      <c r="B2207" s="72" t="n">
        <v>46312.00302083333</v>
      </c>
      <c r="C2207" s="70" t="n">
        <v>46312</v>
      </c>
      <c r="D2207" t="inlineStr">
        <is>
          <t>2026-10</t>
        </is>
      </c>
      <c r="E2207" t="inlineStr">
        <is>
          <t>Wk of 2026-10-12</t>
        </is>
      </c>
      <c r="F2207" t="inlineStr">
        <is>
          <t>New Lead</t>
        </is>
      </c>
      <c r="G2207" s="39" t="str">
        <f>IF(ISNUMBER(MATCH(F2207,QualityStatuses,0)),"Quality Lead","Non-Quality Lead")</f>
        <v>Non-Quality Lead</v>
      </c>
      <c r="H2207" s="39" t="str">
        <f>IFERROR(INDEX(CampTypes,MATCH(I2207,CampList,0)),"Unattributed")</f>
        <v>Old</v>
      </c>
      <c r="I2207" t="inlineStr">
        <is>
          <t>E_Karan_Natuf_All_07072026</t>
        </is>
      </c>
      <c r="J2207" t="inlineStr">
        <is>
          <t>E_Karan_Natuf_All_07072026</t>
        </is>
      </c>
      <c r="K2207" t="inlineStr">
        <is>
          <t>Direct (campaign tagged in CRM)</t>
        </is>
      </c>
      <c r="L2207" t="inlineStr">
        <is>
          <t>E_Karan_Natuf_Sign_07072026_Adset3</t>
        </is>
      </c>
      <c r="M2207" t="inlineStr">
        <is>
          <t>E_Karan_Natuf_Sign_07072026_Adset3</t>
        </is>
      </c>
      <c r="N2207" t="inlineStr">
        <is>
          <t>E_Karan_Natuf_Sign_07072026_Adset2_Ad1</t>
        </is>
      </c>
      <c r="O2207" t="inlineStr">
        <is>
          <t>Natuf</t>
        </is>
      </c>
      <c r="P2207" t="inlineStr">
        <is>
          <t>Facebook</t>
        </is>
      </c>
      <c r="Q2207" t="inlineStr">
        <is>
          <t>(Unassigned)</t>
        </is>
      </c>
      <c r="R2207" t="inlineStr">
        <is>
          <t>Omkar Navge</t>
        </is>
      </c>
      <c r="S2207" t="inlineStr">
        <is>
          <t>-</t>
        </is>
      </c>
      <c r="T2207" t="inlineStr">
        <is>
          <t>Agra</t>
        </is>
      </c>
      <c r="U2207" t="inlineStr">
        <is>
          <t xml:space="preserve"> </t>
        </is>
      </c>
      <c r="V2207" t="n">
        <v>0</v>
      </c>
      <c r="W2207" t="n">
        <v>0</v>
      </c>
      <c r="X2207" t="inlineStr">
        <is>
          <t>XXXXXX5041</t>
        </is>
      </c>
      <c r="Y2207" s="72" t="n">
        <v>46326.52037037037</v>
      </c>
    </row>
    <row r="2208">
      <c r="A2208" s="39" t="inlineStr">
        <is>
          <t>6ad26b4d100ea359b62039a0</t>
        </is>
      </c>
      <c r="B2208" s="72" t="n">
        <v>46311.99450231482</v>
      </c>
      <c r="C2208" s="70" t="n">
        <v>46311</v>
      </c>
      <c r="D2208" t="inlineStr">
        <is>
          <t>2026-10</t>
        </is>
      </c>
      <c r="E2208" t="inlineStr">
        <is>
          <t>Wk of 2026-10-12</t>
        </is>
      </c>
      <c r="F2208" t="inlineStr">
        <is>
          <t>Attempt 1</t>
        </is>
      </c>
      <c r="G2208" s="39" t="str">
        <f>IF(ISNUMBER(MATCH(F2208,QualityStatuses,0)),"Quality Lead","Non-Quality Lead")</f>
        <v>Non-Quality Lead</v>
      </c>
      <c r="H2208" s="39" t="str">
        <f>IFERROR(INDEX(CampTypes,MATCH(I2208,CampList,0)),"Unattributed")</f>
        <v>New</v>
      </c>
      <c r="I2208" t="inlineStr">
        <is>
          <t>EBG - In House | ABO | Natuf | Leads | Unit Franchise | India | Oct26 | V1</t>
        </is>
      </c>
      <c r="J2208" t="inlineStr">
        <is>
          <t>EBG - In House | ABO | Natuf | Leads | Unit Franchise | India | Oct26 | V1</t>
        </is>
      </c>
      <c r="K2208" t="inlineStr">
        <is>
          <t>Direct (campaign tagged in CRM)</t>
        </is>
      </c>
      <c r="L2208" t="inlineStr">
        <is>
          <t>Natuf | Investors | Tier1 + Growth Cities | Oct26 | V1</t>
        </is>
      </c>
      <c r="M2208" t="inlineStr">
        <is>
          <t>Natuf | Investors | Tier1 + Growth Cities | Oct26 | V1</t>
        </is>
      </c>
      <c r="N2208" t="inlineStr">
        <is>
          <t>Natuf | Reel | Brand Ambassador | Heard Of Owning A Cafe | V1</t>
        </is>
      </c>
      <c r="O2208" t="inlineStr">
        <is>
          <t>In House Natuf</t>
        </is>
      </c>
      <c r="P2208" t="inlineStr">
        <is>
          <t>Facebook</t>
        </is>
      </c>
      <c r="Q2208" t="inlineStr">
        <is>
          <t>Rupa Srinivas</t>
        </is>
      </c>
      <c r="R2208" t="inlineStr">
        <is>
          <t>Prithvi Raj</t>
        </is>
      </c>
      <c r="S2208" t="inlineStr">
        <is>
          <t>-</t>
        </is>
      </c>
      <c r="T2208" t="inlineStr">
        <is>
          <t>New Delhi</t>
        </is>
      </c>
      <c r="U2208" t="inlineStr">
        <is>
          <t xml:space="preserve"> </t>
        </is>
      </c>
      <c r="V2208" t="n">
        <v>1</v>
      </c>
      <c r="W2208" t="n">
        <v>0</v>
      </c>
      <c r="X2208" t="inlineStr">
        <is>
          <t>XXXXXX3167</t>
        </is>
      </c>
      <c r="Y2208" s="72" t="n">
        <v>46326.52037037037</v>
      </c>
    </row>
    <row r="2209">
      <c r="A2209" s="39" t="inlineStr">
        <is>
          <t>6ad26b49f6ffa1e2c30e6c8d</t>
        </is>
      </c>
      <c r="B2209" s="72" t="n">
        <v>46311.99445601852</v>
      </c>
      <c r="C2209" s="70" t="n">
        <v>46311</v>
      </c>
      <c r="D2209" t="inlineStr">
        <is>
          <t>2026-10</t>
        </is>
      </c>
      <c r="E2209" t="inlineStr">
        <is>
          <t>Wk of 2026-10-12</t>
        </is>
      </c>
      <c r="F2209" t="inlineStr">
        <is>
          <t>Details Shared</t>
        </is>
      </c>
      <c r="G2209" s="39" t="str">
        <f>IF(ISNUMBER(MATCH(F2209,QualityStatuses,0)),"Quality Lead","Non-Quality Lead")</f>
        <v>Quality Lead</v>
      </c>
      <c r="H2209" s="39" t="str">
        <f>IFERROR(INDEX(CampTypes,MATCH(I2209,CampList,0)),"Unattributed")</f>
        <v>Old</v>
      </c>
      <c r="I2209" t="inlineStr">
        <is>
          <t>natuf_Kiosk_14072026_Hindi</t>
        </is>
      </c>
      <c r="J2209" t="inlineStr">
        <is>
          <t>natuf_Kiosk_14072026_Hindi</t>
        </is>
      </c>
      <c r="K2209" t="inlineStr">
        <is>
          <t>Direct (campaign tagged in CRM)</t>
        </is>
      </c>
      <c r="L2209" t="inlineStr">
        <is>
          <t>natuf_Kiosk_09102026</t>
        </is>
      </c>
      <c r="M2209" t="inlineStr">
        <is>
          <t>natuf_Kiosk_09102026</t>
        </is>
      </c>
      <c r="N2209" t="inlineStr">
        <is>
          <t>natuf_Kiosk_14072026_ad set_ad1</t>
        </is>
      </c>
      <c r="O2209" t="inlineStr">
        <is>
          <t>Natuf</t>
        </is>
      </c>
      <c r="P2209" t="inlineStr">
        <is>
          <t>Facebook</t>
        </is>
      </c>
      <c r="Q2209" t="inlineStr">
        <is>
          <t>Tejaswini Tarigopula</t>
        </is>
      </c>
      <c r="R2209" t="inlineStr">
        <is>
          <t>Shivamani</t>
        </is>
      </c>
      <c r="S2209" t="inlineStr">
        <is>
          <t>-</t>
        </is>
      </c>
      <c r="T2209" t="inlineStr">
        <is>
          <t>Pathankot</t>
        </is>
      </c>
      <c r="U2209" t="inlineStr">
        <is>
          <t xml:space="preserve"> </t>
        </is>
      </c>
      <c r="V2209" t="n">
        <v>1</v>
      </c>
      <c r="W2209" t="n">
        <v>1</v>
      </c>
      <c r="X2209" t="inlineStr">
        <is>
          <t>XXXXXX0801</t>
        </is>
      </c>
      <c r="Y2209" s="72" t="n">
        <v>46326.52037037037</v>
      </c>
    </row>
    <row r="2210">
      <c r="A2210" s="39" t="inlineStr">
        <is>
          <t>6ad26b0607ce1db3c5a1a3ab</t>
        </is>
      </c>
      <c r="B2210" s="72" t="n">
        <v>46311.99368055556</v>
      </c>
      <c r="C2210" s="70" t="n">
        <v>46311</v>
      </c>
      <c r="D2210" t="inlineStr">
        <is>
          <t>2026-10</t>
        </is>
      </c>
      <c r="E2210" t="inlineStr">
        <is>
          <t>Wk of 2026-10-12</t>
        </is>
      </c>
      <c r="F2210" t="inlineStr">
        <is>
          <t>Connected</t>
        </is>
      </c>
      <c r="G2210" s="39" t="str">
        <f>IF(ISNUMBER(MATCH(F2210,QualityStatuses,0)),"Quality Lead","Non-Quality Lead")</f>
        <v>Non-Quality Lead</v>
      </c>
      <c r="H2210" s="39" t="str">
        <f>IFERROR(INDEX(CampTypes,MATCH(I2210,CampList,0)),"Unattributed")</f>
        <v>Old</v>
      </c>
      <c r="I2210" t="inlineStr">
        <is>
          <t>natuf_Kiosk_14072026_Hindi</t>
        </is>
      </c>
      <c r="J2210" t="inlineStr">
        <is>
          <t>natuf_Kiosk_14072026_Hindi</t>
        </is>
      </c>
      <c r="K2210" t="inlineStr">
        <is>
          <t>Direct (campaign tagged in CRM)</t>
        </is>
      </c>
      <c r="L2210" t="inlineStr">
        <is>
          <t>natuf_Kiosk_09102026</t>
        </is>
      </c>
      <c r="M2210" t="inlineStr">
        <is>
          <t>natuf_Kiosk_09102026</t>
        </is>
      </c>
      <c r="N2210" t="inlineStr">
        <is>
          <t>natuf_Kiosk_14072026_ad set_ad1</t>
        </is>
      </c>
      <c r="O2210" t="inlineStr">
        <is>
          <t>Natuf</t>
        </is>
      </c>
      <c r="P2210" t="inlineStr">
        <is>
          <t>Facebook</t>
        </is>
      </c>
      <c r="Q2210" t="inlineStr">
        <is>
          <t>Tejaswini Tarigopula</t>
        </is>
      </c>
      <c r="R2210" t="inlineStr">
        <is>
          <t>Rauth Sanketh</t>
        </is>
      </c>
      <c r="S2210" t="inlineStr">
        <is>
          <t>-</t>
        </is>
      </c>
      <c r="T2210" t="inlineStr">
        <is>
          <t>Coimbatore</t>
        </is>
      </c>
      <c r="U2210" t="inlineStr">
        <is>
          <t xml:space="preserve"> </t>
        </is>
      </c>
      <c r="V2210" t="n">
        <v>2</v>
      </c>
      <c r="W2210" t="n">
        <v>2</v>
      </c>
      <c r="X2210" t="inlineStr">
        <is>
          <t>XXXXXX1226</t>
        </is>
      </c>
      <c r="Y2210" s="72" t="n">
        <v>46326.52037037037</v>
      </c>
    </row>
    <row r="2211">
      <c r="A2211" s="39" t="inlineStr">
        <is>
          <t>6ad269d138be56142cbe9c20</t>
        </is>
      </c>
      <c r="B2211" s="72" t="n">
        <v>46311.99010416667</v>
      </c>
      <c r="C2211" s="70" t="n">
        <v>46311</v>
      </c>
      <c r="D2211" t="inlineStr">
        <is>
          <t>2026-10</t>
        </is>
      </c>
      <c r="E2211" t="inlineStr">
        <is>
          <t>Wk of 2026-10-12</t>
        </is>
      </c>
      <c r="F2211" t="inlineStr">
        <is>
          <t>New Lead</t>
        </is>
      </c>
      <c r="G2211" s="39" t="str">
        <f>IF(ISNUMBER(MATCH(F2211,QualityStatuses,0)),"Quality Lead","Non-Quality Lead")</f>
        <v>Non-Quality Lead</v>
      </c>
      <c r="H2211" s="39" t="str">
        <f>IFERROR(INDEX(CampTypes,MATCH(I2211,CampList,0)),"Unattributed")</f>
        <v>New</v>
      </c>
      <c r="I2211" t="inlineStr">
        <is>
          <t>EBG - In House | ABO | Natuf | Leads | Unit Franchise | India | Oct26 | V1</t>
        </is>
      </c>
      <c r="J2211" t="inlineStr">
        <is>
          <t>EBG - In House | ABO | Natuf | Leads | Unit Franchise | India | Oct26 | V1</t>
        </is>
      </c>
      <c r="K2211" t="inlineStr">
        <is>
          <t>Direct (campaign tagged in CRM)</t>
        </is>
      </c>
      <c r="L2211" t="inlineStr">
        <is>
          <t>Natuf | Broad | Tier1 + Growth Cities | Oct26 | V1</t>
        </is>
      </c>
      <c r="M2211" t="inlineStr">
        <is>
          <t>Natuf | Broad | Tier1 + Growth Cities | Oct26 | V1</t>
        </is>
      </c>
      <c r="N2211" t="inlineStr">
        <is>
          <t>Natuf | Reel | Brand Ambassador | Heard Of Owning A Cafe | V1</t>
        </is>
      </c>
      <c r="O2211" t="inlineStr">
        <is>
          <t>In House Natuf</t>
        </is>
      </c>
      <c r="P2211" t="inlineStr">
        <is>
          <t>Facebook</t>
        </is>
      </c>
      <c r="Q2211" t="inlineStr">
        <is>
          <t>Rupa Srinivas</t>
        </is>
      </c>
      <c r="R2211" t="inlineStr">
        <is>
          <t>Sourav dey</t>
        </is>
      </c>
      <c r="S2211" t="inlineStr">
        <is>
          <t>-</t>
        </is>
      </c>
      <c r="T2211" t="inlineStr">
        <is>
          <t>Mumbai</t>
        </is>
      </c>
      <c r="U2211" t="inlineStr">
        <is>
          <t xml:space="preserve"> </t>
        </is>
      </c>
      <c r="V2211" t="n">
        <v>0</v>
      </c>
      <c r="W2211" t="n">
        <v>0</v>
      </c>
      <c r="X2211" t="inlineStr">
        <is>
          <t>XXXXXX3648</t>
        </is>
      </c>
      <c r="Y2211" s="72" t="n">
        <v>46326.52037037037</v>
      </c>
    </row>
    <row r="2212">
      <c r="A2212" s="39" t="inlineStr">
        <is>
          <t>6ad2694c4afa51b5dbe0ea18</t>
        </is>
      </c>
      <c r="B2212" s="72" t="n">
        <v>46311.98856481481</v>
      </c>
      <c r="C2212" s="70" t="n">
        <v>46311</v>
      </c>
      <c r="D2212" t="inlineStr">
        <is>
          <t>2026-10</t>
        </is>
      </c>
      <c r="E2212" t="inlineStr">
        <is>
          <t>Wk of 2026-10-12</t>
        </is>
      </c>
      <c r="F2212" t="inlineStr">
        <is>
          <t>Details Shared</t>
        </is>
      </c>
      <c r="G2212" s="39" t="str">
        <f>IF(ISNUMBER(MATCH(F2212,QualityStatuses,0)),"Quality Lead","Non-Quality Lead")</f>
        <v>Quality Lead</v>
      </c>
      <c r="H2212" s="39" t="str">
        <f>IFERROR(INDEX(CampTypes,MATCH(I2212,CampList,0)),"Unattributed")</f>
        <v>New</v>
      </c>
      <c r="I2212" t="inlineStr">
        <is>
          <t>EBG - In House | ABO | Natuf | Leads | Unit Franchise | India | Oct26 | V1</t>
        </is>
      </c>
      <c r="J2212" t="inlineStr">
        <is>
          <t>EBG - In House | ABO | Natuf | Leads | Unit Franchise | India | Oct26 | V1</t>
        </is>
      </c>
      <c r="K2212" t="inlineStr">
        <is>
          <t>Direct (campaign tagged in CRM)</t>
        </is>
      </c>
      <c r="L2212" t="inlineStr">
        <is>
          <t>Natuf | Investors | Tier1 + Growth Cities | Oct26 | V1</t>
        </is>
      </c>
      <c r="M2212" t="inlineStr">
        <is>
          <t>Natuf | Investors | Tier1 + Growth Cities | Oct26 | V1</t>
        </is>
      </c>
      <c r="N2212" t="inlineStr">
        <is>
          <t>Natuf | Reel | Brand Ambassador | Heard Of Owning A Cafe | V1</t>
        </is>
      </c>
      <c r="O2212" t="inlineStr">
        <is>
          <t>In House Natuf</t>
        </is>
      </c>
      <c r="P2212" t="inlineStr">
        <is>
          <t>Facebook</t>
        </is>
      </c>
      <c r="Q2212" t="inlineStr">
        <is>
          <t>Rupa Srinivas</t>
        </is>
      </c>
      <c r="R2212" t="inlineStr">
        <is>
          <t>Roshini</t>
        </is>
      </c>
      <c r="S2212" t="inlineStr">
        <is>
          <t>-</t>
        </is>
      </c>
      <c r="T2212" t="inlineStr">
        <is>
          <t>Jabalpur</t>
        </is>
      </c>
      <c r="U2212" t="inlineStr">
        <is>
          <t xml:space="preserve"> </t>
        </is>
      </c>
      <c r="V2212" t="n">
        <v>4</v>
      </c>
      <c r="W2212" t="n">
        <v>4</v>
      </c>
      <c r="X2212" t="inlineStr">
        <is>
          <t>XXXXXX9044</t>
        </is>
      </c>
      <c r="Y2212" s="72" t="n">
        <v>46326.52037037037</v>
      </c>
    </row>
    <row r="2213">
      <c r="A2213" s="39" t="inlineStr">
        <is>
          <t>6ad268d5ae88dc6aeac7cf9c</t>
        </is>
      </c>
      <c r="B2213" s="72" t="n">
        <v>46311.9871875</v>
      </c>
      <c r="C2213" s="70" t="n">
        <v>46311</v>
      </c>
      <c r="D2213" t="inlineStr">
        <is>
          <t>2026-10</t>
        </is>
      </c>
      <c r="E2213" t="inlineStr">
        <is>
          <t>Wk of 2026-10-12</t>
        </is>
      </c>
      <c r="F2213" t="inlineStr">
        <is>
          <t>New Lead</t>
        </is>
      </c>
      <c r="G2213" s="39" t="str">
        <f>IF(ISNUMBER(MATCH(F2213,QualityStatuses,0)),"Quality Lead","Non-Quality Lead")</f>
        <v>Non-Quality Lead</v>
      </c>
      <c r="H2213" s="39" t="str">
        <f>IFERROR(INDEX(CampTypes,MATCH(I2213,CampList,0)),"Unattributed")</f>
        <v>Old</v>
      </c>
      <c r="I2213" t="inlineStr">
        <is>
          <t>natuf_Kiosk_14072026_Hindi</t>
        </is>
      </c>
      <c r="J2213" t="inlineStr">
        <is>
          <t>natuf_Kiosk_14072026_Hindi</t>
        </is>
      </c>
      <c r="K2213" t="inlineStr">
        <is>
          <t>Direct (campaign tagged in CRM)</t>
        </is>
      </c>
      <c r="L2213" t="inlineStr">
        <is>
          <t>natuf_Kiosk_14072026_Highest-converting industries</t>
        </is>
      </c>
      <c r="M2213" t="inlineStr">
        <is>
          <t>natuf_Kiosk_14072026_Highest-converting industries</t>
        </is>
      </c>
      <c r="N2213" t="inlineStr">
        <is>
          <t>natuf_Kiosk_14072026_ad set_ad1</t>
        </is>
      </c>
      <c r="O2213" t="inlineStr">
        <is>
          <t>Natuf</t>
        </is>
      </c>
      <c r="P2213" t="inlineStr">
        <is>
          <t>Facebook</t>
        </is>
      </c>
      <c r="Q2213" t="inlineStr">
        <is>
          <t>(Unassigned)</t>
        </is>
      </c>
      <c r="R2213" t="inlineStr">
        <is>
          <t>Omkar Navge</t>
        </is>
      </c>
      <c r="S2213" t="inlineStr">
        <is>
          <t>-</t>
        </is>
      </c>
      <c r="T2213" t="inlineStr">
        <is>
          <t>Siliguri 7003110407</t>
        </is>
      </c>
      <c r="U2213" t="inlineStr">
        <is>
          <t xml:space="preserve"> </t>
        </is>
      </c>
      <c r="V2213" t="n">
        <v>0</v>
      </c>
      <c r="W2213" t="n">
        <v>0</v>
      </c>
      <c r="X2213" t="inlineStr">
        <is>
          <t>XXXXXX4648</t>
        </is>
      </c>
      <c r="Y2213" s="72" t="n">
        <v>46326.52037037037</v>
      </c>
    </row>
    <row r="2214">
      <c r="A2214" s="39" t="inlineStr">
        <is>
          <t>6ad2688006e3aef43ca841bf</t>
        </is>
      </c>
      <c r="B2214" s="72" t="n">
        <v>46311.9862037037</v>
      </c>
      <c r="C2214" s="70" t="n">
        <v>46311</v>
      </c>
      <c r="D2214" t="inlineStr">
        <is>
          <t>2026-10</t>
        </is>
      </c>
      <c r="E2214" t="inlineStr">
        <is>
          <t>Wk of 2026-10-12</t>
        </is>
      </c>
      <c r="F2214" t="inlineStr">
        <is>
          <t>Connected</t>
        </is>
      </c>
      <c r="G2214" s="39" t="str">
        <f>IF(ISNUMBER(MATCH(F2214,QualityStatuses,0)),"Quality Lead","Non-Quality Lead")</f>
        <v>Non-Quality Lead</v>
      </c>
      <c r="H2214" s="39" t="str">
        <f>IFERROR(INDEX(CampTypes,MATCH(I2214,CampList,0)),"Unattributed")</f>
        <v>Old</v>
      </c>
      <c r="I2214" t="inlineStr">
        <is>
          <t>E_Suresh_Natuf_Kiosk_07072026</t>
        </is>
      </c>
      <c r="J2214" t="inlineStr">
        <is>
          <t>E_Suresh_Natuf_Kiosk_07072026</t>
        </is>
      </c>
      <c r="K2214" t="inlineStr">
        <is>
          <t>Direct (campaign tagged in CRM)</t>
        </is>
      </c>
      <c r="L2214" t="inlineStr">
        <is>
          <t>E_Suresh_Natuf_Kiosk_07072026_Adset5</t>
        </is>
      </c>
      <c r="M2214" t="inlineStr">
        <is>
          <t>E_Suresh_Natuf_Kiosk_07072026_Adset5</t>
        </is>
      </c>
      <c r="N2214" t="inlineStr">
        <is>
          <t>E_Hindi_Suresh_Natuf_Kiosk_07072026_Adset5_ad3 – Copy 2</t>
        </is>
      </c>
      <c r="O2214" t="inlineStr">
        <is>
          <t>Natuf</t>
        </is>
      </c>
      <c r="P2214" t="inlineStr">
        <is>
          <t>Facebook</t>
        </is>
      </c>
      <c r="Q2214" t="inlineStr">
        <is>
          <t>Tejaswini Tarigopula</t>
        </is>
      </c>
      <c r="R2214" t="inlineStr">
        <is>
          <t>Arjuman Vidya Sagar</t>
        </is>
      </c>
      <c r="S2214" t="inlineStr">
        <is>
          <t>-</t>
        </is>
      </c>
      <c r="T2214" t="inlineStr">
        <is>
          <t>Lucknow</t>
        </is>
      </c>
      <c r="U2214" t="inlineStr">
        <is>
          <t xml:space="preserve"> </t>
        </is>
      </c>
      <c r="V2214" t="n">
        <v>5</v>
      </c>
      <c r="W2214" t="n">
        <v>1</v>
      </c>
      <c r="X2214" t="inlineStr">
        <is>
          <t>XXXXXX1409</t>
        </is>
      </c>
      <c r="Y2214" s="72" t="n">
        <v>46326.52037037037</v>
      </c>
    </row>
    <row r="2215">
      <c r="A2215" s="39" t="inlineStr">
        <is>
          <t>6ad263adf6ffa1e2c30e67f7</t>
        </is>
      </c>
      <c r="B2215" s="72" t="n">
        <v>46311.97190972222</v>
      </c>
      <c r="C2215" s="70" t="n">
        <v>46311</v>
      </c>
      <c r="D2215" t="inlineStr">
        <is>
          <t>2026-10</t>
        </is>
      </c>
      <c r="E2215" t="inlineStr">
        <is>
          <t>Wk of 2026-10-12</t>
        </is>
      </c>
      <c r="F2215" t="inlineStr">
        <is>
          <t>Connected</t>
        </is>
      </c>
      <c r="G2215" s="39" t="str">
        <f>IF(ISNUMBER(MATCH(F2215,QualityStatuses,0)),"Quality Lead","Non-Quality Lead")</f>
        <v>Non-Quality Lead</v>
      </c>
      <c r="H2215" s="39" t="str">
        <f>IFERROR(INDEX(CampTypes,MATCH(I2215,CampList,0)),"Unattributed")</f>
        <v>New</v>
      </c>
      <c r="I2215" t="inlineStr">
        <is>
          <t>EBG - In House | ABO | Natuf | Leads | Unit Franchise | India | Oct26 | V1</t>
        </is>
      </c>
      <c r="J2215" t="inlineStr">
        <is>
          <t>EBG - In House | ABO | Natuf | Leads | Unit Franchise | India | Oct26 | V1</t>
        </is>
      </c>
      <c r="K2215" t="inlineStr">
        <is>
          <t>Direct (campaign tagged in CRM)</t>
        </is>
      </c>
      <c r="L2215" t="inlineStr">
        <is>
          <t>Natuf | Business Owners | Tier1 + Growth Cities | Oct26 | V1</t>
        </is>
      </c>
      <c r="M2215" t="inlineStr">
        <is>
          <t>Natuf | Business Owners | Tier1 + Growth Cities | Oct26 | V1</t>
        </is>
      </c>
      <c r="N2215" t="inlineStr">
        <is>
          <t>Natuf | Reel | Brand Ambassador | Heard Of Owning A Cafe | V1</t>
        </is>
      </c>
      <c r="O2215" t="inlineStr">
        <is>
          <t>In House Natuf</t>
        </is>
      </c>
      <c r="P2215" t="inlineStr">
        <is>
          <t>Facebook</t>
        </is>
      </c>
      <c r="Q2215" t="inlineStr">
        <is>
          <t>Rupa Srinivas</t>
        </is>
      </c>
      <c r="R2215" t="inlineStr">
        <is>
          <t>Elisha Pitta</t>
        </is>
      </c>
      <c r="S2215" t="inlineStr">
        <is>
          <t>-</t>
        </is>
      </c>
      <c r="T2215" t="inlineStr">
        <is>
          <t>jaipur</t>
        </is>
      </c>
      <c r="U2215" t="inlineStr">
        <is>
          <t xml:space="preserve"> </t>
        </is>
      </c>
      <c r="V2215" t="n">
        <v>2</v>
      </c>
      <c r="W2215" t="n">
        <v>1</v>
      </c>
      <c r="X2215" t="inlineStr">
        <is>
          <t>XXXXXX9111</t>
        </is>
      </c>
      <c r="Y2215" s="72" t="n">
        <v>46326.52037037037</v>
      </c>
    </row>
    <row r="2216">
      <c r="A2216" s="39" t="inlineStr">
        <is>
          <t>6ad25f278d0aa93918268f4b</t>
        </is>
      </c>
      <c r="B2216" s="72" t="n">
        <v>46311.95850694444</v>
      </c>
      <c r="C2216" s="70" t="n">
        <v>46311</v>
      </c>
      <c r="D2216" t="inlineStr">
        <is>
          <t>2026-10</t>
        </is>
      </c>
      <c r="E2216" t="inlineStr">
        <is>
          <t>Wk of 2026-10-12</t>
        </is>
      </c>
      <c r="F2216" t="inlineStr">
        <is>
          <t>Connected</t>
        </is>
      </c>
      <c r="G2216" s="39" t="str">
        <f>IF(ISNUMBER(MATCH(F2216,QualityStatuses,0)),"Quality Lead","Non-Quality Lead")</f>
        <v>Non-Quality Lead</v>
      </c>
      <c r="H2216" s="39" t="str">
        <f>IFERROR(INDEX(CampTypes,MATCH(I2216,CampList,0)),"Unattributed")</f>
        <v>New</v>
      </c>
      <c r="I2216" t="inlineStr">
        <is>
          <t>EBG - In House | ABO | Natuf | Leads | Unit Franchise | India | Oct26 | V1</t>
        </is>
      </c>
      <c r="J2216" t="inlineStr">
        <is>
          <t>EBG - In House | ABO | Natuf | Leads | Unit Franchise | India | Oct26 | V1</t>
        </is>
      </c>
      <c r="K2216" t="inlineStr">
        <is>
          <t>Direct (campaign tagged in CRM)</t>
        </is>
      </c>
      <c r="L2216" t="inlineStr">
        <is>
          <t>Natuf | Investors | Tier1 + Growth Cities | Oct26 | V1</t>
        </is>
      </c>
      <c r="M2216" t="inlineStr">
        <is>
          <t>Natuf | Investors | Tier1 + Growth Cities | Oct26 | V1</t>
        </is>
      </c>
      <c r="N2216" t="inlineStr">
        <is>
          <t>Natuf | Reel | Brand Ambassador | Heard Of Owning A Cafe | V1</t>
        </is>
      </c>
      <c r="O2216" t="inlineStr">
        <is>
          <t>In House Natuf</t>
        </is>
      </c>
      <c r="P2216" t="inlineStr">
        <is>
          <t>Facebook</t>
        </is>
      </c>
      <c r="Q2216" t="inlineStr">
        <is>
          <t>Rupa Srinivas</t>
        </is>
      </c>
      <c r="R2216" t="inlineStr">
        <is>
          <t>Harshitha Mudeli</t>
        </is>
      </c>
      <c r="S2216" t="inlineStr">
        <is>
          <t>-</t>
        </is>
      </c>
      <c r="T2216" t="inlineStr">
        <is>
          <t>Tenali</t>
        </is>
      </c>
      <c r="U2216" t="inlineStr">
        <is>
          <t xml:space="preserve"> </t>
        </is>
      </c>
      <c r="V2216" t="n">
        <v>0</v>
      </c>
      <c r="W2216" t="n">
        <v>0</v>
      </c>
      <c r="X2216" t="inlineStr">
        <is>
          <t>XXXXXX4654</t>
        </is>
      </c>
      <c r="Y2216" s="72" t="n">
        <v>46326.52037037037</v>
      </c>
    </row>
    <row r="2217">
      <c r="A2217" s="39" t="inlineStr">
        <is>
          <t>6ad25b53c423bf76cf3b2e99</t>
        </is>
      </c>
      <c r="B2217" s="72" t="n">
        <v>46311.94716435186</v>
      </c>
      <c r="C2217" s="70" t="n">
        <v>46311</v>
      </c>
      <c r="D2217" t="inlineStr">
        <is>
          <t>2026-10</t>
        </is>
      </c>
      <c r="E2217" t="inlineStr">
        <is>
          <t>Wk of 2026-10-12</t>
        </is>
      </c>
      <c r="F2217" t="inlineStr">
        <is>
          <t>Lost</t>
        </is>
      </c>
      <c r="G2217" s="39" t="str">
        <f>IF(ISNUMBER(MATCH(F2217,QualityStatuses,0)),"Quality Lead","Non-Quality Lead")</f>
        <v>Non-Quality Lead</v>
      </c>
      <c r="H2217" s="39" t="str">
        <f>IFERROR(INDEX(CampTypes,MATCH(I2217,CampList,0)),"Unattributed")</f>
        <v>Old</v>
      </c>
      <c r="I2217" t="inlineStr">
        <is>
          <t>natuf_Kiosk_14072026_Hindi</t>
        </is>
      </c>
      <c r="J2217" t="inlineStr">
        <is>
          <t>natuf_Kiosk_14072026_Hindi</t>
        </is>
      </c>
      <c r="K2217" t="inlineStr">
        <is>
          <t>Direct (campaign tagged in CRM)</t>
        </is>
      </c>
      <c r="L2217" t="inlineStr">
        <is>
          <t>natuf_Kiosk_14072026_Highest-converting industries</t>
        </is>
      </c>
      <c r="M2217" t="inlineStr">
        <is>
          <t>natuf_Kiosk_14072026_Highest-converting industries</t>
        </is>
      </c>
      <c r="N2217" t="inlineStr">
        <is>
          <t>natuf_Kiosk_14072026_ad set_ad1</t>
        </is>
      </c>
      <c r="O2217" t="inlineStr">
        <is>
          <t>Natuf</t>
        </is>
      </c>
      <c r="P2217" t="inlineStr">
        <is>
          <t>Facebook</t>
        </is>
      </c>
      <c r="Q2217" t="inlineStr">
        <is>
          <t>Tejaswini Tarigopula</t>
        </is>
      </c>
      <c r="R2217" t="inlineStr">
        <is>
          <t>Sai Charan</t>
        </is>
      </c>
      <c r="S2217" t="inlineStr">
        <is>
          <t>Not Interested</t>
        </is>
      </c>
      <c r="T2217" t="inlineStr">
        <is>
          <t>ujjain</t>
        </is>
      </c>
      <c r="U2217" t="inlineStr">
        <is>
          <t xml:space="preserve"> </t>
        </is>
      </c>
      <c r="V2217" t="n">
        <v>2</v>
      </c>
      <c r="W2217" t="n">
        <v>2</v>
      </c>
      <c r="X2217" t="inlineStr">
        <is>
          <t>XXXXXX2424</t>
        </is>
      </c>
      <c r="Y2217" s="72" t="n">
        <v>46326.52037037037</v>
      </c>
    </row>
    <row r="2218">
      <c r="A2218" s="39" t="inlineStr">
        <is>
          <t>6ad25ad7694c45f495a99f7b</t>
        </is>
      </c>
      <c r="B2218" s="72" t="n">
        <v>46311.94572916667</v>
      </c>
      <c r="C2218" s="70" t="n">
        <v>46311</v>
      </c>
      <c r="D2218" t="inlineStr">
        <is>
          <t>2026-10</t>
        </is>
      </c>
      <c r="E2218" t="inlineStr">
        <is>
          <t>Wk of 2026-10-12</t>
        </is>
      </c>
      <c r="F2218" t="inlineStr">
        <is>
          <t>Attempt 2</t>
        </is>
      </c>
      <c r="G2218" s="39" t="str">
        <f>IF(ISNUMBER(MATCH(F2218,QualityStatuses,0)),"Quality Lead","Non-Quality Lead")</f>
        <v>Non-Quality Lead</v>
      </c>
      <c r="H2218" s="39" t="str">
        <f>IFERROR(INDEX(CampTypes,MATCH(I2218,CampList,0)),"Unattributed")</f>
        <v>New</v>
      </c>
      <c r="I2218" t="inlineStr">
        <is>
          <t>EBG - In House | ABO | Natuf | Leads | Unit Franchise | India | Oct26 | V1</t>
        </is>
      </c>
      <c r="J2218" t="inlineStr">
        <is>
          <t>EBG - In House | ABO | Natuf | Leads | Unit Franchise | India | Oct26 | V1</t>
        </is>
      </c>
      <c r="K2218" t="inlineStr">
        <is>
          <t>Direct (campaign tagged in CRM)</t>
        </is>
      </c>
      <c r="L2218" t="inlineStr">
        <is>
          <t>Natuf | Broad | Tier1 + Growth Cities | Oct26 | V1</t>
        </is>
      </c>
      <c r="M2218" t="inlineStr">
        <is>
          <t>Natuf | Broad | Tier1 + Growth Cities | Oct26 | V1</t>
        </is>
      </c>
      <c r="N2218" t="inlineStr">
        <is>
          <t>Natuf | Reel | Brand Ambassador | Heard Of Owning A Cafe | V1</t>
        </is>
      </c>
      <c r="O2218" t="inlineStr">
        <is>
          <t>In House Natuf</t>
        </is>
      </c>
      <c r="P2218" t="inlineStr">
        <is>
          <t>Facebook</t>
        </is>
      </c>
      <c r="Q2218" t="inlineStr">
        <is>
          <t>Rupa Srinivas</t>
        </is>
      </c>
      <c r="R2218" t="inlineStr">
        <is>
          <t>Sameer Khan</t>
        </is>
      </c>
      <c r="S2218" t="inlineStr">
        <is>
          <t>-</t>
        </is>
      </c>
      <c r="T2218" t="inlineStr">
        <is>
          <t>Chennai</t>
        </is>
      </c>
      <c r="U2218" t="inlineStr">
        <is>
          <t xml:space="preserve"> </t>
        </is>
      </c>
      <c r="V2218" t="n">
        <v>2</v>
      </c>
      <c r="W2218" t="n">
        <v>0</v>
      </c>
      <c r="X2218" t="inlineStr">
        <is>
          <t>XXXXXX6008</t>
        </is>
      </c>
      <c r="Y2218" s="72" t="n">
        <v>46326.52037037037</v>
      </c>
    </row>
    <row r="2219">
      <c r="A2219" s="39" t="inlineStr">
        <is>
          <t>6ad259c3e3976e274546ccbd</t>
        </is>
      </c>
      <c r="B2219" s="72" t="n">
        <v>46311.94253472222</v>
      </c>
      <c r="C2219" s="70" t="n">
        <v>46311</v>
      </c>
      <c r="D2219" t="inlineStr">
        <is>
          <t>2026-10</t>
        </is>
      </c>
      <c r="E2219" t="inlineStr">
        <is>
          <t>Wk of 2026-10-12</t>
        </is>
      </c>
      <c r="F2219" t="inlineStr">
        <is>
          <t>New Lead</t>
        </is>
      </c>
      <c r="G2219" s="39" t="str">
        <f>IF(ISNUMBER(MATCH(F2219,QualityStatuses,0)),"Quality Lead","Non-Quality Lead")</f>
        <v>Non-Quality Lead</v>
      </c>
      <c r="H2219" s="39" t="str">
        <f>IFERROR(INDEX(CampTypes,MATCH(I2219,CampList,0)),"Unattributed")</f>
        <v>Old</v>
      </c>
      <c r="I2219" t="inlineStr">
        <is>
          <t>E_Suresh_Natuf_Kiosk_07072026</t>
        </is>
      </c>
      <c r="J2219" t="inlineStr">
        <is>
          <t>E_Suresh_Natuf_Kiosk_07072026</t>
        </is>
      </c>
      <c r="K2219" t="inlineStr">
        <is>
          <t>Direct (campaign tagged in CRM)</t>
        </is>
      </c>
      <c r="L2219" t="inlineStr">
        <is>
          <t>E_Suresh_Natuf_Kiosk_07072026_Adset5</t>
        </is>
      </c>
      <c r="M2219" t="inlineStr">
        <is>
          <t>E_Suresh_Natuf_Kiosk_07072026_Adset5</t>
        </is>
      </c>
      <c r="N2219" t="inlineStr">
        <is>
          <t>E_Hindi_Suresh_Natuf_Kiosk_07072026_Adset5_ad3 – Copy 2</t>
        </is>
      </c>
      <c r="O2219" t="inlineStr">
        <is>
          <t>Natuf</t>
        </is>
      </c>
      <c r="P2219" t="inlineStr">
        <is>
          <t>Facebook</t>
        </is>
      </c>
      <c r="Q2219" t="inlineStr">
        <is>
          <t>(Unassigned)</t>
        </is>
      </c>
      <c r="R2219" t="inlineStr">
        <is>
          <t>Omkar Navge</t>
        </is>
      </c>
      <c r="S2219" t="inlineStr">
        <is>
          <t>-</t>
        </is>
      </c>
      <c r="T2219" t="inlineStr">
        <is>
          <t>Indore</t>
        </is>
      </c>
      <c r="U2219" t="inlineStr">
        <is>
          <t xml:space="preserve"> </t>
        </is>
      </c>
      <c r="V2219" t="n">
        <v>0</v>
      </c>
      <c r="W2219" t="n">
        <v>0</v>
      </c>
      <c r="X2219" t="inlineStr">
        <is>
          <t>XXXXXX7126</t>
        </is>
      </c>
      <c r="Y2219" s="72" t="n">
        <v>46326.52037037037</v>
      </c>
    </row>
    <row r="2220">
      <c r="A2220" s="39" t="inlineStr">
        <is>
          <t>6ad2583a9f5108634cc2e107</t>
        </is>
      </c>
      <c r="B2220" s="72" t="n">
        <v>46311.93798611111</v>
      </c>
      <c r="C2220" s="70" t="n">
        <v>46311</v>
      </c>
      <c r="D2220" t="inlineStr">
        <is>
          <t>2026-10</t>
        </is>
      </c>
      <c r="E2220" t="inlineStr">
        <is>
          <t>Wk of 2026-10-12</t>
        </is>
      </c>
      <c r="F2220" t="inlineStr">
        <is>
          <t>Attempt 1</t>
        </is>
      </c>
      <c r="G2220" s="39" t="str">
        <f>IF(ISNUMBER(MATCH(F2220,QualityStatuses,0)),"Quality Lead","Non-Quality Lead")</f>
        <v>Non-Quality Lead</v>
      </c>
      <c r="H2220" s="39" t="str">
        <f>IFERROR(INDEX(CampTypes,MATCH(I2220,CampList,0)),"Unattributed")</f>
        <v>New</v>
      </c>
      <c r="I2220" t="inlineStr">
        <is>
          <t>EBG - In House | ABO | Natuf | Leads | Unit Franchise | India | Oct26 | V1</t>
        </is>
      </c>
      <c r="J2220" t="inlineStr">
        <is>
          <t>EBG - In House | ABO | Natuf | Leads | Unit Franchise | India | Oct26 | V1</t>
        </is>
      </c>
      <c r="K2220" t="inlineStr">
        <is>
          <t>Direct (campaign tagged in CRM)</t>
        </is>
      </c>
      <c r="L2220" t="inlineStr">
        <is>
          <t>Natuf | Business Owners | Tier1 + Growth Cities | Oct26 | V1</t>
        </is>
      </c>
      <c r="M2220" t="inlineStr">
        <is>
          <t>Natuf | Business Owners | Tier1 + Growth Cities | Oct26 | V1</t>
        </is>
      </c>
      <c r="N2220" t="inlineStr">
        <is>
          <t>Natuf | Reel | Brand Ambassador | Heard Of Owning A Cafe | V1</t>
        </is>
      </c>
      <c r="O2220" t="inlineStr">
        <is>
          <t>In House Natuf</t>
        </is>
      </c>
      <c r="P2220" t="inlineStr">
        <is>
          <t>Facebook</t>
        </is>
      </c>
      <c r="Q2220" t="inlineStr">
        <is>
          <t>Rupa Srinivas</t>
        </is>
      </c>
      <c r="R2220" t="inlineStr">
        <is>
          <t>Srikanth Marampudi</t>
        </is>
      </c>
      <c r="S2220" t="inlineStr">
        <is>
          <t>-</t>
        </is>
      </c>
      <c r="T2220" t="inlineStr">
        <is>
          <t>Raipur</t>
        </is>
      </c>
      <c r="U2220" t="inlineStr">
        <is>
          <t xml:space="preserve"> </t>
        </is>
      </c>
      <c r="V2220" t="n">
        <v>1</v>
      </c>
      <c r="W2220" t="n">
        <v>1</v>
      </c>
      <c r="X2220" t="inlineStr">
        <is>
          <t>XXXXXX5513</t>
        </is>
      </c>
      <c r="Y2220" s="72" t="n">
        <v>46326.52037037037</v>
      </c>
    </row>
    <row r="2221">
      <c r="A2221" s="39" t="inlineStr">
        <is>
          <t>6ad257f11b64431af914e3c7</t>
        </is>
      </c>
      <c r="B2221" s="72" t="n">
        <v>46311.93714120371</v>
      </c>
      <c r="C2221" s="70" t="n">
        <v>46311</v>
      </c>
      <c r="D2221" t="inlineStr">
        <is>
          <t>2026-10</t>
        </is>
      </c>
      <c r="E2221" t="inlineStr">
        <is>
          <t>Wk of 2026-10-12</t>
        </is>
      </c>
      <c r="F2221" t="inlineStr">
        <is>
          <t>Attempt 2</t>
        </is>
      </c>
      <c r="G2221" s="39" t="str">
        <f>IF(ISNUMBER(MATCH(F2221,QualityStatuses,0)),"Quality Lead","Non-Quality Lead")</f>
        <v>Non-Quality Lead</v>
      </c>
      <c r="H2221" s="39" t="str">
        <f>IFERROR(INDEX(CampTypes,MATCH(I2221,CampList,0)),"Unattributed")</f>
        <v>New</v>
      </c>
      <c r="I2221" t="inlineStr">
        <is>
          <t>EBG - In House | ABO | Natuf | Leads | Unit Franchise | India | Oct26 | V1</t>
        </is>
      </c>
      <c r="J2221" t="inlineStr">
        <is>
          <t>EBG - In House | ABO | Natuf | Leads | Unit Franchise | India | Oct26 | V1</t>
        </is>
      </c>
      <c r="K2221" t="inlineStr">
        <is>
          <t>Direct (campaign tagged in CRM)</t>
        </is>
      </c>
      <c r="L2221" t="inlineStr">
        <is>
          <t>Natuf | LAL 1% | India | Jul26 | V1</t>
        </is>
      </c>
      <c r="M2221" t="inlineStr">
        <is>
          <t>Natuf | LAL 1% | India | Jul26 | V1</t>
        </is>
      </c>
      <c r="N2221" t="inlineStr">
        <is>
          <t>Natuf | Reel | Brand Ambassador | Heard Of Owning A Cafe | V1</t>
        </is>
      </c>
      <c r="O2221" t="inlineStr">
        <is>
          <t>In House Natuf</t>
        </is>
      </c>
      <c r="P2221" t="inlineStr">
        <is>
          <t>Facebook</t>
        </is>
      </c>
      <c r="Q2221" t="inlineStr">
        <is>
          <t>Rupa Srinivas</t>
        </is>
      </c>
      <c r="R2221" t="inlineStr">
        <is>
          <t>Sameer Khan</t>
        </is>
      </c>
      <c r="S2221" t="inlineStr">
        <is>
          <t>-</t>
        </is>
      </c>
      <c r="T2221" t="inlineStr">
        <is>
          <t>Bangalore</t>
        </is>
      </c>
      <c r="U2221" t="inlineStr">
        <is>
          <t xml:space="preserve"> </t>
        </is>
      </c>
      <c r="V2221" t="n">
        <v>2</v>
      </c>
      <c r="W2221" t="n">
        <v>0</v>
      </c>
      <c r="X2221" t="inlineStr">
        <is>
          <t>XXXXXX5589</t>
        </is>
      </c>
      <c r="Y2221" s="72" t="n">
        <v>46326.52037037037</v>
      </c>
    </row>
    <row r="2222">
      <c r="A2222" s="39" t="inlineStr">
        <is>
          <t>6ad25770224f5153ff7d4378</t>
        </is>
      </c>
      <c r="B2222" s="72" t="n">
        <v>46311.93564814814</v>
      </c>
      <c r="C2222" s="70" t="n">
        <v>46311</v>
      </c>
      <c r="D2222" t="inlineStr">
        <is>
          <t>2026-10</t>
        </is>
      </c>
      <c r="E2222" t="inlineStr">
        <is>
          <t>Wk of 2026-10-12</t>
        </is>
      </c>
      <c r="F2222" t="inlineStr">
        <is>
          <t>Lost</t>
        </is>
      </c>
      <c r="G2222" s="39" t="str">
        <f>IF(ISNUMBER(MATCH(F2222,QualityStatuses,0)),"Quality Lead","Non-Quality Lead")</f>
        <v>Non-Quality Lead</v>
      </c>
      <c r="H2222" s="39" t="str">
        <f>IFERROR(INDEX(CampTypes,MATCH(I2222,CampList,0)),"Unattributed")</f>
        <v>New</v>
      </c>
      <c r="I2222" t="inlineStr">
        <is>
          <t>EBG - In House | ABO | Natuf | Leads | Unit Franchise | India | Oct26 | V1</t>
        </is>
      </c>
      <c r="J2222" t="inlineStr">
        <is>
          <t>EBG - In House | ABO | Natuf | Leads | Unit Franchise | India | Oct26 | V1</t>
        </is>
      </c>
      <c r="K2222" t="inlineStr">
        <is>
          <t>Direct (campaign tagged in CRM)</t>
        </is>
      </c>
      <c r="L2222" t="inlineStr">
        <is>
          <t>Natuf | Business Owners | Tier1 + Growth Cities | Oct26 | V1</t>
        </is>
      </c>
      <c r="M2222" t="inlineStr">
        <is>
          <t>Natuf | Business Owners | Tier1 + Growth Cities | Oct26 | V1</t>
        </is>
      </c>
      <c r="N2222" t="inlineStr">
        <is>
          <t>Natuf | Reel | Brand Ambassador | Heard Of Owning A Cafe | V1</t>
        </is>
      </c>
      <c r="O2222" t="inlineStr">
        <is>
          <t>In House Natuf</t>
        </is>
      </c>
      <c r="P2222" t="inlineStr">
        <is>
          <t>Facebook</t>
        </is>
      </c>
      <c r="Q2222" t="inlineStr">
        <is>
          <t>Rupa Srinivas</t>
        </is>
      </c>
      <c r="R2222" t="inlineStr">
        <is>
          <t>Yeshaswini</t>
        </is>
      </c>
      <c r="S2222" t="inlineStr">
        <is>
          <t>Not Interested</t>
        </is>
      </c>
      <c r="T2222" t="inlineStr">
        <is>
          <t>jaipur</t>
        </is>
      </c>
      <c r="U2222" t="inlineStr">
        <is>
          <t xml:space="preserve"> </t>
        </is>
      </c>
      <c r="V2222" t="n">
        <v>2</v>
      </c>
      <c r="W2222" t="n">
        <v>1</v>
      </c>
      <c r="X2222" t="inlineStr">
        <is>
          <t>XXXXXX0911</t>
        </is>
      </c>
      <c r="Y2222" s="72" t="n">
        <v>46326.52037037037</v>
      </c>
    </row>
    <row r="2223">
      <c r="A2223" s="39" t="inlineStr">
        <is>
          <t>6ad2576b525271f299e44191</t>
        </is>
      </c>
      <c r="B2223" s="72" t="n">
        <v>46311.93559027778</v>
      </c>
      <c r="C2223" s="70" t="n">
        <v>46311</v>
      </c>
      <c r="D2223" t="inlineStr">
        <is>
          <t>2026-10</t>
        </is>
      </c>
      <c r="E2223" t="inlineStr">
        <is>
          <t>Wk of 2026-10-12</t>
        </is>
      </c>
      <c r="F2223" t="inlineStr">
        <is>
          <t>Connected</t>
        </is>
      </c>
      <c r="G2223" s="39" t="str">
        <f>IF(ISNUMBER(MATCH(F2223,QualityStatuses,0)),"Quality Lead","Non-Quality Lead")</f>
        <v>Non-Quality Lead</v>
      </c>
      <c r="H2223" s="39" t="str">
        <f>IFERROR(INDEX(CampTypes,MATCH(I2223,CampList,0)),"Unattributed")</f>
        <v>Old</v>
      </c>
      <c r="I2223" t="inlineStr">
        <is>
          <t>E_Suresh_Natuf_Kiosk_07072026</t>
        </is>
      </c>
      <c r="J2223" t="inlineStr">
        <is>
          <t>E_Suresh_Natuf_Kiosk_07072026</t>
        </is>
      </c>
      <c r="K2223" t="inlineStr">
        <is>
          <t>Direct (campaign tagged in CRM)</t>
        </is>
      </c>
      <c r="L2223" t="inlineStr">
        <is>
          <t>E_Suresh_Natuf_Kiosk_07072026_Adset5</t>
        </is>
      </c>
      <c r="M2223" t="inlineStr">
        <is>
          <t>E_Suresh_Natuf_Kiosk_07072026_Adset5</t>
        </is>
      </c>
      <c r="N2223" t="inlineStr">
        <is>
          <t>E_Hindi_Suresh_Natuf_Kiosk_07072026_Adset5_ad3 – Copy 2</t>
        </is>
      </c>
      <c r="O2223" t="inlineStr">
        <is>
          <t>Natuf</t>
        </is>
      </c>
      <c r="P2223" t="inlineStr">
        <is>
          <t>Facebook</t>
        </is>
      </c>
      <c r="Q2223" t="inlineStr">
        <is>
          <t>Tejaswini Tarigopula</t>
        </is>
      </c>
      <c r="R2223" t="inlineStr">
        <is>
          <t>Rauth Sanketh</t>
        </is>
      </c>
      <c r="S2223" t="inlineStr">
        <is>
          <t>-</t>
        </is>
      </c>
      <c r="T2223" t="inlineStr">
        <is>
          <t>Kapurthala</t>
        </is>
      </c>
      <c r="U2223" t="inlineStr">
        <is>
          <t xml:space="preserve"> </t>
        </is>
      </c>
      <c r="V2223" t="n">
        <v>2</v>
      </c>
      <c r="W2223" t="n">
        <v>2</v>
      </c>
      <c r="X2223" t="inlineStr">
        <is>
          <t>XXXXXX6633</t>
        </is>
      </c>
      <c r="Y2223" s="72" t="n">
        <v>46326.52037037037</v>
      </c>
    </row>
    <row r="2224">
      <c r="A2224" s="39" t="inlineStr">
        <is>
          <t>6ad256c1b36a411547e759c6</t>
        </is>
      </c>
      <c r="B2224" s="72" t="n">
        <v>46311.93362268519</v>
      </c>
      <c r="C2224" s="70" t="n">
        <v>46311</v>
      </c>
      <c r="D2224" t="inlineStr">
        <is>
          <t>2026-10</t>
        </is>
      </c>
      <c r="E2224" t="inlineStr">
        <is>
          <t>Wk of 2026-10-12</t>
        </is>
      </c>
      <c r="F2224" t="inlineStr">
        <is>
          <t>New Lead</t>
        </is>
      </c>
      <c r="G2224" s="39" t="str">
        <f>IF(ISNUMBER(MATCH(F2224,QualityStatuses,0)),"Quality Lead","Non-Quality Lead")</f>
        <v>Non-Quality Lead</v>
      </c>
      <c r="H2224" s="39" t="str">
        <f>IFERROR(INDEX(CampTypes,MATCH(I2224,CampList,0)),"Unattributed")</f>
        <v>Old</v>
      </c>
      <c r="I2224" t="inlineStr">
        <is>
          <t>E_Karan_Natuf_All_07072026</t>
        </is>
      </c>
      <c r="J2224" t="inlineStr">
        <is>
          <t>E_Karan_Natuf_All_07072026</t>
        </is>
      </c>
      <c r="K2224" t="inlineStr">
        <is>
          <t>Direct (campaign tagged in CRM)</t>
        </is>
      </c>
      <c r="L2224" t="inlineStr">
        <is>
          <t>E_Karan_Natuf_Sign_07072026_Adset3</t>
        </is>
      </c>
      <c r="M2224" t="inlineStr">
        <is>
          <t>E_Karan_Natuf_Sign_07072026_Adset3</t>
        </is>
      </c>
      <c r="N2224" t="inlineStr">
        <is>
          <t>E_Karan_Natuf_Sign_07072026_Adset2_Ad1</t>
        </is>
      </c>
      <c r="O2224" t="inlineStr">
        <is>
          <t>Natuf</t>
        </is>
      </c>
      <c r="P2224" t="inlineStr">
        <is>
          <t>Facebook</t>
        </is>
      </c>
      <c r="Q2224" t="inlineStr">
        <is>
          <t>(Unassigned)</t>
        </is>
      </c>
      <c r="R2224" t="inlineStr">
        <is>
          <t>Omkar Navge</t>
        </is>
      </c>
      <c r="S2224" t="inlineStr">
        <is>
          <t>-</t>
        </is>
      </c>
      <c r="T2224" t="inlineStr">
        <is>
          <t>Bangalore</t>
        </is>
      </c>
      <c r="U2224" t="inlineStr">
        <is>
          <t xml:space="preserve"> </t>
        </is>
      </c>
      <c r="V2224" t="n">
        <v>0</v>
      </c>
      <c r="W2224" t="n">
        <v>0</v>
      </c>
      <c r="X2224" t="inlineStr">
        <is>
          <t>XXXXXX5195</t>
        </is>
      </c>
      <c r="Y2224" s="72" t="n">
        <v>46326.52037037037</v>
      </c>
    </row>
    <row r="2225">
      <c r="A2225" s="39" t="inlineStr">
        <is>
          <t>6ad2554cfbdb880e668469fd</t>
        </is>
      </c>
      <c r="B2225" s="72" t="n">
        <v>46311.92930555555</v>
      </c>
      <c r="C2225" s="70" t="n">
        <v>46311</v>
      </c>
      <c r="D2225" t="inlineStr">
        <is>
          <t>2026-10</t>
        </is>
      </c>
      <c r="E2225" t="inlineStr">
        <is>
          <t>Wk of 2026-10-12</t>
        </is>
      </c>
      <c r="F2225" t="inlineStr">
        <is>
          <t>Lost</t>
        </is>
      </c>
      <c r="G2225" s="39" t="str">
        <f>IF(ISNUMBER(MATCH(F2225,QualityStatuses,0)),"Quality Lead","Non-Quality Lead")</f>
        <v>Non-Quality Lead</v>
      </c>
      <c r="H2225" s="39" t="str">
        <f>IFERROR(INDEX(CampTypes,MATCH(I2225,CampList,0)),"Unattributed")</f>
        <v>New</v>
      </c>
      <c r="I2225" t="inlineStr">
        <is>
          <t>EBG - In House | ABO | Natuf | Leads | Unit Franchise | India | Oct26 | V1</t>
        </is>
      </c>
      <c r="J2225" t="inlineStr">
        <is>
          <t>EBG - In House | ABO | Natuf | Leads | Unit Franchise | India | Oct26 | V1</t>
        </is>
      </c>
      <c r="K2225" t="inlineStr">
        <is>
          <t>Direct (campaign tagged in CRM)</t>
        </is>
      </c>
      <c r="L2225" t="inlineStr">
        <is>
          <t>Natuf | Business Owners | Tier1 + Growth Cities | Oct26 | V1</t>
        </is>
      </c>
      <c r="M2225" t="inlineStr">
        <is>
          <t>Natuf | Business Owners | Tier1 + Growth Cities | Oct26 | V1</t>
        </is>
      </c>
      <c r="N2225" t="inlineStr">
        <is>
          <t>Natuf | Reel | Brand Ambassador | Heard Of Owning A Cafe | V1</t>
        </is>
      </c>
      <c r="O2225" t="inlineStr">
        <is>
          <t>In House Natuf</t>
        </is>
      </c>
      <c r="P2225" t="inlineStr">
        <is>
          <t>Facebook</t>
        </is>
      </c>
      <c r="Q2225" t="inlineStr">
        <is>
          <t>Rupa Srinivas</t>
        </is>
      </c>
      <c r="R2225" t="inlineStr">
        <is>
          <t>Siddharth</t>
        </is>
      </c>
      <c r="S2225" t="inlineStr">
        <is>
          <t>Wrong Number</t>
        </is>
      </c>
      <c r="T2225" t="inlineStr">
        <is>
          <t>chester</t>
        </is>
      </c>
      <c r="U2225" t="inlineStr">
        <is>
          <t xml:space="preserve"> </t>
        </is>
      </c>
      <c r="V2225" t="n">
        <v>1</v>
      </c>
      <c r="W2225" t="n">
        <v>0</v>
      </c>
      <c r="X2225" t="inlineStr">
        <is>
          <t>XXXXXX8891</t>
        </is>
      </c>
      <c r="Y2225" s="72" t="n">
        <v>46326.52037037037</v>
      </c>
    </row>
    <row r="2226">
      <c r="A2226" s="39" t="inlineStr">
        <is>
          <t>6ad25353640ced5fa04058d1</t>
        </is>
      </c>
      <c r="B2226" s="72" t="n">
        <v>46311.92346064815</v>
      </c>
      <c r="C2226" s="70" t="n">
        <v>46311</v>
      </c>
      <c r="D2226" t="inlineStr">
        <is>
          <t>2026-10</t>
        </is>
      </c>
      <c r="E2226" t="inlineStr">
        <is>
          <t>Wk of 2026-10-12</t>
        </is>
      </c>
      <c r="F2226" t="inlineStr">
        <is>
          <t>Attempt 1</t>
        </is>
      </c>
      <c r="G2226" s="39" t="str">
        <f>IF(ISNUMBER(MATCH(F2226,QualityStatuses,0)),"Quality Lead","Non-Quality Lead")</f>
        <v>Non-Quality Lead</v>
      </c>
      <c r="H2226" s="39" t="str">
        <f>IFERROR(INDEX(CampTypes,MATCH(I2226,CampList,0)),"Unattributed")</f>
        <v>New</v>
      </c>
      <c r="I2226" t="inlineStr">
        <is>
          <t>EBG - In House | ABO | Natuf | Leads | Unit Franchise | India | Oct26 | V1</t>
        </is>
      </c>
      <c r="J2226" t="inlineStr">
        <is>
          <t>EBG - In House | ABO | Natuf | Leads | Unit Franchise | India | Oct26 | V1</t>
        </is>
      </c>
      <c r="K2226" t="inlineStr">
        <is>
          <t>Direct (campaign tagged in CRM)</t>
        </is>
      </c>
      <c r="L2226" t="inlineStr">
        <is>
          <t>Natuf | Business Owners | Tier1 + Growth Cities | Oct26 | V1</t>
        </is>
      </c>
      <c r="M2226" t="inlineStr">
        <is>
          <t>Natuf | Business Owners | Tier1 + Growth Cities | Oct26 | V1</t>
        </is>
      </c>
      <c r="N2226" t="inlineStr">
        <is>
          <t>Natuf | Reel | Brand Ambassador | Heard Of Owning A Cafe | V1</t>
        </is>
      </c>
      <c r="O2226" t="inlineStr">
        <is>
          <t>In House Natuf</t>
        </is>
      </c>
      <c r="P2226" t="inlineStr">
        <is>
          <t>Facebook</t>
        </is>
      </c>
      <c r="Q2226" t="inlineStr">
        <is>
          <t>Rupa Srinivas</t>
        </is>
      </c>
      <c r="R2226" t="inlineStr">
        <is>
          <t>Durga Bhavani</t>
        </is>
      </c>
      <c r="S2226" t="inlineStr">
        <is>
          <t>-</t>
        </is>
      </c>
      <c r="T2226" t="inlineStr">
        <is>
          <t>Hubli karnataka</t>
        </is>
      </c>
      <c r="U2226" t="inlineStr">
        <is>
          <t xml:space="preserve"> </t>
        </is>
      </c>
      <c r="V2226" t="n">
        <v>1</v>
      </c>
      <c r="W2226" t="n">
        <v>0</v>
      </c>
      <c r="X2226" t="inlineStr">
        <is>
          <t>XXXXXX6302</t>
        </is>
      </c>
      <c r="Y2226" s="72" t="n">
        <v>46326.52037037037</v>
      </c>
    </row>
    <row r="2227">
      <c r="A2227" s="39" t="inlineStr">
        <is>
          <t>6ad252de1b64431af914de7a</t>
        </is>
      </c>
      <c r="B2227" s="72" t="n">
        <v>46311.92210648148</v>
      </c>
      <c r="C2227" s="70" t="n">
        <v>46311</v>
      </c>
      <c r="D2227" t="inlineStr">
        <is>
          <t>2026-10</t>
        </is>
      </c>
      <c r="E2227" t="inlineStr">
        <is>
          <t>Wk of 2026-10-12</t>
        </is>
      </c>
      <c r="F2227" t="inlineStr">
        <is>
          <t>Attempt 2</t>
        </is>
      </c>
      <c r="G2227" s="39" t="str">
        <f>IF(ISNUMBER(MATCH(F2227,QualityStatuses,0)),"Quality Lead","Non-Quality Lead")</f>
        <v>Non-Quality Lead</v>
      </c>
      <c r="H2227" s="39" t="str">
        <f>IFERROR(INDEX(CampTypes,MATCH(I2227,CampList,0)),"Unattributed")</f>
        <v>Old</v>
      </c>
      <c r="I2227" t="inlineStr">
        <is>
          <t>natuf_Kiosk_14072026_Hindi</t>
        </is>
      </c>
      <c r="J2227" t="inlineStr">
        <is>
          <t>natuf_Kiosk_14072026_Hindi</t>
        </is>
      </c>
      <c r="K2227" t="inlineStr">
        <is>
          <t>Direct (campaign tagged in CRM)</t>
        </is>
      </c>
      <c r="L2227" t="inlineStr">
        <is>
          <t>natuf_Kiosk_14072026_Highest-converting industries</t>
        </is>
      </c>
      <c r="M2227" t="inlineStr">
        <is>
          <t>natuf_Kiosk_14072026_Highest-converting industries</t>
        </is>
      </c>
      <c r="N2227" t="inlineStr">
        <is>
          <t>natuf_Kiosk_14072026_ad set_ad1</t>
        </is>
      </c>
      <c r="O2227" t="inlineStr">
        <is>
          <t>Natuf</t>
        </is>
      </c>
      <c r="P2227" t="inlineStr">
        <is>
          <t>Facebook</t>
        </is>
      </c>
      <c r="Q2227" t="inlineStr">
        <is>
          <t>Tejaswini Tarigopula</t>
        </is>
      </c>
      <c r="R2227" t="inlineStr">
        <is>
          <t>Shivani Sharma</t>
        </is>
      </c>
      <c r="S2227" t="inlineStr">
        <is>
          <t>-</t>
        </is>
      </c>
      <c r="T2227" t="inlineStr">
        <is>
          <t>Burhanpur</t>
        </is>
      </c>
      <c r="U2227" t="inlineStr">
        <is>
          <t xml:space="preserve"> </t>
        </is>
      </c>
      <c r="V2227" t="n">
        <v>2</v>
      </c>
      <c r="W2227" t="n">
        <v>0</v>
      </c>
      <c r="X2227" t="inlineStr">
        <is>
          <t>XXXXXX5810</t>
        </is>
      </c>
      <c r="Y2227" s="72" t="n">
        <v>46326.52037037037</v>
      </c>
    </row>
    <row r="2228">
      <c r="A2228" s="39" t="inlineStr">
        <is>
          <t>6ad250865c71512f7afb17b0</t>
        </is>
      </c>
      <c r="B2228" s="72" t="n">
        <v>46311.91516203704</v>
      </c>
      <c r="C2228" s="70" t="n">
        <v>46311</v>
      </c>
      <c r="D2228" t="inlineStr">
        <is>
          <t>2026-10</t>
        </is>
      </c>
      <c r="E2228" t="inlineStr">
        <is>
          <t>Wk of 2026-10-12</t>
        </is>
      </c>
      <c r="F2228" t="inlineStr">
        <is>
          <t>Connected</t>
        </is>
      </c>
      <c r="G2228" s="39" t="str">
        <f>IF(ISNUMBER(MATCH(F2228,QualityStatuses,0)),"Quality Lead","Non-Quality Lead")</f>
        <v>Non-Quality Lead</v>
      </c>
      <c r="H2228" s="39" t="str">
        <f>IFERROR(INDEX(CampTypes,MATCH(I2228,CampList,0)),"Unattributed")</f>
        <v>New</v>
      </c>
      <c r="I2228" t="inlineStr">
        <is>
          <t>EBG - In House | ABO | Natuf | Leads | Unit Franchise | India | Oct26 | V1</t>
        </is>
      </c>
      <c r="J2228" t="inlineStr">
        <is>
          <t>EBG - In House | ABO | Natuf | Leads | Unit Franchise | India | Oct26 | V1</t>
        </is>
      </c>
      <c r="K2228" t="inlineStr">
        <is>
          <t>Direct (campaign tagged in CRM)</t>
        </is>
      </c>
      <c r="L2228" t="inlineStr">
        <is>
          <t>Natuf | LAL 1% | India | Jul26 | V1</t>
        </is>
      </c>
      <c r="M2228" t="inlineStr">
        <is>
          <t>Natuf | LAL 1% | India | Jul26 | V1</t>
        </is>
      </c>
      <c r="N2228" t="inlineStr">
        <is>
          <t>Natuf | Reel | Brand Ambassador | Heard Of Owning A Cafe | V1</t>
        </is>
      </c>
      <c r="O2228" t="inlineStr">
        <is>
          <t>In House Natuf</t>
        </is>
      </c>
      <c r="P2228" t="inlineStr">
        <is>
          <t>Facebook</t>
        </is>
      </c>
      <c r="Q2228" t="inlineStr">
        <is>
          <t>Rupa Srinivas</t>
        </is>
      </c>
      <c r="R2228" t="inlineStr">
        <is>
          <t>Durga Bhavani</t>
        </is>
      </c>
      <c r="S2228" t="inlineStr">
        <is>
          <t>-</t>
        </is>
      </c>
      <c r="T2228" t="inlineStr">
        <is>
          <t>Singrauli</t>
        </is>
      </c>
      <c r="U2228" t="inlineStr">
        <is>
          <t xml:space="preserve"> </t>
        </is>
      </c>
      <c r="V2228" t="n">
        <v>1</v>
      </c>
      <c r="W2228" t="n">
        <v>1</v>
      </c>
      <c r="X2228" t="inlineStr">
        <is>
          <t>XXXXXX1402</t>
        </is>
      </c>
      <c r="Y2228" s="72" t="n">
        <v>46326.52037037037</v>
      </c>
    </row>
    <row r="2229">
      <c r="A2229" s="39" t="inlineStr">
        <is>
          <t>6ad24e65003c557330875624</t>
        </is>
      </c>
      <c r="B2229" s="72" t="n">
        <v>46311.90885416666</v>
      </c>
      <c r="C2229" s="70" t="n">
        <v>46311</v>
      </c>
      <c r="D2229" t="inlineStr">
        <is>
          <t>2026-10</t>
        </is>
      </c>
      <c r="E2229" t="inlineStr">
        <is>
          <t>Wk of 2026-10-12</t>
        </is>
      </c>
      <c r="F2229" t="inlineStr">
        <is>
          <t>Attempt 5</t>
        </is>
      </c>
      <c r="G2229" s="39" t="str">
        <f>IF(ISNUMBER(MATCH(F2229,QualityStatuses,0)),"Quality Lead","Non-Quality Lead")</f>
        <v>Non-Quality Lead</v>
      </c>
      <c r="H2229" s="39" t="str">
        <f>IFERROR(INDEX(CampTypes,MATCH(I2229,CampList,0)),"Unattributed")</f>
        <v>Old</v>
      </c>
      <c r="I2229" t="inlineStr">
        <is>
          <t>natuf_Kiosk_14072026_Hindi</t>
        </is>
      </c>
      <c r="J2229" t="inlineStr">
        <is>
          <t>natuf_Kiosk_14072026_Hindi</t>
        </is>
      </c>
      <c r="K2229" t="inlineStr">
        <is>
          <t>Direct (campaign tagged in CRM)</t>
        </is>
      </c>
      <c r="L2229" t="inlineStr">
        <is>
          <t>natuf_Kiosk_09102026</t>
        </is>
      </c>
      <c r="M2229" t="inlineStr">
        <is>
          <t>natuf_Kiosk_09102026</t>
        </is>
      </c>
      <c r="N2229" t="inlineStr">
        <is>
          <t>natuf_Kiosk_14072026_ad set_ad1</t>
        </is>
      </c>
      <c r="O2229" t="inlineStr">
        <is>
          <t>Natuf</t>
        </is>
      </c>
      <c r="P2229" t="inlineStr">
        <is>
          <t>Facebook</t>
        </is>
      </c>
      <c r="Q2229" t="inlineStr">
        <is>
          <t>Marshal Malbari</t>
        </is>
      </c>
      <c r="R2229" t="inlineStr">
        <is>
          <t>Rinkita Virvani</t>
        </is>
      </c>
      <c r="S2229" t="inlineStr">
        <is>
          <t>-</t>
        </is>
      </c>
      <c r="T2229" t="inlineStr">
        <is>
          <t>Babrala</t>
        </is>
      </c>
      <c r="U2229" t="inlineStr">
        <is>
          <t xml:space="preserve"> </t>
        </is>
      </c>
      <c r="V2229" t="n">
        <v>8</v>
      </c>
      <c r="W2229" t="n">
        <v>1</v>
      </c>
      <c r="X2229" t="inlineStr">
        <is>
          <t>XXXXXX9848</t>
        </is>
      </c>
      <c r="Y2229" s="72" t="n">
        <v>46326.52037037037</v>
      </c>
    </row>
    <row r="2230">
      <c r="A2230" s="39" t="inlineStr">
        <is>
          <t>6ad24d36d10f03a2127c5109</t>
        </is>
      </c>
      <c r="B2230" s="72" t="n">
        <v>46311.90534722222</v>
      </c>
      <c r="C2230" s="70" t="n">
        <v>46311</v>
      </c>
      <c r="D2230" t="inlineStr">
        <is>
          <t>2026-10</t>
        </is>
      </c>
      <c r="E2230" t="inlineStr">
        <is>
          <t>Wk of 2026-10-12</t>
        </is>
      </c>
      <c r="F2230" t="inlineStr">
        <is>
          <t>Connected</t>
        </is>
      </c>
      <c r="G2230" s="39" t="str">
        <f>IF(ISNUMBER(MATCH(F2230,QualityStatuses,0)),"Quality Lead","Non-Quality Lead")</f>
        <v>Non-Quality Lead</v>
      </c>
      <c r="H2230" s="39" t="str">
        <f>IFERROR(INDEX(CampTypes,MATCH(I2230,CampList,0)),"Unattributed")</f>
        <v>New</v>
      </c>
      <c r="I2230" t="inlineStr">
        <is>
          <t>EBG - In House | ABO | Natuf | Leads | Unit Franchise | India | Oct26 | V1</t>
        </is>
      </c>
      <c r="J2230" t="inlineStr">
        <is>
          <t>EBG - In House | ABO | Natuf | Leads | Unit Franchise | India | Oct26 | V1</t>
        </is>
      </c>
      <c r="K2230" t="inlineStr">
        <is>
          <t>Direct (campaign tagged in CRM)</t>
        </is>
      </c>
      <c r="L2230" t="inlineStr">
        <is>
          <t>Natuf | Investors | Tier1 + Growth Cities | Oct26 | V1</t>
        </is>
      </c>
      <c r="M2230" t="inlineStr">
        <is>
          <t>Natuf | Investors | Tier1 + Growth Cities | Oct26 | V1</t>
        </is>
      </c>
      <c r="N2230" t="inlineStr">
        <is>
          <t>Natuf | Reel | Brand Ambassador | Heard Of Owning A Cafe | V1</t>
        </is>
      </c>
      <c r="O2230" t="inlineStr">
        <is>
          <t>In House Natuf</t>
        </is>
      </c>
      <c r="P2230" t="inlineStr">
        <is>
          <t>Facebook</t>
        </is>
      </c>
      <c r="Q2230" t="inlineStr">
        <is>
          <t>Rupa Srinivas</t>
        </is>
      </c>
      <c r="R2230" t="inlineStr">
        <is>
          <t>Prithvi Raj</t>
        </is>
      </c>
      <c r="S2230" t="inlineStr">
        <is>
          <t>-</t>
        </is>
      </c>
      <c r="T2230" t="inlineStr">
        <is>
          <t>Mumbai</t>
        </is>
      </c>
      <c r="U2230" t="inlineStr">
        <is>
          <t xml:space="preserve"> </t>
        </is>
      </c>
      <c r="V2230" t="n">
        <v>4</v>
      </c>
      <c r="W2230" t="n">
        <v>1</v>
      </c>
      <c r="X2230" t="inlineStr">
        <is>
          <t>XXXXXX4697</t>
        </is>
      </c>
      <c r="Y2230" s="72" t="n">
        <v>46326.52037037037</v>
      </c>
    </row>
    <row r="2231">
      <c r="A2231" s="39" t="inlineStr">
        <is>
          <t>6ad24cf7b058624beaf34130</t>
        </is>
      </c>
      <c r="B2231" s="72" t="n">
        <v>46311.90461805555</v>
      </c>
      <c r="C2231" s="70" t="n">
        <v>46311</v>
      </c>
      <c r="D2231" t="inlineStr">
        <is>
          <t>2026-10</t>
        </is>
      </c>
      <c r="E2231" t="inlineStr">
        <is>
          <t>Wk of 2026-10-12</t>
        </is>
      </c>
      <c r="F2231" t="inlineStr">
        <is>
          <t>New Lead</t>
        </is>
      </c>
      <c r="G2231" s="39" t="str">
        <f>IF(ISNUMBER(MATCH(F2231,QualityStatuses,0)),"Quality Lead","Non-Quality Lead")</f>
        <v>Non-Quality Lead</v>
      </c>
      <c r="H2231" s="39" t="str">
        <f>IFERROR(INDEX(CampTypes,MATCH(I2231,CampList,0)),"Unattributed")</f>
        <v>New</v>
      </c>
      <c r="I2231" t="inlineStr">
        <is>
          <t>EBG - In House | ABO | Natuf | Leads | Unit Franchise | India | Oct26 | V1</t>
        </is>
      </c>
      <c r="J2231" t="inlineStr">
        <is>
          <t>EBG - In House | ABO | Natuf | Leads | Unit Franchise | India | Oct26 | V1</t>
        </is>
      </c>
      <c r="K2231" t="inlineStr">
        <is>
          <t>Direct (campaign tagged in CRM)</t>
        </is>
      </c>
      <c r="L2231" t="inlineStr">
        <is>
          <t>Natuf | Broad | Tier1 + Growth Cities | Oct26 | V1</t>
        </is>
      </c>
      <c r="M2231" t="inlineStr">
        <is>
          <t>Natuf | Broad | Tier1 + Growth Cities | Oct26 | V1</t>
        </is>
      </c>
      <c r="N2231" t="inlineStr">
        <is>
          <t>Natuf | Reel | Brand Ambassador | Heard Of Owning A Cafe | V1</t>
        </is>
      </c>
      <c r="O2231" t="inlineStr">
        <is>
          <t>In House Natuf</t>
        </is>
      </c>
      <c r="P2231" t="inlineStr">
        <is>
          <t>Facebook</t>
        </is>
      </c>
      <c r="Q2231" t="inlineStr">
        <is>
          <t>Rupa Srinivas</t>
        </is>
      </c>
      <c r="R2231" t="inlineStr">
        <is>
          <t>Sourav dey</t>
        </is>
      </c>
      <c r="S2231" t="inlineStr">
        <is>
          <t>-</t>
        </is>
      </c>
      <c r="T2231" t="inlineStr">
        <is>
          <t>Pune</t>
        </is>
      </c>
      <c r="U2231" t="inlineStr">
        <is>
          <t xml:space="preserve"> </t>
        </is>
      </c>
      <c r="V2231" t="n">
        <v>0</v>
      </c>
      <c r="W2231" t="n">
        <v>0</v>
      </c>
      <c r="X2231" t="inlineStr">
        <is>
          <t>XXXXXX7183</t>
        </is>
      </c>
      <c r="Y2231" s="72" t="n">
        <v>46326.52037037037</v>
      </c>
    </row>
    <row r="2232">
      <c r="A2232" s="39" t="inlineStr">
        <is>
          <t>6ad24c59525271f299e438b5</t>
        </is>
      </c>
      <c r="B2232" s="72" t="n">
        <v>46311.90278935185</v>
      </c>
      <c r="C2232" s="70" t="n">
        <v>46311</v>
      </c>
      <c r="D2232" t="inlineStr">
        <is>
          <t>2026-10</t>
        </is>
      </c>
      <c r="E2232" t="inlineStr">
        <is>
          <t>Wk of 2026-10-12</t>
        </is>
      </c>
      <c r="F2232" t="inlineStr">
        <is>
          <t>Attempt 2</t>
        </is>
      </c>
      <c r="G2232" s="39" t="str">
        <f>IF(ISNUMBER(MATCH(F2232,QualityStatuses,0)),"Quality Lead","Non-Quality Lead")</f>
        <v>Non-Quality Lead</v>
      </c>
      <c r="H2232" s="39" t="str">
        <f>IFERROR(INDEX(CampTypes,MATCH(I2232,CampList,0)),"Unattributed")</f>
        <v>New</v>
      </c>
      <c r="I2232" t="inlineStr">
        <is>
          <t>EBG - In House | ABO | Natuf | Leads | Unit Franchise | India | Oct26 | V1</t>
        </is>
      </c>
      <c r="J2232" t="inlineStr">
        <is>
          <t>EBG - In House | ABO | Natuf | Leads | Unit Franchise | India | Oct26 | V1</t>
        </is>
      </c>
      <c r="K2232" t="inlineStr">
        <is>
          <t>Direct (campaign tagged in CRM)</t>
        </is>
      </c>
      <c r="L2232" t="inlineStr">
        <is>
          <t>Natuf | Investors | Tier1 + Growth Cities | Oct26 | V1</t>
        </is>
      </c>
      <c r="M2232" t="inlineStr">
        <is>
          <t>Natuf | Investors | Tier1 + Growth Cities | Oct26 | V1</t>
        </is>
      </c>
      <c r="N2232" t="inlineStr">
        <is>
          <t>Natuf | Reel | Brand Ambassador | Heard Of Owning A Cafe | V1</t>
        </is>
      </c>
      <c r="O2232" t="inlineStr">
        <is>
          <t>In House Natuf</t>
        </is>
      </c>
      <c r="P2232" t="inlineStr">
        <is>
          <t>Facebook</t>
        </is>
      </c>
      <c r="Q2232" t="inlineStr">
        <is>
          <t>Rupa Srinivas</t>
        </is>
      </c>
      <c r="R2232" t="inlineStr">
        <is>
          <t>Roshini</t>
        </is>
      </c>
      <c r="S2232" t="inlineStr">
        <is>
          <t>-</t>
        </is>
      </c>
      <c r="T2232" t="inlineStr">
        <is>
          <t>Ranchi</t>
        </is>
      </c>
      <c r="U2232" t="inlineStr">
        <is>
          <t xml:space="preserve"> </t>
        </is>
      </c>
      <c r="V2232" t="n">
        <v>2</v>
      </c>
      <c r="W2232" t="n">
        <v>0</v>
      </c>
      <c r="X2232" t="inlineStr">
        <is>
          <t>XXXXXX0290</t>
        </is>
      </c>
      <c r="Y2232" s="72" t="n">
        <v>46326.52037037037</v>
      </c>
    </row>
    <row r="2233">
      <c r="A2233" s="39" t="inlineStr">
        <is>
          <t>6ad24a93b237450c95977279</t>
        </is>
      </c>
      <c r="B2233" s="72" t="n">
        <v>46311.89753472222</v>
      </c>
      <c r="C2233" s="70" t="n">
        <v>46311</v>
      </c>
      <c r="D2233" t="inlineStr">
        <is>
          <t>2026-10</t>
        </is>
      </c>
      <c r="E2233" t="inlineStr">
        <is>
          <t>Wk of 2026-10-12</t>
        </is>
      </c>
      <c r="F2233" t="inlineStr">
        <is>
          <t>New Lead</t>
        </is>
      </c>
      <c r="G2233" s="39" t="str">
        <f>IF(ISNUMBER(MATCH(F2233,QualityStatuses,0)),"Quality Lead","Non-Quality Lead")</f>
        <v>Non-Quality Lead</v>
      </c>
      <c r="H2233" s="39" t="str">
        <f>IFERROR(INDEX(CampTypes,MATCH(I2233,CampList,0)),"Unattributed")</f>
        <v>Old</v>
      </c>
      <c r="I2233" t="inlineStr">
        <is>
          <t>E_Natuf_Generic_13082026</t>
        </is>
      </c>
      <c r="J2233" t="inlineStr">
        <is>
          <t>E_Natuf_Generic_13082026</t>
        </is>
      </c>
      <c r="K2233" t="inlineStr">
        <is>
          <t>Direct (campaign tagged in CRM)</t>
        </is>
      </c>
      <c r="L2233" t="inlineStr">
        <is>
          <t>E_Natuf_Generic_13082026_Adset1</t>
        </is>
      </c>
      <c r="M2233" t="inlineStr">
        <is>
          <t>E_Natuf_Generic_13082026_Adset1</t>
        </is>
      </c>
      <c r="N2233" t="inlineStr">
        <is>
          <t>E_Natuf_Generic_13082026_Adset1_Ad1</t>
        </is>
      </c>
      <c r="O2233" t="inlineStr">
        <is>
          <t>Natuf</t>
        </is>
      </c>
      <c r="P2233" t="inlineStr">
        <is>
          <t>Facebook</t>
        </is>
      </c>
      <c r="Q2233" t="inlineStr">
        <is>
          <t>(Unassigned)</t>
        </is>
      </c>
      <c r="R2233" t="inlineStr">
        <is>
          <t>Omkar Navge</t>
        </is>
      </c>
      <c r="S2233" t="inlineStr">
        <is>
          <t>-</t>
        </is>
      </c>
      <c r="T2233" t="inlineStr">
        <is>
          <t>Tenali</t>
        </is>
      </c>
      <c r="U2233" t="inlineStr">
        <is>
          <t xml:space="preserve"> </t>
        </is>
      </c>
      <c r="V2233" t="n">
        <v>0</v>
      </c>
      <c r="W2233" t="n">
        <v>0</v>
      </c>
      <c r="X2233" t="inlineStr">
        <is>
          <t>XXXXXX0970</t>
        </is>
      </c>
      <c r="Y2233" s="72" t="n">
        <v>46326.52037037037</v>
      </c>
    </row>
    <row r="2234">
      <c r="A2234" s="39" t="inlineStr">
        <is>
          <t>6ad248bba3c7ce0d49554992</t>
        </is>
      </c>
      <c r="B2234" s="72" t="n">
        <v>46311.89207175926</v>
      </c>
      <c r="C2234" s="70" t="n">
        <v>46311</v>
      </c>
      <c r="D2234" t="inlineStr">
        <is>
          <t>2026-10</t>
        </is>
      </c>
      <c r="E2234" t="inlineStr">
        <is>
          <t>Wk of 2026-10-12</t>
        </is>
      </c>
      <c r="F2234" t="inlineStr">
        <is>
          <t>Lost</t>
        </is>
      </c>
      <c r="G2234" s="39" t="str">
        <f>IF(ISNUMBER(MATCH(F2234,QualityStatuses,0)),"Quality Lead","Non-Quality Lead")</f>
        <v>Non-Quality Lead</v>
      </c>
      <c r="H2234" s="39" t="str">
        <f>IFERROR(INDEX(CampTypes,MATCH(I2234,CampList,0)),"Unattributed")</f>
        <v>Old</v>
      </c>
      <c r="I2234" t="inlineStr">
        <is>
          <t>natuf_Kiosk_14072026_Hindi</t>
        </is>
      </c>
      <c r="J2234" t="inlineStr">
        <is>
          <t>natuf_Kiosk_14072026_Hindi</t>
        </is>
      </c>
      <c r="K2234" t="inlineStr">
        <is>
          <t>Direct (campaign tagged in CRM)</t>
        </is>
      </c>
      <c r="L2234" t="inlineStr">
        <is>
          <t>natuf_Kiosk_09102026</t>
        </is>
      </c>
      <c r="M2234" t="inlineStr">
        <is>
          <t>natuf_Kiosk_09102026</t>
        </is>
      </c>
      <c r="N2234" t="inlineStr">
        <is>
          <t>natuf_Kiosk_14072026_ad set_ad1</t>
        </is>
      </c>
      <c r="O2234" t="inlineStr">
        <is>
          <t>Natuf</t>
        </is>
      </c>
      <c r="P2234" t="inlineStr">
        <is>
          <t>Facebook</t>
        </is>
      </c>
      <c r="Q2234" t="inlineStr">
        <is>
          <t>Marshal Malbari</t>
        </is>
      </c>
      <c r="R2234" t="inlineStr">
        <is>
          <t>Drishti Lodhia</t>
        </is>
      </c>
      <c r="S2234" t="inlineStr">
        <is>
          <t>DNP - Did Not Pick Up</t>
        </is>
      </c>
      <c r="T2234" t="inlineStr">
        <is>
          <t>Pune</t>
        </is>
      </c>
      <c r="U2234" t="inlineStr">
        <is>
          <t xml:space="preserve"> </t>
        </is>
      </c>
      <c r="V2234" t="n">
        <v>5</v>
      </c>
      <c r="W2234" t="n">
        <v>0</v>
      </c>
      <c r="X2234" t="inlineStr">
        <is>
          <t>XXXXXX4513</t>
        </is>
      </c>
      <c r="Y2234" s="72" t="n">
        <v>46326.52037037037</v>
      </c>
    </row>
    <row r="2235">
      <c r="A2235" s="39" t="inlineStr">
        <is>
          <t>6ad24711b76d5363aaa7e694</t>
        </is>
      </c>
      <c r="B2235" s="72" t="n">
        <v>46311.8871412037</v>
      </c>
      <c r="C2235" s="70" t="n">
        <v>46311</v>
      </c>
      <c r="D2235" t="inlineStr">
        <is>
          <t>2026-10</t>
        </is>
      </c>
      <c r="E2235" t="inlineStr">
        <is>
          <t>Wk of 2026-10-12</t>
        </is>
      </c>
      <c r="F2235" t="inlineStr">
        <is>
          <t>Follow-Up</t>
        </is>
      </c>
      <c r="G2235" s="39" t="str">
        <f>IF(ISNUMBER(MATCH(F2235,QualityStatuses,0)),"Quality Lead","Non-Quality Lead")</f>
        <v>Quality Lead</v>
      </c>
      <c r="H2235" s="39" t="str">
        <f>IFERROR(INDEX(CampTypes,MATCH(I2235,CampList,0)),"Unattributed")</f>
        <v>Old</v>
      </c>
      <c r="I2235" t="inlineStr">
        <is>
          <t>natuf_Kiosk_14072026_Hindi</t>
        </is>
      </c>
      <c r="J2235" t="inlineStr">
        <is>
          <t>natuf_Kiosk_14072026_Hindi</t>
        </is>
      </c>
      <c r="K2235" t="inlineStr">
        <is>
          <t>Direct (campaign tagged in CRM)</t>
        </is>
      </c>
      <c r="L2235" t="inlineStr">
        <is>
          <t>natuf_Kiosk_14072026_Highest-converting industries</t>
        </is>
      </c>
      <c r="M2235" t="inlineStr">
        <is>
          <t>natuf_Kiosk_14072026_Highest-converting industries</t>
        </is>
      </c>
      <c r="N2235" t="inlineStr">
        <is>
          <t>natuf_Kiosk_14072026_ad set_ad1</t>
        </is>
      </c>
      <c r="O2235" t="inlineStr">
        <is>
          <t>Natuf</t>
        </is>
      </c>
      <c r="P2235" t="inlineStr">
        <is>
          <t>Facebook</t>
        </is>
      </c>
      <c r="Q2235" t="inlineStr">
        <is>
          <t>Deepak Rai</t>
        </is>
      </c>
      <c r="R2235" t="inlineStr">
        <is>
          <t>Tejaswini Tarigopula</t>
        </is>
      </c>
      <c r="S2235" t="inlineStr">
        <is>
          <t>-</t>
        </is>
      </c>
      <c r="T2235" t="inlineStr">
        <is>
          <t>kapdvanj</t>
        </is>
      </c>
      <c r="U2235" t="inlineStr">
        <is>
          <t xml:space="preserve"> </t>
        </is>
      </c>
      <c r="V2235" t="n">
        <v>4</v>
      </c>
      <c r="W2235" t="n">
        <v>2</v>
      </c>
      <c r="X2235" t="inlineStr">
        <is>
          <t>XXXXXX4575</t>
        </is>
      </c>
      <c r="Y2235" s="72" t="n">
        <v>46326.52037037037</v>
      </c>
    </row>
    <row r="2236">
      <c r="A2236" s="39" t="inlineStr">
        <is>
          <t>6ad243e69b1c6d21e93d0060</t>
        </is>
      </c>
      <c r="B2236" s="72" t="n">
        <v>46311.87775462963</v>
      </c>
      <c r="C2236" s="70" t="n">
        <v>46311</v>
      </c>
      <c r="D2236" t="inlineStr">
        <is>
          <t>2026-10</t>
        </is>
      </c>
      <c r="E2236" t="inlineStr">
        <is>
          <t>Wk of 2026-10-12</t>
        </is>
      </c>
      <c r="F2236" t="inlineStr">
        <is>
          <t>New Lead</t>
        </is>
      </c>
      <c r="G2236" s="39" t="str">
        <f>IF(ISNUMBER(MATCH(F2236,QualityStatuses,0)),"Quality Lead","Non-Quality Lead")</f>
        <v>Non-Quality Lead</v>
      </c>
      <c r="H2236" s="39" t="str">
        <f>IFERROR(INDEX(CampTypes,MATCH(I2236,CampList,0)),"Unattributed")</f>
        <v>Old</v>
      </c>
      <c r="I2236" t="inlineStr">
        <is>
          <t>E_Suresh_Natuf_Kiosk_07072026</t>
        </is>
      </c>
      <c r="J2236" t="inlineStr">
        <is>
          <t>E_Suresh_Natuf_Kiosk_07072026</t>
        </is>
      </c>
      <c r="K2236" t="inlineStr">
        <is>
          <t>Direct (campaign tagged in CRM)</t>
        </is>
      </c>
      <c r="L2236" t="inlineStr">
        <is>
          <t>E_Suresh_Natuf_Kiosk_07072026_Adset5</t>
        </is>
      </c>
      <c r="M2236" t="inlineStr">
        <is>
          <t>E_Suresh_Natuf_Kiosk_07072026_Adset5</t>
        </is>
      </c>
      <c r="N2236" t="inlineStr">
        <is>
          <t>E_Hindi_Suresh_Natuf_Kiosk_07072026_Adset5_ad3 – Copy 2</t>
        </is>
      </c>
      <c r="O2236" t="inlineStr">
        <is>
          <t>Natuf</t>
        </is>
      </c>
      <c r="P2236" t="inlineStr">
        <is>
          <t>Facebook</t>
        </is>
      </c>
      <c r="Q2236" t="inlineStr">
        <is>
          <t>(Unassigned)</t>
        </is>
      </c>
      <c r="R2236" t="inlineStr">
        <is>
          <t>Omkar Navge</t>
        </is>
      </c>
      <c r="S2236" t="inlineStr">
        <is>
          <t>-</t>
        </is>
      </c>
      <c r="T2236" t="inlineStr">
        <is>
          <t>Mumbai</t>
        </is>
      </c>
      <c r="U2236" t="inlineStr">
        <is>
          <t xml:space="preserve"> </t>
        </is>
      </c>
      <c r="V2236" t="n">
        <v>0</v>
      </c>
      <c r="W2236" t="n">
        <v>0</v>
      </c>
      <c r="X2236" t="inlineStr">
        <is>
          <t>XXXXXX9260</t>
        </is>
      </c>
      <c r="Y2236" s="72" t="n">
        <v>46326.52037037037</v>
      </c>
    </row>
    <row r="2237">
      <c r="A2237" s="39" t="inlineStr">
        <is>
          <t>6ad243964f8789cddfd25a15</t>
        </is>
      </c>
      <c r="B2237" s="72" t="n">
        <v>46311.8768287037</v>
      </c>
      <c r="C2237" s="70" t="n">
        <v>46311</v>
      </c>
      <c r="D2237" t="inlineStr">
        <is>
          <t>2026-10</t>
        </is>
      </c>
      <c r="E2237" t="inlineStr">
        <is>
          <t>Wk of 2026-10-12</t>
        </is>
      </c>
      <c r="F2237" t="inlineStr">
        <is>
          <t>Lost</t>
        </is>
      </c>
      <c r="G2237" s="39" t="str">
        <f>IF(ISNUMBER(MATCH(F2237,QualityStatuses,0)),"Quality Lead","Non-Quality Lead")</f>
        <v>Non-Quality Lead</v>
      </c>
      <c r="H2237" s="39" t="str">
        <f>IFERROR(INDEX(CampTypes,MATCH(I2237,CampList,0)),"Unattributed")</f>
        <v>Old</v>
      </c>
      <c r="I2237" t="inlineStr">
        <is>
          <t>natuf_Kiosk_14072026_Hindi</t>
        </is>
      </c>
      <c r="J2237" t="inlineStr">
        <is>
          <t>natuf_Kiosk_14072026_Hindi</t>
        </is>
      </c>
      <c r="K2237" t="inlineStr">
        <is>
          <t>Direct (campaign tagged in CRM)</t>
        </is>
      </c>
      <c r="L2237" t="inlineStr">
        <is>
          <t>natuf_Kiosk_09102026</t>
        </is>
      </c>
      <c r="M2237" t="inlineStr">
        <is>
          <t>natuf_Kiosk_09102026</t>
        </is>
      </c>
      <c r="N2237" t="inlineStr">
        <is>
          <t>natuf_Kiosk_14072026_ad set_ad1</t>
        </is>
      </c>
      <c r="O2237" t="inlineStr">
        <is>
          <t>Natuf</t>
        </is>
      </c>
      <c r="P2237" t="inlineStr">
        <is>
          <t>Facebook</t>
        </is>
      </c>
      <c r="Q2237" t="inlineStr">
        <is>
          <t>Marshal Malbari</t>
        </is>
      </c>
      <c r="R2237" t="inlineStr">
        <is>
          <t>Vanita Joshi</t>
        </is>
      </c>
      <c r="S2237" t="inlineStr">
        <is>
          <t>No Budget</t>
        </is>
      </c>
      <c r="T2237" t="inlineStr">
        <is>
          <t>Surat</t>
        </is>
      </c>
      <c r="U2237" t="inlineStr">
        <is>
          <t xml:space="preserve"> </t>
        </is>
      </c>
      <c r="V2237" t="n">
        <v>2</v>
      </c>
      <c r="W2237" t="n">
        <v>2</v>
      </c>
      <c r="X2237" t="inlineStr">
        <is>
          <t>XXXXXX7429</t>
        </is>
      </c>
      <c r="Y2237" s="72" t="n">
        <v>46326.52037037037</v>
      </c>
    </row>
    <row r="2238">
      <c r="A2238" s="39" t="inlineStr">
        <is>
          <t>6ad2434ce81aaa8879647a54</t>
        </is>
      </c>
      <c r="B2238" s="72" t="n">
        <v>46311.87597222222</v>
      </c>
      <c r="C2238" s="70" t="n">
        <v>46311</v>
      </c>
      <c r="D2238" t="inlineStr">
        <is>
          <t>2026-10</t>
        </is>
      </c>
      <c r="E2238" t="inlineStr">
        <is>
          <t>Wk of 2026-10-12</t>
        </is>
      </c>
      <c r="F2238" t="inlineStr">
        <is>
          <t>Attempt 1</t>
        </is>
      </c>
      <c r="G2238" s="39" t="str">
        <f>IF(ISNUMBER(MATCH(F2238,QualityStatuses,0)),"Quality Lead","Non-Quality Lead")</f>
        <v>Non-Quality Lead</v>
      </c>
      <c r="H2238" s="39" t="str">
        <f>IFERROR(INDEX(CampTypes,MATCH(I2238,CampList,0)),"Unattributed")</f>
        <v>New</v>
      </c>
      <c r="I2238" t="inlineStr">
        <is>
          <t>EBG - In House | ABO | Natuf | Leads | Unit Franchise | India | Oct26 | V1</t>
        </is>
      </c>
      <c r="J2238" t="inlineStr">
        <is>
          <t>EBG - In House | ABO | Natuf | Leads | Unit Franchise | India | Oct26 | V1</t>
        </is>
      </c>
      <c r="K2238" t="inlineStr">
        <is>
          <t>Direct (campaign tagged in CRM)</t>
        </is>
      </c>
      <c r="L2238" t="inlineStr">
        <is>
          <t>Natuf | LAL 1% | India | Jul26 | V1</t>
        </is>
      </c>
      <c r="M2238" t="inlineStr">
        <is>
          <t>Natuf | LAL 1% | India | Jul26 | V1</t>
        </is>
      </c>
      <c r="N2238" t="inlineStr">
        <is>
          <t>Natuf | Reel | Brand Ambassador | Heard Of Owning A Cafe | V1</t>
        </is>
      </c>
      <c r="O2238" t="inlineStr">
        <is>
          <t>In House Natuf</t>
        </is>
      </c>
      <c r="P2238" t="inlineStr">
        <is>
          <t>Facebook</t>
        </is>
      </c>
      <c r="Q2238" t="inlineStr">
        <is>
          <t>Rupa Srinivas</t>
        </is>
      </c>
      <c r="R2238" t="inlineStr">
        <is>
          <t>Elisha Pitta</t>
        </is>
      </c>
      <c r="S2238" t="inlineStr">
        <is>
          <t>-</t>
        </is>
      </c>
      <c r="T2238" t="inlineStr">
        <is>
          <t>Kolhapur</t>
        </is>
      </c>
      <c r="U2238" t="inlineStr">
        <is>
          <t xml:space="preserve"> </t>
        </is>
      </c>
      <c r="V2238" t="n">
        <v>1</v>
      </c>
      <c r="W2238" t="n">
        <v>1</v>
      </c>
      <c r="X2238" t="inlineStr">
        <is>
          <t>XXXXXX2305</t>
        </is>
      </c>
      <c r="Y2238" s="72" t="n">
        <v>46326.52037037037</v>
      </c>
    </row>
    <row r="2239">
      <c r="A2239" s="39" t="inlineStr">
        <is>
          <t>6ad2429d9b1c6d21e93cfe9a</t>
        </is>
      </c>
      <c r="B2239" s="72" t="n">
        <v>46311.87394675926</v>
      </c>
      <c r="C2239" s="70" t="n">
        <v>46311</v>
      </c>
      <c r="D2239" t="inlineStr">
        <is>
          <t>2026-10</t>
        </is>
      </c>
      <c r="E2239" t="inlineStr">
        <is>
          <t>Wk of 2026-10-12</t>
        </is>
      </c>
      <c r="F2239" t="inlineStr">
        <is>
          <t>Connected</t>
        </is>
      </c>
      <c r="G2239" s="39" t="str">
        <f>IF(ISNUMBER(MATCH(F2239,QualityStatuses,0)),"Quality Lead","Non-Quality Lead")</f>
        <v>Non-Quality Lead</v>
      </c>
      <c r="H2239" s="39" t="str">
        <f>IFERROR(INDEX(CampTypes,MATCH(I2239,CampList,0)),"Unattributed")</f>
        <v>New</v>
      </c>
      <c r="I2239" t="inlineStr">
        <is>
          <t>EBG - In House | ABO | Natuf | Leads | Unit Franchise | India | Oct26 | V1</t>
        </is>
      </c>
      <c r="J2239" t="inlineStr">
        <is>
          <t>EBG - In House | ABO | Natuf | Leads | Unit Franchise | India | Oct26 | V1</t>
        </is>
      </c>
      <c r="K2239" t="inlineStr">
        <is>
          <t>Direct (campaign tagged in CRM)</t>
        </is>
      </c>
      <c r="L2239" t="inlineStr">
        <is>
          <t>Natuf | Broad | Tier1 + Growth Cities | Oct26 | V1</t>
        </is>
      </c>
      <c r="M2239" t="inlineStr">
        <is>
          <t>Natuf | Broad | Tier1 + Growth Cities | Oct26 | V1</t>
        </is>
      </c>
      <c r="N2239" t="inlineStr">
        <is>
          <t>Natuf | Reel | Brand Ambassador | Heard Of Owning A Cafe | V1</t>
        </is>
      </c>
      <c r="O2239" t="inlineStr">
        <is>
          <t>In House Natuf</t>
        </is>
      </c>
      <c r="P2239" t="inlineStr">
        <is>
          <t>Facebook</t>
        </is>
      </c>
      <c r="Q2239" t="inlineStr">
        <is>
          <t>Rupa Srinivas</t>
        </is>
      </c>
      <c r="R2239" t="inlineStr">
        <is>
          <t>Harshitha Mudeli</t>
        </is>
      </c>
      <c r="S2239" t="inlineStr">
        <is>
          <t>-</t>
        </is>
      </c>
      <c r="T2239" t="inlineStr">
        <is>
          <t>Panchkula</t>
        </is>
      </c>
      <c r="U2239" t="inlineStr">
        <is>
          <t xml:space="preserve"> </t>
        </is>
      </c>
      <c r="V2239" t="n">
        <v>0</v>
      </c>
      <c r="W2239" t="n">
        <v>0</v>
      </c>
      <c r="X2239" t="inlineStr">
        <is>
          <t>XXXXXX8129</t>
        </is>
      </c>
      <c r="Y2239" s="72" t="n">
        <v>46326.52037037037</v>
      </c>
    </row>
    <row r="2240">
      <c r="A2240" s="39" t="inlineStr">
        <is>
          <t>6ad24290c66c1eff7a284126</t>
        </is>
      </c>
      <c r="B2240" s="72" t="n">
        <v>46311.8737962963</v>
      </c>
      <c r="C2240" s="70" t="n">
        <v>46311</v>
      </c>
      <c r="D2240" t="inlineStr">
        <is>
          <t>2026-10</t>
        </is>
      </c>
      <c r="E2240" t="inlineStr">
        <is>
          <t>Wk of 2026-10-12</t>
        </is>
      </c>
      <c r="F2240" t="inlineStr">
        <is>
          <t>Connected</t>
        </is>
      </c>
      <c r="G2240" s="39" t="str">
        <f>IF(ISNUMBER(MATCH(F2240,QualityStatuses,0)),"Quality Lead","Non-Quality Lead")</f>
        <v>Non-Quality Lead</v>
      </c>
      <c r="H2240" s="39" t="str">
        <f>IFERROR(INDEX(CampTypes,MATCH(I2240,CampList,0)),"Unattributed")</f>
        <v>New</v>
      </c>
      <c r="I2240" t="inlineStr">
        <is>
          <t>EBG - In House | ABO | Natuf | Leads | Unit Franchise | India | Oct26 | V1</t>
        </is>
      </c>
      <c r="J2240" t="inlineStr">
        <is>
          <t>EBG - In House | ABO | Natuf | Leads | Unit Franchise | India | Oct26 | V1</t>
        </is>
      </c>
      <c r="K2240" t="inlineStr">
        <is>
          <t>Direct (campaign tagged in CRM)</t>
        </is>
      </c>
      <c r="L2240" t="inlineStr">
        <is>
          <t>Natuf | Broad | Tier1 + Growth Cities | Oct26 | V1</t>
        </is>
      </c>
      <c r="M2240" t="inlineStr">
        <is>
          <t>Natuf | Broad | Tier1 + Growth Cities | Oct26 | V1</t>
        </is>
      </c>
      <c r="N2240" t="inlineStr">
        <is>
          <t>Natuf | Reel | Brand Ambassador | Heard Of Owning A Cafe | V1</t>
        </is>
      </c>
      <c r="O2240" t="inlineStr">
        <is>
          <t>In House Natuf</t>
        </is>
      </c>
      <c r="P2240" t="inlineStr">
        <is>
          <t>Facebook</t>
        </is>
      </c>
      <c r="Q2240" t="inlineStr">
        <is>
          <t>Rupa Srinivas</t>
        </is>
      </c>
      <c r="R2240" t="inlineStr">
        <is>
          <t>Sameer Khan</t>
        </is>
      </c>
      <c r="S2240" t="inlineStr">
        <is>
          <t>-</t>
        </is>
      </c>
      <c r="T2240" t="inlineStr">
        <is>
          <t>Mumbai</t>
        </is>
      </c>
      <c r="U2240" t="inlineStr">
        <is>
          <t xml:space="preserve"> </t>
        </is>
      </c>
      <c r="V2240" t="n">
        <v>1</v>
      </c>
      <c r="W2240" t="n">
        <v>1</v>
      </c>
      <c r="X2240" t="inlineStr">
        <is>
          <t>XXXXXX0217</t>
        </is>
      </c>
      <c r="Y2240" s="72" t="n">
        <v>46326.52037037037</v>
      </c>
    </row>
    <row r="2241">
      <c r="A2241" s="39" t="inlineStr">
        <is>
          <t>6ad2425d450f06d6b73cb208</t>
        </is>
      </c>
      <c r="B2241" s="72" t="n">
        <v>46311.87320601852</v>
      </c>
      <c r="C2241" s="70" t="n">
        <v>46311</v>
      </c>
      <c r="D2241" t="inlineStr">
        <is>
          <t>2026-10</t>
        </is>
      </c>
      <c r="E2241" t="inlineStr">
        <is>
          <t>Wk of 2026-10-12</t>
        </is>
      </c>
      <c r="F2241" t="inlineStr">
        <is>
          <t>Attempt 1</t>
        </is>
      </c>
      <c r="G2241" s="39" t="str">
        <f>IF(ISNUMBER(MATCH(F2241,QualityStatuses,0)),"Quality Lead","Non-Quality Lead")</f>
        <v>Non-Quality Lead</v>
      </c>
      <c r="H2241" s="39" t="str">
        <f>IFERROR(INDEX(CampTypes,MATCH(I2241,CampList,0)),"Unattributed")</f>
        <v>Old</v>
      </c>
      <c r="I2241" t="inlineStr">
        <is>
          <t>E_Karan_Natuf_All_07072026</t>
        </is>
      </c>
      <c r="J2241" t="inlineStr">
        <is>
          <t>E_Karan_Natuf_All_07072026</t>
        </is>
      </c>
      <c r="K2241" t="inlineStr">
        <is>
          <t>Direct (campaign tagged in CRM)</t>
        </is>
      </c>
      <c r="L2241" t="inlineStr">
        <is>
          <t>E_Karan_Natuf_Sign_07072026_Adset3</t>
        </is>
      </c>
      <c r="M2241" t="inlineStr">
        <is>
          <t>E_Karan_Natuf_Sign_07072026_Adset3</t>
        </is>
      </c>
      <c r="N2241" t="inlineStr">
        <is>
          <t>E_Karan_Natuf_Sign_07072026_Adset2_Ad1</t>
        </is>
      </c>
      <c r="O2241" t="inlineStr">
        <is>
          <t>Natuf</t>
        </is>
      </c>
      <c r="P2241" t="inlineStr">
        <is>
          <t>Facebook</t>
        </is>
      </c>
      <c r="Q2241" t="inlineStr">
        <is>
          <t>Tejaswini Tarigopula</t>
        </is>
      </c>
      <c r="R2241" t="inlineStr">
        <is>
          <t>Rima Paul</t>
        </is>
      </c>
      <c r="S2241" t="inlineStr">
        <is>
          <t>-</t>
        </is>
      </c>
      <c r="T2241" t="inlineStr">
        <is>
          <t>Raipur</t>
        </is>
      </c>
      <c r="U2241" t="inlineStr">
        <is>
          <t xml:space="preserve"> </t>
        </is>
      </c>
      <c r="V2241" t="n">
        <v>3</v>
      </c>
      <c r="W2241" t="n">
        <v>1</v>
      </c>
      <c r="X2241" t="inlineStr">
        <is>
          <t>XXXXXX7815</t>
        </is>
      </c>
      <c r="Y2241" s="72" t="n">
        <v>46326.52037037037</v>
      </c>
    </row>
    <row r="2242">
      <c r="A2242" s="39" t="inlineStr">
        <is>
          <t>6ad241e534de320123b813de</t>
        </is>
      </c>
      <c r="B2242" s="72" t="n">
        <v>46311.87181712963</v>
      </c>
      <c r="C2242" s="70" t="n">
        <v>46311</v>
      </c>
      <c r="D2242" t="inlineStr">
        <is>
          <t>2026-10</t>
        </is>
      </c>
      <c r="E2242" t="inlineStr">
        <is>
          <t>Wk of 2026-10-12</t>
        </is>
      </c>
      <c r="F2242" t="inlineStr">
        <is>
          <t>Lost</t>
        </is>
      </c>
      <c r="G2242" s="39" t="str">
        <f>IF(ISNUMBER(MATCH(F2242,QualityStatuses,0)),"Quality Lead","Non-Quality Lead")</f>
        <v>Non-Quality Lead</v>
      </c>
      <c r="H2242" s="39" t="str">
        <f>IFERROR(INDEX(CampTypes,MATCH(I2242,CampList,0)),"Unattributed")</f>
        <v>New</v>
      </c>
      <c r="I2242" t="inlineStr">
        <is>
          <t>EBG - In House | ABO | Natuf | Leads | Unit Franchise | India | Oct26 | V1</t>
        </is>
      </c>
      <c r="J2242" t="inlineStr">
        <is>
          <t>EBG - In House | ABO | Natuf | Leads | Unit Franchise | India | Oct26 | V1</t>
        </is>
      </c>
      <c r="K2242" t="inlineStr">
        <is>
          <t>Direct (campaign tagged in CRM)</t>
        </is>
      </c>
      <c r="L2242" t="inlineStr">
        <is>
          <t>Natuf | Broad | Tier1 + Growth Cities | Oct26 | V1</t>
        </is>
      </c>
      <c r="M2242" t="inlineStr">
        <is>
          <t>Natuf | Broad | Tier1 + Growth Cities | Oct26 | V1</t>
        </is>
      </c>
      <c r="N2242" t="inlineStr">
        <is>
          <t>Natuf | Reel | Brand Ambassador | Heard Of Owning A Cafe | V1</t>
        </is>
      </c>
      <c r="O2242" t="inlineStr">
        <is>
          <t>In House Natuf</t>
        </is>
      </c>
      <c r="P2242" t="inlineStr">
        <is>
          <t>Facebook</t>
        </is>
      </c>
      <c r="Q2242" t="inlineStr">
        <is>
          <t>Rupa Srinivas</t>
        </is>
      </c>
      <c r="R2242" t="inlineStr">
        <is>
          <t>Srikanth Marampudi</t>
        </is>
      </c>
      <c r="S2242" t="inlineStr">
        <is>
          <t>Unknown Reason</t>
        </is>
      </c>
      <c r="T2242" t="inlineStr">
        <is>
          <t>Hyderabad</t>
        </is>
      </c>
      <c r="U2242" t="inlineStr">
        <is>
          <t xml:space="preserve"> </t>
        </is>
      </c>
      <c r="V2242" t="n">
        <v>4</v>
      </c>
      <c r="W2242" t="n">
        <v>2</v>
      </c>
      <c r="X2242" t="inlineStr">
        <is>
          <t>XXXXXX8027</t>
        </is>
      </c>
      <c r="Y2242" s="72" t="n">
        <v>46326.52037037037</v>
      </c>
    </row>
    <row r="2243">
      <c r="A2243" s="39" t="inlineStr">
        <is>
          <t>6ad24088260007c05a05a963</t>
        </is>
      </c>
      <c r="B2243" s="72" t="n">
        <v>46311.86777777778</v>
      </c>
      <c r="C2243" s="70" t="n">
        <v>46311</v>
      </c>
      <c r="D2243" t="inlineStr">
        <is>
          <t>2026-10</t>
        </is>
      </c>
      <c r="E2243" t="inlineStr">
        <is>
          <t>Wk of 2026-10-12</t>
        </is>
      </c>
      <c r="F2243" t="inlineStr">
        <is>
          <t>Connected</t>
        </is>
      </c>
      <c r="G2243" s="39" t="str">
        <f>IF(ISNUMBER(MATCH(F2243,QualityStatuses,0)),"Quality Lead","Non-Quality Lead")</f>
        <v>Non-Quality Lead</v>
      </c>
      <c r="H2243" s="39" t="str">
        <f>IFERROR(INDEX(CampTypes,MATCH(I2243,CampList,0)),"Unattributed")</f>
        <v>New</v>
      </c>
      <c r="I2243" t="inlineStr">
        <is>
          <t>EBG - In House | ABO | Natuf | Leads | Unit Franchise | India | Oct26 | V1</t>
        </is>
      </c>
      <c r="J2243" t="inlineStr">
        <is>
          <t>EBG - In House | ABO | Natuf | Leads | Unit Franchise | India | Oct26 | V1</t>
        </is>
      </c>
      <c r="K2243" t="inlineStr">
        <is>
          <t>Direct (campaign tagged in CRM)</t>
        </is>
      </c>
      <c r="L2243" t="inlineStr">
        <is>
          <t>Natuf | Business Owners | Tier1 + Growth Cities | Oct26 | V1</t>
        </is>
      </c>
      <c r="M2243" t="inlineStr">
        <is>
          <t>Natuf | Business Owners | Tier1 + Growth Cities | Oct26 | V1</t>
        </is>
      </c>
      <c r="N2243" t="inlineStr">
        <is>
          <t>Natuf | Reel | Brand Ambassador | Heard Of Owning A Cafe | V1</t>
        </is>
      </c>
      <c r="O2243" t="inlineStr">
        <is>
          <t>In House Natuf</t>
        </is>
      </c>
      <c r="P2243" t="inlineStr">
        <is>
          <t>Facebook</t>
        </is>
      </c>
      <c r="Q2243" t="inlineStr">
        <is>
          <t>Rupa Srinivas</t>
        </is>
      </c>
      <c r="R2243" t="inlineStr">
        <is>
          <t>Sameer Khan</t>
        </is>
      </c>
      <c r="S2243" t="inlineStr">
        <is>
          <t>-</t>
        </is>
      </c>
      <c r="T2243" t="inlineStr">
        <is>
          <t>Noida</t>
        </is>
      </c>
      <c r="U2243" t="inlineStr">
        <is>
          <t xml:space="preserve"> </t>
        </is>
      </c>
      <c r="V2243" t="n">
        <v>5</v>
      </c>
      <c r="W2243" t="n">
        <v>4</v>
      </c>
      <c r="X2243" t="inlineStr">
        <is>
          <t>XXXXXX0090</t>
        </is>
      </c>
      <c r="Y2243" s="72" t="n">
        <v>46326.52037037037</v>
      </c>
    </row>
    <row r="2244">
      <c r="A2244" s="39" t="inlineStr">
        <is>
          <t>6ad24055677504687631289a</t>
        </is>
      </c>
      <c r="B2244" s="72" t="n">
        <v>46311.8671875</v>
      </c>
      <c r="C2244" s="70" t="n">
        <v>46311</v>
      </c>
      <c r="D2244" t="inlineStr">
        <is>
          <t>2026-10</t>
        </is>
      </c>
      <c r="E2244" t="inlineStr">
        <is>
          <t>Wk of 2026-10-12</t>
        </is>
      </c>
      <c r="F2244" t="inlineStr">
        <is>
          <t>Attempt 1</t>
        </is>
      </c>
      <c r="G2244" s="39" t="str">
        <f>IF(ISNUMBER(MATCH(F2244,QualityStatuses,0)),"Quality Lead","Non-Quality Lead")</f>
        <v>Non-Quality Lead</v>
      </c>
      <c r="H2244" s="39" t="str">
        <f>IFERROR(INDEX(CampTypes,MATCH(I2244,CampList,0)),"Unattributed")</f>
        <v>New</v>
      </c>
      <c r="I2244" t="inlineStr">
        <is>
          <t>EBG - In House | ABO | Natuf | Leads | Unit Franchise | India | Oct26 | V1</t>
        </is>
      </c>
      <c r="J2244" t="inlineStr">
        <is>
          <t>EBG - In House | ABO | Natuf | Leads | Unit Franchise | India | Oct26 | V1</t>
        </is>
      </c>
      <c r="K2244" t="inlineStr">
        <is>
          <t>Direct (campaign tagged in CRM)</t>
        </is>
      </c>
      <c r="L2244" t="inlineStr">
        <is>
          <t>Natuf | Investors | Tier1 + Growth Cities | Oct26 | V1</t>
        </is>
      </c>
      <c r="M2244" t="inlineStr">
        <is>
          <t>Natuf | Investors | Tier1 + Growth Cities | Oct26 | V1</t>
        </is>
      </c>
      <c r="N2244" t="inlineStr">
        <is>
          <t>Natuf | Reel | Brand Ambassador | Heard Of Owning A Cafe | V1</t>
        </is>
      </c>
      <c r="O2244" t="inlineStr">
        <is>
          <t>In House Natuf</t>
        </is>
      </c>
      <c r="P2244" t="inlineStr">
        <is>
          <t>Facebook</t>
        </is>
      </c>
      <c r="Q2244" t="inlineStr">
        <is>
          <t>Rupa Srinivas</t>
        </is>
      </c>
      <c r="R2244" t="inlineStr">
        <is>
          <t>Yeshaswini</t>
        </is>
      </c>
      <c r="S2244" t="inlineStr">
        <is>
          <t>-</t>
        </is>
      </c>
      <c r="T2244" t="inlineStr">
        <is>
          <t>Delhi</t>
        </is>
      </c>
      <c r="U2244" t="inlineStr">
        <is>
          <t xml:space="preserve"> </t>
        </is>
      </c>
      <c r="V2244" t="n">
        <v>1</v>
      </c>
      <c r="W2244" t="n">
        <v>0</v>
      </c>
      <c r="X2244" t="inlineStr">
        <is>
          <t>XXXXXX8142</t>
        </is>
      </c>
      <c r="Y2244" s="72" t="n">
        <v>46326.52037037037</v>
      </c>
    </row>
    <row r="2245">
      <c r="A2245" s="39" t="inlineStr">
        <is>
          <t>6ad23b676575419b41261846</t>
        </is>
      </c>
      <c r="B2245" s="72" t="n">
        <v>46311.85258101852</v>
      </c>
      <c r="C2245" s="70" t="n">
        <v>46311</v>
      </c>
      <c r="D2245" t="inlineStr">
        <is>
          <t>2026-10</t>
        </is>
      </c>
      <c r="E2245" t="inlineStr">
        <is>
          <t>Wk of 2026-10-12</t>
        </is>
      </c>
      <c r="F2245" t="inlineStr">
        <is>
          <t>New Lead</t>
        </is>
      </c>
      <c r="G2245" s="39" t="str">
        <f>IF(ISNUMBER(MATCH(F2245,QualityStatuses,0)),"Quality Lead","Non-Quality Lead")</f>
        <v>Non-Quality Lead</v>
      </c>
      <c r="H2245" s="39" t="str">
        <f>IFERROR(INDEX(CampTypes,MATCH(I2245,CampList,0)),"Unattributed")</f>
        <v>Old</v>
      </c>
      <c r="I2245" t="inlineStr">
        <is>
          <t>E_Natuf_Generic_13082026</t>
        </is>
      </c>
      <c r="J2245" t="inlineStr">
        <is>
          <t>E_Natuf_Generic_13082026</t>
        </is>
      </c>
      <c r="K2245" t="inlineStr">
        <is>
          <t>Direct (campaign tagged in CRM)</t>
        </is>
      </c>
      <c r="L2245" t="inlineStr">
        <is>
          <t>E_Natuf_Generic_13082026_Adset1</t>
        </is>
      </c>
      <c r="M2245" t="inlineStr">
        <is>
          <t>E_Natuf_Generic_13082026_Adset1</t>
        </is>
      </c>
      <c r="N2245" t="inlineStr">
        <is>
          <t>E_Natuf_Generic_13082026_Adset1_Ad1</t>
        </is>
      </c>
      <c r="O2245" t="inlineStr">
        <is>
          <t>Natuf</t>
        </is>
      </c>
      <c r="P2245" t="inlineStr">
        <is>
          <t>Facebook</t>
        </is>
      </c>
      <c r="Q2245" t="inlineStr">
        <is>
          <t>(Unassigned)</t>
        </is>
      </c>
      <c r="R2245" t="inlineStr">
        <is>
          <t>Omkar Navge</t>
        </is>
      </c>
      <c r="S2245" t="inlineStr">
        <is>
          <t>-</t>
        </is>
      </c>
      <c r="T2245" t="inlineStr">
        <is>
          <t>Lucknow</t>
        </is>
      </c>
      <c r="U2245" t="inlineStr">
        <is>
          <t xml:space="preserve"> </t>
        </is>
      </c>
      <c r="V2245" t="n">
        <v>0</v>
      </c>
      <c r="W2245" t="n">
        <v>0</v>
      </c>
      <c r="X2245" t="inlineStr">
        <is>
          <t>XXXXXX1906</t>
        </is>
      </c>
      <c r="Y2245" s="72" t="n">
        <v>46326.52037037037</v>
      </c>
    </row>
    <row r="2246">
      <c r="A2246" s="39" t="inlineStr">
        <is>
          <t>6ad237d9aaeea2d6407bdfff</t>
        </is>
      </c>
      <c r="B2246" s="72" t="n">
        <v>46311.84204861111</v>
      </c>
      <c r="C2246" s="70" t="n">
        <v>46311</v>
      </c>
      <c r="D2246" t="inlineStr">
        <is>
          <t>2026-10</t>
        </is>
      </c>
      <c r="E2246" t="inlineStr">
        <is>
          <t>Wk of 2026-10-12</t>
        </is>
      </c>
      <c r="F2246" t="inlineStr">
        <is>
          <t>Attempt 1</t>
        </is>
      </c>
      <c r="G2246" s="39" t="str">
        <f>IF(ISNUMBER(MATCH(F2246,QualityStatuses,0)),"Quality Lead","Non-Quality Lead")</f>
        <v>Non-Quality Lead</v>
      </c>
      <c r="H2246" s="39" t="str">
        <f>IFERROR(INDEX(CampTypes,MATCH(I2246,CampList,0)),"Unattributed")</f>
        <v>Old</v>
      </c>
      <c r="I2246" t="inlineStr">
        <is>
          <t>E_Suresh_Natuf_Kiosk_07072026</t>
        </is>
      </c>
      <c r="J2246" t="inlineStr">
        <is>
          <t>E_Suresh_Natuf_Kiosk_07072026</t>
        </is>
      </c>
      <c r="K2246" t="inlineStr">
        <is>
          <t>Direct (campaign tagged in CRM)</t>
        </is>
      </c>
      <c r="L2246" t="inlineStr">
        <is>
          <t>E_Suresh_Natuf_Kiosk_07072026_Adset5</t>
        </is>
      </c>
      <c r="M2246" t="inlineStr">
        <is>
          <t>E_Suresh_Natuf_Kiosk_07072026_Adset5</t>
        </is>
      </c>
      <c r="N2246" t="inlineStr">
        <is>
          <t>E_Hindi_Suresh_Natuf_Kiosk_07072026_Adset5_ad3 – Copy 2</t>
        </is>
      </c>
      <c r="O2246" t="inlineStr">
        <is>
          <t>Natuf</t>
        </is>
      </c>
      <c r="P2246" t="inlineStr">
        <is>
          <t>Facebook</t>
        </is>
      </c>
      <c r="Q2246" t="inlineStr">
        <is>
          <t>Tejaswini Tarigopula</t>
        </is>
      </c>
      <c r="R2246" t="inlineStr">
        <is>
          <t>Shivamani</t>
        </is>
      </c>
      <c r="S2246" t="inlineStr">
        <is>
          <t>-</t>
        </is>
      </c>
      <c r="T2246" t="inlineStr">
        <is>
          <t>Delhi</t>
        </is>
      </c>
      <c r="U2246" t="inlineStr">
        <is>
          <t xml:space="preserve"> </t>
        </is>
      </c>
      <c r="V2246" t="n">
        <v>1</v>
      </c>
      <c r="W2246" t="n">
        <v>0</v>
      </c>
      <c r="X2246" t="inlineStr">
        <is>
          <t>XXXXXX0802</t>
        </is>
      </c>
      <c r="Y2246" s="72" t="n">
        <v>46326.52037037037</v>
      </c>
    </row>
    <row r="2247">
      <c r="A2247" s="39" t="inlineStr">
        <is>
          <t>6ad234319c278f75690864ba</t>
        </is>
      </c>
      <c r="B2247" s="72" t="n">
        <v>46311.83121527778</v>
      </c>
      <c r="C2247" s="70" t="n">
        <v>46311</v>
      </c>
      <c r="D2247" t="inlineStr">
        <is>
          <t>2026-10</t>
        </is>
      </c>
      <c r="E2247" t="inlineStr">
        <is>
          <t>Wk of 2026-10-12</t>
        </is>
      </c>
      <c r="F2247" t="inlineStr">
        <is>
          <t>Attempt 1</t>
        </is>
      </c>
      <c r="G2247" s="39" t="str">
        <f>IF(ISNUMBER(MATCH(F2247,QualityStatuses,0)),"Quality Lead","Non-Quality Lead")</f>
        <v>Non-Quality Lead</v>
      </c>
      <c r="H2247" s="39" t="str">
        <f>IFERROR(INDEX(CampTypes,MATCH(I2247,CampList,0)),"Unattributed")</f>
        <v>New</v>
      </c>
      <c r="I2247" t="inlineStr">
        <is>
          <t>EBG - In House | ABO | Natuf | Leads | Unit Franchise | India | Oct26 | V1</t>
        </is>
      </c>
      <c r="J2247" t="inlineStr">
        <is>
          <t>EBG - In House | ABO | Natuf | Leads | Unit Franchise | India | Oct26 | V1</t>
        </is>
      </c>
      <c r="K2247" t="inlineStr">
        <is>
          <t>Direct (campaign tagged in CRM)</t>
        </is>
      </c>
      <c r="L2247" t="inlineStr">
        <is>
          <t>Natuf | Business Owners | Tier1 + Growth Cities | Oct26 | V1</t>
        </is>
      </c>
      <c r="M2247" t="inlineStr">
        <is>
          <t>Natuf | Business Owners | Tier1 + Growth Cities | Oct26 | V1</t>
        </is>
      </c>
      <c r="N2247" t="inlineStr">
        <is>
          <t>Natuf | Reel | Brand Ambassador | Heard Of Owning A Cafe | V1</t>
        </is>
      </c>
      <c r="O2247" t="inlineStr">
        <is>
          <t>In House Natuf</t>
        </is>
      </c>
      <c r="P2247" t="inlineStr">
        <is>
          <t>Facebook</t>
        </is>
      </c>
      <c r="Q2247" t="inlineStr">
        <is>
          <t>Rupa Srinivas</t>
        </is>
      </c>
      <c r="R2247" t="inlineStr">
        <is>
          <t>Siddharth</t>
        </is>
      </c>
      <c r="S2247" t="inlineStr">
        <is>
          <t>-</t>
        </is>
      </c>
      <c r="T2247" t="inlineStr">
        <is>
          <t>Delhi</t>
        </is>
      </c>
      <c r="U2247" t="inlineStr">
        <is>
          <t xml:space="preserve"> </t>
        </is>
      </c>
      <c r="V2247" t="n">
        <v>3</v>
      </c>
      <c r="W2247" t="n">
        <v>1</v>
      </c>
      <c r="X2247" t="inlineStr">
        <is>
          <t>XXXXXX0111</t>
        </is>
      </c>
      <c r="Y2247" s="72" t="n">
        <v>46326.52037037037</v>
      </c>
    </row>
    <row r="2248">
      <c r="A2248" s="39" t="inlineStr">
        <is>
          <t>6ad23316c8bfaef42d4a6712</t>
        </is>
      </c>
      <c r="B2248" s="72" t="n">
        <v>46311.82793981482</v>
      </c>
      <c r="C2248" s="70" t="n">
        <v>46311</v>
      </c>
      <c r="D2248" t="inlineStr">
        <is>
          <t>2026-10</t>
        </is>
      </c>
      <c r="E2248" t="inlineStr">
        <is>
          <t>Wk of 2026-10-12</t>
        </is>
      </c>
      <c r="F2248" t="inlineStr">
        <is>
          <t>Connected</t>
        </is>
      </c>
      <c r="G2248" s="39" t="str">
        <f>IF(ISNUMBER(MATCH(F2248,QualityStatuses,0)),"Quality Lead","Non-Quality Lead")</f>
        <v>Non-Quality Lead</v>
      </c>
      <c r="H2248" s="39" t="str">
        <f>IFERROR(INDEX(CampTypes,MATCH(I2248,CampList,0)),"Unattributed")</f>
        <v>Old</v>
      </c>
      <c r="I2248" t="inlineStr">
        <is>
          <t>natuf_Kiosk_14072026_Hindi</t>
        </is>
      </c>
      <c r="J2248" t="inlineStr">
        <is>
          <t>natuf_Kiosk_14072026_Hindi</t>
        </is>
      </c>
      <c r="K2248" t="inlineStr">
        <is>
          <t>Direct (campaign tagged in CRM)</t>
        </is>
      </c>
      <c r="L2248" t="inlineStr">
        <is>
          <t>natuf_Kiosk_09102026</t>
        </is>
      </c>
      <c r="M2248" t="inlineStr">
        <is>
          <t>natuf_Kiosk_09102026</t>
        </is>
      </c>
      <c r="N2248" t="inlineStr">
        <is>
          <t>natuf_Kiosk_14072026_ad set_ad1</t>
        </is>
      </c>
      <c r="O2248" t="inlineStr">
        <is>
          <t>Natuf</t>
        </is>
      </c>
      <c r="P2248" t="inlineStr">
        <is>
          <t>Facebook</t>
        </is>
      </c>
      <c r="Q2248" t="inlineStr">
        <is>
          <t>Deepak Rai</t>
        </is>
      </c>
      <c r="R2248" t="inlineStr">
        <is>
          <t>Tejaswini Tarigopula</t>
        </is>
      </c>
      <c r="S2248" t="inlineStr">
        <is>
          <t>-</t>
        </is>
      </c>
      <c r="T2248" t="inlineStr">
        <is>
          <t>Chhatrapati Sambhaji Nagar</t>
        </is>
      </c>
      <c r="U2248" t="inlineStr">
        <is>
          <t xml:space="preserve"> </t>
        </is>
      </c>
      <c r="V2248" t="n">
        <v>3</v>
      </c>
      <c r="W2248" t="n">
        <v>1</v>
      </c>
      <c r="X2248" t="inlineStr">
        <is>
          <t>XXXXXX4315</t>
        </is>
      </c>
      <c r="Y2248" s="72" t="n">
        <v>46326.52037037037</v>
      </c>
    </row>
    <row r="2249">
      <c r="A2249" s="39" t="inlineStr">
        <is>
          <t>6ad2330f7c61f236855ed40b</t>
        </is>
      </c>
      <c r="B2249" s="72" t="n">
        <v>46311.8278587963</v>
      </c>
      <c r="C2249" s="70" t="n">
        <v>46311</v>
      </c>
      <c r="D2249" t="inlineStr">
        <is>
          <t>2026-10</t>
        </is>
      </c>
      <c r="E2249" t="inlineStr">
        <is>
          <t>Wk of 2026-10-12</t>
        </is>
      </c>
      <c r="F2249" t="inlineStr">
        <is>
          <t>New Lead</t>
        </is>
      </c>
      <c r="G2249" s="39" t="str">
        <f>IF(ISNUMBER(MATCH(F2249,QualityStatuses,0)),"Quality Lead","Non-Quality Lead")</f>
        <v>Non-Quality Lead</v>
      </c>
      <c r="H2249" s="39" t="str">
        <f>IFERROR(INDEX(CampTypes,MATCH(I2249,CampList,0)),"Unattributed")</f>
        <v>Old</v>
      </c>
      <c r="I2249" t="inlineStr">
        <is>
          <t>E_Natuf_Generic_13082026</t>
        </is>
      </c>
      <c r="J2249" t="inlineStr">
        <is>
          <t>E_Natuf_Generic_13082026</t>
        </is>
      </c>
      <c r="K2249" t="inlineStr">
        <is>
          <t>Direct (campaign tagged in CRM)</t>
        </is>
      </c>
      <c r="L2249" t="inlineStr">
        <is>
          <t>E_Natuf_Generic_13082026_Adset1</t>
        </is>
      </c>
      <c r="M2249" t="inlineStr">
        <is>
          <t>E_Natuf_Generic_13082026_Adset1</t>
        </is>
      </c>
      <c r="N2249" t="inlineStr">
        <is>
          <t>E_Natuf_Generic_13082026_Adset1_Ad1</t>
        </is>
      </c>
      <c r="O2249" t="inlineStr">
        <is>
          <t>Natuf</t>
        </is>
      </c>
      <c r="P2249" t="inlineStr">
        <is>
          <t>Facebook</t>
        </is>
      </c>
      <c r="Q2249" t="inlineStr">
        <is>
          <t>(Unassigned)</t>
        </is>
      </c>
      <c r="R2249" t="inlineStr">
        <is>
          <t>Omkar Navge</t>
        </is>
      </c>
      <c r="S2249" t="inlineStr">
        <is>
          <t>-</t>
        </is>
      </c>
      <c r="T2249" t="inlineStr">
        <is>
          <t>Pune</t>
        </is>
      </c>
      <c r="U2249" t="inlineStr">
        <is>
          <t xml:space="preserve"> </t>
        </is>
      </c>
      <c r="V2249" t="n">
        <v>0</v>
      </c>
      <c r="W2249" t="n">
        <v>0</v>
      </c>
      <c r="X2249" t="inlineStr">
        <is>
          <t>XXXXXX6166</t>
        </is>
      </c>
      <c r="Y2249" s="72" t="n">
        <v>46326.52037037037</v>
      </c>
    </row>
    <row r="2250">
      <c r="A2250" s="39" t="inlineStr">
        <is>
          <t>6ad2328fe6772553a06461a9</t>
        </is>
      </c>
      <c r="B2250" s="72" t="n">
        <v>46311.82637731481</v>
      </c>
      <c r="C2250" s="70" t="n">
        <v>46311</v>
      </c>
      <c r="D2250" t="inlineStr">
        <is>
          <t>2026-10</t>
        </is>
      </c>
      <c r="E2250" t="inlineStr">
        <is>
          <t>Wk of 2026-10-12</t>
        </is>
      </c>
      <c r="F2250" t="inlineStr">
        <is>
          <t>Lost</t>
        </is>
      </c>
      <c r="G2250" s="39" t="str">
        <f>IF(ISNUMBER(MATCH(F2250,QualityStatuses,0)),"Quality Lead","Non-Quality Lead")</f>
        <v>Non-Quality Lead</v>
      </c>
      <c r="H2250" s="39" t="str">
        <f>IFERROR(INDEX(CampTypes,MATCH(I2250,CampList,0)),"Unattributed")</f>
        <v>Old</v>
      </c>
      <c r="I2250" t="inlineStr">
        <is>
          <t>E_Natuf_Generic_13082026</t>
        </is>
      </c>
      <c r="J2250" t="inlineStr">
        <is>
          <t>E_Natuf_Generic_13082026</t>
        </is>
      </c>
      <c r="K2250" t="inlineStr">
        <is>
          <t>Direct (campaign tagged in CRM)</t>
        </is>
      </c>
      <c r="L2250" t="inlineStr">
        <is>
          <t>E_Natuf_Generic_13082026_Adset1</t>
        </is>
      </c>
      <c r="M2250" t="inlineStr">
        <is>
          <t>E_Natuf_Generic_13082026_Adset1</t>
        </is>
      </c>
      <c r="N2250" t="inlineStr">
        <is>
          <t>E_Natuf_Generic_13082026_Adset1_Ad1</t>
        </is>
      </c>
      <c r="O2250" t="inlineStr">
        <is>
          <t>Natuf</t>
        </is>
      </c>
      <c r="P2250" t="inlineStr">
        <is>
          <t>Facebook</t>
        </is>
      </c>
      <c r="Q2250" t="inlineStr">
        <is>
          <t>Marshal Malbari</t>
        </is>
      </c>
      <c r="R2250" t="inlineStr">
        <is>
          <t>Shubham Menon</t>
        </is>
      </c>
      <c r="S2250" t="inlineStr">
        <is>
          <t>DNP - Did Not Pick Up</t>
        </is>
      </c>
      <c r="T2250" t="inlineStr">
        <is>
          <t>Greater Noida UP</t>
        </is>
      </c>
      <c r="U2250" t="inlineStr">
        <is>
          <t xml:space="preserve"> </t>
        </is>
      </c>
      <c r="V2250" t="n">
        <v>6</v>
      </c>
      <c r="W2250" t="n">
        <v>1</v>
      </c>
      <c r="X2250" t="inlineStr">
        <is>
          <t>XXXXXX3562</t>
        </is>
      </c>
      <c r="Y2250" s="72" t="n">
        <v>46326.52037037037</v>
      </c>
    </row>
    <row r="2251">
      <c r="A2251" s="39" t="inlineStr">
        <is>
          <t>6ad231ffaaeea2d6407bdce8</t>
        </is>
      </c>
      <c r="B2251" s="72" t="n">
        <v>46311.82471064815</v>
      </c>
      <c r="C2251" s="70" t="n">
        <v>46311</v>
      </c>
      <c r="D2251" t="inlineStr">
        <is>
          <t>2026-10</t>
        </is>
      </c>
      <c r="E2251" t="inlineStr">
        <is>
          <t>Wk of 2026-10-12</t>
        </is>
      </c>
      <c r="F2251" t="inlineStr">
        <is>
          <t>Details Shared</t>
        </is>
      </c>
      <c r="G2251" s="39" t="str">
        <f>IF(ISNUMBER(MATCH(F2251,QualityStatuses,0)),"Quality Lead","Non-Quality Lead")</f>
        <v>Quality Lead</v>
      </c>
      <c r="H2251" s="39" t="str">
        <f>IFERROR(INDEX(CampTypes,MATCH(I2251,CampList,0)),"Unattributed")</f>
        <v>New</v>
      </c>
      <c r="I2251" t="inlineStr">
        <is>
          <t>EBG - In House | ABO | Natuf | Leads | Unit Franchise | India | Oct26 | V1</t>
        </is>
      </c>
      <c r="J2251" t="inlineStr">
        <is>
          <t>EBG - In House | ABO | Natuf | Leads | Unit Franchise | India | Oct26 | V1</t>
        </is>
      </c>
      <c r="K2251" t="inlineStr">
        <is>
          <t>Direct (campaign tagged in CRM)</t>
        </is>
      </c>
      <c r="L2251" t="inlineStr">
        <is>
          <t>Natuf | Investors | Tier1 + Growth Cities | Oct26 | V1</t>
        </is>
      </c>
      <c r="M2251" t="inlineStr">
        <is>
          <t>Natuf | Investors | Tier1 + Growth Cities | Oct26 | V1</t>
        </is>
      </c>
      <c r="N2251" t="inlineStr">
        <is>
          <t>Natuf | Reel | Brand Ambassador | Heard Of Owning A Cafe | V1</t>
        </is>
      </c>
      <c r="O2251" t="inlineStr">
        <is>
          <t>In House Natuf</t>
        </is>
      </c>
      <c r="P2251" t="inlineStr">
        <is>
          <t>Facebook</t>
        </is>
      </c>
      <c r="Q2251" t="inlineStr">
        <is>
          <t>Rupa Srinivas</t>
        </is>
      </c>
      <c r="R2251" t="inlineStr">
        <is>
          <t>Durga Bhavani</t>
        </is>
      </c>
      <c r="S2251" t="inlineStr">
        <is>
          <t>-</t>
        </is>
      </c>
      <c r="T2251" t="inlineStr">
        <is>
          <t>Nagpur</t>
        </is>
      </c>
      <c r="U2251" t="inlineStr">
        <is>
          <t xml:space="preserve"> </t>
        </is>
      </c>
      <c r="V2251" t="n">
        <v>1</v>
      </c>
      <c r="W2251" t="n">
        <v>1</v>
      </c>
      <c r="X2251" t="inlineStr">
        <is>
          <t>XXXXXX8033</t>
        </is>
      </c>
      <c r="Y2251" s="72" t="n">
        <v>46326.52037037037</v>
      </c>
    </row>
    <row r="2252">
      <c r="A2252" s="39" t="inlineStr">
        <is>
          <t>6ad231fc2e073f10fd0c8fe9</t>
        </is>
      </c>
      <c r="B2252" s="72" t="n">
        <v>46311.82467592593</v>
      </c>
      <c r="C2252" s="70" t="n">
        <v>46311</v>
      </c>
      <c r="D2252" t="inlineStr">
        <is>
          <t>2026-10</t>
        </is>
      </c>
      <c r="E2252" t="inlineStr">
        <is>
          <t>Wk of 2026-10-12</t>
        </is>
      </c>
      <c r="F2252" t="inlineStr">
        <is>
          <t>Details Shared</t>
        </is>
      </c>
      <c r="G2252" s="39" t="str">
        <f>IF(ISNUMBER(MATCH(F2252,QualityStatuses,0)),"Quality Lead","Non-Quality Lead")</f>
        <v>Quality Lead</v>
      </c>
      <c r="H2252" s="39" t="str">
        <f>IFERROR(INDEX(CampTypes,MATCH(I2252,CampList,0)),"Unattributed")</f>
        <v>New</v>
      </c>
      <c r="I2252" t="inlineStr">
        <is>
          <t>EBG - In House | ABO | Natuf | Leads | Unit Franchise | India | Oct26 | V1</t>
        </is>
      </c>
      <c r="J2252" t="inlineStr">
        <is>
          <t>EBG - In House | ABO | Natuf | Leads | Unit Franchise | India | Oct26 | V1</t>
        </is>
      </c>
      <c r="K2252" t="inlineStr">
        <is>
          <t>Direct (campaign tagged in CRM)</t>
        </is>
      </c>
      <c r="L2252" t="inlineStr">
        <is>
          <t>Natuf | Business Owners | Tier1 + Growth Cities | Oct26 | V1</t>
        </is>
      </c>
      <c r="M2252" t="inlineStr">
        <is>
          <t>Natuf | Business Owners | Tier1 + Growth Cities | Oct26 | V1</t>
        </is>
      </c>
      <c r="N2252" t="inlineStr">
        <is>
          <t>Natuf | Reel | Brand Ambassador | Heard Of Owning A Cafe | V1</t>
        </is>
      </c>
      <c r="O2252" t="inlineStr">
        <is>
          <t>In House Natuf</t>
        </is>
      </c>
      <c r="P2252" t="inlineStr">
        <is>
          <t>Facebook</t>
        </is>
      </c>
      <c r="Q2252" t="inlineStr">
        <is>
          <t>Rupa Srinivas</t>
        </is>
      </c>
      <c r="R2252" t="inlineStr">
        <is>
          <t>Durga Bhavani</t>
        </is>
      </c>
      <c r="S2252" t="inlineStr">
        <is>
          <t>-</t>
        </is>
      </c>
      <c r="T2252" t="inlineStr">
        <is>
          <t>Banglore</t>
        </is>
      </c>
      <c r="U2252" t="inlineStr">
        <is>
          <t xml:space="preserve"> </t>
        </is>
      </c>
      <c r="V2252" t="n">
        <v>2</v>
      </c>
      <c r="W2252" t="n">
        <v>1</v>
      </c>
      <c r="X2252" t="inlineStr">
        <is>
          <t>XXXXXX5607</t>
        </is>
      </c>
      <c r="Y2252" s="72" t="n">
        <v>46326.52037037037</v>
      </c>
    </row>
    <row r="2253">
      <c r="A2253" s="39" t="inlineStr">
        <is>
          <t>6ad231029b1c6d21e93ced92</t>
        </is>
      </c>
      <c r="B2253" s="72" t="n">
        <v>46311.82178240741</v>
      </c>
      <c r="C2253" s="70" t="n">
        <v>46311</v>
      </c>
      <c r="D2253" t="inlineStr">
        <is>
          <t>2026-10</t>
        </is>
      </c>
      <c r="E2253" t="inlineStr">
        <is>
          <t>Wk of 2026-10-12</t>
        </is>
      </c>
      <c r="F2253" t="inlineStr">
        <is>
          <t>Attempt 1</t>
        </is>
      </c>
      <c r="G2253" s="39" t="str">
        <f>IF(ISNUMBER(MATCH(F2253,QualityStatuses,0)),"Quality Lead","Non-Quality Lead")</f>
        <v>Non-Quality Lead</v>
      </c>
      <c r="H2253" s="39" t="str">
        <f>IFERROR(INDEX(CampTypes,MATCH(I2253,CampList,0)),"Unattributed")</f>
        <v>New</v>
      </c>
      <c r="I2253" t="inlineStr">
        <is>
          <t>EBG - In House | ABO | Natuf | Leads | Unit Franchise | India | Oct26 | V1</t>
        </is>
      </c>
      <c r="J2253" t="inlineStr">
        <is>
          <t>EBG - In House | ABO | Natuf | Leads | Unit Franchise | India | Oct26 | V1</t>
        </is>
      </c>
      <c r="K2253" t="inlineStr">
        <is>
          <t>Direct (campaign tagged in CRM)</t>
        </is>
      </c>
      <c r="L2253" t="inlineStr">
        <is>
          <t>Natuf | LAL 1% | India | Jul26 | V1</t>
        </is>
      </c>
      <c r="M2253" t="inlineStr">
        <is>
          <t>Natuf | LAL 1% | India | Jul26 | V1</t>
        </is>
      </c>
      <c r="N2253" t="inlineStr">
        <is>
          <t>Natuf | Reel | Brand Ambassador | Heard Of Owning A Cafe | V1</t>
        </is>
      </c>
      <c r="O2253" t="inlineStr">
        <is>
          <t>In House Natuf</t>
        </is>
      </c>
      <c r="P2253" t="inlineStr">
        <is>
          <t>Facebook</t>
        </is>
      </c>
      <c r="Q2253" t="inlineStr">
        <is>
          <t>Rupa Srinivas</t>
        </is>
      </c>
      <c r="R2253" t="inlineStr">
        <is>
          <t>Prithvi Raj</t>
        </is>
      </c>
      <c r="S2253" t="inlineStr">
        <is>
          <t>-</t>
        </is>
      </c>
      <c r="T2253" t="inlineStr">
        <is>
          <t>Kolkata</t>
        </is>
      </c>
      <c r="U2253" t="inlineStr">
        <is>
          <t xml:space="preserve"> </t>
        </is>
      </c>
      <c r="V2253" t="n">
        <v>1</v>
      </c>
      <c r="W2253" t="n">
        <v>0</v>
      </c>
      <c r="X2253" t="inlineStr">
        <is>
          <t>XXXXXX0005</t>
        </is>
      </c>
      <c r="Y2253" s="72" t="n">
        <v>46326.52037037037</v>
      </c>
    </row>
    <row r="2254">
      <c r="A2254" s="39" t="inlineStr">
        <is>
          <t>6ad23089757e4ea0cd66d5d9</t>
        </is>
      </c>
      <c r="B2254" s="72" t="n">
        <v>46311.82038194445</v>
      </c>
      <c r="C2254" s="70" t="n">
        <v>46311</v>
      </c>
      <c r="D2254" t="inlineStr">
        <is>
          <t>2026-10</t>
        </is>
      </c>
      <c r="E2254" t="inlineStr">
        <is>
          <t>Wk of 2026-10-12</t>
        </is>
      </c>
      <c r="F2254" t="inlineStr">
        <is>
          <t>New Lead</t>
        </is>
      </c>
      <c r="G2254" s="39" t="str">
        <f>IF(ISNUMBER(MATCH(F2254,QualityStatuses,0)),"Quality Lead","Non-Quality Lead")</f>
        <v>Non-Quality Lead</v>
      </c>
      <c r="H2254" s="39" t="str">
        <f>IFERROR(INDEX(CampTypes,MATCH(I2254,CampList,0)),"Unattributed")</f>
        <v>New</v>
      </c>
      <c r="I2254" t="inlineStr">
        <is>
          <t>EBG - In House | ABO | Natuf | Leads | Unit Franchise | India | Oct26 | V1</t>
        </is>
      </c>
      <c r="J2254" t="inlineStr">
        <is>
          <t>EBG - In House | ABO | Natuf | Leads | Unit Franchise | India | Oct26 | V1</t>
        </is>
      </c>
      <c r="K2254" t="inlineStr">
        <is>
          <t>Direct (campaign tagged in CRM)</t>
        </is>
      </c>
      <c r="L2254" t="inlineStr">
        <is>
          <t>Natuf | Broad | Tier1 + Growth Cities | Oct26 | V1</t>
        </is>
      </c>
      <c r="M2254" t="inlineStr">
        <is>
          <t>Natuf | Broad | Tier1 + Growth Cities | Oct26 | V1</t>
        </is>
      </c>
      <c r="N2254" t="inlineStr">
        <is>
          <t>Natuf | Reel | Brand Ambassador | Heard Of Owning A Cafe | V1</t>
        </is>
      </c>
      <c r="O2254" t="inlineStr">
        <is>
          <t>In House Natuf</t>
        </is>
      </c>
      <c r="P2254" t="inlineStr">
        <is>
          <t>Facebook</t>
        </is>
      </c>
      <c r="Q2254" t="inlineStr">
        <is>
          <t>Rupa Srinivas</t>
        </is>
      </c>
      <c r="R2254" t="inlineStr">
        <is>
          <t>Sourav dey</t>
        </is>
      </c>
      <c r="S2254" t="inlineStr">
        <is>
          <t>-</t>
        </is>
      </c>
      <c r="T2254" t="inlineStr">
        <is>
          <t>Bangalore</t>
        </is>
      </c>
      <c r="U2254" t="inlineStr">
        <is>
          <t xml:space="preserve"> </t>
        </is>
      </c>
      <c r="V2254" t="n">
        <v>0</v>
      </c>
      <c r="W2254" t="n">
        <v>0</v>
      </c>
      <c r="X2254" t="inlineStr">
        <is>
          <t>XXXXXX8966</t>
        </is>
      </c>
      <c r="Y2254" s="72" t="n">
        <v>46326.52037037037</v>
      </c>
    </row>
    <row r="2255">
      <c r="A2255" s="39" t="inlineStr">
        <is>
          <t>6ad22caa10c4dd79ddde239a</t>
        </is>
      </c>
      <c r="B2255" s="72" t="n">
        <v>46311.80891203704</v>
      </c>
      <c r="C2255" s="70" t="n">
        <v>46311</v>
      </c>
      <c r="D2255" t="inlineStr">
        <is>
          <t>2026-10</t>
        </is>
      </c>
      <c r="E2255" t="inlineStr">
        <is>
          <t>Wk of 2026-10-12</t>
        </is>
      </c>
      <c r="F2255" t="inlineStr">
        <is>
          <t>Attempt 2</t>
        </is>
      </c>
      <c r="G2255" s="39" t="str">
        <f>IF(ISNUMBER(MATCH(F2255,QualityStatuses,0)),"Quality Lead","Non-Quality Lead")</f>
        <v>Non-Quality Lead</v>
      </c>
      <c r="H2255" s="39" t="str">
        <f>IFERROR(INDEX(CampTypes,MATCH(I2255,CampList,0)),"Unattributed")</f>
        <v>New</v>
      </c>
      <c r="I2255" t="inlineStr">
        <is>
          <t>EBG - In House | ABO | Natuf | Leads | Unit Franchise | India | Oct26 | V1</t>
        </is>
      </c>
      <c r="J2255" t="inlineStr">
        <is>
          <t>EBG - In House | ABO | Natuf | Leads | Unit Franchise | India | Oct26 | V1</t>
        </is>
      </c>
      <c r="K2255" t="inlineStr">
        <is>
          <t>Direct (campaign tagged in CRM)</t>
        </is>
      </c>
      <c r="L2255" t="inlineStr">
        <is>
          <t>Natuf | Business Owners | Tier1 + Growth Cities | Oct26 | V1</t>
        </is>
      </c>
      <c r="M2255" t="inlineStr">
        <is>
          <t>Natuf | Business Owners | Tier1 + Growth Cities | Oct26 | V1</t>
        </is>
      </c>
      <c r="N2255" t="inlineStr">
        <is>
          <t>Natuf | Reel | Brand Ambassador | Heard Of Owning A Cafe | V1</t>
        </is>
      </c>
      <c r="O2255" t="inlineStr">
        <is>
          <t>In House Natuf</t>
        </is>
      </c>
      <c r="P2255" t="inlineStr">
        <is>
          <t>Facebook</t>
        </is>
      </c>
      <c r="Q2255" t="inlineStr">
        <is>
          <t>Rupa Srinivas</t>
        </is>
      </c>
      <c r="R2255" t="inlineStr">
        <is>
          <t>Roshini</t>
        </is>
      </c>
      <c r="S2255" t="inlineStr">
        <is>
          <t>-</t>
        </is>
      </c>
      <c r="T2255" t="inlineStr">
        <is>
          <t>Bhagalpur</t>
        </is>
      </c>
      <c r="U2255" t="inlineStr">
        <is>
          <t xml:space="preserve"> </t>
        </is>
      </c>
      <c r="V2255" t="n">
        <v>2</v>
      </c>
      <c r="W2255" t="n">
        <v>1</v>
      </c>
      <c r="X2255" t="inlineStr">
        <is>
          <t>XXXXXX9138</t>
        </is>
      </c>
      <c r="Y2255" s="72" t="n">
        <v>46326.52037037037</v>
      </c>
    </row>
    <row r="2256">
      <c r="A2256" s="39" t="inlineStr">
        <is>
          <t>6ad22c30d8d127c9c276b810</t>
        </is>
      </c>
      <c r="B2256" s="72" t="n">
        <v>46311.8075</v>
      </c>
      <c r="C2256" s="70" t="n">
        <v>46311</v>
      </c>
      <c r="D2256" t="inlineStr">
        <is>
          <t>2026-10</t>
        </is>
      </c>
      <c r="E2256" t="inlineStr">
        <is>
          <t>Wk of 2026-10-12</t>
        </is>
      </c>
      <c r="F2256" t="inlineStr">
        <is>
          <t>Attempt 1</t>
        </is>
      </c>
      <c r="G2256" s="39" t="str">
        <f>IF(ISNUMBER(MATCH(F2256,QualityStatuses,0)),"Quality Lead","Non-Quality Lead")</f>
        <v>Non-Quality Lead</v>
      </c>
      <c r="H2256" s="39" t="str">
        <f>IFERROR(INDEX(CampTypes,MATCH(I2256,CampList,0)),"Unattributed")</f>
        <v>Old</v>
      </c>
      <c r="I2256" t="inlineStr">
        <is>
          <t>natuf_Kiosk_14072026_Hindi</t>
        </is>
      </c>
      <c r="J2256" t="inlineStr">
        <is>
          <t>natuf_Kiosk_14072026_Hindi</t>
        </is>
      </c>
      <c r="K2256" t="inlineStr">
        <is>
          <t>Direct (campaign tagged in CRM)</t>
        </is>
      </c>
      <c r="L2256" t="inlineStr">
        <is>
          <t>natuf_Kiosk_09102026</t>
        </is>
      </c>
      <c r="M2256" t="inlineStr">
        <is>
          <t>natuf_Kiosk_09102026</t>
        </is>
      </c>
      <c r="N2256" t="inlineStr">
        <is>
          <t>natuf_Kiosk_14072026_ad set_ad1</t>
        </is>
      </c>
      <c r="O2256" t="inlineStr">
        <is>
          <t>Natuf</t>
        </is>
      </c>
      <c r="P2256" t="inlineStr">
        <is>
          <t>Facebook</t>
        </is>
      </c>
      <c r="Q2256" t="inlineStr">
        <is>
          <t>Nidhi Tiwari</t>
        </is>
      </c>
      <c r="R2256" t="inlineStr">
        <is>
          <t>Ishika Gupta</t>
        </is>
      </c>
      <c r="S2256" t="inlineStr">
        <is>
          <t>-</t>
        </is>
      </c>
      <c r="T2256" t="inlineStr">
        <is>
          <t>Delhi</t>
        </is>
      </c>
      <c r="U2256" t="inlineStr">
        <is>
          <t xml:space="preserve"> </t>
        </is>
      </c>
      <c r="V2256" t="n">
        <v>1</v>
      </c>
      <c r="W2256" t="n">
        <v>0</v>
      </c>
      <c r="X2256" t="inlineStr">
        <is>
          <t>XXXXXX3443</t>
        </is>
      </c>
      <c r="Y2256" s="72" t="n">
        <v>46326.52037037037</v>
      </c>
    </row>
    <row r="2257">
      <c r="A2257" s="39" t="inlineStr">
        <is>
          <t>6ad22bed0be09252229ce240</t>
        </is>
      </c>
      <c r="B2257" s="72" t="n">
        <v>46311.80672453704</v>
      </c>
      <c r="C2257" s="70" t="n">
        <v>46311</v>
      </c>
      <c r="D2257" t="inlineStr">
        <is>
          <t>2026-10</t>
        </is>
      </c>
      <c r="E2257" t="inlineStr">
        <is>
          <t>Wk of 2026-10-12</t>
        </is>
      </c>
      <c r="F2257" t="inlineStr">
        <is>
          <t>Attempt 1</t>
        </is>
      </c>
      <c r="G2257" s="39" t="str">
        <f>IF(ISNUMBER(MATCH(F2257,QualityStatuses,0)),"Quality Lead","Non-Quality Lead")</f>
        <v>Non-Quality Lead</v>
      </c>
      <c r="H2257" s="39" t="str">
        <f>IFERROR(INDEX(CampTypes,MATCH(I2257,CampList,0)),"Unattributed")</f>
        <v>New</v>
      </c>
      <c r="I2257" t="inlineStr">
        <is>
          <t>EBG - In House | ABO | Natuf | Leads | Unit Franchise | India | Oct26 | V1</t>
        </is>
      </c>
      <c r="J2257" t="inlineStr">
        <is>
          <t>EBG - In House | ABO | Natuf | Leads | Unit Franchise | India | Oct26 | V1</t>
        </is>
      </c>
      <c r="K2257" t="inlineStr">
        <is>
          <t>Direct (campaign tagged in CRM)</t>
        </is>
      </c>
      <c r="L2257" t="inlineStr">
        <is>
          <t>Natuf | Business Owners | Tier1 + Growth Cities | Oct26 | V1</t>
        </is>
      </c>
      <c r="M2257" t="inlineStr">
        <is>
          <t>Natuf | Business Owners | Tier1 + Growth Cities | Oct26 | V1</t>
        </is>
      </c>
      <c r="N2257" t="inlineStr">
        <is>
          <t>Natuf | Reel | Brand Ambassador | Heard Of Owning A Cafe | V1</t>
        </is>
      </c>
      <c r="O2257" t="inlineStr">
        <is>
          <t>In House Natuf</t>
        </is>
      </c>
      <c r="P2257" t="inlineStr">
        <is>
          <t>Facebook</t>
        </is>
      </c>
      <c r="Q2257" t="inlineStr">
        <is>
          <t>Rupa Srinivas</t>
        </is>
      </c>
      <c r="R2257" t="inlineStr">
        <is>
          <t>Elisha Pitta</t>
        </is>
      </c>
      <c r="S2257" t="inlineStr">
        <is>
          <t>-</t>
        </is>
      </c>
      <c r="T2257" t="inlineStr">
        <is>
          <t>Warangal</t>
        </is>
      </c>
      <c r="U2257" t="inlineStr">
        <is>
          <t xml:space="preserve"> </t>
        </is>
      </c>
      <c r="V2257" t="n">
        <v>1</v>
      </c>
      <c r="W2257" t="n">
        <v>1</v>
      </c>
      <c r="X2257" t="inlineStr">
        <is>
          <t>XXXXXX4255</t>
        </is>
      </c>
      <c r="Y2257" s="72" t="n">
        <v>46326.52037037037</v>
      </c>
    </row>
    <row r="2258">
      <c r="A2258" s="39" t="inlineStr">
        <is>
          <t>6ad22774c4b9ea1ec7cf830e</t>
        </is>
      </c>
      <c r="B2258" s="72" t="n">
        <v>46311.79347222222</v>
      </c>
      <c r="C2258" s="70" t="n">
        <v>46311</v>
      </c>
      <c r="D2258" t="inlineStr">
        <is>
          <t>2026-10</t>
        </is>
      </c>
      <c r="E2258" t="inlineStr">
        <is>
          <t>Wk of 2026-10-12</t>
        </is>
      </c>
      <c r="F2258" t="inlineStr">
        <is>
          <t>Attempt 1</t>
        </is>
      </c>
      <c r="G2258" s="39" t="str">
        <f>IF(ISNUMBER(MATCH(F2258,QualityStatuses,0)),"Quality Lead","Non-Quality Lead")</f>
        <v>Non-Quality Lead</v>
      </c>
      <c r="H2258" s="39" t="str">
        <f>IFERROR(INDEX(CampTypes,MATCH(I2258,CampList,0)),"Unattributed")</f>
        <v>New</v>
      </c>
      <c r="I2258" t="inlineStr">
        <is>
          <t>EBG - In House | ABO | Natuf | Leads | Unit Franchise | India | Oct26 | V1</t>
        </is>
      </c>
      <c r="J2258" t="inlineStr">
        <is>
          <t>EBG - In House | ABO | Natuf | Leads | Unit Franchise | India | Oct26 | V1</t>
        </is>
      </c>
      <c r="K2258" t="inlineStr">
        <is>
          <t>Direct (campaign tagged in CRM)</t>
        </is>
      </c>
      <c r="L2258" t="inlineStr">
        <is>
          <t>Natuf | Investors | Tier1 + Growth Cities | Oct26 | V1</t>
        </is>
      </c>
      <c r="M2258" t="inlineStr">
        <is>
          <t>Natuf | Investors | Tier1 + Growth Cities | Oct26 | V1</t>
        </is>
      </c>
      <c r="N2258" t="inlineStr">
        <is>
          <t>Natuf | Reel | Brand Ambassador | Heard Of Owning A Cafe | V1</t>
        </is>
      </c>
      <c r="O2258" t="inlineStr">
        <is>
          <t>In House Natuf</t>
        </is>
      </c>
      <c r="P2258" t="inlineStr">
        <is>
          <t>Facebook</t>
        </is>
      </c>
      <c r="Q2258" t="inlineStr">
        <is>
          <t>Rupa Srinivas</t>
        </is>
      </c>
      <c r="R2258" t="inlineStr">
        <is>
          <t>Harshitha Mudeli</t>
        </is>
      </c>
      <c r="S2258" t="inlineStr">
        <is>
          <t>-</t>
        </is>
      </c>
      <c r="T2258" t="inlineStr">
        <is>
          <t>Meerut</t>
        </is>
      </c>
      <c r="U2258" t="inlineStr">
        <is>
          <t xml:space="preserve"> </t>
        </is>
      </c>
      <c r="V2258" t="n">
        <v>0</v>
      </c>
      <c r="W2258" t="n">
        <v>0</v>
      </c>
      <c r="X2258" t="inlineStr">
        <is>
          <t>XXXXXX0789</t>
        </is>
      </c>
      <c r="Y2258" s="72" t="n">
        <v>46326.52037037037</v>
      </c>
    </row>
    <row r="2259">
      <c r="A2259" s="39" t="inlineStr">
        <is>
          <t>6ad224aa725328f0eda7a218</t>
        </is>
      </c>
      <c r="B2259" s="72" t="n">
        <v>46311.78520833333</v>
      </c>
      <c r="C2259" s="70" t="n">
        <v>46311</v>
      </c>
      <c r="D2259" t="inlineStr">
        <is>
          <t>2026-10</t>
        </is>
      </c>
      <c r="E2259" t="inlineStr">
        <is>
          <t>Wk of 2026-10-12</t>
        </is>
      </c>
      <c r="F2259" t="inlineStr">
        <is>
          <t>Attempt 2</t>
        </is>
      </c>
      <c r="G2259" s="39" t="str">
        <f>IF(ISNUMBER(MATCH(F2259,QualityStatuses,0)),"Quality Lead","Non-Quality Lead")</f>
        <v>Non-Quality Lead</v>
      </c>
      <c r="H2259" s="39" t="str">
        <f>IFERROR(INDEX(CampTypes,MATCH(I2259,CampList,0)),"Unattributed")</f>
        <v>New</v>
      </c>
      <c r="I2259" t="inlineStr">
        <is>
          <t>EBG - In House | ABO | Natuf | Leads | Unit Franchise | India | Oct26 | V1</t>
        </is>
      </c>
      <c r="J2259" t="inlineStr">
        <is>
          <t>EBG - In House | ABO | Natuf | Leads | Unit Franchise | India | Oct26 | V1</t>
        </is>
      </c>
      <c r="K2259" t="inlineStr">
        <is>
          <t>Direct (campaign tagged in CRM)</t>
        </is>
      </c>
      <c r="L2259" t="inlineStr">
        <is>
          <t>Natuf | LAL 1% | India | Jul26 | V1</t>
        </is>
      </c>
      <c r="M2259" t="inlineStr">
        <is>
          <t>Natuf | LAL 1% | India | Jul26 | V1</t>
        </is>
      </c>
      <c r="N2259" t="inlineStr">
        <is>
          <t>Natuf | Reel | Brand Ambassador | Heard Of Owning A Cafe | V1</t>
        </is>
      </c>
      <c r="O2259" t="inlineStr">
        <is>
          <t>In House Natuf</t>
        </is>
      </c>
      <c r="P2259" t="inlineStr">
        <is>
          <t>Facebook</t>
        </is>
      </c>
      <c r="Q2259" t="inlineStr">
        <is>
          <t>Rupa Srinivas</t>
        </is>
      </c>
      <c r="R2259" t="inlineStr">
        <is>
          <t>Sameer Khan</t>
        </is>
      </c>
      <c r="S2259" t="inlineStr">
        <is>
          <t>-</t>
        </is>
      </c>
      <c r="T2259" t="inlineStr">
        <is>
          <t>Kolkata</t>
        </is>
      </c>
      <c r="U2259" t="inlineStr">
        <is>
          <t xml:space="preserve"> </t>
        </is>
      </c>
      <c r="V2259" t="n">
        <v>2</v>
      </c>
      <c r="W2259" t="n">
        <v>0</v>
      </c>
      <c r="X2259" t="inlineStr">
        <is>
          <t>XXXXXX4144</t>
        </is>
      </c>
      <c r="Y2259" s="72" t="n">
        <v>46326.52037037037</v>
      </c>
    </row>
    <row r="2260">
      <c r="A2260" s="39" t="inlineStr">
        <is>
          <t>6ad221b253f8c6db9b941c55</t>
        </is>
      </c>
      <c r="B2260" s="72" t="n">
        <v>46311.77641203703</v>
      </c>
      <c r="C2260" s="70" t="n">
        <v>46311</v>
      </c>
      <c r="D2260" t="inlineStr">
        <is>
          <t>2026-10</t>
        </is>
      </c>
      <c r="E2260" t="inlineStr">
        <is>
          <t>Wk of 2026-10-12</t>
        </is>
      </c>
      <c r="F2260" t="inlineStr">
        <is>
          <t>Details Shared</t>
        </is>
      </c>
      <c r="G2260" s="39" t="str">
        <f>IF(ISNUMBER(MATCH(F2260,QualityStatuses,0)),"Quality Lead","Non-Quality Lead")</f>
        <v>Quality Lead</v>
      </c>
      <c r="H2260" s="39" t="str">
        <f>IFERROR(INDEX(CampTypes,MATCH(I2260,CampList,0)),"Unattributed")</f>
        <v>New</v>
      </c>
      <c r="I2260" t="inlineStr">
        <is>
          <t>EBG - In House | ABO | Natuf | Leads | Unit Franchise | India | Oct26 | V1</t>
        </is>
      </c>
      <c r="J2260" t="inlineStr">
        <is>
          <t>EBG - In House | ABO | Natuf | Leads | Unit Franchise | India | Oct26 | V1</t>
        </is>
      </c>
      <c r="K2260" t="inlineStr">
        <is>
          <t>Direct (campaign tagged in CRM)</t>
        </is>
      </c>
      <c r="L2260" t="inlineStr">
        <is>
          <t>Natuf | Investors | Tier1 + Growth Cities | Oct26 | V1</t>
        </is>
      </c>
      <c r="M2260" t="inlineStr">
        <is>
          <t>Natuf | Investors | Tier1 + Growth Cities | Oct26 | V1</t>
        </is>
      </c>
      <c r="N2260" t="inlineStr">
        <is>
          <t>Natuf | Reel | Brand Ambassador | Heard Of Owning A Cafe | V1</t>
        </is>
      </c>
      <c r="O2260" t="inlineStr">
        <is>
          <t>In House Natuf</t>
        </is>
      </c>
      <c r="P2260" t="inlineStr">
        <is>
          <t>Facebook</t>
        </is>
      </c>
      <c r="Q2260" t="inlineStr">
        <is>
          <t>Rupa Srinivas</t>
        </is>
      </c>
      <c r="R2260" t="inlineStr">
        <is>
          <t>Srikanth Marampudi</t>
        </is>
      </c>
      <c r="S2260" t="inlineStr">
        <is>
          <t>-</t>
        </is>
      </c>
      <c r="T2260" t="inlineStr">
        <is>
          <t>Ahmedabad</t>
        </is>
      </c>
      <c r="U2260" t="inlineStr">
        <is>
          <t xml:space="preserve"> </t>
        </is>
      </c>
      <c r="V2260" t="n">
        <v>1</v>
      </c>
      <c r="W2260" t="n">
        <v>1</v>
      </c>
      <c r="X2260" t="inlineStr">
        <is>
          <t>XXXXXX5036</t>
        </is>
      </c>
      <c r="Y2260" s="72" t="n">
        <v>46326.52037037037</v>
      </c>
    </row>
    <row r="2261">
      <c r="A2261" s="39" t="inlineStr">
        <is>
          <t>6ad2212625d0627e83f43bc9</t>
        </is>
      </c>
      <c r="B2261" s="72" t="n">
        <v>46311.77479166666</v>
      </c>
      <c r="C2261" s="70" t="n">
        <v>46311</v>
      </c>
      <c r="D2261" t="inlineStr">
        <is>
          <t>2026-10</t>
        </is>
      </c>
      <c r="E2261" t="inlineStr">
        <is>
          <t>Wk of 2026-10-12</t>
        </is>
      </c>
      <c r="F2261" t="inlineStr">
        <is>
          <t>Attempt 2</t>
        </is>
      </c>
      <c r="G2261" s="39" t="str">
        <f>IF(ISNUMBER(MATCH(F2261,QualityStatuses,0)),"Quality Lead","Non-Quality Lead")</f>
        <v>Non-Quality Lead</v>
      </c>
      <c r="H2261" s="39" t="str">
        <f>IFERROR(INDEX(CampTypes,MATCH(I2261,CampList,0)),"Unattributed")</f>
        <v>New</v>
      </c>
      <c r="I2261" t="inlineStr">
        <is>
          <t>EBG - In House | ABO | Natuf | Leads | Unit Franchise | India | Oct26 | V1</t>
        </is>
      </c>
      <c r="J2261" t="inlineStr">
        <is>
          <t>EBG - In House | ABO | Natuf | Leads | Unit Franchise | India | Oct26 | V1</t>
        </is>
      </c>
      <c r="K2261" t="inlineStr">
        <is>
          <t>Direct (campaign tagged in CRM)</t>
        </is>
      </c>
      <c r="L2261" t="inlineStr">
        <is>
          <t>Natuf | Investors | Tier1 + Growth Cities | Oct26 | V1</t>
        </is>
      </c>
      <c r="M2261" t="inlineStr">
        <is>
          <t>Natuf | Investors | Tier1 + Growth Cities | Oct26 | V1</t>
        </is>
      </c>
      <c r="N2261" t="inlineStr">
        <is>
          <t>Natuf | Reel | Brand Ambassador | Heard Of Owning A Cafe | V1</t>
        </is>
      </c>
      <c r="O2261" t="inlineStr">
        <is>
          <t>In House Natuf</t>
        </is>
      </c>
      <c r="P2261" t="inlineStr">
        <is>
          <t>Facebook</t>
        </is>
      </c>
      <c r="Q2261" t="inlineStr">
        <is>
          <t>Rupa Srinivas</t>
        </is>
      </c>
      <c r="R2261" t="inlineStr">
        <is>
          <t>Sameer Khan</t>
        </is>
      </c>
      <c r="S2261" t="inlineStr">
        <is>
          <t>-</t>
        </is>
      </c>
      <c r="T2261" t="inlineStr">
        <is>
          <t>Hyderabad</t>
        </is>
      </c>
      <c r="U2261" t="inlineStr">
        <is>
          <t xml:space="preserve"> </t>
        </is>
      </c>
      <c r="V2261" t="n">
        <v>3</v>
      </c>
      <c r="W2261" t="n">
        <v>0</v>
      </c>
      <c r="X2261" t="inlineStr">
        <is>
          <t>XXXXXX7018</t>
        </is>
      </c>
      <c r="Y2261" s="72" t="n">
        <v>46326.52037037037</v>
      </c>
    </row>
    <row r="2262">
      <c r="A2262" s="39" t="inlineStr">
        <is>
          <t>6ad22017d192b781b2d8e6d9</t>
        </is>
      </c>
      <c r="B2262" s="72" t="n">
        <v>46311.77165509259</v>
      </c>
      <c r="C2262" s="70" t="n">
        <v>46311</v>
      </c>
      <c r="D2262" t="inlineStr">
        <is>
          <t>2026-10</t>
        </is>
      </c>
      <c r="E2262" t="inlineStr">
        <is>
          <t>Wk of 2026-10-12</t>
        </is>
      </c>
      <c r="F2262" t="inlineStr">
        <is>
          <t>Lost</t>
        </is>
      </c>
      <c r="G2262" s="39" t="str">
        <f>IF(ISNUMBER(MATCH(F2262,QualityStatuses,0)),"Quality Lead","Non-Quality Lead")</f>
        <v>Non-Quality Lead</v>
      </c>
      <c r="H2262" s="39" t="str">
        <f>IFERROR(INDEX(CampTypes,MATCH(I2262,CampList,0)),"Unattributed")</f>
        <v>New</v>
      </c>
      <c r="I2262" t="inlineStr">
        <is>
          <t>EBG - In House | ABO | Natuf | Leads | Unit Franchise | India | Oct26 | V1</t>
        </is>
      </c>
      <c r="J2262" t="inlineStr">
        <is>
          <t>EBG - In House | ABO | Natuf | Leads | Unit Franchise | India | Oct26 | V1</t>
        </is>
      </c>
      <c r="K2262" t="inlineStr">
        <is>
          <t>Direct (campaign tagged in CRM)</t>
        </is>
      </c>
      <c r="L2262" t="inlineStr">
        <is>
          <t>Natuf | LAL 1% | India | Jul26 | V1</t>
        </is>
      </c>
      <c r="M2262" t="inlineStr">
        <is>
          <t>Natuf | LAL 1% | India | Jul26 | V1</t>
        </is>
      </c>
      <c r="N2262" t="inlineStr">
        <is>
          <t>Natuf | Reel | Brand Ambassador | Heard Of Owning A Cafe | V1</t>
        </is>
      </c>
      <c r="O2262" t="inlineStr">
        <is>
          <t>In House Natuf</t>
        </is>
      </c>
      <c r="P2262" t="inlineStr">
        <is>
          <t>Facebook</t>
        </is>
      </c>
      <c r="Q2262" t="inlineStr">
        <is>
          <t>Rupa Srinivas</t>
        </is>
      </c>
      <c r="R2262" t="inlineStr">
        <is>
          <t>Yeshaswini</t>
        </is>
      </c>
      <c r="S2262" t="inlineStr">
        <is>
          <t>Not Interested</t>
        </is>
      </c>
      <c r="T2262" t="inlineStr">
        <is>
          <t>Anantnag</t>
        </is>
      </c>
      <c r="U2262" t="inlineStr">
        <is>
          <t xml:space="preserve"> </t>
        </is>
      </c>
      <c r="V2262" t="n">
        <v>1</v>
      </c>
      <c r="W2262" t="n">
        <v>1</v>
      </c>
      <c r="X2262" t="inlineStr">
        <is>
          <t>XXXXXX3582</t>
        </is>
      </c>
      <c r="Y2262" s="72" t="n">
        <v>46326.52037037037</v>
      </c>
    </row>
    <row r="2263">
      <c r="A2263" s="39" t="inlineStr">
        <is>
          <t>6ad21f0460c360e859d3d538</t>
        </is>
      </c>
      <c r="B2263" s="72" t="n">
        <v>46311.76847222223</v>
      </c>
      <c r="C2263" s="70" t="n">
        <v>46311</v>
      </c>
      <c r="D2263" t="inlineStr">
        <is>
          <t>2026-10</t>
        </is>
      </c>
      <c r="E2263" t="inlineStr">
        <is>
          <t>Wk of 2026-10-12</t>
        </is>
      </c>
      <c r="F2263" t="inlineStr">
        <is>
          <t>Lost</t>
        </is>
      </c>
      <c r="G2263" s="39" t="str">
        <f>IF(ISNUMBER(MATCH(F2263,QualityStatuses,0)),"Quality Lead","Non-Quality Lead")</f>
        <v>Non-Quality Lead</v>
      </c>
      <c r="H2263" s="39" t="str">
        <f>IFERROR(INDEX(CampTypes,MATCH(I2263,CampList,0)),"Unattributed")</f>
        <v>New</v>
      </c>
      <c r="I2263" t="inlineStr">
        <is>
          <t>EBG - In House | ABO | Natuf | Leads | Unit Franchise | India | Oct26 | V1</t>
        </is>
      </c>
      <c r="J2263" t="inlineStr">
        <is>
          <t>EBG - In House | ABO | Natuf | Leads | Unit Franchise | India | Oct26 | V1</t>
        </is>
      </c>
      <c r="K2263" t="inlineStr">
        <is>
          <t>Direct (campaign tagged in CRM)</t>
        </is>
      </c>
      <c r="L2263" t="inlineStr">
        <is>
          <t>Natuf | Broad | Tier1 + Growth Cities | Oct26 | V1</t>
        </is>
      </c>
      <c r="M2263" t="inlineStr">
        <is>
          <t>Natuf | Broad | Tier1 + Growth Cities | Oct26 | V1</t>
        </is>
      </c>
      <c r="N2263" t="inlineStr">
        <is>
          <t>Natuf | Reel | Brand Ambassador | Heard Of Owning A Cafe | V1</t>
        </is>
      </c>
      <c r="O2263" t="inlineStr">
        <is>
          <t>In House Natuf</t>
        </is>
      </c>
      <c r="P2263" t="inlineStr">
        <is>
          <t>Facebook</t>
        </is>
      </c>
      <c r="Q2263" t="inlineStr">
        <is>
          <t>Rupa Srinivas</t>
        </is>
      </c>
      <c r="R2263" t="inlineStr">
        <is>
          <t>Siddharth</t>
        </is>
      </c>
      <c r="S2263" t="inlineStr">
        <is>
          <t>Junk</t>
        </is>
      </c>
      <c r="T2263" t="inlineStr">
        <is>
          <t>Aurangabad</t>
        </is>
      </c>
      <c r="U2263" t="inlineStr">
        <is>
          <t xml:space="preserve"> </t>
        </is>
      </c>
      <c r="V2263" t="n">
        <v>1</v>
      </c>
      <c r="W2263" t="n">
        <v>0</v>
      </c>
      <c r="X2263" t="inlineStr">
        <is>
          <t>XXXXXX7934</t>
        </is>
      </c>
      <c r="Y2263" s="72" t="n">
        <v>46326.52037037037</v>
      </c>
    </row>
    <row r="2264">
      <c r="A2264" s="39" t="inlineStr">
        <is>
          <t>6ad21d31f1803d587903868c</t>
        </is>
      </c>
      <c r="B2264" s="72" t="n">
        <v>46311.76306712963</v>
      </c>
      <c r="C2264" s="70" t="n">
        <v>46311</v>
      </c>
      <c r="D2264" t="inlineStr">
        <is>
          <t>2026-10</t>
        </is>
      </c>
      <c r="E2264" t="inlineStr">
        <is>
          <t>Wk of 2026-10-12</t>
        </is>
      </c>
      <c r="F2264" t="inlineStr">
        <is>
          <t>Attempt 1</t>
        </is>
      </c>
      <c r="G2264" s="39" t="str">
        <f>IF(ISNUMBER(MATCH(F2264,QualityStatuses,0)),"Quality Lead","Non-Quality Lead")</f>
        <v>Non-Quality Lead</v>
      </c>
      <c r="H2264" s="39" t="str">
        <f>IFERROR(INDEX(CampTypes,MATCH(I2264,CampList,0)),"Unattributed")</f>
        <v>New</v>
      </c>
      <c r="I2264" t="inlineStr">
        <is>
          <t>EBG - In House | ABO | Natuf | Leads | Unit Franchise | India | Oct26 | V1</t>
        </is>
      </c>
      <c r="J2264" t="inlineStr">
        <is>
          <t>EBG - In House | ABO | Natuf | Leads | Unit Franchise | India | Oct26 | V1</t>
        </is>
      </c>
      <c r="K2264" t="inlineStr">
        <is>
          <t>Direct (campaign tagged in CRM)</t>
        </is>
      </c>
      <c r="L2264" t="inlineStr">
        <is>
          <t>Natuf | Broad | Tier1 + Growth Cities | Oct26 | V1</t>
        </is>
      </c>
      <c r="M2264" t="inlineStr">
        <is>
          <t>Natuf | Broad | Tier1 + Growth Cities | Oct26 | V1</t>
        </is>
      </c>
      <c r="N2264" t="inlineStr">
        <is>
          <t>Natuf | Reel | Brand Ambassador | Heard Of Owning A Cafe | V1</t>
        </is>
      </c>
      <c r="O2264" t="inlineStr">
        <is>
          <t>In House Natuf</t>
        </is>
      </c>
      <c r="P2264" t="inlineStr">
        <is>
          <t>Facebook</t>
        </is>
      </c>
      <c r="Q2264" t="inlineStr">
        <is>
          <t>Rupa Srinivas</t>
        </is>
      </c>
      <c r="R2264" t="inlineStr">
        <is>
          <t>Durga Bhavani</t>
        </is>
      </c>
      <c r="S2264" t="inlineStr">
        <is>
          <t>-</t>
        </is>
      </c>
      <c r="T2264" t="inlineStr">
        <is>
          <t>Delhi</t>
        </is>
      </c>
      <c r="U2264" t="inlineStr">
        <is>
          <t xml:space="preserve"> </t>
        </is>
      </c>
      <c r="V2264" t="n">
        <v>1</v>
      </c>
      <c r="W2264" t="n">
        <v>0</v>
      </c>
      <c r="X2264" t="inlineStr">
        <is>
          <t>XXXXXX9146</t>
        </is>
      </c>
      <c r="Y2264" s="72" t="n">
        <v>46326.52037037037</v>
      </c>
    </row>
    <row r="2265">
      <c r="A2265" s="39" t="inlineStr">
        <is>
          <t>6ad21ca8d751ea8157e08098</t>
        </is>
      </c>
      <c r="B2265" s="72" t="n">
        <v>46311.76148148148</v>
      </c>
      <c r="C2265" s="70" t="n">
        <v>46311</v>
      </c>
      <c r="D2265" t="inlineStr">
        <is>
          <t>2026-10</t>
        </is>
      </c>
      <c r="E2265" t="inlineStr">
        <is>
          <t>Wk of 2026-10-12</t>
        </is>
      </c>
      <c r="F2265" t="inlineStr">
        <is>
          <t>Connected</t>
        </is>
      </c>
      <c r="G2265" s="39" t="str">
        <f>IF(ISNUMBER(MATCH(F2265,QualityStatuses,0)),"Quality Lead","Non-Quality Lead")</f>
        <v>Non-Quality Lead</v>
      </c>
      <c r="H2265" s="39" t="str">
        <f>IFERROR(INDEX(CampTypes,MATCH(I2265,CampList,0)),"Unattributed")</f>
        <v>New</v>
      </c>
      <c r="I2265" t="inlineStr">
        <is>
          <t>EBG - In House | ABO | Natuf | Leads | Unit Franchise | India | Oct26 | V1</t>
        </is>
      </c>
      <c r="J2265" t="inlineStr">
        <is>
          <t>EBG - In House | ABO | Natuf | Leads | Unit Franchise | India | Oct26 | V1</t>
        </is>
      </c>
      <c r="K2265" t="inlineStr">
        <is>
          <t>Direct (campaign tagged in CRM)</t>
        </is>
      </c>
      <c r="L2265" t="inlineStr">
        <is>
          <t>Natuf | Investors | Tier1 + Growth Cities | Oct26 | V1</t>
        </is>
      </c>
      <c r="M2265" t="inlineStr">
        <is>
          <t>Natuf | Investors | Tier1 + Growth Cities | Oct26 | V1</t>
        </is>
      </c>
      <c r="N2265" t="inlineStr">
        <is>
          <t>Natuf | Reel | Brand Ambassador | Heard Of Owning A Cafe | V1</t>
        </is>
      </c>
      <c r="O2265" t="inlineStr">
        <is>
          <t>In House Natuf</t>
        </is>
      </c>
      <c r="P2265" t="inlineStr">
        <is>
          <t>Facebook</t>
        </is>
      </c>
      <c r="Q2265" t="inlineStr">
        <is>
          <t>Rupa Srinivas</t>
        </is>
      </c>
      <c r="R2265" t="inlineStr">
        <is>
          <t>Durga Bhavani</t>
        </is>
      </c>
      <c r="S2265" t="inlineStr">
        <is>
          <t>-</t>
        </is>
      </c>
      <c r="T2265" t="inlineStr">
        <is>
          <t>Sangareddy</t>
        </is>
      </c>
      <c r="U2265" t="inlineStr">
        <is>
          <t xml:space="preserve"> </t>
        </is>
      </c>
      <c r="V2265" t="n">
        <v>2</v>
      </c>
      <c r="W2265" t="n">
        <v>1</v>
      </c>
      <c r="X2265" t="inlineStr">
        <is>
          <t>XXXXXX8878</t>
        </is>
      </c>
      <c r="Y2265" s="72" t="n">
        <v>46326.52037037037</v>
      </c>
    </row>
    <row r="2266">
      <c r="A2266" s="39" t="inlineStr">
        <is>
          <t>6ad21ab5bcb332fc6a821942</t>
        </is>
      </c>
      <c r="B2266" s="72" t="n">
        <v>46311.75570601852</v>
      </c>
      <c r="C2266" s="70" t="n">
        <v>46311</v>
      </c>
      <c r="D2266" t="inlineStr">
        <is>
          <t>2026-10</t>
        </is>
      </c>
      <c r="E2266" t="inlineStr">
        <is>
          <t>Wk of 2026-10-12</t>
        </is>
      </c>
      <c r="F2266" t="inlineStr">
        <is>
          <t>Connected</t>
        </is>
      </c>
      <c r="G2266" s="39" t="str">
        <f>IF(ISNUMBER(MATCH(F2266,QualityStatuses,0)),"Quality Lead","Non-Quality Lead")</f>
        <v>Non-Quality Lead</v>
      </c>
      <c r="H2266" s="39" t="str">
        <f>IFERROR(INDEX(CampTypes,MATCH(I2266,CampList,0)),"Unattributed")</f>
        <v>Old</v>
      </c>
      <c r="I2266" t="inlineStr">
        <is>
          <t>E_Suresh_Natuf_Kiosk_07072026</t>
        </is>
      </c>
      <c r="J2266" t="inlineStr">
        <is>
          <t>E_Suresh_Natuf_Kiosk_07072026</t>
        </is>
      </c>
      <c r="K2266" t="inlineStr">
        <is>
          <t>Direct (campaign tagged in CRM)</t>
        </is>
      </c>
      <c r="L2266" t="inlineStr">
        <is>
          <t>E_Suresh_Natuf_Kiosk_07072026_Adset5</t>
        </is>
      </c>
      <c r="M2266" t="inlineStr">
        <is>
          <t>E_Suresh_Natuf_Kiosk_07072026_Adset5</t>
        </is>
      </c>
      <c r="N2266" t="inlineStr">
        <is>
          <t>E_Hindi_Suresh_Natuf_Kiosk_07072026_Adset5_ad3 – Copy 2</t>
        </is>
      </c>
      <c r="O2266" t="inlineStr">
        <is>
          <t>Natuf</t>
        </is>
      </c>
      <c r="P2266" t="inlineStr">
        <is>
          <t>Facebook</t>
        </is>
      </c>
      <c r="Q2266" t="inlineStr">
        <is>
          <t>Tejaswini Tarigopula</t>
        </is>
      </c>
      <c r="R2266" t="inlineStr">
        <is>
          <t>Arjuman Vidya Sagar</t>
        </is>
      </c>
      <c r="S2266" t="inlineStr">
        <is>
          <t>-</t>
        </is>
      </c>
      <c r="T2266" t="inlineStr">
        <is>
          <t>Shivpuri</t>
        </is>
      </c>
      <c r="U2266" t="inlineStr">
        <is>
          <t xml:space="preserve"> </t>
        </is>
      </c>
      <c r="V2266" t="n">
        <v>1</v>
      </c>
      <c r="W2266" t="n">
        <v>1</v>
      </c>
      <c r="X2266" t="inlineStr">
        <is>
          <t>XXXXXX6368</t>
        </is>
      </c>
      <c r="Y2266" s="72" t="n">
        <v>46326.52037037037</v>
      </c>
    </row>
    <row r="2267">
      <c r="A2267" s="39" t="inlineStr">
        <is>
          <t>6ad21a742985b922921d9e8c</t>
        </is>
      </c>
      <c r="B2267" s="72" t="n">
        <v>46311.7549537037</v>
      </c>
      <c r="C2267" s="70" t="n">
        <v>46311</v>
      </c>
      <c r="D2267" t="inlineStr">
        <is>
          <t>2026-10</t>
        </is>
      </c>
      <c r="E2267" t="inlineStr">
        <is>
          <t>Wk of 2026-10-12</t>
        </is>
      </c>
      <c r="F2267" t="inlineStr">
        <is>
          <t>Lost</t>
        </is>
      </c>
      <c r="G2267" s="39" t="str">
        <f>IF(ISNUMBER(MATCH(F2267,QualityStatuses,0)),"Quality Lead","Non-Quality Lead")</f>
        <v>Non-Quality Lead</v>
      </c>
      <c r="H2267" s="39" t="str">
        <f>IFERROR(INDEX(CampTypes,MATCH(I2267,CampList,0)),"Unattributed")</f>
        <v>New</v>
      </c>
      <c r="I2267" t="inlineStr">
        <is>
          <t>EBG - In House | ABO | Natuf | Leads | Unit Franchise | India | Oct26 | V1</t>
        </is>
      </c>
      <c r="J2267" t="inlineStr">
        <is>
          <t>EBG - In House | ABO | Natuf | Leads | Unit Franchise | India | Oct26 | V1</t>
        </is>
      </c>
      <c r="K2267" t="inlineStr">
        <is>
          <t>Direct (campaign tagged in CRM)</t>
        </is>
      </c>
      <c r="L2267" t="inlineStr">
        <is>
          <t>Natuf | Business Owners | Tier1 + Growth Cities | Oct26 | V1</t>
        </is>
      </c>
      <c r="M2267" t="inlineStr">
        <is>
          <t>Natuf | Business Owners | Tier1 + Growth Cities | Oct26 | V1</t>
        </is>
      </c>
      <c r="N2267" t="inlineStr">
        <is>
          <t>Natuf | Reel | Brand Ambassador | Heard Of Owning A Cafe | V1</t>
        </is>
      </c>
      <c r="O2267" t="inlineStr">
        <is>
          <t>In House Natuf</t>
        </is>
      </c>
      <c r="P2267" t="inlineStr">
        <is>
          <t>Facebook</t>
        </is>
      </c>
      <c r="Q2267" t="inlineStr">
        <is>
          <t>Rupa Srinivas</t>
        </is>
      </c>
      <c r="R2267" t="inlineStr">
        <is>
          <t>Prithvi Raj</t>
        </is>
      </c>
      <c r="S2267" t="inlineStr">
        <is>
          <t>Not Interested</t>
        </is>
      </c>
      <c r="T2267" t="inlineStr">
        <is>
          <t>patiala</t>
        </is>
      </c>
      <c r="U2267" t="inlineStr">
        <is>
          <t xml:space="preserve"> </t>
        </is>
      </c>
      <c r="V2267" t="n">
        <v>1</v>
      </c>
      <c r="W2267" t="n">
        <v>1</v>
      </c>
      <c r="X2267" t="inlineStr">
        <is>
          <t>XXXXXX6121</t>
        </is>
      </c>
      <c r="Y2267" s="72" t="n">
        <v>46326.52037037037</v>
      </c>
    </row>
    <row r="2268">
      <c r="A2268" s="39" t="inlineStr">
        <is>
          <t>6ad217d6b948d01f6cefe28d</t>
        </is>
      </c>
      <c r="B2268" s="72" t="n">
        <v>46311.74719907407</v>
      </c>
      <c r="C2268" s="70" t="n">
        <v>46311</v>
      </c>
      <c r="D2268" t="inlineStr">
        <is>
          <t>2026-10</t>
        </is>
      </c>
      <c r="E2268" t="inlineStr">
        <is>
          <t>Wk of 2026-10-12</t>
        </is>
      </c>
      <c r="F2268" t="inlineStr">
        <is>
          <t>New Lead</t>
        </is>
      </c>
      <c r="G2268" s="39" t="str">
        <f>IF(ISNUMBER(MATCH(F2268,QualityStatuses,0)),"Quality Lead","Non-Quality Lead")</f>
        <v>Non-Quality Lead</v>
      </c>
      <c r="H2268" s="39" t="str">
        <f>IFERROR(INDEX(CampTypes,MATCH(I2268,CampList,0)),"Unattributed")</f>
        <v>New</v>
      </c>
      <c r="I2268" t="inlineStr">
        <is>
          <t>EBG - In House | ABO | Natuf | Leads | Unit Franchise | India | Oct26 | V1</t>
        </is>
      </c>
      <c r="J2268" t="inlineStr">
        <is>
          <t>EBG - In House | ABO | Natuf | Leads | Unit Franchise | India | Oct26 | V1</t>
        </is>
      </c>
      <c r="K2268" t="inlineStr">
        <is>
          <t>Direct (campaign tagged in CRM)</t>
        </is>
      </c>
      <c r="L2268" t="inlineStr">
        <is>
          <t>Natuf | Broad | Tier1 + Growth Cities | Oct26 | V1</t>
        </is>
      </c>
      <c r="M2268" t="inlineStr">
        <is>
          <t>Natuf | Broad | Tier1 + Growth Cities | Oct26 | V1</t>
        </is>
      </c>
      <c r="N2268" t="inlineStr">
        <is>
          <t>Natuf | Reel | Brand Ambassador | Heard Of Owning A Cafe | V1</t>
        </is>
      </c>
      <c r="O2268" t="inlineStr">
        <is>
          <t>In House Natuf</t>
        </is>
      </c>
      <c r="P2268" t="inlineStr">
        <is>
          <t>Facebook</t>
        </is>
      </c>
      <c r="Q2268" t="inlineStr">
        <is>
          <t>Rupa Srinivas</t>
        </is>
      </c>
      <c r="R2268" t="inlineStr">
        <is>
          <t>Sourav dey</t>
        </is>
      </c>
      <c r="S2268" t="inlineStr">
        <is>
          <t>-</t>
        </is>
      </c>
      <c r="T2268" t="inlineStr">
        <is>
          <t>Belgaum</t>
        </is>
      </c>
      <c r="U2268" t="inlineStr">
        <is>
          <t xml:space="preserve"> </t>
        </is>
      </c>
      <c r="V2268" t="n">
        <v>0</v>
      </c>
      <c r="W2268" t="n">
        <v>0</v>
      </c>
      <c r="X2268" t="inlineStr">
        <is>
          <t>XXXXXX7820</t>
        </is>
      </c>
      <c r="Y2268" s="72" t="n">
        <v>46326.52037037037</v>
      </c>
    </row>
    <row r="2269">
      <c r="A2269" s="39" t="inlineStr">
        <is>
          <t>6ad2177569f05f011703bf1a</t>
        </is>
      </c>
      <c r="B2269" s="72" t="n">
        <v>46311.74607638889</v>
      </c>
      <c r="C2269" s="70" t="n">
        <v>46311</v>
      </c>
      <c r="D2269" t="inlineStr">
        <is>
          <t>2026-10</t>
        </is>
      </c>
      <c r="E2269" t="inlineStr">
        <is>
          <t>Wk of 2026-10-12</t>
        </is>
      </c>
      <c r="F2269" t="inlineStr">
        <is>
          <t>Lost</t>
        </is>
      </c>
      <c r="G2269" s="39" t="str">
        <f>IF(ISNUMBER(MATCH(F2269,QualityStatuses,0)),"Quality Lead","Non-Quality Lead")</f>
        <v>Non-Quality Lead</v>
      </c>
      <c r="H2269" s="39" t="str">
        <f>IFERROR(INDEX(CampTypes,MATCH(I2269,CampList,0)),"Unattributed")</f>
        <v>New</v>
      </c>
      <c r="I2269" t="inlineStr">
        <is>
          <t>EBG - In House | ABO | Natuf | Leads | Unit Franchise | India | Oct26 | V1</t>
        </is>
      </c>
      <c r="J2269" t="inlineStr">
        <is>
          <t>EBG - In House | ABO | Natuf | Leads | Unit Franchise | India | Oct26 | V1</t>
        </is>
      </c>
      <c r="K2269" t="inlineStr">
        <is>
          <t>Direct (campaign tagged in CRM)</t>
        </is>
      </c>
      <c r="L2269" t="inlineStr">
        <is>
          <t>Natuf | Business Owners | Tier1 + Growth Cities | Oct26 | V1</t>
        </is>
      </c>
      <c r="M2269" t="inlineStr">
        <is>
          <t>Natuf | Business Owners | Tier1 + Growth Cities | Oct26 | V1</t>
        </is>
      </c>
      <c r="N2269" t="inlineStr">
        <is>
          <t>Natuf | Reel | Brand Ambassador | Heard Of Owning A Cafe | V1</t>
        </is>
      </c>
      <c r="O2269" t="inlineStr">
        <is>
          <t>In House Natuf</t>
        </is>
      </c>
      <c r="P2269" t="inlineStr">
        <is>
          <t>Facebook</t>
        </is>
      </c>
      <c r="Q2269" t="inlineStr">
        <is>
          <t>Rupa Srinivas</t>
        </is>
      </c>
      <c r="R2269" t="inlineStr">
        <is>
          <t>Roshini</t>
        </is>
      </c>
      <c r="S2269" t="inlineStr">
        <is>
          <t>Not Interested</t>
        </is>
      </c>
      <c r="T2269" t="inlineStr">
        <is>
          <t>Ajmer district</t>
        </is>
      </c>
      <c r="U2269" t="inlineStr">
        <is>
          <t xml:space="preserve"> </t>
        </is>
      </c>
      <c r="V2269" t="n">
        <v>2</v>
      </c>
      <c r="W2269" t="n">
        <v>2</v>
      </c>
      <c r="X2269" t="inlineStr">
        <is>
          <t>XXXXXX2308</t>
        </is>
      </c>
      <c r="Y2269" s="72" t="n">
        <v>46326.52037037037</v>
      </c>
    </row>
    <row r="2270">
      <c r="A2270" s="39" t="inlineStr">
        <is>
          <t>6ad216b8fbdb66aee6b5a158</t>
        </is>
      </c>
      <c r="B2270" s="72" t="n">
        <v>46311.74388888889</v>
      </c>
      <c r="C2270" s="70" t="n">
        <v>46311</v>
      </c>
      <c r="D2270" t="inlineStr">
        <is>
          <t>2026-10</t>
        </is>
      </c>
      <c r="E2270" t="inlineStr">
        <is>
          <t>Wk of 2026-10-12</t>
        </is>
      </c>
      <c r="F2270" t="inlineStr">
        <is>
          <t>Details Shared</t>
        </is>
      </c>
      <c r="G2270" s="39" t="str">
        <f>IF(ISNUMBER(MATCH(F2270,QualityStatuses,0)),"Quality Lead","Non-Quality Lead")</f>
        <v>Quality Lead</v>
      </c>
      <c r="H2270" s="39" t="str">
        <f>IFERROR(INDEX(CampTypes,MATCH(I2270,CampList,0)),"Unattributed")</f>
        <v>New</v>
      </c>
      <c r="I2270" t="inlineStr">
        <is>
          <t>EBG - In House | ABO | Natuf | Leads | Unit Franchise | India | Oct26 | V1</t>
        </is>
      </c>
      <c r="J2270" t="inlineStr">
        <is>
          <t>EBG - In House | ABO | Natuf | Leads | Unit Franchise | India | Oct26 | V1</t>
        </is>
      </c>
      <c r="K2270" t="inlineStr">
        <is>
          <t>Direct (campaign tagged in CRM)</t>
        </is>
      </c>
      <c r="L2270" t="inlineStr">
        <is>
          <t>Natuf | Business Owners | Tier1 + Growth Cities | Oct26 | V1</t>
        </is>
      </c>
      <c r="M2270" t="inlineStr">
        <is>
          <t>Natuf | Business Owners | Tier1 + Growth Cities | Oct26 | V1</t>
        </is>
      </c>
      <c r="N2270" t="inlineStr">
        <is>
          <t>Natuf | Reel | Brand Ambassador | Heard Of Owning A Cafe | V1</t>
        </is>
      </c>
      <c r="O2270" t="inlineStr">
        <is>
          <t>In House Natuf</t>
        </is>
      </c>
      <c r="P2270" t="inlineStr">
        <is>
          <t>Facebook</t>
        </is>
      </c>
      <c r="Q2270" t="inlineStr">
        <is>
          <t>Rupa Srinivas</t>
        </is>
      </c>
      <c r="R2270" t="inlineStr">
        <is>
          <t>Elisha Pitta</t>
        </is>
      </c>
      <c r="S2270" t="inlineStr">
        <is>
          <t>-</t>
        </is>
      </c>
      <c r="T2270" t="inlineStr">
        <is>
          <t>Dharwad</t>
        </is>
      </c>
      <c r="U2270" t="inlineStr">
        <is>
          <t xml:space="preserve"> </t>
        </is>
      </c>
      <c r="V2270" t="n">
        <v>1</v>
      </c>
      <c r="W2270" t="n">
        <v>1</v>
      </c>
      <c r="X2270" t="inlineStr">
        <is>
          <t>XXXXXX7574</t>
        </is>
      </c>
      <c r="Y2270" s="72" t="n">
        <v>46326.52037037037</v>
      </c>
    </row>
    <row r="2271">
      <c r="A2271" s="39" t="inlineStr">
        <is>
          <t>6ad21358fbc2c06651440fd1</t>
        </is>
      </c>
      <c r="B2271" s="72" t="n">
        <v>46311.73388888889</v>
      </c>
      <c r="C2271" s="70" t="n">
        <v>46311</v>
      </c>
      <c r="D2271" t="inlineStr">
        <is>
          <t>2026-10</t>
        </is>
      </c>
      <c r="E2271" t="inlineStr">
        <is>
          <t>Wk of 2026-10-12</t>
        </is>
      </c>
      <c r="F2271" t="inlineStr">
        <is>
          <t>Connected</t>
        </is>
      </c>
      <c r="G2271" s="39" t="str">
        <f>IF(ISNUMBER(MATCH(F2271,QualityStatuses,0)),"Quality Lead","Non-Quality Lead")</f>
        <v>Non-Quality Lead</v>
      </c>
      <c r="H2271" s="39" t="str">
        <f>IFERROR(INDEX(CampTypes,MATCH(I2271,CampList,0)),"Unattributed")</f>
        <v>Old</v>
      </c>
      <c r="I2271" t="inlineStr">
        <is>
          <t>natuf_Kiosk_14072026_Hindi</t>
        </is>
      </c>
      <c r="J2271" t="inlineStr">
        <is>
          <t>natuf_Kiosk_14072026_Hindi</t>
        </is>
      </c>
      <c r="K2271" t="inlineStr">
        <is>
          <t>Direct (campaign tagged in CRM)</t>
        </is>
      </c>
      <c r="L2271" t="inlineStr">
        <is>
          <t>natuf_Kiosk_14072026_Highest-converting industries</t>
        </is>
      </c>
      <c r="M2271" t="inlineStr">
        <is>
          <t>natuf_Kiosk_14072026_Highest-converting industries</t>
        </is>
      </c>
      <c r="N2271" t="inlineStr">
        <is>
          <t>natuf_Kiosk_14072026_ad set_ad1</t>
        </is>
      </c>
      <c r="O2271" t="inlineStr">
        <is>
          <t>Natuf</t>
        </is>
      </c>
      <c r="P2271" t="inlineStr">
        <is>
          <t>Facebook</t>
        </is>
      </c>
      <c r="Q2271" t="inlineStr">
        <is>
          <t>Tejaswini Tarigopula</t>
        </is>
      </c>
      <c r="R2271" t="inlineStr">
        <is>
          <t>Sai Charan</t>
        </is>
      </c>
      <c r="S2271" t="inlineStr">
        <is>
          <t>-</t>
        </is>
      </c>
      <c r="T2271" t="inlineStr">
        <is>
          <t>jalgaon</t>
        </is>
      </c>
      <c r="U2271" t="inlineStr">
        <is>
          <t xml:space="preserve"> </t>
        </is>
      </c>
      <c r="V2271" t="n">
        <v>7</v>
      </c>
      <c r="W2271" t="n">
        <v>5</v>
      </c>
      <c r="X2271" t="inlineStr">
        <is>
          <t>XXXXXX4999</t>
        </is>
      </c>
      <c r="Y2271" s="72" t="n">
        <v>46326.52037037037</v>
      </c>
    </row>
    <row r="2272">
      <c r="A2272" s="39" t="inlineStr">
        <is>
          <t>6ad2112bd1090e627723a617</t>
        </is>
      </c>
      <c r="B2272" s="72" t="n">
        <v>46311.72744212963</v>
      </c>
      <c r="C2272" s="70" t="n">
        <v>46311</v>
      </c>
      <c r="D2272" t="inlineStr">
        <is>
          <t>2026-10</t>
        </is>
      </c>
      <c r="E2272" t="inlineStr">
        <is>
          <t>Wk of 2026-10-12</t>
        </is>
      </c>
      <c r="F2272" t="inlineStr">
        <is>
          <t>New Lead</t>
        </is>
      </c>
      <c r="G2272" s="39" t="str">
        <f>IF(ISNUMBER(MATCH(F2272,QualityStatuses,0)),"Quality Lead","Non-Quality Lead")</f>
        <v>Non-Quality Lead</v>
      </c>
      <c r="H2272" s="39" t="str">
        <f>IFERROR(INDEX(CampTypes,MATCH(I2272,CampList,0)),"Unattributed")</f>
        <v>Old</v>
      </c>
      <c r="I2272" t="inlineStr">
        <is>
          <t>E_Karan_Natuf_All_07072026</t>
        </is>
      </c>
      <c r="J2272" t="inlineStr">
        <is>
          <t>E_Karan_Natuf_All_07072026</t>
        </is>
      </c>
      <c r="K2272" t="inlineStr">
        <is>
          <t>Direct (campaign tagged in CRM)</t>
        </is>
      </c>
      <c r="L2272" t="inlineStr">
        <is>
          <t>E_Karan_Natuf_Sign_07072026_Adset3</t>
        </is>
      </c>
      <c r="M2272" t="inlineStr">
        <is>
          <t>E_Karan_Natuf_Sign_07072026_Adset3</t>
        </is>
      </c>
      <c r="N2272" t="inlineStr">
        <is>
          <t>E_Karan_Natuf_Sign_07072026_Adset2_Ad1</t>
        </is>
      </c>
      <c r="O2272" t="inlineStr">
        <is>
          <t>Natuf</t>
        </is>
      </c>
      <c r="P2272" t="inlineStr">
        <is>
          <t>Facebook</t>
        </is>
      </c>
      <c r="Q2272" t="inlineStr">
        <is>
          <t>(Unassigned)</t>
        </is>
      </c>
      <c r="R2272" t="inlineStr">
        <is>
          <t>Omkar Navge</t>
        </is>
      </c>
      <c r="S2272" t="inlineStr">
        <is>
          <t>-</t>
        </is>
      </c>
      <c r="T2272" t="inlineStr">
        <is>
          <t>Dehgam</t>
        </is>
      </c>
      <c r="U2272" t="inlineStr">
        <is>
          <t xml:space="preserve"> </t>
        </is>
      </c>
      <c r="V2272" t="n">
        <v>0</v>
      </c>
      <c r="W2272" t="n">
        <v>0</v>
      </c>
      <c r="X2272" t="inlineStr">
        <is>
          <t>XXXXXX7594</t>
        </is>
      </c>
      <c r="Y2272" s="72" t="n">
        <v>46326.52037037037</v>
      </c>
    </row>
    <row r="2273">
      <c r="A2273" s="39" t="inlineStr">
        <is>
          <t>6ad20db966f96a455903dd49</t>
        </is>
      </c>
      <c r="B2273" s="72" t="n">
        <v>46311.7172337963</v>
      </c>
      <c r="C2273" s="70" t="n">
        <v>46311</v>
      </c>
      <c r="D2273" t="inlineStr">
        <is>
          <t>2026-10</t>
        </is>
      </c>
      <c r="E2273" t="inlineStr">
        <is>
          <t>Wk of 2026-10-12</t>
        </is>
      </c>
      <c r="F2273" t="inlineStr">
        <is>
          <t>Connected</t>
        </is>
      </c>
      <c r="G2273" s="39" t="str">
        <f>IF(ISNUMBER(MATCH(F2273,QualityStatuses,0)),"Quality Lead","Non-Quality Lead")</f>
        <v>Non-Quality Lead</v>
      </c>
      <c r="H2273" s="39" t="str">
        <f>IFERROR(INDEX(CampTypes,MATCH(I2273,CampList,0)),"Unattributed")</f>
        <v>Old</v>
      </c>
      <c r="I2273" t="inlineStr">
        <is>
          <t>natuf_Kiosk_14072026_Hindi</t>
        </is>
      </c>
      <c r="J2273" t="inlineStr">
        <is>
          <t>natuf_Kiosk_14072026_Hindi</t>
        </is>
      </c>
      <c r="K2273" t="inlineStr">
        <is>
          <t>Direct (campaign tagged in CRM)</t>
        </is>
      </c>
      <c r="L2273" t="inlineStr">
        <is>
          <t>natuf_Kiosk_09102026</t>
        </is>
      </c>
      <c r="M2273" t="inlineStr">
        <is>
          <t>natuf_Kiosk_09102026</t>
        </is>
      </c>
      <c r="N2273" t="inlineStr">
        <is>
          <t>natuf_Kiosk_14072026_ad set_ad1</t>
        </is>
      </c>
      <c r="O2273" t="inlineStr">
        <is>
          <t>Natuf</t>
        </is>
      </c>
      <c r="P2273" t="inlineStr">
        <is>
          <t>Facebook</t>
        </is>
      </c>
      <c r="Q2273" t="inlineStr">
        <is>
          <t>Deepak Rai</t>
        </is>
      </c>
      <c r="R2273" t="inlineStr">
        <is>
          <t>Tejaswini Tarigopula</t>
        </is>
      </c>
      <c r="S2273" t="inlineStr">
        <is>
          <t>-</t>
        </is>
      </c>
      <c r="T2273" t="inlineStr">
        <is>
          <t>Pune</t>
        </is>
      </c>
      <c r="U2273" t="inlineStr">
        <is>
          <t xml:space="preserve"> </t>
        </is>
      </c>
      <c r="V2273" t="n">
        <v>1</v>
      </c>
      <c r="W2273" t="n">
        <v>1</v>
      </c>
      <c r="X2273" t="inlineStr">
        <is>
          <t>XXXXXX6593</t>
        </is>
      </c>
      <c r="Y2273" s="72" t="n">
        <v>46326.52037037037</v>
      </c>
    </row>
    <row r="2274">
      <c r="A2274" s="39" t="inlineStr">
        <is>
          <t>6ad20bc895c26da3a2976437</t>
        </is>
      </c>
      <c r="B2274" s="72" t="n">
        <v>46311.71148148148</v>
      </c>
      <c r="C2274" s="70" t="n">
        <v>46311</v>
      </c>
      <c r="D2274" t="inlineStr">
        <is>
          <t>2026-10</t>
        </is>
      </c>
      <c r="E2274" t="inlineStr">
        <is>
          <t>Wk of 2026-10-12</t>
        </is>
      </c>
      <c r="F2274" t="inlineStr">
        <is>
          <t>Attempt 1</t>
        </is>
      </c>
      <c r="G2274" s="39" t="str">
        <f>IF(ISNUMBER(MATCH(F2274,QualityStatuses,0)),"Quality Lead","Non-Quality Lead")</f>
        <v>Non-Quality Lead</v>
      </c>
      <c r="H2274" s="39" t="str">
        <f>IFERROR(INDEX(CampTypes,MATCH(I2274,CampList,0)),"Unattributed")</f>
        <v>Old</v>
      </c>
      <c r="I2274" t="inlineStr">
        <is>
          <t>E_Karan_Natuf_All_07072026</t>
        </is>
      </c>
      <c r="J2274" t="inlineStr">
        <is>
          <t>E_Karan_Natuf_All_07072026</t>
        </is>
      </c>
      <c r="K2274" t="inlineStr">
        <is>
          <t>Direct (campaign tagged in CRM)</t>
        </is>
      </c>
      <c r="L2274" t="inlineStr">
        <is>
          <t>E_Karan_Natuf_Sign_07072026_Adset3</t>
        </is>
      </c>
      <c r="M2274" t="inlineStr">
        <is>
          <t>E_Karan_Natuf_Sign_07072026_Adset3</t>
        </is>
      </c>
      <c r="N2274" t="inlineStr">
        <is>
          <t>E_Karan_Natuf_Sign_07072026_Adset2_Ad1</t>
        </is>
      </c>
      <c r="O2274" t="inlineStr">
        <is>
          <t>Natuf</t>
        </is>
      </c>
      <c r="P2274" t="inlineStr">
        <is>
          <t>Facebook</t>
        </is>
      </c>
      <c r="Q2274" t="inlineStr">
        <is>
          <t>Marshal Malbari</t>
        </is>
      </c>
      <c r="R2274" t="inlineStr">
        <is>
          <t>Rohit Kamble</t>
        </is>
      </c>
      <c r="S2274" t="inlineStr">
        <is>
          <t>-</t>
        </is>
      </c>
      <c r="T2274" t="inlineStr">
        <is>
          <t>Patna</t>
        </is>
      </c>
      <c r="U2274" t="inlineStr">
        <is>
          <t xml:space="preserve"> </t>
        </is>
      </c>
      <c r="V2274" t="n">
        <v>2</v>
      </c>
      <c r="W2274" t="n">
        <v>0</v>
      </c>
      <c r="X2274" t="inlineStr">
        <is>
          <t>XXXXXX7894</t>
        </is>
      </c>
      <c r="Y2274" s="72" t="n">
        <v>46326.52037037037</v>
      </c>
    </row>
    <row r="2275">
      <c r="A2275" s="39" t="inlineStr">
        <is>
          <t>6ad20abbaf161c1ee5b6c60b</t>
        </is>
      </c>
      <c r="B2275" s="72" t="n">
        <v>46311.70836805556</v>
      </c>
      <c r="C2275" s="70" t="n">
        <v>46311</v>
      </c>
      <c r="D2275" t="inlineStr">
        <is>
          <t>2026-10</t>
        </is>
      </c>
      <c r="E2275" t="inlineStr">
        <is>
          <t>Wk of 2026-10-12</t>
        </is>
      </c>
      <c r="F2275" t="inlineStr">
        <is>
          <t>New Lead</t>
        </is>
      </c>
      <c r="G2275" s="39" t="str">
        <f>IF(ISNUMBER(MATCH(F2275,QualityStatuses,0)),"Quality Lead","Non-Quality Lead")</f>
        <v>Non-Quality Lead</v>
      </c>
      <c r="H2275" s="39" t="str">
        <f>IFERROR(INDEX(CampTypes,MATCH(I2275,CampList,0)),"Unattributed")</f>
        <v>Old</v>
      </c>
      <c r="I2275" t="inlineStr">
        <is>
          <t>E_Karan_Natuf_Kiosk_07072026</t>
        </is>
      </c>
      <c r="J2275" t="inlineStr">
        <is>
          <t>E_Karan_Natuf_Kiosk_07072026</t>
        </is>
      </c>
      <c r="K2275" t="inlineStr">
        <is>
          <t>Direct (campaign tagged in CRM)</t>
        </is>
      </c>
      <c r="L2275" t="inlineStr">
        <is>
          <t>E_Karan_Natuf_Kiosk_15102026_Adset6</t>
        </is>
      </c>
      <c r="M2275" t="inlineStr">
        <is>
          <t>E_Karan_Natuf_Kiosk_15102026_Adset6</t>
        </is>
      </c>
      <c r="N2275" t="inlineStr">
        <is>
          <t>E_Hindi_Karan_Natuf_Kiosk_07072026_Adset5_ad3 – Copy 3</t>
        </is>
      </c>
      <c r="O2275" t="inlineStr">
        <is>
          <t>Natuf</t>
        </is>
      </c>
      <c r="P2275" t="inlineStr">
        <is>
          <t>Facebook</t>
        </is>
      </c>
      <c r="Q2275" t="inlineStr">
        <is>
          <t>(Unassigned)</t>
        </is>
      </c>
      <c r="R2275" t="inlineStr">
        <is>
          <t>Omkar Navge</t>
        </is>
      </c>
      <c r="S2275" t="inlineStr">
        <is>
          <t>-</t>
        </is>
      </c>
      <c r="T2275" t="inlineStr">
        <is>
          <t>Ichalkaranji</t>
        </is>
      </c>
      <c r="U2275" t="inlineStr">
        <is>
          <t xml:space="preserve"> </t>
        </is>
      </c>
      <c r="V2275" t="n">
        <v>0</v>
      </c>
      <c r="W2275" t="n">
        <v>0</v>
      </c>
      <c r="X2275" t="inlineStr">
        <is>
          <t>XXXXXX9194</t>
        </is>
      </c>
      <c r="Y2275" s="72" t="n">
        <v>46326.52037037037</v>
      </c>
    </row>
    <row r="2276">
      <c r="A2276" s="39" t="inlineStr">
        <is>
          <t>6ad20a0654a5a08511b064db</t>
        </is>
      </c>
      <c r="B2276" s="72" t="n">
        <v>46311.70627314815</v>
      </c>
      <c r="C2276" s="70" t="n">
        <v>46311</v>
      </c>
      <c r="D2276" t="inlineStr">
        <is>
          <t>2026-10</t>
        </is>
      </c>
      <c r="E2276" t="inlineStr">
        <is>
          <t>Wk of 2026-10-12</t>
        </is>
      </c>
      <c r="F2276" t="inlineStr">
        <is>
          <t>Attempt 1</t>
        </is>
      </c>
      <c r="G2276" s="39" t="str">
        <f>IF(ISNUMBER(MATCH(F2276,QualityStatuses,0)),"Quality Lead","Non-Quality Lead")</f>
        <v>Non-Quality Lead</v>
      </c>
      <c r="H2276" s="39" t="str">
        <f>IFERROR(INDEX(CampTypes,MATCH(I2276,CampList,0)),"Unattributed")</f>
        <v>New</v>
      </c>
      <c r="I2276" t="inlineStr">
        <is>
          <t>EBG - In House | ABO | Natuf | Leads | Unit Franchise | India | Oct26 | V1</t>
        </is>
      </c>
      <c r="J2276" t="inlineStr">
        <is>
          <t>EBG - In House | ABO | Natuf | Leads | Unit Franchise | India | Oct26 | V1</t>
        </is>
      </c>
      <c r="K2276" t="inlineStr">
        <is>
          <t>Direct (campaign tagged in CRM)</t>
        </is>
      </c>
      <c r="L2276" t="inlineStr">
        <is>
          <t>Natuf | LAL 1% | India | Jul26 | V1</t>
        </is>
      </c>
      <c r="M2276" t="inlineStr">
        <is>
          <t>Natuf | LAL 1% | India | Jul26 | V1</t>
        </is>
      </c>
      <c r="N2276" t="inlineStr">
        <is>
          <t>Natuf | Reel | Brand Ambassador | Heard Of Owning A Cafe | V1</t>
        </is>
      </c>
      <c r="O2276" t="inlineStr">
        <is>
          <t>In House Natuf</t>
        </is>
      </c>
      <c r="P2276" t="inlineStr">
        <is>
          <t>Facebook</t>
        </is>
      </c>
      <c r="Q2276" t="inlineStr">
        <is>
          <t>Rupa Srinivas</t>
        </is>
      </c>
      <c r="R2276" t="inlineStr">
        <is>
          <t>Harshitha Mudeli</t>
        </is>
      </c>
      <c r="S2276" t="inlineStr">
        <is>
          <t>-</t>
        </is>
      </c>
      <c r="T2276" t="inlineStr">
        <is>
          <t>Allahabad</t>
        </is>
      </c>
      <c r="U2276" t="inlineStr">
        <is>
          <t xml:space="preserve"> </t>
        </is>
      </c>
      <c r="V2276" t="n">
        <v>0</v>
      </c>
      <c r="W2276" t="n">
        <v>0</v>
      </c>
      <c r="X2276" t="inlineStr">
        <is>
          <t>XXXXXX6876</t>
        </is>
      </c>
      <c r="Y2276" s="72" t="n">
        <v>46326.52037037037</v>
      </c>
    </row>
    <row r="2277">
      <c r="A2277" s="39" t="inlineStr">
        <is>
          <t>6ad2017353ea43ed1b980781</t>
        </is>
      </c>
      <c r="B2277" s="72" t="n">
        <v>46311.68086805556</v>
      </c>
      <c r="C2277" s="70" t="n">
        <v>46311</v>
      </c>
      <c r="D2277" t="inlineStr">
        <is>
          <t>2026-10</t>
        </is>
      </c>
      <c r="E2277" t="inlineStr">
        <is>
          <t>Wk of 2026-10-12</t>
        </is>
      </c>
      <c r="F2277" t="inlineStr">
        <is>
          <t>Connected</t>
        </is>
      </c>
      <c r="G2277" s="39" t="str">
        <f>IF(ISNUMBER(MATCH(F2277,QualityStatuses,0)),"Quality Lead","Non-Quality Lead")</f>
        <v>Non-Quality Lead</v>
      </c>
      <c r="H2277" s="39" t="str">
        <f>IFERROR(INDEX(CampTypes,MATCH(I2277,CampList,0)),"Unattributed")</f>
        <v>Old</v>
      </c>
      <c r="I2277" t="inlineStr">
        <is>
          <t>E_Karan_Natuf_All_07072026</t>
        </is>
      </c>
      <c r="J2277" t="inlineStr">
        <is>
          <t>E_Karan_Natuf_All_07072026</t>
        </is>
      </c>
      <c r="K2277" t="inlineStr">
        <is>
          <t>Direct (campaign tagged in CRM)</t>
        </is>
      </c>
      <c r="L2277" t="inlineStr">
        <is>
          <t>E_Karan_Natuf_Sign_07072026_Adset3</t>
        </is>
      </c>
      <c r="M2277" t="inlineStr">
        <is>
          <t>E_Karan_Natuf_Sign_07072026_Adset3</t>
        </is>
      </c>
      <c r="N2277" t="inlineStr">
        <is>
          <t>E_Karan_Natuf_Sign_07072026_Adset2_Ad1</t>
        </is>
      </c>
      <c r="O2277" t="inlineStr">
        <is>
          <t>Natuf</t>
        </is>
      </c>
      <c r="P2277" t="inlineStr">
        <is>
          <t>Facebook</t>
        </is>
      </c>
      <c r="Q2277" t="inlineStr">
        <is>
          <t>Marshal Malbari</t>
        </is>
      </c>
      <c r="R2277" t="inlineStr">
        <is>
          <t>Aisha Rasalkar</t>
        </is>
      </c>
      <c r="S2277" t="inlineStr">
        <is>
          <t>-</t>
        </is>
      </c>
      <c r="T2277" t="inlineStr">
        <is>
          <t>Kotkapura</t>
        </is>
      </c>
      <c r="U2277" t="inlineStr">
        <is>
          <t xml:space="preserve"> </t>
        </is>
      </c>
      <c r="V2277" t="n">
        <v>2</v>
      </c>
      <c r="W2277" t="n">
        <v>1</v>
      </c>
      <c r="X2277" t="inlineStr">
        <is>
          <t>XXXXXX5446</t>
        </is>
      </c>
      <c r="Y2277" s="72" t="n">
        <v>46326.52037037037</v>
      </c>
    </row>
    <row r="2278">
      <c r="A2278" s="39" t="inlineStr">
        <is>
          <t>6ad200a40bbfc0ee4837e17b</t>
        </is>
      </c>
      <c r="B2278" s="72" t="n">
        <v>46311.67847222222</v>
      </c>
      <c r="C2278" s="70" t="n">
        <v>46311</v>
      </c>
      <c r="D2278" t="inlineStr">
        <is>
          <t>2026-10</t>
        </is>
      </c>
      <c r="E2278" t="inlineStr">
        <is>
          <t>Wk of 2026-10-12</t>
        </is>
      </c>
      <c r="F2278" t="inlineStr">
        <is>
          <t>Connected</t>
        </is>
      </c>
      <c r="G2278" s="39" t="str">
        <f>IF(ISNUMBER(MATCH(F2278,QualityStatuses,0)),"Quality Lead","Non-Quality Lead")</f>
        <v>Non-Quality Lead</v>
      </c>
      <c r="H2278" s="39" t="str">
        <f>IFERROR(INDEX(CampTypes,MATCH(I2278,CampList,0)),"Unattributed")</f>
        <v>New</v>
      </c>
      <c r="I2278" t="inlineStr">
        <is>
          <t>EBG - In House | ABO | Natuf | Leads | Unit Franchise | India | Oct26 | V1</t>
        </is>
      </c>
      <c r="J2278" t="inlineStr">
        <is>
          <t>EBG - In House | ABO | Natuf | Leads | Unit Franchise | India | Oct26 | V1</t>
        </is>
      </c>
      <c r="K2278" t="inlineStr">
        <is>
          <t>Direct (campaign tagged in CRM)</t>
        </is>
      </c>
      <c r="L2278" t="inlineStr">
        <is>
          <t>Natuf | LAL 1% | India | Jul26 | V1</t>
        </is>
      </c>
      <c r="M2278" t="inlineStr">
        <is>
          <t>Natuf | LAL 1% | India | Jul26 | V1</t>
        </is>
      </c>
      <c r="N2278" t="inlineStr">
        <is>
          <t>Natuf | Reel | Brand Ambassador | Heard Of Owning A Cafe | V1</t>
        </is>
      </c>
      <c r="O2278" t="inlineStr">
        <is>
          <t>In House Natuf</t>
        </is>
      </c>
      <c r="P2278" t="inlineStr">
        <is>
          <t>Facebook</t>
        </is>
      </c>
      <c r="Q2278" t="inlineStr">
        <is>
          <t>Rupa Srinivas</t>
        </is>
      </c>
      <c r="R2278" t="inlineStr">
        <is>
          <t>Sameer Khan</t>
        </is>
      </c>
      <c r="S2278" t="inlineStr">
        <is>
          <t>-</t>
        </is>
      </c>
      <c r="T2278" t="inlineStr">
        <is>
          <t>Dhanbad</t>
        </is>
      </c>
      <c r="U2278" t="inlineStr">
        <is>
          <t xml:space="preserve"> </t>
        </is>
      </c>
      <c r="V2278" t="n">
        <v>1</v>
      </c>
      <c r="W2278" t="n">
        <v>1</v>
      </c>
      <c r="X2278" t="inlineStr">
        <is>
          <t>XXXXXX7414</t>
        </is>
      </c>
      <c r="Y2278" s="72" t="n">
        <v>46326.52037037037</v>
      </c>
    </row>
    <row r="2279">
      <c r="A2279" s="39" t="inlineStr">
        <is>
          <t>6ad2008461aaf4f00a57c0f5</t>
        </is>
      </c>
      <c r="B2279" s="72" t="n">
        <v>46311.67810185185</v>
      </c>
      <c r="C2279" s="70" t="n">
        <v>46311</v>
      </c>
      <c r="D2279" t="inlineStr">
        <is>
          <t>2026-10</t>
        </is>
      </c>
      <c r="E2279" t="inlineStr">
        <is>
          <t>Wk of 2026-10-12</t>
        </is>
      </c>
      <c r="F2279" t="inlineStr">
        <is>
          <t>Attempt 4</t>
        </is>
      </c>
      <c r="G2279" s="39" t="str">
        <f>IF(ISNUMBER(MATCH(F2279,QualityStatuses,0)),"Quality Lead","Non-Quality Lead")</f>
        <v>Non-Quality Lead</v>
      </c>
      <c r="H2279" s="39" t="str">
        <f>IFERROR(INDEX(CampTypes,MATCH(I2279,CampList,0)),"Unattributed")</f>
        <v>Old</v>
      </c>
      <c r="I2279" t="inlineStr">
        <is>
          <t>natuf_Kiosk_14072026_Hindi</t>
        </is>
      </c>
      <c r="J2279" t="inlineStr">
        <is>
          <t>natuf_Kiosk_14072026_Hindi</t>
        </is>
      </c>
      <c r="K2279" t="inlineStr">
        <is>
          <t>Direct (campaign tagged in CRM)</t>
        </is>
      </c>
      <c r="L2279" t="inlineStr">
        <is>
          <t>natuf_Kiosk_23092026_ad set3</t>
        </is>
      </c>
      <c r="M2279" t="inlineStr">
        <is>
          <t>natuf_Kiosk_23092026_ad set3</t>
        </is>
      </c>
      <c r="N2279" t="inlineStr">
        <is>
          <t>natuf_Kiosk_23092026_ad set3_ad1</t>
        </is>
      </c>
      <c r="O2279" t="inlineStr">
        <is>
          <t>Natuf</t>
        </is>
      </c>
      <c r="P2279" t="inlineStr">
        <is>
          <t>Facebook</t>
        </is>
      </c>
      <c r="Q2279" t="inlineStr">
        <is>
          <t>Marshal Malbari</t>
        </is>
      </c>
      <c r="R2279" t="inlineStr">
        <is>
          <t>Tanishq A</t>
        </is>
      </c>
      <c r="S2279" t="inlineStr">
        <is>
          <t>-</t>
        </is>
      </c>
      <c r="T2279" t="inlineStr">
        <is>
          <t>Mandsaur</t>
        </is>
      </c>
      <c r="U2279" t="inlineStr">
        <is>
          <t xml:space="preserve"> </t>
        </is>
      </c>
      <c r="V2279" t="n">
        <v>4</v>
      </c>
      <c r="W2279" t="n">
        <v>1</v>
      </c>
      <c r="X2279" t="inlineStr">
        <is>
          <t>XXXXXX7811</t>
        </is>
      </c>
      <c r="Y2279" s="72" t="n">
        <v>46326.52037037037</v>
      </c>
    </row>
    <row r="2280">
      <c r="A2280" s="39" t="inlineStr">
        <is>
          <t>6ad1f9a8cc656af07e063234</t>
        </is>
      </c>
      <c r="B2280" s="72" t="n">
        <v>46311.65777777778</v>
      </c>
      <c r="C2280" s="70" t="n">
        <v>46311</v>
      </c>
      <c r="D2280" t="inlineStr">
        <is>
          <t>2026-10</t>
        </is>
      </c>
      <c r="E2280" t="inlineStr">
        <is>
          <t>Wk of 2026-10-12</t>
        </is>
      </c>
      <c r="F2280" t="inlineStr">
        <is>
          <t>New Lead</t>
        </is>
      </c>
      <c r="G2280" s="39" t="str">
        <f>IF(ISNUMBER(MATCH(F2280,QualityStatuses,0)),"Quality Lead","Non-Quality Lead")</f>
        <v>Non-Quality Lead</v>
      </c>
      <c r="H2280" s="39" t="str">
        <f>IFERROR(INDEX(CampTypes,MATCH(I2280,CampList,0)),"Unattributed")</f>
        <v>Old</v>
      </c>
      <c r="I2280" t="inlineStr">
        <is>
          <t>natuf_Kiosk_14072026_Hindi</t>
        </is>
      </c>
      <c r="J2280" t="inlineStr">
        <is>
          <t>natuf_Kiosk_14072026_Hindi</t>
        </is>
      </c>
      <c r="K2280" t="inlineStr">
        <is>
          <t>Direct (campaign tagged in CRM)</t>
        </is>
      </c>
      <c r="L2280" t="inlineStr">
        <is>
          <t>natuf_Kiosk_09102026</t>
        </is>
      </c>
      <c r="M2280" t="inlineStr">
        <is>
          <t>natuf_Kiosk_09102026</t>
        </is>
      </c>
      <c r="N2280" t="inlineStr">
        <is>
          <t>natuf_Kiosk_14072026_ad set_ad1</t>
        </is>
      </c>
      <c r="O2280" t="inlineStr">
        <is>
          <t>Natuf</t>
        </is>
      </c>
      <c r="P2280" t="inlineStr">
        <is>
          <t>Facebook</t>
        </is>
      </c>
      <c r="Q2280" t="inlineStr">
        <is>
          <t>(Unassigned)</t>
        </is>
      </c>
      <c r="R2280" t="inlineStr">
        <is>
          <t>Omkar Navge</t>
        </is>
      </c>
      <c r="S2280" t="inlineStr">
        <is>
          <t>-</t>
        </is>
      </c>
      <c r="T2280" t="inlineStr">
        <is>
          <t>Pune</t>
        </is>
      </c>
      <c r="U2280" t="inlineStr">
        <is>
          <t xml:space="preserve"> </t>
        </is>
      </c>
      <c r="V2280" t="n">
        <v>0</v>
      </c>
      <c r="W2280" t="n">
        <v>0</v>
      </c>
      <c r="X2280" t="inlineStr">
        <is>
          <t>XXXXXX0207</t>
        </is>
      </c>
      <c r="Y2280" s="72" t="n">
        <v>46326.52037037037</v>
      </c>
    </row>
    <row r="2281">
      <c r="A2281" s="39" t="inlineStr">
        <is>
          <t>6ad1f73e60f489f468eb946d</t>
        </is>
      </c>
      <c r="B2281" s="72" t="n">
        <v>46311.650625</v>
      </c>
      <c r="C2281" s="70" t="n">
        <v>46311</v>
      </c>
      <c r="D2281" t="inlineStr">
        <is>
          <t>2026-10</t>
        </is>
      </c>
      <c r="E2281" t="inlineStr">
        <is>
          <t>Wk of 2026-10-12</t>
        </is>
      </c>
      <c r="F2281" t="inlineStr">
        <is>
          <t>Attempt 1</t>
        </is>
      </c>
      <c r="G2281" s="39" t="str">
        <f>IF(ISNUMBER(MATCH(F2281,QualityStatuses,0)),"Quality Lead","Non-Quality Lead")</f>
        <v>Non-Quality Lead</v>
      </c>
      <c r="H2281" s="39" t="str">
        <f>IFERROR(INDEX(CampTypes,MATCH(I2281,CampList,0)),"Unattributed")</f>
        <v>New</v>
      </c>
      <c r="I2281" t="inlineStr">
        <is>
          <t>EBG - In House | ABO | Natuf | Leads | Unit Franchise | India | Oct26 | V1</t>
        </is>
      </c>
      <c r="J2281" t="inlineStr">
        <is>
          <t>EBG - In House | ABO | Natuf | Leads | Unit Franchise | India | Oct26 | V1</t>
        </is>
      </c>
      <c r="K2281" t="inlineStr">
        <is>
          <t>Direct (campaign tagged in CRM)</t>
        </is>
      </c>
      <c r="L2281" t="inlineStr">
        <is>
          <t>Natuf | Business Owners | Tier1 + Growth Cities | Oct26 | V1</t>
        </is>
      </c>
      <c r="M2281" t="inlineStr">
        <is>
          <t>Natuf | Business Owners | Tier1 + Growth Cities | Oct26 | V1</t>
        </is>
      </c>
      <c r="N2281" t="inlineStr">
        <is>
          <t>Natuf | Reel | Brand Ambassador | Heard Of Owning A Cafe | V1</t>
        </is>
      </c>
      <c r="O2281" t="inlineStr">
        <is>
          <t>In House Natuf</t>
        </is>
      </c>
      <c r="P2281" t="inlineStr">
        <is>
          <t>Facebook</t>
        </is>
      </c>
      <c r="Q2281" t="inlineStr">
        <is>
          <t>Rupa Srinivas</t>
        </is>
      </c>
      <c r="R2281" t="inlineStr">
        <is>
          <t>Srikanth Marampudi</t>
        </is>
      </c>
      <c r="S2281" t="inlineStr">
        <is>
          <t>-</t>
        </is>
      </c>
      <c r="T2281" t="inlineStr">
        <is>
          <t>Coimbatore</t>
        </is>
      </c>
      <c r="U2281" t="inlineStr">
        <is>
          <t xml:space="preserve"> </t>
        </is>
      </c>
      <c r="V2281" t="n">
        <v>1</v>
      </c>
      <c r="W2281" t="n">
        <v>0</v>
      </c>
      <c r="X2281" t="inlineStr">
        <is>
          <t>XXXXXX7231</t>
        </is>
      </c>
      <c r="Y2281" s="72" t="n">
        <v>46326.52037037037</v>
      </c>
    </row>
    <row r="2282">
      <c r="A2282" s="39" t="inlineStr">
        <is>
          <t>6ad1f6e82394d1b6a598e5aa</t>
        </is>
      </c>
      <c r="B2282" s="72" t="n">
        <v>46311.64962962963</v>
      </c>
      <c r="C2282" s="70" t="n">
        <v>46311</v>
      </c>
      <c r="D2282" t="inlineStr">
        <is>
          <t>2026-10</t>
        </is>
      </c>
      <c r="E2282" t="inlineStr">
        <is>
          <t>Wk of 2026-10-12</t>
        </is>
      </c>
      <c r="F2282" t="inlineStr">
        <is>
          <t>Attempt 2</t>
        </is>
      </c>
      <c r="G2282" s="39" t="str">
        <f>IF(ISNUMBER(MATCH(F2282,QualityStatuses,0)),"Quality Lead","Non-Quality Lead")</f>
        <v>Non-Quality Lead</v>
      </c>
      <c r="H2282" s="39" t="str">
        <f>IFERROR(INDEX(CampTypes,MATCH(I2282,CampList,0)),"Unattributed")</f>
        <v>New</v>
      </c>
      <c r="I2282" t="inlineStr">
        <is>
          <t>EBG - In House | ABO | Natuf | Leads | Unit Franchise | India | Oct26 | V1</t>
        </is>
      </c>
      <c r="J2282" t="inlineStr">
        <is>
          <t>EBG - In House | ABO | Natuf | Leads | Unit Franchise | India | Oct26 | V1</t>
        </is>
      </c>
      <c r="K2282" t="inlineStr">
        <is>
          <t>Direct (campaign tagged in CRM)</t>
        </is>
      </c>
      <c r="L2282" t="inlineStr">
        <is>
          <t>Natuf | Investors | Tier1 + Growth Cities | Oct26 | V1</t>
        </is>
      </c>
      <c r="M2282" t="inlineStr">
        <is>
          <t>Natuf | Investors | Tier1 + Growth Cities | Oct26 | V1</t>
        </is>
      </c>
      <c r="N2282" t="inlineStr">
        <is>
          <t>Natuf | Reel | Brand Ambassador | Heard Of Owning A Cafe | V1</t>
        </is>
      </c>
      <c r="O2282" t="inlineStr">
        <is>
          <t>In House Natuf</t>
        </is>
      </c>
      <c r="P2282" t="inlineStr">
        <is>
          <t>Facebook</t>
        </is>
      </c>
      <c r="Q2282" t="inlineStr">
        <is>
          <t>Rupa Srinivas</t>
        </is>
      </c>
      <c r="R2282" t="inlineStr">
        <is>
          <t>Roshini</t>
        </is>
      </c>
      <c r="S2282" t="inlineStr">
        <is>
          <t>-</t>
        </is>
      </c>
      <c r="T2282" t="inlineStr">
        <is>
          <t>Patna</t>
        </is>
      </c>
      <c r="U2282" t="inlineStr">
        <is>
          <t xml:space="preserve"> </t>
        </is>
      </c>
      <c r="V2282" t="n">
        <v>2</v>
      </c>
      <c r="W2282" t="n">
        <v>0</v>
      </c>
      <c r="X2282" t="inlineStr">
        <is>
          <t>XXXXXX1836</t>
        </is>
      </c>
      <c r="Y2282" s="72" t="n">
        <v>46326.52037037037</v>
      </c>
    </row>
    <row r="2283">
      <c r="A2283" s="39" t="inlineStr">
        <is>
          <t>6ad1f3c5aee19a7f6d1ed6c1</t>
        </is>
      </c>
      <c r="B2283" s="72" t="n">
        <v>46311.64033564815</v>
      </c>
      <c r="C2283" s="70" t="n">
        <v>46311</v>
      </c>
      <c r="D2283" t="inlineStr">
        <is>
          <t>2026-10</t>
        </is>
      </c>
      <c r="E2283" t="inlineStr">
        <is>
          <t>Wk of 2026-10-12</t>
        </is>
      </c>
      <c r="F2283" t="inlineStr">
        <is>
          <t>Attempt 1</t>
        </is>
      </c>
      <c r="G2283" s="39" t="str">
        <f>IF(ISNUMBER(MATCH(F2283,QualityStatuses,0)),"Quality Lead","Non-Quality Lead")</f>
        <v>Non-Quality Lead</v>
      </c>
      <c r="H2283" s="39" t="str">
        <f>IFERROR(INDEX(CampTypes,MATCH(I2283,CampList,0)),"Unattributed")</f>
        <v>New</v>
      </c>
      <c r="I2283" t="inlineStr">
        <is>
          <t>EBG - In House | ABO | Natuf | Leads | Unit Franchise | India | Oct26 | V1</t>
        </is>
      </c>
      <c r="J2283" t="inlineStr">
        <is>
          <t>EBG - In House | ABO | Natuf | Leads | Unit Franchise | India | Oct26 | V1</t>
        </is>
      </c>
      <c r="K2283" t="inlineStr">
        <is>
          <t>Direct (campaign tagged in CRM)</t>
        </is>
      </c>
      <c r="L2283" t="inlineStr">
        <is>
          <t>Natuf | LAL 1% | India | Jul26 | V1</t>
        </is>
      </c>
      <c r="M2283" t="inlineStr">
        <is>
          <t>Natuf | LAL 1% | India | Jul26 | V1</t>
        </is>
      </c>
      <c r="N2283" t="inlineStr">
        <is>
          <t>Natuf | Reel | Brand Ambassador | Heard Of Owning A Cafe | V1</t>
        </is>
      </c>
      <c r="O2283" t="inlineStr">
        <is>
          <t>In House Natuf</t>
        </is>
      </c>
      <c r="P2283" t="inlineStr">
        <is>
          <t>Facebook</t>
        </is>
      </c>
      <c r="Q2283" t="inlineStr">
        <is>
          <t>Rupa Srinivas</t>
        </is>
      </c>
      <c r="R2283" t="inlineStr">
        <is>
          <t>Yeshaswini</t>
        </is>
      </c>
      <c r="S2283" t="inlineStr">
        <is>
          <t>-</t>
        </is>
      </c>
      <c r="T2283" t="inlineStr">
        <is>
          <t>Anni</t>
        </is>
      </c>
      <c r="U2283" t="inlineStr">
        <is>
          <t xml:space="preserve"> </t>
        </is>
      </c>
      <c r="V2283" t="n">
        <v>1</v>
      </c>
      <c r="W2283" t="n">
        <v>0</v>
      </c>
      <c r="X2283" t="inlineStr">
        <is>
          <t>XXXXXX4987</t>
        </is>
      </c>
      <c r="Y2283" s="72" t="n">
        <v>46326.52037037037</v>
      </c>
    </row>
    <row r="2284">
      <c r="A2284" s="39" t="inlineStr">
        <is>
          <t>6ad1f3b3526bbbc37a332df6</t>
        </is>
      </c>
      <c r="B2284" s="72" t="n">
        <v>46311.64012731481</v>
      </c>
      <c r="C2284" s="70" t="n">
        <v>46311</v>
      </c>
      <c r="D2284" t="inlineStr">
        <is>
          <t>2026-10</t>
        </is>
      </c>
      <c r="E2284" t="inlineStr">
        <is>
          <t>Wk of 2026-10-12</t>
        </is>
      </c>
      <c r="F2284" t="inlineStr">
        <is>
          <t>Attempt 1</t>
        </is>
      </c>
      <c r="G2284" s="39" t="str">
        <f>IF(ISNUMBER(MATCH(F2284,QualityStatuses,0)),"Quality Lead","Non-Quality Lead")</f>
        <v>Non-Quality Lead</v>
      </c>
      <c r="H2284" s="39" t="str">
        <f>IFERROR(INDEX(CampTypes,MATCH(I2284,CampList,0)),"Unattributed")</f>
        <v>New</v>
      </c>
      <c r="I2284" t="inlineStr">
        <is>
          <t>EBG - In House | ABO | Natuf | Leads | Unit Franchise | India | Oct26 | V1</t>
        </is>
      </c>
      <c r="J2284" t="inlineStr">
        <is>
          <t>EBG - In House | ABO | Natuf | Leads | Unit Franchise | India | Oct26 | V1</t>
        </is>
      </c>
      <c r="K2284" t="inlineStr">
        <is>
          <t>Direct (campaign tagged in CRM)</t>
        </is>
      </c>
      <c r="L2284" t="inlineStr">
        <is>
          <t>Natuf | LAL 1% | India | Jul26 | V1</t>
        </is>
      </c>
      <c r="M2284" t="inlineStr">
        <is>
          <t>Natuf | LAL 1% | India | Jul26 | V1</t>
        </is>
      </c>
      <c r="N2284" t="inlineStr">
        <is>
          <t>Natuf | Reel | Brand Ambassador | Heard Of Owning A Cafe | V1</t>
        </is>
      </c>
      <c r="O2284" t="inlineStr">
        <is>
          <t>In House Natuf</t>
        </is>
      </c>
      <c r="P2284" t="inlineStr">
        <is>
          <t>Facebook</t>
        </is>
      </c>
      <c r="Q2284" t="inlineStr">
        <is>
          <t>Rupa Srinivas</t>
        </is>
      </c>
      <c r="R2284" t="inlineStr">
        <is>
          <t>Siddharth</t>
        </is>
      </c>
      <c r="S2284" t="inlineStr">
        <is>
          <t>-</t>
        </is>
      </c>
      <c r="T2284" t="inlineStr">
        <is>
          <t>Bangalore</t>
        </is>
      </c>
      <c r="U2284" t="inlineStr">
        <is>
          <t xml:space="preserve"> </t>
        </is>
      </c>
      <c r="V2284" t="n">
        <v>3</v>
      </c>
      <c r="W2284" t="n">
        <v>0</v>
      </c>
      <c r="X2284" t="inlineStr">
        <is>
          <t>XXXXXX0322</t>
        </is>
      </c>
      <c r="Y2284" s="72" t="n">
        <v>46326.52037037037</v>
      </c>
    </row>
    <row r="2285">
      <c r="A2285" s="39" t="inlineStr">
        <is>
          <t>6ad1f35566a4ad288b855d1d</t>
        </is>
      </c>
      <c r="B2285" s="72" t="n">
        <v>46311.63903935185</v>
      </c>
      <c r="C2285" s="70" t="n">
        <v>46311</v>
      </c>
      <c r="D2285" t="inlineStr">
        <is>
          <t>2026-10</t>
        </is>
      </c>
      <c r="E2285" t="inlineStr">
        <is>
          <t>Wk of 2026-10-12</t>
        </is>
      </c>
      <c r="F2285" t="inlineStr">
        <is>
          <t>Connected</t>
        </is>
      </c>
      <c r="G2285" s="39" t="str">
        <f>IF(ISNUMBER(MATCH(F2285,QualityStatuses,0)),"Quality Lead","Non-Quality Lead")</f>
        <v>Non-Quality Lead</v>
      </c>
      <c r="H2285" s="39" t="str">
        <f>IFERROR(INDEX(CampTypes,MATCH(I2285,CampList,0)),"Unattributed")</f>
        <v>New</v>
      </c>
      <c r="I2285" t="inlineStr">
        <is>
          <t>EBG - In House | ABO | Natuf | Leads | Unit Franchise | India | Oct26 | V1</t>
        </is>
      </c>
      <c r="J2285" t="inlineStr">
        <is>
          <t>EBG - In House | ABO | Natuf | Leads | Unit Franchise | India | Oct26 | V1</t>
        </is>
      </c>
      <c r="K2285" t="inlineStr">
        <is>
          <t>Direct (campaign tagged in CRM)</t>
        </is>
      </c>
      <c r="L2285" t="inlineStr">
        <is>
          <t>Natuf | LAL 1% | India | Jul26 | V1</t>
        </is>
      </c>
      <c r="M2285" t="inlineStr">
        <is>
          <t>Natuf | LAL 1% | India | Jul26 | V1</t>
        </is>
      </c>
      <c r="N2285" t="inlineStr">
        <is>
          <t>Natuf | Reel | Brand Ambassador | Heard Of Owning A Cafe | V1</t>
        </is>
      </c>
      <c r="O2285" t="inlineStr">
        <is>
          <t>In House Natuf</t>
        </is>
      </c>
      <c r="P2285" t="inlineStr">
        <is>
          <t>Facebook</t>
        </is>
      </c>
      <c r="Q2285" t="inlineStr">
        <is>
          <t>Rupa Srinivas</t>
        </is>
      </c>
      <c r="R2285" t="inlineStr">
        <is>
          <t>Harshitha Kamishetty</t>
        </is>
      </c>
      <c r="S2285" t="inlineStr">
        <is>
          <t>-</t>
        </is>
      </c>
      <c r="T2285" t="inlineStr">
        <is>
          <t>Dehra Dun</t>
        </is>
      </c>
      <c r="U2285" t="inlineStr">
        <is>
          <t xml:space="preserve"> </t>
        </is>
      </c>
      <c r="V2285" t="n">
        <v>1</v>
      </c>
      <c r="W2285" t="n">
        <v>1</v>
      </c>
      <c r="X2285" t="inlineStr">
        <is>
          <t>XXXXXX1617</t>
        </is>
      </c>
      <c r="Y2285" s="72" t="n">
        <v>46326.52037037037</v>
      </c>
    </row>
    <row r="2286">
      <c r="A2286" s="39" t="inlineStr">
        <is>
          <t>6ad1f28da5c082fc454e63c4</t>
        </is>
      </c>
      <c r="B2286" s="72" t="n">
        <v>46311.63672453703</v>
      </c>
      <c r="C2286" s="70" t="n">
        <v>46311</v>
      </c>
      <c r="D2286" t="inlineStr">
        <is>
          <t>2026-10</t>
        </is>
      </c>
      <c r="E2286" t="inlineStr">
        <is>
          <t>Wk of 2026-10-12</t>
        </is>
      </c>
      <c r="F2286" t="inlineStr">
        <is>
          <t>Attempt 2</t>
        </is>
      </c>
      <c r="G2286" s="39" t="str">
        <f>IF(ISNUMBER(MATCH(F2286,QualityStatuses,0)),"Quality Lead","Non-Quality Lead")</f>
        <v>Non-Quality Lead</v>
      </c>
      <c r="H2286" s="39" t="str">
        <f>IFERROR(INDEX(CampTypes,MATCH(I2286,CampList,0)),"Unattributed")</f>
        <v>New</v>
      </c>
      <c r="I2286" t="inlineStr">
        <is>
          <t>EBG - In House | ABO | Natuf | Leads | Unit Franchise | India | Oct26 | V1</t>
        </is>
      </c>
      <c r="J2286" t="inlineStr">
        <is>
          <t>EBG - In House | ABO | Natuf | Leads | Unit Franchise | India | Oct26 | V1</t>
        </is>
      </c>
      <c r="K2286" t="inlineStr">
        <is>
          <t>Direct (campaign tagged in CRM)</t>
        </is>
      </c>
      <c r="L2286" t="inlineStr">
        <is>
          <t>Natuf | LAL 1% | India | Jul26 | V1</t>
        </is>
      </c>
      <c r="M2286" t="inlineStr">
        <is>
          <t>Natuf | LAL 1% | India | Jul26 | V1</t>
        </is>
      </c>
      <c r="N2286" t="inlineStr">
        <is>
          <t>Natuf | Reel | Brand Ambassador | Heard Of Owning A Cafe | V1</t>
        </is>
      </c>
      <c r="O2286" t="inlineStr">
        <is>
          <t>In House Natuf</t>
        </is>
      </c>
      <c r="P2286" t="inlineStr">
        <is>
          <t>Facebook</t>
        </is>
      </c>
      <c r="Q2286" t="inlineStr">
        <is>
          <t>Rupa Srinivas</t>
        </is>
      </c>
      <c r="R2286" t="inlineStr">
        <is>
          <t>Durga Bhavani</t>
        </is>
      </c>
      <c r="S2286" t="inlineStr">
        <is>
          <t>-</t>
        </is>
      </c>
      <c r="T2286" t="inlineStr">
        <is>
          <t>Abohar</t>
        </is>
      </c>
      <c r="U2286" t="inlineStr">
        <is>
          <t xml:space="preserve"> </t>
        </is>
      </c>
      <c r="V2286" t="n">
        <v>2</v>
      </c>
      <c r="W2286" t="n">
        <v>1</v>
      </c>
      <c r="X2286" t="inlineStr">
        <is>
          <t>XXXXXX9456</t>
        </is>
      </c>
      <c r="Y2286" s="72" t="n">
        <v>46326.52037037037</v>
      </c>
    </row>
    <row r="2287">
      <c r="A2287" s="39" t="inlineStr">
        <is>
          <t>6ad1f26b3b97b10189836273</t>
        </is>
      </c>
      <c r="B2287" s="72" t="n">
        <v>46311.63633101852</v>
      </c>
      <c r="C2287" s="70" t="n">
        <v>46311</v>
      </c>
      <c r="D2287" t="inlineStr">
        <is>
          <t>2026-10</t>
        </is>
      </c>
      <c r="E2287" t="inlineStr">
        <is>
          <t>Wk of 2026-10-12</t>
        </is>
      </c>
      <c r="F2287" t="inlineStr">
        <is>
          <t>Connected</t>
        </is>
      </c>
      <c r="G2287" s="39" t="str">
        <f>IF(ISNUMBER(MATCH(F2287,QualityStatuses,0)),"Quality Lead","Non-Quality Lead")</f>
        <v>Non-Quality Lead</v>
      </c>
      <c r="H2287" s="39" t="str">
        <f>IFERROR(INDEX(CampTypes,MATCH(I2287,CampList,0)),"Unattributed")</f>
        <v>Old</v>
      </c>
      <c r="I2287" t="inlineStr">
        <is>
          <t>natuf_Kiosk_14072026_Hindi</t>
        </is>
      </c>
      <c r="J2287" t="inlineStr">
        <is>
          <t>natuf_Kiosk_14072026_Hindi</t>
        </is>
      </c>
      <c r="K2287" t="inlineStr">
        <is>
          <t>Direct (campaign tagged in CRM)</t>
        </is>
      </c>
      <c r="L2287" t="inlineStr">
        <is>
          <t>natuf_Kiosk_14072026_Highest-converting industries</t>
        </is>
      </c>
      <c r="M2287" t="inlineStr">
        <is>
          <t>natuf_Kiosk_14072026_Highest-converting industries</t>
        </is>
      </c>
      <c r="N2287" t="inlineStr">
        <is>
          <t>natuf_Kiosk_14072026_ad set_ad1</t>
        </is>
      </c>
      <c r="O2287" t="inlineStr">
        <is>
          <t>Natuf</t>
        </is>
      </c>
      <c r="P2287" t="inlineStr">
        <is>
          <t>Facebook</t>
        </is>
      </c>
      <c r="Q2287" t="inlineStr">
        <is>
          <t>Deepak Rai</t>
        </is>
      </c>
      <c r="R2287" t="inlineStr">
        <is>
          <t>Tejaswini Tarigopula</t>
        </is>
      </c>
      <c r="S2287" t="inlineStr">
        <is>
          <t>-</t>
        </is>
      </c>
      <c r="T2287" t="inlineStr">
        <is>
          <t>Kolhapur</t>
        </is>
      </c>
      <c r="U2287" t="inlineStr">
        <is>
          <t xml:space="preserve"> </t>
        </is>
      </c>
      <c r="V2287" t="n">
        <v>3</v>
      </c>
      <c r="W2287" t="n">
        <v>2</v>
      </c>
      <c r="X2287" t="inlineStr">
        <is>
          <t>XXXXXX6739</t>
        </is>
      </c>
      <c r="Y2287" s="72" t="n">
        <v>46326.52037037037</v>
      </c>
    </row>
    <row r="2288">
      <c r="A2288" s="39" t="inlineStr">
        <is>
          <t>6ad1efb01aa08385ffd5deee</t>
        </is>
      </c>
      <c r="B2288" s="72" t="n">
        <v>46311.62824074074</v>
      </c>
      <c r="C2288" s="70" t="n">
        <v>46311</v>
      </c>
      <c r="D2288" t="inlineStr">
        <is>
          <t>2026-10</t>
        </is>
      </c>
      <c r="E2288" t="inlineStr">
        <is>
          <t>Wk of 2026-10-12</t>
        </is>
      </c>
      <c r="F2288" t="inlineStr">
        <is>
          <t>Attempt 1</t>
        </is>
      </c>
      <c r="G2288" s="39" t="str">
        <f>IF(ISNUMBER(MATCH(F2288,QualityStatuses,0)),"Quality Lead","Non-Quality Lead")</f>
        <v>Non-Quality Lead</v>
      </c>
      <c r="H2288" s="39" t="str">
        <f>IFERROR(INDEX(CampTypes,MATCH(I2288,CampList,0)),"Unattributed")</f>
        <v>New</v>
      </c>
      <c r="I2288" t="inlineStr">
        <is>
          <t>EBG - In House | ABO | Natuf | Leads | Unit Franchise | India | Oct26 | V1</t>
        </is>
      </c>
      <c r="J2288" t="inlineStr">
        <is>
          <t>EBG - In House | ABO | Natuf | Leads | Unit Franchise | India | Oct26 | V1</t>
        </is>
      </c>
      <c r="K2288" t="inlineStr">
        <is>
          <t>Direct (campaign tagged in CRM)</t>
        </is>
      </c>
      <c r="L2288" t="inlineStr">
        <is>
          <t>Natuf | Business Owners | Tier1 + Growth Cities | Oct26 | V1</t>
        </is>
      </c>
      <c r="M2288" t="inlineStr">
        <is>
          <t>Natuf | Business Owners | Tier1 + Growth Cities | Oct26 | V1</t>
        </is>
      </c>
      <c r="N2288" t="inlineStr">
        <is>
          <t>Natuf | Reel | Brand Ambassador | Heard Of Owning A Cafe | V1</t>
        </is>
      </c>
      <c r="O2288" t="inlineStr">
        <is>
          <t>In House Natuf</t>
        </is>
      </c>
      <c r="P2288" t="inlineStr">
        <is>
          <t>Facebook</t>
        </is>
      </c>
      <c r="Q2288" t="inlineStr">
        <is>
          <t>Rupa Srinivas</t>
        </is>
      </c>
      <c r="R2288" t="inlineStr">
        <is>
          <t>Prithvi Raj</t>
        </is>
      </c>
      <c r="S2288" t="inlineStr">
        <is>
          <t>-</t>
        </is>
      </c>
      <c r="T2288" t="inlineStr">
        <is>
          <t>Pune</t>
        </is>
      </c>
      <c r="U2288" t="inlineStr">
        <is>
          <t xml:space="preserve"> </t>
        </is>
      </c>
      <c r="V2288" t="n">
        <v>1</v>
      </c>
      <c r="W2288" t="n">
        <v>1</v>
      </c>
      <c r="X2288" t="inlineStr">
        <is>
          <t>XXXXXX6708</t>
        </is>
      </c>
      <c r="Y2288" s="72" t="n">
        <v>46326.52037037037</v>
      </c>
    </row>
    <row r="2289">
      <c r="A2289" s="39" t="inlineStr">
        <is>
          <t>6ad1ee88990e5fc57cd6973e</t>
        </is>
      </c>
      <c r="B2289" s="72" t="n">
        <v>46311.62481481482</v>
      </c>
      <c r="C2289" s="70" t="n">
        <v>46311</v>
      </c>
      <c r="D2289" t="inlineStr">
        <is>
          <t>2026-10</t>
        </is>
      </c>
      <c r="E2289" t="inlineStr">
        <is>
          <t>Wk of 2026-10-12</t>
        </is>
      </c>
      <c r="F2289" t="inlineStr">
        <is>
          <t>Attempt 1</t>
        </is>
      </c>
      <c r="G2289" s="39" t="str">
        <f>IF(ISNUMBER(MATCH(F2289,QualityStatuses,0)),"Quality Lead","Non-Quality Lead")</f>
        <v>Non-Quality Lead</v>
      </c>
      <c r="H2289" s="39" t="str">
        <f>IFERROR(INDEX(CampTypes,MATCH(I2289,CampList,0)),"Unattributed")</f>
        <v>New</v>
      </c>
      <c r="I2289" t="inlineStr">
        <is>
          <t>EBG - In House | ABO | Natuf | Leads | Unit Franchise | India | Oct26 | V1</t>
        </is>
      </c>
      <c r="J2289" t="inlineStr">
        <is>
          <t>EBG - In House | ABO | Natuf | Leads | Unit Franchise | India | Oct26 | V1</t>
        </is>
      </c>
      <c r="K2289" t="inlineStr">
        <is>
          <t>Direct (campaign tagged in CRM)</t>
        </is>
      </c>
      <c r="L2289" t="inlineStr">
        <is>
          <t>Natuf | Broad | Tier1 + Growth Cities | Oct26 | V1</t>
        </is>
      </c>
      <c r="M2289" t="inlineStr">
        <is>
          <t>Natuf | Broad | Tier1 + Growth Cities | Oct26 | V1</t>
        </is>
      </c>
      <c r="N2289" t="inlineStr">
        <is>
          <t>Natuf | Reel | Brand Ambassador | Heard Of Owning A Cafe | V1</t>
        </is>
      </c>
      <c r="O2289" t="inlineStr">
        <is>
          <t>In House Natuf</t>
        </is>
      </c>
      <c r="P2289" t="inlineStr">
        <is>
          <t>Facebook</t>
        </is>
      </c>
      <c r="Q2289" t="inlineStr">
        <is>
          <t>Rupa Srinivas</t>
        </is>
      </c>
      <c r="R2289" t="inlineStr">
        <is>
          <t>Sourav dey</t>
        </is>
      </c>
      <c r="S2289" t="inlineStr">
        <is>
          <t>-</t>
        </is>
      </c>
      <c r="T2289" t="inlineStr">
        <is>
          <t>Delhi</t>
        </is>
      </c>
      <c r="U2289" t="inlineStr">
        <is>
          <t xml:space="preserve"> </t>
        </is>
      </c>
      <c r="V2289" t="n">
        <v>3</v>
      </c>
      <c r="W2289" t="n">
        <v>0</v>
      </c>
      <c r="X2289" t="inlineStr">
        <is>
          <t>XXXXXX2429</t>
        </is>
      </c>
      <c r="Y2289" s="72" t="n">
        <v>46326.52037037037</v>
      </c>
    </row>
    <row r="2290">
      <c r="A2290" s="39" t="inlineStr">
        <is>
          <t>6ad1edaba7b58c2209691379</t>
        </is>
      </c>
      <c r="B2290" s="72" t="n">
        <v>46311.62225694444</v>
      </c>
      <c r="C2290" s="70" t="n">
        <v>46311</v>
      </c>
      <c r="D2290" t="inlineStr">
        <is>
          <t>2026-10</t>
        </is>
      </c>
      <c r="E2290" t="inlineStr">
        <is>
          <t>Wk of 2026-10-12</t>
        </is>
      </c>
      <c r="F2290" t="inlineStr">
        <is>
          <t>New Lead</t>
        </is>
      </c>
      <c r="G2290" s="39" t="str">
        <f>IF(ISNUMBER(MATCH(F2290,QualityStatuses,0)),"Quality Lead","Non-Quality Lead")</f>
        <v>Non-Quality Lead</v>
      </c>
      <c r="H2290" s="39" t="str">
        <f>IFERROR(INDEX(CampTypes,MATCH(I2290,CampList,0)),"Unattributed")</f>
        <v>Old</v>
      </c>
      <c r="I2290" t="inlineStr">
        <is>
          <t>natuf_Kiosk_14072026_Hindi</t>
        </is>
      </c>
      <c r="J2290" t="inlineStr">
        <is>
          <t>natuf_Kiosk_14072026_Hindi</t>
        </is>
      </c>
      <c r="K2290" t="inlineStr">
        <is>
          <t>Direct (campaign tagged in CRM)</t>
        </is>
      </c>
      <c r="L2290" t="inlineStr">
        <is>
          <t>natuf_Kiosk_14072026_ad set</t>
        </is>
      </c>
      <c r="M2290" t="inlineStr">
        <is>
          <t>natuf_Kiosk_14072026_ad set</t>
        </is>
      </c>
      <c r="N2290" t="inlineStr">
        <is>
          <t>natuf_Kiosk_Fomo_14072026_ad set_ad1 – Copy</t>
        </is>
      </c>
      <c r="O2290" t="inlineStr">
        <is>
          <t>Natuf</t>
        </is>
      </c>
      <c r="P2290" t="inlineStr">
        <is>
          <t>Facebook</t>
        </is>
      </c>
      <c r="Q2290" t="inlineStr">
        <is>
          <t>(Unassigned)</t>
        </is>
      </c>
      <c r="R2290" t="inlineStr">
        <is>
          <t>Omkar Navge</t>
        </is>
      </c>
      <c r="S2290" t="inlineStr">
        <is>
          <t>-</t>
        </is>
      </c>
      <c r="T2290" t="inlineStr">
        <is>
          <t>Rudrapur</t>
        </is>
      </c>
      <c r="U2290" t="inlineStr">
        <is>
          <t xml:space="preserve"> </t>
        </is>
      </c>
      <c r="V2290" t="n">
        <v>0</v>
      </c>
      <c r="W2290" t="n">
        <v>0</v>
      </c>
      <c r="X2290" t="inlineStr">
        <is>
          <t>XXXXXX1669</t>
        </is>
      </c>
      <c r="Y2290" s="72" t="n">
        <v>46326.52037037037</v>
      </c>
    </row>
    <row r="2291">
      <c r="A2291" s="39" t="inlineStr">
        <is>
          <t>6ad1eda0aaf940e5cac43198</t>
        </is>
      </c>
      <c r="B2291" s="72" t="n">
        <v>46311.62212962963</v>
      </c>
      <c r="C2291" s="70" t="n">
        <v>46311</v>
      </c>
      <c r="D2291" t="inlineStr">
        <is>
          <t>2026-10</t>
        </is>
      </c>
      <c r="E2291" t="inlineStr">
        <is>
          <t>Wk of 2026-10-12</t>
        </is>
      </c>
      <c r="F2291" t="inlineStr">
        <is>
          <t>Connected</t>
        </is>
      </c>
      <c r="G2291" s="39" t="str">
        <f>IF(ISNUMBER(MATCH(F2291,QualityStatuses,0)),"Quality Lead","Non-Quality Lead")</f>
        <v>Non-Quality Lead</v>
      </c>
      <c r="H2291" s="39" t="str">
        <f>IFERROR(INDEX(CampTypes,MATCH(I2291,CampList,0)),"Unattributed")</f>
        <v>New</v>
      </c>
      <c r="I2291" t="inlineStr">
        <is>
          <t>EBG - In House | ABO | Natuf | Leads | Unit Franchise | India | Oct26 | V1</t>
        </is>
      </c>
      <c r="J2291" t="inlineStr">
        <is>
          <t>EBG - In House | ABO | Natuf | Leads | Unit Franchise | India | Oct26 | V1</t>
        </is>
      </c>
      <c r="K2291" t="inlineStr">
        <is>
          <t>Direct (campaign tagged in CRM)</t>
        </is>
      </c>
      <c r="L2291" t="inlineStr">
        <is>
          <t>Natuf | Investors | Tier1 + Growth Cities | Oct26 | V1</t>
        </is>
      </c>
      <c r="M2291" t="inlineStr">
        <is>
          <t>Natuf | Investors | Tier1 + Growth Cities | Oct26 | V1</t>
        </is>
      </c>
      <c r="N2291" t="inlineStr">
        <is>
          <t>Natuf | Reel | Brand Ambassador | Heard Of Owning A Cafe | V1</t>
        </is>
      </c>
      <c r="O2291" t="inlineStr">
        <is>
          <t>In House Natuf</t>
        </is>
      </c>
      <c r="P2291" t="inlineStr">
        <is>
          <t>Facebook</t>
        </is>
      </c>
      <c r="Q2291" t="inlineStr">
        <is>
          <t>Rupa Srinivas</t>
        </is>
      </c>
      <c r="R2291" t="inlineStr">
        <is>
          <t>Roshini</t>
        </is>
      </c>
      <c r="S2291" t="inlineStr">
        <is>
          <t>-</t>
        </is>
      </c>
      <c r="T2291" t="inlineStr">
        <is>
          <t>Kanchipuram</t>
        </is>
      </c>
      <c r="U2291" t="inlineStr">
        <is>
          <t xml:space="preserve"> </t>
        </is>
      </c>
      <c r="V2291" t="n">
        <v>1</v>
      </c>
      <c r="W2291" t="n">
        <v>1</v>
      </c>
      <c r="X2291" t="inlineStr">
        <is>
          <t>XXXXXX3511</t>
        </is>
      </c>
      <c r="Y2291" s="72" t="n">
        <v>46326.52037037037</v>
      </c>
    </row>
    <row r="2292">
      <c r="A2292" s="39" t="inlineStr">
        <is>
          <t>6ad1ece41aa08385ffd5ddd0</t>
        </is>
      </c>
      <c r="B2292" s="72" t="n">
        <v>46311.6199537037</v>
      </c>
      <c r="C2292" s="70" t="n">
        <v>46311</v>
      </c>
      <c r="D2292" t="inlineStr">
        <is>
          <t>2026-10</t>
        </is>
      </c>
      <c r="E2292" t="inlineStr">
        <is>
          <t>Wk of 2026-10-12</t>
        </is>
      </c>
      <c r="F2292" t="inlineStr">
        <is>
          <t>Attempt 1</t>
        </is>
      </c>
      <c r="G2292" s="39" t="str">
        <f>IF(ISNUMBER(MATCH(F2292,QualityStatuses,0)),"Quality Lead","Non-Quality Lead")</f>
        <v>Non-Quality Lead</v>
      </c>
      <c r="H2292" s="39" t="str">
        <f>IFERROR(INDEX(CampTypes,MATCH(I2292,CampList,0)),"Unattributed")</f>
        <v>New</v>
      </c>
      <c r="I2292" t="inlineStr">
        <is>
          <t>EBG - In House | ABO | Natuf | Leads | Unit Franchise | India | Oct26 | V1</t>
        </is>
      </c>
      <c r="J2292" t="inlineStr">
        <is>
          <t>EBG - In House | ABO | Natuf | Leads | Unit Franchise | India | Oct26 | V1</t>
        </is>
      </c>
      <c r="K2292" t="inlineStr">
        <is>
          <t>Direct (campaign tagged in CRM)</t>
        </is>
      </c>
      <c r="L2292" t="inlineStr">
        <is>
          <t>Natuf | LAL 1% | India | Jul26 | V1</t>
        </is>
      </c>
      <c r="M2292" t="inlineStr">
        <is>
          <t>Natuf | LAL 1% | India | Jul26 | V1</t>
        </is>
      </c>
      <c r="N2292" t="inlineStr">
        <is>
          <t>Natuf | Reel | Brand Ambassador | Heard Of Owning A Cafe | V1</t>
        </is>
      </c>
      <c r="O2292" t="inlineStr">
        <is>
          <t>In House Natuf</t>
        </is>
      </c>
      <c r="P2292" t="inlineStr">
        <is>
          <t>Facebook</t>
        </is>
      </c>
      <c r="Q2292" t="inlineStr">
        <is>
          <t>Rupa Srinivas</t>
        </is>
      </c>
      <c r="R2292" t="inlineStr">
        <is>
          <t>Elisha Pitta</t>
        </is>
      </c>
      <c r="S2292" t="inlineStr">
        <is>
          <t>-</t>
        </is>
      </c>
      <c r="T2292" t="inlineStr">
        <is>
          <t>Kashmir</t>
        </is>
      </c>
      <c r="U2292" t="inlineStr">
        <is>
          <t xml:space="preserve"> </t>
        </is>
      </c>
      <c r="V2292" t="n">
        <v>1</v>
      </c>
      <c r="W2292" t="n">
        <v>0</v>
      </c>
      <c r="X2292" t="inlineStr">
        <is>
          <t>XXXXXX1996</t>
        </is>
      </c>
      <c r="Y2292" s="72" t="n">
        <v>46326.52037037037</v>
      </c>
    </row>
    <row r="2293">
      <c r="A2293" s="39" t="inlineStr">
        <is>
          <t>6ad1ecb2571f2a3840ecc49e</t>
        </is>
      </c>
      <c r="B2293" s="72" t="n">
        <v>46311.619375</v>
      </c>
      <c r="C2293" s="70" t="n">
        <v>46311</v>
      </c>
      <c r="D2293" t="inlineStr">
        <is>
          <t>2026-10</t>
        </is>
      </c>
      <c r="E2293" t="inlineStr">
        <is>
          <t>Wk of 2026-10-12</t>
        </is>
      </c>
      <c r="F2293" t="inlineStr">
        <is>
          <t>Attempt 1</t>
        </is>
      </c>
      <c r="G2293" s="39" t="str">
        <f>IF(ISNUMBER(MATCH(F2293,QualityStatuses,0)),"Quality Lead","Non-Quality Lead")</f>
        <v>Non-Quality Lead</v>
      </c>
      <c r="H2293" s="39" t="str">
        <f>IFERROR(INDEX(CampTypes,MATCH(I2293,CampList,0)),"Unattributed")</f>
        <v>New</v>
      </c>
      <c r="I2293" t="inlineStr">
        <is>
          <t>EBG - In House | ABO | Natuf | Leads | Unit Franchise | India | Oct26 | V1</t>
        </is>
      </c>
      <c r="J2293" t="inlineStr">
        <is>
          <t>EBG - In House | ABO | Natuf | Leads | Unit Franchise | India | Oct26 | V1</t>
        </is>
      </c>
      <c r="K2293" t="inlineStr">
        <is>
          <t>Direct (campaign tagged in CRM)</t>
        </is>
      </c>
      <c r="L2293" t="inlineStr">
        <is>
          <t>Natuf | LAL 1% | India | Jul26 | V1</t>
        </is>
      </c>
      <c r="M2293" t="inlineStr">
        <is>
          <t>Natuf | LAL 1% | India | Jul26 | V1</t>
        </is>
      </c>
      <c r="N2293" t="inlineStr">
        <is>
          <t>Natuf | Reel | Brand Ambassador | Heard Of Owning A Cafe | V1</t>
        </is>
      </c>
      <c r="O2293" t="inlineStr">
        <is>
          <t>In House Natuf</t>
        </is>
      </c>
      <c r="P2293" t="inlineStr">
        <is>
          <t>Facebook</t>
        </is>
      </c>
      <c r="Q2293" t="inlineStr">
        <is>
          <t>Rupa Srinivas</t>
        </is>
      </c>
      <c r="R2293" t="inlineStr">
        <is>
          <t>Harshitha Mudeli</t>
        </is>
      </c>
      <c r="S2293" t="inlineStr">
        <is>
          <t>-</t>
        </is>
      </c>
      <c r="T2293" t="inlineStr">
        <is>
          <t>shillong</t>
        </is>
      </c>
      <c r="U2293" t="inlineStr">
        <is>
          <t xml:space="preserve"> </t>
        </is>
      </c>
      <c r="V2293" t="n">
        <v>0</v>
      </c>
      <c r="W2293" t="n">
        <v>0</v>
      </c>
      <c r="X2293" t="inlineStr">
        <is>
          <t>XXXXXX3365</t>
        </is>
      </c>
      <c r="Y2293" s="72" t="n">
        <v>46326.52037037037</v>
      </c>
    </row>
    <row r="2294">
      <c r="A2294" s="39" t="inlineStr">
        <is>
          <t>6ad1ec5761aaf4f00a57af2f</t>
        </is>
      </c>
      <c r="B2294" s="72" t="n">
        <v>46311.61832175926</v>
      </c>
      <c r="C2294" s="70" t="n">
        <v>46311</v>
      </c>
      <c r="D2294" t="inlineStr">
        <is>
          <t>2026-10</t>
        </is>
      </c>
      <c r="E2294" t="inlineStr">
        <is>
          <t>Wk of 2026-10-12</t>
        </is>
      </c>
      <c r="F2294" t="inlineStr">
        <is>
          <t>Attempt 2</t>
        </is>
      </c>
      <c r="G2294" s="39" t="str">
        <f>IF(ISNUMBER(MATCH(F2294,QualityStatuses,0)),"Quality Lead","Non-Quality Lead")</f>
        <v>Non-Quality Lead</v>
      </c>
      <c r="H2294" s="39" t="str">
        <f>IFERROR(INDEX(CampTypes,MATCH(I2294,CampList,0)),"Unattributed")</f>
        <v>New</v>
      </c>
      <c r="I2294" t="inlineStr">
        <is>
          <t>EBG - In House | ABO | Natuf | Leads | Unit Franchise | India | Oct26 | V1</t>
        </is>
      </c>
      <c r="J2294" t="inlineStr">
        <is>
          <t>EBG - In House | ABO | Natuf | Leads | Unit Franchise | India | Oct26 | V1</t>
        </is>
      </c>
      <c r="K2294" t="inlineStr">
        <is>
          <t>Direct (campaign tagged in CRM)</t>
        </is>
      </c>
      <c r="L2294" t="inlineStr">
        <is>
          <t>Natuf | Business Owners | Tier1 + Growth Cities | Oct26 | V1</t>
        </is>
      </c>
      <c r="M2294" t="inlineStr">
        <is>
          <t>Natuf | Business Owners | Tier1 + Growth Cities | Oct26 | V1</t>
        </is>
      </c>
      <c r="N2294" t="inlineStr">
        <is>
          <t>Natuf | Reel | Brand Ambassador | Heard Of Owning A Cafe | V1</t>
        </is>
      </c>
      <c r="O2294" t="inlineStr">
        <is>
          <t>In House Natuf</t>
        </is>
      </c>
      <c r="P2294" t="inlineStr">
        <is>
          <t>Facebook</t>
        </is>
      </c>
      <c r="Q2294" t="inlineStr">
        <is>
          <t>Rupa Srinivas</t>
        </is>
      </c>
      <c r="R2294" t="inlineStr">
        <is>
          <t>Sameer Khan</t>
        </is>
      </c>
      <c r="S2294" t="inlineStr">
        <is>
          <t>-</t>
        </is>
      </c>
      <c r="T2294" t="inlineStr">
        <is>
          <t>Bangalore</t>
        </is>
      </c>
      <c r="U2294" t="inlineStr">
        <is>
          <t xml:space="preserve"> </t>
        </is>
      </c>
      <c r="V2294" t="n">
        <v>2</v>
      </c>
      <c r="W2294" t="n">
        <v>1</v>
      </c>
      <c r="X2294" t="inlineStr">
        <is>
          <t>XXXXXX9971</t>
        </is>
      </c>
      <c r="Y2294" s="72" t="n">
        <v>46326.52037037037</v>
      </c>
    </row>
    <row r="2295">
      <c r="A2295" s="39" t="inlineStr">
        <is>
          <t>6ad1ea76c89eb5fc981fb26e</t>
        </is>
      </c>
      <c r="B2295" s="72" t="n">
        <v>46311.61275462963</v>
      </c>
      <c r="C2295" s="70" t="n">
        <v>46311</v>
      </c>
      <c r="D2295" t="inlineStr">
        <is>
          <t>2026-10</t>
        </is>
      </c>
      <c r="E2295" t="inlineStr">
        <is>
          <t>Wk of 2026-10-12</t>
        </is>
      </c>
      <c r="F2295" t="inlineStr">
        <is>
          <t>Lost</t>
        </is>
      </c>
      <c r="G2295" s="39" t="str">
        <f>IF(ISNUMBER(MATCH(F2295,QualityStatuses,0)),"Quality Lead","Non-Quality Lead")</f>
        <v>Non-Quality Lead</v>
      </c>
      <c r="H2295" s="39" t="str">
        <f>IFERROR(INDEX(CampTypes,MATCH(I2295,CampList,0)),"Unattributed")</f>
        <v>New</v>
      </c>
      <c r="I2295" t="inlineStr">
        <is>
          <t>EBG - In House | ABO | Natuf | Leads | Unit Franchise | India | Oct26 | V1</t>
        </is>
      </c>
      <c r="J2295" t="inlineStr">
        <is>
          <t>EBG - In House | ABO | Natuf | Leads | Unit Franchise | India | Oct26 | V1</t>
        </is>
      </c>
      <c r="K2295" t="inlineStr">
        <is>
          <t>Direct (campaign tagged in CRM)</t>
        </is>
      </c>
      <c r="L2295" t="inlineStr">
        <is>
          <t>Natuf | LAL 1% | India | Jul26 | V1</t>
        </is>
      </c>
      <c r="M2295" t="inlineStr">
        <is>
          <t>Natuf | LAL 1% | India | Jul26 | V1</t>
        </is>
      </c>
      <c r="N2295" t="inlineStr">
        <is>
          <t>Natuf | Reel | Brand Ambassador | Heard Of Owning A Cafe | V1</t>
        </is>
      </c>
      <c r="O2295" t="inlineStr">
        <is>
          <t>In House Natuf</t>
        </is>
      </c>
      <c r="P2295" t="inlineStr">
        <is>
          <t>Facebook</t>
        </is>
      </c>
      <c r="Q2295" t="inlineStr">
        <is>
          <t>Rupa Srinivas</t>
        </is>
      </c>
      <c r="R2295" t="inlineStr">
        <is>
          <t>Srikanth Marampudi</t>
        </is>
      </c>
      <c r="S2295" t="inlineStr">
        <is>
          <t>Wrong Number</t>
        </is>
      </c>
      <c r="T2295" t="inlineStr">
        <is>
          <t>Kullu, Himachal pradesh</t>
        </is>
      </c>
      <c r="U2295" t="inlineStr">
        <is>
          <t xml:space="preserve"> </t>
        </is>
      </c>
      <c r="V2295" t="n">
        <v>1</v>
      </c>
      <c r="W2295" t="n">
        <v>0</v>
      </c>
      <c r="X2295" t="inlineStr">
        <is>
          <t>XXXXXX3587</t>
        </is>
      </c>
      <c r="Y2295" s="72" t="n">
        <v>46326.52037037037</v>
      </c>
    </row>
    <row r="2296">
      <c r="A2296" s="39" t="inlineStr">
        <is>
          <t>6ad1ea541aa08385ffd5db8f</t>
        </is>
      </c>
      <c r="B2296" s="72" t="n">
        <v>46311.61236111111</v>
      </c>
      <c r="C2296" s="70" t="n">
        <v>46311</v>
      </c>
      <c r="D2296" t="inlineStr">
        <is>
          <t>2026-10</t>
        </is>
      </c>
      <c r="E2296" t="inlineStr">
        <is>
          <t>Wk of 2026-10-12</t>
        </is>
      </c>
      <c r="F2296" t="inlineStr">
        <is>
          <t>Attempt 2</t>
        </is>
      </c>
      <c r="G2296" s="39" t="str">
        <f>IF(ISNUMBER(MATCH(F2296,QualityStatuses,0)),"Quality Lead","Non-Quality Lead")</f>
        <v>Non-Quality Lead</v>
      </c>
      <c r="H2296" s="39" t="str">
        <f>IFERROR(INDEX(CampTypes,MATCH(I2296,CampList,0)),"Unattributed")</f>
        <v>Old</v>
      </c>
      <c r="I2296" t="inlineStr">
        <is>
          <t>E_Suresh_Natuf_Kiosk_07072026</t>
        </is>
      </c>
      <c r="J2296" t="inlineStr">
        <is>
          <t>E_Suresh_Natuf_Kiosk_07072026</t>
        </is>
      </c>
      <c r="K2296" t="inlineStr">
        <is>
          <t>Direct (campaign tagged in CRM)</t>
        </is>
      </c>
      <c r="L2296" t="inlineStr">
        <is>
          <t>E_Suresh_Natuf_Kiosk_07072026_Adset5</t>
        </is>
      </c>
      <c r="M2296" t="inlineStr">
        <is>
          <t>E_Suresh_Natuf_Kiosk_07072026_Adset5</t>
        </is>
      </c>
      <c r="N2296" t="inlineStr">
        <is>
          <t>E_Hindi_Suresh_Natuf_Kiosk_07072026_Adset5_ad3 – Copy 2</t>
        </is>
      </c>
      <c r="O2296" t="inlineStr">
        <is>
          <t>Natuf</t>
        </is>
      </c>
      <c r="P2296" t="inlineStr">
        <is>
          <t>Facebook</t>
        </is>
      </c>
      <c r="Q2296" t="inlineStr">
        <is>
          <t>Tejaswini Tarigopula</t>
        </is>
      </c>
      <c r="R2296" t="inlineStr">
        <is>
          <t>Shivani Sharma</t>
        </is>
      </c>
      <c r="S2296" t="inlineStr">
        <is>
          <t>-</t>
        </is>
      </c>
      <c r="T2296" t="inlineStr">
        <is>
          <t>Athagarh</t>
        </is>
      </c>
      <c r="U2296" t="inlineStr">
        <is>
          <t xml:space="preserve"> </t>
        </is>
      </c>
      <c r="V2296" t="n">
        <v>2</v>
      </c>
      <c r="W2296" t="n">
        <v>0</v>
      </c>
      <c r="X2296" t="inlineStr">
        <is>
          <t>XXXXXX3324</t>
        </is>
      </c>
      <c r="Y2296" s="72" t="n">
        <v>46326.52037037037</v>
      </c>
    </row>
    <row r="2297">
      <c r="A2297" s="39" t="inlineStr">
        <is>
          <t>6ad1ea05fd368e23ad248cd1</t>
        </is>
      </c>
      <c r="B2297" s="72" t="n">
        <v>46311.61144675926</v>
      </c>
      <c r="C2297" s="70" t="n">
        <v>46311</v>
      </c>
      <c r="D2297" t="inlineStr">
        <is>
          <t>2026-10</t>
        </is>
      </c>
      <c r="E2297" t="inlineStr">
        <is>
          <t>Wk of 2026-10-12</t>
        </is>
      </c>
      <c r="F2297" t="inlineStr">
        <is>
          <t>New Lead</t>
        </is>
      </c>
      <c r="G2297" s="39" t="str">
        <f>IF(ISNUMBER(MATCH(F2297,QualityStatuses,0)),"Quality Lead","Non-Quality Lead")</f>
        <v>Non-Quality Lead</v>
      </c>
      <c r="H2297" s="39" t="str">
        <f>IFERROR(INDEX(CampTypes,MATCH(I2297,CampList,0)),"Unattributed")</f>
        <v>Old</v>
      </c>
      <c r="I2297" t="inlineStr">
        <is>
          <t>E_Karan_Natuf_All_07072026</t>
        </is>
      </c>
      <c r="J2297" t="inlineStr">
        <is>
          <t>E_Karan_Natuf_All_07072026</t>
        </is>
      </c>
      <c r="K2297" t="inlineStr">
        <is>
          <t>Direct (campaign tagged in CRM)</t>
        </is>
      </c>
      <c r="L2297" t="inlineStr">
        <is>
          <t>E_Karan_Natuf_Sign_07072026_Adset3</t>
        </is>
      </c>
      <c r="M2297" t="inlineStr">
        <is>
          <t>E_Karan_Natuf_Sign_07072026_Adset3</t>
        </is>
      </c>
      <c r="N2297" t="inlineStr">
        <is>
          <t>E_Karan_Natuf_Sign_07072026_Adset2_Ad1</t>
        </is>
      </c>
      <c r="O2297" t="inlineStr">
        <is>
          <t>Natuf</t>
        </is>
      </c>
      <c r="P2297" t="inlineStr">
        <is>
          <t>Facebook</t>
        </is>
      </c>
      <c r="Q2297" t="inlineStr">
        <is>
          <t>(Unassigned)</t>
        </is>
      </c>
      <c r="R2297" t="inlineStr">
        <is>
          <t>Omkar Navge</t>
        </is>
      </c>
      <c r="S2297" t="inlineStr">
        <is>
          <t>-</t>
        </is>
      </c>
      <c r="T2297" t="inlineStr">
        <is>
          <t>Sri Ganganagar</t>
        </is>
      </c>
      <c r="U2297" t="inlineStr">
        <is>
          <t xml:space="preserve"> </t>
        </is>
      </c>
      <c r="V2297" t="n">
        <v>0</v>
      </c>
      <c r="W2297" t="n">
        <v>0</v>
      </c>
      <c r="X2297" t="inlineStr">
        <is>
          <t>XXXXXX3000</t>
        </is>
      </c>
      <c r="Y2297" s="72" t="n">
        <v>46326.52037037037</v>
      </c>
    </row>
    <row r="2298">
      <c r="A2298" s="39" t="inlineStr">
        <is>
          <t>6ad1e9c1f8d68fd155898939</t>
        </is>
      </c>
      <c r="B2298" s="72" t="n">
        <v>46311.61065972222</v>
      </c>
      <c r="C2298" s="70" t="n">
        <v>46311</v>
      </c>
      <c r="D2298" t="inlineStr">
        <is>
          <t>2026-10</t>
        </is>
      </c>
      <c r="E2298" t="inlineStr">
        <is>
          <t>Wk of 2026-10-12</t>
        </is>
      </c>
      <c r="F2298" t="inlineStr">
        <is>
          <t>Attempt 2</t>
        </is>
      </c>
      <c r="G2298" s="39" t="str">
        <f>IF(ISNUMBER(MATCH(F2298,QualityStatuses,0)),"Quality Lead","Non-Quality Lead")</f>
        <v>Non-Quality Lead</v>
      </c>
      <c r="H2298" s="39" t="str">
        <f>IFERROR(INDEX(CampTypes,MATCH(I2298,CampList,0)),"Unattributed")</f>
        <v>New</v>
      </c>
      <c r="I2298" t="inlineStr">
        <is>
          <t>EBG - In House | ABO | Natuf | Leads | Unit Franchise | India | Oct26 | V1</t>
        </is>
      </c>
      <c r="J2298" t="inlineStr">
        <is>
          <t>EBG - In House | ABO | Natuf | Leads | Unit Franchise | India | Oct26 | V1</t>
        </is>
      </c>
      <c r="K2298" t="inlineStr">
        <is>
          <t>Direct (campaign tagged in CRM)</t>
        </is>
      </c>
      <c r="L2298" t="inlineStr">
        <is>
          <t>Natuf | Investors | Tier1 + Growth Cities | Oct26 | V1</t>
        </is>
      </c>
      <c r="M2298" t="inlineStr">
        <is>
          <t>Natuf | Investors | Tier1 + Growth Cities | Oct26 | V1</t>
        </is>
      </c>
      <c r="N2298" t="inlineStr">
        <is>
          <t>Natuf | Reel | Brand Ambassador | Heard Of Owning A Cafe | V1</t>
        </is>
      </c>
      <c r="O2298" t="inlineStr">
        <is>
          <t>In House Natuf</t>
        </is>
      </c>
      <c r="P2298" t="inlineStr">
        <is>
          <t>Facebook</t>
        </is>
      </c>
      <c r="Q2298" t="inlineStr">
        <is>
          <t>Rupa Srinivas</t>
        </is>
      </c>
      <c r="R2298" t="inlineStr">
        <is>
          <t>Roshini</t>
        </is>
      </c>
      <c r="S2298" t="inlineStr">
        <is>
          <t>-</t>
        </is>
      </c>
      <c r="T2298" t="inlineStr">
        <is>
          <t>Bhubaneswar</t>
        </is>
      </c>
      <c r="U2298" t="inlineStr">
        <is>
          <t xml:space="preserve"> </t>
        </is>
      </c>
      <c r="V2298" t="n">
        <v>2</v>
      </c>
      <c r="W2298" t="n">
        <v>0</v>
      </c>
      <c r="X2298" t="inlineStr">
        <is>
          <t>XXXXXX2734</t>
        </is>
      </c>
      <c r="Y2298" s="72" t="n">
        <v>46326.52037037037</v>
      </c>
    </row>
    <row r="2299">
      <c r="A2299" s="39" t="inlineStr">
        <is>
          <t>6ad1e865aaf940e5cac4293e</t>
        </is>
      </c>
      <c r="B2299" s="72" t="n">
        <v>46311.60663194444</v>
      </c>
      <c r="C2299" s="70" t="n">
        <v>46311</v>
      </c>
      <c r="D2299" t="inlineStr">
        <is>
          <t>2026-10</t>
        </is>
      </c>
      <c r="E2299" t="inlineStr">
        <is>
          <t>Wk of 2026-10-12</t>
        </is>
      </c>
      <c r="F2299" t="inlineStr">
        <is>
          <t>Details Shared</t>
        </is>
      </c>
      <c r="G2299" s="39" t="str">
        <f>IF(ISNUMBER(MATCH(F2299,QualityStatuses,0)),"Quality Lead","Non-Quality Lead")</f>
        <v>Quality Lead</v>
      </c>
      <c r="H2299" s="39" t="str">
        <f>IFERROR(INDEX(CampTypes,MATCH(I2299,CampList,0)),"Unattributed")</f>
        <v>Old</v>
      </c>
      <c r="I2299" t="inlineStr">
        <is>
          <t>natuf_Kiosk_14072026_Hindi</t>
        </is>
      </c>
      <c r="J2299" t="inlineStr">
        <is>
          <t>natuf_Kiosk_14072026_Hindi</t>
        </is>
      </c>
      <c r="K2299" t="inlineStr">
        <is>
          <t>Direct (campaign tagged in CRM)</t>
        </is>
      </c>
      <c r="L2299" t="inlineStr">
        <is>
          <t>natuf_Kiosk_14072026_Highest-converting industries</t>
        </is>
      </c>
      <c r="M2299" t="inlineStr">
        <is>
          <t>natuf_Kiosk_14072026_Highest-converting industries</t>
        </is>
      </c>
      <c r="N2299" t="inlineStr">
        <is>
          <t>natuf_Kiosk_14072026_ad set_ad1</t>
        </is>
      </c>
      <c r="O2299" t="inlineStr">
        <is>
          <t>Natuf</t>
        </is>
      </c>
      <c r="P2299" t="inlineStr">
        <is>
          <t>Facebook</t>
        </is>
      </c>
      <c r="Q2299" t="inlineStr">
        <is>
          <t>Tejaswini Tarigopula</t>
        </is>
      </c>
      <c r="R2299" t="inlineStr">
        <is>
          <t>Prabhudatta Pattanaik</t>
        </is>
      </c>
      <c r="S2299" t="inlineStr">
        <is>
          <t>-</t>
        </is>
      </c>
      <c r="T2299" t="inlineStr">
        <is>
          <t>Ludhiana</t>
        </is>
      </c>
      <c r="U2299" t="inlineStr">
        <is>
          <t xml:space="preserve"> </t>
        </is>
      </c>
      <c r="V2299" t="n">
        <v>1</v>
      </c>
      <c r="W2299" t="n">
        <v>1</v>
      </c>
      <c r="X2299" t="inlineStr">
        <is>
          <t>XXXXXX7347</t>
        </is>
      </c>
      <c r="Y2299" s="72" t="n">
        <v>46326.52037037037</v>
      </c>
    </row>
    <row r="2300">
      <c r="A2300" s="39" t="inlineStr">
        <is>
          <t>6ad1e8214eca82b99e19bfed</t>
        </is>
      </c>
      <c r="B2300" s="72" t="n">
        <v>46311.6058449074</v>
      </c>
      <c r="C2300" s="70" t="n">
        <v>46311</v>
      </c>
      <c r="D2300" t="inlineStr">
        <is>
          <t>2026-10</t>
        </is>
      </c>
      <c r="E2300" t="inlineStr">
        <is>
          <t>Wk of 2026-10-12</t>
        </is>
      </c>
      <c r="F2300" t="inlineStr">
        <is>
          <t>Attempt 1</t>
        </is>
      </c>
      <c r="G2300" s="39" t="str">
        <f>IF(ISNUMBER(MATCH(F2300,QualityStatuses,0)),"Quality Lead","Non-Quality Lead")</f>
        <v>Non-Quality Lead</v>
      </c>
      <c r="H2300" s="39" t="str">
        <f>IFERROR(INDEX(CampTypes,MATCH(I2300,CampList,0)),"Unattributed")</f>
        <v>New</v>
      </c>
      <c r="I2300" t="inlineStr">
        <is>
          <t>EBG - In House | ABO | Natuf | Leads | Unit Franchise | India | Oct26 | V1</t>
        </is>
      </c>
      <c r="J2300" t="inlineStr">
        <is>
          <t>EBG - In House | ABO | Natuf | Leads | Unit Franchise | India | Oct26 | V1</t>
        </is>
      </c>
      <c r="K2300" t="inlineStr">
        <is>
          <t>Direct (campaign tagged in CRM)</t>
        </is>
      </c>
      <c r="L2300" t="inlineStr">
        <is>
          <t>Natuf | LAL 1% | India | Jul26 | V1</t>
        </is>
      </c>
      <c r="M2300" t="inlineStr">
        <is>
          <t>Natuf | LAL 1% | India | Jul26 | V1</t>
        </is>
      </c>
      <c r="N2300" t="inlineStr">
        <is>
          <t>Natuf | Reel | Brand Ambassador | Heard Of Owning A Cafe | V1</t>
        </is>
      </c>
      <c r="O2300" t="inlineStr">
        <is>
          <t>In House Natuf</t>
        </is>
      </c>
      <c r="P2300" t="inlineStr">
        <is>
          <t>Facebook</t>
        </is>
      </c>
      <c r="Q2300" t="inlineStr">
        <is>
          <t>Rupa Srinivas</t>
        </is>
      </c>
      <c r="R2300" t="inlineStr">
        <is>
          <t>Yeshaswini</t>
        </is>
      </c>
      <c r="S2300" t="inlineStr">
        <is>
          <t>-</t>
        </is>
      </c>
      <c r="T2300" t="inlineStr">
        <is>
          <t>Delhi</t>
        </is>
      </c>
      <c r="U2300" t="inlineStr">
        <is>
          <t xml:space="preserve"> </t>
        </is>
      </c>
      <c r="V2300" t="n">
        <v>1</v>
      </c>
      <c r="W2300" t="n">
        <v>1</v>
      </c>
      <c r="X2300" t="inlineStr">
        <is>
          <t>XXXXXX7643</t>
        </is>
      </c>
      <c r="Y2300" s="72" t="n">
        <v>46326.52037037037</v>
      </c>
    </row>
    <row r="2301">
      <c r="A2301" s="39" t="inlineStr">
        <is>
          <t>6ad1e7b06b0297aa24e59afa</t>
        </is>
      </c>
      <c r="B2301" s="72" t="n">
        <v>46311.60453703703</v>
      </c>
      <c r="C2301" s="70" t="n">
        <v>46311</v>
      </c>
      <c r="D2301" t="inlineStr">
        <is>
          <t>2026-10</t>
        </is>
      </c>
      <c r="E2301" t="inlineStr">
        <is>
          <t>Wk of 2026-10-12</t>
        </is>
      </c>
      <c r="F2301" t="inlineStr">
        <is>
          <t>Lost</t>
        </is>
      </c>
      <c r="G2301" s="39" t="str">
        <f>IF(ISNUMBER(MATCH(F2301,QualityStatuses,0)),"Quality Lead","Non-Quality Lead")</f>
        <v>Non-Quality Lead</v>
      </c>
      <c r="H2301" s="39" t="str">
        <f>IFERROR(INDEX(CampTypes,MATCH(I2301,CampList,0)),"Unattributed")</f>
        <v>New</v>
      </c>
      <c r="I2301" t="inlineStr">
        <is>
          <t>EBG - In House | ABO | Natuf | Leads | Unit Franchise | India | Oct26 | V1</t>
        </is>
      </c>
      <c r="J2301" t="inlineStr">
        <is>
          <t>EBG - In House | ABO | Natuf | Leads | Unit Franchise | India | Oct26 | V1</t>
        </is>
      </c>
      <c r="K2301" t="inlineStr">
        <is>
          <t>Direct (campaign tagged in CRM)</t>
        </is>
      </c>
      <c r="L2301" t="inlineStr">
        <is>
          <t>Natuf | LAL 1% | India | Jul26 | V1</t>
        </is>
      </c>
      <c r="M2301" t="inlineStr">
        <is>
          <t>Natuf | LAL 1% | India | Jul26 | V1</t>
        </is>
      </c>
      <c r="N2301" t="inlineStr">
        <is>
          <t>Natuf | Reel | Brand Ambassador | Heard Of Owning A Cafe | V1</t>
        </is>
      </c>
      <c r="O2301" t="inlineStr">
        <is>
          <t>In House Natuf</t>
        </is>
      </c>
      <c r="P2301" t="inlineStr">
        <is>
          <t>Facebook</t>
        </is>
      </c>
      <c r="Q2301" t="inlineStr">
        <is>
          <t>Rupa Srinivas</t>
        </is>
      </c>
      <c r="R2301" t="inlineStr">
        <is>
          <t>Siddharth</t>
        </is>
      </c>
      <c r="S2301" t="inlineStr">
        <is>
          <t>Not Interested</t>
        </is>
      </c>
      <c r="T2301" t="inlineStr">
        <is>
          <t>Berhampore</t>
        </is>
      </c>
      <c r="U2301" t="inlineStr">
        <is>
          <t xml:space="preserve"> </t>
        </is>
      </c>
      <c r="V2301" t="n">
        <v>2</v>
      </c>
      <c r="W2301" t="n">
        <v>2</v>
      </c>
      <c r="X2301" t="inlineStr">
        <is>
          <t>XXXXXX2745</t>
        </is>
      </c>
      <c r="Y2301" s="72" t="n">
        <v>46326.52037037037</v>
      </c>
    </row>
    <row r="2302">
      <c r="A2302" s="39" t="inlineStr">
        <is>
          <t>6ad1e72d82323bb93ee47f8e</t>
        </is>
      </c>
      <c r="B2302" s="72" t="n">
        <v>46311.60302083333</v>
      </c>
      <c r="C2302" s="70" t="n">
        <v>46311</v>
      </c>
      <c r="D2302" t="inlineStr">
        <is>
          <t>2026-10</t>
        </is>
      </c>
      <c r="E2302" t="inlineStr">
        <is>
          <t>Wk of 2026-10-12</t>
        </is>
      </c>
      <c r="F2302" t="inlineStr">
        <is>
          <t>Attempt 2</t>
        </is>
      </c>
      <c r="G2302" s="39" t="str">
        <f>IF(ISNUMBER(MATCH(F2302,QualityStatuses,0)),"Quality Lead","Non-Quality Lead")</f>
        <v>Non-Quality Lead</v>
      </c>
      <c r="H2302" s="39" t="str">
        <f>IFERROR(INDEX(CampTypes,MATCH(I2302,CampList,0)),"Unattributed")</f>
        <v>New</v>
      </c>
      <c r="I2302" t="inlineStr">
        <is>
          <t>EBG - In House | ABO | Natuf | Leads | Unit Franchise | India | Oct26 | V1</t>
        </is>
      </c>
      <c r="J2302" t="inlineStr">
        <is>
          <t>EBG - In House | ABO | Natuf | Leads | Unit Franchise | India | Oct26 | V1</t>
        </is>
      </c>
      <c r="K2302" t="inlineStr">
        <is>
          <t>Direct (campaign tagged in CRM)</t>
        </is>
      </c>
      <c r="L2302" t="inlineStr">
        <is>
          <t>Natuf | Business Owners | Tier1 + Growth Cities | Oct26 | V1</t>
        </is>
      </c>
      <c r="M2302" t="inlineStr">
        <is>
          <t>Natuf | Business Owners | Tier1 + Growth Cities | Oct26 | V1</t>
        </is>
      </c>
      <c r="N2302" t="inlineStr">
        <is>
          <t>Natuf | Reel | Brand Ambassador | Heard Of Owning A Cafe | V1</t>
        </is>
      </c>
      <c r="O2302" t="inlineStr">
        <is>
          <t>In House Natuf</t>
        </is>
      </c>
      <c r="P2302" t="inlineStr">
        <is>
          <t>Facebook</t>
        </is>
      </c>
      <c r="Q2302" t="inlineStr">
        <is>
          <t>Rupa Srinivas</t>
        </is>
      </c>
      <c r="R2302" t="inlineStr">
        <is>
          <t>Harshitha Kamishetty</t>
        </is>
      </c>
      <c r="S2302" t="inlineStr">
        <is>
          <t>-</t>
        </is>
      </c>
      <c r="T2302" t="inlineStr">
        <is>
          <t>Bangalore</t>
        </is>
      </c>
      <c r="U2302" t="inlineStr">
        <is>
          <t xml:space="preserve"> </t>
        </is>
      </c>
      <c r="V2302" t="n">
        <v>3</v>
      </c>
      <c r="W2302" t="n">
        <v>0</v>
      </c>
      <c r="X2302" t="inlineStr">
        <is>
          <t>XXXXXX5350</t>
        </is>
      </c>
      <c r="Y2302" s="72" t="n">
        <v>46326.52037037037</v>
      </c>
    </row>
    <row r="2303">
      <c r="A2303" s="39" t="inlineStr">
        <is>
          <t>6ad1e71b2b5912242d47b4ea</t>
        </is>
      </c>
      <c r="B2303" s="72" t="n">
        <v>46311.6028125</v>
      </c>
      <c r="C2303" s="70" t="n">
        <v>46311</v>
      </c>
      <c r="D2303" t="inlineStr">
        <is>
          <t>2026-10</t>
        </is>
      </c>
      <c r="E2303" t="inlineStr">
        <is>
          <t>Wk of 2026-10-12</t>
        </is>
      </c>
      <c r="F2303" t="inlineStr">
        <is>
          <t>Details Shared</t>
        </is>
      </c>
      <c r="G2303" s="39" t="str">
        <f>IF(ISNUMBER(MATCH(F2303,QualityStatuses,0)),"Quality Lead","Non-Quality Lead")</f>
        <v>Quality Lead</v>
      </c>
      <c r="H2303" s="39" t="str">
        <f>IFERROR(INDEX(CampTypes,MATCH(I2303,CampList,0)),"Unattributed")</f>
        <v>New</v>
      </c>
      <c r="I2303" t="inlineStr">
        <is>
          <t>EBG - In House | ABO | Natuf | Leads | Unit Franchise | India | Oct26 | V1</t>
        </is>
      </c>
      <c r="J2303" t="inlineStr">
        <is>
          <t>EBG - In House | ABO | Natuf | Leads | Unit Franchise | India | Oct26 | V1</t>
        </is>
      </c>
      <c r="K2303" t="inlineStr">
        <is>
          <t>Direct (campaign tagged in CRM)</t>
        </is>
      </c>
      <c r="L2303" t="inlineStr">
        <is>
          <t>Natuf | Broad | Tier1 + Growth Cities | Oct26 | V1</t>
        </is>
      </c>
      <c r="M2303" t="inlineStr">
        <is>
          <t>Natuf | Broad | Tier1 + Growth Cities | Oct26 | V1</t>
        </is>
      </c>
      <c r="N2303" t="inlineStr">
        <is>
          <t>Natuf | Reel | Brand Ambassador | Heard Of Owning A Cafe | V1</t>
        </is>
      </c>
      <c r="O2303" t="inlineStr">
        <is>
          <t>In House Natuf</t>
        </is>
      </c>
      <c r="P2303" t="inlineStr">
        <is>
          <t>Facebook</t>
        </is>
      </c>
      <c r="Q2303" t="inlineStr">
        <is>
          <t>Rupa Srinivas</t>
        </is>
      </c>
      <c r="R2303" t="inlineStr">
        <is>
          <t>Durga Bhavani</t>
        </is>
      </c>
      <c r="S2303" t="inlineStr">
        <is>
          <t>-</t>
        </is>
      </c>
      <c r="T2303" t="inlineStr">
        <is>
          <t>Bengaluru</t>
        </is>
      </c>
      <c r="U2303" t="inlineStr">
        <is>
          <t xml:space="preserve"> </t>
        </is>
      </c>
      <c r="V2303" t="n">
        <v>1</v>
      </c>
      <c r="W2303" t="n">
        <v>0</v>
      </c>
      <c r="X2303" t="inlineStr">
        <is>
          <t>XXXXXX2458</t>
        </is>
      </c>
      <c r="Y2303" s="72" t="n">
        <v>46326.52037037037</v>
      </c>
    </row>
    <row r="2304">
      <c r="A2304" s="39" t="inlineStr">
        <is>
          <t>6ad1e60999a8b0de2a5db1b6</t>
        </is>
      </c>
      <c r="B2304" s="72" t="n">
        <v>46311.59964120371</v>
      </c>
      <c r="C2304" s="70" t="n">
        <v>46311</v>
      </c>
      <c r="D2304" t="inlineStr">
        <is>
          <t>2026-10</t>
        </is>
      </c>
      <c r="E2304" t="inlineStr">
        <is>
          <t>Wk of 2026-10-12</t>
        </is>
      </c>
      <c r="F2304" t="inlineStr">
        <is>
          <t>Lost</t>
        </is>
      </c>
      <c r="G2304" s="39" t="str">
        <f>IF(ISNUMBER(MATCH(F2304,QualityStatuses,0)),"Quality Lead","Non-Quality Lead")</f>
        <v>Non-Quality Lead</v>
      </c>
      <c r="H2304" s="39" t="str">
        <f>IFERROR(INDEX(CampTypes,MATCH(I2304,CampList,0)),"Unattributed")</f>
        <v>Old</v>
      </c>
      <c r="I2304" t="inlineStr">
        <is>
          <t>E_Karan_Natuf_All_07072026</t>
        </is>
      </c>
      <c r="J2304" t="inlineStr">
        <is>
          <t>E_Karan_Natuf_All_07072026</t>
        </is>
      </c>
      <c r="K2304" t="inlineStr">
        <is>
          <t>Direct (campaign tagged in CRM)</t>
        </is>
      </c>
      <c r="L2304" t="inlineStr">
        <is>
          <t>E_Karan_Natuf_Sign_07072026_Adset3</t>
        </is>
      </c>
      <c r="M2304" t="inlineStr">
        <is>
          <t>E_Karan_Natuf_Sign_07072026_Adset3</t>
        </is>
      </c>
      <c r="N2304" t="inlineStr">
        <is>
          <t>E_Karan_Natuf_Sign_07072026_Adset2_Ad1 – Copy</t>
        </is>
      </c>
      <c r="O2304" t="inlineStr">
        <is>
          <t>Natuf</t>
        </is>
      </c>
      <c r="P2304" t="inlineStr">
        <is>
          <t>Facebook</t>
        </is>
      </c>
      <c r="Q2304" t="inlineStr">
        <is>
          <t>Deepak Rai</t>
        </is>
      </c>
      <c r="R2304" t="inlineStr">
        <is>
          <t>Tejaswini Tarigopula</t>
        </is>
      </c>
      <c r="S2304" t="inlineStr">
        <is>
          <t>Junk</t>
        </is>
      </c>
      <c r="T2304" t="inlineStr">
        <is>
          <t>Tehatta</t>
        </is>
      </c>
      <c r="U2304" t="inlineStr">
        <is>
          <t xml:space="preserve"> </t>
        </is>
      </c>
      <c r="V2304" t="n">
        <v>1</v>
      </c>
      <c r="W2304" t="n">
        <v>1</v>
      </c>
      <c r="X2304" t="inlineStr">
        <is>
          <t>XXXXXX7511</t>
        </is>
      </c>
      <c r="Y2304" s="72" t="n">
        <v>46326.52037037037</v>
      </c>
    </row>
    <row r="2305">
      <c r="A2305" s="39" t="inlineStr">
        <is>
          <t>6ad1e5ac02c6b99f7d825c24</t>
        </is>
      </c>
      <c r="B2305" s="72" t="n">
        <v>46311.59856481481</v>
      </c>
      <c r="C2305" s="70" t="n">
        <v>46311</v>
      </c>
      <c r="D2305" t="inlineStr">
        <is>
          <t>2026-10</t>
        </is>
      </c>
      <c r="E2305" t="inlineStr">
        <is>
          <t>Wk of 2026-10-12</t>
        </is>
      </c>
      <c r="F2305" t="inlineStr">
        <is>
          <t>Attempt 1</t>
        </is>
      </c>
      <c r="G2305" s="39" t="str">
        <f>IF(ISNUMBER(MATCH(F2305,QualityStatuses,0)),"Quality Lead","Non-Quality Lead")</f>
        <v>Non-Quality Lead</v>
      </c>
      <c r="H2305" s="39" t="str">
        <f>IFERROR(INDEX(CampTypes,MATCH(I2305,CampList,0)),"Unattributed")</f>
        <v>Old</v>
      </c>
      <c r="I2305" t="inlineStr">
        <is>
          <t>E_Natuf_Generic_13082026</t>
        </is>
      </c>
      <c r="J2305" t="inlineStr">
        <is>
          <t>E_Natuf_Generic_13082026</t>
        </is>
      </c>
      <c r="K2305" t="inlineStr">
        <is>
          <t>Direct (campaign tagged in CRM)</t>
        </is>
      </c>
      <c r="L2305" t="inlineStr">
        <is>
          <t>E_Natuf_Generic_13082026_Adset1</t>
        </is>
      </c>
      <c r="M2305" t="inlineStr">
        <is>
          <t>E_Natuf_Generic_13082026_Adset1</t>
        </is>
      </c>
      <c r="N2305" t="inlineStr">
        <is>
          <t>E_Natuf_Generic_13082026_Adset1_Ad1</t>
        </is>
      </c>
      <c r="O2305" t="inlineStr">
        <is>
          <t>Natuf</t>
        </is>
      </c>
      <c r="P2305" t="inlineStr">
        <is>
          <t>Facebook</t>
        </is>
      </c>
      <c r="Q2305" t="inlineStr">
        <is>
          <t>Tejaswini Tarigopula</t>
        </is>
      </c>
      <c r="R2305" t="inlineStr">
        <is>
          <t>Shivamani</t>
        </is>
      </c>
      <c r="S2305" t="inlineStr">
        <is>
          <t>-</t>
        </is>
      </c>
      <c r="T2305" t="inlineStr">
        <is>
          <t>Bangalore</t>
        </is>
      </c>
      <c r="U2305" t="inlineStr">
        <is>
          <t xml:space="preserve"> </t>
        </is>
      </c>
      <c r="V2305" t="n">
        <v>6</v>
      </c>
      <c r="W2305" t="n">
        <v>0</v>
      </c>
      <c r="X2305" t="inlineStr">
        <is>
          <t>XXXXXX6081</t>
        </is>
      </c>
      <c r="Y2305" s="72" t="n">
        <v>46326.52037037037</v>
      </c>
    </row>
    <row r="2306">
      <c r="A2306" s="39" t="inlineStr">
        <is>
          <t>6ad1e54f99a8b0de2a5db065</t>
        </is>
      </c>
      <c r="B2306" s="72" t="n">
        <v>46311.59748842593</v>
      </c>
      <c r="C2306" s="70" t="n">
        <v>46311</v>
      </c>
      <c r="D2306" t="inlineStr">
        <is>
          <t>2026-10</t>
        </is>
      </c>
      <c r="E2306" t="inlineStr">
        <is>
          <t>Wk of 2026-10-12</t>
        </is>
      </c>
      <c r="F2306" t="inlineStr">
        <is>
          <t>Attempt 1</t>
        </is>
      </c>
      <c r="G2306" s="39" t="str">
        <f>IF(ISNUMBER(MATCH(F2306,QualityStatuses,0)),"Quality Lead","Non-Quality Lead")</f>
        <v>Non-Quality Lead</v>
      </c>
      <c r="H2306" s="39" t="str">
        <f>IFERROR(INDEX(CampTypes,MATCH(I2306,CampList,0)),"Unattributed")</f>
        <v>New</v>
      </c>
      <c r="I2306" t="inlineStr">
        <is>
          <t>EBG - In House | ABO | Natuf | Leads | Unit Franchise | India | Oct26 | V1</t>
        </is>
      </c>
      <c r="J2306" t="inlineStr">
        <is>
          <t>EBG - In House | ABO | Natuf | Leads | Unit Franchise | India | Oct26 | V1</t>
        </is>
      </c>
      <c r="K2306" t="inlineStr">
        <is>
          <t>Direct (campaign tagged in CRM)</t>
        </is>
      </c>
      <c r="L2306" t="inlineStr">
        <is>
          <t>Natuf | Business Owners | Tier1 + Growth Cities | Oct26 | V1</t>
        </is>
      </c>
      <c r="M2306" t="inlineStr">
        <is>
          <t>Natuf | Business Owners | Tier1 + Growth Cities | Oct26 | V1</t>
        </is>
      </c>
      <c r="N2306" t="inlineStr">
        <is>
          <t>Natuf | Reel | Brand Ambassador | Heard Of Owning A Cafe | V1</t>
        </is>
      </c>
      <c r="O2306" t="inlineStr">
        <is>
          <t>In House Natuf</t>
        </is>
      </c>
      <c r="P2306" t="inlineStr">
        <is>
          <t>Facebook</t>
        </is>
      </c>
      <c r="Q2306" t="inlineStr">
        <is>
          <t>Rupa Srinivas</t>
        </is>
      </c>
      <c r="R2306" t="inlineStr">
        <is>
          <t>Prithvi Raj</t>
        </is>
      </c>
      <c r="S2306" t="inlineStr">
        <is>
          <t>-</t>
        </is>
      </c>
      <c r="T2306" t="inlineStr">
        <is>
          <t>jaipur</t>
        </is>
      </c>
      <c r="U2306" t="inlineStr">
        <is>
          <t xml:space="preserve"> </t>
        </is>
      </c>
      <c r="V2306" t="n">
        <v>1</v>
      </c>
      <c r="W2306" t="n">
        <v>0</v>
      </c>
      <c r="X2306" t="inlineStr">
        <is>
          <t>XXXXXX4474</t>
        </is>
      </c>
      <c r="Y2306" s="72" t="n">
        <v>46326.52037037037</v>
      </c>
    </row>
    <row r="2307">
      <c r="A2307" s="39" t="inlineStr">
        <is>
          <t>6ad1e488aca7db843383931b</t>
        </is>
      </c>
      <c r="B2307" s="72" t="n">
        <v>46311.59518518519</v>
      </c>
      <c r="C2307" s="70" t="n">
        <v>46311</v>
      </c>
      <c r="D2307" t="inlineStr">
        <is>
          <t>2026-10</t>
        </is>
      </c>
      <c r="E2307" t="inlineStr">
        <is>
          <t>Wk of 2026-10-12</t>
        </is>
      </c>
      <c r="F2307" t="inlineStr">
        <is>
          <t>New Lead</t>
        </is>
      </c>
      <c r="G2307" s="39" t="str">
        <f>IF(ISNUMBER(MATCH(F2307,QualityStatuses,0)),"Quality Lead","Non-Quality Lead")</f>
        <v>Non-Quality Lead</v>
      </c>
      <c r="H2307" s="39" t="str">
        <f>IFERROR(INDEX(CampTypes,MATCH(I2307,CampList,0)),"Unattributed")</f>
        <v>New</v>
      </c>
      <c r="I2307" t="inlineStr">
        <is>
          <t>EBG - In House | ABO | Natuf | Leads | Unit Franchise | India | Oct26 | V1</t>
        </is>
      </c>
      <c r="J2307" t="inlineStr">
        <is>
          <t>EBG - In House | ABO | Natuf | Leads | Unit Franchise | India | Oct26 | V1</t>
        </is>
      </c>
      <c r="K2307" t="inlineStr">
        <is>
          <t>Direct (campaign tagged in CRM)</t>
        </is>
      </c>
      <c r="L2307" t="inlineStr">
        <is>
          <t>Natuf | Broad | Tier1 + Growth Cities | Oct26 | V1</t>
        </is>
      </c>
      <c r="M2307" t="inlineStr">
        <is>
          <t>Natuf | Broad | Tier1 + Growth Cities | Oct26 | V1</t>
        </is>
      </c>
      <c r="N2307" t="inlineStr">
        <is>
          <t>Natuf | Reel | Brand Ambassador | Heard Of Owning A Cafe | V1</t>
        </is>
      </c>
      <c r="O2307" t="inlineStr">
        <is>
          <t>In House Natuf</t>
        </is>
      </c>
      <c r="P2307" t="inlineStr">
        <is>
          <t>Facebook</t>
        </is>
      </c>
      <c r="Q2307" t="inlineStr">
        <is>
          <t>Rupa Srinivas</t>
        </is>
      </c>
      <c r="R2307" t="inlineStr">
        <is>
          <t>Sourav dey</t>
        </is>
      </c>
      <c r="S2307" t="inlineStr">
        <is>
          <t>-</t>
        </is>
      </c>
      <c r="T2307" t="inlineStr">
        <is>
          <t>Kolhapur</t>
        </is>
      </c>
      <c r="U2307" t="inlineStr">
        <is>
          <t xml:space="preserve"> </t>
        </is>
      </c>
      <c r="V2307" t="n">
        <v>0</v>
      </c>
      <c r="W2307" t="n">
        <v>0</v>
      </c>
      <c r="X2307" t="inlineStr">
        <is>
          <t>XXXXXX2799</t>
        </is>
      </c>
      <c r="Y2307" s="72" t="n">
        <v>46326.52037037037</v>
      </c>
    </row>
    <row r="2308">
      <c r="A2308" s="39" t="inlineStr">
        <is>
          <t>6ad1e47d6b7e14ad52d2373b</t>
        </is>
      </c>
      <c r="B2308" s="72" t="n">
        <v>46311.59505787037</v>
      </c>
      <c r="C2308" s="70" t="n">
        <v>46311</v>
      </c>
      <c r="D2308" t="inlineStr">
        <is>
          <t>2026-10</t>
        </is>
      </c>
      <c r="E2308" t="inlineStr">
        <is>
          <t>Wk of 2026-10-12</t>
        </is>
      </c>
      <c r="F2308" t="inlineStr">
        <is>
          <t>Attempt 2</t>
        </is>
      </c>
      <c r="G2308" s="39" t="str">
        <f>IF(ISNUMBER(MATCH(F2308,QualityStatuses,0)),"Quality Lead","Non-Quality Lead")</f>
        <v>Non-Quality Lead</v>
      </c>
      <c r="H2308" s="39" t="str">
        <f>IFERROR(INDEX(CampTypes,MATCH(I2308,CampList,0)),"Unattributed")</f>
        <v>New</v>
      </c>
      <c r="I2308" t="inlineStr">
        <is>
          <t>EBG - In House | ABO | Natuf | Leads | Unit Franchise | India | Oct26 | V1</t>
        </is>
      </c>
      <c r="J2308" t="inlineStr">
        <is>
          <t>EBG - In House | ABO | Natuf | Leads | Unit Franchise | India | Oct26 | V1</t>
        </is>
      </c>
      <c r="K2308" t="inlineStr">
        <is>
          <t>Direct (campaign tagged in CRM)</t>
        </is>
      </c>
      <c r="L2308" t="inlineStr">
        <is>
          <t>Natuf | Broad | Tier1 + Growth Cities | Oct26 | V1</t>
        </is>
      </c>
      <c r="M2308" t="inlineStr">
        <is>
          <t>Natuf | Broad | Tier1 + Growth Cities | Oct26 | V1</t>
        </is>
      </c>
      <c r="N2308" t="inlineStr">
        <is>
          <t>Natuf | Reel | Brand Ambassador | Heard Of Owning A Cafe | V1</t>
        </is>
      </c>
      <c r="O2308" t="inlineStr">
        <is>
          <t>In House Natuf</t>
        </is>
      </c>
      <c r="P2308" t="inlineStr">
        <is>
          <t>Facebook</t>
        </is>
      </c>
      <c r="Q2308" t="inlineStr">
        <is>
          <t>Rupa Srinivas</t>
        </is>
      </c>
      <c r="R2308" t="inlineStr">
        <is>
          <t>Roshini</t>
        </is>
      </c>
      <c r="S2308" t="inlineStr">
        <is>
          <t>-</t>
        </is>
      </c>
      <c r="T2308" t="inlineStr">
        <is>
          <t>Lucknow</t>
        </is>
      </c>
      <c r="U2308" t="inlineStr">
        <is>
          <t xml:space="preserve"> </t>
        </is>
      </c>
      <c r="V2308" t="n">
        <v>2</v>
      </c>
      <c r="W2308" t="n">
        <v>1</v>
      </c>
      <c r="X2308" t="inlineStr">
        <is>
          <t>XXXXXX2018</t>
        </is>
      </c>
      <c r="Y2308" s="72" t="n">
        <v>46326.52037037037</v>
      </c>
    </row>
    <row r="2309">
      <c r="A2309" s="39" t="inlineStr">
        <is>
          <t>6ad1e25a055bbe1ef3ba2e0a</t>
        </is>
      </c>
      <c r="B2309" s="72" t="n">
        <v>46311.58872685185</v>
      </c>
      <c r="C2309" s="70" t="n">
        <v>46311</v>
      </c>
      <c r="D2309" t="inlineStr">
        <is>
          <t>2026-10</t>
        </is>
      </c>
      <c r="E2309" t="inlineStr">
        <is>
          <t>Wk of 2026-10-12</t>
        </is>
      </c>
      <c r="F2309" t="inlineStr">
        <is>
          <t>Details Shared</t>
        </is>
      </c>
      <c r="G2309" s="39" t="str">
        <f>IF(ISNUMBER(MATCH(F2309,QualityStatuses,0)),"Quality Lead","Non-Quality Lead")</f>
        <v>Quality Lead</v>
      </c>
      <c r="H2309" s="39" t="str">
        <f>IFERROR(INDEX(CampTypes,MATCH(I2309,CampList,0)),"Unattributed")</f>
        <v>New</v>
      </c>
      <c r="I2309" t="inlineStr">
        <is>
          <t>EBG - In House | ABO | Natuf | Leads | Unit Franchise | India | Oct26 | V1</t>
        </is>
      </c>
      <c r="J2309" t="inlineStr">
        <is>
          <t>EBG - In House | ABO | Natuf | Leads | Unit Franchise | India | Oct26 | V1</t>
        </is>
      </c>
      <c r="K2309" t="inlineStr">
        <is>
          <t>Direct (campaign tagged in CRM)</t>
        </is>
      </c>
      <c r="L2309" t="inlineStr">
        <is>
          <t>Natuf | Business Owners | Tier1 + Growth Cities | Oct26 | V1</t>
        </is>
      </c>
      <c r="M2309" t="inlineStr">
        <is>
          <t>Natuf | Business Owners | Tier1 + Growth Cities | Oct26 | V1</t>
        </is>
      </c>
      <c r="N2309" t="inlineStr">
        <is>
          <t>Natuf | Reel | Brand Ambassador | Heard Of Owning A Cafe | V1</t>
        </is>
      </c>
      <c r="O2309" t="inlineStr">
        <is>
          <t>In House Natuf</t>
        </is>
      </c>
      <c r="P2309" t="inlineStr">
        <is>
          <t>Facebook</t>
        </is>
      </c>
      <c r="Q2309" t="inlineStr">
        <is>
          <t>Rupa Srinivas</t>
        </is>
      </c>
      <c r="R2309" t="inlineStr">
        <is>
          <t>Elisha Pitta</t>
        </is>
      </c>
      <c r="S2309" t="inlineStr">
        <is>
          <t>-</t>
        </is>
      </c>
      <c r="T2309" t="inlineStr">
        <is>
          <t>Delhi/ncr</t>
        </is>
      </c>
      <c r="U2309" t="inlineStr">
        <is>
          <t xml:space="preserve"> </t>
        </is>
      </c>
      <c r="V2309" t="n">
        <v>2</v>
      </c>
      <c r="W2309" t="n">
        <v>1</v>
      </c>
      <c r="X2309" t="inlineStr">
        <is>
          <t>XXXXXX7307</t>
        </is>
      </c>
      <c r="Y2309" s="72" t="n">
        <v>46326.52037037037</v>
      </c>
    </row>
    <row r="2310">
      <c r="A2310" s="39" t="inlineStr">
        <is>
          <t>6ad1e111206a60202ae97e7e</t>
        </is>
      </c>
      <c r="B2310" s="72" t="n">
        <v>46311.58491898148</v>
      </c>
      <c r="C2310" s="70" t="n">
        <v>46311</v>
      </c>
      <c r="D2310" t="inlineStr">
        <is>
          <t>2026-10</t>
        </is>
      </c>
      <c r="E2310" t="inlineStr">
        <is>
          <t>Wk of 2026-10-12</t>
        </is>
      </c>
      <c r="F2310" t="inlineStr">
        <is>
          <t>Attempt 1</t>
        </is>
      </c>
      <c r="G2310" s="39" t="str">
        <f>IF(ISNUMBER(MATCH(F2310,QualityStatuses,0)),"Quality Lead","Non-Quality Lead")</f>
        <v>Non-Quality Lead</v>
      </c>
      <c r="H2310" s="39" t="str">
        <f>IFERROR(INDEX(CampTypes,MATCH(I2310,CampList,0)),"Unattributed")</f>
        <v>New</v>
      </c>
      <c r="I2310" t="inlineStr">
        <is>
          <t>EBG - In House | ABO | Natuf | Leads | Unit Franchise | India | Oct26 | V1</t>
        </is>
      </c>
      <c r="J2310" t="inlineStr">
        <is>
          <t>EBG - In House | ABO | Natuf | Leads | Unit Franchise | India | Oct26 | V1</t>
        </is>
      </c>
      <c r="K2310" t="inlineStr">
        <is>
          <t>Direct (campaign tagged in CRM)</t>
        </is>
      </c>
      <c r="L2310" t="inlineStr">
        <is>
          <t>Natuf | Business Owners | Tier1 + Growth Cities | Oct26 | V1</t>
        </is>
      </c>
      <c r="M2310" t="inlineStr">
        <is>
          <t>Natuf | Business Owners | Tier1 + Growth Cities | Oct26 | V1</t>
        </is>
      </c>
      <c r="N2310" t="inlineStr">
        <is>
          <t>Natuf | Reel | Brand Ambassador | Heard Of Owning A Cafe | V1</t>
        </is>
      </c>
      <c r="O2310" t="inlineStr">
        <is>
          <t>In House Natuf</t>
        </is>
      </c>
      <c r="P2310" t="inlineStr">
        <is>
          <t>Facebook</t>
        </is>
      </c>
      <c r="Q2310" t="inlineStr">
        <is>
          <t>Rupa Srinivas</t>
        </is>
      </c>
      <c r="R2310" t="inlineStr">
        <is>
          <t>Harshitha Mudeli</t>
        </is>
      </c>
      <c r="S2310" t="inlineStr">
        <is>
          <t>-</t>
        </is>
      </c>
      <c r="T2310" t="inlineStr">
        <is>
          <t>Pune</t>
        </is>
      </c>
      <c r="U2310" t="inlineStr">
        <is>
          <t xml:space="preserve"> </t>
        </is>
      </c>
      <c r="V2310" t="n">
        <v>0</v>
      </c>
      <c r="W2310" t="n">
        <v>0</v>
      </c>
      <c r="X2310" t="inlineStr">
        <is>
          <t>XXXXXX7601</t>
        </is>
      </c>
      <c r="Y2310" s="72" t="n">
        <v>46326.52037037037</v>
      </c>
    </row>
    <row r="2311">
      <c r="A2311" s="39" t="inlineStr">
        <is>
          <t>6ad1e0f2e53a41ba0a11f938</t>
        </is>
      </c>
      <c r="B2311" s="72" t="n">
        <v>46311.58456018518</v>
      </c>
      <c r="C2311" s="70" t="n">
        <v>46311</v>
      </c>
      <c r="D2311" t="inlineStr">
        <is>
          <t>2026-10</t>
        </is>
      </c>
      <c r="E2311" t="inlineStr">
        <is>
          <t>Wk of 2026-10-12</t>
        </is>
      </c>
      <c r="F2311" t="inlineStr">
        <is>
          <t>Connected</t>
        </is>
      </c>
      <c r="G2311" s="39" t="str">
        <f>IF(ISNUMBER(MATCH(F2311,QualityStatuses,0)),"Quality Lead","Non-Quality Lead")</f>
        <v>Non-Quality Lead</v>
      </c>
      <c r="H2311" s="39" t="str">
        <f>IFERROR(INDEX(CampTypes,MATCH(I2311,CampList,0)),"Unattributed")</f>
        <v>New</v>
      </c>
      <c r="I2311" t="inlineStr">
        <is>
          <t>EBG - In House | ABO | Natuf | Leads | Unit Franchise | India | Oct26 | V1</t>
        </is>
      </c>
      <c r="J2311" t="inlineStr">
        <is>
          <t>EBG - In House | ABO | Natuf | Leads | Unit Franchise | India | Oct26 | V1</t>
        </is>
      </c>
      <c r="K2311" t="inlineStr">
        <is>
          <t>Direct (campaign tagged in CRM)</t>
        </is>
      </c>
      <c r="L2311" t="inlineStr">
        <is>
          <t>Natuf | LAL 1% | India | Jul26 | V1</t>
        </is>
      </c>
      <c r="M2311" t="inlineStr">
        <is>
          <t>Natuf | LAL 1% | India | Jul26 | V1</t>
        </is>
      </c>
      <c r="N2311" t="inlineStr">
        <is>
          <t>Natuf | Reel | Brand Ambassador | Heard Of Owning A Cafe | V1</t>
        </is>
      </c>
      <c r="O2311" t="inlineStr">
        <is>
          <t>In House Natuf</t>
        </is>
      </c>
      <c r="P2311" t="inlineStr">
        <is>
          <t>Facebook</t>
        </is>
      </c>
      <c r="Q2311" t="inlineStr">
        <is>
          <t>Rupa Srinivas</t>
        </is>
      </c>
      <c r="R2311" t="inlineStr">
        <is>
          <t>Sameer Khan</t>
        </is>
      </c>
      <c r="S2311" t="inlineStr">
        <is>
          <t>-</t>
        </is>
      </c>
      <c r="T2311" t="inlineStr">
        <is>
          <t>Srinagar</t>
        </is>
      </c>
      <c r="U2311" t="inlineStr">
        <is>
          <t xml:space="preserve"> </t>
        </is>
      </c>
      <c r="V2311" t="n">
        <v>2</v>
      </c>
      <c r="W2311" t="n">
        <v>1</v>
      </c>
      <c r="X2311" t="inlineStr">
        <is>
          <t>XXXXXX7040</t>
        </is>
      </c>
      <c r="Y2311" s="72" t="n">
        <v>46326.52037037037</v>
      </c>
    </row>
    <row r="2312">
      <c r="A2312" s="39" t="inlineStr">
        <is>
          <t>6ad1e09a2b30a450d88fd46b</t>
        </is>
      </c>
      <c r="B2312" s="72" t="n">
        <v>46311.58354166667</v>
      </c>
      <c r="C2312" s="70" t="n">
        <v>46311</v>
      </c>
      <c r="D2312" t="inlineStr">
        <is>
          <t>2026-10</t>
        </is>
      </c>
      <c r="E2312" t="inlineStr">
        <is>
          <t>Wk of 2026-10-12</t>
        </is>
      </c>
      <c r="F2312" t="inlineStr">
        <is>
          <t>Attempt 1</t>
        </is>
      </c>
      <c r="G2312" s="39" t="str">
        <f>IF(ISNUMBER(MATCH(F2312,QualityStatuses,0)),"Quality Lead","Non-Quality Lead")</f>
        <v>Non-Quality Lead</v>
      </c>
      <c r="H2312" s="39" t="str">
        <f>IFERROR(INDEX(CampTypes,MATCH(I2312,CampList,0)),"Unattributed")</f>
        <v>New</v>
      </c>
      <c r="I2312" t="inlineStr">
        <is>
          <t>EBG - In House | ABO | Natuf | Leads | Unit Franchise | India | Oct26 | V1</t>
        </is>
      </c>
      <c r="J2312" t="inlineStr">
        <is>
          <t>EBG - In House | ABO | Natuf | Leads | Unit Franchise | India | Oct26 | V1</t>
        </is>
      </c>
      <c r="K2312" t="inlineStr">
        <is>
          <t>Direct (campaign tagged in CRM)</t>
        </is>
      </c>
      <c r="L2312" t="inlineStr">
        <is>
          <t>Natuf | Investors | Tier1 + Growth Cities | Oct26 | V1</t>
        </is>
      </c>
      <c r="M2312" t="inlineStr">
        <is>
          <t>Natuf | Investors | Tier1 + Growth Cities | Oct26 | V1</t>
        </is>
      </c>
      <c r="N2312" t="inlineStr">
        <is>
          <t>Natuf | Reel | Brand Ambassador | Heard Of Owning A Cafe | V1</t>
        </is>
      </c>
      <c r="O2312" t="inlineStr">
        <is>
          <t>In House Natuf</t>
        </is>
      </c>
      <c r="P2312" t="inlineStr">
        <is>
          <t>Facebook</t>
        </is>
      </c>
      <c r="Q2312" t="inlineStr">
        <is>
          <t>Rupa Srinivas</t>
        </is>
      </c>
      <c r="R2312" t="inlineStr">
        <is>
          <t>Srikanth Marampudi</t>
        </is>
      </c>
      <c r="S2312" t="inlineStr">
        <is>
          <t>-</t>
        </is>
      </c>
      <c r="T2312" t="inlineStr">
        <is>
          <t>Delhi</t>
        </is>
      </c>
      <c r="U2312" t="inlineStr">
        <is>
          <t xml:space="preserve"> </t>
        </is>
      </c>
      <c r="V2312" t="n">
        <v>1</v>
      </c>
      <c r="W2312" t="n">
        <v>0</v>
      </c>
      <c r="X2312" t="inlineStr">
        <is>
          <t>XXXXXX5127</t>
        </is>
      </c>
      <c r="Y2312" s="72" t="n">
        <v>46326.52037037037</v>
      </c>
    </row>
    <row r="2313">
      <c r="A2313" s="39" t="inlineStr">
        <is>
          <t>6ad1df5af31139b925b381d8</t>
        </is>
      </c>
      <c r="B2313" s="72" t="n">
        <v>46311.57983796296</v>
      </c>
      <c r="C2313" s="70" t="n">
        <v>46311</v>
      </c>
      <c r="D2313" t="inlineStr">
        <is>
          <t>2026-10</t>
        </is>
      </c>
      <c r="E2313" t="inlineStr">
        <is>
          <t>Wk of 2026-10-12</t>
        </is>
      </c>
      <c r="F2313" t="inlineStr">
        <is>
          <t>New Lead</t>
        </is>
      </c>
      <c r="G2313" s="39" t="str">
        <f>IF(ISNUMBER(MATCH(F2313,QualityStatuses,0)),"Quality Lead","Non-Quality Lead")</f>
        <v>Non-Quality Lead</v>
      </c>
      <c r="H2313" s="39" t="str">
        <f>IFERROR(INDEX(CampTypes,MATCH(I2313,CampList,0)),"Unattributed")</f>
        <v>Old</v>
      </c>
      <c r="I2313" t="inlineStr">
        <is>
          <t>natuf_Kiosk_14072026_Hindi</t>
        </is>
      </c>
      <c r="J2313" t="inlineStr">
        <is>
          <t>natuf_Kiosk_14072026_Hindi</t>
        </is>
      </c>
      <c r="K2313" t="inlineStr">
        <is>
          <t>Direct (campaign tagged in CRM)</t>
        </is>
      </c>
      <c r="L2313" t="inlineStr">
        <is>
          <t>natuf_Kiosk_09102026</t>
        </is>
      </c>
      <c r="M2313" t="inlineStr">
        <is>
          <t>natuf_Kiosk_09102026</t>
        </is>
      </c>
      <c r="N2313" t="inlineStr">
        <is>
          <t>natuf_Kiosk_14072026_ad set_ad1</t>
        </is>
      </c>
      <c r="O2313" t="inlineStr">
        <is>
          <t>Natuf</t>
        </is>
      </c>
      <c r="P2313" t="inlineStr">
        <is>
          <t>Facebook</t>
        </is>
      </c>
      <c r="Q2313" t="inlineStr">
        <is>
          <t>(Unassigned)</t>
        </is>
      </c>
      <c r="R2313" t="inlineStr">
        <is>
          <t>Omkar Navge</t>
        </is>
      </c>
      <c r="S2313" t="inlineStr">
        <is>
          <t>-</t>
        </is>
      </c>
      <c r="T2313" t="inlineStr">
        <is>
          <t>Mumbai</t>
        </is>
      </c>
      <c r="U2313" t="inlineStr">
        <is>
          <t xml:space="preserve"> </t>
        </is>
      </c>
      <c r="V2313" t="n">
        <v>0</v>
      </c>
      <c r="W2313" t="n">
        <v>0</v>
      </c>
      <c r="X2313" t="inlineStr">
        <is>
          <t>XXXXXX1230</t>
        </is>
      </c>
      <c r="Y2313" s="72" t="n">
        <v>46326.52037037037</v>
      </c>
    </row>
    <row r="2314">
      <c r="A2314" s="39" t="inlineStr">
        <is>
          <t>6ad1de366843ffa32ee439f8</t>
        </is>
      </c>
      <c r="B2314" s="72" t="n">
        <v>46311.57645833334</v>
      </c>
      <c r="C2314" s="70" t="n">
        <v>46311</v>
      </c>
      <c r="D2314" t="inlineStr">
        <is>
          <t>2026-10</t>
        </is>
      </c>
      <c r="E2314" t="inlineStr">
        <is>
          <t>Wk of 2026-10-12</t>
        </is>
      </c>
      <c r="F2314" t="inlineStr">
        <is>
          <t>Attempt 2</t>
        </is>
      </c>
      <c r="G2314" s="39" t="str">
        <f>IF(ISNUMBER(MATCH(F2314,QualityStatuses,0)),"Quality Lead","Non-Quality Lead")</f>
        <v>Non-Quality Lead</v>
      </c>
      <c r="H2314" s="39" t="str">
        <f>IFERROR(INDEX(CampTypes,MATCH(I2314,CampList,0)),"Unattributed")</f>
        <v>New</v>
      </c>
      <c r="I2314" t="inlineStr">
        <is>
          <t>EBG - In House | ABO | Natuf | Leads | Unit Franchise | India | Oct26 | V1</t>
        </is>
      </c>
      <c r="J2314" t="inlineStr">
        <is>
          <t>EBG - In House | ABO | Natuf | Leads | Unit Franchise | India | Oct26 | V1</t>
        </is>
      </c>
      <c r="K2314" t="inlineStr">
        <is>
          <t>Direct (campaign tagged in CRM)</t>
        </is>
      </c>
      <c r="L2314" t="inlineStr">
        <is>
          <t>Natuf | LAL 1% | India | Jul26 | V1</t>
        </is>
      </c>
      <c r="M2314" t="inlineStr">
        <is>
          <t>Natuf | LAL 1% | India | Jul26 | V1</t>
        </is>
      </c>
      <c r="N2314" t="inlineStr">
        <is>
          <t>Natuf | Reel | Brand Ambassador | Heard Of Owning A Cafe | V1</t>
        </is>
      </c>
      <c r="O2314" t="inlineStr">
        <is>
          <t>In House Natuf</t>
        </is>
      </c>
      <c r="P2314" t="inlineStr">
        <is>
          <t>Facebook</t>
        </is>
      </c>
      <c r="Q2314" t="inlineStr">
        <is>
          <t>Rupa Srinivas</t>
        </is>
      </c>
      <c r="R2314" t="inlineStr">
        <is>
          <t>Roshini</t>
        </is>
      </c>
      <c r="S2314" t="inlineStr">
        <is>
          <t>-</t>
        </is>
      </c>
      <c r="T2314" t="inlineStr">
        <is>
          <t>Baramulla</t>
        </is>
      </c>
      <c r="U2314" t="inlineStr">
        <is>
          <t xml:space="preserve"> </t>
        </is>
      </c>
      <c r="V2314" t="n">
        <v>2</v>
      </c>
      <c r="W2314" t="n">
        <v>0</v>
      </c>
      <c r="X2314" t="inlineStr">
        <is>
          <t>XXXXXX1342</t>
        </is>
      </c>
      <c r="Y2314" s="72" t="n">
        <v>46326.52037037037</v>
      </c>
    </row>
    <row r="2315">
      <c r="A2315" s="39" t="inlineStr">
        <is>
          <t>6ad1dd8af80765a2c3601c77</t>
        </is>
      </c>
      <c r="B2315" s="72" t="n">
        <v>46311.5744675926</v>
      </c>
      <c r="C2315" s="70" t="n">
        <v>46311</v>
      </c>
      <c r="D2315" t="inlineStr">
        <is>
          <t>2026-10</t>
        </is>
      </c>
      <c r="E2315" t="inlineStr">
        <is>
          <t>Wk of 2026-10-12</t>
        </is>
      </c>
      <c r="F2315" t="inlineStr">
        <is>
          <t>Lost</t>
        </is>
      </c>
      <c r="G2315" s="39" t="str">
        <f>IF(ISNUMBER(MATCH(F2315,QualityStatuses,0)),"Quality Lead","Non-Quality Lead")</f>
        <v>Non-Quality Lead</v>
      </c>
      <c r="H2315" s="39" t="str">
        <f>IFERROR(INDEX(CampTypes,MATCH(I2315,CampList,0)),"Unattributed")</f>
        <v>Old</v>
      </c>
      <c r="I2315" t="inlineStr">
        <is>
          <t>E_Karan_Natuf_All_07072026</t>
        </is>
      </c>
      <c r="J2315" t="inlineStr">
        <is>
          <t>E_Karan_Natuf_All_07072026</t>
        </is>
      </c>
      <c r="K2315" t="inlineStr">
        <is>
          <t>Direct (campaign tagged in CRM)</t>
        </is>
      </c>
      <c r="L2315" t="inlineStr">
        <is>
          <t>E_Karan_Natuf_Sign_07072026_Adset3</t>
        </is>
      </c>
      <c r="M2315" t="inlineStr">
        <is>
          <t>E_Karan_Natuf_Sign_07072026_Adset3</t>
        </is>
      </c>
      <c r="N2315" t="inlineStr">
        <is>
          <t>E_Karan_Natuf_Sign_07072026_Adset2_Ad1</t>
        </is>
      </c>
      <c r="O2315" t="inlineStr">
        <is>
          <t>Natuf</t>
        </is>
      </c>
      <c r="P2315" t="inlineStr">
        <is>
          <t>Facebook</t>
        </is>
      </c>
      <c r="Q2315" t="inlineStr">
        <is>
          <t>Tejaswini Tarigopula</t>
        </is>
      </c>
      <c r="R2315" t="inlineStr">
        <is>
          <t>Arjuman Vidya Sagar</t>
        </is>
      </c>
      <c r="S2315" t="inlineStr">
        <is>
          <t>Wrong Number</t>
        </is>
      </c>
      <c r="T2315" t="inlineStr">
        <is>
          <t>Bhir</t>
        </is>
      </c>
      <c r="U2315" t="inlineStr">
        <is>
          <t xml:space="preserve"> </t>
        </is>
      </c>
      <c r="V2315" t="n">
        <v>1</v>
      </c>
      <c r="W2315" t="n">
        <v>1</v>
      </c>
      <c r="X2315" t="inlineStr">
        <is>
          <t>XXXXXX6067</t>
        </is>
      </c>
      <c r="Y2315" s="72" t="n">
        <v>46326.52037037037</v>
      </c>
    </row>
    <row r="2316">
      <c r="A2316" s="39" t="inlineStr">
        <is>
          <t>6ad1dd598d3f92c0956e6a29</t>
        </is>
      </c>
      <c r="B2316" s="72" t="n">
        <v>46311.57390046296</v>
      </c>
      <c r="C2316" s="70" t="n">
        <v>46311</v>
      </c>
      <c r="D2316" t="inlineStr">
        <is>
          <t>2026-10</t>
        </is>
      </c>
      <c r="E2316" t="inlineStr">
        <is>
          <t>Wk of 2026-10-12</t>
        </is>
      </c>
      <c r="F2316" t="inlineStr">
        <is>
          <t>New Lead</t>
        </is>
      </c>
      <c r="G2316" s="39" t="str">
        <f>IF(ISNUMBER(MATCH(F2316,QualityStatuses,0)),"Quality Lead","Non-Quality Lead")</f>
        <v>Non-Quality Lead</v>
      </c>
      <c r="H2316" s="39" t="str">
        <f>IFERROR(INDEX(CampTypes,MATCH(I2316,CampList,0)),"Unattributed")</f>
        <v>Old</v>
      </c>
      <c r="I2316" t="inlineStr">
        <is>
          <t>natuf_Kiosk_14072026_Hindi</t>
        </is>
      </c>
      <c r="J2316" t="inlineStr">
        <is>
          <t>natuf_Kiosk_14072026_Hindi</t>
        </is>
      </c>
      <c r="K2316" t="inlineStr">
        <is>
          <t>Direct (campaign tagged in CRM)</t>
        </is>
      </c>
      <c r="L2316" t="inlineStr">
        <is>
          <t>natuf_Kiosk_09102026</t>
        </is>
      </c>
      <c r="M2316" t="inlineStr">
        <is>
          <t>natuf_Kiosk_09102026</t>
        </is>
      </c>
      <c r="N2316" t="inlineStr">
        <is>
          <t>natuf_Kiosk_14072026_ad set_ad1</t>
        </is>
      </c>
      <c r="O2316" t="inlineStr">
        <is>
          <t>Natuf</t>
        </is>
      </c>
      <c r="P2316" t="inlineStr">
        <is>
          <t>Facebook</t>
        </is>
      </c>
      <c r="Q2316" t="inlineStr">
        <is>
          <t>(Unassigned)</t>
        </is>
      </c>
      <c r="R2316" t="inlineStr">
        <is>
          <t>Omkar Navge</t>
        </is>
      </c>
      <c r="S2316" t="inlineStr">
        <is>
          <t>-</t>
        </is>
      </c>
      <c r="T2316" t="inlineStr">
        <is>
          <t>Bengaluru</t>
        </is>
      </c>
      <c r="U2316" t="inlineStr">
        <is>
          <t xml:space="preserve"> </t>
        </is>
      </c>
      <c r="V2316" t="n">
        <v>0</v>
      </c>
      <c r="W2316" t="n">
        <v>0</v>
      </c>
      <c r="X2316" t="inlineStr">
        <is>
          <t>XXXXXX4263</t>
        </is>
      </c>
      <c r="Y2316" s="72" t="n">
        <v>46326.52037037037</v>
      </c>
    </row>
    <row r="2317">
      <c r="A2317" s="39" t="inlineStr">
        <is>
          <t>6ad1dbc1452ae5801829d92e</t>
        </is>
      </c>
      <c r="B2317" s="72" t="n">
        <v>46311.56917824074</v>
      </c>
      <c r="C2317" s="70" t="n">
        <v>46311</v>
      </c>
      <c r="D2317" t="inlineStr">
        <is>
          <t>2026-10</t>
        </is>
      </c>
      <c r="E2317" t="inlineStr">
        <is>
          <t>Wk of 2026-10-12</t>
        </is>
      </c>
      <c r="F2317" t="inlineStr">
        <is>
          <t>Connected</t>
        </is>
      </c>
      <c r="G2317" s="39" t="str">
        <f>IF(ISNUMBER(MATCH(F2317,QualityStatuses,0)),"Quality Lead","Non-Quality Lead")</f>
        <v>Non-Quality Lead</v>
      </c>
      <c r="H2317" s="39" t="str">
        <f>IFERROR(INDEX(CampTypes,MATCH(I2317,CampList,0)),"Unattributed")</f>
        <v>New</v>
      </c>
      <c r="I2317" t="inlineStr">
        <is>
          <t>EBG - In House | ABO | Natuf | Leads | Unit Franchise | India | Oct26 | V1</t>
        </is>
      </c>
      <c r="J2317" t="inlineStr">
        <is>
          <t>EBG - In House | ABO | Natuf | Leads | Unit Franchise | India | Oct26 | V1</t>
        </is>
      </c>
      <c r="K2317" t="inlineStr">
        <is>
          <t>Direct (campaign tagged in CRM)</t>
        </is>
      </c>
      <c r="L2317" t="inlineStr">
        <is>
          <t>Natuf | Broad | Tier1 + Growth Cities | Oct26 | V1</t>
        </is>
      </c>
      <c r="M2317" t="inlineStr">
        <is>
          <t>Natuf | Broad | Tier1 + Growth Cities | Oct26 | V1</t>
        </is>
      </c>
      <c r="N2317" t="inlineStr">
        <is>
          <t>Natuf | Reel | Brand Ambassador | Heard Of Owning A Cafe | V1</t>
        </is>
      </c>
      <c r="O2317" t="inlineStr">
        <is>
          <t>In House Natuf</t>
        </is>
      </c>
      <c r="P2317" t="inlineStr">
        <is>
          <t>Facebook</t>
        </is>
      </c>
      <c r="Q2317" t="inlineStr">
        <is>
          <t>Rupa Srinivas</t>
        </is>
      </c>
      <c r="R2317" t="inlineStr">
        <is>
          <t>Yeshaswini</t>
        </is>
      </c>
      <c r="S2317" t="inlineStr">
        <is>
          <t>-</t>
        </is>
      </c>
      <c r="T2317" t="inlineStr">
        <is>
          <t>Cuttack</t>
        </is>
      </c>
      <c r="U2317" t="inlineStr">
        <is>
          <t xml:space="preserve"> </t>
        </is>
      </c>
      <c r="V2317" t="n">
        <v>6</v>
      </c>
      <c r="W2317" t="n">
        <v>2</v>
      </c>
      <c r="X2317" t="inlineStr">
        <is>
          <t>XXXXXX9245</t>
        </is>
      </c>
      <c r="Y2317" s="72" t="n">
        <v>46326.52037037037</v>
      </c>
    </row>
    <row r="2318">
      <c r="A2318" s="39" t="inlineStr">
        <is>
          <t>6ad1db6b8d3f92c0956e66a8</t>
        </is>
      </c>
      <c r="B2318" s="72" t="n">
        <v>46311.56818287037</v>
      </c>
      <c r="C2318" s="70" t="n">
        <v>46311</v>
      </c>
      <c r="D2318" t="inlineStr">
        <is>
          <t>2026-10</t>
        </is>
      </c>
      <c r="E2318" t="inlineStr">
        <is>
          <t>Wk of 2026-10-12</t>
        </is>
      </c>
      <c r="F2318" t="inlineStr">
        <is>
          <t>Details Shared</t>
        </is>
      </c>
      <c r="G2318" s="39" t="str">
        <f>IF(ISNUMBER(MATCH(F2318,QualityStatuses,0)),"Quality Lead","Non-Quality Lead")</f>
        <v>Quality Lead</v>
      </c>
      <c r="H2318" s="39" t="str">
        <f>IFERROR(INDEX(CampTypes,MATCH(I2318,CampList,0)),"Unattributed")</f>
        <v>New</v>
      </c>
      <c r="I2318" t="inlineStr">
        <is>
          <t>EBG - In House | ABO | Natuf | Leads | Unit Franchise | India | Oct26 | V1</t>
        </is>
      </c>
      <c r="J2318" t="inlineStr">
        <is>
          <t>EBG - In House | ABO | Natuf | Leads | Unit Franchise | India | Oct26 | V1</t>
        </is>
      </c>
      <c r="K2318" t="inlineStr">
        <is>
          <t>Direct (campaign tagged in CRM)</t>
        </is>
      </c>
      <c r="L2318" t="inlineStr">
        <is>
          <t>Natuf | Broad | Tier1 + Growth Cities | Oct26 | V1</t>
        </is>
      </c>
      <c r="M2318" t="inlineStr">
        <is>
          <t>Natuf | Broad | Tier1 + Growth Cities | Oct26 | V1</t>
        </is>
      </c>
      <c r="N2318" t="inlineStr">
        <is>
          <t>Natuf | Reel | Brand Ambassador | Heard Of Owning A Cafe | V1</t>
        </is>
      </c>
      <c r="O2318" t="inlineStr">
        <is>
          <t>In House Natuf</t>
        </is>
      </c>
      <c r="P2318" t="inlineStr">
        <is>
          <t>Facebook</t>
        </is>
      </c>
      <c r="Q2318" t="inlineStr">
        <is>
          <t>Rupa Srinivas</t>
        </is>
      </c>
      <c r="R2318" t="inlineStr">
        <is>
          <t>Siddharth</t>
        </is>
      </c>
      <c r="S2318" t="inlineStr">
        <is>
          <t>-</t>
        </is>
      </c>
      <c r="T2318" t="inlineStr">
        <is>
          <t>Rajkot</t>
        </is>
      </c>
      <c r="U2318" t="inlineStr">
        <is>
          <t xml:space="preserve"> </t>
        </is>
      </c>
      <c r="V2318" t="n">
        <v>1</v>
      </c>
      <c r="W2318" t="n">
        <v>1</v>
      </c>
      <c r="X2318" t="inlineStr">
        <is>
          <t>XXXXXX7791</t>
        </is>
      </c>
      <c r="Y2318" s="72" t="n">
        <v>46326.52037037037</v>
      </c>
    </row>
    <row r="2319">
      <c r="A2319" s="39" t="inlineStr">
        <is>
          <t>6ad1d9b98b7aceabd9009669</t>
        </is>
      </c>
      <c r="B2319" s="72" t="n">
        <v>46311.56315972222</v>
      </c>
      <c r="C2319" s="70" t="n">
        <v>46311</v>
      </c>
      <c r="D2319" t="inlineStr">
        <is>
          <t>2026-10</t>
        </is>
      </c>
      <c r="E2319" t="inlineStr">
        <is>
          <t>Wk of 2026-10-12</t>
        </is>
      </c>
      <c r="F2319" t="inlineStr">
        <is>
          <t>Follow-Up</t>
        </is>
      </c>
      <c r="G2319" s="39" t="str">
        <f>IF(ISNUMBER(MATCH(F2319,QualityStatuses,0)),"Quality Lead","Non-Quality Lead")</f>
        <v>Quality Lead</v>
      </c>
      <c r="H2319" s="39" t="str">
        <f>IFERROR(INDEX(CampTypes,MATCH(I2319,CampList,0)),"Unattributed")</f>
        <v>Old</v>
      </c>
      <c r="I2319" t="inlineStr">
        <is>
          <t>E_Karan_Natuf_All_07072026</t>
        </is>
      </c>
      <c r="J2319" t="inlineStr">
        <is>
          <t>E_Karan_Natuf_All_07072026</t>
        </is>
      </c>
      <c r="K2319" t="inlineStr">
        <is>
          <t>Direct (campaign tagged in CRM)</t>
        </is>
      </c>
      <c r="L2319" t="inlineStr">
        <is>
          <t>E_Karan_Natuf_Sign_07072026_Adset3</t>
        </is>
      </c>
      <c r="M2319" t="inlineStr">
        <is>
          <t>E_Karan_Natuf_Sign_07072026_Adset3</t>
        </is>
      </c>
      <c r="N2319" t="inlineStr">
        <is>
          <t>E_Karan_Natuf_Sign_07072026_Adset2_Ad1</t>
        </is>
      </c>
      <c r="O2319" t="inlineStr">
        <is>
          <t>Natuf</t>
        </is>
      </c>
      <c r="P2319" t="inlineStr">
        <is>
          <t>Facebook</t>
        </is>
      </c>
      <c r="Q2319" t="inlineStr">
        <is>
          <t>Deepak Rai</t>
        </is>
      </c>
      <c r="R2319" t="inlineStr">
        <is>
          <t>Tejaswini Tarigopula</t>
        </is>
      </c>
      <c r="S2319" t="inlineStr">
        <is>
          <t>-</t>
        </is>
      </c>
      <c r="T2319" t="inlineStr">
        <is>
          <t>Hyderabad</t>
        </is>
      </c>
      <c r="U2319" t="inlineStr">
        <is>
          <t xml:space="preserve"> </t>
        </is>
      </c>
      <c r="V2319" t="n">
        <v>1</v>
      </c>
      <c r="W2319" t="n">
        <v>0</v>
      </c>
      <c r="X2319" t="inlineStr">
        <is>
          <t>XXXXXX4312</t>
        </is>
      </c>
      <c r="Y2319" s="72" t="n">
        <v>46326.52037037037</v>
      </c>
    </row>
    <row r="2320">
      <c r="A2320" s="39" t="inlineStr">
        <is>
          <t>6ad1d85514b14bb19aca9267</t>
        </is>
      </c>
      <c r="B2320" s="72" t="n">
        <v>46311.55903935185</v>
      </c>
      <c r="C2320" s="70" t="n">
        <v>46311</v>
      </c>
      <c r="D2320" t="inlineStr">
        <is>
          <t>2026-10</t>
        </is>
      </c>
      <c r="E2320" t="inlineStr">
        <is>
          <t>Wk of 2026-10-12</t>
        </is>
      </c>
      <c r="F2320" t="inlineStr">
        <is>
          <t>Attempt 2</t>
        </is>
      </c>
      <c r="G2320" s="39" t="str">
        <f>IF(ISNUMBER(MATCH(F2320,QualityStatuses,0)),"Quality Lead","Non-Quality Lead")</f>
        <v>Non-Quality Lead</v>
      </c>
      <c r="H2320" s="39" t="str">
        <f>IFERROR(INDEX(CampTypes,MATCH(I2320,CampList,0)),"Unattributed")</f>
        <v>Old</v>
      </c>
      <c r="I2320" t="inlineStr">
        <is>
          <t>E_Karan_Natuf_All_07072026</t>
        </is>
      </c>
      <c r="J2320" t="inlineStr">
        <is>
          <t>E_Karan_Natuf_All_07072026</t>
        </is>
      </c>
      <c r="K2320" t="inlineStr">
        <is>
          <t>Direct (campaign tagged in CRM)</t>
        </is>
      </c>
      <c r="L2320" t="inlineStr">
        <is>
          <t>E_Karan_Natuf_Sign_07072026_Adset3</t>
        </is>
      </c>
      <c r="M2320" t="inlineStr">
        <is>
          <t>E_Karan_Natuf_Sign_07072026_Adset3</t>
        </is>
      </c>
      <c r="N2320" t="inlineStr">
        <is>
          <t>E_Karan_Natuf_Sign_07072026_Adset2_Ad1</t>
        </is>
      </c>
      <c r="O2320" t="inlineStr">
        <is>
          <t>Natuf</t>
        </is>
      </c>
      <c r="P2320" t="inlineStr">
        <is>
          <t>Facebook</t>
        </is>
      </c>
      <c r="Q2320" t="inlineStr">
        <is>
          <t>Tejaswini Tarigopula</t>
        </is>
      </c>
      <c r="R2320" t="inlineStr">
        <is>
          <t>Sai Charan</t>
        </is>
      </c>
      <c r="S2320" t="inlineStr">
        <is>
          <t>-</t>
        </is>
      </c>
      <c r="T2320" t="inlineStr">
        <is>
          <t>Valsad</t>
        </is>
      </c>
      <c r="U2320" t="inlineStr">
        <is>
          <t xml:space="preserve"> </t>
        </is>
      </c>
      <c r="V2320" t="n">
        <v>2</v>
      </c>
      <c r="W2320" t="n">
        <v>0</v>
      </c>
      <c r="X2320" t="inlineStr">
        <is>
          <t>XXXXXX6923</t>
        </is>
      </c>
      <c r="Y2320" s="72" t="n">
        <v>46326.52037037037</v>
      </c>
    </row>
    <row r="2321">
      <c r="A2321" s="39" t="inlineStr">
        <is>
          <t>6ad1d53d4fb2388c43b58797</t>
        </is>
      </c>
      <c r="B2321" s="72" t="n">
        <v>46311.54987268519</v>
      </c>
      <c r="C2321" s="70" t="n">
        <v>46311</v>
      </c>
      <c r="D2321" t="inlineStr">
        <is>
          <t>2026-10</t>
        </is>
      </c>
      <c r="E2321" t="inlineStr">
        <is>
          <t>Wk of 2026-10-12</t>
        </is>
      </c>
      <c r="F2321" t="inlineStr">
        <is>
          <t>Connected</t>
        </is>
      </c>
      <c r="G2321" s="39" t="str">
        <f>IF(ISNUMBER(MATCH(F2321,QualityStatuses,0)),"Quality Lead","Non-Quality Lead")</f>
        <v>Non-Quality Lead</v>
      </c>
      <c r="H2321" s="39" t="str">
        <f>IFERROR(INDEX(CampTypes,MATCH(I2321,CampList,0)),"Unattributed")</f>
        <v>New</v>
      </c>
      <c r="I2321" t="inlineStr">
        <is>
          <t>EBG - In House | ABO | Natuf | Leads | Unit Franchise | India | Oct26 | V1</t>
        </is>
      </c>
      <c r="J2321" t="inlineStr">
        <is>
          <t>EBG - In House | ABO | Natuf | Leads | Unit Franchise | India | Oct26 | V1</t>
        </is>
      </c>
      <c r="K2321" t="inlineStr">
        <is>
          <t>Direct (campaign tagged in CRM)</t>
        </is>
      </c>
      <c r="L2321" t="inlineStr">
        <is>
          <t>Natuf | Business Owners | Tier1 + Growth Cities | Oct26 | V1</t>
        </is>
      </c>
      <c r="M2321" t="inlineStr">
        <is>
          <t>Natuf | Business Owners | Tier1 + Growth Cities | Oct26 | V1</t>
        </is>
      </c>
      <c r="N2321" t="inlineStr">
        <is>
          <t>Natuf | Reel | Brand Ambassador | Heard Of Owning A Cafe | V1</t>
        </is>
      </c>
      <c r="O2321" t="inlineStr">
        <is>
          <t>In House Natuf</t>
        </is>
      </c>
      <c r="P2321" t="inlineStr">
        <is>
          <t>Facebook</t>
        </is>
      </c>
      <c r="Q2321" t="inlineStr">
        <is>
          <t>Rupa Srinivas</t>
        </is>
      </c>
      <c r="R2321" t="inlineStr">
        <is>
          <t>Harshitha Kamishetty</t>
        </is>
      </c>
      <c r="S2321" t="inlineStr">
        <is>
          <t>-</t>
        </is>
      </c>
      <c r="T2321" t="inlineStr">
        <is>
          <t>Visakhapatnam</t>
        </is>
      </c>
      <c r="U2321" t="inlineStr">
        <is>
          <t xml:space="preserve"> </t>
        </is>
      </c>
      <c r="V2321" t="n">
        <v>1</v>
      </c>
      <c r="W2321" t="n">
        <v>1</v>
      </c>
      <c r="X2321" t="inlineStr">
        <is>
          <t>XXXXXX0237</t>
        </is>
      </c>
      <c r="Y2321" s="72" t="n">
        <v>46326.52037037037</v>
      </c>
    </row>
    <row r="2322">
      <c r="A2322" s="39" t="inlineStr">
        <is>
          <t>6ad1d3028cbde6174cfb267e</t>
        </is>
      </c>
      <c r="B2322" s="72" t="n">
        <v>46311.54326388889</v>
      </c>
      <c r="C2322" s="70" t="n">
        <v>46311</v>
      </c>
      <c r="D2322" t="inlineStr">
        <is>
          <t>2026-10</t>
        </is>
      </c>
      <c r="E2322" t="inlineStr">
        <is>
          <t>Wk of 2026-10-12</t>
        </is>
      </c>
      <c r="F2322" t="inlineStr">
        <is>
          <t>Connected</t>
        </is>
      </c>
      <c r="G2322" s="39" t="str">
        <f>IF(ISNUMBER(MATCH(F2322,QualityStatuses,0)),"Quality Lead","Non-Quality Lead")</f>
        <v>Non-Quality Lead</v>
      </c>
      <c r="H2322" s="39" t="str">
        <f>IFERROR(INDEX(CampTypes,MATCH(I2322,CampList,0)),"Unattributed")</f>
        <v>New</v>
      </c>
      <c r="I2322" t="inlineStr">
        <is>
          <t>EBG - In House | ABO | Natuf | Leads | Unit Franchise | India | Oct26 | V1</t>
        </is>
      </c>
      <c r="J2322" t="inlineStr">
        <is>
          <t>EBG - In House | ABO | Natuf | Leads | Unit Franchise | India | Oct26 | V1</t>
        </is>
      </c>
      <c r="K2322" t="inlineStr">
        <is>
          <t>Direct (campaign tagged in CRM)</t>
        </is>
      </c>
      <c r="L2322" t="inlineStr">
        <is>
          <t>Natuf | LAL 1% | India | Jul26 | V1</t>
        </is>
      </c>
      <c r="M2322" t="inlineStr">
        <is>
          <t>Natuf | LAL 1% | India | Jul26 | V1</t>
        </is>
      </c>
      <c r="N2322" t="inlineStr">
        <is>
          <t>Natuf | Reel | Brand Ambassador | Heard Of Owning A Cafe | V1</t>
        </is>
      </c>
      <c r="O2322" t="inlineStr">
        <is>
          <t>In House Natuf</t>
        </is>
      </c>
      <c r="P2322" t="inlineStr">
        <is>
          <t>Facebook</t>
        </is>
      </c>
      <c r="Q2322" t="inlineStr">
        <is>
          <t>Rupa Srinivas</t>
        </is>
      </c>
      <c r="R2322" t="inlineStr">
        <is>
          <t>Durga Bhavani</t>
        </is>
      </c>
      <c r="S2322" t="inlineStr">
        <is>
          <t>-</t>
        </is>
      </c>
      <c r="T2322" t="inlineStr">
        <is>
          <t>Bellandur, bengalur</t>
        </is>
      </c>
      <c r="U2322" t="inlineStr">
        <is>
          <t xml:space="preserve"> </t>
        </is>
      </c>
      <c r="V2322" t="n">
        <v>2</v>
      </c>
      <c r="W2322" t="n">
        <v>1</v>
      </c>
      <c r="X2322" t="inlineStr">
        <is>
          <t>XXXXXX2154</t>
        </is>
      </c>
      <c r="Y2322" s="72" t="n">
        <v>46326.52037037037</v>
      </c>
    </row>
    <row r="2323">
      <c r="A2323" s="39" t="inlineStr">
        <is>
          <t>6ad1d2b83377c86d9af83bd2</t>
        </is>
      </c>
      <c r="B2323" s="72" t="n">
        <v>46311.54240740741</v>
      </c>
      <c r="C2323" s="70" t="n">
        <v>46311</v>
      </c>
      <c r="D2323" t="inlineStr">
        <is>
          <t>2026-10</t>
        </is>
      </c>
      <c r="E2323" t="inlineStr">
        <is>
          <t>Wk of 2026-10-12</t>
        </is>
      </c>
      <c r="F2323" t="inlineStr">
        <is>
          <t>Attempt 1</t>
        </is>
      </c>
      <c r="G2323" s="39" t="str">
        <f>IF(ISNUMBER(MATCH(F2323,QualityStatuses,0)),"Quality Lead","Non-Quality Lead")</f>
        <v>Non-Quality Lead</v>
      </c>
      <c r="H2323" s="39" t="str">
        <f>IFERROR(INDEX(CampTypes,MATCH(I2323,CampList,0)),"Unattributed")</f>
        <v>New</v>
      </c>
      <c r="I2323" t="inlineStr">
        <is>
          <t>EBG - In House | ABO | Natuf | Leads | Unit Franchise | India | Oct26 | V1</t>
        </is>
      </c>
      <c r="J2323" t="inlineStr">
        <is>
          <t>EBG - In House | ABO | Natuf | Leads | Unit Franchise | India | Oct26 | V1</t>
        </is>
      </c>
      <c r="K2323" t="inlineStr">
        <is>
          <t>Direct (campaign tagged in CRM)</t>
        </is>
      </c>
      <c r="L2323" t="inlineStr">
        <is>
          <t>Natuf | Business Owners | Tier1 + Growth Cities | Oct26 | V1</t>
        </is>
      </c>
      <c r="M2323" t="inlineStr">
        <is>
          <t>Natuf | Business Owners | Tier1 + Growth Cities | Oct26 | V1</t>
        </is>
      </c>
      <c r="N2323" t="inlineStr">
        <is>
          <t>Natuf | Reel | Brand Ambassador | Heard Of Owning A Cafe | V1</t>
        </is>
      </c>
      <c r="O2323" t="inlineStr">
        <is>
          <t>In House Natuf</t>
        </is>
      </c>
      <c r="P2323" t="inlineStr">
        <is>
          <t>Facebook</t>
        </is>
      </c>
      <c r="Q2323" t="inlineStr">
        <is>
          <t>Rupa Srinivas</t>
        </is>
      </c>
      <c r="R2323" t="inlineStr">
        <is>
          <t>Prithvi Raj</t>
        </is>
      </c>
      <c r="S2323" t="inlineStr">
        <is>
          <t>-</t>
        </is>
      </c>
      <c r="T2323" t="inlineStr">
        <is>
          <t>Mumbai</t>
        </is>
      </c>
      <c r="U2323" t="inlineStr">
        <is>
          <t xml:space="preserve"> </t>
        </is>
      </c>
      <c r="V2323" t="n">
        <v>1</v>
      </c>
      <c r="W2323" t="n">
        <v>0</v>
      </c>
      <c r="X2323" t="inlineStr">
        <is>
          <t>XXXXXX8802</t>
        </is>
      </c>
      <c r="Y2323" s="72" t="n">
        <v>46326.52037037037</v>
      </c>
    </row>
    <row r="2324">
      <c r="A2324" s="39" t="inlineStr">
        <is>
          <t>6ad1d07da1484219f07585a5</t>
        </is>
      </c>
      <c r="B2324" s="72" t="n">
        <v>46311.53579861111</v>
      </c>
      <c r="C2324" s="70" t="n">
        <v>46311</v>
      </c>
      <c r="D2324" t="inlineStr">
        <is>
          <t>2026-10</t>
        </is>
      </c>
      <c r="E2324" t="inlineStr">
        <is>
          <t>Wk of 2026-10-12</t>
        </is>
      </c>
      <c r="F2324" t="inlineStr">
        <is>
          <t>Attempt 1</t>
        </is>
      </c>
      <c r="G2324" s="39" t="str">
        <f>IF(ISNUMBER(MATCH(F2324,QualityStatuses,0)),"Quality Lead","Non-Quality Lead")</f>
        <v>Non-Quality Lead</v>
      </c>
      <c r="H2324" s="39" t="str">
        <f>IFERROR(INDEX(CampTypes,MATCH(I2324,CampList,0)),"Unattributed")</f>
        <v>New</v>
      </c>
      <c r="I2324" t="inlineStr">
        <is>
          <t>EBG - In House | ABO | Natuf | Leads | Unit Franchise | India | Oct26 | V1</t>
        </is>
      </c>
      <c r="J2324" t="inlineStr">
        <is>
          <t>EBG - In House | ABO | Natuf | Leads | Unit Franchise | India | Oct26 | V1</t>
        </is>
      </c>
      <c r="K2324" t="inlineStr">
        <is>
          <t>Direct (campaign tagged in CRM)</t>
        </is>
      </c>
      <c r="L2324" t="inlineStr">
        <is>
          <t>Natuf | Investors | Tier1 + Growth Cities | Oct26 | V1</t>
        </is>
      </c>
      <c r="M2324" t="inlineStr">
        <is>
          <t>Natuf | Investors | Tier1 + Growth Cities | Oct26 | V1</t>
        </is>
      </c>
      <c r="N2324" t="inlineStr">
        <is>
          <t>Natuf | Reel | Brand Ambassador | Heard Of Owning A Cafe | V1</t>
        </is>
      </c>
      <c r="O2324" t="inlineStr">
        <is>
          <t>In House Natuf</t>
        </is>
      </c>
      <c r="P2324" t="inlineStr">
        <is>
          <t>Facebook</t>
        </is>
      </c>
      <c r="Q2324" t="inlineStr">
        <is>
          <t>Rupa Srinivas</t>
        </is>
      </c>
      <c r="R2324" t="inlineStr">
        <is>
          <t>Sourav dey</t>
        </is>
      </c>
      <c r="S2324" t="inlineStr">
        <is>
          <t>-</t>
        </is>
      </c>
      <c r="T2324" t="inlineStr">
        <is>
          <t>New Delhi</t>
        </is>
      </c>
      <c r="U2324" t="inlineStr">
        <is>
          <t xml:space="preserve"> </t>
        </is>
      </c>
      <c r="V2324" t="n">
        <v>1</v>
      </c>
      <c r="W2324" t="n">
        <v>0</v>
      </c>
      <c r="X2324" t="inlineStr">
        <is>
          <t>XXXXXX6347</t>
        </is>
      </c>
      <c r="Y2324" s="72" t="n">
        <v>46326.52037037037</v>
      </c>
    </row>
    <row r="2325">
      <c r="A2325" s="39" t="inlineStr">
        <is>
          <t>6ad1cfa4eb37c5aa56ac8002</t>
        </is>
      </c>
      <c r="B2325" s="72" t="n">
        <v>46311.53328703704</v>
      </c>
      <c r="C2325" s="70" t="n">
        <v>46311</v>
      </c>
      <c r="D2325" t="inlineStr">
        <is>
          <t>2026-10</t>
        </is>
      </c>
      <c r="E2325" t="inlineStr">
        <is>
          <t>Wk of 2026-10-12</t>
        </is>
      </c>
      <c r="F2325" t="inlineStr">
        <is>
          <t>New Lead</t>
        </is>
      </c>
      <c r="G2325" s="39" t="str">
        <f>IF(ISNUMBER(MATCH(F2325,QualityStatuses,0)),"Quality Lead","Non-Quality Lead")</f>
        <v>Non-Quality Lead</v>
      </c>
      <c r="H2325" s="39" t="str">
        <f>IFERROR(INDEX(CampTypes,MATCH(I2325,CampList,0)),"Unattributed")</f>
        <v>Old</v>
      </c>
      <c r="I2325" t="inlineStr">
        <is>
          <t>natuf_Kiosk_14072026_Hindi</t>
        </is>
      </c>
      <c r="J2325" t="inlineStr">
        <is>
          <t>natuf_Kiosk_14072026_Hindi</t>
        </is>
      </c>
      <c r="K2325" t="inlineStr">
        <is>
          <t>Direct (campaign tagged in CRM)</t>
        </is>
      </c>
      <c r="L2325" t="inlineStr">
        <is>
          <t>natuf_Kiosk_09102026</t>
        </is>
      </c>
      <c r="M2325" t="inlineStr">
        <is>
          <t>natuf_Kiosk_09102026</t>
        </is>
      </c>
      <c r="N2325" t="inlineStr">
        <is>
          <t>natuf_Kiosk_14072026_ad set_ad1</t>
        </is>
      </c>
      <c r="O2325" t="inlineStr">
        <is>
          <t>Natuf</t>
        </is>
      </c>
      <c r="P2325" t="inlineStr">
        <is>
          <t>Facebook</t>
        </is>
      </c>
      <c r="Q2325" t="inlineStr">
        <is>
          <t>(Unassigned)</t>
        </is>
      </c>
      <c r="R2325" t="inlineStr">
        <is>
          <t>Omkar Navge</t>
        </is>
      </c>
      <c r="S2325" t="inlineStr">
        <is>
          <t>-</t>
        </is>
      </c>
      <c r="T2325" t="inlineStr">
        <is>
          <t>Patna</t>
        </is>
      </c>
      <c r="U2325" t="inlineStr">
        <is>
          <t xml:space="preserve"> </t>
        </is>
      </c>
      <c r="V2325" t="n">
        <v>0</v>
      </c>
      <c r="W2325" t="n">
        <v>0</v>
      </c>
      <c r="X2325" t="inlineStr">
        <is>
          <t>XXXXXX8852</t>
        </is>
      </c>
      <c r="Y2325" s="72" t="n">
        <v>46326.52037037037</v>
      </c>
    </row>
    <row r="2326">
      <c r="A2326" s="39" t="inlineStr">
        <is>
          <t>6ad1cd7314b14bb19aca872e</t>
        </is>
      </c>
      <c r="B2326" s="72" t="n">
        <v>46311.52679398148</v>
      </c>
      <c r="C2326" s="70" t="n">
        <v>46311</v>
      </c>
      <c r="D2326" t="inlineStr">
        <is>
          <t>2026-10</t>
        </is>
      </c>
      <c r="E2326" t="inlineStr">
        <is>
          <t>Wk of 2026-10-12</t>
        </is>
      </c>
      <c r="F2326" t="inlineStr">
        <is>
          <t>Attempt 2</t>
        </is>
      </c>
      <c r="G2326" s="39" t="str">
        <f>IF(ISNUMBER(MATCH(F2326,QualityStatuses,0)),"Quality Lead","Non-Quality Lead")</f>
        <v>Non-Quality Lead</v>
      </c>
      <c r="H2326" s="39" t="str">
        <f>IFERROR(INDEX(CampTypes,MATCH(I2326,CampList,0)),"Unattributed")</f>
        <v>Old</v>
      </c>
      <c r="I2326" t="inlineStr">
        <is>
          <t>E_Karan_Natuf_All_07072026</t>
        </is>
      </c>
      <c r="J2326" t="inlineStr">
        <is>
          <t>E_Karan_Natuf_All_07072026</t>
        </is>
      </c>
      <c r="K2326" t="inlineStr">
        <is>
          <t>Direct (campaign tagged in CRM)</t>
        </is>
      </c>
      <c r="L2326" t="inlineStr">
        <is>
          <t>E_Karan_Natuf_Sign_07072026_Adset3</t>
        </is>
      </c>
      <c r="M2326" t="inlineStr">
        <is>
          <t>E_Karan_Natuf_Sign_07072026_Adset3</t>
        </is>
      </c>
      <c r="N2326" t="inlineStr">
        <is>
          <t>E_Karan_Natuf_Sign_07072026_Adset2_Ad1</t>
        </is>
      </c>
      <c r="O2326" t="inlineStr">
        <is>
          <t>Natuf</t>
        </is>
      </c>
      <c r="P2326" t="inlineStr">
        <is>
          <t>Facebook</t>
        </is>
      </c>
      <c r="Q2326" t="inlineStr">
        <is>
          <t>Tejaswini Tarigopula</t>
        </is>
      </c>
      <c r="R2326" t="inlineStr">
        <is>
          <t>Shivani Sharma</t>
        </is>
      </c>
      <c r="S2326" t="inlineStr">
        <is>
          <t>-</t>
        </is>
      </c>
      <c r="T2326" t="inlineStr">
        <is>
          <t>Rrr</t>
        </is>
      </c>
      <c r="U2326" t="inlineStr">
        <is>
          <t xml:space="preserve"> </t>
        </is>
      </c>
      <c r="V2326" t="n">
        <v>2</v>
      </c>
      <c r="W2326" t="n">
        <v>2</v>
      </c>
      <c r="X2326" t="inlineStr">
        <is>
          <t>XXXXXX6313</t>
        </is>
      </c>
      <c r="Y2326" s="72" t="n">
        <v>46326.52037037037</v>
      </c>
    </row>
    <row r="2327">
      <c r="A2327" s="39" t="inlineStr">
        <is>
          <t>6ad1cd388cbde6174cfb20cf</t>
        </is>
      </c>
      <c r="B2327" s="72" t="n">
        <v>46311.52611111111</v>
      </c>
      <c r="C2327" s="70" t="n">
        <v>46311</v>
      </c>
      <c r="D2327" t="inlineStr">
        <is>
          <t>2026-10</t>
        </is>
      </c>
      <c r="E2327" t="inlineStr">
        <is>
          <t>Wk of 2026-10-12</t>
        </is>
      </c>
      <c r="F2327" t="inlineStr">
        <is>
          <t>Attempt 2</t>
        </is>
      </c>
      <c r="G2327" s="39" t="str">
        <f>IF(ISNUMBER(MATCH(F2327,QualityStatuses,0)),"Quality Lead","Non-Quality Lead")</f>
        <v>Non-Quality Lead</v>
      </c>
      <c r="H2327" s="39" t="str">
        <f>IFERROR(INDEX(CampTypes,MATCH(I2327,CampList,0)),"Unattributed")</f>
        <v>New</v>
      </c>
      <c r="I2327" t="inlineStr">
        <is>
          <t>EBG - In House | ABO | Natuf | Leads | Unit Franchise | India | Oct26 | V1</t>
        </is>
      </c>
      <c r="J2327" t="inlineStr">
        <is>
          <t>EBG - In House | ABO | Natuf | Leads | Unit Franchise | India | Oct26 | V1</t>
        </is>
      </c>
      <c r="K2327" t="inlineStr">
        <is>
          <t>Direct (campaign tagged in CRM)</t>
        </is>
      </c>
      <c r="L2327" t="inlineStr">
        <is>
          <t>Natuf | Investors | Tier1 + Growth Cities | Oct26 | V1</t>
        </is>
      </c>
      <c r="M2327" t="inlineStr">
        <is>
          <t>Natuf | Investors | Tier1 + Growth Cities | Oct26 | V1</t>
        </is>
      </c>
      <c r="N2327" t="inlineStr">
        <is>
          <t>Natuf | Reel | Brand Ambassador | Heard Of Owning A Cafe | V1</t>
        </is>
      </c>
      <c r="O2327" t="inlineStr">
        <is>
          <t>In House Natuf</t>
        </is>
      </c>
      <c r="P2327" t="inlineStr">
        <is>
          <t>Facebook</t>
        </is>
      </c>
      <c r="Q2327" t="inlineStr">
        <is>
          <t>Rupa Srinivas</t>
        </is>
      </c>
      <c r="R2327" t="inlineStr">
        <is>
          <t>Roshini</t>
        </is>
      </c>
      <c r="S2327" t="inlineStr">
        <is>
          <t>-</t>
        </is>
      </c>
      <c r="T2327" t="inlineStr">
        <is>
          <t>Meerut</t>
        </is>
      </c>
      <c r="U2327" t="inlineStr">
        <is>
          <t xml:space="preserve"> </t>
        </is>
      </c>
      <c r="V2327" t="n">
        <v>2</v>
      </c>
      <c r="W2327" t="n">
        <v>2</v>
      </c>
      <c r="X2327" t="inlineStr">
        <is>
          <t>XXXXXX8836</t>
        </is>
      </c>
      <c r="Y2327" s="72" t="n">
        <v>46326.52037037037</v>
      </c>
    </row>
    <row r="2328">
      <c r="A2328" s="39" t="inlineStr">
        <is>
          <t>6ad1c9f3dafb8a3828b7e5f8</t>
        </is>
      </c>
      <c r="B2328" s="72" t="n">
        <v>46311.51642361111</v>
      </c>
      <c r="C2328" s="70" t="n">
        <v>46311</v>
      </c>
      <c r="D2328" t="inlineStr">
        <is>
          <t>2026-10</t>
        </is>
      </c>
      <c r="E2328" t="inlineStr">
        <is>
          <t>Wk of 2026-10-12</t>
        </is>
      </c>
      <c r="F2328" t="inlineStr">
        <is>
          <t>New Lead</t>
        </is>
      </c>
      <c r="G2328" s="39" t="str">
        <f>IF(ISNUMBER(MATCH(F2328,QualityStatuses,0)),"Quality Lead","Non-Quality Lead")</f>
        <v>Non-Quality Lead</v>
      </c>
      <c r="H2328" s="39" t="str">
        <f>IFERROR(INDEX(CampTypes,MATCH(I2328,CampList,0)),"Unattributed")</f>
        <v>Old</v>
      </c>
      <c r="I2328" t="inlineStr">
        <is>
          <t>E_Suresh_Natuf_Kiosk_07072026</t>
        </is>
      </c>
      <c r="J2328" t="inlineStr">
        <is>
          <t>E_Suresh_Natuf_Kiosk_07072026</t>
        </is>
      </c>
      <c r="K2328" t="inlineStr">
        <is>
          <t>Direct (campaign tagged in CRM)</t>
        </is>
      </c>
      <c r="L2328" t="inlineStr">
        <is>
          <t>E_Suresh_Natuf_Kiosk_07072026_Adset5</t>
        </is>
      </c>
      <c r="M2328" t="inlineStr">
        <is>
          <t>E_Suresh_Natuf_Kiosk_07072026_Adset5</t>
        </is>
      </c>
      <c r="N2328" t="inlineStr">
        <is>
          <t>E_Hindi_Suresh_Natuf_Kiosk_07072026_Adset5_ad3 – Copy 2</t>
        </is>
      </c>
      <c r="O2328" t="inlineStr">
        <is>
          <t>Natuf</t>
        </is>
      </c>
      <c r="P2328" t="inlineStr">
        <is>
          <t>Facebook</t>
        </is>
      </c>
      <c r="Q2328" t="inlineStr">
        <is>
          <t>(Unassigned)</t>
        </is>
      </c>
      <c r="R2328" t="inlineStr">
        <is>
          <t>Omkar Navge</t>
        </is>
      </c>
      <c r="S2328" t="inlineStr">
        <is>
          <t>-</t>
        </is>
      </c>
      <c r="T2328" t="inlineStr">
        <is>
          <t>Berhampur</t>
        </is>
      </c>
      <c r="U2328" t="inlineStr">
        <is>
          <t xml:space="preserve"> </t>
        </is>
      </c>
      <c r="V2328" t="n">
        <v>0</v>
      </c>
      <c r="W2328" t="n">
        <v>0</v>
      </c>
      <c r="X2328" t="inlineStr">
        <is>
          <t>XXXXXX6220</t>
        </is>
      </c>
      <c r="Y2328" s="72" t="n">
        <v>46326.52037037037</v>
      </c>
    </row>
    <row r="2329">
      <c r="A2329" s="39" t="inlineStr">
        <is>
          <t>6ad1c9d205d203abac8d78b0</t>
        </is>
      </c>
      <c r="B2329" s="72" t="n">
        <v>46311.51604166667</v>
      </c>
      <c r="C2329" s="70" t="n">
        <v>46311</v>
      </c>
      <c r="D2329" t="inlineStr">
        <is>
          <t>2026-10</t>
        </is>
      </c>
      <c r="E2329" t="inlineStr">
        <is>
          <t>Wk of 2026-10-12</t>
        </is>
      </c>
      <c r="F2329" t="inlineStr">
        <is>
          <t>Lost</t>
        </is>
      </c>
      <c r="G2329" s="39" t="str">
        <f>IF(ISNUMBER(MATCH(F2329,QualityStatuses,0)),"Quality Lead","Non-Quality Lead")</f>
        <v>Non-Quality Lead</v>
      </c>
      <c r="H2329" s="39" t="str">
        <f>IFERROR(INDEX(CampTypes,MATCH(I2329,CampList,0)),"Unattributed")</f>
        <v>New</v>
      </c>
      <c r="I2329" t="inlineStr">
        <is>
          <t>EBG - In House | ABO | Natuf | Leads | Unit Franchise | India | Oct26 | V1</t>
        </is>
      </c>
      <c r="J2329" t="inlineStr">
        <is>
          <t>EBG - In House | ABO | Natuf | Leads | Unit Franchise | India | Oct26 | V1</t>
        </is>
      </c>
      <c r="K2329" t="inlineStr">
        <is>
          <t>Direct (campaign tagged in CRM)</t>
        </is>
      </c>
      <c r="L2329" t="inlineStr">
        <is>
          <t>Natuf | Business Owners | Tier1 + Growth Cities | Oct26 | V1</t>
        </is>
      </c>
      <c r="M2329" t="inlineStr">
        <is>
          <t>Natuf | Business Owners | Tier1 + Growth Cities | Oct26 | V1</t>
        </is>
      </c>
      <c r="N2329" t="inlineStr">
        <is>
          <t>Natuf | Reel | Brand Ambassador | Heard Of Owning A Cafe | V1</t>
        </is>
      </c>
      <c r="O2329" t="inlineStr">
        <is>
          <t>In House Natuf</t>
        </is>
      </c>
      <c r="P2329" t="inlineStr">
        <is>
          <t>Facebook</t>
        </is>
      </c>
      <c r="Q2329" t="inlineStr">
        <is>
          <t>Rupa Srinivas</t>
        </is>
      </c>
      <c r="R2329" t="inlineStr">
        <is>
          <t>Elisha Pitta</t>
        </is>
      </c>
      <c r="S2329" t="inlineStr">
        <is>
          <t>Junk</t>
        </is>
      </c>
      <c r="T2329" t="inlineStr">
        <is>
          <t>Mumbai</t>
        </is>
      </c>
      <c r="U2329" t="inlineStr">
        <is>
          <t xml:space="preserve"> </t>
        </is>
      </c>
      <c r="V2329" t="n">
        <v>1</v>
      </c>
      <c r="W2329" t="n">
        <v>1</v>
      </c>
      <c r="X2329" t="inlineStr">
        <is>
          <t>XXXXXX8672</t>
        </is>
      </c>
      <c r="Y2329" s="72" t="n">
        <v>46326.52037037037</v>
      </c>
    </row>
    <row r="2330">
      <c r="A2330" s="39" t="inlineStr">
        <is>
          <t>6ad1c90438260a19e941baae</t>
        </is>
      </c>
      <c r="B2330" s="72" t="n">
        <v>46311.51365740741</v>
      </c>
      <c r="C2330" s="70" t="n">
        <v>46311</v>
      </c>
      <c r="D2330" t="inlineStr">
        <is>
          <t>2026-10</t>
        </is>
      </c>
      <c r="E2330" t="inlineStr">
        <is>
          <t>Wk of 2026-10-12</t>
        </is>
      </c>
      <c r="F2330" t="inlineStr">
        <is>
          <t>Lost</t>
        </is>
      </c>
      <c r="G2330" s="39" t="str">
        <f>IF(ISNUMBER(MATCH(F2330,QualityStatuses,0)),"Quality Lead","Non-Quality Lead")</f>
        <v>Non-Quality Lead</v>
      </c>
      <c r="H2330" s="39" t="str">
        <f>IFERROR(INDEX(CampTypes,MATCH(I2330,CampList,0)),"Unattributed")</f>
        <v>Old</v>
      </c>
      <c r="I2330" t="inlineStr">
        <is>
          <t>natuf_Kiosk_14072026_Hindi</t>
        </is>
      </c>
      <c r="J2330" t="inlineStr">
        <is>
          <t>natuf_Kiosk_14072026_Hindi</t>
        </is>
      </c>
      <c r="K2330" t="inlineStr">
        <is>
          <t>Direct (campaign tagged in CRM)</t>
        </is>
      </c>
      <c r="L2330" t="inlineStr">
        <is>
          <t>natuf_Kiosk_09102026</t>
        </is>
      </c>
      <c r="M2330" t="inlineStr">
        <is>
          <t>natuf_Kiosk_09102026</t>
        </is>
      </c>
      <c r="N2330" t="inlineStr">
        <is>
          <t>natuf_Kiosk_14072026_ad set_ad1</t>
        </is>
      </c>
      <c r="O2330" t="inlineStr">
        <is>
          <t>Natuf</t>
        </is>
      </c>
      <c r="P2330" t="inlineStr">
        <is>
          <t>Facebook</t>
        </is>
      </c>
      <c r="Q2330" t="inlineStr">
        <is>
          <t>Tejaswini Tarigopula</t>
        </is>
      </c>
      <c r="R2330" t="inlineStr">
        <is>
          <t>Prabhudatta Pattanaik</t>
        </is>
      </c>
      <c r="S2330" t="inlineStr">
        <is>
          <t>Junk</t>
        </is>
      </c>
      <c r="T2330" t="inlineStr">
        <is>
          <t>Vallabh Vidhyanagar</t>
        </is>
      </c>
      <c r="U2330" t="inlineStr">
        <is>
          <t xml:space="preserve"> </t>
        </is>
      </c>
      <c r="V2330" t="n">
        <v>1</v>
      </c>
      <c r="W2330" t="n">
        <v>1</v>
      </c>
      <c r="X2330" t="inlineStr">
        <is>
          <t>XXXXXX6576</t>
        </is>
      </c>
      <c r="Y2330" s="72" t="n">
        <v>46326.52037037037</v>
      </c>
    </row>
    <row r="2331">
      <c r="A2331" s="39" t="inlineStr">
        <is>
          <t>6ad1c6ae8cbde6174cfb1ad3</t>
        </is>
      </c>
      <c r="B2331" s="72" t="n">
        <v>46311.50673611111</v>
      </c>
      <c r="C2331" s="70" t="n">
        <v>46311</v>
      </c>
      <c r="D2331" t="inlineStr">
        <is>
          <t>2026-10</t>
        </is>
      </c>
      <c r="E2331" t="inlineStr">
        <is>
          <t>Wk of 2026-10-12</t>
        </is>
      </c>
      <c r="F2331" t="inlineStr">
        <is>
          <t>Connected</t>
        </is>
      </c>
      <c r="G2331" s="39" t="str">
        <f>IF(ISNUMBER(MATCH(F2331,QualityStatuses,0)),"Quality Lead","Non-Quality Lead")</f>
        <v>Non-Quality Lead</v>
      </c>
      <c r="H2331" s="39" t="str">
        <f>IFERROR(INDEX(CampTypes,MATCH(I2331,CampList,0)),"Unattributed")</f>
        <v>New</v>
      </c>
      <c r="I2331" t="inlineStr">
        <is>
          <t>EBG - In House | ABO | Natuf | Leads | Unit Franchise | India | Oct26 | V1</t>
        </is>
      </c>
      <c r="J2331" t="inlineStr">
        <is>
          <t>EBG - In House | ABO | Natuf | Leads | Unit Franchise | India | Oct26 | V1</t>
        </is>
      </c>
      <c r="K2331" t="inlineStr">
        <is>
          <t>Direct (campaign tagged in CRM)</t>
        </is>
      </c>
      <c r="L2331" t="inlineStr">
        <is>
          <t>Natuf | LAL 1% | India | Jul26 | V1</t>
        </is>
      </c>
      <c r="M2331" t="inlineStr">
        <is>
          <t>Natuf | LAL 1% | India | Jul26 | V1</t>
        </is>
      </c>
      <c r="N2331" t="inlineStr">
        <is>
          <t>Natuf | Reel | Brand Ambassador | Heard Of Owning A Cafe | V1</t>
        </is>
      </c>
      <c r="O2331" t="inlineStr">
        <is>
          <t>In House Natuf</t>
        </is>
      </c>
      <c r="P2331" t="inlineStr">
        <is>
          <t>Facebook</t>
        </is>
      </c>
      <c r="Q2331" t="inlineStr">
        <is>
          <t>Rupa Srinivas</t>
        </is>
      </c>
      <c r="R2331" t="inlineStr">
        <is>
          <t>Harshitha Mudeli</t>
        </is>
      </c>
      <c r="S2331" t="inlineStr">
        <is>
          <t>-</t>
        </is>
      </c>
      <c r="T2331" t="inlineStr">
        <is>
          <t>Kolkata</t>
        </is>
      </c>
      <c r="U2331" t="inlineStr">
        <is>
          <t xml:space="preserve"> </t>
        </is>
      </c>
      <c r="V2331" t="n">
        <v>0</v>
      </c>
      <c r="W2331" t="n">
        <v>0</v>
      </c>
      <c r="X2331" t="inlineStr">
        <is>
          <t>XXXXXX8705</t>
        </is>
      </c>
      <c r="Y2331" s="72" t="n">
        <v>46326.52037037037</v>
      </c>
    </row>
    <row r="2332">
      <c r="A2332" s="39" t="inlineStr">
        <is>
          <t>6ad1c679378b9b2d7c528286</t>
        </is>
      </c>
      <c r="B2332" s="72" t="n">
        <v>46311.50612268518</v>
      </c>
      <c r="C2332" s="70" t="n">
        <v>46311</v>
      </c>
      <c r="D2332" t="inlineStr">
        <is>
          <t>2026-10</t>
        </is>
      </c>
      <c r="E2332" t="inlineStr">
        <is>
          <t>Wk of 2026-10-12</t>
        </is>
      </c>
      <c r="F2332" t="inlineStr">
        <is>
          <t>Connected</t>
        </is>
      </c>
      <c r="G2332" s="39" t="str">
        <f>IF(ISNUMBER(MATCH(F2332,QualityStatuses,0)),"Quality Lead","Non-Quality Lead")</f>
        <v>Non-Quality Lead</v>
      </c>
      <c r="H2332" s="39" t="str">
        <f>IFERROR(INDEX(CampTypes,MATCH(I2332,CampList,0)),"Unattributed")</f>
        <v>New</v>
      </c>
      <c r="I2332" t="inlineStr">
        <is>
          <t>EBG - In House | ABO | Natuf | Leads | Unit Franchise | India | Oct26 | V1</t>
        </is>
      </c>
      <c r="J2332" t="inlineStr">
        <is>
          <t>EBG - In House | ABO | Natuf | Leads | Unit Franchise | India | Oct26 | V1</t>
        </is>
      </c>
      <c r="K2332" t="inlineStr">
        <is>
          <t>Direct (campaign tagged in CRM)</t>
        </is>
      </c>
      <c r="L2332" t="inlineStr">
        <is>
          <t>Natuf | Business Owners | Tier1 + Growth Cities | Oct26 | V1</t>
        </is>
      </c>
      <c r="M2332" t="inlineStr">
        <is>
          <t>Natuf | Business Owners | Tier1 + Growth Cities | Oct26 | V1</t>
        </is>
      </c>
      <c r="N2332" t="inlineStr">
        <is>
          <t>Natuf | Reel | Brand Ambassador | Heard Of Owning A Cafe | V1</t>
        </is>
      </c>
      <c r="O2332" t="inlineStr">
        <is>
          <t>In House Natuf</t>
        </is>
      </c>
      <c r="P2332" t="inlineStr">
        <is>
          <t>Facebook</t>
        </is>
      </c>
      <c r="Q2332" t="inlineStr">
        <is>
          <t>Rupa Srinivas</t>
        </is>
      </c>
      <c r="R2332" t="inlineStr">
        <is>
          <t>Sameer Khan</t>
        </is>
      </c>
      <c r="S2332" t="inlineStr">
        <is>
          <t>-</t>
        </is>
      </c>
      <c r="T2332" t="inlineStr">
        <is>
          <t>MAHIPALPUR</t>
        </is>
      </c>
      <c r="U2332" t="inlineStr">
        <is>
          <t xml:space="preserve"> </t>
        </is>
      </c>
      <c r="V2332" t="n">
        <v>1</v>
      </c>
      <c r="W2332" t="n">
        <v>1</v>
      </c>
      <c r="X2332" t="inlineStr">
        <is>
          <t>XXXXXX6517</t>
        </is>
      </c>
      <c r="Y2332" s="72" t="n">
        <v>46326.52037037037</v>
      </c>
    </row>
    <row r="2333">
      <c r="A2333" s="39" t="inlineStr">
        <is>
          <t>6ad1c619e8750b4dd06a0429</t>
        </is>
      </c>
      <c r="B2333" s="72" t="n">
        <v>46311.50501157407</v>
      </c>
      <c r="C2333" s="70" t="n">
        <v>46311</v>
      </c>
      <c r="D2333" t="inlineStr">
        <is>
          <t>2026-10</t>
        </is>
      </c>
      <c r="E2333" t="inlineStr">
        <is>
          <t>Wk of 2026-10-12</t>
        </is>
      </c>
      <c r="F2333" t="inlineStr">
        <is>
          <t>Lost</t>
        </is>
      </c>
      <c r="G2333" s="39" t="str">
        <f>IF(ISNUMBER(MATCH(F2333,QualityStatuses,0)),"Quality Lead","Non-Quality Lead")</f>
        <v>Non-Quality Lead</v>
      </c>
      <c r="H2333" s="39" t="str">
        <f>IFERROR(INDEX(CampTypes,MATCH(I2333,CampList,0)),"Unattributed")</f>
        <v>New</v>
      </c>
      <c r="I2333" t="inlineStr">
        <is>
          <t>EBG - In House | ABO | Natuf | Leads | Unit Franchise | India | Oct26 | V1</t>
        </is>
      </c>
      <c r="J2333" t="inlineStr">
        <is>
          <t>EBG - In House | ABO | Natuf | Leads | Unit Franchise | India | Oct26 | V1</t>
        </is>
      </c>
      <c r="K2333" t="inlineStr">
        <is>
          <t>Direct (campaign tagged in CRM)</t>
        </is>
      </c>
      <c r="L2333" t="inlineStr">
        <is>
          <t>Natuf | Business Owners | Tier1 + Growth Cities | Oct26 | V1</t>
        </is>
      </c>
      <c r="M2333" t="inlineStr">
        <is>
          <t>Natuf | Business Owners | Tier1 + Growth Cities | Oct26 | V1</t>
        </is>
      </c>
      <c r="N2333" t="inlineStr">
        <is>
          <t>Natuf | Reel | Brand Ambassador | Heard Of Owning A Cafe | V1</t>
        </is>
      </c>
      <c r="O2333" t="inlineStr">
        <is>
          <t>In House Natuf</t>
        </is>
      </c>
      <c r="P2333" t="inlineStr">
        <is>
          <t>Facebook</t>
        </is>
      </c>
      <c r="Q2333" t="inlineStr">
        <is>
          <t>Rupa Srinivas</t>
        </is>
      </c>
      <c r="R2333" t="inlineStr">
        <is>
          <t>Srikanth Marampudi</t>
        </is>
      </c>
      <c r="S2333" t="inlineStr">
        <is>
          <t>Not Interested</t>
        </is>
      </c>
      <c r="T2333" t="inlineStr">
        <is>
          <t>Gurugram</t>
        </is>
      </c>
      <c r="U2333" t="inlineStr">
        <is>
          <t xml:space="preserve"> </t>
        </is>
      </c>
      <c r="V2333" t="n">
        <v>2</v>
      </c>
      <c r="W2333" t="n">
        <v>1</v>
      </c>
      <c r="X2333" t="inlineStr">
        <is>
          <t>XXXXXX8987</t>
        </is>
      </c>
      <c r="Y2333" s="72" t="n">
        <v>46326.52037037037</v>
      </c>
    </row>
    <row r="2334">
      <c r="A2334" s="39" t="inlineStr">
        <is>
          <t>6ad1c5cfe8750b4dd06a0383</t>
        </is>
      </c>
      <c r="B2334" s="72" t="n">
        <v>46311.5041550926</v>
      </c>
      <c r="C2334" s="70" t="n">
        <v>46311</v>
      </c>
      <c r="D2334" t="inlineStr">
        <is>
          <t>2026-10</t>
        </is>
      </c>
      <c r="E2334" t="inlineStr">
        <is>
          <t>Wk of 2026-10-12</t>
        </is>
      </c>
      <c r="F2334" t="inlineStr">
        <is>
          <t>Details Shared</t>
        </is>
      </c>
      <c r="G2334" s="39" t="str">
        <f>IF(ISNUMBER(MATCH(F2334,QualityStatuses,0)),"Quality Lead","Non-Quality Lead")</f>
        <v>Quality Lead</v>
      </c>
      <c r="H2334" s="39" t="str">
        <f>IFERROR(INDEX(CampTypes,MATCH(I2334,CampList,0)),"Unattributed")</f>
        <v>Old</v>
      </c>
      <c r="I2334" t="inlineStr">
        <is>
          <t>E_Karan_Natuf_All_07072026</t>
        </is>
      </c>
      <c r="J2334" t="inlineStr">
        <is>
          <t>E_Karan_Natuf_All_07072026</t>
        </is>
      </c>
      <c r="K2334" t="inlineStr">
        <is>
          <t>Direct (campaign tagged in CRM)</t>
        </is>
      </c>
      <c r="L2334" t="inlineStr">
        <is>
          <t>E_Karan_Natuf_Sign_07072026_Adset3</t>
        </is>
      </c>
      <c r="M2334" t="inlineStr">
        <is>
          <t>E_Karan_Natuf_Sign_07072026_Adset3</t>
        </is>
      </c>
      <c r="N2334" t="inlineStr">
        <is>
          <t>E_Karan_Natuf_Sign_07072026_Adset2_Ad1</t>
        </is>
      </c>
      <c r="O2334" t="inlineStr">
        <is>
          <t>Natuf</t>
        </is>
      </c>
      <c r="P2334" t="inlineStr">
        <is>
          <t>Facebook</t>
        </is>
      </c>
      <c r="Q2334" t="inlineStr">
        <is>
          <t>Tejaswini Tarigopula</t>
        </is>
      </c>
      <c r="R2334" t="inlineStr">
        <is>
          <t>Prabhudatta Pattanaik</t>
        </is>
      </c>
      <c r="S2334" t="inlineStr">
        <is>
          <t>-</t>
        </is>
      </c>
      <c r="T2334" t="inlineStr">
        <is>
          <t>Ludhiana</t>
        </is>
      </c>
      <c r="U2334" t="inlineStr">
        <is>
          <t xml:space="preserve"> </t>
        </is>
      </c>
      <c r="V2334" t="n">
        <v>1</v>
      </c>
      <c r="W2334" t="n">
        <v>1</v>
      </c>
      <c r="X2334" t="inlineStr">
        <is>
          <t>XXXXXX0526</t>
        </is>
      </c>
      <c r="Y2334" s="72" t="n">
        <v>46326.52037037037</v>
      </c>
    </row>
    <row r="2335">
      <c r="A2335" s="39" t="inlineStr">
        <is>
          <t>6ad1c57e531b49c0cce3ee47</t>
        </is>
      </c>
      <c r="B2335" s="72" t="n">
        <v>46311.5032175926</v>
      </c>
      <c r="C2335" s="70" t="n">
        <v>46311</v>
      </c>
      <c r="D2335" t="inlineStr">
        <is>
          <t>2026-10</t>
        </is>
      </c>
      <c r="E2335" t="inlineStr">
        <is>
          <t>Wk of 2026-10-12</t>
        </is>
      </c>
      <c r="F2335" t="inlineStr">
        <is>
          <t>New Lead</t>
        </is>
      </c>
      <c r="G2335" s="39" t="str">
        <f>IF(ISNUMBER(MATCH(F2335,QualityStatuses,0)),"Quality Lead","Non-Quality Lead")</f>
        <v>Non-Quality Lead</v>
      </c>
      <c r="H2335" s="39" t="str">
        <f>IFERROR(INDEX(CampTypes,MATCH(I2335,CampList,0)),"Unattributed")</f>
        <v>Old</v>
      </c>
      <c r="I2335" t="inlineStr">
        <is>
          <t>natuf_Kiosk_14072026_Hindi</t>
        </is>
      </c>
      <c r="J2335" t="inlineStr">
        <is>
          <t>natuf_Kiosk_14072026_Hindi</t>
        </is>
      </c>
      <c r="K2335" t="inlineStr">
        <is>
          <t>Direct (campaign tagged in CRM)</t>
        </is>
      </c>
      <c r="L2335" t="inlineStr">
        <is>
          <t>natuf_Kiosk_09102026</t>
        </is>
      </c>
      <c r="M2335" t="inlineStr">
        <is>
          <t>natuf_Kiosk_09102026</t>
        </is>
      </c>
      <c r="N2335" t="inlineStr">
        <is>
          <t>natuf_Kiosk_14072026_ad set_ad1</t>
        </is>
      </c>
      <c r="O2335" t="inlineStr">
        <is>
          <t>Natuf</t>
        </is>
      </c>
      <c r="P2335" t="inlineStr">
        <is>
          <t>Facebook</t>
        </is>
      </c>
      <c r="Q2335" t="inlineStr">
        <is>
          <t>(Unassigned)</t>
        </is>
      </c>
      <c r="R2335" t="inlineStr">
        <is>
          <t>Omkar Navge</t>
        </is>
      </c>
      <c r="S2335" t="inlineStr">
        <is>
          <t>-</t>
        </is>
      </c>
      <c r="T2335" t="inlineStr">
        <is>
          <t>Madhepur</t>
        </is>
      </c>
      <c r="U2335" t="inlineStr">
        <is>
          <t xml:space="preserve"> </t>
        </is>
      </c>
      <c r="V2335" t="n">
        <v>0</v>
      </c>
      <c r="W2335" t="n">
        <v>0</v>
      </c>
      <c r="X2335" t="inlineStr">
        <is>
          <t>XXXXXX1453</t>
        </is>
      </c>
      <c r="Y2335" s="72" t="n">
        <v>46326.52037037037</v>
      </c>
    </row>
    <row r="2336">
      <c r="A2336" s="39" t="inlineStr">
        <is>
          <t>6ad1c4571c89a8ca8965fbad</t>
        </is>
      </c>
      <c r="B2336" s="72" t="n">
        <v>46311.49980324074</v>
      </c>
      <c r="C2336" s="70" t="n">
        <v>46311</v>
      </c>
      <c r="D2336" t="inlineStr">
        <is>
          <t>2026-10</t>
        </is>
      </c>
      <c r="E2336" t="inlineStr">
        <is>
          <t>Wk of 2026-10-12</t>
        </is>
      </c>
      <c r="F2336" t="inlineStr">
        <is>
          <t>Meeting Scheduled</t>
        </is>
      </c>
      <c r="G2336" s="39" t="str">
        <f>IF(ISNUMBER(MATCH(F2336,QualityStatuses,0)),"Quality Lead","Non-Quality Lead")</f>
        <v>Quality Lead</v>
      </c>
      <c r="H2336" s="39" t="str">
        <f>IFERROR(INDEX(CampTypes,MATCH(I2336,CampList,0)),"Unattributed")</f>
        <v>Old</v>
      </c>
      <c r="I2336" t="inlineStr">
        <is>
          <t>E_Natuf_Generic_13082026</t>
        </is>
      </c>
      <c r="J2336" t="inlineStr">
        <is>
          <t>E_Natuf_Generic_13082026</t>
        </is>
      </c>
      <c r="K2336" t="inlineStr">
        <is>
          <t>Direct (campaign tagged in CRM)</t>
        </is>
      </c>
      <c r="L2336" t="inlineStr">
        <is>
          <t>E_Natuf_Generic_13082026_Adset1</t>
        </is>
      </c>
      <c r="M2336" t="inlineStr">
        <is>
          <t>E_Natuf_Generic_13082026_Adset1</t>
        </is>
      </c>
      <c r="N2336" t="inlineStr">
        <is>
          <t>E_Natuf_Generic_13082026_Adset1_Ad1</t>
        </is>
      </c>
      <c r="O2336" t="inlineStr">
        <is>
          <t>Natuf</t>
        </is>
      </c>
      <c r="P2336" t="inlineStr">
        <is>
          <t>Facebook</t>
        </is>
      </c>
      <c r="Q2336" t="inlineStr">
        <is>
          <t>Tejaswini Tarigopula</t>
        </is>
      </c>
      <c r="R2336" t="inlineStr">
        <is>
          <t>Shivamani</t>
        </is>
      </c>
      <c r="S2336" t="inlineStr">
        <is>
          <t>-</t>
        </is>
      </c>
      <c r="T2336" t="inlineStr">
        <is>
          <t>Rangareddy</t>
        </is>
      </c>
      <c r="U2336" t="inlineStr">
        <is>
          <t xml:space="preserve"> </t>
        </is>
      </c>
      <c r="V2336" t="n">
        <v>9</v>
      </c>
      <c r="W2336" t="n">
        <v>5</v>
      </c>
      <c r="X2336" t="inlineStr">
        <is>
          <t>XXXXXX2169</t>
        </is>
      </c>
      <c r="Y2336" s="72" t="n">
        <v>46326.52037037037</v>
      </c>
    </row>
    <row r="2337">
      <c r="A2337" s="39" t="inlineStr">
        <is>
          <t>6ad1c36d8cbde6174cfb1419</t>
        </is>
      </c>
      <c r="B2337" s="72" t="n">
        <v>46311.4970949074</v>
      </c>
      <c r="C2337" s="70" t="n">
        <v>46311</v>
      </c>
      <c r="D2337" t="inlineStr">
        <is>
          <t>2026-10</t>
        </is>
      </c>
      <c r="E2337" t="inlineStr">
        <is>
          <t>Wk of 2026-10-12</t>
        </is>
      </c>
      <c r="F2337" t="inlineStr">
        <is>
          <t>New Lead</t>
        </is>
      </c>
      <c r="G2337" s="39" t="str">
        <f>IF(ISNUMBER(MATCH(F2337,QualityStatuses,0)),"Quality Lead","Non-Quality Lead")</f>
        <v>Non-Quality Lead</v>
      </c>
      <c r="H2337" s="39" t="str">
        <f>IFERROR(INDEX(CampTypes,MATCH(I2337,CampList,0)),"Unattributed")</f>
        <v>Old</v>
      </c>
      <c r="I2337" t="inlineStr">
        <is>
          <t>E_Karan_Natuf_All_07072026</t>
        </is>
      </c>
      <c r="J2337" t="inlineStr">
        <is>
          <t>E_Karan_Natuf_All_07072026</t>
        </is>
      </c>
      <c r="K2337" t="inlineStr">
        <is>
          <t>Direct (campaign tagged in CRM)</t>
        </is>
      </c>
      <c r="L2337" t="inlineStr">
        <is>
          <t>E_Karan_Natuf_Sign_07072026_Adset3</t>
        </is>
      </c>
      <c r="M2337" t="inlineStr">
        <is>
          <t>E_Karan_Natuf_Sign_07072026_Adset3</t>
        </is>
      </c>
      <c r="N2337" t="inlineStr">
        <is>
          <t>E_Karan_Natuf_Sign_07072026_Adset2_Ad1 – Copy</t>
        </is>
      </c>
      <c r="O2337" t="inlineStr">
        <is>
          <t>Natuf</t>
        </is>
      </c>
      <c r="P2337" t="inlineStr">
        <is>
          <t>Facebook</t>
        </is>
      </c>
      <c r="Q2337" t="inlineStr">
        <is>
          <t>(Unassigned)</t>
        </is>
      </c>
      <c r="R2337" t="inlineStr">
        <is>
          <t>Omkar Navge</t>
        </is>
      </c>
      <c r="S2337" t="inlineStr">
        <is>
          <t>-</t>
        </is>
      </c>
      <c r="T2337" t="inlineStr">
        <is>
          <t>Chandrapur</t>
        </is>
      </c>
      <c r="U2337" t="inlineStr">
        <is>
          <t xml:space="preserve"> </t>
        </is>
      </c>
      <c r="V2337" t="n">
        <v>0</v>
      </c>
      <c r="W2337" t="n">
        <v>0</v>
      </c>
      <c r="X2337" t="inlineStr">
        <is>
          <t>XXXXXX3739</t>
        </is>
      </c>
      <c r="Y2337" s="72" t="n">
        <v>46326.52037037037</v>
      </c>
    </row>
    <row r="2338">
      <c r="A2338" s="39" t="inlineStr">
        <is>
          <t>6ad1c33790f52c05af67f483</t>
        </is>
      </c>
      <c r="B2338" s="72" t="n">
        <v>46311.4964699074</v>
      </c>
      <c r="C2338" s="70" t="n">
        <v>46311</v>
      </c>
      <c r="D2338" t="inlineStr">
        <is>
          <t>2026-10</t>
        </is>
      </c>
      <c r="E2338" t="inlineStr">
        <is>
          <t>Wk of 2026-10-12</t>
        </is>
      </c>
      <c r="F2338" t="inlineStr">
        <is>
          <t>Attempt 1</t>
        </is>
      </c>
      <c r="G2338" s="39" t="str">
        <f>IF(ISNUMBER(MATCH(F2338,QualityStatuses,0)),"Quality Lead","Non-Quality Lead")</f>
        <v>Non-Quality Lead</v>
      </c>
      <c r="H2338" s="39" t="str">
        <f>IFERROR(INDEX(CampTypes,MATCH(I2338,CampList,0)),"Unattributed")</f>
        <v>Old</v>
      </c>
      <c r="I2338" t="inlineStr">
        <is>
          <t>E_Suresh_Natuf_Kiosk_07072026</t>
        </is>
      </c>
      <c r="J2338" t="inlineStr">
        <is>
          <t>E_Suresh_Natuf_Kiosk_07072026</t>
        </is>
      </c>
      <c r="K2338" t="inlineStr">
        <is>
          <t>Direct (campaign tagged in CRM)</t>
        </is>
      </c>
      <c r="L2338" t="inlineStr">
        <is>
          <t>E_Suresh_Natuf_Kiosk_07072026_Adset5</t>
        </is>
      </c>
      <c r="M2338" t="inlineStr">
        <is>
          <t>E_Suresh_Natuf_Kiosk_07072026_Adset5</t>
        </is>
      </c>
      <c r="N2338" t="inlineStr">
        <is>
          <t>E_Hindi_Suresh_Natuf_Kiosk_07072026_Adset5_ad3 – Copy 2</t>
        </is>
      </c>
      <c r="O2338" t="inlineStr">
        <is>
          <t>Natuf</t>
        </is>
      </c>
      <c r="P2338" t="inlineStr">
        <is>
          <t>Facebook</t>
        </is>
      </c>
      <c r="Q2338" t="inlineStr">
        <is>
          <t>Deepak Rai</t>
        </is>
      </c>
      <c r="R2338" t="inlineStr">
        <is>
          <t>Tejaswini Tarigopula</t>
        </is>
      </c>
      <c r="S2338" t="inlineStr">
        <is>
          <t>-</t>
        </is>
      </c>
      <c r="T2338" t="inlineStr">
        <is>
          <t>Delhi</t>
        </is>
      </c>
      <c r="U2338" t="inlineStr">
        <is>
          <t xml:space="preserve"> </t>
        </is>
      </c>
      <c r="V2338" t="n">
        <v>1</v>
      </c>
      <c r="W2338" t="n">
        <v>0</v>
      </c>
      <c r="X2338" t="inlineStr">
        <is>
          <t>XXXXXX8392</t>
        </is>
      </c>
      <c r="Y2338" s="72" t="n">
        <v>46326.52037037037</v>
      </c>
    </row>
    <row r="2339">
      <c r="A2339" s="39" t="inlineStr">
        <is>
          <t>6ad1c2fab5c1209e335e436b</t>
        </is>
      </c>
      <c r="B2339" s="72" t="n">
        <v>46311.49576388889</v>
      </c>
      <c r="C2339" s="70" t="n">
        <v>46311</v>
      </c>
      <c r="D2339" t="inlineStr">
        <is>
          <t>2026-10</t>
        </is>
      </c>
      <c r="E2339" t="inlineStr">
        <is>
          <t>Wk of 2026-10-12</t>
        </is>
      </c>
      <c r="F2339" t="inlineStr">
        <is>
          <t>Lost</t>
        </is>
      </c>
      <c r="G2339" s="39" t="str">
        <f>IF(ISNUMBER(MATCH(F2339,QualityStatuses,0)),"Quality Lead","Non-Quality Lead")</f>
        <v>Non-Quality Lead</v>
      </c>
      <c r="H2339" s="39" t="str">
        <f>IFERROR(INDEX(CampTypes,MATCH(I2339,CampList,0)),"Unattributed")</f>
        <v>Old</v>
      </c>
      <c r="I2339" t="inlineStr">
        <is>
          <t>E_Karan_Natuf_All_07072026</t>
        </is>
      </c>
      <c r="J2339" t="inlineStr">
        <is>
          <t>E_Karan_Natuf_All_07072026</t>
        </is>
      </c>
      <c r="K2339" t="inlineStr">
        <is>
          <t>Direct (campaign tagged in CRM)</t>
        </is>
      </c>
      <c r="L2339" t="inlineStr">
        <is>
          <t>E_Karan_Natuf_Sign_07072026_Adset3</t>
        </is>
      </c>
      <c r="M2339" t="inlineStr">
        <is>
          <t>E_Karan_Natuf_Sign_07072026_Adset3</t>
        </is>
      </c>
      <c r="N2339" t="inlineStr">
        <is>
          <t>E_Karan_Natuf_Sign_07072026_Adset2_Ad1 – Copy</t>
        </is>
      </c>
      <c r="O2339" t="inlineStr">
        <is>
          <t>Natuf</t>
        </is>
      </c>
      <c r="P2339" t="inlineStr">
        <is>
          <t>Facebook</t>
        </is>
      </c>
      <c r="Q2339" t="inlineStr">
        <is>
          <t>Marshal Malbari</t>
        </is>
      </c>
      <c r="R2339" t="inlineStr">
        <is>
          <t>Rinkita Virvani</t>
        </is>
      </c>
      <c r="S2339" t="inlineStr">
        <is>
          <t>DNP - Did Not Pick Up</t>
        </is>
      </c>
      <c r="T2339" t="inlineStr">
        <is>
          <t>Rewari</t>
        </is>
      </c>
      <c r="U2339" t="inlineStr">
        <is>
          <t xml:space="preserve"> </t>
        </is>
      </c>
      <c r="V2339" t="n">
        <v>7</v>
      </c>
      <c r="W2339" t="n">
        <v>0</v>
      </c>
      <c r="X2339" t="inlineStr">
        <is>
          <t>XXXXXX7677</t>
        </is>
      </c>
      <c r="Y2339" s="72" t="n">
        <v>46326.52037037037</v>
      </c>
    </row>
    <row r="2340">
      <c r="A2340" s="39" t="inlineStr">
        <is>
          <t>6ad1c2698cbde6174cfb1217</t>
        </is>
      </c>
      <c r="B2340" s="72" t="n">
        <v>46311.49408564815</v>
      </c>
      <c r="C2340" s="70" t="n">
        <v>46311</v>
      </c>
      <c r="D2340" t="inlineStr">
        <is>
          <t>2026-10</t>
        </is>
      </c>
      <c r="E2340" t="inlineStr">
        <is>
          <t>Wk of 2026-10-12</t>
        </is>
      </c>
      <c r="F2340" t="inlineStr">
        <is>
          <t>Attempt 2</t>
        </is>
      </c>
      <c r="G2340" s="39" t="str">
        <f>IF(ISNUMBER(MATCH(F2340,QualityStatuses,0)),"Quality Lead","Non-Quality Lead")</f>
        <v>Non-Quality Lead</v>
      </c>
      <c r="H2340" s="39" t="str">
        <f>IFERROR(INDEX(CampTypes,MATCH(I2340,CampList,0)),"Unattributed")</f>
        <v>New</v>
      </c>
      <c r="I2340" t="inlineStr">
        <is>
          <t>EBG - In House | ABO | Natuf | Leads | Unit Franchise | India | Oct26 | V1</t>
        </is>
      </c>
      <c r="J2340" t="inlineStr">
        <is>
          <t>EBG - In House | ABO | Natuf | Leads | Unit Franchise | India | Oct26 | V1</t>
        </is>
      </c>
      <c r="K2340" t="inlineStr">
        <is>
          <t>Direct (campaign tagged in CRM)</t>
        </is>
      </c>
      <c r="L2340" t="inlineStr">
        <is>
          <t>Natuf | Investors | Tier1 + Growth Cities | Oct26 | V1</t>
        </is>
      </c>
      <c r="M2340" t="inlineStr">
        <is>
          <t>Natuf | Investors | Tier1 + Growth Cities | Oct26 | V1</t>
        </is>
      </c>
      <c r="N2340" t="inlineStr">
        <is>
          <t>Natuf | Reel | Brand Ambassador | Heard Of Owning A Cafe | V1</t>
        </is>
      </c>
      <c r="O2340" t="inlineStr">
        <is>
          <t>In House Natuf</t>
        </is>
      </c>
      <c r="P2340" t="inlineStr">
        <is>
          <t>Facebook</t>
        </is>
      </c>
      <c r="Q2340" t="inlineStr">
        <is>
          <t>Rupa Srinivas</t>
        </is>
      </c>
      <c r="R2340" t="inlineStr">
        <is>
          <t>Roshini</t>
        </is>
      </c>
      <c r="S2340" t="inlineStr">
        <is>
          <t>-</t>
        </is>
      </c>
      <c r="T2340" t="inlineStr">
        <is>
          <t>jaipur</t>
        </is>
      </c>
      <c r="U2340" t="inlineStr">
        <is>
          <t xml:space="preserve"> </t>
        </is>
      </c>
      <c r="V2340" t="n">
        <v>4</v>
      </c>
      <c r="W2340" t="n">
        <v>2</v>
      </c>
      <c r="X2340" t="inlineStr">
        <is>
          <t>XXXXXX2574</t>
        </is>
      </c>
      <c r="Y2340" s="72" t="n">
        <v>46326.52037037037</v>
      </c>
    </row>
    <row r="2341">
      <c r="A2341" s="39" t="inlineStr">
        <is>
          <t>6ad1bed6caed54a136a06fa9</t>
        </is>
      </c>
      <c r="B2341" s="72" t="n">
        <v>46311.48349537037</v>
      </c>
      <c r="C2341" s="70" t="n">
        <v>46311</v>
      </c>
      <c r="D2341" t="inlineStr">
        <is>
          <t>2026-10</t>
        </is>
      </c>
      <c r="E2341" t="inlineStr">
        <is>
          <t>Wk of 2026-10-12</t>
        </is>
      </c>
      <c r="F2341" t="inlineStr">
        <is>
          <t>Attempt 1</t>
        </is>
      </c>
      <c r="G2341" s="39" t="str">
        <f>IF(ISNUMBER(MATCH(F2341,QualityStatuses,0)),"Quality Lead","Non-Quality Lead")</f>
        <v>Non-Quality Lead</v>
      </c>
      <c r="H2341" s="39" t="str">
        <f>IFERROR(INDEX(CampTypes,MATCH(I2341,CampList,0)),"Unattributed")</f>
        <v>New</v>
      </c>
      <c r="I2341" t="inlineStr">
        <is>
          <t>EBG - In House | ABO | Natuf | Leads | Unit Franchise | India | Oct26 | V1</t>
        </is>
      </c>
      <c r="J2341" t="inlineStr">
        <is>
          <t>EBG - In House | ABO | Natuf | Leads | Unit Franchise | India | Oct26 | V1</t>
        </is>
      </c>
      <c r="K2341" t="inlineStr">
        <is>
          <t>Direct (campaign tagged in CRM)</t>
        </is>
      </c>
      <c r="L2341" t="inlineStr">
        <is>
          <t>Natuf | Business Owners | Tier1 + Growth Cities | Oct26 | V1</t>
        </is>
      </c>
      <c r="M2341" t="inlineStr">
        <is>
          <t>Natuf | Business Owners | Tier1 + Growth Cities | Oct26 | V1</t>
        </is>
      </c>
      <c r="N2341" t="inlineStr">
        <is>
          <t>Natuf | Reel | Brand Ambassador | Heard Of Owning A Cafe | V1</t>
        </is>
      </c>
      <c r="O2341" t="inlineStr">
        <is>
          <t>In House Natuf</t>
        </is>
      </c>
      <c r="P2341" t="inlineStr">
        <is>
          <t>Facebook</t>
        </is>
      </c>
      <c r="Q2341" t="inlineStr">
        <is>
          <t>Rupa Srinivas</t>
        </is>
      </c>
      <c r="R2341" t="inlineStr">
        <is>
          <t>Yeshaswini</t>
        </is>
      </c>
      <c r="S2341" t="inlineStr">
        <is>
          <t>-</t>
        </is>
      </c>
      <c r="T2341" t="inlineStr">
        <is>
          <t>Bhopal</t>
        </is>
      </c>
      <c r="U2341" t="inlineStr">
        <is>
          <t xml:space="preserve"> </t>
        </is>
      </c>
      <c r="V2341" t="n">
        <v>1</v>
      </c>
      <c r="W2341" t="n">
        <v>0</v>
      </c>
      <c r="X2341" t="inlineStr">
        <is>
          <t>XXXXXX4377</t>
        </is>
      </c>
      <c r="Y2341" s="72" t="n">
        <v>46326.52037037037</v>
      </c>
    </row>
    <row r="2342">
      <c r="A2342" s="39" t="inlineStr">
        <is>
          <t>6ad1bece5d97ab75bcd638c2</t>
        </is>
      </c>
      <c r="B2342" s="72" t="n">
        <v>46311.48340277778</v>
      </c>
      <c r="C2342" s="70" t="n">
        <v>46311</v>
      </c>
      <c r="D2342" t="inlineStr">
        <is>
          <t>2026-10</t>
        </is>
      </c>
      <c r="E2342" t="inlineStr">
        <is>
          <t>Wk of 2026-10-12</t>
        </is>
      </c>
      <c r="F2342" t="inlineStr">
        <is>
          <t>Details Shared</t>
        </is>
      </c>
      <c r="G2342" s="39" t="str">
        <f>IF(ISNUMBER(MATCH(F2342,QualityStatuses,0)),"Quality Lead","Non-Quality Lead")</f>
        <v>Quality Lead</v>
      </c>
      <c r="H2342" s="39" t="str">
        <f>IFERROR(INDEX(CampTypes,MATCH(I2342,CampList,0)),"Unattributed")</f>
        <v>New</v>
      </c>
      <c r="I2342" t="inlineStr">
        <is>
          <t>EBG - In House | ABO | Natuf | Leads | Unit Franchise | India | Oct26 | V1</t>
        </is>
      </c>
      <c r="J2342" t="inlineStr">
        <is>
          <t>EBG - In House | ABO | Natuf | Leads | Unit Franchise | India | Oct26 | V1</t>
        </is>
      </c>
      <c r="K2342" t="inlineStr">
        <is>
          <t>Direct (campaign tagged in CRM)</t>
        </is>
      </c>
      <c r="L2342" t="inlineStr">
        <is>
          <t>Natuf | LAL 1% | India | Jul26 | V1</t>
        </is>
      </c>
      <c r="M2342" t="inlineStr">
        <is>
          <t>Natuf | LAL 1% | India | Jul26 | V1</t>
        </is>
      </c>
      <c r="N2342" t="inlineStr">
        <is>
          <t>Natuf | Reel | Brand Ambassador | Heard Of Owning A Cafe | V1</t>
        </is>
      </c>
      <c r="O2342" t="inlineStr">
        <is>
          <t>In House Natuf</t>
        </is>
      </c>
      <c r="P2342" t="inlineStr">
        <is>
          <t>Facebook</t>
        </is>
      </c>
      <c r="Q2342" t="inlineStr">
        <is>
          <t>Rupa Srinivas</t>
        </is>
      </c>
      <c r="R2342" t="inlineStr">
        <is>
          <t>Siddharth</t>
        </is>
      </c>
      <c r="S2342" t="inlineStr">
        <is>
          <t>-</t>
        </is>
      </c>
      <c r="T2342" t="inlineStr">
        <is>
          <t>Roorkee</t>
        </is>
      </c>
      <c r="U2342" t="inlineStr">
        <is>
          <t xml:space="preserve"> </t>
        </is>
      </c>
      <c r="V2342" t="n">
        <v>1</v>
      </c>
      <c r="W2342" t="n">
        <v>1</v>
      </c>
      <c r="X2342" t="inlineStr">
        <is>
          <t>XXXXXX0605</t>
        </is>
      </c>
      <c r="Y2342" s="72" t="n">
        <v>46326.52037037037</v>
      </c>
    </row>
    <row r="2343">
      <c r="A2343" s="39" t="inlineStr">
        <is>
          <t>6ad1bdc38b1f7e4f75c86775</t>
        </is>
      </c>
      <c r="B2343" s="72" t="n">
        <v>46311.4803125</v>
      </c>
      <c r="C2343" s="70" t="n">
        <v>46311</v>
      </c>
      <c r="D2343" t="inlineStr">
        <is>
          <t>2026-10</t>
        </is>
      </c>
      <c r="E2343" t="inlineStr">
        <is>
          <t>Wk of 2026-10-12</t>
        </is>
      </c>
      <c r="F2343" t="inlineStr">
        <is>
          <t>New Lead</t>
        </is>
      </c>
      <c r="G2343" s="39" t="str">
        <f>IF(ISNUMBER(MATCH(F2343,QualityStatuses,0)),"Quality Lead","Non-Quality Lead")</f>
        <v>Non-Quality Lead</v>
      </c>
      <c r="H2343" s="39" t="str">
        <f>IFERROR(INDEX(CampTypes,MATCH(I2343,CampList,0)),"Unattributed")</f>
        <v>Old</v>
      </c>
      <c r="I2343" t="inlineStr">
        <is>
          <t>natuf_Kiosk_14072026_Hindi</t>
        </is>
      </c>
      <c r="J2343" t="inlineStr">
        <is>
          <t>natuf_Kiosk_14072026_Hindi</t>
        </is>
      </c>
      <c r="K2343" t="inlineStr">
        <is>
          <t>Direct (campaign tagged in CRM)</t>
        </is>
      </c>
      <c r="L2343" t="inlineStr">
        <is>
          <t>natuf_Kiosk_09102026</t>
        </is>
      </c>
      <c r="M2343" t="inlineStr">
        <is>
          <t>natuf_Kiosk_09102026</t>
        </is>
      </c>
      <c r="N2343" t="inlineStr">
        <is>
          <t>natuf_Kiosk_14072026_ad set_ad1</t>
        </is>
      </c>
      <c r="O2343" t="inlineStr">
        <is>
          <t>Natuf</t>
        </is>
      </c>
      <c r="P2343" t="inlineStr">
        <is>
          <t>Facebook</t>
        </is>
      </c>
      <c r="Q2343" t="inlineStr">
        <is>
          <t>(Unassigned)</t>
        </is>
      </c>
      <c r="R2343" t="inlineStr">
        <is>
          <t>Omkar Navge</t>
        </is>
      </c>
      <c r="S2343" t="inlineStr">
        <is>
          <t>-</t>
        </is>
      </c>
      <c r="T2343" t="inlineStr">
        <is>
          <t>Bangalore</t>
        </is>
      </c>
      <c r="U2343" t="inlineStr">
        <is>
          <t xml:space="preserve"> </t>
        </is>
      </c>
      <c r="V2343" t="n">
        <v>0</v>
      </c>
      <c r="W2343" t="n">
        <v>0</v>
      </c>
      <c r="X2343" t="inlineStr">
        <is>
          <t>XXXXXX1431</t>
        </is>
      </c>
      <c r="Y2343" s="72" t="n">
        <v>46326.52037037037</v>
      </c>
    </row>
    <row r="2344">
      <c r="A2344" s="39" t="inlineStr">
        <is>
          <t>6ad1bd2f8fcae799fb63e8e3</t>
        </is>
      </c>
      <c r="B2344" s="72" t="n">
        <v>46311.47859953704</v>
      </c>
      <c r="C2344" s="70" t="n">
        <v>46311</v>
      </c>
      <c r="D2344" t="inlineStr">
        <is>
          <t>2026-10</t>
        </is>
      </c>
      <c r="E2344" t="inlineStr">
        <is>
          <t>Wk of 2026-10-12</t>
        </is>
      </c>
      <c r="F2344" t="inlineStr">
        <is>
          <t>Attempt 2</t>
        </is>
      </c>
      <c r="G2344" s="39" t="str">
        <f>IF(ISNUMBER(MATCH(F2344,QualityStatuses,0)),"Quality Lead","Non-Quality Lead")</f>
        <v>Non-Quality Lead</v>
      </c>
      <c r="H2344" s="39" t="str">
        <f>IFERROR(INDEX(CampTypes,MATCH(I2344,CampList,0)),"Unattributed")</f>
        <v>New</v>
      </c>
      <c r="I2344" t="inlineStr">
        <is>
          <t>EBG - In House | ABO | Natuf | Leads | Unit Franchise | India | Oct26 | V1</t>
        </is>
      </c>
      <c r="J2344" t="inlineStr">
        <is>
          <t>EBG - In House | ABO | Natuf | Leads | Unit Franchise | India | Oct26 | V1</t>
        </is>
      </c>
      <c r="K2344" t="inlineStr">
        <is>
          <t>Direct (campaign tagged in CRM)</t>
        </is>
      </c>
      <c r="L2344" t="inlineStr">
        <is>
          <t>Natuf | Business Owners | Tier1 + Growth Cities | Oct26 | V1</t>
        </is>
      </c>
      <c r="M2344" t="inlineStr">
        <is>
          <t>Natuf | Business Owners | Tier1 + Growth Cities | Oct26 | V1</t>
        </is>
      </c>
      <c r="N2344" t="inlineStr">
        <is>
          <t>Natuf | Reel | Brand Ambassador | Heard Of Owning A Cafe | V1</t>
        </is>
      </c>
      <c r="O2344" t="inlineStr">
        <is>
          <t>In House Natuf</t>
        </is>
      </c>
      <c r="P2344" t="inlineStr">
        <is>
          <t>Facebook</t>
        </is>
      </c>
      <c r="Q2344" t="inlineStr">
        <is>
          <t>Rupa Srinivas</t>
        </is>
      </c>
      <c r="R2344" t="inlineStr">
        <is>
          <t>Sameer Khan</t>
        </is>
      </c>
      <c r="S2344" t="inlineStr">
        <is>
          <t>-</t>
        </is>
      </c>
      <c r="T2344" t="inlineStr">
        <is>
          <t>Ghaziabad</t>
        </is>
      </c>
      <c r="U2344" t="inlineStr">
        <is>
          <t xml:space="preserve"> </t>
        </is>
      </c>
      <c r="V2344" t="n">
        <v>2</v>
      </c>
      <c r="W2344" t="n">
        <v>1</v>
      </c>
      <c r="X2344" t="inlineStr">
        <is>
          <t>XXXXXX9747</t>
        </is>
      </c>
      <c r="Y2344" s="72" t="n">
        <v>46326.52037037037</v>
      </c>
    </row>
    <row r="2345">
      <c r="A2345" s="39" t="inlineStr">
        <is>
          <t>6ad1bc7eb79717e01a6fa7bf</t>
        </is>
      </c>
      <c r="B2345" s="72" t="n">
        <v>46311.47655092592</v>
      </c>
      <c r="C2345" s="70" t="n">
        <v>46311</v>
      </c>
      <c r="D2345" t="inlineStr">
        <is>
          <t>2026-10</t>
        </is>
      </c>
      <c r="E2345" t="inlineStr">
        <is>
          <t>Wk of 2026-10-12</t>
        </is>
      </c>
      <c r="F2345" t="inlineStr">
        <is>
          <t>Lost</t>
        </is>
      </c>
      <c r="G2345" s="39" t="str">
        <f>IF(ISNUMBER(MATCH(F2345,QualityStatuses,0)),"Quality Lead","Non-Quality Lead")</f>
        <v>Non-Quality Lead</v>
      </c>
      <c r="H2345" s="39" t="str">
        <f>IFERROR(INDEX(CampTypes,MATCH(I2345,CampList,0)),"Unattributed")</f>
        <v>Old</v>
      </c>
      <c r="I2345" t="inlineStr">
        <is>
          <t>E_Natuf_Generic_13082026</t>
        </is>
      </c>
      <c r="J2345" t="inlineStr">
        <is>
          <t>E_Natuf_Generic_13082026</t>
        </is>
      </c>
      <c r="K2345" t="inlineStr">
        <is>
          <t>Direct (campaign tagged in CRM)</t>
        </is>
      </c>
      <c r="L2345" t="inlineStr">
        <is>
          <t>E_Natuf_Generic_13082026_Adset1</t>
        </is>
      </c>
      <c r="M2345" t="inlineStr">
        <is>
          <t>E_Natuf_Generic_13082026_Adset1</t>
        </is>
      </c>
      <c r="N2345" t="inlineStr">
        <is>
          <t>E_Natuf_Generic_13082026_Adset1_Ad1</t>
        </is>
      </c>
      <c r="O2345" t="inlineStr">
        <is>
          <t>Natuf</t>
        </is>
      </c>
      <c r="P2345" t="inlineStr">
        <is>
          <t>Facebook</t>
        </is>
      </c>
      <c r="Q2345" t="inlineStr">
        <is>
          <t>Marshal Malbari</t>
        </is>
      </c>
      <c r="R2345" t="inlineStr">
        <is>
          <t>Drishti Lodhia</t>
        </is>
      </c>
      <c r="S2345" t="inlineStr">
        <is>
          <t>DNP - Did Not Pick Up</t>
        </is>
      </c>
      <c r="T2345" t="inlineStr">
        <is>
          <t>Rishikesh</t>
        </is>
      </c>
      <c r="U2345" t="inlineStr">
        <is>
          <t xml:space="preserve"> </t>
        </is>
      </c>
      <c r="V2345" t="n">
        <v>5</v>
      </c>
      <c r="W2345" t="n">
        <v>3</v>
      </c>
      <c r="X2345" t="inlineStr">
        <is>
          <t>XXXXXX2936</t>
        </is>
      </c>
      <c r="Y2345" s="72" t="n">
        <v>46326.52037037037</v>
      </c>
    </row>
    <row r="2346">
      <c r="A2346" s="39" t="inlineStr">
        <is>
          <t>6ad1bb3e9e542a75b5c9803d</t>
        </is>
      </c>
      <c r="B2346" s="72" t="n">
        <v>46311.47284722222</v>
      </c>
      <c r="C2346" s="70" t="n">
        <v>46311</v>
      </c>
      <c r="D2346" t="inlineStr">
        <is>
          <t>2026-10</t>
        </is>
      </c>
      <c r="E2346" t="inlineStr">
        <is>
          <t>Wk of 2026-10-12</t>
        </is>
      </c>
      <c r="F2346" t="inlineStr">
        <is>
          <t>Connected</t>
        </is>
      </c>
      <c r="G2346" s="39" t="str">
        <f>IF(ISNUMBER(MATCH(F2346,QualityStatuses,0)),"Quality Lead","Non-Quality Lead")</f>
        <v>Non-Quality Lead</v>
      </c>
      <c r="H2346" s="39" t="str">
        <f>IFERROR(INDEX(CampTypes,MATCH(I2346,CampList,0)),"Unattributed")</f>
        <v>Old</v>
      </c>
      <c r="I2346" t="inlineStr">
        <is>
          <t>natuf_Kiosk_14072026_Hindi</t>
        </is>
      </c>
      <c r="J2346" t="inlineStr">
        <is>
          <t>natuf_Kiosk_14072026_Hindi</t>
        </is>
      </c>
      <c r="K2346" t="inlineStr">
        <is>
          <t>Direct (campaign tagged in CRM)</t>
        </is>
      </c>
      <c r="L2346" t="inlineStr">
        <is>
          <t>natuf_Kiosk_14072026_Highest-converting industries</t>
        </is>
      </c>
      <c r="M2346" t="inlineStr">
        <is>
          <t>natuf_Kiosk_14072026_Highest-converting industries</t>
        </is>
      </c>
      <c r="N2346" t="inlineStr">
        <is>
          <t>natuf_Kiosk_14072026_ad set_ad1</t>
        </is>
      </c>
      <c r="O2346" t="inlineStr">
        <is>
          <t>Natuf</t>
        </is>
      </c>
      <c r="P2346" t="inlineStr">
        <is>
          <t>Facebook</t>
        </is>
      </c>
      <c r="Q2346" t="inlineStr">
        <is>
          <t>Tejaswini Tarigopula</t>
        </is>
      </c>
      <c r="R2346" t="inlineStr">
        <is>
          <t>Arjuman Vidya Sagar</t>
        </is>
      </c>
      <c r="S2346" t="inlineStr">
        <is>
          <t>-</t>
        </is>
      </c>
      <c r="T2346" t="inlineStr">
        <is>
          <t>pratapgarh</t>
        </is>
      </c>
      <c r="U2346" t="inlineStr">
        <is>
          <t xml:space="preserve"> </t>
        </is>
      </c>
      <c r="V2346" t="n">
        <v>2</v>
      </c>
      <c r="W2346" t="n">
        <v>1</v>
      </c>
      <c r="X2346" t="inlineStr">
        <is>
          <t>XXXXXX4564</t>
        </is>
      </c>
      <c r="Y2346" s="72" t="n">
        <v>46326.52037037037</v>
      </c>
    </row>
    <row r="2347">
      <c r="A2347" s="39" t="inlineStr">
        <is>
          <t>6ad1bae9d42554c7b1d04594</t>
        </is>
      </c>
      <c r="B2347" s="72" t="n">
        <v>46311.47186342593</v>
      </c>
      <c r="C2347" s="70" t="n">
        <v>46311</v>
      </c>
      <c r="D2347" t="inlineStr">
        <is>
          <t>2026-10</t>
        </is>
      </c>
      <c r="E2347" t="inlineStr">
        <is>
          <t>Wk of 2026-10-12</t>
        </is>
      </c>
      <c r="F2347" t="inlineStr">
        <is>
          <t>Details Shared</t>
        </is>
      </c>
      <c r="G2347" s="39" t="str">
        <f>IF(ISNUMBER(MATCH(F2347,QualityStatuses,0)),"Quality Lead","Non-Quality Lead")</f>
        <v>Quality Lead</v>
      </c>
      <c r="H2347" s="39" t="str">
        <f>IFERROR(INDEX(CampTypes,MATCH(I2347,CampList,0)),"Unattributed")</f>
        <v>New</v>
      </c>
      <c r="I2347" t="inlineStr">
        <is>
          <t>EBG - In House | ABO | Natuf | Leads | Unit Franchise | India | Oct26 | V1</t>
        </is>
      </c>
      <c r="J2347" t="inlineStr">
        <is>
          <t>EBG - In House | ABO | Natuf | Leads | Unit Franchise | India | Oct26 | V1</t>
        </is>
      </c>
      <c r="K2347" t="inlineStr">
        <is>
          <t>Direct (campaign tagged in CRM)</t>
        </is>
      </c>
      <c r="L2347" t="inlineStr">
        <is>
          <t>Natuf | Investors | Tier1 + Growth Cities | Oct26 | V1</t>
        </is>
      </c>
      <c r="M2347" t="inlineStr">
        <is>
          <t>Natuf | Investors | Tier1 + Growth Cities | Oct26 | V1</t>
        </is>
      </c>
      <c r="N2347" t="inlineStr">
        <is>
          <t>Natuf | Reel | Brand Ambassador | Heard Of Owning A Cafe | V1</t>
        </is>
      </c>
      <c r="O2347" t="inlineStr">
        <is>
          <t>In House Natuf</t>
        </is>
      </c>
      <c r="P2347" t="inlineStr">
        <is>
          <t>Facebook</t>
        </is>
      </c>
      <c r="Q2347" t="inlineStr">
        <is>
          <t>Rupa Srinivas</t>
        </is>
      </c>
      <c r="R2347" t="inlineStr">
        <is>
          <t>Durga Bhavani</t>
        </is>
      </c>
      <c r="S2347" t="inlineStr">
        <is>
          <t>-</t>
        </is>
      </c>
      <c r="T2347" t="inlineStr">
        <is>
          <t>Patna</t>
        </is>
      </c>
      <c r="U2347" t="inlineStr">
        <is>
          <t xml:space="preserve"> </t>
        </is>
      </c>
      <c r="V2347" t="n">
        <v>1</v>
      </c>
      <c r="W2347" t="n">
        <v>-1</v>
      </c>
      <c r="X2347" t="inlineStr">
        <is>
          <t>XXXXXX0697</t>
        </is>
      </c>
      <c r="Y2347" s="72" t="n">
        <v>46326.52037037037</v>
      </c>
    </row>
    <row r="2348">
      <c r="A2348" s="39" t="inlineStr">
        <is>
          <t>6ad1badfc24937cbc7d8ada4</t>
        </is>
      </c>
      <c r="B2348" s="72" t="n">
        <v>46311.47174768519</v>
      </c>
      <c r="C2348" s="70" t="n">
        <v>46311</v>
      </c>
      <c r="D2348" t="inlineStr">
        <is>
          <t>2026-10</t>
        </is>
      </c>
      <c r="E2348" t="inlineStr">
        <is>
          <t>Wk of 2026-10-12</t>
        </is>
      </c>
      <c r="F2348" t="inlineStr">
        <is>
          <t>Connected</t>
        </is>
      </c>
      <c r="G2348" s="39" t="str">
        <f>IF(ISNUMBER(MATCH(F2348,QualityStatuses,0)),"Quality Lead","Non-Quality Lead")</f>
        <v>Non-Quality Lead</v>
      </c>
      <c r="H2348" s="39" t="str">
        <f>IFERROR(INDEX(CampTypes,MATCH(I2348,CampList,0)),"Unattributed")</f>
        <v>New</v>
      </c>
      <c r="I2348" t="inlineStr">
        <is>
          <t>EBG - In House | ABO | Natuf | Leads | Unit Franchise | India | Oct26 | V1</t>
        </is>
      </c>
      <c r="J2348" t="inlineStr">
        <is>
          <t>EBG - In House | ABO | Natuf | Leads | Unit Franchise | India | Oct26 | V1</t>
        </is>
      </c>
      <c r="K2348" t="inlineStr">
        <is>
          <t>Direct (campaign tagged in CRM)</t>
        </is>
      </c>
      <c r="L2348" t="inlineStr">
        <is>
          <t>Natuf | LAL 1% | India | Jul26 | V1</t>
        </is>
      </c>
      <c r="M2348" t="inlineStr">
        <is>
          <t>Natuf | LAL 1% | India | Jul26 | V1</t>
        </is>
      </c>
      <c r="N2348" t="inlineStr">
        <is>
          <t>Natuf | Reel | Brand Ambassador | Heard Of Owning A Cafe | V1</t>
        </is>
      </c>
      <c r="O2348" t="inlineStr">
        <is>
          <t>In House Natuf</t>
        </is>
      </c>
      <c r="P2348" t="inlineStr">
        <is>
          <t>Facebook</t>
        </is>
      </c>
      <c r="Q2348" t="inlineStr">
        <is>
          <t>Rupa Srinivas</t>
        </is>
      </c>
      <c r="R2348" t="inlineStr">
        <is>
          <t>Prithvi Raj</t>
        </is>
      </c>
      <c r="S2348" t="inlineStr">
        <is>
          <t>-</t>
        </is>
      </c>
      <c r="T2348" t="inlineStr">
        <is>
          <t>Coimbatore</t>
        </is>
      </c>
      <c r="U2348" t="inlineStr">
        <is>
          <t xml:space="preserve"> </t>
        </is>
      </c>
      <c r="V2348" t="n">
        <v>1</v>
      </c>
      <c r="W2348" t="n">
        <v>1</v>
      </c>
      <c r="X2348" t="inlineStr">
        <is>
          <t>XXXXXX3376</t>
        </is>
      </c>
      <c r="Y2348" s="72" t="n">
        <v>46326.52037037037</v>
      </c>
    </row>
    <row r="2349">
      <c r="A2349" s="39" t="inlineStr">
        <is>
          <t>6ad1b8facd63af4f6de044af</t>
        </is>
      </c>
      <c r="B2349" s="72" t="n">
        <v>46311.46613425926</v>
      </c>
      <c r="C2349" s="70" t="n">
        <v>46311</v>
      </c>
      <c r="D2349" t="inlineStr">
        <is>
          <t>2026-10</t>
        </is>
      </c>
      <c r="E2349" t="inlineStr">
        <is>
          <t>Wk of 2026-10-12</t>
        </is>
      </c>
      <c r="F2349" t="inlineStr">
        <is>
          <t>Connected</t>
        </is>
      </c>
      <c r="G2349" s="39" t="str">
        <f>IF(ISNUMBER(MATCH(F2349,QualityStatuses,0)),"Quality Lead","Non-Quality Lead")</f>
        <v>Non-Quality Lead</v>
      </c>
      <c r="H2349" s="39" t="str">
        <f>IFERROR(INDEX(CampTypes,MATCH(I2349,CampList,0)),"Unattributed")</f>
        <v>New</v>
      </c>
      <c r="I2349" t="inlineStr">
        <is>
          <t>EBG - In House | ABO | Natuf | Leads | Unit Franchise | India | Oct26 | V1</t>
        </is>
      </c>
      <c r="J2349" t="inlineStr">
        <is>
          <t>EBG - In House | ABO | Natuf | Leads | Unit Franchise | India | Oct26 | V1</t>
        </is>
      </c>
      <c r="K2349" t="inlineStr">
        <is>
          <t>Direct (campaign tagged in CRM)</t>
        </is>
      </c>
      <c r="L2349" t="inlineStr">
        <is>
          <t>Natuf | Investors | Tier1 + Growth Cities | Oct26 | V1</t>
        </is>
      </c>
      <c r="M2349" t="inlineStr">
        <is>
          <t>Natuf | Investors | Tier1 + Growth Cities | Oct26 | V1</t>
        </is>
      </c>
      <c r="N2349" t="inlineStr">
        <is>
          <t>Natuf | Reel | Brand Ambassador | Heard Of Owning A Cafe | V1</t>
        </is>
      </c>
      <c r="O2349" t="inlineStr">
        <is>
          <t>In House Natuf</t>
        </is>
      </c>
      <c r="P2349" t="inlineStr">
        <is>
          <t>Facebook</t>
        </is>
      </c>
      <c r="Q2349" t="inlineStr">
        <is>
          <t>Rupa Srinivas</t>
        </is>
      </c>
      <c r="R2349" t="inlineStr">
        <is>
          <t>Sourav dey</t>
        </is>
      </c>
      <c r="S2349" t="inlineStr">
        <is>
          <t>-</t>
        </is>
      </c>
      <c r="T2349" t="inlineStr">
        <is>
          <t>Bagalkot</t>
        </is>
      </c>
      <c r="U2349" t="inlineStr">
        <is>
          <t xml:space="preserve"> </t>
        </is>
      </c>
      <c r="V2349" t="n">
        <v>3</v>
      </c>
      <c r="W2349" t="n">
        <v>2</v>
      </c>
      <c r="X2349" t="inlineStr">
        <is>
          <t>XXXXXX6083</t>
        </is>
      </c>
      <c r="Y2349" s="72" t="n">
        <v>46326.52037037037</v>
      </c>
    </row>
    <row r="2350">
      <c r="A2350" s="39" t="inlineStr">
        <is>
          <t>6ad1b7e678bc34862db9a4db</t>
        </is>
      </c>
      <c r="B2350" s="72" t="n">
        <v>46311.46293981482</v>
      </c>
      <c r="C2350" s="70" t="n">
        <v>46311</v>
      </c>
      <c r="D2350" t="inlineStr">
        <is>
          <t>2026-10</t>
        </is>
      </c>
      <c r="E2350" t="inlineStr">
        <is>
          <t>Wk of 2026-10-12</t>
        </is>
      </c>
      <c r="F2350" t="inlineStr">
        <is>
          <t>New Lead</t>
        </is>
      </c>
      <c r="G2350" s="39" t="str">
        <f>IF(ISNUMBER(MATCH(F2350,QualityStatuses,0)),"Quality Lead","Non-Quality Lead")</f>
        <v>Non-Quality Lead</v>
      </c>
      <c r="H2350" s="39" t="str">
        <f>IFERROR(INDEX(CampTypes,MATCH(I2350,CampList,0)),"Unattributed")</f>
        <v>Old</v>
      </c>
      <c r="I2350" t="inlineStr">
        <is>
          <t>natuf_Kiosk_14072026_Hindi</t>
        </is>
      </c>
      <c r="J2350" t="inlineStr">
        <is>
          <t>natuf_Kiosk_14072026_Hindi</t>
        </is>
      </c>
      <c r="K2350" t="inlineStr">
        <is>
          <t>Direct (campaign tagged in CRM)</t>
        </is>
      </c>
      <c r="L2350" t="inlineStr">
        <is>
          <t>natuf_Kiosk_09102026</t>
        </is>
      </c>
      <c r="M2350" t="inlineStr">
        <is>
          <t>natuf_Kiosk_09102026</t>
        </is>
      </c>
      <c r="N2350" t="inlineStr">
        <is>
          <t>natuf_Kiosk_14072026_ad set_ad1</t>
        </is>
      </c>
      <c r="O2350" t="inlineStr">
        <is>
          <t>Natuf</t>
        </is>
      </c>
      <c r="P2350" t="inlineStr">
        <is>
          <t>Facebook</t>
        </is>
      </c>
      <c r="Q2350" t="inlineStr">
        <is>
          <t>(Unassigned)</t>
        </is>
      </c>
      <c r="R2350" t="inlineStr">
        <is>
          <t>Omkar Navge</t>
        </is>
      </c>
      <c r="S2350" t="inlineStr">
        <is>
          <t>-</t>
        </is>
      </c>
      <c r="T2350" t="inlineStr">
        <is>
          <t>Srinagar</t>
        </is>
      </c>
      <c r="U2350" t="inlineStr">
        <is>
          <t xml:space="preserve"> </t>
        </is>
      </c>
      <c r="V2350" t="n">
        <v>0</v>
      </c>
      <c r="W2350" t="n">
        <v>0</v>
      </c>
      <c r="X2350" t="inlineStr">
        <is>
          <t>XXXXXX7671</t>
        </is>
      </c>
      <c r="Y2350" s="72" t="n">
        <v>46326.52037037037</v>
      </c>
    </row>
    <row r="2351">
      <c r="A2351" s="39" t="inlineStr">
        <is>
          <t>6ad1b55d74741887201ab017</t>
        </is>
      </c>
      <c r="B2351" s="72" t="n">
        <v>46311.45542824074</v>
      </c>
      <c r="C2351" s="70" t="n">
        <v>46311</v>
      </c>
      <c r="D2351" t="inlineStr">
        <is>
          <t>2026-10</t>
        </is>
      </c>
      <c r="E2351" t="inlineStr">
        <is>
          <t>Wk of 2026-10-12</t>
        </is>
      </c>
      <c r="F2351" t="inlineStr">
        <is>
          <t>Attempt 2</t>
        </is>
      </c>
      <c r="G2351" s="39" t="str">
        <f>IF(ISNUMBER(MATCH(F2351,QualityStatuses,0)),"Quality Lead","Non-Quality Lead")</f>
        <v>Non-Quality Lead</v>
      </c>
      <c r="H2351" s="39" t="str">
        <f>IFERROR(INDEX(CampTypes,MATCH(I2351,CampList,0)),"Unattributed")</f>
        <v>New</v>
      </c>
      <c r="I2351" t="inlineStr">
        <is>
          <t>EBG - In House | ABO | Natuf | Leads | Unit Franchise | India | Oct26 | V1</t>
        </is>
      </c>
      <c r="J2351" t="inlineStr">
        <is>
          <t>EBG - In House | ABO | Natuf | Leads | Unit Franchise | India | Oct26 | V1</t>
        </is>
      </c>
      <c r="K2351" t="inlineStr">
        <is>
          <t>Direct (campaign tagged in CRM)</t>
        </is>
      </c>
      <c r="L2351" t="inlineStr">
        <is>
          <t>Natuf | Investors | Tier1 + Growth Cities | Oct26 | V1</t>
        </is>
      </c>
      <c r="M2351" t="inlineStr">
        <is>
          <t>Natuf | Investors | Tier1 + Growth Cities | Oct26 | V1</t>
        </is>
      </c>
      <c r="N2351" t="inlineStr">
        <is>
          <t>Natuf | Reel | Brand Ambassador | Heard Of Owning A Cafe | V1</t>
        </is>
      </c>
      <c r="O2351" t="inlineStr">
        <is>
          <t>In House Natuf</t>
        </is>
      </c>
      <c r="P2351" t="inlineStr">
        <is>
          <t>Facebook</t>
        </is>
      </c>
      <c r="Q2351" t="inlineStr">
        <is>
          <t>Rupa Srinivas</t>
        </is>
      </c>
      <c r="R2351" t="inlineStr">
        <is>
          <t>Roshini</t>
        </is>
      </c>
      <c r="S2351" t="inlineStr">
        <is>
          <t>-</t>
        </is>
      </c>
      <c r="T2351" t="inlineStr">
        <is>
          <t>Nellore</t>
        </is>
      </c>
      <c r="U2351" t="inlineStr">
        <is>
          <t xml:space="preserve"> </t>
        </is>
      </c>
      <c r="V2351" t="n">
        <v>2</v>
      </c>
      <c r="W2351" t="n">
        <v>0</v>
      </c>
      <c r="X2351" t="inlineStr">
        <is>
          <t>XXXXXX7831</t>
        </is>
      </c>
      <c r="Y2351" s="72" t="n">
        <v>46326.52037037037</v>
      </c>
    </row>
    <row r="2352">
      <c r="A2352" s="39" t="inlineStr">
        <is>
          <t>6ad1b52bcb9aa918b6eefd6a</t>
        </is>
      </c>
      <c r="B2352" s="72" t="n">
        <v>46311.45484953704</v>
      </c>
      <c r="C2352" s="70" t="n">
        <v>46311</v>
      </c>
      <c r="D2352" t="inlineStr">
        <is>
          <t>2026-10</t>
        </is>
      </c>
      <c r="E2352" t="inlineStr">
        <is>
          <t>Wk of 2026-10-12</t>
        </is>
      </c>
      <c r="F2352" t="inlineStr">
        <is>
          <t>Details Shared</t>
        </is>
      </c>
      <c r="G2352" s="39" t="str">
        <f>IF(ISNUMBER(MATCH(F2352,QualityStatuses,0)),"Quality Lead","Non-Quality Lead")</f>
        <v>Quality Lead</v>
      </c>
      <c r="H2352" s="39" t="str">
        <f>IFERROR(INDEX(CampTypes,MATCH(I2352,CampList,0)),"Unattributed")</f>
        <v>New</v>
      </c>
      <c r="I2352" t="inlineStr">
        <is>
          <t>EBG - In House | ABO | Natuf | Leads | Unit Franchise | India | Oct26 | V1</t>
        </is>
      </c>
      <c r="J2352" t="inlineStr">
        <is>
          <t>EBG - In House | ABO | Natuf | Leads | Unit Franchise | India | Oct26 | V1</t>
        </is>
      </c>
      <c r="K2352" t="inlineStr">
        <is>
          <t>Direct (campaign tagged in CRM)</t>
        </is>
      </c>
      <c r="L2352" t="inlineStr">
        <is>
          <t>Natuf | LAL 1% | India | Jul26 | V1</t>
        </is>
      </c>
      <c r="M2352" t="inlineStr">
        <is>
          <t>Natuf | LAL 1% | India | Jul26 | V1</t>
        </is>
      </c>
      <c r="N2352" t="inlineStr">
        <is>
          <t>Natuf | Reel | Brand Ambassador | Heard Of Owning A Cafe | V1</t>
        </is>
      </c>
      <c r="O2352" t="inlineStr">
        <is>
          <t>In House Natuf</t>
        </is>
      </c>
      <c r="P2352" t="inlineStr">
        <is>
          <t>Facebook</t>
        </is>
      </c>
      <c r="Q2352" t="inlineStr">
        <is>
          <t>Rupa Srinivas</t>
        </is>
      </c>
      <c r="R2352" t="inlineStr">
        <is>
          <t>Elisha Pitta</t>
        </is>
      </c>
      <c r="S2352" t="inlineStr">
        <is>
          <t>-</t>
        </is>
      </c>
      <c r="T2352" t="inlineStr">
        <is>
          <t>shillong</t>
        </is>
      </c>
      <c r="U2352" t="inlineStr">
        <is>
          <t xml:space="preserve"> </t>
        </is>
      </c>
      <c r="V2352" t="n">
        <v>1</v>
      </c>
      <c r="W2352" t="n">
        <v>1</v>
      </c>
      <c r="X2352" t="inlineStr">
        <is>
          <t>XXXXXX2340</t>
        </is>
      </c>
      <c r="Y2352" s="72" t="n">
        <v>46326.52037037037</v>
      </c>
    </row>
    <row r="2353">
      <c r="A2353" s="39" t="inlineStr">
        <is>
          <t>6ad1b47fd8aaf4ddee1d2320</t>
        </is>
      </c>
      <c r="B2353" s="72" t="n">
        <v>46311.4528587963</v>
      </c>
      <c r="C2353" s="70" t="n">
        <v>46311</v>
      </c>
      <c r="D2353" t="inlineStr">
        <is>
          <t>2026-10</t>
        </is>
      </c>
      <c r="E2353" t="inlineStr">
        <is>
          <t>Wk of 2026-10-12</t>
        </is>
      </c>
      <c r="F2353" t="inlineStr">
        <is>
          <t>Lost</t>
        </is>
      </c>
      <c r="G2353" s="39" t="str">
        <f>IF(ISNUMBER(MATCH(F2353,QualityStatuses,0)),"Quality Lead","Non-Quality Lead")</f>
        <v>Non-Quality Lead</v>
      </c>
      <c r="H2353" s="39" t="str">
        <f>IFERROR(INDEX(CampTypes,MATCH(I2353,CampList,0)),"Unattributed")</f>
        <v>Old</v>
      </c>
      <c r="I2353" t="inlineStr">
        <is>
          <t>natuf_Kiosk_14072026_Hindi</t>
        </is>
      </c>
      <c r="J2353" t="inlineStr">
        <is>
          <t>natuf_Kiosk_14072026_Hindi</t>
        </is>
      </c>
      <c r="K2353" t="inlineStr">
        <is>
          <t>Direct (campaign tagged in CRM)</t>
        </is>
      </c>
      <c r="L2353" t="inlineStr">
        <is>
          <t>natuf_Kiosk_09102026</t>
        </is>
      </c>
      <c r="M2353" t="inlineStr">
        <is>
          <t>natuf_Kiosk_09102026</t>
        </is>
      </c>
      <c r="N2353" t="inlineStr">
        <is>
          <t>natuf_Kiosk_14072026_ad set_ad1</t>
        </is>
      </c>
      <c r="O2353" t="inlineStr">
        <is>
          <t>Natuf</t>
        </is>
      </c>
      <c r="P2353" t="inlineStr">
        <is>
          <t>Facebook</t>
        </is>
      </c>
      <c r="Q2353" t="inlineStr">
        <is>
          <t>Tejaswini Tarigopula</t>
        </is>
      </c>
      <c r="R2353" t="inlineStr">
        <is>
          <t>Sai Charan</t>
        </is>
      </c>
      <c r="S2353" t="inlineStr">
        <is>
          <t>Wrong Number</t>
        </is>
      </c>
      <c r="T2353" t="inlineStr">
        <is>
          <t>Lucknow</t>
        </is>
      </c>
      <c r="U2353" t="inlineStr">
        <is>
          <t xml:space="preserve"> </t>
        </is>
      </c>
      <c r="V2353" t="n">
        <v>0</v>
      </c>
      <c r="W2353" t="n">
        <v>0</v>
      </c>
      <c r="X2353" t="inlineStr">
        <is>
          <t>XXXXXX0995</t>
        </is>
      </c>
      <c r="Y2353" s="72" t="n">
        <v>46326.52037037037</v>
      </c>
    </row>
    <row r="2354">
      <c r="A2354" s="39" t="inlineStr">
        <is>
          <t>6ad1b34a79cdb028212ecd16</t>
        </is>
      </c>
      <c r="B2354" s="72" t="n">
        <v>46311.4492824074</v>
      </c>
      <c r="C2354" s="70" t="n">
        <v>46311</v>
      </c>
      <c r="D2354" t="inlineStr">
        <is>
          <t>2026-10</t>
        </is>
      </c>
      <c r="E2354" t="inlineStr">
        <is>
          <t>Wk of 2026-10-12</t>
        </is>
      </c>
      <c r="F2354" t="inlineStr">
        <is>
          <t>Connected</t>
        </is>
      </c>
      <c r="G2354" s="39" t="str">
        <f>IF(ISNUMBER(MATCH(F2354,QualityStatuses,0)),"Quality Lead","Non-Quality Lead")</f>
        <v>Non-Quality Lead</v>
      </c>
      <c r="H2354" s="39" t="str">
        <f>IFERROR(INDEX(CampTypes,MATCH(I2354,CampList,0)),"Unattributed")</f>
        <v>Old</v>
      </c>
      <c r="I2354" t="inlineStr">
        <is>
          <t>natuf_Kiosk_14072026_Hindi</t>
        </is>
      </c>
      <c r="J2354" t="inlineStr">
        <is>
          <t>natuf_Kiosk_14072026_Hindi</t>
        </is>
      </c>
      <c r="K2354" t="inlineStr">
        <is>
          <t>Direct (campaign tagged in CRM)</t>
        </is>
      </c>
      <c r="L2354" t="inlineStr">
        <is>
          <t>natuf_Kiosk_23092026_ad set3</t>
        </is>
      </c>
      <c r="M2354" t="inlineStr">
        <is>
          <t>natuf_Kiosk_23092026_ad set3</t>
        </is>
      </c>
      <c r="N2354" t="inlineStr">
        <is>
          <t>natuf_Kiosk_23092026_ad set3_ad1</t>
        </is>
      </c>
      <c r="O2354" t="inlineStr">
        <is>
          <t>Natuf</t>
        </is>
      </c>
      <c r="P2354" t="inlineStr">
        <is>
          <t>Facebook</t>
        </is>
      </c>
      <c r="Q2354" t="inlineStr">
        <is>
          <t>Tejaswini Tarigopula</t>
        </is>
      </c>
      <c r="R2354" t="inlineStr">
        <is>
          <t>Prabhudatta Pattanaik</t>
        </is>
      </c>
      <c r="S2354" t="inlineStr">
        <is>
          <t>-</t>
        </is>
      </c>
      <c r="T2354" t="inlineStr">
        <is>
          <t>Bhilwara</t>
        </is>
      </c>
      <c r="U2354" t="inlineStr">
        <is>
          <t xml:space="preserve"> </t>
        </is>
      </c>
      <c r="V2354" t="n">
        <v>1</v>
      </c>
      <c r="W2354" t="n">
        <v>1</v>
      </c>
      <c r="X2354" t="inlineStr">
        <is>
          <t>XXXXXX6405</t>
        </is>
      </c>
      <c r="Y2354" s="72" t="n">
        <v>46326.52037037037</v>
      </c>
    </row>
    <row r="2355">
      <c r="A2355" s="39" t="inlineStr">
        <is>
          <t>6ad1b1b16c33aa0f541e9258</t>
        </is>
      </c>
      <c r="B2355" s="72" t="n">
        <v>46311.44454861111</v>
      </c>
      <c r="C2355" s="70" t="n">
        <v>46311</v>
      </c>
      <c r="D2355" t="inlineStr">
        <is>
          <t>2026-10</t>
        </is>
      </c>
      <c r="E2355" t="inlineStr">
        <is>
          <t>Wk of 2026-10-12</t>
        </is>
      </c>
      <c r="F2355" t="inlineStr">
        <is>
          <t>New Lead</t>
        </is>
      </c>
      <c r="G2355" s="39" t="str">
        <f>IF(ISNUMBER(MATCH(F2355,QualityStatuses,0)),"Quality Lead","Non-Quality Lead")</f>
        <v>Non-Quality Lead</v>
      </c>
      <c r="H2355" s="39" t="str">
        <f>IFERROR(INDEX(CampTypes,MATCH(I2355,CampList,0)),"Unattributed")</f>
        <v>Old</v>
      </c>
      <c r="I2355" t="inlineStr">
        <is>
          <t>E_Suresh_Natuf_Kiosk_07072026</t>
        </is>
      </c>
      <c r="J2355" t="inlineStr">
        <is>
          <t>E_Suresh_Natuf_Kiosk_07072026</t>
        </is>
      </c>
      <c r="K2355" t="inlineStr">
        <is>
          <t>Direct (campaign tagged in CRM)</t>
        </is>
      </c>
      <c r="L2355" t="inlineStr">
        <is>
          <t>E_Suresh_Natuf_Kiosk_07072026_Adset5</t>
        </is>
      </c>
      <c r="M2355" t="inlineStr">
        <is>
          <t>E_Suresh_Natuf_Kiosk_07072026_Adset5</t>
        </is>
      </c>
      <c r="N2355" t="inlineStr">
        <is>
          <t>E_Hindi_Suresh_Natuf_Kiosk_07072026_Adset5_ad3 – Copy 2</t>
        </is>
      </c>
      <c r="O2355" t="inlineStr">
        <is>
          <t>Natuf</t>
        </is>
      </c>
      <c r="P2355" t="inlineStr">
        <is>
          <t>Facebook</t>
        </is>
      </c>
      <c r="Q2355" t="inlineStr">
        <is>
          <t>(Unassigned)</t>
        </is>
      </c>
      <c r="R2355" t="inlineStr">
        <is>
          <t>Omkar Navge</t>
        </is>
      </c>
      <c r="S2355" t="inlineStr">
        <is>
          <t>-</t>
        </is>
      </c>
      <c r="T2355" t="inlineStr">
        <is>
          <t>janeta</t>
        </is>
      </c>
      <c r="U2355" t="inlineStr">
        <is>
          <t xml:space="preserve"> </t>
        </is>
      </c>
      <c r="V2355" t="n">
        <v>0</v>
      </c>
      <c r="W2355" t="n">
        <v>0</v>
      </c>
      <c r="X2355" t="inlineStr">
        <is>
          <t>XXXXXX7628</t>
        </is>
      </c>
      <c r="Y2355" s="72" t="n">
        <v>46326.52037037037</v>
      </c>
    </row>
    <row r="2356">
      <c r="A2356" s="39" t="inlineStr">
        <is>
          <t>6ad1b112c24937cbc7d8a09c</t>
        </is>
      </c>
      <c r="B2356" s="72" t="n">
        <v>46311.44270833334</v>
      </c>
      <c r="C2356" s="70" t="n">
        <v>46311</v>
      </c>
      <c r="D2356" t="inlineStr">
        <is>
          <t>2026-10</t>
        </is>
      </c>
      <c r="E2356" t="inlineStr">
        <is>
          <t>Wk of 2026-10-12</t>
        </is>
      </c>
      <c r="F2356" t="inlineStr">
        <is>
          <t>Attempt 2</t>
        </is>
      </c>
      <c r="G2356" s="39" t="str">
        <f>IF(ISNUMBER(MATCH(F2356,QualityStatuses,0)),"Quality Lead","Non-Quality Lead")</f>
        <v>Non-Quality Lead</v>
      </c>
      <c r="H2356" s="39" t="str">
        <f>IFERROR(INDEX(CampTypes,MATCH(I2356,CampList,0)),"Unattributed")</f>
        <v>New</v>
      </c>
      <c r="I2356" t="inlineStr">
        <is>
          <t>EBG - In House | ABO | Natuf | Leads | Unit Franchise | India | Oct26 | V1</t>
        </is>
      </c>
      <c r="J2356" t="inlineStr">
        <is>
          <t>EBG - In House | ABO | Natuf | Leads | Unit Franchise | India | Oct26 | V1</t>
        </is>
      </c>
      <c r="K2356" t="inlineStr">
        <is>
          <t>Direct (campaign tagged in CRM)</t>
        </is>
      </c>
      <c r="L2356" t="inlineStr">
        <is>
          <t>Natuf | Investors | Tier1 + Growth Cities | Oct26 | V1</t>
        </is>
      </c>
      <c r="M2356" t="inlineStr">
        <is>
          <t>Natuf | Investors | Tier1 + Growth Cities | Oct26 | V1</t>
        </is>
      </c>
      <c r="N2356" t="inlineStr">
        <is>
          <t>Natuf | Reel | Brand Ambassador | Heard Of Owning A Cafe | V1</t>
        </is>
      </c>
      <c r="O2356" t="inlineStr">
        <is>
          <t>In House Natuf</t>
        </is>
      </c>
      <c r="P2356" t="inlineStr">
        <is>
          <t>Facebook</t>
        </is>
      </c>
      <c r="Q2356" t="inlineStr">
        <is>
          <t>Rupa Srinivas</t>
        </is>
      </c>
      <c r="R2356" t="inlineStr">
        <is>
          <t>Harshitha Kamishetty</t>
        </is>
      </c>
      <c r="S2356" t="inlineStr">
        <is>
          <t>-</t>
        </is>
      </c>
      <c r="T2356" t="inlineStr">
        <is>
          <t>Lucknow</t>
        </is>
      </c>
      <c r="U2356" t="inlineStr">
        <is>
          <t xml:space="preserve"> </t>
        </is>
      </c>
      <c r="V2356" t="n">
        <v>2</v>
      </c>
      <c r="W2356" t="n">
        <v>0</v>
      </c>
      <c r="X2356" t="inlineStr">
        <is>
          <t>XXXXXX9142</t>
        </is>
      </c>
      <c r="Y2356" s="72" t="n">
        <v>46326.52037037037</v>
      </c>
    </row>
    <row r="2357">
      <c r="A2357" s="39" t="inlineStr">
        <is>
          <t>6ad1b062d29c1a7ee4a0a631</t>
        </is>
      </c>
      <c r="B2357" s="72" t="n">
        <v>46311.4406712963</v>
      </c>
      <c r="C2357" s="70" t="n">
        <v>46311</v>
      </c>
      <c r="D2357" t="inlineStr">
        <is>
          <t>2026-10</t>
        </is>
      </c>
      <c r="E2357" t="inlineStr">
        <is>
          <t>Wk of 2026-10-12</t>
        </is>
      </c>
      <c r="F2357" t="inlineStr">
        <is>
          <t>Connected</t>
        </is>
      </c>
      <c r="G2357" s="39" t="str">
        <f>IF(ISNUMBER(MATCH(F2357,QualityStatuses,0)),"Quality Lead","Non-Quality Lead")</f>
        <v>Non-Quality Lead</v>
      </c>
      <c r="H2357" s="39" t="str">
        <f>IFERROR(INDEX(CampTypes,MATCH(I2357,CampList,0)),"Unattributed")</f>
        <v>New</v>
      </c>
      <c r="I2357" t="inlineStr">
        <is>
          <t>EBG - In House | ABO | Natuf | Leads | Unit Franchise | India | Oct26 | V1</t>
        </is>
      </c>
      <c r="J2357" t="inlineStr">
        <is>
          <t>EBG - In House | ABO | Natuf | Leads | Unit Franchise | India | Oct26 | V1</t>
        </is>
      </c>
      <c r="K2357" t="inlineStr">
        <is>
          <t>Direct (campaign tagged in CRM)</t>
        </is>
      </c>
      <c r="L2357" t="inlineStr">
        <is>
          <t>Natuf | LAL 1% | India | Jul26 | V1</t>
        </is>
      </c>
      <c r="M2357" t="inlineStr">
        <is>
          <t>Natuf | LAL 1% | India | Jul26 | V1</t>
        </is>
      </c>
      <c r="N2357" t="inlineStr">
        <is>
          <t>Natuf | Reel | Brand Ambassador | Heard Of Owning A Cafe | V1</t>
        </is>
      </c>
      <c r="O2357" t="inlineStr">
        <is>
          <t>In House Natuf</t>
        </is>
      </c>
      <c r="P2357" t="inlineStr">
        <is>
          <t>Facebook</t>
        </is>
      </c>
      <c r="Q2357" t="inlineStr">
        <is>
          <t>Rupa Srinivas</t>
        </is>
      </c>
      <c r="R2357" t="inlineStr">
        <is>
          <t>Sameer Khan</t>
        </is>
      </c>
      <c r="S2357" t="inlineStr">
        <is>
          <t>-</t>
        </is>
      </c>
      <c r="T2357" t="inlineStr">
        <is>
          <t>Dehradun</t>
        </is>
      </c>
      <c r="U2357" t="inlineStr">
        <is>
          <t xml:space="preserve"> </t>
        </is>
      </c>
      <c r="V2357" t="n">
        <v>3</v>
      </c>
      <c r="W2357" t="n">
        <v>1</v>
      </c>
      <c r="X2357" t="inlineStr">
        <is>
          <t>XXXXXX2895</t>
        </is>
      </c>
      <c r="Y2357" s="72" t="n">
        <v>46326.52037037037</v>
      </c>
    </row>
    <row r="2358">
      <c r="A2358" s="39" t="inlineStr">
        <is>
          <t>6ad1b05974741887201aaa93</t>
        </is>
      </c>
      <c r="B2358" s="72" t="n">
        <v>46311.44056712963</v>
      </c>
      <c r="C2358" s="70" t="n">
        <v>46311</v>
      </c>
      <c r="D2358" t="inlineStr">
        <is>
          <t>2026-10</t>
        </is>
      </c>
      <c r="E2358" t="inlineStr">
        <is>
          <t>Wk of 2026-10-12</t>
        </is>
      </c>
      <c r="F2358" t="inlineStr">
        <is>
          <t>Lost</t>
        </is>
      </c>
      <c r="G2358" s="39" t="str">
        <f>IF(ISNUMBER(MATCH(F2358,QualityStatuses,0)),"Quality Lead","Non-Quality Lead")</f>
        <v>Non-Quality Lead</v>
      </c>
      <c r="H2358" s="39" t="str">
        <f>IFERROR(INDEX(CampTypes,MATCH(I2358,CampList,0)),"Unattributed")</f>
        <v>New</v>
      </c>
      <c r="I2358" t="inlineStr">
        <is>
          <t>EBG - In House | ABO | Natuf | Leads | Unit Franchise | India | Oct26 | V1</t>
        </is>
      </c>
      <c r="J2358" t="inlineStr">
        <is>
          <t>EBG - In House | ABO | Natuf | Leads | Unit Franchise | India | Oct26 | V1</t>
        </is>
      </c>
      <c r="K2358" t="inlineStr">
        <is>
          <t>Direct (campaign tagged in CRM)</t>
        </is>
      </c>
      <c r="L2358" t="inlineStr">
        <is>
          <t>Natuf | Broad | Tier1 + Growth Cities | Oct26 | V1</t>
        </is>
      </c>
      <c r="M2358" t="inlineStr">
        <is>
          <t>Natuf | Broad | Tier1 + Growth Cities | Oct26 | V1</t>
        </is>
      </c>
      <c r="N2358" t="inlineStr">
        <is>
          <t>Natuf | Reel | Brand Ambassador | Heard Of Owning A Cafe | V1</t>
        </is>
      </c>
      <c r="O2358" t="inlineStr">
        <is>
          <t>In House Natuf</t>
        </is>
      </c>
      <c r="P2358" t="inlineStr">
        <is>
          <t>Facebook</t>
        </is>
      </c>
      <c r="Q2358" t="inlineStr">
        <is>
          <t>Rupa Srinivas</t>
        </is>
      </c>
      <c r="R2358" t="inlineStr">
        <is>
          <t>Srikanth Marampudi</t>
        </is>
      </c>
      <c r="S2358" t="inlineStr">
        <is>
          <t>Not Interested</t>
        </is>
      </c>
      <c r="T2358" t="inlineStr">
        <is>
          <t>Bilaspur</t>
        </is>
      </c>
      <c r="U2358" t="inlineStr">
        <is>
          <t xml:space="preserve"> </t>
        </is>
      </c>
      <c r="V2358" t="n">
        <v>1</v>
      </c>
      <c r="W2358" t="n">
        <v>1</v>
      </c>
      <c r="X2358" t="inlineStr">
        <is>
          <t>XXXXXX0365</t>
        </is>
      </c>
      <c r="Y2358" s="72" t="n">
        <v>46326.52037037037</v>
      </c>
    </row>
    <row r="2359">
      <c r="A2359" s="39" t="inlineStr">
        <is>
          <t>6ad1adc2e1c2829e4aed8ac0</t>
        </is>
      </c>
      <c r="B2359" s="72" t="n">
        <v>46311.43289351852</v>
      </c>
      <c r="C2359" s="70" t="n">
        <v>46311</v>
      </c>
      <c r="D2359" t="inlineStr">
        <is>
          <t>2026-10</t>
        </is>
      </c>
      <c r="E2359" t="inlineStr">
        <is>
          <t>Wk of 2026-10-12</t>
        </is>
      </c>
      <c r="F2359" t="inlineStr">
        <is>
          <t>Lost</t>
        </is>
      </c>
      <c r="G2359" s="39" t="str">
        <f>IF(ISNUMBER(MATCH(F2359,QualityStatuses,0)),"Quality Lead","Non-Quality Lead")</f>
        <v>Non-Quality Lead</v>
      </c>
      <c r="H2359" s="39" t="str">
        <f>IFERROR(INDEX(CampTypes,MATCH(I2359,CampList,0)),"Unattributed")</f>
        <v>New</v>
      </c>
      <c r="I2359" t="inlineStr">
        <is>
          <t>EBG - In House | ABO | Natuf | Leads | Unit Franchise | India | Oct26 | V1</t>
        </is>
      </c>
      <c r="J2359" t="inlineStr">
        <is>
          <t>EBG - In House | ABO | Natuf | Leads | Unit Franchise | India | Oct26 | V1</t>
        </is>
      </c>
      <c r="K2359" t="inlineStr">
        <is>
          <t>Direct (campaign tagged in CRM)</t>
        </is>
      </c>
      <c r="L2359" t="inlineStr">
        <is>
          <t>Natuf | Investors | Tier1 + Growth Cities | Oct26 | V1</t>
        </is>
      </c>
      <c r="M2359" t="inlineStr">
        <is>
          <t>Natuf | Investors | Tier1 + Growth Cities | Oct26 | V1</t>
        </is>
      </c>
      <c r="N2359" t="inlineStr">
        <is>
          <t>Natuf | Reel | Brand Ambassador | Heard Of Owning A Cafe | V1</t>
        </is>
      </c>
      <c r="O2359" t="inlineStr">
        <is>
          <t>In House Natuf</t>
        </is>
      </c>
      <c r="P2359" t="inlineStr">
        <is>
          <t>Facebook</t>
        </is>
      </c>
      <c r="Q2359" t="inlineStr">
        <is>
          <t>Rupa Srinivas</t>
        </is>
      </c>
      <c r="R2359" t="inlineStr">
        <is>
          <t>Roshini</t>
        </is>
      </c>
      <c r="S2359" t="inlineStr">
        <is>
          <t>Not Interested</t>
        </is>
      </c>
      <c r="T2359" t="inlineStr">
        <is>
          <t>Berhampur</t>
        </is>
      </c>
      <c r="U2359" t="inlineStr">
        <is>
          <t xml:space="preserve"> </t>
        </is>
      </c>
      <c r="V2359" t="n">
        <v>3</v>
      </c>
      <c r="W2359" t="n">
        <v>1</v>
      </c>
      <c r="X2359" t="inlineStr">
        <is>
          <t>XXXXXX1090</t>
        </is>
      </c>
      <c r="Y2359" s="72" t="n">
        <v>46326.52037037037</v>
      </c>
    </row>
    <row r="2360">
      <c r="A2360" s="39" t="inlineStr">
        <is>
          <t>6ad1abac51b5554d531d3abb</t>
        </is>
      </c>
      <c r="B2360" s="72" t="n">
        <v>46311.42671296297</v>
      </c>
      <c r="C2360" s="70" t="n">
        <v>46311</v>
      </c>
      <c r="D2360" t="inlineStr">
        <is>
          <t>2026-10</t>
        </is>
      </c>
      <c r="E2360" t="inlineStr">
        <is>
          <t>Wk of 2026-10-12</t>
        </is>
      </c>
      <c r="F2360" t="inlineStr">
        <is>
          <t>Connected</t>
        </is>
      </c>
      <c r="G2360" s="39" t="str">
        <f>IF(ISNUMBER(MATCH(F2360,QualityStatuses,0)),"Quality Lead","Non-Quality Lead")</f>
        <v>Non-Quality Lead</v>
      </c>
      <c r="H2360" s="39" t="str">
        <f>IFERROR(INDEX(CampTypes,MATCH(I2360,CampList,0)),"Unattributed")</f>
        <v>New</v>
      </c>
      <c r="I2360" t="inlineStr">
        <is>
          <t>EBG - In House | ABO | Natuf | Leads | Unit Franchise | India | Oct26 | V1</t>
        </is>
      </c>
      <c r="J2360" t="inlineStr">
        <is>
          <t>EBG - In House | ABO | Natuf | Leads | Unit Franchise | India | Oct26 | V1</t>
        </is>
      </c>
      <c r="K2360" t="inlineStr">
        <is>
          <t>Direct (campaign tagged in CRM)</t>
        </is>
      </c>
      <c r="L2360" t="inlineStr">
        <is>
          <t>Natuf | Investors | Tier1 + Growth Cities | Oct26 | V1</t>
        </is>
      </c>
      <c r="M2360" t="inlineStr">
        <is>
          <t>Natuf | Investors | Tier1 + Growth Cities | Oct26 | V1</t>
        </is>
      </c>
      <c r="N2360" t="inlineStr">
        <is>
          <t>Natuf | Reel | Brand Ambassador | Heard Of Owning A Cafe | V1</t>
        </is>
      </c>
      <c r="O2360" t="inlineStr">
        <is>
          <t>In House Natuf</t>
        </is>
      </c>
      <c r="P2360" t="inlineStr">
        <is>
          <t>Facebook</t>
        </is>
      </c>
      <c r="Q2360" t="inlineStr">
        <is>
          <t>Rupa Srinivas</t>
        </is>
      </c>
      <c r="R2360" t="inlineStr">
        <is>
          <t>Yeshaswini</t>
        </is>
      </c>
      <c r="S2360" t="inlineStr">
        <is>
          <t>-</t>
        </is>
      </c>
      <c r="T2360" t="inlineStr">
        <is>
          <t>Chennai</t>
        </is>
      </c>
      <c r="U2360" t="inlineStr">
        <is>
          <t xml:space="preserve"> </t>
        </is>
      </c>
      <c r="V2360" t="n">
        <v>6</v>
      </c>
      <c r="W2360" t="n">
        <v>1</v>
      </c>
      <c r="X2360" t="inlineStr">
        <is>
          <t>XXXXXX0905</t>
        </is>
      </c>
      <c r="Y2360" s="72" t="n">
        <v>46326.52037037037</v>
      </c>
    </row>
    <row r="2361">
      <c r="A2361" s="39" t="inlineStr">
        <is>
          <t>6ad1aae6cb59ddfc6fbe64b6</t>
        </is>
      </c>
      <c r="B2361" s="72" t="n">
        <v>46311.42442129629</v>
      </c>
      <c r="C2361" s="70" t="n">
        <v>46311</v>
      </c>
      <c r="D2361" t="inlineStr">
        <is>
          <t>2026-10</t>
        </is>
      </c>
      <c r="E2361" t="inlineStr">
        <is>
          <t>Wk of 2026-10-12</t>
        </is>
      </c>
      <c r="F2361" t="inlineStr">
        <is>
          <t>Attempt 1</t>
        </is>
      </c>
      <c r="G2361" s="39" t="str">
        <f>IF(ISNUMBER(MATCH(F2361,QualityStatuses,0)),"Quality Lead","Non-Quality Lead")</f>
        <v>Non-Quality Lead</v>
      </c>
      <c r="H2361" s="39" t="str">
        <f>IFERROR(INDEX(CampTypes,MATCH(I2361,CampList,0)),"Unattributed")</f>
        <v>New</v>
      </c>
      <c r="I2361" t="inlineStr">
        <is>
          <t>EBG - In House | ABO | Natuf | Leads | Unit Franchise | India | Oct26 | V1</t>
        </is>
      </c>
      <c r="J2361" t="inlineStr">
        <is>
          <t>EBG - In House | ABO | Natuf | Leads | Unit Franchise | India | Oct26 | V1</t>
        </is>
      </c>
      <c r="K2361" t="inlineStr">
        <is>
          <t>Direct (campaign tagged in CRM)</t>
        </is>
      </c>
      <c r="L2361" t="inlineStr">
        <is>
          <t>Natuf | Business Owners | Tier1 + Growth Cities | Oct26 | V1</t>
        </is>
      </c>
      <c r="M2361" t="inlineStr">
        <is>
          <t>Natuf | Business Owners | Tier1 + Growth Cities | Oct26 | V1</t>
        </is>
      </c>
      <c r="N2361" t="inlineStr">
        <is>
          <t>Natuf | Reel | Brand Ambassador | Heard Of Owning A Cafe | V1</t>
        </is>
      </c>
      <c r="O2361" t="inlineStr">
        <is>
          <t>In House Natuf</t>
        </is>
      </c>
      <c r="P2361" t="inlineStr">
        <is>
          <t>Facebook</t>
        </is>
      </c>
      <c r="Q2361" t="inlineStr">
        <is>
          <t>Rupa Srinivas</t>
        </is>
      </c>
      <c r="R2361" t="inlineStr">
        <is>
          <t>Siddharth</t>
        </is>
      </c>
      <c r="S2361" t="inlineStr">
        <is>
          <t>-</t>
        </is>
      </c>
      <c r="T2361" t="inlineStr">
        <is>
          <t>Visakhapatnam</t>
        </is>
      </c>
      <c r="U2361" t="inlineStr">
        <is>
          <t xml:space="preserve"> </t>
        </is>
      </c>
      <c r="V2361" t="n">
        <v>1</v>
      </c>
      <c r="W2361" t="n">
        <v>0</v>
      </c>
      <c r="X2361" t="inlineStr">
        <is>
          <t>XXXXXX4398</t>
        </is>
      </c>
      <c r="Y2361" s="72" t="n">
        <v>46326.52037037037</v>
      </c>
    </row>
    <row r="2362">
      <c r="A2362" s="39" t="inlineStr">
        <is>
          <t>6ad1a81d46020415bb2f9892</t>
        </is>
      </c>
      <c r="B2362" s="72" t="n">
        <v>46311.41616898148</v>
      </c>
      <c r="C2362" s="70" t="n">
        <v>46311</v>
      </c>
      <c r="D2362" t="inlineStr">
        <is>
          <t>2026-10</t>
        </is>
      </c>
      <c r="E2362" t="inlineStr">
        <is>
          <t>Wk of 2026-10-12</t>
        </is>
      </c>
      <c r="F2362" t="inlineStr">
        <is>
          <t>Connected</t>
        </is>
      </c>
      <c r="G2362" s="39" t="str">
        <f>IF(ISNUMBER(MATCH(F2362,QualityStatuses,0)),"Quality Lead","Non-Quality Lead")</f>
        <v>Non-Quality Lead</v>
      </c>
      <c r="H2362" s="39" t="str">
        <f>IFERROR(INDEX(CampTypes,MATCH(I2362,CampList,0)),"Unattributed")</f>
        <v>New</v>
      </c>
      <c r="I2362" t="inlineStr">
        <is>
          <t>EBG - In House | ABO | Natuf | Leads | Unit Franchise | India | Oct26 | V1</t>
        </is>
      </c>
      <c r="J2362" t="inlineStr">
        <is>
          <t>EBG - In House | ABO | Natuf | Leads | Unit Franchise | India | Oct26 | V1</t>
        </is>
      </c>
      <c r="K2362" t="inlineStr">
        <is>
          <t>Direct (campaign tagged in CRM)</t>
        </is>
      </c>
      <c r="L2362" t="inlineStr">
        <is>
          <t>Natuf | Investors | Tier1 + Growth Cities | Oct26 | V1</t>
        </is>
      </c>
      <c r="M2362" t="inlineStr">
        <is>
          <t>Natuf | Investors | Tier1 + Growth Cities | Oct26 | V1</t>
        </is>
      </c>
      <c r="N2362" t="inlineStr">
        <is>
          <t>Natuf | Reel | Brand Ambassador | Heard Of Owning A Cafe | V1</t>
        </is>
      </c>
      <c r="O2362" t="inlineStr">
        <is>
          <t>In House Natuf</t>
        </is>
      </c>
      <c r="P2362" t="inlineStr">
        <is>
          <t>Facebook</t>
        </is>
      </c>
      <c r="Q2362" t="inlineStr">
        <is>
          <t>Rupa Srinivas</t>
        </is>
      </c>
      <c r="R2362" t="inlineStr">
        <is>
          <t>Sameer Khan</t>
        </is>
      </c>
      <c r="S2362" t="inlineStr">
        <is>
          <t>-</t>
        </is>
      </c>
      <c r="T2362" t="inlineStr">
        <is>
          <t>Kishangarh</t>
        </is>
      </c>
      <c r="U2362" t="inlineStr">
        <is>
          <t xml:space="preserve"> </t>
        </is>
      </c>
      <c r="V2362" t="n">
        <v>1</v>
      </c>
      <c r="W2362" t="n">
        <v>1</v>
      </c>
      <c r="X2362" t="inlineStr">
        <is>
          <t>XXXXXX3685</t>
        </is>
      </c>
      <c r="Y2362" s="72" t="n">
        <v>46326.52037037037</v>
      </c>
    </row>
    <row r="2363">
      <c r="A2363" s="39" t="inlineStr">
        <is>
          <t>6ad1a6d8cb59ddfc6fbe6248</t>
        </is>
      </c>
      <c r="B2363" s="72" t="n">
        <v>46311.41240740741</v>
      </c>
      <c r="C2363" s="70" t="n">
        <v>46311</v>
      </c>
      <c r="D2363" t="inlineStr">
        <is>
          <t>2026-10</t>
        </is>
      </c>
      <c r="E2363" t="inlineStr">
        <is>
          <t>Wk of 2026-10-12</t>
        </is>
      </c>
      <c r="F2363" t="inlineStr">
        <is>
          <t>Details Shared</t>
        </is>
      </c>
      <c r="G2363" s="39" t="str">
        <f>IF(ISNUMBER(MATCH(F2363,QualityStatuses,0)),"Quality Lead","Non-Quality Lead")</f>
        <v>Quality Lead</v>
      </c>
      <c r="H2363" s="39" t="str">
        <f>IFERROR(INDEX(CampTypes,MATCH(I2363,CampList,0)),"Unattributed")</f>
        <v>New</v>
      </c>
      <c r="I2363" t="inlineStr">
        <is>
          <t>EBG - In House | ABO | Natuf | Leads | Unit Franchise | India | Oct26 | V1</t>
        </is>
      </c>
      <c r="J2363" t="inlineStr">
        <is>
          <t>EBG - In House | ABO | Natuf | Leads | Unit Franchise | India | Oct26 | V1</t>
        </is>
      </c>
      <c r="K2363" t="inlineStr">
        <is>
          <t>Direct (campaign tagged in CRM)</t>
        </is>
      </c>
      <c r="L2363" t="inlineStr">
        <is>
          <t>Natuf | Investors | Tier1 + Growth Cities | Oct26 | V1</t>
        </is>
      </c>
      <c r="M2363" t="inlineStr">
        <is>
          <t>Natuf | Investors | Tier1 + Growth Cities | Oct26 | V1</t>
        </is>
      </c>
      <c r="N2363" t="inlineStr">
        <is>
          <t>Natuf | Reel | Brand Ambassador | Heard Of Owning A Cafe | V1</t>
        </is>
      </c>
      <c r="O2363" t="inlineStr">
        <is>
          <t>In House Natuf</t>
        </is>
      </c>
      <c r="P2363" t="inlineStr">
        <is>
          <t>Facebook</t>
        </is>
      </c>
      <c r="Q2363" t="inlineStr">
        <is>
          <t>Rupa Srinivas</t>
        </is>
      </c>
      <c r="R2363" t="inlineStr">
        <is>
          <t>Durga Bhavani</t>
        </is>
      </c>
      <c r="S2363" t="inlineStr">
        <is>
          <t>-</t>
        </is>
      </c>
      <c r="T2363" t="inlineStr">
        <is>
          <t>Pune</t>
        </is>
      </c>
      <c r="U2363" t="inlineStr">
        <is>
          <t xml:space="preserve"> </t>
        </is>
      </c>
      <c r="V2363" t="n">
        <v>2</v>
      </c>
      <c r="W2363" t="n">
        <v>1</v>
      </c>
      <c r="X2363" t="inlineStr">
        <is>
          <t>XXXXXX1349</t>
        </is>
      </c>
      <c r="Y2363" s="72" t="n">
        <v>46326.52037037037</v>
      </c>
    </row>
    <row r="2364">
      <c r="A2364" s="39" t="inlineStr">
        <is>
          <t>6ad1a6b7d336d0078296a0fe</t>
        </is>
      </c>
      <c r="B2364" s="72" t="n">
        <v>46311.41202546296</v>
      </c>
      <c r="C2364" s="70" t="n">
        <v>46311</v>
      </c>
      <c r="D2364" t="inlineStr">
        <is>
          <t>2026-10</t>
        </is>
      </c>
      <c r="E2364" t="inlineStr">
        <is>
          <t>Wk of 2026-10-12</t>
        </is>
      </c>
      <c r="F2364" t="inlineStr">
        <is>
          <t>Details Shared</t>
        </is>
      </c>
      <c r="G2364" s="39" t="str">
        <f>IF(ISNUMBER(MATCH(F2364,QualityStatuses,0)),"Quality Lead","Non-Quality Lead")</f>
        <v>Quality Lead</v>
      </c>
      <c r="H2364" s="39" t="str">
        <f>IFERROR(INDEX(CampTypes,MATCH(I2364,CampList,0)),"Unattributed")</f>
        <v>Old</v>
      </c>
      <c r="I2364" t="inlineStr">
        <is>
          <t>E_Natuf_Generic_13082026</t>
        </is>
      </c>
      <c r="J2364" t="inlineStr">
        <is>
          <t>E_Natuf_Generic_13082026</t>
        </is>
      </c>
      <c r="K2364" t="inlineStr">
        <is>
          <t>Direct (campaign tagged in CRM)</t>
        </is>
      </c>
      <c r="L2364" t="inlineStr">
        <is>
          <t>E_Natuf_Generic_13082026_Adset1</t>
        </is>
      </c>
      <c r="M2364" t="inlineStr">
        <is>
          <t>E_Natuf_Generic_13082026_Adset1</t>
        </is>
      </c>
      <c r="N2364" t="inlineStr">
        <is>
          <t>E_Natuf_Generic_13082026_Adset1_Ad1</t>
        </is>
      </c>
      <c r="O2364" t="inlineStr">
        <is>
          <t>Natuf</t>
        </is>
      </c>
      <c r="P2364" t="inlineStr">
        <is>
          <t>Facebook</t>
        </is>
      </c>
      <c r="Q2364" t="inlineStr">
        <is>
          <t>Marshal Malbari</t>
        </is>
      </c>
      <c r="R2364" t="inlineStr">
        <is>
          <t>Vanita Joshi</t>
        </is>
      </c>
      <c r="S2364" t="inlineStr">
        <is>
          <t>-</t>
        </is>
      </c>
      <c r="T2364" t="inlineStr">
        <is>
          <t>Chhindwara</t>
        </is>
      </c>
      <c r="U2364" t="inlineStr">
        <is>
          <t xml:space="preserve"> </t>
        </is>
      </c>
      <c r="V2364" t="n">
        <v>6</v>
      </c>
      <c r="W2364" t="n">
        <v>2</v>
      </c>
      <c r="X2364" t="inlineStr">
        <is>
          <t>XXXXXX0042</t>
        </is>
      </c>
      <c r="Y2364" s="72" t="n">
        <v>46326.52037037037</v>
      </c>
    </row>
    <row r="2365">
      <c r="A2365" s="39" t="inlineStr">
        <is>
          <t>6ad1a4b8cb59ddfc6fbe5fe5</t>
        </is>
      </c>
      <c r="B2365" s="72" t="n">
        <v>46311.40611111111</v>
      </c>
      <c r="C2365" s="70" t="n">
        <v>46311</v>
      </c>
      <c r="D2365" t="inlineStr">
        <is>
          <t>2026-10</t>
        </is>
      </c>
      <c r="E2365" t="inlineStr">
        <is>
          <t>Wk of 2026-10-12</t>
        </is>
      </c>
      <c r="F2365" t="inlineStr">
        <is>
          <t>Lost</t>
        </is>
      </c>
      <c r="G2365" s="39" t="str">
        <f>IF(ISNUMBER(MATCH(F2365,QualityStatuses,0)),"Quality Lead","Non-Quality Lead")</f>
        <v>Non-Quality Lead</v>
      </c>
      <c r="H2365" s="39" t="str">
        <f>IFERROR(INDEX(CampTypes,MATCH(I2365,CampList,0)),"Unattributed")</f>
        <v>New</v>
      </c>
      <c r="I2365" t="inlineStr">
        <is>
          <t>EBG - In House | ABO | Natuf | Leads | Unit Franchise | India | Oct26 | V1</t>
        </is>
      </c>
      <c r="J2365" t="inlineStr">
        <is>
          <t>EBG - In House | ABO | Natuf | Leads | Unit Franchise | India | Oct26 | V1</t>
        </is>
      </c>
      <c r="K2365" t="inlineStr">
        <is>
          <t>Direct (campaign tagged in CRM)</t>
        </is>
      </c>
      <c r="L2365" t="inlineStr">
        <is>
          <t>Natuf | Investors | Tier1 + Growth Cities | Oct26 | V1</t>
        </is>
      </c>
      <c r="M2365" t="inlineStr">
        <is>
          <t>Natuf | Investors | Tier1 + Growth Cities | Oct26 | V1</t>
        </is>
      </c>
      <c r="N2365" t="inlineStr">
        <is>
          <t>Natuf | Reel | Brand Ambassador | Heard Of Owning A Cafe | V1</t>
        </is>
      </c>
      <c r="O2365" t="inlineStr">
        <is>
          <t>In House Natuf</t>
        </is>
      </c>
      <c r="P2365" t="inlineStr">
        <is>
          <t>Facebook</t>
        </is>
      </c>
      <c r="Q2365" t="inlineStr">
        <is>
          <t>Rupa Srinivas</t>
        </is>
      </c>
      <c r="R2365" t="inlineStr">
        <is>
          <t>Prithvi Raj</t>
        </is>
      </c>
      <c r="S2365" t="inlineStr">
        <is>
          <t>Not Interested</t>
        </is>
      </c>
      <c r="T2365" t="inlineStr">
        <is>
          <t>faridabad</t>
        </is>
      </c>
      <c r="U2365" t="inlineStr">
        <is>
          <t xml:space="preserve"> </t>
        </is>
      </c>
      <c r="V2365" t="n">
        <v>1</v>
      </c>
      <c r="W2365" t="n">
        <v>1</v>
      </c>
      <c r="X2365" t="inlineStr">
        <is>
          <t>XXXXXX9340</t>
        </is>
      </c>
      <c r="Y2365" s="72" t="n">
        <v>46326.52037037037</v>
      </c>
    </row>
    <row r="2366">
      <c r="A2366" s="39" t="inlineStr">
        <is>
          <t>6ad1a485f45b6c5f7a335f12</t>
        </is>
      </c>
      <c r="B2366" s="72" t="n">
        <v>46311.40552083333</v>
      </c>
      <c r="C2366" s="70" t="n">
        <v>46311</v>
      </c>
      <c r="D2366" t="inlineStr">
        <is>
          <t>2026-10</t>
        </is>
      </c>
      <c r="E2366" t="inlineStr">
        <is>
          <t>Wk of 2026-10-12</t>
        </is>
      </c>
      <c r="F2366" t="inlineStr">
        <is>
          <t>Attempt 1</t>
        </is>
      </c>
      <c r="G2366" s="39" t="str">
        <f>IF(ISNUMBER(MATCH(F2366,QualityStatuses,0)),"Quality Lead","Non-Quality Lead")</f>
        <v>Non-Quality Lead</v>
      </c>
      <c r="H2366" s="39" t="str">
        <f>IFERROR(INDEX(CampTypes,MATCH(I2366,CampList,0)),"Unattributed")</f>
        <v>New</v>
      </c>
      <c r="I2366" t="inlineStr">
        <is>
          <t>EBG - In House | ABO | Natuf | Leads | Unit Franchise | India | Oct26 | V1</t>
        </is>
      </c>
      <c r="J2366" t="inlineStr">
        <is>
          <t>EBG - In House | ABO | Natuf | Leads | Unit Franchise | India | Oct26 | V1</t>
        </is>
      </c>
      <c r="K2366" t="inlineStr">
        <is>
          <t>Direct (campaign tagged in CRM)</t>
        </is>
      </c>
      <c r="L2366" t="inlineStr">
        <is>
          <t>Natuf | Broad | Tier1 + Growth Cities | Oct26 | V1</t>
        </is>
      </c>
      <c r="M2366" t="inlineStr">
        <is>
          <t>Natuf | Broad | Tier1 + Growth Cities | Oct26 | V1</t>
        </is>
      </c>
      <c r="N2366" t="inlineStr">
        <is>
          <t>Natuf | Reel | Brand Ambassador | Heard Of Owning A Cafe | V1</t>
        </is>
      </c>
      <c r="O2366" t="inlineStr">
        <is>
          <t>In House Natuf</t>
        </is>
      </c>
      <c r="P2366" t="inlineStr">
        <is>
          <t>Facebook</t>
        </is>
      </c>
      <c r="Q2366" t="inlineStr">
        <is>
          <t>Rupa Srinivas</t>
        </is>
      </c>
      <c r="R2366" t="inlineStr">
        <is>
          <t>Sourav dey</t>
        </is>
      </c>
      <c r="S2366" t="inlineStr">
        <is>
          <t>-</t>
        </is>
      </c>
      <c r="T2366" t="inlineStr">
        <is>
          <t>Gurgaon</t>
        </is>
      </c>
      <c r="U2366" t="inlineStr">
        <is>
          <t xml:space="preserve"> </t>
        </is>
      </c>
      <c r="V2366" t="n">
        <v>1</v>
      </c>
      <c r="W2366" t="n">
        <v>0</v>
      </c>
      <c r="X2366" t="inlineStr">
        <is>
          <t>XXXXXX1411</t>
        </is>
      </c>
      <c r="Y2366" s="72" t="n">
        <v>46326.52037037037</v>
      </c>
    </row>
    <row r="2367">
      <c r="A2367" s="39" t="inlineStr">
        <is>
          <t>6ad1a444575d2ada92624b7b</t>
        </is>
      </c>
      <c r="B2367" s="72" t="n">
        <v>46311.40476851852</v>
      </c>
      <c r="C2367" s="70" t="n">
        <v>46311</v>
      </c>
      <c r="D2367" t="inlineStr">
        <is>
          <t>2026-10</t>
        </is>
      </c>
      <c r="E2367" t="inlineStr">
        <is>
          <t>Wk of 2026-10-12</t>
        </is>
      </c>
      <c r="F2367" t="inlineStr">
        <is>
          <t>Attempt 2</t>
        </is>
      </c>
      <c r="G2367" s="39" t="str">
        <f>IF(ISNUMBER(MATCH(F2367,QualityStatuses,0)),"Quality Lead","Non-Quality Lead")</f>
        <v>Non-Quality Lead</v>
      </c>
      <c r="H2367" s="39" t="str">
        <f>IFERROR(INDEX(CampTypes,MATCH(I2367,CampList,0)),"Unattributed")</f>
        <v>New</v>
      </c>
      <c r="I2367" t="inlineStr">
        <is>
          <t>EBG - In House | ABO | Natuf | Leads | Unit Franchise | India | Oct26 | V1</t>
        </is>
      </c>
      <c r="J2367" t="inlineStr">
        <is>
          <t>EBG - In House | ABO | Natuf | Leads | Unit Franchise | India | Oct26 | V1</t>
        </is>
      </c>
      <c r="K2367" t="inlineStr">
        <is>
          <t>Direct (campaign tagged in CRM)</t>
        </is>
      </c>
      <c r="L2367" t="inlineStr">
        <is>
          <t>Natuf | LAL 1% | India | Jul26 | V1</t>
        </is>
      </c>
      <c r="M2367" t="inlineStr">
        <is>
          <t>Natuf | LAL 1% | India | Jul26 | V1</t>
        </is>
      </c>
      <c r="N2367" t="inlineStr">
        <is>
          <t>Natuf | Reel | Brand Ambassador | Heard Of Owning A Cafe | V1</t>
        </is>
      </c>
      <c r="O2367" t="inlineStr">
        <is>
          <t>In House Natuf</t>
        </is>
      </c>
      <c r="P2367" t="inlineStr">
        <is>
          <t>Facebook</t>
        </is>
      </c>
      <c r="Q2367" t="inlineStr">
        <is>
          <t>Rupa Srinivas</t>
        </is>
      </c>
      <c r="R2367" t="inlineStr">
        <is>
          <t>Roshini</t>
        </is>
      </c>
      <c r="S2367" t="inlineStr">
        <is>
          <t>-</t>
        </is>
      </c>
      <c r="T2367" t="inlineStr">
        <is>
          <t>Jammu</t>
        </is>
      </c>
      <c r="U2367" t="inlineStr">
        <is>
          <t xml:space="preserve"> </t>
        </is>
      </c>
      <c r="V2367" t="n">
        <v>3</v>
      </c>
      <c r="W2367" t="n">
        <v>0</v>
      </c>
      <c r="X2367" t="inlineStr">
        <is>
          <t>XXXXXX6465</t>
        </is>
      </c>
      <c r="Y2367" s="72" t="n">
        <v>46326.52037037037</v>
      </c>
    </row>
    <row r="2368">
      <c r="A2368" s="39" t="inlineStr">
        <is>
          <t>6ad1a394f45b6c5f7a335ce3</t>
        </is>
      </c>
      <c r="B2368" s="72" t="n">
        <v>46311.40273148148</v>
      </c>
      <c r="C2368" s="70" t="n">
        <v>46311</v>
      </c>
      <c r="D2368" t="inlineStr">
        <is>
          <t>2026-10</t>
        </is>
      </c>
      <c r="E2368" t="inlineStr">
        <is>
          <t>Wk of 2026-10-12</t>
        </is>
      </c>
      <c r="F2368" t="inlineStr">
        <is>
          <t>Lost</t>
        </is>
      </c>
      <c r="G2368" s="39" t="str">
        <f>IF(ISNUMBER(MATCH(F2368,QualityStatuses,0)),"Quality Lead","Non-Quality Lead")</f>
        <v>Non-Quality Lead</v>
      </c>
      <c r="H2368" s="39" t="str">
        <f>IFERROR(INDEX(CampTypes,MATCH(I2368,CampList,0)),"Unattributed")</f>
        <v>Old</v>
      </c>
      <c r="I2368" t="inlineStr">
        <is>
          <t>natuf_Kiosk_14072026_Hindi</t>
        </is>
      </c>
      <c r="J2368" t="inlineStr">
        <is>
          <t>natuf_Kiosk_14072026_Hindi</t>
        </is>
      </c>
      <c r="K2368" t="inlineStr">
        <is>
          <t>Direct (campaign tagged in CRM)</t>
        </is>
      </c>
      <c r="L2368" t="inlineStr">
        <is>
          <t>natuf_Kiosk_09102026</t>
        </is>
      </c>
      <c r="M2368" t="inlineStr">
        <is>
          <t>natuf_Kiosk_09102026</t>
        </is>
      </c>
      <c r="N2368" t="inlineStr">
        <is>
          <t>natuf_Kiosk_14072026_ad set_ad1</t>
        </is>
      </c>
      <c r="O2368" t="inlineStr">
        <is>
          <t>Natuf</t>
        </is>
      </c>
      <c r="P2368" t="inlineStr">
        <is>
          <t>Facebook</t>
        </is>
      </c>
      <c r="Q2368" t="inlineStr">
        <is>
          <t>Marshal Malbari</t>
        </is>
      </c>
      <c r="R2368" t="inlineStr">
        <is>
          <t>Shubham Menon</t>
        </is>
      </c>
      <c r="S2368" t="inlineStr">
        <is>
          <t>DNP - Did Not Pick Up</t>
        </is>
      </c>
      <c r="T2368" t="inlineStr">
        <is>
          <t>Morinda</t>
        </is>
      </c>
      <c r="U2368" t="inlineStr">
        <is>
          <t xml:space="preserve"> </t>
        </is>
      </c>
      <c r="V2368" t="n">
        <v>6</v>
      </c>
      <c r="W2368" t="n">
        <v>0</v>
      </c>
      <c r="X2368" t="inlineStr">
        <is>
          <t>XXXXXX6077</t>
        </is>
      </c>
      <c r="Y2368" s="72" t="n">
        <v>46326.52037037037</v>
      </c>
    </row>
    <row r="2369">
      <c r="A2369" s="39" t="inlineStr">
        <is>
          <t>6ad1a1c3437a1d5d445e13e6</t>
        </is>
      </c>
      <c r="B2369" s="72" t="n">
        <v>46311.39734953704</v>
      </c>
      <c r="C2369" s="70" t="n">
        <v>46311</v>
      </c>
      <c r="D2369" t="inlineStr">
        <is>
          <t>2026-10</t>
        </is>
      </c>
      <c r="E2369" t="inlineStr">
        <is>
          <t>Wk of 2026-10-12</t>
        </is>
      </c>
      <c r="F2369" t="inlineStr">
        <is>
          <t>New Lead</t>
        </is>
      </c>
      <c r="G2369" s="39" t="str">
        <f>IF(ISNUMBER(MATCH(F2369,QualityStatuses,0)),"Quality Lead","Non-Quality Lead")</f>
        <v>Non-Quality Lead</v>
      </c>
      <c r="H2369" s="39" t="str">
        <f>IFERROR(INDEX(CampTypes,MATCH(I2369,CampList,0)),"Unattributed")</f>
        <v>Old</v>
      </c>
      <c r="I2369" t="inlineStr">
        <is>
          <t>natuf_Kiosk_14072026_Hindi</t>
        </is>
      </c>
      <c r="J2369" t="inlineStr">
        <is>
          <t>natuf_Kiosk_14072026_Hindi</t>
        </is>
      </c>
      <c r="K2369" t="inlineStr">
        <is>
          <t>Direct (campaign tagged in CRM)</t>
        </is>
      </c>
      <c r="L2369" t="inlineStr">
        <is>
          <t>natuf_Kiosk_09102026</t>
        </is>
      </c>
      <c r="M2369" t="inlineStr">
        <is>
          <t>natuf_Kiosk_09102026</t>
        </is>
      </c>
      <c r="N2369" t="inlineStr">
        <is>
          <t>natuf_Kiosk_14072026_ad set_ad1</t>
        </is>
      </c>
      <c r="O2369" t="inlineStr">
        <is>
          <t>Natuf</t>
        </is>
      </c>
      <c r="P2369" t="inlineStr">
        <is>
          <t>Facebook</t>
        </is>
      </c>
      <c r="Q2369" t="inlineStr">
        <is>
          <t>(Unassigned)</t>
        </is>
      </c>
      <c r="R2369" t="inlineStr">
        <is>
          <t>Omkar Navge</t>
        </is>
      </c>
      <c r="S2369" t="inlineStr">
        <is>
          <t>-</t>
        </is>
      </c>
      <c r="T2369" t="inlineStr">
        <is>
          <t>Varanasi</t>
        </is>
      </c>
      <c r="U2369" t="inlineStr">
        <is>
          <t xml:space="preserve"> </t>
        </is>
      </c>
      <c r="V2369" t="n">
        <v>0</v>
      </c>
      <c r="W2369" t="n">
        <v>0</v>
      </c>
      <c r="X2369" t="inlineStr">
        <is>
          <t>XXXXXX2188</t>
        </is>
      </c>
      <c r="Y2369" s="72" t="n">
        <v>46326.52037037037</v>
      </c>
    </row>
    <row r="2370">
      <c r="A2370" s="39" t="inlineStr">
        <is>
          <t>6ad19f4346020415bb2f914d</t>
        </is>
      </c>
      <c r="B2370" s="72" t="n">
        <v>46311.38994212963</v>
      </c>
      <c r="C2370" s="70" t="n">
        <v>46311</v>
      </c>
      <c r="D2370" t="inlineStr">
        <is>
          <t>2026-10</t>
        </is>
      </c>
      <c r="E2370" t="inlineStr">
        <is>
          <t>Wk of 2026-10-12</t>
        </is>
      </c>
      <c r="F2370" t="inlineStr">
        <is>
          <t>Details Shared</t>
        </is>
      </c>
      <c r="G2370" s="39" t="str">
        <f>IF(ISNUMBER(MATCH(F2370,QualityStatuses,0)),"Quality Lead","Non-Quality Lead")</f>
        <v>Quality Lead</v>
      </c>
      <c r="H2370" s="39" t="str">
        <f>IFERROR(INDEX(CampTypes,MATCH(I2370,CampList,0)),"Unattributed")</f>
        <v>Old</v>
      </c>
      <c r="I2370" t="inlineStr">
        <is>
          <t>E_Suresh_Natuf_Kiosk_07072026</t>
        </is>
      </c>
      <c r="J2370" t="inlineStr">
        <is>
          <t>E_Suresh_Natuf_Kiosk_07072026</t>
        </is>
      </c>
      <c r="K2370" t="inlineStr">
        <is>
          <t>Direct (campaign tagged in CRM)</t>
        </is>
      </c>
      <c r="L2370" t="inlineStr">
        <is>
          <t>E_Suresh_Natuf_Kiosk_07072026_Adset5</t>
        </is>
      </c>
      <c r="M2370" t="inlineStr">
        <is>
          <t>E_Suresh_Natuf_Kiosk_07072026_Adset5</t>
        </is>
      </c>
      <c r="N2370" t="inlineStr">
        <is>
          <t>E_Hindi_Suresh_Natuf_Kiosk_07072026_Adset5_ad3 – Copy 2</t>
        </is>
      </c>
      <c r="O2370" t="inlineStr">
        <is>
          <t>Natuf</t>
        </is>
      </c>
      <c r="P2370" t="inlineStr">
        <is>
          <t>Facebook</t>
        </is>
      </c>
      <c r="Q2370" t="inlineStr">
        <is>
          <t>Marshal Malbari</t>
        </is>
      </c>
      <c r="R2370" t="inlineStr">
        <is>
          <t>Rudresh Thorat</t>
        </is>
      </c>
      <c r="S2370" t="inlineStr">
        <is>
          <t>-</t>
        </is>
      </c>
      <c r="T2370" t="inlineStr">
        <is>
          <t>Indore</t>
        </is>
      </c>
      <c r="U2370" t="inlineStr">
        <is>
          <t xml:space="preserve"> </t>
        </is>
      </c>
      <c r="V2370" t="n">
        <v>3</v>
      </c>
      <c r="W2370" t="n">
        <v>1</v>
      </c>
      <c r="X2370" t="inlineStr">
        <is>
          <t>XXXXXX9902</t>
        </is>
      </c>
      <c r="Y2370" s="72" t="n">
        <v>46326.52037037037</v>
      </c>
    </row>
    <row r="2371">
      <c r="A2371" s="39" t="inlineStr">
        <is>
          <t>6ad19f4046020415bb2f9141</t>
        </is>
      </c>
      <c r="B2371" s="72" t="n">
        <v>46311.38990740741</v>
      </c>
      <c r="C2371" s="70" t="n">
        <v>46311</v>
      </c>
      <c r="D2371" t="inlineStr">
        <is>
          <t>2026-10</t>
        </is>
      </c>
      <c r="E2371" t="inlineStr">
        <is>
          <t>Wk of 2026-10-12</t>
        </is>
      </c>
      <c r="F2371" t="inlineStr">
        <is>
          <t>Attempt 1</t>
        </is>
      </c>
      <c r="G2371" s="39" t="str">
        <f>IF(ISNUMBER(MATCH(F2371,QualityStatuses,0)),"Quality Lead","Non-Quality Lead")</f>
        <v>Non-Quality Lead</v>
      </c>
      <c r="H2371" s="39" t="str">
        <f>IFERROR(INDEX(CampTypes,MATCH(I2371,CampList,0)),"Unattributed")</f>
        <v>Old</v>
      </c>
      <c r="I2371" t="inlineStr">
        <is>
          <t>natuf_Kiosk_14072026_Hindi</t>
        </is>
      </c>
      <c r="J2371" t="inlineStr">
        <is>
          <t>natuf_Kiosk_14072026_Hindi</t>
        </is>
      </c>
      <c r="K2371" t="inlineStr">
        <is>
          <t>Direct (campaign tagged in CRM)</t>
        </is>
      </c>
      <c r="L2371" t="inlineStr">
        <is>
          <t>natuf_Kiosk_09102026</t>
        </is>
      </c>
      <c r="M2371" t="inlineStr">
        <is>
          <t>natuf_Kiosk_09102026</t>
        </is>
      </c>
      <c r="N2371" t="inlineStr">
        <is>
          <t>natuf_Kiosk_14072026_ad set_ad1</t>
        </is>
      </c>
      <c r="O2371" t="inlineStr">
        <is>
          <t>Natuf</t>
        </is>
      </c>
      <c r="P2371" t="inlineStr">
        <is>
          <t>Facebook</t>
        </is>
      </c>
      <c r="Q2371" t="inlineStr">
        <is>
          <t>Tejaswini Tarigopula</t>
        </is>
      </c>
      <c r="R2371" t="inlineStr">
        <is>
          <t>Rima Paul</t>
        </is>
      </c>
      <c r="S2371" t="inlineStr">
        <is>
          <t>-</t>
        </is>
      </c>
      <c r="T2371" t="inlineStr">
        <is>
          <t>Kashipur</t>
        </is>
      </c>
      <c r="U2371" t="inlineStr">
        <is>
          <t xml:space="preserve"> </t>
        </is>
      </c>
      <c r="V2371" t="n">
        <v>2</v>
      </c>
      <c r="W2371" t="n">
        <v>0</v>
      </c>
      <c r="X2371" t="inlineStr">
        <is>
          <t>XXXXXX4401</t>
        </is>
      </c>
      <c r="Y2371" s="72" t="n">
        <v>46326.52037037037</v>
      </c>
    </row>
    <row r="2372">
      <c r="A2372" s="39" t="inlineStr">
        <is>
          <t>6ad19f0cc279cd0d69a40b25</t>
        </is>
      </c>
      <c r="B2372" s="72" t="n">
        <v>46311.38930555555</v>
      </c>
      <c r="C2372" s="70" t="n">
        <v>46311</v>
      </c>
      <c r="D2372" t="inlineStr">
        <is>
          <t>2026-10</t>
        </is>
      </c>
      <c r="E2372" t="inlineStr">
        <is>
          <t>Wk of 2026-10-12</t>
        </is>
      </c>
      <c r="F2372" t="inlineStr">
        <is>
          <t>Attempt 1</t>
        </is>
      </c>
      <c r="G2372" s="39" t="str">
        <f>IF(ISNUMBER(MATCH(F2372,QualityStatuses,0)),"Quality Lead","Non-Quality Lead")</f>
        <v>Non-Quality Lead</v>
      </c>
      <c r="H2372" s="39" t="str">
        <f>IFERROR(INDEX(CampTypes,MATCH(I2372,CampList,0)),"Unattributed")</f>
        <v>New</v>
      </c>
      <c r="I2372" t="inlineStr">
        <is>
          <t>EBG - In House | ABO | Natuf | Leads | Unit Franchise | India | Oct26 | V1</t>
        </is>
      </c>
      <c r="J2372" t="inlineStr">
        <is>
          <t>EBG - In House | ABO | Natuf | Leads | Unit Franchise | India | Oct26 | V1</t>
        </is>
      </c>
      <c r="K2372" t="inlineStr">
        <is>
          <t>Direct (campaign tagged in CRM)</t>
        </is>
      </c>
      <c r="L2372" t="inlineStr">
        <is>
          <t>Natuf | Investors | Tier1 + Growth Cities | Oct26 | V1</t>
        </is>
      </c>
      <c r="M2372" t="inlineStr">
        <is>
          <t>Natuf | Investors | Tier1 + Growth Cities | Oct26 | V1</t>
        </is>
      </c>
      <c r="N2372" t="inlineStr">
        <is>
          <t>Natuf | Reel | Brand Ambassador | Heard Of Owning A Cafe | V1</t>
        </is>
      </c>
      <c r="O2372" t="inlineStr">
        <is>
          <t>In House Natuf</t>
        </is>
      </c>
      <c r="P2372" t="inlineStr">
        <is>
          <t>Facebook</t>
        </is>
      </c>
      <c r="Q2372" t="inlineStr">
        <is>
          <t>Rupa Srinivas</t>
        </is>
      </c>
      <c r="R2372" t="inlineStr">
        <is>
          <t>Elisha Pitta</t>
        </is>
      </c>
      <c r="S2372" t="inlineStr">
        <is>
          <t>-</t>
        </is>
      </c>
      <c r="T2372" t="inlineStr">
        <is>
          <t>Hyderabad</t>
        </is>
      </c>
      <c r="U2372" t="inlineStr">
        <is>
          <t xml:space="preserve"> </t>
        </is>
      </c>
      <c r="V2372" t="n">
        <v>1</v>
      </c>
      <c r="W2372" t="n">
        <v>0</v>
      </c>
      <c r="X2372" t="inlineStr">
        <is>
          <t>XXXXXX1101</t>
        </is>
      </c>
      <c r="Y2372" s="72" t="n">
        <v>46326.52037037037</v>
      </c>
    </row>
    <row r="2373">
      <c r="A2373" s="39" t="inlineStr">
        <is>
          <t>6ad19eb924ad7ab1e078e001</t>
        </is>
      </c>
      <c r="B2373" s="72" t="n">
        <v>46311.38834490741</v>
      </c>
      <c r="C2373" s="70" t="n">
        <v>46311</v>
      </c>
      <c r="D2373" t="inlineStr">
        <is>
          <t>2026-10</t>
        </is>
      </c>
      <c r="E2373" t="inlineStr">
        <is>
          <t>Wk of 2026-10-12</t>
        </is>
      </c>
      <c r="F2373" t="inlineStr">
        <is>
          <t>New Lead</t>
        </is>
      </c>
      <c r="G2373" s="39" t="str">
        <f>IF(ISNUMBER(MATCH(F2373,QualityStatuses,0)),"Quality Lead","Non-Quality Lead")</f>
        <v>Non-Quality Lead</v>
      </c>
      <c r="H2373" s="39" t="str">
        <f>IFERROR(INDEX(CampTypes,MATCH(I2373,CampList,0)),"Unattributed")</f>
        <v>Old</v>
      </c>
      <c r="I2373" t="inlineStr">
        <is>
          <t>E_Karan_Natuf_All_07072026</t>
        </is>
      </c>
      <c r="J2373" t="inlineStr">
        <is>
          <t>E_Karan_Natuf_All_07072026</t>
        </is>
      </c>
      <c r="K2373" t="inlineStr">
        <is>
          <t>Direct (campaign tagged in CRM)</t>
        </is>
      </c>
      <c r="L2373" t="inlineStr">
        <is>
          <t>E_Karan_Natuf_Sign_07072026_Adset3</t>
        </is>
      </c>
      <c r="M2373" t="inlineStr">
        <is>
          <t>E_Karan_Natuf_Sign_07072026_Adset3</t>
        </is>
      </c>
      <c r="N2373" t="inlineStr">
        <is>
          <t>E_Karan_Natuf_Sign_07072026_Adset2_Ad1 – Copy</t>
        </is>
      </c>
      <c r="O2373" t="inlineStr">
        <is>
          <t>Natuf</t>
        </is>
      </c>
      <c r="P2373" t="inlineStr">
        <is>
          <t>Facebook</t>
        </is>
      </c>
      <c r="Q2373" t="inlineStr">
        <is>
          <t>(Unassigned)</t>
        </is>
      </c>
      <c r="R2373" t="inlineStr">
        <is>
          <t>Omkar Navge</t>
        </is>
      </c>
      <c r="S2373" t="inlineStr">
        <is>
          <t>-</t>
        </is>
      </c>
      <c r="T2373" t="inlineStr">
        <is>
          <t>Coimbatore</t>
        </is>
      </c>
      <c r="U2373" t="inlineStr">
        <is>
          <t xml:space="preserve"> </t>
        </is>
      </c>
      <c r="V2373" t="n">
        <v>0</v>
      </c>
      <c r="W2373" t="n">
        <v>0</v>
      </c>
      <c r="X2373" t="inlineStr">
        <is>
          <t>XXXXXX0774</t>
        </is>
      </c>
      <c r="Y2373" s="72" t="n">
        <v>46326.52037037037</v>
      </c>
    </row>
    <row r="2374">
      <c r="A2374" s="39" t="inlineStr">
        <is>
          <t>6ad181cf5092faa7e53d49ec</t>
        </is>
      </c>
      <c r="B2374" s="72" t="n">
        <v>46311.30267361111</v>
      </c>
      <c r="C2374" s="70" t="n">
        <v>46311</v>
      </c>
      <c r="D2374" t="inlineStr">
        <is>
          <t>2026-10</t>
        </is>
      </c>
      <c r="E2374" t="inlineStr">
        <is>
          <t>Wk of 2026-10-12</t>
        </is>
      </c>
      <c r="F2374" t="inlineStr">
        <is>
          <t>Attempt 2</t>
        </is>
      </c>
      <c r="G2374" s="39" t="str">
        <f>IF(ISNUMBER(MATCH(F2374,QualityStatuses,0)),"Quality Lead","Non-Quality Lead")</f>
        <v>Non-Quality Lead</v>
      </c>
      <c r="H2374" s="39" t="str">
        <f>IFERROR(INDEX(CampTypes,MATCH(I2374,CampList,0)),"Unattributed")</f>
        <v>Old</v>
      </c>
      <c r="I2374" t="inlineStr">
        <is>
          <t>natuf_Kiosk_14072026_Hindi</t>
        </is>
      </c>
      <c r="J2374" t="inlineStr">
        <is>
          <t>natuf_Kiosk_14072026_Hindi</t>
        </is>
      </c>
      <c r="K2374" t="inlineStr">
        <is>
          <t>Direct (campaign tagged in CRM)</t>
        </is>
      </c>
      <c r="L2374" t="inlineStr">
        <is>
          <t>natuf_Kiosk_09102026</t>
        </is>
      </c>
      <c r="M2374" t="inlineStr">
        <is>
          <t>natuf_Kiosk_09102026</t>
        </is>
      </c>
      <c r="N2374" t="inlineStr">
        <is>
          <t>natuf_Kiosk_14072026_ad set_ad1</t>
        </is>
      </c>
      <c r="O2374" t="inlineStr">
        <is>
          <t>Natuf</t>
        </is>
      </c>
      <c r="P2374" t="inlineStr">
        <is>
          <t>Facebook</t>
        </is>
      </c>
      <c r="Q2374" t="inlineStr">
        <is>
          <t>Tejaswini Tarigopula</t>
        </is>
      </c>
      <c r="R2374" t="inlineStr">
        <is>
          <t>Shivani Sharma</t>
        </is>
      </c>
      <c r="S2374" t="inlineStr">
        <is>
          <t>-</t>
        </is>
      </c>
      <c r="T2374" t="inlineStr">
        <is>
          <t>Bhilwara</t>
        </is>
      </c>
      <c r="U2374" t="inlineStr">
        <is>
          <t xml:space="preserve"> </t>
        </is>
      </c>
      <c r="V2374" t="n">
        <v>2</v>
      </c>
      <c r="W2374" t="n">
        <v>0</v>
      </c>
      <c r="X2374" t="inlineStr">
        <is>
          <t>XXXXXX3387</t>
        </is>
      </c>
      <c r="Y2374" s="72" t="n">
        <v>46326.52037037037</v>
      </c>
    </row>
    <row r="2375">
      <c r="A2375" s="39" t="inlineStr">
        <is>
          <t>6ad17ea48af8d06f675c1b9b</t>
        </is>
      </c>
      <c r="B2375" s="72" t="n">
        <v>46311.29328703704</v>
      </c>
      <c r="C2375" s="70" t="n">
        <v>46311</v>
      </c>
      <c r="D2375" t="inlineStr">
        <is>
          <t>2026-10</t>
        </is>
      </c>
      <c r="E2375" t="inlineStr">
        <is>
          <t>Wk of 2026-10-12</t>
        </is>
      </c>
      <c r="F2375" t="inlineStr">
        <is>
          <t>Attempt 2</t>
        </is>
      </c>
      <c r="G2375" s="39" t="str">
        <f>IF(ISNUMBER(MATCH(F2375,QualityStatuses,0)),"Quality Lead","Non-Quality Lead")</f>
        <v>Non-Quality Lead</v>
      </c>
      <c r="H2375" s="39" t="str">
        <f>IFERROR(INDEX(CampTypes,MATCH(I2375,CampList,0)),"Unattributed")</f>
        <v>New</v>
      </c>
      <c r="I2375" t="inlineStr">
        <is>
          <t>EBG - In House | ABO | Natuf | Leads | Unit Franchise | India | Oct26 | V1</t>
        </is>
      </c>
      <c r="J2375" t="inlineStr">
        <is>
          <t>EBG - In House | ABO | Natuf | Leads | Unit Franchise | India | Oct26 | V1</t>
        </is>
      </c>
      <c r="K2375" t="inlineStr">
        <is>
          <t>Direct (campaign tagged in CRM)</t>
        </is>
      </c>
      <c r="L2375" t="inlineStr">
        <is>
          <t>Natuf | LAL 1% | India | Jul26 | V1</t>
        </is>
      </c>
      <c r="M2375" t="inlineStr">
        <is>
          <t>Natuf | LAL 1% | India | Jul26 | V1</t>
        </is>
      </c>
      <c r="N2375" t="inlineStr">
        <is>
          <t>Natuf | Reel | Brand Ambassador | Heard Of Owning A Cafe | V1</t>
        </is>
      </c>
      <c r="O2375" t="inlineStr">
        <is>
          <t>In House Natuf</t>
        </is>
      </c>
      <c r="P2375" t="inlineStr">
        <is>
          <t>Facebook</t>
        </is>
      </c>
      <c r="Q2375" t="inlineStr">
        <is>
          <t>Rupa Srinivas</t>
        </is>
      </c>
      <c r="R2375" t="inlineStr">
        <is>
          <t>Harshitha Kamishetty</t>
        </is>
      </c>
      <c r="S2375" t="inlineStr">
        <is>
          <t>-</t>
        </is>
      </c>
      <c r="T2375" t="inlineStr">
        <is>
          <t>Kharadi</t>
        </is>
      </c>
      <c r="U2375" t="inlineStr">
        <is>
          <t xml:space="preserve"> </t>
        </is>
      </c>
      <c r="V2375" t="n">
        <v>2</v>
      </c>
      <c r="W2375" t="n">
        <v>1</v>
      </c>
      <c r="X2375" t="inlineStr">
        <is>
          <t>XXXXXX0226</t>
        </is>
      </c>
      <c r="Y2375" s="72" t="n">
        <v>46326.52037037037</v>
      </c>
    </row>
    <row r="2376">
      <c r="A2376" s="39" t="inlineStr">
        <is>
          <t>6ad17dfeb766c82e33522498</t>
        </is>
      </c>
      <c r="B2376" s="72" t="n">
        <v>46311.29136574074</v>
      </c>
      <c r="C2376" s="70" t="n">
        <v>46311</v>
      </c>
      <c r="D2376" t="inlineStr">
        <is>
          <t>2026-10</t>
        </is>
      </c>
      <c r="E2376" t="inlineStr">
        <is>
          <t>Wk of 2026-10-12</t>
        </is>
      </c>
      <c r="F2376" t="inlineStr">
        <is>
          <t>Attempt 2</t>
        </is>
      </c>
      <c r="G2376" s="39" t="str">
        <f>IF(ISNUMBER(MATCH(F2376,QualityStatuses,0)),"Quality Lead","Non-Quality Lead")</f>
        <v>Non-Quality Lead</v>
      </c>
      <c r="H2376" s="39" t="str">
        <f>IFERROR(INDEX(CampTypes,MATCH(I2376,CampList,0)),"Unattributed")</f>
        <v>New</v>
      </c>
      <c r="I2376" t="inlineStr">
        <is>
          <t>EBG - In House | ABO | Natuf | Leads | Unit Franchise | India | Oct26 | V1</t>
        </is>
      </c>
      <c r="J2376" t="inlineStr">
        <is>
          <t>EBG - In House | ABO | Natuf | Leads | Unit Franchise | India | Oct26 | V1</t>
        </is>
      </c>
      <c r="K2376" t="inlineStr">
        <is>
          <t>Direct (campaign tagged in CRM)</t>
        </is>
      </c>
      <c r="L2376" t="inlineStr">
        <is>
          <t>Natuf | Broad | Tier1 + Growth Cities | Oct26 | V1</t>
        </is>
      </c>
      <c r="M2376" t="inlineStr">
        <is>
          <t>Natuf | Broad | Tier1 + Growth Cities | Oct26 | V1</t>
        </is>
      </c>
      <c r="N2376" t="inlineStr">
        <is>
          <t>Natuf | Reel | Brand Ambassador | Heard Of Owning A Cafe | V1</t>
        </is>
      </c>
      <c r="O2376" t="inlineStr">
        <is>
          <t>In House Natuf</t>
        </is>
      </c>
      <c r="P2376" t="inlineStr">
        <is>
          <t>Facebook</t>
        </is>
      </c>
      <c r="Q2376" t="inlineStr">
        <is>
          <t>Rupa Srinivas</t>
        </is>
      </c>
      <c r="R2376" t="inlineStr">
        <is>
          <t>Sameer Khan</t>
        </is>
      </c>
      <c r="S2376" t="inlineStr">
        <is>
          <t>-</t>
        </is>
      </c>
      <c r="T2376" t="inlineStr">
        <is>
          <t>Hyderabad</t>
        </is>
      </c>
      <c r="U2376" t="inlineStr">
        <is>
          <t xml:space="preserve"> </t>
        </is>
      </c>
      <c r="V2376" t="n">
        <v>2</v>
      </c>
      <c r="W2376" t="n">
        <v>0</v>
      </c>
      <c r="X2376" t="inlineStr">
        <is>
          <t>XXXXXX1632</t>
        </is>
      </c>
      <c r="Y2376" s="72" t="n">
        <v>46326.52037037037</v>
      </c>
    </row>
    <row r="2377">
      <c r="A2377" s="39" t="inlineStr">
        <is>
          <t>6ad17cdddb8b9415ca2039ac</t>
        </is>
      </c>
      <c r="B2377" s="72" t="n">
        <v>46311.28802083333</v>
      </c>
      <c r="C2377" s="70" t="n">
        <v>46311</v>
      </c>
      <c r="D2377" t="inlineStr">
        <is>
          <t>2026-10</t>
        </is>
      </c>
      <c r="E2377" t="inlineStr">
        <is>
          <t>Wk of 2026-10-12</t>
        </is>
      </c>
      <c r="F2377" t="inlineStr">
        <is>
          <t>Lost</t>
        </is>
      </c>
      <c r="G2377" s="39" t="str">
        <f>IF(ISNUMBER(MATCH(F2377,QualityStatuses,0)),"Quality Lead","Non-Quality Lead")</f>
        <v>Non-Quality Lead</v>
      </c>
      <c r="H2377" s="39" t="str">
        <f>IFERROR(INDEX(CampTypes,MATCH(I2377,CampList,0)),"Unattributed")</f>
        <v>Old</v>
      </c>
      <c r="I2377" t="inlineStr">
        <is>
          <t>E_Karan_Natuf_Kiosk_07072026</t>
        </is>
      </c>
      <c r="J2377" t="inlineStr">
        <is>
          <t>E_Karan_Natuf_Kiosk_07072026</t>
        </is>
      </c>
      <c r="K2377" t="inlineStr">
        <is>
          <t>Direct (campaign tagged in CRM)</t>
        </is>
      </c>
      <c r="L2377" t="inlineStr">
        <is>
          <t>E_Karan_Natuf_Kiosk_15102026_Adset6</t>
        </is>
      </c>
      <c r="M2377" t="inlineStr">
        <is>
          <t>E_Karan_Natuf_Kiosk_15102026_Adset6</t>
        </is>
      </c>
      <c r="N2377" t="inlineStr">
        <is>
          <t>E_Hindi_Karan_Natuf_Kiosk_07072026_Adset5_ad3 – Copy 3</t>
        </is>
      </c>
      <c r="O2377" t="inlineStr">
        <is>
          <t>Natuf</t>
        </is>
      </c>
      <c r="P2377" t="inlineStr">
        <is>
          <t>Facebook</t>
        </is>
      </c>
      <c r="Q2377" t="inlineStr">
        <is>
          <t>Tejaswini Tarigopula</t>
        </is>
      </c>
      <c r="R2377" t="inlineStr">
        <is>
          <t>Prabhudatta Pattanaik</t>
        </is>
      </c>
      <c r="S2377" t="inlineStr">
        <is>
          <t>Not Interested</t>
        </is>
      </c>
      <c r="T2377" t="inlineStr">
        <is>
          <t>Jalandhar</t>
        </is>
      </c>
      <c r="U2377" t="inlineStr">
        <is>
          <t xml:space="preserve"> </t>
        </is>
      </c>
      <c r="V2377" t="n">
        <v>1</v>
      </c>
      <c r="W2377" t="n">
        <v>1</v>
      </c>
      <c r="X2377" t="inlineStr">
        <is>
          <t>XXXXXX1853</t>
        </is>
      </c>
      <c r="Y2377" s="72" t="n">
        <v>46326.52037037037</v>
      </c>
    </row>
    <row r="2378">
      <c r="A2378" s="39" t="inlineStr">
        <is>
          <t>6ad17cd75e1c35313712fb49</t>
        </is>
      </c>
      <c r="B2378" s="72" t="n">
        <v>46311.28795138889</v>
      </c>
      <c r="C2378" s="70" t="n">
        <v>46311</v>
      </c>
      <c r="D2378" t="inlineStr">
        <is>
          <t>2026-10</t>
        </is>
      </c>
      <c r="E2378" t="inlineStr">
        <is>
          <t>Wk of 2026-10-12</t>
        </is>
      </c>
      <c r="F2378" t="inlineStr">
        <is>
          <t>Details Shared</t>
        </is>
      </c>
      <c r="G2378" s="39" t="str">
        <f>IF(ISNUMBER(MATCH(F2378,QualityStatuses,0)),"Quality Lead","Non-Quality Lead")</f>
        <v>Quality Lead</v>
      </c>
      <c r="H2378" s="39" t="str">
        <f>IFERROR(INDEX(CampTypes,MATCH(I2378,CampList,0)),"Unattributed")</f>
        <v>New</v>
      </c>
      <c r="I2378" t="inlineStr">
        <is>
          <t>EBG - In House | ABO | Natuf | Leads | Unit Franchise | India | Oct26 | V1</t>
        </is>
      </c>
      <c r="J2378" t="inlineStr">
        <is>
          <t>EBG - In House | ABO | Natuf | Leads | Unit Franchise | India | Oct26 | V1</t>
        </is>
      </c>
      <c r="K2378" t="inlineStr">
        <is>
          <t>Direct (campaign tagged in CRM)</t>
        </is>
      </c>
      <c r="L2378" t="inlineStr">
        <is>
          <t>Natuf | Broad | Tier1 + Growth Cities | Oct26 | V1</t>
        </is>
      </c>
      <c r="M2378" t="inlineStr">
        <is>
          <t>Natuf | Broad | Tier1 + Growth Cities | Oct26 | V1</t>
        </is>
      </c>
      <c r="N2378" t="inlineStr">
        <is>
          <t>Natuf | Reel | Brand Ambassador | Heard Of Owning A Cafe | V1</t>
        </is>
      </c>
      <c r="O2378" t="inlineStr">
        <is>
          <t>In House Natuf</t>
        </is>
      </c>
      <c r="P2378" t="inlineStr">
        <is>
          <t>Facebook</t>
        </is>
      </c>
      <c r="Q2378" t="inlineStr">
        <is>
          <t>Rupa Srinivas</t>
        </is>
      </c>
      <c r="R2378" t="inlineStr">
        <is>
          <t>Srikanth Marampudi</t>
        </is>
      </c>
      <c r="S2378" t="inlineStr">
        <is>
          <t>-</t>
        </is>
      </c>
      <c r="T2378" t="inlineStr">
        <is>
          <t>Aligarh</t>
        </is>
      </c>
      <c r="U2378" t="inlineStr">
        <is>
          <t xml:space="preserve"> </t>
        </is>
      </c>
      <c r="V2378" t="n">
        <v>2</v>
      </c>
      <c r="W2378" t="n">
        <v>0</v>
      </c>
      <c r="X2378" t="inlineStr">
        <is>
          <t>XXXXXX7371</t>
        </is>
      </c>
      <c r="Y2378" s="72" t="n">
        <v>46326.52037037037</v>
      </c>
    </row>
    <row r="2379">
      <c r="A2379" s="39" t="inlineStr">
        <is>
          <t>6ad17c36c2f8a60edf57589a</t>
        </is>
      </c>
      <c r="B2379" s="72" t="n">
        <v>46311.28608796297</v>
      </c>
      <c r="C2379" s="70" t="n">
        <v>46311</v>
      </c>
      <c r="D2379" t="inlineStr">
        <is>
          <t>2026-10</t>
        </is>
      </c>
      <c r="E2379" t="inlineStr">
        <is>
          <t>Wk of 2026-10-12</t>
        </is>
      </c>
      <c r="F2379" t="inlineStr">
        <is>
          <t>New Lead</t>
        </is>
      </c>
      <c r="G2379" s="39" t="str">
        <f>IF(ISNUMBER(MATCH(F2379,QualityStatuses,0)),"Quality Lead","Non-Quality Lead")</f>
        <v>Non-Quality Lead</v>
      </c>
      <c r="H2379" s="39" t="str">
        <f>IFERROR(INDEX(CampTypes,MATCH(I2379,CampList,0)),"Unattributed")</f>
        <v>Old</v>
      </c>
      <c r="I2379" t="inlineStr">
        <is>
          <t>E_Natuf_MF_05092026</t>
        </is>
      </c>
      <c r="J2379" t="inlineStr">
        <is>
          <t>E_Natuf_MF_05092026</t>
        </is>
      </c>
      <c r="K2379" t="inlineStr">
        <is>
          <t>Direct (campaign tagged in CRM)</t>
        </is>
      </c>
      <c r="L2379" t="inlineStr">
        <is>
          <t>E_Natuf_MF_05092026_ Ad Set1</t>
        </is>
      </c>
      <c r="M2379" t="inlineStr">
        <is>
          <t>E_Natuf_MF_05092026_ Ad Set1</t>
        </is>
      </c>
      <c r="N2379" t="inlineStr">
        <is>
          <t>E_Natuf_MF_05092026_ Ad Set1_Ad1</t>
        </is>
      </c>
      <c r="O2379" t="inlineStr">
        <is>
          <t>Natuf_MF</t>
        </is>
      </c>
      <c r="P2379" t="inlineStr">
        <is>
          <t>Facebook</t>
        </is>
      </c>
      <c r="Q2379" t="inlineStr">
        <is>
          <t>(Unassigned)</t>
        </is>
      </c>
      <c r="R2379" t="inlineStr">
        <is>
          <t>Omkar Navge</t>
        </is>
      </c>
      <c r="S2379" t="inlineStr">
        <is>
          <t>-</t>
        </is>
      </c>
      <c r="T2379" t="inlineStr">
        <is>
          <t>Budaun</t>
        </is>
      </c>
      <c r="U2379" t="inlineStr">
        <is>
          <t xml:space="preserve"> </t>
        </is>
      </c>
      <c r="V2379" t="n">
        <v>0</v>
      </c>
      <c r="W2379" t="n">
        <v>0</v>
      </c>
      <c r="X2379" t="inlineStr">
        <is>
          <t>XXXXXX9698</t>
        </is>
      </c>
      <c r="Y2379" s="72" t="n">
        <v>46326.52037037037</v>
      </c>
    </row>
    <row r="2380">
      <c r="A2380" s="39" t="inlineStr">
        <is>
          <t>6ad17aaeeddb8f46f4bbc593</t>
        </is>
      </c>
      <c r="B2380" s="72" t="n">
        <v>46311.28155092592</v>
      </c>
      <c r="C2380" s="70" t="n">
        <v>46311</v>
      </c>
      <c r="D2380" t="inlineStr">
        <is>
          <t>2026-10</t>
        </is>
      </c>
      <c r="E2380" t="inlineStr">
        <is>
          <t>Wk of 2026-10-12</t>
        </is>
      </c>
      <c r="F2380" t="inlineStr">
        <is>
          <t>New Lead</t>
        </is>
      </c>
      <c r="G2380" s="39" t="str">
        <f>IF(ISNUMBER(MATCH(F2380,QualityStatuses,0)),"Quality Lead","Non-Quality Lead")</f>
        <v>Non-Quality Lead</v>
      </c>
      <c r="H2380" s="39" t="str">
        <f>IFERROR(INDEX(CampTypes,MATCH(I2380,CampList,0)),"Unattributed")</f>
        <v>Old</v>
      </c>
      <c r="I2380" t="inlineStr">
        <is>
          <t>E_Karan_Natuf_Kiosk_07072026</t>
        </is>
      </c>
      <c r="J2380" t="inlineStr">
        <is>
          <t>E_Karan_Natuf_Kiosk_07072026</t>
        </is>
      </c>
      <c r="K2380" t="inlineStr">
        <is>
          <t>Direct (campaign tagged in CRM)</t>
        </is>
      </c>
      <c r="L2380" t="inlineStr">
        <is>
          <t>E_Karan_Natuf_Kiosk_15102026_Adset 7</t>
        </is>
      </c>
      <c r="M2380" t="inlineStr">
        <is>
          <t>E_Karan_Natuf_Kiosk_15102026_Adset 7</t>
        </is>
      </c>
      <c r="N2380" t="inlineStr">
        <is>
          <t>E_Hindi_Karan_Natuf_Kiosk_07072026_Adset5_ad3 – Copy 3</t>
        </is>
      </c>
      <c r="O2380" t="inlineStr">
        <is>
          <t>Natuf</t>
        </is>
      </c>
      <c r="P2380" t="inlineStr">
        <is>
          <t>Facebook</t>
        </is>
      </c>
      <c r="Q2380" t="inlineStr">
        <is>
          <t>(Unassigned)</t>
        </is>
      </c>
      <c r="R2380" t="inlineStr">
        <is>
          <t>Omkar Navge</t>
        </is>
      </c>
      <c r="S2380" t="inlineStr">
        <is>
          <t>-</t>
        </is>
      </c>
      <c r="T2380" t="inlineStr">
        <is>
          <t>Vrindavan</t>
        </is>
      </c>
      <c r="U2380" t="inlineStr">
        <is>
          <t xml:space="preserve"> </t>
        </is>
      </c>
      <c r="V2380" t="n">
        <v>0</v>
      </c>
      <c r="W2380" t="n">
        <v>0</v>
      </c>
      <c r="X2380" t="inlineStr">
        <is>
          <t>XXXXXX9348</t>
        </is>
      </c>
      <c r="Y2380" s="72" t="n">
        <v>46326.52037037037</v>
      </c>
    </row>
    <row r="2381">
      <c r="A2381" s="39" t="inlineStr">
        <is>
          <t>6ad179d85bb9e4ad34e5d044</t>
        </is>
      </c>
      <c r="B2381" s="72" t="n">
        <v>46311.27907407407</v>
      </c>
      <c r="C2381" s="70" t="n">
        <v>46311</v>
      </c>
      <c r="D2381" t="inlineStr">
        <is>
          <t>2026-10</t>
        </is>
      </c>
      <c r="E2381" t="inlineStr">
        <is>
          <t>Wk of 2026-10-12</t>
        </is>
      </c>
      <c r="F2381" t="inlineStr">
        <is>
          <t>Attempt 2</t>
        </is>
      </c>
      <c r="G2381" s="39" t="str">
        <f>IF(ISNUMBER(MATCH(F2381,QualityStatuses,0)),"Quality Lead","Non-Quality Lead")</f>
        <v>Non-Quality Lead</v>
      </c>
      <c r="H2381" s="39" t="str">
        <f>IFERROR(INDEX(CampTypes,MATCH(I2381,CampList,0)),"Unattributed")</f>
        <v>New</v>
      </c>
      <c r="I2381" t="inlineStr">
        <is>
          <t>EBG - In House | ABO | Natuf | Leads | Unit Franchise | India | Oct26 | V1</t>
        </is>
      </c>
      <c r="J2381" t="inlineStr">
        <is>
          <t>EBG - In House | ABO | Natuf | Leads | Unit Franchise | India | Oct26 | V1</t>
        </is>
      </c>
      <c r="K2381" t="inlineStr">
        <is>
          <t>Direct (campaign tagged in CRM)</t>
        </is>
      </c>
      <c r="L2381" t="inlineStr">
        <is>
          <t>Natuf | LAL 1% | India | Jul26 | V1</t>
        </is>
      </c>
      <c r="M2381" t="inlineStr">
        <is>
          <t>Natuf | LAL 1% | India | Jul26 | V1</t>
        </is>
      </c>
      <c r="N2381" t="inlineStr">
        <is>
          <t>Natuf | Reel | Brand Ambassador | Heard Of Owning A Cafe | V1</t>
        </is>
      </c>
      <c r="O2381" t="inlineStr">
        <is>
          <t>In House Natuf</t>
        </is>
      </c>
      <c r="P2381" t="inlineStr">
        <is>
          <t>Facebook</t>
        </is>
      </c>
      <c r="Q2381" t="inlineStr">
        <is>
          <t>Rupa Srinivas</t>
        </is>
      </c>
      <c r="R2381" t="inlineStr">
        <is>
          <t>Roshini</t>
        </is>
      </c>
      <c r="S2381" t="inlineStr">
        <is>
          <t>-</t>
        </is>
      </c>
      <c r="T2381" t="inlineStr">
        <is>
          <t>Kolkata</t>
        </is>
      </c>
      <c r="U2381" t="inlineStr">
        <is>
          <t xml:space="preserve"> </t>
        </is>
      </c>
      <c r="V2381" t="n">
        <v>2</v>
      </c>
      <c r="W2381" t="n">
        <v>1</v>
      </c>
      <c r="X2381" t="inlineStr">
        <is>
          <t>XXXXXX1591</t>
        </is>
      </c>
      <c r="Y2381" s="72" t="n">
        <v>46326.52037037037</v>
      </c>
    </row>
    <row r="2382">
      <c r="A2382" s="39" t="inlineStr">
        <is>
          <t>6ad16d22b7f7e89c00247b7a</t>
        </is>
      </c>
      <c r="B2382" s="72" t="n">
        <v>46311.24141203704</v>
      </c>
      <c r="C2382" s="70" t="n">
        <v>46311</v>
      </c>
      <c r="D2382" t="inlineStr">
        <is>
          <t>2026-10</t>
        </is>
      </c>
      <c r="E2382" t="inlineStr">
        <is>
          <t>Wk of 2026-10-12</t>
        </is>
      </c>
      <c r="F2382" t="inlineStr">
        <is>
          <t>Lost</t>
        </is>
      </c>
      <c r="G2382" s="39" t="str">
        <f>IF(ISNUMBER(MATCH(F2382,QualityStatuses,0)),"Quality Lead","Non-Quality Lead")</f>
        <v>Non-Quality Lead</v>
      </c>
      <c r="H2382" s="39" t="str">
        <f>IFERROR(INDEX(CampTypes,MATCH(I2382,CampList,0)),"Unattributed")</f>
        <v>New</v>
      </c>
      <c r="I2382" t="inlineStr">
        <is>
          <t>EBG - In House | ABO | Natuf | Leads | Unit Franchise | India | Oct26 | V1</t>
        </is>
      </c>
      <c r="J2382" t="inlineStr">
        <is>
          <t>EBG - In House | ABO | Natuf | Leads | Unit Franchise | India | Oct26 | V1</t>
        </is>
      </c>
      <c r="K2382" t="inlineStr">
        <is>
          <t>Direct (campaign tagged in CRM)</t>
        </is>
      </c>
      <c r="L2382" t="inlineStr">
        <is>
          <t>Natuf | Investors | Tier1 + Growth Cities | Oct26 | V1</t>
        </is>
      </c>
      <c r="M2382" t="inlineStr">
        <is>
          <t>Natuf | Investors | Tier1 + Growth Cities | Oct26 | V1</t>
        </is>
      </c>
      <c r="N2382" t="inlineStr">
        <is>
          <t>Natuf | Reel | Brand Ambassador | Heard Of Owning A Cafe | V1</t>
        </is>
      </c>
      <c r="O2382" t="inlineStr">
        <is>
          <t>In House Natuf</t>
        </is>
      </c>
      <c r="P2382" t="inlineStr">
        <is>
          <t>Facebook</t>
        </is>
      </c>
      <c r="Q2382" t="inlineStr">
        <is>
          <t>Rupa Srinivas</t>
        </is>
      </c>
      <c r="R2382" t="inlineStr">
        <is>
          <t>Yeshaswini</t>
        </is>
      </c>
      <c r="S2382" t="inlineStr">
        <is>
          <t>Invalid Data</t>
        </is>
      </c>
      <c r="T2382" t="inlineStr">
        <is>
          <t>Thimphu</t>
        </is>
      </c>
      <c r="U2382" t="inlineStr">
        <is>
          <t xml:space="preserve"> </t>
        </is>
      </c>
      <c r="V2382" t="n">
        <v>1</v>
      </c>
      <c r="W2382" t="n">
        <v>0</v>
      </c>
      <c r="X2382" t="inlineStr">
        <is>
          <t>XXXXXX8731</t>
        </is>
      </c>
      <c r="Y2382" s="72" t="n">
        <v>46326.52037037037</v>
      </c>
    </row>
    <row r="2383">
      <c r="A2383" s="39" t="inlineStr">
        <is>
          <t>6ad1579a480fbbd6b7723d13</t>
        </is>
      </c>
      <c r="B2383" s="72" t="n">
        <v>46311.17761574074</v>
      </c>
      <c r="C2383" s="70" t="n">
        <v>46311</v>
      </c>
      <c r="D2383" t="inlineStr">
        <is>
          <t>2026-10</t>
        </is>
      </c>
      <c r="E2383" t="inlineStr">
        <is>
          <t>Wk of 2026-10-12</t>
        </is>
      </c>
      <c r="F2383" t="inlineStr">
        <is>
          <t>Attempt 1</t>
        </is>
      </c>
      <c r="G2383" s="39" t="str">
        <f>IF(ISNUMBER(MATCH(F2383,QualityStatuses,0)),"Quality Lead","Non-Quality Lead")</f>
        <v>Non-Quality Lead</v>
      </c>
      <c r="H2383" s="39" t="str">
        <f>IFERROR(INDEX(CampTypes,MATCH(I2383,CampList,0)),"Unattributed")</f>
        <v>New</v>
      </c>
      <c r="I2383" t="inlineStr">
        <is>
          <t>EBG - In House | ABO | Natuf | Leads | Unit Franchise | India | Oct26 | V1</t>
        </is>
      </c>
      <c r="J2383" t="inlineStr">
        <is>
          <t>EBG - In House | ABO | Natuf | Leads | Unit Franchise | India | Oct26 | V1</t>
        </is>
      </c>
      <c r="K2383" t="inlineStr">
        <is>
          <t>Direct (campaign tagged in CRM)</t>
        </is>
      </c>
      <c r="L2383" t="inlineStr">
        <is>
          <t>Natuf | LAL 1% | India | Jul26 | V1</t>
        </is>
      </c>
      <c r="M2383" t="inlineStr">
        <is>
          <t>Natuf | LAL 1% | India | Jul26 | V1</t>
        </is>
      </c>
      <c r="N2383" t="inlineStr">
        <is>
          <t>Natuf | Reel | Brand Ambassador | Heard Of Owning A Cafe | V1</t>
        </is>
      </c>
      <c r="O2383" t="inlineStr">
        <is>
          <t>In House Natuf</t>
        </is>
      </c>
      <c r="P2383" t="inlineStr">
        <is>
          <t>Facebook</t>
        </is>
      </c>
      <c r="Q2383" t="inlineStr">
        <is>
          <t>Rupa Srinivas</t>
        </is>
      </c>
      <c r="R2383" t="inlineStr">
        <is>
          <t>Siddharth</t>
        </is>
      </c>
      <c r="S2383" t="inlineStr">
        <is>
          <t>-</t>
        </is>
      </c>
      <c r="T2383" t="inlineStr">
        <is>
          <t>Imphal</t>
        </is>
      </c>
      <c r="U2383" t="inlineStr">
        <is>
          <t xml:space="preserve"> </t>
        </is>
      </c>
      <c r="V2383" t="n">
        <v>1</v>
      </c>
      <c r="W2383" t="n">
        <v>0</v>
      </c>
      <c r="X2383" t="inlineStr">
        <is>
          <t>XXXXXX6458</t>
        </is>
      </c>
      <c r="Y2383" s="72" t="n">
        <v>46326.52037037037</v>
      </c>
    </row>
    <row r="2384">
      <c r="A2384" s="39" t="inlineStr">
        <is>
          <t>6ad1573c7e706002ba49da73</t>
        </is>
      </c>
      <c r="B2384" s="72" t="n">
        <v>46311.17652777778</v>
      </c>
      <c r="C2384" s="70" t="n">
        <v>46311</v>
      </c>
      <c r="D2384" t="inlineStr">
        <is>
          <t>2026-10</t>
        </is>
      </c>
      <c r="E2384" t="inlineStr">
        <is>
          <t>Wk of 2026-10-12</t>
        </is>
      </c>
      <c r="F2384" t="inlineStr">
        <is>
          <t>Connected</t>
        </is>
      </c>
      <c r="G2384" s="39" t="str">
        <f>IF(ISNUMBER(MATCH(F2384,QualityStatuses,0)),"Quality Lead","Non-Quality Lead")</f>
        <v>Non-Quality Lead</v>
      </c>
      <c r="H2384" s="39" t="str">
        <f>IFERROR(INDEX(CampTypes,MATCH(I2384,CampList,0)),"Unattributed")</f>
        <v>Old</v>
      </c>
      <c r="I2384" t="inlineStr">
        <is>
          <t>natuf_Kiosk_14072026_Hindi</t>
        </is>
      </c>
      <c r="J2384" t="inlineStr">
        <is>
          <t>natuf_Kiosk_14072026_Hindi</t>
        </is>
      </c>
      <c r="K2384" t="inlineStr">
        <is>
          <t>Direct (campaign tagged in CRM)</t>
        </is>
      </c>
      <c r="L2384" t="inlineStr">
        <is>
          <t>natuf_Kiosk_09102026</t>
        </is>
      </c>
      <c r="M2384" t="inlineStr">
        <is>
          <t>natuf_Kiosk_09102026</t>
        </is>
      </c>
      <c r="N2384" t="inlineStr">
        <is>
          <t>natuf_Kiosk_14072026_ad set_ad1</t>
        </is>
      </c>
      <c r="O2384" t="inlineStr">
        <is>
          <t>Natuf</t>
        </is>
      </c>
      <c r="P2384" t="inlineStr">
        <is>
          <t>Facebook</t>
        </is>
      </c>
      <c r="Q2384" t="inlineStr">
        <is>
          <t>Tejaswini Tarigopula</t>
        </is>
      </c>
      <c r="R2384" t="inlineStr">
        <is>
          <t>Shivamani</t>
        </is>
      </c>
      <c r="S2384" t="inlineStr">
        <is>
          <t>-</t>
        </is>
      </c>
      <c r="T2384" t="inlineStr">
        <is>
          <t>Houston</t>
        </is>
      </c>
      <c r="U2384" t="inlineStr">
        <is>
          <t xml:space="preserve"> </t>
        </is>
      </c>
      <c r="V2384" t="n">
        <v>0</v>
      </c>
      <c r="W2384" t="n">
        <v>0</v>
      </c>
      <c r="X2384" t="inlineStr">
        <is>
          <t>XXXXXX2148</t>
        </is>
      </c>
      <c r="Y2384" s="72" t="n">
        <v>46326.52037037037</v>
      </c>
    </row>
    <row r="2385">
      <c r="A2385" s="39" t="inlineStr">
        <is>
          <t>6ad15517902c60d534db016e</t>
        </is>
      </c>
      <c r="B2385" s="72" t="n">
        <v>46311.17017361111</v>
      </c>
      <c r="C2385" s="70" t="n">
        <v>46311</v>
      </c>
      <c r="D2385" t="inlineStr">
        <is>
          <t>2026-10</t>
        </is>
      </c>
      <c r="E2385" t="inlineStr">
        <is>
          <t>Wk of 2026-10-12</t>
        </is>
      </c>
      <c r="F2385" t="inlineStr">
        <is>
          <t>Attempt 3</t>
        </is>
      </c>
      <c r="G2385" s="39" t="str">
        <f>IF(ISNUMBER(MATCH(F2385,QualityStatuses,0)),"Quality Lead","Non-Quality Lead")</f>
        <v>Non-Quality Lead</v>
      </c>
      <c r="H2385" s="39" t="str">
        <f>IFERROR(INDEX(CampTypes,MATCH(I2385,CampList,0)),"Unattributed")</f>
        <v>New</v>
      </c>
      <c r="I2385" t="inlineStr">
        <is>
          <t>EBG - In House | ABO | Natuf | Leads | Unit Franchise | India | Oct26 | V1</t>
        </is>
      </c>
      <c r="J2385" t="inlineStr">
        <is>
          <t>EBG - In House | ABO | Natuf | Leads | Unit Franchise | India | Oct26 | V1</t>
        </is>
      </c>
      <c r="K2385" t="inlineStr">
        <is>
          <t>Direct (campaign tagged in CRM)</t>
        </is>
      </c>
      <c r="L2385" t="inlineStr">
        <is>
          <t>Natuf | Business Owners | Tier1 + Growth Cities | Oct26 | V1</t>
        </is>
      </c>
      <c r="M2385" t="inlineStr">
        <is>
          <t>Natuf | Business Owners | Tier1 + Growth Cities | Oct26 | V1</t>
        </is>
      </c>
      <c r="N2385" t="inlineStr">
        <is>
          <t>Natuf | Reel | Brand Ambassador | Heard Of Owning A Cafe | V1</t>
        </is>
      </c>
      <c r="O2385" t="inlineStr">
        <is>
          <t>In House Natuf</t>
        </is>
      </c>
      <c r="P2385" t="inlineStr">
        <is>
          <t>Facebook</t>
        </is>
      </c>
      <c r="Q2385" t="inlineStr">
        <is>
          <t>Rupa Srinivas</t>
        </is>
      </c>
      <c r="R2385" t="inlineStr">
        <is>
          <t>Sameer Khan</t>
        </is>
      </c>
      <c r="S2385" t="inlineStr">
        <is>
          <t>-</t>
        </is>
      </c>
      <c r="T2385" t="inlineStr">
        <is>
          <t>Alluri sitaramaraju</t>
        </is>
      </c>
      <c r="U2385" t="inlineStr">
        <is>
          <t xml:space="preserve"> </t>
        </is>
      </c>
      <c r="V2385" t="n">
        <v>3</v>
      </c>
      <c r="W2385" t="n">
        <v>0</v>
      </c>
      <c r="X2385" t="inlineStr">
        <is>
          <t>XXXXXX1108</t>
        </is>
      </c>
      <c r="Y2385" s="72" t="n">
        <v>46326.52037037037</v>
      </c>
    </row>
    <row r="2386">
      <c r="A2386" s="39" t="inlineStr">
        <is>
          <t>6ad14a062310dd4f137e5656</t>
        </is>
      </c>
      <c r="B2386" s="72" t="n">
        <v>46311.13738425926</v>
      </c>
      <c r="C2386" s="70" t="n">
        <v>46311</v>
      </c>
      <c r="D2386" t="inlineStr">
        <is>
          <t>2026-10</t>
        </is>
      </c>
      <c r="E2386" t="inlineStr">
        <is>
          <t>Wk of 2026-10-12</t>
        </is>
      </c>
      <c r="F2386" t="inlineStr">
        <is>
          <t>Details Shared</t>
        </is>
      </c>
      <c r="G2386" s="39" t="str">
        <f>IF(ISNUMBER(MATCH(F2386,QualityStatuses,0)),"Quality Lead","Non-Quality Lead")</f>
        <v>Quality Lead</v>
      </c>
      <c r="H2386" s="39" t="str">
        <f>IFERROR(INDEX(CampTypes,MATCH(I2386,CampList,0)),"Unattributed")</f>
        <v>New</v>
      </c>
      <c r="I2386" t="inlineStr">
        <is>
          <t>EBG - In House | ABO | Natuf | Leads | Unit Franchise | India | Oct26 | V1</t>
        </is>
      </c>
      <c r="J2386" t="inlineStr">
        <is>
          <t>EBG - In House | ABO | Natuf | Leads | Unit Franchise | India | Oct26 | V1</t>
        </is>
      </c>
      <c r="K2386" t="inlineStr">
        <is>
          <t>Direct (campaign tagged in CRM)</t>
        </is>
      </c>
      <c r="L2386" t="inlineStr">
        <is>
          <t>Natuf | Business Owners | Tier1 + Growth Cities | Oct26 | V1</t>
        </is>
      </c>
      <c r="M2386" t="inlineStr">
        <is>
          <t>Natuf | Business Owners | Tier1 + Growth Cities | Oct26 | V1</t>
        </is>
      </c>
      <c r="N2386" t="inlineStr">
        <is>
          <t>Natuf | Reel | Brand Ambassador | Heard Of Owning A Cafe | V1</t>
        </is>
      </c>
      <c r="O2386" t="inlineStr">
        <is>
          <t>In House Natuf</t>
        </is>
      </c>
      <c r="P2386" t="inlineStr">
        <is>
          <t>Facebook</t>
        </is>
      </c>
      <c r="Q2386" t="inlineStr">
        <is>
          <t>Rupa Srinivas</t>
        </is>
      </c>
      <c r="R2386" t="inlineStr">
        <is>
          <t>Durga Bhavani</t>
        </is>
      </c>
      <c r="S2386" t="inlineStr">
        <is>
          <t>-</t>
        </is>
      </c>
      <c r="T2386" t="inlineStr">
        <is>
          <t>Gwalior</t>
        </is>
      </c>
      <c r="U2386" t="inlineStr">
        <is>
          <t xml:space="preserve"> </t>
        </is>
      </c>
      <c r="V2386" t="n">
        <v>3</v>
      </c>
      <c r="W2386" t="n">
        <v>1</v>
      </c>
      <c r="X2386" t="inlineStr">
        <is>
          <t>XXXXXX3870</t>
        </is>
      </c>
      <c r="Y2386" s="72" t="n">
        <v>46326.52037037037</v>
      </c>
    </row>
    <row r="2387">
      <c r="A2387" s="39" t="inlineStr">
        <is>
          <t>6ad1494fd825b9db33a2b9e2</t>
        </is>
      </c>
      <c r="B2387" s="72" t="n">
        <v>46311.1352662037</v>
      </c>
      <c r="C2387" s="70" t="n">
        <v>46311</v>
      </c>
      <c r="D2387" t="inlineStr">
        <is>
          <t>2026-10</t>
        </is>
      </c>
      <c r="E2387" t="inlineStr">
        <is>
          <t>Wk of 2026-10-12</t>
        </is>
      </c>
      <c r="F2387" t="inlineStr">
        <is>
          <t>Connected</t>
        </is>
      </c>
      <c r="G2387" s="39" t="str">
        <f>IF(ISNUMBER(MATCH(F2387,QualityStatuses,0)),"Quality Lead","Non-Quality Lead")</f>
        <v>Non-Quality Lead</v>
      </c>
      <c r="H2387" s="39" t="str">
        <f>IFERROR(INDEX(CampTypes,MATCH(I2387,CampList,0)),"Unattributed")</f>
        <v>New</v>
      </c>
      <c r="I2387" t="inlineStr">
        <is>
          <t>EBG - In House | ABO | Natuf | Leads | Unit Franchise | India | Oct26 | V1</t>
        </is>
      </c>
      <c r="J2387" t="inlineStr">
        <is>
          <t>EBG - In House | ABO | Natuf | Leads | Unit Franchise | India | Oct26 | V1</t>
        </is>
      </c>
      <c r="K2387" t="inlineStr">
        <is>
          <t>Direct (campaign tagged in CRM)</t>
        </is>
      </c>
      <c r="L2387" t="inlineStr">
        <is>
          <t>Natuf | Investors | Tier1 + Growth Cities | Oct26 | V1</t>
        </is>
      </c>
      <c r="M2387" t="inlineStr">
        <is>
          <t>Natuf | Investors | Tier1 + Growth Cities | Oct26 | V1</t>
        </is>
      </c>
      <c r="N2387" t="inlineStr">
        <is>
          <t>Natuf | Reel | Brand Ambassador | Heard Of Owning A Cafe | V1</t>
        </is>
      </c>
      <c r="O2387" t="inlineStr">
        <is>
          <t>In House Natuf</t>
        </is>
      </c>
      <c r="P2387" t="inlineStr">
        <is>
          <t>Facebook</t>
        </is>
      </c>
      <c r="Q2387" t="inlineStr">
        <is>
          <t>Rupa Srinivas</t>
        </is>
      </c>
      <c r="R2387" t="inlineStr">
        <is>
          <t>Prithvi Raj</t>
        </is>
      </c>
      <c r="S2387" t="inlineStr">
        <is>
          <t>-</t>
        </is>
      </c>
      <c r="T2387" t="inlineStr">
        <is>
          <t>Hyderabad</t>
        </is>
      </c>
      <c r="U2387" t="inlineStr">
        <is>
          <t xml:space="preserve"> </t>
        </is>
      </c>
      <c r="V2387" t="n">
        <v>1</v>
      </c>
      <c r="W2387" t="n">
        <v>1</v>
      </c>
      <c r="X2387" t="inlineStr">
        <is>
          <t>XXXXXX6293</t>
        </is>
      </c>
      <c r="Y2387" s="72" t="n">
        <v>46326.52037037037</v>
      </c>
    </row>
    <row r="2388">
      <c r="A2388" s="39" t="inlineStr">
        <is>
          <t>6ad1493ab469ba34b5b809e6</t>
        </is>
      </c>
      <c r="B2388" s="72" t="n">
        <v>46311.13502314815</v>
      </c>
      <c r="C2388" s="70" t="n">
        <v>46311</v>
      </c>
      <c r="D2388" t="inlineStr">
        <is>
          <t>2026-10</t>
        </is>
      </c>
      <c r="E2388" t="inlineStr">
        <is>
          <t>Wk of 2026-10-12</t>
        </is>
      </c>
      <c r="F2388" t="inlineStr">
        <is>
          <t>Connected</t>
        </is>
      </c>
      <c r="G2388" s="39" t="str">
        <f>IF(ISNUMBER(MATCH(F2388,QualityStatuses,0)),"Quality Lead","Non-Quality Lead")</f>
        <v>Non-Quality Lead</v>
      </c>
      <c r="H2388" s="39" t="str">
        <f>IFERROR(INDEX(CampTypes,MATCH(I2388,CampList,0)),"Unattributed")</f>
        <v>New</v>
      </c>
      <c r="I2388" t="inlineStr">
        <is>
          <t>EBG - In House | ABO | Natuf | Leads | Unit Franchise | India | Oct26 | V1</t>
        </is>
      </c>
      <c r="J2388" t="inlineStr">
        <is>
          <t>EBG - In House | ABO | Natuf | Leads | Unit Franchise | India | Oct26 | V1</t>
        </is>
      </c>
      <c r="K2388" t="inlineStr">
        <is>
          <t>Direct (campaign tagged in CRM)</t>
        </is>
      </c>
      <c r="L2388" t="inlineStr">
        <is>
          <t>Natuf | Broad | Tier1 + Growth Cities | Oct26 | V1</t>
        </is>
      </c>
      <c r="M2388" t="inlineStr">
        <is>
          <t>Natuf | Broad | Tier1 + Growth Cities | Oct26 | V1</t>
        </is>
      </c>
      <c r="N2388" t="inlineStr">
        <is>
          <t>Natuf | Reel | Brand Ambassador | Heard Of Owning A Cafe | V1</t>
        </is>
      </c>
      <c r="O2388" t="inlineStr">
        <is>
          <t>In House Natuf</t>
        </is>
      </c>
      <c r="P2388" t="inlineStr">
        <is>
          <t>Facebook</t>
        </is>
      </c>
      <c r="Q2388" t="inlineStr">
        <is>
          <t>Rupa Srinivas</t>
        </is>
      </c>
      <c r="R2388" t="inlineStr">
        <is>
          <t>Sourav dey</t>
        </is>
      </c>
      <c r="S2388" t="inlineStr">
        <is>
          <t>-</t>
        </is>
      </c>
      <c r="T2388" t="inlineStr">
        <is>
          <t>Lucknow</t>
        </is>
      </c>
      <c r="U2388" t="inlineStr">
        <is>
          <t xml:space="preserve"> </t>
        </is>
      </c>
      <c r="V2388" t="n">
        <v>1</v>
      </c>
      <c r="W2388" t="n">
        <v>1</v>
      </c>
      <c r="X2388" t="inlineStr">
        <is>
          <t>XXXXXX0478</t>
        </is>
      </c>
      <c r="Y2388" s="72" t="n">
        <v>46326.52037037037</v>
      </c>
    </row>
    <row r="2389">
      <c r="A2389" s="39" t="inlineStr">
        <is>
          <t>6ad1478977da6e6c322b592a</t>
        </is>
      </c>
      <c r="B2389" s="72" t="n">
        <v>46311.13001157407</v>
      </c>
      <c r="C2389" s="70" t="n">
        <v>46311</v>
      </c>
      <c r="D2389" t="inlineStr">
        <is>
          <t>2026-10</t>
        </is>
      </c>
      <c r="E2389" t="inlineStr">
        <is>
          <t>Wk of 2026-10-12</t>
        </is>
      </c>
      <c r="F2389" t="inlineStr">
        <is>
          <t>Attempt 3</t>
        </is>
      </c>
      <c r="G2389" s="39" t="str">
        <f>IF(ISNUMBER(MATCH(F2389,QualityStatuses,0)),"Quality Lead","Non-Quality Lead")</f>
        <v>Non-Quality Lead</v>
      </c>
      <c r="H2389" s="39" t="str">
        <f>IFERROR(INDEX(CampTypes,MATCH(I2389,CampList,0)),"Unattributed")</f>
        <v>New</v>
      </c>
      <c r="I2389" t="inlineStr">
        <is>
          <t>EBG - In House | ABO | Natuf | Leads | Unit Franchise | India | Oct26 | V1</t>
        </is>
      </c>
      <c r="J2389" t="inlineStr">
        <is>
          <t>EBG - In House | ABO | Natuf | Leads | Unit Franchise | India | Oct26 | V1</t>
        </is>
      </c>
      <c r="K2389" t="inlineStr">
        <is>
          <t>Direct (campaign tagged in CRM)</t>
        </is>
      </c>
      <c r="L2389" t="inlineStr">
        <is>
          <t>Natuf | Business Owners | Tier1 + Growth Cities | Oct26 | V1</t>
        </is>
      </c>
      <c r="M2389" t="inlineStr">
        <is>
          <t>Natuf | Business Owners | Tier1 + Growth Cities | Oct26 | V1</t>
        </is>
      </c>
      <c r="N2389" t="inlineStr">
        <is>
          <t>Natuf | Reel | Brand Ambassador | Heard Of Owning A Cafe | V1</t>
        </is>
      </c>
      <c r="O2389" t="inlineStr">
        <is>
          <t>In House Natuf</t>
        </is>
      </c>
      <c r="P2389" t="inlineStr">
        <is>
          <t>Facebook</t>
        </is>
      </c>
      <c r="Q2389" t="inlineStr">
        <is>
          <t>Rupa Srinivas</t>
        </is>
      </c>
      <c r="R2389" t="inlineStr">
        <is>
          <t>Roshini</t>
        </is>
      </c>
      <c r="S2389" t="inlineStr">
        <is>
          <t>-</t>
        </is>
      </c>
      <c r="T2389" t="inlineStr">
        <is>
          <t>Lucknow</t>
        </is>
      </c>
      <c r="U2389" t="inlineStr">
        <is>
          <t xml:space="preserve"> </t>
        </is>
      </c>
      <c r="V2389" t="n">
        <v>3</v>
      </c>
      <c r="W2389" t="n">
        <v>3</v>
      </c>
      <c r="X2389" t="inlineStr">
        <is>
          <t>XXXXXX3459</t>
        </is>
      </c>
      <c r="Y2389" s="72" t="n">
        <v>46326.52037037037</v>
      </c>
    </row>
    <row r="2390">
      <c r="A2390" s="39" t="inlineStr">
        <is>
          <t>6ad1462cfa8b9ea6f3c12724</t>
        </is>
      </c>
      <c r="B2390" s="72" t="n">
        <v>46311.12597222222</v>
      </c>
      <c r="C2390" s="70" t="n">
        <v>46311</v>
      </c>
      <c r="D2390" t="inlineStr">
        <is>
          <t>2026-10</t>
        </is>
      </c>
      <c r="E2390" t="inlineStr">
        <is>
          <t>Wk of 2026-10-12</t>
        </is>
      </c>
      <c r="F2390" t="inlineStr">
        <is>
          <t>Lost</t>
        </is>
      </c>
      <c r="G2390" s="39" t="str">
        <f>IF(ISNUMBER(MATCH(F2390,QualityStatuses,0)),"Quality Lead","Non-Quality Lead")</f>
        <v>Non-Quality Lead</v>
      </c>
      <c r="H2390" s="39" t="str">
        <f>IFERROR(INDEX(CampTypes,MATCH(I2390,CampList,0)),"Unattributed")</f>
        <v>New</v>
      </c>
      <c r="I2390" t="inlineStr">
        <is>
          <t>EBG - In House | ABO | Natuf | Leads | Unit Franchise | India | Oct26 | V1</t>
        </is>
      </c>
      <c r="J2390" t="inlineStr">
        <is>
          <t>EBG - In House | ABO | Natuf | Leads | Unit Franchise | India | Oct26 | V1</t>
        </is>
      </c>
      <c r="K2390" t="inlineStr">
        <is>
          <t>Direct (campaign tagged in CRM)</t>
        </is>
      </c>
      <c r="L2390" t="inlineStr">
        <is>
          <t>Natuf | Broad | Tier1 + Growth Cities | Oct26 | V1</t>
        </is>
      </c>
      <c r="M2390" t="inlineStr">
        <is>
          <t>Natuf | Broad | Tier1 + Growth Cities | Oct26 | V1</t>
        </is>
      </c>
      <c r="N2390" t="inlineStr">
        <is>
          <t>Natuf | Reel | Brand Ambassador | Heard Of Owning A Cafe | V1</t>
        </is>
      </c>
      <c r="O2390" t="inlineStr">
        <is>
          <t>In House Natuf</t>
        </is>
      </c>
      <c r="P2390" t="inlineStr">
        <is>
          <t>Facebook</t>
        </is>
      </c>
      <c r="Q2390" t="inlineStr">
        <is>
          <t>Rupa Srinivas</t>
        </is>
      </c>
      <c r="R2390" t="inlineStr">
        <is>
          <t>Elisha Pitta</t>
        </is>
      </c>
      <c r="S2390" t="inlineStr">
        <is>
          <t>Wrong Number</t>
        </is>
      </c>
      <c r="T2390" t="inlineStr">
        <is>
          <t>faridabad</t>
        </is>
      </c>
      <c r="U2390" t="inlineStr">
        <is>
          <t xml:space="preserve"> </t>
        </is>
      </c>
      <c r="V2390" t="n">
        <v>3</v>
      </c>
      <c r="W2390" t="n">
        <v>0</v>
      </c>
      <c r="X2390" t="inlineStr">
        <is>
          <t>XXXXXX0000</t>
        </is>
      </c>
      <c r="Y2390" s="72" t="n">
        <v>46326.52037037037</v>
      </c>
    </row>
    <row r="2391">
      <c r="A2391" s="39" t="inlineStr">
        <is>
          <t>6ad14316149fc1b1a669e8dd</t>
        </is>
      </c>
      <c r="B2391" s="72" t="n">
        <v>46311.11682870371</v>
      </c>
      <c r="C2391" s="70" t="n">
        <v>46311</v>
      </c>
      <c r="D2391" t="inlineStr">
        <is>
          <t>2026-10</t>
        </is>
      </c>
      <c r="E2391" t="inlineStr">
        <is>
          <t>Wk of 2026-10-12</t>
        </is>
      </c>
      <c r="F2391" t="inlineStr">
        <is>
          <t>Lost</t>
        </is>
      </c>
      <c r="G2391" s="39" t="str">
        <f>IF(ISNUMBER(MATCH(F2391,QualityStatuses,0)),"Quality Lead","Non-Quality Lead")</f>
        <v>Non-Quality Lead</v>
      </c>
      <c r="H2391" s="39" t="str">
        <f>IFERROR(INDEX(CampTypes,MATCH(I2391,CampList,0)),"Unattributed")</f>
        <v>New</v>
      </c>
      <c r="I2391" t="inlineStr">
        <is>
          <t>EBG - In House | ABO | Natuf | Leads | Unit Franchise | India | Oct26 | V1</t>
        </is>
      </c>
      <c r="J2391" t="inlineStr">
        <is>
          <t>EBG - In House | ABO | Natuf | Leads | Unit Franchise | India | Oct26 | V1</t>
        </is>
      </c>
      <c r="K2391" t="inlineStr">
        <is>
          <t>Direct (campaign tagged in CRM)</t>
        </is>
      </c>
      <c r="L2391" t="inlineStr">
        <is>
          <t>Natuf | Investors | Tier1 + Growth Cities | Oct26 | V1</t>
        </is>
      </c>
      <c r="M2391" t="inlineStr">
        <is>
          <t>Natuf | Investors | Tier1 + Growth Cities | Oct26 | V1</t>
        </is>
      </c>
      <c r="N2391" t="inlineStr">
        <is>
          <t>Natuf | Reel | Brand Ambassador | Heard Of Owning A Cafe | V1</t>
        </is>
      </c>
      <c r="O2391" t="inlineStr">
        <is>
          <t>In House Natuf</t>
        </is>
      </c>
      <c r="P2391" t="inlineStr">
        <is>
          <t>Facebook</t>
        </is>
      </c>
      <c r="Q2391" t="inlineStr">
        <is>
          <t>Rupa Srinivas</t>
        </is>
      </c>
      <c r="R2391" t="inlineStr">
        <is>
          <t>Harshitha Mudeli</t>
        </is>
      </c>
      <c r="S2391" t="inlineStr">
        <is>
          <t>Timeline - Not Ready</t>
        </is>
      </c>
      <c r="T2391" t="inlineStr">
        <is>
          <t>New Delhi</t>
        </is>
      </c>
      <c r="U2391" t="inlineStr">
        <is>
          <t xml:space="preserve"> </t>
        </is>
      </c>
      <c r="V2391" t="n">
        <v>1</v>
      </c>
      <c r="W2391" t="n">
        <v>1</v>
      </c>
      <c r="X2391" t="inlineStr">
        <is>
          <t>XXXXXX3450</t>
        </is>
      </c>
      <c r="Y2391" s="72" t="n">
        <v>46326.52037037037</v>
      </c>
    </row>
    <row r="2392">
      <c r="A2392" s="39" t="inlineStr">
        <is>
          <t>6ad13ede1cfd2b68d803033e</t>
        </is>
      </c>
      <c r="B2392" s="72" t="n">
        <v>46311.1043287037</v>
      </c>
      <c r="C2392" s="70" t="n">
        <v>46311</v>
      </c>
      <c r="D2392" t="inlineStr">
        <is>
          <t>2026-10</t>
        </is>
      </c>
      <c r="E2392" t="inlineStr">
        <is>
          <t>Wk of 2026-10-12</t>
        </is>
      </c>
      <c r="F2392" t="inlineStr">
        <is>
          <t>Connected</t>
        </is>
      </c>
      <c r="G2392" s="39" t="str">
        <f>IF(ISNUMBER(MATCH(F2392,QualityStatuses,0)),"Quality Lead","Non-Quality Lead")</f>
        <v>Non-Quality Lead</v>
      </c>
      <c r="H2392" s="39" t="str">
        <f>IFERROR(INDEX(CampTypes,MATCH(I2392,CampList,0)),"Unattributed")</f>
        <v>New</v>
      </c>
      <c r="I2392" t="inlineStr">
        <is>
          <t>EBG - In House | ABO | Natuf | Leads | Unit Franchise | India | Oct26 | V1</t>
        </is>
      </c>
      <c r="J2392" t="inlineStr">
        <is>
          <t>EBG - In House | ABO | Natuf | Leads | Unit Franchise | India | Oct26 | V1</t>
        </is>
      </c>
      <c r="K2392" t="inlineStr">
        <is>
          <t>Direct (campaign tagged in CRM)</t>
        </is>
      </c>
      <c r="L2392" t="inlineStr">
        <is>
          <t>Natuf | Broad | Tier1 + Growth Cities | Oct26 | V1</t>
        </is>
      </c>
      <c r="M2392" t="inlineStr">
        <is>
          <t>Natuf | Broad | Tier1 + Growth Cities | Oct26 | V1</t>
        </is>
      </c>
      <c r="N2392" t="inlineStr">
        <is>
          <t>Natuf | Reel | Brand Ambassador | Heard Of Owning A Cafe | V1</t>
        </is>
      </c>
      <c r="O2392" t="inlineStr">
        <is>
          <t>In House Natuf</t>
        </is>
      </c>
      <c r="P2392" t="inlineStr">
        <is>
          <t>Facebook</t>
        </is>
      </c>
      <c r="Q2392" t="inlineStr">
        <is>
          <t>Rupa Srinivas</t>
        </is>
      </c>
      <c r="R2392" t="inlineStr">
        <is>
          <t>Sameer Khan</t>
        </is>
      </c>
      <c r="S2392" t="inlineStr">
        <is>
          <t>-</t>
        </is>
      </c>
      <c r="T2392" t="inlineStr">
        <is>
          <t>Raipur</t>
        </is>
      </c>
      <c r="U2392" t="inlineStr">
        <is>
          <t xml:space="preserve"> </t>
        </is>
      </c>
      <c r="V2392" t="n">
        <v>2</v>
      </c>
      <c r="W2392" t="n">
        <v>1</v>
      </c>
      <c r="X2392" t="inlineStr">
        <is>
          <t>XXXXXX5820</t>
        </is>
      </c>
      <c r="Y2392" s="72" t="n">
        <v>46326.52037037037</v>
      </c>
    </row>
    <row r="2393">
      <c r="A2393" s="39" t="inlineStr">
        <is>
          <t>6ad13e11692179631d963e6a</t>
        </is>
      </c>
      <c r="B2393" s="72" t="n">
        <v>46311.10195601852</v>
      </c>
      <c r="C2393" s="70" t="n">
        <v>46311</v>
      </c>
      <c r="D2393" t="inlineStr">
        <is>
          <t>2026-10</t>
        </is>
      </c>
      <c r="E2393" t="inlineStr">
        <is>
          <t>Wk of 2026-10-12</t>
        </is>
      </c>
      <c r="F2393" t="inlineStr">
        <is>
          <t>Follow-Up</t>
        </is>
      </c>
      <c r="G2393" s="39" t="str">
        <f>IF(ISNUMBER(MATCH(F2393,QualityStatuses,0)),"Quality Lead","Non-Quality Lead")</f>
        <v>Quality Lead</v>
      </c>
      <c r="H2393" s="39" t="str">
        <f>IFERROR(INDEX(CampTypes,MATCH(I2393,CampList,0)),"Unattributed")</f>
        <v>Old</v>
      </c>
      <c r="I2393" t="inlineStr">
        <is>
          <t>E_Suresh_Natuf_Kiosk_07072026</t>
        </is>
      </c>
      <c r="J2393" t="inlineStr">
        <is>
          <t>E_Suresh_Natuf_Kiosk_07072026</t>
        </is>
      </c>
      <c r="K2393" t="inlineStr">
        <is>
          <t>Direct (campaign tagged in CRM)</t>
        </is>
      </c>
      <c r="L2393" t="inlineStr">
        <is>
          <t>E_Suresh_Natuf_Kiosk_07072026_Adset5</t>
        </is>
      </c>
      <c r="M2393" t="inlineStr">
        <is>
          <t>E_Suresh_Natuf_Kiosk_07072026_Adset5</t>
        </is>
      </c>
      <c r="N2393" t="inlineStr">
        <is>
          <t>E_Hindi_Suresh_Natuf_Kiosk_07072026_Adset5_ad3 – Copy 2</t>
        </is>
      </c>
      <c r="O2393" t="inlineStr">
        <is>
          <t>Natuf</t>
        </is>
      </c>
      <c r="P2393" t="inlineStr">
        <is>
          <t>Facebook</t>
        </is>
      </c>
      <c r="Q2393" t="inlineStr">
        <is>
          <t>Deepak Rai</t>
        </is>
      </c>
      <c r="R2393" t="inlineStr">
        <is>
          <t>Tejaswini Tarigopula</t>
        </is>
      </c>
      <c r="S2393" t="inlineStr">
        <is>
          <t>-</t>
        </is>
      </c>
      <c r="T2393" t="inlineStr">
        <is>
          <t>Mumbai</t>
        </is>
      </c>
      <c r="U2393" t="inlineStr">
        <is>
          <t xml:space="preserve"> </t>
        </is>
      </c>
      <c r="V2393" t="n">
        <v>4</v>
      </c>
      <c r="W2393" t="n">
        <v>1</v>
      </c>
      <c r="X2393" t="inlineStr">
        <is>
          <t>XXXXXX0755</t>
        </is>
      </c>
      <c r="Y2393" s="72" t="n">
        <v>46326.52037037037</v>
      </c>
    </row>
    <row r="2394">
      <c r="A2394" s="39" t="inlineStr">
        <is>
          <t>6ad13dd3368d41801fec58dd</t>
        </is>
      </c>
      <c r="B2394" s="72" t="n">
        <v>46311.10123842592</v>
      </c>
      <c r="C2394" s="70" t="n">
        <v>46311</v>
      </c>
      <c r="D2394" t="inlineStr">
        <is>
          <t>2026-10</t>
        </is>
      </c>
      <c r="E2394" t="inlineStr">
        <is>
          <t>Wk of 2026-10-12</t>
        </is>
      </c>
      <c r="F2394" t="inlineStr">
        <is>
          <t>Details Shared</t>
        </is>
      </c>
      <c r="G2394" s="39" t="str">
        <f>IF(ISNUMBER(MATCH(F2394,QualityStatuses,0)),"Quality Lead","Non-Quality Lead")</f>
        <v>Quality Lead</v>
      </c>
      <c r="H2394" s="39" t="str">
        <f>IFERROR(INDEX(CampTypes,MATCH(I2394,CampList,0)),"Unattributed")</f>
        <v>New</v>
      </c>
      <c r="I2394" t="inlineStr">
        <is>
          <t>EBG - In House | ABO | Natuf | Leads | Unit Franchise | India | Oct26 | V1</t>
        </is>
      </c>
      <c r="J2394" t="inlineStr">
        <is>
          <t>EBG - In House | ABO | Natuf | Leads | Unit Franchise | India | Oct26 | V1</t>
        </is>
      </c>
      <c r="K2394" t="inlineStr">
        <is>
          <t>Direct (campaign tagged in CRM)</t>
        </is>
      </c>
      <c r="L2394" t="inlineStr">
        <is>
          <t>Natuf | LAL 1% | India | Jul26 | V1</t>
        </is>
      </c>
      <c r="M2394" t="inlineStr">
        <is>
          <t>Natuf | LAL 1% | India | Jul26 | V1</t>
        </is>
      </c>
      <c r="N2394" t="inlineStr">
        <is>
          <t>Natuf | Reel | Brand Ambassador | Heard Of Owning A Cafe | V1</t>
        </is>
      </c>
      <c r="O2394" t="inlineStr">
        <is>
          <t>In House Natuf</t>
        </is>
      </c>
      <c r="P2394" t="inlineStr">
        <is>
          <t>Facebook</t>
        </is>
      </c>
      <c r="Q2394" t="inlineStr">
        <is>
          <t>Rupa Srinivas</t>
        </is>
      </c>
      <c r="R2394" t="inlineStr">
        <is>
          <t>Srikanth Marampudi</t>
        </is>
      </c>
      <c r="S2394" t="inlineStr">
        <is>
          <t>-</t>
        </is>
      </c>
      <c r="T2394" t="inlineStr">
        <is>
          <t>Rupnagar</t>
        </is>
      </c>
      <c r="U2394" t="inlineStr">
        <is>
          <t xml:space="preserve"> </t>
        </is>
      </c>
      <c r="V2394" t="n">
        <v>1</v>
      </c>
      <c r="W2394" t="n">
        <v>0</v>
      </c>
      <c r="X2394" t="inlineStr">
        <is>
          <t>XXXXXX0998</t>
        </is>
      </c>
      <c r="Y2394" s="72" t="n">
        <v>46326.52037037037</v>
      </c>
    </row>
    <row r="2395">
      <c r="A2395" s="39" t="inlineStr">
        <is>
          <t>6ad13d33fe25aef191a6fffd</t>
        </is>
      </c>
      <c r="B2395" s="72" t="n">
        <v>46311.09938657407</v>
      </c>
      <c r="C2395" s="70" t="n">
        <v>46311</v>
      </c>
      <c r="D2395" t="inlineStr">
        <is>
          <t>2026-10</t>
        </is>
      </c>
      <c r="E2395" t="inlineStr">
        <is>
          <t>Wk of 2026-10-12</t>
        </is>
      </c>
      <c r="F2395" t="inlineStr">
        <is>
          <t>Attempt 1</t>
        </is>
      </c>
      <c r="G2395" s="39" t="str">
        <f>IF(ISNUMBER(MATCH(F2395,QualityStatuses,0)),"Quality Lead","Non-Quality Lead")</f>
        <v>Non-Quality Lead</v>
      </c>
      <c r="H2395" s="39" t="str">
        <f>IFERROR(INDEX(CampTypes,MATCH(I2395,CampList,0)),"Unattributed")</f>
        <v>New</v>
      </c>
      <c r="I2395" t="inlineStr">
        <is>
          <t>EBG - In House | ABO | Natuf | Leads | Unit Franchise | India | Oct26 | V1</t>
        </is>
      </c>
      <c r="J2395" t="inlineStr">
        <is>
          <t>EBG - In House | ABO | Natuf | Leads | Unit Franchise | India | Oct26 | V1</t>
        </is>
      </c>
      <c r="K2395" t="inlineStr">
        <is>
          <t>Direct (campaign tagged in CRM)</t>
        </is>
      </c>
      <c r="L2395" t="inlineStr">
        <is>
          <t>Natuf | Business Owners | Tier1 + Growth Cities | Oct26 | V1</t>
        </is>
      </c>
      <c r="M2395" t="inlineStr">
        <is>
          <t>Natuf | Business Owners | Tier1 + Growth Cities | Oct26 | V1</t>
        </is>
      </c>
      <c r="N2395" t="inlineStr">
        <is>
          <t>Natuf | Reel | Brand Ambassador | Heard Of Owning A Cafe | V1</t>
        </is>
      </c>
      <c r="O2395" t="inlineStr">
        <is>
          <t>In House Natuf</t>
        </is>
      </c>
      <c r="P2395" t="inlineStr">
        <is>
          <t>Facebook</t>
        </is>
      </c>
      <c r="Q2395" t="inlineStr">
        <is>
          <t>Rupa Srinivas</t>
        </is>
      </c>
      <c r="R2395" t="inlineStr">
        <is>
          <t>Ayush Arora</t>
        </is>
      </c>
      <c r="S2395" t="inlineStr">
        <is>
          <t>-</t>
        </is>
      </c>
      <c r="T2395" t="inlineStr">
        <is>
          <t>INDIA</t>
        </is>
      </c>
      <c r="U2395" t="inlineStr">
        <is>
          <t xml:space="preserve"> </t>
        </is>
      </c>
      <c r="V2395" t="n">
        <v>2</v>
      </c>
      <c r="W2395" t="n">
        <v>0</v>
      </c>
      <c r="X2395" t="inlineStr">
        <is>
          <t>XXXXXX9592</t>
        </is>
      </c>
      <c r="Y2395" s="72" t="n">
        <v>46326.52037037037</v>
      </c>
    </row>
    <row r="2396">
      <c r="A2396" s="39" t="inlineStr">
        <is>
          <t>6ad13c93fe25aef191a6ff89</t>
        </is>
      </c>
      <c r="B2396" s="72" t="n">
        <v>46311.09753472222</v>
      </c>
      <c r="C2396" s="70" t="n">
        <v>46311</v>
      </c>
      <c r="D2396" t="inlineStr">
        <is>
          <t>2026-10</t>
        </is>
      </c>
      <c r="E2396" t="inlineStr">
        <is>
          <t>Wk of 2026-10-12</t>
        </is>
      </c>
      <c r="F2396" t="inlineStr">
        <is>
          <t>Attempt 1</t>
        </is>
      </c>
      <c r="G2396" s="39" t="str">
        <f>IF(ISNUMBER(MATCH(F2396,QualityStatuses,0)),"Quality Lead","Non-Quality Lead")</f>
        <v>Non-Quality Lead</v>
      </c>
      <c r="H2396" s="39" t="str">
        <f>IFERROR(INDEX(CampTypes,MATCH(I2396,CampList,0)),"Unattributed")</f>
        <v>New</v>
      </c>
      <c r="I2396" t="inlineStr">
        <is>
          <t>EBG - In House | ABO | Natuf | Leads | Unit Franchise | India | Oct26 | V1</t>
        </is>
      </c>
      <c r="J2396" t="inlineStr">
        <is>
          <t>EBG - In House | ABO | Natuf | Leads | Unit Franchise | India | Oct26 | V1</t>
        </is>
      </c>
      <c r="K2396" t="inlineStr">
        <is>
          <t>Direct (campaign tagged in CRM)</t>
        </is>
      </c>
      <c r="L2396" t="inlineStr">
        <is>
          <t>Natuf | Broad | Tier1 + Growth Cities | Oct26 | V1</t>
        </is>
      </c>
      <c r="M2396" t="inlineStr">
        <is>
          <t>Natuf | Broad | Tier1 + Growth Cities | Oct26 | V1</t>
        </is>
      </c>
      <c r="N2396" t="inlineStr">
        <is>
          <t>Natuf | Reel | Brand Ambassador | Heard Of Owning A Cafe | V1</t>
        </is>
      </c>
      <c r="O2396" t="inlineStr">
        <is>
          <t>In House Natuf</t>
        </is>
      </c>
      <c r="P2396" t="inlineStr">
        <is>
          <t>Facebook</t>
        </is>
      </c>
      <c r="Q2396" t="inlineStr">
        <is>
          <t>Rupa Srinivas</t>
        </is>
      </c>
      <c r="R2396" t="inlineStr">
        <is>
          <t>Yeshaswini</t>
        </is>
      </c>
      <c r="S2396" t="inlineStr">
        <is>
          <t>-</t>
        </is>
      </c>
      <c r="T2396" t="inlineStr">
        <is>
          <t>Lucknow</t>
        </is>
      </c>
      <c r="U2396" t="inlineStr">
        <is>
          <t xml:space="preserve"> </t>
        </is>
      </c>
      <c r="V2396" t="n">
        <v>1</v>
      </c>
      <c r="W2396" t="n">
        <v>0</v>
      </c>
      <c r="X2396" t="inlineStr">
        <is>
          <t>XXXXXX6324</t>
        </is>
      </c>
      <c r="Y2396" s="72" t="n">
        <v>46326.52037037037</v>
      </c>
    </row>
    <row r="2397">
      <c r="A2397" s="39" t="inlineStr">
        <is>
          <t>6ad138463ce06ad1bed963a1</t>
        </is>
      </c>
      <c r="B2397" s="72" t="n">
        <v>46311.08479166667</v>
      </c>
      <c r="C2397" s="70" t="n">
        <v>46311</v>
      </c>
      <c r="D2397" t="inlineStr">
        <is>
          <t>2026-10</t>
        </is>
      </c>
      <c r="E2397" t="inlineStr">
        <is>
          <t>Wk of 2026-10-12</t>
        </is>
      </c>
      <c r="F2397" t="inlineStr">
        <is>
          <t>Attempt 1</t>
        </is>
      </c>
      <c r="G2397" s="39" t="str">
        <f>IF(ISNUMBER(MATCH(F2397,QualityStatuses,0)),"Quality Lead","Non-Quality Lead")</f>
        <v>Non-Quality Lead</v>
      </c>
      <c r="H2397" s="39" t="str">
        <f>IFERROR(INDEX(CampTypes,MATCH(I2397,CampList,0)),"Unattributed")</f>
        <v>New</v>
      </c>
      <c r="I2397" t="inlineStr">
        <is>
          <t>EBG - In House | ABO | Natuf | Leads | Unit Franchise | India | Oct26 | V1</t>
        </is>
      </c>
      <c r="J2397" t="inlineStr">
        <is>
          <t>EBG - In House | ABO | Natuf | Leads | Unit Franchise | India | Oct26 | V1</t>
        </is>
      </c>
      <c r="K2397" t="inlineStr">
        <is>
          <t>Direct (campaign tagged in CRM)</t>
        </is>
      </c>
      <c r="L2397" t="inlineStr">
        <is>
          <t>Natuf | LAL 1% | India | Jul26 | V1</t>
        </is>
      </c>
      <c r="M2397" t="inlineStr">
        <is>
          <t>Natuf | LAL 1% | India | Jul26 | V1</t>
        </is>
      </c>
      <c r="N2397" t="inlineStr">
        <is>
          <t>Natuf | Reel | Brand Ambassador | Heard Of Owning A Cafe | V1</t>
        </is>
      </c>
      <c r="O2397" t="inlineStr">
        <is>
          <t>In House Natuf</t>
        </is>
      </c>
      <c r="P2397" t="inlineStr">
        <is>
          <t>Facebook</t>
        </is>
      </c>
      <c r="Q2397" t="inlineStr">
        <is>
          <t>Rupa Srinivas</t>
        </is>
      </c>
      <c r="R2397" t="inlineStr">
        <is>
          <t>Siddharth</t>
        </is>
      </c>
      <c r="S2397" t="inlineStr">
        <is>
          <t>-</t>
        </is>
      </c>
      <c r="T2397" t="inlineStr">
        <is>
          <t>Bengaluru</t>
        </is>
      </c>
      <c r="U2397" t="inlineStr">
        <is>
          <t xml:space="preserve"> </t>
        </is>
      </c>
      <c r="V2397" t="n">
        <v>1</v>
      </c>
      <c r="W2397" t="n">
        <v>1</v>
      </c>
      <c r="X2397" t="inlineStr">
        <is>
          <t>XXXXXX5830</t>
        </is>
      </c>
      <c r="Y2397" s="72" t="n">
        <v>46326.52037037037</v>
      </c>
    </row>
    <row r="2398">
      <c r="A2398" s="39" t="inlineStr">
        <is>
          <t>6ad1358337e5cd01ddfd620a</t>
        </is>
      </c>
      <c r="B2398" s="72" t="n">
        <v>46311.0766087963</v>
      </c>
      <c r="C2398" s="70" t="n">
        <v>46311</v>
      </c>
      <c r="D2398" t="inlineStr">
        <is>
          <t>2026-10</t>
        </is>
      </c>
      <c r="E2398" t="inlineStr">
        <is>
          <t>Wk of 2026-10-12</t>
        </is>
      </c>
      <c r="F2398" t="inlineStr">
        <is>
          <t>New Lead</t>
        </is>
      </c>
      <c r="G2398" s="39" t="str">
        <f>IF(ISNUMBER(MATCH(F2398,QualityStatuses,0)),"Quality Lead","Non-Quality Lead")</f>
        <v>Non-Quality Lead</v>
      </c>
      <c r="H2398" s="39" t="str">
        <f>IFERROR(INDEX(CampTypes,MATCH(I2398,CampList,0)),"Unattributed")</f>
        <v>Old</v>
      </c>
      <c r="I2398" t="inlineStr">
        <is>
          <t>natuf_Kiosk_14072026_Hindi</t>
        </is>
      </c>
      <c r="J2398" t="inlineStr">
        <is>
          <t>natuf_Kiosk_14072026_Hindi</t>
        </is>
      </c>
      <c r="K2398" t="inlineStr">
        <is>
          <t>Direct (campaign tagged in CRM)</t>
        </is>
      </c>
      <c r="L2398" t="inlineStr">
        <is>
          <t>natuf_Kiosk_14072026_ad set</t>
        </is>
      </c>
      <c r="M2398" t="inlineStr">
        <is>
          <t>natuf_Kiosk_14072026_ad set</t>
        </is>
      </c>
      <c r="N2398" t="inlineStr">
        <is>
          <t>natuf_Kiosk_Fomo_14072026_ad set_ad1 – Copy</t>
        </is>
      </c>
      <c r="O2398" t="inlineStr">
        <is>
          <t>Natuf</t>
        </is>
      </c>
      <c r="P2398" t="inlineStr">
        <is>
          <t>Facebook</t>
        </is>
      </c>
      <c r="Q2398" t="inlineStr">
        <is>
          <t>(Unassigned)</t>
        </is>
      </c>
      <c r="R2398" t="inlineStr">
        <is>
          <t>Omkar Navge</t>
        </is>
      </c>
      <c r="S2398" t="inlineStr">
        <is>
          <t>-</t>
        </is>
      </c>
      <c r="T2398" t="inlineStr">
        <is>
          <t>Sambhalpur</t>
        </is>
      </c>
      <c r="U2398" t="inlineStr">
        <is>
          <t xml:space="preserve"> </t>
        </is>
      </c>
      <c r="V2398" t="n">
        <v>0</v>
      </c>
      <c r="W2398" t="n">
        <v>0</v>
      </c>
      <c r="X2398" t="inlineStr">
        <is>
          <t>XXXXXX8577</t>
        </is>
      </c>
      <c r="Y2398" s="72" t="n">
        <v>46326.52037037037</v>
      </c>
    </row>
    <row r="2399">
      <c r="A2399" s="39" t="inlineStr">
        <is>
          <t>6ad13401569c806696541203</t>
        </is>
      </c>
      <c r="B2399" s="72" t="n">
        <v>46311.0721412037</v>
      </c>
      <c r="C2399" s="70" t="n">
        <v>46311</v>
      </c>
      <c r="D2399" t="inlineStr">
        <is>
          <t>2026-10</t>
        </is>
      </c>
      <c r="E2399" t="inlineStr">
        <is>
          <t>Wk of 2026-10-12</t>
        </is>
      </c>
      <c r="F2399" t="inlineStr">
        <is>
          <t>Connected</t>
        </is>
      </c>
      <c r="G2399" s="39" t="str">
        <f>IF(ISNUMBER(MATCH(F2399,QualityStatuses,0)),"Quality Lead","Non-Quality Lead")</f>
        <v>Non-Quality Lead</v>
      </c>
      <c r="H2399" s="39" t="str">
        <f>IFERROR(INDEX(CampTypes,MATCH(I2399,CampList,0)),"Unattributed")</f>
        <v>New</v>
      </c>
      <c r="I2399" t="inlineStr">
        <is>
          <t>EBG - In House | ABO | Natuf | Leads | Unit Franchise | India | Oct26 | V1</t>
        </is>
      </c>
      <c r="J2399" t="inlineStr">
        <is>
          <t>EBG - In House | ABO | Natuf | Leads | Unit Franchise | India | Oct26 | V1</t>
        </is>
      </c>
      <c r="K2399" t="inlineStr">
        <is>
          <t>Direct (campaign tagged in CRM)</t>
        </is>
      </c>
      <c r="L2399" t="inlineStr">
        <is>
          <t>Natuf | LAL 1% | India | Jul26 | V1</t>
        </is>
      </c>
      <c r="M2399" t="inlineStr">
        <is>
          <t>Natuf | LAL 1% | India | Jul26 | V1</t>
        </is>
      </c>
      <c r="N2399" t="inlineStr">
        <is>
          <t>Natuf | Reel | Brand Ambassador | Heard Of Owning A Cafe | V1</t>
        </is>
      </c>
      <c r="O2399" t="inlineStr">
        <is>
          <t>In House Natuf</t>
        </is>
      </c>
      <c r="P2399" t="inlineStr">
        <is>
          <t>Facebook</t>
        </is>
      </c>
      <c r="Q2399" t="inlineStr">
        <is>
          <t>Rupa Srinivas</t>
        </is>
      </c>
      <c r="R2399" t="inlineStr">
        <is>
          <t>Sameer Khan</t>
        </is>
      </c>
      <c r="S2399" t="inlineStr">
        <is>
          <t>-</t>
        </is>
      </c>
      <c r="T2399" t="inlineStr">
        <is>
          <t>Tezpur</t>
        </is>
      </c>
      <c r="U2399" t="inlineStr">
        <is>
          <t xml:space="preserve"> </t>
        </is>
      </c>
      <c r="V2399" t="n">
        <v>4</v>
      </c>
      <c r="W2399" t="n">
        <v>2</v>
      </c>
      <c r="X2399" t="inlineStr">
        <is>
          <t>XXXXXX8870</t>
        </is>
      </c>
      <c r="Y2399" s="72" t="n">
        <v>46326.52037037037</v>
      </c>
    </row>
    <row r="2400">
      <c r="A2400" s="39" t="inlineStr">
        <is>
          <t>6ad133fe7487d42e1caf7ea0</t>
        </is>
      </c>
      <c r="B2400" s="72" t="n">
        <v>46311.07210648148</v>
      </c>
      <c r="C2400" s="70" t="n">
        <v>46311</v>
      </c>
      <c r="D2400" t="inlineStr">
        <is>
          <t>2026-10</t>
        </is>
      </c>
      <c r="E2400" t="inlineStr">
        <is>
          <t>Wk of 2026-10-12</t>
        </is>
      </c>
      <c r="F2400" t="inlineStr">
        <is>
          <t>Connected</t>
        </is>
      </c>
      <c r="G2400" s="39" t="str">
        <f>IF(ISNUMBER(MATCH(F2400,QualityStatuses,0)),"Quality Lead","Non-Quality Lead")</f>
        <v>Non-Quality Lead</v>
      </c>
      <c r="H2400" s="39" t="str">
        <f>IFERROR(INDEX(CampTypes,MATCH(I2400,CampList,0)),"Unattributed")</f>
        <v>New</v>
      </c>
      <c r="I2400" t="inlineStr">
        <is>
          <t>EBG - In House | ABO | Natuf | Leads | Unit Franchise | India | Oct26 | V1</t>
        </is>
      </c>
      <c r="J2400" t="inlineStr">
        <is>
          <t>EBG - In House | ABO | Natuf | Leads | Unit Franchise | India | Oct26 | V1</t>
        </is>
      </c>
      <c r="K2400" t="inlineStr">
        <is>
          <t>Direct (campaign tagged in CRM)</t>
        </is>
      </c>
      <c r="L2400" t="inlineStr">
        <is>
          <t>Natuf | LAL 1% | India | Jul26 | V1</t>
        </is>
      </c>
      <c r="M2400" t="inlineStr">
        <is>
          <t>Natuf | LAL 1% | India | Jul26 | V1</t>
        </is>
      </c>
      <c r="N2400" t="inlineStr">
        <is>
          <t>Natuf | Reel | Brand Ambassador | Heard Of Owning A Cafe | V1</t>
        </is>
      </c>
      <c r="O2400" t="inlineStr">
        <is>
          <t>In House Natuf</t>
        </is>
      </c>
      <c r="P2400" t="inlineStr">
        <is>
          <t>Facebook</t>
        </is>
      </c>
      <c r="Q2400" t="inlineStr">
        <is>
          <t>Rupa Srinivas</t>
        </is>
      </c>
      <c r="R2400" t="inlineStr">
        <is>
          <t>Durga Bhavani</t>
        </is>
      </c>
      <c r="S2400" t="inlineStr">
        <is>
          <t>-</t>
        </is>
      </c>
      <c r="T2400" t="inlineStr">
        <is>
          <t>Kolkata</t>
        </is>
      </c>
      <c r="U2400" t="inlineStr">
        <is>
          <t xml:space="preserve"> </t>
        </is>
      </c>
      <c r="V2400" t="n">
        <v>1</v>
      </c>
      <c r="W2400" t="n">
        <v>1</v>
      </c>
      <c r="X2400" t="inlineStr">
        <is>
          <t>XXXXXX6247</t>
        </is>
      </c>
      <c r="Y2400" s="72" t="n">
        <v>46326.52037037037</v>
      </c>
    </row>
    <row r="2401">
      <c r="A2401" s="39" t="inlineStr">
        <is>
          <t>6ad133da4d478f9a15ea8b21</t>
        </is>
      </c>
      <c r="B2401" s="72" t="n">
        <v>46311.07168981482</v>
      </c>
      <c r="C2401" s="70" t="n">
        <v>46311</v>
      </c>
      <c r="D2401" t="inlineStr">
        <is>
          <t>2026-10</t>
        </is>
      </c>
      <c r="E2401" t="inlineStr">
        <is>
          <t>Wk of 2026-10-12</t>
        </is>
      </c>
      <c r="F2401" t="inlineStr">
        <is>
          <t>Connected</t>
        </is>
      </c>
      <c r="G2401" s="39" t="str">
        <f>IF(ISNUMBER(MATCH(F2401,QualityStatuses,0)),"Quality Lead","Non-Quality Lead")</f>
        <v>Non-Quality Lead</v>
      </c>
      <c r="H2401" s="39" t="str">
        <f>IFERROR(INDEX(CampTypes,MATCH(I2401,CampList,0)),"Unattributed")</f>
        <v>New</v>
      </c>
      <c r="I2401" t="inlineStr">
        <is>
          <t>EBG - In House | ABO | Natuf | Leads | Unit Franchise | India | Oct26 | V1</t>
        </is>
      </c>
      <c r="J2401" t="inlineStr">
        <is>
          <t>EBG - In House | ABO | Natuf | Leads | Unit Franchise | India | Oct26 | V1</t>
        </is>
      </c>
      <c r="K2401" t="inlineStr">
        <is>
          <t>Direct (campaign tagged in CRM)</t>
        </is>
      </c>
      <c r="L2401" t="inlineStr">
        <is>
          <t>Natuf | Investors | Tier1 + Growth Cities | Oct26 | V1</t>
        </is>
      </c>
      <c r="M2401" t="inlineStr">
        <is>
          <t>Natuf | Investors | Tier1 + Growth Cities | Oct26 | V1</t>
        </is>
      </c>
      <c r="N2401" t="inlineStr">
        <is>
          <t>Natuf | Reel | Brand Ambassador | Heard Of Owning A Cafe | V1</t>
        </is>
      </c>
      <c r="O2401" t="inlineStr">
        <is>
          <t>In House Natuf</t>
        </is>
      </c>
      <c r="P2401" t="inlineStr">
        <is>
          <t>Facebook</t>
        </is>
      </c>
      <c r="Q2401" t="inlineStr">
        <is>
          <t>Rupa Srinivas</t>
        </is>
      </c>
      <c r="R2401" t="inlineStr">
        <is>
          <t>Prithvi Raj</t>
        </is>
      </c>
      <c r="S2401" t="inlineStr">
        <is>
          <t>-</t>
        </is>
      </c>
      <c r="T2401" t="inlineStr">
        <is>
          <t>Bhayandar</t>
        </is>
      </c>
      <c r="U2401" t="inlineStr">
        <is>
          <t xml:space="preserve"> </t>
        </is>
      </c>
      <c r="V2401" t="n">
        <v>2</v>
      </c>
      <c r="W2401" t="n">
        <v>1</v>
      </c>
      <c r="X2401" t="inlineStr">
        <is>
          <t>XXXXXX1267</t>
        </is>
      </c>
      <c r="Y2401" s="72" t="n">
        <v>46326.52037037037</v>
      </c>
    </row>
    <row r="2402">
      <c r="A2402" s="39" t="inlineStr">
        <is>
          <t>6ad1320c828ebb80aa63d620</t>
        </is>
      </c>
      <c r="B2402" s="72" t="n">
        <v>46311.0663425926</v>
      </c>
      <c r="C2402" s="70" t="n">
        <v>46311</v>
      </c>
      <c r="D2402" t="inlineStr">
        <is>
          <t>2026-10</t>
        </is>
      </c>
      <c r="E2402" t="inlineStr">
        <is>
          <t>Wk of 2026-10-12</t>
        </is>
      </c>
      <c r="F2402" t="inlineStr">
        <is>
          <t>Connected</t>
        </is>
      </c>
      <c r="G2402" s="39" t="str">
        <f>IF(ISNUMBER(MATCH(F2402,QualityStatuses,0)),"Quality Lead","Non-Quality Lead")</f>
        <v>Non-Quality Lead</v>
      </c>
      <c r="H2402" s="39" t="str">
        <f>IFERROR(INDEX(CampTypes,MATCH(I2402,CampList,0)),"Unattributed")</f>
        <v>New</v>
      </c>
      <c r="I2402" t="inlineStr">
        <is>
          <t>EBG - In House | ABO | Natuf | Leads | Unit Franchise | India | Oct26 | V1</t>
        </is>
      </c>
      <c r="J2402" t="inlineStr">
        <is>
          <t>EBG - In House | ABO | Natuf | Leads | Unit Franchise | India | Oct26 | V1</t>
        </is>
      </c>
      <c r="K2402" t="inlineStr">
        <is>
          <t>Direct (campaign tagged in CRM)</t>
        </is>
      </c>
      <c r="L2402" t="inlineStr">
        <is>
          <t>Natuf | Business Owners | Tier1 + Growth Cities | Oct26 | V1</t>
        </is>
      </c>
      <c r="M2402" t="inlineStr">
        <is>
          <t>Natuf | Business Owners | Tier1 + Growth Cities | Oct26 | V1</t>
        </is>
      </c>
      <c r="N2402" t="inlineStr">
        <is>
          <t>Natuf | Reel | Brand Ambassador | Heard Of Owning A Cafe | V1</t>
        </is>
      </c>
      <c r="O2402" t="inlineStr">
        <is>
          <t>In House Natuf</t>
        </is>
      </c>
      <c r="P2402" t="inlineStr">
        <is>
          <t>Facebook</t>
        </is>
      </c>
      <c r="Q2402" t="inlineStr">
        <is>
          <t>Rupa Srinivas</t>
        </is>
      </c>
      <c r="R2402" t="inlineStr">
        <is>
          <t>Sourav dey</t>
        </is>
      </c>
      <c r="S2402" t="inlineStr">
        <is>
          <t>-</t>
        </is>
      </c>
      <c r="T2402" t="inlineStr">
        <is>
          <t>Bengaluru</t>
        </is>
      </c>
      <c r="U2402" t="inlineStr">
        <is>
          <t xml:space="preserve"> </t>
        </is>
      </c>
      <c r="V2402" t="n">
        <v>1</v>
      </c>
      <c r="W2402" t="n">
        <v>1</v>
      </c>
      <c r="X2402" t="inlineStr">
        <is>
          <t>XXXXXX4641</t>
        </is>
      </c>
      <c r="Y2402" s="72" t="n">
        <v>46326.52037037037</v>
      </c>
    </row>
    <row r="2403">
      <c r="A2403" s="39" t="inlineStr">
        <is>
          <t>6ad131f3292e32ed0118dc2f</t>
        </is>
      </c>
      <c r="B2403" s="72" t="n">
        <v>46311.06605324074</v>
      </c>
      <c r="C2403" s="70" t="n">
        <v>46311</v>
      </c>
      <c r="D2403" t="inlineStr">
        <is>
          <t>2026-10</t>
        </is>
      </c>
      <c r="E2403" t="inlineStr">
        <is>
          <t>Wk of 2026-10-12</t>
        </is>
      </c>
      <c r="F2403" t="inlineStr">
        <is>
          <t>Details Shared</t>
        </is>
      </c>
      <c r="G2403" s="39" t="str">
        <f>IF(ISNUMBER(MATCH(F2403,QualityStatuses,0)),"Quality Lead","Non-Quality Lead")</f>
        <v>Quality Lead</v>
      </c>
      <c r="H2403" s="39" t="str">
        <f>IFERROR(INDEX(CampTypes,MATCH(I2403,CampList,0)),"Unattributed")</f>
        <v>Old</v>
      </c>
      <c r="I2403" t="inlineStr">
        <is>
          <t>natuf_Kiosk_14072026_Hindi</t>
        </is>
      </c>
      <c r="J2403" t="inlineStr">
        <is>
          <t>natuf_Kiosk_14072026_Hindi</t>
        </is>
      </c>
      <c r="K2403" t="inlineStr">
        <is>
          <t>Direct (campaign tagged in CRM)</t>
        </is>
      </c>
      <c r="L2403" t="inlineStr">
        <is>
          <t>natuf_Kiosk_23092026_ad set3</t>
        </is>
      </c>
      <c r="M2403" t="inlineStr">
        <is>
          <t>natuf_Kiosk_23092026_ad set3</t>
        </is>
      </c>
      <c r="N2403" t="inlineStr">
        <is>
          <t>natuf_Kiosk_23092026_ad set3_ad1</t>
        </is>
      </c>
      <c r="O2403" t="inlineStr">
        <is>
          <t>Natuf</t>
        </is>
      </c>
      <c r="P2403" t="inlineStr">
        <is>
          <t>Facebook</t>
        </is>
      </c>
      <c r="Q2403" t="inlineStr">
        <is>
          <t>Marshal Malbari</t>
        </is>
      </c>
      <c r="R2403" t="inlineStr">
        <is>
          <t>Rohit Kamble</t>
        </is>
      </c>
      <c r="S2403" t="inlineStr">
        <is>
          <t>-</t>
        </is>
      </c>
      <c r="T2403" t="inlineStr">
        <is>
          <t>Mumbai</t>
        </is>
      </c>
      <c r="U2403" t="inlineStr">
        <is>
          <t xml:space="preserve"> </t>
        </is>
      </c>
      <c r="V2403" t="n">
        <v>1</v>
      </c>
      <c r="W2403" t="n">
        <v>1</v>
      </c>
      <c r="X2403" t="inlineStr">
        <is>
          <t>XXXXXX2345</t>
        </is>
      </c>
      <c r="Y2403" s="72" t="n">
        <v>46326.52037037037</v>
      </c>
    </row>
    <row r="2404">
      <c r="A2404" s="39" t="inlineStr">
        <is>
          <t>6ad130b4b3e162d937526a26</t>
        </is>
      </c>
      <c r="B2404" s="72" t="n">
        <v>46311.06236111111</v>
      </c>
      <c r="C2404" s="70" t="n">
        <v>46311</v>
      </c>
      <c r="D2404" t="inlineStr">
        <is>
          <t>2026-10</t>
        </is>
      </c>
      <c r="E2404" t="inlineStr">
        <is>
          <t>Wk of 2026-10-12</t>
        </is>
      </c>
      <c r="F2404" t="inlineStr">
        <is>
          <t>Attempt 2</t>
        </is>
      </c>
      <c r="G2404" s="39" t="str">
        <f>IF(ISNUMBER(MATCH(F2404,QualityStatuses,0)),"Quality Lead","Non-Quality Lead")</f>
        <v>Non-Quality Lead</v>
      </c>
      <c r="H2404" s="39" t="str">
        <f>IFERROR(INDEX(CampTypes,MATCH(I2404,CampList,0)),"Unattributed")</f>
        <v>New</v>
      </c>
      <c r="I2404" t="inlineStr">
        <is>
          <t>EBG - In House | ABO | Natuf | Leads | Unit Franchise | India | Oct26 | V1</t>
        </is>
      </c>
      <c r="J2404" t="inlineStr">
        <is>
          <t>EBG - In House | ABO | Natuf | Leads | Unit Franchise | India | Oct26 | V1</t>
        </is>
      </c>
      <c r="K2404" t="inlineStr">
        <is>
          <t>Direct (campaign tagged in CRM)</t>
        </is>
      </c>
      <c r="L2404" t="inlineStr">
        <is>
          <t>Natuf | Broad | Tier1 + Growth Cities | Oct26 | V1</t>
        </is>
      </c>
      <c r="M2404" t="inlineStr">
        <is>
          <t>Natuf | Broad | Tier1 + Growth Cities | Oct26 | V1</t>
        </is>
      </c>
      <c r="N2404" t="inlineStr">
        <is>
          <t>Natuf | Reel | Brand Ambassador | Heard Of Owning A Cafe | V1</t>
        </is>
      </c>
      <c r="O2404" t="inlineStr">
        <is>
          <t>In House Natuf</t>
        </is>
      </c>
      <c r="P2404" t="inlineStr">
        <is>
          <t>Facebook</t>
        </is>
      </c>
      <c r="Q2404" t="inlineStr">
        <is>
          <t>Rupa Srinivas</t>
        </is>
      </c>
      <c r="R2404" t="inlineStr">
        <is>
          <t>Roshini</t>
        </is>
      </c>
      <c r="S2404" t="inlineStr">
        <is>
          <t>-</t>
        </is>
      </c>
      <c r="T2404" t="inlineStr">
        <is>
          <t>Hyderabad</t>
        </is>
      </c>
      <c r="U2404" t="inlineStr">
        <is>
          <t xml:space="preserve"> </t>
        </is>
      </c>
      <c r="V2404" t="n">
        <v>3</v>
      </c>
      <c r="W2404" t="n">
        <v>1</v>
      </c>
      <c r="X2404" t="inlineStr">
        <is>
          <t>XXXXXX7294</t>
        </is>
      </c>
      <c r="Y2404" s="72" t="n">
        <v>46326.52037037037</v>
      </c>
    </row>
    <row r="2405">
      <c r="A2405" s="39" t="inlineStr">
        <is>
          <t>6ad13046b032c201ecc68560</t>
        </is>
      </c>
      <c r="B2405" s="72" t="n">
        <v>46311.06108796296</v>
      </c>
      <c r="C2405" s="70" t="n">
        <v>46311</v>
      </c>
      <c r="D2405" t="inlineStr">
        <is>
          <t>2026-10</t>
        </is>
      </c>
      <c r="E2405" t="inlineStr">
        <is>
          <t>Wk of 2026-10-12</t>
        </is>
      </c>
      <c r="F2405" t="inlineStr">
        <is>
          <t>Details Shared</t>
        </is>
      </c>
      <c r="G2405" s="39" t="str">
        <f>IF(ISNUMBER(MATCH(F2405,QualityStatuses,0)),"Quality Lead","Non-Quality Lead")</f>
        <v>Quality Lead</v>
      </c>
      <c r="H2405" s="39" t="str">
        <f>IFERROR(INDEX(CampTypes,MATCH(I2405,CampList,0)),"Unattributed")</f>
        <v>New</v>
      </c>
      <c r="I2405" t="inlineStr">
        <is>
          <t>EBG - In House | ABO | Natuf | Leads | Unit Franchise | India | Oct26 | V1</t>
        </is>
      </c>
      <c r="J2405" t="inlineStr">
        <is>
          <t>EBG - In House | ABO | Natuf | Leads | Unit Franchise | India | Oct26 | V1</t>
        </is>
      </c>
      <c r="K2405" t="inlineStr">
        <is>
          <t>Direct (campaign tagged in CRM)</t>
        </is>
      </c>
      <c r="L2405" t="inlineStr">
        <is>
          <t>Natuf | LAL 1% | India | Jul26 | V1</t>
        </is>
      </c>
      <c r="M2405" t="inlineStr">
        <is>
          <t>Natuf | LAL 1% | India | Jul26 | V1</t>
        </is>
      </c>
      <c r="N2405" t="inlineStr">
        <is>
          <t>Natuf | Reel | Brand Ambassador | Heard Of Owning A Cafe | V1</t>
        </is>
      </c>
      <c r="O2405" t="inlineStr">
        <is>
          <t>In House Natuf</t>
        </is>
      </c>
      <c r="P2405" t="inlineStr">
        <is>
          <t>Facebook</t>
        </is>
      </c>
      <c r="Q2405" t="inlineStr">
        <is>
          <t>Rupa Srinivas</t>
        </is>
      </c>
      <c r="R2405" t="inlineStr">
        <is>
          <t>Elisha Pitta</t>
        </is>
      </c>
      <c r="S2405" t="inlineStr">
        <is>
          <t>-</t>
        </is>
      </c>
      <c r="T2405" t="inlineStr">
        <is>
          <t>Hyderabad</t>
        </is>
      </c>
      <c r="U2405" t="inlineStr">
        <is>
          <t xml:space="preserve"> </t>
        </is>
      </c>
      <c r="V2405" t="n">
        <v>1</v>
      </c>
      <c r="W2405" t="n">
        <v>1</v>
      </c>
      <c r="X2405" t="inlineStr">
        <is>
          <t>XXXXXX4109</t>
        </is>
      </c>
      <c r="Y2405" s="72" t="n">
        <v>46326.52037037037</v>
      </c>
    </row>
    <row r="2406">
      <c r="A2406" s="39" t="inlineStr">
        <is>
          <t>6ad12f12b3e162d9375268de</t>
        </is>
      </c>
      <c r="B2406" s="72" t="n">
        <v>46311.05752314815</v>
      </c>
      <c r="C2406" s="70" t="n">
        <v>46311</v>
      </c>
      <c r="D2406" t="inlineStr">
        <is>
          <t>2026-10</t>
        </is>
      </c>
      <c r="E2406" t="inlineStr">
        <is>
          <t>Wk of 2026-10-12</t>
        </is>
      </c>
      <c r="F2406" t="inlineStr">
        <is>
          <t>Attempt 2</t>
        </is>
      </c>
      <c r="G2406" s="39" t="str">
        <f>IF(ISNUMBER(MATCH(F2406,QualityStatuses,0)),"Quality Lead","Non-Quality Lead")</f>
        <v>Non-Quality Lead</v>
      </c>
      <c r="H2406" s="39" t="str">
        <f>IFERROR(INDEX(CampTypes,MATCH(I2406,CampList,0)),"Unattributed")</f>
        <v>New</v>
      </c>
      <c r="I2406" t="inlineStr">
        <is>
          <t>EBG - In House | ABO | Natuf | Leads | Unit Franchise | India | Oct26 | V1</t>
        </is>
      </c>
      <c r="J2406" t="inlineStr">
        <is>
          <t>EBG - In House | ABO | Natuf | Leads | Unit Franchise | India | Oct26 | V1</t>
        </is>
      </c>
      <c r="K2406" t="inlineStr">
        <is>
          <t>Direct (campaign tagged in CRM)</t>
        </is>
      </c>
      <c r="L2406" t="inlineStr">
        <is>
          <t>Natuf | LAL 1% | India | Jul26 | V1</t>
        </is>
      </c>
      <c r="M2406" t="inlineStr">
        <is>
          <t>Natuf | LAL 1% | India | Jul26 | V1</t>
        </is>
      </c>
      <c r="N2406" t="inlineStr">
        <is>
          <t>Natuf | Reel | Brand Ambassador | Heard Of Owning A Cafe | V1</t>
        </is>
      </c>
      <c r="O2406" t="inlineStr">
        <is>
          <t>In House Natuf</t>
        </is>
      </c>
      <c r="P2406" t="inlineStr">
        <is>
          <t>Facebook</t>
        </is>
      </c>
      <c r="Q2406" t="inlineStr">
        <is>
          <t>Rupa Srinivas</t>
        </is>
      </c>
      <c r="R2406" t="inlineStr">
        <is>
          <t>Harshitha Kamishetty</t>
        </is>
      </c>
      <c r="S2406" t="inlineStr">
        <is>
          <t>-</t>
        </is>
      </c>
      <c r="T2406" t="inlineStr">
        <is>
          <t>Hicksville</t>
        </is>
      </c>
      <c r="U2406" t="inlineStr">
        <is>
          <t xml:space="preserve"> </t>
        </is>
      </c>
      <c r="V2406" t="n">
        <v>2</v>
      </c>
      <c r="W2406" t="n">
        <v>2</v>
      </c>
      <c r="X2406" t="inlineStr">
        <is>
          <t>XXXXXX6644</t>
        </is>
      </c>
      <c r="Y2406" s="72" t="n">
        <v>46326.52037037037</v>
      </c>
    </row>
    <row r="2407">
      <c r="A2407" s="39" t="inlineStr">
        <is>
          <t>6ad12c33c84d9aa2e2a1c8e8</t>
        </is>
      </c>
      <c r="B2407" s="72" t="n">
        <v>46311.0490162037</v>
      </c>
      <c r="C2407" s="70" t="n">
        <v>46311</v>
      </c>
      <c r="D2407" t="inlineStr">
        <is>
          <t>2026-10</t>
        </is>
      </c>
      <c r="E2407" t="inlineStr">
        <is>
          <t>Wk of 2026-10-12</t>
        </is>
      </c>
      <c r="F2407" t="inlineStr">
        <is>
          <t>New Lead</t>
        </is>
      </c>
      <c r="G2407" s="39" t="str">
        <f>IF(ISNUMBER(MATCH(F2407,QualityStatuses,0)),"Quality Lead","Non-Quality Lead")</f>
        <v>Non-Quality Lead</v>
      </c>
      <c r="H2407" s="39" t="str">
        <f>IFERROR(INDEX(CampTypes,MATCH(I2407,CampList,0)),"Unattributed")</f>
        <v>Old</v>
      </c>
      <c r="I2407" t="inlineStr">
        <is>
          <t>E_Karan_Natuf_All_07072026</t>
        </is>
      </c>
      <c r="J2407" t="inlineStr">
        <is>
          <t>E_Karan_Natuf_All_07072026</t>
        </is>
      </c>
      <c r="K2407" t="inlineStr">
        <is>
          <t>Direct (campaign tagged in CRM)</t>
        </is>
      </c>
      <c r="L2407" t="inlineStr">
        <is>
          <t>E_Karan_Natuf_Sign_07072026_Adset3</t>
        </is>
      </c>
      <c r="M2407" t="inlineStr">
        <is>
          <t>E_Karan_Natuf_Sign_07072026_Adset3</t>
        </is>
      </c>
      <c r="N2407" t="inlineStr">
        <is>
          <t>E_Karan_Natuf_Sign_07072026_Adset2_Ad1</t>
        </is>
      </c>
      <c r="O2407" t="inlineStr">
        <is>
          <t>Natuf</t>
        </is>
      </c>
      <c r="P2407" t="inlineStr">
        <is>
          <t>Facebook</t>
        </is>
      </c>
      <c r="Q2407" t="inlineStr">
        <is>
          <t>(Unassigned)</t>
        </is>
      </c>
      <c r="R2407" t="inlineStr">
        <is>
          <t>Omkar Navge</t>
        </is>
      </c>
      <c r="S2407" t="inlineStr">
        <is>
          <t>-</t>
        </is>
      </c>
      <c r="T2407" t="inlineStr">
        <is>
          <t>Vadodara</t>
        </is>
      </c>
      <c r="U2407" t="inlineStr">
        <is>
          <t xml:space="preserve"> </t>
        </is>
      </c>
      <c r="V2407" t="n">
        <v>0</v>
      </c>
      <c r="W2407" t="n">
        <v>0</v>
      </c>
      <c r="X2407" t="inlineStr">
        <is>
          <t>XXXXXX8528</t>
        </is>
      </c>
      <c r="Y2407" s="72" t="n">
        <v>46326.52037037037</v>
      </c>
    </row>
    <row r="2408">
      <c r="A2408" s="39" t="inlineStr">
        <is>
          <t>6ad12913e8ab2eba207776a2</t>
        </is>
      </c>
      <c r="B2408" s="72" t="n">
        <v>46311.03975694445</v>
      </c>
      <c r="C2408" s="70" t="n">
        <v>46311</v>
      </c>
      <c r="D2408" t="inlineStr">
        <is>
          <t>2026-10</t>
        </is>
      </c>
      <c r="E2408" t="inlineStr">
        <is>
          <t>Wk of 2026-10-12</t>
        </is>
      </c>
      <c r="F2408" t="inlineStr">
        <is>
          <t>Connected</t>
        </is>
      </c>
      <c r="G2408" s="39" t="str">
        <f>IF(ISNUMBER(MATCH(F2408,QualityStatuses,0)),"Quality Lead","Non-Quality Lead")</f>
        <v>Non-Quality Lead</v>
      </c>
      <c r="H2408" s="39" t="str">
        <f>IFERROR(INDEX(CampTypes,MATCH(I2408,CampList,0)),"Unattributed")</f>
        <v>New</v>
      </c>
      <c r="I2408" t="inlineStr">
        <is>
          <t>EBG - In House | ABO | Natuf | Leads | Unit Franchise | India | Oct26 | V1</t>
        </is>
      </c>
      <c r="J2408" t="inlineStr">
        <is>
          <t>EBG - In House | ABO | Natuf | Leads | Unit Franchise | India | Oct26 | V1</t>
        </is>
      </c>
      <c r="K2408" t="inlineStr">
        <is>
          <t>Direct (campaign tagged in CRM)</t>
        </is>
      </c>
      <c r="L2408" t="inlineStr">
        <is>
          <t>Natuf | Broad | Tier1 + Growth Cities | Oct26 | V1</t>
        </is>
      </c>
      <c r="M2408" t="inlineStr">
        <is>
          <t>Natuf | Broad | Tier1 + Growth Cities | Oct26 | V1</t>
        </is>
      </c>
      <c r="N2408" t="inlineStr">
        <is>
          <t>Natuf | Reel | Brand Ambassador | Heard Of Owning A Cafe | V1</t>
        </is>
      </c>
      <c r="O2408" t="inlineStr">
        <is>
          <t>In House Natuf</t>
        </is>
      </c>
      <c r="P2408" t="inlineStr">
        <is>
          <t>Facebook</t>
        </is>
      </c>
      <c r="Q2408" t="inlineStr">
        <is>
          <t>Rupa Srinivas</t>
        </is>
      </c>
      <c r="R2408" t="inlineStr">
        <is>
          <t>Sameer Khan</t>
        </is>
      </c>
      <c r="S2408" t="inlineStr">
        <is>
          <t>-</t>
        </is>
      </c>
      <c r="T2408" t="inlineStr">
        <is>
          <t>Hyderabad</t>
        </is>
      </c>
      <c r="U2408" t="inlineStr">
        <is>
          <t xml:space="preserve"> </t>
        </is>
      </c>
      <c r="V2408" t="n">
        <v>1</v>
      </c>
      <c r="W2408" t="n">
        <v>1</v>
      </c>
      <c r="X2408" t="inlineStr">
        <is>
          <t>XXXXXX8043</t>
        </is>
      </c>
      <c r="Y2408" s="72" t="n">
        <v>46326.52037037037</v>
      </c>
    </row>
    <row r="2409">
      <c r="A2409" s="39" t="inlineStr">
        <is>
          <t>6ad127916e111438c6f679f0</t>
        </is>
      </c>
      <c r="B2409" s="72" t="n">
        <v>46311.03528935185</v>
      </c>
      <c r="C2409" s="70" t="n">
        <v>46311</v>
      </c>
      <c r="D2409" t="inlineStr">
        <is>
          <t>2026-10</t>
        </is>
      </c>
      <c r="E2409" t="inlineStr">
        <is>
          <t>Wk of 2026-10-12</t>
        </is>
      </c>
      <c r="F2409" t="inlineStr">
        <is>
          <t>Details Shared</t>
        </is>
      </c>
      <c r="G2409" s="39" t="str">
        <f>IF(ISNUMBER(MATCH(F2409,QualityStatuses,0)),"Quality Lead","Non-Quality Lead")</f>
        <v>Quality Lead</v>
      </c>
      <c r="H2409" s="39" t="str">
        <f>IFERROR(INDEX(CampTypes,MATCH(I2409,CampList,0)),"Unattributed")</f>
        <v>New</v>
      </c>
      <c r="I2409" t="inlineStr">
        <is>
          <t>EBG - In House | ABO | Natuf | Leads | Unit Franchise | India | Oct26 | V1</t>
        </is>
      </c>
      <c r="J2409" t="inlineStr">
        <is>
          <t>EBG - In House | ABO | Natuf | Leads | Unit Franchise | India | Oct26 | V1</t>
        </is>
      </c>
      <c r="K2409" t="inlineStr">
        <is>
          <t>Direct (campaign tagged in CRM)</t>
        </is>
      </c>
      <c r="L2409" t="inlineStr">
        <is>
          <t>Natuf | Investors | Tier1 + Growth Cities | Oct26 | V1</t>
        </is>
      </c>
      <c r="M2409" t="inlineStr">
        <is>
          <t>Natuf | Investors | Tier1 + Growth Cities | Oct26 | V1</t>
        </is>
      </c>
      <c r="N2409" t="inlineStr">
        <is>
          <t>Natuf | Reel | Brand Ambassador | Heard Of Owning A Cafe | V1</t>
        </is>
      </c>
      <c r="O2409" t="inlineStr">
        <is>
          <t>In House Natuf</t>
        </is>
      </c>
      <c r="P2409" t="inlineStr">
        <is>
          <t>Facebook</t>
        </is>
      </c>
      <c r="Q2409" t="inlineStr">
        <is>
          <t>Rupa Srinivas</t>
        </is>
      </c>
      <c r="R2409" t="inlineStr">
        <is>
          <t>Srikanth Marampudi</t>
        </is>
      </c>
      <c r="S2409" t="inlineStr">
        <is>
          <t>-</t>
        </is>
      </c>
      <c r="T2409" t="inlineStr">
        <is>
          <t>guskara</t>
        </is>
      </c>
      <c r="U2409" t="inlineStr">
        <is>
          <t xml:space="preserve"> </t>
        </is>
      </c>
      <c r="V2409" t="n">
        <v>1</v>
      </c>
      <c r="W2409" t="n">
        <v>0</v>
      </c>
      <c r="X2409" t="inlineStr">
        <is>
          <t>XXXXXX5442</t>
        </is>
      </c>
      <c r="Y2409" s="72" t="n">
        <v>46326.52037037037</v>
      </c>
    </row>
    <row r="2410">
      <c r="A2410" s="39" t="inlineStr">
        <is>
          <t>6ad125a8b1e848c8d26b8e03</t>
        </is>
      </c>
      <c r="B2410" s="72" t="n">
        <v>46311.02962962963</v>
      </c>
      <c r="C2410" s="70" t="n">
        <v>46311</v>
      </c>
      <c r="D2410" t="inlineStr">
        <is>
          <t>2026-10</t>
        </is>
      </c>
      <c r="E2410" t="inlineStr">
        <is>
          <t>Wk of 2026-10-12</t>
        </is>
      </c>
      <c r="F2410" t="inlineStr">
        <is>
          <t>Lost</t>
        </is>
      </c>
      <c r="G2410" s="39" t="str">
        <f>IF(ISNUMBER(MATCH(F2410,QualityStatuses,0)),"Quality Lead","Non-Quality Lead")</f>
        <v>Non-Quality Lead</v>
      </c>
      <c r="H2410" s="39" t="str">
        <f>IFERROR(INDEX(CampTypes,MATCH(I2410,CampList,0)),"Unattributed")</f>
        <v>New</v>
      </c>
      <c r="I2410" t="inlineStr">
        <is>
          <t>EBG - In House | ABO | Natuf | Leads | Unit Franchise | India | Oct26 | V1</t>
        </is>
      </c>
      <c r="J2410" t="inlineStr">
        <is>
          <t>EBG - In House | ABO | Natuf | Leads | Unit Franchise | India | Oct26 | V1</t>
        </is>
      </c>
      <c r="K2410" t="inlineStr">
        <is>
          <t>Direct (campaign tagged in CRM)</t>
        </is>
      </c>
      <c r="L2410" t="inlineStr">
        <is>
          <t>Natuf | LAL 1% | India | Jul26 | V1</t>
        </is>
      </c>
      <c r="M2410" t="inlineStr">
        <is>
          <t>Natuf | LAL 1% | India | Jul26 | V1</t>
        </is>
      </c>
      <c r="N2410" t="inlineStr">
        <is>
          <t>Natuf | Reel | Brand Ambassador | Heard Of Owning A Cafe | V1</t>
        </is>
      </c>
      <c r="O2410" t="inlineStr">
        <is>
          <t>In House Natuf</t>
        </is>
      </c>
      <c r="P2410" t="inlineStr">
        <is>
          <t>Facebook</t>
        </is>
      </c>
      <c r="Q2410" t="inlineStr">
        <is>
          <t>Rupa Srinivas</t>
        </is>
      </c>
      <c r="R2410" t="inlineStr">
        <is>
          <t>Roshini</t>
        </is>
      </c>
      <c r="S2410" t="inlineStr">
        <is>
          <t>Not Interested</t>
        </is>
      </c>
      <c r="T2410" t="inlineStr">
        <is>
          <t>Budaun</t>
        </is>
      </c>
      <c r="U2410" t="inlineStr">
        <is>
          <t xml:space="preserve"> </t>
        </is>
      </c>
      <c r="V2410" t="n">
        <v>2</v>
      </c>
      <c r="W2410" t="n">
        <v>2</v>
      </c>
      <c r="X2410" t="inlineStr">
        <is>
          <t>XXXXXX1595</t>
        </is>
      </c>
      <c r="Y2410" s="72" t="n">
        <v>46326.52037037037</v>
      </c>
    </row>
    <row r="2411">
      <c r="A2411" s="39" t="inlineStr">
        <is>
          <t>6ad125680d2988c2ad1e4786</t>
        </is>
      </c>
      <c r="B2411" s="72" t="n">
        <v>46311.02888888889</v>
      </c>
      <c r="C2411" s="70" t="n">
        <v>46311</v>
      </c>
      <c r="D2411" t="inlineStr">
        <is>
          <t>2026-10</t>
        </is>
      </c>
      <c r="E2411" t="inlineStr">
        <is>
          <t>Wk of 2026-10-12</t>
        </is>
      </c>
      <c r="F2411" t="inlineStr">
        <is>
          <t>Connected</t>
        </is>
      </c>
      <c r="G2411" s="39" t="str">
        <f>IF(ISNUMBER(MATCH(F2411,QualityStatuses,0)),"Quality Lead","Non-Quality Lead")</f>
        <v>Non-Quality Lead</v>
      </c>
      <c r="H2411" s="39" t="str">
        <f>IFERROR(INDEX(CampTypes,MATCH(I2411,CampList,0)),"Unattributed")</f>
        <v>New</v>
      </c>
      <c r="I2411" t="inlineStr">
        <is>
          <t>EBG - In House | ABO | Natuf | Leads | Unit Franchise | India | Oct26 | V1</t>
        </is>
      </c>
      <c r="J2411" t="inlineStr">
        <is>
          <t>EBG - In House | ABO | Natuf | Leads | Unit Franchise | India | Oct26 | V1</t>
        </is>
      </c>
      <c r="K2411" t="inlineStr">
        <is>
          <t>Direct (campaign tagged in CRM)</t>
        </is>
      </c>
      <c r="L2411" t="inlineStr">
        <is>
          <t>Natuf | Broad | Tier1 + Growth Cities | Oct26 | V1</t>
        </is>
      </c>
      <c r="M2411" t="inlineStr">
        <is>
          <t>Natuf | Broad | Tier1 + Growth Cities | Oct26 | V1</t>
        </is>
      </c>
      <c r="N2411" t="inlineStr">
        <is>
          <t>Natuf | Reel | Brand Ambassador | Heard Of Owning A Cafe | V1</t>
        </is>
      </c>
      <c r="O2411" t="inlineStr">
        <is>
          <t>In House Natuf</t>
        </is>
      </c>
      <c r="P2411" t="inlineStr">
        <is>
          <t>Facebook</t>
        </is>
      </c>
      <c r="Q2411" t="inlineStr">
        <is>
          <t>Rupa Srinivas</t>
        </is>
      </c>
      <c r="R2411" t="inlineStr">
        <is>
          <t>Yeshaswini</t>
        </is>
      </c>
      <c r="S2411" t="inlineStr">
        <is>
          <t>-</t>
        </is>
      </c>
      <c r="T2411" t="inlineStr">
        <is>
          <t>Hubli</t>
        </is>
      </c>
      <c r="U2411" t="inlineStr">
        <is>
          <t xml:space="preserve"> </t>
        </is>
      </c>
      <c r="V2411" t="n">
        <v>3</v>
      </c>
      <c r="W2411" t="n">
        <v>1</v>
      </c>
      <c r="X2411" t="inlineStr">
        <is>
          <t>XXXXXX9269</t>
        </is>
      </c>
      <c r="Y2411" s="72" t="n">
        <v>46326.52037037037</v>
      </c>
    </row>
    <row r="2412">
      <c r="A2412" s="39" t="inlineStr">
        <is>
          <t>6ad1248aed344b8fbd12070f</t>
        </is>
      </c>
      <c r="B2412" s="72" t="n">
        <v>46311.02631944444</v>
      </c>
      <c r="C2412" s="70" t="n">
        <v>46311</v>
      </c>
      <c r="D2412" t="inlineStr">
        <is>
          <t>2026-10</t>
        </is>
      </c>
      <c r="E2412" t="inlineStr">
        <is>
          <t>Wk of 2026-10-12</t>
        </is>
      </c>
      <c r="F2412" t="inlineStr">
        <is>
          <t>Attempt 1</t>
        </is>
      </c>
      <c r="G2412" s="39" t="str">
        <f>IF(ISNUMBER(MATCH(F2412,QualityStatuses,0)),"Quality Lead","Non-Quality Lead")</f>
        <v>Non-Quality Lead</v>
      </c>
      <c r="H2412" s="39" t="str">
        <f>IFERROR(INDEX(CampTypes,MATCH(I2412,CampList,0)),"Unattributed")</f>
        <v>New</v>
      </c>
      <c r="I2412" t="inlineStr">
        <is>
          <t>EBG - In House | ABO | Natuf | Leads | Unit Franchise | India | Oct26 | V1</t>
        </is>
      </c>
      <c r="J2412" t="inlineStr">
        <is>
          <t>EBG - In House | ABO | Natuf | Leads | Unit Franchise | India | Oct26 | V1</t>
        </is>
      </c>
      <c r="K2412" t="inlineStr">
        <is>
          <t>Direct (campaign tagged in CRM)</t>
        </is>
      </c>
      <c r="L2412" t="inlineStr">
        <is>
          <t>Natuf | Investors | Tier1 + Growth Cities | Oct26 | V1</t>
        </is>
      </c>
      <c r="M2412" t="inlineStr">
        <is>
          <t>Natuf | Investors | Tier1 + Growth Cities | Oct26 | V1</t>
        </is>
      </c>
      <c r="N2412" t="inlineStr">
        <is>
          <t>Natuf | Reel | Brand Ambassador | Heard Of Owning A Cafe | V1</t>
        </is>
      </c>
      <c r="O2412" t="inlineStr">
        <is>
          <t>In House Natuf</t>
        </is>
      </c>
      <c r="P2412" t="inlineStr">
        <is>
          <t>Facebook</t>
        </is>
      </c>
      <c r="Q2412" t="inlineStr">
        <is>
          <t>Rupa Srinivas</t>
        </is>
      </c>
      <c r="R2412" t="inlineStr">
        <is>
          <t>Siddharth</t>
        </is>
      </c>
      <c r="S2412" t="inlineStr">
        <is>
          <t>-</t>
        </is>
      </c>
      <c r="T2412" t="inlineStr">
        <is>
          <t>Surat</t>
        </is>
      </c>
      <c r="U2412" t="inlineStr">
        <is>
          <t xml:space="preserve"> </t>
        </is>
      </c>
      <c r="V2412" t="n">
        <v>1</v>
      </c>
      <c r="W2412" t="n">
        <v>0</v>
      </c>
      <c r="X2412" t="inlineStr">
        <is>
          <t>XXXXXX5699</t>
        </is>
      </c>
      <c r="Y2412" s="72" t="n">
        <v>46326.52037037037</v>
      </c>
    </row>
    <row r="2413">
      <c r="A2413" s="39" t="inlineStr">
        <is>
          <t>6ad1240e233a7e4f49da9031</t>
        </is>
      </c>
      <c r="B2413" s="72" t="n">
        <v>46311.02488425926</v>
      </c>
      <c r="C2413" s="70" t="n">
        <v>46311</v>
      </c>
      <c r="D2413" t="inlineStr">
        <is>
          <t>2026-10</t>
        </is>
      </c>
      <c r="E2413" t="inlineStr">
        <is>
          <t>Wk of 2026-10-12</t>
        </is>
      </c>
      <c r="F2413" t="inlineStr">
        <is>
          <t>Connected</t>
        </is>
      </c>
      <c r="G2413" s="39" t="str">
        <f>IF(ISNUMBER(MATCH(F2413,QualityStatuses,0)),"Quality Lead","Non-Quality Lead")</f>
        <v>Non-Quality Lead</v>
      </c>
      <c r="H2413" s="39" t="str">
        <f>IFERROR(INDEX(CampTypes,MATCH(I2413,CampList,0)),"Unattributed")</f>
        <v>New</v>
      </c>
      <c r="I2413" t="inlineStr">
        <is>
          <t>EBG - In House | ABO | Natuf | Leads | Unit Franchise | India | Oct26 | V1</t>
        </is>
      </c>
      <c r="J2413" t="inlineStr">
        <is>
          <t>EBG - In House | ABO | Natuf | Leads | Unit Franchise | India | Oct26 | V1</t>
        </is>
      </c>
      <c r="K2413" t="inlineStr">
        <is>
          <t>Direct (campaign tagged in CRM)</t>
        </is>
      </c>
      <c r="L2413" t="inlineStr">
        <is>
          <t>Natuf | Broad | Tier1 + Growth Cities | Oct26 | V1</t>
        </is>
      </c>
      <c r="M2413" t="inlineStr">
        <is>
          <t>Natuf | Broad | Tier1 + Growth Cities | Oct26 | V1</t>
        </is>
      </c>
      <c r="N2413" t="inlineStr">
        <is>
          <t>Natuf | Reel | Brand Ambassador | Heard Of Owning A Cafe | V1</t>
        </is>
      </c>
      <c r="O2413" t="inlineStr">
        <is>
          <t>In House Natuf</t>
        </is>
      </c>
      <c r="P2413" t="inlineStr">
        <is>
          <t>Facebook</t>
        </is>
      </c>
      <c r="Q2413" t="inlineStr">
        <is>
          <t>Rupa Srinivas</t>
        </is>
      </c>
      <c r="R2413" t="inlineStr">
        <is>
          <t>Sameer Khan</t>
        </is>
      </c>
      <c r="S2413" t="inlineStr">
        <is>
          <t>-</t>
        </is>
      </c>
      <c r="T2413" t="inlineStr">
        <is>
          <t>Gaya</t>
        </is>
      </c>
      <c r="U2413" t="inlineStr">
        <is>
          <t xml:space="preserve"> </t>
        </is>
      </c>
      <c r="V2413" t="n">
        <v>1</v>
      </c>
      <c r="W2413" t="n">
        <v>1</v>
      </c>
      <c r="X2413" t="inlineStr">
        <is>
          <t>XXXXXX3084</t>
        </is>
      </c>
      <c r="Y2413" s="72" t="n">
        <v>46326.52037037037</v>
      </c>
    </row>
    <row r="2414">
      <c r="A2414" s="39" t="inlineStr">
        <is>
          <t>6ad123262b61edfda2ffd13f</t>
        </is>
      </c>
      <c r="B2414" s="72" t="n">
        <v>46311.02219907408</v>
      </c>
      <c r="C2414" s="70" t="n">
        <v>46311</v>
      </c>
      <c r="D2414" t="inlineStr">
        <is>
          <t>2026-10</t>
        </is>
      </c>
      <c r="E2414" t="inlineStr">
        <is>
          <t>Wk of 2026-10-12</t>
        </is>
      </c>
      <c r="F2414" t="inlineStr">
        <is>
          <t>Details Shared</t>
        </is>
      </c>
      <c r="G2414" s="39" t="str">
        <f>IF(ISNUMBER(MATCH(F2414,QualityStatuses,0)),"Quality Lead","Non-Quality Lead")</f>
        <v>Quality Lead</v>
      </c>
      <c r="H2414" s="39" t="str">
        <f>IFERROR(INDEX(CampTypes,MATCH(I2414,CampList,0)),"Unattributed")</f>
        <v>New</v>
      </c>
      <c r="I2414" t="inlineStr">
        <is>
          <t>EBG - In House | ABO | Natuf | Leads | Unit Franchise | India | Oct26 | V1</t>
        </is>
      </c>
      <c r="J2414" t="inlineStr">
        <is>
          <t>EBG - In House | ABO | Natuf | Leads | Unit Franchise | India | Oct26 | V1</t>
        </is>
      </c>
      <c r="K2414" t="inlineStr">
        <is>
          <t>Direct (campaign tagged in CRM)</t>
        </is>
      </c>
      <c r="L2414" t="inlineStr">
        <is>
          <t>Natuf | LAL 1% | India | Jul26 | V1</t>
        </is>
      </c>
      <c r="M2414" t="inlineStr">
        <is>
          <t>Natuf | LAL 1% | India | Jul26 | V1</t>
        </is>
      </c>
      <c r="N2414" t="inlineStr">
        <is>
          <t>Natuf | Reel | Brand Ambassador | Heard Of Owning A Cafe | V1</t>
        </is>
      </c>
      <c r="O2414" t="inlineStr">
        <is>
          <t>In House Natuf</t>
        </is>
      </c>
      <c r="P2414" t="inlineStr">
        <is>
          <t>Facebook</t>
        </is>
      </c>
      <c r="Q2414" t="inlineStr">
        <is>
          <t>Rupa Srinivas</t>
        </is>
      </c>
      <c r="R2414" t="inlineStr">
        <is>
          <t>Durga Bhavani</t>
        </is>
      </c>
      <c r="S2414" t="inlineStr">
        <is>
          <t>-</t>
        </is>
      </c>
      <c r="T2414" t="inlineStr">
        <is>
          <t>Kolkata</t>
        </is>
      </c>
      <c r="U2414" t="inlineStr">
        <is>
          <t xml:space="preserve"> </t>
        </is>
      </c>
      <c r="V2414" t="n">
        <v>1</v>
      </c>
      <c r="W2414" t="n">
        <v>1</v>
      </c>
      <c r="X2414" t="inlineStr">
        <is>
          <t>XXXXXX9191</t>
        </is>
      </c>
      <c r="Y2414" s="72" t="n">
        <v>46326.52037037037</v>
      </c>
    </row>
    <row r="2415">
      <c r="A2415" s="39" t="inlineStr">
        <is>
          <t>6ad1229779254adc3f2e08b3</t>
        </is>
      </c>
      <c r="B2415" s="72" t="n">
        <v>46311.02054398148</v>
      </c>
      <c r="C2415" s="70" t="n">
        <v>46311</v>
      </c>
      <c r="D2415" t="inlineStr">
        <is>
          <t>2026-10</t>
        </is>
      </c>
      <c r="E2415" t="inlineStr">
        <is>
          <t>Wk of 2026-10-12</t>
        </is>
      </c>
      <c r="F2415" t="inlineStr">
        <is>
          <t>Connected</t>
        </is>
      </c>
      <c r="G2415" s="39" t="str">
        <f>IF(ISNUMBER(MATCH(F2415,QualityStatuses,0)),"Quality Lead","Non-Quality Lead")</f>
        <v>Non-Quality Lead</v>
      </c>
      <c r="H2415" s="39" t="str">
        <f>IFERROR(INDEX(CampTypes,MATCH(I2415,CampList,0)),"Unattributed")</f>
        <v>New</v>
      </c>
      <c r="I2415" t="inlineStr">
        <is>
          <t>EBG - In House | ABO | Natuf | Leads | Unit Franchise | India | Oct26 | V1</t>
        </is>
      </c>
      <c r="J2415" t="inlineStr">
        <is>
          <t>EBG - In House | ABO | Natuf | Leads | Unit Franchise | India | Oct26 | V1</t>
        </is>
      </c>
      <c r="K2415" t="inlineStr">
        <is>
          <t>Direct (campaign tagged in CRM)</t>
        </is>
      </c>
      <c r="L2415" t="inlineStr">
        <is>
          <t>Natuf | Business Owners | Tier1 + Growth Cities | Oct26 | V1</t>
        </is>
      </c>
      <c r="M2415" t="inlineStr">
        <is>
          <t>Natuf | Business Owners | Tier1 + Growth Cities | Oct26 | V1</t>
        </is>
      </c>
      <c r="N2415" t="inlineStr">
        <is>
          <t>Natuf | Reel | Brand Ambassador | Heard Of Owning A Cafe | V1</t>
        </is>
      </c>
      <c r="O2415" t="inlineStr">
        <is>
          <t>In House Natuf</t>
        </is>
      </c>
      <c r="P2415" t="inlineStr">
        <is>
          <t>Facebook</t>
        </is>
      </c>
      <c r="Q2415" t="inlineStr">
        <is>
          <t>Rupa Srinivas</t>
        </is>
      </c>
      <c r="R2415" t="inlineStr">
        <is>
          <t>Prithvi Raj</t>
        </is>
      </c>
      <c r="S2415" t="inlineStr">
        <is>
          <t>-</t>
        </is>
      </c>
      <c r="T2415" t="inlineStr">
        <is>
          <t>Hyderabad</t>
        </is>
      </c>
      <c r="U2415" t="inlineStr">
        <is>
          <t xml:space="preserve"> </t>
        </is>
      </c>
      <c r="V2415" t="n">
        <v>1</v>
      </c>
      <c r="W2415" t="n">
        <v>1</v>
      </c>
      <c r="X2415" t="inlineStr">
        <is>
          <t>XXXXXX3725</t>
        </is>
      </c>
      <c r="Y2415" s="72" t="n">
        <v>46326.52037037037</v>
      </c>
    </row>
    <row r="2416">
      <c r="A2416" s="39" t="inlineStr">
        <is>
          <t>6ad122017eb83a0c5b45fd89</t>
        </is>
      </c>
      <c r="B2416" s="72" t="n">
        <v>46311.01880787037</v>
      </c>
      <c r="C2416" s="70" t="n">
        <v>46311</v>
      </c>
      <c r="D2416" t="inlineStr">
        <is>
          <t>2026-10</t>
        </is>
      </c>
      <c r="E2416" t="inlineStr">
        <is>
          <t>Wk of 2026-10-12</t>
        </is>
      </c>
      <c r="F2416" t="inlineStr">
        <is>
          <t>Attempt 1</t>
        </is>
      </c>
      <c r="G2416" s="39" t="str">
        <f>IF(ISNUMBER(MATCH(F2416,QualityStatuses,0)),"Quality Lead","Non-Quality Lead")</f>
        <v>Non-Quality Lead</v>
      </c>
      <c r="H2416" s="39" t="str">
        <f>IFERROR(INDEX(CampTypes,MATCH(I2416,CampList,0)),"Unattributed")</f>
        <v>New</v>
      </c>
      <c r="I2416" t="inlineStr">
        <is>
          <t>EBG - In House | ABO | Natuf | Leads | Unit Franchise | India | Oct26 | V1</t>
        </is>
      </c>
      <c r="J2416" t="inlineStr">
        <is>
          <t>EBG - In House | ABO | Natuf | Leads | Unit Franchise | India | Oct26 | V1</t>
        </is>
      </c>
      <c r="K2416" t="inlineStr">
        <is>
          <t>Direct (campaign tagged in CRM)</t>
        </is>
      </c>
      <c r="L2416" t="inlineStr">
        <is>
          <t>Natuf | Broad | Tier1 + Growth Cities | Oct26 | V1</t>
        </is>
      </c>
      <c r="M2416" t="inlineStr">
        <is>
          <t>Natuf | Broad | Tier1 + Growth Cities | Oct26 | V1</t>
        </is>
      </c>
      <c r="N2416" t="inlineStr">
        <is>
          <t>Natuf | Reel | Brand Ambassador | Heard Of Owning A Cafe | V1</t>
        </is>
      </c>
      <c r="O2416" t="inlineStr">
        <is>
          <t>In House Natuf</t>
        </is>
      </c>
      <c r="P2416" t="inlineStr">
        <is>
          <t>Facebook</t>
        </is>
      </c>
      <c r="Q2416" t="inlineStr">
        <is>
          <t>Rupa Srinivas</t>
        </is>
      </c>
      <c r="R2416" t="inlineStr">
        <is>
          <t>Sourav dey</t>
        </is>
      </c>
      <c r="S2416" t="inlineStr">
        <is>
          <t>-</t>
        </is>
      </c>
      <c r="T2416" t="inlineStr">
        <is>
          <t>Allahabad</t>
        </is>
      </c>
      <c r="U2416" t="inlineStr">
        <is>
          <t xml:space="preserve"> </t>
        </is>
      </c>
      <c r="V2416" t="n">
        <v>1</v>
      </c>
      <c r="W2416" t="n">
        <v>0</v>
      </c>
      <c r="X2416" t="inlineStr">
        <is>
          <t>XXXXXX6696</t>
        </is>
      </c>
      <c r="Y2416" s="72" t="n">
        <v>46326.52037037037</v>
      </c>
    </row>
    <row r="2417">
      <c r="A2417" s="39" t="inlineStr">
        <is>
          <t>6ad1219dbd1673d2a7f7377e</t>
        </is>
      </c>
      <c r="B2417" s="72" t="n">
        <v>46311.01765046296</v>
      </c>
      <c r="C2417" s="70" t="n">
        <v>46311</v>
      </c>
      <c r="D2417" t="inlineStr">
        <is>
          <t>2026-10</t>
        </is>
      </c>
      <c r="E2417" t="inlineStr">
        <is>
          <t>Wk of 2026-10-12</t>
        </is>
      </c>
      <c r="F2417" t="inlineStr">
        <is>
          <t>Attempt 2</t>
        </is>
      </c>
      <c r="G2417" s="39" t="str">
        <f>IF(ISNUMBER(MATCH(F2417,QualityStatuses,0)),"Quality Lead","Non-Quality Lead")</f>
        <v>Non-Quality Lead</v>
      </c>
      <c r="H2417" s="39" t="str">
        <f>IFERROR(INDEX(CampTypes,MATCH(I2417,CampList,0)),"Unattributed")</f>
        <v>New</v>
      </c>
      <c r="I2417" t="inlineStr">
        <is>
          <t>EBG - In House | ABO | Natuf | Leads | Unit Franchise | India | Oct26 | V1</t>
        </is>
      </c>
      <c r="J2417" t="inlineStr">
        <is>
          <t>EBG - In House | ABO | Natuf | Leads | Unit Franchise | India | Oct26 | V1</t>
        </is>
      </c>
      <c r="K2417" t="inlineStr">
        <is>
          <t>Direct (campaign tagged in CRM)</t>
        </is>
      </c>
      <c r="L2417" t="inlineStr">
        <is>
          <t>Natuf | LAL 1% | India | Jul26 | V1</t>
        </is>
      </c>
      <c r="M2417" t="inlineStr">
        <is>
          <t>Natuf | LAL 1% | India | Jul26 | V1</t>
        </is>
      </c>
      <c r="N2417" t="inlineStr">
        <is>
          <t>Natuf | Reel | Brand Ambassador | Heard Of Owning A Cafe | V1</t>
        </is>
      </c>
      <c r="O2417" t="inlineStr">
        <is>
          <t>In House Natuf</t>
        </is>
      </c>
      <c r="P2417" t="inlineStr">
        <is>
          <t>Facebook</t>
        </is>
      </c>
      <c r="Q2417" t="inlineStr">
        <is>
          <t>Rupa Srinivas</t>
        </is>
      </c>
      <c r="R2417" t="inlineStr">
        <is>
          <t>Roshini</t>
        </is>
      </c>
      <c r="S2417" t="inlineStr">
        <is>
          <t>-</t>
        </is>
      </c>
      <c r="T2417" t="inlineStr">
        <is>
          <t>Giridih</t>
        </is>
      </c>
      <c r="U2417" t="inlineStr">
        <is>
          <t xml:space="preserve"> </t>
        </is>
      </c>
      <c r="V2417" t="n">
        <v>2</v>
      </c>
      <c r="W2417" t="n">
        <v>1</v>
      </c>
      <c r="X2417" t="inlineStr">
        <is>
          <t>XXXXXX7726</t>
        </is>
      </c>
      <c r="Y2417" s="72" t="n">
        <v>46326.52037037037</v>
      </c>
    </row>
    <row r="2418">
      <c r="A2418" s="39" t="inlineStr">
        <is>
          <t>6ad1212479254adc3f2e06a1</t>
        </is>
      </c>
      <c r="B2418" s="72" t="n">
        <v>46311.01625</v>
      </c>
      <c r="C2418" s="70" t="n">
        <v>46311</v>
      </c>
      <c r="D2418" t="inlineStr">
        <is>
          <t>2026-10</t>
        </is>
      </c>
      <c r="E2418" t="inlineStr">
        <is>
          <t>Wk of 2026-10-12</t>
        </is>
      </c>
      <c r="F2418" t="inlineStr">
        <is>
          <t>Attempt 1</t>
        </is>
      </c>
      <c r="G2418" s="39" t="str">
        <f>IF(ISNUMBER(MATCH(F2418,QualityStatuses,0)),"Quality Lead","Non-Quality Lead")</f>
        <v>Non-Quality Lead</v>
      </c>
      <c r="H2418" s="39" t="str">
        <f>IFERROR(INDEX(CampTypes,MATCH(I2418,CampList,0)),"Unattributed")</f>
        <v>New</v>
      </c>
      <c r="I2418" t="inlineStr">
        <is>
          <t>EBG - In House | ABO | Natuf | Leads | Unit Franchise | India | Oct26 | V1</t>
        </is>
      </c>
      <c r="J2418" t="inlineStr">
        <is>
          <t>EBG - In House | ABO | Natuf | Leads | Unit Franchise | India | Oct26 | V1</t>
        </is>
      </c>
      <c r="K2418" t="inlineStr">
        <is>
          <t>Direct (campaign tagged in CRM)</t>
        </is>
      </c>
      <c r="L2418" t="inlineStr">
        <is>
          <t>Natuf | LAL 1% | India | Jul26 | V1</t>
        </is>
      </c>
      <c r="M2418" t="inlineStr">
        <is>
          <t>Natuf | LAL 1% | India | Jul26 | V1</t>
        </is>
      </c>
      <c r="N2418" t="inlineStr">
        <is>
          <t>Natuf | Reel | Brand Ambassador | Heard Of Owning A Cafe | V1</t>
        </is>
      </c>
      <c r="O2418" t="inlineStr">
        <is>
          <t>In House Natuf</t>
        </is>
      </c>
      <c r="P2418" t="inlineStr">
        <is>
          <t>Facebook</t>
        </is>
      </c>
      <c r="Q2418" t="inlineStr">
        <is>
          <t>Rupa Srinivas</t>
        </is>
      </c>
      <c r="R2418" t="inlineStr">
        <is>
          <t>Elisha Pitta</t>
        </is>
      </c>
      <c r="S2418" t="inlineStr">
        <is>
          <t>-</t>
        </is>
      </c>
      <c r="T2418" t="inlineStr">
        <is>
          <t>Barasat</t>
        </is>
      </c>
      <c r="U2418" t="inlineStr">
        <is>
          <t xml:space="preserve"> </t>
        </is>
      </c>
      <c r="V2418" t="n">
        <v>1</v>
      </c>
      <c r="W2418" t="n">
        <v>0</v>
      </c>
      <c r="X2418" t="inlineStr">
        <is>
          <t>XXXXXX4896</t>
        </is>
      </c>
      <c r="Y2418" s="72" t="n">
        <v>46326.52037037037</v>
      </c>
    </row>
    <row r="2419">
      <c r="A2419" s="39" t="inlineStr">
        <is>
          <t>6ad1202d5f4a0e51467ccdf7</t>
        </is>
      </c>
      <c r="B2419" s="72" t="n">
        <v>46311.01339120371</v>
      </c>
      <c r="C2419" s="70" t="n">
        <v>46311</v>
      </c>
      <c r="D2419" t="inlineStr">
        <is>
          <t>2026-10</t>
        </is>
      </c>
      <c r="E2419" t="inlineStr">
        <is>
          <t>Wk of 2026-10-12</t>
        </is>
      </c>
      <c r="F2419" t="inlineStr">
        <is>
          <t>Attempt 4</t>
        </is>
      </c>
      <c r="G2419" s="39" t="str">
        <f>IF(ISNUMBER(MATCH(F2419,QualityStatuses,0)),"Quality Lead","Non-Quality Lead")</f>
        <v>Non-Quality Lead</v>
      </c>
      <c r="H2419" s="39" t="str">
        <f>IFERROR(INDEX(CampTypes,MATCH(I2419,CampList,0)),"Unattributed")</f>
        <v>Old</v>
      </c>
      <c r="I2419" t="inlineStr">
        <is>
          <t>E_Suresh_Natuf_Kiosk_07072026</t>
        </is>
      </c>
      <c r="J2419" t="inlineStr">
        <is>
          <t>E_Suresh_Natuf_Kiosk_07072026</t>
        </is>
      </c>
      <c r="K2419" t="inlineStr">
        <is>
          <t>Direct (campaign tagged in CRM)</t>
        </is>
      </c>
      <c r="L2419" t="inlineStr">
        <is>
          <t>E_Suresh_Natuf_Kiosk_07072026_Adset5</t>
        </is>
      </c>
      <c r="M2419" t="inlineStr">
        <is>
          <t>E_Suresh_Natuf_Kiosk_07072026_Adset5</t>
        </is>
      </c>
      <c r="N2419" t="inlineStr">
        <is>
          <t>E_Hindi_Suresh_Natuf_Kiosk_07072026_Adset5_ad3 – Copy 2</t>
        </is>
      </c>
      <c r="O2419" t="inlineStr">
        <is>
          <t>Natuf</t>
        </is>
      </c>
      <c r="P2419" t="inlineStr">
        <is>
          <t>Facebook</t>
        </is>
      </c>
      <c r="Q2419" t="inlineStr">
        <is>
          <t>Marshal Malbari</t>
        </is>
      </c>
      <c r="R2419" t="inlineStr">
        <is>
          <t>Tanishq A</t>
        </is>
      </c>
      <c r="S2419" t="inlineStr">
        <is>
          <t>-</t>
        </is>
      </c>
      <c r="T2419" t="inlineStr">
        <is>
          <t>Mumbai</t>
        </is>
      </c>
      <c r="U2419" t="inlineStr">
        <is>
          <t xml:space="preserve"> </t>
        </is>
      </c>
      <c r="V2419" t="n">
        <v>4</v>
      </c>
      <c r="W2419" t="n">
        <v>0</v>
      </c>
      <c r="X2419" t="inlineStr">
        <is>
          <t>XXXXXX0080</t>
        </is>
      </c>
      <c r="Y2419" s="72" t="n">
        <v>46326.52037037037</v>
      </c>
    </row>
    <row r="2420">
      <c r="A2420" s="39" t="inlineStr">
        <is>
          <t>6ad11ee237cc5295d1af284c</t>
        </is>
      </c>
      <c r="B2420" s="72" t="n">
        <v>46311.00956018519</v>
      </c>
      <c r="C2420" s="70" t="n">
        <v>46311</v>
      </c>
      <c r="D2420" t="inlineStr">
        <is>
          <t>2026-10</t>
        </is>
      </c>
      <c r="E2420" t="inlineStr">
        <is>
          <t>Wk of 2026-10-12</t>
        </is>
      </c>
      <c r="F2420" t="inlineStr">
        <is>
          <t>Attempt 1</t>
        </is>
      </c>
      <c r="G2420" s="39" t="str">
        <f>IF(ISNUMBER(MATCH(F2420,QualityStatuses,0)),"Quality Lead","Non-Quality Lead")</f>
        <v>Non-Quality Lead</v>
      </c>
      <c r="H2420" s="39" t="str">
        <f>IFERROR(INDEX(CampTypes,MATCH(I2420,CampList,0)),"Unattributed")</f>
        <v>New</v>
      </c>
      <c r="I2420" t="inlineStr">
        <is>
          <t>EBG - In House | ABO | Natuf | Leads | Unit Franchise | India | Oct26 | V1</t>
        </is>
      </c>
      <c r="J2420" t="inlineStr">
        <is>
          <t>EBG - In House | ABO | Natuf | Leads | Unit Franchise | India | Oct26 | V1</t>
        </is>
      </c>
      <c r="K2420" t="inlineStr">
        <is>
          <t>Direct (campaign tagged in CRM)</t>
        </is>
      </c>
      <c r="L2420" t="inlineStr">
        <is>
          <t>Natuf | LAL 1% | India | Jul26 | V1</t>
        </is>
      </c>
      <c r="M2420" t="inlineStr">
        <is>
          <t>Natuf | LAL 1% | India | Jul26 | V1</t>
        </is>
      </c>
      <c r="N2420" t="inlineStr">
        <is>
          <t>Natuf | Reel | Brand Ambassador | Heard Of Owning A Cafe | V1</t>
        </is>
      </c>
      <c r="O2420" t="inlineStr">
        <is>
          <t>In House Natuf</t>
        </is>
      </c>
      <c r="P2420" t="inlineStr">
        <is>
          <t>Facebook</t>
        </is>
      </c>
      <c r="Q2420" t="inlineStr">
        <is>
          <t>Rupa Srinivas</t>
        </is>
      </c>
      <c r="R2420" t="inlineStr">
        <is>
          <t>Harshitha Mudeli</t>
        </is>
      </c>
      <c r="S2420" t="inlineStr">
        <is>
          <t>-</t>
        </is>
      </c>
      <c r="T2420" t="inlineStr">
        <is>
          <t>Jhansi</t>
        </is>
      </c>
      <c r="U2420" t="inlineStr">
        <is>
          <t xml:space="preserve"> </t>
        </is>
      </c>
      <c r="V2420" t="n">
        <v>0</v>
      </c>
      <c r="W2420" t="n">
        <v>0</v>
      </c>
      <c r="X2420" t="inlineStr">
        <is>
          <t>XXXXXX8455</t>
        </is>
      </c>
      <c r="Y2420" s="72" t="n">
        <v>46326.52037037037</v>
      </c>
    </row>
    <row r="2421">
      <c r="A2421" s="39" t="inlineStr">
        <is>
          <t>6ad11e7fb3c48dbbb59c3b12</t>
        </is>
      </c>
      <c r="B2421" s="72" t="n">
        <v>46311.00841435185</v>
      </c>
      <c r="C2421" s="70" t="n">
        <v>46311</v>
      </c>
      <c r="D2421" t="inlineStr">
        <is>
          <t>2026-10</t>
        </is>
      </c>
      <c r="E2421" t="inlineStr">
        <is>
          <t>Wk of 2026-10-12</t>
        </is>
      </c>
      <c r="F2421" t="inlineStr">
        <is>
          <t>Attempt 2</t>
        </is>
      </c>
      <c r="G2421" s="39" t="str">
        <f>IF(ISNUMBER(MATCH(F2421,QualityStatuses,0)),"Quality Lead","Non-Quality Lead")</f>
        <v>Non-Quality Lead</v>
      </c>
      <c r="H2421" s="39" t="str">
        <f>IFERROR(INDEX(CampTypes,MATCH(I2421,CampList,0)),"Unattributed")</f>
        <v>New</v>
      </c>
      <c r="I2421" t="inlineStr">
        <is>
          <t>EBG - In House | ABO | Natuf | Leads | Unit Franchise | India | Oct26 | V1</t>
        </is>
      </c>
      <c r="J2421" t="inlineStr">
        <is>
          <t>EBG - In House | ABO | Natuf | Leads | Unit Franchise | India | Oct26 | V1</t>
        </is>
      </c>
      <c r="K2421" t="inlineStr">
        <is>
          <t>Direct (campaign tagged in CRM)</t>
        </is>
      </c>
      <c r="L2421" t="inlineStr">
        <is>
          <t>Natuf | LAL 1% | India | Jul26 | V1</t>
        </is>
      </c>
      <c r="M2421" t="inlineStr">
        <is>
          <t>Natuf | LAL 1% | India | Jul26 | V1</t>
        </is>
      </c>
      <c r="N2421" t="inlineStr">
        <is>
          <t>Natuf | Reel | Brand Ambassador | Heard Of Owning A Cafe | V1</t>
        </is>
      </c>
      <c r="O2421" t="inlineStr">
        <is>
          <t>In House Natuf</t>
        </is>
      </c>
      <c r="P2421" t="inlineStr">
        <is>
          <t>Facebook</t>
        </is>
      </c>
      <c r="Q2421" t="inlineStr">
        <is>
          <t>Rupa Srinivas</t>
        </is>
      </c>
      <c r="R2421" t="inlineStr">
        <is>
          <t>Sameer Khan</t>
        </is>
      </c>
      <c r="S2421" t="inlineStr">
        <is>
          <t>-</t>
        </is>
      </c>
      <c r="T2421" t="inlineStr">
        <is>
          <t>Vijayawada</t>
        </is>
      </c>
      <c r="U2421" t="inlineStr">
        <is>
          <t xml:space="preserve"> </t>
        </is>
      </c>
      <c r="V2421" t="n">
        <v>2</v>
      </c>
      <c r="W2421" t="n">
        <v>0</v>
      </c>
      <c r="X2421" t="inlineStr">
        <is>
          <t>XXXXXX8095</t>
        </is>
      </c>
      <c r="Y2421" s="72" t="n">
        <v>46326.52037037037</v>
      </c>
    </row>
    <row r="2422">
      <c r="A2422" s="39" t="inlineStr">
        <is>
          <t>6ad11e763d64950242d39d75</t>
        </is>
      </c>
      <c r="B2422" s="72" t="n">
        <v>46311.00831018519</v>
      </c>
      <c r="C2422" s="70" t="n">
        <v>46311</v>
      </c>
      <c r="D2422" t="inlineStr">
        <is>
          <t>2026-10</t>
        </is>
      </c>
      <c r="E2422" t="inlineStr">
        <is>
          <t>Wk of 2026-10-12</t>
        </is>
      </c>
      <c r="F2422" t="inlineStr">
        <is>
          <t>Attempt 3</t>
        </is>
      </c>
      <c r="G2422" s="39" t="str">
        <f>IF(ISNUMBER(MATCH(F2422,QualityStatuses,0)),"Quality Lead","Non-Quality Lead")</f>
        <v>Non-Quality Lead</v>
      </c>
      <c r="H2422" s="39" t="str">
        <f>IFERROR(INDEX(CampTypes,MATCH(I2422,CampList,0)),"Unattributed")</f>
        <v>New</v>
      </c>
      <c r="I2422" t="inlineStr">
        <is>
          <t>EBG - In House | ABO | Natuf | Leads | Unit Franchise | India | Oct26 | V1</t>
        </is>
      </c>
      <c r="J2422" t="inlineStr">
        <is>
          <t>EBG - In House | ABO | Natuf | Leads | Unit Franchise | India | Oct26 | V1</t>
        </is>
      </c>
      <c r="K2422" t="inlineStr">
        <is>
          <t>Direct (campaign tagged in CRM)</t>
        </is>
      </c>
      <c r="L2422" t="inlineStr">
        <is>
          <t>Natuf | LAL 1% | India | Jul26 | V1</t>
        </is>
      </c>
      <c r="M2422" t="inlineStr">
        <is>
          <t>Natuf | LAL 1% | India | Jul26 | V1</t>
        </is>
      </c>
      <c r="N2422" t="inlineStr">
        <is>
          <t>Natuf | Reel | Brand Ambassador | Heard Of Owning A Cafe | V1</t>
        </is>
      </c>
      <c r="O2422" t="inlineStr">
        <is>
          <t>In House Natuf</t>
        </is>
      </c>
      <c r="P2422" t="inlineStr">
        <is>
          <t>Facebook</t>
        </is>
      </c>
      <c r="Q2422" t="inlineStr">
        <is>
          <t>Rupa Srinivas</t>
        </is>
      </c>
      <c r="R2422" t="inlineStr">
        <is>
          <t>Srikanth Marampudi</t>
        </is>
      </c>
      <c r="S2422" t="inlineStr">
        <is>
          <t>-</t>
        </is>
      </c>
      <c r="T2422" t="inlineStr">
        <is>
          <t>Dimapur</t>
        </is>
      </c>
      <c r="U2422" t="inlineStr">
        <is>
          <t xml:space="preserve"> </t>
        </is>
      </c>
      <c r="V2422" t="n">
        <v>6</v>
      </c>
      <c r="W2422" t="n">
        <v>2</v>
      </c>
      <c r="X2422" t="inlineStr">
        <is>
          <t>XXXXXX5109</t>
        </is>
      </c>
      <c r="Y2422" s="72" t="n">
        <v>46326.52037037037</v>
      </c>
    </row>
    <row r="2423">
      <c r="A2423" s="39" t="inlineStr">
        <is>
          <t>6ad11e0f0ace11191156387d</t>
        </is>
      </c>
      <c r="B2423" s="72" t="n">
        <v>46311.00711805555</v>
      </c>
      <c r="C2423" s="70" t="n">
        <v>46311</v>
      </c>
      <c r="D2423" t="inlineStr">
        <is>
          <t>2026-10</t>
        </is>
      </c>
      <c r="E2423" t="inlineStr">
        <is>
          <t>Wk of 2026-10-12</t>
        </is>
      </c>
      <c r="F2423" t="inlineStr">
        <is>
          <t>Attempt 1</t>
        </is>
      </c>
      <c r="G2423" s="39" t="str">
        <f>IF(ISNUMBER(MATCH(F2423,QualityStatuses,0)),"Quality Lead","Non-Quality Lead")</f>
        <v>Non-Quality Lead</v>
      </c>
      <c r="H2423" s="39" t="str">
        <f>IFERROR(INDEX(CampTypes,MATCH(I2423,CampList,0)),"Unattributed")</f>
        <v>New</v>
      </c>
      <c r="I2423" t="inlineStr">
        <is>
          <t>EBG - In House | ABO | Natuf | Leads | Unit Franchise | India | Oct26 | V1</t>
        </is>
      </c>
      <c r="J2423" t="inlineStr">
        <is>
          <t>EBG - In House | ABO | Natuf | Leads | Unit Franchise | India | Oct26 | V1</t>
        </is>
      </c>
      <c r="K2423" t="inlineStr">
        <is>
          <t>Direct (campaign tagged in CRM)</t>
        </is>
      </c>
      <c r="L2423" t="inlineStr">
        <is>
          <t>Natuf | Investors | Tier1 + Growth Cities | Oct26 | V1</t>
        </is>
      </c>
      <c r="M2423" t="inlineStr">
        <is>
          <t>Natuf | Investors | Tier1 + Growth Cities | Oct26 | V1</t>
        </is>
      </c>
      <c r="N2423" t="inlineStr">
        <is>
          <t>Natuf | Reel | Brand Ambassador | Heard Of Owning A Cafe | V1</t>
        </is>
      </c>
      <c r="O2423" t="inlineStr">
        <is>
          <t>In House Natuf</t>
        </is>
      </c>
      <c r="P2423" t="inlineStr">
        <is>
          <t>Facebook</t>
        </is>
      </c>
      <c r="Q2423" t="inlineStr">
        <is>
          <t>Rupa Srinivas</t>
        </is>
      </c>
      <c r="R2423" t="inlineStr">
        <is>
          <t>Ayush Arora</t>
        </is>
      </c>
      <c r="S2423" t="inlineStr">
        <is>
          <t>-</t>
        </is>
      </c>
      <c r="T2423" t="inlineStr">
        <is>
          <t>INDIA</t>
        </is>
      </c>
      <c r="U2423" t="inlineStr">
        <is>
          <t xml:space="preserve"> </t>
        </is>
      </c>
      <c r="V2423" t="n">
        <v>1</v>
      </c>
      <c r="W2423" t="n">
        <v>0</v>
      </c>
      <c r="X2423" t="inlineStr">
        <is>
          <t>XXXXXX8026</t>
        </is>
      </c>
      <c r="Y2423" s="72" t="n">
        <v>46326.52037037037</v>
      </c>
    </row>
    <row r="2424">
      <c r="A2424" s="39" t="inlineStr">
        <is>
          <t>6ad11db68f9e95cd723fd938</t>
        </is>
      </c>
      <c r="B2424" s="72" t="n">
        <v>46311.00608796296</v>
      </c>
      <c r="C2424" s="70" t="n">
        <v>46311</v>
      </c>
      <c r="D2424" t="inlineStr">
        <is>
          <t>2026-10</t>
        </is>
      </c>
      <c r="E2424" t="inlineStr">
        <is>
          <t>Wk of 2026-10-12</t>
        </is>
      </c>
      <c r="F2424" t="inlineStr">
        <is>
          <t>Connected</t>
        </is>
      </c>
      <c r="G2424" s="39" t="str">
        <f>IF(ISNUMBER(MATCH(F2424,QualityStatuses,0)),"Quality Lead","Non-Quality Lead")</f>
        <v>Non-Quality Lead</v>
      </c>
      <c r="H2424" s="39" t="str">
        <f>IFERROR(INDEX(CampTypes,MATCH(I2424,CampList,0)),"Unattributed")</f>
        <v>New</v>
      </c>
      <c r="I2424" t="inlineStr">
        <is>
          <t>EBG - In House | ABO | Natuf | Leads | Unit Franchise | India | Oct26 | V1</t>
        </is>
      </c>
      <c r="J2424" t="inlineStr">
        <is>
          <t>EBG - In House | ABO | Natuf | Leads | Unit Franchise | India | Oct26 | V1</t>
        </is>
      </c>
      <c r="K2424" t="inlineStr">
        <is>
          <t>Direct (campaign tagged in CRM)</t>
        </is>
      </c>
      <c r="L2424" t="inlineStr">
        <is>
          <t>Natuf | Broad | Tier1 + Growth Cities | Oct26 | V1</t>
        </is>
      </c>
      <c r="M2424" t="inlineStr">
        <is>
          <t>Natuf | Broad | Tier1 + Growth Cities | Oct26 | V1</t>
        </is>
      </c>
      <c r="N2424" t="inlineStr">
        <is>
          <t>Natuf | Reel | Brand Ambassador | Heard Of Owning A Cafe | V1</t>
        </is>
      </c>
      <c r="O2424" t="inlineStr">
        <is>
          <t>In House Natuf</t>
        </is>
      </c>
      <c r="P2424" t="inlineStr">
        <is>
          <t>Facebook</t>
        </is>
      </c>
      <c r="Q2424" t="inlineStr">
        <is>
          <t>Rupa Srinivas</t>
        </is>
      </c>
      <c r="R2424" t="inlineStr">
        <is>
          <t>Yeshaswini</t>
        </is>
      </c>
      <c r="S2424" t="inlineStr">
        <is>
          <t>-</t>
        </is>
      </c>
      <c r="T2424" t="inlineStr">
        <is>
          <t>Pimpri Chinchwad</t>
        </is>
      </c>
      <c r="U2424" t="inlineStr">
        <is>
          <t xml:space="preserve"> </t>
        </is>
      </c>
      <c r="V2424" t="n">
        <v>2</v>
      </c>
      <c r="W2424" t="n">
        <v>1</v>
      </c>
      <c r="X2424" t="inlineStr">
        <is>
          <t>XXXXXX8033</t>
        </is>
      </c>
      <c r="Y2424" s="72" t="n">
        <v>46326.52037037037</v>
      </c>
    </row>
    <row r="2425">
      <c r="A2425" s="39" t="inlineStr">
        <is>
          <t>6ad11d9f3bfe0b28f6ad34b8</t>
        </is>
      </c>
      <c r="B2425" s="72" t="n">
        <v>46311.00582175926</v>
      </c>
      <c r="C2425" s="70" t="n">
        <v>46311</v>
      </c>
      <c r="D2425" t="inlineStr">
        <is>
          <t>2026-10</t>
        </is>
      </c>
      <c r="E2425" t="inlineStr">
        <is>
          <t>Wk of 2026-10-12</t>
        </is>
      </c>
      <c r="F2425" t="inlineStr">
        <is>
          <t>Attempt 1</t>
        </is>
      </c>
      <c r="G2425" s="39" t="str">
        <f>IF(ISNUMBER(MATCH(F2425,QualityStatuses,0)),"Quality Lead","Non-Quality Lead")</f>
        <v>Non-Quality Lead</v>
      </c>
      <c r="H2425" s="39" t="str">
        <f>IFERROR(INDEX(CampTypes,MATCH(I2425,CampList,0)),"Unattributed")</f>
        <v>New</v>
      </c>
      <c r="I2425" t="inlineStr">
        <is>
          <t>EBG - In House | ABO | Natuf | Leads | Unit Franchise | India | Oct26 | V1</t>
        </is>
      </c>
      <c r="J2425" t="inlineStr">
        <is>
          <t>EBG - In House | ABO | Natuf | Leads | Unit Franchise | India | Oct26 | V1</t>
        </is>
      </c>
      <c r="K2425" t="inlineStr">
        <is>
          <t>Direct (campaign tagged in CRM)</t>
        </is>
      </c>
      <c r="L2425" t="inlineStr">
        <is>
          <t>Natuf | LAL 1% | India | Jul26 | V1</t>
        </is>
      </c>
      <c r="M2425" t="inlineStr">
        <is>
          <t>Natuf | LAL 1% | India | Jul26 | V1</t>
        </is>
      </c>
      <c r="N2425" t="inlineStr">
        <is>
          <t>Natuf | Reel | Brand Ambassador | Heard Of Owning A Cafe | V1</t>
        </is>
      </c>
      <c r="O2425" t="inlineStr">
        <is>
          <t>In House Natuf</t>
        </is>
      </c>
      <c r="P2425" t="inlineStr">
        <is>
          <t>Facebook</t>
        </is>
      </c>
      <c r="Q2425" t="inlineStr">
        <is>
          <t>Rupa Srinivas</t>
        </is>
      </c>
      <c r="R2425" t="inlineStr">
        <is>
          <t>Siddharth</t>
        </is>
      </c>
      <c r="S2425" t="inlineStr">
        <is>
          <t>-</t>
        </is>
      </c>
      <c r="T2425" t="inlineStr">
        <is>
          <t>Jammu</t>
        </is>
      </c>
      <c r="U2425" t="inlineStr">
        <is>
          <t xml:space="preserve"> </t>
        </is>
      </c>
      <c r="V2425" t="n">
        <v>1</v>
      </c>
      <c r="W2425" t="n">
        <v>0</v>
      </c>
      <c r="X2425" t="inlineStr">
        <is>
          <t>XXXXXX0609</t>
        </is>
      </c>
      <c r="Y2425" s="72" t="n">
        <v>46326.52037037037</v>
      </c>
    </row>
    <row r="2426">
      <c r="A2426" s="39" t="inlineStr">
        <is>
          <t>6ad11d9cbf8baa0121a224d2</t>
        </is>
      </c>
      <c r="B2426" s="72" t="n">
        <v>46311.00578703704</v>
      </c>
      <c r="C2426" s="70" t="n">
        <v>46311</v>
      </c>
      <c r="D2426" t="inlineStr">
        <is>
          <t>2026-10</t>
        </is>
      </c>
      <c r="E2426" t="inlineStr">
        <is>
          <t>Wk of 2026-10-12</t>
        </is>
      </c>
      <c r="F2426" t="inlineStr">
        <is>
          <t>Connected</t>
        </is>
      </c>
      <c r="G2426" s="39" t="str">
        <f>IF(ISNUMBER(MATCH(F2426,QualityStatuses,0)),"Quality Lead","Non-Quality Lead")</f>
        <v>Non-Quality Lead</v>
      </c>
      <c r="H2426" s="39" t="str">
        <f>IFERROR(INDEX(CampTypes,MATCH(I2426,CampList,0)),"Unattributed")</f>
        <v>New</v>
      </c>
      <c r="I2426" t="inlineStr">
        <is>
          <t>EBG - In House | ABO | Natuf | Leads | Unit Franchise | India | Oct26 | V1</t>
        </is>
      </c>
      <c r="J2426" t="inlineStr">
        <is>
          <t>EBG - In House | ABO | Natuf | Leads | Unit Franchise | India | Oct26 | V1</t>
        </is>
      </c>
      <c r="K2426" t="inlineStr">
        <is>
          <t>Direct (campaign tagged in CRM)</t>
        </is>
      </c>
      <c r="L2426" t="inlineStr">
        <is>
          <t>Natuf | Investors | Tier1 + Growth Cities | Oct26 | V1</t>
        </is>
      </c>
      <c r="M2426" t="inlineStr">
        <is>
          <t>Natuf | Investors | Tier1 + Growth Cities | Oct26 | V1</t>
        </is>
      </c>
      <c r="N2426" t="inlineStr">
        <is>
          <t>Natuf | Reel | Brand Ambassador | Heard Of Owning A Cafe | V1</t>
        </is>
      </c>
      <c r="O2426" t="inlineStr">
        <is>
          <t>In House Natuf</t>
        </is>
      </c>
      <c r="P2426" t="inlineStr">
        <is>
          <t>Facebook</t>
        </is>
      </c>
      <c r="Q2426" t="inlineStr">
        <is>
          <t>Rupa Srinivas</t>
        </is>
      </c>
      <c r="R2426" t="inlineStr">
        <is>
          <t>Sameer Khan</t>
        </is>
      </c>
      <c r="S2426" t="inlineStr">
        <is>
          <t>-</t>
        </is>
      </c>
      <c r="T2426" t="inlineStr">
        <is>
          <t>Bangalore</t>
        </is>
      </c>
      <c r="U2426" t="inlineStr">
        <is>
          <t xml:space="preserve"> </t>
        </is>
      </c>
      <c r="V2426" t="n">
        <v>1</v>
      </c>
      <c r="W2426" t="n">
        <v>1</v>
      </c>
      <c r="X2426" t="inlineStr">
        <is>
          <t>XXXXXX4676</t>
        </is>
      </c>
      <c r="Y2426" s="72" t="n">
        <v>46326.52037037037</v>
      </c>
    </row>
    <row r="2427">
      <c r="A2427" s="39" t="inlineStr">
        <is>
          <t>6ad11ce3d60bf67f7852872b</t>
        </is>
      </c>
      <c r="B2427" s="72" t="n">
        <v>46311.00364583333</v>
      </c>
      <c r="C2427" s="70" t="n">
        <v>46311</v>
      </c>
      <c r="D2427" t="inlineStr">
        <is>
          <t>2026-10</t>
        </is>
      </c>
      <c r="E2427" t="inlineStr">
        <is>
          <t>Wk of 2026-10-12</t>
        </is>
      </c>
      <c r="F2427" t="inlineStr">
        <is>
          <t>New Lead</t>
        </is>
      </c>
      <c r="G2427" s="39" t="str">
        <f>IF(ISNUMBER(MATCH(F2427,QualityStatuses,0)),"Quality Lead","Non-Quality Lead")</f>
        <v>Non-Quality Lead</v>
      </c>
      <c r="H2427" s="39" t="str">
        <f>IFERROR(INDEX(CampTypes,MATCH(I2427,CampList,0)),"Unattributed")</f>
        <v>Old</v>
      </c>
      <c r="I2427" t="inlineStr">
        <is>
          <t>natuf_Kiosk_14072026_Hindi</t>
        </is>
      </c>
      <c r="J2427" t="inlineStr">
        <is>
          <t>natuf_Kiosk_14072026_Hindi</t>
        </is>
      </c>
      <c r="K2427" t="inlineStr">
        <is>
          <t>Direct (campaign tagged in CRM)</t>
        </is>
      </c>
      <c r="L2427" t="inlineStr">
        <is>
          <t>natuf_Kiosk_09102026</t>
        </is>
      </c>
      <c r="M2427" t="inlineStr">
        <is>
          <t>natuf_Kiosk_09102026</t>
        </is>
      </c>
      <c r="N2427" t="inlineStr">
        <is>
          <t>natuf_Kiosk_14072026_ad set_ad1</t>
        </is>
      </c>
      <c r="O2427" t="inlineStr">
        <is>
          <t>Natuf</t>
        </is>
      </c>
      <c r="P2427" t="inlineStr">
        <is>
          <t>Facebook</t>
        </is>
      </c>
      <c r="Q2427" t="inlineStr">
        <is>
          <t>(Unassigned)</t>
        </is>
      </c>
      <c r="R2427" t="inlineStr">
        <is>
          <t>Omkar Navge</t>
        </is>
      </c>
      <c r="S2427" t="inlineStr">
        <is>
          <t>-</t>
        </is>
      </c>
      <c r="T2427" t="inlineStr">
        <is>
          <t>Bhuj</t>
        </is>
      </c>
      <c r="U2427" t="inlineStr">
        <is>
          <t xml:space="preserve"> </t>
        </is>
      </c>
      <c r="V2427" t="n">
        <v>0</v>
      </c>
      <c r="W2427" t="n">
        <v>0</v>
      </c>
      <c r="X2427" t="inlineStr">
        <is>
          <t>XXXXXX6596</t>
        </is>
      </c>
      <c r="Y2427" s="72" t="n">
        <v>46326.52037037037</v>
      </c>
    </row>
    <row r="2428">
      <c r="A2428" s="39" t="inlineStr">
        <is>
          <t>6ad11ca38f9e95cd723fd870</t>
        </is>
      </c>
      <c r="B2428" s="72" t="n">
        <v>46311.0029050926</v>
      </c>
      <c r="C2428" s="70" t="n">
        <v>46311</v>
      </c>
      <c r="D2428" t="inlineStr">
        <is>
          <t>2026-10</t>
        </is>
      </c>
      <c r="E2428" t="inlineStr">
        <is>
          <t>Wk of 2026-10-12</t>
        </is>
      </c>
      <c r="F2428" t="inlineStr">
        <is>
          <t>Attempt 2</t>
        </is>
      </c>
      <c r="G2428" s="39" t="str">
        <f>IF(ISNUMBER(MATCH(F2428,QualityStatuses,0)),"Quality Lead","Non-Quality Lead")</f>
        <v>Non-Quality Lead</v>
      </c>
      <c r="H2428" s="39" t="str">
        <f>IFERROR(INDEX(CampTypes,MATCH(I2428,CampList,0)),"Unattributed")</f>
        <v>New</v>
      </c>
      <c r="I2428" t="inlineStr">
        <is>
          <t>EBG - In House | ABO | Natuf | Leads | Unit Franchise | India | Oct26 | V1</t>
        </is>
      </c>
      <c r="J2428" t="inlineStr">
        <is>
          <t>EBG - In House | ABO | Natuf | Leads | Unit Franchise | India | Oct26 | V1</t>
        </is>
      </c>
      <c r="K2428" t="inlineStr">
        <is>
          <t>Direct (campaign tagged in CRM)</t>
        </is>
      </c>
      <c r="L2428" t="inlineStr">
        <is>
          <t>Natuf | LAL 1% | India | Jul26 | V1</t>
        </is>
      </c>
      <c r="M2428" t="inlineStr">
        <is>
          <t>Natuf | LAL 1% | India | Jul26 | V1</t>
        </is>
      </c>
      <c r="N2428" t="inlineStr">
        <is>
          <t>Natuf | Reel | Brand Ambassador | Heard Of Owning A Cafe | V1</t>
        </is>
      </c>
      <c r="O2428" t="inlineStr">
        <is>
          <t>In House Natuf</t>
        </is>
      </c>
      <c r="P2428" t="inlineStr">
        <is>
          <t>Facebook</t>
        </is>
      </c>
      <c r="Q2428" t="inlineStr">
        <is>
          <t>Rupa Srinivas</t>
        </is>
      </c>
      <c r="R2428" t="inlineStr">
        <is>
          <t>Durga Bhavani</t>
        </is>
      </c>
      <c r="S2428" t="inlineStr">
        <is>
          <t>-</t>
        </is>
      </c>
      <c r="T2428" t="inlineStr">
        <is>
          <t>Hyderabad</t>
        </is>
      </c>
      <c r="U2428" t="inlineStr">
        <is>
          <t xml:space="preserve"> </t>
        </is>
      </c>
      <c r="V2428" t="n">
        <v>2</v>
      </c>
      <c r="W2428" t="n">
        <v>0</v>
      </c>
      <c r="X2428" t="inlineStr">
        <is>
          <t>XXXXXX7070</t>
        </is>
      </c>
      <c r="Y2428" s="72" t="n">
        <v>46326.52037037037</v>
      </c>
    </row>
    <row r="2429">
      <c r="A2429" s="39" t="inlineStr">
        <is>
          <t>6ad11c98dff7879ce03b5c8e</t>
        </is>
      </c>
      <c r="B2429" s="72" t="n">
        <v>46311.00277777778</v>
      </c>
      <c r="C2429" s="70" t="n">
        <v>46311</v>
      </c>
      <c r="D2429" t="inlineStr">
        <is>
          <t>2026-10</t>
        </is>
      </c>
      <c r="E2429" t="inlineStr">
        <is>
          <t>Wk of 2026-10-12</t>
        </is>
      </c>
      <c r="F2429" t="inlineStr">
        <is>
          <t>Connected</t>
        </is>
      </c>
      <c r="G2429" s="39" t="str">
        <f>IF(ISNUMBER(MATCH(F2429,QualityStatuses,0)),"Quality Lead","Non-Quality Lead")</f>
        <v>Non-Quality Lead</v>
      </c>
      <c r="H2429" s="39" t="str">
        <f>IFERROR(INDEX(CampTypes,MATCH(I2429,CampList,0)),"Unattributed")</f>
        <v>New</v>
      </c>
      <c r="I2429" t="inlineStr">
        <is>
          <t>EBG - In House | ABO | Natuf | Leads | Unit Franchise | India | Oct26 | V1</t>
        </is>
      </c>
      <c r="J2429" t="inlineStr">
        <is>
          <t>EBG - In House | ABO | Natuf | Leads | Unit Franchise | India | Oct26 | V1</t>
        </is>
      </c>
      <c r="K2429" t="inlineStr">
        <is>
          <t>Direct (campaign tagged in CRM)</t>
        </is>
      </c>
      <c r="L2429" t="inlineStr">
        <is>
          <t>Natuf | LAL 1% | India | Jul26 | V1</t>
        </is>
      </c>
      <c r="M2429" t="inlineStr">
        <is>
          <t>Natuf | LAL 1% | India | Jul26 | V1</t>
        </is>
      </c>
      <c r="N2429" t="inlineStr">
        <is>
          <t>Natuf | Reel | Brand Ambassador | Heard Of Owning A Cafe | V1</t>
        </is>
      </c>
      <c r="O2429" t="inlineStr">
        <is>
          <t>In House Natuf</t>
        </is>
      </c>
      <c r="P2429" t="inlineStr">
        <is>
          <t>Facebook</t>
        </is>
      </c>
      <c r="Q2429" t="inlineStr">
        <is>
          <t>Rupa Srinivas</t>
        </is>
      </c>
      <c r="R2429" t="inlineStr">
        <is>
          <t>Prithvi Raj</t>
        </is>
      </c>
      <c r="S2429" t="inlineStr">
        <is>
          <t>-</t>
        </is>
      </c>
      <c r="T2429" t="inlineStr">
        <is>
          <t>Bangalore</t>
        </is>
      </c>
      <c r="U2429" t="inlineStr">
        <is>
          <t xml:space="preserve"> </t>
        </is>
      </c>
      <c r="V2429" t="n">
        <v>1</v>
      </c>
      <c r="W2429" t="n">
        <v>1</v>
      </c>
      <c r="X2429" t="inlineStr">
        <is>
          <t>XXXXXX9815</t>
        </is>
      </c>
      <c r="Y2429" s="72" t="n">
        <v>46326.52037037037</v>
      </c>
    </row>
    <row r="2430">
      <c r="A2430" s="39" t="inlineStr">
        <is>
          <t>6ad11c3c7b72672d4c04c4bc</t>
        </is>
      </c>
      <c r="B2430" s="72" t="n">
        <v>46311.00171296296</v>
      </c>
      <c r="C2430" s="70" t="n">
        <v>46311</v>
      </c>
      <c r="D2430" t="inlineStr">
        <is>
          <t>2026-10</t>
        </is>
      </c>
      <c r="E2430" t="inlineStr">
        <is>
          <t>Wk of 2026-10-12</t>
        </is>
      </c>
      <c r="F2430" t="inlineStr">
        <is>
          <t>Connected</t>
        </is>
      </c>
      <c r="G2430" s="39" t="str">
        <f>IF(ISNUMBER(MATCH(F2430,QualityStatuses,0)),"Quality Lead","Non-Quality Lead")</f>
        <v>Non-Quality Lead</v>
      </c>
      <c r="H2430" s="39" t="str">
        <f>IFERROR(INDEX(CampTypes,MATCH(I2430,CampList,0)),"Unattributed")</f>
        <v>New</v>
      </c>
      <c r="I2430" t="inlineStr">
        <is>
          <t>EBG - In House | ABO | Natuf | Leads | Unit Franchise | India | Oct26 | V1</t>
        </is>
      </c>
      <c r="J2430" t="inlineStr">
        <is>
          <t>EBG - In House | ABO | Natuf | Leads | Unit Franchise | India | Oct26 | V1</t>
        </is>
      </c>
      <c r="K2430" t="inlineStr">
        <is>
          <t>Direct (campaign tagged in CRM)</t>
        </is>
      </c>
      <c r="L2430" t="inlineStr">
        <is>
          <t>Natuf | LAL 1% | India | Jul26 | V1</t>
        </is>
      </c>
      <c r="M2430" t="inlineStr">
        <is>
          <t>Natuf | LAL 1% | India | Jul26 | V1</t>
        </is>
      </c>
      <c r="N2430" t="inlineStr">
        <is>
          <t>Natuf | Reel | Brand Ambassador | Heard Of Owning A Cafe | V1</t>
        </is>
      </c>
      <c r="O2430" t="inlineStr">
        <is>
          <t>In House Natuf</t>
        </is>
      </c>
      <c r="P2430" t="inlineStr">
        <is>
          <t>Facebook</t>
        </is>
      </c>
      <c r="Q2430" t="inlineStr">
        <is>
          <t>Rupa Srinivas</t>
        </is>
      </c>
      <c r="R2430" t="inlineStr">
        <is>
          <t>Sourav dey</t>
        </is>
      </c>
      <c r="S2430" t="inlineStr">
        <is>
          <t>-</t>
        </is>
      </c>
      <c r="T2430" t="inlineStr">
        <is>
          <t>Phagwara</t>
        </is>
      </c>
      <c r="U2430" t="inlineStr">
        <is>
          <t xml:space="preserve"> </t>
        </is>
      </c>
      <c r="V2430" t="n">
        <v>1</v>
      </c>
      <c r="W2430" t="n">
        <v>1</v>
      </c>
      <c r="X2430" t="inlineStr">
        <is>
          <t>XXXXXX2123</t>
        </is>
      </c>
      <c r="Y2430" s="72" t="n">
        <v>46326.52037037037</v>
      </c>
    </row>
    <row r="2431">
      <c r="A2431" s="39" t="inlineStr">
        <is>
          <t>6ad11baaf533b66307a2ff51</t>
        </is>
      </c>
      <c r="B2431" s="72" t="n">
        <v>46311.00002314815</v>
      </c>
      <c r="C2431" s="70" t="n">
        <v>46311</v>
      </c>
      <c r="D2431" t="inlineStr">
        <is>
          <t>2026-10</t>
        </is>
      </c>
      <c r="E2431" t="inlineStr">
        <is>
          <t>Wk of 2026-10-12</t>
        </is>
      </c>
      <c r="F2431" t="inlineStr">
        <is>
          <t>Attempt 1</t>
        </is>
      </c>
      <c r="G2431" s="39" t="str">
        <f>IF(ISNUMBER(MATCH(F2431,QualityStatuses,0)),"Quality Lead","Non-Quality Lead")</f>
        <v>Non-Quality Lead</v>
      </c>
      <c r="H2431" s="39" t="str">
        <f>IFERROR(INDEX(CampTypes,MATCH(I2431,CampList,0)),"Unattributed")</f>
        <v>Old</v>
      </c>
      <c r="I2431" t="inlineStr">
        <is>
          <t>E_Natuf_Generic_13082026</t>
        </is>
      </c>
      <c r="J2431" t="inlineStr">
        <is>
          <t>E_Natuf_Generic_13082026</t>
        </is>
      </c>
      <c r="K2431" t="inlineStr">
        <is>
          <t>Direct (campaign tagged in CRM)</t>
        </is>
      </c>
      <c r="L2431" t="inlineStr">
        <is>
          <t>E_Natuf_Generic_13082026_Adset1</t>
        </is>
      </c>
      <c r="M2431" t="inlineStr">
        <is>
          <t>E_Natuf_Generic_13082026_Adset1</t>
        </is>
      </c>
      <c r="N2431" t="inlineStr">
        <is>
          <t>E_Natuf_Generic_13082026_Adset1_Ad1</t>
        </is>
      </c>
      <c r="O2431" t="inlineStr">
        <is>
          <t>Natuf</t>
        </is>
      </c>
      <c r="P2431" t="inlineStr">
        <is>
          <t>Facebook</t>
        </is>
      </c>
      <c r="Q2431" t="inlineStr">
        <is>
          <t>Deepak Rai</t>
        </is>
      </c>
      <c r="R2431" t="inlineStr">
        <is>
          <t>Tejaswini Tarigopula</t>
        </is>
      </c>
      <c r="S2431" t="inlineStr">
        <is>
          <t>-</t>
        </is>
      </c>
      <c r="T2431" t="inlineStr">
        <is>
          <t>Bangalore</t>
        </is>
      </c>
      <c r="U2431" t="inlineStr">
        <is>
          <t xml:space="preserve"> </t>
        </is>
      </c>
      <c r="V2431" t="n">
        <v>2</v>
      </c>
      <c r="W2431" t="n">
        <v>0</v>
      </c>
      <c r="X2431" t="inlineStr">
        <is>
          <t>XXXXXX6250</t>
        </is>
      </c>
      <c r="Y2431" s="72" t="n">
        <v>46326.52037037037</v>
      </c>
    </row>
    <row r="2432">
      <c r="A2432" s="39" t="inlineStr">
        <is>
          <t>6ad11b28556b8aa64a8405bb</t>
        </is>
      </c>
      <c r="B2432" s="72" t="n">
        <v>46310.99851851852</v>
      </c>
      <c r="C2432" s="70" t="n">
        <v>46310</v>
      </c>
      <c r="D2432" t="inlineStr">
        <is>
          <t>2026-10</t>
        </is>
      </c>
      <c r="E2432" t="inlineStr">
        <is>
          <t>Wk of 2026-10-12</t>
        </is>
      </c>
      <c r="F2432" t="inlineStr">
        <is>
          <t>Attempt 2</t>
        </is>
      </c>
      <c r="G2432" s="39" t="str">
        <f>IF(ISNUMBER(MATCH(F2432,QualityStatuses,0)),"Quality Lead","Non-Quality Lead")</f>
        <v>Non-Quality Lead</v>
      </c>
      <c r="H2432" s="39" t="str">
        <f>IFERROR(INDEX(CampTypes,MATCH(I2432,CampList,0)),"Unattributed")</f>
        <v>New</v>
      </c>
      <c r="I2432" t="inlineStr">
        <is>
          <t>EBG - In House | ABO | Natuf | Leads | Unit Franchise | India | Oct26 | V1</t>
        </is>
      </c>
      <c r="J2432" t="inlineStr">
        <is>
          <t>EBG - In House | ABO | Natuf | Leads | Unit Franchise | India | Oct26 | V1</t>
        </is>
      </c>
      <c r="K2432" t="inlineStr">
        <is>
          <t>Direct (campaign tagged in CRM)</t>
        </is>
      </c>
      <c r="L2432" t="inlineStr">
        <is>
          <t>Natuf | Business Owners | Tier1 + Growth Cities | Oct26 | V1</t>
        </is>
      </c>
      <c r="M2432" t="inlineStr">
        <is>
          <t>Natuf | Business Owners | Tier1 + Growth Cities | Oct26 | V1</t>
        </is>
      </c>
      <c r="N2432" t="inlineStr">
        <is>
          <t>Natuf | Reel | Brand Ambassador | Heard Of Owning A Cafe | V1</t>
        </is>
      </c>
      <c r="O2432" t="inlineStr">
        <is>
          <t>In House Natuf</t>
        </is>
      </c>
      <c r="P2432" t="inlineStr">
        <is>
          <t>Facebook</t>
        </is>
      </c>
      <c r="Q2432" t="inlineStr">
        <is>
          <t>Rupa Srinivas</t>
        </is>
      </c>
      <c r="R2432" t="inlineStr">
        <is>
          <t>Roshini</t>
        </is>
      </c>
      <c r="S2432" t="inlineStr">
        <is>
          <t>-</t>
        </is>
      </c>
      <c r="T2432" t="inlineStr">
        <is>
          <t>Panvel</t>
        </is>
      </c>
      <c r="U2432" t="inlineStr">
        <is>
          <t xml:space="preserve"> </t>
        </is>
      </c>
      <c r="V2432" t="n">
        <v>2</v>
      </c>
      <c r="W2432" t="n">
        <v>1</v>
      </c>
      <c r="X2432" t="inlineStr">
        <is>
          <t>XXXXXX7119</t>
        </is>
      </c>
      <c r="Y2432" s="72" t="n">
        <v>46326.52037037037</v>
      </c>
    </row>
    <row r="2433">
      <c r="A2433" s="39" t="inlineStr">
        <is>
          <t>6ad11a96f88a661c365421d3</t>
        </is>
      </c>
      <c r="B2433" s="72" t="n">
        <v>46310.9968287037</v>
      </c>
      <c r="C2433" s="70" t="n">
        <v>46310</v>
      </c>
      <c r="D2433" t="inlineStr">
        <is>
          <t>2026-10</t>
        </is>
      </c>
      <c r="E2433" t="inlineStr">
        <is>
          <t>Wk of 2026-10-12</t>
        </is>
      </c>
      <c r="F2433" t="inlineStr">
        <is>
          <t>Attempt 1</t>
        </is>
      </c>
      <c r="G2433" s="39" t="str">
        <f>IF(ISNUMBER(MATCH(F2433,QualityStatuses,0)),"Quality Lead","Non-Quality Lead")</f>
        <v>Non-Quality Lead</v>
      </c>
      <c r="H2433" s="39" t="str">
        <f>IFERROR(INDEX(CampTypes,MATCH(I2433,CampList,0)),"Unattributed")</f>
        <v>New</v>
      </c>
      <c r="I2433" t="inlineStr">
        <is>
          <t>EBG - In House | ABO | Natuf | Leads | Unit Franchise | India | Oct26 | V1</t>
        </is>
      </c>
      <c r="J2433" t="inlineStr">
        <is>
          <t>EBG - In House | ABO | Natuf | Leads | Unit Franchise | India | Oct26 | V1</t>
        </is>
      </c>
      <c r="K2433" t="inlineStr">
        <is>
          <t>Direct (campaign tagged in CRM)</t>
        </is>
      </c>
      <c r="L2433" t="inlineStr">
        <is>
          <t>Natuf | Business Owners | Tier1 + Growth Cities | Oct26 | V1</t>
        </is>
      </c>
      <c r="M2433" t="inlineStr">
        <is>
          <t>Natuf | Business Owners | Tier1 + Growth Cities | Oct26 | V1</t>
        </is>
      </c>
      <c r="N2433" t="inlineStr">
        <is>
          <t>Natuf | Reel | Brand Ambassador | Heard Of Owning A Cafe | V1</t>
        </is>
      </c>
      <c r="O2433" t="inlineStr">
        <is>
          <t>In House Natuf</t>
        </is>
      </c>
      <c r="P2433" t="inlineStr">
        <is>
          <t>Facebook</t>
        </is>
      </c>
      <c r="Q2433" t="inlineStr">
        <is>
          <t>Rupa Srinivas</t>
        </is>
      </c>
      <c r="R2433" t="inlineStr">
        <is>
          <t>Elisha Pitta</t>
        </is>
      </c>
      <c r="S2433" t="inlineStr">
        <is>
          <t>-</t>
        </is>
      </c>
      <c r="T2433" t="inlineStr">
        <is>
          <t>Gujarat</t>
        </is>
      </c>
      <c r="U2433" t="inlineStr">
        <is>
          <t xml:space="preserve"> </t>
        </is>
      </c>
      <c r="V2433" t="n">
        <v>1</v>
      </c>
      <c r="W2433" t="n">
        <v>0</v>
      </c>
      <c r="X2433" t="inlineStr">
        <is>
          <t>XXXXXX1870</t>
        </is>
      </c>
      <c r="Y2433" s="72" t="n">
        <v>46326.52037037037</v>
      </c>
    </row>
    <row r="2434">
      <c r="A2434" s="39" t="inlineStr">
        <is>
          <t>6ad1191b9c593e3606216796</t>
        </is>
      </c>
      <c r="B2434" s="72" t="n">
        <v>46310.99244212963</v>
      </c>
      <c r="C2434" s="70" t="n">
        <v>46310</v>
      </c>
      <c r="D2434" t="inlineStr">
        <is>
          <t>2026-10</t>
        </is>
      </c>
      <c r="E2434" t="inlineStr">
        <is>
          <t>Wk of 2026-10-12</t>
        </is>
      </c>
      <c r="F2434" t="inlineStr">
        <is>
          <t>Connected</t>
        </is>
      </c>
      <c r="G2434" s="39" t="str">
        <f>IF(ISNUMBER(MATCH(F2434,QualityStatuses,0)),"Quality Lead","Non-Quality Lead")</f>
        <v>Non-Quality Lead</v>
      </c>
      <c r="H2434" s="39" t="str">
        <f>IFERROR(INDEX(CampTypes,MATCH(I2434,CampList,0)),"Unattributed")</f>
        <v>Old</v>
      </c>
      <c r="I2434" t="inlineStr">
        <is>
          <t>natuf_Kiosk_14072026_Hindi</t>
        </is>
      </c>
      <c r="J2434" t="inlineStr">
        <is>
          <t>natuf_Kiosk_14072026_Hindi</t>
        </is>
      </c>
      <c r="K2434" t="inlineStr">
        <is>
          <t>Direct (campaign tagged in CRM)</t>
        </is>
      </c>
      <c r="L2434" t="inlineStr">
        <is>
          <t>natuf_Kiosk_14072026_Highest-converting industries</t>
        </is>
      </c>
      <c r="M2434" t="inlineStr">
        <is>
          <t>natuf_Kiosk_14072026_Highest-converting industries</t>
        </is>
      </c>
      <c r="N2434" t="inlineStr">
        <is>
          <t>natuf_Kiosk_14072026_ad set_ad1</t>
        </is>
      </c>
      <c r="O2434" t="inlineStr">
        <is>
          <t>Natuf</t>
        </is>
      </c>
      <c r="P2434" t="inlineStr">
        <is>
          <t>Facebook</t>
        </is>
      </c>
      <c r="Q2434" t="inlineStr">
        <is>
          <t>Tejaswini Tarigopula</t>
        </is>
      </c>
      <c r="R2434" t="inlineStr">
        <is>
          <t>Arjuman Vidya Sagar</t>
        </is>
      </c>
      <c r="S2434" t="inlineStr">
        <is>
          <t>-</t>
        </is>
      </c>
      <c r="T2434" t="inlineStr">
        <is>
          <t>Ahmedabad</t>
        </is>
      </c>
      <c r="U2434" t="inlineStr">
        <is>
          <t xml:space="preserve"> </t>
        </is>
      </c>
      <c r="V2434" t="n">
        <v>3</v>
      </c>
      <c r="W2434" t="n">
        <v>1</v>
      </c>
      <c r="X2434" t="inlineStr">
        <is>
          <t>XXXXXX0898</t>
        </is>
      </c>
      <c r="Y2434" s="72" t="n">
        <v>46326.52037037037</v>
      </c>
    </row>
    <row r="2435">
      <c r="A2435" s="39" t="inlineStr">
        <is>
          <t>6ad11812fb14abca90af4280</t>
        </is>
      </c>
      <c r="B2435" s="72" t="n">
        <v>46310.989375</v>
      </c>
      <c r="C2435" s="70" t="n">
        <v>46310</v>
      </c>
      <c r="D2435" t="inlineStr">
        <is>
          <t>2026-10</t>
        </is>
      </c>
      <c r="E2435" t="inlineStr">
        <is>
          <t>Wk of 2026-10-12</t>
        </is>
      </c>
      <c r="F2435" t="inlineStr">
        <is>
          <t>Attempt 1</t>
        </is>
      </c>
      <c r="G2435" s="39" t="str">
        <f>IF(ISNUMBER(MATCH(F2435,QualityStatuses,0)),"Quality Lead","Non-Quality Lead")</f>
        <v>Non-Quality Lead</v>
      </c>
      <c r="H2435" s="39" t="str">
        <f>IFERROR(INDEX(CampTypes,MATCH(I2435,CampList,0)),"Unattributed")</f>
        <v>New</v>
      </c>
      <c r="I2435" t="inlineStr">
        <is>
          <t>EBG - In House | ABO | Natuf | Leads | Unit Franchise | India | Oct26 | V1</t>
        </is>
      </c>
      <c r="J2435" t="inlineStr">
        <is>
          <t>EBG - In House | ABO | Natuf | Leads | Unit Franchise | India | Oct26 | V1</t>
        </is>
      </c>
      <c r="K2435" t="inlineStr">
        <is>
          <t>Direct (campaign tagged in CRM)</t>
        </is>
      </c>
      <c r="L2435" t="inlineStr">
        <is>
          <t>Natuf | Investors | Tier1 + Growth Cities | Oct26 | V1</t>
        </is>
      </c>
      <c r="M2435" t="inlineStr">
        <is>
          <t>Natuf | Investors | Tier1 + Growth Cities | Oct26 | V1</t>
        </is>
      </c>
      <c r="N2435" t="inlineStr">
        <is>
          <t>Natuf | Reel | Brand Ambassador | Heard Of Owning A Cafe | V1</t>
        </is>
      </c>
      <c r="O2435" t="inlineStr">
        <is>
          <t>In House Natuf</t>
        </is>
      </c>
      <c r="P2435" t="inlineStr">
        <is>
          <t>Facebook</t>
        </is>
      </c>
      <c r="Q2435" t="inlineStr">
        <is>
          <t>Rupa Srinivas</t>
        </is>
      </c>
      <c r="R2435" t="inlineStr">
        <is>
          <t>Harshitha Mudeli</t>
        </is>
      </c>
      <c r="S2435" t="inlineStr">
        <is>
          <t>-</t>
        </is>
      </c>
      <c r="T2435" t="inlineStr">
        <is>
          <t>Patna</t>
        </is>
      </c>
      <c r="U2435" t="inlineStr">
        <is>
          <t xml:space="preserve"> </t>
        </is>
      </c>
      <c r="V2435" t="n">
        <v>0</v>
      </c>
      <c r="W2435" t="n">
        <v>0</v>
      </c>
      <c r="X2435" t="inlineStr">
        <is>
          <t>XXXXXX9090</t>
        </is>
      </c>
      <c r="Y2435" s="72" t="n">
        <v>46326.52037037037</v>
      </c>
    </row>
    <row r="2436">
      <c r="A2436" s="39" t="inlineStr">
        <is>
          <t>6ad1171895a31921524bb39f</t>
        </is>
      </c>
      <c r="B2436" s="72" t="n">
        <v>46310.98648148148</v>
      </c>
      <c r="C2436" s="70" t="n">
        <v>46310</v>
      </c>
      <c r="D2436" t="inlineStr">
        <is>
          <t>2026-10</t>
        </is>
      </c>
      <c r="E2436" t="inlineStr">
        <is>
          <t>Wk of 2026-10-12</t>
        </is>
      </c>
      <c r="F2436" t="inlineStr">
        <is>
          <t>Connected</t>
        </is>
      </c>
      <c r="G2436" s="39" t="str">
        <f>IF(ISNUMBER(MATCH(F2436,QualityStatuses,0)),"Quality Lead","Non-Quality Lead")</f>
        <v>Non-Quality Lead</v>
      </c>
      <c r="H2436" s="39" t="str">
        <f>IFERROR(INDEX(CampTypes,MATCH(I2436,CampList,0)),"Unattributed")</f>
        <v>New</v>
      </c>
      <c r="I2436" t="inlineStr">
        <is>
          <t>EBG - In House | ABO | Natuf | Leads | Unit Franchise | India | Oct26 | V1</t>
        </is>
      </c>
      <c r="J2436" t="inlineStr">
        <is>
          <t>EBG - In House | ABO | Natuf | Leads | Unit Franchise | India | Oct26 | V1</t>
        </is>
      </c>
      <c r="K2436" t="inlineStr">
        <is>
          <t>Direct (campaign tagged in CRM)</t>
        </is>
      </c>
      <c r="L2436" t="inlineStr">
        <is>
          <t>Natuf | Investors | Tier1 + Growth Cities | Oct26 | V1</t>
        </is>
      </c>
      <c r="M2436" t="inlineStr">
        <is>
          <t>Natuf | Investors | Tier1 + Growth Cities | Oct26 | V1</t>
        </is>
      </c>
      <c r="N2436" t="inlineStr">
        <is>
          <t>Natuf | Reel | Brand Ambassador | Heard Of Owning A Cafe | V1</t>
        </is>
      </c>
      <c r="O2436" t="inlineStr">
        <is>
          <t>In House Natuf</t>
        </is>
      </c>
      <c r="P2436" t="inlineStr">
        <is>
          <t>Facebook</t>
        </is>
      </c>
      <c r="Q2436" t="inlineStr">
        <is>
          <t>Rupa Srinivas</t>
        </is>
      </c>
      <c r="R2436" t="inlineStr">
        <is>
          <t>Sameer Khan</t>
        </is>
      </c>
      <c r="S2436" t="inlineStr">
        <is>
          <t>-</t>
        </is>
      </c>
      <c r="T2436" t="inlineStr">
        <is>
          <t>Chitradurga</t>
        </is>
      </c>
      <c r="U2436" t="inlineStr">
        <is>
          <t xml:space="preserve"> </t>
        </is>
      </c>
      <c r="V2436" t="n">
        <v>2</v>
      </c>
      <c r="W2436" t="n">
        <v>1</v>
      </c>
      <c r="X2436" t="inlineStr">
        <is>
          <t>XXXXXX3802</t>
        </is>
      </c>
      <c r="Y2436" s="72" t="n">
        <v>46326.52037037037</v>
      </c>
    </row>
    <row r="2437">
      <c r="A2437" s="39" t="inlineStr">
        <is>
          <t>6ad11406d9af3ed7a8449742</t>
        </is>
      </c>
      <c r="B2437" s="72" t="n">
        <v>46310.97738425926</v>
      </c>
      <c r="C2437" s="70" t="n">
        <v>46310</v>
      </c>
      <c r="D2437" t="inlineStr">
        <is>
          <t>2026-10</t>
        </is>
      </c>
      <c r="E2437" t="inlineStr">
        <is>
          <t>Wk of 2026-10-12</t>
        </is>
      </c>
      <c r="F2437" t="inlineStr">
        <is>
          <t>New Lead</t>
        </is>
      </c>
      <c r="G2437" s="39" t="str">
        <f>IF(ISNUMBER(MATCH(F2437,QualityStatuses,0)),"Quality Lead","Non-Quality Lead")</f>
        <v>Non-Quality Lead</v>
      </c>
      <c r="H2437" s="39" t="str">
        <f>IFERROR(INDEX(CampTypes,MATCH(I2437,CampList,0)),"Unattributed")</f>
        <v>Old</v>
      </c>
      <c r="I2437" t="inlineStr">
        <is>
          <t>E_Suresh_Natuf_Kiosk_07072026</t>
        </is>
      </c>
      <c r="J2437" t="inlineStr">
        <is>
          <t>E_Suresh_Natuf_Kiosk_07072026</t>
        </is>
      </c>
      <c r="K2437" t="inlineStr">
        <is>
          <t>Direct (campaign tagged in CRM)</t>
        </is>
      </c>
      <c r="L2437" t="inlineStr">
        <is>
          <t>E_Suresh_Natuf_Kiosk_07072026_Adset5</t>
        </is>
      </c>
      <c r="M2437" t="inlineStr">
        <is>
          <t>E_Suresh_Natuf_Kiosk_07072026_Adset5</t>
        </is>
      </c>
      <c r="N2437" t="inlineStr">
        <is>
          <t>E_Hindi_Suresh_Natuf_Kiosk_07072026_Adset5_ad3 – Copy 2</t>
        </is>
      </c>
      <c r="O2437" t="inlineStr">
        <is>
          <t>Natuf</t>
        </is>
      </c>
      <c r="P2437" t="inlineStr">
        <is>
          <t>Facebook</t>
        </is>
      </c>
      <c r="Q2437" t="inlineStr">
        <is>
          <t>(Unassigned)</t>
        </is>
      </c>
      <c r="R2437" t="inlineStr">
        <is>
          <t>Omkar Navge</t>
        </is>
      </c>
      <c r="S2437" t="inlineStr">
        <is>
          <t>-</t>
        </is>
      </c>
      <c r="T2437" t="inlineStr">
        <is>
          <t>Phagwara</t>
        </is>
      </c>
      <c r="U2437" t="inlineStr">
        <is>
          <t xml:space="preserve"> </t>
        </is>
      </c>
      <c r="V2437" t="n">
        <v>0</v>
      </c>
      <c r="W2437" t="n">
        <v>0</v>
      </c>
      <c r="X2437" t="inlineStr">
        <is>
          <t>XXXXXX6702</t>
        </is>
      </c>
      <c r="Y2437" s="72" t="n">
        <v>46326.52037037037</v>
      </c>
    </row>
    <row r="2438">
      <c r="A2438" s="39" t="inlineStr">
        <is>
          <t>6ad112883fe81e800c461845</t>
        </is>
      </c>
      <c r="B2438" s="72" t="n">
        <v>46310.97296296297</v>
      </c>
      <c r="C2438" s="70" t="n">
        <v>46310</v>
      </c>
      <c r="D2438" t="inlineStr">
        <is>
          <t>2026-10</t>
        </is>
      </c>
      <c r="E2438" t="inlineStr">
        <is>
          <t>Wk of 2026-10-12</t>
        </is>
      </c>
      <c r="F2438" t="inlineStr">
        <is>
          <t>Details Shared</t>
        </is>
      </c>
      <c r="G2438" s="39" t="str">
        <f>IF(ISNUMBER(MATCH(F2438,QualityStatuses,0)),"Quality Lead","Non-Quality Lead")</f>
        <v>Quality Lead</v>
      </c>
      <c r="H2438" s="39" t="str">
        <f>IFERROR(INDEX(CampTypes,MATCH(I2438,CampList,0)),"Unattributed")</f>
        <v>New</v>
      </c>
      <c r="I2438" t="inlineStr">
        <is>
          <t>EBG - In House | ABO | Natuf | Leads | Unit Franchise | India | Oct26 | V1</t>
        </is>
      </c>
      <c r="J2438" t="inlineStr">
        <is>
          <t>EBG - In House | ABO | Natuf | Leads | Unit Franchise | India | Oct26 | V1</t>
        </is>
      </c>
      <c r="K2438" t="inlineStr">
        <is>
          <t>Direct (campaign tagged in CRM)</t>
        </is>
      </c>
      <c r="L2438" t="inlineStr">
        <is>
          <t>Natuf | Business Owners | Tier1 + Growth Cities | Oct26 | V1</t>
        </is>
      </c>
      <c r="M2438" t="inlineStr">
        <is>
          <t>Natuf | Business Owners | Tier1 + Growth Cities | Oct26 | V1</t>
        </is>
      </c>
      <c r="N2438" t="inlineStr">
        <is>
          <t>Natuf | Reel | Brand Ambassador | Heard Of Owning A Cafe | V1</t>
        </is>
      </c>
      <c r="O2438" t="inlineStr">
        <is>
          <t>In House Natuf</t>
        </is>
      </c>
      <c r="P2438" t="inlineStr">
        <is>
          <t>Facebook</t>
        </is>
      </c>
      <c r="Q2438" t="inlineStr">
        <is>
          <t>Rupa Srinivas</t>
        </is>
      </c>
      <c r="R2438" t="inlineStr">
        <is>
          <t>Srikanth Marampudi</t>
        </is>
      </c>
      <c r="S2438" t="inlineStr">
        <is>
          <t>-</t>
        </is>
      </c>
      <c r="T2438" t="inlineStr">
        <is>
          <t>Bhubaneswar</t>
        </is>
      </c>
      <c r="U2438" t="inlineStr">
        <is>
          <t xml:space="preserve"> </t>
        </is>
      </c>
      <c r="V2438" t="n">
        <v>2</v>
      </c>
      <c r="W2438" t="n">
        <v>1</v>
      </c>
      <c r="X2438" t="inlineStr">
        <is>
          <t>XXXXXX3964</t>
        </is>
      </c>
      <c r="Y2438" s="72" t="n">
        <v>46326.52037037037</v>
      </c>
    </row>
    <row r="2439">
      <c r="A2439" s="39" t="inlineStr">
        <is>
          <t>6ad1122dedcd277b389c0384</t>
        </is>
      </c>
      <c r="B2439" s="72" t="n">
        <v>46310.97190972222</v>
      </c>
      <c r="C2439" s="70" t="n">
        <v>46310</v>
      </c>
      <c r="D2439" t="inlineStr">
        <is>
          <t>2026-10</t>
        </is>
      </c>
      <c r="E2439" t="inlineStr">
        <is>
          <t>Wk of 2026-10-12</t>
        </is>
      </c>
      <c r="F2439" t="inlineStr">
        <is>
          <t>Lost</t>
        </is>
      </c>
      <c r="G2439" s="39" t="str">
        <f>IF(ISNUMBER(MATCH(F2439,QualityStatuses,0)),"Quality Lead","Non-Quality Lead")</f>
        <v>Non-Quality Lead</v>
      </c>
      <c r="H2439" s="39" t="str">
        <f>IFERROR(INDEX(CampTypes,MATCH(I2439,CampList,0)),"Unattributed")</f>
        <v>Old</v>
      </c>
      <c r="I2439" t="inlineStr">
        <is>
          <t>E_Karan_Natuf_All_07072026</t>
        </is>
      </c>
      <c r="J2439" t="inlineStr">
        <is>
          <t>E_Karan_Natuf_All_07072026</t>
        </is>
      </c>
      <c r="K2439" t="inlineStr">
        <is>
          <t>Direct (campaign tagged in CRM)</t>
        </is>
      </c>
      <c r="L2439" t="inlineStr">
        <is>
          <t>E_Karan_Natuf_Sign_07072026_Adset3</t>
        </is>
      </c>
      <c r="M2439" t="inlineStr">
        <is>
          <t>E_Karan_Natuf_Sign_07072026_Adset3</t>
        </is>
      </c>
      <c r="N2439" t="inlineStr">
        <is>
          <t>E_Karan_Natuf_Sign_07072026_Adset2_Ad1</t>
        </is>
      </c>
      <c r="O2439" t="inlineStr">
        <is>
          <t>Natuf</t>
        </is>
      </c>
      <c r="P2439" t="inlineStr">
        <is>
          <t>Facebook</t>
        </is>
      </c>
      <c r="Q2439" t="inlineStr">
        <is>
          <t>Tejaswini Tarigopula</t>
        </is>
      </c>
      <c r="R2439" t="inlineStr">
        <is>
          <t>Sai Charan</t>
        </is>
      </c>
      <c r="S2439" t="inlineStr">
        <is>
          <t>Junk</t>
        </is>
      </c>
      <c r="T2439" t="inlineStr">
        <is>
          <t>Saharanpur</t>
        </is>
      </c>
      <c r="U2439" t="inlineStr">
        <is>
          <t xml:space="preserve"> </t>
        </is>
      </c>
      <c r="V2439" t="n">
        <v>1</v>
      </c>
      <c r="W2439" t="n">
        <v>1</v>
      </c>
      <c r="X2439" t="inlineStr">
        <is>
          <t>XXXXXX9472</t>
        </is>
      </c>
      <c r="Y2439" s="72" t="n">
        <v>46326.52037037037</v>
      </c>
    </row>
    <row r="2440">
      <c r="A2440" s="39" t="inlineStr">
        <is>
          <t>6ad111c14c1ef020d30acaf6</t>
        </is>
      </c>
      <c r="B2440" s="72" t="n">
        <v>46310.97065972222</v>
      </c>
      <c r="C2440" s="70" t="n">
        <v>46310</v>
      </c>
      <c r="D2440" t="inlineStr">
        <is>
          <t>2026-10</t>
        </is>
      </c>
      <c r="E2440" t="inlineStr">
        <is>
          <t>Wk of 2026-10-12</t>
        </is>
      </c>
      <c r="F2440" t="inlineStr">
        <is>
          <t>Connected</t>
        </is>
      </c>
      <c r="G2440" s="39" t="str">
        <f>IF(ISNUMBER(MATCH(F2440,QualityStatuses,0)),"Quality Lead","Non-Quality Lead")</f>
        <v>Non-Quality Lead</v>
      </c>
      <c r="H2440" s="39" t="str">
        <f>IFERROR(INDEX(CampTypes,MATCH(I2440,CampList,0)),"Unattributed")</f>
        <v>New</v>
      </c>
      <c r="I2440" t="inlineStr">
        <is>
          <t>EBG - In House | ABO | Natuf | Leads | Unit Franchise | India | Oct26 | V1</t>
        </is>
      </c>
      <c r="J2440" t="inlineStr">
        <is>
          <t>EBG - In House | ABO | Natuf | Leads | Unit Franchise | India | Oct26 | V1</t>
        </is>
      </c>
      <c r="K2440" t="inlineStr">
        <is>
          <t>Direct (campaign tagged in CRM)</t>
        </is>
      </c>
      <c r="L2440" t="inlineStr">
        <is>
          <t>Natuf | Investors | Tier1 + Growth Cities | Oct26 | V1</t>
        </is>
      </c>
      <c r="M2440" t="inlineStr">
        <is>
          <t>Natuf | Investors | Tier1 + Growth Cities | Oct26 | V1</t>
        </is>
      </c>
      <c r="N2440" t="inlineStr">
        <is>
          <t>Natuf | Reel | Brand Ambassador | Heard Of Owning A Cafe | V1</t>
        </is>
      </c>
      <c r="O2440" t="inlineStr">
        <is>
          <t>In House Natuf</t>
        </is>
      </c>
      <c r="P2440" t="inlineStr">
        <is>
          <t>Facebook</t>
        </is>
      </c>
      <c r="Q2440" t="inlineStr">
        <is>
          <t>Rupa Srinivas</t>
        </is>
      </c>
      <c r="R2440" t="inlineStr">
        <is>
          <t>Ayush Arora</t>
        </is>
      </c>
      <c r="S2440" t="inlineStr">
        <is>
          <t>-</t>
        </is>
      </c>
      <c r="T2440" t="inlineStr">
        <is>
          <t>Hyderabad</t>
        </is>
      </c>
      <c r="U2440" t="inlineStr">
        <is>
          <t xml:space="preserve"> </t>
        </is>
      </c>
      <c r="V2440" t="n">
        <v>1</v>
      </c>
      <c r="W2440" t="n">
        <v>1</v>
      </c>
      <c r="X2440" t="inlineStr">
        <is>
          <t>XXXXXX6933</t>
        </is>
      </c>
      <c r="Y2440" s="72" t="n">
        <v>46326.52037037037</v>
      </c>
    </row>
    <row r="2441">
      <c r="A2441" s="39" t="inlineStr">
        <is>
          <t>6ad111b69e5aadb95b41b7fa</t>
        </is>
      </c>
      <c r="B2441" s="72" t="n">
        <v>46310.97053240741</v>
      </c>
      <c r="C2441" s="70" t="n">
        <v>46310</v>
      </c>
      <c r="D2441" t="inlineStr">
        <is>
          <t>2026-10</t>
        </is>
      </c>
      <c r="E2441" t="inlineStr">
        <is>
          <t>Wk of 2026-10-12</t>
        </is>
      </c>
      <c r="F2441" t="inlineStr">
        <is>
          <t>Connected</t>
        </is>
      </c>
      <c r="G2441" s="39" t="str">
        <f>IF(ISNUMBER(MATCH(F2441,QualityStatuses,0)),"Quality Lead","Non-Quality Lead")</f>
        <v>Non-Quality Lead</v>
      </c>
      <c r="H2441" s="39" t="str">
        <f>IFERROR(INDEX(CampTypes,MATCH(I2441,CampList,0)),"Unattributed")</f>
        <v>Old</v>
      </c>
      <c r="I2441" t="inlineStr">
        <is>
          <t>E_Natuf_Generic_13082026</t>
        </is>
      </c>
      <c r="J2441" t="inlineStr">
        <is>
          <t>E_Natuf_Generic_13082026</t>
        </is>
      </c>
      <c r="K2441" t="inlineStr">
        <is>
          <t>Direct (campaign tagged in CRM)</t>
        </is>
      </c>
      <c r="L2441" t="inlineStr">
        <is>
          <t>E_Natuf_Generic_13082026_Adset1</t>
        </is>
      </c>
      <c r="M2441" t="inlineStr">
        <is>
          <t>E_Natuf_Generic_13082026_Adset1</t>
        </is>
      </c>
      <c r="N2441" t="inlineStr">
        <is>
          <t>E_Natuf_Generic_13082026_Adset1_Ad1</t>
        </is>
      </c>
      <c r="O2441" t="inlineStr">
        <is>
          <t>Natuf</t>
        </is>
      </c>
      <c r="P2441" t="inlineStr">
        <is>
          <t>Facebook</t>
        </is>
      </c>
      <c r="Q2441" t="inlineStr">
        <is>
          <t>Deepak Rai</t>
        </is>
      </c>
      <c r="R2441" t="inlineStr">
        <is>
          <t>Tejaswini Tarigopula</t>
        </is>
      </c>
      <c r="S2441" t="inlineStr">
        <is>
          <t>-</t>
        </is>
      </c>
      <c r="T2441" t="inlineStr">
        <is>
          <t>Bangalore</t>
        </is>
      </c>
      <c r="U2441" t="inlineStr">
        <is>
          <t xml:space="preserve"> </t>
        </is>
      </c>
      <c r="V2441" t="n">
        <v>2</v>
      </c>
      <c r="W2441" t="n">
        <v>1</v>
      </c>
      <c r="X2441" t="inlineStr">
        <is>
          <t>XXXXXX9192</t>
        </is>
      </c>
      <c r="Y2441" s="72" t="n">
        <v>46326.52037037037</v>
      </c>
    </row>
    <row r="2442">
      <c r="A2442" s="39" t="inlineStr">
        <is>
          <t>6ad10f9ffeb7511aab304859</t>
        </is>
      </c>
      <c r="B2442" s="72" t="n">
        <v>46310.96434027778</v>
      </c>
      <c r="C2442" s="70" t="n">
        <v>46310</v>
      </c>
      <c r="D2442" t="inlineStr">
        <is>
          <t>2026-10</t>
        </is>
      </c>
      <c r="E2442" t="inlineStr">
        <is>
          <t>Wk of 2026-10-12</t>
        </is>
      </c>
      <c r="F2442" t="inlineStr">
        <is>
          <t>Attempt 1</t>
        </is>
      </c>
      <c r="G2442" s="39" t="str">
        <f>IF(ISNUMBER(MATCH(F2442,QualityStatuses,0)),"Quality Lead","Non-Quality Lead")</f>
        <v>Non-Quality Lead</v>
      </c>
      <c r="H2442" s="39" t="str">
        <f>IFERROR(INDEX(CampTypes,MATCH(I2442,CampList,0)),"Unattributed")</f>
        <v>New</v>
      </c>
      <c r="I2442" t="inlineStr">
        <is>
          <t>EBG - In House | ABO | Natuf | Leads | Unit Franchise | India | Oct26 | V1</t>
        </is>
      </c>
      <c r="J2442" t="inlineStr">
        <is>
          <t>EBG - In House | ABO | Natuf | Leads | Unit Franchise | India | Oct26 | V1</t>
        </is>
      </c>
      <c r="K2442" t="inlineStr">
        <is>
          <t>Direct (campaign tagged in CRM)</t>
        </is>
      </c>
      <c r="L2442" t="inlineStr">
        <is>
          <t>Natuf | LAL 1% | India | Jul26 | V1</t>
        </is>
      </c>
      <c r="M2442" t="inlineStr">
        <is>
          <t>Natuf | LAL 1% | India | Jul26 | V1</t>
        </is>
      </c>
      <c r="N2442" t="inlineStr">
        <is>
          <t>Natuf | Reel | Brand Ambassador | Heard Of Owning A Cafe | V1</t>
        </is>
      </c>
      <c r="O2442" t="inlineStr">
        <is>
          <t>In House Natuf</t>
        </is>
      </c>
      <c r="P2442" t="inlineStr">
        <is>
          <t>Facebook</t>
        </is>
      </c>
      <c r="Q2442" t="inlineStr">
        <is>
          <t>Rupa Srinivas</t>
        </is>
      </c>
      <c r="R2442" t="inlineStr">
        <is>
          <t>Yeshaswini</t>
        </is>
      </c>
      <c r="S2442" t="inlineStr">
        <is>
          <t>-</t>
        </is>
      </c>
      <c r="T2442" t="inlineStr">
        <is>
          <t>jaipur</t>
        </is>
      </c>
      <c r="U2442" t="inlineStr">
        <is>
          <t xml:space="preserve"> </t>
        </is>
      </c>
      <c r="V2442" t="n">
        <v>1</v>
      </c>
      <c r="W2442" t="n">
        <v>0</v>
      </c>
      <c r="X2442" t="inlineStr">
        <is>
          <t>XXXXXX2345</t>
        </is>
      </c>
      <c r="Y2442" s="72" t="n">
        <v>46326.52037037037</v>
      </c>
    </row>
    <row r="2443">
      <c r="A2443" s="39" t="inlineStr">
        <is>
          <t>6ad10f880d6c1060086d7c1b</t>
        </is>
      </c>
      <c r="B2443" s="72" t="n">
        <v>46310.96407407407</v>
      </c>
      <c r="C2443" s="70" t="n">
        <v>46310</v>
      </c>
      <c r="D2443" t="inlineStr">
        <is>
          <t>2026-10</t>
        </is>
      </c>
      <c r="E2443" t="inlineStr">
        <is>
          <t>Wk of 2026-10-12</t>
        </is>
      </c>
      <c r="F2443" t="inlineStr">
        <is>
          <t>New Lead</t>
        </is>
      </c>
      <c r="G2443" s="39" t="str">
        <f>IF(ISNUMBER(MATCH(F2443,QualityStatuses,0)),"Quality Lead","Non-Quality Lead")</f>
        <v>Non-Quality Lead</v>
      </c>
      <c r="H2443" s="39" t="str">
        <f>IFERROR(INDEX(CampTypes,MATCH(I2443,CampList,0)),"Unattributed")</f>
        <v>Old</v>
      </c>
      <c r="I2443" t="inlineStr">
        <is>
          <t>natuf_Kiosk_14072026_Hindi</t>
        </is>
      </c>
      <c r="J2443" t="inlineStr">
        <is>
          <t>natuf_Kiosk_14072026_Hindi</t>
        </is>
      </c>
      <c r="K2443" t="inlineStr">
        <is>
          <t>Direct (campaign tagged in CRM)</t>
        </is>
      </c>
      <c r="L2443" t="inlineStr">
        <is>
          <t>natuf_Kiosk_09102026</t>
        </is>
      </c>
      <c r="M2443" t="inlineStr">
        <is>
          <t>natuf_Kiosk_09102026</t>
        </is>
      </c>
      <c r="N2443" t="inlineStr">
        <is>
          <t>natuf_Kiosk_14072026_ad set_ad1</t>
        </is>
      </c>
      <c r="O2443" t="inlineStr">
        <is>
          <t>Natuf</t>
        </is>
      </c>
      <c r="P2443" t="inlineStr">
        <is>
          <t>Facebook</t>
        </is>
      </c>
      <c r="Q2443" t="inlineStr">
        <is>
          <t>(Unassigned)</t>
        </is>
      </c>
      <c r="R2443" t="inlineStr">
        <is>
          <t>Omkar Navge</t>
        </is>
      </c>
      <c r="S2443" t="inlineStr">
        <is>
          <t>-</t>
        </is>
      </c>
      <c r="T2443" t="inlineStr">
        <is>
          <t>Surat</t>
        </is>
      </c>
      <c r="U2443" t="inlineStr">
        <is>
          <t xml:space="preserve"> </t>
        </is>
      </c>
      <c r="V2443" t="n">
        <v>0</v>
      </c>
      <c r="W2443" t="n">
        <v>0</v>
      </c>
      <c r="X2443" t="inlineStr">
        <is>
          <t>XXXXXX9724</t>
        </is>
      </c>
      <c r="Y2443" s="72" t="n">
        <v>46326.52037037037</v>
      </c>
    </row>
    <row r="2444">
      <c r="A2444" s="39" t="inlineStr">
        <is>
          <t>6ad10f600d6c1060086d7bea</t>
        </is>
      </c>
      <c r="B2444" s="72" t="n">
        <v>46310.96361111111</v>
      </c>
      <c r="C2444" s="70" t="n">
        <v>46310</v>
      </c>
      <c r="D2444" t="inlineStr">
        <is>
          <t>2026-10</t>
        </is>
      </c>
      <c r="E2444" t="inlineStr">
        <is>
          <t>Wk of 2026-10-12</t>
        </is>
      </c>
      <c r="F2444" t="inlineStr">
        <is>
          <t>Attempt 2</t>
        </is>
      </c>
      <c r="G2444" s="39" t="str">
        <f>IF(ISNUMBER(MATCH(F2444,QualityStatuses,0)),"Quality Lead","Non-Quality Lead")</f>
        <v>Non-Quality Lead</v>
      </c>
      <c r="H2444" s="39" t="str">
        <f>IFERROR(INDEX(CampTypes,MATCH(I2444,CampList,0)),"Unattributed")</f>
        <v>Old</v>
      </c>
      <c r="I2444" t="inlineStr">
        <is>
          <t>E_Karan_Natuf_All_07072026</t>
        </is>
      </c>
      <c r="J2444" t="inlineStr">
        <is>
          <t>E_Karan_Natuf_All_07072026</t>
        </is>
      </c>
      <c r="K2444" t="inlineStr">
        <is>
          <t>Direct (campaign tagged in CRM)</t>
        </is>
      </c>
      <c r="L2444" t="inlineStr">
        <is>
          <t>E_Karan_Natuf_Fragship_07072026_Adset2</t>
        </is>
      </c>
      <c r="M2444" t="inlineStr">
        <is>
          <t>E_Karan_Natuf_Fragship_07072026_Adset2</t>
        </is>
      </c>
      <c r="N2444" t="inlineStr">
        <is>
          <t>E_Karan_Natuf_Flagship_Cafe_07072026_Adset2_Ad1 – Copy 2</t>
        </is>
      </c>
      <c r="O2444" t="inlineStr">
        <is>
          <t>Natuf</t>
        </is>
      </c>
      <c r="P2444" t="inlineStr">
        <is>
          <t>Facebook</t>
        </is>
      </c>
      <c r="Q2444" t="inlineStr">
        <is>
          <t>Tejaswini Tarigopula</t>
        </is>
      </c>
      <c r="R2444" t="inlineStr">
        <is>
          <t>Shivani Sharma</t>
        </is>
      </c>
      <c r="S2444" t="inlineStr">
        <is>
          <t>-</t>
        </is>
      </c>
      <c r="T2444" t="inlineStr">
        <is>
          <t>jaipur</t>
        </is>
      </c>
      <c r="U2444" t="inlineStr">
        <is>
          <t xml:space="preserve"> </t>
        </is>
      </c>
      <c r="V2444" t="n">
        <v>2</v>
      </c>
      <c r="W2444" t="n">
        <v>0</v>
      </c>
      <c r="X2444" t="inlineStr">
        <is>
          <t>XXXXXX3755</t>
        </is>
      </c>
      <c r="Y2444" s="72" t="n">
        <v>46326.52037037037</v>
      </c>
    </row>
    <row r="2445">
      <c r="A2445" s="39" t="inlineStr">
        <is>
          <t>6ad10ee0b3879a0d1d073074</t>
        </is>
      </c>
      <c r="B2445" s="72" t="n">
        <v>46310.96212962963</v>
      </c>
      <c r="C2445" s="70" t="n">
        <v>46310</v>
      </c>
      <c r="D2445" t="inlineStr">
        <is>
          <t>2026-10</t>
        </is>
      </c>
      <c r="E2445" t="inlineStr">
        <is>
          <t>Wk of 2026-10-12</t>
        </is>
      </c>
      <c r="F2445" t="inlineStr">
        <is>
          <t>Details Shared</t>
        </is>
      </c>
      <c r="G2445" s="39" t="str">
        <f>IF(ISNUMBER(MATCH(F2445,QualityStatuses,0)),"Quality Lead","Non-Quality Lead")</f>
        <v>Quality Lead</v>
      </c>
      <c r="H2445" s="39" t="str">
        <f>IFERROR(INDEX(CampTypes,MATCH(I2445,CampList,0)),"Unattributed")</f>
        <v>New</v>
      </c>
      <c r="I2445" t="inlineStr">
        <is>
          <t>EBG - In House | ABO | Natuf | Leads | Unit Franchise | India | Oct26 | V1</t>
        </is>
      </c>
      <c r="J2445" t="inlineStr">
        <is>
          <t>EBG - In House | ABO | Natuf | Leads | Unit Franchise | India | Oct26 | V1</t>
        </is>
      </c>
      <c r="K2445" t="inlineStr">
        <is>
          <t>Direct (campaign tagged in CRM)</t>
        </is>
      </c>
      <c r="L2445" t="inlineStr">
        <is>
          <t>Natuf | Business Owners | Tier1 + Growth Cities | Oct26 | V1</t>
        </is>
      </c>
      <c r="M2445" t="inlineStr">
        <is>
          <t>Natuf | Business Owners | Tier1 + Growth Cities | Oct26 | V1</t>
        </is>
      </c>
      <c r="N2445" t="inlineStr">
        <is>
          <t>Natuf | Reel | Brand Ambassador | Heard Of Owning A Cafe | V1</t>
        </is>
      </c>
      <c r="O2445" t="inlineStr">
        <is>
          <t>In House Natuf</t>
        </is>
      </c>
      <c r="P2445" t="inlineStr">
        <is>
          <t>Facebook</t>
        </is>
      </c>
      <c r="Q2445" t="inlineStr">
        <is>
          <t>Rupa Srinivas</t>
        </is>
      </c>
      <c r="R2445" t="inlineStr">
        <is>
          <t>Siddharth</t>
        </is>
      </c>
      <c r="S2445" t="inlineStr">
        <is>
          <t>-</t>
        </is>
      </c>
      <c r="T2445" t="inlineStr">
        <is>
          <t>jaipur</t>
        </is>
      </c>
      <c r="U2445" t="inlineStr">
        <is>
          <t xml:space="preserve"> </t>
        </is>
      </c>
      <c r="V2445" t="n">
        <v>1</v>
      </c>
      <c r="W2445" t="n">
        <v>1</v>
      </c>
      <c r="X2445" t="inlineStr">
        <is>
          <t>XXXXXX5986</t>
        </is>
      </c>
      <c r="Y2445" s="72" t="n">
        <v>46326.52037037037</v>
      </c>
    </row>
    <row r="2446">
      <c r="A2446" s="39" t="inlineStr">
        <is>
          <t>6ad10d31f53cba26b1726811</t>
        </is>
      </c>
      <c r="B2446" s="72" t="n">
        <v>46310.9571412037</v>
      </c>
      <c r="C2446" s="70" t="n">
        <v>46310</v>
      </c>
      <c r="D2446" t="inlineStr">
        <is>
          <t>2026-10</t>
        </is>
      </c>
      <c r="E2446" t="inlineStr">
        <is>
          <t>Wk of 2026-10-12</t>
        </is>
      </c>
      <c r="F2446" t="inlineStr">
        <is>
          <t>Connected</t>
        </is>
      </c>
      <c r="G2446" s="39" t="str">
        <f>IF(ISNUMBER(MATCH(F2446,QualityStatuses,0)),"Quality Lead","Non-Quality Lead")</f>
        <v>Non-Quality Lead</v>
      </c>
      <c r="H2446" s="39" t="str">
        <f>IFERROR(INDEX(CampTypes,MATCH(I2446,CampList,0)),"Unattributed")</f>
        <v>New</v>
      </c>
      <c r="I2446" t="inlineStr">
        <is>
          <t>EBG - In House | ABO | Natuf | Leads | Unit Franchise | India | Oct26 | V1</t>
        </is>
      </c>
      <c r="J2446" t="inlineStr">
        <is>
          <t>EBG - In House | ABO | Natuf | Leads | Unit Franchise | India | Oct26 | V1</t>
        </is>
      </c>
      <c r="K2446" t="inlineStr">
        <is>
          <t>Direct (campaign tagged in CRM)</t>
        </is>
      </c>
      <c r="L2446" t="inlineStr">
        <is>
          <t>Natuf | Business Owners | Tier1 + Growth Cities | Oct26 | V1</t>
        </is>
      </c>
      <c r="M2446" t="inlineStr">
        <is>
          <t>Natuf | Business Owners | Tier1 + Growth Cities | Oct26 | V1</t>
        </is>
      </c>
      <c r="N2446" t="inlineStr">
        <is>
          <t>Natuf | Reel | Brand Ambassador | Heard Of Owning A Cafe | V1</t>
        </is>
      </c>
      <c r="O2446" t="inlineStr">
        <is>
          <t>In House Natuf</t>
        </is>
      </c>
      <c r="P2446" t="inlineStr">
        <is>
          <t>Facebook</t>
        </is>
      </c>
      <c r="Q2446" t="inlineStr">
        <is>
          <t>Rupa Srinivas</t>
        </is>
      </c>
      <c r="R2446" t="inlineStr">
        <is>
          <t>Swathi Polu</t>
        </is>
      </c>
      <c r="S2446" t="inlineStr">
        <is>
          <t>-</t>
        </is>
      </c>
      <c r="T2446" t="inlineStr">
        <is>
          <t>Haldwani</t>
        </is>
      </c>
      <c r="U2446" t="inlineStr">
        <is>
          <t xml:space="preserve"> </t>
        </is>
      </c>
      <c r="V2446" t="n">
        <v>9</v>
      </c>
      <c r="W2446" t="n">
        <v>1</v>
      </c>
      <c r="X2446" t="inlineStr">
        <is>
          <t>XXXXXX1008</t>
        </is>
      </c>
      <c r="Y2446" s="72" t="n">
        <v>46326.52037037037</v>
      </c>
    </row>
    <row r="2447">
      <c r="A2447" s="39" t="inlineStr">
        <is>
          <t>6ad10bfa70f4ea57eb3e86f3</t>
        </is>
      </c>
      <c r="B2447" s="72" t="n">
        <v>46310.95354166667</v>
      </c>
      <c r="C2447" s="70" t="n">
        <v>46310</v>
      </c>
      <c r="D2447" t="inlineStr">
        <is>
          <t>2026-10</t>
        </is>
      </c>
      <c r="E2447" t="inlineStr">
        <is>
          <t>Wk of 2026-10-12</t>
        </is>
      </c>
      <c r="F2447" t="inlineStr">
        <is>
          <t>Details Shared</t>
        </is>
      </c>
      <c r="G2447" s="39" t="str">
        <f>IF(ISNUMBER(MATCH(F2447,QualityStatuses,0)),"Quality Lead","Non-Quality Lead")</f>
        <v>Quality Lead</v>
      </c>
      <c r="H2447" s="39" t="str">
        <f>IFERROR(INDEX(CampTypes,MATCH(I2447,CampList,0)),"Unattributed")</f>
        <v>New</v>
      </c>
      <c r="I2447" t="inlineStr">
        <is>
          <t>EBG - In House | ABO | Natuf | Leads | Unit Franchise | India | Oct26 | V1</t>
        </is>
      </c>
      <c r="J2447" t="inlineStr">
        <is>
          <t>EBG - In House | ABO | Natuf | Leads | Unit Franchise | India | Oct26 | V1</t>
        </is>
      </c>
      <c r="K2447" t="inlineStr">
        <is>
          <t>Direct (campaign tagged in CRM)</t>
        </is>
      </c>
      <c r="L2447" t="inlineStr">
        <is>
          <t>Natuf | Broad | Tier1 + Growth Cities | Oct26 | V1</t>
        </is>
      </c>
      <c r="M2447" t="inlineStr">
        <is>
          <t>Natuf | Broad | Tier1 + Growth Cities | Oct26 | V1</t>
        </is>
      </c>
      <c r="N2447" t="inlineStr">
        <is>
          <t>Natuf | Reel | Brand Ambassador | Heard Of Owning A Cafe | V1</t>
        </is>
      </c>
      <c r="O2447" t="inlineStr">
        <is>
          <t>In House Natuf</t>
        </is>
      </c>
      <c r="P2447" t="inlineStr">
        <is>
          <t>Facebook</t>
        </is>
      </c>
      <c r="Q2447" t="inlineStr">
        <is>
          <t>Rupa Srinivas</t>
        </is>
      </c>
      <c r="R2447" t="inlineStr">
        <is>
          <t>Durga Bhavani</t>
        </is>
      </c>
      <c r="S2447" t="inlineStr">
        <is>
          <t>-</t>
        </is>
      </c>
      <c r="T2447" t="inlineStr">
        <is>
          <t>Ranchi</t>
        </is>
      </c>
      <c r="U2447" t="inlineStr">
        <is>
          <t xml:space="preserve"> </t>
        </is>
      </c>
      <c r="V2447" t="n">
        <v>1</v>
      </c>
      <c r="W2447" t="n">
        <v>0</v>
      </c>
      <c r="X2447" t="inlineStr">
        <is>
          <t>XXXXXX1091</t>
        </is>
      </c>
      <c r="Y2447" s="72" t="n">
        <v>46326.52037037037</v>
      </c>
    </row>
    <row r="2448">
      <c r="A2448" s="39" t="inlineStr">
        <is>
          <t>6ad10bb6e5faac8ce71188af</t>
        </is>
      </c>
      <c r="B2448" s="72" t="n">
        <v>46310.95275462963</v>
      </c>
      <c r="C2448" s="70" t="n">
        <v>46310</v>
      </c>
      <c r="D2448" t="inlineStr">
        <is>
          <t>2026-10</t>
        </is>
      </c>
      <c r="E2448" t="inlineStr">
        <is>
          <t>Wk of 2026-10-12</t>
        </is>
      </c>
      <c r="F2448" t="inlineStr">
        <is>
          <t>Connected</t>
        </is>
      </c>
      <c r="G2448" s="39" t="str">
        <f>IF(ISNUMBER(MATCH(F2448,QualityStatuses,0)),"Quality Lead","Non-Quality Lead")</f>
        <v>Non-Quality Lead</v>
      </c>
      <c r="H2448" s="39" t="str">
        <f>IFERROR(INDEX(CampTypes,MATCH(I2448,CampList,0)),"Unattributed")</f>
        <v>New</v>
      </c>
      <c r="I2448" t="inlineStr">
        <is>
          <t>EBG - In House | ABO | Natuf | Leads | Unit Franchise | India | Oct26 | V1</t>
        </is>
      </c>
      <c r="J2448" t="inlineStr">
        <is>
          <t>EBG - In House | ABO | Natuf | Leads | Unit Franchise | India | Oct26 | V1</t>
        </is>
      </c>
      <c r="K2448" t="inlineStr">
        <is>
          <t>Direct (campaign tagged in CRM)</t>
        </is>
      </c>
      <c r="L2448" t="inlineStr">
        <is>
          <t>Natuf | Broad | Tier1 + Growth Cities | Oct26 | V1</t>
        </is>
      </c>
      <c r="M2448" t="inlineStr">
        <is>
          <t>Natuf | Broad | Tier1 + Growth Cities | Oct26 | V1</t>
        </is>
      </c>
      <c r="N2448" t="inlineStr">
        <is>
          <t>Natuf | Reel | Brand Ambassador | Heard Of Owning A Cafe | V1</t>
        </is>
      </c>
      <c r="O2448" t="inlineStr">
        <is>
          <t>In House Natuf</t>
        </is>
      </c>
      <c r="P2448" t="inlineStr">
        <is>
          <t>Facebook</t>
        </is>
      </c>
      <c r="Q2448" t="inlineStr">
        <is>
          <t>Rupa Srinivas</t>
        </is>
      </c>
      <c r="R2448" t="inlineStr">
        <is>
          <t>Prithvi Raj</t>
        </is>
      </c>
      <c r="S2448" t="inlineStr">
        <is>
          <t>-</t>
        </is>
      </c>
      <c r="T2448" t="inlineStr">
        <is>
          <t>Lucknow</t>
        </is>
      </c>
      <c r="U2448" t="inlineStr">
        <is>
          <t xml:space="preserve"> </t>
        </is>
      </c>
      <c r="V2448" t="n">
        <v>3</v>
      </c>
      <c r="W2448" t="n">
        <v>1</v>
      </c>
      <c r="X2448" t="inlineStr">
        <is>
          <t>XXXXXX6391</t>
        </is>
      </c>
      <c r="Y2448" s="72" t="n">
        <v>46326.52037037037</v>
      </c>
    </row>
    <row r="2449">
      <c r="A2449" s="39" t="inlineStr">
        <is>
          <t>6ad10b4acf043b304810086f</t>
        </is>
      </c>
      <c r="B2449" s="72" t="n">
        <v>46310.95150462963</v>
      </c>
      <c r="C2449" s="70" t="n">
        <v>46310</v>
      </c>
      <c r="D2449" t="inlineStr">
        <is>
          <t>2026-10</t>
        </is>
      </c>
      <c r="E2449" t="inlineStr">
        <is>
          <t>Wk of 2026-10-12</t>
        </is>
      </c>
      <c r="F2449" t="inlineStr">
        <is>
          <t>New Lead</t>
        </is>
      </c>
      <c r="G2449" s="39" t="str">
        <f>IF(ISNUMBER(MATCH(F2449,QualityStatuses,0)),"Quality Lead","Non-Quality Lead")</f>
        <v>Non-Quality Lead</v>
      </c>
      <c r="H2449" s="39" t="str">
        <f>IFERROR(INDEX(CampTypes,MATCH(I2449,CampList,0)),"Unattributed")</f>
        <v>New</v>
      </c>
      <c r="I2449" t="inlineStr">
        <is>
          <t>EBG - In House | ABO | Natuf | Leads | Unit Franchise | India | Oct26 | V1</t>
        </is>
      </c>
      <c r="J2449" t="inlineStr">
        <is>
          <t>EBG - In House | ABO | Natuf | Leads | Unit Franchise | India | Oct26 | V1</t>
        </is>
      </c>
      <c r="K2449" t="inlineStr">
        <is>
          <t>Direct (campaign tagged in CRM)</t>
        </is>
      </c>
      <c r="L2449" t="inlineStr">
        <is>
          <t>Natuf | Investors | Tier1 + Growth Cities | Oct26 | V1</t>
        </is>
      </c>
      <c r="M2449" t="inlineStr">
        <is>
          <t>Natuf | Investors | Tier1 + Growth Cities | Oct26 | V1</t>
        </is>
      </c>
      <c r="N2449" t="inlineStr">
        <is>
          <t>Natuf | Reel | Brand Ambassador | Heard Of Owning A Cafe | V1</t>
        </is>
      </c>
      <c r="O2449" t="inlineStr">
        <is>
          <t>In House Natuf</t>
        </is>
      </c>
      <c r="P2449" t="inlineStr">
        <is>
          <t>Facebook</t>
        </is>
      </c>
      <c r="Q2449" t="inlineStr">
        <is>
          <t>Rupa Srinivas</t>
        </is>
      </c>
      <c r="R2449" t="inlineStr">
        <is>
          <t>Sourav dey</t>
        </is>
      </c>
      <c r="S2449" t="inlineStr">
        <is>
          <t>-</t>
        </is>
      </c>
      <c r="T2449" t="inlineStr">
        <is>
          <t>Greater Noida</t>
        </is>
      </c>
      <c r="U2449" t="inlineStr">
        <is>
          <t xml:space="preserve"> </t>
        </is>
      </c>
      <c r="V2449" t="n">
        <v>0</v>
      </c>
      <c r="W2449" t="n">
        <v>0</v>
      </c>
      <c r="X2449" t="inlineStr">
        <is>
          <t>XXXXXX3037</t>
        </is>
      </c>
      <c r="Y2449" s="72" t="n">
        <v>46326.52037037037</v>
      </c>
    </row>
    <row r="2450">
      <c r="A2450" s="39" t="inlineStr">
        <is>
          <t>6ad10b0e5027ad1ddd80ef7d</t>
        </is>
      </c>
      <c r="B2450" s="72" t="n">
        <v>46310.95081018518</v>
      </c>
      <c r="C2450" s="70" t="n">
        <v>46310</v>
      </c>
      <c r="D2450" t="inlineStr">
        <is>
          <t>2026-10</t>
        </is>
      </c>
      <c r="E2450" t="inlineStr">
        <is>
          <t>Wk of 2026-10-12</t>
        </is>
      </c>
      <c r="F2450" t="inlineStr">
        <is>
          <t>Attempt 2</t>
        </is>
      </c>
      <c r="G2450" s="39" t="str">
        <f>IF(ISNUMBER(MATCH(F2450,QualityStatuses,0)),"Quality Lead","Non-Quality Lead")</f>
        <v>Non-Quality Lead</v>
      </c>
      <c r="H2450" s="39" t="str">
        <f>IFERROR(INDEX(CampTypes,MATCH(I2450,CampList,0)),"Unattributed")</f>
        <v>New</v>
      </c>
      <c r="I2450" t="inlineStr">
        <is>
          <t>EBG - In House | ABO | Natuf | Leads | Unit Franchise | India | Oct26 | V1</t>
        </is>
      </c>
      <c r="J2450" t="inlineStr">
        <is>
          <t>EBG - In House | ABO | Natuf | Leads | Unit Franchise | India | Oct26 | V1</t>
        </is>
      </c>
      <c r="K2450" t="inlineStr">
        <is>
          <t>Direct (campaign tagged in CRM)</t>
        </is>
      </c>
      <c r="L2450" t="inlineStr">
        <is>
          <t>Natuf | Business Owners | Tier1 + Growth Cities | Oct26 | V1</t>
        </is>
      </c>
      <c r="M2450" t="inlineStr">
        <is>
          <t>Natuf | Business Owners | Tier1 + Growth Cities | Oct26 | V1</t>
        </is>
      </c>
      <c r="N2450" t="inlineStr">
        <is>
          <t>Natuf | Reel | Brand Ambassador | Heard Of Owning A Cafe | V1</t>
        </is>
      </c>
      <c r="O2450" t="inlineStr">
        <is>
          <t>In House Natuf</t>
        </is>
      </c>
      <c r="P2450" t="inlineStr">
        <is>
          <t>Facebook</t>
        </is>
      </c>
      <c r="Q2450" t="inlineStr">
        <is>
          <t>Rupa Srinivas</t>
        </is>
      </c>
      <c r="R2450" t="inlineStr">
        <is>
          <t>Roshini</t>
        </is>
      </c>
      <c r="S2450" t="inlineStr">
        <is>
          <t>-</t>
        </is>
      </c>
      <c r="T2450" t="inlineStr">
        <is>
          <t>Bhubaneswar</t>
        </is>
      </c>
      <c r="U2450" t="inlineStr">
        <is>
          <t xml:space="preserve"> </t>
        </is>
      </c>
      <c r="V2450" t="n">
        <v>2</v>
      </c>
      <c r="W2450" t="n">
        <v>1</v>
      </c>
      <c r="X2450" t="inlineStr">
        <is>
          <t>XXXXXX6136</t>
        </is>
      </c>
      <c r="Y2450" s="72" t="n">
        <v>46326.52037037037</v>
      </c>
    </row>
    <row r="2451">
      <c r="A2451" s="39" t="inlineStr">
        <is>
          <t>6ad10a535027ad1ddd80ee15</t>
        </is>
      </c>
      <c r="B2451" s="72" t="n">
        <v>46310.94864583333</v>
      </c>
      <c r="C2451" s="70" t="n">
        <v>46310</v>
      </c>
      <c r="D2451" t="inlineStr">
        <is>
          <t>2026-10</t>
        </is>
      </c>
      <c r="E2451" t="inlineStr">
        <is>
          <t>Wk of 2026-10-12</t>
        </is>
      </c>
      <c r="F2451" t="inlineStr">
        <is>
          <t>Attempt 1</t>
        </is>
      </c>
      <c r="G2451" s="39" t="str">
        <f>IF(ISNUMBER(MATCH(F2451,QualityStatuses,0)),"Quality Lead","Non-Quality Lead")</f>
        <v>Non-Quality Lead</v>
      </c>
      <c r="H2451" s="39" t="str">
        <f>IFERROR(INDEX(CampTypes,MATCH(I2451,CampList,0)),"Unattributed")</f>
        <v>Old</v>
      </c>
      <c r="I2451" t="inlineStr">
        <is>
          <t>natuf_Kiosk_14072026_Hindi</t>
        </is>
      </c>
      <c r="J2451" t="inlineStr">
        <is>
          <t>natuf_Kiosk_14072026_Hindi</t>
        </is>
      </c>
      <c r="K2451" t="inlineStr">
        <is>
          <t>Direct (campaign tagged in CRM)</t>
        </is>
      </c>
      <c r="L2451" t="inlineStr">
        <is>
          <t>natuf_Kiosk_09102026</t>
        </is>
      </c>
      <c r="M2451" t="inlineStr">
        <is>
          <t>natuf_Kiosk_09102026</t>
        </is>
      </c>
      <c r="N2451" t="inlineStr">
        <is>
          <t>natuf_Kiosk_14072026_ad set_ad1</t>
        </is>
      </c>
      <c r="O2451" t="inlineStr">
        <is>
          <t>Natuf</t>
        </is>
      </c>
      <c r="P2451" t="inlineStr">
        <is>
          <t>Facebook</t>
        </is>
      </c>
      <c r="Q2451" t="inlineStr">
        <is>
          <t>Tejaswini Tarigopula</t>
        </is>
      </c>
      <c r="R2451" t="inlineStr">
        <is>
          <t>Rima Paul</t>
        </is>
      </c>
      <c r="S2451" t="inlineStr">
        <is>
          <t>-</t>
        </is>
      </c>
      <c r="T2451" t="inlineStr">
        <is>
          <t>nabha</t>
        </is>
      </c>
      <c r="U2451" t="inlineStr">
        <is>
          <t xml:space="preserve"> </t>
        </is>
      </c>
      <c r="V2451" t="n">
        <v>3</v>
      </c>
      <c r="W2451" t="n">
        <v>0</v>
      </c>
      <c r="X2451" t="inlineStr">
        <is>
          <t>XXXXXX1754</t>
        </is>
      </c>
      <c r="Y2451" s="72" t="n">
        <v>46326.52037037037</v>
      </c>
    </row>
    <row r="2452">
      <c r="A2452" s="39" t="inlineStr">
        <is>
          <t>6ad1093b1fabd48dfe6e398d</t>
        </is>
      </c>
      <c r="B2452" s="72" t="n">
        <v>46310.94540509259</v>
      </c>
      <c r="C2452" s="70" t="n">
        <v>46310</v>
      </c>
      <c r="D2452" t="inlineStr">
        <is>
          <t>2026-10</t>
        </is>
      </c>
      <c r="E2452" t="inlineStr">
        <is>
          <t>Wk of 2026-10-12</t>
        </is>
      </c>
      <c r="F2452" t="inlineStr">
        <is>
          <t>Attempt 1</t>
        </is>
      </c>
      <c r="G2452" s="39" t="str">
        <f>IF(ISNUMBER(MATCH(F2452,QualityStatuses,0)),"Quality Lead","Non-Quality Lead")</f>
        <v>Non-Quality Lead</v>
      </c>
      <c r="H2452" s="39" t="str">
        <f>IFERROR(INDEX(CampTypes,MATCH(I2452,CampList,0)),"Unattributed")</f>
        <v>New</v>
      </c>
      <c r="I2452" t="inlineStr">
        <is>
          <t>EBG - In House | ABO | Natuf | Leads | Unit Franchise | India | Oct26 | V1</t>
        </is>
      </c>
      <c r="J2452" t="inlineStr">
        <is>
          <t>EBG - In House | ABO | Natuf | Leads | Unit Franchise | India | Oct26 | V1</t>
        </is>
      </c>
      <c r="K2452" t="inlineStr">
        <is>
          <t>Direct (campaign tagged in CRM)</t>
        </is>
      </c>
      <c r="L2452" t="inlineStr">
        <is>
          <t>Natuf | LAL 1% | India | Jul26 | V1</t>
        </is>
      </c>
      <c r="M2452" t="inlineStr">
        <is>
          <t>Natuf | LAL 1% | India | Jul26 | V1</t>
        </is>
      </c>
      <c r="N2452" t="inlineStr">
        <is>
          <t>Natuf | Reel | Brand Ambassador | Heard Of Owning A Cafe | V1</t>
        </is>
      </c>
      <c r="O2452" t="inlineStr">
        <is>
          <t>In House Natuf</t>
        </is>
      </c>
      <c r="P2452" t="inlineStr">
        <is>
          <t>Facebook</t>
        </is>
      </c>
      <c r="Q2452" t="inlineStr">
        <is>
          <t>Rupa Srinivas</t>
        </is>
      </c>
      <c r="R2452" t="inlineStr">
        <is>
          <t>Elisha Pitta</t>
        </is>
      </c>
      <c r="S2452" t="inlineStr">
        <is>
          <t>-</t>
        </is>
      </c>
      <c r="T2452" t="inlineStr">
        <is>
          <t>Kalimpong</t>
        </is>
      </c>
      <c r="U2452" t="inlineStr">
        <is>
          <t xml:space="preserve"> </t>
        </is>
      </c>
      <c r="V2452" t="n">
        <v>1</v>
      </c>
      <c r="W2452" t="n">
        <v>1</v>
      </c>
      <c r="X2452" t="inlineStr">
        <is>
          <t>XXXXXX2309</t>
        </is>
      </c>
      <c r="Y2452" s="72" t="n">
        <v>46326.52037037037</v>
      </c>
    </row>
    <row r="2453">
      <c r="A2453" s="39" t="inlineStr">
        <is>
          <t>6ad108b6acbceb9b8c68523d</t>
        </is>
      </c>
      <c r="B2453" s="72" t="n">
        <v>46310.94386574074</v>
      </c>
      <c r="C2453" s="70" t="n">
        <v>46310</v>
      </c>
      <c r="D2453" t="inlineStr">
        <is>
          <t>2026-10</t>
        </is>
      </c>
      <c r="E2453" t="inlineStr">
        <is>
          <t>Wk of 2026-10-12</t>
        </is>
      </c>
      <c r="F2453" t="inlineStr">
        <is>
          <t>Connected</t>
        </is>
      </c>
      <c r="G2453" s="39" t="str">
        <f>IF(ISNUMBER(MATCH(F2453,QualityStatuses,0)),"Quality Lead","Non-Quality Lead")</f>
        <v>Non-Quality Lead</v>
      </c>
      <c r="H2453" s="39" t="str">
        <f>IFERROR(INDEX(CampTypes,MATCH(I2453,CampList,0)),"Unattributed")</f>
        <v>New</v>
      </c>
      <c r="I2453" t="inlineStr">
        <is>
          <t>EBG - In House | ABO | Natuf | Leads | Unit Franchise | India | Oct26 | V1</t>
        </is>
      </c>
      <c r="J2453" t="inlineStr">
        <is>
          <t>EBG - In House | ABO | Natuf | Leads | Unit Franchise | India | Oct26 | V1</t>
        </is>
      </c>
      <c r="K2453" t="inlineStr">
        <is>
          <t>Direct (campaign tagged in CRM)</t>
        </is>
      </c>
      <c r="L2453" t="inlineStr">
        <is>
          <t>Natuf | Investors | Tier1 + Growth Cities | Oct26 | V1</t>
        </is>
      </c>
      <c r="M2453" t="inlineStr">
        <is>
          <t>Natuf | Investors | Tier1 + Growth Cities | Oct26 | V1</t>
        </is>
      </c>
      <c r="N2453" t="inlineStr">
        <is>
          <t>Natuf | Reel | Brand Ambassador | Heard Of Owning A Cafe | V1</t>
        </is>
      </c>
      <c r="O2453" t="inlineStr">
        <is>
          <t>In House Natuf</t>
        </is>
      </c>
      <c r="P2453" t="inlineStr">
        <is>
          <t>Facebook</t>
        </is>
      </c>
      <c r="Q2453" t="inlineStr">
        <is>
          <t>Rupa Srinivas</t>
        </is>
      </c>
      <c r="R2453" t="inlineStr">
        <is>
          <t>Harshitha Kamishetty</t>
        </is>
      </c>
      <c r="S2453" t="inlineStr">
        <is>
          <t>-</t>
        </is>
      </c>
      <c r="T2453" t="inlineStr">
        <is>
          <t>Bangalore</t>
        </is>
      </c>
      <c r="U2453" t="inlineStr">
        <is>
          <t xml:space="preserve"> </t>
        </is>
      </c>
      <c r="V2453" t="n">
        <v>1</v>
      </c>
      <c r="W2453" t="n">
        <v>1</v>
      </c>
      <c r="X2453" t="inlineStr">
        <is>
          <t>XXXXXX8662</t>
        </is>
      </c>
      <c r="Y2453" s="72" t="n">
        <v>46326.52037037037</v>
      </c>
    </row>
    <row r="2454">
      <c r="A2454" s="39" t="inlineStr">
        <is>
          <t>6ad106f067565700ee1845b8</t>
        </is>
      </c>
      <c r="B2454" s="72" t="n">
        <v>46310.93861111111</v>
      </c>
      <c r="C2454" s="70" t="n">
        <v>46310</v>
      </c>
      <c r="D2454" t="inlineStr">
        <is>
          <t>2026-10</t>
        </is>
      </c>
      <c r="E2454" t="inlineStr">
        <is>
          <t>Wk of 2026-10-12</t>
        </is>
      </c>
      <c r="F2454" t="inlineStr">
        <is>
          <t>New Lead</t>
        </is>
      </c>
      <c r="G2454" s="39" t="str">
        <f>IF(ISNUMBER(MATCH(F2454,QualityStatuses,0)),"Quality Lead","Non-Quality Lead")</f>
        <v>Non-Quality Lead</v>
      </c>
      <c r="H2454" s="39" t="str">
        <f>IFERROR(INDEX(CampTypes,MATCH(I2454,CampList,0)),"Unattributed")</f>
        <v>Old</v>
      </c>
      <c r="I2454" t="inlineStr">
        <is>
          <t>E_Karan_Natuf_All_07072026</t>
        </is>
      </c>
      <c r="J2454" t="inlineStr">
        <is>
          <t>E_Karan_Natuf_All_07072026</t>
        </is>
      </c>
      <c r="K2454" t="inlineStr">
        <is>
          <t>Direct (campaign tagged in CRM)</t>
        </is>
      </c>
      <c r="L2454" t="inlineStr">
        <is>
          <t>E_Karan_Natuf_Sign_07072026_Adset3</t>
        </is>
      </c>
      <c r="M2454" t="inlineStr">
        <is>
          <t>E_Karan_Natuf_Sign_07072026_Adset3</t>
        </is>
      </c>
      <c r="N2454" t="inlineStr">
        <is>
          <t>E_Karan_Natuf_Sign_07072026_Adset2_Ad1 – Copy</t>
        </is>
      </c>
      <c r="O2454" t="inlineStr">
        <is>
          <t>Natuf</t>
        </is>
      </c>
      <c r="P2454" t="inlineStr">
        <is>
          <t>Facebook</t>
        </is>
      </c>
      <c r="Q2454" t="inlineStr">
        <is>
          <t>(Unassigned)</t>
        </is>
      </c>
      <c r="R2454" t="inlineStr">
        <is>
          <t>Omkar Navge</t>
        </is>
      </c>
      <c r="S2454" t="inlineStr">
        <is>
          <t>-</t>
        </is>
      </c>
      <c r="T2454" t="inlineStr">
        <is>
          <t>Budaun</t>
        </is>
      </c>
      <c r="U2454" t="inlineStr">
        <is>
          <t xml:space="preserve"> </t>
        </is>
      </c>
      <c r="V2454" t="n">
        <v>0</v>
      </c>
      <c r="W2454" t="n">
        <v>0</v>
      </c>
      <c r="X2454" t="inlineStr">
        <is>
          <t>XXXXXX5179</t>
        </is>
      </c>
      <c r="Y2454" s="72" t="n">
        <v>46326.52037037037</v>
      </c>
    </row>
    <row r="2455">
      <c r="A2455" s="39" t="inlineStr">
        <is>
          <t>6ad105feb9865c16756cce8a</t>
        </is>
      </c>
      <c r="B2455" s="72" t="n">
        <v>46310.93581018518</v>
      </c>
      <c r="C2455" s="70" t="n">
        <v>46310</v>
      </c>
      <c r="D2455" t="inlineStr">
        <is>
          <t>2026-10</t>
        </is>
      </c>
      <c r="E2455" t="inlineStr">
        <is>
          <t>Wk of 2026-10-12</t>
        </is>
      </c>
      <c r="F2455" t="inlineStr">
        <is>
          <t>Connected</t>
        </is>
      </c>
      <c r="G2455" s="39" t="str">
        <f>IF(ISNUMBER(MATCH(F2455,QualityStatuses,0)),"Quality Lead","Non-Quality Lead")</f>
        <v>Non-Quality Lead</v>
      </c>
      <c r="H2455" s="39" t="str">
        <f>IFERROR(INDEX(CampTypes,MATCH(I2455,CampList,0)),"Unattributed")</f>
        <v>New</v>
      </c>
      <c r="I2455" t="inlineStr">
        <is>
          <t>EBG - In House | ABO | Natuf | Leads | Unit Franchise | India | Oct26 | V1</t>
        </is>
      </c>
      <c r="J2455" t="inlineStr">
        <is>
          <t>EBG - In House | ABO | Natuf | Leads | Unit Franchise | India | Oct26 | V1</t>
        </is>
      </c>
      <c r="K2455" t="inlineStr">
        <is>
          <t>Direct (campaign tagged in CRM)</t>
        </is>
      </c>
      <c r="L2455" t="inlineStr">
        <is>
          <t>Natuf | LAL 1% | India | Jul26 | V1</t>
        </is>
      </c>
      <c r="M2455" t="inlineStr">
        <is>
          <t>Natuf | LAL 1% | India | Jul26 | V1</t>
        </is>
      </c>
      <c r="N2455" t="inlineStr">
        <is>
          <t>Natuf | Reel | Brand Ambassador | Heard Of Owning A Cafe | V1</t>
        </is>
      </c>
      <c r="O2455" t="inlineStr">
        <is>
          <t>In House Natuf</t>
        </is>
      </c>
      <c r="P2455" t="inlineStr">
        <is>
          <t>Facebook</t>
        </is>
      </c>
      <c r="Q2455" t="inlineStr">
        <is>
          <t>Rupa Srinivas</t>
        </is>
      </c>
      <c r="R2455" t="inlineStr">
        <is>
          <t>Sameer Khan</t>
        </is>
      </c>
      <c r="S2455" t="inlineStr">
        <is>
          <t>-</t>
        </is>
      </c>
      <c r="T2455" t="inlineStr">
        <is>
          <t>Arunachal Pradesh</t>
        </is>
      </c>
      <c r="U2455" t="inlineStr">
        <is>
          <t xml:space="preserve"> </t>
        </is>
      </c>
      <c r="V2455" t="n">
        <v>1</v>
      </c>
      <c r="W2455" t="n">
        <v>1</v>
      </c>
      <c r="X2455" t="inlineStr">
        <is>
          <t>XXXXXX3554</t>
        </is>
      </c>
      <c r="Y2455" s="72" t="n">
        <v>46326.52037037037</v>
      </c>
    </row>
    <row r="2456">
      <c r="A2456" s="39" t="inlineStr">
        <is>
          <t>6ad1052b213874ec5321113b</t>
        </is>
      </c>
      <c r="B2456" s="72" t="n">
        <v>46310.93336805556</v>
      </c>
      <c r="C2456" s="70" t="n">
        <v>46310</v>
      </c>
      <c r="D2456" t="inlineStr">
        <is>
          <t>2026-10</t>
        </is>
      </c>
      <c r="E2456" t="inlineStr">
        <is>
          <t>Wk of 2026-10-12</t>
        </is>
      </c>
      <c r="F2456" t="inlineStr">
        <is>
          <t>Attempt 2</t>
        </is>
      </c>
      <c r="G2456" s="39" t="str">
        <f>IF(ISNUMBER(MATCH(F2456,QualityStatuses,0)),"Quality Lead","Non-Quality Lead")</f>
        <v>Non-Quality Lead</v>
      </c>
      <c r="H2456" s="39" t="str">
        <f>IFERROR(INDEX(CampTypes,MATCH(I2456,CampList,0)),"Unattributed")</f>
        <v>Old</v>
      </c>
      <c r="I2456" t="inlineStr">
        <is>
          <t>E_Suresh_Natuf_Kiosk_07072026</t>
        </is>
      </c>
      <c r="J2456" t="inlineStr">
        <is>
          <t>E_Suresh_Natuf_Kiosk_07072026</t>
        </is>
      </c>
      <c r="K2456" t="inlineStr">
        <is>
          <t>Direct (campaign tagged in CRM)</t>
        </is>
      </c>
      <c r="L2456" t="inlineStr">
        <is>
          <t>E_Suresh_Natuf_Kiosk_07072026_Adset5</t>
        </is>
      </c>
      <c r="M2456" t="inlineStr">
        <is>
          <t>E_Suresh_Natuf_Kiosk_07072026_Adset5</t>
        </is>
      </c>
      <c r="N2456" t="inlineStr">
        <is>
          <t>E_Hindi_Suresh_Natuf_Kiosk_07072026_Adset5_ad3 – Copy 2</t>
        </is>
      </c>
      <c r="O2456" t="inlineStr">
        <is>
          <t>Natuf</t>
        </is>
      </c>
      <c r="P2456" t="inlineStr">
        <is>
          <t>Facebook</t>
        </is>
      </c>
      <c r="Q2456" t="inlineStr">
        <is>
          <t>Tejaswini Tarigopula</t>
        </is>
      </c>
      <c r="R2456" t="inlineStr">
        <is>
          <t>Shivamani</t>
        </is>
      </c>
      <c r="S2456" t="inlineStr">
        <is>
          <t>-</t>
        </is>
      </c>
      <c r="T2456" t="inlineStr">
        <is>
          <t>Jalandhar</t>
        </is>
      </c>
      <c r="U2456" t="inlineStr">
        <is>
          <t xml:space="preserve"> </t>
        </is>
      </c>
      <c r="V2456" t="n">
        <v>5</v>
      </c>
      <c r="W2456" t="n">
        <v>2</v>
      </c>
      <c r="X2456" t="inlineStr">
        <is>
          <t>XXXXXX2245</t>
        </is>
      </c>
      <c r="Y2456" s="72" t="n">
        <v>46326.52037037037</v>
      </c>
    </row>
    <row r="2457">
      <c r="A2457" s="39" t="inlineStr">
        <is>
          <t>6ad104c9f9ff3609704f2984</t>
        </is>
      </c>
      <c r="B2457" s="72" t="n">
        <v>46310.93223379629</v>
      </c>
      <c r="C2457" s="70" t="n">
        <v>46310</v>
      </c>
      <c r="D2457" t="inlineStr">
        <is>
          <t>2026-10</t>
        </is>
      </c>
      <c r="E2457" t="inlineStr">
        <is>
          <t>Wk of 2026-10-12</t>
        </is>
      </c>
      <c r="F2457" t="inlineStr">
        <is>
          <t>Attempt 1</t>
        </is>
      </c>
      <c r="G2457" s="39" t="str">
        <f>IF(ISNUMBER(MATCH(F2457,QualityStatuses,0)),"Quality Lead","Non-Quality Lead")</f>
        <v>Non-Quality Lead</v>
      </c>
      <c r="H2457" s="39" t="str">
        <f>IFERROR(INDEX(CampTypes,MATCH(I2457,CampList,0)),"Unattributed")</f>
        <v>Old</v>
      </c>
      <c r="I2457" t="inlineStr">
        <is>
          <t>E_Natuf_MF_05092026</t>
        </is>
      </c>
      <c r="J2457" t="inlineStr">
        <is>
          <t>E_Natuf_MF_05092026</t>
        </is>
      </c>
      <c r="K2457" t="inlineStr">
        <is>
          <t>Direct (campaign tagged in CRM)</t>
        </is>
      </c>
      <c r="L2457" t="inlineStr">
        <is>
          <t>E_Natuf_MF_05092026_ Ad Set1</t>
        </is>
      </c>
      <c r="M2457" t="inlineStr">
        <is>
          <t>E_Natuf_MF_05092026_ Ad Set1</t>
        </is>
      </c>
      <c r="N2457" t="inlineStr">
        <is>
          <t>E_Natuf_MF_05092026_ Ad Set1_Ad1</t>
        </is>
      </c>
      <c r="O2457" t="inlineStr">
        <is>
          <t>Natuf_MF</t>
        </is>
      </c>
      <c r="P2457" t="inlineStr">
        <is>
          <t>Facebook</t>
        </is>
      </c>
      <c r="Q2457" t="inlineStr">
        <is>
          <t>Tejaswini Tarigopula</t>
        </is>
      </c>
      <c r="R2457" t="inlineStr">
        <is>
          <t>Rima Paul</t>
        </is>
      </c>
      <c r="S2457" t="inlineStr">
        <is>
          <t>-</t>
        </is>
      </c>
      <c r="T2457" t="inlineStr">
        <is>
          <t>Kottayam</t>
        </is>
      </c>
      <c r="U2457" t="inlineStr">
        <is>
          <t xml:space="preserve"> </t>
        </is>
      </c>
      <c r="V2457" t="n">
        <v>2</v>
      </c>
      <c r="W2457" t="n">
        <v>0</v>
      </c>
      <c r="X2457" t="inlineStr">
        <is>
          <t>XXXXXX5279</t>
        </is>
      </c>
      <c r="Y2457" s="72" t="n">
        <v>46326.52037037037</v>
      </c>
    </row>
    <row r="2458">
      <c r="A2458" s="39" t="inlineStr">
        <is>
          <t>6ad1041c5027ad1ddd80ec03</t>
        </is>
      </c>
      <c r="B2458" s="72" t="n">
        <v>46310.93023148148</v>
      </c>
      <c r="C2458" s="70" t="n">
        <v>46310</v>
      </c>
      <c r="D2458" t="inlineStr">
        <is>
          <t>2026-10</t>
        </is>
      </c>
      <c r="E2458" t="inlineStr">
        <is>
          <t>Wk of 2026-10-12</t>
        </is>
      </c>
      <c r="F2458" t="inlineStr">
        <is>
          <t>Attempt 2</t>
        </is>
      </c>
      <c r="G2458" s="39" t="str">
        <f>IF(ISNUMBER(MATCH(F2458,QualityStatuses,0)),"Quality Lead","Non-Quality Lead")</f>
        <v>Non-Quality Lead</v>
      </c>
      <c r="H2458" s="39" t="str">
        <f>IFERROR(INDEX(CampTypes,MATCH(I2458,CampList,0)),"Unattributed")</f>
        <v>New</v>
      </c>
      <c r="I2458" t="inlineStr">
        <is>
          <t>EBG - In House | ABO | Natuf | Leads | Unit Franchise | India | Oct26 | V1</t>
        </is>
      </c>
      <c r="J2458" t="inlineStr">
        <is>
          <t>EBG - In House | ABO | Natuf | Leads | Unit Franchise | India | Oct26 | V1</t>
        </is>
      </c>
      <c r="K2458" t="inlineStr">
        <is>
          <t>Direct (campaign tagged in CRM)</t>
        </is>
      </c>
      <c r="L2458" t="inlineStr">
        <is>
          <t>Natuf | LAL 1% | India | Jul26 | V1</t>
        </is>
      </c>
      <c r="M2458" t="inlineStr">
        <is>
          <t>Natuf | LAL 1% | India | Jul26 | V1</t>
        </is>
      </c>
      <c r="N2458" t="inlineStr">
        <is>
          <t>Natuf | Reel | Brand Ambassador | Heard Of Owning A Cafe | V1</t>
        </is>
      </c>
      <c r="O2458" t="inlineStr">
        <is>
          <t>In House Natuf</t>
        </is>
      </c>
      <c r="P2458" t="inlineStr">
        <is>
          <t>Facebook</t>
        </is>
      </c>
      <c r="Q2458" t="inlineStr">
        <is>
          <t>Rupa Srinivas</t>
        </is>
      </c>
      <c r="R2458" t="inlineStr">
        <is>
          <t>Srikanth Marampudi</t>
        </is>
      </c>
      <c r="S2458" t="inlineStr">
        <is>
          <t>-</t>
        </is>
      </c>
      <c r="T2458" t="inlineStr">
        <is>
          <t>Jammu</t>
        </is>
      </c>
      <c r="U2458" t="inlineStr">
        <is>
          <t xml:space="preserve"> </t>
        </is>
      </c>
      <c r="V2458" t="n">
        <v>3</v>
      </c>
      <c r="W2458" t="n">
        <v>0</v>
      </c>
      <c r="X2458" t="inlineStr">
        <is>
          <t>XXXXXX6343</t>
        </is>
      </c>
      <c r="Y2458" s="72" t="n">
        <v>46326.52037037037</v>
      </c>
    </row>
    <row r="2459">
      <c r="A2459" s="39" t="inlineStr">
        <is>
          <t>6ad103ab5027ad1ddd80eb13</t>
        </is>
      </c>
      <c r="B2459" s="72" t="n">
        <v>46310.92892361111</v>
      </c>
      <c r="C2459" s="70" t="n">
        <v>46310</v>
      </c>
      <c r="D2459" t="inlineStr">
        <is>
          <t>2026-10</t>
        </is>
      </c>
      <c r="E2459" t="inlineStr">
        <is>
          <t>Wk of 2026-10-12</t>
        </is>
      </c>
      <c r="F2459" t="inlineStr">
        <is>
          <t>New Lead</t>
        </is>
      </c>
      <c r="G2459" s="39" t="str">
        <f>IF(ISNUMBER(MATCH(F2459,QualityStatuses,0)),"Quality Lead","Non-Quality Lead")</f>
        <v>Non-Quality Lead</v>
      </c>
      <c r="H2459" s="39" t="str">
        <f>IFERROR(INDEX(CampTypes,MATCH(I2459,CampList,0)),"Unattributed")</f>
        <v>Old</v>
      </c>
      <c r="I2459" t="inlineStr">
        <is>
          <t>natuf_Kiosk_14072026_Hindi</t>
        </is>
      </c>
      <c r="J2459" t="inlineStr">
        <is>
          <t>natuf_Kiosk_14072026_Hindi</t>
        </is>
      </c>
      <c r="K2459" t="inlineStr">
        <is>
          <t>Direct (campaign tagged in CRM)</t>
        </is>
      </c>
      <c r="L2459" t="inlineStr">
        <is>
          <t>natuf_Kiosk_14072026_Highest-converting industries</t>
        </is>
      </c>
      <c r="M2459" t="inlineStr">
        <is>
          <t>natuf_Kiosk_14072026_Highest-converting industries</t>
        </is>
      </c>
      <c r="N2459" t="inlineStr">
        <is>
          <t>natuf_Kiosk_14072026_ad set_ad1</t>
        </is>
      </c>
      <c r="O2459" t="inlineStr">
        <is>
          <t>Natuf</t>
        </is>
      </c>
      <c r="P2459" t="inlineStr">
        <is>
          <t>Facebook</t>
        </is>
      </c>
      <c r="Q2459" t="inlineStr">
        <is>
          <t>(Unassigned)</t>
        </is>
      </c>
      <c r="R2459" t="inlineStr">
        <is>
          <t>Omkar Navge</t>
        </is>
      </c>
      <c r="S2459" t="inlineStr">
        <is>
          <t>-</t>
        </is>
      </c>
      <c r="T2459" t="inlineStr">
        <is>
          <t>Unnao</t>
        </is>
      </c>
      <c r="U2459" t="inlineStr">
        <is>
          <t xml:space="preserve"> </t>
        </is>
      </c>
      <c r="V2459" t="n">
        <v>0</v>
      </c>
      <c r="W2459" t="n">
        <v>0</v>
      </c>
      <c r="X2459" t="inlineStr">
        <is>
          <t>XXXXXX8291</t>
        </is>
      </c>
      <c r="Y2459" s="72" t="n">
        <v>46326.52037037037</v>
      </c>
    </row>
    <row r="2460">
      <c r="A2460" s="39" t="inlineStr">
        <is>
          <t>6ad102d1b9865c16756ccc43</t>
        </is>
      </c>
      <c r="B2460" s="72" t="n">
        <v>46310.92640046297</v>
      </c>
      <c r="C2460" s="70" t="n">
        <v>46310</v>
      </c>
      <c r="D2460" t="inlineStr">
        <is>
          <t>2026-10</t>
        </is>
      </c>
      <c r="E2460" t="inlineStr">
        <is>
          <t>Wk of 2026-10-12</t>
        </is>
      </c>
      <c r="F2460" t="inlineStr">
        <is>
          <t>Attempt 1</t>
        </is>
      </c>
      <c r="G2460" s="39" t="str">
        <f>IF(ISNUMBER(MATCH(F2460,QualityStatuses,0)),"Quality Lead","Non-Quality Lead")</f>
        <v>Non-Quality Lead</v>
      </c>
      <c r="H2460" s="39" t="str">
        <f>IFERROR(INDEX(CampTypes,MATCH(I2460,CampList,0)),"Unattributed")</f>
        <v>Old</v>
      </c>
      <c r="I2460" t="inlineStr">
        <is>
          <t>natuf_Kiosk_14072026_Hindi</t>
        </is>
      </c>
      <c r="J2460" t="inlineStr">
        <is>
          <t>natuf_Kiosk_14072026_Hindi</t>
        </is>
      </c>
      <c r="K2460" t="inlineStr">
        <is>
          <t>Direct (campaign tagged in CRM)</t>
        </is>
      </c>
      <c r="L2460" t="inlineStr">
        <is>
          <t>natuf_Kiosk_09102026</t>
        </is>
      </c>
      <c r="M2460" t="inlineStr">
        <is>
          <t>natuf_Kiosk_09102026</t>
        </is>
      </c>
      <c r="N2460" t="inlineStr">
        <is>
          <t>natuf_Kiosk_14072026_ad set_ad1</t>
        </is>
      </c>
      <c r="O2460" t="inlineStr">
        <is>
          <t>Natuf</t>
        </is>
      </c>
      <c r="P2460" t="inlineStr">
        <is>
          <t>Facebook</t>
        </is>
      </c>
      <c r="Q2460" t="inlineStr">
        <is>
          <t>Tejaswini Tarigopula</t>
        </is>
      </c>
      <c r="R2460" t="inlineStr">
        <is>
          <t>Rima Paul</t>
        </is>
      </c>
      <c r="S2460" t="inlineStr">
        <is>
          <t>-</t>
        </is>
      </c>
      <c r="T2460" t="inlineStr">
        <is>
          <t>Baramulla</t>
        </is>
      </c>
      <c r="U2460" t="inlineStr">
        <is>
          <t xml:space="preserve"> </t>
        </is>
      </c>
      <c r="V2460" t="n">
        <v>3</v>
      </c>
      <c r="W2460" t="n">
        <v>0</v>
      </c>
      <c r="X2460" t="inlineStr">
        <is>
          <t>XXXXXX0704</t>
        </is>
      </c>
      <c r="Y2460" s="72" t="n">
        <v>46326.52037037037</v>
      </c>
    </row>
    <row r="2461">
      <c r="A2461" s="39" t="inlineStr">
        <is>
          <t>6ad1023ef75b0daa2526a5f0</t>
        </is>
      </c>
      <c r="B2461" s="72" t="n">
        <v>46310.92469907407</v>
      </c>
      <c r="C2461" s="70" t="n">
        <v>46310</v>
      </c>
      <c r="D2461" t="inlineStr">
        <is>
          <t>2026-10</t>
        </is>
      </c>
      <c r="E2461" t="inlineStr">
        <is>
          <t>Wk of 2026-10-12</t>
        </is>
      </c>
      <c r="F2461" t="inlineStr">
        <is>
          <t>New Lead</t>
        </is>
      </c>
      <c r="G2461" s="39" t="str">
        <f>IF(ISNUMBER(MATCH(F2461,QualityStatuses,0)),"Quality Lead","Non-Quality Lead")</f>
        <v>Non-Quality Lead</v>
      </c>
      <c r="H2461" s="39" t="str">
        <f>IFERROR(INDEX(CampTypes,MATCH(I2461,CampList,0)),"Unattributed")</f>
        <v>Old</v>
      </c>
      <c r="I2461" t="inlineStr">
        <is>
          <t>E_Natuf_Generic_13082026</t>
        </is>
      </c>
      <c r="J2461" t="inlineStr">
        <is>
          <t>E_Natuf_Generic_13082026</t>
        </is>
      </c>
      <c r="K2461" t="inlineStr">
        <is>
          <t>Direct (campaign tagged in CRM)</t>
        </is>
      </c>
      <c r="L2461" t="inlineStr">
        <is>
          <t>E_Natuf_Generic_13082026_Adset1</t>
        </is>
      </c>
      <c r="M2461" t="inlineStr">
        <is>
          <t>E_Natuf_Generic_13082026_Adset1</t>
        </is>
      </c>
      <c r="N2461" t="inlineStr">
        <is>
          <t>E_Natuf_Generic_13082026_Adset1_Ad1</t>
        </is>
      </c>
      <c r="O2461" t="inlineStr">
        <is>
          <t>Natuf</t>
        </is>
      </c>
      <c r="P2461" t="inlineStr">
        <is>
          <t>Facebook</t>
        </is>
      </c>
      <c r="Q2461" t="inlineStr">
        <is>
          <t>(Unassigned)</t>
        </is>
      </c>
      <c r="R2461" t="inlineStr">
        <is>
          <t>Omkar Navge</t>
        </is>
      </c>
      <c r="S2461" t="inlineStr">
        <is>
          <t>-</t>
        </is>
      </c>
      <c r="T2461" t="inlineStr">
        <is>
          <t>Hyderabad</t>
        </is>
      </c>
      <c r="U2461" t="inlineStr">
        <is>
          <t xml:space="preserve"> </t>
        </is>
      </c>
      <c r="V2461" t="n">
        <v>0</v>
      </c>
      <c r="W2461" t="n">
        <v>0</v>
      </c>
      <c r="X2461" t="inlineStr">
        <is>
          <t>XXXXXX1025</t>
        </is>
      </c>
      <c r="Y2461" s="72" t="n">
        <v>46326.52037037037</v>
      </c>
    </row>
    <row r="2462">
      <c r="A2462" s="39" t="inlineStr">
        <is>
          <t>6ad101a724848de72ed670ff</t>
        </is>
      </c>
      <c r="B2462" s="72" t="n">
        <v>46310.92295138889</v>
      </c>
      <c r="C2462" s="70" t="n">
        <v>46310</v>
      </c>
      <c r="D2462" t="inlineStr">
        <is>
          <t>2026-10</t>
        </is>
      </c>
      <c r="E2462" t="inlineStr">
        <is>
          <t>Wk of 2026-10-12</t>
        </is>
      </c>
      <c r="F2462" t="inlineStr">
        <is>
          <t>Attempt 1</t>
        </is>
      </c>
      <c r="G2462" s="39" t="str">
        <f>IF(ISNUMBER(MATCH(F2462,QualityStatuses,0)),"Quality Lead","Non-Quality Lead")</f>
        <v>Non-Quality Lead</v>
      </c>
      <c r="H2462" s="39" t="str">
        <f>IFERROR(INDEX(CampTypes,MATCH(I2462,CampList,0)),"Unattributed")</f>
        <v>New</v>
      </c>
      <c r="I2462" t="inlineStr">
        <is>
          <t>EBG - In House | ABO | Natuf | Leads | Unit Franchise | India | Oct26 | V1</t>
        </is>
      </c>
      <c r="J2462" t="inlineStr">
        <is>
          <t>EBG - In House | ABO | Natuf | Leads | Unit Franchise | India | Oct26 | V1</t>
        </is>
      </c>
      <c r="K2462" t="inlineStr">
        <is>
          <t>Direct (campaign tagged in CRM)</t>
        </is>
      </c>
      <c r="L2462" t="inlineStr">
        <is>
          <t>Natuf | Investors | Tier1 + Growth Cities | Oct26 | V1</t>
        </is>
      </c>
      <c r="M2462" t="inlineStr">
        <is>
          <t>Natuf | Investors | Tier1 + Growth Cities | Oct26 | V1</t>
        </is>
      </c>
      <c r="N2462" t="inlineStr">
        <is>
          <t>Natuf | Reel | Brand Ambassador | Heard Of Owning A Cafe | V1</t>
        </is>
      </c>
      <c r="O2462" t="inlineStr">
        <is>
          <t>In House Natuf</t>
        </is>
      </c>
      <c r="P2462" t="inlineStr">
        <is>
          <t>Facebook</t>
        </is>
      </c>
      <c r="Q2462" t="inlineStr">
        <is>
          <t>Rupa Srinivas</t>
        </is>
      </c>
      <c r="R2462" t="inlineStr">
        <is>
          <t>Ayush Arora</t>
        </is>
      </c>
      <c r="S2462" t="inlineStr">
        <is>
          <t>-</t>
        </is>
      </c>
      <c r="T2462" t="inlineStr">
        <is>
          <t>Hyderabad</t>
        </is>
      </c>
      <c r="U2462" t="inlineStr">
        <is>
          <t xml:space="preserve"> </t>
        </is>
      </c>
      <c r="V2462" t="n">
        <v>1</v>
      </c>
      <c r="W2462" t="n">
        <v>0</v>
      </c>
      <c r="X2462" t="inlineStr">
        <is>
          <t>XXXXXX2614</t>
        </is>
      </c>
      <c r="Y2462" s="72" t="n">
        <v>46326.52037037037</v>
      </c>
    </row>
    <row r="2463">
      <c r="A2463" s="39" t="inlineStr">
        <is>
          <t>6ad1016cc0e0eb9083c7caea</t>
        </is>
      </c>
      <c r="B2463" s="72" t="n">
        <v>46310.92226851852</v>
      </c>
      <c r="C2463" s="70" t="n">
        <v>46310</v>
      </c>
      <c r="D2463" t="inlineStr">
        <is>
          <t>2026-10</t>
        </is>
      </c>
      <c r="E2463" t="inlineStr">
        <is>
          <t>Wk of 2026-10-12</t>
        </is>
      </c>
      <c r="F2463" t="inlineStr">
        <is>
          <t>Attempt 1</t>
        </is>
      </c>
      <c r="G2463" s="39" t="str">
        <f>IF(ISNUMBER(MATCH(F2463,QualityStatuses,0)),"Quality Lead","Non-Quality Lead")</f>
        <v>Non-Quality Lead</v>
      </c>
      <c r="H2463" s="39" t="str">
        <f>IFERROR(INDEX(CampTypes,MATCH(I2463,CampList,0)),"Unattributed")</f>
        <v>New</v>
      </c>
      <c r="I2463" t="inlineStr">
        <is>
          <t>EBG - In House | ABO | Natuf | Leads | Unit Franchise | India | Oct26 | V1</t>
        </is>
      </c>
      <c r="J2463" t="inlineStr">
        <is>
          <t>EBG - In House | ABO | Natuf | Leads | Unit Franchise | India | Oct26 | V1</t>
        </is>
      </c>
      <c r="K2463" t="inlineStr">
        <is>
          <t>Direct (campaign tagged in CRM)</t>
        </is>
      </c>
      <c r="L2463" t="inlineStr">
        <is>
          <t>Natuf | LAL 1% | India | Jul26 | V1</t>
        </is>
      </c>
      <c r="M2463" t="inlineStr">
        <is>
          <t>Natuf | LAL 1% | India | Jul26 | V1</t>
        </is>
      </c>
      <c r="N2463" t="inlineStr">
        <is>
          <t>Natuf | Reel | Brand Ambassador | Heard Of Owning A Cafe | V1</t>
        </is>
      </c>
      <c r="O2463" t="inlineStr">
        <is>
          <t>In House Natuf</t>
        </is>
      </c>
      <c r="P2463" t="inlineStr">
        <is>
          <t>Facebook</t>
        </is>
      </c>
      <c r="Q2463" t="inlineStr">
        <is>
          <t>Rupa Srinivas</t>
        </is>
      </c>
      <c r="R2463" t="inlineStr">
        <is>
          <t>Yeshaswini</t>
        </is>
      </c>
      <c r="S2463" t="inlineStr">
        <is>
          <t>-</t>
        </is>
      </c>
      <c r="T2463" t="inlineStr">
        <is>
          <t>Kolkata</t>
        </is>
      </c>
      <c r="U2463" t="inlineStr">
        <is>
          <t xml:space="preserve"> </t>
        </is>
      </c>
      <c r="V2463" t="n">
        <v>1</v>
      </c>
      <c r="W2463" t="n">
        <v>1</v>
      </c>
      <c r="X2463" t="inlineStr">
        <is>
          <t>XXXXXX2856</t>
        </is>
      </c>
      <c r="Y2463" s="72" t="n">
        <v>46326.52037037037</v>
      </c>
    </row>
    <row r="2464">
      <c r="A2464" s="39" t="inlineStr">
        <is>
          <t>6ad100bc0645cdfeb694e329</t>
        </is>
      </c>
      <c r="B2464" s="72" t="n">
        <v>46310.92023148148</v>
      </c>
      <c r="C2464" s="70" t="n">
        <v>46310</v>
      </c>
      <c r="D2464" t="inlineStr">
        <is>
          <t>2026-10</t>
        </is>
      </c>
      <c r="E2464" t="inlineStr">
        <is>
          <t>Wk of 2026-10-12</t>
        </is>
      </c>
      <c r="F2464" t="inlineStr">
        <is>
          <t>Connected</t>
        </is>
      </c>
      <c r="G2464" s="39" t="str">
        <f>IF(ISNUMBER(MATCH(F2464,QualityStatuses,0)),"Quality Lead","Non-Quality Lead")</f>
        <v>Non-Quality Lead</v>
      </c>
      <c r="H2464" s="39" t="str">
        <f>IFERROR(INDEX(CampTypes,MATCH(I2464,CampList,0)),"Unattributed")</f>
        <v>Old</v>
      </c>
      <c r="I2464" t="inlineStr">
        <is>
          <t>E_Natuf_Generic_13082026</t>
        </is>
      </c>
      <c r="J2464" t="inlineStr">
        <is>
          <t>E_Natuf_Generic_13082026</t>
        </is>
      </c>
      <c r="K2464" t="inlineStr">
        <is>
          <t>Direct (campaign tagged in CRM)</t>
        </is>
      </c>
      <c r="L2464" t="inlineStr">
        <is>
          <t>E_Natuf_Generic_13082026_Adset1</t>
        </is>
      </c>
      <c r="M2464" t="inlineStr">
        <is>
          <t>E_Natuf_Generic_13082026_Adset1</t>
        </is>
      </c>
      <c r="N2464" t="inlineStr">
        <is>
          <t>E_Natuf_Generic_13082026_Adset1_Ad1</t>
        </is>
      </c>
      <c r="O2464" t="inlineStr">
        <is>
          <t>Natuf</t>
        </is>
      </c>
      <c r="P2464" t="inlineStr">
        <is>
          <t>Facebook</t>
        </is>
      </c>
      <c r="Q2464" t="inlineStr">
        <is>
          <t>Tejaswini Tarigopula</t>
        </is>
      </c>
      <c r="R2464" t="inlineStr">
        <is>
          <t>Arjuman Vidya Sagar</t>
        </is>
      </c>
      <c r="S2464" t="inlineStr">
        <is>
          <t>-</t>
        </is>
      </c>
      <c r="T2464" t="inlineStr">
        <is>
          <t>Rajkot</t>
        </is>
      </c>
      <c r="U2464" t="inlineStr">
        <is>
          <t xml:space="preserve"> </t>
        </is>
      </c>
      <c r="V2464" t="n">
        <v>2</v>
      </c>
      <c r="W2464" t="n">
        <v>1</v>
      </c>
      <c r="X2464" t="inlineStr">
        <is>
          <t>XXXXXX2033</t>
        </is>
      </c>
      <c r="Y2464" s="72" t="n">
        <v>46326.52037037037</v>
      </c>
    </row>
    <row r="2465">
      <c r="A2465" s="39" t="inlineStr">
        <is>
          <t>6ad0ff53f9ff3609704f2620</t>
        </is>
      </c>
      <c r="B2465" s="72" t="n">
        <v>46310.91605324074</v>
      </c>
      <c r="C2465" s="70" t="n">
        <v>46310</v>
      </c>
      <c r="D2465" t="inlineStr">
        <is>
          <t>2026-10</t>
        </is>
      </c>
      <c r="E2465" t="inlineStr">
        <is>
          <t>Wk of 2026-10-12</t>
        </is>
      </c>
      <c r="F2465" t="inlineStr">
        <is>
          <t>Attempt 1</t>
        </is>
      </c>
      <c r="G2465" s="39" t="str">
        <f>IF(ISNUMBER(MATCH(F2465,QualityStatuses,0)),"Quality Lead","Non-Quality Lead")</f>
        <v>Non-Quality Lead</v>
      </c>
      <c r="H2465" s="39" t="str">
        <f>IFERROR(INDEX(CampTypes,MATCH(I2465,CampList,0)),"Unattributed")</f>
        <v>Old</v>
      </c>
      <c r="I2465" t="inlineStr">
        <is>
          <t>natuf_Kiosk_14072026_Hindi</t>
        </is>
      </c>
      <c r="J2465" t="inlineStr">
        <is>
          <t>natuf_Kiosk_14072026_Hindi</t>
        </is>
      </c>
      <c r="K2465" t="inlineStr">
        <is>
          <t>Direct (campaign tagged in CRM)</t>
        </is>
      </c>
      <c r="L2465" t="inlineStr">
        <is>
          <t>natuf_Kiosk_09102026</t>
        </is>
      </c>
      <c r="M2465" t="inlineStr">
        <is>
          <t>natuf_Kiosk_09102026</t>
        </is>
      </c>
      <c r="N2465" t="inlineStr">
        <is>
          <t>natuf_Kiosk_14072026_ad set_ad1</t>
        </is>
      </c>
      <c r="O2465" t="inlineStr">
        <is>
          <t>Natuf</t>
        </is>
      </c>
      <c r="P2465" t="inlineStr">
        <is>
          <t>Facebook</t>
        </is>
      </c>
      <c r="Q2465" t="inlineStr">
        <is>
          <t>Tejaswini Tarigopula</t>
        </is>
      </c>
      <c r="R2465" t="inlineStr">
        <is>
          <t>Rima Paul</t>
        </is>
      </c>
      <c r="S2465" t="inlineStr">
        <is>
          <t>-</t>
        </is>
      </c>
      <c r="T2465" t="inlineStr">
        <is>
          <t>Budaun</t>
        </is>
      </c>
      <c r="U2465" t="inlineStr">
        <is>
          <t xml:space="preserve"> </t>
        </is>
      </c>
      <c r="V2465" t="n">
        <v>2</v>
      </c>
      <c r="W2465" t="n">
        <v>1</v>
      </c>
      <c r="X2465" t="inlineStr">
        <is>
          <t>XXXXXX1622</t>
        </is>
      </c>
      <c r="Y2465" s="72" t="n">
        <v>46326.52037037037</v>
      </c>
    </row>
    <row r="2466">
      <c r="A2466" s="39" t="inlineStr">
        <is>
          <t>6ad0ff1793d72f0f14e6d299</t>
        </is>
      </c>
      <c r="B2466" s="72" t="n">
        <v>46310.91535879629</v>
      </c>
      <c r="C2466" s="70" t="n">
        <v>46310</v>
      </c>
      <c r="D2466" t="inlineStr">
        <is>
          <t>2026-10</t>
        </is>
      </c>
      <c r="E2466" t="inlineStr">
        <is>
          <t>Wk of 2026-10-12</t>
        </is>
      </c>
      <c r="F2466" t="inlineStr">
        <is>
          <t>New Lead</t>
        </is>
      </c>
      <c r="G2466" s="39" t="str">
        <f>IF(ISNUMBER(MATCH(F2466,QualityStatuses,0)),"Quality Lead","Non-Quality Lead")</f>
        <v>Non-Quality Lead</v>
      </c>
      <c r="H2466" s="39" t="str">
        <f>IFERROR(INDEX(CampTypes,MATCH(I2466,CampList,0)),"Unattributed")</f>
        <v>Old</v>
      </c>
      <c r="I2466" t="inlineStr">
        <is>
          <t>E_Suresh_Natuf_Kiosk_07072026</t>
        </is>
      </c>
      <c r="J2466" t="inlineStr">
        <is>
          <t>E_Suresh_Natuf_Kiosk_07072026</t>
        </is>
      </c>
      <c r="K2466" t="inlineStr">
        <is>
          <t>Direct (campaign tagged in CRM)</t>
        </is>
      </c>
      <c r="L2466" t="inlineStr">
        <is>
          <t>E_Suresh_Natuf_Kiosk_07072026_Adset5</t>
        </is>
      </c>
      <c r="M2466" t="inlineStr">
        <is>
          <t>E_Suresh_Natuf_Kiosk_07072026_Adset5</t>
        </is>
      </c>
      <c r="N2466" t="inlineStr">
        <is>
          <t>E_Hindi_Suresh_Natuf_Kiosk_07072026_Adset5_ad3 – Copy 2</t>
        </is>
      </c>
      <c r="O2466" t="inlineStr">
        <is>
          <t>Natuf</t>
        </is>
      </c>
      <c r="P2466" t="inlineStr">
        <is>
          <t>Facebook</t>
        </is>
      </c>
      <c r="Q2466" t="inlineStr">
        <is>
          <t>(Unassigned)</t>
        </is>
      </c>
      <c r="R2466" t="inlineStr">
        <is>
          <t>Omkar Navge</t>
        </is>
      </c>
      <c r="S2466" t="inlineStr">
        <is>
          <t>-</t>
        </is>
      </c>
      <c r="T2466" t="inlineStr">
        <is>
          <t>Lucknow</t>
        </is>
      </c>
      <c r="U2466" t="inlineStr">
        <is>
          <t xml:space="preserve"> </t>
        </is>
      </c>
      <c r="V2466" t="n">
        <v>0</v>
      </c>
      <c r="W2466" t="n">
        <v>0</v>
      </c>
      <c r="X2466" t="inlineStr">
        <is>
          <t>XXXXXX9254</t>
        </is>
      </c>
      <c r="Y2466" s="72" t="n">
        <v>46326.52037037037</v>
      </c>
    </row>
    <row r="2467">
      <c r="A2467" s="39" t="inlineStr">
        <is>
          <t>6ad0fe7d93d72f0f14e6d132</t>
        </is>
      </c>
      <c r="B2467" s="72" t="n">
        <v>46310.91357638889</v>
      </c>
      <c r="C2467" s="70" t="n">
        <v>46310</v>
      </c>
      <c r="D2467" t="inlineStr">
        <is>
          <t>2026-10</t>
        </is>
      </c>
      <c r="E2467" t="inlineStr">
        <is>
          <t>Wk of 2026-10-12</t>
        </is>
      </c>
      <c r="F2467" t="inlineStr">
        <is>
          <t>Attempt 1</t>
        </is>
      </c>
      <c r="G2467" s="39" t="str">
        <f>IF(ISNUMBER(MATCH(F2467,QualityStatuses,0)),"Quality Lead","Non-Quality Lead")</f>
        <v>Non-Quality Lead</v>
      </c>
      <c r="H2467" s="39" t="str">
        <f>IFERROR(INDEX(CampTypes,MATCH(I2467,CampList,0)),"Unattributed")</f>
        <v>New</v>
      </c>
      <c r="I2467" t="inlineStr">
        <is>
          <t>EBG - In House | ABO | Natuf | Leads | Unit Franchise | India | Oct26 | V1</t>
        </is>
      </c>
      <c r="J2467" t="inlineStr">
        <is>
          <t>EBG - In House | ABO | Natuf | Leads | Unit Franchise | India | Oct26 | V1</t>
        </is>
      </c>
      <c r="K2467" t="inlineStr">
        <is>
          <t>Direct (campaign tagged in CRM)</t>
        </is>
      </c>
      <c r="L2467" t="inlineStr">
        <is>
          <t>Natuf | Business Owners | Tier1 + Growth Cities | Oct26 | V1</t>
        </is>
      </c>
      <c r="M2467" t="inlineStr">
        <is>
          <t>Natuf | Business Owners | Tier1 + Growth Cities | Oct26 | V1</t>
        </is>
      </c>
      <c r="N2467" t="inlineStr">
        <is>
          <t>Natuf | Reel | Brand Ambassador | Heard Of Owning A Cafe | V1</t>
        </is>
      </c>
      <c r="O2467" t="inlineStr">
        <is>
          <t>In House Natuf</t>
        </is>
      </c>
      <c r="P2467" t="inlineStr">
        <is>
          <t>Facebook</t>
        </is>
      </c>
      <c r="Q2467" t="inlineStr">
        <is>
          <t>Rupa Srinivas</t>
        </is>
      </c>
      <c r="R2467" t="inlineStr">
        <is>
          <t>Siddharth</t>
        </is>
      </c>
      <c r="S2467" t="inlineStr">
        <is>
          <t>-</t>
        </is>
      </c>
      <c r="T2467" t="inlineStr">
        <is>
          <t>Gurugram</t>
        </is>
      </c>
      <c r="U2467" t="inlineStr">
        <is>
          <t xml:space="preserve"> </t>
        </is>
      </c>
      <c r="V2467" t="n">
        <v>2</v>
      </c>
      <c r="W2467" t="n">
        <v>0</v>
      </c>
      <c r="X2467" t="inlineStr">
        <is>
          <t>XXXXXX1704</t>
        </is>
      </c>
      <c r="Y2467" s="72" t="n">
        <v>46326.52037037037</v>
      </c>
    </row>
    <row r="2468">
      <c r="A2468" s="39" t="inlineStr">
        <is>
          <t>6ad0fe56543c1be20009db32</t>
        </is>
      </c>
      <c r="B2468" s="72" t="n">
        <v>46310.913125</v>
      </c>
      <c r="C2468" s="70" t="n">
        <v>46310</v>
      </c>
      <c r="D2468" t="inlineStr">
        <is>
          <t>2026-10</t>
        </is>
      </c>
      <c r="E2468" t="inlineStr">
        <is>
          <t>Wk of 2026-10-12</t>
        </is>
      </c>
      <c r="F2468" t="inlineStr">
        <is>
          <t>Details Shared</t>
        </is>
      </c>
      <c r="G2468" s="39" t="str">
        <f>IF(ISNUMBER(MATCH(F2468,QualityStatuses,0)),"Quality Lead","Non-Quality Lead")</f>
        <v>Quality Lead</v>
      </c>
      <c r="H2468" s="39" t="str">
        <f>IFERROR(INDEX(CampTypes,MATCH(I2468,CampList,0)),"Unattributed")</f>
        <v>New</v>
      </c>
      <c r="I2468" t="inlineStr">
        <is>
          <t>EBG - In House | ABO | Natuf | Leads | Unit Franchise | India | Oct26 | V1</t>
        </is>
      </c>
      <c r="J2468" t="inlineStr">
        <is>
          <t>EBG - In House | ABO | Natuf | Leads | Unit Franchise | India | Oct26 | V1</t>
        </is>
      </c>
      <c r="K2468" t="inlineStr">
        <is>
          <t>Direct (campaign tagged in CRM)</t>
        </is>
      </c>
      <c r="L2468" t="inlineStr">
        <is>
          <t>Natuf | LAL 1% | India | Jul26 | V1</t>
        </is>
      </c>
      <c r="M2468" t="inlineStr">
        <is>
          <t>Natuf | LAL 1% | India | Jul26 | V1</t>
        </is>
      </c>
      <c r="N2468" t="inlineStr">
        <is>
          <t>Natuf | Reel | Brand Ambassador | Heard Of Owning A Cafe | V1</t>
        </is>
      </c>
      <c r="O2468" t="inlineStr">
        <is>
          <t>In House Natuf</t>
        </is>
      </c>
      <c r="P2468" t="inlineStr">
        <is>
          <t>Facebook</t>
        </is>
      </c>
      <c r="Q2468" t="inlineStr">
        <is>
          <t>Rupa Srinivas</t>
        </is>
      </c>
      <c r="R2468" t="inlineStr">
        <is>
          <t>Swathi Polu</t>
        </is>
      </c>
      <c r="S2468" t="inlineStr">
        <is>
          <t>-</t>
        </is>
      </c>
      <c r="T2468" t="inlineStr">
        <is>
          <t>g Noida</t>
        </is>
      </c>
      <c r="U2468" t="inlineStr">
        <is>
          <t xml:space="preserve"> </t>
        </is>
      </c>
      <c r="V2468" t="n">
        <v>2</v>
      </c>
      <c r="W2468" t="n">
        <v>2</v>
      </c>
      <c r="X2468" t="inlineStr">
        <is>
          <t>XXXXXX4071</t>
        </is>
      </c>
      <c r="Y2468" s="72" t="n">
        <v>46326.52037037037</v>
      </c>
    </row>
    <row r="2469">
      <c r="A2469" s="39" t="inlineStr">
        <is>
          <t>6ad0fe31c75e9fd539ac70df</t>
        </is>
      </c>
      <c r="B2469" s="72" t="n">
        <v>46310.91269675926</v>
      </c>
      <c r="C2469" s="70" t="n">
        <v>46310</v>
      </c>
      <c r="D2469" t="inlineStr">
        <is>
          <t>2026-10</t>
        </is>
      </c>
      <c r="E2469" t="inlineStr">
        <is>
          <t>Wk of 2026-10-12</t>
        </is>
      </c>
      <c r="F2469" t="inlineStr">
        <is>
          <t>Connected</t>
        </is>
      </c>
      <c r="G2469" s="39" t="str">
        <f>IF(ISNUMBER(MATCH(F2469,QualityStatuses,0)),"Quality Lead","Non-Quality Lead")</f>
        <v>Non-Quality Lead</v>
      </c>
      <c r="H2469" s="39" t="str">
        <f>IFERROR(INDEX(CampTypes,MATCH(I2469,CampList,0)),"Unattributed")</f>
        <v>Old</v>
      </c>
      <c r="I2469" t="inlineStr">
        <is>
          <t>natuf_Kiosk_14072026_Hindi</t>
        </is>
      </c>
      <c r="J2469" t="inlineStr">
        <is>
          <t>natuf_Kiosk_14072026_Hindi</t>
        </is>
      </c>
      <c r="K2469" t="inlineStr">
        <is>
          <t>Direct (campaign tagged in CRM)</t>
        </is>
      </c>
      <c r="L2469" t="inlineStr">
        <is>
          <t>natuf_Kiosk_09102026</t>
        </is>
      </c>
      <c r="M2469" t="inlineStr">
        <is>
          <t>natuf_Kiosk_09102026</t>
        </is>
      </c>
      <c r="N2469" t="inlineStr">
        <is>
          <t>natuf_Kiosk_14072026_ad set_ad1</t>
        </is>
      </c>
      <c r="O2469" t="inlineStr">
        <is>
          <t>Natuf</t>
        </is>
      </c>
      <c r="P2469" t="inlineStr">
        <is>
          <t>Facebook</t>
        </is>
      </c>
      <c r="Q2469" t="inlineStr">
        <is>
          <t>Tejaswini Tarigopula</t>
        </is>
      </c>
      <c r="R2469" t="inlineStr">
        <is>
          <t>Sai Charan</t>
        </is>
      </c>
      <c r="S2469" t="inlineStr">
        <is>
          <t>-</t>
        </is>
      </c>
      <c r="T2469" t="inlineStr">
        <is>
          <t>satna mp</t>
        </is>
      </c>
      <c r="U2469" t="inlineStr">
        <is>
          <t xml:space="preserve"> </t>
        </is>
      </c>
      <c r="V2469" t="n">
        <v>1</v>
      </c>
      <c r="W2469" t="n">
        <v>1</v>
      </c>
      <c r="X2469" t="inlineStr">
        <is>
          <t>XXXXXX0881</t>
        </is>
      </c>
      <c r="Y2469" s="72" t="n">
        <v>46326.52037037037</v>
      </c>
    </row>
    <row r="2470">
      <c r="A2470" s="39" t="inlineStr">
        <is>
          <t>6ad0fcdc8597547aff56c3a1</t>
        </is>
      </c>
      <c r="B2470" s="72" t="n">
        <v>46310.90875</v>
      </c>
      <c r="C2470" s="70" t="n">
        <v>46310</v>
      </c>
      <c r="D2470" t="inlineStr">
        <is>
          <t>2026-10</t>
        </is>
      </c>
      <c r="E2470" t="inlineStr">
        <is>
          <t>Wk of 2026-10-12</t>
        </is>
      </c>
      <c r="F2470" t="inlineStr">
        <is>
          <t>Attempt 2</t>
        </is>
      </c>
      <c r="G2470" s="39" t="str">
        <f>IF(ISNUMBER(MATCH(F2470,QualityStatuses,0)),"Quality Lead","Non-Quality Lead")</f>
        <v>Non-Quality Lead</v>
      </c>
      <c r="H2470" s="39" t="str">
        <f>IFERROR(INDEX(CampTypes,MATCH(I2470,CampList,0)),"Unattributed")</f>
        <v>New</v>
      </c>
      <c r="I2470" t="inlineStr">
        <is>
          <t>EBG - In House | ABO | Natuf | Leads | Unit Franchise | India | Oct26 | V1</t>
        </is>
      </c>
      <c r="J2470" t="inlineStr">
        <is>
          <t>EBG - In House | ABO | Natuf | Leads | Unit Franchise | India | Oct26 | V1</t>
        </is>
      </c>
      <c r="K2470" t="inlineStr">
        <is>
          <t>Direct (campaign tagged in CRM)</t>
        </is>
      </c>
      <c r="L2470" t="inlineStr">
        <is>
          <t>Natuf | LAL 1% | India | Jul26 | V1</t>
        </is>
      </c>
      <c r="M2470" t="inlineStr">
        <is>
          <t>Natuf | LAL 1% | India | Jul26 | V1</t>
        </is>
      </c>
      <c r="N2470" t="inlineStr">
        <is>
          <t>Natuf | Reel | Brand Ambassador | Heard Of Owning A Cafe | V1</t>
        </is>
      </c>
      <c r="O2470" t="inlineStr">
        <is>
          <t>In House Natuf</t>
        </is>
      </c>
      <c r="P2470" t="inlineStr">
        <is>
          <t>Facebook</t>
        </is>
      </c>
      <c r="Q2470" t="inlineStr">
        <is>
          <t>Rupa Srinivas</t>
        </is>
      </c>
      <c r="R2470" t="inlineStr">
        <is>
          <t>Durga Bhavani</t>
        </is>
      </c>
      <c r="S2470" t="inlineStr">
        <is>
          <t>-</t>
        </is>
      </c>
      <c r="T2470" t="inlineStr">
        <is>
          <t>Cuttack</t>
        </is>
      </c>
      <c r="U2470" t="inlineStr">
        <is>
          <t xml:space="preserve"> </t>
        </is>
      </c>
      <c r="V2470" t="n">
        <v>2</v>
      </c>
      <c r="W2470" t="n">
        <v>0</v>
      </c>
      <c r="X2470" t="inlineStr">
        <is>
          <t>XXXXXX1007</t>
        </is>
      </c>
      <c r="Y2470" s="72" t="n">
        <v>46326.52037037037</v>
      </c>
    </row>
    <row r="2471">
      <c r="A2471" s="39" t="inlineStr">
        <is>
          <t>6ad0fc608597547aff56c307</t>
        </is>
      </c>
      <c r="B2471" s="72" t="n">
        <v>46310.90731481482</v>
      </c>
      <c r="C2471" s="70" t="n">
        <v>46310</v>
      </c>
      <c r="D2471" t="inlineStr">
        <is>
          <t>2026-10</t>
        </is>
      </c>
      <c r="E2471" t="inlineStr">
        <is>
          <t>Wk of 2026-10-12</t>
        </is>
      </c>
      <c r="F2471" t="inlineStr">
        <is>
          <t>Connected</t>
        </is>
      </c>
      <c r="G2471" s="39" t="str">
        <f>IF(ISNUMBER(MATCH(F2471,QualityStatuses,0)),"Quality Lead","Non-Quality Lead")</f>
        <v>Non-Quality Lead</v>
      </c>
      <c r="H2471" s="39" t="str">
        <f>IFERROR(INDEX(CampTypes,MATCH(I2471,CampList,0)),"Unattributed")</f>
        <v>New</v>
      </c>
      <c r="I2471" t="inlineStr">
        <is>
          <t>EBG - In House | ABO | Natuf | Leads | Unit Franchise | India | Oct26 | V1</t>
        </is>
      </c>
      <c r="J2471" t="inlineStr">
        <is>
          <t>EBG - In House | ABO | Natuf | Leads | Unit Franchise | India | Oct26 | V1</t>
        </is>
      </c>
      <c r="K2471" t="inlineStr">
        <is>
          <t>Direct (campaign tagged in CRM)</t>
        </is>
      </c>
      <c r="L2471" t="inlineStr">
        <is>
          <t>Natuf | LAL 1% | India | Jul26 | V1</t>
        </is>
      </c>
      <c r="M2471" t="inlineStr">
        <is>
          <t>Natuf | LAL 1% | India | Jul26 | V1</t>
        </is>
      </c>
      <c r="N2471" t="inlineStr">
        <is>
          <t>Natuf | Reel | Brand Ambassador | Heard Of Owning A Cafe | V1</t>
        </is>
      </c>
      <c r="O2471" t="inlineStr">
        <is>
          <t>In House Natuf</t>
        </is>
      </c>
      <c r="P2471" t="inlineStr">
        <is>
          <t>Facebook</t>
        </is>
      </c>
      <c r="Q2471" t="inlineStr">
        <is>
          <t>Rupa Srinivas</t>
        </is>
      </c>
      <c r="R2471" t="inlineStr">
        <is>
          <t>Prithvi Raj</t>
        </is>
      </c>
      <c r="S2471" t="inlineStr">
        <is>
          <t>-</t>
        </is>
      </c>
      <c r="T2471" t="inlineStr">
        <is>
          <t>Agra</t>
        </is>
      </c>
      <c r="U2471" t="inlineStr">
        <is>
          <t xml:space="preserve"> </t>
        </is>
      </c>
      <c r="V2471" t="n">
        <v>1</v>
      </c>
      <c r="W2471" t="n">
        <v>1</v>
      </c>
      <c r="X2471" t="inlineStr">
        <is>
          <t>XXXXXX2200</t>
        </is>
      </c>
      <c r="Y2471" s="72" t="n">
        <v>46326.52037037037</v>
      </c>
    </row>
    <row r="2472">
      <c r="A2472" s="39" t="inlineStr">
        <is>
          <t>6ad0fc00739a357b2f330573</t>
        </is>
      </c>
      <c r="B2472" s="72" t="n">
        <v>46310.9062037037</v>
      </c>
      <c r="C2472" s="70" t="n">
        <v>46310</v>
      </c>
      <c r="D2472" t="inlineStr">
        <is>
          <t>2026-10</t>
        </is>
      </c>
      <c r="E2472" t="inlineStr">
        <is>
          <t>Wk of 2026-10-12</t>
        </is>
      </c>
      <c r="F2472" t="inlineStr">
        <is>
          <t>New Lead</t>
        </is>
      </c>
      <c r="G2472" s="39" t="str">
        <f>IF(ISNUMBER(MATCH(F2472,QualityStatuses,0)),"Quality Lead","Non-Quality Lead")</f>
        <v>Non-Quality Lead</v>
      </c>
      <c r="H2472" s="39" t="str">
        <f>IFERROR(INDEX(CampTypes,MATCH(I2472,CampList,0)),"Unattributed")</f>
        <v>New</v>
      </c>
      <c r="I2472" t="inlineStr">
        <is>
          <t>EBG - In House | ABO | Natuf | Leads | Unit Franchise | India | Oct26 | V1</t>
        </is>
      </c>
      <c r="J2472" t="inlineStr">
        <is>
          <t>EBG - In House | ABO | Natuf | Leads | Unit Franchise | India | Oct26 | V1</t>
        </is>
      </c>
      <c r="K2472" t="inlineStr">
        <is>
          <t>Direct (campaign tagged in CRM)</t>
        </is>
      </c>
      <c r="L2472" t="inlineStr">
        <is>
          <t>Natuf | Broad | Tier1 + Growth Cities | Oct26 | V1</t>
        </is>
      </c>
      <c r="M2472" t="inlineStr">
        <is>
          <t>Natuf | Broad | Tier1 + Growth Cities | Oct26 | V1</t>
        </is>
      </c>
      <c r="N2472" t="inlineStr">
        <is>
          <t>Natuf | Reel | Brand Ambassador | Heard Of Owning A Cafe | V1</t>
        </is>
      </c>
      <c r="O2472" t="inlineStr">
        <is>
          <t>In House Natuf</t>
        </is>
      </c>
      <c r="P2472" t="inlineStr">
        <is>
          <t>Facebook</t>
        </is>
      </c>
      <c r="Q2472" t="inlineStr">
        <is>
          <t>Rupa Srinivas</t>
        </is>
      </c>
      <c r="R2472" t="inlineStr">
        <is>
          <t>Sourav dey</t>
        </is>
      </c>
      <c r="S2472" t="inlineStr">
        <is>
          <t>-</t>
        </is>
      </c>
      <c r="T2472" t="inlineStr">
        <is>
          <t>Lucknow</t>
        </is>
      </c>
      <c r="U2472" t="inlineStr">
        <is>
          <t xml:space="preserve"> </t>
        </is>
      </c>
      <c r="V2472" t="n">
        <v>0</v>
      </c>
      <c r="W2472" t="n">
        <v>0</v>
      </c>
      <c r="X2472" t="inlineStr">
        <is>
          <t>XXXXXX5151</t>
        </is>
      </c>
      <c r="Y2472" s="72" t="n">
        <v>46326.52037037037</v>
      </c>
    </row>
    <row r="2473">
      <c r="A2473" s="39" t="inlineStr">
        <is>
          <t>6ad0fbd5c75e9fd539ac6f38</t>
        </is>
      </c>
      <c r="B2473" s="72" t="n">
        <v>46310.90570601852</v>
      </c>
      <c r="C2473" s="70" t="n">
        <v>46310</v>
      </c>
      <c r="D2473" t="inlineStr">
        <is>
          <t>2026-10</t>
        </is>
      </c>
      <c r="E2473" t="inlineStr">
        <is>
          <t>Wk of 2026-10-12</t>
        </is>
      </c>
      <c r="F2473" t="inlineStr">
        <is>
          <t>Attempt 2</t>
        </is>
      </c>
      <c r="G2473" s="39" t="str">
        <f>IF(ISNUMBER(MATCH(F2473,QualityStatuses,0)),"Quality Lead","Non-Quality Lead")</f>
        <v>Non-Quality Lead</v>
      </c>
      <c r="H2473" s="39" t="str">
        <f>IFERROR(INDEX(CampTypes,MATCH(I2473,CampList,0)),"Unattributed")</f>
        <v>New</v>
      </c>
      <c r="I2473" t="inlineStr">
        <is>
          <t>EBG - In House | ABO | Natuf | Leads | Unit Franchise | India | Oct26 | V1</t>
        </is>
      </c>
      <c r="J2473" t="inlineStr">
        <is>
          <t>EBG - In House | ABO | Natuf | Leads | Unit Franchise | India | Oct26 | V1</t>
        </is>
      </c>
      <c r="K2473" t="inlineStr">
        <is>
          <t>Direct (campaign tagged in CRM)</t>
        </is>
      </c>
      <c r="L2473" t="inlineStr">
        <is>
          <t>Natuf | Business Owners | Tier1 + Growth Cities | Oct26 | V1</t>
        </is>
      </c>
      <c r="M2473" t="inlineStr">
        <is>
          <t>Natuf | Business Owners | Tier1 + Growth Cities | Oct26 | V1</t>
        </is>
      </c>
      <c r="N2473" t="inlineStr">
        <is>
          <t>Natuf | Reel | Brand Ambassador | Heard Of Owning A Cafe | V1</t>
        </is>
      </c>
      <c r="O2473" t="inlineStr">
        <is>
          <t>In House Natuf</t>
        </is>
      </c>
      <c r="P2473" t="inlineStr">
        <is>
          <t>Facebook</t>
        </is>
      </c>
      <c r="Q2473" t="inlineStr">
        <is>
          <t>Rupa Srinivas</t>
        </is>
      </c>
      <c r="R2473" t="inlineStr">
        <is>
          <t>Roshini</t>
        </is>
      </c>
      <c r="S2473" t="inlineStr">
        <is>
          <t>-</t>
        </is>
      </c>
      <c r="T2473" t="inlineStr">
        <is>
          <t>Delhi</t>
        </is>
      </c>
      <c r="U2473" t="inlineStr">
        <is>
          <t xml:space="preserve"> </t>
        </is>
      </c>
      <c r="V2473" t="n">
        <v>3</v>
      </c>
      <c r="W2473" t="n">
        <v>0</v>
      </c>
      <c r="X2473" t="inlineStr">
        <is>
          <t>XXXXXX5276</t>
        </is>
      </c>
      <c r="Y2473" s="72" t="n">
        <v>46326.52037037037</v>
      </c>
    </row>
    <row r="2474">
      <c r="A2474" s="39" t="inlineStr">
        <is>
          <t>6ad0fb3580170cfe97f50860</t>
        </is>
      </c>
      <c r="B2474" s="72" t="n">
        <v>46310.90385416667</v>
      </c>
      <c r="C2474" s="70" t="n">
        <v>46310</v>
      </c>
      <c r="D2474" t="inlineStr">
        <is>
          <t>2026-10</t>
        </is>
      </c>
      <c r="E2474" t="inlineStr">
        <is>
          <t>Wk of 2026-10-12</t>
        </is>
      </c>
      <c r="F2474" t="inlineStr">
        <is>
          <t>Attempt 1</t>
        </is>
      </c>
      <c r="G2474" s="39" t="str">
        <f>IF(ISNUMBER(MATCH(F2474,QualityStatuses,0)),"Quality Lead","Non-Quality Lead")</f>
        <v>Non-Quality Lead</v>
      </c>
      <c r="H2474" s="39" t="str">
        <f>IFERROR(INDEX(CampTypes,MATCH(I2474,CampList,0)),"Unattributed")</f>
        <v>New</v>
      </c>
      <c r="I2474" t="inlineStr">
        <is>
          <t>EBG - In House | ABO | Natuf | Leads | Unit Franchise | India | Oct26 | V1</t>
        </is>
      </c>
      <c r="J2474" t="inlineStr">
        <is>
          <t>EBG - In House | ABO | Natuf | Leads | Unit Franchise | India | Oct26 | V1</t>
        </is>
      </c>
      <c r="K2474" t="inlineStr">
        <is>
          <t>Direct (campaign tagged in CRM)</t>
        </is>
      </c>
      <c r="L2474" t="inlineStr">
        <is>
          <t>Natuf | Investors | Tier1 + Growth Cities | Oct26 | V1</t>
        </is>
      </c>
      <c r="M2474" t="inlineStr">
        <is>
          <t>Natuf | Investors | Tier1 + Growth Cities | Oct26 | V1</t>
        </is>
      </c>
      <c r="N2474" t="inlineStr">
        <is>
          <t>Natuf | Reel | Brand Ambassador | Heard Of Owning A Cafe | V1</t>
        </is>
      </c>
      <c r="O2474" t="inlineStr">
        <is>
          <t>In House Natuf</t>
        </is>
      </c>
      <c r="P2474" t="inlineStr">
        <is>
          <t>Facebook</t>
        </is>
      </c>
      <c r="Q2474" t="inlineStr">
        <is>
          <t>Rupa Srinivas</t>
        </is>
      </c>
      <c r="R2474" t="inlineStr">
        <is>
          <t>Elisha Pitta</t>
        </is>
      </c>
      <c r="S2474" t="inlineStr">
        <is>
          <t>-</t>
        </is>
      </c>
      <c r="T2474" t="inlineStr">
        <is>
          <t>Mumbai</t>
        </is>
      </c>
      <c r="U2474" t="inlineStr">
        <is>
          <t xml:space="preserve"> </t>
        </is>
      </c>
      <c r="V2474" t="n">
        <v>1</v>
      </c>
      <c r="W2474" t="n">
        <v>0</v>
      </c>
      <c r="X2474" t="inlineStr">
        <is>
          <t>XXXXXX3930</t>
        </is>
      </c>
      <c r="Y2474" s="72" t="n">
        <v>46326.52037037037</v>
      </c>
    </row>
    <row r="2475">
      <c r="A2475" s="39" t="inlineStr">
        <is>
          <t>6ad0fa914c4a6819fce8ce8a</t>
        </is>
      </c>
      <c r="B2475" s="72" t="n">
        <v>46310.90195601852</v>
      </c>
      <c r="C2475" s="70" t="n">
        <v>46310</v>
      </c>
      <c r="D2475" t="inlineStr">
        <is>
          <t>2026-10</t>
        </is>
      </c>
      <c r="E2475" t="inlineStr">
        <is>
          <t>Wk of 2026-10-12</t>
        </is>
      </c>
      <c r="F2475" t="inlineStr">
        <is>
          <t>Connected</t>
        </is>
      </c>
      <c r="G2475" s="39" t="str">
        <f>IF(ISNUMBER(MATCH(F2475,QualityStatuses,0)),"Quality Lead","Non-Quality Lead")</f>
        <v>Non-Quality Lead</v>
      </c>
      <c r="H2475" s="39" t="str">
        <f>IFERROR(INDEX(CampTypes,MATCH(I2475,CampList,0)),"Unattributed")</f>
        <v>Old</v>
      </c>
      <c r="I2475" t="inlineStr">
        <is>
          <t>E_Suresh_Natuf_Kiosk_07072026</t>
        </is>
      </c>
      <c r="J2475" t="inlineStr">
        <is>
          <t>E_Suresh_Natuf_Kiosk_07072026</t>
        </is>
      </c>
      <c r="K2475" t="inlineStr">
        <is>
          <t>Direct (campaign tagged in CRM)</t>
        </is>
      </c>
      <c r="L2475" t="inlineStr">
        <is>
          <t>E_Suresh_Natuf_Kiosk_07072026_Adset5</t>
        </is>
      </c>
      <c r="M2475" t="inlineStr">
        <is>
          <t>E_Suresh_Natuf_Kiosk_07072026_Adset5</t>
        </is>
      </c>
      <c r="N2475" t="inlineStr">
        <is>
          <t>E_Hindi_Suresh_Natuf_Kiosk_07072026_Adset5_ad3 – Copy 2</t>
        </is>
      </c>
      <c r="O2475" t="inlineStr">
        <is>
          <t>Natuf</t>
        </is>
      </c>
      <c r="P2475" t="inlineStr">
        <is>
          <t>Facebook</t>
        </is>
      </c>
      <c r="Q2475" t="inlineStr">
        <is>
          <t>Tejaswini Tarigopula</t>
        </is>
      </c>
      <c r="R2475" t="inlineStr">
        <is>
          <t>Shivani Sharma</t>
        </is>
      </c>
      <c r="S2475" t="inlineStr">
        <is>
          <t>-</t>
        </is>
      </c>
      <c r="T2475" t="inlineStr">
        <is>
          <t>Chandigarh</t>
        </is>
      </c>
      <c r="U2475" t="inlineStr">
        <is>
          <t xml:space="preserve"> </t>
        </is>
      </c>
      <c r="V2475" t="n">
        <v>6</v>
      </c>
      <c r="W2475" t="n">
        <v>4</v>
      </c>
      <c r="X2475" t="inlineStr">
        <is>
          <t>XXXXXX6353</t>
        </is>
      </c>
      <c r="Y2475" s="72" t="n">
        <v>46326.52037037037</v>
      </c>
    </row>
    <row r="2476">
      <c r="A2476" s="39" t="inlineStr">
        <is>
          <t>6ad0f93f3b95f6aa49a29ab9</t>
        </is>
      </c>
      <c r="B2476" s="72" t="n">
        <v>46310.89804398148</v>
      </c>
      <c r="C2476" s="70" t="n">
        <v>46310</v>
      </c>
      <c r="D2476" t="inlineStr">
        <is>
          <t>2026-10</t>
        </is>
      </c>
      <c r="E2476" t="inlineStr">
        <is>
          <t>Wk of 2026-10-12</t>
        </is>
      </c>
      <c r="F2476" t="inlineStr">
        <is>
          <t>Connected</t>
        </is>
      </c>
      <c r="G2476" s="39" t="str">
        <f>IF(ISNUMBER(MATCH(F2476,QualityStatuses,0)),"Quality Lead","Non-Quality Lead")</f>
        <v>Non-Quality Lead</v>
      </c>
      <c r="H2476" s="39" t="str">
        <f>IFERROR(INDEX(CampTypes,MATCH(I2476,CampList,0)),"Unattributed")</f>
        <v>New</v>
      </c>
      <c r="I2476" t="inlineStr">
        <is>
          <t>EBG - In House | ABO | Natuf | Leads | Unit Franchise | India | Oct26 | V1</t>
        </is>
      </c>
      <c r="J2476" t="inlineStr">
        <is>
          <t>EBG - In House | ABO | Natuf | Leads | Unit Franchise | India | Oct26 | V1</t>
        </is>
      </c>
      <c r="K2476" t="inlineStr">
        <is>
          <t>Direct (campaign tagged in CRM)</t>
        </is>
      </c>
      <c r="L2476" t="inlineStr">
        <is>
          <t>Natuf | Investors | Tier1 + Growth Cities | Oct26 | V1</t>
        </is>
      </c>
      <c r="M2476" t="inlineStr">
        <is>
          <t>Natuf | Investors | Tier1 + Growth Cities | Oct26 | V1</t>
        </is>
      </c>
      <c r="N2476" t="inlineStr">
        <is>
          <t>Natuf | Reel | Brand Ambassador | Heard Of Owning A Cafe | V1</t>
        </is>
      </c>
      <c r="O2476" t="inlineStr">
        <is>
          <t>In House Natuf</t>
        </is>
      </c>
      <c r="P2476" t="inlineStr">
        <is>
          <t>Facebook</t>
        </is>
      </c>
      <c r="Q2476" t="inlineStr">
        <is>
          <t>Rupa Srinivas</t>
        </is>
      </c>
      <c r="R2476" t="inlineStr">
        <is>
          <t>Harshitha Mudeli</t>
        </is>
      </c>
      <c r="S2476" t="inlineStr">
        <is>
          <t>-</t>
        </is>
      </c>
      <c r="T2476" t="inlineStr">
        <is>
          <t>jaipur</t>
        </is>
      </c>
      <c r="U2476" t="inlineStr">
        <is>
          <t xml:space="preserve"> </t>
        </is>
      </c>
      <c r="V2476" t="n">
        <v>0</v>
      </c>
      <c r="W2476" t="n">
        <v>0</v>
      </c>
      <c r="X2476" t="inlineStr">
        <is>
          <t>XXXXXX5777</t>
        </is>
      </c>
      <c r="Y2476" s="72" t="n">
        <v>46326.52037037037</v>
      </c>
    </row>
    <row r="2477">
      <c r="A2477" s="39" t="inlineStr">
        <is>
          <t>6ad0f7f76d05ee2475e75437</t>
        </is>
      </c>
      <c r="B2477" s="72" t="n">
        <v>46310.89424768519</v>
      </c>
      <c r="C2477" s="70" t="n">
        <v>46310</v>
      </c>
      <c r="D2477" t="inlineStr">
        <is>
          <t>2026-10</t>
        </is>
      </c>
      <c r="E2477" t="inlineStr">
        <is>
          <t>Wk of 2026-10-12</t>
        </is>
      </c>
      <c r="F2477" t="inlineStr">
        <is>
          <t>Attempt 2</t>
        </is>
      </c>
      <c r="G2477" s="39" t="str">
        <f>IF(ISNUMBER(MATCH(F2477,QualityStatuses,0)),"Quality Lead","Non-Quality Lead")</f>
        <v>Non-Quality Lead</v>
      </c>
      <c r="H2477" s="39" t="str">
        <f>IFERROR(INDEX(CampTypes,MATCH(I2477,CampList,0)),"Unattributed")</f>
        <v>New</v>
      </c>
      <c r="I2477" t="inlineStr">
        <is>
          <t>EBG - In House | ABO | Natuf | Leads | Unit Franchise | India | Oct26 | V1</t>
        </is>
      </c>
      <c r="J2477" t="inlineStr">
        <is>
          <t>EBG - In House | ABO | Natuf | Leads | Unit Franchise | India | Oct26 | V1</t>
        </is>
      </c>
      <c r="K2477" t="inlineStr">
        <is>
          <t>Direct (campaign tagged in CRM)</t>
        </is>
      </c>
      <c r="L2477" t="inlineStr">
        <is>
          <t>Natuf | Broad | Tier1 + Growth Cities | Oct26 | V1</t>
        </is>
      </c>
      <c r="M2477" t="inlineStr">
        <is>
          <t>Natuf | Broad | Tier1 + Growth Cities | Oct26 | V1</t>
        </is>
      </c>
      <c r="N2477" t="inlineStr">
        <is>
          <t>Natuf | Reel | Brand Ambassador | Heard Of Owning A Cafe | V1</t>
        </is>
      </c>
      <c r="O2477" t="inlineStr">
        <is>
          <t>In House Natuf</t>
        </is>
      </c>
      <c r="P2477" t="inlineStr">
        <is>
          <t>Facebook</t>
        </is>
      </c>
      <c r="Q2477" t="inlineStr">
        <is>
          <t>Rupa Srinivas</t>
        </is>
      </c>
      <c r="R2477" t="inlineStr">
        <is>
          <t>Sameer Khan</t>
        </is>
      </c>
      <c r="S2477" t="inlineStr">
        <is>
          <t>-</t>
        </is>
      </c>
      <c r="T2477" t="inlineStr">
        <is>
          <t>Vadodara</t>
        </is>
      </c>
      <c r="U2477" t="inlineStr">
        <is>
          <t xml:space="preserve"> </t>
        </is>
      </c>
      <c r="V2477" t="n">
        <v>2</v>
      </c>
      <c r="W2477" t="n">
        <v>0</v>
      </c>
      <c r="X2477" t="inlineStr">
        <is>
          <t>XXXXXX2255</t>
        </is>
      </c>
      <c r="Y2477" s="72" t="n">
        <v>46326.52037037037</v>
      </c>
    </row>
    <row r="2478">
      <c r="A2478" s="39" t="inlineStr">
        <is>
          <t>6ad0f6de6d05ee2475e75329</t>
        </is>
      </c>
      <c r="B2478" s="72" t="n">
        <v>46310.89099537037</v>
      </c>
      <c r="C2478" s="70" t="n">
        <v>46310</v>
      </c>
      <c r="D2478" t="inlineStr">
        <is>
          <t>2026-10</t>
        </is>
      </c>
      <c r="E2478" t="inlineStr">
        <is>
          <t>Wk of 2026-10-12</t>
        </is>
      </c>
      <c r="F2478" t="inlineStr">
        <is>
          <t>Attempt 2</t>
        </is>
      </c>
      <c r="G2478" s="39" t="str">
        <f>IF(ISNUMBER(MATCH(F2478,QualityStatuses,0)),"Quality Lead","Non-Quality Lead")</f>
        <v>Non-Quality Lead</v>
      </c>
      <c r="H2478" s="39" t="str">
        <f>IFERROR(INDEX(CampTypes,MATCH(I2478,CampList,0)),"Unattributed")</f>
        <v>New</v>
      </c>
      <c r="I2478" t="inlineStr">
        <is>
          <t>EBG - In House | ABO | Natuf | Leads | Unit Franchise | India | Oct26 | V1</t>
        </is>
      </c>
      <c r="J2478" t="inlineStr">
        <is>
          <t>EBG - In House | ABO | Natuf | Leads | Unit Franchise | India | Oct26 | V1</t>
        </is>
      </c>
      <c r="K2478" t="inlineStr">
        <is>
          <t>Direct (campaign tagged in CRM)</t>
        </is>
      </c>
      <c r="L2478" t="inlineStr">
        <is>
          <t>Natuf | Business Owners | Tier1 + Growth Cities | Oct26 | V1</t>
        </is>
      </c>
      <c r="M2478" t="inlineStr">
        <is>
          <t>Natuf | Business Owners | Tier1 + Growth Cities | Oct26 | V1</t>
        </is>
      </c>
      <c r="N2478" t="inlineStr">
        <is>
          <t>Natuf | Reel | Brand Ambassador | Heard Of Owning A Cafe | V1</t>
        </is>
      </c>
      <c r="O2478" t="inlineStr">
        <is>
          <t>In House Natuf</t>
        </is>
      </c>
      <c r="P2478" t="inlineStr">
        <is>
          <t>Facebook</t>
        </is>
      </c>
      <c r="Q2478" t="inlineStr">
        <is>
          <t>Rupa Srinivas</t>
        </is>
      </c>
      <c r="R2478" t="inlineStr">
        <is>
          <t>Srikanth Marampudi</t>
        </is>
      </c>
      <c r="S2478" t="inlineStr">
        <is>
          <t>-</t>
        </is>
      </c>
      <c r="T2478" t="inlineStr">
        <is>
          <t>Pune</t>
        </is>
      </c>
      <c r="U2478" t="inlineStr">
        <is>
          <t xml:space="preserve"> </t>
        </is>
      </c>
      <c r="V2478" t="n">
        <v>2</v>
      </c>
      <c r="W2478" t="n">
        <v>0</v>
      </c>
      <c r="X2478" t="inlineStr">
        <is>
          <t>XXXXXX5597</t>
        </is>
      </c>
      <c r="Y2478" s="72" t="n">
        <v>46326.52037037037</v>
      </c>
    </row>
    <row r="2479">
      <c r="A2479" s="39" t="inlineStr">
        <is>
          <t>6ad0f663213874ec532102cd</t>
        </is>
      </c>
      <c r="B2479" s="72" t="n">
        <v>46310.88957175926</v>
      </c>
      <c r="C2479" s="70" t="n">
        <v>46310</v>
      </c>
      <c r="D2479" t="inlineStr">
        <is>
          <t>2026-10</t>
        </is>
      </c>
      <c r="E2479" t="inlineStr">
        <is>
          <t>Wk of 2026-10-12</t>
        </is>
      </c>
      <c r="F2479" t="inlineStr">
        <is>
          <t>Attempt 1</t>
        </is>
      </c>
      <c r="G2479" s="39" t="str">
        <f>IF(ISNUMBER(MATCH(F2479,QualityStatuses,0)),"Quality Lead","Non-Quality Lead")</f>
        <v>Non-Quality Lead</v>
      </c>
      <c r="H2479" s="39" t="str">
        <f>IFERROR(INDEX(CampTypes,MATCH(I2479,CampList,0)),"Unattributed")</f>
        <v>New</v>
      </c>
      <c r="I2479" t="inlineStr">
        <is>
          <t>EBG - In House | ABO | Natuf | Leads | Unit Franchise | India | Oct26 | V1</t>
        </is>
      </c>
      <c r="J2479" t="inlineStr">
        <is>
          <t>EBG - In House | ABO | Natuf | Leads | Unit Franchise | India | Oct26 | V1</t>
        </is>
      </c>
      <c r="K2479" t="inlineStr">
        <is>
          <t>Direct (campaign tagged in CRM)</t>
        </is>
      </c>
      <c r="L2479" t="inlineStr">
        <is>
          <t>Natuf | Investors | Tier1 + Growth Cities | Oct26 | V1</t>
        </is>
      </c>
      <c r="M2479" t="inlineStr">
        <is>
          <t>Natuf | Investors | Tier1 + Growth Cities | Oct26 | V1</t>
        </is>
      </c>
      <c r="N2479" t="inlineStr">
        <is>
          <t>Natuf | Reel | Brand Ambassador | Heard Of Owning A Cafe | V1</t>
        </is>
      </c>
      <c r="O2479" t="inlineStr">
        <is>
          <t>In House Natuf</t>
        </is>
      </c>
      <c r="P2479" t="inlineStr">
        <is>
          <t>Facebook</t>
        </is>
      </c>
      <c r="Q2479" t="inlineStr">
        <is>
          <t>Rupa Srinivas</t>
        </is>
      </c>
      <c r="R2479" t="inlineStr">
        <is>
          <t>Ayush Arora</t>
        </is>
      </c>
      <c r="S2479" t="inlineStr">
        <is>
          <t>-</t>
        </is>
      </c>
      <c r="T2479" t="inlineStr">
        <is>
          <t>400074</t>
        </is>
      </c>
      <c r="U2479" t="inlineStr">
        <is>
          <t xml:space="preserve"> </t>
        </is>
      </c>
      <c r="V2479" t="n">
        <v>1</v>
      </c>
      <c r="W2479" t="n">
        <v>0</v>
      </c>
      <c r="X2479" t="inlineStr">
        <is>
          <t>XXXXXX6242</t>
        </is>
      </c>
      <c r="Y2479" s="72" t="n">
        <v>46326.52037037037</v>
      </c>
    </row>
    <row r="2480">
      <c r="A2480" s="39" t="inlineStr">
        <is>
          <t>6ad0f5ee2b3b5b1e2c18febf</t>
        </is>
      </c>
      <c r="B2480" s="72" t="n">
        <v>46310.88821759259</v>
      </c>
      <c r="C2480" s="70" t="n">
        <v>46310</v>
      </c>
      <c r="D2480" t="inlineStr">
        <is>
          <t>2026-10</t>
        </is>
      </c>
      <c r="E2480" t="inlineStr">
        <is>
          <t>Wk of 2026-10-12</t>
        </is>
      </c>
      <c r="F2480" t="inlineStr">
        <is>
          <t>Lost</t>
        </is>
      </c>
      <c r="G2480" s="39" t="str">
        <f>IF(ISNUMBER(MATCH(F2480,QualityStatuses,0)),"Quality Lead","Non-Quality Lead")</f>
        <v>Non-Quality Lead</v>
      </c>
      <c r="H2480" s="39" t="str">
        <f>IFERROR(INDEX(CampTypes,MATCH(I2480,CampList,0)),"Unattributed")</f>
        <v>New</v>
      </c>
      <c r="I2480" t="inlineStr">
        <is>
          <t>EBG - In House | ABO | Natuf | Leads | Unit Franchise | India | Oct26 | V1</t>
        </is>
      </c>
      <c r="J2480" t="inlineStr">
        <is>
          <t>EBG - In House | ABO | Natuf | Leads | Unit Franchise | India | Oct26 | V1</t>
        </is>
      </c>
      <c r="K2480" t="inlineStr">
        <is>
          <t>Direct (campaign tagged in CRM)</t>
        </is>
      </c>
      <c r="L2480" t="inlineStr">
        <is>
          <t>Natuf | LAL 1% | India | Jul26 | V1</t>
        </is>
      </c>
      <c r="M2480" t="inlineStr">
        <is>
          <t>Natuf | LAL 1% | India | Jul26 | V1</t>
        </is>
      </c>
      <c r="N2480" t="inlineStr">
        <is>
          <t>Natuf | Reel | Brand Ambassador | Heard Of Owning A Cafe | V1</t>
        </is>
      </c>
      <c r="O2480" t="inlineStr">
        <is>
          <t>In House Natuf</t>
        </is>
      </c>
      <c r="P2480" t="inlineStr">
        <is>
          <t>Facebook</t>
        </is>
      </c>
      <c r="Q2480" t="inlineStr">
        <is>
          <t>Rupa Srinivas</t>
        </is>
      </c>
      <c r="R2480" t="inlineStr">
        <is>
          <t>Yeshaswini</t>
        </is>
      </c>
      <c r="S2480" t="inlineStr">
        <is>
          <t>Junk</t>
        </is>
      </c>
      <c r="T2480" t="inlineStr">
        <is>
          <t>Delhi</t>
        </is>
      </c>
      <c r="U2480" t="inlineStr">
        <is>
          <t xml:space="preserve"> </t>
        </is>
      </c>
      <c r="V2480" t="n">
        <v>1</v>
      </c>
      <c r="W2480" t="n">
        <v>0</v>
      </c>
      <c r="X2480" t="inlineStr">
        <is>
          <t>XXXXXX7155</t>
        </is>
      </c>
      <c r="Y2480" s="72" t="n">
        <v>46326.52037037037</v>
      </c>
    </row>
    <row r="2481">
      <c r="A2481" s="39" t="inlineStr">
        <is>
          <t>6ad0f144806c3006a75514f7</t>
        </is>
      </c>
      <c r="B2481" s="72" t="n">
        <v>46310.87439814815</v>
      </c>
      <c r="C2481" s="70" t="n">
        <v>46310</v>
      </c>
      <c r="D2481" t="inlineStr">
        <is>
          <t>2026-10</t>
        </is>
      </c>
      <c r="E2481" t="inlineStr">
        <is>
          <t>Wk of 2026-10-12</t>
        </is>
      </c>
      <c r="F2481" t="inlineStr">
        <is>
          <t>Attempt 1</t>
        </is>
      </c>
      <c r="G2481" s="39" t="str">
        <f>IF(ISNUMBER(MATCH(F2481,QualityStatuses,0)),"Quality Lead","Non-Quality Lead")</f>
        <v>Non-Quality Lead</v>
      </c>
      <c r="H2481" s="39" t="str">
        <f>IFERROR(INDEX(CampTypes,MATCH(I2481,CampList,0)),"Unattributed")</f>
        <v>New</v>
      </c>
      <c r="I2481" t="inlineStr">
        <is>
          <t>EBG - In House | ABO | Natuf | Leads | Unit Franchise | India | Oct26 | V1</t>
        </is>
      </c>
      <c r="J2481" t="inlineStr">
        <is>
          <t>EBG - In House | ABO | Natuf | Leads | Unit Franchise | India | Oct26 | V1</t>
        </is>
      </c>
      <c r="K2481" t="inlineStr">
        <is>
          <t>Direct (campaign tagged in CRM)</t>
        </is>
      </c>
      <c r="L2481" t="inlineStr">
        <is>
          <t>Natuf | Investors | Tier1 + Growth Cities | Oct26 | V1</t>
        </is>
      </c>
      <c r="M2481" t="inlineStr">
        <is>
          <t>Natuf | Investors | Tier1 + Growth Cities | Oct26 | V1</t>
        </is>
      </c>
      <c r="N2481" t="inlineStr">
        <is>
          <t>Natuf | Reel | Brand Ambassador | Heard Of Owning A Cafe | V1</t>
        </is>
      </c>
      <c r="O2481" t="inlineStr">
        <is>
          <t>In House Natuf</t>
        </is>
      </c>
      <c r="P2481" t="inlineStr">
        <is>
          <t>Facebook</t>
        </is>
      </c>
      <c r="Q2481" t="inlineStr">
        <is>
          <t>Rupa Srinivas</t>
        </is>
      </c>
      <c r="R2481" t="inlineStr">
        <is>
          <t>Siddharth</t>
        </is>
      </c>
      <c r="S2481" t="inlineStr">
        <is>
          <t>-</t>
        </is>
      </c>
      <c r="T2481" t="inlineStr">
        <is>
          <t>Banglore</t>
        </is>
      </c>
      <c r="U2481" t="inlineStr">
        <is>
          <t xml:space="preserve"> </t>
        </is>
      </c>
      <c r="V2481" t="n">
        <v>1</v>
      </c>
      <c r="W2481" t="n">
        <v>1</v>
      </c>
      <c r="X2481" t="inlineStr">
        <is>
          <t>XXXXXX1861</t>
        </is>
      </c>
      <c r="Y2481" s="72" t="n">
        <v>46326.52037037037</v>
      </c>
    </row>
    <row r="2482">
      <c r="A2482" s="39" t="inlineStr">
        <is>
          <t>6ad0edf28b9a0cf2f91a0eee</t>
        </is>
      </c>
      <c r="B2482" s="72" t="n">
        <v>46310.86456018518</v>
      </c>
      <c r="C2482" s="70" t="n">
        <v>46310</v>
      </c>
      <c r="D2482" t="inlineStr">
        <is>
          <t>2026-10</t>
        </is>
      </c>
      <c r="E2482" t="inlineStr">
        <is>
          <t>Wk of 2026-10-12</t>
        </is>
      </c>
      <c r="F2482" t="inlineStr">
        <is>
          <t>Connected</t>
        </is>
      </c>
      <c r="G2482" s="39" t="str">
        <f>IF(ISNUMBER(MATCH(F2482,QualityStatuses,0)),"Quality Lead","Non-Quality Lead")</f>
        <v>Non-Quality Lead</v>
      </c>
      <c r="H2482" s="39" t="str">
        <f>IFERROR(INDEX(CampTypes,MATCH(I2482,CampList,0)),"Unattributed")</f>
        <v>New</v>
      </c>
      <c r="I2482" t="inlineStr">
        <is>
          <t>EBG - In House | ABO | Natuf | Leads | Unit Franchise | India | Oct26 | V1</t>
        </is>
      </c>
      <c r="J2482" t="inlineStr">
        <is>
          <t>EBG - In House | ABO | Natuf | Leads | Unit Franchise | India | Oct26 | V1</t>
        </is>
      </c>
      <c r="K2482" t="inlineStr">
        <is>
          <t>Direct (campaign tagged in CRM)</t>
        </is>
      </c>
      <c r="L2482" t="inlineStr">
        <is>
          <t>Natuf | Business Owners | Tier1 + Growth Cities | Oct26 | V1</t>
        </is>
      </c>
      <c r="M2482" t="inlineStr">
        <is>
          <t>Natuf | Business Owners | Tier1 + Growth Cities | Oct26 | V1</t>
        </is>
      </c>
      <c r="N2482" t="inlineStr">
        <is>
          <t>Natuf | Reel | Brand Ambassador | Heard Of Owning A Cafe | V1</t>
        </is>
      </c>
      <c r="O2482" t="inlineStr">
        <is>
          <t>In House Natuf</t>
        </is>
      </c>
      <c r="P2482" t="inlineStr">
        <is>
          <t>Facebook</t>
        </is>
      </c>
      <c r="Q2482" t="inlineStr">
        <is>
          <t>Rupa Srinivas</t>
        </is>
      </c>
      <c r="R2482" t="inlineStr">
        <is>
          <t>Swathi Polu</t>
        </is>
      </c>
      <c r="S2482" t="inlineStr">
        <is>
          <t>-</t>
        </is>
      </c>
      <c r="T2482" t="inlineStr">
        <is>
          <t>Bharuch</t>
        </is>
      </c>
      <c r="U2482" t="inlineStr">
        <is>
          <t xml:space="preserve"> </t>
        </is>
      </c>
      <c r="V2482" t="n">
        <v>2</v>
      </c>
      <c r="W2482" t="n">
        <v>1</v>
      </c>
      <c r="X2482" t="inlineStr">
        <is>
          <t>XXXXXX6076</t>
        </is>
      </c>
      <c r="Y2482" s="72" t="n">
        <v>46326.52037037037</v>
      </c>
    </row>
    <row r="2483">
      <c r="A2483" s="39" t="inlineStr">
        <is>
          <t>6ad0edf03e62992592019c07</t>
        </is>
      </c>
      <c r="B2483" s="72" t="n">
        <v>46310.86453703704</v>
      </c>
      <c r="C2483" s="70" t="n">
        <v>46310</v>
      </c>
      <c r="D2483" t="inlineStr">
        <is>
          <t>2026-10</t>
        </is>
      </c>
      <c r="E2483" t="inlineStr">
        <is>
          <t>Wk of 2026-10-12</t>
        </is>
      </c>
      <c r="F2483" t="inlineStr">
        <is>
          <t>Connected</t>
        </is>
      </c>
      <c r="G2483" s="39" t="str">
        <f>IF(ISNUMBER(MATCH(F2483,QualityStatuses,0)),"Quality Lead","Non-Quality Lead")</f>
        <v>Non-Quality Lead</v>
      </c>
      <c r="H2483" s="39" t="str">
        <f>IFERROR(INDEX(CampTypes,MATCH(I2483,CampList,0)),"Unattributed")</f>
        <v>New</v>
      </c>
      <c r="I2483" t="inlineStr">
        <is>
          <t>EBG - In House | ABO | Natuf | Leads | Unit Franchise | India | Oct26 | V1</t>
        </is>
      </c>
      <c r="J2483" t="inlineStr">
        <is>
          <t>EBG - In House | ABO | Natuf | Leads | Unit Franchise | India | Oct26 | V1</t>
        </is>
      </c>
      <c r="K2483" t="inlineStr">
        <is>
          <t>Direct (campaign tagged in CRM)</t>
        </is>
      </c>
      <c r="L2483" t="inlineStr">
        <is>
          <t>Natuf | Business Owners | Tier1 + Growth Cities | Oct26 | V1</t>
        </is>
      </c>
      <c r="M2483" t="inlineStr">
        <is>
          <t>Natuf | Business Owners | Tier1 + Growth Cities | Oct26 | V1</t>
        </is>
      </c>
      <c r="N2483" t="inlineStr">
        <is>
          <t>Natuf | Reel | Brand Ambassador | Heard Of Owning A Cafe | V1</t>
        </is>
      </c>
      <c r="O2483" t="inlineStr">
        <is>
          <t>In House Natuf</t>
        </is>
      </c>
      <c r="P2483" t="inlineStr">
        <is>
          <t>Facebook</t>
        </is>
      </c>
      <c r="Q2483" t="inlineStr">
        <is>
          <t>Rupa Srinivas</t>
        </is>
      </c>
      <c r="R2483" t="inlineStr">
        <is>
          <t>Durga Bhavani</t>
        </is>
      </c>
      <c r="S2483" t="inlineStr">
        <is>
          <t>-</t>
        </is>
      </c>
      <c r="T2483" t="inlineStr">
        <is>
          <t>Rajkot</t>
        </is>
      </c>
      <c r="U2483" t="inlineStr">
        <is>
          <t xml:space="preserve"> </t>
        </is>
      </c>
      <c r="V2483" t="n">
        <v>4</v>
      </c>
      <c r="W2483" t="n">
        <v>1</v>
      </c>
      <c r="X2483" t="inlineStr">
        <is>
          <t>XXXXXX8061</t>
        </is>
      </c>
      <c r="Y2483" s="72" t="n">
        <v>46326.52037037037</v>
      </c>
    </row>
    <row r="2484">
      <c r="A2484" s="39" t="inlineStr">
        <is>
          <t>6ad0ea2d47580406008826ce</t>
        </is>
      </c>
      <c r="B2484" s="72" t="n">
        <v>46310.8533912037</v>
      </c>
      <c r="C2484" s="70" t="n">
        <v>46310</v>
      </c>
      <c r="D2484" t="inlineStr">
        <is>
          <t>2026-10</t>
        </is>
      </c>
      <c r="E2484" t="inlineStr">
        <is>
          <t>Wk of 2026-10-12</t>
        </is>
      </c>
      <c r="F2484" t="inlineStr">
        <is>
          <t>Attempt 1</t>
        </is>
      </c>
      <c r="G2484" s="39" t="str">
        <f>IF(ISNUMBER(MATCH(F2484,QualityStatuses,0)),"Quality Lead","Non-Quality Lead")</f>
        <v>Non-Quality Lead</v>
      </c>
      <c r="H2484" s="39" t="str">
        <f>IFERROR(INDEX(CampTypes,MATCH(I2484,CampList,0)),"Unattributed")</f>
        <v>New</v>
      </c>
      <c r="I2484" t="inlineStr">
        <is>
          <t>EBG - In House | ABO | Natuf | Leads | Unit Franchise | India | Oct26 | V1</t>
        </is>
      </c>
      <c r="J2484" t="inlineStr">
        <is>
          <t>EBG - In House | ABO | Natuf | Leads | Unit Franchise | India | Oct26 | V1</t>
        </is>
      </c>
      <c r="K2484" t="inlineStr">
        <is>
          <t>Direct (campaign tagged in CRM)</t>
        </is>
      </c>
      <c r="L2484" t="inlineStr">
        <is>
          <t>Natuf | Investors | Tier1 + Growth Cities | Oct26 | V1</t>
        </is>
      </c>
      <c r="M2484" t="inlineStr">
        <is>
          <t>Natuf | Investors | Tier1 + Growth Cities | Oct26 | V1</t>
        </is>
      </c>
      <c r="N2484" t="inlineStr">
        <is>
          <t>Natuf | Reel | Brand Ambassador | Heard Of Owning A Cafe | V1</t>
        </is>
      </c>
      <c r="O2484" t="inlineStr">
        <is>
          <t>In House Natuf</t>
        </is>
      </c>
      <c r="P2484" t="inlineStr">
        <is>
          <t>Facebook</t>
        </is>
      </c>
      <c r="Q2484" t="inlineStr">
        <is>
          <t>Rupa Srinivas</t>
        </is>
      </c>
      <c r="R2484" t="inlineStr">
        <is>
          <t>Prithvi Raj</t>
        </is>
      </c>
      <c r="S2484" t="inlineStr">
        <is>
          <t>-</t>
        </is>
      </c>
      <c r="T2484" t="inlineStr">
        <is>
          <t>Patna</t>
        </is>
      </c>
      <c r="U2484" t="inlineStr">
        <is>
          <t xml:space="preserve"> </t>
        </is>
      </c>
      <c r="V2484" t="n">
        <v>1</v>
      </c>
      <c r="W2484" t="n">
        <v>0</v>
      </c>
      <c r="X2484" t="inlineStr">
        <is>
          <t>XXXXXX6825</t>
        </is>
      </c>
      <c r="Y2484" s="72" t="n">
        <v>46326.52037037037</v>
      </c>
    </row>
    <row r="2485">
      <c r="A2485" s="39" t="inlineStr">
        <is>
          <t>6ad0e921986755b42cd638e0</t>
        </is>
      </c>
      <c r="B2485" s="72" t="n">
        <v>46310.85028935185</v>
      </c>
      <c r="C2485" s="70" t="n">
        <v>46310</v>
      </c>
      <c r="D2485" t="inlineStr">
        <is>
          <t>2026-10</t>
        </is>
      </c>
      <c r="E2485" t="inlineStr">
        <is>
          <t>Wk of 2026-10-12</t>
        </is>
      </c>
      <c r="F2485" t="inlineStr">
        <is>
          <t>New Lead</t>
        </is>
      </c>
      <c r="G2485" s="39" t="str">
        <f>IF(ISNUMBER(MATCH(F2485,QualityStatuses,0)),"Quality Lead","Non-Quality Lead")</f>
        <v>Non-Quality Lead</v>
      </c>
      <c r="H2485" s="39" t="str">
        <f>IFERROR(INDEX(CampTypes,MATCH(I2485,CampList,0)),"Unattributed")</f>
        <v>New</v>
      </c>
      <c r="I2485" t="inlineStr">
        <is>
          <t>EBG - In House | ABO | Natuf | Leads | Unit Franchise | India | Oct26 | V1</t>
        </is>
      </c>
      <c r="J2485" t="inlineStr">
        <is>
          <t>EBG - In House | ABO | Natuf | Leads | Unit Franchise | India | Oct26 | V1</t>
        </is>
      </c>
      <c r="K2485" t="inlineStr">
        <is>
          <t>Direct (campaign tagged in CRM)</t>
        </is>
      </c>
      <c r="L2485" t="inlineStr">
        <is>
          <t>Natuf | LAL 1% | India | Jul26 | V1</t>
        </is>
      </c>
      <c r="M2485" t="inlineStr">
        <is>
          <t>Natuf | LAL 1% | India | Jul26 | V1</t>
        </is>
      </c>
      <c r="N2485" t="inlineStr">
        <is>
          <t>Natuf | Reel | Brand Ambassador | Heard Of Owning A Cafe | V1</t>
        </is>
      </c>
      <c r="O2485" t="inlineStr">
        <is>
          <t>In House Natuf</t>
        </is>
      </c>
      <c r="P2485" t="inlineStr">
        <is>
          <t>Facebook</t>
        </is>
      </c>
      <c r="Q2485" t="inlineStr">
        <is>
          <t>Rupa Srinivas</t>
        </is>
      </c>
      <c r="R2485" t="inlineStr">
        <is>
          <t>Sourav dey</t>
        </is>
      </c>
      <c r="S2485" t="inlineStr">
        <is>
          <t>-</t>
        </is>
      </c>
      <c r="T2485" t="inlineStr">
        <is>
          <t>Mumbai</t>
        </is>
      </c>
      <c r="U2485" t="inlineStr">
        <is>
          <t xml:space="preserve"> </t>
        </is>
      </c>
      <c r="V2485" t="n">
        <v>0</v>
      </c>
      <c r="W2485" t="n">
        <v>0</v>
      </c>
      <c r="X2485" t="inlineStr">
        <is>
          <t>XXXXXX2131</t>
        </is>
      </c>
      <c r="Y2485" s="72" t="n">
        <v>46326.52037037037</v>
      </c>
    </row>
    <row r="2486">
      <c r="A2486" s="39" t="inlineStr">
        <is>
          <t>6ad0e8f3806c3006a7550d3b</t>
        </is>
      </c>
      <c r="B2486" s="72" t="n">
        <v>46310.84975694444</v>
      </c>
      <c r="C2486" s="70" t="n">
        <v>46310</v>
      </c>
      <c r="D2486" t="inlineStr">
        <is>
          <t>2026-10</t>
        </is>
      </c>
      <c r="E2486" t="inlineStr">
        <is>
          <t>Wk of 2026-10-12</t>
        </is>
      </c>
      <c r="F2486" t="inlineStr">
        <is>
          <t>Attempt 2</t>
        </is>
      </c>
      <c r="G2486" s="39" t="str">
        <f>IF(ISNUMBER(MATCH(F2486,QualityStatuses,0)),"Quality Lead","Non-Quality Lead")</f>
        <v>Non-Quality Lead</v>
      </c>
      <c r="H2486" s="39" t="str">
        <f>IFERROR(INDEX(CampTypes,MATCH(I2486,CampList,0)),"Unattributed")</f>
        <v>New</v>
      </c>
      <c r="I2486" t="inlineStr">
        <is>
          <t>EBG - In House | ABO | Natuf | Leads | Unit Franchise | India | Oct26 | V1</t>
        </is>
      </c>
      <c r="J2486" t="inlineStr">
        <is>
          <t>EBG - In House | ABO | Natuf | Leads | Unit Franchise | India | Oct26 | V1</t>
        </is>
      </c>
      <c r="K2486" t="inlineStr">
        <is>
          <t>Direct (campaign tagged in CRM)</t>
        </is>
      </c>
      <c r="L2486" t="inlineStr">
        <is>
          <t>Natuf | LAL 1% | India | Jul26 | V1</t>
        </is>
      </c>
      <c r="M2486" t="inlineStr">
        <is>
          <t>Natuf | LAL 1% | India | Jul26 | V1</t>
        </is>
      </c>
      <c r="N2486" t="inlineStr">
        <is>
          <t>Natuf | Reel | Brand Ambassador | Heard Of Owning A Cafe | V1</t>
        </is>
      </c>
      <c r="O2486" t="inlineStr">
        <is>
          <t>In House Natuf</t>
        </is>
      </c>
      <c r="P2486" t="inlineStr">
        <is>
          <t>Facebook</t>
        </is>
      </c>
      <c r="Q2486" t="inlineStr">
        <is>
          <t>Rupa Srinivas</t>
        </is>
      </c>
      <c r="R2486" t="inlineStr">
        <is>
          <t>Roshini</t>
        </is>
      </c>
      <c r="S2486" t="inlineStr">
        <is>
          <t>-</t>
        </is>
      </c>
      <c r="T2486" t="inlineStr">
        <is>
          <t>jaipur</t>
        </is>
      </c>
      <c r="U2486" t="inlineStr">
        <is>
          <t xml:space="preserve"> </t>
        </is>
      </c>
      <c r="V2486" t="n">
        <v>2</v>
      </c>
      <c r="W2486" t="n">
        <v>1</v>
      </c>
      <c r="X2486" t="inlineStr">
        <is>
          <t>XXXXXX8210</t>
        </is>
      </c>
      <c r="Y2486" s="72" t="n">
        <v>46326.52037037037</v>
      </c>
    </row>
    <row r="2487">
      <c r="A2487" s="39" t="inlineStr">
        <is>
          <t>6ad0e79d01b5e8e2e14e51eb</t>
        </is>
      </c>
      <c r="B2487" s="72" t="n">
        <v>46310.84579861111</v>
      </c>
      <c r="C2487" s="70" t="n">
        <v>46310</v>
      </c>
      <c r="D2487" t="inlineStr">
        <is>
          <t>2026-10</t>
        </is>
      </c>
      <c r="E2487" t="inlineStr">
        <is>
          <t>Wk of 2026-10-12</t>
        </is>
      </c>
      <c r="F2487" t="inlineStr">
        <is>
          <t>New Lead</t>
        </is>
      </c>
      <c r="G2487" s="39" t="str">
        <f>IF(ISNUMBER(MATCH(F2487,QualityStatuses,0)),"Quality Lead","Non-Quality Lead")</f>
        <v>Non-Quality Lead</v>
      </c>
      <c r="H2487" s="39" t="str">
        <f>IFERROR(INDEX(CampTypes,MATCH(I2487,CampList,0)),"Unattributed")</f>
        <v>Old</v>
      </c>
      <c r="I2487" t="inlineStr">
        <is>
          <t>E_Karan_Natuf_All_07072026</t>
        </is>
      </c>
      <c r="J2487" t="inlineStr">
        <is>
          <t>E_Karan_Natuf_All_07072026</t>
        </is>
      </c>
      <c r="K2487" t="inlineStr">
        <is>
          <t>Direct (campaign tagged in CRM)</t>
        </is>
      </c>
      <c r="L2487" t="inlineStr">
        <is>
          <t>E_Karan_Natuf_Fragship_07072026_Adset2</t>
        </is>
      </c>
      <c r="M2487" t="inlineStr">
        <is>
          <t>E_Karan_Natuf_Fragship_07072026_Adset2</t>
        </is>
      </c>
      <c r="N2487" t="inlineStr">
        <is>
          <t>E_Karan_Natuf_Flagship_Cafe_07072026_Adset2_Ad1 – Copy 2</t>
        </is>
      </c>
      <c r="O2487" t="inlineStr">
        <is>
          <t>Natuf</t>
        </is>
      </c>
      <c r="P2487" t="inlineStr">
        <is>
          <t>Facebook</t>
        </is>
      </c>
      <c r="Q2487" t="inlineStr">
        <is>
          <t>(Unassigned)</t>
        </is>
      </c>
      <c r="R2487" t="inlineStr">
        <is>
          <t>Omkar Navge</t>
        </is>
      </c>
      <c r="S2487" t="inlineStr">
        <is>
          <t>-</t>
        </is>
      </c>
      <c r="T2487" t="inlineStr">
        <is>
          <t>Rampur</t>
        </is>
      </c>
      <c r="U2487" t="inlineStr">
        <is>
          <t xml:space="preserve"> </t>
        </is>
      </c>
      <c r="V2487" t="n">
        <v>0</v>
      </c>
      <c r="W2487" t="n">
        <v>0</v>
      </c>
      <c r="X2487" t="inlineStr">
        <is>
          <t>XXXXXX4000</t>
        </is>
      </c>
      <c r="Y2487" s="72" t="n">
        <v>46326.52037037037</v>
      </c>
    </row>
    <row r="2488">
      <c r="A2488" s="39" t="inlineStr">
        <is>
          <t>6ad0e660d849fcc632b779dd</t>
        </is>
      </c>
      <c r="B2488" s="72" t="n">
        <v>46310.84212962963</v>
      </c>
      <c r="C2488" s="70" t="n">
        <v>46310</v>
      </c>
      <c r="D2488" t="inlineStr">
        <is>
          <t>2026-10</t>
        </is>
      </c>
      <c r="E2488" t="inlineStr">
        <is>
          <t>Wk of 2026-10-12</t>
        </is>
      </c>
      <c r="F2488" t="inlineStr">
        <is>
          <t>Details Shared</t>
        </is>
      </c>
      <c r="G2488" s="39" t="str">
        <f>IF(ISNUMBER(MATCH(F2488,QualityStatuses,0)),"Quality Lead","Non-Quality Lead")</f>
        <v>Quality Lead</v>
      </c>
      <c r="H2488" s="39" t="str">
        <f>IFERROR(INDEX(CampTypes,MATCH(I2488,CampList,0)),"Unattributed")</f>
        <v>New</v>
      </c>
      <c r="I2488" t="inlineStr">
        <is>
          <t>EBG - In House | ABO | Natuf | Leads | Unit Franchise | India | Oct26 | V1</t>
        </is>
      </c>
      <c r="J2488" t="inlineStr">
        <is>
          <t>EBG - In House | ABO | Natuf | Leads | Unit Franchise | India | Oct26 | V1</t>
        </is>
      </c>
      <c r="K2488" t="inlineStr">
        <is>
          <t>Direct (campaign tagged in CRM)</t>
        </is>
      </c>
      <c r="L2488" t="inlineStr">
        <is>
          <t>Natuf | Business Owners | Tier1 + Growth Cities | Oct26 | V1</t>
        </is>
      </c>
      <c r="M2488" t="inlineStr">
        <is>
          <t>Natuf | Business Owners | Tier1 + Growth Cities | Oct26 | V1</t>
        </is>
      </c>
      <c r="N2488" t="inlineStr">
        <is>
          <t>Natuf | Reel | Brand Ambassador | Heard Of Owning A Cafe | V1</t>
        </is>
      </c>
      <c r="O2488" t="inlineStr">
        <is>
          <t>In House Natuf</t>
        </is>
      </c>
      <c r="P2488" t="inlineStr">
        <is>
          <t>Facebook</t>
        </is>
      </c>
      <c r="Q2488" t="inlineStr">
        <is>
          <t>Rupa Srinivas</t>
        </is>
      </c>
      <c r="R2488" t="inlineStr">
        <is>
          <t>Elisha Pitta</t>
        </is>
      </c>
      <c r="S2488" t="inlineStr">
        <is>
          <t>-</t>
        </is>
      </c>
      <c r="T2488" t="inlineStr">
        <is>
          <t>Banglore</t>
        </is>
      </c>
      <c r="U2488" t="inlineStr">
        <is>
          <t xml:space="preserve"> </t>
        </is>
      </c>
      <c r="V2488" t="n">
        <v>1</v>
      </c>
      <c r="W2488" t="n">
        <v>1</v>
      </c>
      <c r="X2488" t="inlineStr">
        <is>
          <t>XXXXXX5057</t>
        </is>
      </c>
      <c r="Y2488" s="72" t="n">
        <v>46326.52037037037</v>
      </c>
    </row>
    <row r="2489">
      <c r="A2489" s="39" t="inlineStr">
        <is>
          <t>6ad0e6211dbf56feae962c49</t>
        </is>
      </c>
      <c r="B2489" s="72" t="n">
        <v>46310.84140046296</v>
      </c>
      <c r="C2489" s="70" t="n">
        <v>46310</v>
      </c>
      <c r="D2489" t="inlineStr">
        <is>
          <t>2026-10</t>
        </is>
      </c>
      <c r="E2489" t="inlineStr">
        <is>
          <t>Wk of 2026-10-12</t>
        </is>
      </c>
      <c r="F2489" t="inlineStr">
        <is>
          <t>Attempt 1</t>
        </is>
      </c>
      <c r="G2489" s="39" t="str">
        <f>IF(ISNUMBER(MATCH(F2489,QualityStatuses,0)),"Quality Lead","Non-Quality Lead")</f>
        <v>Non-Quality Lead</v>
      </c>
      <c r="H2489" s="39" t="str">
        <f>IFERROR(INDEX(CampTypes,MATCH(I2489,CampList,0)),"Unattributed")</f>
        <v>New</v>
      </c>
      <c r="I2489" t="inlineStr">
        <is>
          <t>EBG - In House | ABO | Natuf | Leads | Unit Franchise | India | Oct26 | V1</t>
        </is>
      </c>
      <c r="J2489" t="inlineStr">
        <is>
          <t>EBG - In House | ABO | Natuf | Leads | Unit Franchise | India | Oct26 | V1</t>
        </is>
      </c>
      <c r="K2489" t="inlineStr">
        <is>
          <t>Direct (campaign tagged in CRM)</t>
        </is>
      </c>
      <c r="L2489" t="inlineStr">
        <is>
          <t>Natuf | Business Owners | Tier1 + Growth Cities | Oct26 | V1</t>
        </is>
      </c>
      <c r="M2489" t="inlineStr">
        <is>
          <t>Natuf | Business Owners | Tier1 + Growth Cities | Oct26 | V1</t>
        </is>
      </c>
      <c r="N2489" t="inlineStr">
        <is>
          <t>Natuf | Reel | Brand Ambassador | Heard Of Owning A Cafe | V1</t>
        </is>
      </c>
      <c r="O2489" t="inlineStr">
        <is>
          <t>In House Natuf</t>
        </is>
      </c>
      <c r="P2489" t="inlineStr">
        <is>
          <t>Facebook</t>
        </is>
      </c>
      <c r="Q2489" t="inlineStr">
        <is>
          <t>Rupa Srinivas</t>
        </is>
      </c>
      <c r="R2489" t="inlineStr">
        <is>
          <t>Harshitha Mudeli</t>
        </is>
      </c>
      <c r="S2489" t="inlineStr">
        <is>
          <t>-</t>
        </is>
      </c>
      <c r="T2489" t="inlineStr">
        <is>
          <t>Gurugram</t>
        </is>
      </c>
      <c r="U2489" t="inlineStr">
        <is>
          <t xml:space="preserve"> </t>
        </is>
      </c>
      <c r="V2489" t="n">
        <v>0</v>
      </c>
      <c r="W2489" t="n">
        <v>0</v>
      </c>
      <c r="X2489" t="inlineStr">
        <is>
          <t>XXXXXX6390</t>
        </is>
      </c>
      <c r="Y2489" s="72" t="n">
        <v>46326.52037037037</v>
      </c>
    </row>
    <row r="2490">
      <c r="A2490" s="39" t="inlineStr">
        <is>
          <t>6ad0e500f1d372384a7ba53e</t>
        </is>
      </c>
      <c r="B2490" s="72" t="n">
        <v>46310.83805555556</v>
      </c>
      <c r="C2490" s="70" t="n">
        <v>46310</v>
      </c>
      <c r="D2490" t="inlineStr">
        <is>
          <t>2026-10</t>
        </is>
      </c>
      <c r="E2490" t="inlineStr">
        <is>
          <t>Wk of 2026-10-12</t>
        </is>
      </c>
      <c r="F2490" t="inlineStr">
        <is>
          <t>Connected</t>
        </is>
      </c>
      <c r="G2490" s="39" t="str">
        <f>IF(ISNUMBER(MATCH(F2490,QualityStatuses,0)),"Quality Lead","Non-Quality Lead")</f>
        <v>Non-Quality Lead</v>
      </c>
      <c r="H2490" s="39" t="str">
        <f>IFERROR(INDEX(CampTypes,MATCH(I2490,CampList,0)),"Unattributed")</f>
        <v>New</v>
      </c>
      <c r="I2490" t="inlineStr">
        <is>
          <t>EBG - In House | ABO | Natuf | Leads | Unit Franchise | India | Oct26 | V1</t>
        </is>
      </c>
      <c r="J2490" t="inlineStr">
        <is>
          <t>EBG - In House | ABO | Natuf | Leads | Unit Franchise | India | Oct26 | V1</t>
        </is>
      </c>
      <c r="K2490" t="inlineStr">
        <is>
          <t>Direct (campaign tagged in CRM)</t>
        </is>
      </c>
      <c r="L2490" t="inlineStr">
        <is>
          <t>Natuf | Business Owners | Tier1 + Growth Cities | Oct26 | V1</t>
        </is>
      </c>
      <c r="M2490" t="inlineStr">
        <is>
          <t>Natuf | Business Owners | Tier1 + Growth Cities | Oct26 | V1</t>
        </is>
      </c>
      <c r="N2490" t="inlineStr">
        <is>
          <t>Natuf | Reel | Brand Ambassador | Heard Of Owning A Cafe | V1</t>
        </is>
      </c>
      <c r="O2490" t="inlineStr">
        <is>
          <t>In House Natuf</t>
        </is>
      </c>
      <c r="P2490" t="inlineStr">
        <is>
          <t>Facebook</t>
        </is>
      </c>
      <c r="Q2490" t="inlineStr">
        <is>
          <t>Rupa Srinivas</t>
        </is>
      </c>
      <c r="R2490" t="inlineStr">
        <is>
          <t>Sameer Khan</t>
        </is>
      </c>
      <c r="S2490" t="inlineStr">
        <is>
          <t>-</t>
        </is>
      </c>
      <c r="T2490" t="inlineStr">
        <is>
          <t>gonda</t>
        </is>
      </c>
      <c r="U2490" t="inlineStr">
        <is>
          <t xml:space="preserve"> </t>
        </is>
      </c>
      <c r="V2490" t="n">
        <v>2</v>
      </c>
      <c r="W2490" t="n">
        <v>2</v>
      </c>
      <c r="X2490" t="inlineStr">
        <is>
          <t>XXXXXX6926</t>
        </is>
      </c>
      <c r="Y2490" s="72" t="n">
        <v>46326.52037037037</v>
      </c>
    </row>
    <row r="2491">
      <c r="A2491" s="39" t="inlineStr">
        <is>
          <t>6ad0e4d1c8f58af6079674ed</t>
        </is>
      </c>
      <c r="B2491" s="72" t="n">
        <v>46310.83751157407</v>
      </c>
      <c r="C2491" s="70" t="n">
        <v>46310</v>
      </c>
      <c r="D2491" t="inlineStr">
        <is>
          <t>2026-10</t>
        </is>
      </c>
      <c r="E2491" t="inlineStr">
        <is>
          <t>Wk of 2026-10-12</t>
        </is>
      </c>
      <c r="F2491" t="inlineStr">
        <is>
          <t>Attempt 2</t>
        </is>
      </c>
      <c r="G2491" s="39" t="str">
        <f>IF(ISNUMBER(MATCH(F2491,QualityStatuses,0)),"Quality Lead","Non-Quality Lead")</f>
        <v>Non-Quality Lead</v>
      </c>
      <c r="H2491" s="39" t="str">
        <f>IFERROR(INDEX(CampTypes,MATCH(I2491,CampList,0)),"Unattributed")</f>
        <v>New</v>
      </c>
      <c r="I2491" t="inlineStr">
        <is>
          <t>EBG - In House | ABO | Natuf | Leads | Unit Franchise | India | Oct26 | V1</t>
        </is>
      </c>
      <c r="J2491" t="inlineStr">
        <is>
          <t>EBG - In House | ABO | Natuf | Leads | Unit Franchise | India | Oct26 | V1</t>
        </is>
      </c>
      <c r="K2491" t="inlineStr">
        <is>
          <t>Direct (campaign tagged in CRM)</t>
        </is>
      </c>
      <c r="L2491" t="inlineStr">
        <is>
          <t>Natuf | Business Owners | Tier1 + Growth Cities | Oct26 | V1</t>
        </is>
      </c>
      <c r="M2491" t="inlineStr">
        <is>
          <t>Natuf | Business Owners | Tier1 + Growth Cities | Oct26 | V1</t>
        </is>
      </c>
      <c r="N2491" t="inlineStr">
        <is>
          <t>Natuf | Reel | Brand Ambassador | Heard Of Owning A Cafe | V1</t>
        </is>
      </c>
      <c r="O2491" t="inlineStr">
        <is>
          <t>In House Natuf</t>
        </is>
      </c>
      <c r="P2491" t="inlineStr">
        <is>
          <t>Facebook</t>
        </is>
      </c>
      <c r="Q2491" t="inlineStr">
        <is>
          <t>Rupa Srinivas</t>
        </is>
      </c>
      <c r="R2491" t="inlineStr">
        <is>
          <t>Srikanth Marampudi</t>
        </is>
      </c>
      <c r="S2491" t="inlineStr">
        <is>
          <t>-</t>
        </is>
      </c>
      <c r="T2491" t="inlineStr">
        <is>
          <t>Gurugram</t>
        </is>
      </c>
      <c r="U2491" t="inlineStr">
        <is>
          <t xml:space="preserve"> </t>
        </is>
      </c>
      <c r="V2491" t="n">
        <v>2</v>
      </c>
      <c r="W2491" t="n">
        <v>0</v>
      </c>
      <c r="X2491" t="inlineStr">
        <is>
          <t>XXXXXX4431</t>
        </is>
      </c>
      <c r="Y2491" s="72" t="n">
        <v>46326.52037037037</v>
      </c>
    </row>
    <row r="2492">
      <c r="A2492" s="39" t="inlineStr">
        <is>
          <t>6ad0e407d5e378a59443b343</t>
        </is>
      </c>
      <c r="B2492" s="72" t="n">
        <v>46310.83517361111</v>
      </c>
      <c r="C2492" s="70" t="n">
        <v>46310</v>
      </c>
      <c r="D2492" t="inlineStr">
        <is>
          <t>2026-10</t>
        </is>
      </c>
      <c r="E2492" t="inlineStr">
        <is>
          <t>Wk of 2026-10-12</t>
        </is>
      </c>
      <c r="F2492" t="inlineStr">
        <is>
          <t>Attempt 1</t>
        </is>
      </c>
      <c r="G2492" s="39" t="str">
        <f>IF(ISNUMBER(MATCH(F2492,QualityStatuses,0)),"Quality Lead","Non-Quality Lead")</f>
        <v>Non-Quality Lead</v>
      </c>
      <c r="H2492" s="39" t="str">
        <f>IFERROR(INDEX(CampTypes,MATCH(I2492,CampList,0)),"Unattributed")</f>
        <v>New</v>
      </c>
      <c r="I2492" t="inlineStr">
        <is>
          <t>EBG - In House | ABO | Natuf | Leads | Unit Franchise | India | Oct26 | V1</t>
        </is>
      </c>
      <c r="J2492" t="inlineStr">
        <is>
          <t>EBG - In House | ABO | Natuf | Leads | Unit Franchise | India | Oct26 | V1</t>
        </is>
      </c>
      <c r="K2492" t="inlineStr">
        <is>
          <t>Direct (campaign tagged in CRM)</t>
        </is>
      </c>
      <c r="L2492" t="inlineStr">
        <is>
          <t>Natuf | LAL 1% | India | Jul26 | V1</t>
        </is>
      </c>
      <c r="M2492" t="inlineStr">
        <is>
          <t>Natuf | LAL 1% | India | Jul26 | V1</t>
        </is>
      </c>
      <c r="N2492" t="inlineStr">
        <is>
          <t>Natuf | Reel | Brand Ambassador | Heard Of Owning A Cafe | V1</t>
        </is>
      </c>
      <c r="O2492" t="inlineStr">
        <is>
          <t>In House Natuf</t>
        </is>
      </c>
      <c r="P2492" t="inlineStr">
        <is>
          <t>Facebook</t>
        </is>
      </c>
      <c r="Q2492" t="inlineStr">
        <is>
          <t>Rupa Srinivas</t>
        </is>
      </c>
      <c r="R2492" t="inlineStr">
        <is>
          <t>Ayush Arora</t>
        </is>
      </c>
      <c r="S2492" t="inlineStr">
        <is>
          <t>-</t>
        </is>
      </c>
      <c r="T2492" t="inlineStr">
        <is>
          <t>Chandigarh</t>
        </is>
      </c>
      <c r="U2492" t="inlineStr">
        <is>
          <t xml:space="preserve"> </t>
        </is>
      </c>
      <c r="V2492" t="n">
        <v>1</v>
      </c>
      <c r="W2492" t="n">
        <v>1</v>
      </c>
      <c r="X2492" t="inlineStr">
        <is>
          <t>XXXXXX6162</t>
        </is>
      </c>
      <c r="Y2492" s="72" t="n">
        <v>46326.52037037037</v>
      </c>
    </row>
    <row r="2493">
      <c r="A2493" s="39" t="inlineStr">
        <is>
          <t>6ad0e377d3c2c37177e15304</t>
        </is>
      </c>
      <c r="B2493" s="72" t="n">
        <v>46310.83350694444</v>
      </c>
      <c r="C2493" s="70" t="n">
        <v>46310</v>
      </c>
      <c r="D2493" t="inlineStr">
        <is>
          <t>2026-10</t>
        </is>
      </c>
      <c r="E2493" t="inlineStr">
        <is>
          <t>Wk of 2026-10-12</t>
        </is>
      </c>
      <c r="F2493" t="inlineStr">
        <is>
          <t>Attempt 1</t>
        </is>
      </c>
      <c r="G2493" s="39" t="str">
        <f>IF(ISNUMBER(MATCH(F2493,QualityStatuses,0)),"Quality Lead","Non-Quality Lead")</f>
        <v>Non-Quality Lead</v>
      </c>
      <c r="H2493" s="39" t="str">
        <f>IFERROR(INDEX(CampTypes,MATCH(I2493,CampList,0)),"Unattributed")</f>
        <v>New</v>
      </c>
      <c r="I2493" t="inlineStr">
        <is>
          <t>EBG - In House | ABO | Natuf | Leads | Unit Franchise | India | Oct26 | V1</t>
        </is>
      </c>
      <c r="J2493" t="inlineStr">
        <is>
          <t>EBG - In House | ABO | Natuf | Leads | Unit Franchise | India | Oct26 | V1</t>
        </is>
      </c>
      <c r="K2493" t="inlineStr">
        <is>
          <t>Direct (campaign tagged in CRM)</t>
        </is>
      </c>
      <c r="L2493" t="inlineStr">
        <is>
          <t>Natuf | Investors | Tier1 + Growth Cities | Oct26 | V1</t>
        </is>
      </c>
      <c r="M2493" t="inlineStr">
        <is>
          <t>Natuf | Investors | Tier1 + Growth Cities | Oct26 | V1</t>
        </is>
      </c>
      <c r="N2493" t="inlineStr">
        <is>
          <t>Natuf | Reel | Brand Ambassador | Heard Of Owning A Cafe | V1</t>
        </is>
      </c>
      <c r="O2493" t="inlineStr">
        <is>
          <t>In House Natuf</t>
        </is>
      </c>
      <c r="P2493" t="inlineStr">
        <is>
          <t>Facebook</t>
        </is>
      </c>
      <c r="Q2493" t="inlineStr">
        <is>
          <t>Rupa Srinivas</t>
        </is>
      </c>
      <c r="R2493" t="inlineStr">
        <is>
          <t>Yeshaswini</t>
        </is>
      </c>
      <c r="S2493" t="inlineStr">
        <is>
          <t>-</t>
        </is>
      </c>
      <c r="T2493" t="inlineStr">
        <is>
          <t>Hiriyur</t>
        </is>
      </c>
      <c r="U2493" t="inlineStr">
        <is>
          <t xml:space="preserve"> </t>
        </is>
      </c>
      <c r="V2493" t="n">
        <v>1</v>
      </c>
      <c r="W2493" t="n">
        <v>0</v>
      </c>
      <c r="X2493" t="inlineStr">
        <is>
          <t>XXXXXX5016</t>
        </is>
      </c>
      <c r="Y2493" s="72" t="n">
        <v>46326.52037037037</v>
      </c>
    </row>
    <row r="2494">
      <c r="A2494" s="39" t="inlineStr">
        <is>
          <t>6ad0e32539dd60e10a1132c2</t>
        </is>
      </c>
      <c r="B2494" s="72" t="n">
        <v>46310.83255787037</v>
      </c>
      <c r="C2494" s="70" t="n">
        <v>46310</v>
      </c>
      <c r="D2494" t="inlineStr">
        <is>
          <t>2026-10</t>
        </is>
      </c>
      <c r="E2494" t="inlineStr">
        <is>
          <t>Wk of 2026-10-12</t>
        </is>
      </c>
      <c r="F2494" t="inlineStr">
        <is>
          <t>Attempt 1</t>
        </is>
      </c>
      <c r="G2494" s="39" t="str">
        <f>IF(ISNUMBER(MATCH(F2494,QualityStatuses,0)),"Quality Lead","Non-Quality Lead")</f>
        <v>Non-Quality Lead</v>
      </c>
      <c r="H2494" s="39" t="str">
        <f>IFERROR(INDEX(CampTypes,MATCH(I2494,CampList,0)),"Unattributed")</f>
        <v>New</v>
      </c>
      <c r="I2494" t="inlineStr">
        <is>
          <t>EBG - In House | ABO | Natuf | Leads | Unit Franchise | India | Oct26 | V1</t>
        </is>
      </c>
      <c r="J2494" t="inlineStr">
        <is>
          <t>EBG - In House | ABO | Natuf | Leads | Unit Franchise | India | Oct26 | V1</t>
        </is>
      </c>
      <c r="K2494" t="inlineStr">
        <is>
          <t>Direct (campaign tagged in CRM)</t>
        </is>
      </c>
      <c r="L2494" t="inlineStr">
        <is>
          <t>Natuf | Business Owners | Tier1 + Growth Cities | Oct26 | V1</t>
        </is>
      </c>
      <c r="M2494" t="inlineStr">
        <is>
          <t>Natuf | Business Owners | Tier1 + Growth Cities | Oct26 | V1</t>
        </is>
      </c>
      <c r="N2494" t="inlineStr">
        <is>
          <t>Natuf | Reel | Brand Ambassador | Heard Of Owning A Cafe | V1</t>
        </is>
      </c>
      <c r="O2494" t="inlineStr">
        <is>
          <t>In House Natuf</t>
        </is>
      </c>
      <c r="P2494" t="inlineStr">
        <is>
          <t>Facebook</t>
        </is>
      </c>
      <c r="Q2494" t="inlineStr">
        <is>
          <t>Rupa Srinivas</t>
        </is>
      </c>
      <c r="R2494" t="inlineStr">
        <is>
          <t>Siddharth</t>
        </is>
      </c>
      <c r="S2494" t="inlineStr">
        <is>
          <t>-</t>
        </is>
      </c>
      <c r="T2494" t="inlineStr">
        <is>
          <t>Dubai</t>
        </is>
      </c>
      <c r="U2494" t="inlineStr">
        <is>
          <t xml:space="preserve"> </t>
        </is>
      </c>
      <c r="V2494" t="n">
        <v>1</v>
      </c>
      <c r="W2494" t="n">
        <v>1</v>
      </c>
      <c r="X2494" t="inlineStr">
        <is>
          <t>XXXXXX1284</t>
        </is>
      </c>
      <c r="Y2494" s="72" t="n">
        <v>46326.52037037037</v>
      </c>
    </row>
    <row r="2495">
      <c r="A2495" s="39" t="inlineStr">
        <is>
          <t>6ad0e1236168f5554d9e8634</t>
        </is>
      </c>
      <c r="B2495" s="72" t="n">
        <v>46310.8266087963</v>
      </c>
      <c r="C2495" s="70" t="n">
        <v>46310</v>
      </c>
      <c r="D2495" t="inlineStr">
        <is>
          <t>2026-10</t>
        </is>
      </c>
      <c r="E2495" t="inlineStr">
        <is>
          <t>Wk of 2026-10-12</t>
        </is>
      </c>
      <c r="F2495" t="inlineStr">
        <is>
          <t>Details Shared</t>
        </is>
      </c>
      <c r="G2495" s="39" t="str">
        <f>IF(ISNUMBER(MATCH(F2495,QualityStatuses,0)),"Quality Lead","Non-Quality Lead")</f>
        <v>Quality Lead</v>
      </c>
      <c r="H2495" s="39" t="str">
        <f>IFERROR(INDEX(CampTypes,MATCH(I2495,CampList,0)),"Unattributed")</f>
        <v>New</v>
      </c>
      <c r="I2495" t="inlineStr">
        <is>
          <t>EBG - In House | ABO | Natuf | Leads | Unit Franchise | India | Oct26 | V1</t>
        </is>
      </c>
      <c r="J2495" t="inlineStr">
        <is>
          <t>EBG - In House | ABO | Natuf | Leads | Unit Franchise | India | Oct26 | V1</t>
        </is>
      </c>
      <c r="K2495" t="inlineStr">
        <is>
          <t>Direct (campaign tagged in CRM)</t>
        </is>
      </c>
      <c r="L2495" t="inlineStr">
        <is>
          <t>Natuf | Business Owners | Tier1 + Growth Cities | Oct26 | V1</t>
        </is>
      </c>
      <c r="M2495" t="inlineStr">
        <is>
          <t>Natuf | Business Owners | Tier1 + Growth Cities | Oct26 | V1</t>
        </is>
      </c>
      <c r="N2495" t="inlineStr">
        <is>
          <t>Natuf | Reel | Brand Ambassador | Heard Of Owning A Cafe | V1</t>
        </is>
      </c>
      <c r="O2495" t="inlineStr">
        <is>
          <t>In House Natuf</t>
        </is>
      </c>
      <c r="P2495" t="inlineStr">
        <is>
          <t>Facebook</t>
        </is>
      </c>
      <c r="Q2495" t="inlineStr">
        <is>
          <t>Rupa Srinivas</t>
        </is>
      </c>
      <c r="R2495" t="inlineStr">
        <is>
          <t>Swathi Polu</t>
        </is>
      </c>
      <c r="S2495" t="inlineStr">
        <is>
          <t>-</t>
        </is>
      </c>
      <c r="T2495" t="inlineStr">
        <is>
          <t>Mumbai</t>
        </is>
      </c>
      <c r="U2495" t="inlineStr">
        <is>
          <t xml:space="preserve"> </t>
        </is>
      </c>
      <c r="V2495" t="n">
        <v>2</v>
      </c>
      <c r="W2495" t="n">
        <v>2</v>
      </c>
      <c r="X2495" t="inlineStr">
        <is>
          <t>XXXXXX6999</t>
        </is>
      </c>
      <c r="Y2495" s="72" t="n">
        <v>46326.52037037037</v>
      </c>
    </row>
    <row r="2496">
      <c r="A2496" s="39" t="inlineStr">
        <is>
          <t>6ad0e0e076e8ac785b9c8fef</t>
        </is>
      </c>
      <c r="B2496" s="72" t="n">
        <v>46310.82583333334</v>
      </c>
      <c r="C2496" s="70" t="n">
        <v>46310</v>
      </c>
      <c r="D2496" t="inlineStr">
        <is>
          <t>2026-10</t>
        </is>
      </c>
      <c r="E2496" t="inlineStr">
        <is>
          <t>Wk of 2026-10-12</t>
        </is>
      </c>
      <c r="F2496" t="inlineStr">
        <is>
          <t>Attempt 2</t>
        </is>
      </c>
      <c r="G2496" s="39" t="str">
        <f>IF(ISNUMBER(MATCH(F2496,QualityStatuses,0)),"Quality Lead","Non-Quality Lead")</f>
        <v>Non-Quality Lead</v>
      </c>
      <c r="H2496" s="39" t="str">
        <f>IFERROR(INDEX(CampTypes,MATCH(I2496,CampList,0)),"Unattributed")</f>
        <v>New</v>
      </c>
      <c r="I2496" t="inlineStr">
        <is>
          <t>EBG - In House | ABO | Natuf | Leads | Unit Franchise | India | Oct26 | V1</t>
        </is>
      </c>
      <c r="J2496" t="inlineStr">
        <is>
          <t>EBG - In House | ABO | Natuf | Leads | Unit Franchise | India | Oct26 | V1</t>
        </is>
      </c>
      <c r="K2496" t="inlineStr">
        <is>
          <t>Direct (campaign tagged in CRM)</t>
        </is>
      </c>
      <c r="L2496" t="inlineStr">
        <is>
          <t>Natuf | Broad | Tier1 + Growth Cities | Oct26 | V1</t>
        </is>
      </c>
      <c r="M2496" t="inlineStr">
        <is>
          <t>Natuf | Broad | Tier1 + Growth Cities | Oct26 | V1</t>
        </is>
      </c>
      <c r="N2496" t="inlineStr">
        <is>
          <t>Natuf | Reel | Brand Ambassador | Heard Of Owning A Cafe | V1</t>
        </is>
      </c>
      <c r="O2496" t="inlineStr">
        <is>
          <t>In House Natuf</t>
        </is>
      </c>
      <c r="P2496" t="inlineStr">
        <is>
          <t>Facebook</t>
        </is>
      </c>
      <c r="Q2496" t="inlineStr">
        <is>
          <t>Rupa Srinivas</t>
        </is>
      </c>
      <c r="R2496" t="inlineStr">
        <is>
          <t>Durga Bhavani</t>
        </is>
      </c>
      <c r="S2496" t="inlineStr">
        <is>
          <t>-</t>
        </is>
      </c>
      <c r="T2496" t="inlineStr">
        <is>
          <t>Amravati</t>
        </is>
      </c>
      <c r="U2496" t="inlineStr">
        <is>
          <t xml:space="preserve"> </t>
        </is>
      </c>
      <c r="V2496" t="n">
        <v>2</v>
      </c>
      <c r="W2496" t="n">
        <v>0</v>
      </c>
      <c r="X2496" t="inlineStr">
        <is>
          <t>XXXXXX6289</t>
        </is>
      </c>
      <c r="Y2496" s="72" t="n">
        <v>46326.52037037037</v>
      </c>
    </row>
    <row r="2497">
      <c r="A2497" s="39" t="inlineStr">
        <is>
          <t>6ad0e0d2f53b6c8df8fc3010</t>
        </is>
      </c>
      <c r="B2497" s="72" t="n">
        <v>46310.8256712963</v>
      </c>
      <c r="C2497" s="70" t="n">
        <v>46310</v>
      </c>
      <c r="D2497" t="inlineStr">
        <is>
          <t>2026-10</t>
        </is>
      </c>
      <c r="E2497" t="inlineStr">
        <is>
          <t>Wk of 2026-10-12</t>
        </is>
      </c>
      <c r="F2497" t="inlineStr">
        <is>
          <t>Attempt 1</t>
        </is>
      </c>
      <c r="G2497" s="39" t="str">
        <f>IF(ISNUMBER(MATCH(F2497,QualityStatuses,0)),"Quality Lead","Non-Quality Lead")</f>
        <v>Non-Quality Lead</v>
      </c>
      <c r="H2497" s="39" t="str">
        <f>IFERROR(INDEX(CampTypes,MATCH(I2497,CampList,0)),"Unattributed")</f>
        <v>Old</v>
      </c>
      <c r="I2497" t="inlineStr">
        <is>
          <t>E_Karan_Natuf_All_07072026</t>
        </is>
      </c>
      <c r="J2497" t="inlineStr">
        <is>
          <t>E_Karan_Natuf_All_07072026</t>
        </is>
      </c>
      <c r="K2497" t="inlineStr">
        <is>
          <t>Direct (campaign tagged in CRM)</t>
        </is>
      </c>
      <c r="L2497" t="inlineStr">
        <is>
          <t>E_Karan_Natuf_Sign_07072026_Adset3</t>
        </is>
      </c>
      <c r="M2497" t="inlineStr">
        <is>
          <t>E_Karan_Natuf_Sign_07072026_Adset3</t>
        </is>
      </c>
      <c r="N2497" t="inlineStr">
        <is>
          <t>E_Karan_Natuf_Sign_07072026_Adset2_Ad1</t>
        </is>
      </c>
      <c r="O2497" t="inlineStr">
        <is>
          <t>Natuf</t>
        </is>
      </c>
      <c r="P2497" t="inlineStr">
        <is>
          <t>Facebook</t>
        </is>
      </c>
      <c r="Q2497" t="inlineStr">
        <is>
          <t>Tejaswini Tarigopula</t>
        </is>
      </c>
      <c r="R2497" t="inlineStr">
        <is>
          <t>Rima Paul</t>
        </is>
      </c>
      <c r="S2497" t="inlineStr">
        <is>
          <t>-</t>
        </is>
      </c>
      <c r="T2497" t="inlineStr">
        <is>
          <t>Jamshedpur</t>
        </is>
      </c>
      <c r="U2497" t="inlineStr">
        <is>
          <t xml:space="preserve"> </t>
        </is>
      </c>
      <c r="V2497" t="n">
        <v>2</v>
      </c>
      <c r="W2497" t="n">
        <v>0</v>
      </c>
      <c r="X2497" t="inlineStr">
        <is>
          <t>XXXXXX3511</t>
        </is>
      </c>
      <c r="Y2497" s="72" t="n">
        <v>46326.52037037037</v>
      </c>
    </row>
    <row r="2498">
      <c r="A2498" s="39" t="inlineStr">
        <is>
          <t>6ad0e07fc70711c4a5ec2cfe</t>
        </is>
      </c>
      <c r="B2498" s="72" t="n">
        <v>46310.82471064815</v>
      </c>
      <c r="C2498" s="70" t="n">
        <v>46310</v>
      </c>
      <c r="D2498" t="inlineStr">
        <is>
          <t>2026-10</t>
        </is>
      </c>
      <c r="E2498" t="inlineStr">
        <is>
          <t>Wk of 2026-10-12</t>
        </is>
      </c>
      <c r="F2498" t="inlineStr">
        <is>
          <t>Attempt 1</t>
        </is>
      </c>
      <c r="G2498" s="39" t="str">
        <f>IF(ISNUMBER(MATCH(F2498,QualityStatuses,0)),"Quality Lead","Non-Quality Lead")</f>
        <v>Non-Quality Lead</v>
      </c>
      <c r="H2498" s="39" t="str">
        <f>IFERROR(INDEX(CampTypes,MATCH(I2498,CampList,0)),"Unattributed")</f>
        <v>Old</v>
      </c>
      <c r="I2498" t="inlineStr">
        <is>
          <t>E_Karan_Natuf_All_07072026</t>
        </is>
      </c>
      <c r="J2498" t="inlineStr">
        <is>
          <t>E_Karan_Natuf_All_07072026</t>
        </is>
      </c>
      <c r="K2498" t="inlineStr">
        <is>
          <t>Direct (campaign tagged in CRM)</t>
        </is>
      </c>
      <c r="L2498" t="inlineStr">
        <is>
          <t>E_Karan_Natuf_Sign_07072026_Adset3</t>
        </is>
      </c>
      <c r="M2498" t="inlineStr">
        <is>
          <t>E_Karan_Natuf_Sign_07072026_Adset3</t>
        </is>
      </c>
      <c r="N2498" t="inlineStr">
        <is>
          <t>E_Karan_Natuf_Sign_07072026_Adset2_Ad1 – Copy</t>
        </is>
      </c>
      <c r="O2498" t="inlineStr">
        <is>
          <t>Natuf</t>
        </is>
      </c>
      <c r="P2498" t="inlineStr">
        <is>
          <t>Facebook</t>
        </is>
      </c>
      <c r="Q2498" t="inlineStr">
        <is>
          <t>Tejaswini Tarigopula</t>
        </is>
      </c>
      <c r="R2498" t="inlineStr">
        <is>
          <t>Rima Paul</t>
        </is>
      </c>
      <c r="S2498" t="inlineStr">
        <is>
          <t>-</t>
        </is>
      </c>
      <c r="T2498" t="inlineStr">
        <is>
          <t>O</t>
        </is>
      </c>
      <c r="U2498" t="inlineStr">
        <is>
          <t xml:space="preserve"> </t>
        </is>
      </c>
      <c r="V2498" t="n">
        <v>3</v>
      </c>
      <c r="W2498" t="n">
        <v>2</v>
      </c>
      <c r="X2498" t="inlineStr">
        <is>
          <t>XXXXXX9849</t>
        </is>
      </c>
      <c r="Y2498" s="72" t="n">
        <v>46326.52037037037</v>
      </c>
    </row>
    <row r="2499">
      <c r="A2499" s="39" t="inlineStr">
        <is>
          <t>6ad0dfb756d67d882a141fe0</t>
        </is>
      </c>
      <c r="B2499" s="72" t="n">
        <v>46310.82239583333</v>
      </c>
      <c r="C2499" s="70" t="n">
        <v>46310</v>
      </c>
      <c r="D2499" t="inlineStr">
        <is>
          <t>2026-10</t>
        </is>
      </c>
      <c r="E2499" t="inlineStr">
        <is>
          <t>Wk of 2026-10-12</t>
        </is>
      </c>
      <c r="F2499" t="inlineStr">
        <is>
          <t>Details Shared</t>
        </is>
      </c>
      <c r="G2499" s="39" t="str">
        <f>IF(ISNUMBER(MATCH(F2499,QualityStatuses,0)),"Quality Lead","Non-Quality Lead")</f>
        <v>Quality Lead</v>
      </c>
      <c r="H2499" s="39" t="str">
        <f>IFERROR(INDEX(CampTypes,MATCH(I2499,CampList,0)),"Unattributed")</f>
        <v>New</v>
      </c>
      <c r="I2499" t="inlineStr">
        <is>
          <t>EBG - In House | ABO | Natuf | Leads | Unit Franchise | India | Oct26 | V1</t>
        </is>
      </c>
      <c r="J2499" t="inlineStr">
        <is>
          <t>EBG - In House | ABO | Natuf | Leads | Unit Franchise | India | Oct26 | V1</t>
        </is>
      </c>
      <c r="K2499" t="inlineStr">
        <is>
          <t>Direct (campaign tagged in CRM)</t>
        </is>
      </c>
      <c r="L2499" t="inlineStr">
        <is>
          <t>Natuf | Investors | Tier1 + Growth Cities | Oct26 | V1</t>
        </is>
      </c>
      <c r="M2499" t="inlineStr">
        <is>
          <t>Natuf | Investors | Tier1 + Growth Cities | Oct26 | V1</t>
        </is>
      </c>
      <c r="N2499" t="inlineStr">
        <is>
          <t>Natuf | Reel | Brand Ambassador | Heard Of Owning A Cafe | V1</t>
        </is>
      </c>
      <c r="O2499" t="inlineStr">
        <is>
          <t>In House Natuf</t>
        </is>
      </c>
      <c r="P2499" t="inlineStr">
        <is>
          <t>Facebook</t>
        </is>
      </c>
      <c r="Q2499" t="inlineStr">
        <is>
          <t>Rupa Srinivas</t>
        </is>
      </c>
      <c r="R2499" t="inlineStr">
        <is>
          <t>Prithvi Raj</t>
        </is>
      </c>
      <c r="S2499" t="inlineStr">
        <is>
          <t>-</t>
        </is>
      </c>
      <c r="T2499" t="inlineStr">
        <is>
          <t>Dubai</t>
        </is>
      </c>
      <c r="U2499" t="inlineStr">
        <is>
          <t xml:space="preserve"> </t>
        </is>
      </c>
      <c r="V2499" t="n">
        <v>1</v>
      </c>
      <c r="W2499" t="n">
        <v>1</v>
      </c>
      <c r="X2499" t="inlineStr">
        <is>
          <t>XXXXXX0777</t>
        </is>
      </c>
      <c r="Y2499" s="72" t="n">
        <v>46326.52037037037</v>
      </c>
    </row>
    <row r="2500">
      <c r="A2500" s="39" t="inlineStr">
        <is>
          <t>6ad0dd9c3b62b51455c3be88</t>
        </is>
      </c>
      <c r="B2500" s="72" t="n">
        <v>46310.8161574074</v>
      </c>
      <c r="C2500" s="70" t="n">
        <v>46310</v>
      </c>
      <c r="D2500" t="inlineStr">
        <is>
          <t>2026-10</t>
        </is>
      </c>
      <c r="E2500" t="inlineStr">
        <is>
          <t>Wk of 2026-10-12</t>
        </is>
      </c>
      <c r="F2500" t="inlineStr">
        <is>
          <t>New Lead</t>
        </is>
      </c>
      <c r="G2500" s="39" t="str">
        <f>IF(ISNUMBER(MATCH(F2500,QualityStatuses,0)),"Quality Lead","Non-Quality Lead")</f>
        <v>Non-Quality Lead</v>
      </c>
      <c r="H2500" s="39" t="str">
        <f>IFERROR(INDEX(CampTypes,MATCH(I2500,CampList,0)),"Unattributed")</f>
        <v>New</v>
      </c>
      <c r="I2500" t="inlineStr">
        <is>
          <t>EBG - In House | ABO | Natuf | Leads | Unit Franchise | India | Oct26 | V1</t>
        </is>
      </c>
      <c r="J2500" t="inlineStr">
        <is>
          <t>EBG - In House | ABO | Natuf | Leads | Unit Franchise | India | Oct26 | V1</t>
        </is>
      </c>
      <c r="K2500" t="inlineStr">
        <is>
          <t>Direct (campaign tagged in CRM)</t>
        </is>
      </c>
      <c r="L2500" t="inlineStr">
        <is>
          <t>Natuf | LAL 1% | India | Jul26 | V1</t>
        </is>
      </c>
      <c r="M2500" t="inlineStr">
        <is>
          <t>Natuf | LAL 1% | India | Jul26 | V1</t>
        </is>
      </c>
      <c r="N2500" t="inlineStr">
        <is>
          <t>Natuf | Reel | Brand Ambassador | Heard Of Owning A Cafe | V1</t>
        </is>
      </c>
      <c r="O2500" t="inlineStr">
        <is>
          <t>In House Natuf</t>
        </is>
      </c>
      <c r="P2500" t="inlineStr">
        <is>
          <t>Facebook</t>
        </is>
      </c>
      <c r="Q2500" t="inlineStr">
        <is>
          <t>Rupa Srinivas</t>
        </is>
      </c>
      <c r="R2500" t="inlineStr">
        <is>
          <t>Sourav dey</t>
        </is>
      </c>
      <c r="S2500" t="inlineStr">
        <is>
          <t>-</t>
        </is>
      </c>
      <c r="T2500" t="inlineStr">
        <is>
          <t>Ranchi</t>
        </is>
      </c>
      <c r="U2500" t="inlineStr">
        <is>
          <t xml:space="preserve"> </t>
        </is>
      </c>
      <c r="V2500" t="n">
        <v>0</v>
      </c>
      <c r="W2500" t="n">
        <v>0</v>
      </c>
      <c r="X2500" t="inlineStr">
        <is>
          <t>XXXXXX6257</t>
        </is>
      </c>
      <c r="Y2500" s="72" t="n">
        <v>46326.52037037037</v>
      </c>
    </row>
    <row r="2501">
      <c r="A2501" s="39" t="inlineStr">
        <is>
          <t>6ad0dc9af53b6c8df8fc274a</t>
        </is>
      </c>
      <c r="B2501" s="72" t="n">
        <v>46310.81317129629</v>
      </c>
      <c r="C2501" s="70" t="n">
        <v>46310</v>
      </c>
      <c r="D2501" t="inlineStr">
        <is>
          <t>2026-10</t>
        </is>
      </c>
      <c r="E2501" t="inlineStr">
        <is>
          <t>Wk of 2026-10-12</t>
        </is>
      </c>
      <c r="F2501" t="inlineStr">
        <is>
          <t>Attempt 2</t>
        </is>
      </c>
      <c r="G2501" s="39" t="str">
        <f>IF(ISNUMBER(MATCH(F2501,QualityStatuses,0)),"Quality Lead","Non-Quality Lead")</f>
        <v>Non-Quality Lead</v>
      </c>
      <c r="H2501" s="39" t="str">
        <f>IFERROR(INDEX(CampTypes,MATCH(I2501,CampList,0)),"Unattributed")</f>
        <v>New</v>
      </c>
      <c r="I2501" t="inlineStr">
        <is>
          <t>EBG - In House | ABO | Natuf | Leads | Unit Franchise | India | Oct26 | V1</t>
        </is>
      </c>
      <c r="J2501" t="inlineStr">
        <is>
          <t>EBG - In House | ABO | Natuf | Leads | Unit Franchise | India | Oct26 | V1</t>
        </is>
      </c>
      <c r="K2501" t="inlineStr">
        <is>
          <t>Direct (campaign tagged in CRM)</t>
        </is>
      </c>
      <c r="L2501" t="inlineStr">
        <is>
          <t>Natuf | LAL 1% | India | Jul26 | V1</t>
        </is>
      </c>
      <c r="M2501" t="inlineStr">
        <is>
          <t>Natuf | LAL 1% | India | Jul26 | V1</t>
        </is>
      </c>
      <c r="N2501" t="inlineStr">
        <is>
          <t>Natuf | Reel | Brand Ambassador | Heard Of Owning A Cafe | V1</t>
        </is>
      </c>
      <c r="O2501" t="inlineStr">
        <is>
          <t>In House Natuf</t>
        </is>
      </c>
      <c r="P2501" t="inlineStr">
        <is>
          <t>Facebook</t>
        </is>
      </c>
      <c r="Q2501" t="inlineStr">
        <is>
          <t>Rupa Srinivas</t>
        </is>
      </c>
      <c r="R2501" t="inlineStr">
        <is>
          <t>Roshini</t>
        </is>
      </c>
      <c r="S2501" t="inlineStr">
        <is>
          <t>-</t>
        </is>
      </c>
      <c r="T2501" t="inlineStr">
        <is>
          <t>Delhi</t>
        </is>
      </c>
      <c r="U2501" t="inlineStr">
        <is>
          <t xml:space="preserve"> </t>
        </is>
      </c>
      <c r="V2501" t="n">
        <v>2</v>
      </c>
      <c r="W2501" t="n">
        <v>0</v>
      </c>
      <c r="X2501" t="inlineStr">
        <is>
          <t>XXXXXX4168</t>
        </is>
      </c>
      <c r="Y2501" s="72" t="n">
        <v>46326.52037037037</v>
      </c>
    </row>
    <row r="2502">
      <c r="A2502" s="39" t="inlineStr">
        <is>
          <t>6ad0dc5d0d751cbac09accd2</t>
        </is>
      </c>
      <c r="B2502" s="72" t="n">
        <v>46310.81246527778</v>
      </c>
      <c r="C2502" s="70" t="n">
        <v>46310</v>
      </c>
      <c r="D2502" t="inlineStr">
        <is>
          <t>2026-10</t>
        </is>
      </c>
      <c r="E2502" t="inlineStr">
        <is>
          <t>Wk of 2026-10-12</t>
        </is>
      </c>
      <c r="F2502" t="inlineStr">
        <is>
          <t>Attempt 1</t>
        </is>
      </c>
      <c r="G2502" s="39" t="str">
        <f>IF(ISNUMBER(MATCH(F2502,QualityStatuses,0)),"Quality Lead","Non-Quality Lead")</f>
        <v>Non-Quality Lead</v>
      </c>
      <c r="H2502" s="39" t="str">
        <f>IFERROR(INDEX(CampTypes,MATCH(I2502,CampList,0)),"Unattributed")</f>
        <v>New</v>
      </c>
      <c r="I2502" t="inlineStr">
        <is>
          <t>EBG - In House | ABO | Natuf | Leads | Unit Franchise | India | Oct26 | V1</t>
        </is>
      </c>
      <c r="J2502" t="inlineStr">
        <is>
          <t>EBG - In House | ABO | Natuf | Leads | Unit Franchise | India | Oct26 | V1</t>
        </is>
      </c>
      <c r="K2502" t="inlineStr">
        <is>
          <t>Direct (campaign tagged in CRM)</t>
        </is>
      </c>
      <c r="L2502" t="inlineStr">
        <is>
          <t>Natuf | Investors | Tier1 + Growth Cities | Oct26 | V1</t>
        </is>
      </c>
      <c r="M2502" t="inlineStr">
        <is>
          <t>Natuf | Investors | Tier1 + Growth Cities | Oct26 | V1</t>
        </is>
      </c>
      <c r="N2502" t="inlineStr">
        <is>
          <t>Natuf | Reel | Brand Ambassador | Heard Of Owning A Cafe | V1</t>
        </is>
      </c>
      <c r="O2502" t="inlineStr">
        <is>
          <t>In House Natuf</t>
        </is>
      </c>
      <c r="P2502" t="inlineStr">
        <is>
          <t>Facebook</t>
        </is>
      </c>
      <c r="Q2502" t="inlineStr">
        <is>
          <t>Rupa Srinivas</t>
        </is>
      </c>
      <c r="R2502" t="inlineStr">
        <is>
          <t>Elisha Pitta</t>
        </is>
      </c>
      <c r="S2502" t="inlineStr">
        <is>
          <t>-</t>
        </is>
      </c>
      <c r="T2502" t="inlineStr">
        <is>
          <t>Hudkeshwar Bk.</t>
        </is>
      </c>
      <c r="U2502" t="inlineStr">
        <is>
          <t xml:space="preserve"> </t>
        </is>
      </c>
      <c r="V2502" t="n">
        <v>1</v>
      </c>
      <c r="W2502" t="n">
        <v>0</v>
      </c>
      <c r="X2502" t="inlineStr">
        <is>
          <t>XXXXXX6480</t>
        </is>
      </c>
      <c r="Y2502" s="72" t="n">
        <v>46326.52037037037</v>
      </c>
    </row>
    <row r="2503">
      <c r="A2503" s="39" t="inlineStr">
        <is>
          <t>6ad0dbf05b7fbe19df3d849e</t>
        </is>
      </c>
      <c r="B2503" s="72" t="n">
        <v>46310.81120370371</v>
      </c>
      <c r="C2503" s="70" t="n">
        <v>46310</v>
      </c>
      <c r="D2503" t="inlineStr">
        <is>
          <t>2026-10</t>
        </is>
      </c>
      <c r="E2503" t="inlineStr">
        <is>
          <t>Wk of 2026-10-12</t>
        </is>
      </c>
      <c r="F2503" t="inlineStr">
        <is>
          <t>New Lead</t>
        </is>
      </c>
      <c r="G2503" s="39" t="str">
        <f>IF(ISNUMBER(MATCH(F2503,QualityStatuses,0)),"Quality Lead","Non-Quality Lead")</f>
        <v>Non-Quality Lead</v>
      </c>
      <c r="H2503" s="39" t="str">
        <f>IFERROR(INDEX(CampTypes,MATCH(I2503,CampList,0)),"Unattributed")</f>
        <v>Old</v>
      </c>
      <c r="I2503" t="inlineStr">
        <is>
          <t>E_Karan_Natuf_Kiosk_07072026</t>
        </is>
      </c>
      <c r="J2503" t="inlineStr">
        <is>
          <t>E_Karan_Natuf_Kiosk_07072026</t>
        </is>
      </c>
      <c r="K2503" t="inlineStr">
        <is>
          <t>Direct (campaign tagged in CRM)</t>
        </is>
      </c>
      <c r="L2503" t="inlineStr">
        <is>
          <t>E_Karan_Natuf_Kiosk_07072026_Adset5</t>
        </is>
      </c>
      <c r="M2503" t="inlineStr">
        <is>
          <t>E_Karan_Natuf_Kiosk_07072026_Adset5</t>
        </is>
      </c>
      <c r="N2503" t="inlineStr">
        <is>
          <t>E_Hindi_Karan_Natuf_Kiosk_07072026_Adset5_ad3 – Copy 3</t>
        </is>
      </c>
      <c r="O2503" t="inlineStr">
        <is>
          <t>Natuf</t>
        </is>
      </c>
      <c r="P2503" t="inlineStr">
        <is>
          <t>Facebook</t>
        </is>
      </c>
      <c r="Q2503" t="inlineStr">
        <is>
          <t>(Unassigned)</t>
        </is>
      </c>
      <c r="R2503" t="inlineStr">
        <is>
          <t>Omkar Navge</t>
        </is>
      </c>
      <c r="S2503" t="inlineStr">
        <is>
          <t>-</t>
        </is>
      </c>
      <c r="T2503" t="inlineStr">
        <is>
          <t>Pune Kothrud,</t>
        </is>
      </c>
      <c r="U2503" t="inlineStr">
        <is>
          <t xml:space="preserve"> </t>
        </is>
      </c>
      <c r="V2503" t="n">
        <v>0</v>
      </c>
      <c r="W2503" t="n">
        <v>0</v>
      </c>
      <c r="X2503" t="inlineStr">
        <is>
          <t>XXXXXX6936</t>
        </is>
      </c>
      <c r="Y2503" s="72" t="n">
        <v>46326.52037037037</v>
      </c>
    </row>
    <row r="2504">
      <c r="A2504" s="39" t="inlineStr">
        <is>
          <t>6ad0db631dbf56feae96275a</t>
        </is>
      </c>
      <c r="B2504" s="72" t="n">
        <v>46310.80957175926</v>
      </c>
      <c r="C2504" s="70" t="n">
        <v>46310</v>
      </c>
      <c r="D2504" t="inlineStr">
        <is>
          <t>2026-10</t>
        </is>
      </c>
      <c r="E2504" t="inlineStr">
        <is>
          <t>Wk of 2026-10-12</t>
        </is>
      </c>
      <c r="F2504" t="inlineStr">
        <is>
          <t>Attempt 2</t>
        </is>
      </c>
      <c r="G2504" s="39" t="str">
        <f>IF(ISNUMBER(MATCH(F2504,QualityStatuses,0)),"Quality Lead","Non-Quality Lead")</f>
        <v>Non-Quality Lead</v>
      </c>
      <c r="H2504" s="39" t="str">
        <f>IFERROR(INDEX(CampTypes,MATCH(I2504,CampList,0)),"Unattributed")</f>
        <v>Old</v>
      </c>
      <c r="I2504" t="inlineStr">
        <is>
          <t>natuf_Kiosk_14072026_Hindi</t>
        </is>
      </c>
      <c r="J2504" t="inlineStr">
        <is>
          <t>natuf_Kiosk_14072026_Hindi</t>
        </is>
      </c>
      <c r="K2504" t="inlineStr">
        <is>
          <t>Direct (campaign tagged in CRM)</t>
        </is>
      </c>
      <c r="L2504" t="inlineStr">
        <is>
          <t>natuf_Kiosk_09102026</t>
        </is>
      </c>
      <c r="M2504" t="inlineStr">
        <is>
          <t>natuf_Kiosk_09102026</t>
        </is>
      </c>
      <c r="N2504" t="inlineStr">
        <is>
          <t>natuf_Kiosk_14072026_ad set_ad1</t>
        </is>
      </c>
      <c r="O2504" t="inlineStr">
        <is>
          <t>Natuf</t>
        </is>
      </c>
      <c r="P2504" t="inlineStr">
        <is>
          <t>Facebook</t>
        </is>
      </c>
      <c r="Q2504" t="inlineStr">
        <is>
          <t>Tejaswini Tarigopula</t>
        </is>
      </c>
      <c r="R2504" t="inlineStr">
        <is>
          <t>Shivamani</t>
        </is>
      </c>
      <c r="S2504" t="inlineStr">
        <is>
          <t>-</t>
        </is>
      </c>
      <c r="T2504" t="inlineStr">
        <is>
          <t>Kolkata</t>
        </is>
      </c>
      <c r="U2504" t="inlineStr">
        <is>
          <t xml:space="preserve"> </t>
        </is>
      </c>
      <c r="V2504" t="n">
        <v>5</v>
      </c>
      <c r="W2504" t="n">
        <v>4</v>
      </c>
      <c r="X2504" t="inlineStr">
        <is>
          <t>XXXXXX0019</t>
        </is>
      </c>
      <c r="Y2504" s="72" t="n">
        <v>46326.52037037037</v>
      </c>
    </row>
    <row r="2505">
      <c r="A2505" s="39" t="inlineStr">
        <is>
          <t>6ad0daf00d751cbac09acb0c</t>
        </is>
      </c>
      <c r="B2505" s="72" t="n">
        <v>46310.80824074074</v>
      </c>
      <c r="C2505" s="70" t="n">
        <v>46310</v>
      </c>
      <c r="D2505" t="inlineStr">
        <is>
          <t>2026-10</t>
        </is>
      </c>
      <c r="E2505" t="inlineStr">
        <is>
          <t>Wk of 2026-10-12</t>
        </is>
      </c>
      <c r="F2505" t="inlineStr">
        <is>
          <t>Attempt 1</t>
        </is>
      </c>
      <c r="G2505" s="39" t="str">
        <f>IF(ISNUMBER(MATCH(F2505,QualityStatuses,0)),"Quality Lead","Non-Quality Lead")</f>
        <v>Non-Quality Lead</v>
      </c>
      <c r="H2505" s="39" t="str">
        <f>IFERROR(INDEX(CampTypes,MATCH(I2505,CampList,0)),"Unattributed")</f>
        <v>New</v>
      </c>
      <c r="I2505" t="inlineStr">
        <is>
          <t>EBG - In House | ABO | Natuf | Leads | Unit Franchise | India | Oct26 | V1</t>
        </is>
      </c>
      <c r="J2505" t="inlineStr">
        <is>
          <t>EBG - In House | ABO | Natuf | Leads | Unit Franchise | India | Oct26 | V1</t>
        </is>
      </c>
      <c r="K2505" t="inlineStr">
        <is>
          <t>Direct (campaign tagged in CRM)</t>
        </is>
      </c>
      <c r="L2505" t="inlineStr">
        <is>
          <t>Natuf | Business Owners | Tier1 + Growth Cities | Oct26 | V1</t>
        </is>
      </c>
      <c r="M2505" t="inlineStr">
        <is>
          <t>Natuf | Business Owners | Tier1 + Growth Cities | Oct26 | V1</t>
        </is>
      </c>
      <c r="N2505" t="inlineStr">
        <is>
          <t>Natuf | Reel | Brand Ambassador | Heard Of Owning A Cafe | V1</t>
        </is>
      </c>
      <c r="O2505" t="inlineStr">
        <is>
          <t>In House Natuf</t>
        </is>
      </c>
      <c r="P2505" t="inlineStr">
        <is>
          <t>Facebook</t>
        </is>
      </c>
      <c r="Q2505" t="inlineStr">
        <is>
          <t>Rupa Srinivas</t>
        </is>
      </c>
      <c r="R2505" t="inlineStr">
        <is>
          <t>Harshitha Mudeli</t>
        </is>
      </c>
      <c r="S2505" t="inlineStr">
        <is>
          <t>-</t>
        </is>
      </c>
      <c r="T2505" t="inlineStr">
        <is>
          <t>Dublin</t>
        </is>
      </c>
      <c r="U2505" t="inlineStr">
        <is>
          <t xml:space="preserve"> </t>
        </is>
      </c>
      <c r="V2505" t="n">
        <v>0</v>
      </c>
      <c r="W2505" t="n">
        <v>0</v>
      </c>
      <c r="X2505" t="inlineStr">
        <is>
          <t>XXXXXX8237</t>
        </is>
      </c>
      <c r="Y2505" s="72" t="n">
        <v>46326.52037037037</v>
      </c>
    </row>
    <row r="2506">
      <c r="A2506" s="39" t="inlineStr">
        <is>
          <t>6ad0dacd29b1c9aac16e63d2</t>
        </is>
      </c>
      <c r="B2506" s="72" t="n">
        <v>46310.80783564815</v>
      </c>
      <c r="C2506" s="70" t="n">
        <v>46310</v>
      </c>
      <c r="D2506" t="inlineStr">
        <is>
          <t>2026-10</t>
        </is>
      </c>
      <c r="E2506" t="inlineStr">
        <is>
          <t>Wk of 2026-10-12</t>
        </is>
      </c>
      <c r="F2506" t="inlineStr">
        <is>
          <t>Connected</t>
        </is>
      </c>
      <c r="G2506" s="39" t="str">
        <f>IF(ISNUMBER(MATCH(F2506,QualityStatuses,0)),"Quality Lead","Non-Quality Lead")</f>
        <v>Non-Quality Lead</v>
      </c>
      <c r="H2506" s="39" t="str">
        <f>IFERROR(INDEX(CampTypes,MATCH(I2506,CampList,0)),"Unattributed")</f>
        <v>New</v>
      </c>
      <c r="I2506" t="inlineStr">
        <is>
          <t>EBG - In House | ABO | Natuf | Leads | Unit Franchise | India | Oct26 | V1</t>
        </is>
      </c>
      <c r="J2506" t="inlineStr">
        <is>
          <t>EBG - In House | ABO | Natuf | Leads | Unit Franchise | India | Oct26 | V1</t>
        </is>
      </c>
      <c r="K2506" t="inlineStr">
        <is>
          <t>Direct (campaign tagged in CRM)</t>
        </is>
      </c>
      <c r="L2506" t="inlineStr">
        <is>
          <t>Natuf | Investors | Tier1 + Growth Cities | Oct26 | V1</t>
        </is>
      </c>
      <c r="M2506" t="inlineStr">
        <is>
          <t>Natuf | Investors | Tier1 + Growth Cities | Oct26 | V1</t>
        </is>
      </c>
      <c r="N2506" t="inlineStr">
        <is>
          <t>Natuf | Reel | Brand Ambassador | Heard Of Owning A Cafe | V1</t>
        </is>
      </c>
      <c r="O2506" t="inlineStr">
        <is>
          <t>In House Natuf</t>
        </is>
      </c>
      <c r="P2506" t="inlineStr">
        <is>
          <t>Facebook</t>
        </is>
      </c>
      <c r="Q2506" t="inlineStr">
        <is>
          <t>Rupa Srinivas</t>
        </is>
      </c>
      <c r="R2506" t="inlineStr">
        <is>
          <t>Sameer Khan</t>
        </is>
      </c>
      <c r="S2506" t="inlineStr">
        <is>
          <t>-</t>
        </is>
      </c>
      <c r="T2506" t="inlineStr">
        <is>
          <t>Mangalore</t>
        </is>
      </c>
      <c r="U2506" t="inlineStr">
        <is>
          <t xml:space="preserve"> </t>
        </is>
      </c>
      <c r="V2506" t="n">
        <v>4</v>
      </c>
      <c r="W2506" t="n">
        <v>4</v>
      </c>
      <c r="X2506" t="inlineStr">
        <is>
          <t>XXXXXX1993</t>
        </is>
      </c>
      <c r="Y2506" s="72" t="n">
        <v>46326.52037037037</v>
      </c>
    </row>
    <row r="2507">
      <c r="A2507" s="39" t="inlineStr">
        <is>
          <t>6ad0dac329b1c9aac16e63a3</t>
        </is>
      </c>
      <c r="B2507" s="72" t="n">
        <v>46310.80771990741</v>
      </c>
      <c r="C2507" s="70" t="n">
        <v>46310</v>
      </c>
      <c r="D2507" t="inlineStr">
        <is>
          <t>2026-10</t>
        </is>
      </c>
      <c r="E2507" t="inlineStr">
        <is>
          <t>Wk of 2026-10-12</t>
        </is>
      </c>
      <c r="F2507" t="inlineStr">
        <is>
          <t>Details Shared</t>
        </is>
      </c>
      <c r="G2507" s="39" t="str">
        <f>IF(ISNUMBER(MATCH(F2507,QualityStatuses,0)),"Quality Lead","Non-Quality Lead")</f>
        <v>Quality Lead</v>
      </c>
      <c r="H2507" s="39" t="str">
        <f>IFERROR(INDEX(CampTypes,MATCH(I2507,CampList,0)),"Unattributed")</f>
        <v>Old</v>
      </c>
      <c r="I2507" t="inlineStr">
        <is>
          <t>E_Natuf_Generic_13082026</t>
        </is>
      </c>
      <c r="J2507" t="inlineStr">
        <is>
          <t>E_Natuf_Generic_13082026</t>
        </is>
      </c>
      <c r="K2507" t="inlineStr">
        <is>
          <t>Direct (campaign tagged in CRM)</t>
        </is>
      </c>
      <c r="L2507" t="inlineStr">
        <is>
          <t>E_Natuf_Generic_13082026_Adset1</t>
        </is>
      </c>
      <c r="M2507" t="inlineStr">
        <is>
          <t>E_Natuf_Generic_13082026_Adset1</t>
        </is>
      </c>
      <c r="N2507" t="inlineStr">
        <is>
          <t>E_Natuf_Generic_13082026_Adset1_Ad1</t>
        </is>
      </c>
      <c r="O2507" t="inlineStr">
        <is>
          <t>Natuf</t>
        </is>
      </c>
      <c r="P2507" t="inlineStr">
        <is>
          <t>Facebook</t>
        </is>
      </c>
      <c r="Q2507" t="inlineStr">
        <is>
          <t>Marshal Malbari</t>
        </is>
      </c>
      <c r="R2507" t="inlineStr">
        <is>
          <t>Rinkita Virvani</t>
        </is>
      </c>
      <c r="S2507" t="inlineStr">
        <is>
          <t>-</t>
        </is>
      </c>
      <c r="T2507" t="inlineStr">
        <is>
          <t>Kolkata</t>
        </is>
      </c>
      <c r="U2507" t="inlineStr">
        <is>
          <t xml:space="preserve"> </t>
        </is>
      </c>
      <c r="V2507" t="n">
        <v>4</v>
      </c>
      <c r="W2507" t="n">
        <v>3</v>
      </c>
      <c r="X2507" t="inlineStr">
        <is>
          <t>XXXXXX9008</t>
        </is>
      </c>
      <c r="Y2507" s="72" t="n">
        <v>46326.52037037037</v>
      </c>
    </row>
    <row r="2508">
      <c r="A2508" s="39" t="inlineStr">
        <is>
          <t>6ad0da6bb25d36754d933b62</t>
        </is>
      </c>
      <c r="B2508" s="72" t="n">
        <v>46310.80670138889</v>
      </c>
      <c r="C2508" s="70" t="n">
        <v>46310</v>
      </c>
      <c r="D2508" t="inlineStr">
        <is>
          <t>2026-10</t>
        </is>
      </c>
      <c r="E2508" t="inlineStr">
        <is>
          <t>Wk of 2026-10-12</t>
        </is>
      </c>
      <c r="F2508" t="inlineStr">
        <is>
          <t>Lost</t>
        </is>
      </c>
      <c r="G2508" s="39" t="str">
        <f>IF(ISNUMBER(MATCH(F2508,QualityStatuses,0)),"Quality Lead","Non-Quality Lead")</f>
        <v>Non-Quality Lead</v>
      </c>
      <c r="H2508" s="39" t="str">
        <f>IFERROR(INDEX(CampTypes,MATCH(I2508,CampList,0)),"Unattributed")</f>
        <v>New</v>
      </c>
      <c r="I2508" t="inlineStr">
        <is>
          <t>EBG - In House | ABO | Natuf | Leads | Unit Franchise | India | Oct26 | V1</t>
        </is>
      </c>
      <c r="J2508" t="inlineStr">
        <is>
          <t>EBG - In House | ABO | Natuf | Leads | Unit Franchise | India | Oct26 | V1</t>
        </is>
      </c>
      <c r="K2508" t="inlineStr">
        <is>
          <t>Direct (campaign tagged in CRM)</t>
        </is>
      </c>
      <c r="L2508" t="inlineStr">
        <is>
          <t>Natuf | LAL 1% | India | Jul26 | V1</t>
        </is>
      </c>
      <c r="M2508" t="inlineStr">
        <is>
          <t>Natuf | LAL 1% | India | Jul26 | V1</t>
        </is>
      </c>
      <c r="N2508" t="inlineStr">
        <is>
          <t>Natuf | Reel | Brand Ambassador | Heard Of Owning A Cafe | V1</t>
        </is>
      </c>
      <c r="O2508" t="inlineStr">
        <is>
          <t>In House Natuf</t>
        </is>
      </c>
      <c r="P2508" t="inlineStr">
        <is>
          <t>Facebook</t>
        </is>
      </c>
      <c r="Q2508" t="inlineStr">
        <is>
          <t>Rupa Srinivas</t>
        </is>
      </c>
      <c r="R2508" t="inlineStr">
        <is>
          <t>Srikanth Marampudi</t>
        </is>
      </c>
      <c r="S2508" t="inlineStr">
        <is>
          <t>Wrong Number</t>
        </is>
      </c>
      <c r="T2508" t="inlineStr">
        <is>
          <t>Ajmer</t>
        </is>
      </c>
      <c r="U2508" t="inlineStr">
        <is>
          <t xml:space="preserve"> </t>
        </is>
      </c>
      <c r="V2508" t="n">
        <v>1</v>
      </c>
      <c r="W2508" t="n">
        <v>0</v>
      </c>
      <c r="X2508" t="inlineStr">
        <is>
          <t>XXXXXX2050</t>
        </is>
      </c>
      <c r="Y2508" s="72" t="n">
        <v>46326.52037037037</v>
      </c>
    </row>
    <row r="2509">
      <c r="A2509" s="39" t="inlineStr">
        <is>
          <t>6ad0d9f90910432092ffbae3</t>
        </is>
      </c>
      <c r="B2509" s="72" t="n">
        <v>46310.80538194445</v>
      </c>
      <c r="C2509" s="70" t="n">
        <v>46310</v>
      </c>
      <c r="D2509" t="inlineStr">
        <is>
          <t>2026-10</t>
        </is>
      </c>
      <c r="E2509" t="inlineStr">
        <is>
          <t>Wk of 2026-10-12</t>
        </is>
      </c>
      <c r="F2509" t="inlineStr">
        <is>
          <t>Lost</t>
        </is>
      </c>
      <c r="G2509" s="39" t="str">
        <f>IF(ISNUMBER(MATCH(F2509,QualityStatuses,0)),"Quality Lead","Non-Quality Lead")</f>
        <v>Non-Quality Lead</v>
      </c>
      <c r="H2509" s="39" t="str">
        <f>IFERROR(INDEX(CampTypes,MATCH(I2509,CampList,0)),"Unattributed")</f>
        <v>Old</v>
      </c>
      <c r="I2509" t="inlineStr">
        <is>
          <t>natuf_Kiosk_14072026_Hindi</t>
        </is>
      </c>
      <c r="J2509" t="inlineStr">
        <is>
          <t>natuf_Kiosk_14072026_Hindi</t>
        </is>
      </c>
      <c r="K2509" t="inlineStr">
        <is>
          <t>Direct (campaign tagged in CRM)</t>
        </is>
      </c>
      <c r="L2509" t="inlineStr">
        <is>
          <t>natuf_Kiosk_14072026_ad set</t>
        </is>
      </c>
      <c r="M2509" t="inlineStr">
        <is>
          <t>natuf_Kiosk_14072026_ad set</t>
        </is>
      </c>
      <c r="N2509" t="inlineStr">
        <is>
          <t>natuf_Kiosk_Fomo_14072026_ad set_ad1 – Copy</t>
        </is>
      </c>
      <c r="O2509" t="inlineStr">
        <is>
          <t>Natuf</t>
        </is>
      </c>
      <c r="P2509" t="inlineStr">
        <is>
          <t>Facebook</t>
        </is>
      </c>
      <c r="Q2509" t="inlineStr">
        <is>
          <t>Marshal Malbari</t>
        </is>
      </c>
      <c r="R2509" t="inlineStr">
        <is>
          <t>Drishti Lodhia</t>
        </is>
      </c>
      <c r="S2509" t="inlineStr">
        <is>
          <t>DNP - Did Not Pick Up</t>
        </is>
      </c>
      <c r="T2509" t="inlineStr">
        <is>
          <t>Katihar</t>
        </is>
      </c>
      <c r="U2509" t="inlineStr">
        <is>
          <t xml:space="preserve"> </t>
        </is>
      </c>
      <c r="V2509" t="n">
        <v>6</v>
      </c>
      <c r="W2509" t="n">
        <v>2</v>
      </c>
      <c r="X2509" t="inlineStr">
        <is>
          <t>XXXXXX9286</t>
        </is>
      </c>
      <c r="Y2509" s="72" t="n">
        <v>46326.52037037037</v>
      </c>
    </row>
    <row r="2510">
      <c r="A2510" s="39" t="inlineStr">
        <is>
          <t>6ad0d766b25d36754d933859</t>
        </is>
      </c>
      <c r="B2510" s="72" t="n">
        <v>46310.79775462963</v>
      </c>
      <c r="C2510" s="70" t="n">
        <v>46310</v>
      </c>
      <c r="D2510" t="inlineStr">
        <is>
          <t>2026-10</t>
        </is>
      </c>
      <c r="E2510" t="inlineStr">
        <is>
          <t>Wk of 2026-10-12</t>
        </is>
      </c>
      <c r="F2510" t="inlineStr">
        <is>
          <t>Connected</t>
        </is>
      </c>
      <c r="G2510" s="39" t="str">
        <f>IF(ISNUMBER(MATCH(F2510,QualityStatuses,0)),"Quality Lead","Non-Quality Lead")</f>
        <v>Non-Quality Lead</v>
      </c>
      <c r="H2510" s="39" t="str">
        <f>IFERROR(INDEX(CampTypes,MATCH(I2510,CampList,0)),"Unattributed")</f>
        <v>New</v>
      </c>
      <c r="I2510" t="inlineStr">
        <is>
          <t>EBG - In House | ABO | Natuf | Leads | Unit Franchise | India | Oct26 | V1</t>
        </is>
      </c>
      <c r="J2510" t="inlineStr">
        <is>
          <t>EBG - In House | ABO | Natuf | Leads | Unit Franchise | India | Oct26 | V1</t>
        </is>
      </c>
      <c r="K2510" t="inlineStr">
        <is>
          <t>Direct (campaign tagged in CRM)</t>
        </is>
      </c>
      <c r="L2510" t="inlineStr">
        <is>
          <t>Natuf | LAL 1% | India | Jul26 | V1</t>
        </is>
      </c>
      <c r="M2510" t="inlineStr">
        <is>
          <t>Natuf | LAL 1% | India | Jul26 | V1</t>
        </is>
      </c>
      <c r="N2510" t="inlineStr">
        <is>
          <t>Natuf | Reel | Brand Ambassador | Heard Of Owning A Cafe | V1</t>
        </is>
      </c>
      <c r="O2510" t="inlineStr">
        <is>
          <t>In House Natuf</t>
        </is>
      </c>
      <c r="P2510" t="inlineStr">
        <is>
          <t>Facebook</t>
        </is>
      </c>
      <c r="Q2510" t="inlineStr">
        <is>
          <t>Rupa Srinivas</t>
        </is>
      </c>
      <c r="R2510" t="inlineStr">
        <is>
          <t>Ayush Arora</t>
        </is>
      </c>
      <c r="S2510" t="inlineStr">
        <is>
          <t>-</t>
        </is>
      </c>
      <c r="T2510" t="inlineStr">
        <is>
          <t>Ahmedabad</t>
        </is>
      </c>
      <c r="U2510" t="inlineStr">
        <is>
          <t xml:space="preserve"> </t>
        </is>
      </c>
      <c r="V2510" t="n">
        <v>1</v>
      </c>
      <c r="W2510" t="n">
        <v>1</v>
      </c>
      <c r="X2510" t="inlineStr">
        <is>
          <t>XXXXXX8707</t>
        </is>
      </c>
      <c r="Y2510" s="72" t="n">
        <v>46326.52037037037</v>
      </c>
    </row>
    <row r="2511">
      <c r="A2511" s="39" t="inlineStr">
        <is>
          <t>6ad0d5f1203a8c0186638067</t>
        </is>
      </c>
      <c r="B2511" s="72" t="n">
        <v>46310.7934375</v>
      </c>
      <c r="C2511" s="70" t="n">
        <v>46310</v>
      </c>
      <c r="D2511" t="inlineStr">
        <is>
          <t>2026-10</t>
        </is>
      </c>
      <c r="E2511" t="inlineStr">
        <is>
          <t>Wk of 2026-10-12</t>
        </is>
      </c>
      <c r="F2511" t="inlineStr">
        <is>
          <t>Attempt 1</t>
        </is>
      </c>
      <c r="G2511" s="39" t="str">
        <f>IF(ISNUMBER(MATCH(F2511,QualityStatuses,0)),"Quality Lead","Non-Quality Lead")</f>
        <v>Non-Quality Lead</v>
      </c>
      <c r="H2511" s="39" t="str">
        <f>IFERROR(INDEX(CampTypes,MATCH(I2511,CampList,0)),"Unattributed")</f>
        <v>New</v>
      </c>
      <c r="I2511" t="inlineStr">
        <is>
          <t>EBG - In House | ABO | Natuf | Leads | Unit Franchise | India | Oct26 | V1</t>
        </is>
      </c>
      <c r="J2511" t="inlineStr">
        <is>
          <t>EBG - In House | ABO | Natuf | Leads | Unit Franchise | India | Oct26 | V1</t>
        </is>
      </c>
      <c r="K2511" t="inlineStr">
        <is>
          <t>Direct (campaign tagged in CRM)</t>
        </is>
      </c>
      <c r="L2511" t="inlineStr">
        <is>
          <t>Natuf | Business Owners | Tier1 + Growth Cities | Oct26 | V1</t>
        </is>
      </c>
      <c r="M2511" t="inlineStr">
        <is>
          <t>Natuf | Business Owners | Tier1 + Growth Cities | Oct26 | V1</t>
        </is>
      </c>
      <c r="N2511" t="inlineStr">
        <is>
          <t>Natuf | Reel | Brand Ambassador | Heard Of Owning A Cafe | V1</t>
        </is>
      </c>
      <c r="O2511" t="inlineStr">
        <is>
          <t>In House Natuf</t>
        </is>
      </c>
      <c r="P2511" t="inlineStr">
        <is>
          <t>Facebook</t>
        </is>
      </c>
      <c r="Q2511" t="inlineStr">
        <is>
          <t>Rupa Srinivas</t>
        </is>
      </c>
      <c r="R2511" t="inlineStr">
        <is>
          <t>Yeshaswini</t>
        </is>
      </c>
      <c r="S2511" t="inlineStr">
        <is>
          <t>-</t>
        </is>
      </c>
      <c r="T2511" t="inlineStr">
        <is>
          <t>Vadodara</t>
        </is>
      </c>
      <c r="U2511" t="inlineStr">
        <is>
          <t xml:space="preserve"> </t>
        </is>
      </c>
      <c r="V2511" t="n">
        <v>2</v>
      </c>
      <c r="W2511" t="n">
        <v>2</v>
      </c>
      <c r="X2511" t="inlineStr">
        <is>
          <t>XXXXXX4408</t>
        </is>
      </c>
      <c r="Y2511" s="72" t="n">
        <v>46326.52037037037</v>
      </c>
    </row>
    <row r="2512">
      <c r="A2512" s="39" t="inlineStr">
        <is>
          <t>6ad0d573492993935afbb728</t>
        </is>
      </c>
      <c r="B2512" s="72" t="n">
        <v>46310.79197916666</v>
      </c>
      <c r="C2512" s="70" t="n">
        <v>46310</v>
      </c>
      <c r="D2512" t="inlineStr">
        <is>
          <t>2026-10</t>
        </is>
      </c>
      <c r="E2512" t="inlineStr">
        <is>
          <t>Wk of 2026-10-12</t>
        </is>
      </c>
      <c r="F2512" t="inlineStr">
        <is>
          <t>Attempt 1</t>
        </is>
      </c>
      <c r="G2512" s="39" t="str">
        <f>IF(ISNUMBER(MATCH(F2512,QualityStatuses,0)),"Quality Lead","Non-Quality Lead")</f>
        <v>Non-Quality Lead</v>
      </c>
      <c r="H2512" s="39" t="str">
        <f>IFERROR(INDEX(CampTypes,MATCH(I2512,CampList,0)),"Unattributed")</f>
        <v>New</v>
      </c>
      <c r="I2512" t="inlineStr">
        <is>
          <t>EBG - In House | ABO | Natuf | Leads | Unit Franchise | India | Oct26 | V1</t>
        </is>
      </c>
      <c r="J2512" t="inlineStr">
        <is>
          <t>EBG - In House | ABO | Natuf | Leads | Unit Franchise | India | Oct26 | V1</t>
        </is>
      </c>
      <c r="K2512" t="inlineStr">
        <is>
          <t>Direct (campaign tagged in CRM)</t>
        </is>
      </c>
      <c r="L2512" t="inlineStr">
        <is>
          <t>Natuf | LAL 1% | India | Jul26 | V1</t>
        </is>
      </c>
      <c r="M2512" t="inlineStr">
        <is>
          <t>Natuf | LAL 1% | India | Jul26 | V1</t>
        </is>
      </c>
      <c r="N2512" t="inlineStr">
        <is>
          <t>Natuf | Reel | Brand Ambassador | Heard Of Owning A Cafe | V1</t>
        </is>
      </c>
      <c r="O2512" t="inlineStr">
        <is>
          <t>In House Natuf</t>
        </is>
      </c>
      <c r="P2512" t="inlineStr">
        <is>
          <t>Facebook</t>
        </is>
      </c>
      <c r="Q2512" t="inlineStr">
        <is>
          <t>Rupa Srinivas</t>
        </is>
      </c>
      <c r="R2512" t="inlineStr">
        <is>
          <t>Siddharth</t>
        </is>
      </c>
      <c r="S2512" t="inlineStr">
        <is>
          <t>-</t>
        </is>
      </c>
      <c r="T2512" t="inlineStr">
        <is>
          <t>Gauhati</t>
        </is>
      </c>
      <c r="U2512" t="inlineStr">
        <is>
          <t xml:space="preserve"> </t>
        </is>
      </c>
      <c r="V2512" t="n">
        <v>1</v>
      </c>
      <c r="W2512" t="n">
        <v>0</v>
      </c>
      <c r="X2512" t="inlineStr">
        <is>
          <t>XXXXXX4630</t>
        </is>
      </c>
      <c r="Y2512" s="72" t="n">
        <v>46326.52037037037</v>
      </c>
    </row>
    <row r="2513">
      <c r="A2513" s="39" t="inlineStr">
        <is>
          <t>6ad0d45f76267bf4f2f25fbe</t>
        </is>
      </c>
      <c r="B2513" s="72" t="n">
        <v>46310.78878472222</v>
      </c>
      <c r="C2513" s="70" t="n">
        <v>46310</v>
      </c>
      <c r="D2513" t="inlineStr">
        <is>
          <t>2026-10</t>
        </is>
      </c>
      <c r="E2513" t="inlineStr">
        <is>
          <t>Wk of 2026-10-12</t>
        </is>
      </c>
      <c r="F2513" t="inlineStr">
        <is>
          <t>Attempt 4</t>
        </is>
      </c>
      <c r="G2513" s="39" t="str">
        <f>IF(ISNUMBER(MATCH(F2513,QualityStatuses,0)),"Quality Lead","Non-Quality Lead")</f>
        <v>Non-Quality Lead</v>
      </c>
      <c r="H2513" s="39" t="str">
        <f>IFERROR(INDEX(CampTypes,MATCH(I2513,CampList,0)),"Unattributed")</f>
        <v>New</v>
      </c>
      <c r="I2513" t="inlineStr">
        <is>
          <t>EBG - In House | ABO | Natuf | Leads | Unit Franchise | India | Oct26 | V1</t>
        </is>
      </c>
      <c r="J2513" t="inlineStr">
        <is>
          <t>EBG - In House | ABO | Natuf | Leads | Unit Franchise | India | Oct26 | V1</t>
        </is>
      </c>
      <c r="K2513" t="inlineStr">
        <is>
          <t>Direct (campaign tagged in CRM)</t>
        </is>
      </c>
      <c r="L2513" t="inlineStr">
        <is>
          <t>Natuf | Business Owners | Tier1 + Growth Cities | Oct26 | V1</t>
        </is>
      </c>
      <c r="M2513" t="inlineStr">
        <is>
          <t>Natuf | Business Owners | Tier1 + Growth Cities | Oct26 | V1</t>
        </is>
      </c>
      <c r="N2513" t="inlineStr">
        <is>
          <t>Natuf | Reel | Brand Ambassador | Heard Of Owning A Cafe | V1</t>
        </is>
      </c>
      <c r="O2513" t="inlineStr">
        <is>
          <t>In House Natuf</t>
        </is>
      </c>
      <c r="P2513" t="inlineStr">
        <is>
          <t>Facebook</t>
        </is>
      </c>
      <c r="Q2513" t="inlineStr">
        <is>
          <t>Rupa Srinivas</t>
        </is>
      </c>
      <c r="R2513" t="inlineStr">
        <is>
          <t>Swathi Polu</t>
        </is>
      </c>
      <c r="S2513" t="inlineStr">
        <is>
          <t>-</t>
        </is>
      </c>
      <c r="T2513" t="inlineStr">
        <is>
          <t>Allahabad</t>
        </is>
      </c>
      <c r="U2513" t="inlineStr">
        <is>
          <t xml:space="preserve"> </t>
        </is>
      </c>
      <c r="V2513" t="n">
        <v>4</v>
      </c>
      <c r="W2513" t="n">
        <v>0</v>
      </c>
      <c r="X2513" t="inlineStr">
        <is>
          <t>XXXXXX0753</t>
        </is>
      </c>
      <c r="Y2513" s="72" t="n">
        <v>46326.52037037037</v>
      </c>
    </row>
    <row r="2514">
      <c r="A2514" s="39" t="inlineStr">
        <is>
          <t>6ad0d3eae1db1e8b186e2cce</t>
        </is>
      </c>
      <c r="B2514" s="72" t="n">
        <v>46310.78743055555</v>
      </c>
      <c r="C2514" s="70" t="n">
        <v>46310</v>
      </c>
      <c r="D2514" t="inlineStr">
        <is>
          <t>2026-10</t>
        </is>
      </c>
      <c r="E2514" t="inlineStr">
        <is>
          <t>Wk of 2026-10-12</t>
        </is>
      </c>
      <c r="F2514" t="inlineStr">
        <is>
          <t>Connected</t>
        </is>
      </c>
      <c r="G2514" s="39" t="str">
        <f>IF(ISNUMBER(MATCH(F2514,QualityStatuses,0)),"Quality Lead","Non-Quality Lead")</f>
        <v>Non-Quality Lead</v>
      </c>
      <c r="H2514" s="39" t="str">
        <f>IFERROR(INDEX(CampTypes,MATCH(I2514,CampList,0)),"Unattributed")</f>
        <v>New</v>
      </c>
      <c r="I2514" t="inlineStr">
        <is>
          <t>EBG - In House | ABO | Natuf | Leads | Unit Franchise | India | Oct26 | V1</t>
        </is>
      </c>
      <c r="J2514" t="inlineStr">
        <is>
          <t>EBG - In House | ABO | Natuf | Leads | Unit Franchise | India | Oct26 | V1</t>
        </is>
      </c>
      <c r="K2514" t="inlineStr">
        <is>
          <t>Direct (campaign tagged in CRM)</t>
        </is>
      </c>
      <c r="L2514" t="inlineStr">
        <is>
          <t>Natuf | LAL 1% | India | Jul26 | V1</t>
        </is>
      </c>
      <c r="M2514" t="inlineStr">
        <is>
          <t>Natuf | LAL 1% | India | Jul26 | V1</t>
        </is>
      </c>
      <c r="N2514" t="inlineStr">
        <is>
          <t>Natuf | Reel | Brand Ambassador | Heard Of Owning A Cafe | V1</t>
        </is>
      </c>
      <c r="O2514" t="inlineStr">
        <is>
          <t>In House Natuf</t>
        </is>
      </c>
      <c r="P2514" t="inlineStr">
        <is>
          <t>Facebook</t>
        </is>
      </c>
      <c r="Q2514" t="inlineStr">
        <is>
          <t>Rupa Srinivas</t>
        </is>
      </c>
      <c r="R2514" t="inlineStr">
        <is>
          <t>Durga Bhavani</t>
        </is>
      </c>
      <c r="S2514" t="inlineStr">
        <is>
          <t>-</t>
        </is>
      </c>
      <c r="T2514" t="inlineStr">
        <is>
          <t>Gandhinagar</t>
        </is>
      </c>
      <c r="U2514" t="inlineStr">
        <is>
          <t xml:space="preserve"> </t>
        </is>
      </c>
      <c r="V2514" t="n">
        <v>2</v>
      </c>
      <c r="W2514" t="n">
        <v>2</v>
      </c>
      <c r="X2514" t="inlineStr">
        <is>
          <t>XXXXXX2300</t>
        </is>
      </c>
      <c r="Y2514" s="72" t="n">
        <v>46326.52037037037</v>
      </c>
    </row>
    <row r="2515">
      <c r="A2515" s="39" t="inlineStr">
        <is>
          <t>6ad0d2d33642932fc1148962</t>
        </is>
      </c>
      <c r="B2515" s="72" t="n">
        <v>46310.78420138889</v>
      </c>
      <c r="C2515" s="70" t="n">
        <v>46310</v>
      </c>
      <c r="D2515" t="inlineStr">
        <is>
          <t>2026-10</t>
        </is>
      </c>
      <c r="E2515" t="inlineStr">
        <is>
          <t>Wk of 2026-10-12</t>
        </is>
      </c>
      <c r="F2515" t="inlineStr">
        <is>
          <t>Attempt 1</t>
        </is>
      </c>
      <c r="G2515" s="39" t="str">
        <f>IF(ISNUMBER(MATCH(F2515,QualityStatuses,0)),"Quality Lead","Non-Quality Lead")</f>
        <v>Non-Quality Lead</v>
      </c>
      <c r="H2515" s="39" t="str">
        <f>IFERROR(INDEX(CampTypes,MATCH(I2515,CampList,0)),"Unattributed")</f>
        <v>New</v>
      </c>
      <c r="I2515" t="inlineStr">
        <is>
          <t>EBG - In House | ABO | Natuf | Leads | Unit Franchise | India | Oct26 | V1</t>
        </is>
      </c>
      <c r="J2515" t="inlineStr">
        <is>
          <t>EBG - In House | ABO | Natuf | Leads | Unit Franchise | India | Oct26 | V1</t>
        </is>
      </c>
      <c r="K2515" t="inlineStr">
        <is>
          <t>Direct (campaign tagged in CRM)</t>
        </is>
      </c>
      <c r="L2515" t="inlineStr">
        <is>
          <t>Natuf | Business Owners | Tier1 + Growth Cities | Oct26 | V1</t>
        </is>
      </c>
      <c r="M2515" t="inlineStr">
        <is>
          <t>Natuf | Business Owners | Tier1 + Growth Cities | Oct26 | V1</t>
        </is>
      </c>
      <c r="N2515" t="inlineStr">
        <is>
          <t>Natuf | Reel | Brand Ambassador | Heard Of Owning A Cafe | V1</t>
        </is>
      </c>
      <c r="O2515" t="inlineStr">
        <is>
          <t>In House Natuf</t>
        </is>
      </c>
      <c r="P2515" t="inlineStr">
        <is>
          <t>Facebook</t>
        </is>
      </c>
      <c r="Q2515" t="inlineStr">
        <is>
          <t>Rupa Srinivas</t>
        </is>
      </c>
      <c r="R2515" t="inlineStr">
        <is>
          <t>Prithvi Raj</t>
        </is>
      </c>
      <c r="S2515" t="inlineStr">
        <is>
          <t>-</t>
        </is>
      </c>
      <c r="T2515" t="inlineStr">
        <is>
          <t>Raipur</t>
        </is>
      </c>
      <c r="U2515" t="inlineStr">
        <is>
          <t xml:space="preserve"> </t>
        </is>
      </c>
      <c r="V2515" t="n">
        <v>1</v>
      </c>
      <c r="W2515" t="n">
        <v>1</v>
      </c>
      <c r="X2515" t="inlineStr">
        <is>
          <t>XXXXXX7962</t>
        </is>
      </c>
      <c r="Y2515" s="72" t="n">
        <v>46326.52037037037</v>
      </c>
    </row>
    <row r="2516">
      <c r="A2516" s="39" t="inlineStr">
        <is>
          <t>6ad0d22178820f88d69bb4b1</t>
        </is>
      </c>
      <c r="B2516" s="72" t="n">
        <v>46310.7821412037</v>
      </c>
      <c r="C2516" s="70" t="n">
        <v>46310</v>
      </c>
      <c r="D2516" t="inlineStr">
        <is>
          <t>2026-10</t>
        </is>
      </c>
      <c r="E2516" t="inlineStr">
        <is>
          <t>Wk of 2026-10-12</t>
        </is>
      </c>
      <c r="F2516" t="inlineStr">
        <is>
          <t>New Lead</t>
        </is>
      </c>
      <c r="G2516" s="39" t="str">
        <f>IF(ISNUMBER(MATCH(F2516,QualityStatuses,0)),"Quality Lead","Non-Quality Lead")</f>
        <v>Non-Quality Lead</v>
      </c>
      <c r="H2516" s="39" t="str">
        <f>IFERROR(INDEX(CampTypes,MATCH(I2516,CampList,0)),"Unattributed")</f>
        <v>New</v>
      </c>
      <c r="I2516" t="inlineStr">
        <is>
          <t>EBG - In House | ABO | Natuf | Leads | Unit Franchise | India | Oct26 | V1</t>
        </is>
      </c>
      <c r="J2516" t="inlineStr">
        <is>
          <t>EBG - In House | ABO | Natuf | Leads | Unit Franchise | India | Oct26 | V1</t>
        </is>
      </c>
      <c r="K2516" t="inlineStr">
        <is>
          <t>Direct (campaign tagged in CRM)</t>
        </is>
      </c>
      <c r="L2516" t="inlineStr">
        <is>
          <t>Natuf | Broad | Tier1 + Growth Cities | Oct26 | V1</t>
        </is>
      </c>
      <c r="M2516" t="inlineStr">
        <is>
          <t>Natuf | Broad | Tier1 + Growth Cities | Oct26 | V1</t>
        </is>
      </c>
      <c r="N2516" t="inlineStr">
        <is>
          <t>Natuf | Reel | Brand Ambassador | Heard Of Owning A Cafe | V1</t>
        </is>
      </c>
      <c r="O2516" t="inlineStr">
        <is>
          <t>In House Natuf</t>
        </is>
      </c>
      <c r="P2516" t="inlineStr">
        <is>
          <t>Facebook</t>
        </is>
      </c>
      <c r="Q2516" t="inlineStr">
        <is>
          <t>Rupa Srinivas</t>
        </is>
      </c>
      <c r="R2516" t="inlineStr">
        <is>
          <t>Sourav dey</t>
        </is>
      </c>
      <c r="S2516" t="inlineStr">
        <is>
          <t>-</t>
        </is>
      </c>
      <c r="T2516" t="inlineStr">
        <is>
          <t>Hyderabad</t>
        </is>
      </c>
      <c r="U2516" t="inlineStr">
        <is>
          <t xml:space="preserve"> </t>
        </is>
      </c>
      <c r="V2516" t="n">
        <v>0</v>
      </c>
      <c r="W2516" t="n">
        <v>0</v>
      </c>
      <c r="X2516" t="inlineStr">
        <is>
          <t>XXXXXX4713</t>
        </is>
      </c>
      <c r="Y2516" s="72" t="n">
        <v>46326.52037037037</v>
      </c>
    </row>
    <row r="2517">
      <c r="A2517" s="39" t="inlineStr">
        <is>
          <t>6ad0d21e2834e1dd1103191d</t>
        </is>
      </c>
      <c r="B2517" s="72" t="n">
        <v>46310.78210648148</v>
      </c>
      <c r="C2517" s="70" t="n">
        <v>46310</v>
      </c>
      <c r="D2517" t="inlineStr">
        <is>
          <t>2026-10</t>
        </is>
      </c>
      <c r="E2517" t="inlineStr">
        <is>
          <t>Wk of 2026-10-12</t>
        </is>
      </c>
      <c r="F2517" t="inlineStr">
        <is>
          <t>New Lead</t>
        </is>
      </c>
      <c r="G2517" s="39" t="str">
        <f>IF(ISNUMBER(MATCH(F2517,QualityStatuses,0)),"Quality Lead","Non-Quality Lead")</f>
        <v>Non-Quality Lead</v>
      </c>
      <c r="H2517" s="39" t="str">
        <f>IFERROR(INDEX(CampTypes,MATCH(I2517,CampList,0)),"Unattributed")</f>
        <v>Old</v>
      </c>
      <c r="I2517" t="inlineStr">
        <is>
          <t>E_Suresh_Natuf_Kiosk_07072026</t>
        </is>
      </c>
      <c r="J2517" t="inlineStr">
        <is>
          <t>E_Suresh_Natuf_Kiosk_07072026</t>
        </is>
      </c>
      <c r="K2517" t="inlineStr">
        <is>
          <t>Direct (campaign tagged in CRM)</t>
        </is>
      </c>
      <c r="L2517" t="inlineStr">
        <is>
          <t>E_Suresh_Natuf_Kiosk_07072026_Adset5</t>
        </is>
      </c>
      <c r="M2517" t="inlineStr">
        <is>
          <t>E_Suresh_Natuf_Kiosk_07072026_Adset5</t>
        </is>
      </c>
      <c r="N2517" t="inlineStr">
        <is>
          <t>E_Hindi_Suresh_Natuf_Kiosk_07072026_Adset5_ad3 – Copy 2</t>
        </is>
      </c>
      <c r="O2517" t="inlineStr">
        <is>
          <t>Natuf</t>
        </is>
      </c>
      <c r="P2517" t="inlineStr">
        <is>
          <t>Facebook</t>
        </is>
      </c>
      <c r="Q2517" t="inlineStr">
        <is>
          <t>(Unassigned)</t>
        </is>
      </c>
      <c r="R2517" t="inlineStr">
        <is>
          <t>Omkar Navge</t>
        </is>
      </c>
      <c r="S2517" t="inlineStr">
        <is>
          <t>-</t>
        </is>
      </c>
      <c r="T2517" t="inlineStr">
        <is>
          <t>Ludhiana</t>
        </is>
      </c>
      <c r="U2517" t="inlineStr">
        <is>
          <t xml:space="preserve"> </t>
        </is>
      </c>
      <c r="V2517" t="n">
        <v>0</v>
      </c>
      <c r="W2517" t="n">
        <v>0</v>
      </c>
      <c r="X2517" t="inlineStr">
        <is>
          <t>XXXXXX2654</t>
        </is>
      </c>
      <c r="Y2517" s="72" t="n">
        <v>46326.52037037037</v>
      </c>
    </row>
    <row r="2518">
      <c r="A2518" s="39" t="inlineStr">
        <is>
          <t>6ad0d0fab25d36754d932f12</t>
        </is>
      </c>
      <c r="B2518" s="72" t="n">
        <v>46310.77872685185</v>
      </c>
      <c r="C2518" s="70" t="n">
        <v>46310</v>
      </c>
      <c r="D2518" t="inlineStr">
        <is>
          <t>2026-10</t>
        </is>
      </c>
      <c r="E2518" t="inlineStr">
        <is>
          <t>Wk of 2026-10-12</t>
        </is>
      </c>
      <c r="F2518" t="inlineStr">
        <is>
          <t>Connected</t>
        </is>
      </c>
      <c r="G2518" s="39" t="str">
        <f>IF(ISNUMBER(MATCH(F2518,QualityStatuses,0)),"Quality Lead","Non-Quality Lead")</f>
        <v>Non-Quality Lead</v>
      </c>
      <c r="H2518" s="39" t="str">
        <f>IFERROR(INDEX(CampTypes,MATCH(I2518,CampList,0)),"Unattributed")</f>
        <v>Old</v>
      </c>
      <c r="I2518" t="inlineStr">
        <is>
          <t>natuf_Kiosk_14072026_Hindi</t>
        </is>
      </c>
      <c r="J2518" t="inlineStr">
        <is>
          <t>natuf_Kiosk_14072026_Hindi</t>
        </is>
      </c>
      <c r="K2518" t="inlineStr">
        <is>
          <t>Direct (campaign tagged in CRM)</t>
        </is>
      </c>
      <c r="L2518" t="inlineStr">
        <is>
          <t>natuf_Kiosk_09102026</t>
        </is>
      </c>
      <c r="M2518" t="inlineStr">
        <is>
          <t>natuf_Kiosk_09102026</t>
        </is>
      </c>
      <c r="N2518" t="inlineStr">
        <is>
          <t>natuf_Kiosk_14072026_ad set_ad1</t>
        </is>
      </c>
      <c r="O2518" t="inlineStr">
        <is>
          <t>Natuf</t>
        </is>
      </c>
      <c r="P2518" t="inlineStr">
        <is>
          <t>Facebook</t>
        </is>
      </c>
      <c r="Q2518" t="inlineStr">
        <is>
          <t>Deepak Rai</t>
        </is>
      </c>
      <c r="R2518" t="inlineStr">
        <is>
          <t>Tejaswini Tarigopula</t>
        </is>
      </c>
      <c r="S2518" t="inlineStr">
        <is>
          <t>-</t>
        </is>
      </c>
      <c r="T2518" t="inlineStr">
        <is>
          <t>Indore</t>
        </is>
      </c>
      <c r="U2518" t="inlineStr">
        <is>
          <t xml:space="preserve"> </t>
        </is>
      </c>
      <c r="V2518" t="n">
        <v>3</v>
      </c>
      <c r="W2518" t="n">
        <v>1</v>
      </c>
      <c r="X2518" t="inlineStr">
        <is>
          <t>XXXXXX4675</t>
        </is>
      </c>
      <c r="Y2518" s="72" t="n">
        <v>46326.52037037037</v>
      </c>
    </row>
    <row r="2519">
      <c r="A2519" s="39" t="inlineStr">
        <is>
          <t>6ad0d0261c6ef15bb546e332</t>
        </is>
      </c>
      <c r="B2519" s="72" t="n">
        <v>46310.77627314815</v>
      </c>
      <c r="C2519" s="70" t="n">
        <v>46310</v>
      </c>
      <c r="D2519" t="inlineStr">
        <is>
          <t>2026-10</t>
        </is>
      </c>
      <c r="E2519" t="inlineStr">
        <is>
          <t>Wk of 2026-10-12</t>
        </is>
      </c>
      <c r="F2519" t="inlineStr">
        <is>
          <t>Attempt 2</t>
        </is>
      </c>
      <c r="G2519" s="39" t="str">
        <f>IF(ISNUMBER(MATCH(F2519,QualityStatuses,0)),"Quality Lead","Non-Quality Lead")</f>
        <v>Non-Quality Lead</v>
      </c>
      <c r="H2519" s="39" t="str">
        <f>IFERROR(INDEX(CampTypes,MATCH(I2519,CampList,0)),"Unattributed")</f>
        <v>New</v>
      </c>
      <c r="I2519" t="inlineStr">
        <is>
          <t>EBG - In House | ABO | Natuf | Leads | Unit Franchise | India | Oct26 | V1</t>
        </is>
      </c>
      <c r="J2519" t="inlineStr">
        <is>
          <t>EBG - In House | ABO | Natuf | Leads | Unit Franchise | India | Oct26 | V1</t>
        </is>
      </c>
      <c r="K2519" t="inlineStr">
        <is>
          <t>Direct (campaign tagged in CRM)</t>
        </is>
      </c>
      <c r="L2519" t="inlineStr">
        <is>
          <t>Natuf | Broad | Tier1 + Growth Cities | Oct26 | V1</t>
        </is>
      </c>
      <c r="M2519" t="inlineStr">
        <is>
          <t>Natuf | Broad | Tier1 + Growth Cities | Oct26 | V1</t>
        </is>
      </c>
      <c r="N2519" t="inlineStr">
        <is>
          <t>Natuf | Reel | Brand Ambassador | Heard Of Owning A Cafe | V1</t>
        </is>
      </c>
      <c r="O2519" t="inlineStr">
        <is>
          <t>In House Natuf</t>
        </is>
      </c>
      <c r="P2519" t="inlineStr">
        <is>
          <t>Facebook</t>
        </is>
      </c>
      <c r="Q2519" t="inlineStr">
        <is>
          <t>Rupa Srinivas</t>
        </is>
      </c>
      <c r="R2519" t="inlineStr">
        <is>
          <t>Roshini</t>
        </is>
      </c>
      <c r="S2519" t="inlineStr">
        <is>
          <t>-</t>
        </is>
      </c>
      <c r="T2519" t="inlineStr">
        <is>
          <t>Patna</t>
        </is>
      </c>
      <c r="U2519" t="inlineStr">
        <is>
          <t xml:space="preserve"> </t>
        </is>
      </c>
      <c r="V2519" t="n">
        <v>2</v>
      </c>
      <c r="W2519" t="n">
        <v>1</v>
      </c>
      <c r="X2519" t="inlineStr">
        <is>
          <t>XXXXXX4968</t>
        </is>
      </c>
      <c r="Y2519" s="72" t="n">
        <v>46326.52037037037</v>
      </c>
    </row>
    <row r="2520">
      <c r="A2520" s="39" t="inlineStr">
        <is>
          <t>6ad0cff30a28b690ec95c534</t>
        </is>
      </c>
      <c r="B2520" s="72" t="n">
        <v>46310.77568287037</v>
      </c>
      <c r="C2520" s="70" t="n">
        <v>46310</v>
      </c>
      <c r="D2520" t="inlineStr">
        <is>
          <t>2026-10</t>
        </is>
      </c>
      <c r="E2520" t="inlineStr">
        <is>
          <t>Wk of 2026-10-12</t>
        </is>
      </c>
      <c r="F2520" t="inlineStr">
        <is>
          <t>Lost</t>
        </is>
      </c>
      <c r="G2520" s="39" t="str">
        <f>IF(ISNUMBER(MATCH(F2520,QualityStatuses,0)),"Quality Lead","Non-Quality Lead")</f>
        <v>Non-Quality Lead</v>
      </c>
      <c r="H2520" s="39" t="str">
        <f>IFERROR(INDEX(CampTypes,MATCH(I2520,CampList,0)),"Unattributed")</f>
        <v>Old</v>
      </c>
      <c r="I2520" t="inlineStr">
        <is>
          <t>E_Karan_Natuf_All_07072026</t>
        </is>
      </c>
      <c r="J2520" t="inlineStr">
        <is>
          <t>E_Karan_Natuf_All_07072026</t>
        </is>
      </c>
      <c r="K2520" t="inlineStr">
        <is>
          <t>Direct (campaign tagged in CRM)</t>
        </is>
      </c>
      <c r="L2520" t="inlineStr">
        <is>
          <t>E_Karan_Natuf_Sign_07072026_Adset3</t>
        </is>
      </c>
      <c r="M2520" t="inlineStr">
        <is>
          <t>E_Karan_Natuf_Sign_07072026_Adset3</t>
        </is>
      </c>
      <c r="N2520" t="inlineStr">
        <is>
          <t>E_Karan_Natuf_Sign_07072026_Adset2_Ad1 – Copy</t>
        </is>
      </c>
      <c r="O2520" t="inlineStr">
        <is>
          <t>Natuf</t>
        </is>
      </c>
      <c r="P2520" t="inlineStr">
        <is>
          <t>Facebook</t>
        </is>
      </c>
      <c r="Q2520" t="inlineStr">
        <is>
          <t>Marshal Malbari</t>
        </is>
      </c>
      <c r="R2520" t="inlineStr">
        <is>
          <t>Vanita Joshi</t>
        </is>
      </c>
      <c r="S2520" t="inlineStr">
        <is>
          <t>DNP - Did Not Pick Up</t>
        </is>
      </c>
      <c r="T2520" t="inlineStr">
        <is>
          <t>Chennai</t>
        </is>
      </c>
      <c r="U2520" t="inlineStr">
        <is>
          <t xml:space="preserve"> </t>
        </is>
      </c>
      <c r="V2520" t="n">
        <v>6</v>
      </c>
      <c r="W2520" t="n">
        <v>0</v>
      </c>
      <c r="X2520" t="inlineStr">
        <is>
          <t>XXXXXX8833</t>
        </is>
      </c>
      <c r="Y2520" s="72" t="n">
        <v>46326.52037037037</v>
      </c>
    </row>
    <row r="2521">
      <c r="A2521" s="39" t="inlineStr">
        <is>
          <t>6ad0cf2f9e42bfe158e08396</t>
        </is>
      </c>
      <c r="B2521" s="72" t="n">
        <v>46310.77341435185</v>
      </c>
      <c r="C2521" s="70" t="n">
        <v>46310</v>
      </c>
      <c r="D2521" t="inlineStr">
        <is>
          <t>2026-10</t>
        </is>
      </c>
      <c r="E2521" t="inlineStr">
        <is>
          <t>Wk of 2026-10-12</t>
        </is>
      </c>
      <c r="F2521" t="inlineStr">
        <is>
          <t>Attempt 1</t>
        </is>
      </c>
      <c r="G2521" s="39" t="str">
        <f>IF(ISNUMBER(MATCH(F2521,QualityStatuses,0)),"Quality Lead","Non-Quality Lead")</f>
        <v>Non-Quality Lead</v>
      </c>
      <c r="H2521" s="39" t="str">
        <f>IFERROR(INDEX(CampTypes,MATCH(I2521,CampList,0)),"Unattributed")</f>
        <v>New</v>
      </c>
      <c r="I2521" t="inlineStr">
        <is>
          <t>EBG - In House | ABO | Natuf | Leads | Unit Franchise | India | Oct26 | V1</t>
        </is>
      </c>
      <c r="J2521" t="inlineStr">
        <is>
          <t>EBG - In House | ABO | Natuf | Leads | Unit Franchise | India | Oct26 | V1</t>
        </is>
      </c>
      <c r="K2521" t="inlineStr">
        <is>
          <t>Direct (campaign tagged in CRM)</t>
        </is>
      </c>
      <c r="L2521" t="inlineStr">
        <is>
          <t>Natuf | Business Owners | Tier1 + Growth Cities | Oct26 | V1</t>
        </is>
      </c>
      <c r="M2521" t="inlineStr">
        <is>
          <t>Natuf | Business Owners | Tier1 + Growth Cities | Oct26 | V1</t>
        </is>
      </c>
      <c r="N2521" t="inlineStr">
        <is>
          <t>Natuf | Reel | Brand Ambassador | Heard Of Owning A Cafe | V1</t>
        </is>
      </c>
      <c r="O2521" t="inlineStr">
        <is>
          <t>In House Natuf</t>
        </is>
      </c>
      <c r="P2521" t="inlineStr">
        <is>
          <t>Facebook</t>
        </is>
      </c>
      <c r="Q2521" t="inlineStr">
        <is>
          <t>Rupa Srinivas</t>
        </is>
      </c>
      <c r="R2521" t="inlineStr">
        <is>
          <t>Elisha Pitta</t>
        </is>
      </c>
      <c r="S2521" t="inlineStr">
        <is>
          <t>-</t>
        </is>
      </c>
      <c r="T2521" t="inlineStr">
        <is>
          <t>Bangalore</t>
        </is>
      </c>
      <c r="U2521" t="inlineStr">
        <is>
          <t xml:space="preserve"> </t>
        </is>
      </c>
      <c r="V2521" t="n">
        <v>1</v>
      </c>
      <c r="W2521" t="n">
        <v>0</v>
      </c>
      <c r="X2521" t="inlineStr">
        <is>
          <t>XXXXXX8790</t>
        </is>
      </c>
      <c r="Y2521" s="72" t="n">
        <v>46326.52037037037</v>
      </c>
    </row>
    <row r="2522">
      <c r="A2522" s="39" t="inlineStr">
        <is>
          <t>6ad0cd6ce3493fcd29396a0e</t>
        </is>
      </c>
      <c r="B2522" s="72" t="n">
        <v>46310.76819444444</v>
      </c>
      <c r="C2522" s="70" t="n">
        <v>46310</v>
      </c>
      <c r="D2522" t="inlineStr">
        <is>
          <t>2026-10</t>
        </is>
      </c>
      <c r="E2522" t="inlineStr">
        <is>
          <t>Wk of 2026-10-12</t>
        </is>
      </c>
      <c r="F2522" t="inlineStr">
        <is>
          <t>Lost</t>
        </is>
      </c>
      <c r="G2522" s="39" t="str">
        <f>IF(ISNUMBER(MATCH(F2522,QualityStatuses,0)),"Quality Lead","Non-Quality Lead")</f>
        <v>Non-Quality Lead</v>
      </c>
      <c r="H2522" s="39" t="str">
        <f>IFERROR(INDEX(CampTypes,MATCH(I2522,CampList,0)),"Unattributed")</f>
        <v>Old</v>
      </c>
      <c r="I2522" t="inlineStr">
        <is>
          <t>E_Suresh_Natuf_Kiosk_07072026</t>
        </is>
      </c>
      <c r="J2522" t="inlineStr">
        <is>
          <t>E_Suresh_Natuf_Kiosk_07072026</t>
        </is>
      </c>
      <c r="K2522" t="inlineStr">
        <is>
          <t>Direct (campaign tagged in CRM)</t>
        </is>
      </c>
      <c r="L2522" t="inlineStr">
        <is>
          <t>E_Suresh_Natuf_Kiosk_07072026_Adset5</t>
        </is>
      </c>
      <c r="M2522" t="inlineStr">
        <is>
          <t>E_Suresh_Natuf_Kiosk_07072026_Adset5</t>
        </is>
      </c>
      <c r="N2522" t="inlineStr">
        <is>
          <t>E_Hindi_Suresh_Natuf_Kiosk_07072026_Adset5_ad3 – Copy 2</t>
        </is>
      </c>
      <c r="O2522" t="inlineStr">
        <is>
          <t>Natuf</t>
        </is>
      </c>
      <c r="P2522" t="inlineStr">
        <is>
          <t>Facebook</t>
        </is>
      </c>
      <c r="Q2522" t="inlineStr">
        <is>
          <t>Marshal Malbari</t>
        </is>
      </c>
      <c r="R2522" t="inlineStr">
        <is>
          <t>Shubham Menon</t>
        </is>
      </c>
      <c r="S2522" t="inlineStr">
        <is>
          <t>Not Interested</t>
        </is>
      </c>
      <c r="T2522" t="inlineStr">
        <is>
          <t>Mumbai</t>
        </is>
      </c>
      <c r="U2522" t="inlineStr">
        <is>
          <t xml:space="preserve"> </t>
        </is>
      </c>
      <c r="V2522" t="n">
        <v>7</v>
      </c>
      <c r="W2522" t="n">
        <v>4</v>
      </c>
      <c r="X2522" t="inlineStr">
        <is>
          <t>XXXXXX2680</t>
        </is>
      </c>
      <c r="Y2522" s="72" t="n">
        <v>46326.52037037037</v>
      </c>
    </row>
    <row r="2523">
      <c r="A2523" s="39" t="inlineStr">
        <is>
          <t>6ad0cd2d9e42bfe158e080aa</t>
        </is>
      </c>
      <c r="B2523" s="72" t="n">
        <v>46310.76746527778</v>
      </c>
      <c r="C2523" s="70" t="n">
        <v>46310</v>
      </c>
      <c r="D2523" t="inlineStr">
        <is>
          <t>2026-10</t>
        </is>
      </c>
      <c r="E2523" t="inlineStr">
        <is>
          <t>Wk of 2026-10-12</t>
        </is>
      </c>
      <c r="F2523" t="inlineStr">
        <is>
          <t>Connected</t>
        </is>
      </c>
      <c r="G2523" s="39" t="str">
        <f>IF(ISNUMBER(MATCH(F2523,QualityStatuses,0)),"Quality Lead","Non-Quality Lead")</f>
        <v>Non-Quality Lead</v>
      </c>
      <c r="H2523" s="39" t="str">
        <f>IFERROR(INDEX(CampTypes,MATCH(I2523,CampList,0)),"Unattributed")</f>
        <v>New</v>
      </c>
      <c r="I2523" t="inlineStr">
        <is>
          <t>EBG - In House | ABO | Natuf | Leads | Unit Franchise | India | Oct26 | V1</t>
        </is>
      </c>
      <c r="J2523" t="inlineStr">
        <is>
          <t>EBG - In House | ABO | Natuf | Leads | Unit Franchise | India | Oct26 | V1</t>
        </is>
      </c>
      <c r="K2523" t="inlineStr">
        <is>
          <t>Direct (campaign tagged in CRM)</t>
        </is>
      </c>
      <c r="L2523" t="inlineStr">
        <is>
          <t>Natuf | Broad | Tier1 + Growth Cities | Oct26 | V1</t>
        </is>
      </c>
      <c r="M2523" t="inlineStr">
        <is>
          <t>Natuf | Broad | Tier1 + Growth Cities | Oct26 | V1</t>
        </is>
      </c>
      <c r="N2523" t="inlineStr">
        <is>
          <t>Natuf | Reel | Brand Ambassador | Heard Of Owning A Cafe | V1</t>
        </is>
      </c>
      <c r="O2523" t="inlineStr">
        <is>
          <t>In House Natuf</t>
        </is>
      </c>
      <c r="P2523" t="inlineStr">
        <is>
          <t>Facebook</t>
        </is>
      </c>
      <c r="Q2523" t="inlineStr">
        <is>
          <t>Rupa Srinivas</t>
        </is>
      </c>
      <c r="R2523" t="inlineStr">
        <is>
          <t>Harshitha Kamishetty</t>
        </is>
      </c>
      <c r="S2523" t="inlineStr">
        <is>
          <t>-</t>
        </is>
      </c>
      <c r="T2523" t="inlineStr">
        <is>
          <t>Visakhapatnam</t>
        </is>
      </c>
      <c r="U2523" t="inlineStr">
        <is>
          <t xml:space="preserve"> </t>
        </is>
      </c>
      <c r="V2523" t="n">
        <v>1</v>
      </c>
      <c r="W2523" t="n">
        <v>1</v>
      </c>
      <c r="X2523" t="inlineStr">
        <is>
          <t>XXXXXX3920</t>
        </is>
      </c>
      <c r="Y2523" s="72" t="n">
        <v>46326.52037037037</v>
      </c>
    </row>
    <row r="2524">
      <c r="A2524" s="39" t="inlineStr">
        <is>
          <t>6ad0cc8de6d9d250b8bd570d</t>
        </is>
      </c>
      <c r="B2524" s="72" t="n">
        <v>46310.76561342592</v>
      </c>
      <c r="C2524" s="70" t="n">
        <v>46310</v>
      </c>
      <c r="D2524" t="inlineStr">
        <is>
          <t>2026-10</t>
        </is>
      </c>
      <c r="E2524" t="inlineStr">
        <is>
          <t>Wk of 2026-10-12</t>
        </is>
      </c>
      <c r="F2524" t="inlineStr">
        <is>
          <t>Attempt 2</t>
        </is>
      </c>
      <c r="G2524" s="39" t="str">
        <f>IF(ISNUMBER(MATCH(F2524,QualityStatuses,0)),"Quality Lead","Non-Quality Lead")</f>
        <v>Non-Quality Lead</v>
      </c>
      <c r="H2524" s="39" t="str">
        <f>IFERROR(INDEX(CampTypes,MATCH(I2524,CampList,0)),"Unattributed")</f>
        <v>New</v>
      </c>
      <c r="I2524" t="inlineStr">
        <is>
          <t>EBG - In House | ABO | Natuf | Leads | Unit Franchise | India | Oct26 | V1</t>
        </is>
      </c>
      <c r="J2524" t="inlineStr">
        <is>
          <t>EBG - In House | ABO | Natuf | Leads | Unit Franchise | India | Oct26 | V1</t>
        </is>
      </c>
      <c r="K2524" t="inlineStr">
        <is>
          <t>Direct (campaign tagged in CRM)</t>
        </is>
      </c>
      <c r="L2524" t="inlineStr">
        <is>
          <t>Natuf | Business Owners | Tier1 + Growth Cities | Oct26 | V1</t>
        </is>
      </c>
      <c r="M2524" t="inlineStr">
        <is>
          <t>Natuf | Business Owners | Tier1 + Growth Cities | Oct26 | V1</t>
        </is>
      </c>
      <c r="N2524" t="inlineStr">
        <is>
          <t>Natuf | Reel | Brand Ambassador | Heard Of Owning A Cafe | V1</t>
        </is>
      </c>
      <c r="O2524" t="inlineStr">
        <is>
          <t>In House Natuf</t>
        </is>
      </c>
      <c r="P2524" t="inlineStr">
        <is>
          <t>Facebook</t>
        </is>
      </c>
      <c r="Q2524" t="inlineStr">
        <is>
          <t>Rupa Srinivas</t>
        </is>
      </c>
      <c r="R2524" t="inlineStr">
        <is>
          <t>Sameer Khan</t>
        </is>
      </c>
      <c r="S2524" t="inlineStr">
        <is>
          <t>-</t>
        </is>
      </c>
      <c r="T2524" t="inlineStr">
        <is>
          <t>Bangalore</t>
        </is>
      </c>
      <c r="U2524" t="inlineStr">
        <is>
          <t xml:space="preserve"> </t>
        </is>
      </c>
      <c r="V2524" t="n">
        <v>2</v>
      </c>
      <c r="W2524" t="n">
        <v>2</v>
      </c>
      <c r="X2524" t="inlineStr">
        <is>
          <t>XXXXXX4610</t>
        </is>
      </c>
      <c r="Y2524" s="72" t="n">
        <v>46326.52037037037</v>
      </c>
    </row>
    <row r="2525">
      <c r="A2525" s="39" t="inlineStr">
        <is>
          <t>6ad0cc8ae3493fcd29396986</t>
        </is>
      </c>
      <c r="B2525" s="72" t="n">
        <v>46310.7655787037</v>
      </c>
      <c r="C2525" s="70" t="n">
        <v>46310</v>
      </c>
      <c r="D2525" t="inlineStr">
        <is>
          <t>2026-10</t>
        </is>
      </c>
      <c r="E2525" t="inlineStr">
        <is>
          <t>Wk of 2026-10-12</t>
        </is>
      </c>
      <c r="F2525" t="inlineStr">
        <is>
          <t>Attempt 2</t>
        </is>
      </c>
      <c r="G2525" s="39" t="str">
        <f>IF(ISNUMBER(MATCH(F2525,QualityStatuses,0)),"Quality Lead","Non-Quality Lead")</f>
        <v>Non-Quality Lead</v>
      </c>
      <c r="H2525" s="39" t="str">
        <f>IFERROR(INDEX(CampTypes,MATCH(I2525,CampList,0)),"Unattributed")</f>
        <v>New</v>
      </c>
      <c r="I2525" t="inlineStr">
        <is>
          <t>EBG - In House | ABO | Natuf | Leads | Unit Franchise | India | Oct26 | V1</t>
        </is>
      </c>
      <c r="J2525" t="inlineStr">
        <is>
          <t>EBG - In House | ABO | Natuf | Leads | Unit Franchise | India | Oct26 | V1</t>
        </is>
      </c>
      <c r="K2525" t="inlineStr">
        <is>
          <t>Direct (campaign tagged in CRM)</t>
        </is>
      </c>
      <c r="L2525" t="inlineStr">
        <is>
          <t>Natuf | Business Owners | Tier1 + Growth Cities | Oct26 | V1</t>
        </is>
      </c>
      <c r="M2525" t="inlineStr">
        <is>
          <t>Natuf | Business Owners | Tier1 + Growth Cities | Oct26 | V1</t>
        </is>
      </c>
      <c r="N2525" t="inlineStr">
        <is>
          <t>Natuf | Reel | Brand Ambassador | Heard Of Owning A Cafe | V1</t>
        </is>
      </c>
      <c r="O2525" t="inlineStr">
        <is>
          <t>In House Natuf</t>
        </is>
      </c>
      <c r="P2525" t="inlineStr">
        <is>
          <t>Facebook</t>
        </is>
      </c>
      <c r="Q2525" t="inlineStr">
        <is>
          <t>Rupa Srinivas</t>
        </is>
      </c>
      <c r="R2525" t="inlineStr">
        <is>
          <t>Srikanth Marampudi</t>
        </is>
      </c>
      <c r="S2525" t="inlineStr">
        <is>
          <t>-</t>
        </is>
      </c>
      <c r="T2525" t="inlineStr">
        <is>
          <t>Pune</t>
        </is>
      </c>
      <c r="U2525" t="inlineStr">
        <is>
          <t xml:space="preserve"> </t>
        </is>
      </c>
      <c r="V2525" t="n">
        <v>2</v>
      </c>
      <c r="W2525" t="n">
        <v>0</v>
      </c>
      <c r="X2525" t="inlineStr">
        <is>
          <t>XXXXXX0366</t>
        </is>
      </c>
      <c r="Y2525" s="72" t="n">
        <v>46326.52037037037</v>
      </c>
    </row>
    <row r="2526">
      <c r="A2526" s="39" t="inlineStr">
        <is>
          <t>6ad0ca6df162beb33a7cd51a</t>
        </is>
      </c>
      <c r="B2526" s="72" t="n">
        <v>46310.75931712963</v>
      </c>
      <c r="C2526" s="70" t="n">
        <v>46310</v>
      </c>
      <c r="D2526" t="inlineStr">
        <is>
          <t>2026-10</t>
        </is>
      </c>
      <c r="E2526" t="inlineStr">
        <is>
          <t>Wk of 2026-10-12</t>
        </is>
      </c>
      <c r="F2526" t="inlineStr">
        <is>
          <t>Attempt 1</t>
        </is>
      </c>
      <c r="G2526" s="39" t="str">
        <f>IF(ISNUMBER(MATCH(F2526,QualityStatuses,0)),"Quality Lead","Non-Quality Lead")</f>
        <v>Non-Quality Lead</v>
      </c>
      <c r="H2526" s="39" t="str">
        <f>IFERROR(INDEX(CampTypes,MATCH(I2526,CampList,0)),"Unattributed")</f>
        <v>New</v>
      </c>
      <c r="I2526" t="inlineStr">
        <is>
          <t>EBG - In House | ABO | Natuf | Leads | Unit Franchise | India | Oct26 | V1</t>
        </is>
      </c>
      <c r="J2526" t="inlineStr">
        <is>
          <t>EBG - In House | ABO | Natuf | Leads | Unit Franchise | India | Oct26 | V1</t>
        </is>
      </c>
      <c r="K2526" t="inlineStr">
        <is>
          <t>Direct (campaign tagged in CRM)</t>
        </is>
      </c>
      <c r="L2526" t="inlineStr">
        <is>
          <t>Natuf | LAL 1% | India | Jul26 | V1</t>
        </is>
      </c>
      <c r="M2526" t="inlineStr">
        <is>
          <t>Natuf | LAL 1% | India | Jul26 | V1</t>
        </is>
      </c>
      <c r="N2526" t="inlineStr">
        <is>
          <t>Natuf | Reel | Brand Ambassador | Heard Of Owning A Cafe | V1</t>
        </is>
      </c>
      <c r="O2526" t="inlineStr">
        <is>
          <t>In House Natuf</t>
        </is>
      </c>
      <c r="P2526" t="inlineStr">
        <is>
          <t>Facebook</t>
        </is>
      </c>
      <c r="Q2526" t="inlineStr">
        <is>
          <t>Rupa Srinivas</t>
        </is>
      </c>
      <c r="R2526" t="inlineStr">
        <is>
          <t>Ayush Arora</t>
        </is>
      </c>
      <c r="S2526" t="inlineStr">
        <is>
          <t>-</t>
        </is>
      </c>
      <c r="T2526" t="inlineStr">
        <is>
          <t>Iritty</t>
        </is>
      </c>
      <c r="U2526" t="inlineStr">
        <is>
          <t xml:space="preserve"> </t>
        </is>
      </c>
      <c r="V2526" t="n">
        <v>1</v>
      </c>
      <c r="W2526" t="n">
        <v>0</v>
      </c>
      <c r="X2526" t="inlineStr">
        <is>
          <t>XXXXXX2880</t>
        </is>
      </c>
      <c r="Y2526" s="72" t="n">
        <v>46326.52037037037</v>
      </c>
    </row>
    <row r="2527">
      <c r="A2527" s="39" t="inlineStr">
        <is>
          <t>6ad0ca113642932fc1147e8a</t>
        </is>
      </c>
      <c r="B2527" s="72" t="n">
        <v>46310.75825231482</v>
      </c>
      <c r="C2527" s="70" t="n">
        <v>46310</v>
      </c>
      <c r="D2527" t="inlineStr">
        <is>
          <t>2026-10</t>
        </is>
      </c>
      <c r="E2527" t="inlineStr">
        <is>
          <t>Wk of 2026-10-12</t>
        </is>
      </c>
      <c r="F2527" t="inlineStr">
        <is>
          <t>New Lead</t>
        </is>
      </c>
      <c r="G2527" s="39" t="str">
        <f>IF(ISNUMBER(MATCH(F2527,QualityStatuses,0)),"Quality Lead","Non-Quality Lead")</f>
        <v>Non-Quality Lead</v>
      </c>
      <c r="H2527" s="39" t="str">
        <f>IFERROR(INDEX(CampTypes,MATCH(I2527,CampList,0)),"Unattributed")</f>
        <v>Old</v>
      </c>
      <c r="I2527" t="inlineStr">
        <is>
          <t>E_Suresh_Natuf_Kiosk_07072026</t>
        </is>
      </c>
      <c r="J2527" t="inlineStr">
        <is>
          <t>E_Suresh_Natuf_Kiosk_07072026</t>
        </is>
      </c>
      <c r="K2527" t="inlineStr">
        <is>
          <t>Direct (campaign tagged in CRM)</t>
        </is>
      </c>
      <c r="L2527" t="inlineStr">
        <is>
          <t>E_Suresh_Natuf_Kiosk_07072026_Adset5</t>
        </is>
      </c>
      <c r="M2527" t="inlineStr">
        <is>
          <t>E_Suresh_Natuf_Kiosk_07072026_Adset5</t>
        </is>
      </c>
      <c r="N2527" t="inlineStr">
        <is>
          <t>E_Hindi_Suresh_Natuf_Kiosk_07072026_Adset5_ad3 – Copy 2</t>
        </is>
      </c>
      <c r="O2527" t="inlineStr">
        <is>
          <t>Natuf</t>
        </is>
      </c>
      <c r="P2527" t="inlineStr">
        <is>
          <t>Facebook</t>
        </is>
      </c>
      <c r="Q2527" t="inlineStr">
        <is>
          <t>(Unassigned)</t>
        </is>
      </c>
      <c r="R2527" t="inlineStr">
        <is>
          <t>Omkar Navge</t>
        </is>
      </c>
      <c r="S2527" t="inlineStr">
        <is>
          <t>-</t>
        </is>
      </c>
      <c r="T2527" t="inlineStr">
        <is>
          <t>Bangalore</t>
        </is>
      </c>
      <c r="U2527" t="inlineStr">
        <is>
          <t xml:space="preserve"> </t>
        </is>
      </c>
      <c r="V2527" t="n">
        <v>0</v>
      </c>
      <c r="W2527" t="n">
        <v>0</v>
      </c>
      <c r="X2527" t="inlineStr">
        <is>
          <t>XXXXXX1808</t>
        </is>
      </c>
      <c r="Y2527" s="72" t="n">
        <v>46326.52037037037</v>
      </c>
    </row>
    <row r="2528">
      <c r="A2528" s="39" t="inlineStr">
        <is>
          <t>6ad0c9faf162beb33a7cd43d</t>
        </is>
      </c>
      <c r="B2528" s="72" t="n">
        <v>46310.75798611111</v>
      </c>
      <c r="C2528" s="70" t="n">
        <v>46310</v>
      </c>
      <c r="D2528" t="inlineStr">
        <is>
          <t>2026-10</t>
        </is>
      </c>
      <c r="E2528" t="inlineStr">
        <is>
          <t>Wk of 2026-10-12</t>
        </is>
      </c>
      <c r="F2528" t="inlineStr">
        <is>
          <t>Connected</t>
        </is>
      </c>
      <c r="G2528" s="39" t="str">
        <f>IF(ISNUMBER(MATCH(F2528,QualityStatuses,0)),"Quality Lead","Non-Quality Lead")</f>
        <v>Non-Quality Lead</v>
      </c>
      <c r="H2528" s="39" t="str">
        <f>IFERROR(INDEX(CampTypes,MATCH(I2528,CampList,0)),"Unattributed")</f>
        <v>New</v>
      </c>
      <c r="I2528" t="inlineStr">
        <is>
          <t>EBG - In House | ABO | Natuf | Leads | Unit Franchise | India | Oct26 | V1</t>
        </is>
      </c>
      <c r="J2528" t="inlineStr">
        <is>
          <t>EBG - In House | ABO | Natuf | Leads | Unit Franchise | India | Oct26 | V1</t>
        </is>
      </c>
      <c r="K2528" t="inlineStr">
        <is>
          <t>Direct (campaign tagged in CRM)</t>
        </is>
      </c>
      <c r="L2528" t="inlineStr">
        <is>
          <t>Natuf | LAL 1% | India | Jul26 | V1</t>
        </is>
      </c>
      <c r="M2528" t="inlineStr">
        <is>
          <t>Natuf | LAL 1% | India | Jul26 | V1</t>
        </is>
      </c>
      <c r="N2528" t="inlineStr">
        <is>
          <t>Natuf | Reel | Brand Ambassador | Heard Of Owning A Cafe | V1</t>
        </is>
      </c>
      <c r="O2528" t="inlineStr">
        <is>
          <t>In House Natuf</t>
        </is>
      </c>
      <c r="P2528" t="inlineStr">
        <is>
          <t>Facebook</t>
        </is>
      </c>
      <c r="Q2528" t="inlineStr">
        <is>
          <t>Rupa Srinivas</t>
        </is>
      </c>
      <c r="R2528" t="inlineStr">
        <is>
          <t>Yeshaswini</t>
        </is>
      </c>
      <c r="S2528" t="inlineStr">
        <is>
          <t>-</t>
        </is>
      </c>
      <c r="T2528" t="inlineStr">
        <is>
          <t>Coimbatore</t>
        </is>
      </c>
      <c r="U2528" t="inlineStr">
        <is>
          <t xml:space="preserve"> </t>
        </is>
      </c>
      <c r="V2528" t="n">
        <v>1</v>
      </c>
      <c r="W2528" t="n">
        <v>1</v>
      </c>
      <c r="X2528" t="inlineStr">
        <is>
          <t>XXXXXX8767</t>
        </is>
      </c>
      <c r="Y2528" s="72" t="n">
        <v>46326.52037037037</v>
      </c>
    </row>
    <row r="2529">
      <c r="A2529" s="39" t="inlineStr">
        <is>
          <t>6ad0c7c771857bae1a15e432</t>
        </is>
      </c>
      <c r="B2529" s="72" t="n">
        <v>46310.75146990741</v>
      </c>
      <c r="C2529" s="70" t="n">
        <v>46310</v>
      </c>
      <c r="D2529" t="inlineStr">
        <is>
          <t>2026-10</t>
        </is>
      </c>
      <c r="E2529" t="inlineStr">
        <is>
          <t>Wk of 2026-10-12</t>
        </is>
      </c>
      <c r="F2529" t="inlineStr">
        <is>
          <t>Attempt 1</t>
        </is>
      </c>
      <c r="G2529" s="39" t="str">
        <f>IF(ISNUMBER(MATCH(F2529,QualityStatuses,0)),"Quality Lead","Non-Quality Lead")</f>
        <v>Non-Quality Lead</v>
      </c>
      <c r="H2529" s="39" t="str">
        <f>IFERROR(INDEX(CampTypes,MATCH(I2529,CampList,0)),"Unattributed")</f>
        <v>New</v>
      </c>
      <c r="I2529" t="inlineStr">
        <is>
          <t>EBG - In House | ABO | Natuf | Leads | Unit Franchise | India | Oct26 | V1</t>
        </is>
      </c>
      <c r="J2529" t="inlineStr">
        <is>
          <t>EBG - In House | ABO | Natuf | Leads | Unit Franchise | India | Oct26 | V1</t>
        </is>
      </c>
      <c r="K2529" t="inlineStr">
        <is>
          <t>Direct (campaign tagged in CRM)</t>
        </is>
      </c>
      <c r="L2529" t="inlineStr">
        <is>
          <t>Natuf | LAL 1% | India | Jul26 | V1</t>
        </is>
      </c>
      <c r="M2529" t="inlineStr">
        <is>
          <t>Natuf | LAL 1% | India | Jul26 | V1</t>
        </is>
      </c>
      <c r="N2529" t="inlineStr">
        <is>
          <t>Natuf | Reel | Brand Ambassador | Heard Of Owning A Cafe | V1</t>
        </is>
      </c>
      <c r="O2529" t="inlineStr">
        <is>
          <t>In House Natuf</t>
        </is>
      </c>
      <c r="P2529" t="inlineStr">
        <is>
          <t>Facebook</t>
        </is>
      </c>
      <c r="Q2529" t="inlineStr">
        <is>
          <t>Rupa Srinivas</t>
        </is>
      </c>
      <c r="R2529" t="inlineStr">
        <is>
          <t>Siddharth</t>
        </is>
      </c>
      <c r="S2529" t="inlineStr">
        <is>
          <t>-</t>
        </is>
      </c>
      <c r="T2529" t="inlineStr">
        <is>
          <t>Indore</t>
        </is>
      </c>
      <c r="U2529" t="inlineStr">
        <is>
          <t xml:space="preserve"> </t>
        </is>
      </c>
      <c r="V2529" t="n">
        <v>1</v>
      </c>
      <c r="W2529" t="n">
        <v>1</v>
      </c>
      <c r="X2529" t="inlineStr">
        <is>
          <t>XXXXXX6088</t>
        </is>
      </c>
      <c r="Y2529" s="72" t="n">
        <v>46326.52037037037</v>
      </c>
    </row>
    <row r="2530">
      <c r="A2530" s="39" t="inlineStr">
        <is>
          <t>6ad0c73287f09236761321af</t>
        </is>
      </c>
      <c r="B2530" s="72" t="n">
        <v>46310.74974537037</v>
      </c>
      <c r="C2530" s="70" t="n">
        <v>46310</v>
      </c>
      <c r="D2530" t="inlineStr">
        <is>
          <t>2026-10</t>
        </is>
      </c>
      <c r="E2530" t="inlineStr">
        <is>
          <t>Wk of 2026-10-12</t>
        </is>
      </c>
      <c r="F2530" t="inlineStr">
        <is>
          <t>Attempt 1</t>
        </is>
      </c>
      <c r="G2530" s="39" t="str">
        <f>IF(ISNUMBER(MATCH(F2530,QualityStatuses,0)),"Quality Lead","Non-Quality Lead")</f>
        <v>Non-Quality Lead</v>
      </c>
      <c r="H2530" s="39" t="str">
        <f>IFERROR(INDEX(CampTypes,MATCH(I2530,CampList,0)),"Unattributed")</f>
        <v>Old</v>
      </c>
      <c r="I2530" t="inlineStr">
        <is>
          <t>natuf_Kiosk_14072026_Hindi</t>
        </is>
      </c>
      <c r="J2530" t="inlineStr">
        <is>
          <t>natuf_Kiosk_14072026_Hindi</t>
        </is>
      </c>
      <c r="K2530" t="inlineStr">
        <is>
          <t>Direct (campaign tagged in CRM)</t>
        </is>
      </c>
      <c r="L2530" t="inlineStr">
        <is>
          <t>natuf_Kiosk_09102026</t>
        </is>
      </c>
      <c r="M2530" t="inlineStr">
        <is>
          <t>natuf_Kiosk_09102026</t>
        </is>
      </c>
      <c r="N2530" t="inlineStr">
        <is>
          <t>natuf_Kiosk_14072026_ad set_ad1</t>
        </is>
      </c>
      <c r="O2530" t="inlineStr">
        <is>
          <t>Natuf</t>
        </is>
      </c>
      <c r="P2530" t="inlineStr">
        <is>
          <t>Facebook</t>
        </is>
      </c>
      <c r="Q2530" t="inlineStr">
        <is>
          <t>Marshal Malbari</t>
        </is>
      </c>
      <c r="R2530" t="inlineStr">
        <is>
          <t>Rudresh Thorat</t>
        </is>
      </c>
      <c r="S2530" t="inlineStr">
        <is>
          <t>-</t>
        </is>
      </c>
      <c r="T2530" t="inlineStr">
        <is>
          <t>Barabanki</t>
        </is>
      </c>
      <c r="U2530" t="inlineStr">
        <is>
          <t xml:space="preserve"> </t>
        </is>
      </c>
      <c r="V2530" t="n">
        <v>3</v>
      </c>
      <c r="W2530" t="n">
        <v>2</v>
      </c>
      <c r="X2530" t="inlineStr">
        <is>
          <t>XXXXXX4590</t>
        </is>
      </c>
      <c r="Y2530" s="72" t="n">
        <v>46326.52037037037</v>
      </c>
    </row>
    <row r="2531">
      <c r="A2531" s="39" t="inlineStr">
        <is>
          <t>6ad0c65cd38f0ea71e489158</t>
        </is>
      </c>
      <c r="B2531" s="72" t="n">
        <v>46310.74726851852</v>
      </c>
      <c r="C2531" s="70" t="n">
        <v>46310</v>
      </c>
      <c r="D2531" t="inlineStr">
        <is>
          <t>2026-10</t>
        </is>
      </c>
      <c r="E2531" t="inlineStr">
        <is>
          <t>Wk of 2026-10-12</t>
        </is>
      </c>
      <c r="F2531" t="inlineStr">
        <is>
          <t>Details Shared</t>
        </is>
      </c>
      <c r="G2531" s="39" t="str">
        <f>IF(ISNUMBER(MATCH(F2531,QualityStatuses,0)),"Quality Lead","Non-Quality Lead")</f>
        <v>Quality Lead</v>
      </c>
      <c r="H2531" s="39" t="str">
        <f>IFERROR(INDEX(CampTypes,MATCH(I2531,CampList,0)),"Unattributed")</f>
        <v>Old</v>
      </c>
      <c r="I2531" t="inlineStr">
        <is>
          <t>E_Suresh_Natuf_Kiosk_07072026</t>
        </is>
      </c>
      <c r="J2531" t="inlineStr">
        <is>
          <t>E_Suresh_Natuf_Kiosk_07072026</t>
        </is>
      </c>
      <c r="K2531" t="inlineStr">
        <is>
          <t>Direct (campaign tagged in CRM)</t>
        </is>
      </c>
      <c r="L2531" t="inlineStr">
        <is>
          <t>E_Suresh_Natuf_Kiosk_07072026_Adset5</t>
        </is>
      </c>
      <c r="M2531" t="inlineStr">
        <is>
          <t>E_Suresh_Natuf_Kiosk_07072026_Adset5</t>
        </is>
      </c>
      <c r="N2531" t="inlineStr">
        <is>
          <t>E_Hindi_Suresh_Natuf_Kiosk_07072026_Adset5_ad3 – Copy 2</t>
        </is>
      </c>
      <c r="O2531" t="inlineStr">
        <is>
          <t>Natuf</t>
        </is>
      </c>
      <c r="P2531" t="inlineStr">
        <is>
          <t>Facebook</t>
        </is>
      </c>
      <c r="Q2531" t="inlineStr">
        <is>
          <t>Marshal Malbari</t>
        </is>
      </c>
      <c r="R2531" t="inlineStr">
        <is>
          <t>Rohit Kamble</t>
        </is>
      </c>
      <c r="S2531" t="inlineStr">
        <is>
          <t>-</t>
        </is>
      </c>
      <c r="T2531" t="inlineStr">
        <is>
          <t>Gorakhpur</t>
        </is>
      </c>
      <c r="U2531" t="inlineStr">
        <is>
          <t xml:space="preserve"> </t>
        </is>
      </c>
      <c r="V2531" t="n">
        <v>1</v>
      </c>
      <c r="W2531" t="n">
        <v>1</v>
      </c>
      <c r="X2531" t="inlineStr">
        <is>
          <t>XXXXXX0626</t>
        </is>
      </c>
      <c r="Y2531" s="72" t="n">
        <v>46326.52037037037</v>
      </c>
    </row>
    <row r="2532">
      <c r="A2532" s="39" t="inlineStr">
        <is>
          <t>6ad0c65832addc978827e0a3</t>
        </is>
      </c>
      <c r="B2532" s="72" t="n">
        <v>46310.74722222222</v>
      </c>
      <c r="C2532" s="70" t="n">
        <v>46310</v>
      </c>
      <c r="D2532" t="inlineStr">
        <is>
          <t>2026-10</t>
        </is>
      </c>
      <c r="E2532" t="inlineStr">
        <is>
          <t>Wk of 2026-10-12</t>
        </is>
      </c>
      <c r="F2532" t="inlineStr">
        <is>
          <t>New Lead</t>
        </is>
      </c>
      <c r="G2532" s="39" t="str">
        <f>IF(ISNUMBER(MATCH(F2532,QualityStatuses,0)),"Quality Lead","Non-Quality Lead")</f>
        <v>Non-Quality Lead</v>
      </c>
      <c r="H2532" s="39" t="str">
        <f>IFERROR(INDEX(CampTypes,MATCH(I2532,CampList,0)),"Unattributed")</f>
        <v>Old</v>
      </c>
      <c r="I2532" t="inlineStr">
        <is>
          <t>E_Suresh_Natuf_Kiosk_07072026</t>
        </is>
      </c>
      <c r="J2532" t="inlineStr">
        <is>
          <t>E_Suresh_Natuf_Kiosk_07072026</t>
        </is>
      </c>
      <c r="K2532" t="inlineStr">
        <is>
          <t>Direct (campaign tagged in CRM)</t>
        </is>
      </c>
      <c r="L2532" t="inlineStr">
        <is>
          <t>E_Suresh_Natuf_Kiosk_07072026_Adset5</t>
        </is>
      </c>
      <c r="M2532" t="inlineStr">
        <is>
          <t>E_Suresh_Natuf_Kiosk_07072026_Adset5</t>
        </is>
      </c>
      <c r="N2532" t="inlineStr">
        <is>
          <t>E_Hindi_Suresh_Natuf_Kiosk_07072026_Adset5_ad3 – Copy 2</t>
        </is>
      </c>
      <c r="O2532" t="inlineStr">
        <is>
          <t>Natuf</t>
        </is>
      </c>
      <c r="P2532" t="inlineStr">
        <is>
          <t>Facebook</t>
        </is>
      </c>
      <c r="Q2532" t="inlineStr">
        <is>
          <t>(Unassigned)</t>
        </is>
      </c>
      <c r="R2532" t="inlineStr">
        <is>
          <t>Omkar Navge</t>
        </is>
      </c>
      <c r="S2532" t="inlineStr">
        <is>
          <t>-</t>
        </is>
      </c>
      <c r="T2532" t="inlineStr">
        <is>
          <t>Secunderabad</t>
        </is>
      </c>
      <c r="U2532" t="inlineStr">
        <is>
          <t xml:space="preserve"> </t>
        </is>
      </c>
      <c r="V2532" t="n">
        <v>0</v>
      </c>
      <c r="W2532" t="n">
        <v>0</v>
      </c>
      <c r="X2532" t="inlineStr">
        <is>
          <t>XXXXXX5578</t>
        </is>
      </c>
      <c r="Y2532" s="72" t="n">
        <v>46326.52037037037</v>
      </c>
    </row>
    <row r="2533">
      <c r="A2533" s="39" t="inlineStr">
        <is>
          <t>6ad0c3e3aae0e24631d9a387</t>
        </is>
      </c>
      <c r="B2533" s="72" t="n">
        <v>46310.73994212963</v>
      </c>
      <c r="C2533" s="70" t="n">
        <v>46310</v>
      </c>
      <c r="D2533" t="inlineStr">
        <is>
          <t>2026-10</t>
        </is>
      </c>
      <c r="E2533" t="inlineStr">
        <is>
          <t>Wk of 2026-10-12</t>
        </is>
      </c>
      <c r="F2533" t="inlineStr">
        <is>
          <t>Attempt 4</t>
        </is>
      </c>
      <c r="G2533" s="39" t="str">
        <f>IF(ISNUMBER(MATCH(F2533,QualityStatuses,0)),"Quality Lead","Non-Quality Lead")</f>
        <v>Non-Quality Lead</v>
      </c>
      <c r="H2533" s="39" t="str">
        <f>IFERROR(INDEX(CampTypes,MATCH(I2533,CampList,0)),"Unattributed")</f>
        <v>New</v>
      </c>
      <c r="I2533" t="inlineStr">
        <is>
          <t>EBG - In House | ABO | Natuf | Leads | Unit Franchise | India | Oct26 | V1</t>
        </is>
      </c>
      <c r="J2533" t="inlineStr">
        <is>
          <t>EBG - In House | ABO | Natuf | Leads | Unit Franchise | India | Oct26 | V1</t>
        </is>
      </c>
      <c r="K2533" t="inlineStr">
        <is>
          <t>Direct (campaign tagged in CRM)</t>
        </is>
      </c>
      <c r="L2533" t="inlineStr">
        <is>
          <t>Natuf | Broad | Tier1 + Growth Cities | Oct26 | V1</t>
        </is>
      </c>
      <c r="M2533" t="inlineStr">
        <is>
          <t>Natuf | Broad | Tier1 + Growth Cities | Oct26 | V1</t>
        </is>
      </c>
      <c r="N2533" t="inlineStr">
        <is>
          <t>Natuf | Reel | Brand Ambassador | Heard Of Owning A Cafe | V1</t>
        </is>
      </c>
      <c r="O2533" t="inlineStr">
        <is>
          <t>In House Natuf</t>
        </is>
      </c>
      <c r="P2533" t="inlineStr">
        <is>
          <t>Facebook</t>
        </is>
      </c>
      <c r="Q2533" t="inlineStr">
        <is>
          <t>Rupa Srinivas</t>
        </is>
      </c>
      <c r="R2533" t="inlineStr">
        <is>
          <t>Swathi Polu</t>
        </is>
      </c>
      <c r="S2533" t="inlineStr">
        <is>
          <t>-</t>
        </is>
      </c>
      <c r="T2533" t="inlineStr">
        <is>
          <t>Greater gurgaon</t>
        </is>
      </c>
      <c r="U2533" t="inlineStr">
        <is>
          <t xml:space="preserve"> </t>
        </is>
      </c>
      <c r="V2533" t="n">
        <v>4</v>
      </c>
      <c r="W2533" t="n">
        <v>1</v>
      </c>
      <c r="X2533" t="inlineStr">
        <is>
          <t>XXXXXX7039</t>
        </is>
      </c>
      <c r="Y2533" s="72" t="n">
        <v>46326.52037037037</v>
      </c>
    </row>
    <row r="2534">
      <c r="A2534" s="39" t="inlineStr">
        <is>
          <t>6ad0c3623e489399d79b179a</t>
        </is>
      </c>
      <c r="B2534" s="72" t="n">
        <v>46310.73844907407</v>
      </c>
      <c r="C2534" s="70" t="n">
        <v>46310</v>
      </c>
      <c r="D2534" t="inlineStr">
        <is>
          <t>2026-10</t>
        </is>
      </c>
      <c r="E2534" t="inlineStr">
        <is>
          <t>Wk of 2026-10-12</t>
        </is>
      </c>
      <c r="F2534" t="inlineStr">
        <is>
          <t>Meeting Conducted</t>
        </is>
      </c>
      <c r="G2534" s="39" t="str">
        <f>IF(ISNUMBER(MATCH(F2534,QualityStatuses,0)),"Quality Lead","Non-Quality Lead")</f>
        <v>Quality Lead</v>
      </c>
      <c r="H2534" s="39" t="str">
        <f>IFERROR(INDEX(CampTypes,MATCH(I2534,CampList,0)),"Unattributed")</f>
        <v>Old</v>
      </c>
      <c r="I2534" t="inlineStr">
        <is>
          <t>E_Suresh_Natuf_Kiosk_07072026</t>
        </is>
      </c>
      <c r="J2534" t="inlineStr">
        <is>
          <t>E_Suresh_Natuf_Kiosk_07072026</t>
        </is>
      </c>
      <c r="K2534" t="inlineStr">
        <is>
          <t>Direct (campaign tagged in CRM)</t>
        </is>
      </c>
      <c r="L2534" t="inlineStr">
        <is>
          <t>E_Suresh_Natuf_Kiosk_07072026_Adset5</t>
        </is>
      </c>
      <c r="M2534" t="inlineStr">
        <is>
          <t>E_Suresh_Natuf_Kiosk_07072026_Adset5</t>
        </is>
      </c>
      <c r="N2534" t="inlineStr">
        <is>
          <t>E_Hindi_Suresh_Natuf_Kiosk_07072026_Adset5_ad3 – Copy 2</t>
        </is>
      </c>
      <c r="O2534" t="inlineStr">
        <is>
          <t>Natuf</t>
        </is>
      </c>
      <c r="P2534" t="inlineStr">
        <is>
          <t>Facebook</t>
        </is>
      </c>
      <c r="Q2534" t="inlineStr">
        <is>
          <t>Deepak Rai</t>
        </is>
      </c>
      <c r="R2534" t="inlineStr">
        <is>
          <t>Tejaswini Tarigopula</t>
        </is>
      </c>
      <c r="S2534" t="inlineStr">
        <is>
          <t>-</t>
        </is>
      </c>
      <c r="T2534" t="inlineStr">
        <is>
          <t>patiala</t>
        </is>
      </c>
      <c r="U2534" t="inlineStr">
        <is>
          <t xml:space="preserve"> </t>
        </is>
      </c>
      <c r="V2534" t="n">
        <v>2</v>
      </c>
      <c r="W2534" t="n">
        <v>2</v>
      </c>
      <c r="X2534" t="inlineStr">
        <is>
          <t>XXXXXX5769</t>
        </is>
      </c>
      <c r="Y2534" s="72" t="n">
        <v>46326.52037037037</v>
      </c>
    </row>
    <row r="2535">
      <c r="A2535" s="39" t="inlineStr">
        <is>
          <t>6ad0c1ea27c8a7c9f687c5c6</t>
        </is>
      </c>
      <c r="B2535" s="72" t="n">
        <v>46310.73409722222</v>
      </c>
      <c r="C2535" s="70" t="n">
        <v>46310</v>
      </c>
      <c r="D2535" t="inlineStr">
        <is>
          <t>2026-10</t>
        </is>
      </c>
      <c r="E2535" t="inlineStr">
        <is>
          <t>Wk of 2026-10-12</t>
        </is>
      </c>
      <c r="F2535" t="inlineStr">
        <is>
          <t>Connected</t>
        </is>
      </c>
      <c r="G2535" s="39" t="str">
        <f>IF(ISNUMBER(MATCH(F2535,QualityStatuses,0)),"Quality Lead","Non-Quality Lead")</f>
        <v>Non-Quality Lead</v>
      </c>
      <c r="H2535" s="39" t="str">
        <f>IFERROR(INDEX(CampTypes,MATCH(I2535,CampList,0)),"Unattributed")</f>
        <v>New</v>
      </c>
      <c r="I2535" t="inlineStr">
        <is>
          <t>EBG - In House | ABO | Natuf | Leads | Unit Franchise | India | Oct26 | V1</t>
        </is>
      </c>
      <c r="J2535" t="inlineStr">
        <is>
          <t>EBG - In House | ABO | Natuf | Leads | Unit Franchise | India | Oct26 | V1</t>
        </is>
      </c>
      <c r="K2535" t="inlineStr">
        <is>
          <t>Direct (campaign tagged in CRM)</t>
        </is>
      </c>
      <c r="L2535" t="inlineStr">
        <is>
          <t>Natuf | Broad | Tier1 + Growth Cities | Oct26 | V1</t>
        </is>
      </c>
      <c r="M2535" t="inlineStr">
        <is>
          <t>Natuf | Broad | Tier1 + Growth Cities | Oct26 | V1</t>
        </is>
      </c>
      <c r="N2535" t="inlineStr">
        <is>
          <t>Natuf | Reel | Brand Ambassador | Heard Of Owning A Cafe | V1</t>
        </is>
      </c>
      <c r="O2535" t="inlineStr">
        <is>
          <t>In House Natuf</t>
        </is>
      </c>
      <c r="P2535" t="inlineStr">
        <is>
          <t>Facebook</t>
        </is>
      </c>
      <c r="Q2535" t="inlineStr">
        <is>
          <t>Rupa Srinivas</t>
        </is>
      </c>
      <c r="R2535" t="inlineStr">
        <is>
          <t>Durga Bhavani</t>
        </is>
      </c>
      <c r="S2535" t="inlineStr">
        <is>
          <t>-</t>
        </is>
      </c>
      <c r="T2535" t="inlineStr">
        <is>
          <t>Delhi</t>
        </is>
      </c>
      <c r="U2535" t="inlineStr">
        <is>
          <t xml:space="preserve"> </t>
        </is>
      </c>
      <c r="V2535" t="n">
        <v>1</v>
      </c>
      <c r="W2535" t="n">
        <v>1</v>
      </c>
      <c r="X2535" t="inlineStr">
        <is>
          <t>XXXXXX5911</t>
        </is>
      </c>
      <c r="Y2535" s="72" t="n">
        <v>46326.52037037037</v>
      </c>
    </row>
    <row r="2536">
      <c r="A2536" s="39" t="inlineStr">
        <is>
          <t>6ad0c1553e489399d79b14d3</t>
        </is>
      </c>
      <c r="B2536" s="72" t="n">
        <v>46310.73237268518</v>
      </c>
      <c r="C2536" s="70" t="n">
        <v>46310</v>
      </c>
      <c r="D2536" t="inlineStr">
        <is>
          <t>2026-10</t>
        </is>
      </c>
      <c r="E2536" t="inlineStr">
        <is>
          <t>Wk of 2026-10-12</t>
        </is>
      </c>
      <c r="F2536" t="inlineStr">
        <is>
          <t>Connected</t>
        </is>
      </c>
      <c r="G2536" s="39" t="str">
        <f>IF(ISNUMBER(MATCH(F2536,QualityStatuses,0)),"Quality Lead","Non-Quality Lead")</f>
        <v>Non-Quality Lead</v>
      </c>
      <c r="H2536" s="39" t="str">
        <f>IFERROR(INDEX(CampTypes,MATCH(I2536,CampList,0)),"Unattributed")</f>
        <v>New</v>
      </c>
      <c r="I2536" t="inlineStr">
        <is>
          <t>EBG - In House | ABO | Natuf | Leads | Unit Franchise | India | Oct26 | V1</t>
        </is>
      </c>
      <c r="J2536" t="inlineStr">
        <is>
          <t>EBG - In House | ABO | Natuf | Leads | Unit Franchise | India | Oct26 | V1</t>
        </is>
      </c>
      <c r="K2536" t="inlineStr">
        <is>
          <t>Direct (campaign tagged in CRM)</t>
        </is>
      </c>
      <c r="L2536" t="inlineStr">
        <is>
          <t>Natuf | Business Owners | Tier1 + Growth Cities | Oct26 | V1</t>
        </is>
      </c>
      <c r="M2536" t="inlineStr">
        <is>
          <t>Natuf | Business Owners | Tier1 + Growth Cities | Oct26 | V1</t>
        </is>
      </c>
      <c r="N2536" t="inlineStr">
        <is>
          <t>Natuf | Reel | Brand Ambassador | Heard Of Owning A Cafe | V1</t>
        </is>
      </c>
      <c r="O2536" t="inlineStr">
        <is>
          <t>In House Natuf</t>
        </is>
      </c>
      <c r="P2536" t="inlineStr">
        <is>
          <t>Facebook</t>
        </is>
      </c>
      <c r="Q2536" t="inlineStr">
        <is>
          <t>Rupa Srinivas</t>
        </is>
      </c>
      <c r="R2536" t="inlineStr">
        <is>
          <t>Prithvi Raj</t>
        </is>
      </c>
      <c r="S2536" t="inlineStr">
        <is>
          <t>-</t>
        </is>
      </c>
      <c r="T2536" t="inlineStr">
        <is>
          <t>Mumbai</t>
        </is>
      </c>
      <c r="U2536" t="inlineStr">
        <is>
          <t xml:space="preserve"> </t>
        </is>
      </c>
      <c r="V2536" t="n">
        <v>3</v>
      </c>
      <c r="W2536" t="n">
        <v>2</v>
      </c>
      <c r="X2536" t="inlineStr">
        <is>
          <t>XXXXXX2141</t>
        </is>
      </c>
      <c r="Y2536" s="72" t="n">
        <v>46326.52037037037</v>
      </c>
    </row>
    <row r="2537">
      <c r="A2537" s="39" t="inlineStr">
        <is>
          <t>6ad0c0d09b6eec204010baea</t>
        </is>
      </c>
      <c r="B2537" s="72" t="n">
        <v>46310.73083333333</v>
      </c>
      <c r="C2537" s="70" t="n">
        <v>46310</v>
      </c>
      <c r="D2537" t="inlineStr">
        <is>
          <t>2026-10</t>
        </is>
      </c>
      <c r="E2537" t="inlineStr">
        <is>
          <t>Wk of 2026-10-12</t>
        </is>
      </c>
      <c r="F2537" t="inlineStr">
        <is>
          <t>Lost</t>
        </is>
      </c>
      <c r="G2537" s="39" t="str">
        <f>IF(ISNUMBER(MATCH(F2537,QualityStatuses,0)),"Quality Lead","Non-Quality Lead")</f>
        <v>Non-Quality Lead</v>
      </c>
      <c r="H2537" s="39" t="str">
        <f>IFERROR(INDEX(CampTypes,MATCH(I2537,CampList,0)),"Unattributed")</f>
        <v>New</v>
      </c>
      <c r="I2537" t="inlineStr">
        <is>
          <t>EBG - In House | ABO | Natuf | Leads | Unit Franchise | India | Oct26 | V1</t>
        </is>
      </c>
      <c r="J2537" t="inlineStr">
        <is>
          <t>EBG - In House | ABO | Natuf | Leads | Unit Franchise | India | Oct26 | V1</t>
        </is>
      </c>
      <c r="K2537" t="inlineStr">
        <is>
          <t>Direct (campaign tagged in CRM)</t>
        </is>
      </c>
      <c r="L2537" t="inlineStr">
        <is>
          <t>Natuf | LAL 1% | India | Jul26 | V1</t>
        </is>
      </c>
      <c r="M2537" t="inlineStr">
        <is>
          <t>Natuf | LAL 1% | India | Jul26 | V1</t>
        </is>
      </c>
      <c r="N2537" t="inlineStr">
        <is>
          <t>Natuf | Reel | Brand Ambassador | Heard Of Owning A Cafe | V1</t>
        </is>
      </c>
      <c r="O2537" t="inlineStr">
        <is>
          <t>In House Natuf</t>
        </is>
      </c>
      <c r="P2537" t="inlineStr">
        <is>
          <t>Facebook</t>
        </is>
      </c>
      <c r="Q2537" t="inlineStr">
        <is>
          <t>Rupa Srinivas</t>
        </is>
      </c>
      <c r="R2537" t="inlineStr">
        <is>
          <t>Sourav dey</t>
        </is>
      </c>
      <c r="S2537" t="inlineStr">
        <is>
          <t>Outside Territory</t>
        </is>
      </c>
      <c r="T2537" t="inlineStr">
        <is>
          <t>Amroha</t>
        </is>
      </c>
      <c r="U2537" t="inlineStr">
        <is>
          <t xml:space="preserve"> </t>
        </is>
      </c>
      <c r="V2537" t="n">
        <v>1</v>
      </c>
      <c r="W2537" t="n">
        <v>0</v>
      </c>
      <c r="X2537" t="inlineStr">
        <is>
          <t>XXXXXX6674</t>
        </is>
      </c>
      <c r="Y2537" s="72" t="n">
        <v>46326.52037037037</v>
      </c>
    </row>
    <row r="2538">
      <c r="A2538" s="39" t="inlineStr">
        <is>
          <t>6ad0c0ca4e8fd466f8b36008</t>
        </is>
      </c>
      <c r="B2538" s="72" t="n">
        <v>46310.73076388889</v>
      </c>
      <c r="C2538" s="70" t="n">
        <v>46310</v>
      </c>
      <c r="D2538" t="inlineStr">
        <is>
          <t>2026-10</t>
        </is>
      </c>
      <c r="E2538" t="inlineStr">
        <is>
          <t>Wk of 2026-10-12</t>
        </is>
      </c>
      <c r="F2538" t="inlineStr">
        <is>
          <t>Connected</t>
        </is>
      </c>
      <c r="G2538" s="39" t="str">
        <f>IF(ISNUMBER(MATCH(F2538,QualityStatuses,0)),"Quality Lead","Non-Quality Lead")</f>
        <v>Non-Quality Lead</v>
      </c>
      <c r="H2538" s="39" t="str">
        <f>IFERROR(INDEX(CampTypes,MATCH(I2538,CampList,0)),"Unattributed")</f>
        <v>New</v>
      </c>
      <c r="I2538" t="inlineStr">
        <is>
          <t>EBG - In House | ABO | Natuf | Leads | Unit Franchise | India | Oct26 | V1</t>
        </is>
      </c>
      <c r="J2538" t="inlineStr">
        <is>
          <t>EBG - In House | ABO | Natuf | Leads | Unit Franchise | India | Oct26 | V1</t>
        </is>
      </c>
      <c r="K2538" t="inlineStr">
        <is>
          <t>Direct (campaign tagged in CRM)</t>
        </is>
      </c>
      <c r="L2538" t="inlineStr">
        <is>
          <t>Natuf | Broad | Tier1 + Growth Cities | Oct26 | V1</t>
        </is>
      </c>
      <c r="M2538" t="inlineStr">
        <is>
          <t>Natuf | Broad | Tier1 + Growth Cities | Oct26 | V1</t>
        </is>
      </c>
      <c r="N2538" t="inlineStr">
        <is>
          <t>Natuf | Reel | Brand Ambassador | Heard Of Owning A Cafe | V1</t>
        </is>
      </c>
      <c r="O2538" t="inlineStr">
        <is>
          <t>In House Natuf</t>
        </is>
      </c>
      <c r="P2538" t="inlineStr">
        <is>
          <t>Facebook</t>
        </is>
      </c>
      <c r="Q2538" t="inlineStr">
        <is>
          <t>Rupa Srinivas</t>
        </is>
      </c>
      <c r="R2538" t="inlineStr">
        <is>
          <t>Roshini</t>
        </is>
      </c>
      <c r="S2538" t="inlineStr">
        <is>
          <t>-</t>
        </is>
      </c>
      <c r="T2538" t="inlineStr">
        <is>
          <t>Bhopal</t>
        </is>
      </c>
      <c r="U2538" t="inlineStr">
        <is>
          <t xml:space="preserve"> </t>
        </is>
      </c>
      <c r="V2538" t="n">
        <v>2</v>
      </c>
      <c r="W2538" t="n">
        <v>2</v>
      </c>
      <c r="X2538" t="inlineStr">
        <is>
          <t>XXXXXX1168</t>
        </is>
      </c>
      <c r="Y2538" s="72" t="n">
        <v>46326.52037037037</v>
      </c>
    </row>
    <row r="2539">
      <c r="A2539" s="39" t="inlineStr">
        <is>
          <t>6ad0c09064c2401e34437352</t>
        </is>
      </c>
      <c r="B2539" s="72" t="n">
        <v>46310.7300925926</v>
      </c>
      <c r="C2539" s="70" t="n">
        <v>46310</v>
      </c>
      <c r="D2539" t="inlineStr">
        <is>
          <t>2026-10</t>
        </is>
      </c>
      <c r="E2539" t="inlineStr">
        <is>
          <t>Wk of 2026-10-12</t>
        </is>
      </c>
      <c r="F2539" t="inlineStr">
        <is>
          <t>Attempt 1</t>
        </is>
      </c>
      <c r="G2539" s="39" t="str">
        <f>IF(ISNUMBER(MATCH(F2539,QualityStatuses,0)),"Quality Lead","Non-Quality Lead")</f>
        <v>Non-Quality Lead</v>
      </c>
      <c r="H2539" s="39" t="str">
        <f>IFERROR(INDEX(CampTypes,MATCH(I2539,CampList,0)),"Unattributed")</f>
        <v>New</v>
      </c>
      <c r="I2539" t="inlineStr">
        <is>
          <t>EBG - In House | ABO | Natuf | Leads | Unit Franchise | India | Oct26 | V1</t>
        </is>
      </c>
      <c r="J2539" t="inlineStr">
        <is>
          <t>EBG - In House | ABO | Natuf | Leads | Unit Franchise | India | Oct26 | V1</t>
        </is>
      </c>
      <c r="K2539" t="inlineStr">
        <is>
          <t>Direct (campaign tagged in CRM)</t>
        </is>
      </c>
      <c r="L2539" t="inlineStr">
        <is>
          <t>Natuf | Broad | Tier1 + Growth Cities | Oct26 | V1</t>
        </is>
      </c>
      <c r="M2539" t="inlineStr">
        <is>
          <t>Natuf | Broad | Tier1 + Growth Cities | Oct26 | V1</t>
        </is>
      </c>
      <c r="N2539" t="inlineStr">
        <is>
          <t>Natuf | Reel | Brand Ambassador | Heard Of Owning A Cafe | V1</t>
        </is>
      </c>
      <c r="O2539" t="inlineStr">
        <is>
          <t>In House Natuf</t>
        </is>
      </c>
      <c r="P2539" t="inlineStr">
        <is>
          <t>Facebook</t>
        </is>
      </c>
      <c r="Q2539" t="inlineStr">
        <is>
          <t>Rupa Srinivas</t>
        </is>
      </c>
      <c r="R2539" t="inlineStr">
        <is>
          <t>Elisha Pitta</t>
        </is>
      </c>
      <c r="S2539" t="inlineStr">
        <is>
          <t>-</t>
        </is>
      </c>
      <c r="T2539" t="inlineStr">
        <is>
          <t>Lucknow</t>
        </is>
      </c>
      <c r="U2539" t="inlineStr">
        <is>
          <t xml:space="preserve"> </t>
        </is>
      </c>
      <c r="V2539" t="n">
        <v>1</v>
      </c>
      <c r="W2539" t="n">
        <v>0</v>
      </c>
      <c r="X2539" t="inlineStr">
        <is>
          <t>XXXXXX7660</t>
        </is>
      </c>
      <c r="Y2539" s="72" t="n">
        <v>46326.52037037037</v>
      </c>
    </row>
    <row r="2540">
      <c r="A2540" s="39" t="inlineStr">
        <is>
          <t>6ad0c0784578f4234f79ce39</t>
        </is>
      </c>
      <c r="B2540" s="72" t="n">
        <v>46310.72981481482</v>
      </c>
      <c r="C2540" s="70" t="n">
        <v>46310</v>
      </c>
      <c r="D2540" t="inlineStr">
        <is>
          <t>2026-10</t>
        </is>
      </c>
      <c r="E2540" t="inlineStr">
        <is>
          <t>Wk of 2026-10-12</t>
        </is>
      </c>
      <c r="F2540" t="inlineStr">
        <is>
          <t>New Lead</t>
        </is>
      </c>
      <c r="G2540" s="39" t="str">
        <f>IF(ISNUMBER(MATCH(F2540,QualityStatuses,0)),"Quality Lead","Non-Quality Lead")</f>
        <v>Non-Quality Lead</v>
      </c>
      <c r="H2540" s="39" t="str">
        <f>IFERROR(INDEX(CampTypes,MATCH(I2540,CampList,0)),"Unattributed")</f>
        <v>Old</v>
      </c>
      <c r="I2540" t="inlineStr">
        <is>
          <t>E_Natuf_Generic_13082026</t>
        </is>
      </c>
      <c r="J2540" t="inlineStr">
        <is>
          <t>E_Natuf_Generic_13082026</t>
        </is>
      </c>
      <c r="K2540" t="inlineStr">
        <is>
          <t>Direct (campaign tagged in CRM)</t>
        </is>
      </c>
      <c r="L2540" t="inlineStr">
        <is>
          <t>E_Natuf_Generic_13082026_Adset1</t>
        </is>
      </c>
      <c r="M2540" t="inlineStr">
        <is>
          <t>E_Natuf_Generic_13082026_Adset1</t>
        </is>
      </c>
      <c r="N2540" t="inlineStr">
        <is>
          <t>E_Natuf_Generic_13082026_Adset1_Ad1</t>
        </is>
      </c>
      <c r="O2540" t="inlineStr">
        <is>
          <t>Natuf</t>
        </is>
      </c>
      <c r="P2540" t="inlineStr">
        <is>
          <t>Facebook</t>
        </is>
      </c>
      <c r="Q2540" t="inlineStr">
        <is>
          <t>(Unassigned)</t>
        </is>
      </c>
      <c r="R2540" t="inlineStr">
        <is>
          <t>Omkar Navge</t>
        </is>
      </c>
      <c r="S2540" t="inlineStr">
        <is>
          <t>-</t>
        </is>
      </c>
      <c r="T2540" t="inlineStr">
        <is>
          <t>Jhansi</t>
        </is>
      </c>
      <c r="U2540" t="inlineStr">
        <is>
          <t xml:space="preserve"> </t>
        </is>
      </c>
      <c r="V2540" t="n">
        <v>0</v>
      </c>
      <c r="W2540" t="n">
        <v>0</v>
      </c>
      <c r="X2540" t="inlineStr">
        <is>
          <t>XXXXXX6869</t>
        </is>
      </c>
      <c r="Y2540" s="72" t="n">
        <v>46326.52037037037</v>
      </c>
    </row>
    <row r="2541">
      <c r="A2541" s="39" t="inlineStr">
        <is>
          <t>6ad0bf98ee13ac7907f87a4a</t>
        </is>
      </c>
      <c r="B2541" s="72" t="n">
        <v>46310.72722222222</v>
      </c>
      <c r="C2541" s="70" t="n">
        <v>46310</v>
      </c>
      <c r="D2541" t="inlineStr">
        <is>
          <t>2026-10</t>
        </is>
      </c>
      <c r="E2541" t="inlineStr">
        <is>
          <t>Wk of 2026-10-12</t>
        </is>
      </c>
      <c r="F2541" t="inlineStr">
        <is>
          <t>Connected</t>
        </is>
      </c>
      <c r="G2541" s="39" t="str">
        <f>IF(ISNUMBER(MATCH(F2541,QualityStatuses,0)),"Quality Lead","Non-Quality Lead")</f>
        <v>Non-Quality Lead</v>
      </c>
      <c r="H2541" s="39" t="str">
        <f>IFERROR(INDEX(CampTypes,MATCH(I2541,CampList,0)),"Unattributed")</f>
        <v>New</v>
      </c>
      <c r="I2541" t="inlineStr">
        <is>
          <t>EBG - In House | ABO | Natuf | Leads | Unit Franchise | India | Oct26 | V1</t>
        </is>
      </c>
      <c r="J2541" t="inlineStr">
        <is>
          <t>EBG - In House | ABO | Natuf | Leads | Unit Franchise | India | Oct26 | V1</t>
        </is>
      </c>
      <c r="K2541" t="inlineStr">
        <is>
          <t>Direct (campaign tagged in CRM)</t>
        </is>
      </c>
      <c r="L2541" t="inlineStr">
        <is>
          <t>Natuf | Business Owners | Tier1 + Growth Cities | Oct26 | V1</t>
        </is>
      </c>
      <c r="M2541" t="inlineStr">
        <is>
          <t>Natuf | Business Owners | Tier1 + Growth Cities | Oct26 | V1</t>
        </is>
      </c>
      <c r="N2541" t="inlineStr">
        <is>
          <t>Natuf | Reel | Brand Ambassador | Heard Of Owning A Cafe | V1</t>
        </is>
      </c>
      <c r="O2541" t="inlineStr">
        <is>
          <t>In House Natuf</t>
        </is>
      </c>
      <c r="P2541" t="inlineStr">
        <is>
          <t>Facebook</t>
        </is>
      </c>
      <c r="Q2541" t="inlineStr">
        <is>
          <t>Rupa Srinivas</t>
        </is>
      </c>
      <c r="R2541" t="inlineStr">
        <is>
          <t>Harshitha Mudeli</t>
        </is>
      </c>
      <c r="S2541" t="inlineStr">
        <is>
          <t>-</t>
        </is>
      </c>
      <c r="T2541" t="inlineStr">
        <is>
          <t>Hubballi</t>
        </is>
      </c>
      <c r="U2541" t="inlineStr">
        <is>
          <t xml:space="preserve"> </t>
        </is>
      </c>
      <c r="V2541" t="n">
        <v>0</v>
      </c>
      <c r="W2541" t="n">
        <v>0</v>
      </c>
      <c r="X2541" t="inlineStr">
        <is>
          <t>XXXXXX7116</t>
        </is>
      </c>
      <c r="Y2541" s="72" t="n">
        <v>46326.52037037037</v>
      </c>
    </row>
    <row r="2542">
      <c r="A2542" s="39" t="inlineStr">
        <is>
          <t>6ad0bf61d955e7a49029da77</t>
        </is>
      </c>
      <c r="B2542" s="72" t="n">
        <v>46310.72658564815</v>
      </c>
      <c r="C2542" s="70" t="n">
        <v>46310</v>
      </c>
      <c r="D2542" t="inlineStr">
        <is>
          <t>2026-10</t>
        </is>
      </c>
      <c r="E2542" t="inlineStr">
        <is>
          <t>Wk of 2026-10-12</t>
        </is>
      </c>
      <c r="F2542" t="inlineStr">
        <is>
          <t>Details Shared</t>
        </is>
      </c>
      <c r="G2542" s="39" t="str">
        <f>IF(ISNUMBER(MATCH(F2542,QualityStatuses,0)),"Quality Lead","Non-Quality Lead")</f>
        <v>Quality Lead</v>
      </c>
      <c r="H2542" s="39" t="str">
        <f>IFERROR(INDEX(CampTypes,MATCH(I2542,CampList,0)),"Unattributed")</f>
        <v>Old</v>
      </c>
      <c r="I2542" t="inlineStr">
        <is>
          <t>E_Natuf_Generic_13082026</t>
        </is>
      </c>
      <c r="J2542" t="inlineStr">
        <is>
          <t>E_Natuf_Generic_13082026</t>
        </is>
      </c>
      <c r="K2542" t="inlineStr">
        <is>
          <t>Direct (campaign tagged in CRM)</t>
        </is>
      </c>
      <c r="L2542" t="inlineStr">
        <is>
          <t>E_Natuf_Generic_13082026_Adset1</t>
        </is>
      </c>
      <c r="M2542" t="inlineStr">
        <is>
          <t>E_Natuf_Generic_13082026_Adset1</t>
        </is>
      </c>
      <c r="N2542" t="inlineStr">
        <is>
          <t>E_Natuf_Generic_13082026_Adset1_Ad1</t>
        </is>
      </c>
      <c r="O2542" t="inlineStr">
        <is>
          <t>Natuf</t>
        </is>
      </c>
      <c r="P2542" t="inlineStr">
        <is>
          <t>Facebook</t>
        </is>
      </c>
      <c r="Q2542" t="inlineStr">
        <is>
          <t>Marshal Malbari</t>
        </is>
      </c>
      <c r="R2542" t="inlineStr">
        <is>
          <t>Tanishq A</t>
        </is>
      </c>
      <c r="S2542" t="inlineStr">
        <is>
          <t>-</t>
        </is>
      </c>
      <c r="T2542" t="inlineStr">
        <is>
          <t>Meerut</t>
        </is>
      </c>
      <c r="U2542" t="inlineStr">
        <is>
          <t xml:space="preserve"> </t>
        </is>
      </c>
      <c r="V2542" t="n">
        <v>5</v>
      </c>
      <c r="W2542" t="n">
        <v>1</v>
      </c>
      <c r="X2542" t="inlineStr">
        <is>
          <t>XXXXXX9378</t>
        </is>
      </c>
      <c r="Y2542" s="72" t="n">
        <v>46326.52037037037</v>
      </c>
    </row>
    <row r="2543">
      <c r="A2543" s="39" t="inlineStr">
        <is>
          <t>6ad0bf46ee13ac7907f879a8</t>
        </is>
      </c>
      <c r="B2543" s="72" t="n">
        <v>46310.72627314815</v>
      </c>
      <c r="C2543" s="70" t="n">
        <v>46310</v>
      </c>
      <c r="D2543" t="inlineStr">
        <is>
          <t>2026-10</t>
        </is>
      </c>
      <c r="E2543" t="inlineStr">
        <is>
          <t>Wk of 2026-10-12</t>
        </is>
      </c>
      <c r="F2543" t="inlineStr">
        <is>
          <t>Connected</t>
        </is>
      </c>
      <c r="G2543" s="39" t="str">
        <f>IF(ISNUMBER(MATCH(F2543,QualityStatuses,0)),"Quality Lead","Non-Quality Lead")</f>
        <v>Non-Quality Lead</v>
      </c>
      <c r="H2543" s="39" t="str">
        <f>IFERROR(INDEX(CampTypes,MATCH(I2543,CampList,0)),"Unattributed")</f>
        <v>New</v>
      </c>
      <c r="I2543" t="inlineStr">
        <is>
          <t>EBG - In House | ABO | Natuf | Leads | Unit Franchise | India | Oct26 | V1</t>
        </is>
      </c>
      <c r="J2543" t="inlineStr">
        <is>
          <t>EBG - In House | ABO | Natuf | Leads | Unit Franchise | India | Oct26 | V1</t>
        </is>
      </c>
      <c r="K2543" t="inlineStr">
        <is>
          <t>Direct (campaign tagged in CRM)</t>
        </is>
      </c>
      <c r="L2543" t="inlineStr">
        <is>
          <t>Natuf | Business Owners | Tier1 + Growth Cities | Oct26 | V1</t>
        </is>
      </c>
      <c r="M2543" t="inlineStr">
        <is>
          <t>Natuf | Business Owners | Tier1 + Growth Cities | Oct26 | V1</t>
        </is>
      </c>
      <c r="N2543" t="inlineStr">
        <is>
          <t>Natuf | Reel | Brand Ambassador | Heard Of Owning A Cafe | V1</t>
        </is>
      </c>
      <c r="O2543" t="inlineStr">
        <is>
          <t>In House Natuf</t>
        </is>
      </c>
      <c r="P2543" t="inlineStr">
        <is>
          <t>Facebook</t>
        </is>
      </c>
      <c r="Q2543" t="inlineStr">
        <is>
          <t>Rupa Srinivas</t>
        </is>
      </c>
      <c r="R2543" t="inlineStr">
        <is>
          <t>Sameer Khan</t>
        </is>
      </c>
      <c r="S2543" t="inlineStr">
        <is>
          <t>-</t>
        </is>
      </c>
      <c r="T2543" t="inlineStr">
        <is>
          <t>Noida</t>
        </is>
      </c>
      <c r="U2543" t="inlineStr">
        <is>
          <t xml:space="preserve"> </t>
        </is>
      </c>
      <c r="V2543" t="n">
        <v>2</v>
      </c>
      <c r="W2543" t="n">
        <v>2</v>
      </c>
      <c r="X2543" t="inlineStr">
        <is>
          <t>XXXXXX5001</t>
        </is>
      </c>
      <c r="Y2543" s="72" t="n">
        <v>46326.52037037037</v>
      </c>
    </row>
    <row r="2544">
      <c r="A2544" s="39" t="inlineStr">
        <is>
          <t>6ad0bedaee13ac7907f87914</t>
        </is>
      </c>
      <c r="B2544" s="72" t="n">
        <v>46310.72502314814</v>
      </c>
      <c r="C2544" s="70" t="n">
        <v>46310</v>
      </c>
      <c r="D2544" t="inlineStr">
        <is>
          <t>2026-10</t>
        </is>
      </c>
      <c r="E2544" t="inlineStr">
        <is>
          <t>Wk of 2026-10-12</t>
        </is>
      </c>
      <c r="F2544" t="inlineStr">
        <is>
          <t>Attempt 1</t>
        </is>
      </c>
      <c r="G2544" s="39" t="str">
        <f>IF(ISNUMBER(MATCH(F2544,QualityStatuses,0)),"Quality Lead","Non-Quality Lead")</f>
        <v>Non-Quality Lead</v>
      </c>
      <c r="H2544" s="39" t="str">
        <f>IFERROR(INDEX(CampTypes,MATCH(I2544,CampList,0)),"Unattributed")</f>
        <v>New</v>
      </c>
      <c r="I2544" t="inlineStr">
        <is>
          <t>EBG - In House | ABO | Natuf | Leads | Unit Franchise | India | Oct26 | V1</t>
        </is>
      </c>
      <c r="J2544" t="inlineStr">
        <is>
          <t>EBG - In House | ABO | Natuf | Leads | Unit Franchise | India | Oct26 | V1</t>
        </is>
      </c>
      <c r="K2544" t="inlineStr">
        <is>
          <t>Direct (campaign tagged in CRM)</t>
        </is>
      </c>
      <c r="L2544" t="inlineStr">
        <is>
          <t>Natuf | Investors | Tier1 + Growth Cities | Oct26 | V1</t>
        </is>
      </c>
      <c r="M2544" t="inlineStr">
        <is>
          <t>Natuf | Investors | Tier1 + Growth Cities | Oct26 | V1</t>
        </is>
      </c>
      <c r="N2544" t="inlineStr">
        <is>
          <t>Natuf | Reel | Brand Ambassador | Heard Of Owning A Cafe | V1</t>
        </is>
      </c>
      <c r="O2544" t="inlineStr">
        <is>
          <t>In House Natuf</t>
        </is>
      </c>
      <c r="P2544" t="inlineStr">
        <is>
          <t>Facebook</t>
        </is>
      </c>
      <c r="Q2544" t="inlineStr">
        <is>
          <t>Rupa Srinivas</t>
        </is>
      </c>
      <c r="R2544" t="inlineStr">
        <is>
          <t>Srikanth Marampudi</t>
        </is>
      </c>
      <c r="S2544" t="inlineStr">
        <is>
          <t>-</t>
        </is>
      </c>
      <c r="T2544" t="inlineStr">
        <is>
          <t>Nellore</t>
        </is>
      </c>
      <c r="U2544" t="inlineStr">
        <is>
          <t xml:space="preserve"> </t>
        </is>
      </c>
      <c r="V2544" t="n">
        <v>1</v>
      </c>
      <c r="W2544" t="n">
        <v>1</v>
      </c>
      <c r="X2544" t="inlineStr">
        <is>
          <t>XXXXXX5999</t>
        </is>
      </c>
      <c r="Y2544" s="72" t="n">
        <v>46326.52037037037</v>
      </c>
    </row>
    <row r="2545">
      <c r="A2545" s="39" t="inlineStr">
        <is>
          <t>6ad0bec52a62bda6b985b1c0</t>
        </is>
      </c>
      <c r="B2545" s="72" t="n">
        <v>46310.72478009259</v>
      </c>
      <c r="C2545" s="70" t="n">
        <v>46310</v>
      </c>
      <c r="D2545" t="inlineStr">
        <is>
          <t>2026-10</t>
        </is>
      </c>
      <c r="E2545" t="inlineStr">
        <is>
          <t>Wk of 2026-10-12</t>
        </is>
      </c>
      <c r="F2545" t="inlineStr">
        <is>
          <t>Attempt 1</t>
        </is>
      </c>
      <c r="G2545" s="39" t="str">
        <f>IF(ISNUMBER(MATCH(F2545,QualityStatuses,0)),"Quality Lead","Non-Quality Lead")</f>
        <v>Non-Quality Lead</v>
      </c>
      <c r="H2545" s="39" t="str">
        <f>IFERROR(INDEX(CampTypes,MATCH(I2545,CampList,0)),"Unattributed")</f>
        <v>New</v>
      </c>
      <c r="I2545" t="inlineStr">
        <is>
          <t>EBG - In House | ABO | Natuf | Leads | Unit Franchise | India | Oct26 | V1</t>
        </is>
      </c>
      <c r="J2545" t="inlineStr">
        <is>
          <t>EBG - In House | ABO | Natuf | Leads | Unit Franchise | India | Oct26 | V1</t>
        </is>
      </c>
      <c r="K2545" t="inlineStr">
        <is>
          <t>Direct (campaign tagged in CRM)</t>
        </is>
      </c>
      <c r="L2545" t="inlineStr">
        <is>
          <t>Natuf | LAL 1% | India | Jul26 | V1</t>
        </is>
      </c>
      <c r="M2545" t="inlineStr">
        <is>
          <t>Natuf | LAL 1% | India | Jul26 | V1</t>
        </is>
      </c>
      <c r="N2545" t="inlineStr">
        <is>
          <t>Natuf | Reel | Brand Ambassador | Heard Of Owning A Cafe | V1</t>
        </is>
      </c>
      <c r="O2545" t="inlineStr">
        <is>
          <t>In House Natuf</t>
        </is>
      </c>
      <c r="P2545" t="inlineStr">
        <is>
          <t>Facebook</t>
        </is>
      </c>
      <c r="Q2545" t="inlineStr">
        <is>
          <t>Rupa Srinivas</t>
        </is>
      </c>
      <c r="R2545" t="inlineStr">
        <is>
          <t>Ayush Arora</t>
        </is>
      </c>
      <c r="S2545" t="inlineStr">
        <is>
          <t>-</t>
        </is>
      </c>
      <c r="T2545" t="inlineStr">
        <is>
          <t>Bhopal</t>
        </is>
      </c>
      <c r="U2545" t="inlineStr">
        <is>
          <t xml:space="preserve"> </t>
        </is>
      </c>
      <c r="V2545" t="n">
        <v>1</v>
      </c>
      <c r="W2545" t="n">
        <v>0</v>
      </c>
      <c r="X2545" t="inlineStr">
        <is>
          <t>XXXXXX1820</t>
        </is>
      </c>
      <c r="Y2545" s="72" t="n">
        <v>46326.52037037037</v>
      </c>
    </row>
    <row r="2546">
      <c r="A2546" s="39" t="inlineStr">
        <is>
          <t>6ad0be333faf5f27643f6261</t>
        </is>
      </c>
      <c r="B2546" s="72" t="n">
        <v>46310.72309027778</v>
      </c>
      <c r="C2546" s="70" t="n">
        <v>46310</v>
      </c>
      <c r="D2546" t="inlineStr">
        <is>
          <t>2026-10</t>
        </is>
      </c>
      <c r="E2546" t="inlineStr">
        <is>
          <t>Wk of 2026-10-12</t>
        </is>
      </c>
      <c r="F2546" t="inlineStr">
        <is>
          <t>Connected</t>
        </is>
      </c>
      <c r="G2546" s="39" t="str">
        <f>IF(ISNUMBER(MATCH(F2546,QualityStatuses,0)),"Quality Lead","Non-Quality Lead")</f>
        <v>Non-Quality Lead</v>
      </c>
      <c r="H2546" s="39" t="str">
        <f>IFERROR(INDEX(CampTypes,MATCH(I2546,CampList,0)),"Unattributed")</f>
        <v>New</v>
      </c>
      <c r="I2546" t="inlineStr">
        <is>
          <t>EBG - In House | ABO | Natuf | Leads | Unit Franchise | India | Oct26 | V1</t>
        </is>
      </c>
      <c r="J2546" t="inlineStr">
        <is>
          <t>EBG - In House | ABO | Natuf | Leads | Unit Franchise | India | Oct26 | V1</t>
        </is>
      </c>
      <c r="K2546" t="inlineStr">
        <is>
          <t>Direct (campaign tagged in CRM)</t>
        </is>
      </c>
      <c r="L2546" t="inlineStr">
        <is>
          <t>Natuf | Investors | Tier1 + Growth Cities | Oct26 | V1</t>
        </is>
      </c>
      <c r="M2546" t="inlineStr">
        <is>
          <t>Natuf | Investors | Tier1 + Growth Cities | Oct26 | V1</t>
        </is>
      </c>
      <c r="N2546" t="inlineStr">
        <is>
          <t>Natuf | Reel | Brand Ambassador | Heard Of Owning A Cafe | V1</t>
        </is>
      </c>
      <c r="O2546" t="inlineStr">
        <is>
          <t>In House Natuf</t>
        </is>
      </c>
      <c r="P2546" t="inlineStr">
        <is>
          <t>Facebook</t>
        </is>
      </c>
      <c r="Q2546" t="inlineStr">
        <is>
          <t>Rupa Srinivas</t>
        </is>
      </c>
      <c r="R2546" t="inlineStr">
        <is>
          <t>Yeshaswini</t>
        </is>
      </c>
      <c r="S2546" t="inlineStr">
        <is>
          <t>-</t>
        </is>
      </c>
      <c r="T2546" t="inlineStr">
        <is>
          <t>Delhi</t>
        </is>
      </c>
      <c r="U2546" t="inlineStr">
        <is>
          <t xml:space="preserve"> </t>
        </is>
      </c>
      <c r="V2546" t="n">
        <v>1</v>
      </c>
      <c r="W2546" t="n">
        <v>1</v>
      </c>
      <c r="X2546" t="inlineStr">
        <is>
          <t>XXXXXX8061</t>
        </is>
      </c>
      <c r="Y2546" s="72" t="n">
        <v>46326.52037037037</v>
      </c>
    </row>
    <row r="2547">
      <c r="A2547" s="39" t="inlineStr">
        <is>
          <t>6ad0bafe227397dc9094882e</t>
        </is>
      </c>
      <c r="B2547" s="72" t="n">
        <v>46310.71358796296</v>
      </c>
      <c r="C2547" s="70" t="n">
        <v>46310</v>
      </c>
      <c r="D2547" t="inlineStr">
        <is>
          <t>2026-10</t>
        </is>
      </c>
      <c r="E2547" t="inlineStr">
        <is>
          <t>Wk of 2026-10-12</t>
        </is>
      </c>
      <c r="F2547" t="inlineStr">
        <is>
          <t>Attempt 1</t>
        </is>
      </c>
      <c r="G2547" s="39" t="str">
        <f>IF(ISNUMBER(MATCH(F2547,QualityStatuses,0)),"Quality Lead","Non-Quality Lead")</f>
        <v>Non-Quality Lead</v>
      </c>
      <c r="H2547" s="39" t="str">
        <f>IFERROR(INDEX(CampTypes,MATCH(I2547,CampList,0)),"Unattributed")</f>
        <v>New</v>
      </c>
      <c r="I2547" t="inlineStr">
        <is>
          <t>EBG - In House | ABO | Natuf | Leads | Unit Franchise | India | Oct26 | V1</t>
        </is>
      </c>
      <c r="J2547" t="inlineStr">
        <is>
          <t>EBG - In House | ABO | Natuf | Leads | Unit Franchise | India | Oct26 | V1</t>
        </is>
      </c>
      <c r="K2547" t="inlineStr">
        <is>
          <t>Direct (campaign tagged in CRM)</t>
        </is>
      </c>
      <c r="L2547" t="inlineStr">
        <is>
          <t>Natuf | Business Owners | Tier1 + Growth Cities | Oct26 | V1</t>
        </is>
      </c>
      <c r="M2547" t="inlineStr">
        <is>
          <t>Natuf | Business Owners | Tier1 + Growth Cities | Oct26 | V1</t>
        </is>
      </c>
      <c r="N2547" t="inlineStr">
        <is>
          <t>Natuf | Reel | Brand Ambassador | Heard Of Owning A Cafe | V1</t>
        </is>
      </c>
      <c r="O2547" t="inlineStr">
        <is>
          <t>In House Natuf</t>
        </is>
      </c>
      <c r="P2547" t="inlineStr">
        <is>
          <t>Facebook</t>
        </is>
      </c>
      <c r="Q2547" t="inlineStr">
        <is>
          <t>Rupa Srinivas</t>
        </is>
      </c>
      <c r="R2547" t="inlineStr">
        <is>
          <t>Siddharth</t>
        </is>
      </c>
      <c r="S2547" t="inlineStr">
        <is>
          <t>-</t>
        </is>
      </c>
      <c r="T2547" t="inlineStr">
        <is>
          <t>Pune</t>
        </is>
      </c>
      <c r="U2547" t="inlineStr">
        <is>
          <t xml:space="preserve"> </t>
        </is>
      </c>
      <c r="V2547" t="n">
        <v>1</v>
      </c>
      <c r="W2547" t="n">
        <v>0</v>
      </c>
      <c r="X2547" t="inlineStr">
        <is>
          <t>XXXXXX4748</t>
        </is>
      </c>
      <c r="Y2547" s="72" t="n">
        <v>46326.52037037037</v>
      </c>
    </row>
    <row r="2548">
      <c r="A2548" s="39" t="inlineStr">
        <is>
          <t>6ad0ba6d9cf1c9b04f60d77f</t>
        </is>
      </c>
      <c r="B2548" s="72" t="n">
        <v>46310.71190972222</v>
      </c>
      <c r="C2548" s="70" t="n">
        <v>46310</v>
      </c>
      <c r="D2548" t="inlineStr">
        <is>
          <t>2026-10</t>
        </is>
      </c>
      <c r="E2548" t="inlineStr">
        <is>
          <t>Wk of 2026-10-12</t>
        </is>
      </c>
      <c r="F2548" t="inlineStr">
        <is>
          <t>Attempt 2</t>
        </is>
      </c>
      <c r="G2548" s="39" t="str">
        <f>IF(ISNUMBER(MATCH(F2548,QualityStatuses,0)),"Quality Lead","Non-Quality Lead")</f>
        <v>Non-Quality Lead</v>
      </c>
      <c r="H2548" s="39" t="str">
        <f>IFERROR(INDEX(CampTypes,MATCH(I2548,CampList,0)),"Unattributed")</f>
        <v>New</v>
      </c>
      <c r="I2548" t="inlineStr">
        <is>
          <t>EBG - In House | ABO | Natuf | Leads | Unit Franchise | India | Oct26 | V1</t>
        </is>
      </c>
      <c r="J2548" t="inlineStr">
        <is>
          <t>EBG - In House | ABO | Natuf | Leads | Unit Franchise | India | Oct26 | V1</t>
        </is>
      </c>
      <c r="K2548" t="inlineStr">
        <is>
          <t>Direct (campaign tagged in CRM)</t>
        </is>
      </c>
      <c r="L2548" t="inlineStr">
        <is>
          <t>Natuf | Investors | Tier1 + Growth Cities | Oct26 | V1</t>
        </is>
      </c>
      <c r="M2548" t="inlineStr">
        <is>
          <t>Natuf | Investors | Tier1 + Growth Cities | Oct26 | V1</t>
        </is>
      </c>
      <c r="N2548" t="inlineStr">
        <is>
          <t>Natuf | Reel | Brand Ambassador | Heard Of Owning A Cafe | V1</t>
        </is>
      </c>
      <c r="O2548" t="inlineStr">
        <is>
          <t>In House Natuf</t>
        </is>
      </c>
      <c r="P2548" t="inlineStr">
        <is>
          <t>Facebook</t>
        </is>
      </c>
      <c r="Q2548" t="inlineStr">
        <is>
          <t>Rupa Srinivas</t>
        </is>
      </c>
      <c r="R2548" t="inlineStr">
        <is>
          <t>Kalpana Devanoori</t>
        </is>
      </c>
      <c r="S2548" t="inlineStr">
        <is>
          <t>-</t>
        </is>
      </c>
      <c r="T2548" t="inlineStr">
        <is>
          <t>Pune</t>
        </is>
      </c>
      <c r="U2548" t="inlineStr">
        <is>
          <t xml:space="preserve"> </t>
        </is>
      </c>
      <c r="V2548" t="n">
        <v>2</v>
      </c>
      <c r="W2548" t="n">
        <v>0</v>
      </c>
      <c r="X2548" t="inlineStr">
        <is>
          <t>XXXXXX1595</t>
        </is>
      </c>
      <c r="Y2548" s="72" t="n">
        <v>46326.52037037037</v>
      </c>
    </row>
    <row r="2549">
      <c r="A2549" s="39" t="inlineStr">
        <is>
          <t>6ad0b9d03438d688f0d8a72c</t>
        </is>
      </c>
      <c r="B2549" s="72" t="n">
        <v>46310.71009259259</v>
      </c>
      <c r="C2549" s="70" t="n">
        <v>46310</v>
      </c>
      <c r="D2549" t="inlineStr">
        <is>
          <t>2026-10</t>
        </is>
      </c>
      <c r="E2549" t="inlineStr">
        <is>
          <t>Wk of 2026-10-12</t>
        </is>
      </c>
      <c r="F2549" t="inlineStr">
        <is>
          <t>Attempt 1</t>
        </is>
      </c>
      <c r="G2549" s="39" t="str">
        <f>IF(ISNUMBER(MATCH(F2549,QualityStatuses,0)),"Quality Lead","Non-Quality Lead")</f>
        <v>Non-Quality Lead</v>
      </c>
      <c r="H2549" s="39" t="str">
        <f>IFERROR(INDEX(CampTypes,MATCH(I2549,CampList,0)),"Unattributed")</f>
        <v>Old</v>
      </c>
      <c r="I2549" t="inlineStr">
        <is>
          <t>E_Karan_Natuf_All_07072026</t>
        </is>
      </c>
      <c r="J2549" t="inlineStr">
        <is>
          <t>E_Karan_Natuf_All_07072026</t>
        </is>
      </c>
      <c r="K2549" t="inlineStr">
        <is>
          <t>Direct (campaign tagged in CRM)</t>
        </is>
      </c>
      <c r="L2549" t="inlineStr">
        <is>
          <t>E_Karan_Natuf_Fragship_07072026_Adset2</t>
        </is>
      </c>
      <c r="M2549" t="inlineStr">
        <is>
          <t>E_Karan_Natuf_Fragship_07072026_Adset2</t>
        </is>
      </c>
      <c r="N2549" t="inlineStr">
        <is>
          <t>E_Karan_Natuf_Flagship_Cafe_07072026_Adset2_Ad1 – Copy 2</t>
        </is>
      </c>
      <c r="O2549" t="inlineStr">
        <is>
          <t>Natuf</t>
        </is>
      </c>
      <c r="P2549" t="inlineStr">
        <is>
          <t>Facebook</t>
        </is>
      </c>
      <c r="Q2549" t="inlineStr">
        <is>
          <t>Omkar Navge</t>
        </is>
      </c>
      <c r="R2549" t="inlineStr">
        <is>
          <t>Shambhavi</t>
        </is>
      </c>
      <c r="S2549" t="inlineStr">
        <is>
          <t>-</t>
        </is>
      </c>
      <c r="T2549" t="inlineStr">
        <is>
          <t>Burhanpur</t>
        </is>
      </c>
      <c r="U2549" t="inlineStr">
        <is>
          <t xml:space="preserve"> </t>
        </is>
      </c>
      <c r="V2549" t="n">
        <v>1</v>
      </c>
      <c r="W2549" t="n">
        <v>0</v>
      </c>
      <c r="X2549" t="inlineStr">
        <is>
          <t>XXXXXX1203</t>
        </is>
      </c>
      <c r="Y2549" s="72" t="n">
        <v>46326.52037037037</v>
      </c>
    </row>
    <row r="2550">
      <c r="A2550" s="39" t="inlineStr">
        <is>
          <t>6ad0b968232d8d9602aafc63</t>
        </is>
      </c>
      <c r="B2550" s="72" t="n">
        <v>46310.70888888889</v>
      </c>
      <c r="C2550" s="70" t="n">
        <v>46310</v>
      </c>
      <c r="D2550" t="inlineStr">
        <is>
          <t>2026-10</t>
        </is>
      </c>
      <c r="E2550" t="inlineStr">
        <is>
          <t>Wk of 2026-10-12</t>
        </is>
      </c>
      <c r="F2550" t="inlineStr">
        <is>
          <t>Lost</t>
        </is>
      </c>
      <c r="G2550" s="39" t="str">
        <f>IF(ISNUMBER(MATCH(F2550,QualityStatuses,0)),"Quality Lead","Non-Quality Lead")</f>
        <v>Non-Quality Lead</v>
      </c>
      <c r="H2550" s="39" t="str">
        <f>IFERROR(INDEX(CampTypes,MATCH(I2550,CampList,0)),"Unattributed")</f>
        <v>New</v>
      </c>
      <c r="I2550" t="inlineStr">
        <is>
          <t>EBG - In House | ABO | Natuf | Leads | Unit Franchise | India | Oct26 | V1</t>
        </is>
      </c>
      <c r="J2550" t="inlineStr">
        <is>
          <t>EBG - In House | ABO | Natuf | Leads | Unit Franchise | India | Oct26 | V1</t>
        </is>
      </c>
      <c r="K2550" t="inlineStr">
        <is>
          <t>Direct (campaign tagged in CRM)</t>
        </is>
      </c>
      <c r="L2550" t="inlineStr">
        <is>
          <t>Natuf | Business Owners | Tier1 + Growth Cities | Oct26 | V1</t>
        </is>
      </c>
      <c r="M2550" t="inlineStr">
        <is>
          <t>Natuf | Business Owners | Tier1 + Growth Cities | Oct26 | V1</t>
        </is>
      </c>
      <c r="N2550" t="inlineStr">
        <is>
          <t>Natuf | Reel | Brand Ambassador | Heard Of Owning A Cafe | V1</t>
        </is>
      </c>
      <c r="O2550" t="inlineStr">
        <is>
          <t>In House Natuf</t>
        </is>
      </c>
      <c r="P2550" t="inlineStr">
        <is>
          <t>Facebook</t>
        </is>
      </c>
      <c r="Q2550" t="inlineStr">
        <is>
          <t>Rupa Srinivas</t>
        </is>
      </c>
      <c r="R2550" t="inlineStr">
        <is>
          <t>Durga Bhavani</t>
        </is>
      </c>
      <c r="S2550" t="inlineStr">
        <is>
          <t>Not Interested</t>
        </is>
      </c>
      <c r="T2550" t="inlineStr">
        <is>
          <t>Hyderabad</t>
        </is>
      </c>
      <c r="U2550" t="inlineStr">
        <is>
          <t xml:space="preserve"> </t>
        </is>
      </c>
      <c r="V2550" t="n">
        <v>3</v>
      </c>
      <c r="W2550" t="n">
        <v>1</v>
      </c>
      <c r="X2550" t="inlineStr">
        <is>
          <t>XXXXXX3198</t>
        </is>
      </c>
      <c r="Y2550" s="72" t="n">
        <v>46326.52037037037</v>
      </c>
    </row>
    <row r="2551">
      <c r="A2551" s="39" t="inlineStr">
        <is>
          <t>6ad0b79926b581435861de4e</t>
        </is>
      </c>
      <c r="B2551" s="72" t="n">
        <v>46310.70353009259</v>
      </c>
      <c r="C2551" s="70" t="n">
        <v>46310</v>
      </c>
      <c r="D2551" t="inlineStr">
        <is>
          <t>2026-10</t>
        </is>
      </c>
      <c r="E2551" t="inlineStr">
        <is>
          <t>Wk of 2026-10-12</t>
        </is>
      </c>
      <c r="F2551" t="inlineStr">
        <is>
          <t>Attempt 1</t>
        </is>
      </c>
      <c r="G2551" s="39" t="str">
        <f>IF(ISNUMBER(MATCH(F2551,QualityStatuses,0)),"Quality Lead","Non-Quality Lead")</f>
        <v>Non-Quality Lead</v>
      </c>
      <c r="H2551" s="39" t="str">
        <f>IFERROR(INDEX(CampTypes,MATCH(I2551,CampList,0)),"Unattributed")</f>
        <v>New</v>
      </c>
      <c r="I2551" t="inlineStr">
        <is>
          <t>EBG - In House | ABO | Natuf | Leads | Unit Franchise | India | Oct26 | V1</t>
        </is>
      </c>
      <c r="J2551" t="inlineStr">
        <is>
          <t>EBG - In House | ABO | Natuf | Leads | Unit Franchise | India | Oct26 | V1</t>
        </is>
      </c>
      <c r="K2551" t="inlineStr">
        <is>
          <t>Direct (campaign tagged in CRM)</t>
        </is>
      </c>
      <c r="L2551" t="inlineStr">
        <is>
          <t>Natuf | Investors | Tier1 + Growth Cities | Oct26 | V1</t>
        </is>
      </c>
      <c r="M2551" t="inlineStr">
        <is>
          <t>Natuf | Investors | Tier1 + Growth Cities | Oct26 | V1</t>
        </is>
      </c>
      <c r="N2551" t="inlineStr">
        <is>
          <t>Natuf | Reel | Brand Ambassador | Heard Of Owning A Cafe | V1</t>
        </is>
      </c>
      <c r="O2551" t="inlineStr">
        <is>
          <t>In House Natuf</t>
        </is>
      </c>
      <c r="P2551" t="inlineStr">
        <is>
          <t>Facebook</t>
        </is>
      </c>
      <c r="Q2551" t="inlineStr">
        <is>
          <t>Rupa Srinivas</t>
        </is>
      </c>
      <c r="R2551" t="inlineStr">
        <is>
          <t>Prithvi Raj</t>
        </is>
      </c>
      <c r="S2551" t="inlineStr">
        <is>
          <t>-</t>
        </is>
      </c>
      <c r="T2551" t="inlineStr">
        <is>
          <t>Nagpur</t>
        </is>
      </c>
      <c r="U2551" t="inlineStr">
        <is>
          <t xml:space="preserve"> </t>
        </is>
      </c>
      <c r="V2551" t="n">
        <v>2</v>
      </c>
      <c r="W2551" t="n">
        <v>1</v>
      </c>
      <c r="X2551" t="inlineStr">
        <is>
          <t>XXXXXX1746</t>
        </is>
      </c>
      <c r="Y2551" s="72" t="n">
        <v>46326.52037037037</v>
      </c>
    </row>
    <row r="2552">
      <c r="A2552" s="39" t="inlineStr">
        <is>
          <t>6ad0b7453f74323e0e723c69</t>
        </is>
      </c>
      <c r="B2552" s="72" t="n">
        <v>46310.70255787037</v>
      </c>
      <c r="C2552" s="70" t="n">
        <v>46310</v>
      </c>
      <c r="D2552" t="inlineStr">
        <is>
          <t>2026-10</t>
        </is>
      </c>
      <c r="E2552" t="inlineStr">
        <is>
          <t>Wk of 2026-10-12</t>
        </is>
      </c>
      <c r="F2552" t="inlineStr">
        <is>
          <t>Connected</t>
        </is>
      </c>
      <c r="G2552" s="39" t="str">
        <f>IF(ISNUMBER(MATCH(F2552,QualityStatuses,0)),"Quality Lead","Non-Quality Lead")</f>
        <v>Non-Quality Lead</v>
      </c>
      <c r="H2552" s="39" t="str">
        <f>IFERROR(INDEX(CampTypes,MATCH(I2552,CampList,0)),"Unattributed")</f>
        <v>New</v>
      </c>
      <c r="I2552" t="inlineStr">
        <is>
          <t>EBG - In House | ABO | Natuf | Leads | Unit Franchise | India | Oct26 | V1</t>
        </is>
      </c>
      <c r="J2552" t="inlineStr">
        <is>
          <t>EBG - In House | ABO | Natuf | Leads | Unit Franchise | India | Oct26 | V1</t>
        </is>
      </c>
      <c r="K2552" t="inlineStr">
        <is>
          <t>Direct (campaign tagged in CRM)</t>
        </is>
      </c>
      <c r="L2552" t="inlineStr">
        <is>
          <t>Natuf | Investors | Tier1 + Growth Cities | Oct26 | V1</t>
        </is>
      </c>
      <c r="M2552" t="inlineStr">
        <is>
          <t>Natuf | Investors | Tier1 + Growth Cities | Oct26 | V1</t>
        </is>
      </c>
      <c r="N2552" t="inlineStr">
        <is>
          <t>Natuf | Reel | Brand Ambassador | Heard Of Owning A Cafe | V1</t>
        </is>
      </c>
      <c r="O2552" t="inlineStr">
        <is>
          <t>In House Natuf</t>
        </is>
      </c>
      <c r="P2552" t="inlineStr">
        <is>
          <t>Facebook</t>
        </is>
      </c>
      <c r="Q2552" t="inlineStr">
        <is>
          <t>Rupa Srinivas</t>
        </is>
      </c>
      <c r="R2552" t="inlineStr">
        <is>
          <t>Sourav dey</t>
        </is>
      </c>
      <c r="S2552" t="inlineStr">
        <is>
          <t>-</t>
        </is>
      </c>
      <c r="T2552" t="inlineStr">
        <is>
          <t>Gopalpur</t>
        </is>
      </c>
      <c r="U2552" t="inlineStr">
        <is>
          <t xml:space="preserve"> </t>
        </is>
      </c>
      <c r="V2552" t="n">
        <v>1</v>
      </c>
      <c r="W2552" t="n">
        <v>1</v>
      </c>
      <c r="X2552" t="inlineStr">
        <is>
          <t>XXXXXX1097</t>
        </is>
      </c>
      <c r="Y2552" s="72" t="n">
        <v>46326.52037037037</v>
      </c>
    </row>
    <row r="2553">
      <c r="A2553" s="39" t="inlineStr">
        <is>
          <t>6ad0b6e3c12ee20bc0b892e7</t>
        </is>
      </c>
      <c r="B2553" s="72" t="n">
        <v>46310.70142361111</v>
      </c>
      <c r="C2553" s="70" t="n">
        <v>46310</v>
      </c>
      <c r="D2553" t="inlineStr">
        <is>
          <t>2026-10</t>
        </is>
      </c>
      <c r="E2553" t="inlineStr">
        <is>
          <t>Wk of 2026-10-12</t>
        </is>
      </c>
      <c r="F2553" t="inlineStr">
        <is>
          <t>Connected</t>
        </is>
      </c>
      <c r="G2553" s="39" t="str">
        <f>IF(ISNUMBER(MATCH(F2553,QualityStatuses,0)),"Quality Lead","Non-Quality Lead")</f>
        <v>Non-Quality Lead</v>
      </c>
      <c r="H2553" s="39" t="str">
        <f>IFERROR(INDEX(CampTypes,MATCH(I2553,CampList,0)),"Unattributed")</f>
        <v>Old</v>
      </c>
      <c r="I2553" t="inlineStr">
        <is>
          <t>E_Karan_Natuf_All_07072026</t>
        </is>
      </c>
      <c r="J2553" t="inlineStr">
        <is>
          <t>E_Karan_Natuf_All_07072026</t>
        </is>
      </c>
      <c r="K2553" t="inlineStr">
        <is>
          <t>Direct (campaign tagged in CRM)</t>
        </is>
      </c>
      <c r="L2553" t="inlineStr">
        <is>
          <t>E_Karan_Natuf_Fragship_07072026_Adset2</t>
        </is>
      </c>
      <c r="M2553" t="inlineStr">
        <is>
          <t>E_Karan_Natuf_Fragship_07072026_Adset2</t>
        </is>
      </c>
      <c r="N2553" t="inlineStr">
        <is>
          <t>E_Karan_Natuf_Flagship_Cafe_07072026_Adset2_Ad1 – Copy 2</t>
        </is>
      </c>
      <c r="O2553" t="inlineStr">
        <is>
          <t>Natuf</t>
        </is>
      </c>
      <c r="P2553" t="inlineStr">
        <is>
          <t>Facebook</t>
        </is>
      </c>
      <c r="Q2553" t="inlineStr">
        <is>
          <t>Deepak Rai</t>
        </is>
      </c>
      <c r="R2553" t="inlineStr">
        <is>
          <t>Tejaswini Tarigopula</t>
        </is>
      </c>
      <c r="S2553" t="inlineStr">
        <is>
          <t>-</t>
        </is>
      </c>
      <c r="T2553" t="inlineStr">
        <is>
          <t>Kolkata</t>
        </is>
      </c>
      <c r="U2553" t="inlineStr">
        <is>
          <t xml:space="preserve"> </t>
        </is>
      </c>
      <c r="V2553" t="n">
        <v>4</v>
      </c>
      <c r="W2553" t="n">
        <v>1</v>
      </c>
      <c r="X2553" t="inlineStr">
        <is>
          <t>XXXXXX9669</t>
        </is>
      </c>
      <c r="Y2553" s="72" t="n">
        <v>46326.52037037037</v>
      </c>
    </row>
    <row r="2554">
      <c r="A2554" s="39" t="inlineStr">
        <is>
          <t>6ad0b6b90cd59b20ee41dffd</t>
        </is>
      </c>
      <c r="B2554" s="72" t="n">
        <v>46310.7009375</v>
      </c>
      <c r="C2554" s="70" t="n">
        <v>46310</v>
      </c>
      <c r="D2554" t="inlineStr">
        <is>
          <t>2026-10</t>
        </is>
      </c>
      <c r="E2554" t="inlineStr">
        <is>
          <t>Wk of 2026-10-12</t>
        </is>
      </c>
      <c r="F2554" t="inlineStr">
        <is>
          <t>Attempt 2</t>
        </is>
      </c>
      <c r="G2554" s="39" t="str">
        <f>IF(ISNUMBER(MATCH(F2554,QualityStatuses,0)),"Quality Lead","Non-Quality Lead")</f>
        <v>Non-Quality Lead</v>
      </c>
      <c r="H2554" s="39" t="str">
        <f>IFERROR(INDEX(CampTypes,MATCH(I2554,CampList,0)),"Unattributed")</f>
        <v>New</v>
      </c>
      <c r="I2554" t="inlineStr">
        <is>
          <t>EBG - In House | ABO | Natuf | Leads | Unit Franchise | India | Oct26 | V1</t>
        </is>
      </c>
      <c r="J2554" t="inlineStr">
        <is>
          <t>EBG - In House | ABO | Natuf | Leads | Unit Franchise | India | Oct26 | V1</t>
        </is>
      </c>
      <c r="K2554" t="inlineStr">
        <is>
          <t>Direct (campaign tagged in CRM)</t>
        </is>
      </c>
      <c r="L2554" t="inlineStr">
        <is>
          <t>Natuf | LAL 1% | India | Jul26 | V1</t>
        </is>
      </c>
      <c r="M2554" t="inlineStr">
        <is>
          <t>Natuf | LAL 1% | India | Jul26 | V1</t>
        </is>
      </c>
      <c r="N2554" t="inlineStr">
        <is>
          <t>Natuf | Reel | Brand Ambassador | Heard Of Owning A Cafe | V1</t>
        </is>
      </c>
      <c r="O2554" t="inlineStr">
        <is>
          <t>In House Natuf</t>
        </is>
      </c>
      <c r="P2554" t="inlineStr">
        <is>
          <t>Facebook</t>
        </is>
      </c>
      <c r="Q2554" t="inlineStr">
        <is>
          <t>Rupa Srinivas</t>
        </is>
      </c>
      <c r="R2554" t="inlineStr">
        <is>
          <t>Roshini</t>
        </is>
      </c>
      <c r="S2554" t="inlineStr">
        <is>
          <t>-</t>
        </is>
      </c>
      <c r="T2554" t="inlineStr">
        <is>
          <t>Bangalore</t>
        </is>
      </c>
      <c r="U2554" t="inlineStr">
        <is>
          <t xml:space="preserve"> </t>
        </is>
      </c>
      <c r="V2554" t="n">
        <v>3</v>
      </c>
      <c r="W2554" t="n">
        <v>3</v>
      </c>
      <c r="X2554" t="inlineStr">
        <is>
          <t>XXXXXX4835</t>
        </is>
      </c>
      <c r="Y2554" s="72" t="n">
        <v>46326.52037037037</v>
      </c>
    </row>
    <row r="2555">
      <c r="A2555" s="39" t="inlineStr">
        <is>
          <t>6ad0b373a7716664a420c213</t>
        </is>
      </c>
      <c r="B2555" s="72" t="n">
        <v>46310.69123842593</v>
      </c>
      <c r="C2555" s="70" t="n">
        <v>46310</v>
      </c>
      <c r="D2555" t="inlineStr">
        <is>
          <t>2026-10</t>
        </is>
      </c>
      <c r="E2555" t="inlineStr">
        <is>
          <t>Wk of 2026-10-12</t>
        </is>
      </c>
      <c r="F2555" t="inlineStr">
        <is>
          <t>Follow-Up</t>
        </is>
      </c>
      <c r="G2555" s="39" t="str">
        <f>IF(ISNUMBER(MATCH(F2555,QualityStatuses,0)),"Quality Lead","Non-Quality Lead")</f>
        <v>Quality Lead</v>
      </c>
      <c r="H2555" s="39" t="str">
        <f>IFERROR(INDEX(CampTypes,MATCH(I2555,CampList,0)),"Unattributed")</f>
        <v>Old</v>
      </c>
      <c r="I2555" t="inlineStr">
        <is>
          <t>natuf_Kiosk_14072026_Hindi</t>
        </is>
      </c>
      <c r="J2555" t="inlineStr">
        <is>
          <t>natuf_Kiosk_14072026_Hindi</t>
        </is>
      </c>
      <c r="K2555" t="inlineStr">
        <is>
          <t>Direct (campaign tagged in CRM)</t>
        </is>
      </c>
      <c r="L2555" t="inlineStr">
        <is>
          <t>natuf_Kiosk_09102026</t>
        </is>
      </c>
      <c r="M2555" t="inlineStr">
        <is>
          <t>natuf_Kiosk_09102026</t>
        </is>
      </c>
      <c r="N2555" t="inlineStr">
        <is>
          <t>natuf_Kiosk_14072026_ad set_ad1</t>
        </is>
      </c>
      <c r="O2555" t="inlineStr">
        <is>
          <t>Natuf</t>
        </is>
      </c>
      <c r="P2555" t="inlineStr">
        <is>
          <t>Facebook</t>
        </is>
      </c>
      <c r="Q2555" t="inlineStr">
        <is>
          <t>Tejaswini Tarigopula</t>
        </is>
      </c>
      <c r="R2555" t="inlineStr">
        <is>
          <t>Arjuman Vidya Sagar</t>
        </is>
      </c>
      <c r="S2555" t="inlineStr">
        <is>
          <t>-</t>
        </is>
      </c>
      <c r="T2555" t="inlineStr">
        <is>
          <t>Kalady</t>
        </is>
      </c>
      <c r="U2555" t="inlineStr">
        <is>
          <t xml:space="preserve"> </t>
        </is>
      </c>
      <c r="V2555" t="n">
        <v>1</v>
      </c>
      <c r="W2555" t="n">
        <v>1</v>
      </c>
      <c r="X2555" t="inlineStr">
        <is>
          <t>XXXXXX6743</t>
        </is>
      </c>
      <c r="Y2555" s="72" t="n">
        <v>46326.52037037037</v>
      </c>
    </row>
    <row r="2556">
      <c r="A2556" s="39" t="inlineStr">
        <is>
          <t>6ad0b3713fd65be767320ea9</t>
        </is>
      </c>
      <c r="B2556" s="72" t="n">
        <v>46310.69121527778</v>
      </c>
      <c r="C2556" s="70" t="n">
        <v>46310</v>
      </c>
      <c r="D2556" t="inlineStr">
        <is>
          <t>2026-10</t>
        </is>
      </c>
      <c r="E2556" t="inlineStr">
        <is>
          <t>Wk of 2026-10-12</t>
        </is>
      </c>
      <c r="F2556" t="inlineStr">
        <is>
          <t>New Lead</t>
        </is>
      </c>
      <c r="G2556" s="39" t="str">
        <f>IF(ISNUMBER(MATCH(F2556,QualityStatuses,0)),"Quality Lead","Non-Quality Lead")</f>
        <v>Non-Quality Lead</v>
      </c>
      <c r="H2556" s="39" t="str">
        <f>IFERROR(INDEX(CampTypes,MATCH(I2556,CampList,0)),"Unattributed")</f>
        <v>Old</v>
      </c>
      <c r="I2556" t="inlineStr">
        <is>
          <t>E_Natuf_Generic_13082026</t>
        </is>
      </c>
      <c r="J2556" t="inlineStr">
        <is>
          <t>E_Natuf_Generic_13082026</t>
        </is>
      </c>
      <c r="K2556" t="inlineStr">
        <is>
          <t>Direct (campaign tagged in CRM)</t>
        </is>
      </c>
      <c r="L2556" t="inlineStr">
        <is>
          <t>E_Natuf_Generic_13082026_Adset1</t>
        </is>
      </c>
      <c r="M2556" t="inlineStr">
        <is>
          <t>E_Natuf_Generic_13082026_Adset1</t>
        </is>
      </c>
      <c r="N2556" t="inlineStr">
        <is>
          <t>E_Natuf_Generic_13082026_Adset1_Ad1</t>
        </is>
      </c>
      <c r="O2556" t="inlineStr">
        <is>
          <t>Natuf</t>
        </is>
      </c>
      <c r="P2556" t="inlineStr">
        <is>
          <t>Facebook</t>
        </is>
      </c>
      <c r="Q2556" t="inlineStr">
        <is>
          <t>Omkar Navge</t>
        </is>
      </c>
      <c r="R2556" t="inlineStr">
        <is>
          <t>Somya</t>
        </is>
      </c>
      <c r="S2556" t="inlineStr">
        <is>
          <t>-</t>
        </is>
      </c>
      <c r="T2556" t="inlineStr">
        <is>
          <t>Pune</t>
        </is>
      </c>
      <c r="U2556" t="inlineStr">
        <is>
          <t xml:space="preserve"> </t>
        </is>
      </c>
      <c r="V2556" t="n">
        <v>0</v>
      </c>
      <c r="W2556" t="n">
        <v>0</v>
      </c>
      <c r="X2556" t="inlineStr">
        <is>
          <t>XXXXXX4870</t>
        </is>
      </c>
      <c r="Y2556" s="72" t="n">
        <v>46326.52037037037</v>
      </c>
    </row>
    <row r="2557">
      <c r="A2557" s="39" t="inlineStr">
        <is>
          <t>6ad0b1d56a3bb12ddbbdb851</t>
        </is>
      </c>
      <c r="B2557" s="72" t="n">
        <v>46310.68644675926</v>
      </c>
      <c r="C2557" s="70" t="n">
        <v>46310</v>
      </c>
      <c r="D2557" t="inlineStr">
        <is>
          <t>2026-10</t>
        </is>
      </c>
      <c r="E2557" t="inlineStr">
        <is>
          <t>Wk of 2026-10-12</t>
        </is>
      </c>
      <c r="F2557" t="inlineStr">
        <is>
          <t>Attempt 1</t>
        </is>
      </c>
      <c r="G2557" s="39" t="str">
        <f>IF(ISNUMBER(MATCH(F2557,QualityStatuses,0)),"Quality Lead","Non-Quality Lead")</f>
        <v>Non-Quality Lead</v>
      </c>
      <c r="H2557" s="39" t="str">
        <f>IFERROR(INDEX(CampTypes,MATCH(I2557,CampList,0)),"Unattributed")</f>
        <v>New</v>
      </c>
      <c r="I2557" t="inlineStr">
        <is>
          <t>EBG - In House | ABO | Natuf | Leads | Unit Franchise | India | Oct26 | V1</t>
        </is>
      </c>
      <c r="J2557" t="inlineStr">
        <is>
          <t>EBG - In House | ABO | Natuf | Leads | Unit Franchise | India | Oct26 | V1</t>
        </is>
      </c>
      <c r="K2557" t="inlineStr">
        <is>
          <t>Direct (campaign tagged in CRM)</t>
        </is>
      </c>
      <c r="L2557" t="inlineStr">
        <is>
          <t>Natuf | Investors | Tier1 + Growth Cities | Oct26 | V1</t>
        </is>
      </c>
      <c r="M2557" t="inlineStr">
        <is>
          <t>Natuf | Investors | Tier1 + Growth Cities | Oct26 | V1</t>
        </is>
      </c>
      <c r="N2557" t="inlineStr">
        <is>
          <t>Natuf | Reel | Brand Ambassador | Heard Of Owning A Cafe | V1</t>
        </is>
      </c>
      <c r="O2557" t="inlineStr">
        <is>
          <t>In House Natuf</t>
        </is>
      </c>
      <c r="P2557" t="inlineStr">
        <is>
          <t>Facebook</t>
        </is>
      </c>
      <c r="Q2557" t="inlineStr">
        <is>
          <t>Rupa Srinivas</t>
        </is>
      </c>
      <c r="R2557" t="inlineStr">
        <is>
          <t>Elisha Pitta</t>
        </is>
      </c>
      <c r="S2557" t="inlineStr">
        <is>
          <t>-</t>
        </is>
      </c>
      <c r="T2557" t="inlineStr">
        <is>
          <t>Surat</t>
        </is>
      </c>
      <c r="U2557" t="inlineStr">
        <is>
          <t xml:space="preserve"> </t>
        </is>
      </c>
      <c r="V2557" t="n">
        <v>1</v>
      </c>
      <c r="W2557" t="n">
        <v>0</v>
      </c>
      <c r="X2557" t="inlineStr">
        <is>
          <t>XXXXXX6637</t>
        </is>
      </c>
      <c r="Y2557" s="72" t="n">
        <v>46326.52037037037</v>
      </c>
    </row>
    <row r="2558">
      <c r="A2558" s="39" t="inlineStr">
        <is>
          <t>6ad0ae9807d4d4d48ca5033f</t>
        </is>
      </c>
      <c r="B2558" s="72" t="n">
        <v>46310.67685185185</v>
      </c>
      <c r="C2558" s="70" t="n">
        <v>46310</v>
      </c>
      <c r="D2558" t="inlineStr">
        <is>
          <t>2026-10</t>
        </is>
      </c>
      <c r="E2558" t="inlineStr">
        <is>
          <t>Wk of 2026-10-12</t>
        </is>
      </c>
      <c r="F2558" t="inlineStr">
        <is>
          <t>Connected</t>
        </is>
      </c>
      <c r="G2558" s="39" t="str">
        <f>IF(ISNUMBER(MATCH(F2558,QualityStatuses,0)),"Quality Lead","Non-Quality Lead")</f>
        <v>Non-Quality Lead</v>
      </c>
      <c r="H2558" s="39" t="str">
        <f>IFERROR(INDEX(CampTypes,MATCH(I2558,CampList,0)),"Unattributed")</f>
        <v>New</v>
      </c>
      <c r="I2558" t="inlineStr">
        <is>
          <t>EBG - In House | ABO | Natuf | Leads | Unit Franchise | India | Oct26 | V1</t>
        </is>
      </c>
      <c r="J2558" t="inlineStr">
        <is>
          <t>EBG - In House | ABO | Natuf | Leads | Unit Franchise | India | Oct26 | V1</t>
        </is>
      </c>
      <c r="K2558" t="inlineStr">
        <is>
          <t>Direct (campaign tagged in CRM)</t>
        </is>
      </c>
      <c r="L2558" t="inlineStr">
        <is>
          <t>Natuf | Business Owners | Tier1 + Growth Cities | Oct26 | V1</t>
        </is>
      </c>
      <c r="M2558" t="inlineStr">
        <is>
          <t>Natuf | Business Owners | Tier1 + Growth Cities | Oct26 | V1</t>
        </is>
      </c>
      <c r="N2558" t="inlineStr">
        <is>
          <t>Natuf | Reel | Brand Ambassador | Heard Of Owning A Cafe | V1</t>
        </is>
      </c>
      <c r="O2558" t="inlineStr">
        <is>
          <t>In House Natuf</t>
        </is>
      </c>
      <c r="P2558" t="inlineStr">
        <is>
          <t>Facebook</t>
        </is>
      </c>
      <c r="Q2558" t="inlineStr">
        <is>
          <t>Rupa Srinivas</t>
        </is>
      </c>
      <c r="R2558" t="inlineStr">
        <is>
          <t>Harshitha Kamishetty</t>
        </is>
      </c>
      <c r="S2558" t="inlineStr">
        <is>
          <t>-</t>
        </is>
      </c>
      <c r="T2558" t="inlineStr">
        <is>
          <t>Indore</t>
        </is>
      </c>
      <c r="U2558" t="inlineStr">
        <is>
          <t xml:space="preserve"> </t>
        </is>
      </c>
      <c r="V2558" t="n">
        <v>2</v>
      </c>
      <c r="W2558" t="n">
        <v>1</v>
      </c>
      <c r="X2558" t="inlineStr">
        <is>
          <t>XXXXXX3407</t>
        </is>
      </c>
      <c r="Y2558" s="72" t="n">
        <v>46326.52037037037</v>
      </c>
    </row>
    <row r="2559">
      <c r="A2559" s="39" t="inlineStr">
        <is>
          <t>6ad0ae584e2a06ae79b97071</t>
        </is>
      </c>
      <c r="B2559" s="72" t="n">
        <v>46310.67611111111</v>
      </c>
      <c r="C2559" s="70" t="n">
        <v>46310</v>
      </c>
      <c r="D2559" t="inlineStr">
        <is>
          <t>2026-10</t>
        </is>
      </c>
      <c r="E2559" t="inlineStr">
        <is>
          <t>Wk of 2026-10-12</t>
        </is>
      </c>
      <c r="F2559" t="inlineStr">
        <is>
          <t>Connected</t>
        </is>
      </c>
      <c r="G2559" s="39" t="str">
        <f>IF(ISNUMBER(MATCH(F2559,QualityStatuses,0)),"Quality Lead","Non-Quality Lead")</f>
        <v>Non-Quality Lead</v>
      </c>
      <c r="H2559" s="39" t="str">
        <f>IFERROR(INDEX(CampTypes,MATCH(I2559,CampList,0)),"Unattributed")</f>
        <v>New</v>
      </c>
      <c r="I2559" t="inlineStr">
        <is>
          <t>EBG - In House | ABO | Natuf | Leads | Unit Franchise | India | Oct26 | V1</t>
        </is>
      </c>
      <c r="J2559" t="inlineStr">
        <is>
          <t>EBG - In House | ABO | Natuf | Leads | Unit Franchise | India | Oct26 | V1</t>
        </is>
      </c>
      <c r="K2559" t="inlineStr">
        <is>
          <t>Direct (campaign tagged in CRM)</t>
        </is>
      </c>
      <c r="L2559" t="inlineStr">
        <is>
          <t>Natuf | LAL 1% | India | Jul26 | V1</t>
        </is>
      </c>
      <c r="M2559" t="inlineStr">
        <is>
          <t>Natuf | LAL 1% | India | Jul26 | V1</t>
        </is>
      </c>
      <c r="N2559" t="inlineStr">
        <is>
          <t>Natuf | Reel | Brand Ambassador | Heard Of Owning A Cafe | V1</t>
        </is>
      </c>
      <c r="O2559" t="inlineStr">
        <is>
          <t>In House Natuf</t>
        </is>
      </c>
      <c r="P2559" t="inlineStr">
        <is>
          <t>Facebook</t>
        </is>
      </c>
      <c r="Q2559" t="inlineStr">
        <is>
          <t>Rupa Srinivas</t>
        </is>
      </c>
      <c r="R2559" t="inlineStr">
        <is>
          <t>Sameer Khan</t>
        </is>
      </c>
      <c r="S2559" t="inlineStr">
        <is>
          <t>-</t>
        </is>
      </c>
      <c r="T2559" t="inlineStr">
        <is>
          <t>Hyderabad</t>
        </is>
      </c>
      <c r="U2559" t="inlineStr">
        <is>
          <t xml:space="preserve"> </t>
        </is>
      </c>
      <c r="V2559" t="n">
        <v>2</v>
      </c>
      <c r="W2559" t="n">
        <v>2</v>
      </c>
      <c r="X2559" t="inlineStr">
        <is>
          <t>XXXXXX9052</t>
        </is>
      </c>
      <c r="Y2559" s="72" t="n">
        <v>46326.52037037037</v>
      </c>
    </row>
    <row r="2560">
      <c r="A2560" s="39" t="inlineStr">
        <is>
          <t>6ad0ae197c14470fcbe11f50</t>
        </is>
      </c>
      <c r="B2560" s="72" t="n">
        <v>46310.67538194444</v>
      </c>
      <c r="C2560" s="70" t="n">
        <v>46310</v>
      </c>
      <c r="D2560" t="inlineStr">
        <is>
          <t>2026-10</t>
        </is>
      </c>
      <c r="E2560" t="inlineStr">
        <is>
          <t>Wk of 2026-10-12</t>
        </is>
      </c>
      <c r="F2560" t="inlineStr">
        <is>
          <t>Details Shared</t>
        </is>
      </c>
      <c r="G2560" s="39" t="str">
        <f>IF(ISNUMBER(MATCH(F2560,QualityStatuses,0)),"Quality Lead","Non-Quality Lead")</f>
        <v>Quality Lead</v>
      </c>
      <c r="H2560" s="39" t="str">
        <f>IFERROR(INDEX(CampTypes,MATCH(I2560,CampList,0)),"Unattributed")</f>
        <v>New</v>
      </c>
      <c r="I2560" t="inlineStr">
        <is>
          <t>EBG - In House | ABO | Natuf | Leads | Unit Franchise | India | Oct26 | V1</t>
        </is>
      </c>
      <c r="J2560" t="inlineStr">
        <is>
          <t>EBG - In House | ABO | Natuf | Leads | Unit Franchise | India | Oct26 | V1</t>
        </is>
      </c>
      <c r="K2560" t="inlineStr">
        <is>
          <t>Direct (campaign tagged in CRM)</t>
        </is>
      </c>
      <c r="L2560" t="inlineStr">
        <is>
          <t>Natuf | Broad | Tier1 + Growth Cities | Oct26 | V1</t>
        </is>
      </c>
      <c r="M2560" t="inlineStr">
        <is>
          <t>Natuf | Broad | Tier1 + Growth Cities | Oct26 | V1</t>
        </is>
      </c>
      <c r="N2560" t="inlineStr">
        <is>
          <t>Natuf | Reel | Brand Ambassador | Heard Of Owning A Cafe | V1</t>
        </is>
      </c>
      <c r="O2560" t="inlineStr">
        <is>
          <t>In House Natuf</t>
        </is>
      </c>
      <c r="P2560" t="inlineStr">
        <is>
          <t>Facebook</t>
        </is>
      </c>
      <c r="Q2560" t="inlineStr">
        <is>
          <t>Rupa Srinivas</t>
        </is>
      </c>
      <c r="R2560" t="inlineStr">
        <is>
          <t>Srikanth Marampudi</t>
        </is>
      </c>
      <c r="S2560" t="inlineStr">
        <is>
          <t>-</t>
        </is>
      </c>
      <c r="T2560" t="inlineStr">
        <is>
          <t>Ranchi</t>
        </is>
      </c>
      <c r="U2560" t="inlineStr">
        <is>
          <t xml:space="preserve"> </t>
        </is>
      </c>
      <c r="V2560" t="n">
        <v>2</v>
      </c>
      <c r="W2560" t="n">
        <v>2</v>
      </c>
      <c r="X2560" t="inlineStr">
        <is>
          <t>XXXXXX6562</t>
        </is>
      </c>
      <c r="Y2560" s="72" t="n">
        <v>46326.52037037037</v>
      </c>
    </row>
    <row r="2561">
      <c r="A2561" s="39" t="inlineStr">
        <is>
          <t>6ad0ae0e4e2a06ae79b9702c</t>
        </is>
      </c>
      <c r="B2561" s="72" t="n">
        <v>46310.67525462963</v>
      </c>
      <c r="C2561" s="70" t="n">
        <v>46310</v>
      </c>
      <c r="D2561" t="inlineStr">
        <is>
          <t>2026-10</t>
        </is>
      </c>
      <c r="E2561" t="inlineStr">
        <is>
          <t>Wk of 2026-10-12</t>
        </is>
      </c>
      <c r="F2561" t="inlineStr">
        <is>
          <t>Connected</t>
        </is>
      </c>
      <c r="G2561" s="39" t="str">
        <f>IF(ISNUMBER(MATCH(F2561,QualityStatuses,0)),"Quality Lead","Non-Quality Lead")</f>
        <v>Non-Quality Lead</v>
      </c>
      <c r="H2561" s="39" t="str">
        <f>IFERROR(INDEX(CampTypes,MATCH(I2561,CampList,0)),"Unattributed")</f>
        <v>New</v>
      </c>
      <c r="I2561" t="inlineStr">
        <is>
          <t>EBG - In House | ABO | Natuf | Leads | Unit Franchise | India | Oct26 | V1</t>
        </is>
      </c>
      <c r="J2561" t="inlineStr">
        <is>
          <t>EBG - In House | ABO | Natuf | Leads | Unit Franchise | India | Oct26 | V1</t>
        </is>
      </c>
      <c r="K2561" t="inlineStr">
        <is>
          <t>Direct (campaign tagged in CRM)</t>
        </is>
      </c>
      <c r="L2561" t="inlineStr">
        <is>
          <t>Natuf | Investors | Tier1 + Growth Cities | Oct26 | V1</t>
        </is>
      </c>
      <c r="M2561" t="inlineStr">
        <is>
          <t>Natuf | Investors | Tier1 + Growth Cities | Oct26 | V1</t>
        </is>
      </c>
      <c r="N2561" t="inlineStr">
        <is>
          <t>Natuf | Reel | Brand Ambassador | Heard Of Owning A Cafe | V1</t>
        </is>
      </c>
      <c r="O2561" t="inlineStr">
        <is>
          <t>In House Natuf</t>
        </is>
      </c>
      <c r="P2561" t="inlineStr">
        <is>
          <t>Facebook</t>
        </is>
      </c>
      <c r="Q2561" t="inlineStr">
        <is>
          <t>Rupa Srinivas</t>
        </is>
      </c>
      <c r="R2561" t="inlineStr">
        <is>
          <t>Ayush Arora</t>
        </is>
      </c>
      <c r="S2561" t="inlineStr">
        <is>
          <t>-</t>
        </is>
      </c>
      <c r="T2561" t="inlineStr">
        <is>
          <t>whitefield</t>
        </is>
      </c>
      <c r="U2561" t="inlineStr">
        <is>
          <t xml:space="preserve"> </t>
        </is>
      </c>
      <c r="V2561" t="n">
        <v>1</v>
      </c>
      <c r="W2561" t="n">
        <v>1</v>
      </c>
      <c r="X2561" t="inlineStr">
        <is>
          <t>XXXXXX0516</t>
        </is>
      </c>
      <c r="Y2561" s="72" t="n">
        <v>46326.52037037037</v>
      </c>
    </row>
    <row r="2562">
      <c r="A2562" s="39" t="inlineStr">
        <is>
          <t>6ad0adceb43ffe2695b1ec96</t>
        </is>
      </c>
      <c r="B2562" s="72" t="n">
        <v>46310.67451388889</v>
      </c>
      <c r="C2562" s="70" t="n">
        <v>46310</v>
      </c>
      <c r="D2562" t="inlineStr">
        <is>
          <t>2026-10</t>
        </is>
      </c>
      <c r="E2562" t="inlineStr">
        <is>
          <t>Wk of 2026-10-12</t>
        </is>
      </c>
      <c r="F2562" t="inlineStr">
        <is>
          <t>Connected</t>
        </is>
      </c>
      <c r="G2562" s="39" t="str">
        <f>IF(ISNUMBER(MATCH(F2562,QualityStatuses,0)),"Quality Lead","Non-Quality Lead")</f>
        <v>Non-Quality Lead</v>
      </c>
      <c r="H2562" s="39" t="str">
        <f>IFERROR(INDEX(CampTypes,MATCH(I2562,CampList,0)),"Unattributed")</f>
        <v>New</v>
      </c>
      <c r="I2562" t="inlineStr">
        <is>
          <t>EBG - In House | ABO | Natuf | Leads | Unit Franchise | India | Oct26 | V1</t>
        </is>
      </c>
      <c r="J2562" t="inlineStr">
        <is>
          <t>EBG - In House | ABO | Natuf | Leads | Unit Franchise | India | Oct26 | V1</t>
        </is>
      </c>
      <c r="K2562" t="inlineStr">
        <is>
          <t>Direct (campaign tagged in CRM)</t>
        </is>
      </c>
      <c r="L2562" t="inlineStr">
        <is>
          <t>Natuf | Investors | Tier1 + Growth Cities | Oct26 | V1</t>
        </is>
      </c>
      <c r="M2562" t="inlineStr">
        <is>
          <t>Natuf | Investors | Tier1 + Growth Cities | Oct26 | V1</t>
        </is>
      </c>
      <c r="N2562" t="inlineStr">
        <is>
          <t>Natuf | Reel | Brand Ambassador | Heard Of Owning A Cafe | V1</t>
        </is>
      </c>
      <c r="O2562" t="inlineStr">
        <is>
          <t>In House Natuf</t>
        </is>
      </c>
      <c r="P2562" t="inlineStr">
        <is>
          <t>Facebook</t>
        </is>
      </c>
      <c r="Q2562" t="inlineStr">
        <is>
          <t>Rupa Srinivas</t>
        </is>
      </c>
      <c r="R2562" t="inlineStr">
        <is>
          <t>Yeshaswini</t>
        </is>
      </c>
      <c r="S2562" t="inlineStr">
        <is>
          <t>-</t>
        </is>
      </c>
      <c r="T2562" t="inlineStr">
        <is>
          <t>kolar</t>
        </is>
      </c>
      <c r="U2562" t="inlineStr">
        <is>
          <t xml:space="preserve"> </t>
        </is>
      </c>
      <c r="V2562" t="n">
        <v>1</v>
      </c>
      <c r="W2562" t="n">
        <v>1</v>
      </c>
      <c r="X2562" t="inlineStr">
        <is>
          <t>XXXXXX2384</t>
        </is>
      </c>
      <c r="Y2562" s="72" t="n">
        <v>46326.52037037037</v>
      </c>
    </row>
    <row r="2563">
      <c r="A2563" s="39" t="inlineStr">
        <is>
          <t>6ad0ad21b43ffe2695b1eb3d</t>
        </is>
      </c>
      <c r="B2563" s="72" t="n">
        <v>46310.67251157408</v>
      </c>
      <c r="C2563" s="70" t="n">
        <v>46310</v>
      </c>
      <c r="D2563" t="inlineStr">
        <is>
          <t>2026-10</t>
        </is>
      </c>
      <c r="E2563" t="inlineStr">
        <is>
          <t>Wk of 2026-10-12</t>
        </is>
      </c>
      <c r="F2563" t="inlineStr">
        <is>
          <t>Attempt 1</t>
        </is>
      </c>
      <c r="G2563" s="39" t="str">
        <f>IF(ISNUMBER(MATCH(F2563,QualityStatuses,0)),"Quality Lead","Non-Quality Lead")</f>
        <v>Non-Quality Lead</v>
      </c>
      <c r="H2563" s="39" t="str">
        <f>IFERROR(INDEX(CampTypes,MATCH(I2563,CampList,0)),"Unattributed")</f>
        <v>New</v>
      </c>
      <c r="I2563" t="inlineStr">
        <is>
          <t>EBG - In House | ABO | Natuf | Leads | Unit Franchise | India | Oct26 | V1</t>
        </is>
      </c>
      <c r="J2563" t="inlineStr">
        <is>
          <t>EBG - In House | ABO | Natuf | Leads | Unit Franchise | India | Oct26 | V1</t>
        </is>
      </c>
      <c r="K2563" t="inlineStr">
        <is>
          <t>Direct (campaign tagged in CRM)</t>
        </is>
      </c>
      <c r="L2563" t="inlineStr">
        <is>
          <t>Natuf | Investors | Tier1 + Growth Cities | Oct26 | V1</t>
        </is>
      </c>
      <c r="M2563" t="inlineStr">
        <is>
          <t>Natuf | Investors | Tier1 + Growth Cities | Oct26 | V1</t>
        </is>
      </c>
      <c r="N2563" t="inlineStr">
        <is>
          <t>Natuf | Reel | Brand Ambassador | Heard Of Owning A Cafe | V1</t>
        </is>
      </c>
      <c r="O2563" t="inlineStr">
        <is>
          <t>In House Natuf</t>
        </is>
      </c>
      <c r="P2563" t="inlineStr">
        <is>
          <t>Facebook</t>
        </is>
      </c>
      <c r="Q2563" t="inlineStr">
        <is>
          <t>Rupa Srinivas</t>
        </is>
      </c>
      <c r="R2563" t="inlineStr">
        <is>
          <t>Siddharth</t>
        </is>
      </c>
      <c r="S2563" t="inlineStr">
        <is>
          <t>-</t>
        </is>
      </c>
      <c r="T2563" t="inlineStr">
        <is>
          <t>Bengaluru</t>
        </is>
      </c>
      <c r="U2563" t="inlineStr">
        <is>
          <t xml:space="preserve"> </t>
        </is>
      </c>
      <c r="V2563" t="n">
        <v>1</v>
      </c>
      <c r="W2563" t="n">
        <v>1</v>
      </c>
      <c r="X2563" t="inlineStr">
        <is>
          <t>XXXXXX2804</t>
        </is>
      </c>
      <c r="Y2563" s="72" t="n">
        <v>46326.52037037037</v>
      </c>
    </row>
    <row r="2564">
      <c r="A2564" s="39" t="inlineStr">
        <is>
          <t>6ad0ad1cd7e20e5980828674</t>
        </is>
      </c>
      <c r="B2564" s="72" t="n">
        <v>46310.6724537037</v>
      </c>
      <c r="C2564" s="70" t="n">
        <v>46310</v>
      </c>
      <c r="D2564" t="inlineStr">
        <is>
          <t>2026-10</t>
        </is>
      </c>
      <c r="E2564" t="inlineStr">
        <is>
          <t>Wk of 2026-10-12</t>
        </is>
      </c>
      <c r="F2564" t="inlineStr">
        <is>
          <t>Attempt 2</t>
        </is>
      </c>
      <c r="G2564" s="39" t="str">
        <f>IF(ISNUMBER(MATCH(F2564,QualityStatuses,0)),"Quality Lead","Non-Quality Lead")</f>
        <v>Non-Quality Lead</v>
      </c>
      <c r="H2564" s="39" t="str">
        <f>IFERROR(INDEX(CampTypes,MATCH(I2564,CampList,0)),"Unattributed")</f>
        <v>New</v>
      </c>
      <c r="I2564" t="inlineStr">
        <is>
          <t>EBG - In House | ABO | Natuf | Leads | Unit Franchise | India | Oct26 | V1</t>
        </is>
      </c>
      <c r="J2564" t="inlineStr">
        <is>
          <t>EBG - In House | ABO | Natuf | Leads | Unit Franchise | India | Oct26 | V1</t>
        </is>
      </c>
      <c r="K2564" t="inlineStr">
        <is>
          <t>Direct (campaign tagged in CRM)</t>
        </is>
      </c>
      <c r="L2564" t="inlineStr">
        <is>
          <t>Natuf | Investors | Tier1 + Growth Cities | Oct26 | V1</t>
        </is>
      </c>
      <c r="M2564" t="inlineStr">
        <is>
          <t>Natuf | Investors | Tier1 + Growth Cities | Oct26 | V1</t>
        </is>
      </c>
      <c r="N2564" t="inlineStr">
        <is>
          <t>Natuf | Reel | Brand Ambassador | Heard Of Owning A Cafe | V1</t>
        </is>
      </c>
      <c r="O2564" t="inlineStr">
        <is>
          <t>In House Natuf</t>
        </is>
      </c>
      <c r="P2564" t="inlineStr">
        <is>
          <t>Facebook</t>
        </is>
      </c>
      <c r="Q2564" t="inlineStr">
        <is>
          <t>Rupa Srinivas</t>
        </is>
      </c>
      <c r="R2564" t="inlineStr">
        <is>
          <t>Kalpana Devanoori</t>
        </is>
      </c>
      <c r="S2564" t="inlineStr">
        <is>
          <t>-</t>
        </is>
      </c>
      <c r="T2564" t="inlineStr">
        <is>
          <t>Nagpur</t>
        </is>
      </c>
      <c r="U2564" t="inlineStr">
        <is>
          <t xml:space="preserve"> </t>
        </is>
      </c>
      <c r="V2564" t="n">
        <v>3</v>
      </c>
      <c r="W2564" t="n">
        <v>1</v>
      </c>
      <c r="X2564" t="inlineStr">
        <is>
          <t>XXXXXX5500</t>
        </is>
      </c>
      <c r="Y2564" s="72" t="n">
        <v>46326.52037037037</v>
      </c>
    </row>
    <row r="2565">
      <c r="A2565" s="39" t="inlineStr">
        <is>
          <t>6ad0ac2c041e9a8c18818be8</t>
        </is>
      </c>
      <c r="B2565" s="72" t="n">
        <v>46310.66967592593</v>
      </c>
      <c r="C2565" s="70" t="n">
        <v>46310</v>
      </c>
      <c r="D2565" t="inlineStr">
        <is>
          <t>2026-10</t>
        </is>
      </c>
      <c r="E2565" t="inlineStr">
        <is>
          <t>Wk of 2026-10-12</t>
        </is>
      </c>
      <c r="F2565" t="inlineStr">
        <is>
          <t>Attempt 2</t>
        </is>
      </c>
      <c r="G2565" s="39" t="str">
        <f>IF(ISNUMBER(MATCH(F2565,QualityStatuses,0)),"Quality Lead","Non-Quality Lead")</f>
        <v>Non-Quality Lead</v>
      </c>
      <c r="H2565" s="39" t="str">
        <f>IFERROR(INDEX(CampTypes,MATCH(I2565,CampList,0)),"Unattributed")</f>
        <v>Old</v>
      </c>
      <c r="I2565" t="inlineStr">
        <is>
          <t>E_Suresh_Natuf_Kiosk_07072026</t>
        </is>
      </c>
      <c r="J2565" t="inlineStr">
        <is>
          <t>E_Suresh_Natuf_Kiosk_07072026</t>
        </is>
      </c>
      <c r="K2565" t="inlineStr">
        <is>
          <t>Direct (campaign tagged in CRM)</t>
        </is>
      </c>
      <c r="L2565" t="inlineStr">
        <is>
          <t>E_Suresh_Natuf_Kiosk_07072026_Adset5</t>
        </is>
      </c>
      <c r="M2565" t="inlineStr">
        <is>
          <t>E_Suresh_Natuf_Kiosk_07072026_Adset5</t>
        </is>
      </c>
      <c r="N2565" t="inlineStr">
        <is>
          <t>E_Hindi_Suresh_Natuf_Kiosk_07072026_Adset5_ad3 – Copy 2</t>
        </is>
      </c>
      <c r="O2565" t="inlineStr">
        <is>
          <t>Natuf</t>
        </is>
      </c>
      <c r="P2565" t="inlineStr">
        <is>
          <t>Facebook</t>
        </is>
      </c>
      <c r="Q2565" t="inlineStr">
        <is>
          <t>Tejaswini Tarigopula</t>
        </is>
      </c>
      <c r="R2565" t="inlineStr">
        <is>
          <t>Shivani Sharma</t>
        </is>
      </c>
      <c r="S2565" t="inlineStr">
        <is>
          <t>-</t>
        </is>
      </c>
      <c r="T2565" t="inlineStr">
        <is>
          <t>Bhopal</t>
        </is>
      </c>
      <c r="U2565" t="inlineStr">
        <is>
          <t xml:space="preserve"> </t>
        </is>
      </c>
      <c r="V2565" t="n">
        <v>3</v>
      </c>
      <c r="W2565" t="n">
        <v>3</v>
      </c>
      <c r="X2565" t="inlineStr">
        <is>
          <t>XXXXXX3910</t>
        </is>
      </c>
      <c r="Y2565" s="72" t="n">
        <v>46326.52037037037</v>
      </c>
    </row>
    <row r="2566">
      <c r="A2566" s="39" t="inlineStr">
        <is>
          <t>6ad0aa362afdc33216202b6f</t>
        </is>
      </c>
      <c r="B2566" s="72" t="n">
        <v>46310.66386574074</v>
      </c>
      <c r="C2566" s="70" t="n">
        <v>46310</v>
      </c>
      <c r="D2566" t="inlineStr">
        <is>
          <t>2026-10</t>
        </is>
      </c>
      <c r="E2566" t="inlineStr">
        <is>
          <t>Wk of 2026-10-12</t>
        </is>
      </c>
      <c r="F2566" t="inlineStr">
        <is>
          <t>Details Shared</t>
        </is>
      </c>
      <c r="G2566" s="39" t="str">
        <f>IF(ISNUMBER(MATCH(F2566,QualityStatuses,0)),"Quality Lead","Non-Quality Lead")</f>
        <v>Quality Lead</v>
      </c>
      <c r="H2566" s="39" t="str">
        <f>IFERROR(INDEX(CampTypes,MATCH(I2566,CampList,0)),"Unattributed")</f>
        <v>New</v>
      </c>
      <c r="I2566" t="inlineStr">
        <is>
          <t>EBG - In House | ABO | Natuf | Leads | Unit Franchise | India | Oct26 | V1</t>
        </is>
      </c>
      <c r="J2566" t="inlineStr">
        <is>
          <t>EBG - In House | ABO | Natuf | Leads | Unit Franchise | India | Oct26 | V1</t>
        </is>
      </c>
      <c r="K2566" t="inlineStr">
        <is>
          <t>Direct (campaign tagged in CRM)</t>
        </is>
      </c>
      <c r="L2566" t="inlineStr">
        <is>
          <t>Natuf | LAL 1% | India | Jul26 | V1</t>
        </is>
      </c>
      <c r="M2566" t="inlineStr">
        <is>
          <t>Natuf | LAL 1% | India | Jul26 | V1</t>
        </is>
      </c>
      <c r="N2566" t="inlineStr">
        <is>
          <t>Natuf | Reel | Brand Ambassador | Heard Of Owning A Cafe | V1</t>
        </is>
      </c>
      <c r="O2566" t="inlineStr">
        <is>
          <t>In House Natuf</t>
        </is>
      </c>
      <c r="P2566" t="inlineStr">
        <is>
          <t>Facebook</t>
        </is>
      </c>
      <c r="Q2566" t="inlineStr">
        <is>
          <t>Rupa Srinivas</t>
        </is>
      </c>
      <c r="R2566" t="inlineStr">
        <is>
          <t>Durga Bhavani</t>
        </is>
      </c>
      <c r="S2566" t="inlineStr">
        <is>
          <t>-</t>
        </is>
      </c>
      <c r="T2566" t="inlineStr">
        <is>
          <t>Khagaria</t>
        </is>
      </c>
      <c r="U2566" t="inlineStr">
        <is>
          <t xml:space="preserve"> </t>
        </is>
      </c>
      <c r="V2566" t="n">
        <v>2</v>
      </c>
      <c r="W2566" t="n">
        <v>1</v>
      </c>
      <c r="X2566" t="inlineStr">
        <is>
          <t>XXXXXX3155</t>
        </is>
      </c>
      <c r="Y2566" s="72" t="n">
        <v>46326.52037037037</v>
      </c>
    </row>
    <row r="2567">
      <c r="A2567" s="39" t="inlineStr">
        <is>
          <t>6ad0aa2d883d3ad296b79611</t>
        </is>
      </c>
      <c r="B2567" s="72" t="n">
        <v>46310.66376157408</v>
      </c>
      <c r="C2567" s="70" t="n">
        <v>46310</v>
      </c>
      <c r="D2567" t="inlineStr">
        <is>
          <t>2026-10</t>
        </is>
      </c>
      <c r="E2567" t="inlineStr">
        <is>
          <t>Wk of 2026-10-12</t>
        </is>
      </c>
      <c r="F2567" t="inlineStr">
        <is>
          <t>Lost</t>
        </is>
      </c>
      <c r="G2567" s="39" t="str">
        <f>IF(ISNUMBER(MATCH(F2567,QualityStatuses,0)),"Quality Lead","Non-Quality Lead")</f>
        <v>Non-Quality Lead</v>
      </c>
      <c r="H2567" s="39" t="str">
        <f>IFERROR(INDEX(CampTypes,MATCH(I2567,CampList,0)),"Unattributed")</f>
        <v>New</v>
      </c>
      <c r="I2567" t="inlineStr">
        <is>
          <t>EBG - In House | ABO | Natuf | Leads | Unit Franchise | India | Oct26 | V1</t>
        </is>
      </c>
      <c r="J2567" t="inlineStr">
        <is>
          <t>EBG - In House | ABO | Natuf | Leads | Unit Franchise | India | Oct26 | V1</t>
        </is>
      </c>
      <c r="K2567" t="inlineStr">
        <is>
          <t>Direct (campaign tagged in CRM)</t>
        </is>
      </c>
      <c r="L2567" t="inlineStr">
        <is>
          <t>Natuf | LAL 1% | India | Jul26 | V1</t>
        </is>
      </c>
      <c r="M2567" t="inlineStr">
        <is>
          <t>Natuf | LAL 1% | India | Jul26 | V1</t>
        </is>
      </c>
      <c r="N2567" t="inlineStr">
        <is>
          <t>Natuf | Reel | Brand Ambassador | Heard Of Owning A Cafe | V1</t>
        </is>
      </c>
      <c r="O2567" t="inlineStr">
        <is>
          <t>In House Natuf</t>
        </is>
      </c>
      <c r="P2567" t="inlineStr">
        <is>
          <t>Facebook</t>
        </is>
      </c>
      <c r="Q2567" t="inlineStr">
        <is>
          <t>Rupa Srinivas</t>
        </is>
      </c>
      <c r="R2567" t="inlineStr">
        <is>
          <t>Prithvi Raj</t>
        </is>
      </c>
      <c r="S2567" t="inlineStr">
        <is>
          <t>Not Interested</t>
        </is>
      </c>
      <c r="T2567" t="inlineStr">
        <is>
          <t>Kolkata</t>
        </is>
      </c>
      <c r="U2567" t="inlineStr">
        <is>
          <t xml:space="preserve"> </t>
        </is>
      </c>
      <c r="V2567" t="n">
        <v>1</v>
      </c>
      <c r="W2567" t="n">
        <v>1</v>
      </c>
      <c r="X2567" t="inlineStr">
        <is>
          <t>XXXXXX1198</t>
        </is>
      </c>
      <c r="Y2567" s="72" t="n">
        <v>46326.52037037037</v>
      </c>
    </row>
    <row r="2568">
      <c r="A2568" s="39" t="inlineStr">
        <is>
          <t>6ad0a80af74ad3cdc9a55fbf</t>
        </is>
      </c>
      <c r="B2568" s="72" t="n">
        <v>46310.65743055556</v>
      </c>
      <c r="C2568" s="70" t="n">
        <v>46310</v>
      </c>
      <c r="D2568" t="inlineStr">
        <is>
          <t>2026-10</t>
        </is>
      </c>
      <c r="E2568" t="inlineStr">
        <is>
          <t>Wk of 2026-10-12</t>
        </is>
      </c>
      <c r="F2568" t="inlineStr">
        <is>
          <t>Connected</t>
        </is>
      </c>
      <c r="G2568" s="39" t="str">
        <f>IF(ISNUMBER(MATCH(F2568,QualityStatuses,0)),"Quality Lead","Non-Quality Lead")</f>
        <v>Non-Quality Lead</v>
      </c>
      <c r="H2568" s="39" t="str">
        <f>IFERROR(INDEX(CampTypes,MATCH(I2568,CampList,0)),"Unattributed")</f>
        <v>Old</v>
      </c>
      <c r="I2568" t="inlineStr">
        <is>
          <t>E_Suresh_Natuf_Kiosk_07072026</t>
        </is>
      </c>
      <c r="J2568" t="inlineStr">
        <is>
          <t>E_Suresh_Natuf_Kiosk_07072026</t>
        </is>
      </c>
      <c r="K2568" t="inlineStr">
        <is>
          <t>Direct (campaign tagged in CRM)</t>
        </is>
      </c>
      <c r="L2568" t="inlineStr">
        <is>
          <t>E_Suresh_Natuf_Kiosk_07072026_Adset5</t>
        </is>
      </c>
      <c r="M2568" t="inlineStr">
        <is>
          <t>E_Suresh_Natuf_Kiosk_07072026_Adset5</t>
        </is>
      </c>
      <c r="N2568" t="inlineStr">
        <is>
          <t>E_Hindi_Suresh_Natuf_Kiosk_07072026_Adset5_ad3 – Copy 2</t>
        </is>
      </c>
      <c r="O2568" t="inlineStr">
        <is>
          <t>Natuf</t>
        </is>
      </c>
      <c r="P2568" t="inlineStr">
        <is>
          <t>Facebook</t>
        </is>
      </c>
      <c r="Q2568" t="inlineStr">
        <is>
          <t>Tejaswini Tarigopula</t>
        </is>
      </c>
      <c r="R2568" t="inlineStr">
        <is>
          <t>Prabhudatta Pattanaik</t>
        </is>
      </c>
      <c r="S2568" t="inlineStr">
        <is>
          <t>-</t>
        </is>
      </c>
      <c r="T2568" t="inlineStr">
        <is>
          <t>Faridkot</t>
        </is>
      </c>
      <c r="U2568" t="inlineStr">
        <is>
          <t xml:space="preserve"> </t>
        </is>
      </c>
      <c r="V2568" t="n">
        <v>1</v>
      </c>
      <c r="W2568" t="n">
        <v>1</v>
      </c>
      <c r="X2568" t="inlineStr">
        <is>
          <t>XXXXXX8715</t>
        </is>
      </c>
      <c r="Y2568" s="72" t="n">
        <v>46326.52037037037</v>
      </c>
    </row>
    <row r="2569">
      <c r="A2569" s="39" t="inlineStr">
        <is>
          <t>6ad0a764af381c65a39b2e41</t>
        </is>
      </c>
      <c r="B2569" s="72" t="n">
        <v>46310.65550925926</v>
      </c>
      <c r="C2569" s="70" t="n">
        <v>46310</v>
      </c>
      <c r="D2569" t="inlineStr">
        <is>
          <t>2026-10</t>
        </is>
      </c>
      <c r="E2569" t="inlineStr">
        <is>
          <t>Wk of 2026-10-12</t>
        </is>
      </c>
      <c r="F2569" t="inlineStr">
        <is>
          <t>New Lead</t>
        </is>
      </c>
      <c r="G2569" s="39" t="str">
        <f>IF(ISNUMBER(MATCH(F2569,QualityStatuses,0)),"Quality Lead","Non-Quality Lead")</f>
        <v>Non-Quality Lead</v>
      </c>
      <c r="H2569" s="39" t="str">
        <f>IFERROR(INDEX(CampTypes,MATCH(I2569,CampList,0)),"Unattributed")</f>
        <v>Old</v>
      </c>
      <c r="I2569" t="inlineStr">
        <is>
          <t>natuf_Kiosk_14072026_Hindi</t>
        </is>
      </c>
      <c r="J2569" t="inlineStr">
        <is>
          <t>natuf_Kiosk_14072026_Hindi</t>
        </is>
      </c>
      <c r="K2569" t="inlineStr">
        <is>
          <t>Direct (campaign tagged in CRM)</t>
        </is>
      </c>
      <c r="L2569" t="inlineStr">
        <is>
          <t>natuf_Kiosk_09102026</t>
        </is>
      </c>
      <c r="M2569" t="inlineStr">
        <is>
          <t>natuf_Kiosk_09102026</t>
        </is>
      </c>
      <c r="N2569" t="inlineStr">
        <is>
          <t>natuf_Kiosk_14072026_ad set_ad1</t>
        </is>
      </c>
      <c r="O2569" t="inlineStr">
        <is>
          <t>Natuf</t>
        </is>
      </c>
      <c r="P2569" t="inlineStr">
        <is>
          <t>Facebook</t>
        </is>
      </c>
      <c r="Q2569" t="inlineStr">
        <is>
          <t>Omkar Navge</t>
        </is>
      </c>
      <c r="R2569" t="inlineStr">
        <is>
          <t>Somya</t>
        </is>
      </c>
      <c r="S2569" t="inlineStr">
        <is>
          <t>-</t>
        </is>
      </c>
      <c r="T2569" t="inlineStr">
        <is>
          <t>shimoga</t>
        </is>
      </c>
      <c r="U2569" t="inlineStr">
        <is>
          <t xml:space="preserve"> </t>
        </is>
      </c>
      <c r="V2569" t="n">
        <v>0</v>
      </c>
      <c r="W2569" t="n">
        <v>0</v>
      </c>
      <c r="X2569" t="inlineStr">
        <is>
          <t>XXXXXX5673</t>
        </is>
      </c>
      <c r="Y2569" s="72" t="n">
        <v>46326.52037037037</v>
      </c>
    </row>
    <row r="2570">
      <c r="A2570" s="39" t="inlineStr">
        <is>
          <t>6ad0a63d883d3ad296b794d6</t>
        </is>
      </c>
      <c r="B2570" s="72" t="n">
        <v>46310.6520949074</v>
      </c>
      <c r="C2570" s="70" t="n">
        <v>46310</v>
      </c>
      <c r="D2570" t="inlineStr">
        <is>
          <t>2026-10</t>
        </is>
      </c>
      <c r="E2570" t="inlineStr">
        <is>
          <t>Wk of 2026-10-12</t>
        </is>
      </c>
      <c r="F2570" t="inlineStr">
        <is>
          <t>Attempt 1</t>
        </is>
      </c>
      <c r="G2570" s="39" t="str">
        <f>IF(ISNUMBER(MATCH(F2570,QualityStatuses,0)),"Quality Lead","Non-Quality Lead")</f>
        <v>Non-Quality Lead</v>
      </c>
      <c r="H2570" s="39" t="str">
        <f>IFERROR(INDEX(CampTypes,MATCH(I2570,CampList,0)),"Unattributed")</f>
        <v>New</v>
      </c>
      <c r="I2570" t="inlineStr">
        <is>
          <t>EBG - In House | ABO | Natuf | Leads | Unit Franchise | India | Oct26 | V1</t>
        </is>
      </c>
      <c r="J2570" t="inlineStr">
        <is>
          <t>EBG - In House | ABO | Natuf | Leads | Unit Franchise | India | Oct26 | V1</t>
        </is>
      </c>
      <c r="K2570" t="inlineStr">
        <is>
          <t>Direct (campaign tagged in CRM)</t>
        </is>
      </c>
      <c r="L2570" t="inlineStr">
        <is>
          <t>Natuf | LAL 1% | India | Jul26 | V1</t>
        </is>
      </c>
      <c r="M2570" t="inlineStr">
        <is>
          <t>Natuf | LAL 1% | India | Jul26 | V1</t>
        </is>
      </c>
      <c r="N2570" t="inlineStr">
        <is>
          <t>Natuf | Reel | Brand Ambassador | Heard Of Owning A Cafe | V1</t>
        </is>
      </c>
      <c r="O2570" t="inlineStr">
        <is>
          <t>In House Natuf</t>
        </is>
      </c>
      <c r="P2570" t="inlineStr">
        <is>
          <t>Facebook</t>
        </is>
      </c>
      <c r="Q2570" t="inlineStr">
        <is>
          <t>Rupa Srinivas</t>
        </is>
      </c>
      <c r="R2570" t="inlineStr">
        <is>
          <t>Sourav dey</t>
        </is>
      </c>
      <c r="S2570" t="inlineStr">
        <is>
          <t>-</t>
        </is>
      </c>
      <c r="T2570" t="inlineStr">
        <is>
          <t>Pune</t>
        </is>
      </c>
      <c r="U2570" t="inlineStr">
        <is>
          <t xml:space="preserve"> </t>
        </is>
      </c>
      <c r="V2570" t="n">
        <v>1</v>
      </c>
      <c r="W2570" t="n">
        <v>0</v>
      </c>
      <c r="X2570" t="inlineStr">
        <is>
          <t>XXXXXX2757</t>
        </is>
      </c>
      <c r="Y2570" s="72" t="n">
        <v>46326.52037037037</v>
      </c>
    </row>
    <row r="2571">
      <c r="A2571" s="39" t="inlineStr">
        <is>
          <t>6ad0a57f6563907aac77e7c0</t>
        </is>
      </c>
      <c r="B2571" s="72" t="n">
        <v>46310.64989583333</v>
      </c>
      <c r="C2571" s="70" t="n">
        <v>46310</v>
      </c>
      <c r="D2571" t="inlineStr">
        <is>
          <t>2026-10</t>
        </is>
      </c>
      <c r="E2571" t="inlineStr">
        <is>
          <t>Wk of 2026-10-12</t>
        </is>
      </c>
      <c r="F2571" t="inlineStr">
        <is>
          <t>Connected</t>
        </is>
      </c>
      <c r="G2571" s="39" t="str">
        <f>IF(ISNUMBER(MATCH(F2571,QualityStatuses,0)),"Quality Lead","Non-Quality Lead")</f>
        <v>Non-Quality Lead</v>
      </c>
      <c r="H2571" s="39" t="str">
        <f>IFERROR(INDEX(CampTypes,MATCH(I2571,CampList,0)),"Unattributed")</f>
        <v>New</v>
      </c>
      <c r="I2571" t="inlineStr">
        <is>
          <t>EBG - In House | ABO | Natuf | Leads | Unit Franchise | India | Oct26 | V1</t>
        </is>
      </c>
      <c r="J2571" t="inlineStr">
        <is>
          <t>EBG - In House | ABO | Natuf | Leads | Unit Franchise | India | Oct26 | V1</t>
        </is>
      </c>
      <c r="K2571" t="inlineStr">
        <is>
          <t>Direct (campaign tagged in CRM)</t>
        </is>
      </c>
      <c r="L2571" t="inlineStr">
        <is>
          <t>Natuf | LAL 1% | India | Jul26 | V1</t>
        </is>
      </c>
      <c r="M2571" t="inlineStr">
        <is>
          <t>Natuf | LAL 1% | India | Jul26 | V1</t>
        </is>
      </c>
      <c r="N2571" t="inlineStr">
        <is>
          <t>Natuf | Reel | Brand Ambassador | Heard Of Owning A Cafe | V1</t>
        </is>
      </c>
      <c r="O2571" t="inlineStr">
        <is>
          <t>In House Natuf</t>
        </is>
      </c>
      <c r="P2571" t="inlineStr">
        <is>
          <t>Facebook</t>
        </is>
      </c>
      <c r="Q2571" t="inlineStr">
        <is>
          <t>Rupa Srinivas</t>
        </is>
      </c>
      <c r="R2571" t="inlineStr">
        <is>
          <t>Roshini</t>
        </is>
      </c>
      <c r="S2571" t="inlineStr">
        <is>
          <t>-</t>
        </is>
      </c>
      <c r="T2571" t="inlineStr">
        <is>
          <t>Nagpur</t>
        </is>
      </c>
      <c r="U2571" t="inlineStr">
        <is>
          <t xml:space="preserve"> </t>
        </is>
      </c>
      <c r="V2571" t="n">
        <v>1</v>
      </c>
      <c r="W2571" t="n">
        <v>1</v>
      </c>
      <c r="X2571" t="inlineStr">
        <is>
          <t>XXXXXX3240</t>
        </is>
      </c>
      <c r="Y2571" s="72" t="n">
        <v>46326.52037037037</v>
      </c>
    </row>
    <row r="2572">
      <c r="A2572" s="39" t="inlineStr">
        <is>
          <t>6ad0a563c3cc828769ade363</t>
        </is>
      </c>
      <c r="B2572" s="72" t="n">
        <v>46310.64957175926</v>
      </c>
      <c r="C2572" s="70" t="n">
        <v>46310</v>
      </c>
      <c r="D2572" t="inlineStr">
        <is>
          <t>2026-10</t>
        </is>
      </c>
      <c r="E2572" t="inlineStr">
        <is>
          <t>Wk of 2026-10-12</t>
        </is>
      </c>
      <c r="F2572" t="inlineStr">
        <is>
          <t>Connected</t>
        </is>
      </c>
      <c r="G2572" s="39" t="str">
        <f>IF(ISNUMBER(MATCH(F2572,QualityStatuses,0)),"Quality Lead","Non-Quality Lead")</f>
        <v>Non-Quality Lead</v>
      </c>
      <c r="H2572" s="39" t="str">
        <f>IFERROR(INDEX(CampTypes,MATCH(I2572,CampList,0)),"Unattributed")</f>
        <v>Old</v>
      </c>
      <c r="I2572" t="inlineStr">
        <is>
          <t>natuf_Kiosk_14072026_Hindi</t>
        </is>
      </c>
      <c r="J2572" t="inlineStr">
        <is>
          <t>natuf_Kiosk_14072026_Hindi</t>
        </is>
      </c>
      <c r="K2572" t="inlineStr">
        <is>
          <t>Direct (campaign tagged in CRM)</t>
        </is>
      </c>
      <c r="L2572" t="inlineStr">
        <is>
          <t>natuf_Kiosk_14072026_ad set</t>
        </is>
      </c>
      <c r="M2572" t="inlineStr">
        <is>
          <t>natuf_Kiosk_14072026_ad set</t>
        </is>
      </c>
      <c r="N2572" t="inlineStr">
        <is>
          <t>natuf_Kiosk_Fomo_14072026_ad set_ad1 – Copy</t>
        </is>
      </c>
      <c r="O2572" t="inlineStr">
        <is>
          <t>Natuf</t>
        </is>
      </c>
      <c r="P2572" t="inlineStr">
        <is>
          <t>Facebook</t>
        </is>
      </c>
      <c r="Q2572" t="inlineStr">
        <is>
          <t>Tejaswini Tarigopula</t>
        </is>
      </c>
      <c r="R2572" t="inlineStr">
        <is>
          <t>Rima Paul</t>
        </is>
      </c>
      <c r="S2572" t="inlineStr">
        <is>
          <t>-</t>
        </is>
      </c>
      <c r="T2572" t="inlineStr">
        <is>
          <t>Bhubaneswar</t>
        </is>
      </c>
      <c r="U2572" t="inlineStr">
        <is>
          <t xml:space="preserve"> </t>
        </is>
      </c>
      <c r="V2572" t="n">
        <v>2</v>
      </c>
      <c r="W2572" t="n">
        <v>2</v>
      </c>
      <c r="X2572" t="inlineStr">
        <is>
          <t>XXXXXX6362</t>
        </is>
      </c>
      <c r="Y2572" s="72" t="n">
        <v>46326.52037037037</v>
      </c>
    </row>
    <row r="2573">
      <c r="A2573" s="39" t="inlineStr">
        <is>
          <t>6ad0a40601d5792d0e3959b8</t>
        </is>
      </c>
      <c r="B2573" s="72" t="n">
        <v>46310.6455324074</v>
      </c>
      <c r="C2573" s="70" t="n">
        <v>46310</v>
      </c>
      <c r="D2573" t="inlineStr">
        <is>
          <t>2026-10</t>
        </is>
      </c>
      <c r="E2573" t="inlineStr">
        <is>
          <t>Wk of 2026-10-12</t>
        </is>
      </c>
      <c r="F2573" t="inlineStr">
        <is>
          <t>Attempt 1</t>
        </is>
      </c>
      <c r="G2573" s="39" t="str">
        <f>IF(ISNUMBER(MATCH(F2573,QualityStatuses,0)),"Quality Lead","Non-Quality Lead")</f>
        <v>Non-Quality Lead</v>
      </c>
      <c r="H2573" s="39" t="str">
        <f>IFERROR(INDEX(CampTypes,MATCH(I2573,CampList,0)),"Unattributed")</f>
        <v>New</v>
      </c>
      <c r="I2573" t="inlineStr">
        <is>
          <t>EBG - In House | ABO | Natuf | Leads | Unit Franchise | India | Oct26 | V1</t>
        </is>
      </c>
      <c r="J2573" t="inlineStr">
        <is>
          <t>EBG - In House | ABO | Natuf | Leads | Unit Franchise | India | Oct26 | V1</t>
        </is>
      </c>
      <c r="K2573" t="inlineStr">
        <is>
          <t>Direct (campaign tagged in CRM)</t>
        </is>
      </c>
      <c r="L2573" t="inlineStr">
        <is>
          <t>Natuf | Investors | Tier1 + Growth Cities | Oct26 | V1</t>
        </is>
      </c>
      <c r="M2573" t="inlineStr">
        <is>
          <t>Natuf | Investors | Tier1 + Growth Cities | Oct26 | V1</t>
        </is>
      </c>
      <c r="N2573" t="inlineStr">
        <is>
          <t>Natuf | Reel | Brand Ambassador | Heard Of Owning A Cafe | V1</t>
        </is>
      </c>
      <c r="O2573" t="inlineStr">
        <is>
          <t>In House Natuf</t>
        </is>
      </c>
      <c r="P2573" t="inlineStr">
        <is>
          <t>Facebook</t>
        </is>
      </c>
      <c r="Q2573" t="inlineStr">
        <is>
          <t>Rupa Srinivas</t>
        </is>
      </c>
      <c r="R2573" t="inlineStr">
        <is>
          <t>Elisha Pitta</t>
        </is>
      </c>
      <c r="S2573" t="inlineStr">
        <is>
          <t>-</t>
        </is>
      </c>
      <c r="T2573" t="inlineStr">
        <is>
          <t>Ahmedabad</t>
        </is>
      </c>
      <c r="U2573" t="inlineStr">
        <is>
          <t xml:space="preserve"> </t>
        </is>
      </c>
      <c r="V2573" t="n">
        <v>1</v>
      </c>
      <c r="W2573" t="n">
        <v>1</v>
      </c>
      <c r="X2573" t="inlineStr">
        <is>
          <t>XXXXXX8628</t>
        </is>
      </c>
      <c r="Y2573" s="72" t="n">
        <v>46326.52037037037</v>
      </c>
    </row>
    <row r="2574">
      <c r="A2574" s="39" t="inlineStr">
        <is>
          <t>6ad0a3f30767181516149c96</t>
        </is>
      </c>
      <c r="B2574" s="72" t="n">
        <v>46310.6453125</v>
      </c>
      <c r="C2574" s="70" t="n">
        <v>46310</v>
      </c>
      <c r="D2574" t="inlineStr">
        <is>
          <t>2026-10</t>
        </is>
      </c>
      <c r="E2574" t="inlineStr">
        <is>
          <t>Wk of 2026-10-12</t>
        </is>
      </c>
      <c r="F2574" t="inlineStr">
        <is>
          <t>Connected</t>
        </is>
      </c>
      <c r="G2574" s="39" t="str">
        <f>IF(ISNUMBER(MATCH(F2574,QualityStatuses,0)),"Quality Lead","Non-Quality Lead")</f>
        <v>Non-Quality Lead</v>
      </c>
      <c r="H2574" s="39" t="str">
        <f>IFERROR(INDEX(CampTypes,MATCH(I2574,CampList,0)),"Unattributed")</f>
        <v>New</v>
      </c>
      <c r="I2574" t="inlineStr">
        <is>
          <t>EBG - In House | ABO | Natuf | Leads | Unit Franchise | India | Oct26 | V1</t>
        </is>
      </c>
      <c r="J2574" t="inlineStr">
        <is>
          <t>EBG - In House | ABO | Natuf | Leads | Unit Franchise | India | Oct26 | V1</t>
        </is>
      </c>
      <c r="K2574" t="inlineStr">
        <is>
          <t>Direct (campaign tagged in CRM)</t>
        </is>
      </c>
      <c r="L2574" t="inlineStr">
        <is>
          <t>Natuf | Broad | Tier1 + Growth Cities | Oct26 | V1</t>
        </is>
      </c>
      <c r="M2574" t="inlineStr">
        <is>
          <t>Natuf | Broad | Tier1 + Growth Cities | Oct26 | V1</t>
        </is>
      </c>
      <c r="N2574" t="inlineStr">
        <is>
          <t>Natuf | Reel | Brand Ambassador | Heard Of Owning A Cafe | V1</t>
        </is>
      </c>
      <c r="O2574" t="inlineStr">
        <is>
          <t>In House Natuf</t>
        </is>
      </c>
      <c r="P2574" t="inlineStr">
        <is>
          <t>Facebook</t>
        </is>
      </c>
      <c r="Q2574" t="inlineStr">
        <is>
          <t>Rupa Srinivas</t>
        </is>
      </c>
      <c r="R2574" t="inlineStr">
        <is>
          <t>Harshitha Kamishetty</t>
        </is>
      </c>
      <c r="S2574" t="inlineStr">
        <is>
          <t>-</t>
        </is>
      </c>
      <c r="T2574" t="inlineStr">
        <is>
          <t>Aurangabad</t>
        </is>
      </c>
      <c r="U2574" t="inlineStr">
        <is>
          <t xml:space="preserve"> </t>
        </is>
      </c>
      <c r="V2574" t="n">
        <v>2</v>
      </c>
      <c r="W2574" t="n">
        <v>1</v>
      </c>
      <c r="X2574" t="inlineStr">
        <is>
          <t>XXXXXX1777</t>
        </is>
      </c>
      <c r="Y2574" s="72" t="n">
        <v>46326.52037037037</v>
      </c>
    </row>
    <row r="2575">
      <c r="A2575" s="39" t="inlineStr">
        <is>
          <t>6ad0a383b9e6f30bbd65b3c4</t>
        </is>
      </c>
      <c r="B2575" s="72" t="n">
        <v>46310.6440162037</v>
      </c>
      <c r="C2575" s="70" t="n">
        <v>46310</v>
      </c>
      <c r="D2575" t="inlineStr">
        <is>
          <t>2026-10</t>
        </is>
      </c>
      <c r="E2575" t="inlineStr">
        <is>
          <t>Wk of 2026-10-12</t>
        </is>
      </c>
      <c r="F2575" t="inlineStr">
        <is>
          <t>Attempt 2</t>
        </is>
      </c>
      <c r="G2575" s="39" t="str">
        <f>IF(ISNUMBER(MATCH(F2575,QualityStatuses,0)),"Quality Lead","Non-Quality Lead")</f>
        <v>Non-Quality Lead</v>
      </c>
      <c r="H2575" s="39" t="str">
        <f>IFERROR(INDEX(CampTypes,MATCH(I2575,CampList,0)),"Unattributed")</f>
        <v>Old</v>
      </c>
      <c r="I2575" t="inlineStr">
        <is>
          <t>E_Natuf_Generic_13082026</t>
        </is>
      </c>
      <c r="J2575" t="inlineStr">
        <is>
          <t>E_Natuf_Generic_13082026</t>
        </is>
      </c>
      <c r="K2575" t="inlineStr">
        <is>
          <t>Direct (campaign tagged in CRM)</t>
        </is>
      </c>
      <c r="L2575" t="inlineStr">
        <is>
          <t>E_Natuf_Generic_13082026_Adset1</t>
        </is>
      </c>
      <c r="M2575" t="inlineStr">
        <is>
          <t>E_Natuf_Generic_13082026_Adset1</t>
        </is>
      </c>
      <c r="N2575" t="inlineStr">
        <is>
          <t>E_Natuf_Generic_13082026_Adset1_Ad1</t>
        </is>
      </c>
      <c r="O2575" t="inlineStr">
        <is>
          <t>Natuf</t>
        </is>
      </c>
      <c r="P2575" t="inlineStr">
        <is>
          <t>Facebook</t>
        </is>
      </c>
      <c r="Q2575" t="inlineStr">
        <is>
          <t>Deepak Rai</t>
        </is>
      </c>
      <c r="R2575" t="inlineStr">
        <is>
          <t>Tejaswini Tarigopula</t>
        </is>
      </c>
      <c r="S2575" t="inlineStr">
        <is>
          <t>-</t>
        </is>
      </c>
      <c r="T2575" t="inlineStr">
        <is>
          <t>BHUBANESHWAR</t>
        </is>
      </c>
      <c r="U2575" t="inlineStr">
        <is>
          <t xml:space="preserve"> </t>
        </is>
      </c>
      <c r="V2575" t="n">
        <v>3</v>
      </c>
      <c r="W2575" t="n">
        <v>1</v>
      </c>
      <c r="X2575" t="inlineStr">
        <is>
          <t>XXXXXX6189</t>
        </is>
      </c>
      <c r="Y2575" s="72" t="n">
        <v>46326.52037037037</v>
      </c>
    </row>
    <row r="2576">
      <c r="A2576" s="39" t="inlineStr">
        <is>
          <t>6ad0a3552afdc3321620267a</t>
        </is>
      </c>
      <c r="B2576" s="72" t="n">
        <v>46310.6434837963</v>
      </c>
      <c r="C2576" s="70" t="n">
        <v>46310</v>
      </c>
      <c r="D2576" t="inlineStr">
        <is>
          <t>2026-10</t>
        </is>
      </c>
      <c r="E2576" t="inlineStr">
        <is>
          <t>Wk of 2026-10-12</t>
        </is>
      </c>
      <c r="F2576" t="inlineStr">
        <is>
          <t>Attempt 1</t>
        </is>
      </c>
      <c r="G2576" s="39" t="str">
        <f>IF(ISNUMBER(MATCH(F2576,QualityStatuses,0)),"Quality Lead","Non-Quality Lead")</f>
        <v>Non-Quality Lead</v>
      </c>
      <c r="H2576" s="39" t="str">
        <f>IFERROR(INDEX(CampTypes,MATCH(I2576,CampList,0)),"Unattributed")</f>
        <v>Old</v>
      </c>
      <c r="I2576" t="inlineStr">
        <is>
          <t>E_Karan_Natuf_All_07072026</t>
        </is>
      </c>
      <c r="J2576" t="inlineStr">
        <is>
          <t>E_Karan_Natuf_All_07072026</t>
        </is>
      </c>
      <c r="K2576" t="inlineStr">
        <is>
          <t>Direct (campaign tagged in CRM)</t>
        </is>
      </c>
      <c r="L2576" t="inlineStr">
        <is>
          <t>E_Karan_Natuf_Fragship_07072026_Adset2</t>
        </is>
      </c>
      <c r="M2576" t="inlineStr">
        <is>
          <t>E_Karan_Natuf_Fragship_07072026_Adset2</t>
        </is>
      </c>
      <c r="N2576" t="inlineStr">
        <is>
          <t>E_Karan_Natuf_Flagship_Cafe_07072026_Adset2_Ad1 – Copy 2</t>
        </is>
      </c>
      <c r="O2576" t="inlineStr">
        <is>
          <t>Natuf</t>
        </is>
      </c>
      <c r="P2576" t="inlineStr">
        <is>
          <t>Facebook</t>
        </is>
      </c>
      <c r="Q2576" t="inlineStr">
        <is>
          <t>Omkar Navge</t>
        </is>
      </c>
      <c r="R2576" t="inlineStr">
        <is>
          <t>Shambhavi</t>
        </is>
      </c>
      <c r="S2576" t="inlineStr">
        <is>
          <t>-</t>
        </is>
      </c>
      <c r="T2576" t="inlineStr">
        <is>
          <t>7388327800</t>
        </is>
      </c>
      <c r="U2576" t="inlineStr">
        <is>
          <t xml:space="preserve"> </t>
        </is>
      </c>
      <c r="V2576" t="n">
        <v>1</v>
      </c>
      <c r="W2576" t="n">
        <v>0</v>
      </c>
      <c r="X2576" t="inlineStr">
        <is>
          <t>XXXXXX6191</t>
        </is>
      </c>
      <c r="Y2576" s="72" t="n">
        <v>46326.52037037037</v>
      </c>
    </row>
    <row r="2577">
      <c r="A2577" s="39" t="inlineStr">
        <is>
          <t>6ad0a21b2afdc33216202553</t>
        </is>
      </c>
      <c r="B2577" s="72" t="n">
        <v>46310.63984953704</v>
      </c>
      <c r="C2577" s="70" t="n">
        <v>46310</v>
      </c>
      <c r="D2577" t="inlineStr">
        <is>
          <t>2026-10</t>
        </is>
      </c>
      <c r="E2577" t="inlineStr">
        <is>
          <t>Wk of 2026-10-12</t>
        </is>
      </c>
      <c r="F2577" t="inlineStr">
        <is>
          <t>Connected</t>
        </is>
      </c>
      <c r="G2577" s="39" t="str">
        <f>IF(ISNUMBER(MATCH(F2577,QualityStatuses,0)),"Quality Lead","Non-Quality Lead")</f>
        <v>Non-Quality Lead</v>
      </c>
      <c r="H2577" s="39" t="str">
        <f>IFERROR(INDEX(CampTypes,MATCH(I2577,CampList,0)),"Unattributed")</f>
        <v>New</v>
      </c>
      <c r="I2577" t="inlineStr">
        <is>
          <t>EBG - In House | ABO | Natuf | Leads | Unit Franchise | India | Oct26 | V1</t>
        </is>
      </c>
      <c r="J2577" t="inlineStr">
        <is>
          <t>EBG - In House | ABO | Natuf | Leads | Unit Franchise | India | Oct26 | V1</t>
        </is>
      </c>
      <c r="K2577" t="inlineStr">
        <is>
          <t>Direct (campaign tagged in CRM)</t>
        </is>
      </c>
      <c r="L2577" t="inlineStr">
        <is>
          <t>Natuf | Investors | Tier1 + Growth Cities | Oct26 | V1</t>
        </is>
      </c>
      <c r="M2577" t="inlineStr">
        <is>
          <t>Natuf | Investors | Tier1 + Growth Cities | Oct26 | V1</t>
        </is>
      </c>
      <c r="N2577" t="inlineStr">
        <is>
          <t>Natuf | Reel | Brand Ambassador | Heard Of Owning A Cafe | V1</t>
        </is>
      </c>
      <c r="O2577" t="inlineStr">
        <is>
          <t>In House Natuf</t>
        </is>
      </c>
      <c r="P2577" t="inlineStr">
        <is>
          <t>Facebook</t>
        </is>
      </c>
      <c r="Q2577" t="inlineStr">
        <is>
          <t>Rupa Srinivas</t>
        </is>
      </c>
      <c r="R2577" t="inlineStr">
        <is>
          <t>Sameer Khan</t>
        </is>
      </c>
      <c r="S2577" t="inlineStr">
        <is>
          <t>-</t>
        </is>
      </c>
      <c r="T2577" t="inlineStr">
        <is>
          <t>Ahmedabad</t>
        </is>
      </c>
      <c r="U2577" t="inlineStr">
        <is>
          <t xml:space="preserve"> </t>
        </is>
      </c>
      <c r="V2577" t="n">
        <v>3</v>
      </c>
      <c r="W2577" t="n">
        <v>3</v>
      </c>
      <c r="X2577" t="inlineStr">
        <is>
          <t>XXXXXX8583</t>
        </is>
      </c>
      <c r="Y2577" s="72" t="n">
        <v>46326.52037037037</v>
      </c>
    </row>
    <row r="2578">
      <c r="A2578" s="39" t="inlineStr">
        <is>
          <t>6ad0a0a6d5289027996bc3df</t>
        </is>
      </c>
      <c r="B2578" s="72" t="n">
        <v>46310.63553240741</v>
      </c>
      <c r="C2578" s="70" t="n">
        <v>46310</v>
      </c>
      <c r="D2578" t="inlineStr">
        <is>
          <t>2026-10</t>
        </is>
      </c>
      <c r="E2578" t="inlineStr">
        <is>
          <t>Wk of 2026-10-12</t>
        </is>
      </c>
      <c r="F2578" t="inlineStr">
        <is>
          <t>Attempt 2</t>
        </is>
      </c>
      <c r="G2578" s="39" t="str">
        <f>IF(ISNUMBER(MATCH(F2578,QualityStatuses,0)),"Quality Lead","Non-Quality Lead")</f>
        <v>Non-Quality Lead</v>
      </c>
      <c r="H2578" s="39" t="str">
        <f>IFERROR(INDEX(CampTypes,MATCH(I2578,CampList,0)),"Unattributed")</f>
        <v>Old</v>
      </c>
      <c r="I2578" t="inlineStr">
        <is>
          <t>E_Suresh_Natuf_Kiosk_07072026</t>
        </is>
      </c>
      <c r="J2578" t="inlineStr">
        <is>
          <t>E_Suresh_Natuf_Kiosk_07072026</t>
        </is>
      </c>
      <c r="K2578" t="inlineStr">
        <is>
          <t>Direct (campaign tagged in CRM)</t>
        </is>
      </c>
      <c r="L2578" t="inlineStr">
        <is>
          <t>E_Suresh_Natuf_Kiosk_07072026_Adset5</t>
        </is>
      </c>
      <c r="M2578" t="inlineStr">
        <is>
          <t>E_Suresh_Natuf_Kiosk_07072026_Adset5</t>
        </is>
      </c>
      <c r="N2578" t="inlineStr">
        <is>
          <t>E_Hindi_Suresh_Natuf_Kiosk_07072026_Adset5_ad3 – Copy 2</t>
        </is>
      </c>
      <c r="O2578" t="inlineStr">
        <is>
          <t>Natuf</t>
        </is>
      </c>
      <c r="P2578" t="inlineStr">
        <is>
          <t>Facebook</t>
        </is>
      </c>
      <c r="Q2578" t="inlineStr">
        <is>
          <t>Tejaswini Tarigopula</t>
        </is>
      </c>
      <c r="R2578" t="inlineStr">
        <is>
          <t>Sai Charan</t>
        </is>
      </c>
      <c r="S2578" t="inlineStr">
        <is>
          <t>-</t>
        </is>
      </c>
      <c r="T2578" t="inlineStr">
        <is>
          <t>Sonam</t>
        </is>
      </c>
      <c r="U2578" t="inlineStr">
        <is>
          <t xml:space="preserve"> </t>
        </is>
      </c>
      <c r="V2578" t="n">
        <v>2</v>
      </c>
      <c r="W2578" t="n">
        <v>1</v>
      </c>
      <c r="X2578" t="inlineStr">
        <is>
          <t>XXXXXX9228</t>
        </is>
      </c>
      <c r="Y2578" s="72" t="n">
        <v>46326.52037037037</v>
      </c>
    </row>
    <row r="2579">
      <c r="A2579" s="39" t="inlineStr">
        <is>
          <t>6ad0a0940d91ab425ca2f531</t>
        </is>
      </c>
      <c r="B2579" s="72" t="n">
        <v>46310.63532407407</v>
      </c>
      <c r="C2579" s="70" t="n">
        <v>46310</v>
      </c>
      <c r="D2579" t="inlineStr">
        <is>
          <t>2026-10</t>
        </is>
      </c>
      <c r="E2579" t="inlineStr">
        <is>
          <t>Wk of 2026-10-12</t>
        </is>
      </c>
      <c r="F2579" t="inlineStr">
        <is>
          <t>Attempt 2</t>
        </is>
      </c>
      <c r="G2579" s="39" t="str">
        <f>IF(ISNUMBER(MATCH(F2579,QualityStatuses,0)),"Quality Lead","Non-Quality Lead")</f>
        <v>Non-Quality Lead</v>
      </c>
      <c r="H2579" s="39" t="str">
        <f>IFERROR(INDEX(CampTypes,MATCH(I2579,CampList,0)),"Unattributed")</f>
        <v>New</v>
      </c>
      <c r="I2579" t="inlineStr">
        <is>
          <t>EBG - In House | ABO | Natuf | Leads | Unit Franchise | India | Oct26 | V1</t>
        </is>
      </c>
      <c r="J2579" t="inlineStr">
        <is>
          <t>EBG - In House | ABO | Natuf | Leads | Unit Franchise | India | Oct26 | V1</t>
        </is>
      </c>
      <c r="K2579" t="inlineStr">
        <is>
          <t>Direct (campaign tagged in CRM)</t>
        </is>
      </c>
      <c r="L2579" t="inlineStr">
        <is>
          <t>Natuf | Business Owners | Tier1 + Growth Cities | Oct26 | V1</t>
        </is>
      </c>
      <c r="M2579" t="inlineStr">
        <is>
          <t>Natuf | Business Owners | Tier1 + Growth Cities | Oct26 | V1</t>
        </is>
      </c>
      <c r="N2579" t="inlineStr">
        <is>
          <t>Natuf | Reel | Brand Ambassador | Heard Of Owning A Cafe | V1</t>
        </is>
      </c>
      <c r="O2579" t="inlineStr">
        <is>
          <t>In House Natuf</t>
        </is>
      </c>
      <c r="P2579" t="inlineStr">
        <is>
          <t>Facebook</t>
        </is>
      </c>
      <c r="Q2579" t="inlineStr">
        <is>
          <t>Rupa Srinivas</t>
        </is>
      </c>
      <c r="R2579" t="inlineStr">
        <is>
          <t>Srikanth Marampudi</t>
        </is>
      </c>
      <c r="S2579" t="inlineStr">
        <is>
          <t>-</t>
        </is>
      </c>
      <c r="T2579" t="inlineStr">
        <is>
          <t>Bhopal</t>
        </is>
      </c>
      <c r="U2579" t="inlineStr">
        <is>
          <t xml:space="preserve"> </t>
        </is>
      </c>
      <c r="V2579" t="n">
        <v>2</v>
      </c>
      <c r="W2579" t="n">
        <v>2</v>
      </c>
      <c r="X2579" t="inlineStr">
        <is>
          <t>XXXXXX3910</t>
        </is>
      </c>
      <c r="Y2579" s="72" t="n">
        <v>46326.52037037037</v>
      </c>
    </row>
    <row r="2580">
      <c r="A2580" s="39" t="inlineStr">
        <is>
          <t>6ad09e0fed1cd1437bef5d5e</t>
        </is>
      </c>
      <c r="B2580" s="72" t="n">
        <v>46310.6278587963</v>
      </c>
      <c r="C2580" s="70" t="n">
        <v>46310</v>
      </c>
      <c r="D2580" t="inlineStr">
        <is>
          <t>2026-10</t>
        </is>
      </c>
      <c r="E2580" t="inlineStr">
        <is>
          <t>Wk of 2026-10-12</t>
        </is>
      </c>
      <c r="F2580" t="inlineStr">
        <is>
          <t>Attempt 1</t>
        </is>
      </c>
      <c r="G2580" s="39" t="str">
        <f>IF(ISNUMBER(MATCH(F2580,QualityStatuses,0)),"Quality Lead","Non-Quality Lead")</f>
        <v>Non-Quality Lead</v>
      </c>
      <c r="H2580" s="39" t="str">
        <f>IFERROR(INDEX(CampTypes,MATCH(I2580,CampList,0)),"Unattributed")</f>
        <v>New</v>
      </c>
      <c r="I2580" t="inlineStr">
        <is>
          <t>EBG - In House | ABO | Natuf | Leads | Unit Franchise | India | Oct26 | V1</t>
        </is>
      </c>
      <c r="J2580" t="inlineStr">
        <is>
          <t>EBG - In House | ABO | Natuf | Leads | Unit Franchise | India | Oct26 | V1</t>
        </is>
      </c>
      <c r="K2580" t="inlineStr">
        <is>
          <t>Direct (campaign tagged in CRM)</t>
        </is>
      </c>
      <c r="L2580" t="inlineStr">
        <is>
          <t>Natuf | Broad | Tier1 + Growth Cities | Oct26 | V1</t>
        </is>
      </c>
      <c r="M2580" t="inlineStr">
        <is>
          <t>Natuf | Broad | Tier1 + Growth Cities | Oct26 | V1</t>
        </is>
      </c>
      <c r="N2580" t="inlineStr">
        <is>
          <t>Natuf | Reel | Brand Ambassador | Heard Of Owning A Cafe | V1</t>
        </is>
      </c>
      <c r="O2580" t="inlineStr">
        <is>
          <t>In House Natuf</t>
        </is>
      </c>
      <c r="P2580" t="inlineStr">
        <is>
          <t>Facebook</t>
        </is>
      </c>
      <c r="Q2580" t="inlineStr">
        <is>
          <t>Rupa Srinivas</t>
        </is>
      </c>
      <c r="R2580" t="inlineStr">
        <is>
          <t>Ayush Arora</t>
        </is>
      </c>
      <c r="S2580" t="inlineStr">
        <is>
          <t>-</t>
        </is>
      </c>
      <c r="T2580" t="inlineStr">
        <is>
          <t>Vadodara</t>
        </is>
      </c>
      <c r="U2580" t="inlineStr">
        <is>
          <t xml:space="preserve"> </t>
        </is>
      </c>
      <c r="V2580" t="n">
        <v>1</v>
      </c>
      <c r="W2580" t="n">
        <v>0</v>
      </c>
      <c r="X2580" t="inlineStr">
        <is>
          <t>XXXXXX5611</t>
        </is>
      </c>
      <c r="Y2580" s="72" t="n">
        <v>46326.52037037037</v>
      </c>
    </row>
    <row r="2581">
      <c r="A2581" s="39" t="inlineStr">
        <is>
          <t>6ad09d93740379088f9c924e</t>
        </is>
      </c>
      <c r="B2581" s="72" t="n">
        <v>46310.62642361111</v>
      </c>
      <c r="C2581" s="70" t="n">
        <v>46310</v>
      </c>
      <c r="D2581" t="inlineStr">
        <is>
          <t>2026-10</t>
        </is>
      </c>
      <c r="E2581" t="inlineStr">
        <is>
          <t>Wk of 2026-10-12</t>
        </is>
      </c>
      <c r="F2581" t="inlineStr">
        <is>
          <t>Attempt 2</t>
        </is>
      </c>
      <c r="G2581" s="39" t="str">
        <f>IF(ISNUMBER(MATCH(F2581,QualityStatuses,0)),"Quality Lead","Non-Quality Lead")</f>
        <v>Non-Quality Lead</v>
      </c>
      <c r="H2581" s="39" t="str">
        <f>IFERROR(INDEX(CampTypes,MATCH(I2581,CampList,0)),"Unattributed")</f>
        <v>Old</v>
      </c>
      <c r="I2581" t="inlineStr">
        <is>
          <t>E_Suresh_Natuf_Kiosk_07072026</t>
        </is>
      </c>
      <c r="J2581" t="inlineStr">
        <is>
          <t>E_Suresh_Natuf_Kiosk_07072026</t>
        </is>
      </c>
      <c r="K2581" t="inlineStr">
        <is>
          <t>Direct (campaign tagged in CRM)</t>
        </is>
      </c>
      <c r="L2581" t="inlineStr">
        <is>
          <t>E_Suresh_Natuf_Kiosk_07072026_Adset5</t>
        </is>
      </c>
      <c r="M2581" t="inlineStr">
        <is>
          <t>E_Suresh_Natuf_Kiosk_07072026_Adset5</t>
        </is>
      </c>
      <c r="N2581" t="inlineStr">
        <is>
          <t>E_Hindi_Suresh_Natuf_Kiosk_07072026_Adset5_ad3 – Copy 2</t>
        </is>
      </c>
      <c r="O2581" t="inlineStr">
        <is>
          <t>Natuf</t>
        </is>
      </c>
      <c r="P2581" t="inlineStr">
        <is>
          <t>Facebook</t>
        </is>
      </c>
      <c r="Q2581" t="inlineStr">
        <is>
          <t>Deepak Rai</t>
        </is>
      </c>
      <c r="R2581" t="inlineStr">
        <is>
          <t>Tejaswini Tarigopula</t>
        </is>
      </c>
      <c r="S2581" t="inlineStr">
        <is>
          <t>-</t>
        </is>
      </c>
      <c r="T2581" t="inlineStr">
        <is>
          <t>Delhi</t>
        </is>
      </c>
      <c r="U2581" t="inlineStr">
        <is>
          <t xml:space="preserve"> </t>
        </is>
      </c>
      <c r="V2581" t="n">
        <v>0</v>
      </c>
      <c r="W2581" t="n">
        <v>0</v>
      </c>
      <c r="X2581" t="inlineStr">
        <is>
          <t>XXXXXX7209</t>
        </is>
      </c>
      <c r="Y2581" s="72" t="n">
        <v>46326.52037037037</v>
      </c>
    </row>
    <row r="2582">
      <c r="A2582" s="39" t="inlineStr">
        <is>
          <t>6ad09d2e75dc3a1e1abfdd25</t>
        </is>
      </c>
      <c r="B2582" s="72" t="n">
        <v>46310.62525462963</v>
      </c>
      <c r="C2582" s="70" t="n">
        <v>46310</v>
      </c>
      <c r="D2582" t="inlineStr">
        <is>
          <t>2026-10</t>
        </is>
      </c>
      <c r="E2582" t="inlineStr">
        <is>
          <t>Wk of 2026-10-12</t>
        </is>
      </c>
      <c r="F2582" t="inlineStr">
        <is>
          <t>Attempt 1</t>
        </is>
      </c>
      <c r="G2582" s="39" t="str">
        <f>IF(ISNUMBER(MATCH(F2582,QualityStatuses,0)),"Quality Lead","Non-Quality Lead")</f>
        <v>Non-Quality Lead</v>
      </c>
      <c r="H2582" s="39" t="str">
        <f>IFERROR(INDEX(CampTypes,MATCH(I2582,CampList,0)),"Unattributed")</f>
        <v>New</v>
      </c>
      <c r="I2582" t="inlineStr">
        <is>
          <t>EBG - In House | ABO | Natuf | Leads | Unit Franchise | India | Oct26 | V1</t>
        </is>
      </c>
      <c r="J2582" t="inlineStr">
        <is>
          <t>EBG - In House | ABO | Natuf | Leads | Unit Franchise | India | Oct26 | V1</t>
        </is>
      </c>
      <c r="K2582" t="inlineStr">
        <is>
          <t>Direct (campaign tagged in CRM)</t>
        </is>
      </c>
      <c r="L2582" t="inlineStr">
        <is>
          <t>Natuf | Business Owners | Tier1 + Growth Cities | Oct26 | V1</t>
        </is>
      </c>
      <c r="M2582" t="inlineStr">
        <is>
          <t>Natuf | Business Owners | Tier1 + Growth Cities | Oct26 | V1</t>
        </is>
      </c>
      <c r="N2582" t="inlineStr">
        <is>
          <t>Natuf | Reel | Brand Ambassador | Heard Of Owning A Cafe | V1</t>
        </is>
      </c>
      <c r="O2582" t="inlineStr">
        <is>
          <t>In House Natuf</t>
        </is>
      </c>
      <c r="P2582" t="inlineStr">
        <is>
          <t>Facebook</t>
        </is>
      </c>
      <c r="Q2582" t="inlineStr">
        <is>
          <t>Rupa Srinivas</t>
        </is>
      </c>
      <c r="R2582" t="inlineStr">
        <is>
          <t>Yeshaswini</t>
        </is>
      </c>
      <c r="S2582" t="inlineStr">
        <is>
          <t>-</t>
        </is>
      </c>
      <c r="T2582" t="inlineStr">
        <is>
          <t>Patna</t>
        </is>
      </c>
      <c r="U2582" t="inlineStr">
        <is>
          <t xml:space="preserve"> </t>
        </is>
      </c>
      <c r="V2582" t="n">
        <v>1</v>
      </c>
      <c r="W2582" t="n">
        <v>1</v>
      </c>
      <c r="X2582" t="inlineStr">
        <is>
          <t>XXXXXX1296</t>
        </is>
      </c>
      <c r="Y2582" s="72" t="n">
        <v>46326.52037037037</v>
      </c>
    </row>
    <row r="2583">
      <c r="A2583" s="39" t="inlineStr">
        <is>
          <t>6ad09c7548b30191a4cc722c</t>
        </is>
      </c>
      <c r="B2583" s="72" t="n">
        <v>46310.62311342593</v>
      </c>
      <c r="C2583" s="70" t="n">
        <v>46310</v>
      </c>
      <c r="D2583" t="inlineStr">
        <is>
          <t>2026-10</t>
        </is>
      </c>
      <c r="E2583" t="inlineStr">
        <is>
          <t>Wk of 2026-10-12</t>
        </is>
      </c>
      <c r="F2583" t="inlineStr">
        <is>
          <t>Attempt 1</t>
        </is>
      </c>
      <c r="G2583" s="39" t="str">
        <f>IF(ISNUMBER(MATCH(F2583,QualityStatuses,0)),"Quality Lead","Non-Quality Lead")</f>
        <v>Non-Quality Lead</v>
      </c>
      <c r="H2583" s="39" t="str">
        <f>IFERROR(INDEX(CampTypes,MATCH(I2583,CampList,0)),"Unattributed")</f>
        <v>Old</v>
      </c>
      <c r="I2583" t="inlineStr">
        <is>
          <t>natuf_Kiosk_14072026_Hindi</t>
        </is>
      </c>
      <c r="J2583" t="inlineStr">
        <is>
          <t>natuf_Kiosk_14072026_Hindi</t>
        </is>
      </c>
      <c r="K2583" t="inlineStr">
        <is>
          <t>Direct (campaign tagged in CRM)</t>
        </is>
      </c>
      <c r="L2583" t="inlineStr">
        <is>
          <t>natuf_Kiosk_14072026_ad set</t>
        </is>
      </c>
      <c r="M2583" t="inlineStr">
        <is>
          <t>natuf_Kiosk_14072026_ad set</t>
        </is>
      </c>
      <c r="N2583" t="inlineStr">
        <is>
          <t>natuf_Kiosk_Fomo_14072026_ad set_ad1 – Copy</t>
        </is>
      </c>
      <c r="O2583" t="inlineStr">
        <is>
          <t>Natuf</t>
        </is>
      </c>
      <c r="P2583" t="inlineStr">
        <is>
          <t>Facebook</t>
        </is>
      </c>
      <c r="Q2583" t="inlineStr">
        <is>
          <t>Omkar Navge</t>
        </is>
      </c>
      <c r="R2583" t="inlineStr">
        <is>
          <t>Jasmine</t>
        </is>
      </c>
      <c r="S2583" t="inlineStr">
        <is>
          <t>-</t>
        </is>
      </c>
      <c r="T2583" t="inlineStr">
        <is>
          <t>Mzn</t>
        </is>
      </c>
      <c r="U2583" t="inlineStr">
        <is>
          <t xml:space="preserve"> </t>
        </is>
      </c>
      <c r="V2583" t="n">
        <v>1</v>
      </c>
      <c r="W2583" t="n">
        <v>1</v>
      </c>
      <c r="X2583" t="inlineStr">
        <is>
          <t>XXXXXX7194</t>
        </is>
      </c>
      <c r="Y2583" s="72" t="n">
        <v>46326.52037037037</v>
      </c>
    </row>
    <row r="2584">
      <c r="A2584" s="39" t="inlineStr">
        <is>
          <t>6ad09a13f9fa946b80d2e599</t>
        </is>
      </c>
      <c r="B2584" s="72" t="n">
        <v>46310.61605324074</v>
      </c>
      <c r="C2584" s="70" t="n">
        <v>46310</v>
      </c>
      <c r="D2584" t="inlineStr">
        <is>
          <t>2026-10</t>
        </is>
      </c>
      <c r="E2584" t="inlineStr">
        <is>
          <t>Wk of 2026-10-12</t>
        </is>
      </c>
      <c r="F2584" t="inlineStr">
        <is>
          <t>Attempt 1</t>
        </is>
      </c>
      <c r="G2584" s="39" t="str">
        <f>IF(ISNUMBER(MATCH(F2584,QualityStatuses,0)),"Quality Lead","Non-Quality Lead")</f>
        <v>Non-Quality Lead</v>
      </c>
      <c r="H2584" s="39" t="str">
        <f>IFERROR(INDEX(CampTypes,MATCH(I2584,CampList,0)),"Unattributed")</f>
        <v>New</v>
      </c>
      <c r="I2584" t="inlineStr">
        <is>
          <t>EBG - In House | ABO | Natuf | Leads | Unit Franchise | India | Oct26 | V1</t>
        </is>
      </c>
      <c r="J2584" t="inlineStr">
        <is>
          <t>EBG - In House | ABO | Natuf | Leads | Unit Franchise | India | Oct26 | V1</t>
        </is>
      </c>
      <c r="K2584" t="inlineStr">
        <is>
          <t>Direct (campaign tagged in CRM)</t>
        </is>
      </c>
      <c r="L2584" t="inlineStr">
        <is>
          <t>Natuf | Investors | Tier1 + Growth Cities | Oct26 | V1</t>
        </is>
      </c>
      <c r="M2584" t="inlineStr">
        <is>
          <t>Natuf | Investors | Tier1 + Growth Cities | Oct26 | V1</t>
        </is>
      </c>
      <c r="N2584" t="inlineStr">
        <is>
          <t>Natuf | Reel | Brand Ambassador | Heard Of Owning A Cafe | V1</t>
        </is>
      </c>
      <c r="O2584" t="inlineStr">
        <is>
          <t>In House Natuf</t>
        </is>
      </c>
      <c r="P2584" t="inlineStr">
        <is>
          <t>Facebook</t>
        </is>
      </c>
      <c r="Q2584" t="inlineStr">
        <is>
          <t>Rupa Srinivas</t>
        </is>
      </c>
      <c r="R2584" t="inlineStr">
        <is>
          <t>Siddharth</t>
        </is>
      </c>
      <c r="S2584" t="inlineStr">
        <is>
          <t>-</t>
        </is>
      </c>
      <c r="T2584" t="inlineStr">
        <is>
          <t>Bengaluru</t>
        </is>
      </c>
      <c r="U2584" t="inlineStr">
        <is>
          <t xml:space="preserve"> </t>
        </is>
      </c>
      <c r="V2584" t="n">
        <v>1</v>
      </c>
      <c r="W2584" t="n">
        <v>1</v>
      </c>
      <c r="X2584" t="inlineStr">
        <is>
          <t>XXXXXX5533</t>
        </is>
      </c>
      <c r="Y2584" s="72" t="n">
        <v>46326.52037037037</v>
      </c>
    </row>
    <row r="2585">
      <c r="A2585" s="39" t="inlineStr">
        <is>
          <t>6ad09964761f74b38af97140</t>
        </is>
      </c>
      <c r="B2585" s="72" t="n">
        <v>46310.61402777778</v>
      </c>
      <c r="C2585" s="70" t="n">
        <v>46310</v>
      </c>
      <c r="D2585" t="inlineStr">
        <is>
          <t>2026-10</t>
        </is>
      </c>
      <c r="E2585" t="inlineStr">
        <is>
          <t>Wk of 2026-10-12</t>
        </is>
      </c>
      <c r="F2585" t="inlineStr">
        <is>
          <t>Attempt 2</t>
        </is>
      </c>
      <c r="G2585" s="39" t="str">
        <f>IF(ISNUMBER(MATCH(F2585,QualityStatuses,0)),"Quality Lead","Non-Quality Lead")</f>
        <v>Non-Quality Lead</v>
      </c>
      <c r="H2585" s="39" t="str">
        <f>IFERROR(INDEX(CampTypes,MATCH(I2585,CampList,0)),"Unattributed")</f>
        <v>New</v>
      </c>
      <c r="I2585" t="inlineStr">
        <is>
          <t>EBG - In House | ABO | Natuf | Leads | Unit Franchise | India | Oct26 | V1</t>
        </is>
      </c>
      <c r="J2585" t="inlineStr">
        <is>
          <t>EBG - In House | ABO | Natuf | Leads | Unit Franchise | India | Oct26 | V1</t>
        </is>
      </c>
      <c r="K2585" t="inlineStr">
        <is>
          <t>Direct (campaign tagged in CRM)</t>
        </is>
      </c>
      <c r="L2585" t="inlineStr">
        <is>
          <t>Natuf | Investors | Tier1 + Growth Cities | Oct26 | V1</t>
        </is>
      </c>
      <c r="M2585" t="inlineStr">
        <is>
          <t>Natuf | Investors | Tier1 + Growth Cities | Oct26 | V1</t>
        </is>
      </c>
      <c r="N2585" t="inlineStr">
        <is>
          <t>Natuf | Reel | Brand Ambassador | Heard Of Owning A Cafe | V1</t>
        </is>
      </c>
      <c r="O2585" t="inlineStr">
        <is>
          <t>In House Natuf</t>
        </is>
      </c>
      <c r="P2585" t="inlineStr">
        <is>
          <t>Facebook</t>
        </is>
      </c>
      <c r="Q2585" t="inlineStr">
        <is>
          <t>Rupa Srinivas</t>
        </is>
      </c>
      <c r="R2585" t="inlineStr">
        <is>
          <t>Kalpana Devanoori</t>
        </is>
      </c>
      <c r="S2585" t="inlineStr">
        <is>
          <t>-</t>
        </is>
      </c>
      <c r="T2585" t="inlineStr">
        <is>
          <t>Dharwad</t>
        </is>
      </c>
      <c r="U2585" t="inlineStr">
        <is>
          <t xml:space="preserve"> </t>
        </is>
      </c>
      <c r="V2585" t="n">
        <v>2</v>
      </c>
      <c r="W2585" t="n">
        <v>0</v>
      </c>
      <c r="X2585" t="inlineStr">
        <is>
          <t>XXXXXX8455</t>
        </is>
      </c>
      <c r="Y2585" s="72" t="n">
        <v>46326.52037037037</v>
      </c>
    </row>
    <row r="2586">
      <c r="A2586" s="39" t="inlineStr">
        <is>
          <t>6ad0987baca25e469430cbe9</t>
        </is>
      </c>
      <c r="B2586" s="72" t="n">
        <v>46310.61133101852</v>
      </c>
      <c r="C2586" s="70" t="n">
        <v>46310</v>
      </c>
      <c r="D2586" t="inlineStr">
        <is>
          <t>2026-10</t>
        </is>
      </c>
      <c r="E2586" t="inlineStr">
        <is>
          <t>Wk of 2026-10-12</t>
        </is>
      </c>
      <c r="F2586" t="inlineStr">
        <is>
          <t>Details Shared</t>
        </is>
      </c>
      <c r="G2586" s="39" t="str">
        <f>IF(ISNUMBER(MATCH(F2586,QualityStatuses,0)),"Quality Lead","Non-Quality Lead")</f>
        <v>Quality Lead</v>
      </c>
      <c r="H2586" s="39" t="str">
        <f>IFERROR(INDEX(CampTypes,MATCH(I2586,CampList,0)),"Unattributed")</f>
        <v>New</v>
      </c>
      <c r="I2586" t="inlineStr">
        <is>
          <t>EBG - In House | ABO | Natuf | Leads | Unit Franchise | India | Oct26 | V1</t>
        </is>
      </c>
      <c r="J2586" t="inlineStr">
        <is>
          <t>EBG - In House | ABO | Natuf | Leads | Unit Franchise | India | Oct26 | V1</t>
        </is>
      </c>
      <c r="K2586" t="inlineStr">
        <is>
          <t>Direct (campaign tagged in CRM)</t>
        </is>
      </c>
      <c r="L2586" t="inlineStr">
        <is>
          <t>Natuf | Business Owners | Tier1 + Growth Cities | Oct26 | V1</t>
        </is>
      </c>
      <c r="M2586" t="inlineStr">
        <is>
          <t>Natuf | Business Owners | Tier1 + Growth Cities | Oct26 | V1</t>
        </is>
      </c>
      <c r="N2586" t="inlineStr">
        <is>
          <t>Natuf | Reel | Brand Ambassador | Heard Of Owning A Cafe | V1</t>
        </is>
      </c>
      <c r="O2586" t="inlineStr">
        <is>
          <t>In House Natuf</t>
        </is>
      </c>
      <c r="P2586" t="inlineStr">
        <is>
          <t>Facebook</t>
        </is>
      </c>
      <c r="Q2586" t="inlineStr">
        <is>
          <t>Rupa Srinivas</t>
        </is>
      </c>
      <c r="R2586" t="inlineStr">
        <is>
          <t>Durga Bhavani</t>
        </is>
      </c>
      <c r="S2586" t="inlineStr">
        <is>
          <t>-</t>
        </is>
      </c>
      <c r="T2586" t="inlineStr">
        <is>
          <t>Rajkot</t>
        </is>
      </c>
      <c r="U2586" t="inlineStr">
        <is>
          <t xml:space="preserve"> </t>
        </is>
      </c>
      <c r="V2586" t="n">
        <v>1</v>
      </c>
      <c r="W2586" t="n">
        <v>1</v>
      </c>
      <c r="X2586" t="inlineStr">
        <is>
          <t>XXXXXX7848</t>
        </is>
      </c>
      <c r="Y2586" s="72" t="n">
        <v>46326.52037037037</v>
      </c>
    </row>
    <row r="2587">
      <c r="A2587" s="39" t="inlineStr">
        <is>
          <t>6ad0958ae7c5aa2283c7f521</t>
        </is>
      </c>
      <c r="B2587" s="72" t="n">
        <v>46310.60261574074</v>
      </c>
      <c r="C2587" s="70" t="n">
        <v>46310</v>
      </c>
      <c r="D2587" t="inlineStr">
        <is>
          <t>2026-10</t>
        </is>
      </c>
      <c r="E2587" t="inlineStr">
        <is>
          <t>Wk of 2026-10-12</t>
        </is>
      </c>
      <c r="F2587" t="inlineStr">
        <is>
          <t>Attempt 1</t>
        </is>
      </c>
      <c r="G2587" s="39" t="str">
        <f>IF(ISNUMBER(MATCH(F2587,QualityStatuses,0)),"Quality Lead","Non-Quality Lead")</f>
        <v>Non-Quality Lead</v>
      </c>
      <c r="H2587" s="39" t="str">
        <f>IFERROR(INDEX(CampTypes,MATCH(I2587,CampList,0)),"Unattributed")</f>
        <v>Old</v>
      </c>
      <c r="I2587" t="inlineStr">
        <is>
          <t>E_Suresh_Natuf_Kiosk_07072026</t>
        </is>
      </c>
      <c r="J2587" t="inlineStr">
        <is>
          <t>E_Suresh_Natuf_Kiosk_07072026</t>
        </is>
      </c>
      <c r="K2587" t="inlineStr">
        <is>
          <t>Direct (campaign tagged in CRM)</t>
        </is>
      </c>
      <c r="L2587" t="inlineStr">
        <is>
          <t>E_Suresh_Natuf_Kiosk_07072026_Adset5</t>
        </is>
      </c>
      <c r="M2587" t="inlineStr">
        <is>
          <t>E_Suresh_Natuf_Kiosk_07072026_Adset5</t>
        </is>
      </c>
      <c r="N2587" t="inlineStr">
        <is>
          <t>E_Hindi_Suresh_Natuf_Kiosk_07072026_Adset5_ad3 – Copy 2</t>
        </is>
      </c>
      <c r="O2587" t="inlineStr">
        <is>
          <t>Natuf</t>
        </is>
      </c>
      <c r="P2587" t="inlineStr">
        <is>
          <t>Facebook</t>
        </is>
      </c>
      <c r="Q2587" t="inlineStr">
        <is>
          <t>Tejaswini Tarigopula</t>
        </is>
      </c>
      <c r="R2587" t="inlineStr">
        <is>
          <t>Rima Paul</t>
        </is>
      </c>
      <c r="S2587" t="inlineStr">
        <is>
          <t>-</t>
        </is>
      </c>
      <c r="T2587" t="inlineStr">
        <is>
          <t>Korba</t>
        </is>
      </c>
      <c r="U2587" t="inlineStr">
        <is>
          <t xml:space="preserve"> </t>
        </is>
      </c>
      <c r="V2587" t="n">
        <v>2</v>
      </c>
      <c r="W2587" t="n">
        <v>1</v>
      </c>
      <c r="X2587" t="inlineStr">
        <is>
          <t>XXXXXX0250</t>
        </is>
      </c>
      <c r="Y2587" s="72" t="n">
        <v>46326.52037037037</v>
      </c>
    </row>
    <row r="2588">
      <c r="A2588" s="39" t="inlineStr">
        <is>
          <t>6ad094a71af7d908bf9176ea</t>
        </is>
      </c>
      <c r="B2588" s="72" t="n">
        <v>46310.59998842593</v>
      </c>
      <c r="C2588" s="70" t="n">
        <v>46310</v>
      </c>
      <c r="D2588" t="inlineStr">
        <is>
          <t>2026-10</t>
        </is>
      </c>
      <c r="E2588" t="inlineStr">
        <is>
          <t>Wk of 2026-10-12</t>
        </is>
      </c>
      <c r="F2588" t="inlineStr">
        <is>
          <t>Connected</t>
        </is>
      </c>
      <c r="G2588" s="39" t="str">
        <f>IF(ISNUMBER(MATCH(F2588,QualityStatuses,0)),"Quality Lead","Non-Quality Lead")</f>
        <v>Non-Quality Lead</v>
      </c>
      <c r="H2588" s="39" t="str">
        <f>IFERROR(INDEX(CampTypes,MATCH(I2588,CampList,0)),"Unattributed")</f>
        <v>New</v>
      </c>
      <c r="I2588" t="inlineStr">
        <is>
          <t>EBG - In House | ABO | Natuf | Leads | Unit Franchise | India | Oct26 | V1</t>
        </is>
      </c>
      <c r="J2588" t="inlineStr">
        <is>
          <t>EBG - In House | ABO | Natuf | Leads | Unit Franchise | India | Oct26 | V1</t>
        </is>
      </c>
      <c r="K2588" t="inlineStr">
        <is>
          <t>Direct (campaign tagged in CRM)</t>
        </is>
      </c>
      <c r="L2588" t="inlineStr">
        <is>
          <t>Natuf | Investors | Tier1 + Growth Cities | Oct26 | V1</t>
        </is>
      </c>
      <c r="M2588" t="inlineStr">
        <is>
          <t>Natuf | Investors | Tier1 + Growth Cities | Oct26 | V1</t>
        </is>
      </c>
      <c r="N2588" t="inlineStr">
        <is>
          <t>Natuf | Reel | Brand Ambassador | Heard Of Owning A Cafe | V1</t>
        </is>
      </c>
      <c r="O2588" t="inlineStr">
        <is>
          <t>In House Natuf</t>
        </is>
      </c>
      <c r="P2588" t="inlineStr">
        <is>
          <t>Facebook</t>
        </is>
      </c>
      <c r="Q2588" t="inlineStr">
        <is>
          <t>Rupa Srinivas</t>
        </is>
      </c>
      <c r="R2588" t="inlineStr">
        <is>
          <t>Prithvi Raj</t>
        </is>
      </c>
      <c r="S2588" t="inlineStr">
        <is>
          <t>-</t>
        </is>
      </c>
      <c r="T2588" t="inlineStr">
        <is>
          <t>Bhubaneswar</t>
        </is>
      </c>
      <c r="U2588" t="inlineStr">
        <is>
          <t xml:space="preserve"> </t>
        </is>
      </c>
      <c r="V2588" t="n">
        <v>1</v>
      </c>
      <c r="W2588" t="n">
        <v>1</v>
      </c>
      <c r="X2588" t="inlineStr">
        <is>
          <t>XXXXXX6362</t>
        </is>
      </c>
      <c r="Y2588" s="72" t="n">
        <v>46326.52037037037</v>
      </c>
    </row>
    <row r="2589">
      <c r="A2589" s="39" t="inlineStr">
        <is>
          <t>6ad0926bdc68b75af3794f60</t>
        </is>
      </c>
      <c r="B2589" s="72" t="n">
        <v>46310.59336805555</v>
      </c>
      <c r="C2589" s="70" t="n">
        <v>46310</v>
      </c>
      <c r="D2589" t="inlineStr">
        <is>
          <t>2026-10</t>
        </is>
      </c>
      <c r="E2589" t="inlineStr">
        <is>
          <t>Wk of 2026-10-12</t>
        </is>
      </c>
      <c r="F2589" t="inlineStr">
        <is>
          <t>Attempt 1</t>
        </is>
      </c>
      <c r="G2589" s="39" t="str">
        <f>IF(ISNUMBER(MATCH(F2589,QualityStatuses,0)),"Quality Lead","Non-Quality Lead")</f>
        <v>Non-Quality Lead</v>
      </c>
      <c r="H2589" s="39" t="str">
        <f>IFERROR(INDEX(CampTypes,MATCH(I2589,CampList,0)),"Unattributed")</f>
        <v>New</v>
      </c>
      <c r="I2589" t="inlineStr">
        <is>
          <t>EBG - In House | ABO | Natuf | Leads | Unit Franchise | India | Oct26 | V1</t>
        </is>
      </c>
      <c r="J2589" t="inlineStr">
        <is>
          <t>EBG - In House | ABO | Natuf | Leads | Unit Franchise | India | Oct26 | V1</t>
        </is>
      </c>
      <c r="K2589" t="inlineStr">
        <is>
          <t>Direct (campaign tagged in CRM)</t>
        </is>
      </c>
      <c r="L2589" t="inlineStr">
        <is>
          <t>Natuf | LAL 1% | India | Jul26 | V1</t>
        </is>
      </c>
      <c r="M2589" t="inlineStr">
        <is>
          <t>Natuf | LAL 1% | India | Jul26 | V1</t>
        </is>
      </c>
      <c r="N2589" t="inlineStr">
        <is>
          <t>Natuf | Reel | Brand Ambassador | Heard Of Owning A Cafe | V1</t>
        </is>
      </c>
      <c r="O2589" t="inlineStr">
        <is>
          <t>In House Natuf</t>
        </is>
      </c>
      <c r="P2589" t="inlineStr">
        <is>
          <t>Facebook</t>
        </is>
      </c>
      <c r="Q2589" t="inlineStr">
        <is>
          <t>Rupa Srinivas</t>
        </is>
      </c>
      <c r="R2589" t="inlineStr">
        <is>
          <t>Sourav dey</t>
        </is>
      </c>
      <c r="S2589" t="inlineStr">
        <is>
          <t>-</t>
        </is>
      </c>
      <c r="T2589" t="inlineStr">
        <is>
          <t>Kharar</t>
        </is>
      </c>
      <c r="U2589" t="inlineStr">
        <is>
          <t xml:space="preserve"> </t>
        </is>
      </c>
      <c r="V2589" t="n">
        <v>1</v>
      </c>
      <c r="W2589" t="n">
        <v>1</v>
      </c>
      <c r="X2589" t="inlineStr">
        <is>
          <t>XXXXXX7858</t>
        </is>
      </c>
      <c r="Y2589" s="72" t="n">
        <v>46326.52037037037</v>
      </c>
    </row>
    <row r="2590">
      <c r="A2590" s="39" t="inlineStr">
        <is>
          <t>6ad0922cae867e453a4c5f11</t>
        </is>
      </c>
      <c r="B2590" s="72" t="n">
        <v>46310.59263888889</v>
      </c>
      <c r="C2590" s="70" t="n">
        <v>46310</v>
      </c>
      <c r="D2590" t="inlineStr">
        <is>
          <t>2026-10</t>
        </is>
      </c>
      <c r="E2590" t="inlineStr">
        <is>
          <t>Wk of 2026-10-12</t>
        </is>
      </c>
      <c r="F2590" t="inlineStr">
        <is>
          <t>Attempt 3</t>
        </is>
      </c>
      <c r="G2590" s="39" t="str">
        <f>IF(ISNUMBER(MATCH(F2590,QualityStatuses,0)),"Quality Lead","Non-Quality Lead")</f>
        <v>Non-Quality Lead</v>
      </c>
      <c r="H2590" s="39" t="str">
        <f>IFERROR(INDEX(CampTypes,MATCH(I2590,CampList,0)),"Unattributed")</f>
        <v>New</v>
      </c>
      <c r="I2590" t="inlineStr">
        <is>
          <t>EBG - In House | ABO | Natuf | Leads | Unit Franchise | India | Oct26 | V1</t>
        </is>
      </c>
      <c r="J2590" t="inlineStr">
        <is>
          <t>EBG - In House | ABO | Natuf | Leads | Unit Franchise | India | Oct26 | V1</t>
        </is>
      </c>
      <c r="K2590" t="inlineStr">
        <is>
          <t>Direct (campaign tagged in CRM)</t>
        </is>
      </c>
      <c r="L2590" t="inlineStr">
        <is>
          <t>Natuf | Business Owners | Tier1 + Growth Cities | Oct26 | V1</t>
        </is>
      </c>
      <c r="M2590" t="inlineStr">
        <is>
          <t>Natuf | Business Owners | Tier1 + Growth Cities | Oct26 | V1</t>
        </is>
      </c>
      <c r="N2590" t="inlineStr">
        <is>
          <t>Natuf | Reel | Brand Ambassador | Heard Of Owning A Cafe | V1</t>
        </is>
      </c>
      <c r="O2590" t="inlineStr">
        <is>
          <t>In House Natuf</t>
        </is>
      </c>
      <c r="P2590" t="inlineStr">
        <is>
          <t>Facebook</t>
        </is>
      </c>
      <c r="Q2590" t="inlineStr">
        <is>
          <t>Rupa Srinivas</t>
        </is>
      </c>
      <c r="R2590" t="inlineStr">
        <is>
          <t>Roshini</t>
        </is>
      </c>
      <c r="S2590" t="inlineStr">
        <is>
          <t>-</t>
        </is>
      </c>
      <c r="T2590" t="inlineStr">
        <is>
          <t>Hyderabad</t>
        </is>
      </c>
      <c r="U2590" t="inlineStr">
        <is>
          <t xml:space="preserve"> </t>
        </is>
      </c>
      <c r="V2590" t="n">
        <v>3</v>
      </c>
      <c r="W2590" t="n">
        <v>1</v>
      </c>
      <c r="X2590" t="inlineStr">
        <is>
          <t>XXXXXX3641</t>
        </is>
      </c>
      <c r="Y2590" s="72" t="n">
        <v>46326.52037037037</v>
      </c>
    </row>
    <row r="2591">
      <c r="A2591" s="39" t="inlineStr">
        <is>
          <t>6ad0908702bbd347dbe3388b</t>
        </is>
      </c>
      <c r="B2591" s="72" t="n">
        <v>46310.5877662037</v>
      </c>
      <c r="C2591" s="70" t="n">
        <v>46310</v>
      </c>
      <c r="D2591" t="inlineStr">
        <is>
          <t>2026-10</t>
        </is>
      </c>
      <c r="E2591" t="inlineStr">
        <is>
          <t>Wk of 2026-10-12</t>
        </is>
      </c>
      <c r="F2591" t="inlineStr">
        <is>
          <t>Attempt 1</t>
        </is>
      </c>
      <c r="G2591" s="39" t="str">
        <f>IF(ISNUMBER(MATCH(F2591,QualityStatuses,0)),"Quality Lead","Non-Quality Lead")</f>
        <v>Non-Quality Lead</v>
      </c>
      <c r="H2591" s="39" t="str">
        <f>IFERROR(INDEX(CampTypes,MATCH(I2591,CampList,0)),"Unattributed")</f>
        <v>New</v>
      </c>
      <c r="I2591" t="inlineStr">
        <is>
          <t>EBG - In House | ABO | Natuf | Leads | Unit Franchise | India | Oct26 | V1</t>
        </is>
      </c>
      <c r="J2591" t="inlineStr">
        <is>
          <t>EBG - In House | ABO | Natuf | Leads | Unit Franchise | India | Oct26 | V1</t>
        </is>
      </c>
      <c r="K2591" t="inlineStr">
        <is>
          <t>Direct (campaign tagged in CRM)</t>
        </is>
      </c>
      <c r="L2591" t="inlineStr">
        <is>
          <t>Natuf | Broad | Tier1 + Growth Cities | Oct26 | V1</t>
        </is>
      </c>
      <c r="M2591" t="inlineStr">
        <is>
          <t>Natuf | Broad | Tier1 + Growth Cities | Oct26 | V1</t>
        </is>
      </c>
      <c r="N2591" t="inlineStr">
        <is>
          <t>Natuf | Reel | Brand Ambassador | Heard Of Owning A Cafe | V1</t>
        </is>
      </c>
      <c r="O2591" t="inlineStr">
        <is>
          <t>In House Natuf</t>
        </is>
      </c>
      <c r="P2591" t="inlineStr">
        <is>
          <t>Facebook</t>
        </is>
      </c>
      <c r="Q2591" t="inlineStr">
        <is>
          <t>Rupa Srinivas</t>
        </is>
      </c>
      <c r="R2591" t="inlineStr">
        <is>
          <t>Elisha Pitta</t>
        </is>
      </c>
      <c r="S2591" t="inlineStr">
        <is>
          <t>-</t>
        </is>
      </c>
      <c r="T2591" t="inlineStr">
        <is>
          <t>Rohtak</t>
        </is>
      </c>
      <c r="U2591" t="inlineStr">
        <is>
          <t xml:space="preserve"> </t>
        </is>
      </c>
      <c r="V2591" t="n">
        <v>2</v>
      </c>
      <c r="W2591" t="n">
        <v>0</v>
      </c>
      <c r="X2591" t="inlineStr">
        <is>
          <t>XXXXXX0573</t>
        </is>
      </c>
      <c r="Y2591" s="72" t="n">
        <v>46326.52037037037</v>
      </c>
    </row>
    <row r="2592">
      <c r="A2592" s="39" t="inlineStr">
        <is>
          <t>6ad0907260fe11e18dba9bc0</t>
        </is>
      </c>
      <c r="B2592" s="72" t="n">
        <v>46310.58752314815</v>
      </c>
      <c r="C2592" s="70" t="n">
        <v>46310</v>
      </c>
      <c r="D2592" t="inlineStr">
        <is>
          <t>2026-10</t>
        </is>
      </c>
      <c r="E2592" t="inlineStr">
        <is>
          <t>Wk of 2026-10-12</t>
        </is>
      </c>
      <c r="F2592" t="inlineStr">
        <is>
          <t>Connected</t>
        </is>
      </c>
      <c r="G2592" s="39" t="str">
        <f>IF(ISNUMBER(MATCH(F2592,QualityStatuses,0)),"Quality Lead","Non-Quality Lead")</f>
        <v>Non-Quality Lead</v>
      </c>
      <c r="H2592" s="39" t="str">
        <f>IFERROR(INDEX(CampTypes,MATCH(I2592,CampList,0)),"Unattributed")</f>
        <v>New</v>
      </c>
      <c r="I2592" t="inlineStr">
        <is>
          <t>EBG - In House | ABO | Natuf | Leads | Unit Franchise | India | Oct26 | V1</t>
        </is>
      </c>
      <c r="J2592" t="inlineStr">
        <is>
          <t>EBG - In House | ABO | Natuf | Leads | Unit Franchise | India | Oct26 | V1</t>
        </is>
      </c>
      <c r="K2592" t="inlineStr">
        <is>
          <t>Direct (campaign tagged in CRM)</t>
        </is>
      </c>
      <c r="L2592" t="inlineStr">
        <is>
          <t>Natuf | Broad | Tier1 + Growth Cities | Oct26 | V1</t>
        </is>
      </c>
      <c r="M2592" t="inlineStr">
        <is>
          <t>Natuf | Broad | Tier1 + Growth Cities | Oct26 | V1</t>
        </is>
      </c>
      <c r="N2592" t="inlineStr">
        <is>
          <t>Natuf | Reel | Brand Ambassador | Heard Of Owning A Cafe | V1</t>
        </is>
      </c>
      <c r="O2592" t="inlineStr">
        <is>
          <t>In House Natuf</t>
        </is>
      </c>
      <c r="P2592" t="inlineStr">
        <is>
          <t>Facebook</t>
        </is>
      </c>
      <c r="Q2592" t="inlineStr">
        <is>
          <t>Rupa Srinivas</t>
        </is>
      </c>
      <c r="R2592" t="inlineStr">
        <is>
          <t>Harshitha Kamishetty</t>
        </is>
      </c>
      <c r="S2592" t="inlineStr">
        <is>
          <t>-</t>
        </is>
      </c>
      <c r="T2592" t="inlineStr">
        <is>
          <t>Mysore</t>
        </is>
      </c>
      <c r="U2592" t="inlineStr">
        <is>
          <t xml:space="preserve"> </t>
        </is>
      </c>
      <c r="V2592" t="n">
        <v>1</v>
      </c>
      <c r="W2592" t="n">
        <v>1</v>
      </c>
      <c r="X2592" t="inlineStr">
        <is>
          <t>XXXXXX9203</t>
        </is>
      </c>
      <c r="Y2592" s="72" t="n">
        <v>46326.52037037037</v>
      </c>
    </row>
    <row r="2593">
      <c r="A2593" s="39" t="inlineStr">
        <is>
          <t>6ad08ffe06da5efe623c518f</t>
        </is>
      </c>
      <c r="B2593" s="72" t="n">
        <v>46310.58618055555</v>
      </c>
      <c r="C2593" s="70" t="n">
        <v>46310</v>
      </c>
      <c r="D2593" t="inlineStr">
        <is>
          <t>2026-10</t>
        </is>
      </c>
      <c r="E2593" t="inlineStr">
        <is>
          <t>Wk of 2026-10-12</t>
        </is>
      </c>
      <c r="F2593" t="inlineStr">
        <is>
          <t>Connected</t>
        </is>
      </c>
      <c r="G2593" s="39" t="str">
        <f>IF(ISNUMBER(MATCH(F2593,QualityStatuses,0)),"Quality Lead","Non-Quality Lead")</f>
        <v>Non-Quality Lead</v>
      </c>
      <c r="H2593" s="39" t="str">
        <f>IFERROR(INDEX(CampTypes,MATCH(I2593,CampList,0)),"Unattributed")</f>
        <v>New</v>
      </c>
      <c r="I2593" t="inlineStr">
        <is>
          <t>EBG - In House | ABO | Natuf | Leads | Unit Franchise | India | Oct26 | V1</t>
        </is>
      </c>
      <c r="J2593" t="inlineStr">
        <is>
          <t>EBG - In House | ABO | Natuf | Leads | Unit Franchise | India | Oct26 | V1</t>
        </is>
      </c>
      <c r="K2593" t="inlineStr">
        <is>
          <t>Direct (campaign tagged in CRM)</t>
        </is>
      </c>
      <c r="L2593" t="inlineStr">
        <is>
          <t>Natuf | Broad | Tier1 + Growth Cities | Oct26 | V1</t>
        </is>
      </c>
      <c r="M2593" t="inlineStr">
        <is>
          <t>Natuf | Broad | Tier1 + Growth Cities | Oct26 | V1</t>
        </is>
      </c>
      <c r="N2593" t="inlineStr">
        <is>
          <t>Natuf | Reel | Brand Ambassador | Heard Of Owning A Cafe | V1</t>
        </is>
      </c>
      <c r="O2593" t="inlineStr">
        <is>
          <t>In House Natuf</t>
        </is>
      </c>
      <c r="P2593" t="inlineStr">
        <is>
          <t>Facebook</t>
        </is>
      </c>
      <c r="Q2593" t="inlineStr">
        <is>
          <t>Rupa Srinivas</t>
        </is>
      </c>
      <c r="R2593" t="inlineStr">
        <is>
          <t>Sameer Khan</t>
        </is>
      </c>
      <c r="S2593" t="inlineStr">
        <is>
          <t>-</t>
        </is>
      </c>
      <c r="T2593" t="inlineStr">
        <is>
          <t>Lucknow</t>
        </is>
      </c>
      <c r="U2593" t="inlineStr">
        <is>
          <t xml:space="preserve"> </t>
        </is>
      </c>
      <c r="V2593" t="n">
        <v>3</v>
      </c>
      <c r="W2593" t="n">
        <v>3</v>
      </c>
      <c r="X2593" t="inlineStr">
        <is>
          <t>XXXXXX2292</t>
        </is>
      </c>
      <c r="Y2593" s="72" t="n">
        <v>46326.52037037037</v>
      </c>
    </row>
    <row r="2594">
      <c r="A2594" s="39" t="inlineStr">
        <is>
          <t>6ad08fee5bbdd1eda6c90219</t>
        </is>
      </c>
      <c r="B2594" s="72" t="n">
        <v>46310.58599537037</v>
      </c>
      <c r="C2594" s="70" t="n">
        <v>46310</v>
      </c>
      <c r="D2594" t="inlineStr">
        <is>
          <t>2026-10</t>
        </is>
      </c>
      <c r="E2594" t="inlineStr">
        <is>
          <t>Wk of 2026-10-12</t>
        </is>
      </c>
      <c r="F2594" t="inlineStr">
        <is>
          <t>Attempt 2</t>
        </is>
      </c>
      <c r="G2594" s="39" t="str">
        <f>IF(ISNUMBER(MATCH(F2594,QualityStatuses,0)),"Quality Lead","Non-Quality Lead")</f>
        <v>Non-Quality Lead</v>
      </c>
      <c r="H2594" s="39" t="str">
        <f>IFERROR(INDEX(CampTypes,MATCH(I2594,CampList,0)),"Unattributed")</f>
        <v>New</v>
      </c>
      <c r="I2594" t="inlineStr">
        <is>
          <t>EBG - In House | ABO | Natuf | Leads | Unit Franchise | India | Oct26 | V1</t>
        </is>
      </c>
      <c r="J2594" t="inlineStr">
        <is>
          <t>EBG - In House | ABO | Natuf | Leads | Unit Franchise | India | Oct26 | V1</t>
        </is>
      </c>
      <c r="K2594" t="inlineStr">
        <is>
          <t>Direct (campaign tagged in CRM)</t>
        </is>
      </c>
      <c r="L2594" t="inlineStr">
        <is>
          <t>Natuf | Business Owners | Tier1 + Growth Cities | Oct26 | V1</t>
        </is>
      </c>
      <c r="M2594" t="inlineStr">
        <is>
          <t>Natuf | Business Owners | Tier1 + Growth Cities | Oct26 | V1</t>
        </is>
      </c>
      <c r="N2594" t="inlineStr">
        <is>
          <t>Natuf | Reel | Brand Ambassador | Heard Of Owning A Cafe | V1</t>
        </is>
      </c>
      <c r="O2594" t="inlineStr">
        <is>
          <t>In House Natuf</t>
        </is>
      </c>
      <c r="P2594" t="inlineStr">
        <is>
          <t>Facebook</t>
        </is>
      </c>
      <c r="Q2594" t="inlineStr">
        <is>
          <t>Rupa Srinivas</t>
        </is>
      </c>
      <c r="R2594" t="inlineStr">
        <is>
          <t>Srikanth Marampudi</t>
        </is>
      </c>
      <c r="S2594" t="inlineStr">
        <is>
          <t>-</t>
        </is>
      </c>
      <c r="T2594" t="inlineStr">
        <is>
          <t>Ghaziabad</t>
        </is>
      </c>
      <c r="U2594" t="inlineStr">
        <is>
          <t xml:space="preserve"> </t>
        </is>
      </c>
      <c r="V2594" t="n">
        <v>3</v>
      </c>
      <c r="W2594" t="n">
        <v>0</v>
      </c>
      <c r="X2594" t="inlineStr">
        <is>
          <t>XXXXXX9080</t>
        </is>
      </c>
      <c r="Y2594" s="72" t="n">
        <v>46326.52037037037</v>
      </c>
    </row>
    <row r="2595">
      <c r="A2595" s="39" t="inlineStr">
        <is>
          <t>6ad08dba7763920ddc607e30</t>
        </is>
      </c>
      <c r="B2595" s="72" t="n">
        <v>46310.57946759259</v>
      </c>
      <c r="C2595" s="70" t="n">
        <v>46310</v>
      </c>
      <c r="D2595" t="inlineStr">
        <is>
          <t>2026-10</t>
        </is>
      </c>
      <c r="E2595" t="inlineStr">
        <is>
          <t>Wk of 2026-10-12</t>
        </is>
      </c>
      <c r="F2595" t="inlineStr">
        <is>
          <t>Connected</t>
        </is>
      </c>
      <c r="G2595" s="39" t="str">
        <f>IF(ISNUMBER(MATCH(F2595,QualityStatuses,0)),"Quality Lead","Non-Quality Lead")</f>
        <v>Non-Quality Lead</v>
      </c>
      <c r="H2595" s="39" t="str">
        <f>IFERROR(INDEX(CampTypes,MATCH(I2595,CampList,0)),"Unattributed")</f>
        <v>New</v>
      </c>
      <c r="I2595" t="inlineStr">
        <is>
          <t>EBG - In House | ABO | Natuf | Leads | Unit Franchise | India | Oct26 | V1</t>
        </is>
      </c>
      <c r="J2595" t="inlineStr">
        <is>
          <t>EBG - In House | ABO | Natuf | Leads | Unit Franchise | India | Oct26 | V1</t>
        </is>
      </c>
      <c r="K2595" t="inlineStr">
        <is>
          <t>Direct (campaign tagged in CRM)</t>
        </is>
      </c>
      <c r="L2595" t="inlineStr">
        <is>
          <t>Natuf | Business Owners | Tier1 + Growth Cities | Oct26 | V1</t>
        </is>
      </c>
      <c r="M2595" t="inlineStr">
        <is>
          <t>Natuf | Business Owners | Tier1 + Growth Cities | Oct26 | V1</t>
        </is>
      </c>
      <c r="N2595" t="inlineStr">
        <is>
          <t>Natuf | Reel | Brand Ambassador | Heard Of Owning A Cafe | V1</t>
        </is>
      </c>
      <c r="O2595" t="inlineStr">
        <is>
          <t>In House Natuf</t>
        </is>
      </c>
      <c r="P2595" t="inlineStr">
        <is>
          <t>Facebook</t>
        </is>
      </c>
      <c r="Q2595" t="inlineStr">
        <is>
          <t>Rupa Srinivas</t>
        </is>
      </c>
      <c r="R2595" t="inlineStr">
        <is>
          <t>Ayush Arora</t>
        </is>
      </c>
      <c r="S2595" t="inlineStr">
        <is>
          <t>-</t>
        </is>
      </c>
      <c r="T2595" t="inlineStr">
        <is>
          <t>Bangalore</t>
        </is>
      </c>
      <c r="U2595" t="inlineStr">
        <is>
          <t xml:space="preserve"> </t>
        </is>
      </c>
      <c r="V2595" t="n">
        <v>1</v>
      </c>
      <c r="W2595" t="n">
        <v>1</v>
      </c>
      <c r="X2595" t="inlineStr">
        <is>
          <t>XXXXXX8555</t>
        </is>
      </c>
      <c r="Y2595" s="72" t="n">
        <v>46326.52037037037</v>
      </c>
    </row>
    <row r="2596">
      <c r="A2596" s="39" t="inlineStr">
        <is>
          <t>6ad08d5c627376d7592663c9</t>
        </is>
      </c>
      <c r="B2596" s="72" t="n">
        <v>46310.57837962963</v>
      </c>
      <c r="C2596" s="70" t="n">
        <v>46310</v>
      </c>
      <c r="D2596" t="inlineStr">
        <is>
          <t>2026-10</t>
        </is>
      </c>
      <c r="E2596" t="inlineStr">
        <is>
          <t>Wk of 2026-10-12</t>
        </is>
      </c>
      <c r="F2596" t="inlineStr">
        <is>
          <t>Connected</t>
        </is>
      </c>
      <c r="G2596" s="39" t="str">
        <f>IF(ISNUMBER(MATCH(F2596,QualityStatuses,0)),"Quality Lead","Non-Quality Lead")</f>
        <v>Non-Quality Lead</v>
      </c>
      <c r="H2596" s="39" t="str">
        <f>IFERROR(INDEX(CampTypes,MATCH(I2596,CampList,0)),"Unattributed")</f>
        <v>Old</v>
      </c>
      <c r="I2596" t="inlineStr">
        <is>
          <t>E_Natuf_Generic_13082026</t>
        </is>
      </c>
      <c r="J2596" t="inlineStr">
        <is>
          <t>E_Natuf_Generic_13082026</t>
        </is>
      </c>
      <c r="K2596" t="inlineStr">
        <is>
          <t>Direct (campaign tagged in CRM)</t>
        </is>
      </c>
      <c r="L2596" t="inlineStr">
        <is>
          <t>E_Natuf_Generic_13082026_Adset1</t>
        </is>
      </c>
      <c r="M2596" t="inlineStr">
        <is>
          <t>E_Natuf_Generic_13082026_Adset1</t>
        </is>
      </c>
      <c r="N2596" t="inlineStr">
        <is>
          <t>E_Natuf_Generic_13082026_Adset1_Ad1</t>
        </is>
      </c>
      <c r="O2596" t="inlineStr">
        <is>
          <t>Natuf</t>
        </is>
      </c>
      <c r="P2596" t="inlineStr">
        <is>
          <t>Facebook</t>
        </is>
      </c>
      <c r="Q2596" t="inlineStr">
        <is>
          <t>Deepak Rai</t>
        </is>
      </c>
      <c r="R2596" t="inlineStr">
        <is>
          <t>Tejaswini Tarigopula</t>
        </is>
      </c>
      <c r="S2596" t="inlineStr">
        <is>
          <t>-</t>
        </is>
      </c>
      <c r="T2596" t="inlineStr">
        <is>
          <t>Vadodara</t>
        </is>
      </c>
      <c r="U2596" t="inlineStr">
        <is>
          <t xml:space="preserve"> </t>
        </is>
      </c>
      <c r="V2596" t="n">
        <v>0</v>
      </c>
      <c r="W2596" t="n">
        <v>0</v>
      </c>
      <c r="X2596" t="inlineStr">
        <is>
          <t>XXXXXX3737</t>
        </is>
      </c>
      <c r="Y2596" s="72" t="n">
        <v>46326.52037037037</v>
      </c>
    </row>
    <row r="2597">
      <c r="A2597" s="39" t="inlineStr">
        <is>
          <t>6ad08d597763920ddc607ce7</t>
        </is>
      </c>
      <c r="B2597" s="72" t="n">
        <v>46310.57834490741</v>
      </c>
      <c r="C2597" s="70" t="n">
        <v>46310</v>
      </c>
      <c r="D2597" t="inlineStr">
        <is>
          <t>2026-10</t>
        </is>
      </c>
      <c r="E2597" t="inlineStr">
        <is>
          <t>Wk of 2026-10-12</t>
        </is>
      </c>
      <c r="F2597" t="inlineStr">
        <is>
          <t>Attempt 1</t>
        </is>
      </c>
      <c r="G2597" s="39" t="str">
        <f>IF(ISNUMBER(MATCH(F2597,QualityStatuses,0)),"Quality Lead","Non-Quality Lead")</f>
        <v>Non-Quality Lead</v>
      </c>
      <c r="H2597" s="39" t="str">
        <f>IFERROR(INDEX(CampTypes,MATCH(I2597,CampList,0)),"Unattributed")</f>
        <v>New</v>
      </c>
      <c r="I2597" t="inlineStr">
        <is>
          <t>EBG - In House | ABO | Natuf | Leads | Unit Franchise | India | Oct26 | V1</t>
        </is>
      </c>
      <c r="J2597" t="inlineStr">
        <is>
          <t>EBG - In House | ABO | Natuf | Leads | Unit Franchise | India | Oct26 | V1</t>
        </is>
      </c>
      <c r="K2597" t="inlineStr">
        <is>
          <t>Direct (campaign tagged in CRM)</t>
        </is>
      </c>
      <c r="L2597" t="inlineStr">
        <is>
          <t>Natuf | Business Owners | Tier1 + Growth Cities | Oct26 | V1</t>
        </is>
      </c>
      <c r="M2597" t="inlineStr">
        <is>
          <t>Natuf | Business Owners | Tier1 + Growth Cities | Oct26 | V1</t>
        </is>
      </c>
      <c r="N2597" t="inlineStr">
        <is>
          <t>Natuf | Reel | Brand Ambassador | Heard Of Owning A Cafe | V1</t>
        </is>
      </c>
      <c r="O2597" t="inlineStr">
        <is>
          <t>In House Natuf</t>
        </is>
      </c>
      <c r="P2597" t="inlineStr">
        <is>
          <t>Facebook</t>
        </is>
      </c>
      <c r="Q2597" t="inlineStr">
        <is>
          <t>Rupa Srinivas</t>
        </is>
      </c>
      <c r="R2597" t="inlineStr">
        <is>
          <t>Yeshaswini</t>
        </is>
      </c>
      <c r="S2597" t="inlineStr">
        <is>
          <t>-</t>
        </is>
      </c>
      <c r="T2597" t="inlineStr">
        <is>
          <t>Varanasi</t>
        </is>
      </c>
      <c r="U2597" t="inlineStr">
        <is>
          <t xml:space="preserve"> </t>
        </is>
      </c>
      <c r="V2597" t="n">
        <v>1</v>
      </c>
      <c r="W2597" t="n">
        <v>0</v>
      </c>
      <c r="X2597" t="inlineStr">
        <is>
          <t>XXXXXX1176</t>
        </is>
      </c>
      <c r="Y2597" s="72" t="n">
        <v>46326.52037037037</v>
      </c>
    </row>
    <row r="2598">
      <c r="A2598" s="39" t="inlineStr">
        <is>
          <t>6ad08aee2c2aacb40c157164</t>
        </is>
      </c>
      <c r="B2598" s="72" t="n">
        <v>46310.57118055555</v>
      </c>
      <c r="C2598" s="70" t="n">
        <v>46310</v>
      </c>
      <c r="D2598" t="inlineStr">
        <is>
          <t>2026-10</t>
        </is>
      </c>
      <c r="E2598" t="inlineStr">
        <is>
          <t>Wk of 2026-10-12</t>
        </is>
      </c>
      <c r="F2598" t="inlineStr">
        <is>
          <t>Attempt 1</t>
        </is>
      </c>
      <c r="G2598" s="39" t="str">
        <f>IF(ISNUMBER(MATCH(F2598,QualityStatuses,0)),"Quality Lead","Non-Quality Lead")</f>
        <v>Non-Quality Lead</v>
      </c>
      <c r="H2598" s="39" t="str">
        <f>IFERROR(INDEX(CampTypes,MATCH(I2598,CampList,0)),"Unattributed")</f>
        <v>New</v>
      </c>
      <c r="I2598" t="inlineStr">
        <is>
          <t>EBG - In House | ABO | Natuf | Leads | Unit Franchise | India | Oct26 | V1</t>
        </is>
      </c>
      <c r="J2598" t="inlineStr">
        <is>
          <t>EBG - In House | ABO | Natuf | Leads | Unit Franchise | India | Oct26 | V1</t>
        </is>
      </c>
      <c r="K2598" t="inlineStr">
        <is>
          <t>Direct (campaign tagged in CRM)</t>
        </is>
      </c>
      <c r="L2598" t="inlineStr">
        <is>
          <t>Natuf | Investors | Tier1 + Growth Cities | Oct26 | V1</t>
        </is>
      </c>
      <c r="M2598" t="inlineStr">
        <is>
          <t>Natuf | Investors | Tier1 + Growth Cities | Oct26 | V1</t>
        </is>
      </c>
      <c r="N2598" t="inlineStr">
        <is>
          <t>Natuf | Reel | Brand Ambassador | Heard Of Owning A Cafe | V1</t>
        </is>
      </c>
      <c r="O2598" t="inlineStr">
        <is>
          <t>In House Natuf</t>
        </is>
      </c>
      <c r="P2598" t="inlineStr">
        <is>
          <t>Facebook</t>
        </is>
      </c>
      <c r="Q2598" t="inlineStr">
        <is>
          <t>Rupa Srinivas</t>
        </is>
      </c>
      <c r="R2598" t="inlineStr">
        <is>
          <t>Siddharth</t>
        </is>
      </c>
      <c r="S2598" t="inlineStr">
        <is>
          <t>-</t>
        </is>
      </c>
      <c r="T2598" t="inlineStr">
        <is>
          <t>Baoli</t>
        </is>
      </c>
      <c r="U2598" t="inlineStr">
        <is>
          <t xml:space="preserve"> </t>
        </is>
      </c>
      <c r="V2598" t="n">
        <v>1</v>
      </c>
      <c r="W2598" t="n">
        <v>0</v>
      </c>
      <c r="X2598" t="inlineStr">
        <is>
          <t>XXXXXX2710</t>
        </is>
      </c>
      <c r="Y2598" s="72" t="n">
        <v>46326.52037037037</v>
      </c>
    </row>
    <row r="2599">
      <c r="A2599" s="39" t="inlineStr">
        <is>
          <t>6ad089b8bb94f1b57342c51f</t>
        </is>
      </c>
      <c r="B2599" s="72" t="n">
        <v>46310.56759259259</v>
      </c>
      <c r="C2599" s="70" t="n">
        <v>46310</v>
      </c>
      <c r="D2599" t="inlineStr">
        <is>
          <t>2026-10</t>
        </is>
      </c>
      <c r="E2599" t="inlineStr">
        <is>
          <t>Wk of 2026-10-12</t>
        </is>
      </c>
      <c r="F2599" t="inlineStr">
        <is>
          <t>Details Shared</t>
        </is>
      </c>
      <c r="G2599" s="39" t="str">
        <f>IF(ISNUMBER(MATCH(F2599,QualityStatuses,0)),"Quality Lead","Non-Quality Lead")</f>
        <v>Quality Lead</v>
      </c>
      <c r="H2599" s="39" t="str">
        <f>IFERROR(INDEX(CampTypes,MATCH(I2599,CampList,0)),"Unattributed")</f>
        <v>Old</v>
      </c>
      <c r="I2599" t="inlineStr">
        <is>
          <t>E_Suresh_Natuf_Kiosk_07072026</t>
        </is>
      </c>
      <c r="J2599" t="inlineStr">
        <is>
          <t>E_Suresh_Natuf_Kiosk_07072026</t>
        </is>
      </c>
      <c r="K2599" t="inlineStr">
        <is>
          <t>Direct (campaign tagged in CRM)</t>
        </is>
      </c>
      <c r="L2599" t="inlineStr">
        <is>
          <t>E_Suresh_Natuf_Kiosk_07072026_Adset5</t>
        </is>
      </c>
      <c r="M2599" t="inlineStr">
        <is>
          <t>E_Suresh_Natuf_Kiosk_07072026_Adset5</t>
        </is>
      </c>
      <c r="N2599" t="inlineStr">
        <is>
          <t>E_Hindi_Suresh_Natuf_Kiosk_07072026_Adset5_ad3 – Copy 2</t>
        </is>
      </c>
      <c r="O2599" t="inlineStr">
        <is>
          <t>Natuf</t>
        </is>
      </c>
      <c r="P2599" t="inlineStr">
        <is>
          <t>Facebook</t>
        </is>
      </c>
      <c r="Q2599" t="inlineStr">
        <is>
          <t>Omkar Navge</t>
        </is>
      </c>
      <c r="R2599" t="inlineStr">
        <is>
          <t>Jasmine</t>
        </is>
      </c>
      <c r="S2599" t="inlineStr">
        <is>
          <t>-</t>
        </is>
      </c>
      <c r="T2599" t="inlineStr">
        <is>
          <t>Bangalore</t>
        </is>
      </c>
      <c r="U2599" t="inlineStr">
        <is>
          <t>Karnataka</t>
        </is>
      </c>
      <c r="V2599" t="n">
        <v>1</v>
      </c>
      <c r="W2599" t="n">
        <v>1</v>
      </c>
      <c r="X2599" t="inlineStr">
        <is>
          <t>XXXXXX5324</t>
        </is>
      </c>
      <c r="Y2599" s="72" t="n">
        <v>46326.52037037037</v>
      </c>
    </row>
    <row r="2600">
      <c r="A2600" s="39" t="inlineStr">
        <is>
          <t>6ad08950b61c4cf59f9870ed</t>
        </is>
      </c>
      <c r="B2600" s="72" t="n">
        <v>46310.56638888889</v>
      </c>
      <c r="C2600" s="70" t="n">
        <v>46310</v>
      </c>
      <c r="D2600" t="inlineStr">
        <is>
          <t>2026-10</t>
        </is>
      </c>
      <c r="E2600" t="inlineStr">
        <is>
          <t>Wk of 2026-10-12</t>
        </is>
      </c>
      <c r="F2600" t="inlineStr">
        <is>
          <t>Attempt 2</t>
        </is>
      </c>
      <c r="G2600" s="39" t="str">
        <f>IF(ISNUMBER(MATCH(F2600,QualityStatuses,0)),"Quality Lead","Non-Quality Lead")</f>
        <v>Non-Quality Lead</v>
      </c>
      <c r="H2600" s="39" t="str">
        <f>IFERROR(INDEX(CampTypes,MATCH(I2600,CampList,0)),"Unattributed")</f>
        <v>New</v>
      </c>
      <c r="I2600" t="inlineStr">
        <is>
          <t>EBG - In House | ABO | Natuf | Leads | Unit Franchise | India | Oct26 | V1</t>
        </is>
      </c>
      <c r="J2600" t="inlineStr">
        <is>
          <t>EBG - In House | ABO | Natuf | Leads | Unit Franchise | India | Oct26 | V1</t>
        </is>
      </c>
      <c r="K2600" t="inlineStr">
        <is>
          <t>Direct (campaign tagged in CRM)</t>
        </is>
      </c>
      <c r="L2600" t="inlineStr">
        <is>
          <t>Natuf | Business Owners | Tier1 + Growth Cities | Oct26 | V1</t>
        </is>
      </c>
      <c r="M2600" t="inlineStr">
        <is>
          <t>Natuf | Business Owners | Tier1 + Growth Cities | Oct26 | V1</t>
        </is>
      </c>
      <c r="N2600" t="inlineStr">
        <is>
          <t>Natuf | Reel | Brand Ambassador | Heard Of Owning A Cafe | V1</t>
        </is>
      </c>
      <c r="O2600" t="inlineStr">
        <is>
          <t>In House Natuf</t>
        </is>
      </c>
      <c r="P2600" t="inlineStr">
        <is>
          <t>Facebook</t>
        </is>
      </c>
      <c r="Q2600" t="inlineStr">
        <is>
          <t>Rupa Srinivas</t>
        </is>
      </c>
      <c r="R2600" t="inlineStr">
        <is>
          <t>Kalpana Devanoori</t>
        </is>
      </c>
      <c r="S2600" t="inlineStr">
        <is>
          <t>-</t>
        </is>
      </c>
      <c r="T2600" t="inlineStr">
        <is>
          <t>Bhubaneswar</t>
        </is>
      </c>
      <c r="U2600" t="inlineStr">
        <is>
          <t xml:space="preserve"> </t>
        </is>
      </c>
      <c r="V2600" t="n">
        <v>2</v>
      </c>
      <c r="W2600" t="n">
        <v>0</v>
      </c>
      <c r="X2600" t="inlineStr">
        <is>
          <t>XXXXXX7103</t>
        </is>
      </c>
      <c r="Y2600" s="72" t="n">
        <v>46326.52037037037</v>
      </c>
    </row>
    <row r="2601">
      <c r="A2601" s="39" t="inlineStr">
        <is>
          <t>6ad08851344bb165a65a0ecd</t>
        </is>
      </c>
      <c r="B2601" s="72" t="n">
        <v>46310.5634375</v>
      </c>
      <c r="C2601" s="70" t="n">
        <v>46310</v>
      </c>
      <c r="D2601" t="inlineStr">
        <is>
          <t>2026-10</t>
        </is>
      </c>
      <c r="E2601" t="inlineStr">
        <is>
          <t>Wk of 2026-10-12</t>
        </is>
      </c>
      <c r="F2601" t="inlineStr">
        <is>
          <t>Lost</t>
        </is>
      </c>
      <c r="G2601" s="39" t="str">
        <f>IF(ISNUMBER(MATCH(F2601,QualityStatuses,0)),"Quality Lead","Non-Quality Lead")</f>
        <v>Non-Quality Lead</v>
      </c>
      <c r="H2601" s="39" t="str">
        <f>IFERROR(INDEX(CampTypes,MATCH(I2601,CampList,0)),"Unattributed")</f>
        <v>Old</v>
      </c>
      <c r="I2601" t="inlineStr">
        <is>
          <t>natuf_Kiosk_14072026_Hindi</t>
        </is>
      </c>
      <c r="J2601" t="inlineStr">
        <is>
          <t>natuf_Kiosk_14072026_Hindi</t>
        </is>
      </c>
      <c r="K2601" t="inlineStr">
        <is>
          <t>Direct (campaign tagged in CRM)</t>
        </is>
      </c>
      <c r="L2601" t="inlineStr">
        <is>
          <t>natuf_Kiosk_09102026</t>
        </is>
      </c>
      <c r="M2601" t="inlineStr">
        <is>
          <t>natuf_Kiosk_09102026</t>
        </is>
      </c>
      <c r="N2601" t="inlineStr">
        <is>
          <t>natuf_Kiosk_14072026_ad set_ad1</t>
        </is>
      </c>
      <c r="O2601" t="inlineStr">
        <is>
          <t>Natuf</t>
        </is>
      </c>
      <c r="P2601" t="inlineStr">
        <is>
          <t>Facebook</t>
        </is>
      </c>
      <c r="Q2601" t="inlineStr">
        <is>
          <t>Tejaswini Tarigopula</t>
        </is>
      </c>
      <c r="R2601" t="inlineStr">
        <is>
          <t>Sai Charan</t>
        </is>
      </c>
      <c r="S2601" t="inlineStr">
        <is>
          <t>Not Interested</t>
        </is>
      </c>
      <c r="T2601" t="inlineStr">
        <is>
          <t>New Delhi</t>
        </is>
      </c>
      <c r="U2601" t="inlineStr">
        <is>
          <t xml:space="preserve"> </t>
        </is>
      </c>
      <c r="V2601" t="n">
        <v>2</v>
      </c>
      <c r="W2601" t="n">
        <v>1</v>
      </c>
      <c r="X2601" t="inlineStr">
        <is>
          <t>XXXXXX9585</t>
        </is>
      </c>
      <c r="Y2601" s="72" t="n">
        <v>46326.52037037037</v>
      </c>
    </row>
    <row r="2602">
      <c r="A2602" s="39" t="inlineStr">
        <is>
          <t>6ad08658e3cae1b357203bfa</t>
        </is>
      </c>
      <c r="B2602" s="72" t="n">
        <v>46310.5575925926</v>
      </c>
      <c r="C2602" s="70" t="n">
        <v>46310</v>
      </c>
      <c r="D2602" t="inlineStr">
        <is>
          <t>2026-10</t>
        </is>
      </c>
      <c r="E2602" t="inlineStr">
        <is>
          <t>Wk of 2026-10-12</t>
        </is>
      </c>
      <c r="F2602" t="inlineStr">
        <is>
          <t>Attempt 2</t>
        </is>
      </c>
      <c r="G2602" s="39" t="str">
        <f>IF(ISNUMBER(MATCH(F2602,QualityStatuses,0)),"Quality Lead","Non-Quality Lead")</f>
        <v>Non-Quality Lead</v>
      </c>
      <c r="H2602" s="39" t="str">
        <f>IFERROR(INDEX(CampTypes,MATCH(I2602,CampList,0)),"Unattributed")</f>
        <v>New</v>
      </c>
      <c r="I2602" t="inlineStr">
        <is>
          <t>EBG - In House | ABO | Natuf | Leads | Unit Franchise | India | Oct26 | V1</t>
        </is>
      </c>
      <c r="J2602" t="inlineStr">
        <is>
          <t>EBG - In House | ABO | Natuf | Leads | Unit Franchise | India | Oct26 | V1</t>
        </is>
      </c>
      <c r="K2602" t="inlineStr">
        <is>
          <t>Direct (campaign tagged in CRM)</t>
        </is>
      </c>
      <c r="L2602" t="inlineStr">
        <is>
          <t>Natuf | Broad | Tier1 + Growth Cities | Oct26 | V1</t>
        </is>
      </c>
      <c r="M2602" t="inlineStr">
        <is>
          <t>Natuf | Broad | Tier1 + Growth Cities | Oct26 | V1</t>
        </is>
      </c>
      <c r="N2602" t="inlineStr">
        <is>
          <t>Natuf | Reel | Brand Ambassador | Heard Of Owning A Cafe | V1</t>
        </is>
      </c>
      <c r="O2602" t="inlineStr">
        <is>
          <t>In House Natuf</t>
        </is>
      </c>
      <c r="P2602" t="inlineStr">
        <is>
          <t>Facebook</t>
        </is>
      </c>
      <c r="Q2602" t="inlineStr">
        <is>
          <t>Rupa Srinivas</t>
        </is>
      </c>
      <c r="R2602" t="inlineStr">
        <is>
          <t>Durga Bhavani</t>
        </is>
      </c>
      <c r="S2602" t="inlineStr">
        <is>
          <t>-</t>
        </is>
      </c>
      <c r="T2602" t="inlineStr">
        <is>
          <t>Noida</t>
        </is>
      </c>
      <c r="U2602" t="inlineStr">
        <is>
          <t xml:space="preserve"> </t>
        </is>
      </c>
      <c r="V2602" t="n">
        <v>2</v>
      </c>
      <c r="W2602" t="n">
        <v>0</v>
      </c>
      <c r="X2602" t="inlineStr">
        <is>
          <t>XXXXXX5382</t>
        </is>
      </c>
      <c r="Y2602" s="72" t="n">
        <v>46326.52037037037</v>
      </c>
    </row>
    <row r="2603">
      <c r="A2603" s="39" t="inlineStr">
        <is>
          <t>6ad0852cafc6de96b8933afc</t>
        </is>
      </c>
      <c r="B2603" s="72" t="n">
        <v>46310.55412037037</v>
      </c>
      <c r="C2603" s="70" t="n">
        <v>46310</v>
      </c>
      <c r="D2603" t="inlineStr">
        <is>
          <t>2026-10</t>
        </is>
      </c>
      <c r="E2603" t="inlineStr">
        <is>
          <t>Wk of 2026-10-12</t>
        </is>
      </c>
      <c r="F2603" t="inlineStr">
        <is>
          <t>Attempt 1</t>
        </is>
      </c>
      <c r="G2603" s="39" t="str">
        <f>IF(ISNUMBER(MATCH(F2603,QualityStatuses,0)),"Quality Lead","Non-Quality Lead")</f>
        <v>Non-Quality Lead</v>
      </c>
      <c r="H2603" s="39" t="str">
        <f>IFERROR(INDEX(CampTypes,MATCH(I2603,CampList,0)),"Unattributed")</f>
        <v>New</v>
      </c>
      <c r="I2603" t="inlineStr">
        <is>
          <t>EBG - In House | ABO | Natuf | Leads | Unit Franchise | India | Oct26 | V1</t>
        </is>
      </c>
      <c r="J2603" t="inlineStr">
        <is>
          <t>EBG - In House | ABO | Natuf | Leads | Unit Franchise | India | Oct26 | V1</t>
        </is>
      </c>
      <c r="K2603" t="inlineStr">
        <is>
          <t>Direct (campaign tagged in CRM)</t>
        </is>
      </c>
      <c r="L2603" t="inlineStr">
        <is>
          <t>Natuf | Broad | Tier1 + Growth Cities | Oct26 | V1</t>
        </is>
      </c>
      <c r="M2603" t="inlineStr">
        <is>
          <t>Natuf | Broad | Tier1 + Growth Cities | Oct26 | V1</t>
        </is>
      </c>
      <c r="N2603" t="inlineStr">
        <is>
          <t>Natuf | Reel | Brand Ambassador | Heard Of Owning A Cafe | V1</t>
        </is>
      </c>
      <c r="O2603" t="inlineStr">
        <is>
          <t>In House Natuf</t>
        </is>
      </c>
      <c r="P2603" t="inlineStr">
        <is>
          <t>Facebook</t>
        </is>
      </c>
      <c r="Q2603" t="inlineStr">
        <is>
          <t>Rupa Srinivas</t>
        </is>
      </c>
      <c r="R2603" t="inlineStr">
        <is>
          <t>Prithvi Raj</t>
        </is>
      </c>
      <c r="S2603" t="inlineStr">
        <is>
          <t>-</t>
        </is>
      </c>
      <c r="T2603" t="inlineStr">
        <is>
          <t>Gujrat/ valsad 396001</t>
        </is>
      </c>
      <c r="U2603" t="inlineStr">
        <is>
          <t xml:space="preserve"> </t>
        </is>
      </c>
      <c r="V2603" t="n">
        <v>1</v>
      </c>
      <c r="W2603" t="n">
        <v>0</v>
      </c>
      <c r="X2603" t="inlineStr">
        <is>
          <t>XXXXXX8614</t>
        </is>
      </c>
      <c r="Y2603" s="72" t="n">
        <v>46326.52037037037</v>
      </c>
    </row>
    <row r="2604">
      <c r="A2604" s="39" t="inlineStr">
        <is>
          <t>6ad0831305eba93de9b9a597</t>
        </is>
      </c>
      <c r="B2604" s="72" t="n">
        <v>46310.54790509259</v>
      </c>
      <c r="C2604" s="70" t="n">
        <v>46310</v>
      </c>
      <c r="D2604" t="inlineStr">
        <is>
          <t>2026-10</t>
        </is>
      </c>
      <c r="E2604" t="inlineStr">
        <is>
          <t>Wk of 2026-10-12</t>
        </is>
      </c>
      <c r="F2604" t="inlineStr">
        <is>
          <t>Attempt 1</t>
        </is>
      </c>
      <c r="G2604" s="39" t="str">
        <f>IF(ISNUMBER(MATCH(F2604,QualityStatuses,0)),"Quality Lead","Non-Quality Lead")</f>
        <v>Non-Quality Lead</v>
      </c>
      <c r="H2604" s="39" t="str">
        <f>IFERROR(INDEX(CampTypes,MATCH(I2604,CampList,0)),"Unattributed")</f>
        <v>New</v>
      </c>
      <c r="I2604" t="inlineStr">
        <is>
          <t>EBG - In House | ABO | Natuf | Leads | Unit Franchise | India | Oct26 | V1</t>
        </is>
      </c>
      <c r="J2604" t="inlineStr">
        <is>
          <t>EBG - In House | ABO | Natuf | Leads | Unit Franchise | India | Oct26 | V1</t>
        </is>
      </c>
      <c r="K2604" t="inlineStr">
        <is>
          <t>Direct (campaign tagged in CRM)</t>
        </is>
      </c>
      <c r="L2604" t="inlineStr">
        <is>
          <t>Natuf | Investors | Tier1 + Growth Cities | Oct26 | V1</t>
        </is>
      </c>
      <c r="M2604" t="inlineStr">
        <is>
          <t>Natuf | Investors | Tier1 + Growth Cities | Oct26 | V1</t>
        </is>
      </c>
      <c r="N2604" t="inlineStr">
        <is>
          <t>Natuf | Reel | Brand Ambassador | Heard Of Owning A Cafe | V1</t>
        </is>
      </c>
      <c r="O2604" t="inlineStr">
        <is>
          <t>In House Natuf</t>
        </is>
      </c>
      <c r="P2604" t="inlineStr">
        <is>
          <t>Facebook</t>
        </is>
      </c>
      <c r="Q2604" t="inlineStr">
        <is>
          <t>Rupa Srinivas</t>
        </is>
      </c>
      <c r="R2604" t="inlineStr">
        <is>
          <t>Sourav dey</t>
        </is>
      </c>
      <c r="S2604" t="inlineStr">
        <is>
          <t>-</t>
        </is>
      </c>
      <c r="T2604" t="inlineStr">
        <is>
          <t>Chennai</t>
        </is>
      </c>
      <c r="U2604" t="inlineStr">
        <is>
          <t xml:space="preserve"> </t>
        </is>
      </c>
      <c r="V2604" t="n">
        <v>2</v>
      </c>
      <c r="W2604" t="n">
        <v>0</v>
      </c>
      <c r="X2604" t="inlineStr">
        <is>
          <t>XXXXXX5969</t>
        </is>
      </c>
      <c r="Y2604" s="72" t="n">
        <v>46326.52037037037</v>
      </c>
    </row>
    <row r="2605">
      <c r="A2605" s="39" t="inlineStr">
        <is>
          <t>6acd49b24b7b0892f7db83a0</t>
        </is>
      </c>
      <c r="B2605" s="72" t="n">
        <v>46308.10233796296</v>
      </c>
      <c r="C2605" s="70" t="n">
        <v>46308</v>
      </c>
      <c r="D2605" t="inlineStr">
        <is>
          <t>2026-10</t>
        </is>
      </c>
      <c r="E2605" t="inlineStr">
        <is>
          <t>Wk of 2026-10-12</t>
        </is>
      </c>
      <c r="F2605" t="inlineStr">
        <is>
          <t>Lost</t>
        </is>
      </c>
      <c r="G2605" s="39" t="str">
        <f>IF(ISNUMBER(MATCH(F2605,QualityStatuses,0)),"Quality Lead","Non-Quality Lead")</f>
        <v>Non-Quality Lead</v>
      </c>
      <c r="H2605" s="39" t="str">
        <f>IFERROR(INDEX(CampTypes,MATCH(I2605,CampList,0)),"Unattributed")</f>
        <v>New</v>
      </c>
      <c r="I2605" t="inlineStr">
        <is>
          <t>EBG - In House | ABO | Natuf | Leads | Unit Franchise | India | Oct26 | V1</t>
        </is>
      </c>
      <c r="J2605" t="inlineStr">
        <is>
          <t>EBG - In House | ABO | Natuf | Leads | Unit Franchise | India | Oct26 | V1</t>
        </is>
      </c>
      <c r="K2605" t="inlineStr">
        <is>
          <t>Direct (campaign tagged in CRM)</t>
        </is>
      </c>
      <c r="L2605" t="inlineStr">
        <is>
          <t>Natuf | LAL 1% | India | Jul26 | V1</t>
        </is>
      </c>
      <c r="M2605" t="inlineStr">
        <is>
          <t>Natuf | LAL 1% | India | Jul26 | V1</t>
        </is>
      </c>
      <c r="N2605" t="inlineStr">
        <is>
          <t>Natuf | Reel | Brand Ambassador | Heard Of Owning A Cafe | V1</t>
        </is>
      </c>
      <c r="O2605" t="inlineStr">
        <is>
          <t>In House Natuf</t>
        </is>
      </c>
      <c r="P2605" t="inlineStr">
        <is>
          <t>Facebook</t>
        </is>
      </c>
      <c r="Q2605" t="inlineStr">
        <is>
          <t>Marshal Malbari</t>
        </is>
      </c>
      <c r="R2605" t="inlineStr">
        <is>
          <t>Vanita Joshi</t>
        </is>
      </c>
      <c r="S2605" t="inlineStr">
        <is>
          <t>Not Interested</t>
        </is>
      </c>
      <c r="T2605" t="inlineStr">
        <is>
          <t>Latur</t>
        </is>
      </c>
      <c r="U2605" t="inlineStr">
        <is>
          <t xml:space="preserve"> </t>
        </is>
      </c>
      <c r="V2605" t="n">
        <v>3</v>
      </c>
      <c r="W2605" t="n">
        <v>1</v>
      </c>
      <c r="X2605" t="inlineStr">
        <is>
          <t>XXXXXX7374</t>
        </is>
      </c>
      <c r="Y2605" s="72" t="n">
        <v>46326.52037037037</v>
      </c>
    </row>
    <row r="2606">
      <c r="A2606" s="39" t="inlineStr">
        <is>
          <t>6acd3d021a8b044ae568505c</t>
        </is>
      </c>
      <c r="B2606" s="72" t="n">
        <v>46308.06474537037</v>
      </c>
      <c r="C2606" s="70" t="n">
        <v>46308</v>
      </c>
      <c r="D2606" t="inlineStr">
        <is>
          <t>2026-10</t>
        </is>
      </c>
      <c r="E2606" t="inlineStr">
        <is>
          <t>Wk of 2026-10-12</t>
        </is>
      </c>
      <c r="F2606" t="inlineStr">
        <is>
          <t>Lost</t>
        </is>
      </c>
      <c r="G2606" s="39" t="str">
        <f>IF(ISNUMBER(MATCH(F2606,QualityStatuses,0)),"Quality Lead","Non-Quality Lead")</f>
        <v>Non-Quality Lead</v>
      </c>
      <c r="H2606" s="39" t="str">
        <f>IFERROR(INDEX(CampTypes,MATCH(I2606,CampList,0)),"Unattributed")</f>
        <v>Old</v>
      </c>
      <c r="I2606" t="inlineStr">
        <is>
          <t>natuf_Kiosk_14072026_Hindi</t>
        </is>
      </c>
      <c r="J2606" t="inlineStr">
        <is>
          <t>natuf_Kiosk_14072026_Hindi</t>
        </is>
      </c>
      <c r="K2606" t="inlineStr">
        <is>
          <t>Direct (campaign tagged in CRM)</t>
        </is>
      </c>
      <c r="L2606" t="inlineStr">
        <is>
          <t>natuf_Kiosk_14072026_Highest-converting industries</t>
        </is>
      </c>
      <c r="M2606" t="inlineStr">
        <is>
          <t>natuf_Kiosk_14072026_Highest-converting industries</t>
        </is>
      </c>
      <c r="N2606" t="inlineStr">
        <is>
          <t>natuf_Kiosk_14072026_ad set_ad1</t>
        </is>
      </c>
      <c r="O2606" t="inlineStr">
        <is>
          <t>Natuf</t>
        </is>
      </c>
      <c r="P2606" t="inlineStr">
        <is>
          <t>Facebook</t>
        </is>
      </c>
      <c r="Q2606" t="inlineStr">
        <is>
          <t>Tejaswini Tarigopula</t>
        </is>
      </c>
      <c r="R2606" t="inlineStr">
        <is>
          <t>Arjuman Vidya Sagar</t>
        </is>
      </c>
      <c r="S2606" t="inlineStr">
        <is>
          <t>DNP - Did Not Pick Up</t>
        </is>
      </c>
      <c r="T2606" t="inlineStr">
        <is>
          <t>SHRIGONDA</t>
        </is>
      </c>
      <c r="U2606" t="inlineStr">
        <is>
          <t xml:space="preserve"> </t>
        </is>
      </c>
      <c r="V2606" t="n">
        <v>6</v>
      </c>
      <c r="W2606" t="n">
        <v>0</v>
      </c>
      <c r="X2606" t="inlineStr">
        <is>
          <t>XXXXXX1001</t>
        </is>
      </c>
      <c r="Y2606" s="72" t="n">
        <v>46326.52037037037</v>
      </c>
    </row>
    <row r="2607">
      <c r="A2607" s="39" t="inlineStr">
        <is>
          <t>6acd377f1da2c2889eb4b9ce</t>
        </is>
      </c>
      <c r="B2607" s="72" t="n">
        <v>46308.04841435186</v>
      </c>
      <c r="C2607" s="70" t="n">
        <v>46308</v>
      </c>
      <c r="D2607" t="inlineStr">
        <is>
          <t>2026-10</t>
        </is>
      </c>
      <c r="E2607" t="inlineStr">
        <is>
          <t>Wk of 2026-10-12</t>
        </is>
      </c>
      <c r="F2607" t="inlineStr">
        <is>
          <t>Attempt 4</t>
        </is>
      </c>
      <c r="G2607" s="39" t="str">
        <f>IF(ISNUMBER(MATCH(F2607,QualityStatuses,0)),"Quality Lead","Non-Quality Lead")</f>
        <v>Non-Quality Lead</v>
      </c>
      <c r="H2607" s="39" t="str">
        <f>IFERROR(INDEX(CampTypes,MATCH(I2607,CampList,0)),"Unattributed")</f>
        <v>New</v>
      </c>
      <c r="I2607" t="inlineStr">
        <is>
          <t>EBG - In House | ABO | Natuf | Leads | Unit Franchise | India | Oct26 | V1</t>
        </is>
      </c>
      <c r="J2607" t="inlineStr">
        <is>
          <t>EBG - In House | ABO | Natuf | Leads | Unit Franchise | India | Oct26 | V1</t>
        </is>
      </c>
      <c r="K2607" t="inlineStr">
        <is>
          <t>Direct (campaign tagged in CRM)</t>
        </is>
      </c>
      <c r="L2607" t="inlineStr">
        <is>
          <t>Natuf | Investors | Tier1 + Growth Cities | Oct26 | V1</t>
        </is>
      </c>
      <c r="M2607" t="inlineStr">
        <is>
          <t>Natuf | Investors | Tier1 + Growth Cities | Oct26 | V1</t>
        </is>
      </c>
      <c r="N2607" t="inlineStr">
        <is>
          <t>Natuf | Reel | Brand Ambassador | Heard Of Owning A Cafe | V1</t>
        </is>
      </c>
      <c r="O2607" t="inlineStr">
        <is>
          <t>In House Natuf</t>
        </is>
      </c>
      <c r="P2607" t="inlineStr">
        <is>
          <t>Facebook</t>
        </is>
      </c>
      <c r="Q2607" t="inlineStr">
        <is>
          <t>Marshal Malbari</t>
        </is>
      </c>
      <c r="R2607" t="inlineStr">
        <is>
          <t>Tanishq A</t>
        </is>
      </c>
      <c r="S2607" t="inlineStr">
        <is>
          <t>-</t>
        </is>
      </c>
      <c r="T2607" t="inlineStr">
        <is>
          <t>davanagere</t>
        </is>
      </c>
      <c r="U2607" t="inlineStr">
        <is>
          <t xml:space="preserve"> </t>
        </is>
      </c>
      <c r="V2607" t="n">
        <v>4</v>
      </c>
      <c r="W2607" t="n">
        <v>1</v>
      </c>
      <c r="X2607" t="inlineStr">
        <is>
          <t>XXXXXX6374</t>
        </is>
      </c>
      <c r="Y2607" s="72" t="n">
        <v>46326.52037037037</v>
      </c>
    </row>
    <row r="2608">
      <c r="A2608" s="39" t="inlineStr">
        <is>
          <t>6acd36eef918f7ff40981f36</t>
        </is>
      </c>
      <c r="B2608" s="72" t="n">
        <v>46308.04673611111</v>
      </c>
      <c r="C2608" s="70" t="n">
        <v>46308</v>
      </c>
      <c r="D2608" t="inlineStr">
        <is>
          <t>2026-10</t>
        </is>
      </c>
      <c r="E2608" t="inlineStr">
        <is>
          <t>Wk of 2026-10-12</t>
        </is>
      </c>
      <c r="F2608" t="inlineStr">
        <is>
          <t>Lost</t>
        </is>
      </c>
      <c r="G2608" s="39" t="str">
        <f>IF(ISNUMBER(MATCH(F2608,QualityStatuses,0)),"Quality Lead","Non-Quality Lead")</f>
        <v>Non-Quality Lead</v>
      </c>
      <c r="H2608" s="39" t="str">
        <f>IFERROR(INDEX(CampTypes,MATCH(I2608,CampList,0)),"Unattributed")</f>
        <v>New</v>
      </c>
      <c r="I2608" t="inlineStr">
        <is>
          <t>Natuf | In House | ABO |  | WhatsApp | Unit Franchise | India | Oct26 | V1</t>
        </is>
      </c>
      <c r="J2608" t="inlineStr">
        <is>
          <t>Natuf | In House | ABO |  | WhatsApp | Unit Franchise | India | Oct26 | V1</t>
        </is>
      </c>
      <c r="K2608" t="inlineStr">
        <is>
          <t>Direct (campaign tagged in CRM)</t>
        </is>
      </c>
      <c r="L2608" t="inlineStr">
        <is>
          <t>Natuf | Investors | Tier1 + Growth Cities | Oct26 | V1</t>
        </is>
      </c>
      <c r="M2608" t="inlineStr">
        <is>
          <t>Natuf | Investors | Tier1 + Growth Cities | Oct26 | V1</t>
        </is>
      </c>
      <c r="N2608" t="inlineStr">
        <is>
          <t>Natuf | Reel | Brand Ambassador | Heard Of Owning A Cafe | V1</t>
        </is>
      </c>
      <c r="O2608" t="inlineStr">
        <is>
          <t>In House Natuf</t>
        </is>
      </c>
      <c r="P2608" t="inlineStr">
        <is>
          <t>Facebook</t>
        </is>
      </c>
      <c r="Q2608" t="inlineStr">
        <is>
          <t>Marshal Malbari</t>
        </is>
      </c>
      <c r="R2608" t="inlineStr">
        <is>
          <t>Shubham Menon</t>
        </is>
      </c>
      <c r="S2608" t="inlineStr">
        <is>
          <t>DNP - Did Not Pick Up</t>
        </is>
      </c>
      <c r="T2608" t="inlineStr">
        <is>
          <t>Indore</t>
        </is>
      </c>
      <c r="U2608" t="inlineStr">
        <is>
          <t xml:space="preserve"> </t>
        </is>
      </c>
      <c r="V2608" t="n">
        <v>7</v>
      </c>
      <c r="W2608" t="n">
        <v>0</v>
      </c>
      <c r="X2608" t="inlineStr">
        <is>
          <t>XXXXXX6588</t>
        </is>
      </c>
      <c r="Y2608" s="72" t="n">
        <v>46318.52859953704</v>
      </c>
    </row>
    <row r="2609">
      <c r="A2609" s="39" t="inlineStr">
        <is>
          <t>6acd34108ff57c616c78f1ce</t>
        </is>
      </c>
      <c r="B2609" s="72" t="n">
        <v>46308.03824074074</v>
      </c>
      <c r="C2609" s="70" t="n">
        <v>46308</v>
      </c>
      <c r="D2609" t="inlineStr">
        <is>
          <t>2026-10</t>
        </is>
      </c>
      <c r="E2609" t="inlineStr">
        <is>
          <t>Wk of 2026-10-12</t>
        </is>
      </c>
      <c r="F2609" t="inlineStr">
        <is>
          <t>Attempt 1</t>
        </is>
      </c>
      <c r="G2609" s="39" t="str">
        <f>IF(ISNUMBER(MATCH(F2609,QualityStatuses,0)),"Quality Lead","Non-Quality Lead")</f>
        <v>Non-Quality Lead</v>
      </c>
      <c r="H2609" s="39" t="str">
        <f>IFERROR(INDEX(CampTypes,MATCH(I2609,CampList,0)),"Unattributed")</f>
        <v>New</v>
      </c>
      <c r="I2609" t="inlineStr">
        <is>
          <t>EBG - In House | ABO | Natuf | Leads | Unit Franchise | India | Oct26 | V1</t>
        </is>
      </c>
      <c r="J2609" t="inlineStr">
        <is>
          <t>EBG - In House | ABO | Natuf | Leads | Unit Franchise | India | Oct26 | V1</t>
        </is>
      </c>
      <c r="K2609" t="inlineStr">
        <is>
          <t>Direct (campaign tagged in CRM)</t>
        </is>
      </c>
      <c r="L2609" t="inlineStr">
        <is>
          <t>Natuf | Broad | Tier1 + Growth Cities | Oct26 | V1</t>
        </is>
      </c>
      <c r="M2609" t="inlineStr">
        <is>
          <t>Natuf | Broad | Tier1 + Growth Cities | Oct26 | V1</t>
        </is>
      </c>
      <c r="N2609" t="inlineStr">
        <is>
          <t>Natuf | Reel | Brand Ambassador | Heard Of Owning A Cafe | V1</t>
        </is>
      </c>
      <c r="O2609" t="inlineStr">
        <is>
          <t>In House Natuf</t>
        </is>
      </c>
      <c r="P2609" t="inlineStr">
        <is>
          <t>Facebook</t>
        </is>
      </c>
      <c r="Q2609" t="inlineStr">
        <is>
          <t>Marshal Malbari</t>
        </is>
      </c>
      <c r="R2609" t="inlineStr">
        <is>
          <t>Rudresh Thorat</t>
        </is>
      </c>
      <c r="S2609" t="inlineStr">
        <is>
          <t>-</t>
        </is>
      </c>
      <c r="T2609" t="inlineStr">
        <is>
          <t>Bangalore</t>
        </is>
      </c>
      <c r="U2609" t="inlineStr">
        <is>
          <t xml:space="preserve"> </t>
        </is>
      </c>
      <c r="V2609" t="n">
        <v>1</v>
      </c>
      <c r="W2609" t="n">
        <v>0</v>
      </c>
      <c r="X2609" t="inlineStr">
        <is>
          <t>XXXXXX4762</t>
        </is>
      </c>
      <c r="Y2609" s="72" t="n">
        <v>46326.52037037037</v>
      </c>
    </row>
    <row r="2610">
      <c r="A2610" s="39" t="inlineStr">
        <is>
          <t>6acd31e4b4281f52b1ad3ef6</t>
        </is>
      </c>
      <c r="B2610" s="72" t="n">
        <v>46308.03180555555</v>
      </c>
      <c r="C2610" s="70" t="n">
        <v>46308</v>
      </c>
      <c r="D2610" t="inlineStr">
        <is>
          <t>2026-10</t>
        </is>
      </c>
      <c r="E2610" t="inlineStr">
        <is>
          <t>Wk of 2026-10-12</t>
        </is>
      </c>
      <c r="F2610" t="inlineStr">
        <is>
          <t>Details Shared</t>
        </is>
      </c>
      <c r="G2610" s="39" t="str">
        <f>IF(ISNUMBER(MATCH(F2610,QualityStatuses,0)),"Quality Lead","Non-Quality Lead")</f>
        <v>Quality Lead</v>
      </c>
      <c r="H2610" s="39" t="str">
        <f>IFERROR(INDEX(CampTypes,MATCH(I2610,CampList,0)),"Unattributed")</f>
        <v>New</v>
      </c>
      <c r="I2610" t="inlineStr">
        <is>
          <t>EBG - In House | ABO | Natuf | Leads | Unit Franchise | India | Oct26 | V1</t>
        </is>
      </c>
      <c r="J2610" t="inlineStr">
        <is>
          <t>EBG - In House | ABO | Natuf | Leads | Unit Franchise | India | Oct26 | V1</t>
        </is>
      </c>
      <c r="K2610" t="inlineStr">
        <is>
          <t>Direct (campaign tagged in CRM)</t>
        </is>
      </c>
      <c r="L2610" t="inlineStr">
        <is>
          <t>Natuf | Business Owners | Tier1 + Growth Cities | Oct26 | V1</t>
        </is>
      </c>
      <c r="M2610" t="inlineStr">
        <is>
          <t>Natuf | Business Owners | Tier1 + Growth Cities | Oct26 | V1</t>
        </is>
      </c>
      <c r="N2610" t="inlineStr">
        <is>
          <t>Natuf | Reel | Brand Ambassador | Heard Of Owning A Cafe | V1</t>
        </is>
      </c>
      <c r="O2610" t="inlineStr">
        <is>
          <t>In House Natuf</t>
        </is>
      </c>
      <c r="P2610" t="inlineStr">
        <is>
          <t>Facebook</t>
        </is>
      </c>
      <c r="Q2610" t="inlineStr">
        <is>
          <t>Marshal Malbari</t>
        </is>
      </c>
      <c r="R2610" t="inlineStr">
        <is>
          <t>Rohit Kamble</t>
        </is>
      </c>
      <c r="S2610" t="inlineStr">
        <is>
          <t>-</t>
        </is>
      </c>
      <c r="T2610" t="inlineStr">
        <is>
          <t>Gurugram</t>
        </is>
      </c>
      <c r="U2610" t="inlineStr">
        <is>
          <t xml:space="preserve"> </t>
        </is>
      </c>
      <c r="V2610" t="n">
        <v>1</v>
      </c>
      <c r="W2610" t="n">
        <v>1</v>
      </c>
      <c r="X2610" t="inlineStr">
        <is>
          <t>XXXXXX5192</t>
        </is>
      </c>
      <c r="Y2610" s="72" t="n">
        <v>46326.52037037037</v>
      </c>
    </row>
    <row r="2611">
      <c r="A2611" s="39" t="inlineStr">
        <is>
          <t>6acd2fc47573640b693e8172</t>
        </is>
      </c>
      <c r="B2611" s="72" t="n">
        <v>46308.02550925926</v>
      </c>
      <c r="C2611" s="70" t="n">
        <v>46308</v>
      </c>
      <c r="D2611" t="inlineStr">
        <is>
          <t>2026-10</t>
        </is>
      </c>
      <c r="E2611" t="inlineStr">
        <is>
          <t>Wk of 2026-10-12</t>
        </is>
      </c>
      <c r="F2611" t="inlineStr">
        <is>
          <t>Lost</t>
        </is>
      </c>
      <c r="G2611" s="39" t="str">
        <f>IF(ISNUMBER(MATCH(F2611,QualityStatuses,0)),"Quality Lead","Non-Quality Lead")</f>
        <v>Non-Quality Lead</v>
      </c>
      <c r="H2611" s="39" t="str">
        <f>IFERROR(INDEX(CampTypes,MATCH(I2611,CampList,0)),"Unattributed")</f>
        <v>Old</v>
      </c>
      <c r="I2611" t="inlineStr">
        <is>
          <t>E_Karan_Natuf_All_07072026</t>
        </is>
      </c>
      <c r="J2611" t="inlineStr">
        <is>
          <t>E_Karan_Natuf_All_07072026</t>
        </is>
      </c>
      <c r="K2611" t="inlineStr">
        <is>
          <t>Direct (campaign tagged in CRM)</t>
        </is>
      </c>
      <c r="L2611" t="inlineStr">
        <is>
          <t>E_Karan_Natuf_Fragship_07072026_Adset2</t>
        </is>
      </c>
      <c r="M2611" t="inlineStr">
        <is>
          <t>E_Karan_Natuf_Fragship_07072026_Adset2</t>
        </is>
      </c>
      <c r="N2611" t="inlineStr">
        <is>
          <t>E_Karan_Natuf_Flagship_Cafe_07072026_Adset2_Ad1 – Copy 2</t>
        </is>
      </c>
      <c r="O2611" t="inlineStr">
        <is>
          <t>Natuf</t>
        </is>
      </c>
      <c r="P2611" t="inlineStr">
        <is>
          <t>Facebook</t>
        </is>
      </c>
      <c r="Q2611" t="inlineStr">
        <is>
          <t>Tejaswini Tarigopula</t>
        </is>
      </c>
      <c r="R2611" t="inlineStr">
        <is>
          <t>Sai Charan</t>
        </is>
      </c>
      <c r="S2611" t="inlineStr">
        <is>
          <t>DNP - Did Not Pick Up</t>
        </is>
      </c>
      <c r="T2611" t="inlineStr">
        <is>
          <t>Hyd</t>
        </is>
      </c>
      <c r="U2611" t="inlineStr">
        <is>
          <t xml:space="preserve"> </t>
        </is>
      </c>
      <c r="V2611" t="n">
        <v>7</v>
      </c>
      <c r="W2611" t="n">
        <v>6</v>
      </c>
      <c r="X2611" t="inlineStr">
        <is>
          <t>XXXXXX0596</t>
        </is>
      </c>
      <c r="Y2611" s="72" t="n">
        <v>46326.52037037037</v>
      </c>
    </row>
    <row r="2612">
      <c r="A2612" s="39" t="inlineStr">
        <is>
          <t>6acd2d795537e76d78e6dd68</t>
        </is>
      </c>
      <c r="B2612" s="72" t="n">
        <v>46308.01871527778</v>
      </c>
      <c r="C2612" s="70" t="n">
        <v>46308</v>
      </c>
      <c r="D2612" t="inlineStr">
        <is>
          <t>2026-10</t>
        </is>
      </c>
      <c r="E2612" t="inlineStr">
        <is>
          <t>Wk of 2026-10-12</t>
        </is>
      </c>
      <c r="F2612" t="inlineStr">
        <is>
          <t>Details Shared</t>
        </is>
      </c>
      <c r="G2612" s="39" t="str">
        <f>IF(ISNUMBER(MATCH(F2612,QualityStatuses,0)),"Quality Lead","Non-Quality Lead")</f>
        <v>Quality Lead</v>
      </c>
      <c r="H2612" s="39" t="str">
        <f>IFERROR(INDEX(CampTypes,MATCH(I2612,CampList,0)),"Unattributed")</f>
        <v>Old</v>
      </c>
      <c r="I2612" t="inlineStr">
        <is>
          <t>E_Suresh_Natuf_Kiosk_07072026</t>
        </is>
      </c>
      <c r="J2612" t="inlineStr">
        <is>
          <t>E_Suresh_Natuf_Kiosk_07072026</t>
        </is>
      </c>
      <c r="K2612" t="inlineStr">
        <is>
          <t>Direct (campaign tagged in CRM)</t>
        </is>
      </c>
      <c r="L2612" t="inlineStr">
        <is>
          <t>E_Suresh_Natuf_Kiosk_07072026_Adset5</t>
        </is>
      </c>
      <c r="M2612" t="inlineStr">
        <is>
          <t>E_Suresh_Natuf_Kiosk_07072026_Adset5</t>
        </is>
      </c>
      <c r="N2612" t="inlineStr">
        <is>
          <t>E_Hindi_Suresh_Natuf_Kiosk_07072026_Adset5_ad3 – Copy 2</t>
        </is>
      </c>
      <c r="O2612" t="inlineStr">
        <is>
          <t>Natuf</t>
        </is>
      </c>
      <c r="P2612" t="inlineStr">
        <is>
          <t>Facebook</t>
        </is>
      </c>
      <c r="Q2612" t="inlineStr">
        <is>
          <t>Tejaswini Tarigopula</t>
        </is>
      </c>
      <c r="R2612" t="inlineStr">
        <is>
          <t>Prabhudatta Pattanaik</t>
        </is>
      </c>
      <c r="S2612" t="inlineStr">
        <is>
          <t>-</t>
        </is>
      </c>
      <c r="T2612" t="inlineStr">
        <is>
          <t>Mumbai</t>
        </is>
      </c>
      <c r="U2612" t="inlineStr">
        <is>
          <t xml:space="preserve"> </t>
        </is>
      </c>
      <c r="V2612" t="n">
        <v>1</v>
      </c>
      <c r="W2612" t="n">
        <v>1</v>
      </c>
      <c r="X2612" t="inlineStr">
        <is>
          <t>XXXXXX2301</t>
        </is>
      </c>
      <c r="Y2612" s="72" t="n">
        <v>46326.52037037037</v>
      </c>
    </row>
    <row r="2613">
      <c r="A2613" s="39" t="inlineStr">
        <is>
          <t>6acd2a6caca421c37475293e</t>
        </is>
      </c>
      <c r="B2613" s="72" t="n">
        <v>46308.00967592592</v>
      </c>
      <c r="C2613" s="70" t="n">
        <v>46308</v>
      </c>
      <c r="D2613" t="inlineStr">
        <is>
          <t>2026-10</t>
        </is>
      </c>
      <c r="E2613" t="inlineStr">
        <is>
          <t>Wk of 2026-10-12</t>
        </is>
      </c>
      <c r="F2613" t="inlineStr">
        <is>
          <t>Follow-Up</t>
        </is>
      </c>
      <c r="G2613" s="39" t="str">
        <f>IF(ISNUMBER(MATCH(F2613,QualityStatuses,0)),"Quality Lead","Non-Quality Lead")</f>
        <v>Quality Lead</v>
      </c>
      <c r="H2613" s="39" t="str">
        <f>IFERROR(INDEX(CampTypes,MATCH(I2613,CampList,0)),"Unattributed")</f>
        <v>New</v>
      </c>
      <c r="I2613" t="inlineStr">
        <is>
          <t>EBG - In House | ABO | Natuf | Leads | Unit Franchise | India | Oct26 | V1</t>
        </is>
      </c>
      <c r="J2613" t="inlineStr">
        <is>
          <t>EBG - In House | ABO | Natuf | Leads | Unit Franchise | India | Oct26 | V1</t>
        </is>
      </c>
      <c r="K2613" t="inlineStr">
        <is>
          <t>Direct (campaign tagged in CRM)</t>
        </is>
      </c>
      <c r="L2613" t="inlineStr">
        <is>
          <t>Natuf | Broad | Tier1 + Growth Cities | Oct26 | V1</t>
        </is>
      </c>
      <c r="M2613" t="inlineStr">
        <is>
          <t>Natuf | Broad | Tier1 + Growth Cities | Oct26 | V1</t>
        </is>
      </c>
      <c r="N2613" t="inlineStr">
        <is>
          <t>Natuf | Reel | Brand Ambassador | Heard Of Owning A Cafe | V1</t>
        </is>
      </c>
      <c r="O2613" t="inlineStr">
        <is>
          <t>In House Natuf</t>
        </is>
      </c>
      <c r="P2613" t="inlineStr">
        <is>
          <t>Facebook</t>
        </is>
      </c>
      <c r="Q2613" t="inlineStr">
        <is>
          <t>Marshal Malbari</t>
        </is>
      </c>
      <c r="R2613" t="inlineStr">
        <is>
          <t>Rinkita Virvani</t>
        </is>
      </c>
      <c r="S2613" t="inlineStr">
        <is>
          <t>-</t>
        </is>
      </c>
      <c r="T2613" t="inlineStr">
        <is>
          <t>Nashik</t>
        </is>
      </c>
      <c r="U2613" t="inlineStr">
        <is>
          <t xml:space="preserve"> </t>
        </is>
      </c>
      <c r="V2613" t="n">
        <v>5</v>
      </c>
      <c r="W2613" t="n">
        <v>4</v>
      </c>
      <c r="X2613" t="inlineStr">
        <is>
          <t>XXXXXX3347</t>
        </is>
      </c>
      <c r="Y2613" s="72" t="n">
        <v>46326.52037037037</v>
      </c>
    </row>
    <row r="2614">
      <c r="A2614" s="39" t="inlineStr">
        <is>
          <t>6acd29cbba11eb9fc7a7636c</t>
        </is>
      </c>
      <c r="B2614" s="72" t="n">
        <v>46308.0078125</v>
      </c>
      <c r="C2614" s="70" t="n">
        <v>46308</v>
      </c>
      <c r="D2614" t="inlineStr">
        <is>
          <t>2026-10</t>
        </is>
      </c>
      <c r="E2614" t="inlineStr">
        <is>
          <t>Wk of 2026-10-12</t>
        </is>
      </c>
      <c r="F2614" t="inlineStr">
        <is>
          <t>Attempt 2</t>
        </is>
      </c>
      <c r="G2614" s="39" t="str">
        <f>IF(ISNUMBER(MATCH(F2614,QualityStatuses,0)),"Quality Lead","Non-Quality Lead")</f>
        <v>Non-Quality Lead</v>
      </c>
      <c r="H2614" s="39" t="str">
        <f>IFERROR(INDEX(CampTypes,MATCH(I2614,CampList,0)),"Unattributed")</f>
        <v>New</v>
      </c>
      <c r="I2614" t="inlineStr">
        <is>
          <t>EBG - In House | ABO | Natuf | Leads | Unit Franchise | India | Oct26 | V1</t>
        </is>
      </c>
      <c r="J2614" t="inlineStr">
        <is>
          <t>EBG - In House | ABO | Natuf | Leads | Unit Franchise | India | Oct26 | V1</t>
        </is>
      </c>
      <c r="K2614" t="inlineStr">
        <is>
          <t>Direct (campaign tagged in CRM)</t>
        </is>
      </c>
      <c r="L2614" t="inlineStr">
        <is>
          <t>Natuf | Broad | Tier1 + Growth Cities | Oct26 | V1</t>
        </is>
      </c>
      <c r="M2614" t="inlineStr">
        <is>
          <t>Natuf | Broad | Tier1 + Growth Cities | Oct26 | V1</t>
        </is>
      </c>
      <c r="N2614" t="inlineStr">
        <is>
          <t>Natuf | Reel | Brand Ambassador | Heard Of Owning A Cafe | V1</t>
        </is>
      </c>
      <c r="O2614" t="inlineStr">
        <is>
          <t>In House Natuf</t>
        </is>
      </c>
      <c r="P2614" t="inlineStr">
        <is>
          <t>Facebook</t>
        </is>
      </c>
      <c r="Q2614" t="inlineStr">
        <is>
          <t>Marshal Malbari</t>
        </is>
      </c>
      <c r="R2614" t="inlineStr">
        <is>
          <t>Pammi Roy</t>
        </is>
      </c>
      <c r="S2614" t="inlineStr">
        <is>
          <t>-</t>
        </is>
      </c>
      <c r="T2614" t="inlineStr">
        <is>
          <t>Delhi</t>
        </is>
      </c>
      <c r="U2614" t="inlineStr">
        <is>
          <t xml:space="preserve"> </t>
        </is>
      </c>
      <c r="V2614" t="n">
        <v>4</v>
      </c>
      <c r="W2614" t="n">
        <v>2</v>
      </c>
      <c r="X2614" t="inlineStr">
        <is>
          <t>XXXXXX9468</t>
        </is>
      </c>
      <c r="Y2614" s="72" t="n">
        <v>46326.52037037037</v>
      </c>
    </row>
    <row r="2615">
      <c r="A2615" s="39" t="inlineStr">
        <is>
          <t>6acd294b491d84f359439171</t>
        </is>
      </c>
      <c r="B2615" s="72" t="n">
        <v>46308.00633101852</v>
      </c>
      <c r="C2615" s="70" t="n">
        <v>46308</v>
      </c>
      <c r="D2615" t="inlineStr">
        <is>
          <t>2026-10</t>
        </is>
      </c>
      <c r="E2615" t="inlineStr">
        <is>
          <t>Wk of 2026-10-12</t>
        </is>
      </c>
      <c r="F2615" t="inlineStr">
        <is>
          <t>Lost</t>
        </is>
      </c>
      <c r="G2615" s="39" t="str">
        <f>IF(ISNUMBER(MATCH(F2615,QualityStatuses,0)),"Quality Lead","Non-Quality Lead")</f>
        <v>Non-Quality Lead</v>
      </c>
      <c r="H2615" s="39" t="str">
        <f>IFERROR(INDEX(CampTypes,MATCH(I2615,CampList,0)),"Unattributed")</f>
        <v>New</v>
      </c>
      <c r="I2615" t="inlineStr">
        <is>
          <t>EBG - In House | ABO | Natuf | Leads | Unit Franchise | India | Oct26 | V1</t>
        </is>
      </c>
      <c r="J2615" t="inlineStr">
        <is>
          <t>EBG - In House | ABO | Natuf | Leads | Unit Franchise | India | Oct26 | V1</t>
        </is>
      </c>
      <c r="K2615" t="inlineStr">
        <is>
          <t>Direct (campaign tagged in CRM)</t>
        </is>
      </c>
      <c r="L2615" t="inlineStr">
        <is>
          <t>Natuf | LAL 1% | India | Jul26 | V1</t>
        </is>
      </c>
      <c r="M2615" t="inlineStr">
        <is>
          <t>Natuf | LAL 1% | India | Jul26 | V1</t>
        </is>
      </c>
      <c r="N2615" t="inlineStr">
        <is>
          <t>Natuf | Reel | Brand Ambassador | Heard Of Owning A Cafe | V1</t>
        </is>
      </c>
      <c r="O2615" t="inlineStr">
        <is>
          <t>In House Natuf</t>
        </is>
      </c>
      <c r="P2615" t="inlineStr">
        <is>
          <t>Facebook</t>
        </is>
      </c>
      <c r="Q2615" t="inlineStr">
        <is>
          <t>Marshal Malbari</t>
        </is>
      </c>
      <c r="R2615" t="inlineStr">
        <is>
          <t>Drishti Lodhia</t>
        </is>
      </c>
      <c r="S2615" t="inlineStr">
        <is>
          <t>Not Interested</t>
        </is>
      </c>
      <c r="T2615" t="inlineStr">
        <is>
          <t>Sivasagar</t>
        </is>
      </c>
      <c r="U2615" t="inlineStr">
        <is>
          <t xml:space="preserve"> </t>
        </is>
      </c>
      <c r="V2615" t="n">
        <v>4</v>
      </c>
      <c r="W2615" t="n">
        <v>1</v>
      </c>
      <c r="X2615" t="inlineStr">
        <is>
          <t>XXXXXX2348</t>
        </is>
      </c>
      <c r="Y2615" s="72" t="n">
        <v>46326.52037037037</v>
      </c>
    </row>
    <row r="2616">
      <c r="A2616" s="39" t="inlineStr">
        <is>
          <t>6acd276a1731ffde0296fce0</t>
        </is>
      </c>
      <c r="B2616" s="72" t="n">
        <v>46308.00076388889</v>
      </c>
      <c r="C2616" s="70" t="n">
        <v>46308</v>
      </c>
      <c r="D2616" t="inlineStr">
        <is>
          <t>2026-10</t>
        </is>
      </c>
      <c r="E2616" t="inlineStr">
        <is>
          <t>Wk of 2026-10-12</t>
        </is>
      </c>
      <c r="F2616" t="inlineStr">
        <is>
          <t>Connected</t>
        </is>
      </c>
      <c r="G2616" s="39" t="str">
        <f>IF(ISNUMBER(MATCH(F2616,QualityStatuses,0)),"Quality Lead","Non-Quality Lead")</f>
        <v>Non-Quality Lead</v>
      </c>
      <c r="H2616" s="39" t="str">
        <f>IFERROR(INDEX(CampTypes,MATCH(I2616,CampList,0)),"Unattributed")</f>
        <v>Old</v>
      </c>
      <c r="I2616" t="inlineStr">
        <is>
          <t>natuf_Kiosk_14072026_Hindi</t>
        </is>
      </c>
      <c r="J2616" t="inlineStr">
        <is>
          <t>natuf_Kiosk_14072026_Hindi</t>
        </is>
      </c>
      <c r="K2616" t="inlineStr">
        <is>
          <t>Direct (campaign tagged in CRM)</t>
        </is>
      </c>
      <c r="L2616" t="inlineStr">
        <is>
          <t>natuf_Kiosk_09102026</t>
        </is>
      </c>
      <c r="M2616" t="inlineStr">
        <is>
          <t>natuf_Kiosk_09102026</t>
        </is>
      </c>
      <c r="N2616" t="inlineStr">
        <is>
          <t>natuf_Kiosk_14072026_ad set_ad1</t>
        </is>
      </c>
      <c r="O2616" t="inlineStr">
        <is>
          <t>Natuf</t>
        </is>
      </c>
      <c r="P2616" t="inlineStr">
        <is>
          <t>Facebook</t>
        </is>
      </c>
      <c r="Q2616" t="inlineStr">
        <is>
          <t>Tejaswini Tarigopula</t>
        </is>
      </c>
      <c r="R2616" t="inlineStr">
        <is>
          <t>Shivani Sharma</t>
        </is>
      </c>
      <c r="S2616" t="inlineStr">
        <is>
          <t>-</t>
        </is>
      </c>
      <c r="T2616" t="inlineStr">
        <is>
          <t>Bangalore</t>
        </is>
      </c>
      <c r="U2616" t="inlineStr">
        <is>
          <t xml:space="preserve"> </t>
        </is>
      </c>
      <c r="V2616" t="n">
        <v>6</v>
      </c>
      <c r="W2616" t="n">
        <v>1</v>
      </c>
      <c r="X2616" t="inlineStr">
        <is>
          <t>XXXXXX3178</t>
        </is>
      </c>
      <c r="Y2616" s="72" t="n">
        <v>46326.52037037037</v>
      </c>
    </row>
    <row r="2617">
      <c r="A2617" s="39" t="inlineStr">
        <is>
          <t>6acd26376332d15d1ea353b3</t>
        </is>
      </c>
      <c r="B2617" s="72" t="n">
        <v>46307.99721064815</v>
      </c>
      <c r="C2617" s="70" t="n">
        <v>46307</v>
      </c>
      <c r="D2617" t="inlineStr">
        <is>
          <t>2026-10</t>
        </is>
      </c>
      <c r="E2617" t="inlineStr">
        <is>
          <t>Wk of 2026-10-12</t>
        </is>
      </c>
      <c r="F2617" t="inlineStr">
        <is>
          <t>Attempt 1</t>
        </is>
      </c>
      <c r="G2617" s="39" t="str">
        <f>IF(ISNUMBER(MATCH(F2617,QualityStatuses,0)),"Quality Lead","Non-Quality Lead")</f>
        <v>Non-Quality Lead</v>
      </c>
      <c r="H2617" s="39" t="str">
        <f>IFERROR(INDEX(CampTypes,MATCH(I2617,CampList,0)),"Unattributed")</f>
        <v>Old</v>
      </c>
      <c r="I2617" t="inlineStr">
        <is>
          <t>E_Karan_Natuf_All_07072026</t>
        </is>
      </c>
      <c r="J2617" t="inlineStr">
        <is>
          <t>E_Karan_Natuf_All_07072026</t>
        </is>
      </c>
      <c r="K2617" t="inlineStr">
        <is>
          <t>Direct (campaign tagged in CRM)</t>
        </is>
      </c>
      <c r="L2617" t="inlineStr">
        <is>
          <t>E_Karan_Natuf_Fragship_07072026_Adset2</t>
        </is>
      </c>
      <c r="M2617" t="inlineStr">
        <is>
          <t>E_Karan_Natuf_Fragship_07072026_Adset2</t>
        </is>
      </c>
      <c r="N2617" t="inlineStr">
        <is>
          <t>E_Karan_Natuf_Flagship_Cafe_07072026_Adset2_Ad1 – Copy 2</t>
        </is>
      </c>
      <c r="O2617" t="inlineStr">
        <is>
          <t>Natuf</t>
        </is>
      </c>
      <c r="P2617" t="inlineStr">
        <is>
          <t>Facebook</t>
        </is>
      </c>
      <c r="Q2617" t="inlineStr">
        <is>
          <t>Tejaswini Tarigopula</t>
        </is>
      </c>
      <c r="R2617" t="inlineStr">
        <is>
          <t>Shivamani</t>
        </is>
      </c>
      <c r="S2617" t="inlineStr">
        <is>
          <t>-</t>
        </is>
      </c>
      <c r="T2617" t="inlineStr">
        <is>
          <t>Lucknow</t>
        </is>
      </c>
      <c r="U2617" t="inlineStr">
        <is>
          <t xml:space="preserve"> </t>
        </is>
      </c>
      <c r="V2617" t="n">
        <v>1</v>
      </c>
      <c r="W2617" t="n">
        <v>1</v>
      </c>
      <c r="X2617" t="inlineStr">
        <is>
          <t>XXXXXX4655</t>
        </is>
      </c>
      <c r="Y2617" s="72" t="n">
        <v>46326.52037037037</v>
      </c>
    </row>
    <row r="2618">
      <c r="A2618" s="39" t="inlineStr">
        <is>
          <t>6acd25c077f30c739a627513</t>
        </is>
      </c>
      <c r="B2618" s="72" t="n">
        <v>46307.99583333333</v>
      </c>
      <c r="C2618" s="70" t="n">
        <v>46307</v>
      </c>
      <c r="D2618" t="inlineStr">
        <is>
          <t>2026-10</t>
        </is>
      </c>
      <c r="E2618" t="inlineStr">
        <is>
          <t>Wk of 2026-10-12</t>
        </is>
      </c>
      <c r="F2618" t="inlineStr">
        <is>
          <t>Lost</t>
        </is>
      </c>
      <c r="G2618" s="39" t="str">
        <f>IF(ISNUMBER(MATCH(F2618,QualityStatuses,0)),"Quality Lead","Non-Quality Lead")</f>
        <v>Non-Quality Lead</v>
      </c>
      <c r="H2618" s="39" t="str">
        <f>IFERROR(INDEX(CampTypes,MATCH(I2618,CampList,0)),"Unattributed")</f>
        <v>New</v>
      </c>
      <c r="I2618" t="inlineStr">
        <is>
          <t>EBG - In House | ABO | Natuf | Leads | Unit Franchise | India | Oct26 | V1</t>
        </is>
      </c>
      <c r="J2618" t="inlineStr">
        <is>
          <t>EBG - In House | ABO | Natuf | Leads | Unit Franchise | India | Oct26 | V1</t>
        </is>
      </c>
      <c r="K2618" t="inlineStr">
        <is>
          <t>Direct (campaign tagged in CRM)</t>
        </is>
      </c>
      <c r="L2618" t="inlineStr">
        <is>
          <t>Natuf | Investors | Tier1 + Growth Cities | Oct26 | V1</t>
        </is>
      </c>
      <c r="M2618" t="inlineStr">
        <is>
          <t>Natuf | Investors | Tier1 + Growth Cities | Oct26 | V1</t>
        </is>
      </c>
      <c r="N2618" t="inlineStr">
        <is>
          <t>Natuf | Reel | Brand Ambassador | Heard Of Owning A Cafe | V1</t>
        </is>
      </c>
      <c r="O2618" t="inlineStr">
        <is>
          <t>In House Natuf</t>
        </is>
      </c>
      <c r="P2618" t="inlineStr">
        <is>
          <t>Facebook</t>
        </is>
      </c>
      <c r="Q2618" t="inlineStr">
        <is>
          <t>Marshal Malbari</t>
        </is>
      </c>
      <c r="R2618" t="inlineStr">
        <is>
          <t>Aisha Rasalkar</t>
        </is>
      </c>
      <c r="S2618" t="inlineStr">
        <is>
          <t>No Budget</t>
        </is>
      </c>
      <c r="T2618" t="inlineStr">
        <is>
          <t>Bengaluru</t>
        </is>
      </c>
      <c r="U2618" t="inlineStr">
        <is>
          <t xml:space="preserve"> </t>
        </is>
      </c>
      <c r="V2618" t="n">
        <v>2</v>
      </c>
      <c r="W2618" t="n">
        <v>2</v>
      </c>
      <c r="X2618" t="inlineStr">
        <is>
          <t>XXXXXX7449</t>
        </is>
      </c>
      <c r="Y2618" s="72" t="n">
        <v>46326.52037037037</v>
      </c>
    </row>
    <row r="2619">
      <c r="A2619" s="39" t="inlineStr">
        <is>
          <t>6acd2499ad30d6f625abb542</t>
        </is>
      </c>
      <c r="B2619" s="72" t="n">
        <v>46307.99241898148</v>
      </c>
      <c r="C2619" s="70" t="n">
        <v>46307</v>
      </c>
      <c r="D2619" t="inlineStr">
        <is>
          <t>2026-10</t>
        </is>
      </c>
      <c r="E2619" t="inlineStr">
        <is>
          <t>Wk of 2026-10-12</t>
        </is>
      </c>
      <c r="F2619" t="inlineStr">
        <is>
          <t>Details Shared</t>
        </is>
      </c>
      <c r="G2619" s="39" t="str">
        <f>IF(ISNUMBER(MATCH(F2619,QualityStatuses,0)),"Quality Lead","Non-Quality Lead")</f>
        <v>Quality Lead</v>
      </c>
      <c r="H2619" s="39" t="str">
        <f>IFERROR(INDEX(CampTypes,MATCH(I2619,CampList,0)),"Unattributed")</f>
        <v>New</v>
      </c>
      <c r="I2619" t="inlineStr">
        <is>
          <t>EBG - In House | ABO | Natuf | Leads | Unit Franchise | India | Oct26 | V1</t>
        </is>
      </c>
      <c r="J2619" t="inlineStr">
        <is>
          <t>EBG - In House | ABO | Natuf | Leads | Unit Franchise | India | Oct26 | V1</t>
        </is>
      </c>
      <c r="K2619" t="inlineStr">
        <is>
          <t>Direct (campaign tagged in CRM)</t>
        </is>
      </c>
      <c r="L2619" t="inlineStr">
        <is>
          <t>Natuf | Investors | Tier1 + Growth Cities | Oct26 | V1</t>
        </is>
      </c>
      <c r="M2619" t="inlineStr">
        <is>
          <t>Natuf | Investors | Tier1 + Growth Cities | Oct26 | V1</t>
        </is>
      </c>
      <c r="N2619" t="inlineStr">
        <is>
          <t>Natuf | Reel | Brand Ambassador | Heard Of Owning A Cafe | V1</t>
        </is>
      </c>
      <c r="O2619" t="inlineStr">
        <is>
          <t>In House Natuf</t>
        </is>
      </c>
      <c r="P2619" t="inlineStr">
        <is>
          <t>Facebook</t>
        </is>
      </c>
      <c r="Q2619" t="inlineStr">
        <is>
          <t>Marshal Malbari</t>
        </is>
      </c>
      <c r="R2619" t="inlineStr">
        <is>
          <t>Aisha Rasalkar</t>
        </is>
      </c>
      <c r="S2619" t="inlineStr">
        <is>
          <t>-</t>
        </is>
      </c>
      <c r="T2619" t="inlineStr">
        <is>
          <t>Pune</t>
        </is>
      </c>
      <c r="U2619" t="inlineStr">
        <is>
          <t xml:space="preserve"> </t>
        </is>
      </c>
      <c r="V2619" t="n">
        <v>1</v>
      </c>
      <c r="W2619" t="n">
        <v>1</v>
      </c>
      <c r="X2619" t="inlineStr">
        <is>
          <t>XXXXXX5788</t>
        </is>
      </c>
      <c r="Y2619" s="72" t="n">
        <v>46326.52037037037</v>
      </c>
    </row>
    <row r="2620">
      <c r="A2620" s="39" t="inlineStr">
        <is>
          <t>6acd244eafcba378cc16724c</t>
        </is>
      </c>
      <c r="B2620" s="72" t="n">
        <v>46307.99155092592</v>
      </c>
      <c r="C2620" s="70" t="n">
        <v>46307</v>
      </c>
      <c r="D2620" t="inlineStr">
        <is>
          <t>2026-10</t>
        </is>
      </c>
      <c r="E2620" t="inlineStr">
        <is>
          <t>Wk of 2026-10-12</t>
        </is>
      </c>
      <c r="F2620" t="inlineStr">
        <is>
          <t>Lost</t>
        </is>
      </c>
      <c r="G2620" s="39" t="str">
        <f>IF(ISNUMBER(MATCH(F2620,QualityStatuses,0)),"Quality Lead","Non-Quality Lead")</f>
        <v>Non-Quality Lead</v>
      </c>
      <c r="H2620" s="39" t="str">
        <f>IFERROR(INDEX(CampTypes,MATCH(I2620,CampList,0)),"Unattributed")</f>
        <v>New</v>
      </c>
      <c r="I2620" t="inlineStr">
        <is>
          <t>EBG - In House | ABO | Natuf | Leads | Unit Franchise | India | Oct26 | V1</t>
        </is>
      </c>
      <c r="J2620" t="inlineStr">
        <is>
          <t>EBG - In House | ABO | Natuf | Leads | Unit Franchise | India | Oct26 | V1</t>
        </is>
      </c>
      <c r="K2620" t="inlineStr">
        <is>
          <t>Direct (campaign tagged in CRM)</t>
        </is>
      </c>
      <c r="L2620" t="inlineStr">
        <is>
          <t>Natuf | Investors | Tier1 + Growth Cities | Oct26 | V1</t>
        </is>
      </c>
      <c r="M2620" t="inlineStr">
        <is>
          <t>Natuf | Investors | Tier1 + Growth Cities | Oct26 | V1</t>
        </is>
      </c>
      <c r="N2620" t="inlineStr">
        <is>
          <t>Natuf | Reel | Brand Ambassador | Heard Of Owning A Cafe | V1</t>
        </is>
      </c>
      <c r="O2620" t="inlineStr">
        <is>
          <t>In House Natuf</t>
        </is>
      </c>
      <c r="P2620" t="inlineStr">
        <is>
          <t>Facebook</t>
        </is>
      </c>
      <c r="Q2620" t="inlineStr">
        <is>
          <t>Marshal Malbari</t>
        </is>
      </c>
      <c r="R2620" t="inlineStr">
        <is>
          <t>Vanita Joshi</t>
        </is>
      </c>
      <c r="S2620" t="inlineStr">
        <is>
          <t>DNP - Did Not Pick Up</t>
        </is>
      </c>
      <c r="T2620" t="inlineStr">
        <is>
          <t>Thoraipakkam</t>
        </is>
      </c>
      <c r="U2620" t="inlineStr">
        <is>
          <t xml:space="preserve"> </t>
        </is>
      </c>
      <c r="V2620" t="n">
        <v>6</v>
      </c>
      <c r="W2620" t="n">
        <v>1</v>
      </c>
      <c r="X2620" t="inlineStr">
        <is>
          <t>XXXXXX2640</t>
        </is>
      </c>
      <c r="Y2620" s="72" t="n">
        <v>46326.52037037037</v>
      </c>
    </row>
    <row r="2621">
      <c r="A2621" s="39" t="inlineStr">
        <is>
          <t>6acd23d5c92b6ce2d5f7b136</t>
        </is>
      </c>
      <c r="B2621" s="72" t="n">
        <v>46307.99015046296</v>
      </c>
      <c r="C2621" s="70" t="n">
        <v>46307</v>
      </c>
      <c r="D2621" t="inlineStr">
        <is>
          <t>2026-10</t>
        </is>
      </c>
      <c r="E2621" t="inlineStr">
        <is>
          <t>Wk of 2026-10-12</t>
        </is>
      </c>
      <c r="F2621" t="inlineStr">
        <is>
          <t>Attempt 4</t>
        </is>
      </c>
      <c r="G2621" s="39" t="str">
        <f>IF(ISNUMBER(MATCH(F2621,QualityStatuses,0)),"Quality Lead","Non-Quality Lead")</f>
        <v>Non-Quality Lead</v>
      </c>
      <c r="H2621" s="39" t="str">
        <f>IFERROR(INDEX(CampTypes,MATCH(I2621,CampList,0)),"Unattributed")</f>
        <v>New</v>
      </c>
      <c r="I2621" t="inlineStr">
        <is>
          <t>EBG - In House | ABO | Natuf | Leads | Unit Franchise | India | Oct26 | V1</t>
        </is>
      </c>
      <c r="J2621" t="inlineStr">
        <is>
          <t>EBG - In House | ABO | Natuf | Leads | Unit Franchise | India | Oct26 | V1</t>
        </is>
      </c>
      <c r="K2621" t="inlineStr">
        <is>
          <t>Direct (campaign tagged in CRM)</t>
        </is>
      </c>
      <c r="L2621" t="inlineStr">
        <is>
          <t>Natuf | LAL 1% | India | Jul26 | V1</t>
        </is>
      </c>
      <c r="M2621" t="inlineStr">
        <is>
          <t>Natuf | LAL 1% | India | Jul26 | V1</t>
        </is>
      </c>
      <c r="N2621" t="inlineStr">
        <is>
          <t>Natuf | Reel | Brand Ambassador | Heard Of Owning A Cafe | V1</t>
        </is>
      </c>
      <c r="O2621" t="inlineStr">
        <is>
          <t>In House Natuf</t>
        </is>
      </c>
      <c r="P2621" t="inlineStr">
        <is>
          <t>Facebook</t>
        </is>
      </c>
      <c r="Q2621" t="inlineStr">
        <is>
          <t>Marshal Malbari</t>
        </is>
      </c>
      <c r="R2621" t="inlineStr">
        <is>
          <t>Tanishq A</t>
        </is>
      </c>
      <c r="S2621" t="inlineStr">
        <is>
          <t>-</t>
        </is>
      </c>
      <c r="T2621" t="inlineStr">
        <is>
          <t>Pithoragarh</t>
        </is>
      </c>
      <c r="U2621" t="inlineStr">
        <is>
          <t xml:space="preserve"> </t>
        </is>
      </c>
      <c r="V2621" t="n">
        <v>7</v>
      </c>
      <c r="W2621" t="n">
        <v>0</v>
      </c>
      <c r="X2621" t="inlineStr">
        <is>
          <t>XXXXXX8536</t>
        </is>
      </c>
      <c r="Y2621" s="72" t="n">
        <v>46326.52037037037</v>
      </c>
    </row>
    <row r="2622">
      <c r="A2622" s="39" t="inlineStr">
        <is>
          <t>6acd217fafcba378cc166e6a</t>
        </is>
      </c>
      <c r="B2622" s="72" t="n">
        <v>46307.98322916667</v>
      </c>
      <c r="C2622" s="70" t="n">
        <v>46307</v>
      </c>
      <c r="D2622" t="inlineStr">
        <is>
          <t>2026-10</t>
        </is>
      </c>
      <c r="E2622" t="inlineStr">
        <is>
          <t>Wk of 2026-10-12</t>
        </is>
      </c>
      <c r="F2622" t="inlineStr">
        <is>
          <t>Details Shared</t>
        </is>
      </c>
      <c r="G2622" s="39" t="str">
        <f>IF(ISNUMBER(MATCH(F2622,QualityStatuses,0)),"Quality Lead","Non-Quality Lead")</f>
        <v>Quality Lead</v>
      </c>
      <c r="H2622" s="39" t="str">
        <f>IFERROR(INDEX(CampTypes,MATCH(I2622,CampList,0)),"Unattributed")</f>
        <v>New</v>
      </c>
      <c r="I2622" t="inlineStr">
        <is>
          <t>EBG - In House | ABO | Natuf | Leads | Unit Franchise | India | Oct26 | V1</t>
        </is>
      </c>
      <c r="J2622" t="inlineStr">
        <is>
          <t>EBG - In House | ABO | Natuf | Leads | Unit Franchise | India | Oct26 | V1</t>
        </is>
      </c>
      <c r="K2622" t="inlineStr">
        <is>
          <t>Direct (campaign tagged in CRM)</t>
        </is>
      </c>
      <c r="L2622" t="inlineStr">
        <is>
          <t>Natuf | LAL 1% | India | Jul26 | V1</t>
        </is>
      </c>
      <c r="M2622" t="inlineStr">
        <is>
          <t>Natuf | LAL 1% | India | Jul26 | V1</t>
        </is>
      </c>
      <c r="N2622" t="inlineStr">
        <is>
          <t>Natuf | Reel | Brand Ambassador | Heard Of Owning A Cafe | V1</t>
        </is>
      </c>
      <c r="O2622" t="inlineStr">
        <is>
          <t>In House Natuf</t>
        </is>
      </c>
      <c r="P2622" t="inlineStr">
        <is>
          <t>Facebook</t>
        </is>
      </c>
      <c r="Q2622" t="inlineStr">
        <is>
          <t>Marshal Malbari</t>
        </is>
      </c>
      <c r="R2622" t="inlineStr">
        <is>
          <t>Shubham Menon</t>
        </is>
      </c>
      <c r="S2622" t="inlineStr">
        <is>
          <t>-</t>
        </is>
      </c>
      <c r="T2622" t="inlineStr">
        <is>
          <t>Jabalpur</t>
        </is>
      </c>
      <c r="U2622" t="inlineStr">
        <is>
          <t xml:space="preserve"> </t>
        </is>
      </c>
      <c r="V2622" t="n">
        <v>9</v>
      </c>
      <c r="W2622" t="n">
        <v>8</v>
      </c>
      <c r="X2622" t="inlineStr">
        <is>
          <t>XXXXXX8884</t>
        </is>
      </c>
      <c r="Y2622" s="72" t="n">
        <v>46326.52037037037</v>
      </c>
    </row>
    <row r="2623">
      <c r="A2623" s="39" t="inlineStr">
        <is>
          <t>6acd213f395b17f876ce47d0</t>
        </is>
      </c>
      <c r="B2623" s="72" t="n">
        <v>46307.98248842593</v>
      </c>
      <c r="C2623" s="70" t="n">
        <v>46307</v>
      </c>
      <c r="D2623" t="inlineStr">
        <is>
          <t>2026-10</t>
        </is>
      </c>
      <c r="E2623" t="inlineStr">
        <is>
          <t>Wk of 2026-10-12</t>
        </is>
      </c>
      <c r="F2623" t="inlineStr">
        <is>
          <t>Attempt 1</t>
        </is>
      </c>
      <c r="G2623" s="39" t="str">
        <f>IF(ISNUMBER(MATCH(F2623,QualityStatuses,0)),"Quality Lead","Non-Quality Lead")</f>
        <v>Non-Quality Lead</v>
      </c>
      <c r="H2623" s="39" t="str">
        <f>IFERROR(INDEX(CampTypes,MATCH(I2623,CampList,0)),"Unattributed")</f>
        <v>New</v>
      </c>
      <c r="I2623" t="inlineStr">
        <is>
          <t>EBG - In House | ABO | Natuf | Leads | Unit Franchise | India | Oct26 | V1</t>
        </is>
      </c>
      <c r="J2623" t="inlineStr">
        <is>
          <t>EBG - In House | ABO | Natuf | Leads | Unit Franchise | India | Oct26 | V1</t>
        </is>
      </c>
      <c r="K2623" t="inlineStr">
        <is>
          <t>Direct (campaign tagged in CRM)</t>
        </is>
      </c>
      <c r="L2623" t="inlineStr">
        <is>
          <t>Natuf | LAL 1% | India | Jul26 | V1</t>
        </is>
      </c>
      <c r="M2623" t="inlineStr">
        <is>
          <t>Natuf | LAL 1% | India | Jul26 | V1</t>
        </is>
      </c>
      <c r="N2623" t="inlineStr">
        <is>
          <t>Natuf | Reel | Brand Ambassador | Heard Of Owning A Cafe | V1</t>
        </is>
      </c>
      <c r="O2623" t="inlineStr">
        <is>
          <t>In House Natuf</t>
        </is>
      </c>
      <c r="P2623" t="inlineStr">
        <is>
          <t>Facebook</t>
        </is>
      </c>
      <c r="Q2623" t="inlineStr">
        <is>
          <t>Marshal Malbari</t>
        </is>
      </c>
      <c r="R2623" t="inlineStr">
        <is>
          <t>Rudresh Thorat</t>
        </is>
      </c>
      <c r="S2623" t="inlineStr">
        <is>
          <t>-</t>
        </is>
      </c>
      <c r="T2623" t="inlineStr">
        <is>
          <t>Delhi</t>
        </is>
      </c>
      <c r="U2623" t="inlineStr">
        <is>
          <t xml:space="preserve"> </t>
        </is>
      </c>
      <c r="V2623" t="n">
        <v>2</v>
      </c>
      <c r="W2623" t="n">
        <v>0</v>
      </c>
      <c r="X2623" t="inlineStr">
        <is>
          <t>XXXXXX1668</t>
        </is>
      </c>
      <c r="Y2623" s="72" t="n">
        <v>46326.52037037037</v>
      </c>
    </row>
    <row r="2624">
      <c r="A2624" s="39" t="inlineStr">
        <is>
          <t>6acd20d8395b17f876ce46ab</t>
        </is>
      </c>
      <c r="B2624" s="72" t="n">
        <v>46307.9812962963</v>
      </c>
      <c r="C2624" s="70" t="n">
        <v>46307</v>
      </c>
      <c r="D2624" t="inlineStr">
        <is>
          <t>2026-10</t>
        </is>
      </c>
      <c r="E2624" t="inlineStr">
        <is>
          <t>Wk of 2026-10-12</t>
        </is>
      </c>
      <c r="F2624" t="inlineStr">
        <is>
          <t>Lost</t>
        </is>
      </c>
      <c r="G2624" s="39" t="str">
        <f>IF(ISNUMBER(MATCH(F2624,QualityStatuses,0)),"Quality Lead","Non-Quality Lead")</f>
        <v>Non-Quality Lead</v>
      </c>
      <c r="H2624" s="39" t="str">
        <f>IFERROR(INDEX(CampTypes,MATCH(I2624,CampList,0)),"Unattributed")</f>
        <v>Old</v>
      </c>
      <c r="I2624" t="inlineStr">
        <is>
          <t>natuf_Kiosk_14072026_Hindi</t>
        </is>
      </c>
      <c r="J2624" t="inlineStr">
        <is>
          <t>natuf_Kiosk_14072026_Hindi</t>
        </is>
      </c>
      <c r="K2624" t="inlineStr">
        <is>
          <t>Direct (campaign tagged in CRM)</t>
        </is>
      </c>
      <c r="L2624" t="inlineStr">
        <is>
          <t>natuf_Kiosk_09102026</t>
        </is>
      </c>
      <c r="M2624" t="inlineStr">
        <is>
          <t>natuf_Kiosk_09102026</t>
        </is>
      </c>
      <c r="N2624" t="inlineStr">
        <is>
          <t>natuf_Kiosk_14072026_ad set_ad1</t>
        </is>
      </c>
      <c r="O2624" t="inlineStr">
        <is>
          <t>Natuf</t>
        </is>
      </c>
      <c r="P2624" t="inlineStr">
        <is>
          <t>Facebook</t>
        </is>
      </c>
      <c r="Q2624" t="inlineStr">
        <is>
          <t>Tejaswini Tarigopula</t>
        </is>
      </c>
      <c r="R2624" t="inlineStr">
        <is>
          <t>Rauth Sanketh</t>
        </is>
      </c>
      <c r="S2624" t="inlineStr">
        <is>
          <t>Not Interested</t>
        </is>
      </c>
      <c r="T2624" t="inlineStr">
        <is>
          <t>लखनऊ और बरेली</t>
        </is>
      </c>
      <c r="U2624" t="inlineStr">
        <is>
          <t xml:space="preserve"> </t>
        </is>
      </c>
      <c r="V2624" t="n">
        <v>1</v>
      </c>
      <c r="W2624" t="n">
        <v>1</v>
      </c>
      <c r="X2624" t="inlineStr">
        <is>
          <t>XXXXXX4950</t>
        </is>
      </c>
      <c r="Y2624" s="72" t="n">
        <v>46326.52037037037</v>
      </c>
    </row>
    <row r="2625">
      <c r="A2625" s="39" t="inlineStr">
        <is>
          <t>6acd1ffd81ac15abc31e8f2e</t>
        </is>
      </c>
      <c r="B2625" s="72" t="n">
        <v>46307.97876157407</v>
      </c>
      <c r="C2625" s="70" t="n">
        <v>46307</v>
      </c>
      <c r="D2625" t="inlineStr">
        <is>
          <t>2026-10</t>
        </is>
      </c>
      <c r="E2625" t="inlineStr">
        <is>
          <t>Wk of 2026-10-12</t>
        </is>
      </c>
      <c r="F2625" t="inlineStr">
        <is>
          <t>Follow-Up</t>
        </is>
      </c>
      <c r="G2625" s="39" t="str">
        <f>IF(ISNUMBER(MATCH(F2625,QualityStatuses,0)),"Quality Lead","Non-Quality Lead")</f>
        <v>Quality Lead</v>
      </c>
      <c r="H2625" s="39" t="str">
        <f>IFERROR(INDEX(CampTypes,MATCH(I2625,CampList,0)),"Unattributed")</f>
        <v>New</v>
      </c>
      <c r="I2625" t="inlineStr">
        <is>
          <t>EBG - In House | ABO | Natuf | Leads | Unit Franchise | India | Oct26 | V1</t>
        </is>
      </c>
      <c r="J2625" t="inlineStr">
        <is>
          <t>EBG - In House | ABO | Natuf | Leads | Unit Franchise | India | Oct26 | V1</t>
        </is>
      </c>
      <c r="K2625" t="inlineStr">
        <is>
          <t>Direct (campaign tagged in CRM)</t>
        </is>
      </c>
      <c r="L2625" t="inlineStr">
        <is>
          <t>Natuf | LAL 1% | India | Jul26 | V1</t>
        </is>
      </c>
      <c r="M2625" t="inlineStr">
        <is>
          <t>Natuf | LAL 1% | India | Jul26 | V1</t>
        </is>
      </c>
      <c r="N2625" t="inlineStr">
        <is>
          <t>Natuf | Reel | Brand Ambassador | Heard Of Owning A Cafe | V1</t>
        </is>
      </c>
      <c r="O2625" t="inlineStr">
        <is>
          <t>In House Natuf</t>
        </is>
      </c>
      <c r="P2625" t="inlineStr">
        <is>
          <t>Facebook</t>
        </is>
      </c>
      <c r="Q2625" t="inlineStr">
        <is>
          <t>Marshal Malbari</t>
        </is>
      </c>
      <c r="R2625" t="inlineStr">
        <is>
          <t>Rohit Kamble</t>
        </is>
      </c>
      <c r="S2625" t="inlineStr">
        <is>
          <t>-</t>
        </is>
      </c>
      <c r="T2625" t="inlineStr">
        <is>
          <t>moradabad</t>
        </is>
      </c>
      <c r="U2625" t="inlineStr">
        <is>
          <t xml:space="preserve"> </t>
        </is>
      </c>
      <c r="V2625" t="n">
        <v>1</v>
      </c>
      <c r="W2625" t="n">
        <v>1</v>
      </c>
      <c r="X2625" t="inlineStr">
        <is>
          <t>XXXXXX4118</t>
        </is>
      </c>
      <c r="Y2625" s="72" t="n">
        <v>46326.52037037037</v>
      </c>
    </row>
    <row r="2626">
      <c r="A2626" s="39" t="inlineStr">
        <is>
          <t>6acd1f96c7c117115d3debfa</t>
        </is>
      </c>
      <c r="B2626" s="72" t="n">
        <v>46307.97756944445</v>
      </c>
      <c r="C2626" s="70" t="n">
        <v>46307</v>
      </c>
      <c r="D2626" t="inlineStr">
        <is>
          <t>2026-10</t>
        </is>
      </c>
      <c r="E2626" t="inlineStr">
        <is>
          <t>Wk of 2026-10-12</t>
        </is>
      </c>
      <c r="F2626" t="inlineStr">
        <is>
          <t>Follow-Up</t>
        </is>
      </c>
      <c r="G2626" s="39" t="str">
        <f>IF(ISNUMBER(MATCH(F2626,QualityStatuses,0)),"Quality Lead","Non-Quality Lead")</f>
        <v>Quality Lead</v>
      </c>
      <c r="H2626" s="39" t="str">
        <f>IFERROR(INDEX(CampTypes,MATCH(I2626,CampList,0)),"Unattributed")</f>
        <v>New</v>
      </c>
      <c r="I2626" t="inlineStr">
        <is>
          <t>EBG - In House | ABO | Natuf | Leads | Unit Franchise | India | Oct26 | V1</t>
        </is>
      </c>
      <c r="J2626" t="inlineStr">
        <is>
          <t>EBG - In House | ABO | Natuf | Leads | Unit Franchise | India | Oct26 | V1</t>
        </is>
      </c>
      <c r="K2626" t="inlineStr">
        <is>
          <t>Direct (campaign tagged in CRM)</t>
        </is>
      </c>
      <c r="L2626" t="inlineStr">
        <is>
          <t>Natuf | Broad | Tier1 + Growth Cities | Oct26 | V1</t>
        </is>
      </c>
      <c r="M2626" t="inlineStr">
        <is>
          <t>Natuf | Broad | Tier1 + Growth Cities | Oct26 | V1</t>
        </is>
      </c>
      <c r="N2626" t="inlineStr">
        <is>
          <t>Natuf | Reel | Brand Ambassador | Heard Of Owning A Cafe | V1</t>
        </is>
      </c>
      <c r="O2626" t="inlineStr">
        <is>
          <t>In House Natuf</t>
        </is>
      </c>
      <c r="P2626" t="inlineStr">
        <is>
          <t>Facebook</t>
        </is>
      </c>
      <c r="Q2626" t="inlineStr">
        <is>
          <t>Marshal Malbari</t>
        </is>
      </c>
      <c r="R2626" t="inlineStr">
        <is>
          <t>Rinkita Virvani</t>
        </is>
      </c>
      <c r="S2626" t="inlineStr">
        <is>
          <t>-</t>
        </is>
      </c>
      <c r="T2626" t="inlineStr">
        <is>
          <t>Patna</t>
        </is>
      </c>
      <c r="U2626" t="inlineStr">
        <is>
          <t xml:space="preserve"> </t>
        </is>
      </c>
      <c r="V2626" t="n">
        <v>9</v>
      </c>
      <c r="W2626" t="n">
        <v>9</v>
      </c>
      <c r="X2626" t="inlineStr">
        <is>
          <t>XXXXXX7171</t>
        </is>
      </c>
      <c r="Y2626" s="72" t="n">
        <v>46326.52037037037</v>
      </c>
    </row>
    <row r="2627">
      <c r="A2627" s="39" t="inlineStr">
        <is>
          <t>6acd1c4610e19ba19a41166a</t>
        </is>
      </c>
      <c r="B2627" s="72" t="n">
        <v>46307.96775462963</v>
      </c>
      <c r="C2627" s="70" t="n">
        <v>46307</v>
      </c>
      <c r="D2627" t="inlineStr">
        <is>
          <t>2026-10</t>
        </is>
      </c>
      <c r="E2627" t="inlineStr">
        <is>
          <t>Wk of 2026-10-12</t>
        </is>
      </c>
      <c r="F2627" t="inlineStr">
        <is>
          <t>Attempt 1</t>
        </is>
      </c>
      <c r="G2627" s="39" t="str">
        <f>IF(ISNUMBER(MATCH(F2627,QualityStatuses,0)),"Quality Lead","Non-Quality Lead")</f>
        <v>Non-Quality Lead</v>
      </c>
      <c r="H2627" s="39" t="str">
        <f>IFERROR(INDEX(CampTypes,MATCH(I2627,CampList,0)),"Unattributed")</f>
        <v>New</v>
      </c>
      <c r="I2627" t="inlineStr">
        <is>
          <t>EBG - In House | ABO | Natuf | Leads | Unit Franchise | India | Oct26 | V1</t>
        </is>
      </c>
      <c r="J2627" t="inlineStr">
        <is>
          <t>EBG - In House | ABO | Natuf | Leads | Unit Franchise | India | Oct26 | V1</t>
        </is>
      </c>
      <c r="K2627" t="inlineStr">
        <is>
          <t>Direct (campaign tagged in CRM)</t>
        </is>
      </c>
      <c r="L2627" t="inlineStr">
        <is>
          <t>Natuf | Broad | Tier1 + Growth Cities | Oct26 | V1</t>
        </is>
      </c>
      <c r="M2627" t="inlineStr">
        <is>
          <t>Natuf | Broad | Tier1 + Growth Cities | Oct26 | V1</t>
        </is>
      </c>
      <c r="N2627" t="inlineStr">
        <is>
          <t>Natuf | Reel | Brand Ambassador | Heard Of Owning A Cafe | V1</t>
        </is>
      </c>
      <c r="O2627" t="inlineStr">
        <is>
          <t>In House Natuf</t>
        </is>
      </c>
      <c r="P2627" t="inlineStr">
        <is>
          <t>Facebook</t>
        </is>
      </c>
      <c r="Q2627" t="inlineStr">
        <is>
          <t>Marshal Malbari</t>
        </is>
      </c>
      <c r="R2627" t="inlineStr">
        <is>
          <t>Pammi Roy</t>
        </is>
      </c>
      <c r="S2627" t="inlineStr">
        <is>
          <t>-</t>
        </is>
      </c>
      <c r="T2627" t="inlineStr">
        <is>
          <t>Greater Noida</t>
        </is>
      </c>
      <c r="U2627" t="inlineStr">
        <is>
          <t xml:space="preserve"> </t>
        </is>
      </c>
      <c r="V2627" t="n">
        <v>3</v>
      </c>
      <c r="W2627" t="n">
        <v>2</v>
      </c>
      <c r="X2627" t="inlineStr">
        <is>
          <t>XXXXXX0162</t>
        </is>
      </c>
      <c r="Y2627" s="72" t="n">
        <v>46326.52037037037</v>
      </c>
    </row>
    <row r="2628">
      <c r="A2628" s="39" t="inlineStr">
        <is>
          <t>6acd1b3d54e19aa9d843255d</t>
        </is>
      </c>
      <c r="B2628" s="72" t="n">
        <v>46307.9646875</v>
      </c>
      <c r="C2628" s="70" t="n">
        <v>46307</v>
      </c>
      <c r="D2628" t="inlineStr">
        <is>
          <t>2026-10</t>
        </is>
      </c>
      <c r="E2628" t="inlineStr">
        <is>
          <t>Wk of 2026-10-12</t>
        </is>
      </c>
      <c r="F2628" t="inlineStr">
        <is>
          <t>Follow-Up</t>
        </is>
      </c>
      <c r="G2628" s="39" t="str">
        <f>IF(ISNUMBER(MATCH(F2628,QualityStatuses,0)),"Quality Lead","Non-Quality Lead")</f>
        <v>Quality Lead</v>
      </c>
      <c r="H2628" s="39" t="str">
        <f>IFERROR(INDEX(CampTypes,MATCH(I2628,CampList,0)),"Unattributed")</f>
        <v>Old</v>
      </c>
      <c r="I2628" t="inlineStr">
        <is>
          <t>natuf_Kiosk_14072026_Hindi</t>
        </is>
      </c>
      <c r="J2628" t="inlineStr">
        <is>
          <t>natuf_Kiosk_14072026_Hindi</t>
        </is>
      </c>
      <c r="K2628" t="inlineStr">
        <is>
          <t>Direct (campaign tagged in CRM)</t>
        </is>
      </c>
      <c r="L2628" t="inlineStr">
        <is>
          <t>natuf_Kiosk_09102026</t>
        </is>
      </c>
      <c r="M2628" t="inlineStr">
        <is>
          <t>natuf_Kiosk_09102026</t>
        </is>
      </c>
      <c r="N2628" t="inlineStr">
        <is>
          <t>natuf_Kiosk_14072026_ad set_ad1</t>
        </is>
      </c>
      <c r="O2628" t="inlineStr">
        <is>
          <t>Natuf</t>
        </is>
      </c>
      <c r="P2628" t="inlineStr">
        <is>
          <t>Facebook</t>
        </is>
      </c>
      <c r="Q2628" t="inlineStr">
        <is>
          <t>Marshal Malbari</t>
        </is>
      </c>
      <c r="R2628" t="inlineStr">
        <is>
          <t>Drishti Lodhia</t>
        </is>
      </c>
      <c r="S2628" t="inlineStr">
        <is>
          <t>-</t>
        </is>
      </c>
      <c r="T2628" t="inlineStr">
        <is>
          <t>kolkata Mumbai del ncr Ahmedabad</t>
        </is>
      </c>
      <c r="U2628" t="inlineStr">
        <is>
          <t xml:space="preserve"> </t>
        </is>
      </c>
      <c r="V2628" t="n">
        <v>9</v>
      </c>
      <c r="W2628" t="n">
        <v>0</v>
      </c>
      <c r="X2628" t="inlineStr">
        <is>
          <t>XXXXXX8961</t>
        </is>
      </c>
      <c r="Y2628" s="72" t="n">
        <v>46326.52037037037</v>
      </c>
    </row>
    <row r="2629">
      <c r="A2629" s="39" t="inlineStr">
        <is>
          <t>6acd176fd90d4047204179f3</t>
        </is>
      </c>
      <c r="B2629" s="72" t="n">
        <v>46307.95341435185</v>
      </c>
      <c r="C2629" s="70" t="n">
        <v>46307</v>
      </c>
      <c r="D2629" t="inlineStr">
        <is>
          <t>2026-10</t>
        </is>
      </c>
      <c r="E2629" t="inlineStr">
        <is>
          <t>Wk of 2026-10-12</t>
        </is>
      </c>
      <c r="F2629" t="inlineStr">
        <is>
          <t>Lost</t>
        </is>
      </c>
      <c r="G2629" s="39" t="str">
        <f>IF(ISNUMBER(MATCH(F2629,QualityStatuses,0)),"Quality Lead","Non-Quality Lead")</f>
        <v>Non-Quality Lead</v>
      </c>
      <c r="H2629" s="39" t="str">
        <f>IFERROR(INDEX(CampTypes,MATCH(I2629,CampList,0)),"Unattributed")</f>
        <v>New</v>
      </c>
      <c r="I2629" t="inlineStr">
        <is>
          <t>EBG - In House | ABO | Natuf | Leads | Unit Franchise | India | Oct26 | V1</t>
        </is>
      </c>
      <c r="J2629" t="inlineStr">
        <is>
          <t>EBG - In House | ABO | Natuf | Leads | Unit Franchise | India | Oct26 | V1</t>
        </is>
      </c>
      <c r="K2629" t="inlineStr">
        <is>
          <t>Direct (campaign tagged in CRM)</t>
        </is>
      </c>
      <c r="L2629" t="inlineStr">
        <is>
          <t>Natuf | LAL 1% | India | Jul26 | V1</t>
        </is>
      </c>
      <c r="M2629" t="inlineStr">
        <is>
          <t>Natuf | LAL 1% | India | Jul26 | V1</t>
        </is>
      </c>
      <c r="N2629" t="inlineStr">
        <is>
          <t>Natuf | Reel | Brand Ambassador | Heard Of Owning A Cafe | V1</t>
        </is>
      </c>
      <c r="O2629" t="inlineStr">
        <is>
          <t>In House Natuf</t>
        </is>
      </c>
      <c r="P2629" t="inlineStr">
        <is>
          <t>Facebook</t>
        </is>
      </c>
      <c r="Q2629" t="inlineStr">
        <is>
          <t>Marshal Malbari</t>
        </is>
      </c>
      <c r="R2629" t="inlineStr">
        <is>
          <t>Drishti Lodhia</t>
        </is>
      </c>
      <c r="S2629" t="inlineStr">
        <is>
          <t>Looking for different product/service than advertised</t>
        </is>
      </c>
      <c r="T2629" t="inlineStr">
        <is>
          <t>Vapi</t>
        </is>
      </c>
      <c r="U2629" t="inlineStr">
        <is>
          <t xml:space="preserve"> </t>
        </is>
      </c>
      <c r="V2629" t="n">
        <v>3</v>
      </c>
      <c r="W2629" t="n">
        <v>3</v>
      </c>
      <c r="X2629" t="inlineStr">
        <is>
          <t>XXXXXX7510</t>
        </is>
      </c>
      <c r="Y2629" s="72" t="n">
        <v>46326.52037037037</v>
      </c>
    </row>
    <row r="2630">
      <c r="A2630" s="39" t="inlineStr">
        <is>
          <t>6acd17679792581af5f37aa3</t>
        </is>
      </c>
      <c r="B2630" s="72" t="n">
        <v>46307.95332175926</v>
      </c>
      <c r="C2630" s="70" t="n">
        <v>46307</v>
      </c>
      <c r="D2630" t="inlineStr">
        <is>
          <t>2026-10</t>
        </is>
      </c>
      <c r="E2630" t="inlineStr">
        <is>
          <t>Wk of 2026-10-12</t>
        </is>
      </c>
      <c r="F2630" t="inlineStr">
        <is>
          <t>Attempt 5</t>
        </is>
      </c>
      <c r="G2630" s="39" t="str">
        <f>IF(ISNUMBER(MATCH(F2630,QualityStatuses,0)),"Quality Lead","Non-Quality Lead")</f>
        <v>Non-Quality Lead</v>
      </c>
      <c r="H2630" s="39" t="str">
        <f>IFERROR(INDEX(CampTypes,MATCH(I2630,CampList,0)),"Unattributed")</f>
        <v>New</v>
      </c>
      <c r="I2630" t="inlineStr">
        <is>
          <t>EBG - In House | ABO | Natuf | Leads | Unit Franchise | India | Oct26 | V1</t>
        </is>
      </c>
      <c r="J2630" t="inlineStr">
        <is>
          <t>EBG - In House | ABO | Natuf | Leads | Unit Franchise | India | Oct26 | V1</t>
        </is>
      </c>
      <c r="K2630" t="inlineStr">
        <is>
          <t>Direct (campaign tagged in CRM)</t>
        </is>
      </c>
      <c r="L2630" t="inlineStr">
        <is>
          <t>Natuf | Broad | Tier1 + Growth Cities | Oct26 | V1</t>
        </is>
      </c>
      <c r="M2630" t="inlineStr">
        <is>
          <t>Natuf | Broad | Tier1 + Growth Cities | Oct26 | V1</t>
        </is>
      </c>
      <c r="N2630" t="inlineStr">
        <is>
          <t>Natuf | Reel | Brand Ambassador | Heard Of Owning A Cafe | V1</t>
        </is>
      </c>
      <c r="O2630" t="inlineStr">
        <is>
          <t>In House Natuf</t>
        </is>
      </c>
      <c r="P2630" t="inlineStr">
        <is>
          <t>Facebook</t>
        </is>
      </c>
      <c r="Q2630" t="inlineStr">
        <is>
          <t>Marshal Malbari</t>
        </is>
      </c>
      <c r="R2630" t="inlineStr">
        <is>
          <t>Aisha Rasalkar</t>
        </is>
      </c>
      <c r="S2630" t="inlineStr">
        <is>
          <t>-</t>
        </is>
      </c>
      <c r="T2630" t="inlineStr">
        <is>
          <t>Kalyan</t>
        </is>
      </c>
      <c r="U2630" t="inlineStr">
        <is>
          <t xml:space="preserve"> </t>
        </is>
      </c>
      <c r="V2630" t="n">
        <v>5</v>
      </c>
      <c r="W2630" t="n">
        <v>4</v>
      </c>
      <c r="X2630" t="inlineStr">
        <is>
          <t>XXXXXX0123</t>
        </is>
      </c>
      <c r="Y2630" s="72" t="n">
        <v>46326.52037037037</v>
      </c>
    </row>
    <row r="2631">
      <c r="A2631" s="39" t="inlineStr">
        <is>
          <t>6acd15f942401f5832cfced4</t>
        </is>
      </c>
      <c r="B2631" s="72" t="n">
        <v>46307.94908564815</v>
      </c>
      <c r="C2631" s="70" t="n">
        <v>46307</v>
      </c>
      <c r="D2631" t="inlineStr">
        <is>
          <t>2026-10</t>
        </is>
      </c>
      <c r="E2631" t="inlineStr">
        <is>
          <t>Wk of 2026-10-12</t>
        </is>
      </c>
      <c r="F2631" t="inlineStr">
        <is>
          <t>Connected</t>
        </is>
      </c>
      <c r="G2631" s="39" t="str">
        <f>IF(ISNUMBER(MATCH(F2631,QualityStatuses,0)),"Quality Lead","Non-Quality Lead")</f>
        <v>Non-Quality Lead</v>
      </c>
      <c r="H2631" s="39" t="str">
        <f>IFERROR(INDEX(CampTypes,MATCH(I2631,CampList,0)),"Unattributed")</f>
        <v>New</v>
      </c>
      <c r="I2631" t="inlineStr">
        <is>
          <t>EBG - In House | ABO | Natuf | Leads | Unit Franchise | India | Oct26 | V1</t>
        </is>
      </c>
      <c r="J2631" t="inlineStr">
        <is>
          <t>EBG - In House | ABO | Natuf | Leads | Unit Franchise | India | Oct26 | V1</t>
        </is>
      </c>
      <c r="K2631" t="inlineStr">
        <is>
          <t>Direct (campaign tagged in CRM)</t>
        </is>
      </c>
      <c r="L2631" t="inlineStr">
        <is>
          <t>Natuf | Business Owners | Tier1 + Growth Cities | Oct26 | V1</t>
        </is>
      </c>
      <c r="M2631" t="inlineStr">
        <is>
          <t>Natuf | Business Owners | Tier1 + Growth Cities | Oct26 | V1</t>
        </is>
      </c>
      <c r="N2631" t="inlineStr">
        <is>
          <t>Natuf | Reel | Brand Ambassador | Heard Of Owning A Cafe | V1</t>
        </is>
      </c>
      <c r="O2631" t="inlineStr">
        <is>
          <t>In House Natuf</t>
        </is>
      </c>
      <c r="P2631" t="inlineStr">
        <is>
          <t>Facebook</t>
        </is>
      </c>
      <c r="Q2631" t="inlineStr">
        <is>
          <t>Marshal Malbari</t>
        </is>
      </c>
      <c r="R2631" t="inlineStr">
        <is>
          <t>Aisha Rasalkar</t>
        </is>
      </c>
      <c r="S2631" t="inlineStr">
        <is>
          <t>-</t>
        </is>
      </c>
      <c r="T2631" t="inlineStr">
        <is>
          <t>Fazilnagar</t>
        </is>
      </c>
      <c r="U2631" t="inlineStr">
        <is>
          <t xml:space="preserve"> </t>
        </is>
      </c>
      <c r="V2631" t="n">
        <v>2</v>
      </c>
      <c r="W2631" t="n">
        <v>2</v>
      </c>
      <c r="X2631" t="inlineStr">
        <is>
          <t>XXXXXX1101</t>
        </is>
      </c>
      <c r="Y2631" s="72" t="n">
        <v>46326.52037037037</v>
      </c>
    </row>
    <row r="2632">
      <c r="A2632" s="39" t="inlineStr">
        <is>
          <t>6acd155e7b44cdf3b5ee0295</t>
        </is>
      </c>
      <c r="B2632" s="72" t="n">
        <v>46307.94729166666</v>
      </c>
      <c r="C2632" s="70" t="n">
        <v>46307</v>
      </c>
      <c r="D2632" t="inlineStr">
        <is>
          <t>2026-10</t>
        </is>
      </c>
      <c r="E2632" t="inlineStr">
        <is>
          <t>Wk of 2026-10-12</t>
        </is>
      </c>
      <c r="F2632" t="inlineStr">
        <is>
          <t>Lost</t>
        </is>
      </c>
      <c r="G2632" s="39" t="str">
        <f>IF(ISNUMBER(MATCH(F2632,QualityStatuses,0)),"Quality Lead","Non-Quality Lead")</f>
        <v>Non-Quality Lead</v>
      </c>
      <c r="H2632" s="39" t="str">
        <f>IFERROR(INDEX(CampTypes,MATCH(I2632,CampList,0)),"Unattributed")</f>
        <v>New</v>
      </c>
      <c r="I2632" t="inlineStr">
        <is>
          <t>EBG - In House | ABO | Natuf | Leads | Unit Franchise | India | Oct26 | V1</t>
        </is>
      </c>
      <c r="J2632" t="inlineStr">
        <is>
          <t>EBG - In House | ABO | Natuf | Leads | Unit Franchise | India | Oct26 | V1</t>
        </is>
      </c>
      <c r="K2632" t="inlineStr">
        <is>
          <t>Direct (campaign tagged in CRM)</t>
        </is>
      </c>
      <c r="L2632" t="inlineStr">
        <is>
          <t>Natuf | Investors | Tier1 + Growth Cities | Oct26 | V1</t>
        </is>
      </c>
      <c r="M2632" t="inlineStr">
        <is>
          <t>Natuf | Investors | Tier1 + Growth Cities | Oct26 | V1</t>
        </is>
      </c>
      <c r="N2632" t="inlineStr">
        <is>
          <t>Natuf | Reel | Brand Ambassador | Heard Of Owning A Cafe | V1</t>
        </is>
      </c>
      <c r="O2632" t="inlineStr">
        <is>
          <t>In House Natuf</t>
        </is>
      </c>
      <c r="P2632" t="inlineStr">
        <is>
          <t>Facebook</t>
        </is>
      </c>
      <c r="Q2632" t="inlineStr">
        <is>
          <t>Marshal Malbari</t>
        </is>
      </c>
      <c r="R2632" t="inlineStr">
        <is>
          <t>Vanita Joshi</t>
        </is>
      </c>
      <c r="S2632" t="inlineStr">
        <is>
          <t>Not Interested</t>
        </is>
      </c>
      <c r="T2632" t="inlineStr">
        <is>
          <t>Lucknow</t>
        </is>
      </c>
      <c r="U2632" t="inlineStr">
        <is>
          <t xml:space="preserve"> </t>
        </is>
      </c>
      <c r="V2632" t="n">
        <v>5</v>
      </c>
      <c r="W2632" t="n">
        <v>3</v>
      </c>
      <c r="X2632" t="inlineStr">
        <is>
          <t>XXXXXX8325</t>
        </is>
      </c>
      <c r="Y2632" s="72" t="n">
        <v>46326.52037037037</v>
      </c>
    </row>
    <row r="2633">
      <c r="A2633" s="39" t="inlineStr">
        <is>
          <t>6acd14f67c68fc5d6113ff8a</t>
        </is>
      </c>
      <c r="B2633" s="72" t="n">
        <v>46307.94608796296</v>
      </c>
      <c r="C2633" s="70" t="n">
        <v>46307</v>
      </c>
      <c r="D2633" t="inlineStr">
        <is>
          <t>2026-10</t>
        </is>
      </c>
      <c r="E2633" t="inlineStr">
        <is>
          <t>Wk of 2026-10-12</t>
        </is>
      </c>
      <c r="F2633" t="inlineStr">
        <is>
          <t>Lost</t>
        </is>
      </c>
      <c r="G2633" s="39" t="str">
        <f>IF(ISNUMBER(MATCH(F2633,QualityStatuses,0)),"Quality Lead","Non-Quality Lead")</f>
        <v>Non-Quality Lead</v>
      </c>
      <c r="H2633" s="39" t="str">
        <f>IFERROR(INDEX(CampTypes,MATCH(I2633,CampList,0)),"Unattributed")</f>
        <v>Old</v>
      </c>
      <c r="I2633" t="inlineStr">
        <is>
          <t>E_Natuf_Generic_13082026</t>
        </is>
      </c>
      <c r="J2633" t="inlineStr">
        <is>
          <t>E_Natuf_Generic_13082026</t>
        </is>
      </c>
      <c r="K2633" t="inlineStr">
        <is>
          <t>Direct (campaign tagged in CRM)</t>
        </is>
      </c>
      <c r="L2633" t="inlineStr">
        <is>
          <t>E_Natuf_Generic_13082026_Adset1</t>
        </is>
      </c>
      <c r="M2633" t="inlineStr">
        <is>
          <t>E_Natuf_Generic_13082026_Adset1</t>
        </is>
      </c>
      <c r="N2633" t="inlineStr">
        <is>
          <t>E_Natuf_Generic_13082026_Adset1_Ad1</t>
        </is>
      </c>
      <c r="O2633" t="inlineStr">
        <is>
          <t>Natuf</t>
        </is>
      </c>
      <c r="P2633" t="inlineStr">
        <is>
          <t>Facebook</t>
        </is>
      </c>
      <c r="Q2633" t="inlineStr">
        <is>
          <t>Tejaswini Tarigopula</t>
        </is>
      </c>
      <c r="R2633" t="inlineStr">
        <is>
          <t>Arjuman Vidya Sagar</t>
        </is>
      </c>
      <c r="S2633" t="inlineStr">
        <is>
          <t>DNP - Did Not Pick Up</t>
        </is>
      </c>
      <c r="T2633" t="inlineStr">
        <is>
          <t>Lucknow</t>
        </is>
      </c>
      <c r="U2633" t="inlineStr">
        <is>
          <t xml:space="preserve"> </t>
        </is>
      </c>
      <c r="V2633" t="n">
        <v>6</v>
      </c>
      <c r="W2633" t="n">
        <v>0</v>
      </c>
      <c r="X2633" t="inlineStr">
        <is>
          <t>XXXXXX1113</t>
        </is>
      </c>
      <c r="Y2633" s="72" t="n">
        <v>46326.52037037037</v>
      </c>
    </row>
    <row r="2634">
      <c r="A2634" s="39" t="inlineStr">
        <is>
          <t>6acd147f22a440b90a4dd595</t>
        </is>
      </c>
      <c r="B2634" s="72" t="n">
        <v>46307.94471064815</v>
      </c>
      <c r="C2634" s="70" t="n">
        <v>46307</v>
      </c>
      <c r="D2634" t="inlineStr">
        <is>
          <t>2026-10</t>
        </is>
      </c>
      <c r="E2634" t="inlineStr">
        <is>
          <t>Wk of 2026-10-12</t>
        </is>
      </c>
      <c r="F2634" t="inlineStr">
        <is>
          <t>Attempt 4</t>
        </is>
      </c>
      <c r="G2634" s="39" t="str">
        <f>IF(ISNUMBER(MATCH(F2634,QualityStatuses,0)),"Quality Lead","Non-Quality Lead")</f>
        <v>Non-Quality Lead</v>
      </c>
      <c r="H2634" s="39" t="str">
        <f>IFERROR(INDEX(CampTypes,MATCH(I2634,CampList,0)),"Unattributed")</f>
        <v>New</v>
      </c>
      <c r="I2634" t="inlineStr">
        <is>
          <t>EBG - In House | ABO | Natuf | Leads | Unit Franchise | India | Oct26 | V1</t>
        </is>
      </c>
      <c r="J2634" t="inlineStr">
        <is>
          <t>EBG - In House | ABO | Natuf | Leads | Unit Franchise | India | Oct26 | V1</t>
        </is>
      </c>
      <c r="K2634" t="inlineStr">
        <is>
          <t>Direct (campaign tagged in CRM)</t>
        </is>
      </c>
      <c r="L2634" t="inlineStr">
        <is>
          <t>Natuf | Broad | Tier1 + Growth Cities | Oct26 | V1</t>
        </is>
      </c>
      <c r="M2634" t="inlineStr">
        <is>
          <t>Natuf | Broad | Tier1 + Growth Cities | Oct26 | V1</t>
        </is>
      </c>
      <c r="N2634" t="inlineStr">
        <is>
          <t>Natuf | Reel | Brand Ambassador | Heard Of Owning A Cafe | V1</t>
        </is>
      </c>
      <c r="O2634" t="inlineStr">
        <is>
          <t>In House Natuf</t>
        </is>
      </c>
      <c r="P2634" t="inlineStr">
        <is>
          <t>Facebook</t>
        </is>
      </c>
      <c r="Q2634" t="inlineStr">
        <is>
          <t>Marshal Malbari</t>
        </is>
      </c>
      <c r="R2634" t="inlineStr">
        <is>
          <t>Tanishq A</t>
        </is>
      </c>
      <c r="S2634" t="inlineStr">
        <is>
          <t>-</t>
        </is>
      </c>
      <c r="T2634" t="inlineStr">
        <is>
          <t>Indore</t>
        </is>
      </c>
      <c r="U2634" t="inlineStr">
        <is>
          <t xml:space="preserve"> </t>
        </is>
      </c>
      <c r="V2634" t="n">
        <v>4</v>
      </c>
      <c r="W2634" t="n">
        <v>0</v>
      </c>
      <c r="X2634" t="inlineStr">
        <is>
          <t>XXXXXX5943</t>
        </is>
      </c>
      <c r="Y2634" s="72" t="n">
        <v>46326.52037037037</v>
      </c>
    </row>
    <row r="2635">
      <c r="A2635" s="39" t="inlineStr">
        <is>
          <t>6acd140091c20c8714c30498</t>
        </is>
      </c>
      <c r="B2635" s="72" t="n">
        <v>46307.94324074074</v>
      </c>
      <c r="C2635" s="70" t="n">
        <v>46307</v>
      </c>
      <c r="D2635" t="inlineStr">
        <is>
          <t>2026-10</t>
        </is>
      </c>
      <c r="E2635" t="inlineStr">
        <is>
          <t>Wk of 2026-10-12</t>
        </is>
      </c>
      <c r="F2635" t="inlineStr">
        <is>
          <t>Lost</t>
        </is>
      </c>
      <c r="G2635" s="39" t="str">
        <f>IF(ISNUMBER(MATCH(F2635,QualityStatuses,0)),"Quality Lead","Non-Quality Lead")</f>
        <v>Non-Quality Lead</v>
      </c>
      <c r="H2635" s="39" t="str">
        <f>IFERROR(INDEX(CampTypes,MATCH(I2635,CampList,0)),"Unattributed")</f>
        <v>New</v>
      </c>
      <c r="I2635" t="inlineStr">
        <is>
          <t>EBG - In House | ABO | Natuf | Leads | Unit Franchise | India | Oct26 | V1</t>
        </is>
      </c>
      <c r="J2635" t="inlineStr">
        <is>
          <t>EBG - In House | ABO | Natuf | Leads | Unit Franchise | India | Oct26 | V1</t>
        </is>
      </c>
      <c r="K2635" t="inlineStr">
        <is>
          <t>Direct (campaign tagged in CRM)</t>
        </is>
      </c>
      <c r="L2635" t="inlineStr">
        <is>
          <t>Natuf | Broad | Tier1 + Growth Cities | Oct26 | V1</t>
        </is>
      </c>
      <c r="M2635" t="inlineStr">
        <is>
          <t>Natuf | Broad | Tier1 + Growth Cities | Oct26 | V1</t>
        </is>
      </c>
      <c r="N2635" t="inlineStr">
        <is>
          <t>Natuf | Reel | Brand Ambassador | Heard Of Owning A Cafe | V1</t>
        </is>
      </c>
      <c r="O2635" t="inlineStr">
        <is>
          <t>In House Natuf</t>
        </is>
      </c>
      <c r="P2635" t="inlineStr">
        <is>
          <t>Facebook</t>
        </is>
      </c>
      <c r="Q2635" t="inlineStr">
        <is>
          <t>Marshal Malbari</t>
        </is>
      </c>
      <c r="R2635" t="inlineStr">
        <is>
          <t>Shubham Menon</t>
        </is>
      </c>
      <c r="S2635" t="inlineStr">
        <is>
          <t>DNP - Did Not Pick Up</t>
        </is>
      </c>
      <c r="T2635" t="inlineStr">
        <is>
          <t>Mumbai</t>
        </is>
      </c>
      <c r="U2635" t="inlineStr">
        <is>
          <t xml:space="preserve"> </t>
        </is>
      </c>
      <c r="V2635" t="n">
        <v>6</v>
      </c>
      <c r="W2635" t="n">
        <v>0</v>
      </c>
      <c r="X2635" t="inlineStr">
        <is>
          <t>XXXXXX7955</t>
        </is>
      </c>
      <c r="Y2635" s="72" t="n">
        <v>46326.52037037037</v>
      </c>
    </row>
    <row r="2636">
      <c r="A2636" s="39" t="inlineStr">
        <is>
          <t>6acd13f37b44cdf3b5edff59</t>
        </is>
      </c>
      <c r="B2636" s="72" t="n">
        <v>46307.94309027777</v>
      </c>
      <c r="C2636" s="70" t="n">
        <v>46307</v>
      </c>
      <c r="D2636" t="inlineStr">
        <is>
          <t>2026-10</t>
        </is>
      </c>
      <c r="E2636" t="inlineStr">
        <is>
          <t>Wk of 2026-10-12</t>
        </is>
      </c>
      <c r="F2636" t="inlineStr">
        <is>
          <t>Attempt 1</t>
        </is>
      </c>
      <c r="G2636" s="39" t="str">
        <f>IF(ISNUMBER(MATCH(F2636,QualityStatuses,0)),"Quality Lead","Non-Quality Lead")</f>
        <v>Non-Quality Lead</v>
      </c>
      <c r="H2636" s="39" t="str">
        <f>IFERROR(INDEX(CampTypes,MATCH(I2636,CampList,0)),"Unattributed")</f>
        <v>New</v>
      </c>
      <c r="I2636" t="inlineStr">
        <is>
          <t>EBG - In House | ABO | Natuf | Leads | Unit Franchise | India | Oct26 | V1</t>
        </is>
      </c>
      <c r="J2636" t="inlineStr">
        <is>
          <t>EBG - In House | ABO | Natuf | Leads | Unit Franchise | India | Oct26 | V1</t>
        </is>
      </c>
      <c r="K2636" t="inlineStr">
        <is>
          <t>Direct (campaign tagged in CRM)</t>
        </is>
      </c>
      <c r="L2636" t="inlineStr">
        <is>
          <t>Natuf | Broad | Tier1 + Growth Cities | Oct26 | V1</t>
        </is>
      </c>
      <c r="M2636" t="inlineStr">
        <is>
          <t>Natuf | Broad | Tier1 + Growth Cities | Oct26 | V1</t>
        </is>
      </c>
      <c r="N2636" t="inlineStr">
        <is>
          <t>Natuf | Reel | Brand Ambassador | Heard Of Owning A Cafe | V1</t>
        </is>
      </c>
      <c r="O2636" t="inlineStr">
        <is>
          <t>In House Natuf</t>
        </is>
      </c>
      <c r="P2636" t="inlineStr">
        <is>
          <t>Facebook</t>
        </is>
      </c>
      <c r="Q2636" t="inlineStr">
        <is>
          <t>Marshal Malbari</t>
        </is>
      </c>
      <c r="R2636" t="inlineStr">
        <is>
          <t>Rudresh Thorat</t>
        </is>
      </c>
      <c r="S2636" t="inlineStr">
        <is>
          <t>-</t>
        </is>
      </c>
      <c r="T2636" t="inlineStr">
        <is>
          <t>Pune</t>
        </is>
      </c>
      <c r="U2636" t="inlineStr">
        <is>
          <t xml:space="preserve"> </t>
        </is>
      </c>
      <c r="V2636" t="n">
        <v>1</v>
      </c>
      <c r="W2636" t="n">
        <v>0</v>
      </c>
      <c r="X2636" t="inlineStr">
        <is>
          <t>XXXXXX8971</t>
        </is>
      </c>
      <c r="Y2636" s="72" t="n">
        <v>46326.52037037037</v>
      </c>
    </row>
    <row r="2637">
      <c r="A2637" s="39" t="inlineStr">
        <is>
          <t>6acd10bf8cdbd82efa21dadc</t>
        </is>
      </c>
      <c r="B2637" s="72" t="n">
        <v>46307.93359953703</v>
      </c>
      <c r="C2637" s="70" t="n">
        <v>46307</v>
      </c>
      <c r="D2637" t="inlineStr">
        <is>
          <t>2026-10</t>
        </is>
      </c>
      <c r="E2637" t="inlineStr">
        <is>
          <t>Wk of 2026-10-12</t>
        </is>
      </c>
      <c r="F2637" t="inlineStr">
        <is>
          <t>Details Shared</t>
        </is>
      </c>
      <c r="G2637" s="39" t="str">
        <f>IF(ISNUMBER(MATCH(F2637,QualityStatuses,0)),"Quality Lead","Non-Quality Lead")</f>
        <v>Quality Lead</v>
      </c>
      <c r="H2637" s="39" t="str">
        <f>IFERROR(INDEX(CampTypes,MATCH(I2637,CampList,0)),"Unattributed")</f>
        <v>New</v>
      </c>
      <c r="I2637" t="inlineStr">
        <is>
          <t>EBG - In House | ABO | Natuf | Leads | Unit Franchise | India | Oct26 | V1</t>
        </is>
      </c>
      <c r="J2637" t="inlineStr">
        <is>
          <t>EBG - In House | ABO | Natuf | Leads | Unit Franchise | India | Oct26 | V1</t>
        </is>
      </c>
      <c r="K2637" t="inlineStr">
        <is>
          <t>Direct (campaign tagged in CRM)</t>
        </is>
      </c>
      <c r="L2637" t="inlineStr">
        <is>
          <t>Natuf | LAL 1% | India | Jul26 | V1</t>
        </is>
      </c>
      <c r="M2637" t="inlineStr">
        <is>
          <t>Natuf | LAL 1% | India | Jul26 | V1</t>
        </is>
      </c>
      <c r="N2637" t="inlineStr">
        <is>
          <t>Natuf | Reel | Brand Ambassador | Heard Of Owning A Cafe | V1</t>
        </is>
      </c>
      <c r="O2637" t="inlineStr">
        <is>
          <t>In House Natuf</t>
        </is>
      </c>
      <c r="P2637" t="inlineStr">
        <is>
          <t>Facebook</t>
        </is>
      </c>
      <c r="Q2637" t="inlineStr">
        <is>
          <t>Marshal Malbari</t>
        </is>
      </c>
      <c r="R2637" t="inlineStr">
        <is>
          <t>Rohit Kamble</t>
        </is>
      </c>
      <c r="S2637" t="inlineStr">
        <is>
          <t>-</t>
        </is>
      </c>
      <c r="T2637" t="inlineStr">
        <is>
          <t>Jodhpur</t>
        </is>
      </c>
      <c r="U2637" t="inlineStr">
        <is>
          <t xml:space="preserve"> </t>
        </is>
      </c>
      <c r="V2637" t="n">
        <v>1</v>
      </c>
      <c r="W2637" t="n">
        <v>1</v>
      </c>
      <c r="X2637" t="inlineStr">
        <is>
          <t>XXXXXX5051</t>
        </is>
      </c>
      <c r="Y2637" s="72" t="n">
        <v>46326.52037037037</v>
      </c>
    </row>
    <row r="2638">
      <c r="A2638" s="39" t="inlineStr">
        <is>
          <t>6acd10bc1686ec19d6dd7a56</t>
        </is>
      </c>
      <c r="B2638" s="72" t="n">
        <v>46307.93356481481</v>
      </c>
      <c r="C2638" s="70" t="n">
        <v>46307</v>
      </c>
      <c r="D2638" t="inlineStr">
        <is>
          <t>2026-10</t>
        </is>
      </c>
      <c r="E2638" t="inlineStr">
        <is>
          <t>Wk of 2026-10-12</t>
        </is>
      </c>
      <c r="F2638" t="inlineStr">
        <is>
          <t>Attempt 2</t>
        </is>
      </c>
      <c r="G2638" s="39" t="str">
        <f>IF(ISNUMBER(MATCH(F2638,QualityStatuses,0)),"Quality Lead","Non-Quality Lead")</f>
        <v>Non-Quality Lead</v>
      </c>
      <c r="H2638" s="39" t="str">
        <f>IFERROR(INDEX(CampTypes,MATCH(I2638,CampList,0)),"Unattributed")</f>
        <v>Old</v>
      </c>
      <c r="I2638" t="inlineStr">
        <is>
          <t>E_Natuf_Generic_13082026</t>
        </is>
      </c>
      <c r="J2638" t="inlineStr">
        <is>
          <t>E_Natuf_Generic_13082026</t>
        </is>
      </c>
      <c r="K2638" t="inlineStr">
        <is>
          <t>Direct (campaign tagged in CRM)</t>
        </is>
      </c>
      <c r="L2638" t="inlineStr">
        <is>
          <t>E_Natuf_Generic_13082026_Adset1</t>
        </is>
      </c>
      <c r="M2638" t="inlineStr">
        <is>
          <t>E_Natuf_Generic_13082026_Adset1</t>
        </is>
      </c>
      <c r="N2638" t="inlineStr">
        <is>
          <t>E_Natuf_Generic_13082026_Adset1_Ad1</t>
        </is>
      </c>
      <c r="O2638" t="inlineStr">
        <is>
          <t>Natuf</t>
        </is>
      </c>
      <c r="P2638" t="inlineStr">
        <is>
          <t>Facebook</t>
        </is>
      </c>
      <c r="Q2638" t="inlineStr">
        <is>
          <t>Tejaswini Tarigopula</t>
        </is>
      </c>
      <c r="R2638" t="inlineStr">
        <is>
          <t>Sai Charan</t>
        </is>
      </c>
      <c r="S2638" t="inlineStr">
        <is>
          <t>-</t>
        </is>
      </c>
      <c r="T2638" t="inlineStr">
        <is>
          <t>Gurugram</t>
        </is>
      </c>
      <c r="U2638" t="inlineStr">
        <is>
          <t xml:space="preserve"> </t>
        </is>
      </c>
      <c r="V2638" t="n">
        <v>2</v>
      </c>
      <c r="W2638" t="n">
        <v>2</v>
      </c>
      <c r="X2638" t="inlineStr">
        <is>
          <t>XXXXXX9725</t>
        </is>
      </c>
      <c r="Y2638" s="72" t="n">
        <v>46326.52037037037</v>
      </c>
    </row>
    <row r="2639">
      <c r="A2639" s="39" t="inlineStr">
        <is>
          <t>6acd0c7d6e4c72053bad48ea</t>
        </is>
      </c>
      <c r="B2639" s="72" t="n">
        <v>46307.9209837963</v>
      </c>
      <c r="C2639" s="70" t="n">
        <v>46307</v>
      </c>
      <c r="D2639" t="inlineStr">
        <is>
          <t>2026-10</t>
        </is>
      </c>
      <c r="E2639" t="inlineStr">
        <is>
          <t>Wk of 2026-10-12</t>
        </is>
      </c>
      <c r="F2639" t="inlineStr">
        <is>
          <t>Lost</t>
        </is>
      </c>
      <c r="G2639" s="39" t="str">
        <f>IF(ISNUMBER(MATCH(F2639,QualityStatuses,0)),"Quality Lead","Non-Quality Lead")</f>
        <v>Non-Quality Lead</v>
      </c>
      <c r="H2639" s="39" t="str">
        <f>IFERROR(INDEX(CampTypes,MATCH(I2639,CampList,0)),"Unattributed")</f>
        <v>New</v>
      </c>
      <c r="I2639" t="inlineStr">
        <is>
          <t>EBG - In House | ABO | Natuf | Leads | Unit Franchise | India | Oct26 | V1</t>
        </is>
      </c>
      <c r="J2639" t="inlineStr">
        <is>
          <t>EBG - In House | ABO | Natuf | Leads | Unit Franchise | India | Oct26 | V1</t>
        </is>
      </c>
      <c r="K2639" t="inlineStr">
        <is>
          <t>Direct (campaign tagged in CRM)</t>
        </is>
      </c>
      <c r="L2639" t="inlineStr">
        <is>
          <t>Natuf | LAL 1% | India | Jul26 | V1</t>
        </is>
      </c>
      <c r="M2639" t="inlineStr">
        <is>
          <t>Natuf | LAL 1% | India | Jul26 | V1</t>
        </is>
      </c>
      <c r="N2639" t="inlineStr">
        <is>
          <t>Natuf | Reel | Brand Ambassador | Heard Of Owning A Cafe | V1</t>
        </is>
      </c>
      <c r="O2639" t="inlineStr">
        <is>
          <t>In House Natuf</t>
        </is>
      </c>
      <c r="P2639" t="inlineStr">
        <is>
          <t>Facebook</t>
        </is>
      </c>
      <c r="Q2639" t="inlineStr">
        <is>
          <t>Marshal Malbari</t>
        </is>
      </c>
      <c r="R2639" t="inlineStr">
        <is>
          <t>Rinkita Virvani</t>
        </is>
      </c>
      <c r="S2639" t="inlineStr">
        <is>
          <t>DNP - Did Not Pick Up</t>
        </is>
      </c>
      <c r="T2639" t="inlineStr">
        <is>
          <t>mandsore</t>
        </is>
      </c>
      <c r="U2639" t="inlineStr">
        <is>
          <t xml:space="preserve"> </t>
        </is>
      </c>
      <c r="V2639" t="n">
        <v>6</v>
      </c>
      <c r="W2639" t="n">
        <v>0</v>
      </c>
      <c r="X2639" t="inlineStr">
        <is>
          <t>XXXXXX0918</t>
        </is>
      </c>
      <c r="Y2639" s="72" t="n">
        <v>46326.52037037037</v>
      </c>
    </row>
    <row r="2640">
      <c r="A2640" s="39" t="inlineStr">
        <is>
          <t>6acd0c6fb3cdc110ced009eb</t>
        </is>
      </c>
      <c r="B2640" s="72" t="n">
        <v>46307.92082175926</v>
      </c>
      <c r="C2640" s="70" t="n">
        <v>46307</v>
      </c>
      <c r="D2640" t="inlineStr">
        <is>
          <t>2026-10</t>
        </is>
      </c>
      <c r="E2640" t="inlineStr">
        <is>
          <t>Wk of 2026-10-12</t>
        </is>
      </c>
      <c r="F2640" t="inlineStr">
        <is>
          <t>Lost</t>
        </is>
      </c>
      <c r="G2640" s="39" t="str">
        <f>IF(ISNUMBER(MATCH(F2640,QualityStatuses,0)),"Quality Lead","Non-Quality Lead")</f>
        <v>Non-Quality Lead</v>
      </c>
      <c r="H2640" s="39" t="str">
        <f>IFERROR(INDEX(CampTypes,MATCH(I2640,CampList,0)),"Unattributed")</f>
        <v>Old</v>
      </c>
      <c r="I2640" t="inlineStr">
        <is>
          <t>E_Suresh_Natuf_Kiosk_07072026</t>
        </is>
      </c>
      <c r="J2640" t="inlineStr">
        <is>
          <t>E_Suresh_Natuf_Kiosk_07072026</t>
        </is>
      </c>
      <c r="K2640" t="inlineStr">
        <is>
          <t>Direct (campaign tagged in CRM)</t>
        </is>
      </c>
      <c r="L2640" t="inlineStr">
        <is>
          <t>E_Suresh_Natuf_Kiosk_07072026_Adset5</t>
        </is>
      </c>
      <c r="M2640" t="inlineStr">
        <is>
          <t>E_Suresh_Natuf_Kiosk_07072026_Adset5</t>
        </is>
      </c>
      <c r="N2640" t="inlineStr">
        <is>
          <t>E_Hindi_Suresh_Natuf_Kiosk_07072026_Adset5_ad3 – Copy 2</t>
        </is>
      </c>
      <c r="O2640" t="inlineStr">
        <is>
          <t>Natuf</t>
        </is>
      </c>
      <c r="P2640" t="inlineStr">
        <is>
          <t>Facebook</t>
        </is>
      </c>
      <c r="Q2640" t="inlineStr">
        <is>
          <t>Tejaswini Tarigopula</t>
        </is>
      </c>
      <c r="R2640" t="inlineStr">
        <is>
          <t>Rima Paul</t>
        </is>
      </c>
      <c r="S2640" t="inlineStr">
        <is>
          <t>Not Interested</t>
        </is>
      </c>
      <c r="T2640" t="inlineStr">
        <is>
          <t>Mathura</t>
        </is>
      </c>
      <c r="U2640" t="inlineStr">
        <is>
          <t xml:space="preserve"> </t>
        </is>
      </c>
      <c r="V2640" t="n">
        <v>2</v>
      </c>
      <c r="W2640" t="n">
        <v>2</v>
      </c>
      <c r="X2640" t="inlineStr">
        <is>
          <t>XXXXXX0440</t>
        </is>
      </c>
      <c r="Y2640" s="72" t="n">
        <v>46326.52037037037</v>
      </c>
    </row>
    <row r="2641">
      <c r="A2641" s="39" t="inlineStr">
        <is>
          <t>6acd0c40147c8ad4b135c037</t>
        </is>
      </c>
      <c r="B2641" s="72" t="n">
        <v>46307.92027777778</v>
      </c>
      <c r="C2641" s="70" t="n">
        <v>46307</v>
      </c>
      <c r="D2641" t="inlineStr">
        <is>
          <t>2026-10</t>
        </is>
      </c>
      <c r="E2641" t="inlineStr">
        <is>
          <t>Wk of 2026-10-12</t>
        </is>
      </c>
      <c r="F2641" t="inlineStr">
        <is>
          <t>Attempt 2</t>
        </is>
      </c>
      <c r="G2641" s="39" t="str">
        <f>IF(ISNUMBER(MATCH(F2641,QualityStatuses,0)),"Quality Lead","Non-Quality Lead")</f>
        <v>Non-Quality Lead</v>
      </c>
      <c r="H2641" s="39" t="str">
        <f>IFERROR(INDEX(CampTypes,MATCH(I2641,CampList,0)),"Unattributed")</f>
        <v>Old</v>
      </c>
      <c r="I2641" t="inlineStr">
        <is>
          <t>E_Karan_Natuf_All_07072026</t>
        </is>
      </c>
      <c r="J2641" t="inlineStr">
        <is>
          <t>E_Karan_Natuf_All_07072026</t>
        </is>
      </c>
      <c r="K2641" t="inlineStr">
        <is>
          <t>Direct (campaign tagged in CRM)</t>
        </is>
      </c>
      <c r="L2641" t="inlineStr">
        <is>
          <t>E_Karan_Natuf_Fragship_07072026_Adset2</t>
        </is>
      </c>
      <c r="M2641" t="inlineStr">
        <is>
          <t>E_Karan_Natuf_Fragship_07072026_Adset2</t>
        </is>
      </c>
      <c r="N2641" t="inlineStr">
        <is>
          <t>E_Karan_Natuf_Flagship_Cafe_07072026_Adset2_Ad1 – Copy 2</t>
        </is>
      </c>
      <c r="O2641" t="inlineStr">
        <is>
          <t>Natuf</t>
        </is>
      </c>
      <c r="P2641" t="inlineStr">
        <is>
          <t>Facebook</t>
        </is>
      </c>
      <c r="Q2641" t="inlineStr">
        <is>
          <t>Tejaswini Tarigopula</t>
        </is>
      </c>
      <c r="R2641" t="inlineStr">
        <is>
          <t>Shivani Sharma</t>
        </is>
      </c>
      <c r="S2641" t="inlineStr">
        <is>
          <t>-</t>
        </is>
      </c>
      <c r="T2641" t="inlineStr">
        <is>
          <t>Delhi</t>
        </is>
      </c>
      <c r="U2641" t="inlineStr">
        <is>
          <t xml:space="preserve"> </t>
        </is>
      </c>
      <c r="V2641" t="n">
        <v>4</v>
      </c>
      <c r="W2641" t="n">
        <v>0</v>
      </c>
      <c r="X2641" t="inlineStr">
        <is>
          <t>XXXXXX9219</t>
        </is>
      </c>
      <c r="Y2641" s="72" t="n">
        <v>46326.52037037037</v>
      </c>
    </row>
    <row r="2642">
      <c r="A2642" s="39" t="inlineStr">
        <is>
          <t>6acd0be556eb77ce8b6a7a79</t>
        </is>
      </c>
      <c r="B2642" s="72" t="n">
        <v>46307.91922453704</v>
      </c>
      <c r="C2642" s="70" t="n">
        <v>46307</v>
      </c>
      <c r="D2642" t="inlineStr">
        <is>
          <t>2026-10</t>
        </is>
      </c>
      <c r="E2642" t="inlineStr">
        <is>
          <t>Wk of 2026-10-12</t>
        </is>
      </c>
      <c r="F2642" t="inlineStr">
        <is>
          <t>Attempt 2</t>
        </is>
      </c>
      <c r="G2642" s="39" t="str">
        <f>IF(ISNUMBER(MATCH(F2642,QualityStatuses,0)),"Quality Lead","Non-Quality Lead")</f>
        <v>Non-Quality Lead</v>
      </c>
      <c r="H2642" s="39" t="str">
        <f>IFERROR(INDEX(CampTypes,MATCH(I2642,CampList,0)),"Unattributed")</f>
        <v>Old</v>
      </c>
      <c r="I2642" t="inlineStr">
        <is>
          <t>E_Suresh_Natuf_Kiosk_07072026</t>
        </is>
      </c>
      <c r="J2642" t="inlineStr">
        <is>
          <t>E_Suresh_Natuf_Kiosk_07072026</t>
        </is>
      </c>
      <c r="K2642" t="inlineStr">
        <is>
          <t>Direct (campaign tagged in CRM)</t>
        </is>
      </c>
      <c r="L2642" t="inlineStr">
        <is>
          <t>E_Suresh_Natuf_Kiosk_07072026_Adset5</t>
        </is>
      </c>
      <c r="M2642" t="inlineStr">
        <is>
          <t>E_Suresh_Natuf_Kiosk_07072026_Adset5</t>
        </is>
      </c>
      <c r="N2642" t="inlineStr">
        <is>
          <t>E_Hindi_Suresh_Natuf_Kiosk_07072026_Adset5_ad3 – Copy 2</t>
        </is>
      </c>
      <c r="O2642" t="inlineStr">
        <is>
          <t>Natuf</t>
        </is>
      </c>
      <c r="P2642" t="inlineStr">
        <is>
          <t>Facebook</t>
        </is>
      </c>
      <c r="Q2642" t="inlineStr">
        <is>
          <t>Tejaswini Tarigopula</t>
        </is>
      </c>
      <c r="R2642" t="inlineStr">
        <is>
          <t>Shivamani</t>
        </is>
      </c>
      <c r="S2642" t="inlineStr">
        <is>
          <t>-</t>
        </is>
      </c>
      <c r="T2642" t="inlineStr">
        <is>
          <t>Mumbai</t>
        </is>
      </c>
      <c r="U2642" t="inlineStr">
        <is>
          <t xml:space="preserve"> </t>
        </is>
      </c>
      <c r="V2642" t="n">
        <v>5</v>
      </c>
      <c r="W2642" t="n">
        <v>0</v>
      </c>
      <c r="X2642" t="inlineStr">
        <is>
          <t>XXXXXX5411</t>
        </is>
      </c>
      <c r="Y2642" s="72" t="n">
        <v>46326.52037037037</v>
      </c>
    </row>
    <row r="2643">
      <c r="A2643" s="39" t="inlineStr">
        <is>
          <t>6acd0a9520cec2bbf4e18999</t>
        </is>
      </c>
      <c r="B2643" s="72" t="n">
        <v>46307.91533564815</v>
      </c>
      <c r="C2643" s="70" t="n">
        <v>46307</v>
      </c>
      <c r="D2643" t="inlineStr">
        <is>
          <t>2026-10</t>
        </is>
      </c>
      <c r="E2643" t="inlineStr">
        <is>
          <t>Wk of 2026-10-12</t>
        </is>
      </c>
      <c r="F2643" t="inlineStr">
        <is>
          <t>Attempt 1</t>
        </is>
      </c>
      <c r="G2643" s="39" t="str">
        <f>IF(ISNUMBER(MATCH(F2643,QualityStatuses,0)),"Quality Lead","Non-Quality Lead")</f>
        <v>Non-Quality Lead</v>
      </c>
      <c r="H2643" s="39" t="str">
        <f>IFERROR(INDEX(CampTypes,MATCH(I2643,CampList,0)),"Unattributed")</f>
        <v>New</v>
      </c>
      <c r="I2643" t="inlineStr">
        <is>
          <t>EBG - In House | ABO | Natuf | Leads | Unit Franchise | India | Oct26 | V1</t>
        </is>
      </c>
      <c r="J2643" t="inlineStr">
        <is>
          <t>EBG - In House | ABO | Natuf | Leads | Unit Franchise | India | Oct26 | V1</t>
        </is>
      </c>
      <c r="K2643" t="inlineStr">
        <is>
          <t>Direct (campaign tagged in CRM)</t>
        </is>
      </c>
      <c r="L2643" t="inlineStr">
        <is>
          <t>Natuf | Business Owners | Tier1 + Growth Cities | Oct26 | V1</t>
        </is>
      </c>
      <c r="M2643" t="inlineStr">
        <is>
          <t>Natuf | Business Owners | Tier1 + Growth Cities | Oct26 | V1</t>
        </is>
      </c>
      <c r="N2643" t="inlineStr">
        <is>
          <t>Natuf | Reel | Brand Ambassador | Heard Of Owning A Cafe | V1</t>
        </is>
      </c>
      <c r="O2643" t="inlineStr">
        <is>
          <t>In House Natuf</t>
        </is>
      </c>
      <c r="P2643" t="inlineStr">
        <is>
          <t>Facebook</t>
        </is>
      </c>
      <c r="Q2643" t="inlineStr">
        <is>
          <t>Marshal Malbari</t>
        </is>
      </c>
      <c r="R2643" t="inlineStr">
        <is>
          <t>Pammi Roy</t>
        </is>
      </c>
      <c r="S2643" t="inlineStr">
        <is>
          <t>-</t>
        </is>
      </c>
      <c r="T2643" t="inlineStr">
        <is>
          <t>Dhanbad</t>
        </is>
      </c>
      <c r="U2643" t="inlineStr">
        <is>
          <t xml:space="preserve"> </t>
        </is>
      </c>
      <c r="V2643" t="n">
        <v>4</v>
      </c>
      <c r="W2643" t="n">
        <v>3</v>
      </c>
      <c r="X2643" t="inlineStr">
        <is>
          <t>XXXXXX9944</t>
        </is>
      </c>
      <c r="Y2643" s="72" t="n">
        <v>46326.52037037037</v>
      </c>
    </row>
    <row r="2644">
      <c r="A2644" s="39" t="inlineStr">
        <is>
          <t>6acd08d14b2dd03b03342f94</t>
        </is>
      </c>
      <c r="B2644" s="72" t="n">
        <v>46307.91010416667</v>
      </c>
      <c r="C2644" s="70" t="n">
        <v>46307</v>
      </c>
      <c r="D2644" t="inlineStr">
        <is>
          <t>2026-10</t>
        </is>
      </c>
      <c r="E2644" t="inlineStr">
        <is>
          <t>Wk of 2026-10-12</t>
        </is>
      </c>
      <c r="F2644" t="inlineStr">
        <is>
          <t>Lost</t>
        </is>
      </c>
      <c r="G2644" s="39" t="str">
        <f>IF(ISNUMBER(MATCH(F2644,QualityStatuses,0)),"Quality Lead","Non-Quality Lead")</f>
        <v>Non-Quality Lead</v>
      </c>
      <c r="H2644" s="39" t="str">
        <f>IFERROR(INDEX(CampTypes,MATCH(I2644,CampList,0)),"Unattributed")</f>
        <v>New</v>
      </c>
      <c r="I2644" t="inlineStr">
        <is>
          <t>EBG - In House | ABO | Natuf | Leads | Unit Franchise | India | Oct26 | V1</t>
        </is>
      </c>
      <c r="J2644" t="inlineStr">
        <is>
          <t>EBG - In House | ABO | Natuf | Leads | Unit Franchise | India | Oct26 | V1</t>
        </is>
      </c>
      <c r="K2644" t="inlineStr">
        <is>
          <t>Direct (campaign tagged in CRM)</t>
        </is>
      </c>
      <c r="L2644" t="inlineStr">
        <is>
          <t>Natuf | Broad | Tier1 + Growth Cities | Oct26 | V1</t>
        </is>
      </c>
      <c r="M2644" t="inlineStr">
        <is>
          <t>Natuf | Broad | Tier1 + Growth Cities | Oct26 | V1</t>
        </is>
      </c>
      <c r="N2644" t="inlineStr">
        <is>
          <t>Natuf | Reel | Brand Ambassador | Heard Of Owning A Cafe | V1</t>
        </is>
      </c>
      <c r="O2644" t="inlineStr">
        <is>
          <t>In House Natuf</t>
        </is>
      </c>
      <c r="P2644" t="inlineStr">
        <is>
          <t>Facebook</t>
        </is>
      </c>
      <c r="Q2644" t="inlineStr">
        <is>
          <t>Marshal Malbari</t>
        </is>
      </c>
      <c r="R2644" t="inlineStr">
        <is>
          <t>Drishti Lodhia</t>
        </is>
      </c>
      <c r="S2644" t="inlineStr">
        <is>
          <t>Looking for different product/service than advertised</t>
        </is>
      </c>
      <c r="T2644" t="inlineStr">
        <is>
          <t>Raipur Chhattisgarh</t>
        </is>
      </c>
      <c r="U2644" t="inlineStr">
        <is>
          <t xml:space="preserve"> </t>
        </is>
      </c>
      <c r="V2644" t="n">
        <v>2</v>
      </c>
      <c r="W2644" t="n">
        <v>2</v>
      </c>
      <c r="X2644" t="inlineStr">
        <is>
          <t>XXXXXX0262</t>
        </is>
      </c>
      <c r="Y2644" s="72" t="n">
        <v>46326.52037037037</v>
      </c>
    </row>
    <row r="2645">
      <c r="A2645" s="39" t="inlineStr">
        <is>
          <t>6acd07c45375a94ed89b26b0</t>
        </is>
      </c>
      <c r="B2645" s="72" t="n">
        <v>46307.90699074074</v>
      </c>
      <c r="C2645" s="70" t="n">
        <v>46307</v>
      </c>
      <c r="D2645" t="inlineStr">
        <is>
          <t>2026-10</t>
        </is>
      </c>
      <c r="E2645" t="inlineStr">
        <is>
          <t>Wk of 2026-10-12</t>
        </is>
      </c>
      <c r="F2645" t="inlineStr">
        <is>
          <t>Details Shared</t>
        </is>
      </c>
      <c r="G2645" s="39" t="str">
        <f>IF(ISNUMBER(MATCH(F2645,QualityStatuses,0)),"Quality Lead","Non-Quality Lead")</f>
        <v>Quality Lead</v>
      </c>
      <c r="H2645" s="39" t="str">
        <f>IFERROR(INDEX(CampTypes,MATCH(I2645,CampList,0)),"Unattributed")</f>
        <v>Old</v>
      </c>
      <c r="I2645" t="inlineStr">
        <is>
          <t>E_Karan_Natuf_All_07072026</t>
        </is>
      </c>
      <c r="J2645" t="inlineStr">
        <is>
          <t>E_Karan_Natuf_All_07072026</t>
        </is>
      </c>
      <c r="K2645" t="inlineStr">
        <is>
          <t>Direct (campaign tagged in CRM)</t>
        </is>
      </c>
      <c r="L2645" t="inlineStr">
        <is>
          <t>E_Karan_Natuf_Fragship_07072026_Adset2</t>
        </is>
      </c>
      <c r="M2645" t="inlineStr">
        <is>
          <t>E_Karan_Natuf_Fragship_07072026_Adset2</t>
        </is>
      </c>
      <c r="N2645" t="inlineStr">
        <is>
          <t>E_Karan_Natuf_Flagship_Cafe_07072026_Adset2_Ad1 – Copy 2</t>
        </is>
      </c>
      <c r="O2645" t="inlineStr">
        <is>
          <t>Natuf</t>
        </is>
      </c>
      <c r="P2645" t="inlineStr">
        <is>
          <t>Facebook</t>
        </is>
      </c>
      <c r="Q2645" t="inlineStr">
        <is>
          <t>Marshal Malbari</t>
        </is>
      </c>
      <c r="R2645" t="inlineStr">
        <is>
          <t>Rohit Kamble</t>
        </is>
      </c>
      <c r="S2645" t="inlineStr">
        <is>
          <t>-</t>
        </is>
      </c>
      <c r="T2645" t="inlineStr">
        <is>
          <t>Madhubani</t>
        </is>
      </c>
      <c r="U2645" t="inlineStr">
        <is>
          <t xml:space="preserve"> </t>
        </is>
      </c>
      <c r="V2645" t="n">
        <v>1</v>
      </c>
      <c r="W2645" t="n">
        <v>1</v>
      </c>
      <c r="X2645" t="inlineStr">
        <is>
          <t>XXXXXX0859</t>
        </is>
      </c>
      <c r="Y2645" s="72" t="n">
        <v>46326.52037037037</v>
      </c>
    </row>
    <row r="2646">
      <c r="A2646" s="39" t="inlineStr">
        <is>
          <t>6acd079d4b2dd03b03342ccc</t>
        </is>
      </c>
      <c r="B2646" s="72" t="n">
        <v>46307.90653935185</v>
      </c>
      <c r="C2646" s="70" t="n">
        <v>46307</v>
      </c>
      <c r="D2646" t="inlineStr">
        <is>
          <t>2026-10</t>
        </is>
      </c>
      <c r="E2646" t="inlineStr">
        <is>
          <t>Wk of 2026-10-12</t>
        </is>
      </c>
      <c r="F2646" t="inlineStr">
        <is>
          <t>Attempt 5</t>
        </is>
      </c>
      <c r="G2646" s="39" t="str">
        <f>IF(ISNUMBER(MATCH(F2646,QualityStatuses,0)),"Quality Lead","Non-Quality Lead")</f>
        <v>Non-Quality Lead</v>
      </c>
      <c r="H2646" s="39" t="str">
        <f>IFERROR(INDEX(CampTypes,MATCH(I2646,CampList,0)),"Unattributed")</f>
        <v>Old</v>
      </c>
      <c r="I2646" t="inlineStr">
        <is>
          <t>E_Suresh_Natuf_Kiosk_07072026</t>
        </is>
      </c>
      <c r="J2646" t="inlineStr">
        <is>
          <t>E_Suresh_Natuf_Kiosk_07072026</t>
        </is>
      </c>
      <c r="K2646" t="inlineStr">
        <is>
          <t>Direct (campaign tagged in CRM)</t>
        </is>
      </c>
      <c r="L2646" t="inlineStr">
        <is>
          <t>E_Suresh_Natuf_Kiosk_07072026_Adset5</t>
        </is>
      </c>
      <c r="M2646" t="inlineStr">
        <is>
          <t>E_Suresh_Natuf_Kiosk_07072026_Adset5</t>
        </is>
      </c>
      <c r="N2646" t="inlineStr">
        <is>
          <t>E_Hindi_Suresh_Natuf_Kiosk_07072026_Adset5_ad3 – Copy 2</t>
        </is>
      </c>
      <c r="O2646" t="inlineStr">
        <is>
          <t>Natuf</t>
        </is>
      </c>
      <c r="P2646" t="inlineStr">
        <is>
          <t>Facebook</t>
        </is>
      </c>
      <c r="Q2646" t="inlineStr">
        <is>
          <t>Marshal Malbari</t>
        </is>
      </c>
      <c r="R2646" t="inlineStr">
        <is>
          <t>Rinkita Virvani</t>
        </is>
      </c>
      <c r="S2646" t="inlineStr">
        <is>
          <t>-</t>
        </is>
      </c>
      <c r="T2646" t="inlineStr">
        <is>
          <t>Delhi</t>
        </is>
      </c>
      <c r="U2646" t="inlineStr">
        <is>
          <t xml:space="preserve"> </t>
        </is>
      </c>
      <c r="V2646" t="n">
        <v>5</v>
      </c>
      <c r="W2646" t="n">
        <v>0</v>
      </c>
      <c r="X2646" t="inlineStr">
        <is>
          <t>XXXXXX6729</t>
        </is>
      </c>
      <c r="Y2646" s="72" t="n">
        <v>46326.52037037037</v>
      </c>
    </row>
    <row r="2647">
      <c r="A2647" s="39" t="inlineStr">
        <is>
          <t>6acd06cc2ac07012a649d9d5</t>
        </is>
      </c>
      <c r="B2647" s="72" t="n">
        <v>46307.90412037037</v>
      </c>
      <c r="C2647" s="70" t="n">
        <v>46307</v>
      </c>
      <c r="D2647" t="inlineStr">
        <is>
          <t>2026-10</t>
        </is>
      </c>
      <c r="E2647" t="inlineStr">
        <is>
          <t>Wk of 2026-10-12</t>
        </is>
      </c>
      <c r="F2647" t="inlineStr">
        <is>
          <t>Attempt 5</t>
        </is>
      </c>
      <c r="G2647" s="39" t="str">
        <f>IF(ISNUMBER(MATCH(F2647,QualityStatuses,0)),"Quality Lead","Non-Quality Lead")</f>
        <v>Non-Quality Lead</v>
      </c>
      <c r="H2647" s="39" t="str">
        <f>IFERROR(INDEX(CampTypes,MATCH(I2647,CampList,0)),"Unattributed")</f>
        <v>New</v>
      </c>
      <c r="I2647" t="inlineStr">
        <is>
          <t>EBG - In House | ABO | Natuf | Leads | Unit Franchise | India | Oct26 | V1</t>
        </is>
      </c>
      <c r="J2647" t="inlineStr">
        <is>
          <t>EBG - In House | ABO | Natuf | Leads | Unit Franchise | India | Oct26 | V1</t>
        </is>
      </c>
      <c r="K2647" t="inlineStr">
        <is>
          <t>Direct (campaign tagged in CRM)</t>
        </is>
      </c>
      <c r="L2647" t="inlineStr">
        <is>
          <t>Natuf | LAL 1% | India | Jul26 | V1</t>
        </is>
      </c>
      <c r="M2647" t="inlineStr">
        <is>
          <t>Natuf | LAL 1% | India | Jul26 | V1</t>
        </is>
      </c>
      <c r="N2647" t="inlineStr">
        <is>
          <t>Natuf | Reel | Brand Ambassador | Heard Of Owning A Cafe | V1</t>
        </is>
      </c>
      <c r="O2647" t="inlineStr">
        <is>
          <t>In House Natuf</t>
        </is>
      </c>
      <c r="P2647" t="inlineStr">
        <is>
          <t>Facebook</t>
        </is>
      </c>
      <c r="Q2647" t="inlineStr">
        <is>
          <t>Marshal Malbari</t>
        </is>
      </c>
      <c r="R2647" t="inlineStr">
        <is>
          <t>Aisha Rasalkar</t>
        </is>
      </c>
      <c r="S2647" t="inlineStr">
        <is>
          <t>-</t>
        </is>
      </c>
      <c r="T2647" t="inlineStr">
        <is>
          <t>Patna</t>
        </is>
      </c>
      <c r="U2647" t="inlineStr">
        <is>
          <t xml:space="preserve"> </t>
        </is>
      </c>
      <c r="V2647" t="n">
        <v>5</v>
      </c>
      <c r="W2647" t="n">
        <v>1</v>
      </c>
      <c r="X2647" t="inlineStr">
        <is>
          <t>XXXXXX6588</t>
        </is>
      </c>
      <c r="Y2647" s="72" t="n">
        <v>46326.52037037037</v>
      </c>
    </row>
    <row r="2648">
      <c r="A2648" s="39" t="inlineStr">
        <is>
          <t>6acd056ce735431b3358708c</t>
        </is>
      </c>
      <c r="B2648" s="72" t="n">
        <v>46307.90004629629</v>
      </c>
      <c r="C2648" s="70" t="n">
        <v>46307</v>
      </c>
      <c r="D2648" t="inlineStr">
        <is>
          <t>2026-10</t>
        </is>
      </c>
      <c r="E2648" t="inlineStr">
        <is>
          <t>Wk of 2026-10-12</t>
        </is>
      </c>
      <c r="F2648" t="inlineStr">
        <is>
          <t>Connected</t>
        </is>
      </c>
      <c r="G2648" s="39" t="str">
        <f>IF(ISNUMBER(MATCH(F2648,QualityStatuses,0)),"Quality Lead","Non-Quality Lead")</f>
        <v>Non-Quality Lead</v>
      </c>
      <c r="H2648" s="39" t="str">
        <f>IFERROR(INDEX(CampTypes,MATCH(I2648,CampList,0)),"Unattributed")</f>
        <v>New</v>
      </c>
      <c r="I2648" t="inlineStr">
        <is>
          <t>EBG - In House | ABO | Natuf | Leads | Unit Franchise | India | Oct26 | V1</t>
        </is>
      </c>
      <c r="J2648" t="inlineStr">
        <is>
          <t>EBG - In House | ABO | Natuf | Leads | Unit Franchise | India | Oct26 | V1</t>
        </is>
      </c>
      <c r="K2648" t="inlineStr">
        <is>
          <t>Direct (campaign tagged in CRM)</t>
        </is>
      </c>
      <c r="L2648" t="inlineStr">
        <is>
          <t>Natuf | Broad | Tier1 + Growth Cities | Oct26 | V1</t>
        </is>
      </c>
      <c r="M2648" t="inlineStr">
        <is>
          <t>Natuf | Broad | Tier1 + Growth Cities | Oct26 | V1</t>
        </is>
      </c>
      <c r="N2648" t="inlineStr">
        <is>
          <t>Natuf | Reel | Brand Ambassador | Heard Of Owning A Cafe | V1</t>
        </is>
      </c>
      <c r="O2648" t="inlineStr">
        <is>
          <t>In House Natuf</t>
        </is>
      </c>
      <c r="P2648" t="inlineStr">
        <is>
          <t>Facebook</t>
        </is>
      </c>
      <c r="Q2648" t="inlineStr">
        <is>
          <t>Marshal Malbari</t>
        </is>
      </c>
      <c r="R2648" t="inlineStr">
        <is>
          <t>Aisha Rasalkar</t>
        </is>
      </c>
      <c r="S2648" t="inlineStr">
        <is>
          <t>-</t>
        </is>
      </c>
      <c r="T2648" t="inlineStr">
        <is>
          <t>Nashik</t>
        </is>
      </c>
      <c r="U2648" t="inlineStr">
        <is>
          <t xml:space="preserve"> </t>
        </is>
      </c>
      <c r="V2648" t="n">
        <v>2</v>
      </c>
      <c r="W2648" t="n">
        <v>1</v>
      </c>
      <c r="X2648" t="inlineStr">
        <is>
          <t>XXXXXX4050</t>
        </is>
      </c>
      <c r="Y2648" s="72" t="n">
        <v>46326.52037037037</v>
      </c>
    </row>
    <row r="2649">
      <c r="A2649" s="39" t="inlineStr">
        <is>
          <t>6acd04fc4cc7dafb4beae157</t>
        </is>
      </c>
      <c r="B2649" s="72" t="n">
        <v>46307.89875</v>
      </c>
      <c r="C2649" s="70" t="n">
        <v>46307</v>
      </c>
      <c r="D2649" t="inlineStr">
        <is>
          <t>2026-10</t>
        </is>
      </c>
      <c r="E2649" t="inlineStr">
        <is>
          <t>Wk of 2026-10-12</t>
        </is>
      </c>
      <c r="F2649" t="inlineStr">
        <is>
          <t>Details Shared</t>
        </is>
      </c>
      <c r="G2649" s="39" t="str">
        <f>IF(ISNUMBER(MATCH(F2649,QualityStatuses,0)),"Quality Lead","Non-Quality Lead")</f>
        <v>Quality Lead</v>
      </c>
      <c r="H2649" s="39" t="str">
        <f>IFERROR(INDEX(CampTypes,MATCH(I2649,CampList,0)),"Unattributed")</f>
        <v>New</v>
      </c>
      <c r="I2649" t="inlineStr">
        <is>
          <t>EBG - In House | ABO | Natuf | Leads | Unit Franchise | India | Oct26 | V1</t>
        </is>
      </c>
      <c r="J2649" t="inlineStr">
        <is>
          <t>EBG - In House | ABO | Natuf | Leads | Unit Franchise | India | Oct26 | V1</t>
        </is>
      </c>
      <c r="K2649" t="inlineStr">
        <is>
          <t>Direct (campaign tagged in CRM)</t>
        </is>
      </c>
      <c r="L2649" t="inlineStr">
        <is>
          <t>Natuf | Business Owners | Tier1 + Growth Cities | Oct26 | V1</t>
        </is>
      </c>
      <c r="M2649" t="inlineStr">
        <is>
          <t>Natuf | Business Owners | Tier1 + Growth Cities | Oct26 | V1</t>
        </is>
      </c>
      <c r="N2649" t="inlineStr">
        <is>
          <t>Natuf | Reel | Brand Ambassador | Heard Of Owning A Cafe | V1</t>
        </is>
      </c>
      <c r="O2649" t="inlineStr">
        <is>
          <t>In House Natuf</t>
        </is>
      </c>
      <c r="P2649" t="inlineStr">
        <is>
          <t>Facebook</t>
        </is>
      </c>
      <c r="Q2649" t="inlineStr">
        <is>
          <t>Marshal Malbari</t>
        </is>
      </c>
      <c r="R2649" t="inlineStr">
        <is>
          <t>Vanita Joshi</t>
        </is>
      </c>
      <c r="S2649" t="inlineStr">
        <is>
          <t>-</t>
        </is>
      </c>
      <c r="T2649" t="inlineStr">
        <is>
          <t>Patna</t>
        </is>
      </c>
      <c r="U2649" t="inlineStr">
        <is>
          <t xml:space="preserve"> </t>
        </is>
      </c>
      <c r="V2649" t="n">
        <v>3</v>
      </c>
      <c r="W2649" t="n">
        <v>1</v>
      </c>
      <c r="X2649" t="inlineStr">
        <is>
          <t>XXXXXX6024</t>
        </is>
      </c>
      <c r="Y2649" s="72" t="n">
        <v>46326.52037037037</v>
      </c>
    </row>
    <row r="2650">
      <c r="A2650" s="39" t="inlineStr">
        <is>
          <t>6acd0263ab846c6c4189a00d</t>
        </is>
      </c>
      <c r="B2650" s="72" t="n">
        <v>46307.89105324074</v>
      </c>
      <c r="C2650" s="70" t="n">
        <v>46307</v>
      </c>
      <c r="D2650" t="inlineStr">
        <is>
          <t>2026-10</t>
        </is>
      </c>
      <c r="E2650" t="inlineStr">
        <is>
          <t>Wk of 2026-10-12</t>
        </is>
      </c>
      <c r="F2650" t="inlineStr">
        <is>
          <t>Details Shared</t>
        </is>
      </c>
      <c r="G2650" s="39" t="str">
        <f>IF(ISNUMBER(MATCH(F2650,QualityStatuses,0)),"Quality Lead","Non-Quality Lead")</f>
        <v>Quality Lead</v>
      </c>
      <c r="H2650" s="39" t="str">
        <f>IFERROR(INDEX(CampTypes,MATCH(I2650,CampList,0)),"Unattributed")</f>
        <v>New</v>
      </c>
      <c r="I2650" t="inlineStr">
        <is>
          <t>EBG - In House | ABO | Natuf | Leads | Unit Franchise | India | Oct26 | V1</t>
        </is>
      </c>
      <c r="J2650" t="inlineStr">
        <is>
          <t>EBG - In House | ABO | Natuf | Leads | Unit Franchise | India | Oct26 | V1</t>
        </is>
      </c>
      <c r="K2650" t="inlineStr">
        <is>
          <t>Direct (campaign tagged in CRM)</t>
        </is>
      </c>
      <c r="L2650" t="inlineStr">
        <is>
          <t>Natuf | LAL 1% | India | Jul26 | V1</t>
        </is>
      </c>
      <c r="M2650" t="inlineStr">
        <is>
          <t>Natuf | LAL 1% | India | Jul26 | V1</t>
        </is>
      </c>
      <c r="N2650" t="inlineStr">
        <is>
          <t>Natuf | Reel | Brand Ambassador | Heard Of Owning A Cafe | V1</t>
        </is>
      </c>
      <c r="O2650" t="inlineStr">
        <is>
          <t>In House Natuf</t>
        </is>
      </c>
      <c r="P2650" t="inlineStr">
        <is>
          <t>Facebook</t>
        </is>
      </c>
      <c r="Q2650" t="inlineStr">
        <is>
          <t>Marshal Malbari</t>
        </is>
      </c>
      <c r="R2650" t="inlineStr">
        <is>
          <t>Tanishq A</t>
        </is>
      </c>
      <c r="S2650" t="inlineStr">
        <is>
          <t>-</t>
        </is>
      </c>
      <c r="T2650" t="inlineStr">
        <is>
          <t>Panjim</t>
        </is>
      </c>
      <c r="U2650" t="inlineStr">
        <is>
          <t xml:space="preserve"> </t>
        </is>
      </c>
      <c r="V2650" t="n">
        <v>2</v>
      </c>
      <c r="W2650" t="n">
        <v>1</v>
      </c>
      <c r="X2650" t="inlineStr">
        <is>
          <t>XXXXXX7957</t>
        </is>
      </c>
      <c r="Y2650" s="72" t="n">
        <v>46326.52037037037</v>
      </c>
    </row>
    <row r="2651">
      <c r="A2651" s="39" t="inlineStr">
        <is>
          <t>6acd02391478053f70f0c5b5</t>
        </is>
      </c>
      <c r="B2651" s="72" t="n">
        <v>46307.89056712963</v>
      </c>
      <c r="C2651" s="70" t="n">
        <v>46307</v>
      </c>
      <c r="D2651" t="inlineStr">
        <is>
          <t>2026-10</t>
        </is>
      </c>
      <c r="E2651" t="inlineStr">
        <is>
          <t>Wk of 2026-10-12</t>
        </is>
      </c>
      <c r="F2651" t="inlineStr">
        <is>
          <t>Lost</t>
        </is>
      </c>
      <c r="G2651" s="39" t="str">
        <f>IF(ISNUMBER(MATCH(F2651,QualityStatuses,0)),"Quality Lead","Non-Quality Lead")</f>
        <v>Non-Quality Lead</v>
      </c>
      <c r="H2651" s="39" t="str">
        <f>IFERROR(INDEX(CampTypes,MATCH(I2651,CampList,0)),"Unattributed")</f>
        <v>New</v>
      </c>
      <c r="I2651" t="inlineStr">
        <is>
          <t>EBG - In House | ABO | Natuf | Leads | Unit Franchise | India | Oct26 | V1</t>
        </is>
      </c>
      <c r="J2651" t="inlineStr">
        <is>
          <t>EBG - In House | ABO | Natuf | Leads | Unit Franchise | India | Oct26 | V1</t>
        </is>
      </c>
      <c r="K2651" t="inlineStr">
        <is>
          <t>Direct (campaign tagged in CRM)</t>
        </is>
      </c>
      <c r="L2651" t="inlineStr">
        <is>
          <t>Natuf | Investors | Tier1 + Growth Cities | Oct26 | V1</t>
        </is>
      </c>
      <c r="M2651" t="inlineStr">
        <is>
          <t>Natuf | Investors | Tier1 + Growth Cities | Oct26 | V1</t>
        </is>
      </c>
      <c r="N2651" t="inlineStr">
        <is>
          <t>Natuf | Reel | Brand Ambassador | Heard Of Owning A Cafe | V1</t>
        </is>
      </c>
      <c r="O2651" t="inlineStr">
        <is>
          <t>In House Natuf</t>
        </is>
      </c>
      <c r="P2651" t="inlineStr">
        <is>
          <t>Facebook</t>
        </is>
      </c>
      <c r="Q2651" t="inlineStr">
        <is>
          <t>Marshal Malbari</t>
        </is>
      </c>
      <c r="R2651" t="inlineStr">
        <is>
          <t>Shubham Menon</t>
        </is>
      </c>
      <c r="S2651" t="inlineStr">
        <is>
          <t>DNP - Did Not Pick Up</t>
        </is>
      </c>
      <c r="T2651" t="inlineStr">
        <is>
          <t>Cutch-Mandvi</t>
        </is>
      </c>
      <c r="U2651" t="inlineStr">
        <is>
          <t xml:space="preserve"> </t>
        </is>
      </c>
      <c r="V2651" t="n">
        <v>7</v>
      </c>
      <c r="W2651" t="n">
        <v>0</v>
      </c>
      <c r="X2651" t="inlineStr">
        <is>
          <t>XXXXXX4755</t>
        </is>
      </c>
      <c r="Y2651" s="72" t="n">
        <v>46326.52037037037</v>
      </c>
    </row>
    <row r="2652">
      <c r="A2652" s="39" t="inlineStr">
        <is>
          <t>6acd0228ab846c6c41899fa1</t>
        </is>
      </c>
      <c r="B2652" s="72" t="n">
        <v>46307.89037037037</v>
      </c>
      <c r="C2652" s="70" t="n">
        <v>46307</v>
      </c>
      <c r="D2652" t="inlineStr">
        <is>
          <t>2026-10</t>
        </is>
      </c>
      <c r="E2652" t="inlineStr">
        <is>
          <t>Wk of 2026-10-12</t>
        </is>
      </c>
      <c r="F2652" t="inlineStr">
        <is>
          <t>Lost</t>
        </is>
      </c>
      <c r="G2652" s="39" t="str">
        <f>IF(ISNUMBER(MATCH(F2652,QualityStatuses,0)),"Quality Lead","Non-Quality Lead")</f>
        <v>Non-Quality Lead</v>
      </c>
      <c r="H2652" s="39" t="str">
        <f>IFERROR(INDEX(CampTypes,MATCH(I2652,CampList,0)),"Unattributed")</f>
        <v>Old</v>
      </c>
      <c r="I2652" t="inlineStr">
        <is>
          <t>E_Natuf_Generic_13082026</t>
        </is>
      </c>
      <c r="J2652" t="inlineStr">
        <is>
          <t>E_Natuf_Generic_13082026</t>
        </is>
      </c>
      <c r="K2652" t="inlineStr">
        <is>
          <t>Direct (campaign tagged in CRM)</t>
        </is>
      </c>
      <c r="L2652" t="inlineStr">
        <is>
          <t>E_Natuf_Generic_13082026_Adset1</t>
        </is>
      </c>
      <c r="M2652" t="inlineStr">
        <is>
          <t>E_Natuf_Generic_13082026_Adset1</t>
        </is>
      </c>
      <c r="N2652" t="inlineStr">
        <is>
          <t>E_Natuf_Generic_13082026_Adset1_Ad1</t>
        </is>
      </c>
      <c r="O2652" t="inlineStr">
        <is>
          <t>Natuf</t>
        </is>
      </c>
      <c r="P2652" t="inlineStr">
        <is>
          <t>Facebook</t>
        </is>
      </c>
      <c r="Q2652" t="inlineStr">
        <is>
          <t>Marshal Malbari</t>
        </is>
      </c>
      <c r="R2652" t="inlineStr">
        <is>
          <t>Vanita Joshi</t>
        </is>
      </c>
      <c r="S2652" t="inlineStr">
        <is>
          <t>DNP - Did Not Pick Up</t>
        </is>
      </c>
      <c r="T2652" t="inlineStr">
        <is>
          <t>Nagpur</t>
        </is>
      </c>
      <c r="U2652" t="inlineStr">
        <is>
          <t xml:space="preserve"> </t>
        </is>
      </c>
      <c r="V2652" t="n">
        <v>6</v>
      </c>
      <c r="W2652" t="n">
        <v>6</v>
      </c>
      <c r="X2652" t="inlineStr">
        <is>
          <t>XXXXXX3393</t>
        </is>
      </c>
      <c r="Y2652" s="72" t="n">
        <v>46326.52037037037</v>
      </c>
    </row>
    <row r="2653">
      <c r="A2653" s="39" t="inlineStr">
        <is>
          <t>6acd0016f7bf43490da7c72d</t>
        </is>
      </c>
      <c r="B2653" s="72" t="n">
        <v>46307.88423611111</v>
      </c>
      <c r="C2653" s="70" t="n">
        <v>46307</v>
      </c>
      <c r="D2653" t="inlineStr">
        <is>
          <t>2026-10</t>
        </is>
      </c>
      <c r="E2653" t="inlineStr">
        <is>
          <t>Wk of 2026-10-12</t>
        </is>
      </c>
      <c r="F2653" t="inlineStr">
        <is>
          <t>Attempt 1</t>
        </is>
      </c>
      <c r="G2653" s="39" t="str">
        <f>IF(ISNUMBER(MATCH(F2653,QualityStatuses,0)),"Quality Lead","Non-Quality Lead")</f>
        <v>Non-Quality Lead</v>
      </c>
      <c r="H2653" s="39" t="str">
        <f>IFERROR(INDEX(CampTypes,MATCH(I2653,CampList,0)),"Unattributed")</f>
        <v>New</v>
      </c>
      <c r="I2653" t="inlineStr">
        <is>
          <t>EBG - In House | ABO | Natuf | Leads | Unit Franchise | India | Oct26 | V1</t>
        </is>
      </c>
      <c r="J2653" t="inlineStr">
        <is>
          <t>EBG - In House | ABO | Natuf | Leads | Unit Franchise | India | Oct26 | V1</t>
        </is>
      </c>
      <c r="K2653" t="inlineStr">
        <is>
          <t>Direct (campaign tagged in CRM)</t>
        </is>
      </c>
      <c r="L2653" t="inlineStr">
        <is>
          <t>Natuf | LAL 1% | India | Jul26 | V1</t>
        </is>
      </c>
      <c r="M2653" t="inlineStr">
        <is>
          <t>Natuf | LAL 1% | India | Jul26 | V1</t>
        </is>
      </c>
      <c r="N2653" t="inlineStr">
        <is>
          <t>Natuf | Reel | Brand Ambassador | Heard Of Owning A Cafe | V1</t>
        </is>
      </c>
      <c r="O2653" t="inlineStr">
        <is>
          <t>In House Natuf</t>
        </is>
      </c>
      <c r="P2653" t="inlineStr">
        <is>
          <t>Facebook</t>
        </is>
      </c>
      <c r="Q2653" t="inlineStr">
        <is>
          <t>Marshal Malbari</t>
        </is>
      </c>
      <c r="R2653" t="inlineStr">
        <is>
          <t>Rudresh Thorat</t>
        </is>
      </c>
      <c r="S2653" t="inlineStr">
        <is>
          <t>-</t>
        </is>
      </c>
      <c r="T2653" t="inlineStr">
        <is>
          <t>Jammu</t>
        </is>
      </c>
      <c r="U2653" t="inlineStr">
        <is>
          <t xml:space="preserve"> </t>
        </is>
      </c>
      <c r="V2653" t="n">
        <v>1</v>
      </c>
      <c r="W2653" t="n">
        <v>1</v>
      </c>
      <c r="X2653" t="inlineStr">
        <is>
          <t>XXXXXX6331</t>
        </is>
      </c>
      <c r="Y2653" s="72" t="n">
        <v>46326.52037037037</v>
      </c>
    </row>
    <row r="2654">
      <c r="A2654" s="39" t="inlineStr">
        <is>
          <t>6accffc55036ea1052297b40</t>
        </is>
      </c>
      <c r="B2654" s="72" t="n">
        <v>46307.88329861111</v>
      </c>
      <c r="C2654" s="70" t="n">
        <v>46307</v>
      </c>
      <c r="D2654" t="inlineStr">
        <is>
          <t>2026-10</t>
        </is>
      </c>
      <c r="E2654" t="inlineStr">
        <is>
          <t>Wk of 2026-10-12</t>
        </is>
      </c>
      <c r="F2654" t="inlineStr">
        <is>
          <t>Attempt 1</t>
        </is>
      </c>
      <c r="G2654" s="39" t="str">
        <f>IF(ISNUMBER(MATCH(F2654,QualityStatuses,0)),"Quality Lead","Non-Quality Lead")</f>
        <v>Non-Quality Lead</v>
      </c>
      <c r="H2654" s="39" t="str">
        <f>IFERROR(INDEX(CampTypes,MATCH(I2654,CampList,0)),"Unattributed")</f>
        <v>New</v>
      </c>
      <c r="I2654" t="inlineStr">
        <is>
          <t>EBG - In House | ABO | Natuf | Leads | Unit Franchise | India | Oct26 | V1</t>
        </is>
      </c>
      <c r="J2654" t="inlineStr">
        <is>
          <t>EBG - In House | ABO | Natuf | Leads | Unit Franchise | India | Oct26 | V1</t>
        </is>
      </c>
      <c r="K2654" t="inlineStr">
        <is>
          <t>Direct (campaign tagged in CRM)</t>
        </is>
      </c>
      <c r="L2654" t="inlineStr">
        <is>
          <t>Natuf | Broad | Tier1 + Growth Cities | Oct26 | V1</t>
        </is>
      </c>
      <c r="M2654" t="inlineStr">
        <is>
          <t>Natuf | Broad | Tier1 + Growth Cities | Oct26 | V1</t>
        </is>
      </c>
      <c r="N2654" t="inlineStr">
        <is>
          <t>Natuf | Reel | Brand Ambassador | Heard Of Owning A Cafe | V1</t>
        </is>
      </c>
      <c r="O2654" t="inlineStr">
        <is>
          <t>In House Natuf</t>
        </is>
      </c>
      <c r="P2654" t="inlineStr">
        <is>
          <t>Facebook</t>
        </is>
      </c>
      <c r="Q2654" t="inlineStr">
        <is>
          <t>Marshal Malbari</t>
        </is>
      </c>
      <c r="R2654" t="inlineStr">
        <is>
          <t>Rohit Kamble</t>
        </is>
      </c>
      <c r="S2654" t="inlineStr">
        <is>
          <t>-</t>
        </is>
      </c>
      <c r="T2654" t="inlineStr">
        <is>
          <t>Delhi</t>
        </is>
      </c>
      <c r="U2654" t="inlineStr">
        <is>
          <t xml:space="preserve"> </t>
        </is>
      </c>
      <c r="V2654" t="n">
        <v>1</v>
      </c>
      <c r="W2654" t="n">
        <v>0</v>
      </c>
      <c r="X2654" t="inlineStr">
        <is>
          <t>XXXXXX3907</t>
        </is>
      </c>
      <c r="Y2654" s="72" t="n">
        <v>46326.52037037037</v>
      </c>
    </row>
    <row r="2655">
      <c r="A2655" s="39" t="inlineStr">
        <is>
          <t>6accfee23fa78c235b23321a</t>
        </is>
      </c>
      <c r="B2655" s="72" t="n">
        <v>46307.8806712963</v>
      </c>
      <c r="C2655" s="70" t="n">
        <v>46307</v>
      </c>
      <c r="D2655" t="inlineStr">
        <is>
          <t>2026-10</t>
        </is>
      </c>
      <c r="E2655" t="inlineStr">
        <is>
          <t>Wk of 2026-10-12</t>
        </is>
      </c>
      <c r="F2655" t="inlineStr">
        <is>
          <t>Connected</t>
        </is>
      </c>
      <c r="G2655" s="39" t="str">
        <f>IF(ISNUMBER(MATCH(F2655,QualityStatuses,0)),"Quality Lead","Non-Quality Lead")</f>
        <v>Non-Quality Lead</v>
      </c>
      <c r="H2655" s="39" t="str">
        <f>IFERROR(INDEX(CampTypes,MATCH(I2655,CampList,0)),"Unattributed")</f>
        <v>New</v>
      </c>
      <c r="I2655" t="inlineStr">
        <is>
          <t>EBG - In House | ABO | Natuf | Leads | Unit Franchise | India | Oct26 | V1</t>
        </is>
      </c>
      <c r="J2655" t="inlineStr">
        <is>
          <t>EBG - In House | ABO | Natuf | Leads | Unit Franchise | India | Oct26 | V1</t>
        </is>
      </c>
      <c r="K2655" t="inlineStr">
        <is>
          <t>Direct (campaign tagged in CRM)</t>
        </is>
      </c>
      <c r="L2655" t="inlineStr">
        <is>
          <t>Natuf | LAL 1% | India | Jul26 | V1</t>
        </is>
      </c>
      <c r="M2655" t="inlineStr">
        <is>
          <t>Natuf | LAL 1% | India | Jul26 | V1</t>
        </is>
      </c>
      <c r="N2655" t="inlineStr">
        <is>
          <t>Natuf | Reel | Brand Ambassador | Heard Of Owning A Cafe | V1</t>
        </is>
      </c>
      <c r="O2655" t="inlineStr">
        <is>
          <t>In House Natuf</t>
        </is>
      </c>
      <c r="P2655" t="inlineStr">
        <is>
          <t>Facebook</t>
        </is>
      </c>
      <c r="Q2655" t="inlineStr">
        <is>
          <t>Marshal Malbari</t>
        </is>
      </c>
      <c r="R2655" t="inlineStr">
        <is>
          <t>Rinkita Virvani</t>
        </is>
      </c>
      <c r="S2655" t="inlineStr">
        <is>
          <t>-</t>
        </is>
      </c>
      <c r="T2655" t="inlineStr">
        <is>
          <t>tripura</t>
        </is>
      </c>
      <c r="U2655" t="inlineStr">
        <is>
          <t xml:space="preserve"> </t>
        </is>
      </c>
      <c r="V2655" t="n">
        <v>7</v>
      </c>
      <c r="W2655" t="n">
        <v>7</v>
      </c>
      <c r="X2655" t="inlineStr">
        <is>
          <t>XXXXXX4511</t>
        </is>
      </c>
      <c r="Y2655" s="72" t="n">
        <v>46326.52037037037</v>
      </c>
    </row>
    <row r="2656">
      <c r="A2656" s="39" t="inlineStr">
        <is>
          <t>6accfe43835eb1de3c744d0b</t>
        </is>
      </c>
      <c r="B2656" s="72" t="n">
        <v>46307.87883101852</v>
      </c>
      <c r="C2656" s="70" t="n">
        <v>46307</v>
      </c>
      <c r="D2656" t="inlineStr">
        <is>
          <t>2026-10</t>
        </is>
      </c>
      <c r="E2656" t="inlineStr">
        <is>
          <t>Wk of 2026-10-12</t>
        </is>
      </c>
      <c r="F2656" t="inlineStr">
        <is>
          <t>Attempt 1</t>
        </is>
      </c>
      <c r="G2656" s="39" t="str">
        <f>IF(ISNUMBER(MATCH(F2656,QualityStatuses,0)),"Quality Lead","Non-Quality Lead")</f>
        <v>Non-Quality Lead</v>
      </c>
      <c r="H2656" s="39" t="str">
        <f>IFERROR(INDEX(CampTypes,MATCH(I2656,CampList,0)),"Unattributed")</f>
        <v>New</v>
      </c>
      <c r="I2656" t="inlineStr">
        <is>
          <t>EBG - In House | ABO | Natuf | Leads | Unit Franchise | India | Oct26 | V1</t>
        </is>
      </c>
      <c r="J2656" t="inlineStr">
        <is>
          <t>EBG - In House | ABO | Natuf | Leads | Unit Franchise | India | Oct26 | V1</t>
        </is>
      </c>
      <c r="K2656" t="inlineStr">
        <is>
          <t>Direct (campaign tagged in CRM)</t>
        </is>
      </c>
      <c r="L2656" t="inlineStr">
        <is>
          <t>Natuf | Broad | Tier1 + Growth Cities | Oct26 | V1</t>
        </is>
      </c>
      <c r="M2656" t="inlineStr">
        <is>
          <t>Natuf | Broad | Tier1 + Growth Cities | Oct26 | V1</t>
        </is>
      </c>
      <c r="N2656" t="inlineStr">
        <is>
          <t>Natuf | Reel | Brand Ambassador | Heard Of Owning A Cafe | V1</t>
        </is>
      </c>
      <c r="O2656" t="inlineStr">
        <is>
          <t>In House Natuf</t>
        </is>
      </c>
      <c r="P2656" t="inlineStr">
        <is>
          <t>Facebook</t>
        </is>
      </c>
      <c r="Q2656" t="inlineStr">
        <is>
          <t>Marshal Malbari</t>
        </is>
      </c>
      <c r="R2656" t="inlineStr">
        <is>
          <t>Pammi Roy</t>
        </is>
      </c>
      <c r="S2656" t="inlineStr">
        <is>
          <t>-</t>
        </is>
      </c>
      <c r="T2656" t="inlineStr">
        <is>
          <t>Pune</t>
        </is>
      </c>
      <c r="U2656" t="inlineStr">
        <is>
          <t xml:space="preserve"> </t>
        </is>
      </c>
      <c r="V2656" t="n">
        <v>3</v>
      </c>
      <c r="W2656" t="n">
        <v>2</v>
      </c>
      <c r="X2656" t="inlineStr">
        <is>
          <t>XXXXXX5561</t>
        </is>
      </c>
      <c r="Y2656" s="72" t="n">
        <v>46326.52037037037</v>
      </c>
    </row>
    <row r="2657">
      <c r="A2657" s="39" t="inlineStr">
        <is>
          <t>6accfddb6cf4caa310e78c01</t>
        </is>
      </c>
      <c r="B2657" s="72" t="n">
        <v>46307.87762731482</v>
      </c>
      <c r="C2657" s="70" t="n">
        <v>46307</v>
      </c>
      <c r="D2657" t="inlineStr">
        <is>
          <t>2026-10</t>
        </is>
      </c>
      <c r="E2657" t="inlineStr">
        <is>
          <t>Wk of 2026-10-12</t>
        </is>
      </c>
      <c r="F2657" t="inlineStr">
        <is>
          <t>Lost</t>
        </is>
      </c>
      <c r="G2657" s="39" t="str">
        <f>IF(ISNUMBER(MATCH(F2657,QualityStatuses,0)),"Quality Lead","Non-Quality Lead")</f>
        <v>Non-Quality Lead</v>
      </c>
      <c r="H2657" s="39" t="str">
        <f>IFERROR(INDEX(CampTypes,MATCH(I2657,CampList,0)),"Unattributed")</f>
        <v>New</v>
      </c>
      <c r="I2657" t="inlineStr">
        <is>
          <t>EBG - In House | ABO | Natuf | Leads | Unit Franchise | India | Oct26 | V1</t>
        </is>
      </c>
      <c r="J2657" t="inlineStr">
        <is>
          <t>EBG - In House | ABO | Natuf | Leads | Unit Franchise | India | Oct26 | V1</t>
        </is>
      </c>
      <c r="K2657" t="inlineStr">
        <is>
          <t>Direct (campaign tagged in CRM)</t>
        </is>
      </c>
      <c r="L2657" t="inlineStr">
        <is>
          <t>Natuf | Business Owners | Tier1 + Growth Cities | Oct26 | V1</t>
        </is>
      </c>
      <c r="M2657" t="inlineStr">
        <is>
          <t>Natuf | Business Owners | Tier1 + Growth Cities | Oct26 | V1</t>
        </is>
      </c>
      <c r="N2657" t="inlineStr">
        <is>
          <t>Natuf | Reel | Brand Ambassador | Heard Of Owning A Cafe | V1</t>
        </is>
      </c>
      <c r="O2657" t="inlineStr">
        <is>
          <t>In House Natuf</t>
        </is>
      </c>
      <c r="P2657" t="inlineStr">
        <is>
          <t>Facebook</t>
        </is>
      </c>
      <c r="Q2657" t="inlineStr">
        <is>
          <t>Marshal Malbari</t>
        </is>
      </c>
      <c r="R2657" t="inlineStr">
        <is>
          <t>Drishti Lodhia</t>
        </is>
      </c>
      <c r="S2657" t="inlineStr">
        <is>
          <t>Not Interested</t>
        </is>
      </c>
      <c r="T2657" t="inlineStr">
        <is>
          <t>Bihar</t>
        </is>
      </c>
      <c r="U2657" t="inlineStr">
        <is>
          <t xml:space="preserve"> </t>
        </is>
      </c>
      <c r="V2657" t="n">
        <v>5</v>
      </c>
      <c r="W2657" t="n">
        <v>2</v>
      </c>
      <c r="X2657" t="inlineStr">
        <is>
          <t>XXXXXX8441</t>
        </is>
      </c>
      <c r="Y2657" s="72" t="n">
        <v>46326.52037037037</v>
      </c>
    </row>
    <row r="2658">
      <c r="A2658" s="39" t="inlineStr">
        <is>
          <t>6accfce6c865d5858be8e430</t>
        </is>
      </c>
      <c r="B2658" s="72" t="n">
        <v>46307.87479166667</v>
      </c>
      <c r="C2658" s="70" t="n">
        <v>46307</v>
      </c>
      <c r="D2658" t="inlineStr">
        <is>
          <t>2026-10</t>
        </is>
      </c>
      <c r="E2658" t="inlineStr">
        <is>
          <t>Wk of 2026-10-12</t>
        </is>
      </c>
      <c r="F2658" t="inlineStr">
        <is>
          <t>Attempt 5</t>
        </is>
      </c>
      <c r="G2658" s="39" t="str">
        <f>IF(ISNUMBER(MATCH(F2658,QualityStatuses,0)),"Quality Lead","Non-Quality Lead")</f>
        <v>Non-Quality Lead</v>
      </c>
      <c r="H2658" s="39" t="str">
        <f>IFERROR(INDEX(CampTypes,MATCH(I2658,CampList,0)),"Unattributed")</f>
        <v>New</v>
      </c>
      <c r="I2658" t="inlineStr">
        <is>
          <t>EBG - In House | ABO | Natuf | Leads | Unit Franchise | India | Oct26 | V1</t>
        </is>
      </c>
      <c r="J2658" t="inlineStr">
        <is>
          <t>EBG - In House | ABO | Natuf | Leads | Unit Franchise | India | Oct26 | V1</t>
        </is>
      </c>
      <c r="K2658" t="inlineStr">
        <is>
          <t>Direct (campaign tagged in CRM)</t>
        </is>
      </c>
      <c r="L2658" t="inlineStr">
        <is>
          <t>Natuf | Broad | Tier1 + Growth Cities | Oct26 | V1</t>
        </is>
      </c>
      <c r="M2658" t="inlineStr">
        <is>
          <t>Natuf | Broad | Tier1 + Growth Cities | Oct26 | V1</t>
        </is>
      </c>
      <c r="N2658" t="inlineStr">
        <is>
          <t>Natuf | Reel | Brand Ambassador | Heard Of Owning A Cafe | V1</t>
        </is>
      </c>
      <c r="O2658" t="inlineStr">
        <is>
          <t>In House Natuf</t>
        </is>
      </c>
      <c r="P2658" t="inlineStr">
        <is>
          <t>Facebook</t>
        </is>
      </c>
      <c r="Q2658" t="inlineStr">
        <is>
          <t>Marshal Malbari</t>
        </is>
      </c>
      <c r="R2658" t="inlineStr">
        <is>
          <t>Aisha Rasalkar</t>
        </is>
      </c>
      <c r="S2658" t="inlineStr">
        <is>
          <t>-</t>
        </is>
      </c>
      <c r="T2658" t="inlineStr">
        <is>
          <t>Kolkata</t>
        </is>
      </c>
      <c r="U2658" t="inlineStr">
        <is>
          <t xml:space="preserve"> </t>
        </is>
      </c>
      <c r="V2658" t="n">
        <v>5</v>
      </c>
      <c r="W2658" t="n">
        <v>0</v>
      </c>
      <c r="X2658" t="inlineStr">
        <is>
          <t>XXXXXX9910</t>
        </is>
      </c>
      <c r="Y2658" s="72" t="n">
        <v>46326.52037037037</v>
      </c>
    </row>
    <row r="2659">
      <c r="A2659" s="39" t="inlineStr">
        <is>
          <t>6accfa414832b597e6aac9fb</t>
        </is>
      </c>
      <c r="B2659" s="72" t="n">
        <v>46307.86695601852</v>
      </c>
      <c r="C2659" s="70" t="n">
        <v>46307</v>
      </c>
      <c r="D2659" t="inlineStr">
        <is>
          <t>2026-10</t>
        </is>
      </c>
      <c r="E2659" t="inlineStr">
        <is>
          <t>Wk of 2026-10-12</t>
        </is>
      </c>
      <c r="F2659" t="inlineStr">
        <is>
          <t>Follow-Up</t>
        </is>
      </c>
      <c r="G2659" s="39" t="str">
        <f>IF(ISNUMBER(MATCH(F2659,QualityStatuses,0)),"Quality Lead","Non-Quality Lead")</f>
        <v>Quality Lead</v>
      </c>
      <c r="H2659" s="39" t="str">
        <f>IFERROR(INDEX(CampTypes,MATCH(I2659,CampList,0)),"Unattributed")</f>
        <v>Old</v>
      </c>
      <c r="I2659" t="inlineStr">
        <is>
          <t>natuf_Kiosk_14072026_Hindi</t>
        </is>
      </c>
      <c r="J2659" t="inlineStr">
        <is>
          <t>natuf_Kiosk_14072026_Hindi</t>
        </is>
      </c>
      <c r="K2659" t="inlineStr">
        <is>
          <t>Direct (campaign tagged in CRM)</t>
        </is>
      </c>
      <c r="L2659" t="inlineStr">
        <is>
          <t>natuf_Kiosk_09102026</t>
        </is>
      </c>
      <c r="M2659" t="inlineStr">
        <is>
          <t>natuf_Kiosk_09102026</t>
        </is>
      </c>
      <c r="N2659" t="inlineStr">
        <is>
          <t>natuf_Kiosk_14072026_ad set_ad1</t>
        </is>
      </c>
      <c r="O2659" t="inlineStr">
        <is>
          <t>Natuf</t>
        </is>
      </c>
      <c r="P2659" t="inlineStr">
        <is>
          <t>Facebook</t>
        </is>
      </c>
      <c r="Q2659" t="inlineStr">
        <is>
          <t>Marshal Malbari</t>
        </is>
      </c>
      <c r="R2659" t="inlineStr">
        <is>
          <t>Shubham Menon</t>
        </is>
      </c>
      <c r="S2659" t="inlineStr">
        <is>
          <t>-</t>
        </is>
      </c>
      <c r="T2659" t="inlineStr">
        <is>
          <t>jaipur</t>
        </is>
      </c>
      <c r="U2659" t="inlineStr">
        <is>
          <t xml:space="preserve"> </t>
        </is>
      </c>
      <c r="V2659" t="n">
        <v>13</v>
      </c>
      <c r="W2659" t="n">
        <v>6</v>
      </c>
      <c r="X2659" t="inlineStr">
        <is>
          <t>XXXXXX3769</t>
        </is>
      </c>
      <c r="Y2659" s="72" t="n">
        <v>46326.52037037037</v>
      </c>
    </row>
    <row r="2660">
      <c r="A2660" s="39" t="inlineStr">
        <is>
          <t>6accf94ac865d5858be8dc64</t>
        </is>
      </c>
      <c r="B2660" s="72" t="n">
        <v>46307.86409722222</v>
      </c>
      <c r="C2660" s="70" t="n">
        <v>46307</v>
      </c>
      <c r="D2660" t="inlineStr">
        <is>
          <t>2026-10</t>
        </is>
      </c>
      <c r="E2660" t="inlineStr">
        <is>
          <t>Wk of 2026-10-12</t>
        </is>
      </c>
      <c r="F2660" t="inlineStr">
        <is>
          <t>Attempt 1</t>
        </is>
      </c>
      <c r="G2660" s="39" t="str">
        <f>IF(ISNUMBER(MATCH(F2660,QualityStatuses,0)),"Quality Lead","Non-Quality Lead")</f>
        <v>Non-Quality Lead</v>
      </c>
      <c r="H2660" s="39" t="str">
        <f>IFERROR(INDEX(CampTypes,MATCH(I2660,CampList,0)),"Unattributed")</f>
        <v>Old</v>
      </c>
      <c r="I2660" t="inlineStr">
        <is>
          <t>E_Suresh_Natuf_Kiosk_07072026</t>
        </is>
      </c>
      <c r="J2660" t="inlineStr">
        <is>
          <t>E_Suresh_Natuf_Kiosk_07072026</t>
        </is>
      </c>
      <c r="K2660" t="inlineStr">
        <is>
          <t>Direct (campaign tagged in CRM)</t>
        </is>
      </c>
      <c r="L2660" t="inlineStr">
        <is>
          <t>E_Suresh_Natuf_Kiosk_07072026_Adset5</t>
        </is>
      </c>
      <c r="M2660" t="inlineStr">
        <is>
          <t>E_Suresh_Natuf_Kiosk_07072026_Adset5</t>
        </is>
      </c>
      <c r="N2660" t="inlineStr">
        <is>
          <t>E_Hindi_Suresh_Natuf_Kiosk_07072026_Adset5_ad3 – Copy 2</t>
        </is>
      </c>
      <c r="O2660" t="inlineStr">
        <is>
          <t>Natuf</t>
        </is>
      </c>
      <c r="P2660" t="inlineStr">
        <is>
          <t>Facebook</t>
        </is>
      </c>
      <c r="Q2660" t="inlineStr">
        <is>
          <t>Marshal Malbari</t>
        </is>
      </c>
      <c r="R2660" t="inlineStr">
        <is>
          <t>Rudresh Thorat</t>
        </is>
      </c>
      <c r="S2660" t="inlineStr">
        <is>
          <t>-</t>
        </is>
      </c>
      <c r="T2660" t="inlineStr">
        <is>
          <t>Surat</t>
        </is>
      </c>
      <c r="U2660" t="inlineStr">
        <is>
          <t xml:space="preserve"> </t>
        </is>
      </c>
      <c r="V2660" t="n">
        <v>1</v>
      </c>
      <c r="W2660" t="n">
        <v>0</v>
      </c>
      <c r="X2660" t="inlineStr">
        <is>
          <t>XXXXXX1551</t>
        </is>
      </c>
      <c r="Y2660" s="72" t="n">
        <v>46326.52037037037</v>
      </c>
    </row>
    <row r="2661">
      <c r="A2661" s="39" t="inlineStr">
        <is>
          <t>6accf70688165bfac240539d</t>
        </is>
      </c>
      <c r="B2661" s="72" t="n">
        <v>46307.85738425926</v>
      </c>
      <c r="C2661" s="70" t="n">
        <v>46307</v>
      </c>
      <c r="D2661" t="inlineStr">
        <is>
          <t>2026-10</t>
        </is>
      </c>
      <c r="E2661" t="inlineStr">
        <is>
          <t>Wk of 2026-10-12</t>
        </is>
      </c>
      <c r="F2661" t="inlineStr">
        <is>
          <t>Lost</t>
        </is>
      </c>
      <c r="G2661" s="39" t="str">
        <f>IF(ISNUMBER(MATCH(F2661,QualityStatuses,0)),"Quality Lead","Non-Quality Lead")</f>
        <v>Non-Quality Lead</v>
      </c>
      <c r="H2661" s="39" t="str">
        <f>IFERROR(INDEX(CampTypes,MATCH(I2661,CampList,0)),"Unattributed")</f>
        <v>New</v>
      </c>
      <c r="I2661" t="inlineStr">
        <is>
          <t>EBG - In House | ABO | Natuf | Leads | Unit Franchise | India | Oct26 | V1</t>
        </is>
      </c>
      <c r="J2661" t="inlineStr">
        <is>
          <t>EBG - In House | ABO | Natuf | Leads | Unit Franchise | India | Oct26 | V1</t>
        </is>
      </c>
      <c r="K2661" t="inlineStr">
        <is>
          <t>Direct (campaign tagged in CRM)</t>
        </is>
      </c>
      <c r="L2661" t="inlineStr">
        <is>
          <t>Natuf | Business Owners | Tier1 + Growth Cities | Oct26 | V1</t>
        </is>
      </c>
      <c r="M2661" t="inlineStr">
        <is>
          <t>Natuf | Business Owners | Tier1 + Growth Cities | Oct26 | V1</t>
        </is>
      </c>
      <c r="N2661" t="inlineStr">
        <is>
          <t>Natuf | Reel | Brand Ambassador | Heard Of Owning A Cafe | V1</t>
        </is>
      </c>
      <c r="O2661" t="inlineStr">
        <is>
          <t>In House Natuf</t>
        </is>
      </c>
      <c r="P2661" t="inlineStr">
        <is>
          <t>Facebook</t>
        </is>
      </c>
      <c r="Q2661" t="inlineStr">
        <is>
          <t>Marshal Malbari</t>
        </is>
      </c>
      <c r="R2661" t="inlineStr">
        <is>
          <t>Aisha Rasalkar</t>
        </is>
      </c>
      <c r="S2661" t="inlineStr">
        <is>
          <t>Not Interested</t>
        </is>
      </c>
      <c r="T2661" t="inlineStr">
        <is>
          <t>Mumbai</t>
        </is>
      </c>
      <c r="U2661" t="inlineStr">
        <is>
          <t xml:space="preserve"> </t>
        </is>
      </c>
      <c r="V2661" t="n">
        <v>2</v>
      </c>
      <c r="W2661" t="n">
        <v>2</v>
      </c>
      <c r="X2661" t="inlineStr">
        <is>
          <t>XXXXXX7373</t>
        </is>
      </c>
      <c r="Y2661" s="72" t="n">
        <v>46326.52037037037</v>
      </c>
    </row>
    <row r="2662">
      <c r="A2662" s="39" t="inlineStr">
        <is>
          <t>6accf41c64a086166cf61f78</t>
        </is>
      </c>
      <c r="B2662" s="72" t="n">
        <v>46307.84875</v>
      </c>
      <c r="C2662" s="70" t="n">
        <v>46307</v>
      </c>
      <c r="D2662" t="inlineStr">
        <is>
          <t>2026-10</t>
        </is>
      </c>
      <c r="E2662" t="inlineStr">
        <is>
          <t>Wk of 2026-10-12</t>
        </is>
      </c>
      <c r="F2662" t="inlineStr">
        <is>
          <t>Lost</t>
        </is>
      </c>
      <c r="G2662" s="39" t="str">
        <f>IF(ISNUMBER(MATCH(F2662,QualityStatuses,0)),"Quality Lead","Non-Quality Lead")</f>
        <v>Non-Quality Lead</v>
      </c>
      <c r="H2662" s="39" t="str">
        <f>IFERROR(INDEX(CampTypes,MATCH(I2662,CampList,0)),"Unattributed")</f>
        <v>New</v>
      </c>
      <c r="I2662" t="inlineStr">
        <is>
          <t>EBG - In House | ABO | Natuf | Leads | Unit Franchise | India | Oct26 | V1</t>
        </is>
      </c>
      <c r="J2662" t="inlineStr">
        <is>
          <t>EBG - In House | ABO | Natuf | Leads | Unit Franchise | India | Oct26 | V1</t>
        </is>
      </c>
      <c r="K2662" t="inlineStr">
        <is>
          <t>Direct (campaign tagged in CRM)</t>
        </is>
      </c>
      <c r="L2662" t="inlineStr">
        <is>
          <t>Natuf | LAL 1% | India | Jul26 | V1</t>
        </is>
      </c>
      <c r="M2662" t="inlineStr">
        <is>
          <t>Natuf | LAL 1% | India | Jul26 | V1</t>
        </is>
      </c>
      <c r="N2662" t="inlineStr">
        <is>
          <t>Natuf | Reel | Brand Ambassador | Heard Of Owning A Cafe | V1</t>
        </is>
      </c>
      <c r="O2662" t="inlineStr">
        <is>
          <t>In House Natuf</t>
        </is>
      </c>
      <c r="P2662" t="inlineStr">
        <is>
          <t>Facebook</t>
        </is>
      </c>
      <c r="Q2662" t="inlineStr">
        <is>
          <t>Marshal Malbari</t>
        </is>
      </c>
      <c r="R2662" t="inlineStr">
        <is>
          <t>Vanita Joshi</t>
        </is>
      </c>
      <c r="S2662" t="inlineStr">
        <is>
          <t>DNP - Did Not Pick Up</t>
        </is>
      </c>
      <c r="T2662" t="inlineStr">
        <is>
          <t>Guwahati</t>
        </is>
      </c>
      <c r="U2662" t="inlineStr">
        <is>
          <t xml:space="preserve"> </t>
        </is>
      </c>
      <c r="V2662" t="n">
        <v>8</v>
      </c>
      <c r="W2662" t="n">
        <v>7</v>
      </c>
      <c r="X2662" t="inlineStr">
        <is>
          <t>XXXXXX2881</t>
        </is>
      </c>
      <c r="Y2662" s="72" t="n">
        <v>46326.52037037037</v>
      </c>
    </row>
    <row r="2663">
      <c r="A2663" s="39" t="inlineStr">
        <is>
          <t>6accf316c3687b2dbdfb8f61</t>
        </is>
      </c>
      <c r="B2663" s="72" t="n">
        <v>46307.84571759259</v>
      </c>
      <c r="C2663" s="70" t="n">
        <v>46307</v>
      </c>
      <c r="D2663" t="inlineStr">
        <is>
          <t>2026-10</t>
        </is>
      </c>
      <c r="E2663" t="inlineStr">
        <is>
          <t>Wk of 2026-10-12</t>
        </is>
      </c>
      <c r="F2663" t="inlineStr">
        <is>
          <t>Attempt 4</t>
        </is>
      </c>
      <c r="G2663" s="39" t="str">
        <f>IF(ISNUMBER(MATCH(F2663,QualityStatuses,0)),"Quality Lead","Non-Quality Lead")</f>
        <v>Non-Quality Lead</v>
      </c>
      <c r="H2663" s="39" t="str">
        <f>IFERROR(INDEX(CampTypes,MATCH(I2663,CampList,0)),"Unattributed")</f>
        <v>New</v>
      </c>
      <c r="I2663" t="inlineStr">
        <is>
          <t>EBG - In House | ABO | Natuf | Leads | Unit Franchise | India | Oct26 | V1</t>
        </is>
      </c>
      <c r="J2663" t="inlineStr">
        <is>
          <t>EBG - In House | ABO | Natuf | Leads | Unit Franchise | India | Oct26 | V1</t>
        </is>
      </c>
      <c r="K2663" t="inlineStr">
        <is>
          <t>Direct (campaign tagged in CRM)</t>
        </is>
      </c>
      <c r="L2663" t="inlineStr">
        <is>
          <t>Natuf | LAL 1% | India | Jul26 | V1</t>
        </is>
      </c>
      <c r="M2663" t="inlineStr">
        <is>
          <t>Natuf | LAL 1% | India | Jul26 | V1</t>
        </is>
      </c>
      <c r="N2663" t="inlineStr">
        <is>
          <t>Natuf | Reel | Brand Ambassador | Heard Of Owning A Cafe | V1</t>
        </is>
      </c>
      <c r="O2663" t="inlineStr">
        <is>
          <t>In House Natuf</t>
        </is>
      </c>
      <c r="P2663" t="inlineStr">
        <is>
          <t>Facebook</t>
        </is>
      </c>
      <c r="Q2663" t="inlineStr">
        <is>
          <t>Marshal Malbari</t>
        </is>
      </c>
      <c r="R2663" t="inlineStr">
        <is>
          <t>Tanishq A</t>
        </is>
      </c>
      <c r="S2663" t="inlineStr">
        <is>
          <t>-</t>
        </is>
      </c>
      <c r="T2663" t="inlineStr">
        <is>
          <t>Gauhati</t>
        </is>
      </c>
      <c r="U2663" t="inlineStr">
        <is>
          <t xml:space="preserve"> </t>
        </is>
      </c>
      <c r="V2663" t="n">
        <v>5</v>
      </c>
      <c r="W2663" t="n">
        <v>2</v>
      </c>
      <c r="X2663" t="inlineStr">
        <is>
          <t>XXXXXX2376</t>
        </is>
      </c>
      <c r="Y2663" s="72" t="n">
        <v>46326.52037037037</v>
      </c>
    </row>
    <row r="2664">
      <c r="A2664" s="39" t="inlineStr">
        <is>
          <t>6accf115f78f0f9952655f6a</t>
        </is>
      </c>
      <c r="B2664" s="72" t="n">
        <v>46307.8397800926</v>
      </c>
      <c r="C2664" s="70" t="n">
        <v>46307</v>
      </c>
      <c r="D2664" t="inlineStr">
        <is>
          <t>2026-10</t>
        </is>
      </c>
      <c r="E2664" t="inlineStr">
        <is>
          <t>Wk of 2026-10-12</t>
        </is>
      </c>
      <c r="F2664" t="inlineStr">
        <is>
          <t>Lost</t>
        </is>
      </c>
      <c r="G2664" s="39" t="str">
        <f>IF(ISNUMBER(MATCH(F2664,QualityStatuses,0)),"Quality Lead","Non-Quality Lead")</f>
        <v>Non-Quality Lead</v>
      </c>
      <c r="H2664" s="39" t="str">
        <f>IFERROR(INDEX(CampTypes,MATCH(I2664,CampList,0)),"Unattributed")</f>
        <v>New</v>
      </c>
      <c r="I2664" t="inlineStr">
        <is>
          <t>EBG - In House | ABO | Natuf | Leads | Unit Franchise | India | Oct26 | V1</t>
        </is>
      </c>
      <c r="J2664" t="inlineStr">
        <is>
          <t>EBG - In House | ABO | Natuf | Leads | Unit Franchise | India | Oct26 | V1</t>
        </is>
      </c>
      <c r="K2664" t="inlineStr">
        <is>
          <t>Direct (campaign tagged in CRM)</t>
        </is>
      </c>
      <c r="L2664" t="inlineStr">
        <is>
          <t>Natuf | Business Owners | Tier1 + Growth Cities | Oct26 | V1</t>
        </is>
      </c>
      <c r="M2664" t="inlineStr">
        <is>
          <t>Natuf | Business Owners | Tier1 + Growth Cities | Oct26 | V1</t>
        </is>
      </c>
      <c r="N2664" t="inlineStr">
        <is>
          <t>Natuf | Reel | Brand Ambassador | Heard Of Owning A Cafe | V1</t>
        </is>
      </c>
      <c r="O2664" t="inlineStr">
        <is>
          <t>In House Natuf</t>
        </is>
      </c>
      <c r="P2664" t="inlineStr">
        <is>
          <t>Facebook</t>
        </is>
      </c>
      <c r="Q2664" t="inlineStr">
        <is>
          <t>Marshal Malbari</t>
        </is>
      </c>
      <c r="R2664" t="inlineStr">
        <is>
          <t>Shubham Menon</t>
        </is>
      </c>
      <c r="S2664" t="inlineStr">
        <is>
          <t>Not Interested</t>
        </is>
      </c>
      <c r="T2664" t="inlineStr">
        <is>
          <t>Baramati</t>
        </is>
      </c>
      <c r="U2664" t="inlineStr">
        <is>
          <t xml:space="preserve"> </t>
        </is>
      </c>
      <c r="V2664" t="n">
        <v>5</v>
      </c>
      <c r="W2664" t="n">
        <v>2</v>
      </c>
      <c r="X2664" t="inlineStr">
        <is>
          <t>XXXXXX5538</t>
        </is>
      </c>
      <c r="Y2664" s="72" t="n">
        <v>46326.52037037037</v>
      </c>
    </row>
    <row r="2665">
      <c r="A2665" s="39" t="inlineStr">
        <is>
          <t>6accf0cff5b3f95a3eef3dce</t>
        </is>
      </c>
      <c r="B2665" s="72" t="n">
        <v>46307.83896990741</v>
      </c>
      <c r="C2665" s="70" t="n">
        <v>46307</v>
      </c>
      <c r="D2665" t="inlineStr">
        <is>
          <t>2026-10</t>
        </is>
      </c>
      <c r="E2665" t="inlineStr">
        <is>
          <t>Wk of 2026-10-12</t>
        </is>
      </c>
      <c r="F2665" t="inlineStr">
        <is>
          <t>Lost</t>
        </is>
      </c>
      <c r="G2665" s="39" t="str">
        <f>IF(ISNUMBER(MATCH(F2665,QualityStatuses,0)),"Quality Lead","Non-Quality Lead")</f>
        <v>Non-Quality Lead</v>
      </c>
      <c r="H2665" s="39" t="str">
        <f>IFERROR(INDEX(CampTypes,MATCH(I2665,CampList,0)),"Unattributed")</f>
        <v>New</v>
      </c>
      <c r="I2665" t="inlineStr">
        <is>
          <t>EBG - In House | ABO | Natuf | Leads | Unit Franchise | India | Oct26 | V1</t>
        </is>
      </c>
      <c r="J2665" t="inlineStr">
        <is>
          <t>EBG - In House | ABO | Natuf | Leads | Unit Franchise | India | Oct26 | V1</t>
        </is>
      </c>
      <c r="K2665" t="inlineStr">
        <is>
          <t>Direct (campaign tagged in CRM)</t>
        </is>
      </c>
      <c r="L2665" t="inlineStr">
        <is>
          <t>Natuf | Business Owners | Tier1 + Growth Cities | Oct26 | V1</t>
        </is>
      </c>
      <c r="M2665" t="inlineStr">
        <is>
          <t>Natuf | Business Owners | Tier1 + Growth Cities | Oct26 | V1</t>
        </is>
      </c>
      <c r="N2665" t="inlineStr">
        <is>
          <t>Natuf | Reel | Brand Ambassador | Heard Of Owning A Cafe | V1</t>
        </is>
      </c>
      <c r="O2665" t="inlineStr">
        <is>
          <t>In House Natuf</t>
        </is>
      </c>
      <c r="P2665" t="inlineStr">
        <is>
          <t>Facebook</t>
        </is>
      </c>
      <c r="Q2665" t="inlineStr">
        <is>
          <t>Marshal Malbari</t>
        </is>
      </c>
      <c r="R2665" t="inlineStr">
        <is>
          <t>Rudresh Thorat</t>
        </is>
      </c>
      <c r="S2665" t="inlineStr">
        <is>
          <t>Not Interested</t>
        </is>
      </c>
      <c r="T2665" t="inlineStr">
        <is>
          <t>Chennai</t>
        </is>
      </c>
      <c r="U2665" t="inlineStr">
        <is>
          <t xml:space="preserve"> </t>
        </is>
      </c>
      <c r="V2665" t="n">
        <v>3</v>
      </c>
      <c r="W2665" t="n">
        <v>3</v>
      </c>
      <c r="X2665" t="inlineStr">
        <is>
          <t>XXXXXX1505</t>
        </is>
      </c>
      <c r="Y2665" s="72" t="n">
        <v>46326.52037037037</v>
      </c>
    </row>
    <row r="2666">
      <c r="A2666" s="39" t="inlineStr">
        <is>
          <t>6acceeb8d04c7ee52bf4860f</t>
        </is>
      </c>
      <c r="B2666" s="72" t="n">
        <v>46307.83277777778</v>
      </c>
      <c r="C2666" s="70" t="n">
        <v>46307</v>
      </c>
      <c r="D2666" t="inlineStr">
        <is>
          <t>2026-10</t>
        </is>
      </c>
      <c r="E2666" t="inlineStr">
        <is>
          <t>Wk of 2026-10-12</t>
        </is>
      </c>
      <c r="F2666" t="inlineStr">
        <is>
          <t>Attempt 1</t>
        </is>
      </c>
      <c r="G2666" s="39" t="str">
        <f>IF(ISNUMBER(MATCH(F2666,QualityStatuses,0)),"Quality Lead","Non-Quality Lead")</f>
        <v>Non-Quality Lead</v>
      </c>
      <c r="H2666" s="39" t="str">
        <f>IFERROR(INDEX(CampTypes,MATCH(I2666,CampList,0)),"Unattributed")</f>
        <v>New</v>
      </c>
      <c r="I2666" t="inlineStr">
        <is>
          <t>EBG - In House | ABO | Natuf | Leads | Unit Franchise | India | Oct26 | V1</t>
        </is>
      </c>
      <c r="J2666" t="inlineStr">
        <is>
          <t>EBG - In House | ABO | Natuf | Leads | Unit Franchise | India | Oct26 | V1</t>
        </is>
      </c>
      <c r="K2666" t="inlineStr">
        <is>
          <t>Direct (campaign tagged in CRM)</t>
        </is>
      </c>
      <c r="L2666" t="inlineStr">
        <is>
          <t>Natuf | LAL 1% | India | Jul26 | V1</t>
        </is>
      </c>
      <c r="M2666" t="inlineStr">
        <is>
          <t>Natuf | LAL 1% | India | Jul26 | V1</t>
        </is>
      </c>
      <c r="N2666" t="inlineStr">
        <is>
          <t>Natuf | Reel | Brand Ambassador | Heard Of Owning A Cafe | V1</t>
        </is>
      </c>
      <c r="O2666" t="inlineStr">
        <is>
          <t>In House Natuf</t>
        </is>
      </c>
      <c r="P2666" t="inlineStr">
        <is>
          <t>Facebook</t>
        </is>
      </c>
      <c r="Q2666" t="inlineStr">
        <is>
          <t>Marshal Malbari</t>
        </is>
      </c>
      <c r="R2666" t="inlineStr">
        <is>
          <t>Rohit Kamble</t>
        </is>
      </c>
      <c r="S2666" t="inlineStr">
        <is>
          <t>-</t>
        </is>
      </c>
      <c r="T2666" t="inlineStr">
        <is>
          <t>Jagdalpur</t>
        </is>
      </c>
      <c r="U2666" t="inlineStr">
        <is>
          <t xml:space="preserve"> </t>
        </is>
      </c>
      <c r="V2666" t="n">
        <v>1</v>
      </c>
      <c r="W2666" t="n">
        <v>0</v>
      </c>
      <c r="X2666" t="inlineStr">
        <is>
          <t>XXXXXX0159</t>
        </is>
      </c>
      <c r="Y2666" s="72" t="n">
        <v>46326.52037037037</v>
      </c>
    </row>
    <row r="2667">
      <c r="A2667" s="39" t="inlineStr">
        <is>
          <t>6accee64b226651a7af9775e</t>
        </is>
      </c>
      <c r="B2667" s="72" t="n">
        <v>46307.83180555556</v>
      </c>
      <c r="C2667" s="70" t="n">
        <v>46307</v>
      </c>
      <c r="D2667" t="inlineStr">
        <is>
          <t>2026-10</t>
        </is>
      </c>
      <c r="E2667" t="inlineStr">
        <is>
          <t>Wk of 2026-10-12</t>
        </is>
      </c>
      <c r="F2667" t="inlineStr">
        <is>
          <t>Lost</t>
        </is>
      </c>
      <c r="G2667" s="39" t="str">
        <f>IF(ISNUMBER(MATCH(F2667,QualityStatuses,0)),"Quality Lead","Non-Quality Lead")</f>
        <v>Non-Quality Lead</v>
      </c>
      <c r="H2667" s="39" t="str">
        <f>IFERROR(INDEX(CampTypes,MATCH(I2667,CampList,0)),"Unattributed")</f>
        <v>New</v>
      </c>
      <c r="I2667" t="inlineStr">
        <is>
          <t>EBG - In House | ABO | Natuf | Leads | Unit Franchise | India | Oct26 | V1</t>
        </is>
      </c>
      <c r="J2667" t="inlineStr">
        <is>
          <t>EBG - In House | ABO | Natuf | Leads | Unit Franchise | India | Oct26 | V1</t>
        </is>
      </c>
      <c r="K2667" t="inlineStr">
        <is>
          <t>Direct (campaign tagged in CRM)</t>
        </is>
      </c>
      <c r="L2667" t="inlineStr">
        <is>
          <t>Natuf | Business Owners | Tier1 + Growth Cities | Oct26 | V1</t>
        </is>
      </c>
      <c r="M2667" t="inlineStr">
        <is>
          <t>Natuf | Business Owners | Tier1 + Growth Cities | Oct26 | V1</t>
        </is>
      </c>
      <c r="N2667" t="inlineStr">
        <is>
          <t>Natuf | Reel | Brand Ambassador | Heard Of Owning A Cafe | V1</t>
        </is>
      </c>
      <c r="O2667" t="inlineStr">
        <is>
          <t>In House Natuf</t>
        </is>
      </c>
      <c r="P2667" t="inlineStr">
        <is>
          <t>Facebook</t>
        </is>
      </c>
      <c r="Q2667" t="inlineStr">
        <is>
          <t>Marshal Malbari</t>
        </is>
      </c>
      <c r="R2667" t="inlineStr">
        <is>
          <t>Rinkita Virvani</t>
        </is>
      </c>
      <c r="S2667" t="inlineStr">
        <is>
          <t>DNP - Did Not Pick Up</t>
        </is>
      </c>
      <c r="T2667" t="inlineStr">
        <is>
          <t>Chennai</t>
        </is>
      </c>
      <c r="U2667" t="inlineStr">
        <is>
          <t xml:space="preserve"> </t>
        </is>
      </c>
      <c r="V2667" t="n">
        <v>6</v>
      </c>
      <c r="W2667" t="n">
        <v>0</v>
      </c>
      <c r="X2667" t="inlineStr">
        <is>
          <t>XXXXXX3590</t>
        </is>
      </c>
      <c r="Y2667" s="72" t="n">
        <v>46326.52037037037</v>
      </c>
    </row>
    <row r="2668">
      <c r="A2668" s="39" t="inlineStr">
        <is>
          <t>6accee31c1df043a76198c64</t>
        </is>
      </c>
      <c r="B2668" s="72" t="n">
        <v>46307.83121527778</v>
      </c>
      <c r="C2668" s="70" t="n">
        <v>46307</v>
      </c>
      <c r="D2668" t="inlineStr">
        <is>
          <t>2026-10</t>
        </is>
      </c>
      <c r="E2668" t="inlineStr">
        <is>
          <t>Wk of 2026-10-12</t>
        </is>
      </c>
      <c r="F2668" t="inlineStr">
        <is>
          <t>Lost</t>
        </is>
      </c>
      <c r="G2668" s="39" t="str">
        <f>IF(ISNUMBER(MATCH(F2668,QualityStatuses,0)),"Quality Lead","Non-Quality Lead")</f>
        <v>Non-Quality Lead</v>
      </c>
      <c r="H2668" s="39" t="str">
        <f>IFERROR(INDEX(CampTypes,MATCH(I2668,CampList,0)),"Unattributed")</f>
        <v>New</v>
      </c>
      <c r="I2668" t="inlineStr">
        <is>
          <t>EBG - In House | ABO | Natuf | Leads | Unit Franchise | India | Oct26 | V1</t>
        </is>
      </c>
      <c r="J2668" t="inlineStr">
        <is>
          <t>EBG - In House | ABO | Natuf | Leads | Unit Franchise | India | Oct26 | V1</t>
        </is>
      </c>
      <c r="K2668" t="inlineStr">
        <is>
          <t>Direct (campaign tagged in CRM)</t>
        </is>
      </c>
      <c r="L2668" t="inlineStr">
        <is>
          <t>Natuf | Business Owners | Tier1 + Growth Cities | Oct26 | V1</t>
        </is>
      </c>
      <c r="M2668" t="inlineStr">
        <is>
          <t>Natuf | Business Owners | Tier1 + Growth Cities | Oct26 | V1</t>
        </is>
      </c>
      <c r="N2668" t="inlineStr">
        <is>
          <t>Natuf | Reel | Brand Ambassador | Heard Of Owning A Cafe | V1</t>
        </is>
      </c>
      <c r="O2668" t="inlineStr">
        <is>
          <t>In House Natuf</t>
        </is>
      </c>
      <c r="P2668" t="inlineStr">
        <is>
          <t>Facebook</t>
        </is>
      </c>
      <c r="Q2668" t="inlineStr">
        <is>
          <t>Marshal Malbari</t>
        </is>
      </c>
      <c r="R2668" t="inlineStr">
        <is>
          <t>Pammi Roy</t>
        </is>
      </c>
      <c r="S2668" t="inlineStr">
        <is>
          <t>Not Interested</t>
        </is>
      </c>
      <c r="T2668" t="inlineStr">
        <is>
          <t>Bbsr</t>
        </is>
      </c>
      <c r="U2668" t="inlineStr">
        <is>
          <t xml:space="preserve"> </t>
        </is>
      </c>
      <c r="V2668" t="n">
        <v>2</v>
      </c>
      <c r="W2668" t="n">
        <v>2</v>
      </c>
      <c r="X2668" t="inlineStr">
        <is>
          <t>XXXXXX1080</t>
        </is>
      </c>
      <c r="Y2668" s="72" t="n">
        <v>46326.52037037037</v>
      </c>
    </row>
    <row r="2669">
      <c r="A2669" s="39" t="inlineStr">
        <is>
          <t>6accee2569fc5d6c86b347cd</t>
        </is>
      </c>
      <c r="B2669" s="72" t="n">
        <v>46307.83107638889</v>
      </c>
      <c r="C2669" s="70" t="n">
        <v>46307</v>
      </c>
      <c r="D2669" t="inlineStr">
        <is>
          <t>2026-10</t>
        </is>
      </c>
      <c r="E2669" t="inlineStr">
        <is>
          <t>Wk of 2026-10-12</t>
        </is>
      </c>
      <c r="F2669" t="inlineStr">
        <is>
          <t>Lost</t>
        </is>
      </c>
      <c r="G2669" s="39" t="str">
        <f>IF(ISNUMBER(MATCH(F2669,QualityStatuses,0)),"Quality Lead","Non-Quality Lead")</f>
        <v>Non-Quality Lead</v>
      </c>
      <c r="H2669" s="39" t="str">
        <f>IFERROR(INDEX(CampTypes,MATCH(I2669,CampList,0)),"Unattributed")</f>
        <v>New</v>
      </c>
      <c r="I2669" t="inlineStr">
        <is>
          <t>EBG - In House | ABO | Natuf | Leads | Unit Franchise | India | Oct26 | V1</t>
        </is>
      </c>
      <c r="J2669" t="inlineStr">
        <is>
          <t>EBG - In House | ABO | Natuf | Leads | Unit Franchise | India | Oct26 | V1</t>
        </is>
      </c>
      <c r="K2669" t="inlineStr">
        <is>
          <t>Direct (campaign tagged in CRM)</t>
        </is>
      </c>
      <c r="L2669" t="inlineStr">
        <is>
          <t>Natuf | Business Owners | Tier1 + Growth Cities | Oct26 | V1</t>
        </is>
      </c>
      <c r="M2669" t="inlineStr">
        <is>
          <t>Natuf | Business Owners | Tier1 + Growth Cities | Oct26 | V1</t>
        </is>
      </c>
      <c r="N2669" t="inlineStr">
        <is>
          <t>Natuf | Reel | Brand Ambassador | Heard Of Owning A Cafe | V1</t>
        </is>
      </c>
      <c r="O2669" t="inlineStr">
        <is>
          <t>In House Natuf</t>
        </is>
      </c>
      <c r="P2669" t="inlineStr">
        <is>
          <t>Facebook</t>
        </is>
      </c>
      <c r="Q2669" t="inlineStr">
        <is>
          <t>Marshal Malbari</t>
        </is>
      </c>
      <c r="R2669" t="inlineStr">
        <is>
          <t>Drishti Lodhia</t>
        </is>
      </c>
      <c r="S2669" t="inlineStr">
        <is>
          <t>Not Interested</t>
        </is>
      </c>
      <c r="T2669" t="inlineStr">
        <is>
          <t>Pune</t>
        </is>
      </c>
      <c r="U2669" t="inlineStr">
        <is>
          <t xml:space="preserve"> </t>
        </is>
      </c>
      <c r="V2669" t="n">
        <v>2</v>
      </c>
      <c r="W2669" t="n">
        <v>2</v>
      </c>
      <c r="X2669" t="inlineStr">
        <is>
          <t>XXXXXX6600</t>
        </is>
      </c>
      <c r="Y2669" s="72" t="n">
        <v>46326.52037037037</v>
      </c>
    </row>
    <row r="2670">
      <c r="A2670" s="39" t="inlineStr">
        <is>
          <t>6accedf4882c14bcc61ee17f</t>
        </is>
      </c>
      <c r="B2670" s="72" t="n">
        <v>46307.83050925926</v>
      </c>
      <c r="C2670" s="70" t="n">
        <v>46307</v>
      </c>
      <c r="D2670" t="inlineStr">
        <is>
          <t>2026-10</t>
        </is>
      </c>
      <c r="E2670" t="inlineStr">
        <is>
          <t>Wk of 2026-10-12</t>
        </is>
      </c>
      <c r="F2670" t="inlineStr">
        <is>
          <t>Details Shared</t>
        </is>
      </c>
      <c r="G2670" s="39" t="str">
        <f>IF(ISNUMBER(MATCH(F2670,QualityStatuses,0)),"Quality Lead","Non-Quality Lead")</f>
        <v>Quality Lead</v>
      </c>
      <c r="H2670" s="39" t="str">
        <f>IFERROR(INDEX(CampTypes,MATCH(I2670,CampList,0)),"Unattributed")</f>
        <v>New</v>
      </c>
      <c r="I2670" t="inlineStr">
        <is>
          <t>EBG - In House | ABO | Natuf | Leads | Unit Franchise | India | Oct26 | V1</t>
        </is>
      </c>
      <c r="J2670" t="inlineStr">
        <is>
          <t>EBG - In House | ABO | Natuf | Leads | Unit Franchise | India | Oct26 | V1</t>
        </is>
      </c>
      <c r="K2670" t="inlineStr">
        <is>
          <t>Direct (campaign tagged in CRM)</t>
        </is>
      </c>
      <c r="L2670" t="inlineStr">
        <is>
          <t>Natuf | LAL 1% | India | Jul26 | V1</t>
        </is>
      </c>
      <c r="M2670" t="inlineStr">
        <is>
          <t>Natuf | LAL 1% | India | Jul26 | V1</t>
        </is>
      </c>
      <c r="N2670" t="inlineStr">
        <is>
          <t>Natuf | Reel | Brand Ambassador | Heard Of Owning A Cafe | V1</t>
        </is>
      </c>
      <c r="O2670" t="inlineStr">
        <is>
          <t>In House Natuf</t>
        </is>
      </c>
      <c r="P2670" t="inlineStr">
        <is>
          <t>Facebook</t>
        </is>
      </c>
      <c r="Q2670" t="inlineStr">
        <is>
          <t>Marshal Malbari</t>
        </is>
      </c>
      <c r="R2670" t="inlineStr">
        <is>
          <t>Aisha Rasalkar</t>
        </is>
      </c>
      <c r="S2670" t="inlineStr">
        <is>
          <t>-</t>
        </is>
      </c>
      <c r="T2670" t="inlineStr">
        <is>
          <t>Coimbatore</t>
        </is>
      </c>
      <c r="U2670" t="inlineStr">
        <is>
          <t xml:space="preserve"> </t>
        </is>
      </c>
      <c r="V2670" t="n">
        <v>1</v>
      </c>
      <c r="W2670" t="n">
        <v>1</v>
      </c>
      <c r="X2670" t="inlineStr">
        <is>
          <t>XXXXXX6731</t>
        </is>
      </c>
      <c r="Y2670" s="72" t="n">
        <v>46326.52037037037</v>
      </c>
    </row>
    <row r="2671">
      <c r="A2671" s="39" t="inlineStr">
        <is>
          <t>6accec709cb1f77131f38c4a</t>
        </is>
      </c>
      <c r="B2671" s="72" t="n">
        <v>46307.82601851852</v>
      </c>
      <c r="C2671" s="70" t="n">
        <v>46307</v>
      </c>
      <c r="D2671" t="inlineStr">
        <is>
          <t>2026-10</t>
        </is>
      </c>
      <c r="E2671" t="inlineStr">
        <is>
          <t>Wk of 2026-10-12</t>
        </is>
      </c>
      <c r="F2671" t="inlineStr">
        <is>
          <t>Lost</t>
        </is>
      </c>
      <c r="G2671" s="39" t="str">
        <f>IF(ISNUMBER(MATCH(F2671,QualityStatuses,0)),"Quality Lead","Non-Quality Lead")</f>
        <v>Non-Quality Lead</v>
      </c>
      <c r="H2671" s="39" t="str">
        <f>IFERROR(INDEX(CampTypes,MATCH(I2671,CampList,0)),"Unattributed")</f>
        <v>New</v>
      </c>
      <c r="I2671" t="inlineStr">
        <is>
          <t>EBG - In House | ABO | Natuf | Leads | Unit Franchise | India | Oct26 | V1</t>
        </is>
      </c>
      <c r="J2671" t="inlineStr">
        <is>
          <t>EBG - In House | ABO | Natuf | Leads | Unit Franchise | India | Oct26 | V1</t>
        </is>
      </c>
      <c r="K2671" t="inlineStr">
        <is>
          <t>Direct (campaign tagged in CRM)</t>
        </is>
      </c>
      <c r="L2671" t="inlineStr">
        <is>
          <t>Natuf | Investors | Tier1 + Growth Cities | Oct26 | V1</t>
        </is>
      </c>
      <c r="M2671" t="inlineStr">
        <is>
          <t>Natuf | Investors | Tier1 + Growth Cities | Oct26 | V1</t>
        </is>
      </c>
      <c r="N2671" t="inlineStr">
        <is>
          <t>Natuf | Reel | Brand Ambassador | Heard Of Owning A Cafe | V1</t>
        </is>
      </c>
      <c r="O2671" t="inlineStr">
        <is>
          <t>In House Natuf</t>
        </is>
      </c>
      <c r="P2671" t="inlineStr">
        <is>
          <t>Facebook</t>
        </is>
      </c>
      <c r="Q2671" t="inlineStr">
        <is>
          <t>Marshal Malbari</t>
        </is>
      </c>
      <c r="R2671" t="inlineStr">
        <is>
          <t>Rohit Kamble</t>
        </is>
      </c>
      <c r="S2671" t="inlineStr">
        <is>
          <t>Not Interested</t>
        </is>
      </c>
      <c r="T2671" t="inlineStr">
        <is>
          <t>Moodbidri</t>
        </is>
      </c>
      <c r="U2671" t="inlineStr">
        <is>
          <t xml:space="preserve"> </t>
        </is>
      </c>
      <c r="V2671" t="n">
        <v>1</v>
      </c>
      <c r="W2671" t="n">
        <v>1</v>
      </c>
      <c r="X2671" t="inlineStr">
        <is>
          <t>XXXXXX8640</t>
        </is>
      </c>
      <c r="Y2671" s="72" t="n">
        <v>46326.52037037037</v>
      </c>
    </row>
    <row r="2672">
      <c r="A2672" s="39" t="inlineStr">
        <is>
          <t>6accebd0d149500b852d8609</t>
        </is>
      </c>
      <c r="B2672" s="72" t="n">
        <v>46307.82416666667</v>
      </c>
      <c r="C2672" s="70" t="n">
        <v>46307</v>
      </c>
      <c r="D2672" t="inlineStr">
        <is>
          <t>2026-10</t>
        </is>
      </c>
      <c r="E2672" t="inlineStr">
        <is>
          <t>Wk of 2026-10-12</t>
        </is>
      </c>
      <c r="F2672" t="inlineStr">
        <is>
          <t>Lost</t>
        </is>
      </c>
      <c r="G2672" s="39" t="str">
        <f>IF(ISNUMBER(MATCH(F2672,QualityStatuses,0)),"Quality Lead","Non-Quality Lead")</f>
        <v>Non-Quality Lead</v>
      </c>
      <c r="H2672" s="39" t="str">
        <f>IFERROR(INDEX(CampTypes,MATCH(I2672,CampList,0)),"Unattributed")</f>
        <v>New</v>
      </c>
      <c r="I2672" t="inlineStr">
        <is>
          <t>EBG - In House | ABO | Natuf | Leads | Unit Franchise | India | Oct26 | V1</t>
        </is>
      </c>
      <c r="J2672" t="inlineStr">
        <is>
          <t>EBG - In House | ABO | Natuf | Leads | Unit Franchise | India | Oct26 | V1</t>
        </is>
      </c>
      <c r="K2672" t="inlineStr">
        <is>
          <t>Direct (campaign tagged in CRM)</t>
        </is>
      </c>
      <c r="L2672" t="inlineStr">
        <is>
          <t>Natuf | Broad | Tier1 + Growth Cities | Oct26 | V1</t>
        </is>
      </c>
      <c r="M2672" t="inlineStr">
        <is>
          <t>Natuf | Broad | Tier1 + Growth Cities | Oct26 | V1</t>
        </is>
      </c>
      <c r="N2672" t="inlineStr">
        <is>
          <t>Natuf | Reel | Brand Ambassador | Heard Of Owning A Cafe | V1</t>
        </is>
      </c>
      <c r="O2672" t="inlineStr">
        <is>
          <t>In House Natuf</t>
        </is>
      </c>
      <c r="P2672" t="inlineStr">
        <is>
          <t>Facebook</t>
        </is>
      </c>
      <c r="Q2672" t="inlineStr">
        <is>
          <t>Marshal Malbari</t>
        </is>
      </c>
      <c r="R2672" t="inlineStr">
        <is>
          <t>Vanita Joshi</t>
        </is>
      </c>
      <c r="S2672" t="inlineStr">
        <is>
          <t>DNP - Did Not Pick Up</t>
        </is>
      </c>
      <c r="T2672" t="inlineStr">
        <is>
          <t>Patna</t>
        </is>
      </c>
      <c r="U2672" t="inlineStr">
        <is>
          <t xml:space="preserve"> </t>
        </is>
      </c>
      <c r="V2672" t="n">
        <v>7</v>
      </c>
      <c r="W2672" t="n">
        <v>1</v>
      </c>
      <c r="X2672" t="inlineStr">
        <is>
          <t>XXXXXX7431</t>
        </is>
      </c>
      <c r="Y2672" s="72" t="n">
        <v>46326.52037037037</v>
      </c>
    </row>
    <row r="2673">
      <c r="A2673" s="39" t="inlineStr">
        <is>
          <t>6acce9be853b38872544f7dd</t>
        </is>
      </c>
      <c r="B2673" s="72" t="n">
        <v>46307.81803240741</v>
      </c>
      <c r="C2673" s="70" t="n">
        <v>46307</v>
      </c>
      <c r="D2673" t="inlineStr">
        <is>
          <t>2026-10</t>
        </is>
      </c>
      <c r="E2673" t="inlineStr">
        <is>
          <t>Wk of 2026-10-12</t>
        </is>
      </c>
      <c r="F2673" t="inlineStr">
        <is>
          <t>Attempt 4</t>
        </is>
      </c>
      <c r="G2673" s="39" t="str">
        <f>IF(ISNUMBER(MATCH(F2673,QualityStatuses,0)),"Quality Lead","Non-Quality Lead")</f>
        <v>Non-Quality Lead</v>
      </c>
      <c r="H2673" s="39" t="str">
        <f>IFERROR(INDEX(CampTypes,MATCH(I2673,CampList,0)),"Unattributed")</f>
        <v>New</v>
      </c>
      <c r="I2673" t="inlineStr">
        <is>
          <t>EBG - In House | ABO | Natuf | Leads | Unit Franchise | India | Oct26 | V1</t>
        </is>
      </c>
      <c r="J2673" t="inlineStr">
        <is>
          <t>EBG - In House | ABO | Natuf | Leads | Unit Franchise | India | Oct26 | V1</t>
        </is>
      </c>
      <c r="K2673" t="inlineStr">
        <is>
          <t>Direct (campaign tagged in CRM)</t>
        </is>
      </c>
      <c r="L2673" t="inlineStr">
        <is>
          <t>Natuf | Business Owners | Tier1 + Growth Cities | Oct26 | V1</t>
        </is>
      </c>
      <c r="M2673" t="inlineStr">
        <is>
          <t>Natuf | Business Owners | Tier1 + Growth Cities | Oct26 | V1</t>
        </is>
      </c>
      <c r="N2673" t="inlineStr">
        <is>
          <t>Natuf | Reel | Brand Ambassador | Heard Of Owning A Cafe | V1</t>
        </is>
      </c>
      <c r="O2673" t="inlineStr">
        <is>
          <t>In House Natuf</t>
        </is>
      </c>
      <c r="P2673" t="inlineStr">
        <is>
          <t>Facebook</t>
        </is>
      </c>
      <c r="Q2673" t="inlineStr">
        <is>
          <t>Marshal Malbari</t>
        </is>
      </c>
      <c r="R2673" t="inlineStr">
        <is>
          <t>Tanishq A</t>
        </is>
      </c>
      <c r="S2673" t="inlineStr">
        <is>
          <t>-</t>
        </is>
      </c>
      <c r="T2673" t="inlineStr">
        <is>
          <t>Nashik</t>
        </is>
      </c>
      <c r="U2673" t="inlineStr">
        <is>
          <t xml:space="preserve"> </t>
        </is>
      </c>
      <c r="V2673" t="n">
        <v>4</v>
      </c>
      <c r="W2673" t="n">
        <v>1</v>
      </c>
      <c r="X2673" t="inlineStr">
        <is>
          <t>XXXXXX8757</t>
        </is>
      </c>
      <c r="Y2673" s="72" t="n">
        <v>46326.52037037037</v>
      </c>
    </row>
    <row r="2674">
      <c r="A2674" s="39" t="inlineStr">
        <is>
          <t>6acce9b8960f1f070928a989</t>
        </is>
      </c>
      <c r="B2674" s="72" t="n">
        <v>46307.81796296296</v>
      </c>
      <c r="C2674" s="70" t="n">
        <v>46307</v>
      </c>
      <c r="D2674" t="inlineStr">
        <is>
          <t>2026-10</t>
        </is>
      </c>
      <c r="E2674" t="inlineStr">
        <is>
          <t>Wk of 2026-10-12</t>
        </is>
      </c>
      <c r="F2674" t="inlineStr">
        <is>
          <t>Lost</t>
        </is>
      </c>
      <c r="G2674" s="39" t="str">
        <f>IF(ISNUMBER(MATCH(F2674,QualityStatuses,0)),"Quality Lead","Non-Quality Lead")</f>
        <v>Non-Quality Lead</v>
      </c>
      <c r="H2674" s="39" t="str">
        <f>IFERROR(INDEX(CampTypes,MATCH(I2674,CampList,0)),"Unattributed")</f>
        <v>New</v>
      </c>
      <c r="I2674" t="inlineStr">
        <is>
          <t>EBG - In House | ABO | Natuf | Leads | Unit Franchise | India | Oct26 | V1</t>
        </is>
      </c>
      <c r="J2674" t="inlineStr">
        <is>
          <t>EBG - In House | ABO | Natuf | Leads | Unit Franchise | India | Oct26 | V1</t>
        </is>
      </c>
      <c r="K2674" t="inlineStr">
        <is>
          <t>Direct (campaign tagged in CRM)</t>
        </is>
      </c>
      <c r="L2674" t="inlineStr">
        <is>
          <t>Natuf | Investors | Tier1 + Growth Cities | Oct26 | V1</t>
        </is>
      </c>
      <c r="M2674" t="inlineStr">
        <is>
          <t>Natuf | Investors | Tier1 + Growth Cities | Oct26 | V1</t>
        </is>
      </c>
      <c r="N2674" t="inlineStr">
        <is>
          <t>Natuf | Reel | Brand Ambassador | Heard Of Owning A Cafe | V1</t>
        </is>
      </c>
      <c r="O2674" t="inlineStr">
        <is>
          <t>In House Natuf</t>
        </is>
      </c>
      <c r="P2674" t="inlineStr">
        <is>
          <t>Facebook</t>
        </is>
      </c>
      <c r="Q2674" t="inlineStr">
        <is>
          <t>Marshal Malbari</t>
        </is>
      </c>
      <c r="R2674" t="inlineStr">
        <is>
          <t>Shubham Menon</t>
        </is>
      </c>
      <c r="S2674" t="inlineStr">
        <is>
          <t>Not Interested</t>
        </is>
      </c>
      <c r="T2674" t="inlineStr">
        <is>
          <t>Kota</t>
        </is>
      </c>
      <c r="U2674" t="inlineStr">
        <is>
          <t xml:space="preserve"> </t>
        </is>
      </c>
      <c r="V2674" t="n">
        <v>3</v>
      </c>
      <c r="W2674" t="n">
        <v>3</v>
      </c>
      <c r="X2674" t="inlineStr">
        <is>
          <t>XXXXXX2448</t>
        </is>
      </c>
      <c r="Y2674" s="72" t="n">
        <v>46326.52037037037</v>
      </c>
    </row>
    <row r="2675">
      <c r="A2675" s="39" t="inlineStr">
        <is>
          <t>6acce944233989acd3b66f92</t>
        </is>
      </c>
      <c r="B2675" s="72" t="n">
        <v>46307.81662037037</v>
      </c>
      <c r="C2675" s="70" t="n">
        <v>46307</v>
      </c>
      <c r="D2675" t="inlineStr">
        <is>
          <t>2026-10</t>
        </is>
      </c>
      <c r="E2675" t="inlineStr">
        <is>
          <t>Wk of 2026-10-12</t>
        </is>
      </c>
      <c r="F2675" t="inlineStr">
        <is>
          <t>Attempt 5</t>
        </is>
      </c>
      <c r="G2675" s="39" t="str">
        <f>IF(ISNUMBER(MATCH(F2675,QualityStatuses,0)),"Quality Lead","Non-Quality Lead")</f>
        <v>Non-Quality Lead</v>
      </c>
      <c r="H2675" s="39" t="str">
        <f>IFERROR(INDEX(CampTypes,MATCH(I2675,CampList,0)),"Unattributed")</f>
        <v>Old</v>
      </c>
      <c r="I2675" t="inlineStr">
        <is>
          <t>natuf_Kiosk_14072026_Hindi</t>
        </is>
      </c>
      <c r="J2675" t="inlineStr">
        <is>
          <t>natuf_Kiosk_14072026_Hindi</t>
        </is>
      </c>
      <c r="K2675" t="inlineStr">
        <is>
          <t>Direct (campaign tagged in CRM)</t>
        </is>
      </c>
      <c r="L2675" t="inlineStr">
        <is>
          <t>natuf_Kiosk_09102026</t>
        </is>
      </c>
      <c r="M2675" t="inlineStr">
        <is>
          <t>natuf_Kiosk_09102026</t>
        </is>
      </c>
      <c r="N2675" t="inlineStr">
        <is>
          <t>natuf_Kiosk_14072026_ad set_ad1</t>
        </is>
      </c>
      <c r="O2675" t="inlineStr">
        <is>
          <t>Natuf</t>
        </is>
      </c>
      <c r="P2675" t="inlineStr">
        <is>
          <t>Facebook</t>
        </is>
      </c>
      <c r="Q2675" t="inlineStr">
        <is>
          <t>Marshal Malbari</t>
        </is>
      </c>
      <c r="R2675" t="inlineStr">
        <is>
          <t>Aisha Rasalkar</t>
        </is>
      </c>
      <c r="S2675" t="inlineStr">
        <is>
          <t>-</t>
        </is>
      </c>
      <c r="T2675" t="inlineStr">
        <is>
          <t>Gwalior</t>
        </is>
      </c>
      <c r="U2675" t="inlineStr">
        <is>
          <t xml:space="preserve"> </t>
        </is>
      </c>
      <c r="V2675" t="n">
        <v>5</v>
      </c>
      <c r="W2675" t="n">
        <v>0</v>
      </c>
      <c r="X2675" t="inlineStr">
        <is>
          <t>XXXXXX4428</t>
        </is>
      </c>
      <c r="Y2675" s="72" t="n">
        <v>46326.52037037037</v>
      </c>
    </row>
    <row r="2676">
      <c r="A2676" s="39" t="inlineStr">
        <is>
          <t>6acce8b9315ea5069485c16c</t>
        </is>
      </c>
      <c r="B2676" s="72" t="n">
        <v>46307.81501157407</v>
      </c>
      <c r="C2676" s="70" t="n">
        <v>46307</v>
      </c>
      <c r="D2676" t="inlineStr">
        <is>
          <t>2026-10</t>
        </is>
      </c>
      <c r="E2676" t="inlineStr">
        <is>
          <t>Wk of 2026-10-12</t>
        </is>
      </c>
      <c r="F2676" t="inlineStr">
        <is>
          <t>Attempt 1</t>
        </is>
      </c>
      <c r="G2676" s="39" t="str">
        <f>IF(ISNUMBER(MATCH(F2676,QualityStatuses,0)),"Quality Lead","Non-Quality Lead")</f>
        <v>Non-Quality Lead</v>
      </c>
      <c r="H2676" s="39" t="str">
        <f>IFERROR(INDEX(CampTypes,MATCH(I2676,CampList,0)),"Unattributed")</f>
        <v>New</v>
      </c>
      <c r="I2676" t="inlineStr">
        <is>
          <t>EBG - In House | ABO | Natuf | Leads | Unit Franchise | India | Oct26 | V1</t>
        </is>
      </c>
      <c r="J2676" t="inlineStr">
        <is>
          <t>EBG - In House | ABO | Natuf | Leads | Unit Franchise | India | Oct26 | V1</t>
        </is>
      </c>
      <c r="K2676" t="inlineStr">
        <is>
          <t>Direct (campaign tagged in CRM)</t>
        </is>
      </c>
      <c r="L2676" t="inlineStr">
        <is>
          <t>Natuf | LAL 1% | India | Jul26 | V1</t>
        </is>
      </c>
      <c r="M2676" t="inlineStr">
        <is>
          <t>Natuf | LAL 1% | India | Jul26 | V1</t>
        </is>
      </c>
      <c r="N2676" t="inlineStr">
        <is>
          <t>Natuf | Reel | Brand Ambassador | Heard Of Owning A Cafe | V1</t>
        </is>
      </c>
      <c r="O2676" t="inlineStr">
        <is>
          <t>In House Natuf</t>
        </is>
      </c>
      <c r="P2676" t="inlineStr">
        <is>
          <t>Facebook</t>
        </is>
      </c>
      <c r="Q2676" t="inlineStr">
        <is>
          <t>Marshal Malbari</t>
        </is>
      </c>
      <c r="R2676" t="inlineStr">
        <is>
          <t>Rudresh Thorat</t>
        </is>
      </c>
      <c r="S2676" t="inlineStr">
        <is>
          <t>-</t>
        </is>
      </c>
      <c r="T2676" t="inlineStr">
        <is>
          <t>Amloh</t>
        </is>
      </c>
      <c r="U2676" t="inlineStr">
        <is>
          <t xml:space="preserve"> </t>
        </is>
      </c>
      <c r="V2676" t="n">
        <v>1</v>
      </c>
      <c r="W2676" t="n">
        <v>0</v>
      </c>
      <c r="X2676" t="inlineStr">
        <is>
          <t>XXXXXX0128</t>
        </is>
      </c>
      <c r="Y2676" s="72" t="n">
        <v>46326.52037037037</v>
      </c>
    </row>
    <row r="2677">
      <c r="A2677" s="39" t="inlineStr">
        <is>
          <t>6acce89fc1df043a761984a2</t>
        </is>
      </c>
      <c r="B2677" s="72" t="n">
        <v>46307.81471064815</v>
      </c>
      <c r="C2677" s="70" t="n">
        <v>46307</v>
      </c>
      <c r="D2677" t="inlineStr">
        <is>
          <t>2026-10</t>
        </is>
      </c>
      <c r="E2677" t="inlineStr">
        <is>
          <t>Wk of 2026-10-12</t>
        </is>
      </c>
      <c r="F2677" t="inlineStr">
        <is>
          <t>Attempt 1</t>
        </is>
      </c>
      <c r="G2677" s="39" t="str">
        <f>IF(ISNUMBER(MATCH(F2677,QualityStatuses,0)),"Quality Lead","Non-Quality Lead")</f>
        <v>Non-Quality Lead</v>
      </c>
      <c r="H2677" s="39" t="str">
        <f>IFERROR(INDEX(CampTypes,MATCH(I2677,CampList,0)),"Unattributed")</f>
        <v>New</v>
      </c>
      <c r="I2677" t="inlineStr">
        <is>
          <t>EBG - In House | ABO | Natuf | Leads | Unit Franchise | India | Oct26 | V1</t>
        </is>
      </c>
      <c r="J2677" t="inlineStr">
        <is>
          <t>EBG - In House | ABO | Natuf | Leads | Unit Franchise | India | Oct26 | V1</t>
        </is>
      </c>
      <c r="K2677" t="inlineStr">
        <is>
          <t>Direct (campaign tagged in CRM)</t>
        </is>
      </c>
      <c r="L2677" t="inlineStr">
        <is>
          <t>Natuf | Broad | Tier1 + Growth Cities | Oct26 | V1</t>
        </is>
      </c>
      <c r="M2677" t="inlineStr">
        <is>
          <t>Natuf | Broad | Tier1 + Growth Cities | Oct26 | V1</t>
        </is>
      </c>
      <c r="N2677" t="inlineStr">
        <is>
          <t>Natuf | Reel | Brand Ambassador | Heard Of Owning A Cafe | V1</t>
        </is>
      </c>
      <c r="O2677" t="inlineStr">
        <is>
          <t>In House Natuf</t>
        </is>
      </c>
      <c r="P2677" t="inlineStr">
        <is>
          <t>Facebook</t>
        </is>
      </c>
      <c r="Q2677" t="inlineStr">
        <is>
          <t>Marshal Malbari</t>
        </is>
      </c>
      <c r="R2677" t="inlineStr">
        <is>
          <t>Rohit Kamble</t>
        </is>
      </c>
      <c r="S2677" t="inlineStr">
        <is>
          <t>-</t>
        </is>
      </c>
      <c r="T2677" t="inlineStr">
        <is>
          <t>Bangalore</t>
        </is>
      </c>
      <c r="U2677" t="inlineStr">
        <is>
          <t xml:space="preserve"> </t>
        </is>
      </c>
      <c r="V2677" t="n">
        <v>1</v>
      </c>
      <c r="W2677" t="n">
        <v>0</v>
      </c>
      <c r="X2677" t="inlineStr">
        <is>
          <t>XXXXXX1760</t>
        </is>
      </c>
      <c r="Y2677" s="72" t="n">
        <v>46326.52037037037</v>
      </c>
    </row>
    <row r="2678">
      <c r="A2678" s="39" t="inlineStr">
        <is>
          <t>6acce7edad6a9c57af8f0af0</t>
        </is>
      </c>
      <c r="B2678" s="72" t="n">
        <v>46307.81265046296</v>
      </c>
      <c r="C2678" s="70" t="n">
        <v>46307</v>
      </c>
      <c r="D2678" t="inlineStr">
        <is>
          <t>2026-10</t>
        </is>
      </c>
      <c r="E2678" t="inlineStr">
        <is>
          <t>Wk of 2026-10-12</t>
        </is>
      </c>
      <c r="F2678" t="inlineStr">
        <is>
          <t>Lost</t>
        </is>
      </c>
      <c r="G2678" s="39" t="str">
        <f>IF(ISNUMBER(MATCH(F2678,QualityStatuses,0)),"Quality Lead","Non-Quality Lead")</f>
        <v>Non-Quality Lead</v>
      </c>
      <c r="H2678" s="39" t="str">
        <f>IFERROR(INDEX(CampTypes,MATCH(I2678,CampList,0)),"Unattributed")</f>
        <v>New</v>
      </c>
      <c r="I2678" t="inlineStr">
        <is>
          <t>EBG - In House | ABO | Natuf | Leads | Unit Franchise | India | Oct26 | V1</t>
        </is>
      </c>
      <c r="J2678" t="inlineStr">
        <is>
          <t>EBG - In House | ABO | Natuf | Leads | Unit Franchise | India | Oct26 | V1</t>
        </is>
      </c>
      <c r="K2678" t="inlineStr">
        <is>
          <t>Direct (campaign tagged in CRM)</t>
        </is>
      </c>
      <c r="L2678" t="inlineStr">
        <is>
          <t>Natuf | Investors | Tier1 + Growth Cities | Oct26 | V1</t>
        </is>
      </c>
      <c r="M2678" t="inlineStr">
        <is>
          <t>Natuf | Investors | Tier1 + Growth Cities | Oct26 | V1</t>
        </is>
      </c>
      <c r="N2678" t="inlineStr">
        <is>
          <t>Natuf | Reel | Brand Ambassador | Heard Of Owning A Cafe | V1</t>
        </is>
      </c>
      <c r="O2678" t="inlineStr">
        <is>
          <t>In House Natuf</t>
        </is>
      </c>
      <c r="P2678" t="inlineStr">
        <is>
          <t>Facebook</t>
        </is>
      </c>
      <c r="Q2678" t="inlineStr">
        <is>
          <t>Marshal Malbari</t>
        </is>
      </c>
      <c r="R2678" t="inlineStr">
        <is>
          <t>Rinkita Virvani</t>
        </is>
      </c>
      <c r="S2678" t="inlineStr">
        <is>
          <t>Not Interested</t>
        </is>
      </c>
      <c r="T2678" t="inlineStr">
        <is>
          <t>Hyderabad</t>
        </is>
      </c>
      <c r="U2678" t="inlineStr">
        <is>
          <t xml:space="preserve"> </t>
        </is>
      </c>
      <c r="V2678" t="n">
        <v>7</v>
      </c>
      <c r="W2678" t="n">
        <v>3</v>
      </c>
      <c r="X2678" t="inlineStr">
        <is>
          <t>XXXXXX3940</t>
        </is>
      </c>
      <c r="Y2678" s="72" t="n">
        <v>46326.52037037037</v>
      </c>
    </row>
    <row r="2679">
      <c r="A2679" s="39" t="inlineStr">
        <is>
          <t>6acce7b48c80ebfcec889182</t>
        </is>
      </c>
      <c r="B2679" s="72" t="n">
        <v>46307.81199074074</v>
      </c>
      <c r="C2679" s="70" t="n">
        <v>46307</v>
      </c>
      <c r="D2679" t="inlineStr">
        <is>
          <t>2026-10</t>
        </is>
      </c>
      <c r="E2679" t="inlineStr">
        <is>
          <t>Wk of 2026-10-12</t>
        </is>
      </c>
      <c r="F2679" t="inlineStr">
        <is>
          <t>Lost</t>
        </is>
      </c>
      <c r="G2679" s="39" t="str">
        <f>IF(ISNUMBER(MATCH(F2679,QualityStatuses,0)),"Quality Lead","Non-Quality Lead")</f>
        <v>Non-Quality Lead</v>
      </c>
      <c r="H2679" s="39" t="str">
        <f>IFERROR(INDEX(CampTypes,MATCH(I2679,CampList,0)),"Unattributed")</f>
        <v>Old</v>
      </c>
      <c r="I2679" t="inlineStr">
        <is>
          <t>natuf_Kiosk_14072026_Hindi</t>
        </is>
      </c>
      <c r="J2679" t="inlineStr">
        <is>
          <t>natuf_Kiosk_14072026_Hindi</t>
        </is>
      </c>
      <c r="K2679" t="inlineStr">
        <is>
          <t>Direct (campaign tagged in CRM)</t>
        </is>
      </c>
      <c r="L2679" t="inlineStr">
        <is>
          <t>natuf_Kiosk_09102026</t>
        </is>
      </c>
      <c r="M2679" t="inlineStr">
        <is>
          <t>natuf_Kiosk_09102026</t>
        </is>
      </c>
      <c r="N2679" t="inlineStr">
        <is>
          <t>natuf_Kiosk_14072026_ad set_ad1</t>
        </is>
      </c>
      <c r="O2679" t="inlineStr">
        <is>
          <t>Natuf</t>
        </is>
      </c>
      <c r="P2679" t="inlineStr">
        <is>
          <t>Facebook</t>
        </is>
      </c>
      <c r="Q2679" t="inlineStr">
        <is>
          <t>Marshal Malbari</t>
        </is>
      </c>
      <c r="R2679" t="inlineStr">
        <is>
          <t>Tanishq A</t>
        </is>
      </c>
      <c r="S2679" t="inlineStr">
        <is>
          <t>Junk</t>
        </is>
      </c>
      <c r="T2679" t="inlineStr">
        <is>
          <t>Hamilton</t>
        </is>
      </c>
      <c r="U2679" t="inlineStr">
        <is>
          <t xml:space="preserve"> </t>
        </is>
      </c>
      <c r="V2679" t="n">
        <v>0</v>
      </c>
      <c r="W2679" t="n">
        <v>0</v>
      </c>
      <c r="X2679" t="inlineStr">
        <is>
          <t>XXXXXX4701</t>
        </is>
      </c>
      <c r="Y2679" s="72" t="n">
        <v>46326.52037037037</v>
      </c>
    </row>
    <row r="2680">
      <c r="A2680" s="39" t="inlineStr">
        <is>
          <t>6acce73b3c466ad4559f215b</t>
        </is>
      </c>
      <c r="B2680" s="72" t="n">
        <v>46307.81059027778</v>
      </c>
      <c r="C2680" s="70" t="n">
        <v>46307</v>
      </c>
      <c r="D2680" t="inlineStr">
        <is>
          <t>2026-10</t>
        </is>
      </c>
      <c r="E2680" t="inlineStr">
        <is>
          <t>Wk of 2026-10-12</t>
        </is>
      </c>
      <c r="F2680" t="inlineStr">
        <is>
          <t>Lost</t>
        </is>
      </c>
      <c r="G2680" s="39" t="str">
        <f>IF(ISNUMBER(MATCH(F2680,QualityStatuses,0)),"Quality Lead","Non-Quality Lead")</f>
        <v>Non-Quality Lead</v>
      </c>
      <c r="H2680" s="39" t="str">
        <f>IFERROR(INDEX(CampTypes,MATCH(I2680,CampList,0)),"Unattributed")</f>
        <v>New</v>
      </c>
      <c r="I2680" t="inlineStr">
        <is>
          <t>EBG - In House | ABO | Natuf | Leads | Unit Franchise | India | Oct26 | V1</t>
        </is>
      </c>
      <c r="J2680" t="inlineStr">
        <is>
          <t>EBG - In House | ABO | Natuf | Leads | Unit Franchise | India | Oct26 | V1</t>
        </is>
      </c>
      <c r="K2680" t="inlineStr">
        <is>
          <t>Direct (campaign tagged in CRM)</t>
        </is>
      </c>
      <c r="L2680" t="inlineStr">
        <is>
          <t>Natuf | Broad | Tier1 + Growth Cities | Oct26 | V1</t>
        </is>
      </c>
      <c r="M2680" t="inlineStr">
        <is>
          <t>Natuf | Broad | Tier1 + Growth Cities | Oct26 | V1</t>
        </is>
      </c>
      <c r="N2680" t="inlineStr">
        <is>
          <t>Natuf | Reel | Brand Ambassador | Heard Of Owning A Cafe | V1</t>
        </is>
      </c>
      <c r="O2680" t="inlineStr">
        <is>
          <t>In House Natuf</t>
        </is>
      </c>
      <c r="P2680" t="inlineStr">
        <is>
          <t>Facebook</t>
        </is>
      </c>
      <c r="Q2680" t="inlineStr">
        <is>
          <t>Marshal Malbari</t>
        </is>
      </c>
      <c r="R2680" t="inlineStr">
        <is>
          <t>Pammi Roy</t>
        </is>
      </c>
      <c r="S2680" t="inlineStr">
        <is>
          <t>Not Interested</t>
        </is>
      </c>
      <c r="T2680" t="inlineStr">
        <is>
          <t>Rajkot</t>
        </is>
      </c>
      <c r="U2680" t="inlineStr">
        <is>
          <t xml:space="preserve"> </t>
        </is>
      </c>
      <c r="V2680" t="n">
        <v>3</v>
      </c>
      <c r="W2680" t="n">
        <v>2</v>
      </c>
      <c r="X2680" t="inlineStr">
        <is>
          <t>XXXXXX3692</t>
        </is>
      </c>
      <c r="Y2680" s="72" t="n">
        <v>46326.52037037037</v>
      </c>
    </row>
    <row r="2681">
      <c r="A2681" s="39" t="inlineStr">
        <is>
          <t>6acce4cc3791f486e5b53e38</t>
        </is>
      </c>
      <c r="B2681" s="72" t="n">
        <v>46307.80337962963</v>
      </c>
      <c r="C2681" s="70" t="n">
        <v>46307</v>
      </c>
      <c r="D2681" t="inlineStr">
        <is>
          <t>2026-10</t>
        </is>
      </c>
      <c r="E2681" t="inlineStr">
        <is>
          <t>Wk of 2026-10-12</t>
        </is>
      </c>
      <c r="F2681" t="inlineStr">
        <is>
          <t>Meeting Conducted</t>
        </is>
      </c>
      <c r="G2681" s="39" t="str">
        <f>IF(ISNUMBER(MATCH(F2681,QualityStatuses,0)),"Quality Lead","Non-Quality Lead")</f>
        <v>Quality Lead</v>
      </c>
      <c r="H2681" s="39" t="str">
        <f>IFERROR(INDEX(CampTypes,MATCH(I2681,CampList,0)),"Unattributed")</f>
        <v>New</v>
      </c>
      <c r="I2681" t="inlineStr">
        <is>
          <t>EBG - In House | ABO | Natuf | Leads | Unit Franchise | India | Oct26 | V1</t>
        </is>
      </c>
      <c r="J2681" t="inlineStr">
        <is>
          <t>EBG - In House | ABO | Natuf | Leads | Unit Franchise | India | Oct26 | V1</t>
        </is>
      </c>
      <c r="K2681" t="inlineStr">
        <is>
          <t>Direct (campaign tagged in CRM)</t>
        </is>
      </c>
      <c r="L2681" t="inlineStr">
        <is>
          <t>Natuf | Broad | Tier1 + Growth Cities | Oct26 | V1</t>
        </is>
      </c>
      <c r="M2681" t="inlineStr">
        <is>
          <t>Natuf | Broad | Tier1 + Growth Cities | Oct26 | V1</t>
        </is>
      </c>
      <c r="N2681" t="inlineStr">
        <is>
          <t>Natuf | Reel | Brand Ambassador | Heard Of Owning A Cafe | V1</t>
        </is>
      </c>
      <c r="O2681" t="inlineStr">
        <is>
          <t>In House Natuf</t>
        </is>
      </c>
      <c r="P2681" t="inlineStr">
        <is>
          <t>Facebook</t>
        </is>
      </c>
      <c r="Q2681" t="inlineStr">
        <is>
          <t>Marshal Malbari</t>
        </is>
      </c>
      <c r="R2681" t="inlineStr">
        <is>
          <t>Drishti Lodhia</t>
        </is>
      </c>
      <c r="S2681" t="inlineStr">
        <is>
          <t>-</t>
        </is>
      </c>
      <c r="T2681" t="inlineStr">
        <is>
          <t>Vadodara</t>
        </is>
      </c>
      <c r="U2681" t="inlineStr">
        <is>
          <t xml:space="preserve"> </t>
        </is>
      </c>
      <c r="V2681" t="n">
        <v>8</v>
      </c>
      <c r="W2681" t="n">
        <v>7</v>
      </c>
      <c r="X2681" t="inlineStr">
        <is>
          <t>XXXXXX0733</t>
        </is>
      </c>
      <c r="Y2681" s="72" t="n">
        <v>46326.52037037037</v>
      </c>
    </row>
    <row r="2682">
      <c r="A2682" s="39" t="inlineStr">
        <is>
          <t>6acce4664b98e6bf8e23c5b4</t>
        </is>
      </c>
      <c r="B2682" s="72" t="n">
        <v>46307.80219907407</v>
      </c>
      <c r="C2682" s="70" t="n">
        <v>46307</v>
      </c>
      <c r="D2682" t="inlineStr">
        <is>
          <t>2026-10</t>
        </is>
      </c>
      <c r="E2682" t="inlineStr">
        <is>
          <t>Wk of 2026-10-12</t>
        </is>
      </c>
      <c r="F2682" t="inlineStr">
        <is>
          <t>Attempt 5</t>
        </is>
      </c>
      <c r="G2682" s="39" t="str">
        <f>IF(ISNUMBER(MATCH(F2682,QualityStatuses,0)),"Quality Lead","Non-Quality Lead")</f>
        <v>Non-Quality Lead</v>
      </c>
      <c r="H2682" s="39" t="str">
        <f>IFERROR(INDEX(CampTypes,MATCH(I2682,CampList,0)),"Unattributed")</f>
        <v>New</v>
      </c>
      <c r="I2682" t="inlineStr">
        <is>
          <t>EBG - In House | ABO | Natuf | Leads | Unit Franchise | India | Oct26 | V1</t>
        </is>
      </c>
      <c r="J2682" t="inlineStr">
        <is>
          <t>EBG - In House | ABO | Natuf | Leads | Unit Franchise | India | Oct26 | V1</t>
        </is>
      </c>
      <c r="K2682" t="inlineStr">
        <is>
          <t>Direct (campaign tagged in CRM)</t>
        </is>
      </c>
      <c r="L2682" t="inlineStr">
        <is>
          <t>Natuf | LAL 1% | India | Jul26 | V1</t>
        </is>
      </c>
      <c r="M2682" t="inlineStr">
        <is>
          <t>Natuf | LAL 1% | India | Jul26 | V1</t>
        </is>
      </c>
      <c r="N2682" t="inlineStr">
        <is>
          <t>Natuf | Reel | Brand Ambassador | Heard Of Owning A Cafe | V1</t>
        </is>
      </c>
      <c r="O2682" t="inlineStr">
        <is>
          <t>In House Natuf</t>
        </is>
      </c>
      <c r="P2682" t="inlineStr">
        <is>
          <t>Facebook</t>
        </is>
      </c>
      <c r="Q2682" t="inlineStr">
        <is>
          <t>Marshal Malbari</t>
        </is>
      </c>
      <c r="R2682" t="inlineStr">
        <is>
          <t>Aisha Rasalkar</t>
        </is>
      </c>
      <c r="S2682" t="inlineStr">
        <is>
          <t>-</t>
        </is>
      </c>
      <c r="T2682" t="inlineStr">
        <is>
          <t>Latur</t>
        </is>
      </c>
      <c r="U2682" t="inlineStr">
        <is>
          <t xml:space="preserve"> </t>
        </is>
      </c>
      <c r="V2682" t="n">
        <v>5</v>
      </c>
      <c r="W2682" t="n">
        <v>1</v>
      </c>
      <c r="X2682" t="inlineStr">
        <is>
          <t>XXXXXX5644</t>
        </is>
      </c>
      <c r="Y2682" s="72" t="n">
        <v>46326.52037037037</v>
      </c>
    </row>
    <row r="2683">
      <c r="A2683" s="39" t="inlineStr">
        <is>
          <t>6acce3e81a9bb3ef6c72dab7</t>
        </is>
      </c>
      <c r="B2683" s="72" t="n">
        <v>46307.80074074074</v>
      </c>
      <c r="C2683" s="70" t="n">
        <v>46307</v>
      </c>
      <c r="D2683" t="inlineStr">
        <is>
          <t>2026-10</t>
        </is>
      </c>
      <c r="E2683" t="inlineStr">
        <is>
          <t>Wk of 2026-10-12</t>
        </is>
      </c>
      <c r="F2683" t="inlineStr">
        <is>
          <t>Follow-Up</t>
        </is>
      </c>
      <c r="G2683" s="39" t="str">
        <f>IF(ISNUMBER(MATCH(F2683,QualityStatuses,0)),"Quality Lead","Non-Quality Lead")</f>
        <v>Quality Lead</v>
      </c>
      <c r="H2683" s="39" t="str">
        <f>IFERROR(INDEX(CampTypes,MATCH(I2683,CampList,0)),"Unattributed")</f>
        <v>New</v>
      </c>
      <c r="I2683" t="inlineStr">
        <is>
          <t>EBG - In House | ABO | Natuf | Leads | Unit Franchise | India | Oct26 | V1</t>
        </is>
      </c>
      <c r="J2683" t="inlineStr">
        <is>
          <t>EBG - In House | ABO | Natuf | Leads | Unit Franchise | India | Oct26 | V1</t>
        </is>
      </c>
      <c r="K2683" t="inlineStr">
        <is>
          <t>Direct (campaign tagged in CRM)</t>
        </is>
      </c>
      <c r="L2683" t="inlineStr">
        <is>
          <t>Natuf | LAL 1% | India | Jul26 | V1</t>
        </is>
      </c>
      <c r="M2683" t="inlineStr">
        <is>
          <t>Natuf | LAL 1% | India | Jul26 | V1</t>
        </is>
      </c>
      <c r="N2683" t="inlineStr">
        <is>
          <t>Natuf | Reel | Brand Ambassador | Heard Of Owning A Cafe | V1</t>
        </is>
      </c>
      <c r="O2683" t="inlineStr">
        <is>
          <t>In House Natuf</t>
        </is>
      </c>
      <c r="P2683" t="inlineStr">
        <is>
          <t>Facebook</t>
        </is>
      </c>
      <c r="Q2683" t="inlineStr">
        <is>
          <t>Marshal Malbari</t>
        </is>
      </c>
      <c r="R2683" t="inlineStr">
        <is>
          <t>Rohit Kamble</t>
        </is>
      </c>
      <c r="S2683" t="inlineStr">
        <is>
          <t>-</t>
        </is>
      </c>
      <c r="T2683" t="inlineStr">
        <is>
          <t>Kolkata</t>
        </is>
      </c>
      <c r="U2683" t="inlineStr">
        <is>
          <t xml:space="preserve"> </t>
        </is>
      </c>
      <c r="V2683" t="n">
        <v>2</v>
      </c>
      <c r="W2683" t="n">
        <v>1</v>
      </c>
      <c r="X2683" t="inlineStr">
        <is>
          <t>XXXXXX4667</t>
        </is>
      </c>
      <c r="Y2683" s="72" t="n">
        <v>46326.52037037037</v>
      </c>
    </row>
    <row r="2684">
      <c r="A2684" s="39" t="inlineStr">
        <is>
          <t>6accddc7f4f318654907bf07</t>
        </is>
      </c>
      <c r="B2684" s="72" t="n">
        <v>46307.78258101852</v>
      </c>
      <c r="C2684" s="70" t="n">
        <v>46307</v>
      </c>
      <c r="D2684" t="inlineStr">
        <is>
          <t>2026-10</t>
        </is>
      </c>
      <c r="E2684" t="inlineStr">
        <is>
          <t>Wk of 2026-10-12</t>
        </is>
      </c>
      <c r="F2684" t="inlineStr">
        <is>
          <t>Lost</t>
        </is>
      </c>
      <c r="G2684" s="39" t="str">
        <f>IF(ISNUMBER(MATCH(F2684,QualityStatuses,0)),"Quality Lead","Non-Quality Lead")</f>
        <v>Non-Quality Lead</v>
      </c>
      <c r="H2684" s="39" t="str">
        <f>IFERROR(INDEX(CampTypes,MATCH(I2684,CampList,0)),"Unattributed")</f>
        <v>New</v>
      </c>
      <c r="I2684" t="inlineStr">
        <is>
          <t>EBG - In House | ABO | Natuf | Leads | Unit Franchise | India | Oct26 | V1</t>
        </is>
      </c>
      <c r="J2684" t="inlineStr">
        <is>
          <t>EBG - In House | ABO | Natuf | Leads | Unit Franchise | India | Oct26 | V1</t>
        </is>
      </c>
      <c r="K2684" t="inlineStr">
        <is>
          <t>Direct (campaign tagged in CRM)</t>
        </is>
      </c>
      <c r="L2684" t="inlineStr">
        <is>
          <t>Natuf | LAL 1% | India | Jul26 | V1</t>
        </is>
      </c>
      <c r="M2684" t="inlineStr">
        <is>
          <t>Natuf | LAL 1% | India | Jul26 | V1</t>
        </is>
      </c>
      <c r="N2684" t="inlineStr">
        <is>
          <t>Natuf | Reel | Brand Ambassador | Heard Of Owning A Cafe | V1</t>
        </is>
      </c>
      <c r="O2684" t="inlineStr">
        <is>
          <t>In House Natuf</t>
        </is>
      </c>
      <c r="P2684" t="inlineStr">
        <is>
          <t>Facebook</t>
        </is>
      </c>
      <c r="Q2684" t="inlineStr">
        <is>
          <t>Marshal Malbari</t>
        </is>
      </c>
      <c r="R2684" t="inlineStr">
        <is>
          <t>Vanita Joshi</t>
        </is>
      </c>
      <c r="S2684" t="inlineStr">
        <is>
          <t>DNP - Did Not Pick Up</t>
        </is>
      </c>
      <c r="T2684" t="inlineStr">
        <is>
          <t>Amravati</t>
        </is>
      </c>
      <c r="U2684" t="inlineStr">
        <is>
          <t xml:space="preserve"> </t>
        </is>
      </c>
      <c r="V2684" t="n">
        <v>8</v>
      </c>
      <c r="W2684" t="n">
        <v>1</v>
      </c>
      <c r="X2684" t="inlineStr">
        <is>
          <t>XXXXXX0622</t>
        </is>
      </c>
      <c r="Y2684" s="72" t="n">
        <v>46326.52037037037</v>
      </c>
    </row>
    <row r="2685">
      <c r="A2685" s="39" t="inlineStr">
        <is>
          <t>6accdc23a6952140326c56bd</t>
        </is>
      </c>
      <c r="B2685" s="72" t="n">
        <v>46307.7777199074</v>
      </c>
      <c r="C2685" s="70" t="n">
        <v>46307</v>
      </c>
      <c r="D2685" t="inlineStr">
        <is>
          <t>2026-10</t>
        </is>
      </c>
      <c r="E2685" t="inlineStr">
        <is>
          <t>Wk of 2026-10-12</t>
        </is>
      </c>
      <c r="F2685" t="inlineStr">
        <is>
          <t>Attempt 3</t>
        </is>
      </c>
      <c r="G2685" s="39" t="str">
        <f>IF(ISNUMBER(MATCH(F2685,QualityStatuses,0)),"Quality Lead","Non-Quality Lead")</f>
        <v>Non-Quality Lead</v>
      </c>
      <c r="H2685" s="39" t="str">
        <f>IFERROR(INDEX(CampTypes,MATCH(I2685,CampList,0)),"Unattributed")</f>
        <v>Old</v>
      </c>
      <c r="I2685" t="inlineStr">
        <is>
          <t>natuf_Kiosk_14072026_Hindi</t>
        </is>
      </c>
      <c r="J2685" t="inlineStr">
        <is>
          <t>natuf_Kiosk_14072026_Hindi</t>
        </is>
      </c>
      <c r="K2685" t="inlineStr">
        <is>
          <t>Direct (campaign tagged in CRM)</t>
        </is>
      </c>
      <c r="L2685" t="inlineStr">
        <is>
          <t>natuf_Kiosk_09102026</t>
        </is>
      </c>
      <c r="M2685" t="inlineStr">
        <is>
          <t>natuf_Kiosk_09102026</t>
        </is>
      </c>
      <c r="N2685" t="inlineStr">
        <is>
          <t>natuf_Kiosk_14072026_ad set_ad1</t>
        </is>
      </c>
      <c r="O2685" t="inlineStr">
        <is>
          <t>Natuf</t>
        </is>
      </c>
      <c r="P2685" t="inlineStr">
        <is>
          <t>Facebook</t>
        </is>
      </c>
      <c r="Q2685" t="inlineStr">
        <is>
          <t>Tejaswini Tarigopula</t>
        </is>
      </c>
      <c r="R2685" t="inlineStr">
        <is>
          <t>Rauth Sanketh</t>
        </is>
      </c>
      <c r="S2685" t="inlineStr">
        <is>
          <t>-</t>
        </is>
      </c>
      <c r="T2685" t="inlineStr">
        <is>
          <t>Aakash</t>
        </is>
      </c>
      <c r="U2685" t="inlineStr">
        <is>
          <t xml:space="preserve"> </t>
        </is>
      </c>
      <c r="V2685" t="n">
        <v>3</v>
      </c>
      <c r="W2685" t="n">
        <v>0</v>
      </c>
      <c r="X2685" t="inlineStr">
        <is>
          <t>XXXXXX7308</t>
        </is>
      </c>
      <c r="Y2685" s="72" t="n">
        <v>46326.52037037037</v>
      </c>
    </row>
    <row r="2686">
      <c r="A2686" s="39" t="inlineStr">
        <is>
          <t>6accdaa94f9ba09a55823293</t>
        </is>
      </c>
      <c r="B2686" s="72" t="n">
        <v>46307.77334490741</v>
      </c>
      <c r="C2686" s="70" t="n">
        <v>46307</v>
      </c>
      <c r="D2686" t="inlineStr">
        <is>
          <t>2026-10</t>
        </is>
      </c>
      <c r="E2686" t="inlineStr">
        <is>
          <t>Wk of 2026-10-12</t>
        </is>
      </c>
      <c r="F2686" t="inlineStr">
        <is>
          <t>Connected</t>
        </is>
      </c>
      <c r="G2686" s="39" t="str">
        <f>IF(ISNUMBER(MATCH(F2686,QualityStatuses,0)),"Quality Lead","Non-Quality Lead")</f>
        <v>Non-Quality Lead</v>
      </c>
      <c r="H2686" s="39" t="str">
        <f>IFERROR(INDEX(CampTypes,MATCH(I2686,CampList,0)),"Unattributed")</f>
        <v>Old</v>
      </c>
      <c r="I2686" t="inlineStr">
        <is>
          <t>E_Natuf_Generic_13082026</t>
        </is>
      </c>
      <c r="J2686" t="inlineStr">
        <is>
          <t>E_Natuf_Generic_13082026</t>
        </is>
      </c>
      <c r="K2686" t="inlineStr">
        <is>
          <t>Direct (campaign tagged in CRM)</t>
        </is>
      </c>
      <c r="L2686" t="inlineStr">
        <is>
          <t>E_Natuf_Generic_13082026_Adset1</t>
        </is>
      </c>
      <c r="M2686" t="inlineStr">
        <is>
          <t>E_Natuf_Generic_13082026_Adset1</t>
        </is>
      </c>
      <c r="N2686" t="inlineStr">
        <is>
          <t>E_Natuf_Generic_13082026_Adset1_Ad1</t>
        </is>
      </c>
      <c r="O2686" t="inlineStr">
        <is>
          <t>Natuf</t>
        </is>
      </c>
      <c r="P2686" t="inlineStr">
        <is>
          <t>Facebook</t>
        </is>
      </c>
      <c r="Q2686" t="inlineStr">
        <is>
          <t>Tejaswini Tarigopula</t>
        </is>
      </c>
      <c r="R2686" t="inlineStr">
        <is>
          <t>Arjuman Vidya Sagar</t>
        </is>
      </c>
      <c r="S2686" t="inlineStr">
        <is>
          <t>-</t>
        </is>
      </c>
      <c r="T2686" t="inlineStr">
        <is>
          <t>Dhanbad</t>
        </is>
      </c>
      <c r="U2686" t="inlineStr">
        <is>
          <t xml:space="preserve"> </t>
        </is>
      </c>
      <c r="V2686" t="n">
        <v>5</v>
      </c>
      <c r="W2686" t="n">
        <v>1</v>
      </c>
      <c r="X2686" t="inlineStr">
        <is>
          <t>XXXXXX1827</t>
        </is>
      </c>
      <c r="Y2686" s="72" t="n">
        <v>46326.52037037037</v>
      </c>
    </row>
    <row r="2687">
      <c r="A2687" s="39" t="inlineStr">
        <is>
          <t>6accda518c80ebfcec8883b1</t>
        </is>
      </c>
      <c r="B2687" s="72" t="n">
        <v>46307.77232638889</v>
      </c>
      <c r="C2687" s="70" t="n">
        <v>46307</v>
      </c>
      <c r="D2687" t="inlineStr">
        <is>
          <t>2026-10</t>
        </is>
      </c>
      <c r="E2687" t="inlineStr">
        <is>
          <t>Wk of 2026-10-12</t>
        </is>
      </c>
      <c r="F2687" t="inlineStr">
        <is>
          <t>Attempt 4</t>
        </is>
      </c>
      <c r="G2687" s="39" t="str">
        <f>IF(ISNUMBER(MATCH(F2687,QualityStatuses,0)),"Quality Lead","Non-Quality Lead")</f>
        <v>Non-Quality Lead</v>
      </c>
      <c r="H2687" s="39" t="str">
        <f>IFERROR(INDEX(CampTypes,MATCH(I2687,CampList,0)),"Unattributed")</f>
        <v>New</v>
      </c>
      <c r="I2687" t="inlineStr">
        <is>
          <t>EBG - In House | ABO | Natuf | Leads | Unit Franchise | India | Oct26 | V1</t>
        </is>
      </c>
      <c r="J2687" t="inlineStr">
        <is>
          <t>EBG - In House | ABO | Natuf | Leads | Unit Franchise | India | Oct26 | V1</t>
        </is>
      </c>
      <c r="K2687" t="inlineStr">
        <is>
          <t>Direct (campaign tagged in CRM)</t>
        </is>
      </c>
      <c r="L2687" t="inlineStr">
        <is>
          <t>Natuf | Investors | Tier1 + Growth Cities | Oct26 | V1</t>
        </is>
      </c>
      <c r="M2687" t="inlineStr">
        <is>
          <t>Natuf | Investors | Tier1 + Growth Cities | Oct26 | V1</t>
        </is>
      </c>
      <c r="N2687" t="inlineStr">
        <is>
          <t>Natuf | Reel | Brand Ambassador | Heard Of Owning A Cafe | V1</t>
        </is>
      </c>
      <c r="O2687" t="inlineStr">
        <is>
          <t>In House Natuf</t>
        </is>
      </c>
      <c r="P2687" t="inlineStr">
        <is>
          <t>Facebook</t>
        </is>
      </c>
      <c r="Q2687" t="inlineStr">
        <is>
          <t>Marshal Malbari</t>
        </is>
      </c>
      <c r="R2687" t="inlineStr">
        <is>
          <t>Tanishq A</t>
        </is>
      </c>
      <c r="S2687" t="inlineStr">
        <is>
          <t>-</t>
        </is>
      </c>
      <c r="T2687" t="inlineStr">
        <is>
          <t>Nagpur</t>
        </is>
      </c>
      <c r="U2687" t="inlineStr">
        <is>
          <t xml:space="preserve"> </t>
        </is>
      </c>
      <c r="V2687" t="n">
        <v>4</v>
      </c>
      <c r="W2687" t="n">
        <v>2</v>
      </c>
      <c r="X2687" t="inlineStr">
        <is>
          <t>XXXXXX0208</t>
        </is>
      </c>
      <c r="Y2687" s="72" t="n">
        <v>46326.52037037037</v>
      </c>
    </row>
    <row r="2688">
      <c r="A2688" s="39" t="inlineStr">
        <is>
          <t>6accd8b424cd70b2c7913c84</t>
        </is>
      </c>
      <c r="B2688" s="72" t="n">
        <v>46307.76754629629</v>
      </c>
      <c r="C2688" s="70" t="n">
        <v>46307</v>
      </c>
      <c r="D2688" t="inlineStr">
        <is>
          <t>2026-10</t>
        </is>
      </c>
      <c r="E2688" t="inlineStr">
        <is>
          <t>Wk of 2026-10-12</t>
        </is>
      </c>
      <c r="F2688" t="inlineStr">
        <is>
          <t>Lost</t>
        </is>
      </c>
      <c r="G2688" s="39" t="str">
        <f>IF(ISNUMBER(MATCH(F2688,QualityStatuses,0)),"Quality Lead","Non-Quality Lead")</f>
        <v>Non-Quality Lead</v>
      </c>
      <c r="H2688" s="39" t="str">
        <f>IFERROR(INDEX(CampTypes,MATCH(I2688,CampList,0)),"Unattributed")</f>
        <v>New</v>
      </c>
      <c r="I2688" t="inlineStr">
        <is>
          <t>EBG - In House | ABO | Natuf | Leads | Unit Franchise | India | Oct26 | V1</t>
        </is>
      </c>
      <c r="J2688" t="inlineStr">
        <is>
          <t>EBG - In House | ABO | Natuf | Leads | Unit Franchise | India | Oct26 | V1</t>
        </is>
      </c>
      <c r="K2688" t="inlineStr">
        <is>
          <t>Direct (campaign tagged in CRM)</t>
        </is>
      </c>
      <c r="L2688" t="inlineStr">
        <is>
          <t>Natuf | Investors | Tier1 + Growth Cities | Oct26 | V1</t>
        </is>
      </c>
      <c r="M2688" t="inlineStr">
        <is>
          <t>Natuf | Investors | Tier1 + Growth Cities | Oct26 | V1</t>
        </is>
      </c>
      <c r="N2688" t="inlineStr">
        <is>
          <t>Natuf | Reel | Brand Ambassador | Heard Of Owning A Cafe | V1</t>
        </is>
      </c>
      <c r="O2688" t="inlineStr">
        <is>
          <t>In House Natuf</t>
        </is>
      </c>
      <c r="P2688" t="inlineStr">
        <is>
          <t>Facebook</t>
        </is>
      </c>
      <c r="Q2688" t="inlineStr">
        <is>
          <t>Marshal Malbari</t>
        </is>
      </c>
      <c r="R2688" t="inlineStr">
        <is>
          <t>Shubham Menon</t>
        </is>
      </c>
      <c r="S2688" t="inlineStr">
        <is>
          <t>Not Interested</t>
        </is>
      </c>
      <c r="T2688" t="inlineStr">
        <is>
          <t>Ahilyanagar</t>
        </is>
      </c>
      <c r="U2688" t="inlineStr">
        <is>
          <t xml:space="preserve"> </t>
        </is>
      </c>
      <c r="V2688" t="n">
        <v>1</v>
      </c>
      <c r="W2688" t="n">
        <v>1</v>
      </c>
      <c r="X2688" t="inlineStr">
        <is>
          <t>XXXXXX7514</t>
        </is>
      </c>
      <c r="Y2688" s="72" t="n">
        <v>46326.52037037037</v>
      </c>
    </row>
    <row r="2689">
      <c r="A2689" s="39" t="inlineStr">
        <is>
          <t>6accd84b5c83327261a2bdcc</t>
        </is>
      </c>
      <c r="B2689" s="72" t="n">
        <v>46307.76633101852</v>
      </c>
      <c r="C2689" s="70" t="n">
        <v>46307</v>
      </c>
      <c r="D2689" t="inlineStr">
        <is>
          <t>2026-10</t>
        </is>
      </c>
      <c r="E2689" t="inlineStr">
        <is>
          <t>Wk of 2026-10-12</t>
        </is>
      </c>
      <c r="F2689" t="inlineStr">
        <is>
          <t>Details Shared</t>
        </is>
      </c>
      <c r="G2689" s="39" t="str">
        <f>IF(ISNUMBER(MATCH(F2689,QualityStatuses,0)),"Quality Lead","Non-Quality Lead")</f>
        <v>Quality Lead</v>
      </c>
      <c r="H2689" s="39" t="str">
        <f>IFERROR(INDEX(CampTypes,MATCH(I2689,CampList,0)),"Unattributed")</f>
        <v>New</v>
      </c>
      <c r="I2689" t="inlineStr">
        <is>
          <t>EBG - In House | ABO | Natuf | Leads | Unit Franchise | India | Oct26 | V1</t>
        </is>
      </c>
      <c r="J2689" t="inlineStr">
        <is>
          <t>EBG - In House | ABO | Natuf | Leads | Unit Franchise | India | Oct26 | V1</t>
        </is>
      </c>
      <c r="K2689" t="inlineStr">
        <is>
          <t>Direct (campaign tagged in CRM)</t>
        </is>
      </c>
      <c r="L2689" t="inlineStr">
        <is>
          <t>Natuf | Business Owners | Tier1 + Growth Cities | Oct26 | V1</t>
        </is>
      </c>
      <c r="M2689" t="inlineStr">
        <is>
          <t>Natuf | Business Owners | Tier1 + Growth Cities | Oct26 | V1</t>
        </is>
      </c>
      <c r="N2689" t="inlineStr">
        <is>
          <t>Natuf | Reel | Brand Ambassador | Heard Of Owning A Cafe | V1</t>
        </is>
      </c>
      <c r="O2689" t="inlineStr">
        <is>
          <t>In House Natuf</t>
        </is>
      </c>
      <c r="P2689" t="inlineStr">
        <is>
          <t>Facebook</t>
        </is>
      </c>
      <c r="Q2689" t="inlineStr">
        <is>
          <t>Marshal Malbari</t>
        </is>
      </c>
      <c r="R2689" t="inlineStr">
        <is>
          <t>Rudresh Thorat</t>
        </is>
      </c>
      <c r="S2689" t="inlineStr">
        <is>
          <t>-</t>
        </is>
      </c>
      <c r="T2689" t="inlineStr">
        <is>
          <t>Bangalore</t>
        </is>
      </c>
      <c r="U2689" t="inlineStr">
        <is>
          <t xml:space="preserve"> </t>
        </is>
      </c>
      <c r="V2689" t="n">
        <v>5</v>
      </c>
      <c r="W2689" t="n">
        <v>1</v>
      </c>
      <c r="X2689" t="inlineStr">
        <is>
          <t>XXXXXX9601</t>
        </is>
      </c>
      <c r="Y2689" s="72" t="n">
        <v>46326.52037037037</v>
      </c>
    </row>
    <row r="2690">
      <c r="A2690" s="39" t="inlineStr">
        <is>
          <t>6accd347edabaf341a88b573</t>
        </is>
      </c>
      <c r="B2690" s="72" t="n">
        <v>46307.75146990741</v>
      </c>
      <c r="C2690" s="70" t="n">
        <v>46307</v>
      </c>
      <c r="D2690" t="inlineStr">
        <is>
          <t>2026-10</t>
        </is>
      </c>
      <c r="E2690" t="inlineStr">
        <is>
          <t>Wk of 2026-10-12</t>
        </is>
      </c>
      <c r="F2690" t="inlineStr">
        <is>
          <t>Lost</t>
        </is>
      </c>
      <c r="G2690" s="39" t="str">
        <f>IF(ISNUMBER(MATCH(F2690,QualityStatuses,0)),"Quality Lead","Non-Quality Lead")</f>
        <v>Non-Quality Lead</v>
      </c>
      <c r="H2690" s="39" t="str">
        <f>IFERROR(INDEX(CampTypes,MATCH(I2690,CampList,0)),"Unattributed")</f>
        <v>Old</v>
      </c>
      <c r="I2690" t="inlineStr">
        <is>
          <t>natuf_Kiosk_14072026_Hindi</t>
        </is>
      </c>
      <c r="J2690" t="inlineStr">
        <is>
          <t>natuf_Kiosk_14072026_Hindi</t>
        </is>
      </c>
      <c r="K2690" t="inlineStr">
        <is>
          <t>Direct (campaign tagged in CRM)</t>
        </is>
      </c>
      <c r="L2690" t="inlineStr">
        <is>
          <t>natuf_Kiosk_09102026</t>
        </is>
      </c>
      <c r="M2690" t="inlineStr">
        <is>
          <t>natuf_Kiosk_09102026</t>
        </is>
      </c>
      <c r="N2690" t="inlineStr">
        <is>
          <t>natuf_Kiosk_14072026_ad set_ad1</t>
        </is>
      </c>
      <c r="O2690" t="inlineStr">
        <is>
          <t>Natuf</t>
        </is>
      </c>
      <c r="P2690" t="inlineStr">
        <is>
          <t>Facebook</t>
        </is>
      </c>
      <c r="Q2690" t="inlineStr">
        <is>
          <t>Tejaswini Tarigopula</t>
        </is>
      </c>
      <c r="R2690" t="inlineStr">
        <is>
          <t>Rima Paul</t>
        </is>
      </c>
      <c r="S2690" t="inlineStr">
        <is>
          <t>Not Interested</t>
        </is>
      </c>
      <c r="T2690" t="inlineStr">
        <is>
          <t>Rampurhat</t>
        </is>
      </c>
      <c r="U2690" t="inlineStr">
        <is>
          <t xml:space="preserve"> </t>
        </is>
      </c>
      <c r="V2690" t="n">
        <v>10</v>
      </c>
      <c r="W2690" t="n">
        <v>3</v>
      </c>
      <c r="X2690" t="inlineStr">
        <is>
          <t>XXXXXX6318</t>
        </is>
      </c>
      <c r="Y2690" s="72" t="n">
        <v>46326.52037037037</v>
      </c>
    </row>
    <row r="2691">
      <c r="A2691" s="39" t="inlineStr">
        <is>
          <t>6accd0557ecdf2f9a05359af</t>
        </is>
      </c>
      <c r="B2691" s="72" t="n">
        <v>46307.74274305555</v>
      </c>
      <c r="C2691" s="70" t="n">
        <v>46307</v>
      </c>
      <c r="D2691" t="inlineStr">
        <is>
          <t>2026-10</t>
        </is>
      </c>
      <c r="E2691" t="inlineStr">
        <is>
          <t>Wk of 2026-10-12</t>
        </is>
      </c>
      <c r="F2691" t="inlineStr">
        <is>
          <t>Attempt 1</t>
        </is>
      </c>
      <c r="G2691" s="39" t="str">
        <f>IF(ISNUMBER(MATCH(F2691,QualityStatuses,0)),"Quality Lead","Non-Quality Lead")</f>
        <v>Non-Quality Lead</v>
      </c>
      <c r="H2691" s="39" t="str">
        <f>IFERROR(INDEX(CampTypes,MATCH(I2691,CampList,0)),"Unattributed")</f>
        <v>New</v>
      </c>
      <c r="I2691" t="inlineStr">
        <is>
          <t>EBG - In House | ABO | Natuf | Leads | Unit Franchise | India | Oct26 | V1</t>
        </is>
      </c>
      <c r="J2691" t="inlineStr">
        <is>
          <t>EBG - In House | ABO | Natuf | Leads | Unit Franchise | India | Oct26 | V1</t>
        </is>
      </c>
      <c r="K2691" t="inlineStr">
        <is>
          <t>Direct (campaign tagged in CRM)</t>
        </is>
      </c>
      <c r="L2691" t="inlineStr">
        <is>
          <t>Natuf | LAL 1% | India | Jul26 | V1</t>
        </is>
      </c>
      <c r="M2691" t="inlineStr">
        <is>
          <t>Natuf | LAL 1% | India | Jul26 | V1</t>
        </is>
      </c>
      <c r="N2691" t="inlineStr">
        <is>
          <t>Natuf | Reel | Brand Ambassador | Heard Of Owning A Cafe | V1</t>
        </is>
      </c>
      <c r="O2691" t="inlineStr">
        <is>
          <t>In House Natuf</t>
        </is>
      </c>
      <c r="P2691" t="inlineStr">
        <is>
          <t>Facebook</t>
        </is>
      </c>
      <c r="Q2691" t="inlineStr">
        <is>
          <t>Marshal Malbari</t>
        </is>
      </c>
      <c r="R2691" t="inlineStr">
        <is>
          <t>Rohit Kamble</t>
        </is>
      </c>
      <c r="S2691" t="inlineStr">
        <is>
          <t>-</t>
        </is>
      </c>
      <c r="T2691" t="inlineStr">
        <is>
          <t>Srinagar</t>
        </is>
      </c>
      <c r="U2691" t="inlineStr">
        <is>
          <t xml:space="preserve"> </t>
        </is>
      </c>
      <c r="V2691" t="n">
        <v>1</v>
      </c>
      <c r="W2691" t="n">
        <v>0</v>
      </c>
      <c r="X2691" t="inlineStr">
        <is>
          <t>XXXXXX3222</t>
        </is>
      </c>
      <c r="Y2691" s="72" t="n">
        <v>46326.52037037037</v>
      </c>
    </row>
    <row r="2692">
      <c r="A2692" s="39" t="inlineStr">
        <is>
          <t>6acccbf792e97649d6f9b132</t>
        </is>
      </c>
      <c r="B2692" s="72" t="n">
        <v>46307.72980324074</v>
      </c>
      <c r="C2692" s="70" t="n">
        <v>46307</v>
      </c>
      <c r="D2692" t="inlineStr">
        <is>
          <t>2026-10</t>
        </is>
      </c>
      <c r="E2692" t="inlineStr">
        <is>
          <t>Wk of 2026-10-12</t>
        </is>
      </c>
      <c r="F2692" t="inlineStr">
        <is>
          <t>Meeting Conducted</t>
        </is>
      </c>
      <c r="G2692" s="39" t="str">
        <f>IF(ISNUMBER(MATCH(F2692,QualityStatuses,0)),"Quality Lead","Non-Quality Lead")</f>
        <v>Quality Lead</v>
      </c>
      <c r="H2692" s="39" t="str">
        <f>IFERROR(INDEX(CampTypes,MATCH(I2692,CampList,0)),"Unattributed")</f>
        <v>Old</v>
      </c>
      <c r="I2692" t="inlineStr">
        <is>
          <t>E_Suresh_Natuf_Kiosk_07072026</t>
        </is>
      </c>
      <c r="J2692" t="inlineStr">
        <is>
          <t>E_Suresh_Natuf_Kiosk_07072026</t>
        </is>
      </c>
      <c r="K2692" t="inlineStr">
        <is>
          <t>Direct (campaign tagged in CRM)</t>
        </is>
      </c>
      <c r="L2692" t="inlineStr">
        <is>
          <t>E_Suresh_Natuf_Kiosk_07072026_Adset5</t>
        </is>
      </c>
      <c r="M2692" t="inlineStr">
        <is>
          <t>E_Suresh_Natuf_Kiosk_07072026_Adset5</t>
        </is>
      </c>
      <c r="N2692" t="inlineStr">
        <is>
          <t>E_Hindi_Suresh_Natuf_Kiosk_07072026_Adset5_ad3 – Copy 2</t>
        </is>
      </c>
      <c r="O2692" t="inlineStr">
        <is>
          <t>Natuf</t>
        </is>
      </c>
      <c r="P2692" t="inlineStr">
        <is>
          <t>Facebook</t>
        </is>
      </c>
      <c r="Q2692" t="inlineStr">
        <is>
          <t>Tejaswini Tarigopula</t>
        </is>
      </c>
      <c r="R2692" t="inlineStr">
        <is>
          <t>Shivani Sharma</t>
        </is>
      </c>
      <c r="S2692" t="inlineStr">
        <is>
          <t>-</t>
        </is>
      </c>
      <c r="T2692" t="inlineStr">
        <is>
          <t>Ahmedabad</t>
        </is>
      </c>
      <c r="U2692" t="inlineStr">
        <is>
          <t xml:space="preserve"> </t>
        </is>
      </c>
      <c r="V2692" t="n">
        <v>12</v>
      </c>
      <c r="W2692" t="n">
        <v>11</v>
      </c>
      <c r="X2692" t="inlineStr">
        <is>
          <t>XXXXXX9771</t>
        </is>
      </c>
      <c r="Y2692" s="72" t="n">
        <v>46326.52037037037</v>
      </c>
    </row>
    <row r="2693">
      <c r="A2693" s="39" t="inlineStr">
        <is>
          <t>6acccb13a5cd0daba744371f</t>
        </is>
      </c>
      <c r="B2693" s="72" t="n">
        <v>46307.72716435185</v>
      </c>
      <c r="C2693" s="70" t="n">
        <v>46307</v>
      </c>
      <c r="D2693" t="inlineStr">
        <is>
          <t>2026-10</t>
        </is>
      </c>
      <c r="E2693" t="inlineStr">
        <is>
          <t>Wk of 2026-10-12</t>
        </is>
      </c>
      <c r="F2693" t="inlineStr">
        <is>
          <t>Connected</t>
        </is>
      </c>
      <c r="G2693" s="39" t="str">
        <f>IF(ISNUMBER(MATCH(F2693,QualityStatuses,0)),"Quality Lead","Non-Quality Lead")</f>
        <v>Non-Quality Lead</v>
      </c>
      <c r="H2693" s="39" t="str">
        <f>IFERROR(INDEX(CampTypes,MATCH(I2693,CampList,0)),"Unattributed")</f>
        <v>New</v>
      </c>
      <c r="I2693" t="inlineStr">
        <is>
          <t>EBG - In House | ABO | Natuf | Leads | Unit Franchise | India | Oct26 | V1</t>
        </is>
      </c>
      <c r="J2693" t="inlineStr">
        <is>
          <t>EBG - In House | ABO | Natuf | Leads | Unit Franchise | India | Oct26 | V1</t>
        </is>
      </c>
      <c r="K2693" t="inlineStr">
        <is>
          <t>Direct (campaign tagged in CRM)</t>
        </is>
      </c>
      <c r="L2693" t="inlineStr">
        <is>
          <t>Natuf | Investors | Tier1 + Growth Cities | Oct26 | V1</t>
        </is>
      </c>
      <c r="M2693" t="inlineStr">
        <is>
          <t>Natuf | Investors | Tier1 + Growth Cities | Oct26 | V1</t>
        </is>
      </c>
      <c r="N2693" t="inlineStr">
        <is>
          <t>Natuf | Reel | Brand Ambassador | Heard Of Owning A Cafe | V1</t>
        </is>
      </c>
      <c r="O2693" t="inlineStr">
        <is>
          <t>In House Natuf</t>
        </is>
      </c>
      <c r="P2693" t="inlineStr">
        <is>
          <t>Facebook</t>
        </is>
      </c>
      <c r="Q2693" t="inlineStr">
        <is>
          <t>Marshal Malbari</t>
        </is>
      </c>
      <c r="R2693" t="inlineStr">
        <is>
          <t>Rinkita Virvani</t>
        </is>
      </c>
      <c r="S2693" t="inlineStr">
        <is>
          <t>-</t>
        </is>
      </c>
      <c r="T2693" t="inlineStr">
        <is>
          <t>Deori</t>
        </is>
      </c>
      <c r="U2693" t="inlineStr">
        <is>
          <t xml:space="preserve"> </t>
        </is>
      </c>
      <c r="V2693" t="n">
        <v>6</v>
      </c>
      <c r="W2693" t="n">
        <v>6</v>
      </c>
      <c r="X2693" t="inlineStr">
        <is>
          <t>XXXXXX5014</t>
        </is>
      </c>
      <c r="Y2693" s="72" t="n">
        <v>46326.52037037037</v>
      </c>
    </row>
    <row r="2694">
      <c r="A2694" s="39" t="inlineStr">
        <is>
          <t>6acccaa622478c957614d278</t>
        </is>
      </c>
      <c r="B2694" s="72" t="n">
        <v>46307.72590277778</v>
      </c>
      <c r="C2694" s="70" t="n">
        <v>46307</v>
      </c>
      <c r="D2694" t="inlineStr">
        <is>
          <t>2026-10</t>
        </is>
      </c>
      <c r="E2694" t="inlineStr">
        <is>
          <t>Wk of 2026-10-12</t>
        </is>
      </c>
      <c r="F2694" t="inlineStr">
        <is>
          <t>Attempt 3</t>
        </is>
      </c>
      <c r="G2694" s="39" t="str">
        <f>IF(ISNUMBER(MATCH(F2694,QualityStatuses,0)),"Quality Lead","Non-Quality Lead")</f>
        <v>Non-Quality Lead</v>
      </c>
      <c r="H2694" s="39" t="str">
        <f>IFERROR(INDEX(CampTypes,MATCH(I2694,CampList,0)),"Unattributed")</f>
        <v>New</v>
      </c>
      <c r="I2694" t="inlineStr">
        <is>
          <t>EBG - In House | ABO | Natuf | Leads | Unit Franchise | India | Oct26 | V1</t>
        </is>
      </c>
      <c r="J2694" t="inlineStr">
        <is>
          <t>EBG - In House | ABO | Natuf | Leads | Unit Franchise | India | Oct26 | V1</t>
        </is>
      </c>
      <c r="K2694" t="inlineStr">
        <is>
          <t>Direct (campaign tagged in CRM)</t>
        </is>
      </c>
      <c r="L2694" t="inlineStr">
        <is>
          <t>Natuf | Investors | Tier1 + Growth Cities | Oct26 | V1</t>
        </is>
      </c>
      <c r="M2694" t="inlineStr">
        <is>
          <t>Natuf | Investors | Tier1 + Growth Cities | Oct26 | V1</t>
        </is>
      </c>
      <c r="N2694" t="inlineStr">
        <is>
          <t>Natuf | Reel | Brand Ambassador | Heard Of Owning A Cafe | V1</t>
        </is>
      </c>
      <c r="O2694" t="inlineStr">
        <is>
          <t>In House Natuf</t>
        </is>
      </c>
      <c r="P2694" t="inlineStr">
        <is>
          <t>Facebook</t>
        </is>
      </c>
      <c r="Q2694" t="inlineStr">
        <is>
          <t>Marshal Malbari</t>
        </is>
      </c>
      <c r="R2694" t="inlineStr">
        <is>
          <t>Pammi Roy</t>
        </is>
      </c>
      <c r="S2694" t="inlineStr">
        <is>
          <t>-</t>
        </is>
      </c>
      <c r="T2694" t="inlineStr">
        <is>
          <t>Pune</t>
        </is>
      </c>
      <c r="U2694" t="inlineStr">
        <is>
          <t xml:space="preserve"> </t>
        </is>
      </c>
      <c r="V2694" t="n">
        <v>3</v>
      </c>
      <c r="W2694" t="n">
        <v>3</v>
      </c>
      <c r="X2694" t="inlineStr">
        <is>
          <t>XXXXXX2398</t>
        </is>
      </c>
      <c r="Y2694" s="72" t="n">
        <v>46326.52037037037</v>
      </c>
    </row>
    <row r="2695">
      <c r="A2695" s="39" t="inlineStr">
        <is>
          <t>6accca29ff338c6afdd2c645</t>
        </is>
      </c>
      <c r="B2695" s="72" t="n">
        <v>46307.72445601852</v>
      </c>
      <c r="C2695" s="70" t="n">
        <v>46307</v>
      </c>
      <c r="D2695" t="inlineStr">
        <is>
          <t>2026-10</t>
        </is>
      </c>
      <c r="E2695" t="inlineStr">
        <is>
          <t>Wk of 2026-10-12</t>
        </is>
      </c>
      <c r="F2695" t="inlineStr">
        <is>
          <t>Lost</t>
        </is>
      </c>
      <c r="G2695" s="39" t="str">
        <f>IF(ISNUMBER(MATCH(F2695,QualityStatuses,0)),"Quality Lead","Non-Quality Lead")</f>
        <v>Non-Quality Lead</v>
      </c>
      <c r="H2695" s="39" t="str">
        <f>IFERROR(INDEX(CampTypes,MATCH(I2695,CampList,0)),"Unattributed")</f>
        <v>New</v>
      </c>
      <c r="I2695" t="inlineStr">
        <is>
          <t>EBG - In House | ABO | Natuf | Leads | Unit Franchise | India | Oct26 | V1</t>
        </is>
      </c>
      <c r="J2695" t="inlineStr">
        <is>
          <t>EBG - In House | ABO | Natuf | Leads | Unit Franchise | India | Oct26 | V1</t>
        </is>
      </c>
      <c r="K2695" t="inlineStr">
        <is>
          <t>Direct (campaign tagged in CRM)</t>
        </is>
      </c>
      <c r="L2695" t="inlineStr">
        <is>
          <t>Natuf | Investors | Tier1 + Growth Cities | Oct26 | V1</t>
        </is>
      </c>
      <c r="M2695" t="inlineStr">
        <is>
          <t>Natuf | Investors | Tier1 + Growth Cities | Oct26 | V1</t>
        </is>
      </c>
      <c r="N2695" t="inlineStr">
        <is>
          <t>Natuf | Reel | Brand Ambassador | Heard Of Owning A Cafe | V1</t>
        </is>
      </c>
      <c r="O2695" t="inlineStr">
        <is>
          <t>In House Natuf</t>
        </is>
      </c>
      <c r="P2695" t="inlineStr">
        <is>
          <t>Facebook</t>
        </is>
      </c>
      <c r="Q2695" t="inlineStr">
        <is>
          <t>Marshal Malbari</t>
        </is>
      </c>
      <c r="R2695" t="inlineStr">
        <is>
          <t>Drishti Lodhia</t>
        </is>
      </c>
      <c r="S2695" t="inlineStr">
        <is>
          <t>Not Interested</t>
        </is>
      </c>
      <c r="T2695" t="inlineStr">
        <is>
          <t>Chennai</t>
        </is>
      </c>
      <c r="U2695" t="inlineStr">
        <is>
          <t xml:space="preserve"> </t>
        </is>
      </c>
      <c r="V2695" t="n">
        <v>7</v>
      </c>
      <c r="W2695" t="n">
        <v>3</v>
      </c>
      <c r="X2695" t="inlineStr">
        <is>
          <t>XXXXXX8705</t>
        </is>
      </c>
      <c r="Y2695" s="72" t="n">
        <v>46326.52037037037</v>
      </c>
    </row>
    <row r="2696">
      <c r="A2696" s="39" t="inlineStr">
        <is>
          <t>6accc7196da129c7fe93fff1</t>
        </is>
      </c>
      <c r="B2696" s="72" t="n">
        <v>46307.71538194444</v>
      </c>
      <c r="C2696" s="70" t="n">
        <v>46307</v>
      </c>
      <c r="D2696" t="inlineStr">
        <is>
          <t>2026-10</t>
        </is>
      </c>
      <c r="E2696" t="inlineStr">
        <is>
          <t>Wk of 2026-10-12</t>
        </is>
      </c>
      <c r="F2696" t="inlineStr">
        <is>
          <t>Lost</t>
        </is>
      </c>
      <c r="G2696" s="39" t="str">
        <f>IF(ISNUMBER(MATCH(F2696,QualityStatuses,0)),"Quality Lead","Non-Quality Lead")</f>
        <v>Non-Quality Lead</v>
      </c>
      <c r="H2696" s="39" t="str">
        <f>IFERROR(INDEX(CampTypes,MATCH(I2696,CampList,0)),"Unattributed")</f>
        <v>New</v>
      </c>
      <c r="I2696" t="inlineStr">
        <is>
          <t>EBG - In House | ABO | Natuf | Leads | Unit Franchise | India | Oct26 | V1</t>
        </is>
      </c>
      <c r="J2696" t="inlineStr">
        <is>
          <t>EBG - In House | ABO | Natuf | Leads | Unit Franchise | India | Oct26 | V1</t>
        </is>
      </c>
      <c r="K2696" t="inlineStr">
        <is>
          <t>Direct (campaign tagged in CRM)</t>
        </is>
      </c>
      <c r="L2696" t="inlineStr">
        <is>
          <t>Natuf | Investors | Tier1 + Growth Cities | Oct26 | V1</t>
        </is>
      </c>
      <c r="M2696" t="inlineStr">
        <is>
          <t>Natuf | Investors | Tier1 + Growth Cities | Oct26 | V1</t>
        </is>
      </c>
      <c r="N2696" t="inlineStr">
        <is>
          <t>Natuf | Reel | Brand Ambassador | Heard Of Owning A Cafe | V1</t>
        </is>
      </c>
      <c r="O2696" t="inlineStr">
        <is>
          <t>In House Natuf</t>
        </is>
      </c>
      <c r="P2696" t="inlineStr">
        <is>
          <t>Facebook</t>
        </is>
      </c>
      <c r="Q2696" t="inlineStr">
        <is>
          <t>Marshal Malbari</t>
        </is>
      </c>
      <c r="R2696" t="inlineStr">
        <is>
          <t>Aisha Rasalkar</t>
        </is>
      </c>
      <c r="S2696" t="inlineStr">
        <is>
          <t>Looking for different product/service than advertised</t>
        </is>
      </c>
      <c r="T2696" t="inlineStr">
        <is>
          <t>Indore</t>
        </is>
      </c>
      <c r="U2696" t="inlineStr">
        <is>
          <t xml:space="preserve"> </t>
        </is>
      </c>
      <c r="V2696" t="n">
        <v>5</v>
      </c>
      <c r="W2696" t="n">
        <v>2</v>
      </c>
      <c r="X2696" t="inlineStr">
        <is>
          <t>XXXXXX1774</t>
        </is>
      </c>
      <c r="Y2696" s="72" t="n">
        <v>46326.52037037037</v>
      </c>
    </row>
    <row r="2697">
      <c r="A2697" s="39" t="inlineStr">
        <is>
          <t>6accc5ea9d84fe5b9aa7d21d</t>
        </is>
      </c>
      <c r="B2697" s="72" t="n">
        <v>46307.711875</v>
      </c>
      <c r="C2697" s="70" t="n">
        <v>46307</v>
      </c>
      <c r="D2697" t="inlineStr">
        <is>
          <t>2026-10</t>
        </is>
      </c>
      <c r="E2697" t="inlineStr">
        <is>
          <t>Wk of 2026-10-12</t>
        </is>
      </c>
      <c r="F2697" t="inlineStr">
        <is>
          <t>Connected</t>
        </is>
      </c>
      <c r="G2697" s="39" t="str">
        <f>IF(ISNUMBER(MATCH(F2697,QualityStatuses,0)),"Quality Lead","Non-Quality Lead")</f>
        <v>Non-Quality Lead</v>
      </c>
      <c r="H2697" s="39" t="str">
        <f>IFERROR(INDEX(CampTypes,MATCH(I2697,CampList,0)),"Unattributed")</f>
        <v>New</v>
      </c>
      <c r="I2697" t="inlineStr">
        <is>
          <t>EBG - In House | ABO | Natuf | Leads | Unit Franchise | India | Oct26 | V1</t>
        </is>
      </c>
      <c r="J2697" t="inlineStr">
        <is>
          <t>EBG - In House | ABO | Natuf | Leads | Unit Franchise | India | Oct26 | V1</t>
        </is>
      </c>
      <c r="K2697" t="inlineStr">
        <is>
          <t>Direct (campaign tagged in CRM)</t>
        </is>
      </c>
      <c r="L2697" t="inlineStr">
        <is>
          <t>Natuf | Investors | Tier1 + Growth Cities | Oct26 | V1</t>
        </is>
      </c>
      <c r="M2697" t="inlineStr">
        <is>
          <t>Natuf | Investors | Tier1 + Growth Cities | Oct26 | V1</t>
        </is>
      </c>
      <c r="N2697" t="inlineStr">
        <is>
          <t>Natuf | Reel | Brand Ambassador | Heard Of Owning A Cafe | V1</t>
        </is>
      </c>
      <c r="O2697" t="inlineStr">
        <is>
          <t>In House Natuf</t>
        </is>
      </c>
      <c r="P2697" t="inlineStr">
        <is>
          <t>Facebook</t>
        </is>
      </c>
      <c r="Q2697" t="inlineStr">
        <is>
          <t>Marshal Malbari</t>
        </is>
      </c>
      <c r="R2697" t="inlineStr">
        <is>
          <t>Rohit Kamble</t>
        </is>
      </c>
      <c r="S2697" t="inlineStr">
        <is>
          <t>-</t>
        </is>
      </c>
      <c r="T2697" t="inlineStr">
        <is>
          <t>Hi</t>
        </is>
      </c>
      <c r="U2697" t="inlineStr">
        <is>
          <t xml:space="preserve"> </t>
        </is>
      </c>
      <c r="V2697" t="n">
        <v>1</v>
      </c>
      <c r="W2697" t="n">
        <v>1</v>
      </c>
      <c r="X2697" t="inlineStr">
        <is>
          <t>XXXXXX5135</t>
        </is>
      </c>
      <c r="Y2697" s="72" t="n">
        <v>46326.52037037037</v>
      </c>
    </row>
    <row r="2698">
      <c r="A2698" s="39" t="inlineStr">
        <is>
          <t>6accc58e9b9ae74a8f8aad5b</t>
        </is>
      </c>
      <c r="B2698" s="72" t="n">
        <v>46307.71081018518</v>
      </c>
      <c r="C2698" s="70" t="n">
        <v>46307</v>
      </c>
      <c r="D2698" t="inlineStr">
        <is>
          <t>2026-10</t>
        </is>
      </c>
      <c r="E2698" t="inlineStr">
        <is>
          <t>Wk of 2026-10-12</t>
        </is>
      </c>
      <c r="F2698" t="inlineStr">
        <is>
          <t>Qualified</t>
        </is>
      </c>
      <c r="G2698" s="39" t="str">
        <f>IF(ISNUMBER(MATCH(F2698,QualityStatuses,0)),"Quality Lead","Non-Quality Lead")</f>
        <v>Quality Lead</v>
      </c>
      <c r="H2698" s="39" t="str">
        <f>IFERROR(INDEX(CampTypes,MATCH(I2698,CampList,0)),"Unattributed")</f>
        <v>Old</v>
      </c>
      <c r="I2698" t="inlineStr">
        <is>
          <t>natuf_Kiosk_14072026_Hindi</t>
        </is>
      </c>
      <c r="J2698" t="inlineStr">
        <is>
          <t>natuf_Kiosk_14072026_Hindi</t>
        </is>
      </c>
      <c r="K2698" t="inlineStr">
        <is>
          <t>Direct (campaign tagged in CRM)</t>
        </is>
      </c>
      <c r="L2698" t="inlineStr">
        <is>
          <t>natuf_Kiosk_09102026</t>
        </is>
      </c>
      <c r="M2698" t="inlineStr">
        <is>
          <t>natuf_Kiosk_09102026</t>
        </is>
      </c>
      <c r="N2698" t="inlineStr">
        <is>
          <t>natuf_Kiosk_14072026_ad set_ad1</t>
        </is>
      </c>
      <c r="O2698" t="inlineStr">
        <is>
          <t>Natuf</t>
        </is>
      </c>
      <c r="P2698" t="inlineStr">
        <is>
          <t>Facebook</t>
        </is>
      </c>
      <c r="Q2698" t="inlineStr">
        <is>
          <t>Tejaswini Tarigopula</t>
        </is>
      </c>
      <c r="R2698" t="inlineStr">
        <is>
          <t>Shivamani</t>
        </is>
      </c>
      <c r="S2698" t="inlineStr">
        <is>
          <t>-</t>
        </is>
      </c>
      <c r="T2698" t="inlineStr">
        <is>
          <t>Nashik</t>
        </is>
      </c>
      <c r="U2698" t="inlineStr">
        <is>
          <t xml:space="preserve"> </t>
        </is>
      </c>
      <c r="V2698" t="n">
        <v>7</v>
      </c>
      <c r="W2698" t="n">
        <v>3</v>
      </c>
      <c r="X2698" t="inlineStr">
        <is>
          <t>XXXXXX9969</t>
        </is>
      </c>
      <c r="Y2698" s="72" t="n">
        <v>46326.52037037037</v>
      </c>
    </row>
    <row r="2699">
      <c r="A2699" s="39" t="inlineStr">
        <is>
          <t>6accc4b66da129c7fe93ff9e</t>
        </is>
      </c>
      <c r="B2699" s="72" t="n">
        <v>46307.70831018518</v>
      </c>
      <c r="C2699" s="70" t="n">
        <v>46307</v>
      </c>
      <c r="D2699" t="inlineStr">
        <is>
          <t>2026-10</t>
        </is>
      </c>
      <c r="E2699" t="inlineStr">
        <is>
          <t>Wk of 2026-10-12</t>
        </is>
      </c>
      <c r="F2699" t="inlineStr">
        <is>
          <t>Lost</t>
        </is>
      </c>
      <c r="G2699" s="39" t="str">
        <f>IF(ISNUMBER(MATCH(F2699,QualityStatuses,0)),"Quality Lead","Non-Quality Lead")</f>
        <v>Non-Quality Lead</v>
      </c>
      <c r="H2699" s="39" t="str">
        <f>IFERROR(INDEX(CampTypes,MATCH(I2699,CampList,0)),"Unattributed")</f>
        <v>New</v>
      </c>
      <c r="I2699" t="inlineStr">
        <is>
          <t>EBG - In House | ABO | Natuf | Leads | Unit Franchise | India | Oct26 | V1</t>
        </is>
      </c>
      <c r="J2699" t="inlineStr">
        <is>
          <t>EBG - In House | ABO | Natuf | Leads | Unit Franchise | India | Oct26 | V1</t>
        </is>
      </c>
      <c r="K2699" t="inlineStr">
        <is>
          <t>Direct (campaign tagged in CRM)</t>
        </is>
      </c>
      <c r="L2699" t="inlineStr">
        <is>
          <t>Natuf | LAL 1% | India | Jul26 | V1</t>
        </is>
      </c>
      <c r="M2699" t="inlineStr">
        <is>
          <t>Natuf | LAL 1% | India | Jul26 | V1</t>
        </is>
      </c>
      <c r="N2699" t="inlineStr">
        <is>
          <t>Natuf | Reel | Brand Ambassador | Heard Of Owning A Cafe | V1</t>
        </is>
      </c>
      <c r="O2699" t="inlineStr">
        <is>
          <t>In House Natuf</t>
        </is>
      </c>
      <c r="P2699" t="inlineStr">
        <is>
          <t>Facebook</t>
        </is>
      </c>
      <c r="Q2699" t="inlineStr">
        <is>
          <t>Marshal Malbari</t>
        </is>
      </c>
      <c r="R2699" t="inlineStr">
        <is>
          <t>Vanita Joshi</t>
        </is>
      </c>
      <c r="S2699" t="inlineStr">
        <is>
          <t>DNP - Did Not Pick Up</t>
        </is>
      </c>
      <c r="T2699" t="inlineStr">
        <is>
          <t>Dehradun</t>
        </is>
      </c>
      <c r="U2699" t="inlineStr">
        <is>
          <t xml:space="preserve"> </t>
        </is>
      </c>
      <c r="V2699" t="n">
        <v>6</v>
      </c>
      <c r="W2699" t="n">
        <v>0</v>
      </c>
      <c r="X2699" t="inlineStr">
        <is>
          <t>XXXXXX3549</t>
        </is>
      </c>
      <c r="Y2699" s="72" t="n">
        <v>46326.52037037037</v>
      </c>
    </row>
    <row r="2700">
      <c r="A2700" s="39" t="inlineStr">
        <is>
          <t>6accc41e71214e2d19ebdfe5</t>
        </is>
      </c>
      <c r="B2700" s="72" t="n">
        <v>46307.70655092593</v>
      </c>
      <c r="C2700" s="70" t="n">
        <v>46307</v>
      </c>
      <c r="D2700" t="inlineStr">
        <is>
          <t>2026-10</t>
        </is>
      </c>
      <c r="E2700" t="inlineStr">
        <is>
          <t>Wk of 2026-10-12</t>
        </is>
      </c>
      <c r="F2700" t="inlineStr">
        <is>
          <t>Details Shared</t>
        </is>
      </c>
      <c r="G2700" s="39" t="str">
        <f>IF(ISNUMBER(MATCH(F2700,QualityStatuses,0)),"Quality Lead","Non-Quality Lead")</f>
        <v>Quality Lead</v>
      </c>
      <c r="H2700" s="39" t="str">
        <f>IFERROR(INDEX(CampTypes,MATCH(I2700,CampList,0)),"Unattributed")</f>
        <v>New</v>
      </c>
      <c r="I2700" t="inlineStr">
        <is>
          <t>EBG - In House | ABO | Natuf | Leads | Unit Franchise | India | Oct26 | V1</t>
        </is>
      </c>
      <c r="J2700" t="inlineStr">
        <is>
          <t>EBG - In House | ABO | Natuf | Leads | Unit Franchise | India | Oct26 | V1</t>
        </is>
      </c>
      <c r="K2700" t="inlineStr">
        <is>
          <t>Direct (campaign tagged in CRM)</t>
        </is>
      </c>
      <c r="L2700" t="inlineStr">
        <is>
          <t>Natuf | Broad | Tier1 + Growth Cities | Oct26 | V1</t>
        </is>
      </c>
      <c r="M2700" t="inlineStr">
        <is>
          <t>Natuf | Broad | Tier1 + Growth Cities | Oct26 | V1</t>
        </is>
      </c>
      <c r="N2700" t="inlineStr">
        <is>
          <t>Natuf | Reel | Brand Ambassador | Heard Of Owning A Cafe | V1</t>
        </is>
      </c>
      <c r="O2700" t="inlineStr">
        <is>
          <t>In House Natuf</t>
        </is>
      </c>
      <c r="P2700" t="inlineStr">
        <is>
          <t>Facebook</t>
        </is>
      </c>
      <c r="Q2700" t="inlineStr">
        <is>
          <t>Marshal Malbari</t>
        </is>
      </c>
      <c r="R2700" t="inlineStr">
        <is>
          <t>Tanishq A</t>
        </is>
      </c>
      <c r="S2700" t="inlineStr">
        <is>
          <t>-</t>
        </is>
      </c>
      <c r="T2700" t="inlineStr">
        <is>
          <t>Penza</t>
        </is>
      </c>
      <c r="U2700" t="inlineStr">
        <is>
          <t xml:space="preserve"> </t>
        </is>
      </c>
      <c r="V2700" t="n">
        <v>7</v>
      </c>
      <c r="W2700" t="n">
        <v>4</v>
      </c>
      <c r="X2700" t="inlineStr">
        <is>
          <t>XXXXXX7668</t>
        </is>
      </c>
      <c r="Y2700" s="72" t="n">
        <v>46326.52037037037</v>
      </c>
    </row>
    <row r="2701">
      <c r="A2701" s="39" t="inlineStr">
        <is>
          <t>6accc1d9249fa73705dc534f</t>
        </is>
      </c>
      <c r="B2701" s="72" t="n">
        <v>46307.69982638889</v>
      </c>
      <c r="C2701" s="70" t="n">
        <v>46307</v>
      </c>
      <c r="D2701" t="inlineStr">
        <is>
          <t>2026-10</t>
        </is>
      </c>
      <c r="E2701" t="inlineStr">
        <is>
          <t>Wk of 2026-10-12</t>
        </is>
      </c>
      <c r="F2701" t="inlineStr">
        <is>
          <t>Lost</t>
        </is>
      </c>
      <c r="G2701" s="39" t="str">
        <f>IF(ISNUMBER(MATCH(F2701,QualityStatuses,0)),"Quality Lead","Non-Quality Lead")</f>
        <v>Non-Quality Lead</v>
      </c>
      <c r="H2701" s="39" t="str">
        <f>IFERROR(INDEX(CampTypes,MATCH(I2701,CampList,0)),"Unattributed")</f>
        <v>New</v>
      </c>
      <c r="I2701" t="inlineStr">
        <is>
          <t>EBG - In House | ABO | Natuf | Leads | Unit Franchise | India | Oct26 | V1</t>
        </is>
      </c>
      <c r="J2701" t="inlineStr">
        <is>
          <t>EBG - In House | ABO | Natuf | Leads | Unit Franchise | India | Oct26 | V1</t>
        </is>
      </c>
      <c r="K2701" t="inlineStr">
        <is>
          <t>Direct (campaign tagged in CRM)</t>
        </is>
      </c>
      <c r="L2701" t="inlineStr">
        <is>
          <t>Natuf | Investors | Tier1 + Growth Cities | Oct26 | V1</t>
        </is>
      </c>
      <c r="M2701" t="inlineStr">
        <is>
          <t>Natuf | Investors | Tier1 + Growth Cities | Oct26 | V1</t>
        </is>
      </c>
      <c r="N2701" t="inlineStr">
        <is>
          <t>Natuf | Reel | Brand Ambassador | Heard Of Owning A Cafe | V1</t>
        </is>
      </c>
      <c r="O2701" t="inlineStr">
        <is>
          <t>In House Natuf</t>
        </is>
      </c>
      <c r="P2701" t="inlineStr">
        <is>
          <t>Facebook</t>
        </is>
      </c>
      <c r="Q2701" t="inlineStr">
        <is>
          <t>Marshal Malbari</t>
        </is>
      </c>
      <c r="R2701" t="inlineStr">
        <is>
          <t>Shubham Menon</t>
        </is>
      </c>
      <c r="S2701" t="inlineStr">
        <is>
          <t>Not Interested</t>
        </is>
      </c>
      <c r="T2701" t="inlineStr">
        <is>
          <t>Bhuj</t>
        </is>
      </c>
      <c r="U2701" t="inlineStr">
        <is>
          <t xml:space="preserve"> </t>
        </is>
      </c>
      <c r="V2701" t="n">
        <v>4</v>
      </c>
      <c r="W2701" t="n">
        <v>2</v>
      </c>
      <c r="X2701" t="inlineStr">
        <is>
          <t>XXXXXX9162</t>
        </is>
      </c>
      <c r="Y2701" s="72" t="n">
        <v>46326.52037037037</v>
      </c>
    </row>
    <row r="2702">
      <c r="A2702" s="39" t="inlineStr">
        <is>
          <t>6accc1485c83327261a2a464</t>
        </is>
      </c>
      <c r="B2702" s="72" t="n">
        <v>46307.69814814815</v>
      </c>
      <c r="C2702" s="70" t="n">
        <v>46307</v>
      </c>
      <c r="D2702" t="inlineStr">
        <is>
          <t>2026-10</t>
        </is>
      </c>
      <c r="E2702" t="inlineStr">
        <is>
          <t>Wk of 2026-10-12</t>
        </is>
      </c>
      <c r="F2702" t="inlineStr">
        <is>
          <t>Connected</t>
        </is>
      </c>
      <c r="G2702" s="39" t="str">
        <f>IF(ISNUMBER(MATCH(F2702,QualityStatuses,0)),"Quality Lead","Non-Quality Lead")</f>
        <v>Non-Quality Lead</v>
      </c>
      <c r="H2702" s="39" t="str">
        <f>IFERROR(INDEX(CampTypes,MATCH(I2702,CampList,0)),"Unattributed")</f>
        <v>Old</v>
      </c>
      <c r="I2702" t="inlineStr">
        <is>
          <t>E_Natuf_Generic_13082026</t>
        </is>
      </c>
      <c r="J2702" t="inlineStr">
        <is>
          <t>E_Natuf_Generic_13082026</t>
        </is>
      </c>
      <c r="K2702" t="inlineStr">
        <is>
          <t>Direct (campaign tagged in CRM)</t>
        </is>
      </c>
      <c r="L2702" t="inlineStr">
        <is>
          <t>E_Natuf_Generic_13082026_Adset1</t>
        </is>
      </c>
      <c r="M2702" t="inlineStr">
        <is>
          <t>E_Natuf_Generic_13082026_Adset1</t>
        </is>
      </c>
      <c r="N2702" t="inlineStr">
        <is>
          <t>E_Natuf_Generic_13082026_Adset1_Ad1</t>
        </is>
      </c>
      <c r="O2702" t="inlineStr">
        <is>
          <t>Natuf</t>
        </is>
      </c>
      <c r="P2702" t="inlineStr">
        <is>
          <t>Facebook</t>
        </is>
      </c>
      <c r="Q2702" t="inlineStr">
        <is>
          <t>Tejaswini Tarigopula</t>
        </is>
      </c>
      <c r="R2702" t="inlineStr">
        <is>
          <t>Sai Charan</t>
        </is>
      </c>
      <c r="S2702" t="inlineStr">
        <is>
          <t>-</t>
        </is>
      </c>
      <c r="T2702" t="inlineStr">
        <is>
          <t>Nashik</t>
        </is>
      </c>
      <c r="U2702" t="inlineStr">
        <is>
          <t xml:space="preserve"> </t>
        </is>
      </c>
      <c r="V2702" t="n">
        <v>2</v>
      </c>
      <c r="W2702" t="n">
        <v>1</v>
      </c>
      <c r="X2702" t="inlineStr">
        <is>
          <t>XXXXXX7999</t>
        </is>
      </c>
      <c r="Y2702" s="72" t="n">
        <v>46326.52037037037</v>
      </c>
    </row>
    <row r="2703">
      <c r="A2703" s="39" t="inlineStr">
        <is>
          <t>6accc048c14d7c7939aa74e9</t>
        </is>
      </c>
      <c r="B2703" s="72" t="n">
        <v>46307.69518518518</v>
      </c>
      <c r="C2703" s="70" t="n">
        <v>46307</v>
      </c>
      <c r="D2703" t="inlineStr">
        <is>
          <t>2026-10</t>
        </is>
      </c>
      <c r="E2703" t="inlineStr">
        <is>
          <t>Wk of 2026-10-12</t>
        </is>
      </c>
      <c r="F2703" t="inlineStr">
        <is>
          <t>Details Shared</t>
        </is>
      </c>
      <c r="G2703" s="39" t="str">
        <f>IF(ISNUMBER(MATCH(F2703,QualityStatuses,0)),"Quality Lead","Non-Quality Lead")</f>
        <v>Quality Lead</v>
      </c>
      <c r="H2703" s="39" t="str">
        <f>IFERROR(INDEX(CampTypes,MATCH(I2703,CampList,0)),"Unattributed")</f>
        <v>Old</v>
      </c>
      <c r="I2703" t="inlineStr">
        <is>
          <t>E_Suresh_Natuf_Kiosk_07072026</t>
        </is>
      </c>
      <c r="J2703" t="inlineStr">
        <is>
          <t>E_Suresh_Natuf_Kiosk_07072026</t>
        </is>
      </c>
      <c r="K2703" t="inlineStr">
        <is>
          <t>Direct (campaign tagged in CRM)</t>
        </is>
      </c>
      <c r="L2703" t="inlineStr">
        <is>
          <t>E_Suresh_Natuf_Kiosk_07072026_Adset5</t>
        </is>
      </c>
      <c r="M2703" t="inlineStr">
        <is>
          <t>E_Suresh_Natuf_Kiosk_07072026_Adset5</t>
        </is>
      </c>
      <c r="N2703" t="inlineStr">
        <is>
          <t>E_Hindi_Suresh_Natuf_Kiosk_07072026_Adset5_ad3 – Copy 2</t>
        </is>
      </c>
      <c r="O2703" t="inlineStr">
        <is>
          <t>Natuf</t>
        </is>
      </c>
      <c r="P2703" t="inlineStr">
        <is>
          <t>Facebook</t>
        </is>
      </c>
      <c r="Q2703" t="inlineStr">
        <is>
          <t>Tejaswini Tarigopula</t>
        </is>
      </c>
      <c r="R2703" t="inlineStr">
        <is>
          <t>Rima Paul</t>
        </is>
      </c>
      <c r="S2703" t="inlineStr">
        <is>
          <t>-</t>
        </is>
      </c>
      <c r="T2703" t="inlineStr">
        <is>
          <t>jaipur</t>
        </is>
      </c>
      <c r="U2703" t="inlineStr">
        <is>
          <t xml:space="preserve"> </t>
        </is>
      </c>
      <c r="V2703" t="n">
        <v>12</v>
      </c>
      <c r="W2703" t="n">
        <v>5</v>
      </c>
      <c r="X2703" t="inlineStr">
        <is>
          <t>XXXXXX0090</t>
        </is>
      </c>
      <c r="Y2703" s="72" t="n">
        <v>46326.52037037037</v>
      </c>
    </row>
    <row r="2704">
      <c r="A2704" s="39" t="inlineStr">
        <is>
          <t>6accbe366e42bfa87e0c4bb4</t>
        </is>
      </c>
      <c r="B2704" s="72" t="n">
        <v>46307.68905092592</v>
      </c>
      <c r="C2704" s="70" t="n">
        <v>46307</v>
      </c>
      <c r="D2704" t="inlineStr">
        <is>
          <t>2026-10</t>
        </is>
      </c>
      <c r="E2704" t="inlineStr">
        <is>
          <t>Wk of 2026-10-12</t>
        </is>
      </c>
      <c r="F2704" t="inlineStr">
        <is>
          <t>Details Shared</t>
        </is>
      </c>
      <c r="G2704" s="39" t="str">
        <f>IF(ISNUMBER(MATCH(F2704,QualityStatuses,0)),"Quality Lead","Non-Quality Lead")</f>
        <v>Quality Lead</v>
      </c>
      <c r="H2704" s="39" t="str">
        <f>IFERROR(INDEX(CampTypes,MATCH(I2704,CampList,0)),"Unattributed")</f>
        <v>New</v>
      </c>
      <c r="I2704" t="inlineStr">
        <is>
          <t>EBG - In House | ABO | Natuf | Leads | Unit Franchise | India | Oct26 | V1</t>
        </is>
      </c>
      <c r="J2704" t="inlineStr">
        <is>
          <t>EBG - In House | ABO | Natuf | Leads | Unit Franchise | India | Oct26 | V1</t>
        </is>
      </c>
      <c r="K2704" t="inlineStr">
        <is>
          <t>Direct (campaign tagged in CRM)</t>
        </is>
      </c>
      <c r="L2704" t="inlineStr">
        <is>
          <t>Natuf | Broad | Tier1 + Growth Cities | Oct26 | V1</t>
        </is>
      </c>
      <c r="M2704" t="inlineStr">
        <is>
          <t>Natuf | Broad | Tier1 + Growth Cities | Oct26 | V1</t>
        </is>
      </c>
      <c r="N2704" t="inlineStr">
        <is>
          <t>Natuf | Reel | Brand Ambassador | Heard Of Owning A Cafe | V1</t>
        </is>
      </c>
      <c r="O2704" t="inlineStr">
        <is>
          <t>In House Natuf</t>
        </is>
      </c>
      <c r="P2704" t="inlineStr">
        <is>
          <t>Facebook</t>
        </is>
      </c>
      <c r="Q2704" t="inlineStr">
        <is>
          <t>Marshal Malbari</t>
        </is>
      </c>
      <c r="R2704" t="inlineStr">
        <is>
          <t>Rudresh Thorat</t>
        </is>
      </c>
      <c r="S2704" t="inlineStr">
        <is>
          <t>-</t>
        </is>
      </c>
      <c r="T2704" t="inlineStr">
        <is>
          <t>Chennai</t>
        </is>
      </c>
      <c r="U2704" t="inlineStr">
        <is>
          <t xml:space="preserve"> </t>
        </is>
      </c>
      <c r="V2704" t="n">
        <v>5</v>
      </c>
      <c r="W2704" t="n">
        <v>2</v>
      </c>
      <c r="X2704" t="inlineStr">
        <is>
          <t>XXXXXX1735</t>
        </is>
      </c>
      <c r="Y2704" s="72" t="n">
        <v>46326.52037037037</v>
      </c>
    </row>
    <row r="2705">
      <c r="A2705" s="39" t="inlineStr">
        <is>
          <t>6accbc40952abf7f20fa6ab1</t>
        </is>
      </c>
      <c r="B2705" s="72" t="n">
        <v>46307.68324074074</v>
      </c>
      <c r="C2705" s="70" t="n">
        <v>46307</v>
      </c>
      <c r="D2705" t="inlineStr">
        <is>
          <t>2026-10</t>
        </is>
      </c>
      <c r="E2705" t="inlineStr">
        <is>
          <t>Wk of 2026-10-12</t>
        </is>
      </c>
      <c r="F2705" t="inlineStr">
        <is>
          <t>Attempt 1</t>
        </is>
      </c>
      <c r="G2705" s="39" t="str">
        <f>IF(ISNUMBER(MATCH(F2705,QualityStatuses,0)),"Quality Lead","Non-Quality Lead")</f>
        <v>Non-Quality Lead</v>
      </c>
      <c r="H2705" s="39" t="str">
        <f>IFERROR(INDEX(CampTypes,MATCH(I2705,CampList,0)),"Unattributed")</f>
        <v>New</v>
      </c>
      <c r="I2705" t="inlineStr">
        <is>
          <t>EBG - In House | ABO | Natuf | Leads | Unit Franchise | India | Oct26 | V1</t>
        </is>
      </c>
      <c r="J2705" t="inlineStr">
        <is>
          <t>EBG - In House | ABO | Natuf | Leads | Unit Franchise | India | Oct26 | V1</t>
        </is>
      </c>
      <c r="K2705" t="inlineStr">
        <is>
          <t>Direct (campaign tagged in CRM)</t>
        </is>
      </c>
      <c r="L2705" t="inlineStr">
        <is>
          <t>Natuf | Investors | Tier1 + Growth Cities | Oct26 | V1</t>
        </is>
      </c>
      <c r="M2705" t="inlineStr">
        <is>
          <t>Natuf | Investors | Tier1 + Growth Cities | Oct26 | V1</t>
        </is>
      </c>
      <c r="N2705" t="inlineStr">
        <is>
          <t>Natuf | Reel | Brand Ambassador | Heard Of Owning A Cafe | V1</t>
        </is>
      </c>
      <c r="O2705" t="inlineStr">
        <is>
          <t>In House Natuf</t>
        </is>
      </c>
      <c r="P2705" t="inlineStr">
        <is>
          <t>Facebook</t>
        </is>
      </c>
      <c r="Q2705" t="inlineStr">
        <is>
          <t>Marshal Malbari</t>
        </is>
      </c>
      <c r="R2705" t="inlineStr">
        <is>
          <t>Rohit Kamble</t>
        </is>
      </c>
      <c r="S2705" t="inlineStr">
        <is>
          <t>-</t>
        </is>
      </c>
      <c r="T2705" t="inlineStr">
        <is>
          <t>Pune</t>
        </is>
      </c>
      <c r="U2705" t="inlineStr">
        <is>
          <t xml:space="preserve"> </t>
        </is>
      </c>
      <c r="V2705" t="n">
        <v>1</v>
      </c>
      <c r="W2705" t="n">
        <v>1</v>
      </c>
      <c r="X2705" t="inlineStr">
        <is>
          <t>XXXXXX4994</t>
        </is>
      </c>
      <c r="Y2705" s="72" t="n">
        <v>46326.52037037037</v>
      </c>
    </row>
    <row r="2706">
      <c r="A2706" s="39" t="inlineStr">
        <is>
          <t>6accbbc2000f84c45cadc9b9</t>
        </is>
      </c>
      <c r="B2706" s="72" t="n">
        <v>46307.68178240741</v>
      </c>
      <c r="C2706" s="70" t="n">
        <v>46307</v>
      </c>
      <c r="D2706" t="inlineStr">
        <is>
          <t>2026-10</t>
        </is>
      </c>
      <c r="E2706" t="inlineStr">
        <is>
          <t>Wk of 2026-10-12</t>
        </is>
      </c>
      <c r="F2706" t="inlineStr">
        <is>
          <t>Attempt 2</t>
        </is>
      </c>
      <c r="G2706" s="39" t="str">
        <f>IF(ISNUMBER(MATCH(F2706,QualityStatuses,0)),"Quality Lead","Non-Quality Lead")</f>
        <v>Non-Quality Lead</v>
      </c>
      <c r="H2706" s="39" t="str">
        <f>IFERROR(INDEX(CampTypes,MATCH(I2706,CampList,0)),"Unattributed")</f>
        <v>Old</v>
      </c>
      <c r="I2706" t="inlineStr">
        <is>
          <t>E_Suresh_Natuf_Kiosk_07072026</t>
        </is>
      </c>
      <c r="J2706" t="inlineStr">
        <is>
          <t>E_Suresh_Natuf_Kiosk_07072026</t>
        </is>
      </c>
      <c r="K2706" t="inlineStr">
        <is>
          <t>Direct (campaign tagged in CRM)</t>
        </is>
      </c>
      <c r="L2706" t="inlineStr">
        <is>
          <t>E_Suresh_Natuf_Kiosk_07072026_Adset5</t>
        </is>
      </c>
      <c r="M2706" t="inlineStr">
        <is>
          <t>E_Suresh_Natuf_Kiosk_07072026_Adset5</t>
        </is>
      </c>
      <c r="N2706" t="inlineStr">
        <is>
          <t>E_Hindi_Suresh_Natuf_Kiosk_07072026_Adset5_ad3 – Copy 2</t>
        </is>
      </c>
      <c r="O2706" t="inlineStr">
        <is>
          <t>Natuf</t>
        </is>
      </c>
      <c r="P2706" t="inlineStr">
        <is>
          <t>Facebook</t>
        </is>
      </c>
      <c r="Q2706" t="inlineStr">
        <is>
          <t>Tejaswini Tarigopula</t>
        </is>
      </c>
      <c r="R2706" t="inlineStr">
        <is>
          <t>Shivani Sharma</t>
        </is>
      </c>
      <c r="S2706" t="inlineStr">
        <is>
          <t>-</t>
        </is>
      </c>
      <c r="T2706" t="inlineStr">
        <is>
          <t>Akluj</t>
        </is>
      </c>
      <c r="U2706" t="inlineStr">
        <is>
          <t xml:space="preserve"> </t>
        </is>
      </c>
      <c r="V2706" t="n">
        <v>3</v>
      </c>
      <c r="W2706" t="n">
        <v>0</v>
      </c>
      <c r="X2706" t="inlineStr">
        <is>
          <t>XXXXXX3403</t>
        </is>
      </c>
      <c r="Y2706" s="72" t="n">
        <v>46326.52037037037</v>
      </c>
    </row>
    <row r="2707">
      <c r="A2707" s="39" t="inlineStr">
        <is>
          <t>6accb9c8ed30b4e1f1373b18</t>
        </is>
      </c>
      <c r="B2707" s="72" t="n">
        <v>46307.67592592593</v>
      </c>
      <c r="C2707" s="70" t="n">
        <v>46307</v>
      </c>
      <c r="D2707" t="inlineStr">
        <is>
          <t>2026-10</t>
        </is>
      </c>
      <c r="E2707" t="inlineStr">
        <is>
          <t>Wk of 2026-10-12</t>
        </is>
      </c>
      <c r="F2707" t="inlineStr">
        <is>
          <t>Attempt 2</t>
        </is>
      </c>
      <c r="G2707" s="39" t="str">
        <f>IF(ISNUMBER(MATCH(F2707,QualityStatuses,0)),"Quality Lead","Non-Quality Lead")</f>
        <v>Non-Quality Lead</v>
      </c>
      <c r="H2707" s="39" t="str">
        <f>IFERROR(INDEX(CampTypes,MATCH(I2707,CampList,0)),"Unattributed")</f>
        <v>Old</v>
      </c>
      <c r="I2707" t="inlineStr">
        <is>
          <t>natuf_Kiosk_14072026_Hindi</t>
        </is>
      </c>
      <c r="J2707" t="inlineStr">
        <is>
          <t>natuf_Kiosk_14072026_Hindi</t>
        </is>
      </c>
      <c r="K2707" t="inlineStr">
        <is>
          <t>Direct (campaign tagged in CRM)</t>
        </is>
      </c>
      <c r="L2707" t="inlineStr">
        <is>
          <t>natuf_Kiosk_09102026</t>
        </is>
      </c>
      <c r="M2707" t="inlineStr">
        <is>
          <t>natuf_Kiosk_09102026</t>
        </is>
      </c>
      <c r="N2707" t="inlineStr">
        <is>
          <t>natuf_Kiosk_14072026_ad set_ad1</t>
        </is>
      </c>
      <c r="O2707" t="inlineStr">
        <is>
          <t>Natuf</t>
        </is>
      </c>
      <c r="P2707" t="inlineStr">
        <is>
          <t>Facebook</t>
        </is>
      </c>
      <c r="Q2707" t="inlineStr">
        <is>
          <t>Tejaswini Tarigopula</t>
        </is>
      </c>
      <c r="R2707" t="inlineStr">
        <is>
          <t>Shivamani</t>
        </is>
      </c>
      <c r="S2707" t="inlineStr">
        <is>
          <t>-</t>
        </is>
      </c>
      <c r="T2707" t="inlineStr">
        <is>
          <t>Hyderabad</t>
        </is>
      </c>
      <c r="U2707" t="inlineStr">
        <is>
          <t xml:space="preserve"> </t>
        </is>
      </c>
      <c r="V2707" t="n">
        <v>9</v>
      </c>
      <c r="W2707" t="n">
        <v>8</v>
      </c>
      <c r="X2707" t="inlineStr">
        <is>
          <t>XXXXXX0759</t>
        </is>
      </c>
      <c r="Y2707" s="72" t="n">
        <v>46326.52037037037</v>
      </c>
    </row>
    <row r="2708">
      <c r="A2708" s="39" t="inlineStr">
        <is>
          <t>6accb8cadf731d72e5261cd4</t>
        </is>
      </c>
      <c r="B2708" s="72" t="n">
        <v>46307.67298611111</v>
      </c>
      <c r="C2708" s="70" t="n">
        <v>46307</v>
      </c>
      <c r="D2708" t="inlineStr">
        <is>
          <t>2026-10</t>
        </is>
      </c>
      <c r="E2708" t="inlineStr">
        <is>
          <t>Wk of 2026-10-12</t>
        </is>
      </c>
      <c r="F2708" t="inlineStr">
        <is>
          <t>Connected</t>
        </is>
      </c>
      <c r="G2708" s="39" t="str">
        <f>IF(ISNUMBER(MATCH(F2708,QualityStatuses,0)),"Quality Lead","Non-Quality Lead")</f>
        <v>Non-Quality Lead</v>
      </c>
      <c r="H2708" s="39" t="str">
        <f>IFERROR(INDEX(CampTypes,MATCH(I2708,CampList,0)),"Unattributed")</f>
        <v>New</v>
      </c>
      <c r="I2708" t="inlineStr">
        <is>
          <t>EBG - In House | ABO | Natuf | Leads | Unit Franchise | India | Oct26 | V1</t>
        </is>
      </c>
      <c r="J2708" t="inlineStr">
        <is>
          <t>EBG - In House | ABO | Natuf | Leads | Unit Franchise | India | Oct26 | V1</t>
        </is>
      </c>
      <c r="K2708" t="inlineStr">
        <is>
          <t>Direct (campaign tagged in CRM)</t>
        </is>
      </c>
      <c r="L2708" t="inlineStr">
        <is>
          <t>Natuf | Business Owners | Tier1 + Growth Cities | Oct26 | V1</t>
        </is>
      </c>
      <c r="M2708" t="inlineStr">
        <is>
          <t>Natuf | Business Owners | Tier1 + Growth Cities | Oct26 | V1</t>
        </is>
      </c>
      <c r="N2708" t="inlineStr">
        <is>
          <t>Natuf | Reel | Brand Ambassador | Heard Of Owning A Cafe | V1</t>
        </is>
      </c>
      <c r="O2708" t="inlineStr">
        <is>
          <t>In House Natuf</t>
        </is>
      </c>
      <c r="P2708" t="inlineStr">
        <is>
          <t>Facebook</t>
        </is>
      </c>
      <c r="Q2708" t="inlineStr">
        <is>
          <t>Marshal Malbari</t>
        </is>
      </c>
      <c r="R2708" t="inlineStr">
        <is>
          <t>Rinkita Virvani</t>
        </is>
      </c>
      <c r="S2708" t="inlineStr">
        <is>
          <t>-</t>
        </is>
      </c>
      <c r="T2708" t="inlineStr">
        <is>
          <t>Aurangabad</t>
        </is>
      </c>
      <c r="U2708" t="inlineStr">
        <is>
          <t xml:space="preserve"> </t>
        </is>
      </c>
      <c r="V2708" t="n">
        <v>2</v>
      </c>
      <c r="W2708" t="n">
        <v>2</v>
      </c>
      <c r="X2708" t="inlineStr">
        <is>
          <t>XXXXXX6689</t>
        </is>
      </c>
      <c r="Y2708" s="72" t="n">
        <v>46326.52037037037</v>
      </c>
    </row>
    <row r="2709">
      <c r="A2709" s="39" t="inlineStr">
        <is>
          <t>6accb88d6b52967c71f0d199</t>
        </is>
      </c>
      <c r="B2709" s="72" t="n">
        <v>46307.67228009259</v>
      </c>
      <c r="C2709" s="70" t="n">
        <v>46307</v>
      </c>
      <c r="D2709" t="inlineStr">
        <is>
          <t>2026-10</t>
        </is>
      </c>
      <c r="E2709" t="inlineStr">
        <is>
          <t>Wk of 2026-10-12</t>
        </is>
      </c>
      <c r="F2709" t="inlineStr">
        <is>
          <t>New Lead</t>
        </is>
      </c>
      <c r="G2709" s="39" t="str">
        <f>IF(ISNUMBER(MATCH(F2709,QualityStatuses,0)),"Quality Lead","Non-Quality Lead")</f>
        <v>Non-Quality Lead</v>
      </c>
      <c r="H2709" s="39" t="str">
        <f>IFERROR(INDEX(CampTypes,MATCH(I2709,CampList,0)),"Unattributed")</f>
        <v>New</v>
      </c>
      <c r="I2709" t="inlineStr">
        <is>
          <t>EBG - In House | ABO | Natuf | Leads | Unit Franchise | India | Oct26 | V1</t>
        </is>
      </c>
      <c r="J2709" t="inlineStr">
        <is>
          <t>EBG - In House | ABO | Natuf | Leads | Unit Franchise | India | Oct26 | V1</t>
        </is>
      </c>
      <c r="K2709" t="inlineStr">
        <is>
          <t>Direct (campaign tagged in CRM)</t>
        </is>
      </c>
      <c r="L2709" t="inlineStr">
        <is>
          <t>Natuf | LAL 1% | India | Jul26 | V1</t>
        </is>
      </c>
      <c r="M2709" t="inlineStr">
        <is>
          <t>Natuf | LAL 1% | India | Jul26 | V1</t>
        </is>
      </c>
      <c r="N2709" t="inlineStr">
        <is>
          <t>Natuf | Reel | Brand Ambassador | Heard Of Owning A Cafe | V1</t>
        </is>
      </c>
      <c r="O2709" t="inlineStr">
        <is>
          <t>In House Natuf</t>
        </is>
      </c>
      <c r="P2709" t="inlineStr">
        <is>
          <t>Whatsapp Cloud API</t>
        </is>
      </c>
      <c r="Q2709" t="inlineStr">
        <is>
          <t>(Unassigned)</t>
        </is>
      </c>
      <c r="R2709" t="inlineStr">
        <is>
          <t>(Unassigned)</t>
        </is>
      </c>
      <c r="S2709" t="inlineStr">
        <is>
          <t>-</t>
        </is>
      </c>
      <c r="T2709" t="inlineStr">
        <is>
          <t>kanpur</t>
        </is>
      </c>
      <c r="U2709" t="inlineStr">
        <is>
          <t xml:space="preserve"> </t>
        </is>
      </c>
      <c r="V2709" t="n">
        <v>0</v>
      </c>
      <c r="W2709" t="n">
        <v>0</v>
      </c>
      <c r="X2709" t="inlineStr">
        <is>
          <t>XXXXXX2709</t>
        </is>
      </c>
      <c r="Y2709" s="72" t="n">
        <v>46326.52037037037</v>
      </c>
    </row>
    <row r="2710">
      <c r="A2710" s="39" t="inlineStr">
        <is>
          <t>6accb883ea6d9dd6e72d2c9f</t>
        </is>
      </c>
      <c r="B2710" s="72" t="n">
        <v>46307.67216435185</v>
      </c>
      <c r="C2710" s="70" t="n">
        <v>46307</v>
      </c>
      <c r="D2710" t="inlineStr">
        <is>
          <t>2026-10</t>
        </is>
      </c>
      <c r="E2710" t="inlineStr">
        <is>
          <t>Wk of 2026-10-12</t>
        </is>
      </c>
      <c r="F2710" t="inlineStr">
        <is>
          <t>Details Shared</t>
        </is>
      </c>
      <c r="G2710" s="39" t="str">
        <f>IF(ISNUMBER(MATCH(F2710,QualityStatuses,0)),"Quality Lead","Non-Quality Lead")</f>
        <v>Quality Lead</v>
      </c>
      <c r="H2710" s="39" t="str">
        <f>IFERROR(INDEX(CampTypes,MATCH(I2710,CampList,0)),"Unattributed")</f>
        <v>New</v>
      </c>
      <c r="I2710" t="inlineStr">
        <is>
          <t>EBG - In House | ABO | Natuf | Leads | Unit Franchise | India | Oct26 | V1</t>
        </is>
      </c>
      <c r="J2710" t="inlineStr">
        <is>
          <t>EBG - In House | ABO | Natuf | Leads | Unit Franchise | India | Oct26 | V1</t>
        </is>
      </c>
      <c r="K2710" t="inlineStr">
        <is>
          <t>Direct (campaign tagged in CRM)</t>
        </is>
      </c>
      <c r="L2710" t="inlineStr">
        <is>
          <t>Natuf | Investors | Tier1 + Growth Cities | Oct26 | V1</t>
        </is>
      </c>
      <c r="M2710" t="inlineStr">
        <is>
          <t>Natuf | Investors | Tier1 + Growth Cities | Oct26 | V1</t>
        </is>
      </c>
      <c r="N2710" t="inlineStr">
        <is>
          <t>Natuf | Reel | Brand Ambassador | Heard Of Owning A Cafe | V1</t>
        </is>
      </c>
      <c r="O2710" t="inlineStr">
        <is>
          <t>In House Natuf</t>
        </is>
      </c>
      <c r="P2710" t="inlineStr">
        <is>
          <t>Facebook</t>
        </is>
      </c>
      <c r="Q2710" t="inlineStr">
        <is>
          <t>Marshal Malbari</t>
        </is>
      </c>
      <c r="R2710" t="inlineStr">
        <is>
          <t>Pammi Roy</t>
        </is>
      </c>
      <c r="S2710" t="inlineStr">
        <is>
          <t>-</t>
        </is>
      </c>
      <c r="T2710" t="inlineStr">
        <is>
          <t>Rajkot</t>
        </is>
      </c>
      <c r="U2710" t="inlineStr">
        <is>
          <t xml:space="preserve"> </t>
        </is>
      </c>
      <c r="V2710" t="n">
        <v>2</v>
      </c>
      <c r="W2710" t="n">
        <v>2</v>
      </c>
      <c r="X2710" t="inlineStr">
        <is>
          <t>XXXXXX6243</t>
        </is>
      </c>
      <c r="Y2710" s="72" t="n">
        <v>46326.52037037037</v>
      </c>
    </row>
    <row r="2711">
      <c r="A2711" s="39" t="inlineStr">
        <is>
          <t>6accb81326c35a0cab736287</t>
        </is>
      </c>
      <c r="B2711" s="72" t="n">
        <v>46307.67086805555</v>
      </c>
      <c r="C2711" s="70" t="n">
        <v>46307</v>
      </c>
      <c r="D2711" t="inlineStr">
        <is>
          <t>2026-10</t>
        </is>
      </c>
      <c r="E2711" t="inlineStr">
        <is>
          <t>Wk of 2026-10-12</t>
        </is>
      </c>
      <c r="F2711" t="inlineStr">
        <is>
          <t>Lost</t>
        </is>
      </c>
      <c r="G2711" s="39" t="str">
        <f>IF(ISNUMBER(MATCH(F2711,QualityStatuses,0)),"Quality Lead","Non-Quality Lead")</f>
        <v>Non-Quality Lead</v>
      </c>
      <c r="H2711" s="39" t="str">
        <f>IFERROR(INDEX(CampTypes,MATCH(I2711,CampList,0)),"Unattributed")</f>
        <v>New</v>
      </c>
      <c r="I2711" t="inlineStr">
        <is>
          <t>EBG - In House | ABO | Natuf | Leads | Unit Franchise | India | Oct26 | V1</t>
        </is>
      </c>
      <c r="J2711" t="inlineStr">
        <is>
          <t>EBG - In House | ABO | Natuf | Leads | Unit Franchise | India | Oct26 | V1</t>
        </is>
      </c>
      <c r="K2711" t="inlineStr">
        <is>
          <t>Direct (campaign tagged in CRM)</t>
        </is>
      </c>
      <c r="L2711" t="inlineStr">
        <is>
          <t>Natuf | Broad | Tier1 + Growth Cities | Oct26 | V1</t>
        </is>
      </c>
      <c r="M2711" t="inlineStr">
        <is>
          <t>Natuf | Broad | Tier1 + Growth Cities | Oct26 | V1</t>
        </is>
      </c>
      <c r="N2711" t="inlineStr">
        <is>
          <t>Natuf | Reel | Brand Ambassador | Heard Of Owning A Cafe | V1</t>
        </is>
      </c>
      <c r="O2711" t="inlineStr">
        <is>
          <t>In House Natuf</t>
        </is>
      </c>
      <c r="P2711" t="inlineStr">
        <is>
          <t>Facebook</t>
        </is>
      </c>
      <c r="Q2711" t="inlineStr">
        <is>
          <t>Marshal Malbari</t>
        </is>
      </c>
      <c r="R2711" t="inlineStr">
        <is>
          <t>Drishti Lodhia</t>
        </is>
      </c>
      <c r="S2711" t="inlineStr">
        <is>
          <t>DNP - Did Not Pick Up</t>
        </is>
      </c>
      <c r="T2711" t="inlineStr">
        <is>
          <t>Mumbai</t>
        </is>
      </c>
      <c r="U2711" t="inlineStr">
        <is>
          <t xml:space="preserve"> </t>
        </is>
      </c>
      <c r="V2711" t="n">
        <v>6</v>
      </c>
      <c r="W2711" t="n">
        <v>3</v>
      </c>
      <c r="X2711" t="inlineStr">
        <is>
          <t>XXXXXX5571</t>
        </is>
      </c>
      <c r="Y2711" s="72" t="n">
        <v>46326.52037037037</v>
      </c>
    </row>
    <row r="2712">
      <c r="A2712" s="39" t="inlineStr">
        <is>
          <t>6accb66ca930aab3ffcf13db</t>
        </is>
      </c>
      <c r="B2712" s="72" t="n">
        <v>46307.66597222222</v>
      </c>
      <c r="C2712" s="70" t="n">
        <v>46307</v>
      </c>
      <c r="D2712" t="inlineStr">
        <is>
          <t>2026-10</t>
        </is>
      </c>
      <c r="E2712" t="inlineStr">
        <is>
          <t>Wk of 2026-10-12</t>
        </is>
      </c>
      <c r="F2712" t="inlineStr">
        <is>
          <t>Lost</t>
        </is>
      </c>
      <c r="G2712" s="39" t="str">
        <f>IF(ISNUMBER(MATCH(F2712,QualityStatuses,0)),"Quality Lead","Non-Quality Lead")</f>
        <v>Non-Quality Lead</v>
      </c>
      <c r="H2712" s="39" t="str">
        <f>IFERROR(INDEX(CampTypes,MATCH(I2712,CampList,0)),"Unattributed")</f>
        <v>Old</v>
      </c>
      <c r="I2712" t="inlineStr">
        <is>
          <t>natuf_Kiosk_14072026_Hindi</t>
        </is>
      </c>
      <c r="J2712" t="inlineStr">
        <is>
          <t>natuf_Kiosk_14072026_Hindi</t>
        </is>
      </c>
      <c r="K2712" t="inlineStr">
        <is>
          <t>Direct (campaign tagged in CRM)</t>
        </is>
      </c>
      <c r="L2712" t="inlineStr">
        <is>
          <t>natuf_Kiosk_09102026</t>
        </is>
      </c>
      <c r="M2712" t="inlineStr">
        <is>
          <t>natuf_Kiosk_09102026</t>
        </is>
      </c>
      <c r="N2712" t="inlineStr">
        <is>
          <t>natuf_Kiosk_14072026_ad set_ad1</t>
        </is>
      </c>
      <c r="O2712" t="inlineStr">
        <is>
          <t>Natuf</t>
        </is>
      </c>
      <c r="P2712" t="inlineStr">
        <is>
          <t>Facebook</t>
        </is>
      </c>
      <c r="Q2712" t="inlineStr">
        <is>
          <t>Tejaswini Tarigopula</t>
        </is>
      </c>
      <c r="R2712" t="inlineStr">
        <is>
          <t>Arjuman Vidya Sagar</t>
        </is>
      </c>
      <c r="S2712" t="inlineStr">
        <is>
          <t>DNP - Did Not Pick Up</t>
        </is>
      </c>
      <c r="T2712" t="inlineStr">
        <is>
          <t>Gulbrga</t>
        </is>
      </c>
      <c r="U2712" t="inlineStr">
        <is>
          <t xml:space="preserve"> </t>
        </is>
      </c>
      <c r="V2712" t="n">
        <v>6</v>
      </c>
      <c r="W2712" t="n">
        <v>0</v>
      </c>
      <c r="X2712" t="inlineStr">
        <is>
          <t>XXXXXX3631</t>
        </is>
      </c>
      <c r="Y2712" s="72" t="n">
        <v>46326.52037037037</v>
      </c>
    </row>
    <row r="2713">
      <c r="A2713" s="39" t="inlineStr">
        <is>
          <t>6accb6077ba725e300e60e90</t>
        </is>
      </c>
      <c r="B2713" s="72" t="n">
        <v>46307.66480324074</v>
      </c>
      <c r="C2713" s="70" t="n">
        <v>46307</v>
      </c>
      <c r="D2713" t="inlineStr">
        <is>
          <t>2026-10</t>
        </is>
      </c>
      <c r="E2713" t="inlineStr">
        <is>
          <t>Wk of 2026-10-12</t>
        </is>
      </c>
      <c r="F2713" t="inlineStr">
        <is>
          <t>Lost</t>
        </is>
      </c>
      <c r="G2713" s="39" t="str">
        <f>IF(ISNUMBER(MATCH(F2713,QualityStatuses,0)),"Quality Lead","Non-Quality Lead")</f>
        <v>Non-Quality Lead</v>
      </c>
      <c r="H2713" s="39" t="str">
        <f>IFERROR(INDEX(CampTypes,MATCH(I2713,CampList,0)),"Unattributed")</f>
        <v>New</v>
      </c>
      <c r="I2713" t="inlineStr">
        <is>
          <t>EBG - In House | ABO | Natuf | Leads | Unit Franchise | India | Oct26 | V1</t>
        </is>
      </c>
      <c r="J2713" t="inlineStr">
        <is>
          <t>EBG - In House | ABO | Natuf | Leads | Unit Franchise | India | Oct26 | V1</t>
        </is>
      </c>
      <c r="K2713" t="inlineStr">
        <is>
          <t>Direct (campaign tagged in CRM)</t>
        </is>
      </c>
      <c r="L2713" t="inlineStr">
        <is>
          <t>Natuf | Business Owners | Tier1 + Growth Cities | Oct26 | V1</t>
        </is>
      </c>
      <c r="M2713" t="inlineStr">
        <is>
          <t>Natuf | Business Owners | Tier1 + Growth Cities | Oct26 | V1</t>
        </is>
      </c>
      <c r="N2713" t="inlineStr">
        <is>
          <t>Natuf | Reel | Brand Ambassador | Heard Of Owning A Cafe | V1</t>
        </is>
      </c>
      <c r="O2713" t="inlineStr">
        <is>
          <t>In House Natuf</t>
        </is>
      </c>
      <c r="P2713" t="inlineStr">
        <is>
          <t>Facebook</t>
        </is>
      </c>
      <c r="Q2713" t="inlineStr">
        <is>
          <t>Marshal Malbari</t>
        </is>
      </c>
      <c r="R2713" t="inlineStr">
        <is>
          <t>Aisha Rasalkar</t>
        </is>
      </c>
      <c r="S2713" t="inlineStr">
        <is>
          <t>Looking for different product/service than advertised</t>
        </is>
      </c>
      <c r="T2713" t="inlineStr">
        <is>
          <t>Guntur</t>
        </is>
      </c>
      <c r="U2713" t="inlineStr">
        <is>
          <t xml:space="preserve"> </t>
        </is>
      </c>
      <c r="V2713" t="n">
        <v>1</v>
      </c>
      <c r="W2713" t="n">
        <v>1</v>
      </c>
      <c r="X2713" t="inlineStr">
        <is>
          <t>XXXXXX6660</t>
        </is>
      </c>
      <c r="Y2713" s="72" t="n">
        <v>46326.52037037037</v>
      </c>
    </row>
    <row r="2714">
      <c r="A2714" s="39" t="inlineStr">
        <is>
          <t>6accb5ff0d615ba474d7e8db</t>
        </is>
      </c>
      <c r="B2714" s="72" t="n">
        <v>46307.66471064815</v>
      </c>
      <c r="C2714" s="70" t="n">
        <v>46307</v>
      </c>
      <c r="D2714" t="inlineStr">
        <is>
          <t>2026-10</t>
        </is>
      </c>
      <c r="E2714" t="inlineStr">
        <is>
          <t>Wk of 2026-10-12</t>
        </is>
      </c>
      <c r="F2714" t="inlineStr">
        <is>
          <t>Follow-Up</t>
        </is>
      </c>
      <c r="G2714" s="39" t="str">
        <f>IF(ISNUMBER(MATCH(F2714,QualityStatuses,0)),"Quality Lead","Non-Quality Lead")</f>
        <v>Quality Lead</v>
      </c>
      <c r="H2714" s="39" t="str">
        <f>IFERROR(INDEX(CampTypes,MATCH(I2714,CampList,0)),"Unattributed")</f>
        <v>New</v>
      </c>
      <c r="I2714" t="inlineStr">
        <is>
          <t>EBG - In House | ABO | Natuf | Leads | Unit Franchise | India | Oct26 | V1</t>
        </is>
      </c>
      <c r="J2714" t="inlineStr">
        <is>
          <t>EBG - In House | ABO | Natuf | Leads | Unit Franchise | India | Oct26 | V1</t>
        </is>
      </c>
      <c r="K2714" t="inlineStr">
        <is>
          <t>Direct (campaign tagged in CRM)</t>
        </is>
      </c>
      <c r="L2714" t="inlineStr">
        <is>
          <t>Natuf | Investors | Tier1 + Growth Cities | Oct26 | V1</t>
        </is>
      </c>
      <c r="M2714" t="inlineStr">
        <is>
          <t>Natuf | Investors | Tier1 + Growth Cities | Oct26 | V1</t>
        </is>
      </c>
      <c r="N2714" t="inlineStr">
        <is>
          <t>Natuf | Reel | Brand Ambassador | Heard Of Owning A Cafe | V1</t>
        </is>
      </c>
      <c r="O2714" t="inlineStr">
        <is>
          <t>In House Natuf</t>
        </is>
      </c>
      <c r="P2714" t="inlineStr">
        <is>
          <t>Facebook</t>
        </is>
      </c>
      <c r="Q2714" t="inlineStr">
        <is>
          <t>Marshal Malbari</t>
        </is>
      </c>
      <c r="R2714" t="inlineStr">
        <is>
          <t>Rohit Kamble</t>
        </is>
      </c>
      <c r="S2714" t="inlineStr">
        <is>
          <t>-</t>
        </is>
      </c>
      <c r="T2714" t="inlineStr">
        <is>
          <t>Hubli</t>
        </is>
      </c>
      <c r="U2714" t="inlineStr">
        <is>
          <t xml:space="preserve"> </t>
        </is>
      </c>
      <c r="V2714" t="n">
        <v>1</v>
      </c>
      <c r="W2714" t="n">
        <v>1</v>
      </c>
      <c r="X2714" t="inlineStr">
        <is>
          <t>XXXXXX1988</t>
        </is>
      </c>
      <c r="Y2714" s="72" t="n">
        <v>46326.52037037037</v>
      </c>
    </row>
    <row r="2715">
      <c r="A2715" s="39" t="inlineStr">
        <is>
          <t>6accb2c8623ca84fd3e2e999</t>
        </is>
      </c>
      <c r="B2715" s="72" t="n">
        <v>46307.65518518518</v>
      </c>
      <c r="C2715" s="70" t="n">
        <v>46307</v>
      </c>
      <c r="D2715" t="inlineStr">
        <is>
          <t>2026-10</t>
        </is>
      </c>
      <c r="E2715" t="inlineStr">
        <is>
          <t>Wk of 2026-10-12</t>
        </is>
      </c>
      <c r="F2715" t="inlineStr">
        <is>
          <t>Details Shared</t>
        </is>
      </c>
      <c r="G2715" s="39" t="str">
        <f>IF(ISNUMBER(MATCH(F2715,QualityStatuses,0)),"Quality Lead","Non-Quality Lead")</f>
        <v>Quality Lead</v>
      </c>
      <c r="H2715" s="39" t="str">
        <f>IFERROR(INDEX(CampTypes,MATCH(I2715,CampList,0)),"Unattributed")</f>
        <v>New</v>
      </c>
      <c r="I2715" t="inlineStr">
        <is>
          <t>EBG - In House | ABO | Natuf | Leads | Unit Franchise | India | Oct26 | V1</t>
        </is>
      </c>
      <c r="J2715" t="inlineStr">
        <is>
          <t>EBG - In House | ABO | Natuf | Leads | Unit Franchise | India | Oct26 | V1</t>
        </is>
      </c>
      <c r="K2715" t="inlineStr">
        <is>
          <t>Direct (campaign tagged in CRM)</t>
        </is>
      </c>
      <c r="L2715" t="inlineStr">
        <is>
          <t>Natuf | Broad | Tier1 + Growth Cities | Oct26 | V1</t>
        </is>
      </c>
      <c r="M2715" t="inlineStr">
        <is>
          <t>Natuf | Broad | Tier1 + Growth Cities | Oct26 | V1</t>
        </is>
      </c>
      <c r="N2715" t="inlineStr">
        <is>
          <t>Natuf | Reel | Brand Ambassador | Heard Of Owning A Cafe | V1</t>
        </is>
      </c>
      <c r="O2715" t="inlineStr">
        <is>
          <t>In House Natuf</t>
        </is>
      </c>
      <c r="P2715" t="inlineStr">
        <is>
          <t>Facebook</t>
        </is>
      </c>
      <c r="Q2715" t="inlineStr">
        <is>
          <t>Marshal Malbari</t>
        </is>
      </c>
      <c r="R2715" t="inlineStr">
        <is>
          <t>Vanita Joshi</t>
        </is>
      </c>
      <c r="S2715" t="inlineStr">
        <is>
          <t>-</t>
        </is>
      </c>
      <c r="T2715" t="inlineStr">
        <is>
          <t>Surat</t>
        </is>
      </c>
      <c r="U2715" t="inlineStr">
        <is>
          <t xml:space="preserve"> </t>
        </is>
      </c>
      <c r="V2715" t="n">
        <v>5</v>
      </c>
      <c r="W2715" t="n">
        <v>5</v>
      </c>
      <c r="X2715" t="inlineStr">
        <is>
          <t>XXXXXX3873</t>
        </is>
      </c>
      <c r="Y2715" s="72" t="n">
        <v>46326.52037037037</v>
      </c>
    </row>
    <row r="2716">
      <c r="A2716" s="39" t="inlineStr">
        <is>
          <t>6accb1f66b52967c71f0cc53</t>
        </is>
      </c>
      <c r="B2716" s="72" t="n">
        <v>46307.65275462963</v>
      </c>
      <c r="C2716" s="70" t="n">
        <v>46307</v>
      </c>
      <c r="D2716" t="inlineStr">
        <is>
          <t>2026-10</t>
        </is>
      </c>
      <c r="E2716" t="inlineStr">
        <is>
          <t>Wk of 2026-10-12</t>
        </is>
      </c>
      <c r="F2716" t="inlineStr">
        <is>
          <t>Lost</t>
        </is>
      </c>
      <c r="G2716" s="39" t="str">
        <f>IF(ISNUMBER(MATCH(F2716,QualityStatuses,0)),"Quality Lead","Non-Quality Lead")</f>
        <v>Non-Quality Lead</v>
      </c>
      <c r="H2716" s="39" t="str">
        <f>IFERROR(INDEX(CampTypes,MATCH(I2716,CampList,0)),"Unattributed")</f>
        <v>New</v>
      </c>
      <c r="I2716" t="inlineStr">
        <is>
          <t>EBG - In House | ABO | Natuf | Leads | Unit Franchise | India | Oct26 | V1</t>
        </is>
      </c>
      <c r="J2716" t="inlineStr">
        <is>
          <t>EBG - In House | ABO | Natuf | Leads | Unit Franchise | India | Oct26 | V1</t>
        </is>
      </c>
      <c r="K2716" t="inlineStr">
        <is>
          <t>Direct (campaign tagged in CRM)</t>
        </is>
      </c>
      <c r="L2716" t="inlineStr">
        <is>
          <t>Natuf | Broad | Tier1 + Growth Cities | Oct26 | V1</t>
        </is>
      </c>
      <c r="M2716" t="inlineStr">
        <is>
          <t>Natuf | Broad | Tier1 + Growth Cities | Oct26 | V1</t>
        </is>
      </c>
      <c r="N2716" t="inlineStr">
        <is>
          <t>Natuf | Reel | Brand Ambassador | Heard Of Owning A Cafe | V1</t>
        </is>
      </c>
      <c r="O2716" t="inlineStr">
        <is>
          <t>In House Natuf</t>
        </is>
      </c>
      <c r="P2716" t="inlineStr">
        <is>
          <t>Facebook</t>
        </is>
      </c>
      <c r="Q2716" t="inlineStr">
        <is>
          <t>Marshal Malbari</t>
        </is>
      </c>
      <c r="R2716" t="inlineStr">
        <is>
          <t>Tanishq A</t>
        </is>
      </c>
      <c r="S2716" t="inlineStr">
        <is>
          <t>DNP - Did Not Pick Up</t>
        </is>
      </c>
      <c r="T2716" t="inlineStr">
        <is>
          <t>Noida</t>
        </is>
      </c>
      <c r="U2716" t="inlineStr">
        <is>
          <t xml:space="preserve"> </t>
        </is>
      </c>
      <c r="V2716" t="n">
        <v>6</v>
      </c>
      <c r="W2716" t="n">
        <v>0</v>
      </c>
      <c r="X2716" t="inlineStr">
        <is>
          <t>XXXXXX2846</t>
        </is>
      </c>
      <c r="Y2716" s="72" t="n">
        <v>46326.52037037037</v>
      </c>
    </row>
    <row r="2717">
      <c r="A2717" s="39" t="inlineStr">
        <is>
          <t>6accb1aa7ba725e300e60b80</t>
        </is>
      </c>
      <c r="B2717" s="72" t="n">
        <v>46307.651875</v>
      </c>
      <c r="C2717" s="70" t="n">
        <v>46307</v>
      </c>
      <c r="D2717" t="inlineStr">
        <is>
          <t>2026-10</t>
        </is>
      </c>
      <c r="E2717" t="inlineStr">
        <is>
          <t>Wk of 2026-10-12</t>
        </is>
      </c>
      <c r="F2717" t="inlineStr">
        <is>
          <t>Lost</t>
        </is>
      </c>
      <c r="G2717" s="39" t="str">
        <f>IF(ISNUMBER(MATCH(F2717,QualityStatuses,0)),"Quality Lead","Non-Quality Lead")</f>
        <v>Non-Quality Lead</v>
      </c>
      <c r="H2717" s="39" t="str">
        <f>IFERROR(INDEX(CampTypes,MATCH(I2717,CampList,0)),"Unattributed")</f>
        <v>Old</v>
      </c>
      <c r="I2717" t="inlineStr">
        <is>
          <t>E_Suresh_Natuf_Kiosk_07072026</t>
        </is>
      </c>
      <c r="J2717" t="inlineStr">
        <is>
          <t>E_Suresh_Natuf_Kiosk_07072026</t>
        </is>
      </c>
      <c r="K2717" t="inlineStr">
        <is>
          <t>Direct (campaign tagged in CRM)</t>
        </is>
      </c>
      <c r="L2717" t="inlineStr">
        <is>
          <t>E_Suresh_Natuf_Kiosk_07072026_Adset5</t>
        </is>
      </c>
      <c r="M2717" t="inlineStr">
        <is>
          <t>E_Suresh_Natuf_Kiosk_07072026_Adset5</t>
        </is>
      </c>
      <c r="N2717" t="inlineStr">
        <is>
          <t>E_Hindi_Suresh_Natuf_Kiosk_07072026_Adset5_ad3 – Copy 2</t>
        </is>
      </c>
      <c r="O2717" t="inlineStr">
        <is>
          <t>Natuf</t>
        </is>
      </c>
      <c r="P2717" t="inlineStr">
        <is>
          <t>Facebook</t>
        </is>
      </c>
      <c r="Q2717" t="inlineStr">
        <is>
          <t>Tejaswini Tarigopula</t>
        </is>
      </c>
      <c r="R2717" t="inlineStr">
        <is>
          <t>Sai Charan</t>
        </is>
      </c>
      <c r="S2717" t="inlineStr">
        <is>
          <t>Junk</t>
        </is>
      </c>
      <c r="T2717" t="inlineStr">
        <is>
          <t>Mahira</t>
        </is>
      </c>
      <c r="U2717" t="inlineStr">
        <is>
          <t xml:space="preserve"> </t>
        </is>
      </c>
      <c r="V2717" t="n">
        <v>3</v>
      </c>
      <c r="W2717" t="n">
        <v>3</v>
      </c>
      <c r="X2717" t="inlineStr">
        <is>
          <t>XXXXXX4948</t>
        </is>
      </c>
      <c r="Y2717" s="72" t="n">
        <v>46326.52037037037</v>
      </c>
    </row>
    <row r="2718">
      <c r="A2718" s="39" t="inlineStr">
        <is>
          <t>6accb0d67862a197120dec7b</t>
        </is>
      </c>
      <c r="B2718" s="72" t="n">
        <v>46307.64942129629</v>
      </c>
      <c r="C2718" s="70" t="n">
        <v>46307</v>
      </c>
      <c r="D2718" t="inlineStr">
        <is>
          <t>2026-10</t>
        </is>
      </c>
      <c r="E2718" t="inlineStr">
        <is>
          <t>Wk of 2026-10-12</t>
        </is>
      </c>
      <c r="F2718" t="inlineStr">
        <is>
          <t>Lost</t>
        </is>
      </c>
      <c r="G2718" s="39" t="str">
        <f>IF(ISNUMBER(MATCH(F2718,QualityStatuses,0)),"Quality Lead","Non-Quality Lead")</f>
        <v>Non-Quality Lead</v>
      </c>
      <c r="H2718" s="39" t="str">
        <f>IFERROR(INDEX(CampTypes,MATCH(I2718,CampList,0)),"Unattributed")</f>
        <v>New</v>
      </c>
      <c r="I2718" t="inlineStr">
        <is>
          <t>EBG - In House | ABO | Natuf | Leads | Unit Franchise | India | Oct26 | V1</t>
        </is>
      </c>
      <c r="J2718" t="inlineStr">
        <is>
          <t>EBG - In House | ABO | Natuf | Leads | Unit Franchise | India | Oct26 | V1</t>
        </is>
      </c>
      <c r="K2718" t="inlineStr">
        <is>
          <t>Direct (campaign tagged in CRM)</t>
        </is>
      </c>
      <c r="L2718" t="inlineStr">
        <is>
          <t>Natuf | LAL 1% | India | Jul26 | V1</t>
        </is>
      </c>
      <c r="M2718" t="inlineStr">
        <is>
          <t>Natuf | LAL 1% | India | Jul26 | V1</t>
        </is>
      </c>
      <c r="N2718" t="inlineStr">
        <is>
          <t>Natuf | Reel | Brand Ambassador | Heard Of Owning A Cafe | V1</t>
        </is>
      </c>
      <c r="O2718" t="inlineStr">
        <is>
          <t>In House Natuf</t>
        </is>
      </c>
      <c r="P2718" t="inlineStr">
        <is>
          <t>Facebook</t>
        </is>
      </c>
      <c r="Q2718" t="inlineStr">
        <is>
          <t>Marshal Malbari</t>
        </is>
      </c>
      <c r="R2718" t="inlineStr">
        <is>
          <t>Shubham Menon</t>
        </is>
      </c>
      <c r="S2718" t="inlineStr">
        <is>
          <t>Not Interested</t>
        </is>
      </c>
      <c r="T2718" t="inlineStr">
        <is>
          <t>Jamnagar</t>
        </is>
      </c>
      <c r="U2718" t="inlineStr">
        <is>
          <t xml:space="preserve"> </t>
        </is>
      </c>
      <c r="V2718" t="n">
        <v>5</v>
      </c>
      <c r="W2718" t="n">
        <v>5</v>
      </c>
      <c r="X2718" t="inlineStr">
        <is>
          <t>XXXXXX7693</t>
        </is>
      </c>
      <c r="Y2718" s="72" t="n">
        <v>46326.52037037037</v>
      </c>
    </row>
    <row r="2719">
      <c r="A2719" s="39" t="inlineStr">
        <is>
          <t>6accb08ec7de98ed4a6f5c21</t>
        </is>
      </c>
      <c r="B2719" s="72" t="n">
        <v>46307.64858796296</v>
      </c>
      <c r="C2719" s="70" t="n">
        <v>46307</v>
      </c>
      <c r="D2719" t="inlineStr">
        <is>
          <t>2026-10</t>
        </is>
      </c>
      <c r="E2719" t="inlineStr">
        <is>
          <t>Wk of 2026-10-12</t>
        </is>
      </c>
      <c r="F2719" t="inlineStr">
        <is>
          <t>Details Shared</t>
        </is>
      </c>
      <c r="G2719" s="39" t="str">
        <f>IF(ISNUMBER(MATCH(F2719,QualityStatuses,0)),"Quality Lead","Non-Quality Lead")</f>
        <v>Quality Lead</v>
      </c>
      <c r="H2719" s="39" t="str">
        <f>IFERROR(INDEX(CampTypes,MATCH(I2719,CampList,0)),"Unattributed")</f>
        <v>New</v>
      </c>
      <c r="I2719" t="inlineStr">
        <is>
          <t>EBG - In House | ABO | Natuf | Leads | Unit Franchise | India | Oct26 | V1</t>
        </is>
      </c>
      <c r="J2719" t="inlineStr">
        <is>
          <t>EBG - In House | ABO | Natuf | Leads | Unit Franchise | India | Oct26 | V1</t>
        </is>
      </c>
      <c r="K2719" t="inlineStr">
        <is>
          <t>Direct (campaign tagged in CRM)</t>
        </is>
      </c>
      <c r="L2719" t="inlineStr">
        <is>
          <t>Natuf | Broad | Tier1 + Growth Cities | Oct26 | V1</t>
        </is>
      </c>
      <c r="M2719" t="inlineStr">
        <is>
          <t>Natuf | Broad | Tier1 + Growth Cities | Oct26 | V1</t>
        </is>
      </c>
      <c r="N2719" t="inlineStr">
        <is>
          <t>Natuf | Reel | Brand Ambassador | Heard Of Owning A Cafe | V1</t>
        </is>
      </c>
      <c r="O2719" t="inlineStr">
        <is>
          <t>In House Natuf</t>
        </is>
      </c>
      <c r="P2719" t="inlineStr">
        <is>
          <t>Facebook</t>
        </is>
      </c>
      <c r="Q2719" t="inlineStr">
        <is>
          <t>Marshal Malbari</t>
        </is>
      </c>
      <c r="R2719" t="inlineStr">
        <is>
          <t>Rudresh Thorat</t>
        </is>
      </c>
      <c r="S2719" t="inlineStr">
        <is>
          <t>-</t>
        </is>
      </c>
      <c r="T2719" t="inlineStr">
        <is>
          <t>GOA</t>
        </is>
      </c>
      <c r="U2719" t="inlineStr">
        <is>
          <t xml:space="preserve"> </t>
        </is>
      </c>
      <c r="V2719" t="n">
        <v>4</v>
      </c>
      <c r="W2719" t="n">
        <v>2</v>
      </c>
      <c r="X2719" t="inlineStr">
        <is>
          <t>XXXXXX4824</t>
        </is>
      </c>
      <c r="Y2719" s="72" t="n">
        <v>46326.52037037037</v>
      </c>
    </row>
    <row r="2720">
      <c r="A2720" s="39" t="inlineStr">
        <is>
          <t>6accb06f55999a7e92f4fb60</t>
        </is>
      </c>
      <c r="B2720" s="72" t="n">
        <v>46307.64822916667</v>
      </c>
      <c r="C2720" s="70" t="n">
        <v>46307</v>
      </c>
      <c r="D2720" t="inlineStr">
        <is>
          <t>2026-10</t>
        </is>
      </c>
      <c r="E2720" t="inlineStr">
        <is>
          <t>Wk of 2026-10-12</t>
        </is>
      </c>
      <c r="F2720" t="inlineStr">
        <is>
          <t>Attempt 1</t>
        </is>
      </c>
      <c r="G2720" s="39" t="str">
        <f>IF(ISNUMBER(MATCH(F2720,QualityStatuses,0)),"Quality Lead","Non-Quality Lead")</f>
        <v>Non-Quality Lead</v>
      </c>
      <c r="H2720" s="39" t="str">
        <f>IFERROR(INDEX(CampTypes,MATCH(I2720,CampList,0)),"Unattributed")</f>
        <v>New</v>
      </c>
      <c r="I2720" t="inlineStr">
        <is>
          <t>EBG - In House | ABO | Natuf | Leads | Unit Franchise | India | Oct26 | V1</t>
        </is>
      </c>
      <c r="J2720" t="inlineStr">
        <is>
          <t>EBG - In House | ABO | Natuf | Leads | Unit Franchise | India | Oct26 | V1</t>
        </is>
      </c>
      <c r="K2720" t="inlineStr">
        <is>
          <t>Direct (campaign tagged in CRM)</t>
        </is>
      </c>
      <c r="L2720" t="inlineStr">
        <is>
          <t>Natuf | Business Owners | Tier1 + Growth Cities | Oct26 | V1</t>
        </is>
      </c>
      <c r="M2720" t="inlineStr">
        <is>
          <t>Natuf | Business Owners | Tier1 + Growth Cities | Oct26 | V1</t>
        </is>
      </c>
      <c r="N2720" t="inlineStr">
        <is>
          <t>Natuf | Reel | Brand Ambassador | Heard Of Owning A Cafe | V1</t>
        </is>
      </c>
      <c r="O2720" t="inlineStr">
        <is>
          <t>In House Natuf</t>
        </is>
      </c>
      <c r="P2720" t="inlineStr">
        <is>
          <t>Facebook</t>
        </is>
      </c>
      <c r="Q2720" t="inlineStr">
        <is>
          <t>Marshal Malbari</t>
        </is>
      </c>
      <c r="R2720" t="inlineStr">
        <is>
          <t>Rohit Kamble</t>
        </is>
      </c>
      <c r="S2720" t="inlineStr">
        <is>
          <t>-</t>
        </is>
      </c>
      <c r="T2720" t="inlineStr">
        <is>
          <t>Lucknow</t>
        </is>
      </c>
      <c r="U2720" t="inlineStr">
        <is>
          <t xml:space="preserve"> </t>
        </is>
      </c>
      <c r="V2720" t="n">
        <v>1</v>
      </c>
      <c r="W2720" t="n">
        <v>1</v>
      </c>
      <c r="X2720" t="inlineStr">
        <is>
          <t>XXXXXX2136</t>
        </is>
      </c>
      <c r="Y2720" s="72" t="n">
        <v>46326.52037037037</v>
      </c>
    </row>
    <row r="2721">
      <c r="A2721" s="39" t="inlineStr">
        <is>
          <t>6accaff7a930aab3ffcf0874</t>
        </is>
      </c>
      <c r="B2721" s="72" t="n">
        <v>46307.64684027778</v>
      </c>
      <c r="C2721" s="70" t="n">
        <v>46307</v>
      </c>
      <c r="D2721" t="inlineStr">
        <is>
          <t>2026-10</t>
        </is>
      </c>
      <c r="E2721" t="inlineStr">
        <is>
          <t>Wk of 2026-10-12</t>
        </is>
      </c>
      <c r="F2721" t="inlineStr">
        <is>
          <t>Lost</t>
        </is>
      </c>
      <c r="G2721" s="39" t="str">
        <f>IF(ISNUMBER(MATCH(F2721,QualityStatuses,0)),"Quality Lead","Non-Quality Lead")</f>
        <v>Non-Quality Lead</v>
      </c>
      <c r="H2721" s="39" t="str">
        <f>IFERROR(INDEX(CampTypes,MATCH(I2721,CampList,0)),"Unattributed")</f>
        <v>New</v>
      </c>
      <c r="I2721" t="inlineStr">
        <is>
          <t>EBG - In House | ABO | Natuf | Leads | Unit Franchise | India | Oct26 | V1</t>
        </is>
      </c>
      <c r="J2721" t="inlineStr">
        <is>
          <t>EBG - In House | ABO | Natuf | Leads | Unit Franchise | India | Oct26 | V1</t>
        </is>
      </c>
      <c r="K2721" t="inlineStr">
        <is>
          <t>Direct (campaign tagged in CRM)</t>
        </is>
      </c>
      <c r="L2721" t="inlineStr">
        <is>
          <t>Natuf | LAL 1% | India | Jul26 | V1</t>
        </is>
      </c>
      <c r="M2721" t="inlineStr">
        <is>
          <t>Natuf | LAL 1% | India | Jul26 | V1</t>
        </is>
      </c>
      <c r="N2721" t="inlineStr">
        <is>
          <t>Natuf | Reel | Brand Ambassador | Heard Of Owning A Cafe | V1</t>
        </is>
      </c>
      <c r="O2721" t="inlineStr">
        <is>
          <t>In House Natuf</t>
        </is>
      </c>
      <c r="P2721" t="inlineStr">
        <is>
          <t>Facebook</t>
        </is>
      </c>
      <c r="Q2721" t="inlineStr">
        <is>
          <t>Marshal Malbari</t>
        </is>
      </c>
      <c r="R2721" t="inlineStr">
        <is>
          <t>Rinkita Virvani</t>
        </is>
      </c>
      <c r="S2721" t="inlineStr">
        <is>
          <t>DNP - Did Not Pick Up</t>
        </is>
      </c>
      <c r="T2721" t="inlineStr">
        <is>
          <t>Gangtok</t>
        </is>
      </c>
      <c r="U2721" t="inlineStr">
        <is>
          <t xml:space="preserve"> </t>
        </is>
      </c>
      <c r="V2721" t="n">
        <v>6</v>
      </c>
      <c r="W2721" t="n">
        <v>1</v>
      </c>
      <c r="X2721" t="inlineStr">
        <is>
          <t>XXXXXX6060</t>
        </is>
      </c>
      <c r="Y2721" s="72" t="n">
        <v>46326.52037037037</v>
      </c>
    </row>
    <row r="2722">
      <c r="A2722" s="39" t="inlineStr">
        <is>
          <t>6accaf97eb2d5f82deba5e66</t>
        </is>
      </c>
      <c r="B2722" s="72" t="n">
        <v>46307.64572916667</v>
      </c>
      <c r="C2722" s="70" t="n">
        <v>46307</v>
      </c>
      <c r="D2722" t="inlineStr">
        <is>
          <t>2026-10</t>
        </is>
      </c>
      <c r="E2722" t="inlineStr">
        <is>
          <t>Wk of 2026-10-12</t>
        </is>
      </c>
      <c r="F2722" t="inlineStr">
        <is>
          <t>Connected</t>
        </is>
      </c>
      <c r="G2722" s="39" t="str">
        <f>IF(ISNUMBER(MATCH(F2722,QualityStatuses,0)),"Quality Lead","Non-Quality Lead")</f>
        <v>Non-Quality Lead</v>
      </c>
      <c r="H2722" s="39" t="str">
        <f>IFERROR(INDEX(CampTypes,MATCH(I2722,CampList,0)),"Unattributed")</f>
        <v>New</v>
      </c>
      <c r="I2722" t="inlineStr">
        <is>
          <t>EBG - In House | ABO | Natuf | Leads | Unit Franchise | India | Oct26 | V1</t>
        </is>
      </c>
      <c r="J2722" t="inlineStr">
        <is>
          <t>EBG - In House | ABO | Natuf | Leads | Unit Franchise | India | Oct26 | V1</t>
        </is>
      </c>
      <c r="K2722" t="inlineStr">
        <is>
          <t>Direct (campaign tagged in CRM)</t>
        </is>
      </c>
      <c r="L2722" t="inlineStr">
        <is>
          <t>Natuf | Investors | Tier1 + Growth Cities | Oct26 | V1</t>
        </is>
      </c>
      <c r="M2722" t="inlineStr">
        <is>
          <t>Natuf | Investors | Tier1 + Growth Cities | Oct26 | V1</t>
        </is>
      </c>
      <c r="N2722" t="inlineStr">
        <is>
          <t>Natuf | Reel | Brand Ambassador | Heard Of Owning A Cafe | V1</t>
        </is>
      </c>
      <c r="O2722" t="inlineStr">
        <is>
          <t>In House Natuf</t>
        </is>
      </c>
      <c r="P2722" t="inlineStr">
        <is>
          <t>Facebook</t>
        </is>
      </c>
      <c r="Q2722" t="inlineStr">
        <is>
          <t>Marshal Malbari</t>
        </is>
      </c>
      <c r="R2722" t="inlineStr">
        <is>
          <t>Pammi Roy</t>
        </is>
      </c>
      <c r="S2722" t="inlineStr">
        <is>
          <t>-</t>
        </is>
      </c>
      <c r="T2722" t="inlineStr">
        <is>
          <t>Pachora</t>
        </is>
      </c>
      <c r="U2722" t="inlineStr">
        <is>
          <t xml:space="preserve"> </t>
        </is>
      </c>
      <c r="V2722" t="n">
        <v>3</v>
      </c>
      <c r="W2722" t="n">
        <v>3</v>
      </c>
      <c r="X2722" t="inlineStr">
        <is>
          <t>XXXXXX7435</t>
        </is>
      </c>
      <c r="Y2722" s="72" t="n">
        <v>46326.52037037037</v>
      </c>
    </row>
    <row r="2723">
      <c r="A2723" s="39" t="inlineStr">
        <is>
          <t>6accaeda7899a158a3a31aa0</t>
        </is>
      </c>
      <c r="B2723" s="72" t="n">
        <v>46307.64354166666</v>
      </c>
      <c r="C2723" s="70" t="n">
        <v>46307</v>
      </c>
      <c r="D2723" t="inlineStr">
        <is>
          <t>2026-10</t>
        </is>
      </c>
      <c r="E2723" t="inlineStr">
        <is>
          <t>Wk of 2026-10-12</t>
        </is>
      </c>
      <c r="F2723" t="inlineStr">
        <is>
          <t>Lost</t>
        </is>
      </c>
      <c r="G2723" s="39" t="str">
        <f>IF(ISNUMBER(MATCH(F2723,QualityStatuses,0)),"Quality Lead","Non-Quality Lead")</f>
        <v>Non-Quality Lead</v>
      </c>
      <c r="H2723" s="39" t="str">
        <f>IFERROR(INDEX(CampTypes,MATCH(I2723,CampList,0)),"Unattributed")</f>
        <v>New</v>
      </c>
      <c r="I2723" t="inlineStr">
        <is>
          <t>EBG - In House | ABO | Natuf | Leads | Unit Franchise | India | Oct26 | V1</t>
        </is>
      </c>
      <c r="J2723" t="inlineStr">
        <is>
          <t>EBG - In House | ABO | Natuf | Leads | Unit Franchise | India | Oct26 | V1</t>
        </is>
      </c>
      <c r="K2723" t="inlineStr">
        <is>
          <t>Direct (campaign tagged in CRM)</t>
        </is>
      </c>
      <c r="L2723" t="inlineStr">
        <is>
          <t>Natuf | Investors | Tier1 + Growth Cities | Oct26 | V1</t>
        </is>
      </c>
      <c r="M2723" t="inlineStr">
        <is>
          <t>Natuf | Investors | Tier1 + Growth Cities | Oct26 | V1</t>
        </is>
      </c>
      <c r="N2723" t="inlineStr">
        <is>
          <t>Natuf | Reel | Brand Ambassador | Heard Of Owning A Cafe | V1</t>
        </is>
      </c>
      <c r="O2723" t="inlineStr">
        <is>
          <t>In House Natuf</t>
        </is>
      </c>
      <c r="P2723" t="inlineStr">
        <is>
          <t>Facebook</t>
        </is>
      </c>
      <c r="Q2723" t="inlineStr">
        <is>
          <t>Marshal Malbari</t>
        </is>
      </c>
      <c r="R2723" t="inlineStr">
        <is>
          <t>Drishti Lodhia</t>
        </is>
      </c>
      <c r="S2723" t="inlineStr">
        <is>
          <t>DNP - Did Not Pick Up</t>
        </is>
      </c>
      <c r="T2723" t="inlineStr">
        <is>
          <t>jhunjhunu</t>
        </is>
      </c>
      <c r="U2723" t="inlineStr">
        <is>
          <t xml:space="preserve"> </t>
        </is>
      </c>
      <c r="V2723" t="n">
        <v>5</v>
      </c>
      <c r="W2723" t="n">
        <v>5</v>
      </c>
      <c r="X2723" t="inlineStr">
        <is>
          <t>XXXXXX2000</t>
        </is>
      </c>
      <c r="Y2723" s="72" t="n">
        <v>46326.52037037037</v>
      </c>
    </row>
    <row r="2724">
      <c r="A2724" s="39" t="inlineStr">
        <is>
          <t>6accae5bc482f3b42ead1662</t>
        </is>
      </c>
      <c r="B2724" s="72" t="n">
        <v>46307.64207175926</v>
      </c>
      <c r="C2724" s="70" t="n">
        <v>46307</v>
      </c>
      <c r="D2724" t="inlineStr">
        <is>
          <t>2026-10</t>
        </is>
      </c>
      <c r="E2724" t="inlineStr">
        <is>
          <t>Wk of 2026-10-12</t>
        </is>
      </c>
      <c r="F2724" t="inlineStr">
        <is>
          <t>Lost</t>
        </is>
      </c>
      <c r="G2724" s="39" t="str">
        <f>IF(ISNUMBER(MATCH(F2724,QualityStatuses,0)),"Quality Lead","Non-Quality Lead")</f>
        <v>Non-Quality Lead</v>
      </c>
      <c r="H2724" s="39" t="str">
        <f>IFERROR(INDEX(CampTypes,MATCH(I2724,CampList,0)),"Unattributed")</f>
        <v>New</v>
      </c>
      <c r="I2724" t="inlineStr">
        <is>
          <t>EBG - In House | ABO | Natuf | Leads | Unit Franchise | India | Oct26 | V1</t>
        </is>
      </c>
      <c r="J2724" t="inlineStr">
        <is>
          <t>EBG - In House | ABO | Natuf | Leads | Unit Franchise | India | Oct26 | V1</t>
        </is>
      </c>
      <c r="K2724" t="inlineStr">
        <is>
          <t>Direct (campaign tagged in CRM)</t>
        </is>
      </c>
      <c r="L2724" t="inlineStr">
        <is>
          <t>Natuf | Business Owners | Tier1 + Growth Cities | Oct26 | V1</t>
        </is>
      </c>
      <c r="M2724" t="inlineStr">
        <is>
          <t>Natuf | Business Owners | Tier1 + Growth Cities | Oct26 | V1</t>
        </is>
      </c>
      <c r="N2724" t="inlineStr">
        <is>
          <t>Natuf | Reel | Brand Ambassador | Heard Of Owning A Cafe | V1</t>
        </is>
      </c>
      <c r="O2724" t="inlineStr">
        <is>
          <t>In House Natuf</t>
        </is>
      </c>
      <c r="P2724" t="inlineStr">
        <is>
          <t>Facebook</t>
        </is>
      </c>
      <c r="Q2724" t="inlineStr">
        <is>
          <t>Marshal Malbari</t>
        </is>
      </c>
      <c r="R2724" t="inlineStr">
        <is>
          <t>Aisha Rasalkar</t>
        </is>
      </c>
      <c r="S2724" t="inlineStr">
        <is>
          <t>No Budget</t>
        </is>
      </c>
      <c r="T2724" t="inlineStr">
        <is>
          <t>Pandra</t>
        </is>
      </c>
      <c r="U2724" t="inlineStr">
        <is>
          <t xml:space="preserve"> </t>
        </is>
      </c>
      <c r="V2724" t="n">
        <v>1</v>
      </c>
      <c r="W2724" t="n">
        <v>1</v>
      </c>
      <c r="X2724" t="inlineStr">
        <is>
          <t>XXXXXX4301</t>
        </is>
      </c>
      <c r="Y2724" s="72" t="n">
        <v>46326.52037037037</v>
      </c>
    </row>
    <row r="2725">
      <c r="A2725" s="39" t="inlineStr">
        <is>
          <t>6accae4c87d72165cd7a52dc</t>
        </is>
      </c>
      <c r="B2725" s="72" t="n">
        <v>46307.64189814815</v>
      </c>
      <c r="C2725" s="70" t="n">
        <v>46307</v>
      </c>
      <c r="D2725" t="inlineStr">
        <is>
          <t>2026-10</t>
        </is>
      </c>
      <c r="E2725" t="inlineStr">
        <is>
          <t>Wk of 2026-10-12</t>
        </is>
      </c>
      <c r="F2725" t="inlineStr">
        <is>
          <t>Details Shared</t>
        </is>
      </c>
      <c r="G2725" s="39" t="str">
        <f>IF(ISNUMBER(MATCH(F2725,QualityStatuses,0)),"Quality Lead","Non-Quality Lead")</f>
        <v>Quality Lead</v>
      </c>
      <c r="H2725" s="39" t="str">
        <f>IFERROR(INDEX(CampTypes,MATCH(I2725,CampList,0)),"Unattributed")</f>
        <v>New</v>
      </c>
      <c r="I2725" t="inlineStr">
        <is>
          <t>EBG - In House | ABO | Natuf | Leads | Unit Franchise | India | Oct26 | V1</t>
        </is>
      </c>
      <c r="J2725" t="inlineStr">
        <is>
          <t>EBG - In House | ABO | Natuf | Leads | Unit Franchise | India | Oct26 | V1</t>
        </is>
      </c>
      <c r="K2725" t="inlineStr">
        <is>
          <t>Direct (campaign tagged in CRM)</t>
        </is>
      </c>
      <c r="L2725" t="inlineStr">
        <is>
          <t>Natuf | Broad | Tier1 + Growth Cities | Oct26 | V1</t>
        </is>
      </c>
      <c r="M2725" t="inlineStr">
        <is>
          <t>Natuf | Broad | Tier1 + Growth Cities | Oct26 | V1</t>
        </is>
      </c>
      <c r="N2725" t="inlineStr">
        <is>
          <t>Natuf | Reel | Brand Ambassador | Heard Of Owning A Cafe | V1</t>
        </is>
      </c>
      <c r="O2725" t="inlineStr">
        <is>
          <t>In House Natuf</t>
        </is>
      </c>
      <c r="P2725" t="inlineStr">
        <is>
          <t>Facebook</t>
        </is>
      </c>
      <c r="Q2725" t="inlineStr">
        <is>
          <t>Marshal Malbari</t>
        </is>
      </c>
      <c r="R2725" t="inlineStr">
        <is>
          <t>Rudresh Thorat</t>
        </is>
      </c>
      <c r="S2725" t="inlineStr">
        <is>
          <t>-</t>
        </is>
      </c>
      <c r="T2725" t="inlineStr">
        <is>
          <t>Indore</t>
        </is>
      </c>
      <c r="U2725" t="inlineStr">
        <is>
          <t xml:space="preserve"> </t>
        </is>
      </c>
      <c r="V2725" t="n">
        <v>3</v>
      </c>
      <c r="W2725" t="n">
        <v>1</v>
      </c>
      <c r="X2725" t="inlineStr">
        <is>
          <t>XXXXXX7196</t>
        </is>
      </c>
      <c r="Y2725" s="72" t="n">
        <v>46326.52037037037</v>
      </c>
    </row>
    <row r="2726">
      <c r="A2726" s="39" t="inlineStr">
        <is>
          <t>6accac549ede94f9dfbb6cb3</t>
        </is>
      </c>
      <c r="B2726" s="72" t="n">
        <v>46307.63606481482</v>
      </c>
      <c r="C2726" s="70" t="n">
        <v>46307</v>
      </c>
      <c r="D2726" t="inlineStr">
        <is>
          <t>2026-10</t>
        </is>
      </c>
      <c r="E2726" t="inlineStr">
        <is>
          <t>Wk of 2026-10-12</t>
        </is>
      </c>
      <c r="F2726" t="inlineStr">
        <is>
          <t>Details Shared</t>
        </is>
      </c>
      <c r="G2726" s="39" t="str">
        <f>IF(ISNUMBER(MATCH(F2726,QualityStatuses,0)),"Quality Lead","Non-Quality Lead")</f>
        <v>Quality Lead</v>
      </c>
      <c r="H2726" s="39" t="str">
        <f>IFERROR(INDEX(CampTypes,MATCH(I2726,CampList,0)),"Unattributed")</f>
        <v>New</v>
      </c>
      <c r="I2726" t="inlineStr">
        <is>
          <t>EBG - In House | ABO | Natuf | Leads | Unit Franchise | India | Oct26 | V1</t>
        </is>
      </c>
      <c r="J2726" t="inlineStr">
        <is>
          <t>EBG - In House | ABO | Natuf | Leads | Unit Franchise | India | Oct26 | V1</t>
        </is>
      </c>
      <c r="K2726" t="inlineStr">
        <is>
          <t>Direct (campaign tagged in CRM)</t>
        </is>
      </c>
      <c r="L2726" t="inlineStr">
        <is>
          <t>Natuf | LAL 1% | India | Jul26 | V1</t>
        </is>
      </c>
      <c r="M2726" t="inlineStr">
        <is>
          <t>Natuf | LAL 1% | India | Jul26 | V1</t>
        </is>
      </c>
      <c r="N2726" t="inlineStr">
        <is>
          <t>Natuf | Reel | Brand Ambassador | Heard Of Owning A Cafe | V1</t>
        </is>
      </c>
      <c r="O2726" t="inlineStr">
        <is>
          <t>In House Natuf</t>
        </is>
      </c>
      <c r="P2726" t="inlineStr">
        <is>
          <t>Facebook</t>
        </is>
      </c>
      <c r="Q2726" t="inlineStr">
        <is>
          <t>Marshal Malbari</t>
        </is>
      </c>
      <c r="R2726" t="inlineStr">
        <is>
          <t>Vanita Joshi</t>
        </is>
      </c>
      <c r="S2726" t="inlineStr">
        <is>
          <t>-</t>
        </is>
      </c>
      <c r="T2726" t="inlineStr">
        <is>
          <t>Bhagalpur</t>
        </is>
      </c>
      <c r="U2726" t="inlineStr">
        <is>
          <t xml:space="preserve"> </t>
        </is>
      </c>
      <c r="V2726" t="n">
        <v>8</v>
      </c>
      <c r="W2726" t="n">
        <v>4</v>
      </c>
      <c r="X2726" t="inlineStr">
        <is>
          <t>XXXXXX3594</t>
        </is>
      </c>
      <c r="Y2726" s="72" t="n">
        <v>46326.53017361111</v>
      </c>
    </row>
    <row r="2727">
      <c r="A2727" s="39" t="inlineStr">
        <is>
          <t>6accab5fb5d6412692d23d5c</t>
        </is>
      </c>
      <c r="B2727" s="72" t="n">
        <v>46307.63322916667</v>
      </c>
      <c r="C2727" s="70" t="n">
        <v>46307</v>
      </c>
      <c r="D2727" t="inlineStr">
        <is>
          <t>2026-10</t>
        </is>
      </c>
      <c r="E2727" t="inlineStr">
        <is>
          <t>Wk of 2026-10-12</t>
        </is>
      </c>
      <c r="F2727" t="inlineStr">
        <is>
          <t>Lost</t>
        </is>
      </c>
      <c r="G2727" s="39" t="str">
        <f>IF(ISNUMBER(MATCH(F2727,QualityStatuses,0)),"Quality Lead","Non-Quality Lead")</f>
        <v>Non-Quality Lead</v>
      </c>
      <c r="H2727" s="39" t="str">
        <f>IFERROR(INDEX(CampTypes,MATCH(I2727,CampList,0)),"Unattributed")</f>
        <v>New</v>
      </c>
      <c r="I2727" t="inlineStr">
        <is>
          <t>EBG - In House | ABO | Natuf | Leads | Unit Franchise | India | Oct26 | V1</t>
        </is>
      </c>
      <c r="J2727" t="inlineStr">
        <is>
          <t>EBG - In House | ABO | Natuf | Leads | Unit Franchise | India | Oct26 | V1</t>
        </is>
      </c>
      <c r="K2727" t="inlineStr">
        <is>
          <t>Direct (campaign tagged in CRM)</t>
        </is>
      </c>
      <c r="L2727" t="inlineStr">
        <is>
          <t>Natuf | Business Owners | Tier1 + Growth Cities | Oct26 | V1</t>
        </is>
      </c>
      <c r="M2727" t="inlineStr">
        <is>
          <t>Natuf | Business Owners | Tier1 + Growth Cities | Oct26 | V1</t>
        </is>
      </c>
      <c r="N2727" t="inlineStr">
        <is>
          <t>Natuf | Reel | Brand Ambassador | Heard Of Owning A Cafe | V1</t>
        </is>
      </c>
      <c r="O2727" t="inlineStr">
        <is>
          <t>In House Natuf</t>
        </is>
      </c>
      <c r="P2727" t="inlineStr">
        <is>
          <t>Facebook</t>
        </is>
      </c>
      <c r="Q2727" t="inlineStr">
        <is>
          <t>Marshal Malbari</t>
        </is>
      </c>
      <c r="R2727" t="inlineStr">
        <is>
          <t>Tanishq A</t>
        </is>
      </c>
      <c r="S2727" t="inlineStr">
        <is>
          <t>DNP - Did Not Pick Up</t>
        </is>
      </c>
      <c r="T2727" t="inlineStr">
        <is>
          <t>Pune</t>
        </is>
      </c>
      <c r="U2727" t="inlineStr">
        <is>
          <t xml:space="preserve"> </t>
        </is>
      </c>
      <c r="V2727" t="n">
        <v>6</v>
      </c>
      <c r="W2727" t="n">
        <v>4</v>
      </c>
      <c r="X2727" t="inlineStr">
        <is>
          <t>XXXXXX5498</t>
        </is>
      </c>
      <c r="Y2727" s="72" t="n">
        <v>46326.52037037037</v>
      </c>
    </row>
    <row r="2728">
      <c r="A2728" s="39" t="inlineStr">
        <is>
          <t>6accab4517539c881df0ea4c</t>
        </is>
      </c>
      <c r="B2728" s="72" t="n">
        <v>46307.63292824074</v>
      </c>
      <c r="C2728" s="70" t="n">
        <v>46307</v>
      </c>
      <c r="D2728" t="inlineStr">
        <is>
          <t>2026-10</t>
        </is>
      </c>
      <c r="E2728" t="inlineStr">
        <is>
          <t>Wk of 2026-10-12</t>
        </is>
      </c>
      <c r="F2728" t="inlineStr">
        <is>
          <t>Lost</t>
        </is>
      </c>
      <c r="G2728" s="39" t="str">
        <f>IF(ISNUMBER(MATCH(F2728,QualityStatuses,0)),"Quality Lead","Non-Quality Lead")</f>
        <v>Non-Quality Lead</v>
      </c>
      <c r="H2728" s="39" t="str">
        <f>IFERROR(INDEX(CampTypes,MATCH(I2728,CampList,0)),"Unattributed")</f>
        <v>New</v>
      </c>
      <c r="I2728" t="inlineStr">
        <is>
          <t>EBG - In House | ABO | Natuf | Leads | Unit Franchise | India | Oct26 | V1</t>
        </is>
      </c>
      <c r="J2728" t="inlineStr">
        <is>
          <t>EBG - In House | ABO | Natuf | Leads | Unit Franchise | India | Oct26 | V1</t>
        </is>
      </c>
      <c r="K2728" t="inlineStr">
        <is>
          <t>Direct (campaign tagged in CRM)</t>
        </is>
      </c>
      <c r="L2728" t="inlineStr">
        <is>
          <t>Natuf | Investors | Tier1 + Growth Cities | Oct26 | V1</t>
        </is>
      </c>
      <c r="M2728" t="inlineStr">
        <is>
          <t>Natuf | Investors | Tier1 + Growth Cities | Oct26 | V1</t>
        </is>
      </c>
      <c r="N2728" t="inlineStr">
        <is>
          <t>Natuf | Reel | Brand Ambassador | Heard Of Owning A Cafe | V1</t>
        </is>
      </c>
      <c r="O2728" t="inlineStr">
        <is>
          <t>In House Natuf</t>
        </is>
      </c>
      <c r="P2728" t="inlineStr">
        <is>
          <t>Facebook</t>
        </is>
      </c>
      <c r="Q2728" t="inlineStr">
        <is>
          <t>Marshal Malbari</t>
        </is>
      </c>
      <c r="R2728" t="inlineStr">
        <is>
          <t>Shubham Menon</t>
        </is>
      </c>
      <c r="S2728" t="inlineStr">
        <is>
          <t>Not Interested</t>
        </is>
      </c>
      <c r="T2728" t="inlineStr">
        <is>
          <t>Ashoknagar</t>
        </is>
      </c>
      <c r="U2728" t="inlineStr">
        <is>
          <t xml:space="preserve"> </t>
        </is>
      </c>
      <c r="V2728" t="n">
        <v>6</v>
      </c>
      <c r="W2728" t="n">
        <v>2</v>
      </c>
      <c r="X2728" t="inlineStr">
        <is>
          <t>XXXXXX9746</t>
        </is>
      </c>
      <c r="Y2728" s="72" t="n">
        <v>46326.52037037037</v>
      </c>
    </row>
    <row r="2729">
      <c r="A2729" s="39" t="inlineStr">
        <is>
          <t>6accab1c5584ab9cdffa1720</t>
        </is>
      </c>
      <c r="B2729" s="72" t="n">
        <v>46307.63245370371</v>
      </c>
      <c r="C2729" s="70" t="n">
        <v>46307</v>
      </c>
      <c r="D2729" t="inlineStr">
        <is>
          <t>2026-10</t>
        </is>
      </c>
      <c r="E2729" t="inlineStr">
        <is>
          <t>Wk of 2026-10-12</t>
        </is>
      </c>
      <c r="F2729" t="inlineStr">
        <is>
          <t>Details Shared</t>
        </is>
      </c>
      <c r="G2729" s="39" t="str">
        <f>IF(ISNUMBER(MATCH(F2729,QualityStatuses,0)),"Quality Lead","Non-Quality Lead")</f>
        <v>Quality Lead</v>
      </c>
      <c r="H2729" s="39" t="str">
        <f>IFERROR(INDEX(CampTypes,MATCH(I2729,CampList,0)),"Unattributed")</f>
        <v>New</v>
      </c>
      <c r="I2729" t="inlineStr">
        <is>
          <t>EBG - In House | ABO | Natuf | Leads | Unit Franchise | India | Oct26 | V1</t>
        </is>
      </c>
      <c r="J2729" t="inlineStr">
        <is>
          <t>EBG - In House | ABO | Natuf | Leads | Unit Franchise | India | Oct26 | V1</t>
        </is>
      </c>
      <c r="K2729" t="inlineStr">
        <is>
          <t>Direct (campaign tagged in CRM)</t>
        </is>
      </c>
      <c r="L2729" t="inlineStr">
        <is>
          <t>Natuf | Investors | Tier1 + Growth Cities | Oct26 | V1</t>
        </is>
      </c>
      <c r="M2729" t="inlineStr">
        <is>
          <t>Natuf | Investors | Tier1 + Growth Cities | Oct26 | V1</t>
        </is>
      </c>
      <c r="N2729" t="inlineStr">
        <is>
          <t>Natuf | Reel | Brand Ambassador | Heard Of Owning A Cafe | V1</t>
        </is>
      </c>
      <c r="O2729" t="inlineStr">
        <is>
          <t>In House Natuf</t>
        </is>
      </c>
      <c r="P2729" t="inlineStr">
        <is>
          <t>Facebook</t>
        </is>
      </c>
      <c r="Q2729" t="inlineStr">
        <is>
          <t>Marshal Malbari</t>
        </is>
      </c>
      <c r="R2729" t="inlineStr">
        <is>
          <t>Rudresh Thorat</t>
        </is>
      </c>
      <c r="S2729" t="inlineStr">
        <is>
          <t>-</t>
        </is>
      </c>
      <c r="T2729" t="inlineStr">
        <is>
          <t>New Delhi</t>
        </is>
      </c>
      <c r="U2729" t="inlineStr">
        <is>
          <t xml:space="preserve"> </t>
        </is>
      </c>
      <c r="V2729" t="n">
        <v>3</v>
      </c>
      <c r="W2729" t="n">
        <v>2</v>
      </c>
      <c r="X2729" t="inlineStr">
        <is>
          <t>XXXXXX8984</t>
        </is>
      </c>
      <c r="Y2729" s="72" t="n">
        <v>46326.52037037037</v>
      </c>
    </row>
    <row r="2730">
      <c r="A2730" s="39" t="inlineStr">
        <is>
          <t>6acca54bb8305f756fc67e28</t>
        </is>
      </c>
      <c r="B2730" s="72" t="n">
        <v>46307.61521990741</v>
      </c>
      <c r="C2730" s="70" t="n">
        <v>46307</v>
      </c>
      <c r="D2730" t="inlineStr">
        <is>
          <t>2026-10</t>
        </is>
      </c>
      <c r="E2730" t="inlineStr">
        <is>
          <t>Wk of 2026-10-12</t>
        </is>
      </c>
      <c r="F2730" t="inlineStr">
        <is>
          <t>Connected</t>
        </is>
      </c>
      <c r="G2730" s="39" t="str">
        <f>IF(ISNUMBER(MATCH(F2730,QualityStatuses,0)),"Quality Lead","Non-Quality Lead")</f>
        <v>Non-Quality Lead</v>
      </c>
      <c r="H2730" s="39" t="str">
        <f>IFERROR(INDEX(CampTypes,MATCH(I2730,CampList,0)),"Unattributed")</f>
        <v>Old</v>
      </c>
      <c r="I2730" t="inlineStr">
        <is>
          <t>E_Suresh_Natuf_Kiosk_07072026</t>
        </is>
      </c>
      <c r="J2730" t="inlineStr">
        <is>
          <t>E_Suresh_Natuf_Kiosk_07072026</t>
        </is>
      </c>
      <c r="K2730" t="inlineStr">
        <is>
          <t>Direct (campaign tagged in CRM)</t>
        </is>
      </c>
      <c r="L2730" t="inlineStr">
        <is>
          <t>E_Suresh_Natuf_Kiosk_07072026_Adset5</t>
        </is>
      </c>
      <c r="M2730" t="inlineStr">
        <is>
          <t>E_Suresh_Natuf_Kiosk_07072026_Adset5</t>
        </is>
      </c>
      <c r="N2730" t="inlineStr">
        <is>
          <t>E_Hindi_Suresh_Natuf_Kiosk_07072026_Adset5_ad3 – Copy 2</t>
        </is>
      </c>
      <c r="O2730" t="inlineStr">
        <is>
          <t>Natuf</t>
        </is>
      </c>
      <c r="P2730" t="inlineStr">
        <is>
          <t>Facebook</t>
        </is>
      </c>
      <c r="Q2730" t="inlineStr">
        <is>
          <t>Tejaswini Tarigopula</t>
        </is>
      </c>
      <c r="R2730" t="inlineStr">
        <is>
          <t>Rauth Sanketh</t>
        </is>
      </c>
      <c r="S2730" t="inlineStr">
        <is>
          <t>-</t>
        </is>
      </c>
      <c r="T2730" t="inlineStr">
        <is>
          <t>Vadodara</t>
        </is>
      </c>
      <c r="U2730" t="inlineStr">
        <is>
          <t xml:space="preserve"> </t>
        </is>
      </c>
      <c r="V2730" t="n">
        <v>8</v>
      </c>
      <c r="W2730" t="n">
        <v>7</v>
      </c>
      <c r="X2730" t="inlineStr">
        <is>
          <t>XXXXXX6731</t>
        </is>
      </c>
      <c r="Y2730" s="72" t="n">
        <v>46326.52037037037</v>
      </c>
    </row>
    <row r="2731">
      <c r="A2731" s="39" t="inlineStr">
        <is>
          <t>6acca38139f4286b5bcb2b5b</t>
        </is>
      </c>
      <c r="B2731" s="72" t="n">
        <v>46307.60991898148</v>
      </c>
      <c r="C2731" s="70" t="n">
        <v>46307</v>
      </c>
      <c r="D2731" t="inlineStr">
        <is>
          <t>2026-10</t>
        </is>
      </c>
      <c r="E2731" t="inlineStr">
        <is>
          <t>Wk of 2026-10-12</t>
        </is>
      </c>
      <c r="F2731" t="inlineStr">
        <is>
          <t>Details Shared</t>
        </is>
      </c>
      <c r="G2731" s="39" t="str">
        <f>IF(ISNUMBER(MATCH(F2731,QualityStatuses,0)),"Quality Lead","Non-Quality Lead")</f>
        <v>Quality Lead</v>
      </c>
      <c r="H2731" s="39" t="str">
        <f>IFERROR(INDEX(CampTypes,MATCH(I2731,CampList,0)),"Unattributed")</f>
        <v>New</v>
      </c>
      <c r="I2731" t="inlineStr">
        <is>
          <t>EBG - In House | ABO | Natuf | Leads | Unit Franchise | India | Oct26 | V1</t>
        </is>
      </c>
      <c r="J2731" t="inlineStr">
        <is>
          <t>EBG - In House | ABO | Natuf | Leads | Unit Franchise | India | Oct26 | V1</t>
        </is>
      </c>
      <c r="K2731" t="inlineStr">
        <is>
          <t>Direct (campaign tagged in CRM)</t>
        </is>
      </c>
      <c r="L2731" t="inlineStr">
        <is>
          <t>Natuf | Business Owners | Tier1 + Growth Cities | Oct26 | V1</t>
        </is>
      </c>
      <c r="M2731" t="inlineStr">
        <is>
          <t>Natuf | Business Owners | Tier1 + Growth Cities | Oct26 | V1</t>
        </is>
      </c>
      <c r="N2731" t="inlineStr">
        <is>
          <t>Natuf | Reel | Brand Ambassador | Heard Of Owning A Cafe | V1</t>
        </is>
      </c>
      <c r="O2731" t="inlineStr">
        <is>
          <t>In House Natuf</t>
        </is>
      </c>
      <c r="P2731" t="inlineStr">
        <is>
          <t>Facebook</t>
        </is>
      </c>
      <c r="Q2731" t="inlineStr">
        <is>
          <t>Marshal Malbari</t>
        </is>
      </c>
      <c r="R2731" t="inlineStr">
        <is>
          <t>Rohit Kamble</t>
        </is>
      </c>
      <c r="S2731" t="inlineStr">
        <is>
          <t>-</t>
        </is>
      </c>
      <c r="T2731" t="inlineStr">
        <is>
          <t>Mysore</t>
        </is>
      </c>
      <c r="U2731" t="inlineStr">
        <is>
          <t xml:space="preserve"> </t>
        </is>
      </c>
      <c r="V2731" t="n">
        <v>1</v>
      </c>
      <c r="W2731" t="n">
        <v>1</v>
      </c>
      <c r="X2731" t="inlineStr">
        <is>
          <t>XXXXXX0084</t>
        </is>
      </c>
      <c r="Y2731" s="72" t="n">
        <v>46326.52037037037</v>
      </c>
    </row>
    <row r="2732">
      <c r="A2732" s="39" t="inlineStr">
        <is>
          <t>6acca1deed30b4e1f1372d94</t>
        </is>
      </c>
      <c r="B2732" s="72" t="n">
        <v>46307.60506944444</v>
      </c>
      <c r="C2732" s="70" t="n">
        <v>46307</v>
      </c>
      <c r="D2732" t="inlineStr">
        <is>
          <t>2026-10</t>
        </is>
      </c>
      <c r="E2732" t="inlineStr">
        <is>
          <t>Wk of 2026-10-12</t>
        </is>
      </c>
      <c r="F2732" t="inlineStr">
        <is>
          <t>Attempt 3</t>
        </is>
      </c>
      <c r="G2732" s="39" t="str">
        <f>IF(ISNUMBER(MATCH(F2732,QualityStatuses,0)),"Quality Lead","Non-Quality Lead")</f>
        <v>Non-Quality Lead</v>
      </c>
      <c r="H2732" s="39" t="str">
        <f>IFERROR(INDEX(CampTypes,MATCH(I2732,CampList,0)),"Unattributed")</f>
        <v>Old</v>
      </c>
      <c r="I2732" t="inlineStr">
        <is>
          <t>E_Suresh_Natuf_Kiosk_07072026</t>
        </is>
      </c>
      <c r="J2732" t="inlineStr">
        <is>
          <t>E_Suresh_Natuf_Kiosk_07072026</t>
        </is>
      </c>
      <c r="K2732" t="inlineStr">
        <is>
          <t>Direct (campaign tagged in CRM)</t>
        </is>
      </c>
      <c r="L2732" t="inlineStr">
        <is>
          <t>E_Suresh_Natuf_Kiosk_07072026_Adset5</t>
        </is>
      </c>
      <c r="M2732" t="inlineStr">
        <is>
          <t>E_Suresh_Natuf_Kiosk_07072026_Adset5</t>
        </is>
      </c>
      <c r="N2732" t="inlineStr">
        <is>
          <t>E_Hindi_Suresh_Natuf_Kiosk_07072026_Adset5_ad3 – Copy 2</t>
        </is>
      </c>
      <c r="O2732" t="inlineStr">
        <is>
          <t>Natuf</t>
        </is>
      </c>
      <c r="P2732" t="inlineStr">
        <is>
          <t>Facebook</t>
        </is>
      </c>
      <c r="Q2732" t="inlineStr">
        <is>
          <t>Marshal Malbari</t>
        </is>
      </c>
      <c r="R2732" t="inlineStr">
        <is>
          <t>Rinkita Virvani</t>
        </is>
      </c>
      <c r="S2732" t="inlineStr">
        <is>
          <t>-</t>
        </is>
      </c>
      <c r="T2732" t="inlineStr">
        <is>
          <t>New Delhi</t>
        </is>
      </c>
      <c r="U2732" t="inlineStr">
        <is>
          <t xml:space="preserve"> </t>
        </is>
      </c>
      <c r="V2732" t="n">
        <v>4</v>
      </c>
      <c r="W2732" t="n">
        <v>0</v>
      </c>
      <c r="X2732" t="inlineStr">
        <is>
          <t>XXXXXX8820</t>
        </is>
      </c>
      <c r="Y2732" s="72" t="n">
        <v>46326.52037037037</v>
      </c>
    </row>
    <row r="2733">
      <c r="A2733" s="39" t="inlineStr">
        <is>
          <t>6acca17a95bb8d446f2a9566</t>
        </is>
      </c>
      <c r="B2733" s="72" t="n">
        <v>46307.60391203704</v>
      </c>
      <c r="C2733" s="70" t="n">
        <v>46307</v>
      </c>
      <c r="D2733" t="inlineStr">
        <is>
          <t>2026-10</t>
        </is>
      </c>
      <c r="E2733" t="inlineStr">
        <is>
          <t>Wk of 2026-10-12</t>
        </is>
      </c>
      <c r="F2733" t="inlineStr">
        <is>
          <t>Details Shared</t>
        </is>
      </c>
      <c r="G2733" s="39" t="str">
        <f>IF(ISNUMBER(MATCH(F2733,QualityStatuses,0)),"Quality Lead","Non-Quality Lead")</f>
        <v>Quality Lead</v>
      </c>
      <c r="H2733" s="39" t="str">
        <f>IFERROR(INDEX(CampTypes,MATCH(I2733,CampList,0)),"Unattributed")</f>
        <v>New</v>
      </c>
      <c r="I2733" t="inlineStr">
        <is>
          <t>EBG - In House | ABO | Natuf | Leads | Unit Franchise | India | Oct26 | V1</t>
        </is>
      </c>
      <c r="J2733" t="inlineStr">
        <is>
          <t>EBG - In House | ABO | Natuf | Leads | Unit Franchise | India | Oct26 | V1</t>
        </is>
      </c>
      <c r="K2733" t="inlineStr">
        <is>
          <t>Direct (campaign tagged in CRM)</t>
        </is>
      </c>
      <c r="L2733" t="inlineStr">
        <is>
          <t>Natuf | Broad | Tier1 + Growth Cities | Oct26 | V1</t>
        </is>
      </c>
      <c r="M2733" t="inlineStr">
        <is>
          <t>Natuf | Broad | Tier1 + Growth Cities | Oct26 | V1</t>
        </is>
      </c>
      <c r="N2733" t="inlineStr">
        <is>
          <t>Natuf | Reel | Brand Ambassador | Heard Of Owning A Cafe | V1</t>
        </is>
      </c>
      <c r="O2733" t="inlineStr">
        <is>
          <t>In House Natuf</t>
        </is>
      </c>
      <c r="P2733" t="inlineStr">
        <is>
          <t>Facebook</t>
        </is>
      </c>
      <c r="Q2733" t="inlineStr">
        <is>
          <t>Marshal Malbari</t>
        </is>
      </c>
      <c r="R2733" t="inlineStr">
        <is>
          <t>Rinkita Virvani</t>
        </is>
      </c>
      <c r="S2733" t="inlineStr">
        <is>
          <t>-</t>
        </is>
      </c>
      <c r="T2733" t="inlineStr">
        <is>
          <t>Gwalior</t>
        </is>
      </c>
      <c r="U2733" t="inlineStr">
        <is>
          <t xml:space="preserve"> </t>
        </is>
      </c>
      <c r="V2733" t="n">
        <v>2</v>
      </c>
      <c r="W2733" t="n">
        <v>2</v>
      </c>
      <c r="X2733" t="inlineStr">
        <is>
          <t>XXXXXX9034</t>
        </is>
      </c>
      <c r="Y2733" s="72" t="n">
        <v>46326.52037037037</v>
      </c>
    </row>
    <row r="2734">
      <c r="A2734" s="39" t="inlineStr">
        <is>
          <t>6acca1405584ab9cdffa0984</t>
        </is>
      </c>
      <c r="B2734" s="72" t="n">
        <v>46307.60324074074</v>
      </c>
      <c r="C2734" s="70" t="n">
        <v>46307</v>
      </c>
      <c r="D2734" t="inlineStr">
        <is>
          <t>2026-10</t>
        </is>
      </c>
      <c r="E2734" t="inlineStr">
        <is>
          <t>Wk of 2026-10-12</t>
        </is>
      </c>
      <c r="F2734" t="inlineStr">
        <is>
          <t>Meeting Conducted but NOT QUALIFIED</t>
        </is>
      </c>
      <c r="G2734" s="39" t="str">
        <f>IF(ISNUMBER(MATCH(F2734,QualityStatuses,0)),"Quality Lead","Non-Quality Lead")</f>
        <v>Non-Quality Lead</v>
      </c>
      <c r="H2734" s="39" t="str">
        <f>IFERROR(INDEX(CampTypes,MATCH(I2734,CampList,0)),"Unattributed")</f>
        <v>Old</v>
      </c>
      <c r="I2734" t="inlineStr">
        <is>
          <t>E_Suresh_Natuf_Kiosk_07072026</t>
        </is>
      </c>
      <c r="J2734" t="inlineStr">
        <is>
          <t>E_Suresh_Natuf_Kiosk_07072026</t>
        </is>
      </c>
      <c r="K2734" t="inlineStr">
        <is>
          <t>Direct (campaign tagged in CRM)</t>
        </is>
      </c>
      <c r="L2734" t="inlineStr">
        <is>
          <t>E_Suresh_Natuf_Kiosk_07072026_Adset5</t>
        </is>
      </c>
      <c r="M2734" t="inlineStr">
        <is>
          <t>E_Suresh_Natuf_Kiosk_07072026_Adset5</t>
        </is>
      </c>
      <c r="N2734" t="inlineStr">
        <is>
          <t>E_Hindi_Suresh_Natuf_Kiosk_07072026_Adset5_ad3 – Copy 2</t>
        </is>
      </c>
      <c r="O2734" t="inlineStr">
        <is>
          <t>Natuf</t>
        </is>
      </c>
      <c r="P2734" t="inlineStr">
        <is>
          <t>Facebook</t>
        </is>
      </c>
      <c r="Q2734" t="inlineStr">
        <is>
          <t>Marshal Malbari</t>
        </is>
      </c>
      <c r="R2734" t="inlineStr">
        <is>
          <t>Vanita Joshi</t>
        </is>
      </c>
      <c r="S2734" t="inlineStr">
        <is>
          <t>-</t>
        </is>
      </c>
      <c r="T2734" t="inlineStr">
        <is>
          <t>Ambala</t>
        </is>
      </c>
      <c r="U2734" t="inlineStr">
        <is>
          <t xml:space="preserve"> </t>
        </is>
      </c>
      <c r="V2734" t="n">
        <v>12</v>
      </c>
      <c r="W2734" t="n">
        <v>6</v>
      </c>
      <c r="X2734" t="inlineStr">
        <is>
          <t>XXXXXX5533</t>
        </is>
      </c>
      <c r="Y2734" s="72" t="n">
        <v>46326.52037037037</v>
      </c>
    </row>
    <row r="2735">
      <c r="A2735" s="39" t="inlineStr">
        <is>
          <t>6acca01bc51f2b351ff2c992</t>
        </is>
      </c>
      <c r="B2735" s="72" t="n">
        <v>46307.59984953704</v>
      </c>
      <c r="C2735" s="70" t="n">
        <v>46307</v>
      </c>
      <c r="D2735" t="inlineStr">
        <is>
          <t>2026-10</t>
        </is>
      </c>
      <c r="E2735" t="inlineStr">
        <is>
          <t>Wk of 2026-10-12</t>
        </is>
      </c>
      <c r="F2735" t="inlineStr">
        <is>
          <t>Lost</t>
        </is>
      </c>
      <c r="G2735" s="39" t="str">
        <f>IF(ISNUMBER(MATCH(F2735,QualityStatuses,0)),"Quality Lead","Non-Quality Lead")</f>
        <v>Non-Quality Lead</v>
      </c>
      <c r="H2735" s="39" t="str">
        <f>IFERROR(INDEX(CampTypes,MATCH(I2735,CampList,0)),"Unattributed")</f>
        <v>New</v>
      </c>
      <c r="I2735" t="inlineStr">
        <is>
          <t>EBG - In House | ABO | Natuf | Leads | Unit Franchise | India | Oct26 | V1</t>
        </is>
      </c>
      <c r="J2735" t="inlineStr">
        <is>
          <t>EBG - In House | ABO | Natuf | Leads | Unit Franchise | India | Oct26 | V1</t>
        </is>
      </c>
      <c r="K2735" t="inlineStr">
        <is>
          <t>Direct (campaign tagged in CRM)</t>
        </is>
      </c>
      <c r="L2735" t="inlineStr">
        <is>
          <t>Natuf | LAL 1% | India | Jul26 | V1</t>
        </is>
      </c>
      <c r="M2735" t="inlineStr">
        <is>
          <t>Natuf | LAL 1% | India | Jul26 | V1</t>
        </is>
      </c>
      <c r="N2735" t="inlineStr">
        <is>
          <t>Natuf | Reel | Brand Ambassador | Heard Of Owning A Cafe | V1</t>
        </is>
      </c>
      <c r="O2735" t="inlineStr">
        <is>
          <t>In House Natuf</t>
        </is>
      </c>
      <c r="P2735" t="inlineStr">
        <is>
          <t>Facebook</t>
        </is>
      </c>
      <c r="Q2735" t="inlineStr">
        <is>
          <t>Marshal Malbari</t>
        </is>
      </c>
      <c r="R2735" t="inlineStr">
        <is>
          <t>Pammi Roy</t>
        </is>
      </c>
      <c r="S2735" t="inlineStr">
        <is>
          <t>Not Interested</t>
        </is>
      </c>
      <c r="T2735" t="inlineStr">
        <is>
          <t>kanpur</t>
        </is>
      </c>
      <c r="U2735" t="inlineStr">
        <is>
          <t xml:space="preserve"> </t>
        </is>
      </c>
      <c r="V2735" t="n">
        <v>1</v>
      </c>
      <c r="W2735" t="n">
        <v>1</v>
      </c>
      <c r="X2735" t="inlineStr">
        <is>
          <t>XXXXXX4229</t>
        </is>
      </c>
      <c r="Y2735" s="72" t="n">
        <v>46326.52037037037</v>
      </c>
    </row>
    <row r="2736">
      <c r="A2736" s="39" t="inlineStr">
        <is>
          <t>6acc9f8e95bb8d446f2a911e</t>
        </is>
      </c>
      <c r="B2736" s="72" t="n">
        <v>46307.59821759259</v>
      </c>
      <c r="C2736" s="70" t="n">
        <v>46307</v>
      </c>
      <c r="D2736" t="inlineStr">
        <is>
          <t>2026-10</t>
        </is>
      </c>
      <c r="E2736" t="inlineStr">
        <is>
          <t>Wk of 2026-10-12</t>
        </is>
      </c>
      <c r="F2736" t="inlineStr">
        <is>
          <t>Lost</t>
        </is>
      </c>
      <c r="G2736" s="39" t="str">
        <f>IF(ISNUMBER(MATCH(F2736,QualityStatuses,0)),"Quality Lead","Non-Quality Lead")</f>
        <v>Non-Quality Lead</v>
      </c>
      <c r="H2736" s="39" t="str">
        <f>IFERROR(INDEX(CampTypes,MATCH(I2736,CampList,0)),"Unattributed")</f>
        <v>New</v>
      </c>
      <c r="I2736" t="inlineStr">
        <is>
          <t>EBG - In House | ABO | Natuf | Leads | Unit Franchise | India | Oct26 | V1</t>
        </is>
      </c>
      <c r="J2736" t="inlineStr">
        <is>
          <t>EBG - In House | ABO | Natuf | Leads | Unit Franchise | India | Oct26 | V1</t>
        </is>
      </c>
      <c r="K2736" t="inlineStr">
        <is>
          <t>Direct (campaign tagged in CRM)</t>
        </is>
      </c>
      <c r="L2736" t="inlineStr">
        <is>
          <t>Natuf | Investors | Tier1 + Growth Cities | Oct26 | V1</t>
        </is>
      </c>
      <c r="M2736" t="inlineStr">
        <is>
          <t>Natuf | Investors | Tier1 + Growth Cities | Oct26 | V1</t>
        </is>
      </c>
      <c r="N2736" t="inlineStr">
        <is>
          <t>Natuf | Reel | Brand Ambassador | Heard Of Owning A Cafe | V1</t>
        </is>
      </c>
      <c r="O2736" t="inlineStr">
        <is>
          <t>In House Natuf</t>
        </is>
      </c>
      <c r="P2736" t="inlineStr">
        <is>
          <t>Facebook</t>
        </is>
      </c>
      <c r="Q2736" t="inlineStr">
        <is>
          <t>Marshal Malbari</t>
        </is>
      </c>
      <c r="R2736" t="inlineStr">
        <is>
          <t>Drishti Lodhia</t>
        </is>
      </c>
      <c r="S2736" t="inlineStr">
        <is>
          <t>DNP - Did Not Pick Up</t>
        </is>
      </c>
      <c r="T2736" t="inlineStr">
        <is>
          <t>Mumbai</t>
        </is>
      </c>
      <c r="U2736" t="inlineStr">
        <is>
          <t xml:space="preserve"> </t>
        </is>
      </c>
      <c r="V2736" t="n">
        <v>4</v>
      </c>
      <c r="W2736" t="n">
        <v>2</v>
      </c>
      <c r="X2736" t="inlineStr">
        <is>
          <t>XXXXXX5278</t>
        </is>
      </c>
      <c r="Y2736" s="72" t="n">
        <v>46326.52037037037</v>
      </c>
    </row>
    <row r="2737">
      <c r="A2737" s="39" t="inlineStr">
        <is>
          <t>6acc9e61097a9309058a05d3</t>
        </is>
      </c>
      <c r="B2737" s="72" t="n">
        <v>46307.59473379629</v>
      </c>
      <c r="C2737" s="70" t="n">
        <v>46307</v>
      </c>
      <c r="D2737" t="inlineStr">
        <is>
          <t>2026-10</t>
        </is>
      </c>
      <c r="E2737" t="inlineStr">
        <is>
          <t>Wk of 2026-10-12</t>
        </is>
      </c>
      <c r="F2737" t="inlineStr">
        <is>
          <t>Details Shared</t>
        </is>
      </c>
      <c r="G2737" s="39" t="str">
        <f>IF(ISNUMBER(MATCH(F2737,QualityStatuses,0)),"Quality Lead","Non-Quality Lead")</f>
        <v>Quality Lead</v>
      </c>
      <c r="H2737" s="39" t="str">
        <f>IFERROR(INDEX(CampTypes,MATCH(I2737,CampList,0)),"Unattributed")</f>
        <v>New</v>
      </c>
      <c r="I2737" t="inlineStr">
        <is>
          <t>EBG - In House | ABO | Natuf | Leads | Unit Franchise | India | Oct26 | V1</t>
        </is>
      </c>
      <c r="J2737" t="inlineStr">
        <is>
          <t>EBG - In House | ABO | Natuf | Leads | Unit Franchise | India | Oct26 | V1</t>
        </is>
      </c>
      <c r="K2737" t="inlineStr">
        <is>
          <t>Direct (campaign tagged in CRM)</t>
        </is>
      </c>
      <c r="L2737" t="inlineStr">
        <is>
          <t>Natuf | Investors | Tier1 + Growth Cities | Oct26 | V1</t>
        </is>
      </c>
      <c r="M2737" t="inlineStr">
        <is>
          <t>Natuf | Investors | Tier1 + Growth Cities | Oct26 | V1</t>
        </is>
      </c>
      <c r="N2737" t="inlineStr">
        <is>
          <t>Natuf | Reel | Brand Ambassador | Heard Of Owning A Cafe | V1</t>
        </is>
      </c>
      <c r="O2737" t="inlineStr">
        <is>
          <t>In House Natuf</t>
        </is>
      </c>
      <c r="P2737" t="inlineStr">
        <is>
          <t>Facebook</t>
        </is>
      </c>
      <c r="Q2737" t="inlineStr">
        <is>
          <t>Marshal Malbari</t>
        </is>
      </c>
      <c r="R2737" t="inlineStr">
        <is>
          <t>Aisha Rasalkar</t>
        </is>
      </c>
      <c r="S2737" t="inlineStr">
        <is>
          <t>-</t>
        </is>
      </c>
      <c r="T2737" t="inlineStr">
        <is>
          <t>Pune</t>
        </is>
      </c>
      <c r="U2737" t="inlineStr">
        <is>
          <t xml:space="preserve"> </t>
        </is>
      </c>
      <c r="V2737" t="n">
        <v>3</v>
      </c>
      <c r="W2737" t="n">
        <v>2</v>
      </c>
      <c r="X2737" t="inlineStr">
        <is>
          <t>XXXXXX9284</t>
        </is>
      </c>
      <c r="Y2737" s="72" t="n">
        <v>46326.52037037037</v>
      </c>
    </row>
    <row r="2738">
      <c r="A2738" s="39" t="inlineStr">
        <is>
          <t>6acc9db4623ca84fd3e2d2cf</t>
        </is>
      </c>
      <c r="B2738" s="72" t="n">
        <v>46307.59273148148</v>
      </c>
      <c r="C2738" s="70" t="n">
        <v>46307</v>
      </c>
      <c r="D2738" t="inlineStr">
        <is>
          <t>2026-10</t>
        </is>
      </c>
      <c r="E2738" t="inlineStr">
        <is>
          <t>Wk of 2026-10-12</t>
        </is>
      </c>
      <c r="F2738" t="inlineStr">
        <is>
          <t>Details Shared</t>
        </is>
      </c>
      <c r="G2738" s="39" t="str">
        <f>IF(ISNUMBER(MATCH(F2738,QualityStatuses,0)),"Quality Lead","Non-Quality Lead")</f>
        <v>Quality Lead</v>
      </c>
      <c r="H2738" s="39" t="str">
        <f>IFERROR(INDEX(CampTypes,MATCH(I2738,CampList,0)),"Unattributed")</f>
        <v>Old</v>
      </c>
      <c r="I2738" t="inlineStr">
        <is>
          <t>E_Suresh_Natuf_Kiosk_07072026</t>
        </is>
      </c>
      <c r="J2738" t="inlineStr">
        <is>
          <t>E_Suresh_Natuf_Kiosk_07072026</t>
        </is>
      </c>
      <c r="K2738" t="inlineStr">
        <is>
          <t>Direct (campaign tagged in CRM)</t>
        </is>
      </c>
      <c r="L2738" t="inlineStr">
        <is>
          <t>E_Suresh_Natuf_Kiosk_07072026_Adset5</t>
        </is>
      </c>
      <c r="M2738" t="inlineStr">
        <is>
          <t>E_Suresh_Natuf_Kiosk_07072026_Adset5</t>
        </is>
      </c>
      <c r="N2738" t="inlineStr">
        <is>
          <t>E_Hindi_Suresh_Natuf_Kiosk_07072026_Adset5_ad3 – Copy 2</t>
        </is>
      </c>
      <c r="O2738" t="inlineStr">
        <is>
          <t>Natuf</t>
        </is>
      </c>
      <c r="P2738" t="inlineStr">
        <is>
          <t>Facebook</t>
        </is>
      </c>
      <c r="Q2738" t="inlineStr">
        <is>
          <t>Marshal Malbari</t>
        </is>
      </c>
      <c r="R2738" t="inlineStr">
        <is>
          <t>Aisha Rasalkar</t>
        </is>
      </c>
      <c r="S2738" t="inlineStr">
        <is>
          <t>-</t>
        </is>
      </c>
      <c r="T2738" t="inlineStr">
        <is>
          <t>Delhi</t>
        </is>
      </c>
      <c r="U2738" t="inlineStr">
        <is>
          <t xml:space="preserve"> </t>
        </is>
      </c>
      <c r="V2738" t="n">
        <v>2</v>
      </c>
      <c r="W2738" t="n">
        <v>2</v>
      </c>
      <c r="X2738" t="inlineStr">
        <is>
          <t>XXXXXX8442</t>
        </is>
      </c>
      <c r="Y2738" s="72" t="n">
        <v>46326.52037037037</v>
      </c>
    </row>
    <row r="2739">
      <c r="A2739" s="39" t="inlineStr">
        <is>
          <t>6acc9d4e95bb8d446f2a8cbe</t>
        </is>
      </c>
      <c r="B2739" s="72" t="n">
        <v>46307.59155092593</v>
      </c>
      <c r="C2739" s="70" t="n">
        <v>46307</v>
      </c>
      <c r="D2739" t="inlineStr">
        <is>
          <t>2026-10</t>
        </is>
      </c>
      <c r="E2739" t="inlineStr">
        <is>
          <t>Wk of 2026-10-12</t>
        </is>
      </c>
      <c r="F2739" t="inlineStr">
        <is>
          <t>Attempt 1</t>
        </is>
      </c>
      <c r="G2739" s="39" t="str">
        <f>IF(ISNUMBER(MATCH(F2739,QualityStatuses,0)),"Quality Lead","Non-Quality Lead")</f>
        <v>Non-Quality Lead</v>
      </c>
      <c r="H2739" s="39" t="str">
        <f>IFERROR(INDEX(CampTypes,MATCH(I2739,CampList,0)),"Unattributed")</f>
        <v>New</v>
      </c>
      <c r="I2739" t="inlineStr">
        <is>
          <t>EBG - In House | ABO | Natuf | Leads | Unit Franchise | India | Oct26 | V1</t>
        </is>
      </c>
      <c r="J2739" t="inlineStr">
        <is>
          <t>EBG - In House | ABO | Natuf | Leads | Unit Franchise | India | Oct26 | V1</t>
        </is>
      </c>
      <c r="K2739" t="inlineStr">
        <is>
          <t>Direct (campaign tagged in CRM)</t>
        </is>
      </c>
      <c r="L2739" t="inlineStr">
        <is>
          <t>Natuf | Investors | Tier1 + Growth Cities | Oct26 | V1</t>
        </is>
      </c>
      <c r="M2739" t="inlineStr">
        <is>
          <t>Natuf | Investors | Tier1 + Growth Cities | Oct26 | V1</t>
        </is>
      </c>
      <c r="N2739" t="inlineStr">
        <is>
          <t>Natuf | Reel | Brand Ambassador | Heard Of Owning A Cafe | V1</t>
        </is>
      </c>
      <c r="O2739" t="inlineStr">
        <is>
          <t>In House Natuf</t>
        </is>
      </c>
      <c r="P2739" t="inlineStr">
        <is>
          <t>Facebook</t>
        </is>
      </c>
      <c r="Q2739" t="inlineStr">
        <is>
          <t>Marshal Malbari</t>
        </is>
      </c>
      <c r="R2739" t="inlineStr">
        <is>
          <t>Rudresh Thorat</t>
        </is>
      </c>
      <c r="S2739" t="inlineStr">
        <is>
          <t>-</t>
        </is>
      </c>
      <c r="T2739" t="inlineStr">
        <is>
          <t>Gurugram</t>
        </is>
      </c>
      <c r="U2739" t="inlineStr">
        <is>
          <t xml:space="preserve"> </t>
        </is>
      </c>
      <c r="V2739" t="n">
        <v>1</v>
      </c>
      <c r="W2739" t="n">
        <v>1</v>
      </c>
      <c r="X2739" t="inlineStr">
        <is>
          <t>XXXXXX0007</t>
        </is>
      </c>
      <c r="Y2739" s="72" t="n">
        <v>46326.52037037037</v>
      </c>
    </row>
    <row r="2740">
      <c r="A2740" s="39" t="inlineStr">
        <is>
          <t>6acc9b6a9ede94f9dfbb5bc5</t>
        </is>
      </c>
      <c r="B2740" s="72" t="n">
        <v>46307.58594907408</v>
      </c>
      <c r="C2740" s="70" t="n">
        <v>46307</v>
      </c>
      <c r="D2740" t="inlineStr">
        <is>
          <t>2026-10</t>
        </is>
      </c>
      <c r="E2740" t="inlineStr">
        <is>
          <t>Wk of 2026-10-12</t>
        </is>
      </c>
      <c r="F2740" t="inlineStr">
        <is>
          <t>Details Shared</t>
        </is>
      </c>
      <c r="G2740" s="39" t="str">
        <f>IF(ISNUMBER(MATCH(F2740,QualityStatuses,0)),"Quality Lead","Non-Quality Lead")</f>
        <v>Quality Lead</v>
      </c>
      <c r="H2740" s="39" t="str">
        <f>IFERROR(INDEX(CampTypes,MATCH(I2740,CampList,0)),"Unattributed")</f>
        <v>New</v>
      </c>
      <c r="I2740" t="inlineStr">
        <is>
          <t>EBG - In House | ABO | Natuf | Leads | Unit Franchise | India | Oct26 | V1</t>
        </is>
      </c>
      <c r="J2740" t="inlineStr">
        <is>
          <t>EBG - In House | ABO | Natuf | Leads | Unit Franchise | India | Oct26 | V1</t>
        </is>
      </c>
      <c r="K2740" t="inlineStr">
        <is>
          <t>Direct (campaign tagged in CRM)</t>
        </is>
      </c>
      <c r="L2740" t="inlineStr">
        <is>
          <t>Natuf | LAL 1% | India | Jul26 | V1</t>
        </is>
      </c>
      <c r="M2740" t="inlineStr">
        <is>
          <t>Natuf | LAL 1% | India | Jul26 | V1</t>
        </is>
      </c>
      <c r="N2740" t="inlineStr">
        <is>
          <t>Natuf | Reel | Brand Ambassador | Heard Of Owning A Cafe | V1</t>
        </is>
      </c>
      <c r="O2740" t="inlineStr">
        <is>
          <t>In House Natuf</t>
        </is>
      </c>
      <c r="P2740" t="inlineStr">
        <is>
          <t>Facebook</t>
        </is>
      </c>
      <c r="Q2740" t="inlineStr">
        <is>
          <t>Marshal Malbari</t>
        </is>
      </c>
      <c r="R2740" t="inlineStr">
        <is>
          <t>Vanita Joshi</t>
        </is>
      </c>
      <c r="S2740" t="inlineStr">
        <is>
          <t>-</t>
        </is>
      </c>
      <c r="T2740" t="inlineStr">
        <is>
          <t>Guwahati</t>
        </is>
      </c>
      <c r="U2740" t="inlineStr">
        <is>
          <t xml:space="preserve"> </t>
        </is>
      </c>
      <c r="V2740" t="n">
        <v>5</v>
      </c>
      <c r="W2740" t="n">
        <v>2</v>
      </c>
      <c r="X2740" t="inlineStr">
        <is>
          <t>XXXXXX9864</t>
        </is>
      </c>
      <c r="Y2740" s="72" t="n">
        <v>46326.52037037037</v>
      </c>
    </row>
    <row r="2741">
      <c r="A2741" s="39" t="inlineStr">
        <is>
          <t>6acc9ad0be4f7f9b4bd8d68a</t>
        </is>
      </c>
      <c r="B2741" s="72" t="n">
        <v>46307.58416666667</v>
      </c>
      <c r="C2741" s="70" t="n">
        <v>46307</v>
      </c>
      <c r="D2741" t="inlineStr">
        <is>
          <t>2026-10</t>
        </is>
      </c>
      <c r="E2741" t="inlineStr">
        <is>
          <t>Wk of 2026-10-12</t>
        </is>
      </c>
      <c r="F2741" t="inlineStr">
        <is>
          <t>Lost</t>
        </is>
      </c>
      <c r="G2741" s="39" t="str">
        <f>IF(ISNUMBER(MATCH(F2741,QualityStatuses,0)),"Quality Lead","Non-Quality Lead")</f>
        <v>Non-Quality Lead</v>
      </c>
      <c r="H2741" s="39" t="str">
        <f>IFERROR(INDEX(CampTypes,MATCH(I2741,CampList,0)),"Unattributed")</f>
        <v>New</v>
      </c>
      <c r="I2741" t="inlineStr">
        <is>
          <t>EBG - In House | ABO | Natuf | Leads | Unit Franchise | India | Oct26 | V1</t>
        </is>
      </c>
      <c r="J2741" t="inlineStr">
        <is>
          <t>EBG - In House | ABO | Natuf | Leads | Unit Franchise | India | Oct26 | V1</t>
        </is>
      </c>
      <c r="K2741" t="inlineStr">
        <is>
          <t>Direct (campaign tagged in CRM)</t>
        </is>
      </c>
      <c r="L2741" t="inlineStr">
        <is>
          <t>Natuf | Broad | Tier1 + Growth Cities | Oct26 | V1</t>
        </is>
      </c>
      <c r="M2741" t="inlineStr">
        <is>
          <t>Natuf | Broad | Tier1 + Growth Cities | Oct26 | V1</t>
        </is>
      </c>
      <c r="N2741" t="inlineStr">
        <is>
          <t>Natuf | Reel | Brand Ambassador | Heard Of Owning A Cafe | V1</t>
        </is>
      </c>
      <c r="O2741" t="inlineStr">
        <is>
          <t>In House Natuf</t>
        </is>
      </c>
      <c r="P2741" t="inlineStr">
        <is>
          <t>Facebook</t>
        </is>
      </c>
      <c r="Q2741" t="inlineStr">
        <is>
          <t>Marshal Malbari</t>
        </is>
      </c>
      <c r="R2741" t="inlineStr">
        <is>
          <t>Tanishq A</t>
        </is>
      </c>
      <c r="S2741" t="inlineStr">
        <is>
          <t>DNP - Did Not Pick Up</t>
        </is>
      </c>
      <c r="T2741" t="inlineStr">
        <is>
          <t>Amreli</t>
        </is>
      </c>
      <c r="U2741" t="inlineStr">
        <is>
          <t xml:space="preserve"> </t>
        </is>
      </c>
      <c r="V2741" t="n">
        <v>8</v>
      </c>
      <c r="W2741" t="n">
        <v>0</v>
      </c>
      <c r="X2741" t="inlineStr">
        <is>
          <t>XXXXXX9099</t>
        </is>
      </c>
      <c r="Y2741" s="72" t="n">
        <v>46326.52037037037</v>
      </c>
    </row>
    <row r="2742">
      <c r="A2742" s="39" t="inlineStr">
        <is>
          <t>6acc9a44c51f2b351ff2bde0</t>
        </is>
      </c>
      <c r="B2742" s="72" t="n">
        <v>46307.5825462963</v>
      </c>
      <c r="C2742" s="70" t="n">
        <v>46307</v>
      </c>
      <c r="D2742" t="inlineStr">
        <is>
          <t>2026-10</t>
        </is>
      </c>
      <c r="E2742" t="inlineStr">
        <is>
          <t>Wk of 2026-10-12</t>
        </is>
      </c>
      <c r="F2742" t="inlineStr">
        <is>
          <t>Lost</t>
        </is>
      </c>
      <c r="G2742" s="39" t="str">
        <f>IF(ISNUMBER(MATCH(F2742,QualityStatuses,0)),"Quality Lead","Non-Quality Lead")</f>
        <v>Non-Quality Lead</v>
      </c>
      <c r="H2742" s="39" t="str">
        <f>IFERROR(INDEX(CampTypes,MATCH(I2742,CampList,0)),"Unattributed")</f>
        <v>New</v>
      </c>
      <c r="I2742" t="inlineStr">
        <is>
          <t>EBG - In House | ABO | Natuf | Leads | Unit Franchise | India | Oct26 | V1</t>
        </is>
      </c>
      <c r="J2742" t="inlineStr">
        <is>
          <t>EBG - In House | ABO | Natuf | Leads | Unit Franchise | India | Oct26 | V1</t>
        </is>
      </c>
      <c r="K2742" t="inlineStr">
        <is>
          <t>Direct (campaign tagged in CRM)</t>
        </is>
      </c>
      <c r="L2742" t="inlineStr">
        <is>
          <t>Natuf | Broad | Tier1 + Growth Cities | Oct26 | V1</t>
        </is>
      </c>
      <c r="M2742" t="inlineStr">
        <is>
          <t>Natuf | Broad | Tier1 + Growth Cities | Oct26 | V1</t>
        </is>
      </c>
      <c r="N2742" t="inlineStr">
        <is>
          <t>Natuf | Reel | Brand Ambassador | Heard Of Owning A Cafe | V1</t>
        </is>
      </c>
      <c r="O2742" t="inlineStr">
        <is>
          <t>In House Natuf</t>
        </is>
      </c>
      <c r="P2742" t="inlineStr">
        <is>
          <t>Facebook</t>
        </is>
      </c>
      <c r="Q2742" t="inlineStr">
        <is>
          <t>Marshal Malbari</t>
        </is>
      </c>
      <c r="R2742" t="inlineStr">
        <is>
          <t>Shubham Menon</t>
        </is>
      </c>
      <c r="S2742" t="inlineStr">
        <is>
          <t>DNP - Did Not Pick Up</t>
        </is>
      </c>
      <c r="T2742" t="inlineStr">
        <is>
          <t>Chennai</t>
        </is>
      </c>
      <c r="U2742" t="inlineStr">
        <is>
          <t xml:space="preserve"> </t>
        </is>
      </c>
      <c r="V2742" t="n">
        <v>6</v>
      </c>
      <c r="W2742" t="n">
        <v>5</v>
      </c>
      <c r="X2742" t="inlineStr">
        <is>
          <t>XXXXXX1209</t>
        </is>
      </c>
      <c r="Y2742" s="72" t="n">
        <v>46326.52037037037</v>
      </c>
    </row>
    <row r="2743">
      <c r="A2743" s="39" t="inlineStr">
        <is>
          <t>6acc98d59f757bbacaf543a3</t>
        </is>
      </c>
      <c r="B2743" s="72" t="n">
        <v>46307.57829861111</v>
      </c>
      <c r="C2743" s="70" t="n">
        <v>46307</v>
      </c>
      <c r="D2743" t="inlineStr">
        <is>
          <t>2026-10</t>
        </is>
      </c>
      <c r="E2743" t="inlineStr">
        <is>
          <t>Wk of 2026-10-12</t>
        </is>
      </c>
      <c r="F2743" t="inlineStr">
        <is>
          <t>Attempt 1</t>
        </is>
      </c>
      <c r="G2743" s="39" t="str">
        <f>IF(ISNUMBER(MATCH(F2743,QualityStatuses,0)),"Quality Lead","Non-Quality Lead")</f>
        <v>Non-Quality Lead</v>
      </c>
      <c r="H2743" s="39" t="str">
        <f>IFERROR(INDEX(CampTypes,MATCH(I2743,CampList,0)),"Unattributed")</f>
        <v>New</v>
      </c>
      <c r="I2743" t="inlineStr">
        <is>
          <t>EBG - In House | ABO | Natuf | Leads | Unit Franchise | India | Oct26 | V1</t>
        </is>
      </c>
      <c r="J2743" t="inlineStr">
        <is>
          <t>EBG - In House | ABO | Natuf | Leads | Unit Franchise | India | Oct26 | V1</t>
        </is>
      </c>
      <c r="K2743" t="inlineStr">
        <is>
          <t>Direct (campaign tagged in CRM)</t>
        </is>
      </c>
      <c r="L2743" t="inlineStr">
        <is>
          <t>Natuf | LAL 1% | India | Jul26 | V1</t>
        </is>
      </c>
      <c r="M2743" t="inlineStr">
        <is>
          <t>Natuf | LAL 1% | India | Jul26 | V1</t>
        </is>
      </c>
      <c r="N2743" t="inlineStr">
        <is>
          <t>Natuf | Reel | Brand Ambassador | Heard Of Owning A Cafe | V1</t>
        </is>
      </c>
      <c r="O2743" t="inlineStr">
        <is>
          <t>In House Natuf</t>
        </is>
      </c>
      <c r="P2743" t="inlineStr">
        <is>
          <t>Facebook</t>
        </is>
      </c>
      <c r="Q2743" t="inlineStr">
        <is>
          <t>Marshal Malbari</t>
        </is>
      </c>
      <c r="R2743" t="inlineStr">
        <is>
          <t>Rudresh Thorat</t>
        </is>
      </c>
      <c r="S2743" t="inlineStr">
        <is>
          <t>-</t>
        </is>
      </c>
      <c r="T2743" t="inlineStr">
        <is>
          <t>Bettiah</t>
        </is>
      </c>
      <c r="U2743" t="inlineStr">
        <is>
          <t xml:space="preserve"> </t>
        </is>
      </c>
      <c r="V2743" t="n">
        <v>6</v>
      </c>
      <c r="W2743" t="n">
        <v>0</v>
      </c>
      <c r="X2743" t="inlineStr">
        <is>
          <t>XXXXXX7102</t>
        </is>
      </c>
      <c r="Y2743" s="72" t="n">
        <v>46326.52037037037</v>
      </c>
    </row>
    <row r="2744">
      <c r="A2744" s="39" t="inlineStr">
        <is>
          <t>6acc95c61937735e595178ac</t>
        </is>
      </c>
      <c r="B2744" s="72" t="n">
        <v>46307.56923611111</v>
      </c>
      <c r="C2744" s="70" t="n">
        <v>46307</v>
      </c>
      <c r="D2744" t="inlineStr">
        <is>
          <t>2026-10</t>
        </is>
      </c>
      <c r="E2744" t="inlineStr">
        <is>
          <t>Wk of 2026-10-12</t>
        </is>
      </c>
      <c r="F2744" t="inlineStr">
        <is>
          <t>Attempt 1</t>
        </is>
      </c>
      <c r="G2744" s="39" t="str">
        <f>IF(ISNUMBER(MATCH(F2744,QualityStatuses,0)),"Quality Lead","Non-Quality Lead")</f>
        <v>Non-Quality Lead</v>
      </c>
      <c r="H2744" s="39" t="str">
        <f>IFERROR(INDEX(CampTypes,MATCH(I2744,CampList,0)),"Unattributed")</f>
        <v>New</v>
      </c>
      <c r="I2744" t="inlineStr">
        <is>
          <t>EBG - In House | ABO | Natuf | Leads | Unit Franchise | India | Oct26 | V1</t>
        </is>
      </c>
      <c r="J2744" t="inlineStr">
        <is>
          <t>EBG - In House | ABO | Natuf | Leads | Unit Franchise | India | Oct26 | V1</t>
        </is>
      </c>
      <c r="K2744" t="inlineStr">
        <is>
          <t>Direct (campaign tagged in CRM)</t>
        </is>
      </c>
      <c r="L2744" t="inlineStr">
        <is>
          <t>Natuf | Investors | Tier1 + Growth Cities | Oct26 | V1</t>
        </is>
      </c>
      <c r="M2744" t="inlineStr">
        <is>
          <t>Natuf | Investors | Tier1 + Growth Cities | Oct26 | V1</t>
        </is>
      </c>
      <c r="N2744" t="inlineStr">
        <is>
          <t>Natuf | Reel | Brand Ambassador | Heard Of Owning A Cafe | V1</t>
        </is>
      </c>
      <c r="O2744" t="inlineStr">
        <is>
          <t>In House Natuf</t>
        </is>
      </c>
      <c r="P2744" t="inlineStr">
        <is>
          <t>Facebook</t>
        </is>
      </c>
      <c r="Q2744" t="inlineStr">
        <is>
          <t>Marshal Malbari</t>
        </is>
      </c>
      <c r="R2744" t="inlineStr">
        <is>
          <t>Rohit Kamble</t>
        </is>
      </c>
      <c r="S2744" t="inlineStr">
        <is>
          <t>-</t>
        </is>
      </c>
      <c r="T2744" t="inlineStr">
        <is>
          <t>Patna</t>
        </is>
      </c>
      <c r="U2744" t="inlineStr">
        <is>
          <t xml:space="preserve"> </t>
        </is>
      </c>
      <c r="V2744" t="n">
        <v>1</v>
      </c>
      <c r="W2744" t="n">
        <v>1</v>
      </c>
      <c r="X2744" t="inlineStr">
        <is>
          <t>XXXXXX7055</t>
        </is>
      </c>
      <c r="Y2744" s="72" t="n">
        <v>46326.52037037037</v>
      </c>
    </row>
    <row r="2745">
      <c r="A2745" s="39" t="inlineStr">
        <is>
          <t>6acc94783bb63da7a9f45993</t>
        </is>
      </c>
      <c r="B2745" s="72" t="n">
        <v>46307.56537037037</v>
      </c>
      <c r="C2745" s="70" t="n">
        <v>46307</v>
      </c>
      <c r="D2745" t="inlineStr">
        <is>
          <t>2026-10</t>
        </is>
      </c>
      <c r="E2745" t="inlineStr">
        <is>
          <t>Wk of 2026-10-12</t>
        </is>
      </c>
      <c r="F2745" t="inlineStr">
        <is>
          <t>Attempt 5</t>
        </is>
      </c>
      <c r="G2745" s="39" t="str">
        <f>IF(ISNUMBER(MATCH(F2745,QualityStatuses,0)),"Quality Lead","Non-Quality Lead")</f>
        <v>Non-Quality Lead</v>
      </c>
      <c r="H2745" s="39" t="str">
        <f>IFERROR(INDEX(CampTypes,MATCH(I2745,CampList,0)),"Unattributed")</f>
        <v>New</v>
      </c>
      <c r="I2745" t="inlineStr">
        <is>
          <t>EBG - In House | ABO | Natuf | Leads | Unit Franchise | India | Oct26 | V1</t>
        </is>
      </c>
      <c r="J2745" t="inlineStr">
        <is>
          <t>EBG - In House | ABO | Natuf | Leads | Unit Franchise | India | Oct26 | V1</t>
        </is>
      </c>
      <c r="K2745" t="inlineStr">
        <is>
          <t>Direct (campaign tagged in CRM)</t>
        </is>
      </c>
      <c r="L2745" t="inlineStr">
        <is>
          <t>Natuf | LAL 1% | India | Jul26 | V1</t>
        </is>
      </c>
      <c r="M2745" t="inlineStr">
        <is>
          <t>Natuf | LAL 1% | India | Jul26 | V1</t>
        </is>
      </c>
      <c r="N2745" t="inlineStr">
        <is>
          <t>Natuf | Reel | Brand Ambassador | Heard Of Owning A Cafe | V1</t>
        </is>
      </c>
      <c r="O2745" t="inlineStr">
        <is>
          <t>In House Natuf</t>
        </is>
      </c>
      <c r="P2745" t="inlineStr">
        <is>
          <t>Facebook</t>
        </is>
      </c>
      <c r="Q2745" t="inlineStr">
        <is>
          <t>Marshal Malbari</t>
        </is>
      </c>
      <c r="R2745" t="inlineStr">
        <is>
          <t>Rinkita Virvani</t>
        </is>
      </c>
      <c r="S2745" t="inlineStr">
        <is>
          <t>-</t>
        </is>
      </c>
      <c r="T2745" t="inlineStr">
        <is>
          <t>Agartala</t>
        </is>
      </c>
      <c r="U2745" t="inlineStr">
        <is>
          <t xml:space="preserve"> </t>
        </is>
      </c>
      <c r="V2745" t="n">
        <v>5</v>
      </c>
      <c r="W2745" t="n">
        <v>0</v>
      </c>
      <c r="X2745" t="inlineStr">
        <is>
          <t>XXXXXX5030</t>
        </is>
      </c>
      <c r="Y2745" s="72" t="n">
        <v>46326.52037037037</v>
      </c>
    </row>
    <row r="2746">
      <c r="A2746" s="39" t="inlineStr">
        <is>
          <t>6acc9412fbf813c46450c797</t>
        </is>
      </c>
      <c r="B2746" s="72" t="n">
        <v>46307.56418981482</v>
      </c>
      <c r="C2746" s="70" t="n">
        <v>46307</v>
      </c>
      <c r="D2746" t="inlineStr">
        <is>
          <t>2026-10</t>
        </is>
      </c>
      <c r="E2746" t="inlineStr">
        <is>
          <t>Wk of 2026-10-12</t>
        </is>
      </c>
      <c r="F2746" t="inlineStr">
        <is>
          <t>Attempt 3</t>
        </is>
      </c>
      <c r="G2746" s="39" t="str">
        <f>IF(ISNUMBER(MATCH(F2746,QualityStatuses,0)),"Quality Lead","Non-Quality Lead")</f>
        <v>Non-Quality Lead</v>
      </c>
      <c r="H2746" s="39" t="str">
        <f>IFERROR(INDEX(CampTypes,MATCH(I2746,CampList,0)),"Unattributed")</f>
        <v>New</v>
      </c>
      <c r="I2746" t="inlineStr">
        <is>
          <t>EBG - In House | ABO | Natuf | Leads | Unit Franchise | India | Oct26 | V1</t>
        </is>
      </c>
      <c r="J2746" t="inlineStr">
        <is>
          <t>EBG - In House | ABO | Natuf | Leads | Unit Franchise | India | Oct26 | V1</t>
        </is>
      </c>
      <c r="K2746" t="inlineStr">
        <is>
          <t>Direct (campaign tagged in CRM)</t>
        </is>
      </c>
      <c r="L2746" t="inlineStr">
        <is>
          <t>Natuf | Broad | Tier1 + Growth Cities | Oct26 | V1</t>
        </is>
      </c>
      <c r="M2746" t="inlineStr">
        <is>
          <t>Natuf | Broad | Tier1 + Growth Cities | Oct26 | V1</t>
        </is>
      </c>
      <c r="N2746" t="inlineStr">
        <is>
          <t>Natuf | Reel | Brand Ambassador | Heard Of Owning A Cafe | V1</t>
        </is>
      </c>
      <c r="O2746" t="inlineStr">
        <is>
          <t>In House Natuf</t>
        </is>
      </c>
      <c r="P2746" t="inlineStr">
        <is>
          <t>Facebook</t>
        </is>
      </c>
      <c r="Q2746" t="inlineStr">
        <is>
          <t>Marshal Malbari</t>
        </is>
      </c>
      <c r="R2746" t="inlineStr">
        <is>
          <t>Pammi Roy</t>
        </is>
      </c>
      <c r="S2746" t="inlineStr">
        <is>
          <t>-</t>
        </is>
      </c>
      <c r="T2746" t="inlineStr">
        <is>
          <t>Ahmedabad</t>
        </is>
      </c>
      <c r="U2746" t="inlineStr">
        <is>
          <t xml:space="preserve"> </t>
        </is>
      </c>
      <c r="V2746" t="n">
        <v>3</v>
      </c>
      <c r="W2746" t="n">
        <v>0</v>
      </c>
      <c r="X2746" t="inlineStr">
        <is>
          <t>XXXXXX3106</t>
        </is>
      </c>
      <c r="Y2746" s="72" t="n">
        <v>46326.52037037037</v>
      </c>
    </row>
    <row r="2747">
      <c r="A2747" s="39" t="inlineStr">
        <is>
          <t>6acc927c68fc2565e3fae93c</t>
        </is>
      </c>
      <c r="B2747" s="72" t="n">
        <v>46307.55949074074</v>
      </c>
      <c r="C2747" s="70" t="n">
        <v>46307</v>
      </c>
      <c r="D2747" t="inlineStr">
        <is>
          <t>2026-10</t>
        </is>
      </c>
      <c r="E2747" t="inlineStr">
        <is>
          <t>Wk of 2026-10-12</t>
        </is>
      </c>
      <c r="F2747" t="inlineStr">
        <is>
          <t>Lost</t>
        </is>
      </c>
      <c r="G2747" s="39" t="str">
        <f>IF(ISNUMBER(MATCH(F2747,QualityStatuses,0)),"Quality Lead","Non-Quality Lead")</f>
        <v>Non-Quality Lead</v>
      </c>
      <c r="H2747" s="39" t="str">
        <f>IFERROR(INDEX(CampTypes,MATCH(I2747,CampList,0)),"Unattributed")</f>
        <v>Old</v>
      </c>
      <c r="I2747" t="inlineStr">
        <is>
          <t>natuf_Kiosk_14072026_Hindi</t>
        </is>
      </c>
      <c r="J2747" t="inlineStr">
        <is>
          <t>natuf_Kiosk_14072026_Hindi</t>
        </is>
      </c>
      <c r="K2747" t="inlineStr">
        <is>
          <t>Direct (campaign tagged in CRM)</t>
        </is>
      </c>
      <c r="L2747" t="inlineStr">
        <is>
          <t>natuf_Kiosk_09102026</t>
        </is>
      </c>
      <c r="M2747" t="inlineStr">
        <is>
          <t>natuf_Kiosk_09102026</t>
        </is>
      </c>
      <c r="N2747" t="inlineStr">
        <is>
          <t>natuf_Kiosk_14072026_ad set_ad1</t>
        </is>
      </c>
      <c r="O2747" t="inlineStr">
        <is>
          <t>Natuf</t>
        </is>
      </c>
      <c r="P2747" t="inlineStr">
        <is>
          <t>Facebook</t>
        </is>
      </c>
      <c r="Q2747" t="inlineStr">
        <is>
          <t>Tejaswini Tarigopula</t>
        </is>
      </c>
      <c r="R2747" t="inlineStr">
        <is>
          <t>Prabhudatta Pattanaik</t>
        </is>
      </c>
      <c r="S2747" t="inlineStr">
        <is>
          <t>Not Interested</t>
        </is>
      </c>
      <c r="T2747" t="inlineStr">
        <is>
          <t>Hyderabad</t>
        </is>
      </c>
      <c r="U2747" t="inlineStr">
        <is>
          <t xml:space="preserve"> </t>
        </is>
      </c>
      <c r="V2747" t="n">
        <v>12</v>
      </c>
      <c r="W2747" t="n">
        <v>10</v>
      </c>
      <c r="X2747" t="inlineStr">
        <is>
          <t>XXXXXX9672</t>
        </is>
      </c>
      <c r="Y2747" s="72" t="n">
        <v>46326.52037037037</v>
      </c>
    </row>
    <row r="2748">
      <c r="A2748" s="39" t="inlineStr">
        <is>
          <t>6acc90159704d91b254209cc</t>
        </is>
      </c>
      <c r="B2748" s="72" t="n">
        <v>46307.55237268518</v>
      </c>
      <c r="C2748" s="70" t="n">
        <v>46307</v>
      </c>
      <c r="D2748" t="inlineStr">
        <is>
          <t>2026-10</t>
        </is>
      </c>
      <c r="E2748" t="inlineStr">
        <is>
          <t>Wk of 2026-10-12</t>
        </is>
      </c>
      <c r="F2748" t="inlineStr">
        <is>
          <t>Connected</t>
        </is>
      </c>
      <c r="G2748" s="39" t="str">
        <f>IF(ISNUMBER(MATCH(F2748,QualityStatuses,0)),"Quality Lead","Non-Quality Lead")</f>
        <v>Non-Quality Lead</v>
      </c>
      <c r="H2748" s="39" t="str">
        <f>IFERROR(INDEX(CampTypes,MATCH(I2748,CampList,0)),"Unattributed")</f>
        <v>Old</v>
      </c>
      <c r="I2748" t="inlineStr">
        <is>
          <t>E_Karan_Natuf_All_07072026</t>
        </is>
      </c>
      <c r="J2748" t="inlineStr">
        <is>
          <t>E_Karan_Natuf_All_07072026</t>
        </is>
      </c>
      <c r="K2748" t="inlineStr">
        <is>
          <t>Direct (campaign tagged in CRM)</t>
        </is>
      </c>
      <c r="L2748" t="inlineStr">
        <is>
          <t>E_Karan_Natuf_Fragship_07072026_Adset2</t>
        </is>
      </c>
      <c r="M2748" t="inlineStr">
        <is>
          <t>E_Karan_Natuf_Fragship_07072026_Adset2</t>
        </is>
      </c>
      <c r="N2748" t="inlineStr">
        <is>
          <t>E_Karan_Natuf_Flagship_Cafe_07072026_Adset2_Ad1 – Copy 2</t>
        </is>
      </c>
      <c r="O2748" t="inlineStr">
        <is>
          <t>Natuf</t>
        </is>
      </c>
      <c r="P2748" t="inlineStr">
        <is>
          <t>Facebook</t>
        </is>
      </c>
      <c r="Q2748" t="inlineStr">
        <is>
          <t>Tejaswini Tarigopula</t>
        </is>
      </c>
      <c r="R2748" t="inlineStr">
        <is>
          <t>Shivani Sharma</t>
        </is>
      </c>
      <c r="S2748" t="inlineStr">
        <is>
          <t>-</t>
        </is>
      </c>
      <c r="T2748" t="inlineStr">
        <is>
          <t>jaipur</t>
        </is>
      </c>
      <c r="U2748" t="inlineStr">
        <is>
          <t xml:space="preserve"> </t>
        </is>
      </c>
      <c r="V2748" t="n">
        <v>6</v>
      </c>
      <c r="W2748" t="n">
        <v>1</v>
      </c>
      <c r="X2748" t="inlineStr">
        <is>
          <t>XXXXXX7332</t>
        </is>
      </c>
      <c r="Y2748" s="72" t="n">
        <v>46326.52037037037</v>
      </c>
    </row>
    <row r="2749">
      <c r="A2749" s="39" t="inlineStr">
        <is>
          <t>6acc8babbe4f7f9b4bd8c92c</t>
        </is>
      </c>
      <c r="B2749" s="72" t="n">
        <v>46307.53929398148</v>
      </c>
      <c r="C2749" s="70" t="n">
        <v>46307</v>
      </c>
      <c r="D2749" t="inlineStr">
        <is>
          <t>2026-10</t>
        </is>
      </c>
      <c r="E2749" t="inlineStr">
        <is>
          <t>Wk of 2026-10-12</t>
        </is>
      </c>
      <c r="F2749" t="inlineStr">
        <is>
          <t>Attempt 1</t>
        </is>
      </c>
      <c r="G2749" s="39" t="str">
        <f>IF(ISNUMBER(MATCH(F2749,QualityStatuses,0)),"Quality Lead","Non-Quality Lead")</f>
        <v>Non-Quality Lead</v>
      </c>
      <c r="H2749" s="39" t="str">
        <f>IFERROR(INDEX(CampTypes,MATCH(I2749,CampList,0)),"Unattributed")</f>
        <v>Old</v>
      </c>
      <c r="I2749" t="inlineStr">
        <is>
          <t>natuf_Kiosk_14072026_Hindi</t>
        </is>
      </c>
      <c r="J2749" t="inlineStr">
        <is>
          <t>natuf_Kiosk_14072026_Hindi</t>
        </is>
      </c>
      <c r="K2749" t="inlineStr">
        <is>
          <t>Direct (campaign tagged in CRM)</t>
        </is>
      </c>
      <c r="L2749" t="inlineStr">
        <is>
          <t>natuf_Kiosk_09102026</t>
        </is>
      </c>
      <c r="M2749" t="inlineStr">
        <is>
          <t>natuf_Kiosk_09102026</t>
        </is>
      </c>
      <c r="N2749" t="inlineStr">
        <is>
          <t>natuf_Kiosk_14072026_ad set_ad1</t>
        </is>
      </c>
      <c r="O2749" t="inlineStr">
        <is>
          <t>Natuf</t>
        </is>
      </c>
      <c r="P2749" t="inlineStr">
        <is>
          <t>Facebook</t>
        </is>
      </c>
      <c r="Q2749" t="inlineStr">
        <is>
          <t>Tejaswini Tarigopula</t>
        </is>
      </c>
      <c r="R2749" t="inlineStr">
        <is>
          <t>Shivamani</t>
        </is>
      </c>
      <c r="S2749" t="inlineStr">
        <is>
          <t>-</t>
        </is>
      </c>
      <c r="T2749" t="inlineStr">
        <is>
          <t>Sangola</t>
        </is>
      </c>
      <c r="U2749" t="inlineStr">
        <is>
          <t xml:space="preserve"> </t>
        </is>
      </c>
      <c r="V2749" t="n">
        <v>2</v>
      </c>
      <c r="W2749" t="n">
        <v>1</v>
      </c>
      <c r="X2749" t="inlineStr">
        <is>
          <t>XXXXXX0126</t>
        </is>
      </c>
      <c r="Y2749" s="72" t="n">
        <v>46326.52037037037</v>
      </c>
    </row>
    <row r="2750">
      <c r="A2750" s="39" t="inlineStr">
        <is>
          <t>6acc8a68b27b237e26813247</t>
        </is>
      </c>
      <c r="B2750" s="72" t="n">
        <v>46307.53555555556</v>
      </c>
      <c r="C2750" s="70" t="n">
        <v>46307</v>
      </c>
      <c r="D2750" t="inlineStr">
        <is>
          <t>2026-10</t>
        </is>
      </c>
      <c r="E2750" t="inlineStr">
        <is>
          <t>Wk of 2026-10-12</t>
        </is>
      </c>
      <c r="F2750" t="inlineStr">
        <is>
          <t>Lost</t>
        </is>
      </c>
      <c r="G2750" s="39" t="str">
        <f>IF(ISNUMBER(MATCH(F2750,QualityStatuses,0)),"Quality Lead","Non-Quality Lead")</f>
        <v>Non-Quality Lead</v>
      </c>
      <c r="H2750" s="39" t="str">
        <f>IFERROR(INDEX(CampTypes,MATCH(I2750,CampList,0)),"Unattributed")</f>
        <v>New</v>
      </c>
      <c r="I2750" t="inlineStr">
        <is>
          <t>EBG - In House | ABO | Natuf | Leads | Unit Franchise | India | Oct26 | V1</t>
        </is>
      </c>
      <c r="J2750" t="inlineStr">
        <is>
          <t>EBG - In House | ABO | Natuf | Leads | Unit Franchise | India | Oct26 | V1</t>
        </is>
      </c>
      <c r="K2750" t="inlineStr">
        <is>
          <t>Direct (campaign tagged in CRM)</t>
        </is>
      </c>
      <c r="L2750" t="inlineStr">
        <is>
          <t>Natuf | LAL 1% | India | Jul26 | V1</t>
        </is>
      </c>
      <c r="M2750" t="inlineStr">
        <is>
          <t>Natuf | LAL 1% | India | Jul26 | V1</t>
        </is>
      </c>
      <c r="N2750" t="inlineStr">
        <is>
          <t>Natuf | Reel | Brand Ambassador | Heard Of Owning A Cafe | V1</t>
        </is>
      </c>
      <c r="O2750" t="inlineStr">
        <is>
          <t>In House Natuf</t>
        </is>
      </c>
      <c r="P2750" t="inlineStr">
        <is>
          <t>Facebook</t>
        </is>
      </c>
      <c r="Q2750" t="inlineStr">
        <is>
          <t>Marshal Malbari</t>
        </is>
      </c>
      <c r="R2750" t="inlineStr">
        <is>
          <t>Drishti Lodhia</t>
        </is>
      </c>
      <c r="S2750" t="inlineStr">
        <is>
          <t>DNP - Did Not Pick Up</t>
        </is>
      </c>
      <c r="T2750" t="inlineStr">
        <is>
          <t>Arunachal Pradesh</t>
        </is>
      </c>
      <c r="U2750" t="inlineStr">
        <is>
          <t xml:space="preserve"> </t>
        </is>
      </c>
      <c r="V2750" t="n">
        <v>5</v>
      </c>
      <c r="W2750" t="n">
        <v>0</v>
      </c>
      <c r="X2750" t="inlineStr">
        <is>
          <t>XXXXXX8856</t>
        </is>
      </c>
      <c r="Y2750" s="72" t="n">
        <v>46326.52037037037</v>
      </c>
    </row>
    <row r="2751">
      <c r="A2751" s="39" t="inlineStr">
        <is>
          <t>6acc89ef96dcea006e19eb73</t>
        </is>
      </c>
      <c r="B2751" s="72" t="n">
        <v>46307.5341550926</v>
      </c>
      <c r="C2751" s="70" t="n">
        <v>46307</v>
      </c>
      <c r="D2751" t="inlineStr">
        <is>
          <t>2026-10</t>
        </is>
      </c>
      <c r="E2751" t="inlineStr">
        <is>
          <t>Wk of 2026-10-12</t>
        </is>
      </c>
      <c r="F2751" t="inlineStr">
        <is>
          <t>Details Shared</t>
        </is>
      </c>
      <c r="G2751" s="39" t="str">
        <f>IF(ISNUMBER(MATCH(F2751,QualityStatuses,0)),"Quality Lead","Non-Quality Lead")</f>
        <v>Quality Lead</v>
      </c>
      <c r="H2751" s="39" t="str">
        <f>IFERROR(INDEX(CampTypes,MATCH(I2751,CampList,0)),"Unattributed")</f>
        <v>New</v>
      </c>
      <c r="I2751" t="inlineStr">
        <is>
          <t>EBG - In House | ABO | Natuf | Leads | Unit Franchise | India | Oct26 | V1</t>
        </is>
      </c>
      <c r="J2751" t="inlineStr">
        <is>
          <t>EBG - In House | ABO | Natuf | Leads | Unit Franchise | India | Oct26 | V1</t>
        </is>
      </c>
      <c r="K2751" t="inlineStr">
        <is>
          <t>Direct (campaign tagged in CRM)</t>
        </is>
      </c>
      <c r="L2751" t="inlineStr">
        <is>
          <t>Natuf | Business Owners | Tier1 + Growth Cities | Oct26 | V1</t>
        </is>
      </c>
      <c r="M2751" t="inlineStr">
        <is>
          <t>Natuf | Business Owners | Tier1 + Growth Cities | Oct26 | V1</t>
        </is>
      </c>
      <c r="N2751" t="inlineStr">
        <is>
          <t>Natuf | Reel | Brand Ambassador | Heard Of Owning A Cafe | V1</t>
        </is>
      </c>
      <c r="O2751" t="inlineStr">
        <is>
          <t>In House Natuf</t>
        </is>
      </c>
      <c r="P2751" t="inlineStr">
        <is>
          <t>Facebook</t>
        </is>
      </c>
      <c r="Q2751" t="inlineStr">
        <is>
          <t>Marshal Malbari</t>
        </is>
      </c>
      <c r="R2751" t="inlineStr">
        <is>
          <t>Aisha Rasalkar</t>
        </is>
      </c>
      <c r="S2751" t="inlineStr">
        <is>
          <t>-</t>
        </is>
      </c>
      <c r="T2751" t="inlineStr">
        <is>
          <t>Bellary</t>
        </is>
      </c>
      <c r="U2751" t="inlineStr">
        <is>
          <t xml:space="preserve"> </t>
        </is>
      </c>
      <c r="V2751" t="n">
        <v>1</v>
      </c>
      <c r="W2751" t="n">
        <v>1</v>
      </c>
      <c r="X2751" t="inlineStr">
        <is>
          <t>XXXXXX2535</t>
        </is>
      </c>
      <c r="Y2751" s="72" t="n">
        <v>46326.52037037037</v>
      </c>
    </row>
    <row r="2752">
      <c r="A2752" s="39" t="inlineStr">
        <is>
          <t>6acc89578822c474b86d2716</t>
        </is>
      </c>
      <c r="B2752" s="72" t="n">
        <v>46307.53239583333</v>
      </c>
      <c r="C2752" s="70" t="n">
        <v>46307</v>
      </c>
      <c r="D2752" t="inlineStr">
        <is>
          <t>2026-10</t>
        </is>
      </c>
      <c r="E2752" t="inlineStr">
        <is>
          <t>Wk of 2026-10-12</t>
        </is>
      </c>
      <c r="F2752" t="inlineStr">
        <is>
          <t>Attempt 1</t>
        </is>
      </c>
      <c r="G2752" s="39" t="str">
        <f>IF(ISNUMBER(MATCH(F2752,QualityStatuses,0)),"Quality Lead","Non-Quality Lead")</f>
        <v>Non-Quality Lead</v>
      </c>
      <c r="H2752" s="39" t="str">
        <f>IFERROR(INDEX(CampTypes,MATCH(I2752,CampList,0)),"Unattributed")</f>
        <v>New</v>
      </c>
      <c r="I2752" t="inlineStr">
        <is>
          <t>EBG - In House | ABO | Natuf | Leads | Unit Franchise | India | Oct26 | V1</t>
        </is>
      </c>
      <c r="J2752" t="inlineStr">
        <is>
          <t>EBG - In House | ABO | Natuf | Leads | Unit Franchise | India | Oct26 | V1</t>
        </is>
      </c>
      <c r="K2752" t="inlineStr">
        <is>
          <t>Direct (campaign tagged in CRM)</t>
        </is>
      </c>
      <c r="L2752" t="inlineStr">
        <is>
          <t>Natuf | Business Owners | Tier1 + Growth Cities | Oct26 | V1</t>
        </is>
      </c>
      <c r="M2752" t="inlineStr">
        <is>
          <t>Natuf | Business Owners | Tier1 + Growth Cities | Oct26 | V1</t>
        </is>
      </c>
      <c r="N2752" t="inlineStr">
        <is>
          <t>Natuf | Reel | Brand Ambassador | Heard Of Owning A Cafe | V1</t>
        </is>
      </c>
      <c r="O2752" t="inlineStr">
        <is>
          <t>In House Natuf</t>
        </is>
      </c>
      <c r="P2752" t="inlineStr">
        <is>
          <t>Facebook</t>
        </is>
      </c>
      <c r="Q2752" t="inlineStr">
        <is>
          <t>Marshal Malbari</t>
        </is>
      </c>
      <c r="R2752" t="inlineStr">
        <is>
          <t>Rohit Kamble</t>
        </is>
      </c>
      <c r="S2752" t="inlineStr">
        <is>
          <t>-</t>
        </is>
      </c>
      <c r="T2752" t="inlineStr">
        <is>
          <t>Ghaziabad</t>
        </is>
      </c>
      <c r="U2752" t="inlineStr">
        <is>
          <t xml:space="preserve"> </t>
        </is>
      </c>
      <c r="V2752" t="n">
        <v>2</v>
      </c>
      <c r="W2752" t="n">
        <v>1</v>
      </c>
      <c r="X2752" t="inlineStr">
        <is>
          <t>XXXXXX0854</t>
        </is>
      </c>
      <c r="Y2752" s="72" t="n">
        <v>46326.52037037037</v>
      </c>
    </row>
    <row r="2753">
      <c r="A2753" s="39" t="inlineStr">
        <is>
          <t>6acc8827a28be0e744d9414d</t>
        </is>
      </c>
      <c r="B2753" s="72" t="n">
        <v>46307.52887731481</v>
      </c>
      <c r="C2753" s="70" t="n">
        <v>46307</v>
      </c>
      <c r="D2753" t="inlineStr">
        <is>
          <t>2026-10</t>
        </is>
      </c>
      <c r="E2753" t="inlineStr">
        <is>
          <t>Wk of 2026-10-12</t>
        </is>
      </c>
      <c r="F2753" t="inlineStr">
        <is>
          <t>Details Shared</t>
        </is>
      </c>
      <c r="G2753" s="39" t="str">
        <f>IF(ISNUMBER(MATCH(F2753,QualityStatuses,0)),"Quality Lead","Non-Quality Lead")</f>
        <v>Quality Lead</v>
      </c>
      <c r="H2753" s="39" t="str">
        <f>IFERROR(INDEX(CampTypes,MATCH(I2753,CampList,0)),"Unattributed")</f>
        <v>Old</v>
      </c>
      <c r="I2753" t="inlineStr">
        <is>
          <t>E_Karan_Natuf_All_07072026</t>
        </is>
      </c>
      <c r="J2753" t="inlineStr">
        <is>
          <t>E_Karan_Natuf_All_07072026</t>
        </is>
      </c>
      <c r="K2753" t="inlineStr">
        <is>
          <t>Direct (campaign tagged in CRM)</t>
        </is>
      </c>
      <c r="L2753" t="inlineStr">
        <is>
          <t>E_Karan_Natuf_Fragship_07072026_Adset2</t>
        </is>
      </c>
      <c r="M2753" t="inlineStr">
        <is>
          <t>E_Karan_Natuf_Fragship_07072026_Adset2</t>
        </is>
      </c>
      <c r="N2753" t="inlineStr">
        <is>
          <t>E_Karan_Natuf_Flagship_Cafe_07072026_Adset2_Ad1 – Copy 2</t>
        </is>
      </c>
      <c r="O2753" t="inlineStr">
        <is>
          <t>Natuf</t>
        </is>
      </c>
      <c r="P2753" t="inlineStr">
        <is>
          <t>Facebook</t>
        </is>
      </c>
      <c r="Q2753" t="inlineStr">
        <is>
          <t>Marshal Malbari</t>
        </is>
      </c>
      <c r="R2753" t="inlineStr">
        <is>
          <t>Tanishq A</t>
        </is>
      </c>
      <c r="S2753" t="inlineStr">
        <is>
          <t>-</t>
        </is>
      </c>
      <c r="T2753" t="inlineStr">
        <is>
          <t>jaipur</t>
        </is>
      </c>
      <c r="U2753" t="inlineStr">
        <is>
          <t xml:space="preserve"> </t>
        </is>
      </c>
      <c r="V2753" t="n">
        <v>9</v>
      </c>
      <c r="W2753" t="n">
        <v>2</v>
      </c>
      <c r="X2753" t="inlineStr">
        <is>
          <t>XXXXXX4452</t>
        </is>
      </c>
      <c r="Y2753" s="72" t="n">
        <v>46326.52037037037</v>
      </c>
    </row>
    <row r="2754">
      <c r="A2754" s="39" t="inlineStr">
        <is>
          <t>6acc87dbc76e99c63793e62e</t>
        </is>
      </c>
      <c r="B2754" s="72" t="n">
        <v>46307.52799768518</v>
      </c>
      <c r="C2754" s="70" t="n">
        <v>46307</v>
      </c>
      <c r="D2754" t="inlineStr">
        <is>
          <t>2026-10</t>
        </is>
      </c>
      <c r="E2754" t="inlineStr">
        <is>
          <t>Wk of 2026-10-12</t>
        </is>
      </c>
      <c r="F2754" t="inlineStr">
        <is>
          <t>Lost</t>
        </is>
      </c>
      <c r="G2754" s="39" t="str">
        <f>IF(ISNUMBER(MATCH(F2754,QualityStatuses,0)),"Quality Lead","Non-Quality Lead")</f>
        <v>Non-Quality Lead</v>
      </c>
      <c r="H2754" s="39" t="str">
        <f>IFERROR(INDEX(CampTypes,MATCH(I2754,CampList,0)),"Unattributed")</f>
        <v>New</v>
      </c>
      <c r="I2754" t="inlineStr">
        <is>
          <t>EBG - In House | ABO | Natuf | Leads | Unit Franchise | India | Oct26 | V1</t>
        </is>
      </c>
      <c r="J2754" t="inlineStr">
        <is>
          <t>EBG - In House | ABO | Natuf | Leads | Unit Franchise | India | Oct26 | V1</t>
        </is>
      </c>
      <c r="K2754" t="inlineStr">
        <is>
          <t>Direct (campaign tagged in CRM)</t>
        </is>
      </c>
      <c r="L2754" t="inlineStr">
        <is>
          <t>Natuf | Broad | Tier1 + Growth Cities | Oct26 | V1</t>
        </is>
      </c>
      <c r="M2754" t="inlineStr">
        <is>
          <t>Natuf | Broad | Tier1 + Growth Cities | Oct26 | V1</t>
        </is>
      </c>
      <c r="N2754" t="inlineStr">
        <is>
          <t>Natuf | Reel | Brand Ambassador | Heard Of Owning A Cafe | V1</t>
        </is>
      </c>
      <c r="O2754" t="inlineStr">
        <is>
          <t>In House Natuf</t>
        </is>
      </c>
      <c r="P2754" t="inlineStr">
        <is>
          <t>Facebook</t>
        </is>
      </c>
      <c r="Q2754" t="inlineStr">
        <is>
          <t>Marshal Malbari</t>
        </is>
      </c>
      <c r="R2754" t="inlineStr">
        <is>
          <t>Vanita Joshi</t>
        </is>
      </c>
      <c r="S2754" t="inlineStr">
        <is>
          <t>Invalid Data</t>
        </is>
      </c>
      <c r="T2754" t="inlineStr">
        <is>
          <t>Siliguri</t>
        </is>
      </c>
      <c r="U2754" t="inlineStr">
        <is>
          <t xml:space="preserve"> </t>
        </is>
      </c>
      <c r="V2754" t="n">
        <v>1</v>
      </c>
      <c r="W2754" t="n">
        <v>0</v>
      </c>
      <c r="X2754" t="inlineStr">
        <is>
          <t>XXXXXX6776</t>
        </is>
      </c>
      <c r="Y2754" s="72" t="n">
        <v>46326.52037037037</v>
      </c>
    </row>
    <row r="2755">
      <c r="A2755" s="39" t="inlineStr">
        <is>
          <t>6acc86a512d7a5c6ce768af0</t>
        </is>
      </c>
      <c r="B2755" s="72" t="n">
        <v>46307.52440972222</v>
      </c>
      <c r="C2755" s="70" t="n">
        <v>46307</v>
      </c>
      <c r="D2755" t="inlineStr">
        <is>
          <t>2026-10</t>
        </is>
      </c>
      <c r="E2755" t="inlineStr">
        <is>
          <t>Wk of 2026-10-12</t>
        </is>
      </c>
      <c r="F2755" t="inlineStr">
        <is>
          <t>Lost</t>
        </is>
      </c>
      <c r="G2755" s="39" t="str">
        <f>IF(ISNUMBER(MATCH(F2755,QualityStatuses,0)),"Quality Lead","Non-Quality Lead")</f>
        <v>Non-Quality Lead</v>
      </c>
      <c r="H2755" s="39" t="str">
        <f>IFERROR(INDEX(CampTypes,MATCH(I2755,CampList,0)),"Unattributed")</f>
        <v>Old</v>
      </c>
      <c r="I2755" t="inlineStr">
        <is>
          <t>natuf_Kiosk_14072026_Hindi</t>
        </is>
      </c>
      <c r="J2755" t="inlineStr">
        <is>
          <t>natuf_Kiosk_14072026_Hindi</t>
        </is>
      </c>
      <c r="K2755" t="inlineStr">
        <is>
          <t>Direct (campaign tagged in CRM)</t>
        </is>
      </c>
      <c r="L2755" t="inlineStr">
        <is>
          <t>natuf_Kiosk_14072026_Highest-converting industries</t>
        </is>
      </c>
      <c r="M2755" t="inlineStr">
        <is>
          <t>natuf_Kiosk_14072026_Highest-converting industries</t>
        </is>
      </c>
      <c r="N2755" t="inlineStr">
        <is>
          <t>natuf_Kiosk_14072026_ad set_ad1</t>
        </is>
      </c>
      <c r="O2755" t="inlineStr">
        <is>
          <t>Natuf</t>
        </is>
      </c>
      <c r="P2755" t="inlineStr">
        <is>
          <t>Facebook</t>
        </is>
      </c>
      <c r="Q2755" t="inlineStr">
        <is>
          <t>Tejaswini Tarigopula</t>
        </is>
      </c>
      <c r="R2755" t="inlineStr">
        <is>
          <t>Arjuman Vidya Sagar</t>
        </is>
      </c>
      <c r="S2755" t="inlineStr">
        <is>
          <t>DNP - Did Not Pick Up</t>
        </is>
      </c>
      <c r="T2755" t="inlineStr">
        <is>
          <t>Dhule</t>
        </is>
      </c>
      <c r="U2755" t="inlineStr">
        <is>
          <t xml:space="preserve"> </t>
        </is>
      </c>
      <c r="V2755" t="n">
        <v>6</v>
      </c>
      <c r="W2755" t="n">
        <v>0</v>
      </c>
      <c r="X2755" t="inlineStr">
        <is>
          <t>XXXXXX7427</t>
        </is>
      </c>
      <c r="Y2755" s="72" t="n">
        <v>46326.52037037037</v>
      </c>
    </row>
    <row r="2756">
      <c r="A2756" s="39" t="inlineStr">
        <is>
          <t>6acc859f96dcea006e19e533</t>
        </is>
      </c>
      <c r="B2756" s="72" t="n">
        <v>46307.52137731481</v>
      </c>
      <c r="C2756" s="70" t="n">
        <v>46307</v>
      </c>
      <c r="D2756" t="inlineStr">
        <is>
          <t>2026-10</t>
        </is>
      </c>
      <c r="E2756" t="inlineStr">
        <is>
          <t>Wk of 2026-10-12</t>
        </is>
      </c>
      <c r="F2756" t="inlineStr">
        <is>
          <t>Lost</t>
        </is>
      </c>
      <c r="G2756" s="39" t="str">
        <f>IF(ISNUMBER(MATCH(F2756,QualityStatuses,0)),"Quality Lead","Non-Quality Lead")</f>
        <v>Non-Quality Lead</v>
      </c>
      <c r="H2756" s="39" t="str">
        <f>IFERROR(INDEX(CampTypes,MATCH(I2756,CampList,0)),"Unattributed")</f>
        <v>New</v>
      </c>
      <c r="I2756" t="inlineStr">
        <is>
          <t>EBG - In House | ABO | Natuf | Leads | Unit Franchise | India | Oct26 | V1</t>
        </is>
      </c>
      <c r="J2756" t="inlineStr">
        <is>
          <t>EBG - In House | ABO | Natuf | Leads | Unit Franchise | India | Oct26 | V1</t>
        </is>
      </c>
      <c r="K2756" t="inlineStr">
        <is>
          <t>Direct (campaign tagged in CRM)</t>
        </is>
      </c>
      <c r="L2756" t="inlineStr">
        <is>
          <t>Natuf | Investors | Tier1 + Growth Cities | Oct26 | V1</t>
        </is>
      </c>
      <c r="M2756" t="inlineStr">
        <is>
          <t>Natuf | Investors | Tier1 + Growth Cities | Oct26 | V1</t>
        </is>
      </c>
      <c r="N2756" t="inlineStr">
        <is>
          <t>Natuf | Reel | Brand Ambassador | Heard Of Owning A Cafe | V1</t>
        </is>
      </c>
      <c r="O2756" t="inlineStr">
        <is>
          <t>In House Natuf</t>
        </is>
      </c>
      <c r="P2756" t="inlineStr">
        <is>
          <t>Facebook</t>
        </is>
      </c>
      <c r="Q2756" t="inlineStr">
        <is>
          <t>Marshal Malbari</t>
        </is>
      </c>
      <c r="R2756" t="inlineStr">
        <is>
          <t>Tanishq A</t>
        </is>
      </c>
      <c r="S2756" t="inlineStr">
        <is>
          <t>DNP - Did Not Pick Up</t>
        </is>
      </c>
      <c r="T2756" t="inlineStr">
        <is>
          <t>Kolhapur</t>
        </is>
      </c>
      <c r="U2756" t="inlineStr">
        <is>
          <t xml:space="preserve"> </t>
        </is>
      </c>
      <c r="V2756" t="n">
        <v>8</v>
      </c>
      <c r="W2756" t="n">
        <v>1</v>
      </c>
      <c r="X2756" t="inlineStr">
        <is>
          <t>XXXXXX8282</t>
        </is>
      </c>
      <c r="Y2756" s="72" t="n">
        <v>46326.52037037037</v>
      </c>
    </row>
    <row r="2757">
      <c r="A2757" s="39" t="inlineStr">
        <is>
          <t>6acc833e6077c2d862be42ca</t>
        </is>
      </c>
      <c r="B2757" s="72" t="n">
        <v>46307.51432870371</v>
      </c>
      <c r="C2757" s="70" t="n">
        <v>46307</v>
      </c>
      <c r="D2757" t="inlineStr">
        <is>
          <t>2026-10</t>
        </is>
      </c>
      <c r="E2757" t="inlineStr">
        <is>
          <t>Wk of 2026-10-12</t>
        </is>
      </c>
      <c r="F2757" t="inlineStr">
        <is>
          <t>Lost</t>
        </is>
      </c>
      <c r="G2757" s="39" t="str">
        <f>IF(ISNUMBER(MATCH(F2757,QualityStatuses,0)),"Quality Lead","Non-Quality Lead")</f>
        <v>Non-Quality Lead</v>
      </c>
      <c r="H2757" s="39" t="str">
        <f>IFERROR(INDEX(CampTypes,MATCH(I2757,CampList,0)),"Unattributed")</f>
        <v>New</v>
      </c>
      <c r="I2757" t="inlineStr">
        <is>
          <t>EBG - In House | ABO | Natuf | Leads | Unit Franchise | India | Oct26 | V1</t>
        </is>
      </c>
      <c r="J2757" t="inlineStr">
        <is>
          <t>EBG - In House | ABO | Natuf | Leads | Unit Franchise | India | Oct26 | V1</t>
        </is>
      </c>
      <c r="K2757" t="inlineStr">
        <is>
          <t>Direct (campaign tagged in CRM)</t>
        </is>
      </c>
      <c r="L2757" t="inlineStr">
        <is>
          <t>Natuf | LAL 1% | India | Jul26 | V1</t>
        </is>
      </c>
      <c r="M2757" t="inlineStr">
        <is>
          <t>Natuf | LAL 1% | India | Jul26 | V1</t>
        </is>
      </c>
      <c r="N2757" t="inlineStr">
        <is>
          <t>Natuf | Reel | Brand Ambassador | Heard Of Owning A Cafe | V1</t>
        </is>
      </c>
      <c r="O2757" t="inlineStr">
        <is>
          <t>In House Natuf</t>
        </is>
      </c>
      <c r="P2757" t="inlineStr">
        <is>
          <t>Facebook</t>
        </is>
      </c>
      <c r="Q2757" t="inlineStr">
        <is>
          <t>Marshal Malbari</t>
        </is>
      </c>
      <c r="R2757" t="inlineStr">
        <is>
          <t>Shubham Menon</t>
        </is>
      </c>
      <c r="S2757" t="inlineStr">
        <is>
          <t>DNP - Did Not Pick Up</t>
        </is>
      </c>
      <c r="T2757" t="inlineStr">
        <is>
          <t>Gauhati</t>
        </is>
      </c>
      <c r="U2757" t="inlineStr">
        <is>
          <t xml:space="preserve"> </t>
        </is>
      </c>
      <c r="V2757" t="n">
        <v>8</v>
      </c>
      <c r="W2757" t="n">
        <v>1</v>
      </c>
      <c r="X2757" t="inlineStr">
        <is>
          <t>XXXXXX4543</t>
        </is>
      </c>
      <c r="Y2757" s="72" t="n">
        <v>46326.52037037037</v>
      </c>
    </row>
    <row r="2758">
      <c r="A2758" s="39" t="inlineStr">
        <is>
          <t>6acc82a73f4e7e809a641c4e</t>
        </is>
      </c>
      <c r="B2758" s="72" t="n">
        <v>46307.51258101852</v>
      </c>
      <c r="C2758" s="70" t="n">
        <v>46307</v>
      </c>
      <c r="D2758" t="inlineStr">
        <is>
          <t>2026-10</t>
        </is>
      </c>
      <c r="E2758" t="inlineStr">
        <is>
          <t>Wk of 2026-10-12</t>
        </is>
      </c>
      <c r="F2758" t="inlineStr">
        <is>
          <t>Attempt 2</t>
        </is>
      </c>
      <c r="G2758" s="39" t="str">
        <f>IF(ISNUMBER(MATCH(F2758,QualityStatuses,0)),"Quality Lead","Non-Quality Lead")</f>
        <v>Non-Quality Lead</v>
      </c>
      <c r="H2758" s="39" t="str">
        <f>IFERROR(INDEX(CampTypes,MATCH(I2758,CampList,0)),"Unattributed")</f>
        <v>Old</v>
      </c>
      <c r="I2758" t="inlineStr">
        <is>
          <t>E_Karan_Natuf_All_07072026</t>
        </is>
      </c>
      <c r="J2758" t="inlineStr">
        <is>
          <t>E_Karan_Natuf_All_07072026</t>
        </is>
      </c>
      <c r="K2758" t="inlineStr">
        <is>
          <t>Direct (campaign tagged in CRM)</t>
        </is>
      </c>
      <c r="L2758" t="inlineStr">
        <is>
          <t>E_Karan_Natuf_Fragship_07072026_Adset2</t>
        </is>
      </c>
      <c r="M2758" t="inlineStr">
        <is>
          <t>E_Karan_Natuf_Fragship_07072026_Adset2</t>
        </is>
      </c>
      <c r="N2758" t="inlineStr">
        <is>
          <t>E_Karan_Natuf_Flagship_Cafe_07072026_Adset2_Ad1 – Copy 2</t>
        </is>
      </c>
      <c r="O2758" t="inlineStr">
        <is>
          <t>Natuf</t>
        </is>
      </c>
      <c r="P2758" t="inlineStr">
        <is>
          <t>Facebook</t>
        </is>
      </c>
      <c r="Q2758" t="inlineStr">
        <is>
          <t>Tejaswini Tarigopula</t>
        </is>
      </c>
      <c r="R2758" t="inlineStr">
        <is>
          <t>Sai Charan</t>
        </is>
      </c>
      <c r="S2758" t="inlineStr">
        <is>
          <t>-</t>
        </is>
      </c>
      <c r="T2758" t="inlineStr">
        <is>
          <t>Barmer</t>
        </is>
      </c>
      <c r="U2758" t="inlineStr">
        <is>
          <t xml:space="preserve"> </t>
        </is>
      </c>
      <c r="V2758" t="n">
        <v>2</v>
      </c>
      <c r="W2758" t="n">
        <v>0</v>
      </c>
      <c r="X2758" t="inlineStr">
        <is>
          <t>XXXXXX5442</t>
        </is>
      </c>
      <c r="Y2758" s="72" t="n">
        <v>46326.52037037037</v>
      </c>
    </row>
    <row r="2759">
      <c r="A2759" s="39" t="inlineStr">
        <is>
          <t>6acc827d660ab4cbd0845b29</t>
        </is>
      </c>
      <c r="B2759" s="72" t="n">
        <v>46307.5120949074</v>
      </c>
      <c r="C2759" s="70" t="n">
        <v>46307</v>
      </c>
      <c r="D2759" t="inlineStr">
        <is>
          <t>2026-10</t>
        </is>
      </c>
      <c r="E2759" t="inlineStr">
        <is>
          <t>Wk of 2026-10-12</t>
        </is>
      </c>
      <c r="F2759" t="inlineStr">
        <is>
          <t>Attempt 1</t>
        </is>
      </c>
      <c r="G2759" s="39" t="str">
        <f>IF(ISNUMBER(MATCH(F2759,QualityStatuses,0)),"Quality Lead","Non-Quality Lead")</f>
        <v>Non-Quality Lead</v>
      </c>
      <c r="H2759" s="39" t="str">
        <f>IFERROR(INDEX(CampTypes,MATCH(I2759,CampList,0)),"Unattributed")</f>
        <v>New</v>
      </c>
      <c r="I2759" t="inlineStr">
        <is>
          <t>EBG - In House | ABO | Natuf | Leads | Unit Franchise | India | Oct26 | V1</t>
        </is>
      </c>
      <c r="J2759" t="inlineStr">
        <is>
          <t>EBG - In House | ABO | Natuf | Leads | Unit Franchise | India | Oct26 | V1</t>
        </is>
      </c>
      <c r="K2759" t="inlineStr">
        <is>
          <t>Direct (campaign tagged in CRM)</t>
        </is>
      </c>
      <c r="L2759" t="inlineStr">
        <is>
          <t>Natuf | Broad | Tier1 + Growth Cities | Oct26 | V1</t>
        </is>
      </c>
      <c r="M2759" t="inlineStr">
        <is>
          <t>Natuf | Broad | Tier1 + Growth Cities | Oct26 | V1</t>
        </is>
      </c>
      <c r="N2759" t="inlineStr">
        <is>
          <t>Natuf | Reel | Brand Ambassador | Heard Of Owning A Cafe | V1</t>
        </is>
      </c>
      <c r="O2759" t="inlineStr">
        <is>
          <t>In House Natuf</t>
        </is>
      </c>
      <c r="P2759" t="inlineStr">
        <is>
          <t>Facebook</t>
        </is>
      </c>
      <c r="Q2759" t="inlineStr">
        <is>
          <t>Marshal Malbari</t>
        </is>
      </c>
      <c r="R2759" t="inlineStr">
        <is>
          <t>Rudresh Thorat</t>
        </is>
      </c>
      <c r="S2759" t="inlineStr">
        <is>
          <t>-</t>
        </is>
      </c>
      <c r="T2759" t="inlineStr">
        <is>
          <t>Patna</t>
        </is>
      </c>
      <c r="U2759" t="inlineStr">
        <is>
          <t xml:space="preserve"> </t>
        </is>
      </c>
      <c r="V2759" t="n">
        <v>1</v>
      </c>
      <c r="W2759" t="n">
        <v>0</v>
      </c>
      <c r="X2759" t="inlineStr">
        <is>
          <t>XXXXXX6355</t>
        </is>
      </c>
      <c r="Y2759" s="72" t="n">
        <v>46326.52037037037</v>
      </c>
    </row>
    <row r="2760">
      <c r="A2760" s="39" t="inlineStr">
        <is>
          <t>6acc81b857fbd921f17ac626</t>
        </is>
      </c>
      <c r="B2760" s="72" t="n">
        <v>46307.50981481482</v>
      </c>
      <c r="C2760" s="70" t="n">
        <v>46307</v>
      </c>
      <c r="D2760" t="inlineStr">
        <is>
          <t>2026-10</t>
        </is>
      </c>
      <c r="E2760" t="inlineStr">
        <is>
          <t>Wk of 2026-10-12</t>
        </is>
      </c>
      <c r="F2760" t="inlineStr">
        <is>
          <t>Attempt 1</t>
        </is>
      </c>
      <c r="G2760" s="39" t="str">
        <f>IF(ISNUMBER(MATCH(F2760,QualityStatuses,0)),"Quality Lead","Non-Quality Lead")</f>
        <v>Non-Quality Lead</v>
      </c>
      <c r="H2760" s="39" t="str">
        <f>IFERROR(INDEX(CampTypes,MATCH(I2760,CampList,0)),"Unattributed")</f>
        <v>New</v>
      </c>
      <c r="I2760" t="inlineStr">
        <is>
          <t>EBG - In House | ABO | Natuf | Leads | Unit Franchise | India | Oct26 | V1</t>
        </is>
      </c>
      <c r="J2760" t="inlineStr">
        <is>
          <t>EBG - In House | ABO | Natuf | Leads | Unit Franchise | India | Oct26 | V1</t>
        </is>
      </c>
      <c r="K2760" t="inlineStr">
        <is>
          <t>Direct (campaign tagged in CRM)</t>
        </is>
      </c>
      <c r="L2760" t="inlineStr">
        <is>
          <t>Natuf | Investors | Tier1 + Growth Cities | Oct26 | V1</t>
        </is>
      </c>
      <c r="M2760" t="inlineStr">
        <is>
          <t>Natuf | Investors | Tier1 + Growth Cities | Oct26 | V1</t>
        </is>
      </c>
      <c r="N2760" t="inlineStr">
        <is>
          <t>Natuf | Reel | Brand Ambassador | Heard Of Owning A Cafe | V1</t>
        </is>
      </c>
      <c r="O2760" t="inlineStr">
        <is>
          <t>In House Natuf</t>
        </is>
      </c>
      <c r="P2760" t="inlineStr">
        <is>
          <t>Facebook</t>
        </is>
      </c>
      <c r="Q2760" t="inlineStr">
        <is>
          <t>Marshal Malbari</t>
        </is>
      </c>
      <c r="R2760" t="inlineStr">
        <is>
          <t>Rohit Kamble</t>
        </is>
      </c>
      <c r="S2760" t="inlineStr">
        <is>
          <t>-</t>
        </is>
      </c>
      <c r="T2760" t="inlineStr">
        <is>
          <t>Jhansi</t>
        </is>
      </c>
      <c r="U2760" t="inlineStr">
        <is>
          <t xml:space="preserve"> </t>
        </is>
      </c>
      <c r="V2760" t="n">
        <v>1</v>
      </c>
      <c r="W2760" t="n">
        <v>0</v>
      </c>
      <c r="X2760" t="inlineStr">
        <is>
          <t>XXXXXX1337</t>
        </is>
      </c>
      <c r="Y2760" s="72" t="n">
        <v>46326.52037037037</v>
      </c>
    </row>
    <row r="2761">
      <c r="A2761" s="39" t="inlineStr">
        <is>
          <t>6acc8165b8bd40a8042b9ae8</t>
        </is>
      </c>
      <c r="B2761" s="72" t="n">
        <v>46307.50885416667</v>
      </c>
      <c r="C2761" s="70" t="n">
        <v>46307</v>
      </c>
      <c r="D2761" t="inlineStr">
        <is>
          <t>2026-10</t>
        </is>
      </c>
      <c r="E2761" t="inlineStr">
        <is>
          <t>Wk of 2026-10-12</t>
        </is>
      </c>
      <c r="F2761" t="inlineStr">
        <is>
          <t>Attempt 1</t>
        </is>
      </c>
      <c r="G2761" s="39" t="str">
        <f>IF(ISNUMBER(MATCH(F2761,QualityStatuses,0)),"Quality Lead","Non-Quality Lead")</f>
        <v>Non-Quality Lead</v>
      </c>
      <c r="H2761" s="39" t="str">
        <f>IFERROR(INDEX(CampTypes,MATCH(I2761,CampList,0)),"Unattributed")</f>
        <v>Old</v>
      </c>
      <c r="I2761" t="inlineStr">
        <is>
          <t>natuf_Kiosk_14072026_Hindi</t>
        </is>
      </c>
      <c r="J2761" t="inlineStr">
        <is>
          <t>natuf_Kiosk_14072026_Hindi</t>
        </is>
      </c>
      <c r="K2761" t="inlineStr">
        <is>
          <t>Direct (campaign tagged in CRM)</t>
        </is>
      </c>
      <c r="L2761" t="inlineStr">
        <is>
          <t>natuf_Kiosk_09102026</t>
        </is>
      </c>
      <c r="M2761" t="inlineStr">
        <is>
          <t>natuf_Kiosk_09102026</t>
        </is>
      </c>
      <c r="N2761" t="inlineStr">
        <is>
          <t>natuf_Kiosk_14072026_ad set_ad1</t>
        </is>
      </c>
      <c r="O2761" t="inlineStr">
        <is>
          <t>Natuf</t>
        </is>
      </c>
      <c r="P2761" t="inlineStr">
        <is>
          <t>Facebook</t>
        </is>
      </c>
      <c r="Q2761" t="inlineStr">
        <is>
          <t>Marshal Malbari</t>
        </is>
      </c>
      <c r="R2761" t="inlineStr">
        <is>
          <t>Rohit Kamble</t>
        </is>
      </c>
      <c r="S2761" t="inlineStr">
        <is>
          <t>-</t>
        </is>
      </c>
      <c r="T2761" t="inlineStr">
        <is>
          <t>Hoshiarpur</t>
        </is>
      </c>
      <c r="U2761" t="inlineStr">
        <is>
          <t xml:space="preserve"> </t>
        </is>
      </c>
      <c r="V2761" t="n">
        <v>1</v>
      </c>
      <c r="W2761" t="n">
        <v>0</v>
      </c>
      <c r="X2761" t="inlineStr">
        <is>
          <t>XXXXXX6004</t>
        </is>
      </c>
      <c r="Y2761" s="72" t="n">
        <v>46326.52037037037</v>
      </c>
    </row>
    <row r="2762">
      <c r="A2762" s="39" t="inlineStr">
        <is>
          <t>6acc80fe935e0c04fbbb0e5d</t>
        </is>
      </c>
      <c r="B2762" s="72" t="n">
        <v>46307.50766203704</v>
      </c>
      <c r="C2762" s="70" t="n">
        <v>46307</v>
      </c>
      <c r="D2762" t="inlineStr">
        <is>
          <t>2026-10</t>
        </is>
      </c>
      <c r="E2762" t="inlineStr">
        <is>
          <t>Wk of 2026-10-12</t>
        </is>
      </c>
      <c r="F2762" t="inlineStr">
        <is>
          <t>Lost</t>
        </is>
      </c>
      <c r="G2762" s="39" t="str">
        <f>IF(ISNUMBER(MATCH(F2762,QualityStatuses,0)),"Quality Lead","Non-Quality Lead")</f>
        <v>Non-Quality Lead</v>
      </c>
      <c r="H2762" s="39" t="str">
        <f>IFERROR(INDEX(CampTypes,MATCH(I2762,CampList,0)),"Unattributed")</f>
        <v>Old</v>
      </c>
      <c r="I2762" t="inlineStr">
        <is>
          <t>natuf_Kiosk_14072026_Hindi</t>
        </is>
      </c>
      <c r="J2762" t="inlineStr">
        <is>
          <t>natuf_Kiosk_14072026_Hindi</t>
        </is>
      </c>
      <c r="K2762" t="inlineStr">
        <is>
          <t>Direct (campaign tagged in CRM)</t>
        </is>
      </c>
      <c r="L2762" t="inlineStr">
        <is>
          <t>natuf_Kiosk_09102026</t>
        </is>
      </c>
      <c r="M2762" t="inlineStr">
        <is>
          <t>natuf_Kiosk_09102026</t>
        </is>
      </c>
      <c r="N2762" t="inlineStr">
        <is>
          <t>natuf_Kiosk_14072026_ad set_ad1</t>
        </is>
      </c>
      <c r="O2762" t="inlineStr">
        <is>
          <t>Natuf</t>
        </is>
      </c>
      <c r="P2762" t="inlineStr">
        <is>
          <t>Facebook</t>
        </is>
      </c>
      <c r="Q2762" t="inlineStr">
        <is>
          <t>Marshal Malbari</t>
        </is>
      </c>
      <c r="R2762" t="inlineStr">
        <is>
          <t>Drishti Lodhia</t>
        </is>
      </c>
      <c r="S2762" t="inlineStr">
        <is>
          <t>Not Interested</t>
        </is>
      </c>
      <c r="T2762" t="inlineStr">
        <is>
          <t>jaipur</t>
        </is>
      </c>
      <c r="U2762" t="inlineStr">
        <is>
          <t xml:space="preserve"> </t>
        </is>
      </c>
      <c r="V2762" t="n">
        <v>5</v>
      </c>
      <c r="W2762" t="n">
        <v>3</v>
      </c>
      <c r="X2762" t="inlineStr">
        <is>
          <t>XXXXXX8483</t>
        </is>
      </c>
      <c r="Y2762" s="72" t="n">
        <v>46326.52037037037</v>
      </c>
    </row>
    <row r="2763">
      <c r="A2763" s="39" t="inlineStr">
        <is>
          <t>6acc80b7907d9fa2c3f0d69b</t>
        </is>
      </c>
      <c r="B2763" s="72" t="n">
        <v>46307.50684027778</v>
      </c>
      <c r="C2763" s="70" t="n">
        <v>46307</v>
      </c>
      <c r="D2763" t="inlineStr">
        <is>
          <t>2026-10</t>
        </is>
      </c>
      <c r="E2763" t="inlineStr">
        <is>
          <t>Wk of 2026-10-12</t>
        </is>
      </c>
      <c r="F2763" t="inlineStr">
        <is>
          <t>Details Shared</t>
        </is>
      </c>
      <c r="G2763" s="39" t="str">
        <f>IF(ISNUMBER(MATCH(F2763,QualityStatuses,0)),"Quality Lead","Non-Quality Lead")</f>
        <v>Quality Lead</v>
      </c>
      <c r="H2763" s="39" t="str">
        <f>IFERROR(INDEX(CampTypes,MATCH(I2763,CampList,0)),"Unattributed")</f>
        <v>New</v>
      </c>
      <c r="I2763" t="inlineStr">
        <is>
          <t>EBG - In House | ABO | Natuf | Leads | Unit Franchise | India | Oct26 | V1</t>
        </is>
      </c>
      <c r="J2763" t="inlineStr">
        <is>
          <t>EBG - In House | ABO | Natuf | Leads | Unit Franchise | India | Oct26 | V1</t>
        </is>
      </c>
      <c r="K2763" t="inlineStr">
        <is>
          <t>Direct (campaign tagged in CRM)</t>
        </is>
      </c>
      <c r="L2763" t="inlineStr">
        <is>
          <t>Natuf | LAL 1% | India | Jul26 | V1</t>
        </is>
      </c>
      <c r="M2763" t="inlineStr">
        <is>
          <t>Natuf | LAL 1% | India | Jul26 | V1</t>
        </is>
      </c>
      <c r="N2763" t="inlineStr">
        <is>
          <t>Natuf | Reel | Brand Ambassador | Heard Of Owning A Cafe | V1</t>
        </is>
      </c>
      <c r="O2763" t="inlineStr">
        <is>
          <t>In House Natuf</t>
        </is>
      </c>
      <c r="P2763" t="inlineStr">
        <is>
          <t>Facebook</t>
        </is>
      </c>
      <c r="Q2763" t="inlineStr">
        <is>
          <t>Marshal Malbari</t>
        </is>
      </c>
      <c r="R2763" t="inlineStr">
        <is>
          <t>Rinkita Virvani</t>
        </is>
      </c>
      <c r="S2763" t="inlineStr">
        <is>
          <t>-</t>
        </is>
      </c>
      <c r="T2763" t="inlineStr">
        <is>
          <t>Kolkata</t>
        </is>
      </c>
      <c r="U2763" t="inlineStr">
        <is>
          <t xml:space="preserve"> </t>
        </is>
      </c>
      <c r="V2763" t="n">
        <v>5</v>
      </c>
      <c r="W2763" t="n">
        <v>5</v>
      </c>
      <c r="X2763" t="inlineStr">
        <is>
          <t>XXXXXX3349</t>
        </is>
      </c>
      <c r="Y2763" s="72" t="n">
        <v>46326.52037037037</v>
      </c>
    </row>
    <row r="2764">
      <c r="A2764" s="39" t="inlineStr">
        <is>
          <t>6acc7e8885f91efb42c3c34b</t>
        </is>
      </c>
      <c r="B2764" s="72" t="n">
        <v>46307.50037037037</v>
      </c>
      <c r="C2764" s="70" t="n">
        <v>46307</v>
      </c>
      <c r="D2764" t="inlineStr">
        <is>
          <t>2026-10</t>
        </is>
      </c>
      <c r="E2764" t="inlineStr">
        <is>
          <t>Wk of 2026-10-12</t>
        </is>
      </c>
      <c r="F2764" t="inlineStr">
        <is>
          <t>Details Shared</t>
        </is>
      </c>
      <c r="G2764" s="39" t="str">
        <f>IF(ISNUMBER(MATCH(F2764,QualityStatuses,0)),"Quality Lead","Non-Quality Lead")</f>
        <v>Quality Lead</v>
      </c>
      <c r="H2764" s="39" t="str">
        <f>IFERROR(INDEX(CampTypes,MATCH(I2764,CampList,0)),"Unattributed")</f>
        <v>New</v>
      </c>
      <c r="I2764" t="inlineStr">
        <is>
          <t>EBG - In House | ABO | Natuf | Leads | Unit Franchise | India | Oct26 | V1</t>
        </is>
      </c>
      <c r="J2764" t="inlineStr">
        <is>
          <t>EBG - In House | ABO | Natuf | Leads | Unit Franchise | India | Oct26 | V1</t>
        </is>
      </c>
      <c r="K2764" t="inlineStr">
        <is>
          <t>Direct (campaign tagged in CRM)</t>
        </is>
      </c>
      <c r="L2764" t="inlineStr">
        <is>
          <t>Natuf | Business Owners | Tier1 + Growth Cities | Oct26 | V1</t>
        </is>
      </c>
      <c r="M2764" t="inlineStr">
        <is>
          <t>Natuf | Business Owners | Tier1 + Growth Cities | Oct26 | V1</t>
        </is>
      </c>
      <c r="N2764" t="inlineStr">
        <is>
          <t>Natuf | Reel | Brand Ambassador | Heard Of Owning A Cafe | V1</t>
        </is>
      </c>
      <c r="O2764" t="inlineStr">
        <is>
          <t>In House Natuf</t>
        </is>
      </c>
      <c r="P2764" t="inlineStr">
        <is>
          <t>Facebook</t>
        </is>
      </c>
      <c r="Q2764" t="inlineStr">
        <is>
          <t>Marshal Malbari</t>
        </is>
      </c>
      <c r="R2764" t="inlineStr">
        <is>
          <t>Pammi Roy</t>
        </is>
      </c>
      <c r="S2764" t="inlineStr">
        <is>
          <t>-</t>
        </is>
      </c>
      <c r="T2764" t="inlineStr">
        <is>
          <t>Bangalore</t>
        </is>
      </c>
      <c r="U2764" t="inlineStr">
        <is>
          <t xml:space="preserve"> </t>
        </is>
      </c>
      <c r="V2764" t="n">
        <v>3</v>
      </c>
      <c r="W2764" t="n">
        <v>3</v>
      </c>
      <c r="X2764" t="inlineStr">
        <is>
          <t>XXXXXX5614</t>
        </is>
      </c>
      <c r="Y2764" s="72" t="n">
        <v>46326.52037037037</v>
      </c>
    </row>
    <row r="2765">
      <c r="A2765" s="39" t="inlineStr">
        <is>
          <t>6acc7d083338257e79b070b7</t>
        </is>
      </c>
      <c r="B2765" s="72" t="n">
        <v>46307.49592592593</v>
      </c>
      <c r="C2765" s="70" t="n">
        <v>46307</v>
      </c>
      <c r="D2765" t="inlineStr">
        <is>
          <t>2026-10</t>
        </is>
      </c>
      <c r="E2765" t="inlineStr">
        <is>
          <t>Wk of 2026-10-12</t>
        </is>
      </c>
      <c r="F2765" t="inlineStr">
        <is>
          <t>Lost</t>
        </is>
      </c>
      <c r="G2765" s="39" t="str">
        <f>IF(ISNUMBER(MATCH(F2765,QualityStatuses,0)),"Quality Lead","Non-Quality Lead")</f>
        <v>Non-Quality Lead</v>
      </c>
      <c r="H2765" s="39" t="str">
        <f>IFERROR(INDEX(CampTypes,MATCH(I2765,CampList,0)),"Unattributed")</f>
        <v>New</v>
      </c>
      <c r="I2765" t="inlineStr">
        <is>
          <t>EBG - In House | ABO | Natuf | Leads | Unit Franchise | India | Oct26 | V1</t>
        </is>
      </c>
      <c r="J2765" t="inlineStr">
        <is>
          <t>EBG - In House | ABO | Natuf | Leads | Unit Franchise | India | Oct26 | V1</t>
        </is>
      </c>
      <c r="K2765" t="inlineStr">
        <is>
          <t>Direct (campaign tagged in CRM)</t>
        </is>
      </c>
      <c r="L2765" t="inlineStr">
        <is>
          <t>Natuf | Business Owners | Tier1 + Growth Cities | Oct26 | V1</t>
        </is>
      </c>
      <c r="M2765" t="inlineStr">
        <is>
          <t>Natuf | Business Owners | Tier1 + Growth Cities | Oct26 | V1</t>
        </is>
      </c>
      <c r="N2765" t="inlineStr">
        <is>
          <t>Natuf | Reel | Brand Ambassador | Heard Of Owning A Cafe | V1</t>
        </is>
      </c>
      <c r="O2765" t="inlineStr">
        <is>
          <t>In House Natuf</t>
        </is>
      </c>
      <c r="P2765" t="inlineStr">
        <is>
          <t>Facebook</t>
        </is>
      </c>
      <c r="Q2765" t="inlineStr">
        <is>
          <t>Marshal Malbari</t>
        </is>
      </c>
      <c r="R2765" t="inlineStr">
        <is>
          <t>Drishti Lodhia</t>
        </is>
      </c>
      <c r="S2765" t="inlineStr">
        <is>
          <t>Looking for different product/service than advertised</t>
        </is>
      </c>
      <c r="T2765" t="inlineStr">
        <is>
          <t>Hyderabad</t>
        </is>
      </c>
      <c r="U2765" t="inlineStr">
        <is>
          <t xml:space="preserve"> </t>
        </is>
      </c>
      <c r="V2765" t="n">
        <v>1</v>
      </c>
      <c r="W2765" t="n">
        <v>1</v>
      </c>
      <c r="X2765" t="inlineStr">
        <is>
          <t>XXXXXX9599</t>
        </is>
      </c>
      <c r="Y2765" s="72" t="n">
        <v>46326.52037037037</v>
      </c>
    </row>
    <row r="2766">
      <c r="A2766" s="39" t="inlineStr">
        <is>
          <t>6acc6b3ea9e1b36d4a716ff5</t>
        </is>
      </c>
      <c r="B2766" s="72" t="n">
        <v>46307.44321759259</v>
      </c>
      <c r="C2766" s="70" t="n">
        <v>46307</v>
      </c>
      <c r="D2766" t="inlineStr">
        <is>
          <t>2026-10</t>
        </is>
      </c>
      <c r="E2766" t="inlineStr">
        <is>
          <t>Wk of 2026-10-12</t>
        </is>
      </c>
      <c r="F2766" t="inlineStr">
        <is>
          <t>Attempt 3</t>
        </is>
      </c>
      <c r="G2766" s="39" t="str">
        <f>IF(ISNUMBER(MATCH(F2766,QualityStatuses,0)),"Quality Lead","Non-Quality Lead")</f>
        <v>Non-Quality Lead</v>
      </c>
      <c r="H2766" s="39" t="str">
        <f>IFERROR(INDEX(CampTypes,MATCH(I2766,CampList,0)),"Unattributed")</f>
        <v>New</v>
      </c>
      <c r="I2766" t="inlineStr">
        <is>
          <t>EBG - In House | ABO | Natuf | Leads | Unit Franchise | India | Oct26 | V1</t>
        </is>
      </c>
      <c r="J2766" t="inlineStr">
        <is>
          <t>EBG - In House | ABO | Natuf | Leads | Unit Franchise | India | Oct26 | V1</t>
        </is>
      </c>
      <c r="K2766" t="inlineStr">
        <is>
          <t>Direct (campaign tagged in CRM)</t>
        </is>
      </c>
      <c r="L2766" t="inlineStr">
        <is>
          <t>Natuf | Broad | Tier1 + Growth Cities | Oct26 | V1</t>
        </is>
      </c>
      <c r="M2766" t="inlineStr">
        <is>
          <t>Natuf | Broad | Tier1 + Growth Cities | Oct26 | V1</t>
        </is>
      </c>
      <c r="N2766" t="inlineStr">
        <is>
          <t>Natuf | Reel | Brand Ambassador | Heard Of Owning A Cafe | V1</t>
        </is>
      </c>
      <c r="O2766" t="inlineStr">
        <is>
          <t>In House Natuf</t>
        </is>
      </c>
      <c r="P2766" t="inlineStr">
        <is>
          <t>Facebook</t>
        </is>
      </c>
      <c r="Q2766" t="inlineStr">
        <is>
          <t>Marshal Malbari</t>
        </is>
      </c>
      <c r="R2766" t="inlineStr">
        <is>
          <t>Aisha Rasalkar</t>
        </is>
      </c>
      <c r="S2766" t="inlineStr">
        <is>
          <t>-</t>
        </is>
      </c>
      <c r="T2766" t="inlineStr">
        <is>
          <t>Patna</t>
        </is>
      </c>
      <c r="U2766" t="inlineStr">
        <is>
          <t xml:space="preserve"> </t>
        </is>
      </c>
      <c r="V2766" t="n">
        <v>3</v>
      </c>
      <c r="W2766" t="n">
        <v>0</v>
      </c>
      <c r="X2766" t="inlineStr">
        <is>
          <t>XXXXXX7558</t>
        </is>
      </c>
      <c r="Y2766" s="72" t="n">
        <v>46326.52037037037</v>
      </c>
    </row>
    <row r="2767">
      <c r="A2767" s="39" t="inlineStr">
        <is>
          <t>6acc69a4a8d6e5046705a38e</t>
        </is>
      </c>
      <c r="B2767" s="72" t="n">
        <v>46307.43847222222</v>
      </c>
      <c r="C2767" s="70" t="n">
        <v>46307</v>
      </c>
      <c r="D2767" t="inlineStr">
        <is>
          <t>2026-10</t>
        </is>
      </c>
      <c r="E2767" t="inlineStr">
        <is>
          <t>Wk of 2026-10-12</t>
        </is>
      </c>
      <c r="F2767" t="inlineStr">
        <is>
          <t>Lost</t>
        </is>
      </c>
      <c r="G2767" s="39" t="str">
        <f>IF(ISNUMBER(MATCH(F2767,QualityStatuses,0)),"Quality Lead","Non-Quality Lead")</f>
        <v>Non-Quality Lead</v>
      </c>
      <c r="H2767" s="39" t="str">
        <f>IFERROR(INDEX(CampTypes,MATCH(I2767,CampList,0)),"Unattributed")</f>
        <v>New</v>
      </c>
      <c r="I2767" t="inlineStr">
        <is>
          <t>EBG - In House | ABO | Natuf | Leads | Unit Franchise | India | Oct26 | V1</t>
        </is>
      </c>
      <c r="J2767" t="inlineStr">
        <is>
          <t>EBG - In House | ABO | Natuf | Leads | Unit Franchise | India | Oct26 | V1</t>
        </is>
      </c>
      <c r="K2767" t="inlineStr">
        <is>
          <t>Direct (campaign tagged in CRM)</t>
        </is>
      </c>
      <c r="L2767" t="inlineStr">
        <is>
          <t>Natuf | Investors | Tier1 + Growth Cities | Oct26 | V1</t>
        </is>
      </c>
      <c r="M2767" t="inlineStr">
        <is>
          <t>Natuf | Investors | Tier1 + Growth Cities | Oct26 | V1</t>
        </is>
      </c>
      <c r="N2767" t="inlineStr">
        <is>
          <t>Natuf | Reel | Brand Ambassador | Heard Of Owning A Cafe | V1</t>
        </is>
      </c>
      <c r="O2767" t="inlineStr">
        <is>
          <t>In House Natuf</t>
        </is>
      </c>
      <c r="P2767" t="inlineStr">
        <is>
          <t>Facebook</t>
        </is>
      </c>
      <c r="Q2767" t="inlineStr">
        <is>
          <t>Marshal Malbari</t>
        </is>
      </c>
      <c r="R2767" t="inlineStr">
        <is>
          <t>Rohit Kamble</t>
        </is>
      </c>
      <c r="S2767" t="inlineStr">
        <is>
          <t>Wrong Number</t>
        </is>
      </c>
      <c r="T2767" t="inlineStr">
        <is>
          <t>Ranchi</t>
        </is>
      </c>
      <c r="U2767" t="inlineStr">
        <is>
          <t xml:space="preserve"> </t>
        </is>
      </c>
      <c r="V2767" t="n">
        <v>2</v>
      </c>
      <c r="W2767" t="n">
        <v>1</v>
      </c>
      <c r="X2767" t="inlineStr">
        <is>
          <t>XXXXXX7240</t>
        </is>
      </c>
      <c r="Y2767" s="72" t="n">
        <v>46326.52037037037</v>
      </c>
    </row>
    <row r="2768">
      <c r="A2768" s="39" t="inlineStr">
        <is>
          <t>6acc67927e7bea3e40f465e9</t>
        </is>
      </c>
      <c r="B2768" s="72" t="n">
        <v>46307.43233796296</v>
      </c>
      <c r="C2768" s="70" t="n">
        <v>46307</v>
      </c>
      <c r="D2768" t="inlineStr">
        <is>
          <t>2026-10</t>
        </is>
      </c>
      <c r="E2768" t="inlineStr">
        <is>
          <t>Wk of 2026-10-12</t>
        </is>
      </c>
      <c r="F2768" t="inlineStr">
        <is>
          <t>Details Shared</t>
        </is>
      </c>
      <c r="G2768" s="39" t="str">
        <f>IF(ISNUMBER(MATCH(F2768,QualityStatuses,0)),"Quality Lead","Non-Quality Lead")</f>
        <v>Quality Lead</v>
      </c>
      <c r="H2768" s="39" t="str">
        <f>IFERROR(INDEX(CampTypes,MATCH(I2768,CampList,0)),"Unattributed")</f>
        <v>New</v>
      </c>
      <c r="I2768" t="inlineStr">
        <is>
          <t>EBG - In House | ABO | Natuf | Leads | Unit Franchise | India | Oct26 | V1</t>
        </is>
      </c>
      <c r="J2768" t="inlineStr">
        <is>
          <t>EBG - In House | ABO | Natuf | Leads | Unit Franchise | India | Oct26 | V1</t>
        </is>
      </c>
      <c r="K2768" t="inlineStr">
        <is>
          <t>Direct (campaign tagged in CRM)</t>
        </is>
      </c>
      <c r="L2768" t="inlineStr">
        <is>
          <t>Natuf | Investors | Tier1 + Growth Cities | Oct26 | V1</t>
        </is>
      </c>
      <c r="M2768" t="inlineStr">
        <is>
          <t>Natuf | Investors | Tier1 + Growth Cities | Oct26 | V1</t>
        </is>
      </c>
      <c r="N2768" t="inlineStr">
        <is>
          <t>Natuf | Reel | Brand Ambassador | Heard Of Owning A Cafe | V1</t>
        </is>
      </c>
      <c r="O2768" t="inlineStr">
        <is>
          <t>In House Natuf</t>
        </is>
      </c>
      <c r="P2768" t="inlineStr">
        <is>
          <t>Facebook</t>
        </is>
      </c>
      <c r="Q2768" t="inlineStr">
        <is>
          <t>Marshal Malbari</t>
        </is>
      </c>
      <c r="R2768" t="inlineStr">
        <is>
          <t>Vanita Joshi</t>
        </is>
      </c>
      <c r="S2768" t="inlineStr">
        <is>
          <t>-</t>
        </is>
      </c>
      <c r="T2768" t="inlineStr">
        <is>
          <t>Berhampur</t>
        </is>
      </c>
      <c r="U2768" t="inlineStr">
        <is>
          <t xml:space="preserve"> </t>
        </is>
      </c>
      <c r="V2768" t="n">
        <v>6</v>
      </c>
      <c r="W2768" t="n">
        <v>1</v>
      </c>
      <c r="X2768" t="inlineStr">
        <is>
          <t>XXXXXX2384</t>
        </is>
      </c>
      <c r="Y2768" s="72" t="n">
        <v>46326.52037037037</v>
      </c>
    </row>
    <row r="2769">
      <c r="A2769" s="39" t="inlineStr">
        <is>
          <t>6acc6781a9e1b36d4a716a2b</t>
        </is>
      </c>
      <c r="B2769" s="72" t="n">
        <v>46307.4321412037</v>
      </c>
      <c r="C2769" s="70" t="n">
        <v>46307</v>
      </c>
      <c r="D2769" t="inlineStr">
        <is>
          <t>2026-10</t>
        </is>
      </c>
      <c r="E2769" t="inlineStr">
        <is>
          <t>Wk of 2026-10-12</t>
        </is>
      </c>
      <c r="F2769" t="inlineStr">
        <is>
          <t>Details Shared</t>
        </is>
      </c>
      <c r="G2769" s="39" t="str">
        <f>IF(ISNUMBER(MATCH(F2769,QualityStatuses,0)),"Quality Lead","Non-Quality Lead")</f>
        <v>Quality Lead</v>
      </c>
      <c r="H2769" s="39" t="str">
        <f>IFERROR(INDEX(CampTypes,MATCH(I2769,CampList,0)),"Unattributed")</f>
        <v>New</v>
      </c>
      <c r="I2769" t="inlineStr">
        <is>
          <t>EBG - In House | ABO | Natuf | Leads | Unit Franchise | India | Oct26 | V1</t>
        </is>
      </c>
      <c r="J2769" t="inlineStr">
        <is>
          <t>EBG - In House | ABO | Natuf | Leads | Unit Franchise | India | Oct26 | V1</t>
        </is>
      </c>
      <c r="K2769" t="inlineStr">
        <is>
          <t>Direct (campaign tagged in CRM)</t>
        </is>
      </c>
      <c r="L2769" t="inlineStr">
        <is>
          <t>Natuf | Investors | Tier1 + Growth Cities | Oct26 | V1</t>
        </is>
      </c>
      <c r="M2769" t="inlineStr">
        <is>
          <t>Natuf | Investors | Tier1 + Growth Cities | Oct26 | V1</t>
        </is>
      </c>
      <c r="N2769" t="inlineStr">
        <is>
          <t>Natuf | Reel | Brand Ambassador | Heard Of Owning A Cafe | V1</t>
        </is>
      </c>
      <c r="O2769" t="inlineStr">
        <is>
          <t>In House Natuf</t>
        </is>
      </c>
      <c r="P2769" t="inlineStr">
        <is>
          <t>Facebook</t>
        </is>
      </c>
      <c r="Q2769" t="inlineStr">
        <is>
          <t>Marshal Malbari</t>
        </is>
      </c>
      <c r="R2769" t="inlineStr">
        <is>
          <t>Tanishq A</t>
        </is>
      </c>
      <c r="S2769" t="inlineStr">
        <is>
          <t>-</t>
        </is>
      </c>
      <c r="T2769" t="inlineStr">
        <is>
          <t>Bellary</t>
        </is>
      </c>
      <c r="U2769" t="inlineStr">
        <is>
          <t xml:space="preserve"> </t>
        </is>
      </c>
      <c r="V2769" t="n">
        <v>8</v>
      </c>
      <c r="W2769" t="n">
        <v>1</v>
      </c>
      <c r="X2769" t="inlineStr">
        <is>
          <t>XXXXXX0930</t>
        </is>
      </c>
      <c r="Y2769" s="72" t="n">
        <v>46326.52037037037</v>
      </c>
    </row>
    <row r="2770">
      <c r="A2770" s="39" t="inlineStr">
        <is>
          <t>6acc64085359f7b3b0ff7552</t>
        </is>
      </c>
      <c r="B2770" s="72" t="n">
        <v>46307.42185185185</v>
      </c>
      <c r="C2770" s="70" t="n">
        <v>46307</v>
      </c>
      <c r="D2770" t="inlineStr">
        <is>
          <t>2026-10</t>
        </is>
      </c>
      <c r="E2770" t="inlineStr">
        <is>
          <t>Wk of 2026-10-12</t>
        </is>
      </c>
      <c r="F2770" t="inlineStr">
        <is>
          <t>Lost</t>
        </is>
      </c>
      <c r="G2770" s="39" t="str">
        <f>IF(ISNUMBER(MATCH(F2770,QualityStatuses,0)),"Quality Lead","Non-Quality Lead")</f>
        <v>Non-Quality Lead</v>
      </c>
      <c r="H2770" s="39" t="str">
        <f>IFERROR(INDEX(CampTypes,MATCH(I2770,CampList,0)),"Unattributed")</f>
        <v>New</v>
      </c>
      <c r="I2770" t="inlineStr">
        <is>
          <t>EBG - In House | ABO | Natuf | Leads | Unit Franchise | India | Oct26 | V1</t>
        </is>
      </c>
      <c r="J2770" t="inlineStr">
        <is>
          <t>EBG - In House | ABO | Natuf | Leads | Unit Franchise | India | Oct26 | V1</t>
        </is>
      </c>
      <c r="K2770" t="inlineStr">
        <is>
          <t>Direct (campaign tagged in CRM)</t>
        </is>
      </c>
      <c r="L2770" t="inlineStr">
        <is>
          <t>Natuf | Business Owners | Tier1 + Growth Cities | Oct26 | V1</t>
        </is>
      </c>
      <c r="M2770" t="inlineStr">
        <is>
          <t>Natuf | Business Owners | Tier1 + Growth Cities | Oct26 | V1</t>
        </is>
      </c>
      <c r="N2770" t="inlineStr">
        <is>
          <t>Natuf | Reel | Brand Ambassador | Heard Of Owning A Cafe | V1</t>
        </is>
      </c>
      <c r="O2770" t="inlineStr">
        <is>
          <t>In House Natuf</t>
        </is>
      </c>
      <c r="P2770" t="inlineStr">
        <is>
          <t>Facebook</t>
        </is>
      </c>
      <c r="Q2770" t="inlineStr">
        <is>
          <t>Marshal Malbari</t>
        </is>
      </c>
      <c r="R2770" t="inlineStr">
        <is>
          <t>Shubham Menon</t>
        </is>
      </c>
      <c r="S2770" t="inlineStr">
        <is>
          <t>Not Interested</t>
        </is>
      </c>
      <c r="T2770" t="inlineStr">
        <is>
          <t>Noida</t>
        </is>
      </c>
      <c r="U2770" t="inlineStr">
        <is>
          <t xml:space="preserve"> </t>
        </is>
      </c>
      <c r="V2770" t="n">
        <v>7</v>
      </c>
      <c r="W2770" t="n">
        <v>4</v>
      </c>
      <c r="X2770" t="inlineStr">
        <is>
          <t>XXXXXX4086</t>
        </is>
      </c>
      <c r="Y2770" s="72" t="n">
        <v>46326.52037037037</v>
      </c>
    </row>
    <row r="2771">
      <c r="A2771" s="39" t="inlineStr">
        <is>
          <t>6acc5f50d6edc2c41b5e6a79</t>
        </is>
      </c>
      <c r="B2771" s="72" t="n">
        <v>46307.40787037037</v>
      </c>
      <c r="C2771" s="70" t="n">
        <v>46307</v>
      </c>
      <c r="D2771" t="inlineStr">
        <is>
          <t>2026-10</t>
        </is>
      </c>
      <c r="E2771" t="inlineStr">
        <is>
          <t>Wk of 2026-10-12</t>
        </is>
      </c>
      <c r="F2771" t="inlineStr">
        <is>
          <t>Attempt 1</t>
        </is>
      </c>
      <c r="G2771" s="39" t="str">
        <f>IF(ISNUMBER(MATCH(F2771,QualityStatuses,0)),"Quality Lead","Non-Quality Lead")</f>
        <v>Non-Quality Lead</v>
      </c>
      <c r="H2771" s="39" t="str">
        <f>IFERROR(INDEX(CampTypes,MATCH(I2771,CampList,0)),"Unattributed")</f>
        <v>New</v>
      </c>
      <c r="I2771" t="inlineStr">
        <is>
          <t>EBG - In House | ABO | Natuf | Leads | Unit Franchise | India | Oct26 | V1</t>
        </is>
      </c>
      <c r="J2771" t="inlineStr">
        <is>
          <t>EBG - In House | ABO | Natuf | Leads | Unit Franchise | India | Oct26 | V1</t>
        </is>
      </c>
      <c r="K2771" t="inlineStr">
        <is>
          <t>Direct (campaign tagged in CRM)</t>
        </is>
      </c>
      <c r="L2771" t="inlineStr">
        <is>
          <t>Natuf | Investors | Tier1 + Growth Cities | Oct26 | V1</t>
        </is>
      </c>
      <c r="M2771" t="inlineStr">
        <is>
          <t>Natuf | Investors | Tier1 + Growth Cities | Oct26 | V1</t>
        </is>
      </c>
      <c r="N2771" t="inlineStr">
        <is>
          <t>Natuf | Reel | Brand Ambassador | Heard Of Owning A Cafe | V1</t>
        </is>
      </c>
      <c r="O2771" t="inlineStr">
        <is>
          <t>In House Natuf</t>
        </is>
      </c>
      <c r="P2771" t="inlineStr">
        <is>
          <t>Facebook</t>
        </is>
      </c>
      <c r="Q2771" t="inlineStr">
        <is>
          <t>Marshal Malbari</t>
        </is>
      </c>
      <c r="R2771" t="inlineStr">
        <is>
          <t>Rudresh Thorat</t>
        </is>
      </c>
      <c r="S2771" t="inlineStr">
        <is>
          <t>-</t>
        </is>
      </c>
      <c r="T2771" t="inlineStr">
        <is>
          <t>Bangalore</t>
        </is>
      </c>
      <c r="U2771" t="inlineStr">
        <is>
          <t xml:space="preserve"> </t>
        </is>
      </c>
      <c r="V2771" t="n">
        <v>2</v>
      </c>
      <c r="W2771" t="n">
        <v>1</v>
      </c>
      <c r="X2771" t="inlineStr">
        <is>
          <t>XXXXXX5910</t>
        </is>
      </c>
      <c r="Y2771" s="72" t="n">
        <v>46326.52037037037</v>
      </c>
    </row>
    <row r="2772">
      <c r="A2772" s="39" t="inlineStr">
        <is>
          <t>6acc5e1a801cc3618db1f0a5</t>
        </is>
      </c>
      <c r="B2772" s="72" t="n">
        <v>46307.40428240741</v>
      </c>
      <c r="C2772" s="70" t="n">
        <v>46307</v>
      </c>
      <c r="D2772" t="inlineStr">
        <is>
          <t>2026-10</t>
        </is>
      </c>
      <c r="E2772" t="inlineStr">
        <is>
          <t>Wk of 2026-10-12</t>
        </is>
      </c>
      <c r="F2772" t="inlineStr">
        <is>
          <t>Details Shared</t>
        </is>
      </c>
      <c r="G2772" s="39" t="str">
        <f>IF(ISNUMBER(MATCH(F2772,QualityStatuses,0)),"Quality Lead","Non-Quality Lead")</f>
        <v>Quality Lead</v>
      </c>
      <c r="H2772" s="39" t="str">
        <f>IFERROR(INDEX(CampTypes,MATCH(I2772,CampList,0)),"Unattributed")</f>
        <v>New</v>
      </c>
      <c r="I2772" t="inlineStr">
        <is>
          <t>EBG - In House | ABO | Natuf | Leads | Unit Franchise | India | Oct26 | V1</t>
        </is>
      </c>
      <c r="J2772" t="inlineStr">
        <is>
          <t>EBG - In House | ABO | Natuf | Leads | Unit Franchise | India | Oct26 | V1</t>
        </is>
      </c>
      <c r="K2772" t="inlineStr">
        <is>
          <t>Direct (campaign tagged in CRM)</t>
        </is>
      </c>
      <c r="L2772" t="inlineStr">
        <is>
          <t>Natuf | LAL 1% | India | Jul26 | V1</t>
        </is>
      </c>
      <c r="M2772" t="inlineStr">
        <is>
          <t>Natuf | LAL 1% | India | Jul26 | V1</t>
        </is>
      </c>
      <c r="N2772" t="inlineStr">
        <is>
          <t>Natuf | Reel | Brand Ambassador | Heard Of Owning A Cafe | V1</t>
        </is>
      </c>
      <c r="O2772" t="inlineStr">
        <is>
          <t>In House Natuf</t>
        </is>
      </c>
      <c r="P2772" t="inlineStr">
        <is>
          <t>Facebook</t>
        </is>
      </c>
      <c r="Q2772" t="inlineStr">
        <is>
          <t>Marshal Malbari</t>
        </is>
      </c>
      <c r="R2772" t="inlineStr">
        <is>
          <t>Rohit Kamble</t>
        </is>
      </c>
      <c r="S2772" t="inlineStr">
        <is>
          <t>-</t>
        </is>
      </c>
      <c r="T2772" t="inlineStr">
        <is>
          <t>Mau</t>
        </is>
      </c>
      <c r="U2772" t="inlineStr">
        <is>
          <t xml:space="preserve"> </t>
        </is>
      </c>
      <c r="V2772" t="n">
        <v>1</v>
      </c>
      <c r="W2772" t="n">
        <v>1</v>
      </c>
      <c r="X2772" t="inlineStr">
        <is>
          <t>XXXXXX0483</t>
        </is>
      </c>
      <c r="Y2772" s="72" t="n">
        <v>46326.52037037037</v>
      </c>
    </row>
    <row r="2773">
      <c r="A2773" s="39" t="inlineStr">
        <is>
          <t>6acc5cd9f6188531dd50075c</t>
        </is>
      </c>
      <c r="B2773" s="72" t="n">
        <v>46307.40056712963</v>
      </c>
      <c r="C2773" s="70" t="n">
        <v>46307</v>
      </c>
      <c r="D2773" t="inlineStr">
        <is>
          <t>2026-10</t>
        </is>
      </c>
      <c r="E2773" t="inlineStr">
        <is>
          <t>Wk of 2026-10-12</t>
        </is>
      </c>
      <c r="F2773" t="inlineStr">
        <is>
          <t>Attempt 4</t>
        </is>
      </c>
      <c r="G2773" s="39" t="str">
        <f>IF(ISNUMBER(MATCH(F2773,QualityStatuses,0)),"Quality Lead","Non-Quality Lead")</f>
        <v>Non-Quality Lead</v>
      </c>
      <c r="H2773" s="39" t="str">
        <f>IFERROR(INDEX(CampTypes,MATCH(I2773,CampList,0)),"Unattributed")</f>
        <v>New</v>
      </c>
      <c r="I2773" t="inlineStr">
        <is>
          <t>EBG - In House | ABO | Natuf | Leads | Unit Franchise | India | Oct26 | V1</t>
        </is>
      </c>
      <c r="J2773" t="inlineStr">
        <is>
          <t>EBG - In House | ABO | Natuf | Leads | Unit Franchise | India | Oct26 | V1</t>
        </is>
      </c>
      <c r="K2773" t="inlineStr">
        <is>
          <t>Direct (campaign tagged in CRM)</t>
        </is>
      </c>
      <c r="L2773" t="inlineStr">
        <is>
          <t>Natuf | LAL 1% | India | Jul26 | V1</t>
        </is>
      </c>
      <c r="M2773" t="inlineStr">
        <is>
          <t>Natuf | LAL 1% | India | Jul26 | V1</t>
        </is>
      </c>
      <c r="N2773" t="inlineStr">
        <is>
          <t>Natuf | Reel | Brand Ambassador | Heard Of Owning A Cafe | V1</t>
        </is>
      </c>
      <c r="O2773" t="inlineStr">
        <is>
          <t>In House Natuf</t>
        </is>
      </c>
      <c r="P2773" t="inlineStr">
        <is>
          <t>Facebook</t>
        </is>
      </c>
      <c r="Q2773" t="inlineStr">
        <is>
          <t>Marshal Malbari</t>
        </is>
      </c>
      <c r="R2773" t="inlineStr">
        <is>
          <t>Rinkita Virvani</t>
        </is>
      </c>
      <c r="S2773" t="inlineStr">
        <is>
          <t>-</t>
        </is>
      </c>
      <c r="T2773" t="inlineStr">
        <is>
          <t>Pune</t>
        </is>
      </c>
      <c r="U2773" t="inlineStr">
        <is>
          <t xml:space="preserve"> </t>
        </is>
      </c>
      <c r="V2773" t="n">
        <v>5</v>
      </c>
      <c r="W2773" t="n">
        <v>3</v>
      </c>
      <c r="X2773" t="inlineStr">
        <is>
          <t>XXXXXX6661</t>
        </is>
      </c>
      <c r="Y2773" s="72" t="n">
        <v>46326.52037037037</v>
      </c>
    </row>
    <row r="2774">
      <c r="A2774" s="39" t="inlineStr">
        <is>
          <t>6acc5bc664969a847a979520</t>
        </is>
      </c>
      <c r="B2774" s="72" t="n">
        <v>46307.39738425926</v>
      </c>
      <c r="C2774" s="70" t="n">
        <v>46307</v>
      </c>
      <c r="D2774" t="inlineStr">
        <is>
          <t>2026-10</t>
        </is>
      </c>
      <c r="E2774" t="inlineStr">
        <is>
          <t>Wk of 2026-10-12</t>
        </is>
      </c>
      <c r="F2774" t="inlineStr">
        <is>
          <t>Attempt 2</t>
        </is>
      </c>
      <c r="G2774" s="39" t="str">
        <f>IF(ISNUMBER(MATCH(F2774,QualityStatuses,0)),"Quality Lead","Non-Quality Lead")</f>
        <v>Non-Quality Lead</v>
      </c>
      <c r="H2774" s="39" t="str">
        <f>IFERROR(INDEX(CampTypes,MATCH(I2774,CampList,0)),"Unattributed")</f>
        <v>New</v>
      </c>
      <c r="I2774" t="inlineStr">
        <is>
          <t>EBG - In House | ABO | Natuf | Leads | Unit Franchise | India | Oct26 | V1</t>
        </is>
      </c>
      <c r="J2774" t="inlineStr">
        <is>
          <t>EBG - In House | ABO | Natuf | Leads | Unit Franchise | India | Oct26 | V1</t>
        </is>
      </c>
      <c r="K2774" t="inlineStr">
        <is>
          <t>Direct (campaign tagged in CRM)</t>
        </is>
      </c>
      <c r="L2774" t="inlineStr">
        <is>
          <t>Natuf | Broad | Tier1 + Growth Cities | Oct26 | V1</t>
        </is>
      </c>
      <c r="M2774" t="inlineStr">
        <is>
          <t>Natuf | Broad | Tier1 + Growth Cities | Oct26 | V1</t>
        </is>
      </c>
      <c r="N2774" t="inlineStr">
        <is>
          <t>Natuf | Reel | Brand Ambassador | Heard Of Owning A Cafe | V1</t>
        </is>
      </c>
      <c r="O2774" t="inlineStr">
        <is>
          <t>In House Natuf</t>
        </is>
      </c>
      <c r="P2774" t="inlineStr">
        <is>
          <t>Facebook</t>
        </is>
      </c>
      <c r="Q2774" t="inlineStr">
        <is>
          <t>Marshal Malbari</t>
        </is>
      </c>
      <c r="R2774" t="inlineStr">
        <is>
          <t>Pammi Roy</t>
        </is>
      </c>
      <c r="S2774" t="inlineStr">
        <is>
          <t>-</t>
        </is>
      </c>
      <c r="T2774" t="inlineStr">
        <is>
          <t>Raipur</t>
        </is>
      </c>
      <c r="U2774" t="inlineStr">
        <is>
          <t xml:space="preserve"> </t>
        </is>
      </c>
      <c r="V2774" t="n">
        <v>4</v>
      </c>
      <c r="W2774" t="n">
        <v>1</v>
      </c>
      <c r="X2774" t="inlineStr">
        <is>
          <t>XXXXXX0335</t>
        </is>
      </c>
      <c r="Y2774" s="72" t="n">
        <v>46326.52037037037</v>
      </c>
    </row>
    <row r="2775">
      <c r="A2775" s="39" t="inlineStr">
        <is>
          <t>6acc559b7e9efd8768a333c5</t>
        </is>
      </c>
      <c r="B2775" s="72" t="n">
        <v>46307.3791087963</v>
      </c>
      <c r="C2775" s="70" t="n">
        <v>46307</v>
      </c>
      <c r="D2775" t="inlineStr">
        <is>
          <t>2026-10</t>
        </is>
      </c>
      <c r="E2775" t="inlineStr">
        <is>
          <t>Wk of 2026-10-12</t>
        </is>
      </c>
      <c r="F2775" t="inlineStr">
        <is>
          <t>Attempt 1</t>
        </is>
      </c>
      <c r="G2775" s="39" t="str">
        <f>IF(ISNUMBER(MATCH(F2775,QualityStatuses,0)),"Quality Lead","Non-Quality Lead")</f>
        <v>Non-Quality Lead</v>
      </c>
      <c r="H2775" s="39" t="str">
        <f>IFERROR(INDEX(CampTypes,MATCH(I2775,CampList,0)),"Unattributed")</f>
        <v>Old</v>
      </c>
      <c r="I2775" t="inlineStr">
        <is>
          <t>E_Suresh_Natuf_Kiosk_07072026</t>
        </is>
      </c>
      <c r="J2775" t="inlineStr">
        <is>
          <t>E_Suresh_Natuf_Kiosk_07072026</t>
        </is>
      </c>
      <c r="K2775" t="inlineStr">
        <is>
          <t>Direct (campaign tagged in CRM)</t>
        </is>
      </c>
      <c r="L2775" t="inlineStr">
        <is>
          <t>E_Suresh_Natuf_Kiosk_07072026_Adset5</t>
        </is>
      </c>
      <c r="M2775" t="inlineStr">
        <is>
          <t>E_Suresh_Natuf_Kiosk_07072026_Adset5</t>
        </is>
      </c>
      <c r="N2775" t="inlineStr">
        <is>
          <t>E_Hindi_Suresh_Natuf_Kiosk_07072026_Adset5_ad3 – Copy 2</t>
        </is>
      </c>
      <c r="O2775" t="inlineStr">
        <is>
          <t>Natuf</t>
        </is>
      </c>
      <c r="P2775" t="inlineStr">
        <is>
          <t>Facebook</t>
        </is>
      </c>
      <c r="Q2775" t="inlineStr">
        <is>
          <t>Tejaswini Tarigopula</t>
        </is>
      </c>
      <c r="R2775" t="inlineStr">
        <is>
          <t>Rima Paul</t>
        </is>
      </c>
      <c r="S2775" t="inlineStr">
        <is>
          <t>-</t>
        </is>
      </c>
      <c r="T2775" t="inlineStr">
        <is>
          <t>Mumbai</t>
        </is>
      </c>
      <c r="U2775" t="inlineStr">
        <is>
          <t xml:space="preserve"> </t>
        </is>
      </c>
      <c r="V2775" t="n">
        <v>2</v>
      </c>
      <c r="W2775" t="n">
        <v>0</v>
      </c>
      <c r="X2775" t="inlineStr">
        <is>
          <t>XXXXXX6539</t>
        </is>
      </c>
      <c r="Y2775" s="72" t="n">
        <v>46326.52037037037</v>
      </c>
    </row>
    <row r="2776">
      <c r="A2776" s="39" t="inlineStr">
        <is>
          <t>6acc5346d7d15626d650300b</t>
        </is>
      </c>
      <c r="B2776" s="72" t="n">
        <v>46307.37219907407</v>
      </c>
      <c r="C2776" s="70" t="n">
        <v>46307</v>
      </c>
      <c r="D2776" t="inlineStr">
        <is>
          <t>2026-10</t>
        </is>
      </c>
      <c r="E2776" t="inlineStr">
        <is>
          <t>Wk of 2026-10-12</t>
        </is>
      </c>
      <c r="F2776" t="inlineStr">
        <is>
          <t>Lost</t>
        </is>
      </c>
      <c r="G2776" s="39" t="str">
        <f>IF(ISNUMBER(MATCH(F2776,QualityStatuses,0)),"Quality Lead","Non-Quality Lead")</f>
        <v>Non-Quality Lead</v>
      </c>
      <c r="H2776" s="39" t="str">
        <f>IFERROR(INDEX(CampTypes,MATCH(I2776,CampList,0)),"Unattributed")</f>
        <v>New</v>
      </c>
      <c r="I2776" t="inlineStr">
        <is>
          <t>EBG - In House | ABO | Natuf | Leads | Unit Franchise | India | Oct26 | V1</t>
        </is>
      </c>
      <c r="J2776" t="inlineStr">
        <is>
          <t>EBG - In House | ABO | Natuf | Leads | Unit Franchise | India | Oct26 | V1</t>
        </is>
      </c>
      <c r="K2776" t="inlineStr">
        <is>
          <t>Direct (campaign tagged in CRM)</t>
        </is>
      </c>
      <c r="L2776" t="inlineStr">
        <is>
          <t>Natuf | LAL 1% | India | Jul26 | V1</t>
        </is>
      </c>
      <c r="M2776" t="inlineStr">
        <is>
          <t>Natuf | LAL 1% | India | Jul26 | V1</t>
        </is>
      </c>
      <c r="N2776" t="inlineStr">
        <is>
          <t>Natuf | Reel | Brand Ambassador | Heard Of Owning A Cafe | V1</t>
        </is>
      </c>
      <c r="O2776" t="inlineStr">
        <is>
          <t>In House Natuf</t>
        </is>
      </c>
      <c r="P2776" t="inlineStr">
        <is>
          <t>Facebook</t>
        </is>
      </c>
      <c r="Q2776" t="inlineStr">
        <is>
          <t>Marshal Malbari</t>
        </is>
      </c>
      <c r="R2776" t="inlineStr">
        <is>
          <t>Drishti Lodhia</t>
        </is>
      </c>
      <c r="S2776" t="inlineStr">
        <is>
          <t>Not Interested</t>
        </is>
      </c>
      <c r="T2776" t="inlineStr">
        <is>
          <t>Roorkee</t>
        </is>
      </c>
      <c r="U2776" t="inlineStr">
        <is>
          <t xml:space="preserve"> </t>
        </is>
      </c>
      <c r="V2776" t="n">
        <v>1</v>
      </c>
      <c r="W2776" t="n">
        <v>1</v>
      </c>
      <c r="X2776" t="inlineStr">
        <is>
          <t>XXXXXX4728</t>
        </is>
      </c>
      <c r="Y2776" s="72" t="n">
        <v>46326.52037037037</v>
      </c>
    </row>
    <row r="2777">
      <c r="A2777" s="39" t="inlineStr">
        <is>
          <t>6acc5262a979b555455aeb09</t>
        </is>
      </c>
      <c r="B2777" s="72" t="n">
        <v>46307.36956018519</v>
      </c>
      <c r="C2777" s="70" t="n">
        <v>46307</v>
      </c>
      <c r="D2777" t="inlineStr">
        <is>
          <t>2026-10</t>
        </is>
      </c>
      <c r="E2777" t="inlineStr">
        <is>
          <t>Wk of 2026-10-12</t>
        </is>
      </c>
      <c r="F2777" t="inlineStr">
        <is>
          <t>Attempt 2</t>
        </is>
      </c>
      <c r="G2777" s="39" t="str">
        <f>IF(ISNUMBER(MATCH(F2777,QualityStatuses,0)),"Quality Lead","Non-Quality Lead")</f>
        <v>Non-Quality Lead</v>
      </c>
      <c r="H2777" s="39" t="str">
        <f>IFERROR(INDEX(CampTypes,MATCH(I2777,CampList,0)),"Unattributed")</f>
        <v>Old</v>
      </c>
      <c r="I2777" t="inlineStr">
        <is>
          <t>E_Suresh_Natuf_Kiosk_07072026</t>
        </is>
      </c>
      <c r="J2777" t="inlineStr">
        <is>
          <t>E_Suresh_Natuf_Kiosk_07072026</t>
        </is>
      </c>
      <c r="K2777" t="inlineStr">
        <is>
          <t>Direct (campaign tagged in CRM)</t>
        </is>
      </c>
      <c r="L2777" t="inlineStr">
        <is>
          <t>E_Suresh_Natuf_Kiosk_07072026_Adset5</t>
        </is>
      </c>
      <c r="M2777" t="inlineStr">
        <is>
          <t>E_Suresh_Natuf_Kiosk_07072026_Adset5</t>
        </is>
      </c>
      <c r="N2777" t="inlineStr">
        <is>
          <t>E_Hindi_Suresh_Natuf_Kiosk_07072026_Adset5_ad3 – Copy 2</t>
        </is>
      </c>
      <c r="O2777" t="inlineStr">
        <is>
          <t>Natuf</t>
        </is>
      </c>
      <c r="P2777" t="inlineStr">
        <is>
          <t>Facebook</t>
        </is>
      </c>
      <c r="Q2777" t="inlineStr">
        <is>
          <t>Tejaswini Tarigopula</t>
        </is>
      </c>
      <c r="R2777" t="inlineStr">
        <is>
          <t>Shivani Sharma</t>
        </is>
      </c>
      <c r="S2777" t="inlineStr">
        <is>
          <t>-</t>
        </is>
      </c>
      <c r="T2777" t="inlineStr">
        <is>
          <t>Coimbatore</t>
        </is>
      </c>
      <c r="U2777" t="inlineStr">
        <is>
          <t xml:space="preserve"> </t>
        </is>
      </c>
      <c r="V2777" t="n">
        <v>5</v>
      </c>
      <c r="W2777" t="n">
        <v>0</v>
      </c>
      <c r="X2777" t="inlineStr">
        <is>
          <t>XXXXXX7966</t>
        </is>
      </c>
      <c r="Y2777" s="72" t="n">
        <v>46326.52037037037</v>
      </c>
    </row>
    <row r="2778">
      <c r="A2778" s="39" t="inlineStr">
        <is>
          <t>6acc51a5153fb051fe32a85f</t>
        </is>
      </c>
      <c r="B2778" s="72" t="n">
        <v>46307.36737268518</v>
      </c>
      <c r="C2778" s="70" t="n">
        <v>46307</v>
      </c>
      <c r="D2778" t="inlineStr">
        <is>
          <t>2026-10</t>
        </is>
      </c>
      <c r="E2778" t="inlineStr">
        <is>
          <t>Wk of 2026-10-12</t>
        </is>
      </c>
      <c r="F2778" t="inlineStr">
        <is>
          <t>Details Shared</t>
        </is>
      </c>
      <c r="G2778" s="39" t="str">
        <f>IF(ISNUMBER(MATCH(F2778,QualityStatuses,0)),"Quality Lead","Non-Quality Lead")</f>
        <v>Quality Lead</v>
      </c>
      <c r="H2778" s="39" t="str">
        <f>IFERROR(INDEX(CampTypes,MATCH(I2778,CampList,0)),"Unattributed")</f>
        <v>Old</v>
      </c>
      <c r="I2778" t="inlineStr">
        <is>
          <t>natuf_Kiosk_14072026_Hindi</t>
        </is>
      </c>
      <c r="J2778" t="inlineStr">
        <is>
          <t>natuf_Kiosk_14072026_Hindi</t>
        </is>
      </c>
      <c r="K2778" t="inlineStr">
        <is>
          <t>Direct (campaign tagged in CRM)</t>
        </is>
      </c>
      <c r="L2778" t="inlineStr">
        <is>
          <t>natuf_Kiosk_09102026</t>
        </is>
      </c>
      <c r="M2778" t="inlineStr">
        <is>
          <t>natuf_Kiosk_09102026</t>
        </is>
      </c>
      <c r="N2778" t="inlineStr">
        <is>
          <t>natuf_Kiosk_14072026_ad set_ad1</t>
        </is>
      </c>
      <c r="O2778" t="inlineStr">
        <is>
          <t>Natuf</t>
        </is>
      </c>
      <c r="P2778" t="inlineStr">
        <is>
          <t>Facebook</t>
        </is>
      </c>
      <c r="Q2778" t="inlineStr">
        <is>
          <t>Tejaswini Tarigopula</t>
        </is>
      </c>
      <c r="R2778" t="inlineStr">
        <is>
          <t>Shivamani</t>
        </is>
      </c>
      <c r="S2778" t="inlineStr">
        <is>
          <t>-</t>
        </is>
      </c>
      <c r="T2778" t="inlineStr">
        <is>
          <t>Bangalore</t>
        </is>
      </c>
      <c r="U2778" t="inlineStr">
        <is>
          <t xml:space="preserve"> </t>
        </is>
      </c>
      <c r="V2778" t="n">
        <v>2</v>
      </c>
      <c r="W2778" t="n">
        <v>1</v>
      </c>
      <c r="X2778" t="inlineStr">
        <is>
          <t>XXXXXX9970</t>
        </is>
      </c>
      <c r="Y2778" s="72" t="n">
        <v>46326.52037037037</v>
      </c>
    </row>
    <row r="2779">
      <c r="A2779" s="39" t="inlineStr">
        <is>
          <t>6acc4df8ab909e4a6859f175</t>
        </is>
      </c>
      <c r="B2779" s="72" t="n">
        <v>46307.35648148148</v>
      </c>
      <c r="C2779" s="70" t="n">
        <v>46307</v>
      </c>
      <c r="D2779" t="inlineStr">
        <is>
          <t>2026-10</t>
        </is>
      </c>
      <c r="E2779" t="inlineStr">
        <is>
          <t>Wk of 2026-10-12</t>
        </is>
      </c>
      <c r="F2779" t="inlineStr">
        <is>
          <t>Lost</t>
        </is>
      </c>
      <c r="G2779" s="39" t="str">
        <f>IF(ISNUMBER(MATCH(F2779,QualityStatuses,0)),"Quality Lead","Non-Quality Lead")</f>
        <v>Non-Quality Lead</v>
      </c>
      <c r="H2779" s="39" t="str">
        <f>IFERROR(INDEX(CampTypes,MATCH(I2779,CampList,0)),"Unattributed")</f>
        <v>New</v>
      </c>
      <c r="I2779" t="inlineStr">
        <is>
          <t>EBG - In House | ABO | Natuf | Leads | Unit Franchise | India | Oct26 | V1</t>
        </is>
      </c>
      <c r="J2779" t="inlineStr">
        <is>
          <t>EBG - In House | ABO | Natuf | Leads | Unit Franchise | India | Oct26 | V1</t>
        </is>
      </c>
      <c r="K2779" t="inlineStr">
        <is>
          <t>Direct (campaign tagged in CRM)</t>
        </is>
      </c>
      <c r="L2779" t="inlineStr">
        <is>
          <t>Natuf | Investors | Tier1 + Growth Cities | Oct26 | V1</t>
        </is>
      </c>
      <c r="M2779" t="inlineStr">
        <is>
          <t>Natuf | Investors | Tier1 + Growth Cities | Oct26 | V1</t>
        </is>
      </c>
      <c r="N2779" t="inlineStr">
        <is>
          <t>Natuf | Reel | Brand Ambassador | Heard Of Owning A Cafe | V1</t>
        </is>
      </c>
      <c r="O2779" t="inlineStr">
        <is>
          <t>In House Natuf</t>
        </is>
      </c>
      <c r="P2779" t="inlineStr">
        <is>
          <t>Facebook</t>
        </is>
      </c>
      <c r="Q2779" t="inlineStr">
        <is>
          <t>Marshal Malbari</t>
        </is>
      </c>
      <c r="R2779" t="inlineStr">
        <is>
          <t>Aisha Rasalkar</t>
        </is>
      </c>
      <c r="S2779" t="inlineStr">
        <is>
          <t>Not Interested</t>
        </is>
      </c>
      <c r="T2779" t="inlineStr">
        <is>
          <t>Belgaum, Karnataka</t>
        </is>
      </c>
      <c r="U2779" t="inlineStr">
        <is>
          <t xml:space="preserve"> </t>
        </is>
      </c>
      <c r="V2779" t="n">
        <v>3</v>
      </c>
      <c r="W2779" t="n">
        <v>2</v>
      </c>
      <c r="X2779" t="inlineStr">
        <is>
          <t>XXXXXX0902</t>
        </is>
      </c>
      <c r="Y2779" s="72" t="n">
        <v>46326.52037037037</v>
      </c>
    </row>
    <row r="2780">
      <c r="A2780" s="39" t="inlineStr">
        <is>
          <t>6acc4d217765b7af20bd8dc9</t>
        </is>
      </c>
      <c r="B2780" s="72" t="n">
        <v>46307.35399305556</v>
      </c>
      <c r="C2780" s="70" t="n">
        <v>46307</v>
      </c>
      <c r="D2780" t="inlineStr">
        <is>
          <t>2026-10</t>
        </is>
      </c>
      <c r="E2780" t="inlineStr">
        <is>
          <t>Wk of 2026-10-12</t>
        </is>
      </c>
      <c r="F2780" t="inlineStr">
        <is>
          <t>Attempt 3</t>
        </is>
      </c>
      <c r="G2780" s="39" t="str">
        <f>IF(ISNUMBER(MATCH(F2780,QualityStatuses,0)),"Quality Lead","Non-Quality Lead")</f>
        <v>Non-Quality Lead</v>
      </c>
      <c r="H2780" s="39" t="str">
        <f>IFERROR(INDEX(CampTypes,MATCH(I2780,CampList,0)),"Unattributed")</f>
        <v>Old</v>
      </c>
      <c r="I2780" t="inlineStr">
        <is>
          <t>E_Suresh_Natuf_Kiosk_07072026</t>
        </is>
      </c>
      <c r="J2780" t="inlineStr">
        <is>
          <t>E_Suresh_Natuf_Kiosk_07072026</t>
        </is>
      </c>
      <c r="K2780" t="inlineStr">
        <is>
          <t>Direct (campaign tagged in CRM)</t>
        </is>
      </c>
      <c r="L2780" t="inlineStr">
        <is>
          <t>E_Suresh_Natuf_Kiosk_07072026_Adset5</t>
        </is>
      </c>
      <c r="M2780" t="inlineStr">
        <is>
          <t>E_Suresh_Natuf_Kiosk_07072026_Adset5</t>
        </is>
      </c>
      <c r="N2780" t="inlineStr">
        <is>
          <t>E_Hindi_Suresh_Natuf_Kiosk_07072026_Adset5_ad3 – Copy 2</t>
        </is>
      </c>
      <c r="O2780" t="inlineStr">
        <is>
          <t>Natuf</t>
        </is>
      </c>
      <c r="P2780" t="inlineStr">
        <is>
          <t>Facebook</t>
        </is>
      </c>
      <c r="Q2780" t="inlineStr">
        <is>
          <t>Deepak Rai</t>
        </is>
      </c>
      <c r="R2780" t="inlineStr">
        <is>
          <t>Tejaswini Tarigopula</t>
        </is>
      </c>
      <c r="S2780" t="inlineStr">
        <is>
          <t>-</t>
        </is>
      </c>
      <c r="T2780" t="inlineStr">
        <is>
          <t>Mumbai</t>
        </is>
      </c>
      <c r="U2780" t="inlineStr">
        <is>
          <t xml:space="preserve"> </t>
        </is>
      </c>
      <c r="V2780" t="n">
        <v>3</v>
      </c>
      <c r="W2780" t="n">
        <v>1</v>
      </c>
      <c r="X2780" t="inlineStr">
        <is>
          <t>XXXXXX4664</t>
        </is>
      </c>
      <c r="Y2780" s="72" t="n">
        <v>46326.52037037037</v>
      </c>
    </row>
    <row r="2781">
      <c r="A2781" s="39" t="inlineStr">
        <is>
          <t>6acc4cf68b5cf11013da0ba4</t>
        </is>
      </c>
      <c r="B2781" s="72" t="n">
        <v>46307.35349537037</v>
      </c>
      <c r="C2781" s="70" t="n">
        <v>46307</v>
      </c>
      <c r="D2781" t="inlineStr">
        <is>
          <t>2026-10</t>
        </is>
      </c>
      <c r="E2781" t="inlineStr">
        <is>
          <t>Wk of 2026-10-12</t>
        </is>
      </c>
      <c r="F2781" t="inlineStr">
        <is>
          <t>Connected</t>
        </is>
      </c>
      <c r="G2781" s="39" t="str">
        <f>IF(ISNUMBER(MATCH(F2781,QualityStatuses,0)),"Quality Lead","Non-Quality Lead")</f>
        <v>Non-Quality Lead</v>
      </c>
      <c r="H2781" s="39" t="str">
        <f>IFERROR(INDEX(CampTypes,MATCH(I2781,CampList,0)),"Unattributed")</f>
        <v>Old</v>
      </c>
      <c r="I2781" t="inlineStr">
        <is>
          <t>natuf_Kiosk_14072026_Hindi</t>
        </is>
      </c>
      <c r="J2781" t="inlineStr">
        <is>
          <t>natuf_Kiosk_14072026_Hindi</t>
        </is>
      </c>
      <c r="K2781" t="inlineStr">
        <is>
          <t>Direct (campaign tagged in CRM)</t>
        </is>
      </c>
      <c r="L2781" t="inlineStr">
        <is>
          <t>natuf_Kiosk_09102026</t>
        </is>
      </c>
      <c r="M2781" t="inlineStr">
        <is>
          <t>natuf_Kiosk_09102026</t>
        </is>
      </c>
      <c r="N2781" t="inlineStr">
        <is>
          <t>natuf_Kiosk_14072026_ad set_ad1</t>
        </is>
      </c>
      <c r="O2781" t="inlineStr">
        <is>
          <t>Natuf</t>
        </is>
      </c>
      <c r="P2781" t="inlineStr">
        <is>
          <t>Facebook</t>
        </is>
      </c>
      <c r="Q2781" t="inlineStr">
        <is>
          <t>Tejaswini Tarigopula</t>
        </is>
      </c>
      <c r="R2781" t="inlineStr">
        <is>
          <t>Arjuman Vidya Sagar</t>
        </is>
      </c>
      <c r="S2781" t="inlineStr">
        <is>
          <t>-</t>
        </is>
      </c>
      <c r="T2781" t="inlineStr">
        <is>
          <t>Udaipur</t>
        </is>
      </c>
      <c r="U2781" t="inlineStr">
        <is>
          <t xml:space="preserve"> </t>
        </is>
      </c>
      <c r="V2781" t="n">
        <v>2</v>
      </c>
      <c r="W2781" t="n">
        <v>1</v>
      </c>
      <c r="X2781" t="inlineStr">
        <is>
          <t>XXXXXX2616</t>
        </is>
      </c>
      <c r="Y2781" s="72" t="n">
        <v>46326.52037037037</v>
      </c>
    </row>
    <row r="2782">
      <c r="A2782" s="39" t="inlineStr">
        <is>
          <t>6acc4adf1d82e517b49b096f</t>
        </is>
      </c>
      <c r="B2782" s="72" t="n">
        <v>46307.34730324074</v>
      </c>
      <c r="C2782" s="70" t="n">
        <v>46307</v>
      </c>
      <c r="D2782" t="inlineStr">
        <is>
          <t>2026-10</t>
        </is>
      </c>
      <c r="E2782" t="inlineStr">
        <is>
          <t>Wk of 2026-10-12</t>
        </is>
      </c>
      <c r="F2782" t="inlineStr">
        <is>
          <t>Attempt 2</t>
        </is>
      </c>
      <c r="G2782" s="39" t="str">
        <f>IF(ISNUMBER(MATCH(F2782,QualityStatuses,0)),"Quality Lead","Non-Quality Lead")</f>
        <v>Non-Quality Lead</v>
      </c>
      <c r="H2782" s="39" t="str">
        <f>IFERROR(INDEX(CampTypes,MATCH(I2782,CampList,0)),"Unattributed")</f>
        <v>Old</v>
      </c>
      <c r="I2782" t="inlineStr">
        <is>
          <t>E_Karan_Natuf_All_07072026</t>
        </is>
      </c>
      <c r="J2782" t="inlineStr">
        <is>
          <t>E_Karan_Natuf_All_07072026</t>
        </is>
      </c>
      <c r="K2782" t="inlineStr">
        <is>
          <t>Direct (campaign tagged in CRM)</t>
        </is>
      </c>
      <c r="L2782" t="inlineStr">
        <is>
          <t>E_Karan_Natuf_Fragship_07072026_Adset2</t>
        </is>
      </c>
      <c r="M2782" t="inlineStr">
        <is>
          <t>E_Karan_Natuf_Fragship_07072026_Adset2</t>
        </is>
      </c>
      <c r="N2782" t="inlineStr">
        <is>
          <t>E_Karan_Natuf_Flagship_Cafe_07072026_Adset2_Ad1 – Copy 2</t>
        </is>
      </c>
      <c r="O2782" t="inlineStr">
        <is>
          <t>Natuf</t>
        </is>
      </c>
      <c r="P2782" t="inlineStr">
        <is>
          <t>Facebook</t>
        </is>
      </c>
      <c r="Q2782" t="inlineStr">
        <is>
          <t>Tejaswini Tarigopula</t>
        </is>
      </c>
      <c r="R2782" t="inlineStr">
        <is>
          <t>Sai Charan</t>
        </is>
      </c>
      <c r="S2782" t="inlineStr">
        <is>
          <t>-</t>
        </is>
      </c>
      <c r="T2782" t="inlineStr">
        <is>
          <t>Ahmedabad</t>
        </is>
      </c>
      <c r="U2782" t="inlineStr">
        <is>
          <t xml:space="preserve"> </t>
        </is>
      </c>
      <c r="V2782" t="n">
        <v>2</v>
      </c>
      <c r="W2782" t="n">
        <v>0</v>
      </c>
      <c r="X2782" t="inlineStr">
        <is>
          <t>XXXXXX4973</t>
        </is>
      </c>
      <c r="Y2782" s="72" t="n">
        <v>46326.52037037037</v>
      </c>
    </row>
    <row r="2783">
      <c r="A2783" s="39" t="inlineStr">
        <is>
          <t>6acc4a77a0eff6ea0f3b09a0</t>
        </is>
      </c>
      <c r="B2783" s="72" t="n">
        <v>46307.34609953704</v>
      </c>
      <c r="C2783" s="70" t="n">
        <v>46307</v>
      </c>
      <c r="D2783" t="inlineStr">
        <is>
          <t>2026-10</t>
        </is>
      </c>
      <c r="E2783" t="inlineStr">
        <is>
          <t>Wk of 2026-10-12</t>
        </is>
      </c>
      <c r="F2783" t="inlineStr">
        <is>
          <t>Attempt 1</t>
        </is>
      </c>
      <c r="G2783" s="39" t="str">
        <f>IF(ISNUMBER(MATCH(F2783,QualityStatuses,0)),"Quality Lead","Non-Quality Lead")</f>
        <v>Non-Quality Lead</v>
      </c>
      <c r="H2783" s="39" t="str">
        <f>IFERROR(INDEX(CampTypes,MATCH(I2783,CampList,0)),"Unattributed")</f>
        <v>New</v>
      </c>
      <c r="I2783" t="inlineStr">
        <is>
          <t>EBG - In House | ABO | Natuf | Leads | Unit Franchise | India | Oct26 | V1</t>
        </is>
      </c>
      <c r="J2783" t="inlineStr">
        <is>
          <t>EBG - In House | ABO | Natuf | Leads | Unit Franchise | India | Oct26 | V1</t>
        </is>
      </c>
      <c r="K2783" t="inlineStr">
        <is>
          <t>Direct (campaign tagged in CRM)</t>
        </is>
      </c>
      <c r="L2783" t="inlineStr">
        <is>
          <t>Natuf | Broad | Tier1 + Growth Cities | Oct26 | V1</t>
        </is>
      </c>
      <c r="M2783" t="inlineStr">
        <is>
          <t>Natuf | Broad | Tier1 + Growth Cities | Oct26 | V1</t>
        </is>
      </c>
      <c r="N2783" t="inlineStr">
        <is>
          <t>Natuf | Reel | Brand Ambassador | Heard Of Owning A Cafe | V1</t>
        </is>
      </c>
      <c r="O2783" t="inlineStr">
        <is>
          <t>In House Natuf</t>
        </is>
      </c>
      <c r="P2783" t="inlineStr">
        <is>
          <t>Facebook</t>
        </is>
      </c>
      <c r="Q2783" t="inlineStr">
        <is>
          <t>Marshal Malbari</t>
        </is>
      </c>
      <c r="R2783" t="inlineStr">
        <is>
          <t>Rudresh Thorat</t>
        </is>
      </c>
      <c r="S2783" t="inlineStr">
        <is>
          <t>-</t>
        </is>
      </c>
      <c r="T2783" t="inlineStr">
        <is>
          <t>BHUBANESHWAR</t>
        </is>
      </c>
      <c r="U2783" t="inlineStr">
        <is>
          <t xml:space="preserve"> </t>
        </is>
      </c>
      <c r="V2783" t="n">
        <v>1</v>
      </c>
      <c r="W2783" t="n">
        <v>0</v>
      </c>
      <c r="X2783" t="inlineStr">
        <is>
          <t>XXXXXX9979</t>
        </is>
      </c>
      <c r="Y2783" s="72" t="n">
        <v>46326.52037037037</v>
      </c>
    </row>
    <row r="2784">
      <c r="A2784" s="39" t="inlineStr">
        <is>
          <t>6acc4a221d82e517b49b0867</t>
        </is>
      </c>
      <c r="B2784" s="72" t="n">
        <v>46307.34511574074</v>
      </c>
      <c r="C2784" s="70" t="n">
        <v>46307</v>
      </c>
      <c r="D2784" t="inlineStr">
        <is>
          <t>2026-10</t>
        </is>
      </c>
      <c r="E2784" t="inlineStr">
        <is>
          <t>Wk of 2026-10-12</t>
        </is>
      </c>
      <c r="F2784" t="inlineStr">
        <is>
          <t>Lost</t>
        </is>
      </c>
      <c r="G2784" s="39" t="str">
        <f>IF(ISNUMBER(MATCH(F2784,QualityStatuses,0)),"Quality Lead","Non-Quality Lead")</f>
        <v>Non-Quality Lead</v>
      </c>
      <c r="H2784" s="39" t="str">
        <f>IFERROR(INDEX(CampTypes,MATCH(I2784,CampList,0)),"Unattributed")</f>
        <v>New</v>
      </c>
      <c r="I2784" t="inlineStr">
        <is>
          <t>EBG - In House | ABO | Natuf | Leads | Unit Franchise | India | Oct26 | V1</t>
        </is>
      </c>
      <c r="J2784" t="inlineStr">
        <is>
          <t>EBG - In House | ABO | Natuf | Leads | Unit Franchise | India | Oct26 | V1</t>
        </is>
      </c>
      <c r="K2784" t="inlineStr">
        <is>
          <t>Direct (campaign tagged in CRM)</t>
        </is>
      </c>
      <c r="L2784" t="inlineStr">
        <is>
          <t>Natuf | Investors | Tier1 + Growth Cities | Oct26 | V1</t>
        </is>
      </c>
      <c r="M2784" t="inlineStr">
        <is>
          <t>Natuf | Investors | Tier1 + Growth Cities | Oct26 | V1</t>
        </is>
      </c>
      <c r="N2784" t="inlineStr">
        <is>
          <t>Natuf | Reel | Brand Ambassador | Heard Of Owning A Cafe | V1</t>
        </is>
      </c>
      <c r="O2784" t="inlineStr">
        <is>
          <t>In House Natuf</t>
        </is>
      </c>
      <c r="P2784" t="inlineStr">
        <is>
          <t>Facebook</t>
        </is>
      </c>
      <c r="Q2784" t="inlineStr">
        <is>
          <t>Marshal Malbari</t>
        </is>
      </c>
      <c r="R2784" t="inlineStr">
        <is>
          <t>Vanita Joshi</t>
        </is>
      </c>
      <c r="S2784" t="inlineStr">
        <is>
          <t>Not Interested</t>
        </is>
      </c>
      <c r="T2784" t="inlineStr">
        <is>
          <t>Hyderabad</t>
        </is>
      </c>
      <c r="U2784" t="inlineStr">
        <is>
          <t xml:space="preserve"> </t>
        </is>
      </c>
      <c r="V2784" t="n">
        <v>5</v>
      </c>
      <c r="W2784" t="n">
        <v>4</v>
      </c>
      <c r="X2784" t="inlineStr">
        <is>
          <t>XXXXXX1793</t>
        </is>
      </c>
      <c r="Y2784" s="72" t="n">
        <v>46326.52037037037</v>
      </c>
    </row>
    <row r="2785">
      <c r="A2785" s="39" t="inlineStr">
        <is>
          <t>6acc49395eebd362b9315d62</t>
        </is>
      </c>
      <c r="B2785" s="72" t="n">
        <v>46307.34241898148</v>
      </c>
      <c r="C2785" s="70" t="n">
        <v>46307</v>
      </c>
      <c r="D2785" t="inlineStr">
        <is>
          <t>2026-10</t>
        </is>
      </c>
      <c r="E2785" t="inlineStr">
        <is>
          <t>Wk of 2026-10-12</t>
        </is>
      </c>
      <c r="F2785" t="inlineStr">
        <is>
          <t>Connected</t>
        </is>
      </c>
      <c r="G2785" s="39" t="str">
        <f>IF(ISNUMBER(MATCH(F2785,QualityStatuses,0)),"Quality Lead","Non-Quality Lead")</f>
        <v>Non-Quality Lead</v>
      </c>
      <c r="H2785" s="39" t="str">
        <f>IFERROR(INDEX(CampTypes,MATCH(I2785,CampList,0)),"Unattributed")</f>
        <v>Old</v>
      </c>
      <c r="I2785" t="inlineStr">
        <is>
          <t>E_Suresh_Natuf_Kiosk_07072026</t>
        </is>
      </c>
      <c r="J2785" t="inlineStr">
        <is>
          <t>E_Suresh_Natuf_Kiosk_07072026</t>
        </is>
      </c>
      <c r="K2785" t="inlineStr">
        <is>
          <t>Direct (campaign tagged in CRM)</t>
        </is>
      </c>
      <c r="L2785" t="inlineStr">
        <is>
          <t>E_Suresh_Natuf_Kiosk_07072026_Adset5</t>
        </is>
      </c>
      <c r="M2785" t="inlineStr">
        <is>
          <t>E_Suresh_Natuf_Kiosk_07072026_Adset5</t>
        </is>
      </c>
      <c r="N2785" t="inlineStr">
        <is>
          <t>E_Hindi_Suresh_Natuf_Kiosk_07072026_Adset5_ad3 – Copy 2</t>
        </is>
      </c>
      <c r="O2785" t="inlineStr">
        <is>
          <t>Natuf</t>
        </is>
      </c>
      <c r="P2785" t="inlineStr">
        <is>
          <t>Facebook</t>
        </is>
      </c>
      <c r="Q2785" t="inlineStr">
        <is>
          <t>Tejaswini Tarigopula</t>
        </is>
      </c>
      <c r="R2785" t="inlineStr">
        <is>
          <t>Prabhudatta Pattanaik</t>
        </is>
      </c>
      <c r="S2785" t="inlineStr">
        <is>
          <t>-</t>
        </is>
      </c>
      <c r="T2785" t="inlineStr">
        <is>
          <t>Hyderabad</t>
        </is>
      </c>
      <c r="U2785" t="inlineStr">
        <is>
          <t xml:space="preserve"> </t>
        </is>
      </c>
      <c r="V2785" t="n">
        <v>10</v>
      </c>
      <c r="W2785" t="n">
        <v>5</v>
      </c>
      <c r="X2785" t="inlineStr">
        <is>
          <t>XXXXXX9028</t>
        </is>
      </c>
      <c r="Y2785" s="72" t="n">
        <v>46326.52037037037</v>
      </c>
    </row>
    <row r="2786">
      <c r="A2786" s="39" t="inlineStr">
        <is>
          <t>6acc48976ed4972779950e77</t>
        </is>
      </c>
      <c r="B2786" s="72" t="n">
        <v>46307.34054398148</v>
      </c>
      <c r="C2786" s="70" t="n">
        <v>46307</v>
      </c>
      <c r="D2786" t="inlineStr">
        <is>
          <t>2026-10</t>
        </is>
      </c>
      <c r="E2786" t="inlineStr">
        <is>
          <t>Wk of 2026-10-12</t>
        </is>
      </c>
      <c r="F2786" t="inlineStr">
        <is>
          <t>Lost</t>
        </is>
      </c>
      <c r="G2786" s="39" t="str">
        <f>IF(ISNUMBER(MATCH(F2786,QualityStatuses,0)),"Quality Lead","Non-Quality Lead")</f>
        <v>Non-Quality Lead</v>
      </c>
      <c r="H2786" s="39" t="str">
        <f>IFERROR(INDEX(CampTypes,MATCH(I2786,CampList,0)),"Unattributed")</f>
        <v>New</v>
      </c>
      <c r="I2786" t="inlineStr">
        <is>
          <t>EBG - In House | ABO | Natuf | Leads | Unit Franchise | India | Oct26 | V1</t>
        </is>
      </c>
      <c r="J2786" t="inlineStr">
        <is>
          <t>EBG - In House | ABO | Natuf | Leads | Unit Franchise | India | Oct26 | V1</t>
        </is>
      </c>
      <c r="K2786" t="inlineStr">
        <is>
          <t>Direct (campaign tagged in CRM)</t>
        </is>
      </c>
      <c r="L2786" t="inlineStr">
        <is>
          <t>Natuf | Broad | Tier1 + Growth Cities | Oct26 | V1</t>
        </is>
      </c>
      <c r="M2786" t="inlineStr">
        <is>
          <t>Natuf | Broad | Tier1 + Growth Cities | Oct26 | V1</t>
        </is>
      </c>
      <c r="N2786" t="inlineStr">
        <is>
          <t>Natuf | Reel | Brand Ambassador | Heard Of Owning A Cafe | V1</t>
        </is>
      </c>
      <c r="O2786" t="inlineStr">
        <is>
          <t>In House Natuf</t>
        </is>
      </c>
      <c r="P2786" t="inlineStr">
        <is>
          <t>Facebook</t>
        </is>
      </c>
      <c r="Q2786" t="inlineStr">
        <is>
          <t>Marshal Malbari</t>
        </is>
      </c>
      <c r="R2786" t="inlineStr">
        <is>
          <t>Tanishq A</t>
        </is>
      </c>
      <c r="S2786" t="inlineStr">
        <is>
          <t>Wrong Number</t>
        </is>
      </c>
      <c r="T2786" t="inlineStr">
        <is>
          <t>Bengaluru</t>
        </is>
      </c>
      <c r="U2786" t="inlineStr">
        <is>
          <t xml:space="preserve"> </t>
        </is>
      </c>
      <c r="V2786" t="n">
        <v>3</v>
      </c>
      <c r="W2786" t="n">
        <v>2</v>
      </c>
      <c r="X2786" t="inlineStr">
        <is>
          <t>XXXXXX5455</t>
        </is>
      </c>
      <c r="Y2786" s="72" t="n">
        <v>46326.52037037037</v>
      </c>
    </row>
    <row r="2787">
      <c r="A2787" s="39" t="inlineStr">
        <is>
          <t>6acc4622d8fd28dd1244e109</t>
        </is>
      </c>
      <c r="B2787" s="72" t="n">
        <v>46307.33326388889</v>
      </c>
      <c r="C2787" s="70" t="n">
        <v>46307</v>
      </c>
      <c r="D2787" t="inlineStr">
        <is>
          <t>2026-10</t>
        </is>
      </c>
      <c r="E2787" t="inlineStr">
        <is>
          <t>Wk of 2026-10-12</t>
        </is>
      </c>
      <c r="F2787" t="inlineStr">
        <is>
          <t>Lost</t>
        </is>
      </c>
      <c r="G2787" s="39" t="str">
        <f>IF(ISNUMBER(MATCH(F2787,QualityStatuses,0)),"Quality Lead","Non-Quality Lead")</f>
        <v>Non-Quality Lead</v>
      </c>
      <c r="H2787" s="39" t="str">
        <f>IFERROR(INDEX(CampTypes,MATCH(I2787,CampList,0)),"Unattributed")</f>
        <v>New</v>
      </c>
      <c r="I2787" t="inlineStr">
        <is>
          <t>EBG - In House | ABO | Natuf | Leads | Unit Franchise | India | Oct26 | V1</t>
        </is>
      </c>
      <c r="J2787" t="inlineStr">
        <is>
          <t>EBG - In House | ABO | Natuf | Leads | Unit Franchise | India | Oct26 | V1</t>
        </is>
      </c>
      <c r="K2787" t="inlineStr">
        <is>
          <t>Direct (campaign tagged in CRM)</t>
        </is>
      </c>
      <c r="L2787" t="inlineStr">
        <is>
          <t>Natuf | LAL 1% | India | Jul26 | V1</t>
        </is>
      </c>
      <c r="M2787" t="inlineStr">
        <is>
          <t>Natuf | LAL 1% | India | Jul26 | V1</t>
        </is>
      </c>
      <c r="N2787" t="inlineStr">
        <is>
          <t>Natuf | Reel | Brand Ambassador | Heard Of Owning A Cafe | V1</t>
        </is>
      </c>
      <c r="O2787" t="inlineStr">
        <is>
          <t>In House Natuf</t>
        </is>
      </c>
      <c r="P2787" t="inlineStr">
        <is>
          <t>Facebook</t>
        </is>
      </c>
      <c r="Q2787" t="inlineStr">
        <is>
          <t>Marshal Malbari</t>
        </is>
      </c>
      <c r="R2787" t="inlineStr">
        <is>
          <t>Shubham Menon</t>
        </is>
      </c>
      <c r="S2787" t="inlineStr">
        <is>
          <t>Not Interested</t>
        </is>
      </c>
      <c r="T2787" t="inlineStr">
        <is>
          <t>Palampur</t>
        </is>
      </c>
      <c r="U2787" t="inlineStr">
        <is>
          <t xml:space="preserve"> </t>
        </is>
      </c>
      <c r="V2787" t="n">
        <v>10</v>
      </c>
      <c r="W2787" t="n">
        <v>5</v>
      </c>
      <c r="X2787" t="inlineStr">
        <is>
          <t>XXXXXX7003</t>
        </is>
      </c>
      <c r="Y2787" s="72" t="n">
        <v>46326.52037037037</v>
      </c>
    </row>
    <row r="2788">
      <c r="A2788" s="39" t="inlineStr">
        <is>
          <t>6acc45048b952585503b4884</t>
        </is>
      </c>
      <c r="B2788" s="72" t="n">
        <v>46307.3299537037</v>
      </c>
      <c r="C2788" s="70" t="n">
        <v>46307</v>
      </c>
      <c r="D2788" t="inlineStr">
        <is>
          <t>2026-10</t>
        </is>
      </c>
      <c r="E2788" t="inlineStr">
        <is>
          <t>Wk of 2026-10-12</t>
        </is>
      </c>
      <c r="F2788" t="inlineStr">
        <is>
          <t>Lost</t>
        </is>
      </c>
      <c r="G2788" s="39" t="str">
        <f>IF(ISNUMBER(MATCH(F2788,QualityStatuses,0)),"Quality Lead","Non-Quality Lead")</f>
        <v>Non-Quality Lead</v>
      </c>
      <c r="H2788" s="39" t="str">
        <f>IFERROR(INDEX(CampTypes,MATCH(I2788,CampList,0)),"Unattributed")</f>
        <v>Old</v>
      </c>
      <c r="I2788" t="inlineStr">
        <is>
          <t>natuf_Kiosk_14072026_Hindi</t>
        </is>
      </c>
      <c r="J2788" t="inlineStr">
        <is>
          <t>natuf_Kiosk_14072026_Hindi</t>
        </is>
      </c>
      <c r="K2788" t="inlineStr">
        <is>
          <t>Direct (campaign tagged in CRM)</t>
        </is>
      </c>
      <c r="L2788" t="inlineStr">
        <is>
          <t>natuf_Kiosk_09102026</t>
        </is>
      </c>
      <c r="M2788" t="inlineStr">
        <is>
          <t>natuf_Kiosk_09102026</t>
        </is>
      </c>
      <c r="N2788" t="inlineStr">
        <is>
          <t>natuf_Kiosk_14072026_ad set_ad1</t>
        </is>
      </c>
      <c r="O2788" t="inlineStr">
        <is>
          <t>Natuf</t>
        </is>
      </c>
      <c r="P2788" t="inlineStr">
        <is>
          <t>Facebook</t>
        </is>
      </c>
      <c r="Q2788" t="inlineStr">
        <is>
          <t>Tejaswini Tarigopula</t>
        </is>
      </c>
      <c r="R2788" t="inlineStr">
        <is>
          <t>Shivani Sharma</t>
        </is>
      </c>
      <c r="S2788" t="inlineStr">
        <is>
          <t>Not Interested</t>
        </is>
      </c>
      <c r="T2788" t="inlineStr">
        <is>
          <t>Bangalore</t>
        </is>
      </c>
      <c r="U2788" t="inlineStr">
        <is>
          <t xml:space="preserve"> </t>
        </is>
      </c>
      <c r="V2788" t="n">
        <v>2</v>
      </c>
      <c r="W2788" t="n">
        <v>2</v>
      </c>
      <c r="X2788" t="inlineStr">
        <is>
          <t>XXXXXX0500</t>
        </is>
      </c>
      <c r="Y2788" s="72" t="n">
        <v>46326.52037037037</v>
      </c>
    </row>
    <row r="2789">
      <c r="A2789" s="39" t="inlineStr">
        <is>
          <t>6acc4394678ffd964df77b67</t>
        </is>
      </c>
      <c r="B2789" s="72" t="n">
        <v>46307.32569444444</v>
      </c>
      <c r="C2789" s="70" t="n">
        <v>46307</v>
      </c>
      <c r="D2789" t="inlineStr">
        <is>
          <t>2026-10</t>
        </is>
      </c>
      <c r="E2789" t="inlineStr">
        <is>
          <t>Wk of 2026-10-12</t>
        </is>
      </c>
      <c r="F2789" t="inlineStr">
        <is>
          <t>Attempt 1</t>
        </is>
      </c>
      <c r="G2789" s="39" t="str">
        <f>IF(ISNUMBER(MATCH(F2789,QualityStatuses,0)),"Quality Lead","Non-Quality Lead")</f>
        <v>Non-Quality Lead</v>
      </c>
      <c r="H2789" s="39" t="str">
        <f>IFERROR(INDEX(CampTypes,MATCH(I2789,CampList,0)),"Unattributed")</f>
        <v>Old</v>
      </c>
      <c r="I2789" t="inlineStr">
        <is>
          <t>E_Suresh_Natuf_Kiosk_07072026</t>
        </is>
      </c>
      <c r="J2789" t="inlineStr">
        <is>
          <t>E_Suresh_Natuf_Kiosk_07072026</t>
        </is>
      </c>
      <c r="K2789" t="inlineStr">
        <is>
          <t>Direct (campaign tagged in CRM)</t>
        </is>
      </c>
      <c r="L2789" t="inlineStr">
        <is>
          <t>E_Suresh_Natuf_Kiosk_07072026_Adset5</t>
        </is>
      </c>
      <c r="M2789" t="inlineStr">
        <is>
          <t>E_Suresh_Natuf_Kiosk_07072026_Adset5</t>
        </is>
      </c>
      <c r="N2789" t="inlineStr">
        <is>
          <t>E_Hindi_Suresh_Natuf_Kiosk_07072026_Adset5_ad3 – Copy 2</t>
        </is>
      </c>
      <c r="O2789" t="inlineStr">
        <is>
          <t>Natuf</t>
        </is>
      </c>
      <c r="P2789" t="inlineStr">
        <is>
          <t>Facebook</t>
        </is>
      </c>
      <c r="Q2789" t="inlineStr">
        <is>
          <t>Tejaswini Tarigopula</t>
        </is>
      </c>
      <c r="R2789" t="inlineStr">
        <is>
          <t>Shivamani</t>
        </is>
      </c>
      <c r="S2789" t="inlineStr">
        <is>
          <t>-</t>
        </is>
      </c>
      <c r="T2789" t="inlineStr">
        <is>
          <t>Up</t>
        </is>
      </c>
      <c r="U2789" t="inlineStr">
        <is>
          <t xml:space="preserve"> </t>
        </is>
      </c>
      <c r="V2789" t="n">
        <v>1</v>
      </c>
      <c r="W2789" t="n">
        <v>0</v>
      </c>
      <c r="X2789" t="inlineStr">
        <is>
          <t>XXXXXX3195</t>
        </is>
      </c>
      <c r="Y2789" s="72" t="n">
        <v>46326.52037037037</v>
      </c>
    </row>
    <row r="2790">
      <c r="A2790" s="39" t="inlineStr">
        <is>
          <t>6acc435c04c4c90e15a85a24</t>
        </is>
      </c>
      <c r="B2790" s="72" t="n">
        <v>46307.3250462963</v>
      </c>
      <c r="C2790" s="70" t="n">
        <v>46307</v>
      </c>
      <c r="D2790" t="inlineStr">
        <is>
          <t>2026-10</t>
        </is>
      </c>
      <c r="E2790" t="inlineStr">
        <is>
          <t>Wk of 2026-10-12</t>
        </is>
      </c>
      <c r="F2790" t="inlineStr">
        <is>
          <t>Attempt 1</t>
        </is>
      </c>
      <c r="G2790" s="39" t="str">
        <f>IF(ISNUMBER(MATCH(F2790,QualityStatuses,0)),"Quality Lead","Non-Quality Lead")</f>
        <v>Non-Quality Lead</v>
      </c>
      <c r="H2790" s="39" t="str">
        <f>IFERROR(INDEX(CampTypes,MATCH(I2790,CampList,0)),"Unattributed")</f>
        <v>New</v>
      </c>
      <c r="I2790" t="inlineStr">
        <is>
          <t>EBG - In House | ABO | Natuf | Leads | Unit Franchise | India | Oct26 | V1</t>
        </is>
      </c>
      <c r="J2790" t="inlineStr">
        <is>
          <t>EBG - In House | ABO | Natuf | Leads | Unit Franchise | India | Oct26 | V1</t>
        </is>
      </c>
      <c r="K2790" t="inlineStr">
        <is>
          <t>Direct (campaign tagged in CRM)</t>
        </is>
      </c>
      <c r="L2790" t="inlineStr">
        <is>
          <t>Natuf | Investors | Tier1 + Growth Cities | Oct26 | V1</t>
        </is>
      </c>
      <c r="M2790" t="inlineStr">
        <is>
          <t>Natuf | Investors | Tier1 + Growth Cities | Oct26 | V1</t>
        </is>
      </c>
      <c r="N2790" t="inlineStr">
        <is>
          <t>Natuf | Reel | Brand Ambassador | Heard Of Owning A Cafe | V1</t>
        </is>
      </c>
      <c r="O2790" t="inlineStr">
        <is>
          <t>In House Natuf</t>
        </is>
      </c>
      <c r="P2790" t="inlineStr">
        <is>
          <t>Facebook</t>
        </is>
      </c>
      <c r="Q2790" t="inlineStr">
        <is>
          <t>Marshal Malbari</t>
        </is>
      </c>
      <c r="R2790" t="inlineStr">
        <is>
          <t>Rudresh Thorat</t>
        </is>
      </c>
      <c r="S2790" t="inlineStr">
        <is>
          <t>-</t>
        </is>
      </c>
      <c r="T2790" t="inlineStr">
        <is>
          <t>Lucknow</t>
        </is>
      </c>
      <c r="U2790" t="inlineStr">
        <is>
          <t xml:space="preserve"> </t>
        </is>
      </c>
      <c r="V2790" t="n">
        <v>2</v>
      </c>
      <c r="W2790" t="n">
        <v>0</v>
      </c>
      <c r="X2790" t="inlineStr">
        <is>
          <t>XXXXXX2314</t>
        </is>
      </c>
      <c r="Y2790" s="72" t="n">
        <v>46326.52037037037</v>
      </c>
    </row>
    <row r="2791">
      <c r="A2791" s="39" t="inlineStr">
        <is>
          <t>6acc3423dfea82878305da2b</t>
        </is>
      </c>
      <c r="B2791" s="72" t="n">
        <v>46307.27994212963</v>
      </c>
      <c r="C2791" s="70" t="n">
        <v>46307</v>
      </c>
      <c r="D2791" t="inlineStr">
        <is>
          <t>2026-10</t>
        </is>
      </c>
      <c r="E2791" t="inlineStr">
        <is>
          <t>Wk of 2026-10-12</t>
        </is>
      </c>
      <c r="F2791" t="inlineStr">
        <is>
          <t>Attempt 1</t>
        </is>
      </c>
      <c r="G2791" s="39" t="str">
        <f>IF(ISNUMBER(MATCH(F2791,QualityStatuses,0)),"Quality Lead","Non-Quality Lead")</f>
        <v>Non-Quality Lead</v>
      </c>
      <c r="H2791" s="39" t="str">
        <f>IFERROR(INDEX(CampTypes,MATCH(I2791,CampList,0)),"Unattributed")</f>
        <v>New</v>
      </c>
      <c r="I2791" t="inlineStr">
        <is>
          <t>EBG - In House | ABO | Natuf | Leads | Unit Franchise | India | Oct26 | V1</t>
        </is>
      </c>
      <c r="J2791" t="inlineStr">
        <is>
          <t>EBG - In House | ABO | Natuf | Leads | Unit Franchise | India | Oct26 | V1</t>
        </is>
      </c>
      <c r="K2791" t="inlineStr">
        <is>
          <t>Direct (campaign tagged in CRM)</t>
        </is>
      </c>
      <c r="L2791" t="inlineStr">
        <is>
          <t>Natuf | Broad | Tier1 + Growth Cities | Oct26 | V1</t>
        </is>
      </c>
      <c r="M2791" t="inlineStr">
        <is>
          <t>Natuf | Broad | Tier1 + Growth Cities | Oct26 | V1</t>
        </is>
      </c>
      <c r="N2791" t="inlineStr">
        <is>
          <t>Natuf | Reel | Brand Ambassador | Heard Of Owning A Cafe | V1</t>
        </is>
      </c>
      <c r="O2791" t="inlineStr">
        <is>
          <t>In House Natuf</t>
        </is>
      </c>
      <c r="P2791" t="inlineStr">
        <is>
          <t>Facebook</t>
        </is>
      </c>
      <c r="Q2791" t="inlineStr">
        <is>
          <t>Marshal Malbari</t>
        </is>
      </c>
      <c r="R2791" t="inlineStr">
        <is>
          <t>Rohit Kamble</t>
        </is>
      </c>
      <c r="S2791" t="inlineStr">
        <is>
          <t>-</t>
        </is>
      </c>
      <c r="T2791" t="inlineStr">
        <is>
          <t>Hyderabad</t>
        </is>
      </c>
      <c r="U2791" t="inlineStr">
        <is>
          <t xml:space="preserve"> </t>
        </is>
      </c>
      <c r="V2791" t="n">
        <v>2</v>
      </c>
      <c r="W2791" t="n">
        <v>0</v>
      </c>
      <c r="X2791" t="inlineStr">
        <is>
          <t>XXXXXX1807</t>
        </is>
      </c>
      <c r="Y2791" s="72" t="n">
        <v>46326.52037037037</v>
      </c>
    </row>
    <row r="2792">
      <c r="A2792" s="39" t="inlineStr">
        <is>
          <t>6acc3308ad1fb6c7fcc353cb</t>
        </is>
      </c>
      <c r="B2792" s="72" t="n">
        <v>46307.27666666666</v>
      </c>
      <c r="C2792" s="70" t="n">
        <v>46307</v>
      </c>
      <c r="D2792" t="inlineStr">
        <is>
          <t>2026-10</t>
        </is>
      </c>
      <c r="E2792" t="inlineStr">
        <is>
          <t>Wk of 2026-10-12</t>
        </is>
      </c>
      <c r="F2792" t="inlineStr">
        <is>
          <t>Attempt 4</t>
        </is>
      </c>
      <c r="G2792" s="39" t="str">
        <f>IF(ISNUMBER(MATCH(F2792,QualityStatuses,0)),"Quality Lead","Non-Quality Lead")</f>
        <v>Non-Quality Lead</v>
      </c>
      <c r="H2792" s="39" t="str">
        <f>IFERROR(INDEX(CampTypes,MATCH(I2792,CampList,0)),"Unattributed")</f>
        <v>New</v>
      </c>
      <c r="I2792" t="inlineStr">
        <is>
          <t>EBG - In House | ABO | Natuf | Leads | Unit Franchise | India | Oct26 | V1</t>
        </is>
      </c>
      <c r="J2792" t="inlineStr">
        <is>
          <t>EBG - In House | ABO | Natuf | Leads | Unit Franchise | India | Oct26 | V1</t>
        </is>
      </c>
      <c r="K2792" t="inlineStr">
        <is>
          <t>Direct (campaign tagged in CRM)</t>
        </is>
      </c>
      <c r="L2792" t="inlineStr">
        <is>
          <t>Natuf | Broad | Tier1 + Growth Cities | Oct26 | V1</t>
        </is>
      </c>
      <c r="M2792" t="inlineStr">
        <is>
          <t>Natuf | Broad | Tier1 + Growth Cities | Oct26 | V1</t>
        </is>
      </c>
      <c r="N2792" t="inlineStr">
        <is>
          <t>Natuf | Reel | Brand Ambassador | Heard Of Owning A Cafe | V1</t>
        </is>
      </c>
      <c r="O2792" t="inlineStr">
        <is>
          <t>In House Natuf</t>
        </is>
      </c>
      <c r="P2792" t="inlineStr">
        <is>
          <t>Facebook</t>
        </is>
      </c>
      <c r="Q2792" t="inlineStr">
        <is>
          <t>Marshal Malbari</t>
        </is>
      </c>
      <c r="R2792" t="inlineStr">
        <is>
          <t>Rinkita Virvani</t>
        </is>
      </c>
      <c r="S2792" t="inlineStr">
        <is>
          <t>-</t>
        </is>
      </c>
      <c r="T2792" t="inlineStr">
        <is>
          <t>Chennai</t>
        </is>
      </c>
      <c r="U2792" t="inlineStr">
        <is>
          <t xml:space="preserve"> </t>
        </is>
      </c>
      <c r="V2792" t="n">
        <v>6</v>
      </c>
      <c r="W2792" t="n">
        <v>1</v>
      </c>
      <c r="X2792" t="inlineStr">
        <is>
          <t>XXXXXX9969</t>
        </is>
      </c>
      <c r="Y2792" s="72" t="n">
        <v>46326.52037037037</v>
      </c>
    </row>
    <row r="2793">
      <c r="A2793" s="39" t="inlineStr">
        <is>
          <t>6acc306f9fb70706982550ff</t>
        </is>
      </c>
      <c r="B2793" s="72" t="n">
        <v>46307.26896990741</v>
      </c>
      <c r="C2793" s="70" t="n">
        <v>46307</v>
      </c>
      <c r="D2793" t="inlineStr">
        <is>
          <t>2026-10</t>
        </is>
      </c>
      <c r="E2793" t="inlineStr">
        <is>
          <t>Wk of 2026-10-12</t>
        </is>
      </c>
      <c r="F2793" t="inlineStr">
        <is>
          <t>Attempt 4</t>
        </is>
      </c>
      <c r="G2793" s="39" t="str">
        <f>IF(ISNUMBER(MATCH(F2793,QualityStatuses,0)),"Quality Lead","Non-Quality Lead")</f>
        <v>Non-Quality Lead</v>
      </c>
      <c r="H2793" s="39" t="str">
        <f>IFERROR(INDEX(CampTypes,MATCH(I2793,CampList,0)),"Unattributed")</f>
        <v>Old</v>
      </c>
      <c r="I2793" t="inlineStr">
        <is>
          <t>E_Karan_Natuf_All_07072026</t>
        </is>
      </c>
      <c r="J2793" t="inlineStr">
        <is>
          <t>E_Karan_Natuf_All_07072026</t>
        </is>
      </c>
      <c r="K2793" t="inlineStr">
        <is>
          <t>Direct (campaign tagged in CRM)</t>
        </is>
      </c>
      <c r="L2793" t="inlineStr">
        <is>
          <t>E_Karan_Natuf_Fragship_07072026_Adset2</t>
        </is>
      </c>
      <c r="M2793" t="inlineStr">
        <is>
          <t>E_Karan_Natuf_Fragship_07072026_Adset2</t>
        </is>
      </c>
      <c r="N2793" t="inlineStr">
        <is>
          <t>E_Karan_Natuf_Flagship_Cafe_07072026_Adset2_Ad1 – Copy 2</t>
        </is>
      </c>
      <c r="O2793" t="inlineStr">
        <is>
          <t>Natuf</t>
        </is>
      </c>
      <c r="P2793" t="inlineStr">
        <is>
          <t>Facebook</t>
        </is>
      </c>
      <c r="Q2793" t="inlineStr">
        <is>
          <t>Marshal Malbari</t>
        </is>
      </c>
      <c r="R2793" t="inlineStr">
        <is>
          <t>Rinkita Virvani</t>
        </is>
      </c>
      <c r="S2793" t="inlineStr">
        <is>
          <t>-</t>
        </is>
      </c>
      <c r="T2793" t="inlineStr">
        <is>
          <t>Accurate information on my Phone Noumber.</t>
        </is>
      </c>
      <c r="U2793" t="inlineStr">
        <is>
          <t xml:space="preserve"> </t>
        </is>
      </c>
      <c r="V2793" t="n">
        <v>5</v>
      </c>
      <c r="W2793" t="n">
        <v>2</v>
      </c>
      <c r="X2793" t="inlineStr">
        <is>
          <t>XXXXXX1001</t>
        </is>
      </c>
      <c r="Y2793" s="72" t="n">
        <v>46326.52037037037</v>
      </c>
    </row>
    <row r="2794">
      <c r="A2794" s="39" t="inlineStr">
        <is>
          <t>6acc2faec8e8d8465fa53465</t>
        </is>
      </c>
      <c r="B2794" s="72" t="n">
        <v>46307.26673611111</v>
      </c>
      <c r="C2794" s="70" t="n">
        <v>46307</v>
      </c>
      <c r="D2794" t="inlineStr">
        <is>
          <t>2026-10</t>
        </is>
      </c>
      <c r="E2794" t="inlineStr">
        <is>
          <t>Wk of 2026-10-12</t>
        </is>
      </c>
      <c r="F2794" t="inlineStr">
        <is>
          <t>Lost</t>
        </is>
      </c>
      <c r="G2794" s="39" t="str">
        <f>IF(ISNUMBER(MATCH(F2794,QualityStatuses,0)),"Quality Lead","Non-Quality Lead")</f>
        <v>Non-Quality Lead</v>
      </c>
      <c r="H2794" s="39" t="str">
        <f>IFERROR(INDEX(CampTypes,MATCH(I2794,CampList,0)),"Unattributed")</f>
        <v>New</v>
      </c>
      <c r="I2794" t="inlineStr">
        <is>
          <t>EBG - In House | ABO | Natuf | Leads | Unit Franchise | India | Oct26 | V1</t>
        </is>
      </c>
      <c r="J2794" t="inlineStr">
        <is>
          <t>EBG - In House | ABO | Natuf | Leads | Unit Franchise | India | Oct26 | V1</t>
        </is>
      </c>
      <c r="K2794" t="inlineStr">
        <is>
          <t>Direct (campaign tagged in CRM)</t>
        </is>
      </c>
      <c r="L2794" t="inlineStr">
        <is>
          <t>Natuf | Broad | Tier1 + Growth Cities | Oct26 | V1</t>
        </is>
      </c>
      <c r="M2794" t="inlineStr">
        <is>
          <t>Natuf | Broad | Tier1 + Growth Cities | Oct26 | V1</t>
        </is>
      </c>
      <c r="N2794" t="inlineStr">
        <is>
          <t>Natuf | Reel | Brand Ambassador | Heard Of Owning A Cafe | V1</t>
        </is>
      </c>
      <c r="O2794" t="inlineStr">
        <is>
          <t>In House Natuf</t>
        </is>
      </c>
      <c r="P2794" t="inlineStr">
        <is>
          <t>Facebook</t>
        </is>
      </c>
      <c r="Q2794" t="inlineStr">
        <is>
          <t>Marshal Malbari</t>
        </is>
      </c>
      <c r="R2794" t="inlineStr">
        <is>
          <t>Pammi Roy</t>
        </is>
      </c>
      <c r="S2794" t="inlineStr">
        <is>
          <t>Invalid Data</t>
        </is>
      </c>
      <c r="T2794" t="inlineStr">
        <is>
          <t>Varanasi</t>
        </is>
      </c>
      <c r="U2794" t="inlineStr">
        <is>
          <t xml:space="preserve"> </t>
        </is>
      </c>
      <c r="V2794" t="n">
        <v>1</v>
      </c>
      <c r="W2794" t="n">
        <v>0</v>
      </c>
      <c r="X2794" t="inlineStr">
        <is>
          <t>XXXXXX4006</t>
        </is>
      </c>
      <c r="Y2794" s="72" t="n">
        <v>46326.52037037037</v>
      </c>
    </row>
    <row r="2795">
      <c r="A2795" s="39" t="inlineStr">
        <is>
          <t>6acc25106144cb7c6302b726</t>
        </is>
      </c>
      <c r="B2795" s="72" t="n">
        <v>46307.23527777778</v>
      </c>
      <c r="C2795" s="70" t="n">
        <v>46307</v>
      </c>
      <c r="D2795" t="inlineStr">
        <is>
          <t>2026-10</t>
        </is>
      </c>
      <c r="E2795" t="inlineStr">
        <is>
          <t>Wk of 2026-10-12</t>
        </is>
      </c>
      <c r="F2795" t="inlineStr">
        <is>
          <t>Lost</t>
        </is>
      </c>
      <c r="G2795" s="39" t="str">
        <f>IF(ISNUMBER(MATCH(F2795,QualityStatuses,0)),"Quality Lead","Non-Quality Lead")</f>
        <v>Non-Quality Lead</v>
      </c>
      <c r="H2795" s="39" t="str">
        <f>IFERROR(INDEX(CampTypes,MATCH(I2795,CampList,0)),"Unattributed")</f>
        <v>Old</v>
      </c>
      <c r="I2795" t="inlineStr">
        <is>
          <t>E_Suresh_Natuf_Kiosk_07072026</t>
        </is>
      </c>
      <c r="J2795" t="inlineStr">
        <is>
          <t>E_Suresh_Natuf_Kiosk_07072026</t>
        </is>
      </c>
      <c r="K2795" t="inlineStr">
        <is>
          <t>Direct (campaign tagged in CRM)</t>
        </is>
      </c>
      <c r="L2795" t="inlineStr">
        <is>
          <t>E_Suresh_Natuf_Kiosk_07072026_Adset5</t>
        </is>
      </c>
      <c r="M2795" t="inlineStr">
        <is>
          <t>E_Suresh_Natuf_Kiosk_07072026_Adset5</t>
        </is>
      </c>
      <c r="N2795" t="inlineStr">
        <is>
          <t>E_Hindi_Suresh_Natuf_Kiosk_07072026_Adset5_ad3 – Copy 2</t>
        </is>
      </c>
      <c r="O2795" t="inlineStr">
        <is>
          <t>Natuf</t>
        </is>
      </c>
      <c r="P2795" t="inlineStr">
        <is>
          <t>Facebook</t>
        </is>
      </c>
      <c r="Q2795" t="inlineStr">
        <is>
          <t>Marshal Malbari</t>
        </is>
      </c>
      <c r="R2795" t="inlineStr">
        <is>
          <t>Vanita Joshi</t>
        </is>
      </c>
      <c r="S2795" t="inlineStr">
        <is>
          <t>DNP - Did Not Pick Up</t>
        </is>
      </c>
      <c r="T2795" t="inlineStr">
        <is>
          <t>Bangalore</t>
        </is>
      </c>
      <c r="U2795" t="inlineStr">
        <is>
          <t xml:space="preserve"> </t>
        </is>
      </c>
      <c r="V2795" t="n">
        <v>7</v>
      </c>
      <c r="W2795" t="n">
        <v>0</v>
      </c>
      <c r="X2795" t="inlineStr">
        <is>
          <t>XXXXXX9966</t>
        </is>
      </c>
      <c r="Y2795" s="72" t="n">
        <v>46326.52037037037</v>
      </c>
    </row>
    <row r="2796">
      <c r="A2796" s="39" t="inlineStr">
        <is>
          <t>6acc16236a235756a6b2612f</t>
        </is>
      </c>
      <c r="B2796" s="72" t="n">
        <v>46307.19105324074</v>
      </c>
      <c r="C2796" s="70" t="n">
        <v>46307</v>
      </c>
      <c r="D2796" t="inlineStr">
        <is>
          <t>2026-10</t>
        </is>
      </c>
      <c r="E2796" t="inlineStr">
        <is>
          <t>Wk of 2026-10-12</t>
        </is>
      </c>
      <c r="F2796" t="inlineStr">
        <is>
          <t>Lost</t>
        </is>
      </c>
      <c r="G2796" s="39" t="str">
        <f>IF(ISNUMBER(MATCH(F2796,QualityStatuses,0)),"Quality Lead","Non-Quality Lead")</f>
        <v>Non-Quality Lead</v>
      </c>
      <c r="H2796" s="39" t="str">
        <f>IFERROR(INDEX(CampTypes,MATCH(I2796,CampList,0)),"Unattributed")</f>
        <v>Old</v>
      </c>
      <c r="I2796" t="inlineStr">
        <is>
          <t>E_Suresh_Natuf_Kiosk_07072026</t>
        </is>
      </c>
      <c r="J2796" t="inlineStr">
        <is>
          <t>E_Suresh_Natuf_Kiosk_07072026</t>
        </is>
      </c>
      <c r="K2796" t="inlineStr">
        <is>
          <t>Direct (campaign tagged in CRM)</t>
        </is>
      </c>
      <c r="L2796" t="inlineStr">
        <is>
          <t>E_Suresh_Natuf_Kiosk_07072026_Adset5</t>
        </is>
      </c>
      <c r="M2796" t="inlineStr">
        <is>
          <t>E_Suresh_Natuf_Kiosk_07072026_Adset5</t>
        </is>
      </c>
      <c r="N2796" t="inlineStr">
        <is>
          <t>E_Hindi_Suresh_Natuf_Kiosk_07072026_Adset5_ad3 – Copy 2</t>
        </is>
      </c>
      <c r="O2796" t="inlineStr">
        <is>
          <t>Natuf</t>
        </is>
      </c>
      <c r="P2796" t="inlineStr">
        <is>
          <t>Whatsapp Cloud API</t>
        </is>
      </c>
      <c r="Q2796" t="inlineStr">
        <is>
          <t>Marshal Malbari</t>
        </is>
      </c>
      <c r="R2796" t="inlineStr">
        <is>
          <t>Aisha Rasalkar</t>
        </is>
      </c>
      <c r="S2796" t="inlineStr">
        <is>
          <t>DNP - Did Not Pick Up</t>
        </is>
      </c>
      <c r="T2796" t="inlineStr">
        <is>
          <t>Jalandhar Punjab</t>
        </is>
      </c>
      <c r="U2796" t="inlineStr">
        <is>
          <t xml:space="preserve"> </t>
        </is>
      </c>
      <c r="V2796" t="n">
        <v>7</v>
      </c>
      <c r="W2796" t="n">
        <v>1</v>
      </c>
      <c r="X2796" t="inlineStr">
        <is>
          <t>XXXXXX2312</t>
        </is>
      </c>
      <c r="Y2796" s="72" t="n">
        <v>46326.52037037037</v>
      </c>
    </row>
    <row r="2797">
      <c r="A2797" s="39" t="inlineStr">
        <is>
          <t>6acc064c0f5a251013e1f2bb</t>
        </is>
      </c>
      <c r="B2797" s="72" t="n">
        <v>46307.14412037037</v>
      </c>
      <c r="C2797" s="70" t="n">
        <v>46307</v>
      </c>
      <c r="D2797" t="inlineStr">
        <is>
          <t>2026-10</t>
        </is>
      </c>
      <c r="E2797" t="inlineStr">
        <is>
          <t>Wk of 2026-10-12</t>
        </is>
      </c>
      <c r="F2797" t="inlineStr">
        <is>
          <t>Lost</t>
        </is>
      </c>
      <c r="G2797" s="39" t="str">
        <f>IF(ISNUMBER(MATCH(F2797,QualityStatuses,0)),"Quality Lead","Non-Quality Lead")</f>
        <v>Non-Quality Lead</v>
      </c>
      <c r="H2797" s="39" t="str">
        <f>IFERROR(INDEX(CampTypes,MATCH(I2797,CampList,0)),"Unattributed")</f>
        <v>New</v>
      </c>
      <c r="I2797" t="inlineStr">
        <is>
          <t>EBG - In House | ABO | Natuf | Leads | Unit Franchise | India | Oct26 | V1</t>
        </is>
      </c>
      <c r="J2797" t="inlineStr">
        <is>
          <t>EBG - In House | ABO | Natuf | Leads | Unit Franchise | India | Oct26 | V1</t>
        </is>
      </c>
      <c r="K2797" t="inlineStr">
        <is>
          <t>Direct (campaign tagged in CRM)</t>
        </is>
      </c>
      <c r="L2797" t="inlineStr">
        <is>
          <t>Natuf | Broad | Tier1 + Growth Cities | Oct26 | V1</t>
        </is>
      </c>
      <c r="M2797" t="inlineStr">
        <is>
          <t>Natuf | Broad | Tier1 + Growth Cities | Oct26 | V1</t>
        </is>
      </c>
      <c r="N2797" t="inlineStr">
        <is>
          <t>Natuf | Reel | Brand Ambassador | Heard Of Owning A Cafe | V1</t>
        </is>
      </c>
      <c r="O2797" t="inlineStr">
        <is>
          <t>In House Natuf</t>
        </is>
      </c>
      <c r="P2797" t="inlineStr">
        <is>
          <t>Facebook</t>
        </is>
      </c>
      <c r="Q2797" t="inlineStr">
        <is>
          <t>Marshal Malbari</t>
        </is>
      </c>
      <c r="R2797" t="inlineStr">
        <is>
          <t>Drishti Lodhia</t>
        </is>
      </c>
      <c r="S2797" t="inlineStr">
        <is>
          <t>DNP - Did Not Pick Up</t>
        </is>
      </c>
      <c r="T2797" t="inlineStr">
        <is>
          <t>Delhi</t>
        </is>
      </c>
      <c r="U2797" t="inlineStr">
        <is>
          <t xml:space="preserve"> </t>
        </is>
      </c>
      <c r="V2797" t="n">
        <v>4</v>
      </c>
      <c r="W2797" t="n">
        <v>1</v>
      </c>
      <c r="X2797" t="inlineStr">
        <is>
          <t>XXXXXX6379</t>
        </is>
      </c>
      <c r="Y2797" s="72" t="n">
        <v>46326.52037037037</v>
      </c>
    </row>
    <row r="2798">
      <c r="A2798" s="39" t="inlineStr">
        <is>
          <t>6acbfa790128bb8b8bf868a6</t>
        </is>
      </c>
      <c r="B2798" s="72" t="n">
        <v>46307.10908564815</v>
      </c>
      <c r="C2798" s="70" t="n">
        <v>46307</v>
      </c>
      <c r="D2798" t="inlineStr">
        <is>
          <t>2026-10</t>
        </is>
      </c>
      <c r="E2798" t="inlineStr">
        <is>
          <t>Wk of 2026-10-12</t>
        </is>
      </c>
      <c r="F2798" t="inlineStr">
        <is>
          <t>Details Shared</t>
        </is>
      </c>
      <c r="G2798" s="39" t="str">
        <f>IF(ISNUMBER(MATCH(F2798,QualityStatuses,0)),"Quality Lead","Non-Quality Lead")</f>
        <v>Quality Lead</v>
      </c>
      <c r="H2798" s="39" t="str">
        <f>IFERROR(INDEX(CampTypes,MATCH(I2798,CampList,0)),"Unattributed")</f>
        <v>Old</v>
      </c>
      <c r="I2798" t="inlineStr">
        <is>
          <t>E_Natuf_Generic_13082026</t>
        </is>
      </c>
      <c r="J2798" t="inlineStr">
        <is>
          <t>E_Natuf_Generic_13082026</t>
        </is>
      </c>
      <c r="K2798" t="inlineStr">
        <is>
          <t>Direct (campaign tagged in CRM)</t>
        </is>
      </c>
      <c r="L2798" t="inlineStr">
        <is>
          <t>E_Natuf_Generic_13082026_Adset1</t>
        </is>
      </c>
      <c r="M2798" t="inlineStr">
        <is>
          <t>E_Natuf_Generic_13082026_Adset1</t>
        </is>
      </c>
      <c r="N2798" t="inlineStr">
        <is>
          <t>E_Natuf_Generic_13082026_Adset1_Ad1</t>
        </is>
      </c>
      <c r="O2798" t="inlineStr">
        <is>
          <t>Natuf</t>
        </is>
      </c>
      <c r="P2798" t="inlineStr">
        <is>
          <t>Facebook</t>
        </is>
      </c>
      <c r="Q2798" t="inlineStr">
        <is>
          <t>Marshal Malbari</t>
        </is>
      </c>
      <c r="R2798" t="inlineStr">
        <is>
          <t>Tanishq A</t>
        </is>
      </c>
      <c r="S2798" t="inlineStr">
        <is>
          <t>-</t>
        </is>
      </c>
      <c r="T2798" t="inlineStr">
        <is>
          <t>morbi</t>
        </is>
      </c>
      <c r="U2798" t="inlineStr">
        <is>
          <t xml:space="preserve"> </t>
        </is>
      </c>
      <c r="V2798" t="n">
        <v>11</v>
      </c>
      <c r="W2798" t="n">
        <v>4</v>
      </c>
      <c r="X2798" t="inlineStr">
        <is>
          <t>XXXXXX9700</t>
        </is>
      </c>
      <c r="Y2798" s="72" t="n">
        <v>46326.52037037037</v>
      </c>
    </row>
    <row r="2799">
      <c r="A2799" s="39" t="inlineStr">
        <is>
          <t>6acbf8c3eeba90e4312478f5</t>
        </is>
      </c>
      <c r="B2799" s="72" t="n">
        <v>46307.1040162037</v>
      </c>
      <c r="C2799" s="70" t="n">
        <v>46307</v>
      </c>
      <c r="D2799" t="inlineStr">
        <is>
          <t>2026-10</t>
        </is>
      </c>
      <c r="E2799" t="inlineStr">
        <is>
          <t>Wk of 2026-10-12</t>
        </is>
      </c>
      <c r="F2799" t="inlineStr">
        <is>
          <t>Connected</t>
        </is>
      </c>
      <c r="G2799" s="39" t="str">
        <f>IF(ISNUMBER(MATCH(F2799,QualityStatuses,0)),"Quality Lead","Non-Quality Lead")</f>
        <v>Non-Quality Lead</v>
      </c>
      <c r="H2799" s="39" t="str">
        <f>IFERROR(INDEX(CampTypes,MATCH(I2799,CampList,0)),"Unattributed")</f>
        <v>New</v>
      </c>
      <c r="I2799" t="inlineStr">
        <is>
          <t>EBG - In House | ABO | Natuf | Leads | Unit Franchise | India | Oct26 | V1</t>
        </is>
      </c>
      <c r="J2799" t="inlineStr">
        <is>
          <t>EBG - In House | ABO | Natuf | Leads | Unit Franchise | India | Oct26 | V1</t>
        </is>
      </c>
      <c r="K2799" t="inlineStr">
        <is>
          <t>Direct (campaign tagged in CRM)</t>
        </is>
      </c>
      <c r="L2799" t="inlineStr">
        <is>
          <t>Natuf | LAL 1% | India | Jul26 | V1</t>
        </is>
      </c>
      <c r="M2799" t="inlineStr">
        <is>
          <t>Natuf | LAL 1% | India | Jul26 | V1</t>
        </is>
      </c>
      <c r="N2799" t="inlineStr">
        <is>
          <t>Natuf | Reel | Brand Ambassador | Heard Of Owning A Cafe | V1</t>
        </is>
      </c>
      <c r="O2799" t="inlineStr">
        <is>
          <t>In House Natuf</t>
        </is>
      </c>
      <c r="P2799" t="inlineStr">
        <is>
          <t>Facebook</t>
        </is>
      </c>
      <c r="Q2799" t="inlineStr">
        <is>
          <t>Marshal Malbari</t>
        </is>
      </c>
      <c r="R2799" t="inlineStr">
        <is>
          <t>Aisha Rasalkar</t>
        </is>
      </c>
      <c r="S2799" t="inlineStr">
        <is>
          <t>-</t>
        </is>
      </c>
      <c r="T2799" t="inlineStr">
        <is>
          <t>Srinagar</t>
        </is>
      </c>
      <c r="U2799" t="inlineStr">
        <is>
          <t xml:space="preserve"> </t>
        </is>
      </c>
      <c r="V2799" t="n">
        <v>1</v>
      </c>
      <c r="W2799" t="n">
        <v>1</v>
      </c>
      <c r="X2799" t="inlineStr">
        <is>
          <t>XXXXXX0779</t>
        </is>
      </c>
      <c r="Y2799" s="72" t="n">
        <v>46326.52037037037</v>
      </c>
    </row>
    <row r="2800">
      <c r="A2800" s="39" t="inlineStr">
        <is>
          <t>6acbf7faafc84a51474552d8</t>
        </is>
      </c>
      <c r="B2800" s="72" t="n">
        <v>46307.10168981482</v>
      </c>
      <c r="C2800" s="70" t="n">
        <v>46307</v>
      </c>
      <c r="D2800" t="inlineStr">
        <is>
          <t>2026-10</t>
        </is>
      </c>
      <c r="E2800" t="inlineStr">
        <is>
          <t>Wk of 2026-10-12</t>
        </is>
      </c>
      <c r="F2800" t="inlineStr">
        <is>
          <t>Attempt 1</t>
        </is>
      </c>
      <c r="G2800" s="39" t="str">
        <f>IF(ISNUMBER(MATCH(F2800,QualityStatuses,0)),"Quality Lead","Non-Quality Lead")</f>
        <v>Non-Quality Lead</v>
      </c>
      <c r="H2800" s="39" t="str">
        <f>IFERROR(INDEX(CampTypes,MATCH(I2800,CampList,0)),"Unattributed")</f>
        <v>New</v>
      </c>
      <c r="I2800" t="inlineStr">
        <is>
          <t>EBG - In House | ABO | Natuf | Leads | Unit Franchise | India | Oct26 | V1</t>
        </is>
      </c>
      <c r="J2800" t="inlineStr">
        <is>
          <t>EBG - In House | ABO | Natuf | Leads | Unit Franchise | India | Oct26 | V1</t>
        </is>
      </c>
      <c r="K2800" t="inlineStr">
        <is>
          <t>Direct (campaign tagged in CRM)</t>
        </is>
      </c>
      <c r="L2800" t="inlineStr">
        <is>
          <t>Natuf | Investors | Tier1 + Growth Cities | Oct26 | V1</t>
        </is>
      </c>
      <c r="M2800" t="inlineStr">
        <is>
          <t>Natuf | Investors | Tier1 + Growth Cities | Oct26 | V1</t>
        </is>
      </c>
      <c r="N2800" t="inlineStr">
        <is>
          <t>Natuf | Reel | Brand Ambassador | Heard Of Owning A Cafe | V1</t>
        </is>
      </c>
      <c r="O2800" t="inlineStr">
        <is>
          <t>In House Natuf</t>
        </is>
      </c>
      <c r="P2800" t="inlineStr">
        <is>
          <t>Facebook</t>
        </is>
      </c>
      <c r="Q2800" t="inlineStr">
        <is>
          <t>Marshal Malbari</t>
        </is>
      </c>
      <c r="R2800" t="inlineStr">
        <is>
          <t>Rudresh Thorat</t>
        </is>
      </c>
      <c r="S2800" t="inlineStr">
        <is>
          <t>-</t>
        </is>
      </c>
      <c r="T2800" t="inlineStr">
        <is>
          <t>Virar</t>
        </is>
      </c>
      <c r="U2800" t="inlineStr">
        <is>
          <t xml:space="preserve"> </t>
        </is>
      </c>
      <c r="V2800" t="n">
        <v>1</v>
      </c>
      <c r="W2800" t="n">
        <v>0</v>
      </c>
      <c r="X2800" t="inlineStr">
        <is>
          <t>XXXXXX2596</t>
        </is>
      </c>
      <c r="Y2800" s="72" t="n">
        <v>46326.52037037037</v>
      </c>
    </row>
    <row r="2801">
      <c r="A2801" s="39" t="inlineStr">
        <is>
          <t>6acbf30bb3b7399682810058</t>
        </is>
      </c>
      <c r="B2801" s="72" t="n">
        <v>46307.08707175926</v>
      </c>
      <c r="C2801" s="70" t="n">
        <v>46307</v>
      </c>
      <c r="D2801" t="inlineStr">
        <is>
          <t>2026-10</t>
        </is>
      </c>
      <c r="E2801" t="inlineStr">
        <is>
          <t>Wk of 2026-10-12</t>
        </is>
      </c>
      <c r="F2801" t="inlineStr">
        <is>
          <t>Lost</t>
        </is>
      </c>
      <c r="G2801" s="39" t="str">
        <f>IF(ISNUMBER(MATCH(F2801,QualityStatuses,0)),"Quality Lead","Non-Quality Lead")</f>
        <v>Non-Quality Lead</v>
      </c>
      <c r="H2801" s="39" t="str">
        <f>IFERROR(INDEX(CampTypes,MATCH(I2801,CampList,0)),"Unattributed")</f>
        <v>New</v>
      </c>
      <c r="I2801" t="inlineStr">
        <is>
          <t>EBG - In House | ABO | Natuf | Leads | Unit Franchise | India | Oct26 | V1</t>
        </is>
      </c>
      <c r="J2801" t="inlineStr">
        <is>
          <t>EBG - In House | ABO | Natuf | Leads | Unit Franchise | India | Oct26 | V1</t>
        </is>
      </c>
      <c r="K2801" t="inlineStr">
        <is>
          <t>Direct (campaign tagged in CRM)</t>
        </is>
      </c>
      <c r="L2801" t="inlineStr">
        <is>
          <t>Natuf | LAL 1% | India | Jul26 | V1</t>
        </is>
      </c>
      <c r="M2801" t="inlineStr">
        <is>
          <t>Natuf | LAL 1% | India | Jul26 | V1</t>
        </is>
      </c>
      <c r="N2801" t="inlineStr">
        <is>
          <t>Natuf | Reel | Brand Ambassador | Heard Of Owning A Cafe | V1</t>
        </is>
      </c>
      <c r="O2801" t="inlineStr">
        <is>
          <t>In House Natuf</t>
        </is>
      </c>
      <c r="P2801" t="inlineStr">
        <is>
          <t>Facebook</t>
        </is>
      </c>
      <c r="Q2801" t="inlineStr">
        <is>
          <t>Marshal Malbari</t>
        </is>
      </c>
      <c r="R2801" t="inlineStr">
        <is>
          <t>Vanita Joshi</t>
        </is>
      </c>
      <c r="S2801" t="inlineStr">
        <is>
          <t>DNP - Did Not Pick Up</t>
        </is>
      </c>
      <c r="T2801" t="inlineStr">
        <is>
          <t>ernakulam</t>
        </is>
      </c>
      <c r="U2801" t="inlineStr">
        <is>
          <t xml:space="preserve"> </t>
        </is>
      </c>
      <c r="V2801" t="n">
        <v>6</v>
      </c>
      <c r="W2801" t="n">
        <v>0</v>
      </c>
      <c r="X2801" t="inlineStr">
        <is>
          <t>XXXXXX9997</t>
        </is>
      </c>
      <c r="Y2801" s="72" t="n">
        <v>46326.52037037037</v>
      </c>
    </row>
    <row r="2802">
      <c r="A2802" s="39" t="inlineStr">
        <is>
          <t>6acbf130d740e7e4feb621ec</t>
        </is>
      </c>
      <c r="B2802" s="72" t="n">
        <v>46307.08157407407</v>
      </c>
      <c r="C2802" s="70" t="n">
        <v>46307</v>
      </c>
      <c r="D2802" t="inlineStr">
        <is>
          <t>2026-10</t>
        </is>
      </c>
      <c r="E2802" t="inlineStr">
        <is>
          <t>Wk of 2026-10-12</t>
        </is>
      </c>
      <c r="F2802" t="inlineStr">
        <is>
          <t>Attempt 4</t>
        </is>
      </c>
      <c r="G2802" s="39" t="str">
        <f>IF(ISNUMBER(MATCH(F2802,QualityStatuses,0)),"Quality Lead","Non-Quality Lead")</f>
        <v>Non-Quality Lead</v>
      </c>
      <c r="H2802" s="39" t="str">
        <f>IFERROR(INDEX(CampTypes,MATCH(I2802,CampList,0)),"Unattributed")</f>
        <v>New</v>
      </c>
      <c r="I2802" t="inlineStr">
        <is>
          <t>EBG - In House | ABO | Natuf | Leads | Unit Franchise | India | Oct26 | V1</t>
        </is>
      </c>
      <c r="J2802" t="inlineStr">
        <is>
          <t>EBG - In House | ABO | Natuf | Leads | Unit Franchise | India | Oct26 | V1</t>
        </is>
      </c>
      <c r="K2802" t="inlineStr">
        <is>
          <t>Direct (campaign tagged in CRM)</t>
        </is>
      </c>
      <c r="L2802" t="inlineStr">
        <is>
          <t>Natuf | LAL 1% | India | Jul26 | V1</t>
        </is>
      </c>
      <c r="M2802" t="inlineStr">
        <is>
          <t>Natuf | LAL 1% | India | Jul26 | V1</t>
        </is>
      </c>
      <c r="N2802" t="inlineStr">
        <is>
          <t>Natuf | Reel | Brand Ambassador | Heard Of Owning A Cafe | V1</t>
        </is>
      </c>
      <c r="O2802" t="inlineStr">
        <is>
          <t>In House Natuf</t>
        </is>
      </c>
      <c r="P2802" t="inlineStr">
        <is>
          <t>Facebook</t>
        </is>
      </c>
      <c r="Q2802" t="inlineStr">
        <is>
          <t>Marshal Malbari</t>
        </is>
      </c>
      <c r="R2802" t="inlineStr">
        <is>
          <t>Tanishq A</t>
        </is>
      </c>
      <c r="S2802" t="inlineStr">
        <is>
          <t>-</t>
        </is>
      </c>
      <c r="T2802" t="inlineStr">
        <is>
          <t>Rishikesh</t>
        </is>
      </c>
      <c r="U2802" t="inlineStr">
        <is>
          <t xml:space="preserve"> </t>
        </is>
      </c>
      <c r="V2802" t="n">
        <v>4</v>
      </c>
      <c r="W2802" t="n">
        <v>0</v>
      </c>
      <c r="X2802" t="inlineStr">
        <is>
          <t>XXXXXX5078</t>
        </is>
      </c>
      <c r="Y2802" s="72" t="n">
        <v>46326.52037037037</v>
      </c>
    </row>
    <row r="2803">
      <c r="A2803" s="39" t="inlineStr">
        <is>
          <t>6acbeae163b5b3ab317f7fe4</t>
        </is>
      </c>
      <c r="B2803" s="72" t="n">
        <v>46307.06288194445</v>
      </c>
      <c r="C2803" s="70" t="n">
        <v>46307</v>
      </c>
      <c r="D2803" t="inlineStr">
        <is>
          <t>2026-10</t>
        </is>
      </c>
      <c r="E2803" t="inlineStr">
        <is>
          <t>Wk of 2026-10-12</t>
        </is>
      </c>
      <c r="F2803" t="inlineStr">
        <is>
          <t>Lost</t>
        </is>
      </c>
      <c r="G2803" s="39" t="str">
        <f>IF(ISNUMBER(MATCH(F2803,QualityStatuses,0)),"Quality Lead","Non-Quality Lead")</f>
        <v>Non-Quality Lead</v>
      </c>
      <c r="H2803" s="39" t="str">
        <f>IFERROR(INDEX(CampTypes,MATCH(I2803,CampList,0)),"Unattributed")</f>
        <v>New</v>
      </c>
      <c r="I2803" t="inlineStr">
        <is>
          <t>EBG - In House | ABO | Natuf | Leads | Unit Franchise | India | Oct26 | V1</t>
        </is>
      </c>
      <c r="J2803" t="inlineStr">
        <is>
          <t>EBG - In House | ABO | Natuf | Leads | Unit Franchise | India | Oct26 | V1</t>
        </is>
      </c>
      <c r="K2803" t="inlineStr">
        <is>
          <t>Direct (campaign tagged in CRM)</t>
        </is>
      </c>
      <c r="L2803" t="inlineStr">
        <is>
          <t>Natuf | Business Owners | Tier1 + Growth Cities | Oct26 | V1</t>
        </is>
      </c>
      <c r="M2803" t="inlineStr">
        <is>
          <t>Natuf | Business Owners | Tier1 + Growth Cities | Oct26 | V1</t>
        </is>
      </c>
      <c r="N2803" t="inlineStr">
        <is>
          <t>Natuf | Reel | Brand Ambassador | Heard Of Owning A Cafe | V1</t>
        </is>
      </c>
      <c r="O2803" t="inlineStr">
        <is>
          <t>In House Natuf</t>
        </is>
      </c>
      <c r="P2803" t="inlineStr">
        <is>
          <t>Facebook</t>
        </is>
      </c>
      <c r="Q2803" t="inlineStr">
        <is>
          <t>Marshal Malbari</t>
        </is>
      </c>
      <c r="R2803" t="inlineStr">
        <is>
          <t>Shubham Menon</t>
        </is>
      </c>
      <c r="S2803" t="inlineStr">
        <is>
          <t>Not Interested</t>
        </is>
      </c>
      <c r="T2803" t="inlineStr">
        <is>
          <t>Delhi</t>
        </is>
      </c>
      <c r="U2803" t="inlineStr">
        <is>
          <t xml:space="preserve"> </t>
        </is>
      </c>
      <c r="V2803" t="n">
        <v>7</v>
      </c>
      <c r="W2803" t="n">
        <v>3</v>
      </c>
      <c r="X2803" t="inlineStr">
        <is>
          <t>XXXXXX7069</t>
        </is>
      </c>
      <c r="Y2803" s="72" t="n">
        <v>46326.52037037037</v>
      </c>
    </row>
    <row r="2804">
      <c r="A2804" s="39" t="inlineStr">
        <is>
          <t>6acbeabc82854da018535fda</t>
        </is>
      </c>
      <c r="B2804" s="72" t="n">
        <v>46307.0624537037</v>
      </c>
      <c r="C2804" s="70" t="n">
        <v>46307</v>
      </c>
      <c r="D2804" t="inlineStr">
        <is>
          <t>2026-10</t>
        </is>
      </c>
      <c r="E2804" t="inlineStr">
        <is>
          <t>Wk of 2026-10-12</t>
        </is>
      </c>
      <c r="F2804" t="inlineStr">
        <is>
          <t>Attempt 1</t>
        </is>
      </c>
      <c r="G2804" s="39" t="str">
        <f>IF(ISNUMBER(MATCH(F2804,QualityStatuses,0)),"Quality Lead","Non-Quality Lead")</f>
        <v>Non-Quality Lead</v>
      </c>
      <c r="H2804" s="39" t="str">
        <f>IFERROR(INDEX(CampTypes,MATCH(I2804,CampList,0)),"Unattributed")</f>
        <v>New</v>
      </c>
      <c r="I2804" t="inlineStr">
        <is>
          <t>EBG - In House | ABO | Natuf | Leads | Unit Franchise | India | Oct26 | V1</t>
        </is>
      </c>
      <c r="J2804" t="inlineStr">
        <is>
          <t>EBG - In House | ABO | Natuf | Leads | Unit Franchise | India | Oct26 | V1</t>
        </is>
      </c>
      <c r="K2804" t="inlineStr">
        <is>
          <t>Direct (campaign tagged in CRM)</t>
        </is>
      </c>
      <c r="L2804" t="inlineStr">
        <is>
          <t>Natuf | Investors | Tier1 + Growth Cities | Oct26 | V1</t>
        </is>
      </c>
      <c r="M2804" t="inlineStr">
        <is>
          <t>Natuf | Investors | Tier1 + Growth Cities | Oct26 | V1</t>
        </is>
      </c>
      <c r="N2804" t="inlineStr">
        <is>
          <t>Natuf | Reel | Brand Ambassador | Heard Of Owning A Cafe | V1</t>
        </is>
      </c>
      <c r="O2804" t="inlineStr">
        <is>
          <t>In House Natuf</t>
        </is>
      </c>
      <c r="P2804" t="inlineStr">
        <is>
          <t>Facebook</t>
        </is>
      </c>
      <c r="Q2804" t="inlineStr">
        <is>
          <t>Marshal Malbari</t>
        </is>
      </c>
      <c r="R2804" t="inlineStr">
        <is>
          <t>Rudresh Thorat</t>
        </is>
      </c>
      <c r="S2804" t="inlineStr">
        <is>
          <t>-</t>
        </is>
      </c>
      <c r="T2804" t="inlineStr">
        <is>
          <t>Mangalore</t>
        </is>
      </c>
      <c r="U2804" t="inlineStr">
        <is>
          <t xml:space="preserve"> </t>
        </is>
      </c>
      <c r="V2804" t="n">
        <v>1</v>
      </c>
      <c r="W2804" t="n">
        <v>0</v>
      </c>
      <c r="X2804" t="inlineStr">
        <is>
          <t>XXXXXX9037</t>
        </is>
      </c>
      <c r="Y2804" s="72" t="n">
        <v>46326.52037037037</v>
      </c>
    </row>
    <row r="2805">
      <c r="A2805" s="39" t="inlineStr">
        <is>
          <t>6acbe874faf74bb1670bdfb7</t>
        </is>
      </c>
      <c r="B2805" s="72" t="n">
        <v>46307.05569444445</v>
      </c>
      <c r="C2805" s="70" t="n">
        <v>46307</v>
      </c>
      <c r="D2805" t="inlineStr">
        <is>
          <t>2026-10</t>
        </is>
      </c>
      <c r="E2805" t="inlineStr">
        <is>
          <t>Wk of 2026-10-12</t>
        </is>
      </c>
      <c r="F2805" t="inlineStr">
        <is>
          <t>Attempt 1</t>
        </is>
      </c>
      <c r="G2805" s="39" t="str">
        <f>IF(ISNUMBER(MATCH(F2805,QualityStatuses,0)),"Quality Lead","Non-Quality Lead")</f>
        <v>Non-Quality Lead</v>
      </c>
      <c r="H2805" s="39" t="str">
        <f>IFERROR(INDEX(CampTypes,MATCH(I2805,CampList,0)),"Unattributed")</f>
        <v>New</v>
      </c>
      <c r="I2805" t="inlineStr">
        <is>
          <t>EBG - In House | ABO | Natuf | Leads | Unit Franchise | India | Oct26 | V1</t>
        </is>
      </c>
      <c r="J2805" t="inlineStr">
        <is>
          <t>EBG - In House | ABO | Natuf | Leads | Unit Franchise | India | Oct26 | V1</t>
        </is>
      </c>
      <c r="K2805" t="inlineStr">
        <is>
          <t>Direct (campaign tagged in CRM)</t>
        </is>
      </c>
      <c r="L2805" t="inlineStr">
        <is>
          <t>Natuf | Broad | Tier1 + Growth Cities | Oct26 | V1</t>
        </is>
      </c>
      <c r="M2805" t="inlineStr">
        <is>
          <t>Natuf | Broad | Tier1 + Growth Cities | Oct26 | V1</t>
        </is>
      </c>
      <c r="N2805" t="inlineStr">
        <is>
          <t>Natuf | Reel | Brand Ambassador | Heard Of Owning A Cafe | V1</t>
        </is>
      </c>
      <c r="O2805" t="inlineStr">
        <is>
          <t>In House Natuf</t>
        </is>
      </c>
      <c r="P2805" t="inlineStr">
        <is>
          <t>Facebook</t>
        </is>
      </c>
      <c r="Q2805" t="inlineStr">
        <is>
          <t>Marshal Malbari</t>
        </is>
      </c>
      <c r="R2805" t="inlineStr">
        <is>
          <t>Rohit Kamble</t>
        </is>
      </c>
      <c r="S2805" t="inlineStr">
        <is>
          <t>-</t>
        </is>
      </c>
      <c r="T2805" t="inlineStr">
        <is>
          <t>Lucknow</t>
        </is>
      </c>
      <c r="U2805" t="inlineStr">
        <is>
          <t xml:space="preserve"> </t>
        </is>
      </c>
      <c r="V2805" t="n">
        <v>1</v>
      </c>
      <c r="W2805" t="n">
        <v>0</v>
      </c>
      <c r="X2805" t="inlineStr">
        <is>
          <t>XXXXXX5847</t>
        </is>
      </c>
      <c r="Y2805" s="72" t="n">
        <v>46326.52037037037</v>
      </c>
    </row>
    <row r="2806">
      <c r="A2806" s="39" t="inlineStr">
        <is>
          <t>6acbe47469ec25c34ccfd401</t>
        </is>
      </c>
      <c r="B2806" s="72" t="n">
        <v>46307.04384259259</v>
      </c>
      <c r="C2806" s="70" t="n">
        <v>46307</v>
      </c>
      <c r="D2806" t="inlineStr">
        <is>
          <t>2026-10</t>
        </is>
      </c>
      <c r="E2806" t="inlineStr">
        <is>
          <t>Wk of 2026-10-12</t>
        </is>
      </c>
      <c r="F2806" t="inlineStr">
        <is>
          <t>Meeting Scheduled</t>
        </is>
      </c>
      <c r="G2806" s="39" t="str">
        <f>IF(ISNUMBER(MATCH(F2806,QualityStatuses,0)),"Quality Lead","Non-Quality Lead")</f>
        <v>Quality Lead</v>
      </c>
      <c r="H2806" s="39" t="str">
        <f>IFERROR(INDEX(CampTypes,MATCH(I2806,CampList,0)),"Unattributed")</f>
        <v>New</v>
      </c>
      <c r="I2806" t="inlineStr">
        <is>
          <t>EBG - In House | ABO | Natuf | Leads | Unit Franchise | India | Oct26 | V1</t>
        </is>
      </c>
      <c r="J2806" t="inlineStr">
        <is>
          <t>EBG - In House | ABO | Natuf | Leads | Unit Franchise | India | Oct26 | V1</t>
        </is>
      </c>
      <c r="K2806" t="inlineStr">
        <is>
          <t>Direct (campaign tagged in CRM)</t>
        </is>
      </c>
      <c r="L2806" t="inlineStr">
        <is>
          <t>Natuf | Broad | Tier1 + Growth Cities | Oct26 | V1</t>
        </is>
      </c>
      <c r="M2806" t="inlineStr">
        <is>
          <t>Natuf | Broad | Tier1 + Growth Cities | Oct26 | V1</t>
        </is>
      </c>
      <c r="N2806" t="inlineStr">
        <is>
          <t>Natuf | Reel | Brand Ambassador | Heard Of Owning A Cafe | V1</t>
        </is>
      </c>
      <c r="O2806" t="inlineStr">
        <is>
          <t>In House Natuf</t>
        </is>
      </c>
      <c r="P2806" t="inlineStr">
        <is>
          <t>Facebook</t>
        </is>
      </c>
      <c r="Q2806" t="inlineStr">
        <is>
          <t>Marshal Malbari</t>
        </is>
      </c>
      <c r="R2806" t="inlineStr">
        <is>
          <t>Rinkita Virvani</t>
        </is>
      </c>
      <c r="S2806" t="inlineStr">
        <is>
          <t>-</t>
        </is>
      </c>
      <c r="T2806" t="inlineStr">
        <is>
          <t>Raipur</t>
        </is>
      </c>
      <c r="U2806" t="inlineStr">
        <is>
          <t xml:space="preserve"> </t>
        </is>
      </c>
      <c r="V2806" t="n">
        <v>7</v>
      </c>
      <c r="W2806" t="n">
        <v>7</v>
      </c>
      <c r="X2806" t="inlineStr">
        <is>
          <t>XXXXXX3086</t>
        </is>
      </c>
      <c r="Y2806" s="72" t="n">
        <v>46326.52037037037</v>
      </c>
    </row>
    <row r="2807">
      <c r="A2807" s="39" t="inlineStr">
        <is>
          <t>6acbe448a7454793cfe7de1d</t>
        </is>
      </c>
      <c r="B2807" s="72" t="n">
        <v>46307.04333333333</v>
      </c>
      <c r="C2807" s="70" t="n">
        <v>46307</v>
      </c>
      <c r="D2807" t="inlineStr">
        <is>
          <t>2026-10</t>
        </is>
      </c>
      <c r="E2807" t="inlineStr">
        <is>
          <t>Wk of 2026-10-12</t>
        </is>
      </c>
      <c r="F2807" t="inlineStr">
        <is>
          <t>Attempt 3</t>
        </is>
      </c>
      <c r="G2807" s="39" t="str">
        <f>IF(ISNUMBER(MATCH(F2807,QualityStatuses,0)),"Quality Lead","Non-Quality Lead")</f>
        <v>Non-Quality Lead</v>
      </c>
      <c r="H2807" s="39" t="str">
        <f>IFERROR(INDEX(CampTypes,MATCH(I2807,CampList,0)),"Unattributed")</f>
        <v>New</v>
      </c>
      <c r="I2807" t="inlineStr">
        <is>
          <t>EBG - In House | ABO | Natuf | Leads | Unit Franchise | India | Oct26 | V1</t>
        </is>
      </c>
      <c r="J2807" t="inlineStr">
        <is>
          <t>EBG - In House | ABO | Natuf | Leads | Unit Franchise | India | Oct26 | V1</t>
        </is>
      </c>
      <c r="K2807" t="inlineStr">
        <is>
          <t>Direct (campaign tagged in CRM)</t>
        </is>
      </c>
      <c r="L2807" t="inlineStr">
        <is>
          <t>Natuf | Broad | Tier1 + Growth Cities | Oct26 | V1</t>
        </is>
      </c>
      <c r="M2807" t="inlineStr">
        <is>
          <t>Natuf | Broad | Tier1 + Growth Cities | Oct26 | V1</t>
        </is>
      </c>
      <c r="N2807" t="inlineStr">
        <is>
          <t>Natuf | Reel | Brand Ambassador | Heard Of Owning A Cafe | V1</t>
        </is>
      </c>
      <c r="O2807" t="inlineStr">
        <is>
          <t>In House Natuf</t>
        </is>
      </c>
      <c r="P2807" t="inlineStr">
        <is>
          <t>Facebook</t>
        </is>
      </c>
      <c r="Q2807" t="inlineStr">
        <is>
          <t>Marshal Malbari</t>
        </is>
      </c>
      <c r="R2807" t="inlineStr">
        <is>
          <t>Pammi Roy</t>
        </is>
      </c>
      <c r="S2807" t="inlineStr">
        <is>
          <t>-</t>
        </is>
      </c>
      <c r="T2807" t="inlineStr">
        <is>
          <t>Hyderabad</t>
        </is>
      </c>
      <c r="U2807" t="inlineStr">
        <is>
          <t xml:space="preserve"> </t>
        </is>
      </c>
      <c r="V2807" t="n">
        <v>3</v>
      </c>
      <c r="W2807" t="n">
        <v>0</v>
      </c>
      <c r="X2807" t="inlineStr">
        <is>
          <t>XXXXXX7227</t>
        </is>
      </c>
      <c r="Y2807" s="72" t="n">
        <v>46326.52037037037</v>
      </c>
    </row>
    <row r="2808">
      <c r="A2808" s="39" t="inlineStr">
        <is>
          <t>6acbe2806a42750f2adc0b7d</t>
        </is>
      </c>
      <c r="B2808" s="72" t="n">
        <v>46307.03805555555</v>
      </c>
      <c r="C2808" s="70" t="n">
        <v>46307</v>
      </c>
      <c r="D2808" t="inlineStr">
        <is>
          <t>2026-10</t>
        </is>
      </c>
      <c r="E2808" t="inlineStr">
        <is>
          <t>Wk of 2026-10-12</t>
        </is>
      </c>
      <c r="F2808" t="inlineStr">
        <is>
          <t>Lost</t>
        </is>
      </c>
      <c r="G2808" s="39" t="str">
        <f>IF(ISNUMBER(MATCH(F2808,QualityStatuses,0)),"Quality Lead","Non-Quality Lead")</f>
        <v>Non-Quality Lead</v>
      </c>
      <c r="H2808" s="39" t="str">
        <f>IFERROR(INDEX(CampTypes,MATCH(I2808,CampList,0)),"Unattributed")</f>
        <v>New</v>
      </c>
      <c r="I2808" t="inlineStr">
        <is>
          <t>EBG - In House | ABO | Natuf | Leads | Unit Franchise | India | Oct26 | V1</t>
        </is>
      </c>
      <c r="J2808" t="inlineStr">
        <is>
          <t>EBG - In House | ABO | Natuf | Leads | Unit Franchise | India | Oct26 | V1</t>
        </is>
      </c>
      <c r="K2808" t="inlineStr">
        <is>
          <t>Direct (campaign tagged in CRM)</t>
        </is>
      </c>
      <c r="L2808" t="inlineStr">
        <is>
          <t>Natuf | Investors | Tier1 + Growth Cities | Oct26 | V1</t>
        </is>
      </c>
      <c r="M2808" t="inlineStr">
        <is>
          <t>Natuf | Investors | Tier1 + Growth Cities | Oct26 | V1</t>
        </is>
      </c>
      <c r="N2808" t="inlineStr">
        <is>
          <t>Natuf | Reel | Brand Ambassador | Heard Of Owning A Cafe | V1</t>
        </is>
      </c>
      <c r="O2808" t="inlineStr">
        <is>
          <t>In House Natuf</t>
        </is>
      </c>
      <c r="P2808" t="inlineStr">
        <is>
          <t>Facebook</t>
        </is>
      </c>
      <c r="Q2808" t="inlineStr">
        <is>
          <t>Marshal Malbari</t>
        </is>
      </c>
      <c r="R2808" t="inlineStr">
        <is>
          <t>Drishti Lodhia</t>
        </is>
      </c>
      <c r="S2808" t="inlineStr">
        <is>
          <t>Wrong Number</t>
        </is>
      </c>
      <c r="T2808" t="inlineStr">
        <is>
          <t>Mysuru</t>
        </is>
      </c>
      <c r="U2808" t="inlineStr">
        <is>
          <t xml:space="preserve"> </t>
        </is>
      </c>
      <c r="V2808" t="n">
        <v>7</v>
      </c>
      <c r="W2808" t="n">
        <v>3</v>
      </c>
      <c r="X2808" t="inlineStr">
        <is>
          <t>XXXXXX7112</t>
        </is>
      </c>
      <c r="Y2808" s="72" t="n">
        <v>46326.52037037037</v>
      </c>
    </row>
    <row r="2809">
      <c r="A2809" s="39" t="inlineStr">
        <is>
          <t>6acbe0f8e493982dd3189429</t>
        </is>
      </c>
      <c r="B2809" s="72" t="n">
        <v>46307.03351851852</v>
      </c>
      <c r="C2809" s="70" t="n">
        <v>46307</v>
      </c>
      <c r="D2809" t="inlineStr">
        <is>
          <t>2026-10</t>
        </is>
      </c>
      <c r="E2809" t="inlineStr">
        <is>
          <t>Wk of 2026-10-12</t>
        </is>
      </c>
      <c r="F2809" t="inlineStr">
        <is>
          <t>Connected</t>
        </is>
      </c>
      <c r="G2809" s="39" t="str">
        <f>IF(ISNUMBER(MATCH(F2809,QualityStatuses,0)),"Quality Lead","Non-Quality Lead")</f>
        <v>Non-Quality Lead</v>
      </c>
      <c r="H2809" s="39" t="str">
        <f>IFERROR(INDEX(CampTypes,MATCH(I2809,CampList,0)),"Unattributed")</f>
        <v>New</v>
      </c>
      <c r="I2809" t="inlineStr">
        <is>
          <t>EBG - In House | ABO | Natuf | Leads | Unit Franchise | India | Oct26 | V1</t>
        </is>
      </c>
      <c r="J2809" t="inlineStr">
        <is>
          <t>EBG - In House | ABO | Natuf | Leads | Unit Franchise | India | Oct26 | V1</t>
        </is>
      </c>
      <c r="K2809" t="inlineStr">
        <is>
          <t>Direct (campaign tagged in CRM)</t>
        </is>
      </c>
      <c r="L2809" t="inlineStr">
        <is>
          <t>Natuf | Broad | Tier1 + Growth Cities | Oct26 | V1</t>
        </is>
      </c>
      <c r="M2809" t="inlineStr">
        <is>
          <t>Natuf | Broad | Tier1 + Growth Cities | Oct26 | V1</t>
        </is>
      </c>
      <c r="N2809" t="inlineStr">
        <is>
          <t>Natuf | Reel | Brand Ambassador | Heard Of Owning A Cafe | V1</t>
        </is>
      </c>
      <c r="O2809" t="inlineStr">
        <is>
          <t>In House Natuf</t>
        </is>
      </c>
      <c r="P2809" t="inlineStr">
        <is>
          <t>Facebook</t>
        </is>
      </c>
      <c r="Q2809" t="inlineStr">
        <is>
          <t>Marshal Malbari</t>
        </is>
      </c>
      <c r="R2809" t="inlineStr">
        <is>
          <t>Aisha Rasalkar</t>
        </is>
      </c>
      <c r="S2809" t="inlineStr">
        <is>
          <t>-</t>
        </is>
      </c>
      <c r="T2809" t="inlineStr">
        <is>
          <t>Visakhapatnam</t>
        </is>
      </c>
      <c r="U2809" t="inlineStr">
        <is>
          <t xml:space="preserve"> </t>
        </is>
      </c>
      <c r="V2809" t="n">
        <v>1</v>
      </c>
      <c r="W2809" t="n">
        <v>0</v>
      </c>
      <c r="X2809" t="inlineStr">
        <is>
          <t>XXXXXX2526</t>
        </is>
      </c>
      <c r="Y2809" s="72" t="n">
        <v>46326.52037037037</v>
      </c>
    </row>
    <row r="2810">
      <c r="A2810" s="39" t="inlineStr">
        <is>
          <t>6acbe0f0fc9be51c0cf7a62a</t>
        </is>
      </c>
      <c r="B2810" s="72" t="n">
        <v>46307.03342592593</v>
      </c>
      <c r="C2810" s="70" t="n">
        <v>46307</v>
      </c>
      <c r="D2810" t="inlineStr">
        <is>
          <t>2026-10</t>
        </is>
      </c>
      <c r="E2810" t="inlineStr">
        <is>
          <t>Wk of 2026-10-12</t>
        </is>
      </c>
      <c r="F2810" t="inlineStr">
        <is>
          <t>Attempt 3</t>
        </is>
      </c>
      <c r="G2810" s="39" t="str">
        <f>IF(ISNUMBER(MATCH(F2810,QualityStatuses,0)),"Quality Lead","Non-Quality Lead")</f>
        <v>Non-Quality Lead</v>
      </c>
      <c r="H2810" s="39" t="str">
        <f>IFERROR(INDEX(CampTypes,MATCH(I2810,CampList,0)),"Unattributed")</f>
        <v>New</v>
      </c>
      <c r="I2810" t="inlineStr">
        <is>
          <t>EBG - In House | ABO | Natuf | Leads | Unit Franchise | India | Oct26 | V1</t>
        </is>
      </c>
      <c r="J2810" t="inlineStr">
        <is>
          <t>EBG - In House | ABO | Natuf | Leads | Unit Franchise | India | Oct26 | V1</t>
        </is>
      </c>
      <c r="K2810" t="inlineStr">
        <is>
          <t>Direct (campaign tagged in CRM)</t>
        </is>
      </c>
      <c r="L2810" t="inlineStr">
        <is>
          <t>Natuf | Business Owners | Tier1 + Growth Cities | Oct26 | V1</t>
        </is>
      </c>
      <c r="M2810" t="inlineStr">
        <is>
          <t>Natuf | Business Owners | Tier1 + Growth Cities | Oct26 | V1</t>
        </is>
      </c>
      <c r="N2810" t="inlineStr">
        <is>
          <t>Natuf | Reel | Brand Ambassador | Heard Of Owning A Cafe | V1</t>
        </is>
      </c>
      <c r="O2810" t="inlineStr">
        <is>
          <t>In House Natuf</t>
        </is>
      </c>
      <c r="P2810" t="inlineStr">
        <is>
          <t>Facebook</t>
        </is>
      </c>
      <c r="Q2810" t="inlineStr">
        <is>
          <t>Marshal Malbari</t>
        </is>
      </c>
      <c r="R2810" t="inlineStr">
        <is>
          <t>Pammi Roy</t>
        </is>
      </c>
      <c r="S2810" t="inlineStr">
        <is>
          <t>-</t>
        </is>
      </c>
      <c r="T2810" t="inlineStr">
        <is>
          <t>Delhi</t>
        </is>
      </c>
      <c r="U2810" t="inlineStr">
        <is>
          <t xml:space="preserve"> </t>
        </is>
      </c>
      <c r="V2810" t="n">
        <v>3</v>
      </c>
      <c r="W2810" t="n">
        <v>2</v>
      </c>
      <c r="X2810" t="inlineStr">
        <is>
          <t>XXXXXX7089</t>
        </is>
      </c>
      <c r="Y2810" s="72" t="n">
        <v>46326.52037037037</v>
      </c>
    </row>
    <row r="2811">
      <c r="A2811" s="39" t="inlineStr">
        <is>
          <t>6acbe077769f511c9a860c52</t>
        </is>
      </c>
      <c r="B2811" s="72" t="n">
        <v>46307.03202546296</v>
      </c>
      <c r="C2811" s="70" t="n">
        <v>46307</v>
      </c>
      <c r="D2811" t="inlineStr">
        <is>
          <t>2026-10</t>
        </is>
      </c>
      <c r="E2811" t="inlineStr">
        <is>
          <t>Wk of 2026-10-12</t>
        </is>
      </c>
      <c r="F2811" t="inlineStr">
        <is>
          <t>Connected</t>
        </is>
      </c>
      <c r="G2811" s="39" t="str">
        <f>IF(ISNUMBER(MATCH(F2811,QualityStatuses,0)),"Quality Lead","Non-Quality Lead")</f>
        <v>Non-Quality Lead</v>
      </c>
      <c r="H2811" s="39" t="str">
        <f>IFERROR(INDEX(CampTypes,MATCH(I2811,CampList,0)),"Unattributed")</f>
        <v>New</v>
      </c>
      <c r="I2811" t="inlineStr">
        <is>
          <t>EBG - In House | ABO | Natuf | Leads | Unit Franchise | India | Oct26 | V1</t>
        </is>
      </c>
      <c r="J2811" t="inlineStr">
        <is>
          <t>EBG - In House | ABO | Natuf | Leads | Unit Franchise | India | Oct26 | V1</t>
        </is>
      </c>
      <c r="K2811" t="inlineStr">
        <is>
          <t>Direct (campaign tagged in CRM)</t>
        </is>
      </c>
      <c r="L2811" t="inlineStr">
        <is>
          <t>Natuf | Investors | Tier1 + Growth Cities | Oct26 | V1</t>
        </is>
      </c>
      <c r="M2811" t="inlineStr">
        <is>
          <t>Natuf | Investors | Tier1 + Growth Cities | Oct26 | V1</t>
        </is>
      </c>
      <c r="N2811" t="inlineStr">
        <is>
          <t>Natuf | Reel | Brand Ambassador | Heard Of Owning A Cafe | V1</t>
        </is>
      </c>
      <c r="O2811" t="inlineStr">
        <is>
          <t>In House Natuf</t>
        </is>
      </c>
      <c r="P2811" t="inlineStr">
        <is>
          <t>Facebook</t>
        </is>
      </c>
      <c r="Q2811" t="inlineStr">
        <is>
          <t>Marshal Malbari</t>
        </is>
      </c>
      <c r="R2811" t="inlineStr">
        <is>
          <t>Vanita Joshi</t>
        </is>
      </c>
      <c r="S2811" t="inlineStr">
        <is>
          <t>-</t>
        </is>
      </c>
      <c r="T2811" t="inlineStr">
        <is>
          <t>Aurangabad Maharashtra</t>
        </is>
      </c>
      <c r="U2811" t="inlineStr">
        <is>
          <t xml:space="preserve"> </t>
        </is>
      </c>
      <c r="V2811" t="n">
        <v>7</v>
      </c>
      <c r="W2811" t="n">
        <v>1</v>
      </c>
      <c r="X2811" t="inlineStr">
        <is>
          <t>XXXXXX1315</t>
        </is>
      </c>
      <c r="Y2811" s="72" t="n">
        <v>46326.52037037037</v>
      </c>
    </row>
    <row r="2812">
      <c r="A2812" s="39" t="inlineStr">
        <is>
          <t>6acbe015c6e80f5c3b1ba773</t>
        </is>
      </c>
      <c r="B2812" s="72" t="n">
        <v>46307.03089120371</v>
      </c>
      <c r="C2812" s="70" t="n">
        <v>46307</v>
      </c>
      <c r="D2812" t="inlineStr">
        <is>
          <t>2026-10</t>
        </is>
      </c>
      <c r="E2812" t="inlineStr">
        <is>
          <t>Wk of 2026-10-12</t>
        </is>
      </c>
      <c r="F2812" t="inlineStr">
        <is>
          <t>Attempt 4</t>
        </is>
      </c>
      <c r="G2812" s="39" t="str">
        <f>IF(ISNUMBER(MATCH(F2812,QualityStatuses,0)),"Quality Lead","Non-Quality Lead")</f>
        <v>Non-Quality Lead</v>
      </c>
      <c r="H2812" s="39" t="str">
        <f>IFERROR(INDEX(CampTypes,MATCH(I2812,CampList,0)),"Unattributed")</f>
        <v>New</v>
      </c>
      <c r="I2812" t="inlineStr">
        <is>
          <t>EBG - In House | ABO | Natuf | Leads | Unit Franchise | India | Oct26 | V1</t>
        </is>
      </c>
      <c r="J2812" t="inlineStr">
        <is>
          <t>EBG - In House | ABO | Natuf | Leads | Unit Franchise | India | Oct26 | V1</t>
        </is>
      </c>
      <c r="K2812" t="inlineStr">
        <is>
          <t>Direct (campaign tagged in CRM)</t>
        </is>
      </c>
      <c r="L2812" t="inlineStr">
        <is>
          <t>Natuf | Investors | Tier1 + Growth Cities | Oct26 | V1</t>
        </is>
      </c>
      <c r="M2812" t="inlineStr">
        <is>
          <t>Natuf | Investors | Tier1 + Growth Cities | Oct26 | V1</t>
        </is>
      </c>
      <c r="N2812" t="inlineStr">
        <is>
          <t>Natuf | Reel | Brand Ambassador | Heard Of Owning A Cafe | V1</t>
        </is>
      </c>
      <c r="O2812" t="inlineStr">
        <is>
          <t>In House Natuf</t>
        </is>
      </c>
      <c r="P2812" t="inlineStr">
        <is>
          <t>Facebook</t>
        </is>
      </c>
      <c r="Q2812" t="inlineStr">
        <is>
          <t>Marshal Malbari</t>
        </is>
      </c>
      <c r="R2812" t="inlineStr">
        <is>
          <t>Tanishq A</t>
        </is>
      </c>
      <c r="S2812" t="inlineStr">
        <is>
          <t>-</t>
        </is>
      </c>
      <c r="T2812" t="inlineStr">
        <is>
          <t>Chennai</t>
        </is>
      </c>
      <c r="U2812" t="inlineStr">
        <is>
          <t xml:space="preserve"> </t>
        </is>
      </c>
      <c r="V2812" t="n">
        <v>4</v>
      </c>
      <c r="W2812" t="n">
        <v>1</v>
      </c>
      <c r="X2812" t="inlineStr">
        <is>
          <t>XXXXXX1818</t>
        </is>
      </c>
      <c r="Y2812" s="72" t="n">
        <v>46326.52037037037</v>
      </c>
    </row>
    <row r="2813">
      <c r="A2813" s="39" t="inlineStr">
        <is>
          <t>6acbdff4c12017009623da46</t>
        </is>
      </c>
      <c r="B2813" s="72" t="n">
        <v>46307.03050925926</v>
      </c>
      <c r="C2813" s="70" t="n">
        <v>46307</v>
      </c>
      <c r="D2813" t="inlineStr">
        <is>
          <t>2026-10</t>
        </is>
      </c>
      <c r="E2813" t="inlineStr">
        <is>
          <t>Wk of 2026-10-12</t>
        </is>
      </c>
      <c r="F2813" t="inlineStr">
        <is>
          <t>Connected</t>
        </is>
      </c>
      <c r="G2813" s="39" t="str">
        <f>IF(ISNUMBER(MATCH(F2813,QualityStatuses,0)),"Quality Lead","Non-Quality Lead")</f>
        <v>Non-Quality Lead</v>
      </c>
      <c r="H2813" s="39" t="str">
        <f>IFERROR(INDEX(CampTypes,MATCH(I2813,CampList,0)),"Unattributed")</f>
        <v>Old</v>
      </c>
      <c r="I2813" t="inlineStr">
        <is>
          <t>E_Suresh_Natuf_Kiosk_07072026</t>
        </is>
      </c>
      <c r="J2813" t="inlineStr">
        <is>
          <t>E_Suresh_Natuf_Kiosk_07072026</t>
        </is>
      </c>
      <c r="K2813" t="inlineStr">
        <is>
          <t>Direct (campaign tagged in CRM)</t>
        </is>
      </c>
      <c r="L2813" t="inlineStr">
        <is>
          <t>E_Suresh_Natuf_Kiosk_07072026_Adset5</t>
        </is>
      </c>
      <c r="M2813" t="inlineStr">
        <is>
          <t>E_Suresh_Natuf_Kiosk_07072026_Adset5</t>
        </is>
      </c>
      <c r="N2813" t="inlineStr">
        <is>
          <t>E_Hindi_Suresh_Natuf_Kiosk_07072026_Adset5_ad3 – Copy 2</t>
        </is>
      </c>
      <c r="O2813" t="inlineStr">
        <is>
          <t>Natuf</t>
        </is>
      </c>
      <c r="P2813" t="inlineStr">
        <is>
          <t>Facebook</t>
        </is>
      </c>
      <c r="Q2813" t="inlineStr">
        <is>
          <t>Tejaswini Tarigopula</t>
        </is>
      </c>
      <c r="R2813" t="inlineStr">
        <is>
          <t>Arjuman Vidya Sagar</t>
        </is>
      </c>
      <c r="S2813" t="inlineStr">
        <is>
          <t>-</t>
        </is>
      </c>
      <c r="T2813" t="inlineStr">
        <is>
          <t>Cuttack</t>
        </is>
      </c>
      <c r="U2813" t="inlineStr">
        <is>
          <t xml:space="preserve"> </t>
        </is>
      </c>
      <c r="V2813" t="n">
        <v>2</v>
      </c>
      <c r="W2813" t="n">
        <v>1</v>
      </c>
      <c r="X2813" t="inlineStr">
        <is>
          <t>XXXXXX3975</t>
        </is>
      </c>
      <c r="Y2813" s="72" t="n">
        <v>46326.52037037037</v>
      </c>
    </row>
    <row r="2814">
      <c r="A2814" s="39" t="inlineStr">
        <is>
          <t>6acbdfd7d0031c90b1983eda</t>
        </is>
      </c>
      <c r="B2814" s="72" t="n">
        <v>46307.03017361111</v>
      </c>
      <c r="C2814" s="70" t="n">
        <v>46307</v>
      </c>
      <c r="D2814" t="inlineStr">
        <is>
          <t>2026-10</t>
        </is>
      </c>
      <c r="E2814" t="inlineStr">
        <is>
          <t>Wk of 2026-10-12</t>
        </is>
      </c>
      <c r="F2814" t="inlineStr">
        <is>
          <t>Lost</t>
        </is>
      </c>
      <c r="G2814" s="39" t="str">
        <f>IF(ISNUMBER(MATCH(F2814,QualityStatuses,0)),"Quality Lead","Non-Quality Lead")</f>
        <v>Non-Quality Lead</v>
      </c>
      <c r="H2814" s="39" t="str">
        <f>IFERROR(INDEX(CampTypes,MATCH(I2814,CampList,0)),"Unattributed")</f>
        <v>New</v>
      </c>
      <c r="I2814" t="inlineStr">
        <is>
          <t>EBG - In House | ABO | Natuf | Leads | Unit Franchise | India | Oct26 | V1</t>
        </is>
      </c>
      <c r="J2814" t="inlineStr">
        <is>
          <t>EBG - In House | ABO | Natuf | Leads | Unit Franchise | India | Oct26 | V1</t>
        </is>
      </c>
      <c r="K2814" t="inlineStr">
        <is>
          <t>Direct (campaign tagged in CRM)</t>
        </is>
      </c>
      <c r="L2814" t="inlineStr">
        <is>
          <t>Natuf | LAL 1% | India | Jul26 | V1</t>
        </is>
      </c>
      <c r="M2814" t="inlineStr">
        <is>
          <t>Natuf | LAL 1% | India | Jul26 | V1</t>
        </is>
      </c>
      <c r="N2814" t="inlineStr">
        <is>
          <t>Natuf | Reel | Brand Ambassador | Heard Of Owning A Cafe | V1</t>
        </is>
      </c>
      <c r="O2814" t="inlineStr">
        <is>
          <t>In House Natuf</t>
        </is>
      </c>
      <c r="P2814" t="inlineStr">
        <is>
          <t>Facebook</t>
        </is>
      </c>
      <c r="Q2814" t="inlineStr">
        <is>
          <t>Marshal Malbari</t>
        </is>
      </c>
      <c r="R2814" t="inlineStr">
        <is>
          <t>Shubham Menon</t>
        </is>
      </c>
      <c r="S2814" t="inlineStr">
        <is>
          <t>DNP - Did Not Pick Up</t>
        </is>
      </c>
      <c r="T2814" t="inlineStr">
        <is>
          <t>Dehradun</t>
        </is>
      </c>
      <c r="U2814" t="inlineStr">
        <is>
          <t xml:space="preserve"> </t>
        </is>
      </c>
      <c r="V2814" t="n">
        <v>9</v>
      </c>
      <c r="W2814" t="n">
        <v>4</v>
      </c>
      <c r="X2814" t="inlineStr">
        <is>
          <t>XXXXXX6666</t>
        </is>
      </c>
      <c r="Y2814" s="72" t="n">
        <v>46326.52037037037</v>
      </c>
    </row>
    <row r="2815">
      <c r="A2815" s="39" t="inlineStr">
        <is>
          <t>6acbde2e0356aa676c9bb8c5</t>
        </is>
      </c>
      <c r="B2815" s="72" t="n">
        <v>46307.02525462963</v>
      </c>
      <c r="C2815" s="70" t="n">
        <v>46307</v>
      </c>
      <c r="D2815" t="inlineStr">
        <is>
          <t>2026-10</t>
        </is>
      </c>
      <c r="E2815" t="inlineStr">
        <is>
          <t>Wk of 2026-10-12</t>
        </is>
      </c>
      <c r="F2815" t="inlineStr">
        <is>
          <t>Details Shared</t>
        </is>
      </c>
      <c r="G2815" s="39" t="str">
        <f>IF(ISNUMBER(MATCH(F2815,QualityStatuses,0)),"Quality Lead","Non-Quality Lead")</f>
        <v>Quality Lead</v>
      </c>
      <c r="H2815" s="39" t="str">
        <f>IFERROR(INDEX(CampTypes,MATCH(I2815,CampList,0)),"Unattributed")</f>
        <v>New</v>
      </c>
      <c r="I2815" t="inlineStr">
        <is>
          <t>EBG - In House | ABO | Natuf | Leads | Unit Franchise | India | Oct26 | V1</t>
        </is>
      </c>
      <c r="J2815" t="inlineStr">
        <is>
          <t>EBG - In House | ABO | Natuf | Leads | Unit Franchise | India | Oct26 | V1</t>
        </is>
      </c>
      <c r="K2815" t="inlineStr">
        <is>
          <t>Direct (campaign tagged in CRM)</t>
        </is>
      </c>
      <c r="L2815" t="inlineStr">
        <is>
          <t>Natuf | Business Owners | Tier1 + Growth Cities | Oct26 | V1</t>
        </is>
      </c>
      <c r="M2815" t="inlineStr">
        <is>
          <t>Natuf | Business Owners | Tier1 + Growth Cities | Oct26 | V1</t>
        </is>
      </c>
      <c r="N2815" t="inlineStr">
        <is>
          <t>Natuf | Reel | Brand Ambassador | Heard Of Owning A Cafe | V1</t>
        </is>
      </c>
      <c r="O2815" t="inlineStr">
        <is>
          <t>In House Natuf</t>
        </is>
      </c>
      <c r="P2815" t="inlineStr">
        <is>
          <t>Facebook</t>
        </is>
      </c>
      <c r="Q2815" t="inlineStr">
        <is>
          <t>Marshal Malbari</t>
        </is>
      </c>
      <c r="R2815" t="inlineStr">
        <is>
          <t>Rudresh Thorat</t>
        </is>
      </c>
      <c r="S2815" t="inlineStr">
        <is>
          <t>-</t>
        </is>
      </c>
      <c r="T2815" t="inlineStr">
        <is>
          <t>nautanwa</t>
        </is>
      </c>
      <c r="U2815" t="inlineStr">
        <is>
          <t xml:space="preserve"> </t>
        </is>
      </c>
      <c r="V2815" t="n">
        <v>3</v>
      </c>
      <c r="W2815" t="n">
        <v>2</v>
      </c>
      <c r="X2815" t="inlineStr">
        <is>
          <t>XXXXXX2065</t>
        </is>
      </c>
      <c r="Y2815" s="72" t="n">
        <v>46326.52037037037</v>
      </c>
    </row>
    <row r="2816">
      <c r="A2816" s="39" t="inlineStr">
        <is>
          <t>6acbddf0ad84000d8d57e723</t>
        </is>
      </c>
      <c r="B2816" s="72" t="n">
        <v>46307.02453703704</v>
      </c>
      <c r="C2816" s="70" t="n">
        <v>46307</v>
      </c>
      <c r="D2816" t="inlineStr">
        <is>
          <t>2026-10</t>
        </is>
      </c>
      <c r="E2816" t="inlineStr">
        <is>
          <t>Wk of 2026-10-12</t>
        </is>
      </c>
      <c r="F2816" t="inlineStr">
        <is>
          <t>Attempt 1</t>
        </is>
      </c>
      <c r="G2816" s="39" t="str">
        <f>IF(ISNUMBER(MATCH(F2816,QualityStatuses,0)),"Quality Lead","Non-Quality Lead")</f>
        <v>Non-Quality Lead</v>
      </c>
      <c r="H2816" s="39" t="str">
        <f>IFERROR(INDEX(CampTypes,MATCH(I2816,CampList,0)),"Unattributed")</f>
        <v>New</v>
      </c>
      <c r="I2816" t="inlineStr">
        <is>
          <t>EBG - In House | ABO | Natuf | Leads | Unit Franchise | India | Oct26 | V1</t>
        </is>
      </c>
      <c r="J2816" t="inlineStr">
        <is>
          <t>EBG - In House | ABO | Natuf | Leads | Unit Franchise | India | Oct26 | V1</t>
        </is>
      </c>
      <c r="K2816" t="inlineStr">
        <is>
          <t>Direct (campaign tagged in CRM)</t>
        </is>
      </c>
      <c r="L2816" t="inlineStr">
        <is>
          <t>Natuf | Broad | Tier1 + Growth Cities | Oct26 | V1</t>
        </is>
      </c>
      <c r="M2816" t="inlineStr">
        <is>
          <t>Natuf | Broad | Tier1 + Growth Cities | Oct26 | V1</t>
        </is>
      </c>
      <c r="N2816" t="inlineStr">
        <is>
          <t>Natuf | Reel | Brand Ambassador | Heard Of Owning A Cafe | V1</t>
        </is>
      </c>
      <c r="O2816" t="inlineStr">
        <is>
          <t>In House Natuf</t>
        </is>
      </c>
      <c r="P2816" t="inlineStr">
        <is>
          <t>Facebook</t>
        </is>
      </c>
      <c r="Q2816" t="inlineStr">
        <is>
          <t>Marshal Malbari</t>
        </is>
      </c>
      <c r="R2816" t="inlineStr">
        <is>
          <t>Rohit Kamble</t>
        </is>
      </c>
      <c r="S2816" t="inlineStr">
        <is>
          <t>-</t>
        </is>
      </c>
      <c r="T2816" t="inlineStr">
        <is>
          <t>Hurda</t>
        </is>
      </c>
      <c r="U2816" t="inlineStr">
        <is>
          <t xml:space="preserve"> </t>
        </is>
      </c>
      <c r="V2816" t="n">
        <v>1</v>
      </c>
      <c r="W2816" t="n">
        <v>0</v>
      </c>
      <c r="X2816" t="inlineStr">
        <is>
          <t>XXXXXX2886</t>
        </is>
      </c>
      <c r="Y2816" s="72" t="n">
        <v>46326.52037037037</v>
      </c>
    </row>
    <row r="2817">
      <c r="A2817" s="39" t="inlineStr">
        <is>
          <t>6acbd945fc9be51c0cf7a047</t>
        </is>
      </c>
      <c r="B2817" s="72" t="n">
        <v>46307.01070601852</v>
      </c>
      <c r="C2817" s="70" t="n">
        <v>46307</v>
      </c>
      <c r="D2817" t="inlineStr">
        <is>
          <t>2026-10</t>
        </is>
      </c>
      <c r="E2817" t="inlineStr">
        <is>
          <t>Wk of 2026-10-12</t>
        </is>
      </c>
      <c r="F2817" t="inlineStr">
        <is>
          <t>Attempt 5</t>
        </is>
      </c>
      <c r="G2817" s="39" t="str">
        <f>IF(ISNUMBER(MATCH(F2817,QualityStatuses,0)),"Quality Lead","Non-Quality Lead")</f>
        <v>Non-Quality Lead</v>
      </c>
      <c r="H2817" s="39" t="str">
        <f>IFERROR(INDEX(CampTypes,MATCH(I2817,CampList,0)),"Unattributed")</f>
        <v>New</v>
      </c>
      <c r="I2817" t="inlineStr">
        <is>
          <t>EBG - In House | ABO | Natuf | Leads | Unit Franchise | India | Oct26 | V1</t>
        </is>
      </c>
      <c r="J2817" t="inlineStr">
        <is>
          <t>EBG - In House | ABO | Natuf | Leads | Unit Franchise | India | Oct26 | V1</t>
        </is>
      </c>
      <c r="K2817" t="inlineStr">
        <is>
          <t>Direct (campaign tagged in CRM)</t>
        </is>
      </c>
      <c r="L2817" t="inlineStr">
        <is>
          <t>Natuf | Investors | Tier1 + Growth Cities | Oct26 | V1</t>
        </is>
      </c>
      <c r="M2817" t="inlineStr">
        <is>
          <t>Natuf | Investors | Tier1 + Growth Cities | Oct26 | V1</t>
        </is>
      </c>
      <c r="N2817" t="inlineStr">
        <is>
          <t>Natuf | Reel | Brand Ambassador | Heard Of Owning A Cafe | V1</t>
        </is>
      </c>
      <c r="O2817" t="inlineStr">
        <is>
          <t>In House Natuf</t>
        </is>
      </c>
      <c r="P2817" t="inlineStr">
        <is>
          <t>Facebook</t>
        </is>
      </c>
      <c r="Q2817" t="inlineStr">
        <is>
          <t>Marshal Malbari</t>
        </is>
      </c>
      <c r="R2817" t="inlineStr">
        <is>
          <t>Rinkita Virvani</t>
        </is>
      </c>
      <c r="S2817" t="inlineStr">
        <is>
          <t>-</t>
        </is>
      </c>
      <c r="T2817" t="inlineStr">
        <is>
          <t>Ahmedabad</t>
        </is>
      </c>
      <c r="U2817" t="inlineStr">
        <is>
          <t xml:space="preserve"> </t>
        </is>
      </c>
      <c r="V2817" t="n">
        <v>8</v>
      </c>
      <c r="W2817" t="n">
        <v>8</v>
      </c>
      <c r="X2817" t="inlineStr">
        <is>
          <t>XXXXXX1393</t>
        </is>
      </c>
      <c r="Y2817" s="72" t="n">
        <v>46326.52037037037</v>
      </c>
    </row>
    <row r="2818">
      <c r="A2818" s="39" t="inlineStr">
        <is>
          <t>6acbd91a56aa5f1a668f0add</t>
        </is>
      </c>
      <c r="B2818" s="72" t="n">
        <v>46307.01020833333</v>
      </c>
      <c r="C2818" s="70" t="n">
        <v>46307</v>
      </c>
      <c r="D2818" t="inlineStr">
        <is>
          <t>2026-10</t>
        </is>
      </c>
      <c r="E2818" t="inlineStr">
        <is>
          <t>Wk of 2026-10-12</t>
        </is>
      </c>
      <c r="F2818" t="inlineStr">
        <is>
          <t>Details Shared</t>
        </is>
      </c>
      <c r="G2818" s="39" t="str">
        <f>IF(ISNUMBER(MATCH(F2818,QualityStatuses,0)),"Quality Lead","Non-Quality Lead")</f>
        <v>Quality Lead</v>
      </c>
      <c r="H2818" s="39" t="str">
        <f>IFERROR(INDEX(CampTypes,MATCH(I2818,CampList,0)),"Unattributed")</f>
        <v>New</v>
      </c>
      <c r="I2818" t="inlineStr">
        <is>
          <t>EBG - In House | ABO | Natuf | Leads | Unit Franchise | India | Oct26 | V1</t>
        </is>
      </c>
      <c r="J2818" t="inlineStr">
        <is>
          <t>EBG - In House | ABO | Natuf | Leads | Unit Franchise | India | Oct26 | V1</t>
        </is>
      </c>
      <c r="K2818" t="inlineStr">
        <is>
          <t>Direct (campaign tagged in CRM)</t>
        </is>
      </c>
      <c r="L2818" t="inlineStr">
        <is>
          <t>Natuf | Business Owners | Tier1 + Growth Cities | Oct26 | V1</t>
        </is>
      </c>
      <c r="M2818" t="inlineStr">
        <is>
          <t>Natuf | Business Owners | Tier1 + Growth Cities | Oct26 | V1</t>
        </is>
      </c>
      <c r="N2818" t="inlineStr">
        <is>
          <t>Natuf | Reel | Brand Ambassador | Heard Of Owning A Cafe | V1</t>
        </is>
      </c>
      <c r="O2818" t="inlineStr">
        <is>
          <t>In House Natuf</t>
        </is>
      </c>
      <c r="P2818" t="inlineStr">
        <is>
          <t>Facebook</t>
        </is>
      </c>
      <c r="Q2818" t="inlineStr">
        <is>
          <t>Marshal Malbari</t>
        </is>
      </c>
      <c r="R2818" t="inlineStr">
        <is>
          <t>Pammi Roy</t>
        </is>
      </c>
      <c r="S2818" t="inlineStr">
        <is>
          <t>-</t>
        </is>
      </c>
      <c r="T2818" t="inlineStr">
        <is>
          <t>Bhopal</t>
        </is>
      </c>
      <c r="U2818" t="inlineStr">
        <is>
          <t xml:space="preserve"> </t>
        </is>
      </c>
      <c r="V2818" t="n">
        <v>2</v>
      </c>
      <c r="W2818" t="n">
        <v>2</v>
      </c>
      <c r="X2818" t="inlineStr">
        <is>
          <t>XXXXXX5920</t>
        </is>
      </c>
      <c r="Y2818" s="72" t="n">
        <v>46326.52037037037</v>
      </c>
    </row>
    <row r="2819">
      <c r="A2819" s="39" t="inlineStr">
        <is>
          <t>6acbd7fd123b9edefba95ceb</t>
        </is>
      </c>
      <c r="B2819" s="72" t="n">
        <v>46307.00690972222</v>
      </c>
      <c r="C2819" s="70" t="n">
        <v>46307</v>
      </c>
      <c r="D2819" t="inlineStr">
        <is>
          <t>2026-10</t>
        </is>
      </c>
      <c r="E2819" t="inlineStr">
        <is>
          <t>Wk of 2026-10-12</t>
        </is>
      </c>
      <c r="F2819" t="inlineStr">
        <is>
          <t>Lost</t>
        </is>
      </c>
      <c r="G2819" s="39" t="str">
        <f>IF(ISNUMBER(MATCH(F2819,QualityStatuses,0)),"Quality Lead","Non-Quality Lead")</f>
        <v>Non-Quality Lead</v>
      </c>
      <c r="H2819" s="39" t="str">
        <f>IFERROR(INDEX(CampTypes,MATCH(I2819,CampList,0)),"Unattributed")</f>
        <v>New</v>
      </c>
      <c r="I2819" t="inlineStr">
        <is>
          <t>EBG - In House | ABO | Natuf | Leads | Unit Franchise | India | Oct26 | V1</t>
        </is>
      </c>
      <c r="J2819" t="inlineStr">
        <is>
          <t>EBG - In House | ABO | Natuf | Leads | Unit Franchise | India | Oct26 | V1</t>
        </is>
      </c>
      <c r="K2819" t="inlineStr">
        <is>
          <t>Direct (campaign tagged in CRM)</t>
        </is>
      </c>
      <c r="L2819" t="inlineStr">
        <is>
          <t>Natuf | Broad | Tier1 + Growth Cities | Oct26 | V1</t>
        </is>
      </c>
      <c r="M2819" t="inlineStr">
        <is>
          <t>Natuf | Broad | Tier1 + Growth Cities | Oct26 | V1</t>
        </is>
      </c>
      <c r="N2819" t="inlineStr">
        <is>
          <t>Natuf | Reel | Brand Ambassador | Heard Of Owning A Cafe | V1</t>
        </is>
      </c>
      <c r="O2819" t="inlineStr">
        <is>
          <t>In House Natuf</t>
        </is>
      </c>
      <c r="P2819" t="inlineStr">
        <is>
          <t>Facebook</t>
        </is>
      </c>
      <c r="Q2819" t="inlineStr">
        <is>
          <t>Marshal Malbari</t>
        </is>
      </c>
      <c r="R2819" t="inlineStr">
        <is>
          <t>Drishti Lodhia</t>
        </is>
      </c>
      <c r="S2819" t="inlineStr">
        <is>
          <t>DNP - Did Not Pick Up</t>
        </is>
      </c>
      <c r="T2819" t="inlineStr">
        <is>
          <t>Hubli</t>
        </is>
      </c>
      <c r="U2819" t="inlineStr">
        <is>
          <t xml:space="preserve"> </t>
        </is>
      </c>
      <c r="V2819" t="n">
        <v>5</v>
      </c>
      <c r="W2819" t="n">
        <v>4</v>
      </c>
      <c r="X2819" t="inlineStr">
        <is>
          <t>XXXXXX3881</t>
        </is>
      </c>
      <c r="Y2819" s="72" t="n">
        <v>46326.52037037037</v>
      </c>
    </row>
    <row r="2820">
      <c r="A2820" s="39" t="inlineStr">
        <is>
          <t>6acbd6fbcd0e7232936c3892</t>
        </is>
      </c>
      <c r="B2820" s="72" t="n">
        <v>46307.00392361111</v>
      </c>
      <c r="C2820" s="70" t="n">
        <v>46307</v>
      </c>
      <c r="D2820" t="inlineStr">
        <is>
          <t>2026-10</t>
        </is>
      </c>
      <c r="E2820" t="inlineStr">
        <is>
          <t>Wk of 2026-10-12</t>
        </is>
      </c>
      <c r="F2820" t="inlineStr">
        <is>
          <t>Lost</t>
        </is>
      </c>
      <c r="G2820" s="39" t="str">
        <f>IF(ISNUMBER(MATCH(F2820,QualityStatuses,0)),"Quality Lead","Non-Quality Lead")</f>
        <v>Non-Quality Lead</v>
      </c>
      <c r="H2820" s="39" t="str">
        <f>IFERROR(INDEX(CampTypes,MATCH(I2820,CampList,0)),"Unattributed")</f>
        <v>Old</v>
      </c>
      <c r="I2820" t="inlineStr">
        <is>
          <t>natuf_Kiosk_14072026_Hindi</t>
        </is>
      </c>
      <c r="J2820" t="inlineStr">
        <is>
          <t>natuf_Kiosk_14072026_Hindi</t>
        </is>
      </c>
      <c r="K2820" t="inlineStr">
        <is>
          <t>Direct (campaign tagged in CRM)</t>
        </is>
      </c>
      <c r="L2820" t="inlineStr">
        <is>
          <t>natuf_Kiosk_14072026_Highest-converting industries</t>
        </is>
      </c>
      <c r="M2820" t="inlineStr">
        <is>
          <t>natuf_Kiosk_14072026_Highest-converting industries</t>
        </is>
      </c>
      <c r="N2820" t="inlineStr">
        <is>
          <t>natuf_Kiosk_14072026_ad set_ad1</t>
        </is>
      </c>
      <c r="O2820" t="inlineStr">
        <is>
          <t>Natuf</t>
        </is>
      </c>
      <c r="P2820" t="inlineStr">
        <is>
          <t>Facebook</t>
        </is>
      </c>
      <c r="Q2820" t="inlineStr">
        <is>
          <t>Tejaswini Tarigopula</t>
        </is>
      </c>
      <c r="R2820" t="inlineStr">
        <is>
          <t>Sai Charan</t>
        </is>
      </c>
      <c r="S2820" t="inlineStr">
        <is>
          <t>Unknown Reason</t>
        </is>
      </c>
      <c r="T2820" t="inlineStr">
        <is>
          <t>Moga</t>
        </is>
      </c>
      <c r="U2820" t="inlineStr">
        <is>
          <t xml:space="preserve"> </t>
        </is>
      </c>
      <c r="V2820" t="n">
        <v>4</v>
      </c>
      <c r="W2820" t="n">
        <v>2</v>
      </c>
      <c r="X2820" t="inlineStr">
        <is>
          <t>XXXXXX6153</t>
        </is>
      </c>
      <c r="Y2820" s="72" t="n">
        <v>46326.52037037037</v>
      </c>
    </row>
    <row r="2821">
      <c r="A2821" s="39" t="inlineStr">
        <is>
          <t>6acbd61ffba24532ea5d85c3</t>
        </is>
      </c>
      <c r="B2821" s="72" t="n">
        <v>46307.00137731482</v>
      </c>
      <c r="C2821" s="70" t="n">
        <v>46307</v>
      </c>
      <c r="D2821" t="inlineStr">
        <is>
          <t>2026-10</t>
        </is>
      </c>
      <c r="E2821" t="inlineStr">
        <is>
          <t>Wk of 2026-10-12</t>
        </is>
      </c>
      <c r="F2821" t="inlineStr">
        <is>
          <t>Lost</t>
        </is>
      </c>
      <c r="G2821" s="39" t="str">
        <f>IF(ISNUMBER(MATCH(F2821,QualityStatuses,0)),"Quality Lead","Non-Quality Lead")</f>
        <v>Non-Quality Lead</v>
      </c>
      <c r="H2821" s="39" t="str">
        <f>IFERROR(INDEX(CampTypes,MATCH(I2821,CampList,0)),"Unattributed")</f>
        <v>Old</v>
      </c>
      <c r="I2821" t="inlineStr">
        <is>
          <t>E_Karan_Natuf_All_07072026</t>
        </is>
      </c>
      <c r="J2821" t="inlineStr">
        <is>
          <t>E_Karan_Natuf_All_07072026</t>
        </is>
      </c>
      <c r="K2821" t="inlineStr">
        <is>
          <t>Direct (campaign tagged in CRM)</t>
        </is>
      </c>
      <c r="L2821" t="inlineStr">
        <is>
          <t>E_Karan_Natuf_Fragship_07072026_Adset2</t>
        </is>
      </c>
      <c r="M2821" t="inlineStr">
        <is>
          <t>E_Karan_Natuf_Fragship_07072026_Adset2</t>
        </is>
      </c>
      <c r="N2821" t="inlineStr">
        <is>
          <t>E_Karan_Natuf_Flagship_Cafe_07072026_Adset2_Ad1 – Copy 2</t>
        </is>
      </c>
      <c r="O2821" t="inlineStr">
        <is>
          <t>Natuf</t>
        </is>
      </c>
      <c r="P2821" t="inlineStr">
        <is>
          <t>Facebook</t>
        </is>
      </c>
      <c r="Q2821" t="inlineStr">
        <is>
          <t>Tejaswini Tarigopula</t>
        </is>
      </c>
      <c r="R2821" t="inlineStr">
        <is>
          <t>Prabhudatta Pattanaik</t>
        </is>
      </c>
      <c r="S2821" t="inlineStr">
        <is>
          <t>Not Interested</t>
        </is>
      </c>
      <c r="T2821" t="inlineStr">
        <is>
          <t>Indore</t>
        </is>
      </c>
      <c r="U2821" t="inlineStr">
        <is>
          <t xml:space="preserve"> </t>
        </is>
      </c>
      <c r="V2821" t="n">
        <v>1</v>
      </c>
      <c r="W2821" t="n">
        <v>1</v>
      </c>
      <c r="X2821" t="inlineStr">
        <is>
          <t>XXXXXX9299</t>
        </is>
      </c>
      <c r="Y2821" s="72" t="n">
        <v>46326.52037037037</v>
      </c>
    </row>
    <row r="2822">
      <c r="A2822" s="39" t="inlineStr">
        <is>
          <t>6acbd4e4038a48c883b00cdc</t>
        </is>
      </c>
      <c r="B2822" s="72" t="n">
        <v>46306.99773148148</v>
      </c>
      <c r="C2822" s="70" t="n">
        <v>46306</v>
      </c>
      <c r="D2822" t="inlineStr">
        <is>
          <t>2026-10</t>
        </is>
      </c>
      <c r="E2822" t="inlineStr">
        <is>
          <t>Wk of 2026-10-05</t>
        </is>
      </c>
      <c r="F2822" t="inlineStr">
        <is>
          <t>Attempt 3</t>
        </is>
      </c>
      <c r="G2822" s="39" t="str">
        <f>IF(ISNUMBER(MATCH(F2822,QualityStatuses,0)),"Quality Lead","Non-Quality Lead")</f>
        <v>Non-Quality Lead</v>
      </c>
      <c r="H2822" s="39" t="str">
        <f>IFERROR(INDEX(CampTypes,MATCH(I2822,CampList,0)),"Unattributed")</f>
        <v>New</v>
      </c>
      <c r="I2822" t="inlineStr">
        <is>
          <t>EBG - In House | ABO | Natuf | Leads | Unit Franchise | India | Oct26 | V1</t>
        </is>
      </c>
      <c r="J2822" t="inlineStr">
        <is>
          <t>EBG - In House | ABO | Natuf | Leads | Unit Franchise | India | Oct26 | V1</t>
        </is>
      </c>
      <c r="K2822" t="inlineStr">
        <is>
          <t>Direct (campaign tagged in CRM)</t>
        </is>
      </c>
      <c r="L2822" t="inlineStr">
        <is>
          <t>Natuf | Business Owners | Tier1 + Growth Cities | Oct26 | V1</t>
        </is>
      </c>
      <c r="M2822" t="inlineStr">
        <is>
          <t>Natuf | Business Owners | Tier1 + Growth Cities | Oct26 | V1</t>
        </is>
      </c>
      <c r="N2822" t="inlineStr">
        <is>
          <t>Natuf | Reel | Brand Ambassador | Heard Of Owning A Cafe | V1</t>
        </is>
      </c>
      <c r="O2822" t="inlineStr">
        <is>
          <t>In House Natuf</t>
        </is>
      </c>
      <c r="P2822" t="inlineStr">
        <is>
          <t>Facebook</t>
        </is>
      </c>
      <c r="Q2822" t="inlineStr">
        <is>
          <t>Marshal Malbari</t>
        </is>
      </c>
      <c r="R2822" t="inlineStr">
        <is>
          <t>Aisha Rasalkar</t>
        </is>
      </c>
      <c r="S2822" t="inlineStr">
        <is>
          <t>-</t>
        </is>
      </c>
      <c r="T2822" t="inlineStr">
        <is>
          <t>Pune</t>
        </is>
      </c>
      <c r="U2822" t="inlineStr">
        <is>
          <t xml:space="preserve"> </t>
        </is>
      </c>
      <c r="V2822" t="n">
        <v>3</v>
      </c>
      <c r="W2822" t="n">
        <v>1</v>
      </c>
      <c r="X2822" t="inlineStr">
        <is>
          <t>XXXXXX0723</t>
        </is>
      </c>
      <c r="Y2822" s="72" t="n">
        <v>46326.52037037037</v>
      </c>
    </row>
    <row r="2823">
      <c r="A2823" s="39" t="inlineStr">
        <is>
          <t>6acbd311d69efa96a80378b7</t>
        </is>
      </c>
      <c r="B2823" s="72" t="n">
        <v>46306.99232638889</v>
      </c>
      <c r="C2823" s="70" t="n">
        <v>46306</v>
      </c>
      <c r="D2823" t="inlineStr">
        <is>
          <t>2026-10</t>
        </is>
      </c>
      <c r="E2823" t="inlineStr">
        <is>
          <t>Wk of 2026-10-05</t>
        </is>
      </c>
      <c r="F2823" t="inlineStr">
        <is>
          <t>Attempt 2</t>
        </is>
      </c>
      <c r="G2823" s="39" t="str">
        <f>IF(ISNUMBER(MATCH(F2823,QualityStatuses,0)),"Quality Lead","Non-Quality Lead")</f>
        <v>Non-Quality Lead</v>
      </c>
      <c r="H2823" s="39" t="str">
        <f>IFERROR(INDEX(CampTypes,MATCH(I2823,CampList,0)),"Unattributed")</f>
        <v>Old</v>
      </c>
      <c r="I2823" t="inlineStr">
        <is>
          <t>natuf_Kiosk_14072026_Hindi</t>
        </is>
      </c>
      <c r="J2823" t="inlineStr">
        <is>
          <t>natuf_Kiosk_14072026_Hindi</t>
        </is>
      </c>
      <c r="K2823" t="inlineStr">
        <is>
          <t>Direct (campaign tagged in CRM)</t>
        </is>
      </c>
      <c r="L2823" t="inlineStr">
        <is>
          <t>natuf_Kiosk_09102026</t>
        </is>
      </c>
      <c r="M2823" t="inlineStr">
        <is>
          <t>natuf_Kiosk_09102026</t>
        </is>
      </c>
      <c r="N2823" t="inlineStr">
        <is>
          <t>natuf_Kiosk_14072026_ad set_ad1</t>
        </is>
      </c>
      <c r="O2823" t="inlineStr">
        <is>
          <t>Natuf</t>
        </is>
      </c>
      <c r="P2823" t="inlineStr">
        <is>
          <t>Facebook</t>
        </is>
      </c>
      <c r="Q2823" t="inlineStr">
        <is>
          <t>Tejaswini Tarigopula</t>
        </is>
      </c>
      <c r="R2823" t="inlineStr">
        <is>
          <t>Shivani Sharma</t>
        </is>
      </c>
      <c r="S2823" t="inlineStr">
        <is>
          <t>-</t>
        </is>
      </c>
      <c r="T2823" t="inlineStr">
        <is>
          <t>Kishanganj</t>
        </is>
      </c>
      <c r="U2823" t="inlineStr">
        <is>
          <t xml:space="preserve"> </t>
        </is>
      </c>
      <c r="V2823" t="n">
        <v>3</v>
      </c>
      <c r="W2823" t="n">
        <v>1</v>
      </c>
      <c r="X2823" t="inlineStr">
        <is>
          <t>XXXXXX5584</t>
        </is>
      </c>
      <c r="Y2823" s="72" t="n">
        <v>46326.52037037037</v>
      </c>
    </row>
    <row r="2824">
      <c r="A2824" s="39" t="inlineStr">
        <is>
          <t>6acbcf99f29322e3ae7a67f8</t>
        </is>
      </c>
      <c r="B2824" s="72" t="n">
        <v>46306.98204861111</v>
      </c>
      <c r="C2824" s="70" t="n">
        <v>46306</v>
      </c>
      <c r="D2824" t="inlineStr">
        <is>
          <t>2026-10</t>
        </is>
      </c>
      <c r="E2824" t="inlineStr">
        <is>
          <t>Wk of 2026-10-05</t>
        </is>
      </c>
      <c r="F2824" t="inlineStr">
        <is>
          <t>Attempt 1</t>
        </is>
      </c>
      <c r="G2824" s="39" t="str">
        <f>IF(ISNUMBER(MATCH(F2824,QualityStatuses,0)),"Quality Lead","Non-Quality Lead")</f>
        <v>Non-Quality Lead</v>
      </c>
      <c r="H2824" s="39" t="str">
        <f>IFERROR(INDEX(CampTypes,MATCH(I2824,CampList,0)),"Unattributed")</f>
        <v>Old</v>
      </c>
      <c r="I2824" t="inlineStr">
        <is>
          <t>E_Suresh_Natuf_Kiosk_07072026</t>
        </is>
      </c>
      <c r="J2824" t="inlineStr">
        <is>
          <t>E_Suresh_Natuf_Kiosk_07072026</t>
        </is>
      </c>
      <c r="K2824" t="inlineStr">
        <is>
          <t>Direct (campaign tagged in CRM)</t>
        </is>
      </c>
      <c r="L2824" t="inlineStr">
        <is>
          <t>E_Suresh_Natuf_Kiosk_07072026_Adset5</t>
        </is>
      </c>
      <c r="M2824" t="inlineStr">
        <is>
          <t>E_Suresh_Natuf_Kiosk_07072026_Adset5</t>
        </is>
      </c>
      <c r="N2824" t="inlineStr">
        <is>
          <t>E_Hindi_Suresh_Natuf_Kiosk_07072026_Adset5_ad3 – Copy 2</t>
        </is>
      </c>
      <c r="O2824" t="inlineStr">
        <is>
          <t>Natuf</t>
        </is>
      </c>
      <c r="P2824" t="inlineStr">
        <is>
          <t>Facebook</t>
        </is>
      </c>
      <c r="Q2824" t="inlineStr">
        <is>
          <t>Tejaswini Tarigopula</t>
        </is>
      </c>
      <c r="R2824" t="inlineStr">
        <is>
          <t>Shivamani</t>
        </is>
      </c>
      <c r="S2824" t="inlineStr">
        <is>
          <t>-</t>
        </is>
      </c>
      <c r="T2824" t="inlineStr">
        <is>
          <t>Delhi</t>
        </is>
      </c>
      <c r="U2824" t="inlineStr">
        <is>
          <t xml:space="preserve"> </t>
        </is>
      </c>
      <c r="V2824" t="n">
        <v>1</v>
      </c>
      <c r="W2824" t="n">
        <v>0</v>
      </c>
      <c r="X2824" t="inlineStr">
        <is>
          <t>XXXXXX9051</t>
        </is>
      </c>
      <c r="Y2824" s="72" t="n">
        <v>46326.52037037037</v>
      </c>
    </row>
    <row r="2825">
      <c r="A2825" s="39" t="inlineStr">
        <is>
          <t>6acbcd67ecc76f1fb0a47e8e</t>
        </is>
      </c>
      <c r="B2825" s="72" t="n">
        <v>46306.97554398148</v>
      </c>
      <c r="C2825" s="70" t="n">
        <v>46306</v>
      </c>
      <c r="D2825" t="inlineStr">
        <is>
          <t>2026-10</t>
        </is>
      </c>
      <c r="E2825" t="inlineStr">
        <is>
          <t>Wk of 2026-10-05</t>
        </is>
      </c>
      <c r="F2825" t="inlineStr">
        <is>
          <t>Attempt 3</t>
        </is>
      </c>
      <c r="G2825" s="39" t="str">
        <f>IF(ISNUMBER(MATCH(F2825,QualityStatuses,0)),"Quality Lead","Non-Quality Lead")</f>
        <v>Non-Quality Lead</v>
      </c>
      <c r="H2825" s="39" t="str">
        <f>IFERROR(INDEX(CampTypes,MATCH(I2825,CampList,0)),"Unattributed")</f>
        <v>New</v>
      </c>
      <c r="I2825" t="inlineStr">
        <is>
          <t>EBG - In House | ABO | Natuf | Leads | Unit Franchise | India | Oct26 | V1</t>
        </is>
      </c>
      <c r="J2825" t="inlineStr">
        <is>
          <t>EBG - In House | ABO | Natuf | Leads | Unit Franchise | India | Oct26 | V1</t>
        </is>
      </c>
      <c r="K2825" t="inlineStr">
        <is>
          <t>Direct (campaign tagged in CRM)</t>
        </is>
      </c>
      <c r="L2825" t="inlineStr">
        <is>
          <t>Natuf | Business Owners | Tier1 + Growth Cities | Oct26 | V1</t>
        </is>
      </c>
      <c r="M2825" t="inlineStr">
        <is>
          <t>Natuf | Business Owners | Tier1 + Growth Cities | Oct26 | V1</t>
        </is>
      </c>
      <c r="N2825" t="inlineStr">
        <is>
          <t>Natuf | Reel | Brand Ambassador | Heard Of Owning A Cafe | V1</t>
        </is>
      </c>
      <c r="O2825" t="inlineStr">
        <is>
          <t>In House Natuf</t>
        </is>
      </c>
      <c r="P2825" t="inlineStr">
        <is>
          <t>Facebook</t>
        </is>
      </c>
      <c r="Q2825" t="inlineStr">
        <is>
          <t>Marshal Malbari</t>
        </is>
      </c>
      <c r="R2825" t="inlineStr">
        <is>
          <t>Pammi Roy</t>
        </is>
      </c>
      <c r="S2825" t="inlineStr">
        <is>
          <t>-</t>
        </is>
      </c>
      <c r="T2825" t="inlineStr">
        <is>
          <t>Gurugram</t>
        </is>
      </c>
      <c r="U2825" t="inlineStr">
        <is>
          <t xml:space="preserve"> </t>
        </is>
      </c>
      <c r="V2825" t="n">
        <v>3</v>
      </c>
      <c r="W2825" t="n">
        <v>2</v>
      </c>
      <c r="X2825" t="inlineStr">
        <is>
          <t>XXXXXX4992</t>
        </is>
      </c>
      <c r="Y2825" s="72" t="n">
        <v>46326.52037037037</v>
      </c>
    </row>
    <row r="2826">
      <c r="A2826" s="39" t="inlineStr">
        <is>
          <t>6acbcc533176a1d5820b8cdb</t>
        </is>
      </c>
      <c r="B2826" s="72" t="n">
        <v>46306.97234953703</v>
      </c>
      <c r="C2826" s="70" t="n">
        <v>46306</v>
      </c>
      <c r="D2826" t="inlineStr">
        <is>
          <t>2026-10</t>
        </is>
      </c>
      <c r="E2826" t="inlineStr">
        <is>
          <t>Wk of 2026-10-05</t>
        </is>
      </c>
      <c r="F2826" t="inlineStr">
        <is>
          <t>Attempt 3</t>
        </is>
      </c>
      <c r="G2826" s="39" t="str">
        <f>IF(ISNUMBER(MATCH(F2826,QualityStatuses,0)),"Quality Lead","Non-Quality Lead")</f>
        <v>Non-Quality Lead</v>
      </c>
      <c r="H2826" s="39" t="str">
        <f>IFERROR(INDEX(CampTypes,MATCH(I2826,CampList,0)),"Unattributed")</f>
        <v>Old</v>
      </c>
      <c r="I2826" t="inlineStr">
        <is>
          <t>natuf_Kiosk_14072026_Hindi</t>
        </is>
      </c>
      <c r="J2826" t="inlineStr">
        <is>
          <t>natuf_Kiosk_14072026_Hindi</t>
        </is>
      </c>
      <c r="K2826" t="inlineStr">
        <is>
          <t>Direct (campaign tagged in CRM)</t>
        </is>
      </c>
      <c r="L2826" t="inlineStr">
        <is>
          <t>natuf_Kiosk_09102026</t>
        </is>
      </c>
      <c r="M2826" t="inlineStr">
        <is>
          <t>natuf_Kiosk_09102026</t>
        </is>
      </c>
      <c r="N2826" t="inlineStr">
        <is>
          <t>natuf_Kiosk_14072026_ad set_ad1</t>
        </is>
      </c>
      <c r="O2826" t="inlineStr">
        <is>
          <t>Natuf</t>
        </is>
      </c>
      <c r="P2826" t="inlineStr">
        <is>
          <t>Facebook</t>
        </is>
      </c>
      <c r="Q2826" t="inlineStr">
        <is>
          <t>Deepak Rai</t>
        </is>
      </c>
      <c r="R2826" t="inlineStr">
        <is>
          <t>Tejaswini Tarigopula</t>
        </is>
      </c>
      <c r="S2826" t="inlineStr">
        <is>
          <t>-</t>
        </is>
      </c>
      <c r="T2826" t="inlineStr">
        <is>
          <t>Ghazipur</t>
        </is>
      </c>
      <c r="U2826" t="inlineStr">
        <is>
          <t xml:space="preserve"> </t>
        </is>
      </c>
      <c r="V2826" t="n">
        <v>1</v>
      </c>
      <c r="W2826" t="n">
        <v>1</v>
      </c>
      <c r="X2826" t="inlineStr">
        <is>
          <t>XXXXXX9694</t>
        </is>
      </c>
      <c r="Y2826" s="72" t="n">
        <v>46326.52037037037</v>
      </c>
    </row>
    <row r="2827">
      <c r="A2827" s="39" t="inlineStr">
        <is>
          <t>6acbcbd54af74beeb6e1f32e</t>
        </is>
      </c>
      <c r="B2827" s="72" t="n">
        <v>46306.9708912037</v>
      </c>
      <c r="C2827" s="70" t="n">
        <v>46306</v>
      </c>
      <c r="D2827" t="inlineStr">
        <is>
          <t>2026-10</t>
        </is>
      </c>
      <c r="E2827" t="inlineStr">
        <is>
          <t>Wk of 2026-10-05</t>
        </is>
      </c>
      <c r="F2827" t="inlineStr">
        <is>
          <t>Connected</t>
        </is>
      </c>
      <c r="G2827" s="39" t="str">
        <f>IF(ISNUMBER(MATCH(F2827,QualityStatuses,0)),"Quality Lead","Non-Quality Lead")</f>
        <v>Non-Quality Lead</v>
      </c>
      <c r="H2827" s="39" t="str">
        <f>IFERROR(INDEX(CampTypes,MATCH(I2827,CampList,0)),"Unattributed")</f>
        <v>New</v>
      </c>
      <c r="I2827" t="inlineStr">
        <is>
          <t>EBG - In House | ABO | Natuf | Leads | Unit Franchise | India | Oct26 | V1</t>
        </is>
      </c>
      <c r="J2827" t="inlineStr">
        <is>
          <t>EBG - In House | ABO | Natuf | Leads | Unit Franchise | India | Oct26 | V1</t>
        </is>
      </c>
      <c r="K2827" t="inlineStr">
        <is>
          <t>Direct (campaign tagged in CRM)</t>
        </is>
      </c>
      <c r="L2827" t="inlineStr">
        <is>
          <t>Natuf | Investors | Tier1 + Growth Cities | Oct26 | V1</t>
        </is>
      </c>
      <c r="M2827" t="inlineStr">
        <is>
          <t>Natuf | Investors | Tier1 + Growth Cities | Oct26 | V1</t>
        </is>
      </c>
      <c r="N2827" t="inlineStr">
        <is>
          <t>Natuf | Reel | Brand Ambassador | Heard Of Owning A Cafe | V1</t>
        </is>
      </c>
      <c r="O2827" t="inlineStr">
        <is>
          <t>In House Natuf</t>
        </is>
      </c>
      <c r="P2827" t="inlineStr">
        <is>
          <t>Facebook</t>
        </is>
      </c>
      <c r="Q2827" t="inlineStr">
        <is>
          <t>Marshal Malbari</t>
        </is>
      </c>
      <c r="R2827" t="inlineStr">
        <is>
          <t>Vanita Joshi</t>
        </is>
      </c>
      <c r="S2827" t="inlineStr">
        <is>
          <t>-</t>
        </is>
      </c>
      <c r="T2827" t="inlineStr">
        <is>
          <t>Bengaluru</t>
        </is>
      </c>
      <c r="U2827" t="inlineStr">
        <is>
          <t xml:space="preserve"> </t>
        </is>
      </c>
      <c r="V2827" t="n">
        <v>7</v>
      </c>
      <c r="W2827" t="n">
        <v>1</v>
      </c>
      <c r="X2827" t="inlineStr">
        <is>
          <t>XXXXXX5745</t>
        </is>
      </c>
      <c r="Y2827" s="72" t="n">
        <v>46326.52037037037</v>
      </c>
    </row>
    <row r="2828">
      <c r="A2828" s="39" t="inlineStr">
        <is>
          <t>6acbcb5215c0255257aa9c58</t>
        </is>
      </c>
      <c r="B2828" s="72" t="n">
        <v>46306.969375</v>
      </c>
      <c r="C2828" s="70" t="n">
        <v>46306</v>
      </c>
      <c r="D2828" t="inlineStr">
        <is>
          <t>2026-10</t>
        </is>
      </c>
      <c r="E2828" t="inlineStr">
        <is>
          <t>Wk of 2026-10-05</t>
        </is>
      </c>
      <c r="F2828" t="inlineStr">
        <is>
          <t>Attempt 4</t>
        </is>
      </c>
      <c r="G2828" s="39" t="str">
        <f>IF(ISNUMBER(MATCH(F2828,QualityStatuses,0)),"Quality Lead","Non-Quality Lead")</f>
        <v>Non-Quality Lead</v>
      </c>
      <c r="H2828" s="39" t="str">
        <f>IFERROR(INDEX(CampTypes,MATCH(I2828,CampList,0)),"Unattributed")</f>
        <v>New</v>
      </c>
      <c r="I2828" t="inlineStr">
        <is>
          <t>EBG - In House | ABO | Natuf | Leads | Unit Franchise | India | Oct26 | V1</t>
        </is>
      </c>
      <c r="J2828" t="inlineStr">
        <is>
          <t>EBG - In House | ABO | Natuf | Leads | Unit Franchise | India | Oct26 | V1</t>
        </is>
      </c>
      <c r="K2828" t="inlineStr">
        <is>
          <t>Direct (campaign tagged in CRM)</t>
        </is>
      </c>
      <c r="L2828" t="inlineStr">
        <is>
          <t>Natuf | Broad | Tier1 + Growth Cities | Oct26 | V1</t>
        </is>
      </c>
      <c r="M2828" t="inlineStr">
        <is>
          <t>Natuf | Broad | Tier1 + Growth Cities | Oct26 | V1</t>
        </is>
      </c>
      <c r="N2828" t="inlineStr">
        <is>
          <t>Natuf | Reel | Brand Ambassador | Heard Of Owning A Cafe | V1</t>
        </is>
      </c>
      <c r="O2828" t="inlineStr">
        <is>
          <t>In House Natuf</t>
        </is>
      </c>
      <c r="P2828" t="inlineStr">
        <is>
          <t>Facebook</t>
        </is>
      </c>
      <c r="Q2828" t="inlineStr">
        <is>
          <t>Marshal Malbari</t>
        </is>
      </c>
      <c r="R2828" t="inlineStr">
        <is>
          <t>Tanishq A</t>
        </is>
      </c>
      <c r="S2828" t="inlineStr">
        <is>
          <t>-</t>
        </is>
      </c>
      <c r="T2828" t="inlineStr">
        <is>
          <t>Sonipat</t>
        </is>
      </c>
      <c r="U2828" t="inlineStr">
        <is>
          <t xml:space="preserve"> </t>
        </is>
      </c>
      <c r="V2828" t="n">
        <v>4</v>
      </c>
      <c r="W2828" t="n">
        <v>0</v>
      </c>
      <c r="X2828" t="inlineStr">
        <is>
          <t>XXXXXX1400</t>
        </is>
      </c>
      <c r="Y2828" s="72" t="n">
        <v>46326.52037037037</v>
      </c>
    </row>
    <row r="2829">
      <c r="A2829" s="39" t="inlineStr">
        <is>
          <t>6acbcac7b51fff2aba17a04f</t>
        </is>
      </c>
      <c r="B2829" s="72" t="n">
        <v>46306.96776620371</v>
      </c>
      <c r="C2829" s="70" t="n">
        <v>46306</v>
      </c>
      <c r="D2829" t="inlineStr">
        <is>
          <t>2026-10</t>
        </is>
      </c>
      <c r="E2829" t="inlineStr">
        <is>
          <t>Wk of 2026-10-05</t>
        </is>
      </c>
      <c r="F2829" t="inlineStr">
        <is>
          <t>Lost</t>
        </is>
      </c>
      <c r="G2829" s="39" t="str">
        <f>IF(ISNUMBER(MATCH(F2829,QualityStatuses,0)),"Quality Lead","Non-Quality Lead")</f>
        <v>Non-Quality Lead</v>
      </c>
      <c r="H2829" s="39" t="str">
        <f>IFERROR(INDEX(CampTypes,MATCH(I2829,CampList,0)),"Unattributed")</f>
        <v>New</v>
      </c>
      <c r="I2829" t="inlineStr">
        <is>
          <t>EBG - In House | ABO | Natuf | Leads | Unit Franchise | India | Oct26 | V1</t>
        </is>
      </c>
      <c r="J2829" t="inlineStr">
        <is>
          <t>EBG - In House | ABO | Natuf | Leads | Unit Franchise | India | Oct26 | V1</t>
        </is>
      </c>
      <c r="K2829" t="inlineStr">
        <is>
          <t>Direct (campaign tagged in CRM)</t>
        </is>
      </c>
      <c r="L2829" t="inlineStr">
        <is>
          <t>Natuf | Investors | Tier1 + Growth Cities | Oct26 | V1</t>
        </is>
      </c>
      <c r="M2829" t="inlineStr">
        <is>
          <t>Natuf | Investors | Tier1 + Growth Cities | Oct26 | V1</t>
        </is>
      </c>
      <c r="N2829" t="inlineStr">
        <is>
          <t>Natuf | Reel | Brand Ambassador | Heard Of Owning A Cafe | V1</t>
        </is>
      </c>
      <c r="O2829" t="inlineStr">
        <is>
          <t>In House Natuf</t>
        </is>
      </c>
      <c r="P2829" t="inlineStr">
        <is>
          <t>Facebook</t>
        </is>
      </c>
      <c r="Q2829" t="inlineStr">
        <is>
          <t>Marshal Malbari</t>
        </is>
      </c>
      <c r="R2829" t="inlineStr">
        <is>
          <t>Shubham Menon</t>
        </is>
      </c>
      <c r="S2829" t="inlineStr">
        <is>
          <t>DNP - Did Not Pick Up</t>
        </is>
      </c>
      <c r="T2829" t="inlineStr">
        <is>
          <t>Chandrapur</t>
        </is>
      </c>
      <c r="U2829" t="inlineStr">
        <is>
          <t xml:space="preserve"> </t>
        </is>
      </c>
      <c r="V2829" t="n">
        <v>7</v>
      </c>
      <c r="W2829" t="n">
        <v>4</v>
      </c>
      <c r="X2829" t="inlineStr">
        <is>
          <t>XXXXXX5733</t>
        </is>
      </c>
      <c r="Y2829" s="72" t="n">
        <v>46326.52037037037</v>
      </c>
    </row>
    <row r="2830">
      <c r="A2830" s="39" t="inlineStr">
        <is>
          <t>6acbc9eb211a6ca05f4d9abb</t>
        </is>
      </c>
      <c r="B2830" s="72" t="n">
        <v>46306.9652199074</v>
      </c>
      <c r="C2830" s="70" t="n">
        <v>46306</v>
      </c>
      <c r="D2830" t="inlineStr">
        <is>
          <t>2026-10</t>
        </is>
      </c>
      <c r="E2830" t="inlineStr">
        <is>
          <t>Wk of 2026-10-05</t>
        </is>
      </c>
      <c r="F2830" t="inlineStr">
        <is>
          <t>Connected</t>
        </is>
      </c>
      <c r="G2830" s="39" t="str">
        <f>IF(ISNUMBER(MATCH(F2830,QualityStatuses,0)),"Quality Lead","Non-Quality Lead")</f>
        <v>Non-Quality Lead</v>
      </c>
      <c r="H2830" s="39" t="str">
        <f>IFERROR(INDEX(CampTypes,MATCH(I2830,CampList,0)),"Unattributed")</f>
        <v>Old</v>
      </c>
      <c r="I2830" t="inlineStr">
        <is>
          <t>E_Suresh_Natuf_Kiosk_07072026</t>
        </is>
      </c>
      <c r="J2830" t="inlineStr">
        <is>
          <t>E_Suresh_Natuf_Kiosk_07072026</t>
        </is>
      </c>
      <c r="K2830" t="inlineStr">
        <is>
          <t>Direct (campaign tagged in CRM)</t>
        </is>
      </c>
      <c r="L2830" t="inlineStr">
        <is>
          <t>E_Suresh_Natuf_Kiosk_07072026_Adset5</t>
        </is>
      </c>
      <c r="M2830" t="inlineStr">
        <is>
          <t>E_Suresh_Natuf_Kiosk_07072026_Adset5</t>
        </is>
      </c>
      <c r="N2830" t="inlineStr">
        <is>
          <t>E_Hindi_Suresh_Natuf_Kiosk_07072026_Adset5_ad3 – Copy 2</t>
        </is>
      </c>
      <c r="O2830" t="inlineStr">
        <is>
          <t>Natuf</t>
        </is>
      </c>
      <c r="P2830" t="inlineStr">
        <is>
          <t>Facebook</t>
        </is>
      </c>
      <c r="Q2830" t="inlineStr">
        <is>
          <t>Tejaswini Tarigopula</t>
        </is>
      </c>
      <c r="R2830" t="inlineStr">
        <is>
          <t>Arjuman Vidya Sagar</t>
        </is>
      </c>
      <c r="S2830" t="inlineStr">
        <is>
          <t>-</t>
        </is>
      </c>
      <c r="T2830" t="inlineStr">
        <is>
          <t>Hisar</t>
        </is>
      </c>
      <c r="U2830" t="inlineStr">
        <is>
          <t xml:space="preserve"> </t>
        </is>
      </c>
      <c r="V2830" t="n">
        <v>4</v>
      </c>
      <c r="W2830" t="n">
        <v>1</v>
      </c>
      <c r="X2830" t="inlineStr">
        <is>
          <t>XXXXXX6369</t>
        </is>
      </c>
      <c r="Y2830" s="72" t="n">
        <v>46326.52037037037</v>
      </c>
    </row>
    <row r="2831">
      <c r="A2831" s="39" t="inlineStr">
        <is>
          <t>6acbc8b56a0aab287c454d21</t>
        </is>
      </c>
      <c r="B2831" s="72" t="n">
        <v>46306.96163194445</v>
      </c>
      <c r="C2831" s="70" t="n">
        <v>46306</v>
      </c>
      <c r="D2831" t="inlineStr">
        <is>
          <t>2026-10</t>
        </is>
      </c>
      <c r="E2831" t="inlineStr">
        <is>
          <t>Wk of 2026-10-05</t>
        </is>
      </c>
      <c r="F2831" t="inlineStr">
        <is>
          <t>Attempt 2</t>
        </is>
      </c>
      <c r="G2831" s="39" t="str">
        <f>IF(ISNUMBER(MATCH(F2831,QualityStatuses,0)),"Quality Lead","Non-Quality Lead")</f>
        <v>Non-Quality Lead</v>
      </c>
      <c r="H2831" s="39" t="str">
        <f>IFERROR(INDEX(CampTypes,MATCH(I2831,CampList,0)),"Unattributed")</f>
        <v>Old</v>
      </c>
      <c r="I2831" t="inlineStr">
        <is>
          <t>natuf_Kiosk_14072026_Hindi</t>
        </is>
      </c>
      <c r="J2831" t="inlineStr">
        <is>
          <t>natuf_Kiosk_14072026_Hindi</t>
        </is>
      </c>
      <c r="K2831" t="inlineStr">
        <is>
          <t>Direct (campaign tagged in CRM)</t>
        </is>
      </c>
      <c r="L2831" t="inlineStr">
        <is>
          <t>natuf_Kiosk_09102026</t>
        </is>
      </c>
      <c r="M2831" t="inlineStr">
        <is>
          <t>natuf_Kiosk_09102026</t>
        </is>
      </c>
      <c r="N2831" t="inlineStr">
        <is>
          <t>natuf_Kiosk_14072026_ad set_ad1</t>
        </is>
      </c>
      <c r="O2831" t="inlineStr">
        <is>
          <t>Natuf</t>
        </is>
      </c>
      <c r="P2831" t="inlineStr">
        <is>
          <t>Facebook</t>
        </is>
      </c>
      <c r="Q2831" t="inlineStr">
        <is>
          <t>Tejaswini Tarigopula</t>
        </is>
      </c>
      <c r="R2831" t="inlineStr">
        <is>
          <t>Sai Charan</t>
        </is>
      </c>
      <c r="S2831" t="inlineStr">
        <is>
          <t>-</t>
        </is>
      </c>
      <c r="T2831" t="inlineStr">
        <is>
          <t>Pune</t>
        </is>
      </c>
      <c r="U2831" t="inlineStr">
        <is>
          <t xml:space="preserve"> </t>
        </is>
      </c>
      <c r="V2831" t="n">
        <v>2</v>
      </c>
      <c r="W2831" t="n">
        <v>2</v>
      </c>
      <c r="X2831" t="inlineStr">
        <is>
          <t>XXXXXX4750</t>
        </is>
      </c>
      <c r="Y2831" s="72" t="n">
        <v>46326.52037037037</v>
      </c>
    </row>
    <row r="2832">
      <c r="A2832" s="39" t="inlineStr">
        <is>
          <t>6acbc7c51579f5acc9d95292</t>
        </is>
      </c>
      <c r="B2832" s="72" t="n">
        <v>46306.95885416667</v>
      </c>
      <c r="C2832" s="70" t="n">
        <v>46306</v>
      </c>
      <c r="D2832" t="inlineStr">
        <is>
          <t>2026-10</t>
        </is>
      </c>
      <c r="E2832" t="inlineStr">
        <is>
          <t>Wk of 2026-10-05</t>
        </is>
      </c>
      <c r="F2832" t="inlineStr">
        <is>
          <t>Attempt 1</t>
        </is>
      </c>
      <c r="G2832" s="39" t="str">
        <f>IF(ISNUMBER(MATCH(F2832,QualityStatuses,0)),"Quality Lead","Non-Quality Lead")</f>
        <v>Non-Quality Lead</v>
      </c>
      <c r="H2832" s="39" t="str">
        <f>IFERROR(INDEX(CampTypes,MATCH(I2832,CampList,0)),"Unattributed")</f>
        <v>New</v>
      </c>
      <c r="I2832" t="inlineStr">
        <is>
          <t>EBG - In House | ABO | Natuf | Leads | Unit Franchise | India | Oct26 | V1</t>
        </is>
      </c>
      <c r="J2832" t="inlineStr">
        <is>
          <t>EBG - In House | ABO | Natuf | Leads | Unit Franchise | India | Oct26 | V1</t>
        </is>
      </c>
      <c r="K2832" t="inlineStr">
        <is>
          <t>Direct (campaign tagged in CRM)</t>
        </is>
      </c>
      <c r="L2832" t="inlineStr">
        <is>
          <t>Natuf | Investors | Tier1 + Growth Cities | Oct26 | V1</t>
        </is>
      </c>
      <c r="M2832" t="inlineStr">
        <is>
          <t>Natuf | Investors | Tier1 + Growth Cities | Oct26 | V1</t>
        </is>
      </c>
      <c r="N2832" t="inlineStr">
        <is>
          <t>Natuf | Reel | Brand Ambassador | Heard Of Owning A Cafe | V1</t>
        </is>
      </c>
      <c r="O2832" t="inlineStr">
        <is>
          <t>In House Natuf</t>
        </is>
      </c>
      <c r="P2832" t="inlineStr">
        <is>
          <t>Facebook</t>
        </is>
      </c>
      <c r="Q2832" t="inlineStr">
        <is>
          <t>Marshal Malbari</t>
        </is>
      </c>
      <c r="R2832" t="inlineStr">
        <is>
          <t>Rudresh Thorat</t>
        </is>
      </c>
      <c r="S2832" t="inlineStr">
        <is>
          <t>-</t>
        </is>
      </c>
      <c r="T2832" t="inlineStr">
        <is>
          <t>Barauli</t>
        </is>
      </c>
      <c r="U2832" t="inlineStr">
        <is>
          <t xml:space="preserve"> </t>
        </is>
      </c>
      <c r="V2832" t="n">
        <v>3</v>
      </c>
      <c r="W2832" t="n">
        <v>0</v>
      </c>
      <c r="X2832" t="inlineStr">
        <is>
          <t>XXXXXX5870</t>
        </is>
      </c>
      <c r="Y2832" s="72" t="n">
        <v>46326.52037037037</v>
      </c>
    </row>
    <row r="2833">
      <c r="A2833" s="39" t="inlineStr">
        <is>
          <t>6acbc7c104b50148dc8ad88f</t>
        </is>
      </c>
      <c r="B2833" s="72" t="n">
        <v>46306.95880787037</v>
      </c>
      <c r="C2833" s="70" t="n">
        <v>46306</v>
      </c>
      <c r="D2833" t="inlineStr">
        <is>
          <t>2026-10</t>
        </is>
      </c>
      <c r="E2833" t="inlineStr">
        <is>
          <t>Wk of 2026-10-05</t>
        </is>
      </c>
      <c r="F2833" t="inlineStr">
        <is>
          <t>Lost</t>
        </is>
      </c>
      <c r="G2833" s="39" t="str">
        <f>IF(ISNUMBER(MATCH(F2833,QualityStatuses,0)),"Quality Lead","Non-Quality Lead")</f>
        <v>Non-Quality Lead</v>
      </c>
      <c r="H2833" s="39" t="str">
        <f>IFERROR(INDEX(CampTypes,MATCH(I2833,CampList,0)),"Unattributed")</f>
        <v>New</v>
      </c>
      <c r="I2833" t="inlineStr">
        <is>
          <t>EBG - In House | ABO | Natuf | Leads | Unit Franchise | India | Oct26 | V1</t>
        </is>
      </c>
      <c r="J2833" t="inlineStr">
        <is>
          <t>EBG - In House | ABO | Natuf | Leads | Unit Franchise | India | Oct26 | V1</t>
        </is>
      </c>
      <c r="K2833" t="inlineStr">
        <is>
          <t>Direct (campaign tagged in CRM)</t>
        </is>
      </c>
      <c r="L2833" t="inlineStr">
        <is>
          <t>Natuf | Investors | Tier1 + Growth Cities | Oct26 | V1</t>
        </is>
      </c>
      <c r="M2833" t="inlineStr">
        <is>
          <t>Natuf | Investors | Tier1 + Growth Cities | Oct26 | V1</t>
        </is>
      </c>
      <c r="N2833" t="inlineStr">
        <is>
          <t>Natuf | Reel | Brand Ambassador | Heard Of Owning A Cafe | V1</t>
        </is>
      </c>
      <c r="O2833" t="inlineStr">
        <is>
          <t>In House Natuf</t>
        </is>
      </c>
      <c r="P2833" t="inlineStr">
        <is>
          <t>Facebook</t>
        </is>
      </c>
      <c r="Q2833" t="inlineStr">
        <is>
          <t>Marshal Malbari</t>
        </is>
      </c>
      <c r="R2833" t="inlineStr">
        <is>
          <t>Rohit Kamble</t>
        </is>
      </c>
      <c r="S2833" t="inlineStr">
        <is>
          <t>No Budget</t>
        </is>
      </c>
      <c r="T2833" t="inlineStr">
        <is>
          <t>Hyderabad</t>
        </is>
      </c>
      <c r="U2833" t="inlineStr">
        <is>
          <t xml:space="preserve"> </t>
        </is>
      </c>
      <c r="V2833" t="n">
        <v>1</v>
      </c>
      <c r="W2833" t="n">
        <v>1</v>
      </c>
      <c r="X2833" t="inlineStr">
        <is>
          <t>XXXXXX1513</t>
        </is>
      </c>
      <c r="Y2833" s="72" t="n">
        <v>46326.52037037037</v>
      </c>
    </row>
    <row r="2834">
      <c r="A2834" s="39" t="inlineStr">
        <is>
          <t>6acbc779d479a632795c6107</t>
        </is>
      </c>
      <c r="B2834" s="72" t="n">
        <v>46306.95797453704</v>
      </c>
      <c r="C2834" s="70" t="n">
        <v>46306</v>
      </c>
      <c r="D2834" t="inlineStr">
        <is>
          <t>2026-10</t>
        </is>
      </c>
      <c r="E2834" t="inlineStr">
        <is>
          <t>Wk of 2026-10-05</t>
        </is>
      </c>
      <c r="F2834" t="inlineStr">
        <is>
          <t>Attempt 3</t>
        </is>
      </c>
      <c r="G2834" s="39" t="str">
        <f>IF(ISNUMBER(MATCH(F2834,QualityStatuses,0)),"Quality Lead","Non-Quality Lead")</f>
        <v>Non-Quality Lead</v>
      </c>
      <c r="H2834" s="39" t="str">
        <f>IFERROR(INDEX(CampTypes,MATCH(I2834,CampList,0)),"Unattributed")</f>
        <v>New</v>
      </c>
      <c r="I2834" t="inlineStr">
        <is>
          <t>EBG - In House | ABO | Natuf | Leads | Unit Franchise | India | Oct26 | V1</t>
        </is>
      </c>
      <c r="J2834" t="inlineStr">
        <is>
          <t>EBG - In House | ABO | Natuf | Leads | Unit Franchise | India | Oct26 | V1</t>
        </is>
      </c>
      <c r="K2834" t="inlineStr">
        <is>
          <t>Direct (campaign tagged in CRM)</t>
        </is>
      </c>
      <c r="L2834" t="inlineStr">
        <is>
          <t>Natuf | Business Owners | Tier1 + Growth Cities | Oct26 | V1</t>
        </is>
      </c>
      <c r="M2834" t="inlineStr">
        <is>
          <t>Natuf | Business Owners | Tier1 + Growth Cities | Oct26 | V1</t>
        </is>
      </c>
      <c r="N2834" t="inlineStr">
        <is>
          <t>Natuf | Reel | Brand Ambassador | Heard Of Owning A Cafe | V1</t>
        </is>
      </c>
      <c r="O2834" t="inlineStr">
        <is>
          <t>In House Natuf</t>
        </is>
      </c>
      <c r="P2834" t="inlineStr">
        <is>
          <t>Facebook</t>
        </is>
      </c>
      <c r="Q2834" t="inlineStr">
        <is>
          <t>Marshal Malbari</t>
        </is>
      </c>
      <c r="R2834" t="inlineStr">
        <is>
          <t>Rinkita Virvani</t>
        </is>
      </c>
      <c r="S2834" t="inlineStr">
        <is>
          <t>-</t>
        </is>
      </c>
      <c r="T2834" t="inlineStr">
        <is>
          <t>jaipur</t>
        </is>
      </c>
      <c r="U2834" t="inlineStr">
        <is>
          <t xml:space="preserve"> </t>
        </is>
      </c>
      <c r="V2834" t="n">
        <v>5</v>
      </c>
      <c r="W2834" t="n">
        <v>4</v>
      </c>
      <c r="X2834" t="inlineStr">
        <is>
          <t>XXXXXX8761</t>
        </is>
      </c>
      <c r="Y2834" s="72" t="n">
        <v>46326.52037037037</v>
      </c>
    </row>
    <row r="2835">
      <c r="A2835" s="39" t="inlineStr">
        <is>
          <t>6acbc3a7c9f95c7c064c25e3</t>
        </is>
      </c>
      <c r="B2835" s="72" t="n">
        <v>46306.94665509259</v>
      </c>
      <c r="C2835" s="70" t="n">
        <v>46306</v>
      </c>
      <c r="D2835" t="inlineStr">
        <is>
          <t>2026-10</t>
        </is>
      </c>
      <c r="E2835" t="inlineStr">
        <is>
          <t>Wk of 2026-10-05</t>
        </is>
      </c>
      <c r="F2835" t="inlineStr">
        <is>
          <t>Lost</t>
        </is>
      </c>
      <c r="G2835" s="39" t="str">
        <f>IF(ISNUMBER(MATCH(F2835,QualityStatuses,0)),"Quality Lead","Non-Quality Lead")</f>
        <v>Non-Quality Lead</v>
      </c>
      <c r="H2835" s="39" t="str">
        <f>IFERROR(INDEX(CampTypes,MATCH(I2835,CampList,0)),"Unattributed")</f>
        <v>New</v>
      </c>
      <c r="I2835" t="inlineStr">
        <is>
          <t>EBG - In House | ABO | Natuf | Leads | Unit Franchise | India | Oct26 | V1</t>
        </is>
      </c>
      <c r="J2835" t="inlineStr">
        <is>
          <t>EBG - In House | ABO | Natuf | Leads | Unit Franchise | India | Oct26 | V1</t>
        </is>
      </c>
      <c r="K2835" t="inlineStr">
        <is>
          <t>Direct (campaign tagged in CRM)</t>
        </is>
      </c>
      <c r="L2835" t="inlineStr">
        <is>
          <t>Natuf | Broad | Tier1 + Growth Cities | Oct26 | V1</t>
        </is>
      </c>
      <c r="M2835" t="inlineStr">
        <is>
          <t>Natuf | Broad | Tier1 + Growth Cities | Oct26 | V1</t>
        </is>
      </c>
      <c r="N2835" t="inlineStr">
        <is>
          <t>Natuf | Reel | Brand Ambassador | Heard Of Owning A Cafe | V1</t>
        </is>
      </c>
      <c r="O2835" t="inlineStr">
        <is>
          <t>In House Natuf</t>
        </is>
      </c>
      <c r="P2835" t="inlineStr">
        <is>
          <t>Facebook</t>
        </is>
      </c>
      <c r="Q2835" t="inlineStr">
        <is>
          <t>Marshal Malbari</t>
        </is>
      </c>
      <c r="R2835" t="inlineStr">
        <is>
          <t>Pammi Roy</t>
        </is>
      </c>
      <c r="S2835" t="inlineStr">
        <is>
          <t>Not Interested</t>
        </is>
      </c>
      <c r="T2835" t="inlineStr">
        <is>
          <t>balangir</t>
        </is>
      </c>
      <c r="U2835" t="inlineStr">
        <is>
          <t xml:space="preserve"> </t>
        </is>
      </c>
      <c r="V2835" t="n">
        <v>4</v>
      </c>
      <c r="W2835" t="n">
        <v>2</v>
      </c>
      <c r="X2835" t="inlineStr">
        <is>
          <t>XXXXXX7668</t>
        </is>
      </c>
      <c r="Y2835" s="72" t="n">
        <v>46326.52037037037</v>
      </c>
    </row>
    <row r="2836">
      <c r="A2836" s="39" t="inlineStr">
        <is>
          <t>6acbc2946349e6f78ba88444</t>
        </is>
      </c>
      <c r="B2836" s="72" t="n">
        <v>46306.94347222222</v>
      </c>
      <c r="C2836" s="70" t="n">
        <v>46306</v>
      </c>
      <c r="D2836" t="inlineStr">
        <is>
          <t>2026-10</t>
        </is>
      </c>
      <c r="E2836" t="inlineStr">
        <is>
          <t>Wk of 2026-10-05</t>
        </is>
      </c>
      <c r="F2836" t="inlineStr">
        <is>
          <t>Nurture</t>
        </is>
      </c>
      <c r="G2836" s="39" t="str">
        <f>IF(ISNUMBER(MATCH(F2836,QualityStatuses,0)),"Quality Lead","Non-Quality Lead")</f>
        <v>Non-Quality Lead</v>
      </c>
      <c r="H2836" s="39" t="str">
        <f>IFERROR(INDEX(CampTypes,MATCH(I2836,CampList,0)),"Unattributed")</f>
        <v>New</v>
      </c>
      <c r="I2836" t="inlineStr">
        <is>
          <t>EBG - In House | ABO | Natuf | Leads | Unit Franchise | India | Oct26 | V1</t>
        </is>
      </c>
      <c r="J2836" t="inlineStr">
        <is>
          <t>EBG - In House | ABO | Natuf | Leads | Unit Franchise | India | Oct26 | V1</t>
        </is>
      </c>
      <c r="K2836" t="inlineStr">
        <is>
          <t>Direct (campaign tagged in CRM)</t>
        </is>
      </c>
      <c r="L2836" t="inlineStr">
        <is>
          <t>Natuf | Broad | Tier1 + Growth Cities | Oct26 | V1</t>
        </is>
      </c>
      <c r="M2836" t="inlineStr">
        <is>
          <t>Natuf | Broad | Tier1 + Growth Cities | Oct26 | V1</t>
        </is>
      </c>
      <c r="N2836" t="inlineStr">
        <is>
          <t>Natuf | Reel | Brand Ambassador | Heard Of Owning A Cafe | V1</t>
        </is>
      </c>
      <c r="O2836" t="inlineStr">
        <is>
          <t>In House Natuf</t>
        </is>
      </c>
      <c r="P2836" t="inlineStr">
        <is>
          <t>Facebook</t>
        </is>
      </c>
      <c r="Q2836" t="inlineStr">
        <is>
          <t>Marshal Malbari</t>
        </is>
      </c>
      <c r="R2836" t="inlineStr">
        <is>
          <t>Drishti Lodhia</t>
        </is>
      </c>
      <c r="S2836" t="inlineStr">
        <is>
          <t>-</t>
        </is>
      </c>
      <c r="T2836" t="inlineStr">
        <is>
          <t>Ahmedabad</t>
        </is>
      </c>
      <c r="U2836" t="inlineStr">
        <is>
          <t xml:space="preserve"> </t>
        </is>
      </c>
      <c r="V2836" t="n">
        <v>3</v>
      </c>
      <c r="W2836" t="n">
        <v>2</v>
      </c>
      <c r="X2836" t="inlineStr">
        <is>
          <t>XXXXXX9080</t>
        </is>
      </c>
      <c r="Y2836" s="72" t="n">
        <v>46326.52037037037</v>
      </c>
    </row>
    <row r="2837">
      <c r="A2837" s="39" t="inlineStr">
        <is>
          <t>6acbbf3b257d2e60f5a02eb9</t>
        </is>
      </c>
      <c r="B2837" s="72" t="n">
        <v>46306.93355324074</v>
      </c>
      <c r="C2837" s="70" t="n">
        <v>46306</v>
      </c>
      <c r="D2837" t="inlineStr">
        <is>
          <t>2026-10</t>
        </is>
      </c>
      <c r="E2837" t="inlineStr">
        <is>
          <t>Wk of 2026-10-05</t>
        </is>
      </c>
      <c r="F2837" t="inlineStr">
        <is>
          <t>Lost</t>
        </is>
      </c>
      <c r="G2837" s="39" t="str">
        <f>IF(ISNUMBER(MATCH(F2837,QualityStatuses,0)),"Quality Lead","Non-Quality Lead")</f>
        <v>Non-Quality Lead</v>
      </c>
      <c r="H2837" s="39" t="str">
        <f>IFERROR(INDEX(CampTypes,MATCH(I2837,CampList,0)),"Unattributed")</f>
        <v>Old</v>
      </c>
      <c r="I2837" t="inlineStr">
        <is>
          <t>E_Suresh_Natuf_Kiosk_07072026</t>
        </is>
      </c>
      <c r="J2837" t="inlineStr">
        <is>
          <t>E_Suresh_Natuf_Kiosk_07072026</t>
        </is>
      </c>
      <c r="K2837" t="inlineStr">
        <is>
          <t>Direct (campaign tagged in CRM)</t>
        </is>
      </c>
      <c r="L2837" t="inlineStr">
        <is>
          <t>E_Suresh_Natuf_Kiosk_07072026_Adset5</t>
        </is>
      </c>
      <c r="M2837" t="inlineStr">
        <is>
          <t>E_Suresh_Natuf_Kiosk_07072026_Adset5</t>
        </is>
      </c>
      <c r="N2837" t="inlineStr">
        <is>
          <t>E_Hindi_Suresh_Natuf_Kiosk_07072026_Adset5_ad3 – Copy 2</t>
        </is>
      </c>
      <c r="O2837" t="inlineStr">
        <is>
          <t>Natuf</t>
        </is>
      </c>
      <c r="P2837" t="inlineStr">
        <is>
          <t>Facebook</t>
        </is>
      </c>
      <c r="Q2837" t="inlineStr">
        <is>
          <t>Tejaswini Tarigopula</t>
        </is>
      </c>
      <c r="R2837" t="inlineStr">
        <is>
          <t>Rima Paul</t>
        </is>
      </c>
      <c r="S2837" t="inlineStr">
        <is>
          <t>Not Interested</t>
        </is>
      </c>
      <c r="T2837" t="inlineStr">
        <is>
          <t>Kolkata</t>
        </is>
      </c>
      <c r="U2837" t="inlineStr">
        <is>
          <t xml:space="preserve"> </t>
        </is>
      </c>
      <c r="V2837" t="n">
        <v>2</v>
      </c>
      <c r="W2837" t="n">
        <v>2</v>
      </c>
      <c r="X2837" t="inlineStr">
        <is>
          <t>XXXXXX9947</t>
        </is>
      </c>
      <c r="Y2837" s="72" t="n">
        <v>46326.52037037037</v>
      </c>
    </row>
    <row r="2838">
      <c r="A2838" s="39" t="inlineStr">
        <is>
          <t>6acbbf0f6349e6f78ba880fe</t>
        </is>
      </c>
      <c r="B2838" s="72" t="n">
        <v>46306.93304398148</v>
      </c>
      <c r="C2838" s="70" t="n">
        <v>46306</v>
      </c>
      <c r="D2838" t="inlineStr">
        <is>
          <t>2026-10</t>
        </is>
      </c>
      <c r="E2838" t="inlineStr">
        <is>
          <t>Wk of 2026-10-05</t>
        </is>
      </c>
      <c r="F2838" t="inlineStr">
        <is>
          <t>Lost</t>
        </is>
      </c>
      <c r="G2838" s="39" t="str">
        <f>IF(ISNUMBER(MATCH(F2838,QualityStatuses,0)),"Quality Lead","Non-Quality Lead")</f>
        <v>Non-Quality Lead</v>
      </c>
      <c r="H2838" s="39" t="str">
        <f>IFERROR(INDEX(CampTypes,MATCH(I2838,CampList,0)),"Unattributed")</f>
        <v>Old</v>
      </c>
      <c r="I2838" t="inlineStr">
        <is>
          <t>E_Suresh_Natuf_Kiosk_07072026</t>
        </is>
      </c>
      <c r="J2838" t="inlineStr">
        <is>
          <t>E_Suresh_Natuf_Kiosk_07072026</t>
        </is>
      </c>
      <c r="K2838" t="inlineStr">
        <is>
          <t>Direct (campaign tagged in CRM)</t>
        </is>
      </c>
      <c r="L2838" t="inlineStr">
        <is>
          <t>E_Suresh_Natuf_Kiosk_07072026_Adset5</t>
        </is>
      </c>
      <c r="M2838" t="inlineStr">
        <is>
          <t>E_Suresh_Natuf_Kiosk_07072026_Adset5</t>
        </is>
      </c>
      <c r="N2838" t="inlineStr">
        <is>
          <t>E_Hindi_Suresh_Natuf_Kiosk_07072026_Adset5_ad3 – Copy 2</t>
        </is>
      </c>
      <c r="O2838" t="inlineStr">
        <is>
          <t>Natuf</t>
        </is>
      </c>
      <c r="P2838" t="inlineStr">
        <is>
          <t>Facebook</t>
        </is>
      </c>
      <c r="Q2838" t="inlineStr">
        <is>
          <t>Tejaswini Tarigopula</t>
        </is>
      </c>
      <c r="R2838" t="inlineStr">
        <is>
          <t>Shivani Sharma</t>
        </is>
      </c>
      <c r="S2838" t="inlineStr">
        <is>
          <t>Not Interested</t>
        </is>
      </c>
      <c r="T2838" t="inlineStr">
        <is>
          <t>Kurnool</t>
        </is>
      </c>
      <c r="U2838" t="inlineStr">
        <is>
          <t xml:space="preserve"> </t>
        </is>
      </c>
      <c r="V2838" t="n">
        <v>4</v>
      </c>
      <c r="W2838" t="n">
        <v>1</v>
      </c>
      <c r="X2838" t="inlineStr">
        <is>
          <t>XXXXXX0558</t>
        </is>
      </c>
      <c r="Y2838" s="72" t="n">
        <v>46326.52037037037</v>
      </c>
    </row>
    <row r="2839">
      <c r="A2839" s="39" t="inlineStr">
        <is>
          <t>6acbbdfb77ce6ccca8b5fa41</t>
        </is>
      </c>
      <c r="B2839" s="72" t="n">
        <v>46306.92984953704</v>
      </c>
      <c r="C2839" s="70" t="n">
        <v>46306</v>
      </c>
      <c r="D2839" t="inlineStr">
        <is>
          <t>2026-10</t>
        </is>
      </c>
      <c r="E2839" t="inlineStr">
        <is>
          <t>Wk of 2026-10-05</t>
        </is>
      </c>
      <c r="F2839" t="inlineStr">
        <is>
          <t>Attempt 1</t>
        </is>
      </c>
      <c r="G2839" s="39" t="str">
        <f>IF(ISNUMBER(MATCH(F2839,QualityStatuses,0)),"Quality Lead","Non-Quality Lead")</f>
        <v>Non-Quality Lead</v>
      </c>
      <c r="H2839" s="39" t="str">
        <f>IFERROR(INDEX(CampTypes,MATCH(I2839,CampList,0)),"Unattributed")</f>
        <v>Old</v>
      </c>
      <c r="I2839" t="inlineStr">
        <is>
          <t>E_Karan_Natuf_All_07072026</t>
        </is>
      </c>
      <c r="J2839" t="inlineStr">
        <is>
          <t>E_Karan_Natuf_All_07072026</t>
        </is>
      </c>
      <c r="K2839" t="inlineStr">
        <is>
          <t>Direct (campaign tagged in CRM)</t>
        </is>
      </c>
      <c r="L2839" t="inlineStr">
        <is>
          <t>E_Karan_Natuf_Fragship_07072026_Adset2</t>
        </is>
      </c>
      <c r="M2839" t="inlineStr">
        <is>
          <t>E_Karan_Natuf_Fragship_07072026_Adset2</t>
        </is>
      </c>
      <c r="N2839" t="inlineStr">
        <is>
          <t>E_Karan_Natuf_Flagship_Cafe_07072026_Adset2_Ad1 – Copy 2</t>
        </is>
      </c>
      <c r="O2839" t="inlineStr">
        <is>
          <t>Natuf</t>
        </is>
      </c>
      <c r="P2839" t="inlineStr">
        <is>
          <t>Facebook</t>
        </is>
      </c>
      <c r="Q2839" t="inlineStr">
        <is>
          <t>Tejaswini Tarigopula</t>
        </is>
      </c>
      <c r="R2839" t="inlineStr">
        <is>
          <t>Shivamani</t>
        </is>
      </c>
      <c r="S2839" t="inlineStr">
        <is>
          <t>-</t>
        </is>
      </c>
      <c r="T2839" t="inlineStr">
        <is>
          <t>Chandigarh</t>
        </is>
      </c>
      <c r="U2839" t="inlineStr">
        <is>
          <t>punjab_(₹2_cr)</t>
        </is>
      </c>
      <c r="V2839" t="n">
        <v>2</v>
      </c>
      <c r="W2839" t="n">
        <v>1</v>
      </c>
      <c r="X2839" t="inlineStr">
        <is>
          <t>XXXXXX6000</t>
        </is>
      </c>
      <c r="Y2839" s="72" t="n">
        <v>46308.50834490741</v>
      </c>
    </row>
    <row r="2840">
      <c r="A2840" s="39" t="inlineStr">
        <is>
          <t>6acbbd6a830ccb8eadc733d4</t>
        </is>
      </c>
      <c r="B2840" s="72" t="n">
        <v>46306.9281712963</v>
      </c>
      <c r="C2840" s="70" t="n">
        <v>46306</v>
      </c>
      <c r="D2840" t="inlineStr">
        <is>
          <t>2026-10</t>
        </is>
      </c>
      <c r="E2840" t="inlineStr">
        <is>
          <t>Wk of 2026-10-05</t>
        </is>
      </c>
      <c r="F2840" t="inlineStr">
        <is>
          <t>Lost</t>
        </is>
      </c>
      <c r="G2840" s="39" t="str">
        <f>IF(ISNUMBER(MATCH(F2840,QualityStatuses,0)),"Quality Lead","Non-Quality Lead")</f>
        <v>Non-Quality Lead</v>
      </c>
      <c r="H2840" s="39" t="str">
        <f>IFERROR(INDEX(CampTypes,MATCH(I2840,CampList,0)),"Unattributed")</f>
        <v>New</v>
      </c>
      <c r="I2840" t="inlineStr">
        <is>
          <t>EBG - In House | ABO | Natuf | Leads | Unit Franchise | India | Oct26 | V1</t>
        </is>
      </c>
      <c r="J2840" t="inlineStr">
        <is>
          <t>EBG - In House | ABO | Natuf | Leads | Unit Franchise | India | Oct26 | V1</t>
        </is>
      </c>
      <c r="K2840" t="inlineStr">
        <is>
          <t>Direct (campaign tagged in CRM)</t>
        </is>
      </c>
      <c r="L2840" t="inlineStr">
        <is>
          <t>Natuf | Broad | Tier1 + Growth Cities | Oct26 | V1</t>
        </is>
      </c>
      <c r="M2840" t="inlineStr">
        <is>
          <t>Natuf | Broad | Tier1 + Growth Cities | Oct26 | V1</t>
        </is>
      </c>
      <c r="N2840" t="inlineStr">
        <is>
          <t>Natuf | Reel | Brand Ambassador | Heard Of Owning A Cafe | V1</t>
        </is>
      </c>
      <c r="O2840" t="inlineStr">
        <is>
          <t>In House Natuf</t>
        </is>
      </c>
      <c r="P2840" t="inlineStr">
        <is>
          <t>Facebook</t>
        </is>
      </c>
      <c r="Q2840" t="inlineStr">
        <is>
          <t>Marshal Malbari</t>
        </is>
      </c>
      <c r="R2840" t="inlineStr">
        <is>
          <t>Aisha Rasalkar</t>
        </is>
      </c>
      <c r="S2840" t="inlineStr">
        <is>
          <t>DNP - Did Not Pick Up</t>
        </is>
      </c>
      <c r="T2840" t="inlineStr">
        <is>
          <t>Mangalore</t>
        </is>
      </c>
      <c r="U2840" t="inlineStr">
        <is>
          <t xml:space="preserve"> </t>
        </is>
      </c>
      <c r="V2840" t="n">
        <v>6</v>
      </c>
      <c r="W2840" t="n">
        <v>0</v>
      </c>
      <c r="X2840" t="inlineStr">
        <is>
          <t>XXXXXX0480</t>
        </is>
      </c>
      <c r="Y2840" s="72" t="n">
        <v>46326.52037037037</v>
      </c>
    </row>
    <row r="2841">
      <c r="A2841" s="39" t="inlineStr">
        <is>
          <t>6acbbc4b97ef0739b60100a1</t>
        </is>
      </c>
      <c r="B2841" s="72" t="n">
        <v>46306.92484953703</v>
      </c>
      <c r="C2841" s="70" t="n">
        <v>46306</v>
      </c>
      <c r="D2841" t="inlineStr">
        <is>
          <t>2026-10</t>
        </is>
      </c>
      <c r="E2841" t="inlineStr">
        <is>
          <t>Wk of 2026-10-05</t>
        </is>
      </c>
      <c r="F2841" t="inlineStr">
        <is>
          <t>Attempt 1</t>
        </is>
      </c>
      <c r="G2841" s="39" t="str">
        <f>IF(ISNUMBER(MATCH(F2841,QualityStatuses,0)),"Quality Lead","Non-Quality Lead")</f>
        <v>Non-Quality Lead</v>
      </c>
      <c r="H2841" s="39" t="str">
        <f>IFERROR(INDEX(CampTypes,MATCH(I2841,CampList,0)),"Unattributed")</f>
        <v>New</v>
      </c>
      <c r="I2841" t="inlineStr">
        <is>
          <t>EBG - In House | ABO | Natuf | Leads | Unit Franchise | India | Oct26 | V1</t>
        </is>
      </c>
      <c r="J2841" t="inlineStr">
        <is>
          <t>EBG - In House | ABO | Natuf | Leads | Unit Franchise | India | Oct26 | V1</t>
        </is>
      </c>
      <c r="K2841" t="inlineStr">
        <is>
          <t>Direct (campaign tagged in CRM)</t>
        </is>
      </c>
      <c r="L2841" t="inlineStr">
        <is>
          <t>Natuf | LAL 1% | India | Jul26 | V1</t>
        </is>
      </c>
      <c r="M2841" t="inlineStr">
        <is>
          <t>Natuf | LAL 1% | India | Jul26 | V1</t>
        </is>
      </c>
      <c r="N2841" t="inlineStr">
        <is>
          <t>Natuf | Reel | Brand Ambassador | Heard Of Owning A Cafe | V1</t>
        </is>
      </c>
      <c r="O2841" t="inlineStr">
        <is>
          <t>In House Natuf</t>
        </is>
      </c>
      <c r="P2841" t="inlineStr">
        <is>
          <t>Facebook</t>
        </is>
      </c>
      <c r="Q2841" t="inlineStr">
        <is>
          <t>Marshal Malbari</t>
        </is>
      </c>
      <c r="R2841" t="inlineStr">
        <is>
          <t>Pammi Roy</t>
        </is>
      </c>
      <c r="S2841" t="inlineStr">
        <is>
          <t>-</t>
        </is>
      </c>
      <c r="T2841" t="inlineStr">
        <is>
          <t>Kharagpur</t>
        </is>
      </c>
      <c r="U2841" t="inlineStr">
        <is>
          <t xml:space="preserve"> </t>
        </is>
      </c>
      <c r="V2841" t="n">
        <v>4</v>
      </c>
      <c r="W2841" t="n">
        <v>3</v>
      </c>
      <c r="X2841" t="inlineStr">
        <is>
          <t>XXXXXX2346</t>
        </is>
      </c>
      <c r="Y2841" s="72" t="n">
        <v>46326.52037037037</v>
      </c>
    </row>
    <row r="2842">
      <c r="A2842" s="39" t="inlineStr">
        <is>
          <t>6acbbb67fa1456c363c737d4</t>
        </is>
      </c>
      <c r="B2842" s="72" t="n">
        <v>46306.92221064815</v>
      </c>
      <c r="C2842" s="70" t="n">
        <v>46306</v>
      </c>
      <c r="D2842" t="inlineStr">
        <is>
          <t>2026-10</t>
        </is>
      </c>
      <c r="E2842" t="inlineStr">
        <is>
          <t>Wk of 2026-10-05</t>
        </is>
      </c>
      <c r="F2842" t="inlineStr">
        <is>
          <t>Connected</t>
        </is>
      </c>
      <c r="G2842" s="39" t="str">
        <f>IF(ISNUMBER(MATCH(F2842,QualityStatuses,0)),"Quality Lead","Non-Quality Lead")</f>
        <v>Non-Quality Lead</v>
      </c>
      <c r="H2842" s="39" t="str">
        <f>IFERROR(INDEX(CampTypes,MATCH(I2842,CampList,0)),"Unattributed")</f>
        <v>New</v>
      </c>
      <c r="I2842" t="inlineStr">
        <is>
          <t>EBG - In House | ABO | Natuf | Leads | Unit Franchise | India | Oct26 | V1</t>
        </is>
      </c>
      <c r="J2842" t="inlineStr">
        <is>
          <t>EBG - In House | ABO | Natuf | Leads | Unit Franchise | India | Oct26 | V1</t>
        </is>
      </c>
      <c r="K2842" t="inlineStr">
        <is>
          <t>Direct (campaign tagged in CRM)</t>
        </is>
      </c>
      <c r="L2842" t="inlineStr">
        <is>
          <t>Natuf | Business Owners | Tier1 + Growth Cities | Oct26 | V1</t>
        </is>
      </c>
      <c r="M2842" t="inlineStr">
        <is>
          <t>Natuf | Business Owners | Tier1 + Growth Cities | Oct26 | V1</t>
        </is>
      </c>
      <c r="N2842" t="inlineStr">
        <is>
          <t>Natuf | Reel | Brand Ambassador | Heard Of Owning A Cafe | V1</t>
        </is>
      </c>
      <c r="O2842" t="inlineStr">
        <is>
          <t>In House Natuf</t>
        </is>
      </c>
      <c r="P2842" t="inlineStr">
        <is>
          <t>Facebook</t>
        </is>
      </c>
      <c r="Q2842" t="inlineStr">
        <is>
          <t>Marshal Malbari</t>
        </is>
      </c>
      <c r="R2842" t="inlineStr">
        <is>
          <t>Vanita Joshi</t>
        </is>
      </c>
      <c r="S2842" t="inlineStr">
        <is>
          <t>-</t>
        </is>
      </c>
      <c r="T2842" t="inlineStr">
        <is>
          <t>Mumbai</t>
        </is>
      </c>
      <c r="U2842" t="inlineStr">
        <is>
          <t xml:space="preserve"> </t>
        </is>
      </c>
      <c r="V2842" t="n">
        <v>8</v>
      </c>
      <c r="W2842" t="n">
        <v>7</v>
      </c>
      <c r="X2842" t="inlineStr">
        <is>
          <t>XXXXXX3858</t>
        </is>
      </c>
      <c r="Y2842" s="72" t="n">
        <v>46326.52037037037</v>
      </c>
    </row>
    <row r="2843">
      <c r="A2843" s="39" t="inlineStr">
        <is>
          <t>6acbb849977673c67c2673a1</t>
        </is>
      </c>
      <c r="B2843" s="72" t="n">
        <v>46306.91297453704</v>
      </c>
      <c r="C2843" s="70" t="n">
        <v>46306</v>
      </c>
      <c r="D2843" t="inlineStr">
        <is>
          <t>2026-10</t>
        </is>
      </c>
      <c r="E2843" t="inlineStr">
        <is>
          <t>Wk of 2026-10-05</t>
        </is>
      </c>
      <c r="F2843" t="inlineStr">
        <is>
          <t>Attempt 4</t>
        </is>
      </c>
      <c r="G2843" s="39" t="str">
        <f>IF(ISNUMBER(MATCH(F2843,QualityStatuses,0)),"Quality Lead","Non-Quality Lead")</f>
        <v>Non-Quality Lead</v>
      </c>
      <c r="H2843" s="39" t="str">
        <f>IFERROR(INDEX(CampTypes,MATCH(I2843,CampList,0)),"Unattributed")</f>
        <v>New</v>
      </c>
      <c r="I2843" t="inlineStr">
        <is>
          <t>EBG - In House | ABO | Natuf | Leads | Unit Franchise | India | Oct26 | V1</t>
        </is>
      </c>
      <c r="J2843" t="inlineStr">
        <is>
          <t>EBG - In House | ABO | Natuf | Leads | Unit Franchise | India | Oct26 | V1</t>
        </is>
      </c>
      <c r="K2843" t="inlineStr">
        <is>
          <t>Direct (campaign tagged in CRM)</t>
        </is>
      </c>
      <c r="L2843" t="inlineStr">
        <is>
          <t>Natuf | Investors | Tier1 + Growth Cities | Oct26 | V1</t>
        </is>
      </c>
      <c r="M2843" t="inlineStr">
        <is>
          <t>Natuf | Investors | Tier1 + Growth Cities | Oct26 | V1</t>
        </is>
      </c>
      <c r="N2843" t="inlineStr">
        <is>
          <t>Natuf | Reel | Brand Ambassador | Heard Of Owning A Cafe | V1</t>
        </is>
      </c>
      <c r="O2843" t="inlineStr">
        <is>
          <t>In House Natuf</t>
        </is>
      </c>
      <c r="P2843" t="inlineStr">
        <is>
          <t>Facebook</t>
        </is>
      </c>
      <c r="Q2843" t="inlineStr">
        <is>
          <t>Marshal Malbari</t>
        </is>
      </c>
      <c r="R2843" t="inlineStr">
        <is>
          <t>Tanishq A</t>
        </is>
      </c>
      <c r="S2843" t="inlineStr">
        <is>
          <t>-</t>
        </is>
      </c>
      <c r="T2843" t="inlineStr">
        <is>
          <t>Kashipur</t>
        </is>
      </c>
      <c r="U2843" t="inlineStr">
        <is>
          <t xml:space="preserve"> </t>
        </is>
      </c>
      <c r="V2843" t="n">
        <v>5</v>
      </c>
      <c r="W2843" t="n">
        <v>0</v>
      </c>
      <c r="X2843" t="inlineStr">
        <is>
          <t>XXXXXX4569</t>
        </is>
      </c>
      <c r="Y2843" s="72" t="n">
        <v>46326.52037037037</v>
      </c>
    </row>
    <row r="2844">
      <c r="A2844" s="39" t="inlineStr">
        <is>
          <t>6acbb82f977673c67c267350</t>
        </is>
      </c>
      <c r="B2844" s="72" t="n">
        <v>46306.91267361111</v>
      </c>
      <c r="C2844" s="70" t="n">
        <v>46306</v>
      </c>
      <c r="D2844" t="inlineStr">
        <is>
          <t>2026-10</t>
        </is>
      </c>
      <c r="E2844" t="inlineStr">
        <is>
          <t>Wk of 2026-10-05</t>
        </is>
      </c>
      <c r="F2844" t="inlineStr">
        <is>
          <t>Lost</t>
        </is>
      </c>
      <c r="G2844" s="39" t="str">
        <f>IF(ISNUMBER(MATCH(F2844,QualityStatuses,0)),"Quality Lead","Non-Quality Lead")</f>
        <v>Non-Quality Lead</v>
      </c>
      <c r="H2844" s="39" t="str">
        <f>IFERROR(INDEX(CampTypes,MATCH(I2844,CampList,0)),"Unattributed")</f>
        <v>New</v>
      </c>
      <c r="I2844" t="inlineStr">
        <is>
          <t>EBG - In House | ABO | Natuf | Leads | Unit Franchise | India | Oct26 | V1</t>
        </is>
      </c>
      <c r="J2844" t="inlineStr">
        <is>
          <t>EBG - In House | ABO | Natuf | Leads | Unit Franchise | India | Oct26 | V1</t>
        </is>
      </c>
      <c r="K2844" t="inlineStr">
        <is>
          <t>Direct (campaign tagged in CRM)</t>
        </is>
      </c>
      <c r="L2844" t="inlineStr">
        <is>
          <t>Natuf | Broad | Tier1 + Growth Cities | Oct26 | V1</t>
        </is>
      </c>
      <c r="M2844" t="inlineStr">
        <is>
          <t>Natuf | Broad | Tier1 + Growth Cities | Oct26 | V1</t>
        </is>
      </c>
      <c r="N2844" t="inlineStr">
        <is>
          <t>Natuf | Reel | Brand Ambassador | Heard Of Owning A Cafe | V1</t>
        </is>
      </c>
      <c r="O2844" t="inlineStr">
        <is>
          <t>In House Natuf</t>
        </is>
      </c>
      <c r="P2844" t="inlineStr">
        <is>
          <t>Facebook</t>
        </is>
      </c>
      <c r="Q2844" t="inlineStr">
        <is>
          <t>Marshal Malbari</t>
        </is>
      </c>
      <c r="R2844" t="inlineStr">
        <is>
          <t>Shubham Menon</t>
        </is>
      </c>
      <c r="S2844" t="inlineStr">
        <is>
          <t>DNP - Did Not Pick Up</t>
        </is>
      </c>
      <c r="T2844" t="inlineStr">
        <is>
          <t>Hyderabad</t>
        </is>
      </c>
      <c r="U2844" t="inlineStr">
        <is>
          <t xml:space="preserve"> </t>
        </is>
      </c>
      <c r="V2844" t="n">
        <v>7</v>
      </c>
      <c r="W2844" t="n">
        <v>0</v>
      </c>
      <c r="X2844" t="inlineStr">
        <is>
          <t>XXXXXX2719</t>
        </is>
      </c>
      <c r="Y2844" s="72" t="n">
        <v>46326.52037037037</v>
      </c>
    </row>
    <row r="2845">
      <c r="A2845" s="39" t="inlineStr">
        <is>
          <t>6acbb82b977673c67c26733b</t>
        </is>
      </c>
      <c r="B2845" s="72" t="n">
        <v>46306.91262731481</v>
      </c>
      <c r="C2845" s="70" t="n">
        <v>46306</v>
      </c>
      <c r="D2845" t="inlineStr">
        <is>
          <t>2026-10</t>
        </is>
      </c>
      <c r="E2845" t="inlineStr">
        <is>
          <t>Wk of 2026-10-05</t>
        </is>
      </c>
      <c r="F2845" t="inlineStr">
        <is>
          <t>Attempt 1</t>
        </is>
      </c>
      <c r="G2845" s="39" t="str">
        <f>IF(ISNUMBER(MATCH(F2845,QualityStatuses,0)),"Quality Lead","Non-Quality Lead")</f>
        <v>Non-Quality Lead</v>
      </c>
      <c r="H2845" s="39" t="str">
        <f>IFERROR(INDEX(CampTypes,MATCH(I2845,CampList,0)),"Unattributed")</f>
        <v>New</v>
      </c>
      <c r="I2845" t="inlineStr">
        <is>
          <t>EBG - In House | ABO | Natuf | Leads | Unit Franchise | India | Oct26 | V1</t>
        </is>
      </c>
      <c r="J2845" t="inlineStr">
        <is>
          <t>EBG - In House | ABO | Natuf | Leads | Unit Franchise | India | Oct26 | V1</t>
        </is>
      </c>
      <c r="K2845" t="inlineStr">
        <is>
          <t>Direct (campaign tagged in CRM)</t>
        </is>
      </c>
      <c r="L2845" t="inlineStr">
        <is>
          <t>Natuf | LAL 1% | India | Jul26 | V1</t>
        </is>
      </c>
      <c r="M2845" t="inlineStr">
        <is>
          <t>Natuf | LAL 1% | India | Jul26 | V1</t>
        </is>
      </c>
      <c r="N2845" t="inlineStr">
        <is>
          <t>Natuf | Reel | Brand Ambassador | Heard Of Owning A Cafe | V1</t>
        </is>
      </c>
      <c r="O2845" t="inlineStr">
        <is>
          <t>In House Natuf</t>
        </is>
      </c>
      <c r="P2845" t="inlineStr">
        <is>
          <t>Facebook</t>
        </is>
      </c>
      <c r="Q2845" t="inlineStr">
        <is>
          <t>Marshal Malbari</t>
        </is>
      </c>
      <c r="R2845" t="inlineStr">
        <is>
          <t>Rudresh Thorat</t>
        </is>
      </c>
      <c r="S2845" t="inlineStr">
        <is>
          <t>-</t>
        </is>
      </c>
      <c r="T2845" t="inlineStr">
        <is>
          <t>Mumbai</t>
        </is>
      </c>
      <c r="U2845" t="inlineStr">
        <is>
          <t xml:space="preserve"> </t>
        </is>
      </c>
      <c r="V2845" t="n">
        <v>1</v>
      </c>
      <c r="W2845" t="n">
        <v>0</v>
      </c>
      <c r="X2845" t="inlineStr">
        <is>
          <t>XXXXXX0677</t>
        </is>
      </c>
      <c r="Y2845" s="72" t="n">
        <v>46326.52037037037</v>
      </c>
    </row>
    <row r="2846">
      <c r="A2846" s="39" t="inlineStr">
        <is>
          <t>6acbb75c899e1d7a2538ef86</t>
        </is>
      </c>
      <c r="B2846" s="72" t="n">
        <v>46306.91023148148</v>
      </c>
      <c r="C2846" s="70" t="n">
        <v>46306</v>
      </c>
      <c r="D2846" t="inlineStr">
        <is>
          <t>2026-10</t>
        </is>
      </c>
      <c r="E2846" t="inlineStr">
        <is>
          <t>Wk of 2026-10-05</t>
        </is>
      </c>
      <c r="F2846" t="inlineStr">
        <is>
          <t>Attempt 1</t>
        </is>
      </c>
      <c r="G2846" s="39" t="str">
        <f>IF(ISNUMBER(MATCH(F2846,QualityStatuses,0)),"Quality Lead","Non-Quality Lead")</f>
        <v>Non-Quality Lead</v>
      </c>
      <c r="H2846" s="39" t="str">
        <f>IFERROR(INDEX(CampTypes,MATCH(I2846,CampList,0)),"Unattributed")</f>
        <v>New</v>
      </c>
      <c r="I2846" t="inlineStr">
        <is>
          <t>EBG - In House | ABO | Natuf | Leads | Unit Franchise | India | Oct26 | V1</t>
        </is>
      </c>
      <c r="J2846" t="inlineStr">
        <is>
          <t>EBG - In House | ABO | Natuf | Leads | Unit Franchise | India | Oct26 | V1</t>
        </is>
      </c>
      <c r="K2846" t="inlineStr">
        <is>
          <t>Direct (campaign tagged in CRM)</t>
        </is>
      </c>
      <c r="L2846" t="inlineStr">
        <is>
          <t>Natuf | Investors | Tier1 + Growth Cities | Oct26 | V1</t>
        </is>
      </c>
      <c r="M2846" t="inlineStr">
        <is>
          <t>Natuf | Investors | Tier1 + Growth Cities | Oct26 | V1</t>
        </is>
      </c>
      <c r="N2846" t="inlineStr">
        <is>
          <t>Natuf | Reel | Brand Ambassador | Heard Of Owning A Cafe | V1</t>
        </is>
      </c>
      <c r="O2846" t="inlineStr">
        <is>
          <t>In House Natuf</t>
        </is>
      </c>
      <c r="P2846" t="inlineStr">
        <is>
          <t>Facebook</t>
        </is>
      </c>
      <c r="Q2846" t="inlineStr">
        <is>
          <t>Marshal Malbari</t>
        </is>
      </c>
      <c r="R2846" t="inlineStr">
        <is>
          <t>Rohit Kamble</t>
        </is>
      </c>
      <c r="S2846" t="inlineStr">
        <is>
          <t>-</t>
        </is>
      </c>
      <c r="T2846" t="inlineStr">
        <is>
          <t>Lucknow</t>
        </is>
      </c>
      <c r="U2846" t="inlineStr">
        <is>
          <t xml:space="preserve"> </t>
        </is>
      </c>
      <c r="V2846" t="n">
        <v>1</v>
      </c>
      <c r="W2846" t="n">
        <v>0</v>
      </c>
      <c r="X2846" t="inlineStr">
        <is>
          <t>XXXXXX2361</t>
        </is>
      </c>
      <c r="Y2846" s="72" t="n">
        <v>46326.52037037037</v>
      </c>
    </row>
    <row r="2847">
      <c r="A2847" s="39" t="inlineStr">
        <is>
          <t>6acbb69aa074ccaaa3cdd498</t>
        </is>
      </c>
      <c r="B2847" s="72" t="n">
        <v>46306.90798611111</v>
      </c>
      <c r="C2847" s="70" t="n">
        <v>46306</v>
      </c>
      <c r="D2847" t="inlineStr">
        <is>
          <t>2026-10</t>
        </is>
      </c>
      <c r="E2847" t="inlineStr">
        <is>
          <t>Wk of 2026-10-05</t>
        </is>
      </c>
      <c r="F2847" t="inlineStr">
        <is>
          <t>Lost</t>
        </is>
      </c>
      <c r="G2847" s="39" t="str">
        <f>IF(ISNUMBER(MATCH(F2847,QualityStatuses,0)),"Quality Lead","Non-Quality Lead")</f>
        <v>Non-Quality Lead</v>
      </c>
      <c r="H2847" s="39" t="str">
        <f>IFERROR(INDEX(CampTypes,MATCH(I2847,CampList,0)),"Unattributed")</f>
        <v>New</v>
      </c>
      <c r="I2847" t="inlineStr">
        <is>
          <t>EBG - In House | ABO | Natuf | Leads | Unit Franchise | India | Oct26 | V1</t>
        </is>
      </c>
      <c r="J2847" t="inlineStr">
        <is>
          <t>EBG - In House | ABO | Natuf | Leads | Unit Franchise | India | Oct26 | V1</t>
        </is>
      </c>
      <c r="K2847" t="inlineStr">
        <is>
          <t>Direct (campaign tagged in CRM)</t>
        </is>
      </c>
      <c r="L2847" t="inlineStr">
        <is>
          <t>Natuf | Business Owners | Tier1 + Growth Cities | Oct26 | V1</t>
        </is>
      </c>
      <c r="M2847" t="inlineStr">
        <is>
          <t>Natuf | Business Owners | Tier1 + Growth Cities | Oct26 | V1</t>
        </is>
      </c>
      <c r="N2847" t="inlineStr">
        <is>
          <t>Natuf | Reel | Brand Ambassador | Heard Of Owning A Cafe | V1</t>
        </is>
      </c>
      <c r="O2847" t="inlineStr">
        <is>
          <t>In House Natuf</t>
        </is>
      </c>
      <c r="P2847" t="inlineStr">
        <is>
          <t>Facebook</t>
        </is>
      </c>
      <c r="Q2847" t="inlineStr">
        <is>
          <t>Marshal Malbari</t>
        </is>
      </c>
      <c r="R2847" t="inlineStr">
        <is>
          <t>Rinkita Virvani</t>
        </is>
      </c>
      <c r="S2847" t="inlineStr">
        <is>
          <t>Not Interested</t>
        </is>
      </c>
      <c r="T2847" t="inlineStr">
        <is>
          <t>Dhanbad</t>
        </is>
      </c>
      <c r="U2847" t="inlineStr">
        <is>
          <t xml:space="preserve"> </t>
        </is>
      </c>
      <c r="V2847" t="n">
        <v>1</v>
      </c>
      <c r="W2847" t="n">
        <v>1</v>
      </c>
      <c r="X2847" t="inlineStr">
        <is>
          <t>XXXXXX2731</t>
        </is>
      </c>
      <c r="Y2847" s="72" t="n">
        <v>46326.52037037037</v>
      </c>
    </row>
    <row r="2848">
      <c r="A2848" s="39" t="inlineStr">
        <is>
          <t>6acbb3d7703cb7414ea34cb8</t>
        </is>
      </c>
      <c r="B2848" s="72" t="n">
        <v>46306.89980324074</v>
      </c>
      <c r="C2848" s="70" t="n">
        <v>46306</v>
      </c>
      <c r="D2848" t="inlineStr">
        <is>
          <t>2026-10</t>
        </is>
      </c>
      <c r="E2848" t="inlineStr">
        <is>
          <t>Wk of 2026-10-05</t>
        </is>
      </c>
      <c r="F2848" t="inlineStr">
        <is>
          <t>Attempt 1</t>
        </is>
      </c>
      <c r="G2848" s="39" t="str">
        <f>IF(ISNUMBER(MATCH(F2848,QualityStatuses,0)),"Quality Lead","Non-Quality Lead")</f>
        <v>Non-Quality Lead</v>
      </c>
      <c r="H2848" s="39" t="str">
        <f>IFERROR(INDEX(CampTypes,MATCH(I2848,CampList,0)),"Unattributed")</f>
        <v>New</v>
      </c>
      <c r="I2848" t="inlineStr">
        <is>
          <t>EBG - In House | ABO | Natuf | Leads | Unit Franchise | India | Oct26 | V1</t>
        </is>
      </c>
      <c r="J2848" t="inlineStr">
        <is>
          <t>EBG - In House | ABO | Natuf | Leads | Unit Franchise | India | Oct26 | V1</t>
        </is>
      </c>
      <c r="K2848" t="inlineStr">
        <is>
          <t>Direct (campaign tagged in CRM)</t>
        </is>
      </c>
      <c r="L2848" t="inlineStr">
        <is>
          <t>Natuf | LAL 1% | India | Jul26 | V1</t>
        </is>
      </c>
      <c r="M2848" t="inlineStr">
        <is>
          <t>Natuf | LAL 1% | India | Jul26 | V1</t>
        </is>
      </c>
      <c r="N2848" t="inlineStr">
        <is>
          <t>Natuf | Reel | Brand Ambassador | Heard Of Owning A Cafe | V1</t>
        </is>
      </c>
      <c r="O2848" t="inlineStr">
        <is>
          <t>In House Natuf</t>
        </is>
      </c>
      <c r="P2848" t="inlineStr">
        <is>
          <t>Facebook</t>
        </is>
      </c>
      <c r="Q2848" t="inlineStr">
        <is>
          <t>Marshal Malbari</t>
        </is>
      </c>
      <c r="R2848" t="inlineStr">
        <is>
          <t>Pammi Roy</t>
        </is>
      </c>
      <c r="S2848" t="inlineStr">
        <is>
          <t>-</t>
        </is>
      </c>
      <c r="T2848" t="inlineStr">
        <is>
          <t>Dehradun</t>
        </is>
      </c>
      <c r="U2848" t="inlineStr">
        <is>
          <t xml:space="preserve"> </t>
        </is>
      </c>
      <c r="V2848" t="n">
        <v>5</v>
      </c>
      <c r="W2848" t="n">
        <v>1</v>
      </c>
      <c r="X2848" t="inlineStr">
        <is>
          <t>XXXXXX2299</t>
        </is>
      </c>
      <c r="Y2848" s="72" t="n">
        <v>46326.52037037037</v>
      </c>
    </row>
    <row r="2849">
      <c r="A2849" s="39" t="inlineStr">
        <is>
          <t>6acbb342acd227fb4d6cb3b5</t>
        </is>
      </c>
      <c r="B2849" s="72" t="n">
        <v>46306.89807870371</v>
      </c>
      <c r="C2849" s="70" t="n">
        <v>46306</v>
      </c>
      <c r="D2849" t="inlineStr">
        <is>
          <t>2026-10</t>
        </is>
      </c>
      <c r="E2849" t="inlineStr">
        <is>
          <t>Wk of 2026-10-05</t>
        </is>
      </c>
      <c r="F2849" t="inlineStr">
        <is>
          <t>Attempt 5</t>
        </is>
      </c>
      <c r="G2849" s="39" t="str">
        <f>IF(ISNUMBER(MATCH(F2849,QualityStatuses,0)),"Quality Lead","Non-Quality Lead")</f>
        <v>Non-Quality Lead</v>
      </c>
      <c r="H2849" s="39" t="str">
        <f>IFERROR(INDEX(CampTypes,MATCH(I2849,CampList,0)),"Unattributed")</f>
        <v>Old</v>
      </c>
      <c r="I2849" t="inlineStr">
        <is>
          <t>natuf_Kiosk_14072026_Hindi</t>
        </is>
      </c>
      <c r="J2849" t="inlineStr">
        <is>
          <t>natuf_Kiosk_14072026_Hindi</t>
        </is>
      </c>
      <c r="K2849" t="inlineStr">
        <is>
          <t>Direct (campaign tagged in CRM)</t>
        </is>
      </c>
      <c r="L2849" t="inlineStr">
        <is>
          <t>natuf_Kiosk_09102026</t>
        </is>
      </c>
      <c r="M2849" t="inlineStr">
        <is>
          <t>natuf_Kiosk_09102026</t>
        </is>
      </c>
      <c r="N2849" t="inlineStr">
        <is>
          <t>natuf_Kiosk_14072026_ad set_ad1</t>
        </is>
      </c>
      <c r="O2849" t="inlineStr">
        <is>
          <t>Natuf</t>
        </is>
      </c>
      <c r="P2849" t="inlineStr">
        <is>
          <t>Facebook</t>
        </is>
      </c>
      <c r="Q2849" t="inlineStr">
        <is>
          <t>Marshal Malbari</t>
        </is>
      </c>
      <c r="R2849" t="inlineStr">
        <is>
          <t>Rinkita Virvani</t>
        </is>
      </c>
      <c r="S2849" t="inlineStr">
        <is>
          <t>-</t>
        </is>
      </c>
      <c r="T2849" t="inlineStr">
        <is>
          <t>Nirmal</t>
        </is>
      </c>
      <c r="U2849" t="inlineStr">
        <is>
          <t xml:space="preserve"> </t>
        </is>
      </c>
      <c r="V2849" t="n">
        <v>5</v>
      </c>
      <c r="W2849" t="n">
        <v>0</v>
      </c>
      <c r="X2849" t="inlineStr">
        <is>
          <t>XXXXXX2012</t>
        </is>
      </c>
      <c r="Y2849" s="72" t="n">
        <v>46326.52037037037</v>
      </c>
    </row>
    <row r="2850">
      <c r="A2850" s="39" t="inlineStr">
        <is>
          <t>6acbb245a39bd76cb4dc4cf4</t>
        </is>
      </c>
      <c r="B2850" s="72" t="n">
        <v>46306.89515046297</v>
      </c>
      <c r="C2850" s="70" t="n">
        <v>46306</v>
      </c>
      <c r="D2850" t="inlineStr">
        <is>
          <t>2026-10</t>
        </is>
      </c>
      <c r="E2850" t="inlineStr">
        <is>
          <t>Wk of 2026-10-05</t>
        </is>
      </c>
      <c r="F2850" t="inlineStr">
        <is>
          <t>Lost</t>
        </is>
      </c>
      <c r="G2850" s="39" t="str">
        <f>IF(ISNUMBER(MATCH(F2850,QualityStatuses,0)),"Quality Lead","Non-Quality Lead")</f>
        <v>Non-Quality Lead</v>
      </c>
      <c r="H2850" s="39" t="str">
        <f>IFERROR(INDEX(CampTypes,MATCH(I2850,CampList,0)),"Unattributed")</f>
        <v>New</v>
      </c>
      <c r="I2850" t="inlineStr">
        <is>
          <t>EBG - In House | ABO | Natuf | Leads | Unit Franchise | India | Oct26 | V1</t>
        </is>
      </c>
      <c r="J2850" t="inlineStr">
        <is>
          <t>EBG - In House | ABO | Natuf | Leads | Unit Franchise | India | Oct26 | V1</t>
        </is>
      </c>
      <c r="K2850" t="inlineStr">
        <is>
          <t>Direct (campaign tagged in CRM)</t>
        </is>
      </c>
      <c r="L2850" t="inlineStr">
        <is>
          <t>Natuf | Broad | Tier1 + Growth Cities | Oct26 | V1</t>
        </is>
      </c>
      <c r="M2850" t="inlineStr">
        <is>
          <t>Natuf | Broad | Tier1 + Growth Cities | Oct26 | V1</t>
        </is>
      </c>
      <c r="N2850" t="inlineStr">
        <is>
          <t>Natuf | Reel | Brand Ambassador | Heard Of Owning A Cafe | V1</t>
        </is>
      </c>
      <c r="O2850" t="inlineStr">
        <is>
          <t>In House Natuf</t>
        </is>
      </c>
      <c r="P2850" t="inlineStr">
        <is>
          <t>Facebook</t>
        </is>
      </c>
      <c r="Q2850" t="inlineStr">
        <is>
          <t>Marshal Malbari</t>
        </is>
      </c>
      <c r="R2850" t="inlineStr">
        <is>
          <t>Drishti Lodhia</t>
        </is>
      </c>
      <c r="S2850" t="inlineStr">
        <is>
          <t>Not Interested</t>
        </is>
      </c>
      <c r="T2850" t="inlineStr">
        <is>
          <t>Ahmedabad</t>
        </is>
      </c>
      <c r="U2850" t="inlineStr">
        <is>
          <t xml:space="preserve"> </t>
        </is>
      </c>
      <c r="V2850" t="n">
        <v>3</v>
      </c>
      <c r="W2850" t="n">
        <v>2</v>
      </c>
      <c r="X2850" t="inlineStr">
        <is>
          <t>XXXXXX7737</t>
        </is>
      </c>
      <c r="Y2850" s="72" t="n">
        <v>46326.52037037037</v>
      </c>
    </row>
    <row r="2851">
      <c r="A2851" s="39" t="inlineStr">
        <is>
          <t>6acbb0dc381fd907136334d9</t>
        </is>
      </c>
      <c r="B2851" s="72" t="n">
        <v>46306.89097222222</v>
      </c>
      <c r="C2851" s="70" t="n">
        <v>46306</v>
      </c>
      <c r="D2851" t="inlineStr">
        <is>
          <t>2026-10</t>
        </is>
      </c>
      <c r="E2851" t="inlineStr">
        <is>
          <t>Wk of 2026-10-05</t>
        </is>
      </c>
      <c r="F2851" t="inlineStr">
        <is>
          <t>Lost</t>
        </is>
      </c>
      <c r="G2851" s="39" t="str">
        <f>IF(ISNUMBER(MATCH(F2851,QualityStatuses,0)),"Quality Lead","Non-Quality Lead")</f>
        <v>Non-Quality Lead</v>
      </c>
      <c r="H2851" s="39" t="str">
        <f>IFERROR(INDEX(CampTypes,MATCH(I2851,CampList,0)),"Unattributed")</f>
        <v>Old</v>
      </c>
      <c r="I2851" t="inlineStr">
        <is>
          <t>E_Natuf_Generic_13082026</t>
        </is>
      </c>
      <c r="J2851" t="inlineStr">
        <is>
          <t>E_Natuf_Generic_13082026</t>
        </is>
      </c>
      <c r="K2851" t="inlineStr">
        <is>
          <t>Direct (campaign tagged in CRM)</t>
        </is>
      </c>
      <c r="L2851" t="inlineStr">
        <is>
          <t>E_Natuf_Generic_13082026_Adset1</t>
        </is>
      </c>
      <c r="M2851" t="inlineStr">
        <is>
          <t>E_Natuf_Generic_13082026_Adset1</t>
        </is>
      </c>
      <c r="N2851" t="inlineStr">
        <is>
          <t>E_Natuf_Generic_13082026_Adset1_Ad1</t>
        </is>
      </c>
      <c r="O2851" t="inlineStr">
        <is>
          <t>Natuf</t>
        </is>
      </c>
      <c r="P2851" t="inlineStr">
        <is>
          <t>Facebook</t>
        </is>
      </c>
      <c r="Q2851" t="inlineStr">
        <is>
          <t>Marshal Malbari</t>
        </is>
      </c>
      <c r="R2851" t="inlineStr">
        <is>
          <t>Vanita Joshi</t>
        </is>
      </c>
      <c r="S2851" t="inlineStr">
        <is>
          <t>Not Interested</t>
        </is>
      </c>
      <c r="T2851" t="inlineStr">
        <is>
          <t>Meerut City</t>
        </is>
      </c>
      <c r="U2851" t="inlineStr">
        <is>
          <t xml:space="preserve"> </t>
        </is>
      </c>
      <c r="V2851" t="n">
        <v>3</v>
      </c>
      <c r="W2851" t="n">
        <v>3</v>
      </c>
      <c r="X2851" t="inlineStr">
        <is>
          <t>XXXXXX9922</t>
        </is>
      </c>
      <c r="Y2851" s="72" t="n">
        <v>46326.52037037037</v>
      </c>
    </row>
    <row r="2852">
      <c r="A2852" s="39" t="inlineStr">
        <is>
          <t>6acbb0da691f83e47e0bb386</t>
        </is>
      </c>
      <c r="B2852" s="72" t="n">
        <v>46306.89094907408</v>
      </c>
      <c r="C2852" s="70" t="n">
        <v>46306</v>
      </c>
      <c r="D2852" t="inlineStr">
        <is>
          <t>2026-10</t>
        </is>
      </c>
      <c r="E2852" t="inlineStr">
        <is>
          <t>Wk of 2026-10-05</t>
        </is>
      </c>
      <c r="F2852" t="inlineStr">
        <is>
          <t>Lost</t>
        </is>
      </c>
      <c r="G2852" s="39" t="str">
        <f>IF(ISNUMBER(MATCH(F2852,QualityStatuses,0)),"Quality Lead","Non-Quality Lead")</f>
        <v>Non-Quality Lead</v>
      </c>
      <c r="H2852" s="39" t="str">
        <f>IFERROR(INDEX(CampTypes,MATCH(I2852,CampList,0)),"Unattributed")</f>
        <v>New</v>
      </c>
      <c r="I2852" t="inlineStr">
        <is>
          <t>EBG - In House | ABO | Natuf | Leads | Unit Franchise | India | Oct26 | V1</t>
        </is>
      </c>
      <c r="J2852" t="inlineStr">
        <is>
          <t>EBG - In House | ABO | Natuf | Leads | Unit Franchise | India | Oct26 | V1</t>
        </is>
      </c>
      <c r="K2852" t="inlineStr">
        <is>
          <t>Direct (campaign tagged in CRM)</t>
        </is>
      </c>
      <c r="L2852" t="inlineStr">
        <is>
          <t>Natuf | LAL 1% | India | Jul26 | V1</t>
        </is>
      </c>
      <c r="M2852" t="inlineStr">
        <is>
          <t>Natuf | LAL 1% | India | Jul26 | V1</t>
        </is>
      </c>
      <c r="N2852" t="inlineStr">
        <is>
          <t>Natuf | Reel | Brand Ambassador | Heard Of Owning A Cafe | V1</t>
        </is>
      </c>
      <c r="O2852" t="inlineStr">
        <is>
          <t>In House Natuf</t>
        </is>
      </c>
      <c r="P2852" t="inlineStr">
        <is>
          <t>Facebook</t>
        </is>
      </c>
      <c r="Q2852" t="inlineStr">
        <is>
          <t>Marshal Malbari</t>
        </is>
      </c>
      <c r="R2852" t="inlineStr">
        <is>
          <t>Aisha Rasalkar</t>
        </is>
      </c>
      <c r="S2852" t="inlineStr">
        <is>
          <t>DNP - Did Not Pick Up</t>
        </is>
      </c>
      <c r="T2852" t="inlineStr">
        <is>
          <t>Ayodhiya</t>
        </is>
      </c>
      <c r="U2852" t="inlineStr">
        <is>
          <t xml:space="preserve"> </t>
        </is>
      </c>
      <c r="V2852" t="n">
        <v>10</v>
      </c>
      <c r="W2852" t="n">
        <v>0</v>
      </c>
      <c r="X2852" t="inlineStr">
        <is>
          <t>XXXXXX6334</t>
        </is>
      </c>
      <c r="Y2852" s="72" t="n">
        <v>46326.52037037037</v>
      </c>
    </row>
    <row r="2853">
      <c r="A2853" s="39" t="inlineStr">
        <is>
          <t>6acbaed090d7427ebdaf9978</t>
        </is>
      </c>
      <c r="B2853" s="72" t="n">
        <v>46306.88490740741</v>
      </c>
      <c r="C2853" s="70" t="n">
        <v>46306</v>
      </c>
      <c r="D2853" t="inlineStr">
        <is>
          <t>2026-10</t>
        </is>
      </c>
      <c r="E2853" t="inlineStr">
        <is>
          <t>Wk of 2026-10-05</t>
        </is>
      </c>
      <c r="F2853" t="inlineStr">
        <is>
          <t>Connected</t>
        </is>
      </c>
      <c r="G2853" s="39" t="str">
        <f>IF(ISNUMBER(MATCH(F2853,QualityStatuses,0)),"Quality Lead","Non-Quality Lead")</f>
        <v>Non-Quality Lead</v>
      </c>
      <c r="H2853" s="39" t="str">
        <f>IFERROR(INDEX(CampTypes,MATCH(I2853,CampList,0)),"Unattributed")</f>
        <v>Old</v>
      </c>
      <c r="I2853" t="inlineStr">
        <is>
          <t>E_Suresh_Natuf_Kiosk_07072026</t>
        </is>
      </c>
      <c r="J2853" t="inlineStr">
        <is>
          <t>E_Suresh_Natuf_Kiosk_07072026</t>
        </is>
      </c>
      <c r="K2853" t="inlineStr">
        <is>
          <t>Direct (campaign tagged in CRM)</t>
        </is>
      </c>
      <c r="L2853" t="inlineStr">
        <is>
          <t>E_Suresh_Natuf_Kiosk_07072026_Adset5</t>
        </is>
      </c>
      <c r="M2853" t="inlineStr">
        <is>
          <t>E_Suresh_Natuf_Kiosk_07072026_Adset5</t>
        </is>
      </c>
      <c r="N2853" t="inlineStr">
        <is>
          <t>E_Hindi_Suresh_Natuf_Kiosk_07072026_Adset5_ad3 – Copy 2</t>
        </is>
      </c>
      <c r="O2853" t="inlineStr">
        <is>
          <t>Natuf</t>
        </is>
      </c>
      <c r="P2853" t="inlineStr">
        <is>
          <t>Facebook</t>
        </is>
      </c>
      <c r="Q2853" t="inlineStr">
        <is>
          <t>Tejaswini Tarigopula</t>
        </is>
      </c>
      <c r="R2853" t="inlineStr">
        <is>
          <t>Rauth Sanketh</t>
        </is>
      </c>
      <c r="S2853" t="inlineStr">
        <is>
          <t>-</t>
        </is>
      </c>
      <c r="T2853" t="inlineStr">
        <is>
          <t>Raipur</t>
        </is>
      </c>
      <c r="U2853" t="inlineStr">
        <is>
          <t xml:space="preserve"> </t>
        </is>
      </c>
      <c r="V2853" t="n">
        <v>8</v>
      </c>
      <c r="W2853" t="n">
        <v>1</v>
      </c>
      <c r="X2853" t="inlineStr">
        <is>
          <t>XXXXXX0680</t>
        </is>
      </c>
      <c r="Y2853" s="72" t="n">
        <v>46326.52037037037</v>
      </c>
    </row>
    <row r="2854">
      <c r="A2854" s="39" t="inlineStr">
        <is>
          <t>6acbabb32e75da763e569007</t>
        </is>
      </c>
      <c r="B2854" s="72" t="n">
        <v>46306.87568287037</v>
      </c>
      <c r="C2854" s="70" t="n">
        <v>46306</v>
      </c>
      <c r="D2854" t="inlineStr">
        <is>
          <t>2026-10</t>
        </is>
      </c>
      <c r="E2854" t="inlineStr">
        <is>
          <t>Wk of 2026-10-05</t>
        </is>
      </c>
      <c r="F2854" t="inlineStr">
        <is>
          <t>Attempt 1</t>
        </is>
      </c>
      <c r="G2854" s="39" t="str">
        <f>IF(ISNUMBER(MATCH(F2854,QualityStatuses,0)),"Quality Lead","Non-Quality Lead")</f>
        <v>Non-Quality Lead</v>
      </c>
      <c r="H2854" s="39" t="str">
        <f>IFERROR(INDEX(CampTypes,MATCH(I2854,CampList,0)),"Unattributed")</f>
        <v>New</v>
      </c>
      <c r="I2854" t="inlineStr">
        <is>
          <t>EBG - In House | ABO | Natuf | Leads | Unit Franchise | India | Oct26 | V1</t>
        </is>
      </c>
      <c r="J2854" t="inlineStr">
        <is>
          <t>EBG - In House | ABO | Natuf | Leads | Unit Franchise | India | Oct26 | V1</t>
        </is>
      </c>
      <c r="K2854" t="inlineStr">
        <is>
          <t>Direct (campaign tagged in CRM)</t>
        </is>
      </c>
      <c r="L2854" t="inlineStr">
        <is>
          <t>Natuf | Business Owners | Tier1 + Growth Cities | Oct26 | V1</t>
        </is>
      </c>
      <c r="M2854" t="inlineStr">
        <is>
          <t>Natuf | Business Owners | Tier1 + Growth Cities | Oct26 | V1</t>
        </is>
      </c>
      <c r="N2854" t="inlineStr">
        <is>
          <t>Natuf | Reel | Brand Ambassador | Heard Of Owning A Cafe | V1</t>
        </is>
      </c>
      <c r="O2854" t="inlineStr">
        <is>
          <t>In House Natuf</t>
        </is>
      </c>
      <c r="P2854" t="inlineStr">
        <is>
          <t>Facebook</t>
        </is>
      </c>
      <c r="Q2854" t="inlineStr">
        <is>
          <t>Marshal Malbari</t>
        </is>
      </c>
      <c r="R2854" t="inlineStr">
        <is>
          <t>Pammi Roy</t>
        </is>
      </c>
      <c r="S2854" t="inlineStr">
        <is>
          <t>-</t>
        </is>
      </c>
      <c r="T2854" t="inlineStr">
        <is>
          <t>Vadodara</t>
        </is>
      </c>
      <c r="U2854" t="inlineStr">
        <is>
          <t xml:space="preserve"> </t>
        </is>
      </c>
      <c r="V2854" t="n">
        <v>2</v>
      </c>
      <c r="W2854" t="n">
        <v>1</v>
      </c>
      <c r="X2854" t="inlineStr">
        <is>
          <t>XXXXXX1628</t>
        </is>
      </c>
      <c r="Y2854" s="72" t="n">
        <v>46326.52037037037</v>
      </c>
    </row>
    <row r="2855">
      <c r="A2855" s="39" t="inlineStr">
        <is>
          <t>6acbab86576563471a4c10a6</t>
        </is>
      </c>
      <c r="B2855" s="72" t="n">
        <v>46306.87516203704</v>
      </c>
      <c r="C2855" s="70" t="n">
        <v>46306</v>
      </c>
      <c r="D2855" t="inlineStr">
        <is>
          <t>2026-10</t>
        </is>
      </c>
      <c r="E2855" t="inlineStr">
        <is>
          <t>Wk of 2026-10-05</t>
        </is>
      </c>
      <c r="F2855" t="inlineStr">
        <is>
          <t>Details Shared</t>
        </is>
      </c>
      <c r="G2855" s="39" t="str">
        <f>IF(ISNUMBER(MATCH(F2855,QualityStatuses,0)),"Quality Lead","Non-Quality Lead")</f>
        <v>Quality Lead</v>
      </c>
      <c r="H2855" s="39" t="str">
        <f>IFERROR(INDEX(CampTypes,MATCH(I2855,CampList,0)),"Unattributed")</f>
        <v>Old</v>
      </c>
      <c r="I2855" t="inlineStr">
        <is>
          <t>E_Natuf_Generic_13082026</t>
        </is>
      </c>
      <c r="J2855" t="inlineStr">
        <is>
          <t>E_Natuf_Generic_13082026</t>
        </is>
      </c>
      <c r="K2855" t="inlineStr">
        <is>
          <t>Direct (campaign tagged in CRM)</t>
        </is>
      </c>
      <c r="L2855" t="inlineStr">
        <is>
          <t>E_Natuf_Generic_13082026_Adset1</t>
        </is>
      </c>
      <c r="M2855" t="inlineStr">
        <is>
          <t>E_Natuf_Generic_13082026_Adset1</t>
        </is>
      </c>
      <c r="N2855" t="inlineStr">
        <is>
          <t>E_Natuf_Generic_13082026_Adset1_Ad1</t>
        </is>
      </c>
      <c r="O2855" t="inlineStr">
        <is>
          <t>Natuf</t>
        </is>
      </c>
      <c r="P2855" t="inlineStr">
        <is>
          <t>Facebook</t>
        </is>
      </c>
      <c r="Q2855" t="inlineStr">
        <is>
          <t>Marshal Malbari</t>
        </is>
      </c>
      <c r="R2855" t="inlineStr">
        <is>
          <t>Aisha Rasalkar</t>
        </is>
      </c>
      <c r="S2855" t="inlineStr">
        <is>
          <t>-</t>
        </is>
      </c>
      <c r="T2855" t="inlineStr">
        <is>
          <t>Dehra Dun</t>
        </is>
      </c>
      <c r="U2855" t="inlineStr">
        <is>
          <t xml:space="preserve"> </t>
        </is>
      </c>
      <c r="V2855" t="n">
        <v>1</v>
      </c>
      <c r="W2855" t="n">
        <v>1</v>
      </c>
      <c r="X2855" t="inlineStr">
        <is>
          <t>XXXXXX3336</t>
        </is>
      </c>
      <c r="Y2855" s="72" t="n">
        <v>46326.52037037037</v>
      </c>
    </row>
    <row r="2856">
      <c r="A2856" s="39" t="inlineStr">
        <is>
          <t>6acbab7b381fd90713633142</t>
        </is>
      </c>
      <c r="B2856" s="72" t="n">
        <v>46306.87503472222</v>
      </c>
      <c r="C2856" s="70" t="n">
        <v>46306</v>
      </c>
      <c r="D2856" t="inlineStr">
        <is>
          <t>2026-10</t>
        </is>
      </c>
      <c r="E2856" t="inlineStr">
        <is>
          <t>Wk of 2026-10-05</t>
        </is>
      </c>
      <c r="F2856" t="inlineStr">
        <is>
          <t>Lost</t>
        </is>
      </c>
      <c r="G2856" s="39" t="str">
        <f>IF(ISNUMBER(MATCH(F2856,QualityStatuses,0)),"Quality Lead","Non-Quality Lead")</f>
        <v>Non-Quality Lead</v>
      </c>
      <c r="H2856" s="39" t="str">
        <f>IFERROR(INDEX(CampTypes,MATCH(I2856,CampList,0)),"Unattributed")</f>
        <v>New</v>
      </c>
      <c r="I2856" t="inlineStr">
        <is>
          <t>EBG - In House | ABO | Natuf | Leads | Unit Franchise | India | Oct26 | V1</t>
        </is>
      </c>
      <c r="J2856" t="inlineStr">
        <is>
          <t>EBG - In House | ABO | Natuf | Leads | Unit Franchise | India | Oct26 | V1</t>
        </is>
      </c>
      <c r="K2856" t="inlineStr">
        <is>
          <t>Direct (campaign tagged in CRM)</t>
        </is>
      </c>
      <c r="L2856" t="inlineStr">
        <is>
          <t>Natuf | LAL 1% | India | Jul26 | V1</t>
        </is>
      </c>
      <c r="M2856" t="inlineStr">
        <is>
          <t>Natuf | LAL 1% | India | Jul26 | V1</t>
        </is>
      </c>
      <c r="N2856" t="inlineStr">
        <is>
          <t>Natuf | Reel | Brand Ambassador | Heard Of Owning A Cafe | V1</t>
        </is>
      </c>
      <c r="O2856" t="inlineStr">
        <is>
          <t>In House Natuf</t>
        </is>
      </c>
      <c r="P2856" t="inlineStr">
        <is>
          <t>Facebook</t>
        </is>
      </c>
      <c r="Q2856" t="inlineStr">
        <is>
          <t>Marshal Malbari</t>
        </is>
      </c>
      <c r="R2856" t="inlineStr">
        <is>
          <t>Vanita Joshi</t>
        </is>
      </c>
      <c r="S2856" t="inlineStr">
        <is>
          <t>DNP - Did Not Pick Up</t>
        </is>
      </c>
      <c r="T2856" t="inlineStr">
        <is>
          <t>Bhaguwala, Bijnor</t>
        </is>
      </c>
      <c r="U2856" t="inlineStr">
        <is>
          <t xml:space="preserve"> </t>
        </is>
      </c>
      <c r="V2856" t="n">
        <v>6</v>
      </c>
      <c r="W2856" t="n">
        <v>0</v>
      </c>
      <c r="X2856" t="inlineStr">
        <is>
          <t>XXXXXX5707</t>
        </is>
      </c>
      <c r="Y2856" s="72" t="n">
        <v>46326.52037037037</v>
      </c>
    </row>
    <row r="2857">
      <c r="A2857" s="39" t="inlineStr">
        <is>
          <t>6acba9640fe8d17696e8e11f</t>
        </is>
      </c>
      <c r="B2857" s="72" t="n">
        <v>46306.86884259259</v>
      </c>
      <c r="C2857" s="70" t="n">
        <v>46306</v>
      </c>
      <c r="D2857" t="inlineStr">
        <is>
          <t>2026-10</t>
        </is>
      </c>
      <c r="E2857" t="inlineStr">
        <is>
          <t>Wk of 2026-10-05</t>
        </is>
      </c>
      <c r="F2857" t="inlineStr">
        <is>
          <t>Attempt 4</t>
        </is>
      </c>
      <c r="G2857" s="39" t="str">
        <f>IF(ISNUMBER(MATCH(F2857,QualityStatuses,0)),"Quality Lead","Non-Quality Lead")</f>
        <v>Non-Quality Lead</v>
      </c>
      <c r="H2857" s="39" t="str">
        <f>IFERROR(INDEX(CampTypes,MATCH(I2857,CampList,0)),"Unattributed")</f>
        <v>Old</v>
      </c>
      <c r="I2857" t="inlineStr">
        <is>
          <t>natuf_Kiosk_14072026_Hindi</t>
        </is>
      </c>
      <c r="J2857" t="inlineStr">
        <is>
          <t>natuf_Kiosk_14072026_Hindi</t>
        </is>
      </c>
      <c r="K2857" t="inlineStr">
        <is>
          <t>Direct (campaign tagged in CRM)</t>
        </is>
      </c>
      <c r="L2857" t="inlineStr">
        <is>
          <t>natuf_Kiosk_09102026</t>
        </is>
      </c>
      <c r="M2857" t="inlineStr">
        <is>
          <t>natuf_Kiosk_09102026</t>
        </is>
      </c>
      <c r="N2857" t="inlineStr">
        <is>
          <t>natuf_Kiosk_14072026_ad set_ad1</t>
        </is>
      </c>
      <c r="O2857" t="inlineStr">
        <is>
          <t>Natuf</t>
        </is>
      </c>
      <c r="P2857" t="inlineStr">
        <is>
          <t>Facebook</t>
        </is>
      </c>
      <c r="Q2857" t="inlineStr">
        <is>
          <t>Marshal Malbari</t>
        </is>
      </c>
      <c r="R2857" t="inlineStr">
        <is>
          <t>Tanishq A</t>
        </is>
      </c>
      <c r="S2857" t="inlineStr">
        <is>
          <t>-</t>
        </is>
      </c>
      <c r="T2857" t="inlineStr">
        <is>
          <t>Bharatpur</t>
        </is>
      </c>
      <c r="U2857" t="inlineStr">
        <is>
          <t xml:space="preserve"> </t>
        </is>
      </c>
      <c r="V2857" t="n">
        <v>6</v>
      </c>
      <c r="W2857" t="n">
        <v>0</v>
      </c>
      <c r="X2857" t="inlineStr">
        <is>
          <t>XXXXXX3377</t>
        </is>
      </c>
      <c r="Y2857" s="72" t="n">
        <v>46326.52037037037</v>
      </c>
    </row>
    <row r="2858">
      <c r="A2858" s="39" t="inlineStr">
        <is>
          <t>6acba91e657b93ac46e02972</t>
        </is>
      </c>
      <c r="B2858" s="72" t="n">
        <v>46306.86803240741</v>
      </c>
      <c r="C2858" s="70" t="n">
        <v>46306</v>
      </c>
      <c r="D2858" t="inlineStr">
        <is>
          <t>2026-10</t>
        </is>
      </c>
      <c r="E2858" t="inlineStr">
        <is>
          <t>Wk of 2026-10-05</t>
        </is>
      </c>
      <c r="F2858" t="inlineStr">
        <is>
          <t>Details Shared</t>
        </is>
      </c>
      <c r="G2858" s="39" t="str">
        <f>IF(ISNUMBER(MATCH(F2858,QualityStatuses,0)),"Quality Lead","Non-Quality Lead")</f>
        <v>Quality Lead</v>
      </c>
      <c r="H2858" s="39" t="str">
        <f>IFERROR(INDEX(CampTypes,MATCH(I2858,CampList,0)),"Unattributed")</f>
        <v>Old</v>
      </c>
      <c r="I2858" t="inlineStr">
        <is>
          <t>E_Suresh_Natuf_Kiosk_07072026</t>
        </is>
      </c>
      <c r="J2858" t="inlineStr">
        <is>
          <t>E_Suresh_Natuf_Kiosk_07072026</t>
        </is>
      </c>
      <c r="K2858" t="inlineStr">
        <is>
          <t>Direct (campaign tagged in CRM)</t>
        </is>
      </c>
      <c r="L2858" t="inlineStr">
        <is>
          <t>E_Suresh_Natuf_Kiosk_07072026_Adset5</t>
        </is>
      </c>
      <c r="M2858" t="inlineStr">
        <is>
          <t>E_Suresh_Natuf_Kiosk_07072026_Adset5</t>
        </is>
      </c>
      <c r="N2858" t="inlineStr">
        <is>
          <t>E_Hindi_Suresh_Natuf_Kiosk_07072026_Adset5_ad3 – Copy 2</t>
        </is>
      </c>
      <c r="O2858" t="inlineStr">
        <is>
          <t>Natuf</t>
        </is>
      </c>
      <c r="P2858" t="inlineStr">
        <is>
          <t>Facebook</t>
        </is>
      </c>
      <c r="Q2858" t="inlineStr">
        <is>
          <t>Tejaswini Tarigopula</t>
        </is>
      </c>
      <c r="R2858" t="inlineStr">
        <is>
          <t>Rima Paul</t>
        </is>
      </c>
      <c r="S2858" t="inlineStr">
        <is>
          <t>-</t>
        </is>
      </c>
      <c r="T2858" t="inlineStr">
        <is>
          <t>Alibag</t>
        </is>
      </c>
      <c r="U2858" t="inlineStr">
        <is>
          <t xml:space="preserve"> </t>
        </is>
      </c>
      <c r="V2858" t="n">
        <v>6</v>
      </c>
      <c r="W2858" t="n">
        <v>3</v>
      </c>
      <c r="X2858" t="inlineStr">
        <is>
          <t>XXXXXX0185</t>
        </is>
      </c>
      <c r="Y2858" s="72" t="n">
        <v>46326.52037037037</v>
      </c>
    </row>
    <row r="2859">
      <c r="A2859" s="39" t="inlineStr">
        <is>
          <t>6acba713054c045eddfe55cb</t>
        </is>
      </c>
      <c r="B2859" s="72" t="n">
        <v>46306.86197916666</v>
      </c>
      <c r="C2859" s="70" t="n">
        <v>46306</v>
      </c>
      <c r="D2859" t="inlineStr">
        <is>
          <t>2026-10</t>
        </is>
      </c>
      <c r="E2859" t="inlineStr">
        <is>
          <t>Wk of 2026-10-05</t>
        </is>
      </c>
      <c r="F2859" t="inlineStr">
        <is>
          <t>Lost</t>
        </is>
      </c>
      <c r="G2859" s="39" t="str">
        <f>IF(ISNUMBER(MATCH(F2859,QualityStatuses,0)),"Quality Lead","Non-Quality Lead")</f>
        <v>Non-Quality Lead</v>
      </c>
      <c r="H2859" s="39" t="str">
        <f>IFERROR(INDEX(CampTypes,MATCH(I2859,CampList,0)),"Unattributed")</f>
        <v>New</v>
      </c>
      <c r="I2859" t="inlineStr">
        <is>
          <t>EBG - In House | ABO | Natuf | Leads | Unit Franchise | India | Oct26 | V1</t>
        </is>
      </c>
      <c r="J2859" t="inlineStr">
        <is>
          <t>EBG - In House | ABO | Natuf | Leads | Unit Franchise | India | Oct26 | V1</t>
        </is>
      </c>
      <c r="K2859" t="inlineStr">
        <is>
          <t>Direct (campaign tagged in CRM)</t>
        </is>
      </c>
      <c r="L2859" t="inlineStr">
        <is>
          <t>Natuf | Investors | Tier1 + Growth Cities | Oct26 | V1</t>
        </is>
      </c>
      <c r="M2859" t="inlineStr">
        <is>
          <t>Natuf | Investors | Tier1 + Growth Cities | Oct26 | V1</t>
        </is>
      </c>
      <c r="N2859" t="inlineStr">
        <is>
          <t>Natuf | Reel | Brand Ambassador | Heard Of Owning A Cafe | V1</t>
        </is>
      </c>
      <c r="O2859" t="inlineStr">
        <is>
          <t>In House Natuf</t>
        </is>
      </c>
      <c r="P2859" t="inlineStr">
        <is>
          <t>Facebook</t>
        </is>
      </c>
      <c r="Q2859" t="inlineStr">
        <is>
          <t>Marshal Malbari</t>
        </is>
      </c>
      <c r="R2859" t="inlineStr">
        <is>
          <t>Tanishq A</t>
        </is>
      </c>
      <c r="S2859" t="inlineStr">
        <is>
          <t>Timeline - Not Ready</t>
        </is>
      </c>
      <c r="T2859" t="inlineStr">
        <is>
          <t>Harda</t>
        </is>
      </c>
      <c r="U2859" t="inlineStr">
        <is>
          <t xml:space="preserve"> </t>
        </is>
      </c>
      <c r="V2859" t="n">
        <v>4</v>
      </c>
      <c r="W2859" t="n">
        <v>3</v>
      </c>
      <c r="X2859" t="inlineStr">
        <is>
          <t>XXXXXX4485</t>
        </is>
      </c>
      <c r="Y2859" s="72" t="n">
        <v>46326.52037037037</v>
      </c>
    </row>
    <row r="2860">
      <c r="A2860" s="39" t="inlineStr">
        <is>
          <t>6acba710381fd90713632bc0</t>
        </is>
      </c>
      <c r="B2860" s="72" t="n">
        <v>46306.86194444444</v>
      </c>
      <c r="C2860" s="70" t="n">
        <v>46306</v>
      </c>
      <c r="D2860" t="inlineStr">
        <is>
          <t>2026-10</t>
        </is>
      </c>
      <c r="E2860" t="inlineStr">
        <is>
          <t>Wk of 2026-10-05</t>
        </is>
      </c>
      <c r="F2860" t="inlineStr">
        <is>
          <t>Connected</t>
        </is>
      </c>
      <c r="G2860" s="39" t="str">
        <f>IF(ISNUMBER(MATCH(F2860,QualityStatuses,0)),"Quality Lead","Non-Quality Lead")</f>
        <v>Non-Quality Lead</v>
      </c>
      <c r="H2860" s="39" t="str">
        <f>IFERROR(INDEX(CampTypes,MATCH(I2860,CampList,0)),"Unattributed")</f>
        <v>Old</v>
      </c>
      <c r="I2860" t="inlineStr">
        <is>
          <t>E_Suresh_Natuf_Kiosk_07072026</t>
        </is>
      </c>
      <c r="J2860" t="inlineStr">
        <is>
          <t>E_Suresh_Natuf_Kiosk_07072026</t>
        </is>
      </c>
      <c r="K2860" t="inlineStr">
        <is>
          <t>Direct (campaign tagged in CRM)</t>
        </is>
      </c>
      <c r="L2860" t="inlineStr">
        <is>
          <t>E_Suresh_Natuf_Kiosk_07072026_Adset5</t>
        </is>
      </c>
      <c r="M2860" t="inlineStr">
        <is>
          <t>E_Suresh_Natuf_Kiosk_07072026_Adset5</t>
        </is>
      </c>
      <c r="N2860" t="inlineStr">
        <is>
          <t>E_Hindi_Suresh_Natuf_Kiosk_07072026_Adset5_ad3 – Copy 2</t>
        </is>
      </c>
      <c r="O2860" t="inlineStr">
        <is>
          <t>Natuf</t>
        </is>
      </c>
      <c r="P2860" t="inlineStr">
        <is>
          <t>Facebook</t>
        </is>
      </c>
      <c r="Q2860" t="inlineStr">
        <is>
          <t>Tejaswini Tarigopula</t>
        </is>
      </c>
      <c r="R2860" t="inlineStr">
        <is>
          <t>Shivani Sharma</t>
        </is>
      </c>
      <c r="S2860" t="inlineStr">
        <is>
          <t>-</t>
        </is>
      </c>
      <c r="T2860" t="inlineStr">
        <is>
          <t>Nashik</t>
        </is>
      </c>
      <c r="U2860" t="inlineStr">
        <is>
          <t xml:space="preserve"> </t>
        </is>
      </c>
      <c r="V2860" t="n">
        <v>2</v>
      </c>
      <c r="W2860" t="n">
        <v>1</v>
      </c>
      <c r="X2860" t="inlineStr">
        <is>
          <t>XXXXXX1107</t>
        </is>
      </c>
      <c r="Y2860" s="72" t="n">
        <v>46326.52037037037</v>
      </c>
    </row>
    <row r="2861">
      <c r="A2861" s="39" t="inlineStr">
        <is>
          <t>6acba5d2caf75449a5dc5880</t>
        </is>
      </c>
      <c r="B2861" s="72" t="n">
        <v>46306.85826388889</v>
      </c>
      <c r="C2861" s="70" t="n">
        <v>46306</v>
      </c>
      <c r="D2861" t="inlineStr">
        <is>
          <t>2026-10</t>
        </is>
      </c>
      <c r="E2861" t="inlineStr">
        <is>
          <t>Wk of 2026-10-05</t>
        </is>
      </c>
      <c r="F2861" t="inlineStr">
        <is>
          <t>Lost</t>
        </is>
      </c>
      <c r="G2861" s="39" t="str">
        <f>IF(ISNUMBER(MATCH(F2861,QualityStatuses,0)),"Quality Lead","Non-Quality Lead")</f>
        <v>Non-Quality Lead</v>
      </c>
      <c r="H2861" s="39" t="str">
        <f>IFERROR(INDEX(CampTypes,MATCH(I2861,CampList,0)),"Unattributed")</f>
        <v>New</v>
      </c>
      <c r="I2861" t="inlineStr">
        <is>
          <t>EBG - In House | ABO | Natuf | Leads | Unit Franchise | India | Oct26 | V1</t>
        </is>
      </c>
      <c r="J2861" t="inlineStr">
        <is>
          <t>EBG - In House | ABO | Natuf | Leads | Unit Franchise | India | Oct26 | V1</t>
        </is>
      </c>
      <c r="K2861" t="inlineStr">
        <is>
          <t>Direct (campaign tagged in CRM)</t>
        </is>
      </c>
      <c r="L2861" t="inlineStr">
        <is>
          <t>Natuf | Business Owners | Tier1 + Growth Cities | Oct26 | V1</t>
        </is>
      </c>
      <c r="M2861" t="inlineStr">
        <is>
          <t>Natuf | Business Owners | Tier1 + Growth Cities | Oct26 | V1</t>
        </is>
      </c>
      <c r="N2861" t="inlineStr">
        <is>
          <t>Natuf | Reel | Brand Ambassador | Heard Of Owning A Cafe | V1</t>
        </is>
      </c>
      <c r="O2861" t="inlineStr">
        <is>
          <t>In House Natuf</t>
        </is>
      </c>
      <c r="P2861" t="inlineStr">
        <is>
          <t>Facebook</t>
        </is>
      </c>
      <c r="Q2861" t="inlineStr">
        <is>
          <t>Marshal Malbari</t>
        </is>
      </c>
      <c r="R2861" t="inlineStr">
        <is>
          <t>Shubham Menon</t>
        </is>
      </c>
      <c r="S2861" t="inlineStr">
        <is>
          <t>Not Interested</t>
        </is>
      </c>
      <c r="T2861" t="inlineStr">
        <is>
          <t>Bhilai</t>
        </is>
      </c>
      <c r="U2861" t="inlineStr">
        <is>
          <t xml:space="preserve"> </t>
        </is>
      </c>
      <c r="V2861" t="n">
        <v>9</v>
      </c>
      <c r="W2861" t="n">
        <v>5</v>
      </c>
      <c r="X2861" t="inlineStr">
        <is>
          <t>XXXXXX6651</t>
        </is>
      </c>
      <c r="Y2861" s="72" t="n">
        <v>46326.52037037037</v>
      </c>
    </row>
    <row r="2862">
      <c r="A2862" s="39" t="inlineStr">
        <is>
          <t>6acba528ad8f96d9421bae46</t>
        </is>
      </c>
      <c r="B2862" s="72" t="n">
        <v>46306.8562962963</v>
      </c>
      <c r="C2862" s="70" t="n">
        <v>46306</v>
      </c>
      <c r="D2862" t="inlineStr">
        <is>
          <t>2026-10</t>
        </is>
      </c>
      <c r="E2862" t="inlineStr">
        <is>
          <t>Wk of 2026-10-05</t>
        </is>
      </c>
      <c r="F2862" t="inlineStr">
        <is>
          <t>Attempt 1</t>
        </is>
      </c>
      <c r="G2862" s="39" t="str">
        <f>IF(ISNUMBER(MATCH(F2862,QualityStatuses,0)),"Quality Lead","Non-Quality Lead")</f>
        <v>Non-Quality Lead</v>
      </c>
      <c r="H2862" s="39" t="str">
        <f>IFERROR(INDEX(CampTypes,MATCH(I2862,CampList,0)),"Unattributed")</f>
        <v>Old</v>
      </c>
      <c r="I2862" t="inlineStr">
        <is>
          <t>E_Natuf_Generic_13082026</t>
        </is>
      </c>
      <c r="J2862" t="inlineStr">
        <is>
          <t>E_Natuf_Generic_13082026</t>
        </is>
      </c>
      <c r="K2862" t="inlineStr">
        <is>
          <t>Direct (campaign tagged in CRM)</t>
        </is>
      </c>
      <c r="L2862" t="inlineStr">
        <is>
          <t>E_Natuf_Generic_13082026_Adset1</t>
        </is>
      </c>
      <c r="M2862" t="inlineStr">
        <is>
          <t>E_Natuf_Generic_13082026_Adset1</t>
        </is>
      </c>
      <c r="N2862" t="inlineStr">
        <is>
          <t>E_Natuf_Generic_13082026_Adset1_Ad1</t>
        </is>
      </c>
      <c r="O2862" t="inlineStr">
        <is>
          <t>Natuf</t>
        </is>
      </c>
      <c r="P2862" t="inlineStr">
        <is>
          <t>Facebook</t>
        </is>
      </c>
      <c r="Q2862" t="inlineStr">
        <is>
          <t>Tejaswini Tarigopula</t>
        </is>
      </c>
      <c r="R2862" t="inlineStr">
        <is>
          <t>Shivamani</t>
        </is>
      </c>
      <c r="S2862" t="inlineStr">
        <is>
          <t>-</t>
        </is>
      </c>
      <c r="T2862" t="inlineStr">
        <is>
          <t>Tirupati</t>
        </is>
      </c>
      <c r="U2862" t="inlineStr">
        <is>
          <t xml:space="preserve"> </t>
        </is>
      </c>
      <c r="V2862" t="n">
        <v>1</v>
      </c>
      <c r="W2862" t="n">
        <v>1</v>
      </c>
      <c r="X2862" t="inlineStr">
        <is>
          <t>XXXXXX0001</t>
        </is>
      </c>
      <c r="Y2862" s="72" t="n">
        <v>46326.52037037037</v>
      </c>
    </row>
    <row r="2863">
      <c r="A2863" s="39" t="inlineStr">
        <is>
          <t>6acba525e01b332373b58a77</t>
        </is>
      </c>
      <c r="B2863" s="72" t="n">
        <v>46306.85626157407</v>
      </c>
      <c r="C2863" s="70" t="n">
        <v>46306</v>
      </c>
      <c r="D2863" t="inlineStr">
        <is>
          <t>2026-10</t>
        </is>
      </c>
      <c r="E2863" t="inlineStr">
        <is>
          <t>Wk of 2026-10-05</t>
        </is>
      </c>
      <c r="F2863" t="inlineStr">
        <is>
          <t>Attempt 1</t>
        </is>
      </c>
      <c r="G2863" s="39" t="str">
        <f>IF(ISNUMBER(MATCH(F2863,QualityStatuses,0)),"Quality Lead","Non-Quality Lead")</f>
        <v>Non-Quality Lead</v>
      </c>
      <c r="H2863" s="39" t="str">
        <f>IFERROR(INDEX(CampTypes,MATCH(I2863,CampList,0)),"Unattributed")</f>
        <v>New</v>
      </c>
      <c r="I2863" t="inlineStr">
        <is>
          <t>EBG - In House | ABO | Natuf | Leads | Unit Franchise | India | Oct26 | V1</t>
        </is>
      </c>
      <c r="J2863" t="inlineStr">
        <is>
          <t>EBG - In House | ABO | Natuf | Leads | Unit Franchise | India | Oct26 | V1</t>
        </is>
      </c>
      <c r="K2863" t="inlineStr">
        <is>
          <t>Direct (campaign tagged in CRM)</t>
        </is>
      </c>
      <c r="L2863" t="inlineStr">
        <is>
          <t>Natuf | Broad | Tier1 + Growth Cities | Oct26 | V1</t>
        </is>
      </c>
      <c r="M2863" t="inlineStr">
        <is>
          <t>Natuf | Broad | Tier1 + Growth Cities | Oct26 | V1</t>
        </is>
      </c>
      <c r="N2863" t="inlineStr">
        <is>
          <t>Natuf | Reel | Brand Ambassador | Heard Of Owning A Cafe | V1</t>
        </is>
      </c>
      <c r="O2863" t="inlineStr">
        <is>
          <t>In House Natuf</t>
        </is>
      </c>
      <c r="P2863" t="inlineStr">
        <is>
          <t>Facebook</t>
        </is>
      </c>
      <c r="Q2863" t="inlineStr">
        <is>
          <t>Marshal Malbari</t>
        </is>
      </c>
      <c r="R2863" t="inlineStr">
        <is>
          <t>Rudresh Thorat</t>
        </is>
      </c>
      <c r="S2863" t="inlineStr">
        <is>
          <t>-</t>
        </is>
      </c>
      <c r="T2863" t="inlineStr">
        <is>
          <t>Banglore</t>
        </is>
      </c>
      <c r="U2863" t="inlineStr">
        <is>
          <t xml:space="preserve"> </t>
        </is>
      </c>
      <c r="V2863" t="n">
        <v>2</v>
      </c>
      <c r="W2863" t="n">
        <v>0</v>
      </c>
      <c r="X2863" t="inlineStr">
        <is>
          <t>XXXXXX3388</t>
        </is>
      </c>
      <c r="Y2863" s="72" t="n">
        <v>46326.52037037037</v>
      </c>
    </row>
    <row r="2864">
      <c r="A2864" s="39" t="inlineStr">
        <is>
          <t>6acba31cee294697c5dc3a37</t>
        </is>
      </c>
      <c r="B2864" s="72" t="n">
        <v>46306.85023148148</v>
      </c>
      <c r="C2864" s="70" t="n">
        <v>46306</v>
      </c>
      <c r="D2864" t="inlineStr">
        <is>
          <t>2026-10</t>
        </is>
      </c>
      <c r="E2864" t="inlineStr">
        <is>
          <t>Wk of 2026-10-05</t>
        </is>
      </c>
      <c r="F2864" t="inlineStr">
        <is>
          <t>Lost</t>
        </is>
      </c>
      <c r="G2864" s="39" t="str">
        <f>IF(ISNUMBER(MATCH(F2864,QualityStatuses,0)),"Quality Lead","Non-Quality Lead")</f>
        <v>Non-Quality Lead</v>
      </c>
      <c r="H2864" s="39" t="str">
        <f>IFERROR(INDEX(CampTypes,MATCH(I2864,CampList,0)),"Unattributed")</f>
        <v>Old</v>
      </c>
      <c r="I2864" t="inlineStr">
        <is>
          <t>E_Suresh_Natuf_Kiosk_07072026</t>
        </is>
      </c>
      <c r="J2864" t="inlineStr">
        <is>
          <t>E_Suresh_Natuf_Kiosk_07072026</t>
        </is>
      </c>
      <c r="K2864" t="inlineStr">
        <is>
          <t>Direct (campaign tagged in CRM)</t>
        </is>
      </c>
      <c r="L2864" t="inlineStr">
        <is>
          <t>E_Suresh_Natuf_Kiosk_07072026_Adset5</t>
        </is>
      </c>
      <c r="M2864" t="inlineStr">
        <is>
          <t>E_Suresh_Natuf_Kiosk_07072026_Adset5</t>
        </is>
      </c>
      <c r="N2864" t="inlineStr">
        <is>
          <t>E_Hindi_Suresh_Natuf_Kiosk_07072026_Adset5_ad3 – Copy 2</t>
        </is>
      </c>
      <c r="O2864" t="inlineStr">
        <is>
          <t>Natuf</t>
        </is>
      </c>
      <c r="P2864" t="inlineStr">
        <is>
          <t>Facebook</t>
        </is>
      </c>
      <c r="Q2864" t="inlineStr">
        <is>
          <t>Tejaswini Tarigopula</t>
        </is>
      </c>
      <c r="R2864" t="inlineStr">
        <is>
          <t>Arjuman Vidya Sagar</t>
        </is>
      </c>
      <c r="S2864" t="inlineStr">
        <is>
          <t>DNP - Did Not Pick Up</t>
        </is>
      </c>
      <c r="T2864" t="inlineStr">
        <is>
          <t>Singapore</t>
        </is>
      </c>
      <c r="U2864" t="inlineStr">
        <is>
          <t xml:space="preserve"> </t>
        </is>
      </c>
      <c r="V2864" t="n">
        <v>1</v>
      </c>
      <c r="W2864" t="n">
        <v>0</v>
      </c>
      <c r="X2864" t="inlineStr">
        <is>
          <t>XXXXXX0424</t>
        </is>
      </c>
      <c r="Y2864" s="72" t="n">
        <v>46326.52037037037</v>
      </c>
    </row>
    <row r="2865">
      <c r="A2865" s="39" t="inlineStr">
        <is>
          <t>6acba17ec647ba143101db15</t>
        </is>
      </c>
      <c r="B2865" s="72" t="n">
        <v>46306.84543981482</v>
      </c>
      <c r="C2865" s="70" t="n">
        <v>46306</v>
      </c>
      <c r="D2865" t="inlineStr">
        <is>
          <t>2026-10</t>
        </is>
      </c>
      <c r="E2865" t="inlineStr">
        <is>
          <t>Wk of 2026-10-05</t>
        </is>
      </c>
      <c r="F2865" t="inlineStr">
        <is>
          <t>Attempt 1</t>
        </is>
      </c>
      <c r="G2865" s="39" t="str">
        <f>IF(ISNUMBER(MATCH(F2865,QualityStatuses,0)),"Quality Lead","Non-Quality Lead")</f>
        <v>Non-Quality Lead</v>
      </c>
      <c r="H2865" s="39" t="str">
        <f>IFERROR(INDEX(CampTypes,MATCH(I2865,CampList,0)),"Unattributed")</f>
        <v>New</v>
      </c>
      <c r="I2865" t="inlineStr">
        <is>
          <t>EBG - In House | ABO | Natuf | Leads | Unit Franchise | India | Oct26 | V1</t>
        </is>
      </c>
      <c r="J2865" t="inlineStr">
        <is>
          <t>EBG - In House | ABO | Natuf | Leads | Unit Franchise | India | Oct26 | V1</t>
        </is>
      </c>
      <c r="K2865" t="inlineStr">
        <is>
          <t>Direct (campaign tagged in CRM)</t>
        </is>
      </c>
      <c r="L2865" t="inlineStr">
        <is>
          <t>Natuf | Investors | Tier1 + Growth Cities | Oct26 | V1</t>
        </is>
      </c>
      <c r="M2865" t="inlineStr">
        <is>
          <t>Natuf | Investors | Tier1 + Growth Cities | Oct26 | V1</t>
        </is>
      </c>
      <c r="N2865" t="inlineStr">
        <is>
          <t>Natuf | Reel | Brand Ambassador | Heard Of Owning A Cafe | V1</t>
        </is>
      </c>
      <c r="O2865" t="inlineStr">
        <is>
          <t>In House Natuf</t>
        </is>
      </c>
      <c r="P2865" t="inlineStr">
        <is>
          <t>Facebook</t>
        </is>
      </c>
      <c r="Q2865" t="inlineStr">
        <is>
          <t>Marshal Malbari</t>
        </is>
      </c>
      <c r="R2865" t="inlineStr">
        <is>
          <t>Rohit Kamble</t>
        </is>
      </c>
      <c r="S2865" t="inlineStr">
        <is>
          <t>-</t>
        </is>
      </c>
      <c r="T2865" t="inlineStr">
        <is>
          <t>Bhopal</t>
        </is>
      </c>
      <c r="U2865" t="inlineStr">
        <is>
          <t xml:space="preserve"> </t>
        </is>
      </c>
      <c r="V2865" t="n">
        <v>2</v>
      </c>
      <c r="W2865" t="n">
        <v>0</v>
      </c>
      <c r="X2865" t="inlineStr">
        <is>
          <t>XXXXXX9655</t>
        </is>
      </c>
      <c r="Y2865" s="72" t="n">
        <v>46326.52037037037</v>
      </c>
    </row>
    <row r="2866">
      <c r="A2866" s="39" t="inlineStr">
        <is>
          <t>6acba007ed7b2cbc23c3b54e</t>
        </is>
      </c>
      <c r="B2866" s="72" t="n">
        <v>46306.84109953704</v>
      </c>
      <c r="C2866" s="70" t="n">
        <v>46306</v>
      </c>
      <c r="D2866" t="inlineStr">
        <is>
          <t>2026-10</t>
        </is>
      </c>
      <c r="E2866" t="inlineStr">
        <is>
          <t>Wk of 2026-10-05</t>
        </is>
      </c>
      <c r="F2866" t="inlineStr">
        <is>
          <t>Meeting Conducted</t>
        </is>
      </c>
      <c r="G2866" s="39" t="str">
        <f>IF(ISNUMBER(MATCH(F2866,QualityStatuses,0)),"Quality Lead","Non-Quality Lead")</f>
        <v>Quality Lead</v>
      </c>
      <c r="H2866" s="39" t="str">
        <f>IFERROR(INDEX(CampTypes,MATCH(I2866,CampList,0)),"Unattributed")</f>
        <v>Old</v>
      </c>
      <c r="I2866" t="inlineStr">
        <is>
          <t>natuf_Kiosk_14072026_Hindi</t>
        </is>
      </c>
      <c r="J2866" t="inlineStr">
        <is>
          <t>natuf_Kiosk_14072026_Hindi</t>
        </is>
      </c>
      <c r="K2866" t="inlineStr">
        <is>
          <t>Direct (campaign tagged in CRM)</t>
        </is>
      </c>
      <c r="L2866" t="inlineStr">
        <is>
          <t>natuf_Kiosk_09102026</t>
        </is>
      </c>
      <c r="M2866" t="inlineStr">
        <is>
          <t>natuf_Kiosk_09102026</t>
        </is>
      </c>
      <c r="N2866" t="inlineStr">
        <is>
          <t>natuf_Kiosk_14072026_ad set_ad1</t>
        </is>
      </c>
      <c r="O2866" t="inlineStr">
        <is>
          <t>Natuf</t>
        </is>
      </c>
      <c r="P2866" t="inlineStr">
        <is>
          <t>Facebook</t>
        </is>
      </c>
      <c r="Q2866" t="inlineStr">
        <is>
          <t>Tejaswini Tarigopula</t>
        </is>
      </c>
      <c r="R2866" t="inlineStr">
        <is>
          <t>Sai Charan</t>
        </is>
      </c>
      <c r="S2866" t="inlineStr">
        <is>
          <t>-</t>
        </is>
      </c>
      <c r="T2866" t="inlineStr">
        <is>
          <t>Delhi</t>
        </is>
      </c>
      <c r="U2866" t="inlineStr">
        <is>
          <t xml:space="preserve"> </t>
        </is>
      </c>
      <c r="V2866" t="n">
        <v>10</v>
      </c>
      <c r="W2866" t="n">
        <v>7</v>
      </c>
      <c r="X2866" t="inlineStr">
        <is>
          <t>XXXXXX7579</t>
        </is>
      </c>
      <c r="Y2866" s="72" t="n">
        <v>46326.52037037037</v>
      </c>
    </row>
    <row r="2867">
      <c r="A2867" s="39" t="inlineStr">
        <is>
          <t>6acb9fe6961396cb98ecfb53</t>
        </is>
      </c>
      <c r="B2867" s="72" t="n">
        <v>46306.84071759259</v>
      </c>
      <c r="C2867" s="70" t="n">
        <v>46306</v>
      </c>
      <c r="D2867" t="inlineStr">
        <is>
          <t>2026-10</t>
        </is>
      </c>
      <c r="E2867" t="inlineStr">
        <is>
          <t>Wk of 2026-10-05</t>
        </is>
      </c>
      <c r="F2867" t="inlineStr">
        <is>
          <t>Lost</t>
        </is>
      </c>
      <c r="G2867" s="39" t="str">
        <f>IF(ISNUMBER(MATCH(F2867,QualityStatuses,0)),"Quality Lead","Non-Quality Lead")</f>
        <v>Non-Quality Lead</v>
      </c>
      <c r="H2867" s="39" t="str">
        <f>IFERROR(INDEX(CampTypes,MATCH(I2867,CampList,0)),"Unattributed")</f>
        <v>New</v>
      </c>
      <c r="I2867" t="inlineStr">
        <is>
          <t>EBG - In House | ABO | Natuf | Leads | Unit Franchise | India | Oct26 | V1</t>
        </is>
      </c>
      <c r="J2867" t="inlineStr">
        <is>
          <t>EBG - In House | ABO | Natuf | Leads | Unit Franchise | India | Oct26 | V1</t>
        </is>
      </c>
      <c r="K2867" t="inlineStr">
        <is>
          <t>Direct (campaign tagged in CRM)</t>
        </is>
      </c>
      <c r="L2867" t="inlineStr">
        <is>
          <t>Natuf | Investors | Tier1 + Growth Cities | Oct26 | V1</t>
        </is>
      </c>
      <c r="M2867" t="inlineStr">
        <is>
          <t>Natuf | Investors | Tier1 + Growth Cities | Oct26 | V1</t>
        </is>
      </c>
      <c r="N2867" t="inlineStr">
        <is>
          <t>Natuf | Reel | Brand Ambassador | Heard Of Owning A Cafe | V1</t>
        </is>
      </c>
      <c r="O2867" t="inlineStr">
        <is>
          <t>In House Natuf</t>
        </is>
      </c>
      <c r="P2867" t="inlineStr">
        <is>
          <t>Facebook</t>
        </is>
      </c>
      <c r="Q2867" t="inlineStr">
        <is>
          <t>Marshal Malbari</t>
        </is>
      </c>
      <c r="R2867" t="inlineStr">
        <is>
          <t>Rinkita Virvani</t>
        </is>
      </c>
      <c r="S2867" t="inlineStr">
        <is>
          <t>No Budget</t>
        </is>
      </c>
      <c r="T2867" t="inlineStr">
        <is>
          <t>Mumbai - Thane</t>
        </is>
      </c>
      <c r="U2867" t="inlineStr">
        <is>
          <t xml:space="preserve"> </t>
        </is>
      </c>
      <c r="V2867" t="n">
        <v>1</v>
      </c>
      <c r="W2867" t="n">
        <v>1</v>
      </c>
      <c r="X2867" t="inlineStr">
        <is>
          <t>XXXXXX4515</t>
        </is>
      </c>
      <c r="Y2867" s="72" t="n">
        <v>46326.52037037037</v>
      </c>
    </row>
    <row r="2868">
      <c r="A2868" s="39" t="inlineStr">
        <is>
          <t>6acb9ee6a5aeec12aad11929</t>
        </is>
      </c>
      <c r="B2868" s="72" t="n">
        <v>46306.83775462963</v>
      </c>
      <c r="C2868" s="70" t="n">
        <v>46306</v>
      </c>
      <c r="D2868" t="inlineStr">
        <is>
          <t>2026-10</t>
        </is>
      </c>
      <c r="E2868" t="inlineStr">
        <is>
          <t>Wk of 2026-10-05</t>
        </is>
      </c>
      <c r="F2868" t="inlineStr">
        <is>
          <t>Attempt 3</t>
        </is>
      </c>
      <c r="G2868" s="39" t="str">
        <f>IF(ISNUMBER(MATCH(F2868,QualityStatuses,0)),"Quality Lead","Non-Quality Lead")</f>
        <v>Non-Quality Lead</v>
      </c>
      <c r="H2868" s="39" t="str">
        <f>IFERROR(INDEX(CampTypes,MATCH(I2868,CampList,0)),"Unattributed")</f>
        <v>New</v>
      </c>
      <c r="I2868" t="inlineStr">
        <is>
          <t>EBG - In House | ABO | Natuf | Leads | Unit Franchise | India | Oct26 | V1</t>
        </is>
      </c>
      <c r="J2868" t="inlineStr">
        <is>
          <t>EBG - In House | ABO | Natuf | Leads | Unit Franchise | India | Oct26 | V1</t>
        </is>
      </c>
      <c r="K2868" t="inlineStr">
        <is>
          <t>Direct (campaign tagged in CRM)</t>
        </is>
      </c>
      <c r="L2868" t="inlineStr">
        <is>
          <t>Natuf | Investors | Tier1 + Growth Cities | Oct26 | V1</t>
        </is>
      </c>
      <c r="M2868" t="inlineStr">
        <is>
          <t>Natuf | Investors | Tier1 + Growth Cities | Oct26 | V1</t>
        </is>
      </c>
      <c r="N2868" t="inlineStr">
        <is>
          <t>Natuf | Reel | Brand Ambassador | Heard Of Owning A Cafe | V1</t>
        </is>
      </c>
      <c r="O2868" t="inlineStr">
        <is>
          <t>In House Natuf</t>
        </is>
      </c>
      <c r="P2868" t="inlineStr">
        <is>
          <t>Facebook</t>
        </is>
      </c>
      <c r="Q2868" t="inlineStr">
        <is>
          <t>Marshal Malbari</t>
        </is>
      </c>
      <c r="R2868" t="inlineStr">
        <is>
          <t>Pammi Roy</t>
        </is>
      </c>
      <c r="S2868" t="inlineStr">
        <is>
          <t>-</t>
        </is>
      </c>
      <c r="T2868" t="inlineStr">
        <is>
          <t>New Delhi</t>
        </is>
      </c>
      <c r="U2868" t="inlineStr">
        <is>
          <t xml:space="preserve"> </t>
        </is>
      </c>
      <c r="V2868" t="n">
        <v>3</v>
      </c>
      <c r="W2868" t="n">
        <v>0</v>
      </c>
      <c r="X2868" t="inlineStr">
        <is>
          <t>XXXXXX8296</t>
        </is>
      </c>
      <c r="Y2868" s="72" t="n">
        <v>46326.52037037037</v>
      </c>
    </row>
    <row r="2869">
      <c r="A2869" s="39" t="inlineStr">
        <is>
          <t>6acb9e30a5aeec12aad11690</t>
        </is>
      </c>
      <c r="B2869" s="72" t="n">
        <v>46306.83564814815</v>
      </c>
      <c r="C2869" s="70" t="n">
        <v>46306</v>
      </c>
      <c r="D2869" t="inlineStr">
        <is>
          <t>2026-10</t>
        </is>
      </c>
      <c r="E2869" t="inlineStr">
        <is>
          <t>Wk of 2026-10-05</t>
        </is>
      </c>
      <c r="F2869" t="inlineStr">
        <is>
          <t>Lost</t>
        </is>
      </c>
      <c r="G2869" s="39" t="str">
        <f>IF(ISNUMBER(MATCH(F2869,QualityStatuses,0)),"Quality Lead","Non-Quality Lead")</f>
        <v>Non-Quality Lead</v>
      </c>
      <c r="H2869" s="39" t="str">
        <f>IFERROR(INDEX(CampTypes,MATCH(I2869,CampList,0)),"Unattributed")</f>
        <v>Old</v>
      </c>
      <c r="I2869" t="inlineStr">
        <is>
          <t>natuf_Kiosk_14072026_Hindi</t>
        </is>
      </c>
      <c r="J2869" t="inlineStr">
        <is>
          <t>natuf_Kiosk_14072026_Hindi</t>
        </is>
      </c>
      <c r="K2869" t="inlineStr">
        <is>
          <t>Direct (campaign tagged in CRM)</t>
        </is>
      </c>
      <c r="L2869" t="inlineStr">
        <is>
          <t>natuf_Kiosk_09102026</t>
        </is>
      </c>
      <c r="M2869" t="inlineStr">
        <is>
          <t>natuf_Kiosk_09102026</t>
        </is>
      </c>
      <c r="N2869" t="inlineStr">
        <is>
          <t>natuf_Kiosk_14072026_ad set_ad1</t>
        </is>
      </c>
      <c r="O2869" t="inlineStr">
        <is>
          <t>Natuf</t>
        </is>
      </c>
      <c r="P2869" t="inlineStr">
        <is>
          <t>Facebook</t>
        </is>
      </c>
      <c r="Q2869" t="inlineStr">
        <is>
          <t>Marshal Malbari</t>
        </is>
      </c>
      <c r="R2869" t="inlineStr">
        <is>
          <t>Drishti Lodhia</t>
        </is>
      </c>
      <c r="S2869" t="inlineStr">
        <is>
          <t>DNP - Did Not Pick Up</t>
        </is>
      </c>
      <c r="T2869" t="inlineStr">
        <is>
          <t>Bidar</t>
        </is>
      </c>
      <c r="U2869" t="inlineStr">
        <is>
          <t xml:space="preserve"> </t>
        </is>
      </c>
      <c r="V2869" t="n">
        <v>5</v>
      </c>
      <c r="W2869" t="n">
        <v>1</v>
      </c>
      <c r="X2869" t="inlineStr">
        <is>
          <t>XXXXXX5506</t>
        </is>
      </c>
      <c r="Y2869" s="72" t="n">
        <v>46326.52037037037</v>
      </c>
    </row>
    <row r="2870">
      <c r="A2870" s="39" t="inlineStr">
        <is>
          <t>6acb9c21b9fc11c30a512299</t>
        </is>
      </c>
      <c r="B2870" s="72" t="n">
        <v>46306.82954861111</v>
      </c>
      <c r="C2870" s="70" t="n">
        <v>46306</v>
      </c>
      <c r="D2870" t="inlineStr">
        <is>
          <t>2026-10</t>
        </is>
      </c>
      <c r="E2870" t="inlineStr">
        <is>
          <t>Wk of 2026-10-05</t>
        </is>
      </c>
      <c r="F2870" t="inlineStr">
        <is>
          <t>Details Shared</t>
        </is>
      </c>
      <c r="G2870" s="39" t="str">
        <f>IF(ISNUMBER(MATCH(F2870,QualityStatuses,0)),"Quality Lead","Non-Quality Lead")</f>
        <v>Quality Lead</v>
      </c>
      <c r="H2870" s="39" t="str">
        <f>IFERROR(INDEX(CampTypes,MATCH(I2870,CampList,0)),"Unattributed")</f>
        <v>Old</v>
      </c>
      <c r="I2870" t="inlineStr">
        <is>
          <t>natuf_Kiosk_14072026_Hindi</t>
        </is>
      </c>
      <c r="J2870" t="inlineStr">
        <is>
          <t>natuf_Kiosk_14072026_Hindi</t>
        </is>
      </c>
      <c r="K2870" t="inlineStr">
        <is>
          <t>Direct (campaign tagged in CRM)</t>
        </is>
      </c>
      <c r="L2870" t="inlineStr">
        <is>
          <t>natuf_Kiosk_09102026</t>
        </is>
      </c>
      <c r="M2870" t="inlineStr">
        <is>
          <t>natuf_Kiosk_09102026</t>
        </is>
      </c>
      <c r="N2870" t="inlineStr">
        <is>
          <t>natuf_Kiosk_14072026_ad set_ad1</t>
        </is>
      </c>
      <c r="O2870" t="inlineStr">
        <is>
          <t>Natuf</t>
        </is>
      </c>
      <c r="P2870" t="inlineStr">
        <is>
          <t>Facebook</t>
        </is>
      </c>
      <c r="Q2870" t="inlineStr">
        <is>
          <t>Tejaswini Tarigopula</t>
        </is>
      </c>
      <c r="R2870" t="inlineStr">
        <is>
          <t>Rima Paul</t>
        </is>
      </c>
      <c r="S2870" t="inlineStr">
        <is>
          <t>-</t>
        </is>
      </c>
      <c r="T2870" t="inlineStr">
        <is>
          <t>Asansol</t>
        </is>
      </c>
      <c r="U2870" t="inlineStr">
        <is>
          <t xml:space="preserve"> </t>
        </is>
      </c>
      <c r="V2870" t="n">
        <v>7</v>
      </c>
      <c r="W2870" t="n">
        <v>4</v>
      </c>
      <c r="X2870" t="inlineStr">
        <is>
          <t>XXXXXX5273</t>
        </is>
      </c>
      <c r="Y2870" s="72" t="n">
        <v>46326.52037037037</v>
      </c>
    </row>
    <row r="2871">
      <c r="A2871" s="39" t="inlineStr">
        <is>
          <t>6acb9b22a87f18dcd2f0105c</t>
        </is>
      </c>
      <c r="B2871" s="72" t="n">
        <v>46306.82659722222</v>
      </c>
      <c r="C2871" s="70" t="n">
        <v>46306</v>
      </c>
      <c r="D2871" t="inlineStr">
        <is>
          <t>2026-10</t>
        </is>
      </c>
      <c r="E2871" t="inlineStr">
        <is>
          <t>Wk of 2026-10-05</t>
        </is>
      </c>
      <c r="F2871" t="inlineStr">
        <is>
          <t>Lost</t>
        </is>
      </c>
      <c r="G2871" s="39" t="str">
        <f>IF(ISNUMBER(MATCH(F2871,QualityStatuses,0)),"Quality Lead","Non-Quality Lead")</f>
        <v>Non-Quality Lead</v>
      </c>
      <c r="H2871" s="39" t="str">
        <f>IFERROR(INDEX(CampTypes,MATCH(I2871,CampList,0)),"Unattributed")</f>
        <v>New</v>
      </c>
      <c r="I2871" t="inlineStr">
        <is>
          <t>EBG - In House | ABO | Natuf | Leads | Unit Franchise | India | Oct26 | V1</t>
        </is>
      </c>
      <c r="J2871" t="inlineStr">
        <is>
          <t>EBG - In House | ABO | Natuf | Leads | Unit Franchise | India | Oct26 | V1</t>
        </is>
      </c>
      <c r="K2871" t="inlineStr">
        <is>
          <t>Direct (campaign tagged in CRM)</t>
        </is>
      </c>
      <c r="L2871" t="inlineStr">
        <is>
          <t>Natuf | Investors | Tier1 + Growth Cities | Oct26 | V1</t>
        </is>
      </c>
      <c r="M2871" t="inlineStr">
        <is>
          <t>Natuf | Investors | Tier1 + Growth Cities | Oct26 | V1</t>
        </is>
      </c>
      <c r="N2871" t="inlineStr">
        <is>
          <t>Natuf | Reel | Brand Ambassador | Heard Of Owning A Cafe | V1</t>
        </is>
      </c>
      <c r="O2871" t="inlineStr">
        <is>
          <t>In House Natuf</t>
        </is>
      </c>
      <c r="P2871" t="inlineStr">
        <is>
          <t>Facebook</t>
        </is>
      </c>
      <c r="Q2871" t="inlineStr">
        <is>
          <t>Marshal Malbari</t>
        </is>
      </c>
      <c r="R2871" t="inlineStr">
        <is>
          <t>Drishti Lodhia</t>
        </is>
      </c>
      <c r="S2871" t="inlineStr">
        <is>
          <t>Looking for different product/service than advertised</t>
        </is>
      </c>
      <c r="T2871" t="inlineStr">
        <is>
          <t>Lucknow Gomti Nagar</t>
        </is>
      </c>
      <c r="U2871" t="inlineStr">
        <is>
          <t xml:space="preserve"> </t>
        </is>
      </c>
      <c r="V2871" t="n">
        <v>3</v>
      </c>
      <c r="W2871" t="n">
        <v>2</v>
      </c>
      <c r="X2871" t="inlineStr">
        <is>
          <t>XXXXXX8751</t>
        </is>
      </c>
      <c r="Y2871" s="72" t="n">
        <v>46326.52037037037</v>
      </c>
    </row>
    <row r="2872">
      <c r="A2872" s="39" t="inlineStr">
        <is>
          <t>6acb9a46b3138367f444f265</t>
        </is>
      </c>
      <c r="B2872" s="72" t="n">
        <v>46306.82405092593</v>
      </c>
      <c r="C2872" s="70" t="n">
        <v>46306</v>
      </c>
      <c r="D2872" t="inlineStr">
        <is>
          <t>2026-10</t>
        </is>
      </c>
      <c r="E2872" t="inlineStr">
        <is>
          <t>Wk of 2026-10-05</t>
        </is>
      </c>
      <c r="F2872" t="inlineStr">
        <is>
          <t>Connected</t>
        </is>
      </c>
      <c r="G2872" s="39" t="str">
        <f>IF(ISNUMBER(MATCH(F2872,QualityStatuses,0)),"Quality Lead","Non-Quality Lead")</f>
        <v>Non-Quality Lead</v>
      </c>
      <c r="H2872" s="39" t="str">
        <f>IFERROR(INDEX(CampTypes,MATCH(I2872,CampList,0)),"Unattributed")</f>
        <v>New</v>
      </c>
      <c r="I2872" t="inlineStr">
        <is>
          <t>EBG - In House | ABO | Natuf | Leads | Unit Franchise | India | Oct26 | V1</t>
        </is>
      </c>
      <c r="J2872" t="inlineStr">
        <is>
          <t>EBG - In House | ABO | Natuf | Leads | Unit Franchise | India | Oct26 | V1</t>
        </is>
      </c>
      <c r="K2872" t="inlineStr">
        <is>
          <t>Direct (campaign tagged in CRM)</t>
        </is>
      </c>
      <c r="L2872" t="inlineStr">
        <is>
          <t>Natuf | LAL 1% | India | Jul26 | V1</t>
        </is>
      </c>
      <c r="M2872" t="inlineStr">
        <is>
          <t>Natuf | LAL 1% | India | Jul26 | V1</t>
        </is>
      </c>
      <c r="N2872" t="inlineStr">
        <is>
          <t>Natuf | Reel | Brand Ambassador | Heard Of Owning A Cafe | V1</t>
        </is>
      </c>
      <c r="O2872" t="inlineStr">
        <is>
          <t>In House Natuf</t>
        </is>
      </c>
      <c r="P2872" t="inlineStr">
        <is>
          <t>Facebook</t>
        </is>
      </c>
      <c r="Q2872" t="inlineStr">
        <is>
          <t>Marshal Malbari</t>
        </is>
      </c>
      <c r="R2872" t="inlineStr">
        <is>
          <t>Aisha Rasalkar</t>
        </is>
      </c>
      <c r="S2872" t="inlineStr">
        <is>
          <t>-</t>
        </is>
      </c>
      <c r="T2872" t="inlineStr">
        <is>
          <t>Kolkata</t>
        </is>
      </c>
      <c r="U2872" t="inlineStr">
        <is>
          <t xml:space="preserve"> </t>
        </is>
      </c>
      <c r="V2872" t="n">
        <v>1</v>
      </c>
      <c r="W2872" t="n">
        <v>1</v>
      </c>
      <c r="X2872" t="inlineStr">
        <is>
          <t>XXXXXX5022</t>
        </is>
      </c>
      <c r="Y2872" s="72" t="n">
        <v>46326.52037037037</v>
      </c>
    </row>
    <row r="2873">
      <c r="A2873" s="39" t="inlineStr">
        <is>
          <t>6acb992b74b1e040d11fed2c</t>
        </is>
      </c>
      <c r="B2873" s="72" t="n">
        <v>46306.82077546296</v>
      </c>
      <c r="C2873" s="70" t="n">
        <v>46306</v>
      </c>
      <c r="D2873" t="inlineStr">
        <is>
          <t>2026-10</t>
        </is>
      </c>
      <c r="E2873" t="inlineStr">
        <is>
          <t>Wk of 2026-10-05</t>
        </is>
      </c>
      <c r="F2873" t="inlineStr">
        <is>
          <t>Nurture</t>
        </is>
      </c>
      <c r="G2873" s="39" t="str">
        <f>IF(ISNUMBER(MATCH(F2873,QualityStatuses,0)),"Quality Lead","Non-Quality Lead")</f>
        <v>Non-Quality Lead</v>
      </c>
      <c r="H2873" s="39" t="str">
        <f>IFERROR(INDEX(CampTypes,MATCH(I2873,CampList,0)),"Unattributed")</f>
        <v>New</v>
      </c>
      <c r="I2873" t="inlineStr">
        <is>
          <t>EBG - In House | ABO | Natuf | Leads | Unit Franchise | India | Oct26 | V1</t>
        </is>
      </c>
      <c r="J2873" t="inlineStr">
        <is>
          <t>EBG - In House | ABO | Natuf | Leads | Unit Franchise | India | Oct26 | V1</t>
        </is>
      </c>
      <c r="K2873" t="inlineStr">
        <is>
          <t>Direct (campaign tagged in CRM)</t>
        </is>
      </c>
      <c r="L2873" t="inlineStr">
        <is>
          <t>Natuf | Investors | Tier1 + Growth Cities | Oct26 | V1</t>
        </is>
      </c>
      <c r="M2873" t="inlineStr">
        <is>
          <t>Natuf | Investors | Tier1 + Growth Cities | Oct26 | V1</t>
        </is>
      </c>
      <c r="N2873" t="inlineStr">
        <is>
          <t>Natuf | Reel | Brand Ambassador | Heard Of Owning A Cafe | V1</t>
        </is>
      </c>
      <c r="O2873" t="inlineStr">
        <is>
          <t>In House Natuf</t>
        </is>
      </c>
      <c r="P2873" t="inlineStr">
        <is>
          <t>Facebook</t>
        </is>
      </c>
      <c r="Q2873" t="inlineStr">
        <is>
          <t>Marshal Malbari</t>
        </is>
      </c>
      <c r="R2873" t="inlineStr">
        <is>
          <t>Drishti Lodhia</t>
        </is>
      </c>
      <c r="S2873" t="inlineStr">
        <is>
          <t>-</t>
        </is>
      </c>
      <c r="T2873" t="inlineStr">
        <is>
          <t>Mumbai</t>
        </is>
      </c>
      <c r="U2873" t="inlineStr">
        <is>
          <t xml:space="preserve"> </t>
        </is>
      </c>
      <c r="V2873" t="n">
        <v>4</v>
      </c>
      <c r="W2873" t="n">
        <v>2</v>
      </c>
      <c r="X2873" t="inlineStr">
        <is>
          <t>XXXXXX9520</t>
        </is>
      </c>
      <c r="Y2873" s="72" t="n">
        <v>46326.52037037037</v>
      </c>
    </row>
    <row r="2874">
      <c r="A2874" s="39" t="inlineStr">
        <is>
          <t>6acb9678257ef12521e7b6e9</t>
        </is>
      </c>
      <c r="B2874" s="72" t="n">
        <v>46306.81277777778</v>
      </c>
      <c r="C2874" s="70" t="n">
        <v>46306</v>
      </c>
      <c r="D2874" t="inlineStr">
        <is>
          <t>2026-10</t>
        </is>
      </c>
      <c r="E2874" t="inlineStr">
        <is>
          <t>Wk of 2026-10-05</t>
        </is>
      </c>
      <c r="F2874" t="inlineStr">
        <is>
          <t>Lost</t>
        </is>
      </c>
      <c r="G2874" s="39" t="str">
        <f>IF(ISNUMBER(MATCH(F2874,QualityStatuses,0)),"Quality Lead","Non-Quality Lead")</f>
        <v>Non-Quality Lead</v>
      </c>
      <c r="H2874" s="39" t="str">
        <f>IFERROR(INDEX(CampTypes,MATCH(I2874,CampList,0)),"Unattributed")</f>
        <v>New</v>
      </c>
      <c r="I2874" t="inlineStr">
        <is>
          <t>EBG - In House | ABO | Natuf | Leads | Unit Franchise | India | Oct26 | V1</t>
        </is>
      </c>
      <c r="J2874" t="inlineStr">
        <is>
          <t>EBG - In House | ABO | Natuf | Leads | Unit Franchise | India | Oct26 | V1</t>
        </is>
      </c>
      <c r="K2874" t="inlineStr">
        <is>
          <t>Direct (campaign tagged in CRM)</t>
        </is>
      </c>
      <c r="L2874" t="inlineStr">
        <is>
          <t>Natuf | Broad | Tier1 + Growth Cities | Oct26 | V1</t>
        </is>
      </c>
      <c r="M2874" t="inlineStr">
        <is>
          <t>Natuf | Broad | Tier1 + Growth Cities | Oct26 | V1</t>
        </is>
      </c>
      <c r="N2874" t="inlineStr">
        <is>
          <t>Natuf | Reel | Brand Ambassador | Heard Of Owning A Cafe | V1</t>
        </is>
      </c>
      <c r="O2874" t="inlineStr">
        <is>
          <t>In House Natuf</t>
        </is>
      </c>
      <c r="P2874" t="inlineStr">
        <is>
          <t>Facebook</t>
        </is>
      </c>
      <c r="Q2874" t="inlineStr">
        <is>
          <t>Marshal Malbari</t>
        </is>
      </c>
      <c r="R2874" t="inlineStr">
        <is>
          <t>Vanita Joshi</t>
        </is>
      </c>
      <c r="S2874" t="inlineStr">
        <is>
          <t>DNP - Did Not Pick Up</t>
        </is>
      </c>
      <c r="T2874" t="inlineStr">
        <is>
          <t>Gwalior</t>
        </is>
      </c>
      <c r="U2874" t="inlineStr">
        <is>
          <t xml:space="preserve"> </t>
        </is>
      </c>
      <c r="V2874" t="n">
        <v>6</v>
      </c>
      <c r="W2874" t="n">
        <v>0</v>
      </c>
      <c r="X2874" t="inlineStr">
        <is>
          <t>XXXXXX3077</t>
        </is>
      </c>
      <c r="Y2874" s="72" t="n">
        <v>46326.52037037037</v>
      </c>
    </row>
    <row r="2875">
      <c r="A2875" s="39" t="inlineStr">
        <is>
          <t>6acb96626cb09785b7ac14d4</t>
        </is>
      </c>
      <c r="B2875" s="72" t="n">
        <v>46306.81252314815</v>
      </c>
      <c r="C2875" s="70" t="n">
        <v>46306</v>
      </c>
      <c r="D2875" t="inlineStr">
        <is>
          <t>2026-10</t>
        </is>
      </c>
      <c r="E2875" t="inlineStr">
        <is>
          <t>Wk of 2026-10-05</t>
        </is>
      </c>
      <c r="F2875" t="inlineStr">
        <is>
          <t>Attempt 4</t>
        </is>
      </c>
      <c r="G2875" s="39" t="str">
        <f>IF(ISNUMBER(MATCH(F2875,QualityStatuses,0)),"Quality Lead","Non-Quality Lead")</f>
        <v>Non-Quality Lead</v>
      </c>
      <c r="H2875" s="39" t="str">
        <f>IFERROR(INDEX(CampTypes,MATCH(I2875,CampList,0)),"Unattributed")</f>
        <v>New</v>
      </c>
      <c r="I2875" t="inlineStr">
        <is>
          <t>EBG - In House | ABO | Natuf | Leads | Unit Franchise | India | Oct26 | V1</t>
        </is>
      </c>
      <c r="J2875" t="inlineStr">
        <is>
          <t>EBG - In House | ABO | Natuf | Leads | Unit Franchise | India | Oct26 | V1</t>
        </is>
      </c>
      <c r="K2875" t="inlineStr">
        <is>
          <t>Direct (campaign tagged in CRM)</t>
        </is>
      </c>
      <c r="L2875" t="inlineStr">
        <is>
          <t>Natuf | Investors | Tier1 + Growth Cities | Oct26 | V1</t>
        </is>
      </c>
      <c r="M2875" t="inlineStr">
        <is>
          <t>Natuf | Investors | Tier1 + Growth Cities | Oct26 | V1</t>
        </is>
      </c>
      <c r="N2875" t="inlineStr">
        <is>
          <t>Natuf | Reel | Brand Ambassador | Heard Of Owning A Cafe | V1</t>
        </is>
      </c>
      <c r="O2875" t="inlineStr">
        <is>
          <t>In House Natuf</t>
        </is>
      </c>
      <c r="P2875" t="inlineStr">
        <is>
          <t>Facebook</t>
        </is>
      </c>
      <c r="Q2875" t="inlineStr">
        <is>
          <t>Marshal Malbari</t>
        </is>
      </c>
      <c r="R2875" t="inlineStr">
        <is>
          <t>Tanishq A</t>
        </is>
      </c>
      <c r="S2875" t="inlineStr">
        <is>
          <t>-</t>
        </is>
      </c>
      <c r="T2875" t="inlineStr">
        <is>
          <t>Jodhpur City</t>
        </is>
      </c>
      <c r="U2875" t="inlineStr">
        <is>
          <t xml:space="preserve"> </t>
        </is>
      </c>
      <c r="V2875" t="n">
        <v>5</v>
      </c>
      <c r="W2875" t="n">
        <v>2</v>
      </c>
      <c r="X2875" t="inlineStr">
        <is>
          <t>XXXXXX1131</t>
        </is>
      </c>
      <c r="Y2875" s="72" t="n">
        <v>46326.52037037037</v>
      </c>
    </row>
    <row r="2876">
      <c r="A2876" s="39" t="inlineStr">
        <is>
          <t>6acb95b384832af64de5b30c</t>
        </is>
      </c>
      <c r="B2876" s="72" t="n">
        <v>46306.81049768518</v>
      </c>
      <c r="C2876" s="70" t="n">
        <v>46306</v>
      </c>
      <c r="D2876" t="inlineStr">
        <is>
          <t>2026-10</t>
        </is>
      </c>
      <c r="E2876" t="inlineStr">
        <is>
          <t>Wk of 2026-10-05</t>
        </is>
      </c>
      <c r="F2876" t="inlineStr">
        <is>
          <t>Lost</t>
        </is>
      </c>
      <c r="G2876" s="39" t="str">
        <f>IF(ISNUMBER(MATCH(F2876,QualityStatuses,0)),"Quality Lead","Non-Quality Lead")</f>
        <v>Non-Quality Lead</v>
      </c>
      <c r="H2876" s="39" t="str">
        <f>IFERROR(INDEX(CampTypes,MATCH(I2876,CampList,0)),"Unattributed")</f>
        <v>New</v>
      </c>
      <c r="I2876" t="inlineStr">
        <is>
          <t>EBG - In House | ABO | Natuf | Leads | Unit Franchise | India | Oct26 | V1</t>
        </is>
      </c>
      <c r="J2876" t="inlineStr">
        <is>
          <t>EBG - In House | ABO | Natuf | Leads | Unit Franchise | India | Oct26 | V1</t>
        </is>
      </c>
      <c r="K2876" t="inlineStr">
        <is>
          <t>Direct (campaign tagged in CRM)</t>
        </is>
      </c>
      <c r="L2876" t="inlineStr">
        <is>
          <t>Natuf | LAL 1% | India | Jul26 | V1</t>
        </is>
      </c>
      <c r="M2876" t="inlineStr">
        <is>
          <t>Natuf | LAL 1% | India | Jul26 | V1</t>
        </is>
      </c>
      <c r="N2876" t="inlineStr">
        <is>
          <t>Natuf | Reel | Brand Ambassador | Heard Of Owning A Cafe | V1</t>
        </is>
      </c>
      <c r="O2876" t="inlineStr">
        <is>
          <t>In House Natuf</t>
        </is>
      </c>
      <c r="P2876" t="inlineStr">
        <is>
          <t>Facebook</t>
        </is>
      </c>
      <c r="Q2876" t="inlineStr">
        <is>
          <t>Marshal Malbari</t>
        </is>
      </c>
      <c r="R2876" t="inlineStr">
        <is>
          <t>Shubham Menon</t>
        </is>
      </c>
      <c r="S2876" t="inlineStr">
        <is>
          <t>Not Interested</t>
        </is>
      </c>
      <c r="T2876" t="inlineStr">
        <is>
          <t>New chandigarh</t>
        </is>
      </c>
      <c r="U2876" t="inlineStr">
        <is>
          <t xml:space="preserve"> </t>
        </is>
      </c>
      <c r="V2876" t="n">
        <v>1</v>
      </c>
      <c r="W2876" t="n">
        <v>1</v>
      </c>
      <c r="X2876" t="inlineStr">
        <is>
          <t>XXXXXX3983</t>
        </is>
      </c>
      <c r="Y2876" s="72" t="n">
        <v>46326.52037037037</v>
      </c>
    </row>
    <row r="2877">
      <c r="A2877" s="39" t="inlineStr">
        <is>
          <t>6acb95316403918f45b9b4c3</t>
        </is>
      </c>
      <c r="B2877" s="72" t="n">
        <v>46306.80899305556</v>
      </c>
      <c r="C2877" s="70" t="n">
        <v>46306</v>
      </c>
      <c r="D2877" t="inlineStr">
        <is>
          <t>2026-10</t>
        </is>
      </c>
      <c r="E2877" t="inlineStr">
        <is>
          <t>Wk of 2026-10-05</t>
        </is>
      </c>
      <c r="F2877" t="inlineStr">
        <is>
          <t>Lost</t>
        </is>
      </c>
      <c r="G2877" s="39" t="str">
        <f>IF(ISNUMBER(MATCH(F2877,QualityStatuses,0)),"Quality Lead","Non-Quality Lead")</f>
        <v>Non-Quality Lead</v>
      </c>
      <c r="H2877" s="39" t="str">
        <f>IFERROR(INDEX(CampTypes,MATCH(I2877,CampList,0)),"Unattributed")</f>
        <v>Old</v>
      </c>
      <c r="I2877" t="inlineStr">
        <is>
          <t>natuf_Kiosk_14072026_Hindi</t>
        </is>
      </c>
      <c r="J2877" t="inlineStr">
        <is>
          <t>natuf_Kiosk_14072026_Hindi</t>
        </is>
      </c>
      <c r="K2877" t="inlineStr">
        <is>
          <t>Direct (campaign tagged in CRM)</t>
        </is>
      </c>
      <c r="L2877" t="inlineStr">
        <is>
          <t>natuf_Kiosk_09102026</t>
        </is>
      </c>
      <c r="M2877" t="inlineStr">
        <is>
          <t>natuf_Kiosk_09102026</t>
        </is>
      </c>
      <c r="N2877" t="inlineStr">
        <is>
          <t>natuf_Kiosk_14072026_ad set_ad1</t>
        </is>
      </c>
      <c r="O2877" t="inlineStr">
        <is>
          <t>Natuf</t>
        </is>
      </c>
      <c r="P2877" t="inlineStr">
        <is>
          <t>Facebook</t>
        </is>
      </c>
      <c r="Q2877" t="inlineStr">
        <is>
          <t>Tejaswini Tarigopula</t>
        </is>
      </c>
      <c r="R2877" t="inlineStr">
        <is>
          <t>Shivani Sharma</t>
        </is>
      </c>
      <c r="S2877" t="inlineStr">
        <is>
          <t>Not Interested</t>
        </is>
      </c>
      <c r="T2877" t="inlineStr">
        <is>
          <t>Chandigarh</t>
        </is>
      </c>
      <c r="U2877" t="inlineStr">
        <is>
          <t xml:space="preserve"> </t>
        </is>
      </c>
      <c r="V2877" t="n">
        <v>11</v>
      </c>
      <c r="W2877" t="n">
        <v>6</v>
      </c>
      <c r="X2877" t="inlineStr">
        <is>
          <t>XXXXXX5033</t>
        </is>
      </c>
      <c r="Y2877" s="72" t="n">
        <v>46326.52037037037</v>
      </c>
    </row>
    <row r="2878">
      <c r="A2878" s="39" t="inlineStr">
        <is>
          <t>6acb8d9d834e0abdd7a73a6f</t>
        </is>
      </c>
      <c r="B2878" s="72" t="n">
        <v>46306.78653935185</v>
      </c>
      <c r="C2878" s="70" t="n">
        <v>46306</v>
      </c>
      <c r="D2878" t="inlineStr">
        <is>
          <t>2026-10</t>
        </is>
      </c>
      <c r="E2878" t="inlineStr">
        <is>
          <t>Wk of 2026-10-05</t>
        </is>
      </c>
      <c r="F2878" t="inlineStr">
        <is>
          <t>Details Shared</t>
        </is>
      </c>
      <c r="G2878" s="39" t="str">
        <f>IF(ISNUMBER(MATCH(F2878,QualityStatuses,0)),"Quality Lead","Non-Quality Lead")</f>
        <v>Quality Lead</v>
      </c>
      <c r="H2878" s="39" t="str">
        <f>IFERROR(INDEX(CampTypes,MATCH(I2878,CampList,0)),"Unattributed")</f>
        <v>New</v>
      </c>
      <c r="I2878" t="inlineStr">
        <is>
          <t>EBG - In House | ABO | Natuf | Leads | Unit Franchise | India | Oct26 | V1</t>
        </is>
      </c>
      <c r="J2878" t="inlineStr">
        <is>
          <t>EBG - In House | ABO | Natuf | Leads | Unit Franchise | India | Oct26 | V1</t>
        </is>
      </c>
      <c r="K2878" t="inlineStr">
        <is>
          <t>Direct (campaign tagged in CRM)</t>
        </is>
      </c>
      <c r="L2878" t="inlineStr">
        <is>
          <t>Natuf | LAL 1% | India | Jul26 | V1</t>
        </is>
      </c>
      <c r="M2878" t="inlineStr">
        <is>
          <t>Natuf | LAL 1% | India | Jul26 | V1</t>
        </is>
      </c>
      <c r="N2878" t="inlineStr">
        <is>
          <t>Natuf | Reel | Brand Ambassador | Heard Of Owning A Cafe | V1</t>
        </is>
      </c>
      <c r="O2878" t="inlineStr">
        <is>
          <t>In House Natuf</t>
        </is>
      </c>
      <c r="P2878" t="inlineStr">
        <is>
          <t>Facebook</t>
        </is>
      </c>
      <c r="Q2878" t="inlineStr">
        <is>
          <t>Marshal Malbari</t>
        </is>
      </c>
      <c r="R2878" t="inlineStr">
        <is>
          <t>Rudresh Thorat</t>
        </is>
      </c>
      <c r="S2878" t="inlineStr">
        <is>
          <t>-</t>
        </is>
      </c>
      <c r="T2878" t="inlineStr">
        <is>
          <t>Delhi</t>
        </is>
      </c>
      <c r="U2878" t="inlineStr">
        <is>
          <t>jammu_and_kashmir_(₹1_cr)</t>
        </is>
      </c>
      <c r="V2878" t="n">
        <v>3</v>
      </c>
      <c r="W2878" t="n">
        <v>1</v>
      </c>
      <c r="X2878" t="inlineStr">
        <is>
          <t>XXXXXX0505</t>
        </is>
      </c>
      <c r="Y2878" s="72" t="n">
        <v>46322.64148148148</v>
      </c>
    </row>
    <row r="2879">
      <c r="A2879" s="39" t="inlineStr">
        <is>
          <t>6acb8b23113a11fa600e7a32</t>
        </is>
      </c>
      <c r="B2879" s="72" t="n">
        <v>46306.77920138889</v>
      </c>
      <c r="C2879" s="70" t="n">
        <v>46306</v>
      </c>
      <c r="D2879" t="inlineStr">
        <is>
          <t>2026-10</t>
        </is>
      </c>
      <c r="E2879" t="inlineStr">
        <is>
          <t>Wk of 2026-10-05</t>
        </is>
      </c>
      <c r="F2879" t="inlineStr">
        <is>
          <t>Attempt 1</t>
        </is>
      </c>
      <c r="G2879" s="39" t="str">
        <f>IF(ISNUMBER(MATCH(F2879,QualityStatuses,0)),"Quality Lead","Non-Quality Lead")</f>
        <v>Non-Quality Lead</v>
      </c>
      <c r="H2879" s="39" t="str">
        <f>IFERROR(INDEX(CampTypes,MATCH(I2879,CampList,0)),"Unattributed")</f>
        <v>New</v>
      </c>
      <c r="I2879" t="inlineStr">
        <is>
          <t>EBG - In House | ABO | Natuf | Leads | Unit Franchise | India | Oct26 | V1</t>
        </is>
      </c>
      <c r="J2879" t="inlineStr">
        <is>
          <t>EBG - In House | ABO | Natuf | Leads | Unit Franchise | India | Oct26 | V1</t>
        </is>
      </c>
      <c r="K2879" t="inlineStr">
        <is>
          <t>Direct (campaign tagged in CRM)</t>
        </is>
      </c>
      <c r="L2879" t="inlineStr">
        <is>
          <t>Natuf | Investors | Tier1 + Growth Cities | Oct26 | V1</t>
        </is>
      </c>
      <c r="M2879" t="inlineStr">
        <is>
          <t>Natuf | Investors | Tier1 + Growth Cities | Oct26 | V1</t>
        </is>
      </c>
      <c r="N2879" t="inlineStr">
        <is>
          <t>Natuf | Reel | Brand Ambassador | Heard Of Owning A Cafe | V1</t>
        </is>
      </c>
      <c r="O2879" t="inlineStr">
        <is>
          <t>In House Natuf</t>
        </is>
      </c>
      <c r="P2879" t="inlineStr">
        <is>
          <t>Facebook</t>
        </is>
      </c>
      <c r="Q2879" t="inlineStr">
        <is>
          <t>Marshal Malbari</t>
        </is>
      </c>
      <c r="R2879" t="inlineStr">
        <is>
          <t>Rohit Kamble</t>
        </is>
      </c>
      <c r="S2879" t="inlineStr">
        <is>
          <t>-</t>
        </is>
      </c>
      <c r="T2879" t="inlineStr">
        <is>
          <t>Pune</t>
        </is>
      </c>
      <c r="U2879" t="inlineStr">
        <is>
          <t xml:space="preserve"> </t>
        </is>
      </c>
      <c r="V2879" t="n">
        <v>2</v>
      </c>
      <c r="W2879" t="n">
        <v>1</v>
      </c>
      <c r="X2879" t="inlineStr">
        <is>
          <t>XXXXXX2423</t>
        </is>
      </c>
      <c r="Y2879" s="72" t="n">
        <v>46326.52037037037</v>
      </c>
    </row>
    <row r="2880">
      <c r="A2880" s="39" t="inlineStr">
        <is>
          <t>6acb8a747aa65b73c6391761</t>
        </is>
      </c>
      <c r="B2880" s="72" t="n">
        <v>46306.77717592593</v>
      </c>
      <c r="C2880" s="70" t="n">
        <v>46306</v>
      </c>
      <c r="D2880" t="inlineStr">
        <is>
          <t>2026-10</t>
        </is>
      </c>
      <c r="E2880" t="inlineStr">
        <is>
          <t>Wk of 2026-10-05</t>
        </is>
      </c>
      <c r="F2880" t="inlineStr">
        <is>
          <t>Lost</t>
        </is>
      </c>
      <c r="G2880" s="39" t="str">
        <f>IF(ISNUMBER(MATCH(F2880,QualityStatuses,0)),"Quality Lead","Non-Quality Lead")</f>
        <v>Non-Quality Lead</v>
      </c>
      <c r="H2880" s="39" t="str">
        <f>IFERROR(INDEX(CampTypes,MATCH(I2880,CampList,0)),"Unattributed")</f>
        <v>New</v>
      </c>
      <c r="I2880" t="inlineStr">
        <is>
          <t>EBG - In House | ABO | Natuf | Leads | Unit Franchise | India | Oct26 | V1</t>
        </is>
      </c>
      <c r="J2880" t="inlineStr">
        <is>
          <t>EBG - In House | ABO | Natuf | Leads | Unit Franchise | India | Oct26 | V1</t>
        </is>
      </c>
      <c r="K2880" t="inlineStr">
        <is>
          <t>Direct (campaign tagged in CRM)</t>
        </is>
      </c>
      <c r="L2880" t="inlineStr">
        <is>
          <t>Natuf | Business Owners | Tier1 + Growth Cities | Oct26 | V1</t>
        </is>
      </c>
      <c r="M2880" t="inlineStr">
        <is>
          <t>Natuf | Business Owners | Tier1 + Growth Cities | Oct26 | V1</t>
        </is>
      </c>
      <c r="N2880" t="inlineStr">
        <is>
          <t>Natuf | Reel | Brand Ambassador | Heard Of Owning A Cafe | V1</t>
        </is>
      </c>
      <c r="O2880" t="inlineStr">
        <is>
          <t>In House Natuf</t>
        </is>
      </c>
      <c r="P2880" t="inlineStr">
        <is>
          <t>Facebook</t>
        </is>
      </c>
      <c r="Q2880" t="inlineStr">
        <is>
          <t>Marshal Malbari</t>
        </is>
      </c>
      <c r="R2880" t="inlineStr">
        <is>
          <t>Rinkita Virvani</t>
        </is>
      </c>
      <c r="S2880" t="inlineStr">
        <is>
          <t>No Budget</t>
        </is>
      </c>
      <c r="T2880" t="inlineStr">
        <is>
          <t>Danapur</t>
        </is>
      </c>
      <c r="U2880" t="inlineStr">
        <is>
          <t xml:space="preserve"> </t>
        </is>
      </c>
      <c r="V2880" t="n">
        <v>6</v>
      </c>
      <c r="W2880" t="n">
        <v>3</v>
      </c>
      <c r="X2880" t="inlineStr">
        <is>
          <t>XXXXXX6633</t>
        </is>
      </c>
      <c r="Y2880" s="72" t="n">
        <v>46326.52037037037</v>
      </c>
    </row>
    <row r="2881">
      <c r="A2881" s="39" t="inlineStr">
        <is>
          <t>6acb88209769169d1f0dbe74</t>
        </is>
      </c>
      <c r="B2881" s="72" t="n">
        <v>46306.77027777778</v>
      </c>
      <c r="C2881" s="70" t="n">
        <v>46306</v>
      </c>
      <c r="D2881" t="inlineStr">
        <is>
          <t>2026-10</t>
        </is>
      </c>
      <c r="E2881" t="inlineStr">
        <is>
          <t>Wk of 2026-10-05</t>
        </is>
      </c>
      <c r="F2881" t="inlineStr">
        <is>
          <t>Attempt 3</t>
        </is>
      </c>
      <c r="G2881" s="39" t="str">
        <f>IF(ISNUMBER(MATCH(F2881,QualityStatuses,0)),"Quality Lead","Non-Quality Lead")</f>
        <v>Non-Quality Lead</v>
      </c>
      <c r="H2881" s="39" t="str">
        <f>IFERROR(INDEX(CampTypes,MATCH(I2881,CampList,0)),"Unattributed")</f>
        <v>New</v>
      </c>
      <c r="I2881" t="inlineStr">
        <is>
          <t>EBG - In House | ABO | Natuf | Leads | Unit Franchise | India | Oct26 | V1</t>
        </is>
      </c>
      <c r="J2881" t="inlineStr">
        <is>
          <t>EBG - In House | ABO | Natuf | Leads | Unit Franchise | India | Oct26 | V1</t>
        </is>
      </c>
      <c r="K2881" t="inlineStr">
        <is>
          <t>Direct (campaign tagged in CRM)</t>
        </is>
      </c>
      <c r="L2881" t="inlineStr">
        <is>
          <t>Natuf | Business Owners | Tier1 + Growth Cities | Oct26 | V1</t>
        </is>
      </c>
      <c r="M2881" t="inlineStr">
        <is>
          <t>Natuf | Business Owners | Tier1 + Growth Cities | Oct26 | V1</t>
        </is>
      </c>
      <c r="N2881" t="inlineStr">
        <is>
          <t>Natuf | Reel | Brand Ambassador | Heard Of Owning A Cafe | V1</t>
        </is>
      </c>
      <c r="O2881" t="inlineStr">
        <is>
          <t>In House Natuf</t>
        </is>
      </c>
      <c r="P2881" t="inlineStr">
        <is>
          <t>Facebook</t>
        </is>
      </c>
      <c r="Q2881" t="inlineStr">
        <is>
          <t>Marshal Malbari</t>
        </is>
      </c>
      <c r="R2881" t="inlineStr">
        <is>
          <t>Pammi Roy</t>
        </is>
      </c>
      <c r="S2881" t="inlineStr">
        <is>
          <t>-</t>
        </is>
      </c>
      <c r="T2881" t="inlineStr">
        <is>
          <t>Bangalore</t>
        </is>
      </c>
      <c r="U2881" t="inlineStr">
        <is>
          <t xml:space="preserve"> </t>
        </is>
      </c>
      <c r="V2881" t="n">
        <v>4</v>
      </c>
      <c r="W2881" t="n">
        <v>0</v>
      </c>
      <c r="X2881" t="inlineStr">
        <is>
          <t>XXXXXX8558</t>
        </is>
      </c>
      <c r="Y2881" s="72" t="n">
        <v>46326.52037037037</v>
      </c>
    </row>
    <row r="2882">
      <c r="A2882" s="39" t="inlineStr">
        <is>
          <t>6acb874346f2157e466d1bcb</t>
        </is>
      </c>
      <c r="B2882" s="72" t="n">
        <v>46306.76771990741</v>
      </c>
      <c r="C2882" s="70" t="n">
        <v>46306</v>
      </c>
      <c r="D2882" t="inlineStr">
        <is>
          <t>2026-10</t>
        </is>
      </c>
      <c r="E2882" t="inlineStr">
        <is>
          <t>Wk of 2026-10-05</t>
        </is>
      </c>
      <c r="F2882" t="inlineStr">
        <is>
          <t>Connected</t>
        </is>
      </c>
      <c r="G2882" s="39" t="str">
        <f>IF(ISNUMBER(MATCH(F2882,QualityStatuses,0)),"Quality Lead","Non-Quality Lead")</f>
        <v>Non-Quality Lead</v>
      </c>
      <c r="H2882" s="39" t="str">
        <f>IFERROR(INDEX(CampTypes,MATCH(I2882,CampList,0)),"Unattributed")</f>
        <v>Old</v>
      </c>
      <c r="I2882" t="inlineStr">
        <is>
          <t>natuf_Kiosk_14072026_Hindi</t>
        </is>
      </c>
      <c r="J2882" t="inlineStr">
        <is>
          <t>natuf_Kiosk_14072026_Hindi</t>
        </is>
      </c>
      <c r="K2882" t="inlineStr">
        <is>
          <t>Direct (campaign tagged in CRM)</t>
        </is>
      </c>
      <c r="L2882" t="inlineStr">
        <is>
          <t>natuf_Kiosk_09102026</t>
        </is>
      </c>
      <c r="M2882" t="inlineStr">
        <is>
          <t>natuf_Kiosk_09102026</t>
        </is>
      </c>
      <c r="N2882" t="inlineStr">
        <is>
          <t>natuf_Kiosk_14072026_ad set_ad1</t>
        </is>
      </c>
      <c r="O2882" t="inlineStr">
        <is>
          <t>Natuf</t>
        </is>
      </c>
      <c r="P2882" t="inlineStr">
        <is>
          <t>Facebook</t>
        </is>
      </c>
      <c r="Q2882" t="inlineStr">
        <is>
          <t>Tejaswini Tarigopula</t>
        </is>
      </c>
      <c r="R2882" t="inlineStr">
        <is>
          <t>Shivamani</t>
        </is>
      </c>
      <c r="S2882" t="inlineStr">
        <is>
          <t>-</t>
        </is>
      </c>
      <c r="T2882" t="inlineStr">
        <is>
          <t>Dehradun</t>
        </is>
      </c>
      <c r="U2882" t="inlineStr">
        <is>
          <t xml:space="preserve"> </t>
        </is>
      </c>
      <c r="V2882" t="n">
        <v>2</v>
      </c>
      <c r="W2882" t="n">
        <v>1</v>
      </c>
      <c r="X2882" t="inlineStr">
        <is>
          <t>XXXXXX7154</t>
        </is>
      </c>
      <c r="Y2882" s="72" t="n">
        <v>46326.52037037037</v>
      </c>
    </row>
    <row r="2883">
      <c r="A2883" s="39" t="inlineStr">
        <is>
          <t>6acb85d11274e4bccf3bd303</t>
        </is>
      </c>
      <c r="B2883" s="72" t="n">
        <v>46306.7634375</v>
      </c>
      <c r="C2883" s="70" t="n">
        <v>46306</v>
      </c>
      <c r="D2883" t="inlineStr">
        <is>
          <t>2026-10</t>
        </is>
      </c>
      <c r="E2883" t="inlineStr">
        <is>
          <t>Wk of 2026-10-05</t>
        </is>
      </c>
      <c r="F2883" t="inlineStr">
        <is>
          <t>Lost</t>
        </is>
      </c>
      <c r="G2883" s="39" t="str">
        <f>IF(ISNUMBER(MATCH(F2883,QualityStatuses,0)),"Quality Lead","Non-Quality Lead")</f>
        <v>Non-Quality Lead</v>
      </c>
      <c r="H2883" s="39" t="str">
        <f>IFERROR(INDEX(CampTypes,MATCH(I2883,CampList,0)),"Unattributed")</f>
        <v>New</v>
      </c>
      <c r="I2883" t="inlineStr">
        <is>
          <t>EBG - In House | ABO | Natuf | Leads | Unit Franchise | India | Oct26 | V1</t>
        </is>
      </c>
      <c r="J2883" t="inlineStr">
        <is>
          <t>EBG - In House | ABO | Natuf | Leads | Unit Franchise | India | Oct26 | V1</t>
        </is>
      </c>
      <c r="K2883" t="inlineStr">
        <is>
          <t>Direct (campaign tagged in CRM)</t>
        </is>
      </c>
      <c r="L2883" t="inlineStr">
        <is>
          <t>Natuf | Broad | Tier1 + Growth Cities | Oct26 | V1</t>
        </is>
      </c>
      <c r="M2883" t="inlineStr">
        <is>
          <t>Natuf | Broad | Tier1 + Growth Cities | Oct26 | V1</t>
        </is>
      </c>
      <c r="N2883" t="inlineStr">
        <is>
          <t>Natuf | Reel | Brand Ambassador | Heard Of Owning A Cafe | V1</t>
        </is>
      </c>
      <c r="O2883" t="inlineStr">
        <is>
          <t>In House Natuf</t>
        </is>
      </c>
      <c r="P2883" t="inlineStr">
        <is>
          <t>Facebook</t>
        </is>
      </c>
      <c r="Q2883" t="inlineStr">
        <is>
          <t>Marshal Malbari</t>
        </is>
      </c>
      <c r="R2883" t="inlineStr">
        <is>
          <t>Drishti Lodhia</t>
        </is>
      </c>
      <c r="S2883" t="inlineStr">
        <is>
          <t>DNP - Did Not Pick Up</t>
        </is>
      </c>
      <c r="T2883" t="inlineStr">
        <is>
          <t>+917030511410</t>
        </is>
      </c>
      <c r="U2883" t="inlineStr">
        <is>
          <t xml:space="preserve"> </t>
        </is>
      </c>
      <c r="V2883" t="n">
        <v>5</v>
      </c>
      <c r="W2883" t="n">
        <v>0</v>
      </c>
      <c r="X2883" t="inlineStr">
        <is>
          <t>XXXXXX1410</t>
        </is>
      </c>
      <c r="Y2883" s="72" t="n">
        <v>46326.52037037037</v>
      </c>
    </row>
    <row r="2884">
      <c r="A2884" s="39" t="inlineStr">
        <is>
          <t>6acb820cbd8dacaab1b5017a</t>
        </is>
      </c>
      <c r="B2884" s="72" t="n">
        <v>46306.75226851852</v>
      </c>
      <c r="C2884" s="70" t="n">
        <v>46306</v>
      </c>
      <c r="D2884" t="inlineStr">
        <is>
          <t>2026-10</t>
        </is>
      </c>
      <c r="E2884" t="inlineStr">
        <is>
          <t>Wk of 2026-10-05</t>
        </is>
      </c>
      <c r="F2884" t="inlineStr">
        <is>
          <t>Details Shared</t>
        </is>
      </c>
      <c r="G2884" s="39" t="str">
        <f>IF(ISNUMBER(MATCH(F2884,QualityStatuses,0)),"Quality Lead","Non-Quality Lead")</f>
        <v>Quality Lead</v>
      </c>
      <c r="H2884" s="39" t="str">
        <f>IFERROR(INDEX(CampTypes,MATCH(I2884,CampList,0)),"Unattributed")</f>
        <v>New</v>
      </c>
      <c r="I2884" t="inlineStr">
        <is>
          <t>EBG - In House | ABO | Natuf | Leads | Unit Franchise | India | Oct26 | V1</t>
        </is>
      </c>
      <c r="J2884" t="inlineStr">
        <is>
          <t>EBG - In House | ABO | Natuf | Leads | Unit Franchise | India | Oct26 | V1</t>
        </is>
      </c>
      <c r="K2884" t="inlineStr">
        <is>
          <t>Direct (campaign tagged in CRM)</t>
        </is>
      </c>
      <c r="L2884" t="inlineStr">
        <is>
          <t>Natuf | LAL 1% | India | Jul26 | V1</t>
        </is>
      </c>
      <c r="M2884" t="inlineStr">
        <is>
          <t>Natuf | LAL 1% | India | Jul26 | V1</t>
        </is>
      </c>
      <c r="N2884" t="inlineStr">
        <is>
          <t>Natuf | Reel | Brand Ambassador | Heard Of Owning A Cafe | V1</t>
        </is>
      </c>
      <c r="O2884" t="inlineStr">
        <is>
          <t>In House Natuf</t>
        </is>
      </c>
      <c r="P2884" t="inlineStr">
        <is>
          <t>Facebook</t>
        </is>
      </c>
      <c r="Q2884" t="inlineStr">
        <is>
          <t>Marshal Malbari</t>
        </is>
      </c>
      <c r="R2884" t="inlineStr">
        <is>
          <t>Aisha Rasalkar</t>
        </is>
      </c>
      <c r="S2884" t="inlineStr">
        <is>
          <t>-</t>
        </is>
      </c>
      <c r="T2884" t="inlineStr">
        <is>
          <t>Chandigarh</t>
        </is>
      </c>
      <c r="U2884" t="inlineStr">
        <is>
          <t xml:space="preserve"> </t>
        </is>
      </c>
      <c r="V2884" t="n">
        <v>3</v>
      </c>
      <c r="W2884" t="n">
        <v>1</v>
      </c>
      <c r="X2884" t="inlineStr">
        <is>
          <t>XXXXXX9750</t>
        </is>
      </c>
      <c r="Y2884" s="72" t="n">
        <v>46326.52037037037</v>
      </c>
    </row>
    <row r="2885">
      <c r="A2885" s="39" t="inlineStr">
        <is>
          <t>6acb815c78efdcc80048c442</t>
        </is>
      </c>
      <c r="B2885" s="72" t="n">
        <v>46306.75023148148</v>
      </c>
      <c r="C2885" s="70" t="n">
        <v>46306</v>
      </c>
      <c r="D2885" t="inlineStr">
        <is>
          <t>2026-10</t>
        </is>
      </c>
      <c r="E2885" t="inlineStr">
        <is>
          <t>Wk of 2026-10-05</t>
        </is>
      </c>
      <c r="F2885" t="inlineStr">
        <is>
          <t>Connected</t>
        </is>
      </c>
      <c r="G2885" s="39" t="str">
        <f>IF(ISNUMBER(MATCH(F2885,QualityStatuses,0)),"Quality Lead","Non-Quality Lead")</f>
        <v>Non-Quality Lead</v>
      </c>
      <c r="H2885" s="39" t="str">
        <f>IFERROR(INDEX(CampTypes,MATCH(I2885,CampList,0)),"Unattributed")</f>
        <v>Old</v>
      </c>
      <c r="I2885" t="inlineStr">
        <is>
          <t>E_Suresh_Natuf_Kiosk_07072026</t>
        </is>
      </c>
      <c r="J2885" t="inlineStr">
        <is>
          <t>E_Suresh_Natuf_Kiosk_07072026</t>
        </is>
      </c>
      <c r="K2885" t="inlineStr">
        <is>
          <t>Direct (campaign tagged in CRM)</t>
        </is>
      </c>
      <c r="L2885" t="inlineStr">
        <is>
          <t>E_Suresh_Natuf_Kiosk_07072026_Adset5</t>
        </is>
      </c>
      <c r="M2885" t="inlineStr">
        <is>
          <t>E_Suresh_Natuf_Kiosk_07072026_Adset5</t>
        </is>
      </c>
      <c r="N2885" t="inlineStr">
        <is>
          <t>E_Hindi_Suresh_Natuf_Kiosk_07072026_Adset5_ad3 – Copy 2</t>
        </is>
      </c>
      <c r="O2885" t="inlineStr">
        <is>
          <t>Natuf</t>
        </is>
      </c>
      <c r="P2885" t="inlineStr">
        <is>
          <t>Facebook</t>
        </is>
      </c>
      <c r="Q2885" t="inlineStr">
        <is>
          <t>Deepak Rai</t>
        </is>
      </c>
      <c r="R2885" t="inlineStr">
        <is>
          <t>Tejaswini Tarigopula</t>
        </is>
      </c>
      <c r="S2885" t="inlineStr">
        <is>
          <t>-</t>
        </is>
      </c>
      <c r="T2885" t="inlineStr">
        <is>
          <t>Bangalore</t>
        </is>
      </c>
      <c r="U2885" t="inlineStr">
        <is>
          <t xml:space="preserve"> </t>
        </is>
      </c>
      <c r="V2885" t="n">
        <v>3</v>
      </c>
      <c r="W2885" t="n">
        <v>1</v>
      </c>
      <c r="X2885" t="inlineStr">
        <is>
          <t>XXXXXX6592</t>
        </is>
      </c>
      <c r="Y2885" s="72" t="n">
        <v>46326.52037037037</v>
      </c>
    </row>
    <row r="2886">
      <c r="A2886" s="39" t="inlineStr">
        <is>
          <t>6acb8031686e5a120faca736</t>
        </is>
      </c>
      <c r="B2886" s="72" t="n">
        <v>46306.74677083334</v>
      </c>
      <c r="C2886" s="70" t="n">
        <v>46306</v>
      </c>
      <c r="D2886" t="inlineStr">
        <is>
          <t>2026-10</t>
        </is>
      </c>
      <c r="E2886" t="inlineStr">
        <is>
          <t>Wk of 2026-10-05</t>
        </is>
      </c>
      <c r="F2886" t="inlineStr">
        <is>
          <t>Lost</t>
        </is>
      </c>
      <c r="G2886" s="39" t="str">
        <f>IF(ISNUMBER(MATCH(F2886,QualityStatuses,0)),"Quality Lead","Non-Quality Lead")</f>
        <v>Non-Quality Lead</v>
      </c>
      <c r="H2886" s="39" t="str">
        <f>IFERROR(INDEX(CampTypes,MATCH(I2886,CampList,0)),"Unattributed")</f>
        <v>New</v>
      </c>
      <c r="I2886" t="inlineStr">
        <is>
          <t>EBG - In House | ABO | Natuf | Leads | Unit Franchise | India | Oct26 | V1</t>
        </is>
      </c>
      <c r="J2886" t="inlineStr">
        <is>
          <t>EBG - In House | ABO | Natuf | Leads | Unit Franchise | India | Oct26 | V1</t>
        </is>
      </c>
      <c r="K2886" t="inlineStr">
        <is>
          <t>Direct (campaign tagged in CRM)</t>
        </is>
      </c>
      <c r="L2886" t="inlineStr">
        <is>
          <t>Natuf | LAL 1% | India | Jul26 | V1</t>
        </is>
      </c>
      <c r="M2886" t="inlineStr">
        <is>
          <t>Natuf | LAL 1% | India | Jul26 | V1</t>
        </is>
      </c>
      <c r="N2886" t="inlineStr">
        <is>
          <t>Natuf | Reel | Brand Ambassador | Heard Of Owning A Cafe | V1</t>
        </is>
      </c>
      <c r="O2886" t="inlineStr">
        <is>
          <t>In House Natuf</t>
        </is>
      </c>
      <c r="P2886" t="inlineStr">
        <is>
          <t>Facebook</t>
        </is>
      </c>
      <c r="Q2886" t="inlineStr">
        <is>
          <t>Marshal Malbari</t>
        </is>
      </c>
      <c r="R2886" t="inlineStr">
        <is>
          <t>Drishti Lodhia</t>
        </is>
      </c>
      <c r="S2886" t="inlineStr">
        <is>
          <t>Not Decision Maker</t>
        </is>
      </c>
      <c r="T2886" t="inlineStr">
        <is>
          <t>Siliguri</t>
        </is>
      </c>
      <c r="U2886" t="inlineStr">
        <is>
          <t>west_bengal_(₹2_cr)</t>
        </is>
      </c>
      <c r="V2886" t="n">
        <v>6</v>
      </c>
      <c r="W2886" t="n">
        <v>2</v>
      </c>
      <c r="X2886" t="inlineStr">
        <is>
          <t>XXXXXX4488</t>
        </is>
      </c>
      <c r="Y2886" s="72" t="n">
        <v>46321.73677083333</v>
      </c>
    </row>
    <row r="2887">
      <c r="A2887" s="39" t="inlineStr">
        <is>
          <t>6acb7f929196683be4664ed2</t>
        </is>
      </c>
      <c r="B2887" s="72" t="n">
        <v>46306.74493055556</v>
      </c>
      <c r="C2887" s="70" t="n">
        <v>46306</v>
      </c>
      <c r="D2887" t="inlineStr">
        <is>
          <t>2026-10</t>
        </is>
      </c>
      <c r="E2887" t="inlineStr">
        <is>
          <t>Wk of 2026-10-05</t>
        </is>
      </c>
      <c r="F2887" t="inlineStr">
        <is>
          <t>Details Shared</t>
        </is>
      </c>
      <c r="G2887" s="39" t="str">
        <f>IF(ISNUMBER(MATCH(F2887,QualityStatuses,0)),"Quality Lead","Non-Quality Lead")</f>
        <v>Quality Lead</v>
      </c>
      <c r="H2887" s="39" t="str">
        <f>IFERROR(INDEX(CampTypes,MATCH(I2887,CampList,0)),"Unattributed")</f>
        <v>New</v>
      </c>
      <c r="I2887" t="inlineStr">
        <is>
          <t>EBG - In House | ABO | Natuf | Leads | Unit Franchise | India | Oct26 | V1</t>
        </is>
      </c>
      <c r="J2887" t="inlineStr">
        <is>
          <t>EBG - In House | ABO | Natuf | Leads | Unit Franchise | India | Oct26 | V1</t>
        </is>
      </c>
      <c r="K2887" t="inlineStr">
        <is>
          <t>Direct (campaign tagged in CRM)</t>
        </is>
      </c>
      <c r="L2887" t="inlineStr">
        <is>
          <t>Natuf | Broad | Tier1 + Growth Cities | Oct26 | V1</t>
        </is>
      </c>
      <c r="M2887" t="inlineStr">
        <is>
          <t>Natuf | Broad | Tier1 + Growth Cities | Oct26 | V1</t>
        </is>
      </c>
      <c r="N2887" t="inlineStr">
        <is>
          <t>Natuf | Reel | Brand Ambassador | Heard Of Owning A Cafe | V1</t>
        </is>
      </c>
      <c r="O2887" t="inlineStr">
        <is>
          <t>In House Natuf</t>
        </is>
      </c>
      <c r="P2887" t="inlineStr">
        <is>
          <t>Facebook</t>
        </is>
      </c>
      <c r="Q2887" t="inlineStr">
        <is>
          <t>Marshal Malbari</t>
        </is>
      </c>
      <c r="R2887" t="inlineStr">
        <is>
          <t>Vanita Joshi</t>
        </is>
      </c>
      <c r="S2887" t="inlineStr">
        <is>
          <t>-</t>
        </is>
      </c>
      <c r="T2887" t="inlineStr">
        <is>
          <t>Lucknow</t>
        </is>
      </c>
      <c r="U2887" t="inlineStr">
        <is>
          <t xml:space="preserve"> </t>
        </is>
      </c>
      <c r="V2887" t="n">
        <v>8</v>
      </c>
      <c r="W2887" t="n">
        <v>3</v>
      </c>
      <c r="X2887" t="inlineStr">
        <is>
          <t>XXXXXX8528</t>
        </is>
      </c>
      <c r="Y2887" s="72" t="n">
        <v>46326.52037037037</v>
      </c>
    </row>
    <row r="2888">
      <c r="A2888" s="39" t="inlineStr">
        <is>
          <t>6acb7ca806baa84444e59d36</t>
        </is>
      </c>
      <c r="B2888" s="72" t="n">
        <v>46306.73629629629</v>
      </c>
      <c r="C2888" s="70" t="n">
        <v>46306</v>
      </c>
      <c r="D2888" t="inlineStr">
        <is>
          <t>2026-10</t>
        </is>
      </c>
      <c r="E2888" t="inlineStr">
        <is>
          <t>Wk of 2026-10-05</t>
        </is>
      </c>
      <c r="F2888" t="inlineStr">
        <is>
          <t>Meeting Scheduled</t>
        </is>
      </c>
      <c r="G2888" s="39" t="str">
        <f>IF(ISNUMBER(MATCH(F2888,QualityStatuses,0)),"Quality Lead","Non-Quality Lead")</f>
        <v>Quality Lead</v>
      </c>
      <c r="H2888" s="39" t="str">
        <f>IFERROR(INDEX(CampTypes,MATCH(I2888,CampList,0)),"Unattributed")</f>
        <v>Old</v>
      </c>
      <c r="I2888" t="inlineStr">
        <is>
          <t>E_Suresh_Natuf_Kiosk_07072026</t>
        </is>
      </c>
      <c r="J2888" t="inlineStr">
        <is>
          <t>E_Suresh_Natuf_Kiosk_07072026</t>
        </is>
      </c>
      <c r="K2888" t="inlineStr">
        <is>
          <t>Direct (campaign tagged in CRM)</t>
        </is>
      </c>
      <c r="L2888" t="inlineStr">
        <is>
          <t>E_Suresh_Natuf_Kiosk_07072026_Adset5</t>
        </is>
      </c>
      <c r="M2888" t="inlineStr">
        <is>
          <t>E_Suresh_Natuf_Kiosk_07072026_Adset5</t>
        </is>
      </c>
      <c r="N2888" t="inlineStr">
        <is>
          <t>E_Hindi_Suresh_Natuf_Kiosk_07072026_Adset5_ad3 – Copy 2</t>
        </is>
      </c>
      <c r="O2888" t="inlineStr">
        <is>
          <t>Natuf</t>
        </is>
      </c>
      <c r="P2888" t="inlineStr">
        <is>
          <t>Facebook</t>
        </is>
      </c>
      <c r="Q2888" t="inlineStr">
        <is>
          <t>Tejaswini Tarigopula</t>
        </is>
      </c>
      <c r="R2888" t="inlineStr">
        <is>
          <t>Arjuman Vidya Sagar</t>
        </is>
      </c>
      <c r="S2888" t="inlineStr">
        <is>
          <t>-</t>
        </is>
      </c>
      <c r="T2888" t="inlineStr">
        <is>
          <t>Hyderabad</t>
        </is>
      </c>
      <c r="U2888" t="inlineStr">
        <is>
          <t xml:space="preserve"> </t>
        </is>
      </c>
      <c r="V2888" t="n">
        <v>8</v>
      </c>
      <c r="W2888" t="n">
        <v>6</v>
      </c>
      <c r="X2888" t="inlineStr">
        <is>
          <t>XXXXXX6426</t>
        </is>
      </c>
      <c r="Y2888" s="72" t="n">
        <v>46326.52037037037</v>
      </c>
    </row>
    <row r="2889">
      <c r="A2889" s="39" t="inlineStr">
        <is>
          <t>6acb7b45cce3156d2a25a491</t>
        </is>
      </c>
      <c r="B2889" s="72" t="n">
        <v>46306.7321875</v>
      </c>
      <c r="C2889" s="70" t="n">
        <v>46306</v>
      </c>
      <c r="D2889" t="inlineStr">
        <is>
          <t>2026-10</t>
        </is>
      </c>
      <c r="E2889" t="inlineStr">
        <is>
          <t>Wk of 2026-10-05</t>
        </is>
      </c>
      <c r="F2889" t="inlineStr">
        <is>
          <t>Details Shared</t>
        </is>
      </c>
      <c r="G2889" s="39" t="str">
        <f>IF(ISNUMBER(MATCH(F2889,QualityStatuses,0)),"Quality Lead","Non-Quality Lead")</f>
        <v>Quality Lead</v>
      </c>
      <c r="H2889" s="39" t="str">
        <f>IFERROR(INDEX(CampTypes,MATCH(I2889,CampList,0)),"Unattributed")</f>
        <v>New</v>
      </c>
      <c r="I2889" t="inlineStr">
        <is>
          <t>EBG - In House | ABO | Natuf | Leads | Unit Franchise | India | Oct26 | V1</t>
        </is>
      </c>
      <c r="J2889" t="inlineStr">
        <is>
          <t>EBG - In House | ABO | Natuf | Leads | Unit Franchise | India | Oct26 | V1</t>
        </is>
      </c>
      <c r="K2889" t="inlineStr">
        <is>
          <t>Direct (campaign tagged in CRM)</t>
        </is>
      </c>
      <c r="L2889" t="inlineStr">
        <is>
          <t>Natuf | Business Owners | Tier1 + Growth Cities | Oct26 | V1</t>
        </is>
      </c>
      <c r="M2889" t="inlineStr">
        <is>
          <t>Natuf | Business Owners | Tier1 + Growth Cities | Oct26 | V1</t>
        </is>
      </c>
      <c r="N2889" t="inlineStr">
        <is>
          <t>Natuf | Reel | Brand Ambassador | Heard Of Owning A Cafe | V1</t>
        </is>
      </c>
      <c r="O2889" t="inlineStr">
        <is>
          <t>In House Natuf</t>
        </is>
      </c>
      <c r="P2889" t="inlineStr">
        <is>
          <t>Facebook</t>
        </is>
      </c>
      <c r="Q2889" t="inlineStr">
        <is>
          <t>Marshal Malbari</t>
        </is>
      </c>
      <c r="R2889" t="inlineStr">
        <is>
          <t>Tanishq A</t>
        </is>
      </c>
      <c r="S2889" t="inlineStr">
        <is>
          <t>-</t>
        </is>
      </c>
      <c r="T2889" t="inlineStr">
        <is>
          <t>Solapur</t>
        </is>
      </c>
      <c r="U2889" t="inlineStr">
        <is>
          <t xml:space="preserve"> </t>
        </is>
      </c>
      <c r="V2889" t="n">
        <v>4</v>
      </c>
      <c r="W2889" t="n">
        <v>3</v>
      </c>
      <c r="X2889" t="inlineStr">
        <is>
          <t>XXXXXX7050</t>
        </is>
      </c>
      <c r="Y2889" s="72" t="n">
        <v>46326.52037037037</v>
      </c>
    </row>
    <row r="2890">
      <c r="A2890" s="39" t="inlineStr">
        <is>
          <t>6acb7b39531aa90b2417b214</t>
        </is>
      </c>
      <c r="B2890" s="72" t="n">
        <v>46306.73204861111</v>
      </c>
      <c r="C2890" s="70" t="n">
        <v>46306</v>
      </c>
      <c r="D2890" t="inlineStr">
        <is>
          <t>2026-10</t>
        </is>
      </c>
      <c r="E2890" t="inlineStr">
        <is>
          <t>Wk of 2026-10-05</t>
        </is>
      </c>
      <c r="F2890" t="inlineStr">
        <is>
          <t>Connected</t>
        </is>
      </c>
      <c r="G2890" s="39" t="str">
        <f>IF(ISNUMBER(MATCH(F2890,QualityStatuses,0)),"Quality Lead","Non-Quality Lead")</f>
        <v>Non-Quality Lead</v>
      </c>
      <c r="H2890" s="39" t="str">
        <f>IFERROR(INDEX(CampTypes,MATCH(I2890,CampList,0)),"Unattributed")</f>
        <v>Old</v>
      </c>
      <c r="I2890" t="inlineStr">
        <is>
          <t>natuf_Kiosk_14072026_Hindi</t>
        </is>
      </c>
      <c r="J2890" t="inlineStr">
        <is>
          <t>natuf_Kiosk_14072026_Hindi</t>
        </is>
      </c>
      <c r="K2890" t="inlineStr">
        <is>
          <t>Direct (campaign tagged in CRM)</t>
        </is>
      </c>
      <c r="L2890" t="inlineStr">
        <is>
          <t>natuf_Kiosk_09102026</t>
        </is>
      </c>
      <c r="M2890" t="inlineStr">
        <is>
          <t>natuf_Kiosk_09102026</t>
        </is>
      </c>
      <c r="N2890" t="inlineStr">
        <is>
          <t>natuf_Kiosk_14072026_ad set_ad1</t>
        </is>
      </c>
      <c r="O2890" t="inlineStr">
        <is>
          <t>Natuf</t>
        </is>
      </c>
      <c r="P2890" t="inlineStr">
        <is>
          <t>Facebook</t>
        </is>
      </c>
      <c r="Q2890" t="inlineStr">
        <is>
          <t>Tejaswini Tarigopula</t>
        </is>
      </c>
      <c r="R2890" t="inlineStr">
        <is>
          <t>Sai Charan</t>
        </is>
      </c>
      <c r="S2890" t="inlineStr">
        <is>
          <t>-</t>
        </is>
      </c>
      <c r="T2890" t="inlineStr">
        <is>
          <t>Sriganganagar</t>
        </is>
      </c>
      <c r="U2890" t="inlineStr">
        <is>
          <t xml:space="preserve"> </t>
        </is>
      </c>
      <c r="V2890" t="n">
        <v>3</v>
      </c>
      <c r="W2890" t="n">
        <v>1</v>
      </c>
      <c r="X2890" t="inlineStr">
        <is>
          <t>XXXXXX1435</t>
        </is>
      </c>
      <c r="Y2890" s="72" t="n">
        <v>46326.52037037037</v>
      </c>
    </row>
    <row r="2891">
      <c r="A2891" s="39" t="inlineStr">
        <is>
          <t>6acb7adbd166bb2cb9e3c5a0</t>
        </is>
      </c>
      <c r="B2891" s="72" t="n">
        <v>46306.73096064815</v>
      </c>
      <c r="C2891" s="70" t="n">
        <v>46306</v>
      </c>
      <c r="D2891" t="inlineStr">
        <is>
          <t>2026-10</t>
        </is>
      </c>
      <c r="E2891" t="inlineStr">
        <is>
          <t>Wk of 2026-10-05</t>
        </is>
      </c>
      <c r="F2891" t="inlineStr">
        <is>
          <t>Lost</t>
        </is>
      </c>
      <c r="G2891" s="39" t="str">
        <f>IF(ISNUMBER(MATCH(F2891,QualityStatuses,0)),"Quality Lead","Non-Quality Lead")</f>
        <v>Non-Quality Lead</v>
      </c>
      <c r="H2891" s="39" t="str">
        <f>IFERROR(INDEX(CampTypes,MATCH(I2891,CampList,0)),"Unattributed")</f>
        <v>New</v>
      </c>
      <c r="I2891" t="inlineStr">
        <is>
          <t>EBG - In House | ABO | Natuf | Leads | Unit Franchise | India | Oct26 | V1</t>
        </is>
      </c>
      <c r="J2891" t="inlineStr">
        <is>
          <t>EBG - In House | ABO | Natuf | Leads | Unit Franchise | India | Oct26 | V1</t>
        </is>
      </c>
      <c r="K2891" t="inlineStr">
        <is>
          <t>Direct (campaign tagged in CRM)</t>
        </is>
      </c>
      <c r="L2891" t="inlineStr">
        <is>
          <t>Natuf | LAL 1% | India | Jul26 | V1</t>
        </is>
      </c>
      <c r="M2891" t="inlineStr">
        <is>
          <t>Natuf | LAL 1% | India | Jul26 | V1</t>
        </is>
      </c>
      <c r="N2891" t="inlineStr">
        <is>
          <t>Natuf | Reel | Brand Ambassador | Heard Of Owning A Cafe | V1</t>
        </is>
      </c>
      <c r="O2891" t="inlineStr">
        <is>
          <t>In House Natuf</t>
        </is>
      </c>
      <c r="P2891" t="inlineStr">
        <is>
          <t>Facebook</t>
        </is>
      </c>
      <c r="Q2891" t="inlineStr">
        <is>
          <t>Marshal Malbari</t>
        </is>
      </c>
      <c r="R2891" t="inlineStr">
        <is>
          <t>Shubham Menon</t>
        </is>
      </c>
      <c r="S2891" t="inlineStr">
        <is>
          <t>Not Interested</t>
        </is>
      </c>
      <c r="T2891" t="inlineStr">
        <is>
          <t>Tiruchirappalli</t>
        </is>
      </c>
      <c r="U2891" t="inlineStr">
        <is>
          <t xml:space="preserve"> </t>
        </is>
      </c>
      <c r="V2891" t="n">
        <v>6</v>
      </c>
      <c r="W2891" t="n">
        <v>6</v>
      </c>
      <c r="X2891" t="inlineStr">
        <is>
          <t>XXXXXX9699</t>
        </is>
      </c>
      <c r="Y2891" s="72" t="n">
        <v>46326.52037037037</v>
      </c>
    </row>
    <row r="2892">
      <c r="A2892" s="39" t="inlineStr">
        <is>
          <t>6acb795b08ab13766f244723</t>
        </is>
      </c>
      <c r="B2892" s="72" t="n">
        <v>46306.7265162037</v>
      </c>
      <c r="C2892" s="70" t="n">
        <v>46306</v>
      </c>
      <c r="D2892" t="inlineStr">
        <is>
          <t>2026-10</t>
        </is>
      </c>
      <c r="E2892" t="inlineStr">
        <is>
          <t>Wk of 2026-10-05</t>
        </is>
      </c>
      <c r="F2892" t="inlineStr">
        <is>
          <t>Attempt 1</t>
        </is>
      </c>
      <c r="G2892" s="39" t="str">
        <f>IF(ISNUMBER(MATCH(F2892,QualityStatuses,0)),"Quality Lead","Non-Quality Lead")</f>
        <v>Non-Quality Lead</v>
      </c>
      <c r="H2892" s="39" t="str">
        <f>IFERROR(INDEX(CampTypes,MATCH(I2892,CampList,0)),"Unattributed")</f>
        <v>New</v>
      </c>
      <c r="I2892" t="inlineStr">
        <is>
          <t>EBG - In House | ABO | Natuf | Leads | Unit Franchise | India | Oct26 | V1</t>
        </is>
      </c>
      <c r="J2892" t="inlineStr">
        <is>
          <t>EBG - In House | ABO | Natuf | Leads | Unit Franchise | India | Oct26 | V1</t>
        </is>
      </c>
      <c r="K2892" t="inlineStr">
        <is>
          <t>Direct (campaign tagged in CRM)</t>
        </is>
      </c>
      <c r="L2892" t="inlineStr">
        <is>
          <t>Natuf | Business Owners | Tier1 + Growth Cities | Oct26 | V1</t>
        </is>
      </c>
      <c r="M2892" t="inlineStr">
        <is>
          <t>Natuf | Business Owners | Tier1 + Growth Cities | Oct26 | V1</t>
        </is>
      </c>
      <c r="N2892" t="inlineStr">
        <is>
          <t>Natuf | Reel | Brand Ambassador | Heard Of Owning A Cafe | V1</t>
        </is>
      </c>
      <c r="O2892" t="inlineStr">
        <is>
          <t>In House Natuf</t>
        </is>
      </c>
      <c r="P2892" t="inlineStr">
        <is>
          <t>Facebook</t>
        </is>
      </c>
      <c r="Q2892" t="inlineStr">
        <is>
          <t>Marshal Malbari</t>
        </is>
      </c>
      <c r="R2892" t="inlineStr">
        <is>
          <t>Rudresh Thorat</t>
        </is>
      </c>
      <c r="S2892" t="inlineStr">
        <is>
          <t>-</t>
        </is>
      </c>
      <c r="T2892" t="inlineStr">
        <is>
          <t>Bangalore</t>
        </is>
      </c>
      <c r="U2892" t="inlineStr">
        <is>
          <t xml:space="preserve"> </t>
        </is>
      </c>
      <c r="V2892" t="n">
        <v>3</v>
      </c>
      <c r="W2892" t="n">
        <v>1</v>
      </c>
      <c r="X2892" t="inlineStr">
        <is>
          <t>XXXXXX3419</t>
        </is>
      </c>
      <c r="Y2892" s="72" t="n">
        <v>46326.52037037037</v>
      </c>
    </row>
    <row r="2893">
      <c r="A2893" s="39" t="inlineStr">
        <is>
          <t>6acb787baf21613c07329472</t>
        </is>
      </c>
      <c r="B2893" s="72" t="n">
        <v>46306.72392361111</v>
      </c>
      <c r="C2893" s="70" t="n">
        <v>46306</v>
      </c>
      <c r="D2893" t="inlineStr">
        <is>
          <t>2026-10</t>
        </is>
      </c>
      <c r="E2893" t="inlineStr">
        <is>
          <t>Wk of 2026-10-05</t>
        </is>
      </c>
      <c r="F2893" t="inlineStr">
        <is>
          <t>Attempt 1</t>
        </is>
      </c>
      <c r="G2893" s="39" t="str">
        <f>IF(ISNUMBER(MATCH(F2893,QualityStatuses,0)),"Quality Lead","Non-Quality Lead")</f>
        <v>Non-Quality Lead</v>
      </c>
      <c r="H2893" s="39" t="str">
        <f>IFERROR(INDEX(CampTypes,MATCH(I2893,CampList,0)),"Unattributed")</f>
        <v>New</v>
      </c>
      <c r="I2893" t="inlineStr">
        <is>
          <t>EBG - In House | ABO | Natuf | Leads | Unit Franchise | India | Oct26 | V1</t>
        </is>
      </c>
      <c r="J2893" t="inlineStr">
        <is>
          <t>EBG - In House | ABO | Natuf | Leads | Unit Franchise | India | Oct26 | V1</t>
        </is>
      </c>
      <c r="K2893" t="inlineStr">
        <is>
          <t>Direct (campaign tagged in CRM)</t>
        </is>
      </c>
      <c r="L2893" t="inlineStr">
        <is>
          <t>Natuf | Business Owners | Tier1 + Growth Cities | Oct26 | V1</t>
        </is>
      </c>
      <c r="M2893" t="inlineStr">
        <is>
          <t>Natuf | Business Owners | Tier1 + Growth Cities | Oct26 | V1</t>
        </is>
      </c>
      <c r="N2893" t="inlineStr">
        <is>
          <t>Natuf | Reel | Brand Ambassador | Heard Of Owning A Cafe | V1</t>
        </is>
      </c>
      <c r="O2893" t="inlineStr">
        <is>
          <t>In House Natuf</t>
        </is>
      </c>
      <c r="P2893" t="inlineStr">
        <is>
          <t>Facebook</t>
        </is>
      </c>
      <c r="Q2893" t="inlineStr">
        <is>
          <t>Marshal Malbari</t>
        </is>
      </c>
      <c r="R2893" t="inlineStr">
        <is>
          <t>Rohit Kamble</t>
        </is>
      </c>
      <c r="S2893" t="inlineStr">
        <is>
          <t>-</t>
        </is>
      </c>
      <c r="T2893" t="inlineStr">
        <is>
          <t>Bangalore</t>
        </is>
      </c>
      <c r="U2893" t="inlineStr">
        <is>
          <t xml:space="preserve"> </t>
        </is>
      </c>
      <c r="V2893" t="n">
        <v>2</v>
      </c>
      <c r="W2893" t="n">
        <v>0</v>
      </c>
      <c r="X2893" t="inlineStr">
        <is>
          <t>XXXXXX4970</t>
        </is>
      </c>
      <c r="Y2893" s="72" t="n">
        <v>46326.52037037037</v>
      </c>
    </row>
    <row r="2894">
      <c r="A2894" s="39" t="inlineStr">
        <is>
          <t>6acb77b0e1e1984b9a08c02a</t>
        </is>
      </c>
      <c r="B2894" s="72" t="n">
        <v>46306.72157407407</v>
      </c>
      <c r="C2894" s="70" t="n">
        <v>46306</v>
      </c>
      <c r="D2894" t="inlineStr">
        <is>
          <t>2026-10</t>
        </is>
      </c>
      <c r="E2894" t="inlineStr">
        <is>
          <t>Wk of 2026-10-05</t>
        </is>
      </c>
      <c r="F2894" t="inlineStr">
        <is>
          <t>Attempt 5</t>
        </is>
      </c>
      <c r="G2894" s="39" t="str">
        <f>IF(ISNUMBER(MATCH(F2894,QualityStatuses,0)),"Quality Lead","Non-Quality Lead")</f>
        <v>Non-Quality Lead</v>
      </c>
      <c r="H2894" s="39" t="str">
        <f>IFERROR(INDEX(CampTypes,MATCH(I2894,CampList,0)),"Unattributed")</f>
        <v>New</v>
      </c>
      <c r="I2894" t="inlineStr">
        <is>
          <t>EBG - In House | ABO | Natuf | Leads | Unit Franchise | India | Oct26 | V1</t>
        </is>
      </c>
      <c r="J2894" t="inlineStr">
        <is>
          <t>EBG - In House | ABO | Natuf | Leads | Unit Franchise | India | Oct26 | V1</t>
        </is>
      </c>
      <c r="K2894" t="inlineStr">
        <is>
          <t>Direct (campaign tagged in CRM)</t>
        </is>
      </c>
      <c r="L2894" t="inlineStr">
        <is>
          <t>Natuf | Broad | Tier1 + Growth Cities | Oct26 | V1</t>
        </is>
      </c>
      <c r="M2894" t="inlineStr">
        <is>
          <t>Natuf | Broad | Tier1 + Growth Cities | Oct26 | V1</t>
        </is>
      </c>
      <c r="N2894" t="inlineStr">
        <is>
          <t>Natuf | Reel | Brand Ambassador | Heard Of Owning A Cafe | V1</t>
        </is>
      </c>
      <c r="O2894" t="inlineStr">
        <is>
          <t>In House Natuf</t>
        </is>
      </c>
      <c r="P2894" t="inlineStr">
        <is>
          <t>Facebook</t>
        </is>
      </c>
      <c r="Q2894" t="inlineStr">
        <is>
          <t>Marshal Malbari</t>
        </is>
      </c>
      <c r="R2894" t="inlineStr">
        <is>
          <t>Rinkita Virvani</t>
        </is>
      </c>
      <c r="S2894" t="inlineStr">
        <is>
          <t>-</t>
        </is>
      </c>
      <c r="T2894" t="inlineStr">
        <is>
          <t>Lucknow</t>
        </is>
      </c>
      <c r="U2894" t="inlineStr">
        <is>
          <t xml:space="preserve"> </t>
        </is>
      </c>
      <c r="V2894" t="n">
        <v>6</v>
      </c>
      <c r="W2894" t="n">
        <v>1</v>
      </c>
      <c r="X2894" t="inlineStr">
        <is>
          <t>XXXXXX3731</t>
        </is>
      </c>
      <c r="Y2894" s="72" t="n">
        <v>46326.52037037037</v>
      </c>
    </row>
    <row r="2895">
      <c r="A2895" s="39" t="inlineStr">
        <is>
          <t>6acb77a690b9a2e4f5f4dfcb</t>
        </is>
      </c>
      <c r="B2895" s="72" t="n">
        <v>46306.72145833333</v>
      </c>
      <c r="C2895" s="70" t="n">
        <v>46306</v>
      </c>
      <c r="D2895" t="inlineStr">
        <is>
          <t>2026-10</t>
        </is>
      </c>
      <c r="E2895" t="inlineStr">
        <is>
          <t>Wk of 2026-10-05</t>
        </is>
      </c>
      <c r="F2895" t="inlineStr">
        <is>
          <t>Lost</t>
        </is>
      </c>
      <c r="G2895" s="39" t="str">
        <f>IF(ISNUMBER(MATCH(F2895,QualityStatuses,0)),"Quality Lead","Non-Quality Lead")</f>
        <v>Non-Quality Lead</v>
      </c>
      <c r="H2895" s="39" t="str">
        <f>IFERROR(INDEX(CampTypes,MATCH(I2895,CampList,0)),"Unattributed")</f>
        <v>New</v>
      </c>
      <c r="I2895" t="inlineStr">
        <is>
          <t>EBG - In House | ABO | Natuf | Leads | Unit Franchise | India | Oct26 | V1</t>
        </is>
      </c>
      <c r="J2895" t="inlineStr">
        <is>
          <t>EBG - In House | ABO | Natuf | Leads | Unit Franchise | India | Oct26 | V1</t>
        </is>
      </c>
      <c r="K2895" t="inlineStr">
        <is>
          <t>Direct (campaign tagged in CRM)</t>
        </is>
      </c>
      <c r="L2895" t="inlineStr">
        <is>
          <t>Natuf | Investors | Tier1 + Growth Cities | Oct26 | V1</t>
        </is>
      </c>
      <c r="M2895" t="inlineStr">
        <is>
          <t>Natuf | Investors | Tier1 + Growth Cities | Oct26 | V1</t>
        </is>
      </c>
      <c r="N2895" t="inlineStr">
        <is>
          <t>Natuf | Reel | Brand Ambassador | Heard Of Owning A Cafe | V1</t>
        </is>
      </c>
      <c r="O2895" t="inlineStr">
        <is>
          <t>In House Natuf</t>
        </is>
      </c>
      <c r="P2895" t="inlineStr">
        <is>
          <t>Facebook</t>
        </is>
      </c>
      <c r="Q2895" t="inlineStr">
        <is>
          <t>Marshal Malbari</t>
        </is>
      </c>
      <c r="R2895" t="inlineStr">
        <is>
          <t>Pammi Roy</t>
        </is>
      </c>
      <c r="S2895" t="inlineStr">
        <is>
          <t>No Budget</t>
        </is>
      </c>
      <c r="T2895" t="inlineStr">
        <is>
          <t>Chh SambhajiNagar</t>
        </is>
      </c>
      <c r="U2895" t="inlineStr">
        <is>
          <t xml:space="preserve"> </t>
        </is>
      </c>
      <c r="V2895" t="n">
        <v>1</v>
      </c>
      <c r="W2895" t="n">
        <v>1</v>
      </c>
      <c r="X2895" t="inlineStr">
        <is>
          <t>XXXXXX7863</t>
        </is>
      </c>
      <c r="Y2895" s="72" t="n">
        <v>46326.52037037037</v>
      </c>
    </row>
    <row r="2896">
      <c r="A2896" s="39" t="inlineStr">
        <is>
          <t>6acb76f1cce3156d2a25a218</t>
        </is>
      </c>
      <c r="B2896" s="72" t="n">
        <v>46306.71936342592</v>
      </c>
      <c r="C2896" s="70" t="n">
        <v>46306</v>
      </c>
      <c r="D2896" t="inlineStr">
        <is>
          <t>2026-10</t>
        </is>
      </c>
      <c r="E2896" t="inlineStr">
        <is>
          <t>Wk of 2026-10-05</t>
        </is>
      </c>
      <c r="F2896" t="inlineStr">
        <is>
          <t>Lost</t>
        </is>
      </c>
      <c r="G2896" s="39" t="str">
        <f>IF(ISNUMBER(MATCH(F2896,QualityStatuses,0)),"Quality Lead","Non-Quality Lead")</f>
        <v>Non-Quality Lead</v>
      </c>
      <c r="H2896" s="39" t="str">
        <f>IFERROR(INDEX(CampTypes,MATCH(I2896,CampList,0)),"Unattributed")</f>
        <v>New</v>
      </c>
      <c r="I2896" t="inlineStr">
        <is>
          <t>EBG - In House | ABO | Natuf | Leads | Unit Franchise | India | Oct26 | V1</t>
        </is>
      </c>
      <c r="J2896" t="inlineStr">
        <is>
          <t>EBG - In House | ABO | Natuf | Leads | Unit Franchise | India | Oct26 | V1</t>
        </is>
      </c>
      <c r="K2896" t="inlineStr">
        <is>
          <t>Direct (campaign tagged in CRM)</t>
        </is>
      </c>
      <c r="L2896" t="inlineStr">
        <is>
          <t>Natuf | LAL 1% | India | Jul26 | V1</t>
        </is>
      </c>
      <c r="M2896" t="inlineStr">
        <is>
          <t>Natuf | LAL 1% | India | Jul26 | V1</t>
        </is>
      </c>
      <c r="N2896" t="inlineStr">
        <is>
          <t>Natuf | Reel | Brand Ambassador | Heard Of Owning A Cafe | V1</t>
        </is>
      </c>
      <c r="O2896" t="inlineStr">
        <is>
          <t>In House Natuf</t>
        </is>
      </c>
      <c r="P2896" t="inlineStr">
        <is>
          <t>Facebook</t>
        </is>
      </c>
      <c r="Q2896" t="inlineStr">
        <is>
          <t>Marshal Malbari</t>
        </is>
      </c>
      <c r="R2896" t="inlineStr">
        <is>
          <t>Drishti Lodhia</t>
        </is>
      </c>
      <c r="S2896" t="inlineStr">
        <is>
          <t>Looking for different product/service than advertised</t>
        </is>
      </c>
      <c r="T2896" t="inlineStr">
        <is>
          <t>Ahmedabad</t>
        </is>
      </c>
      <c r="U2896" t="inlineStr">
        <is>
          <t xml:space="preserve"> </t>
        </is>
      </c>
      <c r="V2896" t="n">
        <v>5</v>
      </c>
      <c r="W2896" t="n">
        <v>4</v>
      </c>
      <c r="X2896" t="inlineStr">
        <is>
          <t>XXXXXX2767</t>
        </is>
      </c>
      <c r="Y2896" s="72" t="n">
        <v>46326.52037037037</v>
      </c>
    </row>
    <row r="2897">
      <c r="A2897" s="39" t="inlineStr">
        <is>
          <t>6acb76903c113d8953570b6f</t>
        </is>
      </c>
      <c r="B2897" s="72" t="n">
        <v>46306.71824074074</v>
      </c>
      <c r="C2897" s="70" t="n">
        <v>46306</v>
      </c>
      <c r="D2897" t="inlineStr">
        <is>
          <t>2026-10</t>
        </is>
      </c>
      <c r="E2897" t="inlineStr">
        <is>
          <t>Wk of 2026-10-05</t>
        </is>
      </c>
      <c r="F2897" t="inlineStr">
        <is>
          <t>Lost</t>
        </is>
      </c>
      <c r="G2897" s="39" t="str">
        <f>IF(ISNUMBER(MATCH(F2897,QualityStatuses,0)),"Quality Lead","Non-Quality Lead")</f>
        <v>Non-Quality Lead</v>
      </c>
      <c r="H2897" s="39" t="str">
        <f>IFERROR(INDEX(CampTypes,MATCH(I2897,CampList,0)),"Unattributed")</f>
        <v>New</v>
      </c>
      <c r="I2897" t="inlineStr">
        <is>
          <t>EBG - In House | ABO | Natuf | Leads | Unit Franchise | India | Oct26 | V1</t>
        </is>
      </c>
      <c r="J2897" t="inlineStr">
        <is>
          <t>EBG - In House | ABO | Natuf | Leads | Unit Franchise | India | Oct26 | V1</t>
        </is>
      </c>
      <c r="K2897" t="inlineStr">
        <is>
          <t>Direct (campaign tagged in CRM)</t>
        </is>
      </c>
      <c r="L2897" t="inlineStr">
        <is>
          <t>Natuf | Investors | Tier1 + Growth Cities | Oct26 | V1</t>
        </is>
      </c>
      <c r="M2897" t="inlineStr">
        <is>
          <t>Natuf | Investors | Tier1 + Growth Cities | Oct26 | V1</t>
        </is>
      </c>
      <c r="N2897" t="inlineStr">
        <is>
          <t>Natuf | Reel | Brand Ambassador | Heard Of Owning A Cafe | V1</t>
        </is>
      </c>
      <c r="O2897" t="inlineStr">
        <is>
          <t>In House Natuf</t>
        </is>
      </c>
      <c r="P2897" t="inlineStr">
        <is>
          <t>Facebook</t>
        </is>
      </c>
      <c r="Q2897" t="inlineStr">
        <is>
          <t>Marshal Malbari</t>
        </is>
      </c>
      <c r="R2897" t="inlineStr">
        <is>
          <t>Aisha Rasalkar</t>
        </is>
      </c>
      <c r="S2897" t="inlineStr">
        <is>
          <t>No Budget</t>
        </is>
      </c>
      <c r="T2897" t="inlineStr">
        <is>
          <t>Kthlal</t>
        </is>
      </c>
      <c r="U2897" t="inlineStr">
        <is>
          <t xml:space="preserve"> </t>
        </is>
      </c>
      <c r="V2897" t="n">
        <v>6</v>
      </c>
      <c r="W2897" t="n">
        <v>2</v>
      </c>
      <c r="X2897" t="inlineStr">
        <is>
          <t>XXXXXX8428</t>
        </is>
      </c>
      <c r="Y2897" s="72" t="n">
        <v>46326.52037037037</v>
      </c>
    </row>
    <row r="2898">
      <c r="A2898" s="39" t="inlineStr">
        <is>
          <t>6acb76197861dca657ddd831</t>
        </is>
      </c>
      <c r="B2898" s="72" t="n">
        <v>46306.71686342593</v>
      </c>
      <c r="C2898" s="70" t="n">
        <v>46306</v>
      </c>
      <c r="D2898" t="inlineStr">
        <is>
          <t>2026-10</t>
        </is>
      </c>
      <c r="E2898" t="inlineStr">
        <is>
          <t>Wk of 2026-10-05</t>
        </is>
      </c>
      <c r="F2898" t="inlineStr">
        <is>
          <t>Lost</t>
        </is>
      </c>
      <c r="G2898" s="39" t="str">
        <f>IF(ISNUMBER(MATCH(F2898,QualityStatuses,0)),"Quality Lead","Non-Quality Lead")</f>
        <v>Non-Quality Lead</v>
      </c>
      <c r="H2898" s="39" t="str">
        <f>IFERROR(INDEX(CampTypes,MATCH(I2898,CampList,0)),"Unattributed")</f>
        <v>New</v>
      </c>
      <c r="I2898" t="inlineStr">
        <is>
          <t>EBG - In House | ABO | Natuf | Leads | Unit Franchise | India | Oct26 | V1</t>
        </is>
      </c>
      <c r="J2898" t="inlineStr">
        <is>
          <t>EBG - In House | ABO | Natuf | Leads | Unit Franchise | India | Oct26 | V1</t>
        </is>
      </c>
      <c r="K2898" t="inlineStr">
        <is>
          <t>Direct (campaign tagged in CRM)</t>
        </is>
      </c>
      <c r="L2898" t="inlineStr">
        <is>
          <t>Natuf | Business Owners | Tier1 + Growth Cities | Oct26 | V1</t>
        </is>
      </c>
      <c r="M2898" t="inlineStr">
        <is>
          <t>Natuf | Business Owners | Tier1 + Growth Cities | Oct26 | V1</t>
        </is>
      </c>
      <c r="N2898" t="inlineStr">
        <is>
          <t>Natuf | Reel | Brand Ambassador | Heard Of Owning A Cafe | V1</t>
        </is>
      </c>
      <c r="O2898" t="inlineStr">
        <is>
          <t>In House Natuf</t>
        </is>
      </c>
      <c r="P2898" t="inlineStr">
        <is>
          <t>Facebook</t>
        </is>
      </c>
      <c r="Q2898" t="inlineStr">
        <is>
          <t>Marshal Malbari</t>
        </is>
      </c>
      <c r="R2898" t="inlineStr">
        <is>
          <t>Drishti Lodhia</t>
        </is>
      </c>
      <c r="S2898" t="inlineStr">
        <is>
          <t>DNP - Did Not Pick Up</t>
        </is>
      </c>
      <c r="T2898" t="inlineStr">
        <is>
          <t>Purnea bihar</t>
        </is>
      </c>
      <c r="U2898" t="inlineStr">
        <is>
          <t xml:space="preserve"> </t>
        </is>
      </c>
      <c r="V2898" t="n">
        <v>5</v>
      </c>
      <c r="W2898" t="n">
        <v>5</v>
      </c>
      <c r="X2898" t="inlineStr">
        <is>
          <t>XXXXXX2269</t>
        </is>
      </c>
      <c r="Y2898" s="72" t="n">
        <v>46326.52037037037</v>
      </c>
    </row>
    <row r="2899">
      <c r="A2899" s="39" t="inlineStr">
        <is>
          <t>6acb74cf838b0cd000888ff4</t>
        </is>
      </c>
      <c r="B2899" s="72" t="n">
        <v>46306.71304398148</v>
      </c>
      <c r="C2899" s="70" t="n">
        <v>46306</v>
      </c>
      <c r="D2899" t="inlineStr">
        <is>
          <t>2026-10</t>
        </is>
      </c>
      <c r="E2899" t="inlineStr">
        <is>
          <t>Wk of 2026-10-05</t>
        </is>
      </c>
      <c r="F2899" t="inlineStr">
        <is>
          <t>Connected</t>
        </is>
      </c>
      <c r="G2899" s="39" t="str">
        <f>IF(ISNUMBER(MATCH(F2899,QualityStatuses,0)),"Quality Lead","Non-Quality Lead")</f>
        <v>Non-Quality Lead</v>
      </c>
      <c r="H2899" s="39" t="str">
        <f>IFERROR(INDEX(CampTypes,MATCH(I2899,CampList,0)),"Unattributed")</f>
        <v>New</v>
      </c>
      <c r="I2899" t="inlineStr">
        <is>
          <t>EBG - In House | ABO | Natuf | Leads | Unit Franchise | India | Oct26 | V1</t>
        </is>
      </c>
      <c r="J2899" t="inlineStr">
        <is>
          <t>EBG - In House | ABO | Natuf | Leads | Unit Franchise | India | Oct26 | V1</t>
        </is>
      </c>
      <c r="K2899" t="inlineStr">
        <is>
          <t>Direct (campaign tagged in CRM)</t>
        </is>
      </c>
      <c r="L2899" t="inlineStr">
        <is>
          <t>Natuf | LAL 1% | India | Jul26 | V1</t>
        </is>
      </c>
      <c r="M2899" t="inlineStr">
        <is>
          <t>Natuf | LAL 1% | India | Jul26 | V1</t>
        </is>
      </c>
      <c r="N2899" t="inlineStr">
        <is>
          <t>Natuf | Reel | Brand Ambassador | Heard Of Owning A Cafe | V1</t>
        </is>
      </c>
      <c r="O2899" t="inlineStr">
        <is>
          <t>In House Natuf</t>
        </is>
      </c>
      <c r="P2899" t="inlineStr">
        <is>
          <t>Facebook</t>
        </is>
      </c>
      <c r="Q2899" t="inlineStr">
        <is>
          <t>Marshal Malbari</t>
        </is>
      </c>
      <c r="R2899" t="inlineStr">
        <is>
          <t>Vanita Joshi</t>
        </is>
      </c>
      <c r="S2899" t="inlineStr">
        <is>
          <t>-</t>
        </is>
      </c>
      <c r="T2899" t="inlineStr">
        <is>
          <t>Kota</t>
        </is>
      </c>
      <c r="U2899" t="inlineStr">
        <is>
          <t xml:space="preserve"> </t>
        </is>
      </c>
      <c r="V2899" t="n">
        <v>6</v>
      </c>
      <c r="W2899" t="n">
        <v>4</v>
      </c>
      <c r="X2899" t="inlineStr">
        <is>
          <t>XXXXXX4077</t>
        </is>
      </c>
      <c r="Y2899" s="72" t="n">
        <v>46326.52037037037</v>
      </c>
    </row>
    <row r="2900">
      <c r="A2900" s="39" t="inlineStr">
        <is>
          <t>6acb73763a9f59f6c0e31a75</t>
        </is>
      </c>
      <c r="B2900" s="72" t="n">
        <v>46306.70905092593</v>
      </c>
      <c r="C2900" s="70" t="n">
        <v>46306</v>
      </c>
      <c r="D2900" t="inlineStr">
        <is>
          <t>2026-10</t>
        </is>
      </c>
      <c r="E2900" t="inlineStr">
        <is>
          <t>Wk of 2026-10-05</t>
        </is>
      </c>
      <c r="F2900" t="inlineStr">
        <is>
          <t>Lost</t>
        </is>
      </c>
      <c r="G2900" s="39" t="str">
        <f>IF(ISNUMBER(MATCH(F2900,QualityStatuses,0)),"Quality Lead","Non-Quality Lead")</f>
        <v>Non-Quality Lead</v>
      </c>
      <c r="H2900" s="39" t="str">
        <f>IFERROR(INDEX(CampTypes,MATCH(I2900,CampList,0)),"Unattributed")</f>
        <v>New</v>
      </c>
      <c r="I2900" t="inlineStr">
        <is>
          <t>EBG - In House | ABO | Natuf | Leads | Unit Franchise | India | Oct26 | V1</t>
        </is>
      </c>
      <c r="J2900" t="inlineStr">
        <is>
          <t>EBG - In House | ABO | Natuf | Leads | Unit Franchise | India | Oct26 | V1</t>
        </is>
      </c>
      <c r="K2900" t="inlineStr">
        <is>
          <t>Direct (campaign tagged in CRM)</t>
        </is>
      </c>
      <c r="L2900" t="inlineStr">
        <is>
          <t>Natuf | LAL 1% | India | Jul26 | V1</t>
        </is>
      </c>
      <c r="M2900" t="inlineStr">
        <is>
          <t>Natuf | LAL 1% | India | Jul26 | V1</t>
        </is>
      </c>
      <c r="N2900" t="inlineStr">
        <is>
          <t>Natuf | Reel | Brand Ambassador | Heard Of Owning A Cafe | V1</t>
        </is>
      </c>
      <c r="O2900" t="inlineStr">
        <is>
          <t>In House Natuf</t>
        </is>
      </c>
      <c r="P2900" t="inlineStr">
        <is>
          <t>Facebook</t>
        </is>
      </c>
      <c r="Q2900" t="inlineStr">
        <is>
          <t>Marshal Malbari</t>
        </is>
      </c>
      <c r="R2900" t="inlineStr">
        <is>
          <t>Tanishq A</t>
        </is>
      </c>
      <c r="S2900" t="inlineStr">
        <is>
          <t>Not Interested</t>
        </is>
      </c>
      <c r="T2900" t="inlineStr">
        <is>
          <t>Srinagar</t>
        </is>
      </c>
      <c r="U2900" t="inlineStr">
        <is>
          <t xml:space="preserve"> </t>
        </is>
      </c>
      <c r="V2900" t="n">
        <v>4</v>
      </c>
      <c r="W2900" t="n">
        <v>4</v>
      </c>
      <c r="X2900" t="inlineStr">
        <is>
          <t>XXXXXX9133</t>
        </is>
      </c>
      <c r="Y2900" s="72" t="n">
        <v>46326.52037037037</v>
      </c>
    </row>
    <row r="2901">
      <c r="A2901" s="39" t="inlineStr">
        <is>
          <t>6acb7122120762e89846d550</t>
        </is>
      </c>
      <c r="B2901" s="72" t="n">
        <v>46306.70215277778</v>
      </c>
      <c r="C2901" s="70" t="n">
        <v>46306</v>
      </c>
      <c r="D2901" t="inlineStr">
        <is>
          <t>2026-10</t>
        </is>
      </c>
      <c r="E2901" t="inlineStr">
        <is>
          <t>Wk of 2026-10-05</t>
        </is>
      </c>
      <c r="F2901" t="inlineStr">
        <is>
          <t>Follow-Up</t>
        </is>
      </c>
      <c r="G2901" s="39" t="str">
        <f>IF(ISNUMBER(MATCH(F2901,QualityStatuses,0)),"Quality Lead","Non-Quality Lead")</f>
        <v>Quality Lead</v>
      </c>
      <c r="H2901" s="39" t="str">
        <f>IFERROR(INDEX(CampTypes,MATCH(I2901,CampList,0)),"Unattributed")</f>
        <v>New</v>
      </c>
      <c r="I2901" t="inlineStr">
        <is>
          <t>EBG - In House | ABO | Natuf | Leads | Unit Franchise | India | Oct26 | V1</t>
        </is>
      </c>
      <c r="J2901" t="inlineStr">
        <is>
          <t>EBG - In House | ABO | Natuf | Leads | Unit Franchise | India | Oct26 | V1</t>
        </is>
      </c>
      <c r="K2901" t="inlineStr">
        <is>
          <t>Direct (campaign tagged in CRM)</t>
        </is>
      </c>
      <c r="L2901" t="inlineStr">
        <is>
          <t>Natuf | Broad | Tier1 + Growth Cities | Oct26 | V1</t>
        </is>
      </c>
      <c r="M2901" t="inlineStr">
        <is>
          <t>Natuf | Broad | Tier1 + Growth Cities | Oct26 | V1</t>
        </is>
      </c>
      <c r="N2901" t="inlineStr">
        <is>
          <t>Natuf | Reel | Brand Ambassador | Heard Of Owning A Cafe | V1</t>
        </is>
      </c>
      <c r="O2901" t="inlineStr">
        <is>
          <t>In House Natuf</t>
        </is>
      </c>
      <c r="P2901" t="inlineStr">
        <is>
          <t>Facebook</t>
        </is>
      </c>
      <c r="Q2901" t="inlineStr">
        <is>
          <t>Marshal Malbari</t>
        </is>
      </c>
      <c r="R2901" t="inlineStr">
        <is>
          <t>Shubham Menon</t>
        </is>
      </c>
      <c r="S2901" t="inlineStr">
        <is>
          <t>-</t>
        </is>
      </c>
      <c r="T2901" t="inlineStr">
        <is>
          <t>Gurugram</t>
        </is>
      </c>
      <c r="U2901" t="inlineStr">
        <is>
          <t xml:space="preserve"> </t>
        </is>
      </c>
      <c r="V2901" t="n">
        <v>8</v>
      </c>
      <c r="W2901" t="n">
        <v>3</v>
      </c>
      <c r="X2901" t="inlineStr">
        <is>
          <t>XXXXXX6909</t>
        </is>
      </c>
      <c r="Y2901" s="72" t="n">
        <v>46326.52037037037</v>
      </c>
    </row>
    <row r="2902">
      <c r="A2902" s="39" t="inlineStr">
        <is>
          <t>6acb70f0340eb978f89a0571</t>
        </is>
      </c>
      <c r="B2902" s="72" t="n">
        <v>46306.70157407408</v>
      </c>
      <c r="C2902" s="70" t="n">
        <v>46306</v>
      </c>
      <c r="D2902" t="inlineStr">
        <is>
          <t>2026-10</t>
        </is>
      </c>
      <c r="E2902" t="inlineStr">
        <is>
          <t>Wk of 2026-10-05</t>
        </is>
      </c>
      <c r="F2902" t="inlineStr">
        <is>
          <t>Attempt 1</t>
        </is>
      </c>
      <c r="G2902" s="39" t="str">
        <f>IF(ISNUMBER(MATCH(F2902,QualityStatuses,0)),"Quality Lead","Non-Quality Lead")</f>
        <v>Non-Quality Lead</v>
      </c>
      <c r="H2902" s="39" t="str">
        <f>IFERROR(INDEX(CampTypes,MATCH(I2902,CampList,0)),"Unattributed")</f>
        <v>New</v>
      </c>
      <c r="I2902" t="inlineStr">
        <is>
          <t>EBG - In House | ABO | Natuf | Leads | Unit Franchise | India | Oct26 | V1</t>
        </is>
      </c>
      <c r="J2902" t="inlineStr">
        <is>
          <t>EBG - In House | ABO | Natuf | Leads | Unit Franchise | India | Oct26 | V1</t>
        </is>
      </c>
      <c r="K2902" t="inlineStr">
        <is>
          <t>Direct (campaign tagged in CRM)</t>
        </is>
      </c>
      <c r="L2902" t="inlineStr">
        <is>
          <t>Natuf | LAL 1% | India | Jul26 | V1</t>
        </is>
      </c>
      <c r="M2902" t="inlineStr">
        <is>
          <t>Natuf | LAL 1% | India | Jul26 | V1</t>
        </is>
      </c>
      <c r="N2902" t="inlineStr">
        <is>
          <t>Natuf | Reel | Brand Ambassador | Heard Of Owning A Cafe | V1</t>
        </is>
      </c>
      <c r="O2902" t="inlineStr">
        <is>
          <t>In House Natuf</t>
        </is>
      </c>
      <c r="P2902" t="inlineStr">
        <is>
          <t>Facebook</t>
        </is>
      </c>
      <c r="Q2902" t="inlineStr">
        <is>
          <t>Marshal Malbari</t>
        </is>
      </c>
      <c r="R2902" t="inlineStr">
        <is>
          <t>Rudresh Thorat</t>
        </is>
      </c>
      <c r="S2902" t="inlineStr">
        <is>
          <t>-</t>
        </is>
      </c>
      <c r="T2902" t="inlineStr">
        <is>
          <t>Etawah</t>
        </is>
      </c>
      <c r="U2902" t="inlineStr">
        <is>
          <t xml:space="preserve"> </t>
        </is>
      </c>
      <c r="V2902" t="n">
        <v>1</v>
      </c>
      <c r="W2902" t="n">
        <v>0</v>
      </c>
      <c r="X2902" t="inlineStr">
        <is>
          <t>XXXXXX1473</t>
        </is>
      </c>
      <c r="Y2902" s="72" t="n">
        <v>46326.52037037037</v>
      </c>
    </row>
    <row r="2903">
      <c r="A2903" s="39" t="inlineStr">
        <is>
          <t>6acb6eff8f841af0391311c4</t>
        </is>
      </c>
      <c r="B2903" s="72" t="n">
        <v>46306.69582175926</v>
      </c>
      <c r="C2903" s="70" t="n">
        <v>46306</v>
      </c>
      <c r="D2903" t="inlineStr">
        <is>
          <t>2026-10</t>
        </is>
      </c>
      <c r="E2903" t="inlineStr">
        <is>
          <t>Wk of 2026-10-05</t>
        </is>
      </c>
      <c r="F2903" t="inlineStr">
        <is>
          <t>Follow-Up</t>
        </is>
      </c>
      <c r="G2903" s="39" t="str">
        <f>IF(ISNUMBER(MATCH(F2903,QualityStatuses,0)),"Quality Lead","Non-Quality Lead")</f>
        <v>Quality Lead</v>
      </c>
      <c r="H2903" s="39" t="str">
        <f>IFERROR(INDEX(CampTypes,MATCH(I2903,CampList,0)),"Unattributed")</f>
        <v>New</v>
      </c>
      <c r="I2903" t="inlineStr">
        <is>
          <t>EBG - In House | ABO | Natuf | Leads | Unit Franchise | India | Oct26 | V1</t>
        </is>
      </c>
      <c r="J2903" t="inlineStr">
        <is>
          <t>EBG - In House | ABO | Natuf | Leads | Unit Franchise | India | Oct26 | V1</t>
        </is>
      </c>
      <c r="K2903" t="inlineStr">
        <is>
          <t>Direct (campaign tagged in CRM)</t>
        </is>
      </c>
      <c r="L2903" t="inlineStr">
        <is>
          <t>Natuf | Investors | Tier1 + Growth Cities | Oct26 | V1</t>
        </is>
      </c>
      <c r="M2903" t="inlineStr">
        <is>
          <t>Natuf | Investors | Tier1 + Growth Cities | Oct26 | V1</t>
        </is>
      </c>
      <c r="N2903" t="inlineStr">
        <is>
          <t>Natuf | Reel | Brand Ambassador | Heard Of Owning A Cafe | V1</t>
        </is>
      </c>
      <c r="O2903" t="inlineStr">
        <is>
          <t>In House Natuf</t>
        </is>
      </c>
      <c r="P2903" t="inlineStr">
        <is>
          <t>Facebook</t>
        </is>
      </c>
      <c r="Q2903" t="inlineStr">
        <is>
          <t>Marshal Malbari</t>
        </is>
      </c>
      <c r="R2903" t="inlineStr">
        <is>
          <t>Rohit Kamble</t>
        </is>
      </c>
      <c r="S2903" t="inlineStr">
        <is>
          <t>-</t>
        </is>
      </c>
      <c r="T2903" t="inlineStr">
        <is>
          <t>Indore</t>
        </is>
      </c>
      <c r="U2903" t="inlineStr">
        <is>
          <t xml:space="preserve"> </t>
        </is>
      </c>
      <c r="V2903" t="n">
        <v>1</v>
      </c>
      <c r="W2903" t="n">
        <v>1</v>
      </c>
      <c r="X2903" t="inlineStr">
        <is>
          <t>XXXXXX5606</t>
        </is>
      </c>
      <c r="Y2903" s="72" t="n">
        <v>46326.52037037037</v>
      </c>
    </row>
    <row r="2904">
      <c r="A2904" s="39" t="inlineStr">
        <is>
          <t>6acb6cdded0e52cae60b751a</t>
        </is>
      </c>
      <c r="B2904" s="72" t="n">
        <v>46306.68950231482</v>
      </c>
      <c r="C2904" s="70" t="n">
        <v>46306</v>
      </c>
      <c r="D2904" t="inlineStr">
        <is>
          <t>2026-10</t>
        </is>
      </c>
      <c r="E2904" t="inlineStr">
        <is>
          <t>Wk of 2026-10-05</t>
        </is>
      </c>
      <c r="F2904" t="inlineStr">
        <is>
          <t>Attempt 5</t>
        </is>
      </c>
      <c r="G2904" s="39" t="str">
        <f>IF(ISNUMBER(MATCH(F2904,QualityStatuses,0)),"Quality Lead","Non-Quality Lead")</f>
        <v>Non-Quality Lead</v>
      </c>
      <c r="H2904" s="39" t="str">
        <f>IFERROR(INDEX(CampTypes,MATCH(I2904,CampList,0)),"Unattributed")</f>
        <v>New</v>
      </c>
      <c r="I2904" t="inlineStr">
        <is>
          <t>EBG - In House | ABO | Natuf | Leads | Unit Franchise | India | Oct26 | V1</t>
        </is>
      </c>
      <c r="J2904" t="inlineStr">
        <is>
          <t>EBG - In House | ABO | Natuf | Leads | Unit Franchise | India | Oct26 | V1</t>
        </is>
      </c>
      <c r="K2904" t="inlineStr">
        <is>
          <t>Direct (campaign tagged in CRM)</t>
        </is>
      </c>
      <c r="L2904" t="inlineStr">
        <is>
          <t>Natuf | Broad | Tier1 + Growth Cities | Oct26 | V1</t>
        </is>
      </c>
      <c r="M2904" t="inlineStr">
        <is>
          <t>Natuf | Broad | Tier1 + Growth Cities | Oct26 | V1</t>
        </is>
      </c>
      <c r="N2904" t="inlineStr">
        <is>
          <t>Natuf | Reel | Brand Ambassador | Heard Of Owning A Cafe | V1</t>
        </is>
      </c>
      <c r="O2904" t="inlineStr">
        <is>
          <t>In House Natuf</t>
        </is>
      </c>
      <c r="P2904" t="inlineStr">
        <is>
          <t>Facebook</t>
        </is>
      </c>
      <c r="Q2904" t="inlineStr">
        <is>
          <t>Marshal Malbari</t>
        </is>
      </c>
      <c r="R2904" t="inlineStr">
        <is>
          <t>Rinkita Virvani</t>
        </is>
      </c>
      <c r="S2904" t="inlineStr">
        <is>
          <t>-</t>
        </is>
      </c>
      <c r="T2904" t="inlineStr">
        <is>
          <t>Bangalore</t>
        </is>
      </c>
      <c r="U2904" t="inlineStr">
        <is>
          <t xml:space="preserve"> </t>
        </is>
      </c>
      <c r="V2904" t="n">
        <v>5</v>
      </c>
      <c r="W2904" t="n">
        <v>0</v>
      </c>
      <c r="X2904" t="inlineStr">
        <is>
          <t>XXXXXX6500</t>
        </is>
      </c>
      <c r="Y2904" s="72" t="n">
        <v>46311.736875</v>
      </c>
    </row>
    <row r="2905">
      <c r="A2905" s="39" t="inlineStr">
        <is>
          <t>6acb6be72b341f52db2bcef0</t>
        </is>
      </c>
      <c r="B2905" s="72" t="n">
        <v>46306.68665509259</v>
      </c>
      <c r="C2905" s="70" t="n">
        <v>46306</v>
      </c>
      <c r="D2905" t="inlineStr">
        <is>
          <t>2026-10</t>
        </is>
      </c>
      <c r="E2905" t="inlineStr">
        <is>
          <t>Wk of 2026-10-05</t>
        </is>
      </c>
      <c r="F2905" t="inlineStr">
        <is>
          <t>Lost</t>
        </is>
      </c>
      <c r="G2905" s="39" t="str">
        <f>IF(ISNUMBER(MATCH(F2905,QualityStatuses,0)),"Quality Lead","Non-Quality Lead")</f>
        <v>Non-Quality Lead</v>
      </c>
      <c r="H2905" s="39" t="str">
        <f>IFERROR(INDEX(CampTypes,MATCH(I2905,CampList,0)),"Unattributed")</f>
        <v>Old</v>
      </c>
      <c r="I2905" t="inlineStr">
        <is>
          <t>natuf_Kiosk_14072026_Hindi</t>
        </is>
      </c>
      <c r="J2905" t="inlineStr">
        <is>
          <t>natuf_Kiosk_14072026_Hindi</t>
        </is>
      </c>
      <c r="K2905" t="inlineStr">
        <is>
          <t>Direct (campaign tagged in CRM)</t>
        </is>
      </c>
      <c r="L2905" t="inlineStr">
        <is>
          <t>natuf_Kiosk_09102026</t>
        </is>
      </c>
      <c r="M2905" t="inlineStr">
        <is>
          <t>natuf_Kiosk_09102026</t>
        </is>
      </c>
      <c r="N2905" t="inlineStr">
        <is>
          <t>natuf_Kiosk_14072026_ad set_ad1</t>
        </is>
      </c>
      <c r="O2905" t="inlineStr">
        <is>
          <t>Natuf</t>
        </is>
      </c>
      <c r="P2905" t="inlineStr">
        <is>
          <t>Facebook</t>
        </is>
      </c>
      <c r="Q2905" t="inlineStr">
        <is>
          <t>Marshal Malbari</t>
        </is>
      </c>
      <c r="R2905" t="inlineStr">
        <is>
          <t>Rinkita Virvani</t>
        </is>
      </c>
      <c r="S2905" t="inlineStr">
        <is>
          <t>Not Interested</t>
        </is>
      </c>
      <c r="T2905" t="inlineStr">
        <is>
          <t>Varanasi</t>
        </is>
      </c>
      <c r="U2905" t="inlineStr">
        <is>
          <t xml:space="preserve"> </t>
        </is>
      </c>
      <c r="V2905" t="n">
        <v>3</v>
      </c>
      <c r="W2905" t="n">
        <v>2</v>
      </c>
      <c r="X2905" t="inlineStr">
        <is>
          <t>XXXXXX8305</t>
        </is>
      </c>
      <c r="Y2905" s="72" t="n">
        <v>46326.52037037037</v>
      </c>
    </row>
    <row r="2906">
      <c r="A2906" s="39" t="inlineStr">
        <is>
          <t>6acb6b3e22771e154d6f0201</t>
        </is>
      </c>
      <c r="B2906" s="72" t="n">
        <v>46306.68469907407</v>
      </c>
      <c r="C2906" s="70" t="n">
        <v>46306</v>
      </c>
      <c r="D2906" t="inlineStr">
        <is>
          <t>2026-10</t>
        </is>
      </c>
      <c r="E2906" t="inlineStr">
        <is>
          <t>Wk of 2026-10-05</t>
        </is>
      </c>
      <c r="F2906" t="inlineStr">
        <is>
          <t>Lost</t>
        </is>
      </c>
      <c r="G2906" s="39" t="str">
        <f>IF(ISNUMBER(MATCH(F2906,QualityStatuses,0)),"Quality Lead","Non-Quality Lead")</f>
        <v>Non-Quality Lead</v>
      </c>
      <c r="H2906" s="39" t="str">
        <f>IFERROR(INDEX(CampTypes,MATCH(I2906,CampList,0)),"Unattributed")</f>
        <v>New</v>
      </c>
      <c r="I2906" t="inlineStr">
        <is>
          <t>EBG - In House | ABO | Natuf | Leads | Unit Franchise | India | Oct26 | V1</t>
        </is>
      </c>
      <c r="J2906" t="inlineStr">
        <is>
          <t>EBG - In House | ABO | Natuf | Leads | Unit Franchise | India | Oct26 | V1</t>
        </is>
      </c>
      <c r="K2906" t="inlineStr">
        <is>
          <t>Direct (campaign tagged in CRM)</t>
        </is>
      </c>
      <c r="L2906" t="inlineStr">
        <is>
          <t>Natuf | Investors | Tier1 + Growth Cities | Oct26 | V1</t>
        </is>
      </c>
      <c r="M2906" t="inlineStr">
        <is>
          <t>Natuf | Investors | Tier1 + Growth Cities | Oct26 | V1</t>
        </is>
      </c>
      <c r="N2906" t="inlineStr">
        <is>
          <t>Natuf | Reel | Brand Ambassador | Heard Of Owning A Cafe | V1</t>
        </is>
      </c>
      <c r="O2906" t="inlineStr">
        <is>
          <t>In House Natuf</t>
        </is>
      </c>
      <c r="P2906" t="inlineStr">
        <is>
          <t>Facebook</t>
        </is>
      </c>
      <c r="Q2906" t="inlineStr">
        <is>
          <t>Marshal Malbari</t>
        </is>
      </c>
      <c r="R2906" t="inlineStr">
        <is>
          <t>Pammi Roy</t>
        </is>
      </c>
      <c r="S2906" t="inlineStr">
        <is>
          <t>Not Interested</t>
        </is>
      </c>
      <c r="T2906" t="inlineStr">
        <is>
          <t>Hyderabad</t>
        </is>
      </c>
      <c r="U2906" t="inlineStr">
        <is>
          <t xml:space="preserve"> </t>
        </is>
      </c>
      <c r="V2906" t="n">
        <v>2</v>
      </c>
      <c r="W2906" t="n">
        <v>2</v>
      </c>
      <c r="X2906" t="inlineStr">
        <is>
          <t>XXXXXX5215</t>
        </is>
      </c>
      <c r="Y2906" s="72" t="n">
        <v>46326.52037037037</v>
      </c>
    </row>
    <row r="2907">
      <c r="A2907" s="39" t="inlineStr">
        <is>
          <t>6acb6b3956f648ef1e752dbd</t>
        </is>
      </c>
      <c r="B2907" s="72" t="n">
        <v>46306.6846412037</v>
      </c>
      <c r="C2907" s="70" t="n">
        <v>46306</v>
      </c>
      <c r="D2907" t="inlineStr">
        <is>
          <t>2026-10</t>
        </is>
      </c>
      <c r="E2907" t="inlineStr">
        <is>
          <t>Wk of 2026-10-05</t>
        </is>
      </c>
      <c r="F2907" t="inlineStr">
        <is>
          <t>Lost</t>
        </is>
      </c>
      <c r="G2907" s="39" t="str">
        <f>IF(ISNUMBER(MATCH(F2907,QualityStatuses,0)),"Quality Lead","Non-Quality Lead")</f>
        <v>Non-Quality Lead</v>
      </c>
      <c r="H2907" s="39" t="str">
        <f>IFERROR(INDEX(CampTypes,MATCH(I2907,CampList,0)),"Unattributed")</f>
        <v>New</v>
      </c>
      <c r="I2907" t="inlineStr">
        <is>
          <t>EBG - In House | ABO | Natuf | Leads | Unit Franchise | India | Oct26 | V1</t>
        </is>
      </c>
      <c r="J2907" t="inlineStr">
        <is>
          <t>EBG - In House | ABO | Natuf | Leads | Unit Franchise | India | Oct26 | V1</t>
        </is>
      </c>
      <c r="K2907" t="inlineStr">
        <is>
          <t>Direct (campaign tagged in CRM)</t>
        </is>
      </c>
      <c r="L2907" t="inlineStr">
        <is>
          <t>Natuf | Investors | Tier1 + Growth Cities | Oct26 | V1</t>
        </is>
      </c>
      <c r="M2907" t="inlineStr">
        <is>
          <t>Natuf | Investors | Tier1 + Growth Cities | Oct26 | V1</t>
        </is>
      </c>
      <c r="N2907" t="inlineStr">
        <is>
          <t>Natuf | Reel | Brand Ambassador | Heard Of Owning A Cafe | V1</t>
        </is>
      </c>
      <c r="O2907" t="inlineStr">
        <is>
          <t>In House Natuf</t>
        </is>
      </c>
      <c r="P2907" t="inlineStr">
        <is>
          <t>Facebook</t>
        </is>
      </c>
      <c r="Q2907" t="inlineStr">
        <is>
          <t>Marshal Malbari</t>
        </is>
      </c>
      <c r="R2907" t="inlineStr">
        <is>
          <t>Drishti Lodhia</t>
        </is>
      </c>
      <c r="S2907" t="inlineStr">
        <is>
          <t>Not Interested</t>
        </is>
      </c>
      <c r="T2907" t="inlineStr">
        <is>
          <t>Mumbai</t>
        </is>
      </c>
      <c r="U2907" t="inlineStr">
        <is>
          <t xml:space="preserve"> </t>
        </is>
      </c>
      <c r="V2907" t="n">
        <v>5</v>
      </c>
      <c r="W2907" t="n">
        <v>2</v>
      </c>
      <c r="X2907" t="inlineStr">
        <is>
          <t>XXXXXX0210</t>
        </is>
      </c>
      <c r="Y2907" s="72" t="n">
        <v>46326.52037037037</v>
      </c>
    </row>
    <row r="2908">
      <c r="A2908" s="39" t="inlineStr">
        <is>
          <t>6acb6b3213736358d6c1813f</t>
        </is>
      </c>
      <c r="B2908" s="72" t="n">
        <v>46306.68456018518</v>
      </c>
      <c r="C2908" s="70" t="n">
        <v>46306</v>
      </c>
      <c r="D2908" t="inlineStr">
        <is>
          <t>2026-10</t>
        </is>
      </c>
      <c r="E2908" t="inlineStr">
        <is>
          <t>Wk of 2026-10-05</t>
        </is>
      </c>
      <c r="F2908" t="inlineStr">
        <is>
          <t>Lost</t>
        </is>
      </c>
      <c r="G2908" s="39" t="str">
        <f>IF(ISNUMBER(MATCH(F2908,QualityStatuses,0)),"Quality Lead","Non-Quality Lead")</f>
        <v>Non-Quality Lead</v>
      </c>
      <c r="H2908" s="39" t="str">
        <f>IFERROR(INDEX(CampTypes,MATCH(I2908,CampList,0)),"Unattributed")</f>
        <v>New</v>
      </c>
      <c r="I2908" t="inlineStr">
        <is>
          <t>EBG - In House | ABO | Natuf | Leads | Unit Franchise | India | Oct26 | V1</t>
        </is>
      </c>
      <c r="J2908" t="inlineStr">
        <is>
          <t>EBG - In House | ABO | Natuf | Leads | Unit Franchise | India | Oct26 | V1</t>
        </is>
      </c>
      <c r="K2908" t="inlineStr">
        <is>
          <t>Direct (campaign tagged in CRM)</t>
        </is>
      </c>
      <c r="L2908" t="inlineStr">
        <is>
          <t>Natuf | Broad | Tier1 + Growth Cities | Oct26 | V1</t>
        </is>
      </c>
      <c r="M2908" t="inlineStr">
        <is>
          <t>Natuf | Broad | Tier1 + Growth Cities | Oct26 | V1</t>
        </is>
      </c>
      <c r="N2908" t="inlineStr">
        <is>
          <t>Natuf | Reel | Brand Ambassador | Heard Of Owning A Cafe | V1</t>
        </is>
      </c>
      <c r="O2908" t="inlineStr">
        <is>
          <t>In House Natuf</t>
        </is>
      </c>
      <c r="P2908" t="inlineStr">
        <is>
          <t>Facebook</t>
        </is>
      </c>
      <c r="Q2908" t="inlineStr">
        <is>
          <t>Marshal Malbari</t>
        </is>
      </c>
      <c r="R2908" t="inlineStr">
        <is>
          <t>Aisha Rasalkar</t>
        </is>
      </c>
      <c r="S2908" t="inlineStr">
        <is>
          <t>Invalid Data</t>
        </is>
      </c>
      <c r="T2908" t="inlineStr">
        <is>
          <t>Ranchi</t>
        </is>
      </c>
      <c r="U2908" t="inlineStr">
        <is>
          <t xml:space="preserve"> </t>
        </is>
      </c>
      <c r="V2908" t="n">
        <v>3</v>
      </c>
      <c r="W2908" t="n">
        <v>1</v>
      </c>
      <c r="X2908" t="inlineStr">
        <is>
          <t>XXXXXX7654</t>
        </is>
      </c>
      <c r="Y2908" s="72" t="n">
        <v>46326.52037037037</v>
      </c>
    </row>
    <row r="2909">
      <c r="A2909" s="39" t="inlineStr">
        <is>
          <t>6acb6a4f93d6200fb2a28883</t>
        </is>
      </c>
      <c r="B2909" s="72" t="n">
        <v>46306.68193287037</v>
      </c>
      <c r="C2909" s="70" t="n">
        <v>46306</v>
      </c>
      <c r="D2909" t="inlineStr">
        <is>
          <t>2026-10</t>
        </is>
      </c>
      <c r="E2909" t="inlineStr">
        <is>
          <t>Wk of 2026-10-05</t>
        </is>
      </c>
      <c r="F2909" t="inlineStr">
        <is>
          <t>Lost</t>
        </is>
      </c>
      <c r="G2909" s="39" t="str">
        <f>IF(ISNUMBER(MATCH(F2909,QualityStatuses,0)),"Quality Lead","Non-Quality Lead")</f>
        <v>Non-Quality Lead</v>
      </c>
      <c r="H2909" s="39" t="str">
        <f>IFERROR(INDEX(CampTypes,MATCH(I2909,CampList,0)),"Unattributed")</f>
        <v>New</v>
      </c>
      <c r="I2909" t="inlineStr">
        <is>
          <t>EBG - In House | ABO | Natuf | Leads | Unit Franchise | India | Oct26 | V1</t>
        </is>
      </c>
      <c r="J2909" t="inlineStr">
        <is>
          <t>EBG - In House | ABO | Natuf | Leads | Unit Franchise | India | Oct26 | V1</t>
        </is>
      </c>
      <c r="K2909" t="inlineStr">
        <is>
          <t>Direct (campaign tagged in CRM)</t>
        </is>
      </c>
      <c r="L2909" t="inlineStr">
        <is>
          <t>Natuf | Broad | Tier1 + Growth Cities | Oct26 | V1</t>
        </is>
      </c>
      <c r="M2909" t="inlineStr">
        <is>
          <t>Natuf | Broad | Tier1 + Growth Cities | Oct26 | V1</t>
        </is>
      </c>
      <c r="N2909" t="inlineStr">
        <is>
          <t>Natuf | Reel | Brand Ambassador | Heard Of Owning A Cafe | V1</t>
        </is>
      </c>
      <c r="O2909" t="inlineStr">
        <is>
          <t>In House Natuf</t>
        </is>
      </c>
      <c r="P2909" t="inlineStr">
        <is>
          <t>Facebook</t>
        </is>
      </c>
      <c r="Q2909" t="inlineStr">
        <is>
          <t>Marshal Malbari</t>
        </is>
      </c>
      <c r="R2909" t="inlineStr">
        <is>
          <t>Drishti Lodhia</t>
        </is>
      </c>
      <c r="S2909" t="inlineStr">
        <is>
          <t>Not Interested</t>
        </is>
      </c>
      <c r="T2909" t="inlineStr">
        <is>
          <t>Vadodara</t>
        </is>
      </c>
      <c r="U2909" t="inlineStr">
        <is>
          <t xml:space="preserve"> </t>
        </is>
      </c>
      <c r="V2909" t="n">
        <v>6</v>
      </c>
      <c r="W2909" t="n">
        <v>6</v>
      </c>
      <c r="X2909" t="inlineStr">
        <is>
          <t>XXXXXX6731</t>
        </is>
      </c>
      <c r="Y2909" s="72" t="n">
        <v>46326.52037037037</v>
      </c>
    </row>
    <row r="2910">
      <c r="A2910" s="39" t="inlineStr">
        <is>
          <t>6acb6937e8278901c7061697</t>
        </is>
      </c>
      <c r="B2910" s="72" t="n">
        <v>46306.67869212963</v>
      </c>
      <c r="C2910" s="70" t="n">
        <v>46306</v>
      </c>
      <c r="D2910" t="inlineStr">
        <is>
          <t>2026-10</t>
        </is>
      </c>
      <c r="E2910" t="inlineStr">
        <is>
          <t>Wk of 2026-10-05</t>
        </is>
      </c>
      <c r="F2910" t="inlineStr">
        <is>
          <t>Details Shared</t>
        </is>
      </c>
      <c r="G2910" s="39" t="str">
        <f>IF(ISNUMBER(MATCH(F2910,QualityStatuses,0)),"Quality Lead","Non-Quality Lead")</f>
        <v>Quality Lead</v>
      </c>
      <c r="H2910" s="39" t="str">
        <f>IFERROR(INDEX(CampTypes,MATCH(I2910,CampList,0)),"Unattributed")</f>
        <v>Old</v>
      </c>
      <c r="I2910" t="inlineStr">
        <is>
          <t>E_Karan_Natuf_All_07072026</t>
        </is>
      </c>
      <c r="J2910" t="inlineStr">
        <is>
          <t>E_Karan_Natuf_All_07072026</t>
        </is>
      </c>
      <c r="K2910" t="inlineStr">
        <is>
          <t>Direct (campaign tagged in CRM)</t>
        </is>
      </c>
      <c r="L2910" t="inlineStr">
        <is>
          <t>E_Karan_Natuf_Fragship_07072026_Adset2</t>
        </is>
      </c>
      <c r="M2910" t="inlineStr">
        <is>
          <t>E_Karan_Natuf_Fragship_07072026_Adset2</t>
        </is>
      </c>
      <c r="N2910" t="inlineStr">
        <is>
          <t>E_Karan_Natuf_Flagship_Cafe_07072026_Adset2_Ad1 – Copy 2</t>
        </is>
      </c>
      <c r="O2910" t="inlineStr">
        <is>
          <t>Natuf</t>
        </is>
      </c>
      <c r="P2910" t="inlineStr">
        <is>
          <t>Facebook</t>
        </is>
      </c>
      <c r="Q2910" t="inlineStr">
        <is>
          <t>Marshal Malbari</t>
        </is>
      </c>
      <c r="R2910" t="inlineStr">
        <is>
          <t>Vanita Joshi</t>
        </is>
      </c>
      <c r="S2910" t="inlineStr">
        <is>
          <t>-</t>
        </is>
      </c>
      <c r="T2910" t="inlineStr">
        <is>
          <t>Gwalior</t>
        </is>
      </c>
      <c r="U2910" t="inlineStr">
        <is>
          <t xml:space="preserve"> </t>
        </is>
      </c>
      <c r="V2910" t="n">
        <v>4</v>
      </c>
      <c r="W2910" t="n">
        <v>1</v>
      </c>
      <c r="X2910" t="inlineStr">
        <is>
          <t>XXXXXX0002</t>
        </is>
      </c>
      <c r="Y2910" s="72" t="n">
        <v>46326.52037037037</v>
      </c>
    </row>
    <row r="2911">
      <c r="A2911" s="39" t="inlineStr">
        <is>
          <t>6acb689b44475a15bae88f5a</t>
        </is>
      </c>
      <c r="B2911" s="72" t="n">
        <v>46306.67688657407</v>
      </c>
      <c r="C2911" s="70" t="n">
        <v>46306</v>
      </c>
      <c r="D2911" t="inlineStr">
        <is>
          <t>2026-10</t>
        </is>
      </c>
      <c r="E2911" t="inlineStr">
        <is>
          <t>Wk of 2026-10-05</t>
        </is>
      </c>
      <c r="F2911" t="inlineStr">
        <is>
          <t>Attempt 5</t>
        </is>
      </c>
      <c r="G2911" s="39" t="str">
        <f>IF(ISNUMBER(MATCH(F2911,QualityStatuses,0)),"Quality Lead","Non-Quality Lead")</f>
        <v>Non-Quality Lead</v>
      </c>
      <c r="H2911" s="39" t="str">
        <f>IFERROR(INDEX(CampTypes,MATCH(I2911,CampList,0)),"Unattributed")</f>
        <v>Old</v>
      </c>
      <c r="I2911" t="inlineStr">
        <is>
          <t>natuf_Kiosk_14072026_Hindi</t>
        </is>
      </c>
      <c r="J2911" t="inlineStr">
        <is>
          <t>natuf_Kiosk_14072026_Hindi</t>
        </is>
      </c>
      <c r="K2911" t="inlineStr">
        <is>
          <t>Direct (campaign tagged in CRM)</t>
        </is>
      </c>
      <c r="L2911" t="inlineStr">
        <is>
          <t>natuf_Kiosk_09102026</t>
        </is>
      </c>
      <c r="M2911" t="inlineStr">
        <is>
          <t>natuf_Kiosk_09102026</t>
        </is>
      </c>
      <c r="N2911" t="inlineStr">
        <is>
          <t>natuf_Kiosk_14072026_ad set_ad1</t>
        </is>
      </c>
      <c r="O2911" t="inlineStr">
        <is>
          <t>Natuf</t>
        </is>
      </c>
      <c r="P2911" t="inlineStr">
        <is>
          <t>Facebook</t>
        </is>
      </c>
      <c r="Q2911" t="inlineStr">
        <is>
          <t>Tejaswini Tarigopula</t>
        </is>
      </c>
      <c r="R2911" t="inlineStr">
        <is>
          <t>Rima Paul</t>
        </is>
      </c>
      <c r="S2911" t="inlineStr">
        <is>
          <t>-</t>
        </is>
      </c>
      <c r="T2911" t="inlineStr">
        <is>
          <t>Jalna</t>
        </is>
      </c>
      <c r="U2911" t="inlineStr">
        <is>
          <t xml:space="preserve"> </t>
        </is>
      </c>
      <c r="V2911" t="n">
        <v>5</v>
      </c>
      <c r="W2911" t="n">
        <v>0</v>
      </c>
      <c r="X2911" t="inlineStr">
        <is>
          <t>XXXXXX8227</t>
        </is>
      </c>
      <c r="Y2911" s="72" t="n">
        <v>46326.52037037037</v>
      </c>
    </row>
    <row r="2912">
      <c r="A2912" s="39" t="inlineStr">
        <is>
          <t>6acb658a57c4f3b0c68faa34</t>
        </is>
      </c>
      <c r="B2912" s="72" t="n">
        <v>46306.66780092593</v>
      </c>
      <c r="C2912" s="70" t="n">
        <v>46306</v>
      </c>
      <c r="D2912" t="inlineStr">
        <is>
          <t>2026-10</t>
        </is>
      </c>
      <c r="E2912" t="inlineStr">
        <is>
          <t>Wk of 2026-10-05</t>
        </is>
      </c>
      <c r="F2912" t="inlineStr">
        <is>
          <t>Details Shared</t>
        </is>
      </c>
      <c r="G2912" s="39" t="str">
        <f>IF(ISNUMBER(MATCH(F2912,QualityStatuses,0)),"Quality Lead","Non-Quality Lead")</f>
        <v>Quality Lead</v>
      </c>
      <c r="H2912" s="39" t="str">
        <f>IFERROR(INDEX(CampTypes,MATCH(I2912,CampList,0)),"Unattributed")</f>
        <v>New</v>
      </c>
      <c r="I2912" t="inlineStr">
        <is>
          <t>EBG - In House | ABO | Natuf | Leads | Unit Franchise | India | Oct26 | V1</t>
        </is>
      </c>
      <c r="J2912" t="inlineStr">
        <is>
          <t>EBG - In House | ABO | Natuf | Leads | Unit Franchise | India | Oct26 | V1</t>
        </is>
      </c>
      <c r="K2912" t="inlineStr">
        <is>
          <t>Direct (campaign tagged in CRM)</t>
        </is>
      </c>
      <c r="L2912" t="inlineStr">
        <is>
          <t>Natuf | Business Owners | Tier1 + Growth Cities | Oct26 | V1</t>
        </is>
      </c>
      <c r="M2912" t="inlineStr">
        <is>
          <t>Natuf | Business Owners | Tier1 + Growth Cities | Oct26 | V1</t>
        </is>
      </c>
      <c r="N2912" t="inlineStr">
        <is>
          <t>Natuf | Reel | Brand Ambassador | Heard Of Owning A Cafe | V1</t>
        </is>
      </c>
      <c r="O2912" t="inlineStr">
        <is>
          <t>In House Natuf</t>
        </is>
      </c>
      <c r="P2912" t="inlineStr">
        <is>
          <t>Facebook</t>
        </is>
      </c>
      <c r="Q2912" t="inlineStr">
        <is>
          <t>Marshal Malbari</t>
        </is>
      </c>
      <c r="R2912" t="inlineStr">
        <is>
          <t>Vanita Joshi</t>
        </is>
      </c>
      <c r="S2912" t="inlineStr">
        <is>
          <t>-</t>
        </is>
      </c>
      <c r="T2912" t="inlineStr">
        <is>
          <t>Surat</t>
        </is>
      </c>
      <c r="U2912" t="inlineStr">
        <is>
          <t xml:space="preserve"> </t>
        </is>
      </c>
      <c r="V2912" t="n">
        <v>3</v>
      </c>
      <c r="W2912" t="n">
        <v>2</v>
      </c>
      <c r="X2912" t="inlineStr">
        <is>
          <t>XXXXXX9313</t>
        </is>
      </c>
      <c r="Y2912" s="72" t="n">
        <v>46326.52037037037</v>
      </c>
    </row>
    <row r="2913">
      <c r="A2913" s="39" t="inlineStr">
        <is>
          <t>6acb6015ff4eb74a8e350c6c</t>
        </is>
      </c>
      <c r="B2913" s="72" t="n">
        <v>46306.65163194444</v>
      </c>
      <c r="C2913" s="70" t="n">
        <v>46306</v>
      </c>
      <c r="D2913" t="inlineStr">
        <is>
          <t>2026-10</t>
        </is>
      </c>
      <c r="E2913" t="inlineStr">
        <is>
          <t>Wk of 2026-10-05</t>
        </is>
      </c>
      <c r="F2913" t="inlineStr">
        <is>
          <t>Meeting Conducted</t>
        </is>
      </c>
      <c r="G2913" s="39" t="str">
        <f>IF(ISNUMBER(MATCH(F2913,QualityStatuses,0)),"Quality Lead","Non-Quality Lead")</f>
        <v>Quality Lead</v>
      </c>
      <c r="H2913" s="39" t="str">
        <f>IFERROR(INDEX(CampTypes,MATCH(I2913,CampList,0)),"Unattributed")</f>
        <v>Old</v>
      </c>
      <c r="I2913" t="inlineStr">
        <is>
          <t>E_Natuf_Generic_13082026</t>
        </is>
      </c>
      <c r="J2913" t="inlineStr">
        <is>
          <t>E_Natuf_Generic_13082026</t>
        </is>
      </c>
      <c r="K2913" t="inlineStr">
        <is>
          <t>Direct (campaign tagged in CRM)</t>
        </is>
      </c>
      <c r="L2913" t="inlineStr">
        <is>
          <t>E_Natuf_Generic_13082026_Adset1</t>
        </is>
      </c>
      <c r="M2913" t="inlineStr">
        <is>
          <t>E_Natuf_Generic_13082026_Adset1</t>
        </is>
      </c>
      <c r="N2913" t="inlineStr">
        <is>
          <t>E_Natuf_Generic_13082026_Adset1_Ad1</t>
        </is>
      </c>
      <c r="O2913" t="inlineStr">
        <is>
          <t>Natuf</t>
        </is>
      </c>
      <c r="P2913" t="inlineStr">
        <is>
          <t>Facebook</t>
        </is>
      </c>
      <c r="Q2913" t="inlineStr">
        <is>
          <t>Tejaswini Tarigopula</t>
        </is>
      </c>
      <c r="R2913" t="inlineStr">
        <is>
          <t>Shivani Sharma</t>
        </is>
      </c>
      <c r="S2913" t="inlineStr">
        <is>
          <t>-</t>
        </is>
      </c>
      <c r="T2913" t="inlineStr">
        <is>
          <t>Pune</t>
        </is>
      </c>
      <c r="U2913" t="inlineStr">
        <is>
          <t xml:space="preserve"> </t>
        </is>
      </c>
      <c r="V2913" t="n">
        <v>12</v>
      </c>
      <c r="W2913" t="n">
        <v>8</v>
      </c>
      <c r="X2913" t="inlineStr">
        <is>
          <t>XXXXXX8234</t>
        </is>
      </c>
      <c r="Y2913" s="72" t="n">
        <v>46326.52037037037</v>
      </c>
    </row>
    <row r="2914">
      <c r="A2914" s="39" t="inlineStr">
        <is>
          <t>6acb6001c9aed225dfd3b22b</t>
        </is>
      </c>
      <c r="B2914" s="72" t="n">
        <v>46306.65140046296</v>
      </c>
      <c r="C2914" s="70" t="n">
        <v>46306</v>
      </c>
      <c r="D2914" t="inlineStr">
        <is>
          <t>2026-10</t>
        </is>
      </c>
      <c r="E2914" t="inlineStr">
        <is>
          <t>Wk of 2026-10-05</t>
        </is>
      </c>
      <c r="F2914" t="inlineStr">
        <is>
          <t>Attempt 4</t>
        </is>
      </c>
      <c r="G2914" s="39" t="str">
        <f>IF(ISNUMBER(MATCH(F2914,QualityStatuses,0)),"Quality Lead","Non-Quality Lead")</f>
        <v>Non-Quality Lead</v>
      </c>
      <c r="H2914" s="39" t="str">
        <f>IFERROR(INDEX(CampTypes,MATCH(I2914,CampList,0)),"Unattributed")</f>
        <v>New</v>
      </c>
      <c r="I2914" t="inlineStr">
        <is>
          <t>EBG - In House | ABO | Natuf | Leads | Unit Franchise | India | Oct26 | V1</t>
        </is>
      </c>
      <c r="J2914" t="inlineStr">
        <is>
          <t>EBG - In House | ABO | Natuf | Leads | Unit Franchise | India | Oct26 | V1</t>
        </is>
      </c>
      <c r="K2914" t="inlineStr">
        <is>
          <t>Direct (campaign tagged in CRM)</t>
        </is>
      </c>
      <c r="L2914" t="inlineStr">
        <is>
          <t>Natuf | Broad | Tier1 + Growth Cities | Oct26 | V1</t>
        </is>
      </c>
      <c r="M2914" t="inlineStr">
        <is>
          <t>Natuf | Broad | Tier1 + Growth Cities | Oct26 | V1</t>
        </is>
      </c>
      <c r="N2914" t="inlineStr">
        <is>
          <t>Natuf | Reel | Brand Ambassador | Heard Of Owning A Cafe | V1</t>
        </is>
      </c>
      <c r="O2914" t="inlineStr">
        <is>
          <t>In House Natuf</t>
        </is>
      </c>
      <c r="P2914" t="inlineStr">
        <is>
          <t>Facebook</t>
        </is>
      </c>
      <c r="Q2914" t="inlineStr">
        <is>
          <t>Marshal Malbari</t>
        </is>
      </c>
      <c r="R2914" t="inlineStr">
        <is>
          <t>Tanishq A</t>
        </is>
      </c>
      <c r="S2914" t="inlineStr">
        <is>
          <t>-</t>
        </is>
      </c>
      <c r="T2914" t="inlineStr">
        <is>
          <t>Pune</t>
        </is>
      </c>
      <c r="U2914" t="inlineStr">
        <is>
          <t xml:space="preserve"> </t>
        </is>
      </c>
      <c r="V2914" t="n">
        <v>4</v>
      </c>
      <c r="W2914" t="n">
        <v>0</v>
      </c>
      <c r="X2914" t="inlineStr">
        <is>
          <t>XXXXXX3924</t>
        </is>
      </c>
      <c r="Y2914" s="72" t="n">
        <v>46326.52037037037</v>
      </c>
    </row>
    <row r="2915">
      <c r="A2915" s="39" t="inlineStr">
        <is>
          <t>6acb5e6c08be8566d27d449d</t>
        </is>
      </c>
      <c r="B2915" s="72" t="n">
        <v>46306.64671296296</v>
      </c>
      <c r="C2915" s="70" t="n">
        <v>46306</v>
      </c>
      <c r="D2915" t="inlineStr">
        <is>
          <t>2026-10</t>
        </is>
      </c>
      <c r="E2915" t="inlineStr">
        <is>
          <t>Wk of 2026-10-05</t>
        </is>
      </c>
      <c r="F2915" t="inlineStr">
        <is>
          <t>Lost</t>
        </is>
      </c>
      <c r="G2915" s="39" t="str">
        <f>IF(ISNUMBER(MATCH(F2915,QualityStatuses,0)),"Quality Lead","Non-Quality Lead")</f>
        <v>Non-Quality Lead</v>
      </c>
      <c r="H2915" s="39" t="str">
        <f>IFERROR(INDEX(CampTypes,MATCH(I2915,CampList,0)),"Unattributed")</f>
        <v>Old</v>
      </c>
      <c r="I2915" t="inlineStr">
        <is>
          <t>natuf_Kiosk_14072026_Hindi</t>
        </is>
      </c>
      <c r="J2915" t="inlineStr">
        <is>
          <t>natuf_Kiosk_14072026_Hindi</t>
        </is>
      </c>
      <c r="K2915" t="inlineStr">
        <is>
          <t>Direct (campaign tagged in CRM)</t>
        </is>
      </c>
      <c r="L2915" t="inlineStr">
        <is>
          <t>natuf_Kiosk_09102026</t>
        </is>
      </c>
      <c r="M2915" t="inlineStr">
        <is>
          <t>natuf_Kiosk_09102026</t>
        </is>
      </c>
      <c r="N2915" t="inlineStr">
        <is>
          <t>natuf_Kiosk_14072026_ad set_ad1</t>
        </is>
      </c>
      <c r="O2915" t="inlineStr">
        <is>
          <t>Natuf</t>
        </is>
      </c>
      <c r="P2915" t="inlineStr">
        <is>
          <t>Facebook</t>
        </is>
      </c>
      <c r="Q2915" t="inlineStr">
        <is>
          <t>Tejaswini Tarigopula</t>
        </is>
      </c>
      <c r="R2915" t="inlineStr">
        <is>
          <t>Shivamani</t>
        </is>
      </c>
      <c r="S2915" t="inlineStr">
        <is>
          <t>Wrong Number</t>
        </is>
      </c>
      <c r="T2915" t="inlineStr">
        <is>
          <t>jaipur</t>
        </is>
      </c>
      <c r="U2915" t="inlineStr">
        <is>
          <t xml:space="preserve"> </t>
        </is>
      </c>
      <c r="V2915" t="n">
        <v>1</v>
      </c>
      <c r="W2915" t="n">
        <v>0</v>
      </c>
      <c r="X2915" t="inlineStr">
        <is>
          <t>XXXXXX1535</t>
        </is>
      </c>
      <c r="Y2915" s="72" t="n">
        <v>46326.52037037037</v>
      </c>
    </row>
    <row r="2916">
      <c r="A2916" s="39" t="inlineStr">
        <is>
          <t>6acb5e3144cb2c74a6b216a6</t>
        </is>
      </c>
      <c r="B2916" s="72" t="n">
        <v>46306.64603009259</v>
      </c>
      <c r="C2916" s="70" t="n">
        <v>46306</v>
      </c>
      <c r="D2916" t="inlineStr">
        <is>
          <t>2026-10</t>
        </is>
      </c>
      <c r="E2916" t="inlineStr">
        <is>
          <t>Wk of 2026-10-05</t>
        </is>
      </c>
      <c r="F2916" t="inlineStr">
        <is>
          <t>Lost</t>
        </is>
      </c>
      <c r="G2916" s="39" t="str">
        <f>IF(ISNUMBER(MATCH(F2916,QualityStatuses,0)),"Quality Lead","Non-Quality Lead")</f>
        <v>Non-Quality Lead</v>
      </c>
      <c r="H2916" s="39" t="str">
        <f>IFERROR(INDEX(CampTypes,MATCH(I2916,CampList,0)),"Unattributed")</f>
        <v>New</v>
      </c>
      <c r="I2916" t="inlineStr">
        <is>
          <t>EBG - In House | ABO | Natuf | Leads | Unit Franchise | India | Oct26 | V1</t>
        </is>
      </c>
      <c r="J2916" t="inlineStr">
        <is>
          <t>EBG - In House | ABO | Natuf | Leads | Unit Franchise | India | Oct26 | V1</t>
        </is>
      </c>
      <c r="K2916" t="inlineStr">
        <is>
          <t>Direct (campaign tagged in CRM)</t>
        </is>
      </c>
      <c r="L2916" t="inlineStr">
        <is>
          <t>Natuf | Investors | Tier1 + Growth Cities | Oct26 | V1</t>
        </is>
      </c>
      <c r="M2916" t="inlineStr">
        <is>
          <t>Natuf | Investors | Tier1 + Growth Cities | Oct26 | V1</t>
        </is>
      </c>
      <c r="N2916" t="inlineStr">
        <is>
          <t>Natuf | Reel | Brand Ambassador | Heard Of Owning A Cafe | V1</t>
        </is>
      </c>
      <c r="O2916" t="inlineStr">
        <is>
          <t>In House Natuf</t>
        </is>
      </c>
      <c r="P2916" t="inlineStr">
        <is>
          <t>Facebook</t>
        </is>
      </c>
      <c r="Q2916" t="inlineStr">
        <is>
          <t>Marshal Malbari</t>
        </is>
      </c>
      <c r="R2916" t="inlineStr">
        <is>
          <t>Shubham Menon</t>
        </is>
      </c>
      <c r="S2916" t="inlineStr">
        <is>
          <t>Not Interested</t>
        </is>
      </c>
      <c r="T2916" t="inlineStr">
        <is>
          <t>Secunderabad</t>
        </is>
      </c>
      <c r="U2916" t="inlineStr">
        <is>
          <t xml:space="preserve"> </t>
        </is>
      </c>
      <c r="V2916" t="n">
        <v>6</v>
      </c>
      <c r="W2916" t="n">
        <v>5</v>
      </c>
      <c r="X2916" t="inlineStr">
        <is>
          <t>XXXXXX1198</t>
        </is>
      </c>
      <c r="Y2916" s="72" t="n">
        <v>46326.52037037037</v>
      </c>
    </row>
    <row r="2917">
      <c r="A2917" s="39" t="inlineStr">
        <is>
          <t>6acb5dcef33426421543e1fd</t>
        </is>
      </c>
      <c r="B2917" s="72" t="n">
        <v>46306.64488425926</v>
      </c>
      <c r="C2917" s="70" t="n">
        <v>46306</v>
      </c>
      <c r="D2917" t="inlineStr">
        <is>
          <t>2026-10</t>
        </is>
      </c>
      <c r="E2917" t="inlineStr">
        <is>
          <t>Wk of 2026-10-05</t>
        </is>
      </c>
      <c r="F2917" t="inlineStr">
        <is>
          <t>Details Shared</t>
        </is>
      </c>
      <c r="G2917" s="39" t="str">
        <f>IF(ISNUMBER(MATCH(F2917,QualityStatuses,0)),"Quality Lead","Non-Quality Lead")</f>
        <v>Quality Lead</v>
      </c>
      <c r="H2917" s="39" t="str">
        <f>IFERROR(INDEX(CampTypes,MATCH(I2917,CampList,0)),"Unattributed")</f>
        <v>Old</v>
      </c>
      <c r="I2917" t="inlineStr">
        <is>
          <t>E_Karan_Natuf_All_07072026</t>
        </is>
      </c>
      <c r="J2917" t="inlineStr">
        <is>
          <t>E_Karan_Natuf_All_07072026</t>
        </is>
      </c>
      <c r="K2917" t="inlineStr">
        <is>
          <t>Direct (campaign tagged in CRM)</t>
        </is>
      </c>
      <c r="L2917" t="inlineStr">
        <is>
          <t>E_Karan_Natuf_Fragship_07072026_Adset2</t>
        </is>
      </c>
      <c r="M2917" t="inlineStr">
        <is>
          <t>E_Karan_Natuf_Fragship_07072026_Adset2</t>
        </is>
      </c>
      <c r="N2917" t="inlineStr">
        <is>
          <t>E_Karan_Natuf_Flagship_Cafe_07072026_Adset2_Ad1 – Copy 2</t>
        </is>
      </c>
      <c r="O2917" t="inlineStr">
        <is>
          <t>Natuf</t>
        </is>
      </c>
      <c r="P2917" t="inlineStr">
        <is>
          <t>Facebook</t>
        </is>
      </c>
      <c r="Q2917" t="inlineStr">
        <is>
          <t>Marshal Malbari</t>
        </is>
      </c>
      <c r="R2917" t="inlineStr">
        <is>
          <t>Aisha Rasalkar</t>
        </is>
      </c>
      <c r="S2917" t="inlineStr">
        <is>
          <t>-</t>
        </is>
      </c>
      <c r="T2917" t="inlineStr">
        <is>
          <t>Vashi, Navi Mumbai</t>
        </is>
      </c>
      <c r="U2917" t="inlineStr">
        <is>
          <t xml:space="preserve"> </t>
        </is>
      </c>
      <c r="V2917" t="n">
        <v>9</v>
      </c>
      <c r="W2917" t="n">
        <v>7</v>
      </c>
      <c r="X2917" t="inlineStr">
        <is>
          <t>XXXXXX8299</t>
        </is>
      </c>
      <c r="Y2917" s="72" t="n">
        <v>46326.52037037037</v>
      </c>
    </row>
    <row r="2918">
      <c r="A2918" s="39" t="inlineStr">
        <is>
          <t>6acb5d973996f4e0d149e558</t>
        </is>
      </c>
      <c r="B2918" s="72" t="n">
        <v>46306.64424768519</v>
      </c>
      <c r="C2918" s="70" t="n">
        <v>46306</v>
      </c>
      <c r="D2918" t="inlineStr">
        <is>
          <t>2026-10</t>
        </is>
      </c>
      <c r="E2918" t="inlineStr">
        <is>
          <t>Wk of 2026-10-05</t>
        </is>
      </c>
      <c r="F2918" t="inlineStr">
        <is>
          <t>Attempt 1</t>
        </is>
      </c>
      <c r="G2918" s="39" t="str">
        <f>IF(ISNUMBER(MATCH(F2918,QualityStatuses,0)),"Quality Lead","Non-Quality Lead")</f>
        <v>Non-Quality Lead</v>
      </c>
      <c r="H2918" s="39" t="str">
        <f>IFERROR(INDEX(CampTypes,MATCH(I2918,CampList,0)),"Unattributed")</f>
        <v>New</v>
      </c>
      <c r="I2918" t="inlineStr">
        <is>
          <t>EBG - In House | ABO | Natuf | Leads | Unit Franchise | India | Oct26 | V1</t>
        </is>
      </c>
      <c r="J2918" t="inlineStr">
        <is>
          <t>EBG - In House | ABO | Natuf | Leads | Unit Franchise | India | Oct26 | V1</t>
        </is>
      </c>
      <c r="K2918" t="inlineStr">
        <is>
          <t>Direct (campaign tagged in CRM)</t>
        </is>
      </c>
      <c r="L2918" t="inlineStr">
        <is>
          <t>Natuf | Business Owners | Tier1 + Growth Cities | Oct26 | V1</t>
        </is>
      </c>
      <c r="M2918" t="inlineStr">
        <is>
          <t>Natuf | Business Owners | Tier1 + Growth Cities | Oct26 | V1</t>
        </is>
      </c>
      <c r="N2918" t="inlineStr">
        <is>
          <t>Natuf | Reel | Brand Ambassador | Heard Of Owning A Cafe | V1</t>
        </is>
      </c>
      <c r="O2918" t="inlineStr">
        <is>
          <t>In House Natuf</t>
        </is>
      </c>
      <c r="P2918" t="inlineStr">
        <is>
          <t>Facebook</t>
        </is>
      </c>
      <c r="Q2918" t="inlineStr">
        <is>
          <t>Marshal Malbari</t>
        </is>
      </c>
      <c r="R2918" t="inlineStr">
        <is>
          <t>Rudresh Thorat</t>
        </is>
      </c>
      <c r="S2918" t="inlineStr">
        <is>
          <t>-</t>
        </is>
      </c>
      <c r="T2918" t="inlineStr">
        <is>
          <t>jaipur</t>
        </is>
      </c>
      <c r="U2918" t="inlineStr">
        <is>
          <t xml:space="preserve"> </t>
        </is>
      </c>
      <c r="V2918" t="n">
        <v>3</v>
      </c>
      <c r="W2918" t="n">
        <v>0</v>
      </c>
      <c r="X2918" t="inlineStr">
        <is>
          <t>XXXXXX7777</t>
        </is>
      </c>
      <c r="Y2918" s="72" t="n">
        <v>46326.52037037037</v>
      </c>
    </row>
    <row r="2919">
      <c r="A2919" s="39" t="inlineStr">
        <is>
          <t>6acb5c0b4d3c4cd1e84e26cd</t>
        </is>
      </c>
      <c r="B2919" s="72" t="n">
        <v>46306.63966435185</v>
      </c>
      <c r="C2919" s="70" t="n">
        <v>46306</v>
      </c>
      <c r="D2919" t="inlineStr">
        <is>
          <t>2026-10</t>
        </is>
      </c>
      <c r="E2919" t="inlineStr">
        <is>
          <t>Wk of 2026-10-05</t>
        </is>
      </c>
      <c r="F2919" t="inlineStr">
        <is>
          <t>Attempt 4</t>
        </is>
      </c>
      <c r="G2919" s="39" t="str">
        <f>IF(ISNUMBER(MATCH(F2919,QualityStatuses,0)),"Quality Lead","Non-Quality Lead")</f>
        <v>Non-Quality Lead</v>
      </c>
      <c r="H2919" s="39" t="str">
        <f>IFERROR(INDEX(CampTypes,MATCH(I2919,CampList,0)),"Unattributed")</f>
        <v>Old</v>
      </c>
      <c r="I2919" t="inlineStr">
        <is>
          <t>natuf_Kiosk_14072026_Hindi</t>
        </is>
      </c>
      <c r="J2919" t="inlineStr">
        <is>
          <t>natuf_Kiosk_14072026_Hindi</t>
        </is>
      </c>
      <c r="K2919" t="inlineStr">
        <is>
          <t>Direct (campaign tagged in CRM)</t>
        </is>
      </c>
      <c r="L2919" t="inlineStr">
        <is>
          <t>natuf_Kiosk_09102026</t>
        </is>
      </c>
      <c r="M2919" t="inlineStr">
        <is>
          <t>natuf_Kiosk_09102026</t>
        </is>
      </c>
      <c r="N2919" t="inlineStr">
        <is>
          <t>natuf_Kiosk_14072026_ad set_ad1</t>
        </is>
      </c>
      <c r="O2919" t="inlineStr">
        <is>
          <t>Natuf</t>
        </is>
      </c>
      <c r="P2919" t="inlineStr">
        <is>
          <t>Facebook</t>
        </is>
      </c>
      <c r="Q2919" t="inlineStr">
        <is>
          <t>Marshal Malbari</t>
        </is>
      </c>
      <c r="R2919" t="inlineStr">
        <is>
          <t>Tanishq A</t>
        </is>
      </c>
      <c r="S2919" t="inlineStr">
        <is>
          <t>-</t>
        </is>
      </c>
      <c r="T2919" t="inlineStr">
        <is>
          <t>Gurdaspur</t>
        </is>
      </c>
      <c r="U2919" t="inlineStr">
        <is>
          <t xml:space="preserve"> </t>
        </is>
      </c>
      <c r="V2919" t="n">
        <v>4</v>
      </c>
      <c r="W2919" t="n">
        <v>1</v>
      </c>
      <c r="X2919" t="inlineStr">
        <is>
          <t>XXXXXX7404</t>
        </is>
      </c>
      <c r="Y2919" s="72" t="n">
        <v>46326.52037037037</v>
      </c>
    </row>
    <row r="2920">
      <c r="A2920" s="39" t="inlineStr">
        <is>
          <t>6acb5ac37732e2ded7292559</t>
        </is>
      </c>
      <c r="B2920" s="72" t="n">
        <v>46306.63586805556</v>
      </c>
      <c r="C2920" s="70" t="n">
        <v>46306</v>
      </c>
      <c r="D2920" t="inlineStr">
        <is>
          <t>2026-10</t>
        </is>
      </c>
      <c r="E2920" t="inlineStr">
        <is>
          <t>Wk of 2026-10-05</t>
        </is>
      </c>
      <c r="F2920" t="inlineStr">
        <is>
          <t>Attempt 1</t>
        </is>
      </c>
      <c r="G2920" s="39" t="str">
        <f>IF(ISNUMBER(MATCH(F2920,QualityStatuses,0)),"Quality Lead","Non-Quality Lead")</f>
        <v>Non-Quality Lead</v>
      </c>
      <c r="H2920" s="39" t="str">
        <f>IFERROR(INDEX(CampTypes,MATCH(I2920,CampList,0)),"Unattributed")</f>
        <v>New</v>
      </c>
      <c r="I2920" t="inlineStr">
        <is>
          <t>EBG - In House | ABO | Natuf | Leads | Unit Franchise | India | Oct26 | V1</t>
        </is>
      </c>
      <c r="J2920" t="inlineStr">
        <is>
          <t>EBG - In House | ABO | Natuf | Leads | Unit Franchise | India | Oct26 | V1</t>
        </is>
      </c>
      <c r="K2920" t="inlineStr">
        <is>
          <t>Direct (campaign tagged in CRM)</t>
        </is>
      </c>
      <c r="L2920" t="inlineStr">
        <is>
          <t>Natuf | Broad | Tier1 + Growth Cities | Oct26 | V1</t>
        </is>
      </c>
      <c r="M2920" t="inlineStr">
        <is>
          <t>Natuf | Broad | Tier1 + Growth Cities | Oct26 | V1</t>
        </is>
      </c>
      <c r="N2920" t="inlineStr">
        <is>
          <t>Natuf | Reel | Brand Ambassador | Heard Of Owning A Cafe | V1</t>
        </is>
      </c>
      <c r="O2920" t="inlineStr">
        <is>
          <t>In House Natuf</t>
        </is>
      </c>
      <c r="P2920" t="inlineStr">
        <is>
          <t>Facebook</t>
        </is>
      </c>
      <c r="Q2920" t="inlineStr">
        <is>
          <t>Marshal Malbari</t>
        </is>
      </c>
      <c r="R2920" t="inlineStr">
        <is>
          <t>Rohit Kamble</t>
        </is>
      </c>
      <c r="S2920" t="inlineStr">
        <is>
          <t>-</t>
        </is>
      </c>
      <c r="T2920" t="inlineStr">
        <is>
          <t>Pondicherry</t>
        </is>
      </c>
      <c r="U2920" t="inlineStr">
        <is>
          <t xml:space="preserve"> </t>
        </is>
      </c>
      <c r="V2920" t="n">
        <v>1</v>
      </c>
      <c r="W2920" t="n">
        <v>0</v>
      </c>
      <c r="X2920" t="inlineStr">
        <is>
          <t>XXXXXX9926</t>
        </is>
      </c>
      <c r="Y2920" s="72" t="n">
        <v>46326.52037037037</v>
      </c>
    </row>
    <row r="2921">
      <c r="A2921" s="39" t="inlineStr">
        <is>
          <t>6acb596669c42921234da0d9</t>
        </is>
      </c>
      <c r="B2921" s="72" t="n">
        <v>46306.63182870371</v>
      </c>
      <c r="C2921" s="70" t="n">
        <v>46306</v>
      </c>
      <c r="D2921" t="inlineStr">
        <is>
          <t>2026-10</t>
        </is>
      </c>
      <c r="E2921" t="inlineStr">
        <is>
          <t>Wk of 2026-10-05</t>
        </is>
      </c>
      <c r="F2921" t="inlineStr">
        <is>
          <t>Attempt 5</t>
        </is>
      </c>
      <c r="G2921" s="39" t="str">
        <f>IF(ISNUMBER(MATCH(F2921,QualityStatuses,0)),"Quality Lead","Non-Quality Lead")</f>
        <v>Non-Quality Lead</v>
      </c>
      <c r="H2921" s="39" t="str">
        <f>IFERROR(INDEX(CampTypes,MATCH(I2921,CampList,0)),"Unattributed")</f>
        <v>New</v>
      </c>
      <c r="I2921" t="inlineStr">
        <is>
          <t>EBG - In House | ABO | Natuf | Leads | Unit Franchise | India | Oct26 | V1</t>
        </is>
      </c>
      <c r="J2921" t="inlineStr">
        <is>
          <t>EBG - In House | ABO | Natuf | Leads | Unit Franchise | India | Oct26 | V1</t>
        </is>
      </c>
      <c r="K2921" t="inlineStr">
        <is>
          <t>Direct (campaign tagged in CRM)</t>
        </is>
      </c>
      <c r="L2921" t="inlineStr">
        <is>
          <t>Natuf | LAL 1% | India | Jul26 | V1</t>
        </is>
      </c>
      <c r="M2921" t="inlineStr">
        <is>
          <t>Natuf | LAL 1% | India | Jul26 | V1</t>
        </is>
      </c>
      <c r="N2921" t="inlineStr">
        <is>
          <t>Natuf | Reel | Brand Ambassador | Heard Of Owning A Cafe | V1</t>
        </is>
      </c>
      <c r="O2921" t="inlineStr">
        <is>
          <t>In House Natuf</t>
        </is>
      </c>
      <c r="P2921" t="inlineStr">
        <is>
          <t>Facebook</t>
        </is>
      </c>
      <c r="Q2921" t="inlineStr">
        <is>
          <t>Marshal Malbari</t>
        </is>
      </c>
      <c r="R2921" t="inlineStr">
        <is>
          <t>Rinkita Virvani</t>
        </is>
      </c>
      <c r="S2921" t="inlineStr">
        <is>
          <t>-</t>
        </is>
      </c>
      <c r="T2921" t="inlineStr">
        <is>
          <t>Hyderabad</t>
        </is>
      </c>
      <c r="U2921" t="inlineStr">
        <is>
          <t xml:space="preserve"> </t>
        </is>
      </c>
      <c r="V2921" t="n">
        <v>5</v>
      </c>
      <c r="W2921" t="n">
        <v>1</v>
      </c>
      <c r="X2921" t="inlineStr">
        <is>
          <t>XXXXXX5460</t>
        </is>
      </c>
      <c r="Y2921" s="72" t="n">
        <v>46326.52037037037</v>
      </c>
    </row>
    <row r="2922">
      <c r="A2922" s="39" t="inlineStr">
        <is>
          <t>6acb593ebf1788d09800a74a</t>
        </is>
      </c>
      <c r="B2922" s="72" t="n">
        <v>46306.63136574074</v>
      </c>
      <c r="C2922" s="70" t="n">
        <v>46306</v>
      </c>
      <c r="D2922" t="inlineStr">
        <is>
          <t>2026-10</t>
        </is>
      </c>
      <c r="E2922" t="inlineStr">
        <is>
          <t>Wk of 2026-10-05</t>
        </is>
      </c>
      <c r="F2922" t="inlineStr">
        <is>
          <t>Attempt 3</t>
        </is>
      </c>
      <c r="G2922" s="39" t="str">
        <f>IF(ISNUMBER(MATCH(F2922,QualityStatuses,0)),"Quality Lead","Non-Quality Lead")</f>
        <v>Non-Quality Lead</v>
      </c>
      <c r="H2922" s="39" t="str">
        <f>IFERROR(INDEX(CampTypes,MATCH(I2922,CampList,0)),"Unattributed")</f>
        <v>New</v>
      </c>
      <c r="I2922" t="inlineStr">
        <is>
          <t>EBG - In House | ABO | Natuf | Leads | Unit Franchise | India | Oct26 | V1</t>
        </is>
      </c>
      <c r="J2922" t="inlineStr">
        <is>
          <t>EBG - In House | ABO | Natuf | Leads | Unit Franchise | India | Oct26 | V1</t>
        </is>
      </c>
      <c r="K2922" t="inlineStr">
        <is>
          <t>Direct (campaign tagged in CRM)</t>
        </is>
      </c>
      <c r="L2922" t="inlineStr">
        <is>
          <t>Natuf | Business Owners | Tier1 + Growth Cities | Oct26 | V1</t>
        </is>
      </c>
      <c r="M2922" t="inlineStr">
        <is>
          <t>Natuf | Business Owners | Tier1 + Growth Cities | Oct26 | V1</t>
        </is>
      </c>
      <c r="N2922" t="inlineStr">
        <is>
          <t>Natuf | Reel | Brand Ambassador | Heard Of Owning A Cafe | V1</t>
        </is>
      </c>
      <c r="O2922" t="inlineStr">
        <is>
          <t>In House Natuf</t>
        </is>
      </c>
      <c r="P2922" t="inlineStr">
        <is>
          <t>Facebook</t>
        </is>
      </c>
      <c r="Q2922" t="inlineStr">
        <is>
          <t>Marshal Malbari</t>
        </is>
      </c>
      <c r="R2922" t="inlineStr">
        <is>
          <t>Pammi Roy</t>
        </is>
      </c>
      <c r="S2922" t="inlineStr">
        <is>
          <t>-</t>
        </is>
      </c>
      <c r="T2922" t="inlineStr">
        <is>
          <t>Kothali</t>
        </is>
      </c>
      <c r="U2922" t="inlineStr">
        <is>
          <t xml:space="preserve"> </t>
        </is>
      </c>
      <c r="V2922" t="n">
        <v>3</v>
      </c>
      <c r="W2922" t="n">
        <v>0</v>
      </c>
      <c r="X2922" t="inlineStr">
        <is>
          <t>XXXXXX7574</t>
        </is>
      </c>
      <c r="Y2922" s="72" t="n">
        <v>46326.52037037037</v>
      </c>
    </row>
    <row r="2923">
      <c r="A2923" s="39" t="inlineStr">
        <is>
          <t>6acb57d8044e5d5434b0dd6c</t>
        </is>
      </c>
      <c r="B2923" s="72" t="n">
        <v>46306.62722222223</v>
      </c>
      <c r="C2923" s="70" t="n">
        <v>46306</v>
      </c>
      <c r="D2923" t="inlineStr">
        <is>
          <t>2026-10</t>
        </is>
      </c>
      <c r="E2923" t="inlineStr">
        <is>
          <t>Wk of 2026-10-05</t>
        </is>
      </c>
      <c r="F2923" t="inlineStr">
        <is>
          <t>Lost</t>
        </is>
      </c>
      <c r="G2923" s="39" t="str">
        <f>IF(ISNUMBER(MATCH(F2923,QualityStatuses,0)),"Quality Lead","Non-Quality Lead")</f>
        <v>Non-Quality Lead</v>
      </c>
      <c r="H2923" s="39" t="str">
        <f>IFERROR(INDEX(CampTypes,MATCH(I2923,CampList,0)),"Unattributed")</f>
        <v>New</v>
      </c>
      <c r="I2923" t="inlineStr">
        <is>
          <t>EBG - In House | ABO | Natuf | Leads | Unit Franchise | India | Oct26 | V1</t>
        </is>
      </c>
      <c r="J2923" t="inlineStr">
        <is>
          <t>EBG - In House | ABO | Natuf | Leads | Unit Franchise | India | Oct26 | V1</t>
        </is>
      </c>
      <c r="K2923" t="inlineStr">
        <is>
          <t>Direct (campaign tagged in CRM)</t>
        </is>
      </c>
      <c r="L2923" t="inlineStr">
        <is>
          <t>Natuf | Investors | Tier1 + Growth Cities | Oct26 | V1</t>
        </is>
      </c>
      <c r="M2923" t="inlineStr">
        <is>
          <t>Natuf | Investors | Tier1 + Growth Cities | Oct26 | V1</t>
        </is>
      </c>
      <c r="N2923" t="inlineStr">
        <is>
          <t>Natuf | Reel | Brand Ambassador | Heard Of Owning A Cafe | V1</t>
        </is>
      </c>
      <c r="O2923" t="inlineStr">
        <is>
          <t>In House Natuf</t>
        </is>
      </c>
      <c r="P2923" t="inlineStr">
        <is>
          <t>Facebook</t>
        </is>
      </c>
      <c r="Q2923" t="inlineStr">
        <is>
          <t>Marshal Malbari</t>
        </is>
      </c>
      <c r="R2923" t="inlineStr">
        <is>
          <t>Drishti Lodhia</t>
        </is>
      </c>
      <c r="S2923" t="inlineStr">
        <is>
          <t>DNP - Did Not Pick Up</t>
        </is>
      </c>
      <c r="T2923" t="inlineStr">
        <is>
          <t>Gurugram</t>
        </is>
      </c>
      <c r="U2923" t="inlineStr">
        <is>
          <t xml:space="preserve"> </t>
        </is>
      </c>
      <c r="V2923" t="n">
        <v>4</v>
      </c>
      <c r="W2923" t="n">
        <v>3</v>
      </c>
      <c r="X2923" t="inlineStr">
        <is>
          <t>XXXXXX7606</t>
        </is>
      </c>
      <c r="Y2923" s="72" t="n">
        <v>46326.52037037037</v>
      </c>
    </row>
    <row r="2924">
      <c r="A2924" s="39" t="inlineStr">
        <is>
          <t>6acb57917407c1d2aebdd5eb</t>
        </is>
      </c>
      <c r="B2924" s="72" t="n">
        <v>46306.62640046296</v>
      </c>
      <c r="C2924" s="70" t="n">
        <v>46306</v>
      </c>
      <c r="D2924" t="inlineStr">
        <is>
          <t>2026-10</t>
        </is>
      </c>
      <c r="E2924" t="inlineStr">
        <is>
          <t>Wk of 2026-10-05</t>
        </is>
      </c>
      <c r="F2924" t="inlineStr">
        <is>
          <t>Details Shared</t>
        </is>
      </c>
      <c r="G2924" s="39" t="str">
        <f>IF(ISNUMBER(MATCH(F2924,QualityStatuses,0)),"Quality Lead","Non-Quality Lead")</f>
        <v>Quality Lead</v>
      </c>
      <c r="H2924" s="39" t="str">
        <f>IFERROR(INDEX(CampTypes,MATCH(I2924,CampList,0)),"Unattributed")</f>
        <v>New</v>
      </c>
      <c r="I2924" t="inlineStr">
        <is>
          <t>EBG - In House | ABO | Natuf | Leads | Unit Franchise | India | Oct26 | V1</t>
        </is>
      </c>
      <c r="J2924" t="inlineStr">
        <is>
          <t>EBG - In House | ABO | Natuf | Leads | Unit Franchise | India | Oct26 | V1</t>
        </is>
      </c>
      <c r="K2924" t="inlineStr">
        <is>
          <t>Direct (campaign tagged in CRM)</t>
        </is>
      </c>
      <c r="L2924" t="inlineStr">
        <is>
          <t>Natuf | LAL 1% | India | Jul26 | V1</t>
        </is>
      </c>
      <c r="M2924" t="inlineStr">
        <is>
          <t>Natuf | LAL 1% | India | Jul26 | V1</t>
        </is>
      </c>
      <c r="N2924" t="inlineStr">
        <is>
          <t>Natuf | Reel | Brand Ambassador | Heard Of Owning A Cafe | V1</t>
        </is>
      </c>
      <c r="O2924" t="inlineStr">
        <is>
          <t>In House Natuf</t>
        </is>
      </c>
      <c r="P2924" t="inlineStr">
        <is>
          <t>Facebook</t>
        </is>
      </c>
      <c r="Q2924" t="inlineStr">
        <is>
          <t>Marshal Malbari</t>
        </is>
      </c>
      <c r="R2924" t="inlineStr">
        <is>
          <t>Aisha Rasalkar</t>
        </is>
      </c>
      <c r="S2924" t="inlineStr">
        <is>
          <t>-</t>
        </is>
      </c>
      <c r="T2924" t="inlineStr">
        <is>
          <t>KHACHROD</t>
        </is>
      </c>
      <c r="U2924" t="inlineStr">
        <is>
          <t xml:space="preserve"> </t>
        </is>
      </c>
      <c r="V2924" t="n">
        <v>4</v>
      </c>
      <c r="W2924" t="n">
        <v>3</v>
      </c>
      <c r="X2924" t="inlineStr">
        <is>
          <t>XXXXXX8999</t>
        </is>
      </c>
      <c r="Y2924" s="72" t="n">
        <v>46326.52037037037</v>
      </c>
    </row>
    <row r="2925">
      <c r="A2925" s="39" t="inlineStr">
        <is>
          <t>6acb56f3c40789c850d1e391</t>
        </is>
      </c>
      <c r="B2925" s="72" t="n">
        <v>46306.62457175926</v>
      </c>
      <c r="C2925" s="70" t="n">
        <v>46306</v>
      </c>
      <c r="D2925" t="inlineStr">
        <is>
          <t>2026-10</t>
        </is>
      </c>
      <c r="E2925" t="inlineStr">
        <is>
          <t>Wk of 2026-10-05</t>
        </is>
      </c>
      <c r="F2925" t="inlineStr">
        <is>
          <t>Lost</t>
        </is>
      </c>
      <c r="G2925" s="39" t="str">
        <f>IF(ISNUMBER(MATCH(F2925,QualityStatuses,0)),"Quality Lead","Non-Quality Lead")</f>
        <v>Non-Quality Lead</v>
      </c>
      <c r="H2925" s="39" t="str">
        <f>IFERROR(INDEX(CampTypes,MATCH(I2925,CampList,0)),"Unattributed")</f>
        <v>New</v>
      </c>
      <c r="I2925" t="inlineStr">
        <is>
          <t>EBG - In House | ABO | Natuf | Leads | Unit Franchise | India | Oct26 | V1</t>
        </is>
      </c>
      <c r="J2925" t="inlineStr">
        <is>
          <t>EBG - In House | ABO | Natuf | Leads | Unit Franchise | India | Oct26 | V1</t>
        </is>
      </c>
      <c r="K2925" t="inlineStr">
        <is>
          <t>Direct (campaign tagged in CRM)</t>
        </is>
      </c>
      <c r="L2925" t="inlineStr">
        <is>
          <t>Natuf | Investors | Tier1 + Growth Cities | Oct26 | V1</t>
        </is>
      </c>
      <c r="M2925" t="inlineStr">
        <is>
          <t>Natuf | Investors | Tier1 + Growth Cities | Oct26 | V1</t>
        </is>
      </c>
      <c r="N2925" t="inlineStr">
        <is>
          <t>Natuf | Reel | Brand Ambassador | Heard Of Owning A Cafe | V1</t>
        </is>
      </c>
      <c r="O2925" t="inlineStr">
        <is>
          <t>In House Natuf</t>
        </is>
      </c>
      <c r="P2925" t="inlineStr">
        <is>
          <t>Facebook</t>
        </is>
      </c>
      <c r="Q2925" t="inlineStr">
        <is>
          <t>Marshal Malbari</t>
        </is>
      </c>
      <c r="R2925" t="inlineStr">
        <is>
          <t>Drishti Lodhia</t>
        </is>
      </c>
      <c r="S2925" t="inlineStr">
        <is>
          <t>Not Decision Maker</t>
        </is>
      </c>
      <c r="T2925" t="inlineStr">
        <is>
          <t>Mumbai</t>
        </is>
      </c>
      <c r="U2925" t="inlineStr">
        <is>
          <t xml:space="preserve"> </t>
        </is>
      </c>
      <c r="V2925" t="n">
        <v>3</v>
      </c>
      <c r="W2925" t="n">
        <v>2</v>
      </c>
      <c r="X2925" t="inlineStr">
        <is>
          <t>XXXXXX0708</t>
        </is>
      </c>
      <c r="Y2925" s="72" t="n">
        <v>46326.52037037037</v>
      </c>
    </row>
    <row r="2926">
      <c r="A2926" s="39" t="inlineStr">
        <is>
          <t>6acb56e49ce7e260b44336c8</t>
        </is>
      </c>
      <c r="B2926" s="72" t="n">
        <v>46306.62439814815</v>
      </c>
      <c r="C2926" s="70" t="n">
        <v>46306</v>
      </c>
      <c r="D2926" t="inlineStr">
        <is>
          <t>2026-10</t>
        </is>
      </c>
      <c r="E2926" t="inlineStr">
        <is>
          <t>Wk of 2026-10-05</t>
        </is>
      </c>
      <c r="F2926" t="inlineStr">
        <is>
          <t>Connected</t>
        </is>
      </c>
      <c r="G2926" s="39" t="str">
        <f>IF(ISNUMBER(MATCH(F2926,QualityStatuses,0)),"Quality Lead","Non-Quality Lead")</f>
        <v>Non-Quality Lead</v>
      </c>
      <c r="H2926" s="39" t="str">
        <f>IFERROR(INDEX(CampTypes,MATCH(I2926,CampList,0)),"Unattributed")</f>
        <v>Old</v>
      </c>
      <c r="I2926" t="inlineStr">
        <is>
          <t>natuf_Kiosk_14072026_Hindi</t>
        </is>
      </c>
      <c r="J2926" t="inlineStr">
        <is>
          <t>natuf_Kiosk_14072026_Hindi</t>
        </is>
      </c>
      <c r="K2926" t="inlineStr">
        <is>
          <t>Direct (campaign tagged in CRM)</t>
        </is>
      </c>
      <c r="L2926" t="inlineStr">
        <is>
          <t>natuf_Kiosk_09102026</t>
        </is>
      </c>
      <c r="M2926" t="inlineStr">
        <is>
          <t>natuf_Kiosk_09102026</t>
        </is>
      </c>
      <c r="N2926" t="inlineStr">
        <is>
          <t>natuf_Kiosk_14072026_ad set_ad1</t>
        </is>
      </c>
      <c r="O2926" t="inlineStr">
        <is>
          <t>Natuf</t>
        </is>
      </c>
      <c r="P2926" t="inlineStr">
        <is>
          <t>Facebook</t>
        </is>
      </c>
      <c r="Q2926" t="inlineStr">
        <is>
          <t>Tejaswini Tarigopula</t>
        </is>
      </c>
      <c r="R2926" t="inlineStr">
        <is>
          <t>Arjuman Vidya Sagar</t>
        </is>
      </c>
      <c r="S2926" t="inlineStr">
        <is>
          <t>-</t>
        </is>
      </c>
      <c r="T2926" t="inlineStr">
        <is>
          <t>Lucknow</t>
        </is>
      </c>
      <c r="U2926" t="inlineStr">
        <is>
          <t xml:space="preserve"> </t>
        </is>
      </c>
      <c r="V2926" t="n">
        <v>6</v>
      </c>
      <c r="W2926" t="n">
        <v>5</v>
      </c>
      <c r="X2926" t="inlineStr">
        <is>
          <t>XXXXXX5726</t>
        </is>
      </c>
      <c r="Y2926" s="72" t="n">
        <v>46326.52037037037</v>
      </c>
    </row>
    <row r="2927">
      <c r="A2927" s="39" t="inlineStr">
        <is>
          <t>6acb56d4d88619cf804a40f7</t>
        </is>
      </c>
      <c r="B2927" s="72" t="n">
        <v>46306.62421296296</v>
      </c>
      <c r="C2927" s="70" t="n">
        <v>46306</v>
      </c>
      <c r="D2927" t="inlineStr">
        <is>
          <t>2026-10</t>
        </is>
      </c>
      <c r="E2927" t="inlineStr">
        <is>
          <t>Wk of 2026-10-05</t>
        </is>
      </c>
      <c r="F2927" t="inlineStr">
        <is>
          <t>Lost</t>
        </is>
      </c>
      <c r="G2927" s="39" t="str">
        <f>IF(ISNUMBER(MATCH(F2927,QualityStatuses,0)),"Quality Lead","Non-Quality Lead")</f>
        <v>Non-Quality Lead</v>
      </c>
      <c r="H2927" s="39" t="str">
        <f>IFERROR(INDEX(CampTypes,MATCH(I2927,CampList,0)),"Unattributed")</f>
        <v>New</v>
      </c>
      <c r="I2927" t="inlineStr">
        <is>
          <t>EBG - In House | ABO | Natuf | Leads | Unit Franchise | India | Oct26 | V1</t>
        </is>
      </c>
      <c r="J2927" t="inlineStr">
        <is>
          <t>EBG - In House | ABO | Natuf | Leads | Unit Franchise | India | Oct26 | V1</t>
        </is>
      </c>
      <c r="K2927" t="inlineStr">
        <is>
          <t>Direct (campaign tagged in CRM)</t>
        </is>
      </c>
      <c r="L2927" t="inlineStr">
        <is>
          <t>Natuf | Broad | Tier1 + Growth Cities | Oct26 | V1</t>
        </is>
      </c>
      <c r="M2927" t="inlineStr">
        <is>
          <t>Natuf | Broad | Tier1 + Growth Cities | Oct26 | V1</t>
        </is>
      </c>
      <c r="N2927" t="inlineStr">
        <is>
          <t>Natuf | Reel | Brand Ambassador | Heard Of Owning A Cafe | V1</t>
        </is>
      </c>
      <c r="O2927" t="inlineStr">
        <is>
          <t>In House Natuf</t>
        </is>
      </c>
      <c r="P2927" t="inlineStr">
        <is>
          <t>Facebook</t>
        </is>
      </c>
      <c r="Q2927" t="inlineStr">
        <is>
          <t>Marshal Malbari</t>
        </is>
      </c>
      <c r="R2927" t="inlineStr">
        <is>
          <t>Vanita Joshi</t>
        </is>
      </c>
      <c r="S2927" t="inlineStr">
        <is>
          <t>DNP - Did Not Pick Up</t>
        </is>
      </c>
      <c r="T2927" t="inlineStr">
        <is>
          <t>Bangalore</t>
        </is>
      </c>
      <c r="U2927" t="inlineStr">
        <is>
          <t xml:space="preserve"> </t>
        </is>
      </c>
      <c r="V2927" t="n">
        <v>6</v>
      </c>
      <c r="W2927" t="n">
        <v>0</v>
      </c>
      <c r="X2927" t="inlineStr">
        <is>
          <t>XXXXXX1999</t>
        </is>
      </c>
      <c r="Y2927" s="72" t="n">
        <v>46326.52037037037</v>
      </c>
    </row>
    <row r="2928">
      <c r="A2928" s="39" t="inlineStr">
        <is>
          <t>6acb56325fc252e834634ee8</t>
        </is>
      </c>
      <c r="B2928" s="72" t="n">
        <v>46306.62233796297</v>
      </c>
      <c r="C2928" s="70" t="n">
        <v>46306</v>
      </c>
      <c r="D2928" t="inlineStr">
        <is>
          <t>2026-10</t>
        </is>
      </c>
      <c r="E2928" t="inlineStr">
        <is>
          <t>Wk of 2026-10-05</t>
        </is>
      </c>
      <c r="F2928" t="inlineStr">
        <is>
          <t>Details Shared</t>
        </is>
      </c>
      <c r="G2928" s="39" t="str">
        <f>IF(ISNUMBER(MATCH(F2928,QualityStatuses,0)),"Quality Lead","Non-Quality Lead")</f>
        <v>Quality Lead</v>
      </c>
      <c r="H2928" s="39" t="str">
        <f>IFERROR(INDEX(CampTypes,MATCH(I2928,CampList,0)),"Unattributed")</f>
        <v>New</v>
      </c>
      <c r="I2928" t="inlineStr">
        <is>
          <t>EBG - In House | ABO | Natuf | Leads | Unit Franchise | India | Oct26 | V1</t>
        </is>
      </c>
      <c r="J2928" t="inlineStr">
        <is>
          <t>EBG - In House | ABO | Natuf | Leads | Unit Franchise | India | Oct26 | V1</t>
        </is>
      </c>
      <c r="K2928" t="inlineStr">
        <is>
          <t>Direct (campaign tagged in CRM)</t>
        </is>
      </c>
      <c r="L2928" t="inlineStr">
        <is>
          <t>Natuf | LAL 1% | India | Jul26 | V1</t>
        </is>
      </c>
      <c r="M2928" t="inlineStr">
        <is>
          <t>Natuf | LAL 1% | India | Jul26 | V1</t>
        </is>
      </c>
      <c r="N2928" t="inlineStr">
        <is>
          <t>Natuf | Reel | Brand Ambassador | Heard Of Owning A Cafe | V1</t>
        </is>
      </c>
      <c r="O2928" t="inlineStr">
        <is>
          <t>In House Natuf</t>
        </is>
      </c>
      <c r="P2928" t="inlineStr">
        <is>
          <t>Facebook</t>
        </is>
      </c>
      <c r="Q2928" t="inlineStr">
        <is>
          <t>Marshal Malbari</t>
        </is>
      </c>
      <c r="R2928" t="inlineStr">
        <is>
          <t>Tanishq A</t>
        </is>
      </c>
      <c r="S2928" t="inlineStr">
        <is>
          <t>-</t>
        </is>
      </c>
      <c r="T2928" t="inlineStr">
        <is>
          <t>Alipurduar</t>
        </is>
      </c>
      <c r="U2928" t="inlineStr">
        <is>
          <t xml:space="preserve"> </t>
        </is>
      </c>
      <c r="V2928" t="n">
        <v>3</v>
      </c>
      <c r="W2928" t="n">
        <v>1</v>
      </c>
      <c r="X2928" t="inlineStr">
        <is>
          <t>XXXXXX1091</t>
        </is>
      </c>
      <c r="Y2928" s="72" t="n">
        <v>46326.52037037037</v>
      </c>
    </row>
    <row r="2929">
      <c r="A2929" s="39" t="inlineStr">
        <is>
          <t>6acb536a3d8ebb7bb79dfccf</t>
        </is>
      </c>
      <c r="B2929" s="72" t="n">
        <v>46306.61409722222</v>
      </c>
      <c r="C2929" s="70" t="n">
        <v>46306</v>
      </c>
      <c r="D2929" t="inlineStr">
        <is>
          <t>2026-10</t>
        </is>
      </c>
      <c r="E2929" t="inlineStr">
        <is>
          <t>Wk of 2026-10-05</t>
        </is>
      </c>
      <c r="F2929" t="inlineStr">
        <is>
          <t>Lost</t>
        </is>
      </c>
      <c r="G2929" s="39" t="str">
        <f>IF(ISNUMBER(MATCH(F2929,QualityStatuses,0)),"Quality Lead","Non-Quality Lead")</f>
        <v>Non-Quality Lead</v>
      </c>
      <c r="H2929" s="39" t="str">
        <f>IFERROR(INDEX(CampTypes,MATCH(I2929,CampList,0)),"Unattributed")</f>
        <v>New</v>
      </c>
      <c r="I2929" t="inlineStr">
        <is>
          <t>EBG - In House | ABO | Natuf | Leads | Unit Franchise | India | Oct26 | V1</t>
        </is>
      </c>
      <c r="J2929" t="inlineStr">
        <is>
          <t>EBG - In House | ABO | Natuf | Leads | Unit Franchise | India | Oct26 | V1</t>
        </is>
      </c>
      <c r="K2929" t="inlineStr">
        <is>
          <t>Direct (campaign tagged in CRM)</t>
        </is>
      </c>
      <c r="L2929" t="inlineStr">
        <is>
          <t>Natuf | Business Owners | Tier1 + Growth Cities | Oct26 | V1</t>
        </is>
      </c>
      <c r="M2929" t="inlineStr">
        <is>
          <t>Natuf | Business Owners | Tier1 + Growth Cities | Oct26 | V1</t>
        </is>
      </c>
      <c r="N2929" t="inlineStr">
        <is>
          <t>Natuf | Reel | Brand Ambassador | Heard Of Owning A Cafe | V1</t>
        </is>
      </c>
      <c r="O2929" t="inlineStr">
        <is>
          <t>In House Natuf</t>
        </is>
      </c>
      <c r="P2929" t="inlineStr">
        <is>
          <t>Facebook</t>
        </is>
      </c>
      <c r="Q2929" t="inlineStr">
        <is>
          <t>Marshal Malbari</t>
        </is>
      </c>
      <c r="R2929" t="inlineStr">
        <is>
          <t>Shubham Menon</t>
        </is>
      </c>
      <c r="S2929" t="inlineStr">
        <is>
          <t>Not Interested</t>
        </is>
      </c>
      <c r="T2929" t="inlineStr">
        <is>
          <t>Chennai</t>
        </is>
      </c>
      <c r="U2929" t="inlineStr">
        <is>
          <t xml:space="preserve"> </t>
        </is>
      </c>
      <c r="V2929" t="n">
        <v>5</v>
      </c>
      <c r="W2929" t="n">
        <v>4</v>
      </c>
      <c r="X2929" t="inlineStr">
        <is>
          <t>XXXXXX0510</t>
        </is>
      </c>
      <c r="Y2929" s="72" t="n">
        <v>46326.52037037037</v>
      </c>
    </row>
    <row r="2930">
      <c r="A2930" s="39" t="inlineStr">
        <is>
          <t>6acb51ebab84b1d17cc199aa</t>
        </is>
      </c>
      <c r="B2930" s="72" t="n">
        <v>46306.60966435185</v>
      </c>
      <c r="C2930" s="70" t="n">
        <v>46306</v>
      </c>
      <c r="D2930" t="inlineStr">
        <is>
          <t>2026-10</t>
        </is>
      </c>
      <c r="E2930" t="inlineStr">
        <is>
          <t>Wk of 2026-10-05</t>
        </is>
      </c>
      <c r="F2930" t="inlineStr">
        <is>
          <t>Connected</t>
        </is>
      </c>
      <c r="G2930" s="39" t="str">
        <f>IF(ISNUMBER(MATCH(F2930,QualityStatuses,0)),"Quality Lead","Non-Quality Lead")</f>
        <v>Non-Quality Lead</v>
      </c>
      <c r="H2930" s="39" t="str">
        <f>IFERROR(INDEX(CampTypes,MATCH(I2930,CampList,0)),"Unattributed")</f>
        <v>Old</v>
      </c>
      <c r="I2930" t="inlineStr">
        <is>
          <t>E_Natuf_Generic_13082026</t>
        </is>
      </c>
      <c r="J2930" t="inlineStr">
        <is>
          <t>E_Natuf_Generic_13082026</t>
        </is>
      </c>
      <c r="K2930" t="inlineStr">
        <is>
          <t>Direct (campaign tagged in CRM)</t>
        </is>
      </c>
      <c r="L2930" t="inlineStr">
        <is>
          <t>E_Natuf_Generic_13082026_Adset1</t>
        </is>
      </c>
      <c r="M2930" t="inlineStr">
        <is>
          <t>E_Natuf_Generic_13082026_Adset1</t>
        </is>
      </c>
      <c r="N2930" t="inlineStr">
        <is>
          <t>E_Natuf_Generic_13082026_Adset1_Ad1</t>
        </is>
      </c>
      <c r="O2930" t="inlineStr">
        <is>
          <t>Natuf</t>
        </is>
      </c>
      <c r="P2930" t="inlineStr">
        <is>
          <t>Facebook</t>
        </is>
      </c>
      <c r="Q2930" t="inlineStr">
        <is>
          <t>Tejaswini Tarigopula</t>
        </is>
      </c>
      <c r="R2930" t="inlineStr">
        <is>
          <t>Sai Charan</t>
        </is>
      </c>
      <c r="S2930" t="inlineStr">
        <is>
          <t>-</t>
        </is>
      </c>
      <c r="T2930" t="inlineStr">
        <is>
          <t>Patna</t>
        </is>
      </c>
      <c r="U2930" t="inlineStr">
        <is>
          <t xml:space="preserve"> </t>
        </is>
      </c>
      <c r="V2930" t="n">
        <v>2</v>
      </c>
      <c r="W2930" t="n">
        <v>1</v>
      </c>
      <c r="X2930" t="inlineStr">
        <is>
          <t>XXXXXX9381</t>
        </is>
      </c>
      <c r="Y2930" s="72" t="n">
        <v>46326.52037037037</v>
      </c>
    </row>
    <row r="2931">
      <c r="A2931" s="39" t="inlineStr">
        <is>
          <t>6acb4f83d7b3e38310f5a2ab</t>
        </is>
      </c>
      <c r="B2931" s="72" t="n">
        <v>46306.60253472222</v>
      </c>
      <c r="C2931" s="70" t="n">
        <v>46306</v>
      </c>
      <c r="D2931" t="inlineStr">
        <is>
          <t>2026-10</t>
        </is>
      </c>
      <c r="E2931" t="inlineStr">
        <is>
          <t>Wk of 2026-10-05</t>
        </is>
      </c>
      <c r="F2931" t="inlineStr">
        <is>
          <t>Attempt 1</t>
        </is>
      </c>
      <c r="G2931" s="39" t="str">
        <f>IF(ISNUMBER(MATCH(F2931,QualityStatuses,0)),"Quality Lead","Non-Quality Lead")</f>
        <v>Non-Quality Lead</v>
      </c>
      <c r="H2931" s="39" t="str">
        <f>IFERROR(INDEX(CampTypes,MATCH(I2931,CampList,0)),"Unattributed")</f>
        <v>New</v>
      </c>
      <c r="I2931" t="inlineStr">
        <is>
          <t>EBG - In House | ABO | Natuf | Leads | Unit Franchise | India | Oct26 | V1</t>
        </is>
      </c>
      <c r="J2931" t="inlineStr">
        <is>
          <t>EBG - In House | ABO | Natuf | Leads | Unit Franchise | India | Oct26 | V1</t>
        </is>
      </c>
      <c r="K2931" t="inlineStr">
        <is>
          <t>Direct (campaign tagged in CRM)</t>
        </is>
      </c>
      <c r="L2931" t="inlineStr">
        <is>
          <t>Natuf | Investors | Tier1 + Growth Cities | Oct26 | V1</t>
        </is>
      </c>
      <c r="M2931" t="inlineStr">
        <is>
          <t>Natuf | Investors | Tier1 + Growth Cities | Oct26 | V1</t>
        </is>
      </c>
      <c r="N2931" t="inlineStr">
        <is>
          <t>Natuf | Reel | Brand Ambassador | Heard Of Owning A Cafe | V1</t>
        </is>
      </c>
      <c r="O2931" t="inlineStr">
        <is>
          <t>In House Natuf</t>
        </is>
      </c>
      <c r="P2931" t="inlineStr">
        <is>
          <t>Facebook</t>
        </is>
      </c>
      <c r="Q2931" t="inlineStr">
        <is>
          <t>Marshal Malbari</t>
        </is>
      </c>
      <c r="R2931" t="inlineStr">
        <is>
          <t>Rudresh Thorat</t>
        </is>
      </c>
      <c r="S2931" t="inlineStr">
        <is>
          <t>-</t>
        </is>
      </c>
      <c r="T2931" t="inlineStr">
        <is>
          <t>Mumbai</t>
        </is>
      </c>
      <c r="U2931" t="inlineStr">
        <is>
          <t xml:space="preserve"> </t>
        </is>
      </c>
      <c r="V2931" t="n">
        <v>1</v>
      </c>
      <c r="W2931" t="n">
        <v>0</v>
      </c>
      <c r="X2931" t="inlineStr">
        <is>
          <t>XXXXXX0394</t>
        </is>
      </c>
      <c r="Y2931" s="72" t="n">
        <v>46326.52037037037</v>
      </c>
    </row>
    <row r="2932">
      <c r="A2932" s="39" t="inlineStr">
        <is>
          <t>6acb4eb68680343836572da0</t>
        </is>
      </c>
      <c r="B2932" s="72" t="n">
        <v>46306.60016203704</v>
      </c>
      <c r="C2932" s="70" t="n">
        <v>46306</v>
      </c>
      <c r="D2932" t="inlineStr">
        <is>
          <t>2026-10</t>
        </is>
      </c>
      <c r="E2932" t="inlineStr">
        <is>
          <t>Wk of 2026-10-05</t>
        </is>
      </c>
      <c r="F2932" t="inlineStr">
        <is>
          <t>Lost</t>
        </is>
      </c>
      <c r="G2932" s="39" t="str">
        <f>IF(ISNUMBER(MATCH(F2932,QualityStatuses,0)),"Quality Lead","Non-Quality Lead")</f>
        <v>Non-Quality Lead</v>
      </c>
      <c r="H2932" s="39" t="str">
        <f>IFERROR(INDEX(CampTypes,MATCH(I2932,CampList,0)),"Unattributed")</f>
        <v>Old</v>
      </c>
      <c r="I2932" t="inlineStr">
        <is>
          <t>natuf_Kiosk_14072026_Hindi</t>
        </is>
      </c>
      <c r="J2932" t="inlineStr">
        <is>
          <t>natuf_Kiosk_14072026_Hindi</t>
        </is>
      </c>
      <c r="K2932" t="inlineStr">
        <is>
          <t>Direct (campaign tagged in CRM)</t>
        </is>
      </c>
      <c r="L2932" t="inlineStr">
        <is>
          <t>natuf_Kiosk_09102026</t>
        </is>
      </c>
      <c r="M2932" t="inlineStr">
        <is>
          <t>natuf_Kiosk_09102026</t>
        </is>
      </c>
      <c r="N2932" t="inlineStr">
        <is>
          <t>natuf_Kiosk_14072026_ad set_ad1</t>
        </is>
      </c>
      <c r="O2932" t="inlineStr">
        <is>
          <t>Natuf</t>
        </is>
      </c>
      <c r="P2932" t="inlineStr">
        <is>
          <t>Facebook</t>
        </is>
      </c>
      <c r="Q2932" t="inlineStr">
        <is>
          <t>Tejaswini Tarigopula</t>
        </is>
      </c>
      <c r="R2932" t="inlineStr">
        <is>
          <t>Prabhudatta Pattanaik</t>
        </is>
      </c>
      <c r="S2932" t="inlineStr">
        <is>
          <t>Junk</t>
        </is>
      </c>
      <c r="T2932" t="inlineStr">
        <is>
          <t>Banglore</t>
        </is>
      </c>
      <c r="U2932" t="inlineStr">
        <is>
          <t xml:space="preserve"> </t>
        </is>
      </c>
      <c r="V2932" t="n">
        <v>1</v>
      </c>
      <c r="W2932" t="n">
        <v>1</v>
      </c>
      <c r="X2932" t="inlineStr">
        <is>
          <t>XXXXXX6140</t>
        </is>
      </c>
      <c r="Y2932" s="72" t="n">
        <v>46326.52037037037</v>
      </c>
    </row>
    <row r="2933">
      <c r="A2933" s="39" t="inlineStr">
        <is>
          <t>6acb4e4197b1bd0a0ad1a53a</t>
        </is>
      </c>
      <c r="B2933" s="72" t="n">
        <v>46306.59880787037</v>
      </c>
      <c r="C2933" s="70" t="n">
        <v>46306</v>
      </c>
      <c r="D2933" t="inlineStr">
        <is>
          <t>2026-10</t>
        </is>
      </c>
      <c r="E2933" t="inlineStr">
        <is>
          <t>Wk of 2026-10-05</t>
        </is>
      </c>
      <c r="F2933" t="inlineStr">
        <is>
          <t>Attempt 1</t>
        </is>
      </c>
      <c r="G2933" s="39" t="str">
        <f>IF(ISNUMBER(MATCH(F2933,QualityStatuses,0)),"Quality Lead","Non-Quality Lead")</f>
        <v>Non-Quality Lead</v>
      </c>
      <c r="H2933" s="39" t="str">
        <f>IFERROR(INDEX(CampTypes,MATCH(I2933,CampList,0)),"Unattributed")</f>
        <v>New</v>
      </c>
      <c r="I2933" t="inlineStr">
        <is>
          <t>EBG - In House | ABO | Natuf | Leads | Unit Franchise | India | Oct26 | V1</t>
        </is>
      </c>
      <c r="J2933" t="inlineStr">
        <is>
          <t>EBG - In House | ABO | Natuf | Leads | Unit Franchise | India | Oct26 | V1</t>
        </is>
      </c>
      <c r="K2933" t="inlineStr">
        <is>
          <t>Direct (campaign tagged in CRM)</t>
        </is>
      </c>
      <c r="L2933" t="inlineStr">
        <is>
          <t>Natuf | Business Owners | Tier1 + Growth Cities | Oct26 | V1</t>
        </is>
      </c>
      <c r="M2933" t="inlineStr">
        <is>
          <t>Natuf | Business Owners | Tier1 + Growth Cities | Oct26 | V1</t>
        </is>
      </c>
      <c r="N2933" t="inlineStr">
        <is>
          <t>Natuf | Reel | Brand Ambassador | Heard Of Owning A Cafe | V1</t>
        </is>
      </c>
      <c r="O2933" t="inlineStr">
        <is>
          <t>In House Natuf</t>
        </is>
      </c>
      <c r="P2933" t="inlineStr">
        <is>
          <t>Facebook</t>
        </is>
      </c>
      <c r="Q2933" t="inlineStr">
        <is>
          <t>Marshal Malbari</t>
        </is>
      </c>
      <c r="R2933" t="inlineStr">
        <is>
          <t>Rohit Kamble</t>
        </is>
      </c>
      <c r="S2933" t="inlineStr">
        <is>
          <t>-</t>
        </is>
      </c>
      <c r="T2933" t="inlineStr">
        <is>
          <t>Blr</t>
        </is>
      </c>
      <c r="U2933" t="inlineStr">
        <is>
          <t xml:space="preserve"> </t>
        </is>
      </c>
      <c r="V2933" t="n">
        <v>1</v>
      </c>
      <c r="W2933" t="n">
        <v>0</v>
      </c>
      <c r="X2933" t="inlineStr">
        <is>
          <t>XXXXXX2815</t>
        </is>
      </c>
      <c r="Y2933" s="72" t="n">
        <v>46326.52037037037</v>
      </c>
    </row>
    <row r="2934">
      <c r="A2934" s="39" t="inlineStr">
        <is>
          <t>6acb4c48732c5919b1273930</t>
        </is>
      </c>
      <c r="B2934" s="72" t="n">
        <v>46306.59296296296</v>
      </c>
      <c r="C2934" s="70" t="n">
        <v>46306</v>
      </c>
      <c r="D2934" t="inlineStr">
        <is>
          <t>2026-10</t>
        </is>
      </c>
      <c r="E2934" t="inlineStr">
        <is>
          <t>Wk of 2026-10-05</t>
        </is>
      </c>
      <c r="F2934" t="inlineStr">
        <is>
          <t>Lost</t>
        </is>
      </c>
      <c r="G2934" s="39" t="str">
        <f>IF(ISNUMBER(MATCH(F2934,QualityStatuses,0)),"Quality Lead","Non-Quality Lead")</f>
        <v>Non-Quality Lead</v>
      </c>
      <c r="H2934" s="39" t="str">
        <f>IFERROR(INDEX(CampTypes,MATCH(I2934,CampList,0)),"Unattributed")</f>
        <v>Old</v>
      </c>
      <c r="I2934" t="inlineStr">
        <is>
          <t>E_Suresh_Natuf_Kiosk_07072026</t>
        </is>
      </c>
      <c r="J2934" t="inlineStr">
        <is>
          <t>E_Suresh_Natuf_Kiosk_07072026</t>
        </is>
      </c>
      <c r="K2934" t="inlineStr">
        <is>
          <t>Direct (campaign tagged in CRM)</t>
        </is>
      </c>
      <c r="L2934" t="inlineStr">
        <is>
          <t>E_Suresh_Natuf_Kiosk_07072026_Adset5</t>
        </is>
      </c>
      <c r="M2934" t="inlineStr">
        <is>
          <t>E_Suresh_Natuf_Kiosk_07072026_Adset5</t>
        </is>
      </c>
      <c r="N2934" t="inlineStr">
        <is>
          <t>E_Hindi_Suresh_Natuf_Kiosk_07072026_Adset5_ad3 – Copy 2</t>
        </is>
      </c>
      <c r="O2934" t="inlineStr">
        <is>
          <t>Natuf</t>
        </is>
      </c>
      <c r="P2934" t="inlineStr">
        <is>
          <t>Facebook</t>
        </is>
      </c>
      <c r="Q2934" t="inlineStr">
        <is>
          <t>Tejaswini Tarigopula</t>
        </is>
      </c>
      <c r="R2934" t="inlineStr">
        <is>
          <t>Shivani Sharma</t>
        </is>
      </c>
      <c r="S2934" t="inlineStr">
        <is>
          <t>Outside Territory</t>
        </is>
      </c>
      <c r="T2934" t="inlineStr">
        <is>
          <t>Bkn</t>
        </is>
      </c>
      <c r="U2934" t="inlineStr">
        <is>
          <t xml:space="preserve"> </t>
        </is>
      </c>
      <c r="V2934" t="n">
        <v>5</v>
      </c>
      <c r="W2934" t="n">
        <v>1</v>
      </c>
      <c r="X2934" t="inlineStr">
        <is>
          <t>XXXXXX0451</t>
        </is>
      </c>
      <c r="Y2934" s="72" t="n">
        <v>46326.52037037037</v>
      </c>
    </row>
    <row r="2935">
      <c r="A2935" s="39" t="inlineStr">
        <is>
          <t>6acb4b06499636f6192ba6d6</t>
        </is>
      </c>
      <c r="B2935" s="72" t="n">
        <v>46306.58923611111</v>
      </c>
      <c r="C2935" s="70" t="n">
        <v>46306</v>
      </c>
      <c r="D2935" t="inlineStr">
        <is>
          <t>2026-10</t>
        </is>
      </c>
      <c r="E2935" t="inlineStr">
        <is>
          <t>Wk of 2026-10-05</t>
        </is>
      </c>
      <c r="F2935" t="inlineStr">
        <is>
          <t>Attempt 5</t>
        </is>
      </c>
      <c r="G2935" s="39" t="str">
        <f>IF(ISNUMBER(MATCH(F2935,QualityStatuses,0)),"Quality Lead","Non-Quality Lead")</f>
        <v>Non-Quality Lead</v>
      </c>
      <c r="H2935" s="39" t="str">
        <f>IFERROR(INDEX(CampTypes,MATCH(I2935,CampList,0)),"Unattributed")</f>
        <v>New</v>
      </c>
      <c r="I2935" t="inlineStr">
        <is>
          <t>EBG - In House | ABO | Natuf | Leads | Unit Franchise | India | Oct26 | V1</t>
        </is>
      </c>
      <c r="J2935" t="inlineStr">
        <is>
          <t>EBG - In House | ABO | Natuf | Leads | Unit Franchise | India | Oct26 | V1</t>
        </is>
      </c>
      <c r="K2935" t="inlineStr">
        <is>
          <t>Direct (campaign tagged in CRM)</t>
        </is>
      </c>
      <c r="L2935" t="inlineStr">
        <is>
          <t>Natuf | Business Owners | Tier1 + Growth Cities | Oct26 | V1</t>
        </is>
      </c>
      <c r="M2935" t="inlineStr">
        <is>
          <t>Natuf | Business Owners | Tier1 + Growth Cities | Oct26 | V1</t>
        </is>
      </c>
      <c r="N2935" t="inlineStr">
        <is>
          <t>Natuf | Reel | Brand Ambassador | Heard Of Owning A Cafe | V1</t>
        </is>
      </c>
      <c r="O2935" t="inlineStr">
        <is>
          <t>In House Natuf</t>
        </is>
      </c>
      <c r="P2935" t="inlineStr">
        <is>
          <t>Facebook</t>
        </is>
      </c>
      <c r="Q2935" t="inlineStr">
        <is>
          <t>Marshal Malbari</t>
        </is>
      </c>
      <c r="R2935" t="inlineStr">
        <is>
          <t>Rinkita Virvani</t>
        </is>
      </c>
      <c r="S2935" t="inlineStr">
        <is>
          <t>-</t>
        </is>
      </c>
      <c r="T2935" t="inlineStr">
        <is>
          <t>faridabad</t>
        </is>
      </c>
      <c r="U2935" t="inlineStr">
        <is>
          <t xml:space="preserve"> </t>
        </is>
      </c>
      <c r="V2935" t="n">
        <v>6</v>
      </c>
      <c r="W2935" t="n">
        <v>1</v>
      </c>
      <c r="X2935" t="inlineStr">
        <is>
          <t>XXXXXX5148</t>
        </is>
      </c>
      <c r="Y2935" s="72" t="n">
        <v>46326.52037037037</v>
      </c>
    </row>
    <row r="2936">
      <c r="A2936" s="39" t="inlineStr">
        <is>
          <t>6acb4a3a83720e4842ac4a33</t>
        </is>
      </c>
      <c r="B2936" s="72" t="n">
        <v>46306.586875</v>
      </c>
      <c r="C2936" s="70" t="n">
        <v>46306</v>
      </c>
      <c r="D2936" t="inlineStr">
        <is>
          <t>2026-10</t>
        </is>
      </c>
      <c r="E2936" t="inlineStr">
        <is>
          <t>Wk of 2026-10-05</t>
        </is>
      </c>
      <c r="F2936" t="inlineStr">
        <is>
          <t>Attempt 1</t>
        </is>
      </c>
      <c r="G2936" s="39" t="str">
        <f>IF(ISNUMBER(MATCH(F2936,QualityStatuses,0)),"Quality Lead","Non-Quality Lead")</f>
        <v>Non-Quality Lead</v>
      </c>
      <c r="H2936" s="39" t="str">
        <f>IFERROR(INDEX(CampTypes,MATCH(I2936,CampList,0)),"Unattributed")</f>
        <v>Old</v>
      </c>
      <c r="I2936" t="inlineStr">
        <is>
          <t>natuf_Kiosk_14072026_Hindi</t>
        </is>
      </c>
      <c r="J2936" t="inlineStr">
        <is>
          <t>natuf_Kiosk_14072026_Hindi</t>
        </is>
      </c>
      <c r="K2936" t="inlineStr">
        <is>
          <t>Direct (campaign tagged in CRM)</t>
        </is>
      </c>
      <c r="L2936" t="inlineStr">
        <is>
          <t>natuf_Kiosk_09102026</t>
        </is>
      </c>
      <c r="M2936" t="inlineStr">
        <is>
          <t>natuf_Kiosk_09102026</t>
        </is>
      </c>
      <c r="N2936" t="inlineStr">
        <is>
          <t>natuf_Kiosk_14072026_ad set_ad1</t>
        </is>
      </c>
      <c r="O2936" t="inlineStr">
        <is>
          <t>Natuf</t>
        </is>
      </c>
      <c r="P2936" t="inlineStr">
        <is>
          <t>Facebook</t>
        </is>
      </c>
      <c r="Q2936" t="inlineStr">
        <is>
          <t>Tejaswini Tarigopula</t>
        </is>
      </c>
      <c r="R2936" t="inlineStr">
        <is>
          <t>Shivamani</t>
        </is>
      </c>
      <c r="S2936" t="inlineStr">
        <is>
          <t>-</t>
        </is>
      </c>
      <c r="T2936" t="inlineStr">
        <is>
          <t>Gaya</t>
        </is>
      </c>
      <c r="U2936" t="inlineStr">
        <is>
          <t xml:space="preserve"> </t>
        </is>
      </c>
      <c r="V2936" t="n">
        <v>1</v>
      </c>
      <c r="W2936" t="n">
        <v>0</v>
      </c>
      <c r="X2936" t="inlineStr">
        <is>
          <t>XXXXXX7453</t>
        </is>
      </c>
      <c r="Y2936" s="72" t="n">
        <v>46326.52037037037</v>
      </c>
    </row>
    <row r="2937">
      <c r="A2937" s="39" t="inlineStr">
        <is>
          <t>6acb48d1973e12d7e964f392</t>
        </is>
      </c>
      <c r="B2937" s="72" t="n">
        <v>46306.58269675926</v>
      </c>
      <c r="C2937" s="70" t="n">
        <v>46306</v>
      </c>
      <c r="D2937" t="inlineStr">
        <is>
          <t>2026-10</t>
        </is>
      </c>
      <c r="E2937" t="inlineStr">
        <is>
          <t>Wk of 2026-10-05</t>
        </is>
      </c>
      <c r="F2937" t="inlineStr">
        <is>
          <t>Attempt 1</t>
        </is>
      </c>
      <c r="G2937" s="39" t="str">
        <f>IF(ISNUMBER(MATCH(F2937,QualityStatuses,0)),"Quality Lead","Non-Quality Lead")</f>
        <v>Non-Quality Lead</v>
      </c>
      <c r="H2937" s="39" t="str">
        <f>IFERROR(INDEX(CampTypes,MATCH(I2937,CampList,0)),"Unattributed")</f>
        <v>New</v>
      </c>
      <c r="I2937" t="inlineStr">
        <is>
          <t>EBG - In House | ABO | Natuf | Leads | Unit Franchise | India | Oct26 | V1</t>
        </is>
      </c>
      <c r="J2937" t="inlineStr">
        <is>
          <t>EBG - In House | ABO | Natuf | Leads | Unit Franchise | India | Oct26 | V1</t>
        </is>
      </c>
      <c r="K2937" t="inlineStr">
        <is>
          <t>Direct (campaign tagged in CRM)</t>
        </is>
      </c>
      <c r="L2937" t="inlineStr">
        <is>
          <t>Natuf | Business Owners | Tier1 + Growth Cities | Oct26 | V1</t>
        </is>
      </c>
      <c r="M2937" t="inlineStr">
        <is>
          <t>Natuf | Business Owners | Tier1 + Growth Cities | Oct26 | V1</t>
        </is>
      </c>
      <c r="N2937" t="inlineStr">
        <is>
          <t>Natuf | Reel | Brand Ambassador | Heard Of Owning A Cafe | V1</t>
        </is>
      </c>
      <c r="O2937" t="inlineStr">
        <is>
          <t>In House Natuf</t>
        </is>
      </c>
      <c r="P2937" t="inlineStr">
        <is>
          <t>Facebook</t>
        </is>
      </c>
      <c r="Q2937" t="inlineStr">
        <is>
          <t>Marshal Malbari</t>
        </is>
      </c>
      <c r="R2937" t="inlineStr">
        <is>
          <t>Pammi Roy</t>
        </is>
      </c>
      <c r="S2937" t="inlineStr">
        <is>
          <t>-</t>
        </is>
      </c>
      <c r="T2937" t="inlineStr">
        <is>
          <t>Hyd</t>
        </is>
      </c>
      <c r="U2937" t="inlineStr">
        <is>
          <t xml:space="preserve"> </t>
        </is>
      </c>
      <c r="V2937" t="n">
        <v>4</v>
      </c>
      <c r="W2937" t="n">
        <v>3</v>
      </c>
      <c r="X2937" t="inlineStr">
        <is>
          <t>XXXXXX4775</t>
        </is>
      </c>
      <c r="Y2937" s="72" t="n">
        <v>46326.52037037037</v>
      </c>
    </row>
    <row r="2938">
      <c r="A2938" s="39" t="inlineStr">
        <is>
          <t>6acb48bc86c575450db37c61</t>
        </is>
      </c>
      <c r="B2938" s="72" t="n">
        <v>46306.5824537037</v>
      </c>
      <c r="C2938" s="70" t="n">
        <v>46306</v>
      </c>
      <c r="D2938" t="inlineStr">
        <is>
          <t>2026-10</t>
        </is>
      </c>
      <c r="E2938" t="inlineStr">
        <is>
          <t>Wk of 2026-10-05</t>
        </is>
      </c>
      <c r="F2938" t="inlineStr">
        <is>
          <t>Lost</t>
        </is>
      </c>
      <c r="G2938" s="39" t="str">
        <f>IF(ISNUMBER(MATCH(F2938,QualityStatuses,0)),"Quality Lead","Non-Quality Lead")</f>
        <v>Non-Quality Lead</v>
      </c>
      <c r="H2938" s="39" t="str">
        <f>IFERROR(INDEX(CampTypes,MATCH(I2938,CampList,0)),"Unattributed")</f>
        <v>New</v>
      </c>
      <c r="I2938" t="inlineStr">
        <is>
          <t>EBG - In House | ABO | Natuf | Leads | Unit Franchise | India | Oct26 | V1</t>
        </is>
      </c>
      <c r="J2938" t="inlineStr">
        <is>
          <t>EBG - In House | ABO | Natuf | Leads | Unit Franchise | India | Oct26 | V1</t>
        </is>
      </c>
      <c r="K2938" t="inlineStr">
        <is>
          <t>Direct (campaign tagged in CRM)</t>
        </is>
      </c>
      <c r="L2938" t="inlineStr">
        <is>
          <t>Natuf | Broad | Tier1 + Growth Cities | Oct26 | V1</t>
        </is>
      </c>
      <c r="M2938" t="inlineStr">
        <is>
          <t>Natuf | Broad | Tier1 + Growth Cities | Oct26 | V1</t>
        </is>
      </c>
      <c r="N2938" t="inlineStr">
        <is>
          <t>Natuf | Reel | Brand Ambassador | Heard Of Owning A Cafe | V1</t>
        </is>
      </c>
      <c r="O2938" t="inlineStr">
        <is>
          <t>In House Natuf</t>
        </is>
      </c>
      <c r="P2938" t="inlineStr">
        <is>
          <t>Facebook</t>
        </is>
      </c>
      <c r="Q2938" t="inlineStr">
        <is>
          <t>Marshal Malbari</t>
        </is>
      </c>
      <c r="R2938" t="inlineStr">
        <is>
          <t>Drishti Lodhia</t>
        </is>
      </c>
      <c r="S2938" t="inlineStr">
        <is>
          <t>Not Interested</t>
        </is>
      </c>
      <c r="T2938" t="inlineStr">
        <is>
          <t>Mumbai</t>
        </is>
      </c>
      <c r="U2938" t="inlineStr">
        <is>
          <t xml:space="preserve"> </t>
        </is>
      </c>
      <c r="V2938" t="n">
        <v>3</v>
      </c>
      <c r="W2938" t="n">
        <v>3</v>
      </c>
      <c r="X2938" t="inlineStr">
        <is>
          <t>XXXXXX9151</t>
        </is>
      </c>
      <c r="Y2938" s="72" t="n">
        <v>46326.52037037037</v>
      </c>
    </row>
    <row r="2939">
      <c r="A2939" s="39" t="inlineStr">
        <is>
          <t>6acb48ac56e8b36c6f1f636a</t>
        </is>
      </c>
      <c r="B2939" s="72" t="n">
        <v>46306.58226851852</v>
      </c>
      <c r="C2939" s="70" t="n">
        <v>46306</v>
      </c>
      <c r="D2939" t="inlineStr">
        <is>
          <t>2026-10</t>
        </is>
      </c>
      <c r="E2939" t="inlineStr">
        <is>
          <t>Wk of 2026-10-05</t>
        </is>
      </c>
      <c r="F2939" t="inlineStr">
        <is>
          <t>Connected</t>
        </is>
      </c>
      <c r="G2939" s="39" t="str">
        <f>IF(ISNUMBER(MATCH(F2939,QualityStatuses,0)),"Quality Lead","Non-Quality Lead")</f>
        <v>Non-Quality Lead</v>
      </c>
      <c r="H2939" s="39" t="str">
        <f>IFERROR(INDEX(CampTypes,MATCH(I2939,CampList,0)),"Unattributed")</f>
        <v>New</v>
      </c>
      <c r="I2939" t="inlineStr">
        <is>
          <t>EBG - In House | ABO | Natuf | Leads | Unit Franchise | India | Oct26 | V1</t>
        </is>
      </c>
      <c r="J2939" t="inlineStr">
        <is>
          <t>EBG - In House | ABO | Natuf | Leads | Unit Franchise | India | Oct26 | V1</t>
        </is>
      </c>
      <c r="K2939" t="inlineStr">
        <is>
          <t>Direct (campaign tagged in CRM)</t>
        </is>
      </c>
      <c r="L2939" t="inlineStr">
        <is>
          <t>Natuf | LAL 1% | India | Jul26 | V1</t>
        </is>
      </c>
      <c r="M2939" t="inlineStr">
        <is>
          <t>Natuf | LAL 1% | India | Jul26 | V1</t>
        </is>
      </c>
      <c r="N2939" t="inlineStr">
        <is>
          <t>Natuf | Reel | Brand Ambassador | Heard Of Owning A Cafe | V1</t>
        </is>
      </c>
      <c r="O2939" t="inlineStr">
        <is>
          <t>In House Natuf</t>
        </is>
      </c>
      <c r="P2939" t="inlineStr">
        <is>
          <t>Facebook</t>
        </is>
      </c>
      <c r="Q2939" t="inlineStr">
        <is>
          <t>Marshal Malbari</t>
        </is>
      </c>
      <c r="R2939" t="inlineStr">
        <is>
          <t>Aisha Rasalkar</t>
        </is>
      </c>
      <c r="S2939" t="inlineStr">
        <is>
          <t>-</t>
        </is>
      </c>
      <c r="T2939" t="inlineStr">
        <is>
          <t>Srinagar</t>
        </is>
      </c>
      <c r="U2939" t="inlineStr">
        <is>
          <t xml:space="preserve"> </t>
        </is>
      </c>
      <c r="V2939" t="n">
        <v>1</v>
      </c>
      <c r="W2939" t="n">
        <v>1</v>
      </c>
      <c r="X2939" t="inlineStr">
        <is>
          <t>XXXXXX8779</t>
        </is>
      </c>
      <c r="Y2939" s="72" t="n">
        <v>46326.52037037037</v>
      </c>
    </row>
    <row r="2940">
      <c r="A2940" s="39" t="inlineStr">
        <is>
          <t>6acb4888552526671df7ef61</t>
        </is>
      </c>
      <c r="B2940" s="72" t="n">
        <v>46306.58185185185</v>
      </c>
      <c r="C2940" s="70" t="n">
        <v>46306</v>
      </c>
      <c r="D2940" t="inlineStr">
        <is>
          <t>2026-10</t>
        </is>
      </c>
      <c r="E2940" t="inlineStr">
        <is>
          <t>Wk of 2026-10-05</t>
        </is>
      </c>
      <c r="F2940" t="inlineStr">
        <is>
          <t>Lost</t>
        </is>
      </c>
      <c r="G2940" s="39" t="str">
        <f>IF(ISNUMBER(MATCH(F2940,QualityStatuses,0)),"Quality Lead","Non-Quality Lead")</f>
        <v>Non-Quality Lead</v>
      </c>
      <c r="H2940" s="39" t="str">
        <f>IFERROR(INDEX(CampTypes,MATCH(I2940,CampList,0)),"Unattributed")</f>
        <v>New</v>
      </c>
      <c r="I2940" t="inlineStr">
        <is>
          <t>EBG - In House | ABO | Natuf | Leads | Unit Franchise | India | Oct26 | V1</t>
        </is>
      </c>
      <c r="J2940" t="inlineStr">
        <is>
          <t>EBG - In House | ABO | Natuf | Leads | Unit Franchise | India | Oct26 | V1</t>
        </is>
      </c>
      <c r="K2940" t="inlineStr">
        <is>
          <t>Direct (campaign tagged in CRM)</t>
        </is>
      </c>
      <c r="L2940" t="inlineStr">
        <is>
          <t>Natuf | Business Owners | Tier1 + Growth Cities | Oct26 | V1</t>
        </is>
      </c>
      <c r="M2940" t="inlineStr">
        <is>
          <t>Natuf | Business Owners | Tier1 + Growth Cities | Oct26 | V1</t>
        </is>
      </c>
      <c r="N2940" t="inlineStr">
        <is>
          <t>Natuf | Reel | Brand Ambassador | Heard Of Owning A Cafe | V1</t>
        </is>
      </c>
      <c r="O2940" t="inlineStr">
        <is>
          <t>In House Natuf</t>
        </is>
      </c>
      <c r="P2940" t="inlineStr">
        <is>
          <t>Facebook</t>
        </is>
      </c>
      <c r="Q2940" t="inlineStr">
        <is>
          <t>Marshal Malbari</t>
        </is>
      </c>
      <c r="R2940" t="inlineStr">
        <is>
          <t>Drishti Lodhia</t>
        </is>
      </c>
      <c r="S2940" t="inlineStr">
        <is>
          <t>Not Interested</t>
        </is>
      </c>
      <c r="T2940" t="inlineStr">
        <is>
          <t>Mumbai</t>
        </is>
      </c>
      <c r="U2940" t="inlineStr">
        <is>
          <t xml:space="preserve"> </t>
        </is>
      </c>
      <c r="V2940" t="n">
        <v>3</v>
      </c>
      <c r="W2940" t="n">
        <v>3</v>
      </c>
      <c r="X2940" t="inlineStr">
        <is>
          <t>XXXXXX8863</t>
        </is>
      </c>
      <c r="Y2940" s="72" t="n">
        <v>46326.52037037037</v>
      </c>
    </row>
    <row r="2941">
      <c r="A2941" s="39" t="inlineStr">
        <is>
          <t>6acb48218ce9fbe68c51af18</t>
        </is>
      </c>
      <c r="B2941" s="72" t="n">
        <v>46306.58065972223</v>
      </c>
      <c r="C2941" s="70" t="n">
        <v>46306</v>
      </c>
      <c r="D2941" t="inlineStr">
        <is>
          <t>2026-10</t>
        </is>
      </c>
      <c r="E2941" t="inlineStr">
        <is>
          <t>Wk of 2026-10-05</t>
        </is>
      </c>
      <c r="F2941" t="inlineStr">
        <is>
          <t>Attempt 1</t>
        </is>
      </c>
      <c r="G2941" s="39" t="str">
        <f>IF(ISNUMBER(MATCH(F2941,QualityStatuses,0)),"Quality Lead","Non-Quality Lead")</f>
        <v>Non-Quality Lead</v>
      </c>
      <c r="H2941" s="39" t="str">
        <f>IFERROR(INDEX(CampTypes,MATCH(I2941,CampList,0)),"Unattributed")</f>
        <v>Old</v>
      </c>
      <c r="I2941" t="inlineStr">
        <is>
          <t>E_Suresh_Natuf_Kiosk_07072026</t>
        </is>
      </c>
      <c r="J2941" t="inlineStr">
        <is>
          <t>E_Suresh_Natuf_Kiosk_07072026</t>
        </is>
      </c>
      <c r="K2941" t="inlineStr">
        <is>
          <t>Direct (campaign tagged in CRM)</t>
        </is>
      </c>
      <c r="L2941" t="inlineStr">
        <is>
          <t>E_Suresh_Natuf_Kiosk_07072026_Adset5</t>
        </is>
      </c>
      <c r="M2941" t="inlineStr">
        <is>
          <t>E_Suresh_Natuf_Kiosk_07072026_Adset5</t>
        </is>
      </c>
      <c r="N2941" t="inlineStr">
        <is>
          <t>E_Hindi_Suresh_Natuf_Kiosk_07072026_Adset5_ad3 – Copy 2</t>
        </is>
      </c>
      <c r="O2941" t="inlineStr">
        <is>
          <t>Natuf</t>
        </is>
      </c>
      <c r="P2941" t="inlineStr">
        <is>
          <t>Facebook</t>
        </is>
      </c>
      <c r="Q2941" t="inlineStr">
        <is>
          <t>Deepak Rai</t>
        </is>
      </c>
      <c r="R2941" t="inlineStr">
        <is>
          <t>Tejaswini Tarigopula</t>
        </is>
      </c>
      <c r="S2941" t="inlineStr">
        <is>
          <t>-</t>
        </is>
      </c>
      <c r="T2941" t="inlineStr">
        <is>
          <t>Priyanka</t>
        </is>
      </c>
      <c r="U2941" t="inlineStr">
        <is>
          <t xml:space="preserve"> </t>
        </is>
      </c>
      <c r="V2941" t="n">
        <v>1</v>
      </c>
      <c r="W2941" t="n">
        <v>0</v>
      </c>
      <c r="X2941" t="inlineStr">
        <is>
          <t>XXXXXX2322</t>
        </is>
      </c>
      <c r="Y2941" s="72" t="n">
        <v>46326.52037037037</v>
      </c>
    </row>
    <row r="2942">
      <c r="A2942" s="39" t="inlineStr">
        <is>
          <t>6acb47a1e6dcc36460c5418c</t>
        </is>
      </c>
      <c r="B2942" s="72" t="n">
        <v>46306.57917824074</v>
      </c>
      <c r="C2942" s="70" t="n">
        <v>46306</v>
      </c>
      <c r="D2942" t="inlineStr">
        <is>
          <t>2026-10</t>
        </is>
      </c>
      <c r="E2942" t="inlineStr">
        <is>
          <t>Wk of 2026-10-05</t>
        </is>
      </c>
      <c r="F2942" t="inlineStr">
        <is>
          <t>Details Shared</t>
        </is>
      </c>
      <c r="G2942" s="39" t="str">
        <f>IF(ISNUMBER(MATCH(F2942,QualityStatuses,0)),"Quality Lead","Non-Quality Lead")</f>
        <v>Quality Lead</v>
      </c>
      <c r="H2942" s="39" t="str">
        <f>IFERROR(INDEX(CampTypes,MATCH(I2942,CampList,0)),"Unattributed")</f>
        <v>New</v>
      </c>
      <c r="I2942" t="inlineStr">
        <is>
          <t>EBG - In House | ABO | Natuf | Leads | Unit Franchise | India | Oct26 | V1</t>
        </is>
      </c>
      <c r="J2942" t="inlineStr">
        <is>
          <t>EBG - In House | ABO | Natuf | Leads | Unit Franchise | India | Oct26 | V1</t>
        </is>
      </c>
      <c r="K2942" t="inlineStr">
        <is>
          <t>Direct (campaign tagged in CRM)</t>
        </is>
      </c>
      <c r="L2942" t="inlineStr">
        <is>
          <t>Natuf | Business Owners | Tier1 + Growth Cities | Oct26 | V1</t>
        </is>
      </c>
      <c r="M2942" t="inlineStr">
        <is>
          <t>Natuf | Business Owners | Tier1 + Growth Cities | Oct26 | V1</t>
        </is>
      </c>
      <c r="N2942" t="inlineStr">
        <is>
          <t>Natuf | Reel | Brand Ambassador | Heard Of Owning A Cafe | V1</t>
        </is>
      </c>
      <c r="O2942" t="inlineStr">
        <is>
          <t>In House Natuf</t>
        </is>
      </c>
      <c r="P2942" t="inlineStr">
        <is>
          <t>Facebook</t>
        </is>
      </c>
      <c r="Q2942" t="inlineStr">
        <is>
          <t>Marshal Malbari</t>
        </is>
      </c>
      <c r="R2942" t="inlineStr">
        <is>
          <t>Vanita Joshi</t>
        </is>
      </c>
      <c r="S2942" t="inlineStr">
        <is>
          <t>-</t>
        </is>
      </c>
      <c r="T2942" t="inlineStr">
        <is>
          <t>Nagpur  Maharashtra</t>
        </is>
      </c>
      <c r="U2942" t="inlineStr">
        <is>
          <t xml:space="preserve"> </t>
        </is>
      </c>
      <c r="V2942" t="n">
        <v>6</v>
      </c>
      <c r="W2942" t="n">
        <v>6</v>
      </c>
      <c r="X2942" t="inlineStr">
        <is>
          <t>XXXXXX4287</t>
        </is>
      </c>
      <c r="Y2942" s="72" t="n">
        <v>46326.52037037037</v>
      </c>
    </row>
    <row r="2943">
      <c r="A2943" s="39" t="inlineStr">
        <is>
          <t>6acb47048650c962ac9fc300</t>
        </is>
      </c>
      <c r="B2943" s="72" t="n">
        <v>46306.57736111111</v>
      </c>
      <c r="C2943" s="70" t="n">
        <v>46306</v>
      </c>
      <c r="D2943" t="inlineStr">
        <is>
          <t>2026-10</t>
        </is>
      </c>
      <c r="E2943" t="inlineStr">
        <is>
          <t>Wk of 2026-10-05</t>
        </is>
      </c>
      <c r="F2943" t="inlineStr">
        <is>
          <t>Lost</t>
        </is>
      </c>
      <c r="G2943" s="39" t="str">
        <f>IF(ISNUMBER(MATCH(F2943,QualityStatuses,0)),"Quality Lead","Non-Quality Lead")</f>
        <v>Non-Quality Lead</v>
      </c>
      <c r="H2943" s="39" t="str">
        <f>IFERROR(INDEX(CampTypes,MATCH(I2943,CampList,0)),"Unattributed")</f>
        <v>New</v>
      </c>
      <c r="I2943" t="inlineStr">
        <is>
          <t>EBG - In House | ABO | Natuf | Leads | Unit Franchise | India | Oct26 | V1</t>
        </is>
      </c>
      <c r="J2943" t="inlineStr">
        <is>
          <t>EBG - In House | ABO | Natuf | Leads | Unit Franchise | India | Oct26 | V1</t>
        </is>
      </c>
      <c r="K2943" t="inlineStr">
        <is>
          <t>Direct (campaign tagged in CRM)</t>
        </is>
      </c>
      <c r="L2943" t="inlineStr">
        <is>
          <t>Natuf | Investors | Tier1 + Growth Cities | Oct26 | V1</t>
        </is>
      </c>
      <c r="M2943" t="inlineStr">
        <is>
          <t>Natuf | Investors | Tier1 + Growth Cities | Oct26 | V1</t>
        </is>
      </c>
      <c r="N2943" t="inlineStr">
        <is>
          <t>Natuf | Reel | Brand Ambassador | Heard Of Owning A Cafe | V1</t>
        </is>
      </c>
      <c r="O2943" t="inlineStr">
        <is>
          <t>In House Natuf</t>
        </is>
      </c>
      <c r="P2943" t="inlineStr">
        <is>
          <t>Facebook</t>
        </is>
      </c>
      <c r="Q2943" t="inlineStr">
        <is>
          <t>Marshal Malbari</t>
        </is>
      </c>
      <c r="R2943" t="inlineStr">
        <is>
          <t>Tanishq A</t>
        </is>
      </c>
      <c r="S2943" t="inlineStr">
        <is>
          <t>DNP - Did Not Pick Up</t>
        </is>
      </c>
      <c r="T2943" t="inlineStr">
        <is>
          <t>Palanpur</t>
        </is>
      </c>
      <c r="U2943" t="inlineStr">
        <is>
          <t xml:space="preserve"> </t>
        </is>
      </c>
      <c r="V2943" t="n">
        <v>7</v>
      </c>
      <c r="W2943" t="n">
        <v>1</v>
      </c>
      <c r="X2943" t="inlineStr">
        <is>
          <t>XXXXXX4239</t>
        </is>
      </c>
      <c r="Y2943" s="72" t="n">
        <v>46326.52037037037</v>
      </c>
    </row>
    <row r="2944">
      <c r="A2944" s="39" t="inlineStr">
        <is>
          <t>6acb46cd24e65cb2c2d1d963</t>
        </is>
      </c>
      <c r="B2944" s="72" t="n">
        <v>46306.57672453704</v>
      </c>
      <c r="C2944" s="70" t="n">
        <v>46306</v>
      </c>
      <c r="D2944" t="inlineStr">
        <is>
          <t>2026-10</t>
        </is>
      </c>
      <c r="E2944" t="inlineStr">
        <is>
          <t>Wk of 2026-10-05</t>
        </is>
      </c>
      <c r="F2944" t="inlineStr">
        <is>
          <t>Lost</t>
        </is>
      </c>
      <c r="G2944" s="39" t="str">
        <f>IF(ISNUMBER(MATCH(F2944,QualityStatuses,0)),"Quality Lead","Non-Quality Lead")</f>
        <v>Non-Quality Lead</v>
      </c>
      <c r="H2944" s="39" t="str">
        <f>IFERROR(INDEX(CampTypes,MATCH(I2944,CampList,0)),"Unattributed")</f>
        <v>New</v>
      </c>
      <c r="I2944" t="inlineStr">
        <is>
          <t>EBG - In House | ABO | Natuf | Leads | Unit Franchise | India | Oct26 | V1</t>
        </is>
      </c>
      <c r="J2944" t="inlineStr">
        <is>
          <t>EBG - In House | ABO | Natuf | Leads | Unit Franchise | India | Oct26 | V1</t>
        </is>
      </c>
      <c r="K2944" t="inlineStr">
        <is>
          <t>Direct (campaign tagged in CRM)</t>
        </is>
      </c>
      <c r="L2944" t="inlineStr">
        <is>
          <t>Natuf | Business Owners | Tier1 + Growth Cities | Oct26 | V1</t>
        </is>
      </c>
      <c r="M2944" t="inlineStr">
        <is>
          <t>Natuf | Business Owners | Tier1 + Growth Cities | Oct26 | V1</t>
        </is>
      </c>
      <c r="N2944" t="inlineStr">
        <is>
          <t>Natuf | Reel | Brand Ambassador | Heard Of Owning A Cafe | V1</t>
        </is>
      </c>
      <c r="O2944" t="inlineStr">
        <is>
          <t>In House Natuf</t>
        </is>
      </c>
      <c r="P2944" t="inlineStr">
        <is>
          <t>Facebook</t>
        </is>
      </c>
      <c r="Q2944" t="inlineStr">
        <is>
          <t>Marshal Malbari</t>
        </is>
      </c>
      <c r="R2944" t="inlineStr">
        <is>
          <t>Shubham Menon</t>
        </is>
      </c>
      <c r="S2944" t="inlineStr">
        <is>
          <t>Not Interested</t>
        </is>
      </c>
      <c r="T2944" t="inlineStr">
        <is>
          <t>Pune</t>
        </is>
      </c>
      <c r="U2944" t="inlineStr">
        <is>
          <t xml:space="preserve"> </t>
        </is>
      </c>
      <c r="V2944" t="n">
        <v>1</v>
      </c>
      <c r="W2944" t="n">
        <v>1</v>
      </c>
      <c r="X2944" t="inlineStr">
        <is>
          <t>XXXXXX9997</t>
        </is>
      </c>
      <c r="Y2944" s="72" t="n">
        <v>46326.52037037037</v>
      </c>
    </row>
    <row r="2945">
      <c r="A2945" s="39" t="inlineStr">
        <is>
          <t>6acb46c5ecda869382a18a0b</t>
        </is>
      </c>
      <c r="B2945" s="72" t="n">
        <v>46306.57663194444</v>
      </c>
      <c r="C2945" s="70" t="n">
        <v>46306</v>
      </c>
      <c r="D2945" t="inlineStr">
        <is>
          <t>2026-10</t>
        </is>
      </c>
      <c r="E2945" t="inlineStr">
        <is>
          <t>Wk of 2026-10-05</t>
        </is>
      </c>
      <c r="F2945" t="inlineStr">
        <is>
          <t>Attempt 1</t>
        </is>
      </c>
      <c r="G2945" s="39" t="str">
        <f>IF(ISNUMBER(MATCH(F2945,QualityStatuses,0)),"Quality Lead","Non-Quality Lead")</f>
        <v>Non-Quality Lead</v>
      </c>
      <c r="H2945" s="39" t="str">
        <f>IFERROR(INDEX(CampTypes,MATCH(I2945,CampList,0)),"Unattributed")</f>
        <v>New</v>
      </c>
      <c r="I2945" t="inlineStr">
        <is>
          <t>EBG - In House | ABO | Natuf | Leads | Unit Franchise | India | Oct26 | V1</t>
        </is>
      </c>
      <c r="J2945" t="inlineStr">
        <is>
          <t>EBG - In House | ABO | Natuf | Leads | Unit Franchise | India | Oct26 | V1</t>
        </is>
      </c>
      <c r="K2945" t="inlineStr">
        <is>
          <t>Direct (campaign tagged in CRM)</t>
        </is>
      </c>
      <c r="L2945" t="inlineStr">
        <is>
          <t>Natuf | Investors | Tier1 + Growth Cities | Oct26 | V1</t>
        </is>
      </c>
      <c r="M2945" t="inlineStr">
        <is>
          <t>Natuf | Investors | Tier1 + Growth Cities | Oct26 | V1</t>
        </is>
      </c>
      <c r="N2945" t="inlineStr">
        <is>
          <t>Natuf | Reel | Brand Ambassador | Heard Of Owning A Cafe | V1</t>
        </is>
      </c>
      <c r="O2945" t="inlineStr">
        <is>
          <t>In House Natuf</t>
        </is>
      </c>
      <c r="P2945" t="inlineStr">
        <is>
          <t>Facebook</t>
        </is>
      </c>
      <c r="Q2945" t="inlineStr">
        <is>
          <t>Marshal Malbari</t>
        </is>
      </c>
      <c r="R2945" t="inlineStr">
        <is>
          <t>Rudresh Thorat</t>
        </is>
      </c>
      <c r="S2945" t="inlineStr">
        <is>
          <t>-</t>
        </is>
      </c>
      <c r="T2945" t="inlineStr">
        <is>
          <t>Nashik</t>
        </is>
      </c>
      <c r="U2945" t="inlineStr">
        <is>
          <t xml:space="preserve"> </t>
        </is>
      </c>
      <c r="V2945" t="n">
        <v>3</v>
      </c>
      <c r="W2945" t="n">
        <v>0</v>
      </c>
      <c r="X2945" t="inlineStr">
        <is>
          <t>XXXXXX5041</t>
        </is>
      </c>
      <c r="Y2945" s="72" t="n">
        <v>46326.52037037037</v>
      </c>
    </row>
    <row r="2946">
      <c r="A2946" s="39" t="inlineStr">
        <is>
          <t>6acb43dd806df0b1d1b476f6</t>
        </is>
      </c>
      <c r="B2946" s="72" t="n">
        <v>46306.56802083334</v>
      </c>
      <c r="C2946" s="70" t="n">
        <v>46306</v>
      </c>
      <c r="D2946" t="inlineStr">
        <is>
          <t>2026-10</t>
        </is>
      </c>
      <c r="E2946" t="inlineStr">
        <is>
          <t>Wk of 2026-10-05</t>
        </is>
      </c>
      <c r="F2946" t="inlineStr">
        <is>
          <t>Attempt 1</t>
        </is>
      </c>
      <c r="G2946" s="39" t="str">
        <f>IF(ISNUMBER(MATCH(F2946,QualityStatuses,0)),"Quality Lead","Non-Quality Lead")</f>
        <v>Non-Quality Lead</v>
      </c>
      <c r="H2946" s="39" t="str">
        <f>IFERROR(INDEX(CampTypes,MATCH(I2946,CampList,0)),"Unattributed")</f>
        <v>New</v>
      </c>
      <c r="I2946" t="inlineStr">
        <is>
          <t>EBG - In House | ABO | Natuf | Leads | Unit Franchise | India | Oct26 | V1</t>
        </is>
      </c>
      <c r="J2946" t="inlineStr">
        <is>
          <t>EBG - In House | ABO | Natuf | Leads | Unit Franchise | India | Oct26 | V1</t>
        </is>
      </c>
      <c r="K2946" t="inlineStr">
        <is>
          <t>Direct (campaign tagged in CRM)</t>
        </is>
      </c>
      <c r="L2946" t="inlineStr">
        <is>
          <t>Natuf | LAL 1% | India | Jul26 | V1</t>
        </is>
      </c>
      <c r="M2946" t="inlineStr">
        <is>
          <t>Natuf | LAL 1% | India | Jul26 | V1</t>
        </is>
      </c>
      <c r="N2946" t="inlineStr">
        <is>
          <t>Natuf | Reel | Brand Ambassador | Heard Of Owning A Cafe | V1</t>
        </is>
      </c>
      <c r="O2946" t="inlineStr">
        <is>
          <t>In House Natuf</t>
        </is>
      </c>
      <c r="P2946" t="inlineStr">
        <is>
          <t>Facebook</t>
        </is>
      </c>
      <c r="Q2946" t="inlineStr">
        <is>
          <t>Marshal Malbari</t>
        </is>
      </c>
      <c r="R2946" t="inlineStr">
        <is>
          <t>Rohit Kamble</t>
        </is>
      </c>
      <c r="S2946" t="inlineStr">
        <is>
          <t>-</t>
        </is>
      </c>
      <c r="T2946" t="inlineStr">
        <is>
          <t>Dibrugarh</t>
        </is>
      </c>
      <c r="U2946" t="inlineStr">
        <is>
          <t xml:space="preserve"> </t>
        </is>
      </c>
      <c r="V2946" t="n">
        <v>2</v>
      </c>
      <c r="W2946" t="n">
        <v>0</v>
      </c>
      <c r="X2946" t="inlineStr">
        <is>
          <t>XXXXXX6070</t>
        </is>
      </c>
      <c r="Y2946" s="72" t="n">
        <v>46326.52037037037</v>
      </c>
    </row>
    <row r="2947">
      <c r="A2947" s="39" t="inlineStr">
        <is>
          <t>6acb3f306948c76e476242f8</t>
        </is>
      </c>
      <c r="B2947" s="72" t="n">
        <v>46306.55416666667</v>
      </c>
      <c r="C2947" s="70" t="n">
        <v>46306</v>
      </c>
      <c r="D2947" t="inlineStr">
        <is>
          <t>2026-10</t>
        </is>
      </c>
      <c r="E2947" t="inlineStr">
        <is>
          <t>Wk of 2026-10-05</t>
        </is>
      </c>
      <c r="F2947" t="inlineStr">
        <is>
          <t>Follow-Up</t>
        </is>
      </c>
      <c r="G2947" s="39" t="str">
        <f>IF(ISNUMBER(MATCH(F2947,QualityStatuses,0)),"Quality Lead","Non-Quality Lead")</f>
        <v>Quality Lead</v>
      </c>
      <c r="H2947" s="39" t="str">
        <f>IFERROR(INDEX(CampTypes,MATCH(I2947,CampList,0)),"Unattributed")</f>
        <v>New</v>
      </c>
      <c r="I2947" t="inlineStr">
        <is>
          <t>EBG - In House | ABO | Natuf | Leads | Unit Franchise | India | Oct26 | V1</t>
        </is>
      </c>
      <c r="J2947" t="inlineStr">
        <is>
          <t>EBG - In House | ABO | Natuf | Leads | Unit Franchise | India | Oct26 | V1</t>
        </is>
      </c>
      <c r="K2947" t="inlineStr">
        <is>
          <t>Direct (campaign tagged in CRM)</t>
        </is>
      </c>
      <c r="L2947" t="inlineStr">
        <is>
          <t>Natuf | Business Owners | Tier1 + Growth Cities | Oct26 | V1</t>
        </is>
      </c>
      <c r="M2947" t="inlineStr">
        <is>
          <t>Natuf | Business Owners | Tier1 + Growth Cities | Oct26 | V1</t>
        </is>
      </c>
      <c r="N2947" t="inlineStr">
        <is>
          <t>Natuf | Reel | Brand Ambassador | Heard Of Owning A Cafe | V1</t>
        </is>
      </c>
      <c r="O2947" t="inlineStr">
        <is>
          <t>In House Natuf</t>
        </is>
      </c>
      <c r="P2947" t="inlineStr">
        <is>
          <t>Facebook</t>
        </is>
      </c>
      <c r="Q2947" t="inlineStr">
        <is>
          <t>Marshal Malbari</t>
        </is>
      </c>
      <c r="R2947" t="inlineStr">
        <is>
          <t>Rinkita Virvani</t>
        </is>
      </c>
      <c r="S2947" t="inlineStr">
        <is>
          <t>-</t>
        </is>
      </c>
      <c r="T2947" t="inlineStr">
        <is>
          <t>Nagpur</t>
        </is>
      </c>
      <c r="U2947" t="inlineStr">
        <is>
          <t xml:space="preserve"> </t>
        </is>
      </c>
      <c r="V2947" t="n">
        <v>4</v>
      </c>
      <c r="W2947" t="n">
        <v>3</v>
      </c>
      <c r="X2947" t="inlineStr">
        <is>
          <t>XXXXXX7772</t>
        </is>
      </c>
      <c r="Y2947" s="72" t="n">
        <v>46326.52037037037</v>
      </c>
    </row>
    <row r="2948">
      <c r="A2948" s="39" t="inlineStr">
        <is>
          <t>6acb3eea73fc1690a76c7e3a</t>
        </is>
      </c>
      <c r="B2948" s="72" t="n">
        <v>46306.55335648148</v>
      </c>
      <c r="C2948" s="70" t="n">
        <v>46306</v>
      </c>
      <c r="D2948" t="inlineStr">
        <is>
          <t>2026-10</t>
        </is>
      </c>
      <c r="E2948" t="inlineStr">
        <is>
          <t>Wk of 2026-10-05</t>
        </is>
      </c>
      <c r="F2948" t="inlineStr">
        <is>
          <t>Details Shared</t>
        </is>
      </c>
      <c r="G2948" s="39" t="str">
        <f>IF(ISNUMBER(MATCH(F2948,QualityStatuses,0)),"Quality Lead","Non-Quality Lead")</f>
        <v>Quality Lead</v>
      </c>
      <c r="H2948" s="39" t="str">
        <f>IFERROR(INDEX(CampTypes,MATCH(I2948,CampList,0)),"Unattributed")</f>
        <v>New</v>
      </c>
      <c r="I2948" t="inlineStr">
        <is>
          <t>EBG - In House | ABO | Natuf | Leads | Unit Franchise | India | Oct26 | V1</t>
        </is>
      </c>
      <c r="J2948" t="inlineStr">
        <is>
          <t>EBG - In House | ABO | Natuf | Leads | Unit Franchise | India | Oct26 | V1</t>
        </is>
      </c>
      <c r="K2948" t="inlineStr">
        <is>
          <t>Direct (campaign tagged in CRM)</t>
        </is>
      </c>
      <c r="L2948" t="inlineStr">
        <is>
          <t>Natuf | Broad | Tier1 + Growth Cities | Oct26 | V1</t>
        </is>
      </c>
      <c r="M2948" t="inlineStr">
        <is>
          <t>Natuf | Broad | Tier1 + Growth Cities | Oct26 | V1</t>
        </is>
      </c>
      <c r="N2948" t="inlineStr">
        <is>
          <t>Natuf | Reel | Brand Ambassador | Heard Of Owning A Cafe | V1</t>
        </is>
      </c>
      <c r="O2948" t="inlineStr">
        <is>
          <t>In House Natuf</t>
        </is>
      </c>
      <c r="P2948" t="inlineStr">
        <is>
          <t>Facebook</t>
        </is>
      </c>
      <c r="Q2948" t="inlineStr">
        <is>
          <t>Marshal Malbari</t>
        </is>
      </c>
      <c r="R2948" t="inlineStr">
        <is>
          <t>Pammi Roy</t>
        </is>
      </c>
      <c r="S2948" t="inlineStr">
        <is>
          <t>-</t>
        </is>
      </c>
      <c r="T2948" t="inlineStr">
        <is>
          <t>jaipur</t>
        </is>
      </c>
      <c r="U2948" t="inlineStr">
        <is>
          <t xml:space="preserve"> </t>
        </is>
      </c>
      <c r="V2948" t="n">
        <v>7</v>
      </c>
      <c r="W2948" t="n">
        <v>5</v>
      </c>
      <c r="X2948" t="inlineStr">
        <is>
          <t>XXXXXX6575</t>
        </is>
      </c>
      <c r="Y2948" s="72" t="n">
        <v>46326.52037037037</v>
      </c>
    </row>
    <row r="2949">
      <c r="A2949" s="39" t="inlineStr">
        <is>
          <t>6acb3d523b9c8a61e0ec435a</t>
        </is>
      </c>
      <c r="B2949" s="72" t="n">
        <v>46306.54863425926</v>
      </c>
      <c r="C2949" s="70" t="n">
        <v>46306</v>
      </c>
      <c r="D2949" t="inlineStr">
        <is>
          <t>2026-10</t>
        </is>
      </c>
      <c r="E2949" t="inlineStr">
        <is>
          <t>Wk of 2026-10-05</t>
        </is>
      </c>
      <c r="F2949" t="inlineStr">
        <is>
          <t>Lost</t>
        </is>
      </c>
      <c r="G2949" s="39" t="str">
        <f>IF(ISNUMBER(MATCH(F2949,QualityStatuses,0)),"Quality Lead","Non-Quality Lead")</f>
        <v>Non-Quality Lead</v>
      </c>
      <c r="H2949" s="39" t="str">
        <f>IFERROR(INDEX(CampTypes,MATCH(I2949,CampList,0)),"Unattributed")</f>
        <v>New</v>
      </c>
      <c r="I2949" t="inlineStr">
        <is>
          <t>EBG - In House | ABO | Natuf | Leads | Unit Franchise | India | Oct26 | V1</t>
        </is>
      </c>
      <c r="J2949" t="inlineStr">
        <is>
          <t>EBG - In House | ABO | Natuf | Leads | Unit Franchise | India | Oct26 | V1</t>
        </is>
      </c>
      <c r="K2949" t="inlineStr">
        <is>
          <t>Direct (campaign tagged in CRM)</t>
        </is>
      </c>
      <c r="L2949" t="inlineStr">
        <is>
          <t>Natuf | Investors | Tier1 + Growth Cities | Oct26 | V1</t>
        </is>
      </c>
      <c r="M2949" t="inlineStr">
        <is>
          <t>Natuf | Investors | Tier1 + Growth Cities | Oct26 | V1</t>
        </is>
      </c>
      <c r="N2949" t="inlineStr">
        <is>
          <t>Natuf | Reel | Brand Ambassador | Heard Of Owning A Cafe | V1</t>
        </is>
      </c>
      <c r="O2949" t="inlineStr">
        <is>
          <t>In House Natuf</t>
        </is>
      </c>
      <c r="P2949" t="inlineStr">
        <is>
          <t>Facebook</t>
        </is>
      </c>
      <c r="Q2949" t="inlineStr">
        <is>
          <t>Marshal Malbari</t>
        </is>
      </c>
      <c r="R2949" t="inlineStr">
        <is>
          <t>Drishti Lodhia</t>
        </is>
      </c>
      <c r="S2949" t="inlineStr">
        <is>
          <t>Not Interested</t>
        </is>
      </c>
      <c r="T2949" t="inlineStr">
        <is>
          <t>Bengaluru</t>
        </is>
      </c>
      <c r="U2949" t="inlineStr">
        <is>
          <t xml:space="preserve"> </t>
        </is>
      </c>
      <c r="V2949" t="n">
        <v>5</v>
      </c>
      <c r="W2949" t="n">
        <v>1</v>
      </c>
      <c r="X2949" t="inlineStr">
        <is>
          <t>XXXXXX6991</t>
        </is>
      </c>
      <c r="Y2949" s="72" t="n">
        <v>46326.52037037037</v>
      </c>
    </row>
    <row r="2950">
      <c r="A2950" s="39" t="inlineStr">
        <is>
          <t>6acb3d4f1386d8870a4ebdfc</t>
        </is>
      </c>
      <c r="B2950" s="72" t="n">
        <v>46306.54859953704</v>
      </c>
      <c r="C2950" s="70" t="n">
        <v>46306</v>
      </c>
      <c r="D2950" t="inlineStr">
        <is>
          <t>2026-10</t>
        </is>
      </c>
      <c r="E2950" t="inlineStr">
        <is>
          <t>Wk of 2026-10-05</t>
        </is>
      </c>
      <c r="F2950" t="inlineStr">
        <is>
          <t>Connected</t>
        </is>
      </c>
      <c r="G2950" s="39" t="str">
        <f>IF(ISNUMBER(MATCH(F2950,QualityStatuses,0)),"Quality Lead","Non-Quality Lead")</f>
        <v>Non-Quality Lead</v>
      </c>
      <c r="H2950" s="39" t="str">
        <f>IFERROR(INDEX(CampTypes,MATCH(I2950,CampList,0)),"Unattributed")</f>
        <v>New</v>
      </c>
      <c r="I2950" t="inlineStr">
        <is>
          <t>EBG - In House | ABO | Natuf | Leads | Unit Franchise | India | Oct26 | V1</t>
        </is>
      </c>
      <c r="J2950" t="inlineStr">
        <is>
          <t>EBG - In House | ABO | Natuf | Leads | Unit Franchise | India | Oct26 | V1</t>
        </is>
      </c>
      <c r="K2950" t="inlineStr">
        <is>
          <t>Direct (campaign tagged in CRM)</t>
        </is>
      </c>
      <c r="L2950" t="inlineStr">
        <is>
          <t>Natuf | Investors | Tier1 + Growth Cities | Oct26 | V1</t>
        </is>
      </c>
      <c r="M2950" t="inlineStr">
        <is>
          <t>Natuf | Investors | Tier1 + Growth Cities | Oct26 | V1</t>
        </is>
      </c>
      <c r="N2950" t="inlineStr">
        <is>
          <t>Natuf | Reel | Brand Ambassador | Heard Of Owning A Cafe | V1</t>
        </is>
      </c>
      <c r="O2950" t="inlineStr">
        <is>
          <t>In House Natuf</t>
        </is>
      </c>
      <c r="P2950" t="inlineStr">
        <is>
          <t>Facebook</t>
        </is>
      </c>
      <c r="Q2950" t="inlineStr">
        <is>
          <t>Marshal Malbari</t>
        </is>
      </c>
      <c r="R2950" t="inlineStr">
        <is>
          <t>Aisha Rasalkar</t>
        </is>
      </c>
      <c r="S2950" t="inlineStr">
        <is>
          <t>-</t>
        </is>
      </c>
      <c r="T2950" t="inlineStr">
        <is>
          <t>jaipur</t>
        </is>
      </c>
      <c r="U2950" t="inlineStr">
        <is>
          <t xml:space="preserve"> </t>
        </is>
      </c>
      <c r="V2950" t="n">
        <v>1</v>
      </c>
      <c r="W2950" t="n">
        <v>1</v>
      </c>
      <c r="X2950" t="inlineStr">
        <is>
          <t>XXXXXX4211</t>
        </is>
      </c>
      <c r="Y2950" s="72" t="n">
        <v>46326.52037037037</v>
      </c>
    </row>
    <row r="2951">
      <c r="A2951" s="39" t="inlineStr">
        <is>
          <t>6acb3cd5f778a1744ec3b204</t>
        </is>
      </c>
      <c r="B2951" s="72" t="n">
        <v>46306.5471875</v>
      </c>
      <c r="C2951" s="70" t="n">
        <v>46306</v>
      </c>
      <c r="D2951" t="inlineStr">
        <is>
          <t>2026-10</t>
        </is>
      </c>
      <c r="E2951" t="inlineStr">
        <is>
          <t>Wk of 2026-10-05</t>
        </is>
      </c>
      <c r="F2951" t="inlineStr">
        <is>
          <t>Attempt 1</t>
        </is>
      </c>
      <c r="G2951" s="39" t="str">
        <f>IF(ISNUMBER(MATCH(F2951,QualityStatuses,0)),"Quality Lead","Non-Quality Lead")</f>
        <v>Non-Quality Lead</v>
      </c>
      <c r="H2951" s="39" t="str">
        <f>IFERROR(INDEX(CampTypes,MATCH(I2951,CampList,0)),"Unattributed")</f>
        <v>New</v>
      </c>
      <c r="I2951" t="inlineStr">
        <is>
          <t>EBG - In House | ABO | Natuf | Leads | Unit Franchise | India | Oct26 | V1</t>
        </is>
      </c>
      <c r="J2951" t="inlineStr">
        <is>
          <t>EBG - In House | ABO | Natuf | Leads | Unit Franchise | India | Oct26 | V1</t>
        </is>
      </c>
      <c r="K2951" t="inlineStr">
        <is>
          <t>Direct (campaign tagged in CRM)</t>
        </is>
      </c>
      <c r="L2951" t="inlineStr">
        <is>
          <t>Natuf | Investors | Tier1 + Growth Cities | Oct26 | V1</t>
        </is>
      </c>
      <c r="M2951" t="inlineStr">
        <is>
          <t>Natuf | Investors | Tier1 + Growth Cities | Oct26 | V1</t>
        </is>
      </c>
      <c r="N2951" t="inlineStr">
        <is>
          <t>Natuf | Reel | Brand Ambassador | Heard Of Owning A Cafe | V1</t>
        </is>
      </c>
      <c r="O2951" t="inlineStr">
        <is>
          <t>In House Natuf</t>
        </is>
      </c>
      <c r="P2951" t="inlineStr">
        <is>
          <t>Facebook</t>
        </is>
      </c>
      <c r="Q2951" t="inlineStr">
        <is>
          <t>Marshal Malbari</t>
        </is>
      </c>
      <c r="R2951" t="inlineStr">
        <is>
          <t>Pammi Roy</t>
        </is>
      </c>
      <c r="S2951" t="inlineStr">
        <is>
          <t>-</t>
        </is>
      </c>
      <c r="T2951" t="inlineStr">
        <is>
          <t>Ratnagiri</t>
        </is>
      </c>
      <c r="U2951" t="inlineStr">
        <is>
          <t xml:space="preserve"> </t>
        </is>
      </c>
      <c r="V2951" t="n">
        <v>5</v>
      </c>
      <c r="W2951" t="n">
        <v>1</v>
      </c>
      <c r="X2951" t="inlineStr">
        <is>
          <t>XXXXXX8380</t>
        </is>
      </c>
      <c r="Y2951" s="72" t="n">
        <v>46326.52037037037</v>
      </c>
    </row>
    <row r="2952">
      <c r="A2952" s="39" t="inlineStr">
        <is>
          <t>6acb3c85f34e1cf322ddf609</t>
        </is>
      </c>
      <c r="B2952" s="72" t="n">
        <v>46306.54626157408</v>
      </c>
      <c r="C2952" s="70" t="n">
        <v>46306</v>
      </c>
      <c r="D2952" t="inlineStr">
        <is>
          <t>2026-10</t>
        </is>
      </c>
      <c r="E2952" t="inlineStr">
        <is>
          <t>Wk of 2026-10-05</t>
        </is>
      </c>
      <c r="F2952" t="inlineStr">
        <is>
          <t>Lost</t>
        </is>
      </c>
      <c r="G2952" s="39" t="str">
        <f>IF(ISNUMBER(MATCH(F2952,QualityStatuses,0)),"Quality Lead","Non-Quality Lead")</f>
        <v>Non-Quality Lead</v>
      </c>
      <c r="H2952" s="39" t="str">
        <f>IFERROR(INDEX(CampTypes,MATCH(I2952,CampList,0)),"Unattributed")</f>
        <v>Old</v>
      </c>
      <c r="I2952" t="inlineStr">
        <is>
          <t>E_Natuf_Generic_13082026</t>
        </is>
      </c>
      <c r="J2952" t="inlineStr">
        <is>
          <t>E_Natuf_Generic_13082026</t>
        </is>
      </c>
      <c r="K2952" t="inlineStr">
        <is>
          <t>Direct (campaign tagged in CRM)</t>
        </is>
      </c>
      <c r="L2952" t="inlineStr">
        <is>
          <t>E_Natuf_Generic_13082026_Adset1</t>
        </is>
      </c>
      <c r="M2952" t="inlineStr">
        <is>
          <t>E_Natuf_Generic_13082026_Adset1</t>
        </is>
      </c>
      <c r="N2952" t="inlineStr">
        <is>
          <t>E_Natuf_Generic_13082026_Adset1_Ad1</t>
        </is>
      </c>
      <c r="O2952" t="inlineStr">
        <is>
          <t>Natuf</t>
        </is>
      </c>
      <c r="P2952" t="inlineStr">
        <is>
          <t>Facebook</t>
        </is>
      </c>
      <c r="Q2952" t="inlineStr">
        <is>
          <t>Marshal Malbari</t>
        </is>
      </c>
      <c r="R2952" t="inlineStr">
        <is>
          <t>Drishti Lodhia</t>
        </is>
      </c>
      <c r="S2952" t="inlineStr">
        <is>
          <t>DNP - Did Not Pick Up</t>
        </is>
      </c>
      <c r="T2952" t="inlineStr">
        <is>
          <t>Pune</t>
        </is>
      </c>
      <c r="U2952" t="inlineStr">
        <is>
          <t xml:space="preserve"> </t>
        </is>
      </c>
      <c r="V2952" t="n">
        <v>5</v>
      </c>
      <c r="W2952" t="n">
        <v>1</v>
      </c>
      <c r="X2952" t="inlineStr">
        <is>
          <t>XXXXXX9340</t>
        </is>
      </c>
      <c r="Y2952" s="72" t="n">
        <v>46326.52037037037</v>
      </c>
    </row>
    <row r="2953">
      <c r="A2953" s="39" t="inlineStr">
        <is>
          <t>6acb3bc1dcf96e9dc53f10b4</t>
        </is>
      </c>
      <c r="B2953" s="72" t="n">
        <v>46306.54399305556</v>
      </c>
      <c r="C2953" s="70" t="n">
        <v>46306</v>
      </c>
      <c r="D2953" t="inlineStr">
        <is>
          <t>2026-10</t>
        </is>
      </c>
      <c r="E2953" t="inlineStr">
        <is>
          <t>Wk of 2026-10-05</t>
        </is>
      </c>
      <c r="F2953" t="inlineStr">
        <is>
          <t>Connected</t>
        </is>
      </c>
      <c r="G2953" s="39" t="str">
        <f>IF(ISNUMBER(MATCH(F2953,QualityStatuses,0)),"Quality Lead","Non-Quality Lead")</f>
        <v>Non-Quality Lead</v>
      </c>
      <c r="H2953" s="39" t="str">
        <f>IFERROR(INDEX(CampTypes,MATCH(I2953,CampList,0)),"Unattributed")</f>
        <v>Old</v>
      </c>
      <c r="I2953" t="inlineStr">
        <is>
          <t>natuf_Kiosk_14072026_Hindi</t>
        </is>
      </c>
      <c r="J2953" t="inlineStr">
        <is>
          <t>natuf_Kiosk_14072026_Hindi</t>
        </is>
      </c>
      <c r="K2953" t="inlineStr">
        <is>
          <t>Direct (campaign tagged in CRM)</t>
        </is>
      </c>
      <c r="L2953" t="inlineStr">
        <is>
          <t>natuf_Kiosk_09102026</t>
        </is>
      </c>
      <c r="M2953" t="inlineStr">
        <is>
          <t>natuf_Kiosk_09102026</t>
        </is>
      </c>
      <c r="N2953" t="inlineStr">
        <is>
          <t>natuf_Kiosk_14072026_ad set_ad1</t>
        </is>
      </c>
      <c r="O2953" t="inlineStr">
        <is>
          <t>Natuf</t>
        </is>
      </c>
      <c r="P2953" t="inlineStr">
        <is>
          <t>Facebook</t>
        </is>
      </c>
      <c r="Q2953" t="inlineStr">
        <is>
          <t>Tejaswini Tarigopula</t>
        </is>
      </c>
      <c r="R2953" t="inlineStr">
        <is>
          <t>Arjuman Vidya Sagar</t>
        </is>
      </c>
      <c r="S2953" t="inlineStr">
        <is>
          <t>-</t>
        </is>
      </c>
      <c r="T2953" t="inlineStr">
        <is>
          <t>Hubli</t>
        </is>
      </c>
      <c r="U2953" t="inlineStr">
        <is>
          <t xml:space="preserve"> </t>
        </is>
      </c>
      <c r="V2953" t="n">
        <v>3</v>
      </c>
      <c r="W2953" t="n">
        <v>3</v>
      </c>
      <c r="X2953" t="inlineStr">
        <is>
          <t>XXXXXX1199</t>
        </is>
      </c>
      <c r="Y2953" s="72" t="n">
        <v>46326.52037037037</v>
      </c>
    </row>
    <row r="2954">
      <c r="A2954" s="39" t="inlineStr">
        <is>
          <t>6acb3b3f38d30c16bffad24b</t>
        </is>
      </c>
      <c r="B2954" s="72" t="n">
        <v>46306.54248842593</v>
      </c>
      <c r="C2954" s="70" t="n">
        <v>46306</v>
      </c>
      <c r="D2954" t="inlineStr">
        <is>
          <t>2026-10</t>
        </is>
      </c>
      <c r="E2954" t="inlineStr">
        <is>
          <t>Wk of 2026-10-05</t>
        </is>
      </c>
      <c r="F2954" t="inlineStr">
        <is>
          <t>Attempt 2</t>
        </is>
      </c>
      <c r="G2954" s="39" t="str">
        <f>IF(ISNUMBER(MATCH(F2954,QualityStatuses,0)),"Quality Lead","Non-Quality Lead")</f>
        <v>Non-Quality Lead</v>
      </c>
      <c r="H2954" s="39" t="str">
        <f>IFERROR(INDEX(CampTypes,MATCH(I2954,CampList,0)),"Unattributed")</f>
        <v>Old</v>
      </c>
      <c r="I2954" t="inlineStr">
        <is>
          <t>natuf_Kiosk_14072026_Hindi</t>
        </is>
      </c>
      <c r="J2954" t="inlineStr">
        <is>
          <t>natuf_Kiosk_14072026_Hindi</t>
        </is>
      </c>
      <c r="K2954" t="inlineStr">
        <is>
          <t>Direct (campaign tagged in CRM)</t>
        </is>
      </c>
      <c r="L2954" t="inlineStr">
        <is>
          <t>natuf_Kiosk_09102026</t>
        </is>
      </c>
      <c r="M2954" t="inlineStr">
        <is>
          <t>natuf_Kiosk_09102026</t>
        </is>
      </c>
      <c r="N2954" t="inlineStr">
        <is>
          <t>natuf_Kiosk_14072026_ad set_ad1</t>
        </is>
      </c>
      <c r="O2954" t="inlineStr">
        <is>
          <t>Natuf</t>
        </is>
      </c>
      <c r="P2954" t="inlineStr">
        <is>
          <t>Facebook</t>
        </is>
      </c>
      <c r="Q2954" t="inlineStr">
        <is>
          <t>Tejaswini Tarigopula</t>
        </is>
      </c>
      <c r="R2954" t="inlineStr">
        <is>
          <t>Sai Charan</t>
        </is>
      </c>
      <c r="S2954" t="inlineStr">
        <is>
          <t>-</t>
        </is>
      </c>
      <c r="T2954" t="inlineStr">
        <is>
          <t>0</t>
        </is>
      </c>
      <c r="U2954" t="inlineStr">
        <is>
          <t xml:space="preserve"> </t>
        </is>
      </c>
      <c r="V2954" t="n">
        <v>2</v>
      </c>
      <c r="W2954" t="n">
        <v>0</v>
      </c>
      <c r="X2954" t="inlineStr">
        <is>
          <t>XXXXXX5869</t>
        </is>
      </c>
      <c r="Y2954" s="72" t="n">
        <v>46326.52037037037</v>
      </c>
    </row>
    <row r="2955">
      <c r="A2955" s="39" t="inlineStr">
        <is>
          <t>6acb39de5062a05923284104</t>
        </is>
      </c>
      <c r="B2955" s="72" t="n">
        <v>46306.53840277778</v>
      </c>
      <c r="C2955" s="70" t="n">
        <v>46306</v>
      </c>
      <c r="D2955" t="inlineStr">
        <is>
          <t>2026-10</t>
        </is>
      </c>
      <c r="E2955" t="inlineStr">
        <is>
          <t>Wk of 2026-10-05</t>
        </is>
      </c>
      <c r="F2955" t="inlineStr">
        <is>
          <t>Details Shared</t>
        </is>
      </c>
      <c r="G2955" s="39" t="str">
        <f>IF(ISNUMBER(MATCH(F2955,QualityStatuses,0)),"Quality Lead","Non-Quality Lead")</f>
        <v>Quality Lead</v>
      </c>
      <c r="H2955" s="39" t="str">
        <f>IFERROR(INDEX(CampTypes,MATCH(I2955,CampList,0)),"Unattributed")</f>
        <v>New</v>
      </c>
      <c r="I2955" t="inlineStr">
        <is>
          <t>EBG - In House | ABO | Natuf | Leads | Unit Franchise | India | Oct26 | V1</t>
        </is>
      </c>
      <c r="J2955" t="inlineStr">
        <is>
          <t>EBG - In House | ABO | Natuf | Leads | Unit Franchise | India | Oct26 | V1</t>
        </is>
      </c>
      <c r="K2955" t="inlineStr">
        <is>
          <t>Direct (campaign tagged in CRM)</t>
        </is>
      </c>
      <c r="L2955" t="inlineStr">
        <is>
          <t>Natuf | Broad | Tier1 + Growth Cities | Oct26 | V1</t>
        </is>
      </c>
      <c r="M2955" t="inlineStr">
        <is>
          <t>Natuf | Broad | Tier1 + Growth Cities | Oct26 | V1</t>
        </is>
      </c>
      <c r="N2955" t="inlineStr">
        <is>
          <t>Natuf | Reel | Brand Ambassador | Heard Of Owning A Cafe | V1</t>
        </is>
      </c>
      <c r="O2955" t="inlineStr">
        <is>
          <t>In House Natuf</t>
        </is>
      </c>
      <c r="P2955" t="inlineStr">
        <is>
          <t>Facebook</t>
        </is>
      </c>
      <c r="Q2955" t="inlineStr">
        <is>
          <t>Marshal Malbari</t>
        </is>
      </c>
      <c r="R2955" t="inlineStr">
        <is>
          <t>Vanita Joshi</t>
        </is>
      </c>
      <c r="S2955" t="inlineStr">
        <is>
          <t>-</t>
        </is>
      </c>
      <c r="T2955" t="inlineStr">
        <is>
          <t>Mysore</t>
        </is>
      </c>
      <c r="U2955" t="inlineStr">
        <is>
          <t xml:space="preserve"> </t>
        </is>
      </c>
      <c r="V2955" t="n">
        <v>4</v>
      </c>
      <c r="W2955" t="n">
        <v>3</v>
      </c>
      <c r="X2955" t="inlineStr">
        <is>
          <t>XXXXXX3111</t>
        </is>
      </c>
      <c r="Y2955" s="72" t="n">
        <v>46326.52037037037</v>
      </c>
    </row>
    <row r="2956">
      <c r="A2956" s="39" t="inlineStr">
        <is>
          <t>6acb38f78d9e6e1d9323bce7</t>
        </is>
      </c>
      <c r="B2956" s="72" t="n">
        <v>46306.53572916667</v>
      </c>
      <c r="C2956" s="70" t="n">
        <v>46306</v>
      </c>
      <c r="D2956" t="inlineStr">
        <is>
          <t>2026-10</t>
        </is>
      </c>
      <c r="E2956" t="inlineStr">
        <is>
          <t>Wk of 2026-10-05</t>
        </is>
      </c>
      <c r="F2956" t="inlineStr">
        <is>
          <t>Meeting Scheduled</t>
        </is>
      </c>
      <c r="G2956" s="39" t="str">
        <f>IF(ISNUMBER(MATCH(F2956,QualityStatuses,0)),"Quality Lead","Non-Quality Lead")</f>
        <v>Quality Lead</v>
      </c>
      <c r="H2956" s="39" t="str">
        <f>IFERROR(INDEX(CampTypes,MATCH(I2956,CampList,0)),"Unattributed")</f>
        <v>New</v>
      </c>
      <c r="I2956" t="inlineStr">
        <is>
          <t>EBG - In House | ABO | Natuf | Leads | Unit Franchise | India | Oct26 | V1</t>
        </is>
      </c>
      <c r="J2956" t="inlineStr">
        <is>
          <t>EBG - In House | ABO | Natuf | Leads | Unit Franchise | India | Oct26 | V1</t>
        </is>
      </c>
      <c r="K2956" t="inlineStr">
        <is>
          <t>Direct (campaign tagged in CRM)</t>
        </is>
      </c>
      <c r="L2956" t="inlineStr">
        <is>
          <t>Natuf | Broad | Tier1 + Growth Cities | Oct26 | V1</t>
        </is>
      </c>
      <c r="M2956" t="inlineStr">
        <is>
          <t>Natuf | Broad | Tier1 + Growth Cities | Oct26 | V1</t>
        </is>
      </c>
      <c r="N2956" t="inlineStr">
        <is>
          <t>Natuf | Reel | Brand Ambassador | Heard Of Owning A Cafe | V1</t>
        </is>
      </c>
      <c r="O2956" t="inlineStr">
        <is>
          <t>In House Natuf</t>
        </is>
      </c>
      <c r="P2956" t="inlineStr">
        <is>
          <t>Facebook</t>
        </is>
      </c>
      <c r="Q2956" t="inlineStr">
        <is>
          <t>Marshal Malbari</t>
        </is>
      </c>
      <c r="R2956" t="inlineStr">
        <is>
          <t>Tanishq A</t>
        </is>
      </c>
      <c r="S2956" t="inlineStr">
        <is>
          <t>-</t>
        </is>
      </c>
      <c r="T2956" t="inlineStr">
        <is>
          <t>Pune</t>
        </is>
      </c>
      <c r="U2956" t="inlineStr">
        <is>
          <t xml:space="preserve"> </t>
        </is>
      </c>
      <c r="V2956" t="n">
        <v>6</v>
      </c>
      <c r="W2956" t="n">
        <v>1</v>
      </c>
      <c r="X2956" t="inlineStr">
        <is>
          <t>XXXXXX8927</t>
        </is>
      </c>
      <c r="Y2956" s="72" t="n">
        <v>46326.52037037037</v>
      </c>
    </row>
    <row r="2957">
      <c r="A2957" s="39" t="inlineStr">
        <is>
          <t>6acb38d98d9e6e1d9323bcc3</t>
        </is>
      </c>
      <c r="B2957" s="72" t="n">
        <v>46306.53538194444</v>
      </c>
      <c r="C2957" s="70" t="n">
        <v>46306</v>
      </c>
      <c r="D2957" t="inlineStr">
        <is>
          <t>2026-10</t>
        </is>
      </c>
      <c r="E2957" t="inlineStr">
        <is>
          <t>Wk of 2026-10-05</t>
        </is>
      </c>
      <c r="F2957" t="inlineStr">
        <is>
          <t>Connected</t>
        </is>
      </c>
      <c r="G2957" s="39" t="str">
        <f>IF(ISNUMBER(MATCH(F2957,QualityStatuses,0)),"Quality Lead","Non-Quality Lead")</f>
        <v>Non-Quality Lead</v>
      </c>
      <c r="H2957" s="39" t="str">
        <f>IFERROR(INDEX(CampTypes,MATCH(I2957,CampList,0)),"Unattributed")</f>
        <v>Old</v>
      </c>
      <c r="I2957" t="inlineStr">
        <is>
          <t>E_Suresh_Natuf_Kiosk_07072026</t>
        </is>
      </c>
      <c r="J2957" t="inlineStr">
        <is>
          <t>E_Suresh_Natuf_Kiosk_07072026</t>
        </is>
      </c>
      <c r="K2957" t="inlineStr">
        <is>
          <t>Direct (campaign tagged in CRM)</t>
        </is>
      </c>
      <c r="L2957" t="inlineStr">
        <is>
          <t>E_Suresh_Natuf_Kiosk_07072026_Adset5</t>
        </is>
      </c>
      <c r="M2957" t="inlineStr">
        <is>
          <t>E_Suresh_Natuf_Kiosk_07072026_Adset5</t>
        </is>
      </c>
      <c r="N2957" t="inlineStr">
        <is>
          <t>E_Hindi_Suresh_Natuf_Kiosk_07072026_Adset5_ad3 – Copy 2</t>
        </is>
      </c>
      <c r="O2957" t="inlineStr">
        <is>
          <t>Natuf</t>
        </is>
      </c>
      <c r="P2957" t="inlineStr">
        <is>
          <t>Facebook</t>
        </is>
      </c>
      <c r="Q2957" t="inlineStr">
        <is>
          <t>Tejaswini Tarigopula</t>
        </is>
      </c>
      <c r="R2957" t="inlineStr">
        <is>
          <t>Prabhudatta Pattanaik</t>
        </is>
      </c>
      <c r="S2957" t="inlineStr">
        <is>
          <t>-</t>
        </is>
      </c>
      <c r="T2957" t="inlineStr">
        <is>
          <t>moradabad</t>
        </is>
      </c>
      <c r="U2957" t="inlineStr">
        <is>
          <t xml:space="preserve"> </t>
        </is>
      </c>
      <c r="V2957" t="n">
        <v>1</v>
      </c>
      <c r="W2957" t="n">
        <v>1</v>
      </c>
      <c r="X2957" t="inlineStr">
        <is>
          <t>XXXXXX0855</t>
        </is>
      </c>
      <c r="Y2957" s="72" t="n">
        <v>46326.52037037037</v>
      </c>
    </row>
    <row r="2958">
      <c r="A2958" s="39" t="inlineStr">
        <is>
          <t>6acb3820dfd6f3117c145019</t>
        </is>
      </c>
      <c r="B2958" s="72" t="n">
        <v>46306.53324074074</v>
      </c>
      <c r="C2958" s="70" t="n">
        <v>46306</v>
      </c>
      <c r="D2958" t="inlineStr">
        <is>
          <t>2026-10</t>
        </is>
      </c>
      <c r="E2958" t="inlineStr">
        <is>
          <t>Wk of 2026-10-05</t>
        </is>
      </c>
      <c r="F2958" t="inlineStr">
        <is>
          <t>Lost</t>
        </is>
      </c>
      <c r="G2958" s="39" t="str">
        <f>IF(ISNUMBER(MATCH(F2958,QualityStatuses,0)),"Quality Lead","Non-Quality Lead")</f>
        <v>Non-Quality Lead</v>
      </c>
      <c r="H2958" s="39" t="str">
        <f>IFERROR(INDEX(CampTypes,MATCH(I2958,CampList,0)),"Unattributed")</f>
        <v>New</v>
      </c>
      <c r="I2958" t="inlineStr">
        <is>
          <t>EBG - In House | ABO | Natuf | Leads | Unit Franchise | India | Oct26 | V1</t>
        </is>
      </c>
      <c r="J2958" t="inlineStr">
        <is>
          <t>EBG - In House | ABO | Natuf | Leads | Unit Franchise | India | Oct26 | V1</t>
        </is>
      </c>
      <c r="K2958" t="inlineStr">
        <is>
          <t>Direct (campaign tagged in CRM)</t>
        </is>
      </c>
      <c r="L2958" t="inlineStr">
        <is>
          <t>Natuf | Business Owners | Tier1 + Growth Cities | Oct26 | V1</t>
        </is>
      </c>
      <c r="M2958" t="inlineStr">
        <is>
          <t>Natuf | Business Owners | Tier1 + Growth Cities | Oct26 | V1</t>
        </is>
      </c>
      <c r="N2958" t="inlineStr">
        <is>
          <t>Natuf | Reel | Brand Ambassador | Heard Of Owning A Cafe | V1</t>
        </is>
      </c>
      <c r="O2958" t="inlineStr">
        <is>
          <t>In House Natuf</t>
        </is>
      </c>
      <c r="P2958" t="inlineStr">
        <is>
          <t>Facebook</t>
        </is>
      </c>
      <c r="Q2958" t="inlineStr">
        <is>
          <t>Marshal Malbari</t>
        </is>
      </c>
      <c r="R2958" t="inlineStr">
        <is>
          <t>Shubham Menon</t>
        </is>
      </c>
      <c r="S2958" t="inlineStr">
        <is>
          <t>Not Interested</t>
        </is>
      </c>
      <c r="T2958" t="inlineStr">
        <is>
          <t>Bangalore</t>
        </is>
      </c>
      <c r="U2958" t="inlineStr">
        <is>
          <t xml:space="preserve"> </t>
        </is>
      </c>
      <c r="V2958" t="n">
        <v>4</v>
      </c>
      <c r="W2958" t="n">
        <v>4</v>
      </c>
      <c r="X2958" t="inlineStr">
        <is>
          <t>XXXXXX1054</t>
        </is>
      </c>
      <c r="Y2958" s="72" t="n">
        <v>46326.52037037037</v>
      </c>
    </row>
    <row r="2959">
      <c r="A2959" s="39" t="inlineStr">
        <is>
          <t>6acb3811402db50c9ccc767b</t>
        </is>
      </c>
      <c r="B2959" s="72" t="n">
        <v>46306.53306712963</v>
      </c>
      <c r="C2959" s="70" t="n">
        <v>46306</v>
      </c>
      <c r="D2959" t="inlineStr">
        <is>
          <t>2026-10</t>
        </is>
      </c>
      <c r="E2959" t="inlineStr">
        <is>
          <t>Wk of 2026-10-05</t>
        </is>
      </c>
      <c r="F2959" t="inlineStr">
        <is>
          <t>Attempt 1</t>
        </is>
      </c>
      <c r="G2959" s="39" t="str">
        <f>IF(ISNUMBER(MATCH(F2959,QualityStatuses,0)),"Quality Lead","Non-Quality Lead")</f>
        <v>Non-Quality Lead</v>
      </c>
      <c r="H2959" s="39" t="str">
        <f>IFERROR(INDEX(CampTypes,MATCH(I2959,CampList,0)),"Unattributed")</f>
        <v>New</v>
      </c>
      <c r="I2959" t="inlineStr">
        <is>
          <t>EBG - In House | ABO | Natuf | Leads | Unit Franchise | India | Oct26 | V1</t>
        </is>
      </c>
      <c r="J2959" t="inlineStr">
        <is>
          <t>EBG - In House | ABO | Natuf | Leads | Unit Franchise | India | Oct26 | V1</t>
        </is>
      </c>
      <c r="K2959" t="inlineStr">
        <is>
          <t>Direct (campaign tagged in CRM)</t>
        </is>
      </c>
      <c r="L2959" t="inlineStr">
        <is>
          <t>Natuf | Broad | Tier1 + Growth Cities | Oct26 | V1</t>
        </is>
      </c>
      <c r="M2959" t="inlineStr">
        <is>
          <t>Natuf | Broad | Tier1 + Growth Cities | Oct26 | V1</t>
        </is>
      </c>
      <c r="N2959" t="inlineStr">
        <is>
          <t>Natuf | Reel | Brand Ambassador | Heard Of Owning A Cafe | V1</t>
        </is>
      </c>
      <c r="O2959" t="inlineStr">
        <is>
          <t>In House Natuf</t>
        </is>
      </c>
      <c r="P2959" t="inlineStr">
        <is>
          <t>Facebook</t>
        </is>
      </c>
      <c r="Q2959" t="inlineStr">
        <is>
          <t>Marshal Malbari</t>
        </is>
      </c>
      <c r="R2959" t="inlineStr">
        <is>
          <t>Rudresh Thorat</t>
        </is>
      </c>
      <c r="S2959" t="inlineStr">
        <is>
          <t>-</t>
        </is>
      </c>
      <c r="T2959" t="inlineStr">
        <is>
          <t>Bangalore</t>
        </is>
      </c>
      <c r="U2959" t="inlineStr">
        <is>
          <t xml:space="preserve"> </t>
        </is>
      </c>
      <c r="V2959" t="n">
        <v>3</v>
      </c>
      <c r="W2959" t="n">
        <v>0</v>
      </c>
      <c r="X2959" t="inlineStr">
        <is>
          <t>XXXXXX6530</t>
        </is>
      </c>
      <c r="Y2959" s="72" t="n">
        <v>46326.52037037037</v>
      </c>
    </row>
    <row r="2960">
      <c r="A2960" s="39" t="inlineStr">
        <is>
          <t>6acb3699da835e52e60febeb</t>
        </is>
      </c>
      <c r="B2960" s="72" t="n">
        <v>46306.52871527777</v>
      </c>
      <c r="C2960" s="70" t="n">
        <v>46306</v>
      </c>
      <c r="D2960" t="inlineStr">
        <is>
          <t>2026-10</t>
        </is>
      </c>
      <c r="E2960" t="inlineStr">
        <is>
          <t>Wk of 2026-10-05</t>
        </is>
      </c>
      <c r="F2960" t="inlineStr">
        <is>
          <t>Details Shared</t>
        </is>
      </c>
      <c r="G2960" s="39" t="str">
        <f>IF(ISNUMBER(MATCH(F2960,QualityStatuses,0)),"Quality Lead","Non-Quality Lead")</f>
        <v>Quality Lead</v>
      </c>
      <c r="H2960" s="39" t="str">
        <f>IFERROR(INDEX(CampTypes,MATCH(I2960,CampList,0)),"Unattributed")</f>
        <v>New</v>
      </c>
      <c r="I2960" t="inlineStr">
        <is>
          <t>EBG - In House | ABO | Natuf | Leads | Unit Franchise | India | Oct26 | V1</t>
        </is>
      </c>
      <c r="J2960" t="inlineStr">
        <is>
          <t>EBG - In House | ABO | Natuf | Leads | Unit Franchise | India | Oct26 | V1</t>
        </is>
      </c>
      <c r="K2960" t="inlineStr">
        <is>
          <t>Direct (campaign tagged in CRM)</t>
        </is>
      </c>
      <c r="L2960" t="inlineStr">
        <is>
          <t>Natuf | LAL 1% | India | Jul26 | V1</t>
        </is>
      </c>
      <c r="M2960" t="inlineStr">
        <is>
          <t>Natuf | LAL 1% | India | Jul26 | V1</t>
        </is>
      </c>
      <c r="N2960" t="inlineStr">
        <is>
          <t>Natuf | Reel | Brand Ambassador | Heard Of Owning A Cafe | V1</t>
        </is>
      </c>
      <c r="O2960" t="inlineStr">
        <is>
          <t>In House Natuf</t>
        </is>
      </c>
      <c r="P2960" t="inlineStr">
        <is>
          <t>Facebook</t>
        </is>
      </c>
      <c r="Q2960" t="inlineStr">
        <is>
          <t>Marshal Malbari</t>
        </is>
      </c>
      <c r="R2960" t="inlineStr">
        <is>
          <t>Rohit Kamble</t>
        </is>
      </c>
      <c r="S2960" t="inlineStr">
        <is>
          <t>-</t>
        </is>
      </c>
      <c r="T2960" t="inlineStr">
        <is>
          <t>Chandigarh</t>
        </is>
      </c>
      <c r="U2960" t="inlineStr">
        <is>
          <t xml:space="preserve"> </t>
        </is>
      </c>
      <c r="V2960" t="n">
        <v>1</v>
      </c>
      <c r="W2960" t="n">
        <v>1</v>
      </c>
      <c r="X2960" t="inlineStr">
        <is>
          <t>XXXXXX3948</t>
        </is>
      </c>
      <c r="Y2960" s="72" t="n">
        <v>46326.52037037037</v>
      </c>
    </row>
    <row r="2961">
      <c r="A2961" s="39" t="inlineStr">
        <is>
          <t>6acb35f0961893d3ba8a051d</t>
        </is>
      </c>
      <c r="B2961" s="72" t="n">
        <v>46306.52675925926</v>
      </c>
      <c r="C2961" s="70" t="n">
        <v>46306</v>
      </c>
      <c r="D2961" t="inlineStr">
        <is>
          <t>2026-10</t>
        </is>
      </c>
      <c r="E2961" t="inlineStr">
        <is>
          <t>Wk of 2026-10-05</t>
        </is>
      </c>
      <c r="F2961" t="inlineStr">
        <is>
          <t>Attempt 4</t>
        </is>
      </c>
      <c r="G2961" s="39" t="str">
        <f>IF(ISNUMBER(MATCH(F2961,QualityStatuses,0)),"Quality Lead","Non-Quality Lead")</f>
        <v>Non-Quality Lead</v>
      </c>
      <c r="H2961" s="39" t="str">
        <f>IFERROR(INDEX(CampTypes,MATCH(I2961,CampList,0)),"Unattributed")</f>
        <v>New</v>
      </c>
      <c r="I2961" t="inlineStr">
        <is>
          <t>EBG - In House | ABO | Natuf | Leads | Unit Franchise | India | Oct26 | V1</t>
        </is>
      </c>
      <c r="J2961" t="inlineStr">
        <is>
          <t>EBG - In House | ABO | Natuf | Leads | Unit Franchise | India | Oct26 | V1</t>
        </is>
      </c>
      <c r="K2961" t="inlineStr">
        <is>
          <t>Direct (campaign tagged in CRM)</t>
        </is>
      </c>
      <c r="L2961" t="inlineStr">
        <is>
          <t>Natuf | Investors | Tier1 + Growth Cities | Oct26 | V1</t>
        </is>
      </c>
      <c r="M2961" t="inlineStr">
        <is>
          <t>Natuf | Investors | Tier1 + Growth Cities | Oct26 | V1</t>
        </is>
      </c>
      <c r="N2961" t="inlineStr">
        <is>
          <t>Natuf | Reel | Brand Ambassador | Heard Of Owning A Cafe | V1</t>
        </is>
      </c>
      <c r="O2961" t="inlineStr">
        <is>
          <t>In House Natuf</t>
        </is>
      </c>
      <c r="P2961" t="inlineStr">
        <is>
          <t>Facebook</t>
        </is>
      </c>
      <c r="Q2961" t="inlineStr">
        <is>
          <t>Marshal Malbari</t>
        </is>
      </c>
      <c r="R2961" t="inlineStr">
        <is>
          <t>Rinkita Virvani</t>
        </is>
      </c>
      <c r="S2961" t="inlineStr">
        <is>
          <t>-</t>
        </is>
      </c>
      <c r="T2961" t="inlineStr">
        <is>
          <t>MUMBAI SUBURBAN</t>
        </is>
      </c>
      <c r="U2961" t="inlineStr">
        <is>
          <t xml:space="preserve"> </t>
        </is>
      </c>
      <c r="V2961" t="n">
        <v>5</v>
      </c>
      <c r="W2961" t="n">
        <v>4</v>
      </c>
      <c r="X2961" t="inlineStr">
        <is>
          <t>XXXXXX7209</t>
        </is>
      </c>
      <c r="Y2961" s="72" t="n">
        <v>46326.52037037037</v>
      </c>
    </row>
    <row r="2962">
      <c r="A2962" s="39" t="inlineStr">
        <is>
          <t>6acb358c402db50c9ccc71bc</t>
        </is>
      </c>
      <c r="B2962" s="72" t="n">
        <v>46306.52560185185</v>
      </c>
      <c r="C2962" s="70" t="n">
        <v>46306</v>
      </c>
      <c r="D2962" t="inlineStr">
        <is>
          <t>2026-10</t>
        </is>
      </c>
      <c r="E2962" t="inlineStr">
        <is>
          <t>Wk of 2026-10-05</t>
        </is>
      </c>
      <c r="F2962" t="inlineStr">
        <is>
          <t>Attempt 3</t>
        </is>
      </c>
      <c r="G2962" s="39" t="str">
        <f>IF(ISNUMBER(MATCH(F2962,QualityStatuses,0)),"Quality Lead","Non-Quality Lead")</f>
        <v>Non-Quality Lead</v>
      </c>
      <c r="H2962" s="39" t="str">
        <f>IFERROR(INDEX(CampTypes,MATCH(I2962,CampList,0)),"Unattributed")</f>
        <v>Old</v>
      </c>
      <c r="I2962" t="inlineStr">
        <is>
          <t>natuf_Kiosk_14072026_Hindi</t>
        </is>
      </c>
      <c r="J2962" t="inlineStr">
        <is>
          <t>natuf_Kiosk_14072026_Hindi</t>
        </is>
      </c>
      <c r="K2962" t="inlineStr">
        <is>
          <t>Direct (campaign tagged in CRM)</t>
        </is>
      </c>
      <c r="L2962" t="inlineStr">
        <is>
          <t>natuf_Kiosk_23092026_ad set3</t>
        </is>
      </c>
      <c r="M2962" t="inlineStr">
        <is>
          <t>natuf_Kiosk_23092026_ad set3</t>
        </is>
      </c>
      <c r="N2962" t="inlineStr">
        <is>
          <t>natuf_Kiosk_23092026_ad set3_ad1</t>
        </is>
      </c>
      <c r="O2962" t="inlineStr">
        <is>
          <t>Natuf</t>
        </is>
      </c>
      <c r="P2962" t="inlineStr">
        <is>
          <t>Facebook</t>
        </is>
      </c>
      <c r="Q2962" t="inlineStr">
        <is>
          <t>Tejaswini Tarigopula</t>
        </is>
      </c>
      <c r="R2962" t="inlineStr">
        <is>
          <t>Shivani Sharma</t>
        </is>
      </c>
      <c r="S2962" t="inlineStr">
        <is>
          <t>-</t>
        </is>
      </c>
      <c r="T2962" t="inlineStr">
        <is>
          <t>Abohar</t>
        </is>
      </c>
      <c r="U2962" t="inlineStr">
        <is>
          <t xml:space="preserve"> </t>
        </is>
      </c>
      <c r="V2962" t="n">
        <v>4</v>
      </c>
      <c r="W2962" t="n">
        <v>1</v>
      </c>
      <c r="X2962" t="inlineStr">
        <is>
          <t>XXXXXX8825</t>
        </is>
      </c>
      <c r="Y2962" s="72" t="n">
        <v>46326.52037037037</v>
      </c>
    </row>
    <row r="2963">
      <c r="A2963" s="39" t="inlineStr">
        <is>
          <t>6acb3568c553a7c42f2f6c46</t>
        </is>
      </c>
      <c r="B2963" s="72" t="n">
        <v>46306.52518518519</v>
      </c>
      <c r="C2963" s="70" t="n">
        <v>46306</v>
      </c>
      <c r="D2963" t="inlineStr">
        <is>
          <t>2026-10</t>
        </is>
      </c>
      <c r="E2963" t="inlineStr">
        <is>
          <t>Wk of 2026-10-05</t>
        </is>
      </c>
      <c r="F2963" t="inlineStr">
        <is>
          <t>Details Shared</t>
        </is>
      </c>
      <c r="G2963" s="39" t="str">
        <f>IF(ISNUMBER(MATCH(F2963,QualityStatuses,0)),"Quality Lead","Non-Quality Lead")</f>
        <v>Quality Lead</v>
      </c>
      <c r="H2963" s="39" t="str">
        <f>IFERROR(INDEX(CampTypes,MATCH(I2963,CampList,0)),"Unattributed")</f>
        <v>New</v>
      </c>
      <c r="I2963" t="inlineStr">
        <is>
          <t>EBG - In House | ABO | Natuf | Leads | Unit Franchise | India | Oct26 | V1</t>
        </is>
      </c>
      <c r="J2963" t="inlineStr">
        <is>
          <t>EBG - In House | ABO | Natuf | Leads | Unit Franchise | India | Oct26 | V1</t>
        </is>
      </c>
      <c r="K2963" t="inlineStr">
        <is>
          <t>Direct (campaign tagged in CRM)</t>
        </is>
      </c>
      <c r="L2963" t="inlineStr">
        <is>
          <t>Natuf | Business Owners | Tier1 + Growth Cities | Oct26 | V1</t>
        </is>
      </c>
      <c r="M2963" t="inlineStr">
        <is>
          <t>Natuf | Business Owners | Tier1 + Growth Cities | Oct26 | V1</t>
        </is>
      </c>
      <c r="N2963" t="inlineStr">
        <is>
          <t>Natuf | Reel | Brand Ambassador | Heard Of Owning A Cafe | V1</t>
        </is>
      </c>
      <c r="O2963" t="inlineStr">
        <is>
          <t>In House Natuf</t>
        </is>
      </c>
      <c r="P2963" t="inlineStr">
        <is>
          <t>Facebook</t>
        </is>
      </c>
      <c r="Q2963" t="inlineStr">
        <is>
          <t>Marshal Malbari</t>
        </is>
      </c>
      <c r="R2963" t="inlineStr">
        <is>
          <t>Pammi Roy</t>
        </is>
      </c>
      <c r="S2963" t="inlineStr">
        <is>
          <t>-</t>
        </is>
      </c>
      <c r="T2963" t="inlineStr">
        <is>
          <t>Ahmedabad</t>
        </is>
      </c>
      <c r="U2963" t="inlineStr">
        <is>
          <t xml:space="preserve"> </t>
        </is>
      </c>
      <c r="V2963" t="n">
        <v>4</v>
      </c>
      <c r="W2963" t="n">
        <v>4</v>
      </c>
      <c r="X2963" t="inlineStr">
        <is>
          <t>XXXXXX2312</t>
        </is>
      </c>
      <c r="Y2963" s="72" t="n">
        <v>46326.52037037037</v>
      </c>
    </row>
    <row r="2964">
      <c r="A2964" s="39" t="inlineStr">
        <is>
          <t>6acb341bea3ce3d89c910c0b</t>
        </is>
      </c>
      <c r="B2964" s="72" t="n">
        <v>46306.52133101852</v>
      </c>
      <c r="C2964" s="70" t="n">
        <v>46306</v>
      </c>
      <c r="D2964" t="inlineStr">
        <is>
          <t>2026-10</t>
        </is>
      </c>
      <c r="E2964" t="inlineStr">
        <is>
          <t>Wk of 2026-10-05</t>
        </is>
      </c>
      <c r="F2964" t="inlineStr">
        <is>
          <t>Lost</t>
        </is>
      </c>
      <c r="G2964" s="39" t="str">
        <f>IF(ISNUMBER(MATCH(F2964,QualityStatuses,0)),"Quality Lead","Non-Quality Lead")</f>
        <v>Non-Quality Lead</v>
      </c>
      <c r="H2964" s="39" t="str">
        <f>IFERROR(INDEX(CampTypes,MATCH(I2964,CampList,0)),"Unattributed")</f>
        <v>New</v>
      </c>
      <c r="I2964" t="inlineStr">
        <is>
          <t>EBG - In House | ABO | Natuf | Leads | Unit Franchise | India | Oct26 | V1</t>
        </is>
      </c>
      <c r="J2964" t="inlineStr">
        <is>
          <t>EBG - In House | ABO | Natuf | Leads | Unit Franchise | India | Oct26 | V1</t>
        </is>
      </c>
      <c r="K2964" t="inlineStr">
        <is>
          <t>Direct (campaign tagged in CRM)</t>
        </is>
      </c>
      <c r="L2964" t="inlineStr">
        <is>
          <t>Natuf | Investors | Tier1 + Growth Cities | Oct26 | V1</t>
        </is>
      </c>
      <c r="M2964" t="inlineStr">
        <is>
          <t>Natuf | Investors | Tier1 + Growth Cities | Oct26 | V1</t>
        </is>
      </c>
      <c r="N2964" t="inlineStr">
        <is>
          <t>Natuf | Reel | Brand Ambassador | Heard Of Owning A Cafe | V1</t>
        </is>
      </c>
      <c r="O2964" t="inlineStr">
        <is>
          <t>In House Natuf</t>
        </is>
      </c>
      <c r="P2964" t="inlineStr">
        <is>
          <t>Facebook</t>
        </is>
      </c>
      <c r="Q2964" t="inlineStr">
        <is>
          <t>Marshal Malbari</t>
        </is>
      </c>
      <c r="R2964" t="inlineStr">
        <is>
          <t>Drishti Lodhia</t>
        </is>
      </c>
      <c r="S2964" t="inlineStr">
        <is>
          <t>Not Interested</t>
        </is>
      </c>
      <c r="T2964" t="inlineStr">
        <is>
          <t>Agra</t>
        </is>
      </c>
      <c r="U2964" t="inlineStr">
        <is>
          <t xml:space="preserve"> </t>
        </is>
      </c>
      <c r="V2964" t="n">
        <v>4</v>
      </c>
      <c r="W2964" t="n">
        <v>3</v>
      </c>
      <c r="X2964" t="inlineStr">
        <is>
          <t>XXXXXX4444</t>
        </is>
      </c>
      <c r="Y2964" s="72" t="n">
        <v>46326.52037037037</v>
      </c>
    </row>
    <row r="2965">
      <c r="A2965" s="39" t="inlineStr">
        <is>
          <t>6acb33ed1ba3f8b194f5d226</t>
        </is>
      </c>
      <c r="B2965" s="72" t="n">
        <v>46306.52079861111</v>
      </c>
      <c r="C2965" s="70" t="n">
        <v>46306</v>
      </c>
      <c r="D2965" t="inlineStr">
        <is>
          <t>2026-10</t>
        </is>
      </c>
      <c r="E2965" t="inlineStr">
        <is>
          <t>Wk of 2026-10-05</t>
        </is>
      </c>
      <c r="F2965" t="inlineStr">
        <is>
          <t>Lost</t>
        </is>
      </c>
      <c r="G2965" s="39" t="str">
        <f>IF(ISNUMBER(MATCH(F2965,QualityStatuses,0)),"Quality Lead","Non-Quality Lead")</f>
        <v>Non-Quality Lead</v>
      </c>
      <c r="H2965" s="39" t="str">
        <f>IFERROR(INDEX(CampTypes,MATCH(I2965,CampList,0)),"Unattributed")</f>
        <v>New</v>
      </c>
      <c r="I2965" t="inlineStr">
        <is>
          <t>EBG - In House | ABO | Natuf | Leads | Unit Franchise | India | Oct26 | V1</t>
        </is>
      </c>
      <c r="J2965" t="inlineStr">
        <is>
          <t>EBG - In House | ABO | Natuf | Leads | Unit Franchise | India | Oct26 | V1</t>
        </is>
      </c>
      <c r="K2965" t="inlineStr">
        <is>
          <t>Direct (campaign tagged in CRM)</t>
        </is>
      </c>
      <c r="L2965" t="inlineStr">
        <is>
          <t>Natuf | LAL 1% | India | Jul26 | V1</t>
        </is>
      </c>
      <c r="M2965" t="inlineStr">
        <is>
          <t>Natuf | LAL 1% | India | Jul26 | V1</t>
        </is>
      </c>
      <c r="N2965" t="inlineStr">
        <is>
          <t>Natuf | Reel | Brand Ambassador | Heard Of Owning A Cafe | V1</t>
        </is>
      </c>
      <c r="O2965" t="inlineStr">
        <is>
          <t>In House Natuf</t>
        </is>
      </c>
      <c r="P2965" t="inlineStr">
        <is>
          <t>Facebook</t>
        </is>
      </c>
      <c r="Q2965" t="inlineStr">
        <is>
          <t>Marshal Malbari</t>
        </is>
      </c>
      <c r="R2965" t="inlineStr">
        <is>
          <t>Aisha Rasalkar</t>
        </is>
      </c>
      <c r="S2965" t="inlineStr">
        <is>
          <t>DNP - Did Not Pick Up</t>
        </is>
      </c>
      <c r="T2965" t="inlineStr">
        <is>
          <t>Zirakpur</t>
        </is>
      </c>
      <c r="U2965" t="inlineStr">
        <is>
          <t xml:space="preserve"> </t>
        </is>
      </c>
      <c r="V2965" t="n">
        <v>6</v>
      </c>
      <c r="W2965" t="n">
        <v>5</v>
      </c>
      <c r="X2965" t="inlineStr">
        <is>
          <t>XXXXXX4022</t>
        </is>
      </c>
      <c r="Y2965" s="72" t="n">
        <v>46326.52037037037</v>
      </c>
    </row>
    <row r="2966">
      <c r="A2966" s="39" t="inlineStr">
        <is>
          <t>6acb329a18d2f895f1971edb</t>
        </is>
      </c>
      <c r="B2966" s="72" t="n">
        <v>46306.516875</v>
      </c>
      <c r="C2966" s="70" t="n">
        <v>46306</v>
      </c>
      <c r="D2966" t="inlineStr">
        <is>
          <t>2026-10</t>
        </is>
      </c>
      <c r="E2966" t="inlineStr">
        <is>
          <t>Wk of 2026-10-05</t>
        </is>
      </c>
      <c r="F2966" t="inlineStr">
        <is>
          <t>Details Shared</t>
        </is>
      </c>
      <c r="G2966" s="39" t="str">
        <f>IF(ISNUMBER(MATCH(F2966,QualityStatuses,0)),"Quality Lead","Non-Quality Lead")</f>
        <v>Quality Lead</v>
      </c>
      <c r="H2966" s="39" t="str">
        <f>IFERROR(INDEX(CampTypes,MATCH(I2966,CampList,0)),"Unattributed")</f>
        <v>New</v>
      </c>
      <c r="I2966" t="inlineStr">
        <is>
          <t>EBG - In House | ABO | Natuf | Leads | Unit Franchise | India | Oct26 | V1</t>
        </is>
      </c>
      <c r="J2966" t="inlineStr">
        <is>
          <t>EBG - In House | ABO | Natuf | Leads | Unit Franchise | India | Oct26 | V1</t>
        </is>
      </c>
      <c r="K2966" t="inlineStr">
        <is>
          <t>Direct (campaign tagged in CRM)</t>
        </is>
      </c>
      <c r="L2966" t="inlineStr">
        <is>
          <t>Natuf | Investors | Tier1 + Growth Cities | Oct26 | V1</t>
        </is>
      </c>
      <c r="M2966" t="inlineStr">
        <is>
          <t>Natuf | Investors | Tier1 + Growth Cities | Oct26 | V1</t>
        </is>
      </c>
      <c r="N2966" t="inlineStr">
        <is>
          <t>Natuf | Reel | Brand Ambassador | Heard Of Owning A Cafe | V1</t>
        </is>
      </c>
      <c r="O2966" t="inlineStr">
        <is>
          <t>In House Natuf</t>
        </is>
      </c>
      <c r="P2966" t="inlineStr">
        <is>
          <t>Facebook</t>
        </is>
      </c>
      <c r="Q2966" t="inlineStr">
        <is>
          <t>Marshal Malbari</t>
        </is>
      </c>
      <c r="R2966" t="inlineStr">
        <is>
          <t>Pammi Roy</t>
        </is>
      </c>
      <c r="S2966" t="inlineStr">
        <is>
          <t>-</t>
        </is>
      </c>
      <c r="T2966" t="inlineStr">
        <is>
          <t>Patna Bihar</t>
        </is>
      </c>
      <c r="U2966" t="inlineStr">
        <is>
          <t xml:space="preserve"> </t>
        </is>
      </c>
      <c r="V2966" t="n">
        <v>2</v>
      </c>
      <c r="W2966" t="n">
        <v>2</v>
      </c>
      <c r="X2966" t="inlineStr">
        <is>
          <t>XXXXXX2018</t>
        </is>
      </c>
      <c r="Y2966" s="72" t="n">
        <v>46326.52037037037</v>
      </c>
    </row>
    <row r="2967">
      <c r="A2967" s="39" t="inlineStr">
        <is>
          <t>6acb31c2e684658b5be385e8</t>
        </is>
      </c>
      <c r="B2967" s="72" t="n">
        <v>46306.514375</v>
      </c>
      <c r="C2967" s="70" t="n">
        <v>46306</v>
      </c>
      <c r="D2967" t="inlineStr">
        <is>
          <t>2026-10</t>
        </is>
      </c>
      <c r="E2967" t="inlineStr">
        <is>
          <t>Wk of 2026-10-05</t>
        </is>
      </c>
      <c r="F2967" t="inlineStr">
        <is>
          <t>Lost</t>
        </is>
      </c>
      <c r="G2967" s="39" t="str">
        <f>IF(ISNUMBER(MATCH(F2967,QualityStatuses,0)),"Quality Lead","Non-Quality Lead")</f>
        <v>Non-Quality Lead</v>
      </c>
      <c r="H2967" s="39" t="str">
        <f>IFERROR(INDEX(CampTypes,MATCH(I2967,CampList,0)),"Unattributed")</f>
        <v>New</v>
      </c>
      <c r="I2967" t="inlineStr">
        <is>
          <t>EBG - In House | ABO | Natuf | Leads | Unit Franchise | India | Oct26 | V1</t>
        </is>
      </c>
      <c r="J2967" t="inlineStr">
        <is>
          <t>EBG - In House | ABO | Natuf | Leads | Unit Franchise | India | Oct26 | V1</t>
        </is>
      </c>
      <c r="K2967" t="inlineStr">
        <is>
          <t>Direct (campaign tagged in CRM)</t>
        </is>
      </c>
      <c r="L2967" t="inlineStr">
        <is>
          <t>Natuf | Broad | Tier1 + Growth Cities | Oct26 | V1</t>
        </is>
      </c>
      <c r="M2967" t="inlineStr">
        <is>
          <t>Natuf | Broad | Tier1 + Growth Cities | Oct26 | V1</t>
        </is>
      </c>
      <c r="N2967" t="inlineStr">
        <is>
          <t>Natuf | Reel | Brand Ambassador | Heard Of Owning A Cafe | V1</t>
        </is>
      </c>
      <c r="O2967" t="inlineStr">
        <is>
          <t>In House Natuf</t>
        </is>
      </c>
      <c r="P2967" t="inlineStr">
        <is>
          <t>Facebook</t>
        </is>
      </c>
      <c r="Q2967" t="inlineStr">
        <is>
          <t>Marshal Malbari</t>
        </is>
      </c>
      <c r="R2967" t="inlineStr">
        <is>
          <t>Vanita Joshi</t>
        </is>
      </c>
      <c r="S2967" t="inlineStr">
        <is>
          <t>DNP - Did Not Pick Up</t>
        </is>
      </c>
      <c r="T2967" t="inlineStr">
        <is>
          <t>Lucknow</t>
        </is>
      </c>
      <c r="U2967" t="inlineStr">
        <is>
          <t xml:space="preserve"> </t>
        </is>
      </c>
      <c r="V2967" t="n">
        <v>6</v>
      </c>
      <c r="W2967" t="n">
        <v>0</v>
      </c>
      <c r="X2967" t="inlineStr">
        <is>
          <t>XXXXXX7007</t>
        </is>
      </c>
      <c r="Y2967" s="72" t="n">
        <v>46326.52037037037</v>
      </c>
    </row>
    <row r="2968">
      <c r="A2968" s="39" t="inlineStr">
        <is>
          <t>6acb31af0bd6fcb71b2d9707</t>
        </is>
      </c>
      <c r="B2968" s="72" t="n">
        <v>46306.51415509259</v>
      </c>
      <c r="C2968" s="70" t="n">
        <v>46306</v>
      </c>
      <c r="D2968" t="inlineStr">
        <is>
          <t>2026-10</t>
        </is>
      </c>
      <c r="E2968" t="inlineStr">
        <is>
          <t>Wk of 2026-10-05</t>
        </is>
      </c>
      <c r="F2968" t="inlineStr">
        <is>
          <t>Attempt 4</t>
        </is>
      </c>
      <c r="G2968" s="39" t="str">
        <f>IF(ISNUMBER(MATCH(F2968,QualityStatuses,0)),"Quality Lead","Non-Quality Lead")</f>
        <v>Non-Quality Lead</v>
      </c>
      <c r="H2968" s="39" t="str">
        <f>IFERROR(INDEX(CampTypes,MATCH(I2968,CampList,0)),"Unattributed")</f>
        <v>New</v>
      </c>
      <c r="I2968" t="inlineStr">
        <is>
          <t>EBG - In House | ABO | Natuf | Leads | Unit Franchise | India | Oct26 | V1</t>
        </is>
      </c>
      <c r="J2968" t="inlineStr">
        <is>
          <t>EBG - In House | ABO | Natuf | Leads | Unit Franchise | India | Oct26 | V1</t>
        </is>
      </c>
      <c r="K2968" t="inlineStr">
        <is>
          <t>Direct (campaign tagged in CRM)</t>
        </is>
      </c>
      <c r="L2968" t="inlineStr">
        <is>
          <t>Natuf | Broad | Tier1 + Growth Cities | Oct26 | V1</t>
        </is>
      </c>
      <c r="M2968" t="inlineStr">
        <is>
          <t>Natuf | Broad | Tier1 + Growth Cities | Oct26 | V1</t>
        </is>
      </c>
      <c r="N2968" t="inlineStr">
        <is>
          <t>Natuf | Reel | Brand Ambassador | Heard Of Owning A Cafe | V1</t>
        </is>
      </c>
      <c r="O2968" t="inlineStr">
        <is>
          <t>In House Natuf</t>
        </is>
      </c>
      <c r="P2968" t="inlineStr">
        <is>
          <t>Facebook</t>
        </is>
      </c>
      <c r="Q2968" t="inlineStr">
        <is>
          <t>Marshal Malbari</t>
        </is>
      </c>
      <c r="R2968" t="inlineStr">
        <is>
          <t>Tanishq A</t>
        </is>
      </c>
      <c r="S2968" t="inlineStr">
        <is>
          <t>-</t>
        </is>
      </c>
      <c r="T2968" t="inlineStr">
        <is>
          <t>calangute</t>
        </is>
      </c>
      <c r="U2968" t="inlineStr">
        <is>
          <t xml:space="preserve"> </t>
        </is>
      </c>
      <c r="V2968" t="n">
        <v>5</v>
      </c>
      <c r="W2968" t="n">
        <v>0</v>
      </c>
      <c r="X2968" t="inlineStr">
        <is>
          <t>XXXXXX0184</t>
        </is>
      </c>
      <c r="Y2968" s="72" t="n">
        <v>46326.52037037037</v>
      </c>
    </row>
    <row r="2969">
      <c r="A2969" s="39" t="inlineStr">
        <is>
          <t>6acb3177cc9d8190698f31c1</t>
        </is>
      </c>
      <c r="B2969" s="72" t="n">
        <v>46306.51350694444</v>
      </c>
      <c r="C2969" s="70" t="n">
        <v>46306</v>
      </c>
      <c r="D2969" t="inlineStr">
        <is>
          <t>2026-10</t>
        </is>
      </c>
      <c r="E2969" t="inlineStr">
        <is>
          <t>Wk of 2026-10-05</t>
        </is>
      </c>
      <c r="F2969" t="inlineStr">
        <is>
          <t>Lost</t>
        </is>
      </c>
      <c r="G2969" s="39" t="str">
        <f>IF(ISNUMBER(MATCH(F2969,QualityStatuses,0)),"Quality Lead","Non-Quality Lead")</f>
        <v>Non-Quality Lead</v>
      </c>
      <c r="H2969" s="39" t="str">
        <f>IFERROR(INDEX(CampTypes,MATCH(I2969,CampList,0)),"Unattributed")</f>
        <v>New</v>
      </c>
      <c r="I2969" t="inlineStr">
        <is>
          <t>EBG - In House | ABO | Natuf | Leads | Unit Franchise | India | Oct26 | V1</t>
        </is>
      </c>
      <c r="J2969" t="inlineStr">
        <is>
          <t>EBG - In House | ABO | Natuf | Leads | Unit Franchise | India | Oct26 | V1</t>
        </is>
      </c>
      <c r="K2969" t="inlineStr">
        <is>
          <t>Direct (campaign tagged in CRM)</t>
        </is>
      </c>
      <c r="L2969" t="inlineStr">
        <is>
          <t>Natuf | Investors | Tier1 + Growth Cities | Oct26 | V1</t>
        </is>
      </c>
      <c r="M2969" t="inlineStr">
        <is>
          <t>Natuf | Investors | Tier1 + Growth Cities | Oct26 | V1</t>
        </is>
      </c>
      <c r="N2969" t="inlineStr">
        <is>
          <t>Natuf | Reel | Brand Ambassador | Heard Of Owning A Cafe | V1</t>
        </is>
      </c>
      <c r="O2969" t="inlineStr">
        <is>
          <t>In House Natuf</t>
        </is>
      </c>
      <c r="P2969" t="inlineStr">
        <is>
          <t>Facebook</t>
        </is>
      </c>
      <c r="Q2969" t="inlineStr">
        <is>
          <t>Marshal Malbari</t>
        </is>
      </c>
      <c r="R2969" t="inlineStr">
        <is>
          <t>Shubham Menon</t>
        </is>
      </c>
      <c r="S2969" t="inlineStr">
        <is>
          <t>Not Interested</t>
        </is>
      </c>
      <c r="T2969" t="inlineStr">
        <is>
          <t>Alwar</t>
        </is>
      </c>
      <c r="U2969" t="inlineStr">
        <is>
          <t xml:space="preserve"> </t>
        </is>
      </c>
      <c r="V2969" t="n">
        <v>3</v>
      </c>
      <c r="W2969" t="n">
        <v>1</v>
      </c>
      <c r="X2969" t="inlineStr">
        <is>
          <t>XXXXXX5077</t>
        </is>
      </c>
      <c r="Y2969" s="72" t="n">
        <v>46326.52037037037</v>
      </c>
    </row>
    <row r="2970">
      <c r="A2970" s="39" t="inlineStr">
        <is>
          <t>6acb3090034dfd9a2f621669</t>
        </is>
      </c>
      <c r="B2970" s="72" t="n">
        <v>46306.51083333333</v>
      </c>
      <c r="C2970" s="70" t="n">
        <v>46306</v>
      </c>
      <c r="D2970" t="inlineStr">
        <is>
          <t>2026-10</t>
        </is>
      </c>
      <c r="E2970" t="inlineStr">
        <is>
          <t>Wk of 2026-10-05</t>
        </is>
      </c>
      <c r="F2970" t="inlineStr">
        <is>
          <t>Attempt 1</t>
        </is>
      </c>
      <c r="G2970" s="39" t="str">
        <f>IF(ISNUMBER(MATCH(F2970,QualityStatuses,0)),"Quality Lead","Non-Quality Lead")</f>
        <v>Non-Quality Lead</v>
      </c>
      <c r="H2970" s="39" t="str">
        <f>IFERROR(INDEX(CampTypes,MATCH(I2970,CampList,0)),"Unattributed")</f>
        <v>New</v>
      </c>
      <c r="I2970" t="inlineStr">
        <is>
          <t>EBG - In House | ABO | Natuf | Leads | Unit Franchise | India | Oct26 | V1</t>
        </is>
      </c>
      <c r="J2970" t="inlineStr">
        <is>
          <t>EBG - In House | ABO | Natuf | Leads | Unit Franchise | India | Oct26 | V1</t>
        </is>
      </c>
      <c r="K2970" t="inlineStr">
        <is>
          <t>Direct (campaign tagged in CRM)</t>
        </is>
      </c>
      <c r="L2970" t="inlineStr">
        <is>
          <t>Natuf | Business Owners | Tier1 + Growth Cities | Oct26 | V1</t>
        </is>
      </c>
      <c r="M2970" t="inlineStr">
        <is>
          <t>Natuf | Business Owners | Tier1 + Growth Cities | Oct26 | V1</t>
        </is>
      </c>
      <c r="N2970" t="inlineStr">
        <is>
          <t>Natuf | Reel | Brand Ambassador | Heard Of Owning A Cafe | V1</t>
        </is>
      </c>
      <c r="O2970" t="inlineStr">
        <is>
          <t>In House Natuf</t>
        </is>
      </c>
      <c r="P2970" t="inlineStr">
        <is>
          <t>Facebook</t>
        </is>
      </c>
      <c r="Q2970" t="inlineStr">
        <is>
          <t>Marshal Malbari</t>
        </is>
      </c>
      <c r="R2970" t="inlineStr">
        <is>
          <t>Rudresh Thorat</t>
        </is>
      </c>
      <c r="S2970" t="inlineStr">
        <is>
          <t>-</t>
        </is>
      </c>
      <c r="T2970" t="inlineStr">
        <is>
          <t>jaipur</t>
        </is>
      </c>
      <c r="U2970" t="inlineStr">
        <is>
          <t xml:space="preserve"> </t>
        </is>
      </c>
      <c r="V2970" t="n">
        <v>2</v>
      </c>
      <c r="W2970" t="n">
        <v>0</v>
      </c>
      <c r="X2970" t="inlineStr">
        <is>
          <t>XXXXXX3755</t>
        </is>
      </c>
      <c r="Y2970" s="72" t="n">
        <v>46326.52037037037</v>
      </c>
    </row>
    <row r="2971">
      <c r="A2971" s="39" t="inlineStr">
        <is>
          <t>6acb2e86da83677cac6eb6da</t>
        </is>
      </c>
      <c r="B2971" s="72" t="n">
        <v>46306.50479166667</v>
      </c>
      <c r="C2971" s="70" t="n">
        <v>46306</v>
      </c>
      <c r="D2971" t="inlineStr">
        <is>
          <t>2026-10</t>
        </is>
      </c>
      <c r="E2971" t="inlineStr">
        <is>
          <t>Wk of 2026-10-05</t>
        </is>
      </c>
      <c r="F2971" t="inlineStr">
        <is>
          <t>Attempt 1</t>
        </is>
      </c>
      <c r="G2971" s="39" t="str">
        <f>IF(ISNUMBER(MATCH(F2971,QualityStatuses,0)),"Quality Lead","Non-Quality Lead")</f>
        <v>Non-Quality Lead</v>
      </c>
      <c r="H2971" s="39" t="str">
        <f>IFERROR(INDEX(CampTypes,MATCH(I2971,CampList,0)),"Unattributed")</f>
        <v>New</v>
      </c>
      <c r="I2971" t="inlineStr">
        <is>
          <t>EBG - In House | ABO | Natuf | Leads | Unit Franchise | India | Oct26 | V1</t>
        </is>
      </c>
      <c r="J2971" t="inlineStr">
        <is>
          <t>EBG - In House | ABO | Natuf | Leads | Unit Franchise | India | Oct26 | V1</t>
        </is>
      </c>
      <c r="K2971" t="inlineStr">
        <is>
          <t>Direct (campaign tagged in CRM)</t>
        </is>
      </c>
      <c r="L2971" t="inlineStr">
        <is>
          <t>Natuf | LAL 1% | India | Jul26 | V1</t>
        </is>
      </c>
      <c r="M2971" t="inlineStr">
        <is>
          <t>Natuf | LAL 1% | India | Jul26 | V1</t>
        </is>
      </c>
      <c r="N2971" t="inlineStr">
        <is>
          <t>Natuf | Reel | Brand Ambassador | Heard Of Owning A Cafe | V1</t>
        </is>
      </c>
      <c r="O2971" t="inlineStr">
        <is>
          <t>In House Natuf</t>
        </is>
      </c>
      <c r="P2971" t="inlineStr">
        <is>
          <t>Facebook</t>
        </is>
      </c>
      <c r="Q2971" t="inlineStr">
        <is>
          <t>Marshal Malbari</t>
        </is>
      </c>
      <c r="R2971" t="inlineStr">
        <is>
          <t>Rohit Kamble</t>
        </is>
      </c>
      <c r="S2971" t="inlineStr">
        <is>
          <t>-</t>
        </is>
      </c>
      <c r="T2971" t="inlineStr">
        <is>
          <t>Bilaspur</t>
        </is>
      </c>
      <c r="U2971" t="inlineStr">
        <is>
          <t xml:space="preserve"> </t>
        </is>
      </c>
      <c r="V2971" t="n">
        <v>1</v>
      </c>
      <c r="W2971" t="n">
        <v>0</v>
      </c>
      <c r="X2971" t="inlineStr">
        <is>
          <t>XXXXXX4090</t>
        </is>
      </c>
      <c r="Y2971" s="72" t="n">
        <v>46326.52037037037</v>
      </c>
    </row>
    <row r="2972">
      <c r="A2972" s="39" t="inlineStr">
        <is>
          <t>6acb2da6df6dc6fd0432745f</t>
        </is>
      </c>
      <c r="B2972" s="72" t="n">
        <v>46306.50219907407</v>
      </c>
      <c r="C2972" s="70" t="n">
        <v>46306</v>
      </c>
      <c r="D2972" t="inlineStr">
        <is>
          <t>2026-10</t>
        </is>
      </c>
      <c r="E2972" t="inlineStr">
        <is>
          <t>Wk of 2026-10-05</t>
        </is>
      </c>
      <c r="F2972" t="inlineStr">
        <is>
          <t>Lost</t>
        </is>
      </c>
      <c r="G2972" s="39" t="str">
        <f>IF(ISNUMBER(MATCH(F2972,QualityStatuses,0)),"Quality Lead","Non-Quality Lead")</f>
        <v>Non-Quality Lead</v>
      </c>
      <c r="H2972" s="39" t="str">
        <f>IFERROR(INDEX(CampTypes,MATCH(I2972,CampList,0)),"Unattributed")</f>
        <v>New</v>
      </c>
      <c r="I2972" t="inlineStr">
        <is>
          <t>EBG - In House | ABO | Natuf | Leads | Unit Franchise | India | Oct26 | V1</t>
        </is>
      </c>
      <c r="J2972" t="inlineStr">
        <is>
          <t>EBG - In House | ABO | Natuf | Leads | Unit Franchise | India | Oct26 | V1</t>
        </is>
      </c>
      <c r="K2972" t="inlineStr">
        <is>
          <t>Direct (campaign tagged in CRM)</t>
        </is>
      </c>
      <c r="L2972" t="inlineStr">
        <is>
          <t>Natuf | Investors | Tier1 + Growth Cities | Oct26 | V1</t>
        </is>
      </c>
      <c r="M2972" t="inlineStr">
        <is>
          <t>Natuf | Investors | Tier1 + Growth Cities | Oct26 | V1</t>
        </is>
      </c>
      <c r="N2972" t="inlineStr">
        <is>
          <t>Natuf | Reel | Brand Ambassador | Heard Of Owning A Cafe | V1</t>
        </is>
      </c>
      <c r="O2972" t="inlineStr">
        <is>
          <t>In House Natuf</t>
        </is>
      </c>
      <c r="P2972" t="inlineStr">
        <is>
          <t>Facebook</t>
        </is>
      </c>
      <c r="Q2972" t="inlineStr">
        <is>
          <t>Marshal Malbari</t>
        </is>
      </c>
      <c r="R2972" t="inlineStr">
        <is>
          <t>Rinkita Virvani</t>
        </is>
      </c>
      <c r="S2972" t="inlineStr">
        <is>
          <t>No Budget</t>
        </is>
      </c>
      <c r="T2972" t="inlineStr">
        <is>
          <t>Mumbai</t>
        </is>
      </c>
      <c r="U2972" t="inlineStr">
        <is>
          <t xml:space="preserve"> </t>
        </is>
      </c>
      <c r="V2972" t="n">
        <v>3</v>
      </c>
      <c r="W2972" t="n">
        <v>3</v>
      </c>
      <c r="X2972" t="inlineStr">
        <is>
          <t>XXXXXX4416</t>
        </is>
      </c>
      <c r="Y2972" s="72" t="n">
        <v>46326.52037037037</v>
      </c>
    </row>
    <row r="2973">
      <c r="A2973" s="39" t="inlineStr">
        <is>
          <t>6acb2c0b1ceb367c358290bc</t>
        </is>
      </c>
      <c r="B2973" s="72" t="n">
        <v>46306.49744212963</v>
      </c>
      <c r="C2973" s="70" t="n">
        <v>46306</v>
      </c>
      <c r="D2973" t="inlineStr">
        <is>
          <t>2026-10</t>
        </is>
      </c>
      <c r="E2973" t="inlineStr">
        <is>
          <t>Wk of 2026-10-05</t>
        </is>
      </c>
      <c r="F2973" t="inlineStr">
        <is>
          <t>Lost</t>
        </is>
      </c>
      <c r="G2973" s="39" t="str">
        <f>IF(ISNUMBER(MATCH(F2973,QualityStatuses,0)),"Quality Lead","Non-Quality Lead")</f>
        <v>Non-Quality Lead</v>
      </c>
      <c r="H2973" s="39" t="str">
        <f>IFERROR(INDEX(CampTypes,MATCH(I2973,CampList,0)),"Unattributed")</f>
        <v>New</v>
      </c>
      <c r="I2973" t="inlineStr">
        <is>
          <t>EBG - In House | ABO | Natuf | Leads | Unit Franchise | India | Oct26 | V1</t>
        </is>
      </c>
      <c r="J2973" t="inlineStr">
        <is>
          <t>EBG - In House | ABO | Natuf | Leads | Unit Franchise | India | Oct26 | V1</t>
        </is>
      </c>
      <c r="K2973" t="inlineStr">
        <is>
          <t>Direct (campaign tagged in CRM)</t>
        </is>
      </c>
      <c r="L2973" t="inlineStr">
        <is>
          <t>Natuf | Business Owners | Tier1 + Growth Cities | Oct26 | V1</t>
        </is>
      </c>
      <c r="M2973" t="inlineStr">
        <is>
          <t>Natuf | Business Owners | Tier1 + Growth Cities | Oct26 | V1</t>
        </is>
      </c>
      <c r="N2973" t="inlineStr">
        <is>
          <t>Natuf | Reel | Brand Ambassador | Heard Of Owning A Cafe | V1</t>
        </is>
      </c>
      <c r="O2973" t="inlineStr">
        <is>
          <t>In House Natuf</t>
        </is>
      </c>
      <c r="P2973" t="inlineStr">
        <is>
          <t>Facebook</t>
        </is>
      </c>
      <c r="Q2973" t="inlineStr">
        <is>
          <t>Marshal Malbari</t>
        </is>
      </c>
      <c r="R2973" t="inlineStr">
        <is>
          <t>Pammi Roy</t>
        </is>
      </c>
      <c r="S2973" t="inlineStr">
        <is>
          <t>No Budget</t>
        </is>
      </c>
      <c r="T2973" t="inlineStr">
        <is>
          <t>Lucknow</t>
        </is>
      </c>
      <c r="U2973" t="inlineStr">
        <is>
          <t xml:space="preserve"> </t>
        </is>
      </c>
      <c r="V2973" t="n">
        <v>1</v>
      </c>
      <c r="W2973" t="n">
        <v>1</v>
      </c>
      <c r="X2973" t="inlineStr">
        <is>
          <t>XXXXXX7375</t>
        </is>
      </c>
      <c r="Y2973" s="72" t="n">
        <v>46326.52037037037</v>
      </c>
    </row>
    <row r="2974">
      <c r="A2974" s="39" t="inlineStr">
        <is>
          <t>6acb2be8f61110b2e5ba9819</t>
        </is>
      </c>
      <c r="B2974" s="72" t="n">
        <v>46306.49703703704</v>
      </c>
      <c r="C2974" s="70" t="n">
        <v>46306</v>
      </c>
      <c r="D2974" t="inlineStr">
        <is>
          <t>2026-10</t>
        </is>
      </c>
      <c r="E2974" t="inlineStr">
        <is>
          <t>Wk of 2026-10-05</t>
        </is>
      </c>
      <c r="F2974" t="inlineStr">
        <is>
          <t>Lost</t>
        </is>
      </c>
      <c r="G2974" s="39" t="str">
        <f>IF(ISNUMBER(MATCH(F2974,QualityStatuses,0)),"Quality Lead","Non-Quality Lead")</f>
        <v>Non-Quality Lead</v>
      </c>
      <c r="H2974" s="39" t="str">
        <f>IFERROR(INDEX(CampTypes,MATCH(I2974,CampList,0)),"Unattributed")</f>
        <v>New</v>
      </c>
      <c r="I2974" t="inlineStr">
        <is>
          <t>EBG - In House | ABO | Natuf | Leads | Unit Franchise | India | Oct26 | V1</t>
        </is>
      </c>
      <c r="J2974" t="inlineStr">
        <is>
          <t>EBG - In House | ABO | Natuf | Leads | Unit Franchise | India | Oct26 | V1</t>
        </is>
      </c>
      <c r="K2974" t="inlineStr">
        <is>
          <t>Direct (campaign tagged in CRM)</t>
        </is>
      </c>
      <c r="L2974" t="inlineStr">
        <is>
          <t>Natuf | Business Owners | Tier1 + Growth Cities | Oct26 | V1</t>
        </is>
      </c>
      <c r="M2974" t="inlineStr">
        <is>
          <t>Natuf | Business Owners | Tier1 + Growth Cities | Oct26 | V1</t>
        </is>
      </c>
      <c r="N2974" t="inlineStr">
        <is>
          <t>Natuf | Reel | Brand Ambassador | Heard Of Owning A Cafe | V1</t>
        </is>
      </c>
      <c r="O2974" t="inlineStr">
        <is>
          <t>In House Natuf</t>
        </is>
      </c>
      <c r="P2974" t="inlineStr">
        <is>
          <t>Facebook</t>
        </is>
      </c>
      <c r="Q2974" t="inlineStr">
        <is>
          <t>Marshal Malbari</t>
        </is>
      </c>
      <c r="R2974" t="inlineStr">
        <is>
          <t>Drishti Lodhia</t>
        </is>
      </c>
      <c r="S2974" t="inlineStr">
        <is>
          <t>DNP - Did Not Pick Up</t>
        </is>
      </c>
      <c r="T2974" t="inlineStr">
        <is>
          <t>Hyderabad</t>
        </is>
      </c>
      <c r="U2974" t="inlineStr">
        <is>
          <t xml:space="preserve"> </t>
        </is>
      </c>
      <c r="V2974" t="n">
        <v>5</v>
      </c>
      <c r="W2974" t="n">
        <v>0</v>
      </c>
      <c r="X2974" t="inlineStr">
        <is>
          <t>XXXXXX9293</t>
        </is>
      </c>
      <c r="Y2974" s="72" t="n">
        <v>46326.52037037037</v>
      </c>
    </row>
    <row r="2975">
      <c r="A2975" s="39" t="inlineStr">
        <is>
          <t>6acb2af34687d2e2e5651161</t>
        </is>
      </c>
      <c r="B2975" s="72" t="n">
        <v>46306.49420138889</v>
      </c>
      <c r="C2975" s="70" t="n">
        <v>46306</v>
      </c>
      <c r="D2975" t="inlineStr">
        <is>
          <t>2026-10</t>
        </is>
      </c>
      <c r="E2975" t="inlineStr">
        <is>
          <t>Wk of 2026-10-05</t>
        </is>
      </c>
      <c r="F2975" t="inlineStr">
        <is>
          <t>Attempt 1</t>
        </is>
      </c>
      <c r="G2975" s="39" t="str">
        <f>IF(ISNUMBER(MATCH(F2975,QualityStatuses,0)),"Quality Lead","Non-Quality Lead")</f>
        <v>Non-Quality Lead</v>
      </c>
      <c r="H2975" s="39" t="str">
        <f>IFERROR(INDEX(CampTypes,MATCH(I2975,CampList,0)),"Unattributed")</f>
        <v>Old</v>
      </c>
      <c r="I2975" t="inlineStr">
        <is>
          <t>E_Suresh_Natuf_Kiosk_07072026</t>
        </is>
      </c>
      <c r="J2975" t="inlineStr">
        <is>
          <t>E_Suresh_Natuf_Kiosk_07072026</t>
        </is>
      </c>
      <c r="K2975" t="inlineStr">
        <is>
          <t>Direct (campaign tagged in CRM)</t>
        </is>
      </c>
      <c r="L2975" t="inlineStr">
        <is>
          <t>E_Suresh_Natuf_Kiosk_07072026_Adset5</t>
        </is>
      </c>
      <c r="M2975" t="inlineStr">
        <is>
          <t>E_Suresh_Natuf_Kiosk_07072026_Adset5</t>
        </is>
      </c>
      <c r="N2975" t="inlineStr">
        <is>
          <t>E_Hindi_Suresh_Natuf_Kiosk_07072026_Adset5_ad3 – Copy 2</t>
        </is>
      </c>
      <c r="O2975" t="inlineStr">
        <is>
          <t>Natuf</t>
        </is>
      </c>
      <c r="P2975" t="inlineStr">
        <is>
          <t>Facebook</t>
        </is>
      </c>
      <c r="Q2975" t="inlineStr">
        <is>
          <t>Tejaswini Tarigopula</t>
        </is>
      </c>
      <c r="R2975" t="inlineStr">
        <is>
          <t>Shivamani</t>
        </is>
      </c>
      <c r="S2975" t="inlineStr">
        <is>
          <t>-</t>
        </is>
      </c>
      <c r="T2975" t="inlineStr">
        <is>
          <t>ahmadabad</t>
        </is>
      </c>
      <c r="U2975" t="inlineStr">
        <is>
          <t xml:space="preserve"> </t>
        </is>
      </c>
      <c r="V2975" t="n">
        <v>1</v>
      </c>
      <c r="W2975" t="n">
        <v>1</v>
      </c>
      <c r="X2975" t="inlineStr">
        <is>
          <t>XXXXXX6790</t>
        </is>
      </c>
      <c r="Y2975" s="72" t="n">
        <v>46326.52037037037</v>
      </c>
    </row>
    <row r="2976">
      <c r="A2976" s="39" t="inlineStr">
        <is>
          <t>6acb299d7e163e48ca4bd57b</t>
        </is>
      </c>
      <c r="B2976" s="72" t="n">
        <v>46306.49024305555</v>
      </c>
      <c r="C2976" s="70" t="n">
        <v>46306</v>
      </c>
      <c r="D2976" t="inlineStr">
        <is>
          <t>2026-10</t>
        </is>
      </c>
      <c r="E2976" t="inlineStr">
        <is>
          <t>Wk of 2026-10-05</t>
        </is>
      </c>
      <c r="F2976" t="inlineStr">
        <is>
          <t>Nurture</t>
        </is>
      </c>
      <c r="G2976" s="39" t="str">
        <f>IF(ISNUMBER(MATCH(F2976,QualityStatuses,0)),"Quality Lead","Non-Quality Lead")</f>
        <v>Non-Quality Lead</v>
      </c>
      <c r="H2976" s="39" t="str">
        <f>IFERROR(INDEX(CampTypes,MATCH(I2976,CampList,0)),"Unattributed")</f>
        <v>New</v>
      </c>
      <c r="I2976" t="inlineStr">
        <is>
          <t>EBG - In House | ABO | Natuf | Leads | Unit Franchise | India | Oct26 | V1</t>
        </is>
      </c>
      <c r="J2976" t="inlineStr">
        <is>
          <t>EBG - In House | ABO | Natuf | Leads | Unit Franchise | India | Oct26 | V1</t>
        </is>
      </c>
      <c r="K2976" t="inlineStr">
        <is>
          <t>Direct (campaign tagged in CRM)</t>
        </is>
      </c>
      <c r="L2976" t="inlineStr">
        <is>
          <t>Natuf | LAL 1% | India | Jul26 | V1</t>
        </is>
      </c>
      <c r="M2976" t="inlineStr">
        <is>
          <t>Natuf | LAL 1% | India | Jul26 | V1</t>
        </is>
      </c>
      <c r="N2976" t="inlineStr">
        <is>
          <t>Natuf | Reel | Brand Ambassador | Heard Of Owning A Cafe | V1</t>
        </is>
      </c>
      <c r="O2976" t="inlineStr">
        <is>
          <t>In House Natuf</t>
        </is>
      </c>
      <c r="P2976" t="inlineStr">
        <is>
          <t>Facebook</t>
        </is>
      </c>
      <c r="Q2976" t="inlineStr">
        <is>
          <t>Marshal Malbari</t>
        </is>
      </c>
      <c r="R2976" t="inlineStr">
        <is>
          <t>Aisha Rasalkar</t>
        </is>
      </c>
      <c r="S2976" t="inlineStr">
        <is>
          <t>-</t>
        </is>
      </c>
      <c r="T2976" t="inlineStr">
        <is>
          <t>Mohali</t>
        </is>
      </c>
      <c r="U2976" t="inlineStr">
        <is>
          <t xml:space="preserve"> </t>
        </is>
      </c>
      <c r="V2976" t="n">
        <v>3</v>
      </c>
      <c r="W2976" t="n">
        <v>2</v>
      </c>
      <c r="X2976" t="inlineStr">
        <is>
          <t>XXXXXX8438</t>
        </is>
      </c>
      <c r="Y2976" s="72" t="n">
        <v>46326.52037037037</v>
      </c>
    </row>
    <row r="2977">
      <c r="A2977" s="39" t="inlineStr">
        <is>
          <t>6acb287e5ad1023747190c7f</t>
        </is>
      </c>
      <c r="B2977" s="72" t="n">
        <v>46306.48692129629</v>
      </c>
      <c r="C2977" s="70" t="n">
        <v>46306</v>
      </c>
      <c r="D2977" t="inlineStr">
        <is>
          <t>2026-10</t>
        </is>
      </c>
      <c r="E2977" t="inlineStr">
        <is>
          <t>Wk of 2026-10-05</t>
        </is>
      </c>
      <c r="F2977" t="inlineStr">
        <is>
          <t>Attempt 3</t>
        </is>
      </c>
      <c r="G2977" s="39" t="str">
        <f>IF(ISNUMBER(MATCH(F2977,QualityStatuses,0)),"Quality Lead","Non-Quality Lead")</f>
        <v>Non-Quality Lead</v>
      </c>
      <c r="H2977" s="39" t="str">
        <f>IFERROR(INDEX(CampTypes,MATCH(I2977,CampList,0)),"Unattributed")</f>
        <v>New</v>
      </c>
      <c r="I2977" t="inlineStr">
        <is>
          <t>EBG - In House | ABO | Natuf | Leads | Unit Franchise | India | Oct26 | V1</t>
        </is>
      </c>
      <c r="J2977" t="inlineStr">
        <is>
          <t>EBG - In House | ABO | Natuf | Leads | Unit Franchise | India | Oct26 | V1</t>
        </is>
      </c>
      <c r="K2977" t="inlineStr">
        <is>
          <t>Direct (campaign tagged in CRM)</t>
        </is>
      </c>
      <c r="L2977" t="inlineStr">
        <is>
          <t>Natuf | Investors | Tier1 + Growth Cities | Oct26 | V1</t>
        </is>
      </c>
      <c r="M2977" t="inlineStr">
        <is>
          <t>Natuf | Investors | Tier1 + Growth Cities | Oct26 | V1</t>
        </is>
      </c>
      <c r="N2977" t="inlineStr">
        <is>
          <t>Natuf | Reel | Brand Ambassador | Heard Of Owning A Cafe | V1</t>
        </is>
      </c>
      <c r="O2977" t="inlineStr">
        <is>
          <t>In House Natuf</t>
        </is>
      </c>
      <c r="P2977" t="inlineStr">
        <is>
          <t>Facebook</t>
        </is>
      </c>
      <c r="Q2977" t="inlineStr">
        <is>
          <t>Marshal Malbari</t>
        </is>
      </c>
      <c r="R2977" t="inlineStr">
        <is>
          <t>Pammi Roy</t>
        </is>
      </c>
      <c r="S2977" t="inlineStr">
        <is>
          <t>-</t>
        </is>
      </c>
      <c r="T2977" t="inlineStr">
        <is>
          <t>Raipur</t>
        </is>
      </c>
      <c r="U2977" t="inlineStr">
        <is>
          <t xml:space="preserve"> </t>
        </is>
      </c>
      <c r="V2977" t="n">
        <v>3</v>
      </c>
      <c r="W2977" t="n">
        <v>0</v>
      </c>
      <c r="X2977" t="inlineStr">
        <is>
          <t>XXXXXX7200</t>
        </is>
      </c>
      <c r="Y2977" s="72" t="n">
        <v>46326.52037037037</v>
      </c>
    </row>
    <row r="2978">
      <c r="A2978" s="39" t="inlineStr">
        <is>
          <t>6acb271b398fa601d2fbdbb5</t>
        </is>
      </c>
      <c r="B2978" s="72" t="n">
        <v>46306.4828125</v>
      </c>
      <c r="C2978" s="70" t="n">
        <v>46306</v>
      </c>
      <c r="D2978" t="inlineStr">
        <is>
          <t>2026-10</t>
        </is>
      </c>
      <c r="E2978" t="inlineStr">
        <is>
          <t>Wk of 2026-10-05</t>
        </is>
      </c>
      <c r="F2978" t="inlineStr">
        <is>
          <t>Details Shared</t>
        </is>
      </c>
      <c r="G2978" s="39" t="str">
        <f>IF(ISNUMBER(MATCH(F2978,QualityStatuses,0)),"Quality Lead","Non-Quality Lead")</f>
        <v>Quality Lead</v>
      </c>
      <c r="H2978" s="39" t="str">
        <f>IFERROR(INDEX(CampTypes,MATCH(I2978,CampList,0)),"Unattributed")</f>
        <v>New</v>
      </c>
      <c r="I2978" t="inlineStr">
        <is>
          <t>EBG - In House | ABO | Natuf | Leads | Unit Franchise | India | Oct26 | V1</t>
        </is>
      </c>
      <c r="J2978" t="inlineStr">
        <is>
          <t>EBG - In House | ABO | Natuf | Leads | Unit Franchise | India | Oct26 | V1</t>
        </is>
      </c>
      <c r="K2978" t="inlineStr">
        <is>
          <t>Direct (campaign tagged in CRM)</t>
        </is>
      </c>
      <c r="L2978" t="inlineStr">
        <is>
          <t>Natuf | Investors | Tier1 + Growth Cities | Oct26 | V1</t>
        </is>
      </c>
      <c r="M2978" t="inlineStr">
        <is>
          <t>Natuf | Investors | Tier1 + Growth Cities | Oct26 | V1</t>
        </is>
      </c>
      <c r="N2978" t="inlineStr">
        <is>
          <t>Natuf | Reel | Brand Ambassador | Heard Of Owning A Cafe | V1</t>
        </is>
      </c>
      <c r="O2978" t="inlineStr">
        <is>
          <t>In House Natuf</t>
        </is>
      </c>
      <c r="P2978" t="inlineStr">
        <is>
          <t>Facebook</t>
        </is>
      </c>
      <c r="Q2978" t="inlineStr">
        <is>
          <t>Marshal Malbari</t>
        </is>
      </c>
      <c r="R2978" t="inlineStr">
        <is>
          <t>Vanita Joshi</t>
        </is>
      </c>
      <c r="S2978" t="inlineStr">
        <is>
          <t>-</t>
        </is>
      </c>
      <c r="T2978" t="inlineStr">
        <is>
          <t>Pune</t>
        </is>
      </c>
      <c r="U2978" t="inlineStr">
        <is>
          <t xml:space="preserve"> </t>
        </is>
      </c>
      <c r="V2978" t="n">
        <v>6</v>
      </c>
      <c r="W2978" t="n">
        <v>2</v>
      </c>
      <c r="X2978" t="inlineStr">
        <is>
          <t>XXXXXX5802</t>
        </is>
      </c>
      <c r="Y2978" s="72" t="n">
        <v>46326.52037037037</v>
      </c>
    </row>
    <row r="2979">
      <c r="A2979" s="39" t="inlineStr">
        <is>
          <t>6acb24b23cc6a2916a97d337</t>
        </is>
      </c>
      <c r="B2979" s="72" t="n">
        <v>46306.4756712963</v>
      </c>
      <c r="C2979" s="70" t="n">
        <v>46306</v>
      </c>
      <c r="D2979" t="inlineStr">
        <is>
          <t>2026-10</t>
        </is>
      </c>
      <c r="E2979" t="inlineStr">
        <is>
          <t>Wk of 2026-10-05</t>
        </is>
      </c>
      <c r="F2979" t="inlineStr">
        <is>
          <t>Lost</t>
        </is>
      </c>
      <c r="G2979" s="39" t="str">
        <f>IF(ISNUMBER(MATCH(F2979,QualityStatuses,0)),"Quality Lead","Non-Quality Lead")</f>
        <v>Non-Quality Lead</v>
      </c>
      <c r="H2979" s="39" t="str">
        <f>IFERROR(INDEX(CampTypes,MATCH(I2979,CampList,0)),"Unattributed")</f>
        <v>New</v>
      </c>
      <c r="I2979" t="inlineStr">
        <is>
          <t>EBG - In House | ABO | Natuf | Leads | Unit Franchise | India | Oct26 | V1</t>
        </is>
      </c>
      <c r="J2979" t="inlineStr">
        <is>
          <t>EBG - In House | ABO | Natuf | Leads | Unit Franchise | India | Oct26 | V1</t>
        </is>
      </c>
      <c r="K2979" t="inlineStr">
        <is>
          <t>Direct (campaign tagged in CRM)</t>
        </is>
      </c>
      <c r="L2979" t="inlineStr">
        <is>
          <t>Natuf | Investors | Tier1 + Growth Cities | Oct26 | V1</t>
        </is>
      </c>
      <c r="M2979" t="inlineStr">
        <is>
          <t>Natuf | Investors | Tier1 + Growth Cities | Oct26 | V1</t>
        </is>
      </c>
      <c r="N2979" t="inlineStr">
        <is>
          <t>Natuf | Reel | Brand Ambassador | Heard Of Owning A Cafe | V1</t>
        </is>
      </c>
      <c r="O2979" t="inlineStr">
        <is>
          <t>In House Natuf</t>
        </is>
      </c>
      <c r="P2979" t="inlineStr">
        <is>
          <t>Facebook</t>
        </is>
      </c>
      <c r="Q2979" t="inlineStr">
        <is>
          <t>Marshal Malbari</t>
        </is>
      </c>
      <c r="R2979" t="inlineStr">
        <is>
          <t>Tanishq A</t>
        </is>
      </c>
      <c r="S2979" t="inlineStr">
        <is>
          <t>DNP - Did Not Pick Up</t>
        </is>
      </c>
      <c r="T2979" t="inlineStr">
        <is>
          <t>Jaora</t>
        </is>
      </c>
      <c r="U2979" t="inlineStr">
        <is>
          <t xml:space="preserve"> </t>
        </is>
      </c>
      <c r="V2979" t="n">
        <v>11</v>
      </c>
      <c r="W2979" t="n">
        <v>5</v>
      </c>
      <c r="X2979" t="inlineStr">
        <is>
          <t>XXXXXX3670</t>
        </is>
      </c>
      <c r="Y2979" s="72" t="n">
        <v>46326.52037037037</v>
      </c>
    </row>
    <row r="2980">
      <c r="A2980" s="39" t="inlineStr">
        <is>
          <t>6acb23629f1686dd6d730bea</t>
        </is>
      </c>
      <c r="B2980" s="72" t="n">
        <v>46306.47178240741</v>
      </c>
      <c r="C2980" s="70" t="n">
        <v>46306</v>
      </c>
      <c r="D2980" t="inlineStr">
        <is>
          <t>2026-10</t>
        </is>
      </c>
      <c r="E2980" t="inlineStr">
        <is>
          <t>Wk of 2026-10-05</t>
        </is>
      </c>
      <c r="F2980" t="inlineStr">
        <is>
          <t>Lost</t>
        </is>
      </c>
      <c r="G2980" s="39" t="str">
        <f>IF(ISNUMBER(MATCH(F2980,QualityStatuses,0)),"Quality Lead","Non-Quality Lead")</f>
        <v>Non-Quality Lead</v>
      </c>
      <c r="H2980" s="39" t="str">
        <f>IFERROR(INDEX(CampTypes,MATCH(I2980,CampList,0)),"Unattributed")</f>
        <v>New</v>
      </c>
      <c r="I2980" t="inlineStr">
        <is>
          <t>EBG - In House | ABO | Natuf | Leads | Unit Franchise | India | Oct26 | V1</t>
        </is>
      </c>
      <c r="J2980" t="inlineStr">
        <is>
          <t>EBG - In House | ABO | Natuf | Leads | Unit Franchise | India | Oct26 | V1</t>
        </is>
      </c>
      <c r="K2980" t="inlineStr">
        <is>
          <t>Direct (campaign tagged in CRM)</t>
        </is>
      </c>
      <c r="L2980" t="inlineStr">
        <is>
          <t>Natuf | Business Owners | Tier1 + Growth Cities | Oct26 | V1</t>
        </is>
      </c>
      <c r="M2980" t="inlineStr">
        <is>
          <t>Natuf | Business Owners | Tier1 + Growth Cities | Oct26 | V1</t>
        </is>
      </c>
      <c r="N2980" t="inlineStr">
        <is>
          <t>Natuf | Reel | Brand Ambassador | Heard Of Owning A Cafe | V1</t>
        </is>
      </c>
      <c r="O2980" t="inlineStr">
        <is>
          <t>In House Natuf</t>
        </is>
      </c>
      <c r="P2980" t="inlineStr">
        <is>
          <t>Facebook</t>
        </is>
      </c>
      <c r="Q2980" t="inlineStr">
        <is>
          <t>Marshal Malbari</t>
        </is>
      </c>
      <c r="R2980" t="inlineStr">
        <is>
          <t>Shubham Menon</t>
        </is>
      </c>
      <c r="S2980" t="inlineStr">
        <is>
          <t>Not Interested</t>
        </is>
      </c>
      <c r="T2980" t="inlineStr">
        <is>
          <t>Raipur</t>
        </is>
      </c>
      <c r="U2980" t="inlineStr">
        <is>
          <t xml:space="preserve"> </t>
        </is>
      </c>
      <c r="V2980" t="n">
        <v>3</v>
      </c>
      <c r="W2980" t="n">
        <v>1</v>
      </c>
      <c r="X2980" t="inlineStr">
        <is>
          <t>XXXXXX9802</t>
        </is>
      </c>
      <c r="Y2980" s="72" t="n">
        <v>46326.52037037037</v>
      </c>
    </row>
    <row r="2981">
      <c r="A2981" s="39" t="inlineStr">
        <is>
          <t>6acb2137d4b572169d3f8ed5</t>
        </is>
      </c>
      <c r="B2981" s="72" t="n">
        <v>46306.4653587963</v>
      </c>
      <c r="C2981" s="70" t="n">
        <v>46306</v>
      </c>
      <c r="D2981" t="inlineStr">
        <is>
          <t>2026-10</t>
        </is>
      </c>
      <c r="E2981" t="inlineStr">
        <is>
          <t>Wk of 2026-10-05</t>
        </is>
      </c>
      <c r="F2981" t="inlineStr">
        <is>
          <t>Details Shared</t>
        </is>
      </c>
      <c r="G2981" s="39" t="str">
        <f>IF(ISNUMBER(MATCH(F2981,QualityStatuses,0)),"Quality Lead","Non-Quality Lead")</f>
        <v>Quality Lead</v>
      </c>
      <c r="H2981" s="39" t="str">
        <f>IFERROR(INDEX(CampTypes,MATCH(I2981,CampList,0)),"Unattributed")</f>
        <v>New</v>
      </c>
      <c r="I2981" t="inlineStr">
        <is>
          <t>EBG - In House | ABO | Natuf | Leads | Unit Franchise | India | Oct26 | V1</t>
        </is>
      </c>
      <c r="J2981" t="inlineStr">
        <is>
          <t>EBG - In House | ABO | Natuf | Leads | Unit Franchise | India | Oct26 | V1</t>
        </is>
      </c>
      <c r="K2981" t="inlineStr">
        <is>
          <t>Direct (campaign tagged in CRM)</t>
        </is>
      </c>
      <c r="L2981" t="inlineStr">
        <is>
          <t>Natuf | LAL 1% | India | Jul26 | V1</t>
        </is>
      </c>
      <c r="M2981" t="inlineStr">
        <is>
          <t>Natuf | LAL 1% | India | Jul26 | V1</t>
        </is>
      </c>
      <c r="N2981" t="inlineStr">
        <is>
          <t>Natuf | Reel | Brand Ambassador | Heard Of Owning A Cafe | V1</t>
        </is>
      </c>
      <c r="O2981" t="inlineStr">
        <is>
          <t>In House Natuf</t>
        </is>
      </c>
      <c r="P2981" t="inlineStr">
        <is>
          <t>Facebook</t>
        </is>
      </c>
      <c r="Q2981" t="inlineStr">
        <is>
          <t>Marshal Malbari</t>
        </is>
      </c>
      <c r="R2981" t="inlineStr">
        <is>
          <t>Rudresh Thorat</t>
        </is>
      </c>
      <c r="S2981" t="inlineStr">
        <is>
          <t>-</t>
        </is>
      </c>
      <c r="T2981" t="inlineStr">
        <is>
          <t>Gorakhpur</t>
        </is>
      </c>
      <c r="U2981" t="inlineStr">
        <is>
          <t xml:space="preserve"> </t>
        </is>
      </c>
      <c r="V2981" t="n">
        <v>3</v>
      </c>
      <c r="W2981" t="n">
        <v>1</v>
      </c>
      <c r="X2981" t="inlineStr">
        <is>
          <t>XXXXXX5364</t>
        </is>
      </c>
      <c r="Y2981" s="72" t="n">
        <v>46326.52037037037</v>
      </c>
    </row>
    <row r="2982">
      <c r="A2982" s="39" t="inlineStr">
        <is>
          <t>6acb208bbdb259ef4d40b8b7</t>
        </is>
      </c>
      <c r="B2982" s="72" t="n">
        <v>46306.46336805556</v>
      </c>
      <c r="C2982" s="70" t="n">
        <v>46306</v>
      </c>
      <c r="D2982" t="inlineStr">
        <is>
          <t>2026-10</t>
        </is>
      </c>
      <c r="E2982" t="inlineStr">
        <is>
          <t>Wk of 2026-10-05</t>
        </is>
      </c>
      <c r="F2982" t="inlineStr">
        <is>
          <t>Details Shared</t>
        </is>
      </c>
      <c r="G2982" s="39" t="str">
        <f>IF(ISNUMBER(MATCH(F2982,QualityStatuses,0)),"Quality Lead","Non-Quality Lead")</f>
        <v>Quality Lead</v>
      </c>
      <c r="H2982" s="39" t="str">
        <f>IFERROR(INDEX(CampTypes,MATCH(I2982,CampList,0)),"Unattributed")</f>
        <v>New</v>
      </c>
      <c r="I2982" t="inlineStr">
        <is>
          <t>EBG - In House | ABO | Natuf | Leads | Unit Franchise | India | Oct26 | V1</t>
        </is>
      </c>
      <c r="J2982" t="inlineStr">
        <is>
          <t>EBG - In House | ABO | Natuf | Leads | Unit Franchise | India | Oct26 | V1</t>
        </is>
      </c>
      <c r="K2982" t="inlineStr">
        <is>
          <t>Direct (campaign tagged in CRM)</t>
        </is>
      </c>
      <c r="L2982" t="inlineStr">
        <is>
          <t>Natuf | Business Owners | Tier1 + Growth Cities | Oct26 | V1</t>
        </is>
      </c>
      <c r="M2982" t="inlineStr">
        <is>
          <t>Natuf | Business Owners | Tier1 + Growth Cities | Oct26 | V1</t>
        </is>
      </c>
      <c r="N2982" t="inlineStr">
        <is>
          <t>Natuf | Reel | Brand Ambassador | Heard Of Owning A Cafe | V1</t>
        </is>
      </c>
      <c r="O2982" t="inlineStr">
        <is>
          <t>In House Natuf</t>
        </is>
      </c>
      <c r="P2982" t="inlineStr">
        <is>
          <t>Facebook</t>
        </is>
      </c>
      <c r="Q2982" t="inlineStr">
        <is>
          <t>Marshal Malbari</t>
        </is>
      </c>
      <c r="R2982" t="inlineStr">
        <is>
          <t>Rohit Kamble</t>
        </is>
      </c>
      <c r="S2982" t="inlineStr">
        <is>
          <t>-</t>
        </is>
      </c>
      <c r="T2982" t="inlineStr">
        <is>
          <t>Mumbai</t>
        </is>
      </c>
      <c r="U2982" t="inlineStr">
        <is>
          <t xml:space="preserve"> </t>
        </is>
      </c>
      <c r="V2982" t="n">
        <v>1</v>
      </c>
      <c r="W2982" t="n">
        <v>1</v>
      </c>
      <c r="X2982" t="inlineStr">
        <is>
          <t>XXXXXX3908</t>
        </is>
      </c>
      <c r="Y2982" s="72" t="n">
        <v>46326.52037037037</v>
      </c>
    </row>
    <row r="2983">
      <c r="A2983" s="39" t="inlineStr">
        <is>
          <t>6acb1f464f17fa15e4e5b6ab</t>
        </is>
      </c>
      <c r="B2983" s="72" t="n">
        <v>46306.45960648148</v>
      </c>
      <c r="C2983" s="70" t="n">
        <v>46306</v>
      </c>
      <c r="D2983" t="inlineStr">
        <is>
          <t>2026-10</t>
        </is>
      </c>
      <c r="E2983" t="inlineStr">
        <is>
          <t>Wk of 2026-10-05</t>
        </is>
      </c>
      <c r="F2983" t="inlineStr">
        <is>
          <t>Attempt 5</t>
        </is>
      </c>
      <c r="G2983" s="39" t="str">
        <f>IF(ISNUMBER(MATCH(F2983,QualityStatuses,0)),"Quality Lead","Non-Quality Lead")</f>
        <v>Non-Quality Lead</v>
      </c>
      <c r="H2983" s="39" t="str">
        <f>IFERROR(INDEX(CampTypes,MATCH(I2983,CampList,0)),"Unattributed")</f>
        <v>New</v>
      </c>
      <c r="I2983" t="inlineStr">
        <is>
          <t>EBG - In House | ABO | Natuf | Leads | Unit Franchise | India | Oct26 | V1</t>
        </is>
      </c>
      <c r="J2983" t="inlineStr">
        <is>
          <t>EBG - In House | ABO | Natuf | Leads | Unit Franchise | India | Oct26 | V1</t>
        </is>
      </c>
      <c r="K2983" t="inlineStr">
        <is>
          <t>Direct (campaign tagged in CRM)</t>
        </is>
      </c>
      <c r="L2983" t="inlineStr">
        <is>
          <t>Natuf | Business Owners | Tier1 + Growth Cities | Oct26 | V1</t>
        </is>
      </c>
      <c r="M2983" t="inlineStr">
        <is>
          <t>Natuf | Business Owners | Tier1 + Growth Cities | Oct26 | V1</t>
        </is>
      </c>
      <c r="N2983" t="inlineStr">
        <is>
          <t>Natuf | Reel | Brand Ambassador | Heard Of Owning A Cafe | V1</t>
        </is>
      </c>
      <c r="O2983" t="inlineStr">
        <is>
          <t>In House Natuf</t>
        </is>
      </c>
      <c r="P2983" t="inlineStr">
        <is>
          <t>Facebook</t>
        </is>
      </c>
      <c r="Q2983" t="inlineStr">
        <is>
          <t>Marshal Malbari</t>
        </is>
      </c>
      <c r="R2983" t="inlineStr">
        <is>
          <t>Rinkita Virvani</t>
        </is>
      </c>
      <c r="S2983" t="inlineStr">
        <is>
          <t>-</t>
        </is>
      </c>
      <c r="T2983" t="inlineStr">
        <is>
          <t>faridabad</t>
        </is>
      </c>
      <c r="U2983" t="inlineStr">
        <is>
          <t xml:space="preserve"> </t>
        </is>
      </c>
      <c r="V2983" t="n">
        <v>5</v>
      </c>
      <c r="W2983" t="n">
        <v>0</v>
      </c>
      <c r="X2983" t="inlineStr">
        <is>
          <t>XXXXXX4999</t>
        </is>
      </c>
      <c r="Y2983" s="72" t="n">
        <v>46326.52037037037</v>
      </c>
    </row>
    <row r="2984">
      <c r="A2984" s="39" t="inlineStr">
        <is>
          <t>6acb1da93dc6c0d258b48190</t>
        </is>
      </c>
      <c r="B2984" s="72" t="n">
        <v>46306.45482638889</v>
      </c>
      <c r="C2984" s="70" t="n">
        <v>46306</v>
      </c>
      <c r="D2984" t="inlineStr">
        <is>
          <t>2026-10</t>
        </is>
      </c>
      <c r="E2984" t="inlineStr">
        <is>
          <t>Wk of 2026-10-05</t>
        </is>
      </c>
      <c r="F2984" t="inlineStr">
        <is>
          <t>Attempt 4</t>
        </is>
      </c>
      <c r="G2984" s="39" t="str">
        <f>IF(ISNUMBER(MATCH(F2984,QualityStatuses,0)),"Quality Lead","Non-Quality Lead")</f>
        <v>Non-Quality Lead</v>
      </c>
      <c r="H2984" s="39" t="str">
        <f>IFERROR(INDEX(CampTypes,MATCH(I2984,CampList,0)),"Unattributed")</f>
        <v>Old</v>
      </c>
      <c r="I2984" t="inlineStr">
        <is>
          <t>E_Natuf_Generic_13082026</t>
        </is>
      </c>
      <c r="J2984" t="inlineStr">
        <is>
          <t>E_Natuf_Generic_13082026</t>
        </is>
      </c>
      <c r="K2984" t="inlineStr">
        <is>
          <t>Direct (campaign tagged in CRM)</t>
        </is>
      </c>
      <c r="L2984" t="inlineStr">
        <is>
          <t>E_Natuf_Generic_13082026_Adset1</t>
        </is>
      </c>
      <c r="M2984" t="inlineStr">
        <is>
          <t>E_Natuf_Generic_13082026_Adset1</t>
        </is>
      </c>
      <c r="N2984" t="inlineStr">
        <is>
          <t>E_Natuf_Generic_13082026_Adset1_Ad1</t>
        </is>
      </c>
      <c r="O2984" t="inlineStr">
        <is>
          <t>Natuf</t>
        </is>
      </c>
      <c r="P2984" t="inlineStr">
        <is>
          <t>Facebook</t>
        </is>
      </c>
      <c r="Q2984" t="inlineStr">
        <is>
          <t>Marshal Malbari</t>
        </is>
      </c>
      <c r="R2984" t="inlineStr">
        <is>
          <t>Rinkita Virvani</t>
        </is>
      </c>
      <c r="S2984" t="inlineStr">
        <is>
          <t>-</t>
        </is>
      </c>
      <c r="T2984" t="inlineStr">
        <is>
          <t>Pune</t>
        </is>
      </c>
      <c r="U2984" t="inlineStr">
        <is>
          <t xml:space="preserve"> </t>
        </is>
      </c>
      <c r="V2984" t="n">
        <v>7</v>
      </c>
      <c r="W2984" t="n">
        <v>0</v>
      </c>
      <c r="X2984" t="inlineStr">
        <is>
          <t>XXXXXX8606</t>
        </is>
      </c>
      <c r="Y2984" s="72" t="n">
        <v>46326.52037037037</v>
      </c>
    </row>
    <row r="2985">
      <c r="A2985" s="39" t="inlineStr">
        <is>
          <t>6acb1d573cc6a2916a97cbaa</t>
        </is>
      </c>
      <c r="B2985" s="72" t="n">
        <v>46306.45387731482</v>
      </c>
      <c r="C2985" s="70" t="n">
        <v>46306</v>
      </c>
      <c r="D2985" t="inlineStr">
        <is>
          <t>2026-10</t>
        </is>
      </c>
      <c r="E2985" t="inlineStr">
        <is>
          <t>Wk of 2026-10-05</t>
        </is>
      </c>
      <c r="F2985" t="inlineStr">
        <is>
          <t>Lost</t>
        </is>
      </c>
      <c r="G2985" s="39" t="str">
        <f>IF(ISNUMBER(MATCH(F2985,QualityStatuses,0)),"Quality Lead","Non-Quality Lead")</f>
        <v>Non-Quality Lead</v>
      </c>
      <c r="H2985" s="39" t="str">
        <f>IFERROR(INDEX(CampTypes,MATCH(I2985,CampList,0)),"Unattributed")</f>
        <v>New</v>
      </c>
      <c r="I2985" t="inlineStr">
        <is>
          <t>EBG - In House | ABO | Natuf | Leads | Unit Franchise | India | Oct26 | V1</t>
        </is>
      </c>
      <c r="J2985" t="inlineStr">
        <is>
          <t>EBG - In House | ABO | Natuf | Leads | Unit Franchise | India | Oct26 | V1</t>
        </is>
      </c>
      <c r="K2985" t="inlineStr">
        <is>
          <t>Direct (campaign tagged in CRM)</t>
        </is>
      </c>
      <c r="L2985" t="inlineStr">
        <is>
          <t>Natuf | Investors | Tier1 + Growth Cities | Oct26 | V1</t>
        </is>
      </c>
      <c r="M2985" t="inlineStr">
        <is>
          <t>Natuf | Investors | Tier1 + Growth Cities | Oct26 | V1</t>
        </is>
      </c>
      <c r="N2985" t="inlineStr">
        <is>
          <t>Natuf | Reel | Brand Ambassador | Heard Of Owning A Cafe | V1</t>
        </is>
      </c>
      <c r="O2985" t="inlineStr">
        <is>
          <t>In House Natuf</t>
        </is>
      </c>
      <c r="P2985" t="inlineStr">
        <is>
          <t>Facebook</t>
        </is>
      </c>
      <c r="Q2985" t="inlineStr">
        <is>
          <t>Marshal Malbari</t>
        </is>
      </c>
      <c r="R2985" t="inlineStr">
        <is>
          <t>Pammi Roy</t>
        </is>
      </c>
      <c r="S2985" t="inlineStr">
        <is>
          <t>Not Interested</t>
        </is>
      </c>
      <c r="T2985" t="inlineStr">
        <is>
          <t>faridabad</t>
        </is>
      </c>
      <c r="U2985" t="inlineStr">
        <is>
          <t xml:space="preserve"> </t>
        </is>
      </c>
      <c r="V2985" t="n">
        <v>3</v>
      </c>
      <c r="W2985" t="n">
        <v>2</v>
      </c>
      <c r="X2985" t="inlineStr">
        <is>
          <t>XXXXXX7988</t>
        </is>
      </c>
      <c r="Y2985" s="72" t="n">
        <v>46326.52037037037</v>
      </c>
    </row>
    <row r="2986">
      <c r="A2986" s="39" t="inlineStr">
        <is>
          <t>6acb1d243feb4d9a186d871d</t>
        </is>
      </c>
      <c r="B2986" s="72" t="n">
        <v>46306.45328703704</v>
      </c>
      <c r="C2986" s="70" t="n">
        <v>46306</v>
      </c>
      <c r="D2986" t="inlineStr">
        <is>
          <t>2026-10</t>
        </is>
      </c>
      <c r="E2986" t="inlineStr">
        <is>
          <t>Wk of 2026-10-05</t>
        </is>
      </c>
      <c r="F2986" t="inlineStr">
        <is>
          <t>Lost</t>
        </is>
      </c>
      <c r="G2986" s="39" t="str">
        <f>IF(ISNUMBER(MATCH(F2986,QualityStatuses,0)),"Quality Lead","Non-Quality Lead")</f>
        <v>Non-Quality Lead</v>
      </c>
      <c r="H2986" s="39" t="str">
        <f>IFERROR(INDEX(CampTypes,MATCH(I2986,CampList,0)),"Unattributed")</f>
        <v>New</v>
      </c>
      <c r="I2986" t="inlineStr">
        <is>
          <t>EBG - In House | ABO | Natuf | Leads | Unit Franchise | India | Oct26 | V1</t>
        </is>
      </c>
      <c r="J2986" t="inlineStr">
        <is>
          <t>EBG - In House | ABO | Natuf | Leads | Unit Franchise | India | Oct26 | V1</t>
        </is>
      </c>
      <c r="K2986" t="inlineStr">
        <is>
          <t>Direct (campaign tagged in CRM)</t>
        </is>
      </c>
      <c r="L2986" t="inlineStr">
        <is>
          <t>Natuf | Investors | Tier1 + Growth Cities | Oct26 | V1</t>
        </is>
      </c>
      <c r="M2986" t="inlineStr">
        <is>
          <t>Natuf | Investors | Tier1 + Growth Cities | Oct26 | V1</t>
        </is>
      </c>
      <c r="N2986" t="inlineStr">
        <is>
          <t>Natuf | Reel | Brand Ambassador | Heard Of Owning A Cafe | V1</t>
        </is>
      </c>
      <c r="O2986" t="inlineStr">
        <is>
          <t>In House Natuf</t>
        </is>
      </c>
      <c r="P2986" t="inlineStr">
        <is>
          <t>Facebook</t>
        </is>
      </c>
      <c r="Q2986" t="inlineStr">
        <is>
          <t>Marshal Malbari</t>
        </is>
      </c>
      <c r="R2986" t="inlineStr">
        <is>
          <t>Drishti Lodhia</t>
        </is>
      </c>
      <c r="S2986" t="inlineStr">
        <is>
          <t>Not Interested</t>
        </is>
      </c>
      <c r="T2986" t="inlineStr">
        <is>
          <t>Ballia</t>
        </is>
      </c>
      <c r="U2986" t="inlineStr">
        <is>
          <t xml:space="preserve"> </t>
        </is>
      </c>
      <c r="V2986" t="n">
        <v>5</v>
      </c>
      <c r="W2986" t="n">
        <v>4</v>
      </c>
      <c r="X2986" t="inlineStr">
        <is>
          <t>XXXXXX9265</t>
        </is>
      </c>
      <c r="Y2986" s="72" t="n">
        <v>46326.52037037037</v>
      </c>
    </row>
    <row r="2987">
      <c r="A2987" s="39" t="inlineStr">
        <is>
          <t>6acb1be90e4dfc2b29f1df2b</t>
        </is>
      </c>
      <c r="B2987" s="72" t="n">
        <v>46306.4496412037</v>
      </c>
      <c r="C2987" s="70" t="n">
        <v>46306</v>
      </c>
      <c r="D2987" t="inlineStr">
        <is>
          <t>2026-10</t>
        </is>
      </c>
      <c r="E2987" t="inlineStr">
        <is>
          <t>Wk of 2026-10-05</t>
        </is>
      </c>
      <c r="F2987" t="inlineStr">
        <is>
          <t>Attempt 3</t>
        </is>
      </c>
      <c r="G2987" s="39" t="str">
        <f>IF(ISNUMBER(MATCH(F2987,QualityStatuses,0)),"Quality Lead","Non-Quality Lead")</f>
        <v>Non-Quality Lead</v>
      </c>
      <c r="H2987" s="39" t="str">
        <f>IFERROR(INDEX(CampTypes,MATCH(I2987,CampList,0)),"Unattributed")</f>
        <v>New</v>
      </c>
      <c r="I2987" t="inlineStr">
        <is>
          <t>EBG - In House | ABO | Natuf | Leads | Unit Franchise | India | Oct26 | V1</t>
        </is>
      </c>
      <c r="J2987" t="inlineStr">
        <is>
          <t>EBG - In House | ABO | Natuf | Leads | Unit Franchise | India | Oct26 | V1</t>
        </is>
      </c>
      <c r="K2987" t="inlineStr">
        <is>
          <t>Direct (campaign tagged in CRM)</t>
        </is>
      </c>
      <c r="L2987" t="inlineStr">
        <is>
          <t>Natuf | Investors | Tier1 + Growth Cities | Oct26 | V1</t>
        </is>
      </c>
      <c r="M2987" t="inlineStr">
        <is>
          <t>Natuf | Investors | Tier1 + Growth Cities | Oct26 | V1</t>
        </is>
      </c>
      <c r="N2987" t="inlineStr">
        <is>
          <t>Natuf | Reel | Brand Ambassador | Heard Of Owning A Cafe | V1</t>
        </is>
      </c>
      <c r="O2987" t="inlineStr">
        <is>
          <t>In House Natuf</t>
        </is>
      </c>
      <c r="P2987" t="inlineStr">
        <is>
          <t>Facebook</t>
        </is>
      </c>
      <c r="Q2987" t="inlineStr">
        <is>
          <t>Marshal Malbari</t>
        </is>
      </c>
      <c r="R2987" t="inlineStr">
        <is>
          <t>Aisha Rasalkar</t>
        </is>
      </c>
      <c r="S2987" t="inlineStr">
        <is>
          <t>-</t>
        </is>
      </c>
      <c r="T2987" t="inlineStr">
        <is>
          <t>Indore</t>
        </is>
      </c>
      <c r="U2987" t="inlineStr">
        <is>
          <t xml:space="preserve"> </t>
        </is>
      </c>
      <c r="V2987" t="n">
        <v>3</v>
      </c>
      <c r="W2987" t="n">
        <v>1</v>
      </c>
      <c r="X2987" t="inlineStr">
        <is>
          <t>XXXXXX9368</t>
        </is>
      </c>
      <c r="Y2987" s="72" t="n">
        <v>46326.52037037037</v>
      </c>
    </row>
    <row r="2988">
      <c r="A2988" s="39" t="inlineStr">
        <is>
          <t>6acb1af9f6e72f2b92c1bba3</t>
        </is>
      </c>
      <c r="B2988" s="72" t="n">
        <v>46306.44686342592</v>
      </c>
      <c r="C2988" s="70" t="n">
        <v>46306</v>
      </c>
      <c r="D2988" t="inlineStr">
        <is>
          <t>2026-10</t>
        </is>
      </c>
      <c r="E2988" t="inlineStr">
        <is>
          <t>Wk of 2026-10-05</t>
        </is>
      </c>
      <c r="F2988" t="inlineStr">
        <is>
          <t>Lost</t>
        </is>
      </c>
      <c r="G2988" s="39" t="str">
        <f>IF(ISNUMBER(MATCH(F2988,QualityStatuses,0)),"Quality Lead","Non-Quality Lead")</f>
        <v>Non-Quality Lead</v>
      </c>
      <c r="H2988" s="39" t="str">
        <f>IFERROR(INDEX(CampTypes,MATCH(I2988,CampList,0)),"Unattributed")</f>
        <v>New</v>
      </c>
      <c r="I2988" t="inlineStr">
        <is>
          <t>EBG - In House | ABO | Natuf | Leads | Unit Franchise | India | Oct26 | V1</t>
        </is>
      </c>
      <c r="J2988" t="inlineStr">
        <is>
          <t>EBG - In House | ABO | Natuf | Leads | Unit Franchise | India | Oct26 | V1</t>
        </is>
      </c>
      <c r="K2988" t="inlineStr">
        <is>
          <t>Direct (campaign tagged in CRM)</t>
        </is>
      </c>
      <c r="L2988" t="inlineStr">
        <is>
          <t>Natuf | Business Owners | Tier1 + Growth Cities | Oct26 | V1</t>
        </is>
      </c>
      <c r="M2988" t="inlineStr">
        <is>
          <t>Natuf | Business Owners | Tier1 + Growth Cities | Oct26 | V1</t>
        </is>
      </c>
      <c r="N2988" t="inlineStr">
        <is>
          <t>Natuf | Reel | Brand Ambassador | Heard Of Owning A Cafe | V1</t>
        </is>
      </c>
      <c r="O2988" t="inlineStr">
        <is>
          <t>In House Natuf</t>
        </is>
      </c>
      <c r="P2988" t="inlineStr">
        <is>
          <t>Facebook</t>
        </is>
      </c>
      <c r="Q2988" t="inlineStr">
        <is>
          <t>Marshal Malbari</t>
        </is>
      </c>
      <c r="R2988" t="inlineStr">
        <is>
          <t>Shubham Menon</t>
        </is>
      </c>
      <c r="S2988" t="inlineStr">
        <is>
          <t>Not Interested</t>
        </is>
      </c>
      <c r="T2988" t="inlineStr">
        <is>
          <t>Bangalore</t>
        </is>
      </c>
      <c r="U2988" t="inlineStr">
        <is>
          <t xml:space="preserve"> </t>
        </is>
      </c>
      <c r="V2988" t="n">
        <v>9</v>
      </c>
      <c r="W2988" t="n">
        <v>6</v>
      </c>
      <c r="X2988" t="inlineStr">
        <is>
          <t>XXXXXX1648</t>
        </is>
      </c>
      <c r="Y2988" s="72" t="n">
        <v>46326.52037037037</v>
      </c>
    </row>
    <row r="2989">
      <c r="A2989" s="39" t="inlineStr">
        <is>
          <t>6acb1ae40e4dfc2b29f1dd4d</t>
        </is>
      </c>
      <c r="B2989" s="72" t="n">
        <v>46306.44662037037</v>
      </c>
      <c r="C2989" s="70" t="n">
        <v>46306</v>
      </c>
      <c r="D2989" t="inlineStr">
        <is>
          <t>2026-10</t>
        </is>
      </c>
      <c r="E2989" t="inlineStr">
        <is>
          <t>Wk of 2026-10-05</t>
        </is>
      </c>
      <c r="F2989" t="inlineStr">
        <is>
          <t>Lost</t>
        </is>
      </c>
      <c r="G2989" s="39" t="str">
        <f>IF(ISNUMBER(MATCH(F2989,QualityStatuses,0)),"Quality Lead","Non-Quality Lead")</f>
        <v>Non-Quality Lead</v>
      </c>
      <c r="H2989" s="39" t="str">
        <f>IFERROR(INDEX(CampTypes,MATCH(I2989,CampList,0)),"Unattributed")</f>
        <v>Old</v>
      </c>
      <c r="I2989" t="inlineStr">
        <is>
          <t>natuf_Kiosk_14072026_Hindi</t>
        </is>
      </c>
      <c r="J2989" t="inlineStr">
        <is>
          <t>natuf_Kiosk_14072026_Hindi</t>
        </is>
      </c>
      <c r="K2989" t="inlineStr">
        <is>
          <t>Direct (campaign tagged in CRM)</t>
        </is>
      </c>
      <c r="L2989" t="inlineStr">
        <is>
          <t>natuf_Kiosk_09102026</t>
        </is>
      </c>
      <c r="M2989" t="inlineStr">
        <is>
          <t>natuf_Kiosk_09102026</t>
        </is>
      </c>
      <c r="N2989" t="inlineStr">
        <is>
          <t>natuf_Kiosk_14072026_ad set_ad1</t>
        </is>
      </c>
      <c r="O2989" t="inlineStr">
        <is>
          <t>Natuf</t>
        </is>
      </c>
      <c r="P2989" t="inlineStr">
        <is>
          <t>Facebook</t>
        </is>
      </c>
      <c r="Q2989" t="inlineStr">
        <is>
          <t>Marshal Malbari</t>
        </is>
      </c>
      <c r="R2989" t="inlineStr">
        <is>
          <t>Vanita Joshi</t>
        </is>
      </c>
      <c r="S2989" t="inlineStr">
        <is>
          <t>DNP - Did Not Pick Up</t>
        </is>
      </c>
      <c r="T2989" t="inlineStr">
        <is>
          <t>Mumbai</t>
        </is>
      </c>
      <c r="U2989" t="inlineStr">
        <is>
          <t xml:space="preserve"> </t>
        </is>
      </c>
      <c r="V2989" t="n">
        <v>6</v>
      </c>
      <c r="W2989" t="n">
        <v>0</v>
      </c>
      <c r="X2989" t="inlineStr">
        <is>
          <t>XXXXXX8406</t>
        </is>
      </c>
      <c r="Y2989" s="72" t="n">
        <v>46326.52037037037</v>
      </c>
    </row>
    <row r="2990">
      <c r="A2990" s="39" t="inlineStr">
        <is>
          <t>6acb191842510e421c215e76</t>
        </is>
      </c>
      <c r="B2990" s="72" t="n">
        <v>46306.4412962963</v>
      </c>
      <c r="C2990" s="70" t="n">
        <v>46306</v>
      </c>
      <c r="D2990" t="inlineStr">
        <is>
          <t>2026-10</t>
        </is>
      </c>
      <c r="E2990" t="inlineStr">
        <is>
          <t>Wk of 2026-10-05</t>
        </is>
      </c>
      <c r="F2990" t="inlineStr">
        <is>
          <t>Details Shared</t>
        </is>
      </c>
      <c r="G2990" s="39" t="str">
        <f>IF(ISNUMBER(MATCH(F2990,QualityStatuses,0)),"Quality Lead","Non-Quality Lead")</f>
        <v>Quality Lead</v>
      </c>
      <c r="H2990" s="39" t="str">
        <f>IFERROR(INDEX(CampTypes,MATCH(I2990,CampList,0)),"Unattributed")</f>
        <v>New</v>
      </c>
      <c r="I2990" t="inlineStr">
        <is>
          <t>EBG - In House | ABO | Natuf | Leads | Unit Franchise | India | Oct26 | V1</t>
        </is>
      </c>
      <c r="J2990" t="inlineStr">
        <is>
          <t>EBG - In House | ABO | Natuf | Leads | Unit Franchise | India | Oct26 | V1</t>
        </is>
      </c>
      <c r="K2990" t="inlineStr">
        <is>
          <t>Direct (campaign tagged in CRM)</t>
        </is>
      </c>
      <c r="L2990" t="inlineStr">
        <is>
          <t>Natuf | Broad | Tier1 + Growth Cities | Oct26 | V1</t>
        </is>
      </c>
      <c r="M2990" t="inlineStr">
        <is>
          <t>Natuf | Broad | Tier1 + Growth Cities | Oct26 | V1</t>
        </is>
      </c>
      <c r="N2990" t="inlineStr">
        <is>
          <t>Natuf | Reel | Brand Ambassador | Heard Of Owning A Cafe | V1</t>
        </is>
      </c>
      <c r="O2990" t="inlineStr">
        <is>
          <t>In House Natuf</t>
        </is>
      </c>
      <c r="P2990" t="inlineStr">
        <is>
          <t>Facebook</t>
        </is>
      </c>
      <c r="Q2990" t="inlineStr">
        <is>
          <t>Marshal Malbari</t>
        </is>
      </c>
      <c r="R2990" t="inlineStr">
        <is>
          <t>Vanita Joshi</t>
        </is>
      </c>
      <c r="S2990" t="inlineStr">
        <is>
          <t>-</t>
        </is>
      </c>
      <c r="T2990" t="inlineStr">
        <is>
          <t>Secunderabad</t>
        </is>
      </c>
      <c r="U2990" t="inlineStr">
        <is>
          <t xml:space="preserve"> </t>
        </is>
      </c>
      <c r="V2990" t="n">
        <v>7</v>
      </c>
      <c r="W2990" t="n">
        <v>2</v>
      </c>
      <c r="X2990" t="inlineStr">
        <is>
          <t>XXXXXX6661</t>
        </is>
      </c>
      <c r="Y2990" s="72" t="n">
        <v>46326.52037037037</v>
      </c>
    </row>
    <row r="2991">
      <c r="A2991" s="39" t="inlineStr">
        <is>
          <t>6acb17d45c8ac9db31b14377</t>
        </is>
      </c>
      <c r="B2991" s="72" t="n">
        <v>46306.4375462963</v>
      </c>
      <c r="C2991" s="70" t="n">
        <v>46306</v>
      </c>
      <c r="D2991" t="inlineStr">
        <is>
          <t>2026-10</t>
        </is>
      </c>
      <c r="E2991" t="inlineStr">
        <is>
          <t>Wk of 2026-10-05</t>
        </is>
      </c>
      <c r="F2991" t="inlineStr">
        <is>
          <t>Attempt 4</t>
        </is>
      </c>
      <c r="G2991" s="39" t="str">
        <f>IF(ISNUMBER(MATCH(F2991,QualityStatuses,0)),"Quality Lead","Non-Quality Lead")</f>
        <v>Non-Quality Lead</v>
      </c>
      <c r="H2991" s="39" t="str">
        <f>IFERROR(INDEX(CampTypes,MATCH(I2991,CampList,0)),"Unattributed")</f>
        <v>New</v>
      </c>
      <c r="I2991" t="inlineStr">
        <is>
          <t>EBG - In House | ABO | Natuf | Leads | Unit Franchise | India | Oct26 | V1</t>
        </is>
      </c>
      <c r="J2991" t="inlineStr">
        <is>
          <t>EBG - In House | ABO | Natuf | Leads | Unit Franchise | India | Oct26 | V1</t>
        </is>
      </c>
      <c r="K2991" t="inlineStr">
        <is>
          <t>Direct (campaign tagged in CRM)</t>
        </is>
      </c>
      <c r="L2991" t="inlineStr">
        <is>
          <t>Natuf | Investors | Tier1 + Growth Cities | Oct26 | V1</t>
        </is>
      </c>
      <c r="M2991" t="inlineStr">
        <is>
          <t>Natuf | Investors | Tier1 + Growth Cities | Oct26 | V1</t>
        </is>
      </c>
      <c r="N2991" t="inlineStr">
        <is>
          <t>Natuf | Reel | Brand Ambassador | Heard Of Owning A Cafe | V1</t>
        </is>
      </c>
      <c r="O2991" t="inlineStr">
        <is>
          <t>In House Natuf</t>
        </is>
      </c>
      <c r="P2991" t="inlineStr">
        <is>
          <t>Facebook</t>
        </is>
      </c>
      <c r="Q2991" t="inlineStr">
        <is>
          <t>Marshal Malbari</t>
        </is>
      </c>
      <c r="R2991" t="inlineStr">
        <is>
          <t>Tanishq A</t>
        </is>
      </c>
      <c r="S2991" t="inlineStr">
        <is>
          <t>-</t>
        </is>
      </c>
      <c r="T2991" t="inlineStr">
        <is>
          <t>Solapur</t>
        </is>
      </c>
      <c r="U2991" t="inlineStr">
        <is>
          <t xml:space="preserve"> </t>
        </is>
      </c>
      <c r="V2991" t="n">
        <v>4</v>
      </c>
      <c r="W2991" t="n">
        <v>0</v>
      </c>
      <c r="X2991" t="inlineStr">
        <is>
          <t>XXXXXX1978</t>
        </is>
      </c>
      <c r="Y2991" s="72" t="n">
        <v>46326.52037037037</v>
      </c>
    </row>
    <row r="2992">
      <c r="A2992" s="39" t="inlineStr">
        <is>
          <t>6acb168abd841d9ea112acd8</t>
        </is>
      </c>
      <c r="B2992" s="72" t="n">
        <v>46306.43372685185</v>
      </c>
      <c r="C2992" s="70" t="n">
        <v>46306</v>
      </c>
      <c r="D2992" t="inlineStr">
        <is>
          <t>2026-10</t>
        </is>
      </c>
      <c r="E2992" t="inlineStr">
        <is>
          <t>Wk of 2026-10-05</t>
        </is>
      </c>
      <c r="F2992" t="inlineStr">
        <is>
          <t>Lost</t>
        </is>
      </c>
      <c r="G2992" s="39" t="str">
        <f>IF(ISNUMBER(MATCH(F2992,QualityStatuses,0)),"Quality Lead","Non-Quality Lead")</f>
        <v>Non-Quality Lead</v>
      </c>
      <c r="H2992" s="39" t="str">
        <f>IFERROR(INDEX(CampTypes,MATCH(I2992,CampList,0)),"Unattributed")</f>
        <v>New</v>
      </c>
      <c r="I2992" t="inlineStr">
        <is>
          <t>EBG - In House | ABO | Natuf | Leads | Unit Franchise | India | Oct26 | V1</t>
        </is>
      </c>
      <c r="J2992" t="inlineStr">
        <is>
          <t>EBG - In House | ABO | Natuf | Leads | Unit Franchise | India | Oct26 | V1</t>
        </is>
      </c>
      <c r="K2992" t="inlineStr">
        <is>
          <t>Direct (campaign tagged in CRM)</t>
        </is>
      </c>
      <c r="L2992" t="inlineStr">
        <is>
          <t>Natuf | Investors | Tier1 + Growth Cities | Oct26 | V1</t>
        </is>
      </c>
      <c r="M2992" t="inlineStr">
        <is>
          <t>Natuf | Investors | Tier1 + Growth Cities | Oct26 | V1</t>
        </is>
      </c>
      <c r="N2992" t="inlineStr">
        <is>
          <t>Natuf | Reel | Brand Ambassador | Heard Of Owning A Cafe | V1</t>
        </is>
      </c>
      <c r="O2992" t="inlineStr">
        <is>
          <t>In House Natuf</t>
        </is>
      </c>
      <c r="P2992" t="inlineStr">
        <is>
          <t>Facebook</t>
        </is>
      </c>
      <c r="Q2992" t="inlineStr">
        <is>
          <t>Marshal Malbari</t>
        </is>
      </c>
      <c r="R2992" t="inlineStr">
        <is>
          <t>Shubham Menon</t>
        </is>
      </c>
      <c r="S2992" t="inlineStr">
        <is>
          <t>DNP - Did Not Pick Up</t>
        </is>
      </c>
      <c r="T2992" t="inlineStr">
        <is>
          <t>Uttarakhand</t>
        </is>
      </c>
      <c r="U2992" t="inlineStr">
        <is>
          <t xml:space="preserve"> </t>
        </is>
      </c>
      <c r="V2992" t="n">
        <v>10</v>
      </c>
      <c r="W2992" t="n">
        <v>3</v>
      </c>
      <c r="X2992" t="inlineStr">
        <is>
          <t>XXXXXX5086</t>
        </is>
      </c>
      <c r="Y2992" s="72" t="n">
        <v>46326.52037037037</v>
      </c>
    </row>
    <row r="2993">
      <c r="A2993" s="39" t="inlineStr">
        <is>
          <t>6acb16243d0948d2e7a3f0b5</t>
        </is>
      </c>
      <c r="B2993" s="72" t="n">
        <v>46306.4325462963</v>
      </c>
      <c r="C2993" s="70" t="n">
        <v>46306</v>
      </c>
      <c r="D2993" t="inlineStr">
        <is>
          <t>2026-10</t>
        </is>
      </c>
      <c r="E2993" t="inlineStr">
        <is>
          <t>Wk of 2026-10-05</t>
        </is>
      </c>
      <c r="F2993" t="inlineStr">
        <is>
          <t>Details Shared</t>
        </is>
      </c>
      <c r="G2993" s="39" t="str">
        <f>IF(ISNUMBER(MATCH(F2993,QualityStatuses,0)),"Quality Lead","Non-Quality Lead")</f>
        <v>Quality Lead</v>
      </c>
      <c r="H2993" s="39" t="str">
        <f>IFERROR(INDEX(CampTypes,MATCH(I2993,CampList,0)),"Unattributed")</f>
        <v>New</v>
      </c>
      <c r="I2993" t="inlineStr">
        <is>
          <t>EBG - In House | ABO | Natuf | Leads | Unit Franchise | India | Oct26 | V1</t>
        </is>
      </c>
      <c r="J2993" t="inlineStr">
        <is>
          <t>EBG - In House | ABO | Natuf | Leads | Unit Franchise | India | Oct26 | V1</t>
        </is>
      </c>
      <c r="K2993" t="inlineStr">
        <is>
          <t>Direct (campaign tagged in CRM)</t>
        </is>
      </c>
      <c r="L2993" t="inlineStr">
        <is>
          <t>Natuf | Investors | Tier1 + Growth Cities | Oct26 | V1</t>
        </is>
      </c>
      <c r="M2993" t="inlineStr">
        <is>
          <t>Natuf | Investors | Tier1 + Growth Cities | Oct26 | V1</t>
        </is>
      </c>
      <c r="N2993" t="inlineStr">
        <is>
          <t>Natuf | Reel | Brand Ambassador | Heard Of Owning A Cafe | V1</t>
        </is>
      </c>
      <c r="O2993" t="inlineStr">
        <is>
          <t>In House Natuf</t>
        </is>
      </c>
      <c r="P2993" t="inlineStr">
        <is>
          <t>Facebook</t>
        </is>
      </c>
      <c r="Q2993" t="inlineStr">
        <is>
          <t>Marshal Malbari</t>
        </is>
      </c>
      <c r="R2993" t="inlineStr">
        <is>
          <t>Rudresh Thorat</t>
        </is>
      </c>
      <c r="S2993" t="inlineStr">
        <is>
          <t>-</t>
        </is>
      </c>
      <c r="T2993" t="inlineStr">
        <is>
          <t>Pune</t>
        </is>
      </c>
      <c r="U2993" t="inlineStr">
        <is>
          <t xml:space="preserve"> </t>
        </is>
      </c>
      <c r="V2993" t="n">
        <v>1</v>
      </c>
      <c r="W2993" t="n">
        <v>1</v>
      </c>
      <c r="X2993" t="inlineStr">
        <is>
          <t>XXXXXX2272</t>
        </is>
      </c>
      <c r="Y2993" s="72" t="n">
        <v>46326.52037037037</v>
      </c>
    </row>
    <row r="2994">
      <c r="A2994" s="39" t="inlineStr">
        <is>
          <t>6acb159f78f0f9f6234e53cf</t>
        </is>
      </c>
      <c r="B2994" s="72" t="n">
        <v>46306.43100694445</v>
      </c>
      <c r="C2994" s="70" t="n">
        <v>46306</v>
      </c>
      <c r="D2994" t="inlineStr">
        <is>
          <t>2026-10</t>
        </is>
      </c>
      <c r="E2994" t="inlineStr">
        <is>
          <t>Wk of 2026-10-05</t>
        </is>
      </c>
      <c r="F2994" t="inlineStr">
        <is>
          <t>Attempt 1</t>
        </is>
      </c>
      <c r="G2994" s="39" t="str">
        <f>IF(ISNUMBER(MATCH(F2994,QualityStatuses,0)),"Quality Lead","Non-Quality Lead")</f>
        <v>Non-Quality Lead</v>
      </c>
      <c r="H2994" s="39" t="str">
        <f>IFERROR(INDEX(CampTypes,MATCH(I2994,CampList,0)),"Unattributed")</f>
        <v>New</v>
      </c>
      <c r="I2994" t="inlineStr">
        <is>
          <t>EBG - In House | ABO | Natuf | Leads | Unit Franchise | India | Oct26 | V1</t>
        </is>
      </c>
      <c r="J2994" t="inlineStr">
        <is>
          <t>EBG - In House | ABO | Natuf | Leads | Unit Franchise | India | Oct26 | V1</t>
        </is>
      </c>
      <c r="K2994" t="inlineStr">
        <is>
          <t>Direct (campaign tagged in CRM)</t>
        </is>
      </c>
      <c r="L2994" t="inlineStr">
        <is>
          <t>Natuf | Business Owners | Tier1 + Growth Cities | Oct26 | V1</t>
        </is>
      </c>
      <c r="M2994" t="inlineStr">
        <is>
          <t>Natuf | Business Owners | Tier1 + Growth Cities | Oct26 | V1</t>
        </is>
      </c>
      <c r="N2994" t="inlineStr">
        <is>
          <t>Natuf | Reel | Brand Ambassador | Heard Of Owning A Cafe | V1</t>
        </is>
      </c>
      <c r="O2994" t="inlineStr">
        <is>
          <t>In House Natuf</t>
        </is>
      </c>
      <c r="P2994" t="inlineStr">
        <is>
          <t>Facebook</t>
        </is>
      </c>
      <c r="Q2994" t="inlineStr">
        <is>
          <t>Marshal Malbari</t>
        </is>
      </c>
      <c r="R2994" t="inlineStr">
        <is>
          <t>Rohit Kamble</t>
        </is>
      </c>
      <c r="S2994" t="inlineStr">
        <is>
          <t>-</t>
        </is>
      </c>
      <c r="T2994" t="inlineStr">
        <is>
          <t>Mumbai</t>
        </is>
      </c>
      <c r="U2994" t="inlineStr">
        <is>
          <t xml:space="preserve"> </t>
        </is>
      </c>
      <c r="V2994" t="n">
        <v>3</v>
      </c>
      <c r="W2994" t="n">
        <v>0</v>
      </c>
      <c r="X2994" t="inlineStr">
        <is>
          <t>XXXXXX3324</t>
        </is>
      </c>
      <c r="Y2994" s="72" t="n">
        <v>46326.52037037037</v>
      </c>
    </row>
    <row r="2995">
      <c r="A2995" s="39" t="inlineStr">
        <is>
          <t>6acb1526c664ce42b94461cc</t>
        </is>
      </c>
      <c r="B2995" s="72" t="n">
        <v>46306.42960648148</v>
      </c>
      <c r="C2995" s="70" t="n">
        <v>46306</v>
      </c>
      <c r="D2995" t="inlineStr">
        <is>
          <t>2026-10</t>
        </is>
      </c>
      <c r="E2995" t="inlineStr">
        <is>
          <t>Wk of 2026-10-05</t>
        </is>
      </c>
      <c r="F2995" t="inlineStr">
        <is>
          <t>Details Shared</t>
        </is>
      </c>
      <c r="G2995" s="39" t="str">
        <f>IF(ISNUMBER(MATCH(F2995,QualityStatuses,0)),"Quality Lead","Non-Quality Lead")</f>
        <v>Quality Lead</v>
      </c>
      <c r="H2995" s="39" t="str">
        <f>IFERROR(INDEX(CampTypes,MATCH(I2995,CampList,0)),"Unattributed")</f>
        <v>Old</v>
      </c>
      <c r="I2995" t="inlineStr">
        <is>
          <t>natuf_Kiosk_14072026_Hindi</t>
        </is>
      </c>
      <c r="J2995" t="inlineStr">
        <is>
          <t>natuf_Kiosk_14072026_Hindi</t>
        </is>
      </c>
      <c r="K2995" t="inlineStr">
        <is>
          <t>Direct (campaign tagged in CRM)</t>
        </is>
      </c>
      <c r="L2995" t="inlineStr">
        <is>
          <t>natuf_Kiosk_09102026</t>
        </is>
      </c>
      <c r="M2995" t="inlineStr">
        <is>
          <t>natuf_Kiosk_09102026</t>
        </is>
      </c>
      <c r="N2995" t="inlineStr">
        <is>
          <t>natuf_Kiosk_14072026_ad set_ad1</t>
        </is>
      </c>
      <c r="O2995" t="inlineStr">
        <is>
          <t>Natuf</t>
        </is>
      </c>
      <c r="P2995" t="inlineStr">
        <is>
          <t>Facebook</t>
        </is>
      </c>
      <c r="Q2995" t="inlineStr">
        <is>
          <t>Marshal Malbari</t>
        </is>
      </c>
      <c r="R2995" t="inlineStr">
        <is>
          <t>Aisha Rasalkar</t>
        </is>
      </c>
      <c r="S2995" t="inlineStr">
        <is>
          <t>-</t>
        </is>
      </c>
      <c r="T2995" t="inlineStr">
        <is>
          <t>Ranchi</t>
        </is>
      </c>
      <c r="U2995" t="inlineStr">
        <is>
          <t xml:space="preserve"> </t>
        </is>
      </c>
      <c r="V2995" t="n">
        <v>1</v>
      </c>
      <c r="W2995" t="n">
        <v>1</v>
      </c>
      <c r="X2995" t="inlineStr">
        <is>
          <t>XXXXXX5719</t>
        </is>
      </c>
      <c r="Y2995" s="72" t="n">
        <v>46326.52037037037</v>
      </c>
    </row>
    <row r="2996">
      <c r="A2996" s="39" t="inlineStr">
        <is>
          <t>6acb12dec456e4d240602162</t>
        </is>
      </c>
      <c r="B2996" s="72" t="n">
        <v>46306.42284722222</v>
      </c>
      <c r="C2996" s="70" t="n">
        <v>46306</v>
      </c>
      <c r="D2996" t="inlineStr">
        <is>
          <t>2026-10</t>
        </is>
      </c>
      <c r="E2996" t="inlineStr">
        <is>
          <t>Wk of 2026-10-05</t>
        </is>
      </c>
      <c r="F2996" t="inlineStr">
        <is>
          <t>Attempt 5</t>
        </is>
      </c>
      <c r="G2996" s="39" t="str">
        <f>IF(ISNUMBER(MATCH(F2996,QualityStatuses,0)),"Quality Lead","Non-Quality Lead")</f>
        <v>Non-Quality Lead</v>
      </c>
      <c r="H2996" s="39" t="str">
        <f>IFERROR(INDEX(CampTypes,MATCH(I2996,CampList,0)),"Unattributed")</f>
        <v>New</v>
      </c>
      <c r="I2996" t="inlineStr">
        <is>
          <t>EBG - In House | ABO | Natuf | Leads | Unit Franchise | India | Oct26 | V1</t>
        </is>
      </c>
      <c r="J2996" t="inlineStr">
        <is>
          <t>EBG - In House | ABO | Natuf | Leads | Unit Franchise | India | Oct26 | V1</t>
        </is>
      </c>
      <c r="K2996" t="inlineStr">
        <is>
          <t>Direct (campaign tagged in CRM)</t>
        </is>
      </c>
      <c r="L2996" t="inlineStr">
        <is>
          <t>Natuf | Investors | Tier1 + Growth Cities | Oct26 | V1</t>
        </is>
      </c>
      <c r="M2996" t="inlineStr">
        <is>
          <t>Natuf | Investors | Tier1 + Growth Cities | Oct26 | V1</t>
        </is>
      </c>
      <c r="N2996" t="inlineStr">
        <is>
          <t>Natuf | Reel | Brand Ambassador | Heard Of Owning A Cafe | V1</t>
        </is>
      </c>
      <c r="O2996" t="inlineStr">
        <is>
          <t>In House Natuf</t>
        </is>
      </c>
      <c r="P2996" t="inlineStr">
        <is>
          <t>Facebook</t>
        </is>
      </c>
      <c r="Q2996" t="inlineStr">
        <is>
          <t>Marshal Malbari</t>
        </is>
      </c>
      <c r="R2996" t="inlineStr">
        <is>
          <t>Rinkita Virvani</t>
        </is>
      </c>
      <c r="S2996" t="inlineStr">
        <is>
          <t>-</t>
        </is>
      </c>
      <c r="T2996" t="inlineStr">
        <is>
          <t>Noida</t>
        </is>
      </c>
      <c r="U2996" t="inlineStr">
        <is>
          <t xml:space="preserve"> </t>
        </is>
      </c>
      <c r="V2996" t="n">
        <v>7</v>
      </c>
      <c r="W2996" t="n">
        <v>3</v>
      </c>
      <c r="X2996" t="inlineStr">
        <is>
          <t>XXXXXX4526</t>
        </is>
      </c>
      <c r="Y2996" s="72" t="n">
        <v>46326.52037037037</v>
      </c>
    </row>
    <row r="2997">
      <c r="A2997" s="39" t="inlineStr">
        <is>
          <t>6acb10deecd720c71416e740</t>
        </is>
      </c>
      <c r="B2997" s="72" t="n">
        <v>46306.4169212963</v>
      </c>
      <c r="C2997" s="70" t="n">
        <v>46306</v>
      </c>
      <c r="D2997" t="inlineStr">
        <is>
          <t>2026-10</t>
        </is>
      </c>
      <c r="E2997" t="inlineStr">
        <is>
          <t>Wk of 2026-10-05</t>
        </is>
      </c>
      <c r="F2997" t="inlineStr">
        <is>
          <t>Connected</t>
        </is>
      </c>
      <c r="G2997" s="39" t="str">
        <f>IF(ISNUMBER(MATCH(F2997,QualityStatuses,0)),"Quality Lead","Non-Quality Lead")</f>
        <v>Non-Quality Lead</v>
      </c>
      <c r="H2997" s="39" t="str">
        <f>IFERROR(INDEX(CampTypes,MATCH(I2997,CampList,0)),"Unattributed")</f>
        <v>New</v>
      </c>
      <c r="I2997" t="inlineStr">
        <is>
          <t>EBG - In House | ABO | Natuf | Leads | Unit Franchise | India | Oct26 | V1</t>
        </is>
      </c>
      <c r="J2997" t="inlineStr">
        <is>
          <t>EBG - In House | ABO | Natuf | Leads | Unit Franchise | India | Oct26 | V1</t>
        </is>
      </c>
      <c r="K2997" t="inlineStr">
        <is>
          <t>Direct (campaign tagged in CRM)</t>
        </is>
      </c>
      <c r="L2997" t="inlineStr">
        <is>
          <t>Natuf | Investors | Tier1 + Growth Cities | Oct26 | V1</t>
        </is>
      </c>
      <c r="M2997" t="inlineStr">
        <is>
          <t>Natuf | Investors | Tier1 + Growth Cities | Oct26 | V1</t>
        </is>
      </c>
      <c r="N2997" t="inlineStr">
        <is>
          <t>Natuf | Reel | Brand Ambassador | Heard Of Owning A Cafe | V1</t>
        </is>
      </c>
      <c r="O2997" t="inlineStr">
        <is>
          <t>In House Natuf</t>
        </is>
      </c>
      <c r="P2997" t="inlineStr">
        <is>
          <t>Facebook</t>
        </is>
      </c>
      <c r="Q2997" t="inlineStr">
        <is>
          <t>Marshal Malbari</t>
        </is>
      </c>
      <c r="R2997" t="inlineStr">
        <is>
          <t>Pammi Roy</t>
        </is>
      </c>
      <c r="S2997" t="inlineStr">
        <is>
          <t>-</t>
        </is>
      </c>
      <c r="T2997" t="inlineStr">
        <is>
          <t>Jamshedpur</t>
        </is>
      </c>
      <c r="U2997" t="inlineStr">
        <is>
          <t xml:space="preserve"> </t>
        </is>
      </c>
      <c r="V2997" t="n">
        <v>1</v>
      </c>
      <c r="W2997" t="n">
        <v>1</v>
      </c>
      <c r="X2997" t="inlineStr">
        <is>
          <t>XXXXXX9933</t>
        </is>
      </c>
      <c r="Y2997" s="72" t="n">
        <v>46326.52037037037</v>
      </c>
    </row>
    <row r="2998">
      <c r="A2998" s="39" t="inlineStr">
        <is>
          <t>6acb10c57d2d53ad7a922c85</t>
        </is>
      </c>
      <c r="B2998" s="72" t="n">
        <v>46306.41663194444</v>
      </c>
      <c r="C2998" s="70" t="n">
        <v>46306</v>
      </c>
      <c r="D2998" t="inlineStr">
        <is>
          <t>2026-10</t>
        </is>
      </c>
      <c r="E2998" t="inlineStr">
        <is>
          <t>Wk of 2026-10-05</t>
        </is>
      </c>
      <c r="F2998" t="inlineStr">
        <is>
          <t>Lost</t>
        </is>
      </c>
      <c r="G2998" s="39" t="str">
        <f>IF(ISNUMBER(MATCH(F2998,QualityStatuses,0)),"Quality Lead","Non-Quality Lead")</f>
        <v>Non-Quality Lead</v>
      </c>
      <c r="H2998" s="39" t="str">
        <f>IFERROR(INDEX(CampTypes,MATCH(I2998,CampList,0)),"Unattributed")</f>
        <v>Old</v>
      </c>
      <c r="I2998" t="inlineStr">
        <is>
          <t>E_Suresh_Natuf_Kiosk_07072026</t>
        </is>
      </c>
      <c r="J2998" t="inlineStr">
        <is>
          <t>E_Suresh_Natuf_Kiosk_07072026</t>
        </is>
      </c>
      <c r="K2998" t="inlineStr">
        <is>
          <t>Direct (campaign tagged in CRM)</t>
        </is>
      </c>
      <c r="L2998" t="inlineStr">
        <is>
          <t>E_Suresh_Natuf_Kiosk_07072026_Adset5</t>
        </is>
      </c>
      <c r="M2998" t="inlineStr">
        <is>
          <t>E_Suresh_Natuf_Kiosk_07072026_Adset5</t>
        </is>
      </c>
      <c r="N2998" t="inlineStr">
        <is>
          <t>E_Hindi_Suresh_Natuf_Kiosk_07072026_Adset5_ad3 – Copy 2</t>
        </is>
      </c>
      <c r="O2998" t="inlineStr">
        <is>
          <t>Natuf</t>
        </is>
      </c>
      <c r="P2998" t="inlineStr">
        <is>
          <t>Facebook</t>
        </is>
      </c>
      <c r="Q2998" t="inlineStr">
        <is>
          <t>Marshal Malbari</t>
        </is>
      </c>
      <c r="R2998" t="inlineStr">
        <is>
          <t>Tanishq A</t>
        </is>
      </c>
      <c r="S2998" t="inlineStr">
        <is>
          <t>Not Interested</t>
        </is>
      </c>
      <c r="T2998" t="inlineStr">
        <is>
          <t>Vadodara</t>
        </is>
      </c>
      <c r="U2998" t="inlineStr">
        <is>
          <t xml:space="preserve"> </t>
        </is>
      </c>
      <c r="V2998" t="n">
        <v>4</v>
      </c>
      <c r="W2998" t="n">
        <v>1</v>
      </c>
      <c r="X2998" t="inlineStr">
        <is>
          <t>XXXXXX4416</t>
        </is>
      </c>
      <c r="Y2998" s="72" t="n">
        <v>46326.52037037037</v>
      </c>
    </row>
    <row r="2999">
      <c r="A2999" s="39" t="inlineStr">
        <is>
          <t>6acb1020880849edec814720</t>
        </is>
      </c>
      <c r="B2999" s="72" t="n">
        <v>46306.41472222222</v>
      </c>
      <c r="C2999" s="70" t="n">
        <v>46306</v>
      </c>
      <c r="D2999" t="inlineStr">
        <is>
          <t>2026-10</t>
        </is>
      </c>
      <c r="E2999" t="inlineStr">
        <is>
          <t>Wk of 2026-10-05</t>
        </is>
      </c>
      <c r="F2999" t="inlineStr">
        <is>
          <t>Attempt 2</t>
        </is>
      </c>
      <c r="G2999" s="39" t="str">
        <f>IF(ISNUMBER(MATCH(F2999,QualityStatuses,0)),"Quality Lead","Non-Quality Lead")</f>
        <v>Non-Quality Lead</v>
      </c>
      <c r="H2999" s="39" t="str">
        <f>IFERROR(INDEX(CampTypes,MATCH(I2999,CampList,0)),"Unattributed")</f>
        <v>Old</v>
      </c>
      <c r="I2999" t="inlineStr">
        <is>
          <t>E_Suresh_Natuf_Kiosk_07072026</t>
        </is>
      </c>
      <c r="J2999" t="inlineStr">
        <is>
          <t>E_Suresh_Natuf_Kiosk_07072026</t>
        </is>
      </c>
      <c r="K2999" t="inlineStr">
        <is>
          <t>Direct (campaign tagged in CRM)</t>
        </is>
      </c>
      <c r="L2999" t="inlineStr">
        <is>
          <t>E_Suresh_Natuf_Kiosk_07072026_Adset5</t>
        </is>
      </c>
      <c r="M2999" t="inlineStr">
        <is>
          <t>E_Suresh_Natuf_Kiosk_07072026_Adset5</t>
        </is>
      </c>
      <c r="N2999" t="inlineStr">
        <is>
          <t>E_Hindi_Suresh_Natuf_Kiosk_07072026_Adset5_ad3 – Copy 2</t>
        </is>
      </c>
      <c r="O2999" t="inlineStr">
        <is>
          <t>Natuf</t>
        </is>
      </c>
      <c r="P2999" t="inlineStr">
        <is>
          <t>Facebook</t>
        </is>
      </c>
      <c r="Q2999" t="inlineStr">
        <is>
          <t>Deepak Rai</t>
        </is>
      </c>
      <c r="R2999" t="inlineStr">
        <is>
          <t>Tejaswini Tarigopula</t>
        </is>
      </c>
      <c r="S2999" t="inlineStr">
        <is>
          <t>-</t>
        </is>
      </c>
      <c r="T2999" t="inlineStr">
        <is>
          <t>Mumbai</t>
        </is>
      </c>
      <c r="U2999" t="inlineStr">
        <is>
          <t xml:space="preserve"> </t>
        </is>
      </c>
      <c r="V2999" t="n">
        <v>2</v>
      </c>
      <c r="W2999" t="n">
        <v>0</v>
      </c>
      <c r="X2999" t="inlineStr">
        <is>
          <t>XXXXXX0058</t>
        </is>
      </c>
      <c r="Y2999" s="72" t="n">
        <v>46326.52037037037</v>
      </c>
    </row>
    <row r="3000">
      <c r="A3000" s="39" t="inlineStr">
        <is>
          <t>6acb0fea03e3b27eefaccf02</t>
        </is>
      </c>
      <c r="B3000" s="72" t="n">
        <v>46306.41409722222</v>
      </c>
      <c r="C3000" s="70" t="n">
        <v>46306</v>
      </c>
      <c r="D3000" t="inlineStr">
        <is>
          <t>2026-10</t>
        </is>
      </c>
      <c r="E3000" t="inlineStr">
        <is>
          <t>Wk of 2026-10-05</t>
        </is>
      </c>
      <c r="F3000" t="inlineStr">
        <is>
          <t>Lost</t>
        </is>
      </c>
      <c r="G3000" s="39" t="str">
        <f>IF(ISNUMBER(MATCH(F3000,QualityStatuses,0)),"Quality Lead","Non-Quality Lead")</f>
        <v>Non-Quality Lead</v>
      </c>
      <c r="H3000" s="39" t="str">
        <f>IFERROR(INDEX(CampTypes,MATCH(I3000,CampList,0)),"Unattributed")</f>
        <v>New</v>
      </c>
      <c r="I3000" t="inlineStr">
        <is>
          <t>EBG - In House | ABO | Natuf | Leads | Unit Franchise | India | Oct26 | V1</t>
        </is>
      </c>
      <c r="J3000" t="inlineStr">
        <is>
          <t>EBG - In House | ABO | Natuf | Leads | Unit Franchise | India | Oct26 | V1</t>
        </is>
      </c>
      <c r="K3000" t="inlineStr">
        <is>
          <t>Direct (campaign tagged in CRM)</t>
        </is>
      </c>
      <c r="L3000" t="inlineStr">
        <is>
          <t>Natuf | Investors | Tier1 + Growth Cities | Oct26 | V1</t>
        </is>
      </c>
      <c r="M3000" t="inlineStr">
        <is>
          <t>Natuf | Investors | Tier1 + Growth Cities | Oct26 | V1</t>
        </is>
      </c>
      <c r="N3000" t="inlineStr">
        <is>
          <t>Natuf | Reel | Brand Ambassador | Heard Of Owning A Cafe | V1</t>
        </is>
      </c>
      <c r="O3000" t="inlineStr">
        <is>
          <t>In House Natuf</t>
        </is>
      </c>
      <c r="P3000" t="inlineStr">
        <is>
          <t>Facebook</t>
        </is>
      </c>
      <c r="Q3000" t="inlineStr">
        <is>
          <t>Marshal Malbari</t>
        </is>
      </c>
      <c r="R3000" t="inlineStr">
        <is>
          <t>Drishti Lodhia</t>
        </is>
      </c>
      <c r="S3000" t="inlineStr">
        <is>
          <t>DNP - Did Not Pick Up</t>
        </is>
      </c>
      <c r="T3000" t="inlineStr">
        <is>
          <t>Mangalore</t>
        </is>
      </c>
      <c r="U3000" t="inlineStr">
        <is>
          <t xml:space="preserve"> </t>
        </is>
      </c>
      <c r="V3000" t="n">
        <v>4</v>
      </c>
      <c r="W3000" t="n">
        <v>0</v>
      </c>
      <c r="X3000" t="inlineStr">
        <is>
          <t>XXXXXX9888</t>
        </is>
      </c>
      <c r="Y3000" s="72" t="n">
        <v>46326.52037037037</v>
      </c>
    </row>
    <row r="3001">
      <c r="A3001" s="39" t="inlineStr">
        <is>
          <t>6acb0c788597d796fce3cd1c</t>
        </is>
      </c>
      <c r="B3001" s="72" t="n">
        <v>46306.40388888889</v>
      </c>
      <c r="C3001" s="70" t="n">
        <v>46306</v>
      </c>
      <c r="D3001" t="inlineStr">
        <is>
          <t>2026-10</t>
        </is>
      </c>
      <c r="E3001" t="inlineStr">
        <is>
          <t>Wk of 2026-10-05</t>
        </is>
      </c>
      <c r="F3001" t="inlineStr">
        <is>
          <t>Lost</t>
        </is>
      </c>
      <c r="G3001" s="39" t="str">
        <f>IF(ISNUMBER(MATCH(F3001,QualityStatuses,0)),"Quality Lead","Non-Quality Lead")</f>
        <v>Non-Quality Lead</v>
      </c>
      <c r="H3001" s="39" t="str">
        <f>IFERROR(INDEX(CampTypes,MATCH(I3001,CampList,0)),"Unattributed")</f>
        <v>Old</v>
      </c>
      <c r="I3001" t="inlineStr">
        <is>
          <t>E_Karan_Natuf_All_07072026</t>
        </is>
      </c>
      <c r="J3001" t="inlineStr">
        <is>
          <t>E_Karan_Natuf_All_07072026</t>
        </is>
      </c>
      <c r="K3001" t="inlineStr">
        <is>
          <t>Direct (campaign tagged in CRM)</t>
        </is>
      </c>
      <c r="L3001" t="inlineStr">
        <is>
          <t>E_Karan_Natuf_Fragship_07072026_Adset2</t>
        </is>
      </c>
      <c r="M3001" t="inlineStr">
        <is>
          <t>E_Karan_Natuf_Fragship_07072026_Adset2</t>
        </is>
      </c>
      <c r="N3001" t="inlineStr">
        <is>
          <t>E_Karan_Natuf_Flagship_Cafe_07072026_Adset2_Ad1 – Copy 2</t>
        </is>
      </c>
      <c r="O3001" t="inlineStr">
        <is>
          <t>Natuf</t>
        </is>
      </c>
      <c r="P3001" t="inlineStr">
        <is>
          <t>Facebook</t>
        </is>
      </c>
      <c r="Q3001" t="inlineStr">
        <is>
          <t>Tejaswini Tarigopula</t>
        </is>
      </c>
      <c r="R3001" t="inlineStr">
        <is>
          <t>Arjuman Vidya Sagar</t>
        </is>
      </c>
      <c r="S3001" t="inlineStr">
        <is>
          <t>DNP - Did Not Pick Up</t>
        </is>
      </c>
      <c r="T3001" t="inlineStr">
        <is>
          <t>Durg</t>
        </is>
      </c>
      <c r="U3001" t="inlineStr">
        <is>
          <t xml:space="preserve"> </t>
        </is>
      </c>
      <c r="V3001" t="n">
        <v>6</v>
      </c>
      <c r="W3001" t="n">
        <v>0</v>
      </c>
      <c r="X3001" t="inlineStr">
        <is>
          <t>XXXXXX6111</t>
        </is>
      </c>
      <c r="Y3001" s="72" t="n">
        <v>46326.52037037037</v>
      </c>
    </row>
    <row r="3002">
      <c r="A3002" s="39" t="inlineStr">
        <is>
          <t>6acb0bb803e3b27eefacc8ac</t>
        </is>
      </c>
      <c r="B3002" s="72" t="n">
        <v>46306.40166666666</v>
      </c>
      <c r="C3002" s="70" t="n">
        <v>46306</v>
      </c>
      <c r="D3002" t="inlineStr">
        <is>
          <t>2026-10</t>
        </is>
      </c>
      <c r="E3002" t="inlineStr">
        <is>
          <t>Wk of 2026-10-05</t>
        </is>
      </c>
      <c r="F3002" t="inlineStr">
        <is>
          <t>Lost</t>
        </is>
      </c>
      <c r="G3002" s="39" t="str">
        <f>IF(ISNUMBER(MATCH(F3002,QualityStatuses,0)),"Quality Lead","Non-Quality Lead")</f>
        <v>Non-Quality Lead</v>
      </c>
      <c r="H3002" s="39" t="str">
        <f>IFERROR(INDEX(CampTypes,MATCH(I3002,CampList,0)),"Unattributed")</f>
        <v>New</v>
      </c>
      <c r="I3002" t="inlineStr">
        <is>
          <t>EBG - In House | ABO | Natuf | Leads | Unit Franchise | India | Oct26 | V1</t>
        </is>
      </c>
      <c r="J3002" t="inlineStr">
        <is>
          <t>EBG - In House | ABO | Natuf | Leads | Unit Franchise | India | Oct26 | V1</t>
        </is>
      </c>
      <c r="K3002" t="inlineStr">
        <is>
          <t>Direct (campaign tagged in CRM)</t>
        </is>
      </c>
      <c r="L3002" t="inlineStr">
        <is>
          <t>Natuf | Investors | Tier1 + Growth Cities | Oct26 | V1</t>
        </is>
      </c>
      <c r="M3002" t="inlineStr">
        <is>
          <t>Natuf | Investors | Tier1 + Growth Cities | Oct26 | V1</t>
        </is>
      </c>
      <c r="N3002" t="inlineStr">
        <is>
          <t>Natuf | Reel | Brand Ambassador | Heard Of Owning A Cafe | V1</t>
        </is>
      </c>
      <c r="O3002" t="inlineStr">
        <is>
          <t>In House Natuf</t>
        </is>
      </c>
      <c r="P3002" t="inlineStr">
        <is>
          <t>Facebook</t>
        </is>
      </c>
      <c r="Q3002" t="inlineStr">
        <is>
          <t>Marshal Malbari</t>
        </is>
      </c>
      <c r="R3002" t="inlineStr">
        <is>
          <t>Aisha Rasalkar</t>
        </is>
      </c>
      <c r="S3002" t="inlineStr">
        <is>
          <t>Not Interested</t>
        </is>
      </c>
      <c r="T3002" t="inlineStr">
        <is>
          <t>Ahmedabad</t>
        </is>
      </c>
      <c r="U3002" t="inlineStr">
        <is>
          <t xml:space="preserve"> </t>
        </is>
      </c>
      <c r="V3002" t="n">
        <v>4</v>
      </c>
      <c r="W3002" t="n">
        <v>2</v>
      </c>
      <c r="X3002" t="inlineStr">
        <is>
          <t>XXXXXX5660</t>
        </is>
      </c>
      <c r="Y3002" s="72" t="n">
        <v>46326.52037037037</v>
      </c>
    </row>
    <row r="3003">
      <c r="A3003" s="39" t="inlineStr">
        <is>
          <t>6acb0ba8d411b54771d3bb77</t>
        </is>
      </c>
      <c r="B3003" s="72" t="n">
        <v>46306.40148148148</v>
      </c>
      <c r="C3003" s="70" t="n">
        <v>46306</v>
      </c>
      <c r="D3003" t="inlineStr">
        <is>
          <t>2026-10</t>
        </is>
      </c>
      <c r="E3003" t="inlineStr">
        <is>
          <t>Wk of 2026-10-05</t>
        </is>
      </c>
      <c r="F3003" t="inlineStr">
        <is>
          <t>Lost</t>
        </is>
      </c>
      <c r="G3003" s="39" t="str">
        <f>IF(ISNUMBER(MATCH(F3003,QualityStatuses,0)),"Quality Lead","Non-Quality Lead")</f>
        <v>Non-Quality Lead</v>
      </c>
      <c r="H3003" s="39" t="str">
        <f>IFERROR(INDEX(CampTypes,MATCH(I3003,CampList,0)),"Unattributed")</f>
        <v>New</v>
      </c>
      <c r="I3003" t="inlineStr">
        <is>
          <t>EBG - In House | ABO | Natuf | Leads | Unit Franchise | India | Oct26 | V1</t>
        </is>
      </c>
      <c r="J3003" t="inlineStr">
        <is>
          <t>EBG - In House | ABO | Natuf | Leads | Unit Franchise | India | Oct26 | V1</t>
        </is>
      </c>
      <c r="K3003" t="inlineStr">
        <is>
          <t>Direct (campaign tagged in CRM)</t>
        </is>
      </c>
      <c r="L3003" t="inlineStr">
        <is>
          <t>Natuf | Broad | Tier1 + Growth Cities | Oct26 | V1</t>
        </is>
      </c>
      <c r="M3003" t="inlineStr">
        <is>
          <t>Natuf | Broad | Tier1 + Growth Cities | Oct26 | V1</t>
        </is>
      </c>
      <c r="N3003" t="inlineStr">
        <is>
          <t>Natuf | Reel | Brand Ambassador | Heard Of Owning A Cafe | V1</t>
        </is>
      </c>
      <c r="O3003" t="inlineStr">
        <is>
          <t>In House Natuf</t>
        </is>
      </c>
      <c r="P3003" t="inlineStr">
        <is>
          <t>Facebook</t>
        </is>
      </c>
      <c r="Q3003" t="inlineStr">
        <is>
          <t>Marshal Malbari</t>
        </is>
      </c>
      <c r="R3003" t="inlineStr">
        <is>
          <t>Shubham Menon</t>
        </is>
      </c>
      <c r="S3003" t="inlineStr">
        <is>
          <t>No Budget</t>
        </is>
      </c>
      <c r="T3003" t="inlineStr">
        <is>
          <t>Thane</t>
        </is>
      </c>
      <c r="U3003" t="inlineStr">
        <is>
          <t xml:space="preserve"> </t>
        </is>
      </c>
      <c r="V3003" t="n">
        <v>3</v>
      </c>
      <c r="W3003" t="n">
        <v>3</v>
      </c>
      <c r="X3003" t="inlineStr">
        <is>
          <t>XXXXXX0502</t>
        </is>
      </c>
      <c r="Y3003" s="72" t="n">
        <v>46326.52037037037</v>
      </c>
    </row>
    <row r="3004">
      <c r="A3004" s="39" t="inlineStr">
        <is>
          <t>6acb0ba203e3b27eefacc86f</t>
        </is>
      </c>
      <c r="B3004" s="72" t="n">
        <v>46306.40141203703</v>
      </c>
      <c r="C3004" s="70" t="n">
        <v>46306</v>
      </c>
      <c r="D3004" t="inlineStr">
        <is>
          <t>2026-10</t>
        </is>
      </c>
      <c r="E3004" t="inlineStr">
        <is>
          <t>Wk of 2026-10-05</t>
        </is>
      </c>
      <c r="F3004" t="inlineStr">
        <is>
          <t>Details Shared</t>
        </is>
      </c>
      <c r="G3004" s="39" t="str">
        <f>IF(ISNUMBER(MATCH(F3004,QualityStatuses,0)),"Quality Lead","Non-Quality Lead")</f>
        <v>Quality Lead</v>
      </c>
      <c r="H3004" s="39" t="str">
        <f>IFERROR(INDEX(CampTypes,MATCH(I3004,CampList,0)),"Unattributed")</f>
        <v>New</v>
      </c>
      <c r="I3004" t="inlineStr">
        <is>
          <t>EBG - In House | ABO | Natuf | Leads | Unit Franchise | India | Oct26 | V1</t>
        </is>
      </c>
      <c r="J3004" t="inlineStr">
        <is>
          <t>EBG - In House | ABO | Natuf | Leads | Unit Franchise | India | Oct26 | V1</t>
        </is>
      </c>
      <c r="K3004" t="inlineStr">
        <is>
          <t>Direct (campaign tagged in CRM)</t>
        </is>
      </c>
      <c r="L3004" t="inlineStr">
        <is>
          <t>Natuf | Business Owners | Tier1 + Growth Cities | Oct26 | V1</t>
        </is>
      </c>
      <c r="M3004" t="inlineStr">
        <is>
          <t>Natuf | Business Owners | Tier1 + Growth Cities | Oct26 | V1</t>
        </is>
      </c>
      <c r="N3004" t="inlineStr">
        <is>
          <t>Natuf | Reel | Brand Ambassador | Heard Of Owning A Cafe | V1</t>
        </is>
      </c>
      <c r="O3004" t="inlineStr">
        <is>
          <t>In House Natuf</t>
        </is>
      </c>
      <c r="P3004" t="inlineStr">
        <is>
          <t>Facebook</t>
        </is>
      </c>
      <c r="Q3004" t="inlineStr">
        <is>
          <t>Marshal Malbari</t>
        </is>
      </c>
      <c r="R3004" t="inlineStr">
        <is>
          <t>Vanita Joshi</t>
        </is>
      </c>
      <c r="S3004" t="inlineStr">
        <is>
          <t>-</t>
        </is>
      </c>
      <c r="T3004" t="inlineStr">
        <is>
          <t>Ratlam</t>
        </is>
      </c>
      <c r="U3004" t="inlineStr">
        <is>
          <t xml:space="preserve"> </t>
        </is>
      </c>
      <c r="V3004" t="n">
        <v>6</v>
      </c>
      <c r="W3004" t="n">
        <v>2</v>
      </c>
      <c r="X3004" t="inlineStr">
        <is>
          <t>XXXXXX3999</t>
        </is>
      </c>
      <c r="Y3004" s="72" t="n">
        <v>46326.52037037037</v>
      </c>
    </row>
    <row r="3005">
      <c r="A3005" s="39" t="inlineStr">
        <is>
          <t>6acb0b9b27de6f8d99709a7d</t>
        </is>
      </c>
      <c r="B3005" s="72" t="n">
        <v>46306.40133101852</v>
      </c>
      <c r="C3005" s="70" t="n">
        <v>46306</v>
      </c>
      <c r="D3005" t="inlineStr">
        <is>
          <t>2026-10</t>
        </is>
      </c>
      <c r="E3005" t="inlineStr">
        <is>
          <t>Wk of 2026-10-05</t>
        </is>
      </c>
      <c r="F3005" t="inlineStr">
        <is>
          <t>Details Shared</t>
        </is>
      </c>
      <c r="G3005" s="39" t="str">
        <f>IF(ISNUMBER(MATCH(F3005,QualityStatuses,0)),"Quality Lead","Non-Quality Lead")</f>
        <v>Quality Lead</v>
      </c>
      <c r="H3005" s="39" t="str">
        <f>IFERROR(INDEX(CampTypes,MATCH(I3005,CampList,0)),"Unattributed")</f>
        <v>New</v>
      </c>
      <c r="I3005" t="inlineStr">
        <is>
          <t>EBG - In House | ABO | Natuf | Leads | Unit Franchise | India | Oct26 | V1</t>
        </is>
      </c>
      <c r="J3005" t="inlineStr">
        <is>
          <t>EBG - In House | ABO | Natuf | Leads | Unit Franchise | India | Oct26 | V1</t>
        </is>
      </c>
      <c r="K3005" t="inlineStr">
        <is>
          <t>Direct (campaign tagged in CRM)</t>
        </is>
      </c>
      <c r="L3005" t="inlineStr">
        <is>
          <t>Natuf | Investors | Tier1 + Growth Cities | Oct26 | V1</t>
        </is>
      </c>
      <c r="M3005" t="inlineStr">
        <is>
          <t>Natuf | Investors | Tier1 + Growth Cities | Oct26 | V1</t>
        </is>
      </c>
      <c r="N3005" t="inlineStr">
        <is>
          <t>Natuf | Reel | Brand Ambassador | Heard Of Owning A Cafe | V1</t>
        </is>
      </c>
      <c r="O3005" t="inlineStr">
        <is>
          <t>In House Natuf</t>
        </is>
      </c>
      <c r="P3005" t="inlineStr">
        <is>
          <t>Facebook</t>
        </is>
      </c>
      <c r="Q3005" t="inlineStr">
        <is>
          <t>Marshal Malbari</t>
        </is>
      </c>
      <c r="R3005" t="inlineStr">
        <is>
          <t>Tanishq A</t>
        </is>
      </c>
      <c r="S3005" t="inlineStr">
        <is>
          <t>-</t>
        </is>
      </c>
      <c r="T3005" t="inlineStr">
        <is>
          <t>Hyderabad</t>
        </is>
      </c>
      <c r="U3005" t="inlineStr">
        <is>
          <t xml:space="preserve"> </t>
        </is>
      </c>
      <c r="V3005" t="n">
        <v>4</v>
      </c>
      <c r="W3005" t="n">
        <v>0</v>
      </c>
      <c r="X3005" t="inlineStr">
        <is>
          <t>XXXXXX1763</t>
        </is>
      </c>
      <c r="Y3005" s="72" t="n">
        <v>46326.52037037037</v>
      </c>
    </row>
    <row r="3006">
      <c r="A3006" s="39" t="inlineStr">
        <is>
          <t>6acb0b90e099df952eb60992</t>
        </is>
      </c>
      <c r="B3006" s="72" t="n">
        <v>46306.4012037037</v>
      </c>
      <c r="C3006" s="70" t="n">
        <v>46306</v>
      </c>
      <c r="D3006" t="inlineStr">
        <is>
          <t>2026-10</t>
        </is>
      </c>
      <c r="E3006" t="inlineStr">
        <is>
          <t>Wk of 2026-10-05</t>
        </is>
      </c>
      <c r="F3006" t="inlineStr">
        <is>
          <t>Connected</t>
        </is>
      </c>
      <c r="G3006" s="39" t="str">
        <f>IF(ISNUMBER(MATCH(F3006,QualityStatuses,0)),"Quality Lead","Non-Quality Lead")</f>
        <v>Non-Quality Lead</v>
      </c>
      <c r="H3006" s="39" t="str">
        <f>IFERROR(INDEX(CampTypes,MATCH(I3006,CampList,0)),"Unattributed")</f>
        <v>Old</v>
      </c>
      <c r="I3006" t="inlineStr">
        <is>
          <t>E_Natuf_Generic_13082026</t>
        </is>
      </c>
      <c r="J3006" t="inlineStr">
        <is>
          <t>E_Natuf_Generic_13082026</t>
        </is>
      </c>
      <c r="K3006" t="inlineStr">
        <is>
          <t>Direct (campaign tagged in CRM)</t>
        </is>
      </c>
      <c r="L3006" t="inlineStr">
        <is>
          <t>E_Natuf_Generic_13082026_Adset1</t>
        </is>
      </c>
      <c r="M3006" t="inlineStr">
        <is>
          <t>E_Natuf_Generic_13082026_Adset1</t>
        </is>
      </c>
      <c r="N3006" t="inlineStr">
        <is>
          <t>E_Natuf_Generic_13082026_Adset1_Ad1</t>
        </is>
      </c>
      <c r="O3006" t="inlineStr">
        <is>
          <t>Natuf</t>
        </is>
      </c>
      <c r="P3006" t="inlineStr">
        <is>
          <t>Facebook</t>
        </is>
      </c>
      <c r="Q3006" t="inlineStr">
        <is>
          <t>Tejaswini Tarigopula</t>
        </is>
      </c>
      <c r="R3006" t="inlineStr">
        <is>
          <t>Prabhudatta Pattanaik</t>
        </is>
      </c>
      <c r="S3006" t="inlineStr">
        <is>
          <t>-</t>
        </is>
      </c>
      <c r="T3006" t="inlineStr">
        <is>
          <t>Delhi</t>
        </is>
      </c>
      <c r="U3006" t="inlineStr">
        <is>
          <t xml:space="preserve"> </t>
        </is>
      </c>
      <c r="V3006" t="n">
        <v>1</v>
      </c>
      <c r="W3006" t="n">
        <v>1</v>
      </c>
      <c r="X3006" t="inlineStr">
        <is>
          <t>XXXXXX7216</t>
        </is>
      </c>
      <c r="Y3006" s="72" t="n">
        <v>46326.52037037037</v>
      </c>
    </row>
    <row r="3007">
      <c r="A3007" s="39" t="inlineStr">
        <is>
          <t>6acb07dd2ccd1d1ab41bdc2a</t>
        </is>
      </c>
      <c r="B3007" s="72" t="n">
        <v>46306.39024305555</v>
      </c>
      <c r="C3007" s="70" t="n">
        <v>46306</v>
      </c>
      <c r="D3007" t="inlineStr">
        <is>
          <t>2026-10</t>
        </is>
      </c>
      <c r="E3007" t="inlineStr">
        <is>
          <t>Wk of 2026-10-05</t>
        </is>
      </c>
      <c r="F3007" t="inlineStr">
        <is>
          <t>Attempt 4</t>
        </is>
      </c>
      <c r="G3007" s="39" t="str">
        <f>IF(ISNUMBER(MATCH(F3007,QualityStatuses,0)),"Quality Lead","Non-Quality Lead")</f>
        <v>Non-Quality Lead</v>
      </c>
      <c r="H3007" s="39" t="str">
        <f>IFERROR(INDEX(CampTypes,MATCH(I3007,CampList,0)),"Unattributed")</f>
        <v>Old</v>
      </c>
      <c r="I3007" t="inlineStr">
        <is>
          <t>E_Suresh_Natuf_Kiosk_07072026</t>
        </is>
      </c>
      <c r="J3007" t="inlineStr">
        <is>
          <t>E_Suresh_Natuf_Kiosk_07072026</t>
        </is>
      </c>
      <c r="K3007" t="inlineStr">
        <is>
          <t>Direct (campaign tagged in CRM)</t>
        </is>
      </c>
      <c r="L3007" t="inlineStr">
        <is>
          <t>E_Suresh_Natuf_Kiosk_07072026_Adset5</t>
        </is>
      </c>
      <c r="M3007" t="inlineStr">
        <is>
          <t>E_Suresh_Natuf_Kiosk_07072026_Adset5</t>
        </is>
      </c>
      <c r="N3007" t="inlineStr">
        <is>
          <t>E_Hindi_Suresh_Natuf_Kiosk_07072026_Adset5_ad3 – Copy 2</t>
        </is>
      </c>
      <c r="O3007" t="inlineStr">
        <is>
          <t>Natuf</t>
        </is>
      </c>
      <c r="P3007" t="inlineStr">
        <is>
          <t>Facebook</t>
        </is>
      </c>
      <c r="Q3007" t="inlineStr">
        <is>
          <t>Tejaswini Tarigopula</t>
        </is>
      </c>
      <c r="R3007" t="inlineStr">
        <is>
          <t>Shivani Sharma</t>
        </is>
      </c>
      <c r="S3007" t="inlineStr">
        <is>
          <t>-</t>
        </is>
      </c>
      <c r="T3007" t="inlineStr">
        <is>
          <t>Mumbai</t>
        </is>
      </c>
      <c r="U3007" t="inlineStr">
        <is>
          <t xml:space="preserve"> </t>
        </is>
      </c>
      <c r="V3007" t="n">
        <v>4</v>
      </c>
      <c r="W3007" t="n">
        <v>0</v>
      </c>
      <c r="X3007" t="inlineStr">
        <is>
          <t>XXXXXX7200</t>
        </is>
      </c>
      <c r="Y3007" s="72" t="n">
        <v>46326.52037037037</v>
      </c>
    </row>
    <row r="3008">
      <c r="A3008" s="39" t="inlineStr">
        <is>
          <t>6acb07d3af80b8431c731979</t>
        </is>
      </c>
      <c r="B3008" s="72" t="n">
        <v>46306.39012731481</v>
      </c>
      <c r="C3008" s="70" t="n">
        <v>46306</v>
      </c>
      <c r="D3008" t="inlineStr">
        <is>
          <t>2026-10</t>
        </is>
      </c>
      <c r="E3008" t="inlineStr">
        <is>
          <t>Wk of 2026-10-05</t>
        </is>
      </c>
      <c r="F3008" t="inlineStr">
        <is>
          <t>Attempt 1</t>
        </is>
      </c>
      <c r="G3008" s="39" t="str">
        <f>IF(ISNUMBER(MATCH(F3008,QualityStatuses,0)),"Quality Lead","Non-Quality Lead")</f>
        <v>Non-Quality Lead</v>
      </c>
      <c r="H3008" s="39" t="str">
        <f>IFERROR(INDEX(CampTypes,MATCH(I3008,CampList,0)),"Unattributed")</f>
        <v>Old</v>
      </c>
      <c r="I3008" t="inlineStr">
        <is>
          <t>E_Suresh_Natuf_Kiosk_07072026</t>
        </is>
      </c>
      <c r="J3008" t="inlineStr">
        <is>
          <t>E_Suresh_Natuf_Kiosk_07072026</t>
        </is>
      </c>
      <c r="K3008" t="inlineStr">
        <is>
          <t>Direct (campaign tagged in CRM)</t>
        </is>
      </c>
      <c r="L3008" t="inlineStr">
        <is>
          <t>E_Suresh_Natuf_Kiosk_07072026_Adset5</t>
        </is>
      </c>
      <c r="M3008" t="inlineStr">
        <is>
          <t>E_Suresh_Natuf_Kiosk_07072026_Adset5</t>
        </is>
      </c>
      <c r="N3008" t="inlineStr">
        <is>
          <t>E_Hindi_Suresh_Natuf_Kiosk_07072026_Adset5_ad3 – Copy 2</t>
        </is>
      </c>
      <c r="O3008" t="inlineStr">
        <is>
          <t>Natuf</t>
        </is>
      </c>
      <c r="P3008" t="inlineStr">
        <is>
          <t>Facebook</t>
        </is>
      </c>
      <c r="Q3008" t="inlineStr">
        <is>
          <t>Tejaswini Tarigopula</t>
        </is>
      </c>
      <c r="R3008" t="inlineStr">
        <is>
          <t>Shivamani</t>
        </is>
      </c>
      <c r="S3008" t="inlineStr">
        <is>
          <t>-</t>
        </is>
      </c>
      <c r="T3008" t="inlineStr">
        <is>
          <t>Thane</t>
        </is>
      </c>
      <c r="U3008" t="inlineStr">
        <is>
          <t xml:space="preserve"> </t>
        </is>
      </c>
      <c r="V3008" t="n">
        <v>1</v>
      </c>
      <c r="W3008" t="n">
        <v>1</v>
      </c>
      <c r="X3008" t="inlineStr">
        <is>
          <t>XXXXXX1978</t>
        </is>
      </c>
      <c r="Y3008" s="72" t="n">
        <v>46326.52037037037</v>
      </c>
    </row>
    <row r="3009">
      <c r="A3009" s="39" t="inlineStr">
        <is>
          <t>6acb06dfb090f046892a5da8</t>
        </is>
      </c>
      <c r="B3009" s="72" t="n">
        <v>46306.38730324074</v>
      </c>
      <c r="C3009" s="70" t="n">
        <v>46306</v>
      </c>
      <c r="D3009" t="inlineStr">
        <is>
          <t>2026-10</t>
        </is>
      </c>
      <c r="E3009" t="inlineStr">
        <is>
          <t>Wk of 2026-10-05</t>
        </is>
      </c>
      <c r="F3009" t="inlineStr">
        <is>
          <t>Connected</t>
        </is>
      </c>
      <c r="G3009" s="39" t="str">
        <f>IF(ISNUMBER(MATCH(F3009,QualityStatuses,0)),"Quality Lead","Non-Quality Lead")</f>
        <v>Non-Quality Lead</v>
      </c>
      <c r="H3009" s="39" t="str">
        <f>IFERROR(INDEX(CampTypes,MATCH(I3009,CampList,0)),"Unattributed")</f>
        <v>Old</v>
      </c>
      <c r="I3009" t="inlineStr">
        <is>
          <t>E_Natuf_Generic_13082026</t>
        </is>
      </c>
      <c r="J3009" t="inlineStr">
        <is>
          <t>E_Natuf_Generic_13082026</t>
        </is>
      </c>
      <c r="K3009" t="inlineStr">
        <is>
          <t>Direct (campaign tagged in CRM)</t>
        </is>
      </c>
      <c r="L3009" t="inlineStr">
        <is>
          <t>E_Natuf_Generic_13082026_Adset1</t>
        </is>
      </c>
      <c r="M3009" t="inlineStr">
        <is>
          <t>E_Natuf_Generic_13082026_Adset1</t>
        </is>
      </c>
      <c r="N3009" t="inlineStr">
        <is>
          <t>E_Natuf_Generic_13082026_Adset1_Ad1</t>
        </is>
      </c>
      <c r="O3009" t="inlineStr">
        <is>
          <t>Natuf</t>
        </is>
      </c>
      <c r="P3009" t="inlineStr">
        <is>
          <t>Facebook</t>
        </is>
      </c>
      <c r="Q3009" t="inlineStr">
        <is>
          <t>Tejaswini Tarigopula</t>
        </is>
      </c>
      <c r="R3009" t="inlineStr">
        <is>
          <t>Sai Charan</t>
        </is>
      </c>
      <c r="S3009" t="inlineStr">
        <is>
          <t>-</t>
        </is>
      </c>
      <c r="T3009" t="inlineStr">
        <is>
          <t>Nagaur</t>
        </is>
      </c>
      <c r="U3009" t="inlineStr">
        <is>
          <t xml:space="preserve"> </t>
        </is>
      </c>
      <c r="V3009" t="n">
        <v>2</v>
      </c>
      <c r="W3009" t="n">
        <v>2</v>
      </c>
      <c r="X3009" t="inlineStr">
        <is>
          <t>XXXXXX0760</t>
        </is>
      </c>
      <c r="Y3009" s="72" t="n">
        <v>46326.52037037037</v>
      </c>
    </row>
    <row r="3010">
      <c r="A3010" s="39" t="inlineStr">
        <is>
          <t>6acb06d69c6b165486384f6f</t>
        </is>
      </c>
      <c r="B3010" s="72" t="n">
        <v>46306.38719907407</v>
      </c>
      <c r="C3010" s="70" t="n">
        <v>46306</v>
      </c>
      <c r="D3010" t="inlineStr">
        <is>
          <t>2026-10</t>
        </is>
      </c>
      <c r="E3010" t="inlineStr">
        <is>
          <t>Wk of 2026-10-05</t>
        </is>
      </c>
      <c r="F3010" t="inlineStr">
        <is>
          <t>Details Shared</t>
        </is>
      </c>
      <c r="G3010" s="39" t="str">
        <f>IF(ISNUMBER(MATCH(F3010,QualityStatuses,0)),"Quality Lead","Non-Quality Lead")</f>
        <v>Quality Lead</v>
      </c>
      <c r="H3010" s="39" t="str">
        <f>IFERROR(INDEX(CampTypes,MATCH(I3010,CampList,0)),"Unattributed")</f>
        <v>Old</v>
      </c>
      <c r="I3010" t="inlineStr">
        <is>
          <t>E_Karan_Natuf_All_07072026</t>
        </is>
      </c>
      <c r="J3010" t="inlineStr">
        <is>
          <t>E_Karan_Natuf_All_07072026</t>
        </is>
      </c>
      <c r="K3010" t="inlineStr">
        <is>
          <t>Direct (campaign tagged in CRM)</t>
        </is>
      </c>
      <c r="L3010" t="inlineStr">
        <is>
          <t>E_Karan_Natuf_Fragship_07072026_Adset2</t>
        </is>
      </c>
      <c r="M3010" t="inlineStr">
        <is>
          <t>E_Karan_Natuf_Fragship_07072026_Adset2</t>
        </is>
      </c>
      <c r="N3010" t="inlineStr">
        <is>
          <t>E_Karan_Natuf_Flagship_Cafe_07072026_Adset2_Ad1 – Copy 2</t>
        </is>
      </c>
      <c r="O3010" t="inlineStr">
        <is>
          <t>Natuf</t>
        </is>
      </c>
      <c r="P3010" t="inlineStr">
        <is>
          <t>Facebook</t>
        </is>
      </c>
      <c r="Q3010" t="inlineStr">
        <is>
          <t>Tejaswini Tarigopula</t>
        </is>
      </c>
      <c r="R3010" t="inlineStr">
        <is>
          <t>Prabhudatta Pattanaik</t>
        </is>
      </c>
      <c r="S3010" t="inlineStr">
        <is>
          <t>-</t>
        </is>
      </c>
      <c r="T3010" t="inlineStr">
        <is>
          <t>Haryana</t>
        </is>
      </c>
      <c r="U3010" t="inlineStr">
        <is>
          <t xml:space="preserve"> </t>
        </is>
      </c>
      <c r="V3010" t="n">
        <v>1</v>
      </c>
      <c r="W3010" t="n">
        <v>1</v>
      </c>
      <c r="X3010" t="inlineStr">
        <is>
          <t>XXXXXX5031</t>
        </is>
      </c>
      <c r="Y3010" s="72" t="n">
        <v>46326.52037037037</v>
      </c>
    </row>
    <row r="3011">
      <c r="A3011" s="39" t="inlineStr">
        <is>
          <t>6acb052a0366aeb0c44cdbf7</t>
        </is>
      </c>
      <c r="B3011" s="72" t="n">
        <v>46306.38224537037</v>
      </c>
      <c r="C3011" s="70" t="n">
        <v>46306</v>
      </c>
      <c r="D3011" t="inlineStr">
        <is>
          <t>2026-10</t>
        </is>
      </c>
      <c r="E3011" t="inlineStr">
        <is>
          <t>Wk of 2026-10-05</t>
        </is>
      </c>
      <c r="F3011" t="inlineStr">
        <is>
          <t>Lost</t>
        </is>
      </c>
      <c r="G3011" s="39" t="str">
        <f>IF(ISNUMBER(MATCH(F3011,QualityStatuses,0)),"Quality Lead","Non-Quality Lead")</f>
        <v>Non-Quality Lead</v>
      </c>
      <c r="H3011" s="39" t="str">
        <f>IFERROR(INDEX(CampTypes,MATCH(I3011,CampList,0)),"Unattributed")</f>
        <v>New</v>
      </c>
      <c r="I3011" t="inlineStr">
        <is>
          <t>EBG - In House | ABO | Natuf | Leads | Unit Franchise | India | Oct26 | V1</t>
        </is>
      </c>
      <c r="J3011" t="inlineStr">
        <is>
          <t>EBG - In House | ABO | Natuf | Leads | Unit Franchise | India | Oct26 | V1</t>
        </is>
      </c>
      <c r="K3011" t="inlineStr">
        <is>
          <t>Direct (campaign tagged in CRM)</t>
        </is>
      </c>
      <c r="L3011" t="inlineStr">
        <is>
          <t>Natuf | Broad | Tier1 + Growth Cities | Oct26 | V1</t>
        </is>
      </c>
      <c r="M3011" t="inlineStr">
        <is>
          <t>Natuf | Broad | Tier1 + Growth Cities | Oct26 | V1</t>
        </is>
      </c>
      <c r="N3011" t="inlineStr">
        <is>
          <t>Natuf | Reel | Brand Ambassador | Heard Of Owning A Cafe | V1</t>
        </is>
      </c>
      <c r="O3011" t="inlineStr">
        <is>
          <t>In House Natuf</t>
        </is>
      </c>
      <c r="P3011" t="inlineStr">
        <is>
          <t>Facebook</t>
        </is>
      </c>
      <c r="Q3011" t="inlineStr">
        <is>
          <t>Marshal Malbari</t>
        </is>
      </c>
      <c r="R3011" t="inlineStr">
        <is>
          <t>Shubham Menon</t>
        </is>
      </c>
      <c r="S3011" t="inlineStr">
        <is>
          <t>DNP - Did Not Pick Up</t>
        </is>
      </c>
      <c r="T3011" t="inlineStr">
        <is>
          <t>Ranchi</t>
        </is>
      </c>
      <c r="U3011" t="inlineStr">
        <is>
          <t xml:space="preserve"> </t>
        </is>
      </c>
      <c r="V3011" t="n">
        <v>6</v>
      </c>
      <c r="W3011" t="n">
        <v>0</v>
      </c>
      <c r="X3011" t="inlineStr">
        <is>
          <t>XXXXXX4525</t>
        </is>
      </c>
      <c r="Y3011" s="72" t="n">
        <v>46326.52037037037</v>
      </c>
    </row>
    <row r="3012">
      <c r="A3012" s="39" t="inlineStr">
        <is>
          <t>6acb04067d2d53ad7a921c52</t>
        </is>
      </c>
      <c r="B3012" s="72" t="n">
        <v>46306.37886574074</v>
      </c>
      <c r="C3012" s="70" t="n">
        <v>46306</v>
      </c>
      <c r="D3012" t="inlineStr">
        <is>
          <t>2026-10</t>
        </is>
      </c>
      <c r="E3012" t="inlineStr">
        <is>
          <t>Wk of 2026-10-05</t>
        </is>
      </c>
      <c r="F3012" t="inlineStr">
        <is>
          <t>Attempt 3</t>
        </is>
      </c>
      <c r="G3012" s="39" t="str">
        <f>IF(ISNUMBER(MATCH(F3012,QualityStatuses,0)),"Quality Lead","Non-Quality Lead")</f>
        <v>Non-Quality Lead</v>
      </c>
      <c r="H3012" s="39" t="str">
        <f>IFERROR(INDEX(CampTypes,MATCH(I3012,CampList,0)),"Unattributed")</f>
        <v>Old</v>
      </c>
      <c r="I3012" t="inlineStr">
        <is>
          <t>E_Natuf_Generic_13082026</t>
        </is>
      </c>
      <c r="J3012" t="inlineStr">
        <is>
          <t>E_Natuf_Generic_13082026</t>
        </is>
      </c>
      <c r="K3012" t="inlineStr">
        <is>
          <t>Direct (campaign tagged in CRM)</t>
        </is>
      </c>
      <c r="L3012" t="inlineStr">
        <is>
          <t>E_Natuf_Generic_13082026_Adset1</t>
        </is>
      </c>
      <c r="M3012" t="inlineStr">
        <is>
          <t>E_Natuf_Generic_13082026_Adset1</t>
        </is>
      </c>
      <c r="N3012" t="inlineStr">
        <is>
          <t>E_Natuf_Generic_13082026_Adset1_Ad1</t>
        </is>
      </c>
      <c r="O3012" t="inlineStr">
        <is>
          <t>Natuf</t>
        </is>
      </c>
      <c r="P3012" t="inlineStr">
        <is>
          <t>Facebook</t>
        </is>
      </c>
      <c r="Q3012" t="inlineStr">
        <is>
          <t>Tejaswini Tarigopula</t>
        </is>
      </c>
      <c r="R3012" t="inlineStr">
        <is>
          <t>Shivani Sharma</t>
        </is>
      </c>
      <c r="S3012" t="inlineStr">
        <is>
          <t>-</t>
        </is>
      </c>
      <c r="T3012" t="inlineStr">
        <is>
          <t>Jamshedpur</t>
        </is>
      </c>
      <c r="U3012" t="inlineStr">
        <is>
          <t xml:space="preserve"> </t>
        </is>
      </c>
      <c r="V3012" t="n">
        <v>4</v>
      </c>
      <c r="W3012" t="n">
        <v>0</v>
      </c>
      <c r="X3012" t="inlineStr">
        <is>
          <t>XXXXXX3125</t>
        </is>
      </c>
      <c r="Y3012" s="72" t="n">
        <v>46326.52037037037</v>
      </c>
    </row>
    <row r="3013">
      <c r="A3013" s="39" t="inlineStr">
        <is>
          <t>6acb035c523cd072044b925f</t>
        </is>
      </c>
      <c r="B3013" s="72" t="n">
        <v>46306.37689814815</v>
      </c>
      <c r="C3013" s="70" t="n">
        <v>46306</v>
      </c>
      <c r="D3013" t="inlineStr">
        <is>
          <t>2026-10</t>
        </is>
      </c>
      <c r="E3013" t="inlineStr">
        <is>
          <t>Wk of 2026-10-05</t>
        </is>
      </c>
      <c r="F3013" t="inlineStr">
        <is>
          <t>Details Shared</t>
        </is>
      </c>
      <c r="G3013" s="39" t="str">
        <f>IF(ISNUMBER(MATCH(F3013,QualityStatuses,0)),"Quality Lead","Non-Quality Lead")</f>
        <v>Quality Lead</v>
      </c>
      <c r="H3013" s="39" t="str">
        <f>IFERROR(INDEX(CampTypes,MATCH(I3013,CampList,0)),"Unattributed")</f>
        <v>New</v>
      </c>
      <c r="I3013" t="inlineStr">
        <is>
          <t>EBG - In House | ABO | Natuf | Leads | Unit Franchise | India | Oct26 | V1</t>
        </is>
      </c>
      <c r="J3013" t="inlineStr">
        <is>
          <t>EBG - In House | ABO | Natuf | Leads | Unit Franchise | India | Oct26 | V1</t>
        </is>
      </c>
      <c r="K3013" t="inlineStr">
        <is>
          <t>Direct (campaign tagged in CRM)</t>
        </is>
      </c>
      <c r="L3013" t="inlineStr">
        <is>
          <t>Natuf | Investors | Tier1 + Growth Cities | Oct26 | V1</t>
        </is>
      </c>
      <c r="M3013" t="inlineStr">
        <is>
          <t>Natuf | Investors | Tier1 + Growth Cities | Oct26 | V1</t>
        </is>
      </c>
      <c r="N3013" t="inlineStr">
        <is>
          <t>Natuf | Reel | Brand Ambassador | Heard Of Owning A Cafe | V1</t>
        </is>
      </c>
      <c r="O3013" t="inlineStr">
        <is>
          <t>In House Natuf</t>
        </is>
      </c>
      <c r="P3013" t="inlineStr">
        <is>
          <t>Facebook</t>
        </is>
      </c>
      <c r="Q3013" t="inlineStr">
        <is>
          <t>Marshal Malbari</t>
        </is>
      </c>
      <c r="R3013" t="inlineStr">
        <is>
          <t>Rudresh Thorat</t>
        </is>
      </c>
      <c r="S3013" t="inlineStr">
        <is>
          <t>-</t>
        </is>
      </c>
      <c r="T3013" t="inlineStr">
        <is>
          <t>Solapur</t>
        </is>
      </c>
      <c r="U3013" t="inlineStr">
        <is>
          <t xml:space="preserve"> </t>
        </is>
      </c>
      <c r="V3013" t="n">
        <v>1</v>
      </c>
      <c r="W3013" t="n">
        <v>1</v>
      </c>
      <c r="X3013" t="inlineStr">
        <is>
          <t>XXXXXX5155</t>
        </is>
      </c>
      <c r="Y3013" s="72" t="n">
        <v>46326.52037037037</v>
      </c>
    </row>
    <row r="3014">
      <c r="A3014" s="39" t="inlineStr">
        <is>
          <t>6acb0315e426bcc8844cabc5</t>
        </is>
      </c>
      <c r="B3014" s="72" t="n">
        <v>46306.37607638889</v>
      </c>
      <c r="C3014" s="70" t="n">
        <v>46306</v>
      </c>
      <c r="D3014" t="inlineStr">
        <is>
          <t>2026-10</t>
        </is>
      </c>
      <c r="E3014" t="inlineStr">
        <is>
          <t>Wk of 2026-10-05</t>
        </is>
      </c>
      <c r="F3014" t="inlineStr">
        <is>
          <t>Follow-Up</t>
        </is>
      </c>
      <c r="G3014" s="39" t="str">
        <f>IF(ISNUMBER(MATCH(F3014,QualityStatuses,0)),"Quality Lead","Non-Quality Lead")</f>
        <v>Quality Lead</v>
      </c>
      <c r="H3014" s="39" t="str">
        <f>IFERROR(INDEX(CampTypes,MATCH(I3014,CampList,0)),"Unattributed")</f>
        <v>New</v>
      </c>
      <c r="I3014" t="inlineStr">
        <is>
          <t>EBG - In House | ABO | Natuf | Leads | Unit Franchise | India | Oct26 | V1</t>
        </is>
      </c>
      <c r="J3014" t="inlineStr">
        <is>
          <t>EBG - In House | ABO | Natuf | Leads | Unit Franchise | India | Oct26 | V1</t>
        </is>
      </c>
      <c r="K3014" t="inlineStr">
        <is>
          <t>Direct (campaign tagged in CRM)</t>
        </is>
      </c>
      <c r="L3014" t="inlineStr">
        <is>
          <t>Natuf | Broad | Tier1 + Growth Cities | Oct26 | V1</t>
        </is>
      </c>
      <c r="M3014" t="inlineStr">
        <is>
          <t>Natuf | Broad | Tier1 + Growth Cities | Oct26 | V1</t>
        </is>
      </c>
      <c r="N3014" t="inlineStr">
        <is>
          <t>Natuf | Reel | Brand Ambassador | Heard Of Owning A Cafe | V1</t>
        </is>
      </c>
      <c r="O3014" t="inlineStr">
        <is>
          <t>In House Natuf</t>
        </is>
      </c>
      <c r="P3014" t="inlineStr">
        <is>
          <t>Facebook</t>
        </is>
      </c>
      <c r="Q3014" t="inlineStr">
        <is>
          <t>Marshal Malbari</t>
        </is>
      </c>
      <c r="R3014" t="inlineStr">
        <is>
          <t>Rohit Kamble</t>
        </is>
      </c>
      <c r="S3014" t="inlineStr">
        <is>
          <t>-</t>
        </is>
      </c>
      <c r="T3014" t="inlineStr">
        <is>
          <t>Pune, pimpri chinchwad</t>
        </is>
      </c>
      <c r="U3014" t="inlineStr">
        <is>
          <t xml:space="preserve"> </t>
        </is>
      </c>
      <c r="V3014" t="n">
        <v>2</v>
      </c>
      <c r="W3014" t="n">
        <v>2</v>
      </c>
      <c r="X3014" t="inlineStr">
        <is>
          <t>XXXXXX8970</t>
        </is>
      </c>
      <c r="Y3014" s="72" t="n">
        <v>46326.52037037037</v>
      </c>
    </row>
    <row r="3015">
      <c r="A3015" s="39" t="inlineStr">
        <is>
          <t>6acb02e9216f2cbf039c3087</t>
        </is>
      </c>
      <c r="B3015" s="72" t="n">
        <v>46306.37556712963</v>
      </c>
      <c r="C3015" s="70" t="n">
        <v>46306</v>
      </c>
      <c r="D3015" t="inlineStr">
        <is>
          <t>2026-10</t>
        </is>
      </c>
      <c r="E3015" t="inlineStr">
        <is>
          <t>Wk of 2026-10-05</t>
        </is>
      </c>
      <c r="F3015" t="inlineStr">
        <is>
          <t>Attempt 5</t>
        </is>
      </c>
      <c r="G3015" s="39" t="str">
        <f>IF(ISNUMBER(MATCH(F3015,QualityStatuses,0)),"Quality Lead","Non-Quality Lead")</f>
        <v>Non-Quality Lead</v>
      </c>
      <c r="H3015" s="39" t="str">
        <f>IFERROR(INDEX(CampTypes,MATCH(I3015,CampList,0)),"Unattributed")</f>
        <v>New</v>
      </c>
      <c r="I3015" t="inlineStr">
        <is>
          <t>EBG - In House | ABO | Natuf | Leads | Unit Franchise | India | Oct26 | V1</t>
        </is>
      </c>
      <c r="J3015" t="inlineStr">
        <is>
          <t>EBG - In House | ABO | Natuf | Leads | Unit Franchise | India | Oct26 | V1</t>
        </is>
      </c>
      <c r="K3015" t="inlineStr">
        <is>
          <t>Direct (campaign tagged in CRM)</t>
        </is>
      </c>
      <c r="L3015" t="inlineStr">
        <is>
          <t>Natuf | Business Owners | Tier1 + Growth Cities | Oct26 | V1</t>
        </is>
      </c>
      <c r="M3015" t="inlineStr">
        <is>
          <t>Natuf | Business Owners | Tier1 + Growth Cities | Oct26 | V1</t>
        </is>
      </c>
      <c r="N3015" t="inlineStr">
        <is>
          <t>Natuf | Reel | Brand Ambassador | Heard Of Owning A Cafe | V1</t>
        </is>
      </c>
      <c r="O3015" t="inlineStr">
        <is>
          <t>In House Natuf</t>
        </is>
      </c>
      <c r="P3015" t="inlineStr">
        <is>
          <t>Facebook</t>
        </is>
      </c>
      <c r="Q3015" t="inlineStr">
        <is>
          <t>Marshal Malbari</t>
        </is>
      </c>
      <c r="R3015" t="inlineStr">
        <is>
          <t>Rinkita Virvani</t>
        </is>
      </c>
      <c r="S3015" t="inlineStr">
        <is>
          <t>-</t>
        </is>
      </c>
      <c r="T3015" t="inlineStr">
        <is>
          <t>Tiruppur</t>
        </is>
      </c>
      <c r="U3015" t="inlineStr">
        <is>
          <t xml:space="preserve"> </t>
        </is>
      </c>
      <c r="V3015" t="n">
        <v>6</v>
      </c>
      <c r="W3015" t="n">
        <v>5</v>
      </c>
      <c r="X3015" t="inlineStr">
        <is>
          <t>XXXXXX1586</t>
        </is>
      </c>
      <c r="Y3015" s="72" t="n">
        <v>46326.52037037037</v>
      </c>
    </row>
    <row r="3016">
      <c r="A3016" s="39" t="inlineStr">
        <is>
          <t>6acb022a151c9e002b527a44</t>
        </is>
      </c>
      <c r="B3016" s="72" t="n">
        <v>46306.37335648148</v>
      </c>
      <c r="C3016" s="70" t="n">
        <v>46306</v>
      </c>
      <c r="D3016" t="inlineStr">
        <is>
          <t>2026-10</t>
        </is>
      </c>
      <c r="E3016" t="inlineStr">
        <is>
          <t>Wk of 2026-10-05</t>
        </is>
      </c>
      <c r="F3016" t="inlineStr">
        <is>
          <t>Details Shared</t>
        </is>
      </c>
      <c r="G3016" s="39" t="str">
        <f>IF(ISNUMBER(MATCH(F3016,QualityStatuses,0)),"Quality Lead","Non-Quality Lead")</f>
        <v>Quality Lead</v>
      </c>
      <c r="H3016" s="39" t="str">
        <f>IFERROR(INDEX(CampTypes,MATCH(I3016,CampList,0)),"Unattributed")</f>
        <v>Old</v>
      </c>
      <c r="I3016" t="inlineStr">
        <is>
          <t>E_Natuf_Generic_13082026</t>
        </is>
      </c>
      <c r="J3016" t="inlineStr">
        <is>
          <t>E_Natuf_Generic_13082026</t>
        </is>
      </c>
      <c r="K3016" t="inlineStr">
        <is>
          <t>Direct (campaign tagged in CRM)</t>
        </is>
      </c>
      <c r="L3016" t="inlineStr">
        <is>
          <t>E_Natuf_Generic_13082026_Adset1</t>
        </is>
      </c>
      <c r="M3016" t="inlineStr">
        <is>
          <t>E_Natuf_Generic_13082026_Adset1</t>
        </is>
      </c>
      <c r="N3016" t="inlineStr">
        <is>
          <t>E_Natuf_Generic_13082026_Adset1_Ad1</t>
        </is>
      </c>
      <c r="O3016" t="inlineStr">
        <is>
          <t>Natuf</t>
        </is>
      </c>
      <c r="P3016" t="inlineStr">
        <is>
          <t>Facebook</t>
        </is>
      </c>
      <c r="Q3016" t="inlineStr">
        <is>
          <t>Tejaswini Tarigopula</t>
        </is>
      </c>
      <c r="R3016" t="inlineStr">
        <is>
          <t>Prabhudatta Pattanaik</t>
        </is>
      </c>
      <c r="S3016" t="inlineStr">
        <is>
          <t>-</t>
        </is>
      </c>
      <c r="T3016" t="inlineStr">
        <is>
          <t>Hyderabad</t>
        </is>
      </c>
      <c r="U3016" t="inlineStr">
        <is>
          <t xml:space="preserve"> </t>
        </is>
      </c>
      <c r="V3016" t="n">
        <v>4</v>
      </c>
      <c r="W3016" t="n">
        <v>2</v>
      </c>
      <c r="X3016" t="inlineStr">
        <is>
          <t>XXXXXX0433</t>
        </is>
      </c>
      <c r="Y3016" s="72" t="n">
        <v>46326.52037037037</v>
      </c>
    </row>
    <row r="3017">
      <c r="A3017" s="39" t="inlineStr">
        <is>
          <t>6acb013013ea2c61df3c0b0a</t>
        </is>
      </c>
      <c r="B3017" s="72" t="n">
        <v>46306.37046296296</v>
      </c>
      <c r="C3017" s="70" t="n">
        <v>46306</v>
      </c>
      <c r="D3017" t="inlineStr">
        <is>
          <t>2026-10</t>
        </is>
      </c>
      <c r="E3017" t="inlineStr">
        <is>
          <t>Wk of 2026-10-05</t>
        </is>
      </c>
      <c r="F3017" t="inlineStr">
        <is>
          <t>Attempt 2</t>
        </is>
      </c>
      <c r="G3017" s="39" t="str">
        <f>IF(ISNUMBER(MATCH(F3017,QualityStatuses,0)),"Quality Lead","Non-Quality Lead")</f>
        <v>Non-Quality Lead</v>
      </c>
      <c r="H3017" s="39" t="str">
        <f>IFERROR(INDEX(CampTypes,MATCH(I3017,CampList,0)),"Unattributed")</f>
        <v>New</v>
      </c>
      <c r="I3017" t="inlineStr">
        <is>
          <t>EBG - In House | ABO | Natuf | Leads | Unit Franchise | India | Oct26 | V1</t>
        </is>
      </c>
      <c r="J3017" t="inlineStr">
        <is>
          <t>EBG - In House | ABO | Natuf | Leads | Unit Franchise | India | Oct26 | V1</t>
        </is>
      </c>
      <c r="K3017" t="inlineStr">
        <is>
          <t>Direct (campaign tagged in CRM)</t>
        </is>
      </c>
      <c r="L3017" t="inlineStr">
        <is>
          <t>Natuf | LAL 1% | India | Jul26 | V1</t>
        </is>
      </c>
      <c r="M3017" t="inlineStr">
        <is>
          <t>Natuf | LAL 1% | India | Jul26 | V1</t>
        </is>
      </c>
      <c r="N3017" t="inlineStr">
        <is>
          <t>Natuf | Reel | Brand Ambassador | Heard Of Owning A Cafe | V1</t>
        </is>
      </c>
      <c r="O3017" t="inlineStr">
        <is>
          <t>In House Natuf</t>
        </is>
      </c>
      <c r="P3017" t="inlineStr">
        <is>
          <t>Facebook</t>
        </is>
      </c>
      <c r="Q3017" t="inlineStr">
        <is>
          <t>Marshal Malbari</t>
        </is>
      </c>
      <c r="R3017" t="inlineStr">
        <is>
          <t>Pammi Roy</t>
        </is>
      </c>
      <c r="S3017" t="inlineStr">
        <is>
          <t>-</t>
        </is>
      </c>
      <c r="T3017" t="inlineStr">
        <is>
          <t>shillong</t>
        </is>
      </c>
      <c r="U3017" t="inlineStr">
        <is>
          <t xml:space="preserve"> </t>
        </is>
      </c>
      <c r="V3017" t="n">
        <v>3</v>
      </c>
      <c r="W3017" t="n">
        <v>1</v>
      </c>
      <c r="X3017" t="inlineStr">
        <is>
          <t>XXXXXX3699</t>
        </is>
      </c>
      <c r="Y3017" s="72" t="n">
        <v>46326.52037037037</v>
      </c>
    </row>
    <row r="3018">
      <c r="A3018" s="39" t="inlineStr">
        <is>
          <t>6acb00dda2099326c31b296e</t>
        </is>
      </c>
      <c r="B3018" s="72" t="n">
        <v>46306.36950231482</v>
      </c>
      <c r="C3018" s="70" t="n">
        <v>46306</v>
      </c>
      <c r="D3018" t="inlineStr">
        <is>
          <t>2026-10</t>
        </is>
      </c>
      <c r="E3018" t="inlineStr">
        <is>
          <t>Wk of 2026-10-05</t>
        </is>
      </c>
      <c r="F3018" t="inlineStr">
        <is>
          <t>Connected</t>
        </is>
      </c>
      <c r="G3018" s="39" t="str">
        <f>IF(ISNUMBER(MATCH(F3018,QualityStatuses,0)),"Quality Lead","Non-Quality Lead")</f>
        <v>Non-Quality Lead</v>
      </c>
      <c r="H3018" s="39" t="str">
        <f>IFERROR(INDEX(CampTypes,MATCH(I3018,CampList,0)),"Unattributed")</f>
        <v>Old</v>
      </c>
      <c r="I3018" t="inlineStr">
        <is>
          <t>E_Suresh_Natuf_Kiosk_07072026</t>
        </is>
      </c>
      <c r="J3018" t="inlineStr">
        <is>
          <t>E_Suresh_Natuf_Kiosk_07072026</t>
        </is>
      </c>
      <c r="K3018" t="inlineStr">
        <is>
          <t>Direct (campaign tagged in CRM)</t>
        </is>
      </c>
      <c r="L3018" t="inlineStr">
        <is>
          <t>E_Suresh_Natuf_Kiosk_07072026_Adset5</t>
        </is>
      </c>
      <c r="M3018" t="inlineStr">
        <is>
          <t>E_Suresh_Natuf_Kiosk_07072026_Adset5</t>
        </is>
      </c>
      <c r="N3018" t="inlineStr">
        <is>
          <t>E_Hindi_Suresh_Natuf_Kiosk_07072026_Adset5_ad3 – Copy 2</t>
        </is>
      </c>
      <c r="O3018" t="inlineStr">
        <is>
          <t>Natuf</t>
        </is>
      </c>
      <c r="P3018" t="inlineStr">
        <is>
          <t>Facebook</t>
        </is>
      </c>
      <c r="Q3018" t="inlineStr">
        <is>
          <t>Tejaswini Tarigopula</t>
        </is>
      </c>
      <c r="R3018" t="inlineStr">
        <is>
          <t>Arjuman Vidya Sagar</t>
        </is>
      </c>
      <c r="S3018" t="inlineStr">
        <is>
          <t>-</t>
        </is>
      </c>
      <c r="T3018" t="inlineStr">
        <is>
          <t>Bangalore</t>
        </is>
      </c>
      <c r="U3018" t="inlineStr">
        <is>
          <t xml:space="preserve"> </t>
        </is>
      </c>
      <c r="V3018" t="n">
        <v>1</v>
      </c>
      <c r="W3018" t="n">
        <v>1</v>
      </c>
      <c r="X3018" t="inlineStr">
        <is>
          <t>XXXXXX8184</t>
        </is>
      </c>
      <c r="Y3018" s="72" t="n">
        <v>46326.52037037037</v>
      </c>
    </row>
    <row r="3019">
      <c r="A3019" s="39" t="inlineStr">
        <is>
          <t>6acb00b0c8c1ba5eb9ea3e05</t>
        </is>
      </c>
      <c r="B3019" s="72" t="n">
        <v>46306.36898148148</v>
      </c>
      <c r="C3019" s="70" t="n">
        <v>46306</v>
      </c>
      <c r="D3019" t="inlineStr">
        <is>
          <t>2026-10</t>
        </is>
      </c>
      <c r="E3019" t="inlineStr">
        <is>
          <t>Wk of 2026-10-05</t>
        </is>
      </c>
      <c r="F3019" t="inlineStr">
        <is>
          <t>Connected</t>
        </is>
      </c>
      <c r="G3019" s="39" t="str">
        <f>IF(ISNUMBER(MATCH(F3019,QualityStatuses,0)),"Quality Lead","Non-Quality Lead")</f>
        <v>Non-Quality Lead</v>
      </c>
      <c r="H3019" s="39" t="str">
        <f>IFERROR(INDEX(CampTypes,MATCH(I3019,CampList,0)),"Unattributed")</f>
        <v>Old</v>
      </c>
      <c r="I3019" t="inlineStr">
        <is>
          <t>E_Suresh_Natuf_Kiosk_07072026</t>
        </is>
      </c>
      <c r="J3019" t="inlineStr">
        <is>
          <t>E_Suresh_Natuf_Kiosk_07072026</t>
        </is>
      </c>
      <c r="K3019" t="inlineStr">
        <is>
          <t>Direct (campaign tagged in CRM)</t>
        </is>
      </c>
      <c r="L3019" t="inlineStr">
        <is>
          <t>E_Suresh_Natuf_Kiosk_07072026_Adset5</t>
        </is>
      </c>
      <c r="M3019" t="inlineStr">
        <is>
          <t>E_Suresh_Natuf_Kiosk_07072026_Adset5</t>
        </is>
      </c>
      <c r="N3019" t="inlineStr">
        <is>
          <t>E_Hindi_Suresh_Natuf_Kiosk_07072026_Adset5_ad3 – Copy 2</t>
        </is>
      </c>
      <c r="O3019" t="inlineStr">
        <is>
          <t>Natuf</t>
        </is>
      </c>
      <c r="P3019" t="inlineStr">
        <is>
          <t>Facebook</t>
        </is>
      </c>
      <c r="Q3019" t="inlineStr">
        <is>
          <t>Tejaswini Tarigopula</t>
        </is>
      </c>
      <c r="R3019" t="inlineStr">
        <is>
          <t>Sai Charan</t>
        </is>
      </c>
      <c r="S3019" t="inlineStr">
        <is>
          <t>-</t>
        </is>
      </c>
      <c r="T3019" t="inlineStr">
        <is>
          <t>Delhi</t>
        </is>
      </c>
      <c r="U3019" t="inlineStr">
        <is>
          <t xml:space="preserve"> </t>
        </is>
      </c>
      <c r="V3019" t="n">
        <v>2</v>
      </c>
      <c r="W3019" t="n">
        <v>1</v>
      </c>
      <c r="X3019" t="inlineStr">
        <is>
          <t>XXXXXX6303</t>
        </is>
      </c>
      <c r="Y3019" s="72" t="n">
        <v>46326.52037037037</v>
      </c>
    </row>
    <row r="3020">
      <c r="A3020" s="39" t="inlineStr">
        <is>
          <t>6acb0052111d22affb564819</t>
        </is>
      </c>
      <c r="B3020" s="72" t="n">
        <v>46306.36789351852</v>
      </c>
      <c r="C3020" s="70" t="n">
        <v>46306</v>
      </c>
      <c r="D3020" t="inlineStr">
        <is>
          <t>2026-10</t>
        </is>
      </c>
      <c r="E3020" t="inlineStr">
        <is>
          <t>Wk of 2026-10-05</t>
        </is>
      </c>
      <c r="F3020" t="inlineStr">
        <is>
          <t>Meeting Conducted</t>
        </is>
      </c>
      <c r="G3020" s="39" t="str">
        <f>IF(ISNUMBER(MATCH(F3020,QualityStatuses,0)),"Quality Lead","Non-Quality Lead")</f>
        <v>Quality Lead</v>
      </c>
      <c r="H3020" s="39" t="str">
        <f>IFERROR(INDEX(CampTypes,MATCH(I3020,CampList,0)),"Unattributed")</f>
        <v>Old</v>
      </c>
      <c r="I3020" t="inlineStr">
        <is>
          <t>E_Karan_Natuf_All_07072026</t>
        </is>
      </c>
      <c r="J3020" t="inlineStr">
        <is>
          <t>E_Karan_Natuf_All_07072026</t>
        </is>
      </c>
      <c r="K3020" t="inlineStr">
        <is>
          <t>Direct (campaign tagged in CRM)</t>
        </is>
      </c>
      <c r="L3020" t="inlineStr">
        <is>
          <t>E_Karan_Natuf_Fragship_07072026_Adset2</t>
        </is>
      </c>
      <c r="M3020" t="inlineStr">
        <is>
          <t>E_Karan_Natuf_Fragship_07072026_Adset2</t>
        </is>
      </c>
      <c r="N3020" t="inlineStr">
        <is>
          <t>E_Karan_Natuf_Flagship_Cafe_07072026_Adset2_Ad1 – Copy 2</t>
        </is>
      </c>
      <c r="O3020" t="inlineStr">
        <is>
          <t>Natuf</t>
        </is>
      </c>
      <c r="P3020" t="inlineStr">
        <is>
          <t>Facebook</t>
        </is>
      </c>
      <c r="Q3020" t="inlineStr">
        <is>
          <t>Tejaswini Tarigopula</t>
        </is>
      </c>
      <c r="R3020" t="inlineStr">
        <is>
          <t>Rauth Sanketh</t>
        </is>
      </c>
      <c r="S3020" t="inlineStr">
        <is>
          <t>-</t>
        </is>
      </c>
      <c r="T3020" t="inlineStr">
        <is>
          <t>Kalchini</t>
        </is>
      </c>
      <c r="U3020" t="inlineStr">
        <is>
          <t xml:space="preserve"> </t>
        </is>
      </c>
      <c r="V3020" t="n">
        <v>7</v>
      </c>
      <c r="W3020" t="n">
        <v>6</v>
      </c>
      <c r="X3020" t="inlineStr">
        <is>
          <t>XXXXXX8062</t>
        </is>
      </c>
      <c r="Y3020" s="72" t="n">
        <v>46326.52037037037</v>
      </c>
    </row>
    <row r="3021">
      <c r="A3021" s="39" t="inlineStr">
        <is>
          <t>6acaff3d5c68b3490d853d49</t>
        </is>
      </c>
      <c r="B3021" s="72" t="n">
        <v>46306.3646875</v>
      </c>
      <c r="C3021" s="70" t="n">
        <v>46306</v>
      </c>
      <c r="D3021" t="inlineStr">
        <is>
          <t>2026-10</t>
        </is>
      </c>
      <c r="E3021" t="inlineStr">
        <is>
          <t>Wk of 2026-10-05</t>
        </is>
      </c>
      <c r="F3021" t="inlineStr">
        <is>
          <t>Lost</t>
        </is>
      </c>
      <c r="G3021" s="39" t="str">
        <f>IF(ISNUMBER(MATCH(F3021,QualityStatuses,0)),"Quality Lead","Non-Quality Lead")</f>
        <v>Non-Quality Lead</v>
      </c>
      <c r="H3021" s="39" t="str">
        <f>IFERROR(INDEX(CampTypes,MATCH(I3021,CampList,0)),"Unattributed")</f>
        <v>New</v>
      </c>
      <c r="I3021" t="inlineStr">
        <is>
          <t>EBG - In House | ABO | Natuf | Leads | Unit Franchise | India | Oct26 | V1</t>
        </is>
      </c>
      <c r="J3021" t="inlineStr">
        <is>
          <t>EBG - In House | ABO | Natuf | Leads | Unit Franchise | India | Oct26 | V1</t>
        </is>
      </c>
      <c r="K3021" t="inlineStr">
        <is>
          <t>Direct (campaign tagged in CRM)</t>
        </is>
      </c>
      <c r="L3021" t="inlineStr">
        <is>
          <t>Natuf | Investors | Tier1 + Growth Cities | Oct26 | V1</t>
        </is>
      </c>
      <c r="M3021" t="inlineStr">
        <is>
          <t>Natuf | Investors | Tier1 + Growth Cities | Oct26 | V1</t>
        </is>
      </c>
      <c r="N3021" t="inlineStr">
        <is>
          <t>Natuf | Reel | Brand Ambassador | Heard Of Owning A Cafe | V1</t>
        </is>
      </c>
      <c r="O3021" t="inlineStr">
        <is>
          <t>In House Natuf</t>
        </is>
      </c>
      <c r="P3021" t="inlineStr">
        <is>
          <t>Facebook</t>
        </is>
      </c>
      <c r="Q3021" t="inlineStr">
        <is>
          <t>Marshal Malbari</t>
        </is>
      </c>
      <c r="R3021" t="inlineStr">
        <is>
          <t>Drishti Lodhia</t>
        </is>
      </c>
      <c r="S3021" t="inlineStr">
        <is>
          <t>Not Decision Maker</t>
        </is>
      </c>
      <c r="T3021" t="inlineStr">
        <is>
          <t>Surat</t>
        </is>
      </c>
      <c r="U3021" t="inlineStr">
        <is>
          <t xml:space="preserve"> </t>
        </is>
      </c>
      <c r="V3021" t="n">
        <v>4</v>
      </c>
      <c r="W3021" t="n">
        <v>3</v>
      </c>
      <c r="X3021" t="inlineStr">
        <is>
          <t>XXXXXX8054</t>
        </is>
      </c>
      <c r="Y3021" s="72" t="n">
        <v>46326.52037037037</v>
      </c>
    </row>
    <row r="3022">
      <c r="A3022" s="39" t="inlineStr">
        <is>
          <t>6acaff269c6b16548638463a</t>
        </is>
      </c>
      <c r="B3022" s="72" t="n">
        <v>46306.3644212963</v>
      </c>
      <c r="C3022" s="70" t="n">
        <v>46306</v>
      </c>
      <c r="D3022" t="inlineStr">
        <is>
          <t>2026-10</t>
        </is>
      </c>
      <c r="E3022" t="inlineStr">
        <is>
          <t>Wk of 2026-10-05</t>
        </is>
      </c>
      <c r="F3022" t="inlineStr">
        <is>
          <t>Follow-Up</t>
        </is>
      </c>
      <c r="G3022" s="39" t="str">
        <f>IF(ISNUMBER(MATCH(F3022,QualityStatuses,0)),"Quality Lead","Non-Quality Lead")</f>
        <v>Quality Lead</v>
      </c>
      <c r="H3022" s="39" t="str">
        <f>IFERROR(INDEX(CampTypes,MATCH(I3022,CampList,0)),"Unattributed")</f>
        <v>Old</v>
      </c>
      <c r="I3022" t="inlineStr">
        <is>
          <t>E_Karan_Natuf_All_07072026</t>
        </is>
      </c>
      <c r="J3022" t="inlineStr">
        <is>
          <t>E_Karan_Natuf_All_07072026</t>
        </is>
      </c>
      <c r="K3022" t="inlineStr">
        <is>
          <t>Direct (campaign tagged in CRM)</t>
        </is>
      </c>
      <c r="L3022" t="inlineStr">
        <is>
          <t>E_Karan_Natuf_Fragship_07072026_Adset2</t>
        </is>
      </c>
      <c r="M3022" t="inlineStr">
        <is>
          <t>E_Karan_Natuf_Fragship_07072026_Adset2</t>
        </is>
      </c>
      <c r="N3022" t="inlineStr">
        <is>
          <t>E_Karan_Natuf_Flagship_Cafe_07072026_Adset2_Ad1 – Copy 2</t>
        </is>
      </c>
      <c r="O3022" t="inlineStr">
        <is>
          <t>Natuf</t>
        </is>
      </c>
      <c r="P3022" t="inlineStr">
        <is>
          <t>Facebook</t>
        </is>
      </c>
      <c r="Q3022" t="inlineStr">
        <is>
          <t>Marshal Malbari</t>
        </is>
      </c>
      <c r="R3022" t="inlineStr">
        <is>
          <t>Rinkita Virvani</t>
        </is>
      </c>
      <c r="S3022" t="inlineStr">
        <is>
          <t>-</t>
        </is>
      </c>
      <c r="T3022" t="inlineStr">
        <is>
          <t>Indore</t>
        </is>
      </c>
      <c r="U3022" t="inlineStr">
        <is>
          <t xml:space="preserve"> </t>
        </is>
      </c>
      <c r="V3022" t="n">
        <v>4</v>
      </c>
      <c r="W3022" t="n">
        <v>2</v>
      </c>
      <c r="X3022" t="inlineStr">
        <is>
          <t>XXXXXX7666</t>
        </is>
      </c>
      <c r="Y3022" s="72" t="n">
        <v>46326.52037037037</v>
      </c>
    </row>
    <row r="3023">
      <c r="A3023" s="39" t="inlineStr">
        <is>
          <t>6acaff1fd8eec457a36e27ed</t>
        </is>
      </c>
      <c r="B3023" s="72" t="n">
        <v>46306.36434027777</v>
      </c>
      <c r="C3023" s="70" t="n">
        <v>46306</v>
      </c>
      <c r="D3023" t="inlineStr">
        <is>
          <t>2026-10</t>
        </is>
      </c>
      <c r="E3023" t="inlineStr">
        <is>
          <t>Wk of 2026-10-05</t>
        </is>
      </c>
      <c r="F3023" t="inlineStr">
        <is>
          <t>Connected</t>
        </is>
      </c>
      <c r="G3023" s="39" t="str">
        <f>IF(ISNUMBER(MATCH(F3023,QualityStatuses,0)),"Quality Lead","Non-Quality Lead")</f>
        <v>Non-Quality Lead</v>
      </c>
      <c r="H3023" s="39" t="str">
        <f>IFERROR(INDEX(CampTypes,MATCH(I3023,CampList,0)),"Unattributed")</f>
        <v>Old</v>
      </c>
      <c r="I3023" t="inlineStr">
        <is>
          <t>natuf_Kiosk_14072026_Hindi</t>
        </is>
      </c>
      <c r="J3023" t="inlineStr">
        <is>
          <t>natuf_Kiosk_14072026_Hindi</t>
        </is>
      </c>
      <c r="K3023" t="inlineStr">
        <is>
          <t>Direct (campaign tagged in CRM)</t>
        </is>
      </c>
      <c r="L3023" t="inlineStr">
        <is>
          <t>natuf_Kiosk_09102026</t>
        </is>
      </c>
      <c r="M3023" t="inlineStr">
        <is>
          <t>natuf_Kiosk_09102026</t>
        </is>
      </c>
      <c r="N3023" t="inlineStr">
        <is>
          <t>natuf_Kiosk_14072026_ad set_ad1</t>
        </is>
      </c>
      <c r="O3023" t="inlineStr">
        <is>
          <t>Natuf</t>
        </is>
      </c>
      <c r="P3023" t="inlineStr">
        <is>
          <t>Facebook</t>
        </is>
      </c>
      <c r="Q3023" t="inlineStr">
        <is>
          <t>Marshal Malbari</t>
        </is>
      </c>
      <c r="R3023" t="inlineStr">
        <is>
          <t>Vanita Joshi</t>
        </is>
      </c>
      <c r="S3023" t="inlineStr">
        <is>
          <t>-</t>
        </is>
      </c>
      <c r="T3023" t="inlineStr">
        <is>
          <t>Panchkula</t>
        </is>
      </c>
      <c r="U3023" t="inlineStr">
        <is>
          <t xml:space="preserve"> </t>
        </is>
      </c>
      <c r="V3023" t="n">
        <v>2</v>
      </c>
      <c r="W3023" t="n">
        <v>1</v>
      </c>
      <c r="X3023" t="inlineStr">
        <is>
          <t>XXXXXX4343</t>
        </is>
      </c>
      <c r="Y3023" s="72" t="n">
        <v>46326.52037037037</v>
      </c>
    </row>
    <row r="3024">
      <c r="A3024" s="39" t="inlineStr">
        <is>
          <t>6acafecc9c6b165486384586</t>
        </is>
      </c>
      <c r="B3024" s="72" t="n">
        <v>46306.36337962963</v>
      </c>
      <c r="C3024" s="70" t="n">
        <v>46306</v>
      </c>
      <c r="D3024" t="inlineStr">
        <is>
          <t>2026-10</t>
        </is>
      </c>
      <c r="E3024" t="inlineStr">
        <is>
          <t>Wk of 2026-10-05</t>
        </is>
      </c>
      <c r="F3024" t="inlineStr">
        <is>
          <t>Connected</t>
        </is>
      </c>
      <c r="G3024" s="39" t="str">
        <f>IF(ISNUMBER(MATCH(F3024,QualityStatuses,0)),"Quality Lead","Non-Quality Lead")</f>
        <v>Non-Quality Lead</v>
      </c>
      <c r="H3024" s="39" t="str">
        <f>IFERROR(INDEX(CampTypes,MATCH(I3024,CampList,0)),"Unattributed")</f>
        <v>New</v>
      </c>
      <c r="I3024" t="inlineStr">
        <is>
          <t>EBG - In House | ABO | Natuf | Leads | Unit Franchise | India | Oct26 | V1</t>
        </is>
      </c>
      <c r="J3024" t="inlineStr">
        <is>
          <t>EBG - In House | ABO | Natuf | Leads | Unit Franchise | India | Oct26 | V1</t>
        </is>
      </c>
      <c r="K3024" t="inlineStr">
        <is>
          <t>Direct (campaign tagged in CRM)</t>
        </is>
      </c>
      <c r="L3024" t="inlineStr">
        <is>
          <t>Natuf | Investors | Tier1 + Growth Cities | Oct26 | V1</t>
        </is>
      </c>
      <c r="M3024" t="inlineStr">
        <is>
          <t>Natuf | Investors | Tier1 + Growth Cities | Oct26 | V1</t>
        </is>
      </c>
      <c r="N3024" t="inlineStr">
        <is>
          <t>Natuf | Reel | Brand Ambassador | Heard Of Owning A Cafe | V1</t>
        </is>
      </c>
      <c r="O3024" t="inlineStr">
        <is>
          <t>In House Natuf</t>
        </is>
      </c>
      <c r="P3024" t="inlineStr">
        <is>
          <t>Facebook</t>
        </is>
      </c>
      <c r="Q3024" t="inlineStr">
        <is>
          <t>Marshal Malbari</t>
        </is>
      </c>
      <c r="R3024" t="inlineStr">
        <is>
          <t>Aisha Rasalkar</t>
        </is>
      </c>
      <c r="S3024" t="inlineStr">
        <is>
          <t>-</t>
        </is>
      </c>
      <c r="T3024" t="inlineStr">
        <is>
          <t>Bangalore</t>
        </is>
      </c>
      <c r="U3024" t="inlineStr">
        <is>
          <t xml:space="preserve"> </t>
        </is>
      </c>
      <c r="V3024" t="n">
        <v>2</v>
      </c>
      <c r="W3024" t="n">
        <v>2</v>
      </c>
      <c r="X3024" t="inlineStr">
        <is>
          <t>XXXXXX8463</t>
        </is>
      </c>
      <c r="Y3024" s="72" t="n">
        <v>46326.52037037037</v>
      </c>
    </row>
    <row r="3025">
      <c r="A3025" s="39" t="inlineStr">
        <is>
          <t>6acafe55d108a9c94b866554</t>
        </is>
      </c>
      <c r="B3025" s="72" t="n">
        <v>46306.36200231482</v>
      </c>
      <c r="C3025" s="70" t="n">
        <v>46306</v>
      </c>
      <c r="D3025" t="inlineStr">
        <is>
          <t>2026-10</t>
        </is>
      </c>
      <c r="E3025" t="inlineStr">
        <is>
          <t>Wk of 2026-10-05</t>
        </is>
      </c>
      <c r="F3025" t="inlineStr">
        <is>
          <t>Attempt 3</t>
        </is>
      </c>
      <c r="G3025" s="39" t="str">
        <f>IF(ISNUMBER(MATCH(F3025,QualityStatuses,0)),"Quality Lead","Non-Quality Lead")</f>
        <v>Non-Quality Lead</v>
      </c>
      <c r="H3025" s="39" t="str">
        <f>IFERROR(INDEX(CampTypes,MATCH(I3025,CampList,0)),"Unattributed")</f>
        <v>Old</v>
      </c>
      <c r="I3025" t="inlineStr">
        <is>
          <t>E_Suresh_Natuf_Kiosk_07072026</t>
        </is>
      </c>
      <c r="J3025" t="inlineStr">
        <is>
          <t>E_Suresh_Natuf_Kiosk_07072026</t>
        </is>
      </c>
      <c r="K3025" t="inlineStr">
        <is>
          <t>Direct (campaign tagged in CRM)</t>
        </is>
      </c>
      <c r="L3025" t="inlineStr">
        <is>
          <t>E_Suresh_Natuf_Kiosk_07072026_Adset5</t>
        </is>
      </c>
      <c r="M3025" t="inlineStr">
        <is>
          <t>E_Suresh_Natuf_Kiosk_07072026_Adset5</t>
        </is>
      </c>
      <c r="N3025" t="inlineStr">
        <is>
          <t>E_Hindi_Suresh_Natuf_Kiosk_07072026_Adset5_ad3 – Copy 2</t>
        </is>
      </c>
      <c r="O3025" t="inlineStr">
        <is>
          <t>Natuf</t>
        </is>
      </c>
      <c r="P3025" t="inlineStr">
        <is>
          <t>Facebook</t>
        </is>
      </c>
      <c r="Q3025" t="inlineStr">
        <is>
          <t>Marshal Malbari</t>
        </is>
      </c>
      <c r="R3025" t="inlineStr">
        <is>
          <t>Aisha Rasalkar</t>
        </is>
      </c>
      <c r="S3025" t="inlineStr">
        <is>
          <t>-</t>
        </is>
      </c>
      <c r="T3025" t="inlineStr">
        <is>
          <t>Bangalore</t>
        </is>
      </c>
      <c r="U3025" t="inlineStr">
        <is>
          <t xml:space="preserve"> </t>
        </is>
      </c>
      <c r="V3025" t="n">
        <v>3</v>
      </c>
      <c r="W3025" t="n">
        <v>1</v>
      </c>
      <c r="X3025" t="inlineStr">
        <is>
          <t>XXXXXX1001</t>
        </is>
      </c>
      <c r="Y3025" s="72" t="n">
        <v>46326.52037037037</v>
      </c>
    </row>
    <row r="3026">
      <c r="A3026" s="39" t="inlineStr">
        <is>
          <t>6acafdf8a611bea9f6c04fe5</t>
        </is>
      </c>
      <c r="B3026" s="72" t="n">
        <v>46306.36092592592</v>
      </c>
      <c r="C3026" s="70" t="n">
        <v>46306</v>
      </c>
      <c r="D3026" t="inlineStr">
        <is>
          <t>2026-10</t>
        </is>
      </c>
      <c r="E3026" t="inlineStr">
        <is>
          <t>Wk of 2026-10-05</t>
        </is>
      </c>
      <c r="F3026" t="inlineStr">
        <is>
          <t>Lost</t>
        </is>
      </c>
      <c r="G3026" s="39" t="str">
        <f>IF(ISNUMBER(MATCH(F3026,QualityStatuses,0)),"Quality Lead","Non-Quality Lead")</f>
        <v>Non-Quality Lead</v>
      </c>
      <c r="H3026" s="39" t="str">
        <f>IFERROR(INDEX(CampTypes,MATCH(I3026,CampList,0)),"Unattributed")</f>
        <v>New</v>
      </c>
      <c r="I3026" t="inlineStr">
        <is>
          <t>EBG - In House | ABO | Natuf | Leads | Unit Franchise | India | Oct26 | V1</t>
        </is>
      </c>
      <c r="J3026" t="inlineStr">
        <is>
          <t>EBG - In House | ABO | Natuf | Leads | Unit Franchise | India | Oct26 | V1</t>
        </is>
      </c>
      <c r="K3026" t="inlineStr">
        <is>
          <t>Direct (campaign tagged in CRM)</t>
        </is>
      </c>
      <c r="L3026" t="inlineStr">
        <is>
          <t>Natuf | Business Owners | Tier1 + Growth Cities | Oct26 | V1</t>
        </is>
      </c>
      <c r="M3026" t="inlineStr">
        <is>
          <t>Natuf | Business Owners | Tier1 + Growth Cities | Oct26 | V1</t>
        </is>
      </c>
      <c r="N3026" t="inlineStr">
        <is>
          <t>Natuf | Reel | Brand Ambassador | Heard Of Owning A Cafe | V1</t>
        </is>
      </c>
      <c r="O3026" t="inlineStr">
        <is>
          <t>In House Natuf</t>
        </is>
      </c>
      <c r="P3026" t="inlineStr">
        <is>
          <t>Facebook</t>
        </is>
      </c>
      <c r="Q3026" t="inlineStr">
        <is>
          <t>Marshal Malbari</t>
        </is>
      </c>
      <c r="R3026" t="inlineStr">
        <is>
          <t>Shubham Menon</t>
        </is>
      </c>
      <c r="S3026" t="inlineStr">
        <is>
          <t>DNP - Did Not Pick Up</t>
        </is>
      </c>
      <c r="T3026" t="inlineStr">
        <is>
          <t>Shreshtha Vihar</t>
        </is>
      </c>
      <c r="U3026" t="inlineStr">
        <is>
          <t xml:space="preserve"> </t>
        </is>
      </c>
      <c r="V3026" t="n">
        <v>6</v>
      </c>
      <c r="W3026" t="n">
        <v>5</v>
      </c>
      <c r="X3026" t="inlineStr">
        <is>
          <t>XXXXXX8773</t>
        </is>
      </c>
      <c r="Y3026" s="72" t="n">
        <v>46326.52037037037</v>
      </c>
    </row>
    <row r="3027">
      <c r="A3027" s="39" t="inlineStr">
        <is>
          <t>6acafda01cb17b5fde7500a3</t>
        </is>
      </c>
      <c r="B3027" s="72" t="n">
        <v>46306.35990740741</v>
      </c>
      <c r="C3027" s="70" t="n">
        <v>46306</v>
      </c>
      <c r="D3027" t="inlineStr">
        <is>
          <t>2026-10</t>
        </is>
      </c>
      <c r="E3027" t="inlineStr">
        <is>
          <t>Wk of 2026-10-05</t>
        </is>
      </c>
      <c r="F3027" t="inlineStr">
        <is>
          <t>Lost</t>
        </is>
      </c>
      <c r="G3027" s="39" t="str">
        <f>IF(ISNUMBER(MATCH(F3027,QualityStatuses,0)),"Quality Lead","Non-Quality Lead")</f>
        <v>Non-Quality Lead</v>
      </c>
      <c r="H3027" s="39" t="str">
        <f>IFERROR(INDEX(CampTypes,MATCH(I3027,CampList,0)),"Unattributed")</f>
        <v>New</v>
      </c>
      <c r="I3027" t="inlineStr">
        <is>
          <t>EBG - In House | ABO | Natuf | Leads | Unit Franchise | India | Oct26 | V1</t>
        </is>
      </c>
      <c r="J3027" t="inlineStr">
        <is>
          <t>EBG - In House | ABO | Natuf | Leads | Unit Franchise | India | Oct26 | V1</t>
        </is>
      </c>
      <c r="K3027" t="inlineStr">
        <is>
          <t>Direct (campaign tagged in CRM)</t>
        </is>
      </c>
      <c r="L3027" t="inlineStr">
        <is>
          <t>Natuf | Investors | Tier1 + Growth Cities | Oct26 | V1</t>
        </is>
      </c>
      <c r="M3027" t="inlineStr">
        <is>
          <t>Natuf | Investors | Tier1 + Growth Cities | Oct26 | V1</t>
        </is>
      </c>
      <c r="N3027" t="inlineStr">
        <is>
          <t>Natuf | Reel | Brand Ambassador | Heard Of Owning A Cafe | V1</t>
        </is>
      </c>
      <c r="O3027" t="inlineStr">
        <is>
          <t>In House Natuf</t>
        </is>
      </c>
      <c r="P3027" t="inlineStr">
        <is>
          <t>Facebook</t>
        </is>
      </c>
      <c r="Q3027" t="inlineStr">
        <is>
          <t>Marshal Malbari</t>
        </is>
      </c>
      <c r="R3027" t="inlineStr">
        <is>
          <t>Vanita Joshi</t>
        </is>
      </c>
      <c r="S3027" t="inlineStr">
        <is>
          <t>Not Interested</t>
        </is>
      </c>
      <c r="T3027" t="inlineStr">
        <is>
          <t>Sikar</t>
        </is>
      </c>
      <c r="U3027" t="inlineStr">
        <is>
          <t xml:space="preserve"> </t>
        </is>
      </c>
      <c r="V3027" t="n">
        <v>4</v>
      </c>
      <c r="W3027" t="n">
        <v>2</v>
      </c>
      <c r="X3027" t="inlineStr">
        <is>
          <t>XXXXXX3478</t>
        </is>
      </c>
      <c r="Y3027" s="72" t="n">
        <v>46326.52037037037</v>
      </c>
    </row>
    <row r="3028">
      <c r="A3028" s="39" t="inlineStr">
        <is>
          <t>6acae34905dda4e4e9375b51</t>
        </is>
      </c>
      <c r="B3028" s="72" t="n">
        <v>46306.28186342592</v>
      </c>
      <c r="C3028" s="70" t="n">
        <v>46306</v>
      </c>
      <c r="D3028" t="inlineStr">
        <is>
          <t>2026-10</t>
        </is>
      </c>
      <c r="E3028" t="inlineStr">
        <is>
          <t>Wk of 2026-10-05</t>
        </is>
      </c>
      <c r="F3028" t="inlineStr">
        <is>
          <t>Attempt 4</t>
        </is>
      </c>
      <c r="G3028" s="39" t="str">
        <f>IF(ISNUMBER(MATCH(F3028,QualityStatuses,0)),"Quality Lead","Non-Quality Lead")</f>
        <v>Non-Quality Lead</v>
      </c>
      <c r="H3028" s="39" t="str">
        <f>IFERROR(INDEX(CampTypes,MATCH(I3028,CampList,0)),"Unattributed")</f>
        <v>New</v>
      </c>
      <c r="I3028" t="inlineStr">
        <is>
          <t>EBG - In House | ABO | Natuf | Leads | Unit Franchise | India | Oct26 | V1</t>
        </is>
      </c>
      <c r="J3028" t="inlineStr">
        <is>
          <t>EBG - In House | ABO | Natuf | Leads | Unit Franchise | India | Oct26 | V1</t>
        </is>
      </c>
      <c r="K3028" t="inlineStr">
        <is>
          <t>Direct (campaign tagged in CRM)</t>
        </is>
      </c>
      <c r="L3028" t="inlineStr">
        <is>
          <t>Natuf | Broad | Tier1 + Growth Cities | Oct26 | V1</t>
        </is>
      </c>
      <c r="M3028" t="inlineStr">
        <is>
          <t>Natuf | Broad | Tier1 + Growth Cities | Oct26 | V1</t>
        </is>
      </c>
      <c r="N3028" t="inlineStr">
        <is>
          <t>Natuf | Reel | Brand Ambassador | Heard Of Owning A Cafe | V1</t>
        </is>
      </c>
      <c r="O3028" t="inlineStr">
        <is>
          <t>In House Natuf</t>
        </is>
      </c>
      <c r="P3028" t="inlineStr">
        <is>
          <t>Facebook</t>
        </is>
      </c>
      <c r="Q3028" t="inlineStr">
        <is>
          <t>Marshal Malbari</t>
        </is>
      </c>
      <c r="R3028" t="inlineStr">
        <is>
          <t>Tanishq A</t>
        </is>
      </c>
      <c r="S3028" t="inlineStr">
        <is>
          <t>-</t>
        </is>
      </c>
      <c r="T3028" t="inlineStr">
        <is>
          <t>Lucknow</t>
        </is>
      </c>
      <c r="U3028" t="inlineStr">
        <is>
          <t xml:space="preserve"> </t>
        </is>
      </c>
      <c r="V3028" t="n">
        <v>4</v>
      </c>
      <c r="W3028" t="n">
        <v>0</v>
      </c>
      <c r="X3028" t="inlineStr">
        <is>
          <t>XXXXXX1797</t>
        </is>
      </c>
      <c r="Y3028" s="72" t="n">
        <v>46326.52037037037</v>
      </c>
    </row>
    <row r="3029">
      <c r="A3029" s="39" t="inlineStr">
        <is>
          <t>6acad1d4348f21d0c550e3e2</t>
        </is>
      </c>
      <c r="B3029" s="72" t="n">
        <v>46306.23013888889</v>
      </c>
      <c r="C3029" s="70" t="n">
        <v>46306</v>
      </c>
      <c r="D3029" t="inlineStr">
        <is>
          <t>2026-10</t>
        </is>
      </c>
      <c r="E3029" t="inlineStr">
        <is>
          <t>Wk of 2026-10-05</t>
        </is>
      </c>
      <c r="F3029" t="inlineStr">
        <is>
          <t>Connected</t>
        </is>
      </c>
      <c r="G3029" s="39" t="str">
        <f>IF(ISNUMBER(MATCH(F3029,QualityStatuses,0)),"Quality Lead","Non-Quality Lead")</f>
        <v>Non-Quality Lead</v>
      </c>
      <c r="H3029" s="39" t="str">
        <f>IFERROR(INDEX(CampTypes,MATCH(I3029,CampList,0)),"Unattributed")</f>
        <v>Old</v>
      </c>
      <c r="I3029" t="inlineStr">
        <is>
          <t>E_Karan_Natuf_All_07072026</t>
        </is>
      </c>
      <c r="J3029" t="inlineStr">
        <is>
          <t>E_Karan_Natuf_All_07072026</t>
        </is>
      </c>
      <c r="K3029" t="inlineStr">
        <is>
          <t>Direct (campaign tagged in CRM)</t>
        </is>
      </c>
      <c r="L3029" t="inlineStr">
        <is>
          <t>E_Karan_Natuf_Fragship_07072026_Adset2</t>
        </is>
      </c>
      <c r="M3029" t="inlineStr">
        <is>
          <t>E_Karan_Natuf_Fragship_07072026_Adset2</t>
        </is>
      </c>
      <c r="N3029" t="inlineStr">
        <is>
          <t>E_Karan_Natuf_Flagship_Cafe_07072026_Adset2_Ad1 – Copy 2</t>
        </is>
      </c>
      <c r="O3029" t="inlineStr">
        <is>
          <t>Natuf</t>
        </is>
      </c>
      <c r="P3029" t="inlineStr">
        <is>
          <t>Facebook</t>
        </is>
      </c>
      <c r="Q3029" t="inlineStr">
        <is>
          <t>Tejaswini Tarigopula</t>
        </is>
      </c>
      <c r="R3029" t="inlineStr">
        <is>
          <t>Prabhudatta Pattanaik</t>
        </is>
      </c>
      <c r="S3029" t="inlineStr">
        <is>
          <t>-</t>
        </is>
      </c>
      <c r="T3029" t="inlineStr">
        <is>
          <t>Ghaziabad</t>
        </is>
      </c>
      <c r="U3029" t="inlineStr">
        <is>
          <t xml:space="preserve"> </t>
        </is>
      </c>
      <c r="V3029" t="n">
        <v>1</v>
      </c>
      <c r="W3029" t="n">
        <v>1</v>
      </c>
      <c r="X3029" t="inlineStr">
        <is>
          <t>XXXXXX5670</t>
        </is>
      </c>
      <c r="Y3029" s="72" t="n">
        <v>46326.52037037037</v>
      </c>
    </row>
    <row r="3030">
      <c r="A3030" s="39" t="inlineStr">
        <is>
          <t>6acab6fb77bd5097a8f5b158</t>
        </is>
      </c>
      <c r="B3030" s="72" t="n">
        <v>46306.15059027778</v>
      </c>
      <c r="C3030" s="70" t="n">
        <v>46306</v>
      </c>
      <c r="D3030" t="inlineStr">
        <is>
          <t>2026-10</t>
        </is>
      </c>
      <c r="E3030" t="inlineStr">
        <is>
          <t>Wk of 2026-10-05</t>
        </is>
      </c>
      <c r="F3030" t="inlineStr">
        <is>
          <t>Attempt 3</t>
        </is>
      </c>
      <c r="G3030" s="39" t="str">
        <f>IF(ISNUMBER(MATCH(F3030,QualityStatuses,0)),"Quality Lead","Non-Quality Lead")</f>
        <v>Non-Quality Lead</v>
      </c>
      <c r="H3030" s="39" t="str">
        <f>IFERROR(INDEX(CampTypes,MATCH(I3030,CampList,0)),"Unattributed")</f>
        <v>Old</v>
      </c>
      <c r="I3030" t="inlineStr">
        <is>
          <t>natuf_Kiosk_14072026_Hindi</t>
        </is>
      </c>
      <c r="J3030" t="inlineStr">
        <is>
          <t>natuf_Kiosk_14072026_Hindi</t>
        </is>
      </c>
      <c r="K3030" t="inlineStr">
        <is>
          <t>Direct (campaign tagged in CRM)</t>
        </is>
      </c>
      <c r="L3030" t="inlineStr">
        <is>
          <t>natuf_Kiosk_09102026</t>
        </is>
      </c>
      <c r="M3030" t="inlineStr">
        <is>
          <t>natuf_Kiosk_09102026</t>
        </is>
      </c>
      <c r="N3030" t="inlineStr">
        <is>
          <t>natuf_Kiosk_14072026_ad set_ad1</t>
        </is>
      </c>
      <c r="O3030" t="inlineStr">
        <is>
          <t>Natuf</t>
        </is>
      </c>
      <c r="P3030" t="inlineStr">
        <is>
          <t>Facebook</t>
        </is>
      </c>
      <c r="Q3030" t="inlineStr">
        <is>
          <t>Tejaswini Tarigopula</t>
        </is>
      </c>
      <c r="R3030" t="inlineStr">
        <is>
          <t>Shivani Sharma</t>
        </is>
      </c>
      <c r="S3030" t="inlineStr">
        <is>
          <t>-</t>
        </is>
      </c>
      <c r="T3030" t="inlineStr">
        <is>
          <t>Karanja lad</t>
        </is>
      </c>
      <c r="U3030" t="inlineStr">
        <is>
          <t xml:space="preserve"> </t>
        </is>
      </c>
      <c r="V3030" t="n">
        <v>4</v>
      </c>
      <c r="W3030" t="n">
        <v>0</v>
      </c>
      <c r="X3030" t="inlineStr">
        <is>
          <t>XXXXXX3353</t>
        </is>
      </c>
      <c r="Y3030" s="72" t="n">
        <v>46326.52037037037</v>
      </c>
    </row>
    <row r="3031">
      <c r="A3031" s="39" t="inlineStr">
        <is>
          <t>6acaaef0de0b546e5449efb7</t>
        </is>
      </c>
      <c r="B3031" s="72" t="n">
        <v>46306.12675925926</v>
      </c>
      <c r="C3031" s="70" t="n">
        <v>46306</v>
      </c>
      <c r="D3031" t="inlineStr">
        <is>
          <t>2026-10</t>
        </is>
      </c>
      <c r="E3031" t="inlineStr">
        <is>
          <t>Wk of 2026-10-05</t>
        </is>
      </c>
      <c r="F3031" t="inlineStr">
        <is>
          <t>Lost</t>
        </is>
      </c>
      <c r="G3031" s="39" t="str">
        <f>IF(ISNUMBER(MATCH(F3031,QualityStatuses,0)),"Quality Lead","Non-Quality Lead")</f>
        <v>Non-Quality Lead</v>
      </c>
      <c r="H3031" s="39" t="str">
        <f>IFERROR(INDEX(CampTypes,MATCH(I3031,CampList,0)),"Unattributed")</f>
        <v>New</v>
      </c>
      <c r="I3031" t="inlineStr">
        <is>
          <t>EBG - In House | ABO | Natuf | Leads | Unit Franchise | India | Oct26 | V1</t>
        </is>
      </c>
      <c r="J3031" t="inlineStr">
        <is>
          <t>EBG - In House | ABO | Natuf | Leads | Unit Franchise | India | Oct26 | V1</t>
        </is>
      </c>
      <c r="K3031" t="inlineStr">
        <is>
          <t>Direct (campaign tagged in CRM)</t>
        </is>
      </c>
      <c r="L3031" t="inlineStr">
        <is>
          <t>Natuf | Investors | Tier1 + Growth Cities | Oct26 | V1</t>
        </is>
      </c>
      <c r="M3031" t="inlineStr">
        <is>
          <t>Natuf | Investors | Tier1 + Growth Cities | Oct26 | V1</t>
        </is>
      </c>
      <c r="N3031" t="inlineStr">
        <is>
          <t>Natuf | Reel | Brand Ambassador | Heard Of Owning A Cafe | V1</t>
        </is>
      </c>
      <c r="O3031" t="inlineStr">
        <is>
          <t>In House Natuf</t>
        </is>
      </c>
      <c r="P3031" t="inlineStr">
        <is>
          <t>Facebook</t>
        </is>
      </c>
      <c r="Q3031" t="inlineStr">
        <is>
          <t>Marshal Malbari</t>
        </is>
      </c>
      <c r="R3031" t="inlineStr">
        <is>
          <t>Shubham Menon</t>
        </is>
      </c>
      <c r="S3031" t="inlineStr">
        <is>
          <t>Looking for different product/service than advertised</t>
        </is>
      </c>
      <c r="T3031" t="inlineStr">
        <is>
          <t>Vadodara, Gujarat</t>
        </is>
      </c>
      <c r="U3031" t="inlineStr">
        <is>
          <t xml:space="preserve"> </t>
        </is>
      </c>
      <c r="V3031" t="n">
        <v>2</v>
      </c>
      <c r="W3031" t="n">
        <v>1</v>
      </c>
      <c r="X3031" t="inlineStr">
        <is>
          <t>XXXXXX8682</t>
        </is>
      </c>
      <c r="Y3031" s="72" t="n">
        <v>46326.52037037037</v>
      </c>
    </row>
    <row r="3032">
      <c r="A3032" s="39" t="inlineStr">
        <is>
          <t>6acaa5c5f204b9d9824cc3fb</t>
        </is>
      </c>
      <c r="B3032" s="72" t="n">
        <v>46306.09959490741</v>
      </c>
      <c r="C3032" s="70" t="n">
        <v>46306</v>
      </c>
      <c r="D3032" t="inlineStr">
        <is>
          <t>2026-10</t>
        </is>
      </c>
      <c r="E3032" t="inlineStr">
        <is>
          <t>Wk of 2026-10-05</t>
        </is>
      </c>
      <c r="F3032" t="inlineStr">
        <is>
          <t>Attempt 1</t>
        </is>
      </c>
      <c r="G3032" s="39" t="str">
        <f>IF(ISNUMBER(MATCH(F3032,QualityStatuses,0)),"Quality Lead","Non-Quality Lead")</f>
        <v>Non-Quality Lead</v>
      </c>
      <c r="H3032" s="39" t="str">
        <f>IFERROR(INDEX(CampTypes,MATCH(I3032,CampList,0)),"Unattributed")</f>
        <v>Old</v>
      </c>
      <c r="I3032" t="inlineStr">
        <is>
          <t>E_Natuf_Generic_13082026</t>
        </is>
      </c>
      <c r="J3032" t="inlineStr">
        <is>
          <t>E_Natuf_Generic_13082026</t>
        </is>
      </c>
      <c r="K3032" t="inlineStr">
        <is>
          <t>Direct (campaign tagged in CRM)</t>
        </is>
      </c>
      <c r="L3032" t="inlineStr">
        <is>
          <t>E_Natuf_Generic_13082026_Adset1</t>
        </is>
      </c>
      <c r="M3032" t="inlineStr">
        <is>
          <t>E_Natuf_Generic_13082026_Adset1</t>
        </is>
      </c>
      <c r="N3032" t="inlineStr">
        <is>
          <t>E_Natuf_Generic_13082026_Adset1_Ad1</t>
        </is>
      </c>
      <c r="O3032" t="inlineStr">
        <is>
          <t>Natuf</t>
        </is>
      </c>
      <c r="P3032" t="inlineStr">
        <is>
          <t>Facebook</t>
        </is>
      </c>
      <c r="Q3032" t="inlineStr">
        <is>
          <t>Tejaswini Tarigopula</t>
        </is>
      </c>
      <c r="R3032" t="inlineStr">
        <is>
          <t>Shivamani</t>
        </is>
      </c>
      <c r="S3032" t="inlineStr">
        <is>
          <t>-</t>
        </is>
      </c>
      <c r="T3032" t="inlineStr">
        <is>
          <t>Surat</t>
        </is>
      </c>
      <c r="U3032" t="inlineStr">
        <is>
          <t xml:space="preserve"> </t>
        </is>
      </c>
      <c r="V3032" t="n">
        <v>1</v>
      </c>
      <c r="W3032" t="n">
        <v>0</v>
      </c>
      <c r="X3032" t="inlineStr">
        <is>
          <t>XXXXXX8467</t>
        </is>
      </c>
      <c r="Y3032" s="72" t="n">
        <v>46326.52037037037</v>
      </c>
    </row>
    <row r="3033">
      <c r="A3033" s="39" t="inlineStr">
        <is>
          <t>6aca9f8dc8ce864aafe35377</t>
        </is>
      </c>
      <c r="B3033" s="72" t="n">
        <v>46306.08116898148</v>
      </c>
      <c r="C3033" s="70" t="n">
        <v>46306</v>
      </c>
      <c r="D3033" t="inlineStr">
        <is>
          <t>2026-10</t>
        </is>
      </c>
      <c r="E3033" t="inlineStr">
        <is>
          <t>Wk of 2026-10-05</t>
        </is>
      </c>
      <c r="F3033" t="inlineStr">
        <is>
          <t>Details Shared</t>
        </is>
      </c>
      <c r="G3033" s="39" t="str">
        <f>IF(ISNUMBER(MATCH(F3033,QualityStatuses,0)),"Quality Lead","Non-Quality Lead")</f>
        <v>Quality Lead</v>
      </c>
      <c r="H3033" s="39" t="str">
        <f>IFERROR(INDEX(CampTypes,MATCH(I3033,CampList,0)),"Unattributed")</f>
        <v>Old</v>
      </c>
      <c r="I3033" t="inlineStr">
        <is>
          <t>E_Suresh_Natuf_Kiosk_07072026</t>
        </is>
      </c>
      <c r="J3033" t="inlineStr">
        <is>
          <t>E_Suresh_Natuf_Kiosk_07072026</t>
        </is>
      </c>
      <c r="K3033" t="inlineStr">
        <is>
          <t>Direct (campaign tagged in CRM)</t>
        </is>
      </c>
      <c r="L3033" t="inlineStr">
        <is>
          <t>E_Suresh_Natuf_Kiosk_07072026_Adset5</t>
        </is>
      </c>
      <c r="M3033" t="inlineStr">
        <is>
          <t>E_Suresh_Natuf_Kiosk_07072026_Adset5</t>
        </is>
      </c>
      <c r="N3033" t="inlineStr">
        <is>
          <t>E_Hindi_Suresh_Natuf_Kiosk_07072026_Adset5_ad3 – Copy 2</t>
        </is>
      </c>
      <c r="O3033" t="inlineStr">
        <is>
          <t>Natuf</t>
        </is>
      </c>
      <c r="P3033" t="inlineStr">
        <is>
          <t>Facebook</t>
        </is>
      </c>
      <c r="Q3033" t="inlineStr">
        <is>
          <t>Marshal Malbari</t>
        </is>
      </c>
      <c r="R3033" t="inlineStr">
        <is>
          <t>Tanishq A</t>
        </is>
      </c>
      <c r="S3033" t="inlineStr">
        <is>
          <t>-</t>
        </is>
      </c>
      <c r="T3033" t="inlineStr">
        <is>
          <t>Gandhinagar</t>
        </is>
      </c>
      <c r="U3033" t="inlineStr">
        <is>
          <t xml:space="preserve"> </t>
        </is>
      </c>
      <c r="V3033" t="n">
        <v>5</v>
      </c>
      <c r="W3033" t="n">
        <v>4</v>
      </c>
      <c r="X3033" t="inlineStr">
        <is>
          <t>XXXXXX9675</t>
        </is>
      </c>
      <c r="Y3033" s="72" t="n">
        <v>46326.52037037037</v>
      </c>
    </row>
    <row r="3034">
      <c r="A3034" s="39" t="inlineStr">
        <is>
          <t>6aca9a9db5a522e56b3213e5</t>
        </is>
      </c>
      <c r="B3034" s="72" t="n">
        <v>46306.06653935185</v>
      </c>
      <c r="C3034" s="70" t="n">
        <v>46306</v>
      </c>
      <c r="D3034" t="inlineStr">
        <is>
          <t>2026-10</t>
        </is>
      </c>
      <c r="E3034" t="inlineStr">
        <is>
          <t>Wk of 2026-10-05</t>
        </is>
      </c>
      <c r="F3034" t="inlineStr">
        <is>
          <t>Meeting Conducted</t>
        </is>
      </c>
      <c r="G3034" s="39" t="str">
        <f>IF(ISNUMBER(MATCH(F3034,QualityStatuses,0)),"Quality Lead","Non-Quality Lead")</f>
        <v>Quality Lead</v>
      </c>
      <c r="H3034" s="39" t="str">
        <f>IFERROR(INDEX(CampTypes,MATCH(I3034,CampList,0)),"Unattributed")</f>
        <v>Old</v>
      </c>
      <c r="I3034" t="inlineStr">
        <is>
          <t>E_Natuf_Generic_13082026</t>
        </is>
      </c>
      <c r="J3034" t="inlineStr">
        <is>
          <t>E_Natuf_Generic_13082026</t>
        </is>
      </c>
      <c r="K3034" t="inlineStr">
        <is>
          <t>Direct (campaign tagged in CRM)</t>
        </is>
      </c>
      <c r="L3034" t="inlineStr">
        <is>
          <t>E_Natuf_Generic_13082026_Adset1</t>
        </is>
      </c>
      <c r="M3034" t="inlineStr">
        <is>
          <t>E_Natuf_Generic_13082026_Adset1</t>
        </is>
      </c>
      <c r="N3034" t="inlineStr">
        <is>
          <t>E_Natuf_Generic_13082026_Adset1_Ad1</t>
        </is>
      </c>
      <c r="O3034" t="inlineStr">
        <is>
          <t>Natuf</t>
        </is>
      </c>
      <c r="P3034" t="inlineStr">
        <is>
          <t>Facebook</t>
        </is>
      </c>
      <c r="Q3034" t="inlineStr">
        <is>
          <t>Tejaswini Tarigopula</t>
        </is>
      </c>
      <c r="R3034" t="inlineStr">
        <is>
          <t>Arjuman Vidya Sagar</t>
        </is>
      </c>
      <c r="S3034" t="inlineStr">
        <is>
          <t>-</t>
        </is>
      </c>
      <c r="T3034" t="inlineStr">
        <is>
          <t>Pune</t>
        </is>
      </c>
      <c r="U3034" t="inlineStr">
        <is>
          <t xml:space="preserve"> </t>
        </is>
      </c>
      <c r="V3034" t="n">
        <v>8</v>
      </c>
      <c r="W3034" t="n">
        <v>7</v>
      </c>
      <c r="X3034" t="inlineStr">
        <is>
          <t>XXXXXX7548</t>
        </is>
      </c>
      <c r="Y3034" s="72" t="n">
        <v>46326.52037037037</v>
      </c>
    </row>
    <row r="3035">
      <c r="A3035" s="39" t="inlineStr">
        <is>
          <t>6aca995b5ca649104bf9a6fa</t>
        </is>
      </c>
      <c r="B3035" s="72" t="n">
        <v>46306.0628125</v>
      </c>
      <c r="C3035" s="70" t="n">
        <v>46306</v>
      </c>
      <c r="D3035" t="inlineStr">
        <is>
          <t>2026-10</t>
        </is>
      </c>
      <c r="E3035" t="inlineStr">
        <is>
          <t>Wk of 2026-10-05</t>
        </is>
      </c>
      <c r="F3035" t="inlineStr">
        <is>
          <t>Details Shared</t>
        </is>
      </c>
      <c r="G3035" s="39" t="str">
        <f>IF(ISNUMBER(MATCH(F3035,QualityStatuses,0)),"Quality Lead","Non-Quality Lead")</f>
        <v>Quality Lead</v>
      </c>
      <c r="H3035" s="39" t="str">
        <f>IFERROR(INDEX(CampTypes,MATCH(I3035,CampList,0)),"Unattributed")</f>
        <v>New</v>
      </c>
      <c r="I3035" t="inlineStr">
        <is>
          <t>EBG - In House | ABO | Natuf | Leads | Unit Franchise | India | Oct26 | V1</t>
        </is>
      </c>
      <c r="J3035" t="inlineStr">
        <is>
          <t>EBG - In House | ABO | Natuf | Leads | Unit Franchise | India | Oct26 | V1</t>
        </is>
      </c>
      <c r="K3035" t="inlineStr">
        <is>
          <t>Direct (campaign tagged in CRM)</t>
        </is>
      </c>
      <c r="L3035" t="inlineStr">
        <is>
          <t>Natuf | Business Owners | Tier1 + Growth Cities | Oct26 | V1</t>
        </is>
      </c>
      <c r="M3035" t="inlineStr">
        <is>
          <t>Natuf | Business Owners | Tier1 + Growth Cities | Oct26 | V1</t>
        </is>
      </c>
      <c r="N3035" t="inlineStr">
        <is>
          <t>Natuf | Reel | Brand Ambassador | Heard Of Owning A Cafe | V1</t>
        </is>
      </c>
      <c r="O3035" t="inlineStr">
        <is>
          <t>In House Natuf</t>
        </is>
      </c>
      <c r="P3035" t="inlineStr">
        <is>
          <t>Facebook</t>
        </is>
      </c>
      <c r="Q3035" t="inlineStr">
        <is>
          <t>Marshal Malbari</t>
        </is>
      </c>
      <c r="R3035" t="inlineStr">
        <is>
          <t>Rudresh Thorat</t>
        </is>
      </c>
      <c r="S3035" t="inlineStr">
        <is>
          <t>-</t>
        </is>
      </c>
      <c r="T3035" t="inlineStr">
        <is>
          <t>Vadodara</t>
        </is>
      </c>
      <c r="U3035" t="inlineStr">
        <is>
          <t xml:space="preserve"> </t>
        </is>
      </c>
      <c r="V3035" t="n">
        <v>1</v>
      </c>
      <c r="W3035" t="n">
        <v>1</v>
      </c>
      <c r="X3035" t="inlineStr">
        <is>
          <t>XXXXXX9772</t>
        </is>
      </c>
      <c r="Y3035" s="72" t="n">
        <v>46326.52037037037</v>
      </c>
    </row>
    <row r="3036">
      <c r="A3036" s="39" t="inlineStr">
        <is>
          <t>6aca971d14dabd603aa493e1</t>
        </is>
      </c>
      <c r="B3036" s="72" t="n">
        <v>46306.05616898148</v>
      </c>
      <c r="C3036" s="70" t="n">
        <v>46306</v>
      </c>
      <c r="D3036" t="inlineStr">
        <is>
          <t>2026-10</t>
        </is>
      </c>
      <c r="E3036" t="inlineStr">
        <is>
          <t>Wk of 2026-10-05</t>
        </is>
      </c>
      <c r="F3036" t="inlineStr">
        <is>
          <t>Attempt 2</t>
        </is>
      </c>
      <c r="G3036" s="39" t="str">
        <f>IF(ISNUMBER(MATCH(F3036,QualityStatuses,0)),"Quality Lead","Non-Quality Lead")</f>
        <v>Non-Quality Lead</v>
      </c>
      <c r="H3036" s="39" t="str">
        <f>IFERROR(INDEX(CampTypes,MATCH(I3036,CampList,0)),"Unattributed")</f>
        <v>Old</v>
      </c>
      <c r="I3036" t="inlineStr">
        <is>
          <t>natuf_Kiosk_14072026_Hindi</t>
        </is>
      </c>
      <c r="J3036" t="inlineStr">
        <is>
          <t>natuf_Kiosk_14072026_Hindi</t>
        </is>
      </c>
      <c r="K3036" t="inlineStr">
        <is>
          <t>Direct (campaign tagged in CRM)</t>
        </is>
      </c>
      <c r="L3036" t="inlineStr">
        <is>
          <t>natuf_Kiosk_09102026</t>
        </is>
      </c>
      <c r="M3036" t="inlineStr">
        <is>
          <t>natuf_Kiosk_09102026</t>
        </is>
      </c>
      <c r="N3036" t="inlineStr">
        <is>
          <t>natuf_Kiosk_14072026_ad set_ad1</t>
        </is>
      </c>
      <c r="O3036" t="inlineStr">
        <is>
          <t>Natuf</t>
        </is>
      </c>
      <c r="P3036" t="inlineStr">
        <is>
          <t>Facebook</t>
        </is>
      </c>
      <c r="Q3036" t="inlineStr">
        <is>
          <t>Tejaswini Tarigopula</t>
        </is>
      </c>
      <c r="R3036" t="inlineStr">
        <is>
          <t>Sai Charan</t>
        </is>
      </c>
      <c r="S3036" t="inlineStr">
        <is>
          <t>-</t>
        </is>
      </c>
      <c r="T3036" t="inlineStr">
        <is>
          <t>Hyderabad</t>
        </is>
      </c>
      <c r="U3036" t="inlineStr">
        <is>
          <t xml:space="preserve"> </t>
        </is>
      </c>
      <c r="V3036" t="n">
        <v>2</v>
      </c>
      <c r="W3036" t="n">
        <v>1</v>
      </c>
      <c r="X3036" t="inlineStr">
        <is>
          <t>XXXXXX4111</t>
        </is>
      </c>
      <c r="Y3036" s="72" t="n">
        <v>46326.52037037037</v>
      </c>
    </row>
    <row r="3037">
      <c r="A3037" s="39" t="inlineStr">
        <is>
          <t>6aca96f6a912025e60f7b859</t>
        </is>
      </c>
      <c r="B3037" s="72" t="n">
        <v>46306.05571759259</v>
      </c>
      <c r="C3037" s="70" t="n">
        <v>46306</v>
      </c>
      <c r="D3037" t="inlineStr">
        <is>
          <t>2026-10</t>
        </is>
      </c>
      <c r="E3037" t="inlineStr">
        <is>
          <t>Wk of 2026-10-05</t>
        </is>
      </c>
      <c r="F3037" t="inlineStr">
        <is>
          <t>Lost</t>
        </is>
      </c>
      <c r="G3037" s="39" t="str">
        <f>IF(ISNUMBER(MATCH(F3037,QualityStatuses,0)),"Quality Lead","Non-Quality Lead")</f>
        <v>Non-Quality Lead</v>
      </c>
      <c r="H3037" s="39" t="str">
        <f>IFERROR(INDEX(CampTypes,MATCH(I3037,CampList,0)),"Unattributed")</f>
        <v>Old</v>
      </c>
      <c r="I3037" t="inlineStr">
        <is>
          <t>natuf_Kiosk_14072026_Hindi</t>
        </is>
      </c>
      <c r="J3037" t="inlineStr">
        <is>
          <t>natuf_Kiosk_14072026_Hindi</t>
        </is>
      </c>
      <c r="K3037" t="inlineStr">
        <is>
          <t>Direct (campaign tagged in CRM)</t>
        </is>
      </c>
      <c r="L3037" t="inlineStr">
        <is>
          <t>natuf_Kiosk_09102026</t>
        </is>
      </c>
      <c r="M3037" t="inlineStr">
        <is>
          <t>natuf_Kiosk_09102026</t>
        </is>
      </c>
      <c r="N3037" t="inlineStr">
        <is>
          <t>natuf_Kiosk_14072026_ad set_ad1</t>
        </is>
      </c>
      <c r="O3037" t="inlineStr">
        <is>
          <t>Natuf</t>
        </is>
      </c>
      <c r="P3037" t="inlineStr">
        <is>
          <t>Facebook</t>
        </is>
      </c>
      <c r="Q3037" t="inlineStr">
        <is>
          <t>Marshal Malbari</t>
        </is>
      </c>
      <c r="R3037" t="inlineStr">
        <is>
          <t>Drishti Lodhia</t>
        </is>
      </c>
      <c r="S3037" t="inlineStr">
        <is>
          <t>DNP - Did Not Pick Up</t>
        </is>
      </c>
      <c r="T3037" t="inlineStr">
        <is>
          <t>Assam</t>
        </is>
      </c>
      <c r="U3037" t="inlineStr">
        <is>
          <t xml:space="preserve"> </t>
        </is>
      </c>
      <c r="V3037" t="n">
        <v>5</v>
      </c>
      <c r="W3037" t="n">
        <v>2</v>
      </c>
      <c r="X3037" t="inlineStr">
        <is>
          <t>XXXXXX0678</t>
        </is>
      </c>
      <c r="Y3037" s="72" t="n">
        <v>46326.52037037037</v>
      </c>
    </row>
    <row r="3038">
      <c r="A3038" s="39" t="inlineStr">
        <is>
          <t>6aca9646d3118b2b76e97af8</t>
        </is>
      </c>
      <c r="B3038" s="72" t="n">
        <v>46306.05368055555</v>
      </c>
      <c r="C3038" s="70" t="n">
        <v>46306</v>
      </c>
      <c r="D3038" t="inlineStr">
        <is>
          <t>2026-10</t>
        </is>
      </c>
      <c r="E3038" t="inlineStr">
        <is>
          <t>Wk of 2026-10-05</t>
        </is>
      </c>
      <c r="F3038" t="inlineStr">
        <is>
          <t>Attempt 1</t>
        </is>
      </c>
      <c r="G3038" s="39" t="str">
        <f>IF(ISNUMBER(MATCH(F3038,QualityStatuses,0)),"Quality Lead","Non-Quality Lead")</f>
        <v>Non-Quality Lead</v>
      </c>
      <c r="H3038" s="39" t="str">
        <f>IFERROR(INDEX(CampTypes,MATCH(I3038,CampList,0)),"Unattributed")</f>
        <v>New</v>
      </c>
      <c r="I3038" t="inlineStr">
        <is>
          <t>EBG - In House | ABO | Natuf | Leads | Unit Franchise | India | Oct26 | V1</t>
        </is>
      </c>
      <c r="J3038" t="inlineStr">
        <is>
          <t>EBG - In House | ABO | Natuf | Leads | Unit Franchise | India | Oct26 | V1</t>
        </is>
      </c>
      <c r="K3038" t="inlineStr">
        <is>
          <t>Direct (campaign tagged in CRM)</t>
        </is>
      </c>
      <c r="L3038" t="inlineStr">
        <is>
          <t>Natuf | Business Owners | Tier1 + Growth Cities | Oct26 | V1</t>
        </is>
      </c>
      <c r="M3038" t="inlineStr">
        <is>
          <t>Natuf | Business Owners | Tier1 + Growth Cities | Oct26 | V1</t>
        </is>
      </c>
      <c r="N3038" t="inlineStr">
        <is>
          <t>Natuf | Reel | Brand Ambassador | Heard Of Owning A Cafe | V1</t>
        </is>
      </c>
      <c r="O3038" t="inlineStr">
        <is>
          <t>In House Natuf</t>
        </is>
      </c>
      <c r="P3038" t="inlineStr">
        <is>
          <t>Facebook</t>
        </is>
      </c>
      <c r="Q3038" t="inlineStr">
        <is>
          <t>Marshal Malbari</t>
        </is>
      </c>
      <c r="R3038" t="inlineStr">
        <is>
          <t>Rohit Kamble</t>
        </is>
      </c>
      <c r="S3038" t="inlineStr">
        <is>
          <t>-</t>
        </is>
      </c>
      <c r="T3038" t="inlineStr">
        <is>
          <t>Lucknow</t>
        </is>
      </c>
      <c r="U3038" t="inlineStr">
        <is>
          <t xml:space="preserve"> </t>
        </is>
      </c>
      <c r="V3038" t="n">
        <v>2</v>
      </c>
      <c r="W3038" t="n">
        <v>0</v>
      </c>
      <c r="X3038" t="inlineStr">
        <is>
          <t>XXXXXX2435</t>
        </is>
      </c>
      <c r="Y3038" s="72" t="n">
        <v>46326.52037037037</v>
      </c>
    </row>
    <row r="3039">
      <c r="A3039" s="39" t="inlineStr">
        <is>
          <t>6aca956bfbba914ab58c40e2</t>
        </is>
      </c>
      <c r="B3039" s="72" t="n">
        <v>46306.05114583333</v>
      </c>
      <c r="C3039" s="70" t="n">
        <v>46306</v>
      </c>
      <c r="D3039" t="inlineStr">
        <is>
          <t>2026-10</t>
        </is>
      </c>
      <c r="E3039" t="inlineStr">
        <is>
          <t>Wk of 2026-10-05</t>
        </is>
      </c>
      <c r="F3039" t="inlineStr">
        <is>
          <t>Attempt 5</t>
        </is>
      </c>
      <c r="G3039" s="39" t="str">
        <f>IF(ISNUMBER(MATCH(F3039,QualityStatuses,0)),"Quality Lead","Non-Quality Lead")</f>
        <v>Non-Quality Lead</v>
      </c>
      <c r="H3039" s="39" t="str">
        <f>IFERROR(INDEX(CampTypes,MATCH(I3039,CampList,0)),"Unattributed")</f>
        <v>New</v>
      </c>
      <c r="I3039" t="inlineStr">
        <is>
          <t>EBG - In House | ABO | Natuf | Leads | Unit Franchise | India | Oct26 | V1</t>
        </is>
      </c>
      <c r="J3039" t="inlineStr">
        <is>
          <t>EBG - In House | ABO | Natuf | Leads | Unit Franchise | India | Oct26 | V1</t>
        </is>
      </c>
      <c r="K3039" t="inlineStr">
        <is>
          <t>Direct (campaign tagged in CRM)</t>
        </is>
      </c>
      <c r="L3039" t="inlineStr">
        <is>
          <t>Natuf | Business Owners | Tier1 + Growth Cities | Oct26 | V1</t>
        </is>
      </c>
      <c r="M3039" t="inlineStr">
        <is>
          <t>Natuf | Business Owners | Tier1 + Growth Cities | Oct26 | V1</t>
        </is>
      </c>
      <c r="N3039" t="inlineStr">
        <is>
          <t>Natuf | Reel | Brand Ambassador | Heard Of Owning A Cafe | V1</t>
        </is>
      </c>
      <c r="O3039" t="inlineStr">
        <is>
          <t>In House Natuf</t>
        </is>
      </c>
      <c r="P3039" t="inlineStr">
        <is>
          <t>Facebook</t>
        </is>
      </c>
      <c r="Q3039" t="inlineStr">
        <is>
          <t>Marshal Malbari</t>
        </is>
      </c>
      <c r="R3039" t="inlineStr">
        <is>
          <t>Rinkita Virvani</t>
        </is>
      </c>
      <c r="S3039" t="inlineStr">
        <is>
          <t>-</t>
        </is>
      </c>
      <c r="T3039" t="inlineStr">
        <is>
          <t>Dehradun</t>
        </is>
      </c>
      <c r="U3039" t="inlineStr">
        <is>
          <t xml:space="preserve"> </t>
        </is>
      </c>
      <c r="V3039" t="n">
        <v>5</v>
      </c>
      <c r="W3039" t="n">
        <v>2</v>
      </c>
      <c r="X3039" t="inlineStr">
        <is>
          <t>XXXXXX2383</t>
        </is>
      </c>
      <c r="Y3039" s="72" t="n">
        <v>46326.52037037037</v>
      </c>
    </row>
    <row r="3040">
      <c r="A3040" s="39" t="inlineStr">
        <is>
          <t>6aca9554d7e8bf464dfad574</t>
        </is>
      </c>
      <c r="B3040" s="72" t="n">
        <v>46306.05087962963</v>
      </c>
      <c r="C3040" s="70" t="n">
        <v>46306</v>
      </c>
      <c r="D3040" t="inlineStr">
        <is>
          <t>2026-10</t>
        </is>
      </c>
      <c r="E3040" t="inlineStr">
        <is>
          <t>Wk of 2026-10-05</t>
        </is>
      </c>
      <c r="F3040" t="inlineStr">
        <is>
          <t>Attempt 3</t>
        </is>
      </c>
      <c r="G3040" s="39" t="str">
        <f>IF(ISNUMBER(MATCH(F3040,QualityStatuses,0)),"Quality Lead","Non-Quality Lead")</f>
        <v>Non-Quality Lead</v>
      </c>
      <c r="H3040" s="39" t="str">
        <f>IFERROR(INDEX(CampTypes,MATCH(I3040,CampList,0)),"Unattributed")</f>
        <v>New</v>
      </c>
      <c r="I3040" t="inlineStr">
        <is>
          <t>EBG - In House | ABO | Natuf | Leads | Unit Franchise | India | Oct26 | V1</t>
        </is>
      </c>
      <c r="J3040" t="inlineStr">
        <is>
          <t>EBG - In House | ABO | Natuf | Leads | Unit Franchise | India | Oct26 | V1</t>
        </is>
      </c>
      <c r="K3040" t="inlineStr">
        <is>
          <t>Direct (campaign tagged in CRM)</t>
        </is>
      </c>
      <c r="L3040" t="inlineStr">
        <is>
          <t>Natuf | Investors | Tier1 + Growth Cities | Oct26 | V1</t>
        </is>
      </c>
      <c r="M3040" t="inlineStr">
        <is>
          <t>Natuf | Investors | Tier1 + Growth Cities | Oct26 | V1</t>
        </is>
      </c>
      <c r="N3040" t="inlineStr">
        <is>
          <t>Natuf | Reel | Brand Ambassador | Heard Of Owning A Cafe | V1</t>
        </is>
      </c>
      <c r="O3040" t="inlineStr">
        <is>
          <t>In House Natuf</t>
        </is>
      </c>
      <c r="P3040" t="inlineStr">
        <is>
          <t>Facebook</t>
        </is>
      </c>
      <c r="Q3040" t="inlineStr">
        <is>
          <t>Marshal Malbari</t>
        </is>
      </c>
      <c r="R3040" t="inlineStr">
        <is>
          <t>Pammi Roy</t>
        </is>
      </c>
      <c r="S3040" t="inlineStr">
        <is>
          <t>-</t>
        </is>
      </c>
      <c r="T3040" t="inlineStr">
        <is>
          <t>Ahmedabad</t>
        </is>
      </c>
      <c r="U3040" t="inlineStr">
        <is>
          <t xml:space="preserve"> </t>
        </is>
      </c>
      <c r="V3040" t="n">
        <v>3</v>
      </c>
      <c r="W3040" t="n">
        <v>0</v>
      </c>
      <c r="X3040" t="inlineStr">
        <is>
          <t>XXXXXX3528</t>
        </is>
      </c>
      <c r="Y3040" s="72" t="n">
        <v>46326.52037037037</v>
      </c>
    </row>
    <row r="3041">
      <c r="A3041" s="39" t="inlineStr">
        <is>
          <t>6aca94f9bd84047a58f1a757</t>
        </is>
      </c>
      <c r="B3041" s="72" t="n">
        <v>46306.04982638889</v>
      </c>
      <c r="C3041" s="70" t="n">
        <v>46306</v>
      </c>
      <c r="D3041" t="inlineStr">
        <is>
          <t>2026-10</t>
        </is>
      </c>
      <c r="E3041" t="inlineStr">
        <is>
          <t>Wk of 2026-10-05</t>
        </is>
      </c>
      <c r="F3041" t="inlineStr">
        <is>
          <t>Meeting Conducted</t>
        </is>
      </c>
      <c r="G3041" s="39" t="str">
        <f>IF(ISNUMBER(MATCH(F3041,QualityStatuses,0)),"Quality Lead","Non-Quality Lead")</f>
        <v>Quality Lead</v>
      </c>
      <c r="H3041" s="39" t="str">
        <f>IFERROR(INDEX(CampTypes,MATCH(I3041,CampList,0)),"Unattributed")</f>
        <v>New</v>
      </c>
      <c r="I3041" t="inlineStr">
        <is>
          <t>EBG - In House | ABO | Natuf | Leads | Unit Franchise | India | Oct26 | V1</t>
        </is>
      </c>
      <c r="J3041" t="inlineStr">
        <is>
          <t>EBG - In House | ABO | Natuf | Leads | Unit Franchise | India | Oct26 | V1</t>
        </is>
      </c>
      <c r="K3041" t="inlineStr">
        <is>
          <t>Direct (campaign tagged in CRM)</t>
        </is>
      </c>
      <c r="L3041" t="inlineStr">
        <is>
          <t>Natuf | Investors | Tier1 + Growth Cities | Oct26 | V1</t>
        </is>
      </c>
      <c r="M3041" t="inlineStr">
        <is>
          <t>Natuf | Investors | Tier1 + Growth Cities | Oct26 | V1</t>
        </is>
      </c>
      <c r="N3041" t="inlineStr">
        <is>
          <t>Natuf | Reel | Brand Ambassador | Heard Of Owning A Cafe | V1</t>
        </is>
      </c>
      <c r="O3041" t="inlineStr">
        <is>
          <t>In House Natuf</t>
        </is>
      </c>
      <c r="P3041" t="inlineStr">
        <is>
          <t>Facebook</t>
        </is>
      </c>
      <c r="Q3041" t="inlineStr">
        <is>
          <t>Marshal Malbari</t>
        </is>
      </c>
      <c r="R3041" t="inlineStr">
        <is>
          <t>Drishti Lodhia</t>
        </is>
      </c>
      <c r="S3041" t="inlineStr">
        <is>
          <t>-</t>
        </is>
      </c>
      <c r="T3041" t="inlineStr">
        <is>
          <t>Ahmedabad</t>
        </is>
      </c>
      <c r="U3041" t="inlineStr">
        <is>
          <t xml:space="preserve"> </t>
        </is>
      </c>
      <c r="V3041" t="n">
        <v>12</v>
      </c>
      <c r="W3041" t="n">
        <v>8</v>
      </c>
      <c r="X3041" t="inlineStr">
        <is>
          <t>XXXXXX8193</t>
        </is>
      </c>
      <c r="Y3041" s="72" t="n">
        <v>46326.52037037037</v>
      </c>
    </row>
    <row r="3042">
      <c r="A3042" s="39" t="inlineStr">
        <is>
          <t>6aca93c1d3118b2b76e97940</t>
        </is>
      </c>
      <c r="B3042" s="72" t="n">
        <v>46306.04621527778</v>
      </c>
      <c r="C3042" s="70" t="n">
        <v>46306</v>
      </c>
      <c r="D3042" t="inlineStr">
        <is>
          <t>2026-10</t>
        </is>
      </c>
      <c r="E3042" t="inlineStr">
        <is>
          <t>Wk of 2026-10-05</t>
        </is>
      </c>
      <c r="F3042" t="inlineStr">
        <is>
          <t>Connected</t>
        </is>
      </c>
      <c r="G3042" s="39" t="str">
        <f>IF(ISNUMBER(MATCH(F3042,QualityStatuses,0)),"Quality Lead","Non-Quality Lead")</f>
        <v>Non-Quality Lead</v>
      </c>
      <c r="H3042" s="39" t="str">
        <f>IFERROR(INDEX(CampTypes,MATCH(I3042,CampList,0)),"Unattributed")</f>
        <v>Old</v>
      </c>
      <c r="I3042" t="inlineStr">
        <is>
          <t>natuf_Kiosk_14072026_Hindi</t>
        </is>
      </c>
      <c r="J3042" t="inlineStr">
        <is>
          <t>natuf_Kiosk_14072026_Hindi</t>
        </is>
      </c>
      <c r="K3042" t="inlineStr">
        <is>
          <t>Direct (campaign tagged in CRM)</t>
        </is>
      </c>
      <c r="L3042" t="inlineStr">
        <is>
          <t>natuf_Kiosk_09102026</t>
        </is>
      </c>
      <c r="M3042" t="inlineStr">
        <is>
          <t>natuf_Kiosk_09102026</t>
        </is>
      </c>
      <c r="N3042" t="inlineStr">
        <is>
          <t>natuf_Kiosk_14072026_ad set_ad1</t>
        </is>
      </c>
      <c r="O3042" t="inlineStr">
        <is>
          <t>Natuf</t>
        </is>
      </c>
      <c r="P3042" t="inlineStr">
        <is>
          <t>Facebook</t>
        </is>
      </c>
      <c r="Q3042" t="inlineStr">
        <is>
          <t>Tejaswini Tarigopula</t>
        </is>
      </c>
      <c r="R3042" t="inlineStr">
        <is>
          <t>Prabhudatta Pattanaik</t>
        </is>
      </c>
      <c r="S3042" t="inlineStr">
        <is>
          <t>-</t>
        </is>
      </c>
      <c r="T3042" t="inlineStr">
        <is>
          <t>Pune</t>
        </is>
      </c>
      <c r="U3042" t="inlineStr">
        <is>
          <t xml:space="preserve"> </t>
        </is>
      </c>
      <c r="V3042" t="n">
        <v>3</v>
      </c>
      <c r="W3042" t="n">
        <v>2</v>
      </c>
      <c r="X3042" t="inlineStr">
        <is>
          <t>XXXXXX1669</t>
        </is>
      </c>
      <c r="Y3042" s="72" t="n">
        <v>46326.52037037037</v>
      </c>
    </row>
    <row r="3043">
      <c r="A3043" s="39" t="inlineStr">
        <is>
          <t>6aca907fc8ecd94a67789475</t>
        </is>
      </c>
      <c r="B3043" s="72" t="n">
        <v>46306.0365625</v>
      </c>
      <c r="C3043" s="70" t="n">
        <v>46306</v>
      </c>
      <c r="D3043" t="inlineStr">
        <is>
          <t>2026-10</t>
        </is>
      </c>
      <c r="E3043" t="inlineStr">
        <is>
          <t>Wk of 2026-10-05</t>
        </is>
      </c>
      <c r="F3043" t="inlineStr">
        <is>
          <t>Lost</t>
        </is>
      </c>
      <c r="G3043" s="39" t="str">
        <f>IF(ISNUMBER(MATCH(F3043,QualityStatuses,0)),"Quality Lead","Non-Quality Lead")</f>
        <v>Non-Quality Lead</v>
      </c>
      <c r="H3043" s="39" t="str">
        <f>IFERROR(INDEX(CampTypes,MATCH(I3043,CampList,0)),"Unattributed")</f>
        <v>Old</v>
      </c>
      <c r="I3043" t="inlineStr">
        <is>
          <t>E_Karan_Natuf_All_07072026</t>
        </is>
      </c>
      <c r="J3043" t="inlineStr">
        <is>
          <t>E_Karan_Natuf_All_07072026</t>
        </is>
      </c>
      <c r="K3043" t="inlineStr">
        <is>
          <t>Direct (campaign tagged in CRM)</t>
        </is>
      </c>
      <c r="L3043" t="inlineStr">
        <is>
          <t>E_Karan_Natuf_Fragship_07072026_Adset2</t>
        </is>
      </c>
      <c r="M3043" t="inlineStr">
        <is>
          <t>E_Karan_Natuf_Fragship_07072026_Adset2</t>
        </is>
      </c>
      <c r="N3043" t="inlineStr">
        <is>
          <t>E_Karan_Natuf_Flagship_Cafe_07072026_Adset2_Ad1 – Copy 2</t>
        </is>
      </c>
      <c r="O3043" t="inlineStr">
        <is>
          <t>Natuf</t>
        </is>
      </c>
      <c r="P3043" t="inlineStr">
        <is>
          <t>Facebook</t>
        </is>
      </c>
      <c r="Q3043" t="inlineStr">
        <is>
          <t>Tejaswini Tarigopula</t>
        </is>
      </c>
      <c r="R3043" t="inlineStr">
        <is>
          <t>Shivani Sharma</t>
        </is>
      </c>
      <c r="S3043" t="inlineStr">
        <is>
          <t>Not Interested</t>
        </is>
      </c>
      <c r="T3043" t="inlineStr">
        <is>
          <t>Kishangarh</t>
        </is>
      </c>
      <c r="U3043" t="inlineStr">
        <is>
          <t xml:space="preserve"> </t>
        </is>
      </c>
      <c r="V3043" t="n">
        <v>1</v>
      </c>
      <c r="W3043" t="n">
        <v>1</v>
      </c>
      <c r="X3043" t="inlineStr">
        <is>
          <t>XXXXXX5349</t>
        </is>
      </c>
      <c r="Y3043" s="72" t="n">
        <v>46326.52037037037</v>
      </c>
    </row>
    <row r="3044">
      <c r="A3044" s="39" t="inlineStr">
        <is>
          <t>6aca8f37e198fe3b15aa7022</t>
        </is>
      </c>
      <c r="B3044" s="72" t="n">
        <v>46306.0327662037</v>
      </c>
      <c r="C3044" s="70" t="n">
        <v>46306</v>
      </c>
      <c r="D3044" t="inlineStr">
        <is>
          <t>2026-10</t>
        </is>
      </c>
      <c r="E3044" t="inlineStr">
        <is>
          <t>Wk of 2026-10-05</t>
        </is>
      </c>
      <c r="F3044" t="inlineStr">
        <is>
          <t>Attempt 1</t>
        </is>
      </c>
      <c r="G3044" s="39" t="str">
        <f>IF(ISNUMBER(MATCH(F3044,QualityStatuses,0)),"Quality Lead","Non-Quality Lead")</f>
        <v>Non-Quality Lead</v>
      </c>
      <c r="H3044" s="39" t="str">
        <f>IFERROR(INDEX(CampTypes,MATCH(I3044,CampList,0)),"Unattributed")</f>
        <v>Old</v>
      </c>
      <c r="I3044" t="inlineStr">
        <is>
          <t>E_Suresh_Natuf_Kiosk_07072026</t>
        </is>
      </c>
      <c r="J3044" t="inlineStr">
        <is>
          <t>E_Suresh_Natuf_Kiosk_07072026</t>
        </is>
      </c>
      <c r="K3044" t="inlineStr">
        <is>
          <t>Direct (campaign tagged in CRM)</t>
        </is>
      </c>
      <c r="L3044" t="inlineStr">
        <is>
          <t>E_Suresh_Natuf_Kiosk_07072026_Adset5</t>
        </is>
      </c>
      <c r="M3044" t="inlineStr">
        <is>
          <t>E_Suresh_Natuf_Kiosk_07072026_Adset5</t>
        </is>
      </c>
      <c r="N3044" t="inlineStr">
        <is>
          <t>E_Hindi_Suresh_Natuf_Kiosk_07072026_Adset5_ad3 – Copy 2</t>
        </is>
      </c>
      <c r="O3044" t="inlineStr">
        <is>
          <t>Natuf</t>
        </is>
      </c>
      <c r="P3044" t="inlineStr">
        <is>
          <t>Facebook</t>
        </is>
      </c>
      <c r="Q3044" t="inlineStr">
        <is>
          <t>Tejaswini Tarigopula</t>
        </is>
      </c>
      <c r="R3044" t="inlineStr">
        <is>
          <t>Shivamani</t>
        </is>
      </c>
      <c r="S3044" t="inlineStr">
        <is>
          <t>-</t>
        </is>
      </c>
      <c r="T3044" t="inlineStr">
        <is>
          <t>Pune</t>
        </is>
      </c>
      <c r="U3044" t="inlineStr">
        <is>
          <t xml:space="preserve"> </t>
        </is>
      </c>
      <c r="V3044" t="n">
        <v>1</v>
      </c>
      <c r="W3044" t="n">
        <v>0</v>
      </c>
      <c r="X3044" t="inlineStr">
        <is>
          <t>XXXXXX9632</t>
        </is>
      </c>
      <c r="Y3044" s="72" t="n">
        <v>46326.52037037037</v>
      </c>
    </row>
    <row r="3045">
      <c r="A3045" s="39" t="inlineStr">
        <is>
          <t>6aca8e470d0f3be812e53228</t>
        </is>
      </c>
      <c r="B3045" s="72" t="n">
        <v>46306.02998842593</v>
      </c>
      <c r="C3045" s="70" t="n">
        <v>46306</v>
      </c>
      <c r="D3045" t="inlineStr">
        <is>
          <t>2026-10</t>
        </is>
      </c>
      <c r="E3045" t="inlineStr">
        <is>
          <t>Wk of 2026-10-05</t>
        </is>
      </c>
      <c r="F3045" t="inlineStr">
        <is>
          <t>Lost</t>
        </is>
      </c>
      <c r="G3045" s="39" t="str">
        <f>IF(ISNUMBER(MATCH(F3045,QualityStatuses,0)),"Quality Lead","Non-Quality Lead")</f>
        <v>Non-Quality Lead</v>
      </c>
      <c r="H3045" s="39" t="str">
        <f>IFERROR(INDEX(CampTypes,MATCH(I3045,CampList,0)),"Unattributed")</f>
        <v>Old</v>
      </c>
      <c r="I3045" t="inlineStr">
        <is>
          <t>E_Suresh_Natuf_Kiosk_07072026</t>
        </is>
      </c>
      <c r="J3045" t="inlineStr">
        <is>
          <t>E_Suresh_Natuf_Kiosk_07072026</t>
        </is>
      </c>
      <c r="K3045" t="inlineStr">
        <is>
          <t>Direct (campaign tagged in CRM)</t>
        </is>
      </c>
      <c r="L3045" t="inlineStr">
        <is>
          <t>E_Suresh_Natuf_Kiosk_07072026_Adset5</t>
        </is>
      </c>
      <c r="M3045" t="inlineStr">
        <is>
          <t>E_Suresh_Natuf_Kiosk_07072026_Adset5</t>
        </is>
      </c>
      <c r="N3045" t="inlineStr">
        <is>
          <t>E_Hindi_Suresh_Natuf_Kiosk_07072026_Adset5_ad3 – Copy 2</t>
        </is>
      </c>
      <c r="O3045" t="inlineStr">
        <is>
          <t>Natuf</t>
        </is>
      </c>
      <c r="P3045" t="inlineStr">
        <is>
          <t>Facebook</t>
        </is>
      </c>
      <c r="Q3045" t="inlineStr">
        <is>
          <t>Tejaswini Tarigopula</t>
        </is>
      </c>
      <c r="R3045" t="inlineStr">
        <is>
          <t>Rauth Sanketh</t>
        </is>
      </c>
      <c r="S3045" t="inlineStr">
        <is>
          <t>Looking for different product/service than advertised</t>
        </is>
      </c>
      <c r="T3045" t="inlineStr">
        <is>
          <t>Bangalore</t>
        </is>
      </c>
      <c r="U3045" t="inlineStr">
        <is>
          <t xml:space="preserve"> </t>
        </is>
      </c>
      <c r="V3045" t="n">
        <v>3</v>
      </c>
      <c r="W3045" t="n">
        <v>2</v>
      </c>
      <c r="X3045" t="inlineStr">
        <is>
          <t>XXXXXX4333</t>
        </is>
      </c>
      <c r="Y3045" s="72" t="n">
        <v>46326.52037037037</v>
      </c>
    </row>
    <row r="3046">
      <c r="A3046" s="39" t="inlineStr">
        <is>
          <t>6aca8cf8ad6aaee4643dc068</t>
        </is>
      </c>
      <c r="B3046" s="72" t="n">
        <v>46306.02611111111</v>
      </c>
      <c r="C3046" s="70" t="n">
        <v>46306</v>
      </c>
      <c r="D3046" t="inlineStr">
        <is>
          <t>2026-10</t>
        </is>
      </c>
      <c r="E3046" t="inlineStr">
        <is>
          <t>Wk of 2026-10-05</t>
        </is>
      </c>
      <c r="F3046" t="inlineStr">
        <is>
          <t>Connected</t>
        </is>
      </c>
      <c r="G3046" s="39" t="str">
        <f>IF(ISNUMBER(MATCH(F3046,QualityStatuses,0)),"Quality Lead","Non-Quality Lead")</f>
        <v>Non-Quality Lead</v>
      </c>
      <c r="H3046" s="39" t="str">
        <f>IFERROR(INDEX(CampTypes,MATCH(I3046,CampList,0)),"Unattributed")</f>
        <v>Old</v>
      </c>
      <c r="I3046" t="inlineStr">
        <is>
          <t>natuf_Kiosk_14072026_Hindi</t>
        </is>
      </c>
      <c r="J3046" t="inlineStr">
        <is>
          <t>natuf_Kiosk_14072026_Hindi</t>
        </is>
      </c>
      <c r="K3046" t="inlineStr">
        <is>
          <t>Direct (campaign tagged in CRM)</t>
        </is>
      </c>
      <c r="L3046" t="inlineStr">
        <is>
          <t>natuf_Kiosk_09102026</t>
        </is>
      </c>
      <c r="M3046" t="inlineStr">
        <is>
          <t>natuf_Kiosk_09102026</t>
        </is>
      </c>
      <c r="N3046" t="inlineStr">
        <is>
          <t>natuf_Kiosk_14072026_ad set_ad1</t>
        </is>
      </c>
      <c r="O3046" t="inlineStr">
        <is>
          <t>Natuf</t>
        </is>
      </c>
      <c r="P3046" t="inlineStr">
        <is>
          <t>Facebook</t>
        </is>
      </c>
      <c r="Q3046" t="inlineStr">
        <is>
          <t>Tejaswini Tarigopula</t>
        </is>
      </c>
      <c r="R3046" t="inlineStr">
        <is>
          <t>Arjuman Vidya Sagar</t>
        </is>
      </c>
      <c r="S3046" t="inlineStr">
        <is>
          <t>-</t>
        </is>
      </c>
      <c r="T3046" t="inlineStr">
        <is>
          <t>Jetpur</t>
        </is>
      </c>
      <c r="U3046" t="inlineStr">
        <is>
          <t xml:space="preserve"> </t>
        </is>
      </c>
      <c r="V3046" t="n">
        <v>3</v>
      </c>
      <c r="W3046" t="n">
        <v>1</v>
      </c>
      <c r="X3046" t="inlineStr">
        <is>
          <t>XXXXXX3216</t>
        </is>
      </c>
      <c r="Y3046" s="72" t="n">
        <v>46326.52037037037</v>
      </c>
    </row>
    <row r="3047">
      <c r="A3047" s="39" t="inlineStr">
        <is>
          <t>6aca8b82fbfe640bf5fc24c0</t>
        </is>
      </c>
      <c r="B3047" s="72" t="n">
        <v>46306.02178240741</v>
      </c>
      <c r="C3047" s="70" t="n">
        <v>46306</v>
      </c>
      <c r="D3047" t="inlineStr">
        <is>
          <t>2026-10</t>
        </is>
      </c>
      <c r="E3047" t="inlineStr">
        <is>
          <t>Wk of 2026-10-05</t>
        </is>
      </c>
      <c r="F3047" t="inlineStr">
        <is>
          <t>Lost</t>
        </is>
      </c>
      <c r="G3047" s="39" t="str">
        <f>IF(ISNUMBER(MATCH(F3047,QualityStatuses,0)),"Quality Lead","Non-Quality Lead")</f>
        <v>Non-Quality Lead</v>
      </c>
      <c r="H3047" s="39" t="str">
        <f>IFERROR(INDEX(CampTypes,MATCH(I3047,CampList,0)),"Unattributed")</f>
        <v>New</v>
      </c>
      <c r="I3047" t="inlineStr">
        <is>
          <t>EBG - In House | ABO | Natuf | Leads | Unit Franchise | India | Oct26 | V1</t>
        </is>
      </c>
      <c r="J3047" t="inlineStr">
        <is>
          <t>EBG - In House | ABO | Natuf | Leads | Unit Franchise | India | Oct26 | V1</t>
        </is>
      </c>
      <c r="K3047" t="inlineStr">
        <is>
          <t>Direct (campaign tagged in CRM)</t>
        </is>
      </c>
      <c r="L3047" t="inlineStr">
        <is>
          <t>Natuf | Broad | Tier1 + Growth Cities | Oct26 | V1</t>
        </is>
      </c>
      <c r="M3047" t="inlineStr">
        <is>
          <t>Natuf | Broad | Tier1 + Growth Cities | Oct26 | V1</t>
        </is>
      </c>
      <c r="N3047" t="inlineStr">
        <is>
          <t>Natuf | Reel | Brand Ambassador | Heard Of Owning A Cafe | V1</t>
        </is>
      </c>
      <c r="O3047" t="inlineStr">
        <is>
          <t>In House Natuf</t>
        </is>
      </c>
      <c r="P3047" t="inlineStr">
        <is>
          <t>Facebook</t>
        </is>
      </c>
      <c r="Q3047" t="inlineStr">
        <is>
          <t>Marshal Malbari</t>
        </is>
      </c>
      <c r="R3047" t="inlineStr">
        <is>
          <t>Aisha Rasalkar</t>
        </is>
      </c>
      <c r="S3047" t="inlineStr">
        <is>
          <t>Not Interested</t>
        </is>
      </c>
      <c r="T3047" t="inlineStr">
        <is>
          <t>Hyderabad</t>
        </is>
      </c>
      <c r="U3047" t="inlineStr">
        <is>
          <t xml:space="preserve"> </t>
        </is>
      </c>
      <c r="V3047" t="n">
        <v>2</v>
      </c>
      <c r="W3047" t="n">
        <v>1</v>
      </c>
      <c r="X3047" t="inlineStr">
        <is>
          <t>XXXXXX0678</t>
        </is>
      </c>
      <c r="Y3047" s="72" t="n">
        <v>46326.52037037037</v>
      </c>
    </row>
    <row r="3048">
      <c r="A3048" s="39" t="inlineStr">
        <is>
          <t>6aca873504765d74028ce027</t>
        </is>
      </c>
      <c r="B3048" s="72" t="n">
        <v>46306.00903935185</v>
      </c>
      <c r="C3048" s="70" t="n">
        <v>46306</v>
      </c>
      <c r="D3048" t="inlineStr">
        <is>
          <t>2026-10</t>
        </is>
      </c>
      <c r="E3048" t="inlineStr">
        <is>
          <t>Wk of 2026-10-05</t>
        </is>
      </c>
      <c r="F3048" t="inlineStr">
        <is>
          <t>Lost</t>
        </is>
      </c>
      <c r="G3048" s="39" t="str">
        <f>IF(ISNUMBER(MATCH(F3048,QualityStatuses,0)),"Quality Lead","Non-Quality Lead")</f>
        <v>Non-Quality Lead</v>
      </c>
      <c r="H3048" s="39" t="str">
        <f>IFERROR(INDEX(CampTypes,MATCH(I3048,CampList,0)),"Unattributed")</f>
        <v>New</v>
      </c>
      <c r="I3048" t="inlineStr">
        <is>
          <t>EBG - In House | ABO | Natuf | Leads | Unit Franchise | India | Oct26 | V1</t>
        </is>
      </c>
      <c r="J3048" t="inlineStr">
        <is>
          <t>EBG - In House | ABO | Natuf | Leads | Unit Franchise | India | Oct26 | V1</t>
        </is>
      </c>
      <c r="K3048" t="inlineStr">
        <is>
          <t>Direct (campaign tagged in CRM)</t>
        </is>
      </c>
      <c r="L3048" t="inlineStr">
        <is>
          <t>Natuf | Investors | Tier1 + Growth Cities | Oct26 | V1</t>
        </is>
      </c>
      <c r="M3048" t="inlineStr">
        <is>
          <t>Natuf | Investors | Tier1 + Growth Cities | Oct26 | V1</t>
        </is>
      </c>
      <c r="N3048" t="inlineStr">
        <is>
          <t>Natuf | Reel | Brand Ambassador | Heard Of Owning A Cafe | V1</t>
        </is>
      </c>
      <c r="O3048" t="inlineStr">
        <is>
          <t>In House Natuf</t>
        </is>
      </c>
      <c r="P3048" t="inlineStr">
        <is>
          <t>Facebook</t>
        </is>
      </c>
      <c r="Q3048" t="inlineStr">
        <is>
          <t>Marshal Malbari</t>
        </is>
      </c>
      <c r="R3048" t="inlineStr">
        <is>
          <t>Shubham Menon</t>
        </is>
      </c>
      <c r="S3048" t="inlineStr">
        <is>
          <t>Not Interested</t>
        </is>
      </c>
      <c r="T3048" t="inlineStr">
        <is>
          <t>Kolhapur</t>
        </is>
      </c>
      <c r="U3048" t="inlineStr">
        <is>
          <t xml:space="preserve"> </t>
        </is>
      </c>
      <c r="V3048" t="n">
        <v>7</v>
      </c>
      <c r="W3048" t="n">
        <v>4</v>
      </c>
      <c r="X3048" t="inlineStr">
        <is>
          <t>XXXXXX6575</t>
        </is>
      </c>
      <c r="Y3048" s="72" t="n">
        <v>46326.52037037037</v>
      </c>
    </row>
    <row r="3049">
      <c r="A3049" s="39" t="inlineStr">
        <is>
          <t>6aca85c39c08de7a7a563d9a</t>
        </is>
      </c>
      <c r="B3049" s="72" t="n">
        <v>46306.00475694444</v>
      </c>
      <c r="C3049" s="70" t="n">
        <v>46306</v>
      </c>
      <c r="D3049" t="inlineStr">
        <is>
          <t>2026-10</t>
        </is>
      </c>
      <c r="E3049" t="inlineStr">
        <is>
          <t>Wk of 2026-10-05</t>
        </is>
      </c>
      <c r="F3049" t="inlineStr">
        <is>
          <t>Details Shared</t>
        </is>
      </c>
      <c r="G3049" s="39" t="str">
        <f>IF(ISNUMBER(MATCH(F3049,QualityStatuses,0)),"Quality Lead","Non-Quality Lead")</f>
        <v>Quality Lead</v>
      </c>
      <c r="H3049" s="39" t="str">
        <f>IFERROR(INDEX(CampTypes,MATCH(I3049,CampList,0)),"Unattributed")</f>
        <v>New</v>
      </c>
      <c r="I3049" t="inlineStr">
        <is>
          <t>EBG - In House | ABO | Natuf | Leads | Unit Franchise | India | Oct26 | V1</t>
        </is>
      </c>
      <c r="J3049" t="inlineStr">
        <is>
          <t>EBG - In House | ABO | Natuf | Leads | Unit Franchise | India | Oct26 | V1</t>
        </is>
      </c>
      <c r="K3049" t="inlineStr">
        <is>
          <t>Direct (campaign tagged in CRM)</t>
        </is>
      </c>
      <c r="L3049" t="inlineStr">
        <is>
          <t>Natuf | Broad | Tier1 + Growth Cities | Oct26 | V1</t>
        </is>
      </c>
      <c r="M3049" t="inlineStr">
        <is>
          <t>Natuf | Broad | Tier1 + Growth Cities | Oct26 | V1</t>
        </is>
      </c>
      <c r="N3049" t="inlineStr">
        <is>
          <t>Natuf | Reel | Brand Ambassador | Heard Of Owning A Cafe | V1</t>
        </is>
      </c>
      <c r="O3049" t="inlineStr">
        <is>
          <t>In House Natuf</t>
        </is>
      </c>
      <c r="P3049" t="inlineStr">
        <is>
          <t>Facebook</t>
        </is>
      </c>
      <c r="Q3049" t="inlineStr">
        <is>
          <t>Marshal Malbari</t>
        </is>
      </c>
      <c r="R3049" t="inlineStr">
        <is>
          <t>Vanita Joshi</t>
        </is>
      </c>
      <c r="S3049" t="inlineStr">
        <is>
          <t>-</t>
        </is>
      </c>
      <c r="T3049" t="inlineStr">
        <is>
          <t>Pune</t>
        </is>
      </c>
      <c r="U3049" t="inlineStr">
        <is>
          <t xml:space="preserve"> </t>
        </is>
      </c>
      <c r="V3049" t="n">
        <v>8</v>
      </c>
      <c r="W3049" t="n">
        <v>3</v>
      </c>
      <c r="X3049" t="inlineStr">
        <is>
          <t>XXXXXX2911</t>
        </is>
      </c>
      <c r="Y3049" s="72" t="n">
        <v>46326.52324074074</v>
      </c>
    </row>
    <row r="3050">
      <c r="A3050" s="39" t="inlineStr">
        <is>
          <t>6aca834d977b6aac6c53f4ae</t>
        </is>
      </c>
      <c r="B3050" s="72" t="n">
        <v>46305.99746527777</v>
      </c>
      <c r="C3050" s="70" t="n">
        <v>46305</v>
      </c>
      <c r="D3050" t="inlineStr">
        <is>
          <t>2026-10</t>
        </is>
      </c>
      <c r="E3050" t="inlineStr">
        <is>
          <t>Wk of 2026-10-05</t>
        </is>
      </c>
      <c r="F3050" t="inlineStr">
        <is>
          <t>Lost</t>
        </is>
      </c>
      <c r="G3050" s="39" t="str">
        <f>IF(ISNUMBER(MATCH(F3050,QualityStatuses,0)),"Quality Lead","Non-Quality Lead")</f>
        <v>Non-Quality Lead</v>
      </c>
      <c r="H3050" s="39" t="str">
        <f>IFERROR(INDEX(CampTypes,MATCH(I3050,CampList,0)),"Unattributed")</f>
        <v>New</v>
      </c>
      <c r="I3050" t="inlineStr">
        <is>
          <t>EBG - In House | ABO | Natuf | Leads | Unit Franchise | India | Oct26 | V1</t>
        </is>
      </c>
      <c r="J3050" t="inlineStr">
        <is>
          <t>EBG - In House | ABO | Natuf | Leads | Unit Franchise | India | Oct26 | V1</t>
        </is>
      </c>
      <c r="K3050" t="inlineStr">
        <is>
          <t>Direct (campaign tagged in CRM)</t>
        </is>
      </c>
      <c r="L3050" t="inlineStr">
        <is>
          <t>Natuf | LAL 1% | India | Jul26 | V1</t>
        </is>
      </c>
      <c r="M3050" t="inlineStr">
        <is>
          <t>Natuf | LAL 1% | India | Jul26 | V1</t>
        </is>
      </c>
      <c r="N3050" t="inlineStr">
        <is>
          <t>Natuf | Reel | Brand Ambassador | Heard Of Owning A Cafe | V1</t>
        </is>
      </c>
      <c r="O3050" t="inlineStr">
        <is>
          <t>In House Natuf</t>
        </is>
      </c>
      <c r="P3050" t="inlineStr">
        <is>
          <t>Facebook</t>
        </is>
      </c>
      <c r="Q3050" t="inlineStr">
        <is>
          <t>Marshal Malbari</t>
        </is>
      </c>
      <c r="R3050" t="inlineStr">
        <is>
          <t>Tanishq A</t>
        </is>
      </c>
      <c r="S3050" t="inlineStr">
        <is>
          <t>No Budget</t>
        </is>
      </c>
      <c r="T3050" t="inlineStr">
        <is>
          <t>Leh</t>
        </is>
      </c>
      <c r="U3050" t="inlineStr">
        <is>
          <t xml:space="preserve"> </t>
        </is>
      </c>
      <c r="V3050" t="n">
        <v>5</v>
      </c>
      <c r="W3050" t="n">
        <v>3</v>
      </c>
      <c r="X3050" t="inlineStr">
        <is>
          <t>XXXXXX4858</t>
        </is>
      </c>
      <c r="Y3050" s="72" t="n">
        <v>46326.52037037037</v>
      </c>
    </row>
    <row r="3051">
      <c r="A3051" s="39" t="inlineStr">
        <is>
          <t>6aca82b82107f26521b2e6fa</t>
        </is>
      </c>
      <c r="B3051" s="72" t="n">
        <v>46305.99574074074</v>
      </c>
      <c r="C3051" s="70" t="n">
        <v>46305</v>
      </c>
      <c r="D3051" t="inlineStr">
        <is>
          <t>2026-10</t>
        </is>
      </c>
      <c r="E3051" t="inlineStr">
        <is>
          <t>Wk of 2026-10-05</t>
        </is>
      </c>
      <c r="F3051" t="inlineStr">
        <is>
          <t>Lost</t>
        </is>
      </c>
      <c r="G3051" s="39" t="str">
        <f>IF(ISNUMBER(MATCH(F3051,QualityStatuses,0)),"Quality Lead","Non-Quality Lead")</f>
        <v>Non-Quality Lead</v>
      </c>
      <c r="H3051" s="39" t="str">
        <f>IFERROR(INDEX(CampTypes,MATCH(I3051,CampList,0)),"Unattributed")</f>
        <v>New</v>
      </c>
      <c r="I3051" t="inlineStr">
        <is>
          <t>EBG - In House | ABO | Natuf | Leads | Unit Franchise | India | Oct26 | V1</t>
        </is>
      </c>
      <c r="J3051" t="inlineStr">
        <is>
          <t>EBG - In House | ABO | Natuf | Leads | Unit Franchise | India | Oct26 | V1</t>
        </is>
      </c>
      <c r="K3051" t="inlineStr">
        <is>
          <t>Direct (campaign tagged in CRM)</t>
        </is>
      </c>
      <c r="L3051" t="inlineStr">
        <is>
          <t>Natuf | LAL 1% | India | Jul26 | V1</t>
        </is>
      </c>
      <c r="M3051" t="inlineStr">
        <is>
          <t>Natuf | LAL 1% | India | Jul26 | V1</t>
        </is>
      </c>
      <c r="N3051" t="inlineStr">
        <is>
          <t>Natuf | Reel | Brand Ambassador | Heard Of Owning A Cafe | V1</t>
        </is>
      </c>
      <c r="O3051" t="inlineStr">
        <is>
          <t>In House Natuf</t>
        </is>
      </c>
      <c r="P3051" t="inlineStr">
        <is>
          <t>Facebook</t>
        </is>
      </c>
      <c r="Q3051" t="inlineStr">
        <is>
          <t>Marshal Malbari</t>
        </is>
      </c>
      <c r="R3051" t="inlineStr">
        <is>
          <t>Shubham Menon</t>
        </is>
      </c>
      <c r="S3051" t="inlineStr">
        <is>
          <t>DNP - Did Not Pick Up</t>
        </is>
      </c>
      <c r="T3051" t="inlineStr">
        <is>
          <t>Coimbatore</t>
        </is>
      </c>
      <c r="U3051" t="inlineStr">
        <is>
          <t xml:space="preserve"> </t>
        </is>
      </c>
      <c r="V3051" t="n">
        <v>9</v>
      </c>
      <c r="W3051" t="n">
        <v>1</v>
      </c>
      <c r="X3051" t="inlineStr">
        <is>
          <t>XXXXXX5531</t>
        </is>
      </c>
      <c r="Y3051" s="72" t="n">
        <v>46326.52037037037</v>
      </c>
    </row>
    <row r="3052">
      <c r="A3052" s="39" t="inlineStr">
        <is>
          <t>6aca81ebb5a7bc7857c1f0f2</t>
        </is>
      </c>
      <c r="B3052" s="72" t="n">
        <v>46305.99336805556</v>
      </c>
      <c r="C3052" s="70" t="n">
        <v>46305</v>
      </c>
      <c r="D3052" t="inlineStr">
        <is>
          <t>2026-10</t>
        </is>
      </c>
      <c r="E3052" t="inlineStr">
        <is>
          <t>Wk of 2026-10-05</t>
        </is>
      </c>
      <c r="F3052" t="inlineStr">
        <is>
          <t>Details Shared</t>
        </is>
      </c>
      <c r="G3052" s="39" t="str">
        <f>IF(ISNUMBER(MATCH(F3052,QualityStatuses,0)),"Quality Lead","Non-Quality Lead")</f>
        <v>Quality Lead</v>
      </c>
      <c r="H3052" s="39" t="str">
        <f>IFERROR(INDEX(CampTypes,MATCH(I3052,CampList,0)),"Unattributed")</f>
        <v>New</v>
      </c>
      <c r="I3052" t="inlineStr">
        <is>
          <t>EBG - In House | ABO | Natuf | Leads | Unit Franchise | India | Oct26 | V1</t>
        </is>
      </c>
      <c r="J3052" t="inlineStr">
        <is>
          <t>EBG - In House | ABO | Natuf | Leads | Unit Franchise | India | Oct26 | V1</t>
        </is>
      </c>
      <c r="K3052" t="inlineStr">
        <is>
          <t>Direct (campaign tagged in CRM)</t>
        </is>
      </c>
      <c r="L3052" t="inlineStr">
        <is>
          <t>Natuf | Investors | Tier1 + Growth Cities | Oct26 | V1</t>
        </is>
      </c>
      <c r="M3052" t="inlineStr">
        <is>
          <t>Natuf | Investors | Tier1 + Growth Cities | Oct26 | V1</t>
        </is>
      </c>
      <c r="N3052" t="inlineStr">
        <is>
          <t>Natuf | Reel | Brand Ambassador | Heard Of Owning A Cafe | V1</t>
        </is>
      </c>
      <c r="O3052" t="inlineStr">
        <is>
          <t>In House Natuf</t>
        </is>
      </c>
      <c r="P3052" t="inlineStr">
        <is>
          <t>Facebook</t>
        </is>
      </c>
      <c r="Q3052" t="inlineStr">
        <is>
          <t>Marshal Malbari</t>
        </is>
      </c>
      <c r="R3052" t="inlineStr">
        <is>
          <t>Rudresh Thorat</t>
        </is>
      </c>
      <c r="S3052" t="inlineStr">
        <is>
          <t>-</t>
        </is>
      </c>
      <c r="T3052" t="inlineStr">
        <is>
          <t>Satna</t>
        </is>
      </c>
      <c r="U3052" t="inlineStr">
        <is>
          <t xml:space="preserve"> </t>
        </is>
      </c>
      <c r="V3052" t="n">
        <v>3</v>
      </c>
      <c r="W3052" t="n">
        <v>2</v>
      </c>
      <c r="X3052" t="inlineStr">
        <is>
          <t>XXXXXX0432</t>
        </is>
      </c>
      <c r="Y3052" s="72" t="n">
        <v>46326.52037037037</v>
      </c>
    </row>
    <row r="3053">
      <c r="A3053" s="39" t="inlineStr">
        <is>
          <t>6aca809954ca39ab9f507e67</t>
        </is>
      </c>
      <c r="B3053" s="72" t="n">
        <v>46305.98945601852</v>
      </c>
      <c r="C3053" s="70" t="n">
        <v>46305</v>
      </c>
      <c r="D3053" t="inlineStr">
        <is>
          <t>2026-10</t>
        </is>
      </c>
      <c r="E3053" t="inlineStr">
        <is>
          <t>Wk of 2026-10-05</t>
        </is>
      </c>
      <c r="F3053" t="inlineStr">
        <is>
          <t>Attempt 1</t>
        </is>
      </c>
      <c r="G3053" s="39" t="str">
        <f>IF(ISNUMBER(MATCH(F3053,QualityStatuses,0)),"Quality Lead","Non-Quality Lead")</f>
        <v>Non-Quality Lead</v>
      </c>
      <c r="H3053" s="39" t="str">
        <f>IFERROR(INDEX(CampTypes,MATCH(I3053,CampList,0)),"Unattributed")</f>
        <v>New</v>
      </c>
      <c r="I3053" t="inlineStr">
        <is>
          <t>EBG - In House | ABO | Natuf | Leads | Unit Franchise | India | Oct26 | V1</t>
        </is>
      </c>
      <c r="J3053" t="inlineStr">
        <is>
          <t>EBG - In House | ABO | Natuf | Leads | Unit Franchise | India | Oct26 | V1</t>
        </is>
      </c>
      <c r="K3053" t="inlineStr">
        <is>
          <t>Direct (campaign tagged in CRM)</t>
        </is>
      </c>
      <c r="L3053" t="inlineStr">
        <is>
          <t>Natuf | LAL 1% | India | Jul26 | V1</t>
        </is>
      </c>
      <c r="M3053" t="inlineStr">
        <is>
          <t>Natuf | LAL 1% | India | Jul26 | V1</t>
        </is>
      </c>
      <c r="N3053" t="inlineStr">
        <is>
          <t>Natuf | Reel | Brand Ambassador | Heard Of Owning A Cafe | V1</t>
        </is>
      </c>
      <c r="O3053" t="inlineStr">
        <is>
          <t>In House Natuf</t>
        </is>
      </c>
      <c r="P3053" t="inlineStr">
        <is>
          <t>Facebook</t>
        </is>
      </c>
      <c r="Q3053" t="inlineStr">
        <is>
          <t>Marshal Malbari</t>
        </is>
      </c>
      <c r="R3053" t="inlineStr">
        <is>
          <t>Rohit Kamble</t>
        </is>
      </c>
      <c r="S3053" t="inlineStr">
        <is>
          <t>-</t>
        </is>
      </c>
      <c r="T3053" t="inlineStr">
        <is>
          <t>Lu know</t>
        </is>
      </c>
      <c r="U3053" t="inlineStr">
        <is>
          <t xml:space="preserve"> </t>
        </is>
      </c>
      <c r="V3053" t="n">
        <v>1</v>
      </c>
      <c r="W3053" t="n">
        <v>0</v>
      </c>
      <c r="X3053" t="inlineStr">
        <is>
          <t>XXXXXX2182</t>
        </is>
      </c>
      <c r="Y3053" s="72" t="n">
        <v>46326.52037037037</v>
      </c>
    </row>
    <row r="3054">
      <c r="A3054" s="39" t="inlineStr">
        <is>
          <t>6aca7be7966f4370ced8a08b</t>
        </is>
      </c>
      <c r="B3054" s="72" t="n">
        <v>46305.97554398148</v>
      </c>
      <c r="C3054" s="70" t="n">
        <v>46305</v>
      </c>
      <c r="D3054" t="inlineStr">
        <is>
          <t>2026-10</t>
        </is>
      </c>
      <c r="E3054" t="inlineStr">
        <is>
          <t>Wk of 2026-10-05</t>
        </is>
      </c>
      <c r="F3054" t="inlineStr">
        <is>
          <t>Attempt 2</t>
        </is>
      </c>
      <c r="G3054" s="39" t="str">
        <f>IF(ISNUMBER(MATCH(F3054,QualityStatuses,0)),"Quality Lead","Non-Quality Lead")</f>
        <v>Non-Quality Lead</v>
      </c>
      <c r="H3054" s="39" t="str">
        <f>IFERROR(INDEX(CampTypes,MATCH(I3054,CampList,0)),"Unattributed")</f>
        <v>Old</v>
      </c>
      <c r="I3054" t="inlineStr">
        <is>
          <t>E_Suresh_Natuf_Kiosk_07072026</t>
        </is>
      </c>
      <c r="J3054" t="inlineStr">
        <is>
          <t>E_Suresh_Natuf_Kiosk_07072026</t>
        </is>
      </c>
      <c r="K3054" t="inlineStr">
        <is>
          <t>Direct (campaign tagged in CRM)</t>
        </is>
      </c>
      <c r="L3054" t="inlineStr">
        <is>
          <t>E_Suresh_Natuf_Kiosk_07072026_Adset5</t>
        </is>
      </c>
      <c r="M3054" t="inlineStr">
        <is>
          <t>E_Suresh_Natuf_Kiosk_07072026_Adset5</t>
        </is>
      </c>
      <c r="N3054" t="inlineStr">
        <is>
          <t>E_Hindi_Suresh_Natuf_Kiosk_07072026_Adset5_ad3 – Copy 2</t>
        </is>
      </c>
      <c r="O3054" t="inlineStr">
        <is>
          <t>Natuf</t>
        </is>
      </c>
      <c r="P3054" t="inlineStr">
        <is>
          <t>Facebook</t>
        </is>
      </c>
      <c r="Q3054" t="inlineStr">
        <is>
          <t>Tejaswini Tarigopula</t>
        </is>
      </c>
      <c r="R3054" t="inlineStr">
        <is>
          <t>Sai Charan</t>
        </is>
      </c>
      <c r="S3054" t="inlineStr">
        <is>
          <t>-</t>
        </is>
      </c>
      <c r="T3054" t="inlineStr">
        <is>
          <t>Bangalore</t>
        </is>
      </c>
      <c r="U3054" t="inlineStr">
        <is>
          <t xml:space="preserve"> </t>
        </is>
      </c>
      <c r="V3054" t="n">
        <v>2</v>
      </c>
      <c r="W3054" t="n">
        <v>1</v>
      </c>
      <c r="X3054" t="inlineStr">
        <is>
          <t>XXXXXX3043</t>
        </is>
      </c>
      <c r="Y3054" s="72" t="n">
        <v>46326.52037037037</v>
      </c>
    </row>
    <row r="3055">
      <c r="A3055" s="39" t="inlineStr">
        <is>
          <t>6aca7a2d65c0140024d642b7</t>
        </is>
      </c>
      <c r="B3055" s="72" t="n">
        <v>46305.97042824074</v>
      </c>
      <c r="C3055" s="70" t="n">
        <v>46305</v>
      </c>
      <c r="D3055" t="inlineStr">
        <is>
          <t>2026-10</t>
        </is>
      </c>
      <c r="E3055" t="inlineStr">
        <is>
          <t>Wk of 2026-10-05</t>
        </is>
      </c>
      <c r="F3055" t="inlineStr">
        <is>
          <t>Attempt 5</t>
        </is>
      </c>
      <c r="G3055" s="39" t="str">
        <f>IF(ISNUMBER(MATCH(F3055,QualityStatuses,0)),"Quality Lead","Non-Quality Lead")</f>
        <v>Non-Quality Lead</v>
      </c>
      <c r="H3055" s="39" t="str">
        <f>IFERROR(INDEX(CampTypes,MATCH(I3055,CampList,0)),"Unattributed")</f>
        <v>New</v>
      </c>
      <c r="I3055" t="inlineStr">
        <is>
          <t>EBG - In House | ABO | Natuf | Leads | Unit Franchise | India | Oct26 | V1</t>
        </is>
      </c>
      <c r="J3055" t="inlineStr">
        <is>
          <t>EBG - In House | ABO | Natuf | Leads | Unit Franchise | India | Oct26 | V1</t>
        </is>
      </c>
      <c r="K3055" t="inlineStr">
        <is>
          <t>Direct (campaign tagged in CRM)</t>
        </is>
      </c>
      <c r="L3055" t="inlineStr">
        <is>
          <t>Natuf | Broad | Tier1 + Growth Cities | Oct26 | V1</t>
        </is>
      </c>
      <c r="M3055" t="inlineStr">
        <is>
          <t>Natuf | Broad | Tier1 + Growth Cities | Oct26 | V1</t>
        </is>
      </c>
      <c r="N3055" t="inlineStr">
        <is>
          <t>Natuf | Reel | Brand Ambassador | Heard Of Owning A Cafe | V1</t>
        </is>
      </c>
      <c r="O3055" t="inlineStr">
        <is>
          <t>In House Natuf</t>
        </is>
      </c>
      <c r="P3055" t="inlineStr">
        <is>
          <t>Facebook</t>
        </is>
      </c>
      <c r="Q3055" t="inlineStr">
        <is>
          <t>Marshal Malbari</t>
        </is>
      </c>
      <c r="R3055" t="inlineStr">
        <is>
          <t>Rinkita Virvani</t>
        </is>
      </c>
      <c r="S3055" t="inlineStr">
        <is>
          <t>-</t>
        </is>
      </c>
      <c r="T3055" t="inlineStr">
        <is>
          <t>Chennai</t>
        </is>
      </c>
      <c r="U3055" t="inlineStr">
        <is>
          <t xml:space="preserve"> </t>
        </is>
      </c>
      <c r="V3055" t="n">
        <v>5</v>
      </c>
      <c r="W3055" t="n">
        <v>1</v>
      </c>
      <c r="X3055" t="inlineStr">
        <is>
          <t>XXXXXX8681</t>
        </is>
      </c>
      <c r="Y3055" s="72" t="n">
        <v>46326.52037037037</v>
      </c>
    </row>
    <row r="3056">
      <c r="A3056" s="39" t="inlineStr">
        <is>
          <t>6aca79d1920b61ab854a8c69</t>
        </is>
      </c>
      <c r="B3056" s="72" t="n">
        <v>46305.96936342592</v>
      </c>
      <c r="C3056" s="70" t="n">
        <v>46305</v>
      </c>
      <c r="D3056" t="inlineStr">
        <is>
          <t>2026-10</t>
        </is>
      </c>
      <c r="E3056" t="inlineStr">
        <is>
          <t>Wk of 2026-10-05</t>
        </is>
      </c>
      <c r="F3056" t="inlineStr">
        <is>
          <t>Details Shared</t>
        </is>
      </c>
      <c r="G3056" s="39" t="str">
        <f>IF(ISNUMBER(MATCH(F3056,QualityStatuses,0)),"Quality Lead","Non-Quality Lead")</f>
        <v>Quality Lead</v>
      </c>
      <c r="H3056" s="39" t="str">
        <f>IFERROR(INDEX(CampTypes,MATCH(I3056,CampList,0)),"Unattributed")</f>
        <v>New</v>
      </c>
      <c r="I3056" t="inlineStr">
        <is>
          <t>EBG - In House | ABO | Natuf | Leads | Unit Franchise | India | Oct26 | V1</t>
        </is>
      </c>
      <c r="J3056" t="inlineStr">
        <is>
          <t>EBG - In House | ABO | Natuf | Leads | Unit Franchise | India | Oct26 | V1</t>
        </is>
      </c>
      <c r="K3056" t="inlineStr">
        <is>
          <t>Direct (campaign tagged in CRM)</t>
        </is>
      </c>
      <c r="L3056" t="inlineStr">
        <is>
          <t>Natuf | LAL 1% | India | Jul26 | V1</t>
        </is>
      </c>
      <c r="M3056" t="inlineStr">
        <is>
          <t>Natuf | LAL 1% | India | Jul26 | V1</t>
        </is>
      </c>
      <c r="N3056" t="inlineStr">
        <is>
          <t>Natuf | Reel | Brand Ambassador | Heard Of Owning A Cafe | V1</t>
        </is>
      </c>
      <c r="O3056" t="inlineStr">
        <is>
          <t>In House Natuf</t>
        </is>
      </c>
      <c r="P3056" t="inlineStr">
        <is>
          <t>Facebook</t>
        </is>
      </c>
      <c r="Q3056" t="inlineStr">
        <is>
          <t>Marshal Malbari</t>
        </is>
      </c>
      <c r="R3056" t="inlineStr">
        <is>
          <t>Pammi Roy</t>
        </is>
      </c>
      <c r="S3056" t="inlineStr">
        <is>
          <t>-</t>
        </is>
      </c>
      <c r="T3056" t="inlineStr">
        <is>
          <t>jaipur</t>
        </is>
      </c>
      <c r="U3056" t="inlineStr">
        <is>
          <t xml:space="preserve"> </t>
        </is>
      </c>
      <c r="V3056" t="n">
        <v>2</v>
      </c>
      <c r="W3056" t="n">
        <v>2</v>
      </c>
      <c r="X3056" t="inlineStr">
        <is>
          <t>XXXXXX7079</t>
        </is>
      </c>
      <c r="Y3056" s="72" t="n">
        <v>46326.52037037037</v>
      </c>
    </row>
    <row r="3057">
      <c r="A3057" s="39" t="inlineStr">
        <is>
          <t>6aca78e51f55910d1deb9197</t>
        </is>
      </c>
      <c r="B3057" s="72" t="n">
        <v>46305.96663194444</v>
      </c>
      <c r="C3057" s="70" t="n">
        <v>46305</v>
      </c>
      <c r="D3057" t="inlineStr">
        <is>
          <t>2026-10</t>
        </is>
      </c>
      <c r="E3057" t="inlineStr">
        <is>
          <t>Wk of 2026-10-05</t>
        </is>
      </c>
      <c r="F3057" t="inlineStr">
        <is>
          <t>Lost</t>
        </is>
      </c>
      <c r="G3057" s="39" t="str">
        <f>IF(ISNUMBER(MATCH(F3057,QualityStatuses,0)),"Quality Lead","Non-Quality Lead")</f>
        <v>Non-Quality Lead</v>
      </c>
      <c r="H3057" s="39" t="str">
        <f>IFERROR(INDEX(CampTypes,MATCH(I3057,CampList,0)),"Unattributed")</f>
        <v>New</v>
      </c>
      <c r="I3057" t="inlineStr">
        <is>
          <t>EBG - In House | ABO | Natuf | Leads | Unit Franchise | India | Oct26 | V1</t>
        </is>
      </c>
      <c r="J3057" t="inlineStr">
        <is>
          <t>EBG - In House | ABO | Natuf | Leads | Unit Franchise | India | Oct26 | V1</t>
        </is>
      </c>
      <c r="K3057" t="inlineStr">
        <is>
          <t>Direct (campaign tagged in CRM)</t>
        </is>
      </c>
      <c r="L3057" t="inlineStr">
        <is>
          <t>Natuf | LAL 1% | India | Jul26 | V1</t>
        </is>
      </c>
      <c r="M3057" t="inlineStr">
        <is>
          <t>Natuf | LAL 1% | India | Jul26 | V1</t>
        </is>
      </c>
      <c r="N3057" t="inlineStr">
        <is>
          <t>Natuf | Reel | Brand Ambassador | Heard Of Owning A Cafe | V1</t>
        </is>
      </c>
      <c r="O3057" t="inlineStr">
        <is>
          <t>In House Natuf</t>
        </is>
      </c>
      <c r="P3057" t="inlineStr">
        <is>
          <t>Facebook</t>
        </is>
      </c>
      <c r="Q3057" t="inlineStr">
        <is>
          <t>Marshal Malbari</t>
        </is>
      </c>
      <c r="R3057" t="inlineStr">
        <is>
          <t>Drishti Lodhia</t>
        </is>
      </c>
      <c r="S3057" t="inlineStr">
        <is>
          <t>Not Interested</t>
        </is>
      </c>
      <c r="T3057" t="inlineStr">
        <is>
          <t>Najafgarh</t>
        </is>
      </c>
      <c r="U3057" t="inlineStr">
        <is>
          <t xml:space="preserve"> </t>
        </is>
      </c>
      <c r="V3057" t="n">
        <v>2</v>
      </c>
      <c r="W3057" t="n">
        <v>1</v>
      </c>
      <c r="X3057" t="inlineStr">
        <is>
          <t>XXXXXX2585</t>
        </is>
      </c>
      <c r="Y3057" s="72" t="n">
        <v>46326.52037037037</v>
      </c>
    </row>
    <row r="3058">
      <c r="A3058" s="39" t="inlineStr">
        <is>
          <t>6aca78c89941595f1499ffa6</t>
        </is>
      </c>
      <c r="B3058" s="72" t="n">
        <v>46305.9662962963</v>
      </c>
      <c r="C3058" s="70" t="n">
        <v>46305</v>
      </c>
      <c r="D3058" t="inlineStr">
        <is>
          <t>2026-10</t>
        </is>
      </c>
      <c r="E3058" t="inlineStr">
        <is>
          <t>Wk of 2026-10-05</t>
        </is>
      </c>
      <c r="F3058" t="inlineStr">
        <is>
          <t>Attempt 1</t>
        </is>
      </c>
      <c r="G3058" s="39" t="str">
        <f>IF(ISNUMBER(MATCH(F3058,QualityStatuses,0)),"Quality Lead","Non-Quality Lead")</f>
        <v>Non-Quality Lead</v>
      </c>
      <c r="H3058" s="39" t="str">
        <f>IFERROR(INDEX(CampTypes,MATCH(I3058,CampList,0)),"Unattributed")</f>
        <v>Old</v>
      </c>
      <c r="I3058" t="inlineStr">
        <is>
          <t>E_Suresh_Natuf_Kiosk_07072026</t>
        </is>
      </c>
      <c r="J3058" t="inlineStr">
        <is>
          <t>E_Suresh_Natuf_Kiosk_07072026</t>
        </is>
      </c>
      <c r="K3058" t="inlineStr">
        <is>
          <t>Direct (campaign tagged in CRM)</t>
        </is>
      </c>
      <c r="L3058" t="inlineStr">
        <is>
          <t>E_Suresh_Natuf_Kiosk_07072026_Adset5</t>
        </is>
      </c>
      <c r="M3058" t="inlineStr">
        <is>
          <t>E_Suresh_Natuf_Kiosk_07072026_Adset5</t>
        </is>
      </c>
      <c r="N3058" t="inlineStr">
        <is>
          <t>E_Hindi_Suresh_Natuf_Kiosk_07072026_Adset5_ad3 – Copy 2</t>
        </is>
      </c>
      <c r="O3058" t="inlineStr">
        <is>
          <t>Natuf</t>
        </is>
      </c>
      <c r="P3058" t="inlineStr">
        <is>
          <t>Facebook</t>
        </is>
      </c>
      <c r="Q3058" t="inlineStr">
        <is>
          <t>Tejaswini Tarigopula</t>
        </is>
      </c>
      <c r="R3058" t="inlineStr">
        <is>
          <t>Rima Paul</t>
        </is>
      </c>
      <c r="S3058" t="inlineStr">
        <is>
          <t>-</t>
        </is>
      </c>
      <c r="T3058" t="inlineStr">
        <is>
          <t>Indore</t>
        </is>
      </c>
      <c r="U3058" t="inlineStr">
        <is>
          <t xml:space="preserve"> </t>
        </is>
      </c>
      <c r="V3058" t="n">
        <v>2</v>
      </c>
      <c r="W3058" t="n">
        <v>0</v>
      </c>
      <c r="X3058" t="inlineStr">
        <is>
          <t>XXXXXX4052</t>
        </is>
      </c>
      <c r="Y3058" s="72" t="n">
        <v>46326.52037037037</v>
      </c>
    </row>
    <row r="3059">
      <c r="A3059" s="39" t="inlineStr">
        <is>
          <t>6aca712a4b7d8fec10120cd0</t>
        </is>
      </c>
      <c r="B3059" s="72" t="n">
        <v>46305.94372685185</v>
      </c>
      <c r="C3059" s="70" t="n">
        <v>46305</v>
      </c>
      <c r="D3059" t="inlineStr">
        <is>
          <t>2026-10</t>
        </is>
      </c>
      <c r="E3059" t="inlineStr">
        <is>
          <t>Wk of 2026-10-05</t>
        </is>
      </c>
      <c r="F3059" t="inlineStr">
        <is>
          <t>Attempt 3</t>
        </is>
      </c>
      <c r="G3059" s="39" t="str">
        <f>IF(ISNUMBER(MATCH(F3059,QualityStatuses,0)),"Quality Lead","Non-Quality Lead")</f>
        <v>Non-Quality Lead</v>
      </c>
      <c r="H3059" s="39" t="str">
        <f>IFERROR(INDEX(CampTypes,MATCH(I3059,CampList,0)),"Unattributed")</f>
        <v>New</v>
      </c>
      <c r="I3059" t="inlineStr">
        <is>
          <t>EBG - In House | ABO | Natuf | Leads | Unit Franchise | India | Oct26 | V1</t>
        </is>
      </c>
      <c r="J3059" t="inlineStr">
        <is>
          <t>EBG - In House | ABO | Natuf | Leads | Unit Franchise | India | Oct26 | V1</t>
        </is>
      </c>
      <c r="K3059" t="inlineStr">
        <is>
          <t>Direct (campaign tagged in CRM)</t>
        </is>
      </c>
      <c r="L3059" t="inlineStr">
        <is>
          <t>Natuf | LAL 1% | India | Jul26 | V1</t>
        </is>
      </c>
      <c r="M3059" t="inlineStr">
        <is>
          <t>Natuf | LAL 1% | India | Jul26 | V1</t>
        </is>
      </c>
      <c r="N3059" t="inlineStr">
        <is>
          <t>Natuf | Reel | Brand Ambassador | Heard Of Owning A Cafe | V1</t>
        </is>
      </c>
      <c r="O3059" t="inlineStr">
        <is>
          <t>In House Natuf</t>
        </is>
      </c>
      <c r="P3059" t="inlineStr">
        <is>
          <t>Facebook</t>
        </is>
      </c>
      <c r="Q3059" t="inlineStr">
        <is>
          <t>Marshal Malbari</t>
        </is>
      </c>
      <c r="R3059" t="inlineStr">
        <is>
          <t>Aisha Rasalkar</t>
        </is>
      </c>
      <c r="S3059" t="inlineStr">
        <is>
          <t>-</t>
        </is>
      </c>
      <c r="T3059" t="inlineStr">
        <is>
          <t>Belgaum</t>
        </is>
      </c>
      <c r="U3059" t="inlineStr">
        <is>
          <t xml:space="preserve"> </t>
        </is>
      </c>
      <c r="V3059" t="n">
        <v>3</v>
      </c>
      <c r="W3059" t="n">
        <v>0</v>
      </c>
      <c r="X3059" t="inlineStr">
        <is>
          <t>XXXXXX6409</t>
        </is>
      </c>
      <c r="Y3059" s="72" t="n">
        <v>46326.52037037037</v>
      </c>
    </row>
    <row r="3060">
      <c r="A3060" s="39" t="inlineStr">
        <is>
          <t>6aca6713915a7f1bf8be318f</t>
        </is>
      </c>
      <c r="B3060" s="72" t="n">
        <v>46305.91383101852</v>
      </c>
      <c r="C3060" s="70" t="n">
        <v>46305</v>
      </c>
      <c r="D3060" t="inlineStr">
        <is>
          <t>2026-10</t>
        </is>
      </c>
      <c r="E3060" t="inlineStr">
        <is>
          <t>Wk of 2026-10-05</t>
        </is>
      </c>
      <c r="F3060" t="inlineStr">
        <is>
          <t>Lost</t>
        </is>
      </c>
      <c r="G3060" s="39" t="str">
        <f>IF(ISNUMBER(MATCH(F3060,QualityStatuses,0)),"Quality Lead","Non-Quality Lead")</f>
        <v>Non-Quality Lead</v>
      </c>
      <c r="H3060" s="39" t="str">
        <f>IFERROR(INDEX(CampTypes,MATCH(I3060,CampList,0)),"Unattributed")</f>
        <v>New</v>
      </c>
      <c r="I3060" t="inlineStr">
        <is>
          <t>EBG - In House | ABO | Natuf | Leads | Unit Franchise | India | Oct26 | V1</t>
        </is>
      </c>
      <c r="J3060" t="inlineStr">
        <is>
          <t>EBG - In House | ABO | Natuf | Leads | Unit Franchise | India | Oct26 | V1</t>
        </is>
      </c>
      <c r="K3060" t="inlineStr">
        <is>
          <t>Direct (campaign tagged in CRM)</t>
        </is>
      </c>
      <c r="L3060" t="inlineStr">
        <is>
          <t>Natuf | LAL 1% | India | Jul26 | V1</t>
        </is>
      </c>
      <c r="M3060" t="inlineStr">
        <is>
          <t>Natuf | LAL 1% | India | Jul26 | V1</t>
        </is>
      </c>
      <c r="N3060" t="inlineStr">
        <is>
          <t>Natuf | Reel | Brand Ambassador | Heard Of Owning A Cafe | V1</t>
        </is>
      </c>
      <c r="O3060" t="inlineStr">
        <is>
          <t>In House Natuf</t>
        </is>
      </c>
      <c r="P3060" t="inlineStr">
        <is>
          <t>Facebook</t>
        </is>
      </c>
      <c r="Q3060" t="inlineStr">
        <is>
          <t>Marshal Malbari</t>
        </is>
      </c>
      <c r="R3060" t="inlineStr">
        <is>
          <t>Shubham Menon</t>
        </is>
      </c>
      <c r="S3060" t="inlineStr">
        <is>
          <t>No Investment Capacity</t>
        </is>
      </c>
      <c r="T3060" t="inlineStr">
        <is>
          <t>Mohali</t>
        </is>
      </c>
      <c r="U3060" t="inlineStr">
        <is>
          <t xml:space="preserve"> </t>
        </is>
      </c>
      <c r="V3060" t="n">
        <v>10</v>
      </c>
      <c r="W3060" t="n">
        <v>9</v>
      </c>
      <c r="X3060" t="inlineStr">
        <is>
          <t>XXXXXX4811</t>
        </is>
      </c>
      <c r="Y3060" s="72" t="n">
        <v>46326.52037037037</v>
      </c>
    </row>
    <row r="3061">
      <c r="A3061" s="39" t="inlineStr">
        <is>
          <t>6aca5e8a773a7da9ab75c44e</t>
        </is>
      </c>
      <c r="B3061" s="72" t="n">
        <v>46305.88854166667</v>
      </c>
      <c r="C3061" s="70" t="n">
        <v>46305</v>
      </c>
      <c r="D3061" t="inlineStr">
        <is>
          <t>2026-10</t>
        </is>
      </c>
      <c r="E3061" t="inlineStr">
        <is>
          <t>Wk of 2026-10-05</t>
        </is>
      </c>
      <c r="F3061" t="inlineStr">
        <is>
          <t>Details Shared</t>
        </is>
      </c>
      <c r="G3061" s="39" t="str">
        <f>IF(ISNUMBER(MATCH(F3061,QualityStatuses,0)),"Quality Lead","Non-Quality Lead")</f>
        <v>Quality Lead</v>
      </c>
      <c r="H3061" s="39" t="str">
        <f>IFERROR(INDEX(CampTypes,MATCH(I3061,CampList,0)),"Unattributed")</f>
        <v>New</v>
      </c>
      <c r="I3061" t="inlineStr">
        <is>
          <t>EBG - In House | ABO | Natuf | Leads | Unit Franchise | India | Oct26 | V1</t>
        </is>
      </c>
      <c r="J3061" t="inlineStr">
        <is>
          <t>EBG - In House | ABO | Natuf | Leads | Unit Franchise | India | Oct26 | V1</t>
        </is>
      </c>
      <c r="K3061" t="inlineStr">
        <is>
          <t>Direct (campaign tagged in CRM)</t>
        </is>
      </c>
      <c r="L3061" t="inlineStr">
        <is>
          <t>Natuf | LAL 1% | India | Jul26 | V1</t>
        </is>
      </c>
      <c r="M3061" t="inlineStr">
        <is>
          <t>Natuf | LAL 1% | India | Jul26 | V1</t>
        </is>
      </c>
      <c r="N3061" t="inlineStr">
        <is>
          <t>Natuf | Reel | Brand Ambassador | Heard Of Owning A Cafe | V1</t>
        </is>
      </c>
      <c r="O3061" t="inlineStr">
        <is>
          <t>In House Natuf</t>
        </is>
      </c>
      <c r="P3061" t="inlineStr">
        <is>
          <t>Facebook</t>
        </is>
      </c>
      <c r="Q3061" t="inlineStr">
        <is>
          <t>Marshal Malbari</t>
        </is>
      </c>
      <c r="R3061" t="inlineStr">
        <is>
          <t>Vanita Joshi</t>
        </is>
      </c>
      <c r="S3061" t="inlineStr">
        <is>
          <t>-</t>
        </is>
      </c>
      <c r="T3061" t="inlineStr">
        <is>
          <t>Mohali</t>
        </is>
      </c>
      <c r="U3061" t="inlineStr">
        <is>
          <t xml:space="preserve"> </t>
        </is>
      </c>
      <c r="V3061" t="n">
        <v>8</v>
      </c>
      <c r="W3061" t="n">
        <v>5</v>
      </c>
      <c r="X3061" t="inlineStr">
        <is>
          <t>XXXXXX7679</t>
        </is>
      </c>
      <c r="Y3061" s="72" t="n">
        <v>46326.52037037037</v>
      </c>
    </row>
    <row r="3062">
      <c r="A3062" s="39" t="inlineStr">
        <is>
          <t>6aca5bacfc9775c9513d11cd</t>
        </is>
      </c>
      <c r="B3062" s="72" t="n">
        <v>46305.8800462963</v>
      </c>
      <c r="C3062" s="70" t="n">
        <v>46305</v>
      </c>
      <c r="D3062" t="inlineStr">
        <is>
          <t>2026-10</t>
        </is>
      </c>
      <c r="E3062" t="inlineStr">
        <is>
          <t>Wk of 2026-10-05</t>
        </is>
      </c>
      <c r="F3062" t="inlineStr">
        <is>
          <t>Attempt 2</t>
        </is>
      </c>
      <c r="G3062" s="39" t="str">
        <f>IF(ISNUMBER(MATCH(F3062,QualityStatuses,0)),"Quality Lead","Non-Quality Lead")</f>
        <v>Non-Quality Lead</v>
      </c>
      <c r="H3062" s="39" t="str">
        <f>IFERROR(INDEX(CampTypes,MATCH(I3062,CampList,0)),"Unattributed")</f>
        <v>Old</v>
      </c>
      <c r="I3062" t="inlineStr">
        <is>
          <t>natuf_Kiosk_14072026_Hindi</t>
        </is>
      </c>
      <c r="J3062" t="inlineStr">
        <is>
          <t>natuf_Kiosk_14072026_Hindi</t>
        </is>
      </c>
      <c r="K3062" t="inlineStr">
        <is>
          <t>Direct (campaign tagged in CRM)</t>
        </is>
      </c>
      <c r="L3062" t="inlineStr">
        <is>
          <t>natuf_Kiosk_09102026</t>
        </is>
      </c>
      <c r="M3062" t="inlineStr">
        <is>
          <t>natuf_Kiosk_09102026</t>
        </is>
      </c>
      <c r="N3062" t="inlineStr">
        <is>
          <t>natuf_Kiosk_14072026_ad set_ad1</t>
        </is>
      </c>
      <c r="O3062" t="inlineStr">
        <is>
          <t>Natuf</t>
        </is>
      </c>
      <c r="P3062" t="inlineStr">
        <is>
          <t>Facebook</t>
        </is>
      </c>
      <c r="Q3062" t="inlineStr">
        <is>
          <t>Tejaswini Tarigopula</t>
        </is>
      </c>
      <c r="R3062" t="inlineStr">
        <is>
          <t>Shivani Sharma</t>
        </is>
      </c>
      <c r="S3062" t="inlineStr">
        <is>
          <t>-</t>
        </is>
      </c>
      <c r="T3062" t="inlineStr">
        <is>
          <t>Berhampur</t>
        </is>
      </c>
      <c r="U3062" t="inlineStr">
        <is>
          <t xml:space="preserve"> </t>
        </is>
      </c>
      <c r="V3062" t="n">
        <v>3</v>
      </c>
      <c r="W3062" t="n">
        <v>0</v>
      </c>
      <c r="X3062" t="inlineStr">
        <is>
          <t>XXXXXX1538</t>
        </is>
      </c>
      <c r="Y3062" s="72" t="n">
        <v>46326.52037037037</v>
      </c>
    </row>
    <row r="3063">
      <c r="A3063" s="39" t="inlineStr">
        <is>
          <t>6aca5babfc9775c9513d11c8</t>
        </is>
      </c>
      <c r="B3063" s="72" t="n">
        <v>46305.88003472222</v>
      </c>
      <c r="C3063" s="70" t="n">
        <v>46305</v>
      </c>
      <c r="D3063" t="inlineStr">
        <is>
          <t>2026-10</t>
        </is>
      </c>
      <c r="E3063" t="inlineStr">
        <is>
          <t>Wk of 2026-10-05</t>
        </is>
      </c>
      <c r="F3063" t="inlineStr">
        <is>
          <t>Attempt 4</t>
        </is>
      </c>
      <c r="G3063" s="39" t="str">
        <f>IF(ISNUMBER(MATCH(F3063,QualityStatuses,0)),"Quality Lead","Non-Quality Lead")</f>
        <v>Non-Quality Lead</v>
      </c>
      <c r="H3063" s="39" t="str">
        <f>IFERROR(INDEX(CampTypes,MATCH(I3063,CampList,0)),"Unattributed")</f>
        <v>New</v>
      </c>
      <c r="I3063" t="inlineStr">
        <is>
          <t>EBG - In House | ABO | Natuf | Leads | Unit Franchise | India | Oct26 | V1</t>
        </is>
      </c>
      <c r="J3063" t="inlineStr">
        <is>
          <t>EBG - In House | ABO | Natuf | Leads | Unit Franchise | India | Oct26 | V1</t>
        </is>
      </c>
      <c r="K3063" t="inlineStr">
        <is>
          <t>Direct (campaign tagged in CRM)</t>
        </is>
      </c>
      <c r="L3063" t="inlineStr">
        <is>
          <t>Natuf | Investors | Tier1 + Growth Cities | Oct26 | V1</t>
        </is>
      </c>
      <c r="M3063" t="inlineStr">
        <is>
          <t>Natuf | Investors | Tier1 + Growth Cities | Oct26 | V1</t>
        </is>
      </c>
      <c r="N3063" t="inlineStr">
        <is>
          <t>Natuf | Reel | Brand Ambassador | Heard Of Owning A Cafe | V1</t>
        </is>
      </c>
      <c r="O3063" t="inlineStr">
        <is>
          <t>In House Natuf</t>
        </is>
      </c>
      <c r="P3063" t="inlineStr">
        <is>
          <t>Facebook</t>
        </is>
      </c>
      <c r="Q3063" t="inlineStr">
        <is>
          <t>Marshal Malbari</t>
        </is>
      </c>
      <c r="R3063" t="inlineStr">
        <is>
          <t>Tanishq A</t>
        </is>
      </c>
      <c r="S3063" t="inlineStr">
        <is>
          <t>-</t>
        </is>
      </c>
      <c r="T3063" t="inlineStr">
        <is>
          <t>Vizianagaram</t>
        </is>
      </c>
      <c r="U3063" t="inlineStr">
        <is>
          <t xml:space="preserve"> </t>
        </is>
      </c>
      <c r="V3063" t="n">
        <v>9</v>
      </c>
      <c r="W3063" t="n">
        <v>2</v>
      </c>
      <c r="X3063" t="inlineStr">
        <is>
          <t>XXXXXX6734</t>
        </is>
      </c>
      <c r="Y3063" s="72" t="n">
        <v>46326.52037037037</v>
      </c>
    </row>
    <row r="3064">
      <c r="A3064" s="39" t="inlineStr">
        <is>
          <t>6aca5ad0c6c15960610247e4</t>
        </is>
      </c>
      <c r="B3064" s="72" t="n">
        <v>46305.8775</v>
      </c>
      <c r="C3064" s="70" t="n">
        <v>46305</v>
      </c>
      <c r="D3064" t="inlineStr">
        <is>
          <t>2026-10</t>
        </is>
      </c>
      <c r="E3064" t="inlineStr">
        <is>
          <t>Wk of 2026-10-05</t>
        </is>
      </c>
      <c r="F3064" t="inlineStr">
        <is>
          <t>Lost</t>
        </is>
      </c>
      <c r="G3064" s="39" t="str">
        <f>IF(ISNUMBER(MATCH(F3064,QualityStatuses,0)),"Quality Lead","Non-Quality Lead")</f>
        <v>Non-Quality Lead</v>
      </c>
      <c r="H3064" s="39" t="str">
        <f>IFERROR(INDEX(CampTypes,MATCH(I3064,CampList,0)),"Unattributed")</f>
        <v>New</v>
      </c>
      <c r="I3064" t="inlineStr">
        <is>
          <t>EBG - In House | ABO | Natuf | Leads | Unit Franchise | India | Oct26 | V1</t>
        </is>
      </c>
      <c r="J3064" t="inlineStr">
        <is>
          <t>EBG - In House | ABO | Natuf | Leads | Unit Franchise | India | Oct26 | V1</t>
        </is>
      </c>
      <c r="K3064" t="inlineStr">
        <is>
          <t>Direct (campaign tagged in CRM)</t>
        </is>
      </c>
      <c r="L3064" t="inlineStr">
        <is>
          <t>Natuf | LAL 1% | India | Jul26 | V1</t>
        </is>
      </c>
      <c r="M3064" t="inlineStr">
        <is>
          <t>Natuf | LAL 1% | India | Jul26 | V1</t>
        </is>
      </c>
      <c r="N3064" t="inlineStr">
        <is>
          <t>Natuf | Reel | Brand Ambassador | Heard Of Owning A Cafe | V1</t>
        </is>
      </c>
      <c r="O3064" t="inlineStr">
        <is>
          <t>In House Natuf</t>
        </is>
      </c>
      <c r="P3064" t="inlineStr">
        <is>
          <t>Facebook</t>
        </is>
      </c>
      <c r="Q3064" t="inlineStr">
        <is>
          <t>Marshal Malbari</t>
        </is>
      </c>
      <c r="R3064" t="inlineStr">
        <is>
          <t>Shubham Menon</t>
        </is>
      </c>
      <c r="S3064" t="inlineStr">
        <is>
          <t>Not Interested</t>
        </is>
      </c>
      <c r="T3064" t="inlineStr">
        <is>
          <t>Mangalore</t>
        </is>
      </c>
      <c r="U3064" t="inlineStr">
        <is>
          <t xml:space="preserve"> </t>
        </is>
      </c>
      <c r="V3064" t="n">
        <v>3</v>
      </c>
      <c r="W3064" t="n">
        <v>1</v>
      </c>
      <c r="X3064" t="inlineStr">
        <is>
          <t>XXXXXX7210</t>
        </is>
      </c>
      <c r="Y3064" s="72" t="n">
        <v>46326.52037037037</v>
      </c>
    </row>
    <row r="3065">
      <c r="A3065" s="39" t="inlineStr">
        <is>
          <t>6aca58a0c6c4410860e10828</t>
        </is>
      </c>
      <c r="B3065" s="72" t="n">
        <v>46305.87101851852</v>
      </c>
      <c r="C3065" s="70" t="n">
        <v>46305</v>
      </c>
      <c r="D3065" t="inlineStr">
        <is>
          <t>2026-10</t>
        </is>
      </c>
      <c r="E3065" t="inlineStr">
        <is>
          <t>Wk of 2026-10-05</t>
        </is>
      </c>
      <c r="F3065" t="inlineStr">
        <is>
          <t>Details Shared</t>
        </is>
      </c>
      <c r="G3065" s="39" t="str">
        <f>IF(ISNUMBER(MATCH(F3065,QualityStatuses,0)),"Quality Lead","Non-Quality Lead")</f>
        <v>Quality Lead</v>
      </c>
      <c r="H3065" s="39" t="str">
        <f>IFERROR(INDEX(CampTypes,MATCH(I3065,CampList,0)),"Unattributed")</f>
        <v>Old</v>
      </c>
      <c r="I3065" t="inlineStr">
        <is>
          <t>E_Natuf_Generic_13082026</t>
        </is>
      </c>
      <c r="J3065" t="inlineStr">
        <is>
          <t>E_Natuf_Generic_13082026</t>
        </is>
      </c>
      <c r="K3065" t="inlineStr">
        <is>
          <t>Direct (campaign tagged in CRM)</t>
        </is>
      </c>
      <c r="L3065" t="inlineStr">
        <is>
          <t>E_Natuf_Generic_13082026_Adset1</t>
        </is>
      </c>
      <c r="M3065" t="inlineStr">
        <is>
          <t>E_Natuf_Generic_13082026_Adset1</t>
        </is>
      </c>
      <c r="N3065" t="inlineStr">
        <is>
          <t>E_Natuf_Generic_13082026_Adset1_Ad1</t>
        </is>
      </c>
      <c r="O3065" t="inlineStr">
        <is>
          <t>Natuf</t>
        </is>
      </c>
      <c r="P3065" t="inlineStr">
        <is>
          <t>Facebook</t>
        </is>
      </c>
      <c r="Q3065" t="inlineStr">
        <is>
          <t>Tejaswini Tarigopula</t>
        </is>
      </c>
      <c r="R3065" t="inlineStr">
        <is>
          <t>Prabhudatta Pattanaik</t>
        </is>
      </c>
      <c r="S3065" t="inlineStr">
        <is>
          <t>-</t>
        </is>
      </c>
      <c r="T3065" t="inlineStr">
        <is>
          <t>Visakhapatnam</t>
        </is>
      </c>
      <c r="U3065" t="inlineStr">
        <is>
          <t xml:space="preserve"> </t>
        </is>
      </c>
      <c r="V3065" t="n">
        <v>5</v>
      </c>
      <c r="W3065" t="n">
        <v>0</v>
      </c>
      <c r="X3065" t="inlineStr">
        <is>
          <t>XXXXXX3331</t>
        </is>
      </c>
      <c r="Y3065" s="72" t="n">
        <v>46326.52037037037</v>
      </c>
    </row>
    <row r="3066">
      <c r="A3066" s="39" t="inlineStr">
        <is>
          <t>6aca584136ed26105d90e4af</t>
        </is>
      </c>
      <c r="B3066" s="72" t="n">
        <v>46305.86991898148</v>
      </c>
      <c r="C3066" s="70" t="n">
        <v>46305</v>
      </c>
      <c r="D3066" t="inlineStr">
        <is>
          <t>2026-10</t>
        </is>
      </c>
      <c r="E3066" t="inlineStr">
        <is>
          <t>Wk of 2026-10-05</t>
        </is>
      </c>
      <c r="F3066" t="inlineStr">
        <is>
          <t>Connected</t>
        </is>
      </c>
      <c r="G3066" s="39" t="str">
        <f>IF(ISNUMBER(MATCH(F3066,QualityStatuses,0)),"Quality Lead","Non-Quality Lead")</f>
        <v>Non-Quality Lead</v>
      </c>
      <c r="H3066" s="39" t="str">
        <f>IFERROR(INDEX(CampTypes,MATCH(I3066,CampList,0)),"Unattributed")</f>
        <v>Old</v>
      </c>
      <c r="I3066" t="inlineStr">
        <is>
          <t>E_Natuf_Generic_13082026</t>
        </is>
      </c>
      <c r="J3066" t="inlineStr">
        <is>
          <t>E_Natuf_Generic_13082026</t>
        </is>
      </c>
      <c r="K3066" t="inlineStr">
        <is>
          <t>Direct (campaign tagged in CRM)</t>
        </is>
      </c>
      <c r="L3066" t="inlineStr">
        <is>
          <t>E_Natuf_Generic_13082026_Adset1</t>
        </is>
      </c>
      <c r="M3066" t="inlineStr">
        <is>
          <t>E_Natuf_Generic_13082026_Adset1</t>
        </is>
      </c>
      <c r="N3066" t="inlineStr">
        <is>
          <t>E_Natuf_Generic_13082026_Adset1_Ad1</t>
        </is>
      </c>
      <c r="O3066" t="inlineStr">
        <is>
          <t>Natuf</t>
        </is>
      </c>
      <c r="P3066" t="inlineStr">
        <is>
          <t>Facebook</t>
        </is>
      </c>
      <c r="Q3066" t="inlineStr">
        <is>
          <t>Marshal Malbari</t>
        </is>
      </c>
      <c r="R3066" t="inlineStr">
        <is>
          <t>Rinkita Virvani</t>
        </is>
      </c>
      <c r="S3066" t="inlineStr">
        <is>
          <t>-</t>
        </is>
      </c>
      <c r="T3066" t="inlineStr">
        <is>
          <t>Chennai</t>
        </is>
      </c>
      <c r="U3066" t="inlineStr">
        <is>
          <t xml:space="preserve"> </t>
        </is>
      </c>
      <c r="V3066" t="n">
        <v>7</v>
      </c>
      <c r="W3066" t="n">
        <v>2</v>
      </c>
      <c r="X3066" t="inlineStr">
        <is>
          <t>XXXXXX2427</t>
        </is>
      </c>
      <c r="Y3066" s="72" t="n">
        <v>46326.52037037037</v>
      </c>
    </row>
    <row r="3067">
      <c r="A3067" s="39" t="inlineStr">
        <is>
          <t>6aca4ca63a5a0d282c0048db</t>
        </is>
      </c>
      <c r="B3067" s="72" t="n">
        <v>46305.83553240741</v>
      </c>
      <c r="C3067" s="70" t="n">
        <v>46305</v>
      </c>
      <c r="D3067" t="inlineStr">
        <is>
          <t>2026-10</t>
        </is>
      </c>
      <c r="E3067" t="inlineStr">
        <is>
          <t>Wk of 2026-10-05</t>
        </is>
      </c>
      <c r="F3067" t="inlineStr">
        <is>
          <t>Lost</t>
        </is>
      </c>
      <c r="G3067" s="39" t="str">
        <f>IF(ISNUMBER(MATCH(F3067,QualityStatuses,0)),"Quality Lead","Non-Quality Lead")</f>
        <v>Non-Quality Lead</v>
      </c>
      <c r="H3067" s="39" t="str">
        <f>IFERROR(INDEX(CampTypes,MATCH(I3067,CampList,0)),"Unattributed")</f>
        <v>Old</v>
      </c>
      <c r="I3067" t="inlineStr">
        <is>
          <t>E_Suresh_Natuf_Kiosk_07072026</t>
        </is>
      </c>
      <c r="J3067" t="inlineStr">
        <is>
          <t>E_Suresh_Natuf_Kiosk_07072026</t>
        </is>
      </c>
      <c r="K3067" t="inlineStr">
        <is>
          <t>Direct (campaign tagged in CRM)</t>
        </is>
      </c>
      <c r="L3067" t="inlineStr">
        <is>
          <t>E_Suresh_Natuf_Kiosk_07072026_Adset5</t>
        </is>
      </c>
      <c r="M3067" t="inlineStr">
        <is>
          <t>E_Suresh_Natuf_Kiosk_07072026_Adset5</t>
        </is>
      </c>
      <c r="N3067" t="inlineStr">
        <is>
          <t>E_Hindi_Suresh_Natuf_Kiosk_07072026_Adset5_ad3 – Copy 2</t>
        </is>
      </c>
      <c r="O3067" t="inlineStr">
        <is>
          <t>Natuf</t>
        </is>
      </c>
      <c r="P3067" t="inlineStr">
        <is>
          <t>Facebook</t>
        </is>
      </c>
      <c r="Q3067" t="inlineStr">
        <is>
          <t>Marshal Malbari</t>
        </is>
      </c>
      <c r="R3067" t="inlineStr">
        <is>
          <t>Vanita Joshi</t>
        </is>
      </c>
      <c r="S3067" t="inlineStr">
        <is>
          <t>Not Interested</t>
        </is>
      </c>
      <c r="T3067" t="inlineStr">
        <is>
          <t>Delhi</t>
        </is>
      </c>
      <c r="U3067" t="inlineStr">
        <is>
          <t xml:space="preserve"> </t>
        </is>
      </c>
      <c r="V3067" t="n">
        <v>5</v>
      </c>
      <c r="W3067" t="n">
        <v>1</v>
      </c>
      <c r="X3067" t="inlineStr">
        <is>
          <t>XXXXXX1413</t>
        </is>
      </c>
      <c r="Y3067" s="72" t="n">
        <v>46326.52037037037</v>
      </c>
    </row>
    <row r="3068">
      <c r="A3068" s="39" t="inlineStr">
        <is>
          <t>6aca4b2353c36a7e2223e392</t>
        </is>
      </c>
      <c r="B3068" s="72" t="n">
        <v>46305.83105324074</v>
      </c>
      <c r="C3068" s="70" t="n">
        <v>46305</v>
      </c>
      <c r="D3068" t="inlineStr">
        <is>
          <t>2026-10</t>
        </is>
      </c>
      <c r="E3068" t="inlineStr">
        <is>
          <t>Wk of 2026-10-05</t>
        </is>
      </c>
      <c r="F3068" t="inlineStr">
        <is>
          <t>Attempt 3</t>
        </is>
      </c>
      <c r="G3068" s="39" t="str">
        <f>IF(ISNUMBER(MATCH(F3068,QualityStatuses,0)),"Quality Lead","Non-Quality Lead")</f>
        <v>Non-Quality Lead</v>
      </c>
      <c r="H3068" s="39" t="str">
        <f>IFERROR(INDEX(CampTypes,MATCH(I3068,CampList,0)),"Unattributed")</f>
        <v>Old</v>
      </c>
      <c r="I3068" t="inlineStr">
        <is>
          <t>E_Karan_Natuf_All_07072026</t>
        </is>
      </c>
      <c r="J3068" t="inlineStr">
        <is>
          <t>E_Karan_Natuf_All_07072026</t>
        </is>
      </c>
      <c r="K3068" t="inlineStr">
        <is>
          <t>Direct (campaign tagged in CRM)</t>
        </is>
      </c>
      <c r="L3068" t="inlineStr">
        <is>
          <t>E_Karan_Natuf_Fragship_07072026_Adset2</t>
        </is>
      </c>
      <c r="M3068" t="inlineStr">
        <is>
          <t>E_Karan_Natuf_Fragship_07072026_Adset2</t>
        </is>
      </c>
      <c r="N3068" t="inlineStr">
        <is>
          <t>E_Karan_Natuf_Flagship_Cafe_07072026_Adset2_Ad1 – Copy 2</t>
        </is>
      </c>
      <c r="O3068" t="inlineStr">
        <is>
          <t>Natuf</t>
        </is>
      </c>
      <c r="P3068" t="inlineStr">
        <is>
          <t>Facebook</t>
        </is>
      </c>
      <c r="Q3068" t="inlineStr">
        <is>
          <t>Marshal Malbari</t>
        </is>
      </c>
      <c r="R3068" t="inlineStr">
        <is>
          <t>Aisha Rasalkar</t>
        </is>
      </c>
      <c r="S3068" t="inlineStr">
        <is>
          <t>-</t>
        </is>
      </c>
      <c r="T3068" t="inlineStr">
        <is>
          <t>Indore</t>
        </is>
      </c>
      <c r="U3068" t="inlineStr">
        <is>
          <t xml:space="preserve"> </t>
        </is>
      </c>
      <c r="V3068" t="n">
        <v>3</v>
      </c>
      <c r="W3068" t="n">
        <v>0</v>
      </c>
      <c r="X3068" t="inlineStr">
        <is>
          <t>XXXXXX7379</t>
        </is>
      </c>
      <c r="Y3068" s="72" t="n">
        <v>46326.52037037037</v>
      </c>
    </row>
    <row r="3069">
      <c r="A3069" s="39" t="inlineStr">
        <is>
          <t>6aca4014b38cb72e76c328b2</t>
        </is>
      </c>
      <c r="B3069" s="72" t="n">
        <v>46305.79828703704</v>
      </c>
      <c r="C3069" s="70" t="n">
        <v>46305</v>
      </c>
      <c r="D3069" t="inlineStr">
        <is>
          <t>2026-10</t>
        </is>
      </c>
      <c r="E3069" t="inlineStr">
        <is>
          <t>Wk of 2026-10-05</t>
        </is>
      </c>
      <c r="F3069" t="inlineStr">
        <is>
          <t>Attempt 4</t>
        </is>
      </c>
      <c r="G3069" s="39" t="str">
        <f>IF(ISNUMBER(MATCH(F3069,QualityStatuses,0)),"Quality Lead","Non-Quality Lead")</f>
        <v>Non-Quality Lead</v>
      </c>
      <c r="H3069" s="39" t="str">
        <f>IFERROR(INDEX(CampTypes,MATCH(I3069,CampList,0)),"Unattributed")</f>
        <v>Old</v>
      </c>
      <c r="I3069" t="inlineStr">
        <is>
          <t>E_Suresh_Natuf_Kiosk_07072026</t>
        </is>
      </c>
      <c r="J3069" t="inlineStr">
        <is>
          <t>E_Suresh_Natuf_Kiosk_07072026</t>
        </is>
      </c>
      <c r="K3069" t="inlineStr">
        <is>
          <t>Direct (campaign tagged in CRM)</t>
        </is>
      </c>
      <c r="L3069" t="inlineStr">
        <is>
          <t>E_Suresh_Natuf_Kiosk_07072026_Adset5</t>
        </is>
      </c>
      <c r="M3069" t="inlineStr">
        <is>
          <t>E_Suresh_Natuf_Kiosk_07072026_Adset5</t>
        </is>
      </c>
      <c r="N3069" t="inlineStr">
        <is>
          <t>E_Hindi_Suresh_Natuf_Kiosk_07072026_Adset5_ad3 – Copy 2</t>
        </is>
      </c>
      <c r="O3069" t="inlineStr">
        <is>
          <t>Natuf</t>
        </is>
      </c>
      <c r="P3069" t="inlineStr">
        <is>
          <t>Facebook</t>
        </is>
      </c>
      <c r="Q3069" t="inlineStr">
        <is>
          <t>Marshal Malbari</t>
        </is>
      </c>
      <c r="R3069" t="inlineStr">
        <is>
          <t>Tanishq A</t>
        </is>
      </c>
      <c r="S3069" t="inlineStr">
        <is>
          <t>-</t>
        </is>
      </c>
      <c r="T3069" t="inlineStr">
        <is>
          <t>Bhusawal</t>
        </is>
      </c>
      <c r="U3069" t="inlineStr">
        <is>
          <t xml:space="preserve"> </t>
        </is>
      </c>
      <c r="V3069" t="n">
        <v>4</v>
      </c>
      <c r="W3069" t="n">
        <v>0</v>
      </c>
      <c r="X3069" t="inlineStr">
        <is>
          <t>XXXXXX9943</t>
        </is>
      </c>
      <c r="Y3069" s="72" t="n">
        <v>46326.52037037037</v>
      </c>
    </row>
    <row r="3070">
      <c r="A3070" s="39" t="inlineStr">
        <is>
          <t>6aca3d7f36a423fa91dfda15</t>
        </is>
      </c>
      <c r="B3070" s="72" t="n">
        <v>46305.79063657407</v>
      </c>
      <c r="C3070" s="70" t="n">
        <v>46305</v>
      </c>
      <c r="D3070" t="inlineStr">
        <is>
          <t>2026-10</t>
        </is>
      </c>
      <c r="E3070" t="inlineStr">
        <is>
          <t>Wk of 2026-10-05</t>
        </is>
      </c>
      <c r="F3070" t="inlineStr">
        <is>
          <t>Connected</t>
        </is>
      </c>
      <c r="G3070" s="39" t="str">
        <f>IF(ISNUMBER(MATCH(F3070,QualityStatuses,0)),"Quality Lead","Non-Quality Lead")</f>
        <v>Non-Quality Lead</v>
      </c>
      <c r="H3070" s="39" t="str">
        <f>IFERROR(INDEX(CampTypes,MATCH(I3070,CampList,0)),"Unattributed")</f>
        <v>Old</v>
      </c>
      <c r="I3070" t="inlineStr">
        <is>
          <t>E_Suresh_Natuf_Kiosk_07072026</t>
        </is>
      </c>
      <c r="J3070" t="inlineStr">
        <is>
          <t>E_Suresh_Natuf_Kiosk_07072026</t>
        </is>
      </c>
      <c r="K3070" t="inlineStr">
        <is>
          <t>Direct (campaign tagged in CRM)</t>
        </is>
      </c>
      <c r="L3070" t="inlineStr">
        <is>
          <t>E_Suresh_Natuf_Kiosk_07072026_Adset5</t>
        </is>
      </c>
      <c r="M3070" t="inlineStr">
        <is>
          <t>E_Suresh_Natuf_Kiosk_07072026_Adset5</t>
        </is>
      </c>
      <c r="N3070" t="inlineStr">
        <is>
          <t>E_Hindi_Suresh_Natuf_Kiosk_07072026_Adset5_ad3 – Copy 2</t>
        </is>
      </c>
      <c r="O3070" t="inlineStr">
        <is>
          <t>Natuf</t>
        </is>
      </c>
      <c r="P3070" t="inlineStr">
        <is>
          <t>Facebook</t>
        </is>
      </c>
      <c r="Q3070" t="inlineStr">
        <is>
          <t>Tejaswini Tarigopula</t>
        </is>
      </c>
      <c r="R3070" t="inlineStr">
        <is>
          <t>Arjuman Vidya Sagar</t>
        </is>
      </c>
      <c r="S3070" t="inlineStr">
        <is>
          <t>-</t>
        </is>
      </c>
      <c r="T3070" t="inlineStr">
        <is>
          <t>Delhi</t>
        </is>
      </c>
      <c r="U3070" t="inlineStr">
        <is>
          <t xml:space="preserve"> </t>
        </is>
      </c>
      <c r="V3070" t="n">
        <v>3</v>
      </c>
      <c r="W3070" t="n">
        <v>1</v>
      </c>
      <c r="X3070" t="inlineStr">
        <is>
          <t>XXXXXX1146</t>
        </is>
      </c>
      <c r="Y3070" s="72" t="n">
        <v>46326.52037037037</v>
      </c>
    </row>
    <row r="3071">
      <c r="A3071" s="39" t="inlineStr">
        <is>
          <t>6aca3d517c22f45a230f8589</t>
        </is>
      </c>
      <c r="B3071" s="72" t="n">
        <v>46305.79010416667</v>
      </c>
      <c r="C3071" s="70" t="n">
        <v>46305</v>
      </c>
      <c r="D3071" t="inlineStr">
        <is>
          <t>2026-10</t>
        </is>
      </c>
      <c r="E3071" t="inlineStr">
        <is>
          <t>Wk of 2026-10-05</t>
        </is>
      </c>
      <c r="F3071" t="inlineStr">
        <is>
          <t>Attempt 2</t>
        </is>
      </c>
      <c r="G3071" s="39" t="str">
        <f>IF(ISNUMBER(MATCH(F3071,QualityStatuses,0)),"Quality Lead","Non-Quality Lead")</f>
        <v>Non-Quality Lead</v>
      </c>
      <c r="H3071" s="39" t="str">
        <f>IFERROR(INDEX(CampTypes,MATCH(I3071,CampList,0)),"Unattributed")</f>
        <v>Old</v>
      </c>
      <c r="I3071" t="inlineStr">
        <is>
          <t>E_Karan_Natuf_All_07072026</t>
        </is>
      </c>
      <c r="J3071" t="inlineStr">
        <is>
          <t>E_Karan_Natuf_All_07072026</t>
        </is>
      </c>
      <c r="K3071" t="inlineStr">
        <is>
          <t>Direct (campaign tagged in CRM)</t>
        </is>
      </c>
      <c r="L3071" t="inlineStr">
        <is>
          <t>E_Karan_Natuf_Fragship_07072026_Adset2</t>
        </is>
      </c>
      <c r="M3071" t="inlineStr">
        <is>
          <t>E_Karan_Natuf_Fragship_07072026_Adset2</t>
        </is>
      </c>
      <c r="N3071" t="inlineStr">
        <is>
          <t>E_Karan_Natuf_Flagship_Cafe_07072026_Adset2_Ad1 – Copy 2</t>
        </is>
      </c>
      <c r="O3071" t="inlineStr">
        <is>
          <t>Natuf</t>
        </is>
      </c>
      <c r="P3071" t="inlineStr">
        <is>
          <t>Facebook</t>
        </is>
      </c>
      <c r="Q3071" t="inlineStr">
        <is>
          <t>Tejaswini Tarigopula</t>
        </is>
      </c>
      <c r="R3071" t="inlineStr">
        <is>
          <t>Sai Charan</t>
        </is>
      </c>
      <c r="S3071" t="inlineStr">
        <is>
          <t>-</t>
        </is>
      </c>
      <c r="T3071" t="inlineStr">
        <is>
          <t>Tinsukia</t>
        </is>
      </c>
      <c r="U3071" t="inlineStr">
        <is>
          <t xml:space="preserve"> </t>
        </is>
      </c>
      <c r="V3071" t="n">
        <v>2</v>
      </c>
      <c r="W3071" t="n">
        <v>0</v>
      </c>
      <c r="X3071" t="inlineStr">
        <is>
          <t>XXXXXX2854</t>
        </is>
      </c>
      <c r="Y3071" s="72" t="n">
        <v>46326.52037037037</v>
      </c>
    </row>
    <row r="3072">
      <c r="A3072" s="39" t="inlineStr">
        <is>
          <t>6aca3c60d2c76bbe24c2a365</t>
        </is>
      </c>
      <c r="B3072" s="72" t="n">
        <v>46305.78731481481</v>
      </c>
      <c r="C3072" s="70" t="n">
        <v>46305</v>
      </c>
      <c r="D3072" t="inlineStr">
        <is>
          <t>2026-10</t>
        </is>
      </c>
      <c r="E3072" t="inlineStr">
        <is>
          <t>Wk of 2026-10-05</t>
        </is>
      </c>
      <c r="F3072" t="inlineStr">
        <is>
          <t>Connected</t>
        </is>
      </c>
      <c r="G3072" s="39" t="str">
        <f>IF(ISNUMBER(MATCH(F3072,QualityStatuses,0)),"Quality Lead","Non-Quality Lead")</f>
        <v>Non-Quality Lead</v>
      </c>
      <c r="H3072" s="39" t="str">
        <f>IFERROR(INDEX(CampTypes,MATCH(I3072,CampList,0)),"Unattributed")</f>
        <v>Old</v>
      </c>
      <c r="I3072" t="inlineStr">
        <is>
          <t>E_Suresh_Natuf_Kiosk_07072026</t>
        </is>
      </c>
      <c r="J3072" t="inlineStr">
        <is>
          <t>E_Suresh_Natuf_Kiosk_07072026</t>
        </is>
      </c>
      <c r="K3072" t="inlineStr">
        <is>
          <t>Direct (campaign tagged in CRM)</t>
        </is>
      </c>
      <c r="L3072" t="inlineStr">
        <is>
          <t>E_Suresh_Natuf_Kiosk_07072026_Adset5</t>
        </is>
      </c>
      <c r="M3072" t="inlineStr">
        <is>
          <t>E_Suresh_Natuf_Kiosk_07072026_Adset5</t>
        </is>
      </c>
      <c r="N3072" t="inlineStr">
        <is>
          <t>E_Hindi_Suresh_Natuf_Kiosk_07072026_Adset5_ad3 – Copy 2</t>
        </is>
      </c>
      <c r="O3072" t="inlineStr">
        <is>
          <t>Natuf</t>
        </is>
      </c>
      <c r="P3072" t="inlineStr">
        <is>
          <t>Whatsapp Cloud API</t>
        </is>
      </c>
      <c r="Q3072" t="inlineStr">
        <is>
          <t>Tejaswini Tarigopula</t>
        </is>
      </c>
      <c r="R3072" t="inlineStr">
        <is>
          <t>Prabhudatta Pattanaik</t>
        </is>
      </c>
      <c r="S3072" t="inlineStr">
        <is>
          <t>-</t>
        </is>
      </c>
      <c r="T3072" t="inlineStr">
        <is>
          <t>Gurgaon</t>
        </is>
      </c>
      <c r="U3072" t="inlineStr">
        <is>
          <t xml:space="preserve"> </t>
        </is>
      </c>
      <c r="V3072" t="n">
        <v>1</v>
      </c>
      <c r="W3072" t="n">
        <v>1</v>
      </c>
      <c r="X3072" t="inlineStr">
        <is>
          <t>XXXXXX6666</t>
        </is>
      </c>
      <c r="Y3072" s="72" t="n">
        <v>46326.52037037037</v>
      </c>
    </row>
    <row r="3073">
      <c r="A3073" s="39" t="inlineStr">
        <is>
          <t>6aca36f30b70f2b86dc247a9</t>
        </is>
      </c>
      <c r="B3073" s="72" t="n">
        <v>46305.77123842593</v>
      </c>
      <c r="C3073" s="70" t="n">
        <v>46305</v>
      </c>
      <c r="D3073" t="inlineStr">
        <is>
          <t>2026-10</t>
        </is>
      </c>
      <c r="E3073" t="inlineStr">
        <is>
          <t>Wk of 2026-10-05</t>
        </is>
      </c>
      <c r="F3073" t="inlineStr">
        <is>
          <t>Details Shared</t>
        </is>
      </c>
      <c r="G3073" s="39" t="str">
        <f>IF(ISNUMBER(MATCH(F3073,QualityStatuses,0)),"Quality Lead","Non-Quality Lead")</f>
        <v>Quality Lead</v>
      </c>
      <c r="H3073" s="39" t="str">
        <f>IFERROR(INDEX(CampTypes,MATCH(I3073,CampList,0)),"Unattributed")</f>
        <v>New</v>
      </c>
      <c r="I3073" t="inlineStr">
        <is>
          <t>EBG - In House | ABO | Natuf | Leads | Unit Franchise | India | Oct26 | V1</t>
        </is>
      </c>
      <c r="J3073" t="inlineStr">
        <is>
          <t>EBG - In House | ABO | Natuf | Leads | Unit Franchise | India | Oct26 | V1</t>
        </is>
      </c>
      <c r="K3073" t="inlineStr">
        <is>
          <t>Direct (campaign tagged in CRM)</t>
        </is>
      </c>
      <c r="L3073" t="inlineStr">
        <is>
          <t>Natuf | Broad | Tier1 + Growth Cities | Oct26 | V1</t>
        </is>
      </c>
      <c r="M3073" t="inlineStr">
        <is>
          <t>Natuf | Broad | Tier1 + Growth Cities | Oct26 | V1</t>
        </is>
      </c>
      <c r="N3073" t="inlineStr">
        <is>
          <t>Natuf | Reel | Brand Ambassador | Heard Of Owning A Cafe | V1</t>
        </is>
      </c>
      <c r="O3073" t="inlineStr">
        <is>
          <t>In House Natuf</t>
        </is>
      </c>
      <c r="P3073" t="inlineStr">
        <is>
          <t>Facebook</t>
        </is>
      </c>
      <c r="Q3073" t="inlineStr">
        <is>
          <t>Marshal Malbari</t>
        </is>
      </c>
      <c r="R3073" t="inlineStr">
        <is>
          <t>Rudresh Thorat</t>
        </is>
      </c>
      <c r="S3073" t="inlineStr">
        <is>
          <t>-</t>
        </is>
      </c>
      <c r="T3073" t="inlineStr">
        <is>
          <t>Hyderabad</t>
        </is>
      </c>
      <c r="U3073" t="inlineStr">
        <is>
          <t xml:space="preserve"> </t>
        </is>
      </c>
      <c r="V3073" t="n">
        <v>1</v>
      </c>
      <c r="W3073" t="n">
        <v>1</v>
      </c>
      <c r="X3073" t="inlineStr">
        <is>
          <t>XXXXXX3534</t>
        </is>
      </c>
      <c r="Y3073" s="72" t="n">
        <v>46326.52037037037</v>
      </c>
    </row>
    <row r="3074">
      <c r="A3074" s="39" t="inlineStr">
        <is>
          <t>6aca33d255929d8a29dac4c9</t>
        </is>
      </c>
      <c r="B3074" s="72" t="n">
        <v>46305.7619675926</v>
      </c>
      <c r="C3074" s="70" t="n">
        <v>46305</v>
      </c>
      <c r="D3074" t="inlineStr">
        <is>
          <t>2026-10</t>
        </is>
      </c>
      <c r="E3074" t="inlineStr">
        <is>
          <t>Wk of 2026-10-05</t>
        </is>
      </c>
      <c r="F3074" t="inlineStr">
        <is>
          <t>Meeting Conducted</t>
        </is>
      </c>
      <c r="G3074" s="39" t="str">
        <f>IF(ISNUMBER(MATCH(F3074,QualityStatuses,0)),"Quality Lead","Non-Quality Lead")</f>
        <v>Quality Lead</v>
      </c>
      <c r="H3074" s="39" t="str">
        <f>IFERROR(INDEX(CampTypes,MATCH(I3074,CampList,0)),"Unattributed")</f>
        <v>Old</v>
      </c>
      <c r="I3074" t="inlineStr">
        <is>
          <t>E_Natuf_Generic_13082026</t>
        </is>
      </c>
      <c r="J3074" t="inlineStr">
        <is>
          <t>E_Natuf_Generic_13082026</t>
        </is>
      </c>
      <c r="K3074" t="inlineStr">
        <is>
          <t>Direct (campaign tagged in CRM)</t>
        </is>
      </c>
      <c r="L3074" t="inlineStr">
        <is>
          <t>E_Natuf_Generic_13082026_Adset1</t>
        </is>
      </c>
      <c r="M3074" t="inlineStr">
        <is>
          <t>E_Natuf_Generic_13082026_Adset1</t>
        </is>
      </c>
      <c r="N3074" t="inlineStr">
        <is>
          <t>E_Natuf_Generic_13082026_Adset1_Ad1</t>
        </is>
      </c>
      <c r="O3074" t="inlineStr">
        <is>
          <t>Natuf</t>
        </is>
      </c>
      <c r="P3074" t="inlineStr">
        <is>
          <t>Facebook</t>
        </is>
      </c>
      <c r="Q3074" t="inlineStr">
        <is>
          <t>Tejaswini Tarigopula</t>
        </is>
      </c>
      <c r="R3074" t="inlineStr">
        <is>
          <t>Shivani Sharma</t>
        </is>
      </c>
      <c r="S3074" t="inlineStr">
        <is>
          <t>-</t>
        </is>
      </c>
      <c r="T3074" t="inlineStr">
        <is>
          <t>Kakinada</t>
        </is>
      </c>
      <c r="U3074" t="inlineStr">
        <is>
          <t xml:space="preserve"> </t>
        </is>
      </c>
      <c r="V3074" t="n">
        <v>15</v>
      </c>
      <c r="W3074" t="n">
        <v>2</v>
      </c>
      <c r="X3074" t="inlineStr">
        <is>
          <t>XXXXXX4333</t>
        </is>
      </c>
      <c r="Y3074" s="72" t="n">
        <v>46326.52037037037</v>
      </c>
    </row>
    <row r="3075">
      <c r="A3075" s="39" t="inlineStr">
        <is>
          <t>6aca334b1860ec3dcbb0a49c</t>
        </is>
      </c>
      <c r="B3075" s="72" t="n">
        <v>46305.76040509259</v>
      </c>
      <c r="C3075" s="70" t="n">
        <v>46305</v>
      </c>
      <c r="D3075" t="inlineStr">
        <is>
          <t>2026-10</t>
        </is>
      </c>
      <c r="E3075" t="inlineStr">
        <is>
          <t>Wk of 2026-10-05</t>
        </is>
      </c>
      <c r="F3075" t="inlineStr">
        <is>
          <t>Attempt 2</t>
        </is>
      </c>
      <c r="G3075" s="39" t="str">
        <f>IF(ISNUMBER(MATCH(F3075,QualityStatuses,0)),"Quality Lead","Non-Quality Lead")</f>
        <v>Non-Quality Lead</v>
      </c>
      <c r="H3075" s="39" t="str">
        <f>IFERROR(INDEX(CampTypes,MATCH(I3075,CampList,0)),"Unattributed")</f>
        <v>Old</v>
      </c>
      <c r="I3075" t="inlineStr">
        <is>
          <t>natuf_Kiosk_14072026_Hindi</t>
        </is>
      </c>
      <c r="J3075" t="inlineStr">
        <is>
          <t>natuf_Kiosk_14072026_Hindi</t>
        </is>
      </c>
      <c r="K3075" t="inlineStr">
        <is>
          <t>Direct (campaign tagged in CRM)</t>
        </is>
      </c>
      <c r="L3075" t="inlineStr">
        <is>
          <t>natuf_Kiosk_09102026</t>
        </is>
      </c>
      <c r="M3075" t="inlineStr">
        <is>
          <t>natuf_Kiosk_09102026</t>
        </is>
      </c>
      <c r="N3075" t="inlineStr">
        <is>
          <t>natuf_Kiosk_14072026_ad set_ad1</t>
        </is>
      </c>
      <c r="O3075" t="inlineStr">
        <is>
          <t>Natuf</t>
        </is>
      </c>
      <c r="P3075" t="inlineStr">
        <is>
          <t>Facebook</t>
        </is>
      </c>
      <c r="Q3075" t="inlineStr">
        <is>
          <t>Tejaswini Tarigopula</t>
        </is>
      </c>
      <c r="R3075" t="inlineStr">
        <is>
          <t>Shivamani</t>
        </is>
      </c>
      <c r="S3075" t="inlineStr">
        <is>
          <t>-</t>
        </is>
      </c>
      <c r="T3075" t="inlineStr">
        <is>
          <t>Surat</t>
        </is>
      </c>
      <c r="U3075" t="inlineStr">
        <is>
          <t xml:space="preserve"> </t>
        </is>
      </c>
      <c r="V3075" t="n">
        <v>3</v>
      </c>
      <c r="W3075" t="n">
        <v>0</v>
      </c>
      <c r="X3075" t="inlineStr">
        <is>
          <t>XXXXXX4375</t>
        </is>
      </c>
      <c r="Y3075" s="72" t="n">
        <v>46326.52037037037</v>
      </c>
    </row>
    <row r="3076">
      <c r="A3076" s="39" t="inlineStr">
        <is>
          <t>6aca3268930323828076721c</t>
        </is>
      </c>
      <c r="B3076" s="72" t="n">
        <v>46305.75777777778</v>
      </c>
      <c r="C3076" s="70" t="n">
        <v>46305</v>
      </c>
      <c r="D3076" t="inlineStr">
        <is>
          <t>2026-10</t>
        </is>
      </c>
      <c r="E3076" t="inlineStr">
        <is>
          <t>Wk of 2026-10-05</t>
        </is>
      </c>
      <c r="F3076" t="inlineStr">
        <is>
          <t>Connected</t>
        </is>
      </c>
      <c r="G3076" s="39" t="str">
        <f>IF(ISNUMBER(MATCH(F3076,QualityStatuses,0)),"Quality Lead","Non-Quality Lead")</f>
        <v>Non-Quality Lead</v>
      </c>
      <c r="H3076" s="39" t="str">
        <f>IFERROR(INDEX(CampTypes,MATCH(I3076,CampList,0)),"Unattributed")</f>
        <v>Old</v>
      </c>
      <c r="I3076" t="inlineStr">
        <is>
          <t>E_Natuf_Generic_13082026</t>
        </is>
      </c>
      <c r="J3076" t="inlineStr">
        <is>
          <t>E_Natuf_Generic_13082026</t>
        </is>
      </c>
      <c r="K3076" t="inlineStr">
        <is>
          <t>Direct (campaign tagged in CRM)</t>
        </is>
      </c>
      <c r="L3076" t="inlineStr">
        <is>
          <t>E_Natuf_Generic_13082026_Adset1</t>
        </is>
      </c>
      <c r="M3076" t="inlineStr">
        <is>
          <t>E_Natuf_Generic_13082026_Adset1</t>
        </is>
      </c>
      <c r="N3076" t="inlineStr">
        <is>
          <t>E_Natuf_Generic_13082026_Adset1_Ad1</t>
        </is>
      </c>
      <c r="O3076" t="inlineStr">
        <is>
          <t>Natuf</t>
        </is>
      </c>
      <c r="P3076" t="inlineStr">
        <is>
          <t>Facebook</t>
        </is>
      </c>
      <c r="Q3076" t="inlineStr">
        <is>
          <t>Tejaswini Tarigopula</t>
        </is>
      </c>
      <c r="R3076" t="inlineStr">
        <is>
          <t>Rauth Sanketh</t>
        </is>
      </c>
      <c r="S3076" t="inlineStr">
        <is>
          <t>-</t>
        </is>
      </c>
      <c r="T3076" t="inlineStr">
        <is>
          <t>Surat</t>
        </is>
      </c>
      <c r="U3076" t="inlineStr">
        <is>
          <t xml:space="preserve"> </t>
        </is>
      </c>
      <c r="V3076" t="n">
        <v>6</v>
      </c>
      <c r="W3076" t="n">
        <v>4</v>
      </c>
      <c r="X3076" t="inlineStr">
        <is>
          <t>XXXXXX1444</t>
        </is>
      </c>
      <c r="Y3076" s="72" t="n">
        <v>46326.52037037037</v>
      </c>
    </row>
    <row r="3077">
      <c r="A3077" s="39" t="inlineStr">
        <is>
          <t>6aca2bb8cb0b82c66cdbc94f</t>
        </is>
      </c>
      <c r="B3077" s="72" t="n">
        <v>46305.73796296296</v>
      </c>
      <c r="C3077" s="70" t="n">
        <v>46305</v>
      </c>
      <c r="D3077" t="inlineStr">
        <is>
          <t>2026-10</t>
        </is>
      </c>
      <c r="E3077" t="inlineStr">
        <is>
          <t>Wk of 2026-10-05</t>
        </is>
      </c>
      <c r="F3077" t="inlineStr">
        <is>
          <t>Attempt 1</t>
        </is>
      </c>
      <c r="G3077" s="39" t="str">
        <f>IF(ISNUMBER(MATCH(F3077,QualityStatuses,0)),"Quality Lead","Non-Quality Lead")</f>
        <v>Non-Quality Lead</v>
      </c>
      <c r="H3077" s="39" t="str">
        <f>IFERROR(INDEX(CampTypes,MATCH(I3077,CampList,0)),"Unattributed")</f>
        <v>New</v>
      </c>
      <c r="I3077" t="inlineStr">
        <is>
          <t>EBG - In House | ABO | Natuf | Leads | Unit Franchise | India | Oct26 | V1</t>
        </is>
      </c>
      <c r="J3077" t="inlineStr">
        <is>
          <t>EBG - In House | ABO | Natuf | Leads | Unit Franchise | India | Oct26 | V1</t>
        </is>
      </c>
      <c r="K3077" t="inlineStr">
        <is>
          <t>Direct (campaign tagged in CRM)</t>
        </is>
      </c>
      <c r="L3077" t="inlineStr">
        <is>
          <t>Natuf | Business Owners | Tier1 + Growth Cities | Oct26 | V1</t>
        </is>
      </c>
      <c r="M3077" t="inlineStr">
        <is>
          <t>Natuf | Business Owners | Tier1 + Growth Cities | Oct26 | V1</t>
        </is>
      </c>
      <c r="N3077" t="inlineStr">
        <is>
          <t>Natuf | Reel | Brand Ambassador | Heard Of Owning A Cafe | V1</t>
        </is>
      </c>
      <c r="O3077" t="inlineStr">
        <is>
          <t>In House Natuf</t>
        </is>
      </c>
      <c r="P3077" t="inlineStr">
        <is>
          <t>Facebook</t>
        </is>
      </c>
      <c r="Q3077" t="inlineStr">
        <is>
          <t>Marshal Malbari</t>
        </is>
      </c>
      <c r="R3077" t="inlineStr">
        <is>
          <t>Rohit Kamble</t>
        </is>
      </c>
      <c r="S3077" t="inlineStr">
        <is>
          <t>-</t>
        </is>
      </c>
      <c r="T3077" t="inlineStr">
        <is>
          <t>Bangalore</t>
        </is>
      </c>
      <c r="U3077" t="inlineStr">
        <is>
          <t xml:space="preserve"> </t>
        </is>
      </c>
      <c r="V3077" t="n">
        <v>1</v>
      </c>
      <c r="W3077" t="n">
        <v>1</v>
      </c>
      <c r="X3077" t="inlineStr">
        <is>
          <t>XXXXXX5366</t>
        </is>
      </c>
      <c r="Y3077" s="72" t="n">
        <v>46326.52037037037</v>
      </c>
    </row>
    <row r="3078">
      <c r="A3078" s="39" t="inlineStr">
        <is>
          <t>6aca2864cea5bb40e8c68d3c</t>
        </is>
      </c>
      <c r="B3078" s="72" t="n">
        <v>46305.72810185186</v>
      </c>
      <c r="C3078" s="70" t="n">
        <v>46305</v>
      </c>
      <c r="D3078" t="inlineStr">
        <is>
          <t>2026-10</t>
        </is>
      </c>
      <c r="E3078" t="inlineStr">
        <is>
          <t>Wk of 2026-10-05</t>
        </is>
      </c>
      <c r="F3078" t="inlineStr">
        <is>
          <t>Connected</t>
        </is>
      </c>
      <c r="G3078" s="39" t="str">
        <f>IF(ISNUMBER(MATCH(F3078,QualityStatuses,0)),"Quality Lead","Non-Quality Lead")</f>
        <v>Non-Quality Lead</v>
      </c>
      <c r="H3078" s="39" t="str">
        <f>IFERROR(INDEX(CampTypes,MATCH(I3078,CampList,0)),"Unattributed")</f>
        <v>Old</v>
      </c>
      <c r="I3078" t="inlineStr">
        <is>
          <t>E_Natuf_Generic_13082026</t>
        </is>
      </c>
      <c r="J3078" t="inlineStr">
        <is>
          <t>E_Natuf_Generic_13082026</t>
        </is>
      </c>
      <c r="K3078" t="inlineStr">
        <is>
          <t>Direct (campaign tagged in CRM)</t>
        </is>
      </c>
      <c r="L3078" t="inlineStr">
        <is>
          <t>E_Natuf_Generic_13082026_Adset1</t>
        </is>
      </c>
      <c r="M3078" t="inlineStr">
        <is>
          <t>E_Natuf_Generic_13082026_Adset1</t>
        </is>
      </c>
      <c r="N3078" t="inlineStr">
        <is>
          <t>E_Natuf_Generic_13082026_Adset1_Ad1</t>
        </is>
      </c>
      <c r="O3078" t="inlineStr">
        <is>
          <t>Natuf</t>
        </is>
      </c>
      <c r="P3078" t="inlineStr">
        <is>
          <t>Facebook</t>
        </is>
      </c>
      <c r="Q3078" t="inlineStr">
        <is>
          <t>Tejaswini Tarigopula</t>
        </is>
      </c>
      <c r="R3078" t="inlineStr">
        <is>
          <t>Arjuman Vidya Sagar</t>
        </is>
      </c>
      <c r="S3078" t="inlineStr">
        <is>
          <t>-</t>
        </is>
      </c>
      <c r="T3078" t="inlineStr">
        <is>
          <t>jaipur</t>
        </is>
      </c>
      <c r="U3078" t="inlineStr">
        <is>
          <t xml:space="preserve"> </t>
        </is>
      </c>
      <c r="V3078" t="n">
        <v>2</v>
      </c>
      <c r="W3078" t="n">
        <v>1</v>
      </c>
      <c r="X3078" t="inlineStr">
        <is>
          <t>XXXXXX6399</t>
        </is>
      </c>
      <c r="Y3078" s="72" t="n">
        <v>46326.52037037037</v>
      </c>
    </row>
    <row r="3079">
      <c r="A3079" s="39" t="inlineStr">
        <is>
          <t>6aca0c48e7895c6dd3daca7d</t>
        </is>
      </c>
      <c r="B3079" s="72" t="n">
        <v>46305.64481481481</v>
      </c>
      <c r="C3079" s="70" t="n">
        <v>46305</v>
      </c>
      <c r="D3079" t="inlineStr">
        <is>
          <t>2026-10</t>
        </is>
      </c>
      <c r="E3079" t="inlineStr">
        <is>
          <t>Wk of 2026-10-05</t>
        </is>
      </c>
      <c r="F3079" t="inlineStr">
        <is>
          <t>Follow-Up</t>
        </is>
      </c>
      <c r="G3079" s="39" t="str">
        <f>IF(ISNUMBER(MATCH(F3079,QualityStatuses,0)),"Quality Lead","Non-Quality Lead")</f>
        <v>Quality Lead</v>
      </c>
      <c r="H3079" s="39" t="str">
        <f>IFERROR(INDEX(CampTypes,MATCH(I3079,CampList,0)),"Unattributed")</f>
        <v>New</v>
      </c>
      <c r="I3079" t="inlineStr">
        <is>
          <t>EBG - In House | ABO | Natuf | Leads | Unit Franchise | India | Oct26 | V1</t>
        </is>
      </c>
      <c r="J3079" t="inlineStr">
        <is>
          <t>EBG - In House | ABO | Natuf | Leads | Unit Franchise | India | Oct26 | V1</t>
        </is>
      </c>
      <c r="K3079" t="inlineStr">
        <is>
          <t>Direct (campaign tagged in CRM)</t>
        </is>
      </c>
      <c r="L3079" t="inlineStr">
        <is>
          <t>Natuf | Broad | Tier1 + Growth Cities | Oct26 | V1</t>
        </is>
      </c>
      <c r="M3079" t="inlineStr">
        <is>
          <t>Natuf | Broad | Tier1 + Growth Cities | Oct26 | V1</t>
        </is>
      </c>
      <c r="N3079" t="inlineStr">
        <is>
          <t>Natuf | Reel | Brand Ambassador | Heard Of Owning A Cafe | V1</t>
        </is>
      </c>
      <c r="O3079" t="inlineStr">
        <is>
          <t>In House Natuf</t>
        </is>
      </c>
      <c r="P3079" t="inlineStr">
        <is>
          <t>Facebook</t>
        </is>
      </c>
      <c r="Q3079" t="inlineStr">
        <is>
          <t>Marshal Malbari</t>
        </is>
      </c>
      <c r="R3079" t="inlineStr">
        <is>
          <t>Rinkita Virvani</t>
        </is>
      </c>
      <c r="S3079" t="inlineStr">
        <is>
          <t>-</t>
        </is>
      </c>
      <c r="T3079" t="inlineStr">
        <is>
          <t>Hyderabad</t>
        </is>
      </c>
      <c r="U3079" t="inlineStr">
        <is>
          <t xml:space="preserve"> </t>
        </is>
      </c>
      <c r="V3079" t="n">
        <v>5</v>
      </c>
      <c r="W3079" t="n">
        <v>3</v>
      </c>
      <c r="X3079" t="inlineStr">
        <is>
          <t>XXXXXX2613</t>
        </is>
      </c>
      <c r="Y3079" s="72" t="n">
        <v>46326.52037037037</v>
      </c>
    </row>
    <row r="3080">
      <c r="A3080" s="39" t="inlineStr">
        <is>
          <t>6aca0bd04c5cc1721ea36e24</t>
        </is>
      </c>
      <c r="B3080" s="72" t="n">
        <v>46305.64342592593</v>
      </c>
      <c r="C3080" s="70" t="n">
        <v>46305</v>
      </c>
      <c r="D3080" t="inlineStr">
        <is>
          <t>2026-10</t>
        </is>
      </c>
      <c r="E3080" t="inlineStr">
        <is>
          <t>Wk of 2026-10-05</t>
        </is>
      </c>
      <c r="F3080" t="inlineStr">
        <is>
          <t>Connected</t>
        </is>
      </c>
      <c r="G3080" s="39" t="str">
        <f>IF(ISNUMBER(MATCH(F3080,QualityStatuses,0)),"Quality Lead","Non-Quality Lead")</f>
        <v>Non-Quality Lead</v>
      </c>
      <c r="H3080" s="39" t="str">
        <f>IFERROR(INDEX(CampTypes,MATCH(I3080,CampList,0)),"Unattributed")</f>
        <v>Old</v>
      </c>
      <c r="I3080" t="inlineStr">
        <is>
          <t>natuf_Kiosk_14072026_Hindi</t>
        </is>
      </c>
      <c r="J3080" t="inlineStr">
        <is>
          <t>natuf_Kiosk_14072026_Hindi</t>
        </is>
      </c>
      <c r="K3080" t="inlineStr">
        <is>
          <t>Direct (campaign tagged in CRM)</t>
        </is>
      </c>
      <c r="L3080" t="inlineStr">
        <is>
          <t>natuf_Kiosk_09102026</t>
        </is>
      </c>
      <c r="M3080" t="inlineStr">
        <is>
          <t>natuf_Kiosk_09102026</t>
        </is>
      </c>
      <c r="N3080" t="inlineStr">
        <is>
          <t>natuf_Kiosk_14072026_ad set_ad1</t>
        </is>
      </c>
      <c r="O3080" t="inlineStr">
        <is>
          <t>Natuf</t>
        </is>
      </c>
      <c r="P3080" t="inlineStr">
        <is>
          <t>Facebook</t>
        </is>
      </c>
      <c r="Q3080" t="inlineStr">
        <is>
          <t>Tejaswini Tarigopula</t>
        </is>
      </c>
      <c r="R3080" t="inlineStr">
        <is>
          <t>Sai Charan</t>
        </is>
      </c>
      <c r="S3080" t="inlineStr">
        <is>
          <t>-</t>
        </is>
      </c>
      <c r="T3080" t="inlineStr">
        <is>
          <t>York</t>
        </is>
      </c>
      <c r="U3080" t="inlineStr">
        <is>
          <t xml:space="preserve"> </t>
        </is>
      </c>
      <c r="V3080" t="n">
        <v>2</v>
      </c>
      <c r="W3080" t="n">
        <v>1</v>
      </c>
      <c r="X3080" t="inlineStr">
        <is>
          <t>XXXXXX0077</t>
        </is>
      </c>
      <c r="Y3080" s="72" t="n">
        <v>46326.52037037037</v>
      </c>
    </row>
    <row r="3081">
      <c r="A3081" s="39" t="inlineStr">
        <is>
          <t>6aca094afe791b03ebaad39f</t>
        </is>
      </c>
      <c r="B3081" s="72" t="n">
        <v>46305.63594907407</v>
      </c>
      <c r="C3081" s="70" t="n">
        <v>46305</v>
      </c>
      <c r="D3081" t="inlineStr">
        <is>
          <t>2026-10</t>
        </is>
      </c>
      <c r="E3081" t="inlineStr">
        <is>
          <t>Wk of 2026-10-05</t>
        </is>
      </c>
      <c r="F3081" t="inlineStr">
        <is>
          <t>New Lead</t>
        </is>
      </c>
      <c r="G3081" s="39" t="str">
        <f>IF(ISNUMBER(MATCH(F3081,QualityStatuses,0)),"Quality Lead","Non-Quality Lead")</f>
        <v>Non-Quality Lead</v>
      </c>
      <c r="H3081" s="39" t="str">
        <f>IFERROR(INDEX(CampTypes,MATCH(I3081,CampList,0)),"Unattributed")</f>
        <v>Old</v>
      </c>
      <c r="I3081" t="inlineStr">
        <is>
          <t>E_Suresh_Natuf_Kiosk_07072026</t>
        </is>
      </c>
      <c r="J3081" t="inlineStr">
        <is>
          <t>E_Suresh_Natuf_Kiosk_07072026</t>
        </is>
      </c>
      <c r="K3081" t="inlineStr">
        <is>
          <t>Direct (campaign tagged in CRM)</t>
        </is>
      </c>
      <c r="L3081" t="inlineStr">
        <is>
          <t>E_Suresh_Natuf_Kiosk_07072026_Adset5</t>
        </is>
      </c>
      <c r="M3081" t="inlineStr">
        <is>
          <t>E_Suresh_Natuf_Kiosk_07072026_Adset5</t>
        </is>
      </c>
      <c r="N3081" t="inlineStr">
        <is>
          <t>E_Hindi_Suresh_Natuf_Kiosk_07072026_Adset5_ad3 – Copy 2</t>
        </is>
      </c>
      <c r="O3081" t="inlineStr">
        <is>
          <t>Natuf</t>
        </is>
      </c>
      <c r="P3081" t="inlineStr">
        <is>
          <t>Facebook</t>
        </is>
      </c>
      <c r="Q3081" t="inlineStr">
        <is>
          <t>Tejaswini Tarigopula</t>
        </is>
      </c>
      <c r="R3081" t="inlineStr">
        <is>
          <t>Rima Paul</t>
        </is>
      </c>
      <c r="S3081" t="inlineStr">
        <is>
          <t>-</t>
        </is>
      </c>
      <c r="T3081" t="inlineStr">
        <is>
          <t>Mumbaii</t>
        </is>
      </c>
      <c r="U3081" t="inlineStr">
        <is>
          <t xml:space="preserve"> </t>
        </is>
      </c>
      <c r="V3081" t="n">
        <v>2</v>
      </c>
      <c r="W3081" t="n">
        <v>1</v>
      </c>
      <c r="X3081" t="inlineStr">
        <is>
          <t>XXXXXX6183</t>
        </is>
      </c>
      <c r="Y3081" s="72" t="n">
        <v>46326.52037037037</v>
      </c>
    </row>
    <row r="3082">
      <c r="A3082" s="39" t="inlineStr">
        <is>
          <t>6aca04088e116c718c5b6447</t>
        </is>
      </c>
      <c r="B3082" s="72" t="n">
        <v>46305.62037037037</v>
      </c>
      <c r="C3082" s="70" t="n">
        <v>46305</v>
      </c>
      <c r="D3082" t="inlineStr">
        <is>
          <t>2026-10</t>
        </is>
      </c>
      <c r="E3082" t="inlineStr">
        <is>
          <t>Wk of 2026-10-05</t>
        </is>
      </c>
      <c r="F3082" t="inlineStr">
        <is>
          <t>Connected</t>
        </is>
      </c>
      <c r="G3082" s="39" t="str">
        <f>IF(ISNUMBER(MATCH(F3082,QualityStatuses,0)),"Quality Lead","Non-Quality Lead")</f>
        <v>Non-Quality Lead</v>
      </c>
      <c r="H3082" s="39" t="str">
        <f>IFERROR(INDEX(CampTypes,MATCH(I3082,CampList,0)),"Unattributed")</f>
        <v>Old</v>
      </c>
      <c r="I3082" t="inlineStr">
        <is>
          <t>natuf_Kiosk_14072026_Hindi</t>
        </is>
      </c>
      <c r="J3082" t="inlineStr">
        <is>
          <t>natuf_Kiosk_14072026_Hindi</t>
        </is>
      </c>
      <c r="K3082" t="inlineStr">
        <is>
          <t>Direct (campaign tagged in CRM)</t>
        </is>
      </c>
      <c r="L3082" t="inlineStr">
        <is>
          <t>natuf_Kiosk_09102026</t>
        </is>
      </c>
      <c r="M3082" t="inlineStr">
        <is>
          <t>natuf_Kiosk_09102026</t>
        </is>
      </c>
      <c r="N3082" t="inlineStr">
        <is>
          <t>natuf_Kiosk_14072026_ad set_ad1</t>
        </is>
      </c>
      <c r="O3082" t="inlineStr">
        <is>
          <t>Natuf</t>
        </is>
      </c>
      <c r="P3082" t="inlineStr">
        <is>
          <t>Facebook</t>
        </is>
      </c>
      <c r="Q3082" t="inlineStr">
        <is>
          <t>Tejaswini Tarigopula</t>
        </is>
      </c>
      <c r="R3082" t="inlineStr">
        <is>
          <t>Shivani Sharma</t>
        </is>
      </c>
      <c r="S3082" t="inlineStr">
        <is>
          <t>-</t>
        </is>
      </c>
      <c r="T3082" t="inlineStr">
        <is>
          <t>Alibag</t>
        </is>
      </c>
      <c r="U3082" t="inlineStr">
        <is>
          <t xml:space="preserve"> </t>
        </is>
      </c>
      <c r="V3082" t="n">
        <v>6</v>
      </c>
      <c r="W3082" t="n">
        <v>3</v>
      </c>
      <c r="X3082" t="inlineStr">
        <is>
          <t>XXXXXX1533</t>
        </is>
      </c>
      <c r="Y3082" s="72" t="n">
        <v>46326.52037037037</v>
      </c>
    </row>
    <row r="3083">
      <c r="A3083" s="39" t="inlineStr">
        <is>
          <t>6aca01f072e956db1e9f4948</t>
        </is>
      </c>
      <c r="B3083" s="72" t="n">
        <v>46305.61416666667</v>
      </c>
      <c r="C3083" s="70" t="n">
        <v>46305</v>
      </c>
      <c r="D3083" t="inlineStr">
        <is>
          <t>2026-10</t>
        </is>
      </c>
      <c r="E3083" t="inlineStr">
        <is>
          <t>Wk of 2026-10-05</t>
        </is>
      </c>
      <c r="F3083" t="inlineStr">
        <is>
          <t>Lost</t>
        </is>
      </c>
      <c r="G3083" s="39" t="str">
        <f>IF(ISNUMBER(MATCH(F3083,QualityStatuses,0)),"Quality Lead","Non-Quality Lead")</f>
        <v>Non-Quality Lead</v>
      </c>
      <c r="H3083" s="39" t="str">
        <f>IFERROR(INDEX(CampTypes,MATCH(I3083,CampList,0)),"Unattributed")</f>
        <v>Old</v>
      </c>
      <c r="I3083" t="inlineStr">
        <is>
          <t>natuf_Kiosk_14072026_Hindi</t>
        </is>
      </c>
      <c r="J3083" t="inlineStr">
        <is>
          <t>natuf_Kiosk_14072026_Hindi</t>
        </is>
      </c>
      <c r="K3083" t="inlineStr">
        <is>
          <t>Direct (campaign tagged in CRM)</t>
        </is>
      </c>
      <c r="L3083" t="inlineStr">
        <is>
          <t>natuf_Kiosk_09102026</t>
        </is>
      </c>
      <c r="M3083" t="inlineStr">
        <is>
          <t>natuf_Kiosk_09102026</t>
        </is>
      </c>
      <c r="N3083" t="inlineStr">
        <is>
          <t>natuf_Kiosk_14072026_ad set_ad1</t>
        </is>
      </c>
      <c r="O3083" t="inlineStr">
        <is>
          <t>Natuf</t>
        </is>
      </c>
      <c r="P3083" t="inlineStr">
        <is>
          <t>Facebook</t>
        </is>
      </c>
      <c r="Q3083" t="inlineStr">
        <is>
          <t>Tejaswini Tarigopula</t>
        </is>
      </c>
      <c r="R3083" t="inlineStr">
        <is>
          <t>Shivamani</t>
        </is>
      </c>
      <c r="S3083" t="inlineStr">
        <is>
          <t>Wrong Number</t>
        </is>
      </c>
      <c r="T3083" t="inlineStr">
        <is>
          <t>Pune</t>
        </is>
      </c>
      <c r="U3083" t="inlineStr">
        <is>
          <t xml:space="preserve"> </t>
        </is>
      </c>
      <c r="V3083" t="n">
        <v>1</v>
      </c>
      <c r="W3083" t="n">
        <v>0</v>
      </c>
      <c r="X3083" t="inlineStr">
        <is>
          <t>XXXXXX4133</t>
        </is>
      </c>
      <c r="Y3083" s="72" t="n">
        <v>46326.52037037037</v>
      </c>
    </row>
    <row r="3084">
      <c r="A3084" s="39" t="inlineStr">
        <is>
          <t>6ac9fa4a94c20905dc8e4649</t>
        </is>
      </c>
      <c r="B3084" s="72" t="n">
        <v>46305.59150462963</v>
      </c>
      <c r="C3084" s="70" t="n">
        <v>46305</v>
      </c>
      <c r="D3084" t="inlineStr">
        <is>
          <t>2026-10</t>
        </is>
      </c>
      <c r="E3084" t="inlineStr">
        <is>
          <t>Wk of 2026-10-05</t>
        </is>
      </c>
      <c r="F3084" t="inlineStr">
        <is>
          <t>Follow-Up</t>
        </is>
      </c>
      <c r="G3084" s="39" t="str">
        <f>IF(ISNUMBER(MATCH(F3084,QualityStatuses,0)),"Quality Lead","Non-Quality Lead")</f>
        <v>Quality Lead</v>
      </c>
      <c r="H3084" s="39" t="str">
        <f>IFERROR(INDEX(CampTypes,MATCH(I3084,CampList,0)),"Unattributed")</f>
        <v>Old</v>
      </c>
      <c r="I3084" t="inlineStr">
        <is>
          <t>E_Suresh_Natuf_Kiosk_07072026</t>
        </is>
      </c>
      <c r="J3084" t="inlineStr">
        <is>
          <t>E_Suresh_Natuf_Kiosk_07072026</t>
        </is>
      </c>
      <c r="K3084" t="inlineStr">
        <is>
          <t>Direct (campaign tagged in CRM)</t>
        </is>
      </c>
      <c r="L3084" t="inlineStr">
        <is>
          <t>E_Suresh_Natuf_Kiosk_07072026_Adset5</t>
        </is>
      </c>
      <c r="M3084" t="inlineStr">
        <is>
          <t>E_Suresh_Natuf_Kiosk_07072026_Adset5</t>
        </is>
      </c>
      <c r="N3084" t="inlineStr">
        <is>
          <t>E_Hindi_Suresh_Natuf_Kiosk_07072026_Adset5_ad3 – Copy 2</t>
        </is>
      </c>
      <c r="O3084" t="inlineStr">
        <is>
          <t>Natuf</t>
        </is>
      </c>
      <c r="P3084" t="inlineStr">
        <is>
          <t>Facebook</t>
        </is>
      </c>
      <c r="Q3084" t="inlineStr">
        <is>
          <t>Marshal Malbari</t>
        </is>
      </c>
      <c r="R3084" t="inlineStr">
        <is>
          <t>Rinkita Virvani</t>
        </is>
      </c>
      <c r="S3084" t="inlineStr">
        <is>
          <t>-</t>
        </is>
      </c>
      <c r="T3084" t="inlineStr">
        <is>
          <t>North Lakhimpur</t>
        </is>
      </c>
      <c r="U3084" t="inlineStr">
        <is>
          <t xml:space="preserve"> </t>
        </is>
      </c>
      <c r="V3084" t="n">
        <v>6</v>
      </c>
      <c r="W3084" t="n">
        <v>1</v>
      </c>
      <c r="X3084" t="inlineStr">
        <is>
          <t>XXXXXX8961</t>
        </is>
      </c>
      <c r="Y3084" s="72" t="n">
        <v>46326.52037037037</v>
      </c>
    </row>
    <row r="3085">
      <c r="A3085" s="39" t="inlineStr">
        <is>
          <t>6ac9f9d287ee649a7b1361b2</t>
        </is>
      </c>
      <c r="B3085" s="72" t="n">
        <v>46305.59011574074</v>
      </c>
      <c r="C3085" s="70" t="n">
        <v>46305</v>
      </c>
      <c r="D3085" t="inlineStr">
        <is>
          <t>2026-10</t>
        </is>
      </c>
      <c r="E3085" t="inlineStr">
        <is>
          <t>Wk of 2026-10-05</t>
        </is>
      </c>
      <c r="F3085" t="inlineStr">
        <is>
          <t>Lost</t>
        </is>
      </c>
      <c r="G3085" s="39" t="str">
        <f>IF(ISNUMBER(MATCH(F3085,QualityStatuses,0)),"Quality Lead","Non-Quality Lead")</f>
        <v>Non-Quality Lead</v>
      </c>
      <c r="H3085" s="39" t="str">
        <f>IFERROR(INDEX(CampTypes,MATCH(I3085,CampList,0)),"Unattributed")</f>
        <v>Old</v>
      </c>
      <c r="I3085" t="inlineStr">
        <is>
          <t>natuf_Kiosk_14072026_Hindi</t>
        </is>
      </c>
      <c r="J3085" t="inlineStr">
        <is>
          <t>natuf_Kiosk_14072026_Hindi</t>
        </is>
      </c>
      <c r="K3085" t="inlineStr">
        <is>
          <t>Direct (campaign tagged in CRM)</t>
        </is>
      </c>
      <c r="L3085" t="inlineStr">
        <is>
          <t>natuf_Kiosk_09102026</t>
        </is>
      </c>
      <c r="M3085" t="inlineStr">
        <is>
          <t>natuf_Kiosk_09102026</t>
        </is>
      </c>
      <c r="N3085" t="inlineStr">
        <is>
          <t>natuf_Kiosk_14072026_ad set_ad1</t>
        </is>
      </c>
      <c r="O3085" t="inlineStr">
        <is>
          <t>Natuf</t>
        </is>
      </c>
      <c r="P3085" t="inlineStr">
        <is>
          <t>Facebook</t>
        </is>
      </c>
      <c r="Q3085" t="inlineStr">
        <is>
          <t>Marshal Malbari</t>
        </is>
      </c>
      <c r="R3085" t="inlineStr">
        <is>
          <t>Vanita Joshi</t>
        </is>
      </c>
      <c r="S3085" t="inlineStr">
        <is>
          <t>No Budget</t>
        </is>
      </c>
      <c r="T3085" t="inlineStr">
        <is>
          <t>Lucknow</t>
        </is>
      </c>
      <c r="U3085" t="inlineStr">
        <is>
          <t xml:space="preserve"> </t>
        </is>
      </c>
      <c r="V3085" t="n">
        <v>5</v>
      </c>
      <c r="W3085" t="n">
        <v>2</v>
      </c>
      <c r="X3085" t="inlineStr">
        <is>
          <t>XXXXXX0939</t>
        </is>
      </c>
      <c r="Y3085" s="72" t="n">
        <v>46326.52037037037</v>
      </c>
    </row>
    <row r="3086">
      <c r="A3086" s="39" t="inlineStr">
        <is>
          <t>6ac9f875e6a22dd9ef044465</t>
        </is>
      </c>
      <c r="B3086" s="72" t="n">
        <v>46305.58607638889</v>
      </c>
      <c r="C3086" s="70" t="n">
        <v>46305</v>
      </c>
      <c r="D3086" t="inlineStr">
        <is>
          <t>2026-10</t>
        </is>
      </c>
      <c r="E3086" t="inlineStr">
        <is>
          <t>Wk of 2026-10-05</t>
        </is>
      </c>
      <c r="F3086" t="inlineStr">
        <is>
          <t>Connected</t>
        </is>
      </c>
      <c r="G3086" s="39" t="str">
        <f>IF(ISNUMBER(MATCH(F3086,QualityStatuses,0)),"Quality Lead","Non-Quality Lead")</f>
        <v>Non-Quality Lead</v>
      </c>
      <c r="H3086" s="39" t="str">
        <f>IFERROR(INDEX(CampTypes,MATCH(I3086,CampList,0)),"Unattributed")</f>
        <v>Old</v>
      </c>
      <c r="I3086" t="inlineStr">
        <is>
          <t>E_Natuf_Generic_13082026</t>
        </is>
      </c>
      <c r="J3086" t="inlineStr">
        <is>
          <t>E_Natuf_Generic_13082026</t>
        </is>
      </c>
      <c r="K3086" t="inlineStr">
        <is>
          <t>Direct (campaign tagged in CRM)</t>
        </is>
      </c>
      <c r="L3086" t="inlineStr">
        <is>
          <t>E_Natuf_Generic_13082026_Adset1</t>
        </is>
      </c>
      <c r="M3086" t="inlineStr">
        <is>
          <t>E_Natuf_Generic_13082026_Adset1</t>
        </is>
      </c>
      <c r="N3086" t="inlineStr">
        <is>
          <t>E_Natuf_Generic_13082026_Adset1_Ad1</t>
        </is>
      </c>
      <c r="O3086" t="inlineStr">
        <is>
          <t>Natuf</t>
        </is>
      </c>
      <c r="P3086" t="inlineStr">
        <is>
          <t>Facebook</t>
        </is>
      </c>
      <c r="Q3086" t="inlineStr">
        <is>
          <t>Tejaswini Tarigopula</t>
        </is>
      </c>
      <c r="R3086" t="inlineStr">
        <is>
          <t>Rauth Sanketh</t>
        </is>
      </c>
      <c r="S3086" t="inlineStr">
        <is>
          <t>-</t>
        </is>
      </c>
      <c r="T3086" t="inlineStr">
        <is>
          <t>Thane</t>
        </is>
      </c>
      <c r="U3086" t="inlineStr">
        <is>
          <t xml:space="preserve"> </t>
        </is>
      </c>
      <c r="V3086" t="n">
        <v>14</v>
      </c>
      <c r="W3086" t="n">
        <v>6</v>
      </c>
      <c r="X3086" t="inlineStr">
        <is>
          <t>XXXXXX0198</t>
        </is>
      </c>
      <c r="Y3086" s="72" t="n">
        <v>46326.52037037037</v>
      </c>
    </row>
    <row r="3087">
      <c r="A3087" s="39" t="inlineStr">
        <is>
          <t>6ac9f7a13646d74e4c7b50ad</t>
        </is>
      </c>
      <c r="B3087" s="72" t="n">
        <v>46305.58362268518</v>
      </c>
      <c r="C3087" s="70" t="n">
        <v>46305</v>
      </c>
      <c r="D3087" t="inlineStr">
        <is>
          <t>2026-10</t>
        </is>
      </c>
      <c r="E3087" t="inlineStr">
        <is>
          <t>Wk of 2026-10-05</t>
        </is>
      </c>
      <c r="F3087" t="inlineStr">
        <is>
          <t>Connected</t>
        </is>
      </c>
      <c r="G3087" s="39" t="str">
        <f>IF(ISNUMBER(MATCH(F3087,QualityStatuses,0)),"Quality Lead","Non-Quality Lead")</f>
        <v>Non-Quality Lead</v>
      </c>
      <c r="H3087" s="39" t="str">
        <f>IFERROR(INDEX(CampTypes,MATCH(I3087,CampList,0)),"Unattributed")</f>
        <v>New</v>
      </c>
      <c r="I3087" t="inlineStr">
        <is>
          <t>EBG - In House | ABO | Natuf | Leads | Unit Franchise | India | Oct26 | V1</t>
        </is>
      </c>
      <c r="J3087" t="inlineStr">
        <is>
          <t>EBG - In House | ABO | Natuf | Leads | Unit Franchise | India | Oct26 | V1</t>
        </is>
      </c>
      <c r="K3087" t="inlineStr">
        <is>
          <t>Direct (campaign tagged in CRM)</t>
        </is>
      </c>
      <c r="L3087" t="inlineStr">
        <is>
          <t>Natuf | Business Owners | Tier1 + Growth Cities | Oct26 | V1</t>
        </is>
      </c>
      <c r="M3087" t="inlineStr">
        <is>
          <t>Natuf | Business Owners | Tier1 + Growth Cities | Oct26 | V1</t>
        </is>
      </c>
      <c r="N3087" t="inlineStr">
        <is>
          <t>Natuf | Reel | Brand Ambassador | Heard Of Owning A Cafe | V1</t>
        </is>
      </c>
      <c r="O3087" t="inlineStr">
        <is>
          <t>In House Natuf</t>
        </is>
      </c>
      <c r="P3087" t="inlineStr">
        <is>
          <t>Facebook</t>
        </is>
      </c>
      <c r="Q3087" t="inlineStr">
        <is>
          <t>Marshal Malbari</t>
        </is>
      </c>
      <c r="R3087" t="inlineStr">
        <is>
          <t>Pammi Roy</t>
        </is>
      </c>
      <c r="S3087" t="inlineStr">
        <is>
          <t>-</t>
        </is>
      </c>
      <c r="T3087" t="inlineStr">
        <is>
          <t>Bengaluru</t>
        </is>
      </c>
      <c r="U3087" t="inlineStr">
        <is>
          <t xml:space="preserve"> </t>
        </is>
      </c>
      <c r="V3087" t="n">
        <v>4</v>
      </c>
      <c r="W3087" t="n">
        <v>2</v>
      </c>
      <c r="X3087" t="inlineStr">
        <is>
          <t>XXXXXX2521</t>
        </is>
      </c>
      <c r="Y3087" s="72" t="n">
        <v>46326.52037037037</v>
      </c>
    </row>
    <row r="3088">
      <c r="A3088" s="39" t="inlineStr">
        <is>
          <t>6ac9f210a342851b3cc81bc5</t>
        </is>
      </c>
      <c r="B3088" s="72" t="n">
        <v>46305.56712962963</v>
      </c>
      <c r="C3088" s="70" t="n">
        <v>46305</v>
      </c>
      <c r="D3088" t="inlineStr">
        <is>
          <t>2026-10</t>
        </is>
      </c>
      <c r="E3088" t="inlineStr">
        <is>
          <t>Wk of 2026-10-05</t>
        </is>
      </c>
      <c r="F3088" t="inlineStr">
        <is>
          <t>Attempt 3</t>
        </is>
      </c>
      <c r="G3088" s="39" t="str">
        <f>IF(ISNUMBER(MATCH(F3088,QualityStatuses,0)),"Quality Lead","Non-Quality Lead")</f>
        <v>Non-Quality Lead</v>
      </c>
      <c r="H3088" s="39" t="str">
        <f>IFERROR(INDEX(CampTypes,MATCH(I3088,CampList,0)),"Unattributed")</f>
        <v>Old</v>
      </c>
      <c r="I3088" t="inlineStr">
        <is>
          <t>natuf_Kiosk_14072026_Hindi</t>
        </is>
      </c>
      <c r="J3088" t="inlineStr">
        <is>
          <t>natuf_Kiosk_14072026_Hindi</t>
        </is>
      </c>
      <c r="K3088" t="inlineStr">
        <is>
          <t>Direct (campaign tagged in CRM)</t>
        </is>
      </c>
      <c r="L3088" t="inlineStr">
        <is>
          <t>natuf_Kiosk_09102026</t>
        </is>
      </c>
      <c r="M3088" t="inlineStr">
        <is>
          <t>natuf_Kiosk_09102026</t>
        </is>
      </c>
      <c r="N3088" t="inlineStr">
        <is>
          <t>natuf_Kiosk_14072026_ad set_ad1</t>
        </is>
      </c>
      <c r="O3088" t="inlineStr">
        <is>
          <t>Natuf</t>
        </is>
      </c>
      <c r="P3088" t="inlineStr">
        <is>
          <t>Facebook</t>
        </is>
      </c>
      <c r="Q3088" t="inlineStr">
        <is>
          <t>Marshal Malbari</t>
        </is>
      </c>
      <c r="R3088" t="inlineStr">
        <is>
          <t>Aisha Rasalkar</t>
        </is>
      </c>
      <c r="S3088" t="inlineStr">
        <is>
          <t>-</t>
        </is>
      </c>
      <c r="T3088" t="inlineStr">
        <is>
          <t>Patna</t>
        </is>
      </c>
      <c r="U3088" t="inlineStr">
        <is>
          <t xml:space="preserve"> </t>
        </is>
      </c>
      <c r="V3088" t="n">
        <v>6</v>
      </c>
      <c r="W3088" t="n">
        <v>0</v>
      </c>
      <c r="X3088" t="inlineStr">
        <is>
          <t>XXXXXX0822</t>
        </is>
      </c>
      <c r="Y3088" s="72" t="n">
        <v>46326.52037037037</v>
      </c>
    </row>
    <row r="3089">
      <c r="A3089" s="39" t="inlineStr">
        <is>
          <t>6ac9f1599f0adeaad49086ae</t>
        </is>
      </c>
      <c r="B3089" s="72" t="n">
        <v>46305.56501157407</v>
      </c>
      <c r="C3089" s="70" t="n">
        <v>46305</v>
      </c>
      <c r="D3089" t="inlineStr">
        <is>
          <t>2026-10</t>
        </is>
      </c>
      <c r="E3089" t="inlineStr">
        <is>
          <t>Wk of 2026-10-05</t>
        </is>
      </c>
      <c r="F3089" t="inlineStr">
        <is>
          <t>Attempt 4</t>
        </is>
      </c>
      <c r="G3089" s="39" t="str">
        <f>IF(ISNUMBER(MATCH(F3089,QualityStatuses,0)),"Quality Lead","Non-Quality Lead")</f>
        <v>Non-Quality Lead</v>
      </c>
      <c r="H3089" s="39" t="str">
        <f>IFERROR(INDEX(CampTypes,MATCH(I3089,CampList,0)),"Unattributed")</f>
        <v>Old</v>
      </c>
      <c r="I3089" t="inlineStr">
        <is>
          <t>natuf_Kiosk_14072026_Hindi</t>
        </is>
      </c>
      <c r="J3089" t="inlineStr">
        <is>
          <t>natuf_Kiosk_14072026_Hindi</t>
        </is>
      </c>
      <c r="K3089" t="inlineStr">
        <is>
          <t>Direct (campaign tagged in CRM)</t>
        </is>
      </c>
      <c r="L3089" t="inlineStr">
        <is>
          <t>natuf_Kiosk_09102026</t>
        </is>
      </c>
      <c r="M3089" t="inlineStr">
        <is>
          <t>natuf_Kiosk_09102026</t>
        </is>
      </c>
      <c r="N3089" t="inlineStr">
        <is>
          <t>natuf_Kiosk_14072026_ad set_ad1</t>
        </is>
      </c>
      <c r="O3089" t="inlineStr">
        <is>
          <t>Natuf</t>
        </is>
      </c>
      <c r="P3089" t="inlineStr">
        <is>
          <t>Facebook</t>
        </is>
      </c>
      <c r="Q3089" t="inlineStr">
        <is>
          <t>Marshal Malbari</t>
        </is>
      </c>
      <c r="R3089" t="inlineStr">
        <is>
          <t>Tanishq A</t>
        </is>
      </c>
      <c r="S3089" t="inlineStr">
        <is>
          <t>-</t>
        </is>
      </c>
      <c r="T3089" t="inlineStr">
        <is>
          <t>jaipur</t>
        </is>
      </c>
      <c r="U3089" t="inlineStr">
        <is>
          <t xml:space="preserve"> </t>
        </is>
      </c>
      <c r="V3089" t="n">
        <v>4</v>
      </c>
      <c r="W3089" t="n">
        <v>0</v>
      </c>
      <c r="X3089" t="inlineStr">
        <is>
          <t>XXXXXX5326</t>
        </is>
      </c>
      <c r="Y3089" s="72" t="n">
        <v>46326.52037037037</v>
      </c>
    </row>
    <row r="3090">
      <c r="A3090" s="39" t="inlineStr">
        <is>
          <t>6ac9f0cc29533f0751b0b57c</t>
        </is>
      </c>
      <c r="B3090" s="72" t="n">
        <v>46305.56337962963</v>
      </c>
      <c r="C3090" s="70" t="n">
        <v>46305</v>
      </c>
      <c r="D3090" t="inlineStr">
        <is>
          <t>2026-10</t>
        </is>
      </c>
      <c r="E3090" t="inlineStr">
        <is>
          <t>Wk of 2026-10-05</t>
        </is>
      </c>
      <c r="F3090" t="inlineStr">
        <is>
          <t>Details Shared</t>
        </is>
      </c>
      <c r="G3090" s="39" t="str">
        <f>IF(ISNUMBER(MATCH(F3090,QualityStatuses,0)),"Quality Lead","Non-Quality Lead")</f>
        <v>Quality Lead</v>
      </c>
      <c r="H3090" s="39" t="str">
        <f>IFERROR(INDEX(CampTypes,MATCH(I3090,CampList,0)),"Unattributed")</f>
        <v>Old</v>
      </c>
      <c r="I3090" t="inlineStr">
        <is>
          <t>E_Karan_Natuf_All_07072026</t>
        </is>
      </c>
      <c r="J3090" t="inlineStr">
        <is>
          <t>E_Karan_Natuf_All_07072026</t>
        </is>
      </c>
      <c r="K3090" t="inlineStr">
        <is>
          <t>Direct (campaign tagged in CRM)</t>
        </is>
      </c>
      <c r="L3090" t="inlineStr">
        <is>
          <t>E_Karan_Natuf_Fragship_07072026_Adset2</t>
        </is>
      </c>
      <c r="M3090" t="inlineStr">
        <is>
          <t>E_Karan_Natuf_Fragship_07072026_Adset2</t>
        </is>
      </c>
      <c r="N3090" t="inlineStr">
        <is>
          <t>E_Karan_Natuf_Flagship_Cafe_07072026_Adset2_Ad1 – Copy 2</t>
        </is>
      </c>
      <c r="O3090" t="inlineStr">
        <is>
          <t>Natuf</t>
        </is>
      </c>
      <c r="P3090" t="inlineStr">
        <is>
          <t>Facebook</t>
        </is>
      </c>
      <c r="Q3090" t="inlineStr">
        <is>
          <t>Tejaswini Tarigopula</t>
        </is>
      </c>
      <c r="R3090" t="inlineStr">
        <is>
          <t>Prabhudatta Pattanaik</t>
        </is>
      </c>
      <c r="S3090" t="inlineStr">
        <is>
          <t>-</t>
        </is>
      </c>
      <c r="T3090" t="inlineStr">
        <is>
          <t>Bangalore</t>
        </is>
      </c>
      <c r="U3090" t="inlineStr">
        <is>
          <t xml:space="preserve"> </t>
        </is>
      </c>
      <c r="V3090" t="n">
        <v>8</v>
      </c>
      <c r="W3090" t="n">
        <v>7</v>
      </c>
      <c r="X3090" t="inlineStr">
        <is>
          <t>XXXXXX0513</t>
        </is>
      </c>
      <c r="Y3090" s="72" t="n">
        <v>46326.52037037037</v>
      </c>
    </row>
    <row r="3091">
      <c r="A3091" s="39" t="inlineStr">
        <is>
          <t>6ac9ea9e5bb6b3f86e018081</t>
        </is>
      </c>
      <c r="B3091" s="72" t="n">
        <v>46305.54506944444</v>
      </c>
      <c r="C3091" s="70" t="n">
        <v>46305</v>
      </c>
      <c r="D3091" t="inlineStr">
        <is>
          <t>2026-10</t>
        </is>
      </c>
      <c r="E3091" t="inlineStr">
        <is>
          <t>Wk of 2026-10-05</t>
        </is>
      </c>
      <c r="F3091" t="inlineStr">
        <is>
          <t>Attempt 1</t>
        </is>
      </c>
      <c r="G3091" s="39" t="str">
        <f>IF(ISNUMBER(MATCH(F3091,QualityStatuses,0)),"Quality Lead","Non-Quality Lead")</f>
        <v>Non-Quality Lead</v>
      </c>
      <c r="H3091" s="39" t="str">
        <f>IFERROR(INDEX(CampTypes,MATCH(I3091,CampList,0)),"Unattributed")</f>
        <v>Old</v>
      </c>
      <c r="I3091" t="inlineStr">
        <is>
          <t>E_Suresh_Natuf_Kiosk_07072026</t>
        </is>
      </c>
      <c r="J3091" t="inlineStr">
        <is>
          <t>E_Suresh_Natuf_Kiosk_07072026</t>
        </is>
      </c>
      <c r="K3091" t="inlineStr">
        <is>
          <t>Direct (campaign tagged in CRM)</t>
        </is>
      </c>
      <c r="L3091" t="inlineStr">
        <is>
          <t>E_Suresh_Natuf_Kiosk_07072026_Adset5</t>
        </is>
      </c>
      <c r="M3091" t="inlineStr">
        <is>
          <t>E_Suresh_Natuf_Kiosk_07072026_Adset5</t>
        </is>
      </c>
      <c r="N3091" t="inlineStr">
        <is>
          <t>E_Hindi_Suresh_Natuf_Kiosk_07072026_Adset5_ad3 – Copy 2</t>
        </is>
      </c>
      <c r="O3091" t="inlineStr">
        <is>
          <t>Natuf</t>
        </is>
      </c>
      <c r="P3091" t="inlineStr">
        <is>
          <t>Facebook</t>
        </is>
      </c>
      <c r="Q3091" t="inlineStr">
        <is>
          <t>Tejaswini Tarigopula</t>
        </is>
      </c>
      <c r="R3091" t="inlineStr">
        <is>
          <t>Shivamani</t>
        </is>
      </c>
      <c r="S3091" t="inlineStr">
        <is>
          <t>-</t>
        </is>
      </c>
      <c r="T3091" t="inlineStr">
        <is>
          <t>Ib</t>
        </is>
      </c>
      <c r="U3091" t="inlineStr">
        <is>
          <t xml:space="preserve"> </t>
        </is>
      </c>
      <c r="V3091" t="n">
        <v>1</v>
      </c>
      <c r="W3091" t="n">
        <v>0</v>
      </c>
      <c r="X3091" t="inlineStr">
        <is>
          <t>XXXXXX4727</t>
        </is>
      </c>
      <c r="Y3091" s="72" t="n">
        <v>46326.52037037037</v>
      </c>
    </row>
    <row r="3092">
      <c r="A3092" s="39" t="inlineStr">
        <is>
          <t>6ac9e68c82da748516f794a2</t>
        </is>
      </c>
      <c r="B3092" s="72" t="n">
        <v>46305.53300925926</v>
      </c>
      <c r="C3092" s="70" t="n">
        <v>46305</v>
      </c>
      <c r="D3092" t="inlineStr">
        <is>
          <t>2026-10</t>
        </is>
      </c>
      <c r="E3092" t="inlineStr">
        <is>
          <t>Wk of 2026-10-05</t>
        </is>
      </c>
      <c r="F3092" t="inlineStr">
        <is>
          <t>Nurture</t>
        </is>
      </c>
      <c r="G3092" s="39" t="str">
        <f>IF(ISNUMBER(MATCH(F3092,QualityStatuses,0)),"Quality Lead","Non-Quality Lead")</f>
        <v>Non-Quality Lead</v>
      </c>
      <c r="H3092" s="39" t="str">
        <f>IFERROR(INDEX(CampTypes,MATCH(I3092,CampList,0)),"Unattributed")</f>
        <v>New</v>
      </c>
      <c r="I3092" t="inlineStr">
        <is>
          <t>EBG - In House | ABO | Natuf | Leads | Unit Franchise | India | Oct26 | V1</t>
        </is>
      </c>
      <c r="J3092" t="inlineStr">
        <is>
          <t>EBG - In House | ABO | Natuf | Leads | Unit Franchise | India | Oct26 | V1</t>
        </is>
      </c>
      <c r="K3092" t="inlineStr">
        <is>
          <t>Direct (campaign tagged in CRM)</t>
        </is>
      </c>
      <c r="L3092" t="inlineStr">
        <is>
          <t>Natuf | LAL 1% | India | Jul26 | V1</t>
        </is>
      </c>
      <c r="M3092" t="inlineStr">
        <is>
          <t>Natuf | LAL 1% | India | Jul26 | V1</t>
        </is>
      </c>
      <c r="N3092" t="inlineStr">
        <is>
          <t>Natuf | Reel | Brand Ambassador | Heard Of Owning A Cafe | V1</t>
        </is>
      </c>
      <c r="O3092" t="inlineStr">
        <is>
          <t>In House Natuf</t>
        </is>
      </c>
      <c r="P3092" t="inlineStr">
        <is>
          <t>Facebook</t>
        </is>
      </c>
      <c r="Q3092" t="inlineStr">
        <is>
          <t>Marshal Malbari</t>
        </is>
      </c>
      <c r="R3092" t="inlineStr">
        <is>
          <t>Drishti Lodhia</t>
        </is>
      </c>
      <c r="S3092" t="inlineStr">
        <is>
          <t>-</t>
        </is>
      </c>
      <c r="T3092" t="inlineStr">
        <is>
          <t>Jodhpur</t>
        </is>
      </c>
      <c r="U3092" t="inlineStr">
        <is>
          <t xml:space="preserve"> </t>
        </is>
      </c>
      <c r="V3092" t="n">
        <v>6</v>
      </c>
      <c r="W3092" t="n">
        <v>2</v>
      </c>
      <c r="X3092" t="inlineStr">
        <is>
          <t>XXXXXX1107</t>
        </is>
      </c>
      <c r="Y3092" s="72" t="n">
        <v>46326.52037037037</v>
      </c>
    </row>
    <row r="3093">
      <c r="A3093" s="39" t="inlineStr">
        <is>
          <t>6ac9e3d7f04a453a2d48d8d6</t>
        </is>
      </c>
      <c r="B3093" s="72" t="n">
        <v>46305.52498842592</v>
      </c>
      <c r="C3093" s="70" t="n">
        <v>46305</v>
      </c>
      <c r="D3093" t="inlineStr">
        <is>
          <t>2026-10</t>
        </is>
      </c>
      <c r="E3093" t="inlineStr">
        <is>
          <t>Wk of 2026-10-05</t>
        </is>
      </c>
      <c r="F3093" t="inlineStr">
        <is>
          <t>Connected</t>
        </is>
      </c>
      <c r="G3093" s="39" t="str">
        <f>IF(ISNUMBER(MATCH(F3093,QualityStatuses,0)),"Quality Lead","Non-Quality Lead")</f>
        <v>Non-Quality Lead</v>
      </c>
      <c r="H3093" s="39" t="str">
        <f>IFERROR(INDEX(CampTypes,MATCH(I3093,CampList,0)),"Unattributed")</f>
        <v>Old</v>
      </c>
      <c r="I3093" t="inlineStr">
        <is>
          <t>natuf_Kiosk_14072026_Hindi</t>
        </is>
      </c>
      <c r="J3093" t="inlineStr">
        <is>
          <t>natuf_Kiosk_14072026_Hindi</t>
        </is>
      </c>
      <c r="K3093" t="inlineStr">
        <is>
          <t>Direct (campaign tagged in CRM)</t>
        </is>
      </c>
      <c r="L3093" t="inlineStr">
        <is>
          <t>natuf_Kiosk_09102026</t>
        </is>
      </c>
      <c r="M3093" t="inlineStr">
        <is>
          <t>natuf_Kiosk_09102026</t>
        </is>
      </c>
      <c r="N3093" t="inlineStr">
        <is>
          <t>natuf_Kiosk_14072026_ad set_ad1</t>
        </is>
      </c>
      <c r="O3093" t="inlineStr">
        <is>
          <t>Natuf</t>
        </is>
      </c>
      <c r="P3093" t="inlineStr">
        <is>
          <t>Facebook</t>
        </is>
      </c>
      <c r="Q3093" t="inlineStr">
        <is>
          <t>Tejaswini Tarigopula</t>
        </is>
      </c>
      <c r="R3093" t="inlineStr">
        <is>
          <t>Arjuman Vidya Sagar</t>
        </is>
      </c>
      <c r="S3093" t="inlineStr">
        <is>
          <t>-</t>
        </is>
      </c>
      <c r="T3093" t="inlineStr">
        <is>
          <t>Shekhar</t>
        </is>
      </c>
      <c r="U3093" t="inlineStr">
        <is>
          <t xml:space="preserve"> </t>
        </is>
      </c>
      <c r="V3093" t="n">
        <v>2</v>
      </c>
      <c r="W3093" t="n">
        <v>1</v>
      </c>
      <c r="X3093" t="inlineStr">
        <is>
          <t>XXXXXX3051</t>
        </is>
      </c>
      <c r="Y3093" s="72" t="n">
        <v>46326.52037037037</v>
      </c>
    </row>
    <row r="3094">
      <c r="A3094" s="39" t="inlineStr">
        <is>
          <t>6ac9e121144b7001ebd35e3c</t>
        </is>
      </c>
      <c r="B3094" s="72" t="n">
        <v>46305.51695601852</v>
      </c>
      <c r="C3094" s="70" t="n">
        <v>46305</v>
      </c>
      <c r="D3094" t="inlineStr">
        <is>
          <t>2026-10</t>
        </is>
      </c>
      <c r="E3094" t="inlineStr">
        <is>
          <t>Wk of 2026-10-05</t>
        </is>
      </c>
      <c r="F3094" t="inlineStr">
        <is>
          <t>Attempt 2</t>
        </is>
      </c>
      <c r="G3094" s="39" t="str">
        <f>IF(ISNUMBER(MATCH(F3094,QualityStatuses,0)),"Quality Lead","Non-Quality Lead")</f>
        <v>Non-Quality Lead</v>
      </c>
      <c r="H3094" s="39" t="str">
        <f>IFERROR(INDEX(CampTypes,MATCH(I3094,CampList,0)),"Unattributed")</f>
        <v>Old</v>
      </c>
      <c r="I3094" t="inlineStr">
        <is>
          <t>E_Karan_Natuf_All_07072026</t>
        </is>
      </c>
      <c r="J3094" t="inlineStr">
        <is>
          <t>E_Karan_Natuf_All_07072026</t>
        </is>
      </c>
      <c r="K3094" t="inlineStr">
        <is>
          <t>Direct (campaign tagged in CRM)</t>
        </is>
      </c>
      <c r="L3094" t="inlineStr">
        <is>
          <t>E_Karan_Natuf_Sign_07072026_Adset3</t>
        </is>
      </c>
      <c r="M3094" t="inlineStr">
        <is>
          <t>E_Karan_Natuf_Sign_07072026_Adset3</t>
        </is>
      </c>
      <c r="N3094" t="inlineStr">
        <is>
          <t>E_Karan_Natuf_Sign_07072026_Adset2_Ad1</t>
        </is>
      </c>
      <c r="O3094" t="inlineStr">
        <is>
          <t>Natuf</t>
        </is>
      </c>
      <c r="P3094" t="inlineStr">
        <is>
          <t>Facebook</t>
        </is>
      </c>
      <c r="Q3094" t="inlineStr">
        <is>
          <t>Tejaswini Tarigopula</t>
        </is>
      </c>
      <c r="R3094" t="inlineStr">
        <is>
          <t>Sai Charan</t>
        </is>
      </c>
      <c r="S3094" t="inlineStr">
        <is>
          <t>-</t>
        </is>
      </c>
      <c r="T3094" t="inlineStr">
        <is>
          <t>Ratla</t>
        </is>
      </c>
      <c r="U3094" t="inlineStr">
        <is>
          <t xml:space="preserve"> </t>
        </is>
      </c>
      <c r="V3094" t="n">
        <v>2</v>
      </c>
      <c r="W3094" t="n">
        <v>0</v>
      </c>
      <c r="X3094" t="inlineStr">
        <is>
          <t>XXXXXX0572</t>
        </is>
      </c>
      <c r="Y3094" s="72" t="n">
        <v>46326.52037037037</v>
      </c>
    </row>
    <row r="3095">
      <c r="A3095" s="39" t="inlineStr">
        <is>
          <t>6ac9e11f2540c8f637569412</t>
        </is>
      </c>
      <c r="B3095" s="72" t="n">
        <v>46305.51693287037</v>
      </c>
      <c r="C3095" s="70" t="n">
        <v>46305</v>
      </c>
      <c r="D3095" t="inlineStr">
        <is>
          <t>2026-10</t>
        </is>
      </c>
      <c r="E3095" t="inlineStr">
        <is>
          <t>Wk of 2026-10-05</t>
        </is>
      </c>
      <c r="F3095" t="inlineStr">
        <is>
          <t>Lost</t>
        </is>
      </c>
      <c r="G3095" s="39" t="str">
        <f>IF(ISNUMBER(MATCH(F3095,QualityStatuses,0)),"Quality Lead","Non-Quality Lead")</f>
        <v>Non-Quality Lead</v>
      </c>
      <c r="H3095" s="39" t="str">
        <f>IFERROR(INDEX(CampTypes,MATCH(I3095,CampList,0)),"Unattributed")</f>
        <v>Old</v>
      </c>
      <c r="I3095" t="inlineStr">
        <is>
          <t>E_Suresh_Natuf_Kiosk_07072026</t>
        </is>
      </c>
      <c r="J3095" t="inlineStr">
        <is>
          <t>E_Suresh_Natuf_Kiosk_07072026</t>
        </is>
      </c>
      <c r="K3095" t="inlineStr">
        <is>
          <t>Direct (campaign tagged in CRM)</t>
        </is>
      </c>
      <c r="L3095" t="inlineStr">
        <is>
          <t>E_Suresh_Natuf_Kiosk_07072026_Adset5</t>
        </is>
      </c>
      <c r="M3095" t="inlineStr">
        <is>
          <t>E_Suresh_Natuf_Kiosk_07072026_Adset5</t>
        </is>
      </c>
      <c r="N3095" t="inlineStr">
        <is>
          <t>E_Hindi_Suresh_Natuf_Kiosk_07072026_Adset5_ad3 – Copy 2</t>
        </is>
      </c>
      <c r="O3095" t="inlineStr">
        <is>
          <t>Natuf</t>
        </is>
      </c>
      <c r="P3095" t="inlineStr">
        <is>
          <t>Facebook</t>
        </is>
      </c>
      <c r="Q3095" t="inlineStr">
        <is>
          <t>Marshal Malbari</t>
        </is>
      </c>
      <c r="R3095" t="inlineStr">
        <is>
          <t>Drishti Lodhia</t>
        </is>
      </c>
      <c r="S3095" t="inlineStr">
        <is>
          <t>Not Interested</t>
        </is>
      </c>
      <c r="T3095" t="inlineStr">
        <is>
          <t>Kodinar</t>
        </is>
      </c>
      <c r="U3095" t="inlineStr">
        <is>
          <t xml:space="preserve"> </t>
        </is>
      </c>
      <c r="V3095" t="n">
        <v>5</v>
      </c>
      <c r="W3095" t="n">
        <v>3</v>
      </c>
      <c r="X3095" t="inlineStr">
        <is>
          <t>XXXXXX1122</t>
        </is>
      </c>
      <c r="Y3095" s="72" t="n">
        <v>46326.52037037037</v>
      </c>
    </row>
    <row r="3096">
      <c r="A3096" s="39" t="inlineStr">
        <is>
          <t>6ac9df15d6e63463a31ecf08</t>
        </is>
      </c>
      <c r="B3096" s="72" t="n">
        <v>46305.5108912037</v>
      </c>
      <c r="C3096" s="70" t="n">
        <v>46305</v>
      </c>
      <c r="D3096" t="inlineStr">
        <is>
          <t>2026-10</t>
        </is>
      </c>
      <c r="E3096" t="inlineStr">
        <is>
          <t>Wk of 2026-10-05</t>
        </is>
      </c>
      <c r="F3096" t="inlineStr">
        <is>
          <t>Lost</t>
        </is>
      </c>
      <c r="G3096" s="39" t="str">
        <f>IF(ISNUMBER(MATCH(F3096,QualityStatuses,0)),"Quality Lead","Non-Quality Lead")</f>
        <v>Non-Quality Lead</v>
      </c>
      <c r="H3096" s="39" t="str">
        <f>IFERROR(INDEX(CampTypes,MATCH(I3096,CampList,0)),"Unattributed")</f>
        <v>New</v>
      </c>
      <c r="I3096" t="inlineStr">
        <is>
          <t>EBG - In House | ABO | Natuf | Leads | Unit Franchise | India | Oct26 | V1</t>
        </is>
      </c>
      <c r="J3096" t="inlineStr">
        <is>
          <t>EBG - In House | ABO | Natuf | Leads | Unit Franchise | India | Oct26 | V1</t>
        </is>
      </c>
      <c r="K3096" t="inlineStr">
        <is>
          <t>Direct (campaign tagged in CRM)</t>
        </is>
      </c>
      <c r="L3096" t="inlineStr">
        <is>
          <t>Natuf | LAL 1% | India | Jul26 | V1</t>
        </is>
      </c>
      <c r="M3096" t="inlineStr">
        <is>
          <t>Natuf | LAL 1% | India | Jul26 | V1</t>
        </is>
      </c>
      <c r="N3096" t="inlineStr">
        <is>
          <t>Natuf | Reel | Brand Ambassador | Heard Of Owning A Cafe | V1</t>
        </is>
      </c>
      <c r="O3096" t="inlineStr">
        <is>
          <t>In House Natuf</t>
        </is>
      </c>
      <c r="P3096" t="inlineStr">
        <is>
          <t>Facebook</t>
        </is>
      </c>
      <c r="Q3096" t="inlineStr">
        <is>
          <t>Marshal Malbari</t>
        </is>
      </c>
      <c r="R3096" t="inlineStr">
        <is>
          <t>Aisha Rasalkar</t>
        </is>
      </c>
      <c r="S3096" t="inlineStr">
        <is>
          <t>Invalid Data</t>
        </is>
      </c>
      <c r="T3096" t="inlineStr">
        <is>
          <t>Landshut</t>
        </is>
      </c>
      <c r="U3096" t="inlineStr">
        <is>
          <t xml:space="preserve"> </t>
        </is>
      </c>
      <c r="V3096" t="n">
        <v>1</v>
      </c>
      <c r="W3096" t="n">
        <v>0</v>
      </c>
      <c r="X3096" t="inlineStr">
        <is>
          <t>XXXXXX5452</t>
        </is>
      </c>
      <c r="Y3096" s="72" t="n">
        <v>46326.52037037037</v>
      </c>
    </row>
    <row r="3097">
      <c r="A3097" s="39" t="inlineStr">
        <is>
          <t>6ac9dddad14a82c467edc452</t>
        </is>
      </c>
      <c r="B3097" s="72" t="n">
        <v>46305.50724537037</v>
      </c>
      <c r="C3097" s="70" t="n">
        <v>46305</v>
      </c>
      <c r="D3097" t="inlineStr">
        <is>
          <t>2026-10</t>
        </is>
      </c>
      <c r="E3097" t="inlineStr">
        <is>
          <t>Wk of 2026-10-05</t>
        </is>
      </c>
      <c r="F3097" t="inlineStr">
        <is>
          <t>New Lead</t>
        </is>
      </c>
      <c r="G3097" s="39" t="str">
        <f>IF(ISNUMBER(MATCH(F3097,QualityStatuses,0)),"Quality Lead","Non-Quality Lead")</f>
        <v>Non-Quality Lead</v>
      </c>
      <c r="H3097" s="39" t="str">
        <f>IFERROR(INDEX(CampTypes,MATCH(I3097,CampList,0)),"Unattributed")</f>
        <v>Old</v>
      </c>
      <c r="I3097" t="inlineStr">
        <is>
          <t>E_Suresh_Natuf_Kiosk_07072026</t>
        </is>
      </c>
      <c r="J3097" t="inlineStr">
        <is>
          <t>E_Suresh_Natuf_Kiosk_07072026</t>
        </is>
      </c>
      <c r="K3097" t="inlineStr">
        <is>
          <t>Direct (campaign tagged in CRM)</t>
        </is>
      </c>
      <c r="L3097" t="inlineStr">
        <is>
          <t>E_Suresh_Natuf_Kiosk_07072026_Adset5</t>
        </is>
      </c>
      <c r="M3097" t="inlineStr">
        <is>
          <t>E_Suresh_Natuf_Kiosk_07072026_Adset5</t>
        </is>
      </c>
      <c r="N3097" t="inlineStr">
        <is>
          <t>E_Hindi_Suresh_Natuf_Kiosk_07072026_Adset5_ad3 – Copy 2</t>
        </is>
      </c>
      <c r="O3097" t="inlineStr">
        <is>
          <t>Natuf</t>
        </is>
      </c>
      <c r="P3097" t="inlineStr">
        <is>
          <t>Facebook</t>
        </is>
      </c>
      <c r="Q3097" t="inlineStr">
        <is>
          <t>Tejaswini Tarigopula</t>
        </is>
      </c>
      <c r="R3097" t="inlineStr">
        <is>
          <t>Rima Paul</t>
        </is>
      </c>
      <c r="S3097" t="inlineStr">
        <is>
          <t>-</t>
        </is>
      </c>
      <c r="T3097" t="inlineStr">
        <is>
          <t>Delhi</t>
        </is>
      </c>
      <c r="U3097" t="inlineStr">
        <is>
          <t xml:space="preserve"> </t>
        </is>
      </c>
      <c r="V3097" t="n">
        <v>3</v>
      </c>
      <c r="W3097" t="n">
        <v>1</v>
      </c>
      <c r="X3097" t="inlineStr">
        <is>
          <t>XXXXXX3458</t>
        </is>
      </c>
      <c r="Y3097" s="72" t="n">
        <v>46326.52037037037</v>
      </c>
    </row>
    <row r="3098">
      <c r="A3098" s="39" t="inlineStr">
        <is>
          <t>6ac9dcfe74436a338d00044e</t>
        </is>
      </c>
      <c r="B3098" s="72" t="n">
        <v>46305.50469907407</v>
      </c>
      <c r="C3098" s="70" t="n">
        <v>46305</v>
      </c>
      <c r="D3098" t="inlineStr">
        <is>
          <t>2026-10</t>
        </is>
      </c>
      <c r="E3098" t="inlineStr">
        <is>
          <t>Wk of 2026-10-05</t>
        </is>
      </c>
      <c r="F3098" t="inlineStr">
        <is>
          <t>Lost</t>
        </is>
      </c>
      <c r="G3098" s="39" t="str">
        <f>IF(ISNUMBER(MATCH(F3098,QualityStatuses,0)),"Quality Lead","Non-Quality Lead")</f>
        <v>Non-Quality Lead</v>
      </c>
      <c r="H3098" s="39" t="str">
        <f>IFERROR(INDEX(CampTypes,MATCH(I3098,CampList,0)),"Unattributed")</f>
        <v>Old</v>
      </c>
      <c r="I3098" t="inlineStr">
        <is>
          <t>natuf_Kiosk_14072026_Hindi</t>
        </is>
      </c>
      <c r="J3098" t="inlineStr">
        <is>
          <t>natuf_Kiosk_14072026_Hindi</t>
        </is>
      </c>
      <c r="K3098" t="inlineStr">
        <is>
          <t>Direct (campaign tagged in CRM)</t>
        </is>
      </c>
      <c r="L3098" t="inlineStr">
        <is>
          <t>natuf_Kiosk_09102026</t>
        </is>
      </c>
      <c r="M3098" t="inlineStr">
        <is>
          <t>natuf_Kiosk_09102026</t>
        </is>
      </c>
      <c r="N3098" t="inlineStr">
        <is>
          <t>natuf_Kiosk_14072026_ad set_ad1</t>
        </is>
      </c>
      <c r="O3098" t="inlineStr">
        <is>
          <t>Natuf</t>
        </is>
      </c>
      <c r="P3098" t="inlineStr">
        <is>
          <t>Facebook</t>
        </is>
      </c>
      <c r="Q3098" t="inlineStr">
        <is>
          <t>Tejaswini Tarigopula</t>
        </is>
      </c>
      <c r="R3098" t="inlineStr">
        <is>
          <t>Shivani Sharma</t>
        </is>
      </c>
      <c r="S3098" t="inlineStr">
        <is>
          <t>Not Interested</t>
        </is>
      </c>
      <c r="T3098" t="inlineStr">
        <is>
          <t>Covai</t>
        </is>
      </c>
      <c r="U3098" t="inlineStr">
        <is>
          <t xml:space="preserve"> </t>
        </is>
      </c>
      <c r="V3098" t="n">
        <v>1</v>
      </c>
      <c r="W3098" t="n">
        <v>1</v>
      </c>
      <c r="X3098" t="inlineStr">
        <is>
          <t>XXXXXX0888</t>
        </is>
      </c>
      <c r="Y3098" s="72" t="n">
        <v>46326.52037037037</v>
      </c>
    </row>
    <row r="3099">
      <c r="A3099" s="39" t="inlineStr">
        <is>
          <t>6ac9dcc12f59b3de02aa7e33</t>
        </is>
      </c>
      <c r="B3099" s="72" t="n">
        <v>46305.50399305556</v>
      </c>
      <c r="C3099" s="70" t="n">
        <v>46305</v>
      </c>
      <c r="D3099" t="inlineStr">
        <is>
          <t>2026-10</t>
        </is>
      </c>
      <c r="E3099" t="inlineStr">
        <is>
          <t>Wk of 2026-10-05</t>
        </is>
      </c>
      <c r="F3099" t="inlineStr">
        <is>
          <t>Details Shared</t>
        </is>
      </c>
      <c r="G3099" s="39" t="str">
        <f>IF(ISNUMBER(MATCH(F3099,QualityStatuses,0)),"Quality Lead","Non-Quality Lead")</f>
        <v>Quality Lead</v>
      </c>
      <c r="H3099" s="39" t="str">
        <f>IFERROR(INDEX(CampTypes,MATCH(I3099,CampList,0)),"Unattributed")</f>
        <v>Old</v>
      </c>
      <c r="I3099" t="inlineStr">
        <is>
          <t>E_Suresh_Natuf_Kiosk_07072026</t>
        </is>
      </c>
      <c r="J3099" t="inlineStr">
        <is>
          <t>E_Suresh_Natuf_Kiosk_07072026</t>
        </is>
      </c>
      <c r="K3099" t="inlineStr">
        <is>
          <t>Direct (campaign tagged in CRM)</t>
        </is>
      </c>
      <c r="L3099" t="inlineStr">
        <is>
          <t>E_Suresh_Natuf_Kiosk_07072026_Adset5</t>
        </is>
      </c>
      <c r="M3099" t="inlineStr">
        <is>
          <t>E_Suresh_Natuf_Kiosk_07072026_Adset5</t>
        </is>
      </c>
      <c r="N3099" t="inlineStr">
        <is>
          <t>E_Hindi_Suresh_Natuf_Kiosk_07072026_Adset5_ad3 – Copy 2</t>
        </is>
      </c>
      <c r="O3099" t="inlineStr">
        <is>
          <t>Natuf</t>
        </is>
      </c>
      <c r="P3099" t="inlineStr">
        <is>
          <t>Facebook</t>
        </is>
      </c>
      <c r="Q3099" t="inlineStr">
        <is>
          <t>Tejaswini Tarigopula</t>
        </is>
      </c>
      <c r="R3099" t="inlineStr">
        <is>
          <t>Shivamani</t>
        </is>
      </c>
      <c r="S3099" t="inlineStr">
        <is>
          <t>-</t>
        </is>
      </c>
      <c r="T3099" t="inlineStr">
        <is>
          <t>Pune</t>
        </is>
      </c>
      <c r="U3099" t="inlineStr">
        <is>
          <t xml:space="preserve"> </t>
        </is>
      </c>
      <c r="V3099" t="n">
        <v>4</v>
      </c>
      <c r="W3099" t="n">
        <v>4</v>
      </c>
      <c r="X3099" t="inlineStr">
        <is>
          <t>XXXXXX0605</t>
        </is>
      </c>
      <c r="Y3099" s="72" t="n">
        <v>46326.52037037037</v>
      </c>
    </row>
    <row r="3100">
      <c r="A3100" s="39" t="inlineStr">
        <is>
          <t>6ac9dc6982da748516f7864b</t>
        </is>
      </c>
      <c r="B3100" s="72" t="n">
        <v>46305.50297453703</v>
      </c>
      <c r="C3100" s="70" t="n">
        <v>46305</v>
      </c>
      <c r="D3100" t="inlineStr">
        <is>
          <t>2026-10</t>
        </is>
      </c>
      <c r="E3100" t="inlineStr">
        <is>
          <t>Wk of 2026-10-05</t>
        </is>
      </c>
      <c r="F3100" t="inlineStr">
        <is>
          <t>Lost</t>
        </is>
      </c>
      <c r="G3100" s="39" t="str">
        <f>IF(ISNUMBER(MATCH(F3100,QualityStatuses,0)),"Quality Lead","Non-Quality Lead")</f>
        <v>Non-Quality Lead</v>
      </c>
      <c r="H3100" s="39" t="str">
        <f>IFERROR(INDEX(CampTypes,MATCH(I3100,CampList,0)),"Unattributed")</f>
        <v>New</v>
      </c>
      <c r="I3100" t="inlineStr">
        <is>
          <t>EBG - In House | ABO | Natuf | Leads | Unit Franchise | India | Oct26 | V1</t>
        </is>
      </c>
      <c r="J3100" t="inlineStr">
        <is>
          <t>EBG - In House | ABO | Natuf | Leads | Unit Franchise | India | Oct26 | V1</t>
        </is>
      </c>
      <c r="K3100" t="inlineStr">
        <is>
          <t>Direct (campaign tagged in CRM)</t>
        </is>
      </c>
      <c r="L3100" t="inlineStr">
        <is>
          <t>Natuf | Business Owners | Tier1 + Growth Cities | Oct26 | V1</t>
        </is>
      </c>
      <c r="M3100" t="inlineStr">
        <is>
          <t>Natuf | Business Owners | Tier1 + Growth Cities | Oct26 | V1</t>
        </is>
      </c>
      <c r="N3100" t="inlineStr">
        <is>
          <t>Natuf | Reel | Brand Ambassador | Heard Of Owning A Cafe | V1</t>
        </is>
      </c>
      <c r="O3100" t="inlineStr">
        <is>
          <t>In House Natuf</t>
        </is>
      </c>
      <c r="P3100" t="inlineStr">
        <is>
          <t>Facebook</t>
        </is>
      </c>
      <c r="Q3100" t="inlineStr">
        <is>
          <t>Marshal Malbari</t>
        </is>
      </c>
      <c r="R3100" t="inlineStr">
        <is>
          <t>Shubham Menon</t>
        </is>
      </c>
      <c r="S3100" t="inlineStr">
        <is>
          <t>Not Interested</t>
        </is>
      </c>
      <c r="T3100" t="inlineStr">
        <is>
          <t>New Delhi</t>
        </is>
      </c>
      <c r="U3100" t="inlineStr">
        <is>
          <t xml:space="preserve"> </t>
        </is>
      </c>
      <c r="V3100" t="n">
        <v>3</v>
      </c>
      <c r="W3100" t="n">
        <v>3</v>
      </c>
      <c r="X3100" t="inlineStr">
        <is>
          <t>XXXXXX9909</t>
        </is>
      </c>
      <c r="Y3100" s="72" t="n">
        <v>46326.52037037037</v>
      </c>
    </row>
    <row r="3101">
      <c r="A3101" s="39" t="inlineStr">
        <is>
          <t>6ac9db37d6e63463a31ecb00</t>
        </is>
      </c>
      <c r="B3101" s="72" t="n">
        <v>46305.49943287037</v>
      </c>
      <c r="C3101" s="70" t="n">
        <v>46305</v>
      </c>
      <c r="D3101" t="inlineStr">
        <is>
          <t>2026-10</t>
        </is>
      </c>
      <c r="E3101" t="inlineStr">
        <is>
          <t>Wk of 2026-10-05</t>
        </is>
      </c>
      <c r="F3101" t="inlineStr">
        <is>
          <t>Lost</t>
        </is>
      </c>
      <c r="G3101" s="39" t="str">
        <f>IF(ISNUMBER(MATCH(F3101,QualityStatuses,0)),"Quality Lead","Non-Quality Lead")</f>
        <v>Non-Quality Lead</v>
      </c>
      <c r="H3101" s="39" t="str">
        <f>IFERROR(INDEX(CampTypes,MATCH(I3101,CampList,0)),"Unattributed")</f>
        <v>New</v>
      </c>
      <c r="I3101" t="inlineStr">
        <is>
          <t>EBG - In House | ABO | Natuf | Leads | Unit Franchise | India | Oct26 | V1</t>
        </is>
      </c>
      <c r="J3101" t="inlineStr">
        <is>
          <t>EBG - In House | ABO | Natuf | Leads | Unit Franchise | India | Oct26 | V1</t>
        </is>
      </c>
      <c r="K3101" t="inlineStr">
        <is>
          <t>Direct (campaign tagged in CRM)</t>
        </is>
      </c>
      <c r="L3101" t="inlineStr">
        <is>
          <t>Natuf | LAL 1% | India | Jul26 | V1</t>
        </is>
      </c>
      <c r="M3101" t="inlineStr">
        <is>
          <t>Natuf | LAL 1% | India | Jul26 | V1</t>
        </is>
      </c>
      <c r="N3101" t="inlineStr">
        <is>
          <t>Natuf | Reel | Brand Ambassador | Heard Of Owning A Cafe | V1</t>
        </is>
      </c>
      <c r="O3101" t="inlineStr">
        <is>
          <t>In House Natuf</t>
        </is>
      </c>
      <c r="P3101" t="inlineStr">
        <is>
          <t>Facebook</t>
        </is>
      </c>
      <c r="Q3101" t="inlineStr">
        <is>
          <t>Marshal Malbari</t>
        </is>
      </c>
      <c r="R3101" t="inlineStr">
        <is>
          <t>Vanita Joshi</t>
        </is>
      </c>
      <c r="S3101" t="inlineStr">
        <is>
          <t>No Budget</t>
        </is>
      </c>
      <c r="T3101" t="inlineStr">
        <is>
          <t>Gauhati</t>
        </is>
      </c>
      <c r="U3101" t="inlineStr">
        <is>
          <t xml:space="preserve"> </t>
        </is>
      </c>
      <c r="V3101" t="n">
        <v>1</v>
      </c>
      <c r="W3101" t="n">
        <v>1</v>
      </c>
      <c r="X3101" t="inlineStr">
        <is>
          <t>XXXXXX2758</t>
        </is>
      </c>
      <c r="Y3101" s="72" t="n">
        <v>46326.52037037037</v>
      </c>
    </row>
    <row r="3102">
      <c r="A3102" s="39" t="inlineStr">
        <is>
          <t>6ac9d5857cc0215b35f762a2</t>
        </is>
      </c>
      <c r="B3102" s="72" t="n">
        <v>46305.48255787037</v>
      </c>
      <c r="C3102" s="70" t="n">
        <v>46305</v>
      </c>
      <c r="D3102" t="inlineStr">
        <is>
          <t>2026-10</t>
        </is>
      </c>
      <c r="E3102" t="inlineStr">
        <is>
          <t>Wk of 2026-10-05</t>
        </is>
      </c>
      <c r="F3102" t="inlineStr">
        <is>
          <t>Attempt 4</t>
        </is>
      </c>
      <c r="G3102" s="39" t="str">
        <f>IF(ISNUMBER(MATCH(F3102,QualityStatuses,0)),"Quality Lead","Non-Quality Lead")</f>
        <v>Non-Quality Lead</v>
      </c>
      <c r="H3102" s="39" t="str">
        <f>IFERROR(INDEX(CampTypes,MATCH(I3102,CampList,0)),"Unattributed")</f>
        <v>Old</v>
      </c>
      <c r="I3102" t="inlineStr">
        <is>
          <t>natuf_Kiosk_14072026_Hindi</t>
        </is>
      </c>
      <c r="J3102" t="inlineStr">
        <is>
          <t>natuf_Kiosk_14072026_Hindi</t>
        </is>
      </c>
      <c r="K3102" t="inlineStr">
        <is>
          <t>Direct (campaign tagged in CRM)</t>
        </is>
      </c>
      <c r="L3102" t="inlineStr">
        <is>
          <t>natuf_Kiosk_09102026</t>
        </is>
      </c>
      <c r="M3102" t="inlineStr">
        <is>
          <t>natuf_Kiosk_09102026</t>
        </is>
      </c>
      <c r="N3102" t="inlineStr">
        <is>
          <t>natuf_Kiosk_14072026_ad set_ad1</t>
        </is>
      </c>
      <c r="O3102" t="inlineStr">
        <is>
          <t>Natuf</t>
        </is>
      </c>
      <c r="P3102" t="inlineStr">
        <is>
          <t>Facebook</t>
        </is>
      </c>
      <c r="Q3102" t="inlineStr">
        <is>
          <t>Tejaswini Tarigopula</t>
        </is>
      </c>
      <c r="R3102" t="inlineStr">
        <is>
          <t>Rauth Sanketh</t>
        </is>
      </c>
      <c r="S3102" t="inlineStr">
        <is>
          <t>-</t>
        </is>
      </c>
      <c r="T3102" t="inlineStr">
        <is>
          <t>Gondia</t>
        </is>
      </c>
      <c r="U3102" t="inlineStr">
        <is>
          <t xml:space="preserve"> </t>
        </is>
      </c>
      <c r="V3102" t="n">
        <v>5</v>
      </c>
      <c r="W3102" t="n">
        <v>0</v>
      </c>
      <c r="X3102" t="inlineStr">
        <is>
          <t>XXXXXX1915</t>
        </is>
      </c>
      <c r="Y3102" s="72" t="n">
        <v>46326.52037037037</v>
      </c>
    </row>
    <row r="3103">
      <c r="A3103" s="39" t="inlineStr">
        <is>
          <t>6ac9d3fe617449d19f3c4773</t>
        </is>
      </c>
      <c r="B3103" s="72" t="n">
        <v>46305.47803240741</v>
      </c>
      <c r="C3103" s="70" t="n">
        <v>46305</v>
      </c>
      <c r="D3103" t="inlineStr">
        <is>
          <t>2026-10</t>
        </is>
      </c>
      <c r="E3103" t="inlineStr">
        <is>
          <t>Wk of 2026-10-05</t>
        </is>
      </c>
      <c r="F3103" t="inlineStr">
        <is>
          <t>Lost</t>
        </is>
      </c>
      <c r="G3103" s="39" t="str">
        <f>IF(ISNUMBER(MATCH(F3103,QualityStatuses,0)),"Quality Lead","Non-Quality Lead")</f>
        <v>Non-Quality Lead</v>
      </c>
      <c r="H3103" s="39" t="str">
        <f>IFERROR(INDEX(CampTypes,MATCH(I3103,CampList,0)),"Unattributed")</f>
        <v>New</v>
      </c>
      <c r="I3103" t="inlineStr">
        <is>
          <t>EBG - In House | ABO | Natuf | Leads | Unit Franchise | India | Oct26 | V1</t>
        </is>
      </c>
      <c r="J3103" t="inlineStr">
        <is>
          <t>EBG - In House | ABO | Natuf | Leads | Unit Franchise | India | Oct26 | V1</t>
        </is>
      </c>
      <c r="K3103" t="inlineStr">
        <is>
          <t>Direct (campaign tagged in CRM)</t>
        </is>
      </c>
      <c r="L3103" t="inlineStr">
        <is>
          <t>Natuf | LAL 1% | India | Jul26 | V1</t>
        </is>
      </c>
      <c r="M3103" t="inlineStr">
        <is>
          <t>Natuf | LAL 1% | India | Jul26 | V1</t>
        </is>
      </c>
      <c r="N3103" t="inlineStr">
        <is>
          <t>Natuf | Reel | Brand Ambassador | Heard Of Owning A Cafe | V1</t>
        </is>
      </c>
      <c r="O3103" t="inlineStr">
        <is>
          <t>In House Natuf</t>
        </is>
      </c>
      <c r="P3103" t="inlineStr">
        <is>
          <t>Facebook</t>
        </is>
      </c>
      <c r="Q3103" t="inlineStr">
        <is>
          <t>Marshal Malbari</t>
        </is>
      </c>
      <c r="R3103" t="inlineStr">
        <is>
          <t>Tanishq A</t>
        </is>
      </c>
      <c r="S3103" t="inlineStr">
        <is>
          <t>DNP - Did Not Pick Up</t>
        </is>
      </c>
      <c r="T3103" t="inlineStr">
        <is>
          <t>Muzaffarpur</t>
        </is>
      </c>
      <c r="U3103" t="inlineStr">
        <is>
          <t xml:space="preserve"> </t>
        </is>
      </c>
      <c r="V3103" t="n">
        <v>6</v>
      </c>
      <c r="W3103" t="n">
        <v>0</v>
      </c>
      <c r="X3103" t="inlineStr">
        <is>
          <t>XXXXXX6722</t>
        </is>
      </c>
      <c r="Y3103" s="72" t="n">
        <v>46326.52037037037</v>
      </c>
    </row>
    <row r="3104">
      <c r="A3104" s="39" t="inlineStr">
        <is>
          <t>6ac9d27dcc763919c40a196b</t>
        </is>
      </c>
      <c r="B3104" s="72" t="n">
        <v>46305.47357638889</v>
      </c>
      <c r="C3104" s="70" t="n">
        <v>46305</v>
      </c>
      <c r="D3104" t="inlineStr">
        <is>
          <t>2026-10</t>
        </is>
      </c>
      <c r="E3104" t="inlineStr">
        <is>
          <t>Wk of 2026-10-05</t>
        </is>
      </c>
      <c r="F3104" t="inlineStr">
        <is>
          <t>Lost</t>
        </is>
      </c>
      <c r="G3104" s="39" t="str">
        <f>IF(ISNUMBER(MATCH(F3104,QualityStatuses,0)),"Quality Lead","Non-Quality Lead")</f>
        <v>Non-Quality Lead</v>
      </c>
      <c r="H3104" s="39" t="str">
        <f>IFERROR(INDEX(CampTypes,MATCH(I3104,CampList,0)),"Unattributed")</f>
        <v>New</v>
      </c>
      <c r="I3104" t="inlineStr">
        <is>
          <t>EBG - In House | ABO | Natuf | Leads | Unit Franchise | India | Oct26 | V1</t>
        </is>
      </c>
      <c r="J3104" t="inlineStr">
        <is>
          <t>EBG - In House | ABO | Natuf | Leads | Unit Franchise | India | Oct26 | V1</t>
        </is>
      </c>
      <c r="K3104" t="inlineStr">
        <is>
          <t>Direct (campaign tagged in CRM)</t>
        </is>
      </c>
      <c r="L3104" t="inlineStr">
        <is>
          <t>Natuf | LAL 1% | India | Jul26 | V1</t>
        </is>
      </c>
      <c r="M3104" t="inlineStr">
        <is>
          <t>Natuf | LAL 1% | India | Jul26 | V1</t>
        </is>
      </c>
      <c r="N3104" t="inlineStr">
        <is>
          <t>Natuf | Reel | Brand Ambassador | Heard Of Owning A Cafe | V1</t>
        </is>
      </c>
      <c r="O3104" t="inlineStr">
        <is>
          <t>In House Natuf</t>
        </is>
      </c>
      <c r="P3104" t="inlineStr">
        <is>
          <t>Facebook</t>
        </is>
      </c>
      <c r="Q3104" t="inlineStr">
        <is>
          <t>Marshal Malbari</t>
        </is>
      </c>
      <c r="R3104" t="inlineStr">
        <is>
          <t>Shubham Menon</t>
        </is>
      </c>
      <c r="S3104" t="inlineStr">
        <is>
          <t>DNP - Did Not Pick Up</t>
        </is>
      </c>
      <c r="T3104" t="inlineStr">
        <is>
          <t>Manali</t>
        </is>
      </c>
      <c r="U3104" t="inlineStr">
        <is>
          <t xml:space="preserve"> </t>
        </is>
      </c>
      <c r="V3104" t="n">
        <v>6</v>
      </c>
      <c r="W3104" t="n">
        <v>3</v>
      </c>
      <c r="X3104" t="inlineStr">
        <is>
          <t>XXXXXX3093</t>
        </is>
      </c>
      <c r="Y3104" s="72" t="n">
        <v>46326.52037037037</v>
      </c>
    </row>
    <row r="3105">
      <c r="A3105" s="39" t="inlineStr">
        <is>
          <t>6ac9cf408957a0a3fdb0eec1</t>
        </is>
      </c>
      <c r="B3105" s="72" t="n">
        <v>46305.46398148148</v>
      </c>
      <c r="C3105" s="70" t="n">
        <v>46305</v>
      </c>
      <c r="D3105" t="inlineStr">
        <is>
          <t>2026-10</t>
        </is>
      </c>
      <c r="E3105" t="inlineStr">
        <is>
          <t>Wk of 2026-10-05</t>
        </is>
      </c>
      <c r="F3105" t="inlineStr">
        <is>
          <t>Connected</t>
        </is>
      </c>
      <c r="G3105" s="39" t="str">
        <f>IF(ISNUMBER(MATCH(F3105,QualityStatuses,0)),"Quality Lead","Non-Quality Lead")</f>
        <v>Non-Quality Lead</v>
      </c>
      <c r="H3105" s="39" t="str">
        <f>IFERROR(INDEX(CampTypes,MATCH(I3105,CampList,0)),"Unattributed")</f>
        <v>Old</v>
      </c>
      <c r="I3105" t="inlineStr">
        <is>
          <t>E_Natuf_Generic_13082026</t>
        </is>
      </c>
      <c r="J3105" t="inlineStr">
        <is>
          <t>E_Natuf_Generic_13082026</t>
        </is>
      </c>
      <c r="K3105" t="inlineStr">
        <is>
          <t>Direct (campaign tagged in CRM)</t>
        </is>
      </c>
      <c r="L3105" t="inlineStr">
        <is>
          <t>E_Natuf_Generic_13082026_Adset1</t>
        </is>
      </c>
      <c r="M3105" t="inlineStr">
        <is>
          <t>E_Natuf_Generic_13082026_Adset1</t>
        </is>
      </c>
      <c r="N3105" t="inlineStr">
        <is>
          <t>E_Natuf_Generic_13082026_Adset1_Ad1</t>
        </is>
      </c>
      <c r="O3105" t="inlineStr">
        <is>
          <t>Natuf</t>
        </is>
      </c>
      <c r="P3105" t="inlineStr">
        <is>
          <t>Facebook</t>
        </is>
      </c>
      <c r="Q3105" t="inlineStr">
        <is>
          <t>Tejaswini Tarigopula</t>
        </is>
      </c>
      <c r="R3105" t="inlineStr">
        <is>
          <t>Arjuman Vidya Sagar</t>
        </is>
      </c>
      <c r="S3105" t="inlineStr">
        <is>
          <t>-</t>
        </is>
      </c>
      <c r="T3105" t="inlineStr">
        <is>
          <t>Akola</t>
        </is>
      </c>
      <c r="U3105" t="inlineStr">
        <is>
          <t xml:space="preserve"> </t>
        </is>
      </c>
      <c r="V3105" t="n">
        <v>1</v>
      </c>
      <c r="W3105" t="n">
        <v>1</v>
      </c>
      <c r="X3105" t="inlineStr">
        <is>
          <t>XXXXXX3356</t>
        </is>
      </c>
      <c r="Y3105" s="72" t="n">
        <v>46326.52037037037</v>
      </c>
    </row>
    <row r="3106">
      <c r="A3106" s="39" t="inlineStr">
        <is>
          <t>6ac9cf3654d1ad8e79493176</t>
        </is>
      </c>
      <c r="B3106" s="72" t="n">
        <v>46305.46386574074</v>
      </c>
      <c r="C3106" s="70" t="n">
        <v>46305</v>
      </c>
      <c r="D3106" t="inlineStr">
        <is>
          <t>2026-10</t>
        </is>
      </c>
      <c r="E3106" t="inlineStr">
        <is>
          <t>Wk of 2026-10-05</t>
        </is>
      </c>
      <c r="F3106" t="inlineStr">
        <is>
          <t>Attempt 2</t>
        </is>
      </c>
      <c r="G3106" s="39" t="str">
        <f>IF(ISNUMBER(MATCH(F3106,QualityStatuses,0)),"Quality Lead","Non-Quality Lead")</f>
        <v>Non-Quality Lead</v>
      </c>
      <c r="H3106" s="39" t="str">
        <f>IFERROR(INDEX(CampTypes,MATCH(I3106,CampList,0)),"Unattributed")</f>
        <v>Old</v>
      </c>
      <c r="I3106" t="inlineStr">
        <is>
          <t>natuf_Kiosk_14072026_Hindi</t>
        </is>
      </c>
      <c r="J3106" t="inlineStr">
        <is>
          <t>natuf_Kiosk_14072026_Hindi</t>
        </is>
      </c>
      <c r="K3106" t="inlineStr">
        <is>
          <t>Direct (campaign tagged in CRM)</t>
        </is>
      </c>
      <c r="L3106" t="inlineStr">
        <is>
          <t>natuf_Kiosk_09102026</t>
        </is>
      </c>
      <c r="M3106" t="inlineStr">
        <is>
          <t>natuf_Kiosk_09102026</t>
        </is>
      </c>
      <c r="N3106" t="inlineStr">
        <is>
          <t>natuf_Kiosk_14072026_ad set_ad1</t>
        </is>
      </c>
      <c r="O3106" t="inlineStr">
        <is>
          <t>Natuf</t>
        </is>
      </c>
      <c r="P3106" t="inlineStr">
        <is>
          <t>Facebook</t>
        </is>
      </c>
      <c r="Q3106" t="inlineStr">
        <is>
          <t>Tejaswini Tarigopula</t>
        </is>
      </c>
      <c r="R3106" t="inlineStr">
        <is>
          <t>Sai Charan</t>
        </is>
      </c>
      <c r="S3106" t="inlineStr">
        <is>
          <t>-</t>
        </is>
      </c>
      <c r="T3106" t="inlineStr">
        <is>
          <t>0delhi</t>
        </is>
      </c>
      <c r="U3106" t="inlineStr">
        <is>
          <t xml:space="preserve"> </t>
        </is>
      </c>
      <c r="V3106" t="n">
        <v>2</v>
      </c>
      <c r="W3106" t="n">
        <v>0</v>
      </c>
      <c r="X3106" t="inlineStr">
        <is>
          <t>XXXXXX2276</t>
        </is>
      </c>
      <c r="Y3106" s="72" t="n">
        <v>46326.52037037037</v>
      </c>
    </row>
    <row r="3107">
      <c r="A3107" s="39" t="inlineStr">
        <is>
          <t>6ac9ce9fad1f76b7ff5c1e4e</t>
        </is>
      </c>
      <c r="B3107" s="72" t="n">
        <v>46305.46211805556</v>
      </c>
      <c r="C3107" s="70" t="n">
        <v>46305</v>
      </c>
      <c r="D3107" t="inlineStr">
        <is>
          <t>2026-10</t>
        </is>
      </c>
      <c r="E3107" t="inlineStr">
        <is>
          <t>Wk of 2026-10-05</t>
        </is>
      </c>
      <c r="F3107" t="inlineStr">
        <is>
          <t>Attempt 1</t>
        </is>
      </c>
      <c r="G3107" s="39" t="str">
        <f>IF(ISNUMBER(MATCH(F3107,QualityStatuses,0)),"Quality Lead","Non-Quality Lead")</f>
        <v>Non-Quality Lead</v>
      </c>
      <c r="H3107" s="39" t="str">
        <f>IFERROR(INDEX(CampTypes,MATCH(I3107,CampList,0)),"Unattributed")</f>
        <v>New</v>
      </c>
      <c r="I3107" t="inlineStr">
        <is>
          <t>EBG - In House | ABO | Natuf | Leads | Unit Franchise | India | Oct26 | V1</t>
        </is>
      </c>
      <c r="J3107" t="inlineStr">
        <is>
          <t>EBG - In House | ABO | Natuf | Leads | Unit Franchise | India | Oct26 | V1</t>
        </is>
      </c>
      <c r="K3107" t="inlineStr">
        <is>
          <t>Direct (campaign tagged in CRM)</t>
        </is>
      </c>
      <c r="L3107" t="inlineStr">
        <is>
          <t>Natuf | Investors | Tier1 + Growth Cities | Oct26 | V1</t>
        </is>
      </c>
      <c r="M3107" t="inlineStr">
        <is>
          <t>Natuf | Investors | Tier1 + Growth Cities | Oct26 | V1</t>
        </is>
      </c>
      <c r="N3107" t="inlineStr">
        <is>
          <t>Natuf | Reel | Brand Ambassador | Heard Of Owning A Cafe | V1</t>
        </is>
      </c>
      <c r="O3107" t="inlineStr">
        <is>
          <t>In House Natuf</t>
        </is>
      </c>
      <c r="P3107" t="inlineStr">
        <is>
          <t>Facebook</t>
        </is>
      </c>
      <c r="Q3107" t="inlineStr">
        <is>
          <t>Marshal Malbari</t>
        </is>
      </c>
      <c r="R3107" t="inlineStr">
        <is>
          <t>Rudresh Thorat</t>
        </is>
      </c>
      <c r="S3107" t="inlineStr">
        <is>
          <t>-</t>
        </is>
      </c>
      <c r="T3107" t="inlineStr">
        <is>
          <t>Surat</t>
        </is>
      </c>
      <c r="U3107" t="inlineStr">
        <is>
          <t xml:space="preserve"> </t>
        </is>
      </c>
      <c r="V3107" t="n">
        <v>3</v>
      </c>
      <c r="W3107" t="n">
        <v>0</v>
      </c>
      <c r="X3107" t="inlineStr">
        <is>
          <t>XXXXXX1142</t>
        </is>
      </c>
      <c r="Y3107" s="72" t="n">
        <v>46326.52037037037</v>
      </c>
    </row>
    <row r="3108">
      <c r="A3108" s="39" t="inlineStr">
        <is>
          <t>6ac9c922195fe20d8c342972</t>
        </is>
      </c>
      <c r="B3108" s="72" t="n">
        <v>46305.44585648148</v>
      </c>
      <c r="C3108" s="70" t="n">
        <v>46305</v>
      </c>
      <c r="D3108" t="inlineStr">
        <is>
          <t>2026-10</t>
        </is>
      </c>
      <c r="E3108" t="inlineStr">
        <is>
          <t>Wk of 2026-10-05</t>
        </is>
      </c>
      <c r="F3108" t="inlineStr">
        <is>
          <t>Attempt 1</t>
        </is>
      </c>
      <c r="G3108" s="39" t="str">
        <f>IF(ISNUMBER(MATCH(F3108,QualityStatuses,0)),"Quality Lead","Non-Quality Lead")</f>
        <v>Non-Quality Lead</v>
      </c>
      <c r="H3108" s="39" t="str">
        <f>IFERROR(INDEX(CampTypes,MATCH(I3108,CampList,0)),"Unattributed")</f>
        <v>New</v>
      </c>
      <c r="I3108" t="inlineStr">
        <is>
          <t>EBG - In House | ABO | Natuf | Leads | Unit Franchise | India | Oct26 | V1</t>
        </is>
      </c>
      <c r="J3108" t="inlineStr">
        <is>
          <t>EBG - In House | ABO | Natuf | Leads | Unit Franchise | India | Oct26 | V1</t>
        </is>
      </c>
      <c r="K3108" t="inlineStr">
        <is>
          <t>Direct (campaign tagged in CRM)</t>
        </is>
      </c>
      <c r="L3108" t="inlineStr">
        <is>
          <t>Natuf | Broad | Tier1 + Growth Cities | Oct26 | V1</t>
        </is>
      </c>
      <c r="M3108" t="inlineStr">
        <is>
          <t>Natuf | Broad | Tier1 + Growth Cities | Oct26 | V1</t>
        </is>
      </c>
      <c r="N3108" t="inlineStr">
        <is>
          <t>Natuf | Reel | Brand Ambassador | Heard Of Owning A Cafe | V1</t>
        </is>
      </c>
      <c r="O3108" t="inlineStr">
        <is>
          <t>In House Natuf</t>
        </is>
      </c>
      <c r="P3108" t="inlineStr">
        <is>
          <t>Facebook</t>
        </is>
      </c>
      <c r="Q3108" t="inlineStr">
        <is>
          <t>Marshal Malbari</t>
        </is>
      </c>
      <c r="R3108" t="inlineStr">
        <is>
          <t>Rohit Kamble</t>
        </is>
      </c>
      <c r="S3108" t="inlineStr">
        <is>
          <t>-</t>
        </is>
      </c>
      <c r="T3108" t="inlineStr">
        <is>
          <t>Raipur</t>
        </is>
      </c>
      <c r="U3108" t="inlineStr">
        <is>
          <t xml:space="preserve"> </t>
        </is>
      </c>
      <c r="V3108" t="n">
        <v>1</v>
      </c>
      <c r="W3108" t="n">
        <v>0</v>
      </c>
      <c r="X3108" t="inlineStr">
        <is>
          <t>XXXXXX0534</t>
        </is>
      </c>
      <c r="Y3108" s="72" t="n">
        <v>46326.52037037037</v>
      </c>
    </row>
    <row r="3109">
      <c r="A3109" s="39" t="inlineStr">
        <is>
          <t>6ac9c7c6e0b4a0f4756274d5</t>
        </is>
      </c>
      <c r="B3109" s="72" t="n">
        <v>46305.4418287037</v>
      </c>
      <c r="C3109" s="70" t="n">
        <v>46305</v>
      </c>
      <c r="D3109" t="inlineStr">
        <is>
          <t>2026-10</t>
        </is>
      </c>
      <c r="E3109" t="inlineStr">
        <is>
          <t>Wk of 2026-10-05</t>
        </is>
      </c>
      <c r="F3109" t="inlineStr">
        <is>
          <t>Lost</t>
        </is>
      </c>
      <c r="G3109" s="39" t="str">
        <f>IF(ISNUMBER(MATCH(F3109,QualityStatuses,0)),"Quality Lead","Non-Quality Lead")</f>
        <v>Non-Quality Lead</v>
      </c>
      <c r="H3109" s="39" t="str">
        <f>IFERROR(INDEX(CampTypes,MATCH(I3109,CampList,0)),"Unattributed")</f>
        <v>Old</v>
      </c>
      <c r="I3109" t="inlineStr">
        <is>
          <t>E_Suresh_Natuf_Kiosk_07072026</t>
        </is>
      </c>
      <c r="J3109" t="inlineStr">
        <is>
          <t>E_Suresh_Natuf_Kiosk_07072026</t>
        </is>
      </c>
      <c r="K3109" t="inlineStr">
        <is>
          <t>Direct (campaign tagged in CRM)</t>
        </is>
      </c>
      <c r="L3109" t="inlineStr">
        <is>
          <t>E_Suresh_Natuf_Kiosk_07072026_Adset5</t>
        </is>
      </c>
      <c r="M3109" t="inlineStr">
        <is>
          <t>E_Suresh_Natuf_Kiosk_07072026_Adset5</t>
        </is>
      </c>
      <c r="N3109" t="inlineStr">
        <is>
          <t>E_Hindi_Suresh_Natuf_Kiosk_07072026_Adset5_ad3 – Copy 2</t>
        </is>
      </c>
      <c r="O3109" t="inlineStr">
        <is>
          <t>Natuf</t>
        </is>
      </c>
      <c r="P3109" t="inlineStr">
        <is>
          <t>Facebook</t>
        </is>
      </c>
      <c r="Q3109" t="inlineStr">
        <is>
          <t>Marshal Malbari</t>
        </is>
      </c>
      <c r="R3109" t="inlineStr">
        <is>
          <t>Rinkita Virvani</t>
        </is>
      </c>
      <c r="S3109" t="inlineStr">
        <is>
          <t>DNP - Did Not Pick Up</t>
        </is>
      </c>
      <c r="T3109" t="inlineStr">
        <is>
          <t>Gurgaon</t>
        </is>
      </c>
      <c r="U3109" t="inlineStr">
        <is>
          <t xml:space="preserve"> </t>
        </is>
      </c>
      <c r="V3109" t="n">
        <v>6</v>
      </c>
      <c r="W3109" t="n">
        <v>0</v>
      </c>
      <c r="X3109" t="inlineStr">
        <is>
          <t>XXXXXX3008</t>
        </is>
      </c>
      <c r="Y3109" s="72" t="n">
        <v>46326.52037037037</v>
      </c>
    </row>
    <row r="3110">
      <c r="A3110" s="39" t="inlineStr">
        <is>
          <t>6ac9c6e71e0e12e4019994e5</t>
        </is>
      </c>
      <c r="B3110" s="72" t="n">
        <v>46305.43924768519</v>
      </c>
      <c r="C3110" s="70" t="n">
        <v>46305</v>
      </c>
      <c r="D3110" t="inlineStr">
        <is>
          <t>2026-10</t>
        </is>
      </c>
      <c r="E3110" t="inlineStr">
        <is>
          <t>Wk of 2026-10-05</t>
        </is>
      </c>
      <c r="F3110" t="inlineStr">
        <is>
          <t>Connected</t>
        </is>
      </c>
      <c r="G3110" s="39" t="str">
        <f>IF(ISNUMBER(MATCH(F3110,QualityStatuses,0)),"Quality Lead","Non-Quality Lead")</f>
        <v>Non-Quality Lead</v>
      </c>
      <c r="H3110" s="39" t="str">
        <f>IFERROR(INDEX(CampTypes,MATCH(I3110,CampList,0)),"Unattributed")</f>
        <v>Old</v>
      </c>
      <c r="I3110" t="inlineStr">
        <is>
          <t>E_Suresh_Natuf_Kiosk_07072026</t>
        </is>
      </c>
      <c r="J3110" t="inlineStr">
        <is>
          <t>E_Suresh_Natuf_Kiosk_07072026</t>
        </is>
      </c>
      <c r="K3110" t="inlineStr">
        <is>
          <t>Direct (campaign tagged in CRM)</t>
        </is>
      </c>
      <c r="L3110" t="inlineStr">
        <is>
          <t>E_Suresh_Natuf_Kiosk_07072026_Adset5</t>
        </is>
      </c>
      <c r="M3110" t="inlineStr">
        <is>
          <t>E_Suresh_Natuf_Kiosk_07072026_Adset5</t>
        </is>
      </c>
      <c r="N3110" t="inlineStr">
        <is>
          <t>E_Hindi_Suresh_Natuf_Kiosk_07072026_Adset5_ad3 – Copy 2</t>
        </is>
      </c>
      <c r="O3110" t="inlineStr">
        <is>
          <t>Natuf</t>
        </is>
      </c>
      <c r="P3110" t="inlineStr">
        <is>
          <t>Facebook</t>
        </is>
      </c>
      <c r="Q3110" t="inlineStr">
        <is>
          <t>Marshal Malbari</t>
        </is>
      </c>
      <c r="R3110" t="inlineStr">
        <is>
          <t>Vanita Joshi</t>
        </is>
      </c>
      <c r="S3110" t="inlineStr">
        <is>
          <t>-</t>
        </is>
      </c>
      <c r="T3110" t="inlineStr">
        <is>
          <t>Delhi</t>
        </is>
      </c>
      <c r="U3110" t="inlineStr">
        <is>
          <t xml:space="preserve"> </t>
        </is>
      </c>
      <c r="V3110" t="n">
        <v>11</v>
      </c>
      <c r="W3110" t="n">
        <v>7</v>
      </c>
      <c r="X3110" t="inlineStr">
        <is>
          <t>XXXXXX3730</t>
        </is>
      </c>
      <c r="Y3110" s="72" t="n">
        <v>46326.52037037037</v>
      </c>
    </row>
    <row r="3111">
      <c r="A3111" s="39" t="inlineStr">
        <is>
          <t>6ac9c58ce0bc38a842132670</t>
        </is>
      </c>
      <c r="B3111" s="72" t="n">
        <v>46305.43523148148</v>
      </c>
      <c r="C3111" s="70" t="n">
        <v>46305</v>
      </c>
      <c r="D3111" t="inlineStr">
        <is>
          <t>2026-10</t>
        </is>
      </c>
      <c r="E3111" t="inlineStr">
        <is>
          <t>Wk of 2026-10-05</t>
        </is>
      </c>
      <c r="F3111" t="inlineStr">
        <is>
          <t>Connected</t>
        </is>
      </c>
      <c r="G3111" s="39" t="str">
        <f>IF(ISNUMBER(MATCH(F3111,QualityStatuses,0)),"Quality Lead","Non-Quality Lead")</f>
        <v>Non-Quality Lead</v>
      </c>
      <c r="H3111" s="39" t="str">
        <f>IFERROR(INDEX(CampTypes,MATCH(I3111,CampList,0)),"Unattributed")</f>
        <v>Old</v>
      </c>
      <c r="I3111" t="inlineStr">
        <is>
          <t>E_Natuf_Generic_13082026</t>
        </is>
      </c>
      <c r="J3111" t="inlineStr">
        <is>
          <t>E_Natuf_Generic_13082026</t>
        </is>
      </c>
      <c r="K3111" t="inlineStr">
        <is>
          <t>Direct (campaign tagged in CRM)</t>
        </is>
      </c>
      <c r="L3111" t="inlineStr">
        <is>
          <t>E_Natuf_Generic_13082026_Adset1</t>
        </is>
      </c>
      <c r="M3111" t="inlineStr">
        <is>
          <t>E_Natuf_Generic_13082026_Adset1</t>
        </is>
      </c>
      <c r="N3111" t="inlineStr">
        <is>
          <t>E_Natuf_Generic_13082026_Adset1_Ad1</t>
        </is>
      </c>
      <c r="O3111" t="inlineStr">
        <is>
          <t>Natuf</t>
        </is>
      </c>
      <c r="P3111" t="inlineStr">
        <is>
          <t>Facebook</t>
        </is>
      </c>
      <c r="Q3111" t="inlineStr">
        <is>
          <t>Tejaswini Tarigopula</t>
        </is>
      </c>
      <c r="R3111" t="inlineStr">
        <is>
          <t>Prabhudatta Pattanaik</t>
        </is>
      </c>
      <c r="S3111" t="inlineStr">
        <is>
          <t>-</t>
        </is>
      </c>
      <c r="T3111" t="inlineStr">
        <is>
          <t>Hubli</t>
        </is>
      </c>
      <c r="U3111" t="inlineStr">
        <is>
          <t xml:space="preserve"> </t>
        </is>
      </c>
      <c r="V3111" t="n">
        <v>2</v>
      </c>
      <c r="W3111" t="n">
        <v>1</v>
      </c>
      <c r="X3111" t="inlineStr">
        <is>
          <t>XXXXXX1145</t>
        </is>
      </c>
      <c r="Y3111" s="72" t="n">
        <v>46326.52037037037</v>
      </c>
    </row>
    <row r="3112">
      <c r="A3112" s="39" t="inlineStr">
        <is>
          <t>6ac9c3db0fc6dee7621d5b49</t>
        </is>
      </c>
      <c r="B3112" s="72" t="n">
        <v>46305.43021990741</v>
      </c>
      <c r="C3112" s="70" t="n">
        <v>46305</v>
      </c>
      <c r="D3112" t="inlineStr">
        <is>
          <t>2026-10</t>
        </is>
      </c>
      <c r="E3112" t="inlineStr">
        <is>
          <t>Wk of 2026-10-05</t>
        </is>
      </c>
      <c r="F3112" t="inlineStr">
        <is>
          <t>Attempt 3</t>
        </is>
      </c>
      <c r="G3112" s="39" t="str">
        <f>IF(ISNUMBER(MATCH(F3112,QualityStatuses,0)),"Quality Lead","Non-Quality Lead")</f>
        <v>Non-Quality Lead</v>
      </c>
      <c r="H3112" s="39" t="str">
        <f>IFERROR(INDEX(CampTypes,MATCH(I3112,CampList,0)),"Unattributed")</f>
        <v>Old</v>
      </c>
      <c r="I3112" t="inlineStr">
        <is>
          <t>natuf_Kiosk_14072026_Hindi</t>
        </is>
      </c>
      <c r="J3112" t="inlineStr">
        <is>
          <t>natuf_Kiosk_14072026_Hindi</t>
        </is>
      </c>
      <c r="K3112" t="inlineStr">
        <is>
          <t>Direct (campaign tagged in CRM)</t>
        </is>
      </c>
      <c r="L3112" t="inlineStr">
        <is>
          <t>natuf_Kiosk_09102026</t>
        </is>
      </c>
      <c r="M3112" t="inlineStr">
        <is>
          <t>natuf_Kiosk_09102026</t>
        </is>
      </c>
      <c r="N3112" t="inlineStr">
        <is>
          <t>natuf_Kiosk_14072026_ad set_ad1</t>
        </is>
      </c>
      <c r="O3112" t="inlineStr">
        <is>
          <t>Natuf</t>
        </is>
      </c>
      <c r="P3112" t="inlineStr">
        <is>
          <t>Facebook</t>
        </is>
      </c>
      <c r="Q3112" t="inlineStr">
        <is>
          <t>Tejaswini Tarigopula</t>
        </is>
      </c>
      <c r="R3112" t="inlineStr">
        <is>
          <t>Shivani Sharma</t>
        </is>
      </c>
      <c r="S3112" t="inlineStr">
        <is>
          <t>-</t>
        </is>
      </c>
      <c r="T3112" t="inlineStr">
        <is>
          <t>Kota Rajasthan</t>
        </is>
      </c>
      <c r="U3112" t="inlineStr">
        <is>
          <t xml:space="preserve"> </t>
        </is>
      </c>
      <c r="V3112" t="n">
        <v>3</v>
      </c>
      <c r="W3112" t="n">
        <v>0</v>
      </c>
      <c r="X3112" t="inlineStr">
        <is>
          <t>XXXXXX6275</t>
        </is>
      </c>
      <c r="Y3112" s="72" t="n">
        <v>46326.52037037037</v>
      </c>
    </row>
    <row r="3113">
      <c r="A3113" s="39" t="inlineStr">
        <is>
          <t>6ac9c195cd30ff4ed9bdc973</t>
        </is>
      </c>
      <c r="B3113" s="72" t="n">
        <v>46305.42348379629</v>
      </c>
      <c r="C3113" s="70" t="n">
        <v>46305</v>
      </c>
      <c r="D3113" t="inlineStr">
        <is>
          <t>2026-10</t>
        </is>
      </c>
      <c r="E3113" t="inlineStr">
        <is>
          <t>Wk of 2026-10-05</t>
        </is>
      </c>
      <c r="F3113" t="inlineStr">
        <is>
          <t>Follow-Up</t>
        </is>
      </c>
      <c r="G3113" s="39" t="str">
        <f>IF(ISNUMBER(MATCH(F3113,QualityStatuses,0)),"Quality Lead","Non-Quality Lead")</f>
        <v>Quality Lead</v>
      </c>
      <c r="H3113" s="39" t="str">
        <f>IFERROR(INDEX(CampTypes,MATCH(I3113,CampList,0)),"Unattributed")</f>
        <v>New</v>
      </c>
      <c r="I3113" t="inlineStr">
        <is>
          <t>EBG - In House | ABO | Natuf | Leads | Unit Franchise | India | Oct26 | V1</t>
        </is>
      </c>
      <c r="J3113" t="inlineStr">
        <is>
          <t>EBG - In House | ABO | Natuf | Leads | Unit Franchise | India | Oct26 | V1</t>
        </is>
      </c>
      <c r="K3113" t="inlineStr">
        <is>
          <t>Direct (campaign tagged in CRM)</t>
        </is>
      </c>
      <c r="L3113" t="inlineStr">
        <is>
          <t>Natuf | Investors | Tier1 + Growth Cities | Oct26 | V1</t>
        </is>
      </c>
      <c r="M3113" t="inlineStr">
        <is>
          <t>Natuf | Investors | Tier1 + Growth Cities | Oct26 | V1</t>
        </is>
      </c>
      <c r="N3113" t="inlineStr">
        <is>
          <t>Natuf | Reel | Brand Ambassador | Heard Of Owning A Cafe | V1</t>
        </is>
      </c>
      <c r="O3113" t="inlineStr">
        <is>
          <t>In House Natuf</t>
        </is>
      </c>
      <c r="P3113" t="inlineStr">
        <is>
          <t>Facebook</t>
        </is>
      </c>
      <c r="Q3113" t="inlineStr">
        <is>
          <t>Marshal Malbari</t>
        </is>
      </c>
      <c r="R3113" t="inlineStr">
        <is>
          <t>Rinkita Virvani</t>
        </is>
      </c>
      <c r="S3113" t="inlineStr">
        <is>
          <t>-</t>
        </is>
      </c>
      <c r="T3113" t="inlineStr">
        <is>
          <t>Mumbai</t>
        </is>
      </c>
      <c r="U3113" t="inlineStr">
        <is>
          <t xml:space="preserve"> </t>
        </is>
      </c>
      <c r="V3113" t="n">
        <v>8</v>
      </c>
      <c r="W3113" t="n">
        <v>7</v>
      </c>
      <c r="X3113" t="inlineStr">
        <is>
          <t>XXXXXX4777</t>
        </is>
      </c>
      <c r="Y3113" s="72" t="n">
        <v>46326.52037037037</v>
      </c>
    </row>
    <row r="3114">
      <c r="A3114" s="39" t="inlineStr">
        <is>
          <t>6ac9bbed41f7eed549b63329</t>
        </is>
      </c>
      <c r="B3114" s="72" t="n">
        <v>46305.40672453704</v>
      </c>
      <c r="C3114" s="70" t="n">
        <v>46305</v>
      </c>
      <c r="D3114" t="inlineStr">
        <is>
          <t>2026-10</t>
        </is>
      </c>
      <c r="E3114" t="inlineStr">
        <is>
          <t>Wk of 2026-10-05</t>
        </is>
      </c>
      <c r="F3114" t="inlineStr">
        <is>
          <t>Attempt 3</t>
        </is>
      </c>
      <c r="G3114" s="39" t="str">
        <f>IF(ISNUMBER(MATCH(F3114,QualityStatuses,0)),"Quality Lead","Non-Quality Lead")</f>
        <v>Non-Quality Lead</v>
      </c>
      <c r="H3114" s="39" t="str">
        <f>IFERROR(INDEX(CampTypes,MATCH(I3114,CampList,0)),"Unattributed")</f>
        <v>New</v>
      </c>
      <c r="I3114" t="inlineStr">
        <is>
          <t>EBG - In House | ABO | Natuf | Leads | Unit Franchise | India | Oct26 | V1</t>
        </is>
      </c>
      <c r="J3114" t="inlineStr">
        <is>
          <t>EBG - In House | ABO | Natuf | Leads | Unit Franchise | India | Oct26 | V1</t>
        </is>
      </c>
      <c r="K3114" t="inlineStr">
        <is>
          <t>Direct (campaign tagged in CRM)</t>
        </is>
      </c>
      <c r="L3114" t="inlineStr">
        <is>
          <t>Natuf | LAL 1% | India | Jul26 | V1</t>
        </is>
      </c>
      <c r="M3114" t="inlineStr">
        <is>
          <t>Natuf | LAL 1% | India | Jul26 | V1</t>
        </is>
      </c>
      <c r="N3114" t="inlineStr">
        <is>
          <t>Natuf | Reel | Brand Ambassador | Heard Of Owning A Cafe | V1</t>
        </is>
      </c>
      <c r="O3114" t="inlineStr">
        <is>
          <t>In House Natuf</t>
        </is>
      </c>
      <c r="P3114" t="inlineStr">
        <is>
          <t>Facebook</t>
        </is>
      </c>
      <c r="Q3114" t="inlineStr">
        <is>
          <t>Marshal Malbari</t>
        </is>
      </c>
      <c r="R3114" t="inlineStr">
        <is>
          <t>Pammi Roy</t>
        </is>
      </c>
      <c r="S3114" t="inlineStr">
        <is>
          <t>-</t>
        </is>
      </c>
      <c r="T3114" t="inlineStr">
        <is>
          <t>Agra</t>
        </is>
      </c>
      <c r="U3114" t="inlineStr">
        <is>
          <t xml:space="preserve"> </t>
        </is>
      </c>
      <c r="V3114" t="n">
        <v>3</v>
      </c>
      <c r="W3114" t="n">
        <v>0</v>
      </c>
      <c r="X3114" t="inlineStr">
        <is>
          <t>XXXXXX2027</t>
        </is>
      </c>
      <c r="Y3114" s="72" t="n">
        <v>46326.52037037037</v>
      </c>
    </row>
    <row r="3115">
      <c r="A3115" s="39" t="inlineStr">
        <is>
          <t>6ac9bbd2c87300d0f61b97e4</t>
        </is>
      </c>
      <c r="B3115" s="72" t="n">
        <v>46305.40641203704</v>
      </c>
      <c r="C3115" s="70" t="n">
        <v>46305</v>
      </c>
      <c r="D3115" t="inlineStr">
        <is>
          <t>2026-10</t>
        </is>
      </c>
      <c r="E3115" t="inlineStr">
        <is>
          <t>Wk of 2026-10-05</t>
        </is>
      </c>
      <c r="F3115" t="inlineStr">
        <is>
          <t>Attempt 1</t>
        </is>
      </c>
      <c r="G3115" s="39" t="str">
        <f>IF(ISNUMBER(MATCH(F3115,QualityStatuses,0)),"Quality Lead","Non-Quality Lead")</f>
        <v>Non-Quality Lead</v>
      </c>
      <c r="H3115" s="39" t="str">
        <f>IFERROR(INDEX(CampTypes,MATCH(I3115,CampList,0)),"Unattributed")</f>
        <v>Old</v>
      </c>
      <c r="I3115" t="inlineStr">
        <is>
          <t>E_Natuf_Generic_13082026</t>
        </is>
      </c>
      <c r="J3115" t="inlineStr">
        <is>
          <t>E_Natuf_Generic_13082026</t>
        </is>
      </c>
      <c r="K3115" t="inlineStr">
        <is>
          <t>Direct (campaign tagged in CRM)</t>
        </is>
      </c>
      <c r="L3115" t="inlineStr">
        <is>
          <t>E_Natuf_Generic_13082026_Adset1</t>
        </is>
      </c>
      <c r="M3115" t="inlineStr">
        <is>
          <t>E_Natuf_Generic_13082026_Adset1</t>
        </is>
      </c>
      <c r="N3115" t="inlineStr">
        <is>
          <t>E_Natuf_Generic_13082026_Adset1_Ad1</t>
        </is>
      </c>
      <c r="O3115" t="inlineStr">
        <is>
          <t>Natuf</t>
        </is>
      </c>
      <c r="P3115" t="inlineStr">
        <is>
          <t>Facebook</t>
        </is>
      </c>
      <c r="Q3115" t="inlineStr">
        <is>
          <t>Tejaswini Tarigopula</t>
        </is>
      </c>
      <c r="R3115" t="inlineStr">
        <is>
          <t>Shivamani</t>
        </is>
      </c>
      <c r="S3115" t="inlineStr">
        <is>
          <t>-</t>
        </is>
      </c>
      <c r="T3115" t="inlineStr">
        <is>
          <t>Gauhati</t>
        </is>
      </c>
      <c r="U3115" t="inlineStr">
        <is>
          <t xml:space="preserve"> </t>
        </is>
      </c>
      <c r="V3115" t="n">
        <v>1</v>
      </c>
      <c r="W3115" t="n">
        <v>0</v>
      </c>
      <c r="X3115" t="inlineStr">
        <is>
          <t>XXXXXX5227</t>
        </is>
      </c>
      <c r="Y3115" s="72" t="n">
        <v>46326.52037037037</v>
      </c>
    </row>
    <row r="3116">
      <c r="A3116" s="39" t="inlineStr">
        <is>
          <t>6ac9b9ff5823d47d1a05db7e</t>
        </is>
      </c>
      <c r="B3116" s="72" t="n">
        <v>46305.40100694444</v>
      </c>
      <c r="C3116" s="70" t="n">
        <v>46305</v>
      </c>
      <c r="D3116" t="inlineStr">
        <is>
          <t>2026-10</t>
        </is>
      </c>
      <c r="E3116" t="inlineStr">
        <is>
          <t>Wk of 2026-10-05</t>
        </is>
      </c>
      <c r="F3116" t="inlineStr">
        <is>
          <t>Details Shared</t>
        </is>
      </c>
      <c r="G3116" s="39" t="str">
        <f>IF(ISNUMBER(MATCH(F3116,QualityStatuses,0)),"Quality Lead","Non-Quality Lead")</f>
        <v>Quality Lead</v>
      </c>
      <c r="H3116" s="39" t="str">
        <f>IFERROR(INDEX(CampTypes,MATCH(I3116,CampList,0)),"Unattributed")</f>
        <v>Old</v>
      </c>
      <c r="I3116" t="inlineStr">
        <is>
          <t>E_Suresh_Natuf_Kiosk_07072026</t>
        </is>
      </c>
      <c r="J3116" t="inlineStr">
        <is>
          <t>E_Suresh_Natuf_Kiosk_07072026</t>
        </is>
      </c>
      <c r="K3116" t="inlineStr">
        <is>
          <t>Direct (campaign tagged in CRM)</t>
        </is>
      </c>
      <c r="L3116" t="inlineStr">
        <is>
          <t>E_Suresh_Natuf_Kiosk_07072026_Adset5</t>
        </is>
      </c>
      <c r="M3116" t="inlineStr">
        <is>
          <t>E_Suresh_Natuf_Kiosk_07072026_Adset5</t>
        </is>
      </c>
      <c r="N3116" t="inlineStr">
        <is>
          <t>E_Hindi_Suresh_Natuf_Kiosk_07072026_Adset5_ad3 – Copy 2</t>
        </is>
      </c>
      <c r="O3116" t="inlineStr">
        <is>
          <t>Natuf</t>
        </is>
      </c>
      <c r="P3116" t="inlineStr">
        <is>
          <t>Facebook</t>
        </is>
      </c>
      <c r="Q3116" t="inlineStr">
        <is>
          <t>Marshal Malbari</t>
        </is>
      </c>
      <c r="R3116" t="inlineStr">
        <is>
          <t>Aisha Rasalkar</t>
        </is>
      </c>
      <c r="S3116" t="inlineStr">
        <is>
          <t>-</t>
        </is>
      </c>
      <c r="T3116" t="inlineStr">
        <is>
          <t>Chandausi</t>
        </is>
      </c>
      <c r="U3116" t="inlineStr">
        <is>
          <t xml:space="preserve"> </t>
        </is>
      </c>
      <c r="V3116" t="n">
        <v>3</v>
      </c>
      <c r="W3116" t="n">
        <v>1</v>
      </c>
      <c r="X3116" t="inlineStr">
        <is>
          <t>XXXXXX5550</t>
        </is>
      </c>
      <c r="Y3116" s="72" t="n">
        <v>46326.52037037037</v>
      </c>
    </row>
    <row r="3117">
      <c r="A3117" s="39" t="inlineStr">
        <is>
          <t>6ac9b81341d0456f4e3e8982</t>
        </is>
      </c>
      <c r="B3117" s="72" t="n">
        <v>46305.3953125</v>
      </c>
      <c r="C3117" s="70" t="n">
        <v>46305</v>
      </c>
      <c r="D3117" t="inlineStr">
        <is>
          <t>2026-10</t>
        </is>
      </c>
      <c r="E3117" t="inlineStr">
        <is>
          <t>Wk of 2026-10-05</t>
        </is>
      </c>
      <c r="F3117" t="inlineStr">
        <is>
          <t>Lost</t>
        </is>
      </c>
      <c r="G3117" s="39" t="str">
        <f>IF(ISNUMBER(MATCH(F3117,QualityStatuses,0)),"Quality Lead","Non-Quality Lead")</f>
        <v>Non-Quality Lead</v>
      </c>
      <c r="H3117" s="39" t="str">
        <f>IFERROR(INDEX(CampTypes,MATCH(I3117,CampList,0)),"Unattributed")</f>
        <v>New</v>
      </c>
      <c r="I3117" t="inlineStr">
        <is>
          <t>EBG - In House | ABO | Natuf | Leads | Unit Franchise | India | Oct26 | V1</t>
        </is>
      </c>
      <c r="J3117" t="inlineStr">
        <is>
          <t>EBG - In House | ABO | Natuf | Leads | Unit Franchise | India | Oct26 | V1</t>
        </is>
      </c>
      <c r="K3117" t="inlineStr">
        <is>
          <t>Direct (campaign tagged in CRM)</t>
        </is>
      </c>
      <c r="L3117" t="inlineStr">
        <is>
          <t>Natuf | Broad | Tier1 + Growth Cities | Oct26 | V1</t>
        </is>
      </c>
      <c r="M3117" t="inlineStr">
        <is>
          <t>Natuf | Broad | Tier1 + Growth Cities | Oct26 | V1</t>
        </is>
      </c>
      <c r="N3117" t="inlineStr">
        <is>
          <t>Natuf | Reel | Brand Ambassador | Heard Of Owning A Cafe | V1</t>
        </is>
      </c>
      <c r="O3117" t="inlineStr">
        <is>
          <t>In House Natuf</t>
        </is>
      </c>
      <c r="P3117" t="inlineStr">
        <is>
          <t>Facebook</t>
        </is>
      </c>
      <c r="Q3117" t="inlineStr">
        <is>
          <t>Marshal Malbari</t>
        </is>
      </c>
      <c r="R3117" t="inlineStr">
        <is>
          <t>Drishti Lodhia</t>
        </is>
      </c>
      <c r="S3117" t="inlineStr">
        <is>
          <t>No Budget</t>
        </is>
      </c>
      <c r="T3117" t="inlineStr">
        <is>
          <t>Banglore</t>
        </is>
      </c>
      <c r="U3117" t="inlineStr">
        <is>
          <t xml:space="preserve"> </t>
        </is>
      </c>
      <c r="V3117" t="n">
        <v>6</v>
      </c>
      <c r="W3117" t="n">
        <v>5</v>
      </c>
      <c r="X3117" t="inlineStr">
        <is>
          <t>XXXXXX0824</t>
        </is>
      </c>
      <c r="Y3117" s="72" t="n">
        <v>46326.52037037037</v>
      </c>
    </row>
    <row r="3118">
      <c r="A3118" s="39" t="inlineStr">
        <is>
          <t>6ac9b5ef8f2de8dec9ff5f42</t>
        </is>
      </c>
      <c r="B3118" s="72" t="n">
        <v>46305.38896990741</v>
      </c>
      <c r="C3118" s="70" t="n">
        <v>46305</v>
      </c>
      <c r="D3118" t="inlineStr">
        <is>
          <t>2026-10</t>
        </is>
      </c>
      <c r="E3118" t="inlineStr">
        <is>
          <t>Wk of 2026-10-05</t>
        </is>
      </c>
      <c r="F3118" t="inlineStr">
        <is>
          <t>Details Shared</t>
        </is>
      </c>
      <c r="G3118" s="39" t="str">
        <f>IF(ISNUMBER(MATCH(F3118,QualityStatuses,0)),"Quality Lead","Non-Quality Lead")</f>
        <v>Quality Lead</v>
      </c>
      <c r="H3118" s="39" t="str">
        <f>IFERROR(INDEX(CampTypes,MATCH(I3118,CampList,0)),"Unattributed")</f>
        <v>New</v>
      </c>
      <c r="I3118" t="inlineStr">
        <is>
          <t>EBG - In House | ABO | Natuf | Leads | Unit Franchise | India | Oct26 | V1</t>
        </is>
      </c>
      <c r="J3118" t="inlineStr">
        <is>
          <t>EBG - In House | ABO | Natuf | Leads | Unit Franchise | India | Oct26 | V1</t>
        </is>
      </c>
      <c r="K3118" t="inlineStr">
        <is>
          <t>Direct (campaign tagged in CRM)</t>
        </is>
      </c>
      <c r="L3118" t="inlineStr">
        <is>
          <t>Natuf | LAL 1% | India | Jul26 | V1</t>
        </is>
      </c>
      <c r="M3118" t="inlineStr">
        <is>
          <t>Natuf | LAL 1% | India | Jul26 | V1</t>
        </is>
      </c>
      <c r="N3118" t="inlineStr">
        <is>
          <t>Natuf | Reel | Brand Ambassador | Heard Of Owning A Cafe | V1</t>
        </is>
      </c>
      <c r="O3118" t="inlineStr">
        <is>
          <t>In House Natuf</t>
        </is>
      </c>
      <c r="P3118" t="inlineStr">
        <is>
          <t>Facebook</t>
        </is>
      </c>
      <c r="Q3118" t="inlineStr">
        <is>
          <t>Marshal Malbari</t>
        </is>
      </c>
      <c r="R3118" t="inlineStr">
        <is>
          <t>Aisha Rasalkar</t>
        </is>
      </c>
      <c r="S3118" t="inlineStr">
        <is>
          <t>-</t>
        </is>
      </c>
      <c r="T3118" t="inlineStr">
        <is>
          <t>moradabad</t>
        </is>
      </c>
      <c r="U3118" t="inlineStr">
        <is>
          <t xml:space="preserve"> </t>
        </is>
      </c>
      <c r="V3118" t="n">
        <v>2</v>
      </c>
      <c r="W3118" t="n">
        <v>2</v>
      </c>
      <c r="X3118" t="inlineStr">
        <is>
          <t>XXXXXX2485</t>
        </is>
      </c>
      <c r="Y3118" s="72" t="n">
        <v>46326.52037037037</v>
      </c>
    </row>
    <row r="3119">
      <c r="A3119" s="39" t="inlineStr">
        <is>
          <t>6ac9b579d4a22cefa010b68f</t>
        </is>
      </c>
      <c r="B3119" s="72" t="n">
        <v>46305.38760416667</v>
      </c>
      <c r="C3119" s="70" t="n">
        <v>46305</v>
      </c>
      <c r="D3119" t="inlineStr">
        <is>
          <t>2026-10</t>
        </is>
      </c>
      <c r="E3119" t="inlineStr">
        <is>
          <t>Wk of 2026-10-05</t>
        </is>
      </c>
      <c r="F3119" t="inlineStr">
        <is>
          <t>Details Shared</t>
        </is>
      </c>
      <c r="G3119" s="39" t="str">
        <f>IF(ISNUMBER(MATCH(F3119,QualityStatuses,0)),"Quality Lead","Non-Quality Lead")</f>
        <v>Quality Lead</v>
      </c>
      <c r="H3119" s="39" t="str">
        <f>IFERROR(INDEX(CampTypes,MATCH(I3119,CampList,0)),"Unattributed")</f>
        <v>Old</v>
      </c>
      <c r="I3119" t="inlineStr">
        <is>
          <t>E_Natuf_Generic_13082026</t>
        </is>
      </c>
      <c r="J3119" t="inlineStr">
        <is>
          <t>E_Natuf_Generic_13082026</t>
        </is>
      </c>
      <c r="K3119" t="inlineStr">
        <is>
          <t>Direct (campaign tagged in CRM)</t>
        </is>
      </c>
      <c r="L3119" t="inlineStr">
        <is>
          <t>E_Natuf_Generic_13082026_Adset1</t>
        </is>
      </c>
      <c r="M3119" t="inlineStr">
        <is>
          <t>E_Natuf_Generic_13082026_Adset1</t>
        </is>
      </c>
      <c r="N3119" t="inlineStr">
        <is>
          <t>E_Natuf_Generic_13082026_Adset1_Ad1</t>
        </is>
      </c>
      <c r="O3119" t="inlineStr">
        <is>
          <t>Natuf</t>
        </is>
      </c>
      <c r="P3119" t="inlineStr">
        <is>
          <t>Facebook</t>
        </is>
      </c>
      <c r="Q3119" t="inlineStr">
        <is>
          <t>Marshal Malbari</t>
        </is>
      </c>
      <c r="R3119" t="inlineStr">
        <is>
          <t>Tanishq A</t>
        </is>
      </c>
      <c r="S3119" t="inlineStr">
        <is>
          <t>-</t>
        </is>
      </c>
      <c r="T3119" t="inlineStr">
        <is>
          <t>Hyderabad</t>
        </is>
      </c>
      <c r="U3119" t="inlineStr">
        <is>
          <t xml:space="preserve"> </t>
        </is>
      </c>
      <c r="V3119" t="n">
        <v>6</v>
      </c>
      <c r="W3119" t="n">
        <v>4</v>
      </c>
      <c r="X3119" t="inlineStr">
        <is>
          <t>XXXXXX6055</t>
        </is>
      </c>
      <c r="Y3119" s="72" t="n">
        <v>46326.52037037037</v>
      </c>
    </row>
    <row r="3120">
      <c r="A3120" s="39" t="inlineStr">
        <is>
          <t>6ac9b47052b5c7ee061f6bda</t>
        </is>
      </c>
      <c r="B3120" s="72" t="n">
        <v>46305.38453703704</v>
      </c>
      <c r="C3120" s="70" t="n">
        <v>46305</v>
      </c>
      <c r="D3120" t="inlineStr">
        <is>
          <t>2026-10</t>
        </is>
      </c>
      <c r="E3120" t="inlineStr">
        <is>
          <t>Wk of 2026-10-05</t>
        </is>
      </c>
      <c r="F3120" t="inlineStr">
        <is>
          <t>Connected</t>
        </is>
      </c>
      <c r="G3120" s="39" t="str">
        <f>IF(ISNUMBER(MATCH(F3120,QualityStatuses,0)),"Quality Lead","Non-Quality Lead")</f>
        <v>Non-Quality Lead</v>
      </c>
      <c r="H3120" s="39" t="str">
        <f>IFERROR(INDEX(CampTypes,MATCH(I3120,CampList,0)),"Unattributed")</f>
        <v>New</v>
      </c>
      <c r="I3120" t="inlineStr">
        <is>
          <t>EBG - In House | ABO | Natuf | Leads | Unit Franchise | India | Oct26 | V1</t>
        </is>
      </c>
      <c r="J3120" t="inlineStr">
        <is>
          <t>EBG - In House | ABO | Natuf | Leads | Unit Franchise | India | Oct26 | V1</t>
        </is>
      </c>
      <c r="K3120" t="inlineStr">
        <is>
          <t>Direct (campaign tagged in CRM)</t>
        </is>
      </c>
      <c r="L3120" t="inlineStr">
        <is>
          <t>Natuf | Investors | Tier1 + Growth Cities | Oct26 | V1</t>
        </is>
      </c>
      <c r="M3120" t="inlineStr">
        <is>
          <t>Natuf | Investors | Tier1 + Growth Cities | Oct26 | V1</t>
        </is>
      </c>
      <c r="N3120" t="inlineStr">
        <is>
          <t>Natuf | Reel | Brand Ambassador | Heard Of Owning A Cafe | V1</t>
        </is>
      </c>
      <c r="O3120" t="inlineStr">
        <is>
          <t>In House Natuf</t>
        </is>
      </c>
      <c r="P3120" t="inlineStr">
        <is>
          <t>Facebook</t>
        </is>
      </c>
      <c r="Q3120" t="inlineStr">
        <is>
          <t>Marshal Malbari</t>
        </is>
      </c>
      <c r="R3120" t="inlineStr">
        <is>
          <t>Vanita Joshi</t>
        </is>
      </c>
      <c r="S3120" t="inlineStr">
        <is>
          <t>-</t>
        </is>
      </c>
      <c r="T3120" t="inlineStr">
        <is>
          <t>Nagpur</t>
        </is>
      </c>
      <c r="U3120" t="inlineStr">
        <is>
          <t xml:space="preserve"> </t>
        </is>
      </c>
      <c r="V3120" t="n">
        <v>9</v>
      </c>
      <c r="W3120" t="n">
        <v>2</v>
      </c>
      <c r="X3120" t="inlineStr">
        <is>
          <t>XXXXXX2154</t>
        </is>
      </c>
      <c r="Y3120" s="72" t="n">
        <v>46326.52037037037</v>
      </c>
    </row>
    <row r="3121">
      <c r="A3121" s="39" t="inlineStr">
        <is>
          <t>6ac9afaeeb46bb5d27b69773</t>
        </is>
      </c>
      <c r="B3121" s="72" t="n">
        <v>46305.37043981482</v>
      </c>
      <c r="C3121" s="70" t="n">
        <v>46305</v>
      </c>
      <c r="D3121" t="inlineStr">
        <is>
          <t>2026-10</t>
        </is>
      </c>
      <c r="E3121" t="inlineStr">
        <is>
          <t>Wk of 2026-10-05</t>
        </is>
      </c>
      <c r="F3121" t="inlineStr">
        <is>
          <t>Lost</t>
        </is>
      </c>
      <c r="G3121" s="39" t="str">
        <f>IF(ISNUMBER(MATCH(F3121,QualityStatuses,0)),"Quality Lead","Non-Quality Lead")</f>
        <v>Non-Quality Lead</v>
      </c>
      <c r="H3121" s="39" t="str">
        <f>IFERROR(INDEX(CampTypes,MATCH(I3121,CampList,0)),"Unattributed")</f>
        <v>New</v>
      </c>
      <c r="I3121" t="inlineStr">
        <is>
          <t>EBG - In House | ABO | Natuf | Leads | Unit Franchise | India | Oct26 | V1</t>
        </is>
      </c>
      <c r="J3121" t="inlineStr">
        <is>
          <t>EBG - In House | ABO | Natuf | Leads | Unit Franchise | India | Oct26 | V1</t>
        </is>
      </c>
      <c r="K3121" t="inlineStr">
        <is>
          <t>Direct (campaign tagged in CRM)</t>
        </is>
      </c>
      <c r="L3121" t="inlineStr">
        <is>
          <t>Natuf | Business Owners | Tier1 + Growth Cities | Oct26 | V1</t>
        </is>
      </c>
      <c r="M3121" t="inlineStr">
        <is>
          <t>Natuf | Business Owners | Tier1 + Growth Cities | Oct26 | V1</t>
        </is>
      </c>
      <c r="N3121" t="inlineStr">
        <is>
          <t>Natuf | Reel | Brand Ambassador | Heard Of Owning A Cafe | V1</t>
        </is>
      </c>
      <c r="O3121" t="inlineStr">
        <is>
          <t>In House Natuf</t>
        </is>
      </c>
      <c r="P3121" t="inlineStr">
        <is>
          <t>Facebook</t>
        </is>
      </c>
      <c r="Q3121" t="inlineStr">
        <is>
          <t>Marshal Malbari</t>
        </is>
      </c>
      <c r="R3121" t="inlineStr">
        <is>
          <t>Vanita Joshi</t>
        </is>
      </c>
      <c r="S3121" t="inlineStr">
        <is>
          <t>DNP - Did Not Pick Up</t>
        </is>
      </c>
      <c r="T3121" t="inlineStr">
        <is>
          <t>Noida</t>
        </is>
      </c>
      <c r="U3121" t="inlineStr">
        <is>
          <t xml:space="preserve"> </t>
        </is>
      </c>
      <c r="V3121" t="n">
        <v>6</v>
      </c>
      <c r="W3121" t="n">
        <v>0</v>
      </c>
      <c r="X3121" t="inlineStr">
        <is>
          <t>XXXXXX7827</t>
        </is>
      </c>
      <c r="Y3121" s="72" t="n">
        <v>46326.52037037037</v>
      </c>
    </row>
    <row r="3122">
      <c r="A3122" s="39" t="inlineStr">
        <is>
          <t>6ac9af88fb17802848e601b4</t>
        </is>
      </c>
      <c r="B3122" s="72" t="n">
        <v>46305.37</v>
      </c>
      <c r="C3122" s="70" t="n">
        <v>46305</v>
      </c>
      <c r="D3122" t="inlineStr">
        <is>
          <t>2026-10</t>
        </is>
      </c>
      <c r="E3122" t="inlineStr">
        <is>
          <t>Wk of 2026-10-05</t>
        </is>
      </c>
      <c r="F3122" t="inlineStr">
        <is>
          <t>Connected</t>
        </is>
      </c>
      <c r="G3122" s="39" t="str">
        <f>IF(ISNUMBER(MATCH(F3122,QualityStatuses,0)),"Quality Lead","Non-Quality Lead")</f>
        <v>Non-Quality Lead</v>
      </c>
      <c r="H3122" s="39" t="str">
        <f>IFERROR(INDEX(CampTypes,MATCH(I3122,CampList,0)),"Unattributed")</f>
        <v>Old</v>
      </c>
      <c r="I3122" t="inlineStr">
        <is>
          <t>E_Suresh_Natuf_Kiosk_07072026</t>
        </is>
      </c>
      <c r="J3122" t="inlineStr">
        <is>
          <t>E_Suresh_Natuf_Kiosk_07072026</t>
        </is>
      </c>
      <c r="K3122" t="inlineStr">
        <is>
          <t>Direct (campaign tagged in CRM)</t>
        </is>
      </c>
      <c r="L3122" t="inlineStr">
        <is>
          <t>E_Suresh_Natuf_Kiosk_07072026_Adset5</t>
        </is>
      </c>
      <c r="M3122" t="inlineStr">
        <is>
          <t>E_Suresh_Natuf_Kiosk_07072026_Adset5</t>
        </is>
      </c>
      <c r="N3122" t="inlineStr">
        <is>
          <t>E_Hindi_Suresh_Natuf_Kiosk_07072026_Adset5_ad3 – Copy 2</t>
        </is>
      </c>
      <c r="O3122" t="inlineStr">
        <is>
          <t>Natuf</t>
        </is>
      </c>
      <c r="P3122" t="inlineStr">
        <is>
          <t>Facebook</t>
        </is>
      </c>
      <c r="Q3122" t="inlineStr">
        <is>
          <t>Tejaswini Tarigopula</t>
        </is>
      </c>
      <c r="R3122" t="inlineStr">
        <is>
          <t>Arjuman Vidya Sagar</t>
        </is>
      </c>
      <c r="S3122" t="inlineStr">
        <is>
          <t>-</t>
        </is>
      </c>
      <c r="T3122" t="inlineStr">
        <is>
          <t>Tirupathi</t>
        </is>
      </c>
      <c r="U3122" t="inlineStr">
        <is>
          <t xml:space="preserve"> </t>
        </is>
      </c>
      <c r="V3122" t="n">
        <v>1</v>
      </c>
      <c r="W3122" t="n">
        <v>1</v>
      </c>
      <c r="X3122" t="inlineStr">
        <is>
          <t>XXXXXX2722</t>
        </is>
      </c>
      <c r="Y3122" s="72" t="n">
        <v>46323.42773148148</v>
      </c>
    </row>
    <row r="3123">
      <c r="A3123" s="39" t="inlineStr">
        <is>
          <t>6ac9af5bb98ebe55e05072c2</t>
        </is>
      </c>
      <c r="B3123" s="72" t="n">
        <v>46305.36947916666</v>
      </c>
      <c r="C3123" s="70" t="n">
        <v>46305</v>
      </c>
      <c r="D3123" t="inlineStr">
        <is>
          <t>2026-10</t>
        </is>
      </c>
      <c r="E3123" t="inlineStr">
        <is>
          <t>Wk of 2026-10-05</t>
        </is>
      </c>
      <c r="F3123" t="inlineStr">
        <is>
          <t>Lost</t>
        </is>
      </c>
      <c r="G3123" s="39" t="str">
        <f>IF(ISNUMBER(MATCH(F3123,QualityStatuses,0)),"Quality Lead","Non-Quality Lead")</f>
        <v>Non-Quality Lead</v>
      </c>
      <c r="H3123" s="39" t="str">
        <f>IFERROR(INDEX(CampTypes,MATCH(I3123,CampList,0)),"Unattributed")</f>
        <v>Old</v>
      </c>
      <c r="I3123" t="inlineStr">
        <is>
          <t>natuf_Kiosk_14072026_Hindi</t>
        </is>
      </c>
      <c r="J3123" t="inlineStr">
        <is>
          <t>natuf_Kiosk_14072026_Hindi</t>
        </is>
      </c>
      <c r="K3123" t="inlineStr">
        <is>
          <t>Direct (campaign tagged in CRM)</t>
        </is>
      </c>
      <c r="L3123" t="inlineStr">
        <is>
          <t>natuf_Kiosk_09102026</t>
        </is>
      </c>
      <c r="M3123" t="inlineStr">
        <is>
          <t>natuf_Kiosk_09102026</t>
        </is>
      </c>
      <c r="N3123" t="inlineStr">
        <is>
          <t>natuf_Kiosk_14072026_ad set_ad1</t>
        </is>
      </c>
      <c r="O3123" t="inlineStr">
        <is>
          <t>Natuf</t>
        </is>
      </c>
      <c r="P3123" t="inlineStr">
        <is>
          <t>Facebook</t>
        </is>
      </c>
      <c r="Q3123" t="inlineStr">
        <is>
          <t>Tejaswini Tarigopula</t>
        </is>
      </c>
      <c r="R3123" t="inlineStr">
        <is>
          <t>Sai Charan</t>
        </is>
      </c>
      <c r="S3123" t="inlineStr">
        <is>
          <t>Not Interested</t>
        </is>
      </c>
      <c r="T3123" t="inlineStr">
        <is>
          <t>Pune</t>
        </is>
      </c>
      <c r="U3123" t="inlineStr">
        <is>
          <t xml:space="preserve"> </t>
        </is>
      </c>
      <c r="V3123" t="n">
        <v>1</v>
      </c>
      <c r="W3123" t="n">
        <v>1</v>
      </c>
      <c r="X3123" t="inlineStr">
        <is>
          <t>XXXXXX8149</t>
        </is>
      </c>
      <c r="Y3123" s="72" t="n">
        <v>46326.52037037037</v>
      </c>
    </row>
    <row r="3124">
      <c r="A3124" s="39" t="inlineStr">
        <is>
          <t>6ac99123efc1bbf0b42b42bd</t>
        </is>
      </c>
      <c r="B3124" s="72" t="n">
        <v>46305.27994212963</v>
      </c>
      <c r="C3124" s="70" t="n">
        <v>46305</v>
      </c>
      <c r="D3124" t="inlineStr">
        <is>
          <t>2026-10</t>
        </is>
      </c>
      <c r="E3124" t="inlineStr">
        <is>
          <t>Wk of 2026-10-05</t>
        </is>
      </c>
      <c r="F3124" t="inlineStr">
        <is>
          <t>Lost</t>
        </is>
      </c>
      <c r="G3124" s="39" t="str">
        <f>IF(ISNUMBER(MATCH(F3124,QualityStatuses,0)),"Quality Lead","Non-Quality Lead")</f>
        <v>Non-Quality Lead</v>
      </c>
      <c r="H3124" s="39" t="str">
        <f>IFERROR(INDEX(CampTypes,MATCH(I3124,CampList,0)),"Unattributed")</f>
        <v>New</v>
      </c>
      <c r="I3124" t="inlineStr">
        <is>
          <t>EBG - In House | ABO | Natuf | Leads | Unit Franchise | India | Oct26 | V1</t>
        </is>
      </c>
      <c r="J3124" t="inlineStr">
        <is>
          <t>EBG - In House | ABO | Natuf | Leads | Unit Franchise | India | Oct26 | V1</t>
        </is>
      </c>
      <c r="K3124" t="inlineStr">
        <is>
          <t>Direct (campaign tagged in CRM)</t>
        </is>
      </c>
      <c r="L3124" t="inlineStr">
        <is>
          <t>Natuf | Broad | Tier1 + Growth Cities | Oct26 | V1</t>
        </is>
      </c>
      <c r="M3124" t="inlineStr">
        <is>
          <t>Natuf | Broad | Tier1 + Growth Cities | Oct26 | V1</t>
        </is>
      </c>
      <c r="N3124" t="inlineStr">
        <is>
          <t>Natuf | Reel | Brand Ambassador | Heard Of Owning A Cafe | V1</t>
        </is>
      </c>
      <c r="O3124" t="inlineStr">
        <is>
          <t>In House Natuf</t>
        </is>
      </c>
      <c r="P3124" t="inlineStr">
        <is>
          <t>Facebook</t>
        </is>
      </c>
      <c r="Q3124" t="inlineStr">
        <is>
          <t>Marshal Malbari</t>
        </is>
      </c>
      <c r="R3124" t="inlineStr">
        <is>
          <t>Tanishq A</t>
        </is>
      </c>
      <c r="S3124" t="inlineStr">
        <is>
          <t>DNP - Did Not Pick Up</t>
        </is>
      </c>
      <c r="T3124" t="inlineStr">
        <is>
          <t>Bangalore</t>
        </is>
      </c>
      <c r="U3124" t="inlineStr">
        <is>
          <t xml:space="preserve"> </t>
        </is>
      </c>
      <c r="V3124" t="n">
        <v>6</v>
      </c>
      <c r="W3124" t="n">
        <v>0</v>
      </c>
      <c r="X3124" t="inlineStr">
        <is>
          <t>XXXXXX5983</t>
        </is>
      </c>
      <c r="Y3124" s="72" t="n">
        <v>46326.52037037037</v>
      </c>
    </row>
    <row r="3125">
      <c r="A3125" s="39" t="inlineStr">
        <is>
          <t>6ac9904a6e91ef9f1c621026</t>
        </is>
      </c>
      <c r="B3125" s="72" t="n">
        <v>46305.27743055556</v>
      </c>
      <c r="C3125" s="70" t="n">
        <v>46305</v>
      </c>
      <c r="D3125" t="inlineStr">
        <is>
          <t>2026-10</t>
        </is>
      </c>
      <c r="E3125" t="inlineStr">
        <is>
          <t>Wk of 2026-10-05</t>
        </is>
      </c>
      <c r="F3125" t="inlineStr">
        <is>
          <t>Connected</t>
        </is>
      </c>
      <c r="G3125" s="39" t="str">
        <f>IF(ISNUMBER(MATCH(F3125,QualityStatuses,0)),"Quality Lead","Non-Quality Lead")</f>
        <v>Non-Quality Lead</v>
      </c>
      <c r="H3125" s="39" t="str">
        <f>IFERROR(INDEX(CampTypes,MATCH(I3125,CampList,0)),"Unattributed")</f>
        <v>Old</v>
      </c>
      <c r="I3125" t="inlineStr">
        <is>
          <t>E_Natuf_Generic_13082026</t>
        </is>
      </c>
      <c r="J3125" t="inlineStr">
        <is>
          <t>E_Natuf_Generic_13082026</t>
        </is>
      </c>
      <c r="K3125" t="inlineStr">
        <is>
          <t>Direct (campaign tagged in CRM)</t>
        </is>
      </c>
      <c r="L3125" t="inlineStr">
        <is>
          <t>E_Natuf_Generic_13082026_Adset1</t>
        </is>
      </c>
      <c r="M3125" t="inlineStr">
        <is>
          <t>E_Natuf_Generic_13082026_Adset1</t>
        </is>
      </c>
      <c r="N3125" t="inlineStr">
        <is>
          <t>E_Natuf_Generic_13082026_Adset1_Ad1</t>
        </is>
      </c>
      <c r="O3125" t="inlineStr">
        <is>
          <t>Natuf</t>
        </is>
      </c>
      <c r="P3125" t="inlineStr">
        <is>
          <t>Facebook</t>
        </is>
      </c>
      <c r="Q3125" t="inlineStr">
        <is>
          <t>Tejaswini Tarigopula</t>
        </is>
      </c>
      <c r="R3125" t="inlineStr">
        <is>
          <t>Rima Paul</t>
        </is>
      </c>
      <c r="S3125" t="inlineStr">
        <is>
          <t>-</t>
        </is>
      </c>
      <c r="T3125" t="inlineStr">
        <is>
          <t>Bhl</t>
        </is>
      </c>
      <c r="U3125" t="inlineStr">
        <is>
          <t xml:space="preserve"> </t>
        </is>
      </c>
      <c r="V3125" t="n">
        <v>5</v>
      </c>
      <c r="W3125" t="n">
        <v>4</v>
      </c>
      <c r="X3125" t="inlineStr">
        <is>
          <t>XXXXXX8757</t>
        </is>
      </c>
      <c r="Y3125" s="72" t="n">
        <v>46326.52037037037</v>
      </c>
    </row>
    <row r="3126">
      <c r="A3126" s="39" t="inlineStr">
        <is>
          <t>6ac97cb6c06824cccbef9266</t>
        </is>
      </c>
      <c r="B3126" s="72" t="n">
        <v>46305.21942129629</v>
      </c>
      <c r="C3126" s="70" t="n">
        <v>46305</v>
      </c>
      <c r="D3126" t="inlineStr">
        <is>
          <t>2026-10</t>
        </is>
      </c>
      <c r="E3126" t="inlineStr">
        <is>
          <t>Wk of 2026-10-05</t>
        </is>
      </c>
      <c r="F3126" t="inlineStr">
        <is>
          <t>Lost</t>
        </is>
      </c>
      <c r="G3126" s="39" t="str">
        <f>IF(ISNUMBER(MATCH(F3126,QualityStatuses,0)),"Quality Lead","Non-Quality Lead")</f>
        <v>Non-Quality Lead</v>
      </c>
      <c r="H3126" s="39" t="str">
        <f>IFERROR(INDEX(CampTypes,MATCH(I3126,CampList,0)),"Unattributed")</f>
        <v>Old</v>
      </c>
      <c r="I3126" t="inlineStr">
        <is>
          <t>natuf_Kiosk_14072026_Hindi</t>
        </is>
      </c>
      <c r="J3126" t="inlineStr">
        <is>
          <t>natuf_Kiosk_14072026_Hindi</t>
        </is>
      </c>
      <c r="K3126" t="inlineStr">
        <is>
          <t>Direct (campaign tagged in CRM)</t>
        </is>
      </c>
      <c r="L3126" t="inlineStr">
        <is>
          <t>natuf_Kiosk_14072026_Highest-converting industries</t>
        </is>
      </c>
      <c r="M3126" t="inlineStr">
        <is>
          <t>natuf_Kiosk_14072026_Highest-converting industries</t>
        </is>
      </c>
      <c r="N3126" t="inlineStr">
        <is>
          <t>natuf_Kiosk_14072026_ad set_ad1</t>
        </is>
      </c>
      <c r="O3126" t="inlineStr">
        <is>
          <t>Natuf</t>
        </is>
      </c>
      <c r="P3126" t="inlineStr">
        <is>
          <t>Facebook</t>
        </is>
      </c>
      <c r="Q3126" t="inlineStr">
        <is>
          <t>Tejaswini Tarigopula</t>
        </is>
      </c>
      <c r="R3126" t="inlineStr">
        <is>
          <t>Shivani Sharma</t>
        </is>
      </c>
      <c r="S3126" t="inlineStr">
        <is>
          <t>Not Interested</t>
        </is>
      </c>
      <c r="T3126" t="inlineStr">
        <is>
          <t>Pune</t>
        </is>
      </c>
      <c r="U3126" t="inlineStr">
        <is>
          <t xml:space="preserve"> </t>
        </is>
      </c>
      <c r="V3126" t="n">
        <v>1</v>
      </c>
      <c r="W3126" t="n">
        <v>1</v>
      </c>
      <c r="X3126" t="inlineStr">
        <is>
          <t>XXXXXX6658</t>
        </is>
      </c>
      <c r="Y3126" s="72" t="n">
        <v>46326.52037037037</v>
      </c>
    </row>
    <row r="3127">
      <c r="A3127" s="39" t="inlineStr">
        <is>
          <t>6ac96b06c7d5c455ea974c70</t>
        </is>
      </c>
      <c r="B3127" s="72" t="n">
        <v>46305.16701388889</v>
      </c>
      <c r="C3127" s="70" t="n">
        <v>46305</v>
      </c>
      <c r="D3127" t="inlineStr">
        <is>
          <t>2026-10</t>
        </is>
      </c>
      <c r="E3127" t="inlineStr">
        <is>
          <t>Wk of 2026-10-05</t>
        </is>
      </c>
      <c r="F3127" t="inlineStr">
        <is>
          <t>Attempt 1</t>
        </is>
      </c>
      <c r="G3127" s="39" t="str">
        <f>IF(ISNUMBER(MATCH(F3127,QualityStatuses,0)),"Quality Lead","Non-Quality Lead")</f>
        <v>Non-Quality Lead</v>
      </c>
      <c r="H3127" s="39" t="str">
        <f>IFERROR(INDEX(CampTypes,MATCH(I3127,CampList,0)),"Unattributed")</f>
        <v>Old</v>
      </c>
      <c r="I3127" t="inlineStr">
        <is>
          <t>E_Natuf_Generic_13082026</t>
        </is>
      </c>
      <c r="J3127" t="inlineStr">
        <is>
          <t>E_Natuf_Generic_13082026</t>
        </is>
      </c>
      <c r="K3127" t="inlineStr">
        <is>
          <t>Direct (campaign tagged in CRM)</t>
        </is>
      </c>
      <c r="L3127" t="inlineStr">
        <is>
          <t>E_Natuf_Generic_13082026_Adset1</t>
        </is>
      </c>
      <c r="M3127" t="inlineStr">
        <is>
          <t>E_Natuf_Generic_13082026_Adset1</t>
        </is>
      </c>
      <c r="N3127" t="inlineStr">
        <is>
          <t>E_Natuf_Generic_13082026_Adset1_Ad1</t>
        </is>
      </c>
      <c r="O3127" t="inlineStr">
        <is>
          <t>Natuf</t>
        </is>
      </c>
      <c r="P3127" t="inlineStr">
        <is>
          <t>Facebook</t>
        </is>
      </c>
      <c r="Q3127" t="inlineStr">
        <is>
          <t>Tejaswini Tarigopula</t>
        </is>
      </c>
      <c r="R3127" t="inlineStr">
        <is>
          <t>Shivamani</t>
        </is>
      </c>
      <c r="S3127" t="inlineStr">
        <is>
          <t>-</t>
        </is>
      </c>
      <c r="T3127" t="inlineStr">
        <is>
          <t>Jalandhar</t>
        </is>
      </c>
      <c r="U3127" t="inlineStr">
        <is>
          <t xml:space="preserve"> </t>
        </is>
      </c>
      <c r="V3127" t="n">
        <v>1</v>
      </c>
      <c r="W3127" t="n">
        <v>0</v>
      </c>
      <c r="X3127" t="inlineStr">
        <is>
          <t>XXXXXX1268</t>
        </is>
      </c>
      <c r="Y3127" s="72" t="n">
        <v>46326.52037037037</v>
      </c>
    </row>
    <row r="3128">
      <c r="A3128" s="39" t="inlineStr">
        <is>
          <t>6ac9675c990adc977646995f</t>
        </is>
      </c>
      <c r="B3128" s="72" t="n">
        <v>46305.15615740741</v>
      </c>
      <c r="C3128" s="70" t="n">
        <v>46305</v>
      </c>
      <c r="D3128" t="inlineStr">
        <is>
          <t>2026-10</t>
        </is>
      </c>
      <c r="E3128" t="inlineStr">
        <is>
          <t>Wk of 2026-10-05</t>
        </is>
      </c>
      <c r="F3128" t="inlineStr">
        <is>
          <t>Details Shared</t>
        </is>
      </c>
      <c r="G3128" s="39" t="str">
        <f>IF(ISNUMBER(MATCH(F3128,QualityStatuses,0)),"Quality Lead","Non-Quality Lead")</f>
        <v>Quality Lead</v>
      </c>
      <c r="H3128" s="39" t="str">
        <f>IFERROR(INDEX(CampTypes,MATCH(I3128,CampList,0)),"Unattributed")</f>
        <v>New</v>
      </c>
      <c r="I3128" t="inlineStr">
        <is>
          <t>EBG - In House | ABO | Natuf | Leads | Unit Franchise | India | Oct26 | V1</t>
        </is>
      </c>
      <c r="J3128" t="inlineStr">
        <is>
          <t>EBG - In House | ABO | Natuf | Leads | Unit Franchise | India | Oct26 | V1</t>
        </is>
      </c>
      <c r="K3128" t="inlineStr">
        <is>
          <t>Direct (campaign tagged in CRM)</t>
        </is>
      </c>
      <c r="L3128" t="inlineStr">
        <is>
          <t>Natuf | Business Owners | Tier1 + Growth Cities | Oct26 | V1</t>
        </is>
      </c>
      <c r="M3128" t="inlineStr">
        <is>
          <t>Natuf | Business Owners | Tier1 + Growth Cities | Oct26 | V1</t>
        </is>
      </c>
      <c r="N3128" t="inlineStr">
        <is>
          <t>Natuf | Reel | Brand Ambassador | Heard Of Owning A Cafe | V1</t>
        </is>
      </c>
      <c r="O3128" t="inlineStr">
        <is>
          <t>In House Natuf</t>
        </is>
      </c>
      <c r="P3128" t="inlineStr">
        <is>
          <t>Facebook</t>
        </is>
      </c>
      <c r="Q3128" t="inlineStr">
        <is>
          <t>Marshal Malbari</t>
        </is>
      </c>
      <c r="R3128" t="inlineStr">
        <is>
          <t>Vanita Joshi</t>
        </is>
      </c>
      <c r="S3128" t="inlineStr">
        <is>
          <t>-</t>
        </is>
      </c>
      <c r="T3128" t="inlineStr">
        <is>
          <t>Mumbai</t>
        </is>
      </c>
      <c r="U3128" t="inlineStr">
        <is>
          <t xml:space="preserve"> </t>
        </is>
      </c>
      <c r="V3128" t="n">
        <v>6</v>
      </c>
      <c r="W3128" t="n">
        <v>5</v>
      </c>
      <c r="X3128" t="inlineStr">
        <is>
          <t>XXXXXX5235</t>
        </is>
      </c>
      <c r="Y3128" s="72" t="n">
        <v>46326.52037037037</v>
      </c>
    </row>
    <row r="3129">
      <c r="A3129" s="39" t="inlineStr">
        <is>
          <t>6ac966d2a5e7f335ed85716a</t>
        </is>
      </c>
      <c r="B3129" s="72" t="n">
        <v>46305.15456018518</v>
      </c>
      <c r="C3129" s="70" t="n">
        <v>46305</v>
      </c>
      <c r="D3129" t="inlineStr">
        <is>
          <t>2026-10</t>
        </is>
      </c>
      <c r="E3129" t="inlineStr">
        <is>
          <t>Wk of 2026-10-05</t>
        </is>
      </c>
      <c r="F3129" t="inlineStr">
        <is>
          <t>Connected</t>
        </is>
      </c>
      <c r="G3129" s="39" t="str">
        <f>IF(ISNUMBER(MATCH(F3129,QualityStatuses,0)),"Quality Lead","Non-Quality Lead")</f>
        <v>Non-Quality Lead</v>
      </c>
      <c r="H3129" s="39" t="str">
        <f>IFERROR(INDEX(CampTypes,MATCH(I3129,CampList,0)),"Unattributed")</f>
        <v>New</v>
      </c>
      <c r="I3129" t="inlineStr">
        <is>
          <t>EBG - In House | ABO | Natuf | Leads | Unit Franchise | India | Oct26 | V1</t>
        </is>
      </c>
      <c r="J3129" t="inlineStr">
        <is>
          <t>EBG - In House | ABO | Natuf | Leads | Unit Franchise | India | Oct26 | V1</t>
        </is>
      </c>
      <c r="K3129" t="inlineStr">
        <is>
          <t>Direct (campaign tagged in CRM)</t>
        </is>
      </c>
      <c r="L3129" t="inlineStr">
        <is>
          <t>Natuf | Investors | Tier1 + Growth Cities | Oct26 | V1</t>
        </is>
      </c>
      <c r="M3129" t="inlineStr">
        <is>
          <t>Natuf | Investors | Tier1 + Growth Cities | Oct26 | V1</t>
        </is>
      </c>
      <c r="N3129" t="inlineStr">
        <is>
          <t>Natuf | Reel | Brand Ambassador | Heard Of Owning A Cafe | V1</t>
        </is>
      </c>
      <c r="O3129" t="inlineStr">
        <is>
          <t>In House Natuf</t>
        </is>
      </c>
      <c r="P3129" t="inlineStr">
        <is>
          <t>Facebook</t>
        </is>
      </c>
      <c r="Q3129" t="inlineStr">
        <is>
          <t>Marshal Malbari</t>
        </is>
      </c>
      <c r="R3129" t="inlineStr">
        <is>
          <t>Vanita Joshi</t>
        </is>
      </c>
      <c r="S3129" t="inlineStr">
        <is>
          <t>-</t>
        </is>
      </c>
      <c r="T3129" t="inlineStr">
        <is>
          <t>Nagpur  Maharashtra</t>
        </is>
      </c>
      <c r="U3129" t="inlineStr">
        <is>
          <t xml:space="preserve"> </t>
        </is>
      </c>
      <c r="V3129" t="n">
        <v>6</v>
      </c>
      <c r="W3129" t="n">
        <v>6</v>
      </c>
      <c r="X3129" t="inlineStr">
        <is>
          <t>XXXXXX0093</t>
        </is>
      </c>
      <c r="Y3129" s="72" t="n">
        <v>46326.52037037037</v>
      </c>
    </row>
    <row r="3130">
      <c r="A3130" s="39" t="inlineStr">
        <is>
          <t>6ac9597bc59ddec99c76f865</t>
        </is>
      </c>
      <c r="B3130" s="72" t="n">
        <v>46305.11503472222</v>
      </c>
      <c r="C3130" s="70" t="n">
        <v>46305</v>
      </c>
      <c r="D3130" t="inlineStr">
        <is>
          <t>2026-10</t>
        </is>
      </c>
      <c r="E3130" t="inlineStr">
        <is>
          <t>Wk of 2026-10-05</t>
        </is>
      </c>
      <c r="F3130" t="inlineStr">
        <is>
          <t>Attempt 3</t>
        </is>
      </c>
      <c r="G3130" s="39" t="str">
        <f>IF(ISNUMBER(MATCH(F3130,QualityStatuses,0)),"Quality Lead","Non-Quality Lead")</f>
        <v>Non-Quality Lead</v>
      </c>
      <c r="H3130" s="39" t="str">
        <f>IFERROR(INDEX(CampTypes,MATCH(I3130,CampList,0)),"Unattributed")</f>
        <v>Old</v>
      </c>
      <c r="I3130" t="inlineStr">
        <is>
          <t>E_Suresh_Natuf_Kiosk_07072026</t>
        </is>
      </c>
      <c r="J3130" t="inlineStr">
        <is>
          <t>E_Suresh_Natuf_Kiosk_07072026</t>
        </is>
      </c>
      <c r="K3130" t="inlineStr">
        <is>
          <t>Direct (campaign tagged in CRM)</t>
        </is>
      </c>
      <c r="L3130" t="inlineStr">
        <is>
          <t>E_Suresh_Natuf_Kiosk_07072026_Adset5</t>
        </is>
      </c>
      <c r="M3130" t="inlineStr">
        <is>
          <t>E_Suresh_Natuf_Kiosk_07072026_Adset5</t>
        </is>
      </c>
      <c r="N3130" t="inlineStr">
        <is>
          <t>E_Hindi_Suresh_Natuf_Kiosk_07072026_Adset5_ad3 – Copy 2</t>
        </is>
      </c>
      <c r="O3130" t="inlineStr">
        <is>
          <t>Natuf</t>
        </is>
      </c>
      <c r="P3130" t="inlineStr">
        <is>
          <t>Facebook</t>
        </is>
      </c>
      <c r="Q3130" t="inlineStr">
        <is>
          <t>Tejaswini Tarigopula</t>
        </is>
      </c>
      <c r="R3130" t="inlineStr">
        <is>
          <t>Rauth Sanketh</t>
        </is>
      </c>
      <c r="S3130" t="inlineStr">
        <is>
          <t>-</t>
        </is>
      </c>
      <c r="T3130" t="inlineStr">
        <is>
          <t>Meerut, dehradun</t>
        </is>
      </c>
      <c r="U3130" t="inlineStr">
        <is>
          <t xml:space="preserve"> </t>
        </is>
      </c>
      <c r="V3130" t="n">
        <v>3</v>
      </c>
      <c r="W3130" t="n">
        <v>0</v>
      </c>
      <c r="X3130" t="inlineStr">
        <is>
          <t>XXXXXX1221</t>
        </is>
      </c>
      <c r="Y3130" s="72" t="n">
        <v>46326.52037037037</v>
      </c>
    </row>
    <row r="3131">
      <c r="A3131" s="39" t="inlineStr">
        <is>
          <t>6ac9551db5da96293ce3e7e9</t>
        </is>
      </c>
      <c r="B3131" s="72" t="n">
        <v>46305.10209490741</v>
      </c>
      <c r="C3131" s="70" t="n">
        <v>46305</v>
      </c>
      <c r="D3131" t="inlineStr">
        <is>
          <t>2026-10</t>
        </is>
      </c>
      <c r="E3131" t="inlineStr">
        <is>
          <t>Wk of 2026-10-05</t>
        </is>
      </c>
      <c r="F3131" t="inlineStr">
        <is>
          <t>Lost</t>
        </is>
      </c>
      <c r="G3131" s="39" t="str">
        <f>IF(ISNUMBER(MATCH(F3131,QualityStatuses,0)),"Quality Lead","Non-Quality Lead")</f>
        <v>Non-Quality Lead</v>
      </c>
      <c r="H3131" s="39" t="str">
        <f>IFERROR(INDEX(CampTypes,MATCH(I3131,CampList,0)),"Unattributed")</f>
        <v>Old</v>
      </c>
      <c r="I3131" t="inlineStr">
        <is>
          <t>E_Natuf_Generic_13082026</t>
        </is>
      </c>
      <c r="J3131" t="inlineStr">
        <is>
          <t>E_Natuf_Generic_13082026</t>
        </is>
      </c>
      <c r="K3131" t="inlineStr">
        <is>
          <t>Direct (campaign tagged in CRM)</t>
        </is>
      </c>
      <c r="L3131" t="inlineStr">
        <is>
          <t>E_Natuf_Generic_13082026_Adset1</t>
        </is>
      </c>
      <c r="M3131" t="inlineStr">
        <is>
          <t>E_Natuf_Generic_13082026_Adset1</t>
        </is>
      </c>
      <c r="N3131" t="inlineStr">
        <is>
          <t>E_Natuf_Generic_13082026_Adset1_Ad1</t>
        </is>
      </c>
      <c r="O3131" t="inlineStr">
        <is>
          <t>Natuf</t>
        </is>
      </c>
      <c r="P3131" t="inlineStr">
        <is>
          <t>Facebook</t>
        </is>
      </c>
      <c r="Q3131" t="inlineStr">
        <is>
          <t>Marshal Malbari</t>
        </is>
      </c>
      <c r="R3131" t="inlineStr">
        <is>
          <t>Drishti Lodhia</t>
        </is>
      </c>
      <c r="S3131" t="inlineStr">
        <is>
          <t>DNP - Did Not Pick Up</t>
        </is>
      </c>
      <c r="T3131" t="inlineStr">
        <is>
          <t>faridabad</t>
        </is>
      </c>
      <c r="U3131" t="inlineStr">
        <is>
          <t xml:space="preserve"> </t>
        </is>
      </c>
      <c r="V3131" t="n">
        <v>5</v>
      </c>
      <c r="W3131" t="n">
        <v>3</v>
      </c>
      <c r="X3131" t="inlineStr">
        <is>
          <t>XXXXXX1323</t>
        </is>
      </c>
      <c r="Y3131" s="72" t="n">
        <v>46326.52037037037</v>
      </c>
    </row>
    <row r="3132">
      <c r="A3132" s="39" t="inlineStr">
        <is>
          <t>6ac954b7930352d2a469e1e2</t>
        </is>
      </c>
      <c r="B3132" s="72" t="n">
        <v>46305.10091435185</v>
      </c>
      <c r="C3132" s="70" t="n">
        <v>46305</v>
      </c>
      <c r="D3132" t="inlineStr">
        <is>
          <t>2026-10</t>
        </is>
      </c>
      <c r="E3132" t="inlineStr">
        <is>
          <t>Wk of 2026-10-05</t>
        </is>
      </c>
      <c r="F3132" t="inlineStr">
        <is>
          <t>Attempt 1</t>
        </is>
      </c>
      <c r="G3132" s="39" t="str">
        <f>IF(ISNUMBER(MATCH(F3132,QualityStatuses,0)),"Quality Lead","Non-Quality Lead")</f>
        <v>Non-Quality Lead</v>
      </c>
      <c r="H3132" s="39" t="str">
        <f>IFERROR(INDEX(CampTypes,MATCH(I3132,CampList,0)),"Unattributed")</f>
        <v>New</v>
      </c>
      <c r="I3132" t="inlineStr">
        <is>
          <t>EBG - In House | ABO | Natuf | Leads | Unit Franchise | India | Oct26 | V1</t>
        </is>
      </c>
      <c r="J3132" t="inlineStr">
        <is>
          <t>EBG - In House | ABO | Natuf | Leads | Unit Franchise | India | Oct26 | V1</t>
        </is>
      </c>
      <c r="K3132" t="inlineStr">
        <is>
          <t>Direct (campaign tagged in CRM)</t>
        </is>
      </c>
      <c r="L3132" t="inlineStr">
        <is>
          <t>Natuf | Investors | Tier1 + Growth Cities | Oct26 | V1</t>
        </is>
      </c>
      <c r="M3132" t="inlineStr">
        <is>
          <t>Natuf | Investors | Tier1 + Growth Cities | Oct26 | V1</t>
        </is>
      </c>
      <c r="N3132" t="inlineStr">
        <is>
          <t>Natuf | Reel | Brand Ambassador | Heard Of Owning A Cafe | V1</t>
        </is>
      </c>
      <c r="O3132" t="inlineStr">
        <is>
          <t>In House Natuf</t>
        </is>
      </c>
      <c r="P3132" t="inlineStr">
        <is>
          <t>Facebook</t>
        </is>
      </c>
      <c r="Q3132" t="inlineStr">
        <is>
          <t>Marshal Malbari</t>
        </is>
      </c>
      <c r="R3132" t="inlineStr">
        <is>
          <t>Rohit Kamble</t>
        </is>
      </c>
      <c r="S3132" t="inlineStr">
        <is>
          <t>-</t>
        </is>
      </c>
      <c r="T3132" t="inlineStr">
        <is>
          <t>Kota</t>
        </is>
      </c>
      <c r="U3132" t="inlineStr">
        <is>
          <t xml:space="preserve"> </t>
        </is>
      </c>
      <c r="V3132" t="n">
        <v>1</v>
      </c>
      <c r="W3132" t="n">
        <v>0</v>
      </c>
      <c r="X3132" t="inlineStr">
        <is>
          <t>XXXXXX0114</t>
        </is>
      </c>
      <c r="Y3132" s="72" t="n">
        <v>46326.52037037037</v>
      </c>
    </row>
    <row r="3133">
      <c r="A3133" s="39" t="inlineStr">
        <is>
          <t>6ac94eeca441b1c3df7e21be</t>
        </is>
      </c>
      <c r="B3133" s="72" t="n">
        <v>46305.08375</v>
      </c>
      <c r="C3133" s="70" t="n">
        <v>46305</v>
      </c>
      <c r="D3133" t="inlineStr">
        <is>
          <t>2026-10</t>
        </is>
      </c>
      <c r="E3133" t="inlineStr">
        <is>
          <t>Wk of 2026-10-05</t>
        </is>
      </c>
      <c r="F3133" t="inlineStr">
        <is>
          <t>Lost</t>
        </is>
      </c>
      <c r="G3133" s="39" t="str">
        <f>IF(ISNUMBER(MATCH(F3133,QualityStatuses,0)),"Quality Lead","Non-Quality Lead")</f>
        <v>Non-Quality Lead</v>
      </c>
      <c r="H3133" s="39" t="str">
        <f>IFERROR(INDEX(CampTypes,MATCH(I3133,CampList,0)),"Unattributed")</f>
        <v>New</v>
      </c>
      <c r="I3133" t="inlineStr">
        <is>
          <t>EBG - In House | ABO | Natuf | Leads | Unit Franchise | India | Oct26 | V1</t>
        </is>
      </c>
      <c r="J3133" t="inlineStr">
        <is>
          <t>EBG - In House | ABO | Natuf | Leads | Unit Franchise | India | Oct26 | V1</t>
        </is>
      </c>
      <c r="K3133" t="inlineStr">
        <is>
          <t>Direct (campaign tagged in CRM)</t>
        </is>
      </c>
      <c r="L3133" t="inlineStr">
        <is>
          <t>Natuf | Broad | Tier1 + Growth Cities | Oct26 | V1</t>
        </is>
      </c>
      <c r="M3133" t="inlineStr">
        <is>
          <t>Natuf | Broad | Tier1 + Growth Cities | Oct26 | V1</t>
        </is>
      </c>
      <c r="N3133" t="inlineStr">
        <is>
          <t>Natuf | Reel | Brand Ambassador | Heard Of Owning A Cafe | V1</t>
        </is>
      </c>
      <c r="O3133" t="inlineStr">
        <is>
          <t>In House Natuf</t>
        </is>
      </c>
      <c r="P3133" t="inlineStr">
        <is>
          <t>Facebook</t>
        </is>
      </c>
      <c r="Q3133" t="inlineStr">
        <is>
          <t>Marshal Malbari</t>
        </is>
      </c>
      <c r="R3133" t="inlineStr">
        <is>
          <t>Rinkita Virvani</t>
        </is>
      </c>
      <c r="S3133" t="inlineStr">
        <is>
          <t>DNP - Did Not Pick Up</t>
        </is>
      </c>
      <c r="T3133" t="inlineStr">
        <is>
          <t>Lucknow</t>
        </is>
      </c>
      <c r="U3133" t="inlineStr">
        <is>
          <t xml:space="preserve"> </t>
        </is>
      </c>
      <c r="V3133" t="n">
        <v>6</v>
      </c>
      <c r="W3133" t="n">
        <v>3</v>
      </c>
      <c r="X3133" t="inlineStr">
        <is>
          <t>XXXXXX4605</t>
        </is>
      </c>
      <c r="Y3133" s="72" t="n">
        <v>46326.52037037037</v>
      </c>
    </row>
    <row r="3134">
      <c r="A3134" s="39" t="inlineStr">
        <is>
          <t>6ac94bf9fb0f396933bf6944</t>
        </is>
      </c>
      <c r="B3134" s="72" t="n">
        <v>46305.07501157407</v>
      </c>
      <c r="C3134" s="70" t="n">
        <v>46305</v>
      </c>
      <c r="D3134" t="inlineStr">
        <is>
          <t>2026-10</t>
        </is>
      </c>
      <c r="E3134" t="inlineStr">
        <is>
          <t>Wk of 2026-10-05</t>
        </is>
      </c>
      <c r="F3134" t="inlineStr">
        <is>
          <t>Meeting Conducted</t>
        </is>
      </c>
      <c r="G3134" s="39" t="str">
        <f>IF(ISNUMBER(MATCH(F3134,QualityStatuses,0)),"Quality Lead","Non-Quality Lead")</f>
        <v>Quality Lead</v>
      </c>
      <c r="H3134" s="39" t="str">
        <f>IFERROR(INDEX(CampTypes,MATCH(I3134,CampList,0)),"Unattributed")</f>
        <v>Old</v>
      </c>
      <c r="I3134" t="inlineStr">
        <is>
          <t>natuf_Kiosk_14072026_Hindi</t>
        </is>
      </c>
      <c r="J3134" t="inlineStr">
        <is>
          <t>natuf_Kiosk_14072026_Hindi</t>
        </is>
      </c>
      <c r="K3134" t="inlineStr">
        <is>
          <t>Direct (campaign tagged in CRM)</t>
        </is>
      </c>
      <c r="L3134" t="inlineStr">
        <is>
          <t>natuf_Kiosk_09102026</t>
        </is>
      </c>
      <c r="M3134" t="inlineStr">
        <is>
          <t>natuf_Kiosk_09102026</t>
        </is>
      </c>
      <c r="N3134" t="inlineStr">
        <is>
          <t>natuf_Kiosk_14072026_ad set_ad1</t>
        </is>
      </c>
      <c r="O3134" t="inlineStr">
        <is>
          <t>Natuf</t>
        </is>
      </c>
      <c r="P3134" t="inlineStr">
        <is>
          <t>Facebook</t>
        </is>
      </c>
      <c r="Q3134" t="inlineStr">
        <is>
          <t>Tejaswini Tarigopula</t>
        </is>
      </c>
      <c r="R3134" t="inlineStr">
        <is>
          <t>Arjuman Vidya Sagar</t>
        </is>
      </c>
      <c r="S3134" t="inlineStr">
        <is>
          <t>-</t>
        </is>
      </c>
      <c r="T3134" t="inlineStr">
        <is>
          <t>Vijayawada</t>
        </is>
      </c>
      <c r="U3134" t="inlineStr">
        <is>
          <t xml:space="preserve"> </t>
        </is>
      </c>
      <c r="V3134" t="n">
        <v>9</v>
      </c>
      <c r="W3134" t="n">
        <v>6</v>
      </c>
      <c r="X3134" t="inlineStr">
        <is>
          <t>XXXXXX8075</t>
        </is>
      </c>
      <c r="Y3134" s="72" t="n">
        <v>46326.52037037037</v>
      </c>
    </row>
    <row r="3135">
      <c r="A3135" s="39" t="inlineStr">
        <is>
          <t>6ac9484081d75689e369b46f</t>
        </is>
      </c>
      <c r="B3135" s="72" t="n">
        <v>46305.06398148148</v>
      </c>
      <c r="C3135" s="70" t="n">
        <v>46305</v>
      </c>
      <c r="D3135" t="inlineStr">
        <is>
          <t>2026-10</t>
        </is>
      </c>
      <c r="E3135" t="inlineStr">
        <is>
          <t>Wk of 2026-10-05</t>
        </is>
      </c>
      <c r="F3135" t="inlineStr">
        <is>
          <t>Attempt 1</t>
        </is>
      </c>
      <c r="G3135" s="39" t="str">
        <f>IF(ISNUMBER(MATCH(F3135,QualityStatuses,0)),"Quality Lead","Non-Quality Lead")</f>
        <v>Non-Quality Lead</v>
      </c>
      <c r="H3135" s="39" t="str">
        <f>IFERROR(INDEX(CampTypes,MATCH(I3135,CampList,0)),"Unattributed")</f>
        <v>New</v>
      </c>
      <c r="I3135" t="inlineStr">
        <is>
          <t>EBG - In House | ABO | Natuf | Leads | Unit Franchise | India | Oct26 | V1</t>
        </is>
      </c>
      <c r="J3135" t="inlineStr">
        <is>
          <t>EBG - In House | ABO | Natuf | Leads | Unit Franchise | India | Oct26 | V1</t>
        </is>
      </c>
      <c r="K3135" t="inlineStr">
        <is>
          <t>Direct (campaign tagged in CRM)</t>
        </is>
      </c>
      <c r="L3135" t="inlineStr">
        <is>
          <t>Natuf | Investors | Tier1 + Growth Cities | Oct26 | V1</t>
        </is>
      </c>
      <c r="M3135" t="inlineStr">
        <is>
          <t>Natuf | Investors | Tier1 + Growth Cities | Oct26 | V1</t>
        </is>
      </c>
      <c r="N3135" t="inlineStr">
        <is>
          <t>Natuf | Reel | Brand Ambassador | Heard Of Owning A Cafe | V1</t>
        </is>
      </c>
      <c r="O3135" t="inlineStr">
        <is>
          <t>In House Natuf</t>
        </is>
      </c>
      <c r="P3135" t="inlineStr">
        <is>
          <t>Facebook</t>
        </is>
      </c>
      <c r="Q3135" t="inlineStr">
        <is>
          <t>Marshal Malbari</t>
        </is>
      </c>
      <c r="R3135" t="inlineStr">
        <is>
          <t>Pammi Roy</t>
        </is>
      </c>
      <c r="S3135" t="inlineStr">
        <is>
          <t>-</t>
        </is>
      </c>
      <c r="T3135" t="inlineStr">
        <is>
          <t>Gorakhpur</t>
        </is>
      </c>
      <c r="U3135" t="inlineStr">
        <is>
          <t xml:space="preserve"> </t>
        </is>
      </c>
      <c r="V3135" t="n">
        <v>4</v>
      </c>
      <c r="W3135" t="n">
        <v>1</v>
      </c>
      <c r="X3135" t="inlineStr">
        <is>
          <t>XXXXXX1376</t>
        </is>
      </c>
      <c r="Y3135" s="72" t="n">
        <v>46326.52037037037</v>
      </c>
    </row>
    <row r="3136">
      <c r="A3136" s="39" t="inlineStr">
        <is>
          <t>6ac943eae51dec1e01d07acb</t>
        </is>
      </c>
      <c r="B3136" s="72" t="n">
        <v>46305.05113425926</v>
      </c>
      <c r="C3136" s="70" t="n">
        <v>46305</v>
      </c>
      <c r="D3136" t="inlineStr">
        <is>
          <t>2026-10</t>
        </is>
      </c>
      <c r="E3136" t="inlineStr">
        <is>
          <t>Wk of 2026-10-05</t>
        </is>
      </c>
      <c r="F3136" t="inlineStr">
        <is>
          <t>Lost</t>
        </is>
      </c>
      <c r="G3136" s="39" t="str">
        <f>IF(ISNUMBER(MATCH(F3136,QualityStatuses,0)),"Quality Lead","Non-Quality Lead")</f>
        <v>Non-Quality Lead</v>
      </c>
      <c r="H3136" s="39" t="str">
        <f>IFERROR(INDEX(CampTypes,MATCH(I3136,CampList,0)),"Unattributed")</f>
        <v>New</v>
      </c>
      <c r="I3136" t="inlineStr">
        <is>
          <t>EBG - In House | ABO | Natuf | Leads | Unit Franchise | India | Oct26 | V1</t>
        </is>
      </c>
      <c r="J3136" t="inlineStr">
        <is>
          <t>EBG - In House | ABO | Natuf | Leads | Unit Franchise | India | Oct26 | V1</t>
        </is>
      </c>
      <c r="K3136" t="inlineStr">
        <is>
          <t>Direct (campaign tagged in CRM)</t>
        </is>
      </c>
      <c r="L3136" t="inlineStr">
        <is>
          <t>Natuf | Broad | Tier1 + Growth Cities | Oct26 | V1</t>
        </is>
      </c>
      <c r="M3136" t="inlineStr">
        <is>
          <t>Natuf | Broad | Tier1 + Growth Cities | Oct26 | V1</t>
        </is>
      </c>
      <c r="N3136" t="inlineStr">
        <is>
          <t>Natuf | Reel | Brand Ambassador | Heard Of Owning A Cafe | V1</t>
        </is>
      </c>
      <c r="O3136" t="inlineStr">
        <is>
          <t>In House Natuf</t>
        </is>
      </c>
      <c r="P3136" t="inlineStr">
        <is>
          <t>Facebook</t>
        </is>
      </c>
      <c r="Q3136" t="inlineStr">
        <is>
          <t>Marshal Malbari</t>
        </is>
      </c>
      <c r="R3136" t="inlineStr">
        <is>
          <t>Drishti Lodhia</t>
        </is>
      </c>
      <c r="S3136" t="inlineStr">
        <is>
          <t>DNP - Did Not Pick Up</t>
        </is>
      </c>
      <c r="T3136" t="inlineStr">
        <is>
          <t>Aligarh</t>
        </is>
      </c>
      <c r="U3136" t="inlineStr">
        <is>
          <t xml:space="preserve"> </t>
        </is>
      </c>
      <c r="V3136" t="n">
        <v>4</v>
      </c>
      <c r="W3136" t="n">
        <v>2</v>
      </c>
      <c r="X3136" t="inlineStr">
        <is>
          <t>XXXXXX1243</t>
        </is>
      </c>
      <c r="Y3136" s="72" t="n">
        <v>46326.52037037037</v>
      </c>
    </row>
    <row r="3137">
      <c r="A3137" s="39" t="inlineStr">
        <is>
          <t>6ac9422f986a25b399e15cab</t>
        </is>
      </c>
      <c r="B3137" s="72" t="n">
        <v>46305.04600694445</v>
      </c>
      <c r="C3137" s="70" t="n">
        <v>46305</v>
      </c>
      <c r="D3137" t="inlineStr">
        <is>
          <t>2026-10</t>
        </is>
      </c>
      <c r="E3137" t="inlineStr">
        <is>
          <t>Wk of 2026-10-05</t>
        </is>
      </c>
      <c r="F3137" t="inlineStr">
        <is>
          <t>Details Shared</t>
        </is>
      </c>
      <c r="G3137" s="39" t="str">
        <f>IF(ISNUMBER(MATCH(F3137,QualityStatuses,0)),"Quality Lead","Non-Quality Lead")</f>
        <v>Quality Lead</v>
      </c>
      <c r="H3137" s="39" t="str">
        <f>IFERROR(INDEX(CampTypes,MATCH(I3137,CampList,0)),"Unattributed")</f>
        <v>New</v>
      </c>
      <c r="I3137" t="inlineStr">
        <is>
          <t>EBG - In House | ABO | Natuf | Leads | Unit Franchise | India | Oct26 | V1</t>
        </is>
      </c>
      <c r="J3137" t="inlineStr">
        <is>
          <t>EBG - In House | ABO | Natuf | Leads | Unit Franchise | India | Oct26 | V1</t>
        </is>
      </c>
      <c r="K3137" t="inlineStr">
        <is>
          <t>Direct (campaign tagged in CRM)</t>
        </is>
      </c>
      <c r="L3137" t="inlineStr">
        <is>
          <t>Natuf | Investors | Tier1 + Growth Cities | Oct26 | V1</t>
        </is>
      </c>
      <c r="M3137" t="inlineStr">
        <is>
          <t>Natuf | Investors | Tier1 + Growth Cities | Oct26 | V1</t>
        </is>
      </c>
      <c r="N3137" t="inlineStr">
        <is>
          <t>Natuf | Reel | Brand Ambassador | Heard Of Owning A Cafe | V1</t>
        </is>
      </c>
      <c r="O3137" t="inlineStr">
        <is>
          <t>In House Natuf</t>
        </is>
      </c>
      <c r="P3137" t="inlineStr">
        <is>
          <t>Facebook</t>
        </is>
      </c>
      <c r="Q3137" t="inlineStr">
        <is>
          <t>Marshal Malbari</t>
        </is>
      </c>
      <c r="R3137" t="inlineStr">
        <is>
          <t>Aisha Rasalkar</t>
        </is>
      </c>
      <c r="S3137" t="inlineStr">
        <is>
          <t>-</t>
        </is>
      </c>
      <c r="T3137" t="inlineStr">
        <is>
          <t>Hydera</t>
        </is>
      </c>
      <c r="U3137" t="inlineStr">
        <is>
          <t xml:space="preserve"> </t>
        </is>
      </c>
      <c r="V3137" t="n">
        <v>3</v>
      </c>
      <c r="W3137" t="n">
        <v>3</v>
      </c>
      <c r="X3137" t="inlineStr">
        <is>
          <t>XXXXXX2186</t>
        </is>
      </c>
      <c r="Y3137" s="72" t="n">
        <v>46326.52037037037</v>
      </c>
    </row>
    <row r="3138">
      <c r="A3138" s="39" t="inlineStr">
        <is>
          <t>6ac941f9b340aadf001bfa91</t>
        </is>
      </c>
      <c r="B3138" s="72" t="n">
        <v>46305.04538194444</v>
      </c>
      <c r="C3138" s="70" t="n">
        <v>46305</v>
      </c>
      <c r="D3138" t="inlineStr">
        <is>
          <t>2026-10</t>
        </is>
      </c>
      <c r="E3138" t="inlineStr">
        <is>
          <t>Wk of 2026-10-05</t>
        </is>
      </c>
      <c r="F3138" t="inlineStr">
        <is>
          <t>Meeting Conducted</t>
        </is>
      </c>
      <c r="G3138" s="39" t="str">
        <f>IF(ISNUMBER(MATCH(F3138,QualityStatuses,0)),"Quality Lead","Non-Quality Lead")</f>
        <v>Quality Lead</v>
      </c>
      <c r="H3138" s="39" t="str">
        <f>IFERROR(INDEX(CampTypes,MATCH(I3138,CampList,0)),"Unattributed")</f>
        <v>Old</v>
      </c>
      <c r="I3138" t="inlineStr">
        <is>
          <t>E_Suresh_Natuf_Kiosk_07072026</t>
        </is>
      </c>
      <c r="J3138" t="inlineStr">
        <is>
          <t>E_Suresh_Natuf_Kiosk_07072026</t>
        </is>
      </c>
      <c r="K3138" t="inlineStr">
        <is>
          <t>Direct (campaign tagged in CRM)</t>
        </is>
      </c>
      <c r="L3138" t="inlineStr">
        <is>
          <t>E_Suresh_Natuf_Kiosk_07072026_Adset5</t>
        </is>
      </c>
      <c r="M3138" t="inlineStr">
        <is>
          <t>E_Suresh_Natuf_Kiosk_07072026_Adset5</t>
        </is>
      </c>
      <c r="N3138" t="inlineStr">
        <is>
          <t>E_Hindi_Suresh_Natuf_Kiosk_07072026_Adset5_ad3 – Copy 2</t>
        </is>
      </c>
      <c r="O3138" t="inlineStr">
        <is>
          <t>Natuf</t>
        </is>
      </c>
      <c r="P3138" t="inlineStr">
        <is>
          <t>Facebook</t>
        </is>
      </c>
      <c r="Q3138" t="inlineStr">
        <is>
          <t>Tejaswini Tarigopula</t>
        </is>
      </c>
      <c r="R3138" t="inlineStr">
        <is>
          <t>Sai Charan</t>
        </is>
      </c>
      <c r="S3138" t="inlineStr">
        <is>
          <t>-</t>
        </is>
      </c>
      <c r="T3138" t="inlineStr">
        <is>
          <t>Ghaziabad</t>
        </is>
      </c>
      <c r="U3138" t="inlineStr">
        <is>
          <t xml:space="preserve"> </t>
        </is>
      </c>
      <c r="V3138" t="n">
        <v>11</v>
      </c>
      <c r="W3138" t="n">
        <v>7</v>
      </c>
      <c r="X3138" t="inlineStr">
        <is>
          <t>XXXXXX2419</t>
        </is>
      </c>
      <c r="Y3138" s="72" t="n">
        <v>46326.52037037037</v>
      </c>
    </row>
    <row r="3139">
      <c r="A3139" s="39" t="inlineStr">
        <is>
          <t>6ac93e3354bc9248be6bb735</t>
        </is>
      </c>
      <c r="B3139" s="72" t="n">
        <v>46305.03420138889</v>
      </c>
      <c r="C3139" s="70" t="n">
        <v>46305</v>
      </c>
      <c r="D3139" t="inlineStr">
        <is>
          <t>2026-10</t>
        </is>
      </c>
      <c r="E3139" t="inlineStr">
        <is>
          <t>Wk of 2026-10-05</t>
        </is>
      </c>
      <c r="F3139" t="inlineStr">
        <is>
          <t>Lost</t>
        </is>
      </c>
      <c r="G3139" s="39" t="str">
        <f>IF(ISNUMBER(MATCH(F3139,QualityStatuses,0)),"Quality Lead","Non-Quality Lead")</f>
        <v>Non-Quality Lead</v>
      </c>
      <c r="H3139" s="39" t="str">
        <f>IFERROR(INDEX(CampTypes,MATCH(I3139,CampList,0)),"Unattributed")</f>
        <v>New</v>
      </c>
      <c r="I3139" t="inlineStr">
        <is>
          <t>EBG - In House | ABO | Natuf | Leads | Unit Franchise | India | Oct26 | V1</t>
        </is>
      </c>
      <c r="J3139" t="inlineStr">
        <is>
          <t>EBG - In House | ABO | Natuf | Leads | Unit Franchise | India | Oct26 | V1</t>
        </is>
      </c>
      <c r="K3139" t="inlineStr">
        <is>
          <t>Direct (campaign tagged in CRM)</t>
        </is>
      </c>
      <c r="L3139" t="inlineStr">
        <is>
          <t>Natuf | Business Owners | Tier1 + Growth Cities | Oct26 | V1</t>
        </is>
      </c>
      <c r="M3139" t="inlineStr">
        <is>
          <t>Natuf | Business Owners | Tier1 + Growth Cities | Oct26 | V1</t>
        </is>
      </c>
      <c r="N3139" t="inlineStr">
        <is>
          <t>Natuf | Reel | Brand Ambassador | Heard Of Owning A Cafe | V1</t>
        </is>
      </c>
      <c r="O3139" t="inlineStr">
        <is>
          <t>In House Natuf</t>
        </is>
      </c>
      <c r="P3139" t="inlineStr">
        <is>
          <t>Facebook</t>
        </is>
      </c>
      <c r="Q3139" t="inlineStr">
        <is>
          <t>Marshal Malbari</t>
        </is>
      </c>
      <c r="R3139" t="inlineStr">
        <is>
          <t>Vanita Joshi</t>
        </is>
      </c>
      <c r="S3139" t="inlineStr">
        <is>
          <t>Not Interested</t>
        </is>
      </c>
      <c r="T3139" t="inlineStr">
        <is>
          <t>faridabad</t>
        </is>
      </c>
      <c r="U3139" t="inlineStr">
        <is>
          <t xml:space="preserve"> </t>
        </is>
      </c>
      <c r="V3139" t="n">
        <v>8</v>
      </c>
      <c r="W3139" t="n">
        <v>6</v>
      </c>
      <c r="X3139" t="inlineStr">
        <is>
          <t>XXXXXX7550</t>
        </is>
      </c>
      <c r="Y3139" s="72" t="n">
        <v>46326.52037037037</v>
      </c>
    </row>
    <row r="3140">
      <c r="A3140" s="39" t="inlineStr">
        <is>
          <t>6ac93dc854bc9248be6bb6db</t>
        </is>
      </c>
      <c r="B3140" s="72" t="n">
        <v>46305.03296296296</v>
      </c>
      <c r="C3140" s="70" t="n">
        <v>46305</v>
      </c>
      <c r="D3140" t="inlineStr">
        <is>
          <t>2026-10</t>
        </is>
      </c>
      <c r="E3140" t="inlineStr">
        <is>
          <t>Wk of 2026-10-05</t>
        </is>
      </c>
      <c r="F3140" t="inlineStr">
        <is>
          <t>Details Shared</t>
        </is>
      </c>
      <c r="G3140" s="39" t="str">
        <f>IF(ISNUMBER(MATCH(F3140,QualityStatuses,0)),"Quality Lead","Non-Quality Lead")</f>
        <v>Quality Lead</v>
      </c>
      <c r="H3140" s="39" t="str">
        <f>IFERROR(INDEX(CampTypes,MATCH(I3140,CampList,0)),"Unattributed")</f>
        <v>Old</v>
      </c>
      <c r="I3140" t="inlineStr">
        <is>
          <t>natuf_Kiosk_14072026_Hindi</t>
        </is>
      </c>
      <c r="J3140" t="inlineStr">
        <is>
          <t>natuf_Kiosk_14072026_Hindi</t>
        </is>
      </c>
      <c r="K3140" t="inlineStr">
        <is>
          <t>Direct (campaign tagged in CRM)</t>
        </is>
      </c>
      <c r="L3140" t="inlineStr">
        <is>
          <t>natuf_Kiosk_09102026</t>
        </is>
      </c>
      <c r="M3140" t="inlineStr">
        <is>
          <t>natuf_Kiosk_09102026</t>
        </is>
      </c>
      <c r="N3140" t="inlineStr">
        <is>
          <t>natuf_Kiosk_14072026_ad set_ad1</t>
        </is>
      </c>
      <c r="O3140" t="inlineStr">
        <is>
          <t>Natuf</t>
        </is>
      </c>
      <c r="P3140" t="inlineStr">
        <is>
          <t>Facebook</t>
        </is>
      </c>
      <c r="Q3140" t="inlineStr">
        <is>
          <t>Tejaswini Tarigopula</t>
        </is>
      </c>
      <c r="R3140" t="inlineStr">
        <is>
          <t>Rima Paul</t>
        </is>
      </c>
      <c r="S3140" t="inlineStr">
        <is>
          <t>-</t>
        </is>
      </c>
      <c r="T3140" t="inlineStr">
        <is>
          <t>Midrand</t>
        </is>
      </c>
      <c r="U3140" t="inlineStr">
        <is>
          <t xml:space="preserve"> </t>
        </is>
      </c>
      <c r="V3140" t="n">
        <v>0</v>
      </c>
      <c r="W3140" t="n">
        <v>0</v>
      </c>
      <c r="X3140" t="inlineStr">
        <is>
          <t>XXXXXX0922</t>
        </is>
      </c>
      <c r="Y3140" s="72" t="n">
        <v>46326.52037037037</v>
      </c>
    </row>
    <row r="3141">
      <c r="A3141" s="39" t="inlineStr">
        <is>
          <t>6ac93c35b3f4130f2957897e</t>
        </is>
      </c>
      <c r="B3141" s="72" t="n">
        <v>46305.02829861111</v>
      </c>
      <c r="C3141" s="70" t="n">
        <v>46305</v>
      </c>
      <c r="D3141" t="inlineStr">
        <is>
          <t>2026-10</t>
        </is>
      </c>
      <c r="E3141" t="inlineStr">
        <is>
          <t>Wk of 2026-10-05</t>
        </is>
      </c>
      <c r="F3141" t="inlineStr">
        <is>
          <t>Attempt 3</t>
        </is>
      </c>
      <c r="G3141" s="39" t="str">
        <f>IF(ISNUMBER(MATCH(F3141,QualityStatuses,0)),"Quality Lead","Non-Quality Lead")</f>
        <v>Non-Quality Lead</v>
      </c>
      <c r="H3141" s="39" t="str">
        <f>IFERROR(INDEX(CampTypes,MATCH(I3141,CampList,0)),"Unattributed")</f>
        <v>Old</v>
      </c>
      <c r="I3141" t="inlineStr">
        <is>
          <t>E_Suresh_Natuf_Kiosk_07072026</t>
        </is>
      </c>
      <c r="J3141" t="inlineStr">
        <is>
          <t>E_Suresh_Natuf_Kiosk_07072026</t>
        </is>
      </c>
      <c r="K3141" t="inlineStr">
        <is>
          <t>Direct (campaign tagged in CRM)</t>
        </is>
      </c>
      <c r="L3141" t="inlineStr">
        <is>
          <t>E_Suresh_Natuf_Kiosk_07072026_Adset5</t>
        </is>
      </c>
      <c r="M3141" t="inlineStr">
        <is>
          <t>E_Suresh_Natuf_Kiosk_07072026_Adset5</t>
        </is>
      </c>
      <c r="N3141" t="inlineStr">
        <is>
          <t>E_Hindi_Suresh_Natuf_Kiosk_07072026_Adset5_ad3 – Copy 2</t>
        </is>
      </c>
      <c r="O3141" t="inlineStr">
        <is>
          <t>Natuf</t>
        </is>
      </c>
      <c r="P3141" t="inlineStr">
        <is>
          <t>Facebook</t>
        </is>
      </c>
      <c r="Q3141" t="inlineStr">
        <is>
          <t>Tejaswini Tarigopula</t>
        </is>
      </c>
      <c r="R3141" t="inlineStr">
        <is>
          <t>Shivani Sharma</t>
        </is>
      </c>
      <c r="S3141" t="inlineStr">
        <is>
          <t>-</t>
        </is>
      </c>
      <c r="T3141" t="inlineStr">
        <is>
          <t>Delhi</t>
        </is>
      </c>
      <c r="U3141" t="inlineStr">
        <is>
          <t xml:space="preserve"> </t>
        </is>
      </c>
      <c r="V3141" t="n">
        <v>5</v>
      </c>
      <c r="W3141" t="n">
        <v>1</v>
      </c>
      <c r="X3141" t="inlineStr">
        <is>
          <t>XXXXXX0676</t>
        </is>
      </c>
      <c r="Y3141" s="72" t="n">
        <v>46326.52037037037</v>
      </c>
    </row>
    <row r="3142">
      <c r="A3142" s="39" t="inlineStr">
        <is>
          <t>6ac93bd72e9b0f0fc1294cff</t>
        </is>
      </c>
      <c r="B3142" s="72" t="n">
        <v>46305.02721064815</v>
      </c>
      <c r="C3142" s="70" t="n">
        <v>46305</v>
      </c>
      <c r="D3142" t="inlineStr">
        <is>
          <t>2026-10</t>
        </is>
      </c>
      <c r="E3142" t="inlineStr">
        <is>
          <t>Wk of 2026-10-05</t>
        </is>
      </c>
      <c r="F3142" t="inlineStr">
        <is>
          <t>Attempt 1</t>
        </is>
      </c>
      <c r="G3142" s="39" t="str">
        <f>IF(ISNUMBER(MATCH(F3142,QualityStatuses,0)),"Quality Lead","Non-Quality Lead")</f>
        <v>Non-Quality Lead</v>
      </c>
      <c r="H3142" s="39" t="str">
        <f>IFERROR(INDEX(CampTypes,MATCH(I3142,CampList,0)),"Unattributed")</f>
        <v>Old</v>
      </c>
      <c r="I3142" t="inlineStr">
        <is>
          <t>natuf_Kiosk_14072026_Hindi</t>
        </is>
      </c>
      <c r="J3142" t="inlineStr">
        <is>
          <t>natuf_Kiosk_14072026_Hindi</t>
        </is>
      </c>
      <c r="K3142" t="inlineStr">
        <is>
          <t>Direct (campaign tagged in CRM)</t>
        </is>
      </c>
      <c r="L3142" t="inlineStr">
        <is>
          <t>natuf_Kiosk_09102026</t>
        </is>
      </c>
      <c r="M3142" t="inlineStr">
        <is>
          <t>natuf_Kiosk_09102026</t>
        </is>
      </c>
      <c r="N3142" t="inlineStr">
        <is>
          <t>natuf_Kiosk_14072026_ad set_ad1</t>
        </is>
      </c>
      <c r="O3142" t="inlineStr">
        <is>
          <t>Natuf</t>
        </is>
      </c>
      <c r="P3142" t="inlineStr">
        <is>
          <t>Facebook</t>
        </is>
      </c>
      <c r="Q3142" t="inlineStr">
        <is>
          <t>Tejaswini Tarigopula</t>
        </is>
      </c>
      <c r="R3142" t="inlineStr">
        <is>
          <t>Shivamani</t>
        </is>
      </c>
      <c r="S3142" t="inlineStr">
        <is>
          <t>-</t>
        </is>
      </c>
      <c r="T3142" t="inlineStr">
        <is>
          <t>Nanded</t>
        </is>
      </c>
      <c r="U3142" t="inlineStr">
        <is>
          <t xml:space="preserve"> </t>
        </is>
      </c>
      <c r="V3142" t="n">
        <v>0</v>
      </c>
      <c r="W3142" t="n">
        <v>0</v>
      </c>
      <c r="X3142" t="inlineStr">
        <is>
          <t>XXXXXX6067</t>
        </is>
      </c>
      <c r="Y3142" s="72" t="n">
        <v>46326.52037037037</v>
      </c>
    </row>
    <row r="3143">
      <c r="A3143" s="39" t="inlineStr">
        <is>
          <t>6ac93b1393f2c1f069d51203</t>
        </is>
      </c>
      <c r="B3143" s="72" t="n">
        <v>46305.02494212963</v>
      </c>
      <c r="C3143" s="70" t="n">
        <v>46305</v>
      </c>
      <c r="D3143" t="inlineStr">
        <is>
          <t>2026-10</t>
        </is>
      </c>
      <c r="E3143" t="inlineStr">
        <is>
          <t>Wk of 2026-10-05</t>
        </is>
      </c>
      <c r="F3143" t="inlineStr">
        <is>
          <t>Lost</t>
        </is>
      </c>
      <c r="G3143" s="39" t="str">
        <f>IF(ISNUMBER(MATCH(F3143,QualityStatuses,0)),"Quality Lead","Non-Quality Lead")</f>
        <v>Non-Quality Lead</v>
      </c>
      <c r="H3143" s="39" t="str">
        <f>IFERROR(INDEX(CampTypes,MATCH(I3143,CampList,0)),"Unattributed")</f>
        <v>Old</v>
      </c>
      <c r="I3143" t="inlineStr">
        <is>
          <t>E_Natuf_Generic_13082026</t>
        </is>
      </c>
      <c r="J3143" t="inlineStr">
        <is>
          <t>E_Natuf_Generic_13082026</t>
        </is>
      </c>
      <c r="K3143" t="inlineStr">
        <is>
          <t>Direct (campaign tagged in CRM)</t>
        </is>
      </c>
      <c r="L3143" t="inlineStr">
        <is>
          <t>E_Natuf_Generic_13082026_Adset1</t>
        </is>
      </c>
      <c r="M3143" t="inlineStr">
        <is>
          <t>E_Natuf_Generic_13082026_Adset1</t>
        </is>
      </c>
      <c r="N3143" t="inlineStr">
        <is>
          <t>E_Natuf_Generic_13082026_Adset1_Ad1</t>
        </is>
      </c>
      <c r="O3143" t="inlineStr">
        <is>
          <t>Natuf</t>
        </is>
      </c>
      <c r="P3143" t="inlineStr">
        <is>
          <t>Facebook</t>
        </is>
      </c>
      <c r="Q3143" t="inlineStr">
        <is>
          <t>Marshal Malbari</t>
        </is>
      </c>
      <c r="R3143" t="inlineStr">
        <is>
          <t>Rinkita Virvani</t>
        </is>
      </c>
      <c r="S3143" t="inlineStr">
        <is>
          <t>DNP - Did Not Pick Up</t>
        </is>
      </c>
      <c r="T3143" t="inlineStr">
        <is>
          <t>Delhi</t>
        </is>
      </c>
      <c r="U3143" t="inlineStr">
        <is>
          <t xml:space="preserve"> </t>
        </is>
      </c>
      <c r="V3143" t="n">
        <v>7</v>
      </c>
      <c r="W3143" t="n">
        <v>3</v>
      </c>
      <c r="X3143" t="inlineStr">
        <is>
          <t>XXXXXX3366</t>
        </is>
      </c>
      <c r="Y3143" s="72" t="n">
        <v>46326.52037037037</v>
      </c>
    </row>
    <row r="3144">
      <c r="A3144" s="39" t="inlineStr">
        <is>
          <t>6ac93afcdda716355148e936</t>
        </is>
      </c>
      <c r="B3144" s="72" t="n">
        <v>46305.02467592592</v>
      </c>
      <c r="C3144" s="70" t="n">
        <v>46305</v>
      </c>
      <c r="D3144" t="inlineStr">
        <is>
          <t>2026-10</t>
        </is>
      </c>
      <c r="E3144" t="inlineStr">
        <is>
          <t>Wk of 2026-10-05</t>
        </is>
      </c>
      <c r="F3144" t="inlineStr">
        <is>
          <t>Details Shared</t>
        </is>
      </c>
      <c r="G3144" s="39" t="str">
        <f>IF(ISNUMBER(MATCH(F3144,QualityStatuses,0)),"Quality Lead","Non-Quality Lead")</f>
        <v>Quality Lead</v>
      </c>
      <c r="H3144" s="39" t="str">
        <f>IFERROR(INDEX(CampTypes,MATCH(I3144,CampList,0)),"Unattributed")</f>
        <v>Old</v>
      </c>
      <c r="I3144" t="inlineStr">
        <is>
          <t>E_Suresh_Natuf_Kiosk_07072026</t>
        </is>
      </c>
      <c r="J3144" t="inlineStr">
        <is>
          <t>E_Suresh_Natuf_Kiosk_07072026</t>
        </is>
      </c>
      <c r="K3144" t="inlineStr">
        <is>
          <t>Direct (campaign tagged in CRM)</t>
        </is>
      </c>
      <c r="L3144" t="inlineStr">
        <is>
          <t>E_Suresh_Natuf_Kiosk_07072026_Adset5</t>
        </is>
      </c>
      <c r="M3144" t="inlineStr">
        <is>
          <t>E_Suresh_Natuf_Kiosk_07072026_Adset5</t>
        </is>
      </c>
      <c r="N3144" t="inlineStr">
        <is>
          <t>E_Hindi_Suresh_Natuf_Kiosk_07072026_Adset5_ad3 – Copy 2</t>
        </is>
      </c>
      <c r="O3144" t="inlineStr">
        <is>
          <t>Natuf</t>
        </is>
      </c>
      <c r="P3144" t="inlineStr">
        <is>
          <t>Facebook</t>
        </is>
      </c>
      <c r="Q3144" t="inlineStr">
        <is>
          <t>Marshal Malbari</t>
        </is>
      </c>
      <c r="R3144" t="inlineStr">
        <is>
          <t>Vanita Joshi</t>
        </is>
      </c>
      <c r="S3144" t="inlineStr">
        <is>
          <t>-</t>
        </is>
      </c>
      <c r="T3144" t="inlineStr">
        <is>
          <t>Uttarpara</t>
        </is>
      </c>
      <c r="U3144" t="inlineStr">
        <is>
          <t xml:space="preserve"> </t>
        </is>
      </c>
      <c r="V3144" t="n">
        <v>9</v>
      </c>
      <c r="W3144" t="n">
        <v>2</v>
      </c>
      <c r="X3144" t="inlineStr">
        <is>
          <t>XXXXXX3777</t>
        </is>
      </c>
      <c r="Y3144" s="72" t="n">
        <v>46326.52037037037</v>
      </c>
    </row>
    <row r="3145">
      <c r="A3145" s="39" t="inlineStr">
        <is>
          <t>6ac9377cdda716355148e6c7</t>
        </is>
      </c>
      <c r="B3145" s="72" t="n">
        <v>46305.01430555555</v>
      </c>
      <c r="C3145" s="70" t="n">
        <v>46305</v>
      </c>
      <c r="D3145" t="inlineStr">
        <is>
          <t>2026-10</t>
        </is>
      </c>
      <c r="E3145" t="inlineStr">
        <is>
          <t>Wk of 2026-10-05</t>
        </is>
      </c>
      <c r="F3145" t="inlineStr">
        <is>
          <t>Lost</t>
        </is>
      </c>
      <c r="G3145" s="39" t="str">
        <f>IF(ISNUMBER(MATCH(F3145,QualityStatuses,0)),"Quality Lead","Non-Quality Lead")</f>
        <v>Non-Quality Lead</v>
      </c>
      <c r="H3145" s="39" t="str">
        <f>IFERROR(INDEX(CampTypes,MATCH(I3145,CampList,0)),"Unattributed")</f>
        <v>Old</v>
      </c>
      <c r="I3145" t="inlineStr">
        <is>
          <t>natuf_Kiosk_14072026_Hindi</t>
        </is>
      </c>
      <c r="J3145" t="inlineStr">
        <is>
          <t>natuf_Kiosk_14072026_Hindi</t>
        </is>
      </c>
      <c r="K3145" t="inlineStr">
        <is>
          <t>Direct (campaign tagged in CRM)</t>
        </is>
      </c>
      <c r="L3145" t="inlineStr">
        <is>
          <t>natuf_Kiosk_23092026_ad set3</t>
        </is>
      </c>
      <c r="M3145" t="inlineStr">
        <is>
          <t>natuf_Kiosk_23092026_ad set3</t>
        </is>
      </c>
      <c r="N3145" t="inlineStr">
        <is>
          <t>natuf_Kiosk_23092026_ad set3_ad1</t>
        </is>
      </c>
      <c r="O3145" t="inlineStr">
        <is>
          <t>Natuf</t>
        </is>
      </c>
      <c r="P3145" t="inlineStr">
        <is>
          <t>Facebook</t>
        </is>
      </c>
      <c r="Q3145" t="inlineStr">
        <is>
          <t>Marshal Malbari</t>
        </is>
      </c>
      <c r="R3145" t="inlineStr">
        <is>
          <t>Aisha Rasalkar</t>
        </is>
      </c>
      <c r="S3145" t="inlineStr">
        <is>
          <t>DNP - Did Not Pick Up</t>
        </is>
      </c>
      <c r="T3145" t="inlineStr">
        <is>
          <t>Kolkata</t>
        </is>
      </c>
      <c r="U3145" t="inlineStr">
        <is>
          <t xml:space="preserve"> </t>
        </is>
      </c>
      <c r="V3145" t="n">
        <v>6</v>
      </c>
      <c r="W3145" t="n">
        <v>0</v>
      </c>
      <c r="X3145" t="inlineStr">
        <is>
          <t>XXXXXX2412</t>
        </is>
      </c>
      <c r="Y3145" s="72" t="n">
        <v>46326.52037037037</v>
      </c>
    </row>
    <row r="3146">
      <c r="A3146" s="39" t="inlineStr">
        <is>
          <t>6ac93715027bdbb9246f6630</t>
        </is>
      </c>
      <c r="B3146" s="72" t="n">
        <v>46305.01311342593</v>
      </c>
      <c r="C3146" s="70" t="n">
        <v>46305</v>
      </c>
      <c r="D3146" t="inlineStr">
        <is>
          <t>2026-10</t>
        </is>
      </c>
      <c r="E3146" t="inlineStr">
        <is>
          <t>Wk of 2026-10-05</t>
        </is>
      </c>
      <c r="F3146" t="inlineStr">
        <is>
          <t>Lost</t>
        </is>
      </c>
      <c r="G3146" s="39" t="str">
        <f>IF(ISNUMBER(MATCH(F3146,QualityStatuses,0)),"Quality Lead","Non-Quality Lead")</f>
        <v>Non-Quality Lead</v>
      </c>
      <c r="H3146" s="39" t="str">
        <f>IFERROR(INDEX(CampTypes,MATCH(I3146,CampList,0)),"Unattributed")</f>
        <v>New</v>
      </c>
      <c r="I3146" t="inlineStr">
        <is>
          <t>EBG - In House | ABO | Natuf | Leads | Unit Franchise | India | Oct26 | V1</t>
        </is>
      </c>
      <c r="J3146" t="inlineStr">
        <is>
          <t>EBG - In House | ABO | Natuf | Leads | Unit Franchise | India | Oct26 | V1</t>
        </is>
      </c>
      <c r="K3146" t="inlineStr">
        <is>
          <t>Direct (campaign tagged in CRM)</t>
        </is>
      </c>
      <c r="L3146" t="inlineStr">
        <is>
          <t>Natuf | Broad | Tier1 + Growth Cities | Oct26 | V1</t>
        </is>
      </c>
      <c r="M3146" t="inlineStr">
        <is>
          <t>Natuf | Broad | Tier1 + Growth Cities | Oct26 | V1</t>
        </is>
      </c>
      <c r="N3146" t="inlineStr">
        <is>
          <t>Natuf | Reel | Brand Ambassador | Heard Of Owning A Cafe | V1</t>
        </is>
      </c>
      <c r="O3146" t="inlineStr">
        <is>
          <t>In House Natuf</t>
        </is>
      </c>
      <c r="P3146" t="inlineStr">
        <is>
          <t>Facebook</t>
        </is>
      </c>
      <c r="Q3146" t="inlineStr">
        <is>
          <t>Marshal Malbari</t>
        </is>
      </c>
      <c r="R3146" t="inlineStr">
        <is>
          <t>Vanita Joshi</t>
        </is>
      </c>
      <c r="S3146" t="inlineStr">
        <is>
          <t>Wrong Number</t>
        </is>
      </c>
      <c r="T3146" t="inlineStr">
        <is>
          <t>Gandhinagar</t>
        </is>
      </c>
      <c r="U3146" t="inlineStr">
        <is>
          <t xml:space="preserve"> </t>
        </is>
      </c>
      <c r="V3146" t="n">
        <v>2</v>
      </c>
      <c r="W3146" t="n">
        <v>1</v>
      </c>
      <c r="X3146" t="inlineStr">
        <is>
          <t>XXXXXX1593</t>
        </is>
      </c>
      <c r="Y3146" s="72" t="n">
        <v>46326.52037037037</v>
      </c>
    </row>
    <row r="3147">
      <c r="A3147" s="39" t="inlineStr">
        <is>
          <t>6ac936ae7a5f4de7c815873d</t>
        </is>
      </c>
      <c r="B3147" s="72" t="n">
        <v>46305.0119212963</v>
      </c>
      <c r="C3147" s="70" t="n">
        <v>46305</v>
      </c>
      <c r="D3147" t="inlineStr">
        <is>
          <t>2026-10</t>
        </is>
      </c>
      <c r="E3147" t="inlineStr">
        <is>
          <t>Wk of 2026-10-05</t>
        </is>
      </c>
      <c r="F3147" t="inlineStr">
        <is>
          <t>Lost</t>
        </is>
      </c>
      <c r="G3147" s="39" t="str">
        <f>IF(ISNUMBER(MATCH(F3147,QualityStatuses,0)),"Quality Lead","Non-Quality Lead")</f>
        <v>Non-Quality Lead</v>
      </c>
      <c r="H3147" s="39" t="str">
        <f>IFERROR(INDEX(CampTypes,MATCH(I3147,CampList,0)),"Unattributed")</f>
        <v>Old</v>
      </c>
      <c r="I3147" t="inlineStr">
        <is>
          <t>E_Natuf_Generic_13082026</t>
        </is>
      </c>
      <c r="J3147" t="inlineStr">
        <is>
          <t>E_Natuf_Generic_13082026</t>
        </is>
      </c>
      <c r="K3147" t="inlineStr">
        <is>
          <t>Direct (campaign tagged in CRM)</t>
        </is>
      </c>
      <c r="L3147" t="inlineStr">
        <is>
          <t>E_Natuf_Generic_13082026_Adset1</t>
        </is>
      </c>
      <c r="M3147" t="inlineStr">
        <is>
          <t>E_Natuf_Generic_13082026_Adset1</t>
        </is>
      </c>
      <c r="N3147" t="inlineStr">
        <is>
          <t>E_Natuf_Generic_13082026_Adset1_Ad1</t>
        </is>
      </c>
      <c r="O3147" t="inlineStr">
        <is>
          <t>Natuf</t>
        </is>
      </c>
      <c r="P3147" t="inlineStr">
        <is>
          <t>Facebook</t>
        </is>
      </c>
      <c r="Q3147" t="inlineStr">
        <is>
          <t>Marshal Malbari</t>
        </is>
      </c>
      <c r="R3147" t="inlineStr">
        <is>
          <t>Tanishq A</t>
        </is>
      </c>
      <c r="S3147" t="inlineStr">
        <is>
          <t>DNP - Did Not Pick Up</t>
        </is>
      </c>
      <c r="T3147" t="inlineStr">
        <is>
          <t>Ahmedabad</t>
        </is>
      </c>
      <c r="U3147" t="inlineStr">
        <is>
          <t xml:space="preserve"> </t>
        </is>
      </c>
      <c r="V3147" t="n">
        <v>6</v>
      </c>
      <c r="W3147" t="n">
        <v>0</v>
      </c>
      <c r="X3147" t="inlineStr">
        <is>
          <t>XXXXXX9081</t>
        </is>
      </c>
      <c r="Y3147" s="72" t="n">
        <v>46326.52037037037</v>
      </c>
    </row>
    <row r="3148">
      <c r="A3148" s="39" t="inlineStr">
        <is>
          <t>6ac936507a5f4de7c815866c</t>
        </is>
      </c>
      <c r="B3148" s="72" t="n">
        <v>46305.01083333333</v>
      </c>
      <c r="C3148" s="70" t="n">
        <v>46305</v>
      </c>
      <c r="D3148" t="inlineStr">
        <is>
          <t>2026-10</t>
        </is>
      </c>
      <c r="E3148" t="inlineStr">
        <is>
          <t>Wk of 2026-10-05</t>
        </is>
      </c>
      <c r="F3148" t="inlineStr">
        <is>
          <t>Qualified</t>
        </is>
      </c>
      <c r="G3148" s="39" t="str">
        <f>IF(ISNUMBER(MATCH(F3148,QualityStatuses,0)),"Quality Lead","Non-Quality Lead")</f>
        <v>Quality Lead</v>
      </c>
      <c r="H3148" s="39" t="str">
        <f>IFERROR(INDEX(CampTypes,MATCH(I3148,CampList,0)),"Unattributed")</f>
        <v>Old</v>
      </c>
      <c r="I3148" t="inlineStr">
        <is>
          <t>E_Suresh_Natuf_Kiosk_07072026</t>
        </is>
      </c>
      <c r="J3148" t="inlineStr">
        <is>
          <t>E_Suresh_Natuf_Kiosk_07072026</t>
        </is>
      </c>
      <c r="K3148" t="inlineStr">
        <is>
          <t>Direct (campaign tagged in CRM)</t>
        </is>
      </c>
      <c r="L3148" t="inlineStr">
        <is>
          <t>E_Suresh_Natuf_Kiosk_07072026_Adset5</t>
        </is>
      </c>
      <c r="M3148" t="inlineStr">
        <is>
          <t>E_Suresh_Natuf_Kiosk_07072026_Adset5</t>
        </is>
      </c>
      <c r="N3148" t="inlineStr">
        <is>
          <t>E_Hindi_Suresh_Natuf_Kiosk_07072026_Adset5_ad3 – Copy 2</t>
        </is>
      </c>
      <c r="O3148" t="inlineStr">
        <is>
          <t>Natuf</t>
        </is>
      </c>
      <c r="P3148" t="inlineStr">
        <is>
          <t>Facebook</t>
        </is>
      </c>
      <c r="Q3148" t="inlineStr">
        <is>
          <t>Tejaswini Tarigopula</t>
        </is>
      </c>
      <c r="R3148" t="inlineStr">
        <is>
          <t>Rauth Sanketh</t>
        </is>
      </c>
      <c r="S3148" t="inlineStr">
        <is>
          <t>-</t>
        </is>
      </c>
      <c r="T3148" t="inlineStr">
        <is>
          <t>Nanded</t>
        </is>
      </c>
      <c r="U3148" t="inlineStr">
        <is>
          <t xml:space="preserve"> </t>
        </is>
      </c>
      <c r="V3148" t="n">
        <v>2</v>
      </c>
      <c r="W3148" t="n">
        <v>2</v>
      </c>
      <c r="X3148" t="inlineStr">
        <is>
          <t>XXXXXX8963</t>
        </is>
      </c>
      <c r="Y3148" s="72" t="n">
        <v>46326.52037037037</v>
      </c>
    </row>
    <row r="3149">
      <c r="A3149" s="39" t="inlineStr">
        <is>
          <t>6ac9328018f2c2e620c5eacd</t>
        </is>
      </c>
      <c r="B3149" s="72" t="n">
        <v>46304.99953703704</v>
      </c>
      <c r="C3149" s="70" t="n">
        <v>46304</v>
      </c>
      <c r="D3149" t="inlineStr">
        <is>
          <t>2026-10</t>
        </is>
      </c>
      <c r="E3149" t="inlineStr">
        <is>
          <t>Wk of 2026-10-05</t>
        </is>
      </c>
      <c r="F3149" t="inlineStr">
        <is>
          <t>Details Shared</t>
        </is>
      </c>
      <c r="G3149" s="39" t="str">
        <f>IF(ISNUMBER(MATCH(F3149,QualityStatuses,0)),"Quality Lead","Non-Quality Lead")</f>
        <v>Quality Lead</v>
      </c>
      <c r="H3149" s="39" t="str">
        <f>IFERROR(INDEX(CampTypes,MATCH(I3149,CampList,0)),"Unattributed")</f>
        <v>New</v>
      </c>
      <c r="I3149" t="inlineStr">
        <is>
          <t>EBG - In House | ABO | Natuf | Leads | Unit Franchise | India | Oct26 | V1</t>
        </is>
      </c>
      <c r="J3149" t="inlineStr">
        <is>
          <t>EBG - In House | ABO | Natuf | Leads | Unit Franchise | India | Oct26 | V1</t>
        </is>
      </c>
      <c r="K3149" t="inlineStr">
        <is>
          <t>Direct (campaign tagged in CRM)</t>
        </is>
      </c>
      <c r="L3149" t="inlineStr">
        <is>
          <t>Natuf | Business Owners | Tier1 + Growth Cities | Oct26 | V1</t>
        </is>
      </c>
      <c r="M3149" t="inlineStr">
        <is>
          <t>Natuf | Business Owners | Tier1 + Growth Cities | Oct26 | V1</t>
        </is>
      </c>
      <c r="N3149" t="inlineStr">
        <is>
          <t>Natuf | Reel | Brand Ambassador | Heard Of Owning A Cafe | V1</t>
        </is>
      </c>
      <c r="O3149" t="inlineStr">
        <is>
          <t>In House Natuf</t>
        </is>
      </c>
      <c r="P3149" t="inlineStr">
        <is>
          <t>Facebook</t>
        </is>
      </c>
      <c r="Q3149" t="inlineStr">
        <is>
          <t>Marshal Malbari</t>
        </is>
      </c>
      <c r="R3149" t="inlineStr">
        <is>
          <t>Tanishq A</t>
        </is>
      </c>
      <c r="S3149" t="inlineStr">
        <is>
          <t>-</t>
        </is>
      </c>
      <c r="T3149" t="inlineStr">
        <is>
          <t>Udaipur</t>
        </is>
      </c>
      <c r="U3149" t="inlineStr">
        <is>
          <t xml:space="preserve"> </t>
        </is>
      </c>
      <c r="V3149" t="n">
        <v>11</v>
      </c>
      <c r="W3149" t="n">
        <v>6</v>
      </c>
      <c r="X3149" t="inlineStr">
        <is>
          <t>XXXXXX4151</t>
        </is>
      </c>
      <c r="Y3149" s="72" t="n">
        <v>46326.52037037037</v>
      </c>
    </row>
    <row r="3150">
      <c r="A3150" s="39" t="inlineStr">
        <is>
          <t>6ac932655d4313bc5b719c0f</t>
        </is>
      </c>
      <c r="B3150" s="72" t="n">
        <v>46304.99922453704</v>
      </c>
      <c r="C3150" s="70" t="n">
        <v>46304</v>
      </c>
      <c r="D3150" t="inlineStr">
        <is>
          <t>2026-10</t>
        </is>
      </c>
      <c r="E3150" t="inlineStr">
        <is>
          <t>Wk of 2026-10-05</t>
        </is>
      </c>
      <c r="F3150" t="inlineStr">
        <is>
          <t>Details Shared</t>
        </is>
      </c>
      <c r="G3150" s="39" t="str">
        <f>IF(ISNUMBER(MATCH(F3150,QualityStatuses,0)),"Quality Lead","Non-Quality Lead")</f>
        <v>Quality Lead</v>
      </c>
      <c r="H3150" s="39" t="str">
        <f>IFERROR(INDEX(CampTypes,MATCH(I3150,CampList,0)),"Unattributed")</f>
        <v>New</v>
      </c>
      <c r="I3150" t="inlineStr">
        <is>
          <t>EBG - In House | ABO | Natuf | Leads | Unit Franchise | India | Oct26 | V1</t>
        </is>
      </c>
      <c r="J3150" t="inlineStr">
        <is>
          <t>EBG - In House | ABO | Natuf | Leads | Unit Franchise | India | Oct26 | V1</t>
        </is>
      </c>
      <c r="K3150" t="inlineStr">
        <is>
          <t>Direct (campaign tagged in CRM)</t>
        </is>
      </c>
      <c r="L3150" t="inlineStr">
        <is>
          <t>Natuf | Investors | Tier1 + Growth Cities | Oct26 | V1</t>
        </is>
      </c>
      <c r="M3150" t="inlineStr">
        <is>
          <t>Natuf | Investors | Tier1 + Growth Cities | Oct26 | V1</t>
        </is>
      </c>
      <c r="N3150" t="inlineStr">
        <is>
          <t>Natuf | Reel | Brand Ambassador | Heard Of Owning A Cafe | V1</t>
        </is>
      </c>
      <c r="O3150" t="inlineStr">
        <is>
          <t>In House Natuf</t>
        </is>
      </c>
      <c r="P3150" t="inlineStr">
        <is>
          <t>Facebook</t>
        </is>
      </c>
      <c r="Q3150" t="inlineStr">
        <is>
          <t>Marshal Malbari</t>
        </is>
      </c>
      <c r="R3150" t="inlineStr">
        <is>
          <t>Vanita Joshi</t>
        </is>
      </c>
      <c r="S3150" t="inlineStr">
        <is>
          <t>-</t>
        </is>
      </c>
      <c r="T3150" t="inlineStr">
        <is>
          <t>Ranchi</t>
        </is>
      </c>
      <c r="U3150" t="inlineStr">
        <is>
          <t xml:space="preserve"> </t>
        </is>
      </c>
      <c r="V3150" t="n">
        <v>8</v>
      </c>
      <c r="W3150" t="n">
        <v>4</v>
      </c>
      <c r="X3150" t="inlineStr">
        <is>
          <t>XXXXXX7724</t>
        </is>
      </c>
      <c r="Y3150" s="72" t="n">
        <v>46326.52037037037</v>
      </c>
    </row>
    <row r="3151">
      <c r="A3151" s="39" t="inlineStr">
        <is>
          <t>6ac93075bea2ac3c201509c7</t>
        </is>
      </c>
      <c r="B3151" s="72" t="n">
        <v>46304.99348379629</v>
      </c>
      <c r="C3151" s="70" t="n">
        <v>46304</v>
      </c>
      <c r="D3151" t="inlineStr">
        <is>
          <t>2026-10</t>
        </is>
      </c>
      <c r="E3151" t="inlineStr">
        <is>
          <t>Wk of 2026-10-05</t>
        </is>
      </c>
      <c r="F3151" t="inlineStr">
        <is>
          <t>Connected</t>
        </is>
      </c>
      <c r="G3151" s="39" t="str">
        <f>IF(ISNUMBER(MATCH(F3151,QualityStatuses,0)),"Quality Lead","Non-Quality Lead")</f>
        <v>Non-Quality Lead</v>
      </c>
      <c r="H3151" s="39" t="str">
        <f>IFERROR(INDEX(CampTypes,MATCH(I3151,CampList,0)),"Unattributed")</f>
        <v>Old</v>
      </c>
      <c r="I3151" t="inlineStr">
        <is>
          <t>natuf_Kiosk_14072026_Hindi</t>
        </is>
      </c>
      <c r="J3151" t="inlineStr">
        <is>
          <t>natuf_Kiosk_14072026_Hindi</t>
        </is>
      </c>
      <c r="K3151" t="inlineStr">
        <is>
          <t>Direct (campaign tagged in CRM)</t>
        </is>
      </c>
      <c r="L3151" t="inlineStr">
        <is>
          <t>natuf_Kiosk_09102026</t>
        </is>
      </c>
      <c r="M3151" t="inlineStr">
        <is>
          <t>natuf_Kiosk_09102026</t>
        </is>
      </c>
      <c r="N3151" t="inlineStr">
        <is>
          <t>natuf_Kiosk_14072026_ad set_ad1</t>
        </is>
      </c>
      <c r="O3151" t="inlineStr">
        <is>
          <t>Natuf</t>
        </is>
      </c>
      <c r="P3151" t="inlineStr">
        <is>
          <t>Facebook</t>
        </is>
      </c>
      <c r="Q3151" t="inlineStr">
        <is>
          <t>Tejaswini Tarigopula</t>
        </is>
      </c>
      <c r="R3151" t="inlineStr">
        <is>
          <t>Arjuman Vidya Sagar</t>
        </is>
      </c>
      <c r="S3151" t="inlineStr">
        <is>
          <t>-</t>
        </is>
      </c>
      <c r="T3151" t="inlineStr">
        <is>
          <t>New Delhi</t>
        </is>
      </c>
      <c r="U3151" t="inlineStr">
        <is>
          <t xml:space="preserve"> </t>
        </is>
      </c>
      <c r="V3151" t="n">
        <v>2</v>
      </c>
      <c r="W3151" t="n">
        <v>2</v>
      </c>
      <c r="X3151" t="inlineStr">
        <is>
          <t>XXXXXX4314</t>
        </is>
      </c>
      <c r="Y3151" s="72" t="n">
        <v>46326.52037037037</v>
      </c>
    </row>
    <row r="3152">
      <c r="A3152" s="39" t="inlineStr">
        <is>
          <t>6ac929cb8c3d9628eedda835</t>
        </is>
      </c>
      <c r="B3152" s="72" t="n">
        <v>46304.97373842593</v>
      </c>
      <c r="C3152" s="70" t="n">
        <v>46304</v>
      </c>
      <c r="D3152" t="inlineStr">
        <is>
          <t>2026-10</t>
        </is>
      </c>
      <c r="E3152" t="inlineStr">
        <is>
          <t>Wk of 2026-10-05</t>
        </is>
      </c>
      <c r="F3152" t="inlineStr">
        <is>
          <t>Attempt 3</t>
        </is>
      </c>
      <c r="G3152" s="39" t="str">
        <f>IF(ISNUMBER(MATCH(F3152,QualityStatuses,0)),"Quality Lead","Non-Quality Lead")</f>
        <v>Non-Quality Lead</v>
      </c>
      <c r="H3152" s="39" t="str">
        <f>IFERROR(INDEX(CampTypes,MATCH(I3152,CampList,0)),"Unattributed")</f>
        <v>New</v>
      </c>
      <c r="I3152" t="inlineStr">
        <is>
          <t>EBG - In House | ABO | Natuf | Leads | Unit Franchise | India | Oct26 | V1</t>
        </is>
      </c>
      <c r="J3152" t="inlineStr">
        <is>
          <t>EBG - In House | ABO | Natuf | Leads | Unit Franchise | India | Oct26 | V1</t>
        </is>
      </c>
      <c r="K3152" t="inlineStr">
        <is>
          <t>Direct (campaign tagged in CRM)</t>
        </is>
      </c>
      <c r="L3152" t="inlineStr">
        <is>
          <t>Natuf | LAL 1% | India | Jul26 | V1</t>
        </is>
      </c>
      <c r="M3152" t="inlineStr">
        <is>
          <t>Natuf | LAL 1% | India | Jul26 | V1</t>
        </is>
      </c>
      <c r="N3152" t="inlineStr">
        <is>
          <t>Natuf | Reel | Brand Ambassador | Heard Of Owning A Cafe | V1</t>
        </is>
      </c>
      <c r="O3152" t="inlineStr">
        <is>
          <t>In House Natuf</t>
        </is>
      </c>
      <c r="P3152" t="inlineStr">
        <is>
          <t>Facebook</t>
        </is>
      </c>
      <c r="Q3152" t="inlineStr">
        <is>
          <t>Marshal Malbari</t>
        </is>
      </c>
      <c r="R3152" t="inlineStr">
        <is>
          <t>Pammi Roy</t>
        </is>
      </c>
      <c r="S3152" t="inlineStr">
        <is>
          <t>-</t>
        </is>
      </c>
      <c r="T3152" t="inlineStr">
        <is>
          <t>Kolkata</t>
        </is>
      </c>
      <c r="U3152" t="inlineStr">
        <is>
          <t xml:space="preserve"> </t>
        </is>
      </c>
      <c r="V3152" t="n">
        <v>3</v>
      </c>
      <c r="W3152" t="n">
        <v>0</v>
      </c>
      <c r="X3152" t="inlineStr">
        <is>
          <t>XXXXXX5430</t>
        </is>
      </c>
      <c r="Y3152" s="72" t="n">
        <v>46326.52037037037</v>
      </c>
    </row>
    <row r="3153">
      <c r="A3153" s="39" t="inlineStr">
        <is>
          <t>6ac925c63a1f9f1635d44b7a</t>
        </is>
      </c>
      <c r="B3153" s="72" t="n">
        <v>46304.9618287037</v>
      </c>
      <c r="C3153" s="70" t="n">
        <v>46304</v>
      </c>
      <c r="D3153" t="inlineStr">
        <is>
          <t>2026-10</t>
        </is>
      </c>
      <c r="E3153" t="inlineStr">
        <is>
          <t>Wk of 2026-10-05</t>
        </is>
      </c>
      <c r="F3153" t="inlineStr">
        <is>
          <t>Details Shared</t>
        </is>
      </c>
      <c r="G3153" s="39" t="str">
        <f>IF(ISNUMBER(MATCH(F3153,QualityStatuses,0)),"Quality Lead","Non-Quality Lead")</f>
        <v>Quality Lead</v>
      </c>
      <c r="H3153" s="39" t="str">
        <f>IFERROR(INDEX(CampTypes,MATCH(I3153,CampList,0)),"Unattributed")</f>
        <v>Old</v>
      </c>
      <c r="I3153" t="inlineStr">
        <is>
          <t>E_Suresh_Natuf_Kiosk_07072026</t>
        </is>
      </c>
      <c r="J3153" t="inlineStr">
        <is>
          <t>E_Suresh_Natuf_Kiosk_07072026</t>
        </is>
      </c>
      <c r="K3153" t="inlineStr">
        <is>
          <t>Direct (campaign tagged in CRM)</t>
        </is>
      </c>
      <c r="L3153" t="inlineStr">
        <is>
          <t>E_Suresh_Natuf_Kiosk_07072026_Adset5</t>
        </is>
      </c>
      <c r="M3153" t="inlineStr">
        <is>
          <t>E_Suresh_Natuf_Kiosk_07072026_Adset5</t>
        </is>
      </c>
      <c r="N3153" t="inlineStr">
        <is>
          <t>E_Hindi_Suresh_Natuf_Kiosk_07072026_Adset5_ad3 – Copy 2</t>
        </is>
      </c>
      <c r="O3153" t="inlineStr">
        <is>
          <t>Natuf</t>
        </is>
      </c>
      <c r="P3153" t="inlineStr">
        <is>
          <t>Facebook</t>
        </is>
      </c>
      <c r="Q3153" t="inlineStr">
        <is>
          <t>Tejaswini Tarigopula</t>
        </is>
      </c>
      <c r="R3153" t="inlineStr">
        <is>
          <t>Prabhudatta Pattanaik</t>
        </is>
      </c>
      <c r="S3153" t="inlineStr">
        <is>
          <t>-</t>
        </is>
      </c>
      <c r="T3153" t="inlineStr">
        <is>
          <t>Bangalore</t>
        </is>
      </c>
      <c r="U3153" t="inlineStr">
        <is>
          <t xml:space="preserve"> </t>
        </is>
      </c>
      <c r="V3153" t="n">
        <v>3</v>
      </c>
      <c r="W3153" t="n">
        <v>2</v>
      </c>
      <c r="X3153" t="inlineStr">
        <is>
          <t>XXXXXX8668</t>
        </is>
      </c>
      <c r="Y3153" s="72" t="n">
        <v>46326.52037037037</v>
      </c>
    </row>
    <row r="3154">
      <c r="A3154" s="39" t="inlineStr">
        <is>
          <t>6ac91ab2ad3c80399dece13e</t>
        </is>
      </c>
      <c r="B3154" s="72" t="n">
        <v>46304.92900462963</v>
      </c>
      <c r="C3154" s="70" t="n">
        <v>46304</v>
      </c>
      <c r="D3154" t="inlineStr">
        <is>
          <t>2026-10</t>
        </is>
      </c>
      <c r="E3154" t="inlineStr">
        <is>
          <t>Wk of 2026-10-05</t>
        </is>
      </c>
      <c r="F3154" t="inlineStr">
        <is>
          <t>Attempt 2</t>
        </is>
      </c>
      <c r="G3154" s="39" t="str">
        <f>IF(ISNUMBER(MATCH(F3154,QualityStatuses,0)),"Quality Lead","Non-Quality Lead")</f>
        <v>Non-Quality Lead</v>
      </c>
      <c r="H3154" s="39" t="str">
        <f>IFERROR(INDEX(CampTypes,MATCH(I3154,CampList,0)),"Unattributed")</f>
        <v>Old</v>
      </c>
      <c r="I3154" t="inlineStr">
        <is>
          <t>natuf_Kiosk_14072026_Hindi</t>
        </is>
      </c>
      <c r="J3154" t="inlineStr">
        <is>
          <t>natuf_Kiosk_14072026_Hindi</t>
        </is>
      </c>
      <c r="K3154" t="inlineStr">
        <is>
          <t>Direct (campaign tagged in CRM)</t>
        </is>
      </c>
      <c r="L3154" t="inlineStr">
        <is>
          <t>natuf_Kiosk_09102026</t>
        </is>
      </c>
      <c r="M3154" t="inlineStr">
        <is>
          <t>natuf_Kiosk_09102026</t>
        </is>
      </c>
      <c r="N3154" t="inlineStr">
        <is>
          <t>natuf_Kiosk_14072026_ad set_ad1</t>
        </is>
      </c>
      <c r="O3154" t="inlineStr">
        <is>
          <t>Natuf</t>
        </is>
      </c>
      <c r="P3154" t="inlineStr">
        <is>
          <t>Facebook</t>
        </is>
      </c>
      <c r="Q3154" t="inlineStr">
        <is>
          <t>Tejaswini Tarigopula</t>
        </is>
      </c>
      <c r="R3154" t="inlineStr">
        <is>
          <t>Shivani Sharma</t>
        </is>
      </c>
      <c r="S3154" t="inlineStr">
        <is>
          <t>-</t>
        </is>
      </c>
      <c r="T3154" t="inlineStr">
        <is>
          <t>Asansol</t>
        </is>
      </c>
      <c r="U3154" t="inlineStr">
        <is>
          <t xml:space="preserve"> </t>
        </is>
      </c>
      <c r="V3154" t="n">
        <v>3</v>
      </c>
      <c r="W3154" t="n">
        <v>0</v>
      </c>
      <c r="X3154" t="inlineStr">
        <is>
          <t>XXXXXX7718</t>
        </is>
      </c>
      <c r="Y3154" s="72" t="n">
        <v>46326.52037037037</v>
      </c>
    </row>
    <row r="3155">
      <c r="A3155" s="39" t="inlineStr">
        <is>
          <t>6ac918391de73377e0575648</t>
        </is>
      </c>
      <c r="B3155" s="72" t="n">
        <v>46304.92167824074</v>
      </c>
      <c r="C3155" s="70" t="n">
        <v>46304</v>
      </c>
      <c r="D3155" t="inlineStr">
        <is>
          <t>2026-10</t>
        </is>
      </c>
      <c r="E3155" t="inlineStr">
        <is>
          <t>Wk of 2026-10-05</t>
        </is>
      </c>
      <c r="F3155" t="inlineStr">
        <is>
          <t>Attempt 1</t>
        </is>
      </c>
      <c r="G3155" s="39" t="str">
        <f>IF(ISNUMBER(MATCH(F3155,QualityStatuses,0)),"Quality Lead","Non-Quality Lead")</f>
        <v>Non-Quality Lead</v>
      </c>
      <c r="H3155" s="39" t="str">
        <f>IFERROR(INDEX(CampTypes,MATCH(I3155,CampList,0)),"Unattributed")</f>
        <v>New</v>
      </c>
      <c r="I3155" t="inlineStr">
        <is>
          <t>EBG - In House | ABO | Natuf | Leads | Unit Franchise | India | Oct26 | V1</t>
        </is>
      </c>
      <c r="J3155" t="inlineStr">
        <is>
          <t>EBG - In House | ABO | Natuf | Leads | Unit Franchise | India | Oct26 | V1</t>
        </is>
      </c>
      <c r="K3155" t="inlineStr">
        <is>
          <t>Direct (campaign tagged in CRM)</t>
        </is>
      </c>
      <c r="L3155" t="inlineStr">
        <is>
          <t>Natuf | Broad | Tier1 + Growth Cities | Oct26 | V1</t>
        </is>
      </c>
      <c r="M3155" t="inlineStr">
        <is>
          <t>Natuf | Broad | Tier1 + Growth Cities | Oct26 | V1</t>
        </is>
      </c>
      <c r="N3155" t="inlineStr">
        <is>
          <t>Natuf | Reel | Brand Ambassador | Heard Of Owning A Cafe | V1</t>
        </is>
      </c>
      <c r="O3155" t="inlineStr">
        <is>
          <t>In House Natuf</t>
        </is>
      </c>
      <c r="P3155" t="inlineStr">
        <is>
          <t>Facebook</t>
        </is>
      </c>
      <c r="Q3155" t="inlineStr">
        <is>
          <t>Marshal Malbari</t>
        </is>
      </c>
      <c r="R3155" t="inlineStr">
        <is>
          <t>Rohit Kamble</t>
        </is>
      </c>
      <c r="S3155" t="inlineStr">
        <is>
          <t>-</t>
        </is>
      </c>
      <c r="T3155" t="inlineStr">
        <is>
          <t>Bangalore</t>
        </is>
      </c>
      <c r="U3155" t="inlineStr">
        <is>
          <t xml:space="preserve"> </t>
        </is>
      </c>
      <c r="V3155" t="n">
        <v>1</v>
      </c>
      <c r="W3155" t="n">
        <v>0</v>
      </c>
      <c r="X3155" t="inlineStr">
        <is>
          <t>XXXXXX7172</t>
        </is>
      </c>
      <c r="Y3155" s="72" t="n">
        <v>46326.52037037037</v>
      </c>
    </row>
    <row r="3156">
      <c r="A3156" s="39" t="inlineStr">
        <is>
          <t>6ac90bb291db1207c8ef15d3</t>
        </is>
      </c>
      <c r="B3156" s="72" t="n">
        <v>46304.88456018519</v>
      </c>
      <c r="C3156" s="70" t="n">
        <v>46304</v>
      </c>
      <c r="D3156" t="inlineStr">
        <is>
          <t>2026-10</t>
        </is>
      </c>
      <c r="E3156" t="inlineStr">
        <is>
          <t>Wk of 2026-10-05</t>
        </is>
      </c>
      <c r="F3156" t="inlineStr">
        <is>
          <t>Lost</t>
        </is>
      </c>
      <c r="G3156" s="39" t="str">
        <f>IF(ISNUMBER(MATCH(F3156,QualityStatuses,0)),"Quality Lead","Non-Quality Lead")</f>
        <v>Non-Quality Lead</v>
      </c>
      <c r="H3156" s="39" t="str">
        <f>IFERROR(INDEX(CampTypes,MATCH(I3156,CampList,0)),"Unattributed")</f>
        <v>New</v>
      </c>
      <c r="I3156" t="inlineStr">
        <is>
          <t>EBG - In House | ABO | Natuf | Leads | Unit Franchise | India | Oct26 | V1</t>
        </is>
      </c>
      <c r="J3156" t="inlineStr">
        <is>
          <t>EBG - In House | ABO | Natuf | Leads | Unit Franchise | India | Oct26 | V1</t>
        </is>
      </c>
      <c r="K3156" t="inlineStr">
        <is>
          <t>Direct (campaign tagged in CRM)</t>
        </is>
      </c>
      <c r="L3156" t="inlineStr">
        <is>
          <t>Natuf | Investors | Tier1 + Growth Cities | Oct26 | V1</t>
        </is>
      </c>
      <c r="M3156" t="inlineStr">
        <is>
          <t>Natuf | Investors | Tier1 + Growth Cities | Oct26 | V1</t>
        </is>
      </c>
      <c r="N3156" t="inlineStr">
        <is>
          <t>Natuf | Reel | Brand Ambassador | Heard Of Owning A Cafe | V1</t>
        </is>
      </c>
      <c r="O3156" t="inlineStr">
        <is>
          <t>In House Natuf</t>
        </is>
      </c>
      <c r="P3156" t="inlineStr">
        <is>
          <t>Facebook</t>
        </is>
      </c>
      <c r="Q3156" t="inlineStr">
        <is>
          <t>Marshal Malbari</t>
        </is>
      </c>
      <c r="R3156" t="inlineStr">
        <is>
          <t>Rinkita Virvani</t>
        </is>
      </c>
      <c r="S3156" t="inlineStr">
        <is>
          <t>No Budget</t>
        </is>
      </c>
      <c r="T3156" t="inlineStr">
        <is>
          <t>Hyderabad</t>
        </is>
      </c>
      <c r="U3156" t="inlineStr">
        <is>
          <t xml:space="preserve"> </t>
        </is>
      </c>
      <c r="V3156" t="n">
        <v>6</v>
      </c>
      <c r="W3156" t="n">
        <v>4</v>
      </c>
      <c r="X3156" t="inlineStr">
        <is>
          <t>XXXXXX0505</t>
        </is>
      </c>
      <c r="Y3156" s="72" t="n">
        <v>46326.52037037037</v>
      </c>
    </row>
    <row r="3157">
      <c r="A3157" s="39" t="inlineStr">
        <is>
          <t>6ac90aaa40133e7245e62a77</t>
        </is>
      </c>
      <c r="B3157" s="72" t="n">
        <v>46304.88150462963</v>
      </c>
      <c r="C3157" s="70" t="n">
        <v>46304</v>
      </c>
      <c r="D3157" t="inlineStr">
        <is>
          <t>2026-10</t>
        </is>
      </c>
      <c r="E3157" t="inlineStr">
        <is>
          <t>Wk of 2026-10-05</t>
        </is>
      </c>
      <c r="F3157" t="inlineStr">
        <is>
          <t>Attempt 3</t>
        </is>
      </c>
      <c r="G3157" s="39" t="str">
        <f>IF(ISNUMBER(MATCH(F3157,QualityStatuses,0)),"Quality Lead","Non-Quality Lead")</f>
        <v>Non-Quality Lead</v>
      </c>
      <c r="H3157" s="39" t="str">
        <f>IFERROR(INDEX(CampTypes,MATCH(I3157,CampList,0)),"Unattributed")</f>
        <v>New</v>
      </c>
      <c r="I3157" t="inlineStr">
        <is>
          <t>EBG - In House | ABO | Natuf | Leads | Unit Franchise | India | Oct26 | V1</t>
        </is>
      </c>
      <c r="J3157" t="inlineStr">
        <is>
          <t>EBG - In House | ABO | Natuf | Leads | Unit Franchise | India | Oct26 | V1</t>
        </is>
      </c>
      <c r="K3157" t="inlineStr">
        <is>
          <t>Direct (campaign tagged in CRM)</t>
        </is>
      </c>
      <c r="L3157" t="inlineStr">
        <is>
          <t>Natuf | Business Owners | Tier1 + Growth Cities | Oct26 | V1</t>
        </is>
      </c>
      <c r="M3157" t="inlineStr">
        <is>
          <t>Natuf | Business Owners | Tier1 + Growth Cities | Oct26 | V1</t>
        </is>
      </c>
      <c r="N3157" t="inlineStr">
        <is>
          <t>Natuf | Reel | Brand Ambassador | Heard Of Owning A Cafe | V1</t>
        </is>
      </c>
      <c r="O3157" t="inlineStr">
        <is>
          <t>In House Natuf</t>
        </is>
      </c>
      <c r="P3157" t="inlineStr">
        <is>
          <t>Facebook</t>
        </is>
      </c>
      <c r="Q3157" t="inlineStr">
        <is>
          <t>Marshal Malbari</t>
        </is>
      </c>
      <c r="R3157" t="inlineStr">
        <is>
          <t>Pammi Roy</t>
        </is>
      </c>
      <c r="S3157" t="inlineStr">
        <is>
          <t>-</t>
        </is>
      </c>
      <c r="T3157" t="inlineStr">
        <is>
          <t>Pune</t>
        </is>
      </c>
      <c r="U3157" t="inlineStr">
        <is>
          <t xml:space="preserve"> </t>
        </is>
      </c>
      <c r="V3157" t="n">
        <v>4</v>
      </c>
      <c r="W3157" t="n">
        <v>0</v>
      </c>
      <c r="X3157" t="inlineStr">
        <is>
          <t>XXXXXX8900</t>
        </is>
      </c>
      <c r="Y3157" s="72" t="n">
        <v>46326.52037037037</v>
      </c>
    </row>
    <row r="3158">
      <c r="A3158" s="39" t="inlineStr">
        <is>
          <t>6ac902aea7da34be8ee68740</t>
        </is>
      </c>
      <c r="B3158" s="72" t="n">
        <v>46304.85784722222</v>
      </c>
      <c r="C3158" s="70" t="n">
        <v>46304</v>
      </c>
      <c r="D3158" t="inlineStr">
        <is>
          <t>2026-10</t>
        </is>
      </c>
      <c r="E3158" t="inlineStr">
        <is>
          <t>Wk of 2026-10-05</t>
        </is>
      </c>
      <c r="F3158" t="inlineStr">
        <is>
          <t>Attempt 1</t>
        </is>
      </c>
      <c r="G3158" s="39" t="str">
        <f>IF(ISNUMBER(MATCH(F3158,QualityStatuses,0)),"Quality Lead","Non-Quality Lead")</f>
        <v>Non-Quality Lead</v>
      </c>
      <c r="H3158" s="39" t="str">
        <f>IFERROR(INDEX(CampTypes,MATCH(I3158,CampList,0)),"Unattributed")</f>
        <v>Old</v>
      </c>
      <c r="I3158" t="inlineStr">
        <is>
          <t>E_Karan_Natuf_All_07072026</t>
        </is>
      </c>
      <c r="J3158" t="inlineStr">
        <is>
          <t>E_Karan_Natuf_All_07072026</t>
        </is>
      </c>
      <c r="K3158" t="inlineStr">
        <is>
          <t>Direct (campaign tagged in CRM)</t>
        </is>
      </c>
      <c r="L3158" t="inlineStr">
        <is>
          <t>E_Karan_Natuf_Sign_07072026_Adset3</t>
        </is>
      </c>
      <c r="M3158" t="inlineStr">
        <is>
          <t>E_Karan_Natuf_Sign_07072026_Adset3</t>
        </is>
      </c>
      <c r="N3158" t="inlineStr">
        <is>
          <t>E_Karan_Natuf_Sign_07072026_Adset2_Ad1</t>
        </is>
      </c>
      <c r="O3158" t="inlineStr">
        <is>
          <t>Natuf</t>
        </is>
      </c>
      <c r="P3158" t="inlineStr">
        <is>
          <t>Facebook</t>
        </is>
      </c>
      <c r="Q3158" t="inlineStr">
        <is>
          <t>Tejaswini Tarigopula</t>
        </is>
      </c>
      <c r="R3158" t="inlineStr">
        <is>
          <t>Shivamani</t>
        </is>
      </c>
      <c r="S3158" t="inlineStr">
        <is>
          <t>-</t>
        </is>
      </c>
      <c r="T3158" t="inlineStr">
        <is>
          <t>Mandavi</t>
        </is>
      </c>
      <c r="U3158" t="inlineStr">
        <is>
          <t xml:space="preserve"> </t>
        </is>
      </c>
      <c r="V3158" t="n">
        <v>1</v>
      </c>
      <c r="W3158" t="n">
        <v>0</v>
      </c>
      <c r="X3158" t="inlineStr">
        <is>
          <t>XXXXXX6606</t>
        </is>
      </c>
      <c r="Y3158" s="72" t="n">
        <v>46326.52037037037</v>
      </c>
    </row>
    <row r="3159">
      <c r="A3159" s="39" t="inlineStr">
        <is>
          <t>6ac8f91d037bc78868ad093d</t>
        </is>
      </c>
      <c r="B3159" s="72" t="n">
        <v>46304.82950231482</v>
      </c>
      <c r="C3159" s="70" t="n">
        <v>46304</v>
      </c>
      <c r="D3159" t="inlineStr">
        <is>
          <t>2026-10</t>
        </is>
      </c>
      <c r="E3159" t="inlineStr">
        <is>
          <t>Wk of 2026-10-05</t>
        </is>
      </c>
      <c r="F3159" t="inlineStr">
        <is>
          <t>Attempt 2</t>
        </is>
      </c>
      <c r="G3159" s="39" t="str">
        <f>IF(ISNUMBER(MATCH(F3159,QualityStatuses,0)),"Quality Lead","Non-Quality Lead")</f>
        <v>Non-Quality Lead</v>
      </c>
      <c r="H3159" s="39" t="str">
        <f>IFERROR(INDEX(CampTypes,MATCH(I3159,CampList,0)),"Unattributed")</f>
        <v>Old</v>
      </c>
      <c r="I3159" t="inlineStr">
        <is>
          <t>natuf_Kiosk_14072026_Hindi</t>
        </is>
      </c>
      <c r="J3159" t="inlineStr">
        <is>
          <t>natuf_Kiosk_14072026_Hindi</t>
        </is>
      </c>
      <c r="K3159" t="inlineStr">
        <is>
          <t>Direct (campaign tagged in CRM)</t>
        </is>
      </c>
      <c r="L3159" t="inlineStr">
        <is>
          <t>natuf_Kiosk_09102026</t>
        </is>
      </c>
      <c r="M3159" t="inlineStr">
        <is>
          <t>natuf_Kiosk_09102026</t>
        </is>
      </c>
      <c r="N3159" t="inlineStr">
        <is>
          <t>natuf_Kiosk_14072026_ad set_ad1</t>
        </is>
      </c>
      <c r="O3159" t="inlineStr">
        <is>
          <t>Natuf</t>
        </is>
      </c>
      <c r="P3159" t="inlineStr">
        <is>
          <t>Facebook</t>
        </is>
      </c>
      <c r="Q3159" t="inlineStr">
        <is>
          <t>Tejaswini Tarigopula</t>
        </is>
      </c>
      <c r="R3159" t="inlineStr">
        <is>
          <t>Sai Charan</t>
        </is>
      </c>
      <c r="S3159" t="inlineStr">
        <is>
          <t>-</t>
        </is>
      </c>
      <c r="T3159" t="inlineStr">
        <is>
          <t>Hoshiarpur</t>
        </is>
      </c>
      <c r="U3159" t="inlineStr">
        <is>
          <t xml:space="preserve"> </t>
        </is>
      </c>
      <c r="V3159" t="n">
        <v>2</v>
      </c>
      <c r="W3159" t="n">
        <v>0</v>
      </c>
      <c r="X3159" t="inlineStr">
        <is>
          <t>XXXXXX1622</t>
        </is>
      </c>
      <c r="Y3159" s="72" t="n">
        <v>46326.52037037037</v>
      </c>
    </row>
    <row r="3160">
      <c r="A3160" s="39" t="inlineStr">
        <is>
          <t>6ac8f6cf968dbdca0d492518</t>
        </is>
      </c>
      <c r="B3160" s="72" t="n">
        <v>46304.82267361111</v>
      </c>
      <c r="C3160" s="70" t="n">
        <v>46304</v>
      </c>
      <c r="D3160" t="inlineStr">
        <is>
          <t>2026-10</t>
        </is>
      </c>
      <c r="E3160" t="inlineStr">
        <is>
          <t>Wk of 2026-10-05</t>
        </is>
      </c>
      <c r="F3160" t="inlineStr">
        <is>
          <t>Details Shared</t>
        </is>
      </c>
      <c r="G3160" s="39" t="str">
        <f>IF(ISNUMBER(MATCH(F3160,QualityStatuses,0)),"Quality Lead","Non-Quality Lead")</f>
        <v>Quality Lead</v>
      </c>
      <c r="H3160" s="39" t="str">
        <f>IFERROR(INDEX(CampTypes,MATCH(I3160,CampList,0)),"Unattributed")</f>
        <v>Old</v>
      </c>
      <c r="I3160" t="inlineStr">
        <is>
          <t>E_Suresh_Natuf_Kiosk_07072026</t>
        </is>
      </c>
      <c r="J3160" t="inlineStr">
        <is>
          <t>E_Suresh_Natuf_Kiosk_07072026</t>
        </is>
      </c>
      <c r="K3160" t="inlineStr">
        <is>
          <t>Direct (campaign tagged in CRM)</t>
        </is>
      </c>
      <c r="L3160" t="inlineStr">
        <is>
          <t>E_Suresh_Natuf_Kiosk_07072026_Adset5</t>
        </is>
      </c>
      <c r="M3160" t="inlineStr">
        <is>
          <t>E_Suresh_Natuf_Kiosk_07072026_Adset5</t>
        </is>
      </c>
      <c r="N3160" t="inlineStr">
        <is>
          <t>E_Hindi_Suresh_Natuf_Kiosk_07072026_Adset5_ad3 – Copy 2</t>
        </is>
      </c>
      <c r="O3160" t="inlineStr">
        <is>
          <t>Natuf</t>
        </is>
      </c>
      <c r="P3160" t="inlineStr">
        <is>
          <t>Facebook</t>
        </is>
      </c>
      <c r="Q3160" t="inlineStr">
        <is>
          <t>Tejaswini Tarigopula</t>
        </is>
      </c>
      <c r="R3160" t="inlineStr">
        <is>
          <t>Prabhudatta Pattanaik</t>
        </is>
      </c>
      <c r="S3160" t="inlineStr">
        <is>
          <t>-</t>
        </is>
      </c>
      <c r="T3160" t="inlineStr">
        <is>
          <t>Gurgaon</t>
        </is>
      </c>
      <c r="U3160" t="inlineStr">
        <is>
          <t xml:space="preserve"> </t>
        </is>
      </c>
      <c r="V3160" t="n">
        <v>1</v>
      </c>
      <c r="W3160" t="n">
        <v>1</v>
      </c>
      <c r="X3160" t="inlineStr">
        <is>
          <t>XXXXXX9782</t>
        </is>
      </c>
      <c r="Y3160" s="72" t="n">
        <v>46326.52037037037</v>
      </c>
    </row>
    <row r="3161">
      <c r="A3161" s="39" t="inlineStr">
        <is>
          <t>6ac8f559ee4aa47ee553065d</t>
        </is>
      </c>
      <c r="B3161" s="72" t="n">
        <v>46304.81834490741</v>
      </c>
      <c r="C3161" s="70" t="n">
        <v>46304</v>
      </c>
      <c r="D3161" t="inlineStr">
        <is>
          <t>2026-10</t>
        </is>
      </c>
      <c r="E3161" t="inlineStr">
        <is>
          <t>Wk of 2026-10-05</t>
        </is>
      </c>
      <c r="F3161" t="inlineStr">
        <is>
          <t>Lost</t>
        </is>
      </c>
      <c r="G3161" s="39" t="str">
        <f>IF(ISNUMBER(MATCH(F3161,QualityStatuses,0)),"Quality Lead","Non-Quality Lead")</f>
        <v>Non-Quality Lead</v>
      </c>
      <c r="H3161" s="39" t="str">
        <f>IFERROR(INDEX(CampTypes,MATCH(I3161,CampList,0)),"Unattributed")</f>
        <v>Old</v>
      </c>
      <c r="I3161" t="inlineStr">
        <is>
          <t>E_Karan_Natuf_All_07072026</t>
        </is>
      </c>
      <c r="J3161" t="inlineStr">
        <is>
          <t>E_Karan_Natuf_All_07072026</t>
        </is>
      </c>
      <c r="K3161" t="inlineStr">
        <is>
          <t>Direct (campaign tagged in CRM)</t>
        </is>
      </c>
      <c r="L3161" t="inlineStr">
        <is>
          <t>E_Karan_Natuf_Fragship_07072026_Adset2</t>
        </is>
      </c>
      <c r="M3161" t="inlineStr">
        <is>
          <t>E_Karan_Natuf_Fragship_07072026_Adset2</t>
        </is>
      </c>
      <c r="N3161" t="inlineStr">
        <is>
          <t>E_Karan_Natuf_Flagship_Cafe_07072026_Adset2_Ad1 – Copy 2</t>
        </is>
      </c>
      <c r="O3161" t="inlineStr">
        <is>
          <t>Natuf</t>
        </is>
      </c>
      <c r="P3161" t="inlineStr">
        <is>
          <t>Facebook</t>
        </is>
      </c>
      <c r="Q3161" t="inlineStr">
        <is>
          <t>Tejaswini Tarigopula</t>
        </is>
      </c>
      <c r="R3161" t="inlineStr">
        <is>
          <t>Shivani Sharma</t>
        </is>
      </c>
      <c r="S3161" t="inlineStr">
        <is>
          <t>Not Interested</t>
        </is>
      </c>
      <c r="T3161" t="inlineStr">
        <is>
          <t>Gadarpur</t>
        </is>
      </c>
      <c r="U3161" t="inlineStr">
        <is>
          <t xml:space="preserve"> </t>
        </is>
      </c>
      <c r="V3161" t="n">
        <v>5</v>
      </c>
      <c r="W3161" t="n">
        <v>2</v>
      </c>
      <c r="X3161" t="inlineStr">
        <is>
          <t>XXXXXX3570</t>
        </is>
      </c>
      <c r="Y3161" s="72" t="n">
        <v>46326.52037037037</v>
      </c>
    </row>
    <row r="3162">
      <c r="A3162" s="39" t="inlineStr">
        <is>
          <t>6ac8f1369f5b545e5ff863f4</t>
        </is>
      </c>
      <c r="B3162" s="72" t="n">
        <v>46304.80608796296</v>
      </c>
      <c r="C3162" s="70" t="n">
        <v>46304</v>
      </c>
      <c r="D3162" t="inlineStr">
        <is>
          <t>2026-10</t>
        </is>
      </c>
      <c r="E3162" t="inlineStr">
        <is>
          <t>Wk of 2026-10-05</t>
        </is>
      </c>
      <c r="F3162" t="inlineStr">
        <is>
          <t>Follow-Up</t>
        </is>
      </c>
      <c r="G3162" s="39" t="str">
        <f>IF(ISNUMBER(MATCH(F3162,QualityStatuses,0)),"Quality Lead","Non-Quality Lead")</f>
        <v>Quality Lead</v>
      </c>
      <c r="H3162" s="39" t="str">
        <f>IFERROR(INDEX(CampTypes,MATCH(I3162,CampList,0)),"Unattributed")</f>
        <v>Old</v>
      </c>
      <c r="I3162" t="inlineStr">
        <is>
          <t>natuf_Kiosk_14072026_Hindi</t>
        </is>
      </c>
      <c r="J3162" t="inlineStr">
        <is>
          <t>natuf_Kiosk_14072026_Hindi</t>
        </is>
      </c>
      <c r="K3162" t="inlineStr">
        <is>
          <t>Direct (campaign tagged in CRM)</t>
        </is>
      </c>
      <c r="L3162" t="inlineStr">
        <is>
          <t>natuf_Kiosk_14072026_Highest-converting industries</t>
        </is>
      </c>
      <c r="M3162" t="inlineStr">
        <is>
          <t>natuf_Kiosk_14072026_Highest-converting industries</t>
        </is>
      </c>
      <c r="N3162" t="inlineStr">
        <is>
          <t>natuf_Kiosk_14072026_ad set_ad1</t>
        </is>
      </c>
      <c r="O3162" t="inlineStr">
        <is>
          <t>Natuf</t>
        </is>
      </c>
      <c r="P3162" t="inlineStr">
        <is>
          <t>Facebook</t>
        </is>
      </c>
      <c r="Q3162" t="inlineStr">
        <is>
          <t>Tejaswini Tarigopula</t>
        </is>
      </c>
      <c r="R3162" t="inlineStr">
        <is>
          <t>Shivamani</t>
        </is>
      </c>
      <c r="S3162" t="inlineStr">
        <is>
          <t>-</t>
        </is>
      </c>
      <c r="T3162" t="inlineStr">
        <is>
          <t>लातूर</t>
        </is>
      </c>
      <c r="U3162" t="inlineStr">
        <is>
          <t xml:space="preserve"> </t>
        </is>
      </c>
      <c r="V3162" t="n">
        <v>1</v>
      </c>
      <c r="W3162" t="n">
        <v>1</v>
      </c>
      <c r="X3162" t="inlineStr">
        <is>
          <t>XXXXXX9099</t>
        </is>
      </c>
      <c r="Y3162" s="72" t="n">
        <v>46326.52037037037</v>
      </c>
    </row>
    <row r="3163">
      <c r="A3163" s="39" t="inlineStr">
        <is>
          <t>6ac8e9993b0a0756b0f4a912</t>
        </is>
      </c>
      <c r="B3163" s="72" t="n">
        <v>46304.78353009259</v>
      </c>
      <c r="C3163" s="70" t="n">
        <v>46304</v>
      </c>
      <c r="D3163" t="inlineStr">
        <is>
          <t>2026-10</t>
        </is>
      </c>
      <c r="E3163" t="inlineStr">
        <is>
          <t>Wk of 2026-10-05</t>
        </is>
      </c>
      <c r="F3163" t="inlineStr">
        <is>
          <t>Lost</t>
        </is>
      </c>
      <c r="G3163" s="39" t="str">
        <f>IF(ISNUMBER(MATCH(F3163,QualityStatuses,0)),"Quality Lead","Non-Quality Lead")</f>
        <v>Non-Quality Lead</v>
      </c>
      <c r="H3163" s="39" t="str">
        <f>IFERROR(INDEX(CampTypes,MATCH(I3163,CampList,0)),"Unattributed")</f>
        <v>New</v>
      </c>
      <c r="I3163" t="inlineStr">
        <is>
          <t>EBG - In House | ABO | Natuf | Leads | Unit Franchise | India | Oct26 | V1</t>
        </is>
      </c>
      <c r="J3163" t="inlineStr">
        <is>
          <t>EBG - In House | ABO | Natuf | Leads | Unit Franchise | India | Oct26 | V1</t>
        </is>
      </c>
      <c r="K3163" t="inlineStr">
        <is>
          <t>Direct (campaign tagged in CRM)</t>
        </is>
      </c>
      <c r="L3163" t="inlineStr">
        <is>
          <t>Natuf | Business Owners | Tier1 + Growth Cities | Oct26 | V1</t>
        </is>
      </c>
      <c r="M3163" t="inlineStr">
        <is>
          <t>Natuf | Business Owners | Tier1 + Growth Cities | Oct26 | V1</t>
        </is>
      </c>
      <c r="N3163" t="inlineStr">
        <is>
          <t>Natuf | Reel | Brand Ambassador | Heard Of Owning A Cafe | V1</t>
        </is>
      </c>
      <c r="O3163" t="inlineStr">
        <is>
          <t>In House Natuf</t>
        </is>
      </c>
      <c r="P3163" t="inlineStr">
        <is>
          <t>Facebook</t>
        </is>
      </c>
      <c r="Q3163" t="inlineStr">
        <is>
          <t>Marshal Malbari</t>
        </is>
      </c>
      <c r="R3163" t="inlineStr">
        <is>
          <t>Drishti Lodhia</t>
        </is>
      </c>
      <c r="S3163" t="inlineStr">
        <is>
          <t>DNP - Did Not Pick Up</t>
        </is>
      </c>
      <c r="T3163" t="inlineStr">
        <is>
          <t>Bhopal</t>
        </is>
      </c>
      <c r="U3163" t="inlineStr">
        <is>
          <t xml:space="preserve"> </t>
        </is>
      </c>
      <c r="V3163" t="n">
        <v>6</v>
      </c>
      <c r="W3163" t="n">
        <v>0</v>
      </c>
      <c r="X3163" t="inlineStr">
        <is>
          <t>XXXXXX6476</t>
        </is>
      </c>
      <c r="Y3163" s="72" t="n">
        <v>46326.52037037037</v>
      </c>
    </row>
    <row r="3164">
      <c r="A3164" s="39" t="inlineStr">
        <is>
          <t>6ac8e78fba1d49150fa3e9ef</t>
        </is>
      </c>
      <c r="B3164" s="72" t="n">
        <v>46304.77748842593</v>
      </c>
      <c r="C3164" s="70" t="n">
        <v>46304</v>
      </c>
      <c r="D3164" t="inlineStr">
        <is>
          <t>2026-10</t>
        </is>
      </c>
      <c r="E3164" t="inlineStr">
        <is>
          <t>Wk of 2026-10-05</t>
        </is>
      </c>
      <c r="F3164" t="inlineStr">
        <is>
          <t>Connected</t>
        </is>
      </c>
      <c r="G3164" s="39" t="str">
        <f>IF(ISNUMBER(MATCH(F3164,QualityStatuses,0)),"Quality Lead","Non-Quality Lead")</f>
        <v>Non-Quality Lead</v>
      </c>
      <c r="H3164" s="39" t="str">
        <f>IFERROR(INDEX(CampTypes,MATCH(I3164,CampList,0)),"Unattributed")</f>
        <v>Old</v>
      </c>
      <c r="I3164" t="inlineStr">
        <is>
          <t>natuf_Kiosk_14072026_Hindi</t>
        </is>
      </c>
      <c r="J3164" t="inlineStr">
        <is>
          <t>natuf_Kiosk_14072026_Hindi</t>
        </is>
      </c>
      <c r="K3164" t="inlineStr">
        <is>
          <t>Direct (campaign tagged in CRM)</t>
        </is>
      </c>
      <c r="L3164" t="inlineStr">
        <is>
          <t>natuf_Kiosk_09102026</t>
        </is>
      </c>
      <c r="M3164" t="inlineStr">
        <is>
          <t>natuf_Kiosk_09102026</t>
        </is>
      </c>
      <c r="N3164" t="inlineStr">
        <is>
          <t>natuf_Kiosk_14072026_ad set_ad1</t>
        </is>
      </c>
      <c r="O3164" t="inlineStr">
        <is>
          <t>Natuf</t>
        </is>
      </c>
      <c r="P3164" t="inlineStr">
        <is>
          <t>Facebook</t>
        </is>
      </c>
      <c r="Q3164" t="inlineStr">
        <is>
          <t>Tejaswini Tarigopula</t>
        </is>
      </c>
      <c r="R3164" t="inlineStr">
        <is>
          <t>Arjuman Vidya Sagar</t>
        </is>
      </c>
      <c r="S3164" t="inlineStr">
        <is>
          <t>-</t>
        </is>
      </c>
      <c r="T3164" t="inlineStr">
        <is>
          <t>Nagpur</t>
        </is>
      </c>
      <c r="U3164" t="inlineStr">
        <is>
          <t xml:space="preserve"> </t>
        </is>
      </c>
      <c r="V3164" t="n">
        <v>1</v>
      </c>
      <c r="W3164" t="n">
        <v>1</v>
      </c>
      <c r="X3164" t="inlineStr">
        <is>
          <t>XXXXXX1676</t>
        </is>
      </c>
      <c r="Y3164" s="72" t="n">
        <v>46326.52037037037</v>
      </c>
    </row>
    <row r="3165">
      <c r="A3165" s="39" t="inlineStr">
        <is>
          <t>6ac8e6f31f7c56b24c4755dc</t>
        </is>
      </c>
      <c r="B3165" s="72" t="n">
        <v>46304.77568287037</v>
      </c>
      <c r="C3165" s="70" t="n">
        <v>46304</v>
      </c>
      <c r="D3165" t="inlineStr">
        <is>
          <t>2026-10</t>
        </is>
      </c>
      <c r="E3165" t="inlineStr">
        <is>
          <t>Wk of 2026-10-05</t>
        </is>
      </c>
      <c r="F3165" t="inlineStr">
        <is>
          <t>Attempt 2</t>
        </is>
      </c>
      <c r="G3165" s="39" t="str">
        <f>IF(ISNUMBER(MATCH(F3165,QualityStatuses,0)),"Quality Lead","Non-Quality Lead")</f>
        <v>Non-Quality Lead</v>
      </c>
      <c r="H3165" s="39" t="str">
        <f>IFERROR(INDEX(CampTypes,MATCH(I3165,CampList,0)),"Unattributed")</f>
        <v>Old</v>
      </c>
      <c r="I3165" t="inlineStr">
        <is>
          <t>E_Suresh_Natuf_Kiosk_07072026</t>
        </is>
      </c>
      <c r="J3165" t="inlineStr">
        <is>
          <t>E_Suresh_Natuf_Kiosk_07072026</t>
        </is>
      </c>
      <c r="K3165" t="inlineStr">
        <is>
          <t>Direct (campaign tagged in CRM)</t>
        </is>
      </c>
      <c r="L3165" t="inlineStr">
        <is>
          <t>E_Suresh_Natuf_Kiosk_07072026_Adset5</t>
        </is>
      </c>
      <c r="M3165" t="inlineStr">
        <is>
          <t>E_Suresh_Natuf_Kiosk_07072026_Adset5</t>
        </is>
      </c>
      <c r="N3165" t="inlineStr">
        <is>
          <t>E_Hindi_Suresh_Natuf_Kiosk_07072026_Adset5_ad3 – Copy 2</t>
        </is>
      </c>
      <c r="O3165" t="inlineStr">
        <is>
          <t>Natuf</t>
        </is>
      </c>
      <c r="P3165" t="inlineStr">
        <is>
          <t>Facebook</t>
        </is>
      </c>
      <c r="Q3165" t="inlineStr">
        <is>
          <t>Tejaswini Tarigopula</t>
        </is>
      </c>
      <c r="R3165" t="inlineStr">
        <is>
          <t>Sai Charan</t>
        </is>
      </c>
      <c r="S3165" t="inlineStr">
        <is>
          <t>-</t>
        </is>
      </c>
      <c r="T3165" t="inlineStr">
        <is>
          <t>Hyderabad</t>
        </is>
      </c>
      <c r="U3165" t="inlineStr">
        <is>
          <t xml:space="preserve"> </t>
        </is>
      </c>
      <c r="V3165" t="n">
        <v>2</v>
      </c>
      <c r="W3165" t="n">
        <v>0</v>
      </c>
      <c r="X3165" t="inlineStr">
        <is>
          <t>XXXXXX4110</t>
        </is>
      </c>
      <c r="Y3165" s="72" t="n">
        <v>46326.52037037037</v>
      </c>
    </row>
    <row r="3166">
      <c r="A3166" s="39" t="inlineStr">
        <is>
          <t>6ac8e58e7e8f1d947bcb06c4</t>
        </is>
      </c>
      <c r="B3166" s="72" t="n">
        <v>46304.77155092593</v>
      </c>
      <c r="C3166" s="70" t="n">
        <v>46304</v>
      </c>
      <c r="D3166" t="inlineStr">
        <is>
          <t>2026-10</t>
        </is>
      </c>
      <c r="E3166" t="inlineStr">
        <is>
          <t>Wk of 2026-10-05</t>
        </is>
      </c>
      <c r="F3166" t="inlineStr">
        <is>
          <t>Attempt 1</t>
        </is>
      </c>
      <c r="G3166" s="39" t="str">
        <f>IF(ISNUMBER(MATCH(F3166,QualityStatuses,0)),"Quality Lead","Non-Quality Lead")</f>
        <v>Non-Quality Lead</v>
      </c>
      <c r="H3166" s="39" t="str">
        <f>IFERROR(INDEX(CampTypes,MATCH(I3166,CampList,0)),"Unattributed")</f>
        <v>Old</v>
      </c>
      <c r="I3166" t="inlineStr">
        <is>
          <t>natuf_Kiosk_14072026_Hindi</t>
        </is>
      </c>
      <c r="J3166" t="inlineStr">
        <is>
          <t>natuf_Kiosk_14072026_Hindi</t>
        </is>
      </c>
      <c r="K3166" t="inlineStr">
        <is>
          <t>Direct (campaign tagged in CRM)</t>
        </is>
      </c>
      <c r="L3166" t="inlineStr">
        <is>
          <t>natuf_Kiosk_09102026</t>
        </is>
      </c>
      <c r="M3166" t="inlineStr">
        <is>
          <t>natuf_Kiosk_09102026</t>
        </is>
      </c>
      <c r="N3166" t="inlineStr">
        <is>
          <t>natuf_Kiosk_14072026_ad set_ad1</t>
        </is>
      </c>
      <c r="O3166" t="inlineStr">
        <is>
          <t>Natuf</t>
        </is>
      </c>
      <c r="P3166" t="inlineStr">
        <is>
          <t>Facebook</t>
        </is>
      </c>
      <c r="Q3166" t="inlineStr">
        <is>
          <t>Deepak Rai</t>
        </is>
      </c>
      <c r="R3166" t="inlineStr">
        <is>
          <t>Tejaswini Tarigopula</t>
        </is>
      </c>
      <c r="S3166" t="inlineStr">
        <is>
          <t>-</t>
        </is>
      </c>
      <c r="T3166" t="inlineStr">
        <is>
          <t>Rewa</t>
        </is>
      </c>
      <c r="U3166" t="inlineStr">
        <is>
          <t xml:space="preserve"> </t>
        </is>
      </c>
      <c r="V3166" t="n">
        <v>3</v>
      </c>
      <c r="W3166" t="n">
        <v>2</v>
      </c>
      <c r="X3166" t="inlineStr">
        <is>
          <t>XXXXXX0810</t>
        </is>
      </c>
      <c r="Y3166" s="72" t="n">
        <v>46326.52037037037</v>
      </c>
    </row>
    <row r="3167">
      <c r="A3167" s="39" t="inlineStr">
        <is>
          <t>6ac8e24a82ff8abc9ed392fa</t>
        </is>
      </c>
      <c r="B3167" s="72" t="n">
        <v>46304.761875</v>
      </c>
      <c r="C3167" s="70" t="n">
        <v>46304</v>
      </c>
      <c r="D3167" t="inlineStr">
        <is>
          <t>2026-10</t>
        </is>
      </c>
      <c r="E3167" t="inlineStr">
        <is>
          <t>Wk of 2026-10-05</t>
        </is>
      </c>
      <c r="F3167" t="inlineStr">
        <is>
          <t>Lost</t>
        </is>
      </c>
      <c r="G3167" s="39" t="str">
        <f>IF(ISNUMBER(MATCH(F3167,QualityStatuses,0)),"Quality Lead","Non-Quality Lead")</f>
        <v>Non-Quality Lead</v>
      </c>
      <c r="H3167" s="39" t="str">
        <f>IFERROR(INDEX(CampTypes,MATCH(I3167,CampList,0)),"Unattributed")</f>
        <v>Old</v>
      </c>
      <c r="I3167" t="inlineStr">
        <is>
          <t>natuf_Kiosk_14072026_Hindi</t>
        </is>
      </c>
      <c r="J3167" t="inlineStr">
        <is>
          <t>natuf_Kiosk_14072026_Hindi</t>
        </is>
      </c>
      <c r="K3167" t="inlineStr">
        <is>
          <t>Direct (campaign tagged in CRM)</t>
        </is>
      </c>
      <c r="L3167" t="inlineStr">
        <is>
          <t>natuf_Kiosk_09102026</t>
        </is>
      </c>
      <c r="M3167" t="inlineStr">
        <is>
          <t>natuf_Kiosk_09102026</t>
        </is>
      </c>
      <c r="N3167" t="inlineStr">
        <is>
          <t>natuf_Kiosk_14072026_ad set_ad1</t>
        </is>
      </c>
      <c r="O3167" t="inlineStr">
        <is>
          <t>Natuf</t>
        </is>
      </c>
      <c r="P3167" t="inlineStr">
        <is>
          <t>Facebook</t>
        </is>
      </c>
      <c r="Q3167" t="inlineStr">
        <is>
          <t>Marshal Malbari</t>
        </is>
      </c>
      <c r="R3167" t="inlineStr">
        <is>
          <t>Rinkita Virvani</t>
        </is>
      </c>
      <c r="S3167" t="inlineStr">
        <is>
          <t>DNP - Did Not Pick Up</t>
        </is>
      </c>
      <c r="T3167" t="inlineStr">
        <is>
          <t>Amb</t>
        </is>
      </c>
      <c r="U3167" t="inlineStr">
        <is>
          <t xml:space="preserve"> </t>
        </is>
      </c>
      <c r="V3167" t="n">
        <v>7</v>
      </c>
      <c r="W3167" t="n">
        <v>0</v>
      </c>
      <c r="X3167" t="inlineStr">
        <is>
          <t>XXXXXX1743</t>
        </is>
      </c>
      <c r="Y3167" s="72" t="n">
        <v>46326.52037037037</v>
      </c>
    </row>
    <row r="3168">
      <c r="A3168" s="39" t="inlineStr">
        <is>
          <t>6ac8e21ecf0b37ad07d5941c</t>
        </is>
      </c>
      <c r="B3168" s="72" t="n">
        <v>46304.76136574074</v>
      </c>
      <c r="C3168" s="70" t="n">
        <v>46304</v>
      </c>
      <c r="D3168" t="inlineStr">
        <is>
          <t>2026-10</t>
        </is>
      </c>
      <c r="E3168" t="inlineStr">
        <is>
          <t>Wk of 2026-10-05</t>
        </is>
      </c>
      <c r="F3168" t="inlineStr">
        <is>
          <t>Lost</t>
        </is>
      </c>
      <c r="G3168" s="39" t="str">
        <f>IF(ISNUMBER(MATCH(F3168,QualityStatuses,0)),"Quality Lead","Non-Quality Lead")</f>
        <v>Non-Quality Lead</v>
      </c>
      <c r="H3168" s="39" t="str">
        <f>IFERROR(INDEX(CampTypes,MATCH(I3168,CampList,0)),"Unattributed")</f>
        <v>Old</v>
      </c>
      <c r="I3168" t="inlineStr">
        <is>
          <t>E_Natuf_Generic_13082026</t>
        </is>
      </c>
      <c r="J3168" t="inlineStr">
        <is>
          <t>E_Natuf_Generic_13082026</t>
        </is>
      </c>
      <c r="K3168" t="inlineStr">
        <is>
          <t>Direct (campaign tagged in CRM)</t>
        </is>
      </c>
      <c r="L3168" t="inlineStr">
        <is>
          <t>E_Natuf_Generic_13082026_Adset1</t>
        </is>
      </c>
      <c r="M3168" t="inlineStr">
        <is>
          <t>E_Natuf_Generic_13082026_Adset1</t>
        </is>
      </c>
      <c r="N3168" t="inlineStr">
        <is>
          <t>E_Natuf_Generic_13082026_Adset1_Ad1</t>
        </is>
      </c>
      <c r="O3168" t="inlineStr">
        <is>
          <t>Natuf</t>
        </is>
      </c>
      <c r="P3168" t="inlineStr">
        <is>
          <t>Facebook</t>
        </is>
      </c>
      <c r="Q3168" t="inlineStr">
        <is>
          <t>Marshal Malbari</t>
        </is>
      </c>
      <c r="R3168" t="inlineStr">
        <is>
          <t>Vanita Joshi</t>
        </is>
      </c>
      <c r="S3168" t="inlineStr">
        <is>
          <t>Not Interested</t>
        </is>
      </c>
      <c r="T3168" t="inlineStr">
        <is>
          <t>Ghaziabad</t>
        </is>
      </c>
      <c r="U3168" t="inlineStr">
        <is>
          <t xml:space="preserve"> </t>
        </is>
      </c>
      <c r="V3168" t="n">
        <v>6</v>
      </c>
      <c r="W3168" t="n">
        <v>4</v>
      </c>
      <c r="X3168" t="inlineStr">
        <is>
          <t>XXXXXX0419</t>
        </is>
      </c>
      <c r="Y3168" s="72" t="n">
        <v>46326.52037037037</v>
      </c>
    </row>
    <row r="3169">
      <c r="A3169" s="39" t="inlineStr">
        <is>
          <t>6ac8e19500e99add1cee9f62</t>
        </is>
      </c>
      <c r="B3169" s="72" t="n">
        <v>46304.75978009259</v>
      </c>
      <c r="C3169" s="70" t="n">
        <v>46304</v>
      </c>
      <c r="D3169" t="inlineStr">
        <is>
          <t>2026-10</t>
        </is>
      </c>
      <c r="E3169" t="inlineStr">
        <is>
          <t>Wk of 2026-10-05</t>
        </is>
      </c>
      <c r="F3169" t="inlineStr">
        <is>
          <t>Attempt 3</t>
        </is>
      </c>
      <c r="G3169" s="39" t="str">
        <f>IF(ISNUMBER(MATCH(F3169,QualityStatuses,0)),"Quality Lead","Non-Quality Lead")</f>
        <v>Non-Quality Lead</v>
      </c>
      <c r="H3169" s="39" t="str">
        <f>IFERROR(INDEX(CampTypes,MATCH(I3169,CampList,0)),"Unattributed")</f>
        <v>Old</v>
      </c>
      <c r="I3169" t="inlineStr">
        <is>
          <t>natuf_Kiosk_14072026_Hindi</t>
        </is>
      </c>
      <c r="J3169" t="inlineStr">
        <is>
          <t>natuf_Kiosk_14072026_Hindi</t>
        </is>
      </c>
      <c r="K3169" t="inlineStr">
        <is>
          <t>Direct (campaign tagged in CRM)</t>
        </is>
      </c>
      <c r="L3169" t="inlineStr">
        <is>
          <t>natuf_Kiosk_09102026</t>
        </is>
      </c>
      <c r="M3169" t="inlineStr">
        <is>
          <t>natuf_Kiosk_09102026</t>
        </is>
      </c>
      <c r="N3169" t="inlineStr">
        <is>
          <t>natuf_Kiosk_14072026_ad set_ad1</t>
        </is>
      </c>
      <c r="O3169" t="inlineStr">
        <is>
          <t>Natuf</t>
        </is>
      </c>
      <c r="P3169" t="inlineStr">
        <is>
          <t>Facebook</t>
        </is>
      </c>
      <c r="Q3169" t="inlineStr">
        <is>
          <t>Marshal Malbari</t>
        </is>
      </c>
      <c r="R3169" t="inlineStr">
        <is>
          <t>Aisha Rasalkar</t>
        </is>
      </c>
      <c r="S3169" t="inlineStr">
        <is>
          <t>-</t>
        </is>
      </c>
      <c r="T3169" t="inlineStr">
        <is>
          <t>Etawah</t>
        </is>
      </c>
      <c r="U3169" t="inlineStr">
        <is>
          <t xml:space="preserve"> </t>
        </is>
      </c>
      <c r="V3169" t="n">
        <v>3</v>
      </c>
      <c r="W3169" t="n">
        <v>0</v>
      </c>
      <c r="X3169" t="inlineStr">
        <is>
          <t>XXXXXX1473</t>
        </is>
      </c>
      <c r="Y3169" s="72" t="n">
        <v>46326.52037037037</v>
      </c>
    </row>
    <row r="3170">
      <c r="A3170" s="39" t="inlineStr">
        <is>
          <t>6ac8dc13a36ed019723d7922</t>
        </is>
      </c>
      <c r="B3170" s="72" t="n">
        <v>46304.74346064815</v>
      </c>
      <c r="C3170" s="70" t="n">
        <v>46304</v>
      </c>
      <c r="D3170" t="inlineStr">
        <is>
          <t>2026-10</t>
        </is>
      </c>
      <c r="E3170" t="inlineStr">
        <is>
          <t>Wk of 2026-10-05</t>
        </is>
      </c>
      <c r="F3170" t="inlineStr">
        <is>
          <t>Details Shared</t>
        </is>
      </c>
      <c r="G3170" s="39" t="str">
        <f>IF(ISNUMBER(MATCH(F3170,QualityStatuses,0)),"Quality Lead","Non-Quality Lead")</f>
        <v>Quality Lead</v>
      </c>
      <c r="H3170" s="39" t="str">
        <f>IFERROR(INDEX(CampTypes,MATCH(I3170,CampList,0)),"Unattributed")</f>
        <v>New</v>
      </c>
      <c r="I3170" t="inlineStr">
        <is>
          <t>EBG - In House | ABO | Natuf | Leads | Unit Franchise | India | Oct26 | V1</t>
        </is>
      </c>
      <c r="J3170" t="inlineStr">
        <is>
          <t>EBG - In House | ABO | Natuf | Leads | Unit Franchise | India | Oct26 | V1</t>
        </is>
      </c>
      <c r="K3170" t="inlineStr">
        <is>
          <t>Direct (campaign tagged in CRM)</t>
        </is>
      </c>
      <c r="L3170" t="inlineStr">
        <is>
          <t>Natuf | Broad | Tier1 + Growth Cities | Oct26 | V1</t>
        </is>
      </c>
      <c r="M3170" t="inlineStr">
        <is>
          <t>Natuf | Broad | Tier1 + Growth Cities | Oct26 | V1</t>
        </is>
      </c>
      <c r="N3170" t="inlineStr">
        <is>
          <t>Natuf | Reel | Brand Ambassador | Heard Of Owning A Cafe | V1</t>
        </is>
      </c>
      <c r="O3170" t="inlineStr">
        <is>
          <t>In House Natuf</t>
        </is>
      </c>
      <c r="P3170" t="inlineStr">
        <is>
          <t>Facebook</t>
        </is>
      </c>
      <c r="Q3170" t="inlineStr">
        <is>
          <t>Marshal Malbari</t>
        </is>
      </c>
      <c r="R3170" t="inlineStr">
        <is>
          <t>Aisha Rasalkar</t>
        </is>
      </c>
      <c r="S3170" t="inlineStr">
        <is>
          <t>-</t>
        </is>
      </c>
      <c r="T3170" t="inlineStr">
        <is>
          <t>Pune</t>
        </is>
      </c>
      <c r="U3170" t="inlineStr">
        <is>
          <t xml:space="preserve"> </t>
        </is>
      </c>
      <c r="V3170" t="n">
        <v>1</v>
      </c>
      <c r="W3170" t="n">
        <v>1</v>
      </c>
      <c r="X3170" t="inlineStr">
        <is>
          <t>XXXXXX1911</t>
        </is>
      </c>
      <c r="Y3170" s="72" t="n">
        <v>46326.52037037037</v>
      </c>
    </row>
    <row r="3171">
      <c r="A3171" s="39" t="inlineStr">
        <is>
          <t>6ac8dbbd6b4015a4c530ddd4</t>
        </is>
      </c>
      <c r="B3171" s="72" t="n">
        <v>46304.74246527778</v>
      </c>
      <c r="C3171" s="70" t="n">
        <v>46304</v>
      </c>
      <c r="D3171" t="inlineStr">
        <is>
          <t>2026-10</t>
        </is>
      </c>
      <c r="E3171" t="inlineStr">
        <is>
          <t>Wk of 2026-10-05</t>
        </is>
      </c>
      <c r="F3171" t="inlineStr">
        <is>
          <t>New Lead</t>
        </is>
      </c>
      <c r="G3171" s="39" t="str">
        <f>IF(ISNUMBER(MATCH(F3171,QualityStatuses,0)),"Quality Lead","Non-Quality Lead")</f>
        <v>Non-Quality Lead</v>
      </c>
      <c r="H3171" s="39" t="str">
        <f>IFERROR(INDEX(CampTypes,MATCH(I3171,CampList,0)),"Unattributed")</f>
        <v>Old</v>
      </c>
      <c r="I3171" t="inlineStr">
        <is>
          <t>natuf_Kiosk_14072026_Hindi</t>
        </is>
      </c>
      <c r="J3171" t="inlineStr">
        <is>
          <t>natuf_Kiosk_14072026_Hindi</t>
        </is>
      </c>
      <c r="K3171" t="inlineStr">
        <is>
          <t>Direct (campaign tagged in CRM)</t>
        </is>
      </c>
      <c r="L3171" t="inlineStr">
        <is>
          <t>natuf_Kiosk_09102026</t>
        </is>
      </c>
      <c r="M3171" t="inlineStr">
        <is>
          <t>natuf_Kiosk_09102026</t>
        </is>
      </c>
      <c r="N3171" t="inlineStr">
        <is>
          <t>natuf_Kiosk_14072026_ad set_ad1</t>
        </is>
      </c>
      <c r="O3171" t="inlineStr">
        <is>
          <t>Natuf</t>
        </is>
      </c>
      <c r="P3171" t="inlineStr">
        <is>
          <t>Facebook</t>
        </is>
      </c>
      <c r="Q3171" t="inlineStr">
        <is>
          <t>Tejaswini Tarigopula</t>
        </is>
      </c>
      <c r="R3171" t="inlineStr">
        <is>
          <t>Rima Paul</t>
        </is>
      </c>
      <c r="S3171" t="inlineStr">
        <is>
          <t>-</t>
        </is>
      </c>
      <c r="T3171" t="inlineStr">
        <is>
          <t>Ballarsha</t>
        </is>
      </c>
      <c r="U3171" t="inlineStr">
        <is>
          <t xml:space="preserve"> </t>
        </is>
      </c>
      <c r="V3171" t="n">
        <v>2</v>
      </c>
      <c r="W3171" t="n">
        <v>1</v>
      </c>
      <c r="X3171" t="inlineStr">
        <is>
          <t>XXXXXX7170</t>
        </is>
      </c>
      <c r="Y3171" s="72" t="n">
        <v>46326.52037037037</v>
      </c>
    </row>
    <row r="3172">
      <c r="A3172" s="39" t="inlineStr">
        <is>
          <t>6ac8da48166c9630e749c550</t>
        </is>
      </c>
      <c r="B3172" s="72" t="n">
        <v>46304.73814814815</v>
      </c>
      <c r="C3172" s="70" t="n">
        <v>46304</v>
      </c>
      <c r="D3172" t="inlineStr">
        <is>
          <t>2026-10</t>
        </is>
      </c>
      <c r="E3172" t="inlineStr">
        <is>
          <t>Wk of 2026-10-05</t>
        </is>
      </c>
      <c r="F3172" t="inlineStr">
        <is>
          <t>Attempt 3</t>
        </is>
      </c>
      <c r="G3172" s="39" t="str">
        <f>IF(ISNUMBER(MATCH(F3172,QualityStatuses,0)),"Quality Lead","Non-Quality Lead")</f>
        <v>Non-Quality Lead</v>
      </c>
      <c r="H3172" s="39" t="str">
        <f>IFERROR(INDEX(CampTypes,MATCH(I3172,CampList,0)),"Unattributed")</f>
        <v>New</v>
      </c>
      <c r="I3172" t="inlineStr">
        <is>
          <t>EBG - In House | ABO | Natuf | Leads | Unit Franchise | India | Oct26 | V1</t>
        </is>
      </c>
      <c r="J3172" t="inlineStr">
        <is>
          <t>EBG - In House | ABO | Natuf | Leads | Unit Franchise | India | Oct26 | V1</t>
        </is>
      </c>
      <c r="K3172" t="inlineStr">
        <is>
          <t>Direct (campaign tagged in CRM)</t>
        </is>
      </c>
      <c r="L3172" t="inlineStr">
        <is>
          <t>Natuf | Investors | Tier1 + Growth Cities | Oct26 | V1</t>
        </is>
      </c>
      <c r="M3172" t="inlineStr">
        <is>
          <t>Natuf | Investors | Tier1 + Growth Cities | Oct26 | V1</t>
        </is>
      </c>
      <c r="N3172" t="inlineStr">
        <is>
          <t>Natuf | Reel | Brand Ambassador | Heard Of Owning A Cafe | V1</t>
        </is>
      </c>
      <c r="O3172" t="inlineStr">
        <is>
          <t>In House Natuf</t>
        </is>
      </c>
      <c r="P3172" t="inlineStr">
        <is>
          <t>Facebook</t>
        </is>
      </c>
      <c r="Q3172" t="inlineStr">
        <is>
          <t>Marshal Malbari</t>
        </is>
      </c>
      <c r="R3172" t="inlineStr">
        <is>
          <t>Pammi Roy</t>
        </is>
      </c>
      <c r="S3172" t="inlineStr">
        <is>
          <t>-</t>
        </is>
      </c>
      <c r="T3172" t="inlineStr">
        <is>
          <t>Srikakulam</t>
        </is>
      </c>
      <c r="U3172" t="inlineStr">
        <is>
          <t xml:space="preserve"> </t>
        </is>
      </c>
      <c r="V3172" t="n">
        <v>4</v>
      </c>
      <c r="W3172" t="n">
        <v>4</v>
      </c>
      <c r="X3172" t="inlineStr">
        <is>
          <t>XXXXXX2773</t>
        </is>
      </c>
      <c r="Y3172" s="72" t="n">
        <v>46326.52037037037</v>
      </c>
    </row>
    <row r="3173">
      <c r="A3173" s="39" t="inlineStr">
        <is>
          <t>6ac8d8093a7b569225aa0a5c</t>
        </is>
      </c>
      <c r="B3173" s="72" t="n">
        <v>46304.73149305556</v>
      </c>
      <c r="C3173" s="70" t="n">
        <v>46304</v>
      </c>
      <c r="D3173" t="inlineStr">
        <is>
          <t>2026-10</t>
        </is>
      </c>
      <c r="E3173" t="inlineStr">
        <is>
          <t>Wk of 2026-10-05</t>
        </is>
      </c>
      <c r="F3173" t="inlineStr">
        <is>
          <t>Attempt 5</t>
        </is>
      </c>
      <c r="G3173" s="39" t="str">
        <f>IF(ISNUMBER(MATCH(F3173,QualityStatuses,0)),"Quality Lead","Non-Quality Lead")</f>
        <v>Non-Quality Lead</v>
      </c>
      <c r="H3173" s="39" t="str">
        <f>IFERROR(INDEX(CampTypes,MATCH(I3173,CampList,0)),"Unattributed")</f>
        <v>Old</v>
      </c>
      <c r="I3173" t="inlineStr">
        <is>
          <t>natuf_Kiosk_14072026_Hindi</t>
        </is>
      </c>
      <c r="J3173" t="inlineStr">
        <is>
          <t>natuf_Kiosk_14072026_Hindi</t>
        </is>
      </c>
      <c r="K3173" t="inlineStr">
        <is>
          <t>Direct (campaign tagged in CRM)</t>
        </is>
      </c>
      <c r="L3173" t="inlineStr">
        <is>
          <t>natuf_Kiosk_09102026</t>
        </is>
      </c>
      <c r="M3173" t="inlineStr">
        <is>
          <t>natuf_Kiosk_09102026</t>
        </is>
      </c>
      <c r="N3173" t="inlineStr">
        <is>
          <t>natuf_Kiosk_14072026_ad set_ad1</t>
        </is>
      </c>
      <c r="O3173" t="inlineStr">
        <is>
          <t>Natuf</t>
        </is>
      </c>
      <c r="P3173" t="inlineStr">
        <is>
          <t>Facebook</t>
        </is>
      </c>
      <c r="Q3173" t="inlineStr">
        <is>
          <t>Tejaswini Tarigopula</t>
        </is>
      </c>
      <c r="R3173" t="inlineStr">
        <is>
          <t>Shivani Sharma</t>
        </is>
      </c>
      <c r="S3173" t="inlineStr">
        <is>
          <t>-</t>
        </is>
      </c>
      <c r="T3173" t="inlineStr">
        <is>
          <t>Thrissur</t>
        </is>
      </c>
      <c r="U3173" t="inlineStr">
        <is>
          <t xml:space="preserve"> </t>
        </is>
      </c>
      <c r="V3173" t="n">
        <v>0</v>
      </c>
      <c r="W3173" t="n">
        <v>0</v>
      </c>
      <c r="X3173" t="inlineStr">
        <is>
          <t>XXXXXX5948</t>
        </is>
      </c>
      <c r="Y3173" s="72" t="n">
        <v>46326.52037037037</v>
      </c>
    </row>
    <row r="3174">
      <c r="A3174" s="39" t="inlineStr">
        <is>
          <t>6ac8d3f597c59224a33d0060</t>
        </is>
      </c>
      <c r="B3174" s="72" t="n">
        <v>46304.71940972222</v>
      </c>
      <c r="C3174" s="70" t="n">
        <v>46304</v>
      </c>
      <c r="D3174" t="inlineStr">
        <is>
          <t>2026-10</t>
        </is>
      </c>
      <c r="E3174" t="inlineStr">
        <is>
          <t>Wk of 2026-10-05</t>
        </is>
      </c>
      <c r="F3174" t="inlineStr">
        <is>
          <t>Connected</t>
        </is>
      </c>
      <c r="G3174" s="39" t="str">
        <f>IF(ISNUMBER(MATCH(F3174,QualityStatuses,0)),"Quality Lead","Non-Quality Lead")</f>
        <v>Non-Quality Lead</v>
      </c>
      <c r="H3174" s="39" t="str">
        <f>IFERROR(INDEX(CampTypes,MATCH(I3174,CampList,0)),"Unattributed")</f>
        <v>Old</v>
      </c>
      <c r="I3174" t="inlineStr">
        <is>
          <t>E_Natuf_Generic_13082026</t>
        </is>
      </c>
      <c r="J3174" t="inlineStr">
        <is>
          <t>E_Natuf_Generic_13082026</t>
        </is>
      </c>
      <c r="K3174" t="inlineStr">
        <is>
          <t>Direct (campaign tagged in CRM)</t>
        </is>
      </c>
      <c r="L3174" t="inlineStr">
        <is>
          <t>E_Natuf_Generic_13082026_Adset1</t>
        </is>
      </c>
      <c r="M3174" t="inlineStr">
        <is>
          <t>E_Natuf_Generic_13082026_Adset1</t>
        </is>
      </c>
      <c r="N3174" t="inlineStr">
        <is>
          <t>E_Natuf_Generic_13082026_Adset1_Ad1</t>
        </is>
      </c>
      <c r="O3174" t="inlineStr">
        <is>
          <t>Natuf</t>
        </is>
      </c>
      <c r="P3174" t="inlineStr">
        <is>
          <t>Facebook</t>
        </is>
      </c>
      <c r="Q3174" t="inlineStr">
        <is>
          <t>Tejaswini Tarigopula</t>
        </is>
      </c>
      <c r="R3174" t="inlineStr">
        <is>
          <t>Shivamani</t>
        </is>
      </c>
      <c r="S3174" t="inlineStr">
        <is>
          <t>-</t>
        </is>
      </c>
      <c r="T3174" t="inlineStr">
        <is>
          <t>Bihar</t>
        </is>
      </c>
      <c r="U3174" t="inlineStr">
        <is>
          <t xml:space="preserve"> </t>
        </is>
      </c>
      <c r="V3174" t="n">
        <v>1</v>
      </c>
      <c r="W3174" t="n">
        <v>1</v>
      </c>
      <c r="X3174" t="inlineStr">
        <is>
          <t>XXXXXX7999</t>
        </is>
      </c>
      <c r="Y3174" s="72" t="n">
        <v>46326.52037037037</v>
      </c>
    </row>
    <row r="3175">
      <c r="A3175" s="39" t="inlineStr">
        <is>
          <t>6ac8cd23622a664cbea3f1bb</t>
        </is>
      </c>
      <c r="B3175" s="72" t="n">
        <v>46304.69920138889</v>
      </c>
      <c r="C3175" s="70" t="n">
        <v>46304</v>
      </c>
      <c r="D3175" t="inlineStr">
        <is>
          <t>2026-10</t>
        </is>
      </c>
      <c r="E3175" t="inlineStr">
        <is>
          <t>Wk of 2026-10-05</t>
        </is>
      </c>
      <c r="F3175" t="inlineStr">
        <is>
          <t>Lost</t>
        </is>
      </c>
      <c r="G3175" s="39" t="str">
        <f>IF(ISNUMBER(MATCH(F3175,QualityStatuses,0)),"Quality Lead","Non-Quality Lead")</f>
        <v>Non-Quality Lead</v>
      </c>
      <c r="H3175" s="39" t="str">
        <f>IFERROR(INDEX(CampTypes,MATCH(I3175,CampList,0)),"Unattributed")</f>
        <v>New</v>
      </c>
      <c r="I3175" t="inlineStr">
        <is>
          <t>EBG - In House | ABO | Natuf | Leads | Unit Franchise | India | Oct26 | V1</t>
        </is>
      </c>
      <c r="J3175" t="inlineStr">
        <is>
          <t>EBG - In House | ABO | Natuf | Leads | Unit Franchise | India | Oct26 | V1</t>
        </is>
      </c>
      <c r="K3175" t="inlineStr">
        <is>
          <t>Direct (campaign tagged in CRM)</t>
        </is>
      </c>
      <c r="L3175" t="inlineStr">
        <is>
          <t>Natuf | Business Owners | Tier1 + Growth Cities | Oct26 | V1</t>
        </is>
      </c>
      <c r="M3175" t="inlineStr">
        <is>
          <t>Natuf | Business Owners | Tier1 + Growth Cities | Oct26 | V1</t>
        </is>
      </c>
      <c r="N3175" t="inlineStr">
        <is>
          <t>Natuf | Reel | Brand Ambassador | Heard Of Owning A Cafe | V1</t>
        </is>
      </c>
      <c r="O3175" t="inlineStr">
        <is>
          <t>In House Natuf</t>
        </is>
      </c>
      <c r="P3175" t="inlineStr">
        <is>
          <t>Facebook</t>
        </is>
      </c>
      <c r="Q3175" t="inlineStr">
        <is>
          <t>Marshal Malbari</t>
        </is>
      </c>
      <c r="R3175" t="inlineStr">
        <is>
          <t>Vanita Joshi</t>
        </is>
      </c>
      <c r="S3175" t="inlineStr">
        <is>
          <t>Not Interested</t>
        </is>
      </c>
      <c r="T3175" t="inlineStr">
        <is>
          <t>Delhi</t>
        </is>
      </c>
      <c r="U3175" t="inlineStr">
        <is>
          <t xml:space="preserve"> </t>
        </is>
      </c>
      <c r="V3175" t="n">
        <v>2</v>
      </c>
      <c r="W3175" t="n">
        <v>2</v>
      </c>
      <c r="X3175" t="inlineStr">
        <is>
          <t>XXXXXX3252</t>
        </is>
      </c>
      <c r="Y3175" s="72" t="n">
        <v>46326.52037037037</v>
      </c>
    </row>
    <row r="3176">
      <c r="A3176" s="39" t="inlineStr">
        <is>
          <t>6ac8cc03484edd1ef26cdcd5</t>
        </is>
      </c>
      <c r="B3176" s="72" t="n">
        <v>46304.69586805555</v>
      </c>
      <c r="C3176" s="70" t="n">
        <v>46304</v>
      </c>
      <c r="D3176" t="inlineStr">
        <is>
          <t>2026-10</t>
        </is>
      </c>
      <c r="E3176" t="inlineStr">
        <is>
          <t>Wk of 2026-10-05</t>
        </is>
      </c>
      <c r="F3176" t="inlineStr">
        <is>
          <t>Nurture</t>
        </is>
      </c>
      <c r="G3176" s="39" t="str">
        <f>IF(ISNUMBER(MATCH(F3176,QualityStatuses,0)),"Quality Lead","Non-Quality Lead")</f>
        <v>Non-Quality Lead</v>
      </c>
      <c r="H3176" s="39" t="str">
        <f>IFERROR(INDEX(CampTypes,MATCH(I3176,CampList,0)),"Unattributed")</f>
        <v>Old</v>
      </c>
      <c r="I3176" t="inlineStr">
        <is>
          <t>E_Natuf_Generic_13082026</t>
        </is>
      </c>
      <c r="J3176" t="inlineStr">
        <is>
          <t>E_Natuf_Generic_13082026</t>
        </is>
      </c>
      <c r="K3176" t="inlineStr">
        <is>
          <t>Direct (campaign tagged in CRM)</t>
        </is>
      </c>
      <c r="L3176" t="inlineStr">
        <is>
          <t>E_Natuf_Generic_13082026_Adset1</t>
        </is>
      </c>
      <c r="M3176" t="inlineStr">
        <is>
          <t>E_Natuf_Generic_13082026_Adset1</t>
        </is>
      </c>
      <c r="N3176" t="inlineStr">
        <is>
          <t>E_Natuf_Generic_13082026_Adset1_Ad1</t>
        </is>
      </c>
      <c r="O3176" t="inlineStr">
        <is>
          <t>Natuf</t>
        </is>
      </c>
      <c r="P3176" t="inlineStr">
        <is>
          <t>Facebook</t>
        </is>
      </c>
      <c r="Q3176" t="inlineStr">
        <is>
          <t>Marshal Malbari</t>
        </is>
      </c>
      <c r="R3176" t="inlineStr">
        <is>
          <t>Tanishq A</t>
        </is>
      </c>
      <c r="S3176" t="inlineStr">
        <is>
          <t>-</t>
        </is>
      </c>
      <c r="T3176" t="inlineStr">
        <is>
          <t>Mumbai</t>
        </is>
      </c>
      <c r="U3176" t="inlineStr">
        <is>
          <t xml:space="preserve"> </t>
        </is>
      </c>
      <c r="V3176" t="n">
        <v>5</v>
      </c>
      <c r="W3176" t="n">
        <v>2</v>
      </c>
      <c r="X3176" t="inlineStr">
        <is>
          <t>XXXXXX3212</t>
        </is>
      </c>
      <c r="Y3176" s="72" t="n">
        <v>46326.52037037037</v>
      </c>
    </row>
    <row r="3177">
      <c r="A3177" s="39" t="inlineStr">
        <is>
          <t>6ac8cba80f291bb91591f801</t>
        </is>
      </c>
      <c r="B3177" s="72" t="n">
        <v>46304.69481481481</v>
      </c>
      <c r="C3177" s="70" t="n">
        <v>46304</v>
      </c>
      <c r="D3177" t="inlineStr">
        <is>
          <t>2026-10</t>
        </is>
      </c>
      <c r="E3177" t="inlineStr">
        <is>
          <t>Wk of 2026-10-05</t>
        </is>
      </c>
      <c r="F3177" t="inlineStr">
        <is>
          <t>Lost</t>
        </is>
      </c>
      <c r="G3177" s="39" t="str">
        <f>IF(ISNUMBER(MATCH(F3177,QualityStatuses,0)),"Quality Lead","Non-Quality Lead")</f>
        <v>Non-Quality Lead</v>
      </c>
      <c r="H3177" s="39" t="str">
        <f>IFERROR(INDEX(CampTypes,MATCH(I3177,CampList,0)),"Unattributed")</f>
        <v>New</v>
      </c>
      <c r="I3177" t="inlineStr">
        <is>
          <t>EBG - In House | ABO | Natuf | Leads | Unit Franchise | India | Oct26 | V1</t>
        </is>
      </c>
      <c r="J3177" t="inlineStr">
        <is>
          <t>EBG - In House | ABO | Natuf | Leads | Unit Franchise | India | Oct26 | V1</t>
        </is>
      </c>
      <c r="K3177" t="inlineStr">
        <is>
          <t>Direct (campaign tagged in CRM)</t>
        </is>
      </c>
      <c r="L3177" t="inlineStr">
        <is>
          <t>Natuf | LAL 1% | India | Jul26 | V1</t>
        </is>
      </c>
      <c r="M3177" t="inlineStr">
        <is>
          <t>Natuf | LAL 1% | India | Jul26 | V1</t>
        </is>
      </c>
      <c r="N3177" t="inlineStr">
        <is>
          <t>Natuf | Reel | Brand Ambassador | Heard Of Owning A Cafe | V1</t>
        </is>
      </c>
      <c r="O3177" t="inlineStr">
        <is>
          <t>In House Natuf</t>
        </is>
      </c>
      <c r="P3177" t="inlineStr">
        <is>
          <t>Facebook</t>
        </is>
      </c>
      <c r="Q3177" t="inlineStr">
        <is>
          <t>Marshal Malbari</t>
        </is>
      </c>
      <c r="R3177" t="inlineStr">
        <is>
          <t>Tanishq A</t>
        </is>
      </c>
      <c r="S3177" t="inlineStr">
        <is>
          <t>DNP - Did Not Pick Up</t>
        </is>
      </c>
      <c r="T3177" t="inlineStr">
        <is>
          <t>Belagavi</t>
        </is>
      </c>
      <c r="U3177" t="inlineStr">
        <is>
          <t xml:space="preserve"> </t>
        </is>
      </c>
      <c r="V3177" t="n">
        <v>6</v>
      </c>
      <c r="W3177" t="n">
        <v>0</v>
      </c>
      <c r="X3177" t="inlineStr">
        <is>
          <t>XXXXXX2515</t>
        </is>
      </c>
      <c r="Y3177" s="72" t="n">
        <v>46326.52037037037</v>
      </c>
    </row>
    <row r="3178">
      <c r="A3178" s="39" t="inlineStr">
        <is>
          <t>6ac8ca522da00ba9a9a53533</t>
        </is>
      </c>
      <c r="B3178" s="72" t="n">
        <v>46304.69085648148</v>
      </c>
      <c r="C3178" s="70" t="n">
        <v>46304</v>
      </c>
      <c r="D3178" t="inlineStr">
        <is>
          <t>2026-10</t>
        </is>
      </c>
      <c r="E3178" t="inlineStr">
        <is>
          <t>Wk of 2026-10-05</t>
        </is>
      </c>
      <c r="F3178" t="inlineStr">
        <is>
          <t>Connected</t>
        </is>
      </c>
      <c r="G3178" s="39" t="str">
        <f>IF(ISNUMBER(MATCH(F3178,QualityStatuses,0)),"Quality Lead","Non-Quality Lead")</f>
        <v>Non-Quality Lead</v>
      </c>
      <c r="H3178" s="39" t="str">
        <f>IFERROR(INDEX(CampTypes,MATCH(I3178,CampList,0)),"Unattributed")</f>
        <v>Old</v>
      </c>
      <c r="I3178" t="inlineStr">
        <is>
          <t>E_Suresh_Natuf_Kiosk_07072026</t>
        </is>
      </c>
      <c r="J3178" t="inlineStr">
        <is>
          <t>E_Suresh_Natuf_Kiosk_07072026</t>
        </is>
      </c>
      <c r="K3178" t="inlineStr">
        <is>
          <t>Direct (campaign tagged in CRM)</t>
        </is>
      </c>
      <c r="L3178" t="inlineStr">
        <is>
          <t>E_Suresh_Natuf_Kiosk_07072026_Adset5</t>
        </is>
      </c>
      <c r="M3178" t="inlineStr">
        <is>
          <t>E_Suresh_Natuf_Kiosk_07072026_Adset5</t>
        </is>
      </c>
      <c r="N3178" t="inlineStr">
        <is>
          <t>E_Hindi_Suresh_Natuf_Kiosk_07072026_Adset5_ad3 – Copy 2</t>
        </is>
      </c>
      <c r="O3178" t="inlineStr">
        <is>
          <t>Natuf</t>
        </is>
      </c>
      <c r="P3178" t="inlineStr">
        <is>
          <t>Facebook</t>
        </is>
      </c>
      <c r="Q3178" t="inlineStr">
        <is>
          <t>Tejaswini Tarigopula</t>
        </is>
      </c>
      <c r="R3178" t="inlineStr">
        <is>
          <t>Arjuman Vidya Sagar</t>
        </is>
      </c>
      <c r="S3178" t="inlineStr">
        <is>
          <t>-</t>
        </is>
      </c>
      <c r="T3178" t="inlineStr">
        <is>
          <t>miraroad east</t>
        </is>
      </c>
      <c r="U3178" t="inlineStr">
        <is>
          <t xml:space="preserve"> </t>
        </is>
      </c>
      <c r="V3178" t="n">
        <v>1</v>
      </c>
      <c r="W3178" t="n">
        <v>1</v>
      </c>
      <c r="X3178" t="inlineStr">
        <is>
          <t>XXXXXX0732</t>
        </is>
      </c>
      <c r="Y3178" s="72" t="n">
        <v>46326.52037037037</v>
      </c>
    </row>
    <row r="3179">
      <c r="A3179" s="39" t="inlineStr">
        <is>
          <t>6ac8c9ba0f291bb91591f671</t>
        </is>
      </c>
      <c r="B3179" s="72" t="n">
        <v>46304.68909722222</v>
      </c>
      <c r="C3179" s="70" t="n">
        <v>46304</v>
      </c>
      <c r="D3179" t="inlineStr">
        <is>
          <t>2026-10</t>
        </is>
      </c>
      <c r="E3179" t="inlineStr">
        <is>
          <t>Wk of 2026-10-05</t>
        </is>
      </c>
      <c r="F3179" t="inlineStr">
        <is>
          <t>Attempt 1</t>
        </is>
      </c>
      <c r="G3179" s="39" t="str">
        <f>IF(ISNUMBER(MATCH(F3179,QualityStatuses,0)),"Quality Lead","Non-Quality Lead")</f>
        <v>Non-Quality Lead</v>
      </c>
      <c r="H3179" s="39" t="str">
        <f>IFERROR(INDEX(CampTypes,MATCH(I3179,CampList,0)),"Unattributed")</f>
        <v>New</v>
      </c>
      <c r="I3179" t="inlineStr">
        <is>
          <t>EBG - In House | ABO | Natuf | Leads | Unit Franchise | India | Oct26 | V1</t>
        </is>
      </c>
      <c r="J3179" t="inlineStr">
        <is>
          <t>EBG - In House | ABO | Natuf | Leads | Unit Franchise | India | Oct26 | V1</t>
        </is>
      </c>
      <c r="K3179" t="inlineStr">
        <is>
          <t>Direct (campaign tagged in CRM)</t>
        </is>
      </c>
      <c r="L3179" t="inlineStr">
        <is>
          <t>Natuf | Broad | Tier1 + Growth Cities | Oct26 | V1</t>
        </is>
      </c>
      <c r="M3179" t="inlineStr">
        <is>
          <t>Natuf | Broad | Tier1 + Growth Cities | Oct26 | V1</t>
        </is>
      </c>
      <c r="N3179" t="inlineStr">
        <is>
          <t>Natuf | Reel | Brand Ambassador | Heard Of Owning A Cafe | V1</t>
        </is>
      </c>
      <c r="O3179" t="inlineStr">
        <is>
          <t>In House Natuf</t>
        </is>
      </c>
      <c r="P3179" t="inlineStr">
        <is>
          <t>Facebook</t>
        </is>
      </c>
      <c r="Q3179" t="inlineStr">
        <is>
          <t>Marshal Malbari</t>
        </is>
      </c>
      <c r="R3179" t="inlineStr">
        <is>
          <t>Pammi Roy</t>
        </is>
      </c>
      <c r="S3179" t="inlineStr">
        <is>
          <t>-</t>
        </is>
      </c>
      <c r="T3179" t="inlineStr">
        <is>
          <t>Benguluru</t>
        </is>
      </c>
      <c r="U3179" t="inlineStr">
        <is>
          <t xml:space="preserve"> </t>
        </is>
      </c>
      <c r="V3179" t="n">
        <v>5</v>
      </c>
      <c r="W3179" t="n">
        <v>5</v>
      </c>
      <c r="X3179" t="inlineStr">
        <is>
          <t>XXXXXX3811</t>
        </is>
      </c>
      <c r="Y3179" s="72" t="n">
        <v>46326.52037037037</v>
      </c>
    </row>
    <row r="3180">
      <c r="A3180" s="39" t="inlineStr">
        <is>
          <t>6ac8c5db214288216848931c</t>
        </is>
      </c>
      <c r="B3180" s="72" t="n">
        <v>46304.67762731481</v>
      </c>
      <c r="C3180" s="70" t="n">
        <v>46304</v>
      </c>
      <c r="D3180" t="inlineStr">
        <is>
          <t>2026-10</t>
        </is>
      </c>
      <c r="E3180" t="inlineStr">
        <is>
          <t>Wk of 2026-10-05</t>
        </is>
      </c>
      <c r="F3180" t="inlineStr">
        <is>
          <t>Attempt 2</t>
        </is>
      </c>
      <c r="G3180" s="39" t="str">
        <f>IF(ISNUMBER(MATCH(F3180,QualityStatuses,0)),"Quality Lead","Non-Quality Lead")</f>
        <v>Non-Quality Lead</v>
      </c>
      <c r="H3180" s="39" t="str">
        <f>IFERROR(INDEX(CampTypes,MATCH(I3180,CampList,0)),"Unattributed")</f>
        <v>Old</v>
      </c>
      <c r="I3180" t="inlineStr">
        <is>
          <t>E_Karan_Natuf_All_07072026</t>
        </is>
      </c>
      <c r="J3180" t="inlineStr">
        <is>
          <t>E_Karan_Natuf_All_07072026</t>
        </is>
      </c>
      <c r="K3180" t="inlineStr">
        <is>
          <t>Direct (campaign tagged in CRM)</t>
        </is>
      </c>
      <c r="L3180" t="inlineStr">
        <is>
          <t>E_Karan_Natuf_Fragship_07072026_Adset2</t>
        </is>
      </c>
      <c r="M3180" t="inlineStr">
        <is>
          <t>E_Karan_Natuf_Fragship_07072026_Adset2</t>
        </is>
      </c>
      <c r="N3180" t="inlineStr">
        <is>
          <t>E_Karan_Natuf_Flagship_Cafe_07072026_Adset2_Ad1 – Copy 2</t>
        </is>
      </c>
      <c r="O3180" t="inlineStr">
        <is>
          <t>Natuf</t>
        </is>
      </c>
      <c r="P3180" t="inlineStr">
        <is>
          <t>Facebook</t>
        </is>
      </c>
      <c r="Q3180" t="inlineStr">
        <is>
          <t>Tejaswini Tarigopula</t>
        </is>
      </c>
      <c r="R3180" t="inlineStr">
        <is>
          <t>Sai Charan</t>
        </is>
      </c>
      <c r="S3180" t="inlineStr">
        <is>
          <t>-</t>
        </is>
      </c>
      <c r="T3180" t="inlineStr">
        <is>
          <t>Navi Mumbai (New Mumbai)</t>
        </is>
      </c>
      <c r="U3180" t="inlineStr">
        <is>
          <t xml:space="preserve"> </t>
        </is>
      </c>
      <c r="V3180" t="n">
        <v>2</v>
      </c>
      <c r="W3180" t="n">
        <v>0</v>
      </c>
      <c r="X3180" t="inlineStr">
        <is>
          <t>XXXXXX7099</t>
        </is>
      </c>
      <c r="Y3180" s="72" t="n">
        <v>46326.52037037037</v>
      </c>
    </row>
    <row r="3181">
      <c r="A3181" s="39" t="inlineStr">
        <is>
          <t>6ac8c2b384998f9e392a6a6a</t>
        </is>
      </c>
      <c r="B3181" s="72" t="n">
        <v>46304.66827546297</v>
      </c>
      <c r="C3181" s="70" t="n">
        <v>46304</v>
      </c>
      <c r="D3181" t="inlineStr">
        <is>
          <t>2026-10</t>
        </is>
      </c>
      <c r="E3181" t="inlineStr">
        <is>
          <t>Wk of 2026-10-05</t>
        </is>
      </c>
      <c r="F3181" t="inlineStr">
        <is>
          <t>Attempt 1</t>
        </is>
      </c>
      <c r="G3181" s="39" t="str">
        <f>IF(ISNUMBER(MATCH(F3181,QualityStatuses,0)),"Quality Lead","Non-Quality Lead")</f>
        <v>Non-Quality Lead</v>
      </c>
      <c r="H3181" s="39" t="str">
        <f>IFERROR(INDEX(CampTypes,MATCH(I3181,CampList,0)),"Unattributed")</f>
        <v>Old</v>
      </c>
      <c r="I3181" t="inlineStr">
        <is>
          <t>natuf_Kiosk_14072026_Hindi</t>
        </is>
      </c>
      <c r="J3181" t="inlineStr">
        <is>
          <t>natuf_Kiosk_14072026_Hindi</t>
        </is>
      </c>
      <c r="K3181" t="inlineStr">
        <is>
          <t>Direct (campaign tagged in CRM)</t>
        </is>
      </c>
      <c r="L3181" t="inlineStr">
        <is>
          <t>natuf_Kiosk_09102026</t>
        </is>
      </c>
      <c r="M3181" t="inlineStr">
        <is>
          <t>natuf_Kiosk_09102026</t>
        </is>
      </c>
      <c r="N3181" t="inlineStr">
        <is>
          <t>natuf_Kiosk_14072026_ad set_ad1</t>
        </is>
      </c>
      <c r="O3181" t="inlineStr">
        <is>
          <t>Natuf</t>
        </is>
      </c>
      <c r="P3181" t="inlineStr">
        <is>
          <t>Facebook</t>
        </is>
      </c>
      <c r="Q3181" t="inlineStr">
        <is>
          <t>Marshal Malbari</t>
        </is>
      </c>
      <c r="R3181" t="inlineStr">
        <is>
          <t>Rohit Kamble</t>
        </is>
      </c>
      <c r="S3181" t="inlineStr">
        <is>
          <t>-</t>
        </is>
      </c>
      <c r="T3181" t="inlineStr">
        <is>
          <t>Ballia</t>
        </is>
      </c>
      <c r="U3181" t="inlineStr">
        <is>
          <t xml:space="preserve"> </t>
        </is>
      </c>
      <c r="V3181" t="n">
        <v>1</v>
      </c>
      <c r="W3181" t="n">
        <v>0</v>
      </c>
      <c r="X3181" t="inlineStr">
        <is>
          <t>XXXXXX6265</t>
        </is>
      </c>
      <c r="Y3181" s="72" t="n">
        <v>46326.52037037037</v>
      </c>
    </row>
    <row r="3182">
      <c r="A3182" s="39" t="inlineStr">
        <is>
          <t>6ac8bf669623f94cb22e2cb8</t>
        </is>
      </c>
      <c r="B3182" s="72" t="n">
        <v>46304.65849537037</v>
      </c>
      <c r="C3182" s="70" t="n">
        <v>46304</v>
      </c>
      <c r="D3182" t="inlineStr">
        <is>
          <t>2026-10</t>
        </is>
      </c>
      <c r="E3182" t="inlineStr">
        <is>
          <t>Wk of 2026-10-05</t>
        </is>
      </c>
      <c r="F3182" t="inlineStr">
        <is>
          <t>Lost</t>
        </is>
      </c>
      <c r="G3182" s="39" t="str">
        <f>IF(ISNUMBER(MATCH(F3182,QualityStatuses,0)),"Quality Lead","Non-Quality Lead")</f>
        <v>Non-Quality Lead</v>
      </c>
      <c r="H3182" s="39" t="str">
        <f>IFERROR(INDEX(CampTypes,MATCH(I3182,CampList,0)),"Unattributed")</f>
        <v>Old</v>
      </c>
      <c r="I3182" t="inlineStr">
        <is>
          <t>E_Karan_Natuf_All_07072026</t>
        </is>
      </c>
      <c r="J3182" t="inlineStr">
        <is>
          <t>E_Karan_Natuf_All_07072026</t>
        </is>
      </c>
      <c r="K3182" t="inlineStr">
        <is>
          <t>Direct (campaign tagged in CRM)</t>
        </is>
      </c>
      <c r="L3182" t="inlineStr">
        <is>
          <t>E_Karan_Natuf_Fragship_07072026_Adset2</t>
        </is>
      </c>
      <c r="M3182" t="inlineStr">
        <is>
          <t>E_Karan_Natuf_Fragship_07072026_Adset2</t>
        </is>
      </c>
      <c r="N3182" t="inlineStr">
        <is>
          <t>E_Karan_Natuf_Flagship_Cafe_07072026_Adset2_Ad1 – Copy 2</t>
        </is>
      </c>
      <c r="O3182" t="inlineStr">
        <is>
          <t>Natuf</t>
        </is>
      </c>
      <c r="P3182" t="inlineStr">
        <is>
          <t>Facebook</t>
        </is>
      </c>
      <c r="Q3182" t="inlineStr">
        <is>
          <t>Marshal Malbari</t>
        </is>
      </c>
      <c r="R3182" t="inlineStr">
        <is>
          <t>Drishti Lodhia</t>
        </is>
      </c>
      <c r="S3182" t="inlineStr">
        <is>
          <t>DNP - Did Not Pick Up</t>
        </is>
      </c>
      <c r="T3182" t="inlineStr">
        <is>
          <t>Shamli</t>
        </is>
      </c>
      <c r="U3182" t="inlineStr">
        <is>
          <t xml:space="preserve"> </t>
        </is>
      </c>
      <c r="V3182" t="n">
        <v>5</v>
      </c>
      <c r="W3182" t="n">
        <v>1</v>
      </c>
      <c r="X3182" t="inlineStr">
        <is>
          <t>XXXXXX3727</t>
        </is>
      </c>
      <c r="Y3182" s="72" t="n">
        <v>46326.52037037037</v>
      </c>
    </row>
    <row r="3183">
      <c r="A3183" s="39" t="inlineStr">
        <is>
          <t>6ac8bac112bce2c51e4691de</t>
        </is>
      </c>
      <c r="B3183" s="72" t="n">
        <v>46304.6447337963</v>
      </c>
      <c r="C3183" s="70" t="n">
        <v>46304</v>
      </c>
      <c r="D3183" t="inlineStr">
        <is>
          <t>2026-10</t>
        </is>
      </c>
      <c r="E3183" t="inlineStr">
        <is>
          <t>Wk of 2026-10-05</t>
        </is>
      </c>
      <c r="F3183" t="inlineStr">
        <is>
          <t>Attempt 5</t>
        </is>
      </c>
      <c r="G3183" s="39" t="str">
        <f>IF(ISNUMBER(MATCH(F3183,QualityStatuses,0)),"Quality Lead","Non-Quality Lead")</f>
        <v>Non-Quality Lead</v>
      </c>
      <c r="H3183" s="39" t="str">
        <f>IFERROR(INDEX(CampTypes,MATCH(I3183,CampList,0)),"Unattributed")</f>
        <v>New</v>
      </c>
      <c r="I3183" t="inlineStr">
        <is>
          <t>EBG - In House | ABO | Natuf | Leads | Unit Franchise | India | Oct26 | V1</t>
        </is>
      </c>
      <c r="J3183" t="inlineStr">
        <is>
          <t>EBG - In House | ABO | Natuf | Leads | Unit Franchise | India | Oct26 | V1</t>
        </is>
      </c>
      <c r="K3183" t="inlineStr">
        <is>
          <t>Direct (campaign tagged in CRM)</t>
        </is>
      </c>
      <c r="L3183" t="inlineStr">
        <is>
          <t>Natuf | Broad | Tier1 + Growth Cities | Oct26 | V1</t>
        </is>
      </c>
      <c r="M3183" t="inlineStr">
        <is>
          <t>Natuf | Broad | Tier1 + Growth Cities | Oct26 | V1</t>
        </is>
      </c>
      <c r="N3183" t="inlineStr">
        <is>
          <t>Natuf | Reel | Brand Ambassador | Heard Of Owning A Cafe | V1</t>
        </is>
      </c>
      <c r="O3183" t="inlineStr">
        <is>
          <t>In House Natuf</t>
        </is>
      </c>
      <c r="P3183" t="inlineStr">
        <is>
          <t>Facebook</t>
        </is>
      </c>
      <c r="Q3183" t="inlineStr">
        <is>
          <t>Marshal Malbari</t>
        </is>
      </c>
      <c r="R3183" t="inlineStr">
        <is>
          <t>Vanita Joshi</t>
        </is>
      </c>
      <c r="S3183" t="inlineStr">
        <is>
          <t>-</t>
        </is>
      </c>
      <c r="T3183" t="inlineStr">
        <is>
          <t>Cuttack</t>
        </is>
      </c>
      <c r="U3183" t="inlineStr">
        <is>
          <t xml:space="preserve"> </t>
        </is>
      </c>
      <c r="V3183" t="n">
        <v>5</v>
      </c>
      <c r="W3183" t="n">
        <v>0</v>
      </c>
      <c r="X3183" t="inlineStr">
        <is>
          <t>XXXXXX0763</t>
        </is>
      </c>
      <c r="Y3183" s="72" t="n">
        <v>46326.52037037037</v>
      </c>
    </row>
    <row r="3184">
      <c r="A3184" s="39" t="inlineStr">
        <is>
          <t>6ac8b8a266c9ce559a8b24e3</t>
        </is>
      </c>
      <c r="B3184" s="72" t="n">
        <v>46304.63844907407</v>
      </c>
      <c r="C3184" s="70" t="n">
        <v>46304</v>
      </c>
      <c r="D3184" t="inlineStr">
        <is>
          <t>2026-10</t>
        </is>
      </c>
      <c r="E3184" t="inlineStr">
        <is>
          <t>Wk of 2026-10-05</t>
        </is>
      </c>
      <c r="F3184" t="inlineStr">
        <is>
          <t>New Lead</t>
        </is>
      </c>
      <c r="G3184" s="39" t="str">
        <f>IF(ISNUMBER(MATCH(F3184,QualityStatuses,0)),"Quality Lead","Non-Quality Lead")</f>
        <v>Non-Quality Lead</v>
      </c>
      <c r="H3184" s="39" t="str">
        <f>IFERROR(INDEX(CampTypes,MATCH(I3184,CampList,0)),"Unattributed")</f>
        <v>Old</v>
      </c>
      <c r="I3184" t="inlineStr">
        <is>
          <t>E_Karan_Natuf_All_07072026</t>
        </is>
      </c>
      <c r="J3184" t="inlineStr">
        <is>
          <t>E_Karan_Natuf_All_07072026</t>
        </is>
      </c>
      <c r="K3184" t="inlineStr">
        <is>
          <t>Direct (campaign tagged in CRM)</t>
        </is>
      </c>
      <c r="L3184" t="inlineStr">
        <is>
          <t>E_Karan_Natuf_Fragship_07072026_Adset2</t>
        </is>
      </c>
      <c r="M3184" t="inlineStr">
        <is>
          <t>E_Karan_Natuf_Fragship_07072026_Adset2</t>
        </is>
      </c>
      <c r="N3184" t="inlineStr">
        <is>
          <t>E_Karan_Natuf_Flagship_Cafe_07072026_Adset2_Ad1 – Copy 2</t>
        </is>
      </c>
      <c r="O3184" t="inlineStr">
        <is>
          <t>Natuf</t>
        </is>
      </c>
      <c r="P3184" t="inlineStr">
        <is>
          <t>Facebook</t>
        </is>
      </c>
      <c r="Q3184" t="inlineStr">
        <is>
          <t>Tejaswini Tarigopula</t>
        </is>
      </c>
      <c r="R3184" t="inlineStr">
        <is>
          <t>Rima Paul</t>
        </is>
      </c>
      <c r="S3184" t="inlineStr">
        <is>
          <t>-</t>
        </is>
      </c>
      <c r="T3184" t="inlineStr">
        <is>
          <t>Ahmedabad</t>
        </is>
      </c>
      <c r="U3184" t="inlineStr">
        <is>
          <t xml:space="preserve"> </t>
        </is>
      </c>
      <c r="V3184" t="n">
        <v>1</v>
      </c>
      <c r="W3184" t="n">
        <v>1</v>
      </c>
      <c r="X3184" t="inlineStr">
        <is>
          <t>XXXXXX9987</t>
        </is>
      </c>
      <c r="Y3184" s="72" t="n">
        <v>46326.52037037037</v>
      </c>
    </row>
    <row r="3185">
      <c r="A3185" s="39" t="inlineStr">
        <is>
          <t>6ac8b7c2f77c0ee85202dcb1</t>
        </is>
      </c>
      <c r="B3185" s="72" t="n">
        <v>46304.63585648148</v>
      </c>
      <c r="C3185" s="70" t="n">
        <v>46304</v>
      </c>
      <c r="D3185" t="inlineStr">
        <is>
          <t>2026-10</t>
        </is>
      </c>
      <c r="E3185" t="inlineStr">
        <is>
          <t>Wk of 2026-10-05</t>
        </is>
      </c>
      <c r="F3185" t="inlineStr">
        <is>
          <t>Attempt 1</t>
        </is>
      </c>
      <c r="G3185" s="39" t="str">
        <f>IF(ISNUMBER(MATCH(F3185,QualityStatuses,0)),"Quality Lead","Non-Quality Lead")</f>
        <v>Non-Quality Lead</v>
      </c>
      <c r="H3185" s="39" t="str">
        <f>IFERROR(INDEX(CampTypes,MATCH(I3185,CampList,0)),"Unattributed")</f>
        <v>New</v>
      </c>
      <c r="I3185" t="inlineStr">
        <is>
          <t>EBG - In House | ABO | Natuf | Leads | Unit Franchise | India | Oct26 | V1</t>
        </is>
      </c>
      <c r="J3185" t="inlineStr">
        <is>
          <t>EBG - In House | ABO | Natuf | Leads | Unit Franchise | India | Oct26 | V1</t>
        </is>
      </c>
      <c r="K3185" t="inlineStr">
        <is>
          <t>Direct (campaign tagged in CRM)</t>
        </is>
      </c>
      <c r="L3185" t="inlineStr">
        <is>
          <t>Natuf | Investors | Tier1 + Growth Cities | Oct26 | V1</t>
        </is>
      </c>
      <c r="M3185" t="inlineStr">
        <is>
          <t>Natuf | Investors | Tier1 + Growth Cities | Oct26 | V1</t>
        </is>
      </c>
      <c r="N3185" t="inlineStr">
        <is>
          <t>Natuf | Reel | Brand Ambassador | Heard Of Owning A Cafe | V1</t>
        </is>
      </c>
      <c r="O3185" t="inlineStr">
        <is>
          <t>In House Natuf</t>
        </is>
      </c>
      <c r="P3185" t="inlineStr">
        <is>
          <t>Facebook</t>
        </is>
      </c>
      <c r="Q3185" t="inlineStr">
        <is>
          <t>Marshal Malbari</t>
        </is>
      </c>
      <c r="R3185" t="inlineStr">
        <is>
          <t>Rohit Kamble</t>
        </is>
      </c>
      <c r="S3185" t="inlineStr">
        <is>
          <t>-</t>
        </is>
      </c>
      <c r="T3185" t="inlineStr">
        <is>
          <t>Hyderabad</t>
        </is>
      </c>
      <c r="U3185" t="inlineStr">
        <is>
          <t xml:space="preserve"> </t>
        </is>
      </c>
      <c r="V3185" t="n">
        <v>2</v>
      </c>
      <c r="W3185" t="n">
        <v>0</v>
      </c>
      <c r="X3185" t="inlineStr">
        <is>
          <t>XXXXXX8955</t>
        </is>
      </c>
      <c r="Y3185" s="72" t="n">
        <v>46326.52037037037</v>
      </c>
    </row>
    <row r="3186">
      <c r="A3186" s="39" t="inlineStr">
        <is>
          <t>6ac8b56ae6f06c6d302487a7</t>
        </is>
      </c>
      <c r="B3186" s="72" t="n">
        <v>46304.62891203703</v>
      </c>
      <c r="C3186" s="70" t="n">
        <v>46304</v>
      </c>
      <c r="D3186" t="inlineStr">
        <is>
          <t>2026-10</t>
        </is>
      </c>
      <c r="E3186" t="inlineStr">
        <is>
          <t>Wk of 2026-10-05</t>
        </is>
      </c>
      <c r="F3186" t="inlineStr">
        <is>
          <t>Connected</t>
        </is>
      </c>
      <c r="G3186" s="39" t="str">
        <f>IF(ISNUMBER(MATCH(F3186,QualityStatuses,0)),"Quality Lead","Non-Quality Lead")</f>
        <v>Non-Quality Lead</v>
      </c>
      <c r="H3186" s="39" t="str">
        <f>IFERROR(INDEX(CampTypes,MATCH(I3186,CampList,0)),"Unattributed")</f>
        <v>Old</v>
      </c>
      <c r="I3186" t="inlineStr">
        <is>
          <t>E_Suresh_Natuf_Kiosk_07072026</t>
        </is>
      </c>
      <c r="J3186" t="inlineStr">
        <is>
          <t>E_Suresh_Natuf_Kiosk_07072026</t>
        </is>
      </c>
      <c r="K3186" t="inlineStr">
        <is>
          <t>Direct (campaign tagged in CRM)</t>
        </is>
      </c>
      <c r="L3186" t="inlineStr">
        <is>
          <t>E_Suresh_Natuf_Kiosk_07072026_Adset5</t>
        </is>
      </c>
      <c r="M3186" t="inlineStr">
        <is>
          <t>E_Suresh_Natuf_Kiosk_07072026_Adset5</t>
        </is>
      </c>
      <c r="N3186" t="inlineStr">
        <is>
          <t>E_Hindi_Suresh_Natuf_Kiosk_07072026_Adset5_ad3 – Copy 2</t>
        </is>
      </c>
      <c r="O3186" t="inlineStr">
        <is>
          <t>Natuf</t>
        </is>
      </c>
      <c r="P3186" t="inlineStr">
        <is>
          <t>Facebook</t>
        </is>
      </c>
      <c r="Q3186" t="inlineStr">
        <is>
          <t>Tejaswini Tarigopula</t>
        </is>
      </c>
      <c r="R3186" t="inlineStr">
        <is>
          <t>Shivani Sharma</t>
        </is>
      </c>
      <c r="S3186" t="inlineStr">
        <is>
          <t>-</t>
        </is>
      </c>
      <c r="T3186" t="inlineStr">
        <is>
          <t>Patna, bengaluru</t>
        </is>
      </c>
      <c r="U3186" t="inlineStr">
        <is>
          <t xml:space="preserve"> </t>
        </is>
      </c>
      <c r="V3186" t="n">
        <v>5</v>
      </c>
      <c r="W3186" t="n">
        <v>3</v>
      </c>
      <c r="X3186" t="inlineStr">
        <is>
          <t>XXXXXX1771</t>
        </is>
      </c>
      <c r="Y3186" s="72" t="n">
        <v>46326.52037037037</v>
      </c>
    </row>
    <row r="3187">
      <c r="A3187" s="39" t="inlineStr">
        <is>
          <t>6ac8b40893004a26503e7fa3</t>
        </is>
      </c>
      <c r="B3187" s="72" t="n">
        <v>46304.62481481482</v>
      </c>
      <c r="C3187" s="70" t="n">
        <v>46304</v>
      </c>
      <c r="D3187" t="inlineStr">
        <is>
          <t>2026-10</t>
        </is>
      </c>
      <c r="E3187" t="inlineStr">
        <is>
          <t>Wk of 2026-10-05</t>
        </is>
      </c>
      <c r="F3187" t="inlineStr">
        <is>
          <t>Lost</t>
        </is>
      </c>
      <c r="G3187" s="39" t="str">
        <f>IF(ISNUMBER(MATCH(F3187,QualityStatuses,0)),"Quality Lead","Non-Quality Lead")</f>
        <v>Non-Quality Lead</v>
      </c>
      <c r="H3187" s="39" t="str">
        <f>IFERROR(INDEX(CampTypes,MATCH(I3187,CampList,0)),"Unattributed")</f>
        <v>New</v>
      </c>
      <c r="I3187" t="inlineStr">
        <is>
          <t>EBG - In House | ABO | Natuf | Leads | Unit Franchise | India | Oct26 | V1</t>
        </is>
      </c>
      <c r="J3187" t="inlineStr">
        <is>
          <t>EBG - In House | ABO | Natuf | Leads | Unit Franchise | India | Oct26 | V1</t>
        </is>
      </c>
      <c r="K3187" t="inlineStr">
        <is>
          <t>Direct (campaign tagged in CRM)</t>
        </is>
      </c>
      <c r="L3187" t="inlineStr">
        <is>
          <t>Natuf | Broad | Tier1 + Growth Cities | Oct26 | V1</t>
        </is>
      </c>
      <c r="M3187" t="inlineStr">
        <is>
          <t>Natuf | Broad | Tier1 + Growth Cities | Oct26 | V1</t>
        </is>
      </c>
      <c r="N3187" t="inlineStr">
        <is>
          <t>Natuf | Reel | Brand Ambassador | Heard Of Owning A Cafe | V1</t>
        </is>
      </c>
      <c r="O3187" t="inlineStr">
        <is>
          <t>In House Natuf</t>
        </is>
      </c>
      <c r="P3187" t="inlineStr">
        <is>
          <t>Facebook</t>
        </is>
      </c>
      <c r="Q3187" t="inlineStr">
        <is>
          <t>Marshal Malbari</t>
        </is>
      </c>
      <c r="R3187" t="inlineStr">
        <is>
          <t>Rinkita Virvani</t>
        </is>
      </c>
      <c r="S3187" t="inlineStr">
        <is>
          <t>No Budget</t>
        </is>
      </c>
      <c r="T3187" t="inlineStr">
        <is>
          <t>Thrissur</t>
        </is>
      </c>
      <c r="U3187" t="inlineStr">
        <is>
          <t xml:space="preserve"> </t>
        </is>
      </c>
      <c r="V3187" t="n">
        <v>4</v>
      </c>
      <c r="W3187" t="n">
        <v>3</v>
      </c>
      <c r="X3187" t="inlineStr">
        <is>
          <t>XXXXXX5043</t>
        </is>
      </c>
      <c r="Y3187" s="72" t="n">
        <v>46326.52037037037</v>
      </c>
    </row>
    <row r="3188">
      <c r="A3188" s="39" t="inlineStr">
        <is>
          <t>6ac8b11ce1476455d57547e9</t>
        </is>
      </c>
      <c r="B3188" s="72" t="n">
        <v>46304.61615740741</v>
      </c>
      <c r="C3188" s="70" t="n">
        <v>46304</v>
      </c>
      <c r="D3188" t="inlineStr">
        <is>
          <t>2026-10</t>
        </is>
      </c>
      <c r="E3188" t="inlineStr">
        <is>
          <t>Wk of 2026-10-05</t>
        </is>
      </c>
      <c r="F3188" t="inlineStr">
        <is>
          <t>Attempt 2</t>
        </is>
      </c>
      <c r="G3188" s="39" t="str">
        <f>IF(ISNUMBER(MATCH(F3188,QualityStatuses,0)),"Quality Lead","Non-Quality Lead")</f>
        <v>Non-Quality Lead</v>
      </c>
      <c r="H3188" s="39" t="str">
        <f>IFERROR(INDEX(CampTypes,MATCH(I3188,CampList,0)),"Unattributed")</f>
        <v>Old</v>
      </c>
      <c r="I3188" t="inlineStr">
        <is>
          <t>natuf_Kiosk_14072026_Hindi</t>
        </is>
      </c>
      <c r="J3188" t="inlineStr">
        <is>
          <t>natuf_Kiosk_14072026_Hindi</t>
        </is>
      </c>
      <c r="K3188" t="inlineStr">
        <is>
          <t>Direct (campaign tagged in CRM)</t>
        </is>
      </c>
      <c r="L3188" t="inlineStr">
        <is>
          <t>natuf_Kiosk_09102026</t>
        </is>
      </c>
      <c r="M3188" t="inlineStr">
        <is>
          <t>natuf_Kiosk_09102026</t>
        </is>
      </c>
      <c r="N3188" t="inlineStr">
        <is>
          <t>natuf_Kiosk_14072026_ad set_ad1</t>
        </is>
      </c>
      <c r="O3188" t="inlineStr">
        <is>
          <t>Natuf</t>
        </is>
      </c>
      <c r="P3188" t="inlineStr">
        <is>
          <t>Facebook</t>
        </is>
      </c>
      <c r="Q3188" t="inlineStr">
        <is>
          <t>Tejaswini Tarigopula</t>
        </is>
      </c>
      <c r="R3188" t="inlineStr">
        <is>
          <t>Shivamani</t>
        </is>
      </c>
      <c r="S3188" t="inlineStr">
        <is>
          <t>-</t>
        </is>
      </c>
      <c r="T3188" t="inlineStr">
        <is>
          <t>Mumbai</t>
        </is>
      </c>
      <c r="U3188" t="inlineStr">
        <is>
          <t xml:space="preserve"> </t>
        </is>
      </c>
      <c r="V3188" t="n">
        <v>2</v>
      </c>
      <c r="W3188" t="n">
        <v>1</v>
      </c>
      <c r="X3188" t="inlineStr">
        <is>
          <t>XXXXXX</t>
        </is>
      </c>
      <c r="Y3188" s="72" t="n">
        <v>46326.52037037037</v>
      </c>
    </row>
    <row r="3189">
      <c r="A3189" s="39" t="inlineStr">
        <is>
          <t>6ac8b0b8dcfb4456efe23a5f</t>
        </is>
      </c>
      <c r="B3189" s="72" t="n">
        <v>46304.615</v>
      </c>
      <c r="C3189" s="70" t="n">
        <v>46304</v>
      </c>
      <c r="D3189" t="inlineStr">
        <is>
          <t>2026-10</t>
        </is>
      </c>
      <c r="E3189" t="inlineStr">
        <is>
          <t>Wk of 2026-10-05</t>
        </is>
      </c>
      <c r="F3189" t="inlineStr">
        <is>
          <t>Attempt 1</t>
        </is>
      </c>
      <c r="G3189" s="39" t="str">
        <f>IF(ISNUMBER(MATCH(F3189,QualityStatuses,0)),"Quality Lead","Non-Quality Lead")</f>
        <v>Non-Quality Lead</v>
      </c>
      <c r="H3189" s="39" t="str">
        <f>IFERROR(INDEX(CampTypes,MATCH(I3189,CampList,0)),"Unattributed")</f>
        <v>New</v>
      </c>
      <c r="I3189" t="inlineStr">
        <is>
          <t>EBG - In House | ABO | Natuf | Leads | Unit Franchise | India | Oct26 | V1</t>
        </is>
      </c>
      <c r="J3189" t="inlineStr">
        <is>
          <t>EBG - In House | ABO | Natuf | Leads | Unit Franchise | India | Oct26 | V1</t>
        </is>
      </c>
      <c r="K3189" t="inlineStr">
        <is>
          <t>Direct (campaign tagged in CRM)</t>
        </is>
      </c>
      <c r="L3189" t="inlineStr">
        <is>
          <t>Natuf | Broad | Tier1 + Growth Cities | Oct26 | V1</t>
        </is>
      </c>
      <c r="M3189" t="inlineStr">
        <is>
          <t>Natuf | Broad | Tier1 + Growth Cities | Oct26 | V1</t>
        </is>
      </c>
      <c r="N3189" t="inlineStr">
        <is>
          <t>Natuf | Reel | Brand Ambassador | Heard Of Owning A Cafe | V1</t>
        </is>
      </c>
      <c r="O3189" t="inlineStr">
        <is>
          <t>In House Natuf</t>
        </is>
      </c>
      <c r="P3189" t="inlineStr">
        <is>
          <t>Facebook</t>
        </is>
      </c>
      <c r="Q3189" t="inlineStr">
        <is>
          <t>Marshal Malbari</t>
        </is>
      </c>
      <c r="R3189" t="inlineStr">
        <is>
          <t>Pammi Roy</t>
        </is>
      </c>
      <c r="S3189" t="inlineStr">
        <is>
          <t>-</t>
        </is>
      </c>
      <c r="T3189" t="inlineStr">
        <is>
          <t>Hyderabad</t>
        </is>
      </c>
      <c r="U3189" t="inlineStr">
        <is>
          <t xml:space="preserve"> </t>
        </is>
      </c>
      <c r="V3189" t="n">
        <v>2</v>
      </c>
      <c r="W3189" t="n">
        <v>2</v>
      </c>
      <c r="X3189" t="inlineStr">
        <is>
          <t>XXXXXX9570</t>
        </is>
      </c>
      <c r="Y3189" s="72" t="n">
        <v>46326.52037037037</v>
      </c>
    </row>
    <row r="3190">
      <c r="A3190" s="39" t="inlineStr">
        <is>
          <t>6ac8afe4b82cf8998594d4a6</t>
        </is>
      </c>
      <c r="B3190" s="72" t="n">
        <v>46304.6125462963</v>
      </c>
      <c r="C3190" s="70" t="n">
        <v>46304</v>
      </c>
      <c r="D3190" t="inlineStr">
        <is>
          <t>2026-10</t>
        </is>
      </c>
      <c r="E3190" t="inlineStr">
        <is>
          <t>Wk of 2026-10-05</t>
        </is>
      </c>
      <c r="F3190" t="inlineStr">
        <is>
          <t>Nurture</t>
        </is>
      </c>
      <c r="G3190" s="39" t="str">
        <f>IF(ISNUMBER(MATCH(F3190,QualityStatuses,0)),"Quality Lead","Non-Quality Lead")</f>
        <v>Non-Quality Lead</v>
      </c>
      <c r="H3190" s="39" t="str">
        <f>IFERROR(INDEX(CampTypes,MATCH(I3190,CampList,0)),"Unattributed")</f>
        <v>New</v>
      </c>
      <c r="I3190" t="inlineStr">
        <is>
          <t>EBG - In House | ABO | Natuf | Leads | Unit Franchise | India | Oct26 | V1</t>
        </is>
      </c>
      <c r="J3190" t="inlineStr">
        <is>
          <t>EBG - In House | ABO | Natuf | Leads | Unit Franchise | India | Oct26 | V1</t>
        </is>
      </c>
      <c r="K3190" t="inlineStr">
        <is>
          <t>Direct (campaign tagged in CRM)</t>
        </is>
      </c>
      <c r="L3190" t="inlineStr">
        <is>
          <t>Natuf | Investors | Tier1 + Growth Cities | Oct26 | V1</t>
        </is>
      </c>
      <c r="M3190" t="inlineStr">
        <is>
          <t>Natuf | Investors | Tier1 + Growth Cities | Oct26 | V1</t>
        </is>
      </c>
      <c r="N3190" t="inlineStr">
        <is>
          <t>Natuf | Reel | Brand Ambassador | Heard Of Owning A Cafe | V1</t>
        </is>
      </c>
      <c r="O3190" t="inlineStr">
        <is>
          <t>In House Natuf</t>
        </is>
      </c>
      <c r="P3190" t="inlineStr">
        <is>
          <t>Facebook</t>
        </is>
      </c>
      <c r="Q3190" t="inlineStr">
        <is>
          <t>Marshal Malbari</t>
        </is>
      </c>
      <c r="R3190" t="inlineStr">
        <is>
          <t>Drishti Lodhia</t>
        </is>
      </c>
      <c r="S3190" t="inlineStr">
        <is>
          <t>-</t>
        </is>
      </c>
      <c r="T3190" t="inlineStr">
        <is>
          <t>Delhi</t>
        </is>
      </c>
      <c r="U3190" t="inlineStr">
        <is>
          <t xml:space="preserve"> </t>
        </is>
      </c>
      <c r="V3190" t="n">
        <v>4</v>
      </c>
      <c r="W3190" t="n">
        <v>1</v>
      </c>
      <c r="X3190" t="inlineStr">
        <is>
          <t>XXXXXX1033</t>
        </is>
      </c>
      <c r="Y3190" s="72" t="n">
        <v>46326.52037037037</v>
      </c>
    </row>
    <row r="3191">
      <c r="A3191" s="39" t="inlineStr">
        <is>
          <t>6ac8ac4e04f0f3c9fd033491</t>
        </is>
      </c>
      <c r="B3191" s="72" t="n">
        <v>46304.60192129629</v>
      </c>
      <c r="C3191" s="70" t="n">
        <v>46304</v>
      </c>
      <c r="D3191" t="inlineStr">
        <is>
          <t>2026-10</t>
        </is>
      </c>
      <c r="E3191" t="inlineStr">
        <is>
          <t>Wk of 2026-10-05</t>
        </is>
      </c>
      <c r="F3191" t="inlineStr">
        <is>
          <t>Attempt 3</t>
        </is>
      </c>
      <c r="G3191" s="39" t="str">
        <f>IF(ISNUMBER(MATCH(F3191,QualityStatuses,0)),"Quality Lead","Non-Quality Lead")</f>
        <v>Non-Quality Lead</v>
      </c>
      <c r="H3191" s="39" t="str">
        <f>IFERROR(INDEX(CampTypes,MATCH(I3191,CampList,0)),"Unattributed")</f>
        <v>New</v>
      </c>
      <c r="I3191" t="inlineStr">
        <is>
          <t>EBG - In House | ABO | Natuf | Leads | Unit Franchise | India | Oct26 | V1</t>
        </is>
      </c>
      <c r="J3191" t="inlineStr">
        <is>
          <t>EBG - In House | ABO | Natuf | Leads | Unit Franchise | India | Oct26 | V1</t>
        </is>
      </c>
      <c r="K3191" t="inlineStr">
        <is>
          <t>Direct (campaign tagged in CRM)</t>
        </is>
      </c>
      <c r="L3191" t="inlineStr">
        <is>
          <t>Natuf | LAL 1% | India | Jul26 | V1</t>
        </is>
      </c>
      <c r="M3191" t="inlineStr">
        <is>
          <t>Natuf | LAL 1% | India | Jul26 | V1</t>
        </is>
      </c>
      <c r="N3191" t="inlineStr">
        <is>
          <t>Natuf | Reel | Brand Ambassador | Heard Of Owning A Cafe | V1</t>
        </is>
      </c>
      <c r="O3191" t="inlineStr">
        <is>
          <t>In House Natuf</t>
        </is>
      </c>
      <c r="P3191" t="inlineStr">
        <is>
          <t>Facebook</t>
        </is>
      </c>
      <c r="Q3191" t="inlineStr">
        <is>
          <t>Marshal Malbari</t>
        </is>
      </c>
      <c r="R3191" t="inlineStr">
        <is>
          <t>Aisha Rasalkar</t>
        </is>
      </c>
      <c r="S3191" t="inlineStr">
        <is>
          <t>-</t>
        </is>
      </c>
      <c r="T3191" t="inlineStr">
        <is>
          <t>Banda</t>
        </is>
      </c>
      <c r="U3191" t="inlineStr">
        <is>
          <t xml:space="preserve"> </t>
        </is>
      </c>
      <c r="V3191" t="n">
        <v>3</v>
      </c>
      <c r="W3191" t="n">
        <v>1</v>
      </c>
      <c r="X3191" t="inlineStr">
        <is>
          <t>XXXXXX4386</t>
        </is>
      </c>
      <c r="Y3191" s="72" t="n">
        <v>46326.52037037037</v>
      </c>
    </row>
    <row r="3192">
      <c r="A3192" s="39" t="inlineStr">
        <is>
          <t>6ac8a93e51993c62e150a414</t>
        </is>
      </c>
      <c r="B3192" s="72" t="n">
        <v>46304.59284722222</v>
      </c>
      <c r="C3192" s="70" t="n">
        <v>46304</v>
      </c>
      <c r="D3192" t="inlineStr">
        <is>
          <t>2026-10</t>
        </is>
      </c>
      <c r="E3192" t="inlineStr">
        <is>
          <t>Wk of 2026-10-05</t>
        </is>
      </c>
      <c r="F3192" t="inlineStr">
        <is>
          <t>Attempt 5</t>
        </is>
      </c>
      <c r="G3192" s="39" t="str">
        <f>IF(ISNUMBER(MATCH(F3192,QualityStatuses,0)),"Quality Lead","Non-Quality Lead")</f>
        <v>Non-Quality Lead</v>
      </c>
      <c r="H3192" s="39" t="str">
        <f>IFERROR(INDEX(CampTypes,MATCH(I3192,CampList,0)),"Unattributed")</f>
        <v>New</v>
      </c>
      <c r="I3192" t="inlineStr">
        <is>
          <t>EBG - In House | ABO | Natuf | Leads | Unit Franchise | India | Oct26 | V1</t>
        </is>
      </c>
      <c r="J3192" t="inlineStr">
        <is>
          <t>EBG - In House | ABO | Natuf | Leads | Unit Franchise | India | Oct26 | V1</t>
        </is>
      </c>
      <c r="K3192" t="inlineStr">
        <is>
          <t>Direct (campaign tagged in CRM)</t>
        </is>
      </c>
      <c r="L3192" t="inlineStr">
        <is>
          <t>Natuf | LAL 1% | India | Jul26 | V1</t>
        </is>
      </c>
      <c r="M3192" t="inlineStr">
        <is>
          <t>Natuf | LAL 1% | India | Jul26 | V1</t>
        </is>
      </c>
      <c r="N3192" t="inlineStr">
        <is>
          <t>Natuf | Reel | Brand Ambassador | Heard Of Owning A Cafe | V1</t>
        </is>
      </c>
      <c r="O3192" t="inlineStr">
        <is>
          <t>In House Natuf</t>
        </is>
      </c>
      <c r="P3192" t="inlineStr">
        <is>
          <t>Facebook</t>
        </is>
      </c>
      <c r="Q3192" t="inlineStr">
        <is>
          <t>Marshal Malbari</t>
        </is>
      </c>
      <c r="R3192" t="inlineStr">
        <is>
          <t>Vanita Joshi</t>
        </is>
      </c>
      <c r="S3192" t="inlineStr">
        <is>
          <t>-</t>
        </is>
      </c>
      <c r="T3192" t="inlineStr">
        <is>
          <t>Kolkata</t>
        </is>
      </c>
      <c r="U3192" t="inlineStr">
        <is>
          <t xml:space="preserve"> </t>
        </is>
      </c>
      <c r="V3192" t="n">
        <v>5</v>
      </c>
      <c r="W3192" t="n">
        <v>0</v>
      </c>
      <c r="X3192" t="inlineStr">
        <is>
          <t>XXXXXX6284</t>
        </is>
      </c>
      <c r="Y3192" s="72" t="n">
        <v>46326.52037037037</v>
      </c>
    </row>
    <row r="3193">
      <c r="A3193" s="39" t="inlineStr">
        <is>
          <t>6ac8a5ce92dbe2afc85ef251</t>
        </is>
      </c>
      <c r="B3193" s="72" t="n">
        <v>46304.58266203704</v>
      </c>
      <c r="C3193" s="70" t="n">
        <v>46304</v>
      </c>
      <c r="D3193" t="inlineStr">
        <is>
          <t>2026-10</t>
        </is>
      </c>
      <c r="E3193" t="inlineStr">
        <is>
          <t>Wk of 2026-10-05</t>
        </is>
      </c>
      <c r="F3193" t="inlineStr">
        <is>
          <t>Details Shared</t>
        </is>
      </c>
      <c r="G3193" s="39" t="str">
        <f>IF(ISNUMBER(MATCH(F3193,QualityStatuses,0)),"Quality Lead","Non-Quality Lead")</f>
        <v>Quality Lead</v>
      </c>
      <c r="H3193" s="39" t="str">
        <f>IFERROR(INDEX(CampTypes,MATCH(I3193,CampList,0)),"Unattributed")</f>
        <v>New</v>
      </c>
      <c r="I3193" t="inlineStr">
        <is>
          <t>EBG - In House | ABO | Natuf | Leads | Unit Franchise | India | Oct26 | V1</t>
        </is>
      </c>
      <c r="J3193" t="inlineStr">
        <is>
          <t>EBG - In House | ABO | Natuf | Leads | Unit Franchise | India | Oct26 | V1</t>
        </is>
      </c>
      <c r="K3193" t="inlineStr">
        <is>
          <t>Direct (campaign tagged in CRM)</t>
        </is>
      </c>
      <c r="L3193" t="inlineStr">
        <is>
          <t>Natuf | Business Owners | Tier1 + Growth Cities | Oct26 | V1</t>
        </is>
      </c>
      <c r="M3193" t="inlineStr">
        <is>
          <t>Natuf | Business Owners | Tier1 + Growth Cities | Oct26 | V1</t>
        </is>
      </c>
      <c r="N3193" t="inlineStr">
        <is>
          <t>Natuf | Reel | Brand Ambassador | Heard Of Owning A Cafe | V1</t>
        </is>
      </c>
      <c r="O3193" t="inlineStr">
        <is>
          <t>In House Natuf</t>
        </is>
      </c>
      <c r="P3193" t="inlineStr">
        <is>
          <t>Facebook</t>
        </is>
      </c>
      <c r="Q3193" t="inlineStr">
        <is>
          <t>Marshal Malbari</t>
        </is>
      </c>
      <c r="R3193" t="inlineStr">
        <is>
          <t>Vanita Joshi</t>
        </is>
      </c>
      <c r="S3193" t="inlineStr">
        <is>
          <t>-</t>
        </is>
      </c>
      <c r="T3193" t="inlineStr">
        <is>
          <t>Bhagalpur</t>
        </is>
      </c>
      <c r="U3193" t="inlineStr">
        <is>
          <t xml:space="preserve"> </t>
        </is>
      </c>
      <c r="V3193" t="n">
        <v>5</v>
      </c>
      <c r="W3193" t="n">
        <v>4</v>
      </c>
      <c r="X3193" t="inlineStr">
        <is>
          <t>XXXXXX3339</t>
        </is>
      </c>
      <c r="Y3193" s="72" t="n">
        <v>46326.52037037037</v>
      </c>
    </row>
    <row r="3194">
      <c r="A3194" s="39" t="inlineStr">
        <is>
          <t>6ac89ec1845d41fe1a45a0d0</t>
        </is>
      </c>
      <c r="B3194" s="72" t="n">
        <v>46304.56177083333</v>
      </c>
      <c r="C3194" s="70" t="n">
        <v>46304</v>
      </c>
      <c r="D3194" t="inlineStr">
        <is>
          <t>2026-10</t>
        </is>
      </c>
      <c r="E3194" t="inlineStr">
        <is>
          <t>Wk of 2026-10-05</t>
        </is>
      </c>
      <c r="F3194" t="inlineStr">
        <is>
          <t>Connected</t>
        </is>
      </c>
      <c r="G3194" s="39" t="str">
        <f>IF(ISNUMBER(MATCH(F3194,QualityStatuses,0)),"Quality Lead","Non-Quality Lead")</f>
        <v>Non-Quality Lead</v>
      </c>
      <c r="H3194" s="39" t="str">
        <f>IFERROR(INDEX(CampTypes,MATCH(I3194,CampList,0)),"Unattributed")</f>
        <v>Old</v>
      </c>
      <c r="I3194" t="inlineStr">
        <is>
          <t>E_Suresh_Natuf_Kiosk_07072026</t>
        </is>
      </c>
      <c r="J3194" t="inlineStr">
        <is>
          <t>E_Suresh_Natuf_Kiosk_07072026</t>
        </is>
      </c>
      <c r="K3194" t="inlineStr">
        <is>
          <t>Direct (campaign tagged in CRM)</t>
        </is>
      </c>
      <c r="L3194" t="inlineStr">
        <is>
          <t>E_Suresh_Natuf_Kiosk_07072026_Adset5</t>
        </is>
      </c>
      <c r="M3194" t="inlineStr">
        <is>
          <t>E_Suresh_Natuf_Kiosk_07072026_Adset5</t>
        </is>
      </c>
      <c r="N3194" t="inlineStr">
        <is>
          <t>E_Hindi_Suresh_Natuf_Kiosk_07072026_Adset5_ad3 – Copy 2</t>
        </is>
      </c>
      <c r="O3194" t="inlineStr">
        <is>
          <t>Natuf</t>
        </is>
      </c>
      <c r="P3194" t="inlineStr">
        <is>
          <t>Facebook</t>
        </is>
      </c>
      <c r="Q3194" t="inlineStr">
        <is>
          <t>Deepak Rai</t>
        </is>
      </c>
      <c r="R3194" t="inlineStr">
        <is>
          <t>Tejaswini Tarigopula</t>
        </is>
      </c>
      <c r="S3194" t="inlineStr">
        <is>
          <t>-</t>
        </is>
      </c>
      <c r="T3194" t="inlineStr">
        <is>
          <t>Hyderabad</t>
        </is>
      </c>
      <c r="U3194" t="inlineStr">
        <is>
          <t xml:space="preserve"> </t>
        </is>
      </c>
      <c r="V3194" t="n">
        <v>10</v>
      </c>
      <c r="W3194" t="n">
        <v>5</v>
      </c>
      <c r="X3194" t="inlineStr">
        <is>
          <t>XXXXXX6947</t>
        </is>
      </c>
      <c r="Y3194" s="72" t="n">
        <v>46326.52037037037</v>
      </c>
    </row>
    <row r="3195">
      <c r="A3195" s="39" t="inlineStr">
        <is>
          <t>6ac89d59a1d9393269d77f59</t>
        </is>
      </c>
      <c r="B3195" s="72" t="n">
        <v>46304.55760416666</v>
      </c>
      <c r="C3195" s="70" t="n">
        <v>46304</v>
      </c>
      <c r="D3195" t="inlineStr">
        <is>
          <t>2026-10</t>
        </is>
      </c>
      <c r="E3195" t="inlineStr">
        <is>
          <t>Wk of 2026-10-05</t>
        </is>
      </c>
      <c r="F3195" t="inlineStr">
        <is>
          <t>Details Shared</t>
        </is>
      </c>
      <c r="G3195" s="39" t="str">
        <f>IF(ISNUMBER(MATCH(F3195,QualityStatuses,0)),"Quality Lead","Non-Quality Lead")</f>
        <v>Quality Lead</v>
      </c>
      <c r="H3195" s="39" t="str">
        <f>IFERROR(INDEX(CampTypes,MATCH(I3195,CampList,0)),"Unattributed")</f>
        <v>New</v>
      </c>
      <c r="I3195" t="inlineStr">
        <is>
          <t>EBG - In House | ABO | Natuf | Leads | Unit Franchise | India | Oct26 | V1</t>
        </is>
      </c>
      <c r="J3195" t="inlineStr">
        <is>
          <t>EBG - In House | ABO | Natuf | Leads | Unit Franchise | India | Oct26 | V1</t>
        </is>
      </c>
      <c r="K3195" t="inlineStr">
        <is>
          <t>Direct (campaign tagged in CRM)</t>
        </is>
      </c>
      <c r="L3195" t="inlineStr">
        <is>
          <t>Natuf | Business Owners | Tier1 + Growth Cities | Oct26 | V1</t>
        </is>
      </c>
      <c r="M3195" t="inlineStr">
        <is>
          <t>Natuf | Business Owners | Tier1 + Growth Cities | Oct26 | V1</t>
        </is>
      </c>
      <c r="N3195" t="inlineStr">
        <is>
          <t>Natuf | Reel | Brand Ambassador | Heard Of Owning A Cafe | V1</t>
        </is>
      </c>
      <c r="O3195" t="inlineStr">
        <is>
          <t>In House Natuf</t>
        </is>
      </c>
      <c r="P3195" t="inlineStr">
        <is>
          <t>Facebook</t>
        </is>
      </c>
      <c r="Q3195" t="inlineStr">
        <is>
          <t>Marshal Malbari</t>
        </is>
      </c>
      <c r="R3195" t="inlineStr">
        <is>
          <t>Tanishq A</t>
        </is>
      </c>
      <c r="S3195" t="inlineStr">
        <is>
          <t>-</t>
        </is>
      </c>
      <c r="T3195" t="inlineStr">
        <is>
          <t>Delhi</t>
        </is>
      </c>
      <c r="U3195" t="inlineStr">
        <is>
          <t xml:space="preserve"> </t>
        </is>
      </c>
      <c r="V3195" t="n">
        <v>5</v>
      </c>
      <c r="W3195" t="n">
        <v>2</v>
      </c>
      <c r="X3195" t="inlineStr">
        <is>
          <t>XXXXXX8167</t>
        </is>
      </c>
      <c r="Y3195" s="72" t="n">
        <v>46326.52037037037</v>
      </c>
    </row>
    <row r="3196">
      <c r="A3196" s="39" t="inlineStr">
        <is>
          <t>6ac898f8bf9bafbbcc94c9b7</t>
        </is>
      </c>
      <c r="B3196" s="72" t="n">
        <v>46304.54462962963</v>
      </c>
      <c r="C3196" s="70" t="n">
        <v>46304</v>
      </c>
      <c r="D3196" t="inlineStr">
        <is>
          <t>2026-10</t>
        </is>
      </c>
      <c r="E3196" t="inlineStr">
        <is>
          <t>Wk of 2026-10-05</t>
        </is>
      </c>
      <c r="F3196" t="inlineStr">
        <is>
          <t>Connected</t>
        </is>
      </c>
      <c r="G3196" s="39" t="str">
        <f>IF(ISNUMBER(MATCH(F3196,QualityStatuses,0)),"Quality Lead","Non-Quality Lead")</f>
        <v>Non-Quality Lead</v>
      </c>
      <c r="H3196" s="39" t="str">
        <f>IFERROR(INDEX(CampTypes,MATCH(I3196,CampList,0)),"Unattributed")</f>
        <v>Old</v>
      </c>
      <c r="I3196" t="inlineStr">
        <is>
          <t>E_Suresh_Natuf_Kiosk_07072026</t>
        </is>
      </c>
      <c r="J3196" t="inlineStr">
        <is>
          <t>E_Suresh_Natuf_Kiosk_07072026</t>
        </is>
      </c>
      <c r="K3196" t="inlineStr">
        <is>
          <t>Direct (campaign tagged in CRM)</t>
        </is>
      </c>
      <c r="L3196" t="inlineStr">
        <is>
          <t>E_Suresh_Natuf_Kiosk_07072026_Adset5</t>
        </is>
      </c>
      <c r="M3196" t="inlineStr">
        <is>
          <t>E_Suresh_Natuf_Kiosk_07072026_Adset5</t>
        </is>
      </c>
      <c r="N3196" t="inlineStr">
        <is>
          <t>E_Hindi_Suresh_Natuf_Kiosk_07072026_Adset5_ad3 – Copy 2</t>
        </is>
      </c>
      <c r="O3196" t="inlineStr">
        <is>
          <t>Natuf</t>
        </is>
      </c>
      <c r="P3196" t="inlineStr">
        <is>
          <t>Facebook</t>
        </is>
      </c>
      <c r="Q3196" t="inlineStr">
        <is>
          <t>Tejaswini Tarigopula</t>
        </is>
      </c>
      <c r="R3196" t="inlineStr">
        <is>
          <t>Arjuman Vidya Sagar</t>
        </is>
      </c>
      <c r="S3196" t="inlineStr">
        <is>
          <t>-</t>
        </is>
      </c>
      <c r="T3196" t="inlineStr">
        <is>
          <t>600000</t>
        </is>
      </c>
      <c r="U3196" t="inlineStr">
        <is>
          <t xml:space="preserve"> </t>
        </is>
      </c>
      <c r="V3196" t="n">
        <v>3</v>
      </c>
      <c r="W3196" t="n">
        <v>1</v>
      </c>
      <c r="X3196" t="inlineStr">
        <is>
          <t>XXXXXX9697</t>
        </is>
      </c>
      <c r="Y3196" s="72" t="n">
        <v>46326.52037037037</v>
      </c>
    </row>
    <row r="3197">
      <c r="A3197" s="39" t="inlineStr">
        <is>
          <t>6ac898b31a485bf4f74caa09</t>
        </is>
      </c>
      <c r="B3197" s="72" t="n">
        <v>46304.54383101852</v>
      </c>
      <c r="C3197" s="70" t="n">
        <v>46304</v>
      </c>
      <c r="D3197" t="inlineStr">
        <is>
          <t>2026-10</t>
        </is>
      </c>
      <c r="E3197" t="inlineStr">
        <is>
          <t>Wk of 2026-10-05</t>
        </is>
      </c>
      <c r="F3197" t="inlineStr">
        <is>
          <t>Attempt 3</t>
        </is>
      </c>
      <c r="G3197" s="39" t="str">
        <f>IF(ISNUMBER(MATCH(F3197,QualityStatuses,0)),"Quality Lead","Non-Quality Lead")</f>
        <v>Non-Quality Lead</v>
      </c>
      <c r="H3197" s="39" t="str">
        <f>IFERROR(INDEX(CampTypes,MATCH(I3197,CampList,0)),"Unattributed")</f>
        <v>New</v>
      </c>
      <c r="I3197" t="inlineStr">
        <is>
          <t>EBG - In House | ABO | Natuf | Leads | Unit Franchise | India | Oct26 | V1</t>
        </is>
      </c>
      <c r="J3197" t="inlineStr">
        <is>
          <t>EBG - In House | ABO | Natuf | Leads | Unit Franchise | India | Oct26 | V1</t>
        </is>
      </c>
      <c r="K3197" t="inlineStr">
        <is>
          <t>Direct (campaign tagged in CRM)</t>
        </is>
      </c>
      <c r="L3197" t="inlineStr">
        <is>
          <t>Natuf | Business Owners | Tier1 + Growth Cities | Oct26 | V1</t>
        </is>
      </c>
      <c r="M3197" t="inlineStr">
        <is>
          <t>Natuf | Business Owners | Tier1 + Growth Cities | Oct26 | V1</t>
        </is>
      </c>
      <c r="N3197" t="inlineStr">
        <is>
          <t>Natuf | Reel | Brand Ambassador | Heard Of Owning A Cafe | V1</t>
        </is>
      </c>
      <c r="O3197" t="inlineStr">
        <is>
          <t>In House Natuf</t>
        </is>
      </c>
      <c r="P3197" t="inlineStr">
        <is>
          <t>Facebook</t>
        </is>
      </c>
      <c r="Q3197" t="inlineStr">
        <is>
          <t>Marshal Malbari</t>
        </is>
      </c>
      <c r="R3197" t="inlineStr">
        <is>
          <t>Pammi Roy</t>
        </is>
      </c>
      <c r="S3197" t="inlineStr">
        <is>
          <t>-</t>
        </is>
      </c>
      <c r="T3197" t="inlineStr">
        <is>
          <t>Ujjian</t>
        </is>
      </c>
      <c r="U3197" t="inlineStr">
        <is>
          <t xml:space="preserve"> </t>
        </is>
      </c>
      <c r="V3197" t="n">
        <v>3</v>
      </c>
      <c r="W3197" t="n">
        <v>2</v>
      </c>
      <c r="X3197" t="inlineStr">
        <is>
          <t>XXXXXX2289</t>
        </is>
      </c>
      <c r="Y3197" s="72" t="n">
        <v>46326.52037037037</v>
      </c>
    </row>
    <row r="3198">
      <c r="A3198" s="39" t="inlineStr">
        <is>
          <t>6ac897afc182415c118247f8</t>
        </is>
      </c>
      <c r="B3198" s="72" t="n">
        <v>46304.54082175926</v>
      </c>
      <c r="C3198" s="70" t="n">
        <v>46304</v>
      </c>
      <c r="D3198" t="inlineStr">
        <is>
          <t>2026-10</t>
        </is>
      </c>
      <c r="E3198" t="inlineStr">
        <is>
          <t>Wk of 2026-10-05</t>
        </is>
      </c>
      <c r="F3198" t="inlineStr">
        <is>
          <t>Meeting Conducted</t>
        </is>
      </c>
      <c r="G3198" s="39" t="str">
        <f>IF(ISNUMBER(MATCH(F3198,QualityStatuses,0)),"Quality Lead","Non-Quality Lead")</f>
        <v>Quality Lead</v>
      </c>
      <c r="H3198" s="39" t="str">
        <f>IFERROR(INDEX(CampTypes,MATCH(I3198,CampList,0)),"Unattributed")</f>
        <v>Old</v>
      </c>
      <c r="I3198" t="inlineStr">
        <is>
          <t>E_Natuf_Generic_13082026</t>
        </is>
      </c>
      <c r="J3198" t="inlineStr">
        <is>
          <t>E_Natuf_Generic_13082026</t>
        </is>
      </c>
      <c r="K3198" t="inlineStr">
        <is>
          <t>Direct (campaign tagged in CRM)</t>
        </is>
      </c>
      <c r="L3198" t="inlineStr">
        <is>
          <t>E_Natuf_Generic_13082026_Adset1</t>
        </is>
      </c>
      <c r="M3198" t="inlineStr">
        <is>
          <t>E_Natuf_Generic_13082026_Adset1</t>
        </is>
      </c>
      <c r="N3198" t="inlineStr">
        <is>
          <t>E_Natuf_Generic_13082026_Adset1_Ad1</t>
        </is>
      </c>
      <c r="O3198" t="inlineStr">
        <is>
          <t>Natuf</t>
        </is>
      </c>
      <c r="P3198" t="inlineStr">
        <is>
          <t>Facebook</t>
        </is>
      </c>
      <c r="Q3198" t="inlineStr">
        <is>
          <t>Tejaswini Tarigopula</t>
        </is>
      </c>
      <c r="R3198" t="inlineStr">
        <is>
          <t>Sai Charan</t>
        </is>
      </c>
      <c r="S3198" t="inlineStr">
        <is>
          <t>-</t>
        </is>
      </c>
      <c r="T3198" t="inlineStr">
        <is>
          <t>Chandauli</t>
        </is>
      </c>
      <c r="U3198" t="inlineStr">
        <is>
          <t xml:space="preserve"> </t>
        </is>
      </c>
      <c r="V3198" t="n">
        <v>3</v>
      </c>
      <c r="W3198" t="n">
        <v>2</v>
      </c>
      <c r="X3198" t="inlineStr">
        <is>
          <t>XXXXXX8389</t>
        </is>
      </c>
      <c r="Y3198" s="72" t="n">
        <v>46326.52037037037</v>
      </c>
    </row>
    <row r="3199">
      <c r="A3199" s="39" t="inlineStr">
        <is>
          <t>6ac88a999cad75ad08010444</t>
        </is>
      </c>
      <c r="B3199" s="72" t="n">
        <v>46304.50204861111</v>
      </c>
      <c r="C3199" s="70" t="n">
        <v>46304</v>
      </c>
      <c r="D3199" t="inlineStr">
        <is>
          <t>2026-10</t>
        </is>
      </c>
      <c r="E3199" t="inlineStr">
        <is>
          <t>Wk of 2026-10-05</t>
        </is>
      </c>
      <c r="F3199" t="inlineStr">
        <is>
          <t>Attempt 1</t>
        </is>
      </c>
      <c r="G3199" s="39" t="str">
        <f>IF(ISNUMBER(MATCH(F3199,QualityStatuses,0)),"Quality Lead","Non-Quality Lead")</f>
        <v>Non-Quality Lead</v>
      </c>
      <c r="H3199" s="39" t="str">
        <f>IFERROR(INDEX(CampTypes,MATCH(I3199,CampList,0)),"Unattributed")</f>
        <v>New</v>
      </c>
      <c r="I3199" t="inlineStr">
        <is>
          <t>EBG - In House | ABO | Natuf | Leads | Unit Franchise | India | Oct26 | V1</t>
        </is>
      </c>
      <c r="J3199" t="inlineStr">
        <is>
          <t>EBG - In House | ABO | Natuf | Leads | Unit Franchise | India | Oct26 | V1</t>
        </is>
      </c>
      <c r="K3199" t="inlineStr">
        <is>
          <t>Direct (campaign tagged in CRM)</t>
        </is>
      </c>
      <c r="L3199" t="inlineStr">
        <is>
          <t>Natuf | LAL 1% | India | Jul26 | V1</t>
        </is>
      </c>
      <c r="M3199" t="inlineStr">
        <is>
          <t>Natuf | LAL 1% | India | Jul26 | V1</t>
        </is>
      </c>
      <c r="N3199" t="inlineStr">
        <is>
          <t>Natuf | Reel | Brand Ambassador | Heard Of Owning A Cafe | V1</t>
        </is>
      </c>
      <c r="O3199" t="inlineStr">
        <is>
          <t>In House Natuf</t>
        </is>
      </c>
      <c r="P3199" t="inlineStr">
        <is>
          <t>Facebook</t>
        </is>
      </c>
      <c r="Q3199" t="inlineStr">
        <is>
          <t>Marshal Malbari</t>
        </is>
      </c>
      <c r="R3199" t="inlineStr">
        <is>
          <t>Pammi Roy</t>
        </is>
      </c>
      <c r="S3199" t="inlineStr">
        <is>
          <t>-</t>
        </is>
      </c>
      <c r="T3199" t="inlineStr">
        <is>
          <t>Gauhati</t>
        </is>
      </c>
      <c r="U3199" t="inlineStr">
        <is>
          <t xml:space="preserve"> </t>
        </is>
      </c>
      <c r="V3199" t="n">
        <v>3</v>
      </c>
      <c r="W3199" t="n">
        <v>1</v>
      </c>
      <c r="X3199" t="inlineStr">
        <is>
          <t>XXXXXX5456</t>
        </is>
      </c>
      <c r="Y3199" s="72" t="n">
        <v>46326.52037037037</v>
      </c>
    </row>
    <row r="3200">
      <c r="A3200" s="39" t="inlineStr">
        <is>
          <t>6ac8897bd54584998cffd2aa</t>
        </is>
      </c>
      <c r="B3200" s="72" t="n">
        <v>46304.49873842593</v>
      </c>
      <c r="C3200" s="70" t="n">
        <v>46304</v>
      </c>
      <c r="D3200" t="inlineStr">
        <is>
          <t>2026-10</t>
        </is>
      </c>
      <c r="E3200" t="inlineStr">
        <is>
          <t>Wk of 2026-10-05</t>
        </is>
      </c>
      <c r="F3200" t="inlineStr">
        <is>
          <t>Attempt 1</t>
        </is>
      </c>
      <c r="G3200" s="39" t="str">
        <f>IF(ISNUMBER(MATCH(F3200,QualityStatuses,0)),"Quality Lead","Non-Quality Lead")</f>
        <v>Non-Quality Lead</v>
      </c>
      <c r="H3200" s="39" t="str">
        <f>IFERROR(INDEX(CampTypes,MATCH(I3200,CampList,0)),"Unattributed")</f>
        <v>New</v>
      </c>
      <c r="I3200" t="inlineStr">
        <is>
          <t>EBG - In House | ABO | Natuf | Leads | Unit Franchise | India | Oct26 | V1</t>
        </is>
      </c>
      <c r="J3200" t="inlineStr">
        <is>
          <t>EBG - In House | ABO | Natuf | Leads | Unit Franchise | India | Oct26 | V1</t>
        </is>
      </c>
      <c r="K3200" t="inlineStr">
        <is>
          <t>Direct (campaign tagged in CRM)</t>
        </is>
      </c>
      <c r="L3200" t="inlineStr">
        <is>
          <t>Natuf | Business Owners | Tier1 + Growth Cities | Oct26 | V1</t>
        </is>
      </c>
      <c r="M3200" t="inlineStr">
        <is>
          <t>Natuf | Business Owners | Tier1 + Growth Cities | Oct26 | V1</t>
        </is>
      </c>
      <c r="N3200" t="inlineStr">
        <is>
          <t>Natuf | Reel | Brand Ambassador | Heard Of Owning A Cafe | V1</t>
        </is>
      </c>
      <c r="O3200" t="inlineStr">
        <is>
          <t>In House Natuf</t>
        </is>
      </c>
      <c r="P3200" t="inlineStr">
        <is>
          <t>Facebook</t>
        </is>
      </c>
      <c r="Q3200" t="inlineStr">
        <is>
          <t>Marshal Malbari</t>
        </is>
      </c>
      <c r="R3200" t="inlineStr">
        <is>
          <t>Rohit Kamble</t>
        </is>
      </c>
      <c r="S3200" t="inlineStr">
        <is>
          <t>-</t>
        </is>
      </c>
      <c r="T3200" t="inlineStr">
        <is>
          <t>Ratnagiri</t>
        </is>
      </c>
      <c r="U3200" t="inlineStr">
        <is>
          <t xml:space="preserve"> </t>
        </is>
      </c>
      <c r="V3200" t="n">
        <v>1</v>
      </c>
      <c r="W3200" t="n">
        <v>0</v>
      </c>
      <c r="X3200" t="inlineStr">
        <is>
          <t>XXXXXX1879</t>
        </is>
      </c>
      <c r="Y3200" s="72" t="n">
        <v>46326.52037037037</v>
      </c>
    </row>
    <row r="3201">
      <c r="A3201" s="39" t="inlineStr">
        <is>
          <t>6ac888ed71815c14df660adf</t>
        </is>
      </c>
      <c r="B3201" s="72" t="n">
        <v>46304.4970949074</v>
      </c>
      <c r="C3201" s="70" t="n">
        <v>46304</v>
      </c>
      <c r="D3201" t="inlineStr">
        <is>
          <t>2026-10</t>
        </is>
      </c>
      <c r="E3201" t="inlineStr">
        <is>
          <t>Wk of 2026-10-05</t>
        </is>
      </c>
      <c r="F3201" t="inlineStr">
        <is>
          <t>Attempt 5</t>
        </is>
      </c>
      <c r="G3201" s="39" t="str">
        <f>IF(ISNUMBER(MATCH(F3201,QualityStatuses,0)),"Quality Lead","Non-Quality Lead")</f>
        <v>Non-Quality Lead</v>
      </c>
      <c r="H3201" s="39" t="str">
        <f>IFERROR(INDEX(CampTypes,MATCH(I3201,CampList,0)),"Unattributed")</f>
        <v>New</v>
      </c>
      <c r="I3201" t="inlineStr">
        <is>
          <t>EBG - In House | ABO | Natuf | Leads | Unit Franchise | India | Oct26 | V1</t>
        </is>
      </c>
      <c r="J3201" t="inlineStr">
        <is>
          <t>EBG - In House | ABO | Natuf | Leads | Unit Franchise | India | Oct26 | V1</t>
        </is>
      </c>
      <c r="K3201" t="inlineStr">
        <is>
          <t>Direct (campaign tagged in CRM)</t>
        </is>
      </c>
      <c r="L3201" t="inlineStr">
        <is>
          <t>Natuf | Business Owners | Tier1 + Growth Cities | Oct26 | V1</t>
        </is>
      </c>
      <c r="M3201" t="inlineStr">
        <is>
          <t>Natuf | Business Owners | Tier1 + Growth Cities | Oct26 | V1</t>
        </is>
      </c>
      <c r="N3201" t="inlineStr">
        <is>
          <t>Natuf | Reel | Brand Ambassador | Heard Of Owning A Cafe | V1</t>
        </is>
      </c>
      <c r="O3201" t="inlineStr">
        <is>
          <t>In House Natuf</t>
        </is>
      </c>
      <c r="P3201" t="inlineStr">
        <is>
          <t>Facebook</t>
        </is>
      </c>
      <c r="Q3201" t="inlineStr">
        <is>
          <t>Marshal Malbari</t>
        </is>
      </c>
      <c r="R3201" t="inlineStr">
        <is>
          <t>Rinkita Virvani</t>
        </is>
      </c>
      <c r="S3201" t="inlineStr">
        <is>
          <t>-</t>
        </is>
      </c>
      <c r="T3201" t="inlineStr">
        <is>
          <t>Mumbai</t>
        </is>
      </c>
      <c r="U3201" t="inlineStr">
        <is>
          <t xml:space="preserve"> </t>
        </is>
      </c>
      <c r="V3201" t="n">
        <v>6</v>
      </c>
      <c r="W3201" t="n">
        <v>6</v>
      </c>
      <c r="X3201" t="inlineStr">
        <is>
          <t>XXXXXX6080</t>
        </is>
      </c>
      <c r="Y3201" s="72" t="n">
        <v>46326.52037037037</v>
      </c>
    </row>
    <row r="3202">
      <c r="A3202" s="39" t="inlineStr">
        <is>
          <t>6ac888a1f6c4f87545214823</t>
        </is>
      </c>
      <c r="B3202" s="72" t="n">
        <v>46304.49621527778</v>
      </c>
      <c r="C3202" s="70" t="n">
        <v>46304</v>
      </c>
      <c r="D3202" t="inlineStr">
        <is>
          <t>2026-10</t>
        </is>
      </c>
      <c r="E3202" t="inlineStr">
        <is>
          <t>Wk of 2026-10-05</t>
        </is>
      </c>
      <c r="F3202" t="inlineStr">
        <is>
          <t>New Lead</t>
        </is>
      </c>
      <c r="G3202" s="39" t="str">
        <f>IF(ISNUMBER(MATCH(F3202,QualityStatuses,0)),"Quality Lead","Non-Quality Lead")</f>
        <v>Non-Quality Lead</v>
      </c>
      <c r="H3202" s="39" t="str">
        <f>IFERROR(INDEX(CampTypes,MATCH(I3202,CampList,0)),"Unattributed")</f>
        <v>Old</v>
      </c>
      <c r="I3202" t="inlineStr">
        <is>
          <t>E_Suresh_Natuf_Kiosk_07072026</t>
        </is>
      </c>
      <c r="J3202" t="inlineStr">
        <is>
          <t>E_Suresh_Natuf_Kiosk_07072026</t>
        </is>
      </c>
      <c r="K3202" t="inlineStr">
        <is>
          <t>Direct (campaign tagged in CRM)</t>
        </is>
      </c>
      <c r="L3202" t="inlineStr">
        <is>
          <t>E_Suresh_Natuf_Kiosk_07072026_Adset5</t>
        </is>
      </c>
      <c r="M3202" t="inlineStr">
        <is>
          <t>E_Suresh_Natuf_Kiosk_07072026_Adset5</t>
        </is>
      </c>
      <c r="N3202" t="inlineStr">
        <is>
          <t>E_Hindi_Suresh_Natuf_Kiosk_07072026_Adset5_ad3 – Copy 2</t>
        </is>
      </c>
      <c r="O3202" t="inlineStr">
        <is>
          <t>Natuf</t>
        </is>
      </c>
      <c r="P3202" t="inlineStr">
        <is>
          <t>Facebook</t>
        </is>
      </c>
      <c r="Q3202" t="inlineStr">
        <is>
          <t>Tejaswini Tarigopula</t>
        </is>
      </c>
      <c r="R3202" t="inlineStr">
        <is>
          <t>Rima Paul</t>
        </is>
      </c>
      <c r="S3202" t="inlineStr">
        <is>
          <t>-</t>
        </is>
      </c>
      <c r="T3202" t="inlineStr">
        <is>
          <t>Nashik</t>
        </is>
      </c>
      <c r="U3202" t="inlineStr">
        <is>
          <t xml:space="preserve"> </t>
        </is>
      </c>
      <c r="V3202" t="n">
        <v>1</v>
      </c>
      <c r="W3202" t="n">
        <v>0</v>
      </c>
      <c r="X3202" t="inlineStr">
        <is>
          <t>XXXXXX3999</t>
        </is>
      </c>
      <c r="Y3202" s="72" t="n">
        <v>46326.52037037037</v>
      </c>
    </row>
    <row r="3203">
      <c r="A3203" s="39" t="inlineStr">
        <is>
          <t>6ac886397ce5c55e0d9fde65</t>
        </is>
      </c>
      <c r="B3203" s="72" t="n">
        <v>46304.48908564815</v>
      </c>
      <c r="C3203" s="70" t="n">
        <v>46304</v>
      </c>
      <c r="D3203" t="inlineStr">
        <is>
          <t>2026-10</t>
        </is>
      </c>
      <c r="E3203" t="inlineStr">
        <is>
          <t>Wk of 2026-10-05</t>
        </is>
      </c>
      <c r="F3203" t="inlineStr">
        <is>
          <t>Attempt 1</t>
        </is>
      </c>
      <c r="G3203" s="39" t="str">
        <f>IF(ISNUMBER(MATCH(F3203,QualityStatuses,0)),"Quality Lead","Non-Quality Lead")</f>
        <v>Non-Quality Lead</v>
      </c>
      <c r="H3203" s="39" t="str">
        <f>IFERROR(INDEX(CampTypes,MATCH(I3203,CampList,0)),"Unattributed")</f>
        <v>New</v>
      </c>
      <c r="I3203" t="inlineStr">
        <is>
          <t>EBG - In House | ABO | Natuf | Leads | Unit Franchise | India | Oct26 | V1</t>
        </is>
      </c>
      <c r="J3203" t="inlineStr">
        <is>
          <t>EBG - In House | ABO | Natuf | Leads | Unit Franchise | India | Oct26 | V1</t>
        </is>
      </c>
      <c r="K3203" t="inlineStr">
        <is>
          <t>Direct (campaign tagged in CRM)</t>
        </is>
      </c>
      <c r="L3203" t="inlineStr">
        <is>
          <t>Natuf | Business Owners | Tier1 + Growth Cities | Oct26 | V1</t>
        </is>
      </c>
      <c r="M3203" t="inlineStr">
        <is>
          <t>Natuf | Business Owners | Tier1 + Growth Cities | Oct26 | V1</t>
        </is>
      </c>
      <c r="N3203" t="inlineStr">
        <is>
          <t>Natuf | Reel | Brand Ambassador | Heard Of Owning A Cafe | V1</t>
        </is>
      </c>
      <c r="O3203" t="inlineStr">
        <is>
          <t>In House Natuf</t>
        </is>
      </c>
      <c r="P3203" t="inlineStr">
        <is>
          <t>Facebook</t>
        </is>
      </c>
      <c r="Q3203" t="inlineStr">
        <is>
          <t>Marshal Malbari</t>
        </is>
      </c>
      <c r="R3203" t="inlineStr">
        <is>
          <t>Pammi Roy</t>
        </is>
      </c>
      <c r="S3203" t="inlineStr">
        <is>
          <t>-</t>
        </is>
      </c>
      <c r="T3203" t="inlineStr">
        <is>
          <t>Mumbai</t>
        </is>
      </c>
      <c r="U3203" t="inlineStr">
        <is>
          <t xml:space="preserve"> </t>
        </is>
      </c>
      <c r="V3203" t="n">
        <v>4</v>
      </c>
      <c r="W3203" t="n">
        <v>1</v>
      </c>
      <c r="X3203" t="inlineStr">
        <is>
          <t>XXXXXX7597</t>
        </is>
      </c>
      <c r="Y3203" s="72" t="n">
        <v>46326.52037037037</v>
      </c>
    </row>
    <row r="3204">
      <c r="A3204" s="39" t="inlineStr">
        <is>
          <t>6ac88425966b59773e3e130a</t>
        </is>
      </c>
      <c r="B3204" s="72" t="n">
        <v>46304.48292824074</v>
      </c>
      <c r="C3204" s="70" t="n">
        <v>46304</v>
      </c>
      <c r="D3204" t="inlineStr">
        <is>
          <t>2026-10</t>
        </is>
      </c>
      <c r="E3204" t="inlineStr">
        <is>
          <t>Wk of 2026-10-05</t>
        </is>
      </c>
      <c r="F3204" t="inlineStr">
        <is>
          <t>Connected</t>
        </is>
      </c>
      <c r="G3204" s="39" t="str">
        <f>IF(ISNUMBER(MATCH(F3204,QualityStatuses,0)),"Quality Lead","Non-Quality Lead")</f>
        <v>Non-Quality Lead</v>
      </c>
      <c r="H3204" s="39" t="str">
        <f>IFERROR(INDEX(CampTypes,MATCH(I3204,CampList,0)),"Unattributed")</f>
        <v>Old</v>
      </c>
      <c r="I3204" t="inlineStr">
        <is>
          <t>E_Natuf_Generic_13082026</t>
        </is>
      </c>
      <c r="J3204" t="inlineStr">
        <is>
          <t>E_Natuf_Generic_13082026</t>
        </is>
      </c>
      <c r="K3204" t="inlineStr">
        <is>
          <t>Direct (campaign tagged in CRM)</t>
        </is>
      </c>
      <c r="L3204" t="inlineStr">
        <is>
          <t>E_Natuf_Generic_13082026_Adset1</t>
        </is>
      </c>
      <c r="M3204" t="inlineStr">
        <is>
          <t>E_Natuf_Generic_13082026_Adset1</t>
        </is>
      </c>
      <c r="N3204" t="inlineStr">
        <is>
          <t>E_Natuf_Generic_13082026_Adset1_Ad1</t>
        </is>
      </c>
      <c r="O3204" t="inlineStr">
        <is>
          <t>Natuf</t>
        </is>
      </c>
      <c r="P3204" t="inlineStr">
        <is>
          <t>Facebook</t>
        </is>
      </c>
      <c r="Q3204" t="inlineStr">
        <is>
          <t>Tejaswini Tarigopula</t>
        </is>
      </c>
      <c r="R3204" t="inlineStr">
        <is>
          <t>Shivani Sharma</t>
        </is>
      </c>
      <c r="S3204" t="inlineStr">
        <is>
          <t>-</t>
        </is>
      </c>
      <c r="T3204" t="inlineStr">
        <is>
          <t>Mumbai</t>
        </is>
      </c>
      <c r="U3204" t="inlineStr">
        <is>
          <t xml:space="preserve"> </t>
        </is>
      </c>
      <c r="V3204" t="n">
        <v>12</v>
      </c>
      <c r="W3204" t="n">
        <v>9</v>
      </c>
      <c r="X3204" t="inlineStr">
        <is>
          <t>XXXXXX4336</t>
        </is>
      </c>
      <c r="Y3204" s="72" t="n">
        <v>46326.52037037037</v>
      </c>
    </row>
    <row r="3205">
      <c r="A3205" s="39" t="inlineStr">
        <is>
          <t>6ac883757e91b2497c04dcb1</t>
        </is>
      </c>
      <c r="B3205" s="72" t="n">
        <v>46304.4808912037</v>
      </c>
      <c r="C3205" s="70" t="n">
        <v>46304</v>
      </c>
      <c r="D3205" t="inlineStr">
        <is>
          <t>2026-10</t>
        </is>
      </c>
      <c r="E3205" t="inlineStr">
        <is>
          <t>Wk of 2026-10-05</t>
        </is>
      </c>
      <c r="F3205" t="inlineStr">
        <is>
          <t>Lost</t>
        </is>
      </c>
      <c r="G3205" s="39" t="str">
        <f>IF(ISNUMBER(MATCH(F3205,QualityStatuses,0)),"Quality Lead","Non-Quality Lead")</f>
        <v>Non-Quality Lead</v>
      </c>
      <c r="H3205" s="39" t="str">
        <f>IFERROR(INDEX(CampTypes,MATCH(I3205,CampList,0)),"Unattributed")</f>
        <v>New</v>
      </c>
      <c r="I3205" t="inlineStr">
        <is>
          <t>EBG - In House | ABO | Natuf | Leads | Unit Franchise | India | Oct26 | V1</t>
        </is>
      </c>
      <c r="J3205" t="inlineStr">
        <is>
          <t>EBG - In House | ABO | Natuf | Leads | Unit Franchise | India | Oct26 | V1</t>
        </is>
      </c>
      <c r="K3205" t="inlineStr">
        <is>
          <t>Direct (campaign tagged in CRM)</t>
        </is>
      </c>
      <c r="L3205" t="inlineStr">
        <is>
          <t>Natuf | LAL 1% | India | Jul26 | V1</t>
        </is>
      </c>
      <c r="M3205" t="inlineStr">
        <is>
          <t>Natuf | LAL 1% | India | Jul26 | V1</t>
        </is>
      </c>
      <c r="N3205" t="inlineStr">
        <is>
          <t>Natuf | Reel | Brand Ambassador | Heard Of Owning A Cafe | V1</t>
        </is>
      </c>
      <c r="O3205" t="inlineStr">
        <is>
          <t>In House Natuf</t>
        </is>
      </c>
      <c r="P3205" t="inlineStr">
        <is>
          <t>Facebook</t>
        </is>
      </c>
      <c r="Q3205" t="inlineStr">
        <is>
          <t>Marshal Malbari</t>
        </is>
      </c>
      <c r="R3205" t="inlineStr">
        <is>
          <t>Drishti Lodhia</t>
        </is>
      </c>
      <c r="S3205" t="inlineStr">
        <is>
          <t>DNP - Did Not Pick Up</t>
        </is>
      </c>
      <c r="T3205" t="inlineStr">
        <is>
          <t>Kota</t>
        </is>
      </c>
      <c r="U3205" t="inlineStr">
        <is>
          <t xml:space="preserve"> </t>
        </is>
      </c>
      <c r="V3205" t="n">
        <v>6</v>
      </c>
      <c r="W3205" t="n">
        <v>0</v>
      </c>
      <c r="X3205" t="inlineStr">
        <is>
          <t>XXXXXX7700</t>
        </is>
      </c>
      <c r="Y3205" s="72" t="n">
        <v>46326.52037037037</v>
      </c>
    </row>
    <row r="3206">
      <c r="A3206" s="39" t="inlineStr">
        <is>
          <t>6ac881fbd2e216304eafd49f</t>
        </is>
      </c>
      <c r="B3206" s="72" t="n">
        <v>46304.4765162037</v>
      </c>
      <c r="C3206" s="70" t="n">
        <v>46304</v>
      </c>
      <c r="D3206" t="inlineStr">
        <is>
          <t>2026-10</t>
        </is>
      </c>
      <c r="E3206" t="inlineStr">
        <is>
          <t>Wk of 2026-10-05</t>
        </is>
      </c>
      <c r="F3206" t="inlineStr">
        <is>
          <t>Attempt 1</t>
        </is>
      </c>
      <c r="G3206" s="39" t="str">
        <f>IF(ISNUMBER(MATCH(F3206,QualityStatuses,0)),"Quality Lead","Non-Quality Lead")</f>
        <v>Non-Quality Lead</v>
      </c>
      <c r="H3206" s="39" t="str">
        <f>IFERROR(INDEX(CampTypes,MATCH(I3206,CampList,0)),"Unattributed")</f>
        <v>Old</v>
      </c>
      <c r="I3206" t="inlineStr">
        <is>
          <t>natuf_Kiosk_14072026_Hindi</t>
        </is>
      </c>
      <c r="J3206" t="inlineStr">
        <is>
          <t>natuf_Kiosk_14072026_Hindi</t>
        </is>
      </c>
      <c r="K3206" t="inlineStr">
        <is>
          <t>Direct (campaign tagged in CRM)</t>
        </is>
      </c>
      <c r="L3206" t="inlineStr">
        <is>
          <t>natuf_Kiosk_23092026_ad set3</t>
        </is>
      </c>
      <c r="M3206" t="inlineStr">
        <is>
          <t>natuf_Kiosk_23092026_ad set3</t>
        </is>
      </c>
      <c r="N3206" t="inlineStr">
        <is>
          <t>natuf_Kiosk_23092026_ad set3_ad1</t>
        </is>
      </c>
      <c r="O3206" t="inlineStr">
        <is>
          <t>Natuf</t>
        </is>
      </c>
      <c r="P3206" t="inlineStr">
        <is>
          <t>Facebook</t>
        </is>
      </c>
      <c r="Q3206" t="inlineStr">
        <is>
          <t>Tejaswini Tarigopula</t>
        </is>
      </c>
      <c r="R3206" t="inlineStr">
        <is>
          <t>Shivamani</t>
        </is>
      </c>
      <c r="S3206" t="inlineStr">
        <is>
          <t>-</t>
        </is>
      </c>
      <c r="T3206" t="inlineStr">
        <is>
          <t>medinipur</t>
        </is>
      </c>
      <c r="U3206" t="inlineStr">
        <is>
          <t xml:space="preserve"> </t>
        </is>
      </c>
      <c r="V3206" t="n">
        <v>1</v>
      </c>
      <c r="W3206" t="n">
        <v>1</v>
      </c>
      <c r="X3206" t="inlineStr">
        <is>
          <t>XXXXXX1064</t>
        </is>
      </c>
      <c r="Y3206" s="72" t="n">
        <v>46326.52037037037</v>
      </c>
    </row>
    <row r="3207">
      <c r="A3207" s="39" t="inlineStr">
        <is>
          <t>6ac880983409d4224f2fa1ff</t>
        </is>
      </c>
      <c r="B3207" s="72" t="n">
        <v>46304.4724074074</v>
      </c>
      <c r="C3207" s="70" t="n">
        <v>46304</v>
      </c>
      <c r="D3207" t="inlineStr">
        <is>
          <t>2026-10</t>
        </is>
      </c>
      <c r="E3207" t="inlineStr">
        <is>
          <t>Wk of 2026-10-05</t>
        </is>
      </c>
      <c r="F3207" t="inlineStr">
        <is>
          <t>Details Shared</t>
        </is>
      </c>
      <c r="G3207" s="39" t="str">
        <f>IF(ISNUMBER(MATCH(F3207,QualityStatuses,0)),"Quality Lead","Non-Quality Lead")</f>
        <v>Quality Lead</v>
      </c>
      <c r="H3207" s="39" t="str">
        <f>IFERROR(INDEX(CampTypes,MATCH(I3207,CampList,0)),"Unattributed")</f>
        <v>New</v>
      </c>
      <c r="I3207" t="inlineStr">
        <is>
          <t>EBG - In House | ABO | Natuf | Leads | Unit Franchise | India | Oct26 | V1</t>
        </is>
      </c>
      <c r="J3207" t="inlineStr">
        <is>
          <t>EBG - In House | ABO | Natuf | Leads | Unit Franchise | India | Oct26 | V1</t>
        </is>
      </c>
      <c r="K3207" t="inlineStr">
        <is>
          <t>Direct (campaign tagged in CRM)</t>
        </is>
      </c>
      <c r="L3207" t="inlineStr">
        <is>
          <t>Natuf | Investors | Tier1 + Growth Cities | Oct26 | V1</t>
        </is>
      </c>
      <c r="M3207" t="inlineStr">
        <is>
          <t>Natuf | Investors | Tier1 + Growth Cities | Oct26 | V1</t>
        </is>
      </c>
      <c r="N3207" t="inlineStr">
        <is>
          <t>Natuf | Reel | Brand Ambassador | Heard Of Owning A Cafe | V1</t>
        </is>
      </c>
      <c r="O3207" t="inlineStr">
        <is>
          <t>In House Natuf</t>
        </is>
      </c>
      <c r="P3207" t="inlineStr">
        <is>
          <t>Facebook</t>
        </is>
      </c>
      <c r="Q3207" t="inlineStr">
        <is>
          <t>Marshal Malbari</t>
        </is>
      </c>
      <c r="R3207" t="inlineStr">
        <is>
          <t>Aisha Rasalkar</t>
        </is>
      </c>
      <c r="S3207" t="inlineStr">
        <is>
          <t>-</t>
        </is>
      </c>
      <c r="T3207" t="inlineStr">
        <is>
          <t>Bangalore</t>
        </is>
      </c>
      <c r="U3207" t="inlineStr">
        <is>
          <t xml:space="preserve"> </t>
        </is>
      </c>
      <c r="V3207" t="n">
        <v>1</v>
      </c>
      <c r="W3207" t="n">
        <v>1</v>
      </c>
      <c r="X3207" t="inlineStr">
        <is>
          <t>XXXXXX6843</t>
        </is>
      </c>
      <c r="Y3207" s="72" t="n">
        <v>46326.52037037037</v>
      </c>
    </row>
    <row r="3208">
      <c r="A3208" s="39" t="inlineStr">
        <is>
          <t>6ac87b56d9cd101ec53758bd</t>
        </is>
      </c>
      <c r="B3208" s="72" t="n">
        <v>46304.4568287037</v>
      </c>
      <c r="C3208" s="70" t="n">
        <v>46304</v>
      </c>
      <c r="D3208" t="inlineStr">
        <is>
          <t>2026-10</t>
        </is>
      </c>
      <c r="E3208" t="inlineStr">
        <is>
          <t>Wk of 2026-10-05</t>
        </is>
      </c>
      <c r="F3208" t="inlineStr">
        <is>
          <t>New Lead</t>
        </is>
      </c>
      <c r="G3208" s="39" t="str">
        <f>IF(ISNUMBER(MATCH(F3208,QualityStatuses,0)),"Quality Lead","Non-Quality Lead")</f>
        <v>Non-Quality Lead</v>
      </c>
      <c r="H3208" s="39" t="str">
        <f>IFERROR(INDEX(CampTypes,MATCH(I3208,CampList,0)),"Unattributed")</f>
        <v>New</v>
      </c>
      <c r="I3208" t="inlineStr">
        <is>
          <t>EBG - In House | ABO | Natuf | Leads | Unit Franchise | India | Oct26 | V1</t>
        </is>
      </c>
      <c r="J3208" t="inlineStr">
        <is>
          <t>EBG - In House | ABO | Natuf | Leads | Unit Franchise | India | Oct26 | V1</t>
        </is>
      </c>
      <c r="K3208" t="inlineStr">
        <is>
          <t>Direct (campaign tagged in CRM)</t>
        </is>
      </c>
      <c r="L3208" t="inlineStr">
        <is>
          <t>Natuf | Business Owners | Tier1 + Growth Cities | Oct26 | V1</t>
        </is>
      </c>
      <c r="M3208" t="inlineStr">
        <is>
          <t>Natuf | Business Owners | Tier1 + Growth Cities | Oct26 | V1</t>
        </is>
      </c>
      <c r="N3208" t="inlineStr">
        <is>
          <t>Natuf | Reel | Brand Ambassador | Heard Of Owning A Cafe | V1</t>
        </is>
      </c>
      <c r="O3208" t="inlineStr">
        <is>
          <t>In House Natuf</t>
        </is>
      </c>
      <c r="P3208" t="inlineStr">
        <is>
          <t>Whatsapp Cloud API</t>
        </is>
      </c>
      <c r="Q3208" t="inlineStr">
        <is>
          <t>(Unassigned)</t>
        </is>
      </c>
      <c r="R3208" t="inlineStr">
        <is>
          <t>(Unassigned)</t>
        </is>
      </c>
      <c r="S3208" t="inlineStr">
        <is>
          <t>-</t>
        </is>
      </c>
      <c r="T3208" t="inlineStr">
        <is>
          <t>Kalyan</t>
        </is>
      </c>
      <c r="U3208" t="inlineStr">
        <is>
          <t xml:space="preserve"> </t>
        </is>
      </c>
      <c r="V3208" t="n">
        <v>0</v>
      </c>
      <c r="W3208" t="n">
        <v>0</v>
      </c>
      <c r="X3208" t="inlineStr">
        <is>
          <t>XXXXXX2277</t>
        </is>
      </c>
      <c r="Y3208" s="72" t="n">
        <v>46326.52037037037</v>
      </c>
    </row>
    <row r="3209">
      <c r="A3209" s="39" t="inlineStr">
        <is>
          <t>6ac87adc8319d944bd257c11</t>
        </is>
      </c>
      <c r="B3209" s="72" t="n">
        <v>46304.45541666666</v>
      </c>
      <c r="C3209" s="70" t="n">
        <v>46304</v>
      </c>
      <c r="D3209" t="inlineStr">
        <is>
          <t>2026-10</t>
        </is>
      </c>
      <c r="E3209" t="inlineStr">
        <is>
          <t>Wk of 2026-10-05</t>
        </is>
      </c>
      <c r="F3209" t="inlineStr">
        <is>
          <t>New Lead</t>
        </is>
      </c>
      <c r="G3209" s="39" t="str">
        <f>IF(ISNUMBER(MATCH(F3209,QualityStatuses,0)),"Quality Lead","Non-Quality Lead")</f>
        <v>Non-Quality Lead</v>
      </c>
      <c r="H3209" s="39" t="str">
        <f>IFERROR(INDEX(CampTypes,MATCH(I3209,CampList,0)),"Unattributed")</f>
        <v>New</v>
      </c>
      <c r="I3209" t="inlineStr">
        <is>
          <t>EBG - In House | ABO | Natuf | Leads | Unit Franchise | India | Oct26 | V1</t>
        </is>
      </c>
      <c r="J3209" t="inlineStr">
        <is>
          <t>EBG - In House | ABO | Natuf | Leads | Unit Franchise | India | Oct26 | V1</t>
        </is>
      </c>
      <c r="K3209" t="inlineStr">
        <is>
          <t>Direct (campaign tagged in CRM)</t>
        </is>
      </c>
      <c r="L3209" t="inlineStr">
        <is>
          <t>Natuf | Business Owners | Tier1 + Growth Cities | Oct26 | V1</t>
        </is>
      </c>
      <c r="M3209" t="inlineStr">
        <is>
          <t>Natuf | Business Owners | Tier1 + Growth Cities | Oct26 | V1</t>
        </is>
      </c>
      <c r="N3209" t="inlineStr">
        <is>
          <t>Natuf | Reel | Brand Ambassador | Heard Of Owning A Cafe | V1</t>
        </is>
      </c>
      <c r="O3209" t="inlineStr">
        <is>
          <t>In House Natuf</t>
        </is>
      </c>
      <c r="P3209" t="inlineStr">
        <is>
          <t>Facebook</t>
        </is>
      </c>
      <c r="Q3209" t="inlineStr">
        <is>
          <t>(Unassigned)</t>
        </is>
      </c>
      <c r="R3209" t="inlineStr">
        <is>
          <t>(Unassigned)</t>
        </is>
      </c>
      <c r="S3209" t="inlineStr">
        <is>
          <t>-</t>
        </is>
      </c>
      <c r="T3209" t="inlineStr">
        <is>
          <t>Mumbai</t>
        </is>
      </c>
      <c r="U3209" t="inlineStr">
        <is>
          <t xml:space="preserve"> </t>
        </is>
      </c>
      <c r="V3209" t="n">
        <v>0</v>
      </c>
      <c r="W3209" t="n">
        <v>0</v>
      </c>
      <c r="X3209" t="inlineStr">
        <is>
          <t>XXXXXX3103</t>
        </is>
      </c>
      <c r="Y3209" s="72" t="n">
        <v>46326.52037037037</v>
      </c>
    </row>
    <row r="3210">
      <c r="A3210" s="39" t="inlineStr">
        <is>
          <t>6ac879b473a71591bcbc4115</t>
        </is>
      </c>
      <c r="B3210" s="72" t="n">
        <v>46304.45199074074</v>
      </c>
      <c r="C3210" s="70" t="n">
        <v>46304</v>
      </c>
      <c r="D3210" t="inlineStr">
        <is>
          <t>2026-10</t>
        </is>
      </c>
      <c r="E3210" t="inlineStr">
        <is>
          <t>Wk of 2026-10-05</t>
        </is>
      </c>
      <c r="F3210" t="inlineStr">
        <is>
          <t>New Lead</t>
        </is>
      </c>
      <c r="G3210" s="39" t="str">
        <f>IF(ISNUMBER(MATCH(F3210,QualityStatuses,0)),"Quality Lead","Non-Quality Lead")</f>
        <v>Non-Quality Lead</v>
      </c>
      <c r="H3210" s="39" t="str">
        <f>IFERROR(INDEX(CampTypes,MATCH(I3210,CampList,0)),"Unattributed")</f>
        <v>New</v>
      </c>
      <c r="I3210" t="inlineStr">
        <is>
          <t>EBG - In House | ABO | Natuf | Leads | Unit Franchise | India | Oct26 | V1</t>
        </is>
      </c>
      <c r="J3210" t="inlineStr">
        <is>
          <t>EBG - In House | ABO | Natuf | Leads | Unit Franchise | India | Oct26 | V1</t>
        </is>
      </c>
      <c r="K3210" t="inlineStr">
        <is>
          <t>Direct (campaign tagged in CRM)</t>
        </is>
      </c>
      <c r="L3210" t="inlineStr">
        <is>
          <t>Natuf | Investors | Tier1 + Growth Cities | Oct26 | V1</t>
        </is>
      </c>
      <c r="M3210" t="inlineStr">
        <is>
          <t>Natuf | Investors | Tier1 + Growth Cities | Oct26 | V1</t>
        </is>
      </c>
      <c r="N3210" t="inlineStr">
        <is>
          <t>Natuf | Reel | Brand Ambassador | Heard Of Owning A Cafe | V1</t>
        </is>
      </c>
      <c r="O3210" t="inlineStr">
        <is>
          <t>In House Natuf</t>
        </is>
      </c>
      <c r="P3210" t="inlineStr">
        <is>
          <t>Facebook</t>
        </is>
      </c>
      <c r="Q3210" t="inlineStr">
        <is>
          <t>(Unassigned)</t>
        </is>
      </c>
      <c r="R3210" t="inlineStr">
        <is>
          <t>(Unassigned)</t>
        </is>
      </c>
      <c r="S3210" t="inlineStr">
        <is>
          <t>-</t>
        </is>
      </c>
      <c r="T3210" t="inlineStr">
        <is>
          <t>Lucknow</t>
        </is>
      </c>
      <c r="U3210" t="inlineStr">
        <is>
          <t xml:space="preserve"> </t>
        </is>
      </c>
      <c r="V3210" t="n">
        <v>0</v>
      </c>
      <c r="W3210" t="n">
        <v>0</v>
      </c>
      <c r="X3210" t="inlineStr">
        <is>
          <t>XXXXXX9696</t>
        </is>
      </c>
      <c r="Y3210" s="72" t="n">
        <v>46326.52037037037</v>
      </c>
    </row>
    <row r="3211">
      <c r="A3211" s="39" t="inlineStr">
        <is>
          <t>6ac87892bfa8d61e128b4b1c</t>
        </is>
      </c>
      <c r="B3211" s="72" t="n">
        <v>46304.44863425926</v>
      </c>
      <c r="C3211" s="70" t="n">
        <v>46304</v>
      </c>
      <c r="D3211" t="inlineStr">
        <is>
          <t>2026-10</t>
        </is>
      </c>
      <c r="E3211" t="inlineStr">
        <is>
          <t>Wk of 2026-10-05</t>
        </is>
      </c>
      <c r="F3211" t="inlineStr">
        <is>
          <t>Connected</t>
        </is>
      </c>
      <c r="G3211" s="39" t="str">
        <f>IF(ISNUMBER(MATCH(F3211,QualityStatuses,0)),"Quality Lead","Non-Quality Lead")</f>
        <v>Non-Quality Lead</v>
      </c>
      <c r="H3211" s="39" t="str">
        <f>IFERROR(INDEX(CampTypes,MATCH(I3211,CampList,0)),"Unattributed")</f>
        <v>Old</v>
      </c>
      <c r="I3211" t="inlineStr">
        <is>
          <t>E_Natuf_Generic_13082026</t>
        </is>
      </c>
      <c r="J3211" t="inlineStr">
        <is>
          <t>E_Natuf_Generic_13082026</t>
        </is>
      </c>
      <c r="K3211" t="inlineStr">
        <is>
          <t>Direct (campaign tagged in CRM)</t>
        </is>
      </c>
      <c r="L3211" t="inlineStr">
        <is>
          <t>E_Natuf_Generic_13082026_Adset1</t>
        </is>
      </c>
      <c r="M3211" t="inlineStr">
        <is>
          <t>E_Natuf_Generic_13082026_Adset1</t>
        </is>
      </c>
      <c r="N3211" t="inlineStr">
        <is>
          <t>E_Natuf_Generic_13082026_Adset1_Ad1</t>
        </is>
      </c>
      <c r="O3211" t="inlineStr">
        <is>
          <t>Natuf</t>
        </is>
      </c>
      <c r="P3211" t="inlineStr">
        <is>
          <t>Facebook</t>
        </is>
      </c>
      <c r="Q3211" t="inlineStr">
        <is>
          <t>Marshal Malbari</t>
        </is>
      </c>
      <c r="R3211" t="inlineStr">
        <is>
          <t>Rinkita Virvani</t>
        </is>
      </c>
      <c r="S3211" t="inlineStr">
        <is>
          <t>-</t>
        </is>
      </c>
      <c r="T3211" t="inlineStr">
        <is>
          <t>Khurja</t>
        </is>
      </c>
      <c r="U3211" t="inlineStr">
        <is>
          <t xml:space="preserve"> </t>
        </is>
      </c>
      <c r="V3211" t="n">
        <v>2</v>
      </c>
      <c r="W3211" t="n">
        <v>2</v>
      </c>
      <c r="X3211" t="inlineStr">
        <is>
          <t>XXXXXX2999</t>
        </is>
      </c>
      <c r="Y3211" s="72" t="n">
        <v>46326.52037037037</v>
      </c>
    </row>
    <row r="3212">
      <c r="A3212" s="39" t="inlineStr">
        <is>
          <t>6ac87835c3adbebaf6898d74</t>
        </is>
      </c>
      <c r="B3212" s="72" t="n">
        <v>46304.44755787037</v>
      </c>
      <c r="C3212" s="70" t="n">
        <v>46304</v>
      </c>
      <c r="D3212" t="inlineStr">
        <is>
          <t>2026-10</t>
        </is>
      </c>
      <c r="E3212" t="inlineStr">
        <is>
          <t>Wk of 2026-10-05</t>
        </is>
      </c>
      <c r="F3212" t="inlineStr">
        <is>
          <t>Connected</t>
        </is>
      </c>
      <c r="G3212" s="39" t="str">
        <f>IF(ISNUMBER(MATCH(F3212,QualityStatuses,0)),"Quality Lead","Non-Quality Lead")</f>
        <v>Non-Quality Lead</v>
      </c>
      <c r="H3212" s="39" t="str">
        <f>IFERROR(INDEX(CampTypes,MATCH(I3212,CampList,0)),"Unattributed")</f>
        <v>Old</v>
      </c>
      <c r="I3212" t="inlineStr">
        <is>
          <t>natuf_Kiosk_14072026_Hindi</t>
        </is>
      </c>
      <c r="J3212" t="inlineStr">
        <is>
          <t>natuf_Kiosk_14072026_Hindi</t>
        </is>
      </c>
      <c r="K3212" t="inlineStr">
        <is>
          <t>Direct (campaign tagged in CRM)</t>
        </is>
      </c>
      <c r="L3212" t="inlineStr">
        <is>
          <t>natuf_Kiosk_14072026_Highest-converting industries</t>
        </is>
      </c>
      <c r="M3212" t="inlineStr">
        <is>
          <t>natuf_Kiosk_14072026_Highest-converting industries</t>
        </is>
      </c>
      <c r="N3212" t="inlineStr">
        <is>
          <t>natuf_Kiosk_14072026_ad set_ad1</t>
        </is>
      </c>
      <c r="O3212" t="inlineStr">
        <is>
          <t>Natuf</t>
        </is>
      </c>
      <c r="P3212" t="inlineStr">
        <is>
          <t>Facebook</t>
        </is>
      </c>
      <c r="Q3212" t="inlineStr">
        <is>
          <t>Marshal Malbari</t>
        </is>
      </c>
      <c r="R3212" t="inlineStr">
        <is>
          <t>Vanita Joshi</t>
        </is>
      </c>
      <c r="S3212" t="inlineStr">
        <is>
          <t>-</t>
        </is>
      </c>
      <c r="T3212" t="inlineStr">
        <is>
          <t>Ranchi</t>
        </is>
      </c>
      <c r="U3212" t="inlineStr">
        <is>
          <t xml:space="preserve"> </t>
        </is>
      </c>
      <c r="V3212" t="n">
        <v>6</v>
      </c>
      <c r="W3212" t="n">
        <v>1</v>
      </c>
      <c r="X3212" t="inlineStr">
        <is>
          <t>XXXXXX0001</t>
        </is>
      </c>
      <c r="Y3212" s="72" t="n">
        <v>46326.52037037037</v>
      </c>
    </row>
    <row r="3213">
      <c r="A3213" s="39" t="inlineStr">
        <is>
          <t>6ac8778fe3cdc73ee3283ea7</t>
        </is>
      </c>
      <c r="B3213" s="72" t="n">
        <v>46304.44563657408</v>
      </c>
      <c r="C3213" s="70" t="n">
        <v>46304</v>
      </c>
      <c r="D3213" t="inlineStr">
        <is>
          <t>2026-10</t>
        </is>
      </c>
      <c r="E3213" t="inlineStr">
        <is>
          <t>Wk of 2026-10-05</t>
        </is>
      </c>
      <c r="F3213" t="inlineStr">
        <is>
          <t>Lost</t>
        </is>
      </c>
      <c r="G3213" s="39" t="str">
        <f>IF(ISNUMBER(MATCH(F3213,QualityStatuses,0)),"Quality Lead","Non-Quality Lead")</f>
        <v>Non-Quality Lead</v>
      </c>
      <c r="H3213" s="39" t="str">
        <f>IFERROR(INDEX(CampTypes,MATCH(I3213,CampList,0)),"Unattributed")</f>
        <v>Old</v>
      </c>
      <c r="I3213" t="inlineStr">
        <is>
          <t>E_Natuf_Generic_13082026</t>
        </is>
      </c>
      <c r="J3213" t="inlineStr">
        <is>
          <t>E_Natuf_Generic_13082026</t>
        </is>
      </c>
      <c r="K3213" t="inlineStr">
        <is>
          <t>Direct (campaign tagged in CRM)</t>
        </is>
      </c>
      <c r="L3213" t="inlineStr">
        <is>
          <t>E_Natuf_Generic_13082026_Adset1</t>
        </is>
      </c>
      <c r="M3213" t="inlineStr">
        <is>
          <t>E_Natuf_Generic_13082026_Adset1</t>
        </is>
      </c>
      <c r="N3213" t="inlineStr">
        <is>
          <t>E_Natuf_Generic_13082026_Adset1_Ad1</t>
        </is>
      </c>
      <c r="O3213" t="inlineStr">
        <is>
          <t>Natuf</t>
        </is>
      </c>
      <c r="P3213" t="inlineStr">
        <is>
          <t>Facebook</t>
        </is>
      </c>
      <c r="Q3213" t="inlineStr">
        <is>
          <t>Marshal Malbari</t>
        </is>
      </c>
      <c r="R3213" t="inlineStr">
        <is>
          <t>Aisha Rasalkar</t>
        </is>
      </c>
      <c r="S3213" t="inlineStr">
        <is>
          <t>DNP - Did Not Pick Up</t>
        </is>
      </c>
      <c r="T3213" t="inlineStr">
        <is>
          <t>Mumbai</t>
        </is>
      </c>
      <c r="U3213" t="inlineStr">
        <is>
          <t xml:space="preserve"> </t>
        </is>
      </c>
      <c r="V3213" t="n">
        <v>6</v>
      </c>
      <c r="W3213" t="n">
        <v>6</v>
      </c>
      <c r="X3213" t="inlineStr">
        <is>
          <t>XXXXXX3743</t>
        </is>
      </c>
      <c r="Y3213" s="72" t="n">
        <v>46326.52037037037</v>
      </c>
    </row>
    <row r="3214">
      <c r="A3214" s="39" t="inlineStr">
        <is>
          <t>6ac875c4e31d84fa000585e7</t>
        </is>
      </c>
      <c r="B3214" s="72" t="n">
        <v>46304.44032407407</v>
      </c>
      <c r="C3214" s="70" t="n">
        <v>46304</v>
      </c>
      <c r="D3214" t="inlineStr">
        <is>
          <t>2026-10</t>
        </is>
      </c>
      <c r="E3214" t="inlineStr">
        <is>
          <t>Wk of 2026-10-05</t>
        </is>
      </c>
      <c r="F3214" t="inlineStr">
        <is>
          <t>Lost</t>
        </is>
      </c>
      <c r="G3214" s="39" t="str">
        <f>IF(ISNUMBER(MATCH(F3214,QualityStatuses,0)),"Quality Lead","Non-Quality Lead")</f>
        <v>Non-Quality Lead</v>
      </c>
      <c r="H3214" s="39" t="str">
        <f>IFERROR(INDEX(CampTypes,MATCH(I3214,CampList,0)),"Unattributed")</f>
        <v>New</v>
      </c>
      <c r="I3214" t="inlineStr">
        <is>
          <t>EBG - In House | ABO | Natuf | Leads | Unit Franchise | India | Oct26 | V1</t>
        </is>
      </c>
      <c r="J3214" t="inlineStr">
        <is>
          <t>EBG - In House | ABO | Natuf | Leads | Unit Franchise | India | Oct26 | V1</t>
        </is>
      </c>
      <c r="K3214" t="inlineStr">
        <is>
          <t>Direct (campaign tagged in CRM)</t>
        </is>
      </c>
      <c r="L3214" t="inlineStr">
        <is>
          <t>Natuf | Broad | Tier1 + Growth Cities | Oct26 | V1</t>
        </is>
      </c>
      <c r="M3214" t="inlineStr">
        <is>
          <t>Natuf | Broad | Tier1 + Growth Cities | Oct26 | V1</t>
        </is>
      </c>
      <c r="N3214" t="inlineStr">
        <is>
          <t>Natuf | Reel | Brand Ambassador | Heard Of Owning A Cafe | V1</t>
        </is>
      </c>
      <c r="O3214" t="inlineStr">
        <is>
          <t>Natuf</t>
        </is>
      </c>
      <c r="P3214" t="inlineStr">
        <is>
          <t>Facebook</t>
        </is>
      </c>
      <c r="Q3214" t="inlineStr">
        <is>
          <t>Marshal Malbari</t>
        </is>
      </c>
      <c r="R3214" t="inlineStr">
        <is>
          <t>Tanishq A</t>
        </is>
      </c>
      <c r="S3214" t="inlineStr">
        <is>
          <t>DNP - Did Not Pick Up</t>
        </is>
      </c>
      <c r="T3214" t="inlineStr">
        <is>
          <t>0</t>
        </is>
      </c>
      <c r="U3214" t="inlineStr">
        <is>
          <t xml:space="preserve"> </t>
        </is>
      </c>
      <c r="V3214" t="n">
        <v>6</v>
      </c>
      <c r="W3214" t="n">
        <v>1</v>
      </c>
      <c r="X3214" t="inlineStr">
        <is>
          <t>XXXXXX2250</t>
        </is>
      </c>
      <c r="Y3214" s="72" t="n">
        <v>46326.52037037037</v>
      </c>
    </row>
    <row r="3215">
      <c r="A3215" s="39" t="inlineStr">
        <is>
          <t>6ac8744d21bcfb1fe2542ca3</t>
        </is>
      </c>
      <c r="B3215" s="72" t="n">
        <v>46304.4359837963</v>
      </c>
      <c r="C3215" s="70" t="n">
        <v>46304</v>
      </c>
      <c r="D3215" t="inlineStr">
        <is>
          <t>2026-10</t>
        </is>
      </c>
      <c r="E3215" t="inlineStr">
        <is>
          <t>Wk of 2026-10-05</t>
        </is>
      </c>
      <c r="F3215" t="inlineStr">
        <is>
          <t>Connected</t>
        </is>
      </c>
      <c r="G3215" s="39" t="str">
        <f>IF(ISNUMBER(MATCH(F3215,QualityStatuses,0)),"Quality Lead","Non-Quality Lead")</f>
        <v>Non-Quality Lead</v>
      </c>
      <c r="H3215" s="39" t="str">
        <f>IFERROR(INDEX(CampTypes,MATCH(I3215,CampList,0)),"Unattributed")</f>
        <v>Old</v>
      </c>
      <c r="I3215" t="inlineStr">
        <is>
          <t>E_Suresh_Natuf_Kiosk_07072026</t>
        </is>
      </c>
      <c r="J3215" t="inlineStr">
        <is>
          <t>E_Suresh_Natuf_Kiosk_07072026</t>
        </is>
      </c>
      <c r="K3215" t="inlineStr">
        <is>
          <t>Direct (campaign tagged in CRM)</t>
        </is>
      </c>
      <c r="L3215" t="inlineStr">
        <is>
          <t>E_Suresh_Natuf_Kiosk_07072026_Adset5</t>
        </is>
      </c>
      <c r="M3215" t="inlineStr">
        <is>
          <t>E_Suresh_Natuf_Kiosk_07072026_Adset5</t>
        </is>
      </c>
      <c r="N3215" t="inlineStr">
        <is>
          <t>E_Hindi_Suresh_Natuf_Kiosk_07072026_Adset5_ad3 – Copy 2</t>
        </is>
      </c>
      <c r="O3215" t="inlineStr">
        <is>
          <t>Natuf</t>
        </is>
      </c>
      <c r="P3215" t="inlineStr">
        <is>
          <t>Facebook</t>
        </is>
      </c>
      <c r="Q3215" t="inlineStr">
        <is>
          <t>Tejaswini Tarigopula</t>
        </is>
      </c>
      <c r="R3215" t="inlineStr">
        <is>
          <t>Arjuman Vidya Sagar</t>
        </is>
      </c>
      <c r="S3215" t="inlineStr">
        <is>
          <t>-</t>
        </is>
      </c>
      <c r="T3215" t="inlineStr">
        <is>
          <t>Gurugram</t>
        </is>
      </c>
      <c r="U3215" t="inlineStr">
        <is>
          <t xml:space="preserve"> </t>
        </is>
      </c>
      <c r="V3215" t="n">
        <v>1</v>
      </c>
      <c r="W3215" t="n">
        <v>1</v>
      </c>
      <c r="X3215" t="inlineStr">
        <is>
          <t>XXXXXX6195</t>
        </is>
      </c>
      <c r="Y3215" s="72" t="n">
        <v>46326.52037037037</v>
      </c>
    </row>
    <row r="3216">
      <c r="A3216" s="39" t="inlineStr">
        <is>
          <t>6ac8733f3a653cfd27127f52</t>
        </is>
      </c>
      <c r="B3216" s="72" t="n">
        <v>46304.4328587963</v>
      </c>
      <c r="C3216" s="70" t="n">
        <v>46304</v>
      </c>
      <c r="D3216" t="inlineStr">
        <is>
          <t>2026-10</t>
        </is>
      </c>
      <c r="E3216" t="inlineStr">
        <is>
          <t>Wk of 2026-10-05</t>
        </is>
      </c>
      <c r="F3216" t="inlineStr">
        <is>
          <t>Meeting Conducted</t>
        </is>
      </c>
      <c r="G3216" s="39" t="str">
        <f>IF(ISNUMBER(MATCH(F3216,QualityStatuses,0)),"Quality Lead","Non-Quality Lead")</f>
        <v>Quality Lead</v>
      </c>
      <c r="H3216" s="39" t="str">
        <f>IFERROR(INDEX(CampTypes,MATCH(I3216,CampList,0)),"Unattributed")</f>
        <v>Old</v>
      </c>
      <c r="I3216" t="inlineStr">
        <is>
          <t>E_Natuf_Generic_13082026</t>
        </is>
      </c>
      <c r="J3216" t="inlineStr">
        <is>
          <t>E_Natuf_Generic_13082026</t>
        </is>
      </c>
      <c r="K3216" t="inlineStr">
        <is>
          <t>Direct (campaign tagged in CRM)</t>
        </is>
      </c>
      <c r="L3216" t="inlineStr">
        <is>
          <t>E_Natuf_Generic_13082026_Adset1</t>
        </is>
      </c>
      <c r="M3216" t="inlineStr">
        <is>
          <t>E_Natuf_Generic_13082026_Adset1</t>
        </is>
      </c>
      <c r="N3216" t="inlineStr">
        <is>
          <t>E_Natuf_Generic_13082026_Adset1_Ad1</t>
        </is>
      </c>
      <c r="O3216" t="inlineStr">
        <is>
          <t>Natuf</t>
        </is>
      </c>
      <c r="P3216" t="inlineStr">
        <is>
          <t>Facebook</t>
        </is>
      </c>
      <c r="Q3216" t="inlineStr">
        <is>
          <t>Tejaswini Tarigopula</t>
        </is>
      </c>
      <c r="R3216" t="inlineStr">
        <is>
          <t>Sai Charan</t>
        </is>
      </c>
      <c r="S3216" t="inlineStr">
        <is>
          <t>-</t>
        </is>
      </c>
      <c r="T3216" t="inlineStr">
        <is>
          <t>Ahmedabad</t>
        </is>
      </c>
      <c r="U3216" t="inlineStr">
        <is>
          <t xml:space="preserve"> </t>
        </is>
      </c>
      <c r="V3216" t="n">
        <v>7</v>
      </c>
      <c r="W3216" t="n">
        <v>5</v>
      </c>
      <c r="X3216" t="inlineStr">
        <is>
          <t>XXXXXX8996</t>
        </is>
      </c>
      <c r="Y3216" s="72" t="n">
        <v>46326.52037037037</v>
      </c>
    </row>
    <row r="3217">
      <c r="A3217" s="39" t="inlineStr">
        <is>
          <t>6ac868c449755126662d0e36</t>
        </is>
      </c>
      <c r="B3217" s="72" t="n">
        <v>46304.40180555556</v>
      </c>
      <c r="C3217" s="70" t="n">
        <v>46304</v>
      </c>
      <c r="D3217" t="inlineStr">
        <is>
          <t>2026-10</t>
        </is>
      </c>
      <c r="E3217" t="inlineStr">
        <is>
          <t>Wk of 2026-10-05</t>
        </is>
      </c>
      <c r="F3217" t="inlineStr">
        <is>
          <t>Details Shared</t>
        </is>
      </c>
      <c r="G3217" s="39" t="str">
        <f>IF(ISNUMBER(MATCH(F3217,QualityStatuses,0)),"Quality Lead","Non-Quality Lead")</f>
        <v>Quality Lead</v>
      </c>
      <c r="H3217" s="39" t="str">
        <f>IFERROR(INDEX(CampTypes,MATCH(I3217,CampList,0)),"Unattributed")</f>
        <v>New</v>
      </c>
      <c r="I3217" t="inlineStr">
        <is>
          <t>EBG - In House | ABO | Natuf | Leads | Unit Franchise | India | Oct26 | V1</t>
        </is>
      </c>
      <c r="J3217" t="inlineStr">
        <is>
          <t>EBG - In House | ABO | Natuf | Leads | Unit Franchise | India | Oct26 | V1</t>
        </is>
      </c>
      <c r="K3217" t="inlineStr">
        <is>
          <t>Direct (campaign tagged in CRM)</t>
        </is>
      </c>
      <c r="L3217" t="inlineStr">
        <is>
          <t>Natuf | Broad | Tier1 + Growth Cities | Oct26 | V1</t>
        </is>
      </c>
      <c r="M3217" t="inlineStr">
        <is>
          <t>Natuf | Broad | Tier1 + Growth Cities | Oct26 | V1</t>
        </is>
      </c>
      <c r="N3217" t="inlineStr">
        <is>
          <t>Natuf | Reel | Brand Ambassador | Heard Of Owning A Cafe | V1</t>
        </is>
      </c>
      <c r="O3217" t="inlineStr">
        <is>
          <t>Natuf</t>
        </is>
      </c>
      <c r="P3217" t="inlineStr">
        <is>
          <t>Facebook</t>
        </is>
      </c>
      <c r="Q3217" t="inlineStr">
        <is>
          <t>Tejaswini Tarigopula</t>
        </is>
      </c>
      <c r="R3217" t="inlineStr">
        <is>
          <t>Prabhudatta Pattanaik</t>
        </is>
      </c>
      <c r="S3217" t="inlineStr">
        <is>
          <t>-</t>
        </is>
      </c>
      <c r="T3217" t="inlineStr">
        <is>
          <t>Bangalore</t>
        </is>
      </c>
      <c r="U3217" t="inlineStr">
        <is>
          <t xml:space="preserve"> </t>
        </is>
      </c>
      <c r="V3217" t="n">
        <v>1</v>
      </c>
      <c r="W3217" t="n">
        <v>1</v>
      </c>
      <c r="X3217" t="inlineStr">
        <is>
          <t>XXXXXX5480</t>
        </is>
      </c>
      <c r="Y3217" s="72" t="n">
        <v>46326.52037037037</v>
      </c>
    </row>
    <row r="3218">
      <c r="A3218" s="39" t="inlineStr">
        <is>
          <t>6ac86602cfb79409eb3624fb</t>
        </is>
      </c>
      <c r="B3218" s="72" t="n">
        <v>46304.39363425926</v>
      </c>
      <c r="C3218" s="70" t="n">
        <v>46304</v>
      </c>
      <c r="D3218" t="inlineStr">
        <is>
          <t>2026-10</t>
        </is>
      </c>
      <c r="E3218" t="inlineStr">
        <is>
          <t>Wk of 2026-10-05</t>
        </is>
      </c>
      <c r="F3218" t="inlineStr">
        <is>
          <t>Attempt 3</t>
        </is>
      </c>
      <c r="G3218" s="39" t="str">
        <f>IF(ISNUMBER(MATCH(F3218,QualityStatuses,0)),"Quality Lead","Non-Quality Lead")</f>
        <v>Non-Quality Lead</v>
      </c>
      <c r="H3218" s="39" t="str">
        <f>IFERROR(INDEX(CampTypes,MATCH(I3218,CampList,0)),"Unattributed")</f>
        <v>Old</v>
      </c>
      <c r="I3218" t="inlineStr">
        <is>
          <t>E_Suresh_Natuf_Kiosk_07072026</t>
        </is>
      </c>
      <c r="J3218" t="inlineStr">
        <is>
          <t>E_Suresh_Natuf_Kiosk_07072026</t>
        </is>
      </c>
      <c r="K3218" t="inlineStr">
        <is>
          <t>Direct (campaign tagged in CRM)</t>
        </is>
      </c>
      <c r="L3218" t="inlineStr">
        <is>
          <t>E_Suresh_Natuf_Kiosk_07072026_Adset5</t>
        </is>
      </c>
      <c r="M3218" t="inlineStr">
        <is>
          <t>E_Suresh_Natuf_Kiosk_07072026_Adset5</t>
        </is>
      </c>
      <c r="N3218" t="inlineStr">
        <is>
          <t>E_Hindi_Suresh_Natuf_Kiosk_07072026_Adset5_ad3 – Copy 2</t>
        </is>
      </c>
      <c r="O3218" t="inlineStr">
        <is>
          <t>Natuf</t>
        </is>
      </c>
      <c r="P3218" t="inlineStr">
        <is>
          <t>Facebook</t>
        </is>
      </c>
      <c r="Q3218" t="inlineStr">
        <is>
          <t>Tejaswini Tarigopula</t>
        </is>
      </c>
      <c r="R3218" t="inlineStr">
        <is>
          <t>Shivani Sharma</t>
        </is>
      </c>
      <c r="S3218" t="inlineStr">
        <is>
          <t>-</t>
        </is>
      </c>
      <c r="T3218" t="inlineStr">
        <is>
          <t>Haridwar</t>
        </is>
      </c>
      <c r="U3218" t="inlineStr">
        <is>
          <t xml:space="preserve"> </t>
        </is>
      </c>
      <c r="V3218" t="n">
        <v>6</v>
      </c>
      <c r="W3218" t="n">
        <v>0</v>
      </c>
      <c r="X3218" t="inlineStr">
        <is>
          <t>XXXXXX4277</t>
        </is>
      </c>
      <c r="Y3218" s="72" t="n">
        <v>46326.52037037037</v>
      </c>
    </row>
    <row r="3219">
      <c r="A3219" s="39" t="inlineStr">
        <is>
          <t>6ac8643d5ff68825b9d9234e</t>
        </is>
      </c>
      <c r="B3219" s="72" t="n">
        <v>46304.38839120371</v>
      </c>
      <c r="C3219" s="70" t="n">
        <v>46304</v>
      </c>
      <c r="D3219" t="inlineStr">
        <is>
          <t>2026-10</t>
        </is>
      </c>
      <c r="E3219" t="inlineStr">
        <is>
          <t>Wk of 2026-10-05</t>
        </is>
      </c>
      <c r="F3219" t="inlineStr">
        <is>
          <t>Connected</t>
        </is>
      </c>
      <c r="G3219" s="39" t="str">
        <f>IF(ISNUMBER(MATCH(F3219,QualityStatuses,0)),"Quality Lead","Non-Quality Lead")</f>
        <v>Non-Quality Lead</v>
      </c>
      <c r="H3219" s="39" t="str">
        <f>IFERROR(INDEX(CampTypes,MATCH(I3219,CampList,0)),"Unattributed")</f>
        <v>Old</v>
      </c>
      <c r="I3219" t="inlineStr">
        <is>
          <t>E_Natuf_Generic_13082026</t>
        </is>
      </c>
      <c r="J3219" t="inlineStr">
        <is>
          <t>E_Natuf_Generic_13082026</t>
        </is>
      </c>
      <c r="K3219" t="inlineStr">
        <is>
          <t>Direct (campaign tagged in CRM)</t>
        </is>
      </c>
      <c r="L3219" t="inlineStr">
        <is>
          <t>E_Natuf_Generic_13082026_Adset1</t>
        </is>
      </c>
      <c r="M3219" t="inlineStr">
        <is>
          <t>E_Natuf_Generic_13082026_Adset1</t>
        </is>
      </c>
      <c r="N3219" t="inlineStr">
        <is>
          <t>E_Natuf_Generic_13082026_Adset1_Ad1</t>
        </is>
      </c>
      <c r="O3219" t="inlineStr">
        <is>
          <t>Natuf</t>
        </is>
      </c>
      <c r="P3219" t="inlineStr">
        <is>
          <t>Facebook</t>
        </is>
      </c>
      <c r="Q3219" t="inlineStr">
        <is>
          <t>Tejaswini Tarigopula</t>
        </is>
      </c>
      <c r="R3219" t="inlineStr">
        <is>
          <t>Shivamani</t>
        </is>
      </c>
      <c r="S3219" t="inlineStr">
        <is>
          <t>-</t>
        </is>
      </c>
      <c r="T3219" t="inlineStr">
        <is>
          <t>Bhubaneswar</t>
        </is>
      </c>
      <c r="U3219" t="inlineStr">
        <is>
          <t xml:space="preserve"> </t>
        </is>
      </c>
      <c r="V3219" t="n">
        <v>1</v>
      </c>
      <c r="W3219" t="n">
        <v>1</v>
      </c>
      <c r="X3219" t="inlineStr">
        <is>
          <t>XXXXXX2984</t>
        </is>
      </c>
      <c r="Y3219" s="72" t="n">
        <v>46326.52037037037</v>
      </c>
    </row>
    <row r="3220">
      <c r="A3220" s="39" t="inlineStr">
        <is>
          <t>6ac86349df3a6d3a678a384c</t>
        </is>
      </c>
      <c r="B3220" s="72" t="n">
        <v>46304.38556712963</v>
      </c>
      <c r="C3220" s="70" t="n">
        <v>46304</v>
      </c>
      <c r="D3220" t="inlineStr">
        <is>
          <t>2026-10</t>
        </is>
      </c>
      <c r="E3220" t="inlineStr">
        <is>
          <t>Wk of 2026-10-05</t>
        </is>
      </c>
      <c r="F3220" t="inlineStr">
        <is>
          <t>Lost</t>
        </is>
      </c>
      <c r="G3220" s="39" t="str">
        <f>IF(ISNUMBER(MATCH(F3220,QualityStatuses,0)),"Quality Lead","Non-Quality Lead")</f>
        <v>Non-Quality Lead</v>
      </c>
      <c r="H3220" s="39" t="str">
        <f>IFERROR(INDEX(CampTypes,MATCH(I3220,CampList,0)),"Unattributed")</f>
        <v>Old</v>
      </c>
      <c r="I3220" t="inlineStr">
        <is>
          <t>natuf_Kiosk_14072026_Hindi</t>
        </is>
      </c>
      <c r="J3220" t="inlineStr">
        <is>
          <t>natuf_Kiosk_14072026_Hindi</t>
        </is>
      </c>
      <c r="K3220" t="inlineStr">
        <is>
          <t>Direct (campaign tagged in CRM)</t>
        </is>
      </c>
      <c r="L3220" t="inlineStr">
        <is>
          <t>natuf_Kiosk_23092026_ad set3</t>
        </is>
      </c>
      <c r="M3220" t="inlineStr">
        <is>
          <t>natuf_Kiosk_23092026_ad set3</t>
        </is>
      </c>
      <c r="N3220" t="inlineStr">
        <is>
          <t>natuf_Kiosk_23092026_ad set3_ad1</t>
        </is>
      </c>
      <c r="O3220" t="inlineStr">
        <is>
          <t>Natuf</t>
        </is>
      </c>
      <c r="P3220" t="inlineStr">
        <is>
          <t>Facebook</t>
        </is>
      </c>
      <c r="Q3220" t="inlineStr">
        <is>
          <t>Deepak Rai</t>
        </is>
      </c>
      <c r="R3220" t="inlineStr">
        <is>
          <t>Tejaswini Tarigopula</t>
        </is>
      </c>
      <c r="S3220" t="inlineStr">
        <is>
          <t>Not Interested</t>
        </is>
      </c>
      <c r="T3220" t="inlineStr">
        <is>
          <t>Thiruvananthapuram</t>
        </is>
      </c>
      <c r="U3220" t="inlineStr">
        <is>
          <t xml:space="preserve"> </t>
        </is>
      </c>
      <c r="V3220" t="n">
        <v>1</v>
      </c>
      <c r="W3220" t="n">
        <v>1</v>
      </c>
      <c r="X3220" t="inlineStr">
        <is>
          <t>XXXXXX7013</t>
        </is>
      </c>
      <c r="Y3220" s="72" t="n">
        <v>46326.52037037037</v>
      </c>
    </row>
    <row r="3221">
      <c r="A3221" s="39" t="inlineStr">
        <is>
          <t>6ac8631b5ff68825b9d92073</t>
        </is>
      </c>
      <c r="B3221" s="72" t="n">
        <v>46304.38503472223</v>
      </c>
      <c r="C3221" s="70" t="n">
        <v>46304</v>
      </c>
      <c r="D3221" t="inlineStr">
        <is>
          <t>2026-10</t>
        </is>
      </c>
      <c r="E3221" t="inlineStr">
        <is>
          <t>Wk of 2026-10-05</t>
        </is>
      </c>
      <c r="F3221" t="inlineStr">
        <is>
          <t>Attempt 1</t>
        </is>
      </c>
      <c r="G3221" s="39" t="str">
        <f>IF(ISNUMBER(MATCH(F3221,QualityStatuses,0)),"Quality Lead","Non-Quality Lead")</f>
        <v>Non-Quality Lead</v>
      </c>
      <c r="H3221" s="39" t="str">
        <f>IFERROR(INDEX(CampTypes,MATCH(I3221,CampList,0)),"Unattributed")</f>
        <v>New</v>
      </c>
      <c r="I3221" t="inlineStr">
        <is>
          <t>EBG - In House | ABO | Natuf | Leads | Unit Franchise | India | Oct26 | V1</t>
        </is>
      </c>
      <c r="J3221" t="inlineStr">
        <is>
          <t>EBG - In House | ABO | Natuf | Leads | Unit Franchise | India | Oct26 | V1</t>
        </is>
      </c>
      <c r="K3221" t="inlineStr">
        <is>
          <t>Direct (campaign tagged in CRM)</t>
        </is>
      </c>
      <c r="L3221" t="inlineStr">
        <is>
          <t>Natuf | LAL 1% | India | Jul26 | V1</t>
        </is>
      </c>
      <c r="M3221" t="inlineStr">
        <is>
          <t>Natuf | LAL 1% | India | Jul26 | V1</t>
        </is>
      </c>
      <c r="N3221" t="inlineStr">
        <is>
          <t>Natuf | Reel | Brand Ambassador | Heard Of Owning A Cafe | V1</t>
        </is>
      </c>
      <c r="O3221" t="inlineStr">
        <is>
          <t>Natuf</t>
        </is>
      </c>
      <c r="P3221" t="inlineStr">
        <is>
          <t>Facebook</t>
        </is>
      </c>
      <c r="Q3221" t="inlineStr">
        <is>
          <t>Marshal Malbari</t>
        </is>
      </c>
      <c r="R3221" t="inlineStr">
        <is>
          <t>Rohit Kamble</t>
        </is>
      </c>
      <c r="S3221" t="inlineStr">
        <is>
          <t>-</t>
        </is>
      </c>
      <c r="T3221" t="inlineStr">
        <is>
          <t>Dubai</t>
        </is>
      </c>
      <c r="U3221" t="inlineStr">
        <is>
          <t xml:space="preserve"> </t>
        </is>
      </c>
      <c r="V3221" t="n">
        <v>0</v>
      </c>
      <c r="W3221" t="n">
        <v>0</v>
      </c>
      <c r="X3221" t="inlineStr">
        <is>
          <t>XXXXXX2040</t>
        </is>
      </c>
      <c r="Y3221" s="72" t="n">
        <v>46326.52037037037</v>
      </c>
    </row>
    <row r="3222">
      <c r="A3222" s="39" t="inlineStr">
        <is>
          <t>6ac861b92ce0e78c3a968b4b</t>
        </is>
      </c>
      <c r="B3222" s="72" t="n">
        <v>46304.3809375</v>
      </c>
      <c r="C3222" s="70" t="n">
        <v>46304</v>
      </c>
      <c r="D3222" t="inlineStr">
        <is>
          <t>2026-10</t>
        </is>
      </c>
      <c r="E3222" t="inlineStr">
        <is>
          <t>Wk of 2026-10-05</t>
        </is>
      </c>
      <c r="F3222" t="inlineStr">
        <is>
          <t>Lost</t>
        </is>
      </c>
      <c r="G3222" s="39" t="str">
        <f>IF(ISNUMBER(MATCH(F3222,QualityStatuses,0)),"Quality Lead","Non-Quality Lead")</f>
        <v>Non-Quality Lead</v>
      </c>
      <c r="H3222" s="39" t="str">
        <f>IFERROR(INDEX(CampTypes,MATCH(I3222,CampList,0)),"Unattributed")</f>
        <v>New</v>
      </c>
      <c r="I3222" t="inlineStr">
        <is>
          <t>EBG - In House | ABO | Natuf | Leads | Unit Franchise | India | Oct26 | V1</t>
        </is>
      </c>
      <c r="J3222" t="inlineStr">
        <is>
          <t>EBG - In House | ABO | Natuf | Leads | Unit Franchise | India | Oct26 | V1</t>
        </is>
      </c>
      <c r="K3222" t="inlineStr">
        <is>
          <t>Direct (campaign tagged in CRM)</t>
        </is>
      </c>
      <c r="L3222" t="inlineStr">
        <is>
          <t>Natuf | Business Owners | Tier1 + Growth Cities | Oct26 | V1</t>
        </is>
      </c>
      <c r="M3222" t="inlineStr">
        <is>
          <t>Natuf | Business Owners | Tier1 + Growth Cities | Oct26 | V1</t>
        </is>
      </c>
      <c r="N3222" t="inlineStr">
        <is>
          <t>Natuf | Reel | Brand Ambassador | Heard Of Owning A Cafe | V1</t>
        </is>
      </c>
      <c r="O3222" t="inlineStr">
        <is>
          <t>Natuf</t>
        </is>
      </c>
      <c r="P3222" t="inlineStr">
        <is>
          <t>Facebook</t>
        </is>
      </c>
      <c r="Q3222" t="inlineStr">
        <is>
          <t>Tejaswini Tarigopula</t>
        </is>
      </c>
      <c r="R3222" t="inlineStr">
        <is>
          <t>Arjuman Vidya Sagar</t>
        </is>
      </c>
      <c r="S3222" t="inlineStr">
        <is>
          <t>DNP - Did Not Pick Up</t>
        </is>
      </c>
      <c r="T3222" t="inlineStr">
        <is>
          <t>Delhi</t>
        </is>
      </c>
      <c r="U3222" t="inlineStr">
        <is>
          <t xml:space="preserve"> </t>
        </is>
      </c>
      <c r="V3222" t="n">
        <v>6</v>
      </c>
      <c r="W3222" t="n">
        <v>0</v>
      </c>
      <c r="X3222" t="inlineStr">
        <is>
          <t>XXXXXX4864</t>
        </is>
      </c>
      <c r="Y3222" s="72" t="n">
        <v>46326.52037037037</v>
      </c>
    </row>
    <row r="3223">
      <c r="A3223" s="39" t="inlineStr">
        <is>
          <t>6ac860f908a798518bdd1741</t>
        </is>
      </c>
      <c r="B3223" s="72" t="n">
        <v>46304.37871527778</v>
      </c>
      <c r="C3223" s="70" t="n">
        <v>46304</v>
      </c>
      <c r="D3223" t="inlineStr">
        <is>
          <t>2026-10</t>
        </is>
      </c>
      <c r="E3223" t="inlineStr">
        <is>
          <t>Wk of 2026-10-05</t>
        </is>
      </c>
      <c r="F3223" t="inlineStr">
        <is>
          <t>Lost</t>
        </is>
      </c>
      <c r="G3223" s="39" t="str">
        <f>IF(ISNUMBER(MATCH(F3223,QualityStatuses,0)),"Quality Lead","Non-Quality Lead")</f>
        <v>Non-Quality Lead</v>
      </c>
      <c r="H3223" s="39" t="str">
        <f>IFERROR(INDEX(CampTypes,MATCH(I3223,CampList,0)),"Unattributed")</f>
        <v>New</v>
      </c>
      <c r="I3223" t="inlineStr">
        <is>
          <t>EBG - In House | ABO | Natuf | Leads | Unit Franchise | India | Oct26 | V1</t>
        </is>
      </c>
      <c r="J3223" t="inlineStr">
        <is>
          <t>EBG - In House | ABO | Natuf | Leads | Unit Franchise | India | Oct26 | V1</t>
        </is>
      </c>
      <c r="K3223" t="inlineStr">
        <is>
          <t>Direct (campaign tagged in CRM)</t>
        </is>
      </c>
      <c r="L3223" t="inlineStr">
        <is>
          <t>Natuf | Broad | Tier1 + Growth Cities | Oct26 | V1</t>
        </is>
      </c>
      <c r="M3223" t="inlineStr">
        <is>
          <t>Natuf | Broad | Tier1 + Growth Cities | Oct26 | V1</t>
        </is>
      </c>
      <c r="N3223" t="inlineStr">
        <is>
          <t>Natuf | Reel | Brand Ambassador | Heard Of Owning A Cafe | V1</t>
        </is>
      </c>
      <c r="O3223" t="inlineStr">
        <is>
          <t>Natuf</t>
        </is>
      </c>
      <c r="P3223" t="inlineStr">
        <is>
          <t>Facebook</t>
        </is>
      </c>
      <c r="Q3223" t="inlineStr">
        <is>
          <t>Tejaswini Tarigopula</t>
        </is>
      </c>
      <c r="R3223" t="inlineStr">
        <is>
          <t>Sai Charan</t>
        </is>
      </c>
      <c r="S3223" t="inlineStr">
        <is>
          <t>Not Interested</t>
        </is>
      </c>
      <c r="T3223" t="inlineStr">
        <is>
          <t>Delhi</t>
        </is>
      </c>
      <c r="U3223" t="inlineStr">
        <is>
          <t xml:space="preserve"> </t>
        </is>
      </c>
      <c r="V3223" t="n">
        <v>2</v>
      </c>
      <c r="W3223" t="n">
        <v>2</v>
      </c>
      <c r="X3223" t="inlineStr">
        <is>
          <t>XXXXXX1200</t>
        </is>
      </c>
      <c r="Y3223" s="72" t="n">
        <v>46326.52037037037</v>
      </c>
    </row>
    <row r="3224">
      <c r="A3224" s="39" t="inlineStr">
        <is>
          <t>6ac86080df3a6d3a678a32a1</t>
        </is>
      </c>
      <c r="B3224" s="72" t="n">
        <v>46304.37731481482</v>
      </c>
      <c r="C3224" s="70" t="n">
        <v>46304</v>
      </c>
      <c r="D3224" t="inlineStr">
        <is>
          <t>2026-10</t>
        </is>
      </c>
      <c r="E3224" t="inlineStr">
        <is>
          <t>Wk of 2026-10-05</t>
        </is>
      </c>
      <c r="F3224" t="inlineStr">
        <is>
          <t>Details Shared</t>
        </is>
      </c>
      <c r="G3224" s="39" t="str">
        <f>IF(ISNUMBER(MATCH(F3224,QualityStatuses,0)),"Quality Lead","Non-Quality Lead")</f>
        <v>Quality Lead</v>
      </c>
      <c r="H3224" s="39" t="str">
        <f>IFERROR(INDEX(CampTypes,MATCH(I3224,CampList,0)),"Unattributed")</f>
        <v>New</v>
      </c>
      <c r="I3224" t="inlineStr">
        <is>
          <t>EBG - In House | ABO | Natuf | Leads | Unit Franchise | India | Oct26 | V1</t>
        </is>
      </c>
      <c r="J3224" t="inlineStr">
        <is>
          <t>EBG - In House | ABO | Natuf | Leads | Unit Franchise | India | Oct26 | V1</t>
        </is>
      </c>
      <c r="K3224" t="inlineStr">
        <is>
          <t>Direct (campaign tagged in CRM)</t>
        </is>
      </c>
      <c r="L3224" t="inlineStr">
        <is>
          <t>Natuf | Broad | Tier1 + Growth Cities | Oct26 | V1</t>
        </is>
      </c>
      <c r="M3224" t="inlineStr">
        <is>
          <t>Natuf | Broad | Tier1 + Growth Cities | Oct26 | V1</t>
        </is>
      </c>
      <c r="N3224" t="inlineStr">
        <is>
          <t>Natuf | Reel | Brand Ambassador | Heard Of Owning A Cafe | V1</t>
        </is>
      </c>
      <c r="O3224" t="inlineStr">
        <is>
          <t>Natuf</t>
        </is>
      </c>
      <c r="P3224" t="inlineStr">
        <is>
          <t>Facebook</t>
        </is>
      </c>
      <c r="Q3224" t="inlineStr">
        <is>
          <t>Tejaswini Tarigopula</t>
        </is>
      </c>
      <c r="R3224" t="inlineStr">
        <is>
          <t>Prabhudatta Pattanaik</t>
        </is>
      </c>
      <c r="S3224" t="inlineStr">
        <is>
          <t>-</t>
        </is>
      </c>
      <c r="T3224" t="inlineStr">
        <is>
          <t>Delhi</t>
        </is>
      </c>
      <c r="U3224" t="inlineStr">
        <is>
          <t xml:space="preserve"> </t>
        </is>
      </c>
      <c r="V3224" t="n">
        <v>2</v>
      </c>
      <c r="W3224" t="n">
        <v>2</v>
      </c>
      <c r="X3224" t="inlineStr">
        <is>
          <t>XXXXXX9382</t>
        </is>
      </c>
      <c r="Y3224" s="72" t="n">
        <v>46326.52037037037</v>
      </c>
    </row>
    <row r="3225">
      <c r="A3225" s="39" t="inlineStr">
        <is>
          <t>6ac85ef67799b21b92eaa230</t>
        </is>
      </c>
      <c r="B3225" s="72" t="n">
        <v>46304.37275462963</v>
      </c>
      <c r="C3225" s="70" t="n">
        <v>46304</v>
      </c>
      <c r="D3225" t="inlineStr">
        <is>
          <t>2026-10</t>
        </is>
      </c>
      <c r="E3225" t="inlineStr">
        <is>
          <t>Wk of 2026-10-05</t>
        </is>
      </c>
      <c r="F3225" t="inlineStr">
        <is>
          <t>Connected</t>
        </is>
      </c>
      <c r="G3225" s="39" t="str">
        <f>IF(ISNUMBER(MATCH(F3225,QualityStatuses,0)),"Quality Lead","Non-Quality Lead")</f>
        <v>Non-Quality Lead</v>
      </c>
      <c r="H3225" s="39" t="str">
        <f>IFERROR(INDEX(CampTypes,MATCH(I3225,CampList,0)),"Unattributed")</f>
        <v>New</v>
      </c>
      <c r="I3225" t="inlineStr">
        <is>
          <t>EBG - In House | ABO | Natuf | Leads | Unit Franchise | India | Oct26 | V1</t>
        </is>
      </c>
      <c r="J3225" t="inlineStr">
        <is>
          <t>EBG - In House | ABO | Natuf | Leads | Unit Franchise | India | Oct26 | V1</t>
        </is>
      </c>
      <c r="K3225" t="inlineStr">
        <is>
          <t>Direct (campaign tagged in CRM)</t>
        </is>
      </c>
      <c r="L3225" t="inlineStr">
        <is>
          <t>Natuf | Investors | Tier1 + Growth Cities | Oct26 | V1</t>
        </is>
      </c>
      <c r="M3225" t="inlineStr">
        <is>
          <t>Natuf | Investors | Tier1 + Growth Cities | Oct26 | V1</t>
        </is>
      </c>
      <c r="N3225" t="inlineStr">
        <is>
          <t>Natuf | Reel | Brand Ambassador | Heard Of Owning A Cafe | V1</t>
        </is>
      </c>
      <c r="O3225" t="inlineStr">
        <is>
          <t>Natuf</t>
        </is>
      </c>
      <c r="P3225" t="inlineStr">
        <is>
          <t>Facebook</t>
        </is>
      </c>
      <c r="Q3225" t="inlineStr">
        <is>
          <t>Tejaswini Tarigopula</t>
        </is>
      </c>
      <c r="R3225" t="inlineStr">
        <is>
          <t>Shivani Sharma</t>
        </is>
      </c>
      <c r="S3225" t="inlineStr">
        <is>
          <t>-</t>
        </is>
      </c>
      <c r="T3225" t="inlineStr">
        <is>
          <t>Pune</t>
        </is>
      </c>
      <c r="U3225" t="inlineStr">
        <is>
          <t xml:space="preserve"> </t>
        </is>
      </c>
      <c r="V3225" t="n">
        <v>8</v>
      </c>
      <c r="W3225" t="n">
        <v>2</v>
      </c>
      <c r="X3225" t="inlineStr">
        <is>
          <t>XXXXXX5228</t>
        </is>
      </c>
      <c r="Y3225" s="72" t="n">
        <v>46326.52037037037</v>
      </c>
    </row>
    <row r="3226">
      <c r="A3226" s="39" t="inlineStr">
        <is>
          <t>6ac85ef25ff68825b9d91ccb</t>
        </is>
      </c>
      <c r="B3226" s="72" t="n">
        <v>46304.37270833334</v>
      </c>
      <c r="C3226" s="70" t="n">
        <v>46304</v>
      </c>
      <c r="D3226" t="inlineStr">
        <is>
          <t>2026-10</t>
        </is>
      </c>
      <c r="E3226" t="inlineStr">
        <is>
          <t>Wk of 2026-10-05</t>
        </is>
      </c>
      <c r="F3226" t="inlineStr">
        <is>
          <t>Attempt 1</t>
        </is>
      </c>
      <c r="G3226" s="39" t="str">
        <f>IF(ISNUMBER(MATCH(F3226,QualityStatuses,0)),"Quality Lead","Non-Quality Lead")</f>
        <v>Non-Quality Lead</v>
      </c>
      <c r="H3226" s="39" t="str">
        <f>IFERROR(INDEX(CampTypes,MATCH(I3226,CampList,0)),"Unattributed")</f>
        <v>New</v>
      </c>
      <c r="I3226" t="inlineStr">
        <is>
          <t>EBG - In House | ABO | Natuf | Leads | Unit Franchise | India | Oct26 | V1</t>
        </is>
      </c>
      <c r="J3226" t="inlineStr">
        <is>
          <t>EBG - In House | ABO | Natuf | Leads | Unit Franchise | India | Oct26 | V1</t>
        </is>
      </c>
      <c r="K3226" t="inlineStr">
        <is>
          <t>Direct (campaign tagged in CRM)</t>
        </is>
      </c>
      <c r="L3226" t="inlineStr">
        <is>
          <t>Natuf | Investors | Tier1 + Growth Cities | Oct26 | V1</t>
        </is>
      </c>
      <c r="M3226" t="inlineStr">
        <is>
          <t>Natuf | Investors | Tier1 + Growth Cities | Oct26 | V1</t>
        </is>
      </c>
      <c r="N3226" t="inlineStr">
        <is>
          <t>Natuf | Reel | Brand Ambassador | Heard Of Owning A Cafe | V1</t>
        </is>
      </c>
      <c r="O3226" t="inlineStr">
        <is>
          <t>Natuf</t>
        </is>
      </c>
      <c r="P3226" t="inlineStr">
        <is>
          <t>Facebook</t>
        </is>
      </c>
      <c r="Q3226" t="inlineStr">
        <is>
          <t>Tejaswini Tarigopula</t>
        </is>
      </c>
      <c r="R3226" t="inlineStr">
        <is>
          <t>Shivamani</t>
        </is>
      </c>
      <c r="S3226" t="inlineStr">
        <is>
          <t>-</t>
        </is>
      </c>
      <c r="T3226" t="inlineStr">
        <is>
          <t>Rajkot</t>
        </is>
      </c>
      <c r="U3226" t="inlineStr">
        <is>
          <t xml:space="preserve"> </t>
        </is>
      </c>
      <c r="V3226" t="n">
        <v>3</v>
      </c>
      <c r="W3226" t="n">
        <v>2</v>
      </c>
      <c r="X3226" t="inlineStr">
        <is>
          <t>XXXXXX0567</t>
        </is>
      </c>
      <c r="Y3226" s="72" t="n">
        <v>46326.52037037037</v>
      </c>
    </row>
    <row r="3227">
      <c r="A3227" s="39" t="inlineStr">
        <is>
          <t>6ac85ea97799b21b92eaa1f3</t>
        </is>
      </c>
      <c r="B3227" s="72" t="n">
        <v>46304.37186342593</v>
      </c>
      <c r="C3227" s="70" t="n">
        <v>46304</v>
      </c>
      <c r="D3227" t="inlineStr">
        <is>
          <t>2026-10</t>
        </is>
      </c>
      <c r="E3227" t="inlineStr">
        <is>
          <t>Wk of 2026-10-05</t>
        </is>
      </c>
      <c r="F3227" t="inlineStr">
        <is>
          <t>Meeting Scheduled</t>
        </is>
      </c>
      <c r="G3227" s="39" t="str">
        <f>IF(ISNUMBER(MATCH(F3227,QualityStatuses,0)),"Quality Lead","Non-Quality Lead")</f>
        <v>Quality Lead</v>
      </c>
      <c r="H3227" s="39" t="str">
        <f>IFERROR(INDEX(CampTypes,MATCH(I3227,CampList,0)),"Unattributed")</f>
        <v>New</v>
      </c>
      <c r="I3227" t="inlineStr">
        <is>
          <t>EBG - In House | ABO | Natuf | Leads | Unit Franchise | India | Oct26 | V1</t>
        </is>
      </c>
      <c r="J3227" t="inlineStr">
        <is>
          <t>EBG - In House | ABO | Natuf | Leads | Unit Franchise | India | Oct26 | V1</t>
        </is>
      </c>
      <c r="K3227" t="inlineStr">
        <is>
          <t>Direct (campaign tagged in CRM)</t>
        </is>
      </c>
      <c r="L3227" t="inlineStr">
        <is>
          <t>Natuf | Business Owners | Tier1 + Growth Cities | Oct26 | V1</t>
        </is>
      </c>
      <c r="M3227" t="inlineStr">
        <is>
          <t>Natuf | Business Owners | Tier1 + Growth Cities | Oct26 | V1</t>
        </is>
      </c>
      <c r="N3227" t="inlineStr">
        <is>
          <t>Natuf | Reel | Brand Ambassador | Heard Of Owning A Cafe | V1</t>
        </is>
      </c>
      <c r="O3227" t="inlineStr">
        <is>
          <t>Natuf</t>
        </is>
      </c>
      <c r="P3227" t="inlineStr">
        <is>
          <t>Facebook</t>
        </is>
      </c>
      <c r="Q3227" t="inlineStr">
        <is>
          <t>Marshal Malbari</t>
        </is>
      </c>
      <c r="R3227" t="inlineStr">
        <is>
          <t>Rinkita Virvani</t>
        </is>
      </c>
      <c r="S3227" t="inlineStr">
        <is>
          <t>-</t>
        </is>
      </c>
      <c r="T3227" t="inlineStr">
        <is>
          <t>jaipur</t>
        </is>
      </c>
      <c r="U3227" t="inlineStr">
        <is>
          <t xml:space="preserve"> </t>
        </is>
      </c>
      <c r="V3227" t="n">
        <v>7</v>
      </c>
      <c r="W3227" t="n">
        <v>4</v>
      </c>
      <c r="X3227" t="inlineStr">
        <is>
          <t>XXXXXX8676</t>
        </is>
      </c>
      <c r="Y3227" s="72" t="n">
        <v>46326.52037037037</v>
      </c>
    </row>
    <row r="3228">
      <c r="A3228" s="39" t="inlineStr">
        <is>
          <t>6ac85db52c7c2afee1d51c76</t>
        </is>
      </c>
      <c r="B3228" s="72" t="n">
        <v>46304.36903935186</v>
      </c>
      <c r="C3228" s="70" t="n">
        <v>46304</v>
      </c>
      <c r="D3228" t="inlineStr">
        <is>
          <t>2026-10</t>
        </is>
      </c>
      <c r="E3228" t="inlineStr">
        <is>
          <t>Wk of 2026-10-05</t>
        </is>
      </c>
      <c r="F3228" t="inlineStr">
        <is>
          <t>Attempt 5</t>
        </is>
      </c>
      <c r="G3228" s="39" t="str">
        <f>IF(ISNUMBER(MATCH(F3228,QualityStatuses,0)),"Quality Lead","Non-Quality Lead")</f>
        <v>Non-Quality Lead</v>
      </c>
      <c r="H3228" s="39" t="str">
        <f>IFERROR(INDEX(CampTypes,MATCH(I3228,CampList,0)),"Unattributed")</f>
        <v>Old</v>
      </c>
      <c r="I3228" t="inlineStr">
        <is>
          <t>natuf_Kiosk_14072026_Hindi</t>
        </is>
      </c>
      <c r="J3228" t="inlineStr">
        <is>
          <t>natuf_Kiosk_14072026_Hindi</t>
        </is>
      </c>
      <c r="K3228" t="inlineStr">
        <is>
          <t>Direct (campaign tagged in CRM)</t>
        </is>
      </c>
      <c r="L3228" t="inlineStr">
        <is>
          <t>natuf_Kiosk_23092026_ad set3</t>
        </is>
      </c>
      <c r="M3228" t="inlineStr">
        <is>
          <t>natuf_Kiosk_23092026_ad set3</t>
        </is>
      </c>
      <c r="N3228" t="inlineStr">
        <is>
          <t>natuf_Kiosk_Fomo_23092026_ad set3_ad2</t>
        </is>
      </c>
      <c r="O3228" t="inlineStr">
        <is>
          <t>Natuf</t>
        </is>
      </c>
      <c r="P3228" t="inlineStr">
        <is>
          <t>Facebook</t>
        </is>
      </c>
      <c r="Q3228" t="inlineStr">
        <is>
          <t>Marshal Malbari</t>
        </is>
      </c>
      <c r="R3228" t="inlineStr">
        <is>
          <t>Vanita Joshi</t>
        </is>
      </c>
      <c r="S3228" t="inlineStr">
        <is>
          <t>-</t>
        </is>
      </c>
      <c r="T3228" t="inlineStr">
        <is>
          <t>Mumbai</t>
        </is>
      </c>
      <c r="U3228" t="inlineStr">
        <is>
          <t xml:space="preserve"> </t>
        </is>
      </c>
      <c r="V3228" t="n">
        <v>5</v>
      </c>
      <c r="W3228" t="n">
        <v>0</v>
      </c>
      <c r="X3228" t="inlineStr">
        <is>
          <t>XXXXXX1515</t>
        </is>
      </c>
      <c r="Y3228" s="72" t="n">
        <v>46322.73003472222</v>
      </c>
    </row>
    <row r="3229">
      <c r="A3229" s="39" t="inlineStr">
        <is>
          <t>6ac85d1cc64bdf424fb57be8</t>
        </is>
      </c>
      <c r="B3229" s="72" t="n">
        <v>46304.36726851852</v>
      </c>
      <c r="C3229" s="70" t="n">
        <v>46304</v>
      </c>
      <c r="D3229" t="inlineStr">
        <is>
          <t>2026-10</t>
        </is>
      </c>
      <c r="E3229" t="inlineStr">
        <is>
          <t>Wk of 2026-10-05</t>
        </is>
      </c>
      <c r="F3229" t="inlineStr">
        <is>
          <t>Lost</t>
        </is>
      </c>
      <c r="G3229" s="39" t="str">
        <f>IF(ISNUMBER(MATCH(F3229,QualityStatuses,0)),"Quality Lead","Non-Quality Lead")</f>
        <v>Non-Quality Lead</v>
      </c>
      <c r="H3229" s="39" t="str">
        <f>IFERROR(INDEX(CampTypes,MATCH(I3229,CampList,0)),"Unattributed")</f>
        <v>New</v>
      </c>
      <c r="I3229" t="inlineStr">
        <is>
          <t>EBG - In House | ABO | Natuf | Leads | Unit Franchise | India | Oct26 | V1</t>
        </is>
      </c>
      <c r="J3229" t="inlineStr">
        <is>
          <t>EBG - In House | ABO | Natuf | Leads | Unit Franchise | India | Oct26 | V1</t>
        </is>
      </c>
      <c r="K3229" t="inlineStr">
        <is>
          <t>Direct (campaign tagged in CRM)</t>
        </is>
      </c>
      <c r="L3229" t="inlineStr">
        <is>
          <t>Natuf | Business Owners | Tier1 + Growth Cities | Oct26 | V1</t>
        </is>
      </c>
      <c r="M3229" t="inlineStr">
        <is>
          <t>Natuf | Business Owners | Tier1 + Growth Cities | Oct26 | V1</t>
        </is>
      </c>
      <c r="N3229" t="inlineStr">
        <is>
          <t>Natuf | Reel | Brand Ambassador | Heard Of Owning A Cafe | V1</t>
        </is>
      </c>
      <c r="O3229" t="inlineStr">
        <is>
          <t>Natuf</t>
        </is>
      </c>
      <c r="P3229" t="inlineStr">
        <is>
          <t>Facebook</t>
        </is>
      </c>
      <c r="Q3229" t="inlineStr">
        <is>
          <t>Tejaswini Tarigopula</t>
        </is>
      </c>
      <c r="R3229" t="inlineStr">
        <is>
          <t>Rauth Sanketh</t>
        </is>
      </c>
      <c r="S3229" t="inlineStr">
        <is>
          <t>Not Interested</t>
        </is>
      </c>
      <c r="T3229" t="inlineStr">
        <is>
          <t>Surat</t>
        </is>
      </c>
      <c r="U3229" t="inlineStr">
        <is>
          <t xml:space="preserve"> </t>
        </is>
      </c>
      <c r="V3229" t="n">
        <v>1</v>
      </c>
      <c r="W3229" t="n">
        <v>1</v>
      </c>
      <c r="X3229" t="inlineStr">
        <is>
          <t>XXXXXX0513</t>
        </is>
      </c>
      <c r="Y3229" s="72" t="n">
        <v>46326.52037037037</v>
      </c>
    </row>
    <row r="3230">
      <c r="A3230" s="39" t="inlineStr">
        <is>
          <t>6ac8532a37ef951cd440446f</t>
        </is>
      </c>
      <c r="B3230" s="72" t="n">
        <v>46304.33780092592</v>
      </c>
      <c r="C3230" s="70" t="n">
        <v>46304</v>
      </c>
      <c r="D3230" t="inlineStr">
        <is>
          <t>2026-10</t>
        </is>
      </c>
      <c r="E3230" t="inlineStr">
        <is>
          <t>Wk of 2026-10-05</t>
        </is>
      </c>
      <c r="F3230" t="inlineStr">
        <is>
          <t>Details Shared</t>
        </is>
      </c>
      <c r="G3230" s="39" t="str">
        <f>IF(ISNUMBER(MATCH(F3230,QualityStatuses,0)),"Quality Lead","Non-Quality Lead")</f>
        <v>Quality Lead</v>
      </c>
      <c r="H3230" s="39" t="str">
        <f>IFERROR(INDEX(CampTypes,MATCH(I3230,CampList,0)),"Unattributed")</f>
        <v>New</v>
      </c>
      <c r="I3230" t="inlineStr">
        <is>
          <t>EBG - In House | ABO | Natuf | Leads | Unit Franchise | India | Oct26 | V1</t>
        </is>
      </c>
      <c r="J3230" t="inlineStr">
        <is>
          <t>EBG - In House | ABO | Natuf | Leads | Unit Franchise | India | Oct26 | V1</t>
        </is>
      </c>
      <c r="K3230" t="inlineStr">
        <is>
          <t>Direct (campaign tagged in CRM)</t>
        </is>
      </c>
      <c r="L3230" t="inlineStr">
        <is>
          <t>Natuf | Business Owners | Tier1 + Growth Cities | Oct26 | V1</t>
        </is>
      </c>
      <c r="M3230" t="inlineStr">
        <is>
          <t>Natuf | Business Owners | Tier1 + Growth Cities | Oct26 | V1</t>
        </is>
      </c>
      <c r="N3230" t="inlineStr">
        <is>
          <t>Natuf | Reel | Brand Ambassador | Heard Of Owning A Cafe | V1</t>
        </is>
      </c>
      <c r="O3230" t="inlineStr">
        <is>
          <t>Natuf</t>
        </is>
      </c>
      <c r="P3230" t="inlineStr">
        <is>
          <t>Facebook</t>
        </is>
      </c>
      <c r="Q3230" t="inlineStr">
        <is>
          <t>Marshal Malbari</t>
        </is>
      </c>
      <c r="R3230" t="inlineStr">
        <is>
          <t>Aisha Rasalkar</t>
        </is>
      </c>
      <c r="S3230" t="inlineStr">
        <is>
          <t>-</t>
        </is>
      </c>
      <c r="T3230" t="inlineStr">
        <is>
          <t>Bhubaneswar</t>
        </is>
      </c>
      <c r="U3230" t="inlineStr">
        <is>
          <t xml:space="preserve"> </t>
        </is>
      </c>
      <c r="V3230" t="n">
        <v>6</v>
      </c>
      <c r="W3230" t="n">
        <v>3</v>
      </c>
      <c r="X3230" t="inlineStr">
        <is>
          <t>XXXXXX6458</t>
        </is>
      </c>
      <c r="Y3230" s="72" t="n">
        <v>46326.52037037037</v>
      </c>
    </row>
    <row r="3231">
      <c r="A3231" s="39" t="inlineStr">
        <is>
          <t>6ac84a8fac34156f380e5b31</t>
        </is>
      </c>
      <c r="B3231" s="72" t="n">
        <v>46304.31230324074</v>
      </c>
      <c r="C3231" s="70" t="n">
        <v>46304</v>
      </c>
      <c r="D3231" t="inlineStr">
        <is>
          <t>2026-10</t>
        </is>
      </c>
      <c r="E3231" t="inlineStr">
        <is>
          <t>Wk of 2026-10-05</t>
        </is>
      </c>
      <c r="F3231" t="inlineStr">
        <is>
          <t>Details Shared</t>
        </is>
      </c>
      <c r="G3231" s="39" t="str">
        <f>IF(ISNUMBER(MATCH(F3231,QualityStatuses,0)),"Quality Lead","Non-Quality Lead")</f>
        <v>Quality Lead</v>
      </c>
      <c r="H3231" s="39" t="str">
        <f>IFERROR(INDEX(CampTypes,MATCH(I3231,CampList,0)),"Unattributed")</f>
        <v>Old</v>
      </c>
      <c r="I3231" t="inlineStr">
        <is>
          <t>natuf_Kiosk_14072026_Hindi</t>
        </is>
      </c>
      <c r="J3231" t="inlineStr">
        <is>
          <t>natuf_Kiosk_14072026_Hindi</t>
        </is>
      </c>
      <c r="K3231" t="inlineStr">
        <is>
          <t>Direct (campaign tagged in CRM)</t>
        </is>
      </c>
      <c r="L3231" t="inlineStr">
        <is>
          <t>natuf_Kiosk_23092026_ad set3</t>
        </is>
      </c>
      <c r="M3231" t="inlineStr">
        <is>
          <t>natuf_Kiosk_23092026_ad set3</t>
        </is>
      </c>
      <c r="N3231" t="inlineStr">
        <is>
          <t>natuf_Kiosk_23092026_ad set3_ad1</t>
        </is>
      </c>
      <c r="O3231" t="inlineStr">
        <is>
          <t>Natuf</t>
        </is>
      </c>
      <c r="P3231" t="inlineStr">
        <is>
          <t>Facebook</t>
        </is>
      </c>
      <c r="Q3231" t="inlineStr">
        <is>
          <t>Marshal Malbari</t>
        </is>
      </c>
      <c r="R3231" t="inlineStr">
        <is>
          <t>Tanishq A</t>
        </is>
      </c>
      <c r="S3231" t="inlineStr">
        <is>
          <t>-</t>
        </is>
      </c>
      <c r="T3231" t="inlineStr">
        <is>
          <t>Gautam buddha nagar</t>
        </is>
      </c>
      <c r="U3231" t="inlineStr">
        <is>
          <t xml:space="preserve"> </t>
        </is>
      </c>
      <c r="V3231" t="n">
        <v>5</v>
      </c>
      <c r="W3231" t="n">
        <v>1</v>
      </c>
      <c r="X3231" t="inlineStr">
        <is>
          <t>XXXXXX4303</t>
        </is>
      </c>
      <c r="Y3231" s="72" t="n">
        <v>46326.52037037037</v>
      </c>
    </row>
    <row r="3232">
      <c r="A3232" s="39" t="inlineStr">
        <is>
          <t>6ac848829c4522a519a64257</t>
        </is>
      </c>
      <c r="B3232" s="72" t="n">
        <v>46304.30622685186</v>
      </c>
      <c r="C3232" s="70" t="n">
        <v>46304</v>
      </c>
      <c r="D3232" t="inlineStr">
        <is>
          <t>2026-10</t>
        </is>
      </c>
      <c r="E3232" t="inlineStr">
        <is>
          <t>Wk of 2026-10-05</t>
        </is>
      </c>
      <c r="F3232" t="inlineStr">
        <is>
          <t>Attempt 1</t>
        </is>
      </c>
      <c r="G3232" s="39" t="str">
        <f>IF(ISNUMBER(MATCH(F3232,QualityStatuses,0)),"Quality Lead","Non-Quality Lead")</f>
        <v>Non-Quality Lead</v>
      </c>
      <c r="H3232" s="39" t="str">
        <f>IFERROR(INDEX(CampTypes,MATCH(I3232,CampList,0)),"Unattributed")</f>
        <v>Old</v>
      </c>
      <c r="I3232" t="inlineStr">
        <is>
          <t>E_Natuf_Foco_10092026</t>
        </is>
      </c>
      <c r="J3232" t="inlineStr">
        <is>
          <t>E_Natuf_Foco_10092026</t>
        </is>
      </c>
      <c r="K3232" t="inlineStr">
        <is>
          <t>Direct (campaign tagged in CRM)</t>
        </is>
      </c>
      <c r="L3232" t="inlineStr">
        <is>
          <t>E_Natuf_Foco_10092026_Ad Set4</t>
        </is>
      </c>
      <c r="M3232" t="inlineStr">
        <is>
          <t>E_Natuf_Foco_10092026_Ad Set4</t>
        </is>
      </c>
      <c r="N3232" t="inlineStr">
        <is>
          <t>E_Natuf_Foco_10092026_Ad Set4_Ad4 -1</t>
        </is>
      </c>
      <c r="O3232" t="inlineStr">
        <is>
          <t>Natuf</t>
        </is>
      </c>
      <c r="P3232" t="inlineStr">
        <is>
          <t>Facebook</t>
        </is>
      </c>
      <c r="Q3232" t="inlineStr">
        <is>
          <t>Tejaswini Tarigopula</t>
        </is>
      </c>
      <c r="R3232" t="inlineStr">
        <is>
          <t>Rauth Sanketh</t>
        </is>
      </c>
      <c r="S3232" t="inlineStr">
        <is>
          <t>-</t>
        </is>
      </c>
      <c r="T3232" t="inlineStr">
        <is>
          <t>Chandigarh</t>
        </is>
      </c>
      <c r="U3232" t="inlineStr">
        <is>
          <t xml:space="preserve"> </t>
        </is>
      </c>
      <c r="V3232" t="n">
        <v>2</v>
      </c>
      <c r="W3232" t="n">
        <v>1</v>
      </c>
      <c r="X3232" t="inlineStr">
        <is>
          <t>XXXXXX6296</t>
        </is>
      </c>
      <c r="Y3232" s="72" t="n">
        <v>46326.52037037037</v>
      </c>
    </row>
    <row r="3233">
      <c r="A3233" s="39" t="inlineStr">
        <is>
          <t>6ac845e08f977d91c6f4ad26</t>
        </is>
      </c>
      <c r="B3233" s="72" t="n">
        <v>46304.29842592592</v>
      </c>
      <c r="C3233" s="70" t="n">
        <v>46304</v>
      </c>
      <c r="D3233" t="inlineStr">
        <is>
          <t>2026-10</t>
        </is>
      </c>
      <c r="E3233" t="inlineStr">
        <is>
          <t>Wk of 2026-10-05</t>
        </is>
      </c>
      <c r="F3233" t="inlineStr">
        <is>
          <t>Lost</t>
        </is>
      </c>
      <c r="G3233" s="39" t="str">
        <f>IF(ISNUMBER(MATCH(F3233,QualityStatuses,0)),"Quality Lead","Non-Quality Lead")</f>
        <v>Non-Quality Lead</v>
      </c>
      <c r="H3233" s="39" t="str">
        <f>IFERROR(INDEX(CampTypes,MATCH(I3233,CampList,0)),"Unattributed")</f>
        <v>New</v>
      </c>
      <c r="I3233" t="inlineStr">
        <is>
          <t>EBG - In House | ABO | Natuf | Leads | Unit Franchise | India | Oct26 | V1</t>
        </is>
      </c>
      <c r="J3233" t="inlineStr">
        <is>
          <t>EBG - In House | ABO | Natuf | Leads | Unit Franchise | India | Oct26 | V1</t>
        </is>
      </c>
      <c r="K3233" t="inlineStr">
        <is>
          <t>Direct (campaign tagged in CRM)</t>
        </is>
      </c>
      <c r="L3233" t="inlineStr">
        <is>
          <t>Natuf | Business Owners | Tier1 + Growth Cities | Oct26 | V1</t>
        </is>
      </c>
      <c r="M3233" t="inlineStr">
        <is>
          <t>Natuf | Business Owners | Tier1 + Growth Cities | Oct26 | V1</t>
        </is>
      </c>
      <c r="N3233" t="inlineStr">
        <is>
          <t>Natuf | Reel | Brand Ambassador | Heard Of Owning A Cafe | V1</t>
        </is>
      </c>
      <c r="O3233" t="inlineStr">
        <is>
          <t>Natuf</t>
        </is>
      </c>
      <c r="P3233" t="inlineStr">
        <is>
          <t>Facebook</t>
        </is>
      </c>
      <c r="Q3233" t="inlineStr">
        <is>
          <t>Tejaswini Tarigopula</t>
        </is>
      </c>
      <c r="R3233" t="inlineStr">
        <is>
          <t>Shivani Sharma</t>
        </is>
      </c>
      <c r="S3233" t="inlineStr">
        <is>
          <t>Not Interested</t>
        </is>
      </c>
      <c r="T3233" t="inlineStr">
        <is>
          <t>Mumbai</t>
        </is>
      </c>
      <c r="U3233" t="inlineStr">
        <is>
          <t xml:space="preserve"> </t>
        </is>
      </c>
      <c r="V3233" t="n">
        <v>2</v>
      </c>
      <c r="W3233" t="n">
        <v>1</v>
      </c>
      <c r="X3233" t="inlineStr">
        <is>
          <t>XXXXXX5256</t>
        </is>
      </c>
      <c r="Y3233" s="72" t="n">
        <v>46326.52037037037</v>
      </c>
    </row>
    <row r="3234">
      <c r="A3234" s="39" t="inlineStr">
        <is>
          <t>6ac8441c4be82ac4f2ac82e2</t>
        </is>
      </c>
      <c r="B3234" s="72" t="n">
        <v>46304.29319444444</v>
      </c>
      <c r="C3234" s="70" t="n">
        <v>46304</v>
      </c>
      <c r="D3234" t="inlineStr">
        <is>
          <t>2026-10</t>
        </is>
      </c>
      <c r="E3234" t="inlineStr">
        <is>
          <t>Wk of 2026-10-05</t>
        </is>
      </c>
      <c r="F3234" t="inlineStr">
        <is>
          <t>Attempt 1</t>
        </is>
      </c>
      <c r="G3234" s="39" t="str">
        <f>IF(ISNUMBER(MATCH(F3234,QualityStatuses,0)),"Quality Lead","Non-Quality Lead")</f>
        <v>Non-Quality Lead</v>
      </c>
      <c r="H3234" s="39" t="str">
        <f>IFERROR(INDEX(CampTypes,MATCH(I3234,CampList,0)),"Unattributed")</f>
        <v>New</v>
      </c>
      <c r="I3234" t="inlineStr">
        <is>
          <t>EBG - In House | ABO | Natuf | Leads | Unit Franchise | India | Oct26 | V1</t>
        </is>
      </c>
      <c r="J3234" t="inlineStr">
        <is>
          <t>EBG - In House | ABO | Natuf | Leads | Unit Franchise | India | Oct26 | V1</t>
        </is>
      </c>
      <c r="K3234" t="inlineStr">
        <is>
          <t>Direct (campaign tagged in CRM)</t>
        </is>
      </c>
      <c r="L3234" t="inlineStr">
        <is>
          <t>Natuf | Broad | Tier1 + Growth Cities | Oct26 | V1</t>
        </is>
      </c>
      <c r="M3234" t="inlineStr">
        <is>
          <t>Natuf | Broad | Tier1 + Growth Cities | Oct26 | V1</t>
        </is>
      </c>
      <c r="N3234" t="inlineStr">
        <is>
          <t>Natuf | Reel | Brand Ambassador | Heard Of Owning A Cafe | V1</t>
        </is>
      </c>
      <c r="O3234" t="inlineStr">
        <is>
          <t>Natuf</t>
        </is>
      </c>
      <c r="P3234" t="inlineStr">
        <is>
          <t>Facebook</t>
        </is>
      </c>
      <c r="Q3234" t="inlineStr">
        <is>
          <t>Tejaswini Tarigopula</t>
        </is>
      </c>
      <c r="R3234" t="inlineStr">
        <is>
          <t>Shivamani</t>
        </is>
      </c>
      <c r="S3234" t="inlineStr">
        <is>
          <t>-</t>
        </is>
      </c>
      <c r="T3234" t="inlineStr">
        <is>
          <t>Ahemdabad</t>
        </is>
      </c>
      <c r="U3234" t="inlineStr">
        <is>
          <t xml:space="preserve"> </t>
        </is>
      </c>
      <c r="V3234" t="n">
        <v>0</v>
      </c>
      <c r="W3234" t="n">
        <v>0</v>
      </c>
      <c r="X3234" t="inlineStr">
        <is>
          <t>XXXXXX2653</t>
        </is>
      </c>
      <c r="Y3234" s="72" t="n">
        <v>46326.52037037037</v>
      </c>
    </row>
    <row r="3235">
      <c r="A3235" s="39" t="inlineStr">
        <is>
          <t>6ac839d032f8f83631c08786</t>
        </is>
      </c>
      <c r="B3235" s="72" t="n">
        <v>46304.26268518518</v>
      </c>
      <c r="C3235" s="70" t="n">
        <v>46304</v>
      </c>
      <c r="D3235" t="inlineStr">
        <is>
          <t>2026-10</t>
        </is>
      </c>
      <c r="E3235" t="inlineStr">
        <is>
          <t>Wk of 2026-10-05</t>
        </is>
      </c>
      <c r="F3235" t="inlineStr">
        <is>
          <t>Connected</t>
        </is>
      </c>
      <c r="G3235" s="39" t="str">
        <f>IF(ISNUMBER(MATCH(F3235,QualityStatuses,0)),"Quality Lead","Non-Quality Lead")</f>
        <v>Non-Quality Lead</v>
      </c>
      <c r="H3235" s="39" t="str">
        <f>IFERROR(INDEX(CampTypes,MATCH(I3235,CampList,0)),"Unattributed")</f>
        <v>New</v>
      </c>
      <c r="I3235" t="inlineStr">
        <is>
          <t>EBG - In House | ABO | Natuf | Leads | Unit Franchise | India | Oct26 | V1</t>
        </is>
      </c>
      <c r="J3235" t="inlineStr">
        <is>
          <t>EBG - In House | ABO | Natuf | Leads | Unit Franchise | India | Oct26 | V1</t>
        </is>
      </c>
      <c r="K3235" t="inlineStr">
        <is>
          <t>Direct (campaign tagged in CRM)</t>
        </is>
      </c>
      <c r="L3235" t="inlineStr">
        <is>
          <t>Natuf | Investors | Tier1 + Growth Cities | Oct26 | V1</t>
        </is>
      </c>
      <c r="M3235" t="inlineStr">
        <is>
          <t>Natuf | Investors | Tier1 + Growth Cities | Oct26 | V1</t>
        </is>
      </c>
      <c r="N3235" t="inlineStr">
        <is>
          <t>Natuf | Reel | Brand Ambassador | Heard Of Owning A Cafe | V1</t>
        </is>
      </c>
      <c r="O3235" t="inlineStr">
        <is>
          <t>Natuf</t>
        </is>
      </c>
      <c r="P3235" t="inlineStr">
        <is>
          <t>Facebook</t>
        </is>
      </c>
      <c r="Q3235" t="inlineStr">
        <is>
          <t>Tejaswini Tarigopula</t>
        </is>
      </c>
      <c r="R3235" t="inlineStr">
        <is>
          <t>Arjuman Vidya Sagar</t>
        </is>
      </c>
      <c r="S3235" t="inlineStr">
        <is>
          <t>-</t>
        </is>
      </c>
      <c r="T3235" t="inlineStr">
        <is>
          <t>Hyderabad</t>
        </is>
      </c>
      <c r="U3235" t="inlineStr">
        <is>
          <t xml:space="preserve"> </t>
        </is>
      </c>
      <c r="V3235" t="n">
        <v>3</v>
      </c>
      <c r="W3235" t="n">
        <v>1</v>
      </c>
      <c r="X3235" t="inlineStr">
        <is>
          <t>XXXXXX8875</t>
        </is>
      </c>
      <c r="Y3235" s="72" t="n">
        <v>46316.48777777778</v>
      </c>
    </row>
    <row r="3236">
      <c r="A3236" s="39" t="inlineStr">
        <is>
          <t>6ac82fdc3ef027f9ee61a7d4</t>
        </is>
      </c>
      <c r="B3236" s="72" t="n">
        <v>46304.23319444444</v>
      </c>
      <c r="C3236" s="70" t="n">
        <v>46304</v>
      </c>
      <c r="D3236" t="inlineStr">
        <is>
          <t>2026-10</t>
        </is>
      </c>
      <c r="E3236" t="inlineStr">
        <is>
          <t>Wk of 2026-10-05</t>
        </is>
      </c>
      <c r="F3236" t="inlineStr">
        <is>
          <t>Attempt 2</t>
        </is>
      </c>
      <c r="G3236" s="39" t="str">
        <f>IF(ISNUMBER(MATCH(F3236,QualityStatuses,0)),"Quality Lead","Non-Quality Lead")</f>
        <v>Non-Quality Lead</v>
      </c>
      <c r="H3236" s="39" t="str">
        <f>IFERROR(INDEX(CampTypes,MATCH(I3236,CampList,0)),"Unattributed")</f>
        <v>New</v>
      </c>
      <c r="I3236" t="inlineStr">
        <is>
          <t>EBG - In House | ABO | Natuf | Leads | Unit Franchise | India | Oct26 | V1</t>
        </is>
      </c>
      <c r="J3236" t="inlineStr">
        <is>
          <t>EBG - In House | ABO | Natuf | Leads | Unit Franchise | India | Oct26 | V1</t>
        </is>
      </c>
      <c r="K3236" t="inlineStr">
        <is>
          <t>Direct (campaign tagged in CRM)</t>
        </is>
      </c>
      <c r="L3236" t="inlineStr">
        <is>
          <t>Natuf | Business Owners | Tier1 + Growth Cities | Oct26 | V1</t>
        </is>
      </c>
      <c r="M3236" t="inlineStr">
        <is>
          <t>Natuf | Business Owners | Tier1 + Growth Cities | Oct26 | V1</t>
        </is>
      </c>
      <c r="N3236" t="inlineStr">
        <is>
          <t>Natuf | Reel | Brand Ambassador | Heard Of Owning A Cafe | V1</t>
        </is>
      </c>
      <c r="O3236" t="inlineStr">
        <is>
          <t>Natuf</t>
        </is>
      </c>
      <c r="P3236" t="inlineStr">
        <is>
          <t>Facebook</t>
        </is>
      </c>
      <c r="Q3236" t="inlineStr">
        <is>
          <t>Tejaswini Tarigopula</t>
        </is>
      </c>
      <c r="R3236" t="inlineStr">
        <is>
          <t>Sai Charan</t>
        </is>
      </c>
      <c r="S3236" t="inlineStr">
        <is>
          <t>-</t>
        </is>
      </c>
      <c r="T3236" t="inlineStr">
        <is>
          <t>Hyderabad</t>
        </is>
      </c>
      <c r="U3236" t="inlineStr">
        <is>
          <t xml:space="preserve"> </t>
        </is>
      </c>
      <c r="V3236" t="n">
        <v>2</v>
      </c>
      <c r="W3236" t="n">
        <v>0</v>
      </c>
      <c r="X3236" t="inlineStr">
        <is>
          <t>XXXXXX3705</t>
        </is>
      </c>
      <c r="Y3236" s="72" t="n">
        <v>46326.52037037037</v>
      </c>
    </row>
    <row r="3237">
      <c r="A3237" s="39" t="inlineStr">
        <is>
          <t>6ac8227aee8b5a498ad23f62</t>
        </is>
      </c>
      <c r="B3237" s="72" t="n">
        <v>46304.19354166667</v>
      </c>
      <c r="C3237" s="70" t="n">
        <v>46304</v>
      </c>
      <c r="D3237" t="inlineStr">
        <is>
          <t>2026-10</t>
        </is>
      </c>
      <c r="E3237" t="inlineStr">
        <is>
          <t>Wk of 2026-10-05</t>
        </is>
      </c>
      <c r="F3237" t="inlineStr">
        <is>
          <t>Lost</t>
        </is>
      </c>
      <c r="G3237" s="39" t="str">
        <f>IF(ISNUMBER(MATCH(F3237,QualityStatuses,0)),"Quality Lead","Non-Quality Lead")</f>
        <v>Non-Quality Lead</v>
      </c>
      <c r="H3237" s="39" t="str">
        <f>IFERROR(INDEX(CampTypes,MATCH(I3237,CampList,0)),"Unattributed")</f>
        <v>New</v>
      </c>
      <c r="I3237" t="inlineStr">
        <is>
          <t>EBG - In House | ABO | Natuf | Leads | Unit Franchise | India | Oct26 | V1</t>
        </is>
      </c>
      <c r="J3237" t="inlineStr">
        <is>
          <t>EBG - In House | ABO | Natuf | Leads | Unit Franchise | India | Oct26 | V1</t>
        </is>
      </c>
      <c r="K3237" t="inlineStr">
        <is>
          <t>Direct (campaign tagged in CRM)</t>
        </is>
      </c>
      <c r="L3237" t="inlineStr">
        <is>
          <t>Natuf | Broad | Tier1 + Growth Cities | Oct26 | V1</t>
        </is>
      </c>
      <c r="M3237" t="inlineStr">
        <is>
          <t>Natuf | Broad | Tier1 + Growth Cities | Oct26 | V1</t>
        </is>
      </c>
      <c r="N3237" t="inlineStr">
        <is>
          <t>Natuf | Reel | Brand Ambassador | Heard Of Owning A Cafe | V1</t>
        </is>
      </c>
      <c r="O3237" t="inlineStr">
        <is>
          <t>Natuf</t>
        </is>
      </c>
      <c r="P3237" t="inlineStr">
        <is>
          <t>Facebook</t>
        </is>
      </c>
      <c r="Q3237" t="inlineStr">
        <is>
          <t>Marshal Malbari</t>
        </is>
      </c>
      <c r="R3237" t="inlineStr">
        <is>
          <t>Drishti Lodhia</t>
        </is>
      </c>
      <c r="S3237" t="inlineStr">
        <is>
          <t>DNP - Did Not Pick Up</t>
        </is>
      </c>
      <c r="T3237" t="inlineStr">
        <is>
          <t>Kolhapur</t>
        </is>
      </c>
      <c r="U3237" t="inlineStr">
        <is>
          <t xml:space="preserve"> </t>
        </is>
      </c>
      <c r="V3237" t="n">
        <v>5</v>
      </c>
      <c r="W3237" t="n">
        <v>1</v>
      </c>
      <c r="X3237" t="inlineStr">
        <is>
          <t>XXXXXX7070</t>
        </is>
      </c>
      <c r="Y3237" s="72" t="n">
        <v>46326.52037037037</v>
      </c>
    </row>
    <row r="3238">
      <c r="A3238" s="39" t="inlineStr">
        <is>
          <t>6ac822016a430ac61d62bec8</t>
        </is>
      </c>
      <c r="B3238" s="72" t="n">
        <v>46304.1921412037</v>
      </c>
      <c r="C3238" s="70" t="n">
        <v>46304</v>
      </c>
      <c r="D3238" t="inlineStr">
        <is>
          <t>2026-10</t>
        </is>
      </c>
      <c r="E3238" t="inlineStr">
        <is>
          <t>Wk of 2026-10-05</t>
        </is>
      </c>
      <c r="F3238" t="inlineStr">
        <is>
          <t>Attempt 1</t>
        </is>
      </c>
      <c r="G3238" s="39" t="str">
        <f>IF(ISNUMBER(MATCH(F3238,QualityStatuses,0)),"Quality Lead","Non-Quality Lead")</f>
        <v>Non-Quality Lead</v>
      </c>
      <c r="H3238" s="39" t="str">
        <f>IFERROR(INDEX(CampTypes,MATCH(I3238,CampList,0)),"Unattributed")</f>
        <v>Old</v>
      </c>
      <c r="I3238" t="inlineStr">
        <is>
          <t>natuf_Kiosk_14072026_Hindi</t>
        </is>
      </c>
      <c r="J3238" t="inlineStr">
        <is>
          <t>natuf_Kiosk_14072026_Hindi</t>
        </is>
      </c>
      <c r="K3238" t="inlineStr">
        <is>
          <t>Direct (campaign tagged in CRM)</t>
        </is>
      </c>
      <c r="L3238" t="inlineStr">
        <is>
          <t>natuf_Kiosk_09102026</t>
        </is>
      </c>
      <c r="M3238" t="inlineStr">
        <is>
          <t>natuf_Kiosk_09102026</t>
        </is>
      </c>
      <c r="N3238" t="inlineStr">
        <is>
          <t>natuf_Kiosk_14072026_ad set_ad1</t>
        </is>
      </c>
      <c r="O3238" t="inlineStr">
        <is>
          <t>Natuf</t>
        </is>
      </c>
      <c r="P3238" t="inlineStr">
        <is>
          <t>Facebook</t>
        </is>
      </c>
      <c r="Q3238" t="inlineStr">
        <is>
          <t>Tejaswini Tarigopula</t>
        </is>
      </c>
      <c r="R3238" t="inlineStr">
        <is>
          <t>Rauth Sanketh</t>
        </is>
      </c>
      <c r="S3238" t="inlineStr">
        <is>
          <t>-</t>
        </is>
      </c>
      <c r="T3238" t="inlineStr">
        <is>
          <t>Bangalore</t>
        </is>
      </c>
      <c r="U3238" t="inlineStr">
        <is>
          <t xml:space="preserve"> </t>
        </is>
      </c>
      <c r="V3238" t="n">
        <v>3</v>
      </c>
      <c r="W3238" t="n">
        <v>0</v>
      </c>
      <c r="X3238" t="inlineStr">
        <is>
          <t>XXXXXX7116</t>
        </is>
      </c>
      <c r="Y3238" s="72" t="n">
        <v>46326.52037037037</v>
      </c>
    </row>
    <row r="3239">
      <c r="A3239" s="39" t="inlineStr">
        <is>
          <t>6ac81f2d914a018028c288f4</t>
        </is>
      </c>
      <c r="B3239" s="72" t="n">
        <v>46304.18376157407</v>
      </c>
      <c r="C3239" s="70" t="n">
        <v>46304</v>
      </c>
      <c r="D3239" t="inlineStr">
        <is>
          <t>2026-10</t>
        </is>
      </c>
      <c r="E3239" t="inlineStr">
        <is>
          <t>Wk of 2026-10-05</t>
        </is>
      </c>
      <c r="F3239" t="inlineStr">
        <is>
          <t>Lost</t>
        </is>
      </c>
      <c r="G3239" s="39" t="str">
        <f>IF(ISNUMBER(MATCH(F3239,QualityStatuses,0)),"Quality Lead","Non-Quality Lead")</f>
        <v>Non-Quality Lead</v>
      </c>
      <c r="H3239" s="39" t="str">
        <f>IFERROR(INDEX(CampTypes,MATCH(I3239,CampList,0)),"Unattributed")</f>
        <v>New</v>
      </c>
      <c r="I3239" t="inlineStr">
        <is>
          <t>EBG - In House | ABO | Natuf | Leads | Unit Franchise | India | Oct26 | V1</t>
        </is>
      </c>
      <c r="J3239" t="inlineStr">
        <is>
          <t>EBG - In House | ABO | Natuf | Leads | Unit Franchise | India | Oct26 | V1</t>
        </is>
      </c>
      <c r="K3239" t="inlineStr">
        <is>
          <t>Direct (campaign tagged in CRM)</t>
        </is>
      </c>
      <c r="L3239" t="inlineStr">
        <is>
          <t>Natuf | Investors | Tier1 + Growth Cities | Oct26 | V1</t>
        </is>
      </c>
      <c r="M3239" t="inlineStr">
        <is>
          <t>Natuf | Investors | Tier1 + Growth Cities | Oct26 | V1</t>
        </is>
      </c>
      <c r="N3239" t="inlineStr">
        <is>
          <t>Natuf | Reel | Brand Ambassador | Heard Of Owning A Cafe | V1</t>
        </is>
      </c>
      <c r="O3239" t="inlineStr">
        <is>
          <t>Natuf</t>
        </is>
      </c>
      <c r="P3239" t="inlineStr">
        <is>
          <t>Facebook</t>
        </is>
      </c>
      <c r="Q3239" t="inlineStr">
        <is>
          <t>Tejaswini Tarigopula</t>
        </is>
      </c>
      <c r="R3239" t="inlineStr">
        <is>
          <t>Shivani Sharma</t>
        </is>
      </c>
      <c r="S3239" t="inlineStr">
        <is>
          <t>Not Interested</t>
        </is>
      </c>
      <c r="T3239" t="inlineStr">
        <is>
          <t>Indore</t>
        </is>
      </c>
      <c r="U3239" t="inlineStr">
        <is>
          <t xml:space="preserve"> </t>
        </is>
      </c>
      <c r="V3239" t="n">
        <v>2</v>
      </c>
      <c r="W3239" t="n">
        <v>2</v>
      </c>
      <c r="X3239" t="inlineStr">
        <is>
          <t>XXXXXX7756</t>
        </is>
      </c>
      <c r="Y3239" s="72" t="n">
        <v>46326.52037037037</v>
      </c>
    </row>
    <row r="3240">
      <c r="A3240" s="39" t="inlineStr">
        <is>
          <t>6ac80c9ff03a5ade251f1402</t>
        </is>
      </c>
      <c r="B3240" s="72" t="n">
        <v>46304.12878472222</v>
      </c>
      <c r="C3240" s="70" t="n">
        <v>46304</v>
      </c>
      <c r="D3240" t="inlineStr">
        <is>
          <t>2026-10</t>
        </is>
      </c>
      <c r="E3240" t="inlineStr">
        <is>
          <t>Wk of 2026-10-05</t>
        </is>
      </c>
      <c r="F3240" t="inlineStr">
        <is>
          <t>Connected</t>
        </is>
      </c>
      <c r="G3240" s="39" t="str">
        <f>IF(ISNUMBER(MATCH(F3240,QualityStatuses,0)),"Quality Lead","Non-Quality Lead")</f>
        <v>Non-Quality Lead</v>
      </c>
      <c r="H3240" s="39" t="str">
        <f>IFERROR(INDEX(CampTypes,MATCH(I3240,CampList,0)),"Unattributed")</f>
        <v>New</v>
      </c>
      <c r="I3240" t="inlineStr">
        <is>
          <t>EBG - In House | ABO | Natuf | Leads | Unit Franchise | India | Oct26 | V1</t>
        </is>
      </c>
      <c r="J3240" t="inlineStr">
        <is>
          <t>EBG - In House | ABO | Natuf | Leads | Unit Franchise | India | Oct26 | V1</t>
        </is>
      </c>
      <c r="K3240" t="inlineStr">
        <is>
          <t>Direct (campaign tagged in CRM)</t>
        </is>
      </c>
      <c r="L3240" t="inlineStr">
        <is>
          <t>Natuf | Investors | Tier1 + Growth Cities | Oct26 | V1</t>
        </is>
      </c>
      <c r="M3240" t="inlineStr">
        <is>
          <t>Natuf | Investors | Tier1 + Growth Cities | Oct26 | V1</t>
        </is>
      </c>
      <c r="N3240" t="inlineStr">
        <is>
          <t>Natuf | Reel | Brand Ambassador | Heard Of Owning A Cafe | V1</t>
        </is>
      </c>
      <c r="O3240" t="inlineStr">
        <is>
          <t>Natuf</t>
        </is>
      </c>
      <c r="P3240" t="inlineStr">
        <is>
          <t>Facebook</t>
        </is>
      </c>
      <c r="Q3240" t="inlineStr">
        <is>
          <t>Tejaswini Tarigopula</t>
        </is>
      </c>
      <c r="R3240" t="inlineStr">
        <is>
          <t>Shivamani</t>
        </is>
      </c>
      <c r="S3240" t="inlineStr">
        <is>
          <t>-</t>
        </is>
      </c>
      <c r="T3240" t="inlineStr">
        <is>
          <t>Saharanpur</t>
        </is>
      </c>
      <c r="U3240" t="inlineStr">
        <is>
          <t xml:space="preserve"> </t>
        </is>
      </c>
      <c r="V3240" t="n">
        <v>2</v>
      </c>
      <c r="W3240" t="n">
        <v>1</v>
      </c>
      <c r="X3240" t="inlineStr">
        <is>
          <t>XXXXXX5236</t>
        </is>
      </c>
      <c r="Y3240" s="72" t="n">
        <v>46326.52037037037</v>
      </c>
    </row>
    <row r="3241">
      <c r="A3241" s="39" t="inlineStr">
        <is>
          <t>6ac809c207e2cc8063b74e70</t>
        </is>
      </c>
      <c r="B3241" s="72" t="n">
        <v>46304.12030092593</v>
      </c>
      <c r="C3241" s="70" t="n">
        <v>46304</v>
      </c>
      <c r="D3241" t="inlineStr">
        <is>
          <t>2026-10</t>
        </is>
      </c>
      <c r="E3241" t="inlineStr">
        <is>
          <t>Wk of 2026-10-05</t>
        </is>
      </c>
      <c r="F3241" t="inlineStr">
        <is>
          <t>Lost</t>
        </is>
      </c>
      <c r="G3241" s="39" t="str">
        <f>IF(ISNUMBER(MATCH(F3241,QualityStatuses,0)),"Quality Lead","Non-Quality Lead")</f>
        <v>Non-Quality Lead</v>
      </c>
      <c r="H3241" s="39" t="str">
        <f>IFERROR(INDEX(CampTypes,MATCH(I3241,CampList,0)),"Unattributed")</f>
        <v>New</v>
      </c>
      <c r="I3241" t="inlineStr">
        <is>
          <t>EBG - In House | ABO | Natuf | Leads | Unit Franchise | India | Oct26 | V1</t>
        </is>
      </c>
      <c r="J3241" t="inlineStr">
        <is>
          <t>EBG - In House | ABO | Natuf | Leads | Unit Franchise | India | Oct26 | V1</t>
        </is>
      </c>
      <c r="K3241" t="inlineStr">
        <is>
          <t>Direct (campaign tagged in CRM)</t>
        </is>
      </c>
      <c r="L3241" t="inlineStr">
        <is>
          <t>Natuf | Investors | Tier1 + Growth Cities | Oct26 | V1</t>
        </is>
      </c>
      <c r="M3241" t="inlineStr">
        <is>
          <t>Natuf | Investors | Tier1 + Growth Cities | Oct26 | V1</t>
        </is>
      </c>
      <c r="N3241" t="inlineStr">
        <is>
          <t>Natuf | Reel | Brand Ambassador | Heard Of Owning A Cafe | V1</t>
        </is>
      </c>
      <c r="O3241" t="inlineStr">
        <is>
          <t>Natuf</t>
        </is>
      </c>
      <c r="P3241" t="inlineStr">
        <is>
          <t>Facebook</t>
        </is>
      </c>
      <c r="Q3241" t="inlineStr">
        <is>
          <t>Marshal Malbari</t>
        </is>
      </c>
      <c r="R3241" t="inlineStr">
        <is>
          <t>Rohit Kamble</t>
        </is>
      </c>
      <c r="S3241" t="inlineStr">
        <is>
          <t>Invalid Data</t>
        </is>
      </c>
      <c r="T3241" t="inlineStr">
        <is>
          <t>वलसाड kahan per hai banglo</t>
        </is>
      </c>
      <c r="U3241" t="inlineStr">
        <is>
          <t xml:space="preserve"> </t>
        </is>
      </c>
      <c r="V3241" t="n">
        <v>1</v>
      </c>
      <c r="W3241" t="n">
        <v>0</v>
      </c>
      <c r="X3241" t="inlineStr">
        <is>
          <t>XXXXXX3163</t>
        </is>
      </c>
      <c r="Y3241" s="72" t="n">
        <v>46326.52037037037</v>
      </c>
    </row>
    <row r="3242">
      <c r="A3242" s="39" t="inlineStr">
        <is>
          <t>6ac8085b4da2f6dfb620e0f7</t>
        </is>
      </c>
      <c r="B3242" s="72" t="n">
        <v>46304.11614583333</v>
      </c>
      <c r="C3242" s="70" t="n">
        <v>46304</v>
      </c>
      <c r="D3242" t="inlineStr">
        <is>
          <t>2026-10</t>
        </is>
      </c>
      <c r="E3242" t="inlineStr">
        <is>
          <t>Wk of 2026-10-05</t>
        </is>
      </c>
      <c r="F3242" t="inlineStr">
        <is>
          <t>Connected</t>
        </is>
      </c>
      <c r="G3242" s="39" t="str">
        <f>IF(ISNUMBER(MATCH(F3242,QualityStatuses,0)),"Quality Lead","Non-Quality Lead")</f>
        <v>Non-Quality Lead</v>
      </c>
      <c r="H3242" s="39" t="str">
        <f>IFERROR(INDEX(CampTypes,MATCH(I3242,CampList,0)),"Unattributed")</f>
        <v>New</v>
      </c>
      <c r="I3242" t="inlineStr">
        <is>
          <t>EBG - In House | ABO | Natuf | Leads | Unit Franchise | India | Oct26 | V1</t>
        </is>
      </c>
      <c r="J3242" t="inlineStr">
        <is>
          <t>EBG - In House | ABO | Natuf | Leads | Unit Franchise | India | Oct26 | V1</t>
        </is>
      </c>
      <c r="K3242" t="inlineStr">
        <is>
          <t>Direct (campaign tagged in CRM)</t>
        </is>
      </c>
      <c r="L3242" t="inlineStr">
        <is>
          <t>Natuf | Broad | Tier1 + Growth Cities | Oct26 | V1</t>
        </is>
      </c>
      <c r="M3242" t="inlineStr">
        <is>
          <t>Natuf | Broad | Tier1 + Growth Cities | Oct26 | V1</t>
        </is>
      </c>
      <c r="N3242" t="inlineStr">
        <is>
          <t>Natuf | Reel | Brand Ambassador | Heard Of Owning A Cafe | V1</t>
        </is>
      </c>
      <c r="O3242" t="inlineStr">
        <is>
          <t>Natuf</t>
        </is>
      </c>
      <c r="P3242" t="inlineStr">
        <is>
          <t>Facebook</t>
        </is>
      </c>
      <c r="Q3242" t="inlineStr">
        <is>
          <t>Tejaswini Tarigopula</t>
        </is>
      </c>
      <c r="R3242" t="inlineStr">
        <is>
          <t>Rauth Sanketh</t>
        </is>
      </c>
      <c r="S3242" t="inlineStr">
        <is>
          <t>-</t>
        </is>
      </c>
      <c r="T3242" t="inlineStr">
        <is>
          <t>Bhopal</t>
        </is>
      </c>
      <c r="U3242" t="inlineStr">
        <is>
          <t xml:space="preserve"> </t>
        </is>
      </c>
      <c r="V3242" t="n">
        <v>9</v>
      </c>
      <c r="W3242" t="n">
        <v>7</v>
      </c>
      <c r="X3242" t="inlineStr">
        <is>
          <t>XXXXXX1009</t>
        </is>
      </c>
      <c r="Y3242" s="72" t="n">
        <v>46326.52037037037</v>
      </c>
    </row>
    <row r="3243">
      <c r="A3243" s="39" t="inlineStr">
        <is>
          <t>6ac802100ac00247d137849d</t>
        </is>
      </c>
      <c r="B3243" s="72" t="n">
        <v>46304.0975</v>
      </c>
      <c r="C3243" s="70" t="n">
        <v>46304</v>
      </c>
      <c r="D3243" t="inlineStr">
        <is>
          <t>2026-10</t>
        </is>
      </c>
      <c r="E3243" t="inlineStr">
        <is>
          <t>Wk of 2026-10-05</t>
        </is>
      </c>
      <c r="F3243" t="inlineStr">
        <is>
          <t>Connected</t>
        </is>
      </c>
      <c r="G3243" s="39" t="str">
        <f>IF(ISNUMBER(MATCH(F3243,QualityStatuses,0)),"Quality Lead","Non-Quality Lead")</f>
        <v>Non-Quality Lead</v>
      </c>
      <c r="H3243" s="39" t="str">
        <f>IFERROR(INDEX(CampTypes,MATCH(I3243,CampList,0)),"Unattributed")</f>
        <v>New</v>
      </c>
      <c r="I3243" t="inlineStr">
        <is>
          <t>EBG - In House | ABO | Natuf | Leads | Unit Franchise | India | Oct26 | V1</t>
        </is>
      </c>
      <c r="J3243" t="inlineStr">
        <is>
          <t>EBG - In House | ABO | Natuf | Leads | Unit Franchise | India | Oct26 | V1</t>
        </is>
      </c>
      <c r="K3243" t="inlineStr">
        <is>
          <t>Direct (campaign tagged in CRM)</t>
        </is>
      </c>
      <c r="L3243" t="inlineStr">
        <is>
          <t>Natuf | Investors | Tier1 + Growth Cities | Oct26 | V1</t>
        </is>
      </c>
      <c r="M3243" t="inlineStr">
        <is>
          <t>Natuf | Investors | Tier1 + Growth Cities | Oct26 | V1</t>
        </is>
      </c>
      <c r="N3243" t="inlineStr">
        <is>
          <t>Natuf | Reel | Brand Ambassador | Heard Of Owning A Cafe | V1</t>
        </is>
      </c>
      <c r="O3243" t="inlineStr">
        <is>
          <t>Natuf</t>
        </is>
      </c>
      <c r="P3243" t="inlineStr">
        <is>
          <t>Facebook</t>
        </is>
      </c>
      <c r="Q3243" t="inlineStr">
        <is>
          <t>Tejaswini Tarigopula</t>
        </is>
      </c>
      <c r="R3243" t="inlineStr">
        <is>
          <t>Arjuman Vidya Sagar</t>
        </is>
      </c>
      <c r="S3243" t="inlineStr">
        <is>
          <t>-</t>
        </is>
      </c>
      <c r="T3243" t="inlineStr">
        <is>
          <t>Navi Mumbai (New Mumbai)</t>
        </is>
      </c>
      <c r="U3243" t="inlineStr">
        <is>
          <t xml:space="preserve"> </t>
        </is>
      </c>
      <c r="V3243" t="n">
        <v>2</v>
      </c>
      <c r="W3243" t="n">
        <v>1</v>
      </c>
      <c r="X3243" t="inlineStr">
        <is>
          <t>XXXXXX2925</t>
        </is>
      </c>
      <c r="Y3243" s="72" t="n">
        <v>46326.52037037037</v>
      </c>
    </row>
    <row r="3244">
      <c r="A3244" s="39" t="inlineStr">
        <is>
          <t>6ac800949f781df2a598617b</t>
        </is>
      </c>
      <c r="B3244" s="72" t="n">
        <v>46304.09310185185</v>
      </c>
      <c r="C3244" s="70" t="n">
        <v>46304</v>
      </c>
      <c r="D3244" t="inlineStr">
        <is>
          <t>2026-10</t>
        </is>
      </c>
      <c r="E3244" t="inlineStr">
        <is>
          <t>Wk of 2026-10-05</t>
        </is>
      </c>
      <c r="F3244" t="inlineStr">
        <is>
          <t>Lost</t>
        </is>
      </c>
      <c r="G3244" s="39" t="str">
        <f>IF(ISNUMBER(MATCH(F3244,QualityStatuses,0)),"Quality Lead","Non-Quality Lead")</f>
        <v>Non-Quality Lead</v>
      </c>
      <c r="H3244" s="39" t="str">
        <f>IFERROR(INDEX(CampTypes,MATCH(I3244,CampList,0)),"Unattributed")</f>
        <v>New</v>
      </c>
      <c r="I3244" t="inlineStr">
        <is>
          <t>EBG - In House | ABO | Natuf | Leads | Unit Franchise | India | Oct26 | V1</t>
        </is>
      </c>
      <c r="J3244" t="inlineStr">
        <is>
          <t>EBG - In House | ABO | Natuf | Leads | Unit Franchise | India | Oct26 | V1</t>
        </is>
      </c>
      <c r="K3244" t="inlineStr">
        <is>
          <t>Direct (campaign tagged in CRM)</t>
        </is>
      </c>
      <c r="L3244" t="inlineStr">
        <is>
          <t>Natuf | LAL 1% | India | Jul26 | V1</t>
        </is>
      </c>
      <c r="M3244" t="inlineStr">
        <is>
          <t>Natuf | LAL 1% | India | Jul26 | V1</t>
        </is>
      </c>
      <c r="N3244" t="inlineStr">
        <is>
          <t>Natuf | Reel | Brand Ambassador | Heard Of Owning A Cafe | V1</t>
        </is>
      </c>
      <c r="O3244" t="inlineStr">
        <is>
          <t>Natuf</t>
        </is>
      </c>
      <c r="P3244" t="inlineStr">
        <is>
          <t>Facebook</t>
        </is>
      </c>
      <c r="Q3244" t="inlineStr">
        <is>
          <t>Tejaswini Tarigopula</t>
        </is>
      </c>
      <c r="R3244" t="inlineStr">
        <is>
          <t>Sai Charan</t>
        </is>
      </c>
      <c r="S3244" t="inlineStr">
        <is>
          <t>Wrong Number</t>
        </is>
      </c>
      <c r="T3244" t="inlineStr">
        <is>
          <t>Kirti Nagar, Delhi</t>
        </is>
      </c>
      <c r="U3244" t="inlineStr">
        <is>
          <t xml:space="preserve"> </t>
        </is>
      </c>
      <c r="V3244" t="n">
        <v>1</v>
      </c>
      <c r="W3244" t="n">
        <v>0</v>
      </c>
      <c r="X3244" t="inlineStr">
        <is>
          <t>XXXXXX5343</t>
        </is>
      </c>
      <c r="Y3244" s="72" t="n">
        <v>46326.52037037037</v>
      </c>
    </row>
    <row r="3245">
      <c r="A3245" s="39" t="inlineStr">
        <is>
          <t>6ac7fa66eff991aed6a404b6</t>
        </is>
      </c>
      <c r="B3245" s="72" t="n">
        <v>46304.07479166667</v>
      </c>
      <c r="C3245" s="70" t="n">
        <v>46304</v>
      </c>
      <c r="D3245" t="inlineStr">
        <is>
          <t>2026-10</t>
        </is>
      </c>
      <c r="E3245" t="inlineStr">
        <is>
          <t>Wk of 2026-10-05</t>
        </is>
      </c>
      <c r="F3245" t="inlineStr">
        <is>
          <t>Attempt 5</t>
        </is>
      </c>
      <c r="G3245" s="39" t="str">
        <f>IF(ISNUMBER(MATCH(F3245,QualityStatuses,0)),"Quality Lead","Non-Quality Lead")</f>
        <v>Non-Quality Lead</v>
      </c>
      <c r="H3245" s="39" t="str">
        <f>IFERROR(INDEX(CampTypes,MATCH(I3245,CampList,0)),"Unattributed")</f>
        <v>New</v>
      </c>
      <c r="I3245" t="inlineStr">
        <is>
          <t>EBG - In House | ABO | Natuf | Leads | Unit Franchise | India | Oct26 | V1</t>
        </is>
      </c>
      <c r="J3245" t="inlineStr">
        <is>
          <t>EBG - In House | ABO | Natuf | Leads | Unit Franchise | India | Oct26 | V1</t>
        </is>
      </c>
      <c r="K3245" t="inlineStr">
        <is>
          <t>Direct (campaign tagged in CRM)</t>
        </is>
      </c>
      <c r="L3245" t="inlineStr">
        <is>
          <t>Natuf | LAL 1% | India | Jul26 | V1</t>
        </is>
      </c>
      <c r="M3245" t="inlineStr">
        <is>
          <t>Natuf | LAL 1% | India | Jul26 | V1</t>
        </is>
      </c>
      <c r="N3245" t="inlineStr">
        <is>
          <t>Natuf | Reel | Brand Ambassador | Heard Of Owning A Cafe | V1</t>
        </is>
      </c>
      <c r="O3245" t="inlineStr">
        <is>
          <t>Natuf</t>
        </is>
      </c>
      <c r="P3245" t="inlineStr">
        <is>
          <t>Facebook</t>
        </is>
      </c>
      <c r="Q3245" t="inlineStr">
        <is>
          <t>Marshal Malbari</t>
        </is>
      </c>
      <c r="R3245" t="inlineStr">
        <is>
          <t>Rinkita Virvani</t>
        </is>
      </c>
      <c r="S3245" t="inlineStr">
        <is>
          <t>-</t>
        </is>
      </c>
      <c r="T3245" t="inlineStr">
        <is>
          <t>Gorakhpur</t>
        </is>
      </c>
      <c r="U3245" t="inlineStr">
        <is>
          <t xml:space="preserve"> </t>
        </is>
      </c>
      <c r="V3245" t="n">
        <v>6</v>
      </c>
      <c r="W3245" t="n">
        <v>0</v>
      </c>
      <c r="X3245" t="inlineStr">
        <is>
          <t>XXXXXX3332</t>
        </is>
      </c>
      <c r="Y3245" s="72" t="n">
        <v>46326.52037037037</v>
      </c>
    </row>
    <row r="3246">
      <c r="A3246" s="39" t="inlineStr">
        <is>
          <t>6ac7fa23b901dd880346cfd3</t>
        </is>
      </c>
      <c r="B3246" s="72" t="n">
        <v>46304.0740162037</v>
      </c>
      <c r="C3246" s="70" t="n">
        <v>46304</v>
      </c>
      <c r="D3246" t="inlineStr">
        <is>
          <t>2026-10</t>
        </is>
      </c>
      <c r="E3246" t="inlineStr">
        <is>
          <t>Wk of 2026-10-05</t>
        </is>
      </c>
      <c r="F3246" t="inlineStr">
        <is>
          <t>Lost</t>
        </is>
      </c>
      <c r="G3246" s="39" t="str">
        <f>IF(ISNUMBER(MATCH(F3246,QualityStatuses,0)),"Quality Lead","Non-Quality Lead")</f>
        <v>Non-Quality Lead</v>
      </c>
      <c r="H3246" s="39" t="str">
        <f>IFERROR(INDEX(CampTypes,MATCH(I3246,CampList,0)),"Unattributed")</f>
        <v>Old</v>
      </c>
      <c r="I3246" t="inlineStr">
        <is>
          <t>E_Karan_Natuf_All_07072026</t>
        </is>
      </c>
      <c r="J3246" t="inlineStr">
        <is>
          <t>E_Karan_Natuf_All_07072026</t>
        </is>
      </c>
      <c r="K3246" t="inlineStr">
        <is>
          <t>Direct (campaign tagged in CRM)</t>
        </is>
      </c>
      <c r="L3246" t="inlineStr">
        <is>
          <t>E_Karan_Natuf_Fragship_07072026_Adset2</t>
        </is>
      </c>
      <c r="M3246" t="inlineStr">
        <is>
          <t>E_Karan_Natuf_Fragship_07072026_Adset2</t>
        </is>
      </c>
      <c r="N3246" t="inlineStr">
        <is>
          <t>E_Karan_Natuf_Flagship_Cafe_07072026_Adset2_Ad1 – Copy 2</t>
        </is>
      </c>
      <c r="O3246" t="inlineStr">
        <is>
          <t>Natuf</t>
        </is>
      </c>
      <c r="P3246" t="inlineStr">
        <is>
          <t>Facebook</t>
        </is>
      </c>
      <c r="Q3246" t="inlineStr">
        <is>
          <t>Marshal Malbari</t>
        </is>
      </c>
      <c r="R3246" t="inlineStr">
        <is>
          <t>Vanita Joshi</t>
        </is>
      </c>
      <c r="S3246" t="inlineStr">
        <is>
          <t>Not Interested</t>
        </is>
      </c>
      <c r="T3246" t="inlineStr">
        <is>
          <t>jaunpur</t>
        </is>
      </c>
      <c r="U3246" t="inlineStr">
        <is>
          <t xml:space="preserve"> </t>
        </is>
      </c>
      <c r="V3246" t="n">
        <v>4</v>
      </c>
      <c r="W3246" t="n">
        <v>2</v>
      </c>
      <c r="X3246" t="inlineStr">
        <is>
          <t>XXXXXX8052</t>
        </is>
      </c>
      <c r="Y3246" s="72" t="n">
        <v>46326.52037037037</v>
      </c>
    </row>
    <row r="3247">
      <c r="A3247" s="39" t="inlineStr">
        <is>
          <t>6ac7f7345c570a6b80f4e0b1</t>
        </is>
      </c>
      <c r="B3247" s="72" t="n">
        <v>46304.06532407407</v>
      </c>
      <c r="C3247" s="70" t="n">
        <v>46304</v>
      </c>
      <c r="D3247" t="inlineStr">
        <is>
          <t>2026-10</t>
        </is>
      </c>
      <c r="E3247" t="inlineStr">
        <is>
          <t>Wk of 2026-10-05</t>
        </is>
      </c>
      <c r="F3247" t="inlineStr">
        <is>
          <t>Connected</t>
        </is>
      </c>
      <c r="G3247" s="39" t="str">
        <f>IF(ISNUMBER(MATCH(F3247,QualityStatuses,0)),"Quality Lead","Non-Quality Lead")</f>
        <v>Non-Quality Lead</v>
      </c>
      <c r="H3247" s="39" t="str">
        <f>IFERROR(INDEX(CampTypes,MATCH(I3247,CampList,0)),"Unattributed")</f>
        <v>Old</v>
      </c>
      <c r="I3247" t="inlineStr">
        <is>
          <t>E_Natuf_Generic_13082026</t>
        </is>
      </c>
      <c r="J3247" t="inlineStr">
        <is>
          <t>E_Natuf_Generic_13082026</t>
        </is>
      </c>
      <c r="K3247" t="inlineStr">
        <is>
          <t>Direct (campaign tagged in CRM)</t>
        </is>
      </c>
      <c r="L3247" t="inlineStr">
        <is>
          <t>E_Natuf_Generic_13082026_Adset1</t>
        </is>
      </c>
      <c r="M3247" t="inlineStr">
        <is>
          <t>E_Natuf_Generic_13082026_Adset1</t>
        </is>
      </c>
      <c r="N3247" t="inlineStr">
        <is>
          <t>E_Natuf_Generic_13082026_Adset1_Ad1</t>
        </is>
      </c>
      <c r="O3247" t="inlineStr">
        <is>
          <t>Natuf</t>
        </is>
      </c>
      <c r="P3247" t="inlineStr">
        <is>
          <t>Facebook</t>
        </is>
      </c>
      <c r="Q3247" t="inlineStr">
        <is>
          <t>Tejaswini Tarigopula</t>
        </is>
      </c>
      <c r="R3247" t="inlineStr">
        <is>
          <t>Prabhudatta Pattanaik</t>
        </is>
      </c>
      <c r="S3247" t="inlineStr">
        <is>
          <t>-</t>
        </is>
      </c>
      <c r="T3247" t="inlineStr">
        <is>
          <t>Raipur</t>
        </is>
      </c>
      <c r="U3247" t="inlineStr">
        <is>
          <t xml:space="preserve"> </t>
        </is>
      </c>
      <c r="V3247" t="n">
        <v>4</v>
      </c>
      <c r="W3247" t="n">
        <v>3</v>
      </c>
      <c r="X3247" t="inlineStr">
        <is>
          <t>XXXXXX5227</t>
        </is>
      </c>
      <c r="Y3247" s="72" t="n">
        <v>46326.52037037037</v>
      </c>
    </row>
    <row r="3248">
      <c r="A3248" s="39" t="inlineStr">
        <is>
          <t>6ac7f68c5c570a6b80f4e038</t>
        </is>
      </c>
      <c r="B3248" s="72" t="n">
        <v>46304.06337962963</v>
      </c>
      <c r="C3248" s="70" t="n">
        <v>46304</v>
      </c>
      <c r="D3248" t="inlineStr">
        <is>
          <t>2026-10</t>
        </is>
      </c>
      <c r="E3248" t="inlineStr">
        <is>
          <t>Wk of 2026-10-05</t>
        </is>
      </c>
      <c r="F3248" t="inlineStr">
        <is>
          <t>Meeting Conducted</t>
        </is>
      </c>
      <c r="G3248" s="39" t="str">
        <f>IF(ISNUMBER(MATCH(F3248,QualityStatuses,0)),"Quality Lead","Non-Quality Lead")</f>
        <v>Quality Lead</v>
      </c>
      <c r="H3248" s="39" t="str">
        <f>IFERROR(INDEX(CampTypes,MATCH(I3248,CampList,0)),"Unattributed")</f>
        <v>New</v>
      </c>
      <c r="I3248" t="inlineStr">
        <is>
          <t>EBG - In House | ABO | Natuf | Leads | Unit Franchise | India | Oct26 | V1</t>
        </is>
      </c>
      <c r="J3248" t="inlineStr">
        <is>
          <t>EBG - In House | ABO | Natuf | Leads | Unit Franchise | India | Oct26 | V1</t>
        </is>
      </c>
      <c r="K3248" t="inlineStr">
        <is>
          <t>Direct (campaign tagged in CRM)</t>
        </is>
      </c>
      <c r="L3248" t="inlineStr">
        <is>
          <t>Natuf | LAL 1% | India | Jul26 | V1</t>
        </is>
      </c>
      <c r="M3248" t="inlineStr">
        <is>
          <t>Natuf | LAL 1% | India | Jul26 | V1</t>
        </is>
      </c>
      <c r="N3248" t="inlineStr">
        <is>
          <t>Natuf | Reel | Brand Ambassador | Heard Of Owning A Cafe | V1</t>
        </is>
      </c>
      <c r="O3248" t="inlineStr">
        <is>
          <t>Natuf</t>
        </is>
      </c>
      <c r="P3248" t="inlineStr">
        <is>
          <t>Facebook</t>
        </is>
      </c>
      <c r="Q3248" t="inlineStr">
        <is>
          <t>Tejaswini Tarigopula</t>
        </is>
      </c>
      <c r="R3248" t="inlineStr">
        <is>
          <t>Shivani Sharma</t>
        </is>
      </c>
      <c r="S3248" t="inlineStr">
        <is>
          <t>-</t>
        </is>
      </c>
      <c r="T3248" t="inlineStr">
        <is>
          <t>delhi,bhilai</t>
        </is>
      </c>
      <c r="U3248" t="inlineStr">
        <is>
          <t xml:space="preserve"> </t>
        </is>
      </c>
      <c r="V3248" t="n">
        <v>6</v>
      </c>
      <c r="W3248" t="n">
        <v>4</v>
      </c>
      <c r="X3248" t="inlineStr">
        <is>
          <t>XXXXXX3101</t>
        </is>
      </c>
      <c r="Y3248" s="72" t="n">
        <v>46326.52037037037</v>
      </c>
    </row>
    <row r="3249">
      <c r="A3249" s="39" t="inlineStr">
        <is>
          <t>6ac7f572af4dc39b04361402</t>
        </is>
      </c>
      <c r="B3249" s="72" t="n">
        <v>46304.06011574074</v>
      </c>
      <c r="C3249" s="70" t="n">
        <v>46304</v>
      </c>
      <c r="D3249" t="inlineStr">
        <is>
          <t>2026-10</t>
        </is>
      </c>
      <c r="E3249" t="inlineStr">
        <is>
          <t>Wk of 2026-10-05</t>
        </is>
      </c>
      <c r="F3249" t="inlineStr">
        <is>
          <t>Qualified</t>
        </is>
      </c>
      <c r="G3249" s="39" t="str">
        <f>IF(ISNUMBER(MATCH(F3249,QualityStatuses,0)),"Quality Lead","Non-Quality Lead")</f>
        <v>Quality Lead</v>
      </c>
      <c r="H3249" s="39" t="str">
        <f>IFERROR(INDEX(CampTypes,MATCH(I3249,CampList,0)),"Unattributed")</f>
        <v>Old</v>
      </c>
      <c r="I3249" t="inlineStr">
        <is>
          <t>E_Natuf_Generic_13082026</t>
        </is>
      </c>
      <c r="J3249" t="inlineStr">
        <is>
          <t>E_Natuf_Generic_13082026</t>
        </is>
      </c>
      <c r="K3249" t="inlineStr">
        <is>
          <t>Direct (campaign tagged in CRM)</t>
        </is>
      </c>
      <c r="L3249" t="inlineStr">
        <is>
          <t>E_Natuf_Generic_13082026_Adset1</t>
        </is>
      </c>
      <c r="M3249" t="inlineStr">
        <is>
          <t>E_Natuf_Generic_13082026_Adset1</t>
        </is>
      </c>
      <c r="N3249" t="inlineStr">
        <is>
          <t>E_Natuf_Generic_13082026_Adset1_Ad1</t>
        </is>
      </c>
      <c r="O3249" t="inlineStr">
        <is>
          <t>Natuf</t>
        </is>
      </c>
      <c r="P3249" t="inlineStr">
        <is>
          <t>Facebook</t>
        </is>
      </c>
      <c r="Q3249" t="inlineStr">
        <is>
          <t>Tejaswini Tarigopula</t>
        </is>
      </c>
      <c r="R3249" t="inlineStr">
        <is>
          <t>Shivamani</t>
        </is>
      </c>
      <c r="S3249" t="inlineStr">
        <is>
          <t>-</t>
        </is>
      </c>
      <c r="T3249" t="inlineStr">
        <is>
          <t>Banda</t>
        </is>
      </c>
      <c r="U3249" t="inlineStr">
        <is>
          <t xml:space="preserve"> </t>
        </is>
      </c>
      <c r="V3249" t="n">
        <v>2</v>
      </c>
      <c r="W3249" t="n">
        <v>1</v>
      </c>
      <c r="X3249" t="inlineStr">
        <is>
          <t>XXXXXX0001</t>
        </is>
      </c>
      <c r="Y3249" s="72" t="n">
        <v>46326.52037037037</v>
      </c>
    </row>
    <row r="3250">
      <c r="A3250" s="39" t="inlineStr">
        <is>
          <t>6ac7f00545258ee2c1ff9821</t>
        </is>
      </c>
      <c r="B3250" s="72" t="n">
        <v>46304.04403935185</v>
      </c>
      <c r="C3250" s="70" t="n">
        <v>46304</v>
      </c>
      <c r="D3250" t="inlineStr">
        <is>
          <t>2026-10</t>
        </is>
      </c>
      <c r="E3250" t="inlineStr">
        <is>
          <t>Wk of 2026-10-05</t>
        </is>
      </c>
      <c r="F3250" t="inlineStr">
        <is>
          <t>Lost</t>
        </is>
      </c>
      <c r="G3250" s="39" t="str">
        <f>IF(ISNUMBER(MATCH(F3250,QualityStatuses,0)),"Quality Lead","Non-Quality Lead")</f>
        <v>Non-Quality Lead</v>
      </c>
      <c r="H3250" s="39" t="str">
        <f>IFERROR(INDEX(CampTypes,MATCH(I3250,CampList,0)),"Unattributed")</f>
        <v>New</v>
      </c>
      <c r="I3250" t="inlineStr">
        <is>
          <t>EBG - In House | ABO | Natuf | Leads | Unit Franchise | India | Oct26 | V1</t>
        </is>
      </c>
      <c r="J3250" t="inlineStr">
        <is>
          <t>EBG - In House | ABO | Natuf | Leads | Unit Franchise | India | Oct26 | V1</t>
        </is>
      </c>
      <c r="K3250" t="inlineStr">
        <is>
          <t>Direct (campaign tagged in CRM)</t>
        </is>
      </c>
      <c r="L3250" t="inlineStr">
        <is>
          <t>Natuf | Broad | Tier1 + Growth Cities | Oct26 | V1</t>
        </is>
      </c>
      <c r="M3250" t="inlineStr">
        <is>
          <t>Natuf | Broad | Tier1 + Growth Cities | Oct26 | V1</t>
        </is>
      </c>
      <c r="N3250" t="inlineStr">
        <is>
          <t>Natuf | Reel | Brand Ambassador | Heard Of Owning A Cafe | V1</t>
        </is>
      </c>
      <c r="O3250" t="inlineStr">
        <is>
          <t>Natuf</t>
        </is>
      </c>
      <c r="P3250" t="inlineStr">
        <is>
          <t>Facebook</t>
        </is>
      </c>
      <c r="Q3250" t="inlineStr">
        <is>
          <t>Marshal Malbari</t>
        </is>
      </c>
      <c r="R3250" t="inlineStr">
        <is>
          <t>Aisha Rasalkar</t>
        </is>
      </c>
      <c r="S3250" t="inlineStr">
        <is>
          <t>DNP - Did Not Pick Up</t>
        </is>
      </c>
      <c r="T3250" t="inlineStr">
        <is>
          <t>Ahmedabad</t>
        </is>
      </c>
      <c r="U3250" t="inlineStr">
        <is>
          <t xml:space="preserve"> </t>
        </is>
      </c>
      <c r="V3250" t="n">
        <v>6</v>
      </c>
      <c r="W3250" t="n">
        <v>0</v>
      </c>
      <c r="X3250" t="inlineStr">
        <is>
          <t>XXXXXX4400</t>
        </is>
      </c>
      <c r="Y3250" s="72" t="n">
        <v>46326.52037037037</v>
      </c>
    </row>
    <row r="3251">
      <c r="A3251" s="39" t="inlineStr">
        <is>
          <t>6ac7ef6f45258ee2c1ff9786</t>
        </is>
      </c>
      <c r="B3251" s="72" t="n">
        <v>46304.04230324074</v>
      </c>
      <c r="C3251" s="70" t="n">
        <v>46304</v>
      </c>
      <c r="D3251" t="inlineStr">
        <is>
          <t>2026-10</t>
        </is>
      </c>
      <c r="E3251" t="inlineStr">
        <is>
          <t>Wk of 2026-10-05</t>
        </is>
      </c>
      <c r="F3251" t="inlineStr">
        <is>
          <t>Lost</t>
        </is>
      </c>
      <c r="G3251" s="39" t="str">
        <f>IF(ISNUMBER(MATCH(F3251,QualityStatuses,0)),"Quality Lead","Non-Quality Lead")</f>
        <v>Non-Quality Lead</v>
      </c>
      <c r="H3251" s="39" t="str">
        <f>IFERROR(INDEX(CampTypes,MATCH(I3251,CampList,0)),"Unattributed")</f>
        <v>New</v>
      </c>
      <c r="I3251" t="inlineStr">
        <is>
          <t>EBG - In House | ABO | Natuf | Leads | Unit Franchise | India | Oct26 | V1</t>
        </is>
      </c>
      <c r="J3251" t="inlineStr">
        <is>
          <t>EBG - In House | ABO | Natuf | Leads | Unit Franchise | India | Oct26 | V1</t>
        </is>
      </c>
      <c r="K3251" t="inlineStr">
        <is>
          <t>Direct (campaign tagged in CRM)</t>
        </is>
      </c>
      <c r="L3251" t="inlineStr">
        <is>
          <t>Natuf | Investors | Tier1 + Growth Cities | Oct26 | V1</t>
        </is>
      </c>
      <c r="M3251" t="inlineStr">
        <is>
          <t>Natuf | Investors | Tier1 + Growth Cities | Oct26 | V1</t>
        </is>
      </c>
      <c r="N3251" t="inlineStr">
        <is>
          <t>Natuf | Reel | Hindi | Male | We Are Bringing Natuf | V1</t>
        </is>
      </c>
      <c r="O3251" t="inlineStr">
        <is>
          <t>Natuf</t>
        </is>
      </c>
      <c r="P3251" t="inlineStr">
        <is>
          <t>Facebook</t>
        </is>
      </c>
      <c r="Q3251" t="inlineStr">
        <is>
          <t>Marshal Malbari</t>
        </is>
      </c>
      <c r="R3251" t="inlineStr">
        <is>
          <t>Tanishq A</t>
        </is>
      </c>
      <c r="S3251" t="inlineStr">
        <is>
          <t>DNP - Did Not Pick Up</t>
        </is>
      </c>
      <c r="T3251" t="inlineStr">
        <is>
          <t>grater Noida</t>
        </is>
      </c>
      <c r="U3251" t="inlineStr">
        <is>
          <t xml:space="preserve"> </t>
        </is>
      </c>
      <c r="V3251" t="n">
        <v>6</v>
      </c>
      <c r="W3251" t="n">
        <v>1</v>
      </c>
      <c r="X3251" t="inlineStr">
        <is>
          <t>XXXXXX9494</t>
        </is>
      </c>
      <c r="Y3251" s="72" t="n">
        <v>46326.52037037037</v>
      </c>
    </row>
    <row r="3252">
      <c r="A3252" s="39" t="inlineStr">
        <is>
          <t>6ac7ef5f675140303139d6dc</t>
        </is>
      </c>
      <c r="B3252" s="72" t="n">
        <v>46304.04211805556</v>
      </c>
      <c r="C3252" s="70" t="n">
        <v>46304</v>
      </c>
      <c r="D3252" t="inlineStr">
        <is>
          <t>2026-10</t>
        </is>
      </c>
      <c r="E3252" t="inlineStr">
        <is>
          <t>Wk of 2026-10-05</t>
        </is>
      </c>
      <c r="F3252" t="inlineStr">
        <is>
          <t>Connected</t>
        </is>
      </c>
      <c r="G3252" s="39" t="str">
        <f>IF(ISNUMBER(MATCH(F3252,QualityStatuses,0)),"Quality Lead","Non-Quality Lead")</f>
        <v>Non-Quality Lead</v>
      </c>
      <c r="H3252" s="39" t="str">
        <f>IFERROR(INDEX(CampTypes,MATCH(I3252,CampList,0)),"Unattributed")</f>
        <v>New</v>
      </c>
      <c r="I3252" t="inlineStr">
        <is>
          <t>EBG - In House | ABO | Natuf | Leads | Unit Franchise | India | Oct26 | V1</t>
        </is>
      </c>
      <c r="J3252" t="inlineStr">
        <is>
          <t>EBG - In House | ABO | Natuf | Leads | Unit Franchise | India | Oct26 | V1</t>
        </is>
      </c>
      <c r="K3252" t="inlineStr">
        <is>
          <t>Direct (campaign tagged in CRM)</t>
        </is>
      </c>
      <c r="L3252" t="inlineStr">
        <is>
          <t>Natuf | Broad | Tier1 + Growth Cities | Oct26 | V1</t>
        </is>
      </c>
      <c r="M3252" t="inlineStr">
        <is>
          <t>Natuf | Broad | Tier1 + Growth Cities | Oct26 | V1</t>
        </is>
      </c>
      <c r="N3252" t="inlineStr">
        <is>
          <t>Natuf | Reel | Brand Ambassador | Heard Of Owning A Cafe | V1</t>
        </is>
      </c>
      <c r="O3252" t="inlineStr">
        <is>
          <t>Natuf</t>
        </is>
      </c>
      <c r="P3252" t="inlineStr">
        <is>
          <t>Facebook</t>
        </is>
      </c>
      <c r="Q3252" t="inlineStr">
        <is>
          <t>Tejaswini Tarigopula</t>
        </is>
      </c>
      <c r="R3252" t="inlineStr">
        <is>
          <t>Arjuman Vidya Sagar</t>
        </is>
      </c>
      <c r="S3252" t="inlineStr">
        <is>
          <t>-</t>
        </is>
      </c>
      <c r="T3252" t="inlineStr">
        <is>
          <t>Gwalior</t>
        </is>
      </c>
      <c r="U3252" t="inlineStr">
        <is>
          <t xml:space="preserve"> </t>
        </is>
      </c>
      <c r="V3252" t="n">
        <v>1</v>
      </c>
      <c r="W3252" t="n">
        <v>1</v>
      </c>
      <c r="X3252" t="inlineStr">
        <is>
          <t>XXXXXX0185</t>
        </is>
      </c>
      <c r="Y3252" s="72" t="n">
        <v>46326.52037037037</v>
      </c>
    </row>
    <row r="3253">
      <c r="A3253" s="39" t="inlineStr">
        <is>
          <t>6ac7eee5ebd57c4f86dd9f72</t>
        </is>
      </c>
      <c r="B3253" s="72" t="n">
        <v>46304.04070601852</v>
      </c>
      <c r="C3253" s="70" t="n">
        <v>46304</v>
      </c>
      <c r="D3253" t="inlineStr">
        <is>
          <t>2026-10</t>
        </is>
      </c>
      <c r="E3253" t="inlineStr">
        <is>
          <t>Wk of 2026-10-05</t>
        </is>
      </c>
      <c r="F3253" t="inlineStr">
        <is>
          <t>Connected</t>
        </is>
      </c>
      <c r="G3253" s="39" t="str">
        <f>IF(ISNUMBER(MATCH(F3253,QualityStatuses,0)),"Quality Lead","Non-Quality Lead")</f>
        <v>Non-Quality Lead</v>
      </c>
      <c r="H3253" s="39" t="str">
        <f>IFERROR(INDEX(CampTypes,MATCH(I3253,CampList,0)),"Unattributed")</f>
        <v>New</v>
      </c>
      <c r="I3253" t="inlineStr">
        <is>
          <t>EBG - In House | ABO | Natuf | Leads | Unit Franchise | India | Oct26 | V1</t>
        </is>
      </c>
      <c r="J3253" t="inlineStr">
        <is>
          <t>EBG - In House | ABO | Natuf | Leads | Unit Franchise | India | Oct26 | V1</t>
        </is>
      </c>
      <c r="K3253" t="inlineStr">
        <is>
          <t>Direct (campaign tagged in CRM)</t>
        </is>
      </c>
      <c r="L3253" t="inlineStr">
        <is>
          <t>Natuf | Broad | Tier1 + Growth Cities | Oct26 | V1</t>
        </is>
      </c>
      <c r="M3253" t="inlineStr">
        <is>
          <t>Natuf | Broad | Tier1 + Growth Cities | Oct26 | V1</t>
        </is>
      </c>
      <c r="N3253" t="inlineStr">
        <is>
          <t>Natuf | Reel | Brand Ambassador | Heard Of Owning A Cafe | V1</t>
        </is>
      </c>
      <c r="O3253" t="inlineStr">
        <is>
          <t>Natuf</t>
        </is>
      </c>
      <c r="P3253" t="inlineStr">
        <is>
          <t>Facebook</t>
        </is>
      </c>
      <c r="Q3253" t="inlineStr">
        <is>
          <t>Tejaswini Tarigopula</t>
        </is>
      </c>
      <c r="R3253" t="inlineStr">
        <is>
          <t>Sai Charan</t>
        </is>
      </c>
      <c r="S3253" t="inlineStr">
        <is>
          <t>-</t>
        </is>
      </c>
      <c r="T3253" t="inlineStr">
        <is>
          <t>Haryana</t>
        </is>
      </c>
      <c r="U3253" t="inlineStr">
        <is>
          <t xml:space="preserve"> </t>
        </is>
      </c>
      <c r="V3253" t="n">
        <v>1</v>
      </c>
      <c r="W3253" t="n">
        <v>1</v>
      </c>
      <c r="X3253" t="inlineStr">
        <is>
          <t>XXXXXX7223</t>
        </is>
      </c>
      <c r="Y3253" s="72" t="n">
        <v>46326.52037037037</v>
      </c>
    </row>
    <row r="3254">
      <c r="A3254" s="39" t="inlineStr">
        <is>
          <t>6ac7e856dc609b7e0d669109</t>
        </is>
      </c>
      <c r="B3254" s="72" t="n">
        <v>46304.02127314815</v>
      </c>
      <c r="C3254" s="70" t="n">
        <v>46304</v>
      </c>
      <c r="D3254" t="inlineStr">
        <is>
          <t>2026-10</t>
        </is>
      </c>
      <c r="E3254" t="inlineStr">
        <is>
          <t>Wk of 2026-10-05</t>
        </is>
      </c>
      <c r="F3254" t="inlineStr">
        <is>
          <t>Attempt 1</t>
        </is>
      </c>
      <c r="G3254" s="39" t="str">
        <f>IF(ISNUMBER(MATCH(F3254,QualityStatuses,0)),"Quality Lead","Non-Quality Lead")</f>
        <v>Non-Quality Lead</v>
      </c>
      <c r="H3254" s="39" t="str">
        <f>IFERROR(INDEX(CampTypes,MATCH(I3254,CampList,0)),"Unattributed")</f>
        <v>Old</v>
      </c>
      <c r="I3254" t="inlineStr">
        <is>
          <t>E_Suresh_Natuf_Kiosk_07072026</t>
        </is>
      </c>
      <c r="J3254" t="inlineStr">
        <is>
          <t>E_Suresh_Natuf_Kiosk_07072026</t>
        </is>
      </c>
      <c r="K3254" t="inlineStr">
        <is>
          <t>Direct (campaign tagged in CRM)</t>
        </is>
      </c>
      <c r="L3254" t="inlineStr">
        <is>
          <t>E_Suresh_Natuf_Kiosk_07072026_Adset5</t>
        </is>
      </c>
      <c r="M3254" t="inlineStr">
        <is>
          <t>E_Suresh_Natuf_Kiosk_07072026_Adset5</t>
        </is>
      </c>
      <c r="N3254" t="inlineStr">
        <is>
          <t>E_Hindi_Suresh_Natuf_Kiosk_07072026_Adset5_ad3 – Copy 2</t>
        </is>
      </c>
      <c r="O3254" t="inlineStr">
        <is>
          <t>Natuf</t>
        </is>
      </c>
      <c r="P3254" t="inlineStr">
        <is>
          <t>Facebook</t>
        </is>
      </c>
      <c r="Q3254" t="inlineStr">
        <is>
          <t>Tejaswini Tarigopula</t>
        </is>
      </c>
      <c r="R3254" t="inlineStr">
        <is>
          <t>Rauth Sanketh</t>
        </is>
      </c>
      <c r="S3254" t="inlineStr">
        <is>
          <t>-</t>
        </is>
      </c>
      <c r="T3254" t="inlineStr">
        <is>
          <t>Uapll</t>
        </is>
      </c>
      <c r="U3254" t="inlineStr">
        <is>
          <t xml:space="preserve"> </t>
        </is>
      </c>
      <c r="V3254" t="n">
        <v>2</v>
      </c>
      <c r="W3254" t="n">
        <v>0</v>
      </c>
      <c r="X3254" t="inlineStr">
        <is>
          <t>XXXXXX8135</t>
        </is>
      </c>
      <c r="Y3254" s="72" t="n">
        <v>46326.52037037037</v>
      </c>
    </row>
    <row r="3255">
      <c r="A3255" s="39" t="inlineStr">
        <is>
          <t>6ac7e782ac73ffb6088f11ce</t>
        </is>
      </c>
      <c r="B3255" s="72" t="n">
        <v>46304.01881944444</v>
      </c>
      <c r="C3255" s="70" t="n">
        <v>46304</v>
      </c>
      <c r="D3255" t="inlineStr">
        <is>
          <t>2026-10</t>
        </is>
      </c>
      <c r="E3255" t="inlineStr">
        <is>
          <t>Wk of 2026-10-05</t>
        </is>
      </c>
      <c r="F3255" t="inlineStr">
        <is>
          <t>Lost</t>
        </is>
      </c>
      <c r="G3255" s="39" t="str">
        <f>IF(ISNUMBER(MATCH(F3255,QualityStatuses,0)),"Quality Lead","Non-Quality Lead")</f>
        <v>Non-Quality Lead</v>
      </c>
      <c r="H3255" s="39" t="str">
        <f>IFERROR(INDEX(CampTypes,MATCH(I3255,CampList,0)),"Unattributed")</f>
        <v>New</v>
      </c>
      <c r="I3255" t="inlineStr">
        <is>
          <t>EBG - In House | ABO | Natuf | Leads | Unit Franchise | India | Oct26 | V1</t>
        </is>
      </c>
      <c r="J3255" t="inlineStr">
        <is>
          <t>EBG - In House | ABO | Natuf | Leads | Unit Franchise | India | Oct26 | V1</t>
        </is>
      </c>
      <c r="K3255" t="inlineStr">
        <is>
          <t>Direct (campaign tagged in CRM)</t>
        </is>
      </c>
      <c r="L3255" t="inlineStr">
        <is>
          <t>Natuf | Broad | Tier1 + Growth Cities | Oct26 | V1</t>
        </is>
      </c>
      <c r="M3255" t="inlineStr">
        <is>
          <t>Natuf | Broad | Tier1 + Growth Cities | Oct26 | V1</t>
        </is>
      </c>
      <c r="N3255" t="inlineStr">
        <is>
          <t>Natuf | Reel | Brand Ambassador | Heard Of Owning A Cafe | V1</t>
        </is>
      </c>
      <c r="O3255" t="inlineStr">
        <is>
          <t>Natuf</t>
        </is>
      </c>
      <c r="P3255" t="inlineStr">
        <is>
          <t>Facebook</t>
        </is>
      </c>
      <c r="Q3255" t="inlineStr">
        <is>
          <t>Tejaswini Tarigopula</t>
        </is>
      </c>
      <c r="R3255" t="inlineStr">
        <is>
          <t>Shivani Sharma</t>
        </is>
      </c>
      <c r="S3255" t="inlineStr">
        <is>
          <t>Not Interested</t>
        </is>
      </c>
      <c r="T3255" t="inlineStr">
        <is>
          <t>Patna</t>
        </is>
      </c>
      <c r="U3255" t="inlineStr">
        <is>
          <t xml:space="preserve"> </t>
        </is>
      </c>
      <c r="V3255" t="n">
        <v>7</v>
      </c>
      <c r="W3255" t="n">
        <v>1</v>
      </c>
      <c r="X3255" t="inlineStr">
        <is>
          <t>XXXXXX3174</t>
        </is>
      </c>
      <c r="Y3255" s="72" t="n">
        <v>46326.52037037037</v>
      </c>
    </row>
    <row r="3256">
      <c r="A3256" s="39" t="inlineStr">
        <is>
          <t>6ac7e2dd26cb17105dd451d3</t>
        </is>
      </c>
      <c r="B3256" s="72" t="n">
        <v>46304.00505787037</v>
      </c>
      <c r="C3256" s="70" t="n">
        <v>46304</v>
      </c>
      <c r="D3256" t="inlineStr">
        <is>
          <t>2026-10</t>
        </is>
      </c>
      <c r="E3256" t="inlineStr">
        <is>
          <t>Wk of 2026-10-05</t>
        </is>
      </c>
      <c r="F3256" t="inlineStr">
        <is>
          <t>Connected</t>
        </is>
      </c>
      <c r="G3256" s="39" t="str">
        <f>IF(ISNUMBER(MATCH(F3256,QualityStatuses,0)),"Quality Lead","Non-Quality Lead")</f>
        <v>Non-Quality Lead</v>
      </c>
      <c r="H3256" s="39" t="str">
        <f>IFERROR(INDEX(CampTypes,MATCH(I3256,CampList,0)),"Unattributed")</f>
        <v>New</v>
      </c>
      <c r="I3256" t="inlineStr">
        <is>
          <t>EBG - In House | ABO | Natuf | Leads | Unit Franchise | India | Oct26 | V1</t>
        </is>
      </c>
      <c r="J3256" t="inlineStr">
        <is>
          <t>EBG - In House | ABO | Natuf | Leads | Unit Franchise | India | Oct26 | V1</t>
        </is>
      </c>
      <c r="K3256" t="inlineStr">
        <is>
          <t>Direct (campaign tagged in CRM)</t>
        </is>
      </c>
      <c r="L3256" t="inlineStr">
        <is>
          <t>Natuf | LAL 1% | India | Jul26 | V1</t>
        </is>
      </c>
      <c r="M3256" t="inlineStr">
        <is>
          <t>Natuf | LAL 1% | India | Jul26 | V1</t>
        </is>
      </c>
      <c r="N3256" t="inlineStr">
        <is>
          <t>Natuf | Reel | Hindi | Male | We Are Bringing Natuf | V1</t>
        </is>
      </c>
      <c r="O3256" t="inlineStr">
        <is>
          <t>Natuf</t>
        </is>
      </c>
      <c r="P3256" t="inlineStr">
        <is>
          <t>Facebook</t>
        </is>
      </c>
      <c r="Q3256" t="inlineStr">
        <is>
          <t>Tejaswini Tarigopula</t>
        </is>
      </c>
      <c r="R3256" t="inlineStr">
        <is>
          <t>Shivamani</t>
        </is>
      </c>
      <c r="S3256" t="inlineStr">
        <is>
          <t>-</t>
        </is>
      </c>
      <c r="T3256" t="inlineStr">
        <is>
          <t>Kolkata</t>
        </is>
      </c>
      <c r="U3256" t="inlineStr">
        <is>
          <t xml:space="preserve"> </t>
        </is>
      </c>
      <c r="V3256" t="n">
        <v>1</v>
      </c>
      <c r="W3256" t="n">
        <v>1</v>
      </c>
      <c r="X3256" t="inlineStr">
        <is>
          <t>XXXXXX4008</t>
        </is>
      </c>
      <c r="Y3256" s="72" t="n">
        <v>46326.52037037037</v>
      </c>
    </row>
    <row r="3257">
      <c r="A3257" s="39" t="inlineStr">
        <is>
          <t>6ac7e25b99412948d0addace</t>
        </is>
      </c>
      <c r="B3257" s="72" t="n">
        <v>46304.00355324074</v>
      </c>
      <c r="C3257" s="70" t="n">
        <v>46304</v>
      </c>
      <c r="D3257" t="inlineStr">
        <is>
          <t>2026-10</t>
        </is>
      </c>
      <c r="E3257" t="inlineStr">
        <is>
          <t>Wk of 2026-10-05</t>
        </is>
      </c>
      <c r="F3257" t="inlineStr">
        <is>
          <t>Attempt 3</t>
        </is>
      </c>
      <c r="G3257" s="39" t="str">
        <f>IF(ISNUMBER(MATCH(F3257,QualityStatuses,0)),"Quality Lead","Non-Quality Lead")</f>
        <v>Non-Quality Lead</v>
      </c>
      <c r="H3257" s="39" t="str">
        <f>IFERROR(INDEX(CampTypes,MATCH(I3257,CampList,0)),"Unattributed")</f>
        <v>New</v>
      </c>
      <c r="I3257" t="inlineStr">
        <is>
          <t>EBG - In House | ABO | Natuf | Leads | Unit Franchise | India | Oct26 | V1</t>
        </is>
      </c>
      <c r="J3257" t="inlineStr">
        <is>
          <t>EBG - In House | ABO | Natuf | Leads | Unit Franchise | India | Oct26 | V1</t>
        </is>
      </c>
      <c r="K3257" t="inlineStr">
        <is>
          <t>Direct (campaign tagged in CRM)</t>
        </is>
      </c>
      <c r="L3257" t="inlineStr">
        <is>
          <t>Natuf | LAL 1% | India | Jul26 | V1</t>
        </is>
      </c>
      <c r="M3257" t="inlineStr">
        <is>
          <t>Natuf | LAL 1% | India | Jul26 | V1</t>
        </is>
      </c>
      <c r="N3257" t="inlineStr">
        <is>
          <t>Natuf | Reel | Hindi | Male | We Are Bringing Natuf | V1</t>
        </is>
      </c>
      <c r="O3257" t="inlineStr">
        <is>
          <t>Natuf</t>
        </is>
      </c>
      <c r="P3257" t="inlineStr">
        <is>
          <t>Facebook</t>
        </is>
      </c>
      <c r="Q3257" t="inlineStr">
        <is>
          <t>Tejaswini Tarigopula</t>
        </is>
      </c>
      <c r="R3257" t="inlineStr">
        <is>
          <t>Rauth Sanketh</t>
        </is>
      </c>
      <c r="S3257" t="inlineStr">
        <is>
          <t>-</t>
        </is>
      </c>
      <c r="T3257" t="inlineStr">
        <is>
          <t>Bagalkote</t>
        </is>
      </c>
      <c r="U3257" t="inlineStr">
        <is>
          <t>karnataka_(₹3_cr)</t>
        </is>
      </c>
      <c r="V3257" t="n">
        <v>4</v>
      </c>
      <c r="W3257" t="n">
        <v>0</v>
      </c>
      <c r="X3257" t="inlineStr">
        <is>
          <t>XXXXXX0771</t>
        </is>
      </c>
      <c r="Y3257" s="72" t="n">
        <v>46311.4737037037</v>
      </c>
    </row>
    <row r="3258">
      <c r="A3258" s="39" t="inlineStr">
        <is>
          <t>6ac7daf14d920b8c55aa9a77</t>
        </is>
      </c>
      <c r="B3258" s="72" t="n">
        <v>46303.98158564815</v>
      </c>
      <c r="C3258" s="70" t="n">
        <v>46303</v>
      </c>
      <c r="D3258" t="inlineStr">
        <is>
          <t>2026-10</t>
        </is>
      </c>
      <c r="E3258" t="inlineStr">
        <is>
          <t>Wk of 2026-10-05</t>
        </is>
      </c>
      <c r="F3258" t="inlineStr">
        <is>
          <t>Lost</t>
        </is>
      </c>
      <c r="G3258" s="39" t="str">
        <f>IF(ISNUMBER(MATCH(F3258,QualityStatuses,0)),"Quality Lead","Non-Quality Lead")</f>
        <v>Non-Quality Lead</v>
      </c>
      <c r="H3258" s="39" t="str">
        <f>IFERROR(INDEX(CampTypes,MATCH(I3258,CampList,0)),"Unattributed")</f>
        <v>New</v>
      </c>
      <c r="I3258" t="inlineStr">
        <is>
          <t>EBG - In House | ABO | Natuf | Leads | Unit Franchise | India | Oct26 | V1</t>
        </is>
      </c>
      <c r="J3258" t="inlineStr">
        <is>
          <t>EBG - In House | ABO | Natuf | Leads | Unit Franchise | India | Oct26 | V1</t>
        </is>
      </c>
      <c r="K3258" t="inlineStr">
        <is>
          <t>Direct (campaign tagged in CRM)</t>
        </is>
      </c>
      <c r="L3258" t="inlineStr">
        <is>
          <t>Natuf | Broad | Tier1 + Growth Cities | Oct26 | V1</t>
        </is>
      </c>
      <c r="M3258" t="inlineStr">
        <is>
          <t>Natuf | Broad | Tier1 + Growth Cities | Oct26 | V1</t>
        </is>
      </c>
      <c r="N3258" t="inlineStr">
        <is>
          <t>Natuf | Reel | Brand Ambassador | Heard Of Owning A Cafe | V1</t>
        </is>
      </c>
      <c r="O3258" t="inlineStr">
        <is>
          <t>Natuf</t>
        </is>
      </c>
      <c r="P3258" t="inlineStr">
        <is>
          <t>Facebook</t>
        </is>
      </c>
      <c r="Q3258" t="inlineStr">
        <is>
          <t>Marshal Malbari</t>
        </is>
      </c>
      <c r="R3258" t="inlineStr">
        <is>
          <t>Drishti Lodhia</t>
        </is>
      </c>
      <c r="S3258" t="inlineStr">
        <is>
          <t>Not Interested</t>
        </is>
      </c>
      <c r="T3258" t="inlineStr">
        <is>
          <t>Vadodara</t>
        </is>
      </c>
      <c r="U3258" t="inlineStr">
        <is>
          <t xml:space="preserve"> </t>
        </is>
      </c>
      <c r="V3258" t="n">
        <v>2</v>
      </c>
      <c r="W3258" t="n">
        <v>1</v>
      </c>
      <c r="X3258" t="inlineStr">
        <is>
          <t>XXXXXX7607</t>
        </is>
      </c>
      <c r="Y3258" s="72" t="n">
        <v>46326.52037037037</v>
      </c>
    </row>
    <row r="3259">
      <c r="A3259" s="39" t="inlineStr">
        <is>
          <t>6ac7d9244181c2621f8a6b0f</t>
        </is>
      </c>
      <c r="B3259" s="72" t="n">
        <v>46303.97625</v>
      </c>
      <c r="C3259" s="70" t="n">
        <v>46303</v>
      </c>
      <c r="D3259" t="inlineStr">
        <is>
          <t>2026-10</t>
        </is>
      </c>
      <c r="E3259" t="inlineStr">
        <is>
          <t>Wk of 2026-10-05</t>
        </is>
      </c>
      <c r="F3259" t="inlineStr">
        <is>
          <t>Connected</t>
        </is>
      </c>
      <c r="G3259" s="39" t="str">
        <f>IF(ISNUMBER(MATCH(F3259,QualityStatuses,0)),"Quality Lead","Non-Quality Lead")</f>
        <v>Non-Quality Lead</v>
      </c>
      <c r="H3259" s="39" t="str">
        <f>IFERROR(INDEX(CampTypes,MATCH(I3259,CampList,0)),"Unattributed")</f>
        <v>New</v>
      </c>
      <c r="I3259" t="inlineStr">
        <is>
          <t>EBG - In House | ABO | Natuf | Leads | Unit Franchise | India | Oct26 | V1</t>
        </is>
      </c>
      <c r="J3259" t="inlineStr">
        <is>
          <t>EBG - In House | ABO | Natuf | Leads | Unit Franchise | India | Oct26 | V1</t>
        </is>
      </c>
      <c r="K3259" t="inlineStr">
        <is>
          <t>Direct (campaign tagged in CRM)</t>
        </is>
      </c>
      <c r="L3259" t="inlineStr">
        <is>
          <t>Natuf | Broad | Tier1 + Growth Cities | Oct26 | V1</t>
        </is>
      </c>
      <c r="M3259" t="inlineStr">
        <is>
          <t>Natuf | Broad | Tier1 + Growth Cities | Oct26 | V1</t>
        </is>
      </c>
      <c r="N3259" t="inlineStr">
        <is>
          <t>Natuf | Reel | Brand Ambassador | Heard Of Owning A Cafe | V1</t>
        </is>
      </c>
      <c r="O3259" t="inlineStr">
        <is>
          <t>Natuf</t>
        </is>
      </c>
      <c r="P3259" t="inlineStr">
        <is>
          <t>Facebook</t>
        </is>
      </c>
      <c r="Q3259" t="inlineStr">
        <is>
          <t>Tejaswini Tarigopula</t>
        </is>
      </c>
      <c r="R3259" t="inlineStr">
        <is>
          <t>Arjuman Vidya Sagar</t>
        </is>
      </c>
      <c r="S3259" t="inlineStr">
        <is>
          <t>-</t>
        </is>
      </c>
      <c r="T3259" t="inlineStr">
        <is>
          <t>jaipur</t>
        </is>
      </c>
      <c r="U3259" t="inlineStr">
        <is>
          <t xml:space="preserve"> </t>
        </is>
      </c>
      <c r="V3259" t="n">
        <v>2</v>
      </c>
      <c r="W3259" t="n">
        <v>1</v>
      </c>
      <c r="X3259" t="inlineStr">
        <is>
          <t>XXXXXX4553</t>
        </is>
      </c>
      <c r="Y3259" s="72" t="n">
        <v>46326.52037037037</v>
      </c>
    </row>
    <row r="3260">
      <c r="A3260" s="39" t="inlineStr">
        <is>
          <t>6ac7d5c3db18d2c4ac9fcfde</t>
        </is>
      </c>
      <c r="B3260" s="72" t="n">
        <v>46303.96623842593</v>
      </c>
      <c r="C3260" s="70" t="n">
        <v>46303</v>
      </c>
      <c r="D3260" t="inlineStr">
        <is>
          <t>2026-10</t>
        </is>
      </c>
      <c r="E3260" t="inlineStr">
        <is>
          <t>Wk of 2026-10-05</t>
        </is>
      </c>
      <c r="F3260" t="inlineStr">
        <is>
          <t>Attempt 2</t>
        </is>
      </c>
      <c r="G3260" s="39" t="str">
        <f>IF(ISNUMBER(MATCH(F3260,QualityStatuses,0)),"Quality Lead","Non-Quality Lead")</f>
        <v>Non-Quality Lead</v>
      </c>
      <c r="H3260" s="39" t="str">
        <f>IFERROR(INDEX(CampTypes,MATCH(I3260,CampList,0)),"Unattributed")</f>
        <v>Old</v>
      </c>
      <c r="I3260" t="inlineStr">
        <is>
          <t>E_Natuf_Generic_13082026</t>
        </is>
      </c>
      <c r="J3260" t="inlineStr">
        <is>
          <t>E_Natuf_Generic_13082026</t>
        </is>
      </c>
      <c r="K3260" t="inlineStr">
        <is>
          <t>Direct (campaign tagged in CRM)</t>
        </is>
      </c>
      <c r="L3260" t="inlineStr">
        <is>
          <t>E_Natuf_Generic_13082026_Adset1</t>
        </is>
      </c>
      <c r="M3260" t="inlineStr">
        <is>
          <t>E_Natuf_Generic_13082026_Adset1</t>
        </is>
      </c>
      <c r="N3260" t="inlineStr">
        <is>
          <t>E_Natuf_Generic_13082026_Adset1_Ad1</t>
        </is>
      </c>
      <c r="O3260" t="inlineStr">
        <is>
          <t>Natuf</t>
        </is>
      </c>
      <c r="P3260" t="inlineStr">
        <is>
          <t>Facebook</t>
        </is>
      </c>
      <c r="Q3260" t="inlineStr">
        <is>
          <t>Tejaswini Tarigopula</t>
        </is>
      </c>
      <c r="R3260" t="inlineStr">
        <is>
          <t>Sai Charan</t>
        </is>
      </c>
      <c r="S3260" t="inlineStr">
        <is>
          <t>-</t>
        </is>
      </c>
      <c r="T3260" t="inlineStr">
        <is>
          <t>Lucknow's</t>
        </is>
      </c>
      <c r="U3260" t="inlineStr">
        <is>
          <t xml:space="preserve"> </t>
        </is>
      </c>
      <c r="V3260" t="n">
        <v>2</v>
      </c>
      <c r="W3260" t="n">
        <v>0</v>
      </c>
      <c r="X3260" t="inlineStr">
        <is>
          <t>XXXXXX1414</t>
        </is>
      </c>
      <c r="Y3260" s="72" t="n">
        <v>46326.52037037037</v>
      </c>
    </row>
    <row r="3261">
      <c r="A3261" s="39" t="inlineStr">
        <is>
          <t>6ac7d3fd982744dd42dc8cfc</t>
        </is>
      </c>
      <c r="B3261" s="72" t="n">
        <v>46303.9609837963</v>
      </c>
      <c r="C3261" s="70" t="n">
        <v>46303</v>
      </c>
      <c r="D3261" t="inlineStr">
        <is>
          <t>2026-10</t>
        </is>
      </c>
      <c r="E3261" t="inlineStr">
        <is>
          <t>Wk of 2026-10-05</t>
        </is>
      </c>
      <c r="F3261" t="inlineStr">
        <is>
          <t>Details Shared</t>
        </is>
      </c>
      <c r="G3261" s="39" t="str">
        <f>IF(ISNUMBER(MATCH(F3261,QualityStatuses,0)),"Quality Lead","Non-Quality Lead")</f>
        <v>Quality Lead</v>
      </c>
      <c r="H3261" s="39" t="str">
        <f>IFERROR(INDEX(CampTypes,MATCH(I3261,CampList,0)),"Unattributed")</f>
        <v>Old</v>
      </c>
      <c r="I3261" t="inlineStr">
        <is>
          <t>E_Natuf_Generic_13082026</t>
        </is>
      </c>
      <c r="J3261" t="inlineStr">
        <is>
          <t>E_Natuf_Generic_13082026</t>
        </is>
      </c>
      <c r="K3261" t="inlineStr">
        <is>
          <t>Direct (campaign tagged in CRM)</t>
        </is>
      </c>
      <c r="L3261" t="inlineStr">
        <is>
          <t>E_Natuf_Generic_13082026_Adset1</t>
        </is>
      </c>
      <c r="M3261" t="inlineStr">
        <is>
          <t>E_Natuf_Generic_13082026_Adset1</t>
        </is>
      </c>
      <c r="N3261" t="inlineStr">
        <is>
          <t>E_Natuf_Generic_13082026_Adset1_Ad1</t>
        </is>
      </c>
      <c r="O3261" t="inlineStr">
        <is>
          <t>Natuf</t>
        </is>
      </c>
      <c r="P3261" t="inlineStr">
        <is>
          <t>Facebook</t>
        </is>
      </c>
      <c r="Q3261" t="inlineStr">
        <is>
          <t>Tejaswini Tarigopula</t>
        </is>
      </c>
      <c r="R3261" t="inlineStr">
        <is>
          <t>Prabhudatta Pattanaik</t>
        </is>
      </c>
      <c r="S3261" t="inlineStr">
        <is>
          <t>-</t>
        </is>
      </c>
      <c r="T3261" t="inlineStr">
        <is>
          <t>Batala</t>
        </is>
      </c>
      <c r="U3261" t="inlineStr">
        <is>
          <t xml:space="preserve"> </t>
        </is>
      </c>
      <c r="V3261" t="n">
        <v>1</v>
      </c>
      <c r="W3261" t="n">
        <v>1</v>
      </c>
      <c r="X3261" t="inlineStr">
        <is>
          <t>XXXXXX4749</t>
        </is>
      </c>
      <c r="Y3261" s="72" t="n">
        <v>46326.52037037037</v>
      </c>
    </row>
    <row r="3262">
      <c r="A3262" s="39" t="inlineStr">
        <is>
          <t>6ac7d154bd1447e5a4c4638c</t>
        </is>
      </c>
      <c r="B3262" s="72" t="n">
        <v>46303.95310185185</v>
      </c>
      <c r="C3262" s="70" t="n">
        <v>46303</v>
      </c>
      <c r="D3262" t="inlineStr">
        <is>
          <t>2026-10</t>
        </is>
      </c>
      <c r="E3262" t="inlineStr">
        <is>
          <t>Wk of 2026-10-05</t>
        </is>
      </c>
      <c r="F3262" t="inlineStr">
        <is>
          <t>Connected</t>
        </is>
      </c>
      <c r="G3262" s="39" t="str">
        <f>IF(ISNUMBER(MATCH(F3262,QualityStatuses,0)),"Quality Lead","Non-Quality Lead")</f>
        <v>Non-Quality Lead</v>
      </c>
      <c r="H3262" s="39" t="str">
        <f>IFERROR(INDEX(CampTypes,MATCH(I3262,CampList,0)),"Unattributed")</f>
        <v>Old</v>
      </c>
      <c r="I3262" t="inlineStr">
        <is>
          <t>E_Natuf_Amazon_29092026</t>
        </is>
      </c>
      <c r="J3262" t="inlineStr">
        <is>
          <t>E_Natuf_Amazon_29092026</t>
        </is>
      </c>
      <c r="K3262" t="inlineStr">
        <is>
          <t>Direct (campaign tagged in CRM)</t>
        </is>
      </c>
      <c r="L3262" t="inlineStr">
        <is>
          <t>E_Natuf_Amazon_29092026_Ad Set</t>
        </is>
      </c>
      <c r="M3262" t="inlineStr">
        <is>
          <t>E_Natuf_Amazon_29092026_Ad Set</t>
        </is>
      </c>
      <c r="N3262" t="inlineStr">
        <is>
          <t>E_Natuf_Amazon_29092026_Ad Set_Ad</t>
        </is>
      </c>
      <c r="O3262" t="inlineStr">
        <is>
          <t>Natuf</t>
        </is>
      </c>
      <c r="P3262" t="inlineStr">
        <is>
          <t>Facebook</t>
        </is>
      </c>
      <c r="Q3262" t="inlineStr">
        <is>
          <t>Tejaswini Tarigopula</t>
        </is>
      </c>
      <c r="R3262" t="inlineStr">
        <is>
          <t>Shivani Sharma</t>
        </is>
      </c>
      <c r="S3262" t="inlineStr">
        <is>
          <t>-</t>
        </is>
      </c>
      <c r="T3262" t="inlineStr">
        <is>
          <t>Amritsar</t>
        </is>
      </c>
      <c r="U3262" t="inlineStr">
        <is>
          <t xml:space="preserve"> </t>
        </is>
      </c>
      <c r="V3262" t="n">
        <v>3</v>
      </c>
      <c r="W3262" t="n">
        <v>1</v>
      </c>
      <c r="X3262" t="inlineStr">
        <is>
          <t>XXXXXX6818</t>
        </is>
      </c>
      <c r="Y3262" s="72" t="n">
        <v>46326.52037037037</v>
      </c>
    </row>
    <row r="3263">
      <c r="A3263" s="39" t="inlineStr">
        <is>
          <t>6ac7d09ce7efac90de8f025a</t>
        </is>
      </c>
      <c r="B3263" s="72" t="n">
        <v>46303.95097222222</v>
      </c>
      <c r="C3263" s="70" t="n">
        <v>46303</v>
      </c>
      <c r="D3263" t="inlineStr">
        <is>
          <t>2026-10</t>
        </is>
      </c>
      <c r="E3263" t="inlineStr">
        <is>
          <t>Wk of 2026-10-05</t>
        </is>
      </c>
      <c r="F3263" t="inlineStr">
        <is>
          <t>Connected</t>
        </is>
      </c>
      <c r="G3263" s="39" t="str">
        <f>IF(ISNUMBER(MATCH(F3263,QualityStatuses,0)),"Quality Lead","Non-Quality Lead")</f>
        <v>Non-Quality Lead</v>
      </c>
      <c r="H3263" s="39" t="str">
        <f>IFERROR(INDEX(CampTypes,MATCH(I3263,CampList,0)),"Unattributed")</f>
        <v>New</v>
      </c>
      <c r="I3263" t="inlineStr">
        <is>
          <t>EBG - In House | ABO | Natuf | Leads | Unit Franchise | India | Oct26 | V1</t>
        </is>
      </c>
      <c r="J3263" t="inlineStr">
        <is>
          <t>EBG - In House | ABO | Natuf | Leads | Unit Franchise | India | Oct26 | V1</t>
        </is>
      </c>
      <c r="K3263" t="inlineStr">
        <is>
          <t>Direct (campaign tagged in CRM)</t>
        </is>
      </c>
      <c r="L3263" t="inlineStr">
        <is>
          <t>Natuf | Broad | Tier1 + Growth Cities | Oct26 | V1</t>
        </is>
      </c>
      <c r="M3263" t="inlineStr">
        <is>
          <t>Natuf | Broad | Tier1 + Growth Cities | Oct26 | V1</t>
        </is>
      </c>
      <c r="N3263" t="inlineStr">
        <is>
          <t>Natuf | Reel | Hindi | Male | We Are Bringing Natuf | V1</t>
        </is>
      </c>
      <c r="O3263" t="inlineStr">
        <is>
          <t>Natuf</t>
        </is>
      </c>
      <c r="P3263" t="inlineStr">
        <is>
          <t>Facebook</t>
        </is>
      </c>
      <c r="Q3263" t="inlineStr">
        <is>
          <t>Tejaswini Tarigopula</t>
        </is>
      </c>
      <c r="R3263" t="inlineStr">
        <is>
          <t>Shivamani</t>
        </is>
      </c>
      <c r="S3263" t="inlineStr">
        <is>
          <t>-</t>
        </is>
      </c>
      <c r="T3263" t="inlineStr">
        <is>
          <t>Imdore</t>
        </is>
      </c>
      <c r="U3263" t="inlineStr">
        <is>
          <t xml:space="preserve"> </t>
        </is>
      </c>
      <c r="V3263" t="n">
        <v>1</v>
      </c>
      <c r="W3263" t="n">
        <v>1</v>
      </c>
      <c r="X3263" t="inlineStr">
        <is>
          <t>XXXXXX0024</t>
        </is>
      </c>
      <c r="Y3263" s="72" t="n">
        <v>46326.52037037037</v>
      </c>
    </row>
    <row r="3264">
      <c r="A3264" s="39" t="inlineStr">
        <is>
          <t>6ac7cf16f2a8b42c8ee63470</t>
        </is>
      </c>
      <c r="B3264" s="72" t="n">
        <v>46303.94645833333</v>
      </c>
      <c r="C3264" s="70" t="n">
        <v>46303</v>
      </c>
      <c r="D3264" t="inlineStr">
        <is>
          <t>2026-10</t>
        </is>
      </c>
      <c r="E3264" t="inlineStr">
        <is>
          <t>Wk of 2026-10-05</t>
        </is>
      </c>
      <c r="F3264" t="inlineStr">
        <is>
          <t>Attempt 1</t>
        </is>
      </c>
      <c r="G3264" s="39" t="str">
        <f>IF(ISNUMBER(MATCH(F3264,QualityStatuses,0)),"Quality Lead","Non-Quality Lead")</f>
        <v>Non-Quality Lead</v>
      </c>
      <c r="H3264" s="39" t="str">
        <f>IFERROR(INDEX(CampTypes,MATCH(I3264,CampList,0)),"Unattributed")</f>
        <v>New</v>
      </c>
      <c r="I3264" t="inlineStr">
        <is>
          <t>EBG - In House | ABO | Natuf | Leads | Unit Franchise | India | Oct26 | V1</t>
        </is>
      </c>
      <c r="J3264" t="inlineStr">
        <is>
          <t>EBG - In House | ABO | Natuf | Leads | Unit Franchise | India | Oct26 | V1</t>
        </is>
      </c>
      <c r="K3264" t="inlineStr">
        <is>
          <t>Direct (campaign tagged in CRM)</t>
        </is>
      </c>
      <c r="L3264" t="inlineStr">
        <is>
          <t>Natuf | Investors | Tier1 + Growth Cities | Oct26 | V1</t>
        </is>
      </c>
      <c r="M3264" t="inlineStr">
        <is>
          <t>Natuf | Investors | Tier1 + Growth Cities | Oct26 | V1</t>
        </is>
      </c>
      <c r="N3264" t="inlineStr">
        <is>
          <t>Natuf | Reel | Brand Ambassador | Heard Of Owning A Cafe | V1</t>
        </is>
      </c>
      <c r="O3264" t="inlineStr">
        <is>
          <t>Natuf</t>
        </is>
      </c>
      <c r="P3264" t="inlineStr">
        <is>
          <t>Facebook</t>
        </is>
      </c>
      <c r="Q3264" t="inlineStr">
        <is>
          <t>Marshal Malbari</t>
        </is>
      </c>
      <c r="R3264" t="inlineStr">
        <is>
          <t>Rohit Kamble</t>
        </is>
      </c>
      <c r="S3264" t="inlineStr">
        <is>
          <t>-</t>
        </is>
      </c>
      <c r="T3264" t="inlineStr">
        <is>
          <t>Bangalore</t>
        </is>
      </c>
      <c r="U3264" t="inlineStr">
        <is>
          <t xml:space="preserve"> </t>
        </is>
      </c>
      <c r="V3264" t="n">
        <v>1</v>
      </c>
      <c r="W3264" t="n">
        <v>0</v>
      </c>
      <c r="X3264" t="inlineStr">
        <is>
          <t>XXXXXX7466</t>
        </is>
      </c>
      <c r="Y3264" s="72" t="n">
        <v>46326.52037037037</v>
      </c>
    </row>
    <row r="3265">
      <c r="A3265" s="39" t="inlineStr">
        <is>
          <t>6ac7ca6175b852b2f0b7904b</t>
        </is>
      </c>
      <c r="B3265" s="72" t="n">
        <v>46303.93251157407</v>
      </c>
      <c r="C3265" s="70" t="n">
        <v>46303</v>
      </c>
      <c r="D3265" t="inlineStr">
        <is>
          <t>2026-10</t>
        </is>
      </c>
      <c r="E3265" t="inlineStr">
        <is>
          <t>Wk of 2026-10-05</t>
        </is>
      </c>
      <c r="F3265" t="inlineStr">
        <is>
          <t>Attempt 4</t>
        </is>
      </c>
      <c r="G3265" s="39" t="str">
        <f>IF(ISNUMBER(MATCH(F3265,QualityStatuses,0)),"Quality Lead","Non-Quality Lead")</f>
        <v>Non-Quality Lead</v>
      </c>
      <c r="H3265" s="39" t="str">
        <f>IFERROR(INDEX(CampTypes,MATCH(I3265,CampList,0)),"Unattributed")</f>
        <v>New</v>
      </c>
      <c r="I3265" t="inlineStr">
        <is>
          <t>EBG - In House | ABO | Natuf | Leads | Unit Franchise | India | Oct26 | V1</t>
        </is>
      </c>
      <c r="J3265" t="inlineStr">
        <is>
          <t>EBG - In House | ABO | Natuf | Leads | Unit Franchise | India | Oct26 | V1</t>
        </is>
      </c>
      <c r="K3265" t="inlineStr">
        <is>
          <t>Direct (campaign tagged in CRM)</t>
        </is>
      </c>
      <c r="L3265" t="inlineStr">
        <is>
          <t>Natuf | Investors | Tier1 + Growth Cities | Oct26 | V1</t>
        </is>
      </c>
      <c r="M3265" t="inlineStr">
        <is>
          <t>Natuf | Investors | Tier1 + Growth Cities | Oct26 | V1</t>
        </is>
      </c>
      <c r="N3265" t="inlineStr">
        <is>
          <t>Natuf | Reel | Brand Ambassador | Heard Of Owning A Cafe | V1</t>
        </is>
      </c>
      <c r="O3265" t="inlineStr">
        <is>
          <t>Natuf</t>
        </is>
      </c>
      <c r="P3265" t="inlineStr">
        <is>
          <t>Facebook</t>
        </is>
      </c>
      <c r="Q3265" t="inlineStr">
        <is>
          <t>Marshal Malbari</t>
        </is>
      </c>
      <c r="R3265" t="inlineStr">
        <is>
          <t>Rinkita Virvani</t>
        </is>
      </c>
      <c r="S3265" t="inlineStr">
        <is>
          <t>-</t>
        </is>
      </c>
      <c r="T3265" t="inlineStr">
        <is>
          <t>Dahanu</t>
        </is>
      </c>
      <c r="U3265" t="inlineStr">
        <is>
          <t xml:space="preserve"> </t>
        </is>
      </c>
      <c r="V3265" t="n">
        <v>8</v>
      </c>
      <c r="W3265" t="n">
        <v>6</v>
      </c>
      <c r="X3265" t="inlineStr">
        <is>
          <t>XXXXXX7291</t>
        </is>
      </c>
      <c r="Y3265" s="72" t="n">
        <v>46326.52037037037</v>
      </c>
    </row>
    <row r="3266">
      <c r="A3266" s="39" t="inlineStr">
        <is>
          <t>6ac7c9c4610c3f4efd140020</t>
        </is>
      </c>
      <c r="B3266" s="72" t="n">
        <v>46303.93069444445</v>
      </c>
      <c r="C3266" s="70" t="n">
        <v>46303</v>
      </c>
      <c r="D3266" t="inlineStr">
        <is>
          <t>2026-10</t>
        </is>
      </c>
      <c r="E3266" t="inlineStr">
        <is>
          <t>Wk of 2026-10-05</t>
        </is>
      </c>
      <c r="F3266" t="inlineStr">
        <is>
          <t>Lost</t>
        </is>
      </c>
      <c r="G3266" s="39" t="str">
        <f>IF(ISNUMBER(MATCH(F3266,QualityStatuses,0)),"Quality Lead","Non-Quality Lead")</f>
        <v>Non-Quality Lead</v>
      </c>
      <c r="H3266" s="39" t="str">
        <f>IFERROR(INDEX(CampTypes,MATCH(I3266,CampList,0)),"Unattributed")</f>
        <v>Old</v>
      </c>
      <c r="I3266" t="inlineStr">
        <is>
          <t>natuf_Kiosk_14072026_Hindi</t>
        </is>
      </c>
      <c r="J3266" t="inlineStr">
        <is>
          <t>natuf_Kiosk_14072026_Hindi</t>
        </is>
      </c>
      <c r="K3266" t="inlineStr">
        <is>
          <t>Direct (campaign tagged in CRM)</t>
        </is>
      </c>
      <c r="L3266" t="inlineStr">
        <is>
          <t>natuf_Kiosk_23092026_ad set3</t>
        </is>
      </c>
      <c r="M3266" t="inlineStr">
        <is>
          <t>natuf_Kiosk_23092026_ad set3</t>
        </is>
      </c>
      <c r="N3266" t="inlineStr">
        <is>
          <t>natuf_Kiosk_23092026_ad set3_ad1</t>
        </is>
      </c>
      <c r="O3266" t="inlineStr">
        <is>
          <t>Natuf</t>
        </is>
      </c>
      <c r="P3266" t="inlineStr">
        <is>
          <t>Facebook</t>
        </is>
      </c>
      <c r="Q3266" t="inlineStr">
        <is>
          <t>Marshal Malbari</t>
        </is>
      </c>
      <c r="R3266" t="inlineStr">
        <is>
          <t>Vanita Joshi</t>
        </is>
      </c>
      <c r="S3266" t="inlineStr">
        <is>
          <t>Not Interested</t>
        </is>
      </c>
      <c r="T3266" t="inlineStr">
        <is>
          <t>Jalpaiguri</t>
        </is>
      </c>
      <c r="U3266" t="inlineStr">
        <is>
          <t xml:space="preserve"> </t>
        </is>
      </c>
      <c r="V3266" t="n">
        <v>6</v>
      </c>
      <c r="W3266" t="n">
        <v>5</v>
      </c>
      <c r="X3266" t="inlineStr">
        <is>
          <t>XXXXXX3267</t>
        </is>
      </c>
      <c r="Y3266" s="72" t="n">
        <v>46326.52037037037</v>
      </c>
    </row>
    <row r="3267">
      <c r="A3267" s="39" t="inlineStr">
        <is>
          <t>6ac7c8ae642a070122168f0e</t>
        </is>
      </c>
      <c r="B3267" s="72" t="n">
        <v>46303.92747685185</v>
      </c>
      <c r="C3267" s="70" t="n">
        <v>46303</v>
      </c>
      <c r="D3267" t="inlineStr">
        <is>
          <t>2026-10</t>
        </is>
      </c>
      <c r="E3267" t="inlineStr">
        <is>
          <t>Wk of 2026-10-05</t>
        </is>
      </c>
      <c r="F3267" t="inlineStr">
        <is>
          <t>Lost</t>
        </is>
      </c>
      <c r="G3267" s="39" t="str">
        <f>IF(ISNUMBER(MATCH(F3267,QualityStatuses,0)),"Quality Lead","Non-Quality Lead")</f>
        <v>Non-Quality Lead</v>
      </c>
      <c r="H3267" s="39" t="str">
        <f>IFERROR(INDEX(CampTypes,MATCH(I3267,CampList,0)),"Unattributed")</f>
        <v>New</v>
      </c>
      <c r="I3267" t="inlineStr">
        <is>
          <t>EBG - In House | ABO | Natuf | Leads | Unit Franchise | India | Oct26 | V1</t>
        </is>
      </c>
      <c r="J3267" t="inlineStr">
        <is>
          <t>EBG - In House | ABO | Natuf | Leads | Unit Franchise | India | Oct26 | V1</t>
        </is>
      </c>
      <c r="K3267" t="inlineStr">
        <is>
          <t>Direct (campaign tagged in CRM)</t>
        </is>
      </c>
      <c r="L3267" t="inlineStr">
        <is>
          <t>Natuf | Investors | Tier1 + Growth Cities | Oct26 | V1</t>
        </is>
      </c>
      <c r="M3267" t="inlineStr">
        <is>
          <t>Natuf | Investors | Tier1 + Growth Cities | Oct26 | V1</t>
        </is>
      </c>
      <c r="N3267" t="inlineStr">
        <is>
          <t>Natuf | Reel | Hindi | Female | This Is The Truth | V1</t>
        </is>
      </c>
      <c r="O3267" t="inlineStr">
        <is>
          <t>Natuf</t>
        </is>
      </c>
      <c r="P3267" t="inlineStr">
        <is>
          <t>Facebook</t>
        </is>
      </c>
      <c r="Q3267" t="inlineStr">
        <is>
          <t>Marshal Malbari</t>
        </is>
      </c>
      <c r="R3267" t="inlineStr">
        <is>
          <t>Aisha Rasalkar</t>
        </is>
      </c>
      <c r="S3267" t="inlineStr">
        <is>
          <t>Junk</t>
        </is>
      </c>
      <c r="T3267" t="inlineStr">
        <is>
          <t>नागपूर</t>
        </is>
      </c>
      <c r="U3267" t="inlineStr">
        <is>
          <t xml:space="preserve"> </t>
        </is>
      </c>
      <c r="V3267" t="n">
        <v>2</v>
      </c>
      <c r="W3267" t="n">
        <v>1</v>
      </c>
      <c r="X3267" t="inlineStr">
        <is>
          <t>XXXXXX1237</t>
        </is>
      </c>
      <c r="Y3267" s="72" t="n">
        <v>46326.52037037037</v>
      </c>
    </row>
    <row r="3268">
      <c r="A3268" s="39" t="inlineStr">
        <is>
          <t>6ac7c87fcfb33798516436cb</t>
        </is>
      </c>
      <c r="B3268" s="72" t="n">
        <v>46303.92693287037</v>
      </c>
      <c r="C3268" s="70" t="n">
        <v>46303</v>
      </c>
      <c r="D3268" t="inlineStr">
        <is>
          <t>2026-10</t>
        </is>
      </c>
      <c r="E3268" t="inlineStr">
        <is>
          <t>Wk of 2026-10-05</t>
        </is>
      </c>
      <c r="F3268" t="inlineStr">
        <is>
          <t>Lost</t>
        </is>
      </c>
      <c r="G3268" s="39" t="str">
        <f>IF(ISNUMBER(MATCH(F3268,QualityStatuses,0)),"Quality Lead","Non-Quality Lead")</f>
        <v>Non-Quality Lead</v>
      </c>
      <c r="H3268" s="39" t="str">
        <f>IFERROR(INDEX(CampTypes,MATCH(I3268,CampList,0)),"Unattributed")</f>
        <v>New</v>
      </c>
      <c r="I3268" t="inlineStr">
        <is>
          <t>EBG - In House | ABO | Natuf | Leads | Unit Franchise | India | Oct26 | V1</t>
        </is>
      </c>
      <c r="J3268" t="inlineStr">
        <is>
          <t>EBG - In House | ABO | Natuf | Leads | Unit Franchise | India | Oct26 | V1</t>
        </is>
      </c>
      <c r="K3268" t="inlineStr">
        <is>
          <t>Direct (campaign tagged in CRM)</t>
        </is>
      </c>
      <c r="L3268" t="inlineStr">
        <is>
          <t>Natuf | LAL 1% | India | Jul26 | V1</t>
        </is>
      </c>
      <c r="M3268" t="inlineStr">
        <is>
          <t>Natuf | LAL 1% | India | Jul26 | V1</t>
        </is>
      </c>
      <c r="N3268" t="inlineStr">
        <is>
          <t>Natuf | Reel | Brand Ambassador | Heard Of Owning A Cafe | V1</t>
        </is>
      </c>
      <c r="O3268" t="inlineStr">
        <is>
          <t>Natuf</t>
        </is>
      </c>
      <c r="P3268" t="inlineStr">
        <is>
          <t>Facebook</t>
        </is>
      </c>
      <c r="Q3268" t="inlineStr">
        <is>
          <t>Marshal Malbari</t>
        </is>
      </c>
      <c r="R3268" t="inlineStr">
        <is>
          <t>Tanishq A</t>
        </is>
      </c>
      <c r="S3268" t="inlineStr">
        <is>
          <t>Not Interested</t>
        </is>
      </c>
      <c r="T3268" t="inlineStr">
        <is>
          <t>Thiruvananthapuram</t>
        </is>
      </c>
      <c r="U3268" t="inlineStr">
        <is>
          <t xml:space="preserve"> </t>
        </is>
      </c>
      <c r="V3268" t="n">
        <v>4</v>
      </c>
      <c r="W3268" t="n">
        <v>2</v>
      </c>
      <c r="X3268" t="inlineStr">
        <is>
          <t>XXXXXX2143</t>
        </is>
      </c>
      <c r="Y3268" s="72" t="n">
        <v>46326.52037037037</v>
      </c>
    </row>
    <row r="3269">
      <c r="A3269" s="39" t="inlineStr">
        <is>
          <t>6ac7c848081650a41f917235</t>
        </is>
      </c>
      <c r="B3269" s="72" t="n">
        <v>46303.9262962963</v>
      </c>
      <c r="C3269" s="70" t="n">
        <v>46303</v>
      </c>
      <c r="D3269" t="inlineStr">
        <is>
          <t>2026-10</t>
        </is>
      </c>
      <c r="E3269" t="inlineStr">
        <is>
          <t>Wk of 2026-10-05</t>
        </is>
      </c>
      <c r="F3269" t="inlineStr">
        <is>
          <t>Qualified</t>
        </is>
      </c>
      <c r="G3269" s="39" t="str">
        <f>IF(ISNUMBER(MATCH(F3269,QualityStatuses,0)),"Quality Lead","Non-Quality Lead")</f>
        <v>Quality Lead</v>
      </c>
      <c r="H3269" s="39" t="str">
        <f>IFERROR(INDEX(CampTypes,MATCH(I3269,CampList,0)),"Unattributed")</f>
        <v>Old</v>
      </c>
      <c r="I3269" t="inlineStr">
        <is>
          <t>E_Suresh_Natuf_Kiosk_07072026</t>
        </is>
      </c>
      <c r="J3269" t="inlineStr">
        <is>
          <t>E_Suresh_Natuf_Kiosk_07072026</t>
        </is>
      </c>
      <c r="K3269" t="inlineStr">
        <is>
          <t>Direct (campaign tagged in CRM)</t>
        </is>
      </c>
      <c r="L3269" t="inlineStr">
        <is>
          <t>E_Suresh_Natuf_Kiosk_07072026_Adset5</t>
        </is>
      </c>
      <c r="M3269" t="inlineStr">
        <is>
          <t>E_Suresh_Natuf_Kiosk_07072026_Adset5</t>
        </is>
      </c>
      <c r="N3269" t="inlineStr">
        <is>
          <t>E_Hindi_Suresh_Natuf_Kiosk_07072026_Adset5_ad3 – Copy 2</t>
        </is>
      </c>
      <c r="O3269" t="inlineStr">
        <is>
          <t>Natuf</t>
        </is>
      </c>
      <c r="P3269" t="inlineStr">
        <is>
          <t>Facebook</t>
        </is>
      </c>
      <c r="Q3269" t="inlineStr">
        <is>
          <t>Tejaswini Tarigopula</t>
        </is>
      </c>
      <c r="R3269" t="inlineStr">
        <is>
          <t>Rauth Sanketh</t>
        </is>
      </c>
      <c r="S3269" t="inlineStr">
        <is>
          <t>-</t>
        </is>
      </c>
      <c r="T3269" t="inlineStr">
        <is>
          <t>Not decided yet</t>
        </is>
      </c>
      <c r="U3269" t="inlineStr">
        <is>
          <t xml:space="preserve"> </t>
        </is>
      </c>
      <c r="V3269" t="n">
        <v>9</v>
      </c>
      <c r="W3269" t="n">
        <v>3</v>
      </c>
      <c r="X3269" t="inlineStr">
        <is>
          <t>XXXXXX1717</t>
        </is>
      </c>
      <c r="Y3269" s="72" t="n">
        <v>46326.52037037037</v>
      </c>
    </row>
    <row r="3270">
      <c r="A3270" s="39" t="inlineStr">
        <is>
          <t>6ac7c725568fb91d6e8ea397</t>
        </is>
      </c>
      <c r="B3270" s="72" t="n">
        <v>46303.92292824074</v>
      </c>
      <c r="C3270" s="70" t="n">
        <v>46303</v>
      </c>
      <c r="D3270" t="inlineStr">
        <is>
          <t>2026-10</t>
        </is>
      </c>
      <c r="E3270" t="inlineStr">
        <is>
          <t>Wk of 2026-10-05</t>
        </is>
      </c>
      <c r="F3270" t="inlineStr">
        <is>
          <t>Meeting Scheduled</t>
        </is>
      </c>
      <c r="G3270" s="39" t="str">
        <f>IF(ISNUMBER(MATCH(F3270,QualityStatuses,0)),"Quality Lead","Non-Quality Lead")</f>
        <v>Quality Lead</v>
      </c>
      <c r="H3270" s="39" t="str">
        <f>IFERROR(INDEX(CampTypes,MATCH(I3270,CampList,0)),"Unattributed")</f>
        <v>New</v>
      </c>
      <c r="I3270" t="inlineStr">
        <is>
          <t>EBG - In House | ABO | Natuf | Leads | Unit Franchise | India | Oct26 | V1</t>
        </is>
      </c>
      <c r="J3270" t="inlineStr">
        <is>
          <t>EBG - In House | ABO | Natuf | Leads | Unit Franchise | India | Oct26 | V1</t>
        </is>
      </c>
      <c r="K3270" t="inlineStr">
        <is>
          <t>Direct (campaign tagged in CRM)</t>
        </is>
      </c>
      <c r="L3270" t="inlineStr">
        <is>
          <t>Natuf | LAL 1% | India | Jul26 | V1</t>
        </is>
      </c>
      <c r="M3270" t="inlineStr">
        <is>
          <t>Natuf | LAL 1% | India | Jul26 | V1</t>
        </is>
      </c>
      <c r="N3270" t="inlineStr">
        <is>
          <t>Natuf | Reel | Hindi | Female | This Is The Truth | V1</t>
        </is>
      </c>
      <c r="O3270" t="inlineStr">
        <is>
          <t>Natuf</t>
        </is>
      </c>
      <c r="P3270" t="inlineStr">
        <is>
          <t>Facebook</t>
        </is>
      </c>
      <c r="Q3270" t="inlineStr">
        <is>
          <t>Tejaswini Tarigopula</t>
        </is>
      </c>
      <c r="R3270" t="inlineStr">
        <is>
          <t>Arjuman Vidya Sagar</t>
        </is>
      </c>
      <c r="S3270" t="inlineStr">
        <is>
          <t>-</t>
        </is>
      </c>
      <c r="T3270" t="inlineStr">
        <is>
          <t>Lakhisarai</t>
        </is>
      </c>
      <c r="U3270" t="inlineStr">
        <is>
          <t xml:space="preserve"> </t>
        </is>
      </c>
      <c r="V3270" t="n">
        <v>2</v>
      </c>
      <c r="W3270" t="n">
        <v>2</v>
      </c>
      <c r="X3270" t="inlineStr">
        <is>
          <t>XXXXXX2014</t>
        </is>
      </c>
      <c r="Y3270" s="72" t="n">
        <v>46326.52037037037</v>
      </c>
    </row>
    <row r="3271">
      <c r="A3271" s="39" t="inlineStr">
        <is>
          <t>6ac7c085b74465a70a06041f</t>
        </is>
      </c>
      <c r="B3271" s="72" t="n">
        <v>46303.90329861111</v>
      </c>
      <c r="C3271" s="70" t="n">
        <v>46303</v>
      </c>
      <c r="D3271" t="inlineStr">
        <is>
          <t>2026-10</t>
        </is>
      </c>
      <c r="E3271" t="inlineStr">
        <is>
          <t>Wk of 2026-10-05</t>
        </is>
      </c>
      <c r="F3271" t="inlineStr">
        <is>
          <t>Attempt 1</t>
        </is>
      </c>
      <c r="G3271" s="39" t="str">
        <f>IF(ISNUMBER(MATCH(F3271,QualityStatuses,0)),"Quality Lead","Non-Quality Lead")</f>
        <v>Non-Quality Lead</v>
      </c>
      <c r="H3271" s="39" t="str">
        <f>IFERROR(INDEX(CampTypes,MATCH(I3271,CampList,0)),"Unattributed")</f>
        <v>Old</v>
      </c>
      <c r="I3271" t="inlineStr">
        <is>
          <t>E_Suresh_Natuf_Kiosk_07072026</t>
        </is>
      </c>
      <c r="J3271" t="inlineStr">
        <is>
          <t>E_Suresh_Natuf_Kiosk_07072026</t>
        </is>
      </c>
      <c r="K3271" t="inlineStr">
        <is>
          <t>Direct (campaign tagged in CRM)</t>
        </is>
      </c>
      <c r="L3271" t="inlineStr">
        <is>
          <t>E_Suresh_Natuf_Kiosk_07072026_Adset5</t>
        </is>
      </c>
      <c r="M3271" t="inlineStr">
        <is>
          <t>E_Suresh_Natuf_Kiosk_07072026_Adset5</t>
        </is>
      </c>
      <c r="N3271" t="inlineStr">
        <is>
          <t>E_Hindi_Suresh_Natuf_Kiosk_07072026_Adset5_ad3 – Copy 2</t>
        </is>
      </c>
      <c r="O3271" t="inlineStr">
        <is>
          <t>Natuf</t>
        </is>
      </c>
      <c r="P3271" t="inlineStr">
        <is>
          <t>Facebook</t>
        </is>
      </c>
      <c r="Q3271" t="inlineStr">
        <is>
          <t>Tejaswini Tarigopula</t>
        </is>
      </c>
      <c r="R3271" t="inlineStr">
        <is>
          <t>Rauth Sanketh</t>
        </is>
      </c>
      <c r="S3271" t="inlineStr">
        <is>
          <t>-</t>
        </is>
      </c>
      <c r="T3271" t="inlineStr">
        <is>
          <t>Ludhiana</t>
        </is>
      </c>
      <c r="U3271" t="inlineStr">
        <is>
          <t xml:space="preserve"> </t>
        </is>
      </c>
      <c r="V3271" t="n">
        <v>4</v>
      </c>
      <c r="W3271" t="n">
        <v>0</v>
      </c>
      <c r="X3271" t="inlineStr">
        <is>
          <t>XXXXXX3564</t>
        </is>
      </c>
      <c r="Y3271" s="72" t="n">
        <v>46326.52037037037</v>
      </c>
    </row>
    <row r="3272">
      <c r="A3272" s="39" t="inlineStr">
        <is>
          <t>6ac7b958236bbfeba2a9101e</t>
        </is>
      </c>
      <c r="B3272" s="72" t="n">
        <v>46303.88203703704</v>
      </c>
      <c r="C3272" s="70" t="n">
        <v>46303</v>
      </c>
      <c r="D3272" t="inlineStr">
        <is>
          <t>2026-10</t>
        </is>
      </c>
      <c r="E3272" t="inlineStr">
        <is>
          <t>Wk of 2026-10-05</t>
        </is>
      </c>
      <c r="F3272" t="inlineStr">
        <is>
          <t>Attempt 3</t>
        </is>
      </c>
      <c r="G3272" s="39" t="str">
        <f>IF(ISNUMBER(MATCH(F3272,QualityStatuses,0)),"Quality Lead","Non-Quality Lead")</f>
        <v>Non-Quality Lead</v>
      </c>
      <c r="H3272" s="39" t="str">
        <f>IFERROR(INDEX(CampTypes,MATCH(I3272,CampList,0)),"Unattributed")</f>
        <v>Old</v>
      </c>
      <c r="I3272" t="inlineStr">
        <is>
          <t>E_Karan_Natuf_All_07072026</t>
        </is>
      </c>
      <c r="J3272" t="inlineStr">
        <is>
          <t>E_Karan_Natuf_All_07072026</t>
        </is>
      </c>
      <c r="K3272" t="inlineStr">
        <is>
          <t>Direct (campaign tagged in CRM)</t>
        </is>
      </c>
      <c r="L3272" t="inlineStr">
        <is>
          <t>E_Karan_Natuf_Fragship_07072026_Adset2</t>
        </is>
      </c>
      <c r="M3272" t="inlineStr">
        <is>
          <t>E_Karan_Natuf_Fragship_07072026_Adset2</t>
        </is>
      </c>
      <c r="N3272" t="inlineStr">
        <is>
          <t>E_Karan_Natuf_Flagship_Cafe_07072026_Adset2_Ad1 – Copy 2</t>
        </is>
      </c>
      <c r="O3272" t="inlineStr">
        <is>
          <t>Natuf</t>
        </is>
      </c>
      <c r="P3272" t="inlineStr">
        <is>
          <t>Facebook</t>
        </is>
      </c>
      <c r="Q3272" t="inlineStr">
        <is>
          <t>Tejaswini Tarigopula</t>
        </is>
      </c>
      <c r="R3272" t="inlineStr">
        <is>
          <t>Shivani Sharma</t>
        </is>
      </c>
      <c r="S3272" t="inlineStr">
        <is>
          <t>-</t>
        </is>
      </c>
      <c r="T3272" t="inlineStr">
        <is>
          <t>Palwal</t>
        </is>
      </c>
      <c r="U3272" t="inlineStr">
        <is>
          <t xml:space="preserve"> </t>
        </is>
      </c>
      <c r="V3272" t="n">
        <v>3</v>
      </c>
      <c r="W3272" t="n">
        <v>2</v>
      </c>
      <c r="X3272" t="inlineStr">
        <is>
          <t>XXXXXX5569</t>
        </is>
      </c>
      <c r="Y3272" s="72" t="n">
        <v>46326.52037037037</v>
      </c>
    </row>
    <row r="3273">
      <c r="A3273" s="39" t="inlineStr">
        <is>
          <t>6ac7b42ed1cf66076ce197ae</t>
        </is>
      </c>
      <c r="B3273" s="72" t="n">
        <v>46303.86673611111</v>
      </c>
      <c r="C3273" s="70" t="n">
        <v>46303</v>
      </c>
      <c r="D3273" t="inlineStr">
        <is>
          <t>2026-10</t>
        </is>
      </c>
      <c r="E3273" t="inlineStr">
        <is>
          <t>Wk of 2026-10-05</t>
        </is>
      </c>
      <c r="F3273" t="inlineStr">
        <is>
          <t>Connected</t>
        </is>
      </c>
      <c r="G3273" s="39" t="str">
        <f>IF(ISNUMBER(MATCH(F3273,QualityStatuses,0)),"Quality Lead","Non-Quality Lead")</f>
        <v>Non-Quality Lead</v>
      </c>
      <c r="H3273" s="39" t="str">
        <f>IFERROR(INDEX(CampTypes,MATCH(I3273,CampList,0)),"Unattributed")</f>
        <v>Old</v>
      </c>
      <c r="I3273" t="inlineStr">
        <is>
          <t>E_Suresh_Natuf_Kiosk_07072026</t>
        </is>
      </c>
      <c r="J3273" t="inlineStr">
        <is>
          <t>E_Suresh_Natuf_Kiosk_07072026</t>
        </is>
      </c>
      <c r="K3273" t="inlineStr">
        <is>
          <t>Direct (campaign tagged in CRM)</t>
        </is>
      </c>
      <c r="L3273" t="inlineStr">
        <is>
          <t>E_Suresh_Natuf_Kiosk_07072026_Adset5</t>
        </is>
      </c>
      <c r="M3273" t="inlineStr">
        <is>
          <t>E_Suresh_Natuf_Kiosk_07072026_Adset5</t>
        </is>
      </c>
      <c r="N3273" t="inlineStr">
        <is>
          <t>E_Hindi_Suresh_Natuf_Kiosk_07072026_Adset5_ad3 – Copy 2</t>
        </is>
      </c>
      <c r="O3273" t="inlineStr">
        <is>
          <t>Natuf</t>
        </is>
      </c>
      <c r="P3273" t="inlineStr">
        <is>
          <t>Facebook</t>
        </is>
      </c>
      <c r="Q3273" t="inlineStr">
        <is>
          <t>Tejaswini Tarigopula</t>
        </is>
      </c>
      <c r="R3273" t="inlineStr">
        <is>
          <t>Shivamani</t>
        </is>
      </c>
      <c r="S3273" t="inlineStr">
        <is>
          <t>-</t>
        </is>
      </c>
      <c r="T3273" t="inlineStr">
        <is>
          <t>Mathura</t>
        </is>
      </c>
      <c r="U3273" t="inlineStr">
        <is>
          <t xml:space="preserve"> </t>
        </is>
      </c>
      <c r="V3273" t="n">
        <v>1</v>
      </c>
      <c r="W3273" t="n">
        <v>1</v>
      </c>
      <c r="X3273" t="inlineStr">
        <is>
          <t>XXXXXX8952</t>
        </is>
      </c>
      <c r="Y3273" s="72" t="n">
        <v>46326.52037037037</v>
      </c>
    </row>
    <row r="3274">
      <c r="A3274" s="39" t="inlineStr">
        <is>
          <t>6ac7a790def8e3916bca2265</t>
        </is>
      </c>
      <c r="B3274" s="72" t="n">
        <v>46303.82935185185</v>
      </c>
      <c r="C3274" s="70" t="n">
        <v>46303</v>
      </c>
      <c r="D3274" t="inlineStr">
        <is>
          <t>2026-10</t>
        </is>
      </c>
      <c r="E3274" t="inlineStr">
        <is>
          <t>Wk of 2026-10-05</t>
        </is>
      </c>
      <c r="F3274" t="inlineStr">
        <is>
          <t>Connected</t>
        </is>
      </c>
      <c r="G3274" s="39" t="str">
        <f>IF(ISNUMBER(MATCH(F3274,QualityStatuses,0)),"Quality Lead","Non-Quality Lead")</f>
        <v>Non-Quality Lead</v>
      </c>
      <c r="H3274" s="39" t="str">
        <f>IFERROR(INDEX(CampTypes,MATCH(I3274,CampList,0)),"Unattributed")</f>
        <v>Old</v>
      </c>
      <c r="I3274" t="inlineStr">
        <is>
          <t>E_Selva_Natuf_All_07072026</t>
        </is>
      </c>
      <c r="J3274" t="inlineStr">
        <is>
          <t>E_Selva_Natuf_All_07072026</t>
        </is>
      </c>
      <c r="K3274" t="inlineStr">
        <is>
          <t>Direct (campaign tagged in CRM)</t>
        </is>
      </c>
      <c r="L3274" t="inlineStr">
        <is>
          <t>E_Selva_Natuf_Sign_07072026_Adset3</t>
        </is>
      </c>
      <c r="M3274" t="inlineStr">
        <is>
          <t>E_Selva_Natuf_Sign_07072026_Adset3</t>
        </is>
      </c>
      <c r="N3274" t="inlineStr">
        <is>
          <t>E_Selva_Natuf_Sign_07072026_Adset2_Ad1</t>
        </is>
      </c>
      <c r="O3274" t="inlineStr">
        <is>
          <t>Natuf</t>
        </is>
      </c>
      <c r="P3274" t="inlineStr">
        <is>
          <t>Facebook</t>
        </is>
      </c>
      <c r="Q3274" t="inlineStr">
        <is>
          <t>Tejaswini Tarigopula</t>
        </is>
      </c>
      <c r="R3274" t="inlineStr">
        <is>
          <t>Sai Charan</t>
        </is>
      </c>
      <c r="S3274" t="inlineStr">
        <is>
          <t>-</t>
        </is>
      </c>
      <c r="T3274" t="inlineStr">
        <is>
          <t>Farrukhabad</t>
        </is>
      </c>
      <c r="U3274" t="inlineStr">
        <is>
          <t xml:space="preserve"> </t>
        </is>
      </c>
      <c r="V3274" t="n">
        <v>6</v>
      </c>
      <c r="W3274" t="n">
        <v>4</v>
      </c>
      <c r="X3274" t="inlineStr">
        <is>
          <t>XXXXXX0786</t>
        </is>
      </c>
      <c r="Y3274" s="72" t="n">
        <v>46326.52037037037</v>
      </c>
    </row>
    <row r="3275">
      <c r="A3275" s="39" t="inlineStr">
        <is>
          <t>6ac7a41356cd9c3c496182ab</t>
        </is>
      </c>
      <c r="B3275" s="72" t="n">
        <v>46303.81901620371</v>
      </c>
      <c r="C3275" s="70" t="n">
        <v>46303</v>
      </c>
      <c r="D3275" t="inlineStr">
        <is>
          <t>2026-10</t>
        </is>
      </c>
      <c r="E3275" t="inlineStr">
        <is>
          <t>Wk of 2026-10-05</t>
        </is>
      </c>
      <c r="F3275" t="inlineStr">
        <is>
          <t>Details Shared</t>
        </is>
      </c>
      <c r="G3275" s="39" t="str">
        <f>IF(ISNUMBER(MATCH(F3275,QualityStatuses,0)),"Quality Lead","Non-Quality Lead")</f>
        <v>Quality Lead</v>
      </c>
      <c r="H3275" s="39" t="str">
        <f>IFERROR(INDEX(CampTypes,MATCH(I3275,CampList,0)),"Unattributed")</f>
        <v>New</v>
      </c>
      <c r="I3275" t="inlineStr">
        <is>
          <t>EBG - In House | ABO | Natuf | Leads | Unit Franchise | India | Oct26 | V1</t>
        </is>
      </c>
      <c r="J3275" t="inlineStr">
        <is>
          <t>EBG - In House | ABO | Natuf | Leads | Unit Franchise | India | Oct26 | V1</t>
        </is>
      </c>
      <c r="K3275" t="inlineStr">
        <is>
          <t>Direct (campaign tagged in CRM)</t>
        </is>
      </c>
      <c r="L3275" t="inlineStr">
        <is>
          <t>Natuf | Business Owners | Tier1 + Growth Cities | Oct26 | V1</t>
        </is>
      </c>
      <c r="M3275" t="inlineStr">
        <is>
          <t>Natuf | Business Owners | Tier1 + Growth Cities | Oct26 | V1</t>
        </is>
      </c>
      <c r="N3275" t="inlineStr">
        <is>
          <t>Natuf | Reel | Brand Ambassador | Heard Of Owning A Cafe | V1</t>
        </is>
      </c>
      <c r="O3275" t="inlineStr">
        <is>
          <t>Natuf</t>
        </is>
      </c>
      <c r="P3275" t="inlineStr">
        <is>
          <t>Facebook</t>
        </is>
      </c>
      <c r="Q3275" t="inlineStr">
        <is>
          <t>Tejaswini Tarigopula</t>
        </is>
      </c>
      <c r="R3275" t="inlineStr">
        <is>
          <t>Prabhudatta Pattanaik</t>
        </is>
      </c>
      <c r="S3275" t="inlineStr">
        <is>
          <t>-</t>
        </is>
      </c>
      <c r="T3275" t="inlineStr">
        <is>
          <t>Baroda</t>
        </is>
      </c>
      <c r="U3275" t="inlineStr">
        <is>
          <t xml:space="preserve"> </t>
        </is>
      </c>
      <c r="V3275" t="n">
        <v>2</v>
      </c>
      <c r="W3275" t="n">
        <v>2</v>
      </c>
      <c r="X3275" t="inlineStr">
        <is>
          <t>XXXXXX1762</t>
        </is>
      </c>
      <c r="Y3275" s="72" t="n">
        <v>46326.52037037037</v>
      </c>
    </row>
    <row r="3276">
      <c r="A3276" s="39" t="inlineStr">
        <is>
          <t>6ac7a2770405036f23adc492</t>
        </is>
      </c>
      <c r="B3276" s="72" t="n">
        <v>46303.81424768519</v>
      </c>
      <c r="C3276" s="70" t="n">
        <v>46303</v>
      </c>
      <c r="D3276" t="inlineStr">
        <is>
          <t>2026-10</t>
        </is>
      </c>
      <c r="E3276" t="inlineStr">
        <is>
          <t>Wk of 2026-10-05</t>
        </is>
      </c>
      <c r="F3276" t="inlineStr">
        <is>
          <t>Attempt 2</t>
        </is>
      </c>
      <c r="G3276" s="39" t="str">
        <f>IF(ISNUMBER(MATCH(F3276,QualityStatuses,0)),"Quality Lead","Non-Quality Lead")</f>
        <v>Non-Quality Lead</v>
      </c>
      <c r="H3276" s="39" t="str">
        <f>IFERROR(INDEX(CampTypes,MATCH(I3276,CampList,0)),"Unattributed")</f>
        <v>New</v>
      </c>
      <c r="I3276" t="inlineStr">
        <is>
          <t>EBG - In House | ABO | Natuf | Leads | Unit Franchise | India | Oct26 | V1</t>
        </is>
      </c>
      <c r="J3276" t="inlineStr">
        <is>
          <t>EBG - In House | ABO | Natuf | Leads | Unit Franchise | India | Oct26 | V1</t>
        </is>
      </c>
      <c r="K3276" t="inlineStr">
        <is>
          <t>Direct (campaign tagged in CRM)</t>
        </is>
      </c>
      <c r="L3276" t="inlineStr">
        <is>
          <t>Natuf | Investors | Tier1 + Growth Cities | Oct26 | V1</t>
        </is>
      </c>
      <c r="M3276" t="inlineStr">
        <is>
          <t>Natuf | Investors | Tier1 + Growth Cities | Oct26 | V1</t>
        </is>
      </c>
      <c r="N3276" t="inlineStr">
        <is>
          <t>Natuf | Reel | Hindi | Male | We Are Bringing Natuf | V1</t>
        </is>
      </c>
      <c r="O3276" t="inlineStr">
        <is>
          <t>Natuf</t>
        </is>
      </c>
      <c r="P3276" t="inlineStr">
        <is>
          <t>Facebook</t>
        </is>
      </c>
      <c r="Q3276" t="inlineStr">
        <is>
          <t>Tejaswini Tarigopula</t>
        </is>
      </c>
      <c r="R3276" t="inlineStr">
        <is>
          <t>Shivani Sharma</t>
        </is>
      </c>
      <c r="S3276" t="inlineStr">
        <is>
          <t>-</t>
        </is>
      </c>
      <c r="T3276" t="inlineStr">
        <is>
          <t>Hyderabad</t>
        </is>
      </c>
      <c r="U3276" t="inlineStr">
        <is>
          <t xml:space="preserve"> </t>
        </is>
      </c>
      <c r="V3276" t="n">
        <v>4</v>
      </c>
      <c r="W3276" t="n">
        <v>2</v>
      </c>
      <c r="X3276" t="inlineStr">
        <is>
          <t>XXXXXX6121</t>
        </is>
      </c>
      <c r="Y3276" s="72" t="n">
        <v>46326.52037037037</v>
      </c>
    </row>
    <row r="3277">
      <c r="A3277" s="39" t="inlineStr">
        <is>
          <t>6ac79f1488ff6c1d686f54fb</t>
        </is>
      </c>
      <c r="B3277" s="72" t="n">
        <v>46303.80421296296</v>
      </c>
      <c r="C3277" s="70" t="n">
        <v>46303</v>
      </c>
      <c r="D3277" t="inlineStr">
        <is>
          <t>2026-10</t>
        </is>
      </c>
      <c r="E3277" t="inlineStr">
        <is>
          <t>Wk of 2026-10-05</t>
        </is>
      </c>
      <c r="F3277" t="inlineStr">
        <is>
          <t>Meeting Conducted</t>
        </is>
      </c>
      <c r="G3277" s="39" t="str">
        <f>IF(ISNUMBER(MATCH(F3277,QualityStatuses,0)),"Quality Lead","Non-Quality Lead")</f>
        <v>Quality Lead</v>
      </c>
      <c r="H3277" s="39" t="str">
        <f>IFERROR(INDEX(CampTypes,MATCH(I3277,CampList,0)),"Unattributed")</f>
        <v>Old</v>
      </c>
      <c r="I3277" t="inlineStr">
        <is>
          <t>E_Selva_Natuf_All_07072026</t>
        </is>
      </c>
      <c r="J3277" t="inlineStr">
        <is>
          <t>E_Selva_Natuf_All_07072026</t>
        </is>
      </c>
      <c r="K3277" t="inlineStr">
        <is>
          <t>Direct (campaign tagged in CRM)</t>
        </is>
      </c>
      <c r="L3277" t="inlineStr">
        <is>
          <t>E_Selva_Natuf_Sign_07072026_Adset3</t>
        </is>
      </c>
      <c r="M3277" t="inlineStr">
        <is>
          <t>E_Selva_Natuf_Sign_07072026_Adset3</t>
        </is>
      </c>
      <c r="N3277" t="inlineStr">
        <is>
          <t>E_Selva_Natuf_Sign_07072026_Adset2_Ad1</t>
        </is>
      </c>
      <c r="O3277" t="inlineStr">
        <is>
          <t>Natuf</t>
        </is>
      </c>
      <c r="P3277" t="inlineStr">
        <is>
          <t>Facebook</t>
        </is>
      </c>
      <c r="Q3277" t="inlineStr">
        <is>
          <t>Tejaswini Tarigopula</t>
        </is>
      </c>
      <c r="R3277" t="inlineStr">
        <is>
          <t>Shivamani</t>
        </is>
      </c>
      <c r="S3277" t="inlineStr">
        <is>
          <t>-</t>
        </is>
      </c>
      <c r="T3277" t="inlineStr">
        <is>
          <t>Amritsar</t>
        </is>
      </c>
      <c r="U3277" t="inlineStr">
        <is>
          <t xml:space="preserve"> </t>
        </is>
      </c>
      <c r="V3277" t="n">
        <v>9</v>
      </c>
      <c r="W3277" t="n">
        <v>2</v>
      </c>
      <c r="X3277" t="inlineStr">
        <is>
          <t>XXXXXX4038</t>
        </is>
      </c>
      <c r="Y3277" s="72" t="n">
        <v>46326.52037037037</v>
      </c>
    </row>
    <row r="3278">
      <c r="A3278" s="39" t="inlineStr">
        <is>
          <t>6ac791ac4c2510b4c17c0aa5</t>
        </is>
      </c>
      <c r="B3278" s="72" t="n">
        <v>46303.76449074074</v>
      </c>
      <c r="C3278" s="70" t="n">
        <v>46303</v>
      </c>
      <c r="D3278" t="inlineStr">
        <is>
          <t>2026-10</t>
        </is>
      </c>
      <c r="E3278" t="inlineStr">
        <is>
          <t>Wk of 2026-10-05</t>
        </is>
      </c>
      <c r="F3278" t="inlineStr">
        <is>
          <t>Connected</t>
        </is>
      </c>
      <c r="G3278" s="39" t="str">
        <f>IF(ISNUMBER(MATCH(F3278,QualityStatuses,0)),"Quality Lead","Non-Quality Lead")</f>
        <v>Non-Quality Lead</v>
      </c>
      <c r="H3278" s="39" t="str">
        <f>IFERROR(INDEX(CampTypes,MATCH(I3278,CampList,0)),"Unattributed")</f>
        <v>Old</v>
      </c>
      <c r="I3278" t="inlineStr">
        <is>
          <t>E_Natuf_Generic_13082026</t>
        </is>
      </c>
      <c r="J3278" t="inlineStr">
        <is>
          <t>E_Natuf_Generic_13082026</t>
        </is>
      </c>
      <c r="K3278" t="inlineStr">
        <is>
          <t>Direct (campaign tagged in CRM)</t>
        </is>
      </c>
      <c r="L3278" t="inlineStr">
        <is>
          <t>E_Natuf_Generic_13082026_Adset1</t>
        </is>
      </c>
      <c r="M3278" t="inlineStr">
        <is>
          <t>E_Natuf_Generic_13082026_Adset1</t>
        </is>
      </c>
      <c r="N3278" t="inlineStr">
        <is>
          <t>E_Natuf_Generic_13082026_Adset1_Ad1</t>
        </is>
      </c>
      <c r="O3278" t="inlineStr">
        <is>
          <t>Natuf</t>
        </is>
      </c>
      <c r="P3278" t="inlineStr">
        <is>
          <t>Facebook</t>
        </is>
      </c>
      <c r="Q3278" t="inlineStr">
        <is>
          <t>Tejaswini Tarigopula</t>
        </is>
      </c>
      <c r="R3278" t="inlineStr">
        <is>
          <t>Arjuman Vidya Sagar</t>
        </is>
      </c>
      <c r="S3278" t="inlineStr">
        <is>
          <t>-</t>
        </is>
      </c>
      <c r="T3278" t="inlineStr">
        <is>
          <t>Gwalior</t>
        </is>
      </c>
      <c r="U3278" t="inlineStr">
        <is>
          <t xml:space="preserve"> </t>
        </is>
      </c>
      <c r="V3278" t="n">
        <v>2</v>
      </c>
      <c r="W3278" t="n">
        <v>1</v>
      </c>
      <c r="X3278" t="inlineStr">
        <is>
          <t>XXXXXX0000</t>
        </is>
      </c>
      <c r="Y3278" s="72" t="n">
        <v>46326.52037037037</v>
      </c>
    </row>
    <row r="3279">
      <c r="A3279" s="39" t="inlineStr">
        <is>
          <t>6ac78e0138ac863f91463f89</t>
        </is>
      </c>
      <c r="B3279" s="72" t="n">
        <v>46303.75362268519</v>
      </c>
      <c r="C3279" s="70" t="n">
        <v>46303</v>
      </c>
      <c r="D3279" t="inlineStr">
        <is>
          <t>2026-10</t>
        </is>
      </c>
      <c r="E3279" t="inlineStr">
        <is>
          <t>Wk of 2026-10-05</t>
        </is>
      </c>
      <c r="F3279" t="inlineStr">
        <is>
          <t>Connected</t>
        </is>
      </c>
      <c r="G3279" s="39" t="str">
        <f>IF(ISNUMBER(MATCH(F3279,QualityStatuses,0)),"Quality Lead","Non-Quality Lead")</f>
        <v>Non-Quality Lead</v>
      </c>
      <c r="H3279" s="39" t="str">
        <f>IFERROR(INDEX(CampTypes,MATCH(I3279,CampList,0)),"Unattributed")</f>
        <v>Old</v>
      </c>
      <c r="I3279" t="inlineStr">
        <is>
          <t>E_Natuf_Generic_13082026</t>
        </is>
      </c>
      <c r="J3279" t="inlineStr">
        <is>
          <t>E_Natuf_Generic_13082026</t>
        </is>
      </c>
      <c r="K3279" t="inlineStr">
        <is>
          <t>Direct (campaign tagged in CRM)</t>
        </is>
      </c>
      <c r="L3279" t="inlineStr">
        <is>
          <t>E_Natuf_Generic_13082026_Adset1</t>
        </is>
      </c>
      <c r="M3279" t="inlineStr">
        <is>
          <t>E_Natuf_Generic_13082026_Adset1</t>
        </is>
      </c>
      <c r="N3279" t="inlineStr">
        <is>
          <t>E_Natuf_Generic_13082026_Adset1_Ad1</t>
        </is>
      </c>
      <c r="O3279" t="inlineStr">
        <is>
          <t>Natuf</t>
        </is>
      </c>
      <c r="P3279" t="inlineStr">
        <is>
          <t>Facebook</t>
        </is>
      </c>
      <c r="Q3279" t="inlineStr">
        <is>
          <t>Tejaswini Tarigopula</t>
        </is>
      </c>
      <c r="R3279" t="inlineStr">
        <is>
          <t>Sai Charan</t>
        </is>
      </c>
      <c r="S3279" t="inlineStr">
        <is>
          <t>-</t>
        </is>
      </c>
      <c r="T3279" t="inlineStr">
        <is>
          <t>Kalyan</t>
        </is>
      </c>
      <c r="U3279" t="inlineStr">
        <is>
          <t xml:space="preserve"> </t>
        </is>
      </c>
      <c r="V3279" t="n">
        <v>2</v>
      </c>
      <c r="W3279" t="n">
        <v>1</v>
      </c>
      <c r="X3279" t="inlineStr">
        <is>
          <t>XXXXXX4808</t>
        </is>
      </c>
      <c r="Y3279" s="72" t="n">
        <v>46326.52037037037</v>
      </c>
    </row>
    <row r="3280">
      <c r="A3280" s="39" t="inlineStr">
        <is>
          <t>6ac78b830970ffb5cda49046</t>
        </is>
      </c>
      <c r="B3280" s="72" t="n">
        <v>46303.74623842593</v>
      </c>
      <c r="C3280" s="70" t="n">
        <v>46303</v>
      </c>
      <c r="D3280" t="inlineStr">
        <is>
          <t>2026-10</t>
        </is>
      </c>
      <c r="E3280" t="inlineStr">
        <is>
          <t>Wk of 2026-10-05</t>
        </is>
      </c>
      <c r="F3280" t="inlineStr">
        <is>
          <t>Meeting Scheduled</t>
        </is>
      </c>
      <c r="G3280" s="39" t="str">
        <f>IF(ISNUMBER(MATCH(F3280,QualityStatuses,0)),"Quality Lead","Non-Quality Lead")</f>
        <v>Quality Lead</v>
      </c>
      <c r="H3280" s="39" t="str">
        <f>IFERROR(INDEX(CampTypes,MATCH(I3280,CampList,0)),"Unattributed")</f>
        <v>Old</v>
      </c>
      <c r="I3280" t="inlineStr">
        <is>
          <t>E_Karan_Natuf_All_07072026</t>
        </is>
      </c>
      <c r="J3280" t="inlineStr">
        <is>
          <t>E_Karan_Natuf_All_07072026</t>
        </is>
      </c>
      <c r="K3280" t="inlineStr">
        <is>
          <t>Direct (campaign tagged in CRM)</t>
        </is>
      </c>
      <c r="L3280" t="inlineStr">
        <is>
          <t>E_Karan_Natuf_Fragship_07072026_Adset2</t>
        </is>
      </c>
      <c r="M3280" t="inlineStr">
        <is>
          <t>E_Karan_Natuf_Fragship_07072026_Adset2</t>
        </is>
      </c>
      <c r="N3280" t="inlineStr">
        <is>
          <t>E_Karan_Natuf_Flagship_Cafe_07072026_Adset2_Ad1 – Copy 2</t>
        </is>
      </c>
      <c r="O3280" t="inlineStr">
        <is>
          <t>Natuf</t>
        </is>
      </c>
      <c r="P3280" t="inlineStr">
        <is>
          <t>Facebook</t>
        </is>
      </c>
      <c r="Q3280" t="inlineStr">
        <is>
          <t>Deepak Rai</t>
        </is>
      </c>
      <c r="R3280" t="inlineStr">
        <is>
          <t>Tejaswini Tarigopula</t>
        </is>
      </c>
      <c r="S3280" t="inlineStr">
        <is>
          <t>-</t>
        </is>
      </c>
      <c r="T3280" t="inlineStr">
        <is>
          <t>Nashik</t>
        </is>
      </c>
      <c r="U3280" t="inlineStr">
        <is>
          <t xml:space="preserve"> </t>
        </is>
      </c>
      <c r="V3280" t="n">
        <v>16</v>
      </c>
      <c r="W3280" t="n">
        <v>11</v>
      </c>
      <c r="X3280" t="inlineStr">
        <is>
          <t>XXXXXX4466</t>
        </is>
      </c>
      <c r="Y3280" s="72" t="n">
        <v>46326.52037037037</v>
      </c>
    </row>
    <row r="3281">
      <c r="A3281" s="39" t="inlineStr">
        <is>
          <t>6ac780aa3df134aafc392cbe</t>
        </is>
      </c>
      <c r="B3281" s="72" t="n">
        <v>46303.71409722222</v>
      </c>
      <c r="C3281" s="70" t="n">
        <v>46303</v>
      </c>
      <c r="D3281" t="inlineStr">
        <is>
          <t>2026-10</t>
        </is>
      </c>
      <c r="E3281" t="inlineStr">
        <is>
          <t>Wk of 2026-10-05</t>
        </is>
      </c>
      <c r="F3281" t="inlineStr">
        <is>
          <t>Lost</t>
        </is>
      </c>
      <c r="G3281" s="39" t="str">
        <f>IF(ISNUMBER(MATCH(F3281,QualityStatuses,0)),"Quality Lead","Non-Quality Lead")</f>
        <v>Non-Quality Lead</v>
      </c>
      <c r="H3281" s="39" t="str">
        <f>IFERROR(INDEX(CampTypes,MATCH(I3281,CampList,0)),"Unattributed")</f>
        <v>Old</v>
      </c>
      <c r="I3281" t="inlineStr">
        <is>
          <t>E_Karan_Natuf_All_07072026</t>
        </is>
      </c>
      <c r="J3281" t="inlineStr">
        <is>
          <t>E_Karan_Natuf_All_07072026</t>
        </is>
      </c>
      <c r="K3281" t="inlineStr">
        <is>
          <t>Direct (campaign tagged in CRM)</t>
        </is>
      </c>
      <c r="L3281" t="inlineStr">
        <is>
          <t>E_Karan_Natuf_Fragship_07072026_Adset2</t>
        </is>
      </c>
      <c r="M3281" t="inlineStr">
        <is>
          <t>E_Karan_Natuf_Fragship_07072026_Adset2</t>
        </is>
      </c>
      <c r="N3281" t="inlineStr">
        <is>
          <t>E_Karan_Natuf_Flagship_Cafe_07072026_Adset2_Ad1 – Copy 2</t>
        </is>
      </c>
      <c r="O3281" t="inlineStr">
        <is>
          <t>Natuf</t>
        </is>
      </c>
      <c r="P3281" t="inlineStr">
        <is>
          <t>Facebook</t>
        </is>
      </c>
      <c r="Q3281" t="inlineStr">
        <is>
          <t>Marshal Malbari</t>
        </is>
      </c>
      <c r="R3281" t="inlineStr">
        <is>
          <t>Rinkita Virvani</t>
        </is>
      </c>
      <c r="S3281" t="inlineStr">
        <is>
          <t>DNP - Did Not Pick Up</t>
        </is>
      </c>
      <c r="T3281" t="inlineStr">
        <is>
          <t>Bangalore</t>
        </is>
      </c>
      <c r="U3281" t="inlineStr">
        <is>
          <t xml:space="preserve"> </t>
        </is>
      </c>
      <c r="V3281" t="n">
        <v>10</v>
      </c>
      <c r="W3281" t="n">
        <v>1</v>
      </c>
      <c r="X3281" t="inlineStr">
        <is>
          <t>XXXXXX0172</t>
        </is>
      </c>
      <c r="Y3281" s="72" t="n">
        <v>46326.52037037037</v>
      </c>
    </row>
    <row r="3282">
      <c r="A3282" s="39" t="inlineStr">
        <is>
          <t>6ac77d88556219db6b02cb95</t>
        </is>
      </c>
      <c r="B3282" s="72" t="n">
        <v>46303.70481481482</v>
      </c>
      <c r="C3282" s="70" t="n">
        <v>46303</v>
      </c>
      <c r="D3282" t="inlineStr">
        <is>
          <t>2026-10</t>
        </is>
      </c>
      <c r="E3282" t="inlineStr">
        <is>
          <t>Wk of 2026-10-05</t>
        </is>
      </c>
      <c r="F3282" t="inlineStr">
        <is>
          <t>Attempt 5</t>
        </is>
      </c>
      <c r="G3282" s="39" t="str">
        <f>IF(ISNUMBER(MATCH(F3282,QualityStatuses,0)),"Quality Lead","Non-Quality Lead")</f>
        <v>Non-Quality Lead</v>
      </c>
      <c r="H3282" s="39" t="str">
        <f>IFERROR(INDEX(CampTypes,MATCH(I3282,CampList,0)),"Unattributed")</f>
        <v>Old</v>
      </c>
      <c r="I3282" t="inlineStr">
        <is>
          <t>E_Karan_Natuf_All_07072026</t>
        </is>
      </c>
      <c r="J3282" t="inlineStr">
        <is>
          <t>E_Karan_Natuf_All_07072026</t>
        </is>
      </c>
      <c r="K3282" t="inlineStr">
        <is>
          <t>Direct (campaign tagged in CRM)</t>
        </is>
      </c>
      <c r="L3282" t="inlineStr">
        <is>
          <t>E_Karan_Natuf_Fragship_07072026_Adset2</t>
        </is>
      </c>
      <c r="M3282" t="inlineStr">
        <is>
          <t>E_Karan_Natuf_Fragship_07072026_Adset2</t>
        </is>
      </c>
      <c r="N3282" t="inlineStr">
        <is>
          <t>E_Karan_Natuf_Flagship_Cafe_07072026_Adset2_Ad1 – Copy 2</t>
        </is>
      </c>
      <c r="O3282" t="inlineStr">
        <is>
          <t>Natuf</t>
        </is>
      </c>
      <c r="P3282" t="inlineStr">
        <is>
          <t>Whatsapp Cloud API</t>
        </is>
      </c>
      <c r="Q3282" t="inlineStr">
        <is>
          <t>Marshal Malbari</t>
        </is>
      </c>
      <c r="R3282" t="inlineStr">
        <is>
          <t>Vanita Joshi</t>
        </is>
      </c>
      <c r="S3282" t="inlineStr">
        <is>
          <t>-</t>
        </is>
      </c>
      <c r="T3282" t="inlineStr">
        <is>
          <t>Navi Mumbai (New Mumbai)</t>
        </is>
      </c>
      <c r="U3282" t="inlineStr">
        <is>
          <t xml:space="preserve"> </t>
        </is>
      </c>
      <c r="V3282" t="n">
        <v>6</v>
      </c>
      <c r="W3282" t="n">
        <v>0</v>
      </c>
      <c r="X3282" t="inlineStr">
        <is>
          <t>XXXXXX5698</t>
        </is>
      </c>
      <c r="Y3282" s="72" t="n">
        <v>46326.52037037037</v>
      </c>
    </row>
    <row r="3283">
      <c r="A3283" s="39" t="inlineStr">
        <is>
          <t>6ac76d971abc072474f7db4c</t>
        </is>
      </c>
      <c r="B3283" s="72" t="n">
        <v>46303.65758101852</v>
      </c>
      <c r="C3283" s="70" t="n">
        <v>46303</v>
      </c>
      <c r="D3283" t="inlineStr">
        <is>
          <t>2026-10</t>
        </is>
      </c>
      <c r="E3283" t="inlineStr">
        <is>
          <t>Wk of 2026-10-05</t>
        </is>
      </c>
      <c r="F3283" t="inlineStr">
        <is>
          <t>Lost</t>
        </is>
      </c>
      <c r="G3283" s="39" t="str">
        <f>IF(ISNUMBER(MATCH(F3283,QualityStatuses,0)),"Quality Lead","Non-Quality Lead")</f>
        <v>Non-Quality Lead</v>
      </c>
      <c r="H3283" s="39" t="str">
        <f>IFERROR(INDEX(CampTypes,MATCH(I3283,CampList,0)),"Unattributed")</f>
        <v>Old</v>
      </c>
      <c r="I3283" t="inlineStr">
        <is>
          <t>E_Suresh_Natuf_Kiosk_07072026</t>
        </is>
      </c>
      <c r="J3283" t="inlineStr">
        <is>
          <t>E_Suresh_Natuf_Kiosk_07072026</t>
        </is>
      </c>
      <c r="K3283" t="inlineStr">
        <is>
          <t>Direct (campaign tagged in CRM)</t>
        </is>
      </c>
      <c r="L3283" t="inlineStr">
        <is>
          <t>E_Suresh_Natuf_Kiosk_07072026_Adset5</t>
        </is>
      </c>
      <c r="M3283" t="inlineStr">
        <is>
          <t>E_Suresh_Natuf_Kiosk_07072026_Adset5</t>
        </is>
      </c>
      <c r="N3283" t="inlineStr">
        <is>
          <t>E_Hindi_Suresh_Natuf_Kiosk_07072026_Adset5_ad3 – Copy 2</t>
        </is>
      </c>
      <c r="O3283" t="inlineStr">
        <is>
          <t>Natuf</t>
        </is>
      </c>
      <c r="P3283" t="inlineStr">
        <is>
          <t>Facebook</t>
        </is>
      </c>
      <c r="Q3283" t="inlineStr">
        <is>
          <t>Marshal Malbari</t>
        </is>
      </c>
      <c r="R3283" t="inlineStr">
        <is>
          <t>Aisha Rasalkar</t>
        </is>
      </c>
      <c r="S3283" t="inlineStr">
        <is>
          <t>DNP - Did Not Pick Up</t>
        </is>
      </c>
      <c r="T3283" t="inlineStr">
        <is>
          <t>Surat</t>
        </is>
      </c>
      <c r="U3283" t="inlineStr">
        <is>
          <t>gujarat_(₹3_cr)</t>
        </is>
      </c>
      <c r="V3283" t="n">
        <v>6</v>
      </c>
      <c r="W3283" t="n">
        <v>4</v>
      </c>
      <c r="X3283" t="inlineStr">
        <is>
          <t>XXXXXX0036</t>
        </is>
      </c>
      <c r="Y3283" s="72" t="n">
        <v>46313.83887731482</v>
      </c>
    </row>
    <row r="3284">
      <c r="A3284" s="39" t="inlineStr">
        <is>
          <t>6ac76999978bc71288ed67ae</t>
        </is>
      </c>
      <c r="B3284" s="72" t="n">
        <v>46303.64575231481</v>
      </c>
      <c r="C3284" s="70" t="n">
        <v>46303</v>
      </c>
      <c r="D3284" t="inlineStr">
        <is>
          <t>2026-10</t>
        </is>
      </c>
      <c r="E3284" t="inlineStr">
        <is>
          <t>Wk of 2026-10-05</t>
        </is>
      </c>
      <c r="F3284" t="inlineStr">
        <is>
          <t>Meeting Conducted</t>
        </is>
      </c>
      <c r="G3284" s="39" t="str">
        <f>IF(ISNUMBER(MATCH(F3284,QualityStatuses,0)),"Quality Lead","Non-Quality Lead")</f>
        <v>Quality Lead</v>
      </c>
      <c r="H3284" s="39" t="str">
        <f>IFERROR(INDEX(CampTypes,MATCH(I3284,CampList,0)),"Unattributed")</f>
        <v>Old</v>
      </c>
      <c r="I3284" t="inlineStr">
        <is>
          <t>E_Natuf_Generic_13082026</t>
        </is>
      </c>
      <c r="J3284" t="inlineStr">
        <is>
          <t>E_Natuf_Generic_13082026</t>
        </is>
      </c>
      <c r="K3284" t="inlineStr">
        <is>
          <t>Direct (campaign tagged in CRM)</t>
        </is>
      </c>
      <c r="L3284" t="inlineStr">
        <is>
          <t>E_Natuf_Generic_13082026_Adset1</t>
        </is>
      </c>
      <c r="M3284" t="inlineStr">
        <is>
          <t>E_Natuf_Generic_13082026_Adset1</t>
        </is>
      </c>
      <c r="N3284" t="inlineStr">
        <is>
          <t>E_Natuf_Generic_13082026_Adset1_Ad1</t>
        </is>
      </c>
      <c r="O3284" t="inlineStr">
        <is>
          <t>Natuf</t>
        </is>
      </c>
      <c r="P3284" t="inlineStr">
        <is>
          <t>Facebook</t>
        </is>
      </c>
      <c r="Q3284" t="inlineStr">
        <is>
          <t>Tejaswini Tarigopula</t>
        </is>
      </c>
      <c r="R3284" t="inlineStr">
        <is>
          <t>Prabhudatta Pattanaik</t>
        </is>
      </c>
      <c r="S3284" t="inlineStr">
        <is>
          <t>-</t>
        </is>
      </c>
      <c r="T3284" t="inlineStr">
        <is>
          <t>Bangalore, Karnataka</t>
        </is>
      </c>
      <c r="U3284" t="inlineStr">
        <is>
          <t xml:space="preserve"> </t>
        </is>
      </c>
      <c r="V3284" t="n">
        <v>3</v>
      </c>
      <c r="W3284" t="n">
        <v>1</v>
      </c>
      <c r="X3284" t="inlineStr">
        <is>
          <t>XXXXXX3641</t>
        </is>
      </c>
      <c r="Y3284" s="72" t="n">
        <v>46326.52037037037</v>
      </c>
    </row>
    <row r="3285">
      <c r="A3285" s="39" t="inlineStr">
        <is>
          <t>6ac74577437e938adca58a79</t>
        </is>
      </c>
      <c r="B3285" s="72" t="n">
        <v>46303.53869212963</v>
      </c>
      <c r="C3285" s="70" t="n">
        <v>46303</v>
      </c>
      <c r="D3285" t="inlineStr">
        <is>
          <t>2026-10</t>
        </is>
      </c>
      <c r="E3285" t="inlineStr">
        <is>
          <t>Wk of 2026-10-05</t>
        </is>
      </c>
      <c r="F3285" t="inlineStr">
        <is>
          <t>Lost</t>
        </is>
      </c>
      <c r="G3285" s="39" t="str">
        <f>IF(ISNUMBER(MATCH(F3285,QualityStatuses,0)),"Quality Lead","Non-Quality Lead")</f>
        <v>Non-Quality Lead</v>
      </c>
      <c r="H3285" s="39" t="str">
        <f>IFERROR(INDEX(CampTypes,MATCH(I3285,CampList,0)),"Unattributed")</f>
        <v>Old</v>
      </c>
      <c r="I3285" t="inlineStr">
        <is>
          <t>E_Natuf_Generic_13082026</t>
        </is>
      </c>
      <c r="J3285" t="inlineStr">
        <is>
          <t>E_Natuf_Generic_13082026</t>
        </is>
      </c>
      <c r="K3285" t="inlineStr">
        <is>
          <t>Direct (campaign tagged in CRM)</t>
        </is>
      </c>
      <c r="L3285" t="inlineStr">
        <is>
          <t>E_Natuf_Generic_13082026_Adset1</t>
        </is>
      </c>
      <c r="M3285" t="inlineStr">
        <is>
          <t>E_Natuf_Generic_13082026_Adset1</t>
        </is>
      </c>
      <c r="N3285" t="inlineStr">
        <is>
          <t>E_Natuf_Generic_13082026_Adset1_Ad1</t>
        </is>
      </c>
      <c r="O3285" t="inlineStr">
        <is>
          <t>Natuf</t>
        </is>
      </c>
      <c r="P3285" t="inlineStr">
        <is>
          <t>Facebook</t>
        </is>
      </c>
      <c r="Q3285" t="inlineStr">
        <is>
          <t>Tejaswini Tarigopula</t>
        </is>
      </c>
      <c r="R3285" t="inlineStr">
        <is>
          <t>Shivani Sharma</t>
        </is>
      </c>
      <c r="S3285" t="inlineStr">
        <is>
          <t>Not Interested</t>
        </is>
      </c>
      <c r="T3285" t="inlineStr">
        <is>
          <t>Mansa</t>
        </is>
      </c>
      <c r="U3285" t="inlineStr">
        <is>
          <t xml:space="preserve"> </t>
        </is>
      </c>
      <c r="V3285" t="n">
        <v>7</v>
      </c>
      <c r="W3285" t="n">
        <v>1</v>
      </c>
      <c r="X3285" t="inlineStr">
        <is>
          <t>XXXXXX3675</t>
        </is>
      </c>
      <c r="Y3285" s="72" t="n">
        <v>46326.52037037037</v>
      </c>
    </row>
    <row r="3286">
      <c r="A3286" s="39" t="inlineStr">
        <is>
          <t>6ac72aceb0278527f3d50f5d</t>
        </is>
      </c>
      <c r="B3286" s="72" t="n">
        <v>46303.45969907408</v>
      </c>
      <c r="C3286" s="70" t="n">
        <v>46303</v>
      </c>
      <c r="D3286" t="inlineStr">
        <is>
          <t>2026-10</t>
        </is>
      </c>
      <c r="E3286" t="inlineStr">
        <is>
          <t>Wk of 2026-10-05</t>
        </is>
      </c>
      <c r="F3286" t="inlineStr">
        <is>
          <t>Attempt 1</t>
        </is>
      </c>
      <c r="G3286" s="39" t="str">
        <f>IF(ISNUMBER(MATCH(F3286,QualityStatuses,0)),"Quality Lead","Non-Quality Lead")</f>
        <v>Non-Quality Lead</v>
      </c>
      <c r="H3286" s="39" t="str">
        <f>IFERROR(INDEX(CampTypes,MATCH(I3286,CampList,0)),"Unattributed")</f>
        <v>Old</v>
      </c>
      <c r="I3286" t="inlineStr">
        <is>
          <t>E_Natuf_Generic_13082026</t>
        </is>
      </c>
      <c r="J3286" t="inlineStr">
        <is>
          <t>E_Natuf_Generic_13082026</t>
        </is>
      </c>
      <c r="K3286" t="inlineStr">
        <is>
          <t>Direct (campaign tagged in CRM)</t>
        </is>
      </c>
      <c r="L3286" t="inlineStr">
        <is>
          <t>E_Natuf_Generic_13082026_Adset1</t>
        </is>
      </c>
      <c r="M3286" t="inlineStr">
        <is>
          <t>E_Natuf_Generic_13082026_Adset1</t>
        </is>
      </c>
      <c r="N3286" t="inlineStr">
        <is>
          <t>E_Natuf_Generic_13082026_Adset1_Ad1</t>
        </is>
      </c>
      <c r="O3286" t="inlineStr">
        <is>
          <t>Natuf</t>
        </is>
      </c>
      <c r="P3286" t="inlineStr">
        <is>
          <t>Facebook</t>
        </is>
      </c>
      <c r="Q3286" t="inlineStr">
        <is>
          <t>Tejaswini Tarigopula</t>
        </is>
      </c>
      <c r="R3286" t="inlineStr">
        <is>
          <t>Shivamani</t>
        </is>
      </c>
      <c r="S3286" t="inlineStr">
        <is>
          <t>-</t>
        </is>
      </c>
      <c r="T3286" t="inlineStr">
        <is>
          <t>Firozabad</t>
        </is>
      </c>
      <c r="U3286" t="inlineStr">
        <is>
          <t xml:space="preserve"> </t>
        </is>
      </c>
      <c r="V3286" t="n">
        <v>1</v>
      </c>
      <c r="W3286" t="n">
        <v>0</v>
      </c>
      <c r="X3286" t="inlineStr">
        <is>
          <t>XXXXXX6666</t>
        </is>
      </c>
      <c r="Y3286" s="72" t="n">
        <v>46326.52037037037</v>
      </c>
    </row>
    <row r="3287">
      <c r="A3287" s="39" t="inlineStr">
        <is>
          <t>6ac72aa136eb73fe928a90b3</t>
        </is>
      </c>
      <c r="B3287" s="72" t="n">
        <v>46303.45917824074</v>
      </c>
      <c r="C3287" s="70" t="n">
        <v>46303</v>
      </c>
      <c r="D3287" t="inlineStr">
        <is>
          <t>2026-10</t>
        </is>
      </c>
      <c r="E3287" t="inlineStr">
        <is>
          <t>Wk of 2026-10-05</t>
        </is>
      </c>
      <c r="F3287" t="inlineStr">
        <is>
          <t>Lost</t>
        </is>
      </c>
      <c r="G3287" s="39" t="str">
        <f>IF(ISNUMBER(MATCH(F3287,QualityStatuses,0)),"Quality Lead","Non-Quality Lead")</f>
        <v>Non-Quality Lead</v>
      </c>
      <c r="H3287" s="39" t="str">
        <f>IFERROR(INDEX(CampTypes,MATCH(I3287,CampList,0)),"Unattributed")</f>
        <v>Old</v>
      </c>
      <c r="I3287" t="inlineStr">
        <is>
          <t>E_Suresh_Natuf_Kiosk_07072026</t>
        </is>
      </c>
      <c r="J3287" t="inlineStr">
        <is>
          <t>E_Suresh_Natuf_Kiosk_07072026</t>
        </is>
      </c>
      <c r="K3287" t="inlineStr">
        <is>
          <t>Direct (campaign tagged in CRM)</t>
        </is>
      </c>
      <c r="L3287" t="inlineStr">
        <is>
          <t>E_Suresh_Natuf_Kiosk_07072026_Adset5</t>
        </is>
      </c>
      <c r="M3287" t="inlineStr">
        <is>
          <t>E_Suresh_Natuf_Kiosk_07072026_Adset5</t>
        </is>
      </c>
      <c r="N3287" t="inlineStr">
        <is>
          <t>E_Hindi_Suresh_Natuf_Kiosk_07072026_Adset5_ad3 – Copy 2</t>
        </is>
      </c>
      <c r="O3287" t="inlineStr">
        <is>
          <t>Natuf</t>
        </is>
      </c>
      <c r="P3287" t="inlineStr">
        <is>
          <t>Facebook</t>
        </is>
      </c>
      <c r="Q3287" t="inlineStr">
        <is>
          <t>Marshal Malbari</t>
        </is>
      </c>
      <c r="R3287" t="inlineStr">
        <is>
          <t>Tanishq A</t>
        </is>
      </c>
      <c r="S3287" t="inlineStr">
        <is>
          <t>DNP - Did Not Pick Up</t>
        </is>
      </c>
      <c r="T3287" t="inlineStr">
        <is>
          <t>New Delhi</t>
        </is>
      </c>
      <c r="U3287" t="inlineStr">
        <is>
          <t xml:space="preserve"> </t>
        </is>
      </c>
      <c r="V3287" t="n">
        <v>6</v>
      </c>
      <c r="W3287" t="n">
        <v>0</v>
      </c>
      <c r="X3287" t="inlineStr">
        <is>
          <t>XXXXXX4104</t>
        </is>
      </c>
      <c r="Y3287" s="72" t="n">
        <v>46326.52037037037</v>
      </c>
    </row>
    <row r="3288">
      <c r="A3288" s="39" t="inlineStr">
        <is>
          <t>6ac71ff49a31f8efd6de7ce1</t>
        </is>
      </c>
      <c r="B3288" s="72" t="n">
        <v>46303.4275462963</v>
      </c>
      <c r="C3288" s="70" t="n">
        <v>46303</v>
      </c>
      <c r="D3288" t="inlineStr">
        <is>
          <t>2026-10</t>
        </is>
      </c>
      <c r="E3288" t="inlineStr">
        <is>
          <t>Wk of 2026-10-05</t>
        </is>
      </c>
      <c r="F3288" t="inlineStr">
        <is>
          <t>Connected</t>
        </is>
      </c>
      <c r="G3288" s="39" t="str">
        <f>IF(ISNUMBER(MATCH(F3288,QualityStatuses,0)),"Quality Lead","Non-Quality Lead")</f>
        <v>Non-Quality Lead</v>
      </c>
      <c r="H3288" s="39" t="str">
        <f>IFERROR(INDEX(CampTypes,MATCH(I3288,CampList,0)),"Unattributed")</f>
        <v>Old</v>
      </c>
      <c r="I3288" t="inlineStr">
        <is>
          <t>E_Natuf_Generic_13082026</t>
        </is>
      </c>
      <c r="J3288" t="inlineStr">
        <is>
          <t>E_Natuf_Generic_13082026</t>
        </is>
      </c>
      <c r="K3288" t="inlineStr">
        <is>
          <t>Direct (campaign tagged in CRM)</t>
        </is>
      </c>
      <c r="L3288" t="inlineStr">
        <is>
          <t>E_Natuf_Generic_13082026_Adset1</t>
        </is>
      </c>
      <c r="M3288" t="inlineStr">
        <is>
          <t>E_Natuf_Generic_13082026_Adset1</t>
        </is>
      </c>
      <c r="N3288" t="inlineStr">
        <is>
          <t>E_Natuf_Generic_13082026_Adset1_Ad1</t>
        </is>
      </c>
      <c r="O3288" t="inlineStr">
        <is>
          <t>Natuf</t>
        </is>
      </c>
      <c r="P3288" t="inlineStr">
        <is>
          <t>Facebook</t>
        </is>
      </c>
      <c r="Q3288" t="inlineStr">
        <is>
          <t>Tejaswini Tarigopula</t>
        </is>
      </c>
      <c r="R3288" t="inlineStr">
        <is>
          <t>Arjuman Vidya Sagar</t>
        </is>
      </c>
      <c r="S3288" t="inlineStr">
        <is>
          <t>-</t>
        </is>
      </c>
      <c r="T3288" t="inlineStr">
        <is>
          <t>Bhopal MP</t>
        </is>
      </c>
      <c r="U3288" t="inlineStr">
        <is>
          <t xml:space="preserve"> </t>
        </is>
      </c>
      <c r="V3288" t="n">
        <v>2</v>
      </c>
      <c r="W3288" t="n">
        <v>2</v>
      </c>
      <c r="X3288" t="inlineStr">
        <is>
          <t>XXXXXX0362</t>
        </is>
      </c>
      <c r="Y3288" s="72" t="n">
        <v>46326.52037037037</v>
      </c>
    </row>
    <row r="3289">
      <c r="A3289" s="39" t="inlineStr">
        <is>
          <t>6ac7160f91f2528c85bfd104</t>
        </is>
      </c>
      <c r="B3289" s="72" t="n">
        <v>46303.39822916667</v>
      </c>
      <c r="C3289" s="70" t="n">
        <v>46303</v>
      </c>
      <c r="D3289" t="inlineStr">
        <is>
          <t>2026-10</t>
        </is>
      </c>
      <c r="E3289" t="inlineStr">
        <is>
          <t>Wk of 2026-10-05</t>
        </is>
      </c>
      <c r="F3289" t="inlineStr">
        <is>
          <t>Qualified</t>
        </is>
      </c>
      <c r="G3289" s="39" t="str">
        <f>IF(ISNUMBER(MATCH(F3289,QualityStatuses,0)),"Quality Lead","Non-Quality Lead")</f>
        <v>Quality Lead</v>
      </c>
      <c r="H3289" s="39" t="str">
        <f>IFERROR(INDEX(CampTypes,MATCH(I3289,CampList,0)),"Unattributed")</f>
        <v>Old</v>
      </c>
      <c r="I3289" t="inlineStr">
        <is>
          <t>E_Natuf_Amazon_29092026</t>
        </is>
      </c>
      <c r="J3289" t="inlineStr">
        <is>
          <t>E_Natuf_Amazon_29092026</t>
        </is>
      </c>
      <c r="K3289" t="inlineStr">
        <is>
          <t>Direct (campaign tagged in CRM)</t>
        </is>
      </c>
      <c r="L3289" t="inlineStr">
        <is>
          <t>E_Natuf_Amazon_29092026_Ad Set</t>
        </is>
      </c>
      <c r="M3289" t="inlineStr">
        <is>
          <t>E_Natuf_Amazon_29092026_Ad Set</t>
        </is>
      </c>
      <c r="N3289" t="inlineStr">
        <is>
          <t>E_Natuf_Amazon_29092026_Ad Set_Ad</t>
        </is>
      </c>
      <c r="O3289" t="inlineStr">
        <is>
          <t>Natuf</t>
        </is>
      </c>
      <c r="P3289" t="inlineStr">
        <is>
          <t>Facebook</t>
        </is>
      </c>
      <c r="Q3289" t="inlineStr">
        <is>
          <t>Tejaswini Tarigopula</t>
        </is>
      </c>
      <c r="R3289" t="inlineStr">
        <is>
          <t>Sai Charan</t>
        </is>
      </c>
      <c r="S3289" t="inlineStr">
        <is>
          <t>-</t>
        </is>
      </c>
      <c r="T3289" t="inlineStr">
        <is>
          <t>Jalandhar</t>
        </is>
      </c>
      <c r="U3289" t="inlineStr">
        <is>
          <t xml:space="preserve"> </t>
        </is>
      </c>
      <c r="V3289" t="n">
        <v>5</v>
      </c>
      <c r="W3289" t="n">
        <v>3</v>
      </c>
      <c r="X3289" t="inlineStr">
        <is>
          <t>XXXXXX0161</t>
        </is>
      </c>
      <c r="Y3289" s="72" t="n">
        <v>46326.52037037037</v>
      </c>
    </row>
    <row r="3290">
      <c r="A3290" s="39" t="inlineStr">
        <is>
          <t>6ac71085bded1cc5365ce4f7</t>
        </is>
      </c>
      <c r="B3290" s="72" t="n">
        <v>46303.38181712963</v>
      </c>
      <c r="C3290" s="70" t="n">
        <v>46303</v>
      </c>
      <c r="D3290" t="inlineStr">
        <is>
          <t>2026-10</t>
        </is>
      </c>
      <c r="E3290" t="inlineStr">
        <is>
          <t>Wk of 2026-10-05</t>
        </is>
      </c>
      <c r="F3290" t="inlineStr">
        <is>
          <t>Attempt 1</t>
        </is>
      </c>
      <c r="G3290" s="39" t="str">
        <f>IF(ISNUMBER(MATCH(F3290,QualityStatuses,0)),"Quality Lead","Non-Quality Lead")</f>
        <v>Non-Quality Lead</v>
      </c>
      <c r="H3290" s="39" t="str">
        <f>IFERROR(INDEX(CampTypes,MATCH(I3290,CampList,0)),"Unattributed")</f>
        <v>Old</v>
      </c>
      <c r="I3290" t="inlineStr">
        <is>
          <t>natuf_Kiosk_14072026_Hindi</t>
        </is>
      </c>
      <c r="J3290" t="inlineStr">
        <is>
          <t>natuf_Kiosk_14072026_Hindi</t>
        </is>
      </c>
      <c r="K3290" t="inlineStr">
        <is>
          <t>Direct (campaign tagged in CRM)</t>
        </is>
      </c>
      <c r="L3290" t="inlineStr">
        <is>
          <t>natuf_Kiosk_23092026_ad set3</t>
        </is>
      </c>
      <c r="M3290" t="inlineStr">
        <is>
          <t>natuf_Kiosk_23092026_ad set3</t>
        </is>
      </c>
      <c r="N3290" t="inlineStr">
        <is>
          <t>natuf_Kiosk_23092026_ad set3_ad1</t>
        </is>
      </c>
      <c r="O3290" t="inlineStr">
        <is>
          <t>Natuf</t>
        </is>
      </c>
      <c r="P3290" t="inlineStr">
        <is>
          <t>Facebook</t>
        </is>
      </c>
      <c r="Q3290" t="inlineStr">
        <is>
          <t>Marshal Malbari</t>
        </is>
      </c>
      <c r="R3290" t="inlineStr">
        <is>
          <t>Rohit Kamble</t>
        </is>
      </c>
      <c r="S3290" t="inlineStr">
        <is>
          <t>-</t>
        </is>
      </c>
      <c r="T3290" t="inlineStr">
        <is>
          <t>Delhi</t>
        </is>
      </c>
      <c r="U3290" t="inlineStr">
        <is>
          <t xml:space="preserve"> </t>
        </is>
      </c>
      <c r="V3290" t="n">
        <v>1</v>
      </c>
      <c r="W3290" t="n">
        <v>0</v>
      </c>
      <c r="X3290" t="inlineStr">
        <is>
          <t>XXXXXX7698</t>
        </is>
      </c>
      <c r="Y3290" s="72" t="n">
        <v>46326.52037037037</v>
      </c>
    </row>
    <row r="3291">
      <c r="A3291" s="39" t="inlineStr">
        <is>
          <t>6ac70e1579e3ba1014b1f656</t>
        </is>
      </c>
      <c r="B3291" s="72" t="n">
        <v>46303.37459490741</v>
      </c>
      <c r="C3291" s="70" t="n">
        <v>46303</v>
      </c>
      <c r="D3291" t="inlineStr">
        <is>
          <t>2026-10</t>
        </is>
      </c>
      <c r="E3291" t="inlineStr">
        <is>
          <t>Wk of 2026-10-05</t>
        </is>
      </c>
      <c r="F3291" t="inlineStr">
        <is>
          <t>Follow-Up</t>
        </is>
      </c>
      <c r="G3291" s="39" t="str">
        <f>IF(ISNUMBER(MATCH(F3291,QualityStatuses,0)),"Quality Lead","Non-Quality Lead")</f>
        <v>Quality Lead</v>
      </c>
      <c r="H3291" s="39" t="str">
        <f>IFERROR(INDEX(CampTypes,MATCH(I3291,CampList,0)),"Unattributed")</f>
        <v>Old</v>
      </c>
      <c r="I3291" t="inlineStr">
        <is>
          <t>natuf_Kiosk_14072026_Hindi</t>
        </is>
      </c>
      <c r="J3291" t="inlineStr">
        <is>
          <t>natuf_Kiosk_14072026_Hindi</t>
        </is>
      </c>
      <c r="K3291" t="inlineStr">
        <is>
          <t>Direct (campaign tagged in CRM)</t>
        </is>
      </c>
      <c r="L3291" t="inlineStr">
        <is>
          <t>natuf_Kiosk_14072026_Highest-converting industries</t>
        </is>
      </c>
      <c r="M3291" t="inlineStr">
        <is>
          <t>natuf_Kiosk_14072026_Highest-converting industries</t>
        </is>
      </c>
      <c r="N3291" t="inlineStr">
        <is>
          <t>natuf_Kiosk_14072026_ad set_ad1</t>
        </is>
      </c>
      <c r="O3291" t="inlineStr">
        <is>
          <t>Natuf</t>
        </is>
      </c>
      <c r="P3291" t="inlineStr">
        <is>
          <t>Facebook</t>
        </is>
      </c>
      <c r="Q3291" t="inlineStr">
        <is>
          <t>Marshal Malbari</t>
        </is>
      </c>
      <c r="R3291" t="inlineStr">
        <is>
          <t>Drishti Lodhia</t>
        </is>
      </c>
      <c r="S3291" t="inlineStr">
        <is>
          <t>-</t>
        </is>
      </c>
      <c r="T3291" t="inlineStr">
        <is>
          <t>Dwarka</t>
        </is>
      </c>
      <c r="U3291" t="inlineStr">
        <is>
          <t xml:space="preserve"> </t>
        </is>
      </c>
      <c r="V3291" t="n">
        <v>6</v>
      </c>
      <c r="W3291" t="n">
        <v>3</v>
      </c>
      <c r="X3291" t="inlineStr">
        <is>
          <t>XXXXXX2157</t>
        </is>
      </c>
      <c r="Y3291" s="72" t="n">
        <v>46326.52037037037</v>
      </c>
    </row>
    <row r="3292">
      <c r="A3292" s="39" t="inlineStr">
        <is>
          <t>6ac70706255262efb1c67e49</t>
        </is>
      </c>
      <c r="B3292" s="72" t="n">
        <v>46303.35368055556</v>
      </c>
      <c r="C3292" s="70" t="n">
        <v>46303</v>
      </c>
      <c r="D3292" t="inlineStr">
        <is>
          <t>2026-10</t>
        </is>
      </c>
      <c r="E3292" t="inlineStr">
        <is>
          <t>Wk of 2026-10-05</t>
        </is>
      </c>
      <c r="F3292" t="inlineStr">
        <is>
          <t>Connected</t>
        </is>
      </c>
      <c r="G3292" s="39" t="str">
        <f>IF(ISNUMBER(MATCH(F3292,QualityStatuses,0)),"Quality Lead","Non-Quality Lead")</f>
        <v>Non-Quality Lead</v>
      </c>
      <c r="H3292" s="39" t="str">
        <f>IFERROR(INDEX(CampTypes,MATCH(I3292,CampList,0)),"Unattributed")</f>
        <v>Old</v>
      </c>
      <c r="I3292" t="inlineStr">
        <is>
          <t>E_Natuf_Foco_10092026</t>
        </is>
      </c>
      <c r="J3292" t="inlineStr">
        <is>
          <t>E_Natuf_Foco_10092026</t>
        </is>
      </c>
      <c r="K3292" t="inlineStr">
        <is>
          <t>Direct (campaign tagged in CRM)</t>
        </is>
      </c>
      <c r="L3292" t="inlineStr">
        <is>
          <t>E_Natuf_Foco_10092026_Ad Set4</t>
        </is>
      </c>
      <c r="M3292" t="inlineStr">
        <is>
          <t>E_Natuf_Foco_10092026_Ad Set4</t>
        </is>
      </c>
      <c r="N3292" t="inlineStr">
        <is>
          <t>E_Natuf_Foco_10092026_Ad Set4_Ad4 -1</t>
        </is>
      </c>
      <c r="O3292" t="inlineStr">
        <is>
          <t>Natuf</t>
        </is>
      </c>
      <c r="P3292" t="inlineStr">
        <is>
          <t>Facebook</t>
        </is>
      </c>
      <c r="Q3292" t="inlineStr">
        <is>
          <t>Tejaswini Tarigopula</t>
        </is>
      </c>
      <c r="R3292" t="inlineStr">
        <is>
          <t>Prabhudatta Pattanaik</t>
        </is>
      </c>
      <c r="S3292" t="inlineStr">
        <is>
          <t>-</t>
        </is>
      </c>
      <c r="T3292" t="inlineStr">
        <is>
          <t>vellore</t>
        </is>
      </c>
      <c r="U3292" t="inlineStr">
        <is>
          <t xml:space="preserve"> </t>
        </is>
      </c>
      <c r="V3292" t="n">
        <v>3</v>
      </c>
      <c r="W3292" t="n">
        <v>2</v>
      </c>
      <c r="X3292" t="inlineStr">
        <is>
          <t>XXXXXX0139</t>
        </is>
      </c>
      <c r="Y3292" s="72" t="n">
        <v>46326.52037037037</v>
      </c>
    </row>
    <row r="3293">
      <c r="A3293" s="39" t="inlineStr">
        <is>
          <t>6ac6e6918075989a5a8e1170</t>
        </is>
      </c>
      <c r="B3293" s="72" t="n">
        <v>46303.25751157408</v>
      </c>
      <c r="C3293" s="70" t="n">
        <v>46303</v>
      </c>
      <c r="D3293" t="inlineStr">
        <is>
          <t>2026-10</t>
        </is>
      </c>
      <c r="E3293" t="inlineStr">
        <is>
          <t>Wk of 2026-10-05</t>
        </is>
      </c>
      <c r="F3293" t="inlineStr">
        <is>
          <t>Connected</t>
        </is>
      </c>
      <c r="G3293" s="39" t="str">
        <f>IF(ISNUMBER(MATCH(F3293,QualityStatuses,0)),"Quality Lead","Non-Quality Lead")</f>
        <v>Non-Quality Lead</v>
      </c>
      <c r="H3293" s="39" t="str">
        <f>IFERROR(INDEX(CampTypes,MATCH(I3293,CampList,0)),"Unattributed")</f>
        <v>Old</v>
      </c>
      <c r="I3293" t="inlineStr">
        <is>
          <t>E_Natuf_MF_05092026</t>
        </is>
      </c>
      <c r="J3293" t="inlineStr">
        <is>
          <t>E_Natuf_MF_05092026</t>
        </is>
      </c>
      <c r="K3293" t="inlineStr">
        <is>
          <t>Direct (campaign tagged in CRM)</t>
        </is>
      </c>
      <c r="L3293" t="inlineStr">
        <is>
          <t>E_Natuf_MF_05092026_ Ad Set1</t>
        </is>
      </c>
      <c r="M3293" t="inlineStr">
        <is>
          <t>E_Natuf_MF_05092026_ Ad Set1</t>
        </is>
      </c>
      <c r="N3293" t="inlineStr">
        <is>
          <t>E_Natuf_MF_05092026_ Ad Set1_Ad1</t>
        </is>
      </c>
      <c r="O3293" t="inlineStr">
        <is>
          <t>Natuf_MF</t>
        </is>
      </c>
      <c r="P3293" t="inlineStr">
        <is>
          <t>Facebook</t>
        </is>
      </c>
      <c r="Q3293" t="inlineStr">
        <is>
          <t>Tejaswini Tarigopula</t>
        </is>
      </c>
      <c r="R3293" t="inlineStr">
        <is>
          <t>Arjuman Vidya Sagar</t>
        </is>
      </c>
      <c r="S3293" t="inlineStr">
        <is>
          <t>-</t>
        </is>
      </c>
      <c r="T3293" t="inlineStr">
        <is>
          <t>Kalikapur</t>
        </is>
      </c>
      <c r="U3293" t="inlineStr">
        <is>
          <t xml:space="preserve"> </t>
        </is>
      </c>
      <c r="V3293" t="n">
        <v>2</v>
      </c>
      <c r="W3293" t="n">
        <v>1</v>
      </c>
      <c r="X3293" t="inlineStr">
        <is>
          <t>XXXXXX4287</t>
        </is>
      </c>
      <c r="Y3293" s="72" t="n">
        <v>46326.52037037037</v>
      </c>
    </row>
    <row r="3294">
      <c r="A3294" s="39" t="inlineStr">
        <is>
          <t>6ac6e4ddcce32b95fe36df4a</t>
        </is>
      </c>
      <c r="B3294" s="72" t="n">
        <v>46303.25246527778</v>
      </c>
      <c r="C3294" s="70" t="n">
        <v>46303</v>
      </c>
      <c r="D3294" t="inlineStr">
        <is>
          <t>2026-10</t>
        </is>
      </c>
      <c r="E3294" t="inlineStr">
        <is>
          <t>Wk of 2026-10-05</t>
        </is>
      </c>
      <c r="F3294" t="inlineStr">
        <is>
          <t>Attempt 3</t>
        </is>
      </c>
      <c r="G3294" s="39" t="str">
        <f>IF(ISNUMBER(MATCH(F3294,QualityStatuses,0)),"Quality Lead","Non-Quality Lead")</f>
        <v>Non-Quality Lead</v>
      </c>
      <c r="H3294" s="39" t="str">
        <f>IFERROR(INDEX(CampTypes,MATCH(I3294,CampList,0)),"Unattributed")</f>
        <v>Old</v>
      </c>
      <c r="I3294" t="inlineStr">
        <is>
          <t>E_Suresh_Natuf_Kiosk_07072026</t>
        </is>
      </c>
      <c r="J3294" t="inlineStr">
        <is>
          <t>E_Suresh_Natuf_Kiosk_07072026</t>
        </is>
      </c>
      <c r="K3294" t="inlineStr">
        <is>
          <t>Direct (campaign tagged in CRM)</t>
        </is>
      </c>
      <c r="L3294" t="inlineStr">
        <is>
          <t>E_Suresh_Natuf_Kiosk_07072026_Adset5</t>
        </is>
      </c>
      <c r="M3294" t="inlineStr">
        <is>
          <t>E_Suresh_Natuf_Kiosk_07072026_Adset5</t>
        </is>
      </c>
      <c r="N3294" t="inlineStr">
        <is>
          <t>E_Hindi_Suresh_Natuf_Kiosk_07072026_Adset5_ad3 – Copy 2</t>
        </is>
      </c>
      <c r="O3294" t="inlineStr">
        <is>
          <t>Natuf</t>
        </is>
      </c>
      <c r="P3294" t="inlineStr">
        <is>
          <t>Facebook</t>
        </is>
      </c>
      <c r="Q3294" t="inlineStr">
        <is>
          <t>Tejaswini Tarigopula</t>
        </is>
      </c>
      <c r="R3294" t="inlineStr">
        <is>
          <t>Shivani Sharma</t>
        </is>
      </c>
      <c r="S3294" t="inlineStr">
        <is>
          <t>-</t>
        </is>
      </c>
      <c r="T3294" t="inlineStr">
        <is>
          <t>DAKSHINA KANNADA</t>
        </is>
      </c>
      <c r="U3294" t="inlineStr">
        <is>
          <t xml:space="preserve"> </t>
        </is>
      </c>
      <c r="V3294" t="n">
        <v>3</v>
      </c>
      <c r="W3294" t="n">
        <v>0</v>
      </c>
      <c r="X3294" t="inlineStr">
        <is>
          <t>XXXXXX6331</t>
        </is>
      </c>
      <c r="Y3294" s="72" t="n">
        <v>46326.52037037037</v>
      </c>
    </row>
    <row r="3295">
      <c r="A3295" s="39" t="inlineStr">
        <is>
          <t>6ac6d192c9a113208f0c51c9</t>
        </is>
      </c>
      <c r="B3295" s="72" t="n">
        <v>46303.19530092592</v>
      </c>
      <c r="C3295" s="70" t="n">
        <v>46303</v>
      </c>
      <c r="D3295" t="inlineStr">
        <is>
          <t>2026-10</t>
        </is>
      </c>
      <c r="E3295" t="inlineStr">
        <is>
          <t>Wk of 2026-10-05</t>
        </is>
      </c>
      <c r="F3295" t="inlineStr">
        <is>
          <t>Attempt 1</t>
        </is>
      </c>
      <c r="G3295" s="39" t="str">
        <f>IF(ISNUMBER(MATCH(F3295,QualityStatuses,0)),"Quality Lead","Non-Quality Lead")</f>
        <v>Non-Quality Lead</v>
      </c>
      <c r="H3295" s="39" t="str">
        <f>IFERROR(INDEX(CampTypes,MATCH(I3295,CampList,0)),"Unattributed")</f>
        <v>Old</v>
      </c>
      <c r="I3295" t="inlineStr">
        <is>
          <t>E_Natuf_MF_05092026</t>
        </is>
      </c>
      <c r="J3295" t="inlineStr">
        <is>
          <t>E_Natuf_MF_05092026</t>
        </is>
      </c>
      <c r="K3295" t="inlineStr">
        <is>
          <t>Direct (campaign tagged in CRM)</t>
        </is>
      </c>
      <c r="L3295" t="inlineStr">
        <is>
          <t>E_Natuf_MF_05092026_ Ad Set1</t>
        </is>
      </c>
      <c r="M3295" t="inlineStr">
        <is>
          <t>E_Natuf_MF_05092026_ Ad Set1</t>
        </is>
      </c>
      <c r="N3295" t="inlineStr">
        <is>
          <t>E_Natuf_MF_05092026_ Ad Set1_Ad1</t>
        </is>
      </c>
      <c r="O3295" t="inlineStr">
        <is>
          <t>Natuf_MF</t>
        </is>
      </c>
      <c r="P3295" t="inlineStr">
        <is>
          <t>Facebook</t>
        </is>
      </c>
      <c r="Q3295" t="inlineStr">
        <is>
          <t>Marshal Malbari</t>
        </is>
      </c>
      <c r="R3295" t="inlineStr">
        <is>
          <t>Rinkita Virvani</t>
        </is>
      </c>
      <c r="S3295" t="inlineStr">
        <is>
          <t>-</t>
        </is>
      </c>
      <c r="T3295" t="inlineStr">
        <is>
          <t>Amarkanta God's Right Answer is 🗽Liberty🗽 &amp; Amarkanta's Gesu Rights Answer is Always bachelor celibate a brandon under virgin's virginity like good so, it is brother because pious, positivity and purity in the form of prayer with the help of humanity.</t>
        </is>
      </c>
      <c r="U3295" t="inlineStr">
        <is>
          <t xml:space="preserve"> </t>
        </is>
      </c>
      <c r="V3295" t="n">
        <v>5</v>
      </c>
      <c r="W3295" t="n">
        <v>0</v>
      </c>
      <c r="X3295" t="inlineStr">
        <is>
          <t>XXXXXX5415</t>
        </is>
      </c>
      <c r="Y3295" s="72" t="n">
        <v>46326.52037037037</v>
      </c>
    </row>
    <row r="3296">
      <c r="A3296" s="39" t="inlineStr">
        <is>
          <t>6ac6af08e7c5bb28e0c33c96</t>
        </is>
      </c>
      <c r="B3296" s="72" t="n">
        <v>46303.09296296296</v>
      </c>
      <c r="C3296" s="70" t="n">
        <v>46303</v>
      </c>
      <c r="D3296" t="inlineStr">
        <is>
          <t>2026-10</t>
        </is>
      </c>
      <c r="E3296" t="inlineStr">
        <is>
          <t>Wk of 2026-10-05</t>
        </is>
      </c>
      <c r="F3296" t="inlineStr">
        <is>
          <t>Attempt 2</t>
        </is>
      </c>
      <c r="G3296" s="39" t="str">
        <f>IF(ISNUMBER(MATCH(F3296,QualityStatuses,0)),"Quality Lead","Non-Quality Lead")</f>
        <v>Non-Quality Lead</v>
      </c>
      <c r="H3296" s="39" t="str">
        <f>IFERROR(INDEX(CampTypes,MATCH(I3296,CampList,0)),"Unattributed")</f>
        <v>Old</v>
      </c>
      <c r="I3296" t="inlineStr">
        <is>
          <t>E_Natuf_Foco_10092026</t>
        </is>
      </c>
      <c r="J3296" t="inlineStr">
        <is>
          <t>E_Natuf_Foco_10092026</t>
        </is>
      </c>
      <c r="K3296" t="inlineStr">
        <is>
          <t>Direct (campaign tagged in CRM)</t>
        </is>
      </c>
      <c r="L3296" t="inlineStr">
        <is>
          <t>E_Natuf_Foco_10092026_Ad Set6</t>
        </is>
      </c>
      <c r="M3296" t="inlineStr">
        <is>
          <t>E_Natuf_Foco_10092026_Ad Set6</t>
        </is>
      </c>
      <c r="N3296" t="inlineStr">
        <is>
          <t>E_Natuf_Foco_10092026_Ad Set6_Ad6</t>
        </is>
      </c>
      <c r="O3296" t="inlineStr">
        <is>
          <t>Natuf</t>
        </is>
      </c>
      <c r="P3296" t="inlineStr">
        <is>
          <t>Facebook</t>
        </is>
      </c>
      <c r="Q3296" t="inlineStr">
        <is>
          <t>Tejaswini Tarigopula</t>
        </is>
      </c>
      <c r="R3296" t="inlineStr">
        <is>
          <t>Shivamani</t>
        </is>
      </c>
      <c r="S3296" t="inlineStr">
        <is>
          <t>-</t>
        </is>
      </c>
      <c r="T3296" t="inlineStr">
        <is>
          <t>Delhi</t>
        </is>
      </c>
      <c r="U3296" t="inlineStr">
        <is>
          <t xml:space="preserve"> </t>
        </is>
      </c>
      <c r="V3296" t="n">
        <v>2</v>
      </c>
      <c r="W3296" t="n">
        <v>0</v>
      </c>
      <c r="X3296" t="inlineStr">
        <is>
          <t>XXXXXX6900</t>
        </is>
      </c>
      <c r="Y3296" s="72" t="n">
        <v>46326.52037037037</v>
      </c>
    </row>
    <row r="3297">
      <c r="A3297" s="39" t="inlineStr">
        <is>
          <t>6ac69b1e4045d99a49719426</t>
        </is>
      </c>
      <c r="B3297" s="72" t="n">
        <v>46303.03395833333</v>
      </c>
      <c r="C3297" s="70" t="n">
        <v>46303</v>
      </c>
      <c r="D3297" t="inlineStr">
        <is>
          <t>2026-10</t>
        </is>
      </c>
      <c r="E3297" t="inlineStr">
        <is>
          <t>Wk of 2026-10-05</t>
        </is>
      </c>
      <c r="F3297" t="inlineStr">
        <is>
          <t>Meeting Scheduled</t>
        </is>
      </c>
      <c r="G3297" s="39" t="str">
        <f>IF(ISNUMBER(MATCH(F3297,QualityStatuses,0)),"Quality Lead","Non-Quality Lead")</f>
        <v>Quality Lead</v>
      </c>
      <c r="H3297" s="39" t="str">
        <f>IFERROR(INDEX(CampTypes,MATCH(I3297,CampList,0)),"Unattributed")</f>
        <v>Old</v>
      </c>
      <c r="I3297" t="inlineStr">
        <is>
          <t>E_Suresh_Natuf_Kiosk_07072026</t>
        </is>
      </c>
      <c r="J3297" t="inlineStr">
        <is>
          <t>E_Suresh_Natuf_Kiosk_07072026</t>
        </is>
      </c>
      <c r="K3297" t="inlineStr">
        <is>
          <t>Direct (campaign tagged in CRM)</t>
        </is>
      </c>
      <c r="L3297" t="inlineStr">
        <is>
          <t>E_Suresh_Natuf_Kiosk_07072026_Adset5</t>
        </is>
      </c>
      <c r="M3297" t="inlineStr">
        <is>
          <t>E_Suresh_Natuf_Kiosk_07072026_Adset5</t>
        </is>
      </c>
      <c r="N3297" t="inlineStr">
        <is>
          <t>E_Hindi_Suresh_Natuf_Kiosk_07072026_Adset5_ad3 – Copy 2</t>
        </is>
      </c>
      <c r="O3297" t="inlineStr">
        <is>
          <t>Natuf</t>
        </is>
      </c>
      <c r="P3297" t="inlineStr">
        <is>
          <t>Facebook</t>
        </is>
      </c>
      <c r="Q3297" t="inlineStr">
        <is>
          <t>Tejaswini Tarigopula</t>
        </is>
      </c>
      <c r="R3297" t="inlineStr">
        <is>
          <t>Rauth Sanketh</t>
        </is>
      </c>
      <c r="S3297" t="inlineStr">
        <is>
          <t>-</t>
        </is>
      </c>
      <c r="T3297" t="inlineStr">
        <is>
          <t>Delhi</t>
        </is>
      </c>
      <c r="U3297" t="inlineStr">
        <is>
          <t xml:space="preserve"> </t>
        </is>
      </c>
      <c r="V3297" t="n">
        <v>6</v>
      </c>
      <c r="W3297" t="n">
        <v>4</v>
      </c>
      <c r="X3297" t="inlineStr">
        <is>
          <t>XXXXXX3195</t>
        </is>
      </c>
      <c r="Y3297" s="72" t="n">
        <v>46326.52037037037</v>
      </c>
    </row>
    <row r="3298">
      <c r="A3298" s="39" t="inlineStr">
        <is>
          <t>6ac6991392679c4ad273b95c</t>
        </is>
      </c>
      <c r="B3298" s="72" t="n">
        <v>46303.02790509259</v>
      </c>
      <c r="C3298" s="70" t="n">
        <v>46303</v>
      </c>
      <c r="D3298" t="inlineStr">
        <is>
          <t>2026-10</t>
        </is>
      </c>
      <c r="E3298" t="inlineStr">
        <is>
          <t>Wk of 2026-10-05</t>
        </is>
      </c>
      <c r="F3298" t="inlineStr">
        <is>
          <t>Lost</t>
        </is>
      </c>
      <c r="G3298" s="39" t="str">
        <f>IF(ISNUMBER(MATCH(F3298,QualityStatuses,0)),"Quality Lead","Non-Quality Lead")</f>
        <v>Non-Quality Lead</v>
      </c>
      <c r="H3298" s="39" t="str">
        <f>IFERROR(INDEX(CampTypes,MATCH(I3298,CampList,0)),"Unattributed")</f>
        <v>Old</v>
      </c>
      <c r="I3298" t="inlineStr">
        <is>
          <t>E_Natuf_Generic_13082026</t>
        </is>
      </c>
      <c r="J3298" t="inlineStr">
        <is>
          <t>E_Natuf_Generic_13082026</t>
        </is>
      </c>
      <c r="K3298" t="inlineStr">
        <is>
          <t>Direct (campaign tagged in CRM)</t>
        </is>
      </c>
      <c r="L3298" t="inlineStr">
        <is>
          <t>E_Natuf_Generic_13082026_Adset1</t>
        </is>
      </c>
      <c r="M3298" t="inlineStr">
        <is>
          <t>E_Natuf_Generic_13082026_Adset1</t>
        </is>
      </c>
      <c r="N3298" t="inlineStr">
        <is>
          <t>E_Natuf_Generic_13082026_Adset1_Ad1</t>
        </is>
      </c>
      <c r="O3298" t="inlineStr">
        <is>
          <t>Natuf</t>
        </is>
      </c>
      <c r="P3298" t="inlineStr">
        <is>
          <t>Facebook</t>
        </is>
      </c>
      <c r="Q3298" t="inlineStr">
        <is>
          <t>Tejaswini Tarigopula</t>
        </is>
      </c>
      <c r="R3298" t="inlineStr">
        <is>
          <t>Arjuman Vidya Sagar</t>
        </is>
      </c>
      <c r="S3298" t="inlineStr">
        <is>
          <t>DNP - Did Not Pick Up</t>
        </is>
      </c>
      <c r="T3298" t="inlineStr">
        <is>
          <t>Chandrapur</t>
        </is>
      </c>
      <c r="U3298" t="inlineStr">
        <is>
          <t xml:space="preserve"> </t>
        </is>
      </c>
      <c r="V3298" t="n">
        <v>7</v>
      </c>
      <c r="W3298" t="n">
        <v>0</v>
      </c>
      <c r="X3298" t="inlineStr">
        <is>
          <t>XXXXXX6325</t>
        </is>
      </c>
      <c r="Y3298" s="72" t="n">
        <v>46326.52037037037</v>
      </c>
    </row>
    <row r="3299">
      <c r="A3299" s="39" t="inlineStr">
        <is>
          <t>6ac69694eb03a59c94cb89ca</t>
        </is>
      </c>
      <c r="B3299" s="72" t="n">
        <v>46303.02050925926</v>
      </c>
      <c r="C3299" s="70" t="n">
        <v>46303</v>
      </c>
      <c r="D3299" t="inlineStr">
        <is>
          <t>2026-10</t>
        </is>
      </c>
      <c r="E3299" t="inlineStr">
        <is>
          <t>Wk of 2026-10-05</t>
        </is>
      </c>
      <c r="F3299" t="inlineStr">
        <is>
          <t>Attempt 2</t>
        </is>
      </c>
      <c r="G3299" s="39" t="str">
        <f>IF(ISNUMBER(MATCH(F3299,QualityStatuses,0)),"Quality Lead","Non-Quality Lead")</f>
        <v>Non-Quality Lead</v>
      </c>
      <c r="H3299" s="39" t="str">
        <f>IFERROR(INDEX(CampTypes,MATCH(I3299,CampList,0)),"Unattributed")</f>
        <v>Old</v>
      </c>
      <c r="I3299" t="inlineStr">
        <is>
          <t>natuf_Kiosk_14072026_Hindi</t>
        </is>
      </c>
      <c r="J3299" t="inlineStr">
        <is>
          <t>natuf_Kiosk_14072026_Hindi</t>
        </is>
      </c>
      <c r="K3299" t="inlineStr">
        <is>
          <t>Direct (campaign tagged in CRM)</t>
        </is>
      </c>
      <c r="L3299" t="inlineStr">
        <is>
          <t>natuf_Kiosk_23092026_ad set3</t>
        </is>
      </c>
      <c r="M3299" t="inlineStr">
        <is>
          <t>natuf_Kiosk_23092026_ad set3</t>
        </is>
      </c>
      <c r="N3299" t="inlineStr">
        <is>
          <t>natuf_Kiosk_23092026_ad set3_ad1</t>
        </is>
      </c>
      <c r="O3299" t="inlineStr">
        <is>
          <t>Natuf</t>
        </is>
      </c>
      <c r="P3299" t="inlineStr">
        <is>
          <t>Facebook</t>
        </is>
      </c>
      <c r="Q3299" t="inlineStr">
        <is>
          <t>Tejaswini Tarigopula</t>
        </is>
      </c>
      <c r="R3299" t="inlineStr">
        <is>
          <t>Sai Charan</t>
        </is>
      </c>
      <c r="S3299" t="inlineStr">
        <is>
          <t>-</t>
        </is>
      </c>
      <c r="T3299" t="inlineStr">
        <is>
          <t>Bidar</t>
        </is>
      </c>
      <c r="U3299" t="inlineStr">
        <is>
          <t xml:space="preserve"> </t>
        </is>
      </c>
      <c r="V3299" t="n">
        <v>2</v>
      </c>
      <c r="W3299" t="n">
        <v>1</v>
      </c>
      <c r="X3299" t="inlineStr">
        <is>
          <t>XXXXXX3375</t>
        </is>
      </c>
      <c r="Y3299" s="72" t="n">
        <v>46326.52037037037</v>
      </c>
    </row>
    <row r="3300">
      <c r="A3300" s="39" t="inlineStr">
        <is>
          <t>6ac6945cca8aef7196ca7025</t>
        </is>
      </c>
      <c r="B3300" s="72" t="n">
        <v>46303.01393518518</v>
      </c>
      <c r="C3300" s="70" t="n">
        <v>46303</v>
      </c>
      <c r="D3300" t="inlineStr">
        <is>
          <t>2026-10</t>
        </is>
      </c>
      <c r="E3300" t="inlineStr">
        <is>
          <t>Wk of 2026-10-05</t>
        </is>
      </c>
      <c r="F3300" t="inlineStr">
        <is>
          <t>Attempt 1</t>
        </is>
      </c>
      <c r="G3300" s="39" t="str">
        <f>IF(ISNUMBER(MATCH(F3300,QualityStatuses,0)),"Quality Lead","Non-Quality Lead")</f>
        <v>Non-Quality Lead</v>
      </c>
      <c r="H3300" s="39" t="str">
        <f>IFERROR(INDEX(CampTypes,MATCH(I3300,CampList,0)),"Unattributed")</f>
        <v>Old</v>
      </c>
      <c r="I3300" t="inlineStr">
        <is>
          <t>E_Natuf_Generic_13082026</t>
        </is>
      </c>
      <c r="J3300" t="inlineStr">
        <is>
          <t>E_Natuf_Generic_13082026</t>
        </is>
      </c>
      <c r="K3300" t="inlineStr">
        <is>
          <t>Direct (campaign tagged in CRM)</t>
        </is>
      </c>
      <c r="L3300" t="inlineStr">
        <is>
          <t>E_Natuf_Generic_13082026_Adset1</t>
        </is>
      </c>
      <c r="M3300" t="inlineStr">
        <is>
          <t>E_Natuf_Generic_13082026_Adset1</t>
        </is>
      </c>
      <c r="N3300" t="inlineStr">
        <is>
          <t>E_Natuf_Generic_13082026_Adset1_Ad1</t>
        </is>
      </c>
      <c r="O3300" t="inlineStr">
        <is>
          <t>Natuf</t>
        </is>
      </c>
      <c r="P3300" t="inlineStr">
        <is>
          <t>Facebook</t>
        </is>
      </c>
      <c r="Q3300" t="inlineStr">
        <is>
          <t>Tejaswini Tarigopula</t>
        </is>
      </c>
      <c r="R3300" t="inlineStr">
        <is>
          <t>Rauth Sanketh</t>
        </is>
      </c>
      <c r="S3300" t="inlineStr">
        <is>
          <t>-</t>
        </is>
      </c>
      <c r="T3300" t="inlineStr">
        <is>
          <t>Haridwar</t>
        </is>
      </c>
      <c r="U3300" t="inlineStr">
        <is>
          <t xml:space="preserve"> </t>
        </is>
      </c>
      <c r="V3300" t="n">
        <v>1</v>
      </c>
      <c r="W3300" t="n">
        <v>0</v>
      </c>
      <c r="X3300" t="inlineStr">
        <is>
          <t>XXXXXX4002</t>
        </is>
      </c>
      <c r="Y3300" s="72" t="n">
        <v>46326.52037037037</v>
      </c>
    </row>
    <row r="3301">
      <c r="A3301" s="39" t="inlineStr">
        <is>
          <t>6ac68d45f597cf60da89796d</t>
        </is>
      </c>
      <c r="B3301" s="72" t="n">
        <v>46302.99292824074</v>
      </c>
      <c r="C3301" s="70" t="n">
        <v>46302</v>
      </c>
      <c r="D3301" t="inlineStr">
        <is>
          <t>2026-10</t>
        </is>
      </c>
      <c r="E3301" t="inlineStr">
        <is>
          <t>Wk of 2026-10-05</t>
        </is>
      </c>
      <c r="F3301" t="inlineStr">
        <is>
          <t>Connected</t>
        </is>
      </c>
      <c r="G3301" s="39" t="str">
        <f>IF(ISNUMBER(MATCH(F3301,QualityStatuses,0)),"Quality Lead","Non-Quality Lead")</f>
        <v>Non-Quality Lead</v>
      </c>
      <c r="H3301" s="39" t="str">
        <f>IFERROR(INDEX(CampTypes,MATCH(I3301,CampList,0)),"Unattributed")</f>
        <v>Old</v>
      </c>
      <c r="I3301" t="inlineStr">
        <is>
          <t>E_Natuf_Foco_10092026</t>
        </is>
      </c>
      <c r="J3301" t="inlineStr">
        <is>
          <t>E_Natuf_Foco_10092026</t>
        </is>
      </c>
      <c r="K3301" t="inlineStr">
        <is>
          <t>Direct (campaign tagged in CRM)</t>
        </is>
      </c>
      <c r="L3301" t="inlineStr">
        <is>
          <t>E_Natuf_Foco_10092026_Ad Set6</t>
        </is>
      </c>
      <c r="M3301" t="inlineStr">
        <is>
          <t>E_Natuf_Foco_10092026_Ad Set6</t>
        </is>
      </c>
      <c r="N3301" t="inlineStr">
        <is>
          <t>E_Natuf_Foco_10092026_Ad Set6_Ad6</t>
        </is>
      </c>
      <c r="O3301" t="inlineStr">
        <is>
          <t>Natuf</t>
        </is>
      </c>
      <c r="P3301" t="inlineStr">
        <is>
          <t>Facebook</t>
        </is>
      </c>
      <c r="Q3301" t="inlineStr">
        <is>
          <t>Tejaswini Tarigopula</t>
        </is>
      </c>
      <c r="R3301" t="inlineStr">
        <is>
          <t>Shivani Sharma</t>
        </is>
      </c>
      <c r="S3301" t="inlineStr">
        <is>
          <t>-</t>
        </is>
      </c>
      <c r="T3301" t="inlineStr">
        <is>
          <t>Nellore</t>
        </is>
      </c>
      <c r="U3301" t="inlineStr">
        <is>
          <t xml:space="preserve"> </t>
        </is>
      </c>
      <c r="V3301" t="n">
        <v>13</v>
      </c>
      <c r="W3301" t="n">
        <v>12</v>
      </c>
      <c r="X3301" t="inlineStr">
        <is>
          <t>XXXXXX5132</t>
        </is>
      </c>
      <c r="Y3301" s="72" t="n">
        <v>46326.52037037037</v>
      </c>
    </row>
    <row r="3302">
      <c r="A3302" s="39" t="inlineStr">
        <is>
          <t>6ac6896442457d6fba51943b</t>
        </is>
      </c>
      <c r="B3302" s="72" t="n">
        <v>46302.98143518518</v>
      </c>
      <c r="C3302" s="70" t="n">
        <v>46302</v>
      </c>
      <c r="D3302" t="inlineStr">
        <is>
          <t>2026-10</t>
        </is>
      </c>
      <c r="E3302" t="inlineStr">
        <is>
          <t>Wk of 2026-10-05</t>
        </is>
      </c>
      <c r="F3302" t="inlineStr">
        <is>
          <t>Attempt 1</t>
        </is>
      </c>
      <c r="G3302" s="39" t="str">
        <f>IF(ISNUMBER(MATCH(F3302,QualityStatuses,0)),"Quality Lead","Non-Quality Lead")</f>
        <v>Non-Quality Lead</v>
      </c>
      <c r="H3302" s="39" t="str">
        <f>IFERROR(INDEX(CampTypes,MATCH(I3302,CampList,0)),"Unattributed")</f>
        <v>Old</v>
      </c>
      <c r="I3302" t="inlineStr">
        <is>
          <t>natuf_Kiosk_14072026_Hindi</t>
        </is>
      </c>
      <c r="J3302" t="inlineStr">
        <is>
          <t>natuf_Kiosk_14072026_Hindi</t>
        </is>
      </c>
      <c r="K3302" t="inlineStr">
        <is>
          <t>Direct (campaign tagged in CRM)</t>
        </is>
      </c>
      <c r="L3302" t="inlineStr">
        <is>
          <t>natuf_Kiosk_14072026_Highest-converting industries</t>
        </is>
      </c>
      <c r="M3302" t="inlineStr">
        <is>
          <t>natuf_Kiosk_14072026_Highest-converting industries</t>
        </is>
      </c>
      <c r="N3302" t="inlineStr">
        <is>
          <t>natuf_Kiosk_14072026_ad set_ad1</t>
        </is>
      </c>
      <c r="O3302" t="inlineStr">
        <is>
          <t>Natuf</t>
        </is>
      </c>
      <c r="P3302" t="inlineStr">
        <is>
          <t>Facebook</t>
        </is>
      </c>
      <c r="Q3302" t="inlineStr">
        <is>
          <t>Tejaswini Tarigopula</t>
        </is>
      </c>
      <c r="R3302" t="inlineStr">
        <is>
          <t>Shivamani</t>
        </is>
      </c>
      <c r="S3302" t="inlineStr">
        <is>
          <t>-</t>
        </is>
      </c>
      <c r="T3302" t="inlineStr">
        <is>
          <t>Delhi</t>
        </is>
      </c>
      <c r="U3302" t="inlineStr">
        <is>
          <t xml:space="preserve"> </t>
        </is>
      </c>
      <c r="V3302" t="n">
        <v>1</v>
      </c>
      <c r="W3302" t="n">
        <v>0</v>
      </c>
      <c r="X3302" t="inlineStr">
        <is>
          <t>XXXXXX8888</t>
        </is>
      </c>
      <c r="Y3302" s="72" t="n">
        <v>46326.52037037037</v>
      </c>
    </row>
    <row r="3303">
      <c r="A3303" s="39" t="inlineStr">
        <is>
          <t>6ac685f692679c4ad273b13b</t>
        </is>
      </c>
      <c r="B3303" s="72" t="n">
        <v>46302.97127314815</v>
      </c>
      <c r="C3303" s="70" t="n">
        <v>46302</v>
      </c>
      <c r="D3303" t="inlineStr">
        <is>
          <t>2026-10</t>
        </is>
      </c>
      <c r="E3303" t="inlineStr">
        <is>
          <t>Wk of 2026-10-05</t>
        </is>
      </c>
      <c r="F3303" t="inlineStr">
        <is>
          <t>Lost</t>
        </is>
      </c>
      <c r="G3303" s="39" t="str">
        <f>IF(ISNUMBER(MATCH(F3303,QualityStatuses,0)),"Quality Lead","Non-Quality Lead")</f>
        <v>Non-Quality Lead</v>
      </c>
      <c r="H3303" s="39" t="str">
        <f>IFERROR(INDEX(CampTypes,MATCH(I3303,CampList,0)),"Unattributed")</f>
        <v>Old</v>
      </c>
      <c r="I3303" t="inlineStr">
        <is>
          <t>E_Natuf_MF_05092026</t>
        </is>
      </c>
      <c r="J3303" t="inlineStr">
        <is>
          <t>E_Natuf_MF_05092026</t>
        </is>
      </c>
      <c r="K3303" t="inlineStr">
        <is>
          <t>Direct (campaign tagged in CRM)</t>
        </is>
      </c>
      <c r="L3303" t="inlineStr">
        <is>
          <t>E_Natuf_MF_05092026_ Ad Set1</t>
        </is>
      </c>
      <c r="M3303" t="inlineStr">
        <is>
          <t>E_Natuf_MF_05092026_ Ad Set1</t>
        </is>
      </c>
      <c r="N3303" t="inlineStr">
        <is>
          <t>E_Natuf_MF_05092026_ Ad Set1_Ad1</t>
        </is>
      </c>
      <c r="O3303" t="inlineStr">
        <is>
          <t>Natuf_MF</t>
        </is>
      </c>
      <c r="P3303" t="inlineStr">
        <is>
          <t>Facebook</t>
        </is>
      </c>
      <c r="Q3303" t="inlineStr">
        <is>
          <t>Marshal Malbari</t>
        </is>
      </c>
      <c r="R3303" t="inlineStr">
        <is>
          <t>Vanita Joshi</t>
        </is>
      </c>
      <c r="S3303" t="inlineStr">
        <is>
          <t>Not Interested</t>
        </is>
      </c>
      <c r="T3303" t="inlineStr">
        <is>
          <t>Hyderabad</t>
        </is>
      </c>
      <c r="U3303" t="inlineStr">
        <is>
          <t xml:space="preserve"> </t>
        </is>
      </c>
      <c r="V3303" t="n">
        <v>4</v>
      </c>
      <c r="W3303" t="n">
        <v>3</v>
      </c>
      <c r="X3303" t="inlineStr">
        <is>
          <t>XXXXXX3285</t>
        </is>
      </c>
      <c r="Y3303" s="72" t="n">
        <v>46326.52037037037</v>
      </c>
    </row>
    <row r="3304">
      <c r="A3304" s="39" t="inlineStr">
        <is>
          <t>6ac683a563e63ac5ae1c7d0c</t>
        </is>
      </c>
      <c r="B3304" s="72" t="n">
        <v>46302.96440972222</v>
      </c>
      <c r="C3304" s="70" t="n">
        <v>46302</v>
      </c>
      <c r="D3304" t="inlineStr">
        <is>
          <t>2026-10</t>
        </is>
      </c>
      <c r="E3304" t="inlineStr">
        <is>
          <t>Wk of 2026-10-05</t>
        </is>
      </c>
      <c r="F3304" t="inlineStr">
        <is>
          <t>Attempt 3</t>
        </is>
      </c>
      <c r="G3304" s="39" t="str">
        <f>IF(ISNUMBER(MATCH(F3304,QualityStatuses,0)),"Quality Lead","Non-Quality Lead")</f>
        <v>Non-Quality Lead</v>
      </c>
      <c r="H3304" s="39" t="str">
        <f>IFERROR(INDEX(CampTypes,MATCH(I3304,CampList,0)),"Unattributed")</f>
        <v>Old</v>
      </c>
      <c r="I3304" t="inlineStr">
        <is>
          <t>E_Selva_Natuf_All_07072026</t>
        </is>
      </c>
      <c r="J3304" t="inlineStr">
        <is>
          <t>E_Selva_Natuf_All_07072026</t>
        </is>
      </c>
      <c r="K3304" t="inlineStr">
        <is>
          <t>Direct (campaign tagged in CRM)</t>
        </is>
      </c>
      <c r="L3304" t="inlineStr">
        <is>
          <t>E_Selva_Natuf_Sign_07072026_Adset3</t>
        </is>
      </c>
      <c r="M3304" t="inlineStr">
        <is>
          <t>E_Selva_Natuf_Sign_07072026_Adset3</t>
        </is>
      </c>
      <c r="N3304" t="inlineStr">
        <is>
          <t>E_Selva_Natuf_Sign_07072026_Adset2_Ad1</t>
        </is>
      </c>
      <c r="O3304" t="inlineStr">
        <is>
          <t>Natuf</t>
        </is>
      </c>
      <c r="P3304" t="inlineStr">
        <is>
          <t>Facebook</t>
        </is>
      </c>
      <c r="Q3304" t="inlineStr">
        <is>
          <t>Marshal Malbari</t>
        </is>
      </c>
      <c r="R3304" t="inlineStr">
        <is>
          <t>Rinkita Virvani</t>
        </is>
      </c>
      <c r="S3304" t="inlineStr">
        <is>
          <t>-</t>
        </is>
      </c>
      <c r="T3304" t="inlineStr">
        <is>
          <t>Delhi</t>
        </is>
      </c>
      <c r="U3304" t="inlineStr">
        <is>
          <t xml:space="preserve"> </t>
        </is>
      </c>
      <c r="V3304" t="n">
        <v>6</v>
      </c>
      <c r="W3304" t="n">
        <v>0</v>
      </c>
      <c r="X3304" t="inlineStr">
        <is>
          <t>XXXXXX2489</t>
        </is>
      </c>
      <c r="Y3304" s="72" t="n">
        <v>46326.52037037037</v>
      </c>
    </row>
    <row r="3305">
      <c r="A3305" s="39" t="inlineStr">
        <is>
          <t>6ac67d30cfb4a231c5aef063</t>
        </is>
      </c>
      <c r="B3305" s="72" t="n">
        <v>46302.94527777778</v>
      </c>
      <c r="C3305" s="70" t="n">
        <v>46302</v>
      </c>
      <c r="D3305" t="inlineStr">
        <is>
          <t>2026-10</t>
        </is>
      </c>
      <c r="E3305" t="inlineStr">
        <is>
          <t>Wk of 2026-10-05</t>
        </is>
      </c>
      <c r="F3305" t="inlineStr">
        <is>
          <t>Connected</t>
        </is>
      </c>
      <c r="G3305" s="39" t="str">
        <f>IF(ISNUMBER(MATCH(F3305,QualityStatuses,0)),"Quality Lead","Non-Quality Lead")</f>
        <v>Non-Quality Lead</v>
      </c>
      <c r="H3305" s="39" t="str">
        <f>IFERROR(INDEX(CampTypes,MATCH(I3305,CampList,0)),"Unattributed")</f>
        <v>Old</v>
      </c>
      <c r="I3305" t="inlineStr">
        <is>
          <t>natuf_Kiosk_14072026_Hindi</t>
        </is>
      </c>
      <c r="J3305" t="inlineStr">
        <is>
          <t>natuf_Kiosk_14072026_Hindi</t>
        </is>
      </c>
      <c r="K3305" t="inlineStr">
        <is>
          <t>Direct (campaign tagged in CRM)</t>
        </is>
      </c>
      <c r="L3305" t="inlineStr">
        <is>
          <t>natuf_Kiosk_23092026_ad set3</t>
        </is>
      </c>
      <c r="M3305" t="inlineStr">
        <is>
          <t>natuf_Kiosk_23092026_ad set3</t>
        </is>
      </c>
      <c r="N3305" t="inlineStr">
        <is>
          <t>natuf_Kiosk_23092026_ad set3_ad1</t>
        </is>
      </c>
      <c r="O3305" t="inlineStr">
        <is>
          <t>Natuf</t>
        </is>
      </c>
      <c r="P3305" t="inlineStr">
        <is>
          <t>Facebook</t>
        </is>
      </c>
      <c r="Q3305" t="inlineStr">
        <is>
          <t>Marshal Malbari</t>
        </is>
      </c>
      <c r="R3305" t="inlineStr">
        <is>
          <t>Vanita Joshi</t>
        </is>
      </c>
      <c r="S3305" t="inlineStr">
        <is>
          <t>-</t>
        </is>
      </c>
      <c r="T3305" t="inlineStr">
        <is>
          <t>SRI krishna</t>
        </is>
      </c>
      <c r="U3305" t="inlineStr">
        <is>
          <t xml:space="preserve"> </t>
        </is>
      </c>
      <c r="V3305" t="n">
        <v>6</v>
      </c>
      <c r="W3305" t="n">
        <v>2</v>
      </c>
      <c r="X3305" t="inlineStr">
        <is>
          <t>XXXXXX0568</t>
        </is>
      </c>
      <c r="Y3305" s="72" t="n">
        <v>46326.52037037037</v>
      </c>
    </row>
    <row r="3306">
      <c r="A3306" s="39" t="inlineStr">
        <is>
          <t>6ac6794d82261c84befc7019</t>
        </is>
      </c>
      <c r="B3306" s="72" t="n">
        <v>46302.93376157407</v>
      </c>
      <c r="C3306" s="70" t="n">
        <v>46302</v>
      </c>
      <c r="D3306" t="inlineStr">
        <is>
          <t>2026-10</t>
        </is>
      </c>
      <c r="E3306" t="inlineStr">
        <is>
          <t>Wk of 2026-10-05</t>
        </is>
      </c>
      <c r="F3306" t="inlineStr">
        <is>
          <t>Lost</t>
        </is>
      </c>
      <c r="G3306" s="39" t="str">
        <f>IF(ISNUMBER(MATCH(F3306,QualityStatuses,0)),"Quality Lead","Non-Quality Lead")</f>
        <v>Non-Quality Lead</v>
      </c>
      <c r="H3306" s="39" t="str">
        <f>IFERROR(INDEX(CampTypes,MATCH(I3306,CampList,0)),"Unattributed")</f>
        <v>Old</v>
      </c>
      <c r="I3306" t="inlineStr">
        <is>
          <t>E_Natuf_Generic_13082026</t>
        </is>
      </c>
      <c r="J3306" t="inlineStr">
        <is>
          <t>E_Natuf_Generic_13082026</t>
        </is>
      </c>
      <c r="K3306" t="inlineStr">
        <is>
          <t>Direct (campaign tagged in CRM)</t>
        </is>
      </c>
      <c r="L3306" t="inlineStr">
        <is>
          <t>E_Natuf_Generic_13082026_Adset1</t>
        </is>
      </c>
      <c r="M3306" t="inlineStr">
        <is>
          <t>E_Natuf_Generic_13082026_Adset1</t>
        </is>
      </c>
      <c r="N3306" t="inlineStr">
        <is>
          <t>E_Natuf_Generic_13082026_Adset1_Ad1</t>
        </is>
      </c>
      <c r="O3306" t="inlineStr">
        <is>
          <t>Natuf</t>
        </is>
      </c>
      <c r="P3306" t="inlineStr">
        <is>
          <t>Facebook</t>
        </is>
      </c>
      <c r="Q3306" t="inlineStr">
        <is>
          <t>Marshal Malbari</t>
        </is>
      </c>
      <c r="R3306" t="inlineStr">
        <is>
          <t>Aisha Rasalkar</t>
        </is>
      </c>
      <c r="S3306" t="inlineStr">
        <is>
          <t>DNP - Did Not Pick Up</t>
        </is>
      </c>
      <c r="T3306" t="inlineStr">
        <is>
          <t>Delhi</t>
        </is>
      </c>
      <c r="U3306" t="inlineStr">
        <is>
          <t xml:space="preserve"> </t>
        </is>
      </c>
      <c r="V3306" t="n">
        <v>6</v>
      </c>
      <c r="W3306" t="n">
        <v>0</v>
      </c>
      <c r="X3306" t="inlineStr">
        <is>
          <t>XXXXXX4795</t>
        </is>
      </c>
      <c r="Y3306" s="72" t="n">
        <v>46326.52037037037</v>
      </c>
    </row>
    <row r="3307">
      <c r="A3307" s="39" t="inlineStr">
        <is>
          <t>6ac677040840c4f55244f3fe</t>
        </is>
      </c>
      <c r="B3307" s="72" t="n">
        <v>46302.92699074074</v>
      </c>
      <c r="C3307" s="70" t="n">
        <v>46302</v>
      </c>
      <c r="D3307" t="inlineStr">
        <is>
          <t>2026-10</t>
        </is>
      </c>
      <c r="E3307" t="inlineStr">
        <is>
          <t>Wk of 2026-10-05</t>
        </is>
      </c>
      <c r="F3307" t="inlineStr">
        <is>
          <t>Details Shared</t>
        </is>
      </c>
      <c r="G3307" s="39" t="str">
        <f>IF(ISNUMBER(MATCH(F3307,QualityStatuses,0)),"Quality Lead","Non-Quality Lead")</f>
        <v>Quality Lead</v>
      </c>
      <c r="H3307" s="39" t="str">
        <f>IFERROR(INDEX(CampTypes,MATCH(I3307,CampList,0)),"Unattributed")</f>
        <v>Old</v>
      </c>
      <c r="I3307" t="inlineStr">
        <is>
          <t>E_Natuf_Foco_10092026</t>
        </is>
      </c>
      <c r="J3307" t="inlineStr">
        <is>
          <t>E_Natuf_Foco_10092026</t>
        </is>
      </c>
      <c r="K3307" t="inlineStr">
        <is>
          <t>Direct (campaign tagged in CRM)</t>
        </is>
      </c>
      <c r="L3307" t="inlineStr">
        <is>
          <t>E_Natuf_Foco_10092026_Ad Set6</t>
        </is>
      </c>
      <c r="M3307" t="inlineStr">
        <is>
          <t>E_Natuf_Foco_10092026_Ad Set6</t>
        </is>
      </c>
      <c r="N3307" t="inlineStr">
        <is>
          <t>E_Natuf_Foco_10092026_Ad Set6_Ad6</t>
        </is>
      </c>
      <c r="O3307" t="inlineStr">
        <is>
          <t>Natuf</t>
        </is>
      </c>
      <c r="P3307" t="inlineStr">
        <is>
          <t>Whatsapp Cloud API</t>
        </is>
      </c>
      <c r="Q3307" t="inlineStr">
        <is>
          <t>Marshal Malbari</t>
        </is>
      </c>
      <c r="R3307" t="inlineStr">
        <is>
          <t>Tanishq A</t>
        </is>
      </c>
      <c r="S3307" t="inlineStr">
        <is>
          <t>-</t>
        </is>
      </c>
      <c r="T3307" t="inlineStr">
        <is>
          <t>Hyderabad</t>
        </is>
      </c>
      <c r="U3307" t="inlineStr">
        <is>
          <t xml:space="preserve"> </t>
        </is>
      </c>
      <c r="V3307" t="n">
        <v>5</v>
      </c>
      <c r="W3307" t="n">
        <v>1</v>
      </c>
      <c r="X3307" t="inlineStr">
        <is>
          <t>XXXXXX9705</t>
        </is>
      </c>
      <c r="Y3307" s="72" t="n">
        <v>46325.66716435185</v>
      </c>
    </row>
    <row r="3308">
      <c r="A3308" s="39" t="inlineStr">
        <is>
          <t>6ac6751109c8c4edb5537a71</t>
        </is>
      </c>
      <c r="B3308" s="72" t="n">
        <v>46302.92121527778</v>
      </c>
      <c r="C3308" s="70" t="n">
        <v>46302</v>
      </c>
      <c r="D3308" t="inlineStr">
        <is>
          <t>2026-10</t>
        </is>
      </c>
      <c r="E3308" t="inlineStr">
        <is>
          <t>Wk of 2026-10-05</t>
        </is>
      </c>
      <c r="F3308" t="inlineStr">
        <is>
          <t>Connected</t>
        </is>
      </c>
      <c r="G3308" s="39" t="str">
        <f>IF(ISNUMBER(MATCH(F3308,QualityStatuses,0)),"Quality Lead","Non-Quality Lead")</f>
        <v>Non-Quality Lead</v>
      </c>
      <c r="H3308" s="39" t="str">
        <f>IFERROR(INDEX(CampTypes,MATCH(I3308,CampList,0)),"Unattributed")</f>
        <v>Old</v>
      </c>
      <c r="I3308" t="inlineStr">
        <is>
          <t>natuf_Kiosk_14072026_Hindi</t>
        </is>
      </c>
      <c r="J3308" t="inlineStr">
        <is>
          <t>natuf_Kiosk_14072026_Hindi</t>
        </is>
      </c>
      <c r="K3308" t="inlineStr">
        <is>
          <t>Direct (campaign tagged in CRM)</t>
        </is>
      </c>
      <c r="L3308" t="inlineStr">
        <is>
          <t>natuf_Kiosk_23092026_ad set3</t>
        </is>
      </c>
      <c r="M3308" t="inlineStr">
        <is>
          <t>natuf_Kiosk_23092026_ad set3</t>
        </is>
      </c>
      <c r="N3308" t="inlineStr">
        <is>
          <t>natuf_Kiosk_23092026_ad set3_ad1</t>
        </is>
      </c>
      <c r="O3308" t="inlineStr">
        <is>
          <t>Natuf</t>
        </is>
      </c>
      <c r="P3308" t="inlineStr">
        <is>
          <t>Facebook</t>
        </is>
      </c>
      <c r="Q3308" t="inlineStr">
        <is>
          <t>Tejaswini Tarigopula</t>
        </is>
      </c>
      <c r="R3308" t="inlineStr">
        <is>
          <t>Arjuman Vidya Sagar</t>
        </is>
      </c>
      <c r="S3308" t="inlineStr">
        <is>
          <t>-</t>
        </is>
      </c>
      <c r="T3308" t="inlineStr">
        <is>
          <t>Bhagalpur</t>
        </is>
      </c>
      <c r="U3308" t="inlineStr">
        <is>
          <t xml:space="preserve"> </t>
        </is>
      </c>
      <c r="V3308" t="n">
        <v>3</v>
      </c>
      <c r="W3308" t="n">
        <v>1</v>
      </c>
      <c r="X3308" t="inlineStr">
        <is>
          <t>XXXXXX4355</t>
        </is>
      </c>
      <c r="Y3308" s="72" t="n">
        <v>46326.52037037037</v>
      </c>
    </row>
    <row r="3309">
      <c r="A3309" s="39" t="inlineStr">
        <is>
          <t>6ac671f55403134a17cfad92</t>
        </is>
      </c>
      <c r="B3309" s="72" t="n">
        <v>46302.91200231481</v>
      </c>
      <c r="C3309" s="70" t="n">
        <v>46302</v>
      </c>
      <c r="D3309" t="inlineStr">
        <is>
          <t>2026-10</t>
        </is>
      </c>
      <c r="E3309" t="inlineStr">
        <is>
          <t>Wk of 2026-10-05</t>
        </is>
      </c>
      <c r="F3309" t="inlineStr">
        <is>
          <t>Lost</t>
        </is>
      </c>
      <c r="G3309" s="39" t="str">
        <f>IF(ISNUMBER(MATCH(F3309,QualityStatuses,0)),"Quality Lead","Non-Quality Lead")</f>
        <v>Non-Quality Lead</v>
      </c>
      <c r="H3309" s="39" t="str">
        <f>IFERROR(INDEX(CampTypes,MATCH(I3309,CampList,0)),"Unattributed")</f>
        <v>Old</v>
      </c>
      <c r="I3309" t="inlineStr">
        <is>
          <t>E_Selva_Natuf_All_07072026</t>
        </is>
      </c>
      <c r="J3309" t="inlineStr">
        <is>
          <t>E_Selva_Natuf_All_07072026</t>
        </is>
      </c>
      <c r="K3309" t="inlineStr">
        <is>
          <t>Direct (campaign tagged in CRM)</t>
        </is>
      </c>
      <c r="L3309" t="inlineStr">
        <is>
          <t>E_Selva_Natuf_Sign_07072026_Adset3</t>
        </is>
      </c>
      <c r="M3309" t="inlineStr">
        <is>
          <t>E_Selva_Natuf_Sign_07072026_Adset3</t>
        </is>
      </c>
      <c r="N3309" t="inlineStr">
        <is>
          <t>E_Selva_Natuf_Sign_07072026_Adset2_Ad1</t>
        </is>
      </c>
      <c r="O3309" t="inlineStr">
        <is>
          <t>Natuf</t>
        </is>
      </c>
      <c r="P3309" t="inlineStr">
        <is>
          <t>Facebook</t>
        </is>
      </c>
      <c r="Q3309" t="inlineStr">
        <is>
          <t>Tejaswini Tarigopula</t>
        </is>
      </c>
      <c r="R3309" t="inlineStr">
        <is>
          <t>Sai Charan</t>
        </is>
      </c>
      <c r="S3309" t="inlineStr">
        <is>
          <t>Not Interested</t>
        </is>
      </c>
      <c r="T3309" t="inlineStr">
        <is>
          <t>Pune</t>
        </is>
      </c>
      <c r="U3309" t="inlineStr">
        <is>
          <t xml:space="preserve"> </t>
        </is>
      </c>
      <c r="V3309" t="n">
        <v>4</v>
      </c>
      <c r="W3309" t="n">
        <v>2</v>
      </c>
      <c r="X3309" t="inlineStr">
        <is>
          <t>XXXXXX3380</t>
        </is>
      </c>
      <c r="Y3309" s="72" t="n">
        <v>46326.52037037037</v>
      </c>
    </row>
    <row r="3310">
      <c r="A3310" s="39" t="inlineStr">
        <is>
          <t>6ac670b02b3b37bd4caa0db0</t>
        </is>
      </c>
      <c r="B3310" s="72" t="n">
        <v>46302.90824074074</v>
      </c>
      <c r="C3310" s="70" t="n">
        <v>46302</v>
      </c>
      <c r="D3310" t="inlineStr">
        <is>
          <t>2026-10</t>
        </is>
      </c>
      <c r="E3310" t="inlineStr">
        <is>
          <t>Wk of 2026-10-05</t>
        </is>
      </c>
      <c r="F3310" t="inlineStr">
        <is>
          <t>Lost</t>
        </is>
      </c>
      <c r="G3310" s="39" t="str">
        <f>IF(ISNUMBER(MATCH(F3310,QualityStatuses,0)),"Quality Lead","Non-Quality Lead")</f>
        <v>Non-Quality Lead</v>
      </c>
      <c r="H3310" s="39" t="str">
        <f>IFERROR(INDEX(CampTypes,MATCH(I3310,CampList,0)),"Unattributed")</f>
        <v>Old</v>
      </c>
      <c r="I3310" t="inlineStr">
        <is>
          <t>natuf_Kiosk_14072026_Hindi</t>
        </is>
      </c>
      <c r="J3310" t="inlineStr">
        <is>
          <t>natuf_Kiosk_14072026_Hindi</t>
        </is>
      </c>
      <c r="K3310" t="inlineStr">
        <is>
          <t>Direct (campaign tagged in CRM)</t>
        </is>
      </c>
      <c r="L3310" t="inlineStr">
        <is>
          <t>natuf_Kiosk_23092026_ad set3</t>
        </is>
      </c>
      <c r="M3310" t="inlineStr">
        <is>
          <t>natuf_Kiosk_23092026_ad set3</t>
        </is>
      </c>
      <c r="N3310" t="inlineStr">
        <is>
          <t>natuf_Kiosk_23092026_ad set3_ad1</t>
        </is>
      </c>
      <c r="O3310" t="inlineStr">
        <is>
          <t>Natuf</t>
        </is>
      </c>
      <c r="P3310" t="inlineStr">
        <is>
          <t>Facebook</t>
        </is>
      </c>
      <c r="Q3310" t="inlineStr">
        <is>
          <t>Tejaswini Tarigopula</t>
        </is>
      </c>
      <c r="R3310" t="inlineStr">
        <is>
          <t>Prabhudatta Pattanaik</t>
        </is>
      </c>
      <c r="S3310" t="inlineStr">
        <is>
          <t>Junk</t>
        </is>
      </c>
      <c r="T3310" t="inlineStr">
        <is>
          <t>Kurnool</t>
        </is>
      </c>
      <c r="U3310" t="inlineStr">
        <is>
          <t xml:space="preserve"> </t>
        </is>
      </c>
      <c r="V3310" t="n">
        <v>1</v>
      </c>
      <c r="W3310" t="n">
        <v>1</v>
      </c>
      <c r="X3310" t="inlineStr">
        <is>
          <t>XXXXXX2174</t>
        </is>
      </c>
      <c r="Y3310" s="72" t="n">
        <v>46326.52037037037</v>
      </c>
    </row>
    <row r="3311">
      <c r="A3311" s="39" t="inlineStr">
        <is>
          <t>6ac6708e974c60abcbebb983</t>
        </is>
      </c>
      <c r="B3311" s="72" t="n">
        <v>46302.90784722222</v>
      </c>
      <c r="C3311" s="70" t="n">
        <v>46302</v>
      </c>
      <c r="D3311" t="inlineStr">
        <is>
          <t>2026-10</t>
        </is>
      </c>
      <c r="E3311" t="inlineStr">
        <is>
          <t>Wk of 2026-10-05</t>
        </is>
      </c>
      <c r="F3311" t="inlineStr">
        <is>
          <t>Meeting Conducted</t>
        </is>
      </c>
      <c r="G3311" s="39" t="str">
        <f>IF(ISNUMBER(MATCH(F3311,QualityStatuses,0)),"Quality Lead","Non-Quality Lead")</f>
        <v>Quality Lead</v>
      </c>
      <c r="H3311" s="39" t="str">
        <f>IFERROR(INDEX(CampTypes,MATCH(I3311,CampList,0)),"Unattributed")</f>
        <v>Old</v>
      </c>
      <c r="I3311" t="inlineStr">
        <is>
          <t>E_Natuf_Generic_13082026</t>
        </is>
      </c>
      <c r="J3311" t="inlineStr">
        <is>
          <t>E_Natuf_Generic_13082026</t>
        </is>
      </c>
      <c r="K3311" t="inlineStr">
        <is>
          <t>Direct (campaign tagged in CRM)</t>
        </is>
      </c>
      <c r="L3311" t="inlineStr">
        <is>
          <t>E_Natuf_Generic_13082026_Adset1</t>
        </is>
      </c>
      <c r="M3311" t="inlineStr">
        <is>
          <t>E_Natuf_Generic_13082026_Adset1</t>
        </is>
      </c>
      <c r="N3311" t="inlineStr">
        <is>
          <t>E_Natuf_Generic_13082026_Adset1_Ad1</t>
        </is>
      </c>
      <c r="O3311" t="inlineStr">
        <is>
          <t>Natuf</t>
        </is>
      </c>
      <c r="P3311" t="inlineStr">
        <is>
          <t>Facebook</t>
        </is>
      </c>
      <c r="Q3311" t="inlineStr">
        <is>
          <t>Tejaswini Tarigopula</t>
        </is>
      </c>
      <c r="R3311" t="inlineStr">
        <is>
          <t>Shivani Sharma</t>
        </is>
      </c>
      <c r="S3311" t="inlineStr">
        <is>
          <t>-</t>
        </is>
      </c>
      <c r="T3311" t="inlineStr">
        <is>
          <t>Malegaon</t>
        </is>
      </c>
      <c r="U3311" t="inlineStr">
        <is>
          <t xml:space="preserve"> </t>
        </is>
      </c>
      <c r="V3311" t="n">
        <v>6</v>
      </c>
      <c r="W3311" t="n">
        <v>3</v>
      </c>
      <c r="X3311" t="inlineStr">
        <is>
          <t>XXXXXX1091</t>
        </is>
      </c>
      <c r="Y3311" s="72" t="n">
        <v>46326.52037037037</v>
      </c>
    </row>
    <row r="3312">
      <c r="A3312" s="39" t="inlineStr">
        <is>
          <t>6ac67011974c60abcbebb87d</t>
        </is>
      </c>
      <c r="B3312" s="72" t="n">
        <v>46302.90640046296</v>
      </c>
      <c r="C3312" s="70" t="n">
        <v>46302</v>
      </c>
      <c r="D3312" t="inlineStr">
        <is>
          <t>2026-10</t>
        </is>
      </c>
      <c r="E3312" t="inlineStr">
        <is>
          <t>Wk of 2026-10-05</t>
        </is>
      </c>
      <c r="F3312" t="inlineStr">
        <is>
          <t>Meeting Scheduled</t>
        </is>
      </c>
      <c r="G3312" s="39" t="str">
        <f>IF(ISNUMBER(MATCH(F3312,QualityStatuses,0)),"Quality Lead","Non-Quality Lead")</f>
        <v>Quality Lead</v>
      </c>
      <c r="H3312" s="39" t="str">
        <f>IFERROR(INDEX(CampTypes,MATCH(I3312,CampList,0)),"Unattributed")</f>
        <v>Old</v>
      </c>
      <c r="I3312" t="inlineStr">
        <is>
          <t>E_Suresh_Natuf_Kiosk_07072026</t>
        </is>
      </c>
      <c r="J3312" t="inlineStr">
        <is>
          <t>E_Suresh_Natuf_Kiosk_07072026</t>
        </is>
      </c>
      <c r="K3312" t="inlineStr">
        <is>
          <t>Direct (campaign tagged in CRM)</t>
        </is>
      </c>
      <c r="L3312" t="inlineStr">
        <is>
          <t>E_Suresh_Natuf_Kiosk_07072026_Adset5</t>
        </is>
      </c>
      <c r="M3312" t="inlineStr">
        <is>
          <t>E_Suresh_Natuf_Kiosk_07072026_Adset5</t>
        </is>
      </c>
      <c r="N3312" t="inlineStr">
        <is>
          <t>E_Hindi_Suresh_Natuf_Kiosk_07072026_Adset5_ad3 – Copy 2</t>
        </is>
      </c>
      <c r="O3312" t="inlineStr">
        <is>
          <t>Natuf</t>
        </is>
      </c>
      <c r="P3312" t="inlineStr">
        <is>
          <t>Facebook</t>
        </is>
      </c>
      <c r="Q3312" t="inlineStr">
        <is>
          <t>Tejaswini Tarigopula</t>
        </is>
      </c>
      <c r="R3312" t="inlineStr">
        <is>
          <t>Shivamani</t>
        </is>
      </c>
      <c r="S3312" t="inlineStr">
        <is>
          <t>-</t>
        </is>
      </c>
      <c r="T3312" t="inlineStr">
        <is>
          <t>Vadodara</t>
        </is>
      </c>
      <c r="U3312" t="inlineStr">
        <is>
          <t xml:space="preserve"> </t>
        </is>
      </c>
      <c r="V3312" t="n">
        <v>5</v>
      </c>
      <c r="W3312" t="n">
        <v>3</v>
      </c>
      <c r="X3312" t="inlineStr">
        <is>
          <t>XXXXXX0733</t>
        </is>
      </c>
      <c r="Y3312" s="72" t="n">
        <v>46326.52037037037</v>
      </c>
    </row>
    <row r="3313">
      <c r="A3313" s="39" t="inlineStr">
        <is>
          <t>6ac66f465403134a17cfa872</t>
        </is>
      </c>
      <c r="B3313" s="72" t="n">
        <v>46302.90405092593</v>
      </c>
      <c r="C3313" s="70" t="n">
        <v>46302</v>
      </c>
      <c r="D3313" t="inlineStr">
        <is>
          <t>2026-10</t>
        </is>
      </c>
      <c r="E3313" t="inlineStr">
        <is>
          <t>Wk of 2026-10-05</t>
        </is>
      </c>
      <c r="F3313" t="inlineStr">
        <is>
          <t>Attempt 2</t>
        </is>
      </c>
      <c r="G3313" s="39" t="str">
        <f>IF(ISNUMBER(MATCH(F3313,QualityStatuses,0)),"Quality Lead","Non-Quality Lead")</f>
        <v>Non-Quality Lead</v>
      </c>
      <c r="H3313" s="39" t="str">
        <f>IFERROR(INDEX(CampTypes,MATCH(I3313,CampList,0)),"Unattributed")</f>
        <v>Old</v>
      </c>
      <c r="I3313" t="inlineStr">
        <is>
          <t>E_Selva_Natuf_All_07072026</t>
        </is>
      </c>
      <c r="J3313" t="inlineStr">
        <is>
          <t>E_Selva_Natuf_All_07072026</t>
        </is>
      </c>
      <c r="K3313" t="inlineStr">
        <is>
          <t>Direct (campaign tagged in CRM)</t>
        </is>
      </c>
      <c r="L3313" t="inlineStr">
        <is>
          <t>E_Selva_Natuf_Sign_07072026_Adset3</t>
        </is>
      </c>
      <c r="M3313" t="inlineStr">
        <is>
          <t>E_Selva_Natuf_Sign_07072026_Adset3</t>
        </is>
      </c>
      <c r="N3313" t="inlineStr">
        <is>
          <t>E_Selva_Natuf_Sign_07072026_Adset2_Ad1</t>
        </is>
      </c>
      <c r="O3313" t="inlineStr">
        <is>
          <t>Natuf</t>
        </is>
      </c>
      <c r="P3313" t="inlineStr">
        <is>
          <t>Facebook</t>
        </is>
      </c>
      <c r="Q3313" t="inlineStr">
        <is>
          <t>Tejaswini Tarigopula</t>
        </is>
      </c>
      <c r="R3313" t="inlineStr">
        <is>
          <t>Rauth Sanketh</t>
        </is>
      </c>
      <c r="S3313" t="inlineStr">
        <is>
          <t>-</t>
        </is>
      </c>
      <c r="T3313" t="inlineStr">
        <is>
          <t>🔢</t>
        </is>
      </c>
      <c r="U3313" t="inlineStr">
        <is>
          <t xml:space="preserve"> </t>
        </is>
      </c>
      <c r="V3313" t="n">
        <v>2</v>
      </c>
      <c r="W3313" t="n">
        <v>0</v>
      </c>
      <c r="X3313" t="inlineStr">
        <is>
          <t>XXXXXX8305</t>
        </is>
      </c>
      <c r="Y3313" s="72" t="n">
        <v>46326.52037037037</v>
      </c>
    </row>
    <row r="3314">
      <c r="A3314" s="39" t="inlineStr">
        <is>
          <t>6ac66e0c2d35ecb14d38d464</t>
        </is>
      </c>
      <c r="B3314" s="72" t="n">
        <v>46302.90041666666</v>
      </c>
      <c r="C3314" s="70" t="n">
        <v>46302</v>
      </c>
      <c r="D3314" t="inlineStr">
        <is>
          <t>2026-10</t>
        </is>
      </c>
      <c r="E3314" t="inlineStr">
        <is>
          <t>Wk of 2026-10-05</t>
        </is>
      </c>
      <c r="F3314" t="inlineStr">
        <is>
          <t>Details Shared</t>
        </is>
      </c>
      <c r="G3314" s="39" t="str">
        <f>IF(ISNUMBER(MATCH(F3314,QualityStatuses,0)),"Quality Lead","Non-Quality Lead")</f>
        <v>Quality Lead</v>
      </c>
      <c r="H3314" s="39" t="str">
        <f>IFERROR(INDEX(CampTypes,MATCH(I3314,CampList,0)),"Unattributed")</f>
        <v>Old</v>
      </c>
      <c r="I3314" t="inlineStr">
        <is>
          <t>E_Natuf_Foco_10092026</t>
        </is>
      </c>
      <c r="J3314" t="inlineStr">
        <is>
          <t>E_Natuf_Foco_10092026</t>
        </is>
      </c>
      <c r="K3314" t="inlineStr">
        <is>
          <t>Direct (campaign tagged in CRM)</t>
        </is>
      </c>
      <c r="L3314" t="inlineStr">
        <is>
          <t>E_Natuf_Foco_10092026_Ad Set6</t>
        </is>
      </c>
      <c r="M3314" t="inlineStr">
        <is>
          <t>E_Natuf_Foco_10092026_Ad Set6</t>
        </is>
      </c>
      <c r="N3314" t="inlineStr">
        <is>
          <t>E_Natuf_Foco_10092026_Ad Set6_Ad6</t>
        </is>
      </c>
      <c r="O3314" t="inlineStr">
        <is>
          <t>Natuf</t>
        </is>
      </c>
      <c r="P3314" t="inlineStr">
        <is>
          <t>Facebook</t>
        </is>
      </c>
      <c r="Q3314" t="inlineStr">
        <is>
          <t>Marshal Malbari</t>
        </is>
      </c>
      <c r="R3314" t="inlineStr">
        <is>
          <t>Rohit Kamble</t>
        </is>
      </c>
      <c r="S3314" t="inlineStr">
        <is>
          <t>-</t>
        </is>
      </c>
      <c r="T3314" t="inlineStr">
        <is>
          <t>Bhubaneswar,  odisha, indian</t>
        </is>
      </c>
      <c r="U3314" t="inlineStr">
        <is>
          <t xml:space="preserve"> </t>
        </is>
      </c>
      <c r="V3314" t="n">
        <v>1</v>
      </c>
      <c r="W3314" t="n">
        <v>1</v>
      </c>
      <c r="X3314" t="inlineStr">
        <is>
          <t>XXXXXX8755</t>
        </is>
      </c>
      <c r="Y3314" s="72" t="n">
        <v>46326.52037037037</v>
      </c>
    </row>
    <row r="3315">
      <c r="A3315" s="39" t="inlineStr">
        <is>
          <t>6ac66de593ba98774e5bcd74</t>
        </is>
      </c>
      <c r="B3315" s="72" t="n">
        <v>46302.89996527778</v>
      </c>
      <c r="C3315" s="70" t="n">
        <v>46302</v>
      </c>
      <c r="D3315" t="inlineStr">
        <is>
          <t>2026-10</t>
        </is>
      </c>
      <c r="E3315" t="inlineStr">
        <is>
          <t>Wk of 2026-10-05</t>
        </is>
      </c>
      <c r="F3315" t="inlineStr">
        <is>
          <t>Connected</t>
        </is>
      </c>
      <c r="G3315" s="39" t="str">
        <f>IF(ISNUMBER(MATCH(F3315,QualityStatuses,0)),"Quality Lead","Non-Quality Lead")</f>
        <v>Non-Quality Lead</v>
      </c>
      <c r="H3315" s="39" t="str">
        <f>IFERROR(INDEX(CampTypes,MATCH(I3315,CampList,0)),"Unattributed")</f>
        <v>Old</v>
      </c>
      <c r="I3315" t="inlineStr">
        <is>
          <t>E_Suresh_Natuf_Kiosk_07072026</t>
        </is>
      </c>
      <c r="J3315" t="inlineStr">
        <is>
          <t>E_Suresh_Natuf_Kiosk_07072026</t>
        </is>
      </c>
      <c r="K3315" t="inlineStr">
        <is>
          <t>Direct (campaign tagged in CRM)</t>
        </is>
      </c>
      <c r="L3315" t="inlineStr">
        <is>
          <t>E_Suresh_Natuf_Kiosk_07072026_Adset5</t>
        </is>
      </c>
      <c r="M3315" t="inlineStr">
        <is>
          <t>E_Suresh_Natuf_Kiosk_07072026_Adset5</t>
        </is>
      </c>
      <c r="N3315" t="inlineStr">
        <is>
          <t>E_Hindi_Suresh_Natuf_Kiosk_07072026_Adset5_ad3 – Copy 2</t>
        </is>
      </c>
      <c r="O3315" t="inlineStr">
        <is>
          <t>Natuf</t>
        </is>
      </c>
      <c r="P3315" t="inlineStr">
        <is>
          <t>Facebook</t>
        </is>
      </c>
      <c r="Q3315" t="inlineStr">
        <is>
          <t>Tejaswini Tarigopula</t>
        </is>
      </c>
      <c r="R3315" t="inlineStr">
        <is>
          <t>Arjuman Vidya Sagar</t>
        </is>
      </c>
      <c r="S3315" t="inlineStr">
        <is>
          <t>-</t>
        </is>
      </c>
      <c r="T3315" t="inlineStr">
        <is>
          <t>Mumbai</t>
        </is>
      </c>
      <c r="U3315" t="inlineStr">
        <is>
          <t xml:space="preserve"> </t>
        </is>
      </c>
      <c r="V3315" t="n">
        <v>2</v>
      </c>
      <c r="W3315" t="n">
        <v>1</v>
      </c>
      <c r="X3315" t="inlineStr">
        <is>
          <t>XXXXXX7437</t>
        </is>
      </c>
      <c r="Y3315" s="72" t="n">
        <v>46326.52037037037</v>
      </c>
    </row>
    <row r="3316">
      <c r="A3316" s="39" t="inlineStr">
        <is>
          <t>6ac66b608048b55311efe8b4</t>
        </is>
      </c>
      <c r="B3316" s="72" t="n">
        <v>46302.8925</v>
      </c>
      <c r="C3316" s="70" t="n">
        <v>46302</v>
      </c>
      <c r="D3316" t="inlineStr">
        <is>
          <t>2026-10</t>
        </is>
      </c>
      <c r="E3316" t="inlineStr">
        <is>
          <t>Wk of 2026-10-05</t>
        </is>
      </c>
      <c r="F3316" t="inlineStr">
        <is>
          <t>Attempt 2</t>
        </is>
      </c>
      <c r="G3316" s="39" t="str">
        <f>IF(ISNUMBER(MATCH(F3316,QualityStatuses,0)),"Quality Lead","Non-Quality Lead")</f>
        <v>Non-Quality Lead</v>
      </c>
      <c r="H3316" s="39" t="str">
        <f>IFERROR(INDEX(CampTypes,MATCH(I3316,CampList,0)),"Unattributed")</f>
        <v>Old</v>
      </c>
      <c r="I3316" t="inlineStr">
        <is>
          <t>E_Karan_Natuf_All_07072026</t>
        </is>
      </c>
      <c r="J3316" t="inlineStr">
        <is>
          <t>E_Karan_Natuf_All_07072026</t>
        </is>
      </c>
      <c r="K3316" t="inlineStr">
        <is>
          <t>Direct (campaign tagged in CRM)</t>
        </is>
      </c>
      <c r="L3316" t="inlineStr">
        <is>
          <t>E_Karan_Natuf_Fragship_07072026_Adset2</t>
        </is>
      </c>
      <c r="M3316" t="inlineStr">
        <is>
          <t>E_Karan_Natuf_Fragship_07072026_Adset2</t>
        </is>
      </c>
      <c r="N3316" t="inlineStr">
        <is>
          <t>E_Karan_Natuf_Flagship_Cafe_07072026_Adset2_Ad1 – Copy 2</t>
        </is>
      </c>
      <c r="O3316" t="inlineStr">
        <is>
          <t>Natuf</t>
        </is>
      </c>
      <c r="P3316" t="inlineStr">
        <is>
          <t>Facebook</t>
        </is>
      </c>
      <c r="Q3316" t="inlineStr">
        <is>
          <t>Tejaswini Tarigopula</t>
        </is>
      </c>
      <c r="R3316" t="inlineStr">
        <is>
          <t>Sai Charan</t>
        </is>
      </c>
      <c r="S3316" t="inlineStr">
        <is>
          <t>-</t>
        </is>
      </c>
      <c r="T3316" t="inlineStr">
        <is>
          <t>Rudrapur</t>
        </is>
      </c>
      <c r="U3316" t="inlineStr">
        <is>
          <t xml:space="preserve"> </t>
        </is>
      </c>
      <c r="V3316" t="n">
        <v>3</v>
      </c>
      <c r="W3316" t="n">
        <v>0</v>
      </c>
      <c r="X3316" t="inlineStr">
        <is>
          <t>XXXXXX3000</t>
        </is>
      </c>
      <c r="Y3316" s="72" t="n">
        <v>46326.52037037037</v>
      </c>
    </row>
    <row r="3317">
      <c r="A3317" s="39" t="inlineStr">
        <is>
          <t>6ac66ac0da2b4e6de1a1a809</t>
        </is>
      </c>
      <c r="B3317" s="72" t="n">
        <v>46302.89064814815</v>
      </c>
      <c r="C3317" s="70" t="n">
        <v>46302</v>
      </c>
      <c r="D3317" t="inlineStr">
        <is>
          <t>2026-10</t>
        </is>
      </c>
      <c r="E3317" t="inlineStr">
        <is>
          <t>Wk of 2026-10-05</t>
        </is>
      </c>
      <c r="F3317" t="inlineStr">
        <is>
          <t>Attempt 1</t>
        </is>
      </c>
      <c r="G3317" s="39" t="str">
        <f>IF(ISNUMBER(MATCH(F3317,QualityStatuses,0)),"Quality Lead","Non-Quality Lead")</f>
        <v>Non-Quality Lead</v>
      </c>
      <c r="H3317" s="39" t="str">
        <f>IFERROR(INDEX(CampTypes,MATCH(I3317,CampList,0)),"Unattributed")</f>
        <v>Old</v>
      </c>
      <c r="I3317" t="inlineStr">
        <is>
          <t>E_Suresh_Natuf_Kiosk_07072026</t>
        </is>
      </c>
      <c r="J3317" t="inlineStr">
        <is>
          <t>E_Suresh_Natuf_Kiosk_07072026</t>
        </is>
      </c>
      <c r="K3317" t="inlineStr">
        <is>
          <t>Direct (campaign tagged in CRM)</t>
        </is>
      </c>
      <c r="L3317" t="inlineStr">
        <is>
          <t>E_Suresh_Natuf_Kiosk_07072026_Adset5</t>
        </is>
      </c>
      <c r="M3317" t="inlineStr">
        <is>
          <t>E_Suresh_Natuf_Kiosk_07072026_Adset5</t>
        </is>
      </c>
      <c r="N3317" t="inlineStr">
        <is>
          <t>E_Hindi_Suresh_Natuf_Kiosk_07072026_Adset5_ad3 – Copy 2</t>
        </is>
      </c>
      <c r="O3317" t="inlineStr">
        <is>
          <t>Natuf</t>
        </is>
      </c>
      <c r="P3317" t="inlineStr">
        <is>
          <t>Facebook</t>
        </is>
      </c>
      <c r="Q3317" t="inlineStr">
        <is>
          <t>Tejaswini Tarigopula</t>
        </is>
      </c>
      <c r="R3317" t="inlineStr">
        <is>
          <t>Rauth Sanketh</t>
        </is>
      </c>
      <c r="S3317" t="inlineStr">
        <is>
          <t>-</t>
        </is>
      </c>
      <c r="T3317" t="inlineStr">
        <is>
          <t>Bangalore</t>
        </is>
      </c>
      <c r="U3317" t="inlineStr">
        <is>
          <t xml:space="preserve"> </t>
        </is>
      </c>
      <c r="V3317" t="n">
        <v>2</v>
      </c>
      <c r="W3317" t="n">
        <v>0</v>
      </c>
      <c r="X3317" t="inlineStr">
        <is>
          <t>XXXXXX7727</t>
        </is>
      </c>
      <c r="Y3317" s="72" t="n">
        <v>46326.52037037037</v>
      </c>
    </row>
    <row r="3318">
      <c r="A3318" s="39" t="inlineStr">
        <is>
          <t>6ac66746746e7bf56a2a1b63</t>
        </is>
      </c>
      <c r="B3318" s="72" t="n">
        <v>46302.88034722222</v>
      </c>
      <c r="C3318" s="70" t="n">
        <v>46302</v>
      </c>
      <c r="D3318" t="inlineStr">
        <is>
          <t>2026-10</t>
        </is>
      </c>
      <c r="E3318" t="inlineStr">
        <is>
          <t>Wk of 2026-10-05</t>
        </is>
      </c>
      <c r="F3318" t="inlineStr">
        <is>
          <t>Connected</t>
        </is>
      </c>
      <c r="G3318" s="39" t="str">
        <f>IF(ISNUMBER(MATCH(F3318,QualityStatuses,0)),"Quality Lead","Non-Quality Lead")</f>
        <v>Non-Quality Lead</v>
      </c>
      <c r="H3318" s="39" t="str">
        <f>IFERROR(INDEX(CampTypes,MATCH(I3318,CampList,0)),"Unattributed")</f>
        <v>Old</v>
      </c>
      <c r="I3318" t="inlineStr">
        <is>
          <t>natuf_Kiosk_14072026_Hindi</t>
        </is>
      </c>
      <c r="J3318" t="inlineStr">
        <is>
          <t>natuf_Kiosk_14072026_Hindi</t>
        </is>
      </c>
      <c r="K3318" t="inlineStr">
        <is>
          <t>Direct (campaign tagged in CRM)</t>
        </is>
      </c>
      <c r="L3318" t="inlineStr">
        <is>
          <t>natuf_Kiosk_23092026_ad set3</t>
        </is>
      </c>
      <c r="M3318" t="inlineStr">
        <is>
          <t>natuf_Kiosk_23092026_ad set3</t>
        </is>
      </c>
      <c r="N3318" t="inlineStr">
        <is>
          <t>natuf_Kiosk_23092026_ad set3_ad1</t>
        </is>
      </c>
      <c r="O3318" t="inlineStr">
        <is>
          <t>Natuf</t>
        </is>
      </c>
      <c r="P3318" t="inlineStr">
        <is>
          <t>Facebook</t>
        </is>
      </c>
      <c r="Q3318" t="inlineStr">
        <is>
          <t>Tejaswini Tarigopula</t>
        </is>
      </c>
      <c r="R3318" t="inlineStr">
        <is>
          <t>Shivani Sharma</t>
        </is>
      </c>
      <c r="S3318" t="inlineStr">
        <is>
          <t>-</t>
        </is>
      </c>
      <c r="T3318" t="inlineStr">
        <is>
          <t>Palwal</t>
        </is>
      </c>
      <c r="U3318" t="inlineStr">
        <is>
          <t xml:space="preserve"> </t>
        </is>
      </c>
      <c r="V3318" t="n">
        <v>13</v>
      </c>
      <c r="W3318" t="n">
        <v>5</v>
      </c>
      <c r="X3318" t="inlineStr">
        <is>
          <t>XXXXXX1840</t>
        </is>
      </c>
      <c r="Y3318" s="72" t="n">
        <v>46326.52037037037</v>
      </c>
    </row>
    <row r="3319">
      <c r="A3319" s="39" t="inlineStr">
        <is>
          <t>6ac66292de5055b196a8f8a4</t>
        </is>
      </c>
      <c r="B3319" s="72" t="n">
        <v>46302.86641203704</v>
      </c>
      <c r="C3319" s="70" t="n">
        <v>46302</v>
      </c>
      <c r="D3319" t="inlineStr">
        <is>
          <t>2026-10</t>
        </is>
      </c>
      <c r="E3319" t="inlineStr">
        <is>
          <t>Wk of 2026-10-05</t>
        </is>
      </c>
      <c r="F3319" t="inlineStr">
        <is>
          <t>Attempt 1</t>
        </is>
      </c>
      <c r="G3319" s="39" t="str">
        <f>IF(ISNUMBER(MATCH(F3319,QualityStatuses,0)),"Quality Lead","Non-Quality Lead")</f>
        <v>Non-Quality Lead</v>
      </c>
      <c r="H3319" s="39" t="str">
        <f>IFERROR(INDEX(CampTypes,MATCH(I3319,CampList,0)),"Unattributed")</f>
        <v>Old</v>
      </c>
      <c r="I3319" t="inlineStr">
        <is>
          <t>E_Natuf_Generic_13082026</t>
        </is>
      </c>
      <c r="J3319" t="inlineStr">
        <is>
          <t>E_Natuf_Generic_13082026</t>
        </is>
      </c>
      <c r="K3319" t="inlineStr">
        <is>
          <t>Direct (campaign tagged in CRM)</t>
        </is>
      </c>
      <c r="L3319" t="inlineStr">
        <is>
          <t>E_Natuf_Generic_13082026_Adset1</t>
        </is>
      </c>
      <c r="M3319" t="inlineStr">
        <is>
          <t>E_Natuf_Generic_13082026_Adset1</t>
        </is>
      </c>
      <c r="N3319" t="inlineStr">
        <is>
          <t>E_Natuf_Generic_13082026_Adset1_Ad1</t>
        </is>
      </c>
      <c r="O3319" t="inlineStr">
        <is>
          <t>Natuf</t>
        </is>
      </c>
      <c r="P3319" t="inlineStr">
        <is>
          <t>Facebook</t>
        </is>
      </c>
      <c r="Q3319" t="inlineStr">
        <is>
          <t>Tejaswini Tarigopula</t>
        </is>
      </c>
      <c r="R3319" t="inlineStr">
        <is>
          <t>Shivamani</t>
        </is>
      </c>
      <c r="S3319" t="inlineStr">
        <is>
          <t>-</t>
        </is>
      </c>
      <c r="T3319" t="inlineStr">
        <is>
          <t>Gujarat</t>
        </is>
      </c>
      <c r="U3319" t="inlineStr">
        <is>
          <t xml:space="preserve"> </t>
        </is>
      </c>
      <c r="V3319" t="n">
        <v>1</v>
      </c>
      <c r="W3319" t="n">
        <v>0</v>
      </c>
      <c r="X3319" t="inlineStr">
        <is>
          <t>XXXXXX2462</t>
        </is>
      </c>
      <c r="Y3319" s="72" t="n">
        <v>46326.52037037037</v>
      </c>
    </row>
    <row r="3320">
      <c r="A3320" s="39" t="inlineStr">
        <is>
          <t>6ac662258233b0d06babe388</t>
        </is>
      </c>
      <c r="B3320" s="72" t="n">
        <v>46302.86515046296</v>
      </c>
      <c r="C3320" s="70" t="n">
        <v>46302</v>
      </c>
      <c r="D3320" t="inlineStr">
        <is>
          <t>2026-10</t>
        </is>
      </c>
      <c r="E3320" t="inlineStr">
        <is>
          <t>Wk of 2026-10-05</t>
        </is>
      </c>
      <c r="F3320" t="inlineStr">
        <is>
          <t>Meeting Scheduled</t>
        </is>
      </c>
      <c r="G3320" s="39" t="str">
        <f>IF(ISNUMBER(MATCH(F3320,QualityStatuses,0)),"Quality Lead","Non-Quality Lead")</f>
        <v>Quality Lead</v>
      </c>
      <c r="H3320" s="39" t="str">
        <f>IFERROR(INDEX(CampTypes,MATCH(I3320,CampList,0)),"Unattributed")</f>
        <v>Old</v>
      </c>
      <c r="I3320" t="inlineStr">
        <is>
          <t>E_Natuf_Generic_13082026</t>
        </is>
      </c>
      <c r="J3320" t="inlineStr">
        <is>
          <t>E_Natuf_Generic_13082026</t>
        </is>
      </c>
      <c r="K3320" t="inlineStr">
        <is>
          <t>Direct (campaign tagged in CRM)</t>
        </is>
      </c>
      <c r="L3320" t="inlineStr">
        <is>
          <t>E_Natuf_Generic_13082026_Adset1</t>
        </is>
      </c>
      <c r="M3320" t="inlineStr">
        <is>
          <t>E_Natuf_Generic_13082026_Adset1</t>
        </is>
      </c>
      <c r="N3320" t="inlineStr">
        <is>
          <t>E_Natuf_Generic_13082026_Adset1_Ad1</t>
        </is>
      </c>
      <c r="O3320" t="inlineStr">
        <is>
          <t>Natuf</t>
        </is>
      </c>
      <c r="P3320" t="inlineStr">
        <is>
          <t>Facebook</t>
        </is>
      </c>
      <c r="Q3320" t="inlineStr">
        <is>
          <t>Marshal Malbari</t>
        </is>
      </c>
      <c r="R3320" t="inlineStr">
        <is>
          <t>Rinkita Virvani</t>
        </is>
      </c>
      <c r="S3320" t="inlineStr">
        <is>
          <t>-</t>
        </is>
      </c>
      <c r="T3320" t="inlineStr">
        <is>
          <t>Bangalore</t>
        </is>
      </c>
      <c r="U3320" t="inlineStr">
        <is>
          <t xml:space="preserve"> </t>
        </is>
      </c>
      <c r="V3320" t="n">
        <v>8</v>
      </c>
      <c r="W3320" t="n">
        <v>5</v>
      </c>
      <c r="X3320" t="inlineStr">
        <is>
          <t>XXXXXX9289</t>
        </is>
      </c>
      <c r="Y3320" s="72" t="n">
        <v>46326.52037037037</v>
      </c>
    </row>
    <row r="3321">
      <c r="A3321" s="39" t="inlineStr">
        <is>
          <t>6ac65b1563275501676cbd53</t>
        </is>
      </c>
      <c r="B3321" s="72" t="n">
        <v>46302.84422453704</v>
      </c>
      <c r="C3321" s="70" t="n">
        <v>46302</v>
      </c>
      <c r="D3321" t="inlineStr">
        <is>
          <t>2026-10</t>
        </is>
      </c>
      <c r="E3321" t="inlineStr">
        <is>
          <t>Wk of 2026-10-05</t>
        </is>
      </c>
      <c r="F3321" t="inlineStr">
        <is>
          <t>Lost</t>
        </is>
      </c>
      <c r="G3321" s="39" t="str">
        <f>IF(ISNUMBER(MATCH(F3321,QualityStatuses,0)),"Quality Lead","Non-Quality Lead")</f>
        <v>Non-Quality Lead</v>
      </c>
      <c r="H3321" s="39" t="str">
        <f>IFERROR(INDEX(CampTypes,MATCH(I3321,CampList,0)),"Unattributed")</f>
        <v>Old</v>
      </c>
      <c r="I3321" t="inlineStr">
        <is>
          <t>E_Natuf_Generic_13082026</t>
        </is>
      </c>
      <c r="J3321" t="inlineStr">
        <is>
          <t>E_Natuf_Generic_13082026</t>
        </is>
      </c>
      <c r="K3321" t="inlineStr">
        <is>
          <t>Direct (campaign tagged in CRM)</t>
        </is>
      </c>
      <c r="L3321" t="inlineStr">
        <is>
          <t>E_Natuf_Generic_13082026_Adset1</t>
        </is>
      </c>
      <c r="M3321" t="inlineStr">
        <is>
          <t>E_Natuf_Generic_13082026_Adset1</t>
        </is>
      </c>
      <c r="N3321" t="inlineStr">
        <is>
          <t>E_Natuf_Generic_13082026_Adset1_Ad1</t>
        </is>
      </c>
      <c r="O3321" t="inlineStr">
        <is>
          <t>Natuf</t>
        </is>
      </c>
      <c r="P3321" t="inlineStr">
        <is>
          <t>Facebook</t>
        </is>
      </c>
      <c r="Q3321" t="inlineStr">
        <is>
          <t>Marshal Malbari</t>
        </is>
      </c>
      <c r="R3321" t="inlineStr">
        <is>
          <t>Vanita Joshi</t>
        </is>
      </c>
      <c r="S3321" t="inlineStr">
        <is>
          <t>Not Interested</t>
        </is>
      </c>
      <c r="T3321" t="inlineStr">
        <is>
          <t>Delhi</t>
        </is>
      </c>
      <c r="U3321" t="inlineStr">
        <is>
          <t xml:space="preserve"> </t>
        </is>
      </c>
      <c r="V3321" t="n">
        <v>4</v>
      </c>
      <c r="W3321" t="n">
        <v>2</v>
      </c>
      <c r="X3321" t="inlineStr">
        <is>
          <t>XXXXXX4428</t>
        </is>
      </c>
      <c r="Y3321" s="72" t="n">
        <v>46326.52037037037</v>
      </c>
    </row>
    <row r="3322">
      <c r="A3322" s="39" t="inlineStr">
        <is>
          <t>6ac65a66cb5e8e0cb73cd90d</t>
        </is>
      </c>
      <c r="B3322" s="72" t="n">
        <v>46302.84219907408</v>
      </c>
      <c r="C3322" s="70" t="n">
        <v>46302</v>
      </c>
      <c r="D3322" t="inlineStr">
        <is>
          <t>2026-10</t>
        </is>
      </c>
      <c r="E3322" t="inlineStr">
        <is>
          <t>Wk of 2026-10-05</t>
        </is>
      </c>
      <c r="F3322" t="inlineStr">
        <is>
          <t>Meeting Conducted</t>
        </is>
      </c>
      <c r="G3322" s="39" t="str">
        <f>IF(ISNUMBER(MATCH(F3322,QualityStatuses,0)),"Quality Lead","Non-Quality Lead")</f>
        <v>Quality Lead</v>
      </c>
      <c r="H3322" s="39" t="str">
        <f>IFERROR(INDEX(CampTypes,MATCH(I3322,CampList,0)),"Unattributed")</f>
        <v>Old</v>
      </c>
      <c r="I3322" t="inlineStr">
        <is>
          <t>E_Selva_Natuf_All_07072026</t>
        </is>
      </c>
      <c r="J3322" t="inlineStr">
        <is>
          <t>E_Selva_Natuf_All_07072026</t>
        </is>
      </c>
      <c r="K3322" t="inlineStr">
        <is>
          <t>Direct (campaign tagged in CRM)</t>
        </is>
      </c>
      <c r="L3322" t="inlineStr">
        <is>
          <t>E_Selva_Natuf_Sign_07072026_Adset3</t>
        </is>
      </c>
      <c r="M3322" t="inlineStr">
        <is>
          <t>E_Selva_Natuf_Sign_07072026_Adset3</t>
        </is>
      </c>
      <c r="N3322" t="inlineStr">
        <is>
          <t>E_Selva_Natuf_Sign_07072026_Adset2_Ad1</t>
        </is>
      </c>
      <c r="O3322" t="inlineStr">
        <is>
          <t>Natuf</t>
        </is>
      </c>
      <c r="P3322" t="inlineStr">
        <is>
          <t>Facebook</t>
        </is>
      </c>
      <c r="Q3322" t="inlineStr">
        <is>
          <t>Deepak Rai</t>
        </is>
      </c>
      <c r="R3322" t="inlineStr">
        <is>
          <t>Tejaswini Tarigopula</t>
        </is>
      </c>
      <c r="S3322" t="inlineStr">
        <is>
          <t>-</t>
        </is>
      </c>
      <c r="T3322" t="inlineStr">
        <is>
          <t>Ahmedabad</t>
        </is>
      </c>
      <c r="U3322" t="inlineStr">
        <is>
          <t xml:space="preserve"> </t>
        </is>
      </c>
      <c r="V3322" t="n">
        <v>10</v>
      </c>
      <c r="W3322" t="n">
        <v>5</v>
      </c>
      <c r="X3322" t="inlineStr">
        <is>
          <t>XXXXXX3585</t>
        </is>
      </c>
      <c r="Y3322" s="72" t="n">
        <v>46326.52037037037</v>
      </c>
    </row>
    <row r="3323">
      <c r="A3323" s="39" t="inlineStr">
        <is>
          <t>6ac65804b27863458b2ebc0d</t>
        </is>
      </c>
      <c r="B3323" s="72" t="n">
        <v>46302.83513888889</v>
      </c>
      <c r="C3323" s="70" t="n">
        <v>46302</v>
      </c>
      <c r="D3323" t="inlineStr">
        <is>
          <t>2026-10</t>
        </is>
      </c>
      <c r="E3323" t="inlineStr">
        <is>
          <t>Wk of 2026-10-05</t>
        </is>
      </c>
      <c r="F3323" t="inlineStr">
        <is>
          <t>Details Shared</t>
        </is>
      </c>
      <c r="G3323" s="39" t="str">
        <f>IF(ISNUMBER(MATCH(F3323,QualityStatuses,0)),"Quality Lead","Non-Quality Lead")</f>
        <v>Quality Lead</v>
      </c>
      <c r="H3323" s="39" t="str">
        <f>IFERROR(INDEX(CampTypes,MATCH(I3323,CampList,0)),"Unattributed")</f>
        <v>Old</v>
      </c>
      <c r="I3323" t="inlineStr">
        <is>
          <t>E_Selva_Natuf_All_07072026</t>
        </is>
      </c>
      <c r="J3323" t="inlineStr">
        <is>
          <t>E_Selva_Natuf_All_07072026</t>
        </is>
      </c>
      <c r="K3323" t="inlineStr">
        <is>
          <t>Direct (campaign tagged in CRM)</t>
        </is>
      </c>
      <c r="L3323" t="inlineStr">
        <is>
          <t>E_Selva_Natuf_Sign_07072026_Adset3</t>
        </is>
      </c>
      <c r="M3323" t="inlineStr">
        <is>
          <t>E_Selva_Natuf_Sign_07072026_Adset3</t>
        </is>
      </c>
      <c r="N3323" t="inlineStr">
        <is>
          <t>E_Selva_Natuf_Sign_07072026_Adset2_Ad1</t>
        </is>
      </c>
      <c r="O3323" t="inlineStr">
        <is>
          <t>Natuf</t>
        </is>
      </c>
      <c r="P3323" t="inlineStr">
        <is>
          <t>Facebook</t>
        </is>
      </c>
      <c r="Q3323" t="inlineStr">
        <is>
          <t>Marshal Malbari</t>
        </is>
      </c>
      <c r="R3323" t="inlineStr">
        <is>
          <t>Aisha Rasalkar</t>
        </is>
      </c>
      <c r="S3323" t="inlineStr">
        <is>
          <t>-</t>
        </is>
      </c>
      <c r="T3323" t="inlineStr">
        <is>
          <t>Sarupathar</t>
        </is>
      </c>
      <c r="U3323" t="inlineStr">
        <is>
          <t xml:space="preserve"> </t>
        </is>
      </c>
      <c r="V3323" t="n">
        <v>5</v>
      </c>
      <c r="W3323" t="n">
        <v>1</v>
      </c>
      <c r="X3323" t="inlineStr">
        <is>
          <t>XXXXXX9572</t>
        </is>
      </c>
      <c r="Y3323" s="72" t="n">
        <v>46326.52037037037</v>
      </c>
    </row>
    <row r="3324">
      <c r="A3324" s="39" t="inlineStr">
        <is>
          <t>6ac655db7b48b6d6af42ac05</t>
        </is>
      </c>
      <c r="B3324" s="72" t="n">
        <v>46302.82873842592</v>
      </c>
      <c r="C3324" s="70" t="n">
        <v>46302</v>
      </c>
      <c r="D3324" t="inlineStr">
        <is>
          <t>2026-10</t>
        </is>
      </c>
      <c r="E3324" t="inlineStr">
        <is>
          <t>Wk of 2026-10-05</t>
        </is>
      </c>
      <c r="F3324" t="inlineStr">
        <is>
          <t>Details Shared</t>
        </is>
      </c>
      <c r="G3324" s="39" t="str">
        <f>IF(ISNUMBER(MATCH(F3324,QualityStatuses,0)),"Quality Lead","Non-Quality Lead")</f>
        <v>Quality Lead</v>
      </c>
      <c r="H3324" s="39" t="str">
        <f>IFERROR(INDEX(CampTypes,MATCH(I3324,CampList,0)),"Unattributed")</f>
        <v>Old</v>
      </c>
      <c r="I3324" t="inlineStr">
        <is>
          <t>E_Selva_Natuf_All_07072026</t>
        </is>
      </c>
      <c r="J3324" t="inlineStr">
        <is>
          <t>E_Selva_Natuf_All_07072026</t>
        </is>
      </c>
      <c r="K3324" t="inlineStr">
        <is>
          <t>Direct (campaign tagged in CRM)</t>
        </is>
      </c>
      <c r="L3324" t="inlineStr">
        <is>
          <t>E_Selva_Natuf_Sign_07072026_Adset3</t>
        </is>
      </c>
      <c r="M3324" t="inlineStr">
        <is>
          <t>E_Selva_Natuf_Sign_07072026_Adset3</t>
        </is>
      </c>
      <c r="N3324" t="inlineStr">
        <is>
          <t>E_Selva_Natuf_Sign_07072026_Adset2_Ad1</t>
        </is>
      </c>
      <c r="O3324" t="inlineStr">
        <is>
          <t>Natuf</t>
        </is>
      </c>
      <c r="P3324" t="inlineStr">
        <is>
          <t>Facebook</t>
        </is>
      </c>
      <c r="Q3324" t="inlineStr">
        <is>
          <t>Marshal Malbari</t>
        </is>
      </c>
      <c r="R3324" t="inlineStr">
        <is>
          <t>Tanishq A</t>
        </is>
      </c>
      <c r="S3324" t="inlineStr">
        <is>
          <t>-</t>
        </is>
      </c>
      <c r="T3324" t="inlineStr">
        <is>
          <t>Mathura</t>
        </is>
      </c>
      <c r="U3324" t="inlineStr">
        <is>
          <t xml:space="preserve"> </t>
        </is>
      </c>
      <c r="V3324" t="n">
        <v>8</v>
      </c>
      <c r="W3324" t="n">
        <v>1</v>
      </c>
      <c r="X3324" t="inlineStr">
        <is>
          <t>XXXXXX9999</t>
        </is>
      </c>
      <c r="Y3324" s="72" t="n">
        <v>46326.52037037037</v>
      </c>
    </row>
    <row r="3325">
      <c r="A3325" s="39" t="inlineStr">
        <is>
          <t>6ac654e2bb29be88eda3e9c6</t>
        </is>
      </c>
      <c r="B3325" s="72" t="n">
        <v>46302.82585648148</v>
      </c>
      <c r="C3325" s="70" t="n">
        <v>46302</v>
      </c>
      <c r="D3325" t="inlineStr">
        <is>
          <t>2026-10</t>
        </is>
      </c>
      <c r="E3325" t="inlineStr">
        <is>
          <t>Wk of 2026-10-05</t>
        </is>
      </c>
      <c r="F3325" t="inlineStr">
        <is>
          <t>Meeting Scheduled</t>
        </is>
      </c>
      <c r="G3325" s="39" t="str">
        <f>IF(ISNUMBER(MATCH(F3325,QualityStatuses,0)),"Quality Lead","Non-Quality Lead")</f>
        <v>Quality Lead</v>
      </c>
      <c r="H3325" s="39" t="str">
        <f>IFERROR(INDEX(CampTypes,MATCH(I3325,CampList,0)),"Unattributed")</f>
        <v>Old</v>
      </c>
      <c r="I3325" t="inlineStr">
        <is>
          <t>E_Suresh_Natuf_Kiosk_07072026</t>
        </is>
      </c>
      <c r="J3325" t="inlineStr">
        <is>
          <t>E_Suresh_Natuf_Kiosk_07072026</t>
        </is>
      </c>
      <c r="K3325" t="inlineStr">
        <is>
          <t>Direct (campaign tagged in CRM)</t>
        </is>
      </c>
      <c r="L3325" t="inlineStr">
        <is>
          <t>E_Suresh_Natuf_Kiosk_07072026_Adset5</t>
        </is>
      </c>
      <c r="M3325" t="inlineStr">
        <is>
          <t>E_Suresh_Natuf_Kiosk_07072026_Adset5</t>
        </is>
      </c>
      <c r="N3325" t="inlineStr">
        <is>
          <t>E_Hindi_Suresh_Natuf_Kiosk_07072026_Adset5_ad3 – Copy 2</t>
        </is>
      </c>
      <c r="O3325" t="inlineStr">
        <is>
          <t>Natuf</t>
        </is>
      </c>
      <c r="P3325" t="inlineStr">
        <is>
          <t>Facebook</t>
        </is>
      </c>
      <c r="Q3325" t="inlineStr">
        <is>
          <t>Tejaswini Tarigopula</t>
        </is>
      </c>
      <c r="R3325" t="inlineStr">
        <is>
          <t>Prabhudatta Pattanaik</t>
        </is>
      </c>
      <c r="S3325" t="inlineStr">
        <is>
          <t>-</t>
        </is>
      </c>
      <c r="T3325" t="inlineStr">
        <is>
          <t>Bangalore</t>
        </is>
      </c>
      <c r="U3325" t="inlineStr">
        <is>
          <t xml:space="preserve"> </t>
        </is>
      </c>
      <c r="V3325" t="n">
        <v>10</v>
      </c>
      <c r="W3325" t="n">
        <v>5</v>
      </c>
      <c r="X3325" t="inlineStr">
        <is>
          <t>XXXXXX7001</t>
        </is>
      </c>
      <c r="Y3325" s="72" t="n">
        <v>46326.52037037037</v>
      </c>
    </row>
    <row r="3326">
      <c r="A3326" s="39" t="inlineStr">
        <is>
          <t>6ac6531a7b48b6d6af42a9d1</t>
        </is>
      </c>
      <c r="B3326" s="72" t="n">
        <v>46302.8205787037</v>
      </c>
      <c r="C3326" s="70" t="n">
        <v>46302</v>
      </c>
      <c r="D3326" t="inlineStr">
        <is>
          <t>2026-10</t>
        </is>
      </c>
      <c r="E3326" t="inlineStr">
        <is>
          <t>Wk of 2026-10-05</t>
        </is>
      </c>
      <c r="F3326" t="inlineStr">
        <is>
          <t>Connected</t>
        </is>
      </c>
      <c r="G3326" s="39" t="str">
        <f>IF(ISNUMBER(MATCH(F3326,QualityStatuses,0)),"Quality Lead","Non-Quality Lead")</f>
        <v>Non-Quality Lead</v>
      </c>
      <c r="H3326" s="39" t="str">
        <f>IFERROR(INDEX(CampTypes,MATCH(I3326,CampList,0)),"Unattributed")</f>
        <v>Old</v>
      </c>
      <c r="I3326" t="inlineStr">
        <is>
          <t>E_Selva_Natuf_All_07072026</t>
        </is>
      </c>
      <c r="J3326" t="inlineStr">
        <is>
          <t>E_Selva_Natuf_All_07072026</t>
        </is>
      </c>
      <c r="K3326" t="inlineStr">
        <is>
          <t>Direct (campaign tagged in CRM)</t>
        </is>
      </c>
      <c r="L3326" t="inlineStr">
        <is>
          <t>E_Selva_Natuf_Sign_07072026_Adset3</t>
        </is>
      </c>
      <c r="M3326" t="inlineStr">
        <is>
          <t>E_Selva_Natuf_Sign_07072026_Adset3</t>
        </is>
      </c>
      <c r="N3326" t="inlineStr">
        <is>
          <t>E_Selva_Natuf_Sign_07072026_Adset2_Ad1</t>
        </is>
      </c>
      <c r="O3326" t="inlineStr">
        <is>
          <t>Natuf</t>
        </is>
      </c>
      <c r="P3326" t="inlineStr">
        <is>
          <t>Facebook</t>
        </is>
      </c>
      <c r="Q3326" t="inlineStr">
        <is>
          <t>Tejaswini Tarigopula</t>
        </is>
      </c>
      <c r="R3326" t="inlineStr">
        <is>
          <t>Shivani Sharma</t>
        </is>
      </c>
      <c r="S3326" t="inlineStr">
        <is>
          <t>-</t>
        </is>
      </c>
      <c r="T3326" t="inlineStr">
        <is>
          <t>Betul</t>
        </is>
      </c>
      <c r="U3326" t="inlineStr">
        <is>
          <t xml:space="preserve"> </t>
        </is>
      </c>
      <c r="V3326" t="n">
        <v>8</v>
      </c>
      <c r="W3326" t="n">
        <v>4</v>
      </c>
      <c r="X3326" t="inlineStr">
        <is>
          <t>XXXXXX6462</t>
        </is>
      </c>
      <c r="Y3326" s="72" t="n">
        <v>46326.52037037037</v>
      </c>
    </row>
    <row r="3327">
      <c r="A3327" s="39" t="inlineStr">
        <is>
          <t>6ac652d3bb29be88eda3e858</t>
        </is>
      </c>
      <c r="B3327" s="72" t="n">
        <v>46302.81975694445</v>
      </c>
      <c r="C3327" s="70" t="n">
        <v>46302</v>
      </c>
      <c r="D3327" t="inlineStr">
        <is>
          <t>2026-10</t>
        </is>
      </c>
      <c r="E3327" t="inlineStr">
        <is>
          <t>Wk of 2026-10-05</t>
        </is>
      </c>
      <c r="F3327" t="inlineStr">
        <is>
          <t>Qualified</t>
        </is>
      </c>
      <c r="G3327" s="39" t="str">
        <f>IF(ISNUMBER(MATCH(F3327,QualityStatuses,0)),"Quality Lead","Non-Quality Lead")</f>
        <v>Quality Lead</v>
      </c>
      <c r="H3327" s="39" t="str">
        <f>IFERROR(INDEX(CampTypes,MATCH(I3327,CampList,0)),"Unattributed")</f>
        <v>Old</v>
      </c>
      <c r="I3327" t="inlineStr">
        <is>
          <t>E_Selva_Natuf_All_07072026</t>
        </is>
      </c>
      <c r="J3327" t="inlineStr">
        <is>
          <t>E_Selva_Natuf_All_07072026</t>
        </is>
      </c>
      <c r="K3327" t="inlineStr">
        <is>
          <t>Direct (campaign tagged in CRM)</t>
        </is>
      </c>
      <c r="L3327" t="inlineStr">
        <is>
          <t>E_Selva_Natuf_Sign_07072026_Adset3</t>
        </is>
      </c>
      <c r="M3327" t="inlineStr">
        <is>
          <t>E_Selva_Natuf_Sign_07072026_Adset3</t>
        </is>
      </c>
      <c r="N3327" t="inlineStr">
        <is>
          <t>E_Selva_Natuf_Sign_07072026_Adset2_Ad1</t>
        </is>
      </c>
      <c r="O3327" t="inlineStr">
        <is>
          <t>Natuf</t>
        </is>
      </c>
      <c r="P3327" t="inlineStr">
        <is>
          <t>Facebook</t>
        </is>
      </c>
      <c r="Q3327" t="inlineStr">
        <is>
          <t>Tejaswini Tarigopula</t>
        </is>
      </c>
      <c r="R3327" t="inlineStr">
        <is>
          <t>Shivamani</t>
        </is>
      </c>
      <c r="S3327" t="inlineStr">
        <is>
          <t>-</t>
        </is>
      </c>
      <c r="T3327" t="inlineStr">
        <is>
          <t>Gurugram</t>
        </is>
      </c>
      <c r="U3327" t="inlineStr">
        <is>
          <t xml:space="preserve"> </t>
        </is>
      </c>
      <c r="V3327" t="n">
        <v>5</v>
      </c>
      <c r="W3327" t="n">
        <v>3</v>
      </c>
      <c r="X3327" t="inlineStr">
        <is>
          <t>XXXXXX5300</t>
        </is>
      </c>
      <c r="Y3327" s="72" t="n">
        <v>46326.52037037037</v>
      </c>
    </row>
    <row r="3328">
      <c r="A3328" s="39" t="inlineStr">
        <is>
          <t>6ac64f223edbfbbbdc5fe0e4</t>
        </is>
      </c>
      <c r="B3328" s="72" t="n">
        <v>46302.80881944444</v>
      </c>
      <c r="C3328" s="70" t="n">
        <v>46302</v>
      </c>
      <c r="D3328" t="inlineStr">
        <is>
          <t>2026-10</t>
        </is>
      </c>
      <c r="E3328" t="inlineStr">
        <is>
          <t>Wk of 2026-10-05</t>
        </is>
      </c>
      <c r="F3328" t="inlineStr">
        <is>
          <t>Connected</t>
        </is>
      </c>
      <c r="G3328" s="39" t="str">
        <f>IF(ISNUMBER(MATCH(F3328,QualityStatuses,0)),"Quality Lead","Non-Quality Lead")</f>
        <v>Non-Quality Lead</v>
      </c>
      <c r="H3328" s="39" t="str">
        <f>IFERROR(INDEX(CampTypes,MATCH(I3328,CampList,0)),"Unattributed")</f>
        <v>Old</v>
      </c>
      <c r="I3328" t="inlineStr">
        <is>
          <t>natuf_Kiosk_14072026_Hindi</t>
        </is>
      </c>
      <c r="J3328" t="inlineStr">
        <is>
          <t>natuf_Kiosk_14072026_Hindi</t>
        </is>
      </c>
      <c r="K3328" t="inlineStr">
        <is>
          <t>Direct (campaign tagged in CRM)</t>
        </is>
      </c>
      <c r="L3328" t="inlineStr">
        <is>
          <t>natuf_Kiosk_23092026_ad set3</t>
        </is>
      </c>
      <c r="M3328" t="inlineStr">
        <is>
          <t>natuf_Kiosk_23092026_ad set3</t>
        </is>
      </c>
      <c r="N3328" t="inlineStr">
        <is>
          <t>natuf_Kiosk_23092026_ad set3_ad1</t>
        </is>
      </c>
      <c r="O3328" t="inlineStr">
        <is>
          <t>Natuf</t>
        </is>
      </c>
      <c r="P3328" t="inlineStr">
        <is>
          <t>Facebook</t>
        </is>
      </c>
      <c r="Q3328" t="inlineStr">
        <is>
          <t>Tejaswini Tarigopula</t>
        </is>
      </c>
      <c r="R3328" t="inlineStr">
        <is>
          <t>Arjuman Vidya Sagar</t>
        </is>
      </c>
      <c r="S3328" t="inlineStr">
        <is>
          <t>-</t>
        </is>
      </c>
      <c r="T3328" t="inlineStr">
        <is>
          <t>Kattachira</t>
        </is>
      </c>
      <c r="U3328" t="inlineStr">
        <is>
          <t xml:space="preserve"> </t>
        </is>
      </c>
      <c r="V3328" t="n">
        <v>1</v>
      </c>
      <c r="W3328" t="n">
        <v>1</v>
      </c>
      <c r="X3328" t="inlineStr">
        <is>
          <t>XXXXXX8181</t>
        </is>
      </c>
      <c r="Y3328" s="72" t="n">
        <v>46326.52037037037</v>
      </c>
    </row>
    <row r="3329">
      <c r="A3329" s="39" t="inlineStr">
        <is>
          <t>6ac64c9acd920e9d0c88b1eb</t>
        </is>
      </c>
      <c r="B3329" s="72" t="n">
        <v>46302.80131944444</v>
      </c>
      <c r="C3329" s="70" t="n">
        <v>46302</v>
      </c>
      <c r="D3329" t="inlineStr">
        <is>
          <t>2026-10</t>
        </is>
      </c>
      <c r="E3329" t="inlineStr">
        <is>
          <t>Wk of 2026-10-05</t>
        </is>
      </c>
      <c r="F3329" t="inlineStr">
        <is>
          <t>Connected</t>
        </is>
      </c>
      <c r="G3329" s="39" t="str">
        <f>IF(ISNUMBER(MATCH(F3329,QualityStatuses,0)),"Quality Lead","Non-Quality Lead")</f>
        <v>Non-Quality Lead</v>
      </c>
      <c r="H3329" s="39" t="str">
        <f>IFERROR(INDEX(CampTypes,MATCH(I3329,CampList,0)),"Unattributed")</f>
        <v>Old</v>
      </c>
      <c r="I3329" t="inlineStr">
        <is>
          <t>E_Natuf_Generic_13082026</t>
        </is>
      </c>
      <c r="J3329" t="inlineStr">
        <is>
          <t>E_Natuf_Generic_13082026</t>
        </is>
      </c>
      <c r="K3329" t="inlineStr">
        <is>
          <t>Direct (campaign tagged in CRM)</t>
        </is>
      </c>
      <c r="L3329" t="inlineStr">
        <is>
          <t>E_Natuf_Generic_13082026_Adset1</t>
        </is>
      </c>
      <c r="M3329" t="inlineStr">
        <is>
          <t>E_Natuf_Generic_13082026_Adset1</t>
        </is>
      </c>
      <c r="N3329" t="inlineStr">
        <is>
          <t>E_Natuf_Generic_13082026_Adset1_Ad1</t>
        </is>
      </c>
      <c r="O3329" t="inlineStr">
        <is>
          <t>Natuf</t>
        </is>
      </c>
      <c r="P3329" t="inlineStr">
        <is>
          <t>Facebook</t>
        </is>
      </c>
      <c r="Q3329" t="inlineStr">
        <is>
          <t>Tejaswini Tarigopula</t>
        </is>
      </c>
      <c r="R3329" t="inlineStr">
        <is>
          <t>Sai Charan</t>
        </is>
      </c>
      <c r="S3329" t="inlineStr">
        <is>
          <t>-</t>
        </is>
      </c>
      <c r="T3329" t="inlineStr">
        <is>
          <t>Hyderabad</t>
        </is>
      </c>
      <c r="U3329" t="inlineStr">
        <is>
          <t xml:space="preserve"> </t>
        </is>
      </c>
      <c r="V3329" t="n">
        <v>1</v>
      </c>
      <c r="W3329" t="n">
        <v>1</v>
      </c>
      <c r="X3329" t="inlineStr">
        <is>
          <t>XXXXXX4098</t>
        </is>
      </c>
      <c r="Y3329" s="72" t="n">
        <v>46326.52037037037</v>
      </c>
    </row>
    <row r="3330">
      <c r="A3330" s="39" t="inlineStr">
        <is>
          <t>6ac64c838fdb4108ca504ea5</t>
        </is>
      </c>
      <c r="B3330" s="72" t="n">
        <v>46302.80105324074</v>
      </c>
      <c r="C3330" s="70" t="n">
        <v>46302</v>
      </c>
      <c r="D3330" t="inlineStr">
        <is>
          <t>2026-10</t>
        </is>
      </c>
      <c r="E3330" t="inlineStr">
        <is>
          <t>Wk of 2026-10-05</t>
        </is>
      </c>
      <c r="F3330" t="inlineStr">
        <is>
          <t>Lost</t>
        </is>
      </c>
      <c r="G3330" s="39" t="str">
        <f>IF(ISNUMBER(MATCH(F3330,QualityStatuses,0)),"Quality Lead","Non-Quality Lead")</f>
        <v>Non-Quality Lead</v>
      </c>
      <c r="H3330" s="39" t="str">
        <f>IFERROR(INDEX(CampTypes,MATCH(I3330,CampList,0)),"Unattributed")</f>
        <v>Old</v>
      </c>
      <c r="I3330" t="inlineStr">
        <is>
          <t>E_Suresh_Natuf_Kiosk_07072026</t>
        </is>
      </c>
      <c r="J3330" t="inlineStr">
        <is>
          <t>E_Suresh_Natuf_Kiosk_07072026</t>
        </is>
      </c>
      <c r="K3330" t="inlineStr">
        <is>
          <t>Direct (campaign tagged in CRM)</t>
        </is>
      </c>
      <c r="L3330" t="inlineStr">
        <is>
          <t>E_Suresh_Natuf_Kiosk_07072026_Adset5</t>
        </is>
      </c>
      <c r="M3330" t="inlineStr">
        <is>
          <t>E_Suresh_Natuf_Kiosk_07072026_Adset5</t>
        </is>
      </c>
      <c r="N3330" t="inlineStr">
        <is>
          <t>E_Hindi_Suresh_Natuf_Kiosk_07072026_Adset5_ad3 – Copy 2</t>
        </is>
      </c>
      <c r="O3330" t="inlineStr">
        <is>
          <t>Natuf</t>
        </is>
      </c>
      <c r="P3330" t="inlineStr">
        <is>
          <t>Facebook</t>
        </is>
      </c>
      <c r="Q3330" t="inlineStr">
        <is>
          <t>Marshal Malbari</t>
        </is>
      </c>
      <c r="R3330" t="inlineStr">
        <is>
          <t>Drishti Lodhia</t>
        </is>
      </c>
      <c r="S3330" t="inlineStr">
        <is>
          <t>DNP - Did Not Pick Up</t>
        </is>
      </c>
      <c r="T3330" t="inlineStr">
        <is>
          <t>Mumbai</t>
        </is>
      </c>
      <c r="U3330" t="inlineStr">
        <is>
          <t xml:space="preserve"> </t>
        </is>
      </c>
      <c r="V3330" t="n">
        <v>7</v>
      </c>
      <c r="W3330" t="n">
        <v>3</v>
      </c>
      <c r="X3330" t="inlineStr">
        <is>
          <t>XXXXXX2649</t>
        </is>
      </c>
      <c r="Y3330" s="72" t="n">
        <v>46326.52037037037</v>
      </c>
    </row>
    <row r="3331">
      <c r="A3331" s="39" t="inlineStr">
        <is>
          <t>6ac638cfe68c7ae18563d8be</t>
        </is>
      </c>
      <c r="B3331" s="72" t="n">
        <v>46302.74267361111</v>
      </c>
      <c r="C3331" s="70" t="n">
        <v>46302</v>
      </c>
      <c r="D3331" t="inlineStr">
        <is>
          <t>2026-10</t>
        </is>
      </c>
      <c r="E3331" t="inlineStr">
        <is>
          <t>Wk of 2026-10-05</t>
        </is>
      </c>
      <c r="F3331" t="inlineStr">
        <is>
          <t>Lost</t>
        </is>
      </c>
      <c r="G3331" s="39" t="str">
        <f>IF(ISNUMBER(MATCH(F3331,QualityStatuses,0)),"Quality Lead","Non-Quality Lead")</f>
        <v>Non-Quality Lead</v>
      </c>
      <c r="H3331" s="39" t="str">
        <f>IFERROR(INDEX(CampTypes,MATCH(I3331,CampList,0)),"Unattributed")</f>
        <v>Old</v>
      </c>
      <c r="I3331" t="inlineStr">
        <is>
          <t>E_Suresh_Natuf_Kiosk_07072026</t>
        </is>
      </c>
      <c r="J3331" t="inlineStr">
        <is>
          <t>E_Suresh_Natuf_Kiosk_07072026</t>
        </is>
      </c>
      <c r="K3331" t="inlineStr">
        <is>
          <t>Direct (campaign tagged in CRM)</t>
        </is>
      </c>
      <c r="L3331" t="inlineStr">
        <is>
          <t>E_Suresh_Natuf_Kiosk_07072026_Adset5</t>
        </is>
      </c>
      <c r="M3331" t="inlineStr">
        <is>
          <t>E_Suresh_Natuf_Kiosk_07072026_Adset5</t>
        </is>
      </c>
      <c r="N3331" t="inlineStr">
        <is>
          <t>E_Hindi_Suresh_Natuf_Kiosk_07072026_Adset5_ad3 – Copy 2</t>
        </is>
      </c>
      <c r="O3331" t="inlineStr">
        <is>
          <t>Natuf</t>
        </is>
      </c>
      <c r="P3331" t="inlineStr">
        <is>
          <t>Facebook</t>
        </is>
      </c>
      <c r="Q3331" t="inlineStr">
        <is>
          <t>Tejaswini Tarigopula</t>
        </is>
      </c>
      <c r="R3331" t="inlineStr">
        <is>
          <t>Prabhudatta Pattanaik</t>
        </is>
      </c>
      <c r="S3331" t="inlineStr">
        <is>
          <t>Wrong Number</t>
        </is>
      </c>
      <c r="T3331" t="inlineStr">
        <is>
          <t>466</t>
        </is>
      </c>
      <c r="U3331" t="inlineStr">
        <is>
          <t xml:space="preserve"> </t>
        </is>
      </c>
      <c r="V3331" t="n">
        <v>1</v>
      </c>
      <c r="W3331" t="n">
        <v>1</v>
      </c>
      <c r="X3331" t="inlineStr">
        <is>
          <t>XXXXXX2751</t>
        </is>
      </c>
      <c r="Y3331" s="72" t="n">
        <v>46326.52037037037</v>
      </c>
    </row>
    <row r="3332">
      <c r="A3332" s="39" t="inlineStr">
        <is>
          <t>6ac637bd15eed984c5503ef4</t>
        </is>
      </c>
      <c r="B3332" s="72" t="n">
        <v>46302.73950231481</v>
      </c>
      <c r="C3332" s="70" t="n">
        <v>46302</v>
      </c>
      <c r="D3332" t="inlineStr">
        <is>
          <t>2026-10</t>
        </is>
      </c>
      <c r="E3332" t="inlineStr">
        <is>
          <t>Wk of 2026-10-05</t>
        </is>
      </c>
      <c r="F3332" t="inlineStr">
        <is>
          <t>Lost</t>
        </is>
      </c>
      <c r="G3332" s="39" t="str">
        <f>IF(ISNUMBER(MATCH(F3332,QualityStatuses,0)),"Quality Lead","Non-Quality Lead")</f>
        <v>Non-Quality Lead</v>
      </c>
      <c r="H3332" s="39" t="str">
        <f>IFERROR(INDEX(CampTypes,MATCH(I3332,CampList,0)),"Unattributed")</f>
        <v>Old</v>
      </c>
      <c r="I3332" t="inlineStr">
        <is>
          <t>E_Suresh_Natuf_Kiosk_07072026</t>
        </is>
      </c>
      <c r="J3332" t="inlineStr">
        <is>
          <t>E_Suresh_Natuf_Kiosk_07072026</t>
        </is>
      </c>
      <c r="K3332" t="inlineStr">
        <is>
          <t>Direct (campaign tagged in CRM)</t>
        </is>
      </c>
      <c r="L3332" t="inlineStr">
        <is>
          <t>E_Suresh_Natuf_Kiosk_07072026_Adset5</t>
        </is>
      </c>
      <c r="M3332" t="inlineStr">
        <is>
          <t>E_Suresh_Natuf_Kiosk_07072026_Adset5</t>
        </is>
      </c>
      <c r="N3332" t="inlineStr">
        <is>
          <t>E_Hindi_Suresh_Natuf_Kiosk_07072026_Adset5_ad3 – Copy 2</t>
        </is>
      </c>
      <c r="O3332" t="inlineStr">
        <is>
          <t>Natuf</t>
        </is>
      </c>
      <c r="P3332" t="inlineStr">
        <is>
          <t>Facebook</t>
        </is>
      </c>
      <c r="Q3332" t="inlineStr">
        <is>
          <t>Tejaswini Tarigopula</t>
        </is>
      </c>
      <c r="R3332" t="inlineStr">
        <is>
          <t>Shivani Sharma</t>
        </is>
      </c>
      <c r="S3332" t="inlineStr">
        <is>
          <t>Not Interested</t>
        </is>
      </c>
      <c r="T3332" t="inlineStr">
        <is>
          <t>Delhi</t>
        </is>
      </c>
      <c r="U3332" t="inlineStr">
        <is>
          <t xml:space="preserve"> </t>
        </is>
      </c>
      <c r="V3332" t="n">
        <v>6</v>
      </c>
      <c r="W3332" t="n">
        <v>3</v>
      </c>
      <c r="X3332" t="inlineStr">
        <is>
          <t>XXXXXX3820</t>
        </is>
      </c>
      <c r="Y3332" s="72" t="n">
        <v>46326.52037037037</v>
      </c>
    </row>
    <row r="3333">
      <c r="A3333" s="39" t="inlineStr">
        <is>
          <t>6ac6343c0291d3d96c4f0db5</t>
        </is>
      </c>
      <c r="B3333" s="72" t="n">
        <v>46302.72912037037</v>
      </c>
      <c r="C3333" s="70" t="n">
        <v>46302</v>
      </c>
      <c r="D3333" t="inlineStr">
        <is>
          <t>2026-10</t>
        </is>
      </c>
      <c r="E3333" t="inlineStr">
        <is>
          <t>Wk of 2026-10-05</t>
        </is>
      </c>
      <c r="F3333" t="inlineStr">
        <is>
          <t>Attempt 1</t>
        </is>
      </c>
      <c r="G3333" s="39" t="str">
        <f>IF(ISNUMBER(MATCH(F3333,QualityStatuses,0)),"Quality Lead","Non-Quality Lead")</f>
        <v>Non-Quality Lead</v>
      </c>
      <c r="H3333" s="39" t="str">
        <f>IFERROR(INDEX(CampTypes,MATCH(I3333,CampList,0)),"Unattributed")</f>
        <v>Old</v>
      </c>
      <c r="I3333" t="inlineStr">
        <is>
          <t>natuf_Kiosk_14072026_Hindi</t>
        </is>
      </c>
      <c r="J3333" t="inlineStr">
        <is>
          <t>natuf_Kiosk_14072026_Hindi</t>
        </is>
      </c>
      <c r="K3333" t="inlineStr">
        <is>
          <t>Direct (campaign tagged in CRM)</t>
        </is>
      </c>
      <c r="L3333" t="inlineStr">
        <is>
          <t>natuf_Kiosk_23092026_ad set3</t>
        </is>
      </c>
      <c r="M3333" t="inlineStr">
        <is>
          <t>natuf_Kiosk_23092026_ad set3</t>
        </is>
      </c>
      <c r="N3333" t="inlineStr">
        <is>
          <t>natuf_Kiosk_23092026_ad set3_ad1</t>
        </is>
      </c>
      <c r="O3333" t="inlineStr">
        <is>
          <t>Natuf</t>
        </is>
      </c>
      <c r="P3333" t="inlineStr">
        <is>
          <t>Facebook</t>
        </is>
      </c>
      <c r="Q3333" t="inlineStr">
        <is>
          <t>Tejaswini Tarigopula</t>
        </is>
      </c>
      <c r="R3333" t="inlineStr">
        <is>
          <t>Shivamani</t>
        </is>
      </c>
      <c r="S3333" t="inlineStr">
        <is>
          <t>-</t>
        </is>
      </c>
      <c r="T3333" t="inlineStr">
        <is>
          <t>kudal</t>
        </is>
      </c>
      <c r="U3333" t="inlineStr">
        <is>
          <t>goa_(₹1.5_cr)</t>
        </is>
      </c>
      <c r="V3333" t="n">
        <v>1</v>
      </c>
      <c r="W3333" t="n">
        <v>0</v>
      </c>
      <c r="X3333" t="inlineStr">
        <is>
          <t>XXXXXX4911</t>
        </is>
      </c>
      <c r="Y3333" s="72" t="n">
        <v>46302.86454861111</v>
      </c>
    </row>
    <row r="3334">
      <c r="A3334" s="39" t="inlineStr">
        <is>
          <t>6ac62acd209b76a35ed07666</t>
        </is>
      </c>
      <c r="B3334" s="72" t="n">
        <v>46302.70116898148</v>
      </c>
      <c r="C3334" s="70" t="n">
        <v>46302</v>
      </c>
      <c r="D3334" t="inlineStr">
        <is>
          <t>2026-10</t>
        </is>
      </c>
      <c r="E3334" t="inlineStr">
        <is>
          <t>Wk of 2026-10-05</t>
        </is>
      </c>
      <c r="F3334" t="inlineStr">
        <is>
          <t>Attempt 1</t>
        </is>
      </c>
      <c r="G3334" s="39" t="str">
        <f>IF(ISNUMBER(MATCH(F3334,QualityStatuses,0)),"Quality Lead","Non-Quality Lead")</f>
        <v>Non-Quality Lead</v>
      </c>
      <c r="H3334" s="39" t="str">
        <f>IFERROR(INDEX(CampTypes,MATCH(I3334,CampList,0)),"Unattributed")</f>
        <v>Old</v>
      </c>
      <c r="I3334" t="inlineStr">
        <is>
          <t>E_Natuf_Foco_10092026</t>
        </is>
      </c>
      <c r="J3334" t="inlineStr">
        <is>
          <t>E_Natuf_Foco_10092026</t>
        </is>
      </c>
      <c r="K3334" t="inlineStr">
        <is>
          <t>Direct (campaign tagged in CRM)</t>
        </is>
      </c>
      <c r="L3334" t="inlineStr">
        <is>
          <t>E_Natuf_Foco_10092026_Ad Set6</t>
        </is>
      </c>
      <c r="M3334" t="inlineStr">
        <is>
          <t>E_Natuf_Foco_10092026_Ad Set6</t>
        </is>
      </c>
      <c r="N3334" t="inlineStr">
        <is>
          <t>E_Natuf_Foco_10092026_Ad Set6_Ad6</t>
        </is>
      </c>
      <c r="O3334" t="inlineStr">
        <is>
          <t>Natuf</t>
        </is>
      </c>
      <c r="P3334" t="inlineStr">
        <is>
          <t>Facebook</t>
        </is>
      </c>
      <c r="Q3334" t="inlineStr">
        <is>
          <t>Marshal Malbari</t>
        </is>
      </c>
      <c r="R3334" t="inlineStr">
        <is>
          <t>Rohit Kamble</t>
        </is>
      </c>
      <c r="S3334" t="inlineStr">
        <is>
          <t>-</t>
        </is>
      </c>
      <c r="T3334" t="inlineStr">
        <is>
          <t>vellore</t>
        </is>
      </c>
      <c r="U3334" t="inlineStr">
        <is>
          <t xml:space="preserve"> </t>
        </is>
      </c>
      <c r="V3334" t="n">
        <v>1</v>
      </c>
      <c r="W3334" t="n">
        <v>0</v>
      </c>
      <c r="X3334" t="inlineStr">
        <is>
          <t>XXXXXX6883</t>
        </is>
      </c>
      <c r="Y3334" s="72" t="n">
        <v>46326.52037037037</v>
      </c>
    </row>
    <row r="3335">
      <c r="A3335" s="39" t="inlineStr">
        <is>
          <t>6ac6260a185e5fff6629adb8</t>
        </is>
      </c>
      <c r="B3335" s="72" t="n">
        <v>46302.68706018518</v>
      </c>
      <c r="C3335" s="70" t="n">
        <v>46302</v>
      </c>
      <c r="D3335" t="inlineStr">
        <is>
          <t>2026-10</t>
        </is>
      </c>
      <c r="E3335" t="inlineStr">
        <is>
          <t>Wk of 2026-10-05</t>
        </is>
      </c>
      <c r="F3335" t="inlineStr">
        <is>
          <t>Connected</t>
        </is>
      </c>
      <c r="G3335" s="39" t="str">
        <f>IF(ISNUMBER(MATCH(F3335,QualityStatuses,0)),"Quality Lead","Non-Quality Lead")</f>
        <v>Non-Quality Lead</v>
      </c>
      <c r="H3335" s="39" t="str">
        <f>IFERROR(INDEX(CampTypes,MATCH(I3335,CampList,0)),"Unattributed")</f>
        <v>Old</v>
      </c>
      <c r="I3335" t="inlineStr">
        <is>
          <t>E_Suresh_Natuf_Kiosk_07072026</t>
        </is>
      </c>
      <c r="J3335" t="inlineStr">
        <is>
          <t>E_Suresh_Natuf_Kiosk_07072026</t>
        </is>
      </c>
      <c r="K3335" t="inlineStr">
        <is>
          <t>Direct (campaign tagged in CRM)</t>
        </is>
      </c>
      <c r="L3335" t="inlineStr">
        <is>
          <t>E_Suresh_Natuf_Kiosk_07072026_Adset5</t>
        </is>
      </c>
      <c r="M3335" t="inlineStr">
        <is>
          <t>E_Suresh_Natuf_Kiosk_07072026_Adset5</t>
        </is>
      </c>
      <c r="N3335" t="inlineStr">
        <is>
          <t>E_Hindi_Suresh_Natuf_Kiosk_07072026_Adset5_ad3 – Copy 2</t>
        </is>
      </c>
      <c r="O3335" t="inlineStr">
        <is>
          <t>Natuf</t>
        </is>
      </c>
      <c r="P3335" t="inlineStr">
        <is>
          <t>Facebook</t>
        </is>
      </c>
      <c r="Q3335" t="inlineStr">
        <is>
          <t>Deepak Rai</t>
        </is>
      </c>
      <c r="R3335" t="inlineStr">
        <is>
          <t>Tejaswini Tarigopula</t>
        </is>
      </c>
      <c r="S3335" t="inlineStr">
        <is>
          <t>-</t>
        </is>
      </c>
      <c r="T3335" t="inlineStr">
        <is>
          <t>jaipur</t>
        </is>
      </c>
      <c r="U3335" t="inlineStr">
        <is>
          <t xml:space="preserve"> </t>
        </is>
      </c>
      <c r="V3335" t="n">
        <v>5</v>
      </c>
      <c r="W3335" t="n">
        <v>5</v>
      </c>
      <c r="X3335" t="inlineStr">
        <is>
          <t>XXXXXX7217</t>
        </is>
      </c>
      <c r="Y3335" s="72" t="n">
        <v>46326.52037037037</v>
      </c>
    </row>
    <row r="3336">
      <c r="A3336" s="39" t="inlineStr">
        <is>
          <t>6ac6258b80181c9e4d203adc</t>
        </is>
      </c>
      <c r="B3336" s="72" t="n">
        <v>46302.68559027778</v>
      </c>
      <c r="C3336" s="70" t="n">
        <v>46302</v>
      </c>
      <c r="D3336" t="inlineStr">
        <is>
          <t>2026-10</t>
        </is>
      </c>
      <c r="E3336" t="inlineStr">
        <is>
          <t>Wk of 2026-10-05</t>
        </is>
      </c>
      <c r="F3336" t="inlineStr">
        <is>
          <t>Connected</t>
        </is>
      </c>
      <c r="G3336" s="39" t="str">
        <f>IF(ISNUMBER(MATCH(F3336,QualityStatuses,0)),"Quality Lead","Non-Quality Lead")</f>
        <v>Non-Quality Lead</v>
      </c>
      <c r="H3336" s="39" t="str">
        <f>IFERROR(INDEX(CampTypes,MATCH(I3336,CampList,0)),"Unattributed")</f>
        <v>Old</v>
      </c>
      <c r="I3336" t="inlineStr">
        <is>
          <t>natuf_Kiosk_14072026_Hindi</t>
        </is>
      </c>
      <c r="J3336" t="inlineStr">
        <is>
          <t>natuf_Kiosk_14072026_Hindi</t>
        </is>
      </c>
      <c r="K3336" t="inlineStr">
        <is>
          <t>Direct (campaign tagged in CRM)</t>
        </is>
      </c>
      <c r="L3336" t="inlineStr">
        <is>
          <t>natuf_Kiosk_14072026_Highest-converting industries</t>
        </is>
      </c>
      <c r="M3336" t="inlineStr">
        <is>
          <t>natuf_Kiosk_14072026_Highest-converting industries</t>
        </is>
      </c>
      <c r="N3336" t="inlineStr">
        <is>
          <t>natuf_Kiosk_14072026_ad set_ad1</t>
        </is>
      </c>
      <c r="O3336" t="inlineStr">
        <is>
          <t>Natuf</t>
        </is>
      </c>
      <c r="P3336" t="inlineStr">
        <is>
          <t>Facebook</t>
        </is>
      </c>
      <c r="Q3336" t="inlineStr">
        <is>
          <t>Tejaswini Tarigopula</t>
        </is>
      </c>
      <c r="R3336" t="inlineStr">
        <is>
          <t>Arjuman Vidya Sagar</t>
        </is>
      </c>
      <c r="S3336" t="inlineStr">
        <is>
          <t>-</t>
        </is>
      </c>
      <c r="T3336" t="inlineStr">
        <is>
          <t>Rajkot.</t>
        </is>
      </c>
      <c r="U3336" t="inlineStr">
        <is>
          <t xml:space="preserve"> </t>
        </is>
      </c>
      <c r="V3336" t="n">
        <v>1</v>
      </c>
      <c r="W3336" t="n">
        <v>1</v>
      </c>
      <c r="X3336" t="inlineStr">
        <is>
          <t>XXXXXX0659</t>
        </is>
      </c>
      <c r="Y3336" s="72" t="n">
        <v>46326.52037037037</v>
      </c>
    </row>
    <row r="3337">
      <c r="A3337" s="39" t="inlineStr">
        <is>
          <t>6ac61d707dc2f735eb99f2b6</t>
        </is>
      </c>
      <c r="B3337" s="72" t="n">
        <v>46302.66157407407</v>
      </c>
      <c r="C3337" s="70" t="n">
        <v>46302</v>
      </c>
      <c r="D3337" t="inlineStr">
        <is>
          <t>2026-10</t>
        </is>
      </c>
      <c r="E3337" t="inlineStr">
        <is>
          <t>Wk of 2026-10-05</t>
        </is>
      </c>
      <c r="F3337" t="inlineStr">
        <is>
          <t>Attempt 2</t>
        </is>
      </c>
      <c r="G3337" s="39" t="str">
        <f>IF(ISNUMBER(MATCH(F3337,QualityStatuses,0)),"Quality Lead","Non-Quality Lead")</f>
        <v>Non-Quality Lead</v>
      </c>
      <c r="H3337" s="39" t="str">
        <f>IFERROR(INDEX(CampTypes,MATCH(I3337,CampList,0)),"Unattributed")</f>
        <v>Old</v>
      </c>
      <c r="I3337" t="inlineStr">
        <is>
          <t>E_Natuf_Generic_13082026</t>
        </is>
      </c>
      <c r="J3337" t="inlineStr">
        <is>
          <t>E_Natuf_Generic_13082026</t>
        </is>
      </c>
      <c r="K3337" t="inlineStr">
        <is>
          <t>Direct (campaign tagged in CRM)</t>
        </is>
      </c>
      <c r="L3337" t="inlineStr">
        <is>
          <t>E_Natuf_Generic_13082026_Adset1</t>
        </is>
      </c>
      <c r="M3337" t="inlineStr">
        <is>
          <t>E_Natuf_Generic_13082026_Adset1</t>
        </is>
      </c>
      <c r="N3337" t="inlineStr">
        <is>
          <t>E_Natuf_Generic_13082026_Adset1_Ad1</t>
        </is>
      </c>
      <c r="O3337" t="inlineStr">
        <is>
          <t>Natuf</t>
        </is>
      </c>
      <c r="P3337" t="inlineStr">
        <is>
          <t>Facebook</t>
        </is>
      </c>
      <c r="Q3337" t="inlineStr">
        <is>
          <t>Tejaswini Tarigopula</t>
        </is>
      </c>
      <c r="R3337" t="inlineStr">
        <is>
          <t>Sai Charan</t>
        </is>
      </c>
      <c r="S3337" t="inlineStr">
        <is>
          <t>-</t>
        </is>
      </c>
      <c r="T3337" t="inlineStr">
        <is>
          <t>Ahmedabad</t>
        </is>
      </c>
      <c r="U3337" t="inlineStr">
        <is>
          <t xml:space="preserve"> </t>
        </is>
      </c>
      <c r="V3337" t="n">
        <v>2</v>
      </c>
      <c r="W3337" t="n">
        <v>0</v>
      </c>
      <c r="X3337" t="inlineStr">
        <is>
          <t>XXXXXX4341</t>
        </is>
      </c>
      <c r="Y3337" s="72" t="n">
        <v>46326.52037037037</v>
      </c>
    </row>
    <row r="3338">
      <c r="A3338" s="39" t="inlineStr">
        <is>
          <t>6ac6160cab54878b2e47e8d7</t>
        </is>
      </c>
      <c r="B3338" s="72" t="n">
        <v>46302.63967592592</v>
      </c>
      <c r="C3338" s="70" t="n">
        <v>46302</v>
      </c>
      <c r="D3338" t="inlineStr">
        <is>
          <t>2026-10</t>
        </is>
      </c>
      <c r="E3338" t="inlineStr">
        <is>
          <t>Wk of 2026-10-05</t>
        </is>
      </c>
      <c r="F3338" t="inlineStr">
        <is>
          <t>Attempt 3</t>
        </is>
      </c>
      <c r="G3338" s="39" t="str">
        <f>IF(ISNUMBER(MATCH(F3338,QualityStatuses,0)),"Quality Lead","Non-Quality Lead")</f>
        <v>Non-Quality Lead</v>
      </c>
      <c r="H3338" s="39" t="str">
        <f>IFERROR(INDEX(CampTypes,MATCH(I3338,CampList,0)),"Unattributed")</f>
        <v>Old</v>
      </c>
      <c r="I3338" t="inlineStr">
        <is>
          <t>E_Natuf_Foco_10092026</t>
        </is>
      </c>
      <c r="J3338" t="inlineStr">
        <is>
          <t>E_Natuf_Foco_10092026</t>
        </is>
      </c>
      <c r="K3338" t="inlineStr">
        <is>
          <t>Direct (campaign tagged in CRM)</t>
        </is>
      </c>
      <c r="L3338" t="inlineStr">
        <is>
          <t>E_Natuf_Foco_10092026_Ad Set4</t>
        </is>
      </c>
      <c r="M3338" t="inlineStr">
        <is>
          <t>E_Natuf_Foco_10092026_Ad Set4</t>
        </is>
      </c>
      <c r="N3338" t="inlineStr">
        <is>
          <t>E_Natuf_Foco_10092026_Ad Set4_Ad4 -1</t>
        </is>
      </c>
      <c r="O3338" t="inlineStr">
        <is>
          <t>Natuf</t>
        </is>
      </c>
      <c r="P3338" t="inlineStr">
        <is>
          <t>Facebook</t>
        </is>
      </c>
      <c r="Q3338" t="inlineStr">
        <is>
          <t>Marshal Malbari</t>
        </is>
      </c>
      <c r="R3338" t="inlineStr">
        <is>
          <t>Rinkita Virvani</t>
        </is>
      </c>
      <c r="S3338" t="inlineStr">
        <is>
          <t>-</t>
        </is>
      </c>
      <c r="T3338" t="inlineStr">
        <is>
          <t>Pune</t>
        </is>
      </c>
      <c r="U3338" t="inlineStr">
        <is>
          <t xml:space="preserve"> </t>
        </is>
      </c>
      <c r="V3338" t="n">
        <v>17</v>
      </c>
      <c r="W3338" t="n">
        <v>3</v>
      </c>
      <c r="X3338" t="inlineStr">
        <is>
          <t>XXXXXX9347</t>
        </is>
      </c>
      <c r="Y3338" s="72" t="n">
        <v>46326.52037037037</v>
      </c>
    </row>
    <row r="3339">
      <c r="A3339" s="39" t="inlineStr">
        <is>
          <t>6ac61200bf6cba7913b24792</t>
        </is>
      </c>
      <c r="B3339" s="72" t="n">
        <v>46302.62768518519</v>
      </c>
      <c r="C3339" s="70" t="n">
        <v>46302</v>
      </c>
      <c r="D3339" t="inlineStr">
        <is>
          <t>2026-10</t>
        </is>
      </c>
      <c r="E3339" t="inlineStr">
        <is>
          <t>Wk of 2026-10-05</t>
        </is>
      </c>
      <c r="F3339" t="inlineStr">
        <is>
          <t>Lost</t>
        </is>
      </c>
      <c r="G3339" s="39" t="str">
        <f>IF(ISNUMBER(MATCH(F3339,QualityStatuses,0)),"Quality Lead","Non-Quality Lead")</f>
        <v>Non-Quality Lead</v>
      </c>
      <c r="H3339" s="39" t="str">
        <f>IFERROR(INDEX(CampTypes,MATCH(I3339,CampList,0)),"Unattributed")</f>
        <v>Old</v>
      </c>
      <c r="I3339" t="inlineStr">
        <is>
          <t>E_Karan_Natuf_All_07072026</t>
        </is>
      </c>
      <c r="J3339" t="inlineStr">
        <is>
          <t>E_Karan_Natuf_All_07072026</t>
        </is>
      </c>
      <c r="K3339" t="inlineStr">
        <is>
          <t>Direct (campaign tagged in CRM)</t>
        </is>
      </c>
      <c r="L3339" t="inlineStr">
        <is>
          <t>E_Karan_Natuf_Fragship_07072026_Adset2</t>
        </is>
      </c>
      <c r="M3339" t="inlineStr">
        <is>
          <t>E_Karan_Natuf_Fragship_07072026_Adset2</t>
        </is>
      </c>
      <c r="N3339" t="inlineStr">
        <is>
          <t>E_Karan_Natuf_Flagship_Cafe_07072026_Adset2_Ad1 – Copy 2</t>
        </is>
      </c>
      <c r="O3339" t="inlineStr">
        <is>
          <t>Natuf</t>
        </is>
      </c>
      <c r="P3339" t="inlineStr">
        <is>
          <t>Facebook</t>
        </is>
      </c>
      <c r="Q3339" t="inlineStr">
        <is>
          <t>Marshal Malbari</t>
        </is>
      </c>
      <c r="R3339" t="inlineStr">
        <is>
          <t>Vanita Joshi</t>
        </is>
      </c>
      <c r="S3339" t="inlineStr">
        <is>
          <t>DNP - Did Not Pick Up</t>
        </is>
      </c>
      <c r="T3339" t="inlineStr">
        <is>
          <t>Maharashtra</t>
        </is>
      </c>
      <c r="U3339" t="inlineStr">
        <is>
          <t xml:space="preserve"> </t>
        </is>
      </c>
      <c r="V3339" t="n">
        <v>6</v>
      </c>
      <c r="W3339" t="n">
        <v>4</v>
      </c>
      <c r="X3339" t="inlineStr">
        <is>
          <t>XXXXXX5326</t>
        </is>
      </c>
      <c r="Y3339" s="72" t="n">
        <v>46326.52037037037</v>
      </c>
    </row>
    <row r="3340">
      <c r="A3340" s="39" t="inlineStr">
        <is>
          <t>6ac5f2ae034fa8299e3c2a63</t>
        </is>
      </c>
      <c r="B3340" s="72" t="n">
        <v>46302.53488425926</v>
      </c>
      <c r="C3340" s="70" t="n">
        <v>46302</v>
      </c>
      <c r="D3340" t="inlineStr">
        <is>
          <t>2026-10</t>
        </is>
      </c>
      <c r="E3340" t="inlineStr">
        <is>
          <t>Wk of 2026-10-05</t>
        </is>
      </c>
      <c r="F3340" t="inlineStr">
        <is>
          <t>Qualified</t>
        </is>
      </c>
      <c r="G3340" s="39" t="str">
        <f>IF(ISNUMBER(MATCH(F3340,QualityStatuses,0)),"Quality Lead","Non-Quality Lead")</f>
        <v>Quality Lead</v>
      </c>
      <c r="H3340" s="39" t="str">
        <f>IFERROR(INDEX(CampTypes,MATCH(I3340,CampList,0)),"Unattributed")</f>
        <v>Old</v>
      </c>
      <c r="I3340" t="inlineStr">
        <is>
          <t>natuf_Kiosk_14072026_Hindi</t>
        </is>
      </c>
      <c r="J3340" t="inlineStr">
        <is>
          <t>natuf_Kiosk_14072026_Hindi</t>
        </is>
      </c>
      <c r="K3340" t="inlineStr">
        <is>
          <t>Direct (campaign tagged in CRM)</t>
        </is>
      </c>
      <c r="L3340" t="inlineStr">
        <is>
          <t>natuf_Kiosk_23092026_ad set3</t>
        </is>
      </c>
      <c r="M3340" t="inlineStr">
        <is>
          <t>natuf_Kiosk_23092026_ad set3</t>
        </is>
      </c>
      <c r="N3340" t="inlineStr">
        <is>
          <t>natuf_Kiosk_23092026_ad set3_ad1</t>
        </is>
      </c>
      <c r="O3340" t="inlineStr">
        <is>
          <t>Natuf</t>
        </is>
      </c>
      <c r="P3340" t="inlineStr">
        <is>
          <t>Facebook</t>
        </is>
      </c>
      <c r="Q3340" t="inlineStr">
        <is>
          <t>Tejaswini Tarigopula</t>
        </is>
      </c>
      <c r="R3340" t="inlineStr">
        <is>
          <t>Prabhudatta Pattanaik</t>
        </is>
      </c>
      <c r="S3340" t="inlineStr">
        <is>
          <t>-</t>
        </is>
      </c>
      <c r="T3340" t="inlineStr">
        <is>
          <t>Hyderabad</t>
        </is>
      </c>
      <c r="U3340" t="inlineStr">
        <is>
          <t xml:space="preserve"> </t>
        </is>
      </c>
      <c r="V3340" t="n">
        <v>9</v>
      </c>
      <c r="W3340" t="n">
        <v>7</v>
      </c>
      <c r="X3340" t="inlineStr">
        <is>
          <t>XXXXXX0635</t>
        </is>
      </c>
      <c r="Y3340" s="72" t="n">
        <v>46326.52037037037</v>
      </c>
    </row>
    <row r="3341">
      <c r="A3341" s="39" t="inlineStr">
        <is>
          <t>6ac5d6f8698d4f01b38449b9</t>
        </is>
      </c>
      <c r="B3341" s="72" t="n">
        <v>46302.45277777778</v>
      </c>
      <c r="C3341" s="70" t="n">
        <v>46302</v>
      </c>
      <c r="D3341" t="inlineStr">
        <is>
          <t>2026-10</t>
        </is>
      </c>
      <c r="E3341" t="inlineStr">
        <is>
          <t>Wk of 2026-10-05</t>
        </is>
      </c>
      <c r="F3341" t="inlineStr">
        <is>
          <t>Connected</t>
        </is>
      </c>
      <c r="G3341" s="39" t="str">
        <f>IF(ISNUMBER(MATCH(F3341,QualityStatuses,0)),"Quality Lead","Non-Quality Lead")</f>
        <v>Non-Quality Lead</v>
      </c>
      <c r="H3341" s="39" t="str">
        <f>IFERROR(INDEX(CampTypes,MATCH(I3341,CampList,0)),"Unattributed")</f>
        <v>Old</v>
      </c>
      <c r="I3341" t="inlineStr">
        <is>
          <t>E_Natuf_Generic_13082026</t>
        </is>
      </c>
      <c r="J3341" t="inlineStr">
        <is>
          <t>E_Natuf_Generic_13082026</t>
        </is>
      </c>
      <c r="K3341" t="inlineStr">
        <is>
          <t>Direct (campaign tagged in CRM)</t>
        </is>
      </c>
      <c r="L3341" t="inlineStr">
        <is>
          <t>E_Natuf_Generic_13082026_Adset1</t>
        </is>
      </c>
      <c r="M3341" t="inlineStr">
        <is>
          <t>E_Natuf_Generic_13082026_Adset1</t>
        </is>
      </c>
      <c r="N3341" t="inlineStr">
        <is>
          <t>E_Natuf_Generic_13082026_Adset1_Ad1</t>
        </is>
      </c>
      <c r="O3341" t="inlineStr">
        <is>
          <t>Natuf</t>
        </is>
      </c>
      <c r="P3341" t="inlineStr">
        <is>
          <t>Facebook</t>
        </is>
      </c>
      <c r="Q3341" t="inlineStr">
        <is>
          <t>Tejaswini Tarigopula</t>
        </is>
      </c>
      <c r="R3341" t="inlineStr">
        <is>
          <t>Shivani Sharma</t>
        </is>
      </c>
      <c r="S3341" t="inlineStr">
        <is>
          <t>-</t>
        </is>
      </c>
      <c r="T3341" t="inlineStr">
        <is>
          <t>Bhopal</t>
        </is>
      </c>
      <c r="U3341" t="inlineStr">
        <is>
          <t xml:space="preserve"> </t>
        </is>
      </c>
      <c r="V3341" t="n">
        <v>8</v>
      </c>
      <c r="W3341" t="n">
        <v>5</v>
      </c>
      <c r="X3341" t="inlineStr">
        <is>
          <t>XXXXXX8011</t>
        </is>
      </c>
      <c r="Y3341" s="72" t="n">
        <v>46326.52037037037</v>
      </c>
    </row>
    <row r="3342">
      <c r="A3342" s="39" t="inlineStr">
        <is>
          <t>6ac5d187961f1f30506e7414</t>
        </is>
      </c>
      <c r="B3342" s="72" t="n">
        <v>46302.43665509259</v>
      </c>
      <c r="C3342" s="70" t="n">
        <v>46302</v>
      </c>
      <c r="D3342" t="inlineStr">
        <is>
          <t>2026-10</t>
        </is>
      </c>
      <c r="E3342" t="inlineStr">
        <is>
          <t>Wk of 2026-10-05</t>
        </is>
      </c>
      <c r="F3342" t="inlineStr">
        <is>
          <t>Attempt 1</t>
        </is>
      </c>
      <c r="G3342" s="39" t="str">
        <f>IF(ISNUMBER(MATCH(F3342,QualityStatuses,0)),"Quality Lead","Non-Quality Lead")</f>
        <v>Non-Quality Lead</v>
      </c>
      <c r="H3342" s="39" t="str">
        <f>IFERROR(INDEX(CampTypes,MATCH(I3342,CampList,0)),"Unattributed")</f>
        <v>Old</v>
      </c>
      <c r="I3342" t="inlineStr">
        <is>
          <t>natuf_Kiosk_14072026_Hindi</t>
        </is>
      </c>
      <c r="J3342" t="inlineStr">
        <is>
          <t>natuf_Kiosk_14072026_Hindi</t>
        </is>
      </c>
      <c r="K3342" t="inlineStr">
        <is>
          <t>Direct (campaign tagged in CRM)</t>
        </is>
      </c>
      <c r="L3342" t="inlineStr">
        <is>
          <t>natuf_Kiosk_14072026_Highest-converting industries</t>
        </is>
      </c>
      <c r="M3342" t="inlineStr">
        <is>
          <t>natuf_Kiosk_14072026_Highest-converting industries</t>
        </is>
      </c>
      <c r="N3342" t="inlineStr">
        <is>
          <t>natuf_Kiosk_14072026_ad set_ad1</t>
        </is>
      </c>
      <c r="O3342" t="inlineStr">
        <is>
          <t>Natuf</t>
        </is>
      </c>
      <c r="P3342" t="inlineStr">
        <is>
          <t>Facebook</t>
        </is>
      </c>
      <c r="Q3342" t="inlineStr">
        <is>
          <t>Tejaswini Tarigopula</t>
        </is>
      </c>
      <c r="R3342" t="inlineStr">
        <is>
          <t>Shivamani</t>
        </is>
      </c>
      <c r="S3342" t="inlineStr">
        <is>
          <t>-</t>
        </is>
      </c>
      <c r="T3342" t="inlineStr">
        <is>
          <t>New Delhi</t>
        </is>
      </c>
      <c r="U3342" t="inlineStr">
        <is>
          <t xml:space="preserve"> </t>
        </is>
      </c>
      <c r="V3342" t="n">
        <v>2</v>
      </c>
      <c r="W3342" t="n">
        <v>1</v>
      </c>
      <c r="X3342" t="inlineStr">
        <is>
          <t>XXXXXX0404</t>
        </is>
      </c>
      <c r="Y3342" s="72" t="n">
        <v>46326.52037037037</v>
      </c>
    </row>
    <row r="3343">
      <c r="A3343" s="39" t="inlineStr">
        <is>
          <t>6ac5ba21ed479aa9b1bac024</t>
        </is>
      </c>
      <c r="B3343" s="72" t="n">
        <v>46302.36732638889</v>
      </c>
      <c r="C3343" s="70" t="n">
        <v>46302</v>
      </c>
      <c r="D3343" t="inlineStr">
        <is>
          <t>2026-10</t>
        </is>
      </c>
      <c r="E3343" t="inlineStr">
        <is>
          <t>Wk of 2026-10-05</t>
        </is>
      </c>
      <c r="F3343" t="inlineStr">
        <is>
          <t>Lost</t>
        </is>
      </c>
      <c r="G3343" s="39" t="str">
        <f>IF(ISNUMBER(MATCH(F3343,QualityStatuses,0)),"Quality Lead","Non-Quality Lead")</f>
        <v>Non-Quality Lead</v>
      </c>
      <c r="H3343" s="39" t="str">
        <f>IFERROR(INDEX(CampTypes,MATCH(I3343,CampList,0)),"Unattributed")</f>
        <v>Old</v>
      </c>
      <c r="I3343" t="inlineStr">
        <is>
          <t>E_Suresh_Natuf_Kiosk_07072026</t>
        </is>
      </c>
      <c r="J3343" t="inlineStr">
        <is>
          <t>E_Suresh_Natuf_Kiosk_07072026</t>
        </is>
      </c>
      <c r="K3343" t="inlineStr">
        <is>
          <t>Direct (campaign tagged in CRM)</t>
        </is>
      </c>
      <c r="L3343" t="inlineStr">
        <is>
          <t>E_Suresh_Natuf_Kiosk_07072026_Adset5</t>
        </is>
      </c>
      <c r="M3343" t="inlineStr">
        <is>
          <t>E_Suresh_Natuf_Kiosk_07072026_Adset5</t>
        </is>
      </c>
      <c r="N3343" t="inlineStr">
        <is>
          <t>E_Hindi_Suresh_Natuf_Kiosk_07072026_Adset5_ad3 – Copy 2</t>
        </is>
      </c>
      <c r="O3343" t="inlineStr">
        <is>
          <t>Natuf</t>
        </is>
      </c>
      <c r="P3343" t="inlineStr">
        <is>
          <t>Facebook</t>
        </is>
      </c>
      <c r="Q3343" t="inlineStr">
        <is>
          <t>Marshal Malbari</t>
        </is>
      </c>
      <c r="R3343" t="inlineStr">
        <is>
          <t>Aisha Rasalkar</t>
        </is>
      </c>
      <c r="S3343" t="inlineStr">
        <is>
          <t>DNP - Did Not Pick Up</t>
        </is>
      </c>
      <c r="T3343" t="inlineStr">
        <is>
          <t>Meerut</t>
        </is>
      </c>
      <c r="U3343" t="inlineStr">
        <is>
          <t xml:space="preserve"> </t>
        </is>
      </c>
      <c r="V3343" t="n">
        <v>6</v>
      </c>
      <c r="W3343" t="n">
        <v>0</v>
      </c>
      <c r="X3343" t="inlineStr">
        <is>
          <t>XXXXXX4283</t>
        </is>
      </c>
      <c r="Y3343" s="72" t="n">
        <v>46326.52037037037</v>
      </c>
    </row>
    <row r="3344">
      <c r="A3344" s="39" t="inlineStr">
        <is>
          <t>6ac5b89dfa769ee194f48405</t>
        </is>
      </c>
      <c r="B3344" s="72" t="n">
        <v>46302.36283564815</v>
      </c>
      <c r="C3344" s="70" t="n">
        <v>46302</v>
      </c>
      <c r="D3344" t="inlineStr">
        <is>
          <t>2026-10</t>
        </is>
      </c>
      <c r="E3344" t="inlineStr">
        <is>
          <t>Wk of 2026-10-05</t>
        </is>
      </c>
      <c r="F3344" t="inlineStr">
        <is>
          <t>Details Shared</t>
        </is>
      </c>
      <c r="G3344" s="39" t="str">
        <f>IF(ISNUMBER(MATCH(F3344,QualityStatuses,0)),"Quality Lead","Non-Quality Lead")</f>
        <v>Quality Lead</v>
      </c>
      <c r="H3344" s="39" t="str">
        <f>IFERROR(INDEX(CampTypes,MATCH(I3344,CampList,0)),"Unattributed")</f>
        <v>Old</v>
      </c>
      <c r="I3344" t="inlineStr">
        <is>
          <t>natuf_Kiosk_14072026_Hindi</t>
        </is>
      </c>
      <c r="J3344" t="inlineStr">
        <is>
          <t>natuf_Kiosk_14072026_Hindi</t>
        </is>
      </c>
      <c r="K3344" t="inlineStr">
        <is>
          <t>Direct (campaign tagged in CRM)</t>
        </is>
      </c>
      <c r="L3344" t="inlineStr">
        <is>
          <t>natuf_Kiosk_14072026_Highest-converting industries</t>
        </is>
      </c>
      <c r="M3344" t="inlineStr">
        <is>
          <t>natuf_Kiosk_14072026_Highest-converting industries</t>
        </is>
      </c>
      <c r="N3344" t="inlineStr">
        <is>
          <t>natuf_Kiosk_14072026_ad set_ad1</t>
        </is>
      </c>
      <c r="O3344" t="inlineStr">
        <is>
          <t>Natuf</t>
        </is>
      </c>
      <c r="P3344" t="inlineStr">
        <is>
          <t>Facebook</t>
        </is>
      </c>
      <c r="Q3344" t="inlineStr">
        <is>
          <t>Marshal Malbari</t>
        </is>
      </c>
      <c r="R3344" t="inlineStr">
        <is>
          <t>Tanishq A</t>
        </is>
      </c>
      <c r="S3344" t="inlineStr">
        <is>
          <t>-</t>
        </is>
      </c>
      <c r="T3344" t="inlineStr">
        <is>
          <t>Dharamsala</t>
        </is>
      </c>
      <c r="U3344" t="inlineStr">
        <is>
          <t xml:space="preserve"> </t>
        </is>
      </c>
      <c r="V3344" t="n">
        <v>5</v>
      </c>
      <c r="W3344" t="n">
        <v>2</v>
      </c>
      <c r="X3344" t="inlineStr">
        <is>
          <t>XXXXXX5285</t>
        </is>
      </c>
      <c r="Y3344" s="72" t="n">
        <v>46326.52037037037</v>
      </c>
    </row>
    <row r="3345">
      <c r="A3345" s="39" t="inlineStr">
        <is>
          <t>6ac5b6d3a42eb513f27654ed</t>
        </is>
      </c>
      <c r="B3345" s="72" t="n">
        <v>46302.35753472222</v>
      </c>
      <c r="C3345" s="70" t="n">
        <v>46302</v>
      </c>
      <c r="D3345" t="inlineStr">
        <is>
          <t>2026-10</t>
        </is>
      </c>
      <c r="E3345" t="inlineStr">
        <is>
          <t>Wk of 2026-10-05</t>
        </is>
      </c>
      <c r="F3345" t="inlineStr">
        <is>
          <t>Connected</t>
        </is>
      </c>
      <c r="G3345" s="39" t="str">
        <f>IF(ISNUMBER(MATCH(F3345,QualityStatuses,0)),"Quality Lead","Non-Quality Lead")</f>
        <v>Non-Quality Lead</v>
      </c>
      <c r="H3345" s="39" t="str">
        <f>IFERROR(INDEX(CampTypes,MATCH(I3345,CampList,0)),"Unattributed")</f>
        <v>Old</v>
      </c>
      <c r="I3345" t="inlineStr">
        <is>
          <t>E_Suresh_Natuf_Kiosk_07072026</t>
        </is>
      </c>
      <c r="J3345" t="inlineStr">
        <is>
          <t>E_Suresh_Natuf_Kiosk_07072026</t>
        </is>
      </c>
      <c r="K3345" t="inlineStr">
        <is>
          <t>Direct (campaign tagged in CRM)</t>
        </is>
      </c>
      <c r="L3345" t="inlineStr">
        <is>
          <t>E_Suresh_Natuf_Kiosk_07072026_Adset5</t>
        </is>
      </c>
      <c r="M3345" t="inlineStr">
        <is>
          <t>E_Suresh_Natuf_Kiosk_07072026_Adset5</t>
        </is>
      </c>
      <c r="N3345" t="inlineStr">
        <is>
          <t>E_Hindi_Suresh_Natuf_Kiosk_07072026_Adset5_ad3 – Copy 2</t>
        </is>
      </c>
      <c r="O3345" t="inlineStr">
        <is>
          <t>Natuf</t>
        </is>
      </c>
      <c r="P3345" t="inlineStr">
        <is>
          <t>Facebook</t>
        </is>
      </c>
      <c r="Q3345" t="inlineStr">
        <is>
          <t>Tejaswini Tarigopula</t>
        </is>
      </c>
      <c r="R3345" t="inlineStr">
        <is>
          <t>Arjuman Vidya Sagar</t>
        </is>
      </c>
      <c r="S3345" t="inlineStr">
        <is>
          <t>-</t>
        </is>
      </c>
      <c r="T3345" t="inlineStr">
        <is>
          <t>Bangalore</t>
        </is>
      </c>
      <c r="U3345" t="inlineStr">
        <is>
          <t xml:space="preserve"> </t>
        </is>
      </c>
      <c r="V3345" t="n">
        <v>5</v>
      </c>
      <c r="W3345" t="n">
        <v>2</v>
      </c>
      <c r="X3345" t="inlineStr">
        <is>
          <t>XXXXXX1500</t>
        </is>
      </c>
      <c r="Y3345" s="72" t="n">
        <v>46323.43805555555</v>
      </c>
    </row>
    <row r="3346">
      <c r="A3346" s="39" t="inlineStr">
        <is>
          <t>6ac59ae2b934322a5ab427ad</t>
        </is>
      </c>
      <c r="B3346" s="72" t="n">
        <v>46302.27474537037</v>
      </c>
      <c r="C3346" s="70" t="n">
        <v>46302</v>
      </c>
      <c r="D3346" t="inlineStr">
        <is>
          <t>2026-10</t>
        </is>
      </c>
      <c r="E3346" t="inlineStr">
        <is>
          <t>Wk of 2026-10-05</t>
        </is>
      </c>
      <c r="F3346" t="inlineStr">
        <is>
          <t>Lost</t>
        </is>
      </c>
      <c r="G3346" s="39" t="str">
        <f>IF(ISNUMBER(MATCH(F3346,QualityStatuses,0)),"Quality Lead","Non-Quality Lead")</f>
        <v>Non-Quality Lead</v>
      </c>
      <c r="H3346" s="39" t="str">
        <f>IFERROR(INDEX(CampTypes,MATCH(I3346,CampList,0)),"Unattributed")</f>
        <v>Old</v>
      </c>
      <c r="I3346" t="inlineStr">
        <is>
          <t>E_Natuf_Generic_13082026</t>
        </is>
      </c>
      <c r="J3346" t="inlineStr">
        <is>
          <t>E_Natuf_Generic_13082026</t>
        </is>
      </c>
      <c r="K3346" t="inlineStr">
        <is>
          <t>Direct (campaign tagged in CRM)</t>
        </is>
      </c>
      <c r="L3346" t="inlineStr">
        <is>
          <t>E_Natuf_Generic_13082026_Adset1</t>
        </is>
      </c>
      <c r="M3346" t="inlineStr">
        <is>
          <t>E_Natuf_Generic_13082026_Adset1</t>
        </is>
      </c>
      <c r="N3346" t="inlineStr">
        <is>
          <t>E_Natuf_Generic_13082026_Adset1_Ad1</t>
        </is>
      </c>
      <c r="O3346" t="inlineStr">
        <is>
          <t>Natuf</t>
        </is>
      </c>
      <c r="P3346" t="inlineStr">
        <is>
          <t>Facebook</t>
        </is>
      </c>
      <c r="Q3346" t="inlineStr">
        <is>
          <t>Tejaswini Tarigopula</t>
        </is>
      </c>
      <c r="R3346" t="inlineStr">
        <is>
          <t>Sai Charan</t>
        </is>
      </c>
      <c r="S3346" t="inlineStr">
        <is>
          <t>DNP - Did Not Pick Up</t>
        </is>
      </c>
      <c r="T3346" t="inlineStr">
        <is>
          <t>Pune</t>
        </is>
      </c>
      <c r="U3346" t="inlineStr">
        <is>
          <t xml:space="preserve"> </t>
        </is>
      </c>
      <c r="V3346" t="n">
        <v>24</v>
      </c>
      <c r="W3346" t="n">
        <v>18</v>
      </c>
      <c r="X3346" t="inlineStr">
        <is>
          <t>XXXXXX7635</t>
        </is>
      </c>
      <c r="Y3346" s="72" t="n">
        <v>46326.52037037037</v>
      </c>
    </row>
    <row r="3347">
      <c r="A3347" s="39" t="inlineStr">
        <is>
          <t>6ac596df5fa30efff8af6f89</t>
        </is>
      </c>
      <c r="B3347" s="72" t="n">
        <v>46302.2628587963</v>
      </c>
      <c r="C3347" s="70" t="n">
        <v>46302</v>
      </c>
      <c r="D3347" t="inlineStr">
        <is>
          <t>2026-10</t>
        </is>
      </c>
      <c r="E3347" t="inlineStr">
        <is>
          <t>Wk of 2026-10-05</t>
        </is>
      </c>
      <c r="F3347" t="inlineStr">
        <is>
          <t>Details Shared</t>
        </is>
      </c>
      <c r="G3347" s="39" t="str">
        <f>IF(ISNUMBER(MATCH(F3347,QualityStatuses,0)),"Quality Lead","Non-Quality Lead")</f>
        <v>Quality Lead</v>
      </c>
      <c r="H3347" s="39" t="str">
        <f>IFERROR(INDEX(CampTypes,MATCH(I3347,CampList,0)),"Unattributed")</f>
        <v>New</v>
      </c>
      <c r="I3347" t="inlineStr">
        <is>
          <t>EBG - In House | ABO | Natuf | Leads | Unit Franchise | India | Oct26 | V1</t>
        </is>
      </c>
      <c r="J3347" t="inlineStr">
        <is>
          <t>EBG - In House | ABO | Natuf | Leads | Unit Franchise | India | Oct26 | V1</t>
        </is>
      </c>
      <c r="K3347" t="inlineStr">
        <is>
          <t>Direct (campaign tagged in CRM)</t>
        </is>
      </c>
      <c r="L3347" t="inlineStr">
        <is>
          <t>Natuf | LAL 1% | India | Jul26 | V1</t>
        </is>
      </c>
      <c r="M3347" t="inlineStr">
        <is>
          <t>Natuf | LAL 1% | India | Jul26 | V1</t>
        </is>
      </c>
      <c r="N3347" t="inlineStr">
        <is>
          <t>Natuf | Reel | Brand Ambassador | Heard Of Owning A Cafe | V1</t>
        </is>
      </c>
      <c r="O3347" t="inlineStr">
        <is>
          <t>Natuf</t>
        </is>
      </c>
      <c r="P3347" t="inlineStr">
        <is>
          <t>Facebook</t>
        </is>
      </c>
      <c r="Q3347" t="inlineStr">
        <is>
          <t>Tejaswini Tarigopula</t>
        </is>
      </c>
      <c r="R3347" t="inlineStr">
        <is>
          <t>Prabhudatta Pattanaik</t>
        </is>
      </c>
      <c r="S3347" t="inlineStr">
        <is>
          <t>-</t>
        </is>
      </c>
      <c r="T3347" t="inlineStr">
        <is>
          <t>Ghazipur</t>
        </is>
      </c>
      <c r="U3347" t="inlineStr">
        <is>
          <t xml:space="preserve"> </t>
        </is>
      </c>
      <c r="V3347" t="n">
        <v>1</v>
      </c>
      <c r="W3347" t="n">
        <v>1</v>
      </c>
      <c r="X3347" t="inlineStr">
        <is>
          <t>XXXXXX5851</t>
        </is>
      </c>
      <c r="Y3347" s="72" t="n">
        <v>46326.52037037037</v>
      </c>
    </row>
    <row r="3348">
      <c r="A3348" s="39" t="inlineStr">
        <is>
          <t>6ac58b76a3e3ca4269a80eb2</t>
        </is>
      </c>
      <c r="B3348" s="72" t="n">
        <v>46302.22905092593</v>
      </c>
      <c r="C3348" s="70" t="n">
        <v>46302</v>
      </c>
      <c r="D3348" t="inlineStr">
        <is>
          <t>2026-10</t>
        </is>
      </c>
      <c r="E3348" t="inlineStr">
        <is>
          <t>Wk of 2026-10-05</t>
        </is>
      </c>
      <c r="F3348" t="inlineStr">
        <is>
          <t>Attempt 2</t>
        </is>
      </c>
      <c r="G3348" s="39" t="str">
        <f>IF(ISNUMBER(MATCH(F3348,QualityStatuses,0)),"Quality Lead","Non-Quality Lead")</f>
        <v>Non-Quality Lead</v>
      </c>
      <c r="H3348" s="39" t="str">
        <f>IFERROR(INDEX(CampTypes,MATCH(I3348,CampList,0)),"Unattributed")</f>
        <v>Old</v>
      </c>
      <c r="I3348" t="inlineStr">
        <is>
          <t>E_Selva_Natuf_All_07072026</t>
        </is>
      </c>
      <c r="J3348" t="inlineStr">
        <is>
          <t>E_Selva_Natuf_All_07072026</t>
        </is>
      </c>
      <c r="K3348" t="inlineStr">
        <is>
          <t>Direct (campaign tagged in CRM)</t>
        </is>
      </c>
      <c r="L3348" t="inlineStr">
        <is>
          <t>E_Selva_Natuf_Sign_07072026_Adset3</t>
        </is>
      </c>
      <c r="M3348" t="inlineStr">
        <is>
          <t>E_Selva_Natuf_Sign_07072026_Adset3</t>
        </is>
      </c>
      <c r="N3348" t="inlineStr">
        <is>
          <t>E_Selva_Natuf_Sign_07072026_Adset2_Ad1</t>
        </is>
      </c>
      <c r="O3348" t="inlineStr">
        <is>
          <t>Natuf</t>
        </is>
      </c>
      <c r="P3348" t="inlineStr">
        <is>
          <t>Facebook</t>
        </is>
      </c>
      <c r="Q3348" t="inlineStr">
        <is>
          <t>Tejaswini Tarigopula</t>
        </is>
      </c>
      <c r="R3348" t="inlineStr">
        <is>
          <t>Shivani Sharma</t>
        </is>
      </c>
      <c r="S3348" t="inlineStr">
        <is>
          <t>-</t>
        </is>
      </c>
      <c r="T3348" t="inlineStr">
        <is>
          <t>Mumbai</t>
        </is>
      </c>
      <c r="U3348" t="inlineStr">
        <is>
          <t xml:space="preserve"> </t>
        </is>
      </c>
      <c r="V3348" t="n">
        <v>5</v>
      </c>
      <c r="W3348" t="n">
        <v>5</v>
      </c>
      <c r="X3348" t="inlineStr">
        <is>
          <t>XXXXXX1220</t>
        </is>
      </c>
      <c r="Y3348" s="72" t="n">
        <v>46326.52037037037</v>
      </c>
    </row>
    <row r="3349">
      <c r="A3349" s="39" t="inlineStr">
        <is>
          <t>6ac574ce076a3a9511addd83</t>
        </is>
      </c>
      <c r="B3349" s="72" t="n">
        <v>46302.1619212963</v>
      </c>
      <c r="C3349" s="70" t="n">
        <v>46302</v>
      </c>
      <c r="D3349" t="inlineStr">
        <is>
          <t>2026-10</t>
        </is>
      </c>
      <c r="E3349" t="inlineStr">
        <is>
          <t>Wk of 2026-10-05</t>
        </is>
      </c>
      <c r="F3349" t="inlineStr">
        <is>
          <t>Attempt 1</t>
        </is>
      </c>
      <c r="G3349" s="39" t="str">
        <f>IF(ISNUMBER(MATCH(F3349,QualityStatuses,0)),"Quality Lead","Non-Quality Lead")</f>
        <v>Non-Quality Lead</v>
      </c>
      <c r="H3349" s="39" t="str">
        <f>IFERROR(INDEX(CampTypes,MATCH(I3349,CampList,0)),"Unattributed")</f>
        <v>Old</v>
      </c>
      <c r="I3349" t="inlineStr">
        <is>
          <t>E_Selva_Natuf_All_07072026</t>
        </is>
      </c>
      <c r="J3349" t="inlineStr">
        <is>
          <t>E_Selva_Natuf_All_07072026</t>
        </is>
      </c>
      <c r="K3349" t="inlineStr">
        <is>
          <t>Direct (campaign tagged in CRM)</t>
        </is>
      </c>
      <c r="L3349" t="inlineStr">
        <is>
          <t>E_Selva_Natuf_Sign_07072026_Adset3</t>
        </is>
      </c>
      <c r="M3349" t="inlineStr">
        <is>
          <t>E_Selva_Natuf_Sign_07072026_Adset3</t>
        </is>
      </c>
      <c r="N3349" t="inlineStr">
        <is>
          <t>E_Selva_Natuf_Sign_07072026_Adset2_Ad1</t>
        </is>
      </c>
      <c r="O3349" t="inlineStr">
        <is>
          <t>Natuf</t>
        </is>
      </c>
      <c r="P3349" t="inlineStr">
        <is>
          <t>Facebook</t>
        </is>
      </c>
      <c r="Q3349" t="inlineStr">
        <is>
          <t>Tejaswini Tarigopula</t>
        </is>
      </c>
      <c r="R3349" t="inlineStr">
        <is>
          <t>Shivamani</t>
        </is>
      </c>
      <c r="S3349" t="inlineStr">
        <is>
          <t>-</t>
        </is>
      </c>
      <c r="T3349" t="inlineStr">
        <is>
          <t>Nagpur</t>
        </is>
      </c>
      <c r="U3349" t="inlineStr">
        <is>
          <t xml:space="preserve"> </t>
        </is>
      </c>
      <c r="V3349" t="n">
        <v>1</v>
      </c>
      <c r="W3349" t="n">
        <v>0</v>
      </c>
      <c r="X3349" t="inlineStr">
        <is>
          <t>XXXXXX3539</t>
        </is>
      </c>
      <c r="Y3349" s="72" t="n">
        <v>46326.52037037037</v>
      </c>
    </row>
    <row r="3350">
      <c r="A3350" s="39" t="inlineStr">
        <is>
          <t>6ac57334e0b283a3669257d7</t>
        </is>
      </c>
      <c r="B3350" s="72" t="n">
        <v>46302.15717592592</v>
      </c>
      <c r="C3350" s="70" t="n">
        <v>46302</v>
      </c>
      <c r="D3350" t="inlineStr">
        <is>
          <t>2026-10</t>
        </is>
      </c>
      <c r="E3350" t="inlineStr">
        <is>
          <t>Wk of 2026-10-05</t>
        </is>
      </c>
      <c r="F3350" t="inlineStr">
        <is>
          <t>Attempt 1</t>
        </is>
      </c>
      <c r="G3350" s="39" t="str">
        <f>IF(ISNUMBER(MATCH(F3350,QualityStatuses,0)),"Quality Lead","Non-Quality Lead")</f>
        <v>Non-Quality Lead</v>
      </c>
      <c r="H3350" s="39" t="str">
        <f>IFERROR(INDEX(CampTypes,MATCH(I3350,CampList,0)),"Unattributed")</f>
        <v>Old</v>
      </c>
      <c r="I3350" t="inlineStr">
        <is>
          <t>E_Natuf_Generic_13082026</t>
        </is>
      </c>
      <c r="J3350" t="inlineStr">
        <is>
          <t>E_Natuf_Generic_13082026</t>
        </is>
      </c>
      <c r="K3350" t="inlineStr">
        <is>
          <t>Direct (campaign tagged in CRM)</t>
        </is>
      </c>
      <c r="L3350" t="inlineStr">
        <is>
          <t>E_Natuf_Generic_13082026_Adset1</t>
        </is>
      </c>
      <c r="M3350" t="inlineStr">
        <is>
          <t>E_Natuf_Generic_13082026_Adset1</t>
        </is>
      </c>
      <c r="N3350" t="inlineStr">
        <is>
          <t>E_Natuf_Generic_13082026_Adset1_Ad1</t>
        </is>
      </c>
      <c r="O3350" t="inlineStr">
        <is>
          <t>Natuf</t>
        </is>
      </c>
      <c r="P3350" t="inlineStr">
        <is>
          <t>Facebook</t>
        </is>
      </c>
      <c r="Q3350" t="inlineStr">
        <is>
          <t>(Unassigned)</t>
        </is>
      </c>
      <c r="R3350" t="inlineStr">
        <is>
          <t>EBG Admin</t>
        </is>
      </c>
      <c r="S3350" t="inlineStr">
        <is>
          <t>-</t>
        </is>
      </c>
      <c r="T3350" t="inlineStr">
        <is>
          <t>Surat</t>
        </is>
      </c>
      <c r="U3350" t="inlineStr">
        <is>
          <t xml:space="preserve"> </t>
        </is>
      </c>
      <c r="V3350" t="n">
        <v>1</v>
      </c>
      <c r="W3350" t="n">
        <v>0</v>
      </c>
      <c r="X3350" t="inlineStr">
        <is>
          <t>XXXXXX5143</t>
        </is>
      </c>
      <c r="Y3350" s="72" t="n">
        <v>46326.52037037037</v>
      </c>
    </row>
    <row r="3351">
      <c r="A3351" s="39" t="inlineStr">
        <is>
          <t>6ac56a8f008500a62ce96af1</t>
        </is>
      </c>
      <c r="B3351" s="72" t="n">
        <v>46302.1315625</v>
      </c>
      <c r="C3351" s="70" t="n">
        <v>46302</v>
      </c>
      <c r="D3351" t="inlineStr">
        <is>
          <t>2026-10</t>
        </is>
      </c>
      <c r="E3351" t="inlineStr">
        <is>
          <t>Wk of 2026-10-05</t>
        </is>
      </c>
      <c r="F3351" t="inlineStr">
        <is>
          <t>Lost</t>
        </is>
      </c>
      <c r="G3351" s="39" t="str">
        <f>IF(ISNUMBER(MATCH(F3351,QualityStatuses,0)),"Quality Lead","Non-Quality Lead")</f>
        <v>Non-Quality Lead</v>
      </c>
      <c r="H3351" s="39" t="str">
        <f>IFERROR(INDEX(CampTypes,MATCH(I3351,CampList,0)),"Unattributed")</f>
        <v>Old</v>
      </c>
      <c r="I3351" t="inlineStr">
        <is>
          <t>E_Selva_Natuf_All_07072026</t>
        </is>
      </c>
      <c r="J3351" t="inlineStr">
        <is>
          <t>E_Selva_Natuf_All_07072026</t>
        </is>
      </c>
      <c r="K3351" t="inlineStr">
        <is>
          <t>Direct (campaign tagged in CRM)</t>
        </is>
      </c>
      <c r="L3351" t="inlineStr">
        <is>
          <t>E_Selva_Natuf_Sign_07072026_Adset3</t>
        </is>
      </c>
      <c r="M3351" t="inlineStr">
        <is>
          <t>E_Selva_Natuf_Sign_07072026_Adset3</t>
        </is>
      </c>
      <c r="N3351" t="inlineStr">
        <is>
          <t>E_Selva_Natuf_Sign_07072026_Adset2_Ad1</t>
        </is>
      </c>
      <c r="O3351" t="inlineStr">
        <is>
          <t>Natuf</t>
        </is>
      </c>
      <c r="P3351" t="inlineStr">
        <is>
          <t>Facebook</t>
        </is>
      </c>
      <c r="Q3351" t="inlineStr">
        <is>
          <t>Marshal Malbari</t>
        </is>
      </c>
      <c r="R3351" t="inlineStr">
        <is>
          <t>Drishti Lodhia</t>
        </is>
      </c>
      <c r="S3351" t="inlineStr">
        <is>
          <t>Not Interested</t>
        </is>
      </c>
      <c r="T3351" t="inlineStr">
        <is>
          <t>Hisar Barwala</t>
        </is>
      </c>
      <c r="U3351" t="inlineStr">
        <is>
          <t xml:space="preserve"> </t>
        </is>
      </c>
      <c r="V3351" t="n">
        <v>3</v>
      </c>
      <c r="W3351" t="n">
        <v>1</v>
      </c>
      <c r="X3351" t="inlineStr">
        <is>
          <t>XXXXXX4623</t>
        </is>
      </c>
      <c r="Y3351" s="72" t="n">
        <v>46326.52037037037</v>
      </c>
    </row>
    <row r="3352">
      <c r="A3352" s="39" t="inlineStr">
        <is>
          <t>6ac54c5483ecc1e878acda8a</t>
        </is>
      </c>
      <c r="B3352" s="72" t="n">
        <v>46302.04199074074</v>
      </c>
      <c r="C3352" s="70" t="n">
        <v>46302</v>
      </c>
      <c r="D3352" t="inlineStr">
        <is>
          <t>2026-10</t>
        </is>
      </c>
      <c r="E3352" t="inlineStr">
        <is>
          <t>Wk of 2026-10-05</t>
        </is>
      </c>
      <c r="F3352" t="inlineStr">
        <is>
          <t>Lost</t>
        </is>
      </c>
      <c r="G3352" s="39" t="str">
        <f>IF(ISNUMBER(MATCH(F3352,QualityStatuses,0)),"Quality Lead","Non-Quality Lead")</f>
        <v>Non-Quality Lead</v>
      </c>
      <c r="H3352" s="39" t="str">
        <f>IFERROR(INDEX(CampTypes,MATCH(I3352,CampList,0)),"Unattributed")</f>
        <v>Old</v>
      </c>
      <c r="I3352" t="inlineStr">
        <is>
          <t>E_Natuf_Foco_10092026</t>
        </is>
      </c>
      <c r="J3352" t="inlineStr">
        <is>
          <t>E_Natuf_Foco_10092026</t>
        </is>
      </c>
      <c r="K3352" t="inlineStr">
        <is>
          <t>Direct (campaign tagged in CRM)</t>
        </is>
      </c>
      <c r="L3352" t="inlineStr">
        <is>
          <t>E_Natuf_Foco_10092026_Ad Set4</t>
        </is>
      </c>
      <c r="M3352" t="inlineStr">
        <is>
          <t>E_Natuf_Foco_10092026_Ad Set4</t>
        </is>
      </c>
      <c r="N3352" t="inlineStr">
        <is>
          <t>E_Natuf_Foco_10092026_Ad Set4_Ad4 -1</t>
        </is>
      </c>
      <c r="O3352" t="inlineStr">
        <is>
          <t>Natuf</t>
        </is>
      </c>
      <c r="P3352" t="inlineStr">
        <is>
          <t>Facebook</t>
        </is>
      </c>
      <c r="Q3352" t="inlineStr">
        <is>
          <t>Tejaswini Tarigopula</t>
        </is>
      </c>
      <c r="R3352" t="inlineStr">
        <is>
          <t>Arjuman Vidya Sagar</t>
        </is>
      </c>
      <c r="S3352" t="inlineStr">
        <is>
          <t>Junk</t>
        </is>
      </c>
      <c r="T3352" t="inlineStr">
        <is>
          <t>Delhi</t>
        </is>
      </c>
      <c r="U3352" t="inlineStr">
        <is>
          <t xml:space="preserve"> </t>
        </is>
      </c>
      <c r="V3352" t="n">
        <v>2</v>
      </c>
      <c r="W3352" t="n">
        <v>1</v>
      </c>
      <c r="X3352" t="inlineStr">
        <is>
          <t>XXXXXX8562</t>
        </is>
      </c>
      <c r="Y3352" s="72" t="n">
        <v>46326.52037037037</v>
      </c>
    </row>
    <row r="3353">
      <c r="A3353" s="39" t="inlineStr">
        <is>
          <t>6ac54b61fa166e31c7337fb5</t>
        </is>
      </c>
      <c r="B3353" s="72" t="n">
        <v>46302.03917824074</v>
      </c>
      <c r="C3353" s="70" t="n">
        <v>46302</v>
      </c>
      <c r="D3353" t="inlineStr">
        <is>
          <t>2026-10</t>
        </is>
      </c>
      <c r="E3353" t="inlineStr">
        <is>
          <t>Wk of 2026-10-05</t>
        </is>
      </c>
      <c r="F3353" t="inlineStr">
        <is>
          <t>Connected</t>
        </is>
      </c>
      <c r="G3353" s="39" t="str">
        <f>IF(ISNUMBER(MATCH(F3353,QualityStatuses,0)),"Quality Lead","Non-Quality Lead")</f>
        <v>Non-Quality Lead</v>
      </c>
      <c r="H3353" s="39" t="str">
        <f>IFERROR(INDEX(CampTypes,MATCH(I3353,CampList,0)),"Unattributed")</f>
        <v>Old</v>
      </c>
      <c r="I3353" t="inlineStr">
        <is>
          <t>E_Natuf_Generic_13082026</t>
        </is>
      </c>
      <c r="J3353" t="inlineStr">
        <is>
          <t>E_Natuf_Generic_13082026</t>
        </is>
      </c>
      <c r="K3353" t="inlineStr">
        <is>
          <t>Direct (campaign tagged in CRM)</t>
        </is>
      </c>
      <c r="L3353" t="inlineStr">
        <is>
          <t>E_Natuf_Generic_13082026_Adset1</t>
        </is>
      </c>
      <c r="M3353" t="inlineStr">
        <is>
          <t>E_Natuf_Generic_13082026_Adset1</t>
        </is>
      </c>
      <c r="N3353" t="inlineStr">
        <is>
          <t>E_Natuf_Generic_13082026_Adset1_Ad1</t>
        </is>
      </c>
      <c r="O3353" t="inlineStr">
        <is>
          <t>Natuf</t>
        </is>
      </c>
      <c r="P3353" t="inlineStr">
        <is>
          <t>Facebook</t>
        </is>
      </c>
      <c r="Q3353" t="inlineStr">
        <is>
          <t>Tejaswini Tarigopula</t>
        </is>
      </c>
      <c r="R3353" t="inlineStr">
        <is>
          <t>Sai Charan</t>
        </is>
      </c>
      <c r="S3353" t="inlineStr">
        <is>
          <t>-</t>
        </is>
      </c>
      <c r="T3353" t="inlineStr">
        <is>
          <t>prayagraj</t>
        </is>
      </c>
      <c r="U3353" t="inlineStr">
        <is>
          <t xml:space="preserve"> </t>
        </is>
      </c>
      <c r="V3353" t="n">
        <v>2</v>
      </c>
      <c r="W3353" t="n">
        <v>1</v>
      </c>
      <c r="X3353" t="inlineStr">
        <is>
          <t>XXXXXX1313</t>
        </is>
      </c>
      <c r="Y3353" s="72" t="n">
        <v>46326.52037037037</v>
      </c>
    </row>
    <row r="3354">
      <c r="A3354" s="39" t="inlineStr">
        <is>
          <t>6ac543bcdcdf9f9303b8b99d</t>
        </is>
      </c>
      <c r="B3354" s="72" t="n">
        <v>46302.01652777778</v>
      </c>
      <c r="C3354" s="70" t="n">
        <v>46302</v>
      </c>
      <c r="D3354" t="inlineStr">
        <is>
          <t>2026-10</t>
        </is>
      </c>
      <c r="E3354" t="inlineStr">
        <is>
          <t>Wk of 2026-10-05</t>
        </is>
      </c>
      <c r="F3354" t="inlineStr">
        <is>
          <t>Details Shared</t>
        </is>
      </c>
      <c r="G3354" s="39" t="str">
        <f>IF(ISNUMBER(MATCH(F3354,QualityStatuses,0)),"Quality Lead","Non-Quality Lead")</f>
        <v>Quality Lead</v>
      </c>
      <c r="H3354" s="39" t="str">
        <f>IFERROR(INDEX(CampTypes,MATCH(I3354,CampList,0)),"Unattributed")</f>
        <v>Old</v>
      </c>
      <c r="I3354" t="inlineStr">
        <is>
          <t>E_Suresh_Natuf_Kiosk_07072026</t>
        </is>
      </c>
      <c r="J3354" t="inlineStr">
        <is>
          <t>E_Suresh_Natuf_Kiosk_07072026</t>
        </is>
      </c>
      <c r="K3354" t="inlineStr">
        <is>
          <t>Direct (campaign tagged in CRM)</t>
        </is>
      </c>
      <c r="L3354" t="inlineStr">
        <is>
          <t>E_Suresh_Natuf_Kiosk_07072026_Adset5</t>
        </is>
      </c>
      <c r="M3354" t="inlineStr">
        <is>
          <t>E_Suresh_Natuf_Kiosk_07072026_Adset5</t>
        </is>
      </c>
      <c r="N3354" t="inlineStr">
        <is>
          <t>E_Hindi_Suresh_Natuf_Kiosk_07072026_Adset5_ad3 – Copy 2</t>
        </is>
      </c>
      <c r="O3354" t="inlineStr">
        <is>
          <t>Natuf</t>
        </is>
      </c>
      <c r="P3354" t="inlineStr">
        <is>
          <t>Facebook</t>
        </is>
      </c>
      <c r="Q3354" t="inlineStr">
        <is>
          <t>Tejaswini Tarigopula</t>
        </is>
      </c>
      <c r="R3354" t="inlineStr">
        <is>
          <t>Prabhudatta Pattanaik</t>
        </is>
      </c>
      <c r="S3354" t="inlineStr">
        <is>
          <t>-</t>
        </is>
      </c>
      <c r="T3354" t="inlineStr">
        <is>
          <t>Bangalore</t>
        </is>
      </c>
      <c r="U3354" t="inlineStr">
        <is>
          <t xml:space="preserve"> </t>
        </is>
      </c>
      <c r="V3354" t="n">
        <v>4</v>
      </c>
      <c r="W3354" t="n">
        <v>2</v>
      </c>
      <c r="X3354" t="inlineStr">
        <is>
          <t>XXXXXX2888</t>
        </is>
      </c>
      <c r="Y3354" s="72" t="n">
        <v>46326.52037037037</v>
      </c>
    </row>
    <row r="3355">
      <c r="A3355" s="39" t="inlineStr">
        <is>
          <t>6ac54344c08345d1b5fd27ea</t>
        </is>
      </c>
      <c r="B3355" s="72" t="n">
        <v>46302.01513888889</v>
      </c>
      <c r="C3355" s="70" t="n">
        <v>46302</v>
      </c>
      <c r="D3355" t="inlineStr">
        <is>
          <t>2026-10</t>
        </is>
      </c>
      <c r="E3355" t="inlineStr">
        <is>
          <t>Wk of 2026-10-05</t>
        </is>
      </c>
      <c r="F3355" t="inlineStr">
        <is>
          <t>Lost</t>
        </is>
      </c>
      <c r="G3355" s="39" t="str">
        <f>IF(ISNUMBER(MATCH(F3355,QualityStatuses,0)),"Quality Lead","Non-Quality Lead")</f>
        <v>Non-Quality Lead</v>
      </c>
      <c r="H3355" s="39" t="str">
        <f>IFERROR(INDEX(CampTypes,MATCH(I3355,CampList,0)),"Unattributed")</f>
        <v>Old</v>
      </c>
      <c r="I3355" t="inlineStr">
        <is>
          <t>E_Suresh_Natuf_Kiosk_07072026</t>
        </is>
      </c>
      <c r="J3355" t="inlineStr">
        <is>
          <t>E_Suresh_Natuf_Kiosk_07072026</t>
        </is>
      </c>
      <c r="K3355" t="inlineStr">
        <is>
          <t>Direct (campaign tagged in CRM)</t>
        </is>
      </c>
      <c r="L3355" t="inlineStr">
        <is>
          <t>E_Suresh_Natuf_Kiosk_07072026_Adset5</t>
        </is>
      </c>
      <c r="M3355" t="inlineStr">
        <is>
          <t>E_Suresh_Natuf_Kiosk_07072026_Adset5</t>
        </is>
      </c>
      <c r="N3355" t="inlineStr">
        <is>
          <t>E_Hindi_Suresh_Natuf_Kiosk_07072026_Adset5_ad3 – Copy 2</t>
        </is>
      </c>
      <c r="O3355" t="inlineStr">
        <is>
          <t>Natuf</t>
        </is>
      </c>
      <c r="P3355" t="inlineStr">
        <is>
          <t>Facebook</t>
        </is>
      </c>
      <c r="Q3355" t="inlineStr">
        <is>
          <t>Tejaswini Tarigopula</t>
        </is>
      </c>
      <c r="R3355" t="inlineStr">
        <is>
          <t>Shivani Sharma</t>
        </is>
      </c>
      <c r="S3355" t="inlineStr">
        <is>
          <t>Not Interested</t>
        </is>
      </c>
      <c r="T3355" t="inlineStr">
        <is>
          <t>Dehradun</t>
        </is>
      </c>
      <c r="U3355" t="inlineStr">
        <is>
          <t xml:space="preserve"> </t>
        </is>
      </c>
      <c r="V3355" t="n">
        <v>14</v>
      </c>
      <c r="W3355" t="n">
        <v>5</v>
      </c>
      <c r="X3355" t="inlineStr">
        <is>
          <t>XXXXXX1144</t>
        </is>
      </c>
      <c r="Y3355" s="72" t="n">
        <v>46326.52037037037</v>
      </c>
    </row>
    <row r="3356">
      <c r="A3356" s="39" t="inlineStr">
        <is>
          <t>6ac538259effbe9c34b17cdd</t>
        </is>
      </c>
      <c r="B3356" s="72" t="n">
        <v>46301.9821875</v>
      </c>
      <c r="C3356" s="70" t="n">
        <v>46301</v>
      </c>
      <c r="D3356" t="inlineStr">
        <is>
          <t>2026-10</t>
        </is>
      </c>
      <c r="E3356" t="inlineStr">
        <is>
          <t>Wk of 2026-10-05</t>
        </is>
      </c>
      <c r="F3356" t="inlineStr">
        <is>
          <t>Attempt 2</t>
        </is>
      </c>
      <c r="G3356" s="39" t="str">
        <f>IF(ISNUMBER(MATCH(F3356,QualityStatuses,0)),"Quality Lead","Non-Quality Lead")</f>
        <v>Non-Quality Lead</v>
      </c>
      <c r="H3356" s="39" t="str">
        <f>IFERROR(INDEX(CampTypes,MATCH(I3356,CampList,0)),"Unattributed")</f>
        <v>Old</v>
      </c>
      <c r="I3356" t="inlineStr">
        <is>
          <t>natuf_Kiosk_14072026_Hindi</t>
        </is>
      </c>
      <c r="J3356" t="inlineStr">
        <is>
          <t>natuf_Kiosk_14072026_Hindi</t>
        </is>
      </c>
      <c r="K3356" t="inlineStr">
        <is>
          <t>Direct (campaign tagged in CRM)</t>
        </is>
      </c>
      <c r="L3356" t="inlineStr">
        <is>
          <t>natuf_Kiosk_23092026_ad set3</t>
        </is>
      </c>
      <c r="M3356" t="inlineStr">
        <is>
          <t>natuf_Kiosk_23092026_ad set3</t>
        </is>
      </c>
      <c r="N3356" t="inlineStr">
        <is>
          <t>natuf_Kiosk_23092026_ad set3_ad1</t>
        </is>
      </c>
      <c r="O3356" t="inlineStr">
        <is>
          <t>Natuf</t>
        </is>
      </c>
      <c r="P3356" t="inlineStr">
        <is>
          <t>Facebook</t>
        </is>
      </c>
      <c r="Q3356" t="inlineStr">
        <is>
          <t>Tejaswini Tarigopula</t>
        </is>
      </c>
      <c r="R3356" t="inlineStr">
        <is>
          <t>Shivamani</t>
        </is>
      </c>
      <c r="S3356" t="inlineStr">
        <is>
          <t>-</t>
        </is>
      </c>
      <c r="T3356" t="inlineStr">
        <is>
          <t>Lucknow</t>
        </is>
      </c>
      <c r="U3356" t="inlineStr">
        <is>
          <t xml:space="preserve"> </t>
        </is>
      </c>
      <c r="V3356" t="n">
        <v>2</v>
      </c>
      <c r="W3356" t="n">
        <v>2</v>
      </c>
      <c r="X3356" t="inlineStr">
        <is>
          <t>XXXXXX3393</t>
        </is>
      </c>
      <c r="Y3356" s="72" t="n">
        <v>46326.52037037037</v>
      </c>
    </row>
    <row r="3357">
      <c r="A3357" s="39" t="inlineStr">
        <is>
          <t>6ac5339b3c0e5be7cae2aed3</t>
        </is>
      </c>
      <c r="B3357" s="72" t="n">
        <v>46301.96873842592</v>
      </c>
      <c r="C3357" s="70" t="n">
        <v>46301</v>
      </c>
      <c r="D3357" t="inlineStr">
        <is>
          <t>2026-10</t>
        </is>
      </c>
      <c r="E3357" t="inlineStr">
        <is>
          <t>Wk of 2026-10-05</t>
        </is>
      </c>
      <c r="F3357" t="inlineStr">
        <is>
          <t>Follow-Up</t>
        </is>
      </c>
      <c r="G3357" s="39" t="str">
        <f>IF(ISNUMBER(MATCH(F3357,QualityStatuses,0)),"Quality Lead","Non-Quality Lead")</f>
        <v>Quality Lead</v>
      </c>
      <c r="H3357" s="39" t="str">
        <f>IFERROR(INDEX(CampTypes,MATCH(I3357,CampList,0)),"Unattributed")</f>
        <v>Old</v>
      </c>
      <c r="I3357" t="inlineStr">
        <is>
          <t>E_Suresh_Natuf_Kiosk_07072026</t>
        </is>
      </c>
      <c r="J3357" t="inlineStr">
        <is>
          <t>E_Suresh_Natuf_Kiosk_07072026</t>
        </is>
      </c>
      <c r="K3357" t="inlineStr">
        <is>
          <t>Direct (campaign tagged in CRM)</t>
        </is>
      </c>
      <c r="L3357" t="inlineStr">
        <is>
          <t>E_Suresh_Natuf_Kiosk_07072026_Adset5</t>
        </is>
      </c>
      <c r="M3357" t="inlineStr">
        <is>
          <t>E_Suresh_Natuf_Kiosk_07072026_Adset5</t>
        </is>
      </c>
      <c r="N3357" t="inlineStr">
        <is>
          <t>E_Hindi_Suresh_Natuf_Kiosk_07072026_Adset5_ad3 – Copy 2</t>
        </is>
      </c>
      <c r="O3357" t="inlineStr">
        <is>
          <t>Natuf</t>
        </is>
      </c>
      <c r="P3357" t="inlineStr">
        <is>
          <t>Facebook</t>
        </is>
      </c>
      <c r="Q3357" t="inlineStr">
        <is>
          <t>Marshal Malbari</t>
        </is>
      </c>
      <c r="R3357" t="inlineStr">
        <is>
          <t>Rohit Kamble</t>
        </is>
      </c>
      <c r="S3357" t="inlineStr">
        <is>
          <t>-</t>
        </is>
      </c>
      <c r="T3357" t="inlineStr">
        <is>
          <t>Haveri</t>
        </is>
      </c>
      <c r="U3357" t="inlineStr">
        <is>
          <t xml:space="preserve"> </t>
        </is>
      </c>
      <c r="V3357" t="n">
        <v>1</v>
      </c>
      <c r="W3357" t="n">
        <v>0</v>
      </c>
      <c r="X3357" t="inlineStr">
        <is>
          <t>XXXXXX6609</t>
        </is>
      </c>
      <c r="Y3357" s="72" t="n">
        <v>46326.52037037037</v>
      </c>
    </row>
    <row r="3358">
      <c r="A3358" s="39" t="inlineStr">
        <is>
          <t>6ac5315932e83dde3b44cdc9</t>
        </is>
      </c>
      <c r="B3358" s="72" t="n">
        <v>46301.96204861111</v>
      </c>
      <c r="C3358" s="70" t="n">
        <v>46301</v>
      </c>
      <c r="D3358" t="inlineStr">
        <is>
          <t>2026-10</t>
        </is>
      </c>
      <c r="E3358" t="inlineStr">
        <is>
          <t>Wk of 2026-10-05</t>
        </is>
      </c>
      <c r="F3358" t="inlineStr">
        <is>
          <t>Connected</t>
        </is>
      </c>
      <c r="G3358" s="39" t="str">
        <f>IF(ISNUMBER(MATCH(F3358,QualityStatuses,0)),"Quality Lead","Non-Quality Lead")</f>
        <v>Non-Quality Lead</v>
      </c>
      <c r="H3358" s="39" t="str">
        <f>IFERROR(INDEX(CampTypes,MATCH(I3358,CampList,0)),"Unattributed")</f>
        <v>Old</v>
      </c>
      <c r="I3358" t="inlineStr">
        <is>
          <t>E_Natuf_Generic_13082026</t>
        </is>
      </c>
      <c r="J3358" t="inlineStr">
        <is>
          <t>E_Natuf_Generic_13082026</t>
        </is>
      </c>
      <c r="K3358" t="inlineStr">
        <is>
          <t>Direct (campaign tagged in CRM)</t>
        </is>
      </c>
      <c r="L3358" t="inlineStr">
        <is>
          <t>E_Natuf_Generic_13082026_Adset1</t>
        </is>
      </c>
      <c r="M3358" t="inlineStr">
        <is>
          <t>E_Natuf_Generic_13082026_Adset1</t>
        </is>
      </c>
      <c r="N3358" t="inlineStr">
        <is>
          <t>E_Natuf_Generic_13082026_Adset1_Ad1</t>
        </is>
      </c>
      <c r="O3358" t="inlineStr">
        <is>
          <t>Natuf</t>
        </is>
      </c>
      <c r="P3358" t="inlineStr">
        <is>
          <t>Facebook</t>
        </is>
      </c>
      <c r="Q3358" t="inlineStr">
        <is>
          <t>Marshal Malbari</t>
        </is>
      </c>
      <c r="R3358" t="inlineStr">
        <is>
          <t>Rinkita Virvani</t>
        </is>
      </c>
      <c r="S3358" t="inlineStr">
        <is>
          <t>-</t>
        </is>
      </c>
      <c r="T3358" t="inlineStr">
        <is>
          <t>Agra</t>
        </is>
      </c>
      <c r="U3358" t="inlineStr">
        <is>
          <t xml:space="preserve"> </t>
        </is>
      </c>
      <c r="V3358" t="n">
        <v>4</v>
      </c>
      <c r="W3358" t="n">
        <v>2</v>
      </c>
      <c r="X3358" t="inlineStr">
        <is>
          <t>XXXXXX4140</t>
        </is>
      </c>
      <c r="Y3358" s="72" t="n">
        <v>46326.52037037037</v>
      </c>
    </row>
    <row r="3359">
      <c r="A3359" s="39" t="inlineStr">
        <is>
          <t>6ac530803fb8eabeb44d75c4</t>
        </is>
      </c>
      <c r="B3359" s="72" t="n">
        <v>46301.95953703704</v>
      </c>
      <c r="C3359" s="70" t="n">
        <v>46301</v>
      </c>
      <c r="D3359" t="inlineStr">
        <is>
          <t>2026-10</t>
        </is>
      </c>
      <c r="E3359" t="inlineStr">
        <is>
          <t>Wk of 2026-10-05</t>
        </is>
      </c>
      <c r="F3359" t="inlineStr">
        <is>
          <t>Details Shared</t>
        </is>
      </c>
      <c r="G3359" s="39" t="str">
        <f>IF(ISNUMBER(MATCH(F3359,QualityStatuses,0)),"Quality Lead","Non-Quality Lead")</f>
        <v>Quality Lead</v>
      </c>
      <c r="H3359" s="39" t="str">
        <f>IFERROR(INDEX(CampTypes,MATCH(I3359,CampList,0)),"Unattributed")</f>
        <v>Old</v>
      </c>
      <c r="I3359" t="inlineStr">
        <is>
          <t>E_Selva_Natuf_All_07072026</t>
        </is>
      </c>
      <c r="J3359" t="inlineStr">
        <is>
          <t>E_Selva_Natuf_All_07072026</t>
        </is>
      </c>
      <c r="K3359" t="inlineStr">
        <is>
          <t>Direct (campaign tagged in CRM)</t>
        </is>
      </c>
      <c r="L3359" t="inlineStr">
        <is>
          <t>E_Selva_Natuf_Sign_07072026_Adset3</t>
        </is>
      </c>
      <c r="M3359" t="inlineStr">
        <is>
          <t>E_Selva_Natuf_Sign_07072026_Adset3</t>
        </is>
      </c>
      <c r="N3359" t="inlineStr">
        <is>
          <t>E_Selva_Natuf_Sign_07072026_Adset2_Ad1</t>
        </is>
      </c>
      <c r="O3359" t="inlineStr">
        <is>
          <t>Natuf</t>
        </is>
      </c>
      <c r="P3359" t="inlineStr">
        <is>
          <t>Facebook</t>
        </is>
      </c>
      <c r="Q3359" t="inlineStr">
        <is>
          <t>Marshal Malbari</t>
        </is>
      </c>
      <c r="R3359" t="inlineStr">
        <is>
          <t>Vanita Joshi</t>
        </is>
      </c>
      <c r="S3359" t="inlineStr">
        <is>
          <t>-</t>
        </is>
      </c>
      <c r="T3359" t="inlineStr">
        <is>
          <t>Pune</t>
        </is>
      </c>
      <c r="U3359" t="inlineStr">
        <is>
          <t xml:space="preserve"> </t>
        </is>
      </c>
      <c r="V3359" t="n">
        <v>4</v>
      </c>
      <c r="W3359" t="n">
        <v>2</v>
      </c>
      <c r="X3359" t="inlineStr">
        <is>
          <t>XXXXXX6665</t>
        </is>
      </c>
      <c r="Y3359" s="72" t="n">
        <v>46326.52037037037</v>
      </c>
    </row>
    <row r="3360">
      <c r="A3360" s="39" t="inlineStr">
        <is>
          <t>6ac52c9e889c0ca0565943f5</t>
        </is>
      </c>
      <c r="B3360" s="72" t="n">
        <v>46301.94803240741</v>
      </c>
      <c r="C3360" s="70" t="n">
        <v>46301</v>
      </c>
      <c r="D3360" t="inlineStr">
        <is>
          <t>2026-10</t>
        </is>
      </c>
      <c r="E3360" t="inlineStr">
        <is>
          <t>Wk of 2026-10-05</t>
        </is>
      </c>
      <c r="F3360" t="inlineStr">
        <is>
          <t>Lost</t>
        </is>
      </c>
      <c r="G3360" s="39" t="str">
        <f>IF(ISNUMBER(MATCH(F3360,QualityStatuses,0)),"Quality Lead","Non-Quality Lead")</f>
        <v>Non-Quality Lead</v>
      </c>
      <c r="H3360" s="39" t="str">
        <f>IFERROR(INDEX(CampTypes,MATCH(I3360,CampList,0)),"Unattributed")</f>
        <v>Old</v>
      </c>
      <c r="I3360" t="inlineStr">
        <is>
          <t>E_Suresh_Natuf_Kiosk_07072026</t>
        </is>
      </c>
      <c r="J3360" t="inlineStr">
        <is>
          <t>E_Suresh_Natuf_Kiosk_07072026</t>
        </is>
      </c>
      <c r="K3360" t="inlineStr">
        <is>
          <t>Direct (campaign tagged in CRM)</t>
        </is>
      </c>
      <c r="L3360" t="inlineStr">
        <is>
          <t>E_Suresh_Natuf_Kiosk_07072026_Adset5</t>
        </is>
      </c>
      <c r="M3360" t="inlineStr">
        <is>
          <t>E_Suresh_Natuf_Kiosk_07072026_Adset5</t>
        </is>
      </c>
      <c r="N3360" t="inlineStr">
        <is>
          <t>E_Hindi_Suresh_Natuf_Kiosk_07072026_Adset5_ad3 – Copy 2</t>
        </is>
      </c>
      <c r="O3360" t="inlineStr">
        <is>
          <t>Natuf</t>
        </is>
      </c>
      <c r="P3360" t="inlineStr">
        <is>
          <t>Facebook</t>
        </is>
      </c>
      <c r="Q3360" t="inlineStr">
        <is>
          <t>Marshal Malbari</t>
        </is>
      </c>
      <c r="R3360" t="inlineStr">
        <is>
          <t>Aisha Rasalkar</t>
        </is>
      </c>
      <c r="S3360" t="inlineStr">
        <is>
          <t>Not Interested</t>
        </is>
      </c>
      <c r="T3360" t="inlineStr">
        <is>
          <t>Boisar</t>
        </is>
      </c>
      <c r="U3360" t="inlineStr">
        <is>
          <t xml:space="preserve"> </t>
        </is>
      </c>
      <c r="V3360" t="n">
        <v>4</v>
      </c>
      <c r="W3360" t="n">
        <v>2</v>
      </c>
      <c r="X3360" t="inlineStr">
        <is>
          <t>XXXXXX6715</t>
        </is>
      </c>
      <c r="Y3360" s="72" t="n">
        <v>46326.52037037037</v>
      </c>
    </row>
    <row r="3361">
      <c r="A3361" s="39" t="inlineStr">
        <is>
          <t>6ac5298fcda50ea0a173c4a4</t>
        </is>
      </c>
      <c r="B3361" s="72" t="n">
        <v>46301.93896990741</v>
      </c>
      <c r="C3361" s="70" t="n">
        <v>46301</v>
      </c>
      <c r="D3361" t="inlineStr">
        <is>
          <t>2026-10</t>
        </is>
      </c>
      <c r="E3361" t="inlineStr">
        <is>
          <t>Wk of 2026-10-05</t>
        </is>
      </c>
      <c r="F3361" t="inlineStr">
        <is>
          <t>Details Shared</t>
        </is>
      </c>
      <c r="G3361" s="39" t="str">
        <f>IF(ISNUMBER(MATCH(F3361,QualityStatuses,0)),"Quality Lead","Non-Quality Lead")</f>
        <v>Quality Lead</v>
      </c>
      <c r="H3361" s="39" t="str">
        <f>IFERROR(INDEX(CampTypes,MATCH(I3361,CampList,0)),"Unattributed")</f>
        <v>Old</v>
      </c>
      <c r="I3361" t="inlineStr">
        <is>
          <t>E_Suresh_Natuf_Kiosk_07072026</t>
        </is>
      </c>
      <c r="J3361" t="inlineStr">
        <is>
          <t>E_Suresh_Natuf_Kiosk_07072026</t>
        </is>
      </c>
      <c r="K3361" t="inlineStr">
        <is>
          <t>Direct (campaign tagged in CRM)</t>
        </is>
      </c>
      <c r="L3361" t="inlineStr">
        <is>
          <t>E_Suresh_Natuf_Kiosk_07072026_Adset5</t>
        </is>
      </c>
      <c r="M3361" t="inlineStr">
        <is>
          <t>E_Suresh_Natuf_Kiosk_07072026_Adset5</t>
        </is>
      </c>
      <c r="N3361" t="inlineStr">
        <is>
          <t>E_Hindi_Suresh_Natuf_Kiosk_07072026_Adset5_ad3 – Copy 2</t>
        </is>
      </c>
      <c r="O3361" t="inlineStr">
        <is>
          <t>Natuf</t>
        </is>
      </c>
      <c r="P3361" t="inlineStr">
        <is>
          <t>Facebook</t>
        </is>
      </c>
      <c r="Q3361" t="inlineStr">
        <is>
          <t>Marshal Malbari</t>
        </is>
      </c>
      <c r="R3361" t="inlineStr">
        <is>
          <t>Tanishq A</t>
        </is>
      </c>
      <c r="S3361" t="inlineStr">
        <is>
          <t>-</t>
        </is>
      </c>
      <c r="T3361" t="inlineStr">
        <is>
          <t>Noida</t>
        </is>
      </c>
      <c r="U3361" t="inlineStr">
        <is>
          <t xml:space="preserve"> </t>
        </is>
      </c>
      <c r="V3361" t="n">
        <v>4</v>
      </c>
      <c r="W3361" t="n">
        <v>2</v>
      </c>
      <c r="X3361" t="inlineStr">
        <is>
          <t>XXXXXX9875</t>
        </is>
      </c>
      <c r="Y3361" s="72" t="n">
        <v>46326.52037037037</v>
      </c>
    </row>
    <row r="3362">
      <c r="A3362" s="39" t="inlineStr">
        <is>
          <t>6ac525e68a463edd60e29936</t>
        </is>
      </c>
      <c r="B3362" s="72" t="n">
        <v>46301.928125</v>
      </c>
      <c r="C3362" s="70" t="n">
        <v>46301</v>
      </c>
      <c r="D3362" t="inlineStr">
        <is>
          <t>2026-10</t>
        </is>
      </c>
      <c r="E3362" t="inlineStr">
        <is>
          <t>Wk of 2026-10-05</t>
        </is>
      </c>
      <c r="F3362" t="inlineStr">
        <is>
          <t>Attempt 2</t>
        </is>
      </c>
      <c r="G3362" s="39" t="str">
        <f>IF(ISNUMBER(MATCH(F3362,QualityStatuses,0)),"Quality Lead","Non-Quality Lead")</f>
        <v>Non-Quality Lead</v>
      </c>
      <c r="H3362" s="39" t="str">
        <f>IFERROR(INDEX(CampTypes,MATCH(I3362,CampList,0)),"Unattributed")</f>
        <v>Old</v>
      </c>
      <c r="I3362" t="inlineStr">
        <is>
          <t>E_Selva_Natuf_All_07072026</t>
        </is>
      </c>
      <c r="J3362" t="inlineStr">
        <is>
          <t>E_Selva_Natuf_All_07072026</t>
        </is>
      </c>
      <c r="K3362" t="inlineStr">
        <is>
          <t>Direct (campaign tagged in CRM)</t>
        </is>
      </c>
      <c r="L3362" t="inlineStr">
        <is>
          <t>E_Selva_Natuf_Sign_07072026_Adset3</t>
        </is>
      </c>
      <c r="M3362" t="inlineStr">
        <is>
          <t>E_Selva_Natuf_Sign_07072026_Adset3</t>
        </is>
      </c>
      <c r="N3362" t="inlineStr">
        <is>
          <t>E_Selva_Natuf_Sign_07072026_Adset2_Ad1 – Copy</t>
        </is>
      </c>
      <c r="O3362" t="inlineStr">
        <is>
          <t>Natuf</t>
        </is>
      </c>
      <c r="P3362" t="inlineStr">
        <is>
          <t>Facebook</t>
        </is>
      </c>
      <c r="Q3362" t="inlineStr">
        <is>
          <t>Deepak Rai</t>
        </is>
      </c>
      <c r="R3362" t="inlineStr">
        <is>
          <t>Tejaswini Tarigopula</t>
        </is>
      </c>
      <c r="S3362" t="inlineStr">
        <is>
          <t>-</t>
        </is>
      </c>
      <c r="T3362" t="inlineStr">
        <is>
          <t>Lucknow</t>
        </is>
      </c>
      <c r="U3362" t="inlineStr">
        <is>
          <t xml:space="preserve"> </t>
        </is>
      </c>
      <c r="V3362" t="n">
        <v>1</v>
      </c>
      <c r="W3362" t="n">
        <v>0</v>
      </c>
      <c r="X3362" t="inlineStr">
        <is>
          <t>XXXXXX5030</t>
        </is>
      </c>
      <c r="Y3362" s="72" t="n">
        <v>46326.52037037037</v>
      </c>
    </row>
    <row r="3363">
      <c r="A3363" s="39" t="inlineStr">
        <is>
          <t>6ac51e7bee3e427baf4a05e8</t>
        </is>
      </c>
      <c r="B3363" s="72" t="n">
        <v>46301.90614583333</v>
      </c>
      <c r="C3363" s="70" t="n">
        <v>46301</v>
      </c>
      <c r="D3363" t="inlineStr">
        <is>
          <t>2026-10</t>
        </is>
      </c>
      <c r="E3363" t="inlineStr">
        <is>
          <t>Wk of 2026-10-05</t>
        </is>
      </c>
      <c r="F3363" t="inlineStr">
        <is>
          <t>Connected</t>
        </is>
      </c>
      <c r="G3363" s="39" t="str">
        <f>IF(ISNUMBER(MATCH(F3363,QualityStatuses,0)),"Quality Lead","Non-Quality Lead")</f>
        <v>Non-Quality Lead</v>
      </c>
      <c r="H3363" s="39" t="str">
        <f>IFERROR(INDEX(CampTypes,MATCH(I3363,CampList,0)),"Unattributed")</f>
        <v>Old</v>
      </c>
      <c r="I3363" t="inlineStr">
        <is>
          <t>E_Selva_Natuf_All_07072026</t>
        </is>
      </c>
      <c r="J3363" t="inlineStr">
        <is>
          <t>E_Selva_Natuf_All_07072026</t>
        </is>
      </c>
      <c r="K3363" t="inlineStr">
        <is>
          <t>Direct (campaign tagged in CRM)</t>
        </is>
      </c>
      <c r="L3363" t="inlineStr">
        <is>
          <t>E_Selva_Natuf_Sign_07072026_Adset3</t>
        </is>
      </c>
      <c r="M3363" t="inlineStr">
        <is>
          <t>E_Selva_Natuf_Sign_07072026_Adset3</t>
        </is>
      </c>
      <c r="N3363" t="inlineStr">
        <is>
          <t>E_Selva_Natuf_Sign_07072026_Adset2_Ad1</t>
        </is>
      </c>
      <c r="O3363" t="inlineStr">
        <is>
          <t>Natuf</t>
        </is>
      </c>
      <c r="P3363" t="inlineStr">
        <is>
          <t>Facebook</t>
        </is>
      </c>
      <c r="Q3363" t="inlineStr">
        <is>
          <t>Tejaswini Tarigopula</t>
        </is>
      </c>
      <c r="R3363" t="inlineStr">
        <is>
          <t>Arjuman Vidya Sagar</t>
        </is>
      </c>
      <c r="S3363" t="inlineStr">
        <is>
          <t>-</t>
        </is>
      </c>
      <c r="T3363" t="inlineStr">
        <is>
          <t>Madhugiri</t>
        </is>
      </c>
      <c r="U3363" t="inlineStr">
        <is>
          <t xml:space="preserve"> </t>
        </is>
      </c>
      <c r="V3363" t="n">
        <v>2</v>
      </c>
      <c r="W3363" t="n">
        <v>2</v>
      </c>
      <c r="X3363" t="inlineStr">
        <is>
          <t>XXXXXX9290</t>
        </is>
      </c>
      <c r="Y3363" s="72" t="n">
        <v>46326.52037037037</v>
      </c>
    </row>
    <row r="3364">
      <c r="A3364" s="39" t="inlineStr">
        <is>
          <t>6ac51cab28d5f4d97ddd781b</t>
        </is>
      </c>
      <c r="B3364" s="72" t="n">
        <v>46301.90077546296</v>
      </c>
      <c r="C3364" s="70" t="n">
        <v>46301</v>
      </c>
      <c r="D3364" t="inlineStr">
        <is>
          <t>2026-10</t>
        </is>
      </c>
      <c r="E3364" t="inlineStr">
        <is>
          <t>Wk of 2026-10-05</t>
        </is>
      </c>
      <c r="F3364" t="inlineStr">
        <is>
          <t>Details Shared</t>
        </is>
      </c>
      <c r="G3364" s="39" t="str">
        <f>IF(ISNUMBER(MATCH(F3364,QualityStatuses,0)),"Quality Lead","Non-Quality Lead")</f>
        <v>Quality Lead</v>
      </c>
      <c r="H3364" s="39" t="str">
        <f>IFERROR(INDEX(CampTypes,MATCH(I3364,CampList,0)),"Unattributed")</f>
        <v>Old</v>
      </c>
      <c r="I3364" t="inlineStr">
        <is>
          <t>E_Natuf_Amazon_29092026</t>
        </is>
      </c>
      <c r="J3364" t="inlineStr">
        <is>
          <t>E_Natuf_Amazon_29092026</t>
        </is>
      </c>
      <c r="K3364" t="inlineStr">
        <is>
          <t>Direct (campaign tagged in CRM)</t>
        </is>
      </c>
      <c r="L3364" t="inlineStr">
        <is>
          <t>E_Natuf_Amazon_29092026_Ad Set2</t>
        </is>
      </c>
      <c r="M3364" t="inlineStr">
        <is>
          <t>E_Natuf_Amazon_29092026_Ad Set2</t>
        </is>
      </c>
      <c r="N3364" t="inlineStr">
        <is>
          <t>E_Natuf_Amazon_29092026_Ad Set2_Ad1</t>
        </is>
      </c>
      <c r="O3364" t="inlineStr">
        <is>
          <t>Natuf</t>
        </is>
      </c>
      <c r="P3364" t="inlineStr">
        <is>
          <t>Facebook</t>
        </is>
      </c>
      <c r="Q3364" t="inlineStr">
        <is>
          <t>Tejaswini Tarigopula</t>
        </is>
      </c>
      <c r="R3364" t="inlineStr">
        <is>
          <t>Prabhudatta Pattanaik</t>
        </is>
      </c>
      <c r="S3364" t="inlineStr">
        <is>
          <t>-</t>
        </is>
      </c>
      <c r="T3364" t="inlineStr">
        <is>
          <t>Neemuch</t>
        </is>
      </c>
      <c r="U3364" t="inlineStr">
        <is>
          <t xml:space="preserve"> </t>
        </is>
      </c>
      <c r="V3364" t="n">
        <v>1</v>
      </c>
      <c r="W3364" t="n">
        <v>1</v>
      </c>
      <c r="X3364" t="inlineStr">
        <is>
          <t>XXXXXX8314</t>
        </is>
      </c>
      <c r="Y3364" s="72" t="n">
        <v>46326.52037037037</v>
      </c>
    </row>
    <row r="3365">
      <c r="A3365" s="39" t="inlineStr">
        <is>
          <t>6ac50f40ac433cda7bd7b50d</t>
        </is>
      </c>
      <c r="B3365" s="72" t="n">
        <v>46301.86101851852</v>
      </c>
      <c r="C3365" s="70" t="n">
        <v>46301</v>
      </c>
      <c r="D3365" t="inlineStr">
        <is>
          <t>2026-10</t>
        </is>
      </c>
      <c r="E3365" t="inlineStr">
        <is>
          <t>Wk of 2026-10-05</t>
        </is>
      </c>
      <c r="F3365" t="inlineStr">
        <is>
          <t>Attempt 2</t>
        </is>
      </c>
      <c r="G3365" s="39" t="str">
        <f>IF(ISNUMBER(MATCH(F3365,QualityStatuses,0)),"Quality Lead","Non-Quality Lead")</f>
        <v>Non-Quality Lead</v>
      </c>
      <c r="H3365" s="39" t="str">
        <f>IFERROR(INDEX(CampTypes,MATCH(I3365,CampList,0)),"Unattributed")</f>
        <v>Old</v>
      </c>
      <c r="I3365" t="inlineStr">
        <is>
          <t>E_Natuf_Foco_10092026</t>
        </is>
      </c>
      <c r="J3365" t="inlineStr">
        <is>
          <t>E_Natuf_Foco_10092026</t>
        </is>
      </c>
      <c r="K3365" t="inlineStr">
        <is>
          <t>Direct (campaign tagged in CRM)</t>
        </is>
      </c>
      <c r="L3365" t="inlineStr">
        <is>
          <t>E_Natuf_Foco_10092026_Ad Set6</t>
        </is>
      </c>
      <c r="M3365" t="inlineStr">
        <is>
          <t>E_Natuf_Foco_10092026_Ad Set6</t>
        </is>
      </c>
      <c r="N3365" t="inlineStr">
        <is>
          <t>E_Natuf_Foco_10092026_Ad Set6_Ad6</t>
        </is>
      </c>
      <c r="O3365" t="inlineStr">
        <is>
          <t>Natuf</t>
        </is>
      </c>
      <c r="P3365" t="inlineStr">
        <is>
          <t>Facebook</t>
        </is>
      </c>
      <c r="Q3365" t="inlineStr">
        <is>
          <t>Tejaswini Tarigopula</t>
        </is>
      </c>
      <c r="R3365" t="inlineStr">
        <is>
          <t>Shivani Sharma</t>
        </is>
      </c>
      <c r="S3365" t="inlineStr">
        <is>
          <t>-</t>
        </is>
      </c>
      <c r="T3365" t="inlineStr">
        <is>
          <t>jaipur</t>
        </is>
      </c>
      <c r="U3365" t="inlineStr">
        <is>
          <t xml:space="preserve"> </t>
        </is>
      </c>
      <c r="V3365" t="n">
        <v>8</v>
      </c>
      <c r="W3365" t="n">
        <v>0</v>
      </c>
      <c r="X3365" t="inlineStr">
        <is>
          <t>XXXXXX8888</t>
        </is>
      </c>
      <c r="Y3365" s="72" t="n">
        <v>46326.52037037037</v>
      </c>
    </row>
    <row r="3366">
      <c r="A3366" s="39" t="inlineStr">
        <is>
          <t>6ac50c118ccb3591cc0eb772</t>
        </is>
      </c>
      <c r="B3366" s="72" t="n">
        <v>46301.85158564815</v>
      </c>
      <c r="C3366" s="70" t="n">
        <v>46301</v>
      </c>
      <c r="D3366" t="inlineStr">
        <is>
          <t>2026-10</t>
        </is>
      </c>
      <c r="E3366" t="inlineStr">
        <is>
          <t>Wk of 2026-10-05</t>
        </is>
      </c>
      <c r="F3366" t="inlineStr">
        <is>
          <t>Lost</t>
        </is>
      </c>
      <c r="G3366" s="39" t="str">
        <f>IF(ISNUMBER(MATCH(F3366,QualityStatuses,0)),"Quality Lead","Non-Quality Lead")</f>
        <v>Non-Quality Lead</v>
      </c>
      <c r="H3366" s="39" t="str">
        <f>IFERROR(INDEX(CampTypes,MATCH(I3366,CampList,0)),"Unattributed")</f>
        <v>Old</v>
      </c>
      <c r="I3366" t="inlineStr">
        <is>
          <t>E_Suresh_Natuf_Kiosk_07072026</t>
        </is>
      </c>
      <c r="J3366" t="inlineStr">
        <is>
          <t>E_Suresh_Natuf_Kiosk_07072026</t>
        </is>
      </c>
      <c r="K3366" t="inlineStr">
        <is>
          <t>Direct (campaign tagged in CRM)</t>
        </is>
      </c>
      <c r="L3366" t="inlineStr">
        <is>
          <t>E_Suresh_Natuf_Kiosk_07072026_Adset5</t>
        </is>
      </c>
      <c r="M3366" t="inlineStr">
        <is>
          <t>E_Suresh_Natuf_Kiosk_07072026_Adset5</t>
        </is>
      </c>
      <c r="N3366" t="inlineStr">
        <is>
          <t>E_Hindi_Suresh_Natuf_Kiosk_07072026_Adset5_ad3 – Copy 2</t>
        </is>
      </c>
      <c r="O3366" t="inlineStr">
        <is>
          <t>Natuf</t>
        </is>
      </c>
      <c r="P3366" t="inlineStr">
        <is>
          <t>Facebook</t>
        </is>
      </c>
      <c r="Q3366" t="inlineStr">
        <is>
          <t>Tejaswini Tarigopula</t>
        </is>
      </c>
      <c r="R3366" t="inlineStr">
        <is>
          <t>Shivamani</t>
        </is>
      </c>
      <c r="S3366" t="inlineStr">
        <is>
          <t>Timeline - Not Ready</t>
        </is>
      </c>
      <c r="T3366" t="inlineStr">
        <is>
          <t>Delhi</t>
        </is>
      </c>
      <c r="U3366" t="inlineStr">
        <is>
          <t xml:space="preserve"> </t>
        </is>
      </c>
      <c r="V3366" t="n">
        <v>2</v>
      </c>
      <c r="W3366" t="n">
        <v>2</v>
      </c>
      <c r="X3366" t="inlineStr">
        <is>
          <t>XXXXXX2876</t>
        </is>
      </c>
      <c r="Y3366" s="72" t="n">
        <v>46326.52037037037</v>
      </c>
    </row>
    <row r="3367">
      <c r="A3367" s="39" t="inlineStr">
        <is>
          <t>6ac5086d469af591db1f53f2</t>
        </is>
      </c>
      <c r="B3367" s="72" t="n">
        <v>46301.84079861111</v>
      </c>
      <c r="C3367" s="70" t="n">
        <v>46301</v>
      </c>
      <c r="D3367" t="inlineStr">
        <is>
          <t>2026-10</t>
        </is>
      </c>
      <c r="E3367" t="inlineStr">
        <is>
          <t>Wk of 2026-10-05</t>
        </is>
      </c>
      <c r="F3367" t="inlineStr">
        <is>
          <t>Attempt 2</t>
        </is>
      </c>
      <c r="G3367" s="39" t="str">
        <f>IF(ISNUMBER(MATCH(F3367,QualityStatuses,0)),"Quality Lead","Non-Quality Lead")</f>
        <v>Non-Quality Lead</v>
      </c>
      <c r="H3367" s="39" t="str">
        <f>IFERROR(INDEX(CampTypes,MATCH(I3367,CampList,0)),"Unattributed")</f>
        <v>Old</v>
      </c>
      <c r="I3367" t="inlineStr">
        <is>
          <t>E_Suresh_Natuf_Kiosk_07072026</t>
        </is>
      </c>
      <c r="J3367" t="inlineStr">
        <is>
          <t>E_Suresh_Natuf_Kiosk_07072026</t>
        </is>
      </c>
      <c r="K3367" t="inlineStr">
        <is>
          <t>Direct (campaign tagged in CRM)</t>
        </is>
      </c>
      <c r="L3367" t="inlineStr">
        <is>
          <t>E_Suresh_Natuf_Kiosk_07072026_Adset5</t>
        </is>
      </c>
      <c r="M3367" t="inlineStr">
        <is>
          <t>E_Suresh_Natuf_Kiosk_07072026_Adset5</t>
        </is>
      </c>
      <c r="N3367" t="inlineStr">
        <is>
          <t>E_Hindi_Suresh_Natuf_Kiosk_07072026_Adset5_ad3 – Copy 2</t>
        </is>
      </c>
      <c r="O3367" t="inlineStr">
        <is>
          <t>Natuf</t>
        </is>
      </c>
      <c r="P3367" t="inlineStr">
        <is>
          <t>Facebook</t>
        </is>
      </c>
      <c r="Q3367" t="inlineStr">
        <is>
          <t>Tejaswini Tarigopula</t>
        </is>
      </c>
      <c r="R3367" t="inlineStr">
        <is>
          <t>Sai Charan</t>
        </is>
      </c>
      <c r="S3367" t="inlineStr">
        <is>
          <t>-</t>
        </is>
      </c>
      <c r="T3367" t="inlineStr">
        <is>
          <t>Mumbai</t>
        </is>
      </c>
      <c r="U3367" t="inlineStr">
        <is>
          <t xml:space="preserve"> </t>
        </is>
      </c>
      <c r="V3367" t="n">
        <v>2</v>
      </c>
      <c r="W3367" t="n">
        <v>0</v>
      </c>
      <c r="X3367" t="inlineStr">
        <is>
          <t>XXXXXX1022</t>
        </is>
      </c>
      <c r="Y3367" s="72" t="n">
        <v>46326.52037037037</v>
      </c>
    </row>
    <row r="3368">
      <c r="A3368" s="39" t="inlineStr">
        <is>
          <t>6ac50431d2c67ffe7ee2cfb6</t>
        </is>
      </c>
      <c r="B3368" s="72" t="n">
        <v>46301.82825231482</v>
      </c>
      <c r="C3368" s="70" t="n">
        <v>46301</v>
      </c>
      <c r="D3368" t="inlineStr">
        <is>
          <t>2026-10</t>
        </is>
      </c>
      <c r="E3368" t="inlineStr">
        <is>
          <t>Wk of 2026-10-05</t>
        </is>
      </c>
      <c r="F3368" t="inlineStr">
        <is>
          <t>Attempt 2</t>
        </is>
      </c>
      <c r="G3368" s="39" t="str">
        <f>IF(ISNUMBER(MATCH(F3368,QualityStatuses,0)),"Quality Lead","Non-Quality Lead")</f>
        <v>Non-Quality Lead</v>
      </c>
      <c r="H3368" s="39" t="str">
        <f>IFERROR(INDEX(CampTypes,MATCH(I3368,CampList,0)),"Unattributed")</f>
        <v>Old</v>
      </c>
      <c r="I3368" t="inlineStr">
        <is>
          <t>E_Natuf_MF_05092026</t>
        </is>
      </c>
      <c r="J3368" t="inlineStr">
        <is>
          <t>E_Natuf_MF_05092026</t>
        </is>
      </c>
      <c r="K3368" t="inlineStr">
        <is>
          <t>Direct (campaign tagged in CRM)</t>
        </is>
      </c>
      <c r="L3368" t="inlineStr">
        <is>
          <t>E_Natuf_MF_05092026_ Ad Set1</t>
        </is>
      </c>
      <c r="M3368" t="inlineStr">
        <is>
          <t>E_Natuf_MF_05092026_ Ad Set1</t>
        </is>
      </c>
      <c r="N3368" t="inlineStr">
        <is>
          <t>E_Natuf_MF_05092026_ Ad Set1_Ad1</t>
        </is>
      </c>
      <c r="O3368" t="inlineStr">
        <is>
          <t>Natuf_MF</t>
        </is>
      </c>
      <c r="P3368" t="inlineStr">
        <is>
          <t>Facebook</t>
        </is>
      </c>
      <c r="Q3368" t="inlineStr">
        <is>
          <t>Tejaswini Tarigopula</t>
        </is>
      </c>
      <c r="R3368" t="inlineStr">
        <is>
          <t>Sai Charan</t>
        </is>
      </c>
      <c r="S3368" t="inlineStr">
        <is>
          <t>-</t>
        </is>
      </c>
      <c r="T3368" t="inlineStr">
        <is>
          <t>Mangalore</t>
        </is>
      </c>
      <c r="U3368" t="inlineStr">
        <is>
          <t xml:space="preserve"> </t>
        </is>
      </c>
      <c r="V3368" t="n">
        <v>2</v>
      </c>
      <c r="W3368" t="n">
        <v>0</v>
      </c>
      <c r="X3368" t="inlineStr">
        <is>
          <t>XXXXXX6253</t>
        </is>
      </c>
      <c r="Y3368" s="72" t="n">
        <v>46326.52037037037</v>
      </c>
    </row>
    <row r="3369">
      <c r="A3369" s="39" t="inlineStr">
        <is>
          <t>6ac4fc98d54e331116615a2d</t>
        </is>
      </c>
      <c r="B3369" s="72" t="n">
        <v>46301.80574074074</v>
      </c>
      <c r="C3369" s="70" t="n">
        <v>46301</v>
      </c>
      <c r="D3369" t="inlineStr">
        <is>
          <t>2026-10</t>
        </is>
      </c>
      <c r="E3369" t="inlineStr">
        <is>
          <t>Wk of 2026-10-05</t>
        </is>
      </c>
      <c r="F3369" t="inlineStr">
        <is>
          <t>Attempt 1</t>
        </is>
      </c>
      <c r="G3369" s="39" t="str">
        <f>IF(ISNUMBER(MATCH(F3369,QualityStatuses,0)),"Quality Lead","Non-Quality Lead")</f>
        <v>Non-Quality Lead</v>
      </c>
      <c r="H3369" s="39" t="str">
        <f>IFERROR(INDEX(CampTypes,MATCH(I3369,CampList,0)),"Unattributed")</f>
        <v>Old</v>
      </c>
      <c r="I3369" t="inlineStr">
        <is>
          <t>E_Suresh_Natuf_Kiosk_07072026</t>
        </is>
      </c>
      <c r="J3369" t="inlineStr">
        <is>
          <t>E_Suresh_Natuf_Kiosk_07072026</t>
        </is>
      </c>
      <c r="K3369" t="inlineStr">
        <is>
          <t>Direct (campaign tagged in CRM)</t>
        </is>
      </c>
      <c r="L3369" t="inlineStr">
        <is>
          <t>E_Suresh_Natuf_Kiosk_07072026_Adset5</t>
        </is>
      </c>
      <c r="M3369" t="inlineStr">
        <is>
          <t>E_Suresh_Natuf_Kiosk_07072026_Adset5</t>
        </is>
      </c>
      <c r="N3369" t="inlineStr">
        <is>
          <t>E_Hindi_Suresh_Natuf_Kiosk_07072026_Adset5_ad3 – Copy 2</t>
        </is>
      </c>
      <c r="O3369" t="inlineStr">
        <is>
          <t>Natuf</t>
        </is>
      </c>
      <c r="P3369" t="inlineStr">
        <is>
          <t>Facebook</t>
        </is>
      </c>
      <c r="Q3369" t="inlineStr">
        <is>
          <t>Tejaswini Tarigopula</t>
        </is>
      </c>
      <c r="R3369" t="inlineStr">
        <is>
          <t>Rauth Sanketh</t>
        </is>
      </c>
      <c r="S3369" t="inlineStr">
        <is>
          <t>-</t>
        </is>
      </c>
      <c r="T3369" t="inlineStr">
        <is>
          <t>Lucknow</t>
        </is>
      </c>
      <c r="U3369" t="inlineStr">
        <is>
          <t xml:space="preserve"> </t>
        </is>
      </c>
      <c r="V3369" t="n">
        <v>3</v>
      </c>
      <c r="W3369" t="n">
        <v>0</v>
      </c>
      <c r="X3369" t="inlineStr">
        <is>
          <t>XXXXXX0377</t>
        </is>
      </c>
      <c r="Y3369" s="72" t="n">
        <v>46326.52037037037</v>
      </c>
    </row>
    <row r="3370">
      <c r="A3370" s="39" t="inlineStr">
        <is>
          <t>6ac4f8384c5cc6fd02c38db5</t>
        </is>
      </c>
      <c r="B3370" s="72" t="n">
        <v>46301.79277777778</v>
      </c>
      <c r="C3370" s="70" t="n">
        <v>46301</v>
      </c>
      <c r="D3370" t="inlineStr">
        <is>
          <t>2026-10</t>
        </is>
      </c>
      <c r="E3370" t="inlineStr">
        <is>
          <t>Wk of 2026-10-05</t>
        </is>
      </c>
      <c r="F3370" t="inlineStr">
        <is>
          <t>Connected</t>
        </is>
      </c>
      <c r="G3370" s="39" t="str">
        <f>IF(ISNUMBER(MATCH(F3370,QualityStatuses,0)),"Quality Lead","Non-Quality Lead")</f>
        <v>Non-Quality Lead</v>
      </c>
      <c r="H3370" s="39" t="str">
        <f>IFERROR(INDEX(CampTypes,MATCH(I3370,CampList,0)),"Unattributed")</f>
        <v>Old</v>
      </c>
      <c r="I3370" t="inlineStr">
        <is>
          <t>E_Natuf_Foco_10092026</t>
        </is>
      </c>
      <c r="J3370" t="inlineStr">
        <is>
          <t>E_Natuf_Foco_10092026</t>
        </is>
      </c>
      <c r="K3370" t="inlineStr">
        <is>
          <t>Direct (campaign tagged in CRM)</t>
        </is>
      </c>
      <c r="L3370" t="inlineStr">
        <is>
          <t>E_Natuf_Foco_10092026_Ad Set4</t>
        </is>
      </c>
      <c r="M3370" t="inlineStr">
        <is>
          <t>E_Natuf_Foco_10092026_Ad Set4</t>
        </is>
      </c>
      <c r="N3370" t="inlineStr">
        <is>
          <t>E_Natuf_Foco_10092026_Ad Set4_Ad4 -1</t>
        </is>
      </c>
      <c r="O3370" t="inlineStr">
        <is>
          <t>Natuf</t>
        </is>
      </c>
      <c r="P3370" t="inlineStr">
        <is>
          <t>Facebook</t>
        </is>
      </c>
      <c r="Q3370" t="inlineStr">
        <is>
          <t>Tejaswini Tarigopula</t>
        </is>
      </c>
      <c r="R3370" t="inlineStr">
        <is>
          <t>Shivani Sharma</t>
        </is>
      </c>
      <c r="S3370" t="inlineStr">
        <is>
          <t>-</t>
        </is>
      </c>
      <c r="T3370" t="inlineStr">
        <is>
          <t>Kochi</t>
        </is>
      </c>
      <c r="U3370" t="inlineStr">
        <is>
          <t xml:space="preserve"> </t>
        </is>
      </c>
      <c r="V3370" t="n">
        <v>6</v>
      </c>
      <c r="W3370" t="n">
        <v>1</v>
      </c>
      <c r="X3370" t="inlineStr">
        <is>
          <t>XXXXXX3286</t>
        </is>
      </c>
      <c r="Y3370" s="72" t="n">
        <v>46326.52037037037</v>
      </c>
    </row>
    <row r="3371">
      <c r="A3371" s="39" t="inlineStr">
        <is>
          <t>6ac4f485b7f8ae6095942fcd</t>
        </is>
      </c>
      <c r="B3371" s="72" t="n">
        <v>46301.78181712963</v>
      </c>
      <c r="C3371" s="70" t="n">
        <v>46301</v>
      </c>
      <c r="D3371" t="inlineStr">
        <is>
          <t>2026-10</t>
        </is>
      </c>
      <c r="E3371" t="inlineStr">
        <is>
          <t>Wk of 2026-10-05</t>
        </is>
      </c>
      <c r="F3371" t="inlineStr">
        <is>
          <t>Qualified</t>
        </is>
      </c>
      <c r="G3371" s="39" t="str">
        <f>IF(ISNUMBER(MATCH(F3371,QualityStatuses,0)),"Quality Lead","Non-Quality Lead")</f>
        <v>Quality Lead</v>
      </c>
      <c r="H3371" s="39" t="str">
        <f>IFERROR(INDEX(CampTypes,MATCH(I3371,CampList,0)),"Unattributed")</f>
        <v>Old</v>
      </c>
      <c r="I3371" t="inlineStr">
        <is>
          <t>E_Suresh_Natuf_Kiosk_07072026</t>
        </is>
      </c>
      <c r="J3371" t="inlineStr">
        <is>
          <t>E_Suresh_Natuf_Kiosk_07072026</t>
        </is>
      </c>
      <c r="K3371" t="inlineStr">
        <is>
          <t>Direct (campaign tagged in CRM)</t>
        </is>
      </c>
      <c r="L3371" t="inlineStr">
        <is>
          <t>E_Suresh_Natuf_Kiosk_07072026_Adset5</t>
        </is>
      </c>
      <c r="M3371" t="inlineStr">
        <is>
          <t>E_Suresh_Natuf_Kiosk_07072026_Adset5</t>
        </is>
      </c>
      <c r="N3371" t="inlineStr">
        <is>
          <t>E_Hindi_Suresh_Natuf_Kiosk_07072026_Adset5_ad3 – Copy 2</t>
        </is>
      </c>
      <c r="O3371" t="inlineStr">
        <is>
          <t>Natuf</t>
        </is>
      </c>
      <c r="P3371" t="inlineStr">
        <is>
          <t>Facebook</t>
        </is>
      </c>
      <c r="Q3371" t="inlineStr">
        <is>
          <t>Tejaswini Tarigopula</t>
        </is>
      </c>
      <c r="R3371" t="inlineStr">
        <is>
          <t>Shivamani</t>
        </is>
      </c>
      <c r="S3371" t="inlineStr">
        <is>
          <t>-</t>
        </is>
      </c>
      <c r="T3371" t="inlineStr">
        <is>
          <t>Gurugram</t>
        </is>
      </c>
      <c r="U3371" t="inlineStr">
        <is>
          <t xml:space="preserve"> </t>
        </is>
      </c>
      <c r="V3371" t="n">
        <v>5</v>
      </c>
      <c r="W3371" t="n">
        <v>4</v>
      </c>
      <c r="X3371" t="inlineStr">
        <is>
          <t>XXXXXX0577</t>
        </is>
      </c>
      <c r="Y3371" s="72" t="n">
        <v>46326.52037037037</v>
      </c>
    </row>
    <row r="3372">
      <c r="A3372" s="39" t="inlineStr">
        <is>
          <t>6ac4e79d76ceac0e45653feb</t>
        </is>
      </c>
      <c r="B3372" s="72" t="n">
        <v>46301.74357638889</v>
      </c>
      <c r="C3372" s="70" t="n">
        <v>46301</v>
      </c>
      <c r="D3372" t="inlineStr">
        <is>
          <t>2026-10</t>
        </is>
      </c>
      <c r="E3372" t="inlineStr">
        <is>
          <t>Wk of 2026-10-05</t>
        </is>
      </c>
      <c r="F3372" t="inlineStr">
        <is>
          <t>Lost</t>
        </is>
      </c>
      <c r="G3372" s="39" t="str">
        <f>IF(ISNUMBER(MATCH(F3372,QualityStatuses,0)),"Quality Lead","Non-Quality Lead")</f>
        <v>Non-Quality Lead</v>
      </c>
      <c r="H3372" s="39" t="str">
        <f>IFERROR(INDEX(CampTypes,MATCH(I3372,CampList,0)),"Unattributed")</f>
        <v>Old</v>
      </c>
      <c r="I3372" t="inlineStr">
        <is>
          <t>E_Natuf_Amazon_29092026</t>
        </is>
      </c>
      <c r="J3372" t="inlineStr">
        <is>
          <t>E_Natuf_Amazon_29092026</t>
        </is>
      </c>
      <c r="K3372" t="inlineStr">
        <is>
          <t>Direct (campaign tagged in CRM)</t>
        </is>
      </c>
      <c r="L3372" t="inlineStr">
        <is>
          <t>E_Natuf_Amazon_29092026_Ad Set</t>
        </is>
      </c>
      <c r="M3372" t="inlineStr">
        <is>
          <t>E_Natuf_Amazon_29092026_Ad Set</t>
        </is>
      </c>
      <c r="N3372" t="inlineStr">
        <is>
          <t>E_Natuf_Amazon_29092026_Ad Set_Ad</t>
        </is>
      </c>
      <c r="O3372" t="inlineStr">
        <is>
          <t>Natuf</t>
        </is>
      </c>
      <c r="P3372" t="inlineStr">
        <is>
          <t>Whatsapp Cloud API</t>
        </is>
      </c>
      <c r="Q3372" t="inlineStr">
        <is>
          <t>Tejaswini Tarigopula</t>
        </is>
      </c>
      <c r="R3372" t="inlineStr">
        <is>
          <t>Arjuman Vidya Sagar</t>
        </is>
      </c>
      <c r="S3372" t="inlineStr">
        <is>
          <t>DNP - Did Not Pick Up</t>
        </is>
      </c>
      <c r="T3372" t="inlineStr">
        <is>
          <t>Gola Gokarannath</t>
        </is>
      </c>
      <c r="U3372" t="inlineStr">
        <is>
          <t xml:space="preserve"> </t>
        </is>
      </c>
      <c r="V3372" t="n">
        <v>6</v>
      </c>
      <c r="W3372" t="n">
        <v>0</v>
      </c>
      <c r="X3372" t="inlineStr">
        <is>
          <t>XXXXXX0661</t>
        </is>
      </c>
      <c r="Y3372" s="72" t="n">
        <v>46326.52037037037</v>
      </c>
    </row>
    <row r="3373">
      <c r="A3373" s="39" t="inlineStr">
        <is>
          <t>6ac4e796e13b73cd68c0c859</t>
        </is>
      </c>
      <c r="B3373" s="72" t="n">
        <v>46301.74349537037</v>
      </c>
      <c r="C3373" s="70" t="n">
        <v>46301</v>
      </c>
      <c r="D3373" t="inlineStr">
        <is>
          <t>2026-10</t>
        </is>
      </c>
      <c r="E3373" t="inlineStr">
        <is>
          <t>Wk of 2026-10-05</t>
        </is>
      </c>
      <c r="F3373" t="inlineStr">
        <is>
          <t>Attempt 2</t>
        </is>
      </c>
      <c r="G3373" s="39" t="str">
        <f>IF(ISNUMBER(MATCH(F3373,QualityStatuses,0)),"Quality Lead","Non-Quality Lead")</f>
        <v>Non-Quality Lead</v>
      </c>
      <c r="H3373" s="39" t="str">
        <f>IFERROR(INDEX(CampTypes,MATCH(I3373,CampList,0)),"Unattributed")</f>
        <v>Old</v>
      </c>
      <c r="I3373" t="inlineStr">
        <is>
          <t>E_Suresh_Natuf_Kiosk_07072026</t>
        </is>
      </c>
      <c r="J3373" t="inlineStr">
        <is>
          <t>E_Suresh_Natuf_Kiosk_07072026</t>
        </is>
      </c>
      <c r="K3373" t="inlineStr">
        <is>
          <t>Direct (campaign tagged in CRM)</t>
        </is>
      </c>
      <c r="L3373" t="inlineStr">
        <is>
          <t>E_Suresh_Natuf_Kiosk_07072026_Adset5</t>
        </is>
      </c>
      <c r="M3373" t="inlineStr">
        <is>
          <t>E_Suresh_Natuf_Kiosk_07072026_Adset5</t>
        </is>
      </c>
      <c r="N3373" t="inlineStr">
        <is>
          <t>E_Hindi_Suresh_Natuf_Kiosk_07072026_Adset5_ad3 – Copy 2</t>
        </is>
      </c>
      <c r="O3373" t="inlineStr">
        <is>
          <t>Natuf</t>
        </is>
      </c>
      <c r="P3373" t="inlineStr">
        <is>
          <t>Facebook</t>
        </is>
      </c>
      <c r="Q3373" t="inlineStr">
        <is>
          <t>Tejaswini Tarigopula</t>
        </is>
      </c>
      <c r="R3373" t="inlineStr">
        <is>
          <t>Rauth Sanketh</t>
        </is>
      </c>
      <c r="S3373" t="inlineStr">
        <is>
          <t>-</t>
        </is>
      </c>
      <c r="T3373" t="inlineStr">
        <is>
          <t>Jodhpur</t>
        </is>
      </c>
      <c r="U3373" t="inlineStr">
        <is>
          <t xml:space="preserve"> </t>
        </is>
      </c>
      <c r="V3373" t="n">
        <v>2</v>
      </c>
      <c r="W3373" t="n">
        <v>0</v>
      </c>
      <c r="X3373" t="inlineStr">
        <is>
          <t>XXXXXX8996</t>
        </is>
      </c>
      <c r="Y3373" s="72" t="n">
        <v>46326.52037037037</v>
      </c>
    </row>
    <row r="3374">
      <c r="A3374" s="39" t="inlineStr">
        <is>
          <t>6ac4d7d41de5b0482f04bba8</t>
        </is>
      </c>
      <c r="B3374" s="72" t="n">
        <v>46301.69680555556</v>
      </c>
      <c r="C3374" s="70" t="n">
        <v>46301</v>
      </c>
      <c r="D3374" t="inlineStr">
        <is>
          <t>2026-10</t>
        </is>
      </c>
      <c r="E3374" t="inlineStr">
        <is>
          <t>Wk of 2026-10-05</t>
        </is>
      </c>
      <c r="F3374" t="inlineStr">
        <is>
          <t>Details Shared</t>
        </is>
      </c>
      <c r="G3374" s="39" t="str">
        <f>IF(ISNUMBER(MATCH(F3374,QualityStatuses,0)),"Quality Lead","Non-Quality Lead")</f>
        <v>Quality Lead</v>
      </c>
      <c r="H3374" s="39" t="str">
        <f>IFERROR(INDEX(CampTypes,MATCH(I3374,CampList,0)),"Unattributed")</f>
        <v>Old</v>
      </c>
      <c r="I3374" t="inlineStr">
        <is>
          <t>E_Suresh_Natuf_Kiosk_07072026</t>
        </is>
      </c>
      <c r="J3374" t="inlineStr">
        <is>
          <t>E_Suresh_Natuf_Kiosk_07072026</t>
        </is>
      </c>
      <c r="K3374" t="inlineStr">
        <is>
          <t>Direct (campaign tagged in CRM)</t>
        </is>
      </c>
      <c r="L3374" t="inlineStr">
        <is>
          <t>E_Suresh_Natuf_Kiosk_07072026_Adset5</t>
        </is>
      </c>
      <c r="M3374" t="inlineStr">
        <is>
          <t>E_Suresh_Natuf_Kiosk_07072026_Adset5</t>
        </is>
      </c>
      <c r="N3374" t="inlineStr">
        <is>
          <t>E_Hindi_Suresh_Natuf_Kiosk_07072026_Adset5_ad3 – Copy 2</t>
        </is>
      </c>
      <c r="O3374" t="inlineStr">
        <is>
          <t>Natuf</t>
        </is>
      </c>
      <c r="P3374" t="inlineStr">
        <is>
          <t>Facebook</t>
        </is>
      </c>
      <c r="Q3374" t="inlineStr">
        <is>
          <t>Marshal Malbari</t>
        </is>
      </c>
      <c r="R3374" t="inlineStr">
        <is>
          <t>Rinkita Virvani</t>
        </is>
      </c>
      <c r="S3374" t="inlineStr">
        <is>
          <t>-</t>
        </is>
      </c>
      <c r="T3374" t="inlineStr">
        <is>
          <t>Hyderabad</t>
        </is>
      </c>
      <c r="U3374" t="inlineStr">
        <is>
          <t xml:space="preserve"> </t>
        </is>
      </c>
      <c r="V3374" t="n">
        <v>4</v>
      </c>
      <c r="W3374" t="n">
        <v>4</v>
      </c>
      <c r="X3374" t="inlineStr">
        <is>
          <t>XXXXXX8577</t>
        </is>
      </c>
      <c r="Y3374" s="72" t="n">
        <v>46326.52037037037</v>
      </c>
    </row>
    <row r="3375">
      <c r="A3375" s="39" t="inlineStr">
        <is>
          <t>6ac4d5ef0152694c15b0831f</t>
        </is>
      </c>
      <c r="B3375" s="72" t="n">
        <v>46301.69119212963</v>
      </c>
      <c r="C3375" s="70" t="n">
        <v>46301</v>
      </c>
      <c r="D3375" t="inlineStr">
        <is>
          <t>2026-10</t>
        </is>
      </c>
      <c r="E3375" t="inlineStr">
        <is>
          <t>Wk of 2026-10-05</t>
        </is>
      </c>
      <c r="F3375" t="inlineStr">
        <is>
          <t>Lost</t>
        </is>
      </c>
      <c r="G3375" s="39" t="str">
        <f>IF(ISNUMBER(MATCH(F3375,QualityStatuses,0)),"Quality Lead","Non-Quality Lead")</f>
        <v>Non-Quality Lead</v>
      </c>
      <c r="H3375" s="39" t="str">
        <f>IFERROR(INDEX(CampTypes,MATCH(I3375,CampList,0)),"Unattributed")</f>
        <v>Old</v>
      </c>
      <c r="I3375" t="inlineStr">
        <is>
          <t>E_Natuf_Amazon_29092026</t>
        </is>
      </c>
      <c r="J3375" t="inlineStr">
        <is>
          <t>E_Natuf_Amazon_29092026</t>
        </is>
      </c>
      <c r="K3375" t="inlineStr">
        <is>
          <t>Direct (campaign tagged in CRM)</t>
        </is>
      </c>
      <c r="L3375" t="inlineStr">
        <is>
          <t>E_Natuf_Amazon_29092026_Ad Set</t>
        </is>
      </c>
      <c r="M3375" t="inlineStr">
        <is>
          <t>E_Natuf_Amazon_29092026_Ad Set</t>
        </is>
      </c>
      <c r="N3375" t="inlineStr">
        <is>
          <t>E_Natuf_Amazon_29092026_Ad Set_Ad</t>
        </is>
      </c>
      <c r="O3375" t="inlineStr">
        <is>
          <t>Natuf</t>
        </is>
      </c>
      <c r="P3375" t="inlineStr">
        <is>
          <t>Facebook</t>
        </is>
      </c>
      <c r="Q3375" t="inlineStr">
        <is>
          <t>Marshal Malbari</t>
        </is>
      </c>
      <c r="R3375" t="inlineStr">
        <is>
          <t>Vanita Joshi</t>
        </is>
      </c>
      <c r="S3375" t="inlineStr">
        <is>
          <t>DNP - Did Not Pick Up</t>
        </is>
      </c>
      <c r="T3375" t="inlineStr">
        <is>
          <t>faridabad</t>
        </is>
      </c>
      <c r="U3375" t="inlineStr">
        <is>
          <t xml:space="preserve"> </t>
        </is>
      </c>
      <c r="V3375" t="n">
        <v>8</v>
      </c>
      <c r="W3375" t="n">
        <v>2</v>
      </c>
      <c r="X3375" t="inlineStr">
        <is>
          <t>XXXXXX4751</t>
        </is>
      </c>
      <c r="Y3375" s="72" t="n">
        <v>46326.52037037037</v>
      </c>
    </row>
    <row r="3376">
      <c r="A3376" s="39" t="inlineStr">
        <is>
          <t>6ac4d1afa09e267b1a23600b</t>
        </is>
      </c>
      <c r="B3376" s="72" t="n">
        <v>46301.67859953704</v>
      </c>
      <c r="C3376" s="70" t="n">
        <v>46301</v>
      </c>
      <c r="D3376" t="inlineStr">
        <is>
          <t>2026-10</t>
        </is>
      </c>
      <c r="E3376" t="inlineStr">
        <is>
          <t>Wk of 2026-10-05</t>
        </is>
      </c>
      <c r="F3376" t="inlineStr">
        <is>
          <t>Lost</t>
        </is>
      </c>
      <c r="G3376" s="39" t="str">
        <f>IF(ISNUMBER(MATCH(F3376,QualityStatuses,0)),"Quality Lead","Non-Quality Lead")</f>
        <v>Non-Quality Lead</v>
      </c>
      <c r="H3376" s="39" t="str">
        <f>IFERROR(INDEX(CampTypes,MATCH(I3376,CampList,0)),"Unattributed")</f>
        <v>Old</v>
      </c>
      <c r="I3376" t="inlineStr">
        <is>
          <t>E_Suresh_Natuf_Kiosk_07072026</t>
        </is>
      </c>
      <c r="J3376" t="inlineStr">
        <is>
          <t>E_Suresh_Natuf_Kiosk_07072026</t>
        </is>
      </c>
      <c r="K3376" t="inlineStr">
        <is>
          <t>Direct (campaign tagged in CRM)</t>
        </is>
      </c>
      <c r="L3376" t="inlineStr">
        <is>
          <t>E_Suresh_Natuf_Kiosk_07072026_Adset5</t>
        </is>
      </c>
      <c r="M3376" t="inlineStr">
        <is>
          <t>E_Suresh_Natuf_Kiosk_07072026_Adset5</t>
        </is>
      </c>
      <c r="N3376" t="inlineStr">
        <is>
          <t>E_Hindi_Suresh_Natuf_Kiosk_07072026_Adset5_ad3 – Copy 2</t>
        </is>
      </c>
      <c r="O3376" t="inlineStr">
        <is>
          <t>Natuf</t>
        </is>
      </c>
      <c r="P3376" t="inlineStr">
        <is>
          <t>Facebook</t>
        </is>
      </c>
      <c r="Q3376" t="inlineStr">
        <is>
          <t>Marshal Malbari</t>
        </is>
      </c>
      <c r="R3376" t="inlineStr">
        <is>
          <t>Shubham Menon</t>
        </is>
      </c>
      <c r="S3376" t="inlineStr">
        <is>
          <t>DNP - Did Not Pick Up</t>
        </is>
      </c>
      <c r="T3376" t="inlineStr">
        <is>
          <t>Lucknow</t>
        </is>
      </c>
      <c r="U3376" t="inlineStr">
        <is>
          <t xml:space="preserve"> </t>
        </is>
      </c>
      <c r="V3376" t="n">
        <v>5</v>
      </c>
      <c r="W3376" t="n">
        <v>4</v>
      </c>
      <c r="X3376" t="inlineStr">
        <is>
          <t>XXXXXX1029</t>
        </is>
      </c>
      <c r="Y3376" s="72" t="n">
        <v>46326.52037037037</v>
      </c>
    </row>
    <row r="3377">
      <c r="A3377" s="39" t="inlineStr">
        <is>
          <t>6ac4c9eed0c4dbf97f4bee21</t>
        </is>
      </c>
      <c r="B3377" s="72" t="n">
        <v>46301.655625</v>
      </c>
      <c r="C3377" s="70" t="n">
        <v>46301</v>
      </c>
      <c r="D3377" t="inlineStr">
        <is>
          <t>2026-10</t>
        </is>
      </c>
      <c r="E3377" t="inlineStr">
        <is>
          <t>Wk of 2026-10-05</t>
        </is>
      </c>
      <c r="F3377" t="inlineStr">
        <is>
          <t>Attempt 1</t>
        </is>
      </c>
      <c r="G3377" s="39" t="str">
        <f>IF(ISNUMBER(MATCH(F3377,QualityStatuses,0)),"Quality Lead","Non-Quality Lead")</f>
        <v>Non-Quality Lead</v>
      </c>
      <c r="H3377" s="39" t="str">
        <f>IFERROR(INDEX(CampTypes,MATCH(I3377,CampList,0)),"Unattributed")</f>
        <v>Old</v>
      </c>
      <c r="I3377" t="inlineStr">
        <is>
          <t>E_Suresh_Natuf_Kiosk_07072026</t>
        </is>
      </c>
      <c r="J3377" t="inlineStr">
        <is>
          <t>E_Suresh_Natuf_Kiosk_07072026</t>
        </is>
      </c>
      <c r="K3377" t="inlineStr">
        <is>
          <t>Direct (campaign tagged in CRM)</t>
        </is>
      </c>
      <c r="L3377" t="inlineStr">
        <is>
          <t>E_Suresh_Natuf_Kiosk_07072026_Adset5</t>
        </is>
      </c>
      <c r="M3377" t="inlineStr">
        <is>
          <t>E_Suresh_Natuf_Kiosk_07072026_Adset5</t>
        </is>
      </c>
      <c r="N3377" t="inlineStr">
        <is>
          <t>E_Hindi_Suresh_Natuf_Kiosk_07072026_Adset5_ad3 – Copy 2</t>
        </is>
      </c>
      <c r="O3377" t="inlineStr">
        <is>
          <t>Natuf</t>
        </is>
      </c>
      <c r="P3377" t="inlineStr">
        <is>
          <t>Facebook</t>
        </is>
      </c>
      <c r="Q3377" t="inlineStr">
        <is>
          <t>Marshal Malbari</t>
        </is>
      </c>
      <c r="R3377" t="inlineStr">
        <is>
          <t>Rudresh Thorat</t>
        </is>
      </c>
      <c r="S3377" t="inlineStr">
        <is>
          <t>-</t>
        </is>
      </c>
      <c r="T3377" t="inlineStr">
        <is>
          <t>Rennes</t>
        </is>
      </c>
      <c r="U3377" t="inlineStr">
        <is>
          <t xml:space="preserve"> </t>
        </is>
      </c>
      <c r="V3377" t="n">
        <v>1</v>
      </c>
      <c r="W3377" t="n">
        <v>0</v>
      </c>
      <c r="X3377" t="inlineStr">
        <is>
          <t>XXXXXX2496</t>
        </is>
      </c>
      <c r="Y3377" s="72" t="n">
        <v>46326.52037037037</v>
      </c>
    </row>
    <row r="3378">
      <c r="A3378" s="39" t="inlineStr">
        <is>
          <t>6ac4c7f7153c9b4e59917665</t>
        </is>
      </c>
      <c r="B3378" s="72" t="n">
        <v>46301.64980324074</v>
      </c>
      <c r="C3378" s="70" t="n">
        <v>46301</v>
      </c>
      <c r="D3378" t="inlineStr">
        <is>
          <t>2026-10</t>
        </is>
      </c>
      <c r="E3378" t="inlineStr">
        <is>
          <t>Wk of 2026-10-05</t>
        </is>
      </c>
      <c r="F3378" t="inlineStr">
        <is>
          <t>Details Shared</t>
        </is>
      </c>
      <c r="G3378" s="39" t="str">
        <f>IF(ISNUMBER(MATCH(F3378,QualityStatuses,0)),"Quality Lead","Non-Quality Lead")</f>
        <v>Quality Lead</v>
      </c>
      <c r="H3378" s="39" t="str">
        <f>IFERROR(INDEX(CampTypes,MATCH(I3378,CampList,0)),"Unattributed")</f>
        <v>Old</v>
      </c>
      <c r="I3378" t="inlineStr">
        <is>
          <t>E_Suresh_Natuf_Kiosk_07072026</t>
        </is>
      </c>
      <c r="J3378" t="inlineStr">
        <is>
          <t>E_Suresh_Natuf_Kiosk_07072026</t>
        </is>
      </c>
      <c r="K3378" t="inlineStr">
        <is>
          <t>Direct (campaign tagged in CRM)</t>
        </is>
      </c>
      <c r="L3378" t="inlineStr">
        <is>
          <t>E_Suresh_Natuf_Kiosk_07072026_Adset5</t>
        </is>
      </c>
      <c r="M3378" t="inlineStr">
        <is>
          <t>E_Suresh_Natuf_Kiosk_07072026_Adset5</t>
        </is>
      </c>
      <c r="N3378" t="inlineStr">
        <is>
          <t>E_Hindi_Suresh_Natuf_Kiosk_07072026_Adset5_ad3 – Copy 2</t>
        </is>
      </c>
      <c r="O3378" t="inlineStr">
        <is>
          <t>Natuf</t>
        </is>
      </c>
      <c r="P3378" t="inlineStr">
        <is>
          <t>Facebook</t>
        </is>
      </c>
      <c r="Q3378" t="inlineStr">
        <is>
          <t>Marshal Malbari</t>
        </is>
      </c>
      <c r="R3378" t="inlineStr">
        <is>
          <t>Aisha Rasalkar</t>
        </is>
      </c>
      <c r="S3378" t="inlineStr">
        <is>
          <t>-</t>
        </is>
      </c>
      <c r="T3378" t="inlineStr">
        <is>
          <t>Gurgaon</t>
        </is>
      </c>
      <c r="U3378" t="inlineStr">
        <is>
          <t xml:space="preserve"> </t>
        </is>
      </c>
      <c r="V3378" t="n">
        <v>1</v>
      </c>
      <c r="W3378" t="n">
        <v>1</v>
      </c>
      <c r="X3378" t="inlineStr">
        <is>
          <t>XXXXXX3055</t>
        </is>
      </c>
      <c r="Y3378" s="72" t="n">
        <v>46326.52037037037</v>
      </c>
    </row>
    <row r="3379">
      <c r="A3379" s="39" t="inlineStr">
        <is>
          <t>6ac4ad06d0abd4f4dc9ef4dc</t>
        </is>
      </c>
      <c r="B3379" s="72" t="n">
        <v>46301.56997685185</v>
      </c>
      <c r="C3379" s="70" t="n">
        <v>46301</v>
      </c>
      <c r="D3379" t="inlineStr">
        <is>
          <t>2026-10</t>
        </is>
      </c>
      <c r="E3379" t="inlineStr">
        <is>
          <t>Wk of 2026-10-05</t>
        </is>
      </c>
      <c r="F3379" t="inlineStr">
        <is>
          <t>Lost</t>
        </is>
      </c>
      <c r="G3379" s="39" t="str">
        <f>IF(ISNUMBER(MATCH(F3379,QualityStatuses,0)),"Quality Lead","Non-Quality Lead")</f>
        <v>Non-Quality Lead</v>
      </c>
      <c r="H3379" s="39" t="str">
        <f>IFERROR(INDEX(CampTypes,MATCH(I3379,CampList,0)),"Unattributed")</f>
        <v>Old</v>
      </c>
      <c r="I3379" t="inlineStr">
        <is>
          <t>E_Natuf_Amazon_29092026</t>
        </is>
      </c>
      <c r="J3379" t="inlineStr">
        <is>
          <t>E_Natuf_Amazon_29092026</t>
        </is>
      </c>
      <c r="K3379" t="inlineStr">
        <is>
          <t>Direct (campaign tagged in CRM)</t>
        </is>
      </c>
      <c r="L3379" t="inlineStr">
        <is>
          <t>E_Natuf_Amazon_29092026_Ad Set</t>
        </is>
      </c>
      <c r="M3379" t="inlineStr">
        <is>
          <t>E_Natuf_Amazon_29092026_Ad Set</t>
        </is>
      </c>
      <c r="N3379" t="inlineStr">
        <is>
          <t>E_Natuf_Amazon_29092026_Ad Set_Ad</t>
        </is>
      </c>
      <c r="O3379" t="inlineStr">
        <is>
          <t>Natuf</t>
        </is>
      </c>
      <c r="P3379" t="inlineStr">
        <is>
          <t>Facebook</t>
        </is>
      </c>
      <c r="Q3379" t="inlineStr">
        <is>
          <t>Tejaswini Tarigopula</t>
        </is>
      </c>
      <c r="R3379" t="inlineStr">
        <is>
          <t>Shivani Sharma</t>
        </is>
      </c>
      <c r="S3379" t="inlineStr">
        <is>
          <t>Not Interested</t>
        </is>
      </c>
      <c r="T3379" t="inlineStr">
        <is>
          <t>Indore</t>
        </is>
      </c>
      <c r="U3379" t="inlineStr">
        <is>
          <t xml:space="preserve"> </t>
        </is>
      </c>
      <c r="V3379" t="n">
        <v>4</v>
      </c>
      <c r="W3379" t="n">
        <v>3</v>
      </c>
      <c r="X3379" t="inlineStr">
        <is>
          <t>XXXXXX0251</t>
        </is>
      </c>
      <c r="Y3379" s="72" t="n">
        <v>46326.52037037037</v>
      </c>
    </row>
    <row r="3380">
      <c r="A3380" s="39" t="inlineStr">
        <is>
          <t>6ac4971d541995513f39da61</t>
        </is>
      </c>
      <c r="B3380" s="72" t="n">
        <v>46301.50505787037</v>
      </c>
      <c r="C3380" s="70" t="n">
        <v>46301</v>
      </c>
      <c r="D3380" t="inlineStr">
        <is>
          <t>2026-10</t>
        </is>
      </c>
      <c r="E3380" t="inlineStr">
        <is>
          <t>Wk of 2026-10-05</t>
        </is>
      </c>
      <c r="F3380" t="inlineStr">
        <is>
          <t>Details Shared</t>
        </is>
      </c>
      <c r="G3380" s="39" t="str">
        <f>IF(ISNUMBER(MATCH(F3380,QualityStatuses,0)),"Quality Lead","Non-Quality Lead")</f>
        <v>Quality Lead</v>
      </c>
      <c r="H3380" s="39" t="str">
        <f>IFERROR(INDEX(CampTypes,MATCH(I3380,CampList,0)),"Unattributed")</f>
        <v>Old</v>
      </c>
      <c r="I3380" t="inlineStr">
        <is>
          <t>E_Natuf_Generic_13082026</t>
        </is>
      </c>
      <c r="J3380" t="inlineStr">
        <is>
          <t>E_Natuf_Generic_13082026</t>
        </is>
      </c>
      <c r="K3380" t="inlineStr">
        <is>
          <t>Direct (campaign tagged in CRM)</t>
        </is>
      </c>
      <c r="L3380" t="inlineStr">
        <is>
          <t>E_Natuf_Generic_13082026_Adset1</t>
        </is>
      </c>
      <c r="M3380" t="inlineStr">
        <is>
          <t>E_Natuf_Generic_13082026_Adset1</t>
        </is>
      </c>
      <c r="N3380" t="inlineStr">
        <is>
          <t>E_Natuf_Generic_13082026_Adset1_Ad1</t>
        </is>
      </c>
      <c r="O3380" t="inlineStr">
        <is>
          <t>Natuf</t>
        </is>
      </c>
      <c r="P3380" t="inlineStr">
        <is>
          <t>Facebook</t>
        </is>
      </c>
      <c r="Q3380" t="inlineStr">
        <is>
          <t>Tejaswini Tarigopula</t>
        </is>
      </c>
      <c r="R3380" t="inlineStr">
        <is>
          <t>Shivamani</t>
        </is>
      </c>
      <c r="S3380" t="inlineStr">
        <is>
          <t>-</t>
        </is>
      </c>
      <c r="T3380" t="inlineStr">
        <is>
          <t>Vijayawada</t>
        </is>
      </c>
      <c r="U3380" t="inlineStr">
        <is>
          <t xml:space="preserve"> </t>
        </is>
      </c>
      <c r="V3380" t="n">
        <v>6</v>
      </c>
      <c r="W3380" t="n">
        <v>3</v>
      </c>
      <c r="X3380" t="inlineStr">
        <is>
          <t>XXXXXX3118</t>
        </is>
      </c>
      <c r="Y3380" s="72" t="n">
        <v>46326.52037037037</v>
      </c>
    </row>
    <row r="3381">
      <c r="A3381" s="39" t="inlineStr">
        <is>
          <t>6ac48fda2ff4aa6a63a7ab48</t>
        </is>
      </c>
      <c r="B3381" s="72" t="n">
        <v>46301.48354166667</v>
      </c>
      <c r="C3381" s="70" t="n">
        <v>46301</v>
      </c>
      <c r="D3381" t="inlineStr">
        <is>
          <t>2026-10</t>
        </is>
      </c>
      <c r="E3381" t="inlineStr">
        <is>
          <t>Wk of 2026-10-05</t>
        </is>
      </c>
      <c r="F3381" t="inlineStr">
        <is>
          <t>Details Shared</t>
        </is>
      </c>
      <c r="G3381" s="39" t="str">
        <f>IF(ISNUMBER(MATCH(F3381,QualityStatuses,0)),"Quality Lead","Non-Quality Lead")</f>
        <v>Quality Lead</v>
      </c>
      <c r="H3381" s="39" t="str">
        <f>IFERROR(INDEX(CampTypes,MATCH(I3381,CampList,0)),"Unattributed")</f>
        <v>Old</v>
      </c>
      <c r="I3381" t="inlineStr">
        <is>
          <t>E_Suresh_Natuf_Kiosk_07072026</t>
        </is>
      </c>
      <c r="J3381" t="inlineStr">
        <is>
          <t>E_Suresh_Natuf_Kiosk_07072026</t>
        </is>
      </c>
      <c r="K3381" t="inlineStr">
        <is>
          <t>Direct (campaign tagged in CRM)</t>
        </is>
      </c>
      <c r="L3381" t="inlineStr">
        <is>
          <t>E_Suresh_Natuf_Kiosk_07072026_Adset5</t>
        </is>
      </c>
      <c r="M3381" t="inlineStr">
        <is>
          <t>E_Suresh_Natuf_Kiosk_07072026_Adset5</t>
        </is>
      </c>
      <c r="N3381" t="inlineStr">
        <is>
          <t>E_Hindi_Suresh_Natuf_Kiosk_07072026_Adset5_ad3 – Copy 2</t>
        </is>
      </c>
      <c r="O3381" t="inlineStr">
        <is>
          <t>Natuf</t>
        </is>
      </c>
      <c r="P3381" t="inlineStr">
        <is>
          <t>Facebook</t>
        </is>
      </c>
      <c r="Q3381" t="inlineStr">
        <is>
          <t>Marshal Malbari</t>
        </is>
      </c>
      <c r="R3381" t="inlineStr">
        <is>
          <t>Tanishq A</t>
        </is>
      </c>
      <c r="S3381" t="inlineStr">
        <is>
          <t>-</t>
        </is>
      </c>
      <c r="T3381" t="inlineStr">
        <is>
          <t>Ghaziabad</t>
        </is>
      </c>
      <c r="U3381" t="inlineStr">
        <is>
          <t xml:space="preserve"> </t>
        </is>
      </c>
      <c r="V3381" t="n">
        <v>8</v>
      </c>
      <c r="W3381" t="n">
        <v>1</v>
      </c>
      <c r="X3381" t="inlineStr">
        <is>
          <t>XXXXXX6460</t>
        </is>
      </c>
      <c r="Y3381" s="72" t="n">
        <v>46325.52549768519</v>
      </c>
    </row>
    <row r="3382">
      <c r="A3382" s="39" t="inlineStr">
        <is>
          <t>6ac48d9ec3cd77d9d32e69bb</t>
        </is>
      </c>
      <c r="B3382" s="72" t="n">
        <v>46301.47692129629</v>
      </c>
      <c r="C3382" s="70" t="n">
        <v>46301</v>
      </c>
      <c r="D3382" t="inlineStr">
        <is>
          <t>2026-10</t>
        </is>
      </c>
      <c r="E3382" t="inlineStr">
        <is>
          <t>Wk of 2026-10-05</t>
        </is>
      </c>
      <c r="F3382" t="inlineStr">
        <is>
          <t>Attempt 1</t>
        </is>
      </c>
      <c r="G3382" s="39" t="str">
        <f>IF(ISNUMBER(MATCH(F3382,QualityStatuses,0)),"Quality Lead","Non-Quality Lead")</f>
        <v>Non-Quality Lead</v>
      </c>
      <c r="H3382" s="39" t="str">
        <f>IFERROR(INDEX(CampTypes,MATCH(I3382,CampList,0)),"Unattributed")</f>
        <v>Old</v>
      </c>
      <c r="I3382" t="inlineStr">
        <is>
          <t>E_Natuf_MF_05092026</t>
        </is>
      </c>
      <c r="J3382" t="inlineStr">
        <is>
          <t>E_Natuf_MF_05092026</t>
        </is>
      </c>
      <c r="K3382" t="inlineStr">
        <is>
          <t>Direct (campaign tagged in CRM)</t>
        </is>
      </c>
      <c r="L3382" t="inlineStr">
        <is>
          <t>E_Natuf_MF_05092026_ Ad Set1</t>
        </is>
      </c>
      <c r="M3382" t="inlineStr">
        <is>
          <t>E_Natuf_MF_05092026_ Ad Set1</t>
        </is>
      </c>
      <c r="N3382" t="inlineStr">
        <is>
          <t>E_Natuf_MF_05092026_ Ad Set1_Ad1</t>
        </is>
      </c>
      <c r="O3382" t="inlineStr">
        <is>
          <t>Natuf_MF</t>
        </is>
      </c>
      <c r="P3382" t="inlineStr">
        <is>
          <t>Facebook</t>
        </is>
      </c>
      <c r="Q3382" t="inlineStr">
        <is>
          <t>Marshal Malbari</t>
        </is>
      </c>
      <c r="R3382" t="inlineStr">
        <is>
          <t>Rudresh Thorat</t>
        </is>
      </c>
      <c r="S3382" t="inlineStr">
        <is>
          <t>-</t>
        </is>
      </c>
      <c r="T3382" t="inlineStr">
        <is>
          <t>hansi  haryana</t>
        </is>
      </c>
      <c r="U3382" t="inlineStr">
        <is>
          <t xml:space="preserve"> </t>
        </is>
      </c>
      <c r="V3382" t="n">
        <v>1</v>
      </c>
      <c r="W3382" t="n">
        <v>0</v>
      </c>
      <c r="X3382" t="inlineStr">
        <is>
          <t>XXXXXX5475</t>
        </is>
      </c>
      <c r="Y3382" s="72" t="n">
        <v>46326.52037037037</v>
      </c>
    </row>
    <row r="3383">
      <c r="A3383" s="39" t="inlineStr">
        <is>
          <t>6ac48881fff7d4d9f5af1561</t>
        </is>
      </c>
      <c r="B3383" s="72" t="n">
        <v>46301.46177083333</v>
      </c>
      <c r="C3383" s="70" t="n">
        <v>46301</v>
      </c>
      <c r="D3383" t="inlineStr">
        <is>
          <t>2026-10</t>
        </is>
      </c>
      <c r="E3383" t="inlineStr">
        <is>
          <t>Wk of 2026-10-05</t>
        </is>
      </c>
      <c r="F3383" t="inlineStr">
        <is>
          <t>Connected</t>
        </is>
      </c>
      <c r="G3383" s="39" t="str">
        <f>IF(ISNUMBER(MATCH(F3383,QualityStatuses,0)),"Quality Lead","Non-Quality Lead")</f>
        <v>Non-Quality Lead</v>
      </c>
      <c r="H3383" s="39" t="str">
        <f>IFERROR(INDEX(CampTypes,MATCH(I3383,CampList,0)),"Unattributed")</f>
        <v>Old</v>
      </c>
      <c r="I3383" t="inlineStr">
        <is>
          <t>E_Selva_Natuf_All_07072026</t>
        </is>
      </c>
      <c r="J3383" t="inlineStr">
        <is>
          <t>E_Selva_Natuf_All_07072026</t>
        </is>
      </c>
      <c r="K3383" t="inlineStr">
        <is>
          <t>Direct (campaign tagged in CRM)</t>
        </is>
      </c>
      <c r="L3383" t="inlineStr">
        <is>
          <t>E_Selva_Natuf_Sign_07072026_Adset3</t>
        </is>
      </c>
      <c r="M3383" t="inlineStr">
        <is>
          <t>E_Selva_Natuf_Sign_07072026_Adset3</t>
        </is>
      </c>
      <c r="N3383" t="inlineStr">
        <is>
          <t>E_Selva_Natuf_Sign_07072026_Adset2_Ad1</t>
        </is>
      </c>
      <c r="O3383" t="inlineStr">
        <is>
          <t>Natuf</t>
        </is>
      </c>
      <c r="P3383" t="inlineStr">
        <is>
          <t>Facebook</t>
        </is>
      </c>
      <c r="Q3383" t="inlineStr">
        <is>
          <t>Tejaswini Tarigopula</t>
        </is>
      </c>
      <c r="R3383" t="inlineStr">
        <is>
          <t>Arjuman Vidya Sagar</t>
        </is>
      </c>
      <c r="S3383" t="inlineStr">
        <is>
          <t>-</t>
        </is>
      </c>
      <c r="T3383" t="inlineStr">
        <is>
          <t>Nagpur</t>
        </is>
      </c>
      <c r="U3383" t="inlineStr">
        <is>
          <t xml:space="preserve"> </t>
        </is>
      </c>
      <c r="V3383" t="n">
        <v>3</v>
      </c>
      <c r="W3383" t="n">
        <v>1</v>
      </c>
      <c r="X3383" t="inlineStr">
        <is>
          <t>XXXXXX2052</t>
        </is>
      </c>
      <c r="Y3383" s="72" t="n">
        <v>46326.52037037037</v>
      </c>
    </row>
    <row r="3384">
      <c r="A3384" s="39" t="inlineStr">
        <is>
          <t>6ac4874c21b35a0e9ceb9d21</t>
        </is>
      </c>
      <c r="B3384" s="72" t="n">
        <v>46301.45819444444</v>
      </c>
      <c r="C3384" s="70" t="n">
        <v>46301</v>
      </c>
      <c r="D3384" t="inlineStr">
        <is>
          <t>2026-10</t>
        </is>
      </c>
      <c r="E3384" t="inlineStr">
        <is>
          <t>Wk of 2026-10-05</t>
        </is>
      </c>
      <c r="F3384" t="inlineStr">
        <is>
          <t>Details Shared</t>
        </is>
      </c>
      <c r="G3384" s="39" t="str">
        <f>IF(ISNUMBER(MATCH(F3384,QualityStatuses,0)),"Quality Lead","Non-Quality Lead")</f>
        <v>Quality Lead</v>
      </c>
      <c r="H3384" s="39" t="str">
        <f>IFERROR(INDEX(CampTypes,MATCH(I3384,CampList,0)),"Unattributed")</f>
        <v>Old</v>
      </c>
      <c r="I3384" t="inlineStr">
        <is>
          <t>E_Natuf_Foco_10092026</t>
        </is>
      </c>
      <c r="J3384" t="inlineStr">
        <is>
          <t>E_Natuf_Foco_10092026</t>
        </is>
      </c>
      <c r="K3384" t="inlineStr">
        <is>
          <t>Direct (campaign tagged in CRM)</t>
        </is>
      </c>
      <c r="L3384" t="inlineStr">
        <is>
          <t>E_Natuf_Foco_10092026_Ad Set6</t>
        </is>
      </c>
      <c r="M3384" t="inlineStr">
        <is>
          <t>E_Natuf_Foco_10092026_Ad Set6</t>
        </is>
      </c>
      <c r="N3384" t="inlineStr">
        <is>
          <t>E_Natuf_Foco_10092026_Ad Set6_Ad6</t>
        </is>
      </c>
      <c r="O3384" t="inlineStr">
        <is>
          <t>Natuf</t>
        </is>
      </c>
      <c r="P3384" t="inlineStr">
        <is>
          <t>Facebook</t>
        </is>
      </c>
      <c r="Q3384" t="inlineStr">
        <is>
          <t>Marshal Malbari</t>
        </is>
      </c>
      <c r="R3384" t="inlineStr">
        <is>
          <t>Rohit Kamble</t>
        </is>
      </c>
      <c r="S3384" t="inlineStr">
        <is>
          <t>-</t>
        </is>
      </c>
      <c r="T3384" t="inlineStr">
        <is>
          <t>Coimbatore</t>
        </is>
      </c>
      <c r="U3384" t="inlineStr">
        <is>
          <t xml:space="preserve"> </t>
        </is>
      </c>
      <c r="V3384" t="n">
        <v>1</v>
      </c>
      <c r="W3384" t="n">
        <v>1</v>
      </c>
      <c r="X3384" t="inlineStr">
        <is>
          <t>XXXXXX2423</t>
        </is>
      </c>
      <c r="Y3384" s="72" t="n">
        <v>46326.52037037037</v>
      </c>
    </row>
    <row r="3385">
      <c r="A3385" s="39" t="inlineStr">
        <is>
          <t>6ac481b24bdb55d1e9c953be</t>
        </is>
      </c>
      <c r="B3385" s="72" t="n">
        <v>46301.44159722222</v>
      </c>
      <c r="C3385" s="70" t="n">
        <v>46301</v>
      </c>
      <c r="D3385" t="inlineStr">
        <is>
          <t>2026-10</t>
        </is>
      </c>
      <c r="E3385" t="inlineStr">
        <is>
          <t>Wk of 2026-10-05</t>
        </is>
      </c>
      <c r="F3385" t="inlineStr">
        <is>
          <t>Nurture</t>
        </is>
      </c>
      <c r="G3385" s="39" t="str">
        <f>IF(ISNUMBER(MATCH(F3385,QualityStatuses,0)),"Quality Lead","Non-Quality Lead")</f>
        <v>Non-Quality Lead</v>
      </c>
      <c r="H3385" s="39" t="str">
        <f>IFERROR(INDEX(CampTypes,MATCH(I3385,CampList,0)),"Unattributed")</f>
        <v>Old</v>
      </c>
      <c r="I3385" t="inlineStr">
        <is>
          <t>E_Natuf_Foco_10092026</t>
        </is>
      </c>
      <c r="J3385" t="inlineStr">
        <is>
          <t>E_Natuf_Foco_10092026</t>
        </is>
      </c>
      <c r="K3385" t="inlineStr">
        <is>
          <t>Direct (campaign tagged in CRM)</t>
        </is>
      </c>
      <c r="L3385" t="inlineStr">
        <is>
          <t>E_Natuf_Foco_10092026_Ad Set4</t>
        </is>
      </c>
      <c r="M3385" t="inlineStr">
        <is>
          <t>E_Natuf_Foco_10092026_Ad Set4</t>
        </is>
      </c>
      <c r="N3385" t="inlineStr">
        <is>
          <t>E_Natuf_Foco_10092026_Ad Set4_Ad4 -1</t>
        </is>
      </c>
      <c r="O3385" t="inlineStr">
        <is>
          <t>Natuf</t>
        </is>
      </c>
      <c r="P3385" t="inlineStr">
        <is>
          <t>Facebook</t>
        </is>
      </c>
      <c r="Q3385" t="inlineStr">
        <is>
          <t>Marshal Malbari</t>
        </is>
      </c>
      <c r="R3385" t="inlineStr">
        <is>
          <t>Drishti Lodhia</t>
        </is>
      </c>
      <c r="S3385" t="inlineStr">
        <is>
          <t>-</t>
        </is>
      </c>
      <c r="T3385" t="inlineStr">
        <is>
          <t>Delhi</t>
        </is>
      </c>
      <c r="U3385" t="inlineStr">
        <is>
          <t xml:space="preserve"> </t>
        </is>
      </c>
      <c r="V3385" t="n">
        <v>3</v>
      </c>
      <c r="W3385" t="n">
        <v>3</v>
      </c>
      <c r="X3385" t="inlineStr">
        <is>
          <t>XXXXXX6325</t>
        </is>
      </c>
      <c r="Y3385" s="72" t="n">
        <v>46326.52037037037</v>
      </c>
    </row>
    <row r="3386">
      <c r="A3386" s="39" t="inlineStr">
        <is>
          <t>6ac47ad9e40f6a7112c05fe2</t>
        </is>
      </c>
      <c r="B3386" s="72" t="n">
        <v>46301.42130787037</v>
      </c>
      <c r="C3386" s="70" t="n">
        <v>46301</v>
      </c>
      <c r="D3386" t="inlineStr">
        <is>
          <t>2026-10</t>
        </is>
      </c>
      <c r="E3386" t="inlineStr">
        <is>
          <t>Wk of 2026-10-05</t>
        </is>
      </c>
      <c r="F3386" t="inlineStr">
        <is>
          <t>Details Shared</t>
        </is>
      </c>
      <c r="G3386" s="39" t="str">
        <f>IF(ISNUMBER(MATCH(F3386,QualityStatuses,0)),"Quality Lead","Non-Quality Lead")</f>
        <v>Quality Lead</v>
      </c>
      <c r="H3386" s="39" t="str">
        <f>IFERROR(INDEX(CampTypes,MATCH(I3386,CampList,0)),"Unattributed")</f>
        <v>Old</v>
      </c>
      <c r="I3386" t="inlineStr">
        <is>
          <t>E_Suresh_Natuf_Kiosk_07072026</t>
        </is>
      </c>
      <c r="J3386" t="inlineStr">
        <is>
          <t>E_Suresh_Natuf_Kiosk_07072026</t>
        </is>
      </c>
      <c r="K3386" t="inlineStr">
        <is>
          <t>Direct (campaign tagged in CRM)</t>
        </is>
      </c>
      <c r="L3386" t="inlineStr">
        <is>
          <t>E_Suresh_Natuf_Kiosk_07072026_Adset5</t>
        </is>
      </c>
      <c r="M3386" t="inlineStr">
        <is>
          <t>E_Suresh_Natuf_Kiosk_07072026_Adset5</t>
        </is>
      </c>
      <c r="N3386" t="inlineStr">
        <is>
          <t>E_Hindi_Suresh_Natuf_Kiosk_07072026_Adset5_ad3 – Copy 2</t>
        </is>
      </c>
      <c r="O3386" t="inlineStr">
        <is>
          <t>Natuf</t>
        </is>
      </c>
      <c r="P3386" t="inlineStr">
        <is>
          <t>Facebook</t>
        </is>
      </c>
      <c r="Q3386" t="inlineStr">
        <is>
          <t>Tejaswini Tarigopula</t>
        </is>
      </c>
      <c r="R3386" t="inlineStr">
        <is>
          <t>Prabhudatta Pattanaik</t>
        </is>
      </c>
      <c r="S3386" t="inlineStr">
        <is>
          <t>-</t>
        </is>
      </c>
      <c r="T3386" t="inlineStr">
        <is>
          <t>Jaipur call 6375451415</t>
        </is>
      </c>
      <c r="U3386" t="inlineStr">
        <is>
          <t xml:space="preserve"> </t>
        </is>
      </c>
      <c r="V3386" t="n">
        <v>0</v>
      </c>
      <c r="W3386" t="n">
        <v>0</v>
      </c>
      <c r="X3386" t="inlineStr">
        <is>
          <t>XXXXXX8848</t>
        </is>
      </c>
      <c r="Y3386" s="72" t="n">
        <v>46326.52037037037</v>
      </c>
    </row>
    <row r="3387">
      <c r="A3387" s="39" t="inlineStr">
        <is>
          <t>6ac476e69924b5469ea806cf</t>
        </is>
      </c>
      <c r="B3387" s="72" t="n">
        <v>46301.40960648148</v>
      </c>
      <c r="C3387" s="70" t="n">
        <v>46301</v>
      </c>
      <c r="D3387" t="inlineStr">
        <is>
          <t>2026-10</t>
        </is>
      </c>
      <c r="E3387" t="inlineStr">
        <is>
          <t>Wk of 2026-10-05</t>
        </is>
      </c>
      <c r="F3387" t="inlineStr">
        <is>
          <t>Connected</t>
        </is>
      </c>
      <c r="G3387" s="39" t="str">
        <f>IF(ISNUMBER(MATCH(F3387,QualityStatuses,0)),"Quality Lead","Non-Quality Lead")</f>
        <v>Non-Quality Lead</v>
      </c>
      <c r="H3387" s="39" t="str">
        <f>IFERROR(INDEX(CampTypes,MATCH(I3387,CampList,0)),"Unattributed")</f>
        <v>Old</v>
      </c>
      <c r="I3387" t="inlineStr">
        <is>
          <t>E_Suresh_Natuf_Kiosk_07072026</t>
        </is>
      </c>
      <c r="J3387" t="inlineStr">
        <is>
          <t>E_Suresh_Natuf_Kiosk_07072026</t>
        </is>
      </c>
      <c r="K3387" t="inlineStr">
        <is>
          <t>Direct (campaign tagged in CRM)</t>
        </is>
      </c>
      <c r="L3387" t="inlineStr">
        <is>
          <t>E_Suresh_Natuf_Kiosk_07072026_Adset5</t>
        </is>
      </c>
      <c r="M3387" t="inlineStr">
        <is>
          <t>E_Suresh_Natuf_Kiosk_07072026_Adset5</t>
        </is>
      </c>
      <c r="N3387" t="inlineStr">
        <is>
          <t>E_Hindi_Suresh_Natuf_Kiosk_07072026_Adset5_ad3 – Copy 2</t>
        </is>
      </c>
      <c r="O3387" t="inlineStr">
        <is>
          <t>Natuf</t>
        </is>
      </c>
      <c r="P3387" t="inlineStr">
        <is>
          <t>Facebook</t>
        </is>
      </c>
      <c r="Q3387" t="inlineStr">
        <is>
          <t>Tejaswini Tarigopula</t>
        </is>
      </c>
      <c r="R3387" t="inlineStr">
        <is>
          <t>Shivani Sharma</t>
        </is>
      </c>
      <c r="S3387" t="inlineStr">
        <is>
          <t>-</t>
        </is>
      </c>
      <c r="T3387" t="inlineStr">
        <is>
          <t>Gurugram</t>
        </is>
      </c>
      <c r="U3387" t="inlineStr">
        <is>
          <t xml:space="preserve"> </t>
        </is>
      </c>
      <c r="V3387" t="n">
        <v>9</v>
      </c>
      <c r="W3387" t="n">
        <v>2</v>
      </c>
      <c r="X3387" t="inlineStr">
        <is>
          <t>XXXXXX0346</t>
        </is>
      </c>
      <c r="Y3387" s="72" t="n">
        <v>46326.52037037037</v>
      </c>
    </row>
    <row r="3388">
      <c r="A3388" s="39" t="inlineStr">
        <is>
          <t>6ac47255b2539dfee1895d1e</t>
        </is>
      </c>
      <c r="B3388" s="72" t="n">
        <v>46301.39607638889</v>
      </c>
      <c r="C3388" s="70" t="n">
        <v>46301</v>
      </c>
      <c r="D3388" t="inlineStr">
        <is>
          <t>2026-10</t>
        </is>
      </c>
      <c r="E3388" t="inlineStr">
        <is>
          <t>Wk of 2026-10-05</t>
        </is>
      </c>
      <c r="F3388" t="inlineStr">
        <is>
          <t>Qualified</t>
        </is>
      </c>
      <c r="G3388" s="39" t="str">
        <f>IF(ISNUMBER(MATCH(F3388,QualityStatuses,0)),"Quality Lead","Non-Quality Lead")</f>
        <v>Quality Lead</v>
      </c>
      <c r="H3388" s="39" t="str">
        <f>IFERROR(INDEX(CampTypes,MATCH(I3388,CampList,0)),"Unattributed")</f>
        <v>Old</v>
      </c>
      <c r="I3388" t="inlineStr">
        <is>
          <t>E_Selva_Natuf_All_07072026</t>
        </is>
      </c>
      <c r="J3388" t="inlineStr">
        <is>
          <t>E_Selva_Natuf_All_07072026</t>
        </is>
      </c>
      <c r="K3388" t="inlineStr">
        <is>
          <t>Direct (campaign tagged in CRM)</t>
        </is>
      </c>
      <c r="L3388" t="inlineStr">
        <is>
          <t>E_Selva_Natuf_Sign_07072026_Adset3</t>
        </is>
      </c>
      <c r="M3388" t="inlineStr">
        <is>
          <t>E_Selva_Natuf_Sign_07072026_Adset3</t>
        </is>
      </c>
      <c r="N3388" t="inlineStr">
        <is>
          <t>E_Selva_Natuf_Sign_07072026_Adset2_Ad1 – Copy</t>
        </is>
      </c>
      <c r="O3388" t="inlineStr">
        <is>
          <t>Natuf</t>
        </is>
      </c>
      <c r="P3388" t="inlineStr">
        <is>
          <t>Facebook</t>
        </is>
      </c>
      <c r="Q3388" t="inlineStr">
        <is>
          <t>Tejaswini Tarigopula</t>
        </is>
      </c>
      <c r="R3388" t="inlineStr">
        <is>
          <t>Shivamani</t>
        </is>
      </c>
      <c r="S3388" t="inlineStr">
        <is>
          <t>-</t>
        </is>
      </c>
      <c r="T3388" t="inlineStr">
        <is>
          <t>Gurugram</t>
        </is>
      </c>
      <c r="U3388" t="inlineStr">
        <is>
          <t xml:space="preserve"> </t>
        </is>
      </c>
      <c r="V3388" t="n">
        <v>6</v>
      </c>
      <c r="W3388" t="n">
        <v>3</v>
      </c>
      <c r="X3388" t="inlineStr">
        <is>
          <t>XXXXXX7666</t>
        </is>
      </c>
      <c r="Y3388" s="72" t="n">
        <v>46326.52037037037</v>
      </c>
    </row>
    <row r="3389">
      <c r="A3389" s="39" t="inlineStr">
        <is>
          <t>6ac46cc29e3e4940d68a23ca</t>
        </is>
      </c>
      <c r="B3389" s="72" t="n">
        <v>46301.37956018518</v>
      </c>
      <c r="C3389" s="70" t="n">
        <v>46301</v>
      </c>
      <c r="D3389" t="inlineStr">
        <is>
          <t>2026-10</t>
        </is>
      </c>
      <c r="E3389" t="inlineStr">
        <is>
          <t>Wk of 2026-10-05</t>
        </is>
      </c>
      <c r="F3389" t="inlineStr">
        <is>
          <t>Lost</t>
        </is>
      </c>
      <c r="G3389" s="39" t="str">
        <f>IF(ISNUMBER(MATCH(F3389,QualityStatuses,0)),"Quality Lead","Non-Quality Lead")</f>
        <v>Non-Quality Lead</v>
      </c>
      <c r="H3389" s="39" t="str">
        <f>IFERROR(INDEX(CampTypes,MATCH(I3389,CampList,0)),"Unattributed")</f>
        <v>Old</v>
      </c>
      <c r="I3389" t="inlineStr">
        <is>
          <t>E_Suresh_Natuf_Kiosk_07072026</t>
        </is>
      </c>
      <c r="J3389" t="inlineStr">
        <is>
          <t>E_Suresh_Natuf_Kiosk_07072026</t>
        </is>
      </c>
      <c r="K3389" t="inlineStr">
        <is>
          <t>Direct (campaign tagged in CRM)</t>
        </is>
      </c>
      <c r="L3389" t="inlineStr">
        <is>
          <t>E_Suresh_Natuf_Kiosk_07072026_Adset5</t>
        </is>
      </c>
      <c r="M3389" t="inlineStr">
        <is>
          <t>E_Suresh_Natuf_Kiosk_07072026_Adset5</t>
        </is>
      </c>
      <c r="N3389" t="inlineStr">
        <is>
          <t>E_Hindi_Suresh_Natuf_Kiosk_07072026_Adset5_ad3 – Copy 2</t>
        </is>
      </c>
      <c r="O3389" t="inlineStr">
        <is>
          <t>Natuf</t>
        </is>
      </c>
      <c r="P3389" t="inlineStr">
        <is>
          <t>Facebook</t>
        </is>
      </c>
      <c r="Q3389" t="inlineStr">
        <is>
          <t>Tejaswini Tarigopula</t>
        </is>
      </c>
      <c r="R3389" t="inlineStr">
        <is>
          <t>Rauth Sanketh</t>
        </is>
      </c>
      <c r="S3389" t="inlineStr">
        <is>
          <t>Junk</t>
        </is>
      </c>
      <c r="T3389" t="inlineStr">
        <is>
          <t>Surat</t>
        </is>
      </c>
      <c r="U3389" t="inlineStr">
        <is>
          <t xml:space="preserve"> </t>
        </is>
      </c>
      <c r="V3389" t="n">
        <v>4</v>
      </c>
      <c r="W3389" t="n">
        <v>4</v>
      </c>
      <c r="X3389" t="inlineStr">
        <is>
          <t>XXXXXX9598</t>
        </is>
      </c>
      <c r="Y3389" s="72" t="n">
        <v>46326.52037037037</v>
      </c>
    </row>
    <row r="3390">
      <c r="A3390" s="39" t="inlineStr">
        <is>
          <t>6ac46c3929497fb14cbe580e</t>
        </is>
      </c>
      <c r="B3390" s="72" t="n">
        <v>46301.37797453703</v>
      </c>
      <c r="C3390" s="70" t="n">
        <v>46301</v>
      </c>
      <c r="D3390" t="inlineStr">
        <is>
          <t>2026-10</t>
        </is>
      </c>
      <c r="E3390" t="inlineStr">
        <is>
          <t>Wk of 2026-10-05</t>
        </is>
      </c>
      <c r="F3390" t="inlineStr">
        <is>
          <t>Connected</t>
        </is>
      </c>
      <c r="G3390" s="39" t="str">
        <f>IF(ISNUMBER(MATCH(F3390,QualityStatuses,0)),"Quality Lead","Non-Quality Lead")</f>
        <v>Non-Quality Lead</v>
      </c>
      <c r="H3390" s="39" t="str">
        <f>IFERROR(INDEX(CampTypes,MATCH(I3390,CampList,0)),"Unattributed")</f>
        <v>Old</v>
      </c>
      <c r="I3390" t="inlineStr">
        <is>
          <t>E_Natuf_Generic_13082026</t>
        </is>
      </c>
      <c r="J3390" t="inlineStr">
        <is>
          <t>E_Natuf_Generic_13082026</t>
        </is>
      </c>
      <c r="K3390" t="inlineStr">
        <is>
          <t>Direct (campaign tagged in CRM)</t>
        </is>
      </c>
      <c r="L3390" t="inlineStr">
        <is>
          <t>E_Natuf_Generic_13082026_Adset1</t>
        </is>
      </c>
      <c r="M3390" t="inlineStr">
        <is>
          <t>E_Natuf_Generic_13082026_Adset1</t>
        </is>
      </c>
      <c r="N3390" t="inlineStr">
        <is>
          <t>E_Natuf_Generic_13082026_Adset1_Ad1</t>
        </is>
      </c>
      <c r="O3390" t="inlineStr">
        <is>
          <t>Natuf</t>
        </is>
      </c>
      <c r="P3390" t="inlineStr">
        <is>
          <t>Facebook</t>
        </is>
      </c>
      <c r="Q3390" t="inlineStr">
        <is>
          <t>Tejaswini Tarigopula</t>
        </is>
      </c>
      <c r="R3390" t="inlineStr">
        <is>
          <t>Arjuman Vidya Sagar</t>
        </is>
      </c>
      <c r="S3390" t="inlineStr">
        <is>
          <t>-</t>
        </is>
      </c>
      <c r="T3390" t="inlineStr">
        <is>
          <t>Bangalore</t>
        </is>
      </c>
      <c r="U3390" t="inlineStr">
        <is>
          <t xml:space="preserve"> </t>
        </is>
      </c>
      <c r="V3390" t="n">
        <v>2</v>
      </c>
      <c r="W3390" t="n">
        <v>1</v>
      </c>
      <c r="X3390" t="inlineStr">
        <is>
          <t>XXXXXX4666</t>
        </is>
      </c>
      <c r="Y3390" s="72" t="n">
        <v>46326.52037037037</v>
      </c>
    </row>
    <row r="3391">
      <c r="A3391" s="39" t="inlineStr">
        <is>
          <t>6ac465acbe57e888d21122e1</t>
        </is>
      </c>
      <c r="B3391" s="72" t="n">
        <v>46301.35856481481</v>
      </c>
      <c r="C3391" s="70" t="n">
        <v>46301</v>
      </c>
      <c r="D3391" t="inlineStr">
        <is>
          <t>2026-10</t>
        </is>
      </c>
      <c r="E3391" t="inlineStr">
        <is>
          <t>Wk of 2026-10-05</t>
        </is>
      </c>
      <c r="F3391" t="inlineStr">
        <is>
          <t>Details Shared</t>
        </is>
      </c>
      <c r="G3391" s="39" t="str">
        <f>IF(ISNUMBER(MATCH(F3391,QualityStatuses,0)),"Quality Lead","Non-Quality Lead")</f>
        <v>Quality Lead</v>
      </c>
      <c r="H3391" s="39" t="str">
        <f>IFERROR(INDEX(CampTypes,MATCH(I3391,CampList,0)),"Unattributed")</f>
        <v>Old</v>
      </c>
      <c r="I3391" t="inlineStr">
        <is>
          <t>E_Suresh_Natuf_Kiosk_07072026</t>
        </is>
      </c>
      <c r="J3391" t="inlineStr">
        <is>
          <t>E_Suresh_Natuf_Kiosk_07072026</t>
        </is>
      </c>
      <c r="K3391" t="inlineStr">
        <is>
          <t>Direct (campaign tagged in CRM)</t>
        </is>
      </c>
      <c r="L3391" t="inlineStr">
        <is>
          <t>E_Suresh_Natuf_Kiosk_07072026_Adset5</t>
        </is>
      </c>
      <c r="M3391" t="inlineStr">
        <is>
          <t>E_Suresh_Natuf_Kiosk_07072026_Adset5</t>
        </is>
      </c>
      <c r="N3391" t="inlineStr">
        <is>
          <t>E_Hindi_Suresh_Natuf_Kiosk_07072026_Adset5_ad3 – Copy 2</t>
        </is>
      </c>
      <c r="O3391" t="inlineStr">
        <is>
          <t>Natuf</t>
        </is>
      </c>
      <c r="P3391" t="inlineStr">
        <is>
          <t>Facebook</t>
        </is>
      </c>
      <c r="Q3391" t="inlineStr">
        <is>
          <t>Tejaswini Tarigopula</t>
        </is>
      </c>
      <c r="R3391" t="inlineStr">
        <is>
          <t>Prabhudatta Pattanaik</t>
        </is>
      </c>
      <c r="S3391" t="inlineStr">
        <is>
          <t>-</t>
        </is>
      </c>
      <c r="T3391" t="inlineStr">
        <is>
          <t>Ludhiana</t>
        </is>
      </c>
      <c r="U3391" t="inlineStr">
        <is>
          <t xml:space="preserve"> </t>
        </is>
      </c>
      <c r="V3391" t="n">
        <v>1</v>
      </c>
      <c r="W3391" t="n">
        <v>1</v>
      </c>
      <c r="X3391" t="inlineStr">
        <is>
          <t>XXXXXX2389</t>
        </is>
      </c>
      <c r="Y3391" s="72" t="n">
        <v>46326.52037037037</v>
      </c>
    </row>
    <row r="3392">
      <c r="A3392" s="39" t="inlineStr">
        <is>
          <t>6ac461d2668ed2c576db7daf</t>
        </is>
      </c>
      <c r="B3392" s="72" t="n">
        <v>46301.34715277778</v>
      </c>
      <c r="C3392" s="70" t="n">
        <v>46301</v>
      </c>
      <c r="D3392" t="inlineStr">
        <is>
          <t>2026-10</t>
        </is>
      </c>
      <c r="E3392" t="inlineStr">
        <is>
          <t>Wk of 2026-10-05</t>
        </is>
      </c>
      <c r="F3392" t="inlineStr">
        <is>
          <t>Lost</t>
        </is>
      </c>
      <c r="G3392" s="39" t="str">
        <f>IF(ISNUMBER(MATCH(F3392,QualityStatuses,0)),"Quality Lead","Non-Quality Lead")</f>
        <v>Non-Quality Lead</v>
      </c>
      <c r="H3392" s="39" t="str">
        <f>IFERROR(INDEX(CampTypes,MATCH(I3392,CampList,0)),"Unattributed")</f>
        <v>Old</v>
      </c>
      <c r="I3392" t="inlineStr">
        <is>
          <t>E_Natuf_Generic_13082026</t>
        </is>
      </c>
      <c r="J3392" t="inlineStr">
        <is>
          <t>E_Natuf_Generic_13082026</t>
        </is>
      </c>
      <c r="K3392" t="inlineStr">
        <is>
          <t>Direct (campaign tagged in CRM)</t>
        </is>
      </c>
      <c r="L3392" t="inlineStr">
        <is>
          <t>E_Natuf_Generic_13082026_Adset1</t>
        </is>
      </c>
      <c r="M3392" t="inlineStr">
        <is>
          <t>E_Natuf_Generic_13082026_Adset1</t>
        </is>
      </c>
      <c r="N3392" t="inlineStr">
        <is>
          <t>E_Natuf_Generic_13082026_Adset1_Ad1</t>
        </is>
      </c>
      <c r="O3392" t="inlineStr">
        <is>
          <t>Natuf</t>
        </is>
      </c>
      <c r="P3392" t="inlineStr">
        <is>
          <t>Facebook</t>
        </is>
      </c>
      <c r="Q3392" t="inlineStr">
        <is>
          <t>Tejaswini Tarigopula</t>
        </is>
      </c>
      <c r="R3392" t="inlineStr">
        <is>
          <t>Shivani Sharma</t>
        </is>
      </c>
      <c r="S3392" t="inlineStr">
        <is>
          <t>Not Interested</t>
        </is>
      </c>
      <c r="T3392" t="inlineStr">
        <is>
          <t>Patna</t>
        </is>
      </c>
      <c r="U3392" t="inlineStr">
        <is>
          <t xml:space="preserve"> </t>
        </is>
      </c>
      <c r="V3392" t="n">
        <v>2</v>
      </c>
      <c r="W3392" t="n">
        <v>1</v>
      </c>
      <c r="X3392" t="inlineStr">
        <is>
          <t>XXXXXX0054</t>
        </is>
      </c>
      <c r="Y3392" s="72" t="n">
        <v>46326.52037037037</v>
      </c>
    </row>
    <row r="3393">
      <c r="A3393" s="39" t="inlineStr">
        <is>
          <t>6ac45f49292a082ca594df1b</t>
        </is>
      </c>
      <c r="B3393" s="72" t="n">
        <v>46301.3396412037</v>
      </c>
      <c r="C3393" s="70" t="n">
        <v>46301</v>
      </c>
      <c r="D3393" t="inlineStr">
        <is>
          <t>2026-10</t>
        </is>
      </c>
      <c r="E3393" t="inlineStr">
        <is>
          <t>Wk of 2026-10-05</t>
        </is>
      </c>
      <c r="F3393" t="inlineStr">
        <is>
          <t>Attempt 1</t>
        </is>
      </c>
      <c r="G3393" s="39" t="str">
        <f>IF(ISNUMBER(MATCH(F3393,QualityStatuses,0)),"Quality Lead","Non-Quality Lead")</f>
        <v>Non-Quality Lead</v>
      </c>
      <c r="H3393" s="39" t="str">
        <f>IFERROR(INDEX(CampTypes,MATCH(I3393,CampList,0)),"Unattributed")</f>
        <v>Old</v>
      </c>
      <c r="I3393" t="inlineStr">
        <is>
          <t>E_Natuf_Generic_13082026</t>
        </is>
      </c>
      <c r="J3393" t="inlineStr">
        <is>
          <t>E_Natuf_Generic_13082026</t>
        </is>
      </c>
      <c r="K3393" t="inlineStr">
        <is>
          <t>Direct (campaign tagged in CRM)</t>
        </is>
      </c>
      <c r="L3393" t="inlineStr">
        <is>
          <t>E_Natuf_Generic_13082026_Adset1</t>
        </is>
      </c>
      <c r="M3393" t="inlineStr">
        <is>
          <t>E_Natuf_Generic_13082026_Adset1</t>
        </is>
      </c>
      <c r="N3393" t="inlineStr">
        <is>
          <t>E_Natuf_Generic_13082026_Adset1_Ad1</t>
        </is>
      </c>
      <c r="O3393" t="inlineStr">
        <is>
          <t>Natuf</t>
        </is>
      </c>
      <c r="P3393" t="inlineStr">
        <is>
          <t>Facebook</t>
        </is>
      </c>
      <c r="Q3393" t="inlineStr">
        <is>
          <t>Tejaswini Tarigopula</t>
        </is>
      </c>
      <c r="R3393" t="inlineStr">
        <is>
          <t>Shivamani</t>
        </is>
      </c>
      <c r="S3393" t="inlineStr">
        <is>
          <t>-</t>
        </is>
      </c>
      <c r="T3393" t="inlineStr">
        <is>
          <t>Panchkula</t>
        </is>
      </c>
      <c r="U3393" t="inlineStr">
        <is>
          <t xml:space="preserve"> </t>
        </is>
      </c>
      <c r="V3393" t="n">
        <v>1</v>
      </c>
      <c r="W3393" t="n">
        <v>0</v>
      </c>
      <c r="X3393" t="inlineStr">
        <is>
          <t>XXXXXX0820</t>
        </is>
      </c>
      <c r="Y3393" s="72" t="n">
        <v>46326.52037037037</v>
      </c>
    </row>
    <row r="3394">
      <c r="A3394" s="39" t="inlineStr">
        <is>
          <t>6ac45cee7f3fc9a66ef08b13</t>
        </is>
      </c>
      <c r="B3394" s="72" t="n">
        <v>46301.33266203704</v>
      </c>
      <c r="C3394" s="70" t="n">
        <v>46301</v>
      </c>
      <c r="D3394" t="inlineStr">
        <is>
          <t>2026-10</t>
        </is>
      </c>
      <c r="E3394" t="inlineStr">
        <is>
          <t>Wk of 2026-10-05</t>
        </is>
      </c>
      <c r="F3394" t="inlineStr">
        <is>
          <t>Attempt 1</t>
        </is>
      </c>
      <c r="G3394" s="39" t="str">
        <f>IF(ISNUMBER(MATCH(F3394,QualityStatuses,0)),"Quality Lead","Non-Quality Lead")</f>
        <v>Non-Quality Lead</v>
      </c>
      <c r="H3394" s="39" t="str">
        <f>IFERROR(INDEX(CampTypes,MATCH(I3394,CampList,0)),"Unattributed")</f>
        <v>Old</v>
      </c>
      <c r="I3394" t="inlineStr">
        <is>
          <t>E_Selva_Natuf_All_07072026</t>
        </is>
      </c>
      <c r="J3394" t="inlineStr">
        <is>
          <t>E_Selva_Natuf_All_07072026</t>
        </is>
      </c>
      <c r="K3394" t="inlineStr">
        <is>
          <t>Direct (campaign tagged in CRM)</t>
        </is>
      </c>
      <c r="L3394" t="inlineStr">
        <is>
          <t>E_Selva_Natuf_Sign_07072026_Adset3</t>
        </is>
      </c>
      <c r="M3394" t="inlineStr">
        <is>
          <t>E_Selva_Natuf_Sign_07072026_Adset3</t>
        </is>
      </c>
      <c r="N3394" t="inlineStr">
        <is>
          <t>E_Selva_Natuf_Sign_07072026_Adset2_Ad1</t>
        </is>
      </c>
      <c r="O3394" t="inlineStr">
        <is>
          <t>Natuf</t>
        </is>
      </c>
      <c r="P3394" t="inlineStr">
        <is>
          <t>Facebook</t>
        </is>
      </c>
      <c r="Q3394" t="inlineStr">
        <is>
          <t>Marshal Malbari</t>
        </is>
      </c>
      <c r="R3394" t="inlineStr">
        <is>
          <t>Rinkita Virvani</t>
        </is>
      </c>
      <c r="S3394" t="inlineStr">
        <is>
          <t>-</t>
        </is>
      </c>
      <c r="T3394" t="inlineStr">
        <is>
          <t>Bareilly</t>
        </is>
      </c>
      <c r="U3394" t="inlineStr">
        <is>
          <t>uttar_pradesh_(₹3_cr)</t>
        </is>
      </c>
      <c r="V3394" t="n">
        <v>5</v>
      </c>
      <c r="W3394" t="n">
        <v>1</v>
      </c>
      <c r="X3394" t="inlineStr">
        <is>
          <t>XXXXXX1820</t>
        </is>
      </c>
      <c r="Y3394" s="72" t="n">
        <v>46307.46377314815</v>
      </c>
    </row>
    <row r="3395">
      <c r="A3395" s="39" t="inlineStr">
        <is>
          <t>6ac45bec5efc29dfcfc317f0</t>
        </is>
      </c>
      <c r="B3395" s="72" t="n">
        <v>46301.32967592592</v>
      </c>
      <c r="C3395" s="70" t="n">
        <v>46301</v>
      </c>
      <c r="D3395" t="inlineStr">
        <is>
          <t>2026-10</t>
        </is>
      </c>
      <c r="E3395" t="inlineStr">
        <is>
          <t>Wk of 2026-10-05</t>
        </is>
      </c>
      <c r="F3395" t="inlineStr">
        <is>
          <t>Lost</t>
        </is>
      </c>
      <c r="G3395" s="39" t="str">
        <f>IF(ISNUMBER(MATCH(F3395,QualityStatuses,0)),"Quality Lead","Non-Quality Lead")</f>
        <v>Non-Quality Lead</v>
      </c>
      <c r="H3395" s="39" t="str">
        <f>IFERROR(INDEX(CampTypes,MATCH(I3395,CampList,0)),"Unattributed")</f>
        <v>Old</v>
      </c>
      <c r="I3395" t="inlineStr">
        <is>
          <t>natuf_Kiosk_14072026_Hindi</t>
        </is>
      </c>
      <c r="J3395" t="inlineStr">
        <is>
          <t>natuf_Kiosk_14072026_Hindi</t>
        </is>
      </c>
      <c r="K3395" t="inlineStr">
        <is>
          <t>Direct (campaign tagged in CRM)</t>
        </is>
      </c>
      <c r="L3395" t="inlineStr">
        <is>
          <t>natuf_Kiosk_23092026_ad set3</t>
        </is>
      </c>
      <c r="M3395" t="inlineStr">
        <is>
          <t>natuf_Kiosk_23092026_ad set3</t>
        </is>
      </c>
      <c r="N3395" t="inlineStr">
        <is>
          <t>natuf_Kiosk_23092026_ad set3_ad1</t>
        </is>
      </c>
      <c r="O3395" t="inlineStr">
        <is>
          <t>Natuf</t>
        </is>
      </c>
      <c r="P3395" t="inlineStr">
        <is>
          <t>Facebook</t>
        </is>
      </c>
      <c r="Q3395" t="inlineStr">
        <is>
          <t>Marshal Malbari</t>
        </is>
      </c>
      <c r="R3395" t="inlineStr">
        <is>
          <t>Vanita Joshi</t>
        </is>
      </c>
      <c r="S3395" t="inlineStr">
        <is>
          <t>DNP - Did Not Pick Up</t>
        </is>
      </c>
      <c r="T3395" t="inlineStr">
        <is>
          <t>Balurghat</t>
        </is>
      </c>
      <c r="U3395" t="inlineStr">
        <is>
          <t xml:space="preserve"> </t>
        </is>
      </c>
      <c r="V3395" t="n">
        <v>6</v>
      </c>
      <c r="W3395" t="n">
        <v>0</v>
      </c>
      <c r="X3395" t="inlineStr">
        <is>
          <t>XXXXXX1470</t>
        </is>
      </c>
      <c r="Y3395" s="72" t="n">
        <v>46326.52037037037</v>
      </c>
    </row>
    <row r="3396">
      <c r="A3396" s="39" t="inlineStr">
        <is>
          <t>6ac44302ff009f840394a910</t>
        </is>
      </c>
      <c r="B3396" s="72" t="n">
        <v>46301.25585648148</v>
      </c>
      <c r="C3396" s="70" t="n">
        <v>46301</v>
      </c>
      <c r="D3396" t="inlineStr">
        <is>
          <t>2026-10</t>
        </is>
      </c>
      <c r="E3396" t="inlineStr">
        <is>
          <t>Wk of 2026-10-05</t>
        </is>
      </c>
      <c r="F3396" t="inlineStr">
        <is>
          <t>Lost</t>
        </is>
      </c>
      <c r="G3396" s="39" t="str">
        <f>IF(ISNUMBER(MATCH(F3396,QualityStatuses,0)),"Quality Lead","Non-Quality Lead")</f>
        <v>Non-Quality Lead</v>
      </c>
      <c r="H3396" s="39" t="str">
        <f>IFERROR(INDEX(CampTypes,MATCH(I3396,CampList,0)),"Unattributed")</f>
        <v>Old</v>
      </c>
      <c r="I3396" t="inlineStr">
        <is>
          <t>E_Selva_Natuf_All_07072026</t>
        </is>
      </c>
      <c r="J3396" t="inlineStr">
        <is>
          <t>E_Selva_Natuf_All_07072026</t>
        </is>
      </c>
      <c r="K3396" t="inlineStr">
        <is>
          <t>Direct (campaign tagged in CRM)</t>
        </is>
      </c>
      <c r="L3396" t="inlineStr">
        <is>
          <t>E_Selva_Natuf_Sign_07072026_Adset3</t>
        </is>
      </c>
      <c r="M3396" t="inlineStr">
        <is>
          <t>E_Selva_Natuf_Sign_07072026_Adset3</t>
        </is>
      </c>
      <c r="N3396" t="inlineStr">
        <is>
          <t>E_Selva_Natuf_Sign_07072026_Adset2_Ad1 – Copy</t>
        </is>
      </c>
      <c r="O3396" t="inlineStr">
        <is>
          <t>Natuf</t>
        </is>
      </c>
      <c r="P3396" t="inlineStr">
        <is>
          <t>Facebook</t>
        </is>
      </c>
      <c r="Q3396" t="inlineStr">
        <is>
          <t>Marshal Malbari</t>
        </is>
      </c>
      <c r="R3396" t="inlineStr">
        <is>
          <t>Shubham Menon</t>
        </is>
      </c>
      <c r="S3396" t="inlineStr">
        <is>
          <t>DNP - Did Not Pick Up</t>
        </is>
      </c>
      <c r="T3396" t="inlineStr">
        <is>
          <t>Gandhidham</t>
        </is>
      </c>
      <c r="U3396" t="inlineStr">
        <is>
          <t xml:space="preserve"> </t>
        </is>
      </c>
      <c r="V3396" t="n">
        <v>6</v>
      </c>
      <c r="W3396" t="n">
        <v>0</v>
      </c>
      <c r="X3396" t="inlineStr">
        <is>
          <t>XXXXXX9615</t>
        </is>
      </c>
      <c r="Y3396" s="72" t="n">
        <v>46326.52037037037</v>
      </c>
    </row>
    <row r="3397">
      <c r="A3397" s="39" t="inlineStr">
        <is>
          <t>6ac4307e62cf089a870dbc62</t>
        </is>
      </c>
      <c r="B3397" s="72" t="n">
        <v>46301.20099537037</v>
      </c>
      <c r="C3397" s="70" t="n">
        <v>46301</v>
      </c>
      <c r="D3397" t="inlineStr">
        <is>
          <t>2026-10</t>
        </is>
      </c>
      <c r="E3397" t="inlineStr">
        <is>
          <t>Wk of 2026-10-05</t>
        </is>
      </c>
      <c r="F3397" t="inlineStr">
        <is>
          <t>Attempt 1</t>
        </is>
      </c>
      <c r="G3397" s="39" t="str">
        <f>IF(ISNUMBER(MATCH(F3397,QualityStatuses,0)),"Quality Lead","Non-Quality Lead")</f>
        <v>Non-Quality Lead</v>
      </c>
      <c r="H3397" s="39" t="str">
        <f>IFERROR(INDEX(CampTypes,MATCH(I3397,CampList,0)),"Unattributed")</f>
        <v>Old</v>
      </c>
      <c r="I3397" t="inlineStr">
        <is>
          <t>E_Suresh_Natuf_Kiosk_07072026</t>
        </is>
      </c>
      <c r="J3397" t="inlineStr">
        <is>
          <t>E_Suresh_Natuf_Kiosk_07072026</t>
        </is>
      </c>
      <c r="K3397" t="inlineStr">
        <is>
          <t>Direct (campaign tagged in CRM)</t>
        </is>
      </c>
      <c r="L3397" t="inlineStr">
        <is>
          <t>E_Suresh_Natuf_Kiosk_07072026_Adset5</t>
        </is>
      </c>
      <c r="M3397" t="inlineStr">
        <is>
          <t>E_Suresh_Natuf_Kiosk_07072026_Adset5</t>
        </is>
      </c>
      <c r="N3397" t="inlineStr">
        <is>
          <t>E_Hindi_Suresh_Natuf_Kiosk_07072026_Adset5_ad3 – Copy 2</t>
        </is>
      </c>
      <c r="O3397" t="inlineStr">
        <is>
          <t>Natuf</t>
        </is>
      </c>
      <c r="P3397" t="inlineStr">
        <is>
          <t>Facebook</t>
        </is>
      </c>
      <c r="Q3397" t="inlineStr">
        <is>
          <t>Marshal Malbari</t>
        </is>
      </c>
      <c r="R3397" t="inlineStr">
        <is>
          <t>Rudresh Thorat</t>
        </is>
      </c>
      <c r="S3397" t="inlineStr">
        <is>
          <t>-</t>
        </is>
      </c>
      <c r="T3397" t="inlineStr">
        <is>
          <t>Chandigarh</t>
        </is>
      </c>
      <c r="U3397" t="inlineStr">
        <is>
          <t xml:space="preserve"> </t>
        </is>
      </c>
      <c r="V3397" t="n">
        <v>2</v>
      </c>
      <c r="W3397" t="n">
        <v>0</v>
      </c>
      <c r="X3397" t="inlineStr">
        <is>
          <t>XXXXXX0704</t>
        </is>
      </c>
      <c r="Y3397" s="72" t="n">
        <v>46326.52037037037</v>
      </c>
    </row>
    <row r="3398">
      <c r="A3398" s="39" t="inlineStr">
        <is>
          <t>6ac42deeb2333871f6350181</t>
        </is>
      </c>
      <c r="B3398" s="72" t="n">
        <v>46301.19340277778</v>
      </c>
      <c r="C3398" s="70" t="n">
        <v>46301</v>
      </c>
      <c r="D3398" t="inlineStr">
        <is>
          <t>2026-10</t>
        </is>
      </c>
      <c r="E3398" t="inlineStr">
        <is>
          <t>Wk of 2026-10-05</t>
        </is>
      </c>
      <c r="F3398" t="inlineStr">
        <is>
          <t>Meeting Scheduled</t>
        </is>
      </c>
      <c r="G3398" s="39" t="str">
        <f>IF(ISNUMBER(MATCH(F3398,QualityStatuses,0)),"Quality Lead","Non-Quality Lead")</f>
        <v>Quality Lead</v>
      </c>
      <c r="H3398" s="39" t="str">
        <f>IFERROR(INDEX(CampTypes,MATCH(I3398,CampList,0)),"Unattributed")</f>
        <v>Old</v>
      </c>
      <c r="I3398" t="inlineStr">
        <is>
          <t>E_Suresh_Natuf_Kiosk_07072026</t>
        </is>
      </c>
      <c r="J3398" t="inlineStr">
        <is>
          <t>E_Suresh_Natuf_Kiosk_07072026</t>
        </is>
      </c>
      <c r="K3398" t="inlineStr">
        <is>
          <t>Direct (campaign tagged in CRM)</t>
        </is>
      </c>
      <c r="L3398" t="inlineStr">
        <is>
          <t>E_Suresh_Natuf_Kiosk_07072026_Adset5</t>
        </is>
      </c>
      <c r="M3398" t="inlineStr">
        <is>
          <t>E_Suresh_Natuf_Kiosk_07072026_Adset5</t>
        </is>
      </c>
      <c r="N3398" t="inlineStr">
        <is>
          <t>E_Hindi_Suresh_Natuf_Kiosk_07072026_Adset5_ad3 – Copy 2</t>
        </is>
      </c>
      <c r="O3398" t="inlineStr">
        <is>
          <t>Natuf</t>
        </is>
      </c>
      <c r="P3398" t="inlineStr">
        <is>
          <t>Facebook</t>
        </is>
      </c>
      <c r="Q3398" t="inlineStr">
        <is>
          <t>Marshal Malbari</t>
        </is>
      </c>
      <c r="R3398" t="inlineStr">
        <is>
          <t>Aisha Rasalkar</t>
        </is>
      </c>
      <c r="S3398" t="inlineStr">
        <is>
          <t>-</t>
        </is>
      </c>
      <c r="T3398" t="inlineStr">
        <is>
          <t>Delhi</t>
        </is>
      </c>
      <c r="U3398" t="inlineStr">
        <is>
          <t xml:space="preserve"> </t>
        </is>
      </c>
      <c r="V3398" t="n">
        <v>7</v>
      </c>
      <c r="W3398" t="n">
        <v>3</v>
      </c>
      <c r="X3398" t="inlineStr">
        <is>
          <t>XXXXXX8333</t>
        </is>
      </c>
      <c r="Y3398" s="72" t="n">
        <v>46326.52037037037</v>
      </c>
    </row>
    <row r="3399">
      <c r="A3399" s="39" t="inlineStr">
        <is>
          <t>6ac42cc26c094578c9525634</t>
        </is>
      </c>
      <c r="B3399" s="72" t="n">
        <v>46301.18993055556</v>
      </c>
      <c r="C3399" s="70" t="n">
        <v>46301</v>
      </c>
      <c r="D3399" t="inlineStr">
        <is>
          <t>2026-10</t>
        </is>
      </c>
      <c r="E3399" t="inlineStr">
        <is>
          <t>Wk of 2026-10-05</t>
        </is>
      </c>
      <c r="F3399" t="inlineStr">
        <is>
          <t>Lost</t>
        </is>
      </c>
      <c r="G3399" s="39" t="str">
        <f>IF(ISNUMBER(MATCH(F3399,QualityStatuses,0)),"Quality Lead","Non-Quality Lead")</f>
        <v>Non-Quality Lead</v>
      </c>
      <c r="H3399" s="39" t="str">
        <f>IFERROR(INDEX(CampTypes,MATCH(I3399,CampList,0)),"Unattributed")</f>
        <v>Old</v>
      </c>
      <c r="I3399" t="inlineStr">
        <is>
          <t>E_Suresh_Natuf_Kiosk_07072026</t>
        </is>
      </c>
      <c r="J3399" t="inlineStr">
        <is>
          <t>E_Suresh_Natuf_Kiosk_07072026</t>
        </is>
      </c>
      <c r="K3399" t="inlineStr">
        <is>
          <t>Direct (campaign tagged in CRM)</t>
        </is>
      </c>
      <c r="L3399" t="inlineStr">
        <is>
          <t>E_Suresh_Natuf_Kiosk_07072026_Adset5</t>
        </is>
      </c>
      <c r="M3399" t="inlineStr">
        <is>
          <t>E_Suresh_Natuf_Kiosk_07072026_Adset5</t>
        </is>
      </c>
      <c r="N3399" t="inlineStr">
        <is>
          <t>E_Hindi_Suresh_Natuf_Kiosk_07072026_Adset5_ad3 – Copy 2</t>
        </is>
      </c>
      <c r="O3399" t="inlineStr">
        <is>
          <t>Natuf</t>
        </is>
      </c>
      <c r="P3399" t="inlineStr">
        <is>
          <t>Facebook</t>
        </is>
      </c>
      <c r="Q3399" t="inlineStr">
        <is>
          <t>Marshal Malbari</t>
        </is>
      </c>
      <c r="R3399" t="inlineStr">
        <is>
          <t>Tanishq A</t>
        </is>
      </c>
      <c r="S3399" t="inlineStr">
        <is>
          <t>Not Interested</t>
        </is>
      </c>
      <c r="T3399" t="inlineStr">
        <is>
          <t>Lucknow</t>
        </is>
      </c>
      <c r="U3399" t="inlineStr">
        <is>
          <t xml:space="preserve"> </t>
        </is>
      </c>
      <c r="V3399" t="n">
        <v>7</v>
      </c>
      <c r="W3399" t="n">
        <v>1</v>
      </c>
      <c r="X3399" t="inlineStr">
        <is>
          <t>XXXXXX8780</t>
        </is>
      </c>
      <c r="Y3399" s="72" t="n">
        <v>46326.52037037037</v>
      </c>
    </row>
    <row r="3400">
      <c r="A3400" s="39" t="inlineStr">
        <is>
          <t>6ac405e699de6f37d071465d</t>
        </is>
      </c>
      <c r="B3400" s="72" t="n">
        <v>46301.07479166667</v>
      </c>
      <c r="C3400" s="70" t="n">
        <v>46301</v>
      </c>
      <c r="D3400" t="inlineStr">
        <is>
          <t>2026-10</t>
        </is>
      </c>
      <c r="E3400" t="inlineStr">
        <is>
          <t>Wk of 2026-10-05</t>
        </is>
      </c>
      <c r="F3400" t="inlineStr">
        <is>
          <t>Connected</t>
        </is>
      </c>
      <c r="G3400" s="39" t="str">
        <f>IF(ISNUMBER(MATCH(F3400,QualityStatuses,0)),"Quality Lead","Non-Quality Lead")</f>
        <v>Non-Quality Lead</v>
      </c>
      <c r="H3400" s="39" t="str">
        <f>IFERROR(INDEX(CampTypes,MATCH(I3400,CampList,0)),"Unattributed")</f>
        <v>Old</v>
      </c>
      <c r="I3400" t="inlineStr">
        <is>
          <t>E_Natuf_Foco_10092026</t>
        </is>
      </c>
      <c r="J3400" t="inlineStr">
        <is>
          <t>E_Natuf_Foco_10092026</t>
        </is>
      </c>
      <c r="K3400" t="inlineStr">
        <is>
          <t>Direct (campaign tagged in CRM)</t>
        </is>
      </c>
      <c r="L3400" t="inlineStr">
        <is>
          <t>E_Natuf_Foco_10092026_Ad Set4</t>
        </is>
      </c>
      <c r="M3400" t="inlineStr">
        <is>
          <t>E_Natuf_Foco_10092026_Ad Set4</t>
        </is>
      </c>
      <c r="N3400" t="inlineStr">
        <is>
          <t>E_Natuf_Foco_10092026_Ad Set4_Ad4 -1</t>
        </is>
      </c>
      <c r="O3400" t="inlineStr">
        <is>
          <t>Natuf</t>
        </is>
      </c>
      <c r="P3400" t="inlineStr">
        <is>
          <t>Facebook</t>
        </is>
      </c>
      <c r="Q3400" t="inlineStr">
        <is>
          <t>Tejaswini Tarigopula</t>
        </is>
      </c>
      <c r="R3400" t="inlineStr">
        <is>
          <t>Prabhudatta Pattanaik</t>
        </is>
      </c>
      <c r="S3400" t="inlineStr">
        <is>
          <t>-</t>
        </is>
      </c>
      <c r="T3400" t="inlineStr">
        <is>
          <t>Jodhpur City</t>
        </is>
      </c>
      <c r="U3400" t="inlineStr">
        <is>
          <t xml:space="preserve"> </t>
        </is>
      </c>
      <c r="V3400" t="n">
        <v>1</v>
      </c>
      <c r="W3400" t="n">
        <v>1</v>
      </c>
      <c r="X3400" t="inlineStr">
        <is>
          <t>XXXXXX0529</t>
        </is>
      </c>
      <c r="Y3400" s="72" t="n">
        <v>46326.52037037037</v>
      </c>
    </row>
    <row r="3401">
      <c r="A3401" s="39" t="inlineStr">
        <is>
          <t>6ac3ffcad2c393d33831adcd</t>
        </is>
      </c>
      <c r="B3401" s="72" t="n">
        <v>46301.05668981482</v>
      </c>
      <c r="C3401" s="70" t="n">
        <v>46301</v>
      </c>
      <c r="D3401" t="inlineStr">
        <is>
          <t>2026-10</t>
        </is>
      </c>
      <c r="E3401" t="inlineStr">
        <is>
          <t>Wk of 2026-10-05</t>
        </is>
      </c>
      <c r="F3401" t="inlineStr">
        <is>
          <t>Connected</t>
        </is>
      </c>
      <c r="G3401" s="39" t="str">
        <f>IF(ISNUMBER(MATCH(F3401,QualityStatuses,0)),"Quality Lead","Non-Quality Lead")</f>
        <v>Non-Quality Lead</v>
      </c>
      <c r="H3401" s="39" t="str">
        <f>IFERROR(INDEX(CampTypes,MATCH(I3401,CampList,0)),"Unattributed")</f>
        <v>Old</v>
      </c>
      <c r="I3401" t="inlineStr">
        <is>
          <t>E_Natuf_Foco_10092026</t>
        </is>
      </c>
      <c r="J3401" t="inlineStr">
        <is>
          <t>E_Natuf_Foco_10092026</t>
        </is>
      </c>
      <c r="K3401" t="inlineStr">
        <is>
          <t>Direct (campaign tagged in CRM)</t>
        </is>
      </c>
      <c r="L3401" t="inlineStr">
        <is>
          <t>E_Natuf_Foco_10092026_Ad Set6</t>
        </is>
      </c>
      <c r="M3401" t="inlineStr">
        <is>
          <t>E_Natuf_Foco_10092026_Ad Set6</t>
        </is>
      </c>
      <c r="N3401" t="inlineStr">
        <is>
          <t>E_Natuf_Foco_10092026_Ad Set6_Ad6</t>
        </is>
      </c>
      <c r="O3401" t="inlineStr">
        <is>
          <t>Natuf</t>
        </is>
      </c>
      <c r="P3401" t="inlineStr">
        <is>
          <t>Facebook</t>
        </is>
      </c>
      <c r="Q3401" t="inlineStr">
        <is>
          <t>Tejaswini Tarigopula</t>
        </is>
      </c>
      <c r="R3401" t="inlineStr">
        <is>
          <t>Shivani Sharma</t>
        </is>
      </c>
      <c r="S3401" t="inlineStr">
        <is>
          <t>-</t>
        </is>
      </c>
      <c r="T3401" t="inlineStr">
        <is>
          <t>Pune</t>
        </is>
      </c>
      <c r="U3401" t="inlineStr">
        <is>
          <t xml:space="preserve"> </t>
        </is>
      </c>
      <c r="V3401" t="n">
        <v>14</v>
      </c>
      <c r="W3401" t="n">
        <v>4</v>
      </c>
      <c r="X3401" t="inlineStr">
        <is>
          <t>XXXXXX9797</t>
        </is>
      </c>
      <c r="Y3401" s="72" t="n">
        <v>46326.52037037037</v>
      </c>
    </row>
    <row r="3402">
      <c r="A3402" s="39" t="inlineStr">
        <is>
          <t>6ac3fb801bbd74a4478abcb2</t>
        </is>
      </c>
      <c r="B3402" s="72" t="n">
        <v>46301.04398148148</v>
      </c>
      <c r="C3402" s="70" t="n">
        <v>46301</v>
      </c>
      <c r="D3402" t="inlineStr">
        <is>
          <t>2026-10</t>
        </is>
      </c>
      <c r="E3402" t="inlineStr">
        <is>
          <t>Wk of 2026-10-05</t>
        </is>
      </c>
      <c r="F3402" t="inlineStr">
        <is>
          <t>Details Shared</t>
        </is>
      </c>
      <c r="G3402" s="39" t="str">
        <f>IF(ISNUMBER(MATCH(F3402,QualityStatuses,0)),"Quality Lead","Non-Quality Lead")</f>
        <v>Quality Lead</v>
      </c>
      <c r="H3402" s="39" t="str">
        <f>IFERROR(INDEX(CampTypes,MATCH(I3402,CampList,0)),"Unattributed")</f>
        <v>Old</v>
      </c>
      <c r="I3402" t="inlineStr">
        <is>
          <t>E_Suresh_Natuf_Kiosk_07072026</t>
        </is>
      </c>
      <c r="J3402" t="inlineStr">
        <is>
          <t>E_Suresh_Natuf_Kiosk_07072026</t>
        </is>
      </c>
      <c r="K3402" t="inlineStr">
        <is>
          <t>Direct (campaign tagged in CRM)</t>
        </is>
      </c>
      <c r="L3402" t="inlineStr">
        <is>
          <t>E_Suresh_Natuf_Kiosk_07072026_Adset5</t>
        </is>
      </c>
      <c r="M3402" t="inlineStr">
        <is>
          <t>E_Suresh_Natuf_Kiosk_07072026_Adset5</t>
        </is>
      </c>
      <c r="N3402" t="inlineStr">
        <is>
          <t>E_Hindi_Suresh_Natuf_Kiosk_07072026_Adset5_ad3 – Copy 2</t>
        </is>
      </c>
      <c r="O3402" t="inlineStr">
        <is>
          <t>Natuf</t>
        </is>
      </c>
      <c r="P3402" t="inlineStr">
        <is>
          <t>Facebook</t>
        </is>
      </c>
      <c r="Q3402" t="inlineStr">
        <is>
          <t>Tejaswini Tarigopula</t>
        </is>
      </c>
      <c r="R3402" t="inlineStr">
        <is>
          <t>Shivamani</t>
        </is>
      </c>
      <c r="S3402" t="inlineStr">
        <is>
          <t>-</t>
        </is>
      </c>
      <c r="T3402" t="inlineStr">
        <is>
          <t>Delhi</t>
        </is>
      </c>
      <c r="U3402" t="inlineStr">
        <is>
          <t xml:space="preserve"> </t>
        </is>
      </c>
      <c r="V3402" t="n">
        <v>2</v>
      </c>
      <c r="W3402" t="n">
        <v>1</v>
      </c>
      <c r="X3402" t="inlineStr">
        <is>
          <t>XXXXXX1777</t>
        </is>
      </c>
      <c r="Y3402" s="72" t="n">
        <v>46326.52037037037</v>
      </c>
    </row>
    <row r="3403">
      <c r="A3403" s="39" t="inlineStr">
        <is>
          <t>6ac3f9ca2d2e8d99453d2766</t>
        </is>
      </c>
      <c r="B3403" s="72" t="n">
        <v>46301.03891203704</v>
      </c>
      <c r="C3403" s="70" t="n">
        <v>46301</v>
      </c>
      <c r="D3403" t="inlineStr">
        <is>
          <t>2026-10</t>
        </is>
      </c>
      <c r="E3403" t="inlineStr">
        <is>
          <t>Wk of 2026-10-05</t>
        </is>
      </c>
      <c r="F3403" t="inlineStr">
        <is>
          <t>Lost</t>
        </is>
      </c>
      <c r="G3403" s="39" t="str">
        <f>IF(ISNUMBER(MATCH(F3403,QualityStatuses,0)),"Quality Lead","Non-Quality Lead")</f>
        <v>Non-Quality Lead</v>
      </c>
      <c r="H3403" s="39" t="str">
        <f>IFERROR(INDEX(CampTypes,MATCH(I3403,CampList,0)),"Unattributed")</f>
        <v>Old</v>
      </c>
      <c r="I3403" t="inlineStr">
        <is>
          <t>E_Natuf_MF_05092026</t>
        </is>
      </c>
      <c r="J3403" t="inlineStr">
        <is>
          <t>E_Natuf_MF_05092026</t>
        </is>
      </c>
      <c r="K3403" t="inlineStr">
        <is>
          <t>Direct (campaign tagged in CRM)</t>
        </is>
      </c>
      <c r="L3403" t="inlineStr">
        <is>
          <t>E_Natuf_MF_05092026_ Ad Set1</t>
        </is>
      </c>
      <c r="M3403" t="inlineStr">
        <is>
          <t>E_Natuf_MF_05092026_ Ad Set1</t>
        </is>
      </c>
      <c r="N3403" t="inlineStr">
        <is>
          <t>E_Natuf_MF_05092026_ Ad Set1_Ad1</t>
        </is>
      </c>
      <c r="O3403" t="inlineStr">
        <is>
          <t>Natuf_MF</t>
        </is>
      </c>
      <c r="P3403" t="inlineStr">
        <is>
          <t>Facebook</t>
        </is>
      </c>
      <c r="Q3403" t="inlineStr">
        <is>
          <t>Marshal Malbari</t>
        </is>
      </c>
      <c r="R3403" t="inlineStr">
        <is>
          <t>Aisha Rasalkar</t>
        </is>
      </c>
      <c r="S3403" t="inlineStr">
        <is>
          <t>No Budget</t>
        </is>
      </c>
      <c r="T3403" t="inlineStr">
        <is>
          <t>Noida</t>
        </is>
      </c>
      <c r="U3403" t="inlineStr">
        <is>
          <t xml:space="preserve"> </t>
        </is>
      </c>
      <c r="V3403" t="n">
        <v>9</v>
      </c>
      <c r="W3403" t="n">
        <v>2</v>
      </c>
      <c r="X3403" t="inlineStr">
        <is>
          <t>XXXXXX6101</t>
        </is>
      </c>
      <c r="Y3403" s="72" t="n">
        <v>46326.52037037037</v>
      </c>
    </row>
    <row r="3404">
      <c r="A3404" s="39" t="inlineStr">
        <is>
          <t>6ac3f4aaf3b8efeeba1d1f85</t>
        </is>
      </c>
      <c r="B3404" s="72" t="n">
        <v>46301.02372685185</v>
      </c>
      <c r="C3404" s="70" t="n">
        <v>46301</v>
      </c>
      <c r="D3404" t="inlineStr">
        <is>
          <t>2026-10</t>
        </is>
      </c>
      <c r="E3404" t="inlineStr">
        <is>
          <t>Wk of 2026-10-05</t>
        </is>
      </c>
      <c r="F3404" t="inlineStr">
        <is>
          <t>Attempt 2</t>
        </is>
      </c>
      <c r="G3404" s="39" t="str">
        <f>IF(ISNUMBER(MATCH(F3404,QualityStatuses,0)),"Quality Lead","Non-Quality Lead")</f>
        <v>Non-Quality Lead</v>
      </c>
      <c r="H3404" s="39" t="str">
        <f>IFERROR(INDEX(CampTypes,MATCH(I3404,CampList,0)),"Unattributed")</f>
        <v>Old</v>
      </c>
      <c r="I3404" t="inlineStr">
        <is>
          <t>E_Suresh_Natuf_Kiosk_07072026</t>
        </is>
      </c>
      <c r="J3404" t="inlineStr">
        <is>
          <t>E_Suresh_Natuf_Kiosk_07072026</t>
        </is>
      </c>
      <c r="K3404" t="inlineStr">
        <is>
          <t>Direct (campaign tagged in CRM)</t>
        </is>
      </c>
      <c r="L3404" t="inlineStr">
        <is>
          <t>E_Suresh_Natuf_Kiosk_07072026_Adset5</t>
        </is>
      </c>
      <c r="M3404" t="inlineStr">
        <is>
          <t>E_Suresh_Natuf_Kiosk_07072026_Adset5</t>
        </is>
      </c>
      <c r="N3404" t="inlineStr">
        <is>
          <t>E_Hindi_Suresh_Natuf_Kiosk_07072026_Adset5_ad3 – Copy 2</t>
        </is>
      </c>
      <c r="O3404" t="inlineStr">
        <is>
          <t>Natuf</t>
        </is>
      </c>
      <c r="P3404" t="inlineStr">
        <is>
          <t>Facebook</t>
        </is>
      </c>
      <c r="Q3404" t="inlineStr">
        <is>
          <t>Tejaswini Tarigopula</t>
        </is>
      </c>
      <c r="R3404" t="inlineStr">
        <is>
          <t>Rauth Sanketh</t>
        </is>
      </c>
      <c r="S3404" t="inlineStr">
        <is>
          <t>-</t>
        </is>
      </c>
      <c r="T3404" t="inlineStr">
        <is>
          <t>Gaon khajur ko taluko amarkot Jhabua jila</t>
        </is>
      </c>
      <c r="U3404" t="inlineStr">
        <is>
          <t xml:space="preserve"> </t>
        </is>
      </c>
      <c r="V3404" t="n">
        <v>6</v>
      </c>
      <c r="W3404" t="n">
        <v>1</v>
      </c>
      <c r="X3404" t="inlineStr">
        <is>
          <t>XXXXXX8179</t>
        </is>
      </c>
      <c r="Y3404" s="72" t="n">
        <v>46326.52037037037</v>
      </c>
    </row>
    <row r="3405">
      <c r="A3405" s="39" t="inlineStr">
        <is>
          <t>6ac3f48a3efda4d8e33599f9</t>
        </is>
      </c>
      <c r="B3405" s="72" t="n">
        <v>46301.02335648148</v>
      </c>
      <c r="C3405" s="70" t="n">
        <v>46301</v>
      </c>
      <c r="D3405" t="inlineStr">
        <is>
          <t>2026-10</t>
        </is>
      </c>
      <c r="E3405" t="inlineStr">
        <is>
          <t>Wk of 2026-10-05</t>
        </is>
      </c>
      <c r="F3405" t="inlineStr">
        <is>
          <t>Attempt 1</t>
        </is>
      </c>
      <c r="G3405" s="39" t="str">
        <f>IF(ISNUMBER(MATCH(F3405,QualityStatuses,0)),"Quality Lead","Non-Quality Lead")</f>
        <v>Non-Quality Lead</v>
      </c>
      <c r="H3405" s="39" t="str">
        <f>IFERROR(INDEX(CampTypes,MATCH(I3405,CampList,0)),"Unattributed")</f>
        <v>Old</v>
      </c>
      <c r="I3405" t="inlineStr">
        <is>
          <t>natuf_Kiosk_14072026_Hindi</t>
        </is>
      </c>
      <c r="J3405" t="inlineStr">
        <is>
          <t>natuf_Kiosk_14072026_Hindi</t>
        </is>
      </c>
      <c r="K3405" t="inlineStr">
        <is>
          <t>Direct (campaign tagged in CRM)</t>
        </is>
      </c>
      <c r="L3405" t="inlineStr">
        <is>
          <t>natuf_Kiosk_14072026_Highest-converting industries</t>
        </is>
      </c>
      <c r="M3405" t="inlineStr">
        <is>
          <t>natuf_Kiosk_14072026_Highest-converting industries</t>
        </is>
      </c>
      <c r="N3405" t="inlineStr">
        <is>
          <t>natuf_Kiosk_14072026_ad set_ad1</t>
        </is>
      </c>
      <c r="O3405" t="inlineStr">
        <is>
          <t>Natuf</t>
        </is>
      </c>
      <c r="P3405" t="inlineStr">
        <is>
          <t>Facebook</t>
        </is>
      </c>
      <c r="Q3405" t="inlineStr">
        <is>
          <t>Marshal Malbari</t>
        </is>
      </c>
      <c r="R3405" t="inlineStr">
        <is>
          <t>Rohit Kamble</t>
        </is>
      </c>
      <c r="S3405" t="inlineStr">
        <is>
          <t>-</t>
        </is>
      </c>
      <c r="T3405" t="inlineStr">
        <is>
          <t>Amroha</t>
        </is>
      </c>
      <c r="U3405" t="inlineStr">
        <is>
          <t xml:space="preserve"> </t>
        </is>
      </c>
      <c r="V3405" t="n">
        <v>1</v>
      </c>
      <c r="W3405" t="n">
        <v>0</v>
      </c>
      <c r="X3405" t="inlineStr">
        <is>
          <t>XXXXXX5766</t>
        </is>
      </c>
      <c r="Y3405" s="72" t="n">
        <v>46326.52037037037</v>
      </c>
    </row>
    <row r="3406">
      <c r="A3406" s="39" t="inlineStr">
        <is>
          <t>6ac3f34dfcce26f540a0af76</t>
        </is>
      </c>
      <c r="B3406" s="72" t="n">
        <v>46301.0196875</v>
      </c>
      <c r="C3406" s="70" t="n">
        <v>46301</v>
      </c>
      <c r="D3406" t="inlineStr">
        <is>
          <t>2026-10</t>
        </is>
      </c>
      <c r="E3406" t="inlineStr">
        <is>
          <t>Wk of 2026-10-05</t>
        </is>
      </c>
      <c r="F3406" t="inlineStr">
        <is>
          <t>Connected</t>
        </is>
      </c>
      <c r="G3406" s="39" t="str">
        <f>IF(ISNUMBER(MATCH(F3406,QualityStatuses,0)),"Quality Lead","Non-Quality Lead")</f>
        <v>Non-Quality Lead</v>
      </c>
      <c r="H3406" s="39" t="str">
        <f>IFERROR(INDEX(CampTypes,MATCH(I3406,CampList,0)),"Unattributed")</f>
        <v>Old</v>
      </c>
      <c r="I3406" t="inlineStr">
        <is>
          <t>E_Natuf_Generic_13082026</t>
        </is>
      </c>
      <c r="J3406" t="inlineStr">
        <is>
          <t>E_Natuf_Generic_13082026</t>
        </is>
      </c>
      <c r="K3406" t="inlineStr">
        <is>
          <t>Direct (campaign tagged in CRM)</t>
        </is>
      </c>
      <c r="L3406" t="inlineStr">
        <is>
          <t>E_Natuf_Generic_13082026_Adset1</t>
        </is>
      </c>
      <c r="M3406" t="inlineStr">
        <is>
          <t>E_Natuf_Generic_13082026_Adset1</t>
        </is>
      </c>
      <c r="N3406" t="inlineStr">
        <is>
          <t>E_Natuf_Generic_13082026_Adset1_Ad1</t>
        </is>
      </c>
      <c r="O3406" t="inlineStr">
        <is>
          <t>Natuf</t>
        </is>
      </c>
      <c r="P3406" t="inlineStr">
        <is>
          <t>Facebook</t>
        </is>
      </c>
      <c r="Q3406" t="inlineStr">
        <is>
          <t>Tejaswini Tarigopula</t>
        </is>
      </c>
      <c r="R3406" t="inlineStr">
        <is>
          <t>Arjuman Vidya Sagar</t>
        </is>
      </c>
      <c r="S3406" t="inlineStr">
        <is>
          <t>-</t>
        </is>
      </c>
      <c r="T3406" t="inlineStr">
        <is>
          <t>Bangalore</t>
        </is>
      </c>
      <c r="U3406" t="inlineStr">
        <is>
          <t xml:space="preserve"> </t>
        </is>
      </c>
      <c r="V3406" t="n">
        <v>2</v>
      </c>
      <c r="W3406" t="n">
        <v>1</v>
      </c>
      <c r="X3406" t="inlineStr">
        <is>
          <t>XXXXXX2990</t>
        </is>
      </c>
      <c r="Y3406" s="72" t="n">
        <v>46326.52037037037</v>
      </c>
    </row>
    <row r="3407">
      <c r="A3407" s="39" t="inlineStr">
        <is>
          <t>6ac3eef22d99e51a42ce5d77</t>
        </is>
      </c>
      <c r="B3407" s="72" t="n">
        <v>46301.00678240741</v>
      </c>
      <c r="C3407" s="70" t="n">
        <v>46301</v>
      </c>
      <c r="D3407" t="inlineStr">
        <is>
          <t>2026-10</t>
        </is>
      </c>
      <c r="E3407" t="inlineStr">
        <is>
          <t>Wk of 2026-10-05</t>
        </is>
      </c>
      <c r="F3407" t="inlineStr">
        <is>
          <t>Lost</t>
        </is>
      </c>
      <c r="G3407" s="39" t="str">
        <f>IF(ISNUMBER(MATCH(F3407,QualityStatuses,0)),"Quality Lead","Non-Quality Lead")</f>
        <v>Non-Quality Lead</v>
      </c>
      <c r="H3407" s="39" t="str">
        <f>IFERROR(INDEX(CampTypes,MATCH(I3407,CampList,0)),"Unattributed")</f>
        <v>Old</v>
      </c>
      <c r="I3407" t="inlineStr">
        <is>
          <t>E_Natuf_Generic_13082026</t>
        </is>
      </c>
      <c r="J3407" t="inlineStr">
        <is>
          <t>E_Natuf_Generic_13082026</t>
        </is>
      </c>
      <c r="K3407" t="inlineStr">
        <is>
          <t>Direct (campaign tagged in CRM)</t>
        </is>
      </c>
      <c r="L3407" t="inlineStr">
        <is>
          <t>E_Natuf_Generic_13082026_Adset1</t>
        </is>
      </c>
      <c r="M3407" t="inlineStr">
        <is>
          <t>E_Natuf_Generic_13082026_Adset1</t>
        </is>
      </c>
      <c r="N3407" t="inlineStr">
        <is>
          <t>E_Natuf_Generic_13082026_Adset1_Ad1</t>
        </is>
      </c>
      <c r="O3407" t="inlineStr">
        <is>
          <t>Natuf</t>
        </is>
      </c>
      <c r="P3407" t="inlineStr">
        <is>
          <t>Facebook</t>
        </is>
      </c>
      <c r="Q3407" t="inlineStr">
        <is>
          <t>Tejaswini Tarigopula</t>
        </is>
      </c>
      <c r="R3407" t="inlineStr">
        <is>
          <t>Rauth Sanketh</t>
        </is>
      </c>
      <c r="S3407" t="inlineStr">
        <is>
          <t>Not Interested</t>
        </is>
      </c>
      <c r="T3407" t="inlineStr">
        <is>
          <t>Kolkata</t>
        </is>
      </c>
      <c r="U3407" t="inlineStr">
        <is>
          <t xml:space="preserve"> </t>
        </is>
      </c>
      <c r="V3407" t="n">
        <v>2</v>
      </c>
      <c r="W3407" t="n">
        <v>1</v>
      </c>
      <c r="X3407" t="inlineStr">
        <is>
          <t>XXXXXX6486</t>
        </is>
      </c>
      <c r="Y3407" s="72" t="n">
        <v>46326.52037037037</v>
      </c>
    </row>
    <row r="3408">
      <c r="A3408" s="39" t="inlineStr">
        <is>
          <t>6ac3e9fedaaa3424b3187d05</t>
        </is>
      </c>
      <c r="B3408" s="72" t="n">
        <v>46300.99210648148</v>
      </c>
      <c r="C3408" s="70" t="n">
        <v>46300</v>
      </c>
      <c r="D3408" t="inlineStr">
        <is>
          <t>2026-10</t>
        </is>
      </c>
      <c r="E3408" t="inlineStr">
        <is>
          <t>Wk of 2026-10-05</t>
        </is>
      </c>
      <c r="F3408" t="inlineStr">
        <is>
          <t>Attempt 2</t>
        </is>
      </c>
      <c r="G3408" s="39" t="str">
        <f>IF(ISNUMBER(MATCH(F3408,QualityStatuses,0)),"Quality Lead","Non-Quality Lead")</f>
        <v>Non-Quality Lead</v>
      </c>
      <c r="H3408" s="39" t="str">
        <f>IFERROR(INDEX(CampTypes,MATCH(I3408,CampList,0)),"Unattributed")</f>
        <v>Old</v>
      </c>
      <c r="I3408" t="inlineStr">
        <is>
          <t>E_Suresh_Natuf_Kiosk_07072026</t>
        </is>
      </c>
      <c r="J3408" t="inlineStr">
        <is>
          <t>E_Suresh_Natuf_Kiosk_07072026</t>
        </is>
      </c>
      <c r="K3408" t="inlineStr">
        <is>
          <t>Direct (campaign tagged in CRM)</t>
        </is>
      </c>
      <c r="L3408" t="inlineStr">
        <is>
          <t>E_Suresh_Natuf_Kiosk_07072026_Adset5</t>
        </is>
      </c>
      <c r="M3408" t="inlineStr">
        <is>
          <t>E_Suresh_Natuf_Kiosk_07072026_Adset5</t>
        </is>
      </c>
      <c r="N3408" t="inlineStr">
        <is>
          <t>E_Hindi_Suresh_Natuf_Kiosk_07072026_Adset5_ad3 – Copy 2</t>
        </is>
      </c>
      <c r="O3408" t="inlineStr">
        <is>
          <t>Natuf</t>
        </is>
      </c>
      <c r="P3408" t="inlineStr">
        <is>
          <t>Facebook</t>
        </is>
      </c>
      <c r="Q3408" t="inlineStr">
        <is>
          <t>Tejaswini Tarigopula</t>
        </is>
      </c>
      <c r="R3408" t="inlineStr">
        <is>
          <t>Shivani Sharma</t>
        </is>
      </c>
      <c r="S3408" t="inlineStr">
        <is>
          <t>-</t>
        </is>
      </c>
      <c r="T3408" t="inlineStr">
        <is>
          <t>Rampur</t>
        </is>
      </c>
      <c r="U3408" t="inlineStr">
        <is>
          <t xml:space="preserve"> </t>
        </is>
      </c>
      <c r="V3408" t="n">
        <v>6</v>
      </c>
      <c r="W3408" t="n">
        <v>4</v>
      </c>
      <c r="X3408" t="inlineStr">
        <is>
          <t>XXXXXX9388</t>
        </is>
      </c>
      <c r="Y3408" s="72" t="n">
        <v>46326.52037037037</v>
      </c>
    </row>
    <row r="3409">
      <c r="A3409" s="39" t="inlineStr">
        <is>
          <t>6ac3e2acd895f7b0fa74e42d</t>
        </is>
      </c>
      <c r="B3409" s="72" t="n">
        <v>46300.97041666666</v>
      </c>
      <c r="C3409" s="70" t="n">
        <v>46300</v>
      </c>
      <c r="D3409" t="inlineStr">
        <is>
          <t>2026-10</t>
        </is>
      </c>
      <c r="E3409" t="inlineStr">
        <is>
          <t>Wk of 2026-10-05</t>
        </is>
      </c>
      <c r="F3409" t="inlineStr">
        <is>
          <t>Attempt 1</t>
        </is>
      </c>
      <c r="G3409" s="39" t="str">
        <f>IF(ISNUMBER(MATCH(F3409,QualityStatuses,0)),"Quality Lead","Non-Quality Lead")</f>
        <v>Non-Quality Lead</v>
      </c>
      <c r="H3409" s="39" t="str">
        <f>IFERROR(INDEX(CampTypes,MATCH(I3409,CampList,0)),"Unattributed")</f>
        <v>Old</v>
      </c>
      <c r="I3409" t="inlineStr">
        <is>
          <t>E_Natuf_Foco_10092026</t>
        </is>
      </c>
      <c r="J3409" t="inlineStr">
        <is>
          <t>E_Natuf_Foco_10092026</t>
        </is>
      </c>
      <c r="K3409" t="inlineStr">
        <is>
          <t>Direct (campaign tagged in CRM)</t>
        </is>
      </c>
      <c r="L3409" t="inlineStr">
        <is>
          <t>E_Natuf_Foco_10092026_Ad Set4</t>
        </is>
      </c>
      <c r="M3409" t="inlineStr">
        <is>
          <t>E_Natuf_Foco_10092026_Ad Set4</t>
        </is>
      </c>
      <c r="N3409" t="inlineStr">
        <is>
          <t>E_Natuf_Foco_10092026_Ad Set4_Ad4 -1</t>
        </is>
      </c>
      <c r="O3409" t="inlineStr">
        <is>
          <t>Natuf</t>
        </is>
      </c>
      <c r="P3409" t="inlineStr">
        <is>
          <t>Facebook</t>
        </is>
      </c>
      <c r="Q3409" t="inlineStr">
        <is>
          <t>Tejaswini Tarigopula</t>
        </is>
      </c>
      <c r="R3409" t="inlineStr">
        <is>
          <t>Shivamani</t>
        </is>
      </c>
      <c r="S3409" t="inlineStr">
        <is>
          <t>-</t>
        </is>
      </c>
      <c r="T3409" t="inlineStr">
        <is>
          <t>Noida</t>
        </is>
      </c>
      <c r="U3409" t="inlineStr">
        <is>
          <t xml:space="preserve"> </t>
        </is>
      </c>
      <c r="V3409" t="n">
        <v>1</v>
      </c>
      <c r="W3409" t="n">
        <v>0</v>
      </c>
      <c r="X3409" t="inlineStr">
        <is>
          <t>XXXXXX0562</t>
        </is>
      </c>
      <c r="Y3409" s="72" t="n">
        <v>46326.52037037037</v>
      </c>
    </row>
    <row r="3410">
      <c r="A3410" s="39" t="inlineStr">
        <is>
          <t>6ac3ddf440bdc69acb0f5c72</t>
        </is>
      </c>
      <c r="B3410" s="72" t="n">
        <v>46300.95643518519</v>
      </c>
      <c r="C3410" s="70" t="n">
        <v>46300</v>
      </c>
      <c r="D3410" t="inlineStr">
        <is>
          <t>2026-10</t>
        </is>
      </c>
      <c r="E3410" t="inlineStr">
        <is>
          <t>Wk of 2026-10-05</t>
        </is>
      </c>
      <c r="F3410" t="inlineStr">
        <is>
          <t>Attempt 1</t>
        </is>
      </c>
      <c r="G3410" s="39" t="str">
        <f>IF(ISNUMBER(MATCH(F3410,QualityStatuses,0)),"Quality Lead","Non-Quality Lead")</f>
        <v>Non-Quality Lead</v>
      </c>
      <c r="H3410" s="39" t="str">
        <f>IFERROR(INDEX(CampTypes,MATCH(I3410,CampList,0)),"Unattributed")</f>
        <v>Old</v>
      </c>
      <c r="I3410" t="inlineStr">
        <is>
          <t>E_Suresh_Natuf_Kiosk_07072026</t>
        </is>
      </c>
      <c r="J3410" t="inlineStr">
        <is>
          <t>E_Suresh_Natuf_Kiosk_07072026</t>
        </is>
      </c>
      <c r="K3410" t="inlineStr">
        <is>
          <t>Direct (campaign tagged in CRM)</t>
        </is>
      </c>
      <c r="L3410" t="inlineStr">
        <is>
          <t>E_Suresh_Natuf_Kiosk_07072026_Adset5</t>
        </is>
      </c>
      <c r="M3410" t="inlineStr">
        <is>
          <t>E_Suresh_Natuf_Kiosk_07072026_Adset5</t>
        </is>
      </c>
      <c r="N3410" t="inlineStr">
        <is>
          <t>E_Hindi_Suresh_Natuf_Kiosk_07072026_Adset5_ad3 – Copy 2</t>
        </is>
      </c>
      <c r="O3410" t="inlineStr">
        <is>
          <t>Natuf</t>
        </is>
      </c>
      <c r="P3410" t="inlineStr">
        <is>
          <t>Facebook</t>
        </is>
      </c>
      <c r="Q3410" t="inlineStr">
        <is>
          <t>Marshal Malbari</t>
        </is>
      </c>
      <c r="R3410" t="inlineStr">
        <is>
          <t>Rinkita Virvani</t>
        </is>
      </c>
      <c r="S3410" t="inlineStr">
        <is>
          <t>-</t>
        </is>
      </c>
      <c r="T3410" t="inlineStr">
        <is>
          <t>Hyderabad</t>
        </is>
      </c>
      <c r="U3410" t="inlineStr">
        <is>
          <t xml:space="preserve"> </t>
        </is>
      </c>
      <c r="V3410" t="n">
        <v>2</v>
      </c>
      <c r="W3410" t="n">
        <v>1</v>
      </c>
      <c r="X3410" t="inlineStr">
        <is>
          <t>XXXXXX6025</t>
        </is>
      </c>
      <c r="Y3410" s="72" t="n">
        <v>46326.52037037037</v>
      </c>
    </row>
    <row r="3411">
      <c r="A3411" s="39" t="inlineStr">
        <is>
          <t>6ac3dcc113b74dd7914e771c</t>
        </is>
      </c>
      <c r="B3411" s="72" t="n">
        <v>46300.95288194445</v>
      </c>
      <c r="C3411" s="70" t="n">
        <v>46300</v>
      </c>
      <c r="D3411" t="inlineStr">
        <is>
          <t>2026-10</t>
        </is>
      </c>
      <c r="E3411" t="inlineStr">
        <is>
          <t>Wk of 2026-10-05</t>
        </is>
      </c>
      <c r="F3411" t="inlineStr">
        <is>
          <t>Lost</t>
        </is>
      </c>
      <c r="G3411" s="39" t="str">
        <f>IF(ISNUMBER(MATCH(F3411,QualityStatuses,0)),"Quality Lead","Non-Quality Lead")</f>
        <v>Non-Quality Lead</v>
      </c>
      <c r="H3411" s="39" t="str">
        <f>IFERROR(INDEX(CampTypes,MATCH(I3411,CampList,0)),"Unattributed")</f>
        <v>Old</v>
      </c>
      <c r="I3411" t="inlineStr">
        <is>
          <t>E_Natuf_Foco_10092026</t>
        </is>
      </c>
      <c r="J3411" t="inlineStr">
        <is>
          <t>E_Natuf_Foco_10092026</t>
        </is>
      </c>
      <c r="K3411" t="inlineStr">
        <is>
          <t>Direct (campaign tagged in CRM)</t>
        </is>
      </c>
      <c r="L3411" t="inlineStr">
        <is>
          <t>E_Natuf_Foco_10092026_Ad Set4</t>
        </is>
      </c>
      <c r="M3411" t="inlineStr">
        <is>
          <t>E_Natuf_Foco_10092026_Ad Set4</t>
        </is>
      </c>
      <c r="N3411" t="inlineStr">
        <is>
          <t>E_Natuf_Foco_10092026_Ad Set4_Ad4 -1</t>
        </is>
      </c>
      <c r="O3411" t="inlineStr">
        <is>
          <t>Natuf</t>
        </is>
      </c>
      <c r="P3411" t="inlineStr">
        <is>
          <t>Facebook</t>
        </is>
      </c>
      <c r="Q3411" t="inlineStr">
        <is>
          <t>Marshal Malbari</t>
        </is>
      </c>
      <c r="R3411" t="inlineStr">
        <is>
          <t>Vanita Joshi</t>
        </is>
      </c>
      <c r="S3411" t="inlineStr">
        <is>
          <t>DNP - Did Not Pick Up</t>
        </is>
      </c>
      <c r="T3411" t="inlineStr">
        <is>
          <t>Vijayawada</t>
        </is>
      </c>
      <c r="U3411" t="inlineStr">
        <is>
          <t xml:space="preserve"> </t>
        </is>
      </c>
      <c r="V3411" t="n">
        <v>6</v>
      </c>
      <c r="W3411" t="n">
        <v>5</v>
      </c>
      <c r="X3411" t="inlineStr">
        <is>
          <t>XXXXXX6075</t>
        </is>
      </c>
      <c r="Y3411" s="72" t="n">
        <v>46326.52037037037</v>
      </c>
    </row>
    <row r="3412">
      <c r="A3412" s="39" t="inlineStr">
        <is>
          <t>6ac3da248542a7922e3f7163</t>
        </is>
      </c>
      <c r="B3412" s="72" t="n">
        <v>46300.94513888889</v>
      </c>
      <c r="C3412" s="70" t="n">
        <v>46300</v>
      </c>
      <c r="D3412" t="inlineStr">
        <is>
          <t>2026-10</t>
        </is>
      </c>
      <c r="E3412" t="inlineStr">
        <is>
          <t>Wk of 2026-10-05</t>
        </is>
      </c>
      <c r="F3412" t="inlineStr">
        <is>
          <t>Lost</t>
        </is>
      </c>
      <c r="G3412" s="39" t="str">
        <f>IF(ISNUMBER(MATCH(F3412,QualityStatuses,0)),"Quality Lead","Non-Quality Lead")</f>
        <v>Non-Quality Lead</v>
      </c>
      <c r="H3412" s="39" t="str">
        <f>IFERROR(INDEX(CampTypes,MATCH(I3412,CampList,0)),"Unattributed")</f>
        <v>Old</v>
      </c>
      <c r="I3412" t="inlineStr">
        <is>
          <t>E_Natuf_Generic_13082026</t>
        </is>
      </c>
      <c r="J3412" t="inlineStr">
        <is>
          <t>E_Natuf_Generic_13082026</t>
        </is>
      </c>
      <c r="K3412" t="inlineStr">
        <is>
          <t>Direct (campaign tagged in CRM)</t>
        </is>
      </c>
      <c r="L3412" t="inlineStr">
        <is>
          <t>E_Natuf_Generic_13082026_Adset1</t>
        </is>
      </c>
      <c r="M3412" t="inlineStr">
        <is>
          <t>E_Natuf_Generic_13082026_Adset1</t>
        </is>
      </c>
      <c r="N3412" t="inlineStr">
        <is>
          <t>E_Natuf_Generic_13082026_Adset1_Ad1</t>
        </is>
      </c>
      <c r="O3412" t="inlineStr">
        <is>
          <t>Natuf</t>
        </is>
      </c>
      <c r="P3412" t="inlineStr">
        <is>
          <t>Facebook</t>
        </is>
      </c>
      <c r="Q3412" t="inlineStr">
        <is>
          <t>Marshal Malbari</t>
        </is>
      </c>
      <c r="R3412" t="inlineStr">
        <is>
          <t>Shubham Menon</t>
        </is>
      </c>
      <c r="S3412" t="inlineStr">
        <is>
          <t>Not Interested</t>
        </is>
      </c>
      <c r="T3412" t="inlineStr">
        <is>
          <t>Khariar</t>
        </is>
      </c>
      <c r="U3412" t="inlineStr">
        <is>
          <t xml:space="preserve"> </t>
        </is>
      </c>
      <c r="V3412" t="n">
        <v>5</v>
      </c>
      <c r="W3412" t="n">
        <v>1</v>
      </c>
      <c r="X3412" t="inlineStr">
        <is>
          <t>XXXXXX6654</t>
        </is>
      </c>
      <c r="Y3412" s="72" t="n">
        <v>46326.52037037037</v>
      </c>
    </row>
    <row r="3413">
      <c r="A3413" s="39" t="inlineStr">
        <is>
          <t>6ac3d4686587c1f059b03ec6</t>
        </is>
      </c>
      <c r="B3413" s="72" t="n">
        <v>46300.92814814814</v>
      </c>
      <c r="C3413" s="70" t="n">
        <v>46300</v>
      </c>
      <c r="D3413" t="inlineStr">
        <is>
          <t>2026-10</t>
        </is>
      </c>
      <c r="E3413" t="inlineStr">
        <is>
          <t>Wk of 2026-10-05</t>
        </is>
      </c>
      <c r="F3413" t="inlineStr">
        <is>
          <t>Details Shared</t>
        </is>
      </c>
      <c r="G3413" s="39" t="str">
        <f>IF(ISNUMBER(MATCH(F3413,QualityStatuses,0)),"Quality Lead","Non-Quality Lead")</f>
        <v>Quality Lead</v>
      </c>
      <c r="H3413" s="39" t="str">
        <f>IFERROR(INDEX(CampTypes,MATCH(I3413,CampList,0)),"Unattributed")</f>
        <v>Old</v>
      </c>
      <c r="I3413" t="inlineStr">
        <is>
          <t>natuf_Kiosk_14072026_Hindi</t>
        </is>
      </c>
      <c r="J3413" t="inlineStr">
        <is>
          <t>natuf_Kiosk_14072026_Hindi</t>
        </is>
      </c>
      <c r="K3413" t="inlineStr">
        <is>
          <t>Direct (campaign tagged in CRM)</t>
        </is>
      </c>
      <c r="L3413" t="inlineStr">
        <is>
          <t>natuf_Kiosk_14072026_Highest-converting industries</t>
        </is>
      </c>
      <c r="M3413" t="inlineStr">
        <is>
          <t>natuf_Kiosk_14072026_Highest-converting industries</t>
        </is>
      </c>
      <c r="N3413" t="inlineStr">
        <is>
          <t>natuf_Kiosk_14072026_ad set_ad1</t>
        </is>
      </c>
      <c r="O3413" t="inlineStr">
        <is>
          <t>Natuf</t>
        </is>
      </c>
      <c r="P3413" t="inlineStr">
        <is>
          <t>Facebook</t>
        </is>
      </c>
      <c r="Q3413" t="inlineStr">
        <is>
          <t>Deepak Rai</t>
        </is>
      </c>
      <c r="R3413" t="inlineStr">
        <is>
          <t>Tejaswini Tarigopula</t>
        </is>
      </c>
      <c r="S3413" t="inlineStr">
        <is>
          <t>-</t>
        </is>
      </c>
      <c r="T3413" t="inlineStr">
        <is>
          <t>Mumbai Ghatkoper</t>
        </is>
      </c>
      <c r="U3413" t="inlineStr">
        <is>
          <t xml:space="preserve"> </t>
        </is>
      </c>
      <c r="V3413" t="n">
        <v>2</v>
      </c>
      <c r="W3413" t="n">
        <v>2</v>
      </c>
      <c r="X3413" t="inlineStr">
        <is>
          <t>XXXXXX1453</t>
        </is>
      </c>
      <c r="Y3413" s="72" t="n">
        <v>46302.78657407407</v>
      </c>
    </row>
    <row r="3414">
      <c r="A3414" s="39" t="inlineStr">
        <is>
          <t>6ac3c6f4ee848772d08316c3</t>
        </is>
      </c>
      <c r="B3414" s="72" t="n">
        <v>46300.88828703704</v>
      </c>
      <c r="C3414" s="70" t="n">
        <v>46300</v>
      </c>
      <c r="D3414" t="inlineStr">
        <is>
          <t>2026-10</t>
        </is>
      </c>
      <c r="E3414" t="inlineStr">
        <is>
          <t>Wk of 2026-10-05</t>
        </is>
      </c>
      <c r="F3414" t="inlineStr">
        <is>
          <t>Attempt 1</t>
        </is>
      </c>
      <c r="G3414" s="39" t="str">
        <f>IF(ISNUMBER(MATCH(F3414,QualityStatuses,0)),"Quality Lead","Non-Quality Lead")</f>
        <v>Non-Quality Lead</v>
      </c>
      <c r="H3414" s="39" t="str">
        <f>IFERROR(INDEX(CampTypes,MATCH(I3414,CampList,0)),"Unattributed")</f>
        <v>Old</v>
      </c>
      <c r="I3414" t="inlineStr">
        <is>
          <t>E_Natuf_Generic_13082026</t>
        </is>
      </c>
      <c r="J3414" t="inlineStr">
        <is>
          <t>E_Natuf_Generic_13082026</t>
        </is>
      </c>
      <c r="K3414" t="inlineStr">
        <is>
          <t>Direct (campaign tagged in CRM)</t>
        </is>
      </c>
      <c r="L3414" t="inlineStr">
        <is>
          <t>E_Natuf_Generic_13082026_Adset1</t>
        </is>
      </c>
      <c r="M3414" t="inlineStr">
        <is>
          <t>E_Natuf_Generic_13082026_Adset1</t>
        </is>
      </c>
      <c r="N3414" t="inlineStr">
        <is>
          <t>E_Natuf_Generic_13082026_Adset1_Ad1</t>
        </is>
      </c>
      <c r="O3414" t="inlineStr">
        <is>
          <t>Natuf</t>
        </is>
      </c>
      <c r="P3414" t="inlineStr">
        <is>
          <t>Facebook</t>
        </is>
      </c>
      <c r="Q3414" t="inlineStr">
        <is>
          <t>Marshal Malbari</t>
        </is>
      </c>
      <c r="R3414" t="inlineStr">
        <is>
          <t>Rudresh Thorat</t>
        </is>
      </c>
      <c r="S3414" t="inlineStr">
        <is>
          <t>-</t>
        </is>
      </c>
      <c r="T3414" t="inlineStr">
        <is>
          <t>Wardha</t>
        </is>
      </c>
      <c r="U3414" t="inlineStr">
        <is>
          <t xml:space="preserve"> </t>
        </is>
      </c>
      <c r="V3414" t="n">
        <v>2</v>
      </c>
      <c r="W3414" t="n">
        <v>0</v>
      </c>
      <c r="X3414" t="inlineStr">
        <is>
          <t>XXXXXX4450</t>
        </is>
      </c>
      <c r="Y3414" s="72" t="n">
        <v>46326.52037037037</v>
      </c>
    </row>
    <row r="3415">
      <c r="A3415" s="39" t="inlineStr">
        <is>
          <t>6ac3c54f48b7021163ded0e6</t>
        </is>
      </c>
      <c r="B3415" s="72" t="n">
        <v>46300.88341435185</v>
      </c>
      <c r="C3415" s="70" t="n">
        <v>46300</v>
      </c>
      <c r="D3415" t="inlineStr">
        <is>
          <t>2026-10</t>
        </is>
      </c>
      <c r="E3415" t="inlineStr">
        <is>
          <t>Wk of 2026-10-05</t>
        </is>
      </c>
      <c r="F3415" t="inlineStr">
        <is>
          <t>Attempt 3</t>
        </is>
      </c>
      <c r="G3415" s="39" t="str">
        <f>IF(ISNUMBER(MATCH(F3415,QualityStatuses,0)),"Quality Lead","Non-Quality Lead")</f>
        <v>Non-Quality Lead</v>
      </c>
      <c r="H3415" s="39" t="str">
        <f>IFERROR(INDEX(CampTypes,MATCH(I3415,CampList,0)),"Unattributed")</f>
        <v>Old</v>
      </c>
      <c r="I3415" t="inlineStr">
        <is>
          <t>E_Suresh_Natuf_Kiosk_07072026</t>
        </is>
      </c>
      <c r="J3415" t="inlineStr">
        <is>
          <t>E_Suresh_Natuf_Kiosk_07072026</t>
        </is>
      </c>
      <c r="K3415" t="inlineStr">
        <is>
          <t>Direct (campaign tagged in CRM)</t>
        </is>
      </c>
      <c r="L3415" t="inlineStr">
        <is>
          <t>E_Suresh_Natuf_Kiosk_07072026_Adset5</t>
        </is>
      </c>
      <c r="M3415" t="inlineStr">
        <is>
          <t>E_Suresh_Natuf_Kiosk_07072026_Adset5</t>
        </is>
      </c>
      <c r="N3415" t="inlineStr">
        <is>
          <t>E_Hindi_Suresh_Natuf_Kiosk_07072026_Adset5_ad3 – Copy 2</t>
        </is>
      </c>
      <c r="O3415" t="inlineStr">
        <is>
          <t>Natuf</t>
        </is>
      </c>
      <c r="P3415" t="inlineStr">
        <is>
          <t>Facebook</t>
        </is>
      </c>
      <c r="Q3415" t="inlineStr">
        <is>
          <t>Marshal Malbari</t>
        </is>
      </c>
      <c r="R3415" t="inlineStr">
        <is>
          <t>Aisha Rasalkar</t>
        </is>
      </c>
      <c r="S3415" t="inlineStr">
        <is>
          <t>-</t>
        </is>
      </c>
      <c r="T3415" t="inlineStr">
        <is>
          <t>Hyderabad</t>
        </is>
      </c>
      <c r="U3415" t="inlineStr">
        <is>
          <t xml:space="preserve"> </t>
        </is>
      </c>
      <c r="V3415" t="n">
        <v>3</v>
      </c>
      <c r="W3415" t="n">
        <v>3</v>
      </c>
      <c r="X3415" t="inlineStr">
        <is>
          <t>XXXXXX3297</t>
        </is>
      </c>
      <c r="Y3415" s="72" t="n">
        <v>46326.52037037037</v>
      </c>
    </row>
    <row r="3416">
      <c r="A3416" s="39" t="inlineStr">
        <is>
          <t>6ac3c37a398cd5fde8e121b2</t>
        </is>
      </c>
      <c r="B3416" s="72" t="n">
        <v>46300.87798611111</v>
      </c>
      <c r="C3416" s="70" t="n">
        <v>46300</v>
      </c>
      <c r="D3416" t="inlineStr">
        <is>
          <t>2026-10</t>
        </is>
      </c>
      <c r="E3416" t="inlineStr">
        <is>
          <t>Wk of 2026-10-05</t>
        </is>
      </c>
      <c r="F3416" t="inlineStr">
        <is>
          <t>Lost</t>
        </is>
      </c>
      <c r="G3416" s="39" t="str">
        <f>IF(ISNUMBER(MATCH(F3416,QualityStatuses,0)),"Quality Lead","Non-Quality Lead")</f>
        <v>Non-Quality Lead</v>
      </c>
      <c r="H3416" s="39" t="str">
        <f>IFERROR(INDEX(CampTypes,MATCH(I3416,CampList,0)),"Unattributed")</f>
        <v>Old</v>
      </c>
      <c r="I3416" t="inlineStr">
        <is>
          <t>E_Natuf_Generic_13082026</t>
        </is>
      </c>
      <c r="J3416" t="inlineStr">
        <is>
          <t>E_Natuf_Generic_13082026</t>
        </is>
      </c>
      <c r="K3416" t="inlineStr">
        <is>
          <t>Direct (campaign tagged in CRM)</t>
        </is>
      </c>
      <c r="L3416" t="inlineStr">
        <is>
          <t>E_Natuf_Generic_13082026_Adset1</t>
        </is>
      </c>
      <c r="M3416" t="inlineStr">
        <is>
          <t>E_Natuf_Generic_13082026_Adset1</t>
        </is>
      </c>
      <c r="N3416" t="inlineStr">
        <is>
          <t>E_Natuf_Generic_13082026_Adset1_Ad1</t>
        </is>
      </c>
      <c r="O3416" t="inlineStr">
        <is>
          <t>Natuf</t>
        </is>
      </c>
      <c r="P3416" t="inlineStr">
        <is>
          <t>Facebook</t>
        </is>
      </c>
      <c r="Q3416" t="inlineStr">
        <is>
          <t>Marshal Malbari</t>
        </is>
      </c>
      <c r="R3416" t="inlineStr">
        <is>
          <t>Tanishq A</t>
        </is>
      </c>
      <c r="S3416" t="inlineStr">
        <is>
          <t>DNP - Did Not Pick Up</t>
        </is>
      </c>
      <c r="T3416" t="inlineStr">
        <is>
          <t>Nashik</t>
        </is>
      </c>
      <c r="U3416" t="inlineStr">
        <is>
          <t xml:space="preserve"> </t>
        </is>
      </c>
      <c r="V3416" t="n">
        <v>6</v>
      </c>
      <c r="W3416" t="n">
        <v>0</v>
      </c>
      <c r="X3416" t="inlineStr">
        <is>
          <t>XXXXXX4680</t>
        </is>
      </c>
      <c r="Y3416" s="72" t="n">
        <v>46326.52037037037</v>
      </c>
    </row>
    <row r="3417">
      <c r="A3417" s="39" t="inlineStr">
        <is>
          <t>6ac3be18fac9b10611c9fe21</t>
        </is>
      </c>
      <c r="B3417" s="72" t="n">
        <v>46300.86203703703</v>
      </c>
      <c r="C3417" s="70" t="n">
        <v>46300</v>
      </c>
      <c r="D3417" t="inlineStr">
        <is>
          <t>2026-10</t>
        </is>
      </c>
      <c r="E3417" t="inlineStr">
        <is>
          <t>Wk of 2026-10-05</t>
        </is>
      </c>
      <c r="F3417" t="inlineStr">
        <is>
          <t>Details Shared</t>
        </is>
      </c>
      <c r="G3417" s="39" t="str">
        <f>IF(ISNUMBER(MATCH(F3417,QualityStatuses,0)),"Quality Lead","Non-Quality Lead")</f>
        <v>Quality Lead</v>
      </c>
      <c r="H3417" s="39" t="str">
        <f>IFERROR(INDEX(CampTypes,MATCH(I3417,CampList,0)),"Unattributed")</f>
        <v>Old</v>
      </c>
      <c r="I3417" t="inlineStr">
        <is>
          <t>E_Natuf_Generic_13082026</t>
        </is>
      </c>
      <c r="J3417" t="inlineStr">
        <is>
          <t>E_Natuf_Generic_13082026</t>
        </is>
      </c>
      <c r="K3417" t="inlineStr">
        <is>
          <t>Direct (campaign tagged in CRM)</t>
        </is>
      </c>
      <c r="L3417" t="inlineStr">
        <is>
          <t>E_Natuf_Generic_13082026_Adset1</t>
        </is>
      </c>
      <c r="M3417" t="inlineStr">
        <is>
          <t>E_Natuf_Generic_13082026_Adset1</t>
        </is>
      </c>
      <c r="N3417" t="inlineStr">
        <is>
          <t>E_Natuf_Generic_13082026_Adset1_Ad1</t>
        </is>
      </c>
      <c r="O3417" t="inlineStr">
        <is>
          <t>Natuf</t>
        </is>
      </c>
      <c r="P3417" t="inlineStr">
        <is>
          <t>Facebook</t>
        </is>
      </c>
      <c r="Q3417" t="inlineStr">
        <is>
          <t>Tejaswini Tarigopula</t>
        </is>
      </c>
      <c r="R3417" t="inlineStr">
        <is>
          <t>Prabhudatta Pattanaik</t>
        </is>
      </c>
      <c r="S3417" t="inlineStr">
        <is>
          <t>-</t>
        </is>
      </c>
      <c r="T3417" t="inlineStr">
        <is>
          <t>Karnal</t>
        </is>
      </c>
      <c r="U3417" t="inlineStr">
        <is>
          <t xml:space="preserve"> </t>
        </is>
      </c>
      <c r="V3417" t="n">
        <v>10</v>
      </c>
      <c r="W3417" t="n">
        <v>5</v>
      </c>
      <c r="X3417" t="inlineStr">
        <is>
          <t>XXXXXX5378</t>
        </is>
      </c>
      <c r="Y3417" s="72" t="n">
        <v>46326.52037037037</v>
      </c>
    </row>
    <row r="3418">
      <c r="A3418" s="39" t="inlineStr">
        <is>
          <t>6ac3bdfaa9deff9eba46b64d</t>
        </is>
      </c>
      <c r="B3418" s="72" t="n">
        <v>46300.86168981482</v>
      </c>
      <c r="C3418" s="70" t="n">
        <v>46300</v>
      </c>
      <c r="D3418" t="inlineStr">
        <is>
          <t>2026-10</t>
        </is>
      </c>
      <c r="E3418" t="inlineStr">
        <is>
          <t>Wk of 2026-10-05</t>
        </is>
      </c>
      <c r="F3418" t="inlineStr">
        <is>
          <t>Connected</t>
        </is>
      </c>
      <c r="G3418" s="39" t="str">
        <f>IF(ISNUMBER(MATCH(F3418,QualityStatuses,0)),"Quality Lead","Non-Quality Lead")</f>
        <v>Non-Quality Lead</v>
      </c>
      <c r="H3418" s="39" t="str">
        <f>IFERROR(INDEX(CampTypes,MATCH(I3418,CampList,0)),"Unattributed")</f>
        <v>Old</v>
      </c>
      <c r="I3418" t="inlineStr">
        <is>
          <t>E_Natuf_Generic_13082026</t>
        </is>
      </c>
      <c r="J3418" t="inlineStr">
        <is>
          <t>E_Natuf_Generic_13082026</t>
        </is>
      </c>
      <c r="K3418" t="inlineStr">
        <is>
          <t>Direct (campaign tagged in CRM)</t>
        </is>
      </c>
      <c r="L3418" t="inlineStr">
        <is>
          <t>E_Natuf_Generic_13082026_Adset1</t>
        </is>
      </c>
      <c r="M3418" t="inlineStr">
        <is>
          <t>E_Natuf_Generic_13082026_Adset1</t>
        </is>
      </c>
      <c r="N3418" t="inlineStr">
        <is>
          <t>E_Natuf_Generic_13082026_Adset1_Ad1</t>
        </is>
      </c>
      <c r="O3418" t="inlineStr">
        <is>
          <t>Natuf</t>
        </is>
      </c>
      <c r="P3418" t="inlineStr">
        <is>
          <t>Facebook</t>
        </is>
      </c>
      <c r="Q3418" t="inlineStr">
        <is>
          <t>Tejaswini Tarigopula</t>
        </is>
      </c>
      <c r="R3418" t="inlineStr">
        <is>
          <t>Shivani Sharma</t>
        </is>
      </c>
      <c r="S3418" t="inlineStr">
        <is>
          <t>-</t>
        </is>
      </c>
      <c r="T3418" t="inlineStr">
        <is>
          <t>Nagpur</t>
        </is>
      </c>
      <c r="U3418" t="inlineStr">
        <is>
          <t xml:space="preserve"> </t>
        </is>
      </c>
      <c r="V3418" t="n">
        <v>16</v>
      </c>
      <c r="W3418" t="n">
        <v>9</v>
      </c>
      <c r="X3418" t="inlineStr">
        <is>
          <t>XXXXXX7832</t>
        </is>
      </c>
      <c r="Y3418" s="72" t="n">
        <v>46326.52037037037</v>
      </c>
    </row>
    <row r="3419">
      <c r="A3419" s="39" t="inlineStr">
        <is>
          <t>6ac3b9436798b38937b82462</t>
        </is>
      </c>
      <c r="B3419" s="72" t="n">
        <v>46300.8477199074</v>
      </c>
      <c r="C3419" s="70" t="n">
        <v>46300</v>
      </c>
      <c r="D3419" t="inlineStr">
        <is>
          <t>2026-10</t>
        </is>
      </c>
      <c r="E3419" t="inlineStr">
        <is>
          <t>Wk of 2026-10-05</t>
        </is>
      </c>
      <c r="F3419" t="inlineStr">
        <is>
          <t>Qualified</t>
        </is>
      </c>
      <c r="G3419" s="39" t="str">
        <f>IF(ISNUMBER(MATCH(F3419,QualityStatuses,0)),"Quality Lead","Non-Quality Lead")</f>
        <v>Quality Lead</v>
      </c>
      <c r="H3419" s="39" t="str">
        <f>IFERROR(INDEX(CampTypes,MATCH(I3419,CampList,0)),"Unattributed")</f>
        <v>Old</v>
      </c>
      <c r="I3419" t="inlineStr">
        <is>
          <t>E_Suresh_Natuf_Kiosk_07072026</t>
        </is>
      </c>
      <c r="J3419" t="inlineStr">
        <is>
          <t>E_Suresh_Natuf_Kiosk_07072026</t>
        </is>
      </c>
      <c r="K3419" t="inlineStr">
        <is>
          <t>Direct (campaign tagged in CRM)</t>
        </is>
      </c>
      <c r="L3419" t="inlineStr">
        <is>
          <t>E_Suresh_Natuf_Kiosk_07072026_Adset5</t>
        </is>
      </c>
      <c r="M3419" t="inlineStr">
        <is>
          <t>E_Suresh_Natuf_Kiosk_07072026_Adset5</t>
        </is>
      </c>
      <c r="N3419" t="inlineStr">
        <is>
          <t>E_Hindi_Suresh_Natuf_Kiosk_07072026_Adset5_ad3 – Copy 2</t>
        </is>
      </c>
      <c r="O3419" t="inlineStr">
        <is>
          <t>Natuf</t>
        </is>
      </c>
      <c r="P3419" t="inlineStr">
        <is>
          <t>Facebook</t>
        </is>
      </c>
      <c r="Q3419" t="inlineStr">
        <is>
          <t>Tejaswini Tarigopula</t>
        </is>
      </c>
      <c r="R3419" t="inlineStr">
        <is>
          <t>Shivamani</t>
        </is>
      </c>
      <c r="S3419" t="inlineStr">
        <is>
          <t>-</t>
        </is>
      </c>
      <c r="T3419" t="inlineStr">
        <is>
          <t>Delhi</t>
        </is>
      </c>
      <c r="U3419" t="inlineStr">
        <is>
          <t xml:space="preserve"> </t>
        </is>
      </c>
      <c r="V3419" t="n">
        <v>10</v>
      </c>
      <c r="W3419" t="n">
        <v>4</v>
      </c>
      <c r="X3419" t="inlineStr">
        <is>
          <t>XXXXXX2268</t>
        </is>
      </c>
      <c r="Y3419" s="72" t="n">
        <v>46326.52037037037</v>
      </c>
    </row>
    <row r="3420">
      <c r="A3420" s="39" t="inlineStr">
        <is>
          <t>6ac3ade814ff7716dcb5ba3f</t>
        </is>
      </c>
      <c r="B3420" s="72" t="n">
        <v>46300.81407407407</v>
      </c>
      <c r="C3420" s="70" t="n">
        <v>46300</v>
      </c>
      <c r="D3420" t="inlineStr">
        <is>
          <t>2026-10</t>
        </is>
      </c>
      <c r="E3420" t="inlineStr">
        <is>
          <t>Wk of 2026-10-05</t>
        </is>
      </c>
      <c r="F3420" t="inlineStr">
        <is>
          <t>Connected</t>
        </is>
      </c>
      <c r="G3420" s="39" t="str">
        <f>IF(ISNUMBER(MATCH(F3420,QualityStatuses,0)),"Quality Lead","Non-Quality Lead")</f>
        <v>Non-Quality Lead</v>
      </c>
      <c r="H3420" s="39" t="str">
        <f>IFERROR(INDEX(CampTypes,MATCH(I3420,CampList,0)),"Unattributed")</f>
        <v>Old</v>
      </c>
      <c r="I3420" t="inlineStr">
        <is>
          <t>E_Natuf_Generic_13082026</t>
        </is>
      </c>
      <c r="J3420" t="inlineStr">
        <is>
          <t>E_Natuf_Generic_13082026</t>
        </is>
      </c>
      <c r="K3420" t="inlineStr">
        <is>
          <t>Direct (campaign tagged in CRM)</t>
        </is>
      </c>
      <c r="L3420" t="inlineStr">
        <is>
          <t>E_Natuf_Generic_13082026_Adset1</t>
        </is>
      </c>
      <c r="M3420" t="inlineStr">
        <is>
          <t>E_Natuf_Generic_13082026_Adset1</t>
        </is>
      </c>
      <c r="N3420" t="inlineStr">
        <is>
          <t>E_Natuf_Generic_13082026_Adset1_Ad1</t>
        </is>
      </c>
      <c r="O3420" t="inlineStr">
        <is>
          <t>Natuf</t>
        </is>
      </c>
      <c r="P3420" t="inlineStr">
        <is>
          <t>Facebook</t>
        </is>
      </c>
      <c r="Q3420" t="inlineStr">
        <is>
          <t>Tejaswini Tarigopula</t>
        </is>
      </c>
      <c r="R3420" t="inlineStr">
        <is>
          <t>Arjuman Vidya Sagar</t>
        </is>
      </c>
      <c r="S3420" t="inlineStr">
        <is>
          <t>-</t>
        </is>
      </c>
      <c r="T3420" t="inlineStr">
        <is>
          <t>Pune</t>
        </is>
      </c>
      <c r="U3420" t="inlineStr">
        <is>
          <t xml:space="preserve"> </t>
        </is>
      </c>
      <c r="V3420" t="n">
        <v>2</v>
      </c>
      <c r="W3420" t="n">
        <v>1</v>
      </c>
      <c r="X3420" t="inlineStr">
        <is>
          <t>XXXXXX5097</t>
        </is>
      </c>
      <c r="Y3420" s="72" t="n">
        <v>46326.52037037037</v>
      </c>
    </row>
    <row r="3421">
      <c r="A3421" s="39" t="inlineStr">
        <is>
          <t>6ac3aba28ad8d60788ac2713</t>
        </is>
      </c>
      <c r="B3421" s="72" t="n">
        <v>46300.80733796296</v>
      </c>
      <c r="C3421" s="70" t="n">
        <v>46300</v>
      </c>
      <c r="D3421" t="inlineStr">
        <is>
          <t>2026-10</t>
        </is>
      </c>
      <c r="E3421" t="inlineStr">
        <is>
          <t>Wk of 2026-10-05</t>
        </is>
      </c>
      <c r="F3421" t="inlineStr">
        <is>
          <t>Lost</t>
        </is>
      </c>
      <c r="G3421" s="39" t="str">
        <f>IF(ISNUMBER(MATCH(F3421,QualityStatuses,0)),"Quality Lead","Non-Quality Lead")</f>
        <v>Non-Quality Lead</v>
      </c>
      <c r="H3421" s="39" t="str">
        <f>IFERROR(INDEX(CampTypes,MATCH(I3421,CampList,0)),"Unattributed")</f>
        <v>Old</v>
      </c>
      <c r="I3421" t="inlineStr">
        <is>
          <t>E_Selva_Natuf_All_07072026</t>
        </is>
      </c>
      <c r="J3421" t="inlineStr">
        <is>
          <t>E_Selva_Natuf_All_07072026</t>
        </is>
      </c>
      <c r="K3421" t="inlineStr">
        <is>
          <t>Direct (campaign tagged in CRM)</t>
        </is>
      </c>
      <c r="L3421" t="inlineStr">
        <is>
          <t>E_Selva_Natuf_Sign_07072026_Adset3</t>
        </is>
      </c>
      <c r="M3421" t="inlineStr">
        <is>
          <t>E_Selva_Natuf_Sign_07072026_Adset3</t>
        </is>
      </c>
      <c r="N3421" t="inlineStr">
        <is>
          <t>E_Selva_Natuf_Sign_07072026_Adset2_Ad1</t>
        </is>
      </c>
      <c r="O3421" t="inlineStr">
        <is>
          <t>Natuf</t>
        </is>
      </c>
      <c r="P3421" t="inlineStr">
        <is>
          <t>Facebook</t>
        </is>
      </c>
      <c r="Q3421" t="inlineStr">
        <is>
          <t>Marshal Malbari</t>
        </is>
      </c>
      <c r="R3421" t="inlineStr">
        <is>
          <t>Drishti Lodhia</t>
        </is>
      </c>
      <c r="S3421" t="inlineStr">
        <is>
          <t>Not Interested</t>
        </is>
      </c>
      <c r="T3421" t="inlineStr">
        <is>
          <t>-</t>
        </is>
      </c>
      <c r="U3421" t="inlineStr">
        <is>
          <t xml:space="preserve"> </t>
        </is>
      </c>
      <c r="V3421" t="n">
        <v>1</v>
      </c>
      <c r="W3421" t="n">
        <v>1</v>
      </c>
      <c r="X3421" t="inlineStr">
        <is>
          <t>XXXXXX8764</t>
        </is>
      </c>
      <c r="Y3421" s="72" t="n">
        <v>46326.52037037037</v>
      </c>
    </row>
    <row r="3422">
      <c r="A3422" s="39" t="inlineStr">
        <is>
          <t>6ac3a6eaaf74527770acc099</t>
        </is>
      </c>
      <c r="B3422" s="72" t="n">
        <v>46300.79335648148</v>
      </c>
      <c r="C3422" s="70" t="n">
        <v>46300</v>
      </c>
      <c r="D3422" t="inlineStr">
        <is>
          <t>2026-10</t>
        </is>
      </c>
      <c r="E3422" t="inlineStr">
        <is>
          <t>Wk of 2026-10-05</t>
        </is>
      </c>
      <c r="F3422" t="inlineStr">
        <is>
          <t>Details Shared</t>
        </is>
      </c>
      <c r="G3422" s="39" t="str">
        <f>IF(ISNUMBER(MATCH(F3422,QualityStatuses,0)),"Quality Lead","Non-Quality Lead")</f>
        <v>Quality Lead</v>
      </c>
      <c r="H3422" s="39" t="str">
        <f>IFERROR(INDEX(CampTypes,MATCH(I3422,CampList,0)),"Unattributed")</f>
        <v>Old</v>
      </c>
      <c r="I3422" t="inlineStr">
        <is>
          <t>E_Selva_Natuf_All_07072026</t>
        </is>
      </c>
      <c r="J3422" t="inlineStr">
        <is>
          <t>E_Selva_Natuf_All_07072026</t>
        </is>
      </c>
      <c r="K3422" t="inlineStr">
        <is>
          <t>Direct (campaign tagged in CRM)</t>
        </is>
      </c>
      <c r="L3422" t="inlineStr">
        <is>
          <t>E_Selva_Natuf_Sign_07072026_Adset3</t>
        </is>
      </c>
      <c r="M3422" t="inlineStr">
        <is>
          <t>E_Selva_Natuf_Sign_07072026_Adset3</t>
        </is>
      </c>
      <c r="N3422" t="inlineStr">
        <is>
          <t>E_Selva_Natuf_Sign_07072026_Adset2_Ad1</t>
        </is>
      </c>
      <c r="O3422" t="inlineStr">
        <is>
          <t>Natuf</t>
        </is>
      </c>
      <c r="P3422" t="inlineStr">
        <is>
          <t>Facebook</t>
        </is>
      </c>
      <c r="Q3422" t="inlineStr">
        <is>
          <t>Tejaswini Tarigopula</t>
        </is>
      </c>
      <c r="R3422" t="inlineStr">
        <is>
          <t>Prabhudatta Pattanaik</t>
        </is>
      </c>
      <c r="S3422" t="inlineStr">
        <is>
          <t>-</t>
        </is>
      </c>
      <c r="T3422" t="inlineStr">
        <is>
          <t>Kolkata</t>
        </is>
      </c>
      <c r="U3422" t="inlineStr">
        <is>
          <t xml:space="preserve"> </t>
        </is>
      </c>
      <c r="V3422" t="n">
        <v>1</v>
      </c>
      <c r="W3422" t="n">
        <v>1</v>
      </c>
      <c r="X3422" t="inlineStr">
        <is>
          <t>XXXXXX3456</t>
        </is>
      </c>
      <c r="Y3422" s="72" t="n">
        <v>46326.52037037037</v>
      </c>
    </row>
    <row r="3423">
      <c r="A3423" s="39" t="inlineStr">
        <is>
          <t>6ac3a2216ab77c739c3fbb4a</t>
        </is>
      </c>
      <c r="B3423" s="72" t="n">
        <v>46300.77917824074</v>
      </c>
      <c r="C3423" s="70" t="n">
        <v>46300</v>
      </c>
      <c r="D3423" t="inlineStr">
        <is>
          <t>2026-10</t>
        </is>
      </c>
      <c r="E3423" t="inlineStr">
        <is>
          <t>Wk of 2026-10-05</t>
        </is>
      </c>
      <c r="F3423" t="inlineStr">
        <is>
          <t>Meeting Conducted</t>
        </is>
      </c>
      <c r="G3423" s="39" t="str">
        <f>IF(ISNUMBER(MATCH(F3423,QualityStatuses,0)),"Quality Lead","Non-Quality Lead")</f>
        <v>Quality Lead</v>
      </c>
      <c r="H3423" s="39" t="str">
        <f>IFERROR(INDEX(CampTypes,MATCH(I3423,CampList,0)),"Unattributed")</f>
        <v>Old</v>
      </c>
      <c r="I3423" t="inlineStr">
        <is>
          <t>E_Selva_Natuf_All_07072026</t>
        </is>
      </c>
      <c r="J3423" t="inlineStr">
        <is>
          <t>E_Selva_Natuf_All_07072026</t>
        </is>
      </c>
      <c r="K3423" t="inlineStr">
        <is>
          <t>Direct (campaign tagged in CRM)</t>
        </is>
      </c>
      <c r="L3423" t="inlineStr">
        <is>
          <t>E_Selva_Natuf_Sign_07072026_Adset3</t>
        </is>
      </c>
      <c r="M3423" t="inlineStr">
        <is>
          <t>E_Selva_Natuf_Sign_07072026_Adset3</t>
        </is>
      </c>
      <c r="N3423" t="inlineStr">
        <is>
          <t>E_Selva_Natuf_Sign_07072026_Adset2_Ad1</t>
        </is>
      </c>
      <c r="O3423" t="inlineStr">
        <is>
          <t>Natuf</t>
        </is>
      </c>
      <c r="P3423" t="inlineStr">
        <is>
          <t>Facebook</t>
        </is>
      </c>
      <c r="Q3423" t="inlineStr">
        <is>
          <t>Tejaswini Tarigopula</t>
        </is>
      </c>
      <c r="R3423" t="inlineStr">
        <is>
          <t>Shivani Sharma</t>
        </is>
      </c>
      <c r="S3423" t="inlineStr">
        <is>
          <t>-</t>
        </is>
      </c>
      <c r="T3423" t="inlineStr">
        <is>
          <t>New Delhi</t>
        </is>
      </c>
      <c r="U3423" t="inlineStr">
        <is>
          <t xml:space="preserve"> </t>
        </is>
      </c>
      <c r="V3423" t="n">
        <v>12</v>
      </c>
      <c r="W3423" t="n">
        <v>3</v>
      </c>
      <c r="X3423" t="inlineStr">
        <is>
          <t>XXXXXX1217</t>
        </is>
      </c>
      <c r="Y3423" s="72" t="n">
        <v>46326.52037037037</v>
      </c>
    </row>
    <row r="3424">
      <c r="A3424" s="39" t="inlineStr">
        <is>
          <t>6ac3a1c4e43a4d37b78f885e</t>
        </is>
      </c>
      <c r="B3424" s="72" t="n">
        <v>46300.77810185185</v>
      </c>
      <c r="C3424" s="70" t="n">
        <v>46300</v>
      </c>
      <c r="D3424" t="inlineStr">
        <is>
          <t>2026-10</t>
        </is>
      </c>
      <c r="E3424" t="inlineStr">
        <is>
          <t>Wk of 2026-10-05</t>
        </is>
      </c>
      <c r="F3424" t="inlineStr">
        <is>
          <t>Attempt 1</t>
        </is>
      </c>
      <c r="G3424" s="39" t="str">
        <f>IF(ISNUMBER(MATCH(F3424,QualityStatuses,0)),"Quality Lead","Non-Quality Lead")</f>
        <v>Non-Quality Lead</v>
      </c>
      <c r="H3424" s="39" t="str">
        <f>IFERROR(INDEX(CampTypes,MATCH(I3424,CampList,0)),"Unattributed")</f>
        <v>Old</v>
      </c>
      <c r="I3424" t="inlineStr">
        <is>
          <t>E_Selva_Natuf_All_07072026</t>
        </is>
      </c>
      <c r="J3424" t="inlineStr">
        <is>
          <t>E_Selva_Natuf_All_07072026</t>
        </is>
      </c>
      <c r="K3424" t="inlineStr">
        <is>
          <t>Direct (campaign tagged in CRM)</t>
        </is>
      </c>
      <c r="L3424" t="inlineStr">
        <is>
          <t>E_Selva_Natuf_Sign_07072026_Adset3</t>
        </is>
      </c>
      <c r="M3424" t="inlineStr">
        <is>
          <t>E_Selva_Natuf_Sign_07072026_Adset3</t>
        </is>
      </c>
      <c r="N3424" t="inlineStr">
        <is>
          <t>E_Selva_Natuf_Sign_07072026_Adset2_Ad1</t>
        </is>
      </c>
      <c r="O3424" t="inlineStr">
        <is>
          <t>Natuf</t>
        </is>
      </c>
      <c r="P3424" t="inlineStr">
        <is>
          <t>Facebook</t>
        </is>
      </c>
      <c r="Q3424" t="inlineStr">
        <is>
          <t>Tejaswini Tarigopula</t>
        </is>
      </c>
      <c r="R3424" t="inlineStr">
        <is>
          <t>Shivamani</t>
        </is>
      </c>
      <c r="S3424" t="inlineStr">
        <is>
          <t>-</t>
        </is>
      </c>
      <c r="T3424" t="inlineStr">
        <is>
          <t>bhuna</t>
        </is>
      </c>
      <c r="U3424" t="inlineStr">
        <is>
          <t xml:space="preserve"> </t>
        </is>
      </c>
      <c r="V3424" t="n">
        <v>1</v>
      </c>
      <c r="W3424" t="n">
        <v>1</v>
      </c>
      <c r="X3424" t="inlineStr">
        <is>
          <t>XXXXXX3955</t>
        </is>
      </c>
      <c r="Y3424" s="72" t="n">
        <v>46326.52037037037</v>
      </c>
    </row>
    <row r="3425">
      <c r="A3425" s="39" t="inlineStr">
        <is>
          <t>6ac39a9e681de197652fdcde</t>
        </is>
      </c>
      <c r="B3425" s="72" t="n">
        <v>46300.7569212963</v>
      </c>
      <c r="C3425" s="70" t="n">
        <v>46300</v>
      </c>
      <c r="D3425" t="inlineStr">
        <is>
          <t>2026-10</t>
        </is>
      </c>
      <c r="E3425" t="inlineStr">
        <is>
          <t>Wk of 2026-10-05</t>
        </is>
      </c>
      <c r="F3425" t="inlineStr">
        <is>
          <t>Attempt 2</t>
        </is>
      </c>
      <c r="G3425" s="39" t="str">
        <f>IF(ISNUMBER(MATCH(F3425,QualityStatuses,0)),"Quality Lead","Non-Quality Lead")</f>
        <v>Non-Quality Lead</v>
      </c>
      <c r="H3425" s="39" t="str">
        <f>IFERROR(INDEX(CampTypes,MATCH(I3425,CampList,0)),"Unattributed")</f>
        <v>Old</v>
      </c>
      <c r="I3425" t="inlineStr">
        <is>
          <t>E_Suresh_Natuf_Kiosk_07072026</t>
        </is>
      </c>
      <c r="J3425" t="inlineStr">
        <is>
          <t>E_Suresh_Natuf_Kiosk_07072026</t>
        </is>
      </c>
      <c r="K3425" t="inlineStr">
        <is>
          <t>Direct (campaign tagged in CRM)</t>
        </is>
      </c>
      <c r="L3425" t="inlineStr">
        <is>
          <t>E_Suresh_Natuf_Kiosk_07072026_Adset5</t>
        </is>
      </c>
      <c r="M3425" t="inlineStr">
        <is>
          <t>E_Suresh_Natuf_Kiosk_07072026_Adset5</t>
        </is>
      </c>
      <c r="N3425" t="inlineStr">
        <is>
          <t>E_Hindi_Suresh_Natuf_Kiosk_07072026_Adset5_ad3 – Copy 2</t>
        </is>
      </c>
      <c r="O3425" t="inlineStr">
        <is>
          <t>Natuf</t>
        </is>
      </c>
      <c r="P3425" t="inlineStr">
        <is>
          <t>Facebook</t>
        </is>
      </c>
      <c r="Q3425" t="inlineStr">
        <is>
          <t>Deepak Rai</t>
        </is>
      </c>
      <c r="R3425" t="inlineStr">
        <is>
          <t>Tejaswini Tarigopula</t>
        </is>
      </c>
      <c r="S3425" t="inlineStr">
        <is>
          <t>-</t>
        </is>
      </c>
      <c r="T3425" t="inlineStr">
        <is>
          <t>Ahmedabad</t>
        </is>
      </c>
      <c r="U3425" t="inlineStr">
        <is>
          <t xml:space="preserve"> </t>
        </is>
      </c>
      <c r="V3425" t="n">
        <v>1</v>
      </c>
      <c r="W3425" t="n">
        <v>1</v>
      </c>
      <c r="X3425" t="inlineStr">
        <is>
          <t>XXXXXX2122</t>
        </is>
      </c>
      <c r="Y3425" s="72" t="n">
        <v>46326.52037037037</v>
      </c>
    </row>
    <row r="3426">
      <c r="A3426" s="39" t="inlineStr">
        <is>
          <t>6ac3999b67b8613840664d34</t>
        </is>
      </c>
      <c r="B3426" s="72" t="n">
        <v>46300.75392361111</v>
      </c>
      <c r="C3426" s="70" t="n">
        <v>46300</v>
      </c>
      <c r="D3426" t="inlineStr">
        <is>
          <t>2026-10</t>
        </is>
      </c>
      <c r="E3426" t="inlineStr">
        <is>
          <t>Wk of 2026-10-05</t>
        </is>
      </c>
      <c r="F3426" t="inlineStr">
        <is>
          <t>Lost</t>
        </is>
      </c>
      <c r="G3426" s="39" t="str">
        <f>IF(ISNUMBER(MATCH(F3426,QualityStatuses,0)),"Quality Lead","Non-Quality Lead")</f>
        <v>Non-Quality Lead</v>
      </c>
      <c r="H3426" s="39" t="str">
        <f>IFERROR(INDEX(CampTypes,MATCH(I3426,CampList,0)),"Unattributed")</f>
        <v>New</v>
      </c>
      <c r="I3426" t="inlineStr">
        <is>
          <t>Natuf | In House | ABO |  | WhatsApp | Unit Franchise | India | Oct26 | V1</t>
        </is>
      </c>
      <c r="J3426" t="inlineStr">
        <is>
          <t>Natuf | In House | ABO |  | WhatsApp | Unit Franchise | India | Oct26 | V1</t>
        </is>
      </c>
      <c r="K3426" t="inlineStr">
        <is>
          <t>Direct (campaign tagged in CRM)</t>
        </is>
      </c>
      <c r="L3426" t="inlineStr">
        <is>
          <t>E_Carlton_WC_10092026 ad set – 2</t>
        </is>
      </c>
      <c r="M3426" t="inlineStr">
        <is>
          <t>E_Carlton_WC_10092026 ad set – 2</t>
        </is>
      </c>
      <c r="N3426" t="inlineStr">
        <is>
          <t>E_Carlton_WC_10092026 ad – 2 – Copy</t>
        </is>
      </c>
      <c r="O3426" t="inlineStr">
        <is>
          <t>In House Natuf</t>
        </is>
      </c>
      <c r="P3426" t="inlineStr">
        <is>
          <t>Facebook</t>
        </is>
      </c>
      <c r="Q3426" t="inlineStr">
        <is>
          <t>Marshal Malbari</t>
        </is>
      </c>
      <c r="R3426" t="inlineStr">
        <is>
          <t>Shubham Menon</t>
        </is>
      </c>
      <c r="S3426" t="inlineStr">
        <is>
          <t>DNP - Did Not Pick Up</t>
        </is>
      </c>
      <c r="T3426" t="inlineStr">
        <is>
          <t>Delhi</t>
        </is>
      </c>
      <c r="U3426" t="inlineStr">
        <is>
          <t>delhi_(₹2_cr)</t>
        </is>
      </c>
      <c r="V3426" t="n">
        <v>8</v>
      </c>
      <c r="W3426" t="n">
        <v>4</v>
      </c>
      <c r="X3426" t="inlineStr">
        <is>
          <t>XXXXXX4000</t>
        </is>
      </c>
      <c r="Y3426" s="72" t="n">
        <v>46316.43527777777</v>
      </c>
    </row>
    <row r="3427">
      <c r="A3427" s="39" t="inlineStr">
        <is>
          <t>6ac38a1440ec7fed84dd64b4</t>
        </is>
      </c>
      <c r="B3427" s="72" t="n">
        <v>46300.70791666667</v>
      </c>
      <c r="C3427" s="70" t="n">
        <v>46300</v>
      </c>
      <c r="D3427" t="inlineStr">
        <is>
          <t>2026-10</t>
        </is>
      </c>
      <c r="E3427" t="inlineStr">
        <is>
          <t>Wk of 2026-10-05</t>
        </is>
      </c>
      <c r="F3427" t="inlineStr">
        <is>
          <t>Meeting Conducted</t>
        </is>
      </c>
      <c r="G3427" s="39" t="str">
        <f>IF(ISNUMBER(MATCH(F3427,QualityStatuses,0)),"Quality Lead","Non-Quality Lead")</f>
        <v>Quality Lead</v>
      </c>
      <c r="H3427" s="39" t="str">
        <f>IFERROR(INDEX(CampTypes,MATCH(I3427,CampList,0)),"Unattributed")</f>
        <v>Old</v>
      </c>
      <c r="I3427" t="inlineStr">
        <is>
          <t>E_Suresh_Natuf_Kiosk_07072026</t>
        </is>
      </c>
      <c r="J3427" t="inlineStr">
        <is>
          <t>E_Suresh_Natuf_Kiosk_07072026</t>
        </is>
      </c>
      <c r="K3427" t="inlineStr">
        <is>
          <t>Direct (campaign tagged in CRM)</t>
        </is>
      </c>
      <c r="L3427" t="inlineStr">
        <is>
          <t>E_Suresh_Natuf_Kiosk_07072026_Adset5</t>
        </is>
      </c>
      <c r="M3427" t="inlineStr">
        <is>
          <t>E_Suresh_Natuf_Kiosk_07072026_Adset5</t>
        </is>
      </c>
      <c r="N3427" t="inlineStr">
        <is>
          <t>E_Hindi_Suresh_Natuf_Kiosk_07072026_Adset5_ad3 – Copy 2</t>
        </is>
      </c>
      <c r="O3427" t="inlineStr">
        <is>
          <t>Natuf</t>
        </is>
      </c>
      <c r="P3427" t="inlineStr">
        <is>
          <t>Facebook</t>
        </is>
      </c>
      <c r="Q3427" t="inlineStr">
        <is>
          <t>Tejaswini Tarigopula</t>
        </is>
      </c>
      <c r="R3427" t="inlineStr">
        <is>
          <t>Arjuman Vidya Sagar</t>
        </is>
      </c>
      <c r="S3427" t="inlineStr">
        <is>
          <t>-</t>
        </is>
      </c>
      <c r="T3427" t="inlineStr">
        <is>
          <t>Lucknow</t>
        </is>
      </c>
      <c r="U3427" t="inlineStr">
        <is>
          <t xml:space="preserve"> </t>
        </is>
      </c>
      <c r="V3427" t="n">
        <v>5</v>
      </c>
      <c r="W3427" t="n">
        <v>4</v>
      </c>
      <c r="X3427" t="inlineStr">
        <is>
          <t>XXXXXX5068</t>
        </is>
      </c>
      <c r="Y3427" s="72" t="n">
        <v>46326.52037037037</v>
      </c>
    </row>
    <row r="3428">
      <c r="A3428" s="39" t="inlineStr">
        <is>
          <t>6ac383dd40ec7fed84dd60c9</t>
        </is>
      </c>
      <c r="B3428" s="72" t="n">
        <v>46300.68950231482</v>
      </c>
      <c r="C3428" s="70" t="n">
        <v>46300</v>
      </c>
      <c r="D3428" t="inlineStr">
        <is>
          <t>2026-10</t>
        </is>
      </c>
      <c r="E3428" t="inlineStr">
        <is>
          <t>Wk of 2026-10-05</t>
        </is>
      </c>
      <c r="F3428" t="inlineStr">
        <is>
          <t>Details Shared</t>
        </is>
      </c>
      <c r="G3428" s="39" t="str">
        <f>IF(ISNUMBER(MATCH(F3428,QualityStatuses,0)),"Quality Lead","Non-Quality Lead")</f>
        <v>Quality Lead</v>
      </c>
      <c r="H3428" s="39" t="str">
        <f>IFERROR(INDEX(CampTypes,MATCH(I3428,CampList,0)),"Unattributed")</f>
        <v>Old</v>
      </c>
      <c r="I3428" t="inlineStr">
        <is>
          <t>natuf_Kiosk_14072026_Hindi</t>
        </is>
      </c>
      <c r="J3428" t="inlineStr">
        <is>
          <t>natuf_Kiosk_14072026_Hindi</t>
        </is>
      </c>
      <c r="K3428" t="inlineStr">
        <is>
          <t>Direct (campaign tagged in CRM)</t>
        </is>
      </c>
      <c r="L3428" t="inlineStr">
        <is>
          <t>natuf_Kiosk_14072026_Highest-converting industries</t>
        </is>
      </c>
      <c r="M3428" t="inlineStr">
        <is>
          <t>natuf_Kiosk_14072026_Highest-converting industries</t>
        </is>
      </c>
      <c r="N3428" t="inlineStr">
        <is>
          <t>natuf_Kiosk_14072026_ad set_ad1</t>
        </is>
      </c>
      <c r="O3428" t="inlineStr">
        <is>
          <t>Natuf</t>
        </is>
      </c>
      <c r="P3428" t="inlineStr">
        <is>
          <t>Facebook</t>
        </is>
      </c>
      <c r="Q3428" t="inlineStr">
        <is>
          <t>Marshal Malbari</t>
        </is>
      </c>
      <c r="R3428" t="inlineStr">
        <is>
          <t>Rinkita Virvani</t>
        </is>
      </c>
      <c r="S3428" t="inlineStr">
        <is>
          <t>-</t>
        </is>
      </c>
      <c r="T3428" t="inlineStr">
        <is>
          <t>Dabra</t>
        </is>
      </c>
      <c r="U3428" t="inlineStr">
        <is>
          <t xml:space="preserve"> </t>
        </is>
      </c>
      <c r="V3428" t="n">
        <v>8</v>
      </c>
      <c r="W3428" t="n">
        <v>2</v>
      </c>
      <c r="X3428" t="inlineStr">
        <is>
          <t>XXXXXX6780</t>
        </is>
      </c>
      <c r="Y3428" s="72" t="n">
        <v>46326.52037037037</v>
      </c>
    </row>
    <row r="3429">
      <c r="A3429" s="39" t="inlineStr">
        <is>
          <t>6ac369cfcc5e455ac314e22d</t>
        </is>
      </c>
      <c r="B3429" s="72" t="n">
        <v>46300.61230324074</v>
      </c>
      <c r="C3429" s="70" t="n">
        <v>46300</v>
      </c>
      <c r="D3429" t="inlineStr">
        <is>
          <t>2026-10</t>
        </is>
      </c>
      <c r="E3429" t="inlineStr">
        <is>
          <t>Wk of 2026-10-05</t>
        </is>
      </c>
      <c r="F3429" t="inlineStr">
        <is>
          <t>Details Shared</t>
        </is>
      </c>
      <c r="G3429" s="39" t="str">
        <f>IF(ISNUMBER(MATCH(F3429,QualityStatuses,0)),"Quality Lead","Non-Quality Lead")</f>
        <v>Quality Lead</v>
      </c>
      <c r="H3429" s="39" t="str">
        <f>IFERROR(INDEX(CampTypes,MATCH(I3429,CampList,0)),"Unattributed")</f>
        <v>Old</v>
      </c>
      <c r="I3429" t="inlineStr">
        <is>
          <t>E_Suresh_Natuf_Kiosk_07072026</t>
        </is>
      </c>
      <c r="J3429" t="inlineStr">
        <is>
          <t>E_Suresh_Natuf_Kiosk_07072026</t>
        </is>
      </c>
      <c r="K3429" t="inlineStr">
        <is>
          <t>Direct (campaign tagged in CRM)</t>
        </is>
      </c>
      <c r="L3429" t="inlineStr">
        <is>
          <t>E_Suresh_Natuf_Kiosk_07072026_Adset5</t>
        </is>
      </c>
      <c r="M3429" t="inlineStr">
        <is>
          <t>E_Suresh_Natuf_Kiosk_07072026_Adset5</t>
        </is>
      </c>
      <c r="N3429" t="inlineStr">
        <is>
          <t>E_Hindi_Suresh_Natuf_Kiosk_07072026_Adset5_ad3 – Copy 2</t>
        </is>
      </c>
      <c r="O3429" t="inlineStr">
        <is>
          <t>Natuf</t>
        </is>
      </c>
      <c r="P3429" t="inlineStr">
        <is>
          <t>Facebook</t>
        </is>
      </c>
      <c r="Q3429" t="inlineStr">
        <is>
          <t>Marshal Malbari</t>
        </is>
      </c>
      <c r="R3429" t="inlineStr">
        <is>
          <t>Vanita Joshi</t>
        </is>
      </c>
      <c r="S3429" t="inlineStr">
        <is>
          <t>-</t>
        </is>
      </c>
      <c r="T3429" t="inlineStr">
        <is>
          <t>Pune</t>
        </is>
      </c>
      <c r="U3429" t="inlineStr">
        <is>
          <t xml:space="preserve"> </t>
        </is>
      </c>
      <c r="V3429" t="n">
        <v>8</v>
      </c>
      <c r="W3429" t="n">
        <v>7</v>
      </c>
      <c r="X3429" t="inlineStr">
        <is>
          <t>XXXXXX0728</t>
        </is>
      </c>
      <c r="Y3429" s="72" t="n">
        <v>46326.52037037037</v>
      </c>
    </row>
    <row r="3430">
      <c r="A3430" s="39" t="inlineStr">
        <is>
          <t>6ac367cb126220382ca52fab</t>
        </is>
      </c>
      <c r="B3430" s="72" t="n">
        <v>46300.60633101852</v>
      </c>
      <c r="C3430" s="70" t="n">
        <v>46300</v>
      </c>
      <c r="D3430" t="inlineStr">
        <is>
          <t>2026-10</t>
        </is>
      </c>
      <c r="E3430" t="inlineStr">
        <is>
          <t>Wk of 2026-10-05</t>
        </is>
      </c>
      <c r="F3430" t="inlineStr">
        <is>
          <t>Lost</t>
        </is>
      </c>
      <c r="G3430" s="39" t="str">
        <f>IF(ISNUMBER(MATCH(F3430,QualityStatuses,0)),"Quality Lead","Non-Quality Lead")</f>
        <v>Non-Quality Lead</v>
      </c>
      <c r="H3430" s="39" t="str">
        <f>IFERROR(INDEX(CampTypes,MATCH(I3430,CampList,0)),"Unattributed")</f>
        <v>Old</v>
      </c>
      <c r="I3430" t="inlineStr">
        <is>
          <t>natuf_Kiosk_14072026_Hindi</t>
        </is>
      </c>
      <c r="J3430" t="inlineStr">
        <is>
          <t>natuf_Kiosk_14072026_Hindi</t>
        </is>
      </c>
      <c r="K3430" t="inlineStr">
        <is>
          <t>Direct (campaign tagged in CRM)</t>
        </is>
      </c>
      <c r="L3430" t="inlineStr">
        <is>
          <t>natuf_Kiosk_14072026_Highest-converting industries</t>
        </is>
      </c>
      <c r="M3430" t="inlineStr">
        <is>
          <t>natuf_Kiosk_14072026_Highest-converting industries</t>
        </is>
      </c>
      <c r="N3430" t="inlineStr">
        <is>
          <t>natuf_Kiosk_14072026_ad set_ad1</t>
        </is>
      </c>
      <c r="O3430" t="inlineStr">
        <is>
          <t>Natuf</t>
        </is>
      </c>
      <c r="P3430" t="inlineStr">
        <is>
          <t>Facebook</t>
        </is>
      </c>
      <c r="Q3430" t="inlineStr">
        <is>
          <t>Tejaswini Tarigopula</t>
        </is>
      </c>
      <c r="R3430" t="inlineStr">
        <is>
          <t>Prabhudatta Pattanaik</t>
        </is>
      </c>
      <c r="S3430" t="inlineStr">
        <is>
          <t>Not Interested</t>
        </is>
      </c>
      <c r="T3430" t="inlineStr">
        <is>
          <t>Lucknow</t>
        </is>
      </c>
      <c r="U3430" t="inlineStr">
        <is>
          <t xml:space="preserve"> </t>
        </is>
      </c>
      <c r="V3430" t="n">
        <v>1</v>
      </c>
      <c r="W3430" t="n">
        <v>1</v>
      </c>
      <c r="X3430" t="inlineStr">
        <is>
          <t>XXXXXX7575</t>
        </is>
      </c>
      <c r="Y3430" s="72" t="n">
        <v>46326.52037037037</v>
      </c>
    </row>
    <row r="3431">
      <c r="A3431" s="39" t="inlineStr">
        <is>
          <t>6ac366217f2ba7a039adb195</t>
        </is>
      </c>
      <c r="B3431" s="72" t="n">
        <v>46300.60140046296</v>
      </c>
      <c r="C3431" s="70" t="n">
        <v>46300</v>
      </c>
      <c r="D3431" t="inlineStr">
        <is>
          <t>2026-10</t>
        </is>
      </c>
      <c r="E3431" t="inlineStr">
        <is>
          <t>Wk of 2026-10-05</t>
        </is>
      </c>
      <c r="F3431" t="inlineStr">
        <is>
          <t>Connected</t>
        </is>
      </c>
      <c r="G3431" s="39" t="str">
        <f>IF(ISNUMBER(MATCH(F3431,QualityStatuses,0)),"Quality Lead","Non-Quality Lead")</f>
        <v>Non-Quality Lead</v>
      </c>
      <c r="H3431" s="39" t="str">
        <f>IFERROR(INDEX(CampTypes,MATCH(I3431,CampList,0)),"Unattributed")</f>
        <v>Old</v>
      </c>
      <c r="I3431" t="inlineStr">
        <is>
          <t>E_Natuf_Generic_13082026</t>
        </is>
      </c>
      <c r="J3431" t="inlineStr">
        <is>
          <t>E_Natuf_Generic_13082026</t>
        </is>
      </c>
      <c r="K3431" t="inlineStr">
        <is>
          <t>Direct (campaign tagged in CRM)</t>
        </is>
      </c>
      <c r="L3431" t="inlineStr">
        <is>
          <t>E_Natuf_Generic_13082026_Adset1</t>
        </is>
      </c>
      <c r="M3431" t="inlineStr">
        <is>
          <t>E_Natuf_Generic_13082026_Adset1</t>
        </is>
      </c>
      <c r="N3431" t="inlineStr">
        <is>
          <t>E_Natuf_Generic_13082026_Adset1_Ad1</t>
        </is>
      </c>
      <c r="O3431" t="inlineStr">
        <is>
          <t>Natuf</t>
        </is>
      </c>
      <c r="P3431" t="inlineStr">
        <is>
          <t>Facebook</t>
        </is>
      </c>
      <c r="Q3431" t="inlineStr">
        <is>
          <t>Tejaswini Tarigopula</t>
        </is>
      </c>
      <c r="R3431" t="inlineStr">
        <is>
          <t>Shivani Sharma</t>
        </is>
      </c>
      <c r="S3431" t="inlineStr">
        <is>
          <t>-</t>
        </is>
      </c>
      <c r="T3431" t="inlineStr">
        <is>
          <t>Bhopal</t>
        </is>
      </c>
      <c r="U3431" t="inlineStr">
        <is>
          <t xml:space="preserve"> </t>
        </is>
      </c>
      <c r="V3431" t="n">
        <v>5</v>
      </c>
      <c r="W3431" t="n">
        <v>3</v>
      </c>
      <c r="X3431" t="inlineStr">
        <is>
          <t>XXXXXX4800</t>
        </is>
      </c>
      <c r="Y3431" s="72" t="n">
        <v>46326.52037037037</v>
      </c>
    </row>
    <row r="3432">
      <c r="A3432" s="39" t="inlineStr">
        <is>
          <t>6ac36114cc5e455ac314d971</t>
        </is>
      </c>
      <c r="B3432" s="72" t="n">
        <v>46300.58643518519</v>
      </c>
      <c r="C3432" s="70" t="n">
        <v>46300</v>
      </c>
      <c r="D3432" t="inlineStr">
        <is>
          <t>2026-10</t>
        </is>
      </c>
      <c r="E3432" t="inlineStr">
        <is>
          <t>Wk of 2026-10-05</t>
        </is>
      </c>
      <c r="F3432" t="inlineStr">
        <is>
          <t>Attempt 1</t>
        </is>
      </c>
      <c r="G3432" s="39" t="str">
        <f>IF(ISNUMBER(MATCH(F3432,QualityStatuses,0)),"Quality Lead","Non-Quality Lead")</f>
        <v>Non-Quality Lead</v>
      </c>
      <c r="H3432" s="39" t="str">
        <f>IFERROR(INDEX(CampTypes,MATCH(I3432,CampList,0)),"Unattributed")</f>
        <v>Old</v>
      </c>
      <c r="I3432" t="inlineStr">
        <is>
          <t>E_Suresh_Natuf_Kiosk_07072026</t>
        </is>
      </c>
      <c r="J3432" t="inlineStr">
        <is>
          <t>E_Suresh_Natuf_Kiosk_07072026</t>
        </is>
      </c>
      <c r="K3432" t="inlineStr">
        <is>
          <t>Direct (campaign tagged in CRM)</t>
        </is>
      </c>
      <c r="L3432" t="inlineStr">
        <is>
          <t>E_Suresh_Natuf_Kiosk_07072026_Adset5</t>
        </is>
      </c>
      <c r="M3432" t="inlineStr">
        <is>
          <t>E_Suresh_Natuf_Kiosk_07072026_Adset5</t>
        </is>
      </c>
      <c r="N3432" t="inlineStr">
        <is>
          <t>E_Hindi_Suresh_Natuf_Kiosk_07072026_Adset5_ad3 – Copy 2</t>
        </is>
      </c>
      <c r="O3432" t="inlineStr">
        <is>
          <t>Natuf</t>
        </is>
      </c>
      <c r="P3432" t="inlineStr">
        <is>
          <t>Facebook</t>
        </is>
      </c>
      <c r="Q3432" t="inlineStr">
        <is>
          <t>Tejaswini Tarigopula</t>
        </is>
      </c>
      <c r="R3432" t="inlineStr">
        <is>
          <t>Shivamani</t>
        </is>
      </c>
      <c r="S3432" t="inlineStr">
        <is>
          <t>-</t>
        </is>
      </c>
      <c r="T3432" t="inlineStr">
        <is>
          <t>Mumbai</t>
        </is>
      </c>
      <c r="U3432" t="inlineStr">
        <is>
          <t xml:space="preserve"> </t>
        </is>
      </c>
      <c r="V3432" t="n">
        <v>1</v>
      </c>
      <c r="W3432" t="n">
        <v>0</v>
      </c>
      <c r="X3432" t="inlineStr">
        <is>
          <t>XXXXXX8414</t>
        </is>
      </c>
      <c r="Y3432" s="72" t="n">
        <v>46326.52037037037</v>
      </c>
    </row>
    <row r="3433">
      <c r="A3433" s="39" t="inlineStr">
        <is>
          <t>6ac35f70066c2f45133a7a81</t>
        </is>
      </c>
      <c r="B3433" s="72" t="n">
        <v>46300.58157407407</v>
      </c>
      <c r="C3433" s="70" t="n">
        <v>46300</v>
      </c>
      <c r="D3433" t="inlineStr">
        <is>
          <t>2026-10</t>
        </is>
      </c>
      <c r="E3433" t="inlineStr">
        <is>
          <t>Wk of 2026-10-05</t>
        </is>
      </c>
      <c r="F3433" t="inlineStr">
        <is>
          <t>Follow-Up</t>
        </is>
      </c>
      <c r="G3433" s="39" t="str">
        <f>IF(ISNUMBER(MATCH(F3433,QualityStatuses,0)),"Quality Lead","Non-Quality Lead")</f>
        <v>Quality Lead</v>
      </c>
      <c r="H3433" s="39" t="str">
        <f>IFERROR(INDEX(CampTypes,MATCH(I3433,CampList,0)),"Unattributed")</f>
        <v>Old</v>
      </c>
      <c r="I3433" t="inlineStr">
        <is>
          <t>E_Selva_Natuf_All_07072026</t>
        </is>
      </c>
      <c r="J3433" t="inlineStr">
        <is>
          <t>E_Selva_Natuf_All_07072026</t>
        </is>
      </c>
      <c r="K3433" t="inlineStr">
        <is>
          <t>Direct (campaign tagged in CRM)</t>
        </is>
      </c>
      <c r="L3433" t="inlineStr">
        <is>
          <t>E_Selva_Natuf_Sign_07072026_Adset3</t>
        </is>
      </c>
      <c r="M3433" t="inlineStr">
        <is>
          <t>E_Selva_Natuf_Sign_07072026_Adset3</t>
        </is>
      </c>
      <c r="N3433" t="inlineStr">
        <is>
          <t>E_Selva_Natuf_Sign_07072026_Adset2_Ad1</t>
        </is>
      </c>
      <c r="O3433" t="inlineStr">
        <is>
          <t>Natuf</t>
        </is>
      </c>
      <c r="P3433" t="inlineStr">
        <is>
          <t>Facebook</t>
        </is>
      </c>
      <c r="Q3433" t="inlineStr">
        <is>
          <t>Marshal Malbari</t>
        </is>
      </c>
      <c r="R3433" t="inlineStr">
        <is>
          <t>Shubham Menon</t>
        </is>
      </c>
      <c r="S3433" t="inlineStr">
        <is>
          <t>-</t>
        </is>
      </c>
      <c r="T3433" t="inlineStr">
        <is>
          <t>Varanasi</t>
        </is>
      </c>
      <c r="U3433" t="inlineStr">
        <is>
          <t xml:space="preserve"> </t>
        </is>
      </c>
      <c r="V3433" t="n">
        <v>17</v>
      </c>
      <c r="W3433" t="n">
        <v>3</v>
      </c>
      <c r="X3433" t="inlineStr">
        <is>
          <t>XXXXXX0001</t>
        </is>
      </c>
      <c r="Y3433" s="72" t="n">
        <v>46326.52037037037</v>
      </c>
    </row>
    <row r="3434">
      <c r="A3434" s="39" t="inlineStr">
        <is>
          <t>6ac35758fc1e06f6623b0497</t>
        </is>
      </c>
      <c r="B3434" s="72" t="n">
        <v>46300.5575925926</v>
      </c>
      <c r="C3434" s="70" t="n">
        <v>46300</v>
      </c>
      <c r="D3434" t="inlineStr">
        <is>
          <t>2026-10</t>
        </is>
      </c>
      <c r="E3434" t="inlineStr">
        <is>
          <t>Wk of 2026-10-05</t>
        </is>
      </c>
      <c r="F3434" t="inlineStr">
        <is>
          <t>Attempt 1</t>
        </is>
      </c>
      <c r="G3434" s="39" t="str">
        <f>IF(ISNUMBER(MATCH(F3434,QualityStatuses,0)),"Quality Lead","Non-Quality Lead")</f>
        <v>Non-Quality Lead</v>
      </c>
      <c r="H3434" s="39" t="str">
        <f>IFERROR(INDEX(CampTypes,MATCH(I3434,CampList,0)),"Unattributed")</f>
        <v>Old</v>
      </c>
      <c r="I3434" t="inlineStr">
        <is>
          <t>E_Karan_Natuf_All_07072026</t>
        </is>
      </c>
      <c r="J3434" t="inlineStr">
        <is>
          <t>E_Karan_Natuf_All_07072026</t>
        </is>
      </c>
      <c r="K3434" t="inlineStr">
        <is>
          <t>Direct (campaign tagged in CRM)</t>
        </is>
      </c>
      <c r="L3434" t="inlineStr">
        <is>
          <t>E_Karan_Natuf_Fragship_07072026_Adset2</t>
        </is>
      </c>
      <c r="M3434" t="inlineStr">
        <is>
          <t>E_Karan_Natuf_Fragship_07072026_Adset2</t>
        </is>
      </c>
      <c r="N3434" t="inlineStr">
        <is>
          <t>E_Karan_Natuf_Flagship_Cafe_07072026_Adset2_Ad1 – Copy 2</t>
        </is>
      </c>
      <c r="O3434" t="inlineStr">
        <is>
          <t>Natuf</t>
        </is>
      </c>
      <c r="P3434" t="inlineStr">
        <is>
          <t>Facebook</t>
        </is>
      </c>
      <c r="Q3434" t="inlineStr">
        <is>
          <t>Marshal Malbari</t>
        </is>
      </c>
      <c r="R3434" t="inlineStr">
        <is>
          <t>Rudresh Thorat</t>
        </is>
      </c>
      <c r="S3434" t="inlineStr">
        <is>
          <t>-</t>
        </is>
      </c>
      <c r="T3434" t="inlineStr">
        <is>
          <t>gursahayganj</t>
        </is>
      </c>
      <c r="U3434" t="inlineStr">
        <is>
          <t xml:space="preserve"> </t>
        </is>
      </c>
      <c r="V3434" t="n">
        <v>1</v>
      </c>
      <c r="W3434" t="n">
        <v>0</v>
      </c>
      <c r="X3434" t="inlineStr">
        <is>
          <t>XXXXXX8773</t>
        </is>
      </c>
      <c r="Y3434" s="72" t="n">
        <v>46326.52037037037</v>
      </c>
    </row>
    <row r="3435">
      <c r="A3435" s="39" t="inlineStr">
        <is>
          <t>6ac3574d03cd3f81dfd909e4</t>
        </is>
      </c>
      <c r="B3435" s="72" t="n">
        <v>46300.55746527778</v>
      </c>
      <c r="C3435" s="70" t="n">
        <v>46300</v>
      </c>
      <c r="D3435" t="inlineStr">
        <is>
          <t>2026-10</t>
        </is>
      </c>
      <c r="E3435" t="inlineStr">
        <is>
          <t>Wk of 2026-10-05</t>
        </is>
      </c>
      <c r="F3435" t="inlineStr">
        <is>
          <t>Attempt 1</t>
        </is>
      </c>
      <c r="G3435" s="39" t="str">
        <f>IF(ISNUMBER(MATCH(F3435,QualityStatuses,0)),"Quality Lead","Non-Quality Lead")</f>
        <v>Non-Quality Lead</v>
      </c>
      <c r="H3435" s="39" t="str">
        <f>IFERROR(INDEX(CampTypes,MATCH(I3435,CampList,0)),"Unattributed")</f>
        <v>Old</v>
      </c>
      <c r="I3435" t="inlineStr">
        <is>
          <t>E_Natuf_MF_05092026</t>
        </is>
      </c>
      <c r="J3435" t="inlineStr">
        <is>
          <t>E_Natuf_MF_05092026</t>
        </is>
      </c>
      <c r="K3435" t="inlineStr">
        <is>
          <t>Direct (campaign tagged in CRM)</t>
        </is>
      </c>
      <c r="L3435" t="inlineStr">
        <is>
          <t>E_Natuf_MF_05092026_ Ad Set1</t>
        </is>
      </c>
      <c r="M3435" t="inlineStr">
        <is>
          <t>E_Natuf_MF_05092026_ Ad Set1</t>
        </is>
      </c>
      <c r="N3435" t="inlineStr">
        <is>
          <t>E_Natuf_MF_05092026_ Ad Set1_Ad1</t>
        </is>
      </c>
      <c r="O3435" t="inlineStr">
        <is>
          <t>Natuf_MF</t>
        </is>
      </c>
      <c r="P3435" t="inlineStr">
        <is>
          <t>Facebook</t>
        </is>
      </c>
      <c r="Q3435" t="inlineStr">
        <is>
          <t>Tejaswini Tarigopula</t>
        </is>
      </c>
      <c r="R3435" t="inlineStr">
        <is>
          <t>Rauth Sanketh</t>
        </is>
      </c>
      <c r="S3435" t="inlineStr">
        <is>
          <t>-</t>
        </is>
      </c>
      <c r="T3435" t="inlineStr">
        <is>
          <t>Ahmedabad</t>
        </is>
      </c>
      <c r="U3435" t="inlineStr">
        <is>
          <t xml:space="preserve"> </t>
        </is>
      </c>
      <c r="V3435" t="n">
        <v>3</v>
      </c>
      <c r="W3435" t="n">
        <v>0</v>
      </c>
      <c r="X3435" t="inlineStr">
        <is>
          <t>XXXXXX8252</t>
        </is>
      </c>
      <c r="Y3435" s="72" t="n">
        <v>46326.52037037037</v>
      </c>
    </row>
    <row r="3436">
      <c r="A3436" s="39" t="inlineStr">
        <is>
          <t>6ac35697c107f3bfc15eb799</t>
        </is>
      </c>
      <c r="B3436" s="72" t="n">
        <v>46300.55535879629</v>
      </c>
      <c r="C3436" s="70" t="n">
        <v>46300</v>
      </c>
      <c r="D3436" t="inlineStr">
        <is>
          <t>2026-10</t>
        </is>
      </c>
      <c r="E3436" t="inlineStr">
        <is>
          <t>Wk of 2026-10-05</t>
        </is>
      </c>
      <c r="F3436" t="inlineStr">
        <is>
          <t>Details Shared</t>
        </is>
      </c>
      <c r="G3436" s="39" t="str">
        <f>IF(ISNUMBER(MATCH(F3436,QualityStatuses,0)),"Quality Lead","Non-Quality Lead")</f>
        <v>Quality Lead</v>
      </c>
      <c r="H3436" s="39" t="str">
        <f>IFERROR(INDEX(CampTypes,MATCH(I3436,CampList,0)),"Unattributed")</f>
        <v>Old</v>
      </c>
      <c r="I3436" t="inlineStr">
        <is>
          <t>natuf_Kiosk_14072026_Hindi</t>
        </is>
      </c>
      <c r="J3436" t="inlineStr">
        <is>
          <t>natuf_Kiosk_14072026_Hindi</t>
        </is>
      </c>
      <c r="K3436" t="inlineStr">
        <is>
          <t>Direct (campaign tagged in CRM)</t>
        </is>
      </c>
      <c r="L3436" t="inlineStr">
        <is>
          <t>natuf_Kiosk_14072026_Highest-converting industries</t>
        </is>
      </c>
      <c r="M3436" t="inlineStr">
        <is>
          <t>natuf_Kiosk_14072026_Highest-converting industries</t>
        </is>
      </c>
      <c r="N3436" t="inlineStr">
        <is>
          <t>natuf_Kiosk_14072026_ad set_ad1</t>
        </is>
      </c>
      <c r="O3436" t="inlineStr">
        <is>
          <t>Natuf</t>
        </is>
      </c>
      <c r="P3436" t="inlineStr">
        <is>
          <t>Facebook</t>
        </is>
      </c>
      <c r="Q3436" t="inlineStr">
        <is>
          <t>Marshal Malbari</t>
        </is>
      </c>
      <c r="R3436" t="inlineStr">
        <is>
          <t>Aisha Rasalkar</t>
        </is>
      </c>
      <c r="S3436" t="inlineStr">
        <is>
          <t>-</t>
        </is>
      </c>
      <c r="T3436" t="inlineStr">
        <is>
          <t>jaipur</t>
        </is>
      </c>
      <c r="U3436" t="inlineStr">
        <is>
          <t xml:space="preserve"> </t>
        </is>
      </c>
      <c r="V3436" t="n">
        <v>1</v>
      </c>
      <c r="W3436" t="n">
        <v>1</v>
      </c>
      <c r="X3436" t="inlineStr">
        <is>
          <t>XXXXXX0661</t>
        </is>
      </c>
      <c r="Y3436" s="72" t="n">
        <v>46326.52037037037</v>
      </c>
    </row>
    <row r="3437">
      <c r="A3437" s="39" t="inlineStr">
        <is>
          <t>6ac3554d27e150ef40aa3542</t>
        </is>
      </c>
      <c r="B3437" s="72" t="n">
        <v>46300.55153935185</v>
      </c>
      <c r="C3437" s="70" t="n">
        <v>46300</v>
      </c>
      <c r="D3437" t="inlineStr">
        <is>
          <t>2026-10</t>
        </is>
      </c>
      <c r="E3437" t="inlineStr">
        <is>
          <t>Wk of 2026-10-05</t>
        </is>
      </c>
      <c r="F3437" t="inlineStr">
        <is>
          <t>Lost</t>
        </is>
      </c>
      <c r="G3437" s="39" t="str">
        <f>IF(ISNUMBER(MATCH(F3437,QualityStatuses,0)),"Quality Lead","Non-Quality Lead")</f>
        <v>Non-Quality Lead</v>
      </c>
      <c r="H3437" s="39" t="str">
        <f>IFERROR(INDEX(CampTypes,MATCH(I3437,CampList,0)),"Unattributed")</f>
        <v>Old</v>
      </c>
      <c r="I3437" t="inlineStr">
        <is>
          <t>natuf_Kiosk_14072026_Hindi</t>
        </is>
      </c>
      <c r="J3437" t="inlineStr">
        <is>
          <t>natuf_Kiosk_14072026_Hindi</t>
        </is>
      </c>
      <c r="K3437" t="inlineStr">
        <is>
          <t>Direct (campaign tagged in CRM)</t>
        </is>
      </c>
      <c r="L3437" t="inlineStr">
        <is>
          <t>natuf_Kiosk_23092026_ad set3</t>
        </is>
      </c>
      <c r="M3437" t="inlineStr">
        <is>
          <t>natuf_Kiosk_23092026_ad set3</t>
        </is>
      </c>
      <c r="N3437" t="inlineStr">
        <is>
          <t>natuf_Kiosk_23092026_ad set3_ad1</t>
        </is>
      </c>
      <c r="O3437" t="inlineStr">
        <is>
          <t>Natuf</t>
        </is>
      </c>
      <c r="P3437" t="inlineStr">
        <is>
          <t>Facebook</t>
        </is>
      </c>
      <c r="Q3437" t="inlineStr">
        <is>
          <t>Marshal Malbari</t>
        </is>
      </c>
      <c r="R3437" t="inlineStr">
        <is>
          <t>Tanishq A</t>
        </is>
      </c>
      <c r="S3437" t="inlineStr">
        <is>
          <t>Not Interested</t>
        </is>
      </c>
      <c r="T3437" t="inlineStr">
        <is>
          <t>Bangalore</t>
        </is>
      </c>
      <c r="U3437" t="inlineStr">
        <is>
          <t xml:space="preserve"> </t>
        </is>
      </c>
      <c r="V3437" t="n">
        <v>5</v>
      </c>
      <c r="W3437" t="n">
        <v>1</v>
      </c>
      <c r="X3437" t="inlineStr">
        <is>
          <t>XXXXXX4454</t>
        </is>
      </c>
      <c r="Y3437" s="72" t="n">
        <v>46326.52037037037</v>
      </c>
    </row>
    <row r="3438">
      <c r="A3438" s="39" t="inlineStr">
        <is>
          <t>6ac350e29678f864d9ff0faa</t>
        </is>
      </c>
      <c r="B3438" s="72" t="n">
        <v>46300.53844907408</v>
      </c>
      <c r="C3438" s="70" t="n">
        <v>46300</v>
      </c>
      <c r="D3438" t="inlineStr">
        <is>
          <t>2026-10</t>
        </is>
      </c>
      <c r="E3438" t="inlineStr">
        <is>
          <t>Wk of 2026-10-05</t>
        </is>
      </c>
      <c r="F3438" t="inlineStr">
        <is>
          <t>Connected</t>
        </is>
      </c>
      <c r="G3438" s="39" t="str">
        <f>IF(ISNUMBER(MATCH(F3438,QualityStatuses,0)),"Quality Lead","Non-Quality Lead")</f>
        <v>Non-Quality Lead</v>
      </c>
      <c r="H3438" s="39" t="str">
        <f>IFERROR(INDEX(CampTypes,MATCH(I3438,CampList,0)),"Unattributed")</f>
        <v>New</v>
      </c>
      <c r="I3438" t="inlineStr">
        <is>
          <t>Natuf | In House | ABO |  | WhatsApp | Unit Franchise | India | Oct26 | V1</t>
        </is>
      </c>
      <c r="J3438" t="inlineStr">
        <is>
          <t>Natuf | In House | ABO |  | WhatsApp | Unit Franchise | India | Oct26 | V1</t>
        </is>
      </c>
      <c r="K3438" t="inlineStr">
        <is>
          <t>Direct (campaign tagged in CRM)</t>
        </is>
      </c>
      <c r="L3438" t="inlineStr">
        <is>
          <t>E_Suresh_Natuf_Kiosk_07072026_Adset5</t>
        </is>
      </c>
      <c r="M3438" t="inlineStr">
        <is>
          <t>E_Suresh_Natuf_Kiosk_07072026_Adset5</t>
        </is>
      </c>
      <c r="N3438" t="inlineStr">
        <is>
          <t>E_Hindi_Suresh_Natuf_Kiosk_07072026_Adset5_ad3 – Copy 2</t>
        </is>
      </c>
      <c r="O3438" t="inlineStr">
        <is>
          <t>In House Natuf</t>
        </is>
      </c>
      <c r="P3438" t="inlineStr">
        <is>
          <t>Facebook</t>
        </is>
      </c>
      <c r="Q3438" t="inlineStr">
        <is>
          <t>Tejaswini Tarigopula</t>
        </is>
      </c>
      <c r="R3438" t="inlineStr">
        <is>
          <t>Arjuman Vidya Sagar</t>
        </is>
      </c>
      <c r="S3438" t="inlineStr">
        <is>
          <t>-</t>
        </is>
      </c>
      <c r="T3438" t="inlineStr">
        <is>
          <t>Dhanbad</t>
        </is>
      </c>
      <c r="U3438" t="inlineStr">
        <is>
          <t xml:space="preserve"> </t>
        </is>
      </c>
      <c r="V3438" t="n">
        <v>1</v>
      </c>
      <c r="W3438" t="n">
        <v>1</v>
      </c>
      <c r="X3438" t="inlineStr">
        <is>
          <t>XXXXXX2744</t>
        </is>
      </c>
      <c r="Y3438" s="72" t="n">
        <v>46326.52037037037</v>
      </c>
    </row>
    <row r="3439">
      <c r="A3439" s="39" t="inlineStr">
        <is>
          <t>6ac34ea7ab761c492e126df0</t>
        </is>
      </c>
      <c r="B3439" s="72" t="n">
        <v>46300.53184027778</v>
      </c>
      <c r="C3439" s="70" t="n">
        <v>46300</v>
      </c>
      <c r="D3439" t="inlineStr">
        <is>
          <t>2026-10</t>
        </is>
      </c>
      <c r="E3439" t="inlineStr">
        <is>
          <t>Wk of 2026-10-05</t>
        </is>
      </c>
      <c r="F3439" t="inlineStr">
        <is>
          <t>Details Shared</t>
        </is>
      </c>
      <c r="G3439" s="39" t="str">
        <f>IF(ISNUMBER(MATCH(F3439,QualityStatuses,0)),"Quality Lead","Non-Quality Lead")</f>
        <v>Quality Lead</v>
      </c>
      <c r="H3439" s="39" t="str">
        <f>IFERROR(INDEX(CampTypes,MATCH(I3439,CampList,0)),"Unattributed")</f>
        <v>Old</v>
      </c>
      <c r="I3439" t="inlineStr">
        <is>
          <t>E_Suresh_Natuf_Kiosk_07072026</t>
        </is>
      </c>
      <c r="J3439" t="inlineStr">
        <is>
          <t>E_Suresh_Natuf_Kiosk_07072026</t>
        </is>
      </c>
      <c r="K3439" t="inlineStr">
        <is>
          <t>Direct (campaign tagged in CRM)</t>
        </is>
      </c>
      <c r="L3439" t="inlineStr">
        <is>
          <t>E_Suresh_Natuf_Kiosk_07072026_Adset5</t>
        </is>
      </c>
      <c r="M3439" t="inlineStr">
        <is>
          <t>E_Suresh_Natuf_Kiosk_07072026_Adset5</t>
        </is>
      </c>
      <c r="N3439" t="inlineStr">
        <is>
          <t>E_Hindi_Suresh_Natuf_Kiosk_07072026_Adset5_ad3 – Copy 2</t>
        </is>
      </c>
      <c r="O3439" t="inlineStr">
        <is>
          <t>Natuf</t>
        </is>
      </c>
      <c r="P3439" t="inlineStr">
        <is>
          <t>Facebook</t>
        </is>
      </c>
      <c r="Q3439" t="inlineStr">
        <is>
          <t>Tejaswini Tarigopula</t>
        </is>
      </c>
      <c r="R3439" t="inlineStr">
        <is>
          <t>Prabhudatta Pattanaik</t>
        </is>
      </c>
      <c r="S3439" t="inlineStr">
        <is>
          <t>-</t>
        </is>
      </c>
      <c r="T3439" t="inlineStr">
        <is>
          <t>Bangalore</t>
        </is>
      </c>
      <c r="U3439" t="inlineStr">
        <is>
          <t xml:space="preserve"> </t>
        </is>
      </c>
      <c r="V3439" t="n">
        <v>6</v>
      </c>
      <c r="W3439" t="n">
        <v>1</v>
      </c>
      <c r="X3439" t="inlineStr">
        <is>
          <t>XXXXXX2990</t>
        </is>
      </c>
      <c r="Y3439" s="72" t="n">
        <v>46326.52037037037</v>
      </c>
    </row>
    <row r="3440">
      <c r="A3440" s="39" t="inlineStr">
        <is>
          <t>6ac34dde79ab2d644bb0d64d</t>
        </is>
      </c>
      <c r="B3440" s="72" t="n">
        <v>46300.52951388889</v>
      </c>
      <c r="C3440" s="70" t="n">
        <v>46300</v>
      </c>
      <c r="D3440" t="inlineStr">
        <is>
          <t>2026-10</t>
        </is>
      </c>
      <c r="E3440" t="inlineStr">
        <is>
          <t>Wk of 2026-10-05</t>
        </is>
      </c>
      <c r="F3440" t="inlineStr">
        <is>
          <t>Lost</t>
        </is>
      </c>
      <c r="G3440" s="39" t="str">
        <f>IF(ISNUMBER(MATCH(F3440,QualityStatuses,0)),"Quality Lead","Non-Quality Lead")</f>
        <v>Non-Quality Lead</v>
      </c>
      <c r="H3440" s="39" t="str">
        <f>IFERROR(INDEX(CampTypes,MATCH(I3440,CampList,0)),"Unattributed")</f>
        <v>Old</v>
      </c>
      <c r="I3440" t="inlineStr">
        <is>
          <t>E_Suresh_Natuf_Kiosk_07072026</t>
        </is>
      </c>
      <c r="J3440" t="inlineStr">
        <is>
          <t>E_Suresh_Natuf_Kiosk_07072026</t>
        </is>
      </c>
      <c r="K3440" t="inlineStr">
        <is>
          <t>Direct (campaign tagged in CRM)</t>
        </is>
      </c>
      <c r="L3440" t="inlineStr">
        <is>
          <t>E_Suresh_Natuf_Kiosk_07072026_Adset5</t>
        </is>
      </c>
      <c r="M3440" t="inlineStr">
        <is>
          <t>E_Suresh_Natuf_Kiosk_07072026_Adset5</t>
        </is>
      </c>
      <c r="N3440" t="inlineStr">
        <is>
          <t>E_Hindi_Suresh_Natuf_Kiosk_07072026_Adset5_ad3 – Copy 2</t>
        </is>
      </c>
      <c r="O3440" t="inlineStr">
        <is>
          <t>Natuf</t>
        </is>
      </c>
      <c r="P3440" t="inlineStr">
        <is>
          <t>Facebook</t>
        </is>
      </c>
      <c r="Q3440" t="inlineStr">
        <is>
          <t>Tejaswini Tarigopula</t>
        </is>
      </c>
      <c r="R3440" t="inlineStr">
        <is>
          <t>Shivani Sharma</t>
        </is>
      </c>
      <c r="S3440" t="inlineStr">
        <is>
          <t>Not Interested</t>
        </is>
      </c>
      <c r="T3440" t="inlineStr">
        <is>
          <t>Mumbai</t>
        </is>
      </c>
      <c r="U3440" t="inlineStr">
        <is>
          <t xml:space="preserve"> </t>
        </is>
      </c>
      <c r="V3440" t="n">
        <v>3</v>
      </c>
      <c r="W3440" t="n">
        <v>2</v>
      </c>
      <c r="X3440" t="inlineStr">
        <is>
          <t>XXXXXX2000</t>
        </is>
      </c>
      <c r="Y3440" s="72" t="n">
        <v>46326.52037037037</v>
      </c>
    </row>
    <row r="3441">
      <c r="A3441" s="39" t="inlineStr">
        <is>
          <t>6ac34bc3873420fd2e5991d9</t>
        </is>
      </c>
      <c r="B3441" s="72" t="n">
        <v>46300.52327546296</v>
      </c>
      <c r="C3441" s="70" t="n">
        <v>46300</v>
      </c>
      <c r="D3441" t="inlineStr">
        <is>
          <t>2026-10</t>
        </is>
      </c>
      <c r="E3441" t="inlineStr">
        <is>
          <t>Wk of 2026-10-05</t>
        </is>
      </c>
      <c r="F3441" t="inlineStr">
        <is>
          <t>Lost</t>
        </is>
      </c>
      <c r="G3441" s="39" t="str">
        <f>IF(ISNUMBER(MATCH(F3441,QualityStatuses,0)),"Quality Lead","Non-Quality Lead")</f>
        <v>Non-Quality Lead</v>
      </c>
      <c r="H3441" s="39" t="str">
        <f>IFERROR(INDEX(CampTypes,MATCH(I3441,CampList,0)),"Unattributed")</f>
        <v>Old</v>
      </c>
      <c r="I3441" t="inlineStr">
        <is>
          <t>E_Karan_Natuf_All_07072026</t>
        </is>
      </c>
      <c r="J3441" t="inlineStr">
        <is>
          <t>E_Karan_Natuf_All_07072026</t>
        </is>
      </c>
      <c r="K3441" t="inlineStr">
        <is>
          <t>Direct (campaign tagged in CRM)</t>
        </is>
      </c>
      <c r="L3441" t="inlineStr">
        <is>
          <t>E_Karan_Natuf_Fragship_07072026_Adset2</t>
        </is>
      </c>
      <c r="M3441" t="inlineStr">
        <is>
          <t>E_Karan_Natuf_Fragship_07072026_Adset2</t>
        </is>
      </c>
      <c r="N3441" t="inlineStr">
        <is>
          <t>E_Karan_Natuf_Flagship_Cafe_07072026_Adset2_Ad1 – Copy 2</t>
        </is>
      </c>
      <c r="O3441" t="inlineStr">
        <is>
          <t>Natuf</t>
        </is>
      </c>
      <c r="P3441" t="inlineStr">
        <is>
          <t>Facebook</t>
        </is>
      </c>
      <c r="Q3441" t="inlineStr">
        <is>
          <t>Tejaswini Tarigopula</t>
        </is>
      </c>
      <c r="R3441" t="inlineStr">
        <is>
          <t>Shivamani</t>
        </is>
      </c>
      <c r="S3441" t="inlineStr">
        <is>
          <t>Junk</t>
        </is>
      </c>
      <c r="T3441" t="inlineStr">
        <is>
          <t>Mumbai</t>
        </is>
      </c>
      <c r="U3441" t="inlineStr">
        <is>
          <t xml:space="preserve"> </t>
        </is>
      </c>
      <c r="V3441" t="n">
        <v>1</v>
      </c>
      <c r="W3441" t="n">
        <v>1</v>
      </c>
      <c r="X3441" t="inlineStr">
        <is>
          <t>XXXXXX8680</t>
        </is>
      </c>
      <c r="Y3441" s="72" t="n">
        <v>46326.52037037037</v>
      </c>
    </row>
    <row r="3442">
      <c r="A3442" s="39" t="inlineStr">
        <is>
          <t>6ac34b7a2f2652f3ecc79409</t>
        </is>
      </c>
      <c r="B3442" s="72" t="n">
        <v>46300.52243055555</v>
      </c>
      <c r="C3442" s="70" t="n">
        <v>46300</v>
      </c>
      <c r="D3442" t="inlineStr">
        <is>
          <t>2026-10</t>
        </is>
      </c>
      <c r="E3442" t="inlineStr">
        <is>
          <t>Wk of 2026-10-05</t>
        </is>
      </c>
      <c r="F3442" t="inlineStr">
        <is>
          <t>Connected</t>
        </is>
      </c>
      <c r="G3442" s="39" t="str">
        <f>IF(ISNUMBER(MATCH(F3442,QualityStatuses,0)),"Quality Lead","Non-Quality Lead")</f>
        <v>Non-Quality Lead</v>
      </c>
      <c r="H3442" s="39" t="str">
        <f>IFERROR(INDEX(CampTypes,MATCH(I3442,CampList,0)),"Unattributed")</f>
        <v>Old</v>
      </c>
      <c r="I3442" t="inlineStr">
        <is>
          <t>E_Natuf_Amazon_29092026</t>
        </is>
      </c>
      <c r="J3442" t="inlineStr">
        <is>
          <t>E_Natuf_Amazon_29092026</t>
        </is>
      </c>
      <c r="K3442" t="inlineStr">
        <is>
          <t>Direct (campaign tagged in CRM)</t>
        </is>
      </c>
      <c r="L3442" t="inlineStr">
        <is>
          <t>E_Natuf_Amazon_29092026_Ad Set2</t>
        </is>
      </c>
      <c r="M3442" t="inlineStr">
        <is>
          <t>E_Natuf_Amazon_29092026_Ad Set2</t>
        </is>
      </c>
      <c r="N3442" t="inlineStr">
        <is>
          <t>E_Natuf_Amazon_29092026_Ad Set2_Ad1</t>
        </is>
      </c>
      <c r="O3442" t="inlineStr">
        <is>
          <t>Natuf</t>
        </is>
      </c>
      <c r="P3442" t="inlineStr">
        <is>
          <t>Facebook</t>
        </is>
      </c>
      <c r="Q3442" t="inlineStr">
        <is>
          <t>Tejaswini Tarigopula</t>
        </is>
      </c>
      <c r="R3442" t="inlineStr">
        <is>
          <t>Rauth Sanketh</t>
        </is>
      </c>
      <c r="S3442" t="inlineStr">
        <is>
          <t>-</t>
        </is>
      </c>
      <c r="T3442" t="inlineStr">
        <is>
          <t>Ahmednagar</t>
        </is>
      </c>
      <c r="U3442" t="inlineStr">
        <is>
          <t xml:space="preserve"> </t>
        </is>
      </c>
      <c r="V3442" t="n">
        <v>6</v>
      </c>
      <c r="W3442" t="n">
        <v>6</v>
      </c>
      <c r="X3442" t="inlineStr">
        <is>
          <t>XXXXXX9999</t>
        </is>
      </c>
      <c r="Y3442" s="72" t="n">
        <v>46326.52037037037</v>
      </c>
    </row>
    <row r="3443">
      <c r="A3443" s="39" t="inlineStr">
        <is>
          <t>6ac34b4385523d9179f20598</t>
        </is>
      </c>
      <c r="B3443" s="72" t="n">
        <v>46300.52179398148</v>
      </c>
      <c r="C3443" s="70" t="n">
        <v>46300</v>
      </c>
      <c r="D3443" t="inlineStr">
        <is>
          <t>2026-10</t>
        </is>
      </c>
      <c r="E3443" t="inlineStr">
        <is>
          <t>Wk of 2026-10-05</t>
        </is>
      </c>
      <c r="F3443" t="inlineStr">
        <is>
          <t>Lost</t>
        </is>
      </c>
      <c r="G3443" s="39" t="str">
        <f>IF(ISNUMBER(MATCH(F3443,QualityStatuses,0)),"Quality Lead","Non-Quality Lead")</f>
        <v>Non-Quality Lead</v>
      </c>
      <c r="H3443" s="39" t="str">
        <f>IFERROR(INDEX(CampTypes,MATCH(I3443,CampList,0)),"Unattributed")</f>
        <v>Old</v>
      </c>
      <c r="I3443" t="inlineStr">
        <is>
          <t>E_Karan_Natuf_All_07072026</t>
        </is>
      </c>
      <c r="J3443" t="inlineStr">
        <is>
          <t>E_Karan_Natuf_All_07072026</t>
        </is>
      </c>
      <c r="K3443" t="inlineStr">
        <is>
          <t>Direct (campaign tagged in CRM)</t>
        </is>
      </c>
      <c r="L3443" t="inlineStr">
        <is>
          <t>E_Karan_Natuf_Fragship_07072026_Adset2</t>
        </is>
      </c>
      <c r="M3443" t="inlineStr">
        <is>
          <t>E_Karan_Natuf_Fragship_07072026_Adset2</t>
        </is>
      </c>
      <c r="N3443" t="inlineStr">
        <is>
          <t>E_Karan_Natuf_Flagship_Cafe_07072026_Adset2_Ad1 – Copy 2</t>
        </is>
      </c>
      <c r="O3443" t="inlineStr">
        <is>
          <t>Natuf</t>
        </is>
      </c>
      <c r="P3443" t="inlineStr">
        <is>
          <t>Facebook</t>
        </is>
      </c>
      <c r="Q3443" t="inlineStr">
        <is>
          <t>Marshal Malbari</t>
        </is>
      </c>
      <c r="R3443" t="inlineStr">
        <is>
          <t>Drishti Lodhia</t>
        </is>
      </c>
      <c r="S3443" t="inlineStr">
        <is>
          <t>DNP - Did Not Pick Up</t>
        </is>
      </c>
      <c r="T3443" t="inlineStr">
        <is>
          <t>Baripada</t>
        </is>
      </c>
      <c r="U3443" t="inlineStr">
        <is>
          <t xml:space="preserve"> </t>
        </is>
      </c>
      <c r="V3443" t="n">
        <v>5</v>
      </c>
      <c r="W3443" t="n">
        <v>1</v>
      </c>
      <c r="X3443" t="inlineStr">
        <is>
          <t>XXXXXX6666</t>
        </is>
      </c>
      <c r="Y3443" s="72" t="n">
        <v>46326.52037037037</v>
      </c>
    </row>
    <row r="3444">
      <c r="A3444" s="39" t="inlineStr">
        <is>
          <t>6ac349f251884dba61468578</t>
        </is>
      </c>
      <c r="B3444" s="72" t="n">
        <v>46300.51789351852</v>
      </c>
      <c r="C3444" s="70" t="n">
        <v>46300</v>
      </c>
      <c r="D3444" t="inlineStr">
        <is>
          <t>2026-10</t>
        </is>
      </c>
      <c r="E3444" t="inlineStr">
        <is>
          <t>Wk of 2026-10-05</t>
        </is>
      </c>
      <c r="F3444" t="inlineStr">
        <is>
          <t>Meeting Conducted</t>
        </is>
      </c>
      <c r="G3444" s="39" t="str">
        <f>IF(ISNUMBER(MATCH(F3444,QualityStatuses,0)),"Quality Lead","Non-Quality Lead")</f>
        <v>Quality Lead</v>
      </c>
      <c r="H3444" s="39" t="str">
        <f>IFERROR(INDEX(CampTypes,MATCH(I3444,CampList,0)),"Unattributed")</f>
        <v>Old</v>
      </c>
      <c r="I3444" t="inlineStr">
        <is>
          <t>natuf_Kiosk_14072026_Hindi</t>
        </is>
      </c>
      <c r="J3444" t="inlineStr">
        <is>
          <t>natuf_Kiosk_14072026_Hindi</t>
        </is>
      </c>
      <c r="K3444" t="inlineStr">
        <is>
          <t>Direct (campaign tagged in CRM)</t>
        </is>
      </c>
      <c r="L3444" t="inlineStr">
        <is>
          <t>natuf_Kiosk_14072026_Highest-converting industries</t>
        </is>
      </c>
      <c r="M3444" t="inlineStr">
        <is>
          <t>natuf_Kiosk_14072026_Highest-converting industries</t>
        </is>
      </c>
      <c r="N3444" t="inlineStr">
        <is>
          <t>natuf_Kiosk_14072026_ad set_ad1</t>
        </is>
      </c>
      <c r="O3444" t="inlineStr">
        <is>
          <t>Natuf</t>
        </is>
      </c>
      <c r="P3444" t="inlineStr">
        <is>
          <t>Facebook</t>
        </is>
      </c>
      <c r="Q3444" t="inlineStr">
        <is>
          <t>Tejaswini Tarigopula</t>
        </is>
      </c>
      <c r="R3444" t="inlineStr">
        <is>
          <t>Arjuman Vidya Sagar</t>
        </is>
      </c>
      <c r="S3444" t="inlineStr">
        <is>
          <t>-</t>
        </is>
      </c>
      <c r="T3444" t="inlineStr">
        <is>
          <t>Rahuri</t>
        </is>
      </c>
      <c r="U3444" t="inlineStr">
        <is>
          <t xml:space="preserve"> </t>
        </is>
      </c>
      <c r="V3444" t="n">
        <v>7</v>
      </c>
      <c r="W3444" t="n">
        <v>3</v>
      </c>
      <c r="X3444" t="inlineStr">
        <is>
          <t>XXXXXX1377</t>
        </is>
      </c>
      <c r="Y3444" s="72" t="n">
        <v>46326.52037037037</v>
      </c>
    </row>
    <row r="3445">
      <c r="A3445" s="39" t="inlineStr">
        <is>
          <t>6ac3495f9349a5ad8bc72651</t>
        </is>
      </c>
      <c r="B3445" s="72" t="n">
        <v>46300.51619212963</v>
      </c>
      <c r="C3445" s="70" t="n">
        <v>46300</v>
      </c>
      <c r="D3445" t="inlineStr">
        <is>
          <t>2026-10</t>
        </is>
      </c>
      <c r="E3445" t="inlineStr">
        <is>
          <t>Wk of 2026-10-05</t>
        </is>
      </c>
      <c r="F3445" t="inlineStr">
        <is>
          <t>Lost</t>
        </is>
      </c>
      <c r="G3445" s="39" t="str">
        <f>IF(ISNUMBER(MATCH(F3445,QualityStatuses,0)),"Quality Lead","Non-Quality Lead")</f>
        <v>Non-Quality Lead</v>
      </c>
      <c r="H3445" s="39" t="str">
        <f>IFERROR(INDEX(CampTypes,MATCH(I3445,CampList,0)),"Unattributed")</f>
        <v>Old</v>
      </c>
      <c r="I3445" t="inlineStr">
        <is>
          <t>natuf_Kiosk_14072026_Hindi</t>
        </is>
      </c>
      <c r="J3445" t="inlineStr">
        <is>
          <t>natuf_Kiosk_14072026_Hindi</t>
        </is>
      </c>
      <c r="K3445" t="inlineStr">
        <is>
          <t>Direct (campaign tagged in CRM)</t>
        </is>
      </c>
      <c r="L3445" t="inlineStr">
        <is>
          <t>natuf_Kiosk_14072026_Highest-converting industries</t>
        </is>
      </c>
      <c r="M3445" t="inlineStr">
        <is>
          <t>natuf_Kiosk_14072026_Highest-converting industries</t>
        </is>
      </c>
      <c r="N3445" t="inlineStr">
        <is>
          <t>natuf_Kiosk_14072026_ad set_ad1</t>
        </is>
      </c>
      <c r="O3445" t="inlineStr">
        <is>
          <t>Natuf</t>
        </is>
      </c>
      <c r="P3445" t="inlineStr">
        <is>
          <t>Facebook</t>
        </is>
      </c>
      <c r="Q3445" t="inlineStr">
        <is>
          <t>Tejaswini Tarigopula</t>
        </is>
      </c>
      <c r="R3445" t="inlineStr">
        <is>
          <t>Rauth Sanketh</t>
        </is>
      </c>
      <c r="S3445" t="inlineStr">
        <is>
          <t>Not Interested</t>
        </is>
      </c>
      <c r="T3445" t="inlineStr">
        <is>
          <t>Bharuch</t>
        </is>
      </c>
      <c r="U3445" t="inlineStr">
        <is>
          <t xml:space="preserve"> </t>
        </is>
      </c>
      <c r="V3445" t="n">
        <v>2</v>
      </c>
      <c r="W3445" t="n">
        <v>1</v>
      </c>
      <c r="X3445" t="inlineStr">
        <is>
          <t>XXXXXX2221</t>
        </is>
      </c>
      <c r="Y3445" s="72" t="n">
        <v>46326.52037037037</v>
      </c>
    </row>
    <row r="3446">
      <c r="A3446" s="39" t="inlineStr">
        <is>
          <t>6ac3493ab594fa75af586657</t>
        </is>
      </c>
      <c r="B3446" s="72" t="n">
        <v>46300.51576388889</v>
      </c>
      <c r="C3446" s="70" t="n">
        <v>46300</v>
      </c>
      <c r="D3446" t="inlineStr">
        <is>
          <t>2026-10</t>
        </is>
      </c>
      <c r="E3446" t="inlineStr">
        <is>
          <t>Wk of 2026-10-05</t>
        </is>
      </c>
      <c r="F3446" t="inlineStr">
        <is>
          <t>Attempt 4</t>
        </is>
      </c>
      <c r="G3446" s="39" t="str">
        <f>IF(ISNUMBER(MATCH(F3446,QualityStatuses,0)),"Quality Lead","Non-Quality Lead")</f>
        <v>Non-Quality Lead</v>
      </c>
      <c r="H3446" s="39" t="str">
        <f>IFERROR(INDEX(CampTypes,MATCH(I3446,CampList,0)),"Unattributed")</f>
        <v>Old</v>
      </c>
      <c r="I3446" t="inlineStr">
        <is>
          <t>natuf_Kiosk_14072026_Hindi</t>
        </is>
      </c>
      <c r="J3446" t="inlineStr">
        <is>
          <t>natuf_Kiosk_14072026_Hindi</t>
        </is>
      </c>
      <c r="K3446" t="inlineStr">
        <is>
          <t>Direct (campaign tagged in CRM)</t>
        </is>
      </c>
      <c r="L3446" t="inlineStr">
        <is>
          <t>natuf_Kiosk_23092026_ad set3</t>
        </is>
      </c>
      <c r="M3446" t="inlineStr">
        <is>
          <t>natuf_Kiosk_23092026_ad set3</t>
        </is>
      </c>
      <c r="N3446" t="inlineStr">
        <is>
          <t>natuf_Kiosk_23092026_ad set3_ad1</t>
        </is>
      </c>
      <c r="O3446" t="inlineStr">
        <is>
          <t>Natuf</t>
        </is>
      </c>
      <c r="P3446" t="inlineStr">
        <is>
          <t>Facebook</t>
        </is>
      </c>
      <c r="Q3446" t="inlineStr">
        <is>
          <t>Tejaswini Tarigopula</t>
        </is>
      </c>
      <c r="R3446" t="inlineStr">
        <is>
          <t>Shivani Sharma</t>
        </is>
      </c>
      <c r="S3446" t="inlineStr">
        <is>
          <t>-</t>
        </is>
      </c>
      <c r="T3446" t="inlineStr">
        <is>
          <t>Pune</t>
        </is>
      </c>
      <c r="U3446" t="inlineStr">
        <is>
          <t xml:space="preserve"> </t>
        </is>
      </c>
      <c r="V3446" t="n">
        <v>4</v>
      </c>
      <c r="W3446" t="n">
        <v>0</v>
      </c>
      <c r="X3446" t="inlineStr">
        <is>
          <t>XXXXXX5923</t>
        </is>
      </c>
      <c r="Y3446" s="72" t="n">
        <v>46326.52037037037</v>
      </c>
    </row>
    <row r="3447">
      <c r="A3447" s="39" t="inlineStr">
        <is>
          <t>6ac3490b1c6bcb0f3f177db9</t>
        </is>
      </c>
      <c r="B3447" s="72" t="n">
        <v>46300.51521990741</v>
      </c>
      <c r="C3447" s="70" t="n">
        <v>46300</v>
      </c>
      <c r="D3447" t="inlineStr">
        <is>
          <t>2026-10</t>
        </is>
      </c>
      <c r="E3447" t="inlineStr">
        <is>
          <t>Wk of 2026-10-05</t>
        </is>
      </c>
      <c r="F3447" t="inlineStr">
        <is>
          <t>Attempt 1</t>
        </is>
      </c>
      <c r="G3447" s="39" t="str">
        <f>IF(ISNUMBER(MATCH(F3447,QualityStatuses,0)),"Quality Lead","Non-Quality Lead")</f>
        <v>Non-Quality Lead</v>
      </c>
      <c r="H3447" s="39" t="str">
        <f>IFERROR(INDEX(CampTypes,MATCH(I3447,CampList,0)),"Unattributed")</f>
        <v>Old</v>
      </c>
      <c r="I3447" t="inlineStr">
        <is>
          <t>natuf_Kiosk_14072026_Hindi</t>
        </is>
      </c>
      <c r="J3447" t="inlineStr">
        <is>
          <t>natuf_Kiosk_14072026_Hindi</t>
        </is>
      </c>
      <c r="K3447" t="inlineStr">
        <is>
          <t>Direct (campaign tagged in CRM)</t>
        </is>
      </c>
      <c r="L3447" t="inlineStr">
        <is>
          <t>natuf_Kiosk_14072026_Highest-converting industries</t>
        </is>
      </c>
      <c r="M3447" t="inlineStr">
        <is>
          <t>natuf_Kiosk_14072026_Highest-converting industries</t>
        </is>
      </c>
      <c r="N3447" t="inlineStr">
        <is>
          <t>natuf_Kiosk_14072026_ad set_ad1</t>
        </is>
      </c>
      <c r="O3447" t="inlineStr">
        <is>
          <t>Natuf</t>
        </is>
      </c>
      <c r="P3447" t="inlineStr">
        <is>
          <t>Facebook</t>
        </is>
      </c>
      <c r="Q3447" t="inlineStr">
        <is>
          <t>Tejaswini Tarigopula</t>
        </is>
      </c>
      <c r="R3447" t="inlineStr">
        <is>
          <t>Shivamani</t>
        </is>
      </c>
      <c r="S3447" t="inlineStr">
        <is>
          <t>-</t>
        </is>
      </c>
      <c r="T3447" t="inlineStr">
        <is>
          <t>Udaipur</t>
        </is>
      </c>
      <c r="U3447" t="inlineStr">
        <is>
          <t xml:space="preserve"> </t>
        </is>
      </c>
      <c r="V3447" t="n">
        <v>1</v>
      </c>
      <c r="W3447" t="n">
        <v>0</v>
      </c>
      <c r="X3447" t="inlineStr">
        <is>
          <t>XXXXXX8414</t>
        </is>
      </c>
      <c r="Y3447" s="72" t="n">
        <v>46326.52037037037</v>
      </c>
    </row>
    <row r="3448">
      <c r="A3448" s="39" t="inlineStr">
        <is>
          <t>6ac3475d92e9f3331531fb4d</t>
        </is>
      </c>
      <c r="B3448" s="72" t="n">
        <v>46300.51024305556</v>
      </c>
      <c r="C3448" s="70" t="n">
        <v>46300</v>
      </c>
      <c r="D3448" t="inlineStr">
        <is>
          <t>2026-10</t>
        </is>
      </c>
      <c r="E3448" t="inlineStr">
        <is>
          <t>Wk of 2026-10-05</t>
        </is>
      </c>
      <c r="F3448" t="inlineStr">
        <is>
          <t>Attempt 1</t>
        </is>
      </c>
      <c r="G3448" s="39" t="str">
        <f>IF(ISNUMBER(MATCH(F3448,QualityStatuses,0)),"Quality Lead","Non-Quality Lead")</f>
        <v>Non-Quality Lead</v>
      </c>
      <c r="H3448" s="39" t="str">
        <f>IFERROR(INDEX(CampTypes,MATCH(I3448,CampList,0)),"Unattributed")</f>
        <v>Old</v>
      </c>
      <c r="I3448" t="inlineStr">
        <is>
          <t>E_Karan_Natuf_All_07072026</t>
        </is>
      </c>
      <c r="J3448" t="inlineStr">
        <is>
          <t>E_Karan_Natuf_All_07072026</t>
        </is>
      </c>
      <c r="K3448" t="inlineStr">
        <is>
          <t>Direct (campaign tagged in CRM)</t>
        </is>
      </c>
      <c r="L3448" t="inlineStr">
        <is>
          <t>E_Karan_Natuf_Fragship_07072026_Adset2</t>
        </is>
      </c>
      <c r="M3448" t="inlineStr">
        <is>
          <t>E_Karan_Natuf_Fragship_07072026_Adset2</t>
        </is>
      </c>
      <c r="N3448" t="inlineStr">
        <is>
          <t>E_Karan_Natuf_Flagship_Cafe_07072026_Adset2_Ad1 – Copy 2</t>
        </is>
      </c>
      <c r="O3448" t="inlineStr">
        <is>
          <t>Natuf</t>
        </is>
      </c>
      <c r="P3448" t="inlineStr">
        <is>
          <t>Facebook</t>
        </is>
      </c>
      <c r="Q3448" t="inlineStr">
        <is>
          <t>Marshal Malbari</t>
        </is>
      </c>
      <c r="R3448" t="inlineStr">
        <is>
          <t>Rohit Kamble</t>
        </is>
      </c>
      <c r="S3448" t="inlineStr">
        <is>
          <t>-</t>
        </is>
      </c>
      <c r="T3448" t="inlineStr">
        <is>
          <t>INDIA</t>
        </is>
      </c>
      <c r="U3448" t="inlineStr">
        <is>
          <t xml:space="preserve"> </t>
        </is>
      </c>
      <c r="V3448" t="n">
        <v>1</v>
      </c>
      <c r="W3448" t="n">
        <v>0</v>
      </c>
      <c r="X3448" t="inlineStr">
        <is>
          <t>XXXXXX6853</t>
        </is>
      </c>
      <c r="Y3448" s="72" t="n">
        <v>46326.52037037037</v>
      </c>
    </row>
    <row r="3449">
      <c r="A3449" s="39" t="inlineStr">
        <is>
          <t>6ac32fbb88dcf93769cdebed</t>
        </is>
      </c>
      <c r="B3449" s="72" t="n">
        <v>46300.44021990741</v>
      </c>
      <c r="C3449" s="70" t="n">
        <v>46300</v>
      </c>
      <c r="D3449" t="inlineStr">
        <is>
          <t>2026-10</t>
        </is>
      </c>
      <c r="E3449" t="inlineStr">
        <is>
          <t>Wk of 2026-10-05</t>
        </is>
      </c>
      <c r="F3449" t="inlineStr">
        <is>
          <t>Attempt 1</t>
        </is>
      </c>
      <c r="G3449" s="39" t="str">
        <f>IF(ISNUMBER(MATCH(F3449,QualityStatuses,0)),"Quality Lead","Non-Quality Lead")</f>
        <v>Non-Quality Lead</v>
      </c>
      <c r="H3449" s="39" t="str">
        <f>IFERROR(INDEX(CampTypes,MATCH(I3449,CampList,0)),"Unattributed")</f>
        <v>Old</v>
      </c>
      <c r="I3449" t="inlineStr">
        <is>
          <t>E_Selva_Natuf_All_07072026</t>
        </is>
      </c>
      <c r="J3449" t="inlineStr">
        <is>
          <t>E_Selva_Natuf_All_07072026</t>
        </is>
      </c>
      <c r="K3449" t="inlineStr">
        <is>
          <t>Direct (campaign tagged in CRM)</t>
        </is>
      </c>
      <c r="L3449" t="inlineStr">
        <is>
          <t>E_Selva_Natuf_Sign_07072026_Adset3</t>
        </is>
      </c>
      <c r="M3449" t="inlineStr">
        <is>
          <t>E_Selva_Natuf_Sign_07072026_Adset3</t>
        </is>
      </c>
      <c r="N3449" t="inlineStr">
        <is>
          <t>E_Selva_Natuf_Sign_07072026_Adset2_Ad1</t>
        </is>
      </c>
      <c r="O3449" t="inlineStr">
        <is>
          <t>Natuf</t>
        </is>
      </c>
      <c r="P3449" t="inlineStr">
        <is>
          <t>Facebook</t>
        </is>
      </c>
      <c r="Q3449" t="inlineStr">
        <is>
          <t>Marshal Malbari</t>
        </is>
      </c>
      <c r="R3449" t="inlineStr">
        <is>
          <t>Rinkita Virvani</t>
        </is>
      </c>
      <c r="S3449" t="inlineStr">
        <is>
          <t>-</t>
        </is>
      </c>
      <c r="T3449" t="inlineStr">
        <is>
          <t>Rohtak</t>
        </is>
      </c>
      <c r="U3449" t="inlineStr">
        <is>
          <t xml:space="preserve"> </t>
        </is>
      </c>
      <c r="V3449" t="n">
        <v>7</v>
      </c>
      <c r="W3449" t="n">
        <v>4</v>
      </c>
      <c r="X3449" t="inlineStr">
        <is>
          <t>XXXXXX5404</t>
        </is>
      </c>
      <c r="Y3449" s="72" t="n">
        <v>46326.52037037037</v>
      </c>
    </row>
    <row r="3450">
      <c r="A3450" s="39" t="inlineStr">
        <is>
          <t>6ac32c3492245b0c2fe4252f</t>
        </is>
      </c>
      <c r="B3450" s="72" t="n">
        <v>46300.42976851852</v>
      </c>
      <c r="C3450" s="70" t="n">
        <v>46300</v>
      </c>
      <c r="D3450" t="inlineStr">
        <is>
          <t>2026-10</t>
        </is>
      </c>
      <c r="E3450" t="inlineStr">
        <is>
          <t>Wk of 2026-10-05</t>
        </is>
      </c>
      <c r="F3450" t="inlineStr">
        <is>
          <t>Details Shared</t>
        </is>
      </c>
      <c r="G3450" s="39" t="str">
        <f>IF(ISNUMBER(MATCH(F3450,QualityStatuses,0)),"Quality Lead","Non-Quality Lead")</f>
        <v>Quality Lead</v>
      </c>
      <c r="H3450" s="39" t="str">
        <f>IFERROR(INDEX(CampTypes,MATCH(I3450,CampList,0)),"Unattributed")</f>
        <v>Old</v>
      </c>
      <c r="I3450" t="inlineStr">
        <is>
          <t>E_Suresh_Natuf_Kiosk_07072026</t>
        </is>
      </c>
      <c r="J3450" t="inlineStr">
        <is>
          <t>E_Suresh_Natuf_Kiosk_07072026</t>
        </is>
      </c>
      <c r="K3450" t="inlineStr">
        <is>
          <t>Direct (campaign tagged in CRM)</t>
        </is>
      </c>
      <c r="L3450" t="inlineStr">
        <is>
          <t>E_Suresh_Natuf_Kiosk_07072026_Adset5</t>
        </is>
      </c>
      <c r="M3450" t="inlineStr">
        <is>
          <t>E_Suresh_Natuf_Kiosk_07072026_Adset5</t>
        </is>
      </c>
      <c r="N3450" t="inlineStr">
        <is>
          <t>E_Hindi_Suresh_Natuf_Kiosk_07072026_Adset5_ad3 – Copy 2</t>
        </is>
      </c>
      <c r="O3450" t="inlineStr">
        <is>
          <t>Natuf</t>
        </is>
      </c>
      <c r="P3450" t="inlineStr">
        <is>
          <t>Facebook</t>
        </is>
      </c>
      <c r="Q3450" t="inlineStr">
        <is>
          <t>Marshal Malbari</t>
        </is>
      </c>
      <c r="R3450" t="inlineStr">
        <is>
          <t>Vanita Joshi</t>
        </is>
      </c>
      <c r="S3450" t="inlineStr">
        <is>
          <t>-</t>
        </is>
      </c>
      <c r="T3450" t="inlineStr">
        <is>
          <t>Delhi</t>
        </is>
      </c>
      <c r="U3450" t="inlineStr">
        <is>
          <t xml:space="preserve"> </t>
        </is>
      </c>
      <c r="V3450" t="n">
        <v>8</v>
      </c>
      <c r="W3450" t="n">
        <v>1</v>
      </c>
      <c r="X3450" t="inlineStr">
        <is>
          <t>XXXXXX3212</t>
        </is>
      </c>
      <c r="Y3450" s="72" t="n">
        <v>46326.52037037037</v>
      </c>
    </row>
    <row r="3451">
      <c r="A3451" s="39" t="inlineStr">
        <is>
          <t>6ac32ad151d5760ab338a811</t>
        </is>
      </c>
      <c r="B3451" s="72" t="n">
        <v>46300.42565972222</v>
      </c>
      <c r="C3451" s="70" t="n">
        <v>46300</v>
      </c>
      <c r="D3451" t="inlineStr">
        <is>
          <t>2026-10</t>
        </is>
      </c>
      <c r="E3451" t="inlineStr">
        <is>
          <t>Wk of 2026-10-05</t>
        </is>
      </c>
      <c r="F3451" t="inlineStr">
        <is>
          <t>Lost</t>
        </is>
      </c>
      <c r="G3451" s="39" t="str">
        <f>IF(ISNUMBER(MATCH(F3451,QualityStatuses,0)),"Quality Lead","Non-Quality Lead")</f>
        <v>Non-Quality Lead</v>
      </c>
      <c r="H3451" s="39" t="str">
        <f>IFERROR(INDEX(CampTypes,MATCH(I3451,CampList,0)),"Unattributed")</f>
        <v>Old</v>
      </c>
      <c r="I3451" t="inlineStr">
        <is>
          <t>E_Suresh_Natuf_Kiosk_07072026</t>
        </is>
      </c>
      <c r="J3451" t="inlineStr">
        <is>
          <t>E_Suresh_Natuf_Kiosk_07072026</t>
        </is>
      </c>
      <c r="K3451" t="inlineStr">
        <is>
          <t>Direct (campaign tagged in CRM)</t>
        </is>
      </c>
      <c r="L3451" t="inlineStr">
        <is>
          <t>E_Suresh_Natuf_Kiosk_07072026_Adset5</t>
        </is>
      </c>
      <c r="M3451" t="inlineStr">
        <is>
          <t>E_Suresh_Natuf_Kiosk_07072026_Adset5</t>
        </is>
      </c>
      <c r="N3451" t="inlineStr">
        <is>
          <t>E_Hindi_Suresh_Natuf_Kiosk_07072026_Adset5_ad3 – Copy 2</t>
        </is>
      </c>
      <c r="O3451" t="inlineStr">
        <is>
          <t>Natuf</t>
        </is>
      </c>
      <c r="P3451" t="inlineStr">
        <is>
          <t>Facebook</t>
        </is>
      </c>
      <c r="Q3451" t="inlineStr">
        <is>
          <t>Marshal Malbari</t>
        </is>
      </c>
      <c r="R3451" t="inlineStr">
        <is>
          <t>Shubham Menon</t>
        </is>
      </c>
      <c r="S3451" t="inlineStr">
        <is>
          <t>Not Interested</t>
        </is>
      </c>
      <c r="T3451" t="inlineStr">
        <is>
          <t>Karnataka</t>
        </is>
      </c>
      <c r="U3451" t="inlineStr">
        <is>
          <t xml:space="preserve"> </t>
        </is>
      </c>
      <c r="V3451" t="n">
        <v>7</v>
      </c>
      <c r="W3451" t="n">
        <v>3</v>
      </c>
      <c r="X3451" t="inlineStr">
        <is>
          <t>XXXXXX3060</t>
        </is>
      </c>
      <c r="Y3451" s="72" t="n">
        <v>46326.52037037037</v>
      </c>
    </row>
    <row r="3452">
      <c r="A3452" s="39" t="inlineStr">
        <is>
          <t>6ac3268d9e37ba630614350e</t>
        </is>
      </c>
      <c r="B3452" s="72" t="n">
        <v>46300.41302083333</v>
      </c>
      <c r="C3452" s="70" t="n">
        <v>46300</v>
      </c>
      <c r="D3452" t="inlineStr">
        <is>
          <t>2026-10</t>
        </is>
      </c>
      <c r="E3452" t="inlineStr">
        <is>
          <t>Wk of 2026-10-05</t>
        </is>
      </c>
      <c r="F3452" t="inlineStr">
        <is>
          <t>Attempt 1</t>
        </is>
      </c>
      <c r="G3452" s="39" t="str">
        <f>IF(ISNUMBER(MATCH(F3452,QualityStatuses,0)),"Quality Lead","Non-Quality Lead")</f>
        <v>Non-Quality Lead</v>
      </c>
      <c r="H3452" s="39" t="str">
        <f>IFERROR(INDEX(CampTypes,MATCH(I3452,CampList,0)),"Unattributed")</f>
        <v>Old</v>
      </c>
      <c r="I3452" t="inlineStr">
        <is>
          <t>E_Karan_Natuf_All_07072026</t>
        </is>
      </c>
      <c r="J3452" t="inlineStr">
        <is>
          <t>E_Karan_Natuf_All_07072026</t>
        </is>
      </c>
      <c r="K3452" t="inlineStr">
        <is>
          <t>Direct (campaign tagged in CRM)</t>
        </is>
      </c>
      <c r="L3452" t="inlineStr">
        <is>
          <t>E_Karan_Natuf_Fragship_07072026_Adset2</t>
        </is>
      </c>
      <c r="M3452" t="inlineStr">
        <is>
          <t>E_Karan_Natuf_Fragship_07072026_Adset2</t>
        </is>
      </c>
      <c r="N3452" t="inlineStr">
        <is>
          <t>E_Karan_Natuf_Flagship_Cafe_07072026_Adset2_Ad1 – Copy 2</t>
        </is>
      </c>
      <c r="O3452" t="inlineStr">
        <is>
          <t>Natuf</t>
        </is>
      </c>
      <c r="P3452" t="inlineStr">
        <is>
          <t>Facebook</t>
        </is>
      </c>
      <c r="Q3452" t="inlineStr">
        <is>
          <t>Marshal Malbari</t>
        </is>
      </c>
      <c r="R3452" t="inlineStr">
        <is>
          <t>Rudresh Thorat</t>
        </is>
      </c>
      <c r="S3452" t="inlineStr">
        <is>
          <t>-</t>
        </is>
      </c>
      <c r="T3452" t="inlineStr">
        <is>
          <t>patiala</t>
        </is>
      </c>
      <c r="U3452" t="inlineStr">
        <is>
          <t xml:space="preserve"> </t>
        </is>
      </c>
      <c r="V3452" t="n">
        <v>1</v>
      </c>
      <c r="W3452" t="n">
        <v>1</v>
      </c>
      <c r="X3452" t="inlineStr">
        <is>
          <t>XXXXXX5421</t>
        </is>
      </c>
      <c r="Y3452" s="72" t="n">
        <v>46326.52037037037</v>
      </c>
    </row>
    <row r="3453">
      <c r="A3453" s="39" t="inlineStr">
        <is>
          <t>6ac31aca87e66f8b5c957a3c</t>
        </is>
      </c>
      <c r="B3453" s="72" t="n">
        <v>46300.3781712963</v>
      </c>
      <c r="C3453" s="70" t="n">
        <v>46300</v>
      </c>
      <c r="D3453" t="inlineStr">
        <is>
          <t>2026-10</t>
        </is>
      </c>
      <c r="E3453" t="inlineStr">
        <is>
          <t>Wk of 2026-10-05</t>
        </is>
      </c>
      <c r="F3453" t="inlineStr">
        <is>
          <t>Lost</t>
        </is>
      </c>
      <c r="G3453" s="39" t="str">
        <f>IF(ISNUMBER(MATCH(F3453,QualityStatuses,0)),"Quality Lead","Non-Quality Lead")</f>
        <v>Non-Quality Lead</v>
      </c>
      <c r="H3453" s="39" t="str">
        <f>IFERROR(INDEX(CampTypes,MATCH(I3453,CampList,0)),"Unattributed")</f>
        <v>Old</v>
      </c>
      <c r="I3453" t="inlineStr">
        <is>
          <t>E_Selva_Natuf_All_07072026</t>
        </is>
      </c>
      <c r="J3453" t="inlineStr">
        <is>
          <t>E_Selva_Natuf_All_07072026</t>
        </is>
      </c>
      <c r="K3453" t="inlineStr">
        <is>
          <t>Direct (campaign tagged in CRM)</t>
        </is>
      </c>
      <c r="L3453" t="inlineStr">
        <is>
          <t>E_Selva_Natuf_Sign_07072026_Adset3</t>
        </is>
      </c>
      <c r="M3453" t="inlineStr">
        <is>
          <t>E_Selva_Natuf_Sign_07072026_Adset3</t>
        </is>
      </c>
      <c r="N3453" t="inlineStr">
        <is>
          <t>E_Selva_Natuf_Sign_07072026_Adset2_Ad1</t>
        </is>
      </c>
      <c r="O3453" t="inlineStr">
        <is>
          <t>Natuf</t>
        </is>
      </c>
      <c r="P3453" t="inlineStr">
        <is>
          <t>Facebook</t>
        </is>
      </c>
      <c r="Q3453" t="inlineStr">
        <is>
          <t>Marshal Malbari</t>
        </is>
      </c>
      <c r="R3453" t="inlineStr">
        <is>
          <t>Tanishq A</t>
        </is>
      </c>
      <c r="S3453" t="inlineStr">
        <is>
          <t>DNP - Did Not Pick Up</t>
        </is>
      </c>
      <c r="T3453" t="inlineStr">
        <is>
          <t>Ludhiana</t>
        </is>
      </c>
      <c r="U3453" t="inlineStr">
        <is>
          <t xml:space="preserve"> </t>
        </is>
      </c>
      <c r="V3453" t="n">
        <v>9</v>
      </c>
      <c r="W3453" t="n">
        <v>3</v>
      </c>
      <c r="X3453" t="inlineStr">
        <is>
          <t>XXXXXX3250</t>
        </is>
      </c>
      <c r="Y3453" s="72" t="n">
        <v>46326.52037037037</v>
      </c>
    </row>
    <row r="3454">
      <c r="A3454" s="39" t="inlineStr">
        <is>
          <t>6ac31a487b63b7d8f084f17d</t>
        </is>
      </c>
      <c r="B3454" s="72" t="n">
        <v>46300.37666666666</v>
      </c>
      <c r="C3454" s="70" t="n">
        <v>46300</v>
      </c>
      <c r="D3454" t="inlineStr">
        <is>
          <t>2026-10</t>
        </is>
      </c>
      <c r="E3454" t="inlineStr">
        <is>
          <t>Wk of 2026-10-05</t>
        </is>
      </c>
      <c r="F3454" t="inlineStr">
        <is>
          <t>Connected</t>
        </is>
      </c>
      <c r="G3454" s="39" t="str">
        <f>IF(ISNUMBER(MATCH(F3454,QualityStatuses,0)),"Quality Lead","Non-Quality Lead")</f>
        <v>Non-Quality Lead</v>
      </c>
      <c r="H3454" s="39" t="str">
        <f>IFERROR(INDEX(CampTypes,MATCH(I3454,CampList,0)),"Unattributed")</f>
        <v>Old</v>
      </c>
      <c r="I3454" t="inlineStr">
        <is>
          <t>E_Suresh_Natuf_Kiosk_07072026</t>
        </is>
      </c>
      <c r="J3454" t="inlineStr">
        <is>
          <t>E_Suresh_Natuf_Kiosk_07072026</t>
        </is>
      </c>
      <c r="K3454" t="inlineStr">
        <is>
          <t>Direct (campaign tagged in CRM)</t>
        </is>
      </c>
      <c r="L3454" t="inlineStr">
        <is>
          <t>E_Suresh_Natuf_Kiosk_07072026_Adset5</t>
        </is>
      </c>
      <c r="M3454" t="inlineStr">
        <is>
          <t>E_Suresh_Natuf_Kiosk_07072026_Adset5</t>
        </is>
      </c>
      <c r="N3454" t="inlineStr">
        <is>
          <t>E_Hindi_Suresh_Natuf_Kiosk_07072026_Adset5_ad3 – Copy 2</t>
        </is>
      </c>
      <c r="O3454" t="inlineStr">
        <is>
          <t>Natuf</t>
        </is>
      </c>
      <c r="P3454" t="inlineStr">
        <is>
          <t>Facebook</t>
        </is>
      </c>
      <c r="Q3454" t="inlineStr">
        <is>
          <t>Deepak Rai</t>
        </is>
      </c>
      <c r="R3454" t="inlineStr">
        <is>
          <t>Tejaswini Tarigopula</t>
        </is>
      </c>
      <c r="S3454" t="inlineStr">
        <is>
          <t>-</t>
        </is>
      </c>
      <c r="T3454" t="inlineStr">
        <is>
          <t>Bangalore</t>
        </is>
      </c>
      <c r="U3454" t="inlineStr">
        <is>
          <t xml:space="preserve"> </t>
        </is>
      </c>
      <c r="V3454" t="n">
        <v>5</v>
      </c>
      <c r="W3454" t="n">
        <v>4</v>
      </c>
      <c r="X3454" t="inlineStr">
        <is>
          <t>XXXXXX2400</t>
        </is>
      </c>
      <c r="Y3454" s="72" t="n">
        <v>46326.52037037037</v>
      </c>
    </row>
    <row r="3455">
      <c r="A3455" s="39" t="inlineStr">
        <is>
          <t>6ac3171ee059f31d4989b1b8</t>
        </is>
      </c>
      <c r="B3455" s="72" t="n">
        <v>46300.36729166667</v>
      </c>
      <c r="C3455" s="70" t="n">
        <v>46300</v>
      </c>
      <c r="D3455" t="inlineStr">
        <is>
          <t>2026-10</t>
        </is>
      </c>
      <c r="E3455" t="inlineStr">
        <is>
          <t>Wk of 2026-10-05</t>
        </is>
      </c>
      <c r="F3455" t="inlineStr">
        <is>
          <t>Connected</t>
        </is>
      </c>
      <c r="G3455" s="39" t="str">
        <f>IF(ISNUMBER(MATCH(F3455,QualityStatuses,0)),"Quality Lead","Non-Quality Lead")</f>
        <v>Non-Quality Lead</v>
      </c>
      <c r="H3455" s="39" t="str">
        <f>IFERROR(INDEX(CampTypes,MATCH(I3455,CampList,0)),"Unattributed")</f>
        <v>Old</v>
      </c>
      <c r="I3455" t="inlineStr">
        <is>
          <t>natuf_Kiosk_14072026_Hindi</t>
        </is>
      </c>
      <c r="J3455" t="inlineStr">
        <is>
          <t>natuf_Kiosk_14072026_Hindi</t>
        </is>
      </c>
      <c r="K3455" t="inlineStr">
        <is>
          <t>Direct (campaign tagged in CRM)</t>
        </is>
      </c>
      <c r="L3455" t="inlineStr">
        <is>
          <t>natuf_Kiosk_23092026_ad set3</t>
        </is>
      </c>
      <c r="M3455" t="inlineStr">
        <is>
          <t>natuf_Kiosk_23092026_ad set3</t>
        </is>
      </c>
      <c r="N3455" t="inlineStr">
        <is>
          <t>natuf_Kiosk_23092026_ad set3_ad1</t>
        </is>
      </c>
      <c r="O3455" t="inlineStr">
        <is>
          <t>Natuf</t>
        </is>
      </c>
      <c r="P3455" t="inlineStr">
        <is>
          <t>Facebook</t>
        </is>
      </c>
      <c r="Q3455" t="inlineStr">
        <is>
          <t>Tejaswini Tarigopula</t>
        </is>
      </c>
      <c r="R3455" t="inlineStr">
        <is>
          <t>Arjuman Vidya Sagar</t>
        </is>
      </c>
      <c r="S3455" t="inlineStr">
        <is>
          <t>-</t>
        </is>
      </c>
      <c r="T3455" t="inlineStr">
        <is>
          <t>Coimbatore</t>
        </is>
      </c>
      <c r="U3455" t="inlineStr">
        <is>
          <t xml:space="preserve"> </t>
        </is>
      </c>
      <c r="V3455" t="n">
        <v>7</v>
      </c>
      <c r="W3455" t="n">
        <v>5</v>
      </c>
      <c r="X3455" t="inlineStr">
        <is>
          <t>XXXXXX6664</t>
        </is>
      </c>
      <c r="Y3455" s="72" t="n">
        <v>46326.52037037037</v>
      </c>
    </row>
    <row r="3456">
      <c r="A3456" s="39" t="inlineStr">
        <is>
          <t>6ac30f6fd97c238e921a815c</t>
        </is>
      </c>
      <c r="B3456" s="72" t="n">
        <v>46300.34452546296</v>
      </c>
      <c r="C3456" s="70" t="n">
        <v>46300</v>
      </c>
      <c r="D3456" t="inlineStr">
        <is>
          <t>2026-10</t>
        </is>
      </c>
      <c r="E3456" t="inlineStr">
        <is>
          <t>Wk of 2026-10-05</t>
        </is>
      </c>
      <c r="F3456" t="inlineStr">
        <is>
          <t>Connected</t>
        </is>
      </c>
      <c r="G3456" s="39" t="str">
        <f>IF(ISNUMBER(MATCH(F3456,QualityStatuses,0)),"Quality Lead","Non-Quality Lead")</f>
        <v>Non-Quality Lead</v>
      </c>
      <c r="H3456" s="39" t="str">
        <f>IFERROR(INDEX(CampTypes,MATCH(I3456,CampList,0)),"Unattributed")</f>
        <v>Old</v>
      </c>
      <c r="I3456" t="inlineStr">
        <is>
          <t>natuf_Kiosk_14072026_Hindi</t>
        </is>
      </c>
      <c r="J3456" t="inlineStr">
        <is>
          <t>natuf_Kiosk_14072026_Hindi</t>
        </is>
      </c>
      <c r="K3456" t="inlineStr">
        <is>
          <t>Direct (campaign tagged in CRM)</t>
        </is>
      </c>
      <c r="L3456" t="inlineStr">
        <is>
          <t>natuf_Kiosk_23092026_ad set3</t>
        </is>
      </c>
      <c r="M3456" t="inlineStr">
        <is>
          <t>natuf_Kiosk_23092026_ad set3</t>
        </is>
      </c>
      <c r="N3456" t="inlineStr">
        <is>
          <t>natuf_Kiosk_23092026_ad set3_ad1</t>
        </is>
      </c>
      <c r="O3456" t="inlineStr">
        <is>
          <t>Natuf</t>
        </is>
      </c>
      <c r="P3456" t="inlineStr">
        <is>
          <t>Facebook</t>
        </is>
      </c>
      <c r="Q3456" t="inlineStr">
        <is>
          <t>Tejaswini Tarigopula</t>
        </is>
      </c>
      <c r="R3456" t="inlineStr">
        <is>
          <t>Prabhudatta Pattanaik</t>
        </is>
      </c>
      <c r="S3456" t="inlineStr">
        <is>
          <t>-</t>
        </is>
      </c>
      <c r="T3456" t="inlineStr">
        <is>
          <t>Bangalore</t>
        </is>
      </c>
      <c r="U3456" t="inlineStr">
        <is>
          <t xml:space="preserve"> </t>
        </is>
      </c>
      <c r="V3456" t="n">
        <v>2</v>
      </c>
      <c r="W3456" t="n">
        <v>2</v>
      </c>
      <c r="X3456" t="inlineStr">
        <is>
          <t>XXXXXX6214</t>
        </is>
      </c>
      <c r="Y3456" s="72" t="n">
        <v>46326.52037037037</v>
      </c>
    </row>
    <row r="3457">
      <c r="A3457" s="39" t="inlineStr">
        <is>
          <t>6ac30c2c1161b1d66183d5a8</t>
        </is>
      </c>
      <c r="B3457" s="72" t="n">
        <v>46300.33486111111</v>
      </c>
      <c r="C3457" s="70" t="n">
        <v>46300</v>
      </c>
      <c r="D3457" t="inlineStr">
        <is>
          <t>2026-10</t>
        </is>
      </c>
      <c r="E3457" t="inlineStr">
        <is>
          <t>Wk of 2026-10-05</t>
        </is>
      </c>
      <c r="F3457" t="inlineStr">
        <is>
          <t>Connected</t>
        </is>
      </c>
      <c r="G3457" s="39" t="str">
        <f>IF(ISNUMBER(MATCH(F3457,QualityStatuses,0)),"Quality Lead","Non-Quality Lead")</f>
        <v>Non-Quality Lead</v>
      </c>
      <c r="H3457" s="39" t="str">
        <f>IFERROR(INDEX(CampTypes,MATCH(I3457,CampList,0)),"Unattributed")</f>
        <v>Old</v>
      </c>
      <c r="I3457" t="inlineStr">
        <is>
          <t>natuf_Kiosk_14072026_Hindi</t>
        </is>
      </c>
      <c r="J3457" t="inlineStr">
        <is>
          <t>natuf_Kiosk_14072026_Hindi</t>
        </is>
      </c>
      <c r="K3457" t="inlineStr">
        <is>
          <t>Direct (campaign tagged in CRM)</t>
        </is>
      </c>
      <c r="L3457" t="inlineStr">
        <is>
          <t>natuf_Kiosk_23092026_ad set3</t>
        </is>
      </c>
      <c r="M3457" t="inlineStr">
        <is>
          <t>natuf_Kiosk_23092026_ad set3</t>
        </is>
      </c>
      <c r="N3457" t="inlineStr">
        <is>
          <t>natuf_Kiosk_23092026_ad set3_ad1</t>
        </is>
      </c>
      <c r="O3457" t="inlineStr">
        <is>
          <t>Natuf</t>
        </is>
      </c>
      <c r="P3457" t="inlineStr">
        <is>
          <t>Facebook</t>
        </is>
      </c>
      <c r="Q3457" t="inlineStr">
        <is>
          <t>Tejaswini Tarigopula</t>
        </is>
      </c>
      <c r="R3457" t="inlineStr">
        <is>
          <t>Shivani Sharma</t>
        </is>
      </c>
      <c r="S3457" t="inlineStr">
        <is>
          <t>-</t>
        </is>
      </c>
      <c r="T3457" t="inlineStr">
        <is>
          <t>Bhilai</t>
        </is>
      </c>
      <c r="U3457" t="inlineStr">
        <is>
          <t xml:space="preserve"> </t>
        </is>
      </c>
      <c r="V3457" t="n">
        <v>5</v>
      </c>
      <c r="W3457" t="n">
        <v>2</v>
      </c>
      <c r="X3457" t="inlineStr">
        <is>
          <t>XXXXXX7672</t>
        </is>
      </c>
      <c r="Y3457" s="72" t="n">
        <v>46326.52037037037</v>
      </c>
    </row>
    <row r="3458">
      <c r="A3458" s="39" t="inlineStr">
        <is>
          <t>6ac2ec7900aea18e99c54767</t>
        </is>
      </c>
      <c r="B3458" s="72" t="n">
        <v>46300.2409375</v>
      </c>
      <c r="C3458" s="70" t="n">
        <v>46300</v>
      </c>
      <c r="D3458" t="inlineStr">
        <is>
          <t>2026-10</t>
        </is>
      </c>
      <c r="E3458" t="inlineStr">
        <is>
          <t>Wk of 2026-10-05</t>
        </is>
      </c>
      <c r="F3458" t="inlineStr">
        <is>
          <t>Details Shared</t>
        </is>
      </c>
      <c r="G3458" s="39" t="str">
        <f>IF(ISNUMBER(MATCH(F3458,QualityStatuses,0)),"Quality Lead","Non-Quality Lead")</f>
        <v>Quality Lead</v>
      </c>
      <c r="H3458" s="39" t="str">
        <f>IFERROR(INDEX(CampTypes,MATCH(I3458,CampList,0)),"Unattributed")</f>
        <v>Old</v>
      </c>
      <c r="I3458" t="inlineStr">
        <is>
          <t>E_Selva_Natuf_All_07072026</t>
        </is>
      </c>
      <c r="J3458" t="inlineStr">
        <is>
          <t>E_Selva_Natuf_All_07072026</t>
        </is>
      </c>
      <c r="K3458" t="inlineStr">
        <is>
          <t>Direct (campaign tagged in CRM)</t>
        </is>
      </c>
      <c r="L3458" t="inlineStr">
        <is>
          <t>E_Selva_Natuf_Sign_07072026_Adset3</t>
        </is>
      </c>
      <c r="M3458" t="inlineStr">
        <is>
          <t>E_Selva_Natuf_Sign_07072026_Adset3</t>
        </is>
      </c>
      <c r="N3458" t="inlineStr">
        <is>
          <t>E_Selva_Natuf_Sign_07072026_Adset2_Ad1</t>
        </is>
      </c>
      <c r="O3458" t="inlineStr">
        <is>
          <t>Natuf</t>
        </is>
      </c>
      <c r="P3458" t="inlineStr">
        <is>
          <t>Facebook</t>
        </is>
      </c>
      <c r="Q3458" t="inlineStr">
        <is>
          <t>Tejaswini Tarigopula</t>
        </is>
      </c>
      <c r="R3458" t="inlineStr">
        <is>
          <t>Shivamani</t>
        </is>
      </c>
      <c r="S3458" t="inlineStr">
        <is>
          <t>-</t>
        </is>
      </c>
      <c r="T3458" t="inlineStr">
        <is>
          <t>Chennai</t>
        </is>
      </c>
      <c r="U3458" t="inlineStr">
        <is>
          <t xml:space="preserve"> </t>
        </is>
      </c>
      <c r="V3458" t="n">
        <v>1</v>
      </c>
      <c r="W3458" t="n">
        <v>1</v>
      </c>
      <c r="X3458" t="inlineStr">
        <is>
          <t>XXXXXX8815</t>
        </is>
      </c>
      <c r="Y3458" s="72" t="n">
        <v>46326.52037037037</v>
      </c>
    </row>
    <row r="3459">
      <c r="A3459" s="39" t="inlineStr">
        <is>
          <t>6ac2dcfea87e55fa6333ba82</t>
        </is>
      </c>
      <c r="B3459" s="72" t="n">
        <v>46300.19506944445</v>
      </c>
      <c r="C3459" s="70" t="n">
        <v>46300</v>
      </c>
      <c r="D3459" t="inlineStr">
        <is>
          <t>2026-10</t>
        </is>
      </c>
      <c r="E3459" t="inlineStr">
        <is>
          <t>Wk of 2026-10-05</t>
        </is>
      </c>
      <c r="F3459" t="inlineStr">
        <is>
          <t>Details Shared</t>
        </is>
      </c>
      <c r="G3459" s="39" t="str">
        <f>IF(ISNUMBER(MATCH(F3459,QualityStatuses,0)),"Quality Lead","Non-Quality Lead")</f>
        <v>Quality Lead</v>
      </c>
      <c r="H3459" s="39" t="str">
        <f>IFERROR(INDEX(CampTypes,MATCH(I3459,CampList,0)),"Unattributed")</f>
        <v>Old</v>
      </c>
      <c r="I3459" t="inlineStr">
        <is>
          <t>natuf_Kiosk_14072026_Hindi</t>
        </is>
      </c>
      <c r="J3459" t="inlineStr">
        <is>
          <t>natuf_Kiosk_14072026_Hindi</t>
        </is>
      </c>
      <c r="K3459" t="inlineStr">
        <is>
          <t>Direct (campaign tagged in CRM)</t>
        </is>
      </c>
      <c r="L3459" t="inlineStr">
        <is>
          <t>natuf_Kiosk_14072026_Highest-converting industries</t>
        </is>
      </c>
      <c r="M3459" t="inlineStr">
        <is>
          <t>natuf_Kiosk_14072026_Highest-converting industries</t>
        </is>
      </c>
      <c r="N3459" t="inlineStr">
        <is>
          <t>natuf_Kiosk_14072026_ad set_ad1</t>
        </is>
      </c>
      <c r="O3459" t="inlineStr">
        <is>
          <t>Natuf</t>
        </is>
      </c>
      <c r="P3459" t="inlineStr">
        <is>
          <t>Facebook</t>
        </is>
      </c>
      <c r="Q3459" t="inlineStr">
        <is>
          <t>Tejaswini Tarigopula</t>
        </is>
      </c>
      <c r="R3459" t="inlineStr">
        <is>
          <t>Rauth Sanketh</t>
        </is>
      </c>
      <c r="S3459" t="inlineStr">
        <is>
          <t>-</t>
        </is>
      </c>
      <c r="T3459" t="inlineStr">
        <is>
          <t>Greter noida</t>
        </is>
      </c>
      <c r="U3459" t="inlineStr">
        <is>
          <t xml:space="preserve"> </t>
        </is>
      </c>
      <c r="V3459" t="n">
        <v>2</v>
      </c>
      <c r="W3459" t="n">
        <v>1</v>
      </c>
      <c r="X3459" t="inlineStr">
        <is>
          <t>XXXXXX5520</t>
        </is>
      </c>
      <c r="Y3459" s="72" t="n">
        <v>46326.52037037037</v>
      </c>
    </row>
    <row r="3460">
      <c r="A3460" s="39" t="inlineStr">
        <is>
          <t>6ac2ced022419a1e2ba0a6c8</t>
        </is>
      </c>
      <c r="B3460" s="72" t="n">
        <v>46300.15305555556</v>
      </c>
      <c r="C3460" s="70" t="n">
        <v>46300</v>
      </c>
      <c r="D3460" t="inlineStr">
        <is>
          <t>2026-10</t>
        </is>
      </c>
      <c r="E3460" t="inlineStr">
        <is>
          <t>Wk of 2026-10-05</t>
        </is>
      </c>
      <c r="F3460" t="inlineStr">
        <is>
          <t>Lost</t>
        </is>
      </c>
      <c r="G3460" s="39" t="str">
        <f>IF(ISNUMBER(MATCH(F3460,QualityStatuses,0)),"Quality Lead","Non-Quality Lead")</f>
        <v>Non-Quality Lead</v>
      </c>
      <c r="H3460" s="39" t="str">
        <f>IFERROR(INDEX(CampTypes,MATCH(I3460,CampList,0)),"Unattributed")</f>
        <v>Old</v>
      </c>
      <c r="I3460" t="inlineStr">
        <is>
          <t>E_Suresh_Natuf_Kiosk_07072026</t>
        </is>
      </c>
      <c r="J3460" t="inlineStr">
        <is>
          <t>E_Suresh_Natuf_Kiosk_07072026</t>
        </is>
      </c>
      <c r="K3460" t="inlineStr">
        <is>
          <t>Direct (campaign tagged in CRM)</t>
        </is>
      </c>
      <c r="L3460" t="inlineStr">
        <is>
          <t>E_Suresh_Natuf_Kiosk_07072026_Adset5</t>
        </is>
      </c>
      <c r="M3460" t="inlineStr">
        <is>
          <t>E_Suresh_Natuf_Kiosk_07072026_Adset5</t>
        </is>
      </c>
      <c r="N3460" t="inlineStr">
        <is>
          <t>E_Hindi_Suresh_Natuf_Kiosk_07072026_Adset5_ad3 – Copy 2</t>
        </is>
      </c>
      <c r="O3460" t="inlineStr">
        <is>
          <t>Natuf</t>
        </is>
      </c>
      <c r="P3460" t="inlineStr">
        <is>
          <t>Facebook</t>
        </is>
      </c>
      <c r="Q3460" t="inlineStr">
        <is>
          <t>Tejaswini Tarigopula</t>
        </is>
      </c>
      <c r="R3460" t="inlineStr">
        <is>
          <t>Shivani Sharma</t>
        </is>
      </c>
      <c r="S3460" t="inlineStr">
        <is>
          <t>Not Interested</t>
        </is>
      </c>
      <c r="T3460" t="inlineStr">
        <is>
          <t>Mumbai</t>
        </is>
      </c>
      <c r="U3460" t="inlineStr">
        <is>
          <t xml:space="preserve"> </t>
        </is>
      </c>
      <c r="V3460" t="n">
        <v>11</v>
      </c>
      <c r="W3460" t="n">
        <v>4</v>
      </c>
      <c r="X3460" t="inlineStr">
        <is>
          <t>XXXXXX2342</t>
        </is>
      </c>
      <c r="Y3460" s="72" t="n">
        <v>46326.52037037037</v>
      </c>
    </row>
    <row r="3461">
      <c r="A3461" s="39" t="inlineStr">
        <is>
          <t>6ac2c86d4dabeb78a401df5c</t>
        </is>
      </c>
      <c r="B3461" s="72" t="n">
        <v>46300.13413194445</v>
      </c>
      <c r="C3461" s="70" t="n">
        <v>46300</v>
      </c>
      <c r="D3461" t="inlineStr">
        <is>
          <t>2026-10</t>
        </is>
      </c>
      <c r="E3461" t="inlineStr">
        <is>
          <t>Wk of 2026-10-05</t>
        </is>
      </c>
      <c r="F3461" t="inlineStr">
        <is>
          <t>Meeting Scheduled</t>
        </is>
      </c>
      <c r="G3461" s="39" t="str">
        <f>IF(ISNUMBER(MATCH(F3461,QualityStatuses,0)),"Quality Lead","Non-Quality Lead")</f>
        <v>Quality Lead</v>
      </c>
      <c r="H3461" s="39" t="str">
        <f>IFERROR(INDEX(CampTypes,MATCH(I3461,CampList,0)),"Unattributed")</f>
        <v>Old</v>
      </c>
      <c r="I3461" t="inlineStr">
        <is>
          <t>E_Suresh_Natuf_Kiosk_07072026</t>
        </is>
      </c>
      <c r="J3461" t="inlineStr">
        <is>
          <t>E_Suresh_Natuf_Kiosk_07072026</t>
        </is>
      </c>
      <c r="K3461" t="inlineStr">
        <is>
          <t>Direct (campaign tagged in CRM)</t>
        </is>
      </c>
      <c r="L3461" t="inlineStr">
        <is>
          <t>E_Suresh_Natuf_Kiosk_07072026_Adset5</t>
        </is>
      </c>
      <c r="M3461" t="inlineStr">
        <is>
          <t>E_Suresh_Natuf_Kiosk_07072026_Adset5</t>
        </is>
      </c>
      <c r="N3461" t="inlineStr">
        <is>
          <t>E_Hindi_Suresh_Natuf_Kiosk_07072026_Adset5_ad3 – Copy 2</t>
        </is>
      </c>
      <c r="O3461" t="inlineStr">
        <is>
          <t>Natuf</t>
        </is>
      </c>
      <c r="P3461" t="inlineStr">
        <is>
          <t>Facebook</t>
        </is>
      </c>
      <c r="Q3461" t="inlineStr">
        <is>
          <t>Tejaswini Tarigopula</t>
        </is>
      </c>
      <c r="R3461" t="inlineStr">
        <is>
          <t>Shivamani</t>
        </is>
      </c>
      <c r="S3461" t="inlineStr">
        <is>
          <t>-</t>
        </is>
      </c>
      <c r="T3461" t="inlineStr">
        <is>
          <t>Hyderabad</t>
        </is>
      </c>
      <c r="U3461" t="inlineStr">
        <is>
          <t xml:space="preserve"> </t>
        </is>
      </c>
      <c r="V3461" t="n">
        <v>2</v>
      </c>
      <c r="W3461" t="n">
        <v>2</v>
      </c>
      <c r="X3461" t="inlineStr">
        <is>
          <t>XXXXXX5605</t>
        </is>
      </c>
      <c r="Y3461" s="72" t="n">
        <v>46326.52037037037</v>
      </c>
    </row>
    <row r="3462">
      <c r="A3462" s="39" t="inlineStr">
        <is>
          <t>6ac2c5c3f35937b6a6d103be</t>
        </is>
      </c>
      <c r="B3462" s="72" t="n">
        <v>46300.12623842592</v>
      </c>
      <c r="C3462" s="70" t="n">
        <v>46300</v>
      </c>
      <c r="D3462" t="inlineStr">
        <is>
          <t>2026-10</t>
        </is>
      </c>
      <c r="E3462" t="inlineStr">
        <is>
          <t>Wk of 2026-10-05</t>
        </is>
      </c>
      <c r="F3462" t="inlineStr">
        <is>
          <t>Attempt 4</t>
        </is>
      </c>
      <c r="G3462" s="39" t="str">
        <f>IF(ISNUMBER(MATCH(F3462,QualityStatuses,0)),"Quality Lead","Non-Quality Lead")</f>
        <v>Non-Quality Lead</v>
      </c>
      <c r="H3462" s="39" t="str">
        <f>IFERROR(INDEX(CampTypes,MATCH(I3462,CampList,0)),"Unattributed")</f>
        <v>Old</v>
      </c>
      <c r="I3462" t="inlineStr">
        <is>
          <t>E_Natuf_MF_05092026</t>
        </is>
      </c>
      <c r="J3462" t="inlineStr">
        <is>
          <t>E_Natuf_MF_05092026</t>
        </is>
      </c>
      <c r="K3462" t="inlineStr">
        <is>
          <t>Direct (campaign tagged in CRM)</t>
        </is>
      </c>
      <c r="L3462" t="inlineStr">
        <is>
          <t>E_Natuf_MF_05092026_ Ad Set1</t>
        </is>
      </c>
      <c r="M3462" t="inlineStr">
        <is>
          <t>E_Natuf_MF_05092026_ Ad Set1</t>
        </is>
      </c>
      <c r="N3462" t="inlineStr">
        <is>
          <t>E_Natuf_MF_05092026_ Ad Set1_Ad1</t>
        </is>
      </c>
      <c r="O3462" t="inlineStr">
        <is>
          <t>Natuf_MF</t>
        </is>
      </c>
      <c r="P3462" t="inlineStr">
        <is>
          <t>Facebook</t>
        </is>
      </c>
      <c r="Q3462" t="inlineStr">
        <is>
          <t>Tejaswini Tarigopula</t>
        </is>
      </c>
      <c r="R3462" t="inlineStr">
        <is>
          <t>Shivani Sharma</t>
        </is>
      </c>
      <c r="S3462" t="inlineStr">
        <is>
          <t>-</t>
        </is>
      </c>
      <c r="T3462" t="inlineStr">
        <is>
          <t>Dhansura</t>
        </is>
      </c>
      <c r="U3462" t="inlineStr">
        <is>
          <t xml:space="preserve"> </t>
        </is>
      </c>
      <c r="V3462" t="n">
        <v>4</v>
      </c>
      <c r="W3462" t="n">
        <v>0</v>
      </c>
      <c r="X3462" t="inlineStr">
        <is>
          <t>XXXXXX5700</t>
        </is>
      </c>
      <c r="Y3462" s="72" t="n">
        <v>46326.52037037037</v>
      </c>
    </row>
    <row r="3463">
      <c r="A3463" s="39" t="inlineStr">
        <is>
          <t>6ac2bdbb8e4c265efba6799a</t>
        </is>
      </c>
      <c r="B3463" s="72" t="n">
        <v>46300.10244212963</v>
      </c>
      <c r="C3463" s="70" t="n">
        <v>46300</v>
      </c>
      <c r="D3463" t="inlineStr">
        <is>
          <t>2026-10</t>
        </is>
      </c>
      <c r="E3463" t="inlineStr">
        <is>
          <t>Wk of 2026-10-05</t>
        </is>
      </c>
      <c r="F3463" t="inlineStr">
        <is>
          <t>Lost</t>
        </is>
      </c>
      <c r="G3463" s="39" t="str">
        <f>IF(ISNUMBER(MATCH(F3463,QualityStatuses,0)),"Quality Lead","Non-Quality Lead")</f>
        <v>Non-Quality Lead</v>
      </c>
      <c r="H3463" s="39" t="str">
        <f>IFERROR(INDEX(CampTypes,MATCH(I3463,CampList,0)),"Unattributed")</f>
        <v>Old</v>
      </c>
      <c r="I3463" t="inlineStr">
        <is>
          <t>E_Suresh_Natuf_Kiosk_07072026</t>
        </is>
      </c>
      <c r="J3463" t="inlineStr">
        <is>
          <t>E_Suresh_Natuf_Kiosk_07072026</t>
        </is>
      </c>
      <c r="K3463" t="inlineStr">
        <is>
          <t>Direct (campaign tagged in CRM)</t>
        </is>
      </c>
      <c r="L3463" t="inlineStr">
        <is>
          <t>E_Suresh_Natuf_Kiosk_07072026_Adset5</t>
        </is>
      </c>
      <c r="M3463" t="inlineStr">
        <is>
          <t>E_Suresh_Natuf_Kiosk_07072026_Adset5</t>
        </is>
      </c>
      <c r="N3463" t="inlineStr">
        <is>
          <t>E_Hindi_Suresh_Natuf_Kiosk_07072026_Adset5_ad3 – Copy 2</t>
        </is>
      </c>
      <c r="O3463" t="inlineStr">
        <is>
          <t>Natuf</t>
        </is>
      </c>
      <c r="P3463" t="inlineStr">
        <is>
          <t>Facebook</t>
        </is>
      </c>
      <c r="Q3463" t="inlineStr">
        <is>
          <t>Tejaswini Tarigopula</t>
        </is>
      </c>
      <c r="R3463" t="inlineStr">
        <is>
          <t>Arjuman Vidya Sagar</t>
        </is>
      </c>
      <c r="S3463" t="inlineStr">
        <is>
          <t>DNP - Did Not Pick Up</t>
        </is>
      </c>
      <c r="T3463" t="inlineStr">
        <is>
          <t>Dhansura</t>
        </is>
      </c>
      <c r="U3463" t="inlineStr">
        <is>
          <t xml:space="preserve"> </t>
        </is>
      </c>
      <c r="V3463" t="n">
        <v>8</v>
      </c>
      <c r="W3463" t="n">
        <v>0</v>
      </c>
      <c r="X3463" t="inlineStr">
        <is>
          <t>XXXXXX5700</t>
        </is>
      </c>
      <c r="Y3463" s="72" t="n">
        <v>46326.52037037037</v>
      </c>
    </row>
    <row r="3464">
      <c r="A3464" s="39" t="inlineStr">
        <is>
          <t>6ac2bb3d8e4c265efba678f8</t>
        </is>
      </c>
      <c r="B3464" s="72" t="n">
        <v>46300.09505787037</v>
      </c>
      <c r="C3464" s="70" t="n">
        <v>46300</v>
      </c>
      <c r="D3464" t="inlineStr">
        <is>
          <t>2026-10</t>
        </is>
      </c>
      <c r="E3464" t="inlineStr">
        <is>
          <t>Wk of 2026-10-05</t>
        </is>
      </c>
      <c r="F3464" t="inlineStr">
        <is>
          <t>Connected</t>
        </is>
      </c>
      <c r="G3464" s="39" t="str">
        <f>IF(ISNUMBER(MATCH(F3464,QualityStatuses,0)),"Quality Lead","Non-Quality Lead")</f>
        <v>Non-Quality Lead</v>
      </c>
      <c r="H3464" s="39" t="str">
        <f>IFERROR(INDEX(CampTypes,MATCH(I3464,CampList,0)),"Unattributed")</f>
        <v>Old</v>
      </c>
      <c r="I3464" t="inlineStr">
        <is>
          <t>E_Natuf_Generic_13082026</t>
        </is>
      </c>
      <c r="J3464" t="inlineStr">
        <is>
          <t>E_Natuf_Generic_13082026</t>
        </is>
      </c>
      <c r="K3464" t="inlineStr">
        <is>
          <t>Direct (campaign tagged in CRM)</t>
        </is>
      </c>
      <c r="L3464" t="inlineStr">
        <is>
          <t>E_Natuf_Generic_13082026_Adset1</t>
        </is>
      </c>
      <c r="M3464" t="inlineStr">
        <is>
          <t>E_Natuf_Generic_13082026_Adset1</t>
        </is>
      </c>
      <c r="N3464" t="inlineStr">
        <is>
          <t>E_Natuf_Generic_13082026_Adset1_Ad1</t>
        </is>
      </c>
      <c r="O3464" t="inlineStr">
        <is>
          <t>Natuf</t>
        </is>
      </c>
      <c r="P3464" t="inlineStr">
        <is>
          <t>Facebook</t>
        </is>
      </c>
      <c r="Q3464" t="inlineStr">
        <is>
          <t>Deepak Rai</t>
        </is>
      </c>
      <c r="R3464" t="inlineStr">
        <is>
          <t>Tejaswini Tarigopula</t>
        </is>
      </c>
      <c r="S3464" t="inlineStr">
        <is>
          <t>-</t>
        </is>
      </c>
      <c r="T3464" t="inlineStr">
        <is>
          <t>New Delhi</t>
        </is>
      </c>
      <c r="U3464" t="inlineStr">
        <is>
          <t xml:space="preserve"> </t>
        </is>
      </c>
      <c r="V3464" t="n">
        <v>1</v>
      </c>
      <c r="W3464" t="n">
        <v>1</v>
      </c>
      <c r="X3464" t="inlineStr">
        <is>
          <t>XXXXXX1319</t>
        </is>
      </c>
      <c r="Y3464" s="72" t="n">
        <v>46326.52037037037</v>
      </c>
    </row>
    <row r="3465">
      <c r="A3465" s="39" t="inlineStr">
        <is>
          <t>6ac2b4f43b0c839923f2bea9</t>
        </is>
      </c>
      <c r="B3465" s="72" t="n">
        <v>46300.07643518518</v>
      </c>
      <c r="C3465" s="70" t="n">
        <v>46300</v>
      </c>
      <c r="D3465" t="inlineStr">
        <is>
          <t>2026-10</t>
        </is>
      </c>
      <c r="E3465" t="inlineStr">
        <is>
          <t>Wk of 2026-10-05</t>
        </is>
      </c>
      <c r="F3465" t="inlineStr">
        <is>
          <t>Attempt 1</t>
        </is>
      </c>
      <c r="G3465" s="39" t="str">
        <f>IF(ISNUMBER(MATCH(F3465,QualityStatuses,0)),"Quality Lead","Non-Quality Lead")</f>
        <v>Non-Quality Lead</v>
      </c>
      <c r="H3465" s="39" t="str">
        <f>IFERROR(INDEX(CampTypes,MATCH(I3465,CampList,0)),"Unattributed")</f>
        <v>Old</v>
      </c>
      <c r="I3465" t="inlineStr">
        <is>
          <t>E_Natuf_Generic_13082026</t>
        </is>
      </c>
      <c r="J3465" t="inlineStr">
        <is>
          <t>E_Natuf_Generic_13082026</t>
        </is>
      </c>
      <c r="K3465" t="inlineStr">
        <is>
          <t>Direct (campaign tagged in CRM)</t>
        </is>
      </c>
      <c r="L3465" t="inlineStr">
        <is>
          <t>E_Natuf_Generic_13082026_Adset1</t>
        </is>
      </c>
      <c r="M3465" t="inlineStr">
        <is>
          <t>E_Natuf_Generic_13082026_Adset1</t>
        </is>
      </c>
      <c r="N3465" t="inlineStr">
        <is>
          <t>E_Natuf_Generic_13082026_Adset1_Ad1</t>
        </is>
      </c>
      <c r="O3465" t="inlineStr">
        <is>
          <t>Natuf</t>
        </is>
      </c>
      <c r="P3465" t="inlineStr">
        <is>
          <t>Facebook</t>
        </is>
      </c>
      <c r="Q3465" t="inlineStr">
        <is>
          <t>Marshal Malbari</t>
        </is>
      </c>
      <c r="R3465" t="inlineStr">
        <is>
          <t>Rinkita Virvani</t>
        </is>
      </c>
      <c r="S3465" t="inlineStr">
        <is>
          <t>-</t>
        </is>
      </c>
      <c r="T3465" t="inlineStr">
        <is>
          <t>Mumbai juhu</t>
        </is>
      </c>
      <c r="U3465" t="inlineStr">
        <is>
          <t xml:space="preserve"> </t>
        </is>
      </c>
      <c r="V3465" t="n">
        <v>7</v>
      </c>
      <c r="W3465" t="n">
        <v>3</v>
      </c>
      <c r="X3465" t="inlineStr">
        <is>
          <t>XXXXXX1085</t>
        </is>
      </c>
      <c r="Y3465" s="72" t="n">
        <v>46319.61636574074</v>
      </c>
    </row>
    <row r="3466">
      <c r="A3466" s="39" t="inlineStr">
        <is>
          <t>6ac2abe02354ea03b1e4a38a</t>
        </is>
      </c>
      <c r="B3466" s="72" t="n">
        <v>46300.04953703703</v>
      </c>
      <c r="C3466" s="70" t="n">
        <v>46300</v>
      </c>
      <c r="D3466" t="inlineStr">
        <is>
          <t>2026-10</t>
        </is>
      </c>
      <c r="E3466" t="inlineStr">
        <is>
          <t>Wk of 2026-10-05</t>
        </is>
      </c>
      <c r="F3466" t="inlineStr">
        <is>
          <t>Details Shared</t>
        </is>
      </c>
      <c r="G3466" s="39" t="str">
        <f>IF(ISNUMBER(MATCH(F3466,QualityStatuses,0)),"Quality Lead","Non-Quality Lead")</f>
        <v>Quality Lead</v>
      </c>
      <c r="H3466" s="39" t="str">
        <f>IFERROR(INDEX(CampTypes,MATCH(I3466,CampList,0)),"Unattributed")</f>
        <v>Old</v>
      </c>
      <c r="I3466" t="inlineStr">
        <is>
          <t>E_Natuf_Foco_10092026</t>
        </is>
      </c>
      <c r="J3466" t="inlineStr">
        <is>
          <t>E_Natuf_Foco_10092026</t>
        </is>
      </c>
      <c r="K3466" t="inlineStr">
        <is>
          <t>Direct (campaign tagged in CRM)</t>
        </is>
      </c>
      <c r="L3466" t="inlineStr">
        <is>
          <t>E_Natuf_Foco_10092026_Ad Set6</t>
        </is>
      </c>
      <c r="M3466" t="inlineStr">
        <is>
          <t>E_Natuf_Foco_10092026_Ad Set6</t>
        </is>
      </c>
      <c r="N3466" t="inlineStr">
        <is>
          <t>E_Natuf_Foco_10092026_Ad Set6_Ad6</t>
        </is>
      </c>
      <c r="O3466" t="inlineStr">
        <is>
          <t>Natuf</t>
        </is>
      </c>
      <c r="P3466" t="inlineStr">
        <is>
          <t>Facebook</t>
        </is>
      </c>
      <c r="Q3466" t="inlineStr">
        <is>
          <t>Marshal Malbari</t>
        </is>
      </c>
      <c r="R3466" t="inlineStr">
        <is>
          <t>Vanita Joshi</t>
        </is>
      </c>
      <c r="S3466" t="inlineStr">
        <is>
          <t>-</t>
        </is>
      </c>
      <c r="T3466" t="inlineStr">
        <is>
          <t>Jhansi</t>
        </is>
      </c>
      <c r="U3466" t="inlineStr">
        <is>
          <t xml:space="preserve"> </t>
        </is>
      </c>
      <c r="V3466" t="n">
        <v>7</v>
      </c>
      <c r="W3466" t="n">
        <v>6</v>
      </c>
      <c r="X3466" t="inlineStr">
        <is>
          <t>XXXXXX9377</t>
        </is>
      </c>
      <c r="Y3466" s="72" t="n">
        <v>46326.52037037037</v>
      </c>
    </row>
    <row r="3467">
      <c r="A3467" s="39" t="inlineStr">
        <is>
          <t>6ac2ab2b3a393b887737b7c8</t>
        </is>
      </c>
      <c r="B3467" s="72" t="n">
        <v>46300.04744212963</v>
      </c>
      <c r="C3467" s="70" t="n">
        <v>46300</v>
      </c>
      <c r="D3467" t="inlineStr">
        <is>
          <t>2026-10</t>
        </is>
      </c>
      <c r="E3467" t="inlineStr">
        <is>
          <t>Wk of 2026-10-05</t>
        </is>
      </c>
      <c r="F3467" t="inlineStr">
        <is>
          <t>Lost</t>
        </is>
      </c>
      <c r="G3467" s="39" t="str">
        <f>IF(ISNUMBER(MATCH(F3467,QualityStatuses,0)),"Quality Lead","Non-Quality Lead")</f>
        <v>Non-Quality Lead</v>
      </c>
      <c r="H3467" s="39" t="str">
        <f>IFERROR(INDEX(CampTypes,MATCH(I3467,CampList,0)),"Unattributed")</f>
        <v>Old</v>
      </c>
      <c r="I3467" t="inlineStr">
        <is>
          <t>E_Suresh_Natuf_Kiosk_07072026</t>
        </is>
      </c>
      <c r="J3467" t="inlineStr">
        <is>
          <t>E_Suresh_Natuf_Kiosk_07072026</t>
        </is>
      </c>
      <c r="K3467" t="inlineStr">
        <is>
          <t>Direct (campaign tagged in CRM)</t>
        </is>
      </c>
      <c r="L3467" t="inlineStr">
        <is>
          <t>E_Suresh_Natuf_Kiosk_07072026_Adset5</t>
        </is>
      </c>
      <c r="M3467" t="inlineStr">
        <is>
          <t>E_Suresh_Natuf_Kiosk_07072026_Adset5</t>
        </is>
      </c>
      <c r="N3467" t="inlineStr">
        <is>
          <t>E_Hindi_Suresh_Natuf_Kiosk_07072026_Adset5_ad3 – Copy 2</t>
        </is>
      </c>
      <c r="O3467" t="inlineStr">
        <is>
          <t>Natuf</t>
        </is>
      </c>
      <c r="P3467" t="inlineStr">
        <is>
          <t>Facebook</t>
        </is>
      </c>
      <c r="Q3467" t="inlineStr">
        <is>
          <t>Marshal Malbari</t>
        </is>
      </c>
      <c r="R3467" t="inlineStr">
        <is>
          <t>Shubham Menon</t>
        </is>
      </c>
      <c r="S3467" t="inlineStr">
        <is>
          <t>DNP - Did Not Pick Up</t>
        </is>
      </c>
      <c r="T3467" t="inlineStr">
        <is>
          <t>🏙️</t>
        </is>
      </c>
      <c r="U3467" t="inlineStr">
        <is>
          <t xml:space="preserve"> </t>
        </is>
      </c>
      <c r="V3467" t="n">
        <v>7</v>
      </c>
      <c r="W3467" t="n">
        <v>0</v>
      </c>
      <c r="X3467" t="inlineStr">
        <is>
          <t>XXXXXX7727</t>
        </is>
      </c>
      <c r="Y3467" s="72" t="n">
        <v>46326.52037037037</v>
      </c>
    </row>
    <row r="3468">
      <c r="A3468" s="39" t="inlineStr">
        <is>
          <t>6ac2a824b2d36c095b0447d6</t>
        </is>
      </c>
      <c r="B3468" s="72" t="n">
        <v>46300.03847222222</v>
      </c>
      <c r="C3468" s="70" t="n">
        <v>46300</v>
      </c>
      <c r="D3468" t="inlineStr">
        <is>
          <t>2026-10</t>
        </is>
      </c>
      <c r="E3468" t="inlineStr">
        <is>
          <t>Wk of 2026-10-05</t>
        </is>
      </c>
      <c r="F3468" t="inlineStr">
        <is>
          <t>Attempt 1</t>
        </is>
      </c>
      <c r="G3468" s="39" t="str">
        <f>IF(ISNUMBER(MATCH(F3468,QualityStatuses,0)),"Quality Lead","Non-Quality Lead")</f>
        <v>Non-Quality Lead</v>
      </c>
      <c r="H3468" s="39" t="str">
        <f>IFERROR(INDEX(CampTypes,MATCH(I3468,CampList,0)),"Unattributed")</f>
        <v>Old</v>
      </c>
      <c r="I3468" t="inlineStr">
        <is>
          <t>E_Natuf_Generic_13082026</t>
        </is>
      </c>
      <c r="J3468" t="inlineStr">
        <is>
          <t>E_Natuf_Generic_13082026</t>
        </is>
      </c>
      <c r="K3468" t="inlineStr">
        <is>
          <t>Direct (campaign tagged in CRM)</t>
        </is>
      </c>
      <c r="L3468" t="inlineStr">
        <is>
          <t>E_Natuf_Generic_13082026_Adset1</t>
        </is>
      </c>
      <c r="M3468" t="inlineStr">
        <is>
          <t>E_Natuf_Generic_13082026_Adset1</t>
        </is>
      </c>
      <c r="N3468" t="inlineStr">
        <is>
          <t>E_Natuf_Generic_13082026_Adset1_Ad1</t>
        </is>
      </c>
      <c r="O3468" t="inlineStr">
        <is>
          <t>Natuf</t>
        </is>
      </c>
      <c r="P3468" t="inlineStr">
        <is>
          <t>Facebook</t>
        </is>
      </c>
      <c r="Q3468" t="inlineStr">
        <is>
          <t>Marshal Malbari</t>
        </is>
      </c>
      <c r="R3468" t="inlineStr">
        <is>
          <t>Rudresh Thorat</t>
        </is>
      </c>
      <c r="S3468" t="inlineStr">
        <is>
          <t>-</t>
        </is>
      </c>
      <c r="T3468" t="inlineStr">
        <is>
          <t>Hyderabad</t>
        </is>
      </c>
      <c r="U3468" t="inlineStr">
        <is>
          <t xml:space="preserve"> </t>
        </is>
      </c>
      <c r="V3468" t="n">
        <v>2</v>
      </c>
      <c r="W3468" t="n">
        <v>0</v>
      </c>
      <c r="X3468" t="inlineStr">
        <is>
          <t>XXXXXX9736</t>
        </is>
      </c>
      <c r="Y3468" s="72" t="n">
        <v>46326.52037037037</v>
      </c>
    </row>
    <row r="3469">
      <c r="A3469" s="39" t="inlineStr">
        <is>
          <t>6ac2a2434bc50a2eae5fd2f5</t>
        </is>
      </c>
      <c r="B3469" s="72" t="n">
        <v>46300.02105324074</v>
      </c>
      <c r="C3469" s="70" t="n">
        <v>46300</v>
      </c>
      <c r="D3469" t="inlineStr">
        <is>
          <t>2026-10</t>
        </is>
      </c>
      <c r="E3469" t="inlineStr">
        <is>
          <t>Wk of 2026-10-05</t>
        </is>
      </c>
      <c r="F3469" t="inlineStr">
        <is>
          <t>Attempt 1</t>
        </is>
      </c>
      <c r="G3469" s="39" t="str">
        <f>IF(ISNUMBER(MATCH(F3469,QualityStatuses,0)),"Quality Lead","Non-Quality Lead")</f>
        <v>Non-Quality Lead</v>
      </c>
      <c r="H3469" s="39" t="str">
        <f>IFERROR(INDEX(CampTypes,MATCH(I3469,CampList,0)),"Unattributed")</f>
        <v>Old</v>
      </c>
      <c r="I3469" t="inlineStr">
        <is>
          <t>E_Suresh_Natuf_Kiosk_07072026</t>
        </is>
      </c>
      <c r="J3469" t="inlineStr">
        <is>
          <t>E_Suresh_Natuf_Kiosk_07072026</t>
        </is>
      </c>
      <c r="K3469" t="inlineStr">
        <is>
          <t>Direct (campaign tagged in CRM)</t>
        </is>
      </c>
      <c r="L3469" t="inlineStr">
        <is>
          <t>E_Suresh_Natuf_Kiosk_07072026_Adset5</t>
        </is>
      </c>
      <c r="M3469" t="inlineStr">
        <is>
          <t>E_Suresh_Natuf_Kiosk_07072026_Adset5</t>
        </is>
      </c>
      <c r="N3469" t="inlineStr">
        <is>
          <t>E_Hindi_Suresh_Natuf_Kiosk_07072026_Adset5_ad3 – Copy 2</t>
        </is>
      </c>
      <c r="O3469" t="inlineStr">
        <is>
          <t>Natuf</t>
        </is>
      </c>
      <c r="P3469" t="inlineStr">
        <is>
          <t>Facebook</t>
        </is>
      </c>
      <c r="Q3469" t="inlineStr">
        <is>
          <t>Tejaswini Tarigopula</t>
        </is>
      </c>
      <c r="R3469" t="inlineStr">
        <is>
          <t>Rauth Sanketh</t>
        </is>
      </c>
      <c r="S3469" t="inlineStr">
        <is>
          <t>-</t>
        </is>
      </c>
      <c r="T3469" t="inlineStr">
        <is>
          <t>Delhi</t>
        </is>
      </c>
      <c r="U3469" t="inlineStr">
        <is>
          <t xml:space="preserve"> </t>
        </is>
      </c>
      <c r="V3469" t="n">
        <v>2</v>
      </c>
      <c r="W3469" t="n">
        <v>0</v>
      </c>
      <c r="X3469" t="inlineStr">
        <is>
          <t>XXXXXX5313</t>
        </is>
      </c>
      <c r="Y3469" s="72" t="n">
        <v>46326.52037037037</v>
      </c>
    </row>
    <row r="3470">
      <c r="A3470" s="39" t="inlineStr">
        <is>
          <t>6ac2a16ba2592c85a3fcdef6</t>
        </is>
      </c>
      <c r="B3470" s="72" t="n">
        <v>46300.01855324074</v>
      </c>
      <c r="C3470" s="70" t="n">
        <v>46300</v>
      </c>
      <c r="D3470" t="inlineStr">
        <is>
          <t>2026-10</t>
        </is>
      </c>
      <c r="E3470" t="inlineStr">
        <is>
          <t>Wk of 2026-10-05</t>
        </is>
      </c>
      <c r="F3470" t="inlineStr">
        <is>
          <t>Lost</t>
        </is>
      </c>
      <c r="G3470" s="39" t="str">
        <f>IF(ISNUMBER(MATCH(F3470,QualityStatuses,0)),"Quality Lead","Non-Quality Lead")</f>
        <v>Non-Quality Lead</v>
      </c>
      <c r="H3470" s="39" t="str">
        <f>IFERROR(INDEX(CampTypes,MATCH(I3470,CampList,0)),"Unattributed")</f>
        <v>Old</v>
      </c>
      <c r="I3470" t="inlineStr">
        <is>
          <t>E_Natuf_Generic_13082026</t>
        </is>
      </c>
      <c r="J3470" t="inlineStr">
        <is>
          <t>E_Natuf_Generic_13082026</t>
        </is>
      </c>
      <c r="K3470" t="inlineStr">
        <is>
          <t>Direct (campaign tagged in CRM)</t>
        </is>
      </c>
      <c r="L3470" t="inlineStr">
        <is>
          <t>E_Natuf_Generic_13082026_Adset1</t>
        </is>
      </c>
      <c r="M3470" t="inlineStr">
        <is>
          <t>E_Natuf_Generic_13082026_Adset1</t>
        </is>
      </c>
      <c r="N3470" t="inlineStr">
        <is>
          <t>E_Natuf_Generic_13082026_Adset1_Ad1</t>
        </is>
      </c>
      <c r="O3470" t="inlineStr">
        <is>
          <t>Natuf</t>
        </is>
      </c>
      <c r="P3470" t="inlineStr">
        <is>
          <t>Facebook</t>
        </is>
      </c>
      <c r="Q3470" t="inlineStr">
        <is>
          <t>Tejaswini Tarigopula</t>
        </is>
      </c>
      <c r="R3470" t="inlineStr">
        <is>
          <t>Shivani Sharma</t>
        </is>
      </c>
      <c r="S3470" t="inlineStr">
        <is>
          <t>Not Interested</t>
        </is>
      </c>
      <c r="T3470" t="inlineStr">
        <is>
          <t>Lucknow</t>
        </is>
      </c>
      <c r="U3470" t="inlineStr">
        <is>
          <t xml:space="preserve"> </t>
        </is>
      </c>
      <c r="V3470" t="n">
        <v>11</v>
      </c>
      <c r="W3470" t="n">
        <v>11</v>
      </c>
      <c r="X3470" t="inlineStr">
        <is>
          <t>XXXXXX8547</t>
        </is>
      </c>
      <c r="Y3470" s="72" t="n">
        <v>46326.52037037037</v>
      </c>
    </row>
    <row r="3471">
      <c r="A3471" s="39" t="inlineStr">
        <is>
          <t>6ac298e4adf5c4f3ee4fea04</t>
        </is>
      </c>
      <c r="B3471" s="72" t="n">
        <v>46299.99328703704</v>
      </c>
      <c r="C3471" s="70" t="n">
        <v>46299</v>
      </c>
      <c r="D3471" t="inlineStr">
        <is>
          <t>2026-10</t>
        </is>
      </c>
      <c r="E3471" t="inlineStr">
        <is>
          <t>Wk of 2026-09-28</t>
        </is>
      </c>
      <c r="F3471" t="inlineStr">
        <is>
          <t>Attempt 1</t>
        </is>
      </c>
      <c r="G3471" s="39" t="str">
        <f>IF(ISNUMBER(MATCH(F3471,QualityStatuses,0)),"Quality Lead","Non-Quality Lead")</f>
        <v>Non-Quality Lead</v>
      </c>
      <c r="H3471" s="39" t="str">
        <f>IFERROR(INDEX(CampTypes,MATCH(I3471,CampList,0)),"Unattributed")</f>
        <v>Old</v>
      </c>
      <c r="I3471" t="inlineStr">
        <is>
          <t>E_Natuf_MF_05092026</t>
        </is>
      </c>
      <c r="J3471" t="inlineStr">
        <is>
          <t>E_Natuf_MF_05092026</t>
        </is>
      </c>
      <c r="K3471" t="inlineStr">
        <is>
          <t>Direct (campaign tagged in CRM)</t>
        </is>
      </c>
      <c r="L3471" t="inlineStr">
        <is>
          <t>E_Natuf_MF_05092026_ Ad Set1</t>
        </is>
      </c>
      <c r="M3471" t="inlineStr">
        <is>
          <t>E_Natuf_MF_05092026_ Ad Set1</t>
        </is>
      </c>
      <c r="N3471" t="inlineStr">
        <is>
          <t>E_Natuf_MF_05092026_ Ad Set1_Ad1</t>
        </is>
      </c>
      <c r="O3471" t="inlineStr">
        <is>
          <t>Natuf_MF</t>
        </is>
      </c>
      <c r="P3471" t="inlineStr">
        <is>
          <t>Facebook</t>
        </is>
      </c>
      <c r="Q3471" t="inlineStr">
        <is>
          <t>Tejaswini Tarigopula</t>
        </is>
      </c>
      <c r="R3471" t="inlineStr">
        <is>
          <t>Shivamani</t>
        </is>
      </c>
      <c r="S3471" t="inlineStr">
        <is>
          <t>-</t>
        </is>
      </c>
      <c r="T3471" t="inlineStr">
        <is>
          <t>Gurgaon</t>
        </is>
      </c>
      <c r="U3471" t="inlineStr">
        <is>
          <t xml:space="preserve"> </t>
        </is>
      </c>
      <c r="V3471" t="n">
        <v>2</v>
      </c>
      <c r="W3471" t="n">
        <v>1</v>
      </c>
      <c r="X3471" t="inlineStr">
        <is>
          <t>XXXXXX4756</t>
        </is>
      </c>
      <c r="Y3471" s="72" t="n">
        <v>46326.52037037037</v>
      </c>
    </row>
    <row r="3472">
      <c r="A3472" s="39" t="inlineStr">
        <is>
          <t>6ac297d6d29de3dd537e0d92</t>
        </is>
      </c>
      <c r="B3472" s="72" t="n">
        <v>46299.99016203704</v>
      </c>
      <c r="C3472" s="70" t="n">
        <v>46299</v>
      </c>
      <c r="D3472" t="inlineStr">
        <is>
          <t>2026-10</t>
        </is>
      </c>
      <c r="E3472" t="inlineStr">
        <is>
          <t>Wk of 2026-09-28</t>
        </is>
      </c>
      <c r="F3472" t="inlineStr">
        <is>
          <t>Connected</t>
        </is>
      </c>
      <c r="G3472" s="39" t="str">
        <f>IF(ISNUMBER(MATCH(F3472,QualityStatuses,0)),"Quality Lead","Non-Quality Lead")</f>
        <v>Non-Quality Lead</v>
      </c>
      <c r="H3472" s="39" t="str">
        <f>IFERROR(INDEX(CampTypes,MATCH(I3472,CampList,0)),"Unattributed")</f>
        <v>Old</v>
      </c>
      <c r="I3472" t="inlineStr">
        <is>
          <t>E_Natuf_MF_05092026</t>
        </is>
      </c>
      <c r="J3472" t="inlineStr">
        <is>
          <t>E_Natuf_MF_05092026</t>
        </is>
      </c>
      <c r="K3472" t="inlineStr">
        <is>
          <t>Direct (campaign tagged in CRM)</t>
        </is>
      </c>
      <c r="L3472" t="inlineStr">
        <is>
          <t>E_Natuf_MF_05092026_ Ad Set1</t>
        </is>
      </c>
      <c r="M3472" t="inlineStr">
        <is>
          <t>E_Natuf_MF_05092026_ Ad Set1</t>
        </is>
      </c>
      <c r="N3472" t="inlineStr">
        <is>
          <t>E_Natuf_MF_05092026_ Ad Set1_Ad1</t>
        </is>
      </c>
      <c r="O3472" t="inlineStr">
        <is>
          <t>Natuf_MF</t>
        </is>
      </c>
      <c r="P3472" t="inlineStr">
        <is>
          <t>Facebook</t>
        </is>
      </c>
      <c r="Q3472" t="inlineStr">
        <is>
          <t>Tejaswini Tarigopula</t>
        </is>
      </c>
      <c r="R3472" t="inlineStr">
        <is>
          <t>Arjuman Vidya Sagar</t>
        </is>
      </c>
      <c r="S3472" t="inlineStr">
        <is>
          <t>-</t>
        </is>
      </c>
      <c r="T3472" t="inlineStr">
        <is>
          <t>Varanasi</t>
        </is>
      </c>
      <c r="U3472" t="inlineStr">
        <is>
          <t xml:space="preserve"> </t>
        </is>
      </c>
      <c r="V3472" t="n">
        <v>3</v>
      </c>
      <c r="W3472" t="n">
        <v>1</v>
      </c>
      <c r="X3472" t="inlineStr">
        <is>
          <t>XXXXXX0241</t>
        </is>
      </c>
      <c r="Y3472" s="72" t="n">
        <v>46326.52037037037</v>
      </c>
    </row>
    <row r="3473">
      <c r="A3473" s="39" t="inlineStr">
        <is>
          <t>6ac296affc655c1e989c40f5</t>
        </is>
      </c>
      <c r="B3473" s="72" t="n">
        <v>46299.98674768519</v>
      </c>
      <c r="C3473" s="70" t="n">
        <v>46299</v>
      </c>
      <c r="D3473" t="inlineStr">
        <is>
          <t>2026-10</t>
        </is>
      </c>
      <c r="E3473" t="inlineStr">
        <is>
          <t>Wk of 2026-09-28</t>
        </is>
      </c>
      <c r="F3473" t="inlineStr">
        <is>
          <t>Attempt 1</t>
        </is>
      </c>
      <c r="G3473" s="39" t="str">
        <f>IF(ISNUMBER(MATCH(F3473,QualityStatuses,0)),"Quality Lead","Non-Quality Lead")</f>
        <v>Non-Quality Lead</v>
      </c>
      <c r="H3473" s="39" t="str">
        <f>IFERROR(INDEX(CampTypes,MATCH(I3473,CampList,0)),"Unattributed")</f>
        <v>Old</v>
      </c>
      <c r="I3473" t="inlineStr">
        <is>
          <t>E_Suresh_Natuf_Kiosk_07072026</t>
        </is>
      </c>
      <c r="J3473" t="inlineStr">
        <is>
          <t>E_Suresh_Natuf_Kiosk_07072026</t>
        </is>
      </c>
      <c r="K3473" t="inlineStr">
        <is>
          <t>Direct (campaign tagged in CRM)</t>
        </is>
      </c>
      <c r="L3473" t="inlineStr">
        <is>
          <t>E_Suresh_Natuf_Kiosk_07072026_Adset5</t>
        </is>
      </c>
      <c r="M3473" t="inlineStr">
        <is>
          <t>E_Suresh_Natuf_Kiosk_07072026_Adset5</t>
        </is>
      </c>
      <c r="N3473" t="inlineStr">
        <is>
          <t>E_Hindi_Suresh_Natuf_Kiosk_07072026_Adset5_ad3 – Copy 2</t>
        </is>
      </c>
      <c r="O3473" t="inlineStr">
        <is>
          <t>Natuf</t>
        </is>
      </c>
      <c r="P3473" t="inlineStr">
        <is>
          <t>Facebook</t>
        </is>
      </c>
      <c r="Q3473" t="inlineStr">
        <is>
          <t>Tejaswini Tarigopula</t>
        </is>
      </c>
      <c r="R3473" t="inlineStr">
        <is>
          <t>Shivamani</t>
        </is>
      </c>
      <c r="S3473" t="inlineStr">
        <is>
          <t>-</t>
        </is>
      </c>
      <c r="T3473" t="inlineStr">
        <is>
          <t>Gurugram</t>
        </is>
      </c>
      <c r="U3473" t="inlineStr">
        <is>
          <t xml:space="preserve"> </t>
        </is>
      </c>
      <c r="V3473" t="n">
        <v>2</v>
      </c>
      <c r="W3473" t="n">
        <v>0</v>
      </c>
      <c r="X3473" t="inlineStr">
        <is>
          <t>XXXXXX5777</t>
        </is>
      </c>
      <c r="Y3473" s="72" t="n">
        <v>46326.52037037037</v>
      </c>
    </row>
    <row r="3474">
      <c r="A3474" s="39" t="inlineStr">
        <is>
          <t>6ac291d08d161770b723411f</t>
        </is>
      </c>
      <c r="B3474" s="72" t="n">
        <v>46299.97231481481</v>
      </c>
      <c r="C3474" s="70" t="n">
        <v>46299</v>
      </c>
      <c r="D3474" t="inlineStr">
        <is>
          <t>2026-10</t>
        </is>
      </c>
      <c r="E3474" t="inlineStr">
        <is>
          <t>Wk of 2026-09-28</t>
        </is>
      </c>
      <c r="F3474" t="inlineStr">
        <is>
          <t>Details Shared</t>
        </is>
      </c>
      <c r="G3474" s="39" t="str">
        <f>IF(ISNUMBER(MATCH(F3474,QualityStatuses,0)),"Quality Lead","Non-Quality Lead")</f>
        <v>Quality Lead</v>
      </c>
      <c r="H3474" s="39" t="str">
        <f>IFERROR(INDEX(CampTypes,MATCH(I3474,CampList,0)),"Unattributed")</f>
        <v>Old</v>
      </c>
      <c r="I3474" t="inlineStr">
        <is>
          <t>natuf_Kiosk_14072026_Hindi</t>
        </is>
      </c>
      <c r="J3474" t="inlineStr">
        <is>
          <t>natuf_Kiosk_14072026_Hindi</t>
        </is>
      </c>
      <c r="K3474" t="inlineStr">
        <is>
          <t>Direct (campaign tagged in CRM)</t>
        </is>
      </c>
      <c r="L3474" t="inlineStr">
        <is>
          <t>natuf_Kiosk_23092026_ad set3</t>
        </is>
      </c>
      <c r="M3474" t="inlineStr">
        <is>
          <t>natuf_Kiosk_23092026_ad set3</t>
        </is>
      </c>
      <c r="N3474" t="inlineStr">
        <is>
          <t>natuf_Kiosk_23092026_ad set3_ad1</t>
        </is>
      </c>
      <c r="O3474" t="inlineStr">
        <is>
          <t>Natuf</t>
        </is>
      </c>
      <c r="P3474" t="inlineStr">
        <is>
          <t>Facebook</t>
        </is>
      </c>
      <c r="Q3474" t="inlineStr">
        <is>
          <t>Marshal Malbari</t>
        </is>
      </c>
      <c r="R3474" t="inlineStr">
        <is>
          <t>Tanishq A</t>
        </is>
      </c>
      <c r="S3474" t="inlineStr">
        <is>
          <t>-</t>
        </is>
      </c>
      <c r="T3474" t="inlineStr">
        <is>
          <t>Ranchi</t>
        </is>
      </c>
      <c r="U3474" t="inlineStr">
        <is>
          <t xml:space="preserve"> </t>
        </is>
      </c>
      <c r="V3474" t="n">
        <v>4</v>
      </c>
      <c r="W3474" t="n">
        <v>1</v>
      </c>
      <c r="X3474" t="inlineStr">
        <is>
          <t>XXXXXX4321</t>
        </is>
      </c>
      <c r="Y3474" s="72" t="n">
        <v>46326.52037037037</v>
      </c>
    </row>
    <row r="3475">
      <c r="A3475" s="39" t="inlineStr">
        <is>
          <t>6ac288412902d29f0acd1943</t>
        </is>
      </c>
      <c r="B3475" s="72" t="n">
        <v>46299.94399305555</v>
      </c>
      <c r="C3475" s="70" t="n">
        <v>46299</v>
      </c>
      <c r="D3475" t="inlineStr">
        <is>
          <t>2026-10</t>
        </is>
      </c>
      <c r="E3475" t="inlineStr">
        <is>
          <t>Wk of 2026-09-28</t>
        </is>
      </c>
      <c r="F3475" t="inlineStr">
        <is>
          <t>Connected</t>
        </is>
      </c>
      <c r="G3475" s="39" t="str">
        <f>IF(ISNUMBER(MATCH(F3475,QualityStatuses,0)),"Quality Lead","Non-Quality Lead")</f>
        <v>Non-Quality Lead</v>
      </c>
      <c r="H3475" s="39" t="str">
        <f>IFERROR(INDEX(CampTypes,MATCH(I3475,CampList,0)),"Unattributed")</f>
        <v>Old</v>
      </c>
      <c r="I3475" t="inlineStr">
        <is>
          <t>E_Natuf_Amazon_29092026</t>
        </is>
      </c>
      <c r="J3475" t="inlineStr">
        <is>
          <t>E_Natuf_Amazon_29092026</t>
        </is>
      </c>
      <c r="K3475" t="inlineStr">
        <is>
          <t>Direct (campaign tagged in CRM)</t>
        </is>
      </c>
      <c r="L3475" t="inlineStr">
        <is>
          <t>E_Natuf_Amazon_29092026_Ad Set</t>
        </is>
      </c>
      <c r="M3475" t="inlineStr">
        <is>
          <t>E_Natuf_Amazon_29092026_Ad Set</t>
        </is>
      </c>
      <c r="N3475" t="inlineStr">
        <is>
          <t>E_Natuf_Amazon_29092026_Ad Set_Ad</t>
        </is>
      </c>
      <c r="O3475" t="inlineStr">
        <is>
          <t>Natuf</t>
        </is>
      </c>
      <c r="P3475" t="inlineStr">
        <is>
          <t>Facebook</t>
        </is>
      </c>
      <c r="Q3475" t="inlineStr">
        <is>
          <t>Tejaswini Tarigopula</t>
        </is>
      </c>
      <c r="R3475" t="inlineStr">
        <is>
          <t>Arjuman Vidya Sagar</t>
        </is>
      </c>
      <c r="S3475" t="inlineStr">
        <is>
          <t>-</t>
        </is>
      </c>
      <c r="T3475" t="inlineStr">
        <is>
          <t>Jalandhar</t>
        </is>
      </c>
      <c r="U3475" t="inlineStr">
        <is>
          <t>jammu_and_kashmir_(₹1_cr)</t>
        </is>
      </c>
      <c r="V3475" t="n">
        <v>2</v>
      </c>
      <c r="W3475" t="n">
        <v>1</v>
      </c>
      <c r="X3475" t="inlineStr">
        <is>
          <t>XXXXXX1439</t>
        </is>
      </c>
      <c r="Y3475" s="72" t="n">
        <v>46316.49344907407</v>
      </c>
    </row>
    <row r="3476">
      <c r="A3476" s="39" t="inlineStr">
        <is>
          <t>6ac286db56d27b0baa3fc87c</t>
        </is>
      </c>
      <c r="B3476" s="72" t="n">
        <v>46299.93984953704</v>
      </c>
      <c r="C3476" s="70" t="n">
        <v>46299</v>
      </c>
      <c r="D3476" t="inlineStr">
        <is>
          <t>2026-10</t>
        </is>
      </c>
      <c r="E3476" t="inlineStr">
        <is>
          <t>Wk of 2026-09-28</t>
        </is>
      </c>
      <c r="F3476" t="inlineStr">
        <is>
          <t>Lost</t>
        </is>
      </c>
      <c r="G3476" s="39" t="str">
        <f>IF(ISNUMBER(MATCH(F3476,QualityStatuses,0)),"Quality Lead","Non-Quality Lead")</f>
        <v>Non-Quality Lead</v>
      </c>
      <c r="H3476" s="39" t="str">
        <f>IFERROR(INDEX(CampTypes,MATCH(I3476,CampList,0)),"Unattributed")</f>
        <v>Old</v>
      </c>
      <c r="I3476" t="inlineStr">
        <is>
          <t>E_Suresh_Natuf_Kiosk_07072026</t>
        </is>
      </c>
      <c r="J3476" t="inlineStr">
        <is>
          <t>E_Suresh_Natuf_Kiosk_07072026</t>
        </is>
      </c>
      <c r="K3476" t="inlineStr">
        <is>
          <t>Direct (campaign tagged in CRM)</t>
        </is>
      </c>
      <c r="L3476" t="inlineStr">
        <is>
          <t>E_Suresh_Natuf_Kiosk_07072026_Adset5</t>
        </is>
      </c>
      <c r="M3476" t="inlineStr">
        <is>
          <t>E_Suresh_Natuf_Kiosk_07072026_Adset5</t>
        </is>
      </c>
      <c r="N3476" t="inlineStr">
        <is>
          <t>E_Hindi_Suresh_Natuf_Kiosk_07072026_Adset5_ad3 – Copy 2</t>
        </is>
      </c>
      <c r="O3476" t="inlineStr">
        <is>
          <t>Natuf</t>
        </is>
      </c>
      <c r="P3476" t="inlineStr">
        <is>
          <t>Facebook</t>
        </is>
      </c>
      <c r="Q3476" t="inlineStr">
        <is>
          <t>Marshal Malbari</t>
        </is>
      </c>
      <c r="R3476" t="inlineStr">
        <is>
          <t>Drishti Lodhia</t>
        </is>
      </c>
      <c r="S3476" t="inlineStr">
        <is>
          <t>DNP - Did Not Pick Up</t>
        </is>
      </c>
      <c r="T3476" t="inlineStr">
        <is>
          <t>Pune</t>
        </is>
      </c>
      <c r="U3476" t="inlineStr">
        <is>
          <t xml:space="preserve"> </t>
        </is>
      </c>
      <c r="V3476" t="n">
        <v>5</v>
      </c>
      <c r="W3476" t="n">
        <v>0</v>
      </c>
      <c r="X3476" t="inlineStr">
        <is>
          <t>XXXXXX2208</t>
        </is>
      </c>
      <c r="Y3476" s="72" t="n">
        <v>46326.52037037037</v>
      </c>
    </row>
    <row r="3477">
      <c r="A3477" s="39" t="inlineStr">
        <is>
          <t>6ac284280160ad44c4fd01fa</t>
        </is>
      </c>
      <c r="B3477" s="72" t="n">
        <v>46299.93185185185</v>
      </c>
      <c r="C3477" s="70" t="n">
        <v>46299</v>
      </c>
      <c r="D3477" t="inlineStr">
        <is>
          <t>2026-10</t>
        </is>
      </c>
      <c r="E3477" t="inlineStr">
        <is>
          <t>Wk of 2026-09-28</t>
        </is>
      </c>
      <c r="F3477" t="inlineStr">
        <is>
          <t>Lost</t>
        </is>
      </c>
      <c r="G3477" s="39" t="str">
        <f>IF(ISNUMBER(MATCH(F3477,QualityStatuses,0)),"Quality Lead","Non-Quality Lead")</f>
        <v>Non-Quality Lead</v>
      </c>
      <c r="H3477" s="39" t="str">
        <f>IFERROR(INDEX(CampTypes,MATCH(I3477,CampList,0)),"Unattributed")</f>
        <v>Old</v>
      </c>
      <c r="I3477" t="inlineStr">
        <is>
          <t>E_Suresh_Natuf_Kiosk_07072026</t>
        </is>
      </c>
      <c r="J3477" t="inlineStr">
        <is>
          <t>E_Suresh_Natuf_Kiosk_07072026</t>
        </is>
      </c>
      <c r="K3477" t="inlineStr">
        <is>
          <t>Direct (campaign tagged in CRM)</t>
        </is>
      </c>
      <c r="L3477" t="inlineStr">
        <is>
          <t>E_Suresh_Natuf_Kiosk_07072026_Adset5</t>
        </is>
      </c>
      <c r="M3477" t="inlineStr">
        <is>
          <t>E_Suresh_Natuf_Kiosk_07072026_Adset5</t>
        </is>
      </c>
      <c r="N3477" t="inlineStr">
        <is>
          <t>E_Hindi_Suresh_Natuf_Kiosk_07072026_Adset5_ad3 – Copy 2</t>
        </is>
      </c>
      <c r="O3477" t="inlineStr">
        <is>
          <t>Natuf</t>
        </is>
      </c>
      <c r="P3477" t="inlineStr">
        <is>
          <t>Facebook</t>
        </is>
      </c>
      <c r="Q3477" t="inlineStr">
        <is>
          <t>Tejaswini Tarigopula</t>
        </is>
      </c>
      <c r="R3477" t="inlineStr">
        <is>
          <t>Rauth Sanketh</t>
        </is>
      </c>
      <c r="S3477" t="inlineStr">
        <is>
          <t>Not Interested</t>
        </is>
      </c>
      <c r="T3477" t="inlineStr">
        <is>
          <t>Hisar</t>
        </is>
      </c>
      <c r="U3477" t="inlineStr">
        <is>
          <t xml:space="preserve"> </t>
        </is>
      </c>
      <c r="V3477" t="n">
        <v>3</v>
      </c>
      <c r="W3477" t="n">
        <v>2</v>
      </c>
      <c r="X3477" t="inlineStr">
        <is>
          <t>XXXXXX6430</t>
        </is>
      </c>
      <c r="Y3477" s="72" t="n">
        <v>46326.52037037037</v>
      </c>
    </row>
    <row r="3478">
      <c r="A3478" s="39" t="inlineStr">
        <is>
          <t>6ac28262e3abb2bff73f3e11</t>
        </is>
      </c>
      <c r="B3478" s="72" t="n">
        <v>46299.92659722222</v>
      </c>
      <c r="C3478" s="70" t="n">
        <v>46299</v>
      </c>
      <c r="D3478" t="inlineStr">
        <is>
          <t>2026-10</t>
        </is>
      </c>
      <c r="E3478" t="inlineStr">
        <is>
          <t>Wk of 2026-09-28</t>
        </is>
      </c>
      <c r="F3478" t="inlineStr">
        <is>
          <t>Lost</t>
        </is>
      </c>
      <c r="G3478" s="39" t="str">
        <f>IF(ISNUMBER(MATCH(F3478,QualityStatuses,0)),"Quality Lead","Non-Quality Lead")</f>
        <v>Non-Quality Lead</v>
      </c>
      <c r="H3478" s="39" t="str">
        <f>IFERROR(INDEX(CampTypes,MATCH(I3478,CampList,0)),"Unattributed")</f>
        <v>Old</v>
      </c>
      <c r="I3478" t="inlineStr">
        <is>
          <t>E_Selva_Natuf_All_07072026</t>
        </is>
      </c>
      <c r="J3478" t="inlineStr">
        <is>
          <t>E_Selva_Natuf_All_07072026</t>
        </is>
      </c>
      <c r="K3478" t="inlineStr">
        <is>
          <t>Direct (campaign tagged in CRM)</t>
        </is>
      </c>
      <c r="L3478" t="inlineStr">
        <is>
          <t>E_Selva_Natuf_Sign_07072026_Adset3</t>
        </is>
      </c>
      <c r="M3478" t="inlineStr">
        <is>
          <t>E_Selva_Natuf_Sign_07072026_Adset3</t>
        </is>
      </c>
      <c r="N3478" t="inlineStr">
        <is>
          <t>E_Selva_Natuf_Sign_07072026_Adset2_Ad1</t>
        </is>
      </c>
      <c r="O3478" t="inlineStr">
        <is>
          <t>Natuf</t>
        </is>
      </c>
      <c r="P3478" t="inlineStr">
        <is>
          <t>Facebook</t>
        </is>
      </c>
      <c r="Q3478" t="inlineStr">
        <is>
          <t>Tejaswini Tarigopula</t>
        </is>
      </c>
      <c r="R3478" t="inlineStr">
        <is>
          <t>Shivani Sharma</t>
        </is>
      </c>
      <c r="S3478" t="inlineStr">
        <is>
          <t>Wrong Number</t>
        </is>
      </c>
      <c r="T3478" t="inlineStr">
        <is>
          <t>Hubli</t>
        </is>
      </c>
      <c r="U3478" t="inlineStr">
        <is>
          <t xml:space="preserve"> </t>
        </is>
      </c>
      <c r="V3478" t="n">
        <v>3</v>
      </c>
      <c r="W3478" t="n">
        <v>2</v>
      </c>
      <c r="X3478" t="inlineStr">
        <is>
          <t>XXXXXX3572</t>
        </is>
      </c>
      <c r="Y3478" s="72" t="n">
        <v>46326.52037037037</v>
      </c>
    </row>
    <row r="3479">
      <c r="A3479" s="39" t="inlineStr">
        <is>
          <t>6ac277055d16d3df69cfae35</t>
        </is>
      </c>
      <c r="B3479" s="72" t="n">
        <v>46299.89292824074</v>
      </c>
      <c r="C3479" s="70" t="n">
        <v>46299</v>
      </c>
      <c r="D3479" t="inlineStr">
        <is>
          <t>2026-10</t>
        </is>
      </c>
      <c r="E3479" t="inlineStr">
        <is>
          <t>Wk of 2026-09-28</t>
        </is>
      </c>
      <c r="F3479" t="inlineStr">
        <is>
          <t>Details Shared</t>
        </is>
      </c>
      <c r="G3479" s="39" t="str">
        <f>IF(ISNUMBER(MATCH(F3479,QualityStatuses,0)),"Quality Lead","Non-Quality Lead")</f>
        <v>Quality Lead</v>
      </c>
      <c r="H3479" s="39" t="str">
        <f>IFERROR(INDEX(CampTypes,MATCH(I3479,CampList,0)),"Unattributed")</f>
        <v>Old</v>
      </c>
      <c r="I3479" t="inlineStr">
        <is>
          <t>E_Natuf_Generic_13082026</t>
        </is>
      </c>
      <c r="J3479" t="inlineStr">
        <is>
          <t>E_Natuf_Generic_13082026</t>
        </is>
      </c>
      <c r="K3479" t="inlineStr">
        <is>
          <t>Direct (campaign tagged in CRM)</t>
        </is>
      </c>
      <c r="L3479" t="inlineStr">
        <is>
          <t>E_Natuf_Generic_13082026_Adset1</t>
        </is>
      </c>
      <c r="M3479" t="inlineStr">
        <is>
          <t>E_Natuf_Generic_13082026_Adset1</t>
        </is>
      </c>
      <c r="N3479" t="inlineStr">
        <is>
          <t>E_Natuf_Generic_13082026_Adset1_Ad1</t>
        </is>
      </c>
      <c r="O3479" t="inlineStr">
        <is>
          <t>Natuf</t>
        </is>
      </c>
      <c r="P3479" t="inlineStr">
        <is>
          <t>Facebook</t>
        </is>
      </c>
      <c r="Q3479" t="inlineStr">
        <is>
          <t>Tejaswini Tarigopula</t>
        </is>
      </c>
      <c r="R3479" t="inlineStr">
        <is>
          <t>Shivamani</t>
        </is>
      </c>
      <c r="S3479" t="inlineStr">
        <is>
          <t>-</t>
        </is>
      </c>
      <c r="T3479" t="inlineStr">
        <is>
          <t>jaipur</t>
        </is>
      </c>
      <c r="U3479" t="inlineStr">
        <is>
          <t xml:space="preserve"> </t>
        </is>
      </c>
      <c r="V3479" t="n">
        <v>2</v>
      </c>
      <c r="W3479" t="n">
        <v>2</v>
      </c>
      <c r="X3479" t="inlineStr">
        <is>
          <t>XXXXXX6551</t>
        </is>
      </c>
      <c r="Y3479" s="72" t="n">
        <v>46326.52037037037</v>
      </c>
    </row>
    <row r="3480">
      <c r="A3480" s="39" t="inlineStr">
        <is>
          <t>6ac26bbb598b2a9874db07eb</t>
        </is>
      </c>
      <c r="B3480" s="72" t="n">
        <v>46299.85947916667</v>
      </c>
      <c r="C3480" s="70" t="n">
        <v>46299</v>
      </c>
      <c r="D3480" t="inlineStr">
        <is>
          <t>2026-10</t>
        </is>
      </c>
      <c r="E3480" t="inlineStr">
        <is>
          <t>Wk of 2026-09-28</t>
        </is>
      </c>
      <c r="F3480" t="inlineStr">
        <is>
          <t>Attempt 1</t>
        </is>
      </c>
      <c r="G3480" s="39" t="str">
        <f>IF(ISNUMBER(MATCH(F3480,QualityStatuses,0)),"Quality Lead","Non-Quality Lead")</f>
        <v>Non-Quality Lead</v>
      </c>
      <c r="H3480" s="39" t="str">
        <f>IFERROR(INDEX(CampTypes,MATCH(I3480,CampList,0)),"Unattributed")</f>
        <v>Old</v>
      </c>
      <c r="I3480" t="inlineStr">
        <is>
          <t>E_Natuf_Foco_10092026</t>
        </is>
      </c>
      <c r="J3480" t="inlineStr">
        <is>
          <t>E_Natuf_Foco_10092026</t>
        </is>
      </c>
      <c r="K3480" t="inlineStr">
        <is>
          <t>Direct (campaign tagged in CRM)</t>
        </is>
      </c>
      <c r="L3480" t="inlineStr">
        <is>
          <t>E_Natuf_Foco_10092026_Ad Set4</t>
        </is>
      </c>
      <c r="M3480" t="inlineStr">
        <is>
          <t>E_Natuf_Foco_10092026_Ad Set4</t>
        </is>
      </c>
      <c r="N3480" t="inlineStr">
        <is>
          <t>E_Natuf_Foco_10092026_Ad Set4_Ad4 -1</t>
        </is>
      </c>
      <c r="O3480" t="inlineStr">
        <is>
          <t>Natuf</t>
        </is>
      </c>
      <c r="P3480" t="inlineStr">
        <is>
          <t>Facebook</t>
        </is>
      </c>
      <c r="Q3480" t="inlineStr">
        <is>
          <t>(Unassigned)</t>
        </is>
      </c>
      <c r="R3480" t="inlineStr">
        <is>
          <t>EBG Admin</t>
        </is>
      </c>
      <c r="S3480" t="inlineStr">
        <is>
          <t>-</t>
        </is>
      </c>
      <c r="T3480" t="inlineStr">
        <is>
          <t>Hyderabad</t>
        </is>
      </c>
      <c r="U3480" t="inlineStr">
        <is>
          <t xml:space="preserve"> </t>
        </is>
      </c>
      <c r="V3480" t="n">
        <v>2</v>
      </c>
      <c r="W3480" t="n">
        <v>1</v>
      </c>
      <c r="X3480" t="inlineStr">
        <is>
          <t>XXXXXX3333</t>
        </is>
      </c>
      <c r="Y3480" s="72" t="n">
        <v>46326.52037037037</v>
      </c>
    </row>
    <row r="3481">
      <c r="A3481" s="39" t="inlineStr">
        <is>
          <t>6ac25f1a4800d84560749980</t>
        </is>
      </c>
      <c r="B3481" s="72" t="n">
        <v>46299.82206018519</v>
      </c>
      <c r="C3481" s="70" t="n">
        <v>46299</v>
      </c>
      <c r="D3481" t="inlineStr">
        <is>
          <t>2026-10</t>
        </is>
      </c>
      <c r="E3481" t="inlineStr">
        <is>
          <t>Wk of 2026-09-28</t>
        </is>
      </c>
      <c r="F3481" t="inlineStr">
        <is>
          <t>Meeting Scheduled</t>
        </is>
      </c>
      <c r="G3481" s="39" t="str">
        <f>IF(ISNUMBER(MATCH(F3481,QualityStatuses,0)),"Quality Lead","Non-Quality Lead")</f>
        <v>Quality Lead</v>
      </c>
      <c r="H3481" s="39" t="str">
        <f>IFERROR(INDEX(CampTypes,MATCH(I3481,CampList,0)),"Unattributed")</f>
        <v>Old</v>
      </c>
      <c r="I3481" t="inlineStr">
        <is>
          <t>E_Karan_Natuf_All_07072026</t>
        </is>
      </c>
      <c r="J3481" t="inlineStr">
        <is>
          <t>E_Karan_Natuf_All_07072026</t>
        </is>
      </c>
      <c r="K3481" t="inlineStr">
        <is>
          <t>Direct (campaign tagged in CRM)</t>
        </is>
      </c>
      <c r="L3481" t="inlineStr">
        <is>
          <t>E_Karan_Natuf_Fragship_07072026_Adset2</t>
        </is>
      </c>
      <c r="M3481" t="inlineStr">
        <is>
          <t>E_Karan_Natuf_Fragship_07072026_Adset2</t>
        </is>
      </c>
      <c r="N3481" t="inlineStr">
        <is>
          <t>E_Karan_Natuf_Flagship_Cafe_07072026_Adset2_Ad1 – Copy 2</t>
        </is>
      </c>
      <c r="O3481" t="inlineStr">
        <is>
          <t>Natuf</t>
        </is>
      </c>
      <c r="P3481" t="inlineStr">
        <is>
          <t>Facebook</t>
        </is>
      </c>
      <c r="Q3481" t="inlineStr">
        <is>
          <t>Tejaswini Tarigopula</t>
        </is>
      </c>
      <c r="R3481" t="inlineStr">
        <is>
          <t>Arjuman Vidya Sagar</t>
        </is>
      </c>
      <c r="S3481" t="inlineStr">
        <is>
          <t>-</t>
        </is>
      </c>
      <c r="T3481" t="inlineStr">
        <is>
          <t>Ahmedabad</t>
        </is>
      </c>
      <c r="U3481" t="inlineStr">
        <is>
          <t xml:space="preserve"> </t>
        </is>
      </c>
      <c r="V3481" t="n">
        <v>6</v>
      </c>
      <c r="W3481" t="n">
        <v>4</v>
      </c>
      <c r="X3481" t="inlineStr">
        <is>
          <t>XXXXXX5313</t>
        </is>
      </c>
      <c r="Y3481" s="72" t="n">
        <v>46326.52037037037</v>
      </c>
    </row>
    <row r="3482">
      <c r="A3482" s="39" t="inlineStr">
        <is>
          <t>6ac254f185642bb3ae292e7d</t>
        </is>
      </c>
      <c r="B3482" s="72" t="n">
        <v>46299.79195601852</v>
      </c>
      <c r="C3482" s="70" t="n">
        <v>46299</v>
      </c>
      <c r="D3482" t="inlineStr">
        <is>
          <t>2026-10</t>
        </is>
      </c>
      <c r="E3482" t="inlineStr">
        <is>
          <t>Wk of 2026-09-28</t>
        </is>
      </c>
      <c r="F3482" t="inlineStr">
        <is>
          <t>New Lead</t>
        </is>
      </c>
      <c r="G3482" s="39" t="str">
        <f>IF(ISNUMBER(MATCH(F3482,QualityStatuses,0)),"Quality Lead","Non-Quality Lead")</f>
        <v>Non-Quality Lead</v>
      </c>
      <c r="H3482" s="39" t="str">
        <f>IFERROR(INDEX(CampTypes,MATCH(I3482,CampList,0)),"Unattributed")</f>
        <v>New</v>
      </c>
      <c r="I3482" t="inlineStr">
        <is>
          <t>Natuf | In House | ABO |  | WhatsApp | Unit Franchise | India | Oct26 | V1</t>
        </is>
      </c>
      <c r="J3482" t="inlineStr">
        <is>
          <t>Natuf | In House | ABO |  | WhatsApp | Unit Franchise | India | Oct26 | V1</t>
        </is>
      </c>
      <c r="K3482" t="inlineStr">
        <is>
          <t>Direct (campaign tagged in CRM)</t>
        </is>
      </c>
      <c r="L3482" t="inlineStr">
        <is>
          <t>E_Promill_UF_26062026_Adset1</t>
        </is>
      </c>
      <c r="M3482" t="inlineStr">
        <is>
          <t>E_Promill_UF_26062026_Adset1</t>
        </is>
      </c>
      <c r="N3482" t="inlineStr">
        <is>
          <t>E_Promill_UF_26062026_Adset1_Ad1 – Copy</t>
        </is>
      </c>
      <c r="O3482" t="inlineStr">
        <is>
          <t>In House Natuf</t>
        </is>
      </c>
      <c r="P3482" t="inlineStr">
        <is>
          <t>Facebook</t>
        </is>
      </c>
      <c r="Q3482" t="inlineStr">
        <is>
          <t>(Unassigned)</t>
        </is>
      </c>
      <c r="R3482" t="inlineStr">
        <is>
          <t>EBG Admin</t>
        </is>
      </c>
      <c r="S3482" t="inlineStr">
        <is>
          <t>-</t>
        </is>
      </c>
      <c r="T3482" t="inlineStr">
        <is>
          <t>Delhi</t>
        </is>
      </c>
      <c r="U3482" t="inlineStr">
        <is>
          <t>delhi_(₹2_cr)</t>
        </is>
      </c>
      <c r="V3482" t="n">
        <v>0</v>
      </c>
      <c r="W3482" t="n">
        <v>0</v>
      </c>
      <c r="X3482" t="inlineStr">
        <is>
          <t>XXXXXX4000</t>
        </is>
      </c>
      <c r="Y3482" s="72" t="n">
        <v>46323.70835648148</v>
      </c>
    </row>
    <row r="3483">
      <c r="A3483" s="39" t="inlineStr">
        <is>
          <t>6ac24c340d962cf554038bc8</t>
        </is>
      </c>
      <c r="B3483" s="72" t="n">
        <v>46299.76606481482</v>
      </c>
      <c r="C3483" s="70" t="n">
        <v>46299</v>
      </c>
      <c r="D3483" t="inlineStr">
        <is>
          <t>2026-10</t>
        </is>
      </c>
      <c r="E3483" t="inlineStr">
        <is>
          <t>Wk of 2026-09-28</t>
        </is>
      </c>
      <c r="F3483" t="inlineStr">
        <is>
          <t>Details Shared</t>
        </is>
      </c>
      <c r="G3483" s="39" t="str">
        <f>IF(ISNUMBER(MATCH(F3483,QualityStatuses,0)),"Quality Lead","Non-Quality Lead")</f>
        <v>Quality Lead</v>
      </c>
      <c r="H3483" s="39" t="str">
        <f>IFERROR(INDEX(CampTypes,MATCH(I3483,CampList,0)),"Unattributed")</f>
        <v>Old</v>
      </c>
      <c r="I3483" t="inlineStr">
        <is>
          <t>E_Suresh_Natuf_Kiosk_07072026</t>
        </is>
      </c>
      <c r="J3483" t="inlineStr">
        <is>
          <t>E_Suresh_Natuf_Kiosk_07072026</t>
        </is>
      </c>
      <c r="K3483" t="inlineStr">
        <is>
          <t>Direct (campaign tagged in CRM)</t>
        </is>
      </c>
      <c r="L3483" t="inlineStr">
        <is>
          <t>E_Suresh_Natuf_Kiosk_07072026_Adset5</t>
        </is>
      </c>
      <c r="M3483" t="inlineStr">
        <is>
          <t>E_Suresh_Natuf_Kiosk_07072026_Adset5</t>
        </is>
      </c>
      <c r="N3483" t="inlineStr">
        <is>
          <t>E_Hindi_Suresh_Natuf_Kiosk_07072026_Adset5_ad3 – Copy 2</t>
        </is>
      </c>
      <c r="O3483" t="inlineStr">
        <is>
          <t>Natuf</t>
        </is>
      </c>
      <c r="P3483" t="inlineStr">
        <is>
          <t>Facebook</t>
        </is>
      </c>
      <c r="Q3483" t="inlineStr">
        <is>
          <t>Tejaswini Tarigopula</t>
        </is>
      </c>
      <c r="R3483" t="inlineStr">
        <is>
          <t>Prabhudatta Pattanaik</t>
        </is>
      </c>
      <c r="S3483" t="inlineStr">
        <is>
          <t>-</t>
        </is>
      </c>
      <c r="T3483" t="inlineStr">
        <is>
          <t>Bangalore</t>
        </is>
      </c>
      <c r="U3483" t="inlineStr">
        <is>
          <t xml:space="preserve"> </t>
        </is>
      </c>
      <c r="V3483" t="n">
        <v>2</v>
      </c>
      <c r="W3483" t="n">
        <v>1</v>
      </c>
      <c r="X3483" t="inlineStr">
        <is>
          <t>XXXXXX5170</t>
        </is>
      </c>
      <c r="Y3483" s="72" t="n">
        <v>46326.52037037037</v>
      </c>
    </row>
    <row r="3484">
      <c r="A3484" s="39" t="inlineStr">
        <is>
          <t>6ac24a53b0ba51b8a64b42b7</t>
        </is>
      </c>
      <c r="B3484" s="72" t="n">
        <v>46299.76049768519</v>
      </c>
      <c r="C3484" s="70" t="n">
        <v>46299</v>
      </c>
      <c r="D3484" t="inlineStr">
        <is>
          <t>2026-10</t>
        </is>
      </c>
      <c r="E3484" t="inlineStr">
        <is>
          <t>Wk of 2026-09-28</t>
        </is>
      </c>
      <c r="F3484" t="inlineStr">
        <is>
          <t>Connected</t>
        </is>
      </c>
      <c r="G3484" s="39" t="str">
        <f>IF(ISNUMBER(MATCH(F3484,QualityStatuses,0)),"Quality Lead","Non-Quality Lead")</f>
        <v>Non-Quality Lead</v>
      </c>
      <c r="H3484" s="39" t="str">
        <f>IFERROR(INDEX(CampTypes,MATCH(I3484,CampList,0)),"Unattributed")</f>
        <v>Old</v>
      </c>
      <c r="I3484" t="inlineStr">
        <is>
          <t>E_Selva_Natuf_All_07072026</t>
        </is>
      </c>
      <c r="J3484" t="inlineStr">
        <is>
          <t>E_Selva_Natuf_All_07072026</t>
        </is>
      </c>
      <c r="K3484" t="inlineStr">
        <is>
          <t>Direct (campaign tagged in CRM)</t>
        </is>
      </c>
      <c r="L3484" t="inlineStr">
        <is>
          <t>E_Selva_Natuf_Sign_07072026_Adset3</t>
        </is>
      </c>
      <c r="M3484" t="inlineStr">
        <is>
          <t>E_Selva_Natuf_Sign_07072026_Adset3</t>
        </is>
      </c>
      <c r="N3484" t="inlineStr">
        <is>
          <t>E_Selva_Natuf_Sign_07072026_Adset2_Ad1</t>
        </is>
      </c>
      <c r="O3484" t="inlineStr">
        <is>
          <t>Natuf</t>
        </is>
      </c>
      <c r="P3484" t="inlineStr">
        <is>
          <t>Facebook</t>
        </is>
      </c>
      <c r="Q3484" t="inlineStr">
        <is>
          <t>Tejaswini Tarigopula</t>
        </is>
      </c>
      <c r="R3484" t="inlineStr">
        <is>
          <t>Shivani Sharma</t>
        </is>
      </c>
      <c r="S3484" t="inlineStr">
        <is>
          <t>-</t>
        </is>
      </c>
      <c r="T3484" t="inlineStr">
        <is>
          <t>जयपुर</t>
        </is>
      </c>
      <c r="U3484" t="inlineStr">
        <is>
          <t xml:space="preserve"> </t>
        </is>
      </c>
      <c r="V3484" t="n">
        <v>16</v>
      </c>
      <c r="W3484" t="n">
        <v>2</v>
      </c>
      <c r="X3484" t="inlineStr">
        <is>
          <t>XXXXXX5511</t>
        </is>
      </c>
      <c r="Y3484" s="72" t="n">
        <v>46326.52037037037</v>
      </c>
    </row>
    <row r="3485">
      <c r="A3485" s="39" t="inlineStr">
        <is>
          <t>6ac241f0a5640520d01017d1</t>
        </is>
      </c>
      <c r="B3485" s="72" t="n">
        <v>46299.73564814815</v>
      </c>
      <c r="C3485" s="70" t="n">
        <v>46299</v>
      </c>
      <c r="D3485" t="inlineStr">
        <is>
          <t>2026-10</t>
        </is>
      </c>
      <c r="E3485" t="inlineStr">
        <is>
          <t>Wk of 2026-09-28</t>
        </is>
      </c>
      <c r="F3485" t="inlineStr">
        <is>
          <t>Lost</t>
        </is>
      </c>
      <c r="G3485" s="39" t="str">
        <f>IF(ISNUMBER(MATCH(F3485,QualityStatuses,0)),"Quality Lead","Non-Quality Lead")</f>
        <v>Non-Quality Lead</v>
      </c>
      <c r="H3485" s="39" t="str">
        <f>IFERROR(INDEX(CampTypes,MATCH(I3485,CampList,0)),"Unattributed")</f>
        <v>Old</v>
      </c>
      <c r="I3485" t="inlineStr">
        <is>
          <t>E_Natuf_MF_05092026</t>
        </is>
      </c>
      <c r="J3485" t="inlineStr">
        <is>
          <t>E_Natuf_MF_05092026</t>
        </is>
      </c>
      <c r="K3485" t="inlineStr">
        <is>
          <t>Direct (campaign tagged in CRM)</t>
        </is>
      </c>
      <c r="L3485" t="inlineStr">
        <is>
          <t>E_Natuf_MF_05092026_ Ad Set1</t>
        </is>
      </c>
      <c r="M3485" t="inlineStr">
        <is>
          <t>E_Natuf_MF_05092026_ Ad Set1</t>
        </is>
      </c>
      <c r="N3485" t="inlineStr">
        <is>
          <t>E_Natuf_MF_05092026_ Ad Set1_Ad1</t>
        </is>
      </c>
      <c r="O3485" t="inlineStr">
        <is>
          <t>Natuf_MF</t>
        </is>
      </c>
      <c r="P3485" t="inlineStr">
        <is>
          <t>Facebook</t>
        </is>
      </c>
      <c r="Q3485" t="inlineStr">
        <is>
          <t>Marshal Malbari</t>
        </is>
      </c>
      <c r="R3485" t="inlineStr">
        <is>
          <t>Shubham Menon</t>
        </is>
      </c>
      <c r="S3485" t="inlineStr">
        <is>
          <t>DNP - Did Not Pick Up</t>
        </is>
      </c>
      <c r="T3485" t="inlineStr">
        <is>
          <t>Trichy</t>
        </is>
      </c>
      <c r="U3485" t="inlineStr">
        <is>
          <t xml:space="preserve"> </t>
        </is>
      </c>
      <c r="V3485" t="n">
        <v>14</v>
      </c>
      <c r="W3485" t="n">
        <v>4</v>
      </c>
      <c r="X3485" t="inlineStr">
        <is>
          <t>XXXXXX5175</t>
        </is>
      </c>
      <c r="Y3485" s="72" t="n">
        <v>46326.52037037037</v>
      </c>
    </row>
    <row r="3486">
      <c r="A3486" s="39" t="inlineStr">
        <is>
          <t>6ac23df0379e39c5c88a1240</t>
        </is>
      </c>
      <c r="B3486" s="72" t="n">
        <v>46299.7237962963</v>
      </c>
      <c r="C3486" s="70" t="n">
        <v>46299</v>
      </c>
      <c r="D3486" t="inlineStr">
        <is>
          <t>2026-10</t>
        </is>
      </c>
      <c r="E3486" t="inlineStr">
        <is>
          <t>Wk of 2026-09-28</t>
        </is>
      </c>
      <c r="F3486" t="inlineStr">
        <is>
          <t>Attempt 1</t>
        </is>
      </c>
      <c r="G3486" s="39" t="str">
        <f>IF(ISNUMBER(MATCH(F3486,QualityStatuses,0)),"Quality Lead","Non-Quality Lead")</f>
        <v>Non-Quality Lead</v>
      </c>
      <c r="H3486" s="39" t="str">
        <f>IFERROR(INDEX(CampTypes,MATCH(I3486,CampList,0)),"Unattributed")</f>
        <v>Old</v>
      </c>
      <c r="I3486" t="inlineStr">
        <is>
          <t>E_Natuf_Generic_13082026</t>
        </is>
      </c>
      <c r="J3486" t="inlineStr">
        <is>
          <t>E_Natuf_Generic_13082026</t>
        </is>
      </c>
      <c r="K3486" t="inlineStr">
        <is>
          <t>Direct (campaign tagged in CRM)</t>
        </is>
      </c>
      <c r="L3486" t="inlineStr">
        <is>
          <t>E_Natuf_Generic_13082026_Adset1</t>
        </is>
      </c>
      <c r="M3486" t="inlineStr">
        <is>
          <t>E_Natuf_Generic_13082026_Adset1</t>
        </is>
      </c>
      <c r="N3486" t="inlineStr">
        <is>
          <t>E_Natuf_Generic_13082026_Adset1_Ad1</t>
        </is>
      </c>
      <c r="O3486" t="inlineStr">
        <is>
          <t>Natuf</t>
        </is>
      </c>
      <c r="P3486" t="inlineStr">
        <is>
          <t>Facebook</t>
        </is>
      </c>
      <c r="Q3486" t="inlineStr">
        <is>
          <t>Tejaswini Tarigopula</t>
        </is>
      </c>
      <c r="R3486" t="inlineStr">
        <is>
          <t>Shivamani</t>
        </is>
      </c>
      <c r="S3486" t="inlineStr">
        <is>
          <t>-</t>
        </is>
      </c>
      <c r="T3486" t="inlineStr">
        <is>
          <t>Bangalore</t>
        </is>
      </c>
      <c r="U3486" t="inlineStr">
        <is>
          <t xml:space="preserve"> </t>
        </is>
      </c>
      <c r="V3486" t="n">
        <v>2</v>
      </c>
      <c r="W3486" t="n">
        <v>1</v>
      </c>
      <c r="X3486" t="inlineStr">
        <is>
          <t>XXXXXX8164</t>
        </is>
      </c>
      <c r="Y3486" s="72" t="n">
        <v>46326.52037037037</v>
      </c>
    </row>
    <row r="3487">
      <c r="A3487" s="39" t="inlineStr">
        <is>
          <t>6ac236b95692f7a2525b861b</t>
        </is>
      </c>
      <c r="B3487" s="72" t="n">
        <v>46299.70241898148</v>
      </c>
      <c r="C3487" s="70" t="n">
        <v>46299</v>
      </c>
      <c r="D3487" t="inlineStr">
        <is>
          <t>2026-10</t>
        </is>
      </c>
      <c r="E3487" t="inlineStr">
        <is>
          <t>Wk of 2026-09-28</t>
        </is>
      </c>
      <c r="F3487" t="inlineStr">
        <is>
          <t>Attempt 1</t>
        </is>
      </c>
      <c r="G3487" s="39" t="str">
        <f>IF(ISNUMBER(MATCH(F3487,QualityStatuses,0)),"Quality Lead","Non-Quality Lead")</f>
        <v>Non-Quality Lead</v>
      </c>
      <c r="H3487" s="39" t="str">
        <f>IFERROR(INDEX(CampTypes,MATCH(I3487,CampList,0)),"Unattributed")</f>
        <v>Old</v>
      </c>
      <c r="I3487" t="inlineStr">
        <is>
          <t>E_Suresh_Natuf_Kiosk_07072026</t>
        </is>
      </c>
      <c r="J3487" t="inlineStr">
        <is>
          <t>E_Suresh_Natuf_Kiosk_07072026</t>
        </is>
      </c>
      <c r="K3487" t="inlineStr">
        <is>
          <t>Direct (campaign tagged in CRM)</t>
        </is>
      </c>
      <c r="L3487" t="inlineStr">
        <is>
          <t>E_Suresh_Natuf_Kiosk_07072026_Adset5</t>
        </is>
      </c>
      <c r="M3487" t="inlineStr">
        <is>
          <t>E_Suresh_Natuf_Kiosk_07072026_Adset5</t>
        </is>
      </c>
      <c r="N3487" t="inlineStr">
        <is>
          <t>E_Hindi_Suresh_Natuf_Kiosk_07072026_Adset5_ad3 – Copy 2</t>
        </is>
      </c>
      <c r="O3487" t="inlineStr">
        <is>
          <t>Natuf</t>
        </is>
      </c>
      <c r="P3487" t="inlineStr">
        <is>
          <t>Facebook</t>
        </is>
      </c>
      <c r="Q3487" t="inlineStr">
        <is>
          <t>Marshal Malbari</t>
        </is>
      </c>
      <c r="R3487" t="inlineStr">
        <is>
          <t>Rinkita Virvani</t>
        </is>
      </c>
      <c r="S3487" t="inlineStr">
        <is>
          <t>-</t>
        </is>
      </c>
      <c r="T3487" t="inlineStr">
        <is>
          <t>Ahmedabad</t>
        </is>
      </c>
      <c r="U3487" t="inlineStr">
        <is>
          <t xml:space="preserve"> </t>
        </is>
      </c>
      <c r="V3487" t="n">
        <v>2</v>
      </c>
      <c r="W3487" t="n">
        <v>1</v>
      </c>
      <c r="X3487" t="inlineStr">
        <is>
          <t>XXXXXX9209</t>
        </is>
      </c>
      <c r="Y3487" s="72" t="n">
        <v>46326.52037037037</v>
      </c>
    </row>
    <row r="3488">
      <c r="A3488" s="39" t="inlineStr">
        <is>
          <t>6ac2326f738f42767b51ffd9</t>
        </is>
      </c>
      <c r="B3488" s="72" t="n">
        <v>46299.68971064815</v>
      </c>
      <c r="C3488" s="70" t="n">
        <v>46299</v>
      </c>
      <c r="D3488" t="inlineStr">
        <is>
          <t>2026-10</t>
        </is>
      </c>
      <c r="E3488" t="inlineStr">
        <is>
          <t>Wk of 2026-09-28</t>
        </is>
      </c>
      <c r="F3488" t="inlineStr">
        <is>
          <t>Lost</t>
        </is>
      </c>
      <c r="G3488" s="39" t="str">
        <f>IF(ISNUMBER(MATCH(F3488,QualityStatuses,0)),"Quality Lead","Non-Quality Lead")</f>
        <v>Non-Quality Lead</v>
      </c>
      <c r="H3488" s="39" t="str">
        <f>IFERROR(INDEX(CampTypes,MATCH(I3488,CampList,0)),"Unattributed")</f>
        <v>Old</v>
      </c>
      <c r="I3488" t="inlineStr">
        <is>
          <t>E_Natuf_Generic_13082026</t>
        </is>
      </c>
      <c r="J3488" t="inlineStr">
        <is>
          <t>E_Natuf_Generic_13082026</t>
        </is>
      </c>
      <c r="K3488" t="inlineStr">
        <is>
          <t>Direct (campaign tagged in CRM)</t>
        </is>
      </c>
      <c r="L3488" t="inlineStr">
        <is>
          <t>E_Natuf_Generic_13082026_Adset1</t>
        </is>
      </c>
      <c r="M3488" t="inlineStr">
        <is>
          <t>E_Natuf_Generic_13082026_Adset1</t>
        </is>
      </c>
      <c r="N3488" t="inlineStr">
        <is>
          <t>E_Natuf_Generic_13082026_Adset1_Ad1</t>
        </is>
      </c>
      <c r="O3488" t="inlineStr">
        <is>
          <t>Natuf</t>
        </is>
      </c>
      <c r="P3488" t="inlineStr">
        <is>
          <t>Facebook</t>
        </is>
      </c>
      <c r="Q3488" t="inlineStr">
        <is>
          <t>Marshal Malbari</t>
        </is>
      </c>
      <c r="R3488" t="inlineStr">
        <is>
          <t>Vanita Joshi</t>
        </is>
      </c>
      <c r="S3488" t="inlineStr">
        <is>
          <t>Not Interested</t>
        </is>
      </c>
      <c r="T3488" t="inlineStr">
        <is>
          <t>Rajkot</t>
        </is>
      </c>
      <c r="U3488" t="inlineStr">
        <is>
          <t xml:space="preserve"> </t>
        </is>
      </c>
      <c r="V3488" t="n">
        <v>6</v>
      </c>
      <c r="W3488" t="n">
        <v>3</v>
      </c>
      <c r="X3488" t="inlineStr">
        <is>
          <t>XXXXXX6544</t>
        </is>
      </c>
      <c r="Y3488" s="72" t="n">
        <v>46326.52037037037</v>
      </c>
    </row>
    <row r="3489">
      <c r="A3489" s="39" t="inlineStr">
        <is>
          <t>6ac22faea4974cec63a62e1c</t>
        </is>
      </c>
      <c r="B3489" s="72" t="n">
        <v>46299.68155092592</v>
      </c>
      <c r="C3489" s="70" t="n">
        <v>46299</v>
      </c>
      <c r="D3489" t="inlineStr">
        <is>
          <t>2026-10</t>
        </is>
      </c>
      <c r="E3489" t="inlineStr">
        <is>
          <t>Wk of 2026-09-28</t>
        </is>
      </c>
      <c r="F3489" t="inlineStr">
        <is>
          <t>Lost</t>
        </is>
      </c>
      <c r="G3489" s="39" t="str">
        <f>IF(ISNUMBER(MATCH(F3489,QualityStatuses,0)),"Quality Lead","Non-Quality Lead")</f>
        <v>Non-Quality Lead</v>
      </c>
      <c r="H3489" s="39" t="str">
        <f>IFERROR(INDEX(CampTypes,MATCH(I3489,CampList,0)),"Unattributed")</f>
        <v>Old</v>
      </c>
      <c r="I3489" t="inlineStr">
        <is>
          <t>E_Natuf_Generic_13082026</t>
        </is>
      </c>
      <c r="J3489" t="inlineStr">
        <is>
          <t>E_Natuf_Generic_13082026</t>
        </is>
      </c>
      <c r="K3489" t="inlineStr">
        <is>
          <t>Direct (campaign tagged in CRM)</t>
        </is>
      </c>
      <c r="L3489" t="inlineStr">
        <is>
          <t>E_Natuf_Generic_13082026_Adset1</t>
        </is>
      </c>
      <c r="M3489" t="inlineStr">
        <is>
          <t>E_Natuf_Generic_13082026_Adset1</t>
        </is>
      </c>
      <c r="N3489" t="inlineStr">
        <is>
          <t>E_Natuf_Generic_13082026_Adset1_Ad1</t>
        </is>
      </c>
      <c r="O3489" t="inlineStr">
        <is>
          <t>Natuf</t>
        </is>
      </c>
      <c r="P3489" t="inlineStr">
        <is>
          <t>Facebook</t>
        </is>
      </c>
      <c r="Q3489" t="inlineStr">
        <is>
          <t>Marshal Malbari</t>
        </is>
      </c>
      <c r="R3489" t="inlineStr">
        <is>
          <t>Shubham Menon</t>
        </is>
      </c>
      <c r="S3489" t="inlineStr">
        <is>
          <t>DNP - Did Not Pick Up</t>
        </is>
      </c>
      <c r="T3489" t="inlineStr">
        <is>
          <t>Bangalore</t>
        </is>
      </c>
      <c r="U3489" t="inlineStr">
        <is>
          <t xml:space="preserve"> </t>
        </is>
      </c>
      <c r="V3489" t="n">
        <v>7</v>
      </c>
      <c r="W3489" t="n">
        <v>1</v>
      </c>
      <c r="X3489" t="inlineStr">
        <is>
          <t>XXXXXX5208</t>
        </is>
      </c>
      <c r="Y3489" s="72" t="n">
        <v>46326.52037037037</v>
      </c>
    </row>
    <row r="3490">
      <c r="A3490" s="39" t="inlineStr">
        <is>
          <t>6ac22f662581f8f44a384025</t>
        </is>
      </c>
      <c r="B3490" s="72" t="n">
        <v>46299.68071759259</v>
      </c>
      <c r="C3490" s="70" t="n">
        <v>46299</v>
      </c>
      <c r="D3490" t="inlineStr">
        <is>
          <t>2026-10</t>
        </is>
      </c>
      <c r="E3490" t="inlineStr">
        <is>
          <t>Wk of 2026-09-28</t>
        </is>
      </c>
      <c r="F3490" t="inlineStr">
        <is>
          <t>Attempt 2</t>
        </is>
      </c>
      <c r="G3490" s="39" t="str">
        <f>IF(ISNUMBER(MATCH(F3490,QualityStatuses,0)),"Quality Lead","Non-Quality Lead")</f>
        <v>Non-Quality Lead</v>
      </c>
      <c r="H3490" s="39" t="str">
        <f>IFERROR(INDEX(CampTypes,MATCH(I3490,CampList,0)),"Unattributed")</f>
        <v>Old</v>
      </c>
      <c r="I3490" t="inlineStr">
        <is>
          <t>E_Suresh_Natuf_Kiosk_07072026</t>
        </is>
      </c>
      <c r="J3490" t="inlineStr">
        <is>
          <t>E_Suresh_Natuf_Kiosk_07072026</t>
        </is>
      </c>
      <c r="K3490" t="inlineStr">
        <is>
          <t>Direct (campaign tagged in CRM)</t>
        </is>
      </c>
      <c r="L3490" t="inlineStr">
        <is>
          <t>E_Suresh_Natuf_Kiosk_07072026_Adset5</t>
        </is>
      </c>
      <c r="M3490" t="inlineStr">
        <is>
          <t>E_Suresh_Natuf_Kiosk_07072026_Adset5</t>
        </is>
      </c>
      <c r="N3490" t="inlineStr">
        <is>
          <t>E_Hindi_Suresh_Natuf_Kiosk_07072026_Adset5_ad3 – Copy 2</t>
        </is>
      </c>
      <c r="O3490" t="inlineStr">
        <is>
          <t>Natuf</t>
        </is>
      </c>
      <c r="P3490" t="inlineStr">
        <is>
          <t>Facebook</t>
        </is>
      </c>
      <c r="Q3490" t="inlineStr">
        <is>
          <t>Marshal Malbari</t>
        </is>
      </c>
      <c r="R3490" t="inlineStr">
        <is>
          <t>Rudresh Thorat</t>
        </is>
      </c>
      <c r="S3490" t="inlineStr">
        <is>
          <t>-</t>
        </is>
      </c>
      <c r="T3490" t="inlineStr">
        <is>
          <t>Indore</t>
        </is>
      </c>
      <c r="U3490" t="inlineStr">
        <is>
          <t xml:space="preserve"> </t>
        </is>
      </c>
      <c r="V3490" t="n">
        <v>3</v>
      </c>
      <c r="W3490" t="n">
        <v>1</v>
      </c>
      <c r="X3490" t="inlineStr">
        <is>
          <t>XXXXXX2660</t>
        </is>
      </c>
      <c r="Y3490" s="72" t="n">
        <v>46326.52037037037</v>
      </c>
    </row>
    <row r="3491">
      <c r="A3491" s="39" t="inlineStr">
        <is>
          <t>6ac22f4844482dd4def15ec8</t>
        </is>
      </c>
      <c r="B3491" s="72" t="n">
        <v>46299.68037037037</v>
      </c>
      <c r="C3491" s="70" t="n">
        <v>46299</v>
      </c>
      <c r="D3491" t="inlineStr">
        <is>
          <t>2026-10</t>
        </is>
      </c>
      <c r="E3491" t="inlineStr">
        <is>
          <t>Wk of 2026-09-28</t>
        </is>
      </c>
      <c r="F3491" t="inlineStr">
        <is>
          <t>Lost</t>
        </is>
      </c>
      <c r="G3491" s="39" t="str">
        <f>IF(ISNUMBER(MATCH(F3491,QualityStatuses,0)),"Quality Lead","Non-Quality Lead")</f>
        <v>Non-Quality Lead</v>
      </c>
      <c r="H3491" s="39" t="str">
        <f>IFERROR(INDEX(CampTypes,MATCH(I3491,CampList,0)),"Unattributed")</f>
        <v>Old</v>
      </c>
      <c r="I3491" t="inlineStr">
        <is>
          <t>natuf_Kiosk_14072026_Hindi</t>
        </is>
      </c>
      <c r="J3491" t="inlineStr">
        <is>
          <t>natuf_Kiosk_14072026_Hindi</t>
        </is>
      </c>
      <c r="K3491" t="inlineStr">
        <is>
          <t>Direct (campaign tagged in CRM)</t>
        </is>
      </c>
      <c r="L3491" t="inlineStr">
        <is>
          <t>natuf_Kiosk_23092026_ad set3</t>
        </is>
      </c>
      <c r="M3491" t="inlineStr">
        <is>
          <t>natuf_Kiosk_23092026_ad set3</t>
        </is>
      </c>
      <c r="N3491" t="inlineStr">
        <is>
          <t>natuf_Kiosk_23092026_ad set3_ad1</t>
        </is>
      </c>
      <c r="O3491" t="inlineStr">
        <is>
          <t>Natuf</t>
        </is>
      </c>
      <c r="P3491" t="inlineStr">
        <is>
          <t>Facebook</t>
        </is>
      </c>
      <c r="Q3491" t="inlineStr">
        <is>
          <t>Marshal Malbari</t>
        </is>
      </c>
      <c r="R3491" t="inlineStr">
        <is>
          <t>Tanishq A</t>
        </is>
      </c>
      <c r="S3491" t="inlineStr">
        <is>
          <t>Not Interested</t>
        </is>
      </c>
      <c r="T3491" t="inlineStr">
        <is>
          <t>dighwadubauli gopalganj</t>
        </is>
      </c>
      <c r="U3491" t="inlineStr">
        <is>
          <t xml:space="preserve"> </t>
        </is>
      </c>
      <c r="V3491" t="n">
        <v>4</v>
      </c>
      <c r="W3491" t="n">
        <v>3</v>
      </c>
      <c r="X3491" t="inlineStr">
        <is>
          <t>XXXXXX6956</t>
        </is>
      </c>
      <c r="Y3491" s="72" t="n">
        <v>46326.52037037037</v>
      </c>
    </row>
    <row r="3492">
      <c r="A3492" s="39" t="inlineStr">
        <is>
          <t>6ac22d4d643419620521002a</t>
        </is>
      </c>
      <c r="B3492" s="72" t="n">
        <v>46299.67450231482</v>
      </c>
      <c r="C3492" s="70" t="n">
        <v>46299</v>
      </c>
      <c r="D3492" t="inlineStr">
        <is>
          <t>2026-10</t>
        </is>
      </c>
      <c r="E3492" t="inlineStr">
        <is>
          <t>Wk of 2026-09-28</t>
        </is>
      </c>
      <c r="F3492" t="inlineStr">
        <is>
          <t>Connected</t>
        </is>
      </c>
      <c r="G3492" s="39" t="str">
        <f>IF(ISNUMBER(MATCH(F3492,QualityStatuses,0)),"Quality Lead","Non-Quality Lead")</f>
        <v>Non-Quality Lead</v>
      </c>
      <c r="H3492" s="39" t="str">
        <f>IFERROR(INDEX(CampTypes,MATCH(I3492,CampList,0)),"Unattributed")</f>
        <v>Old</v>
      </c>
      <c r="I3492" t="inlineStr">
        <is>
          <t>natuf_Kiosk_14072026_Hindi</t>
        </is>
      </c>
      <c r="J3492" t="inlineStr">
        <is>
          <t>natuf_Kiosk_14072026_Hindi</t>
        </is>
      </c>
      <c r="K3492" t="inlineStr">
        <is>
          <t>Direct (campaign tagged in CRM)</t>
        </is>
      </c>
      <c r="L3492" t="inlineStr">
        <is>
          <t>natuf_Kiosk_14072026_Highest-converting industries</t>
        </is>
      </c>
      <c r="M3492" t="inlineStr">
        <is>
          <t>natuf_Kiosk_14072026_Highest-converting industries</t>
        </is>
      </c>
      <c r="N3492" t="inlineStr">
        <is>
          <t>natuf_Kiosk_14072026_ad set_ad1</t>
        </is>
      </c>
      <c r="O3492" t="inlineStr">
        <is>
          <t>Natuf</t>
        </is>
      </c>
      <c r="P3492" t="inlineStr">
        <is>
          <t>Facebook</t>
        </is>
      </c>
      <c r="Q3492" t="inlineStr">
        <is>
          <t>Tejaswini Tarigopula</t>
        </is>
      </c>
      <c r="R3492" t="inlineStr">
        <is>
          <t>Arjuman Vidya Sagar</t>
        </is>
      </c>
      <c r="S3492" t="inlineStr">
        <is>
          <t>-</t>
        </is>
      </c>
      <c r="T3492" t="inlineStr">
        <is>
          <t>Muzaffarpur</t>
        </is>
      </c>
      <c r="U3492" t="inlineStr">
        <is>
          <t xml:space="preserve"> </t>
        </is>
      </c>
      <c r="V3492" t="n">
        <v>1</v>
      </c>
      <c r="W3492" t="n">
        <v>1</v>
      </c>
      <c r="X3492" t="inlineStr">
        <is>
          <t>XXXXXX0071</t>
        </is>
      </c>
      <c r="Y3492" s="72" t="n">
        <v>46326.52037037037</v>
      </c>
    </row>
    <row r="3493">
      <c r="A3493" s="39" t="inlineStr">
        <is>
          <t>6ac22d4328f95dec3f67cf5d</t>
        </is>
      </c>
      <c r="B3493" s="72" t="n">
        <v>46299.67438657407</v>
      </c>
      <c r="C3493" s="70" t="n">
        <v>46299</v>
      </c>
      <c r="D3493" t="inlineStr">
        <is>
          <t>2026-10</t>
        </is>
      </c>
      <c r="E3493" t="inlineStr">
        <is>
          <t>Wk of 2026-09-28</t>
        </is>
      </c>
      <c r="F3493" t="inlineStr">
        <is>
          <t>Connected</t>
        </is>
      </c>
      <c r="G3493" s="39" t="str">
        <f>IF(ISNUMBER(MATCH(F3493,QualityStatuses,0)),"Quality Lead","Non-Quality Lead")</f>
        <v>Non-Quality Lead</v>
      </c>
      <c r="H3493" s="39" t="str">
        <f>IFERROR(INDEX(CampTypes,MATCH(I3493,CampList,0)),"Unattributed")</f>
        <v>Old</v>
      </c>
      <c r="I3493" t="inlineStr">
        <is>
          <t>E_Natuf_Foco_10092026</t>
        </is>
      </c>
      <c r="J3493" t="inlineStr">
        <is>
          <t>E_Natuf_Foco_10092026</t>
        </is>
      </c>
      <c r="K3493" t="inlineStr">
        <is>
          <t>Direct (campaign tagged in CRM)</t>
        </is>
      </c>
      <c r="L3493" t="inlineStr">
        <is>
          <t>E_Natuf_Foco_10092026_Ad Set4</t>
        </is>
      </c>
      <c r="M3493" t="inlineStr">
        <is>
          <t>E_Natuf_Foco_10092026_Ad Set4</t>
        </is>
      </c>
      <c r="N3493" t="inlineStr">
        <is>
          <t>E_Natuf_Foco_10092026_Ad Set4_Ad4 -1</t>
        </is>
      </c>
      <c r="O3493" t="inlineStr">
        <is>
          <t>Natuf</t>
        </is>
      </c>
      <c r="P3493" t="inlineStr">
        <is>
          <t>Facebook</t>
        </is>
      </c>
      <c r="Q3493" t="inlineStr">
        <is>
          <t>Tejaswini Tarigopula</t>
        </is>
      </c>
      <c r="R3493" t="inlineStr">
        <is>
          <t>Prabhudatta Pattanaik</t>
        </is>
      </c>
      <c r="S3493" t="inlineStr">
        <is>
          <t>-</t>
        </is>
      </c>
      <c r="T3493" t="inlineStr">
        <is>
          <t>Baroda</t>
        </is>
      </c>
      <c r="U3493" t="inlineStr">
        <is>
          <t xml:space="preserve"> </t>
        </is>
      </c>
      <c r="V3493" t="n">
        <v>1</v>
      </c>
      <c r="W3493" t="n">
        <v>1</v>
      </c>
      <c r="X3493" t="inlineStr">
        <is>
          <t>XXXXXX8707</t>
        </is>
      </c>
      <c r="Y3493" s="72" t="n">
        <v>46326.52037037037</v>
      </c>
    </row>
    <row r="3494">
      <c r="A3494" s="39" t="inlineStr">
        <is>
          <t>6ac22d1f9170e43cacf8d3d9</t>
        </is>
      </c>
      <c r="B3494" s="72" t="n">
        <v>46299.67396990741</v>
      </c>
      <c r="C3494" s="70" t="n">
        <v>46299</v>
      </c>
      <c r="D3494" t="inlineStr">
        <is>
          <t>2026-10</t>
        </is>
      </c>
      <c r="E3494" t="inlineStr">
        <is>
          <t>Wk of 2026-09-28</t>
        </is>
      </c>
      <c r="F3494" t="inlineStr">
        <is>
          <t>Attempt 5</t>
        </is>
      </c>
      <c r="G3494" s="39" t="str">
        <f>IF(ISNUMBER(MATCH(F3494,QualityStatuses,0)),"Quality Lead","Non-Quality Lead")</f>
        <v>Non-Quality Lead</v>
      </c>
      <c r="H3494" s="39" t="str">
        <f>IFERROR(INDEX(CampTypes,MATCH(I3494,CampList,0)),"Unattributed")</f>
        <v>Old</v>
      </c>
      <c r="I3494" t="inlineStr">
        <is>
          <t>E_Suresh_Natuf_Kiosk_07072026</t>
        </is>
      </c>
      <c r="J3494" t="inlineStr">
        <is>
          <t>E_Suresh_Natuf_Kiosk_07072026</t>
        </is>
      </c>
      <c r="K3494" t="inlineStr">
        <is>
          <t>Direct (campaign tagged in CRM)</t>
        </is>
      </c>
      <c r="L3494" t="inlineStr">
        <is>
          <t>E_Suresh_Natuf_Kiosk_07072026_Adset5</t>
        </is>
      </c>
      <c r="M3494" t="inlineStr">
        <is>
          <t>E_Suresh_Natuf_Kiosk_07072026_Adset5</t>
        </is>
      </c>
      <c r="N3494" t="inlineStr">
        <is>
          <t>E_Hindi_Suresh_Natuf_Kiosk_07072026_Adset5_ad3 – Copy 2</t>
        </is>
      </c>
      <c r="O3494" t="inlineStr">
        <is>
          <t>Natuf</t>
        </is>
      </c>
      <c r="P3494" t="inlineStr">
        <is>
          <t>Facebook</t>
        </is>
      </c>
      <c r="Q3494" t="inlineStr">
        <is>
          <t>Tejaswini Tarigopula</t>
        </is>
      </c>
      <c r="R3494" t="inlineStr">
        <is>
          <t>Shivani Sharma</t>
        </is>
      </c>
      <c r="S3494" t="inlineStr">
        <is>
          <t>-</t>
        </is>
      </c>
      <c r="T3494" t="inlineStr">
        <is>
          <t>Pune</t>
        </is>
      </c>
      <c r="U3494" t="inlineStr">
        <is>
          <t xml:space="preserve"> </t>
        </is>
      </c>
      <c r="V3494" t="n">
        <v>6</v>
      </c>
      <c r="W3494" t="n">
        <v>3</v>
      </c>
      <c r="X3494" t="inlineStr">
        <is>
          <t>XXXXXX9966</t>
        </is>
      </c>
      <c r="Y3494" s="72" t="n">
        <v>46326.52037037037</v>
      </c>
    </row>
    <row r="3495">
      <c r="A3495" s="39" t="inlineStr">
        <is>
          <t>6ac222c898295de60cb86b05</t>
        </is>
      </c>
      <c r="B3495" s="72" t="n">
        <v>46299.64333333333</v>
      </c>
      <c r="C3495" s="70" t="n">
        <v>46299</v>
      </c>
      <c r="D3495" t="inlineStr">
        <is>
          <t>2026-10</t>
        </is>
      </c>
      <c r="E3495" t="inlineStr">
        <is>
          <t>Wk of 2026-09-28</t>
        </is>
      </c>
      <c r="F3495" t="inlineStr">
        <is>
          <t>Attempt 1</t>
        </is>
      </c>
      <c r="G3495" s="39" t="str">
        <f>IF(ISNUMBER(MATCH(F3495,QualityStatuses,0)),"Quality Lead","Non-Quality Lead")</f>
        <v>Non-Quality Lead</v>
      </c>
      <c r="H3495" s="39" t="str">
        <f>IFERROR(INDEX(CampTypes,MATCH(I3495,CampList,0)),"Unattributed")</f>
        <v>Old</v>
      </c>
      <c r="I3495" t="inlineStr">
        <is>
          <t>E_Natuf_Generic_13082026</t>
        </is>
      </c>
      <c r="J3495" t="inlineStr">
        <is>
          <t>E_Natuf_Generic_13082026</t>
        </is>
      </c>
      <c r="K3495" t="inlineStr">
        <is>
          <t>Direct (campaign tagged in CRM)</t>
        </is>
      </c>
      <c r="L3495" t="inlineStr">
        <is>
          <t>E_Natuf_Generic_13082026_Adset1</t>
        </is>
      </c>
      <c r="M3495" t="inlineStr">
        <is>
          <t>E_Natuf_Generic_13082026_Adset1</t>
        </is>
      </c>
      <c r="N3495" t="inlineStr">
        <is>
          <t>E_Natuf_Generic_13082026_Adset1_Ad1</t>
        </is>
      </c>
      <c r="O3495" t="inlineStr">
        <is>
          <t>Natuf</t>
        </is>
      </c>
      <c r="P3495" t="inlineStr">
        <is>
          <t>Facebook</t>
        </is>
      </c>
      <c r="Q3495" t="inlineStr">
        <is>
          <t>Tejaswini Tarigopula</t>
        </is>
      </c>
      <c r="R3495" t="inlineStr">
        <is>
          <t>Shivamani</t>
        </is>
      </c>
      <c r="S3495" t="inlineStr">
        <is>
          <t>-</t>
        </is>
      </c>
      <c r="T3495" t="inlineStr">
        <is>
          <t>Nagpur</t>
        </is>
      </c>
      <c r="U3495" t="inlineStr">
        <is>
          <t xml:space="preserve"> </t>
        </is>
      </c>
      <c r="V3495" t="n">
        <v>1</v>
      </c>
      <c r="W3495" t="n">
        <v>1</v>
      </c>
      <c r="X3495" t="inlineStr">
        <is>
          <t>XXXXXX7993</t>
        </is>
      </c>
      <c r="Y3495" s="72" t="n">
        <v>46326.52037037037</v>
      </c>
    </row>
    <row r="3496">
      <c r="A3496" s="39" t="inlineStr">
        <is>
          <t>6ac21f0e328c48940b338c43</t>
        </is>
      </c>
      <c r="B3496" s="72" t="n">
        <v>46299.63229166667</v>
      </c>
      <c r="C3496" s="70" t="n">
        <v>46299</v>
      </c>
      <c r="D3496" t="inlineStr">
        <is>
          <t>2026-10</t>
        </is>
      </c>
      <c r="E3496" t="inlineStr">
        <is>
          <t>Wk of 2026-09-28</t>
        </is>
      </c>
      <c r="F3496" t="inlineStr">
        <is>
          <t>Connected</t>
        </is>
      </c>
      <c r="G3496" s="39" t="str">
        <f>IF(ISNUMBER(MATCH(F3496,QualityStatuses,0)),"Quality Lead","Non-Quality Lead")</f>
        <v>Non-Quality Lead</v>
      </c>
      <c r="H3496" s="39" t="str">
        <f>IFERROR(INDEX(CampTypes,MATCH(I3496,CampList,0)),"Unattributed")</f>
        <v>Old</v>
      </c>
      <c r="I3496" t="inlineStr">
        <is>
          <t>natuf_Kiosk_14072026_Hindi</t>
        </is>
      </c>
      <c r="J3496" t="inlineStr">
        <is>
          <t>natuf_Kiosk_14072026_Hindi</t>
        </is>
      </c>
      <c r="K3496" t="inlineStr">
        <is>
          <t>Direct (campaign tagged in CRM)</t>
        </is>
      </c>
      <c r="L3496" t="inlineStr">
        <is>
          <t>natuf_Kiosk_23092026_ad set3</t>
        </is>
      </c>
      <c r="M3496" t="inlineStr">
        <is>
          <t>natuf_Kiosk_23092026_ad set3</t>
        </is>
      </c>
      <c r="N3496" t="inlineStr">
        <is>
          <t>natuf_Kiosk_23092026_ad set3_ad1</t>
        </is>
      </c>
      <c r="O3496" t="inlineStr">
        <is>
          <t>Natuf</t>
        </is>
      </c>
      <c r="P3496" t="inlineStr">
        <is>
          <t>Facebook</t>
        </is>
      </c>
      <c r="Q3496" t="inlineStr">
        <is>
          <t>Deepak Rai</t>
        </is>
      </c>
      <c r="R3496" t="inlineStr">
        <is>
          <t>Tejaswini Tarigopula</t>
        </is>
      </c>
      <c r="S3496" t="inlineStr">
        <is>
          <t>-</t>
        </is>
      </c>
      <c r="T3496" t="inlineStr">
        <is>
          <t>Agartala</t>
        </is>
      </c>
      <c r="U3496" t="inlineStr">
        <is>
          <t xml:space="preserve"> </t>
        </is>
      </c>
      <c r="V3496" t="n">
        <v>1</v>
      </c>
      <c r="W3496" t="n">
        <v>0</v>
      </c>
      <c r="X3496" t="inlineStr">
        <is>
          <t>XXXXXX4154</t>
        </is>
      </c>
      <c r="Y3496" s="72" t="n">
        <v>46326.52037037037</v>
      </c>
    </row>
    <row r="3497">
      <c r="A3497" s="39" t="inlineStr">
        <is>
          <t>6ac21e261dd870a4d4b7cb02</t>
        </is>
      </c>
      <c r="B3497" s="72" t="n">
        <v>46299.62960648148</v>
      </c>
      <c r="C3497" s="70" t="n">
        <v>46299</v>
      </c>
      <c r="D3497" t="inlineStr">
        <is>
          <t>2026-10</t>
        </is>
      </c>
      <c r="E3497" t="inlineStr">
        <is>
          <t>Wk of 2026-09-28</t>
        </is>
      </c>
      <c r="F3497" t="inlineStr">
        <is>
          <t>Meeting Conducted</t>
        </is>
      </c>
      <c r="G3497" s="39" t="str">
        <f>IF(ISNUMBER(MATCH(F3497,QualityStatuses,0)),"Quality Lead","Non-Quality Lead")</f>
        <v>Quality Lead</v>
      </c>
      <c r="H3497" s="39" t="str">
        <f>IFERROR(INDEX(CampTypes,MATCH(I3497,CampList,0)),"Unattributed")</f>
        <v>Old</v>
      </c>
      <c r="I3497" t="inlineStr">
        <is>
          <t>E_Suresh_Natuf_Kiosk_07072026</t>
        </is>
      </c>
      <c r="J3497" t="inlineStr">
        <is>
          <t>E_Suresh_Natuf_Kiosk_07072026</t>
        </is>
      </c>
      <c r="K3497" t="inlineStr">
        <is>
          <t>Direct (campaign tagged in CRM)</t>
        </is>
      </c>
      <c r="L3497" t="inlineStr">
        <is>
          <t>E_Suresh_Natuf_Kiosk_07072026_Adset5</t>
        </is>
      </c>
      <c r="M3497" t="inlineStr">
        <is>
          <t>E_Suresh_Natuf_Kiosk_07072026_Adset5</t>
        </is>
      </c>
      <c r="N3497" t="inlineStr">
        <is>
          <t>E_Hindi_Suresh_Natuf_Kiosk_07072026_Adset5_ad3 – Copy 2</t>
        </is>
      </c>
      <c r="O3497" t="inlineStr">
        <is>
          <t>Natuf</t>
        </is>
      </c>
      <c r="P3497" t="inlineStr">
        <is>
          <t>Facebook</t>
        </is>
      </c>
      <c r="Q3497" t="inlineStr">
        <is>
          <t>Tejaswini Tarigopula</t>
        </is>
      </c>
      <c r="R3497" t="inlineStr">
        <is>
          <t>Arjuman Vidya Sagar</t>
        </is>
      </c>
      <c r="S3497" t="inlineStr">
        <is>
          <t>-</t>
        </is>
      </c>
      <c r="T3497" t="inlineStr">
        <is>
          <t>Bangalore</t>
        </is>
      </c>
      <c r="U3497" t="inlineStr">
        <is>
          <t xml:space="preserve"> </t>
        </is>
      </c>
      <c r="V3497" t="n">
        <v>9</v>
      </c>
      <c r="W3497" t="n">
        <v>4</v>
      </c>
      <c r="X3497" t="inlineStr">
        <is>
          <t>XXXXXX8907</t>
        </is>
      </c>
      <c r="Y3497" s="72" t="n">
        <v>46326.52037037037</v>
      </c>
    </row>
    <row r="3498">
      <c r="A3498" s="39" t="inlineStr">
        <is>
          <t>6ac211f4de1422a4d9c201bf</t>
        </is>
      </c>
      <c r="B3498" s="72" t="n">
        <v>46299.59347222222</v>
      </c>
      <c r="C3498" s="70" t="n">
        <v>46299</v>
      </c>
      <c r="D3498" t="inlineStr">
        <is>
          <t>2026-10</t>
        </is>
      </c>
      <c r="E3498" t="inlineStr">
        <is>
          <t>Wk of 2026-09-28</t>
        </is>
      </c>
      <c r="F3498" t="inlineStr">
        <is>
          <t>Details Shared</t>
        </is>
      </c>
      <c r="G3498" s="39" t="str">
        <f>IF(ISNUMBER(MATCH(F3498,QualityStatuses,0)),"Quality Lead","Non-Quality Lead")</f>
        <v>Quality Lead</v>
      </c>
      <c r="H3498" s="39" t="str">
        <f>IFERROR(INDEX(CampTypes,MATCH(I3498,CampList,0)),"Unattributed")</f>
        <v>Old</v>
      </c>
      <c r="I3498" t="inlineStr">
        <is>
          <t>E_Karan_Natuf_All_07072026</t>
        </is>
      </c>
      <c r="J3498" t="inlineStr">
        <is>
          <t>E_Karan_Natuf_All_07072026</t>
        </is>
      </c>
      <c r="K3498" t="inlineStr">
        <is>
          <t>Direct (campaign tagged in CRM)</t>
        </is>
      </c>
      <c r="L3498" t="inlineStr">
        <is>
          <t>E_Karan_Natuf_Fragship_07072026_Adset2</t>
        </is>
      </c>
      <c r="M3498" t="inlineStr">
        <is>
          <t>E_Karan_Natuf_Fragship_07072026_Adset2</t>
        </is>
      </c>
      <c r="N3498" t="inlineStr">
        <is>
          <t>E_Karan_Natuf_Flagship_Cafe_07072026_Adset2_Ad1 – Copy 2</t>
        </is>
      </c>
      <c r="O3498" t="inlineStr">
        <is>
          <t>Natuf</t>
        </is>
      </c>
      <c r="P3498" t="inlineStr">
        <is>
          <t>Facebook</t>
        </is>
      </c>
      <c r="Q3498" t="inlineStr">
        <is>
          <t>Tejaswini Tarigopula</t>
        </is>
      </c>
      <c r="R3498" t="inlineStr">
        <is>
          <t>Prabhudatta Pattanaik</t>
        </is>
      </c>
      <c r="S3498" t="inlineStr">
        <is>
          <t>-</t>
        </is>
      </c>
      <c r="T3498" t="inlineStr">
        <is>
          <t>Noida</t>
        </is>
      </c>
      <c r="U3498" t="inlineStr">
        <is>
          <t xml:space="preserve"> </t>
        </is>
      </c>
      <c r="V3498" t="n">
        <v>3</v>
      </c>
      <c r="W3498" t="n">
        <v>2</v>
      </c>
      <c r="X3498" t="inlineStr">
        <is>
          <t>XXXXXX8100</t>
        </is>
      </c>
      <c r="Y3498" s="72" t="n">
        <v>46326.52037037037</v>
      </c>
    </row>
    <row r="3499">
      <c r="A3499" s="39" t="inlineStr">
        <is>
          <t>6ac210bdd4fb613e9c01ce23</t>
        </is>
      </c>
      <c r="B3499" s="72" t="n">
        <v>46299.58987268519</v>
      </c>
      <c r="C3499" s="70" t="n">
        <v>46299</v>
      </c>
      <c r="D3499" t="inlineStr">
        <is>
          <t>2026-10</t>
        </is>
      </c>
      <c r="E3499" t="inlineStr">
        <is>
          <t>Wk of 2026-09-28</t>
        </is>
      </c>
      <c r="F3499" t="inlineStr">
        <is>
          <t>Attempt 4</t>
        </is>
      </c>
      <c r="G3499" s="39" t="str">
        <f>IF(ISNUMBER(MATCH(F3499,QualityStatuses,0)),"Quality Lead","Non-Quality Lead")</f>
        <v>Non-Quality Lead</v>
      </c>
      <c r="H3499" s="39" t="str">
        <f>IFERROR(INDEX(CampTypes,MATCH(I3499,CampList,0)),"Unattributed")</f>
        <v>Old</v>
      </c>
      <c r="I3499" t="inlineStr">
        <is>
          <t>E_Natuf_Generic_13082026</t>
        </is>
      </c>
      <c r="J3499" t="inlineStr">
        <is>
          <t>E_Natuf_Generic_13082026</t>
        </is>
      </c>
      <c r="K3499" t="inlineStr">
        <is>
          <t>Direct (campaign tagged in CRM)</t>
        </is>
      </c>
      <c r="L3499" t="inlineStr">
        <is>
          <t>E_Natuf_Generic_13082026_Adset1</t>
        </is>
      </c>
      <c r="M3499" t="inlineStr">
        <is>
          <t>E_Natuf_Generic_13082026_Adset1</t>
        </is>
      </c>
      <c r="N3499" t="inlineStr">
        <is>
          <t>E_Natuf_Generic_13082026_Adset1_Ad1</t>
        </is>
      </c>
      <c r="O3499" t="inlineStr">
        <is>
          <t>Natuf</t>
        </is>
      </c>
      <c r="P3499" t="inlineStr">
        <is>
          <t>Facebook</t>
        </is>
      </c>
      <c r="Q3499" t="inlineStr">
        <is>
          <t>Tejaswini Tarigopula</t>
        </is>
      </c>
      <c r="R3499" t="inlineStr">
        <is>
          <t>Shivani Sharma</t>
        </is>
      </c>
      <c r="S3499" t="inlineStr">
        <is>
          <t>-</t>
        </is>
      </c>
      <c r="T3499" t="inlineStr">
        <is>
          <t>Lucknow</t>
        </is>
      </c>
      <c r="U3499" t="inlineStr">
        <is>
          <t xml:space="preserve"> </t>
        </is>
      </c>
      <c r="V3499" t="n">
        <v>3</v>
      </c>
      <c r="W3499" t="n">
        <v>0</v>
      </c>
      <c r="X3499" t="inlineStr">
        <is>
          <t>XXXXXX7529</t>
        </is>
      </c>
      <c r="Y3499" s="72" t="n">
        <v>46326.52037037037</v>
      </c>
    </row>
    <row r="3500">
      <c r="A3500" s="39" t="inlineStr">
        <is>
          <t>6ac2053728edd2f5bf762c36</t>
        </is>
      </c>
      <c r="B3500" s="72" t="n">
        <v>46299.55572916667</v>
      </c>
      <c r="C3500" s="70" t="n">
        <v>46299</v>
      </c>
      <c r="D3500" t="inlineStr">
        <is>
          <t>2026-10</t>
        </is>
      </c>
      <c r="E3500" t="inlineStr">
        <is>
          <t>Wk of 2026-09-28</t>
        </is>
      </c>
      <c r="F3500" t="inlineStr">
        <is>
          <t>Attempt 1</t>
        </is>
      </c>
      <c r="G3500" s="39" t="str">
        <f>IF(ISNUMBER(MATCH(F3500,QualityStatuses,0)),"Quality Lead","Non-Quality Lead")</f>
        <v>Non-Quality Lead</v>
      </c>
      <c r="H3500" s="39" t="str">
        <f>IFERROR(INDEX(CampTypes,MATCH(I3500,CampList,0)),"Unattributed")</f>
        <v>Old</v>
      </c>
      <c r="I3500" t="inlineStr">
        <is>
          <t>E_Natuf_Generic_13082026</t>
        </is>
      </c>
      <c r="J3500" t="inlineStr">
        <is>
          <t>E_Natuf_Generic_13082026</t>
        </is>
      </c>
      <c r="K3500" t="inlineStr">
        <is>
          <t>Direct (campaign tagged in CRM)</t>
        </is>
      </c>
      <c r="L3500" t="inlineStr">
        <is>
          <t>E_Natuf_Generic_13082026_Adset1</t>
        </is>
      </c>
      <c r="M3500" t="inlineStr">
        <is>
          <t>E_Natuf_Generic_13082026_Adset1</t>
        </is>
      </c>
      <c r="N3500" t="inlineStr">
        <is>
          <t>E_Natuf_Generic_13082026_Adset1_Ad1</t>
        </is>
      </c>
      <c r="O3500" t="inlineStr">
        <is>
          <t>Natuf</t>
        </is>
      </c>
      <c r="P3500" t="inlineStr">
        <is>
          <t>Facebook</t>
        </is>
      </c>
      <c r="Q3500" t="inlineStr">
        <is>
          <t>Tejaswini Tarigopula</t>
        </is>
      </c>
      <c r="R3500" t="inlineStr">
        <is>
          <t>Shivamani</t>
        </is>
      </c>
      <c r="S3500" t="inlineStr">
        <is>
          <t>-</t>
        </is>
      </c>
      <c r="T3500" t="inlineStr">
        <is>
          <t>Pune</t>
        </is>
      </c>
      <c r="U3500" t="inlineStr">
        <is>
          <t xml:space="preserve"> </t>
        </is>
      </c>
      <c r="V3500" t="n">
        <v>2</v>
      </c>
      <c r="W3500" t="n">
        <v>1</v>
      </c>
      <c r="X3500" t="inlineStr">
        <is>
          <t>XXXXXX1119</t>
        </is>
      </c>
      <c r="Y3500" s="72" t="n">
        <v>46326.52037037037</v>
      </c>
    </row>
    <row r="3501">
      <c r="A3501" s="39" t="inlineStr">
        <is>
          <t>6ac20270631d5171394860e3</t>
        </is>
      </c>
      <c r="B3501" s="72" t="n">
        <v>46299.5475</v>
      </c>
      <c r="C3501" s="70" t="n">
        <v>46299</v>
      </c>
      <c r="D3501" t="inlineStr">
        <is>
          <t>2026-10</t>
        </is>
      </c>
      <c r="E3501" t="inlineStr">
        <is>
          <t>Wk of 2026-09-28</t>
        </is>
      </c>
      <c r="F3501" t="inlineStr">
        <is>
          <t>Attempt 1</t>
        </is>
      </c>
      <c r="G3501" s="39" t="str">
        <f>IF(ISNUMBER(MATCH(F3501,QualityStatuses,0)),"Quality Lead","Non-Quality Lead")</f>
        <v>Non-Quality Lead</v>
      </c>
      <c r="H3501" s="39" t="str">
        <f>IFERROR(INDEX(CampTypes,MATCH(I3501,CampList,0)),"Unattributed")</f>
        <v>Old</v>
      </c>
      <c r="I3501" t="inlineStr">
        <is>
          <t>natuf_Kiosk_14072026_Hindi</t>
        </is>
      </c>
      <c r="J3501" t="inlineStr">
        <is>
          <t>natuf_Kiosk_14072026_Hindi</t>
        </is>
      </c>
      <c r="K3501" t="inlineStr">
        <is>
          <t>Direct (campaign tagged in CRM)</t>
        </is>
      </c>
      <c r="L3501" t="inlineStr">
        <is>
          <t>natuf_Kiosk_14072026_Highest-converting industries</t>
        </is>
      </c>
      <c r="M3501" t="inlineStr">
        <is>
          <t>natuf_Kiosk_14072026_Highest-converting industries</t>
        </is>
      </c>
      <c r="N3501" t="inlineStr">
        <is>
          <t>natuf_Kiosk_14072026_ad set_ad1</t>
        </is>
      </c>
      <c r="O3501" t="inlineStr">
        <is>
          <t>Natuf</t>
        </is>
      </c>
      <c r="P3501" t="inlineStr">
        <is>
          <t>Facebook</t>
        </is>
      </c>
      <c r="Q3501" t="inlineStr">
        <is>
          <t>Marshal Malbari</t>
        </is>
      </c>
      <c r="R3501" t="inlineStr">
        <is>
          <t>Rinkita Virvani</t>
        </is>
      </c>
      <c r="S3501" t="inlineStr">
        <is>
          <t>-</t>
        </is>
      </c>
      <c r="T3501" t="inlineStr">
        <is>
          <t>Nagaur</t>
        </is>
      </c>
      <c r="U3501" t="inlineStr">
        <is>
          <t xml:space="preserve"> </t>
        </is>
      </c>
      <c r="V3501" t="n">
        <v>6</v>
      </c>
      <c r="W3501" t="n">
        <v>0</v>
      </c>
      <c r="X3501" t="inlineStr">
        <is>
          <t>XXXXXX0204</t>
        </is>
      </c>
      <c r="Y3501" s="72" t="n">
        <v>46326.52037037037</v>
      </c>
    </row>
    <row r="3502">
      <c r="A3502" s="39" t="inlineStr">
        <is>
          <t>6ac1fe019f2b225b5ecb7265</t>
        </is>
      </c>
      <c r="B3502" s="72" t="n">
        <v>46299.53436342593</v>
      </c>
      <c r="C3502" s="70" t="n">
        <v>46299</v>
      </c>
      <c r="D3502" t="inlineStr">
        <is>
          <t>2026-10</t>
        </is>
      </c>
      <c r="E3502" t="inlineStr">
        <is>
          <t>Wk of 2026-09-28</t>
        </is>
      </c>
      <c r="F3502" t="inlineStr">
        <is>
          <t>Connected</t>
        </is>
      </c>
      <c r="G3502" s="39" t="str">
        <f>IF(ISNUMBER(MATCH(F3502,QualityStatuses,0)),"Quality Lead","Non-Quality Lead")</f>
        <v>Non-Quality Lead</v>
      </c>
      <c r="H3502" s="39" t="str">
        <f>IFERROR(INDEX(CampTypes,MATCH(I3502,CampList,0)),"Unattributed")</f>
        <v>Old</v>
      </c>
      <c r="I3502" t="inlineStr">
        <is>
          <t>E_Selva_Natuf_All_07072026</t>
        </is>
      </c>
      <c r="J3502" t="inlineStr">
        <is>
          <t>E_Selva_Natuf_All_07072026</t>
        </is>
      </c>
      <c r="K3502" t="inlineStr">
        <is>
          <t>Direct (campaign tagged in CRM)</t>
        </is>
      </c>
      <c r="L3502" t="inlineStr">
        <is>
          <t>E_Selva_Natuf_Sign_07072026_Adset3</t>
        </is>
      </c>
      <c r="M3502" t="inlineStr">
        <is>
          <t>E_Selva_Natuf_Sign_07072026_Adset3</t>
        </is>
      </c>
      <c r="N3502" t="inlineStr">
        <is>
          <t>E_Selva_Natuf_Sign_07072026_Adset2_Ad1</t>
        </is>
      </c>
      <c r="O3502" t="inlineStr">
        <is>
          <t>Natuf</t>
        </is>
      </c>
      <c r="P3502" t="inlineStr">
        <is>
          <t>Facebook</t>
        </is>
      </c>
      <c r="Q3502" t="inlineStr">
        <is>
          <t>Marshal Malbari</t>
        </is>
      </c>
      <c r="R3502" t="inlineStr">
        <is>
          <t>Vanita Joshi</t>
        </is>
      </c>
      <c r="S3502" t="inlineStr">
        <is>
          <t>-</t>
        </is>
      </c>
      <c r="T3502" t="inlineStr">
        <is>
          <t>Patna</t>
        </is>
      </c>
      <c r="U3502" t="inlineStr">
        <is>
          <t xml:space="preserve"> </t>
        </is>
      </c>
      <c r="V3502" t="n">
        <v>9</v>
      </c>
      <c r="W3502" t="n">
        <v>2</v>
      </c>
      <c r="X3502" t="inlineStr">
        <is>
          <t>XXXXXX6322</t>
        </is>
      </c>
      <c r="Y3502" s="72" t="n">
        <v>46326.52037037037</v>
      </c>
    </row>
    <row r="3503">
      <c r="A3503" s="39" t="inlineStr">
        <is>
          <t>6ac1f8b9b33c8da64f9e9953</t>
        </is>
      </c>
      <c r="B3503" s="72" t="n">
        <v>46299.51871527778</v>
      </c>
      <c r="C3503" s="70" t="n">
        <v>46299</v>
      </c>
      <c r="D3503" t="inlineStr">
        <is>
          <t>2026-10</t>
        </is>
      </c>
      <c r="E3503" t="inlineStr">
        <is>
          <t>Wk of 2026-09-28</t>
        </is>
      </c>
      <c r="F3503" t="inlineStr">
        <is>
          <t>Meeting Conducted</t>
        </is>
      </c>
      <c r="G3503" s="39" t="str">
        <f>IF(ISNUMBER(MATCH(F3503,QualityStatuses,0)),"Quality Lead","Non-Quality Lead")</f>
        <v>Quality Lead</v>
      </c>
      <c r="H3503" s="39" t="str">
        <f>IFERROR(INDEX(CampTypes,MATCH(I3503,CampList,0)),"Unattributed")</f>
        <v>Old</v>
      </c>
      <c r="I3503" t="inlineStr">
        <is>
          <t>E_Natuf_Foco_10092026</t>
        </is>
      </c>
      <c r="J3503" t="inlineStr">
        <is>
          <t>E_Natuf_Foco_10092026</t>
        </is>
      </c>
      <c r="K3503" t="inlineStr">
        <is>
          <t>Direct (campaign tagged in CRM)</t>
        </is>
      </c>
      <c r="L3503" t="inlineStr">
        <is>
          <t>E_Natuf_Foco_10092026_Ad Set4</t>
        </is>
      </c>
      <c r="M3503" t="inlineStr">
        <is>
          <t>E_Natuf_Foco_10092026_Ad Set4</t>
        </is>
      </c>
      <c r="N3503" t="inlineStr">
        <is>
          <t>E_Natuf_Foco_10092026_Ad Set4_Ad4 -1</t>
        </is>
      </c>
      <c r="O3503" t="inlineStr">
        <is>
          <t>Natuf</t>
        </is>
      </c>
      <c r="P3503" t="inlineStr">
        <is>
          <t>Facebook</t>
        </is>
      </c>
      <c r="Q3503" t="inlineStr">
        <is>
          <t>Marshal Malbari</t>
        </is>
      </c>
      <c r="R3503" t="inlineStr">
        <is>
          <t>Shubham Menon</t>
        </is>
      </c>
      <c r="S3503" t="inlineStr">
        <is>
          <t>-</t>
        </is>
      </c>
      <c r="T3503" t="inlineStr">
        <is>
          <t>Pune</t>
        </is>
      </c>
      <c r="U3503" t="inlineStr">
        <is>
          <t xml:space="preserve"> </t>
        </is>
      </c>
      <c r="V3503" t="n">
        <v>26</v>
      </c>
      <c r="W3503" t="n">
        <v>13</v>
      </c>
      <c r="X3503" t="inlineStr">
        <is>
          <t>XXXXXX7568</t>
        </is>
      </c>
      <c r="Y3503" s="72" t="n">
        <v>46326.52037037037</v>
      </c>
    </row>
    <row r="3504">
      <c r="A3504" s="39" t="inlineStr">
        <is>
          <t>6ac1f6424fb7df07774e4ff4</t>
        </is>
      </c>
      <c r="B3504" s="72" t="n">
        <v>46299.51141203703</v>
      </c>
      <c r="C3504" s="70" t="n">
        <v>46299</v>
      </c>
      <c r="D3504" t="inlineStr">
        <is>
          <t>2026-10</t>
        </is>
      </c>
      <c r="E3504" t="inlineStr">
        <is>
          <t>Wk of 2026-09-28</t>
        </is>
      </c>
      <c r="F3504" t="inlineStr">
        <is>
          <t>Attempt 2</t>
        </is>
      </c>
      <c r="G3504" s="39" t="str">
        <f>IF(ISNUMBER(MATCH(F3504,QualityStatuses,0)),"Quality Lead","Non-Quality Lead")</f>
        <v>Non-Quality Lead</v>
      </c>
      <c r="H3504" s="39" t="str">
        <f>IFERROR(INDEX(CampTypes,MATCH(I3504,CampList,0)),"Unattributed")</f>
        <v>Old</v>
      </c>
      <c r="I3504" t="inlineStr">
        <is>
          <t>natuf_Kiosk_14072026_Hindi</t>
        </is>
      </c>
      <c r="J3504" t="inlineStr">
        <is>
          <t>natuf_Kiosk_14072026_Hindi</t>
        </is>
      </c>
      <c r="K3504" t="inlineStr">
        <is>
          <t>Direct (campaign tagged in CRM)</t>
        </is>
      </c>
      <c r="L3504" t="inlineStr">
        <is>
          <t>natuf_Kiosk_23092026_ad set3</t>
        </is>
      </c>
      <c r="M3504" t="inlineStr">
        <is>
          <t>natuf_Kiosk_23092026_ad set3</t>
        </is>
      </c>
      <c r="N3504" t="inlineStr">
        <is>
          <t>natuf_Kiosk_23092026_ad set3_ad1</t>
        </is>
      </c>
      <c r="O3504" t="inlineStr">
        <is>
          <t>Natuf</t>
        </is>
      </c>
      <c r="P3504" t="inlineStr">
        <is>
          <t>Facebook</t>
        </is>
      </c>
      <c r="Q3504" t="inlineStr">
        <is>
          <t>Deepak Rai</t>
        </is>
      </c>
      <c r="R3504" t="inlineStr">
        <is>
          <t>Tejaswini Tarigopula</t>
        </is>
      </c>
      <c r="S3504" t="inlineStr">
        <is>
          <t>-</t>
        </is>
      </c>
      <c r="T3504" t="inlineStr">
        <is>
          <t>Dhemaji</t>
        </is>
      </c>
      <c r="U3504" t="inlineStr">
        <is>
          <t xml:space="preserve"> </t>
        </is>
      </c>
      <c r="V3504" t="n">
        <v>2</v>
      </c>
      <c r="W3504" t="n">
        <v>0</v>
      </c>
      <c r="X3504" t="inlineStr">
        <is>
          <t>XXXXXX2697</t>
        </is>
      </c>
      <c r="Y3504" s="72" t="n">
        <v>46326.52037037037</v>
      </c>
    </row>
    <row r="3505">
      <c r="A3505" s="39" t="inlineStr">
        <is>
          <t>6ac1f31667ac14094d92667b</t>
        </is>
      </c>
      <c r="B3505" s="72" t="n">
        <v>46299.50201388889</v>
      </c>
      <c r="C3505" s="70" t="n">
        <v>46299</v>
      </c>
      <c r="D3505" t="inlineStr">
        <is>
          <t>2026-10</t>
        </is>
      </c>
      <c r="E3505" t="inlineStr">
        <is>
          <t>Wk of 2026-09-28</t>
        </is>
      </c>
      <c r="F3505" t="inlineStr">
        <is>
          <t>Attempt 2</t>
        </is>
      </c>
      <c r="G3505" s="39" t="str">
        <f>IF(ISNUMBER(MATCH(F3505,QualityStatuses,0)),"Quality Lead","Non-Quality Lead")</f>
        <v>Non-Quality Lead</v>
      </c>
      <c r="H3505" s="39" t="str">
        <f>IFERROR(INDEX(CampTypes,MATCH(I3505,CampList,0)),"Unattributed")</f>
        <v>Old</v>
      </c>
      <c r="I3505" t="inlineStr">
        <is>
          <t>E_Suresh_Natuf_Kiosk_07072026</t>
        </is>
      </c>
      <c r="J3505" t="inlineStr">
        <is>
          <t>E_Suresh_Natuf_Kiosk_07072026</t>
        </is>
      </c>
      <c r="K3505" t="inlineStr">
        <is>
          <t>Direct (campaign tagged in CRM)</t>
        </is>
      </c>
      <c r="L3505" t="inlineStr">
        <is>
          <t>E_Suresh_Natuf_Kiosk_07072026_Adset5</t>
        </is>
      </c>
      <c r="M3505" t="inlineStr">
        <is>
          <t>E_Suresh_Natuf_Kiosk_07072026_Adset5</t>
        </is>
      </c>
      <c r="N3505" t="inlineStr">
        <is>
          <t>E_Hindi_Suresh_Natuf_Kiosk_07072026_Adset5_ad3 – Copy 2</t>
        </is>
      </c>
      <c r="O3505" t="inlineStr">
        <is>
          <t>Natuf</t>
        </is>
      </c>
      <c r="P3505" t="inlineStr">
        <is>
          <t>Facebook</t>
        </is>
      </c>
      <c r="Q3505" t="inlineStr">
        <is>
          <t>Marshal Malbari</t>
        </is>
      </c>
      <c r="R3505" t="inlineStr">
        <is>
          <t>Rudresh Thorat</t>
        </is>
      </c>
      <c r="S3505" t="inlineStr">
        <is>
          <t>-</t>
        </is>
      </c>
      <c r="T3505" t="inlineStr">
        <is>
          <t>Sonepat</t>
        </is>
      </c>
      <c r="U3505" t="inlineStr">
        <is>
          <t xml:space="preserve"> </t>
        </is>
      </c>
      <c r="V3505" t="n">
        <v>2</v>
      </c>
      <c r="W3505" t="n">
        <v>0</v>
      </c>
      <c r="X3505" t="inlineStr">
        <is>
          <t>XXXXXX3880</t>
        </is>
      </c>
      <c r="Y3505" s="72" t="n">
        <v>46326.52037037037</v>
      </c>
    </row>
    <row r="3506">
      <c r="A3506" s="39" t="inlineStr">
        <is>
          <t>6ac1cacaf69f97578acb49d5</t>
        </is>
      </c>
      <c r="B3506" s="72" t="n">
        <v>46299.38261574074</v>
      </c>
      <c r="C3506" s="70" t="n">
        <v>46299</v>
      </c>
      <c r="D3506" t="inlineStr">
        <is>
          <t>2026-10</t>
        </is>
      </c>
      <c r="E3506" t="inlineStr">
        <is>
          <t>Wk of 2026-09-28</t>
        </is>
      </c>
      <c r="F3506" t="inlineStr">
        <is>
          <t>Lost</t>
        </is>
      </c>
      <c r="G3506" s="39" t="str">
        <f>IF(ISNUMBER(MATCH(F3506,QualityStatuses,0)),"Quality Lead","Non-Quality Lead")</f>
        <v>Non-Quality Lead</v>
      </c>
      <c r="H3506" s="39" t="str">
        <f>IFERROR(INDEX(CampTypes,MATCH(I3506,CampList,0)),"Unattributed")</f>
        <v>Old</v>
      </c>
      <c r="I3506" t="inlineStr">
        <is>
          <t>E_Selva_Natuf_All_07072026</t>
        </is>
      </c>
      <c r="J3506" t="inlineStr">
        <is>
          <t>E_Selva_Natuf_All_07072026</t>
        </is>
      </c>
      <c r="K3506" t="inlineStr">
        <is>
          <t>Direct (campaign tagged in CRM)</t>
        </is>
      </c>
      <c r="L3506" t="inlineStr">
        <is>
          <t>E_Selva_Natuf_Sign_07072026_Adset3</t>
        </is>
      </c>
      <c r="M3506" t="inlineStr">
        <is>
          <t>E_Selva_Natuf_Sign_07072026_Adset3</t>
        </is>
      </c>
      <c r="N3506" t="inlineStr">
        <is>
          <t>E_Selva_Natuf_Sign_07072026_Adset2_Ad1 – Copy</t>
        </is>
      </c>
      <c r="O3506" t="inlineStr">
        <is>
          <t>Natuf</t>
        </is>
      </c>
      <c r="P3506" t="inlineStr">
        <is>
          <t>Facebook</t>
        </is>
      </c>
      <c r="Q3506" t="inlineStr">
        <is>
          <t>Marshal Malbari</t>
        </is>
      </c>
      <c r="R3506" t="inlineStr">
        <is>
          <t>Tanishq A</t>
        </is>
      </c>
      <c r="S3506" t="inlineStr">
        <is>
          <t>DNP - Did Not Pick Up</t>
        </is>
      </c>
      <c r="T3506" t="inlineStr">
        <is>
          <t>Guntur</t>
        </is>
      </c>
      <c r="U3506" t="inlineStr">
        <is>
          <t xml:space="preserve"> </t>
        </is>
      </c>
      <c r="V3506" t="n">
        <v>7</v>
      </c>
      <c r="W3506" t="n">
        <v>0</v>
      </c>
      <c r="X3506" t="inlineStr">
        <is>
          <t>XXXXXX3221</t>
        </is>
      </c>
      <c r="Y3506" s="72" t="n">
        <v>46326.52037037037</v>
      </c>
    </row>
    <row r="3507">
      <c r="A3507" s="39" t="inlineStr">
        <is>
          <t>6ac1c7575e61cce8b71952e9</t>
        </is>
      </c>
      <c r="B3507" s="72" t="n">
        <v>46299.37239583334</v>
      </c>
      <c r="C3507" s="70" t="n">
        <v>46299</v>
      </c>
      <c r="D3507" t="inlineStr">
        <is>
          <t>2026-10</t>
        </is>
      </c>
      <c r="E3507" t="inlineStr">
        <is>
          <t>Wk of 2026-09-28</t>
        </is>
      </c>
      <c r="F3507" t="inlineStr">
        <is>
          <t>Meeting Conducted</t>
        </is>
      </c>
      <c r="G3507" s="39" t="str">
        <f>IF(ISNUMBER(MATCH(F3507,QualityStatuses,0)),"Quality Lead","Non-Quality Lead")</f>
        <v>Quality Lead</v>
      </c>
      <c r="H3507" s="39" t="str">
        <f>IFERROR(INDEX(CampTypes,MATCH(I3507,CampList,0)),"Unattributed")</f>
        <v>Old</v>
      </c>
      <c r="I3507" t="inlineStr">
        <is>
          <t>E_Natuf_Generic_13082026</t>
        </is>
      </c>
      <c r="J3507" t="inlineStr">
        <is>
          <t>E_Natuf_Generic_13082026</t>
        </is>
      </c>
      <c r="K3507" t="inlineStr">
        <is>
          <t>Direct (campaign tagged in CRM)</t>
        </is>
      </c>
      <c r="L3507" t="inlineStr">
        <is>
          <t>E_Natuf_Generic_13082026_Adset1</t>
        </is>
      </c>
      <c r="M3507" t="inlineStr">
        <is>
          <t>E_Natuf_Generic_13082026_Adset1</t>
        </is>
      </c>
      <c r="N3507" t="inlineStr">
        <is>
          <t>E_Natuf_Generic_13082026_Adset1_Ad1</t>
        </is>
      </c>
      <c r="O3507" t="inlineStr">
        <is>
          <t>Natuf</t>
        </is>
      </c>
      <c r="P3507" t="inlineStr">
        <is>
          <t>Facebook</t>
        </is>
      </c>
      <c r="Q3507" t="inlineStr">
        <is>
          <t>Tejaswini Tarigopula</t>
        </is>
      </c>
      <c r="R3507" t="inlineStr">
        <is>
          <t>Rauth Sanketh</t>
        </is>
      </c>
      <c r="S3507" t="inlineStr">
        <is>
          <t>-</t>
        </is>
      </c>
      <c r="T3507" t="inlineStr">
        <is>
          <t>faridabad</t>
        </is>
      </c>
      <c r="U3507" t="inlineStr">
        <is>
          <t xml:space="preserve"> </t>
        </is>
      </c>
      <c r="V3507" t="n">
        <v>6</v>
      </c>
      <c r="W3507" t="n">
        <v>2</v>
      </c>
      <c r="X3507" t="inlineStr">
        <is>
          <t>XXXXXX5659</t>
        </is>
      </c>
      <c r="Y3507" s="72" t="n">
        <v>46326.52037037037</v>
      </c>
    </row>
    <row r="3508">
      <c r="A3508" s="39" t="inlineStr">
        <is>
          <t>6ac1c75427d141523397967e</t>
        </is>
      </c>
      <c r="B3508" s="72" t="n">
        <v>46299.37236111111</v>
      </c>
      <c r="C3508" s="70" t="n">
        <v>46299</v>
      </c>
      <c r="D3508" t="inlineStr">
        <is>
          <t>2026-10</t>
        </is>
      </c>
      <c r="E3508" t="inlineStr">
        <is>
          <t>Wk of 2026-09-28</t>
        </is>
      </c>
      <c r="F3508" t="inlineStr">
        <is>
          <t>Connected</t>
        </is>
      </c>
      <c r="G3508" s="39" t="str">
        <f>IF(ISNUMBER(MATCH(F3508,QualityStatuses,0)),"Quality Lead","Non-Quality Lead")</f>
        <v>Non-Quality Lead</v>
      </c>
      <c r="H3508" s="39" t="str">
        <f>IFERROR(INDEX(CampTypes,MATCH(I3508,CampList,0)),"Unattributed")</f>
        <v>Old</v>
      </c>
      <c r="I3508" t="inlineStr">
        <is>
          <t>E_Natuf_Generic_13082026</t>
        </is>
      </c>
      <c r="J3508" t="inlineStr">
        <is>
          <t>E_Natuf_Generic_13082026</t>
        </is>
      </c>
      <c r="K3508" t="inlineStr">
        <is>
          <t>Direct (campaign tagged in CRM)</t>
        </is>
      </c>
      <c r="L3508" t="inlineStr">
        <is>
          <t>E_Natuf_Generic_13082026_Adset1</t>
        </is>
      </c>
      <c r="M3508" t="inlineStr">
        <is>
          <t>E_Natuf_Generic_13082026_Adset1</t>
        </is>
      </c>
      <c r="N3508" t="inlineStr">
        <is>
          <t>E_Natuf_Generic_13082026_Adset1_Ad1</t>
        </is>
      </c>
      <c r="O3508" t="inlineStr">
        <is>
          <t>Natuf</t>
        </is>
      </c>
      <c r="P3508" t="inlineStr">
        <is>
          <t>Facebook</t>
        </is>
      </c>
      <c r="Q3508" t="inlineStr">
        <is>
          <t>Tejaswini Tarigopula</t>
        </is>
      </c>
      <c r="R3508" t="inlineStr">
        <is>
          <t>Shivani Sharma</t>
        </is>
      </c>
      <c r="S3508" t="inlineStr">
        <is>
          <t>-</t>
        </is>
      </c>
      <c r="T3508" t="inlineStr">
        <is>
          <t>Shamshabad</t>
        </is>
      </c>
      <c r="U3508" t="inlineStr">
        <is>
          <t xml:space="preserve"> </t>
        </is>
      </c>
      <c r="V3508" t="n">
        <v>3</v>
      </c>
      <c r="W3508" t="n">
        <v>1</v>
      </c>
      <c r="X3508" t="inlineStr">
        <is>
          <t>XXXXXX7267</t>
        </is>
      </c>
      <c r="Y3508" s="72" t="n">
        <v>46326.52037037037</v>
      </c>
    </row>
    <row r="3509">
      <c r="A3509" s="39" t="inlineStr">
        <is>
          <t>6ac164385e1d8d64c04fa5bf</t>
        </is>
      </c>
      <c r="B3509" s="72" t="n">
        <v>46299.0787037037</v>
      </c>
      <c r="C3509" s="70" t="n">
        <v>46299</v>
      </c>
      <c r="D3509" t="inlineStr">
        <is>
          <t>2026-10</t>
        </is>
      </c>
      <c r="E3509" t="inlineStr">
        <is>
          <t>Wk of 2026-09-28</t>
        </is>
      </c>
      <c r="F3509" t="inlineStr">
        <is>
          <t>Attempt 1</t>
        </is>
      </c>
      <c r="G3509" s="39" t="str">
        <f>IF(ISNUMBER(MATCH(F3509,QualityStatuses,0)),"Quality Lead","Non-Quality Lead")</f>
        <v>Non-Quality Lead</v>
      </c>
      <c r="H3509" s="39" t="str">
        <f>IFERROR(INDEX(CampTypes,MATCH(I3509,CampList,0)),"Unattributed")</f>
        <v>Old</v>
      </c>
      <c r="I3509" t="inlineStr">
        <is>
          <t>E_Selva_Natuf_All_07072026</t>
        </is>
      </c>
      <c r="J3509" t="inlineStr">
        <is>
          <t>E_Selva_Natuf_All_07072026</t>
        </is>
      </c>
      <c r="K3509" t="inlineStr">
        <is>
          <t>Direct (campaign tagged in CRM)</t>
        </is>
      </c>
      <c r="L3509" t="inlineStr">
        <is>
          <t>E_Selva_Natuf_Sign_07072026_Adset3</t>
        </is>
      </c>
      <c r="M3509" t="inlineStr">
        <is>
          <t>E_Selva_Natuf_Sign_07072026_Adset3</t>
        </is>
      </c>
      <c r="N3509" t="inlineStr">
        <is>
          <t>E_Selva_Natuf_Sign_07072026_Adset2_Ad1</t>
        </is>
      </c>
      <c r="O3509" t="inlineStr">
        <is>
          <t>Natuf</t>
        </is>
      </c>
      <c r="P3509" t="inlineStr">
        <is>
          <t>Facebook</t>
        </is>
      </c>
      <c r="Q3509" t="inlineStr">
        <is>
          <t>Tejaswini Tarigopula</t>
        </is>
      </c>
      <c r="R3509" t="inlineStr">
        <is>
          <t>Shivamani</t>
        </is>
      </c>
      <c r="S3509" t="inlineStr">
        <is>
          <t>-</t>
        </is>
      </c>
      <c r="T3509" t="inlineStr">
        <is>
          <t>Dhenkanal</t>
        </is>
      </c>
      <c r="U3509" t="inlineStr">
        <is>
          <t xml:space="preserve"> </t>
        </is>
      </c>
      <c r="V3509" t="n">
        <v>0</v>
      </c>
      <c r="W3509" t="n">
        <v>0</v>
      </c>
      <c r="X3509" t="inlineStr">
        <is>
          <t>XXXXXX3674</t>
        </is>
      </c>
      <c r="Y3509" s="72" t="n">
        <v>46326.52037037037</v>
      </c>
    </row>
    <row r="3510">
      <c r="A3510" s="39" t="inlineStr">
        <is>
          <t>6ac157e49c3da739cdfc78e2</t>
        </is>
      </c>
      <c r="B3510" s="72" t="n">
        <v>46299.04217592593</v>
      </c>
      <c r="C3510" s="70" t="n">
        <v>46299</v>
      </c>
      <c r="D3510" t="inlineStr">
        <is>
          <t>2026-10</t>
        </is>
      </c>
      <c r="E3510" t="inlineStr">
        <is>
          <t>Wk of 2026-09-28</t>
        </is>
      </c>
      <c r="F3510" t="inlineStr">
        <is>
          <t>Lost</t>
        </is>
      </c>
      <c r="G3510" s="39" t="str">
        <f>IF(ISNUMBER(MATCH(F3510,QualityStatuses,0)),"Quality Lead","Non-Quality Lead")</f>
        <v>Non-Quality Lead</v>
      </c>
      <c r="H3510" s="39" t="str">
        <f>IFERROR(INDEX(CampTypes,MATCH(I3510,CampList,0)),"Unattributed")</f>
        <v>Old</v>
      </c>
      <c r="I3510" t="inlineStr">
        <is>
          <t>E_Suresh_Natuf_Kiosk_07072026</t>
        </is>
      </c>
      <c r="J3510" t="inlineStr">
        <is>
          <t>E_Suresh_Natuf_Kiosk_07072026</t>
        </is>
      </c>
      <c r="K3510" t="inlineStr">
        <is>
          <t>Direct (campaign tagged in CRM)</t>
        </is>
      </c>
      <c r="L3510" t="inlineStr">
        <is>
          <t>E_Suresh_Natuf_Kiosk_07072026_Adset5</t>
        </is>
      </c>
      <c r="M3510" t="inlineStr">
        <is>
          <t>E_Suresh_Natuf_Kiosk_07072026_Adset5</t>
        </is>
      </c>
      <c r="N3510" t="inlineStr">
        <is>
          <t>E_Hindi_Suresh_Natuf_Kiosk_07072026_Adset5_ad3 – Copy 2</t>
        </is>
      </c>
      <c r="O3510" t="inlineStr">
        <is>
          <t>Natuf</t>
        </is>
      </c>
      <c r="P3510" t="inlineStr">
        <is>
          <t>Facebook</t>
        </is>
      </c>
      <c r="Q3510" t="inlineStr">
        <is>
          <t>Tejaswini Tarigopula</t>
        </is>
      </c>
      <c r="R3510" t="inlineStr">
        <is>
          <t>Arjuman Vidya Sagar</t>
        </is>
      </c>
      <c r="S3510" t="inlineStr">
        <is>
          <t>DNP - Did Not Pick Up</t>
        </is>
      </c>
      <c r="T3510" t="inlineStr">
        <is>
          <t>India bhopal</t>
        </is>
      </c>
      <c r="U3510" t="inlineStr">
        <is>
          <t xml:space="preserve"> </t>
        </is>
      </c>
      <c r="V3510" t="n">
        <v>6</v>
      </c>
      <c r="W3510" t="n">
        <v>0</v>
      </c>
      <c r="X3510" t="inlineStr">
        <is>
          <t>XXXXXX1092</t>
        </is>
      </c>
      <c r="Y3510" s="72" t="n">
        <v>46326.52037037037</v>
      </c>
    </row>
    <row r="3511">
      <c r="A3511" s="39" t="inlineStr">
        <is>
          <t>6ac1548e376cfbc280977c77</t>
        </is>
      </c>
      <c r="B3511" s="72" t="n">
        <v>46299.03229166667</v>
      </c>
      <c r="C3511" s="70" t="n">
        <v>46299</v>
      </c>
      <c r="D3511" t="inlineStr">
        <is>
          <t>2026-10</t>
        </is>
      </c>
      <c r="E3511" t="inlineStr">
        <is>
          <t>Wk of 2026-09-28</t>
        </is>
      </c>
      <c r="F3511" t="inlineStr">
        <is>
          <t>Lost</t>
        </is>
      </c>
      <c r="G3511" s="39" t="str">
        <f>IF(ISNUMBER(MATCH(F3511,QualityStatuses,0)),"Quality Lead","Non-Quality Lead")</f>
        <v>Non-Quality Lead</v>
      </c>
      <c r="H3511" s="39" t="str">
        <f>IFERROR(INDEX(CampTypes,MATCH(I3511,CampList,0)),"Unattributed")</f>
        <v>Old</v>
      </c>
      <c r="I3511" t="inlineStr">
        <is>
          <t>E_Natuf_MF_05092026</t>
        </is>
      </c>
      <c r="J3511" t="inlineStr">
        <is>
          <t>E_Natuf_MF_05092026</t>
        </is>
      </c>
      <c r="K3511" t="inlineStr">
        <is>
          <t>Direct (campaign tagged in CRM)</t>
        </is>
      </c>
      <c r="L3511" t="inlineStr">
        <is>
          <t>E_Natuf_MF_05092026_ Ad Set1</t>
        </is>
      </c>
      <c r="M3511" t="inlineStr">
        <is>
          <t>E_Natuf_MF_05092026_ Ad Set1</t>
        </is>
      </c>
      <c r="N3511" t="inlineStr">
        <is>
          <t>E_Natuf_MF_05092026_ Ad Set1_Ad1</t>
        </is>
      </c>
      <c r="O3511" t="inlineStr">
        <is>
          <t>Natuf_MF</t>
        </is>
      </c>
      <c r="P3511" t="inlineStr">
        <is>
          <t>Facebook</t>
        </is>
      </c>
      <c r="Q3511" t="inlineStr">
        <is>
          <t>Marshal Malbari</t>
        </is>
      </c>
      <c r="R3511" t="inlineStr">
        <is>
          <t>Tanishq A</t>
        </is>
      </c>
      <c r="S3511" t="inlineStr">
        <is>
          <t>DNP - Did Not Pick Up</t>
        </is>
      </c>
      <c r="T3511" t="inlineStr">
        <is>
          <t>Mohali</t>
        </is>
      </c>
      <c r="U3511" t="inlineStr">
        <is>
          <t xml:space="preserve"> </t>
        </is>
      </c>
      <c r="V3511" t="n">
        <v>7</v>
      </c>
      <c r="W3511" t="n">
        <v>4</v>
      </c>
      <c r="X3511" t="inlineStr">
        <is>
          <t>XXXXXX0366</t>
        </is>
      </c>
      <c r="Y3511" s="72" t="n">
        <v>46326.52037037037</v>
      </c>
    </row>
    <row r="3512">
      <c r="A3512" s="39" t="inlineStr">
        <is>
          <t>6ac14ccbf90336094ccb7da4</t>
        </is>
      </c>
      <c r="B3512" s="72" t="n">
        <v>46299.00929398148</v>
      </c>
      <c r="C3512" s="70" t="n">
        <v>46299</v>
      </c>
      <c r="D3512" t="inlineStr">
        <is>
          <t>2026-10</t>
        </is>
      </c>
      <c r="E3512" t="inlineStr">
        <is>
          <t>Wk of 2026-09-28</t>
        </is>
      </c>
      <c r="F3512" t="inlineStr">
        <is>
          <t>Lost</t>
        </is>
      </c>
      <c r="G3512" s="39" t="str">
        <f>IF(ISNUMBER(MATCH(F3512,QualityStatuses,0)),"Quality Lead","Non-Quality Lead")</f>
        <v>Non-Quality Lead</v>
      </c>
      <c r="H3512" s="39" t="str">
        <f>IFERROR(INDEX(CampTypes,MATCH(I3512,CampList,0)),"Unattributed")</f>
        <v>Old</v>
      </c>
      <c r="I3512" t="inlineStr">
        <is>
          <t>E_Natuf_Generic_13082026</t>
        </is>
      </c>
      <c r="J3512" t="inlineStr">
        <is>
          <t>E_Natuf_Generic_13082026</t>
        </is>
      </c>
      <c r="K3512" t="inlineStr">
        <is>
          <t>Direct (campaign tagged in CRM)</t>
        </is>
      </c>
      <c r="L3512" t="inlineStr">
        <is>
          <t>E_Natuf_Generic_13082026_Adset1</t>
        </is>
      </c>
      <c r="M3512" t="inlineStr">
        <is>
          <t>E_Natuf_Generic_13082026_Adset1</t>
        </is>
      </c>
      <c r="N3512" t="inlineStr">
        <is>
          <t>E_Natuf_Generic_13082026_Adset1_Ad1</t>
        </is>
      </c>
      <c r="O3512" t="inlineStr">
        <is>
          <t>Natuf</t>
        </is>
      </c>
      <c r="P3512" t="inlineStr">
        <is>
          <t>Facebook</t>
        </is>
      </c>
      <c r="Q3512" t="inlineStr">
        <is>
          <t>Marshal Malbari</t>
        </is>
      </c>
      <c r="R3512" t="inlineStr">
        <is>
          <t>Drishti Lodhia</t>
        </is>
      </c>
      <c r="S3512" t="inlineStr">
        <is>
          <t>Not Interested</t>
        </is>
      </c>
      <c r="T3512" t="inlineStr">
        <is>
          <t>Ayodhya</t>
        </is>
      </c>
      <c r="U3512" t="inlineStr">
        <is>
          <t xml:space="preserve"> </t>
        </is>
      </c>
      <c r="V3512" t="n">
        <v>5</v>
      </c>
      <c r="W3512" t="n">
        <v>4</v>
      </c>
      <c r="X3512" t="inlineStr">
        <is>
          <t>XXXXXX3844</t>
        </is>
      </c>
      <c r="Y3512" s="72" t="n">
        <v>46326.52037037037</v>
      </c>
    </row>
    <row r="3513">
      <c r="A3513" s="39" t="inlineStr">
        <is>
          <t>6ac148443d434b5705112b87</t>
        </is>
      </c>
      <c r="B3513" s="72" t="n">
        <v>46298.99587962963</v>
      </c>
      <c r="C3513" s="70" t="n">
        <v>46298</v>
      </c>
      <c r="D3513" t="inlineStr">
        <is>
          <t>2026-10</t>
        </is>
      </c>
      <c r="E3513" t="inlineStr">
        <is>
          <t>Wk of 2026-09-28</t>
        </is>
      </c>
      <c r="F3513" t="inlineStr">
        <is>
          <t>Lost</t>
        </is>
      </c>
      <c r="G3513" s="39" t="str">
        <f>IF(ISNUMBER(MATCH(F3513,QualityStatuses,0)),"Quality Lead","Non-Quality Lead")</f>
        <v>Non-Quality Lead</v>
      </c>
      <c r="H3513" s="39" t="str">
        <f>IFERROR(INDEX(CampTypes,MATCH(I3513,CampList,0)),"Unattributed")</f>
        <v>Old</v>
      </c>
      <c r="I3513" t="inlineStr">
        <is>
          <t>E_Selva_Natuf_All_07072026</t>
        </is>
      </c>
      <c r="J3513" t="inlineStr">
        <is>
          <t>E_Selva_Natuf_All_07072026</t>
        </is>
      </c>
      <c r="K3513" t="inlineStr">
        <is>
          <t>Direct (campaign tagged in CRM)</t>
        </is>
      </c>
      <c r="L3513" t="inlineStr">
        <is>
          <t>E_Selva_Natuf_Sign_07072026_Adset3</t>
        </is>
      </c>
      <c r="M3513" t="inlineStr">
        <is>
          <t>E_Selva_Natuf_Sign_07072026_Adset3</t>
        </is>
      </c>
      <c r="N3513" t="inlineStr">
        <is>
          <t>E_Selva_Natuf_Sign_07072026_Adset2_Ad1 – Copy</t>
        </is>
      </c>
      <c r="O3513" t="inlineStr">
        <is>
          <t>Natuf</t>
        </is>
      </c>
      <c r="P3513" t="inlineStr">
        <is>
          <t>Facebook</t>
        </is>
      </c>
      <c r="Q3513" t="inlineStr">
        <is>
          <t>Tejaswini Tarigopula</t>
        </is>
      </c>
      <c r="R3513" t="inlineStr">
        <is>
          <t>Prabhudatta Pattanaik</t>
        </is>
      </c>
      <c r="S3513" t="inlineStr">
        <is>
          <t>Not Interested</t>
        </is>
      </c>
      <c r="T3513" t="inlineStr">
        <is>
          <t>Noida</t>
        </is>
      </c>
      <c r="U3513" t="inlineStr">
        <is>
          <t xml:space="preserve"> </t>
        </is>
      </c>
      <c r="V3513" t="n">
        <v>11</v>
      </c>
      <c r="W3513" t="n">
        <v>8</v>
      </c>
      <c r="X3513" t="inlineStr">
        <is>
          <t>XXXXXX5652</t>
        </is>
      </c>
      <c r="Y3513" s="72" t="n">
        <v>46326.52037037037</v>
      </c>
    </row>
    <row r="3514">
      <c r="A3514" s="39" t="inlineStr">
        <is>
          <t>6ac14523c1e148afb51842a8</t>
        </is>
      </c>
      <c r="B3514" s="72" t="n">
        <v>46298.98660879629</v>
      </c>
      <c r="C3514" s="70" t="n">
        <v>46298</v>
      </c>
      <c r="D3514" t="inlineStr">
        <is>
          <t>2026-10</t>
        </is>
      </c>
      <c r="E3514" t="inlineStr">
        <is>
          <t>Wk of 2026-09-28</t>
        </is>
      </c>
      <c r="F3514" t="inlineStr">
        <is>
          <t>Lost</t>
        </is>
      </c>
      <c r="G3514" s="39" t="str">
        <f>IF(ISNUMBER(MATCH(F3514,QualityStatuses,0)),"Quality Lead","Non-Quality Lead")</f>
        <v>Non-Quality Lead</v>
      </c>
      <c r="H3514" s="39" t="str">
        <f>IFERROR(INDEX(CampTypes,MATCH(I3514,CampList,0)),"Unattributed")</f>
        <v>Old</v>
      </c>
      <c r="I3514" t="inlineStr">
        <is>
          <t>E_Natuf_Generic_13082026</t>
        </is>
      </c>
      <c r="J3514" t="inlineStr">
        <is>
          <t>E_Natuf_Generic_13082026</t>
        </is>
      </c>
      <c r="K3514" t="inlineStr">
        <is>
          <t>Direct (campaign tagged in CRM)</t>
        </is>
      </c>
      <c r="L3514" t="inlineStr">
        <is>
          <t>E_Natuf_Generic_13082026_Adset1</t>
        </is>
      </c>
      <c r="M3514" t="inlineStr">
        <is>
          <t>E_Natuf_Generic_13082026_Adset1</t>
        </is>
      </c>
      <c r="N3514" t="inlineStr">
        <is>
          <t>E_Natuf_Generic_13082026_Adset1_Ad1</t>
        </is>
      </c>
      <c r="O3514" t="inlineStr">
        <is>
          <t>Natuf</t>
        </is>
      </c>
      <c r="P3514" t="inlineStr">
        <is>
          <t>Facebook</t>
        </is>
      </c>
      <c r="Q3514" t="inlineStr">
        <is>
          <t>Tejaswini Tarigopula</t>
        </is>
      </c>
      <c r="R3514" t="inlineStr">
        <is>
          <t>Shivani Sharma</t>
        </is>
      </c>
      <c r="S3514" t="inlineStr">
        <is>
          <t>Not Interested</t>
        </is>
      </c>
      <c r="T3514" t="inlineStr">
        <is>
          <t>New Delhi</t>
        </is>
      </c>
      <c r="U3514" t="inlineStr">
        <is>
          <t xml:space="preserve"> </t>
        </is>
      </c>
      <c r="V3514" t="n">
        <v>7</v>
      </c>
      <c r="W3514" t="n">
        <v>4</v>
      </c>
      <c r="X3514" t="inlineStr">
        <is>
          <t>XXXXXX8633</t>
        </is>
      </c>
      <c r="Y3514" s="72" t="n">
        <v>46326.52037037037</v>
      </c>
    </row>
    <row r="3515">
      <c r="A3515" s="39" t="inlineStr">
        <is>
          <t>6ac142bf4eb89e43bbb82bac</t>
        </is>
      </c>
      <c r="B3515" s="72" t="n">
        <v>46298.97952546296</v>
      </c>
      <c r="C3515" s="70" t="n">
        <v>46298</v>
      </c>
      <c r="D3515" t="inlineStr">
        <is>
          <t>2026-10</t>
        </is>
      </c>
      <c r="E3515" t="inlineStr">
        <is>
          <t>Wk of 2026-09-28</t>
        </is>
      </c>
      <c r="F3515" t="inlineStr">
        <is>
          <t>Attempt 1</t>
        </is>
      </c>
      <c r="G3515" s="39" t="str">
        <f>IF(ISNUMBER(MATCH(F3515,QualityStatuses,0)),"Quality Lead","Non-Quality Lead")</f>
        <v>Non-Quality Lead</v>
      </c>
      <c r="H3515" s="39" t="str">
        <f>IFERROR(INDEX(CampTypes,MATCH(I3515,CampList,0)),"Unattributed")</f>
        <v>Old</v>
      </c>
      <c r="I3515" t="inlineStr">
        <is>
          <t>E_Suresh_Natuf_Kiosk_07072026</t>
        </is>
      </c>
      <c r="J3515" t="inlineStr">
        <is>
          <t>E_Suresh_Natuf_Kiosk_07072026</t>
        </is>
      </c>
      <c r="K3515" t="inlineStr">
        <is>
          <t>Direct (campaign tagged in CRM)</t>
        </is>
      </c>
      <c r="L3515" t="inlineStr">
        <is>
          <t>E_Suresh_Natuf_Kiosk_07072026_Adset5</t>
        </is>
      </c>
      <c r="M3515" t="inlineStr">
        <is>
          <t>E_Suresh_Natuf_Kiosk_07072026_Adset5</t>
        </is>
      </c>
      <c r="N3515" t="inlineStr">
        <is>
          <t>E_Hindi_Suresh_Natuf_Kiosk_07072026_Adset5_ad3 – Copy 2</t>
        </is>
      </c>
      <c r="O3515" t="inlineStr">
        <is>
          <t>Natuf</t>
        </is>
      </c>
      <c r="P3515" t="inlineStr">
        <is>
          <t>Facebook</t>
        </is>
      </c>
      <c r="Q3515" t="inlineStr">
        <is>
          <t>Tejaswini Tarigopula</t>
        </is>
      </c>
      <c r="R3515" t="inlineStr">
        <is>
          <t>Shivamani</t>
        </is>
      </c>
      <c r="S3515" t="inlineStr">
        <is>
          <t>-</t>
        </is>
      </c>
      <c r="T3515" t="inlineStr">
        <is>
          <t>Gorakhpur uttar pradesh</t>
        </is>
      </c>
      <c r="U3515" t="inlineStr">
        <is>
          <t xml:space="preserve"> </t>
        </is>
      </c>
      <c r="V3515" t="n">
        <v>0</v>
      </c>
      <c r="W3515" t="n">
        <v>0</v>
      </c>
      <c r="X3515" t="inlineStr">
        <is>
          <t>XXXXXX3138</t>
        </is>
      </c>
      <c r="Y3515" s="72" t="n">
        <v>46326.52037037037</v>
      </c>
    </row>
    <row r="3516">
      <c r="A3516" s="39" t="inlineStr">
        <is>
          <t>6ac13fc9419bd0275e15dd22</t>
        </is>
      </c>
      <c r="B3516" s="72" t="n">
        <v>46298.97075231482</v>
      </c>
      <c r="C3516" s="70" t="n">
        <v>46298</v>
      </c>
      <c r="D3516" t="inlineStr">
        <is>
          <t>2026-10</t>
        </is>
      </c>
      <c r="E3516" t="inlineStr">
        <is>
          <t>Wk of 2026-09-28</t>
        </is>
      </c>
      <c r="F3516" t="inlineStr">
        <is>
          <t>Meeting Conducted</t>
        </is>
      </c>
      <c r="G3516" s="39" t="str">
        <f>IF(ISNUMBER(MATCH(F3516,QualityStatuses,0)),"Quality Lead","Non-Quality Lead")</f>
        <v>Quality Lead</v>
      </c>
      <c r="H3516" s="39" t="str">
        <f>IFERROR(INDEX(CampTypes,MATCH(I3516,CampList,0)),"Unattributed")</f>
        <v>Old</v>
      </c>
      <c r="I3516" t="inlineStr">
        <is>
          <t>E_Natuf_Generic_13082026</t>
        </is>
      </c>
      <c r="J3516" t="inlineStr">
        <is>
          <t>E_Natuf_Generic_13082026</t>
        </is>
      </c>
      <c r="K3516" t="inlineStr">
        <is>
          <t>Direct (campaign tagged in CRM)</t>
        </is>
      </c>
      <c r="L3516" t="inlineStr">
        <is>
          <t>E_Natuf_Generic_13082026_Adset1</t>
        </is>
      </c>
      <c r="M3516" t="inlineStr">
        <is>
          <t>E_Natuf_Generic_13082026_Adset1</t>
        </is>
      </c>
      <c r="N3516" t="inlineStr">
        <is>
          <t>E_Natuf_Generic_13082026_Adset1_Ad1</t>
        </is>
      </c>
      <c r="O3516" t="inlineStr">
        <is>
          <t>Natuf</t>
        </is>
      </c>
      <c r="P3516" t="inlineStr">
        <is>
          <t>Facebook</t>
        </is>
      </c>
      <c r="Q3516" t="inlineStr">
        <is>
          <t>(Unassigned)</t>
        </is>
      </c>
      <c r="R3516" t="inlineStr">
        <is>
          <t>EBG Admin</t>
        </is>
      </c>
      <c r="S3516" t="inlineStr">
        <is>
          <t>-</t>
        </is>
      </c>
      <c r="T3516" t="inlineStr">
        <is>
          <t>Pune</t>
        </is>
      </c>
      <c r="U3516" t="inlineStr">
        <is>
          <t xml:space="preserve"> </t>
        </is>
      </c>
      <c r="V3516" t="n">
        <v>2</v>
      </c>
      <c r="W3516" t="n">
        <v>1</v>
      </c>
      <c r="X3516" t="inlineStr">
        <is>
          <t>XXXXXX4786</t>
        </is>
      </c>
      <c r="Y3516" s="72" t="n">
        <v>46326.52037037037</v>
      </c>
    </row>
    <row r="3517">
      <c r="A3517" s="39" t="inlineStr">
        <is>
          <t>6ac13d8e3f1e316d1d15ad89</t>
        </is>
      </c>
      <c r="B3517" s="72" t="n">
        <v>46298.96414351852</v>
      </c>
      <c r="C3517" s="70" t="n">
        <v>46298</v>
      </c>
      <c r="D3517" t="inlineStr">
        <is>
          <t>2026-10</t>
        </is>
      </c>
      <c r="E3517" t="inlineStr">
        <is>
          <t>Wk of 2026-09-28</t>
        </is>
      </c>
      <c r="F3517" t="inlineStr">
        <is>
          <t>Connected</t>
        </is>
      </c>
      <c r="G3517" s="39" t="str">
        <f>IF(ISNUMBER(MATCH(F3517,QualityStatuses,0)),"Quality Lead","Non-Quality Lead")</f>
        <v>Non-Quality Lead</v>
      </c>
      <c r="H3517" s="39" t="str">
        <f>IFERROR(INDEX(CampTypes,MATCH(I3517,CampList,0)),"Unattributed")</f>
        <v>Old</v>
      </c>
      <c r="I3517" t="inlineStr">
        <is>
          <t>E_Natuf_Generic_13082026</t>
        </is>
      </c>
      <c r="J3517" t="inlineStr">
        <is>
          <t>E_Natuf_Generic_13082026</t>
        </is>
      </c>
      <c r="K3517" t="inlineStr">
        <is>
          <t>Direct (campaign tagged in CRM)</t>
        </is>
      </c>
      <c r="L3517" t="inlineStr">
        <is>
          <t>E_Natuf_Generic_13082026_Adset1</t>
        </is>
      </c>
      <c r="M3517" t="inlineStr">
        <is>
          <t>E_Natuf_Generic_13082026_Adset1</t>
        </is>
      </c>
      <c r="N3517" t="inlineStr">
        <is>
          <t>E_Natuf_Generic_13082026_Adset1_Ad1</t>
        </is>
      </c>
      <c r="O3517" t="inlineStr">
        <is>
          <t>Natuf</t>
        </is>
      </c>
      <c r="P3517" t="inlineStr">
        <is>
          <t>Facebook</t>
        </is>
      </c>
      <c r="Q3517" t="inlineStr">
        <is>
          <t>Tejaswini Tarigopula</t>
        </is>
      </c>
      <c r="R3517" t="inlineStr">
        <is>
          <t>Arjuman Vidya Sagar</t>
        </is>
      </c>
      <c r="S3517" t="inlineStr">
        <is>
          <t>-</t>
        </is>
      </c>
      <c r="T3517" t="inlineStr">
        <is>
          <t>Hyderabad</t>
        </is>
      </c>
      <c r="U3517" t="inlineStr">
        <is>
          <t xml:space="preserve"> </t>
        </is>
      </c>
      <c r="V3517" t="n">
        <v>3</v>
      </c>
      <c r="W3517" t="n">
        <v>3</v>
      </c>
      <c r="X3517" t="inlineStr">
        <is>
          <t>XXXXXX5142</t>
        </is>
      </c>
      <c r="Y3517" s="72" t="n">
        <v>46326.52037037037</v>
      </c>
    </row>
    <row r="3518">
      <c r="A3518" s="39" t="inlineStr">
        <is>
          <t>6ac13ce454b8c380aafc965e</t>
        </is>
      </c>
      <c r="B3518" s="72" t="n">
        <v>46298.96217592592</v>
      </c>
      <c r="C3518" s="70" t="n">
        <v>46298</v>
      </c>
      <c r="D3518" t="inlineStr">
        <is>
          <t>2026-10</t>
        </is>
      </c>
      <c r="E3518" t="inlineStr">
        <is>
          <t>Wk of 2026-09-28</t>
        </is>
      </c>
      <c r="F3518" t="inlineStr">
        <is>
          <t>Connected</t>
        </is>
      </c>
      <c r="G3518" s="39" t="str">
        <f>IF(ISNUMBER(MATCH(F3518,QualityStatuses,0)),"Quality Lead","Non-Quality Lead")</f>
        <v>Non-Quality Lead</v>
      </c>
      <c r="H3518" s="39" t="str">
        <f>IFERROR(INDEX(CampTypes,MATCH(I3518,CampList,0)),"Unattributed")</f>
        <v>Old</v>
      </c>
      <c r="I3518" t="inlineStr">
        <is>
          <t>E_Suresh_Natuf_Kiosk_07072026</t>
        </is>
      </c>
      <c r="J3518" t="inlineStr">
        <is>
          <t>E_Suresh_Natuf_Kiosk_07072026</t>
        </is>
      </c>
      <c r="K3518" t="inlineStr">
        <is>
          <t>Direct (campaign tagged in CRM)</t>
        </is>
      </c>
      <c r="L3518" t="inlineStr">
        <is>
          <t>E_Suresh_Natuf_Kiosk_07072026_Adset5</t>
        </is>
      </c>
      <c r="M3518" t="inlineStr">
        <is>
          <t>E_Suresh_Natuf_Kiosk_07072026_Adset5</t>
        </is>
      </c>
      <c r="N3518" t="inlineStr">
        <is>
          <t>E_Hindi_Suresh_Natuf_Kiosk_07072026_Adset5_ad3 – Copy 2</t>
        </is>
      </c>
      <c r="O3518" t="inlineStr">
        <is>
          <t>Natuf</t>
        </is>
      </c>
      <c r="P3518" t="inlineStr">
        <is>
          <t>Facebook</t>
        </is>
      </c>
      <c r="Q3518" t="inlineStr">
        <is>
          <t>Marshal Malbari</t>
        </is>
      </c>
      <c r="R3518" t="inlineStr">
        <is>
          <t>Rinkita Virvani</t>
        </is>
      </c>
      <c r="S3518" t="inlineStr">
        <is>
          <t>-</t>
        </is>
      </c>
      <c r="T3518" t="inlineStr">
        <is>
          <t>Bhopal</t>
        </is>
      </c>
      <c r="U3518" t="inlineStr">
        <is>
          <t xml:space="preserve"> </t>
        </is>
      </c>
      <c r="V3518" t="n">
        <v>6</v>
      </c>
      <c r="W3518" t="n">
        <v>2</v>
      </c>
      <c r="X3518" t="inlineStr">
        <is>
          <t>XXXXXX2255</t>
        </is>
      </c>
      <c r="Y3518" s="72" t="n">
        <v>46326.52037037037</v>
      </c>
    </row>
    <row r="3519">
      <c r="A3519" s="39" t="inlineStr">
        <is>
          <t>6ac13cc9c4485f1ed3fc1c5a</t>
        </is>
      </c>
      <c r="B3519" s="72" t="n">
        <v>46298.96186342592</v>
      </c>
      <c r="C3519" s="70" t="n">
        <v>46298</v>
      </c>
      <c r="D3519" t="inlineStr">
        <is>
          <t>2026-10</t>
        </is>
      </c>
      <c r="E3519" t="inlineStr">
        <is>
          <t>Wk of 2026-09-28</t>
        </is>
      </c>
      <c r="F3519" t="inlineStr">
        <is>
          <t>Lost</t>
        </is>
      </c>
      <c r="G3519" s="39" t="str">
        <f>IF(ISNUMBER(MATCH(F3519,QualityStatuses,0)),"Quality Lead","Non-Quality Lead")</f>
        <v>Non-Quality Lead</v>
      </c>
      <c r="H3519" s="39" t="str">
        <f>IFERROR(INDEX(CampTypes,MATCH(I3519,CampList,0)),"Unattributed")</f>
        <v>Old</v>
      </c>
      <c r="I3519" t="inlineStr">
        <is>
          <t>natuf_Kiosk_14072026_Hindi</t>
        </is>
      </c>
      <c r="J3519" t="inlineStr">
        <is>
          <t>natuf_Kiosk_14072026_Hindi</t>
        </is>
      </c>
      <c r="K3519" t="inlineStr">
        <is>
          <t>Direct (campaign tagged in CRM)</t>
        </is>
      </c>
      <c r="L3519" t="inlineStr">
        <is>
          <t>natuf_Kiosk_14072026_Highest-converting industries</t>
        </is>
      </c>
      <c r="M3519" t="inlineStr">
        <is>
          <t>natuf_Kiosk_14072026_Highest-converting industries</t>
        </is>
      </c>
      <c r="N3519" t="inlineStr">
        <is>
          <t>natuf_Kiosk_14072026_ad set_ad1</t>
        </is>
      </c>
      <c r="O3519" t="inlineStr">
        <is>
          <t>Natuf</t>
        </is>
      </c>
      <c r="P3519" t="inlineStr">
        <is>
          <t>Facebook</t>
        </is>
      </c>
      <c r="Q3519" t="inlineStr">
        <is>
          <t>Marshal Malbari</t>
        </is>
      </c>
      <c r="R3519" t="inlineStr">
        <is>
          <t>Vanita Joshi</t>
        </is>
      </c>
      <c r="S3519" t="inlineStr">
        <is>
          <t>Not Interested</t>
        </is>
      </c>
      <c r="T3519" t="inlineStr">
        <is>
          <t>Degloor</t>
        </is>
      </c>
      <c r="U3519" t="inlineStr">
        <is>
          <t xml:space="preserve"> </t>
        </is>
      </c>
      <c r="V3519" t="n">
        <v>2</v>
      </c>
      <c r="W3519" t="n">
        <v>2</v>
      </c>
      <c r="X3519" t="inlineStr">
        <is>
          <t>XXXXXX3988</t>
        </is>
      </c>
      <c r="Y3519" s="72" t="n">
        <v>46326.52037037037</v>
      </c>
    </row>
    <row r="3520">
      <c r="A3520" s="39" t="inlineStr">
        <is>
          <t>6ac13c77f3ff12e88a66f807</t>
        </is>
      </c>
      <c r="B3520" s="72" t="n">
        <v>46298.96091435185</v>
      </c>
      <c r="C3520" s="70" t="n">
        <v>46298</v>
      </c>
      <c r="D3520" t="inlineStr">
        <is>
          <t>2026-10</t>
        </is>
      </c>
      <c r="E3520" t="inlineStr">
        <is>
          <t>Wk of 2026-09-28</t>
        </is>
      </c>
      <c r="F3520" t="inlineStr">
        <is>
          <t>Connected</t>
        </is>
      </c>
      <c r="G3520" s="39" t="str">
        <f>IF(ISNUMBER(MATCH(F3520,QualityStatuses,0)),"Quality Lead","Non-Quality Lead")</f>
        <v>Non-Quality Lead</v>
      </c>
      <c r="H3520" s="39" t="str">
        <f>IFERROR(INDEX(CampTypes,MATCH(I3520,CampList,0)),"Unattributed")</f>
        <v>Old</v>
      </c>
      <c r="I3520" t="inlineStr">
        <is>
          <t>E_Natuf_Generic_13082026</t>
        </is>
      </c>
      <c r="J3520" t="inlineStr">
        <is>
          <t>E_Natuf_Generic_13082026</t>
        </is>
      </c>
      <c r="K3520" t="inlineStr">
        <is>
          <t>Direct (campaign tagged in CRM)</t>
        </is>
      </c>
      <c r="L3520" t="inlineStr">
        <is>
          <t>E_Natuf_Generic_13082026_Adset1</t>
        </is>
      </c>
      <c r="M3520" t="inlineStr">
        <is>
          <t>E_Natuf_Generic_13082026_Adset1</t>
        </is>
      </c>
      <c r="N3520" t="inlineStr">
        <is>
          <t>E_Natuf_Generic_13082026_Adset1_Ad1</t>
        </is>
      </c>
      <c r="O3520" t="inlineStr">
        <is>
          <t>Natuf</t>
        </is>
      </c>
      <c r="P3520" t="inlineStr">
        <is>
          <t>Facebook</t>
        </is>
      </c>
      <c r="Q3520" t="inlineStr">
        <is>
          <t>Tejaswini Tarigopula</t>
        </is>
      </c>
      <c r="R3520" t="inlineStr">
        <is>
          <t>Rauth Sanketh</t>
        </is>
      </c>
      <c r="S3520" t="inlineStr">
        <is>
          <t>-</t>
        </is>
      </c>
      <c r="T3520" t="inlineStr">
        <is>
          <t>Siwan</t>
        </is>
      </c>
      <c r="U3520" t="inlineStr">
        <is>
          <t xml:space="preserve"> </t>
        </is>
      </c>
      <c r="V3520" t="n">
        <v>2</v>
      </c>
      <c r="W3520" t="n">
        <v>1</v>
      </c>
      <c r="X3520" t="inlineStr">
        <is>
          <t>XXXXXX9567</t>
        </is>
      </c>
      <c r="Y3520" s="72" t="n">
        <v>46326.52037037037</v>
      </c>
    </row>
    <row r="3521">
      <c r="A3521" s="39" t="inlineStr">
        <is>
          <t>6ac13beccc0645fd8e6754ae</t>
        </is>
      </c>
      <c r="B3521" s="72" t="n">
        <v>46298.95930555555</v>
      </c>
      <c r="C3521" s="70" t="n">
        <v>46298</v>
      </c>
      <c r="D3521" t="inlineStr">
        <is>
          <t>2026-10</t>
        </is>
      </c>
      <c r="E3521" t="inlineStr">
        <is>
          <t>Wk of 2026-09-28</t>
        </is>
      </c>
      <c r="F3521" t="inlineStr">
        <is>
          <t>Connected</t>
        </is>
      </c>
      <c r="G3521" s="39" t="str">
        <f>IF(ISNUMBER(MATCH(F3521,QualityStatuses,0)),"Quality Lead","Non-Quality Lead")</f>
        <v>Non-Quality Lead</v>
      </c>
      <c r="H3521" s="39" t="str">
        <f>IFERROR(INDEX(CampTypes,MATCH(I3521,CampList,0)),"Unattributed")</f>
        <v>Old</v>
      </c>
      <c r="I3521" t="inlineStr">
        <is>
          <t>E_Karan_Natuf_All_07072026</t>
        </is>
      </c>
      <c r="J3521" t="inlineStr">
        <is>
          <t>E_Karan_Natuf_All_07072026</t>
        </is>
      </c>
      <c r="K3521" t="inlineStr">
        <is>
          <t>Direct (campaign tagged in CRM)</t>
        </is>
      </c>
      <c r="L3521" t="inlineStr">
        <is>
          <t>E_Karan_Natuf_Fragship_07072026_Adset2</t>
        </is>
      </c>
      <c r="M3521" t="inlineStr">
        <is>
          <t>E_Karan_Natuf_Fragship_07072026_Adset2</t>
        </is>
      </c>
      <c r="N3521" t="inlineStr">
        <is>
          <t>E_Karan_Natuf_Flagship_Cafe_07072026_Adset2_Ad1 – Copy 2</t>
        </is>
      </c>
      <c r="O3521" t="inlineStr">
        <is>
          <t>Natuf</t>
        </is>
      </c>
      <c r="P3521" t="inlineStr">
        <is>
          <t>Facebook</t>
        </is>
      </c>
      <c r="Q3521" t="inlineStr">
        <is>
          <t>Tejaswini Tarigopula</t>
        </is>
      </c>
      <c r="R3521" t="inlineStr">
        <is>
          <t>Shivani Sharma</t>
        </is>
      </c>
      <c r="S3521" t="inlineStr">
        <is>
          <t>-</t>
        </is>
      </c>
      <c r="T3521" t="inlineStr">
        <is>
          <t>Muzaffarpur</t>
        </is>
      </c>
      <c r="U3521" t="inlineStr">
        <is>
          <t xml:space="preserve"> </t>
        </is>
      </c>
      <c r="V3521" t="n">
        <v>4</v>
      </c>
      <c r="W3521" t="n">
        <v>2</v>
      </c>
      <c r="X3521" t="inlineStr">
        <is>
          <t>XXXXXX0300</t>
        </is>
      </c>
      <c r="Y3521" s="72" t="n">
        <v>46326.52037037037</v>
      </c>
    </row>
    <row r="3522">
      <c r="A3522" s="39" t="inlineStr">
        <is>
          <t>6ac139ab3bf447ff58220809</t>
        </is>
      </c>
      <c r="B3522" s="72" t="n">
        <v>46298.95262731481</v>
      </c>
      <c r="C3522" s="70" t="n">
        <v>46298</v>
      </c>
      <c r="D3522" t="inlineStr">
        <is>
          <t>2026-10</t>
        </is>
      </c>
      <c r="E3522" t="inlineStr">
        <is>
          <t>Wk of 2026-09-28</t>
        </is>
      </c>
      <c r="F3522" t="inlineStr">
        <is>
          <t>Attempt 2</t>
        </is>
      </c>
      <c r="G3522" s="39" t="str">
        <f>IF(ISNUMBER(MATCH(F3522,QualityStatuses,0)),"Quality Lead","Non-Quality Lead")</f>
        <v>Non-Quality Lead</v>
      </c>
      <c r="H3522" s="39" t="str">
        <f>IFERROR(INDEX(CampTypes,MATCH(I3522,CampList,0)),"Unattributed")</f>
        <v>Old</v>
      </c>
      <c r="I3522" t="inlineStr">
        <is>
          <t>E_Selva_Natuf_All_07072026</t>
        </is>
      </c>
      <c r="J3522" t="inlineStr">
        <is>
          <t>E_Selva_Natuf_All_07072026</t>
        </is>
      </c>
      <c r="K3522" t="inlineStr">
        <is>
          <t>Direct (campaign tagged in CRM)</t>
        </is>
      </c>
      <c r="L3522" t="inlineStr">
        <is>
          <t>E_Selva_Natuf_Sign_07072026_Adset3</t>
        </is>
      </c>
      <c r="M3522" t="inlineStr">
        <is>
          <t>E_Selva_Natuf_Sign_07072026_Adset3</t>
        </is>
      </c>
      <c r="N3522" t="inlineStr">
        <is>
          <t>E_Selva_Natuf_Sign_07072026_Adset2_Ad1 – Copy</t>
        </is>
      </c>
      <c r="O3522" t="inlineStr">
        <is>
          <t>Natuf</t>
        </is>
      </c>
      <c r="P3522" t="inlineStr">
        <is>
          <t>Facebook</t>
        </is>
      </c>
      <c r="Q3522" t="inlineStr">
        <is>
          <t>Tejaswini Tarigopula</t>
        </is>
      </c>
      <c r="R3522" t="inlineStr">
        <is>
          <t>Shivamani</t>
        </is>
      </c>
      <c r="S3522" t="inlineStr">
        <is>
          <t>-</t>
        </is>
      </c>
      <c r="T3522" t="inlineStr">
        <is>
          <t>Bihar vaishali</t>
        </is>
      </c>
      <c r="U3522" t="inlineStr">
        <is>
          <t xml:space="preserve"> </t>
        </is>
      </c>
      <c r="V3522" t="n">
        <v>1</v>
      </c>
      <c r="W3522" t="n">
        <v>0</v>
      </c>
      <c r="X3522" t="inlineStr">
        <is>
          <t>XXXXXX2018</t>
        </is>
      </c>
      <c r="Y3522" s="72" t="n">
        <v>46326.52037037037</v>
      </c>
    </row>
    <row r="3523">
      <c r="A3523" s="39" t="inlineStr">
        <is>
          <t>6ac1397cf3ff12e88a66f3b0</t>
        </is>
      </c>
      <c r="B3523" s="72" t="n">
        <v>46298.95208333333</v>
      </c>
      <c r="C3523" s="70" t="n">
        <v>46298</v>
      </c>
      <c r="D3523" t="inlineStr">
        <is>
          <t>2026-10</t>
        </is>
      </c>
      <c r="E3523" t="inlineStr">
        <is>
          <t>Wk of 2026-09-28</t>
        </is>
      </c>
      <c r="F3523" t="inlineStr">
        <is>
          <t>Attempt 1</t>
        </is>
      </c>
      <c r="G3523" s="39" t="str">
        <f>IF(ISNUMBER(MATCH(F3523,QualityStatuses,0)),"Quality Lead","Non-Quality Lead")</f>
        <v>Non-Quality Lead</v>
      </c>
      <c r="H3523" s="39" t="str">
        <f>IFERROR(INDEX(CampTypes,MATCH(I3523,CampList,0)),"Unattributed")</f>
        <v>Old</v>
      </c>
      <c r="I3523" t="inlineStr">
        <is>
          <t>E_Natuf_MF_05092026</t>
        </is>
      </c>
      <c r="J3523" t="inlineStr">
        <is>
          <t>E_Natuf_MF_05092026</t>
        </is>
      </c>
      <c r="K3523" t="inlineStr">
        <is>
          <t>Direct (campaign tagged in CRM)</t>
        </is>
      </c>
      <c r="L3523" t="inlineStr">
        <is>
          <t>E_Natuf_MF_05092026_ Ad Set1</t>
        </is>
      </c>
      <c r="M3523" t="inlineStr">
        <is>
          <t>E_Natuf_MF_05092026_ Ad Set1</t>
        </is>
      </c>
      <c r="N3523" t="inlineStr">
        <is>
          <t>E_Natuf_MF_05092026_ Ad Set1_Ad1</t>
        </is>
      </c>
      <c r="O3523" t="inlineStr">
        <is>
          <t>Natuf_MF</t>
        </is>
      </c>
      <c r="P3523" t="inlineStr">
        <is>
          <t>Facebook</t>
        </is>
      </c>
      <c r="Q3523" t="inlineStr">
        <is>
          <t>(Unassigned)</t>
        </is>
      </c>
      <c r="R3523" t="inlineStr">
        <is>
          <t>EBG Admin</t>
        </is>
      </c>
      <c r="S3523" t="inlineStr">
        <is>
          <t>-</t>
        </is>
      </c>
      <c r="T3523" t="inlineStr">
        <is>
          <t>faridabad</t>
        </is>
      </c>
      <c r="U3523" t="inlineStr">
        <is>
          <t xml:space="preserve"> </t>
        </is>
      </c>
      <c r="V3523" t="n">
        <v>1</v>
      </c>
      <c r="W3523" t="n">
        <v>1</v>
      </c>
      <c r="X3523" t="inlineStr">
        <is>
          <t>XXXXXX5659</t>
        </is>
      </c>
      <c r="Y3523" s="72" t="n">
        <v>46326.52037037037</v>
      </c>
    </row>
    <row r="3524">
      <c r="A3524" s="39" t="inlineStr">
        <is>
          <t>6ac138b101379e724eb0b1b2</t>
        </is>
      </c>
      <c r="B3524" s="72" t="n">
        <v>46298.9497337963</v>
      </c>
      <c r="C3524" s="70" t="n">
        <v>46298</v>
      </c>
      <c r="D3524" t="inlineStr">
        <is>
          <t>2026-10</t>
        </is>
      </c>
      <c r="E3524" t="inlineStr">
        <is>
          <t>Wk of 2026-09-28</t>
        </is>
      </c>
      <c r="F3524" t="inlineStr">
        <is>
          <t>Lost</t>
        </is>
      </c>
      <c r="G3524" s="39" t="str">
        <f>IF(ISNUMBER(MATCH(F3524,QualityStatuses,0)),"Quality Lead","Non-Quality Lead")</f>
        <v>Non-Quality Lead</v>
      </c>
      <c r="H3524" s="39" t="str">
        <f>IFERROR(INDEX(CampTypes,MATCH(I3524,CampList,0)),"Unattributed")</f>
        <v>Old</v>
      </c>
      <c r="I3524" t="inlineStr">
        <is>
          <t>E_Selva_Natuf_All_07072026</t>
        </is>
      </c>
      <c r="J3524" t="inlineStr">
        <is>
          <t>E_Selva_Natuf_All_07072026</t>
        </is>
      </c>
      <c r="K3524" t="inlineStr">
        <is>
          <t>Direct (campaign tagged in CRM)</t>
        </is>
      </c>
      <c r="L3524" t="inlineStr">
        <is>
          <t>E_Selva_Natuf_Sign_07072026_Adset3</t>
        </is>
      </c>
      <c r="M3524" t="inlineStr">
        <is>
          <t>E_Selva_Natuf_Sign_07072026_Adset3</t>
        </is>
      </c>
      <c r="N3524" t="inlineStr">
        <is>
          <t>E_Selva_Natuf_Sign_07072026_Adset2_Ad1</t>
        </is>
      </c>
      <c r="O3524" t="inlineStr">
        <is>
          <t>Natuf</t>
        </is>
      </c>
      <c r="P3524" t="inlineStr">
        <is>
          <t>Facebook</t>
        </is>
      </c>
      <c r="Q3524" t="inlineStr">
        <is>
          <t>Marshal Malbari</t>
        </is>
      </c>
      <c r="R3524" t="inlineStr">
        <is>
          <t>Shubham Menon</t>
        </is>
      </c>
      <c r="S3524" t="inlineStr">
        <is>
          <t>DNP - Did Not Pick Up</t>
        </is>
      </c>
      <c r="T3524" t="inlineStr">
        <is>
          <t>Delhi</t>
        </is>
      </c>
      <c r="U3524" t="inlineStr">
        <is>
          <t xml:space="preserve"> </t>
        </is>
      </c>
      <c r="V3524" t="n">
        <v>7</v>
      </c>
      <c r="W3524" t="n">
        <v>0</v>
      </c>
      <c r="X3524" t="inlineStr">
        <is>
          <t>XXXXXX4507</t>
        </is>
      </c>
      <c r="Y3524" s="72" t="n">
        <v>46326.52037037037</v>
      </c>
    </row>
    <row r="3525">
      <c r="A3525" s="39" t="inlineStr">
        <is>
          <t>6ac1336b105a98104077271d</t>
        </is>
      </c>
      <c r="B3525" s="72" t="n">
        <v>46298.9341087963</v>
      </c>
      <c r="C3525" s="70" t="n">
        <v>46298</v>
      </c>
      <c r="D3525" t="inlineStr">
        <is>
          <t>2026-10</t>
        </is>
      </c>
      <c r="E3525" t="inlineStr">
        <is>
          <t>Wk of 2026-09-28</t>
        </is>
      </c>
      <c r="F3525" t="inlineStr">
        <is>
          <t>Attempt 2</t>
        </is>
      </c>
      <c r="G3525" s="39" t="str">
        <f>IF(ISNUMBER(MATCH(F3525,QualityStatuses,0)),"Quality Lead","Non-Quality Lead")</f>
        <v>Non-Quality Lead</v>
      </c>
      <c r="H3525" s="39" t="str">
        <f>IFERROR(INDEX(CampTypes,MATCH(I3525,CampList,0)),"Unattributed")</f>
        <v>Old</v>
      </c>
      <c r="I3525" t="inlineStr">
        <is>
          <t>E_Suresh_Natuf_Kiosk_07072026</t>
        </is>
      </c>
      <c r="J3525" t="inlineStr">
        <is>
          <t>E_Suresh_Natuf_Kiosk_07072026</t>
        </is>
      </c>
      <c r="K3525" t="inlineStr">
        <is>
          <t>Direct (campaign tagged in CRM)</t>
        </is>
      </c>
      <c r="L3525" t="inlineStr">
        <is>
          <t>E_Suresh_Natuf_Kiosk_07072026_Adset5</t>
        </is>
      </c>
      <c r="M3525" t="inlineStr">
        <is>
          <t>E_Suresh_Natuf_Kiosk_07072026_Adset5</t>
        </is>
      </c>
      <c r="N3525" t="inlineStr">
        <is>
          <t>E_Hindi_Suresh_Natuf_Kiosk_07072026_Adset5_ad3 – Copy 2</t>
        </is>
      </c>
      <c r="O3525" t="inlineStr">
        <is>
          <t>Natuf</t>
        </is>
      </c>
      <c r="P3525" t="inlineStr">
        <is>
          <t>Facebook</t>
        </is>
      </c>
      <c r="Q3525" t="inlineStr">
        <is>
          <t>Marshal Malbari</t>
        </is>
      </c>
      <c r="R3525" t="inlineStr">
        <is>
          <t>Rudresh Thorat</t>
        </is>
      </c>
      <c r="S3525" t="inlineStr">
        <is>
          <t>-</t>
        </is>
      </c>
      <c r="T3525" t="inlineStr">
        <is>
          <t>Hyderabad</t>
        </is>
      </c>
      <c r="U3525" t="inlineStr">
        <is>
          <t xml:space="preserve"> </t>
        </is>
      </c>
      <c r="V3525" t="n">
        <v>2</v>
      </c>
      <c r="W3525" t="n">
        <v>0</v>
      </c>
      <c r="X3525" t="inlineStr">
        <is>
          <t>XXXXXX7586</t>
        </is>
      </c>
      <c r="Y3525" s="72" t="n">
        <v>46326.52037037037</v>
      </c>
    </row>
    <row r="3526">
      <c r="A3526" s="39" t="inlineStr">
        <is>
          <t>6ac1325ab08186e6f1162563</t>
        </is>
      </c>
      <c r="B3526" s="72" t="n">
        <v>46298.93094907407</v>
      </c>
      <c r="C3526" s="70" t="n">
        <v>46298</v>
      </c>
      <c r="D3526" t="inlineStr">
        <is>
          <t>2026-10</t>
        </is>
      </c>
      <c r="E3526" t="inlineStr">
        <is>
          <t>Wk of 2026-09-28</t>
        </is>
      </c>
      <c r="F3526" t="inlineStr">
        <is>
          <t>Lost</t>
        </is>
      </c>
      <c r="G3526" s="39" t="str">
        <f>IF(ISNUMBER(MATCH(F3526,QualityStatuses,0)),"Quality Lead","Non-Quality Lead")</f>
        <v>Non-Quality Lead</v>
      </c>
      <c r="H3526" s="39" t="str">
        <f>IFERROR(INDEX(CampTypes,MATCH(I3526,CampList,0)),"Unattributed")</f>
        <v>Old</v>
      </c>
      <c r="I3526" t="inlineStr">
        <is>
          <t>natuf_Kiosk_14072026_Hindi</t>
        </is>
      </c>
      <c r="J3526" t="inlineStr">
        <is>
          <t>natuf_Kiosk_14072026_Hindi</t>
        </is>
      </c>
      <c r="K3526" t="inlineStr">
        <is>
          <t>Direct (campaign tagged in CRM)</t>
        </is>
      </c>
      <c r="L3526" t="inlineStr">
        <is>
          <t>natuf_Kiosk_14072026_Highest-converting industries</t>
        </is>
      </c>
      <c r="M3526" t="inlineStr">
        <is>
          <t>natuf_Kiosk_14072026_Highest-converting industries</t>
        </is>
      </c>
      <c r="N3526" t="inlineStr">
        <is>
          <t>natuf_Kiosk_14072026_ad set_ad1</t>
        </is>
      </c>
      <c r="O3526" t="inlineStr">
        <is>
          <t>Natuf</t>
        </is>
      </c>
      <c r="P3526" t="inlineStr">
        <is>
          <t>Facebook</t>
        </is>
      </c>
      <c r="Q3526" t="inlineStr">
        <is>
          <t>Marshal Malbari</t>
        </is>
      </c>
      <c r="R3526" t="inlineStr">
        <is>
          <t>Tanishq A</t>
        </is>
      </c>
      <c r="S3526" t="inlineStr">
        <is>
          <t>DNP - Did Not Pick Up</t>
        </is>
      </c>
      <c r="T3526" t="inlineStr">
        <is>
          <t>Gaya</t>
        </is>
      </c>
      <c r="U3526" t="inlineStr">
        <is>
          <t xml:space="preserve"> </t>
        </is>
      </c>
      <c r="V3526" t="n">
        <v>6</v>
      </c>
      <c r="W3526" t="n">
        <v>0</v>
      </c>
      <c r="X3526" t="inlineStr">
        <is>
          <t>XXXXXX0900</t>
        </is>
      </c>
      <c r="Y3526" s="72" t="n">
        <v>46326.52037037037</v>
      </c>
    </row>
    <row r="3527">
      <c r="A3527" s="39" t="inlineStr">
        <is>
          <t>6ac13137703f760ce3a5eea3</t>
        </is>
      </c>
      <c r="B3527" s="72" t="n">
        <v>46298.92758101852</v>
      </c>
      <c r="C3527" s="70" t="n">
        <v>46298</v>
      </c>
      <c r="D3527" t="inlineStr">
        <is>
          <t>2026-10</t>
        </is>
      </c>
      <c r="E3527" t="inlineStr">
        <is>
          <t>Wk of 2026-09-28</t>
        </is>
      </c>
      <c r="F3527" t="inlineStr">
        <is>
          <t>Connected</t>
        </is>
      </c>
      <c r="G3527" s="39" t="str">
        <f>IF(ISNUMBER(MATCH(F3527,QualityStatuses,0)),"Quality Lead","Non-Quality Lead")</f>
        <v>Non-Quality Lead</v>
      </c>
      <c r="H3527" s="39" t="str">
        <f>IFERROR(INDEX(CampTypes,MATCH(I3527,CampList,0)),"Unattributed")</f>
        <v>Old</v>
      </c>
      <c r="I3527" t="inlineStr">
        <is>
          <t>natuf_Kiosk_14072026_Hindi</t>
        </is>
      </c>
      <c r="J3527" t="inlineStr">
        <is>
          <t>natuf_Kiosk_14072026_Hindi</t>
        </is>
      </c>
      <c r="K3527" t="inlineStr">
        <is>
          <t>Direct (campaign tagged in CRM)</t>
        </is>
      </c>
      <c r="L3527" t="inlineStr">
        <is>
          <t>natuf_Kiosk_14072026_Highest-converting industries</t>
        </is>
      </c>
      <c r="M3527" t="inlineStr">
        <is>
          <t>natuf_Kiosk_14072026_Highest-converting industries</t>
        </is>
      </c>
      <c r="N3527" t="inlineStr">
        <is>
          <t>natuf_Kiosk_14072026_ad set_ad1</t>
        </is>
      </c>
      <c r="O3527" t="inlineStr">
        <is>
          <t>Natuf</t>
        </is>
      </c>
      <c r="P3527" t="inlineStr">
        <is>
          <t>Facebook</t>
        </is>
      </c>
      <c r="Q3527" t="inlineStr">
        <is>
          <t>Tejaswini Tarigopula</t>
        </is>
      </c>
      <c r="R3527" t="inlineStr">
        <is>
          <t>Arjuman Vidya Sagar</t>
        </is>
      </c>
      <c r="S3527" t="inlineStr">
        <is>
          <t>-</t>
        </is>
      </c>
      <c r="T3527" t="inlineStr">
        <is>
          <t>Meerut</t>
        </is>
      </c>
      <c r="U3527" t="inlineStr">
        <is>
          <t xml:space="preserve"> </t>
        </is>
      </c>
      <c r="V3527" t="n">
        <v>6</v>
      </c>
      <c r="W3527" t="n">
        <v>6</v>
      </c>
      <c r="X3527" t="inlineStr">
        <is>
          <t>XXXXXX8300</t>
        </is>
      </c>
      <c r="Y3527" s="72" t="n">
        <v>46326.52037037037</v>
      </c>
    </row>
    <row r="3528">
      <c r="A3528" s="39" t="inlineStr">
        <is>
          <t>6ac130b28b69e43f19c5cec9</t>
        </is>
      </c>
      <c r="B3528" s="72" t="n">
        <v>46298.92604166667</v>
      </c>
      <c r="C3528" s="70" t="n">
        <v>46298</v>
      </c>
      <c r="D3528" t="inlineStr">
        <is>
          <t>2026-10</t>
        </is>
      </c>
      <c r="E3528" t="inlineStr">
        <is>
          <t>Wk of 2026-09-28</t>
        </is>
      </c>
      <c r="F3528" t="inlineStr">
        <is>
          <t>Connected</t>
        </is>
      </c>
      <c r="G3528" s="39" t="str">
        <f>IF(ISNUMBER(MATCH(F3528,QualityStatuses,0)),"Quality Lead","Non-Quality Lead")</f>
        <v>Non-Quality Lead</v>
      </c>
      <c r="H3528" s="39" t="str">
        <f>IFERROR(INDEX(CampTypes,MATCH(I3528,CampList,0)),"Unattributed")</f>
        <v>Old</v>
      </c>
      <c r="I3528" t="inlineStr">
        <is>
          <t>E_Suresh_Natuf_Kiosk_07072026</t>
        </is>
      </c>
      <c r="J3528" t="inlineStr">
        <is>
          <t>E_Suresh_Natuf_Kiosk_07072026</t>
        </is>
      </c>
      <c r="K3528" t="inlineStr">
        <is>
          <t>Direct (campaign tagged in CRM)</t>
        </is>
      </c>
      <c r="L3528" t="inlineStr">
        <is>
          <t>E_Suresh_Natuf_Kiosk_07072026_Adset5</t>
        </is>
      </c>
      <c r="M3528" t="inlineStr">
        <is>
          <t>E_Suresh_Natuf_Kiosk_07072026_Adset5</t>
        </is>
      </c>
      <c r="N3528" t="inlineStr">
        <is>
          <t>E_Hindi_Suresh_Natuf_Kiosk_07072026_Adset5_ad3 – Copy 2</t>
        </is>
      </c>
      <c r="O3528" t="inlineStr">
        <is>
          <t>Natuf</t>
        </is>
      </c>
      <c r="P3528" t="inlineStr">
        <is>
          <t>Whatsapp Cloud API</t>
        </is>
      </c>
      <c r="Q3528" t="inlineStr">
        <is>
          <t>Tejaswini Tarigopula</t>
        </is>
      </c>
      <c r="R3528" t="inlineStr">
        <is>
          <t>Rauth Sanketh</t>
        </is>
      </c>
      <c r="S3528" t="inlineStr">
        <is>
          <t>-</t>
        </is>
      </c>
      <c r="T3528" t="inlineStr">
        <is>
          <t>Jhumri telaiya</t>
        </is>
      </c>
      <c r="U3528" t="inlineStr">
        <is>
          <t xml:space="preserve"> </t>
        </is>
      </c>
      <c r="V3528" t="n">
        <v>4</v>
      </c>
      <c r="W3528" t="n">
        <v>2</v>
      </c>
      <c r="X3528" t="inlineStr">
        <is>
          <t>XXXXXX5012</t>
        </is>
      </c>
      <c r="Y3528" s="72" t="n">
        <v>46326.52037037037</v>
      </c>
    </row>
    <row r="3529">
      <c r="A3529" s="39" t="inlineStr">
        <is>
          <t>6ac12efe679573cf5c38ecdb</t>
        </is>
      </c>
      <c r="B3529" s="72" t="n">
        <v>46298.92099537037</v>
      </c>
      <c r="C3529" s="70" t="n">
        <v>46298</v>
      </c>
      <c r="D3529" t="inlineStr">
        <is>
          <t>2026-10</t>
        </is>
      </c>
      <c r="E3529" t="inlineStr">
        <is>
          <t>Wk of 2026-09-28</t>
        </is>
      </c>
      <c r="F3529" t="inlineStr">
        <is>
          <t>Connected</t>
        </is>
      </c>
      <c r="G3529" s="39" t="str">
        <f>IF(ISNUMBER(MATCH(F3529,QualityStatuses,0)),"Quality Lead","Non-Quality Lead")</f>
        <v>Non-Quality Lead</v>
      </c>
      <c r="H3529" s="39" t="str">
        <f>IFERROR(INDEX(CampTypes,MATCH(I3529,CampList,0)),"Unattributed")</f>
        <v>Old</v>
      </c>
      <c r="I3529" t="inlineStr">
        <is>
          <t>natuf_Kiosk_14072026_Hindi</t>
        </is>
      </c>
      <c r="J3529" t="inlineStr">
        <is>
          <t>natuf_Kiosk_14072026_Hindi</t>
        </is>
      </c>
      <c r="K3529" t="inlineStr">
        <is>
          <t>Direct (campaign tagged in CRM)</t>
        </is>
      </c>
      <c r="L3529" t="inlineStr">
        <is>
          <t>natuf_Kiosk_23092026_ad set3</t>
        </is>
      </c>
      <c r="M3529" t="inlineStr">
        <is>
          <t>natuf_Kiosk_23092026_ad set3</t>
        </is>
      </c>
      <c r="N3529" t="inlineStr">
        <is>
          <t>natuf_Kiosk_23092026_ad set3_ad1</t>
        </is>
      </c>
      <c r="O3529" t="inlineStr">
        <is>
          <t>Natuf</t>
        </is>
      </c>
      <c r="P3529" t="inlineStr">
        <is>
          <t>Facebook</t>
        </is>
      </c>
      <c r="Q3529" t="inlineStr">
        <is>
          <t>Tejaswini Tarigopula</t>
        </is>
      </c>
      <c r="R3529" t="inlineStr">
        <is>
          <t>Shivani Sharma</t>
        </is>
      </c>
      <c r="S3529" t="inlineStr">
        <is>
          <t>-</t>
        </is>
      </c>
      <c r="T3529" t="inlineStr">
        <is>
          <t>Kalyan West</t>
        </is>
      </c>
      <c r="U3529" t="inlineStr">
        <is>
          <t xml:space="preserve"> </t>
        </is>
      </c>
      <c r="V3529" t="n">
        <v>11</v>
      </c>
      <c r="W3529" t="n">
        <v>3</v>
      </c>
      <c r="X3529" t="inlineStr">
        <is>
          <t>XXXXXX6260</t>
        </is>
      </c>
      <c r="Y3529" s="72" t="n">
        <v>46326.52037037037</v>
      </c>
    </row>
    <row r="3530">
      <c r="A3530" s="39" t="inlineStr">
        <is>
          <t>6ac12ca0aea5953120ef2d9e</t>
        </is>
      </c>
      <c r="B3530" s="72" t="n">
        <v>46298.91398148148</v>
      </c>
      <c r="C3530" s="70" t="n">
        <v>46298</v>
      </c>
      <c r="D3530" t="inlineStr">
        <is>
          <t>2026-10</t>
        </is>
      </c>
      <c r="E3530" t="inlineStr">
        <is>
          <t>Wk of 2026-09-28</t>
        </is>
      </c>
      <c r="F3530" t="inlineStr">
        <is>
          <t>Attempt 1</t>
        </is>
      </c>
      <c r="G3530" s="39" t="str">
        <f>IF(ISNUMBER(MATCH(F3530,QualityStatuses,0)),"Quality Lead","Non-Quality Lead")</f>
        <v>Non-Quality Lead</v>
      </c>
      <c r="H3530" s="39" t="str">
        <f>IFERROR(INDEX(CampTypes,MATCH(I3530,CampList,0)),"Unattributed")</f>
        <v>Old</v>
      </c>
      <c r="I3530" t="inlineStr">
        <is>
          <t>natuf_Kiosk_14072026_Hindi</t>
        </is>
      </c>
      <c r="J3530" t="inlineStr">
        <is>
          <t>natuf_Kiosk_14072026_Hindi</t>
        </is>
      </c>
      <c r="K3530" t="inlineStr">
        <is>
          <t>Direct (campaign tagged in CRM)</t>
        </is>
      </c>
      <c r="L3530" t="inlineStr">
        <is>
          <t>natuf_Kiosk_23092026_ad set3</t>
        </is>
      </c>
      <c r="M3530" t="inlineStr">
        <is>
          <t>natuf_Kiosk_23092026_ad set3</t>
        </is>
      </c>
      <c r="N3530" t="inlineStr">
        <is>
          <t>natuf_Kiosk_23092026_ad set3_ad1</t>
        </is>
      </c>
      <c r="O3530" t="inlineStr">
        <is>
          <t>Natuf</t>
        </is>
      </c>
      <c r="P3530" t="inlineStr">
        <is>
          <t>Facebook</t>
        </is>
      </c>
      <c r="Q3530" t="inlineStr">
        <is>
          <t>Tejaswini Tarigopula</t>
        </is>
      </c>
      <c r="R3530" t="inlineStr">
        <is>
          <t>Shivamani</t>
        </is>
      </c>
      <c r="S3530" t="inlineStr">
        <is>
          <t>-</t>
        </is>
      </c>
      <c r="T3530" t="inlineStr">
        <is>
          <t>Nagpur</t>
        </is>
      </c>
      <c r="U3530" t="inlineStr">
        <is>
          <t xml:space="preserve"> </t>
        </is>
      </c>
      <c r="V3530" t="n">
        <v>0</v>
      </c>
      <c r="W3530" t="n">
        <v>0</v>
      </c>
      <c r="X3530" t="inlineStr">
        <is>
          <t>XXXXXX2019</t>
        </is>
      </c>
      <c r="Y3530" s="72" t="n">
        <v>46326.52037037037</v>
      </c>
    </row>
    <row r="3531">
      <c r="A3531" s="39" t="inlineStr">
        <is>
          <t>6ac12c87b9cc9a76d8ed70e4</t>
        </is>
      </c>
      <c r="B3531" s="72" t="n">
        <v>46298.91369212963</v>
      </c>
      <c r="C3531" s="70" t="n">
        <v>46298</v>
      </c>
      <c r="D3531" t="inlineStr">
        <is>
          <t>2026-10</t>
        </is>
      </c>
      <c r="E3531" t="inlineStr">
        <is>
          <t>Wk of 2026-09-28</t>
        </is>
      </c>
      <c r="F3531" t="inlineStr">
        <is>
          <t>Attempt 1</t>
        </is>
      </c>
      <c r="G3531" s="39" t="str">
        <f>IF(ISNUMBER(MATCH(F3531,QualityStatuses,0)),"Quality Lead","Non-Quality Lead")</f>
        <v>Non-Quality Lead</v>
      </c>
      <c r="H3531" s="39" t="str">
        <f>IFERROR(INDEX(CampTypes,MATCH(I3531,CampList,0)),"Unattributed")</f>
        <v>Old</v>
      </c>
      <c r="I3531" t="inlineStr">
        <is>
          <t>E_Suresh_Natuf_Kiosk_07072026</t>
        </is>
      </c>
      <c r="J3531" t="inlineStr">
        <is>
          <t>E_Suresh_Natuf_Kiosk_07072026</t>
        </is>
      </c>
      <c r="K3531" t="inlineStr">
        <is>
          <t>Direct (campaign tagged in CRM)</t>
        </is>
      </c>
      <c r="L3531" t="inlineStr">
        <is>
          <t>E_Suresh_Natuf_Kiosk_07072026_Adset5</t>
        </is>
      </c>
      <c r="M3531" t="inlineStr">
        <is>
          <t>E_Suresh_Natuf_Kiosk_07072026_Adset5</t>
        </is>
      </c>
      <c r="N3531" t="inlineStr">
        <is>
          <t>E_Hindi_Suresh_Natuf_Kiosk_07072026_Adset5_ad3 – Copy 2</t>
        </is>
      </c>
      <c r="O3531" t="inlineStr">
        <is>
          <t>Natuf</t>
        </is>
      </c>
      <c r="P3531" t="inlineStr">
        <is>
          <t>Facebook</t>
        </is>
      </c>
      <c r="Q3531" t="inlineStr">
        <is>
          <t>(Unassigned)</t>
        </is>
      </c>
      <c r="R3531" t="inlineStr">
        <is>
          <t>EBG Admin</t>
        </is>
      </c>
      <c r="S3531" t="inlineStr">
        <is>
          <t>-</t>
        </is>
      </c>
      <c r="T3531" t="inlineStr">
        <is>
          <t>Jodhpur</t>
        </is>
      </c>
      <c r="U3531" t="inlineStr">
        <is>
          <t xml:space="preserve"> </t>
        </is>
      </c>
      <c r="V3531" t="n">
        <v>1</v>
      </c>
      <c r="W3531" t="n">
        <v>1</v>
      </c>
      <c r="X3531" t="inlineStr">
        <is>
          <t>XXXXXX0880</t>
        </is>
      </c>
      <c r="Y3531" s="72" t="n">
        <v>46326.52037037037</v>
      </c>
    </row>
    <row r="3532">
      <c r="A3532" s="39" t="inlineStr">
        <is>
          <t>6ac1299ca581e2ea5969c181</t>
        </is>
      </c>
      <c r="B3532" s="72" t="n">
        <v>46298.9050462963</v>
      </c>
      <c r="C3532" s="70" t="n">
        <v>46298</v>
      </c>
      <c r="D3532" t="inlineStr">
        <is>
          <t>2026-10</t>
        </is>
      </c>
      <c r="E3532" t="inlineStr">
        <is>
          <t>Wk of 2026-09-28</t>
        </is>
      </c>
      <c r="F3532" t="inlineStr">
        <is>
          <t>Meeting Scheduled</t>
        </is>
      </c>
      <c r="G3532" s="39" t="str">
        <f>IF(ISNUMBER(MATCH(F3532,QualityStatuses,0)),"Quality Lead","Non-Quality Lead")</f>
        <v>Quality Lead</v>
      </c>
      <c r="H3532" s="39" t="str">
        <f>IFERROR(INDEX(CampTypes,MATCH(I3532,CampList,0)),"Unattributed")</f>
        <v>Old</v>
      </c>
      <c r="I3532" t="inlineStr">
        <is>
          <t>E_Selva_Natuf_All_07072026</t>
        </is>
      </c>
      <c r="J3532" t="inlineStr">
        <is>
          <t>E_Selva_Natuf_All_07072026</t>
        </is>
      </c>
      <c r="K3532" t="inlineStr">
        <is>
          <t>Direct (campaign tagged in CRM)</t>
        </is>
      </c>
      <c r="L3532" t="inlineStr">
        <is>
          <t>E_Selva_Natuf_Sign_07072026_Adset3</t>
        </is>
      </c>
      <c r="M3532" t="inlineStr">
        <is>
          <t>E_Selva_Natuf_Sign_07072026_Adset3</t>
        </is>
      </c>
      <c r="N3532" t="inlineStr">
        <is>
          <t>E_Selva_Natuf_Sign_07072026_Adset2_Ad1</t>
        </is>
      </c>
      <c r="O3532" t="inlineStr">
        <is>
          <t>Natuf</t>
        </is>
      </c>
      <c r="P3532" t="inlineStr">
        <is>
          <t>Facebook</t>
        </is>
      </c>
      <c r="Q3532" t="inlineStr">
        <is>
          <t>Marshal Malbari</t>
        </is>
      </c>
      <c r="R3532" t="inlineStr">
        <is>
          <t>Drishti Lodhia</t>
        </is>
      </c>
      <c r="S3532" t="inlineStr">
        <is>
          <t>-</t>
        </is>
      </c>
      <c r="T3532" t="inlineStr">
        <is>
          <t>Hyderabad</t>
        </is>
      </c>
      <c r="U3532" t="inlineStr">
        <is>
          <t xml:space="preserve"> </t>
        </is>
      </c>
      <c r="V3532" t="n">
        <v>5</v>
      </c>
      <c r="W3532" t="n">
        <v>4</v>
      </c>
      <c r="X3532" t="inlineStr">
        <is>
          <t>XXXXXX2226</t>
        </is>
      </c>
      <c r="Y3532" s="72" t="n">
        <v>46326.52037037037</v>
      </c>
    </row>
    <row r="3533">
      <c r="A3533" s="39" t="inlineStr">
        <is>
          <t>6ac128a066241977e86c2114</t>
        </is>
      </c>
      <c r="B3533" s="72" t="n">
        <v>46298.90212962963</v>
      </c>
      <c r="C3533" s="70" t="n">
        <v>46298</v>
      </c>
      <c r="D3533" t="inlineStr">
        <is>
          <t>2026-10</t>
        </is>
      </c>
      <c r="E3533" t="inlineStr">
        <is>
          <t>Wk of 2026-09-28</t>
        </is>
      </c>
      <c r="F3533" t="inlineStr">
        <is>
          <t>Connected</t>
        </is>
      </c>
      <c r="G3533" s="39" t="str">
        <f>IF(ISNUMBER(MATCH(F3533,QualityStatuses,0)),"Quality Lead","Non-Quality Lead")</f>
        <v>Non-Quality Lead</v>
      </c>
      <c r="H3533" s="39" t="str">
        <f>IFERROR(INDEX(CampTypes,MATCH(I3533,CampList,0)),"Unattributed")</f>
        <v>Old</v>
      </c>
      <c r="I3533" t="inlineStr">
        <is>
          <t>E_Natuf_Generic_13082026</t>
        </is>
      </c>
      <c r="J3533" t="inlineStr">
        <is>
          <t>E_Natuf_Generic_13082026</t>
        </is>
      </c>
      <c r="K3533" t="inlineStr">
        <is>
          <t>Direct (campaign tagged in CRM)</t>
        </is>
      </c>
      <c r="L3533" t="inlineStr">
        <is>
          <t>E_Natuf_Generic_13082026_Adset1</t>
        </is>
      </c>
      <c r="M3533" t="inlineStr">
        <is>
          <t>E_Natuf_Generic_13082026_Adset1</t>
        </is>
      </c>
      <c r="N3533" t="inlineStr">
        <is>
          <t>E_Natuf_Generic_13082026_Adset1_Ad1</t>
        </is>
      </c>
      <c r="O3533" t="inlineStr">
        <is>
          <t>Natuf</t>
        </is>
      </c>
      <c r="P3533" t="inlineStr">
        <is>
          <t>Facebook</t>
        </is>
      </c>
      <c r="Q3533" t="inlineStr">
        <is>
          <t>Tejaswini Tarigopula</t>
        </is>
      </c>
      <c r="R3533" t="inlineStr">
        <is>
          <t>Arjuman Vidya Sagar</t>
        </is>
      </c>
      <c r="S3533" t="inlineStr">
        <is>
          <t>-</t>
        </is>
      </c>
      <c r="T3533" t="inlineStr">
        <is>
          <t>Vadodara</t>
        </is>
      </c>
      <c r="U3533" t="inlineStr">
        <is>
          <t xml:space="preserve"> </t>
        </is>
      </c>
      <c r="V3533" t="n">
        <v>2</v>
      </c>
      <c r="W3533" t="n">
        <v>1</v>
      </c>
      <c r="X3533" t="inlineStr">
        <is>
          <t>XXXXXX0127</t>
        </is>
      </c>
      <c r="Y3533" s="72" t="n">
        <v>46326.52037037037</v>
      </c>
    </row>
    <row r="3534">
      <c r="A3534" s="39" t="inlineStr">
        <is>
          <t>6ac1282b28d94b25772dfae4</t>
        </is>
      </c>
      <c r="B3534" s="72" t="n">
        <v>46298.90077546296</v>
      </c>
      <c r="C3534" s="70" t="n">
        <v>46298</v>
      </c>
      <c r="D3534" t="inlineStr">
        <is>
          <t>2026-10</t>
        </is>
      </c>
      <c r="E3534" t="inlineStr">
        <is>
          <t>Wk of 2026-09-28</t>
        </is>
      </c>
      <c r="F3534" t="inlineStr">
        <is>
          <t>Attempt 1</t>
        </is>
      </c>
      <c r="G3534" s="39" t="str">
        <f>IF(ISNUMBER(MATCH(F3534,QualityStatuses,0)),"Quality Lead","Non-Quality Lead")</f>
        <v>Non-Quality Lead</v>
      </c>
      <c r="H3534" s="39" t="str">
        <f>IFERROR(INDEX(CampTypes,MATCH(I3534,CampList,0)),"Unattributed")</f>
        <v>Old</v>
      </c>
      <c r="I3534" t="inlineStr">
        <is>
          <t>E_Selva_Natuf_All_07072026</t>
        </is>
      </c>
      <c r="J3534" t="inlineStr">
        <is>
          <t>E_Selva_Natuf_All_07072026</t>
        </is>
      </c>
      <c r="K3534" t="inlineStr">
        <is>
          <t>Direct (campaign tagged in CRM)</t>
        </is>
      </c>
      <c r="L3534" t="inlineStr">
        <is>
          <t>E_Selva_Natuf_Sign_07072026_Adset3</t>
        </is>
      </c>
      <c r="M3534" t="inlineStr">
        <is>
          <t>E_Selva_Natuf_Sign_07072026_Adset3</t>
        </is>
      </c>
      <c r="N3534" t="inlineStr">
        <is>
          <t>E_Selva_Natuf_Sign_07072026_Adset2_Ad1 – Copy</t>
        </is>
      </c>
      <c r="O3534" t="inlineStr">
        <is>
          <t>Natuf</t>
        </is>
      </c>
      <c r="P3534" t="inlineStr">
        <is>
          <t>Facebook</t>
        </is>
      </c>
      <c r="Q3534" t="inlineStr">
        <is>
          <t>Tejaswini Tarigopula</t>
        </is>
      </c>
      <c r="R3534" t="inlineStr">
        <is>
          <t>Rauth Sanketh</t>
        </is>
      </c>
      <c r="S3534" t="inlineStr">
        <is>
          <t>-</t>
        </is>
      </c>
      <c r="T3534" t="inlineStr">
        <is>
          <t>Kolkata</t>
        </is>
      </c>
      <c r="U3534" t="inlineStr">
        <is>
          <t xml:space="preserve"> </t>
        </is>
      </c>
      <c r="V3534" t="n">
        <v>2</v>
      </c>
      <c r="W3534" t="n">
        <v>0</v>
      </c>
      <c r="X3534" t="inlineStr">
        <is>
          <t>XXXXXX5112</t>
        </is>
      </c>
      <c r="Y3534" s="72" t="n">
        <v>46326.52037037037</v>
      </c>
    </row>
    <row r="3535">
      <c r="A3535" s="39" t="inlineStr">
        <is>
          <t>6ac12646b489dc2bccbbba02</t>
        </is>
      </c>
      <c r="B3535" s="72" t="n">
        <v>46298.89516203704</v>
      </c>
      <c r="C3535" s="70" t="n">
        <v>46298</v>
      </c>
      <c r="D3535" t="inlineStr">
        <is>
          <t>2026-10</t>
        </is>
      </c>
      <c r="E3535" t="inlineStr">
        <is>
          <t>Wk of 2026-09-28</t>
        </is>
      </c>
      <c r="F3535" t="inlineStr">
        <is>
          <t>Attempt 4</t>
        </is>
      </c>
      <c r="G3535" s="39" t="str">
        <f>IF(ISNUMBER(MATCH(F3535,QualityStatuses,0)),"Quality Lead","Non-Quality Lead")</f>
        <v>Non-Quality Lead</v>
      </c>
      <c r="H3535" s="39" t="str">
        <f>IFERROR(INDEX(CampTypes,MATCH(I3535,CampList,0)),"Unattributed")</f>
        <v>Old</v>
      </c>
      <c r="I3535" t="inlineStr">
        <is>
          <t>E_Suresh_Natuf_Kiosk_07072026</t>
        </is>
      </c>
      <c r="J3535" t="inlineStr">
        <is>
          <t>E_Suresh_Natuf_Kiosk_07072026</t>
        </is>
      </c>
      <c r="K3535" t="inlineStr">
        <is>
          <t>Direct (campaign tagged in CRM)</t>
        </is>
      </c>
      <c r="L3535" t="inlineStr">
        <is>
          <t>E_Suresh_Natuf_Kiosk_07072026_Adset5</t>
        </is>
      </c>
      <c r="M3535" t="inlineStr">
        <is>
          <t>E_Suresh_Natuf_Kiosk_07072026_Adset5</t>
        </is>
      </c>
      <c r="N3535" t="inlineStr">
        <is>
          <t>E_Hindi_Suresh_Natuf_Kiosk_07072026_Adset5_ad3 – Copy 2</t>
        </is>
      </c>
      <c r="O3535" t="inlineStr">
        <is>
          <t>Natuf</t>
        </is>
      </c>
      <c r="P3535" t="inlineStr">
        <is>
          <t>Facebook</t>
        </is>
      </c>
      <c r="Q3535" t="inlineStr">
        <is>
          <t>Tejaswini Tarigopula</t>
        </is>
      </c>
      <c r="R3535" t="inlineStr">
        <is>
          <t>Shivani Sharma</t>
        </is>
      </c>
      <c r="S3535" t="inlineStr">
        <is>
          <t>-</t>
        </is>
      </c>
      <c r="T3535" t="inlineStr">
        <is>
          <t>Fingeshwar</t>
        </is>
      </c>
      <c r="U3535" t="inlineStr">
        <is>
          <t xml:space="preserve"> </t>
        </is>
      </c>
      <c r="V3535" t="n">
        <v>3</v>
      </c>
      <c r="W3535" t="n">
        <v>2</v>
      </c>
      <c r="X3535" t="inlineStr">
        <is>
          <t>XXXXXX8986</t>
        </is>
      </c>
      <c r="Y3535" s="72" t="n">
        <v>46326.52037037037</v>
      </c>
    </row>
    <row r="3536">
      <c r="A3536" s="39" t="inlineStr">
        <is>
          <t>6ac1212a8ef1880b759e7286</t>
        </is>
      </c>
      <c r="B3536" s="72" t="n">
        <v>46298.88002314815</v>
      </c>
      <c r="C3536" s="70" t="n">
        <v>46298</v>
      </c>
      <c r="D3536" t="inlineStr">
        <is>
          <t>2026-10</t>
        </is>
      </c>
      <c r="E3536" t="inlineStr">
        <is>
          <t>Wk of 2026-09-28</t>
        </is>
      </c>
      <c r="F3536" t="inlineStr">
        <is>
          <t>Attempt 2</t>
        </is>
      </c>
      <c r="G3536" s="39" t="str">
        <f>IF(ISNUMBER(MATCH(F3536,QualityStatuses,0)),"Quality Lead","Non-Quality Lead")</f>
        <v>Non-Quality Lead</v>
      </c>
      <c r="H3536" s="39" t="str">
        <f>IFERROR(INDEX(CampTypes,MATCH(I3536,CampList,0)),"Unattributed")</f>
        <v>Old</v>
      </c>
      <c r="I3536" t="inlineStr">
        <is>
          <t>E_Suresh_Natuf_Kiosk_07072026</t>
        </is>
      </c>
      <c r="J3536" t="inlineStr">
        <is>
          <t>E_Suresh_Natuf_Kiosk_07072026</t>
        </is>
      </c>
      <c r="K3536" t="inlineStr">
        <is>
          <t>Direct (campaign tagged in CRM)</t>
        </is>
      </c>
      <c r="L3536" t="inlineStr">
        <is>
          <t>E_Suresh_Natuf_Kiosk_07072026_Adset5</t>
        </is>
      </c>
      <c r="M3536" t="inlineStr">
        <is>
          <t>E_Suresh_Natuf_Kiosk_07072026_Adset5</t>
        </is>
      </c>
      <c r="N3536" t="inlineStr">
        <is>
          <t>E_Hindi_Suresh_Natuf_Kiosk_07072026_Adset5_ad3 – Copy 2</t>
        </is>
      </c>
      <c r="O3536" t="inlineStr">
        <is>
          <t>Natuf</t>
        </is>
      </c>
      <c r="P3536" t="inlineStr">
        <is>
          <t>Facebook</t>
        </is>
      </c>
      <c r="Q3536" t="inlineStr">
        <is>
          <t>Tejaswini Tarigopula</t>
        </is>
      </c>
      <c r="R3536" t="inlineStr">
        <is>
          <t>Shivamani</t>
        </is>
      </c>
      <c r="S3536" t="inlineStr">
        <is>
          <t>-</t>
        </is>
      </c>
      <c r="T3536" t="inlineStr">
        <is>
          <t>Udaipur</t>
        </is>
      </c>
      <c r="U3536" t="inlineStr">
        <is>
          <t xml:space="preserve"> </t>
        </is>
      </c>
      <c r="V3536" t="n">
        <v>2</v>
      </c>
      <c r="W3536" t="n">
        <v>1</v>
      </c>
      <c r="X3536" t="inlineStr">
        <is>
          <t>XXXXXX0134</t>
        </is>
      </c>
      <c r="Y3536" s="72" t="n">
        <v>46326.52037037037</v>
      </c>
    </row>
    <row r="3537">
      <c r="A3537" s="39" t="inlineStr">
        <is>
          <t>6ac11f926b40d11aec92661a</t>
        </is>
      </c>
      <c r="B3537" s="72" t="n">
        <v>46298.87530092592</v>
      </c>
      <c r="C3537" s="70" t="n">
        <v>46298</v>
      </c>
      <c r="D3537" t="inlineStr">
        <is>
          <t>2026-10</t>
        </is>
      </c>
      <c r="E3537" t="inlineStr">
        <is>
          <t>Wk of 2026-09-28</t>
        </is>
      </c>
      <c r="F3537" t="inlineStr">
        <is>
          <t>Details Shared</t>
        </is>
      </c>
      <c r="G3537" s="39" t="str">
        <f>IF(ISNUMBER(MATCH(F3537,QualityStatuses,0)),"Quality Lead","Non-Quality Lead")</f>
        <v>Quality Lead</v>
      </c>
      <c r="H3537" s="39" t="str">
        <f>IFERROR(INDEX(CampTypes,MATCH(I3537,CampList,0)),"Unattributed")</f>
        <v>Old</v>
      </c>
      <c r="I3537" t="inlineStr">
        <is>
          <t>E_Suresh_Natuf_Kiosk_07072026</t>
        </is>
      </c>
      <c r="J3537" t="inlineStr">
        <is>
          <t>E_Suresh_Natuf_Kiosk_07072026</t>
        </is>
      </c>
      <c r="K3537" t="inlineStr">
        <is>
          <t>Direct (campaign tagged in CRM)</t>
        </is>
      </c>
      <c r="L3537" t="inlineStr">
        <is>
          <t>E_Suresh_Natuf_Kiosk_07072026_Adset5</t>
        </is>
      </c>
      <c r="M3537" t="inlineStr">
        <is>
          <t>E_Suresh_Natuf_Kiosk_07072026_Adset5</t>
        </is>
      </c>
      <c r="N3537" t="inlineStr">
        <is>
          <t>E_Hindi_Suresh_Natuf_Kiosk_07072026_Adset5_ad3 – Copy 2</t>
        </is>
      </c>
      <c r="O3537" t="inlineStr">
        <is>
          <t>Natuf</t>
        </is>
      </c>
      <c r="P3537" t="inlineStr">
        <is>
          <t>Facebook</t>
        </is>
      </c>
      <c r="Q3537" t="inlineStr">
        <is>
          <t>Marshal Malbari</t>
        </is>
      </c>
      <c r="R3537" t="inlineStr">
        <is>
          <t>Rinkita Virvani</t>
        </is>
      </c>
      <c r="S3537" t="inlineStr">
        <is>
          <t>-</t>
        </is>
      </c>
      <c r="T3537" t="inlineStr">
        <is>
          <t>Mumbai, Maharashtra</t>
        </is>
      </c>
      <c r="U3537" t="inlineStr">
        <is>
          <t xml:space="preserve"> </t>
        </is>
      </c>
      <c r="V3537" t="n">
        <v>6</v>
      </c>
      <c r="W3537" t="n">
        <v>4</v>
      </c>
      <c r="X3537" t="inlineStr">
        <is>
          <t>XXXXXX2100</t>
        </is>
      </c>
      <c r="Y3537" s="72" t="n">
        <v>46307.46376157407</v>
      </c>
    </row>
    <row r="3538">
      <c r="A3538" s="39" t="inlineStr">
        <is>
          <t>6ac11ecdcdc96e07315e5be8</t>
        </is>
      </c>
      <c r="B3538" s="72" t="n">
        <v>46298.87302083334</v>
      </c>
      <c r="C3538" s="70" t="n">
        <v>46298</v>
      </c>
      <c r="D3538" t="inlineStr">
        <is>
          <t>2026-10</t>
        </is>
      </c>
      <c r="E3538" t="inlineStr">
        <is>
          <t>Wk of 2026-09-28</t>
        </is>
      </c>
      <c r="F3538" t="inlineStr">
        <is>
          <t>Lost</t>
        </is>
      </c>
      <c r="G3538" s="39" t="str">
        <f>IF(ISNUMBER(MATCH(F3538,QualityStatuses,0)),"Quality Lead","Non-Quality Lead")</f>
        <v>Non-Quality Lead</v>
      </c>
      <c r="H3538" s="39" t="str">
        <f>IFERROR(INDEX(CampTypes,MATCH(I3538,CampList,0)),"Unattributed")</f>
        <v>Old</v>
      </c>
      <c r="I3538" t="inlineStr">
        <is>
          <t>E_Natuf_Foco_10092026</t>
        </is>
      </c>
      <c r="J3538" t="inlineStr">
        <is>
          <t>E_Natuf_Foco_10092026</t>
        </is>
      </c>
      <c r="K3538" t="inlineStr">
        <is>
          <t>Direct (campaign tagged in CRM)</t>
        </is>
      </c>
      <c r="L3538" t="inlineStr">
        <is>
          <t>E_Natuf_Foco_10092026_Ad Set4</t>
        </is>
      </c>
      <c r="M3538" t="inlineStr">
        <is>
          <t>E_Natuf_Foco_10092026_Ad Set4</t>
        </is>
      </c>
      <c r="N3538" t="inlineStr">
        <is>
          <t>E_Natuf_Foco_10092026_Ad Set4_Ad4 -1</t>
        </is>
      </c>
      <c r="O3538" t="inlineStr">
        <is>
          <t>Natuf</t>
        </is>
      </c>
      <c r="P3538" t="inlineStr">
        <is>
          <t>Facebook</t>
        </is>
      </c>
      <c r="Q3538" t="inlineStr">
        <is>
          <t>Marshal Malbari</t>
        </is>
      </c>
      <c r="R3538" t="inlineStr">
        <is>
          <t>Vanita Joshi</t>
        </is>
      </c>
      <c r="S3538" t="inlineStr">
        <is>
          <t>Not Interested</t>
        </is>
      </c>
      <c r="T3538" t="inlineStr">
        <is>
          <t>Surat</t>
        </is>
      </c>
      <c r="U3538" t="inlineStr">
        <is>
          <t xml:space="preserve"> </t>
        </is>
      </c>
      <c r="V3538" t="n">
        <v>7</v>
      </c>
      <c r="W3538" t="n">
        <v>6</v>
      </c>
      <c r="X3538" t="inlineStr">
        <is>
          <t>XXXXXX9492</t>
        </is>
      </c>
      <c r="Y3538" s="72" t="n">
        <v>46326.52037037037</v>
      </c>
    </row>
    <row r="3539">
      <c r="A3539" s="39" t="inlineStr">
        <is>
          <t>6ac11cc7fe4e295d17a70e40</t>
        </is>
      </c>
      <c r="B3539" s="72" t="n">
        <v>46298.86702546296</v>
      </c>
      <c r="C3539" s="70" t="n">
        <v>46298</v>
      </c>
      <c r="D3539" t="inlineStr">
        <is>
          <t>2026-10</t>
        </is>
      </c>
      <c r="E3539" t="inlineStr">
        <is>
          <t>Wk of 2026-09-28</t>
        </is>
      </c>
      <c r="F3539" t="inlineStr">
        <is>
          <t>Lost</t>
        </is>
      </c>
      <c r="G3539" s="39" t="str">
        <f>IF(ISNUMBER(MATCH(F3539,QualityStatuses,0)),"Quality Lead","Non-Quality Lead")</f>
        <v>Non-Quality Lead</v>
      </c>
      <c r="H3539" s="39" t="str">
        <f>IFERROR(INDEX(CampTypes,MATCH(I3539,CampList,0)),"Unattributed")</f>
        <v>Old</v>
      </c>
      <c r="I3539" t="inlineStr">
        <is>
          <t>E_Suresh_Natuf_Kiosk_07072026</t>
        </is>
      </c>
      <c r="J3539" t="inlineStr">
        <is>
          <t>E_Suresh_Natuf_Kiosk_07072026</t>
        </is>
      </c>
      <c r="K3539" t="inlineStr">
        <is>
          <t>Direct (campaign tagged in CRM)</t>
        </is>
      </c>
      <c r="L3539" t="inlineStr">
        <is>
          <t>E_Suresh_Natuf_Kiosk_07072026_Adset5</t>
        </is>
      </c>
      <c r="M3539" t="inlineStr">
        <is>
          <t>E_Suresh_Natuf_Kiosk_07072026_Adset5</t>
        </is>
      </c>
      <c r="N3539" t="inlineStr">
        <is>
          <t>E_Hindi_Suresh_Natuf_Kiosk_07072026_Adset5_ad3 – Copy 2</t>
        </is>
      </c>
      <c r="O3539" t="inlineStr">
        <is>
          <t>Natuf</t>
        </is>
      </c>
      <c r="P3539" t="inlineStr">
        <is>
          <t>Facebook</t>
        </is>
      </c>
      <c r="Q3539" t="inlineStr">
        <is>
          <t>Marshal Malbari</t>
        </is>
      </c>
      <c r="R3539" t="inlineStr">
        <is>
          <t>Shubham Menon</t>
        </is>
      </c>
      <c r="S3539" t="inlineStr">
        <is>
          <t>Not Interested</t>
        </is>
      </c>
      <c r="T3539" t="inlineStr">
        <is>
          <t>Bengaluru</t>
        </is>
      </c>
      <c r="U3539" t="inlineStr">
        <is>
          <t xml:space="preserve"> </t>
        </is>
      </c>
      <c r="V3539" t="n">
        <v>3</v>
      </c>
      <c r="W3539" t="n">
        <v>2</v>
      </c>
      <c r="X3539" t="inlineStr">
        <is>
          <t>XXXXXX8058</t>
        </is>
      </c>
      <c r="Y3539" s="72" t="n">
        <v>46326.52037037037</v>
      </c>
    </row>
    <row r="3540">
      <c r="A3540" s="39" t="inlineStr">
        <is>
          <t>6ac11a19d981d56c2ce16259</t>
        </is>
      </c>
      <c r="B3540" s="72" t="n">
        <v>46298.85908564815</v>
      </c>
      <c r="C3540" s="70" t="n">
        <v>46298</v>
      </c>
      <c r="D3540" t="inlineStr">
        <is>
          <t>2026-10</t>
        </is>
      </c>
      <c r="E3540" t="inlineStr">
        <is>
          <t>Wk of 2026-09-28</t>
        </is>
      </c>
      <c r="F3540" t="inlineStr">
        <is>
          <t>Attempt 2</t>
        </is>
      </c>
      <c r="G3540" s="39" t="str">
        <f>IF(ISNUMBER(MATCH(F3540,QualityStatuses,0)),"Quality Lead","Non-Quality Lead")</f>
        <v>Non-Quality Lead</v>
      </c>
      <c r="H3540" s="39" t="str">
        <f>IFERROR(INDEX(CampTypes,MATCH(I3540,CampList,0)),"Unattributed")</f>
        <v>Old</v>
      </c>
      <c r="I3540" t="inlineStr">
        <is>
          <t>E_Natuf_Foco_10092026</t>
        </is>
      </c>
      <c r="J3540" t="inlineStr">
        <is>
          <t>E_Natuf_Foco_10092026</t>
        </is>
      </c>
      <c r="K3540" t="inlineStr">
        <is>
          <t>Direct (campaign tagged in CRM)</t>
        </is>
      </c>
      <c r="L3540" t="inlineStr">
        <is>
          <t>E_Natuf_Foco_10092026_Ad Set4</t>
        </is>
      </c>
      <c r="M3540" t="inlineStr">
        <is>
          <t>E_Natuf_Foco_10092026_Ad Set4</t>
        </is>
      </c>
      <c r="N3540" t="inlineStr">
        <is>
          <t>E_Natuf_Foco_10092026_Ad Set4_Ad4 -1</t>
        </is>
      </c>
      <c r="O3540" t="inlineStr">
        <is>
          <t>Natuf</t>
        </is>
      </c>
      <c r="P3540" t="inlineStr">
        <is>
          <t>Facebook</t>
        </is>
      </c>
      <c r="Q3540" t="inlineStr">
        <is>
          <t>Marshal Malbari</t>
        </is>
      </c>
      <c r="R3540" t="inlineStr">
        <is>
          <t>Rudresh Thorat</t>
        </is>
      </c>
      <c r="S3540" t="inlineStr">
        <is>
          <t>-</t>
        </is>
      </c>
      <c r="T3540" t="inlineStr">
        <is>
          <t>kanpur</t>
        </is>
      </c>
      <c r="U3540" t="inlineStr">
        <is>
          <t xml:space="preserve"> </t>
        </is>
      </c>
      <c r="V3540" t="n">
        <v>4</v>
      </c>
      <c r="W3540" t="n">
        <v>0</v>
      </c>
      <c r="X3540" t="inlineStr">
        <is>
          <t>XXXXXX3400</t>
        </is>
      </c>
      <c r="Y3540" s="72" t="n">
        <v>46326.52037037037</v>
      </c>
    </row>
    <row r="3541">
      <c r="A3541" s="39" t="inlineStr">
        <is>
          <t>6ac118cc21ec945a75e4be45</t>
        </is>
      </c>
      <c r="B3541" s="72" t="n">
        <v>46298.85523148148</v>
      </c>
      <c r="C3541" s="70" t="n">
        <v>46298</v>
      </c>
      <c r="D3541" t="inlineStr">
        <is>
          <t>2026-10</t>
        </is>
      </c>
      <c r="E3541" t="inlineStr">
        <is>
          <t>Wk of 2026-09-28</t>
        </is>
      </c>
      <c r="F3541" t="inlineStr">
        <is>
          <t>Lost</t>
        </is>
      </c>
      <c r="G3541" s="39" t="str">
        <f>IF(ISNUMBER(MATCH(F3541,QualityStatuses,0)),"Quality Lead","Non-Quality Lead")</f>
        <v>Non-Quality Lead</v>
      </c>
      <c r="H3541" s="39" t="str">
        <f>IFERROR(INDEX(CampTypes,MATCH(I3541,CampList,0)),"Unattributed")</f>
        <v>Old</v>
      </c>
      <c r="I3541" t="inlineStr">
        <is>
          <t>natuf_Kiosk_14072026_Hindi</t>
        </is>
      </c>
      <c r="J3541" t="inlineStr">
        <is>
          <t>natuf_Kiosk_14072026_Hindi</t>
        </is>
      </c>
      <c r="K3541" t="inlineStr">
        <is>
          <t>Direct (campaign tagged in CRM)</t>
        </is>
      </c>
      <c r="L3541" t="inlineStr">
        <is>
          <t>natuf_Kiosk_09102026</t>
        </is>
      </c>
      <c r="M3541" t="inlineStr">
        <is>
          <t>natuf_Kiosk_09102026</t>
        </is>
      </c>
      <c r="N3541" t="inlineStr">
        <is>
          <t>natuf_Kiosk_14072026_ad set_ad1</t>
        </is>
      </c>
      <c r="O3541" t="inlineStr">
        <is>
          <t>Natuf</t>
        </is>
      </c>
      <c r="P3541" t="inlineStr">
        <is>
          <t>Facebook</t>
        </is>
      </c>
      <c r="Q3541" t="inlineStr">
        <is>
          <t>Marshal Malbari</t>
        </is>
      </c>
      <c r="R3541" t="inlineStr">
        <is>
          <t>Tanishq A</t>
        </is>
      </c>
      <c r="S3541" t="inlineStr">
        <is>
          <t>DNP - Did Not Pick Up</t>
        </is>
      </c>
      <c r="T3541" t="inlineStr">
        <is>
          <t>Mumbai</t>
        </is>
      </c>
      <c r="U3541" t="inlineStr">
        <is>
          <t xml:space="preserve"> </t>
        </is>
      </c>
      <c r="V3541" t="n">
        <v>6</v>
      </c>
      <c r="W3541" t="n">
        <v>0</v>
      </c>
      <c r="X3541" t="inlineStr">
        <is>
          <t>XXXXXX2535</t>
        </is>
      </c>
      <c r="Y3541" s="72" t="n">
        <v>46326.52037037037</v>
      </c>
    </row>
    <row r="3542">
      <c r="A3542" s="39" t="inlineStr">
        <is>
          <t>6ac113c25fd06e9d81bb4b16</t>
        </is>
      </c>
      <c r="B3542" s="72" t="n">
        <v>46298.84030092593</v>
      </c>
      <c r="C3542" s="70" t="n">
        <v>46298</v>
      </c>
      <c r="D3542" t="inlineStr">
        <is>
          <t>2026-10</t>
        </is>
      </c>
      <c r="E3542" t="inlineStr">
        <is>
          <t>Wk of 2026-09-28</t>
        </is>
      </c>
      <c r="F3542" t="inlineStr">
        <is>
          <t>Attempt 1</t>
        </is>
      </c>
      <c r="G3542" s="39" t="str">
        <f>IF(ISNUMBER(MATCH(F3542,QualityStatuses,0)),"Quality Lead","Non-Quality Lead")</f>
        <v>Non-Quality Lead</v>
      </c>
      <c r="H3542" s="39" t="str">
        <f>IFERROR(INDEX(CampTypes,MATCH(I3542,CampList,0)),"Unattributed")</f>
        <v>Old</v>
      </c>
      <c r="I3542" t="inlineStr">
        <is>
          <t>natuf_Kiosk_14072026_Hindi</t>
        </is>
      </c>
      <c r="J3542" t="inlineStr">
        <is>
          <t>natuf_Kiosk_14072026_Hindi</t>
        </is>
      </c>
      <c r="K3542" t="inlineStr">
        <is>
          <t>Direct (campaign tagged in CRM)</t>
        </is>
      </c>
      <c r="L3542" t="inlineStr">
        <is>
          <t>natuf_Kiosk_14072026_Highest-converting industries</t>
        </is>
      </c>
      <c r="M3542" t="inlineStr">
        <is>
          <t>natuf_Kiosk_14072026_Highest-converting industries</t>
        </is>
      </c>
      <c r="N3542" t="inlineStr">
        <is>
          <t>natuf_Kiosk_14072026_ad set_ad1</t>
        </is>
      </c>
      <c r="O3542" t="inlineStr">
        <is>
          <t>Natuf</t>
        </is>
      </c>
      <c r="P3542" t="inlineStr">
        <is>
          <t>Facebook</t>
        </is>
      </c>
      <c r="Q3542" t="inlineStr">
        <is>
          <t>Deepak Rai</t>
        </is>
      </c>
      <c r="R3542" t="inlineStr">
        <is>
          <t>Tejaswini Tarigopula</t>
        </is>
      </c>
      <c r="S3542" t="inlineStr">
        <is>
          <t>-</t>
        </is>
      </c>
      <c r="T3542" t="inlineStr">
        <is>
          <t>Allahabad</t>
        </is>
      </c>
      <c r="U3542" t="inlineStr">
        <is>
          <t xml:space="preserve"> </t>
        </is>
      </c>
      <c r="V3542" t="n">
        <v>1</v>
      </c>
      <c r="W3542" t="n">
        <v>1</v>
      </c>
      <c r="X3542" t="inlineStr">
        <is>
          <t>XXXXXX7751</t>
        </is>
      </c>
      <c r="Y3542" s="72" t="n">
        <v>46326.52037037037</v>
      </c>
    </row>
    <row r="3543">
      <c r="A3543" s="39" t="inlineStr">
        <is>
          <t>6ac10f5fe744dd293e4f2506</t>
        </is>
      </c>
      <c r="B3543" s="72" t="n">
        <v>46298.82730324074</v>
      </c>
      <c r="C3543" s="70" t="n">
        <v>46298</v>
      </c>
      <c r="D3543" t="inlineStr">
        <is>
          <t>2026-10</t>
        </is>
      </c>
      <c r="E3543" t="inlineStr">
        <is>
          <t>Wk of 2026-09-28</t>
        </is>
      </c>
      <c r="F3543" t="inlineStr">
        <is>
          <t>Connected</t>
        </is>
      </c>
      <c r="G3543" s="39" t="str">
        <f>IF(ISNUMBER(MATCH(F3543,QualityStatuses,0)),"Quality Lead","Non-Quality Lead")</f>
        <v>Non-Quality Lead</v>
      </c>
      <c r="H3543" s="39" t="str">
        <f>IFERROR(INDEX(CampTypes,MATCH(I3543,CampList,0)),"Unattributed")</f>
        <v>Old</v>
      </c>
      <c r="I3543" t="inlineStr">
        <is>
          <t>natuf_Kiosk_14072026_Hindi</t>
        </is>
      </c>
      <c r="J3543" t="inlineStr">
        <is>
          <t>natuf_Kiosk_14072026_Hindi</t>
        </is>
      </c>
      <c r="K3543" t="inlineStr">
        <is>
          <t>Direct (campaign tagged in CRM)</t>
        </is>
      </c>
      <c r="L3543" t="inlineStr">
        <is>
          <t>natuf_Kiosk_14072026_Highest-converting industries</t>
        </is>
      </c>
      <c r="M3543" t="inlineStr">
        <is>
          <t>natuf_Kiosk_14072026_Highest-converting industries</t>
        </is>
      </c>
      <c r="N3543" t="inlineStr">
        <is>
          <t>natuf_Kiosk_14072026_ad set_ad1</t>
        </is>
      </c>
      <c r="O3543" t="inlineStr">
        <is>
          <t>Natuf</t>
        </is>
      </c>
      <c r="P3543" t="inlineStr">
        <is>
          <t>Facebook</t>
        </is>
      </c>
      <c r="Q3543" t="inlineStr">
        <is>
          <t>Tejaswini Tarigopula</t>
        </is>
      </c>
      <c r="R3543" t="inlineStr">
        <is>
          <t>Arjuman Vidya Sagar</t>
        </is>
      </c>
      <c r="S3543" t="inlineStr">
        <is>
          <t>-</t>
        </is>
      </c>
      <c r="T3543" t="inlineStr">
        <is>
          <t>Ahemdabad &amp; Rajkot</t>
        </is>
      </c>
      <c r="U3543" t="inlineStr">
        <is>
          <t xml:space="preserve"> </t>
        </is>
      </c>
      <c r="V3543" t="n">
        <v>6</v>
      </c>
      <c r="W3543" t="n">
        <v>1</v>
      </c>
      <c r="X3543" t="inlineStr">
        <is>
          <t>XXXXXX1212</t>
        </is>
      </c>
      <c r="Y3543" s="72" t="n">
        <v>46326.52037037037</v>
      </c>
    </row>
    <row r="3544">
      <c r="A3544" s="39" t="inlineStr">
        <is>
          <t>6ac10725b37fca3566cda148</t>
        </is>
      </c>
      <c r="B3544" s="72" t="n">
        <v>46298.80292824074</v>
      </c>
      <c r="C3544" s="70" t="n">
        <v>46298</v>
      </c>
      <c r="D3544" t="inlineStr">
        <is>
          <t>2026-10</t>
        </is>
      </c>
      <c r="E3544" t="inlineStr">
        <is>
          <t>Wk of 2026-09-28</t>
        </is>
      </c>
      <c r="F3544" t="inlineStr">
        <is>
          <t>Details Shared</t>
        </is>
      </c>
      <c r="G3544" s="39" t="str">
        <f>IF(ISNUMBER(MATCH(F3544,QualityStatuses,0)),"Quality Lead","Non-Quality Lead")</f>
        <v>Quality Lead</v>
      </c>
      <c r="H3544" s="39" t="str">
        <f>IFERROR(INDEX(CampTypes,MATCH(I3544,CampList,0)),"Unattributed")</f>
        <v>Old</v>
      </c>
      <c r="I3544" t="inlineStr">
        <is>
          <t>E_Suresh_Natuf_Kiosk_07072026</t>
        </is>
      </c>
      <c r="J3544" t="inlineStr">
        <is>
          <t>E_Suresh_Natuf_Kiosk_07072026</t>
        </is>
      </c>
      <c r="K3544" t="inlineStr">
        <is>
          <t>Direct (campaign tagged in CRM)</t>
        </is>
      </c>
      <c r="L3544" t="inlineStr">
        <is>
          <t>E_Suresh_Natuf_Kiosk_07072026_Adset5</t>
        </is>
      </c>
      <c r="M3544" t="inlineStr">
        <is>
          <t>E_Suresh_Natuf_Kiosk_07072026_Adset5</t>
        </is>
      </c>
      <c r="N3544" t="inlineStr">
        <is>
          <t>E_Hindi_Suresh_Natuf_Kiosk_07072026_Adset5_ad3 – Copy 2</t>
        </is>
      </c>
      <c r="O3544" t="inlineStr">
        <is>
          <t>Natuf</t>
        </is>
      </c>
      <c r="P3544" t="inlineStr">
        <is>
          <t>Facebook</t>
        </is>
      </c>
      <c r="Q3544" t="inlineStr">
        <is>
          <t>Tejaswini Tarigopula</t>
        </is>
      </c>
      <c r="R3544" t="inlineStr">
        <is>
          <t>Prabhudatta Pattanaik</t>
        </is>
      </c>
      <c r="S3544" t="inlineStr">
        <is>
          <t>-</t>
        </is>
      </c>
      <c r="T3544" t="inlineStr">
        <is>
          <t>Vijayawada</t>
        </is>
      </c>
      <c r="U3544" t="inlineStr">
        <is>
          <t xml:space="preserve"> </t>
        </is>
      </c>
      <c r="V3544" t="n">
        <v>6</v>
      </c>
      <c r="W3544" t="n">
        <v>4</v>
      </c>
      <c r="X3544" t="inlineStr">
        <is>
          <t>XXXXXX6772</t>
        </is>
      </c>
      <c r="Y3544" s="72" t="n">
        <v>46326.52037037037</v>
      </c>
    </row>
    <row r="3545">
      <c r="A3545" s="39" t="inlineStr">
        <is>
          <t>6ac104e154fe72a8db5c8f92</t>
        </is>
      </c>
      <c r="B3545" s="72" t="n">
        <v>46298.79621527778</v>
      </c>
      <c r="C3545" s="70" t="n">
        <v>46298</v>
      </c>
      <c r="D3545" t="inlineStr">
        <is>
          <t>2026-10</t>
        </is>
      </c>
      <c r="E3545" t="inlineStr">
        <is>
          <t>Wk of 2026-09-28</t>
        </is>
      </c>
      <c r="F3545" t="inlineStr">
        <is>
          <t>Connected</t>
        </is>
      </c>
      <c r="G3545" s="39" t="str">
        <f>IF(ISNUMBER(MATCH(F3545,QualityStatuses,0)),"Quality Lead","Non-Quality Lead")</f>
        <v>Non-Quality Lead</v>
      </c>
      <c r="H3545" s="39" t="str">
        <f>IFERROR(INDEX(CampTypes,MATCH(I3545,CampList,0)),"Unattributed")</f>
        <v>Old</v>
      </c>
      <c r="I3545" t="inlineStr">
        <is>
          <t>E_Natuf_Generic_13082026</t>
        </is>
      </c>
      <c r="J3545" t="inlineStr">
        <is>
          <t>E_Natuf_Generic_13082026</t>
        </is>
      </c>
      <c r="K3545" t="inlineStr">
        <is>
          <t>Direct (campaign tagged in CRM)</t>
        </is>
      </c>
      <c r="L3545" t="inlineStr">
        <is>
          <t>E_Natuf_Generic_13082026_Adset1</t>
        </is>
      </c>
      <c r="M3545" t="inlineStr">
        <is>
          <t>E_Natuf_Generic_13082026_Adset1</t>
        </is>
      </c>
      <c r="N3545" t="inlineStr">
        <is>
          <t>E_Natuf_Generic_13082026_Adset1_Ad1</t>
        </is>
      </c>
      <c r="O3545" t="inlineStr">
        <is>
          <t>Natuf</t>
        </is>
      </c>
      <c r="P3545" t="inlineStr">
        <is>
          <t>Facebook</t>
        </is>
      </c>
      <c r="Q3545" t="inlineStr">
        <is>
          <t>Tejaswini Tarigopula</t>
        </is>
      </c>
      <c r="R3545" t="inlineStr">
        <is>
          <t>Shivani Sharma</t>
        </is>
      </c>
      <c r="S3545" t="inlineStr">
        <is>
          <t>-</t>
        </is>
      </c>
      <c r="T3545" t="inlineStr">
        <is>
          <t>Agra-282001</t>
        </is>
      </c>
      <c r="U3545" t="inlineStr">
        <is>
          <t xml:space="preserve"> </t>
        </is>
      </c>
      <c r="V3545" t="n">
        <v>5</v>
      </c>
      <c r="W3545" t="n">
        <v>3</v>
      </c>
      <c r="X3545" t="inlineStr">
        <is>
          <t>XXXXXX1778</t>
        </is>
      </c>
      <c r="Y3545" s="72" t="n">
        <v>46326.52037037037</v>
      </c>
    </row>
    <row r="3546">
      <c r="A3546" s="39" t="inlineStr">
        <is>
          <t>6ac101023f17387307302b96</t>
        </is>
      </c>
      <c r="B3546" s="72" t="n">
        <v>46298.78474537037</v>
      </c>
      <c r="C3546" s="70" t="n">
        <v>46298</v>
      </c>
      <c r="D3546" t="inlineStr">
        <is>
          <t>2026-10</t>
        </is>
      </c>
      <c r="E3546" t="inlineStr">
        <is>
          <t>Wk of 2026-09-28</t>
        </is>
      </c>
      <c r="F3546" t="inlineStr">
        <is>
          <t>Attempt 1</t>
        </is>
      </c>
      <c r="G3546" s="39" t="str">
        <f>IF(ISNUMBER(MATCH(F3546,QualityStatuses,0)),"Quality Lead","Non-Quality Lead")</f>
        <v>Non-Quality Lead</v>
      </c>
      <c r="H3546" s="39" t="str">
        <f>IFERROR(INDEX(CampTypes,MATCH(I3546,CampList,0)),"Unattributed")</f>
        <v>Old</v>
      </c>
      <c r="I3546" t="inlineStr">
        <is>
          <t>natuf_Kiosk_14072026_Hindi</t>
        </is>
      </c>
      <c r="J3546" t="inlineStr">
        <is>
          <t>natuf_Kiosk_14072026_Hindi</t>
        </is>
      </c>
      <c r="K3546" t="inlineStr">
        <is>
          <t>Direct (campaign tagged in CRM)</t>
        </is>
      </c>
      <c r="L3546" t="inlineStr">
        <is>
          <t>natuf_Kiosk_23092026_ad set3</t>
        </is>
      </c>
      <c r="M3546" t="inlineStr">
        <is>
          <t>natuf_Kiosk_23092026_ad set3</t>
        </is>
      </c>
      <c r="N3546" t="inlineStr">
        <is>
          <t>natuf_Kiosk_23092026_ad set3_ad1</t>
        </is>
      </c>
      <c r="O3546" t="inlineStr">
        <is>
          <t>Natuf</t>
        </is>
      </c>
      <c r="P3546" t="inlineStr">
        <is>
          <t>Facebook</t>
        </is>
      </c>
      <c r="Q3546" t="inlineStr">
        <is>
          <t>Tejaswini Tarigopula</t>
        </is>
      </c>
      <c r="R3546" t="inlineStr">
        <is>
          <t>Shivamani</t>
        </is>
      </c>
      <c r="S3546" t="inlineStr">
        <is>
          <t>-</t>
        </is>
      </c>
      <c r="T3546" t="inlineStr">
        <is>
          <t>siruguppa</t>
        </is>
      </c>
      <c r="U3546" t="inlineStr">
        <is>
          <t xml:space="preserve"> </t>
        </is>
      </c>
      <c r="V3546" t="n">
        <v>0</v>
      </c>
      <c r="W3546" t="n">
        <v>0</v>
      </c>
      <c r="X3546" t="inlineStr">
        <is>
          <t>XXXXXX0555</t>
        </is>
      </c>
      <c r="Y3546" s="72" t="n">
        <v>46326.52037037037</v>
      </c>
    </row>
    <row r="3547">
      <c r="A3547" s="39" t="inlineStr">
        <is>
          <t>6ac0fe436e592578dd19398a</t>
        </is>
      </c>
      <c r="B3547" s="72" t="n">
        <v>46298.7766087963</v>
      </c>
      <c r="C3547" s="70" t="n">
        <v>46298</v>
      </c>
      <c r="D3547" t="inlineStr">
        <is>
          <t>2026-10</t>
        </is>
      </c>
      <c r="E3547" t="inlineStr">
        <is>
          <t>Wk of 2026-09-28</t>
        </is>
      </c>
      <c r="F3547" t="inlineStr">
        <is>
          <t>Meeting Conducted</t>
        </is>
      </c>
      <c r="G3547" s="39" t="str">
        <f>IF(ISNUMBER(MATCH(F3547,QualityStatuses,0)),"Quality Lead","Non-Quality Lead")</f>
        <v>Quality Lead</v>
      </c>
      <c r="H3547" s="39" t="str">
        <f>IFERROR(INDEX(CampTypes,MATCH(I3547,CampList,0)),"Unattributed")</f>
        <v>Old</v>
      </c>
      <c r="I3547" t="inlineStr">
        <is>
          <t>E_Suresh_Natuf_Kiosk_07072026</t>
        </is>
      </c>
      <c r="J3547" t="inlineStr">
        <is>
          <t>E_Suresh_Natuf_Kiosk_07072026</t>
        </is>
      </c>
      <c r="K3547" t="inlineStr">
        <is>
          <t>Direct (campaign tagged in CRM)</t>
        </is>
      </c>
      <c r="L3547" t="inlineStr">
        <is>
          <t>E_Suresh_Natuf_Kiosk_07072026_Adset5</t>
        </is>
      </c>
      <c r="M3547" t="inlineStr">
        <is>
          <t>E_Suresh_Natuf_Kiosk_07072026_Adset5</t>
        </is>
      </c>
      <c r="N3547" t="inlineStr">
        <is>
          <t>E_Hindi_Suresh_Natuf_Kiosk_07072026_Adset5_ad3 – Copy 2</t>
        </is>
      </c>
      <c r="O3547" t="inlineStr">
        <is>
          <t>Natuf</t>
        </is>
      </c>
      <c r="P3547" t="inlineStr">
        <is>
          <t>Facebook</t>
        </is>
      </c>
      <c r="Q3547" t="inlineStr">
        <is>
          <t>Tejaswini Tarigopula</t>
        </is>
      </c>
      <c r="R3547" t="inlineStr">
        <is>
          <t>Prabhudatta Pattanaik</t>
        </is>
      </c>
      <c r="S3547" t="inlineStr">
        <is>
          <t>-</t>
        </is>
      </c>
      <c r="T3547" t="inlineStr">
        <is>
          <t>Delhi</t>
        </is>
      </c>
      <c r="U3547" t="inlineStr">
        <is>
          <t xml:space="preserve"> </t>
        </is>
      </c>
      <c r="V3547" t="n">
        <v>3</v>
      </c>
      <c r="W3547" t="n">
        <v>3</v>
      </c>
      <c r="X3547" t="inlineStr">
        <is>
          <t>XXXXXX9258</t>
        </is>
      </c>
      <c r="Y3547" s="72" t="n">
        <v>46326.52037037037</v>
      </c>
    </row>
    <row r="3548">
      <c r="A3548" s="39" t="inlineStr">
        <is>
          <t>6ac0ebc0a4f30120c3cd4de4</t>
        </is>
      </c>
      <c r="B3548" s="72" t="n">
        <v>46298.72175925926</v>
      </c>
      <c r="C3548" s="70" t="n">
        <v>46298</v>
      </c>
      <c r="D3548" t="inlineStr">
        <is>
          <t>2026-10</t>
        </is>
      </c>
      <c r="E3548" t="inlineStr">
        <is>
          <t>Wk of 2026-09-28</t>
        </is>
      </c>
      <c r="F3548" t="inlineStr">
        <is>
          <t>Meeting Scheduled</t>
        </is>
      </c>
      <c r="G3548" s="39" t="str">
        <f>IF(ISNUMBER(MATCH(F3548,QualityStatuses,0)),"Quality Lead","Non-Quality Lead")</f>
        <v>Quality Lead</v>
      </c>
      <c r="H3548" s="39" t="str">
        <f>IFERROR(INDEX(CampTypes,MATCH(I3548,CampList,0)),"Unattributed")</f>
        <v>Old</v>
      </c>
      <c r="I3548" t="inlineStr">
        <is>
          <t>E_Natuf_Foco_10092026</t>
        </is>
      </c>
      <c r="J3548" t="inlineStr">
        <is>
          <t>E_Natuf_Foco_10092026</t>
        </is>
      </c>
      <c r="K3548" t="inlineStr">
        <is>
          <t>Direct (campaign tagged in CRM)</t>
        </is>
      </c>
      <c r="L3548" t="inlineStr">
        <is>
          <t>E_Natuf_Foco_10092026_Ad Set4</t>
        </is>
      </c>
      <c r="M3548" t="inlineStr">
        <is>
          <t>E_Natuf_Foco_10092026_Ad Set4</t>
        </is>
      </c>
      <c r="N3548" t="inlineStr">
        <is>
          <t>E_Natuf_Foco_10092026_Ad Set4_Ad4 -1</t>
        </is>
      </c>
      <c r="O3548" t="inlineStr">
        <is>
          <t>Natuf</t>
        </is>
      </c>
      <c r="P3548" t="inlineStr">
        <is>
          <t>Facebook</t>
        </is>
      </c>
      <c r="Q3548" t="inlineStr">
        <is>
          <t>Tejaswini Tarigopula</t>
        </is>
      </c>
      <c r="R3548" t="inlineStr">
        <is>
          <t>Shivani Sharma</t>
        </is>
      </c>
      <c r="S3548" t="inlineStr">
        <is>
          <t>-</t>
        </is>
      </c>
      <c r="T3548" t="inlineStr">
        <is>
          <t>Bangalore</t>
        </is>
      </c>
      <c r="U3548" t="inlineStr">
        <is>
          <t xml:space="preserve"> </t>
        </is>
      </c>
      <c r="V3548" t="n">
        <v>8</v>
      </c>
      <c r="W3548" t="n">
        <v>2</v>
      </c>
      <c r="X3548" t="inlineStr">
        <is>
          <t>XXXXXX6507</t>
        </is>
      </c>
      <c r="Y3548" s="72" t="n">
        <v>46326.52037037037</v>
      </c>
    </row>
    <row r="3549">
      <c r="A3549" s="39" t="inlineStr">
        <is>
          <t>6ac0e39c369ab5d24986219c</t>
        </is>
      </c>
      <c r="B3549" s="72" t="n">
        <v>46298.69763888889</v>
      </c>
      <c r="C3549" s="70" t="n">
        <v>46298</v>
      </c>
      <c r="D3549" t="inlineStr">
        <is>
          <t>2026-10</t>
        </is>
      </c>
      <c r="E3549" t="inlineStr">
        <is>
          <t>Wk of 2026-09-28</t>
        </is>
      </c>
      <c r="F3549" t="inlineStr">
        <is>
          <t>Attempt 1</t>
        </is>
      </c>
      <c r="G3549" s="39" t="str">
        <f>IF(ISNUMBER(MATCH(F3549,QualityStatuses,0)),"Quality Lead","Non-Quality Lead")</f>
        <v>Non-Quality Lead</v>
      </c>
      <c r="H3549" s="39" t="str">
        <f>IFERROR(INDEX(CampTypes,MATCH(I3549,CampList,0)),"Unattributed")</f>
        <v>Old</v>
      </c>
      <c r="I3549" t="inlineStr">
        <is>
          <t>E_Natuf_Generic_13082026</t>
        </is>
      </c>
      <c r="J3549" t="inlineStr">
        <is>
          <t>E_Natuf_Generic_13082026</t>
        </is>
      </c>
      <c r="K3549" t="inlineStr">
        <is>
          <t>Direct (campaign tagged in CRM)</t>
        </is>
      </c>
      <c r="L3549" t="inlineStr">
        <is>
          <t>E_Natuf_Generic_13082026_Adset1</t>
        </is>
      </c>
      <c r="M3549" t="inlineStr">
        <is>
          <t>E_Natuf_Generic_13082026_Adset1</t>
        </is>
      </c>
      <c r="N3549" t="inlineStr">
        <is>
          <t>E_Natuf_Generic_13082026_Adset1_Ad1</t>
        </is>
      </c>
      <c r="O3549" t="inlineStr">
        <is>
          <t>Natuf</t>
        </is>
      </c>
      <c r="P3549" t="inlineStr">
        <is>
          <t>Facebook</t>
        </is>
      </c>
      <c r="Q3549" t="inlineStr">
        <is>
          <t>Tejaswini Tarigopula</t>
        </is>
      </c>
      <c r="R3549" t="inlineStr">
        <is>
          <t>Shivamani</t>
        </is>
      </c>
      <c r="S3549" t="inlineStr">
        <is>
          <t>-</t>
        </is>
      </c>
      <c r="T3549" t="inlineStr">
        <is>
          <t>Nagpur</t>
        </is>
      </c>
      <c r="U3549" t="inlineStr">
        <is>
          <t xml:space="preserve"> </t>
        </is>
      </c>
      <c r="V3549" t="n">
        <v>1</v>
      </c>
      <c r="W3549" t="n">
        <v>1</v>
      </c>
      <c r="X3549" t="inlineStr">
        <is>
          <t>XXXXXX5183</t>
        </is>
      </c>
      <c r="Y3549" s="72" t="n">
        <v>46326.52037037037</v>
      </c>
    </row>
    <row r="3550">
      <c r="A3550" s="39" t="inlineStr">
        <is>
          <t>6ac0d9968e99d1b61923f687</t>
        </is>
      </c>
      <c r="B3550" s="72" t="n">
        <v>46298.66793981481</v>
      </c>
      <c r="C3550" s="70" t="n">
        <v>46298</v>
      </c>
      <c r="D3550" t="inlineStr">
        <is>
          <t>2026-10</t>
        </is>
      </c>
      <c r="E3550" t="inlineStr">
        <is>
          <t>Wk of 2026-09-28</t>
        </is>
      </c>
      <c r="F3550" t="inlineStr">
        <is>
          <t>Connected</t>
        </is>
      </c>
      <c r="G3550" s="39" t="str">
        <f>IF(ISNUMBER(MATCH(F3550,QualityStatuses,0)),"Quality Lead","Non-Quality Lead")</f>
        <v>Non-Quality Lead</v>
      </c>
      <c r="H3550" s="39" t="str">
        <f>IFERROR(INDEX(CampTypes,MATCH(I3550,CampList,0)),"Unattributed")</f>
        <v>Old</v>
      </c>
      <c r="I3550" t="inlineStr">
        <is>
          <t>natuf_Kiosk_14072026_Hindi</t>
        </is>
      </c>
      <c r="J3550" t="inlineStr">
        <is>
          <t>natuf_Kiosk_14072026_Hindi</t>
        </is>
      </c>
      <c r="K3550" t="inlineStr">
        <is>
          <t>Direct (campaign tagged in CRM)</t>
        </is>
      </c>
      <c r="L3550" t="inlineStr">
        <is>
          <t>natuf_Kiosk_14072026_Highest-converting industries</t>
        </is>
      </c>
      <c r="M3550" t="inlineStr">
        <is>
          <t>natuf_Kiosk_14072026_Highest-converting industries</t>
        </is>
      </c>
      <c r="N3550" t="inlineStr">
        <is>
          <t>natuf_Kiosk_14072026_ad set_ad1</t>
        </is>
      </c>
      <c r="O3550" t="inlineStr">
        <is>
          <t>Natuf</t>
        </is>
      </c>
      <c r="P3550" t="inlineStr">
        <is>
          <t>Facebook</t>
        </is>
      </c>
      <c r="Q3550" t="inlineStr">
        <is>
          <t>Tejaswini Tarigopula</t>
        </is>
      </c>
      <c r="R3550" t="inlineStr">
        <is>
          <t>Arjuman Vidya Sagar</t>
        </is>
      </c>
      <c r="S3550" t="inlineStr">
        <is>
          <t>-</t>
        </is>
      </c>
      <c r="T3550" t="inlineStr">
        <is>
          <t>manendragurh</t>
        </is>
      </c>
      <c r="U3550" t="inlineStr">
        <is>
          <t xml:space="preserve"> </t>
        </is>
      </c>
      <c r="V3550" t="n">
        <v>2</v>
      </c>
      <c r="W3550" t="n">
        <v>2</v>
      </c>
      <c r="X3550" t="inlineStr">
        <is>
          <t>XXXXXX6828</t>
        </is>
      </c>
      <c r="Y3550" s="72" t="n">
        <v>46326.52037037037</v>
      </c>
    </row>
    <row r="3551">
      <c r="A3551" s="39" t="inlineStr">
        <is>
          <t>6ac0cda2e6b79ddf45528150</t>
        </is>
      </c>
      <c r="B3551" s="72" t="n">
        <v>46298.63252314815</v>
      </c>
      <c r="C3551" s="70" t="n">
        <v>46298</v>
      </c>
      <c r="D3551" t="inlineStr">
        <is>
          <t>2026-10</t>
        </is>
      </c>
      <c r="E3551" t="inlineStr">
        <is>
          <t>Wk of 2026-09-28</t>
        </is>
      </c>
      <c r="F3551" t="inlineStr">
        <is>
          <t>Connected</t>
        </is>
      </c>
      <c r="G3551" s="39" t="str">
        <f>IF(ISNUMBER(MATCH(F3551,QualityStatuses,0)),"Quality Lead","Non-Quality Lead")</f>
        <v>Non-Quality Lead</v>
      </c>
      <c r="H3551" s="39" t="str">
        <f>IFERROR(INDEX(CampTypes,MATCH(I3551,CampList,0)),"Unattributed")</f>
        <v>Old</v>
      </c>
      <c r="I3551" t="inlineStr">
        <is>
          <t>E_Suresh_Natuf_Kiosk_07072026</t>
        </is>
      </c>
      <c r="J3551" t="inlineStr">
        <is>
          <t>E_Suresh_Natuf_Kiosk_07072026</t>
        </is>
      </c>
      <c r="K3551" t="inlineStr">
        <is>
          <t>Direct (campaign tagged in CRM)</t>
        </is>
      </c>
      <c r="L3551" t="inlineStr">
        <is>
          <t>E_Suresh_Natuf_Kiosk_07072026_Adset5</t>
        </is>
      </c>
      <c r="M3551" t="inlineStr">
        <is>
          <t>E_Suresh_Natuf_Kiosk_07072026_Adset5</t>
        </is>
      </c>
      <c r="N3551" t="inlineStr">
        <is>
          <t>E_Hindi_Suresh_Natuf_Kiosk_07072026_Adset5_ad3 – Copy 2</t>
        </is>
      </c>
      <c r="O3551" t="inlineStr">
        <is>
          <t>Natuf</t>
        </is>
      </c>
      <c r="P3551" t="inlineStr">
        <is>
          <t>Facebook</t>
        </is>
      </c>
      <c r="Q3551" t="inlineStr">
        <is>
          <t>Deepak Rai</t>
        </is>
      </c>
      <c r="R3551" t="inlineStr">
        <is>
          <t>Tejaswini Tarigopula</t>
        </is>
      </c>
      <c r="S3551" t="inlineStr">
        <is>
          <t>-</t>
        </is>
      </c>
      <c r="T3551" t="inlineStr">
        <is>
          <t>Surat</t>
        </is>
      </c>
      <c r="U3551" t="inlineStr">
        <is>
          <t xml:space="preserve"> </t>
        </is>
      </c>
      <c r="V3551" t="n">
        <v>1</v>
      </c>
      <c r="W3551" t="n">
        <v>1</v>
      </c>
      <c r="X3551" t="inlineStr">
        <is>
          <t>XXXXXX2244</t>
        </is>
      </c>
      <c r="Y3551" s="72" t="n">
        <v>46326.52037037037</v>
      </c>
    </row>
    <row r="3552">
      <c r="A3552" s="39" t="inlineStr">
        <is>
          <t>6ac0b8218daa42ed71c37f08</t>
        </is>
      </c>
      <c r="B3552" s="72" t="n">
        <v>46298.56880787037</v>
      </c>
      <c r="C3552" s="70" t="n">
        <v>46298</v>
      </c>
      <c r="D3552" t="inlineStr">
        <is>
          <t>2026-10</t>
        </is>
      </c>
      <c r="E3552" t="inlineStr">
        <is>
          <t>Wk of 2026-09-28</t>
        </is>
      </c>
      <c r="F3552" t="inlineStr">
        <is>
          <t>Attempt 1</t>
        </is>
      </c>
      <c r="G3552" s="39" t="str">
        <f>IF(ISNUMBER(MATCH(F3552,QualityStatuses,0)),"Quality Lead","Non-Quality Lead")</f>
        <v>Non-Quality Lead</v>
      </c>
      <c r="H3552" s="39" t="str">
        <f>IFERROR(INDEX(CampTypes,MATCH(I3552,CampList,0)),"Unattributed")</f>
        <v>Old</v>
      </c>
      <c r="I3552" t="inlineStr">
        <is>
          <t>E_Suresh_Natuf_Kiosk_07072026</t>
        </is>
      </c>
      <c r="J3552" t="inlineStr">
        <is>
          <t>E_Suresh_Natuf_Kiosk_07072026</t>
        </is>
      </c>
      <c r="K3552" t="inlineStr">
        <is>
          <t>Direct (campaign tagged in CRM)</t>
        </is>
      </c>
      <c r="L3552" t="inlineStr">
        <is>
          <t>E_Suresh_Natuf_Kiosk_07072026_Adset5</t>
        </is>
      </c>
      <c r="M3552" t="inlineStr">
        <is>
          <t>E_Suresh_Natuf_Kiosk_07072026_Adset5</t>
        </is>
      </c>
      <c r="N3552" t="inlineStr">
        <is>
          <t>E_Hindi_Suresh_Natuf_Kiosk_07072026_Adset5_ad3 – Copy 2</t>
        </is>
      </c>
      <c r="O3552" t="inlineStr">
        <is>
          <t>Natuf</t>
        </is>
      </c>
      <c r="P3552" t="inlineStr">
        <is>
          <t>Facebook</t>
        </is>
      </c>
      <c r="Q3552" t="inlineStr">
        <is>
          <t>Marshal Malbari</t>
        </is>
      </c>
      <c r="R3552" t="inlineStr">
        <is>
          <t>Rinkita Virvani</t>
        </is>
      </c>
      <c r="S3552" t="inlineStr">
        <is>
          <t>-</t>
        </is>
      </c>
      <c r="T3552" t="inlineStr">
        <is>
          <t>Mumbai</t>
        </is>
      </c>
      <c r="U3552" t="inlineStr">
        <is>
          <t xml:space="preserve"> </t>
        </is>
      </c>
      <c r="V3552" t="n">
        <v>6</v>
      </c>
      <c r="W3552" t="n">
        <v>0</v>
      </c>
      <c r="X3552" t="inlineStr">
        <is>
          <t>XXXXXX7631</t>
        </is>
      </c>
      <c r="Y3552" s="72" t="n">
        <v>46326.52037037037</v>
      </c>
    </row>
    <row r="3553">
      <c r="A3553" s="39" t="inlineStr">
        <is>
          <t>6ac0a324f712e007e40dd624</t>
        </is>
      </c>
      <c r="B3553" s="72" t="n">
        <v>46298.50662037037</v>
      </c>
      <c r="C3553" s="70" t="n">
        <v>46298</v>
      </c>
      <c r="D3553" t="inlineStr">
        <is>
          <t>2026-10</t>
        </is>
      </c>
      <c r="E3553" t="inlineStr">
        <is>
          <t>Wk of 2026-09-28</t>
        </is>
      </c>
      <c r="F3553" t="inlineStr">
        <is>
          <t>Lost</t>
        </is>
      </c>
      <c r="G3553" s="39" t="str">
        <f>IF(ISNUMBER(MATCH(F3553,QualityStatuses,0)),"Quality Lead","Non-Quality Lead")</f>
        <v>Non-Quality Lead</v>
      </c>
      <c r="H3553" s="39" t="str">
        <f>IFERROR(INDEX(CampTypes,MATCH(I3553,CampList,0)),"Unattributed")</f>
        <v>Old</v>
      </c>
      <c r="I3553" t="inlineStr">
        <is>
          <t>E_Selva_Natuf_All_07072026</t>
        </is>
      </c>
      <c r="J3553" t="inlineStr">
        <is>
          <t>E_Selva_Natuf_All_07072026</t>
        </is>
      </c>
      <c r="K3553" t="inlineStr">
        <is>
          <t>Direct (campaign tagged in CRM)</t>
        </is>
      </c>
      <c r="L3553" t="inlineStr">
        <is>
          <t>E_Selva_Natuf_Sign_07072026_Adset3</t>
        </is>
      </c>
      <c r="M3553" t="inlineStr">
        <is>
          <t>E_Selva_Natuf_Sign_07072026_Adset3</t>
        </is>
      </c>
      <c r="N3553" t="inlineStr">
        <is>
          <t>E_Selva_Natuf_Sign_07072026_Adset2_Ad1</t>
        </is>
      </c>
      <c r="O3553" t="inlineStr">
        <is>
          <t>Natuf</t>
        </is>
      </c>
      <c r="P3553" t="inlineStr">
        <is>
          <t>Facebook</t>
        </is>
      </c>
      <c r="Q3553" t="inlineStr">
        <is>
          <t>Marshal Malbari</t>
        </is>
      </c>
      <c r="R3553" t="inlineStr">
        <is>
          <t>Vanita Joshi</t>
        </is>
      </c>
      <c r="S3553" t="inlineStr">
        <is>
          <t>DNP - Did Not Pick Up</t>
        </is>
      </c>
      <c r="T3553" t="inlineStr">
        <is>
          <t>Pune</t>
        </is>
      </c>
      <c r="U3553" t="inlineStr">
        <is>
          <t xml:space="preserve"> </t>
        </is>
      </c>
      <c r="V3553" t="n">
        <v>8</v>
      </c>
      <c r="W3553" t="n">
        <v>1</v>
      </c>
      <c r="X3553" t="inlineStr">
        <is>
          <t>XXXXXX2968</t>
        </is>
      </c>
      <c r="Y3553" s="72" t="n">
        <v>46326.52037037037</v>
      </c>
    </row>
    <row r="3554">
      <c r="A3554" s="39" t="inlineStr">
        <is>
          <t>6ac07a4f9e2dabb260431595</t>
        </is>
      </c>
      <c r="B3554" s="72" t="n">
        <v>46298.38563657407</v>
      </c>
      <c r="C3554" s="70" t="n">
        <v>46298</v>
      </c>
      <c r="D3554" t="inlineStr">
        <is>
          <t>2026-10</t>
        </is>
      </c>
      <c r="E3554" t="inlineStr">
        <is>
          <t>Wk of 2026-09-28</t>
        </is>
      </c>
      <c r="F3554" t="inlineStr">
        <is>
          <t>Follow-Up</t>
        </is>
      </c>
      <c r="G3554" s="39" t="str">
        <f>IF(ISNUMBER(MATCH(F3554,QualityStatuses,0)),"Quality Lead","Non-Quality Lead")</f>
        <v>Quality Lead</v>
      </c>
      <c r="H3554" s="39" t="str">
        <f>IFERROR(INDEX(CampTypes,MATCH(I3554,CampList,0)),"Unattributed")</f>
        <v>Old</v>
      </c>
      <c r="I3554" t="inlineStr">
        <is>
          <t>natuf_Kiosk_14072026_Hindi</t>
        </is>
      </c>
      <c r="J3554" t="inlineStr">
        <is>
          <t>natuf_Kiosk_14072026_Hindi</t>
        </is>
      </c>
      <c r="K3554" t="inlineStr">
        <is>
          <t>Direct (campaign tagged in CRM)</t>
        </is>
      </c>
      <c r="L3554" t="inlineStr">
        <is>
          <t>natuf_Kiosk_23092026_ad set3</t>
        </is>
      </c>
      <c r="M3554" t="inlineStr">
        <is>
          <t>natuf_Kiosk_23092026_ad set3</t>
        </is>
      </c>
      <c r="N3554" t="inlineStr">
        <is>
          <t>natuf_Kiosk_23092026_ad set3_ad1</t>
        </is>
      </c>
      <c r="O3554" t="inlineStr">
        <is>
          <t>Natuf</t>
        </is>
      </c>
      <c r="P3554" t="inlineStr">
        <is>
          <t>Facebook</t>
        </is>
      </c>
      <c r="Q3554" t="inlineStr">
        <is>
          <t>Marshal Malbari</t>
        </is>
      </c>
      <c r="R3554" t="inlineStr">
        <is>
          <t>Shubham Menon</t>
        </is>
      </c>
      <c r="S3554" t="inlineStr">
        <is>
          <t>-</t>
        </is>
      </c>
      <c r="T3554" t="inlineStr">
        <is>
          <t>Mumbai</t>
        </is>
      </c>
      <c r="U3554" t="inlineStr">
        <is>
          <t xml:space="preserve"> </t>
        </is>
      </c>
      <c r="V3554" t="n">
        <v>6</v>
      </c>
      <c r="W3554" t="n">
        <v>4</v>
      </c>
      <c r="X3554" t="inlineStr">
        <is>
          <t>XXXXXX4848</t>
        </is>
      </c>
      <c r="Y3554" s="72" t="n">
        <v>46316.79101851852</v>
      </c>
    </row>
    <row r="3555">
      <c r="A3555" s="39" t="inlineStr">
        <is>
          <t>6abfdc0e323d7d3e1960ddd5</t>
        </is>
      </c>
      <c r="B3555" s="72" t="n">
        <v>46297.91673611111</v>
      </c>
      <c r="C3555" s="70" t="n">
        <v>46297</v>
      </c>
      <c r="D3555" t="inlineStr">
        <is>
          <t>2026-10</t>
        </is>
      </c>
      <c r="E3555" t="inlineStr">
        <is>
          <t>Wk of 2026-09-28</t>
        </is>
      </c>
      <c r="F3555" t="inlineStr">
        <is>
          <t>Attempt 1</t>
        </is>
      </c>
      <c r="G3555" s="39" t="str">
        <f>IF(ISNUMBER(MATCH(F3555,QualityStatuses,0)),"Quality Lead","Non-Quality Lead")</f>
        <v>Non-Quality Lead</v>
      </c>
      <c r="H3555" s="39" t="str">
        <f>IFERROR(INDEX(CampTypes,MATCH(I3555,CampList,0)),"Unattributed")</f>
        <v>Old</v>
      </c>
      <c r="I3555" t="inlineStr">
        <is>
          <t>natuf_Kiosk_14072026_Hindi</t>
        </is>
      </c>
      <c r="J3555" t="inlineStr">
        <is>
          <t>natuf_Kiosk_14072026_Hindi</t>
        </is>
      </c>
      <c r="K3555" t="inlineStr">
        <is>
          <t>Direct (campaign tagged in CRM)</t>
        </is>
      </c>
      <c r="L3555" t="inlineStr">
        <is>
          <t>natuf_Kiosk_14072026_Highest-converting industries</t>
        </is>
      </c>
      <c r="M3555" t="inlineStr">
        <is>
          <t>natuf_Kiosk_14072026_Highest-converting industries</t>
        </is>
      </c>
      <c r="N3555" t="inlineStr">
        <is>
          <t>natuf_Kiosk_14072026_ad set_ad1</t>
        </is>
      </c>
      <c r="O3555" t="inlineStr">
        <is>
          <t>Natuf</t>
        </is>
      </c>
      <c r="P3555" t="inlineStr">
        <is>
          <t>Facebook</t>
        </is>
      </c>
      <c r="Q3555" t="inlineStr">
        <is>
          <t>Marshal Malbari</t>
        </is>
      </c>
      <c r="R3555" t="inlineStr">
        <is>
          <t>Rudresh Thorat</t>
        </is>
      </c>
      <c r="S3555" t="inlineStr">
        <is>
          <t>-</t>
        </is>
      </c>
      <c r="T3555" t="inlineStr">
        <is>
          <t>Patna</t>
        </is>
      </c>
      <c r="U3555" t="inlineStr">
        <is>
          <t xml:space="preserve"> </t>
        </is>
      </c>
      <c r="V3555" t="n">
        <v>1</v>
      </c>
      <c r="W3555" t="n">
        <v>0</v>
      </c>
      <c r="X3555" t="inlineStr">
        <is>
          <t>XXXXXX7534</t>
        </is>
      </c>
      <c r="Y3555" s="72" t="n">
        <v>46326.52037037037</v>
      </c>
    </row>
    <row r="3556">
      <c r="A3556" s="39" t="inlineStr">
        <is>
          <t>6abfc230ad88ddfc1d6fa9bd</t>
        </is>
      </c>
      <c r="B3556" s="72" t="n">
        <v>46297.8400925926</v>
      </c>
      <c r="C3556" s="70" t="n">
        <v>46297</v>
      </c>
      <c r="D3556" t="inlineStr">
        <is>
          <t>2026-10</t>
        </is>
      </c>
      <c r="E3556" t="inlineStr">
        <is>
          <t>Wk of 2026-09-28</t>
        </is>
      </c>
      <c r="F3556" t="inlineStr">
        <is>
          <t>Lost</t>
        </is>
      </c>
      <c r="G3556" s="39" t="str">
        <f>IF(ISNUMBER(MATCH(F3556,QualityStatuses,0)),"Quality Lead","Non-Quality Lead")</f>
        <v>Non-Quality Lead</v>
      </c>
      <c r="H3556" s="39" t="str">
        <f>IFERROR(INDEX(CampTypes,MATCH(I3556,CampList,0)),"Unattributed")</f>
        <v>Old</v>
      </c>
      <c r="I3556" t="inlineStr">
        <is>
          <t>E_Karan_Natuf_All_07072026</t>
        </is>
      </c>
      <c r="J3556" t="inlineStr">
        <is>
          <t>E_Karan_Natuf_All_07072026</t>
        </is>
      </c>
      <c r="K3556" t="inlineStr">
        <is>
          <t>Direct (campaign tagged in CRM)</t>
        </is>
      </c>
      <c r="L3556" t="inlineStr">
        <is>
          <t>E_Karan_Natuf_Fragship_07072026_Adset2</t>
        </is>
      </c>
      <c r="M3556" t="inlineStr">
        <is>
          <t>E_Karan_Natuf_Fragship_07072026_Adset2</t>
        </is>
      </c>
      <c r="N3556" t="inlineStr">
        <is>
          <t>E_Karan_Natuf_Flagship_Cafe_07072026_Adset2_Ad1 – Copy 2</t>
        </is>
      </c>
      <c r="O3556" t="inlineStr">
        <is>
          <t>Natuf</t>
        </is>
      </c>
      <c r="P3556" t="inlineStr">
        <is>
          <t>Facebook</t>
        </is>
      </c>
      <c r="Q3556" t="inlineStr">
        <is>
          <t>Marshal Malbari</t>
        </is>
      </c>
      <c r="R3556" t="inlineStr">
        <is>
          <t>Aisha Rasalkar</t>
        </is>
      </c>
      <c r="S3556" t="inlineStr">
        <is>
          <t>DNP - Did Not Pick Up</t>
        </is>
      </c>
      <c r="T3556" t="inlineStr">
        <is>
          <t>Daltenganj</t>
        </is>
      </c>
      <c r="U3556" t="inlineStr">
        <is>
          <t xml:space="preserve"> </t>
        </is>
      </c>
      <c r="V3556" t="n">
        <v>2</v>
      </c>
      <c r="W3556" t="n">
        <v>1</v>
      </c>
      <c r="X3556" t="inlineStr">
        <is>
          <t>XXXXXX0131</t>
        </is>
      </c>
      <c r="Y3556" s="72" t="n">
        <v>46326.52037037037</v>
      </c>
    </row>
    <row r="3557">
      <c r="A3557" s="39" t="inlineStr">
        <is>
          <t>6abfa0d07ca2007e6ad932c8</t>
        </is>
      </c>
      <c r="B3557" s="72" t="n">
        <v>46297.74120370371</v>
      </c>
      <c r="C3557" s="70" t="n">
        <v>46297</v>
      </c>
      <c r="D3557" t="inlineStr">
        <is>
          <t>2026-10</t>
        </is>
      </c>
      <c r="E3557" t="inlineStr">
        <is>
          <t>Wk of 2026-09-28</t>
        </is>
      </c>
      <c r="F3557" t="inlineStr">
        <is>
          <t>Connected</t>
        </is>
      </c>
      <c r="G3557" s="39" t="str">
        <f>IF(ISNUMBER(MATCH(F3557,QualityStatuses,0)),"Quality Lead","Non-Quality Lead")</f>
        <v>Non-Quality Lead</v>
      </c>
      <c r="H3557" s="39" t="str">
        <f>IFERROR(INDEX(CampTypes,MATCH(I3557,CampList,0)),"Unattributed")</f>
        <v>Old</v>
      </c>
      <c r="I3557" t="inlineStr">
        <is>
          <t>natuf_Kiosk_14072026_Hindi</t>
        </is>
      </c>
      <c r="J3557" t="inlineStr">
        <is>
          <t>natuf_Kiosk_14072026_Hindi</t>
        </is>
      </c>
      <c r="K3557" t="inlineStr">
        <is>
          <t>Direct (campaign tagged in CRM)</t>
        </is>
      </c>
      <c r="L3557" t="inlineStr">
        <is>
          <t>natuf_Kiosk_09102026</t>
        </is>
      </c>
      <c r="M3557" t="inlineStr">
        <is>
          <t>natuf_Kiosk_09102026</t>
        </is>
      </c>
      <c r="N3557" t="inlineStr">
        <is>
          <t>natuf_Kiosk_14072026_ad set_ad1</t>
        </is>
      </c>
      <c r="O3557" t="inlineStr">
        <is>
          <t>Natuf</t>
        </is>
      </c>
      <c r="P3557" t="inlineStr">
        <is>
          <t>Facebook</t>
        </is>
      </c>
      <c r="Q3557" t="inlineStr">
        <is>
          <t>Tejaswini Tarigopula</t>
        </is>
      </c>
      <c r="R3557" t="inlineStr">
        <is>
          <t>Prabhudatta Pattanaik</t>
        </is>
      </c>
      <c r="S3557" t="inlineStr">
        <is>
          <t>-</t>
        </is>
      </c>
      <c r="T3557" t="inlineStr">
        <is>
          <t>Shimla</t>
        </is>
      </c>
      <c r="U3557" t="inlineStr">
        <is>
          <t xml:space="preserve"> </t>
        </is>
      </c>
      <c r="V3557" t="n">
        <v>1</v>
      </c>
      <c r="W3557" t="n">
        <v>1</v>
      </c>
      <c r="X3557" t="inlineStr">
        <is>
          <t>XXXXXX0804</t>
        </is>
      </c>
      <c r="Y3557" s="72" t="n">
        <v>46326.52037037037</v>
      </c>
    </row>
    <row r="3558">
      <c r="A3558" s="39" t="inlineStr">
        <is>
          <t>6abf9442249b43fe8885586b</t>
        </is>
      </c>
      <c r="B3558" s="72" t="n">
        <v>46297.70400462963</v>
      </c>
      <c r="C3558" s="70" t="n">
        <v>46297</v>
      </c>
      <c r="D3558" t="inlineStr">
        <is>
          <t>2026-10</t>
        </is>
      </c>
      <c r="E3558" t="inlineStr">
        <is>
          <t>Wk of 2026-09-28</t>
        </is>
      </c>
      <c r="F3558" t="inlineStr">
        <is>
          <t>Negotiation</t>
        </is>
      </c>
      <c r="G3558" s="39" t="str">
        <f>IF(ISNUMBER(MATCH(F3558,QualityStatuses,0)),"Quality Lead","Non-Quality Lead")</f>
        <v>Non-Quality Lead</v>
      </c>
      <c r="H3558" s="39" t="str">
        <f>IFERROR(INDEX(CampTypes,MATCH(I3558,CampList,0)),"Unattributed")</f>
        <v>Old</v>
      </c>
      <c r="I3558" t="inlineStr">
        <is>
          <t>E_Natuf_Generic_13082026</t>
        </is>
      </c>
      <c r="J3558" t="inlineStr">
        <is>
          <t>E_Natuf_Generic_13082026</t>
        </is>
      </c>
      <c r="K3558" t="inlineStr">
        <is>
          <t>Direct (campaign tagged in CRM)</t>
        </is>
      </c>
      <c r="L3558" t="inlineStr">
        <is>
          <t>E_Natuf_Generic_13082026_Adset1</t>
        </is>
      </c>
      <c r="M3558" t="inlineStr">
        <is>
          <t>E_Natuf_Generic_13082026_Adset1</t>
        </is>
      </c>
      <c r="N3558" t="inlineStr">
        <is>
          <t>E_Natuf_Generic_13082026_Adset1_Ad1</t>
        </is>
      </c>
      <c r="O3558" t="inlineStr">
        <is>
          <t>Natuf</t>
        </is>
      </c>
      <c r="P3558" t="inlineStr">
        <is>
          <t>Facebook</t>
        </is>
      </c>
      <c r="Q3558" t="inlineStr">
        <is>
          <t>Tejaswini Tarigopula</t>
        </is>
      </c>
      <c r="R3558" t="inlineStr">
        <is>
          <t>Shivani Sharma</t>
        </is>
      </c>
      <c r="S3558" t="inlineStr">
        <is>
          <t>-</t>
        </is>
      </c>
      <c r="T3558" t="inlineStr">
        <is>
          <t>Hapur</t>
        </is>
      </c>
      <c r="U3558" t="inlineStr">
        <is>
          <t xml:space="preserve"> </t>
        </is>
      </c>
      <c r="V3558" t="n">
        <v>48</v>
      </c>
      <c r="W3558" t="n">
        <v>36</v>
      </c>
      <c r="X3558" t="inlineStr">
        <is>
          <t>XXXXXX1404</t>
        </is>
      </c>
      <c r="Y3558" s="72" t="n">
        <v>46326.52037037037</v>
      </c>
    </row>
    <row r="3559">
      <c r="A3559" s="39" t="inlineStr">
        <is>
          <t>6abf8fae6114ff80f9d33cd7</t>
        </is>
      </c>
      <c r="B3559" s="72" t="n">
        <v>46297.69043981482</v>
      </c>
      <c r="C3559" s="70" t="n">
        <v>46297</v>
      </c>
      <c r="D3559" t="inlineStr">
        <is>
          <t>2026-10</t>
        </is>
      </c>
      <c r="E3559" t="inlineStr">
        <is>
          <t>Wk of 2026-09-28</t>
        </is>
      </c>
      <c r="F3559" t="inlineStr">
        <is>
          <t>Attempt 1</t>
        </is>
      </c>
      <c r="G3559" s="39" t="str">
        <f>IF(ISNUMBER(MATCH(F3559,QualityStatuses,0)),"Quality Lead","Non-Quality Lead")</f>
        <v>Non-Quality Lead</v>
      </c>
      <c r="H3559" s="39" t="str">
        <f>IFERROR(INDEX(CampTypes,MATCH(I3559,CampList,0)),"Unattributed")</f>
        <v>Old</v>
      </c>
      <c r="I3559" t="inlineStr">
        <is>
          <t>natuf_Kiosk_14072026_Hindi</t>
        </is>
      </c>
      <c r="J3559" t="inlineStr">
        <is>
          <t>natuf_Kiosk_14072026_Hindi</t>
        </is>
      </c>
      <c r="K3559" t="inlineStr">
        <is>
          <t>Direct (campaign tagged in CRM)</t>
        </is>
      </c>
      <c r="L3559" t="inlineStr">
        <is>
          <t>natuf_Kiosk_14072026_Highest-converting industries</t>
        </is>
      </c>
      <c r="M3559" t="inlineStr">
        <is>
          <t>natuf_Kiosk_14072026_Highest-converting industries</t>
        </is>
      </c>
      <c r="N3559" t="inlineStr">
        <is>
          <t>natuf_Kiosk_14072026_ad set_ad1</t>
        </is>
      </c>
      <c r="O3559" t="inlineStr">
        <is>
          <t>Natuf</t>
        </is>
      </c>
      <c r="P3559" t="inlineStr">
        <is>
          <t>Facebook</t>
        </is>
      </c>
      <c r="Q3559" t="inlineStr">
        <is>
          <t>Tejaswini Tarigopula</t>
        </is>
      </c>
      <c r="R3559" t="inlineStr">
        <is>
          <t>Shivamani</t>
        </is>
      </c>
      <c r="S3559" t="inlineStr">
        <is>
          <t>-</t>
        </is>
      </c>
      <c r="T3559" t="inlineStr">
        <is>
          <t>Varanasi</t>
        </is>
      </c>
      <c r="U3559" t="inlineStr">
        <is>
          <t xml:space="preserve"> </t>
        </is>
      </c>
      <c r="V3559" t="n">
        <v>1</v>
      </c>
      <c r="W3559" t="n">
        <v>1</v>
      </c>
      <c r="X3559" t="inlineStr">
        <is>
          <t>XXXXXX7165</t>
        </is>
      </c>
      <c r="Y3559" s="72" t="n">
        <v>46326.52037037037</v>
      </c>
    </row>
    <row r="3560">
      <c r="A3560" s="39" t="inlineStr">
        <is>
          <t>6abf7323b1f4f0f54069a064</t>
        </is>
      </c>
      <c r="B3560" s="72" t="n">
        <v>46297.60586805556</v>
      </c>
      <c r="C3560" s="70" t="n">
        <v>46297</v>
      </c>
      <c r="D3560" t="inlineStr">
        <is>
          <t>2026-10</t>
        </is>
      </c>
      <c r="E3560" t="inlineStr">
        <is>
          <t>Wk of 2026-09-28</t>
        </is>
      </c>
      <c r="F3560" t="inlineStr">
        <is>
          <t>Lost</t>
        </is>
      </c>
      <c r="G3560" s="39" t="str">
        <f>IF(ISNUMBER(MATCH(F3560,QualityStatuses,0)),"Quality Lead","Non-Quality Lead")</f>
        <v>Non-Quality Lead</v>
      </c>
      <c r="H3560" s="39" t="str">
        <f>IFERROR(INDEX(CampTypes,MATCH(I3560,CampList,0)),"Unattributed")</f>
        <v>Old</v>
      </c>
      <c r="I3560" t="inlineStr">
        <is>
          <t>E_Suresh_Natuf_Kiosk_07072026</t>
        </is>
      </c>
      <c r="J3560" t="inlineStr">
        <is>
          <t>E_Suresh_Natuf_Kiosk_07072026</t>
        </is>
      </c>
      <c r="K3560" t="inlineStr">
        <is>
          <t>Direct (campaign tagged in CRM)</t>
        </is>
      </c>
      <c r="L3560" t="inlineStr">
        <is>
          <t>E_Suresh_Natuf_Kiosk_07072026_Adset5</t>
        </is>
      </c>
      <c r="M3560" t="inlineStr">
        <is>
          <t>E_Suresh_Natuf_Kiosk_07072026_Adset5</t>
        </is>
      </c>
      <c r="N3560" t="inlineStr">
        <is>
          <t>E_Hindi_Suresh_Natuf_Kiosk_07072026_Adset5_ad3 – Copy 2</t>
        </is>
      </c>
      <c r="O3560" t="inlineStr">
        <is>
          <t>Natuf</t>
        </is>
      </c>
      <c r="P3560" t="inlineStr">
        <is>
          <t>Facebook</t>
        </is>
      </c>
      <c r="Q3560" t="inlineStr">
        <is>
          <t>Marshal Malbari</t>
        </is>
      </c>
      <c r="R3560" t="inlineStr">
        <is>
          <t>Tanishq A</t>
        </is>
      </c>
      <c r="S3560" t="inlineStr">
        <is>
          <t>DNP - Did Not Pick Up</t>
        </is>
      </c>
      <c r="T3560" t="inlineStr">
        <is>
          <t>Bhopal</t>
        </is>
      </c>
      <c r="U3560" t="inlineStr">
        <is>
          <t xml:space="preserve"> </t>
        </is>
      </c>
      <c r="V3560" t="n">
        <v>8</v>
      </c>
      <c r="W3560" t="n">
        <v>2</v>
      </c>
      <c r="X3560" t="inlineStr">
        <is>
          <t>XXXXXX9396</t>
        </is>
      </c>
      <c r="Y3560" s="72" t="n">
        <v>46326.52037037037</v>
      </c>
    </row>
    <row r="3561">
      <c r="A3561" s="39" t="inlineStr">
        <is>
          <t>6abf5f089717490928dfaa8e</t>
        </is>
      </c>
      <c r="B3561" s="72" t="n">
        <v>46297.5462962963</v>
      </c>
      <c r="C3561" s="70" t="n">
        <v>46297</v>
      </c>
      <c r="D3561" t="inlineStr">
        <is>
          <t>2026-10</t>
        </is>
      </c>
      <c r="E3561" t="inlineStr">
        <is>
          <t>Wk of 2026-09-28</t>
        </is>
      </c>
      <c r="F3561" t="inlineStr">
        <is>
          <t>Connected</t>
        </is>
      </c>
      <c r="G3561" s="39" t="str">
        <f>IF(ISNUMBER(MATCH(F3561,QualityStatuses,0)),"Quality Lead","Non-Quality Lead")</f>
        <v>Non-Quality Lead</v>
      </c>
      <c r="H3561" s="39" t="str">
        <f>IFERROR(INDEX(CampTypes,MATCH(I3561,CampList,0)),"Unattributed")</f>
        <v>Old</v>
      </c>
      <c r="I3561" t="inlineStr">
        <is>
          <t>E_Natuf_Generic_13082026</t>
        </is>
      </c>
      <c r="J3561" t="inlineStr">
        <is>
          <t>E_Natuf_Generic_13082026</t>
        </is>
      </c>
      <c r="K3561" t="inlineStr">
        <is>
          <t>Direct (campaign tagged in CRM)</t>
        </is>
      </c>
      <c r="L3561" t="inlineStr">
        <is>
          <t>E_Natuf_Generic_13082026_Adset1</t>
        </is>
      </c>
      <c r="M3561" t="inlineStr">
        <is>
          <t>E_Natuf_Generic_13082026_Adset1</t>
        </is>
      </c>
      <c r="N3561" t="inlineStr">
        <is>
          <t>E_Natuf_Generic_13082026_Adset1_Ad1</t>
        </is>
      </c>
      <c r="O3561" t="inlineStr">
        <is>
          <t>Natuf</t>
        </is>
      </c>
      <c r="P3561" t="inlineStr">
        <is>
          <t>Facebook</t>
        </is>
      </c>
      <c r="Q3561" t="inlineStr">
        <is>
          <t>Tejaswini Tarigopula</t>
        </is>
      </c>
      <c r="R3561" t="inlineStr">
        <is>
          <t>Arjuman Vidya Sagar</t>
        </is>
      </c>
      <c r="S3561" t="inlineStr">
        <is>
          <t>-</t>
        </is>
      </c>
      <c r="T3561" t="inlineStr">
        <is>
          <t>Chavali</t>
        </is>
      </c>
      <c r="U3561" t="inlineStr">
        <is>
          <t xml:space="preserve"> </t>
        </is>
      </c>
      <c r="V3561" t="n">
        <v>1</v>
      </c>
      <c r="W3561" t="n">
        <v>1</v>
      </c>
      <c r="X3561" t="inlineStr">
        <is>
          <t>XXXXXX6981</t>
        </is>
      </c>
      <c r="Y3561" s="72" t="n">
        <v>46326.52037037037</v>
      </c>
    </row>
    <row r="3562">
      <c r="A3562" s="39" t="inlineStr">
        <is>
          <t>6abf3a3190cf6098edf33881</t>
        </is>
      </c>
      <c r="B3562" s="72" t="n">
        <v>46297.43714120371</v>
      </c>
      <c r="C3562" s="70" t="n">
        <v>46297</v>
      </c>
      <c r="D3562" t="inlineStr">
        <is>
          <t>2026-10</t>
        </is>
      </c>
      <c r="E3562" t="inlineStr">
        <is>
          <t>Wk of 2026-09-28</t>
        </is>
      </c>
      <c r="F3562" t="inlineStr">
        <is>
          <t>Attempt 1</t>
        </is>
      </c>
      <c r="G3562" s="39" t="str">
        <f>IF(ISNUMBER(MATCH(F3562,QualityStatuses,0)),"Quality Lead","Non-Quality Lead")</f>
        <v>Non-Quality Lead</v>
      </c>
      <c r="H3562" s="39" t="str">
        <f>IFERROR(INDEX(CampTypes,MATCH(I3562,CampList,0)),"Unattributed")</f>
        <v>Old</v>
      </c>
      <c r="I3562" t="inlineStr">
        <is>
          <t>E_Natuf_Amazon_29092026</t>
        </is>
      </c>
      <c r="J3562" t="inlineStr">
        <is>
          <t>E_Natuf_Amazon_29092026</t>
        </is>
      </c>
      <c r="K3562" t="inlineStr">
        <is>
          <t>Direct (campaign tagged in CRM)</t>
        </is>
      </c>
      <c r="L3562" t="inlineStr">
        <is>
          <t>E_Natuf_Amazon_29092026_Ad Set</t>
        </is>
      </c>
      <c r="M3562" t="inlineStr">
        <is>
          <t>E_Natuf_Amazon_29092026_Ad Set</t>
        </is>
      </c>
      <c r="N3562" t="inlineStr">
        <is>
          <t>E_Natuf_Amazon_29092026_Ad Set_Ad</t>
        </is>
      </c>
      <c r="O3562" t="inlineStr">
        <is>
          <t>Natuf</t>
        </is>
      </c>
      <c r="P3562" t="inlineStr">
        <is>
          <t>Facebook</t>
        </is>
      </c>
      <c r="Q3562" t="inlineStr">
        <is>
          <t>Marshal Malbari</t>
        </is>
      </c>
      <c r="R3562" t="inlineStr">
        <is>
          <t>Rohit Kamble</t>
        </is>
      </c>
      <c r="S3562" t="inlineStr">
        <is>
          <t>-</t>
        </is>
      </c>
      <c r="T3562" t="inlineStr">
        <is>
          <t>Rohtak</t>
        </is>
      </c>
      <c r="U3562" t="inlineStr">
        <is>
          <t xml:space="preserve"> </t>
        </is>
      </c>
      <c r="V3562" t="n">
        <v>1</v>
      </c>
      <c r="W3562" t="n">
        <v>0</v>
      </c>
      <c r="X3562" t="inlineStr">
        <is>
          <t>XXXXXX5114</t>
        </is>
      </c>
      <c r="Y3562" s="72" t="n">
        <v>46326.52037037037</v>
      </c>
    </row>
    <row r="3563">
      <c r="A3563" s="39" t="inlineStr">
        <is>
          <t>6abf3886ebf16760fed3e087</t>
        </is>
      </c>
      <c r="B3563" s="72" t="n">
        <v>46297.43219907407</v>
      </c>
      <c r="C3563" s="70" t="n">
        <v>46297</v>
      </c>
      <c r="D3563" t="inlineStr">
        <is>
          <t>2026-10</t>
        </is>
      </c>
      <c r="E3563" t="inlineStr">
        <is>
          <t>Wk of 2026-09-28</t>
        </is>
      </c>
      <c r="F3563" t="inlineStr">
        <is>
          <t>Lost</t>
        </is>
      </c>
      <c r="G3563" s="39" t="str">
        <f>IF(ISNUMBER(MATCH(F3563,QualityStatuses,0)),"Quality Lead","Non-Quality Lead")</f>
        <v>Non-Quality Lead</v>
      </c>
      <c r="H3563" s="39" t="str">
        <f>IFERROR(INDEX(CampTypes,MATCH(I3563,CampList,0)),"Unattributed")</f>
        <v>Old</v>
      </c>
      <c r="I3563" t="inlineStr">
        <is>
          <t>E_Selva_Natuf_All_07072026</t>
        </is>
      </c>
      <c r="J3563" t="inlineStr">
        <is>
          <t>E_Selva_Natuf_All_07072026</t>
        </is>
      </c>
      <c r="K3563" t="inlineStr">
        <is>
          <t>Direct (campaign tagged in CRM)</t>
        </is>
      </c>
      <c r="L3563" t="inlineStr">
        <is>
          <t>E_Selva_Natuf_Sign_07072026_Adset3</t>
        </is>
      </c>
      <c r="M3563" t="inlineStr">
        <is>
          <t>E_Selva_Natuf_Sign_07072026_Adset3</t>
        </is>
      </c>
      <c r="N3563" t="inlineStr">
        <is>
          <t>E_Selva_Natuf_Sign_07072026_Adset2_Ad1</t>
        </is>
      </c>
      <c r="O3563" t="inlineStr">
        <is>
          <t>Natuf</t>
        </is>
      </c>
      <c r="P3563" t="inlineStr">
        <is>
          <t>Facebook</t>
        </is>
      </c>
      <c r="Q3563" t="inlineStr">
        <is>
          <t>Marshal Malbari</t>
        </is>
      </c>
      <c r="R3563" t="inlineStr">
        <is>
          <t>Drishti Lodhia</t>
        </is>
      </c>
      <c r="S3563" t="inlineStr">
        <is>
          <t>Not Decision Maker</t>
        </is>
      </c>
      <c r="T3563" t="inlineStr">
        <is>
          <t>Raipur</t>
        </is>
      </c>
      <c r="U3563" t="inlineStr">
        <is>
          <t xml:space="preserve"> </t>
        </is>
      </c>
      <c r="V3563" t="n">
        <v>6</v>
      </c>
      <c r="W3563" t="n">
        <v>3</v>
      </c>
      <c r="X3563" t="inlineStr">
        <is>
          <t>XXXXXX1649</t>
        </is>
      </c>
      <c r="Y3563" s="72" t="n">
        <v>46326.52037037037</v>
      </c>
    </row>
    <row r="3564">
      <c r="A3564" s="39" t="inlineStr">
        <is>
          <t>6abf2a82cdfc31bc1fd592ea</t>
        </is>
      </c>
      <c r="B3564" s="72" t="n">
        <v>46297.3906712963</v>
      </c>
      <c r="C3564" s="70" t="n">
        <v>46297</v>
      </c>
      <c r="D3564" t="inlineStr">
        <is>
          <t>2026-10</t>
        </is>
      </c>
      <c r="E3564" t="inlineStr">
        <is>
          <t>Wk of 2026-09-28</t>
        </is>
      </c>
      <c r="F3564" t="inlineStr">
        <is>
          <t>Details Shared</t>
        </is>
      </c>
      <c r="G3564" s="39" t="str">
        <f>IF(ISNUMBER(MATCH(F3564,QualityStatuses,0)),"Quality Lead","Non-Quality Lead")</f>
        <v>Quality Lead</v>
      </c>
      <c r="H3564" s="39" t="str">
        <f>IFERROR(INDEX(CampTypes,MATCH(I3564,CampList,0)),"Unattributed")</f>
        <v>Old</v>
      </c>
      <c r="I3564" t="inlineStr">
        <is>
          <t>E_Natuf_Amazon_29092026</t>
        </is>
      </c>
      <c r="J3564" t="inlineStr">
        <is>
          <t>E_Natuf_Amazon_29092026</t>
        </is>
      </c>
      <c r="K3564" t="inlineStr">
        <is>
          <t>Direct (campaign tagged in CRM)</t>
        </is>
      </c>
      <c r="L3564" t="inlineStr">
        <is>
          <t>E_Natuf_Amazon_29092026_Ad Set</t>
        </is>
      </c>
      <c r="M3564" t="inlineStr">
        <is>
          <t>E_Natuf_Amazon_29092026_Ad Set</t>
        </is>
      </c>
      <c r="N3564" t="inlineStr">
        <is>
          <t>E_Natuf_Amazon_29092026_Ad Set_Ad</t>
        </is>
      </c>
      <c r="O3564" t="inlineStr">
        <is>
          <t>Natuf</t>
        </is>
      </c>
      <c r="P3564" t="inlineStr">
        <is>
          <t>Facebook</t>
        </is>
      </c>
      <c r="Q3564" t="inlineStr">
        <is>
          <t>Tejaswini Tarigopula</t>
        </is>
      </c>
      <c r="R3564" t="inlineStr">
        <is>
          <t>Prabhudatta Pattanaik</t>
        </is>
      </c>
      <c r="S3564" t="inlineStr">
        <is>
          <t>-</t>
        </is>
      </c>
      <c r="T3564" t="inlineStr">
        <is>
          <t>Visakhapatnam</t>
        </is>
      </c>
      <c r="U3564" t="inlineStr">
        <is>
          <t xml:space="preserve"> </t>
        </is>
      </c>
      <c r="V3564" t="n">
        <v>3</v>
      </c>
      <c r="W3564" t="n">
        <v>2</v>
      </c>
      <c r="X3564" t="inlineStr">
        <is>
          <t>XXXXXX8925</t>
        </is>
      </c>
      <c r="Y3564" s="72" t="n">
        <v>46326.52037037037</v>
      </c>
    </row>
    <row r="3565">
      <c r="A3565" s="39" t="inlineStr">
        <is>
          <t>6abf286d1c0f8dc66ce0e11b</t>
        </is>
      </c>
      <c r="B3565" s="72" t="n">
        <v>46297.38450231482</v>
      </c>
      <c r="C3565" s="70" t="n">
        <v>46297</v>
      </c>
      <c r="D3565" t="inlineStr">
        <is>
          <t>2026-10</t>
        </is>
      </c>
      <c r="E3565" t="inlineStr">
        <is>
          <t>Wk of 2026-09-28</t>
        </is>
      </c>
      <c r="F3565" t="inlineStr">
        <is>
          <t>Connected</t>
        </is>
      </c>
      <c r="G3565" s="39" t="str">
        <f>IF(ISNUMBER(MATCH(F3565,QualityStatuses,0)),"Quality Lead","Non-Quality Lead")</f>
        <v>Non-Quality Lead</v>
      </c>
      <c r="H3565" s="39" t="str">
        <f>IFERROR(INDEX(CampTypes,MATCH(I3565,CampList,0)),"Unattributed")</f>
        <v>Old</v>
      </c>
      <c r="I3565" t="inlineStr">
        <is>
          <t>E_Natuf_Foco_10092026</t>
        </is>
      </c>
      <c r="J3565" t="inlineStr">
        <is>
          <t>E_Natuf_Foco_10092026</t>
        </is>
      </c>
      <c r="K3565" t="inlineStr">
        <is>
          <t>Direct (campaign tagged in CRM)</t>
        </is>
      </c>
      <c r="L3565" t="inlineStr">
        <is>
          <t>E_Natuf_Foco_10092026_Ad Set6</t>
        </is>
      </c>
      <c r="M3565" t="inlineStr">
        <is>
          <t>E_Natuf_Foco_10092026_Ad Set6</t>
        </is>
      </c>
      <c r="N3565" t="inlineStr">
        <is>
          <t>E_Natuf_Foco_10092026_Ad Set6_Ad6</t>
        </is>
      </c>
      <c r="O3565" t="inlineStr">
        <is>
          <t>Natuf</t>
        </is>
      </c>
      <c r="P3565" t="inlineStr">
        <is>
          <t>Facebook</t>
        </is>
      </c>
      <c r="Q3565" t="inlineStr">
        <is>
          <t>Tejaswini Tarigopula</t>
        </is>
      </c>
      <c r="R3565" t="inlineStr">
        <is>
          <t>Shivani Sharma</t>
        </is>
      </c>
      <c r="S3565" t="inlineStr">
        <is>
          <t>-</t>
        </is>
      </c>
      <c r="T3565" t="inlineStr">
        <is>
          <t>shimoga</t>
        </is>
      </c>
      <c r="U3565" t="inlineStr">
        <is>
          <t xml:space="preserve"> </t>
        </is>
      </c>
      <c r="V3565" t="n">
        <v>9</v>
      </c>
      <c r="W3565" t="n">
        <v>0</v>
      </c>
      <c r="X3565" t="inlineStr">
        <is>
          <t>XXXXXX0804</t>
        </is>
      </c>
      <c r="Y3565" s="72" t="n">
        <v>46326.52037037037</v>
      </c>
    </row>
    <row r="3566">
      <c r="A3566" s="39" t="inlineStr">
        <is>
          <t>6abf26781ea07483c8dada4b</t>
        </is>
      </c>
      <c r="B3566" s="72" t="n">
        <v>46297.3787037037</v>
      </c>
      <c r="C3566" s="70" t="n">
        <v>46297</v>
      </c>
      <c r="D3566" t="inlineStr">
        <is>
          <t>2026-10</t>
        </is>
      </c>
      <c r="E3566" t="inlineStr">
        <is>
          <t>Wk of 2026-09-28</t>
        </is>
      </c>
      <c r="F3566" t="inlineStr">
        <is>
          <t>Attempt 2</t>
        </is>
      </c>
      <c r="G3566" s="39" t="str">
        <f>IF(ISNUMBER(MATCH(F3566,QualityStatuses,0)),"Quality Lead","Non-Quality Lead")</f>
        <v>Non-Quality Lead</v>
      </c>
      <c r="H3566" s="39" t="str">
        <f>IFERROR(INDEX(CampTypes,MATCH(I3566,CampList,0)),"Unattributed")</f>
        <v>Old</v>
      </c>
      <c r="I3566" t="inlineStr">
        <is>
          <t>E_Natuf_Foco_10092026</t>
        </is>
      </c>
      <c r="J3566" t="inlineStr">
        <is>
          <t>E_Natuf_Foco_10092026</t>
        </is>
      </c>
      <c r="K3566" t="inlineStr">
        <is>
          <t>Direct (campaign tagged in CRM)</t>
        </is>
      </c>
      <c r="L3566" t="inlineStr">
        <is>
          <t>E_Natuf_Foco_10092026_Ad Set4</t>
        </is>
      </c>
      <c r="M3566" t="inlineStr">
        <is>
          <t>E_Natuf_Foco_10092026_Ad Set4</t>
        </is>
      </c>
      <c r="N3566" t="inlineStr">
        <is>
          <t>E_Natuf_Foco_10092026_Ad Set4_Ad4 -1</t>
        </is>
      </c>
      <c r="O3566" t="inlineStr">
        <is>
          <t>Natuf</t>
        </is>
      </c>
      <c r="P3566" t="inlineStr">
        <is>
          <t>Facebook</t>
        </is>
      </c>
      <c r="Q3566" t="inlineStr">
        <is>
          <t>Tejaswini Tarigopula</t>
        </is>
      </c>
      <c r="R3566" t="inlineStr">
        <is>
          <t>Shivamani</t>
        </is>
      </c>
      <c r="S3566" t="inlineStr">
        <is>
          <t>-</t>
        </is>
      </c>
      <c r="T3566" t="inlineStr">
        <is>
          <t>Delhi</t>
        </is>
      </c>
      <c r="U3566" t="inlineStr">
        <is>
          <t xml:space="preserve"> </t>
        </is>
      </c>
      <c r="V3566" t="n">
        <v>2</v>
      </c>
      <c r="W3566" t="n">
        <v>0</v>
      </c>
      <c r="X3566" t="inlineStr">
        <is>
          <t>XXXXXX3311</t>
        </is>
      </c>
      <c r="Y3566" s="72" t="n">
        <v>46326.52037037037</v>
      </c>
    </row>
    <row r="3567">
      <c r="A3567" s="39" t="inlineStr">
        <is>
          <t>6abf187f6d7a0c4d79eee9fa</t>
        </is>
      </c>
      <c r="B3567" s="72" t="n">
        <v>46297.33730324074</v>
      </c>
      <c r="C3567" s="70" t="n">
        <v>46297</v>
      </c>
      <c r="D3567" t="inlineStr">
        <is>
          <t>2026-10</t>
        </is>
      </c>
      <c r="E3567" t="inlineStr">
        <is>
          <t>Wk of 2026-09-28</t>
        </is>
      </c>
      <c r="F3567" t="inlineStr">
        <is>
          <t>Attempt 2</t>
        </is>
      </c>
      <c r="G3567" s="39" t="str">
        <f>IF(ISNUMBER(MATCH(F3567,QualityStatuses,0)),"Quality Lead","Non-Quality Lead")</f>
        <v>Non-Quality Lead</v>
      </c>
      <c r="H3567" s="39" t="str">
        <f>IFERROR(INDEX(CampTypes,MATCH(I3567,CampList,0)),"Unattributed")</f>
        <v>Old</v>
      </c>
      <c r="I3567" t="inlineStr">
        <is>
          <t>E_Natuf_Foco_10092026</t>
        </is>
      </c>
      <c r="J3567" t="inlineStr">
        <is>
          <t>E_Natuf_Foco_10092026</t>
        </is>
      </c>
      <c r="K3567" t="inlineStr">
        <is>
          <t>Direct (campaign tagged in CRM)</t>
        </is>
      </c>
      <c r="L3567" t="inlineStr">
        <is>
          <t>E_Natuf_Foco_10092026_Ad Set4</t>
        </is>
      </c>
      <c r="M3567" t="inlineStr">
        <is>
          <t>E_Natuf_Foco_10092026_Ad Set4</t>
        </is>
      </c>
      <c r="N3567" t="inlineStr">
        <is>
          <t>E_Natuf_Foco_10092026_Ad Set4_Ad4 -1</t>
        </is>
      </c>
      <c r="O3567" t="inlineStr">
        <is>
          <t>Natuf</t>
        </is>
      </c>
      <c r="P3567" t="inlineStr">
        <is>
          <t>Facebook</t>
        </is>
      </c>
      <c r="Q3567" t="inlineStr">
        <is>
          <t>Deepak Rai</t>
        </is>
      </c>
      <c r="R3567" t="inlineStr">
        <is>
          <t>Tejaswini Tarigopula</t>
        </is>
      </c>
      <c r="S3567" t="inlineStr">
        <is>
          <t>-</t>
        </is>
      </c>
      <c r="T3567" t="inlineStr">
        <is>
          <t>Jeypore</t>
        </is>
      </c>
      <c r="U3567" t="inlineStr">
        <is>
          <t xml:space="preserve"> </t>
        </is>
      </c>
      <c r="V3567" t="n">
        <v>2</v>
      </c>
      <c r="W3567" t="n">
        <v>0</v>
      </c>
      <c r="X3567" t="inlineStr">
        <is>
          <t>XXXXXX9890</t>
        </is>
      </c>
      <c r="Y3567" s="72" t="n">
        <v>46326.52037037037</v>
      </c>
    </row>
    <row r="3568">
      <c r="A3568" s="39" t="inlineStr">
        <is>
          <t>6abf1622f4e52795f0b8b3d6</t>
        </is>
      </c>
      <c r="B3568" s="72" t="n">
        <v>46297.33030092593</v>
      </c>
      <c r="C3568" s="70" t="n">
        <v>46297</v>
      </c>
      <c r="D3568" t="inlineStr">
        <is>
          <t>2026-10</t>
        </is>
      </c>
      <c r="E3568" t="inlineStr">
        <is>
          <t>Wk of 2026-09-28</t>
        </is>
      </c>
      <c r="F3568" t="inlineStr">
        <is>
          <t>Connected</t>
        </is>
      </c>
      <c r="G3568" s="39" t="str">
        <f>IF(ISNUMBER(MATCH(F3568,QualityStatuses,0)),"Quality Lead","Non-Quality Lead")</f>
        <v>Non-Quality Lead</v>
      </c>
      <c r="H3568" s="39" t="str">
        <f>IFERROR(INDEX(CampTypes,MATCH(I3568,CampList,0)),"Unattributed")</f>
        <v>Old</v>
      </c>
      <c r="I3568" t="inlineStr">
        <is>
          <t>E_Selva_Natuf_All_07072026</t>
        </is>
      </c>
      <c r="J3568" t="inlineStr">
        <is>
          <t>E_Selva_Natuf_All_07072026</t>
        </is>
      </c>
      <c r="K3568" t="inlineStr">
        <is>
          <t>Direct (campaign tagged in CRM)</t>
        </is>
      </c>
      <c r="L3568" t="inlineStr">
        <is>
          <t>E_Selva_Natuf_Sign_07072026_Adset3</t>
        </is>
      </c>
      <c r="M3568" t="inlineStr">
        <is>
          <t>E_Selva_Natuf_Sign_07072026_Adset3</t>
        </is>
      </c>
      <c r="N3568" t="inlineStr">
        <is>
          <t>E_Selva_Natuf_Sign_07072026_Adset2_Ad1</t>
        </is>
      </c>
      <c r="O3568" t="inlineStr">
        <is>
          <t>Natuf</t>
        </is>
      </c>
      <c r="P3568" t="inlineStr">
        <is>
          <t>Facebook</t>
        </is>
      </c>
      <c r="Q3568" t="inlineStr">
        <is>
          <t>Tejaswini Tarigopula</t>
        </is>
      </c>
      <c r="R3568" t="inlineStr">
        <is>
          <t>Arjuman Vidya Sagar</t>
        </is>
      </c>
      <c r="S3568" t="inlineStr">
        <is>
          <t>-</t>
        </is>
      </c>
      <c r="T3568" t="inlineStr">
        <is>
          <t>Dhule</t>
        </is>
      </c>
      <c r="U3568" t="inlineStr">
        <is>
          <t xml:space="preserve"> </t>
        </is>
      </c>
      <c r="V3568" t="n">
        <v>1</v>
      </c>
      <c r="W3568" t="n">
        <v>1</v>
      </c>
      <c r="X3568" t="inlineStr">
        <is>
          <t>XXXXXX2541</t>
        </is>
      </c>
      <c r="Y3568" s="72" t="n">
        <v>46326.52037037037</v>
      </c>
    </row>
    <row r="3569">
      <c r="A3569" s="39" t="inlineStr">
        <is>
          <t>6abed1733d1f3a6a74b3ac8a</t>
        </is>
      </c>
      <c r="B3569" s="72" t="n">
        <v>46297.12679398148</v>
      </c>
      <c r="C3569" s="70" t="n">
        <v>46297</v>
      </c>
      <c r="D3569" t="inlineStr">
        <is>
          <t>2026-10</t>
        </is>
      </c>
      <c r="E3569" t="inlineStr">
        <is>
          <t>Wk of 2026-09-28</t>
        </is>
      </c>
      <c r="F3569" t="inlineStr">
        <is>
          <t>Attempt 1</t>
        </is>
      </c>
      <c r="G3569" s="39" t="str">
        <f>IF(ISNUMBER(MATCH(F3569,QualityStatuses,0)),"Quality Lead","Non-Quality Lead")</f>
        <v>Non-Quality Lead</v>
      </c>
      <c r="H3569" s="39" t="str">
        <f>IFERROR(INDEX(CampTypes,MATCH(I3569,CampList,0)),"Unattributed")</f>
        <v>Old</v>
      </c>
      <c r="I3569" t="inlineStr">
        <is>
          <t>E_Natuf_Generic_13082026</t>
        </is>
      </c>
      <c r="J3569" t="inlineStr">
        <is>
          <t>E_Natuf_Generic_13082026</t>
        </is>
      </c>
      <c r="K3569" t="inlineStr">
        <is>
          <t>Direct (campaign tagged in CRM)</t>
        </is>
      </c>
      <c r="L3569" t="inlineStr">
        <is>
          <t>E_Natuf_Generic_13082026_Adset1</t>
        </is>
      </c>
      <c r="M3569" t="inlineStr">
        <is>
          <t>E_Natuf_Generic_13082026_Adset1</t>
        </is>
      </c>
      <c r="N3569" t="inlineStr">
        <is>
          <t>E_Natuf_Generic_13082026_Adset1_Ad1</t>
        </is>
      </c>
      <c r="O3569" t="inlineStr">
        <is>
          <t>Natuf</t>
        </is>
      </c>
      <c r="P3569" t="inlineStr">
        <is>
          <t>Facebook</t>
        </is>
      </c>
      <c r="Q3569" t="inlineStr">
        <is>
          <t>Tejaswini Tarigopula</t>
        </is>
      </c>
      <c r="R3569" t="inlineStr">
        <is>
          <t>Rauth Sanketh</t>
        </is>
      </c>
      <c r="S3569" t="inlineStr">
        <is>
          <t>-</t>
        </is>
      </c>
      <c r="T3569" t="inlineStr">
        <is>
          <t>Sambhal</t>
        </is>
      </c>
      <c r="U3569" t="inlineStr">
        <is>
          <t xml:space="preserve"> </t>
        </is>
      </c>
      <c r="V3569" t="n">
        <v>2</v>
      </c>
      <c r="W3569" t="n">
        <v>0</v>
      </c>
      <c r="X3569" t="inlineStr">
        <is>
          <t>XXXXXX6624</t>
        </is>
      </c>
      <c r="Y3569" s="72" t="n">
        <v>46326.52037037037</v>
      </c>
    </row>
    <row r="3570">
      <c r="A3570" s="39" t="inlineStr">
        <is>
          <t>6abec2584661b721cb64f206</t>
        </is>
      </c>
      <c r="B3570" s="72" t="n">
        <v>46297.08203703703</v>
      </c>
      <c r="C3570" s="70" t="n">
        <v>46297</v>
      </c>
      <c r="D3570" t="inlineStr">
        <is>
          <t>2026-10</t>
        </is>
      </c>
      <c r="E3570" t="inlineStr">
        <is>
          <t>Wk of 2026-09-28</t>
        </is>
      </c>
      <c r="F3570" t="inlineStr">
        <is>
          <t>Attempt 4</t>
        </is>
      </c>
      <c r="G3570" s="39" t="str">
        <f>IF(ISNUMBER(MATCH(F3570,QualityStatuses,0)),"Quality Lead","Non-Quality Lead")</f>
        <v>Non-Quality Lead</v>
      </c>
      <c r="H3570" s="39" t="str">
        <f>IFERROR(INDEX(CampTypes,MATCH(I3570,CampList,0)),"Unattributed")</f>
        <v>Old</v>
      </c>
      <c r="I3570" t="inlineStr">
        <is>
          <t>E_Suresh_Natuf_Kiosk_07072026</t>
        </is>
      </c>
      <c r="J3570" t="inlineStr">
        <is>
          <t>E_Suresh_Natuf_Kiosk_07072026</t>
        </is>
      </c>
      <c r="K3570" t="inlineStr">
        <is>
          <t>Direct (campaign tagged in CRM)</t>
        </is>
      </c>
      <c r="L3570" t="inlineStr">
        <is>
          <t>E_Suresh_Natuf_Kiosk_07072026_Adset5</t>
        </is>
      </c>
      <c r="M3570" t="inlineStr">
        <is>
          <t>E_Suresh_Natuf_Kiosk_07072026_Adset5</t>
        </is>
      </c>
      <c r="N3570" t="inlineStr">
        <is>
          <t>E_Hindi_Suresh_Natuf_Kiosk_07072026_Adset5_ad3 – Copy 2</t>
        </is>
      </c>
      <c r="O3570" t="inlineStr">
        <is>
          <t>Natuf</t>
        </is>
      </c>
      <c r="P3570" t="inlineStr">
        <is>
          <t>Facebook</t>
        </is>
      </c>
      <c r="Q3570" t="inlineStr">
        <is>
          <t>Tejaswini Tarigopula</t>
        </is>
      </c>
      <c r="R3570" t="inlineStr">
        <is>
          <t>Shivani Sharma</t>
        </is>
      </c>
      <c r="S3570" t="inlineStr">
        <is>
          <t>-</t>
        </is>
      </c>
      <c r="T3570" t="inlineStr">
        <is>
          <t>Panchkula</t>
        </is>
      </c>
      <c r="U3570" t="inlineStr">
        <is>
          <t xml:space="preserve"> </t>
        </is>
      </c>
      <c r="V3570" t="n">
        <v>4</v>
      </c>
      <c r="W3570" t="n">
        <v>0</v>
      </c>
      <c r="X3570" t="inlineStr">
        <is>
          <t>XXXXXX6261</t>
        </is>
      </c>
      <c r="Y3570" s="72" t="n">
        <v>46326.52037037037</v>
      </c>
    </row>
    <row r="3571">
      <c r="A3571" s="39" t="inlineStr">
        <is>
          <t>6abebf6c37848b7eebb3cdeb</t>
        </is>
      </c>
      <c r="B3571" s="72" t="n">
        <v>46297.07337962963</v>
      </c>
      <c r="C3571" s="70" t="n">
        <v>46297</v>
      </c>
      <c r="D3571" t="inlineStr">
        <is>
          <t>2026-10</t>
        </is>
      </c>
      <c r="E3571" t="inlineStr">
        <is>
          <t>Wk of 2026-09-28</t>
        </is>
      </c>
      <c r="F3571" t="inlineStr">
        <is>
          <t>Attempt 1</t>
        </is>
      </c>
      <c r="G3571" s="39" t="str">
        <f>IF(ISNUMBER(MATCH(F3571,QualityStatuses,0)),"Quality Lead","Non-Quality Lead")</f>
        <v>Non-Quality Lead</v>
      </c>
      <c r="H3571" s="39" t="str">
        <f>IFERROR(INDEX(CampTypes,MATCH(I3571,CampList,0)),"Unattributed")</f>
        <v>Old</v>
      </c>
      <c r="I3571" t="inlineStr">
        <is>
          <t>natuf_Kiosk_14072026_Hindi</t>
        </is>
      </c>
      <c r="J3571" t="inlineStr">
        <is>
          <t>natuf_Kiosk_14072026_Hindi</t>
        </is>
      </c>
      <c r="K3571" t="inlineStr">
        <is>
          <t>Direct (campaign tagged in CRM)</t>
        </is>
      </c>
      <c r="L3571" t="inlineStr">
        <is>
          <t>natuf_Kiosk_14072026_Highest-converting industries</t>
        </is>
      </c>
      <c r="M3571" t="inlineStr">
        <is>
          <t>natuf_Kiosk_14072026_Highest-converting industries</t>
        </is>
      </c>
      <c r="N3571" t="inlineStr">
        <is>
          <t>natuf_Kiosk_14072026_ad set_ad1</t>
        </is>
      </c>
      <c r="O3571" t="inlineStr">
        <is>
          <t>Natuf</t>
        </is>
      </c>
      <c r="P3571" t="inlineStr">
        <is>
          <t>Facebook</t>
        </is>
      </c>
      <c r="Q3571" t="inlineStr">
        <is>
          <t>Tejaswini Tarigopula</t>
        </is>
      </c>
      <c r="R3571" t="inlineStr">
        <is>
          <t>Shivamani</t>
        </is>
      </c>
      <c r="S3571" t="inlineStr">
        <is>
          <t>-</t>
        </is>
      </c>
      <c r="T3571" t="inlineStr">
        <is>
          <t>Benagluru</t>
        </is>
      </c>
      <c r="U3571" t="inlineStr">
        <is>
          <t xml:space="preserve"> </t>
        </is>
      </c>
      <c r="V3571" t="n">
        <v>1</v>
      </c>
      <c r="W3571" t="n">
        <v>1</v>
      </c>
      <c r="X3571" t="inlineStr">
        <is>
          <t>XXXXXX2080</t>
        </is>
      </c>
      <c r="Y3571" s="72" t="n">
        <v>46326.52037037037</v>
      </c>
    </row>
    <row r="3572">
      <c r="A3572" s="39" t="inlineStr">
        <is>
          <t>6abebc804795dc5d312cb8fb</t>
        </is>
      </c>
      <c r="B3572" s="72" t="n">
        <v>46297.06472222223</v>
      </c>
      <c r="C3572" s="70" t="n">
        <v>46297</v>
      </c>
      <c r="D3572" t="inlineStr">
        <is>
          <t>2026-10</t>
        </is>
      </c>
      <c r="E3572" t="inlineStr">
        <is>
          <t>Wk of 2026-09-28</t>
        </is>
      </c>
      <c r="F3572" t="inlineStr">
        <is>
          <t>Details Shared</t>
        </is>
      </c>
      <c r="G3572" s="39" t="str">
        <f>IF(ISNUMBER(MATCH(F3572,QualityStatuses,0)),"Quality Lead","Non-Quality Lead")</f>
        <v>Quality Lead</v>
      </c>
      <c r="H3572" s="39" t="str">
        <f>IFERROR(INDEX(CampTypes,MATCH(I3572,CampList,0)),"Unattributed")</f>
        <v>Old</v>
      </c>
      <c r="I3572" t="inlineStr">
        <is>
          <t>E_Natuf_MF_05092026</t>
        </is>
      </c>
      <c r="J3572" t="inlineStr">
        <is>
          <t>E_Natuf_MF_05092026</t>
        </is>
      </c>
      <c r="K3572" t="inlineStr">
        <is>
          <t>Direct (campaign tagged in CRM)</t>
        </is>
      </c>
      <c r="L3572" t="inlineStr">
        <is>
          <t>E_Natuf_MF_05092026_ Ad Set1</t>
        </is>
      </c>
      <c r="M3572" t="inlineStr">
        <is>
          <t>E_Natuf_MF_05092026_ Ad Set1</t>
        </is>
      </c>
      <c r="N3572" t="inlineStr">
        <is>
          <t>E_Natuf_MF_05092026_ Ad Set1_Ad1</t>
        </is>
      </c>
      <c r="O3572" t="inlineStr">
        <is>
          <t>Natuf_MF</t>
        </is>
      </c>
      <c r="P3572" t="inlineStr">
        <is>
          <t>Facebook</t>
        </is>
      </c>
      <c r="Q3572" t="inlineStr">
        <is>
          <t>Tejaswini Tarigopula</t>
        </is>
      </c>
      <c r="R3572" t="inlineStr">
        <is>
          <t>Prabhudatta Pattanaik</t>
        </is>
      </c>
      <c r="S3572" t="inlineStr">
        <is>
          <t>-</t>
        </is>
      </c>
      <c r="T3572" t="inlineStr">
        <is>
          <t>ujjain</t>
        </is>
      </c>
      <c r="U3572" t="inlineStr">
        <is>
          <t xml:space="preserve"> </t>
        </is>
      </c>
      <c r="V3572" t="n">
        <v>1</v>
      </c>
      <c r="W3572" t="n">
        <v>1</v>
      </c>
      <c r="X3572" t="inlineStr">
        <is>
          <t>XXXXXX6747</t>
        </is>
      </c>
      <c r="Y3572" s="72" t="n">
        <v>46326.52037037037</v>
      </c>
    </row>
    <row r="3573">
      <c r="A3573" s="39" t="inlineStr">
        <is>
          <t>6abeb97579d1568251f3218e</t>
        </is>
      </c>
      <c r="B3573" s="72" t="n">
        <v>46297.05570601852</v>
      </c>
      <c r="C3573" s="70" t="n">
        <v>46297</v>
      </c>
      <c r="D3573" t="inlineStr">
        <is>
          <t>2026-10</t>
        </is>
      </c>
      <c r="E3573" t="inlineStr">
        <is>
          <t>Wk of 2026-09-28</t>
        </is>
      </c>
      <c r="F3573" t="inlineStr">
        <is>
          <t>Attempt 1</t>
        </is>
      </c>
      <c r="G3573" s="39" t="str">
        <f>IF(ISNUMBER(MATCH(F3573,QualityStatuses,0)),"Quality Lead","Non-Quality Lead")</f>
        <v>Non-Quality Lead</v>
      </c>
      <c r="H3573" s="39" t="str">
        <f>IFERROR(INDEX(CampTypes,MATCH(I3573,CampList,0)),"Unattributed")</f>
        <v>Old</v>
      </c>
      <c r="I3573" t="inlineStr">
        <is>
          <t>E_Suresh_Natuf_Kiosk_07072026</t>
        </is>
      </c>
      <c r="J3573" t="inlineStr">
        <is>
          <t>E_Suresh_Natuf_Kiosk_07072026</t>
        </is>
      </c>
      <c r="K3573" t="inlineStr">
        <is>
          <t>Direct (campaign tagged in CRM)</t>
        </is>
      </c>
      <c r="L3573" t="inlineStr">
        <is>
          <t>E_Suresh_Natuf_Kiosk_07072026_Adset5</t>
        </is>
      </c>
      <c r="M3573" t="inlineStr">
        <is>
          <t>E_Suresh_Natuf_Kiosk_07072026_Adset5</t>
        </is>
      </c>
      <c r="N3573" t="inlineStr">
        <is>
          <t>E_Hindi_Suresh_Natuf_Kiosk_07072026_Adset5_ad3 – Copy 2</t>
        </is>
      </c>
      <c r="O3573" t="inlineStr">
        <is>
          <t>Natuf</t>
        </is>
      </c>
      <c r="P3573" t="inlineStr">
        <is>
          <t>Facebook</t>
        </is>
      </c>
      <c r="Q3573" t="inlineStr">
        <is>
          <t>Marshal Malbari</t>
        </is>
      </c>
      <c r="R3573" t="inlineStr">
        <is>
          <t>Rinkita Virvani</t>
        </is>
      </c>
      <c r="S3573" t="inlineStr">
        <is>
          <t>-</t>
        </is>
      </c>
      <c r="T3573" t="inlineStr">
        <is>
          <t>Mumbai</t>
        </is>
      </c>
      <c r="U3573" t="inlineStr">
        <is>
          <t xml:space="preserve"> </t>
        </is>
      </c>
      <c r="V3573" t="n">
        <v>7</v>
      </c>
      <c r="W3573" t="n">
        <v>7</v>
      </c>
      <c r="X3573" t="inlineStr">
        <is>
          <t>XXXXXX5799</t>
        </is>
      </c>
      <c r="Y3573" s="72" t="n">
        <v>46326.52037037037</v>
      </c>
    </row>
    <row r="3574">
      <c r="A3574" s="39" t="inlineStr">
        <is>
          <t>6abeb5d5a80abea445d7f0a2</t>
        </is>
      </c>
      <c r="B3574" s="72" t="n">
        <v>46297.04496527778</v>
      </c>
      <c r="C3574" s="70" t="n">
        <v>46297</v>
      </c>
      <c r="D3574" t="inlineStr">
        <is>
          <t>2026-10</t>
        </is>
      </c>
      <c r="E3574" t="inlineStr">
        <is>
          <t>Wk of 2026-09-28</t>
        </is>
      </c>
      <c r="F3574" t="inlineStr">
        <is>
          <t>Lost</t>
        </is>
      </c>
      <c r="G3574" s="39" t="str">
        <f>IF(ISNUMBER(MATCH(F3574,QualityStatuses,0)),"Quality Lead","Non-Quality Lead")</f>
        <v>Non-Quality Lead</v>
      </c>
      <c r="H3574" s="39" t="str">
        <f>IFERROR(INDEX(CampTypes,MATCH(I3574,CampList,0)),"Unattributed")</f>
        <v>Old</v>
      </c>
      <c r="I3574" t="inlineStr">
        <is>
          <t>natuf_Kiosk_14072026_Hindi</t>
        </is>
      </c>
      <c r="J3574" t="inlineStr">
        <is>
          <t>natuf_Kiosk_14072026_Hindi</t>
        </is>
      </c>
      <c r="K3574" t="inlineStr">
        <is>
          <t>Direct (campaign tagged in CRM)</t>
        </is>
      </c>
      <c r="L3574" t="inlineStr">
        <is>
          <t>natuf_Kiosk_23092026_ad set3</t>
        </is>
      </c>
      <c r="M3574" t="inlineStr">
        <is>
          <t>natuf_Kiosk_23092026_ad set3</t>
        </is>
      </c>
      <c r="N3574" t="inlineStr">
        <is>
          <t>natuf_Kiosk_23092026_ad set3_ad1</t>
        </is>
      </c>
      <c r="O3574" t="inlineStr">
        <is>
          <t>Natuf</t>
        </is>
      </c>
      <c r="P3574" t="inlineStr">
        <is>
          <t>Facebook</t>
        </is>
      </c>
      <c r="Q3574" t="inlineStr">
        <is>
          <t>Marshal Malbari</t>
        </is>
      </c>
      <c r="R3574" t="inlineStr">
        <is>
          <t>Vanita Joshi</t>
        </is>
      </c>
      <c r="S3574" t="inlineStr">
        <is>
          <t>Not Interested</t>
        </is>
      </c>
      <c r="T3574" t="inlineStr">
        <is>
          <t>Mumbai</t>
        </is>
      </c>
      <c r="U3574" t="inlineStr">
        <is>
          <t xml:space="preserve"> </t>
        </is>
      </c>
      <c r="V3574" t="n">
        <v>2</v>
      </c>
      <c r="W3574" t="n">
        <v>1</v>
      </c>
      <c r="X3574" t="inlineStr">
        <is>
          <t>XXXXXX2988</t>
        </is>
      </c>
      <c r="Y3574" s="72" t="n">
        <v>46326.52037037037</v>
      </c>
    </row>
    <row r="3575">
      <c r="A3575" s="39" t="inlineStr">
        <is>
          <t>6abeaf4b035a81851af9e8ea</t>
        </is>
      </c>
      <c r="B3575" s="72" t="n">
        <v>46297.02559027778</v>
      </c>
      <c r="C3575" s="70" t="n">
        <v>46297</v>
      </c>
      <c r="D3575" t="inlineStr">
        <is>
          <t>2026-10</t>
        </is>
      </c>
      <c r="E3575" t="inlineStr">
        <is>
          <t>Wk of 2026-09-28</t>
        </is>
      </c>
      <c r="F3575" t="inlineStr">
        <is>
          <t>Lost</t>
        </is>
      </c>
      <c r="G3575" s="39" t="str">
        <f>IF(ISNUMBER(MATCH(F3575,QualityStatuses,0)),"Quality Lead","Non-Quality Lead")</f>
        <v>Non-Quality Lead</v>
      </c>
      <c r="H3575" s="39" t="str">
        <f>IFERROR(INDEX(CampTypes,MATCH(I3575,CampList,0)),"Unattributed")</f>
        <v>Old</v>
      </c>
      <c r="I3575" t="inlineStr">
        <is>
          <t>E_Suresh_Natuf_Kiosk_07072026</t>
        </is>
      </c>
      <c r="J3575" t="inlineStr">
        <is>
          <t>E_Suresh_Natuf_Kiosk_07072026</t>
        </is>
      </c>
      <c r="K3575" t="inlineStr">
        <is>
          <t>Direct (campaign tagged in CRM)</t>
        </is>
      </c>
      <c r="L3575" t="inlineStr">
        <is>
          <t>E_Suresh_Natuf_Kiosk_07072026_Adset5</t>
        </is>
      </c>
      <c r="M3575" t="inlineStr">
        <is>
          <t>E_Suresh_Natuf_Kiosk_07072026_Adset5</t>
        </is>
      </c>
      <c r="N3575" t="inlineStr">
        <is>
          <t>E_Hindi_Suresh_Natuf_Kiosk_07072026_Adset5_ad3 – Copy 2</t>
        </is>
      </c>
      <c r="O3575" t="inlineStr">
        <is>
          <t>Natuf</t>
        </is>
      </c>
      <c r="P3575" t="inlineStr">
        <is>
          <t>Facebook</t>
        </is>
      </c>
      <c r="Q3575" t="inlineStr">
        <is>
          <t>Marshal Malbari</t>
        </is>
      </c>
      <c r="R3575" t="inlineStr">
        <is>
          <t>Shubham Menon</t>
        </is>
      </c>
      <c r="S3575" t="inlineStr">
        <is>
          <t>Not Interested</t>
        </is>
      </c>
      <c r="T3575" t="inlineStr">
        <is>
          <t>8602885688</t>
        </is>
      </c>
      <c r="U3575" t="inlineStr">
        <is>
          <t xml:space="preserve"> </t>
        </is>
      </c>
      <c r="V3575" t="n">
        <v>1</v>
      </c>
      <c r="W3575" t="n">
        <v>1</v>
      </c>
      <c r="X3575" t="inlineStr">
        <is>
          <t>XXXXXX7990</t>
        </is>
      </c>
      <c r="Y3575" s="72" t="n">
        <v>46326.52037037037</v>
      </c>
    </row>
    <row r="3576">
      <c r="A3576" s="39" t="inlineStr">
        <is>
          <t>6abea69a89bdd9d1dcc760ab</t>
        </is>
      </c>
      <c r="B3576" s="72" t="n">
        <v>46296.99983796296</v>
      </c>
      <c r="C3576" s="70" t="n">
        <v>46296</v>
      </c>
      <c r="D3576" t="inlineStr">
        <is>
          <t>2026-10</t>
        </is>
      </c>
      <c r="E3576" t="inlineStr">
        <is>
          <t>Wk of 2026-09-28</t>
        </is>
      </c>
      <c r="F3576" t="inlineStr">
        <is>
          <t>Attempt 1</t>
        </is>
      </c>
      <c r="G3576" s="39" t="str">
        <f>IF(ISNUMBER(MATCH(F3576,QualityStatuses,0)),"Quality Lead","Non-Quality Lead")</f>
        <v>Non-Quality Lead</v>
      </c>
      <c r="H3576" s="39" t="str">
        <f>IFERROR(INDEX(CampTypes,MATCH(I3576,CampList,0)),"Unattributed")</f>
        <v>Old</v>
      </c>
      <c r="I3576" t="inlineStr">
        <is>
          <t>E_Suresh_Natuf_Kiosk_07072026</t>
        </is>
      </c>
      <c r="J3576" t="inlineStr">
        <is>
          <t>E_Suresh_Natuf_Kiosk_07072026</t>
        </is>
      </c>
      <c r="K3576" t="inlineStr">
        <is>
          <t>Direct (campaign tagged in CRM)</t>
        </is>
      </c>
      <c r="L3576" t="inlineStr">
        <is>
          <t>E_Suresh_Natuf_Kiosk_07072026_Adset5</t>
        </is>
      </c>
      <c r="M3576" t="inlineStr">
        <is>
          <t>E_Suresh_Natuf_Kiosk_07072026_Adset5</t>
        </is>
      </c>
      <c r="N3576" t="inlineStr">
        <is>
          <t>E_Hindi_Suresh_Natuf_Kiosk_07072026_Adset5_ad3 – Copy 2</t>
        </is>
      </c>
      <c r="O3576" t="inlineStr">
        <is>
          <t>Natuf</t>
        </is>
      </c>
      <c r="P3576" t="inlineStr">
        <is>
          <t>Facebook</t>
        </is>
      </c>
      <c r="Q3576" t="inlineStr">
        <is>
          <t>Marshal Malbari</t>
        </is>
      </c>
      <c r="R3576" t="inlineStr">
        <is>
          <t>Rudresh Thorat</t>
        </is>
      </c>
      <c r="S3576" t="inlineStr">
        <is>
          <t>-</t>
        </is>
      </c>
      <c r="T3576" t="inlineStr">
        <is>
          <t>Harda</t>
        </is>
      </c>
      <c r="U3576" t="inlineStr">
        <is>
          <t xml:space="preserve"> </t>
        </is>
      </c>
      <c r="V3576" t="n">
        <v>1</v>
      </c>
      <c r="W3576" t="n">
        <v>1</v>
      </c>
      <c r="X3576" t="inlineStr">
        <is>
          <t>XXXXXX2139</t>
        </is>
      </c>
      <c r="Y3576" s="72" t="n">
        <v>46326.52037037037</v>
      </c>
    </row>
    <row r="3577">
      <c r="A3577" s="39" t="inlineStr">
        <is>
          <t>6abea4bd44abb53de595c737</t>
        </is>
      </c>
      <c r="B3577" s="72" t="n">
        <v>46296.99431712963</v>
      </c>
      <c r="C3577" s="70" t="n">
        <v>46296</v>
      </c>
      <c r="D3577" t="inlineStr">
        <is>
          <t>2026-10</t>
        </is>
      </c>
      <c r="E3577" t="inlineStr">
        <is>
          <t>Wk of 2026-09-28</t>
        </is>
      </c>
      <c r="F3577" t="inlineStr">
        <is>
          <t>Details Shared</t>
        </is>
      </c>
      <c r="G3577" s="39" t="str">
        <f>IF(ISNUMBER(MATCH(F3577,QualityStatuses,0)),"Quality Lead","Non-Quality Lead")</f>
        <v>Quality Lead</v>
      </c>
      <c r="H3577" s="39" t="str">
        <f>IFERROR(INDEX(CampTypes,MATCH(I3577,CampList,0)),"Unattributed")</f>
        <v>Old</v>
      </c>
      <c r="I3577" t="inlineStr">
        <is>
          <t>E_Selva_Natuf_All_07072026</t>
        </is>
      </c>
      <c r="J3577" t="inlineStr">
        <is>
          <t>E_Selva_Natuf_All_07072026</t>
        </is>
      </c>
      <c r="K3577" t="inlineStr">
        <is>
          <t>Direct (campaign tagged in CRM)</t>
        </is>
      </c>
      <c r="L3577" t="inlineStr">
        <is>
          <t>E_Selva_Natuf_Sign_07072026_Adset3</t>
        </is>
      </c>
      <c r="M3577" t="inlineStr">
        <is>
          <t>E_Selva_Natuf_Sign_07072026_Adset3</t>
        </is>
      </c>
      <c r="N3577" t="inlineStr">
        <is>
          <t>E_Selva_Natuf_Sign_07072026_Adset2_Ad1</t>
        </is>
      </c>
      <c r="O3577" t="inlineStr">
        <is>
          <t>Natuf</t>
        </is>
      </c>
      <c r="P3577" t="inlineStr">
        <is>
          <t>Facebook</t>
        </is>
      </c>
      <c r="Q3577" t="inlineStr">
        <is>
          <t>Marshal Malbari</t>
        </is>
      </c>
      <c r="R3577" t="inlineStr">
        <is>
          <t>Aisha Rasalkar</t>
        </is>
      </c>
      <c r="S3577" t="inlineStr">
        <is>
          <t>-</t>
        </is>
      </c>
      <c r="T3577" t="inlineStr">
        <is>
          <t>Pathankot</t>
        </is>
      </c>
      <c r="U3577" t="inlineStr">
        <is>
          <t xml:space="preserve"> </t>
        </is>
      </c>
      <c r="V3577" t="n">
        <v>3</v>
      </c>
      <c r="W3577" t="n">
        <v>2</v>
      </c>
      <c r="X3577" t="inlineStr">
        <is>
          <t>XXXXXX7773</t>
        </is>
      </c>
      <c r="Y3577" s="72" t="n">
        <v>46326.52037037037</v>
      </c>
    </row>
    <row r="3578">
      <c r="A3578" s="39" t="inlineStr">
        <is>
          <t>6abea17aa1c8238fb5936d36</t>
        </is>
      </c>
      <c r="B3578" s="72" t="n">
        <v>46296.98465277778</v>
      </c>
      <c r="C3578" s="70" t="n">
        <v>46296</v>
      </c>
      <c r="D3578" t="inlineStr">
        <is>
          <t>2026-10</t>
        </is>
      </c>
      <c r="E3578" t="inlineStr">
        <is>
          <t>Wk of 2026-09-28</t>
        </is>
      </c>
      <c r="F3578" t="inlineStr">
        <is>
          <t>Details Shared</t>
        </is>
      </c>
      <c r="G3578" s="39" t="str">
        <f>IF(ISNUMBER(MATCH(F3578,QualityStatuses,0)),"Quality Lead","Non-Quality Lead")</f>
        <v>Quality Lead</v>
      </c>
      <c r="H3578" s="39" t="str">
        <f>IFERROR(INDEX(CampTypes,MATCH(I3578,CampList,0)),"Unattributed")</f>
        <v>Old</v>
      </c>
      <c r="I3578" t="inlineStr">
        <is>
          <t>E_Selva_Natuf_All_07072026</t>
        </is>
      </c>
      <c r="J3578" t="inlineStr">
        <is>
          <t>E_Selva_Natuf_All_07072026</t>
        </is>
      </c>
      <c r="K3578" t="inlineStr">
        <is>
          <t>Direct (campaign tagged in CRM)</t>
        </is>
      </c>
      <c r="L3578" t="inlineStr">
        <is>
          <t>E_Selva_Natuf_Sign_07072026_Adset3</t>
        </is>
      </c>
      <c r="M3578" t="inlineStr">
        <is>
          <t>E_Selva_Natuf_Sign_07072026_Adset3</t>
        </is>
      </c>
      <c r="N3578" t="inlineStr">
        <is>
          <t>E_Selva_Natuf_Sign_07072026_Adset2_Ad1</t>
        </is>
      </c>
      <c r="O3578" t="inlineStr">
        <is>
          <t>Natuf</t>
        </is>
      </c>
      <c r="P3578" t="inlineStr">
        <is>
          <t>Facebook</t>
        </is>
      </c>
      <c r="Q3578" t="inlineStr">
        <is>
          <t>Marshal Malbari</t>
        </is>
      </c>
      <c r="R3578" t="inlineStr">
        <is>
          <t>Tanishq A</t>
        </is>
      </c>
      <c r="S3578" t="inlineStr">
        <is>
          <t>-</t>
        </is>
      </c>
      <c r="T3578" t="inlineStr">
        <is>
          <t>Akbarpur</t>
        </is>
      </c>
      <c r="U3578" t="inlineStr">
        <is>
          <t xml:space="preserve"> </t>
        </is>
      </c>
      <c r="V3578" t="n">
        <v>9</v>
      </c>
      <c r="W3578" t="n">
        <v>6</v>
      </c>
      <c r="X3578" t="inlineStr">
        <is>
          <t>XXXXXX8069</t>
        </is>
      </c>
      <c r="Y3578" s="72" t="n">
        <v>46326.52037037037</v>
      </c>
    </row>
    <row r="3579">
      <c r="A3579" s="39" t="inlineStr">
        <is>
          <t>6abe91af60d208a9113ff761</t>
        </is>
      </c>
      <c r="B3579" s="72" t="n">
        <v>46296.93785879629</v>
      </c>
      <c r="C3579" s="70" t="n">
        <v>46296</v>
      </c>
      <c r="D3579" t="inlineStr">
        <is>
          <t>2026-10</t>
        </is>
      </c>
      <c r="E3579" t="inlineStr">
        <is>
          <t>Wk of 2026-09-28</t>
        </is>
      </c>
      <c r="F3579" t="inlineStr">
        <is>
          <t>Connected</t>
        </is>
      </c>
      <c r="G3579" s="39" t="str">
        <f>IF(ISNUMBER(MATCH(F3579,QualityStatuses,0)),"Quality Lead","Non-Quality Lead")</f>
        <v>Non-Quality Lead</v>
      </c>
      <c r="H3579" s="39" t="str">
        <f>IFERROR(INDEX(CampTypes,MATCH(I3579,CampList,0)),"Unattributed")</f>
        <v>Old</v>
      </c>
      <c r="I3579" t="inlineStr">
        <is>
          <t>E_Natuf_MF_05092026</t>
        </is>
      </c>
      <c r="J3579" t="inlineStr">
        <is>
          <t>E_Natuf_MF_05092026</t>
        </is>
      </c>
      <c r="K3579" t="inlineStr">
        <is>
          <t>Direct (campaign tagged in CRM)</t>
        </is>
      </c>
      <c r="L3579" t="inlineStr">
        <is>
          <t>E_Natuf_MF_05092026_ Ad Set1</t>
        </is>
      </c>
      <c r="M3579" t="inlineStr">
        <is>
          <t>E_Natuf_MF_05092026_ Ad Set1</t>
        </is>
      </c>
      <c r="N3579" t="inlineStr">
        <is>
          <t>E_Natuf_MF_05092026_ Ad Set1_Ad1</t>
        </is>
      </c>
      <c r="O3579" t="inlineStr">
        <is>
          <t>Natuf_MF</t>
        </is>
      </c>
      <c r="P3579" t="inlineStr">
        <is>
          <t>Facebook</t>
        </is>
      </c>
      <c r="Q3579" t="inlineStr">
        <is>
          <t>Tejaswini Tarigopula</t>
        </is>
      </c>
      <c r="R3579" t="inlineStr">
        <is>
          <t>Shivani Sharma</t>
        </is>
      </c>
      <c r="S3579" t="inlineStr">
        <is>
          <t>-</t>
        </is>
      </c>
      <c r="T3579" t="inlineStr">
        <is>
          <t>Wardha</t>
        </is>
      </c>
      <c r="U3579" t="inlineStr">
        <is>
          <t xml:space="preserve"> </t>
        </is>
      </c>
      <c r="V3579" t="n">
        <v>7</v>
      </c>
      <c r="W3579" t="n">
        <v>1</v>
      </c>
      <c r="X3579" t="inlineStr">
        <is>
          <t>XXXXXX4450</t>
        </is>
      </c>
      <c r="Y3579" s="72" t="n">
        <v>46326.52037037037</v>
      </c>
    </row>
    <row r="3580">
      <c r="A3580" s="39" t="inlineStr">
        <is>
          <t>6abe8dcf4b9c7a09e3c3d0d3</t>
        </is>
      </c>
      <c r="B3580" s="72" t="n">
        <v>46296.92637731481</v>
      </c>
      <c r="C3580" s="70" t="n">
        <v>46296</v>
      </c>
      <c r="D3580" t="inlineStr">
        <is>
          <t>2026-10</t>
        </is>
      </c>
      <c r="E3580" t="inlineStr">
        <is>
          <t>Wk of 2026-09-28</t>
        </is>
      </c>
      <c r="F3580" t="inlineStr">
        <is>
          <t>Connected</t>
        </is>
      </c>
      <c r="G3580" s="39" t="str">
        <f>IF(ISNUMBER(MATCH(F3580,QualityStatuses,0)),"Quality Lead","Non-Quality Lead")</f>
        <v>Non-Quality Lead</v>
      </c>
      <c r="H3580" s="39" t="str">
        <f>IFERROR(INDEX(CampTypes,MATCH(I3580,CampList,0)),"Unattributed")</f>
        <v>Old</v>
      </c>
      <c r="I3580" t="inlineStr">
        <is>
          <t>E_Suresh_Natuf_Kiosk_07072026</t>
        </is>
      </c>
      <c r="J3580" t="inlineStr">
        <is>
          <t>E_Suresh_Natuf_Kiosk_07072026</t>
        </is>
      </c>
      <c r="K3580" t="inlineStr">
        <is>
          <t>Direct (campaign tagged in CRM)</t>
        </is>
      </c>
      <c r="L3580" t="inlineStr">
        <is>
          <t>E_Suresh_Natuf_Kiosk_07072026_Adset5</t>
        </is>
      </c>
      <c r="M3580" t="inlineStr">
        <is>
          <t>E_Suresh_Natuf_Kiosk_07072026_Adset5</t>
        </is>
      </c>
      <c r="N3580" t="inlineStr">
        <is>
          <t>E_Hindi_Suresh_Natuf_Kiosk_07072026_Adset5_ad3 – Copy 2</t>
        </is>
      </c>
      <c r="O3580" t="inlineStr">
        <is>
          <t>Natuf</t>
        </is>
      </c>
      <c r="P3580" t="inlineStr">
        <is>
          <t>Facebook</t>
        </is>
      </c>
      <c r="Q3580" t="inlineStr">
        <is>
          <t>Tejaswini Tarigopula</t>
        </is>
      </c>
      <c r="R3580" t="inlineStr">
        <is>
          <t>Arjuman Vidya Sagar</t>
        </is>
      </c>
      <c r="S3580" t="inlineStr">
        <is>
          <t>-</t>
        </is>
      </c>
      <c r="T3580" t="inlineStr">
        <is>
          <t>Jorhat</t>
        </is>
      </c>
      <c r="U3580" t="inlineStr">
        <is>
          <t xml:space="preserve"> </t>
        </is>
      </c>
      <c r="V3580" t="n">
        <v>5</v>
      </c>
      <c r="W3580" t="n">
        <v>2</v>
      </c>
      <c r="X3580" t="inlineStr">
        <is>
          <t>XXXXXX9880</t>
        </is>
      </c>
      <c r="Y3580" s="72" t="n">
        <v>46326.52037037037</v>
      </c>
    </row>
    <row r="3581">
      <c r="A3581" s="39" t="inlineStr">
        <is>
          <t>6abe89afd124d8688e8bfe43</t>
        </is>
      </c>
      <c r="B3581" s="72" t="n">
        <v>46296.91415509259</v>
      </c>
      <c r="C3581" s="70" t="n">
        <v>46296</v>
      </c>
      <c r="D3581" t="inlineStr">
        <is>
          <t>2026-10</t>
        </is>
      </c>
      <c r="E3581" t="inlineStr">
        <is>
          <t>Wk of 2026-09-28</t>
        </is>
      </c>
      <c r="F3581" t="inlineStr">
        <is>
          <t>Meeting Scheduled</t>
        </is>
      </c>
      <c r="G3581" s="39" t="str">
        <f>IF(ISNUMBER(MATCH(F3581,QualityStatuses,0)),"Quality Lead","Non-Quality Lead")</f>
        <v>Quality Lead</v>
      </c>
      <c r="H3581" s="39" t="str">
        <f>IFERROR(INDEX(CampTypes,MATCH(I3581,CampList,0)),"Unattributed")</f>
        <v>Old</v>
      </c>
      <c r="I3581" t="inlineStr">
        <is>
          <t>E_Suresh_Natuf_Kiosk_07072026</t>
        </is>
      </c>
      <c r="J3581" t="inlineStr">
        <is>
          <t>E_Suresh_Natuf_Kiosk_07072026</t>
        </is>
      </c>
      <c r="K3581" t="inlineStr">
        <is>
          <t>Direct (campaign tagged in CRM)</t>
        </is>
      </c>
      <c r="L3581" t="inlineStr">
        <is>
          <t>E_Suresh_Natuf_Kiosk_07072026_Adset5</t>
        </is>
      </c>
      <c r="M3581" t="inlineStr">
        <is>
          <t>E_Suresh_Natuf_Kiosk_07072026_Adset5</t>
        </is>
      </c>
      <c r="N3581" t="inlineStr">
        <is>
          <t>E_Hindi_Suresh_Natuf_Kiosk_07072026_Adset5_ad3 – Copy 2</t>
        </is>
      </c>
      <c r="O3581" t="inlineStr">
        <is>
          <t>Natuf</t>
        </is>
      </c>
      <c r="P3581" t="inlineStr">
        <is>
          <t>Facebook</t>
        </is>
      </c>
      <c r="Q3581" t="inlineStr">
        <is>
          <t>Tejaswini Tarigopula</t>
        </is>
      </c>
      <c r="R3581" t="inlineStr">
        <is>
          <t>Prabhudatta Pattanaik</t>
        </is>
      </c>
      <c r="S3581" t="inlineStr">
        <is>
          <t>-</t>
        </is>
      </c>
      <c r="T3581" t="inlineStr">
        <is>
          <t>Gurugram</t>
        </is>
      </c>
      <c r="U3581" t="inlineStr">
        <is>
          <t xml:space="preserve"> </t>
        </is>
      </c>
      <c r="V3581" t="n">
        <v>5</v>
      </c>
      <c r="W3581" t="n">
        <v>4</v>
      </c>
      <c r="X3581" t="inlineStr">
        <is>
          <t>XXXXXX8146</t>
        </is>
      </c>
      <c r="Y3581" s="72" t="n">
        <v>46326.52037037037</v>
      </c>
    </row>
    <row r="3582">
      <c r="A3582" s="39" t="inlineStr">
        <is>
          <t>6abe89a8f65a857a7b4948fd</t>
        </is>
      </c>
      <c r="B3582" s="72" t="n">
        <v>46296.91407407408</v>
      </c>
      <c r="C3582" s="70" t="n">
        <v>46296</v>
      </c>
      <c r="D3582" t="inlineStr">
        <is>
          <t>2026-10</t>
        </is>
      </c>
      <c r="E3582" t="inlineStr">
        <is>
          <t>Wk of 2026-09-28</t>
        </is>
      </c>
      <c r="F3582" t="inlineStr">
        <is>
          <t>Lost</t>
        </is>
      </c>
      <c r="G3582" s="39" t="str">
        <f>IF(ISNUMBER(MATCH(F3582,QualityStatuses,0)),"Quality Lead","Non-Quality Lead")</f>
        <v>Non-Quality Lead</v>
      </c>
      <c r="H3582" s="39" t="str">
        <f>IFERROR(INDEX(CampTypes,MATCH(I3582,CampList,0)),"Unattributed")</f>
        <v>Old</v>
      </c>
      <c r="I3582" t="inlineStr">
        <is>
          <t>natuf_Kiosk_14072026_Hindi</t>
        </is>
      </c>
      <c r="J3582" t="inlineStr">
        <is>
          <t>natuf_Kiosk_14072026_Hindi</t>
        </is>
      </c>
      <c r="K3582" t="inlineStr">
        <is>
          <t>Direct (campaign tagged in CRM)</t>
        </is>
      </c>
      <c r="L3582" t="inlineStr">
        <is>
          <t>natuf_Kiosk_14072026_Highest-converting industries</t>
        </is>
      </c>
      <c r="M3582" t="inlineStr">
        <is>
          <t>natuf_Kiosk_14072026_Highest-converting industries</t>
        </is>
      </c>
      <c r="N3582" t="inlineStr">
        <is>
          <t>natuf_Kiosk_14072026_ad set_ad1</t>
        </is>
      </c>
      <c r="O3582" t="inlineStr">
        <is>
          <t>Natuf</t>
        </is>
      </c>
      <c r="P3582" t="inlineStr">
        <is>
          <t>Facebook</t>
        </is>
      </c>
      <c r="Q3582" t="inlineStr">
        <is>
          <t>Tejaswini Tarigopula</t>
        </is>
      </c>
      <c r="R3582" t="inlineStr">
        <is>
          <t>Shivani Sharma</t>
        </is>
      </c>
      <c r="S3582" t="inlineStr">
        <is>
          <t>Not Interested</t>
        </is>
      </c>
      <c r="T3582" t="inlineStr">
        <is>
          <t>यडभदभथभ मझम</t>
        </is>
      </c>
      <c r="U3582" t="inlineStr">
        <is>
          <t xml:space="preserve"> </t>
        </is>
      </c>
      <c r="V3582" t="n">
        <v>4</v>
      </c>
      <c r="W3582" t="n">
        <v>1</v>
      </c>
      <c r="X3582" t="inlineStr">
        <is>
          <t>XXXXXX4055</t>
        </is>
      </c>
      <c r="Y3582" s="72" t="n">
        <v>46326.52037037037</v>
      </c>
    </row>
    <row r="3583">
      <c r="A3583" s="39" t="inlineStr">
        <is>
          <t>6abe846b198ef0f283eb20ed</t>
        </is>
      </c>
      <c r="B3583" s="72" t="n">
        <v>46296.89855324074</v>
      </c>
      <c r="C3583" s="70" t="n">
        <v>46296</v>
      </c>
      <c r="D3583" t="inlineStr">
        <is>
          <t>2026-10</t>
        </is>
      </c>
      <c r="E3583" t="inlineStr">
        <is>
          <t>Wk of 2026-09-28</t>
        </is>
      </c>
      <c r="F3583" t="inlineStr">
        <is>
          <t>Details Shared</t>
        </is>
      </c>
      <c r="G3583" s="39" t="str">
        <f>IF(ISNUMBER(MATCH(F3583,QualityStatuses,0)),"Quality Lead","Non-Quality Lead")</f>
        <v>Quality Lead</v>
      </c>
      <c r="H3583" s="39" t="str">
        <f>IFERROR(INDEX(CampTypes,MATCH(I3583,CampList,0)),"Unattributed")</f>
        <v>Old</v>
      </c>
      <c r="I3583" t="inlineStr">
        <is>
          <t>E_Natuf_Generic_13082026</t>
        </is>
      </c>
      <c r="J3583" t="inlineStr">
        <is>
          <t>E_Natuf_Generic_13082026</t>
        </is>
      </c>
      <c r="K3583" t="inlineStr">
        <is>
          <t>Direct (campaign tagged in CRM)</t>
        </is>
      </c>
      <c r="L3583" t="inlineStr">
        <is>
          <t>E_Natuf_Generic_13082026_Adset1</t>
        </is>
      </c>
      <c r="M3583" t="inlineStr">
        <is>
          <t>E_Natuf_Generic_13082026_Adset1</t>
        </is>
      </c>
      <c r="N3583" t="inlineStr">
        <is>
          <t>E_Natuf_Generic_13082026_Adset1_Ad1</t>
        </is>
      </c>
      <c r="O3583" t="inlineStr">
        <is>
          <t>Natuf</t>
        </is>
      </c>
      <c r="P3583" t="inlineStr">
        <is>
          <t>Facebook</t>
        </is>
      </c>
      <c r="Q3583" t="inlineStr">
        <is>
          <t>Tejaswini Tarigopula</t>
        </is>
      </c>
      <c r="R3583" t="inlineStr">
        <is>
          <t>Shivamani</t>
        </is>
      </c>
      <c r="S3583" t="inlineStr">
        <is>
          <t>-</t>
        </is>
      </c>
      <c r="T3583" t="inlineStr">
        <is>
          <t>Panipat</t>
        </is>
      </c>
      <c r="U3583" t="inlineStr">
        <is>
          <t xml:space="preserve"> </t>
        </is>
      </c>
      <c r="V3583" t="n">
        <v>1</v>
      </c>
      <c r="W3583" t="n">
        <v>1</v>
      </c>
      <c r="X3583" t="inlineStr">
        <is>
          <t>XXXXXX1111</t>
        </is>
      </c>
      <c r="Y3583" s="72" t="n">
        <v>46326.52037037037</v>
      </c>
    </row>
    <row r="3584">
      <c r="A3584" s="39" t="inlineStr">
        <is>
          <t>6abe7cd441a5219ee2a0d78b</t>
        </is>
      </c>
      <c r="B3584" s="72" t="n">
        <v>46296.87606481482</v>
      </c>
      <c r="C3584" s="70" t="n">
        <v>46296</v>
      </c>
      <c r="D3584" t="inlineStr">
        <is>
          <t>2026-10</t>
        </is>
      </c>
      <c r="E3584" t="inlineStr">
        <is>
          <t>Wk of 2026-09-28</t>
        </is>
      </c>
      <c r="F3584" t="inlineStr">
        <is>
          <t>Attempt 2</t>
        </is>
      </c>
      <c r="G3584" s="39" t="str">
        <f>IF(ISNUMBER(MATCH(F3584,QualityStatuses,0)),"Quality Lead","Non-Quality Lead")</f>
        <v>Non-Quality Lead</v>
      </c>
      <c r="H3584" s="39" t="str">
        <f>IFERROR(INDEX(CampTypes,MATCH(I3584,CampList,0)),"Unattributed")</f>
        <v>Old</v>
      </c>
      <c r="I3584" t="inlineStr">
        <is>
          <t>E_Selva_Natuf_All_07072026</t>
        </is>
      </c>
      <c r="J3584" t="inlineStr">
        <is>
          <t>E_Selva_Natuf_All_07072026</t>
        </is>
      </c>
      <c r="K3584" t="inlineStr">
        <is>
          <t>Direct (campaign tagged in CRM)</t>
        </is>
      </c>
      <c r="L3584" t="inlineStr">
        <is>
          <t>E_Selva_Natuf_Sign_07072026_Adset3</t>
        </is>
      </c>
      <c r="M3584" t="inlineStr">
        <is>
          <t>E_Selva_Natuf_Sign_07072026_Adset3</t>
        </is>
      </c>
      <c r="N3584" t="inlineStr">
        <is>
          <t>E_Selva_Natuf_Sign_07072026_Adset2_Ad1</t>
        </is>
      </c>
      <c r="O3584" t="inlineStr">
        <is>
          <t>Natuf</t>
        </is>
      </c>
      <c r="P3584" t="inlineStr">
        <is>
          <t>Facebook</t>
        </is>
      </c>
      <c r="Q3584" t="inlineStr">
        <is>
          <t>Deepak Rai</t>
        </is>
      </c>
      <c r="R3584" t="inlineStr">
        <is>
          <t>Tejaswini Tarigopula</t>
        </is>
      </c>
      <c r="S3584" t="inlineStr">
        <is>
          <t>-</t>
        </is>
      </c>
      <c r="T3584" t="inlineStr">
        <is>
          <t>Jabalpur</t>
        </is>
      </c>
      <c r="U3584" t="inlineStr">
        <is>
          <t xml:space="preserve"> </t>
        </is>
      </c>
      <c r="V3584" t="n">
        <v>2</v>
      </c>
      <c r="W3584" t="n">
        <v>2</v>
      </c>
      <c r="X3584" t="inlineStr">
        <is>
          <t>XXXXXX9907</t>
        </is>
      </c>
      <c r="Y3584" s="72" t="n">
        <v>46326.52037037037</v>
      </c>
    </row>
    <row r="3585">
      <c r="A3585" s="39" t="inlineStr">
        <is>
          <t>6abe6d63905e8d83cc1462cf</t>
        </is>
      </c>
      <c r="B3585" s="72" t="n">
        <v>46296.8303125</v>
      </c>
      <c r="C3585" s="70" t="n">
        <v>46296</v>
      </c>
      <c r="D3585" t="inlineStr">
        <is>
          <t>2026-10</t>
        </is>
      </c>
      <c r="E3585" t="inlineStr">
        <is>
          <t>Wk of 2026-09-28</t>
        </is>
      </c>
      <c r="F3585" t="inlineStr">
        <is>
          <t>Attempt 1</t>
        </is>
      </c>
      <c r="G3585" s="39" t="str">
        <f>IF(ISNUMBER(MATCH(F3585,QualityStatuses,0)),"Quality Lead","Non-Quality Lead")</f>
        <v>Non-Quality Lead</v>
      </c>
      <c r="H3585" s="39" t="str">
        <f>IFERROR(INDEX(CampTypes,MATCH(I3585,CampList,0)),"Unattributed")</f>
        <v>Old</v>
      </c>
      <c r="I3585" t="inlineStr">
        <is>
          <t>E_Natuf_MF_05092026</t>
        </is>
      </c>
      <c r="J3585" t="inlineStr">
        <is>
          <t>E_Natuf_MF_05092026</t>
        </is>
      </c>
      <c r="K3585" t="inlineStr">
        <is>
          <t>Direct (campaign tagged in CRM)</t>
        </is>
      </c>
      <c r="L3585" t="inlineStr">
        <is>
          <t>E_Natuf_MF_05092026_ Ad Set1</t>
        </is>
      </c>
      <c r="M3585" t="inlineStr">
        <is>
          <t>E_Natuf_MF_05092026_ Ad Set1</t>
        </is>
      </c>
      <c r="N3585" t="inlineStr">
        <is>
          <t>E_Natuf_MF_05092026_ Ad Set1_Ad1</t>
        </is>
      </c>
      <c r="O3585" t="inlineStr">
        <is>
          <t>Natuf_MF</t>
        </is>
      </c>
      <c r="P3585" t="inlineStr">
        <is>
          <t>Facebook</t>
        </is>
      </c>
      <c r="Q3585" t="inlineStr">
        <is>
          <t>Tejaswini Tarigopula</t>
        </is>
      </c>
      <c r="R3585" t="inlineStr">
        <is>
          <t>Shivamani</t>
        </is>
      </c>
      <c r="S3585" t="inlineStr">
        <is>
          <t>-</t>
        </is>
      </c>
      <c r="T3585" t="inlineStr">
        <is>
          <t>jaipur</t>
        </is>
      </c>
      <c r="U3585" t="inlineStr">
        <is>
          <t xml:space="preserve"> </t>
        </is>
      </c>
      <c r="V3585" t="n">
        <v>2</v>
      </c>
      <c r="W3585" t="n">
        <v>1</v>
      </c>
      <c r="X3585" t="inlineStr">
        <is>
          <t>XXXXXX5739</t>
        </is>
      </c>
      <c r="Y3585" s="72" t="n">
        <v>46326.52037037037</v>
      </c>
    </row>
    <row r="3586">
      <c r="A3586" s="39" t="inlineStr">
        <is>
          <t>6abe61d29120414f63ba0027</t>
        </is>
      </c>
      <c r="B3586" s="72" t="n">
        <v>46296.79604166667</v>
      </c>
      <c r="C3586" s="70" t="n">
        <v>46296</v>
      </c>
      <c r="D3586" t="inlineStr">
        <is>
          <t>2026-10</t>
        </is>
      </c>
      <c r="E3586" t="inlineStr">
        <is>
          <t>Wk of 2026-09-28</t>
        </is>
      </c>
      <c r="F3586" t="inlineStr">
        <is>
          <t>Details Shared</t>
        </is>
      </c>
      <c r="G3586" s="39" t="str">
        <f>IF(ISNUMBER(MATCH(F3586,QualityStatuses,0)),"Quality Lead","Non-Quality Lead")</f>
        <v>Quality Lead</v>
      </c>
      <c r="H3586" s="39" t="str">
        <f>IFERROR(INDEX(CampTypes,MATCH(I3586,CampList,0)),"Unattributed")</f>
        <v>Old</v>
      </c>
      <c r="I3586" t="inlineStr">
        <is>
          <t>E_Natuf_Amazon_29092026</t>
        </is>
      </c>
      <c r="J3586" t="inlineStr">
        <is>
          <t>E_Natuf_Amazon_29092026</t>
        </is>
      </c>
      <c r="K3586" t="inlineStr">
        <is>
          <t>Direct (campaign tagged in CRM)</t>
        </is>
      </c>
      <c r="L3586" t="inlineStr">
        <is>
          <t>E_Natuf_Amazon_29092026_Ad Set</t>
        </is>
      </c>
      <c r="M3586" t="inlineStr">
        <is>
          <t>E_Natuf_Amazon_29092026_Ad Set</t>
        </is>
      </c>
      <c r="N3586" t="inlineStr">
        <is>
          <t>E_Natuf_Amazon_29092026_Ad Set_Ad</t>
        </is>
      </c>
      <c r="O3586" t="inlineStr">
        <is>
          <t>Natuf</t>
        </is>
      </c>
      <c r="P3586" t="inlineStr">
        <is>
          <t>Facebook</t>
        </is>
      </c>
      <c r="Q3586" t="inlineStr">
        <is>
          <t>Marshal Malbari</t>
        </is>
      </c>
      <c r="R3586" t="inlineStr">
        <is>
          <t>Rohit Kamble</t>
        </is>
      </c>
      <c r="S3586" t="inlineStr">
        <is>
          <t>-</t>
        </is>
      </c>
      <c r="T3586" t="inlineStr">
        <is>
          <t>Indore</t>
        </is>
      </c>
      <c r="U3586" t="inlineStr">
        <is>
          <t xml:space="preserve"> </t>
        </is>
      </c>
      <c r="V3586" t="n">
        <v>1</v>
      </c>
      <c r="W3586" t="n">
        <v>1</v>
      </c>
      <c r="X3586" t="inlineStr">
        <is>
          <t>XXXXXX1511</t>
        </is>
      </c>
      <c r="Y3586" s="72" t="n">
        <v>46326.52037037037</v>
      </c>
    </row>
    <row r="3587">
      <c r="A3587" s="39" t="inlineStr">
        <is>
          <t>6abe5e8bc4d7d484a4e7f8a9</t>
        </is>
      </c>
      <c r="B3587" s="72" t="n">
        <v>46296.78633101852</v>
      </c>
      <c r="C3587" s="70" t="n">
        <v>46296</v>
      </c>
      <c r="D3587" t="inlineStr">
        <is>
          <t>2026-10</t>
        </is>
      </c>
      <c r="E3587" t="inlineStr">
        <is>
          <t>Wk of 2026-09-28</t>
        </is>
      </c>
      <c r="F3587" t="inlineStr">
        <is>
          <t>Connected</t>
        </is>
      </c>
      <c r="G3587" s="39" t="str">
        <f>IF(ISNUMBER(MATCH(F3587,QualityStatuses,0)),"Quality Lead","Non-Quality Lead")</f>
        <v>Non-Quality Lead</v>
      </c>
      <c r="H3587" s="39" t="str">
        <f>IFERROR(INDEX(CampTypes,MATCH(I3587,CampList,0)),"Unattributed")</f>
        <v>Old</v>
      </c>
      <c r="I3587" t="inlineStr">
        <is>
          <t>E_Suresh_Natuf_Kiosk_07072026</t>
        </is>
      </c>
      <c r="J3587" t="inlineStr">
        <is>
          <t>E_Suresh_Natuf_Kiosk_07072026</t>
        </is>
      </c>
      <c r="K3587" t="inlineStr">
        <is>
          <t>Direct (campaign tagged in CRM)</t>
        </is>
      </c>
      <c r="L3587" t="inlineStr">
        <is>
          <t>E_Suresh_Natuf_Kiosk_07072026_Adset5</t>
        </is>
      </c>
      <c r="M3587" t="inlineStr">
        <is>
          <t>E_Suresh_Natuf_Kiosk_07072026_Adset5</t>
        </is>
      </c>
      <c r="N3587" t="inlineStr">
        <is>
          <t>E_Hindi_Suresh_Natuf_Kiosk_07072026_Adset5_ad3 – Copy 2</t>
        </is>
      </c>
      <c r="O3587" t="inlineStr">
        <is>
          <t>Natuf</t>
        </is>
      </c>
      <c r="P3587" t="inlineStr">
        <is>
          <t>Facebook</t>
        </is>
      </c>
      <c r="Q3587" t="inlineStr">
        <is>
          <t>Tejaswini Tarigopula</t>
        </is>
      </c>
      <c r="R3587" t="inlineStr">
        <is>
          <t>Arjuman Vidya Sagar</t>
        </is>
      </c>
      <c r="S3587" t="inlineStr">
        <is>
          <t>-</t>
        </is>
      </c>
      <c r="T3587" t="inlineStr">
        <is>
          <t>Thana Bhawan , Shamli</t>
        </is>
      </c>
      <c r="U3587" t="inlineStr">
        <is>
          <t xml:space="preserve"> </t>
        </is>
      </c>
      <c r="V3587" t="n">
        <v>4</v>
      </c>
      <c r="W3587" t="n">
        <v>2</v>
      </c>
      <c r="X3587" t="inlineStr">
        <is>
          <t>XXXXXX8251</t>
        </is>
      </c>
      <c r="Y3587" s="72" t="n">
        <v>46326.52037037037</v>
      </c>
    </row>
    <row r="3588">
      <c r="A3588" s="39" t="inlineStr">
        <is>
          <t>6abe5a56ad2d67643d24af54</t>
        </is>
      </c>
      <c r="B3588" s="72" t="n">
        <v>46296.77386574074</v>
      </c>
      <c r="C3588" s="70" t="n">
        <v>46296</v>
      </c>
      <c r="D3588" t="inlineStr">
        <is>
          <t>2026-10</t>
        </is>
      </c>
      <c r="E3588" t="inlineStr">
        <is>
          <t>Wk of 2026-09-28</t>
        </is>
      </c>
      <c r="F3588" t="inlineStr">
        <is>
          <t>Attempt 1</t>
        </is>
      </c>
      <c r="G3588" s="39" t="str">
        <f>IF(ISNUMBER(MATCH(F3588,QualityStatuses,0)),"Quality Lead","Non-Quality Lead")</f>
        <v>Non-Quality Lead</v>
      </c>
      <c r="H3588" s="39" t="str">
        <f>IFERROR(INDEX(CampTypes,MATCH(I3588,CampList,0)),"Unattributed")</f>
        <v>Old</v>
      </c>
      <c r="I3588" t="inlineStr">
        <is>
          <t>E_Karan_Natuf_All_07072026</t>
        </is>
      </c>
      <c r="J3588" t="inlineStr">
        <is>
          <t>E_Karan_Natuf_All_07072026</t>
        </is>
      </c>
      <c r="K3588" t="inlineStr">
        <is>
          <t>Direct (campaign tagged in CRM)</t>
        </is>
      </c>
      <c r="L3588" t="inlineStr">
        <is>
          <t>E_Karan_Natuf_Fragship_07072026_Adset2</t>
        </is>
      </c>
      <c r="M3588" t="inlineStr">
        <is>
          <t>E_Karan_Natuf_Fragship_07072026_Adset2</t>
        </is>
      </c>
      <c r="N3588" t="inlineStr">
        <is>
          <t>E_Karan_Natuf_Flagship_Cafe_07072026_Adset2_Ad1 – Copy 2</t>
        </is>
      </c>
      <c r="O3588" t="inlineStr">
        <is>
          <t>Natuf</t>
        </is>
      </c>
      <c r="P3588" t="inlineStr">
        <is>
          <t>Facebook</t>
        </is>
      </c>
      <c r="Q3588" t="inlineStr">
        <is>
          <t>Tejaswini Tarigopula</t>
        </is>
      </c>
      <c r="R3588" t="inlineStr">
        <is>
          <t>Rauth Sanketh</t>
        </is>
      </c>
      <c r="S3588" t="inlineStr">
        <is>
          <t>-</t>
        </is>
      </c>
      <c r="T3588" t="inlineStr">
        <is>
          <t>faridabad</t>
        </is>
      </c>
      <c r="U3588" t="inlineStr">
        <is>
          <t xml:space="preserve"> </t>
        </is>
      </c>
      <c r="V3588" t="n">
        <v>3</v>
      </c>
      <c r="W3588" t="n">
        <v>0</v>
      </c>
      <c r="X3588" t="inlineStr">
        <is>
          <t>XXXXXX5700</t>
        </is>
      </c>
      <c r="Y3588" s="72" t="n">
        <v>46326.52037037037</v>
      </c>
    </row>
    <row r="3589">
      <c r="A3589" s="39" t="inlineStr">
        <is>
          <t>6abe55bbbbfc2d74314275f3</t>
        </is>
      </c>
      <c r="B3589" s="72" t="n">
        <v>46296.76021990741</v>
      </c>
      <c r="C3589" s="70" t="n">
        <v>46296</v>
      </c>
      <c r="D3589" t="inlineStr">
        <is>
          <t>2026-10</t>
        </is>
      </c>
      <c r="E3589" t="inlineStr">
        <is>
          <t>Wk of 2026-09-28</t>
        </is>
      </c>
      <c r="F3589" t="inlineStr">
        <is>
          <t>Lost</t>
        </is>
      </c>
      <c r="G3589" s="39" t="str">
        <f>IF(ISNUMBER(MATCH(F3589,QualityStatuses,0)),"Quality Lead","Non-Quality Lead")</f>
        <v>Non-Quality Lead</v>
      </c>
      <c r="H3589" s="39" t="str">
        <f>IFERROR(INDEX(CampTypes,MATCH(I3589,CampList,0)),"Unattributed")</f>
        <v>Old</v>
      </c>
      <c r="I3589" t="inlineStr">
        <is>
          <t>E_Natuf_Foco_10092026</t>
        </is>
      </c>
      <c r="J3589" t="inlineStr">
        <is>
          <t>E_Natuf_Foco_10092026</t>
        </is>
      </c>
      <c r="K3589" t="inlineStr">
        <is>
          <t>Direct (campaign tagged in CRM)</t>
        </is>
      </c>
      <c r="L3589" t="inlineStr">
        <is>
          <t>E_Natuf_Foco_10092026_Ad Set6</t>
        </is>
      </c>
      <c r="M3589" t="inlineStr">
        <is>
          <t>E_Natuf_Foco_10092026_Ad Set6</t>
        </is>
      </c>
      <c r="N3589" t="inlineStr">
        <is>
          <t>E_Natuf_Foco_10092026_Ad Set6_Ad6</t>
        </is>
      </c>
      <c r="O3589" t="inlineStr">
        <is>
          <t>Natuf</t>
        </is>
      </c>
      <c r="P3589" t="inlineStr">
        <is>
          <t>Facebook</t>
        </is>
      </c>
      <c r="Q3589" t="inlineStr">
        <is>
          <t>Tejaswini Tarigopula</t>
        </is>
      </c>
      <c r="R3589" t="inlineStr">
        <is>
          <t>Shivani Sharma</t>
        </is>
      </c>
      <c r="S3589" t="inlineStr">
        <is>
          <t>DNP - Did Not Pick Up</t>
        </is>
      </c>
      <c r="T3589" t="inlineStr">
        <is>
          <t>Jabalpur</t>
        </is>
      </c>
      <c r="U3589" t="inlineStr">
        <is>
          <t xml:space="preserve"> </t>
        </is>
      </c>
      <c r="V3589" t="n">
        <v>11</v>
      </c>
      <c r="W3589" t="n">
        <v>3</v>
      </c>
      <c r="X3589" t="inlineStr">
        <is>
          <t>XXXXXX1935</t>
        </is>
      </c>
      <c r="Y3589" s="72" t="n">
        <v>46326.52037037037</v>
      </c>
    </row>
    <row r="3590">
      <c r="A3590" s="39" t="inlineStr">
        <is>
          <t>6abe55024924bf643a2711db</t>
        </is>
      </c>
      <c r="B3590" s="72" t="n">
        <v>46296.7580787037</v>
      </c>
      <c r="C3590" s="70" t="n">
        <v>46296</v>
      </c>
      <c r="D3590" t="inlineStr">
        <is>
          <t>2026-10</t>
        </is>
      </c>
      <c r="E3590" t="inlineStr">
        <is>
          <t>Wk of 2026-09-28</t>
        </is>
      </c>
      <c r="F3590" t="inlineStr">
        <is>
          <t>Attempt 1</t>
        </is>
      </c>
      <c r="G3590" s="39" t="str">
        <f>IF(ISNUMBER(MATCH(F3590,QualityStatuses,0)),"Quality Lead","Non-Quality Lead")</f>
        <v>Non-Quality Lead</v>
      </c>
      <c r="H3590" s="39" t="str">
        <f>IFERROR(INDEX(CampTypes,MATCH(I3590,CampList,0)),"Unattributed")</f>
        <v>Old</v>
      </c>
      <c r="I3590" t="inlineStr">
        <is>
          <t>E_Natuf_Foco_10092026</t>
        </is>
      </c>
      <c r="J3590" t="inlineStr">
        <is>
          <t>E_Natuf_Foco_10092026</t>
        </is>
      </c>
      <c r="K3590" t="inlineStr">
        <is>
          <t>Direct (campaign tagged in CRM)</t>
        </is>
      </c>
      <c r="L3590" t="inlineStr">
        <is>
          <t>E_Natuf_Foco_10092026_Ad Set4</t>
        </is>
      </c>
      <c r="M3590" t="inlineStr">
        <is>
          <t>E_Natuf_Foco_10092026_Ad Set4</t>
        </is>
      </c>
      <c r="N3590" t="inlineStr">
        <is>
          <t>E_Natuf_Foco_10092026_Ad Set4_Ad4 -1</t>
        </is>
      </c>
      <c r="O3590" t="inlineStr">
        <is>
          <t>Natuf</t>
        </is>
      </c>
      <c r="P3590" t="inlineStr">
        <is>
          <t>Facebook</t>
        </is>
      </c>
      <c r="Q3590" t="inlineStr">
        <is>
          <t>Tejaswini Tarigopula</t>
        </is>
      </c>
      <c r="R3590" t="inlineStr">
        <is>
          <t>Shivamani</t>
        </is>
      </c>
      <c r="S3590" t="inlineStr">
        <is>
          <t>-</t>
        </is>
      </c>
      <c r="T3590" t="inlineStr">
        <is>
          <t>Ghaziabad</t>
        </is>
      </c>
      <c r="U3590" t="inlineStr">
        <is>
          <t xml:space="preserve"> </t>
        </is>
      </c>
      <c r="V3590" t="n">
        <v>2</v>
      </c>
      <c r="W3590" t="n">
        <v>1</v>
      </c>
      <c r="X3590" t="inlineStr">
        <is>
          <t>XXXXXX1213</t>
        </is>
      </c>
      <c r="Y3590" s="72" t="n">
        <v>46326.52037037037</v>
      </c>
    </row>
    <row r="3591">
      <c r="A3591" s="39" t="inlineStr">
        <is>
          <t>6abe528d94526def02b81e33</t>
        </is>
      </c>
      <c r="B3591" s="72" t="n">
        <v>46296.75079861111</v>
      </c>
      <c r="C3591" s="70" t="n">
        <v>46296</v>
      </c>
      <c r="D3591" t="inlineStr">
        <is>
          <t>2026-10</t>
        </is>
      </c>
      <c r="E3591" t="inlineStr">
        <is>
          <t>Wk of 2026-09-28</t>
        </is>
      </c>
      <c r="F3591" t="inlineStr">
        <is>
          <t>Lost</t>
        </is>
      </c>
      <c r="G3591" s="39" t="str">
        <f>IF(ISNUMBER(MATCH(F3591,QualityStatuses,0)),"Quality Lead","Non-Quality Lead")</f>
        <v>Non-Quality Lead</v>
      </c>
      <c r="H3591" s="39" t="str">
        <f>IFERROR(INDEX(CampTypes,MATCH(I3591,CampList,0)),"Unattributed")</f>
        <v>New</v>
      </c>
      <c r="I3591" t="inlineStr">
        <is>
          <t>Natuf | In House | ABO |  | WhatsApp | Unit Franchise | India | Oct26 | V1</t>
        </is>
      </c>
      <c r="J3591" t="inlineStr">
        <is>
          <t>Natuf | In House | ABO |  | WhatsApp | Unit Franchise | India | Oct26 | V1</t>
        </is>
      </c>
      <c r="K3591" t="inlineStr">
        <is>
          <t>Direct (campaign tagged in CRM)</t>
        </is>
      </c>
      <c r="L3591" t="inlineStr">
        <is>
          <t>Carlton_Salon_MF_05092026 ad set – 2 – Copy</t>
        </is>
      </c>
      <c r="M3591" t="inlineStr">
        <is>
          <t>Carlton_Salon_MF_05092026 ad set – 2 – Copy</t>
        </is>
      </c>
      <c r="N3591" t="inlineStr">
        <is>
          <t>Carlton_MF_05092026 ad</t>
        </is>
      </c>
      <c r="O3591" t="inlineStr">
        <is>
          <t>In House Natuf</t>
        </is>
      </c>
      <c r="P3591" t="inlineStr">
        <is>
          <t>Facebook</t>
        </is>
      </c>
      <c r="Q3591" t="inlineStr">
        <is>
          <t xml:space="preserve">Jerry Peter </t>
        </is>
      </c>
      <c r="R3591" t="inlineStr">
        <is>
          <t>Afrin Fatima</t>
        </is>
      </c>
      <c r="S3591" t="inlineStr">
        <is>
          <t>Duplicate</t>
        </is>
      </c>
      <c r="T3591" t="inlineStr">
        <is>
          <t>Delhi</t>
        </is>
      </c>
      <c r="U3591" t="inlineStr">
        <is>
          <t>delhi_(₹2_cr)</t>
        </is>
      </c>
      <c r="V3591" t="n">
        <v>3</v>
      </c>
      <c r="W3591" t="n">
        <v>3</v>
      </c>
      <c r="X3591" t="inlineStr">
        <is>
          <t>XXXXXX4000</t>
        </is>
      </c>
      <c r="Y3591" s="72" t="n">
        <v>46321.69858796296</v>
      </c>
    </row>
    <row r="3592">
      <c r="A3592" s="39" t="inlineStr">
        <is>
          <t>6abe4d7a5ae723272b925e91</t>
        </is>
      </c>
      <c r="B3592" s="72" t="n">
        <v>46296.73576388889</v>
      </c>
      <c r="C3592" s="70" t="n">
        <v>46296</v>
      </c>
      <c r="D3592" t="inlineStr">
        <is>
          <t>2026-10</t>
        </is>
      </c>
      <c r="E3592" t="inlineStr">
        <is>
          <t>Wk of 2026-09-28</t>
        </is>
      </c>
      <c r="F3592" t="inlineStr">
        <is>
          <t>Details Shared</t>
        </is>
      </c>
      <c r="G3592" s="39" t="str">
        <f>IF(ISNUMBER(MATCH(F3592,QualityStatuses,0)),"Quality Lead","Non-Quality Lead")</f>
        <v>Quality Lead</v>
      </c>
      <c r="H3592" s="39" t="str">
        <f>IFERROR(INDEX(CampTypes,MATCH(I3592,CampList,0)),"Unattributed")</f>
        <v>Old</v>
      </c>
      <c r="I3592" t="inlineStr">
        <is>
          <t>E_Suresh_Natuf_Kiosk_07072026</t>
        </is>
      </c>
      <c r="J3592" t="inlineStr">
        <is>
          <t>E_Suresh_Natuf_Kiosk_07072026</t>
        </is>
      </c>
      <c r="K3592" t="inlineStr">
        <is>
          <t>Direct (campaign tagged in CRM)</t>
        </is>
      </c>
      <c r="L3592" t="inlineStr">
        <is>
          <t>E_Suresh_Natuf_Kiosk_07072026_Adset5</t>
        </is>
      </c>
      <c r="M3592" t="inlineStr">
        <is>
          <t>E_Suresh_Natuf_Kiosk_07072026_Adset5</t>
        </is>
      </c>
      <c r="N3592" t="inlineStr">
        <is>
          <t>E_Hindi_Suresh_Natuf_Kiosk_07072026_Adset5_ad3 – Copy 2</t>
        </is>
      </c>
      <c r="O3592" t="inlineStr">
        <is>
          <t>Natuf</t>
        </is>
      </c>
      <c r="P3592" t="inlineStr">
        <is>
          <t>Facebook</t>
        </is>
      </c>
      <c r="Q3592" t="inlineStr">
        <is>
          <t>Marshal Malbari</t>
        </is>
      </c>
      <c r="R3592" t="inlineStr">
        <is>
          <t>Rinkita Virvani</t>
        </is>
      </c>
      <c r="S3592" t="inlineStr">
        <is>
          <t>-</t>
        </is>
      </c>
      <c r="T3592" t="inlineStr">
        <is>
          <t>Hyderabad</t>
        </is>
      </c>
      <c r="U3592" t="inlineStr">
        <is>
          <t xml:space="preserve"> </t>
        </is>
      </c>
      <c r="V3592" t="n">
        <v>15</v>
      </c>
      <c r="W3592" t="n">
        <v>8</v>
      </c>
      <c r="X3592" t="inlineStr">
        <is>
          <t>XXXXXX8133</t>
        </is>
      </c>
      <c r="Y3592" s="72" t="n">
        <v>46326.52037037037</v>
      </c>
    </row>
    <row r="3593">
      <c r="A3593" s="39" t="inlineStr">
        <is>
          <t>6abe4a7540b9fd3bb63e6f50</t>
        </is>
      </c>
      <c r="B3593" s="72" t="n">
        <v>46296.72681712963</v>
      </c>
      <c r="C3593" s="70" t="n">
        <v>46296</v>
      </c>
      <c r="D3593" t="inlineStr">
        <is>
          <t>2026-10</t>
        </is>
      </c>
      <c r="E3593" t="inlineStr">
        <is>
          <t>Wk of 2026-09-28</t>
        </is>
      </c>
      <c r="F3593" t="inlineStr">
        <is>
          <t>Lost</t>
        </is>
      </c>
      <c r="G3593" s="39" t="str">
        <f>IF(ISNUMBER(MATCH(F3593,QualityStatuses,0)),"Quality Lead","Non-Quality Lead")</f>
        <v>Non-Quality Lead</v>
      </c>
      <c r="H3593" s="39" t="str">
        <f>IFERROR(INDEX(CampTypes,MATCH(I3593,CampList,0)),"Unattributed")</f>
        <v>Old</v>
      </c>
      <c r="I3593" t="inlineStr">
        <is>
          <t>E_Natuf_Generic_13082026</t>
        </is>
      </c>
      <c r="J3593" t="inlineStr">
        <is>
          <t>E_Natuf_Generic_13082026</t>
        </is>
      </c>
      <c r="K3593" t="inlineStr">
        <is>
          <t>Direct (campaign tagged in CRM)</t>
        </is>
      </c>
      <c r="L3593" t="inlineStr">
        <is>
          <t>E_Natuf_Generic_13082026_Adset1</t>
        </is>
      </c>
      <c r="M3593" t="inlineStr">
        <is>
          <t>E_Natuf_Generic_13082026_Adset1</t>
        </is>
      </c>
      <c r="N3593" t="inlineStr">
        <is>
          <t>E_Natuf_Generic_13082026_Adset1_Ad1</t>
        </is>
      </c>
      <c r="O3593" t="inlineStr">
        <is>
          <t>Natuf</t>
        </is>
      </c>
      <c r="P3593" t="inlineStr">
        <is>
          <t>Facebook</t>
        </is>
      </c>
      <c r="Q3593" t="inlineStr">
        <is>
          <t>Marshal Malbari</t>
        </is>
      </c>
      <c r="R3593" t="inlineStr">
        <is>
          <t>Vanita Joshi</t>
        </is>
      </c>
      <c r="S3593" t="inlineStr">
        <is>
          <t>DNP - Did Not Pick Up</t>
        </is>
      </c>
      <c r="T3593" t="inlineStr">
        <is>
          <t>Begusarai</t>
        </is>
      </c>
      <c r="U3593" t="inlineStr">
        <is>
          <t xml:space="preserve"> </t>
        </is>
      </c>
      <c r="V3593" t="n">
        <v>6</v>
      </c>
      <c r="W3593" t="n">
        <v>0</v>
      </c>
      <c r="X3593" t="inlineStr">
        <is>
          <t>XXXXXX7407</t>
        </is>
      </c>
      <c r="Y3593" s="72" t="n">
        <v>46326.52037037037</v>
      </c>
    </row>
    <row r="3594">
      <c r="A3594" s="39" t="inlineStr">
        <is>
          <t>6abe4810d3056124ade4466e</t>
        </is>
      </c>
      <c r="B3594" s="72" t="n">
        <v>46296.71972222222</v>
      </c>
      <c r="C3594" s="70" t="n">
        <v>46296</v>
      </c>
      <c r="D3594" t="inlineStr">
        <is>
          <t>2026-10</t>
        </is>
      </c>
      <c r="E3594" t="inlineStr">
        <is>
          <t>Wk of 2026-09-28</t>
        </is>
      </c>
      <c r="F3594" t="inlineStr">
        <is>
          <t>Lost</t>
        </is>
      </c>
      <c r="G3594" s="39" t="str">
        <f>IF(ISNUMBER(MATCH(F3594,QualityStatuses,0)),"Quality Lead","Non-Quality Lead")</f>
        <v>Non-Quality Lead</v>
      </c>
      <c r="H3594" s="39" t="str">
        <f>IFERROR(INDEX(CampTypes,MATCH(I3594,CampList,0)),"Unattributed")</f>
        <v>Old</v>
      </c>
      <c r="I3594" t="inlineStr">
        <is>
          <t>E_Natuf_Amazon_29092026</t>
        </is>
      </c>
      <c r="J3594" t="inlineStr">
        <is>
          <t>E_Natuf_Amazon_29092026</t>
        </is>
      </c>
      <c r="K3594" t="inlineStr">
        <is>
          <t>Direct (campaign tagged in CRM)</t>
        </is>
      </c>
      <c r="L3594" t="inlineStr">
        <is>
          <t>E_Natuf_Amazon_29092026_Ad Set</t>
        </is>
      </c>
      <c r="M3594" t="inlineStr">
        <is>
          <t>E_Natuf_Amazon_29092026_Ad Set</t>
        </is>
      </c>
      <c r="N3594" t="inlineStr">
        <is>
          <t>E_Natuf_Amazon_29092026_Ad Set_Ad</t>
        </is>
      </c>
      <c r="O3594" t="inlineStr">
        <is>
          <t>Natuf</t>
        </is>
      </c>
      <c r="P3594" t="inlineStr">
        <is>
          <t>Facebook</t>
        </is>
      </c>
      <c r="Q3594" t="inlineStr">
        <is>
          <t>Marshal Malbari</t>
        </is>
      </c>
      <c r="R3594" t="inlineStr">
        <is>
          <t>Shubham Menon</t>
        </is>
      </c>
      <c r="S3594" t="inlineStr">
        <is>
          <t>Not Interested</t>
        </is>
      </c>
      <c r="T3594" t="inlineStr">
        <is>
          <t>Lucknow</t>
        </is>
      </c>
      <c r="U3594" t="inlineStr">
        <is>
          <t xml:space="preserve"> </t>
        </is>
      </c>
      <c r="V3594" t="n">
        <v>5</v>
      </c>
      <c r="W3594" t="n">
        <v>4</v>
      </c>
      <c r="X3594" t="inlineStr">
        <is>
          <t>XXXXXX6347</t>
        </is>
      </c>
      <c r="Y3594" s="72" t="n">
        <v>46326.52037037037</v>
      </c>
    </row>
    <row r="3595">
      <c r="A3595" s="39" t="inlineStr">
        <is>
          <t>6abe41543203c4ec8eff4b84</t>
        </is>
      </c>
      <c r="B3595" s="72" t="n">
        <v>46296.69976851852</v>
      </c>
      <c r="C3595" s="70" t="n">
        <v>46296</v>
      </c>
      <c r="D3595" t="inlineStr">
        <is>
          <t>2026-10</t>
        </is>
      </c>
      <c r="E3595" t="inlineStr">
        <is>
          <t>Wk of 2026-09-28</t>
        </is>
      </c>
      <c r="F3595" t="inlineStr">
        <is>
          <t>Attempt 2</t>
        </is>
      </c>
      <c r="G3595" s="39" t="str">
        <f>IF(ISNUMBER(MATCH(F3595,QualityStatuses,0)),"Quality Lead","Non-Quality Lead")</f>
        <v>Non-Quality Lead</v>
      </c>
      <c r="H3595" s="39" t="str">
        <f>IFERROR(INDEX(CampTypes,MATCH(I3595,CampList,0)),"Unattributed")</f>
        <v>Old</v>
      </c>
      <c r="I3595" t="inlineStr">
        <is>
          <t>E_Natuf_Foco_10092026</t>
        </is>
      </c>
      <c r="J3595" t="inlineStr">
        <is>
          <t>E_Natuf_Foco_10092026</t>
        </is>
      </c>
      <c r="K3595" t="inlineStr">
        <is>
          <t>Direct (campaign tagged in CRM)</t>
        </is>
      </c>
      <c r="L3595" t="inlineStr">
        <is>
          <t>E_Natuf_Foco_10092026_Ad Set4</t>
        </is>
      </c>
      <c r="M3595" t="inlineStr">
        <is>
          <t>E_Natuf_Foco_10092026_Ad Set4</t>
        </is>
      </c>
      <c r="N3595" t="inlineStr">
        <is>
          <t>E_Natuf_Foco_10092026_Ad Set4_Ad4 -1</t>
        </is>
      </c>
      <c r="O3595" t="inlineStr">
        <is>
          <t>Natuf</t>
        </is>
      </c>
      <c r="P3595" t="inlineStr">
        <is>
          <t>Facebook</t>
        </is>
      </c>
      <c r="Q3595" t="inlineStr">
        <is>
          <t>Deepak Rai</t>
        </is>
      </c>
      <c r="R3595" t="inlineStr">
        <is>
          <t>Tejaswini Tarigopula</t>
        </is>
      </c>
      <c r="S3595" t="inlineStr">
        <is>
          <t>-</t>
        </is>
      </c>
      <c r="T3595" t="inlineStr">
        <is>
          <t>Gurgaon</t>
        </is>
      </c>
      <c r="U3595" t="inlineStr">
        <is>
          <t xml:space="preserve"> </t>
        </is>
      </c>
      <c r="V3595" t="n">
        <v>2</v>
      </c>
      <c r="W3595" t="n">
        <v>2</v>
      </c>
      <c r="X3595" t="inlineStr">
        <is>
          <t>XXXXXX8804</t>
        </is>
      </c>
      <c r="Y3595" s="72" t="n">
        <v>46326.52037037037</v>
      </c>
    </row>
    <row r="3596">
      <c r="A3596" s="39" t="inlineStr">
        <is>
          <t>6abe3ac9a0f6496cd146bd4f</t>
        </is>
      </c>
      <c r="B3596" s="72" t="n">
        <v>46296.68038194445</v>
      </c>
      <c r="C3596" s="70" t="n">
        <v>46296</v>
      </c>
      <c r="D3596" t="inlineStr">
        <is>
          <t>2026-10</t>
        </is>
      </c>
      <c r="E3596" t="inlineStr">
        <is>
          <t>Wk of 2026-09-28</t>
        </is>
      </c>
      <c r="F3596" t="inlineStr">
        <is>
          <t>Attempt 1</t>
        </is>
      </c>
      <c r="G3596" s="39" t="str">
        <f>IF(ISNUMBER(MATCH(F3596,QualityStatuses,0)),"Quality Lead","Non-Quality Lead")</f>
        <v>Non-Quality Lead</v>
      </c>
      <c r="H3596" s="39" t="str">
        <f>IFERROR(INDEX(CampTypes,MATCH(I3596,CampList,0)),"Unattributed")</f>
        <v>Old</v>
      </c>
      <c r="I3596" t="inlineStr">
        <is>
          <t>E_Suresh_Natuf_Kiosk_07072026</t>
        </is>
      </c>
      <c r="J3596" t="inlineStr">
        <is>
          <t>E_Suresh_Natuf_Kiosk_07072026</t>
        </is>
      </c>
      <c r="K3596" t="inlineStr">
        <is>
          <t>Direct (campaign tagged in CRM)</t>
        </is>
      </c>
      <c r="L3596" t="inlineStr">
        <is>
          <t>E_Suresh_Natuf_Kiosk_07072026_Adset5</t>
        </is>
      </c>
      <c r="M3596" t="inlineStr">
        <is>
          <t>E_Suresh_Natuf_Kiosk_07072026_Adset5</t>
        </is>
      </c>
      <c r="N3596" t="inlineStr">
        <is>
          <t>E_Hindi_Suresh_Natuf_Kiosk_07072026_Adset5_ad3 – Copy 2</t>
        </is>
      </c>
      <c r="O3596" t="inlineStr">
        <is>
          <t>Natuf</t>
        </is>
      </c>
      <c r="P3596" t="inlineStr">
        <is>
          <t>Facebook</t>
        </is>
      </c>
      <c r="Q3596" t="inlineStr">
        <is>
          <t>Marshal Malbari</t>
        </is>
      </c>
      <c r="R3596" t="inlineStr">
        <is>
          <t>Rudresh Thorat</t>
        </is>
      </c>
      <c r="S3596" t="inlineStr">
        <is>
          <t>-</t>
        </is>
      </c>
      <c r="T3596" t="inlineStr">
        <is>
          <t>Noida</t>
        </is>
      </c>
      <c r="U3596" t="inlineStr">
        <is>
          <t xml:space="preserve"> </t>
        </is>
      </c>
      <c r="V3596" t="n">
        <v>1</v>
      </c>
      <c r="W3596" t="n">
        <v>0</v>
      </c>
      <c r="X3596" t="inlineStr">
        <is>
          <t>XXXXXX5227</t>
        </is>
      </c>
      <c r="Y3596" s="72" t="n">
        <v>46326.52037037037</v>
      </c>
    </row>
    <row r="3597">
      <c r="A3597" s="39" t="inlineStr">
        <is>
          <t>6abe3288295e7db1a86f0532</t>
        </is>
      </c>
      <c r="B3597" s="72" t="n">
        <v>46296.65592592592</v>
      </c>
      <c r="C3597" s="70" t="n">
        <v>46296</v>
      </c>
      <c r="D3597" t="inlineStr">
        <is>
          <t>2026-10</t>
        </is>
      </c>
      <c r="E3597" t="inlineStr">
        <is>
          <t>Wk of 2026-09-28</t>
        </is>
      </c>
      <c r="F3597" t="inlineStr">
        <is>
          <t>Details Shared</t>
        </is>
      </c>
      <c r="G3597" s="39" t="str">
        <f>IF(ISNUMBER(MATCH(F3597,QualityStatuses,0)),"Quality Lead","Non-Quality Lead")</f>
        <v>Quality Lead</v>
      </c>
      <c r="H3597" s="39" t="str">
        <f>IFERROR(INDEX(CampTypes,MATCH(I3597,CampList,0)),"Unattributed")</f>
        <v>Old</v>
      </c>
      <c r="I3597" t="inlineStr">
        <is>
          <t>E_Natuf_Foco_10092026</t>
        </is>
      </c>
      <c r="J3597" t="inlineStr">
        <is>
          <t>E_Natuf_Foco_10092026</t>
        </is>
      </c>
      <c r="K3597" t="inlineStr">
        <is>
          <t>Direct (campaign tagged in CRM)</t>
        </is>
      </c>
      <c r="L3597" t="inlineStr">
        <is>
          <t>E_Natuf_Foco_10092026_Ad Set4</t>
        </is>
      </c>
      <c r="M3597" t="inlineStr">
        <is>
          <t>E_Natuf_Foco_10092026_Ad Set4</t>
        </is>
      </c>
      <c r="N3597" t="inlineStr">
        <is>
          <t>E_Natuf_Foco_10092026_Ad Set4_Ad4 -1</t>
        </is>
      </c>
      <c r="O3597" t="inlineStr">
        <is>
          <t>Natuf</t>
        </is>
      </c>
      <c r="P3597" t="inlineStr">
        <is>
          <t>Facebook</t>
        </is>
      </c>
      <c r="Q3597" t="inlineStr">
        <is>
          <t>Marshal Malbari</t>
        </is>
      </c>
      <c r="R3597" t="inlineStr">
        <is>
          <t>Aisha Rasalkar</t>
        </is>
      </c>
      <c r="S3597" t="inlineStr">
        <is>
          <t>-</t>
        </is>
      </c>
      <c r="T3597" t="inlineStr">
        <is>
          <t>Gwalior</t>
        </is>
      </c>
      <c r="U3597" t="inlineStr">
        <is>
          <t xml:space="preserve"> </t>
        </is>
      </c>
      <c r="V3597" t="n">
        <v>1</v>
      </c>
      <c r="W3597" t="n">
        <v>1</v>
      </c>
      <c r="X3597" t="inlineStr">
        <is>
          <t>XXXXXX7567</t>
        </is>
      </c>
      <c r="Y3597" s="72" t="n">
        <v>46326.52037037037</v>
      </c>
    </row>
    <row r="3598">
      <c r="A3598" s="39" t="inlineStr">
        <is>
          <t>6abe2b738d2eb0ee58dda5f7</t>
        </is>
      </c>
      <c r="B3598" s="72" t="n">
        <v>46296.63494212963</v>
      </c>
      <c r="C3598" s="70" t="n">
        <v>46296</v>
      </c>
      <c r="D3598" t="inlineStr">
        <is>
          <t>2026-10</t>
        </is>
      </c>
      <c r="E3598" t="inlineStr">
        <is>
          <t>Wk of 2026-09-28</t>
        </is>
      </c>
      <c r="F3598" t="inlineStr">
        <is>
          <t>Lost</t>
        </is>
      </c>
      <c r="G3598" s="39" t="str">
        <f>IF(ISNUMBER(MATCH(F3598,QualityStatuses,0)),"Quality Lead","Non-Quality Lead")</f>
        <v>Non-Quality Lead</v>
      </c>
      <c r="H3598" s="39" t="str">
        <f>IFERROR(INDEX(CampTypes,MATCH(I3598,CampList,0)),"Unattributed")</f>
        <v>Old</v>
      </c>
      <c r="I3598" t="inlineStr">
        <is>
          <t>E_Natuf_Generic_09092026</t>
        </is>
      </c>
      <c r="J3598" t="inlineStr">
        <is>
          <t>E_Natuf_Generic_09092026</t>
        </is>
      </c>
      <c r="K3598" t="inlineStr">
        <is>
          <t>Direct (campaign tagged in CRM)</t>
        </is>
      </c>
      <c r="L3598" t="inlineStr">
        <is>
          <t>E_Natuf_Generic_09092026_Ad set1</t>
        </is>
      </c>
      <c r="M3598" t="inlineStr">
        <is>
          <t>E_Natuf_Generic_09092026_Ad set1</t>
        </is>
      </c>
      <c r="N3598" t="inlineStr">
        <is>
          <t>E_Natuf_Generic_09092026_Ad set1_Ad</t>
        </is>
      </c>
      <c r="O3598" t="inlineStr">
        <is>
          <t>Natuf</t>
        </is>
      </c>
      <c r="P3598" t="inlineStr">
        <is>
          <t>Facebook</t>
        </is>
      </c>
      <c r="Q3598" t="inlineStr">
        <is>
          <t>Marshal Malbari</t>
        </is>
      </c>
      <c r="R3598" t="inlineStr">
        <is>
          <t>Tanishq A</t>
        </is>
      </c>
      <c r="S3598" t="inlineStr">
        <is>
          <t>No Budget</t>
        </is>
      </c>
      <c r="T3598" t="inlineStr">
        <is>
          <t>Ranchi</t>
        </is>
      </c>
      <c r="U3598" t="inlineStr">
        <is>
          <t xml:space="preserve"> </t>
        </is>
      </c>
      <c r="V3598" t="n">
        <v>3</v>
      </c>
      <c r="W3598" t="n">
        <v>2</v>
      </c>
      <c r="X3598" t="inlineStr">
        <is>
          <t>XXXXXX3613</t>
        </is>
      </c>
      <c r="Y3598" s="72" t="n">
        <v>46326.52037037037</v>
      </c>
    </row>
    <row r="3599">
      <c r="A3599" s="39" t="inlineStr">
        <is>
          <t>6abe208c03dcb6e5c6cab98a</t>
        </is>
      </c>
      <c r="B3599" s="72" t="n">
        <v>46296.60263888889</v>
      </c>
      <c r="C3599" s="70" t="n">
        <v>46296</v>
      </c>
      <c r="D3599" t="inlineStr">
        <is>
          <t>2026-10</t>
        </is>
      </c>
      <c r="E3599" t="inlineStr">
        <is>
          <t>Wk of 2026-09-28</t>
        </is>
      </c>
      <c r="F3599" t="inlineStr">
        <is>
          <t>Details Shared</t>
        </is>
      </c>
      <c r="G3599" s="39" t="str">
        <f>IF(ISNUMBER(MATCH(F3599,QualityStatuses,0)),"Quality Lead","Non-Quality Lead")</f>
        <v>Quality Lead</v>
      </c>
      <c r="H3599" s="39" t="str">
        <f>IFERROR(INDEX(CampTypes,MATCH(I3599,CampList,0)),"Unattributed")</f>
        <v>Old</v>
      </c>
      <c r="I3599" t="inlineStr">
        <is>
          <t>E_Natuf_Amazon_29092026</t>
        </is>
      </c>
      <c r="J3599" t="inlineStr">
        <is>
          <t>E_Natuf_Amazon_29092026</t>
        </is>
      </c>
      <c r="K3599" t="inlineStr">
        <is>
          <t>Direct (campaign tagged in CRM)</t>
        </is>
      </c>
      <c r="L3599" t="inlineStr">
        <is>
          <t>E_Natuf_Amazon_29092026_Ad Set2</t>
        </is>
      </c>
      <c r="M3599" t="inlineStr">
        <is>
          <t>E_Natuf_Amazon_29092026_Ad Set2</t>
        </is>
      </c>
      <c r="N3599" t="inlineStr">
        <is>
          <t>E_Natuf_Amazon_29092026_Ad Set2_Ad1</t>
        </is>
      </c>
      <c r="O3599" t="inlineStr">
        <is>
          <t>Natuf</t>
        </is>
      </c>
      <c r="P3599" t="inlineStr">
        <is>
          <t>Facebook</t>
        </is>
      </c>
      <c r="Q3599" t="inlineStr">
        <is>
          <t>Tejaswini Tarigopula</t>
        </is>
      </c>
      <c r="R3599" t="inlineStr">
        <is>
          <t>Prabhudatta Pattanaik</t>
        </is>
      </c>
      <c r="S3599" t="inlineStr">
        <is>
          <t>-</t>
        </is>
      </c>
      <c r="T3599" t="inlineStr">
        <is>
          <t>Hyderabad</t>
        </is>
      </c>
      <c r="U3599" t="inlineStr">
        <is>
          <t xml:space="preserve"> </t>
        </is>
      </c>
      <c r="V3599" t="n">
        <v>2</v>
      </c>
      <c r="W3599" t="n">
        <v>1</v>
      </c>
      <c r="X3599" t="inlineStr">
        <is>
          <t>XXXXXX5359</t>
        </is>
      </c>
      <c r="Y3599" s="72" t="n">
        <v>46326.52037037037</v>
      </c>
    </row>
    <row r="3600">
      <c r="A3600" s="39" t="inlineStr">
        <is>
          <t>6abe1ae274abb8fbde377bbd</t>
        </is>
      </c>
      <c r="B3600" s="72" t="n">
        <v>46296.58585648148</v>
      </c>
      <c r="C3600" s="70" t="n">
        <v>46296</v>
      </c>
      <c r="D3600" t="inlineStr">
        <is>
          <t>2026-10</t>
        </is>
      </c>
      <c r="E3600" t="inlineStr">
        <is>
          <t>Wk of 2026-09-28</t>
        </is>
      </c>
      <c r="F3600" t="inlineStr">
        <is>
          <t>Connected</t>
        </is>
      </c>
      <c r="G3600" s="39" t="str">
        <f>IF(ISNUMBER(MATCH(F3600,QualityStatuses,0)),"Quality Lead","Non-Quality Lead")</f>
        <v>Non-Quality Lead</v>
      </c>
      <c r="H3600" s="39" t="str">
        <f>IFERROR(INDEX(CampTypes,MATCH(I3600,CampList,0)),"Unattributed")</f>
        <v>Old</v>
      </c>
      <c r="I3600" t="inlineStr">
        <is>
          <t>E_Karan_Natuf_All_07072026</t>
        </is>
      </c>
      <c r="J3600" t="inlineStr">
        <is>
          <t>E_Karan_Natuf_All_07072026</t>
        </is>
      </c>
      <c r="K3600" t="inlineStr">
        <is>
          <t>Direct (campaign tagged in CRM)</t>
        </is>
      </c>
      <c r="L3600" t="inlineStr">
        <is>
          <t>E_Karan_Natuf_Fragship_07072026_Adset2</t>
        </is>
      </c>
      <c r="M3600" t="inlineStr">
        <is>
          <t>E_Karan_Natuf_Fragship_07072026_Adset2</t>
        </is>
      </c>
      <c r="N3600" t="inlineStr">
        <is>
          <t>E_Karan_Natuf_Flagship_Cafe_07072026_Adset2_Ad1 – Copy 2</t>
        </is>
      </c>
      <c r="O3600" t="inlineStr">
        <is>
          <t>Natuf</t>
        </is>
      </c>
      <c r="P3600" t="inlineStr">
        <is>
          <t>Facebook</t>
        </is>
      </c>
      <c r="Q3600" t="inlineStr">
        <is>
          <t>Tejaswini Tarigopula</t>
        </is>
      </c>
      <c r="R3600" t="inlineStr">
        <is>
          <t>Shivani Sharma</t>
        </is>
      </c>
      <c r="S3600" t="inlineStr">
        <is>
          <t>-</t>
        </is>
      </c>
      <c r="T3600" t="inlineStr">
        <is>
          <t>Rajkot</t>
        </is>
      </c>
      <c r="U3600" t="inlineStr">
        <is>
          <t xml:space="preserve"> </t>
        </is>
      </c>
      <c r="V3600" t="n">
        <v>7</v>
      </c>
      <c r="W3600" t="n">
        <v>4</v>
      </c>
      <c r="X3600" t="inlineStr">
        <is>
          <t>XXXXXX0520</t>
        </is>
      </c>
      <c r="Y3600" s="72" t="n">
        <v>46326.52037037037</v>
      </c>
    </row>
    <row r="3601">
      <c r="A3601" s="39" t="inlineStr">
        <is>
          <t>6abe1725c64cb4161a08b63c</t>
        </is>
      </c>
      <c r="B3601" s="72" t="n">
        <v>46296.57478009259</v>
      </c>
      <c r="C3601" s="70" t="n">
        <v>46296</v>
      </c>
      <c r="D3601" t="inlineStr">
        <is>
          <t>2026-10</t>
        </is>
      </c>
      <c r="E3601" t="inlineStr">
        <is>
          <t>Wk of 2026-09-28</t>
        </is>
      </c>
      <c r="F3601" t="inlineStr">
        <is>
          <t>Details Shared</t>
        </is>
      </c>
      <c r="G3601" s="39" t="str">
        <f>IF(ISNUMBER(MATCH(F3601,QualityStatuses,0)),"Quality Lead","Non-Quality Lead")</f>
        <v>Quality Lead</v>
      </c>
      <c r="H3601" s="39" t="str">
        <f>IFERROR(INDEX(CampTypes,MATCH(I3601,CampList,0)),"Unattributed")</f>
        <v>Old</v>
      </c>
      <c r="I3601" t="inlineStr">
        <is>
          <t>E_Suresh_Natuf_Kiosk_07072026</t>
        </is>
      </c>
      <c r="J3601" t="inlineStr">
        <is>
          <t>E_Suresh_Natuf_Kiosk_07072026</t>
        </is>
      </c>
      <c r="K3601" t="inlineStr">
        <is>
          <t>Direct (campaign tagged in CRM)</t>
        </is>
      </c>
      <c r="L3601" t="inlineStr">
        <is>
          <t>E_Suresh_Natuf_Kiosk_07072026_Adset5</t>
        </is>
      </c>
      <c r="M3601" t="inlineStr">
        <is>
          <t>E_Suresh_Natuf_Kiosk_07072026_Adset5</t>
        </is>
      </c>
      <c r="N3601" t="inlineStr">
        <is>
          <t>E_Hindi_Suresh_Natuf_Kiosk_07072026_Adset5_ad3 – Copy 2</t>
        </is>
      </c>
      <c r="O3601" t="inlineStr">
        <is>
          <t>Natuf</t>
        </is>
      </c>
      <c r="P3601" t="inlineStr">
        <is>
          <t>Facebook</t>
        </is>
      </c>
      <c r="Q3601" t="inlineStr">
        <is>
          <t>Tejaswini Tarigopula</t>
        </is>
      </c>
      <c r="R3601" t="inlineStr">
        <is>
          <t>Shivamani</t>
        </is>
      </c>
      <c r="S3601" t="inlineStr">
        <is>
          <t>-</t>
        </is>
      </c>
      <c r="T3601" t="inlineStr">
        <is>
          <t>Tata Nagar</t>
        </is>
      </c>
      <c r="U3601" t="inlineStr">
        <is>
          <t xml:space="preserve"> </t>
        </is>
      </c>
      <c r="V3601" t="n">
        <v>2</v>
      </c>
      <c r="W3601" t="n">
        <v>2</v>
      </c>
      <c r="X3601" t="inlineStr">
        <is>
          <t>XXXXXX1683</t>
        </is>
      </c>
      <c r="Y3601" s="72" t="n">
        <v>46326.52037037037</v>
      </c>
    </row>
    <row r="3602">
      <c r="A3602" s="39" t="inlineStr">
        <is>
          <t>6abe123a0f4bdfb7753f072c</t>
        </is>
      </c>
      <c r="B3602" s="72" t="n">
        <v>46296.56020833334</v>
      </c>
      <c r="C3602" s="70" t="n">
        <v>46296</v>
      </c>
      <c r="D3602" t="inlineStr">
        <is>
          <t>2026-10</t>
        </is>
      </c>
      <c r="E3602" t="inlineStr">
        <is>
          <t>Wk of 2026-09-28</t>
        </is>
      </c>
      <c r="F3602" t="inlineStr">
        <is>
          <t>Connected</t>
        </is>
      </c>
      <c r="G3602" s="39" t="str">
        <f>IF(ISNUMBER(MATCH(F3602,QualityStatuses,0)),"Quality Lead","Non-Quality Lead")</f>
        <v>Non-Quality Lead</v>
      </c>
      <c r="H3602" s="39" t="str">
        <f>IFERROR(INDEX(CampTypes,MATCH(I3602,CampList,0)),"Unattributed")</f>
        <v>Old</v>
      </c>
      <c r="I3602" t="inlineStr">
        <is>
          <t>E_Suresh_Natuf_Kiosk_07072026</t>
        </is>
      </c>
      <c r="J3602" t="inlineStr">
        <is>
          <t>E_Suresh_Natuf_Kiosk_07072026</t>
        </is>
      </c>
      <c r="K3602" t="inlineStr">
        <is>
          <t>Direct (campaign tagged in CRM)</t>
        </is>
      </c>
      <c r="L3602" t="inlineStr">
        <is>
          <t>E_Suresh_Natuf_Kiosk_07072026_Adset5</t>
        </is>
      </c>
      <c r="M3602" t="inlineStr">
        <is>
          <t>E_Suresh_Natuf_Kiosk_07072026_Adset5</t>
        </is>
      </c>
      <c r="N3602" t="inlineStr">
        <is>
          <t>E_Hindi_Suresh_Natuf_Kiosk_07072026_Adset5_ad3 – Copy 2</t>
        </is>
      </c>
      <c r="O3602" t="inlineStr">
        <is>
          <t>Natuf</t>
        </is>
      </c>
      <c r="P3602" t="inlineStr">
        <is>
          <t>Facebook</t>
        </is>
      </c>
      <c r="Q3602" t="inlineStr">
        <is>
          <t>Tejaswini Tarigopula</t>
        </is>
      </c>
      <c r="R3602" t="inlineStr">
        <is>
          <t>Arjuman Vidya Sagar</t>
        </is>
      </c>
      <c r="S3602" t="inlineStr">
        <is>
          <t>-</t>
        </is>
      </c>
      <c r="T3602" t="inlineStr">
        <is>
          <t>Delhi</t>
        </is>
      </c>
      <c r="U3602" t="inlineStr">
        <is>
          <t xml:space="preserve"> </t>
        </is>
      </c>
      <c r="V3602" t="n">
        <v>1</v>
      </c>
      <c r="W3602" t="n">
        <v>1</v>
      </c>
      <c r="X3602" t="inlineStr">
        <is>
          <t>XXXXXX0188</t>
        </is>
      </c>
      <c r="Y3602" s="72" t="n">
        <v>46326.52037037037</v>
      </c>
    </row>
    <row r="3603">
      <c r="A3603" s="39" t="inlineStr">
        <is>
          <t>6abe0aa4eff5711c09e0dc81</t>
        </is>
      </c>
      <c r="B3603" s="72" t="n">
        <v>46296.53773148148</v>
      </c>
      <c r="C3603" s="70" t="n">
        <v>46296</v>
      </c>
      <c r="D3603" t="inlineStr">
        <is>
          <t>2026-10</t>
        </is>
      </c>
      <c r="E3603" t="inlineStr">
        <is>
          <t>Wk of 2026-09-28</t>
        </is>
      </c>
      <c r="F3603" t="inlineStr">
        <is>
          <t>Lost</t>
        </is>
      </c>
      <c r="G3603" s="39" t="str">
        <f>IF(ISNUMBER(MATCH(F3603,QualityStatuses,0)),"Quality Lead","Non-Quality Lead")</f>
        <v>Non-Quality Lead</v>
      </c>
      <c r="H3603" s="39" t="str">
        <f>IFERROR(INDEX(CampTypes,MATCH(I3603,CampList,0)),"Unattributed")</f>
        <v>Old</v>
      </c>
      <c r="I3603" t="inlineStr">
        <is>
          <t>E_Suresh_Natuf_Kiosk_07072026</t>
        </is>
      </c>
      <c r="J3603" t="inlineStr">
        <is>
          <t>E_Suresh_Natuf_Kiosk_07072026</t>
        </is>
      </c>
      <c r="K3603" t="inlineStr">
        <is>
          <t>Direct (campaign tagged in CRM)</t>
        </is>
      </c>
      <c r="L3603" t="inlineStr">
        <is>
          <t>E_Suresh_Natuf_Kiosk_07072026_Adset5</t>
        </is>
      </c>
      <c r="M3603" t="inlineStr">
        <is>
          <t>E_Suresh_Natuf_Kiosk_07072026_Adset5</t>
        </is>
      </c>
      <c r="N3603" t="inlineStr">
        <is>
          <t>E_Hindi_Suresh_Natuf_Kiosk_07072026_Adset5_ad3 – Copy 2</t>
        </is>
      </c>
      <c r="O3603" t="inlineStr">
        <is>
          <t>Natuf</t>
        </is>
      </c>
      <c r="P3603" t="inlineStr">
        <is>
          <t>Facebook</t>
        </is>
      </c>
      <c r="Q3603" t="inlineStr">
        <is>
          <t>Marshal Malbari</t>
        </is>
      </c>
      <c r="R3603" t="inlineStr">
        <is>
          <t>Drishti Lodhia</t>
        </is>
      </c>
      <c r="S3603" t="inlineStr">
        <is>
          <t>Not Interested</t>
        </is>
      </c>
      <c r="T3603" t="inlineStr">
        <is>
          <t>Hyderabad</t>
        </is>
      </c>
      <c r="U3603" t="inlineStr">
        <is>
          <t xml:space="preserve"> </t>
        </is>
      </c>
      <c r="V3603" t="n">
        <v>6</v>
      </c>
      <c r="W3603" t="n">
        <v>2</v>
      </c>
      <c r="X3603" t="inlineStr">
        <is>
          <t>XXXXXX6929</t>
        </is>
      </c>
      <c r="Y3603" s="72" t="n">
        <v>46326.52037037037</v>
      </c>
    </row>
    <row r="3604">
      <c r="A3604" s="39" t="inlineStr">
        <is>
          <t>6abe0a66e42548d04efaa4b9</t>
        </is>
      </c>
      <c r="B3604" s="72" t="n">
        <v>46296.53701388889</v>
      </c>
      <c r="C3604" s="70" t="n">
        <v>46296</v>
      </c>
      <c r="D3604" t="inlineStr">
        <is>
          <t>2026-10</t>
        </is>
      </c>
      <c r="E3604" t="inlineStr">
        <is>
          <t>Wk of 2026-09-28</t>
        </is>
      </c>
      <c r="F3604" t="inlineStr">
        <is>
          <t>Details Shared</t>
        </is>
      </c>
      <c r="G3604" s="39" t="str">
        <f>IF(ISNUMBER(MATCH(F3604,QualityStatuses,0)),"Quality Lead","Non-Quality Lead")</f>
        <v>Quality Lead</v>
      </c>
      <c r="H3604" s="39" t="str">
        <f>IFERROR(INDEX(CampTypes,MATCH(I3604,CampList,0)),"Unattributed")</f>
        <v>Old</v>
      </c>
      <c r="I3604" t="inlineStr">
        <is>
          <t>E_Natuf_Amazon_29092026</t>
        </is>
      </c>
      <c r="J3604" t="inlineStr">
        <is>
          <t>E_Natuf_Amazon_29092026</t>
        </is>
      </c>
      <c r="K3604" t="inlineStr">
        <is>
          <t>Direct (campaign tagged in CRM)</t>
        </is>
      </c>
      <c r="L3604" t="inlineStr">
        <is>
          <t>E_Natuf_Amazon_29092026_Ad Set</t>
        </is>
      </c>
      <c r="M3604" t="inlineStr">
        <is>
          <t>E_Natuf_Amazon_29092026_Ad Set</t>
        </is>
      </c>
      <c r="N3604" t="inlineStr">
        <is>
          <t>E_Natuf_Amazon_29092026_Ad Set_Ad</t>
        </is>
      </c>
      <c r="O3604" t="inlineStr">
        <is>
          <t>Natuf</t>
        </is>
      </c>
      <c r="P3604" t="inlineStr">
        <is>
          <t>Facebook</t>
        </is>
      </c>
      <c r="Q3604" t="inlineStr">
        <is>
          <t>Tejaswini Tarigopula</t>
        </is>
      </c>
      <c r="R3604" t="inlineStr">
        <is>
          <t>Rauth Sanketh</t>
        </is>
      </c>
      <c r="S3604" t="inlineStr">
        <is>
          <t>-</t>
        </is>
      </c>
      <c r="T3604" t="inlineStr">
        <is>
          <t>jaipur</t>
        </is>
      </c>
      <c r="U3604" t="inlineStr">
        <is>
          <t xml:space="preserve"> </t>
        </is>
      </c>
      <c r="V3604" t="n">
        <v>3</v>
      </c>
      <c r="W3604" t="n">
        <v>1</v>
      </c>
      <c r="X3604" t="inlineStr">
        <is>
          <t>XXXXXX5959</t>
        </is>
      </c>
      <c r="Y3604" s="72" t="n">
        <v>46326.52037037037</v>
      </c>
    </row>
    <row r="3605">
      <c r="A3605" s="39" t="inlineStr">
        <is>
          <t>6abe00a6d00d7e0e9b64df1d</t>
        </is>
      </c>
      <c r="B3605" s="72" t="n">
        <v>46296.508125</v>
      </c>
      <c r="C3605" s="70" t="n">
        <v>46296</v>
      </c>
      <c r="D3605" t="inlineStr">
        <is>
          <t>2026-10</t>
        </is>
      </c>
      <c r="E3605" t="inlineStr">
        <is>
          <t>Wk of 2026-09-28</t>
        </is>
      </c>
      <c r="F3605" t="inlineStr">
        <is>
          <t>Lost</t>
        </is>
      </c>
      <c r="G3605" s="39" t="str">
        <f>IF(ISNUMBER(MATCH(F3605,QualityStatuses,0)),"Quality Lead","Non-Quality Lead")</f>
        <v>Non-Quality Lead</v>
      </c>
      <c r="H3605" s="39" t="str">
        <f>IFERROR(INDEX(CampTypes,MATCH(I3605,CampList,0)),"Unattributed")</f>
        <v>Old</v>
      </c>
      <c r="I3605" t="inlineStr">
        <is>
          <t>E_Suresh_Natuf_Kiosk_07072026</t>
        </is>
      </c>
      <c r="J3605" t="inlineStr">
        <is>
          <t>E_Suresh_Natuf_Kiosk_07072026</t>
        </is>
      </c>
      <c r="K3605" t="inlineStr">
        <is>
          <t>Direct (campaign tagged in CRM)</t>
        </is>
      </c>
      <c r="L3605" t="inlineStr">
        <is>
          <t>E_Suresh_Natuf_Kiosk_07072026_Adset5</t>
        </is>
      </c>
      <c r="M3605" t="inlineStr">
        <is>
          <t>E_Suresh_Natuf_Kiosk_07072026_Adset5</t>
        </is>
      </c>
      <c r="N3605" t="inlineStr">
        <is>
          <t>E_Hindi_Suresh_Natuf_Kiosk_07072026_Adset5_ad3 – Copy 2</t>
        </is>
      </c>
      <c r="O3605" t="inlineStr">
        <is>
          <t>Natuf</t>
        </is>
      </c>
      <c r="P3605" t="inlineStr">
        <is>
          <t>Facebook</t>
        </is>
      </c>
      <c r="Q3605" t="inlineStr">
        <is>
          <t>Tejaswini Tarigopula</t>
        </is>
      </c>
      <c r="R3605" t="inlineStr">
        <is>
          <t>Shivani Sharma</t>
        </is>
      </c>
      <c r="S3605" t="inlineStr">
        <is>
          <t>Not Interested</t>
        </is>
      </c>
      <c r="T3605" t="inlineStr">
        <is>
          <t>Queenstown</t>
        </is>
      </c>
      <c r="U3605" t="inlineStr">
        <is>
          <t xml:space="preserve"> </t>
        </is>
      </c>
      <c r="V3605" t="n">
        <v>7</v>
      </c>
      <c r="W3605" t="n">
        <v>2</v>
      </c>
      <c r="X3605" t="inlineStr">
        <is>
          <t>XXXXXX1490</t>
        </is>
      </c>
      <c r="Y3605" s="72" t="n">
        <v>46326.52037037037</v>
      </c>
    </row>
    <row r="3606">
      <c r="A3606" s="39" t="inlineStr">
        <is>
          <t>6abdf6beebfbb165cc91f432</t>
        </is>
      </c>
      <c r="B3606" s="72" t="n">
        <v>46296.47877314815</v>
      </c>
      <c r="C3606" s="70" t="n">
        <v>46296</v>
      </c>
      <c r="D3606" t="inlineStr">
        <is>
          <t>2026-10</t>
        </is>
      </c>
      <c r="E3606" t="inlineStr">
        <is>
          <t>Wk of 2026-09-28</t>
        </is>
      </c>
      <c r="F3606" t="inlineStr">
        <is>
          <t>Attempt 1</t>
        </is>
      </c>
      <c r="G3606" s="39" t="str">
        <f>IF(ISNUMBER(MATCH(F3606,QualityStatuses,0)),"Quality Lead","Non-Quality Lead")</f>
        <v>Non-Quality Lead</v>
      </c>
      <c r="H3606" s="39" t="str">
        <f>IFERROR(INDEX(CampTypes,MATCH(I3606,CampList,0)),"Unattributed")</f>
        <v>Old</v>
      </c>
      <c r="I3606" t="inlineStr">
        <is>
          <t>E_Natuf_Generic_09092026</t>
        </is>
      </c>
      <c r="J3606" t="inlineStr">
        <is>
          <t>E_Natuf_Generic_09092026</t>
        </is>
      </c>
      <c r="K3606" t="inlineStr">
        <is>
          <t>Direct (campaign tagged in CRM)</t>
        </is>
      </c>
      <c r="L3606" t="inlineStr">
        <is>
          <t>E_Natuf_Generic_09092026_Ad set3</t>
        </is>
      </c>
      <c r="M3606" t="inlineStr">
        <is>
          <t>E_Natuf_Generic_09092026_Ad set3</t>
        </is>
      </c>
      <c r="N3606" t="inlineStr">
        <is>
          <t>E_Natuf_Generic_09092026_Ad set3_Ad1</t>
        </is>
      </c>
      <c r="O3606" t="inlineStr">
        <is>
          <t>Natuf</t>
        </is>
      </c>
      <c r="P3606" t="inlineStr">
        <is>
          <t>Facebook</t>
        </is>
      </c>
      <c r="Q3606" t="inlineStr">
        <is>
          <t>Tejaswini Tarigopula</t>
        </is>
      </c>
      <c r="R3606" t="inlineStr">
        <is>
          <t>Shivamani</t>
        </is>
      </c>
      <c r="S3606" t="inlineStr">
        <is>
          <t>-</t>
        </is>
      </c>
      <c r="T3606" t="inlineStr">
        <is>
          <t>jaipur</t>
        </is>
      </c>
      <c r="U3606" t="inlineStr">
        <is>
          <t xml:space="preserve"> </t>
        </is>
      </c>
      <c r="V3606" t="n">
        <v>2</v>
      </c>
      <c r="W3606" t="n">
        <v>0</v>
      </c>
      <c r="X3606" t="inlineStr">
        <is>
          <t>XXXXXX1307</t>
        </is>
      </c>
      <c r="Y3606" s="72" t="n">
        <v>46326.52037037037</v>
      </c>
    </row>
    <row r="3607">
      <c r="A3607" s="39" t="inlineStr">
        <is>
          <t>6abde5b5cf6075654b80331a</t>
        </is>
      </c>
      <c r="B3607" s="72" t="n">
        <v>46296.42829861111</v>
      </c>
      <c r="C3607" s="70" t="n">
        <v>46296</v>
      </c>
      <c r="D3607" t="inlineStr">
        <is>
          <t>2026-10</t>
        </is>
      </c>
      <c r="E3607" t="inlineStr">
        <is>
          <t>Wk of 2026-09-28</t>
        </is>
      </c>
      <c r="F3607" t="inlineStr">
        <is>
          <t>Attempt 1</t>
        </is>
      </c>
      <c r="G3607" s="39" t="str">
        <f>IF(ISNUMBER(MATCH(F3607,QualityStatuses,0)),"Quality Lead","Non-Quality Lead")</f>
        <v>Non-Quality Lead</v>
      </c>
      <c r="H3607" s="39" t="str">
        <f>IFERROR(INDEX(CampTypes,MATCH(I3607,CampList,0)),"Unattributed")</f>
        <v>Old</v>
      </c>
      <c r="I3607" t="inlineStr">
        <is>
          <t>E_Selva_Natuf_All_07072026</t>
        </is>
      </c>
      <c r="J3607" t="inlineStr">
        <is>
          <t>E_Selva_Natuf_All_07072026</t>
        </is>
      </c>
      <c r="K3607" t="inlineStr">
        <is>
          <t>Direct (campaign tagged in CRM)</t>
        </is>
      </c>
      <c r="L3607" t="inlineStr">
        <is>
          <t>E_Selva_Natuf_Sign_07072026_Adset3</t>
        </is>
      </c>
      <c r="M3607" t="inlineStr">
        <is>
          <t>E_Selva_Natuf_Sign_07072026_Adset3</t>
        </is>
      </c>
      <c r="N3607" t="inlineStr">
        <is>
          <t>E_Selva_Natuf_Sign_07072026_Adset2_Ad1 – Copy</t>
        </is>
      </c>
      <c r="O3607" t="inlineStr">
        <is>
          <t>Natuf</t>
        </is>
      </c>
      <c r="P3607" t="inlineStr">
        <is>
          <t>Facebook</t>
        </is>
      </c>
      <c r="Q3607" t="inlineStr">
        <is>
          <t>Marshal Malbari</t>
        </is>
      </c>
      <c r="R3607" t="inlineStr">
        <is>
          <t>Rohit Kamble</t>
        </is>
      </c>
      <c r="S3607" t="inlineStr">
        <is>
          <t>-</t>
        </is>
      </c>
      <c r="T3607" t="inlineStr">
        <is>
          <t>Select City</t>
        </is>
      </c>
      <c r="U3607" t="inlineStr">
        <is>
          <t xml:space="preserve"> </t>
        </is>
      </c>
      <c r="V3607" t="n">
        <v>1</v>
      </c>
      <c r="W3607" t="n">
        <v>0</v>
      </c>
      <c r="X3607" t="inlineStr">
        <is>
          <t>XXXXXX9927</t>
        </is>
      </c>
      <c r="Y3607" s="72" t="n">
        <v>46326.52037037037</v>
      </c>
    </row>
    <row r="3608">
      <c r="A3608" s="39" t="inlineStr">
        <is>
          <t>6abde4f98dcc6dbedd7339ce</t>
        </is>
      </c>
      <c r="B3608" s="72" t="n">
        <v>46296.42612268519</v>
      </c>
      <c r="C3608" s="70" t="n">
        <v>46296</v>
      </c>
      <c r="D3608" t="inlineStr">
        <is>
          <t>2026-10</t>
        </is>
      </c>
      <c r="E3608" t="inlineStr">
        <is>
          <t>Wk of 2026-09-28</t>
        </is>
      </c>
      <c r="F3608" t="inlineStr">
        <is>
          <t>Attempt 1</t>
        </is>
      </c>
      <c r="G3608" s="39" t="str">
        <f>IF(ISNUMBER(MATCH(F3608,QualityStatuses,0)),"Quality Lead","Non-Quality Lead")</f>
        <v>Non-Quality Lead</v>
      </c>
      <c r="H3608" s="39" t="str">
        <f>IFERROR(INDEX(CampTypes,MATCH(I3608,CampList,0)),"Unattributed")</f>
        <v>Old</v>
      </c>
      <c r="I3608" t="inlineStr">
        <is>
          <t>E_Natuf_Generic_09092026</t>
        </is>
      </c>
      <c r="J3608" t="inlineStr">
        <is>
          <t>E_Natuf_Generic_09092026</t>
        </is>
      </c>
      <c r="K3608" t="inlineStr">
        <is>
          <t>Direct (campaign tagged in CRM)</t>
        </is>
      </c>
      <c r="L3608" t="inlineStr">
        <is>
          <t>E_Natuf_Generic_09092026_Ad set3</t>
        </is>
      </c>
      <c r="M3608" t="inlineStr">
        <is>
          <t>E_Natuf_Generic_09092026_Ad set3</t>
        </is>
      </c>
      <c r="N3608" t="inlineStr">
        <is>
          <t>E_Natuf_Generic_09092026_Ad set3_Ad1</t>
        </is>
      </c>
      <c r="O3608" t="inlineStr">
        <is>
          <t>Natuf</t>
        </is>
      </c>
      <c r="P3608" t="inlineStr">
        <is>
          <t>Facebook</t>
        </is>
      </c>
      <c r="Q3608" t="inlineStr">
        <is>
          <t>Deepak Rai</t>
        </is>
      </c>
      <c r="R3608" t="inlineStr">
        <is>
          <t>Tejaswini Tarigopula</t>
        </is>
      </c>
      <c r="S3608" t="inlineStr">
        <is>
          <t>-</t>
        </is>
      </c>
      <c r="T3608" t="inlineStr">
        <is>
          <t>Mallampet</t>
        </is>
      </c>
      <c r="U3608" t="inlineStr">
        <is>
          <t xml:space="preserve"> </t>
        </is>
      </c>
      <c r="V3608" t="n">
        <v>1</v>
      </c>
      <c r="W3608" t="n">
        <v>1</v>
      </c>
      <c r="X3608" t="inlineStr">
        <is>
          <t>XXXXXX6294</t>
        </is>
      </c>
      <c r="Y3608" s="72" t="n">
        <v>46326.52037037037</v>
      </c>
    </row>
    <row r="3609">
      <c r="A3609" s="39" t="inlineStr">
        <is>
          <t>6abde1b3b5d47ff3efee83e9</t>
        </is>
      </c>
      <c r="B3609" s="72" t="n">
        <v>46296.41642361111</v>
      </c>
      <c r="C3609" s="70" t="n">
        <v>46296</v>
      </c>
      <c r="D3609" t="inlineStr">
        <is>
          <t>2026-10</t>
        </is>
      </c>
      <c r="E3609" t="inlineStr">
        <is>
          <t>Wk of 2026-09-28</t>
        </is>
      </c>
      <c r="F3609" t="inlineStr">
        <is>
          <t>Connected</t>
        </is>
      </c>
      <c r="G3609" s="39" t="str">
        <f>IF(ISNUMBER(MATCH(F3609,QualityStatuses,0)),"Quality Lead","Non-Quality Lead")</f>
        <v>Non-Quality Lead</v>
      </c>
      <c r="H3609" s="39" t="str">
        <f>IFERROR(INDEX(CampTypes,MATCH(I3609,CampList,0)),"Unattributed")</f>
        <v>Old</v>
      </c>
      <c r="I3609" t="inlineStr">
        <is>
          <t>E_Natuf_Generic_09092026</t>
        </is>
      </c>
      <c r="J3609" t="inlineStr">
        <is>
          <t>E_Natuf_Generic_09092026</t>
        </is>
      </c>
      <c r="K3609" t="inlineStr">
        <is>
          <t>Direct (campaign tagged in CRM)</t>
        </is>
      </c>
      <c r="L3609" t="inlineStr">
        <is>
          <t>E_Natuf_Generic_23092026_Ad set2</t>
        </is>
      </c>
      <c r="M3609" t="inlineStr">
        <is>
          <t>E_Natuf_Generic_23092026_Ad set2</t>
        </is>
      </c>
      <c r="N3609" t="inlineStr">
        <is>
          <t>E_Natuf_Generic_23092026_Ad set2_Ad2</t>
        </is>
      </c>
      <c r="O3609" t="inlineStr">
        <is>
          <t>Natuf</t>
        </is>
      </c>
      <c r="P3609" t="inlineStr">
        <is>
          <t>Facebook</t>
        </is>
      </c>
      <c r="Q3609" t="inlineStr">
        <is>
          <t>Tejaswini Tarigopula</t>
        </is>
      </c>
      <c r="R3609" t="inlineStr">
        <is>
          <t>Arjuman Vidya Sagar</t>
        </is>
      </c>
      <c r="S3609" t="inlineStr">
        <is>
          <t>-</t>
        </is>
      </c>
      <c r="T3609" t="inlineStr">
        <is>
          <t>Bangalore</t>
        </is>
      </c>
      <c r="U3609" t="inlineStr">
        <is>
          <t xml:space="preserve"> </t>
        </is>
      </c>
      <c r="V3609" t="n">
        <v>2</v>
      </c>
      <c r="W3609" t="n">
        <v>2</v>
      </c>
      <c r="X3609" t="inlineStr">
        <is>
          <t>XXXXXX2879</t>
        </is>
      </c>
      <c r="Y3609" s="72" t="n">
        <v>46326.52037037037</v>
      </c>
    </row>
    <row r="3610">
      <c r="A3610" s="39" t="inlineStr">
        <is>
          <t>6abddebec3645b91c4bb36b4</t>
        </is>
      </c>
      <c r="B3610" s="72" t="n">
        <v>46296.40766203704</v>
      </c>
      <c r="C3610" s="70" t="n">
        <v>46296</v>
      </c>
      <c r="D3610" t="inlineStr">
        <is>
          <t>2026-10</t>
        </is>
      </c>
      <c r="E3610" t="inlineStr">
        <is>
          <t>Wk of 2026-09-28</t>
        </is>
      </c>
      <c r="F3610" t="inlineStr">
        <is>
          <t>Details Shared</t>
        </is>
      </c>
      <c r="G3610" s="39" t="str">
        <f>IF(ISNUMBER(MATCH(F3610,QualityStatuses,0)),"Quality Lead","Non-Quality Lead")</f>
        <v>Quality Lead</v>
      </c>
      <c r="H3610" s="39" t="str">
        <f>IFERROR(INDEX(CampTypes,MATCH(I3610,CampList,0)),"Unattributed")</f>
        <v>Old</v>
      </c>
      <c r="I3610" t="inlineStr">
        <is>
          <t>E_Suresh_Natuf_Kiosk_07072026</t>
        </is>
      </c>
      <c r="J3610" t="inlineStr">
        <is>
          <t>E_Suresh_Natuf_Kiosk_07072026</t>
        </is>
      </c>
      <c r="K3610" t="inlineStr">
        <is>
          <t>Direct (campaign tagged in CRM)</t>
        </is>
      </c>
      <c r="L3610" t="inlineStr">
        <is>
          <t>E_Suresh_Natuf_Kiosk_07072026_Adset5</t>
        </is>
      </c>
      <c r="M3610" t="inlineStr">
        <is>
          <t>E_Suresh_Natuf_Kiosk_07072026_Adset5</t>
        </is>
      </c>
      <c r="N3610" t="inlineStr">
        <is>
          <t>E_Hindi_Suresh_Natuf_Kiosk_07072026_Adset5_ad3 – Copy 2</t>
        </is>
      </c>
      <c r="O3610" t="inlineStr">
        <is>
          <t>Natuf</t>
        </is>
      </c>
      <c r="P3610" t="inlineStr">
        <is>
          <t>Facebook</t>
        </is>
      </c>
      <c r="Q3610" t="inlineStr">
        <is>
          <t>Marshal Malbari</t>
        </is>
      </c>
      <c r="R3610" t="inlineStr">
        <is>
          <t>Rinkita Virvani</t>
        </is>
      </c>
      <c r="S3610" t="inlineStr">
        <is>
          <t>-</t>
        </is>
      </c>
      <c r="T3610" t="inlineStr">
        <is>
          <t>Gurgaon</t>
        </is>
      </c>
      <c r="U3610" t="inlineStr">
        <is>
          <t xml:space="preserve"> </t>
        </is>
      </c>
      <c r="V3610" t="n">
        <v>3</v>
      </c>
      <c r="W3610" t="n">
        <v>3</v>
      </c>
      <c r="X3610" t="inlineStr">
        <is>
          <t>XXXXXX2283</t>
        </is>
      </c>
      <c r="Y3610" s="72" t="n">
        <v>46326.52037037037</v>
      </c>
    </row>
    <row r="3611">
      <c r="A3611" s="39" t="inlineStr">
        <is>
          <t>6abdd8fa2c9afd2be36d3d84</t>
        </is>
      </c>
      <c r="B3611" s="72" t="n">
        <v>46296.3905787037</v>
      </c>
      <c r="C3611" s="70" t="n">
        <v>46296</v>
      </c>
      <c r="D3611" t="inlineStr">
        <is>
          <t>2026-10</t>
        </is>
      </c>
      <c r="E3611" t="inlineStr">
        <is>
          <t>Wk of 2026-09-28</t>
        </is>
      </c>
      <c r="F3611" t="inlineStr">
        <is>
          <t>Lost</t>
        </is>
      </c>
      <c r="G3611" s="39" t="str">
        <f>IF(ISNUMBER(MATCH(F3611,QualityStatuses,0)),"Quality Lead","Non-Quality Lead")</f>
        <v>Non-Quality Lead</v>
      </c>
      <c r="H3611" s="39" t="str">
        <f>IFERROR(INDEX(CampTypes,MATCH(I3611,CampList,0)),"Unattributed")</f>
        <v>Old</v>
      </c>
      <c r="I3611" t="inlineStr">
        <is>
          <t>natuf_Kiosk_14072026_Hindi</t>
        </is>
      </c>
      <c r="J3611" t="inlineStr">
        <is>
          <t>natuf_Kiosk_14072026_Hindi</t>
        </is>
      </c>
      <c r="K3611" t="inlineStr">
        <is>
          <t>Direct (campaign tagged in CRM)</t>
        </is>
      </c>
      <c r="L3611" t="inlineStr">
        <is>
          <t>natuf_Kiosk_09102026</t>
        </is>
      </c>
      <c r="M3611" t="inlineStr">
        <is>
          <t>natuf_Kiosk_09102026</t>
        </is>
      </c>
      <c r="N3611" t="inlineStr">
        <is>
          <t>natuf_Kiosk_14072026_ad set_ad1</t>
        </is>
      </c>
      <c r="O3611" t="inlineStr">
        <is>
          <t>Natuf</t>
        </is>
      </c>
      <c r="P3611" t="inlineStr">
        <is>
          <t>Facebook</t>
        </is>
      </c>
      <c r="Q3611" t="inlineStr">
        <is>
          <t>Marshal Malbari</t>
        </is>
      </c>
      <c r="R3611" t="inlineStr">
        <is>
          <t>Vanita Joshi</t>
        </is>
      </c>
      <c r="S3611" t="inlineStr">
        <is>
          <t>No Budget</t>
        </is>
      </c>
      <c r="T3611" t="inlineStr">
        <is>
          <t>Gandhidham pncode 370201</t>
        </is>
      </c>
      <c r="U3611" t="inlineStr">
        <is>
          <t xml:space="preserve"> </t>
        </is>
      </c>
      <c r="V3611" t="n">
        <v>7</v>
      </c>
      <c r="W3611" t="n">
        <v>2</v>
      </c>
      <c r="X3611" t="inlineStr">
        <is>
          <t>XXXXXX4172</t>
        </is>
      </c>
      <c r="Y3611" s="72" t="n">
        <v>46326.52037037037</v>
      </c>
    </row>
    <row r="3612">
      <c r="A3612" s="39" t="inlineStr">
        <is>
          <t>6abdd460679c184ec9220f6f</t>
        </is>
      </c>
      <c r="B3612" s="72" t="n">
        <v>46296.37694444445</v>
      </c>
      <c r="C3612" s="70" t="n">
        <v>46296</v>
      </c>
      <c r="D3612" t="inlineStr">
        <is>
          <t>2026-10</t>
        </is>
      </c>
      <c r="E3612" t="inlineStr">
        <is>
          <t>Wk of 2026-09-28</t>
        </is>
      </c>
      <c r="F3612" t="inlineStr">
        <is>
          <t>Details Shared</t>
        </is>
      </c>
      <c r="G3612" s="39" t="str">
        <f>IF(ISNUMBER(MATCH(F3612,QualityStatuses,0)),"Quality Lead","Non-Quality Lead")</f>
        <v>Quality Lead</v>
      </c>
      <c r="H3612" s="39" t="str">
        <f>IFERROR(INDEX(CampTypes,MATCH(I3612,CampList,0)),"Unattributed")</f>
        <v>Old</v>
      </c>
      <c r="I3612" t="inlineStr">
        <is>
          <t>E_Natuf_Generic_09092026</t>
        </is>
      </c>
      <c r="J3612" t="inlineStr">
        <is>
          <t>E_Natuf_Generic_09092026</t>
        </is>
      </c>
      <c r="K3612" t="inlineStr">
        <is>
          <t>Direct (campaign tagged in CRM)</t>
        </is>
      </c>
      <c r="L3612" t="inlineStr">
        <is>
          <t>E_Natuf_Generic_09092026_Ad set3</t>
        </is>
      </c>
      <c r="M3612" t="inlineStr">
        <is>
          <t>E_Natuf_Generic_09092026_Ad set3</t>
        </is>
      </c>
      <c r="N3612" t="inlineStr">
        <is>
          <t>E_Natuf_Generic_09092026_Ad set3_Ad1</t>
        </is>
      </c>
      <c r="O3612" t="inlineStr">
        <is>
          <t>Natuf</t>
        </is>
      </c>
      <c r="P3612" t="inlineStr">
        <is>
          <t>Facebook</t>
        </is>
      </c>
      <c r="Q3612" t="inlineStr">
        <is>
          <t>Tejaswini Tarigopula</t>
        </is>
      </c>
      <c r="R3612" t="inlineStr">
        <is>
          <t>Prabhudatta Pattanaik</t>
        </is>
      </c>
      <c r="S3612" t="inlineStr">
        <is>
          <t>-</t>
        </is>
      </c>
      <c r="T3612" t="inlineStr">
        <is>
          <t>vijaywada</t>
        </is>
      </c>
      <c r="U3612" t="inlineStr">
        <is>
          <t xml:space="preserve"> </t>
        </is>
      </c>
      <c r="V3612" t="n">
        <v>1</v>
      </c>
      <c r="W3612" t="n">
        <v>1</v>
      </c>
      <c r="X3612" t="inlineStr">
        <is>
          <t>XXXXXX6847</t>
        </is>
      </c>
      <c r="Y3612" s="72" t="n">
        <v>46326.52037037037</v>
      </c>
    </row>
    <row r="3613">
      <c r="A3613" s="39" t="inlineStr">
        <is>
          <t>6abdd2081b9743607040b6a9</t>
        </is>
      </c>
      <c r="B3613" s="72" t="n">
        <v>46296.37</v>
      </c>
      <c r="C3613" s="70" t="n">
        <v>46296</v>
      </c>
      <c r="D3613" t="inlineStr">
        <is>
          <t>2026-10</t>
        </is>
      </c>
      <c r="E3613" t="inlineStr">
        <is>
          <t>Wk of 2026-09-28</t>
        </is>
      </c>
      <c r="F3613" t="inlineStr">
        <is>
          <t>Lost</t>
        </is>
      </c>
      <c r="G3613" s="39" t="str">
        <f>IF(ISNUMBER(MATCH(F3613,QualityStatuses,0)),"Quality Lead","Non-Quality Lead")</f>
        <v>Non-Quality Lead</v>
      </c>
      <c r="H3613" s="39" t="str">
        <f>IFERROR(INDEX(CampTypes,MATCH(I3613,CampList,0)),"Unattributed")</f>
        <v>Old</v>
      </c>
      <c r="I3613" t="inlineStr">
        <is>
          <t>E_Natuf_Generic_09092026</t>
        </is>
      </c>
      <c r="J3613" t="inlineStr">
        <is>
          <t>E_Natuf_Generic_09092026</t>
        </is>
      </c>
      <c r="K3613" t="inlineStr">
        <is>
          <t>Direct (campaign tagged in CRM)</t>
        </is>
      </c>
      <c r="L3613" t="inlineStr">
        <is>
          <t>E_Natuf_Generic_09092026_Ad set3</t>
        </is>
      </c>
      <c r="M3613" t="inlineStr">
        <is>
          <t>E_Natuf_Generic_09092026_Ad set3</t>
        </is>
      </c>
      <c r="N3613" t="inlineStr">
        <is>
          <t>E_Natuf_Generic_09092026_Ad set3_Ad1</t>
        </is>
      </c>
      <c r="O3613" t="inlineStr">
        <is>
          <t>Natuf</t>
        </is>
      </c>
      <c r="P3613" t="inlineStr">
        <is>
          <t>Facebook</t>
        </is>
      </c>
      <c r="Q3613" t="inlineStr">
        <is>
          <t>Tejaswini Tarigopula</t>
        </is>
      </c>
      <c r="R3613" t="inlineStr">
        <is>
          <t>Shivani Sharma</t>
        </is>
      </c>
      <c r="S3613" t="inlineStr">
        <is>
          <t>Not Interested</t>
        </is>
      </c>
      <c r="T3613" t="inlineStr">
        <is>
          <t>MAHABUBABAD</t>
        </is>
      </c>
      <c r="U3613" t="inlineStr">
        <is>
          <t xml:space="preserve"> </t>
        </is>
      </c>
      <c r="V3613" t="n">
        <v>6</v>
      </c>
      <c r="W3613" t="n">
        <v>3</v>
      </c>
      <c r="X3613" t="inlineStr">
        <is>
          <t>XXXXXX1489</t>
        </is>
      </c>
      <c r="Y3613" s="72" t="n">
        <v>46326.52037037037</v>
      </c>
    </row>
    <row r="3614">
      <c r="A3614" s="39" t="inlineStr">
        <is>
          <t>6abdcfadaf1e5cdcfa561e2e</t>
        </is>
      </c>
      <c r="B3614" s="72" t="n">
        <v>46296.36302083333</v>
      </c>
      <c r="C3614" s="70" t="n">
        <v>46296</v>
      </c>
      <c r="D3614" t="inlineStr">
        <is>
          <t>2026-10</t>
        </is>
      </c>
      <c r="E3614" t="inlineStr">
        <is>
          <t>Wk of 2026-09-28</t>
        </is>
      </c>
      <c r="F3614" t="inlineStr">
        <is>
          <t>Attempt 1</t>
        </is>
      </c>
      <c r="G3614" s="39" t="str">
        <f>IF(ISNUMBER(MATCH(F3614,QualityStatuses,0)),"Quality Lead","Non-Quality Lead")</f>
        <v>Non-Quality Lead</v>
      </c>
      <c r="H3614" s="39" t="str">
        <f>IFERROR(INDEX(CampTypes,MATCH(I3614,CampList,0)),"Unattributed")</f>
        <v>Old</v>
      </c>
      <c r="I3614" t="inlineStr">
        <is>
          <t>E_Natuf_Generic_13082026</t>
        </is>
      </c>
      <c r="J3614" t="inlineStr">
        <is>
          <t>E_Natuf_Generic_13082026</t>
        </is>
      </c>
      <c r="K3614" t="inlineStr">
        <is>
          <t>Direct (campaign tagged in CRM)</t>
        </is>
      </c>
      <c r="L3614" t="inlineStr">
        <is>
          <t>E_Natuf_Generic_13082026_Adset1</t>
        </is>
      </c>
      <c r="M3614" t="inlineStr">
        <is>
          <t>E_Natuf_Generic_13082026_Adset1</t>
        </is>
      </c>
      <c r="N3614" t="inlineStr">
        <is>
          <t>E_Natuf_Generic_13082026_Adset1_Ad1</t>
        </is>
      </c>
      <c r="O3614" t="inlineStr">
        <is>
          <t>Natuf</t>
        </is>
      </c>
      <c r="P3614" t="inlineStr">
        <is>
          <t>Facebook</t>
        </is>
      </c>
      <c r="Q3614" t="inlineStr">
        <is>
          <t>Tejaswini Tarigopula</t>
        </is>
      </c>
      <c r="R3614" t="inlineStr">
        <is>
          <t>Shivamani</t>
        </is>
      </c>
      <c r="S3614" t="inlineStr">
        <is>
          <t>-</t>
        </is>
      </c>
      <c r="T3614" t="inlineStr">
        <is>
          <t>Bareilly</t>
        </is>
      </c>
      <c r="U3614" t="inlineStr">
        <is>
          <t xml:space="preserve"> </t>
        </is>
      </c>
      <c r="V3614" t="n">
        <v>1</v>
      </c>
      <c r="W3614" t="n">
        <v>1</v>
      </c>
      <c r="X3614" t="inlineStr">
        <is>
          <t>XXXXXX7866</t>
        </is>
      </c>
      <c r="Y3614" s="72" t="n">
        <v>46326.52037037037</v>
      </c>
    </row>
    <row r="3615">
      <c r="A3615" s="39" t="inlineStr">
        <is>
          <t>6abdcb84bf20eb8789d6a91f</t>
        </is>
      </c>
      <c r="B3615" s="72" t="n">
        <v>46296.35069444445</v>
      </c>
      <c r="C3615" s="70" t="n">
        <v>46296</v>
      </c>
      <c r="D3615" t="inlineStr">
        <is>
          <t>2026-10</t>
        </is>
      </c>
      <c r="E3615" t="inlineStr">
        <is>
          <t>Wk of 2026-09-28</t>
        </is>
      </c>
      <c r="F3615" t="inlineStr">
        <is>
          <t>Lost</t>
        </is>
      </c>
      <c r="G3615" s="39" t="str">
        <f>IF(ISNUMBER(MATCH(F3615,QualityStatuses,0)),"Quality Lead","Non-Quality Lead")</f>
        <v>Non-Quality Lead</v>
      </c>
      <c r="H3615" s="39" t="str">
        <f>IFERROR(INDEX(CampTypes,MATCH(I3615,CampList,0)),"Unattributed")</f>
        <v>Old</v>
      </c>
      <c r="I3615" t="inlineStr">
        <is>
          <t>E_Suresh_Natuf_Kiosk_07072026</t>
        </is>
      </c>
      <c r="J3615" t="inlineStr">
        <is>
          <t>E_Suresh_Natuf_Kiosk_07072026</t>
        </is>
      </c>
      <c r="K3615" t="inlineStr">
        <is>
          <t>Direct (campaign tagged in CRM)</t>
        </is>
      </c>
      <c r="L3615" t="inlineStr">
        <is>
          <t>E_Suresh_Natuf_Kiosk_07072026_Adset5</t>
        </is>
      </c>
      <c r="M3615" t="inlineStr">
        <is>
          <t>E_Suresh_Natuf_Kiosk_07072026_Adset5</t>
        </is>
      </c>
      <c r="N3615" t="inlineStr">
        <is>
          <t>E_Hindi_Suresh_Natuf_Kiosk_07072026_Adset5_ad3 – Copy 2</t>
        </is>
      </c>
      <c r="O3615" t="inlineStr">
        <is>
          <t>Natuf</t>
        </is>
      </c>
      <c r="P3615" t="inlineStr">
        <is>
          <t>Facebook</t>
        </is>
      </c>
      <c r="Q3615" t="inlineStr">
        <is>
          <t>Marshal Malbari</t>
        </is>
      </c>
      <c r="R3615" t="inlineStr">
        <is>
          <t>Shubham Menon</t>
        </is>
      </c>
      <c r="S3615" t="inlineStr">
        <is>
          <t>Junk</t>
        </is>
      </c>
      <c r="T3615" t="inlineStr">
        <is>
          <t>Raipur</t>
        </is>
      </c>
      <c r="U3615" t="inlineStr">
        <is>
          <t xml:space="preserve"> </t>
        </is>
      </c>
      <c r="V3615" t="n">
        <v>15</v>
      </c>
      <c r="W3615" t="n">
        <v>3</v>
      </c>
      <c r="X3615" t="inlineStr">
        <is>
          <t>XXXXXX2591</t>
        </is>
      </c>
      <c r="Y3615" s="72" t="n">
        <v>46326.52037037037</v>
      </c>
    </row>
    <row r="3616">
      <c r="A3616" s="39" t="inlineStr">
        <is>
          <t>6abdc64e913f261131c6ace7</t>
        </is>
      </c>
      <c r="B3616" s="72" t="n">
        <v>46296.33525462963</v>
      </c>
      <c r="C3616" s="70" t="n">
        <v>46296</v>
      </c>
      <c r="D3616" t="inlineStr">
        <is>
          <t>2026-10</t>
        </is>
      </c>
      <c r="E3616" t="inlineStr">
        <is>
          <t>Wk of 2026-09-28</t>
        </is>
      </c>
      <c r="F3616" t="inlineStr">
        <is>
          <t>Lost</t>
        </is>
      </c>
      <c r="G3616" s="39" t="str">
        <f>IF(ISNUMBER(MATCH(F3616,QualityStatuses,0)),"Quality Lead","Non-Quality Lead")</f>
        <v>Non-Quality Lead</v>
      </c>
      <c r="H3616" s="39" t="str">
        <f>IFERROR(INDEX(CampTypes,MATCH(I3616,CampList,0)),"Unattributed")</f>
        <v>Old</v>
      </c>
      <c r="I3616" t="inlineStr">
        <is>
          <t>natuf_Kiosk_14072026_Hindi</t>
        </is>
      </c>
      <c r="J3616" t="inlineStr">
        <is>
          <t>natuf_Kiosk_14072026_Hindi</t>
        </is>
      </c>
      <c r="K3616" t="inlineStr">
        <is>
          <t>Direct (campaign tagged in CRM)</t>
        </is>
      </c>
      <c r="L3616" t="inlineStr">
        <is>
          <t>natuf_Kiosk_23092026_ad set3</t>
        </is>
      </c>
      <c r="M3616" t="inlineStr">
        <is>
          <t>natuf_Kiosk_23092026_ad set3</t>
        </is>
      </c>
      <c r="N3616" t="inlineStr">
        <is>
          <t>natuf_Kiosk_23092026_ad set3_ad1</t>
        </is>
      </c>
      <c r="O3616" t="inlineStr">
        <is>
          <t>Natuf</t>
        </is>
      </c>
      <c r="P3616" t="inlineStr">
        <is>
          <t>Facebook</t>
        </is>
      </c>
      <c r="Q3616" t="inlineStr">
        <is>
          <t>Marshal Malbari</t>
        </is>
      </c>
      <c r="R3616" t="inlineStr">
        <is>
          <t>Rudresh Thorat</t>
        </is>
      </c>
      <c r="S3616" t="inlineStr">
        <is>
          <t>Junk</t>
        </is>
      </c>
      <c r="T3616" t="inlineStr">
        <is>
          <t>Badaun</t>
        </is>
      </c>
      <c r="U3616" t="inlineStr">
        <is>
          <t xml:space="preserve"> </t>
        </is>
      </c>
      <c r="V3616" t="n">
        <v>2</v>
      </c>
      <c r="W3616" t="n">
        <v>1</v>
      </c>
      <c r="X3616" t="inlineStr">
        <is>
          <t>XXXXXX8786</t>
        </is>
      </c>
      <c r="Y3616" s="72" t="n">
        <v>46326.52037037037</v>
      </c>
    </row>
    <row r="3617">
      <c r="A3617" s="39" t="inlineStr">
        <is>
          <t>6abdc3d950cfe9d2f645cce5</t>
        </is>
      </c>
      <c r="B3617" s="72" t="n">
        <v>46296.32797453704</v>
      </c>
      <c r="C3617" s="70" t="n">
        <v>46296</v>
      </c>
      <c r="D3617" t="inlineStr">
        <is>
          <t>2026-10</t>
        </is>
      </c>
      <c r="E3617" t="inlineStr">
        <is>
          <t>Wk of 2026-09-28</t>
        </is>
      </c>
      <c r="F3617" t="inlineStr">
        <is>
          <t>Lost</t>
        </is>
      </c>
      <c r="G3617" s="39" t="str">
        <f>IF(ISNUMBER(MATCH(F3617,QualityStatuses,0)),"Quality Lead","Non-Quality Lead")</f>
        <v>Non-Quality Lead</v>
      </c>
      <c r="H3617" s="39" t="str">
        <f>IFERROR(INDEX(CampTypes,MATCH(I3617,CampList,0)),"Unattributed")</f>
        <v>Old</v>
      </c>
      <c r="I3617" t="inlineStr">
        <is>
          <t>natuf_Kiosk_14072026_Hindi</t>
        </is>
      </c>
      <c r="J3617" t="inlineStr">
        <is>
          <t>natuf_Kiosk_14072026_Hindi</t>
        </is>
      </c>
      <c r="K3617" t="inlineStr">
        <is>
          <t>Direct (campaign tagged in CRM)</t>
        </is>
      </c>
      <c r="L3617" t="inlineStr">
        <is>
          <t>natuf_Kiosk_23092026_ad set3</t>
        </is>
      </c>
      <c r="M3617" t="inlineStr">
        <is>
          <t>natuf_Kiosk_23092026_ad set3</t>
        </is>
      </c>
      <c r="N3617" t="inlineStr">
        <is>
          <t>natuf_Kiosk_23092026_ad set3_ad1</t>
        </is>
      </c>
      <c r="O3617" t="inlineStr">
        <is>
          <t>Natuf</t>
        </is>
      </c>
      <c r="P3617" t="inlineStr">
        <is>
          <t>Facebook</t>
        </is>
      </c>
      <c r="Q3617" t="inlineStr">
        <is>
          <t>Marshal Malbari</t>
        </is>
      </c>
      <c r="R3617" t="inlineStr">
        <is>
          <t>Aisha Rasalkar</t>
        </is>
      </c>
      <c r="S3617" t="inlineStr">
        <is>
          <t>DNP - Did Not Pick Up</t>
        </is>
      </c>
      <c r="T3617" t="inlineStr">
        <is>
          <t>Ambala</t>
        </is>
      </c>
      <c r="U3617" t="inlineStr">
        <is>
          <t xml:space="preserve"> </t>
        </is>
      </c>
      <c r="V3617" t="n">
        <v>6</v>
      </c>
      <c r="W3617" t="n">
        <v>0</v>
      </c>
      <c r="X3617" t="inlineStr">
        <is>
          <t>XXXXXX0909</t>
        </is>
      </c>
      <c r="Y3617" s="72" t="n">
        <v>46326.52037037037</v>
      </c>
    </row>
    <row r="3618">
      <c r="A3618" s="39" t="inlineStr">
        <is>
          <t>6abdb849839b9bf842ad20e2</t>
        </is>
      </c>
      <c r="B3618" s="72" t="n">
        <v>46296.29371527778</v>
      </c>
      <c r="C3618" s="70" t="n">
        <v>46296</v>
      </c>
      <c r="D3618" t="inlineStr">
        <is>
          <t>2026-10</t>
        </is>
      </c>
      <c r="E3618" t="inlineStr">
        <is>
          <t>Wk of 2026-09-28</t>
        </is>
      </c>
      <c r="F3618" t="inlineStr">
        <is>
          <t>Lost</t>
        </is>
      </c>
      <c r="G3618" s="39" t="str">
        <f>IF(ISNUMBER(MATCH(F3618,QualityStatuses,0)),"Quality Lead","Non-Quality Lead")</f>
        <v>Non-Quality Lead</v>
      </c>
      <c r="H3618" s="39" t="str">
        <f>IFERROR(INDEX(CampTypes,MATCH(I3618,CampList,0)),"Unattributed")</f>
        <v>Old</v>
      </c>
      <c r="I3618" t="inlineStr">
        <is>
          <t>E_Karan_Natuf_All_07072026</t>
        </is>
      </c>
      <c r="J3618" t="inlineStr">
        <is>
          <t>E_Karan_Natuf_All_07072026</t>
        </is>
      </c>
      <c r="K3618" t="inlineStr">
        <is>
          <t>Direct (campaign tagged in CRM)</t>
        </is>
      </c>
      <c r="L3618" t="inlineStr">
        <is>
          <t>E_Karan_Natuf_Fragship_07072026_Adset2</t>
        </is>
      </c>
      <c r="M3618" t="inlineStr">
        <is>
          <t>E_Karan_Natuf_Fragship_07072026_Adset2</t>
        </is>
      </c>
      <c r="N3618" t="inlineStr">
        <is>
          <t>E_Karan_Natuf_Flagship_Cafe_07072026_Adset2_Ad1 – Copy</t>
        </is>
      </c>
      <c r="O3618" t="inlineStr">
        <is>
          <t>Natuf</t>
        </is>
      </c>
      <c r="P3618" t="inlineStr">
        <is>
          <t>Facebook</t>
        </is>
      </c>
      <c r="Q3618" t="inlineStr">
        <is>
          <t>Marshal Malbari</t>
        </is>
      </c>
      <c r="R3618" t="inlineStr">
        <is>
          <t>Tanishq A</t>
        </is>
      </c>
      <c r="S3618" t="inlineStr">
        <is>
          <t>DNP - Did Not Pick Up</t>
        </is>
      </c>
      <c r="T3618" t="inlineStr">
        <is>
          <t>Panipat</t>
        </is>
      </c>
      <c r="U3618" t="inlineStr">
        <is>
          <t xml:space="preserve"> </t>
        </is>
      </c>
      <c r="V3618" t="n">
        <v>9</v>
      </c>
      <c r="W3618" t="n">
        <v>1</v>
      </c>
      <c r="X3618" t="inlineStr">
        <is>
          <t>XXXXXX1161</t>
        </is>
      </c>
      <c r="Y3618" s="72" t="n">
        <v>46326.52037037037</v>
      </c>
    </row>
    <row r="3619">
      <c r="A3619" s="39" t="inlineStr">
        <is>
          <t>6abdb8040c9b69f67ce16eff</t>
        </is>
      </c>
      <c r="B3619" s="72" t="n">
        <v>46296.29291666667</v>
      </c>
      <c r="C3619" s="70" t="n">
        <v>46296</v>
      </c>
      <c r="D3619" t="inlineStr">
        <is>
          <t>2026-10</t>
        </is>
      </c>
      <c r="E3619" t="inlineStr">
        <is>
          <t>Wk of 2026-09-28</t>
        </is>
      </c>
      <c r="F3619" t="inlineStr">
        <is>
          <t>Connected</t>
        </is>
      </c>
      <c r="G3619" s="39" t="str">
        <f>IF(ISNUMBER(MATCH(F3619,QualityStatuses,0)),"Quality Lead","Non-Quality Lead")</f>
        <v>Non-Quality Lead</v>
      </c>
      <c r="H3619" s="39" t="str">
        <f>IFERROR(INDEX(CampTypes,MATCH(I3619,CampList,0)),"Unattributed")</f>
        <v>Old</v>
      </c>
      <c r="I3619" t="inlineStr">
        <is>
          <t>E_Natuf_Amazon_29092026</t>
        </is>
      </c>
      <c r="J3619" t="inlineStr">
        <is>
          <t>E_Natuf_Amazon_29092026</t>
        </is>
      </c>
      <c r="K3619" t="inlineStr">
        <is>
          <t>Direct (campaign tagged in CRM)</t>
        </is>
      </c>
      <c r="L3619" t="inlineStr">
        <is>
          <t>E_Natuf_Amazon_29092026_Ad Set</t>
        </is>
      </c>
      <c r="M3619" t="inlineStr">
        <is>
          <t>E_Natuf_Amazon_29092026_Ad Set</t>
        </is>
      </c>
      <c r="N3619" t="inlineStr">
        <is>
          <t>E_Natuf_Amazon_29092026_Ad Set_Ad</t>
        </is>
      </c>
      <c r="O3619" t="inlineStr">
        <is>
          <t>Natuf</t>
        </is>
      </c>
      <c r="P3619" t="inlineStr">
        <is>
          <t>Facebook</t>
        </is>
      </c>
      <c r="Q3619" t="inlineStr">
        <is>
          <t>Tejaswini Tarigopula</t>
        </is>
      </c>
      <c r="R3619" t="inlineStr">
        <is>
          <t>Arjuman Vidya Sagar</t>
        </is>
      </c>
      <c r="S3619" t="inlineStr">
        <is>
          <t>-</t>
        </is>
      </c>
      <c r="T3619" t="inlineStr">
        <is>
          <t>allAyodhya</t>
        </is>
      </c>
      <c r="U3619" t="inlineStr">
        <is>
          <t xml:space="preserve"> </t>
        </is>
      </c>
      <c r="V3619" t="n">
        <v>2</v>
      </c>
      <c r="W3619" t="n">
        <v>1</v>
      </c>
      <c r="X3619" t="inlineStr">
        <is>
          <t>XXXXXX1205</t>
        </is>
      </c>
      <c r="Y3619" s="72" t="n">
        <v>46326.52037037037</v>
      </c>
    </row>
    <row r="3620">
      <c r="A3620" s="39" t="inlineStr">
        <is>
          <t>6abdb77a44ed2238a0838b2a</t>
        </is>
      </c>
      <c r="B3620" s="72" t="n">
        <v>46296.29131944444</v>
      </c>
      <c r="C3620" s="70" t="n">
        <v>46296</v>
      </c>
      <c r="D3620" t="inlineStr">
        <is>
          <t>2026-10</t>
        </is>
      </c>
      <c r="E3620" t="inlineStr">
        <is>
          <t>Wk of 2026-09-28</t>
        </is>
      </c>
      <c r="F3620" t="inlineStr">
        <is>
          <t>New Lead</t>
        </is>
      </c>
      <c r="G3620" s="39" t="str">
        <f>IF(ISNUMBER(MATCH(F3620,QualityStatuses,0)),"Quality Lead","Non-Quality Lead")</f>
        <v>Non-Quality Lead</v>
      </c>
      <c r="H3620" s="39" t="str">
        <f>IFERROR(INDEX(CampTypes,MATCH(I3620,CampList,0)),"Unattributed")</f>
        <v>Old</v>
      </c>
      <c r="I3620" t="inlineStr">
        <is>
          <t>E_Suresh_Natuf_Kiosk_07072026</t>
        </is>
      </c>
      <c r="J3620" t="inlineStr">
        <is>
          <t>E_Suresh_Natuf_Kiosk_07072026</t>
        </is>
      </c>
      <c r="K3620" t="inlineStr">
        <is>
          <t>Direct (campaign tagged in CRM)</t>
        </is>
      </c>
      <c r="L3620" t="inlineStr">
        <is>
          <t>E_Suresh_Natuf_Kiosk_07072026_Adset5</t>
        </is>
      </c>
      <c r="M3620" t="inlineStr">
        <is>
          <t>E_Suresh_Natuf_Kiosk_07072026_Adset5</t>
        </is>
      </c>
      <c r="N3620" t="inlineStr">
        <is>
          <t>E_Hindi_Suresh_Natuf_Kiosk_07072026_Adset5_ad3 – Copy 2</t>
        </is>
      </c>
      <c r="O3620" t="inlineStr">
        <is>
          <t>Natuf</t>
        </is>
      </c>
      <c r="P3620" t="inlineStr">
        <is>
          <t>Facebook</t>
        </is>
      </c>
      <c r="Q3620" t="inlineStr">
        <is>
          <t>Tejaswini Tarigopula</t>
        </is>
      </c>
      <c r="R3620" t="inlineStr">
        <is>
          <t>Rauth Sanketh</t>
        </is>
      </c>
      <c r="S3620" t="inlineStr">
        <is>
          <t>-</t>
        </is>
      </c>
      <c r="T3620" t="inlineStr">
        <is>
          <t>Mumbai</t>
        </is>
      </c>
      <c r="U3620" t="inlineStr">
        <is>
          <t xml:space="preserve"> </t>
        </is>
      </c>
      <c r="V3620" t="n">
        <v>9</v>
      </c>
      <c r="W3620" t="n">
        <v>3</v>
      </c>
      <c r="X3620" t="inlineStr">
        <is>
          <t>XXXXXX1723</t>
        </is>
      </c>
      <c r="Y3620" s="72" t="n">
        <v>46325.46074074074</v>
      </c>
    </row>
    <row r="3621">
      <c r="A3621" s="39" t="inlineStr">
        <is>
          <t>6abdb653c34fcf541a28c28f</t>
        </is>
      </c>
      <c r="B3621" s="72" t="n">
        <v>46296.28790509259</v>
      </c>
      <c r="C3621" s="70" t="n">
        <v>46296</v>
      </c>
      <c r="D3621" t="inlineStr">
        <is>
          <t>2026-10</t>
        </is>
      </c>
      <c r="E3621" t="inlineStr">
        <is>
          <t>Wk of 2026-09-28</t>
        </is>
      </c>
      <c r="F3621" t="inlineStr">
        <is>
          <t>Lost</t>
        </is>
      </c>
      <c r="G3621" s="39" t="str">
        <f>IF(ISNUMBER(MATCH(F3621,QualityStatuses,0)),"Quality Lead","Non-Quality Lead")</f>
        <v>Non-Quality Lead</v>
      </c>
      <c r="H3621" s="39" t="str">
        <f>IFERROR(INDEX(CampTypes,MATCH(I3621,CampList,0)),"Unattributed")</f>
        <v>Old</v>
      </c>
      <c r="I3621" t="inlineStr">
        <is>
          <t>E_Natuf_Foco_10092026</t>
        </is>
      </c>
      <c r="J3621" t="inlineStr">
        <is>
          <t>E_Natuf_Foco_10092026</t>
        </is>
      </c>
      <c r="K3621" t="inlineStr">
        <is>
          <t>Direct (campaign tagged in CRM)</t>
        </is>
      </c>
      <c r="L3621" t="inlineStr">
        <is>
          <t>E_Natuf_Foco_10092026_Ad Set4</t>
        </is>
      </c>
      <c r="M3621" t="inlineStr">
        <is>
          <t>E_Natuf_Foco_10092026_Ad Set4</t>
        </is>
      </c>
      <c r="N3621" t="inlineStr">
        <is>
          <t>E_Natuf_Foco_10092026_Ad Set4_Ad4 -1</t>
        </is>
      </c>
      <c r="O3621" t="inlineStr">
        <is>
          <t>Natuf</t>
        </is>
      </c>
      <c r="P3621" t="inlineStr">
        <is>
          <t>Facebook</t>
        </is>
      </c>
      <c r="Q3621" t="inlineStr">
        <is>
          <t>Tejaswini Tarigopula</t>
        </is>
      </c>
      <c r="R3621" t="inlineStr">
        <is>
          <t>Shivani Sharma</t>
        </is>
      </c>
      <c r="S3621" t="inlineStr">
        <is>
          <t>DNP - Did Not Pick Up</t>
        </is>
      </c>
      <c r="T3621" t="inlineStr">
        <is>
          <t>Pinjore</t>
        </is>
      </c>
      <c r="U3621" t="inlineStr">
        <is>
          <t xml:space="preserve"> </t>
        </is>
      </c>
      <c r="V3621" t="n">
        <v>5</v>
      </c>
      <c r="W3621" t="n">
        <v>0</v>
      </c>
      <c r="X3621" t="inlineStr">
        <is>
          <t>XXXXXX0190</t>
        </is>
      </c>
      <c r="Y3621" s="72" t="n">
        <v>46326.52037037037</v>
      </c>
    </row>
    <row r="3622">
      <c r="A3622" s="39" t="inlineStr">
        <is>
          <t>6abd9485d4a4ec457c196a31</t>
        </is>
      </c>
      <c r="B3622" s="72" t="n">
        <v>46296.18774305555</v>
      </c>
      <c r="C3622" s="70" t="n">
        <v>46296</v>
      </c>
      <c r="D3622" t="inlineStr">
        <is>
          <t>2026-10</t>
        </is>
      </c>
      <c r="E3622" t="inlineStr">
        <is>
          <t>Wk of 2026-09-28</t>
        </is>
      </c>
      <c r="F3622" t="inlineStr">
        <is>
          <t>Attempt 1</t>
        </is>
      </c>
      <c r="G3622" s="39" t="str">
        <f>IF(ISNUMBER(MATCH(F3622,QualityStatuses,0)),"Quality Lead","Non-Quality Lead")</f>
        <v>Non-Quality Lead</v>
      </c>
      <c r="H3622" s="39" t="str">
        <f>IFERROR(INDEX(CampTypes,MATCH(I3622,CampList,0)),"Unattributed")</f>
        <v>Old</v>
      </c>
      <c r="I3622" t="inlineStr">
        <is>
          <t>E_Selva_Natuf_All_07072026</t>
        </is>
      </c>
      <c r="J3622" t="inlineStr">
        <is>
          <t>E_Selva_Natuf_All_07072026</t>
        </is>
      </c>
      <c r="K3622" t="inlineStr">
        <is>
          <t>Direct (campaign tagged in CRM)</t>
        </is>
      </c>
      <c r="L3622" t="inlineStr">
        <is>
          <t>E_Selva_Natuf_Sign_07072026_Adset3</t>
        </is>
      </c>
      <c r="M3622" t="inlineStr">
        <is>
          <t>E_Selva_Natuf_Sign_07072026_Adset3</t>
        </is>
      </c>
      <c r="N3622" t="inlineStr">
        <is>
          <t>E_Selva_Natuf_Sign_07072026_Adset2_Ad1</t>
        </is>
      </c>
      <c r="O3622" t="inlineStr">
        <is>
          <t>Natuf</t>
        </is>
      </c>
      <c r="P3622" t="inlineStr">
        <is>
          <t>Facebook</t>
        </is>
      </c>
      <c r="Q3622" t="inlineStr">
        <is>
          <t>Tejaswini Tarigopula</t>
        </is>
      </c>
      <c r="R3622" t="inlineStr">
        <is>
          <t>Shivamani</t>
        </is>
      </c>
      <c r="S3622" t="inlineStr">
        <is>
          <t>-</t>
        </is>
      </c>
      <c r="T3622" t="inlineStr">
        <is>
          <t>Surat</t>
        </is>
      </c>
      <c r="U3622" t="inlineStr">
        <is>
          <t xml:space="preserve"> </t>
        </is>
      </c>
      <c r="V3622" t="n">
        <v>1</v>
      </c>
      <c r="W3622" t="n">
        <v>1</v>
      </c>
      <c r="X3622" t="inlineStr">
        <is>
          <t>XXXXXX8910</t>
        </is>
      </c>
      <c r="Y3622" s="72" t="n">
        <v>46326.52037037037</v>
      </c>
    </row>
    <row r="3623">
      <c r="A3623" s="39" t="inlineStr">
        <is>
          <t>6abd5bf156ab4218f6e708ab</t>
        </is>
      </c>
      <c r="B3623" s="72" t="n">
        <v>46296.02010416667</v>
      </c>
      <c r="C3623" s="70" t="n">
        <v>46296</v>
      </c>
      <c r="D3623" t="inlineStr">
        <is>
          <t>2026-10</t>
        </is>
      </c>
      <c r="E3623" t="inlineStr">
        <is>
          <t>Wk of 2026-09-28</t>
        </is>
      </c>
      <c r="F3623" t="inlineStr">
        <is>
          <t>Connected</t>
        </is>
      </c>
      <c r="G3623" s="39" t="str">
        <f>IF(ISNUMBER(MATCH(F3623,QualityStatuses,0)),"Quality Lead","Non-Quality Lead")</f>
        <v>Non-Quality Lead</v>
      </c>
      <c r="H3623" s="39" t="str">
        <f>IFERROR(INDEX(CampTypes,MATCH(I3623,CampList,0)),"Unattributed")</f>
        <v>Old</v>
      </c>
      <c r="I3623" t="inlineStr">
        <is>
          <t>E_Natuf_Generic_13082026</t>
        </is>
      </c>
      <c r="J3623" t="inlineStr">
        <is>
          <t>E_Natuf_Generic_13082026</t>
        </is>
      </c>
      <c r="K3623" t="inlineStr">
        <is>
          <t>Direct (campaign tagged in CRM)</t>
        </is>
      </c>
      <c r="L3623" t="inlineStr">
        <is>
          <t>E_Natuf_Generic_13082026_Adset1</t>
        </is>
      </c>
      <c r="M3623" t="inlineStr">
        <is>
          <t>E_Natuf_Generic_13082026_Adset1</t>
        </is>
      </c>
      <c r="N3623" t="inlineStr">
        <is>
          <t>E_Natuf_Generic_13082026_Adset1_Ad1</t>
        </is>
      </c>
      <c r="O3623" t="inlineStr">
        <is>
          <t>Natuf</t>
        </is>
      </c>
      <c r="P3623" t="inlineStr">
        <is>
          <t>Facebook</t>
        </is>
      </c>
      <c r="Q3623" t="inlineStr">
        <is>
          <t>Deepak Rai</t>
        </is>
      </c>
      <c r="R3623" t="inlineStr">
        <is>
          <t>Tejaswini Tarigopula</t>
        </is>
      </c>
      <c r="S3623" t="inlineStr">
        <is>
          <t>-</t>
        </is>
      </c>
      <c r="T3623" t="inlineStr">
        <is>
          <t>Hyderabad</t>
        </is>
      </c>
      <c r="U3623" t="inlineStr">
        <is>
          <t xml:space="preserve"> </t>
        </is>
      </c>
      <c r="V3623" t="n">
        <v>3</v>
      </c>
      <c r="W3623" t="n">
        <v>1</v>
      </c>
      <c r="X3623" t="inlineStr">
        <is>
          <t>XXXXXX0159</t>
        </is>
      </c>
      <c r="Y3623" s="72" t="n">
        <v>46326.52037037037</v>
      </c>
    </row>
    <row r="3624">
      <c r="A3624" s="39" t="inlineStr">
        <is>
          <t>6abd59185cd7f100caecad96</t>
        </is>
      </c>
      <c r="B3624" s="72" t="n">
        <v>46296.01166666667</v>
      </c>
      <c r="C3624" s="70" t="n">
        <v>46296</v>
      </c>
      <c r="D3624" t="inlineStr">
        <is>
          <t>2026-10</t>
        </is>
      </c>
      <c r="E3624" t="inlineStr">
        <is>
          <t>Wk of 2026-09-28</t>
        </is>
      </c>
      <c r="F3624" t="inlineStr">
        <is>
          <t>Nurture</t>
        </is>
      </c>
      <c r="G3624" s="39" t="str">
        <f>IF(ISNUMBER(MATCH(F3624,QualityStatuses,0)),"Quality Lead","Non-Quality Lead")</f>
        <v>Non-Quality Lead</v>
      </c>
      <c r="H3624" s="39" t="str">
        <f>IFERROR(INDEX(CampTypes,MATCH(I3624,CampList,0)),"Unattributed")</f>
        <v>Old</v>
      </c>
      <c r="I3624" t="inlineStr">
        <is>
          <t>E_Natuf_Generic_09092026</t>
        </is>
      </c>
      <c r="J3624" t="inlineStr">
        <is>
          <t>E_Natuf_Generic_09092026</t>
        </is>
      </c>
      <c r="K3624" t="inlineStr">
        <is>
          <t>Direct (campaign tagged in CRM)</t>
        </is>
      </c>
      <c r="L3624" t="inlineStr">
        <is>
          <t>E_Natuf_Generic_09092026_Ad set1</t>
        </is>
      </c>
      <c r="M3624" t="inlineStr">
        <is>
          <t>E_Natuf_Generic_09092026_Ad set1</t>
        </is>
      </c>
      <c r="N3624" t="inlineStr">
        <is>
          <t>E_Natuf_Generic_09092026_Ad set1_Ad</t>
        </is>
      </c>
      <c r="O3624" t="inlineStr">
        <is>
          <t>Natuf</t>
        </is>
      </c>
      <c r="P3624" t="inlineStr">
        <is>
          <t>Facebook</t>
        </is>
      </c>
      <c r="Q3624" t="inlineStr">
        <is>
          <t>Marshal Malbari</t>
        </is>
      </c>
      <c r="R3624" t="inlineStr">
        <is>
          <t>Drishti Lodhia</t>
        </is>
      </c>
      <c r="S3624" t="inlineStr">
        <is>
          <t>-</t>
        </is>
      </c>
      <c r="T3624" t="inlineStr">
        <is>
          <t>Puducherry</t>
        </is>
      </c>
      <c r="U3624" t="inlineStr">
        <is>
          <t xml:space="preserve"> </t>
        </is>
      </c>
      <c r="V3624" t="n">
        <v>4</v>
      </c>
      <c r="W3624" t="n">
        <v>2</v>
      </c>
      <c r="X3624" t="inlineStr">
        <is>
          <t>XXXXXX8880</t>
        </is>
      </c>
      <c r="Y3624" s="72" t="n">
        <v>46326.52037037037</v>
      </c>
    </row>
    <row r="3625">
      <c r="A3625" s="39" t="inlineStr">
        <is>
          <t>6abd588d00bef7c29b262fde</t>
        </is>
      </c>
      <c r="B3625" s="72" t="n">
        <v>46296.01005787037</v>
      </c>
      <c r="C3625" s="70" t="n">
        <v>46296</v>
      </c>
      <c r="D3625" t="inlineStr">
        <is>
          <t>2026-10</t>
        </is>
      </c>
      <c r="E3625" t="inlineStr">
        <is>
          <t>Wk of 2026-09-28</t>
        </is>
      </c>
      <c r="F3625" t="inlineStr">
        <is>
          <t>Meeting Conducted</t>
        </is>
      </c>
      <c r="G3625" s="39" t="str">
        <f>IF(ISNUMBER(MATCH(F3625,QualityStatuses,0)),"Quality Lead","Non-Quality Lead")</f>
        <v>Quality Lead</v>
      </c>
      <c r="H3625" s="39" t="str">
        <f>IFERROR(INDEX(CampTypes,MATCH(I3625,CampList,0)),"Unattributed")</f>
        <v>Old</v>
      </c>
      <c r="I3625" t="inlineStr">
        <is>
          <t>E_Natuf_Generic_09092026</t>
        </is>
      </c>
      <c r="J3625" t="inlineStr">
        <is>
          <t>E_Natuf_Generic_09092026</t>
        </is>
      </c>
      <c r="K3625" t="inlineStr">
        <is>
          <t>Direct (campaign tagged in CRM)</t>
        </is>
      </c>
      <c r="L3625" t="inlineStr">
        <is>
          <t>E_Natuf_Generic_23092026_Ad set2</t>
        </is>
      </c>
      <c r="M3625" t="inlineStr">
        <is>
          <t>E_Natuf_Generic_23092026_Ad set2</t>
        </is>
      </c>
      <c r="N3625" t="inlineStr">
        <is>
          <t>E_Natuf_Generic_23092026_Ad set2_Ad2</t>
        </is>
      </c>
      <c r="O3625" t="inlineStr">
        <is>
          <t>Natuf</t>
        </is>
      </c>
      <c r="P3625" t="inlineStr">
        <is>
          <t>Facebook</t>
        </is>
      </c>
      <c r="Q3625" t="inlineStr">
        <is>
          <t>Tejaswini Tarigopula</t>
        </is>
      </c>
      <c r="R3625" t="inlineStr">
        <is>
          <t>Arjuman Vidya Sagar</t>
        </is>
      </c>
      <c r="S3625" t="inlineStr">
        <is>
          <t>-</t>
        </is>
      </c>
      <c r="T3625" t="inlineStr">
        <is>
          <t>Ahilyanagar</t>
        </is>
      </c>
      <c r="U3625" t="inlineStr">
        <is>
          <t xml:space="preserve"> </t>
        </is>
      </c>
      <c r="V3625" t="n">
        <v>14</v>
      </c>
      <c r="W3625" t="n">
        <v>5</v>
      </c>
      <c r="X3625" t="inlineStr">
        <is>
          <t>XXXXXX5099</t>
        </is>
      </c>
      <c r="Y3625" s="72" t="n">
        <v>46326.52037037037</v>
      </c>
    </row>
    <row r="3626">
      <c r="A3626" s="39" t="inlineStr">
        <is>
          <t>6abd58394d637d28c79e3a7d</t>
        </is>
      </c>
      <c r="B3626" s="72" t="n">
        <v>46296.00908564815</v>
      </c>
      <c r="C3626" s="70" t="n">
        <v>46296</v>
      </c>
      <c r="D3626" t="inlineStr">
        <is>
          <t>2026-10</t>
        </is>
      </c>
      <c r="E3626" t="inlineStr">
        <is>
          <t>Wk of 2026-09-28</t>
        </is>
      </c>
      <c r="F3626" t="inlineStr">
        <is>
          <t>Attempt 1</t>
        </is>
      </c>
      <c r="G3626" s="39" t="str">
        <f>IF(ISNUMBER(MATCH(F3626,QualityStatuses,0)),"Quality Lead","Non-Quality Lead")</f>
        <v>Non-Quality Lead</v>
      </c>
      <c r="H3626" s="39" t="str">
        <f>IFERROR(INDEX(CampTypes,MATCH(I3626,CampList,0)),"Unattributed")</f>
        <v>Old</v>
      </c>
      <c r="I3626" t="inlineStr">
        <is>
          <t>E_Suresh_Natuf_Kiosk_07072026</t>
        </is>
      </c>
      <c r="J3626" t="inlineStr">
        <is>
          <t>E_Suresh_Natuf_Kiosk_07072026</t>
        </is>
      </c>
      <c r="K3626" t="inlineStr">
        <is>
          <t>Direct (campaign tagged in CRM)</t>
        </is>
      </c>
      <c r="L3626" t="inlineStr">
        <is>
          <t>E_Suresh_Natuf_Kiosk_07072026_Adset5</t>
        </is>
      </c>
      <c r="M3626" t="inlineStr">
        <is>
          <t>E_Suresh_Natuf_Kiosk_07072026_Adset5</t>
        </is>
      </c>
      <c r="N3626" t="inlineStr">
        <is>
          <t>E_Hindi_Suresh_Natuf_Kiosk_07072026_Adset5_ad3 – Copy 2</t>
        </is>
      </c>
      <c r="O3626" t="inlineStr">
        <is>
          <t>Natuf</t>
        </is>
      </c>
      <c r="P3626" t="inlineStr">
        <is>
          <t>Facebook</t>
        </is>
      </c>
      <c r="Q3626" t="inlineStr">
        <is>
          <t>Tejaswini Tarigopula</t>
        </is>
      </c>
      <c r="R3626" t="inlineStr">
        <is>
          <t>Rauth Sanketh</t>
        </is>
      </c>
      <c r="S3626" t="inlineStr">
        <is>
          <t>-</t>
        </is>
      </c>
      <c r="T3626" t="inlineStr">
        <is>
          <t>Kushtagi</t>
        </is>
      </c>
      <c r="U3626" t="inlineStr">
        <is>
          <t xml:space="preserve"> </t>
        </is>
      </c>
      <c r="V3626" t="n">
        <v>2</v>
      </c>
      <c r="W3626" t="n">
        <v>0</v>
      </c>
      <c r="X3626" t="inlineStr">
        <is>
          <t>XXXXXX1919</t>
        </is>
      </c>
      <c r="Y3626" s="72" t="n">
        <v>46326.52037037037</v>
      </c>
    </row>
    <row r="3627">
      <c r="A3627" s="39" t="inlineStr">
        <is>
          <t>6abd57682a69a04f72f479c2</t>
        </is>
      </c>
      <c r="B3627" s="72" t="n">
        <v>46296.00666666667</v>
      </c>
      <c r="C3627" s="70" t="n">
        <v>46296</v>
      </c>
      <c r="D3627" t="inlineStr">
        <is>
          <t>2026-10</t>
        </is>
      </c>
      <c r="E3627" t="inlineStr">
        <is>
          <t>Wk of 2026-09-28</t>
        </is>
      </c>
      <c r="F3627" t="inlineStr">
        <is>
          <t>Attempt 1</t>
        </is>
      </c>
      <c r="G3627" s="39" t="str">
        <f>IF(ISNUMBER(MATCH(F3627,QualityStatuses,0)),"Quality Lead","Non-Quality Lead")</f>
        <v>Non-Quality Lead</v>
      </c>
      <c r="H3627" s="39" t="str">
        <f>IFERROR(INDEX(CampTypes,MATCH(I3627,CampList,0)),"Unattributed")</f>
        <v>Old</v>
      </c>
      <c r="I3627" t="inlineStr">
        <is>
          <t>E_Suresh_Natuf_Kiosk_07072026</t>
        </is>
      </c>
      <c r="J3627" t="inlineStr">
        <is>
          <t>E_Suresh_Natuf_Kiosk_07072026</t>
        </is>
      </c>
      <c r="K3627" t="inlineStr">
        <is>
          <t>Direct (campaign tagged in CRM)</t>
        </is>
      </c>
      <c r="L3627" t="inlineStr">
        <is>
          <t>E_Suresh_Natuf_Kiosk_07072026_Adset5</t>
        </is>
      </c>
      <c r="M3627" t="inlineStr">
        <is>
          <t>E_Suresh_Natuf_Kiosk_07072026_Adset5</t>
        </is>
      </c>
      <c r="N3627" t="inlineStr">
        <is>
          <t>E_Hindi_Suresh_Natuf_Kiosk_07072026_Adset5_ad3 – Copy 2</t>
        </is>
      </c>
      <c r="O3627" t="inlineStr">
        <is>
          <t>Natuf</t>
        </is>
      </c>
      <c r="P3627" t="inlineStr">
        <is>
          <t>Facebook</t>
        </is>
      </c>
      <c r="Q3627" t="inlineStr">
        <is>
          <t>Tejaswini Tarigopula</t>
        </is>
      </c>
      <c r="R3627" t="inlineStr">
        <is>
          <t>Shivani Sharma</t>
        </is>
      </c>
      <c r="S3627" t="inlineStr">
        <is>
          <t>-</t>
        </is>
      </c>
      <c r="T3627" t="inlineStr">
        <is>
          <t>Mississauga</t>
        </is>
      </c>
      <c r="U3627" t="inlineStr">
        <is>
          <t xml:space="preserve"> </t>
        </is>
      </c>
      <c r="V3627" t="n">
        <v>0</v>
      </c>
      <c r="W3627" t="n">
        <v>0</v>
      </c>
      <c r="X3627" t="inlineStr">
        <is>
          <t>XXXXXX4442</t>
        </is>
      </c>
      <c r="Y3627" s="72" t="n">
        <v>46326.52037037037</v>
      </c>
    </row>
    <row r="3628">
      <c r="A3628" s="39" t="inlineStr">
        <is>
          <t>6abd55b450b9d169a360a76e</t>
        </is>
      </c>
      <c r="B3628" s="72" t="n">
        <v>46296.00162037037</v>
      </c>
      <c r="C3628" s="70" t="n">
        <v>46296</v>
      </c>
      <c r="D3628" t="inlineStr">
        <is>
          <t>2026-10</t>
        </is>
      </c>
      <c r="E3628" t="inlineStr">
        <is>
          <t>Wk of 2026-09-28</t>
        </is>
      </c>
      <c r="F3628" t="inlineStr">
        <is>
          <t>Attempt 1</t>
        </is>
      </c>
      <c r="G3628" s="39" t="str">
        <f>IF(ISNUMBER(MATCH(F3628,QualityStatuses,0)),"Quality Lead","Non-Quality Lead")</f>
        <v>Non-Quality Lead</v>
      </c>
      <c r="H3628" s="39" t="str">
        <f>IFERROR(INDEX(CampTypes,MATCH(I3628,CampList,0)),"Unattributed")</f>
        <v>Old</v>
      </c>
      <c r="I3628" t="inlineStr">
        <is>
          <t>E_Suresh_Natuf_Kiosk_07072026</t>
        </is>
      </c>
      <c r="J3628" t="inlineStr">
        <is>
          <t>E_Suresh_Natuf_Kiosk_07072026</t>
        </is>
      </c>
      <c r="K3628" t="inlineStr">
        <is>
          <t>Direct (campaign tagged in CRM)</t>
        </is>
      </c>
      <c r="L3628" t="inlineStr">
        <is>
          <t>E_Suresh_Natuf_Kiosk_07072026_Adset5</t>
        </is>
      </c>
      <c r="M3628" t="inlineStr">
        <is>
          <t>E_Suresh_Natuf_Kiosk_07072026_Adset5</t>
        </is>
      </c>
      <c r="N3628" t="inlineStr">
        <is>
          <t>E_Hindi_Suresh_Natuf_Kiosk_07072026_Adset5_ad3 – Copy 2</t>
        </is>
      </c>
      <c r="O3628" t="inlineStr">
        <is>
          <t>Natuf</t>
        </is>
      </c>
      <c r="P3628" t="inlineStr">
        <is>
          <t>Facebook</t>
        </is>
      </c>
      <c r="Q3628" t="inlineStr">
        <is>
          <t>Tejaswini Tarigopula</t>
        </is>
      </c>
      <c r="R3628" t="inlineStr">
        <is>
          <t>Shivamani</t>
        </is>
      </c>
      <c r="S3628" t="inlineStr">
        <is>
          <t>-</t>
        </is>
      </c>
      <c r="T3628" t="inlineStr">
        <is>
          <t>Bhopal</t>
        </is>
      </c>
      <c r="U3628" t="inlineStr">
        <is>
          <t xml:space="preserve"> </t>
        </is>
      </c>
      <c r="V3628" t="n">
        <v>0</v>
      </c>
      <c r="W3628" t="n">
        <v>0</v>
      </c>
      <c r="X3628" t="inlineStr">
        <is>
          <t>XXXXXX6634</t>
        </is>
      </c>
      <c r="Y3628" s="72" t="n">
        <v>46326.52037037037</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FF9CA3AF"/>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4.5"/>
  <cols>
    <col width="26.7265625" customWidth="1" min="1" max="1"/>
    <col width="17.7265625" customWidth="1" min="2" max="2"/>
    <col width="18.7265625" customWidth="1" min="3" max="3"/>
    <col width="60.7265625" customWidth="1" min="4" max="4"/>
    <col width="52.7265625" customWidth="1" min="5" max="5"/>
    <col width="56.7265625" customWidth="1" min="6" max="6"/>
    <col width="24.7265625" customWidth="1" min="7" max="7"/>
    <col width="12.7265625" customWidth="1" min="8" max="8"/>
    <col width="70.7265625" customWidth="1" min="9" max="9"/>
  </cols>
  <sheetData>
    <row r="1" ht="30" customHeight="1">
      <c r="A1" s="3" t="inlineStr">
        <is>
          <t>Lead ID</t>
        </is>
      </c>
      <c r="B1" s="3" t="inlineStr">
        <is>
          <t>Created On</t>
        </is>
      </c>
      <c r="C1" s="3" t="inlineStr">
        <is>
          <t>CRM Brand (as tagged)</t>
        </is>
      </c>
      <c r="D1" s="3" t="inlineStr">
        <is>
          <t>Campaign (as in CRM)</t>
        </is>
      </c>
      <c r="E1" s="3" t="inlineStr">
        <is>
          <t>Ad Set (as in CRM)</t>
        </is>
      </c>
      <c r="F1" s="3" t="inlineStr">
        <is>
          <t>Ad (as in CRM)</t>
        </is>
      </c>
      <c r="G1" s="3" t="inlineStr">
        <is>
          <t>Status</t>
        </is>
      </c>
      <c r="H1" s="3" t="inlineStr">
        <is>
          <t>Quality status?</t>
        </is>
      </c>
      <c r="I1" s="3" t="inlineStr">
        <is>
          <t>Exclusion reason</t>
        </is>
      </c>
    </row>
    <row r="2">
      <c r="A2" t="inlineStr">
        <is>
          <t>6ae2e7617c04024dab0b778d</t>
        </is>
      </c>
      <c r="B2" s="72" t="n">
        <v>46324.4984375</v>
      </c>
      <c r="C2" t="inlineStr">
        <is>
          <t>In House Natuf</t>
        </is>
      </c>
      <c r="D2" t="inlineStr">
        <is>
          <t>AAC | Whatsapp| Unit Franchise | India | Aug26 | V4</t>
        </is>
      </c>
      <c r="E2" t="inlineStr">
        <is>
          <t>_</t>
        </is>
      </c>
      <c r="F2" t="inlineStr">
        <is>
          <t>_</t>
        </is>
      </c>
      <c r="G2" t="inlineStr">
        <is>
          <t>Lost</t>
        </is>
      </c>
      <c r="H2" t="inlineStr">
        <is>
          <t>No</t>
        </is>
      </c>
      <c r="I2" t="inlineStr">
        <is>
          <t>Tagged to a Natuf brand in CRM but the campaign belongs to another brand / is not a Natuf campaign</t>
        </is>
      </c>
    </row>
    <row r="3">
      <c r="A3" t="inlineStr">
        <is>
          <t>6adf49e4ab443717580ea488</t>
        </is>
      </c>
      <c r="B3" s="72" t="n">
        <v>46321.75609953704</v>
      </c>
      <c r="C3" t="inlineStr">
        <is>
          <t>FW-Natuf</t>
        </is>
      </c>
      <c r="D3" t="inlineStr">
        <is>
          <t>_</t>
        </is>
      </c>
      <c r="E3" t="inlineStr">
        <is>
          <t>_</t>
        </is>
      </c>
      <c r="F3" t="inlineStr">
        <is>
          <t>_</t>
        </is>
      </c>
      <c r="G3" t="inlineStr">
        <is>
          <t>Attempt 1</t>
        </is>
      </c>
      <c r="H3" t="inlineStr">
        <is>
          <t>No</t>
        </is>
      </c>
      <c r="I3" t="inlineStr">
        <is>
          <t>No campaign and no ad set in CRM; lead source = Excel (bulk/manual upload, not a campaign lead)</t>
        </is>
      </c>
    </row>
    <row r="4">
      <c r="A4" t="inlineStr">
        <is>
          <t>6adf49e5b67450d3ba8405bc</t>
        </is>
      </c>
      <c r="B4" s="72" t="n">
        <v>46321.75609953704</v>
      </c>
      <c r="C4" t="inlineStr">
        <is>
          <t>FW-Shayreen by Natuf</t>
        </is>
      </c>
      <c r="D4" t="inlineStr">
        <is>
          <t>_</t>
        </is>
      </c>
      <c r="E4" t="inlineStr">
        <is>
          <t>_</t>
        </is>
      </c>
      <c r="F4" t="inlineStr">
        <is>
          <t>_</t>
        </is>
      </c>
      <c r="G4" t="inlineStr">
        <is>
          <t>Attempt 1</t>
        </is>
      </c>
      <c r="H4" t="inlineStr">
        <is>
          <t>No</t>
        </is>
      </c>
      <c r="I4" t="inlineStr">
        <is>
          <t>No campaign and no ad set in CRM; lead source = Excel (bulk/manual upload, not a campaign lead)</t>
        </is>
      </c>
    </row>
    <row r="5">
      <c r="A5" t="inlineStr">
        <is>
          <t>6adf49e5dd44a4c03693d9e0</t>
        </is>
      </c>
      <c r="B5" s="72" t="n">
        <v>46321.75609953704</v>
      </c>
      <c r="C5" t="inlineStr">
        <is>
          <t>FW-Shayreen by Natuf</t>
        </is>
      </c>
      <c r="D5" t="inlineStr">
        <is>
          <t>_</t>
        </is>
      </c>
      <c r="E5" t="inlineStr">
        <is>
          <t>_</t>
        </is>
      </c>
      <c r="F5" t="inlineStr">
        <is>
          <t>_</t>
        </is>
      </c>
      <c r="G5" t="inlineStr">
        <is>
          <t>Attempt 2</t>
        </is>
      </c>
      <c r="H5" t="inlineStr">
        <is>
          <t>No</t>
        </is>
      </c>
      <c r="I5" t="inlineStr">
        <is>
          <t>No campaign and no ad set in CRM; lead source = Excel (bulk/manual upload, not a campaign lead)</t>
        </is>
      </c>
    </row>
    <row r="6">
      <c r="A6" t="inlineStr">
        <is>
          <t>6adf49e53a2bb1785af6704c</t>
        </is>
      </c>
      <c r="B6" s="72" t="n">
        <v>46321.75609953704</v>
      </c>
      <c r="C6" t="inlineStr">
        <is>
          <t>FW-Natuf</t>
        </is>
      </c>
      <c r="D6" t="inlineStr">
        <is>
          <t>_</t>
        </is>
      </c>
      <c r="E6" t="inlineStr">
        <is>
          <t>_</t>
        </is>
      </c>
      <c r="F6" t="inlineStr">
        <is>
          <t>_</t>
        </is>
      </c>
      <c r="G6" t="inlineStr">
        <is>
          <t>Connected</t>
        </is>
      </c>
      <c r="H6" t="inlineStr">
        <is>
          <t>No</t>
        </is>
      </c>
      <c r="I6" t="inlineStr">
        <is>
          <t>No campaign and no ad set in CRM; lead source = Excel (bulk/manual upload, not a campaign lead)</t>
        </is>
      </c>
    </row>
    <row r="7">
      <c r="A7" t="inlineStr">
        <is>
          <t>6adf49e27801830101282533</t>
        </is>
      </c>
      <c r="B7" s="72" t="n">
        <v>46321.75609953704</v>
      </c>
      <c r="C7" t="inlineStr">
        <is>
          <t>FW-Natuf</t>
        </is>
      </c>
      <c r="D7" t="inlineStr">
        <is>
          <t>_</t>
        </is>
      </c>
      <c r="E7" t="inlineStr">
        <is>
          <t>_</t>
        </is>
      </c>
      <c r="F7" t="inlineStr">
        <is>
          <t>_</t>
        </is>
      </c>
      <c r="G7" t="inlineStr">
        <is>
          <t>Lost</t>
        </is>
      </c>
      <c r="H7" t="inlineStr">
        <is>
          <t>No</t>
        </is>
      </c>
      <c r="I7" t="inlineStr">
        <is>
          <t>No campaign and no ad set in CRM; lead source = Excel (bulk/manual upload, not a campaign lead)</t>
        </is>
      </c>
    </row>
    <row r="8">
      <c r="A8" t="inlineStr">
        <is>
          <t>6adf49e5a0a145b5e597ace5</t>
        </is>
      </c>
      <c r="B8" s="72" t="n">
        <v>46321.75609953704</v>
      </c>
      <c r="C8" t="inlineStr">
        <is>
          <t>FW-Shayreen by Natuf</t>
        </is>
      </c>
      <c r="D8" t="inlineStr">
        <is>
          <t>_</t>
        </is>
      </c>
      <c r="E8" t="inlineStr">
        <is>
          <t>_</t>
        </is>
      </c>
      <c r="F8" t="inlineStr">
        <is>
          <t>_</t>
        </is>
      </c>
      <c r="G8" t="inlineStr">
        <is>
          <t>Connected</t>
        </is>
      </c>
      <c r="H8" t="inlineStr">
        <is>
          <t>No</t>
        </is>
      </c>
      <c r="I8" t="inlineStr">
        <is>
          <t>No campaign and no ad set in CRM; lead source = Excel (bulk/manual upload, not a campaign lead)</t>
        </is>
      </c>
    </row>
    <row r="9">
      <c r="A9" t="inlineStr">
        <is>
          <t>6adf49e5d21eabe5bac4242c</t>
        </is>
      </c>
      <c r="B9" s="72" t="n">
        <v>46321.75609953704</v>
      </c>
      <c r="C9" t="inlineStr">
        <is>
          <t>FW-Natuf</t>
        </is>
      </c>
      <c r="D9" t="inlineStr">
        <is>
          <t>_</t>
        </is>
      </c>
      <c r="E9" t="inlineStr">
        <is>
          <t>_</t>
        </is>
      </c>
      <c r="F9" t="inlineStr">
        <is>
          <t>_</t>
        </is>
      </c>
      <c r="G9" t="inlineStr">
        <is>
          <t>Attempt 1</t>
        </is>
      </c>
      <c r="H9" t="inlineStr">
        <is>
          <t>No</t>
        </is>
      </c>
      <c r="I9" t="inlineStr">
        <is>
          <t>No campaign and no ad set in CRM; lead source = Excel (bulk/manual upload, not a campaign lead)</t>
        </is>
      </c>
    </row>
    <row r="10">
      <c r="A10" t="inlineStr">
        <is>
          <t>6adf49e5627a368fbe80b1be</t>
        </is>
      </c>
      <c r="B10" s="72" t="n">
        <v>46321.75609953704</v>
      </c>
      <c r="C10" t="inlineStr">
        <is>
          <t>FW-Natuf</t>
        </is>
      </c>
      <c r="D10" t="inlineStr">
        <is>
          <t>_</t>
        </is>
      </c>
      <c r="E10" t="inlineStr">
        <is>
          <t>_</t>
        </is>
      </c>
      <c r="F10" t="inlineStr">
        <is>
          <t>_</t>
        </is>
      </c>
      <c r="G10" t="inlineStr">
        <is>
          <t>Attempt 1</t>
        </is>
      </c>
      <c r="H10" t="inlineStr">
        <is>
          <t>No</t>
        </is>
      </c>
      <c r="I10" t="inlineStr">
        <is>
          <t>No campaign and no ad set in CRM; lead source = Excel (bulk/manual upload, not a campaign lead)</t>
        </is>
      </c>
    </row>
    <row r="11">
      <c r="A11" t="inlineStr">
        <is>
          <t>6adf49e51de63f094504b9a6</t>
        </is>
      </c>
      <c r="B11" s="72" t="n">
        <v>46321.75609953704</v>
      </c>
      <c r="C11" t="inlineStr">
        <is>
          <t>FW-Natuf</t>
        </is>
      </c>
      <c r="D11" t="inlineStr">
        <is>
          <t>_</t>
        </is>
      </c>
      <c r="E11" t="inlineStr">
        <is>
          <t>_</t>
        </is>
      </c>
      <c r="F11" t="inlineStr">
        <is>
          <t>_</t>
        </is>
      </c>
      <c r="G11" t="inlineStr">
        <is>
          <t>Connected</t>
        </is>
      </c>
      <c r="H11" t="inlineStr">
        <is>
          <t>No</t>
        </is>
      </c>
      <c r="I11" t="inlineStr">
        <is>
          <t>No campaign and no ad set in CRM; lead source = Excel (bulk/manual upload, not a campaign lead)</t>
        </is>
      </c>
    </row>
    <row r="12">
      <c r="A12" t="inlineStr">
        <is>
          <t>6adf49e49bf73c7226cd91be</t>
        </is>
      </c>
      <c r="B12" s="72" t="n">
        <v>46321.75609953704</v>
      </c>
      <c r="C12" t="inlineStr">
        <is>
          <t>FW-Natuf</t>
        </is>
      </c>
      <c r="D12" t="inlineStr">
        <is>
          <t>_</t>
        </is>
      </c>
      <c r="E12" t="inlineStr">
        <is>
          <t>_</t>
        </is>
      </c>
      <c r="F12" t="inlineStr">
        <is>
          <t>_</t>
        </is>
      </c>
      <c r="G12" t="inlineStr">
        <is>
          <t>Attempt 1</t>
        </is>
      </c>
      <c r="H12" t="inlineStr">
        <is>
          <t>No</t>
        </is>
      </c>
      <c r="I12" t="inlineStr">
        <is>
          <t>No campaign and no ad set in CRM; lead source = Excel (bulk/manual upload, not a campaign lead)</t>
        </is>
      </c>
    </row>
    <row r="13">
      <c r="A13" t="inlineStr">
        <is>
          <t>6adf49e5c48b833ddb7cb6ce</t>
        </is>
      </c>
      <c r="B13" s="72" t="n">
        <v>46321.75609953704</v>
      </c>
      <c r="C13" t="inlineStr">
        <is>
          <t>FW-Natuf</t>
        </is>
      </c>
      <c r="D13" t="inlineStr">
        <is>
          <t>_</t>
        </is>
      </c>
      <c r="E13" t="inlineStr">
        <is>
          <t>_</t>
        </is>
      </c>
      <c r="F13" t="inlineStr">
        <is>
          <t>_</t>
        </is>
      </c>
      <c r="G13" t="inlineStr">
        <is>
          <t>Lost</t>
        </is>
      </c>
      <c r="H13" t="inlineStr">
        <is>
          <t>No</t>
        </is>
      </c>
      <c r="I13" t="inlineStr">
        <is>
          <t>No campaign and no ad set in CRM; lead source = Excel (bulk/manual upload, not a campaign lead)</t>
        </is>
      </c>
    </row>
    <row r="14">
      <c r="A14" t="inlineStr">
        <is>
          <t>6adf49e49cb0168ad0c36995</t>
        </is>
      </c>
      <c r="B14" s="72" t="n">
        <v>46321.75609953704</v>
      </c>
      <c r="C14" t="inlineStr">
        <is>
          <t>FW-Natuf</t>
        </is>
      </c>
      <c r="D14" t="inlineStr">
        <is>
          <t>_</t>
        </is>
      </c>
      <c r="E14" t="inlineStr">
        <is>
          <t>_</t>
        </is>
      </c>
      <c r="F14" t="inlineStr">
        <is>
          <t>_</t>
        </is>
      </c>
      <c r="G14" t="inlineStr">
        <is>
          <t>Lost</t>
        </is>
      </c>
      <c r="H14" t="inlineStr">
        <is>
          <t>No</t>
        </is>
      </c>
      <c r="I14" t="inlineStr">
        <is>
          <t>No campaign and no ad set in CRM; lead source = Excel (bulk/manual upload, not a campaign lead)</t>
        </is>
      </c>
    </row>
    <row r="15">
      <c r="A15" t="inlineStr">
        <is>
          <t>6adf49e3cb7ab070f7968545</t>
        </is>
      </c>
      <c r="B15" s="72" t="n">
        <v>46321.75609953704</v>
      </c>
      <c r="C15" t="inlineStr">
        <is>
          <t>FW-Shayreen by Natuf</t>
        </is>
      </c>
      <c r="D15" t="inlineStr">
        <is>
          <t>_</t>
        </is>
      </c>
      <c r="E15" t="inlineStr">
        <is>
          <t>_</t>
        </is>
      </c>
      <c r="F15" t="inlineStr">
        <is>
          <t>_</t>
        </is>
      </c>
      <c r="G15" t="inlineStr">
        <is>
          <t>Lost</t>
        </is>
      </c>
      <c r="H15" t="inlineStr">
        <is>
          <t>No</t>
        </is>
      </c>
      <c r="I15" t="inlineStr">
        <is>
          <t>No campaign and no ad set in CRM; lead source = Excel (bulk/manual upload, not a campaign lead)</t>
        </is>
      </c>
    </row>
    <row r="16">
      <c r="A16" t="inlineStr">
        <is>
          <t>6adf49e39241df9489c5f75a</t>
        </is>
      </c>
      <c r="B16" s="72" t="n">
        <v>46321.75609953704</v>
      </c>
      <c r="C16" t="inlineStr">
        <is>
          <t>FW-Shayreen by Natuf</t>
        </is>
      </c>
      <c r="D16" t="inlineStr">
        <is>
          <t>_</t>
        </is>
      </c>
      <c r="E16" t="inlineStr">
        <is>
          <t>_</t>
        </is>
      </c>
      <c r="F16" t="inlineStr">
        <is>
          <t>_</t>
        </is>
      </c>
      <c r="G16" t="inlineStr">
        <is>
          <t>Attempt 1</t>
        </is>
      </c>
      <c r="H16" t="inlineStr">
        <is>
          <t>No</t>
        </is>
      </c>
      <c r="I16" t="inlineStr">
        <is>
          <t>No campaign and no ad set in CRM; lead source = Excel (bulk/manual upload, not a campaign lead)</t>
        </is>
      </c>
    </row>
    <row r="17">
      <c r="A17" t="inlineStr">
        <is>
          <t>6adf49e3b97b5bd07969648b</t>
        </is>
      </c>
      <c r="B17" s="72" t="n">
        <v>46321.75609953704</v>
      </c>
      <c r="C17" t="inlineStr">
        <is>
          <t>FW-Shayreen by Natuf</t>
        </is>
      </c>
      <c r="D17" t="inlineStr">
        <is>
          <t>_</t>
        </is>
      </c>
      <c r="E17" t="inlineStr">
        <is>
          <t>_</t>
        </is>
      </c>
      <c r="F17" t="inlineStr">
        <is>
          <t>_</t>
        </is>
      </c>
      <c r="G17" t="inlineStr">
        <is>
          <t>Attempt 1</t>
        </is>
      </c>
      <c r="H17" t="inlineStr">
        <is>
          <t>No</t>
        </is>
      </c>
      <c r="I17" t="inlineStr">
        <is>
          <t>No campaign and no ad set in CRM; lead source = Excel (bulk/manual upload, not a campaign lead)</t>
        </is>
      </c>
    </row>
    <row r="18">
      <c r="A18" t="inlineStr">
        <is>
          <t>6adf49e3e85f4c743b489712</t>
        </is>
      </c>
      <c r="B18" s="72" t="n">
        <v>46321.75609953704</v>
      </c>
      <c r="C18" t="inlineStr">
        <is>
          <t>FW-Natuf</t>
        </is>
      </c>
      <c r="D18" t="inlineStr">
        <is>
          <t>_</t>
        </is>
      </c>
      <c r="E18" t="inlineStr">
        <is>
          <t>_</t>
        </is>
      </c>
      <c r="F18" t="inlineStr">
        <is>
          <t>_</t>
        </is>
      </c>
      <c r="G18" t="inlineStr">
        <is>
          <t>Attempt 2</t>
        </is>
      </c>
      <c r="H18" t="inlineStr">
        <is>
          <t>No</t>
        </is>
      </c>
      <c r="I18" t="inlineStr">
        <is>
          <t>No campaign and no ad set in CRM; lead source = Excel (bulk/manual upload, not a campaign lead)</t>
        </is>
      </c>
    </row>
    <row r="19">
      <c r="A19" t="inlineStr">
        <is>
          <t>6adf49e21de63f094504b9a2</t>
        </is>
      </c>
      <c r="B19" s="72" t="n">
        <v>46321.75609953704</v>
      </c>
      <c r="C19" t="inlineStr">
        <is>
          <t>FW-Natuf</t>
        </is>
      </c>
      <c r="D19" t="inlineStr">
        <is>
          <t>_</t>
        </is>
      </c>
      <c r="E19" t="inlineStr">
        <is>
          <t>_</t>
        </is>
      </c>
      <c r="F19" t="inlineStr">
        <is>
          <t>_</t>
        </is>
      </c>
      <c r="G19" t="inlineStr">
        <is>
          <t>Attempt 1</t>
        </is>
      </c>
      <c r="H19" t="inlineStr">
        <is>
          <t>No</t>
        </is>
      </c>
      <c r="I19" t="inlineStr">
        <is>
          <t>No campaign and no ad set in CRM; lead source = Excel (bulk/manual upload, not a campaign lead)</t>
        </is>
      </c>
    </row>
    <row r="20">
      <c r="A20" t="inlineStr">
        <is>
          <t>6adf49e2532979db1c5b842a</t>
        </is>
      </c>
      <c r="B20" s="72" t="n">
        <v>46321.75609953704</v>
      </c>
      <c r="C20" t="inlineStr">
        <is>
          <t>FW-Natuf</t>
        </is>
      </c>
      <c r="D20" t="inlineStr">
        <is>
          <t>_</t>
        </is>
      </c>
      <c r="E20" t="inlineStr">
        <is>
          <t>_</t>
        </is>
      </c>
      <c r="F20" t="inlineStr">
        <is>
          <t>_</t>
        </is>
      </c>
      <c r="G20" t="inlineStr">
        <is>
          <t>Lost</t>
        </is>
      </c>
      <c r="H20" t="inlineStr">
        <is>
          <t>No</t>
        </is>
      </c>
      <c r="I20" t="inlineStr">
        <is>
          <t>No campaign and no ad set in CRM; lead source = Excel (bulk/manual upload, not a campaign lead)</t>
        </is>
      </c>
    </row>
    <row r="21">
      <c r="A21" t="inlineStr">
        <is>
          <t>6adf49e1a7e9e7bbec3c504c</t>
        </is>
      </c>
      <c r="B21" s="72" t="n">
        <v>46321.75609953704</v>
      </c>
      <c r="C21" t="inlineStr">
        <is>
          <t>FW-Natuf</t>
        </is>
      </c>
      <c r="D21" t="inlineStr">
        <is>
          <t>_</t>
        </is>
      </c>
      <c r="E21" t="inlineStr">
        <is>
          <t>_</t>
        </is>
      </c>
      <c r="F21" t="inlineStr">
        <is>
          <t>_</t>
        </is>
      </c>
      <c r="G21" t="inlineStr">
        <is>
          <t>Connected</t>
        </is>
      </c>
      <c r="H21" t="inlineStr">
        <is>
          <t>No</t>
        </is>
      </c>
      <c r="I21" t="inlineStr">
        <is>
          <t>No campaign and no ad set in CRM; lead source = Excel (bulk/manual upload, not a campaign lead)</t>
        </is>
      </c>
    </row>
    <row r="22">
      <c r="A22" t="inlineStr">
        <is>
          <t>6adf49e47e5f96524fd9e2c5</t>
        </is>
      </c>
      <c r="B22" s="72" t="n">
        <v>46321.75609953704</v>
      </c>
      <c r="C22" t="inlineStr">
        <is>
          <t>FW-Natuf</t>
        </is>
      </c>
      <c r="D22" t="inlineStr">
        <is>
          <t>_</t>
        </is>
      </c>
      <c r="E22" t="inlineStr">
        <is>
          <t>_</t>
        </is>
      </c>
      <c r="F22" t="inlineStr">
        <is>
          <t>_</t>
        </is>
      </c>
      <c r="G22" t="inlineStr">
        <is>
          <t>Attempt 2</t>
        </is>
      </c>
      <c r="H22" t="inlineStr">
        <is>
          <t>No</t>
        </is>
      </c>
      <c r="I22" t="inlineStr">
        <is>
          <t>No campaign and no ad set in CRM; lead source = Excel (bulk/manual upload, not a campaign lead)</t>
        </is>
      </c>
    </row>
    <row r="23">
      <c r="A23" t="inlineStr">
        <is>
          <t>6adb5496c9026f1512568adf</t>
        </is>
      </c>
      <c r="B23" s="72" t="n">
        <v>46318.75373842593</v>
      </c>
      <c r="C23" t="inlineStr">
        <is>
          <t>FW-Natuf</t>
        </is>
      </c>
      <c r="D23" t="inlineStr">
        <is>
          <t>_</t>
        </is>
      </c>
      <c r="E23" t="inlineStr">
        <is>
          <t>_</t>
        </is>
      </c>
      <c r="F23" t="inlineStr">
        <is>
          <t>_</t>
        </is>
      </c>
      <c r="G23" t="inlineStr">
        <is>
          <t>Attempt 1</t>
        </is>
      </c>
      <c r="H23" t="inlineStr">
        <is>
          <t>No</t>
        </is>
      </c>
      <c r="I23" t="inlineStr">
        <is>
          <t>No campaign and no ad set in CRM; lead source = Excel (bulk/manual upload, not a campaign lead)</t>
        </is>
      </c>
    </row>
    <row r="24">
      <c r="A24" t="inlineStr">
        <is>
          <t>6adb5497f8aba210a5814cc5</t>
        </is>
      </c>
      <c r="B24" s="72" t="n">
        <v>46318.75373842593</v>
      </c>
      <c r="C24" t="inlineStr">
        <is>
          <t>FW-Shayreen by Natuf</t>
        </is>
      </c>
      <c r="D24" t="inlineStr">
        <is>
          <t>_</t>
        </is>
      </c>
      <c r="E24" t="inlineStr">
        <is>
          <t>_</t>
        </is>
      </c>
      <c r="F24" t="inlineStr">
        <is>
          <t>_</t>
        </is>
      </c>
      <c r="G24" t="inlineStr">
        <is>
          <t>Connected</t>
        </is>
      </c>
      <c r="H24" t="inlineStr">
        <is>
          <t>No</t>
        </is>
      </c>
      <c r="I24" t="inlineStr">
        <is>
          <t>No campaign and no ad set in CRM; lead source = Excel (bulk/manual upload, not a campaign lead)</t>
        </is>
      </c>
    </row>
    <row r="25">
      <c r="A25" t="inlineStr">
        <is>
          <t>6adb549714fef6d6d031a560</t>
        </is>
      </c>
      <c r="B25" s="72" t="n">
        <v>46318.75373842593</v>
      </c>
      <c r="C25" t="inlineStr">
        <is>
          <t>FW-Shayreen by Natuf</t>
        </is>
      </c>
      <c r="D25" t="inlineStr">
        <is>
          <t>_</t>
        </is>
      </c>
      <c r="E25" t="inlineStr">
        <is>
          <t>_</t>
        </is>
      </c>
      <c r="F25" t="inlineStr">
        <is>
          <t>_</t>
        </is>
      </c>
      <c r="G25" t="inlineStr">
        <is>
          <t>Attempt 1</t>
        </is>
      </c>
      <c r="H25" t="inlineStr">
        <is>
          <t>No</t>
        </is>
      </c>
      <c r="I25" t="inlineStr">
        <is>
          <t>No campaign and no ad set in CRM; lead source = Excel (bulk/manual upload, not a campaign lead)</t>
        </is>
      </c>
    </row>
    <row r="26">
      <c r="A26" t="inlineStr">
        <is>
          <t>6adb549773302ec45319193a</t>
        </is>
      </c>
      <c r="B26" s="72" t="n">
        <v>46318.75373842593</v>
      </c>
      <c r="C26" t="inlineStr">
        <is>
          <t>FW-Shayreen by Natuf</t>
        </is>
      </c>
      <c r="D26" t="inlineStr">
        <is>
          <t>_</t>
        </is>
      </c>
      <c r="E26" t="inlineStr">
        <is>
          <t>_</t>
        </is>
      </c>
      <c r="F26" t="inlineStr">
        <is>
          <t>_</t>
        </is>
      </c>
      <c r="G26" t="inlineStr">
        <is>
          <t>Connected</t>
        </is>
      </c>
      <c r="H26" t="inlineStr">
        <is>
          <t>No</t>
        </is>
      </c>
      <c r="I26" t="inlineStr">
        <is>
          <t>No campaign and no ad set in CRM; lead source = Excel (bulk/manual upload, not a campaign lead)</t>
        </is>
      </c>
    </row>
    <row r="27">
      <c r="A27" t="inlineStr">
        <is>
          <t>6adb549714fef6d6d031a55f</t>
        </is>
      </c>
      <c r="B27" s="72" t="n">
        <v>46318.75373842593</v>
      </c>
      <c r="C27" t="inlineStr">
        <is>
          <t>FW-Shayreen by Natuf</t>
        </is>
      </c>
      <c r="D27" t="inlineStr">
        <is>
          <t>_</t>
        </is>
      </c>
      <c r="E27" t="inlineStr">
        <is>
          <t>_</t>
        </is>
      </c>
      <c r="F27" t="inlineStr">
        <is>
          <t>_</t>
        </is>
      </c>
      <c r="G27" t="inlineStr">
        <is>
          <t>Lost</t>
        </is>
      </c>
      <c r="H27" t="inlineStr">
        <is>
          <t>No</t>
        </is>
      </c>
      <c r="I27" t="inlineStr">
        <is>
          <t>No campaign and no ad set in CRM; lead source = Excel (bulk/manual upload, not a campaign lead)</t>
        </is>
      </c>
    </row>
    <row r="28">
      <c r="A28" t="inlineStr">
        <is>
          <t>6adb5496c06d4e776212496d</t>
        </is>
      </c>
      <c r="B28" s="72" t="n">
        <v>46318.75373842593</v>
      </c>
      <c r="C28" t="inlineStr">
        <is>
          <t>FW-Natuf</t>
        </is>
      </c>
      <c r="D28" t="inlineStr">
        <is>
          <t>_</t>
        </is>
      </c>
      <c r="E28" t="inlineStr">
        <is>
          <t>_</t>
        </is>
      </c>
      <c r="F28" t="inlineStr">
        <is>
          <t>_</t>
        </is>
      </c>
      <c r="G28" t="inlineStr">
        <is>
          <t>Attempt 1</t>
        </is>
      </c>
      <c r="H28" t="inlineStr">
        <is>
          <t>No</t>
        </is>
      </c>
      <c r="I28" t="inlineStr">
        <is>
          <t>No campaign and no ad set in CRM; lead source = Excel (bulk/manual upload, not a campaign lead)</t>
        </is>
      </c>
    </row>
    <row r="29">
      <c r="A29" t="inlineStr">
        <is>
          <t>6adb5496ec28eb238a494cdd</t>
        </is>
      </c>
      <c r="B29" s="72" t="n">
        <v>46318.75373842593</v>
      </c>
      <c r="C29" t="inlineStr">
        <is>
          <t>FW-Natuf</t>
        </is>
      </c>
      <c r="D29" t="inlineStr">
        <is>
          <t>_</t>
        </is>
      </c>
      <c r="E29" t="inlineStr">
        <is>
          <t>_</t>
        </is>
      </c>
      <c r="F29" t="inlineStr">
        <is>
          <t>_</t>
        </is>
      </c>
      <c r="G29" t="inlineStr">
        <is>
          <t>Attempt 3</t>
        </is>
      </c>
      <c r="H29" t="inlineStr">
        <is>
          <t>No</t>
        </is>
      </c>
      <c r="I29" t="inlineStr">
        <is>
          <t>No campaign and no ad set in CRM; lead source = Excel (bulk/manual upload, not a campaign lead)</t>
        </is>
      </c>
    </row>
    <row r="30">
      <c r="A30" t="inlineStr">
        <is>
          <t>6adb5496f8aba210a5814cc4</t>
        </is>
      </c>
      <c r="B30" s="72" t="n">
        <v>46318.75373842593</v>
      </c>
      <c r="C30" t="inlineStr">
        <is>
          <t>FW-Natuf</t>
        </is>
      </c>
      <c r="D30" t="inlineStr">
        <is>
          <t>_</t>
        </is>
      </c>
      <c r="E30" t="inlineStr">
        <is>
          <t>_</t>
        </is>
      </c>
      <c r="F30" t="inlineStr">
        <is>
          <t>_</t>
        </is>
      </c>
      <c r="G30" t="inlineStr">
        <is>
          <t>Attempt 4</t>
        </is>
      </c>
      <c r="H30" t="inlineStr">
        <is>
          <t>No</t>
        </is>
      </c>
      <c r="I30" t="inlineStr">
        <is>
          <t>No campaign and no ad set in CRM; lead source = Excel (bulk/manual upload, not a campaign lead)</t>
        </is>
      </c>
    </row>
    <row r="31">
      <c r="A31" t="inlineStr">
        <is>
          <t>6adb5496311438b678d89a25</t>
        </is>
      </c>
      <c r="B31" s="72" t="n">
        <v>46318.75373842593</v>
      </c>
      <c r="C31" t="inlineStr">
        <is>
          <t>FW-Natuf</t>
        </is>
      </c>
      <c r="D31" t="inlineStr">
        <is>
          <t>_</t>
        </is>
      </c>
      <c r="E31" t="inlineStr">
        <is>
          <t>_</t>
        </is>
      </c>
      <c r="F31" t="inlineStr">
        <is>
          <t>_</t>
        </is>
      </c>
      <c r="G31" t="inlineStr">
        <is>
          <t>Attempt 1</t>
        </is>
      </c>
      <c r="H31" t="inlineStr">
        <is>
          <t>No</t>
        </is>
      </c>
      <c r="I31" t="inlineStr">
        <is>
          <t>No campaign and no ad set in CRM; lead source = Excel (bulk/manual upload, not a campaign lead)</t>
        </is>
      </c>
    </row>
    <row r="32">
      <c r="A32" t="inlineStr">
        <is>
          <t>6adb549646a72138dd6bacbf</t>
        </is>
      </c>
      <c r="B32" s="72" t="n">
        <v>46318.75373842593</v>
      </c>
      <c r="C32" t="inlineStr">
        <is>
          <t>FW-Natuf</t>
        </is>
      </c>
      <c r="D32" t="inlineStr">
        <is>
          <t>_</t>
        </is>
      </c>
      <c r="E32" t="inlineStr">
        <is>
          <t>_</t>
        </is>
      </c>
      <c r="F32" t="inlineStr">
        <is>
          <t>_</t>
        </is>
      </c>
      <c r="G32" t="inlineStr">
        <is>
          <t>Attempt 1</t>
        </is>
      </c>
      <c r="H32" t="inlineStr">
        <is>
          <t>No</t>
        </is>
      </c>
      <c r="I32" t="inlineStr">
        <is>
          <t>No campaign and no ad set in CRM; lead source = Excel (bulk/manual upload, not a campaign lead)</t>
        </is>
      </c>
    </row>
    <row r="33">
      <c r="A33" t="inlineStr">
        <is>
          <t>6adb54969fe6d15b9eb73513</t>
        </is>
      </c>
      <c r="B33" s="72" t="n">
        <v>46318.75373842593</v>
      </c>
      <c r="C33" t="inlineStr">
        <is>
          <t>FW-Natuf</t>
        </is>
      </c>
      <c r="D33" t="inlineStr">
        <is>
          <t>_</t>
        </is>
      </c>
      <c r="E33" t="inlineStr">
        <is>
          <t>_</t>
        </is>
      </c>
      <c r="F33" t="inlineStr">
        <is>
          <t>_</t>
        </is>
      </c>
      <c r="G33" t="inlineStr">
        <is>
          <t>Lost</t>
        </is>
      </c>
      <c r="H33" t="inlineStr">
        <is>
          <t>No</t>
        </is>
      </c>
      <c r="I33" t="inlineStr">
        <is>
          <t>No campaign and no ad set in CRM; lead source = Excel (bulk/manual upload, not a campaign lead)</t>
        </is>
      </c>
    </row>
    <row r="34">
      <c r="A34" t="inlineStr">
        <is>
          <t>6adb54965bf6ce540a320680</t>
        </is>
      </c>
      <c r="B34" s="72" t="n">
        <v>46318.75373842593</v>
      </c>
      <c r="C34" t="inlineStr">
        <is>
          <t>FW-Natuf</t>
        </is>
      </c>
      <c r="D34" t="inlineStr">
        <is>
          <t>_</t>
        </is>
      </c>
      <c r="E34" t="inlineStr">
        <is>
          <t>_</t>
        </is>
      </c>
      <c r="F34" t="inlineStr">
        <is>
          <t>_</t>
        </is>
      </c>
      <c r="G34" t="inlineStr">
        <is>
          <t>Lost</t>
        </is>
      </c>
      <c r="H34" t="inlineStr">
        <is>
          <t>No</t>
        </is>
      </c>
      <c r="I34" t="inlineStr">
        <is>
          <t>No campaign and no ad set in CRM; lead source = Excel (bulk/manual upload, not a campaign lead)</t>
        </is>
      </c>
    </row>
    <row r="35">
      <c r="A35" t="inlineStr">
        <is>
          <t>6adb5495c524241db6cabb6e</t>
        </is>
      </c>
      <c r="B35" s="72" t="n">
        <v>46318.75373842593</v>
      </c>
      <c r="C35" t="inlineStr">
        <is>
          <t>FW-Natuf</t>
        </is>
      </c>
      <c r="D35" t="inlineStr">
        <is>
          <t>_</t>
        </is>
      </c>
      <c r="E35" t="inlineStr">
        <is>
          <t>_</t>
        </is>
      </c>
      <c r="F35" t="inlineStr">
        <is>
          <t>_</t>
        </is>
      </c>
      <c r="G35" t="inlineStr">
        <is>
          <t>Attempt 1</t>
        </is>
      </c>
      <c r="H35" t="inlineStr">
        <is>
          <t>No</t>
        </is>
      </c>
      <c r="I35" t="inlineStr">
        <is>
          <t>No campaign and no ad set in CRM; lead source = Excel (bulk/manual upload, not a campaign lead)</t>
        </is>
      </c>
    </row>
    <row r="36">
      <c r="A36" t="inlineStr">
        <is>
          <t>6adb5498cc9958ee9bd99841</t>
        </is>
      </c>
      <c r="B36" s="72" t="n">
        <v>46318.75373842593</v>
      </c>
      <c r="C36" t="inlineStr">
        <is>
          <t>FW-Natuf</t>
        </is>
      </c>
      <c r="D36" t="inlineStr">
        <is>
          <t>_</t>
        </is>
      </c>
      <c r="E36" t="inlineStr">
        <is>
          <t>_</t>
        </is>
      </c>
      <c r="F36" t="inlineStr">
        <is>
          <t>_</t>
        </is>
      </c>
      <c r="G36" t="inlineStr">
        <is>
          <t>New Lead</t>
        </is>
      </c>
      <c r="H36" t="inlineStr">
        <is>
          <t>No</t>
        </is>
      </c>
      <c r="I36" t="inlineStr">
        <is>
          <t>No campaign and no ad set in CRM; lead source = Excel (bulk/manual upload, not a campaign lead)</t>
        </is>
      </c>
    </row>
  </sheetData>
  <pageMargins left="0.7" right="0.7" top="0.75" bottom="0.75" header="0.3" footer="0.3"/>
</worksheet>
</file>

<file path=xl/worksheets/sheet10.xml><?xml version="1.0" encoding="utf-8"?>
<worksheet xmlns="http://schemas.openxmlformats.org/spreadsheetml/2006/main">
  <sheetPr>
    <tabColor rgb="FF9CA3AF"/>
    <outlinePr summaryBelow="1" summaryRight="1"/>
    <pageSetUpPr/>
  </sheetPr>
  <dimension ref="A1:I58"/>
  <sheetViews>
    <sheetView workbookViewId="0">
      <pane ySplit="1" topLeftCell="A2" activePane="bottomLeft" state="frozen"/>
      <selection pane="bottomLeft" activeCell="A1" sqref="A1"/>
    </sheetView>
  </sheetViews>
  <sheetFormatPr baseColWidth="8" defaultRowHeight="14.5"/>
  <cols>
    <col width="26.7265625" customWidth="1" min="1" max="1"/>
    <col width="17.7265625" customWidth="1" min="2" max="2"/>
    <col width="26.7265625" customWidth="1" min="3" max="3"/>
    <col width="52.7265625" customWidth="1" min="4" max="4"/>
    <col width="38.7265625" customWidth="1" min="5" max="5"/>
    <col width="52.7265625" customWidth="1" min="6" max="6"/>
    <col width="26.7265625" customWidth="1" min="7" max="7"/>
    <col width="12.7265625" customWidth="1" min="8" max="8"/>
    <col width="14.7265625" customWidth="1" min="9" max="9"/>
  </cols>
  <sheetData>
    <row r="1" ht="30" customHeight="1">
      <c r="A1" s="3" t="inlineStr">
        <is>
          <t>Lead ID</t>
        </is>
      </c>
      <c r="B1" s="3" t="inlineStr">
        <is>
          <t>Created On</t>
        </is>
      </c>
      <c r="C1" s="3" t="inlineStr">
        <is>
          <t>CRM Brand (other brand)</t>
        </is>
      </c>
      <c r="D1" s="3" t="inlineStr">
        <is>
          <t>Natuf campaign</t>
        </is>
      </c>
      <c r="E1" s="3" t="inlineStr">
        <is>
          <t>Attribution</t>
        </is>
      </c>
      <c r="F1" s="3" t="inlineStr">
        <is>
          <t>Ad Set (as in CRM)</t>
        </is>
      </c>
      <c r="G1" s="3" t="inlineStr">
        <is>
          <t>Status (in other brand pipeline)</t>
        </is>
      </c>
      <c r="H1" s="3" t="inlineStr">
        <is>
          <t>Quality status?</t>
        </is>
      </c>
      <c r="I1" s="3" t="inlineStr">
        <is>
          <t>Campaign Type</t>
        </is>
      </c>
    </row>
    <row r="2">
      <c r="A2" t="inlineStr">
        <is>
          <t>6ae4ee4ae72cb66154cc5d06</t>
        </is>
      </c>
      <c r="B2" s="72" t="n">
        <v>46326.03594907407</v>
      </c>
      <c r="C2" t="inlineStr">
        <is>
          <t>Adhira &amp; Appa Coffee</t>
        </is>
      </c>
      <c r="D2" t="inlineStr">
        <is>
          <t>EBG - In House | ABO | Natuf | Leads | Unit Franchise | India | Oct26 | V1</t>
        </is>
      </c>
      <c r="E2" t="inlineStr">
        <is>
          <t>Direct (campaign tagged in CRM)</t>
        </is>
      </c>
      <c r="F2" t="inlineStr">
        <is>
          <t>Natuf | Investors | Tier1 + Growth Cities | Oct26 | V1</t>
        </is>
      </c>
      <c r="G2" t="inlineStr">
        <is>
          <t>Attempt 1</t>
        </is>
      </c>
      <c r="H2" t="inlineStr">
        <is>
          <t>No</t>
        </is>
      </c>
      <c r="I2" t="inlineStr">
        <is>
          <t>New</t>
        </is>
      </c>
    </row>
    <row r="3">
      <c r="A3" t="inlineStr">
        <is>
          <t>6ae4b192b7d3fac3ae9e1f4f</t>
        </is>
      </c>
      <c r="B3" s="72" t="n">
        <v>46325.85604166667</v>
      </c>
      <c r="C3" t="inlineStr">
        <is>
          <t>Adhira &amp; Appa Coffee FOFO</t>
        </is>
      </c>
      <c r="D3" t="inlineStr">
        <is>
          <t>ABO | Natuf | Leads | Master Franchise | India | Oct26 | V1</t>
        </is>
      </c>
      <c r="E3" t="inlineStr">
        <is>
          <t>Direct (campaign tagged in CRM)</t>
        </is>
      </c>
      <c r="F3" t="inlineStr">
        <is>
          <t>Natuf | LAL 1% | India | Jul26 | V1</t>
        </is>
      </c>
      <c r="G3" t="inlineStr">
        <is>
          <t>Attempt 1</t>
        </is>
      </c>
      <c r="H3" t="inlineStr">
        <is>
          <t>No</t>
        </is>
      </c>
      <c r="I3" t="inlineStr">
        <is>
          <t>New</t>
        </is>
      </c>
    </row>
    <row r="4">
      <c r="A4" t="inlineStr">
        <is>
          <t>6ae4a874d6ac4e915341efb3</t>
        </is>
      </c>
      <c r="B4" s="72" t="n">
        <v>46325.82902777778</v>
      </c>
      <c r="C4" t="inlineStr">
        <is>
          <t>Adhira &amp; Appa Coffee</t>
        </is>
      </c>
      <c r="D4" t="inlineStr">
        <is>
          <t>ABO | Natuf | Leads | Master Franchise | India | Oct26 | V1</t>
        </is>
      </c>
      <c r="E4" t="inlineStr">
        <is>
          <t>Direct (campaign tagged in CRM)</t>
        </is>
      </c>
      <c r="F4" t="inlineStr">
        <is>
          <t>Natuf | LAL 1% | India | Jul26 | V1</t>
        </is>
      </c>
      <c r="G4" t="inlineStr">
        <is>
          <t>Attempt 1</t>
        </is>
      </c>
      <c r="H4" t="inlineStr">
        <is>
          <t>No</t>
        </is>
      </c>
      <c r="I4" t="inlineStr">
        <is>
          <t>New</t>
        </is>
      </c>
    </row>
    <row r="5">
      <c r="A5" t="inlineStr">
        <is>
          <t>6ae4a6d727122f92468b3bf7</t>
        </is>
      </c>
      <c r="B5" s="72" t="n">
        <v>46325.82424768519</v>
      </c>
      <c r="C5" t="inlineStr">
        <is>
          <t>Adhira &amp; Appa Coffee</t>
        </is>
      </c>
      <c r="D5" t="inlineStr">
        <is>
          <t>ABO | Natuf | Leads | Master Franchise | India | Oct26 | V1</t>
        </is>
      </c>
      <c r="E5" t="inlineStr">
        <is>
          <t>Direct (campaign tagged in CRM)</t>
        </is>
      </c>
      <c r="F5" t="inlineStr">
        <is>
          <t>Natuf | Broad | Tier1 + Growth Cities | Oct26 | V1</t>
        </is>
      </c>
      <c r="G5" t="inlineStr">
        <is>
          <t>New Lead</t>
        </is>
      </c>
      <c r="H5" t="inlineStr">
        <is>
          <t>No</t>
        </is>
      </c>
      <c r="I5" t="inlineStr">
        <is>
          <t>New</t>
        </is>
      </c>
    </row>
    <row r="6">
      <c r="A6" t="inlineStr">
        <is>
          <t>6ae4845edc73ce122c042c3c</t>
        </is>
      </c>
      <c r="B6" s="72" t="n">
        <v>46325.72210648148</v>
      </c>
      <c r="C6" t="inlineStr">
        <is>
          <t>Adhira &amp; Appa Coffee FOFO</t>
        </is>
      </c>
      <c r="D6" t="inlineStr">
        <is>
          <t>ABO | Natuf | Leads | Master Franchise | India | Oct26 | V1</t>
        </is>
      </c>
      <c r="E6" t="inlineStr">
        <is>
          <t>Direct (campaign tagged in CRM)</t>
        </is>
      </c>
      <c r="F6" t="inlineStr">
        <is>
          <t>Natuf | Business Owners | Tier1 + Growth Cities | Oct26 | V1</t>
        </is>
      </c>
      <c r="G6" t="inlineStr">
        <is>
          <t>Attempt 1</t>
        </is>
      </c>
      <c r="H6" t="inlineStr">
        <is>
          <t>No</t>
        </is>
      </c>
      <c r="I6" t="inlineStr">
        <is>
          <t>New</t>
        </is>
      </c>
    </row>
    <row r="7">
      <c r="A7" t="inlineStr">
        <is>
          <t>6ae4725821c9b407dba56f06</t>
        </is>
      </c>
      <c r="B7" s="72" t="n">
        <v>46325.6687037037</v>
      </c>
      <c r="C7" t="inlineStr">
        <is>
          <t>Adhira &amp; Appa Coffee FOFO</t>
        </is>
      </c>
      <c r="D7" t="inlineStr">
        <is>
          <t>E_Karan_Natuf_All_07072026</t>
        </is>
      </c>
      <c r="E7" t="inlineStr">
        <is>
          <t>Direct (campaign tagged in CRM)</t>
        </is>
      </c>
      <c r="F7" t="inlineStr">
        <is>
          <t>E_Karan_Natuf_Sign_07072026_Adset3</t>
        </is>
      </c>
      <c r="G7" t="inlineStr">
        <is>
          <t>Attempt 2</t>
        </is>
      </c>
      <c r="H7" t="inlineStr">
        <is>
          <t>No</t>
        </is>
      </c>
      <c r="I7" t="inlineStr">
        <is>
          <t>Old</t>
        </is>
      </c>
    </row>
    <row r="8">
      <c r="A8" t="inlineStr">
        <is>
          <t>6ae36cf4e4ec56502ef9b94d</t>
        </is>
      </c>
      <c r="B8" s="72" t="n">
        <v>46324.89421296296</v>
      </c>
      <c r="C8" t="inlineStr">
        <is>
          <t>Adhira &amp; Appa Coffee FOFO</t>
        </is>
      </c>
      <c r="D8" t="inlineStr">
        <is>
          <t>ABO | Natuf | Leads | Unit Franchise | India | Oct26 | V1</t>
        </is>
      </c>
      <c r="E8" t="inlineStr">
        <is>
          <t>Direct (campaign tagged in CRM)</t>
        </is>
      </c>
      <c r="F8" t="inlineStr">
        <is>
          <t>Natuf | LAL 1% | India | Jul26 | V1</t>
        </is>
      </c>
      <c r="G8" t="inlineStr">
        <is>
          <t>Attempt 2</t>
        </is>
      </c>
      <c r="H8" t="inlineStr">
        <is>
          <t>No</t>
        </is>
      </c>
      <c r="I8" t="inlineStr">
        <is>
          <t>New</t>
        </is>
      </c>
    </row>
    <row r="9">
      <c r="A9" t="inlineStr">
        <is>
          <t>6ae2eee59461cd372fe401bd</t>
        </is>
      </c>
      <c r="B9" s="72" t="n">
        <v>46324.52070601852</v>
      </c>
      <c r="C9" t="inlineStr">
        <is>
          <t>Adhira &amp; Appa Coffee FOFO</t>
        </is>
      </c>
      <c r="D9" t="inlineStr">
        <is>
          <t>ABO | Natuf | Leads | Master Franchise | India | Oct26 | V1</t>
        </is>
      </c>
      <c r="E9" t="inlineStr">
        <is>
          <t>Direct (campaign tagged in CRM)</t>
        </is>
      </c>
      <c r="F9" t="inlineStr">
        <is>
          <t>Natuf | Broad | Tier1 + Growth Cities | Oct26 | V1</t>
        </is>
      </c>
      <c r="G9" t="inlineStr">
        <is>
          <t>Attempt 2</t>
        </is>
      </c>
      <c r="H9" t="inlineStr">
        <is>
          <t>No</t>
        </is>
      </c>
      <c r="I9" t="inlineStr">
        <is>
          <t>New</t>
        </is>
      </c>
    </row>
    <row r="10">
      <c r="A10" t="inlineStr">
        <is>
          <t>6ae1f8b17f0dd021b091c8a0</t>
        </is>
      </c>
      <c r="B10" s="72" t="n">
        <v>46323.79121527778</v>
      </c>
      <c r="C10" t="inlineStr">
        <is>
          <t>Adhira &amp; Appa Coffee FOFO</t>
        </is>
      </c>
      <c r="D10" t="inlineStr">
        <is>
          <t>EBG - In House | ABO | Natuf | Leads | Master Franchise | India | Oct26 | V1</t>
        </is>
      </c>
      <c r="E10" t="inlineStr">
        <is>
          <t>Direct (campaign tagged in CRM)</t>
        </is>
      </c>
      <c r="F10" t="inlineStr">
        <is>
          <t>Natuf | Broad | Tier1 + Growth Cities | Oct26 | V1</t>
        </is>
      </c>
      <c r="G10" t="inlineStr">
        <is>
          <t>Attempt 2</t>
        </is>
      </c>
      <c r="H10" t="inlineStr">
        <is>
          <t>No</t>
        </is>
      </c>
      <c r="I10" t="inlineStr">
        <is>
          <t>New</t>
        </is>
      </c>
    </row>
    <row r="11">
      <c r="A11" t="inlineStr">
        <is>
          <t>6ae1cb41e842e6c7966c0ad6</t>
        </is>
      </c>
      <c r="B11" s="72" t="n">
        <v>46323.65658564815</v>
      </c>
      <c r="C11" t="inlineStr">
        <is>
          <t>Adhira &amp; Appa Coffee</t>
        </is>
      </c>
      <c r="D11" t="inlineStr">
        <is>
          <t>E_Karan_Natuf_All_07072026</t>
        </is>
      </c>
      <c r="E11" t="inlineStr">
        <is>
          <t>Direct (campaign tagged in CRM)</t>
        </is>
      </c>
      <c r="F11" t="inlineStr">
        <is>
          <t>E_Karan_Natuf_Sign_07072026_Adset3</t>
        </is>
      </c>
      <c r="G11" t="inlineStr">
        <is>
          <t>Attempt 2</t>
        </is>
      </c>
      <c r="H11" t="inlineStr">
        <is>
          <t>No</t>
        </is>
      </c>
      <c r="I11" t="inlineStr">
        <is>
          <t>Old</t>
        </is>
      </c>
    </row>
    <row r="12">
      <c r="A12" t="inlineStr">
        <is>
          <t>6ae15f22b30f57af8e0b6f78</t>
        </is>
      </c>
      <c r="B12" s="72" t="n">
        <v>46323.33622685185</v>
      </c>
      <c r="C12" t="inlineStr">
        <is>
          <t>Adhira &amp; Appa Coffee FOFO</t>
        </is>
      </c>
      <c r="D12" t="inlineStr">
        <is>
          <t>E_Karan_Natuf_All_07072026</t>
        </is>
      </c>
      <c r="E12" t="inlineStr">
        <is>
          <t>Direct (campaign tagged in CRM)</t>
        </is>
      </c>
      <c r="F12" t="inlineStr">
        <is>
          <t>E_Karan_Natuf_Sign_07072026_Adset3</t>
        </is>
      </c>
      <c r="G12" t="inlineStr">
        <is>
          <t>Attempt 2</t>
        </is>
      </c>
      <c r="H12" t="inlineStr">
        <is>
          <t>No</t>
        </is>
      </c>
      <c r="I12" t="inlineStr">
        <is>
          <t>Old</t>
        </is>
      </c>
    </row>
    <row r="13">
      <c r="A13" t="inlineStr">
        <is>
          <t>6ae13fc3c737643fe50a344a</t>
        </is>
      </c>
      <c r="B13" s="72" t="n">
        <v>46323.24327546296</v>
      </c>
      <c r="C13" t="inlineStr">
        <is>
          <t>Adhira &amp; Appa Coffee</t>
        </is>
      </c>
      <c r="D13" t="inlineStr">
        <is>
          <t>EBG - In House | ABO | Natuf | Leads | Unit Franchise | India | Oct26 | V1</t>
        </is>
      </c>
      <c r="E13" t="inlineStr">
        <is>
          <t>Direct (campaign tagged in CRM)</t>
        </is>
      </c>
      <c r="F13" t="inlineStr">
        <is>
          <t>Natuf | LAL 1% | India | Jul26 | V1</t>
        </is>
      </c>
      <c r="G13" t="inlineStr">
        <is>
          <t>Attempt 1</t>
        </is>
      </c>
      <c r="H13" t="inlineStr">
        <is>
          <t>No</t>
        </is>
      </c>
      <c r="I13" t="inlineStr">
        <is>
          <t>New</t>
        </is>
      </c>
    </row>
    <row r="14">
      <c r="A14" t="inlineStr">
        <is>
          <t>6ae0d19b076b35106edc6043</t>
        </is>
      </c>
      <c r="B14" s="72" t="n">
        <v>46322.91688657407</v>
      </c>
      <c r="C14" t="inlineStr">
        <is>
          <t>Adhira &amp; Appa Coffee</t>
        </is>
      </c>
      <c r="D14" t="inlineStr">
        <is>
          <t>ABO | Natuf | Leads | Master Franchise | India | Oct26 | V1</t>
        </is>
      </c>
      <c r="E14" t="inlineStr">
        <is>
          <t>Direct (campaign tagged in CRM)</t>
        </is>
      </c>
      <c r="F14" t="inlineStr">
        <is>
          <t>Natuf | Broad | Tier1 + Growth Cities | Oct26 | V1</t>
        </is>
      </c>
      <c r="G14" t="inlineStr">
        <is>
          <t>Attempt 1</t>
        </is>
      </c>
      <c r="H14" t="inlineStr">
        <is>
          <t>No</t>
        </is>
      </c>
      <c r="I14" t="inlineStr">
        <is>
          <t>New</t>
        </is>
      </c>
    </row>
    <row r="15">
      <c r="A15" t="inlineStr">
        <is>
          <t>6ae0a5b0fa5f092bbff2084d</t>
        </is>
      </c>
      <c r="B15" s="72" t="n">
        <v>46322.78675925926</v>
      </c>
      <c r="C15" t="inlineStr">
        <is>
          <t>Adhira &amp; Appa Coffee FOFO</t>
        </is>
      </c>
      <c r="D15" t="inlineStr">
        <is>
          <t>ABO | Natuf | Leads | Master Franchise | India | Oct26 | V1</t>
        </is>
      </c>
      <c r="E15" t="inlineStr">
        <is>
          <t>Direct (campaign tagged in CRM)</t>
        </is>
      </c>
      <c r="F15" t="inlineStr">
        <is>
          <t>Natuf | Broad | Tier1 + Growth Cities | Oct26 | V1</t>
        </is>
      </c>
      <c r="G15" t="inlineStr">
        <is>
          <t>Lost</t>
        </is>
      </c>
      <c r="H15" t="inlineStr">
        <is>
          <t>No</t>
        </is>
      </c>
      <c r="I15" t="inlineStr">
        <is>
          <t>New</t>
        </is>
      </c>
    </row>
    <row r="16">
      <c r="A16" t="inlineStr">
        <is>
          <t>6ae0834363a5fef78b27ce7d</t>
        </is>
      </c>
      <c r="B16" s="72" t="n">
        <v>46322.68475694444</v>
      </c>
      <c r="C16" t="inlineStr">
        <is>
          <t>Adhira &amp; Appa Coffee FOFO</t>
        </is>
      </c>
      <c r="D16" t="inlineStr">
        <is>
          <t>ABO | Natuf | Leads | Master Franchise | India | Oct26 | V1</t>
        </is>
      </c>
      <c r="E16" t="inlineStr">
        <is>
          <t>Direct (campaign tagged in CRM)</t>
        </is>
      </c>
      <c r="F16" t="inlineStr">
        <is>
          <t>Natuf | Broad | Tier1 + Growth Cities | Oct26 | V1</t>
        </is>
      </c>
      <c r="G16" t="inlineStr">
        <is>
          <t>Lost</t>
        </is>
      </c>
      <c r="H16" t="inlineStr">
        <is>
          <t>No</t>
        </is>
      </c>
      <c r="I16" t="inlineStr">
        <is>
          <t>New</t>
        </is>
      </c>
    </row>
    <row r="17">
      <c r="A17" t="inlineStr">
        <is>
          <t>6ae05103dacb9d380ad42f87</t>
        </is>
      </c>
      <c r="B17" s="72" t="n">
        <v>46322.53586805556</v>
      </c>
      <c r="C17" t="inlineStr">
        <is>
          <t>Adhira &amp; Appa Coffee</t>
        </is>
      </c>
      <c r="D17" t="inlineStr">
        <is>
          <t>ABO | Natuf | Leads | Unit Franchise | India | Oct26 | V1</t>
        </is>
      </c>
      <c r="E17" t="inlineStr">
        <is>
          <t>Direct (campaign tagged in CRM)</t>
        </is>
      </c>
      <c r="F17" t="inlineStr">
        <is>
          <t>Natuf | Broad | Tier1 + Growth Cities | Oct26 | V1</t>
        </is>
      </c>
      <c r="G17" t="inlineStr">
        <is>
          <t>Details Shared</t>
        </is>
      </c>
      <c r="H17" t="inlineStr">
        <is>
          <t>Yes</t>
        </is>
      </c>
      <c r="I17" t="inlineStr">
        <is>
          <t>New</t>
        </is>
      </c>
    </row>
    <row r="18">
      <c r="A18" t="inlineStr">
        <is>
          <t>6adff09e402574e58b35b28f</t>
        </is>
      </c>
      <c r="B18" s="72" t="n">
        <v>46322.25025462963</v>
      </c>
      <c r="C18" t="inlineStr">
        <is>
          <t>Daewoo</t>
        </is>
      </c>
      <c r="D18" t="inlineStr">
        <is>
          <t>E_Karan_Natuf_All_07072026</t>
        </is>
      </c>
      <c r="E18" t="inlineStr">
        <is>
          <t>Direct (campaign tagged in CRM)</t>
        </is>
      </c>
      <c r="F18" t="inlineStr">
        <is>
          <t>E_Karan_Natuf_Fragship_07072026_Adset2</t>
        </is>
      </c>
      <c r="G18" t="inlineStr">
        <is>
          <t>Follow-Up</t>
        </is>
      </c>
      <c r="H18" t="inlineStr">
        <is>
          <t>Yes</t>
        </is>
      </c>
      <c r="I18" t="inlineStr">
        <is>
          <t>Old</t>
        </is>
      </c>
    </row>
    <row r="19">
      <c r="A19" t="inlineStr">
        <is>
          <t>6adf49568a3dd600e09e78aa</t>
        </is>
      </c>
      <c r="B19" s="72" t="n">
        <v>46321.75460648148</v>
      </c>
      <c r="C19" t="inlineStr">
        <is>
          <t>Adhira &amp; Appa Coffee</t>
        </is>
      </c>
      <c r="D19" t="inlineStr">
        <is>
          <t>E_Suresh_Natuf_All_07072026</t>
        </is>
      </c>
      <c r="E19" t="inlineStr">
        <is>
          <t>Direct (campaign tagged in CRM)</t>
        </is>
      </c>
      <c r="F19" t="inlineStr">
        <is>
          <t>E_Suresh_Natuf_Express_07072026_Adset1</t>
        </is>
      </c>
      <c r="G19" t="inlineStr">
        <is>
          <t>Connected</t>
        </is>
      </c>
      <c r="H19" t="inlineStr">
        <is>
          <t>No</t>
        </is>
      </c>
      <c r="I19" t="inlineStr">
        <is>
          <t>Old</t>
        </is>
      </c>
    </row>
    <row r="20">
      <c r="A20" t="inlineStr">
        <is>
          <t>6adf26c9c91c445f7def787b</t>
        </is>
      </c>
      <c r="B20" s="72" t="n">
        <v>46321.6522337963</v>
      </c>
      <c r="C20" t="inlineStr">
        <is>
          <t>Adhira &amp; Appa Coffee</t>
        </is>
      </c>
      <c r="D20" t="inlineStr">
        <is>
          <t>E_Karan_Natuf_All_07072026</t>
        </is>
      </c>
      <c r="E20" t="inlineStr">
        <is>
          <t>Direct (campaign tagged in CRM)</t>
        </is>
      </c>
      <c r="F20" t="inlineStr">
        <is>
          <t>E_Karan_Natuf_Express_07072026_Adset1</t>
        </is>
      </c>
      <c r="G20" t="inlineStr">
        <is>
          <t>Attempt 2</t>
        </is>
      </c>
      <c r="H20" t="inlineStr">
        <is>
          <t>No</t>
        </is>
      </c>
      <c r="I20" t="inlineStr">
        <is>
          <t>Old</t>
        </is>
      </c>
    </row>
    <row r="21">
      <c r="A21" t="inlineStr">
        <is>
          <t>6adf04702fb80d8c37ea3b41</t>
        </is>
      </c>
      <c r="B21" s="72" t="n">
        <v>46321.55046296296</v>
      </c>
      <c r="C21" t="inlineStr">
        <is>
          <t>Adhira &amp; Appa Coffee FOFO</t>
        </is>
      </c>
      <c r="D21" t="inlineStr">
        <is>
          <t>E_Selva_Natuf_All_07072026</t>
        </is>
      </c>
      <c r="E21" t="inlineStr">
        <is>
          <t>Direct (campaign tagged in CRM)</t>
        </is>
      </c>
      <c r="F21" t="inlineStr">
        <is>
          <t>E_Selva_Natuf_Sign_07072026_Adset3</t>
        </is>
      </c>
      <c r="G21" t="inlineStr">
        <is>
          <t>Lost</t>
        </is>
      </c>
      <c r="H21" t="inlineStr">
        <is>
          <t>No</t>
        </is>
      </c>
      <c r="I21" t="inlineStr">
        <is>
          <t>Old</t>
        </is>
      </c>
    </row>
    <row r="22">
      <c r="A22" t="inlineStr">
        <is>
          <t>6add7525a32e9d7144c21fa8</t>
        </is>
      </c>
      <c r="B22" s="72" t="n">
        <v>46320.36737268518</v>
      </c>
      <c r="C22" t="inlineStr">
        <is>
          <t>Adhira &amp; Appa Coffee FOFO</t>
        </is>
      </c>
      <c r="D22" t="inlineStr">
        <is>
          <t>natuf_Kiosk_14072026_Hindi</t>
        </is>
      </c>
      <c r="E22" t="inlineStr">
        <is>
          <t>Direct (campaign tagged in CRM)</t>
        </is>
      </c>
      <c r="F22" t="inlineStr">
        <is>
          <t>natuf_Kiosk_09102026</t>
        </is>
      </c>
      <c r="G22" t="inlineStr">
        <is>
          <t>Lost</t>
        </is>
      </c>
      <c r="H22" t="inlineStr">
        <is>
          <t>No</t>
        </is>
      </c>
      <c r="I22" t="inlineStr">
        <is>
          <t>Old</t>
        </is>
      </c>
    </row>
    <row r="23">
      <c r="A23" t="inlineStr">
        <is>
          <t>6add70ea025c87c166d08696</t>
        </is>
      </c>
      <c r="B23" s="72" t="n">
        <v>46320.35483796296</v>
      </c>
      <c r="C23" t="inlineStr">
        <is>
          <t>Adhira &amp; Appa Coffee FOFO</t>
        </is>
      </c>
      <c r="D23" t="inlineStr">
        <is>
          <t>E_Karan_Natuf_All_07072026</t>
        </is>
      </c>
      <c r="E23" t="inlineStr">
        <is>
          <t>Direct (campaign tagged in CRM)</t>
        </is>
      </c>
      <c r="F23" t="inlineStr">
        <is>
          <t>E_Karan_Natuf_Sign_07072026_Adset3</t>
        </is>
      </c>
      <c r="G23" t="inlineStr">
        <is>
          <t>Connected</t>
        </is>
      </c>
      <c r="H23" t="inlineStr">
        <is>
          <t>No</t>
        </is>
      </c>
      <c r="I23" t="inlineStr">
        <is>
          <t>Old</t>
        </is>
      </c>
    </row>
    <row r="24">
      <c r="A24" t="inlineStr">
        <is>
          <t>6add55e0c6e7e46990331fb3</t>
        </is>
      </c>
      <c r="B24" s="72" t="n">
        <v>46320.27472222222</v>
      </c>
      <c r="C24" t="inlineStr">
        <is>
          <t>Adhira &amp; Appa Coffee FOFO</t>
        </is>
      </c>
      <c r="D24" t="inlineStr">
        <is>
          <t>ABO | Natuf | Leads | Master Franchise | India | Oct26 | V1</t>
        </is>
      </c>
      <c r="E24" t="inlineStr">
        <is>
          <t>Direct (campaign tagged in CRM)</t>
        </is>
      </c>
      <c r="F24" t="inlineStr">
        <is>
          <t>Natuf | LAL 1% | India | Jul26 | V1</t>
        </is>
      </c>
      <c r="G24" t="inlineStr">
        <is>
          <t>Lost</t>
        </is>
      </c>
      <c r="H24" t="inlineStr">
        <is>
          <t>No</t>
        </is>
      </c>
      <c r="I24" t="inlineStr">
        <is>
          <t>New</t>
        </is>
      </c>
    </row>
    <row r="25">
      <c r="A25" t="inlineStr">
        <is>
          <t>6add231235d2c8dcd71f3c58</t>
        </is>
      </c>
      <c r="B25" s="72" t="n">
        <v>46320.12418981481</v>
      </c>
      <c r="C25" t="inlineStr">
        <is>
          <t>Adhira &amp; Appa Coffee FOFO</t>
        </is>
      </c>
      <c r="D25" t="inlineStr">
        <is>
          <t>ABO | Natuf | Leads | Master Franchise | India | Oct26 | V1</t>
        </is>
      </c>
      <c r="E25" t="inlineStr">
        <is>
          <t>Direct (campaign tagged in CRM)</t>
        </is>
      </c>
      <c r="F25" t="inlineStr">
        <is>
          <t>Natuf | LAL 1% | India | Jul26 | V1</t>
        </is>
      </c>
      <c r="G25" t="inlineStr">
        <is>
          <t>Attempt 4</t>
        </is>
      </c>
      <c r="H25" t="inlineStr">
        <is>
          <t>No</t>
        </is>
      </c>
      <c r="I25" t="inlineStr">
        <is>
          <t>New</t>
        </is>
      </c>
    </row>
    <row r="26">
      <c r="A26" t="inlineStr">
        <is>
          <t>6adcfe0eb3039b1a3422ffb1</t>
        </is>
      </c>
      <c r="B26" s="72" t="n">
        <v>46320.01451388889</v>
      </c>
      <c r="C26" t="inlineStr">
        <is>
          <t>Adhira &amp; Appa Coffee FOFO</t>
        </is>
      </c>
      <c r="D26" t="inlineStr">
        <is>
          <t>EBG - In House | ABO | Natuf | Leads | Master Franchise | India | Oct26 | V1</t>
        </is>
      </c>
      <c r="E26" t="inlineStr">
        <is>
          <t>Direct (campaign tagged in CRM)</t>
        </is>
      </c>
      <c r="F26" t="inlineStr">
        <is>
          <t>Natuf | Broad | Tier1 + Growth Cities | Oct26 | V1</t>
        </is>
      </c>
      <c r="G26" t="inlineStr">
        <is>
          <t>Details Shared</t>
        </is>
      </c>
      <c r="H26" t="inlineStr">
        <is>
          <t>Yes</t>
        </is>
      </c>
      <c r="I26" t="inlineStr">
        <is>
          <t>New</t>
        </is>
      </c>
    </row>
    <row r="27">
      <c r="A27" t="inlineStr">
        <is>
          <t>6adcf0175f679e07f699c113</t>
        </is>
      </c>
      <c r="B27" s="72" t="n">
        <v>46319.97313657407</v>
      </c>
      <c r="C27" t="inlineStr">
        <is>
          <t>Adhira &amp; Appa Coffee FOFO</t>
        </is>
      </c>
      <c r="D27" t="inlineStr">
        <is>
          <t>E_Karan_Natuf_All_07072026</t>
        </is>
      </c>
      <c r="E27" t="inlineStr">
        <is>
          <t>Direct (campaign tagged in CRM)</t>
        </is>
      </c>
      <c r="F27" t="inlineStr">
        <is>
          <t>E_Karan_Natuf_Sign_07072026_Adset3</t>
        </is>
      </c>
      <c r="G27" t="inlineStr">
        <is>
          <t>Lost</t>
        </is>
      </c>
      <c r="H27" t="inlineStr">
        <is>
          <t>No</t>
        </is>
      </c>
      <c r="I27" t="inlineStr">
        <is>
          <t>Old</t>
        </is>
      </c>
    </row>
    <row r="28">
      <c r="A28" t="inlineStr">
        <is>
          <t>6adccc623a6a15ca23c5c48f</t>
        </is>
      </c>
      <c r="B28" s="72" t="n">
        <v>46319.86733796296</v>
      </c>
      <c r="C28" t="inlineStr">
        <is>
          <t>Adhira &amp; Appa Coffee</t>
        </is>
      </c>
      <c r="D28" t="inlineStr">
        <is>
          <t>E_Karan_Natuf_All_07072026</t>
        </is>
      </c>
      <c r="E28" t="inlineStr">
        <is>
          <t>Direct (campaign tagged in CRM)</t>
        </is>
      </c>
      <c r="F28" t="inlineStr">
        <is>
          <t>E_Karan_Natuf_Sign_07072026_Adset3</t>
        </is>
      </c>
      <c r="G28" t="inlineStr">
        <is>
          <t>Details Shared</t>
        </is>
      </c>
      <c r="H28" t="inlineStr">
        <is>
          <t>Yes</t>
        </is>
      </c>
      <c r="I28" t="inlineStr">
        <is>
          <t>Old</t>
        </is>
      </c>
    </row>
    <row r="29">
      <c r="A29" t="inlineStr">
        <is>
          <t>6adcbeb1de1252c89363ce7d</t>
        </is>
      </c>
      <c r="B29" s="72" t="n">
        <v>46319.82677083334</v>
      </c>
      <c r="C29" t="inlineStr">
        <is>
          <t>Adhira &amp; Appa Coffee</t>
        </is>
      </c>
      <c r="D29" t="inlineStr">
        <is>
          <t>ABO | Natuf | Leads | Master Franchise | India | Oct26 | V1</t>
        </is>
      </c>
      <c r="E29" t="inlineStr">
        <is>
          <t>Direct (campaign tagged in CRM)</t>
        </is>
      </c>
      <c r="F29" t="inlineStr">
        <is>
          <t>Natuf | LAL 1% | India | Jul26 | V1</t>
        </is>
      </c>
      <c r="G29" t="inlineStr">
        <is>
          <t>Attempt 3</t>
        </is>
      </c>
      <c r="H29" t="inlineStr">
        <is>
          <t>No</t>
        </is>
      </c>
      <c r="I29" t="inlineStr">
        <is>
          <t>New</t>
        </is>
      </c>
    </row>
    <row r="30">
      <c r="A30" t="inlineStr">
        <is>
          <t>6adcb997ebcecf961bd1db8e</t>
        </is>
      </c>
      <c r="B30" s="72" t="n">
        <v>46319.81165509259</v>
      </c>
      <c r="C30" t="inlineStr">
        <is>
          <t>Adhira &amp; Appa Coffee</t>
        </is>
      </c>
      <c r="D30" t="inlineStr">
        <is>
          <t>E_Karan_Natuf_Kiosk_07072026</t>
        </is>
      </c>
      <c r="E30" t="inlineStr">
        <is>
          <t>Direct (campaign tagged in CRM)</t>
        </is>
      </c>
      <c r="F30" t="inlineStr">
        <is>
          <t>E_Karan_Natuf_Kiosk_15102026_Adset 7</t>
        </is>
      </c>
      <c r="G30" t="inlineStr">
        <is>
          <t>Connected</t>
        </is>
      </c>
      <c r="H30" t="inlineStr">
        <is>
          <t>No</t>
        </is>
      </c>
      <c r="I30" t="inlineStr">
        <is>
          <t>Old</t>
        </is>
      </c>
    </row>
    <row r="31">
      <c r="A31" t="inlineStr">
        <is>
          <t>6adc9f00c352510341c25b7e</t>
        </is>
      </c>
      <c r="B31" s="72" t="n">
        <v>46319.73287037037</v>
      </c>
      <c r="C31" t="inlineStr">
        <is>
          <t>Adhira &amp; Appa Coffee FOFO</t>
        </is>
      </c>
      <c r="D31" t="inlineStr">
        <is>
          <t>E_Karan_Natuf_All_07072026</t>
        </is>
      </c>
      <c r="E31" t="inlineStr">
        <is>
          <t>Direct (campaign tagged in CRM)</t>
        </is>
      </c>
      <c r="F31" t="inlineStr">
        <is>
          <t>E_Karan_Natuf_Sign_07072026_Adset3</t>
        </is>
      </c>
      <c r="G31" t="inlineStr">
        <is>
          <t>Attempt 1</t>
        </is>
      </c>
      <c r="H31" t="inlineStr">
        <is>
          <t>No</t>
        </is>
      </c>
      <c r="I31" t="inlineStr">
        <is>
          <t>Old</t>
        </is>
      </c>
    </row>
    <row r="32">
      <c r="A32" t="inlineStr">
        <is>
          <t>6adb64563c4f921d0dce545c</t>
        </is>
      </c>
      <c r="B32" s="72" t="n">
        <v>46318.8005324074</v>
      </c>
      <c r="C32" t="inlineStr">
        <is>
          <t>Adhira &amp; Appa Coffee FOFO</t>
        </is>
      </c>
      <c r="D32" t="inlineStr">
        <is>
          <t>E_Karan_Natuf_All_07072026</t>
        </is>
      </c>
      <c r="E32" t="inlineStr">
        <is>
          <t>Direct (campaign tagged in CRM)</t>
        </is>
      </c>
      <c r="F32" t="inlineStr">
        <is>
          <t>E_Karan_Natuf_Sign_07072026_Adset3</t>
        </is>
      </c>
      <c r="G32" t="inlineStr">
        <is>
          <t>Lost</t>
        </is>
      </c>
      <c r="H32" t="inlineStr">
        <is>
          <t>No</t>
        </is>
      </c>
      <c r="I32" t="inlineStr">
        <is>
          <t>Old</t>
        </is>
      </c>
    </row>
    <row r="33">
      <c r="A33" t="inlineStr">
        <is>
          <t>6ad9e14e24211e369d95c4b7</t>
        </is>
      </c>
      <c r="B33" s="72" t="n">
        <v>46317.65377314815</v>
      </c>
      <c r="C33" t="inlineStr">
        <is>
          <t>Adhira &amp; Appa Coffee FOFO</t>
        </is>
      </c>
      <c r="D33" t="inlineStr">
        <is>
          <t>natuf_Kiosk_14072026_Hindi</t>
        </is>
      </c>
      <c r="E33" t="inlineStr">
        <is>
          <t>Direct (campaign tagged in CRM)</t>
        </is>
      </c>
      <c r="F33" t="inlineStr">
        <is>
          <t>natuf_Kiosk_09102026</t>
        </is>
      </c>
      <c r="G33" t="inlineStr">
        <is>
          <t>Lost</t>
        </is>
      </c>
      <c r="H33" t="inlineStr">
        <is>
          <t>No</t>
        </is>
      </c>
      <c r="I33" t="inlineStr">
        <is>
          <t>Old</t>
        </is>
      </c>
    </row>
    <row r="34">
      <c r="A34" t="inlineStr">
        <is>
          <t>6ad9d1b37c8dcc94fc76a6f3</t>
        </is>
      </c>
      <c r="B34" s="72" t="n">
        <v>46317.60753472222</v>
      </c>
      <c r="C34" t="inlineStr">
        <is>
          <t>Adhira &amp; Appa Coffee</t>
        </is>
      </c>
      <c r="D34" t="inlineStr">
        <is>
          <t>E_Karan_Natuf_All_07072026</t>
        </is>
      </c>
      <c r="E34" t="inlineStr">
        <is>
          <t>Direct (campaign tagged in CRM)</t>
        </is>
      </c>
      <c r="F34" t="inlineStr">
        <is>
          <t>E_Karan_Natuf_Sign_07072026_Adset3</t>
        </is>
      </c>
      <c r="G34" t="inlineStr">
        <is>
          <t>Attempt 2</t>
        </is>
      </c>
      <c r="H34" t="inlineStr">
        <is>
          <t>No</t>
        </is>
      </c>
      <c r="I34" t="inlineStr">
        <is>
          <t>Old</t>
        </is>
      </c>
    </row>
    <row r="35">
      <c r="A35" t="inlineStr">
        <is>
          <t>6ad8f42c2c76697a2f00e49c</t>
        </is>
      </c>
      <c r="B35" s="72" t="n">
        <v>46316.95115740741</v>
      </c>
      <c r="C35" t="inlineStr">
        <is>
          <t>Adhira &amp; Appa Coffee</t>
        </is>
      </c>
      <c r="D35" t="inlineStr">
        <is>
          <t>E_Natuf_Generic_13082026</t>
        </is>
      </c>
      <c r="E35" t="inlineStr">
        <is>
          <t>Direct (campaign tagged in CRM)</t>
        </is>
      </c>
      <c r="F35" t="inlineStr">
        <is>
          <t>E_Natuf_Generic_13082026_Adset1</t>
        </is>
      </c>
      <c r="G35" t="inlineStr">
        <is>
          <t>Qualified</t>
        </is>
      </c>
      <c r="H35" t="inlineStr">
        <is>
          <t>Yes</t>
        </is>
      </c>
      <c r="I35" t="inlineStr">
        <is>
          <t>Old</t>
        </is>
      </c>
    </row>
    <row r="36">
      <c r="A36" t="inlineStr">
        <is>
          <t>6ad8954b6f90c30a5d229cc8</t>
        </is>
      </c>
      <c r="B36" s="72" t="n">
        <v>46316.67003472222</v>
      </c>
      <c r="C36" t="inlineStr">
        <is>
          <t>Adhira &amp; Appa Coffee</t>
        </is>
      </c>
      <c r="D36" t="inlineStr">
        <is>
          <t>natuf_Kiosk_14072026_Hindi</t>
        </is>
      </c>
      <c r="E36" t="inlineStr">
        <is>
          <t>Direct (campaign tagged in CRM)</t>
        </is>
      </c>
      <c r="F36" t="inlineStr">
        <is>
          <t>natuf_Kiosk_09102026</t>
        </is>
      </c>
      <c r="G36" t="inlineStr">
        <is>
          <t>Lost</t>
        </is>
      </c>
      <c r="H36" t="inlineStr">
        <is>
          <t>No</t>
        </is>
      </c>
      <c r="I36" t="inlineStr">
        <is>
          <t>Old</t>
        </is>
      </c>
    </row>
    <row r="37">
      <c r="A37" t="inlineStr">
        <is>
          <t>6ad6d06ce61a71ea4a6d3b47</t>
        </is>
      </c>
      <c r="B37" s="72" t="n">
        <v>46315.32819444445</v>
      </c>
      <c r="C37" t="inlineStr">
        <is>
          <t>Adhira &amp; Appa Coffee FOFO</t>
        </is>
      </c>
      <c r="D37" t="inlineStr">
        <is>
          <t>E_Karan_Natuf_All_07072026</t>
        </is>
      </c>
      <c r="E37" t="inlineStr">
        <is>
          <t>Direct (campaign tagged in CRM)</t>
        </is>
      </c>
      <c r="F37" t="inlineStr">
        <is>
          <t>E_Karan_Natuf_Sign_07072026_Adset3</t>
        </is>
      </c>
      <c r="G37" t="inlineStr">
        <is>
          <t>Lost</t>
        </is>
      </c>
      <c r="H37" t="inlineStr">
        <is>
          <t>No</t>
        </is>
      </c>
      <c r="I37" t="inlineStr">
        <is>
          <t>Old</t>
        </is>
      </c>
    </row>
    <row r="38">
      <c r="A38" t="inlineStr">
        <is>
          <t>6ad61d75c5da97dd6351372b</t>
        </is>
      </c>
      <c r="B38" s="72" t="n">
        <v>46314.79792824074</v>
      </c>
      <c r="C38" t="inlineStr">
        <is>
          <t>Adhira &amp; Appa Coffee</t>
        </is>
      </c>
      <c r="D38" t="inlineStr">
        <is>
          <t>natuf_Kiosk_14072026_Hindi</t>
        </is>
      </c>
      <c r="E38" t="inlineStr">
        <is>
          <t>Direct (campaign tagged in CRM)</t>
        </is>
      </c>
      <c r="F38" t="inlineStr">
        <is>
          <t>natuf_Kiosk_09102026</t>
        </is>
      </c>
      <c r="G38" t="inlineStr">
        <is>
          <t>Attempt 2</t>
        </is>
      </c>
      <c r="H38" t="inlineStr">
        <is>
          <t>No</t>
        </is>
      </c>
      <c r="I38" t="inlineStr">
        <is>
          <t>Old</t>
        </is>
      </c>
    </row>
    <row r="39">
      <c r="A39" t="inlineStr">
        <is>
          <t>6ad3b14826b292752a74be49</t>
        </is>
      </c>
      <c r="B39" s="72" t="n">
        <v>46312.96037037037</v>
      </c>
      <c r="C39" t="inlineStr">
        <is>
          <t>Adhira &amp; Appa Coffee</t>
        </is>
      </c>
      <c r="D39" t="inlineStr">
        <is>
          <t>E_Suresh_Natuf_Kiosk_07072026</t>
        </is>
      </c>
      <c r="E39" t="inlineStr">
        <is>
          <t>Direct (campaign tagged in CRM)</t>
        </is>
      </c>
      <c r="F39" t="inlineStr">
        <is>
          <t>E_Suresh_Natuf_Kiosk_07072026_Adset5</t>
        </is>
      </c>
      <c r="G39" t="inlineStr">
        <is>
          <t>Attempt 2</t>
        </is>
      </c>
      <c r="H39" t="inlineStr">
        <is>
          <t>No</t>
        </is>
      </c>
      <c r="I39" t="inlineStr">
        <is>
          <t>Old</t>
        </is>
      </c>
    </row>
    <row r="40">
      <c r="A40" t="inlineStr">
        <is>
          <t>6ad38908f6374a2bc68d9b3b</t>
        </is>
      </c>
      <c r="B40" s="72" t="n">
        <v>46312.84111111111</v>
      </c>
      <c r="C40" t="inlineStr">
        <is>
          <t>Adhira &amp; Appa Coffee</t>
        </is>
      </c>
      <c r="D40" t="inlineStr">
        <is>
          <t>E_Selva_Natuf_All_07072026</t>
        </is>
      </c>
      <c r="E40" t="inlineStr">
        <is>
          <t>Direct (campaign tagged in CRM)</t>
        </is>
      </c>
      <c r="F40" t="inlineStr">
        <is>
          <t>E_Selva_Natuf_Sign_07072026_Adset3</t>
        </is>
      </c>
      <c r="G40" t="inlineStr">
        <is>
          <t>Attempt 2</t>
        </is>
      </c>
      <c r="H40" t="inlineStr">
        <is>
          <t>No</t>
        </is>
      </c>
      <c r="I40" t="inlineStr">
        <is>
          <t>Old</t>
        </is>
      </c>
    </row>
    <row r="41">
      <c r="A41" t="inlineStr">
        <is>
          <t>6ad360df835f7e7e1b9b0f51</t>
        </is>
      </c>
      <c r="B41" s="72" t="n">
        <v>46312.72211805556</v>
      </c>
      <c r="C41" t="inlineStr">
        <is>
          <t>Adhira &amp; Appa Coffee FOFO</t>
        </is>
      </c>
      <c r="D41" t="inlineStr">
        <is>
          <t>E_Karan_Natuf_All_07072026</t>
        </is>
      </c>
      <c r="E41" t="inlineStr">
        <is>
          <t>Direct (campaign tagged in CRM)</t>
        </is>
      </c>
      <c r="F41" t="inlineStr">
        <is>
          <t>E_Karan_Natuf_Sign_07072026_Adset3</t>
        </is>
      </c>
      <c r="G41" t="inlineStr">
        <is>
          <t>Lost</t>
        </is>
      </c>
      <c r="H41" t="inlineStr">
        <is>
          <t>No</t>
        </is>
      </c>
      <c r="I41" t="inlineStr">
        <is>
          <t>Old</t>
        </is>
      </c>
    </row>
    <row r="42">
      <c r="A42" t="inlineStr">
        <is>
          <t>6ad3444286ebb118b704559d</t>
        </is>
      </c>
      <c r="B42" s="72" t="n">
        <v>46312.63733796297</v>
      </c>
      <c r="C42" t="inlineStr">
        <is>
          <t>Adhira &amp; Appa Coffee</t>
        </is>
      </c>
      <c r="D42" t="inlineStr">
        <is>
          <t>E_Karan_Natuf_All_07072026</t>
        </is>
      </c>
      <c r="E42" t="inlineStr">
        <is>
          <t>Direct (campaign tagged in CRM)</t>
        </is>
      </c>
      <c r="F42" t="inlineStr">
        <is>
          <t>E_Karan_Natuf_Sign_07072026_Adset3</t>
        </is>
      </c>
      <c r="G42" t="inlineStr">
        <is>
          <t>Attempt 2</t>
        </is>
      </c>
      <c r="H42" t="inlineStr">
        <is>
          <t>No</t>
        </is>
      </c>
      <c r="I42" t="inlineStr">
        <is>
          <t>Old</t>
        </is>
      </c>
    </row>
    <row r="43">
      <c r="A43" t="inlineStr">
        <is>
          <t>6ad337ab4ce75e9aa23c48d4</t>
        </is>
      </c>
      <c r="B43" s="72" t="n">
        <v>46312.60003472222</v>
      </c>
      <c r="C43" t="inlineStr">
        <is>
          <t>Adhira &amp; Appa Coffee</t>
        </is>
      </c>
      <c r="D43" t="inlineStr">
        <is>
          <t>E_Karan_Natuf_All_07072026</t>
        </is>
      </c>
      <c r="E43" t="inlineStr">
        <is>
          <t>Direct (campaign tagged in CRM)</t>
        </is>
      </c>
      <c r="F43" t="inlineStr">
        <is>
          <t>E_Karan_Natuf_Sign_07072026_Adset3</t>
        </is>
      </c>
      <c r="G43" t="inlineStr">
        <is>
          <t>Attempt 2</t>
        </is>
      </c>
      <c r="H43" t="inlineStr">
        <is>
          <t>No</t>
        </is>
      </c>
      <c r="I43" t="inlineStr">
        <is>
          <t>Old</t>
        </is>
      </c>
    </row>
    <row r="44">
      <c r="A44" t="inlineStr">
        <is>
          <t>6ad0da81f20c5a3a216bf8d5</t>
        </is>
      </c>
      <c r="B44" s="72" t="n">
        <v>46310.80695601852</v>
      </c>
      <c r="C44" t="inlineStr">
        <is>
          <t>Adhira &amp; Appa Coffee</t>
        </is>
      </c>
      <c r="D44" t="inlineStr">
        <is>
          <t>natuf_Kiosk_14072026_Hindi</t>
        </is>
      </c>
      <c r="E44" t="inlineStr">
        <is>
          <t>Direct (campaign tagged in CRM)</t>
        </is>
      </c>
      <c r="F44" t="inlineStr">
        <is>
          <t>natuf_Kiosk_14072026_Highest-converting industries</t>
        </is>
      </c>
      <c r="G44" t="inlineStr">
        <is>
          <t>New Lead</t>
        </is>
      </c>
      <c r="H44" t="inlineStr">
        <is>
          <t>No</t>
        </is>
      </c>
      <c r="I44" t="inlineStr">
        <is>
          <t>Old</t>
        </is>
      </c>
    </row>
    <row r="45">
      <c r="A45" t="inlineStr">
        <is>
          <t>6acd8adefb1363675720c927</t>
        </is>
      </c>
      <c r="B45" s="72" t="n">
        <v>46308.29543981481</v>
      </c>
      <c r="C45" t="inlineStr">
        <is>
          <t>Adhira &amp; Appa Coffee</t>
        </is>
      </c>
      <c r="D45" t="inlineStr">
        <is>
          <t>E_Suresh_Natuf_Kiosk_07072026</t>
        </is>
      </c>
      <c r="E45" t="inlineStr">
        <is>
          <t>Direct (campaign tagged in CRM)</t>
        </is>
      </c>
      <c r="F45" t="inlineStr">
        <is>
          <t>E_Suresh_Natuf_Kiosk_07072026_Adset5</t>
        </is>
      </c>
      <c r="G45" t="inlineStr">
        <is>
          <t>Attempt 2</t>
        </is>
      </c>
      <c r="H45" t="inlineStr">
        <is>
          <t>No</t>
        </is>
      </c>
      <c r="I45" t="inlineStr">
        <is>
          <t>Old</t>
        </is>
      </c>
    </row>
    <row r="46">
      <c r="A46" t="inlineStr">
        <is>
          <t>6aca6f2b77998914ea7e1ec4</t>
        </is>
      </c>
      <c r="B46" s="72" t="n">
        <v>46305.9378125</v>
      </c>
      <c r="C46" t="inlineStr">
        <is>
          <t>Adhira &amp; Appa Coffee</t>
        </is>
      </c>
      <c r="D46" t="inlineStr">
        <is>
          <t>E_Suresh_Natuf_Kiosk_07072026</t>
        </is>
      </c>
      <c r="E46" t="inlineStr">
        <is>
          <t>Direct (campaign tagged in CRM)</t>
        </is>
      </c>
      <c r="F46" t="inlineStr">
        <is>
          <t>E_Suresh_Natuf_Kiosk_07072026_Adset5</t>
        </is>
      </c>
      <c r="G46" t="inlineStr">
        <is>
          <t>Lost</t>
        </is>
      </c>
      <c r="H46" t="inlineStr">
        <is>
          <t>No</t>
        </is>
      </c>
      <c r="I46" t="inlineStr">
        <is>
          <t>Old</t>
        </is>
      </c>
    </row>
    <row r="47">
      <c r="A47" t="inlineStr">
        <is>
          <t>6aca4cd6d538b331eaf82112</t>
        </is>
      </c>
      <c r="B47" s="72" t="n">
        <v>46305.83608796296</v>
      </c>
      <c r="C47" t="inlineStr">
        <is>
          <t>Adhira &amp; Appa Coffee</t>
        </is>
      </c>
      <c r="D47" t="inlineStr">
        <is>
          <t>E_Karan_Natuf_All_07072026</t>
        </is>
      </c>
      <c r="E47" t="inlineStr">
        <is>
          <t>Direct (campaign tagged in CRM)</t>
        </is>
      </c>
      <c r="F47" t="inlineStr">
        <is>
          <t>E_Karan_Natuf_Fragship_07072026_Adset2</t>
        </is>
      </c>
      <c r="G47" t="inlineStr">
        <is>
          <t>Attempt 3</t>
        </is>
      </c>
      <c r="H47" t="inlineStr">
        <is>
          <t>No</t>
        </is>
      </c>
      <c r="I47" t="inlineStr">
        <is>
          <t>Old</t>
        </is>
      </c>
    </row>
    <row r="48">
      <c r="A48" t="inlineStr">
        <is>
          <t>6ac9efe663b2dee86cc749cc</t>
        </is>
      </c>
      <c r="B48" s="72" t="n">
        <v>46305.56071759259</v>
      </c>
      <c r="C48" t="inlineStr">
        <is>
          <t>Adhira &amp; Appa Coffee</t>
        </is>
      </c>
      <c r="D48" t="inlineStr">
        <is>
          <t>natuf_Kiosk_14072026_Hindi</t>
        </is>
      </c>
      <c r="E48" t="inlineStr">
        <is>
          <t>Direct (campaign tagged in CRM)</t>
        </is>
      </c>
      <c r="F48" t="inlineStr">
        <is>
          <t>natuf_Kiosk_09102026</t>
        </is>
      </c>
      <c r="G48" t="inlineStr">
        <is>
          <t>Attempt 4</t>
        </is>
      </c>
      <c r="H48" t="inlineStr">
        <is>
          <t>No</t>
        </is>
      </c>
      <c r="I48" t="inlineStr">
        <is>
          <t>Old</t>
        </is>
      </c>
    </row>
    <row r="49">
      <c r="A49" t="inlineStr">
        <is>
          <t>6ac6740db121a119e6eb7310</t>
        </is>
      </c>
      <c r="B49" s="72" t="n">
        <v>46302.91820601852</v>
      </c>
      <c r="C49" t="inlineStr">
        <is>
          <t>Adhira &amp; Appa Coffee</t>
        </is>
      </c>
      <c r="D49" t="inlineStr">
        <is>
          <t>E_Selva_Natuf_All_07072026</t>
        </is>
      </c>
      <c r="E49" t="inlineStr">
        <is>
          <t>Direct (campaign tagged in CRM)</t>
        </is>
      </c>
      <c r="F49" t="inlineStr">
        <is>
          <t>E_Selva_Natuf_Sign_07072026_Adset3</t>
        </is>
      </c>
      <c r="G49" t="inlineStr">
        <is>
          <t>Follow-Up</t>
        </is>
      </c>
      <c r="H49" t="inlineStr">
        <is>
          <t>Yes</t>
        </is>
      </c>
      <c r="I49" t="inlineStr">
        <is>
          <t>Old</t>
        </is>
      </c>
    </row>
    <row r="50">
      <c r="A50" t="inlineStr">
        <is>
          <t>6ac61e2c5d8e9b81c106501e</t>
        </is>
      </c>
      <c r="B50" s="72" t="n">
        <v>46302.66375</v>
      </c>
      <c r="C50" t="inlineStr">
        <is>
          <t>Adhira &amp; Appa Coffee</t>
        </is>
      </c>
      <c r="D50" t="inlineStr">
        <is>
          <t>E_Natuf_Foco_10092026</t>
        </is>
      </c>
      <c r="E50" t="inlineStr">
        <is>
          <t>Direct (campaign tagged in CRM)</t>
        </is>
      </c>
      <c r="F50" t="inlineStr">
        <is>
          <t>E_Natuf_Foco_10092026_Ad Set6</t>
        </is>
      </c>
      <c r="G50" t="inlineStr">
        <is>
          <t>New Lead</t>
        </is>
      </c>
      <c r="H50" t="inlineStr">
        <is>
          <t>No</t>
        </is>
      </c>
      <c r="I50" t="inlineStr">
        <is>
          <t>Old</t>
        </is>
      </c>
    </row>
    <row r="51">
      <c r="A51" t="inlineStr">
        <is>
          <t>6ac61df134c5ede320ce8ad5</t>
        </is>
      </c>
      <c r="B51" s="72" t="n">
        <v>46302.66306712963</v>
      </c>
      <c r="C51" t="inlineStr">
        <is>
          <t>Adhira &amp; Appa Coffee</t>
        </is>
      </c>
      <c r="D51" t="inlineStr">
        <is>
          <t>E_Natuf_Generic_13082026</t>
        </is>
      </c>
      <c r="E51" t="inlineStr">
        <is>
          <t>Direct (campaign tagged in CRM)</t>
        </is>
      </c>
      <c r="F51" t="inlineStr">
        <is>
          <t>E_Natuf_Generic_13082026_Adset1</t>
        </is>
      </c>
      <c r="G51" t="inlineStr">
        <is>
          <t>Follow-Up</t>
        </is>
      </c>
      <c r="H51" t="inlineStr">
        <is>
          <t>Yes</t>
        </is>
      </c>
      <c r="I51" t="inlineStr">
        <is>
          <t>Old</t>
        </is>
      </c>
    </row>
    <row r="52">
      <c r="A52" t="inlineStr">
        <is>
          <t>6ac5dd68ccc6f5da2c1efd94</t>
        </is>
      </c>
      <c r="B52" s="72" t="n">
        <v>46302.47185185185</v>
      </c>
      <c r="C52" t="inlineStr">
        <is>
          <t>Adhira &amp; Appa Coffee</t>
        </is>
      </c>
      <c r="D52" t="inlineStr">
        <is>
          <t>E_Suresh_Natuf_Kiosk_07072026</t>
        </is>
      </c>
      <c r="E52" t="inlineStr">
        <is>
          <t>Direct (campaign tagged in CRM)</t>
        </is>
      </c>
      <c r="F52" t="inlineStr">
        <is>
          <t>E_Suresh_Natuf_Kiosk_07072026_Adset5</t>
        </is>
      </c>
      <c r="G52" t="inlineStr">
        <is>
          <t>Details Shared</t>
        </is>
      </c>
      <c r="H52" t="inlineStr">
        <is>
          <t>Yes</t>
        </is>
      </c>
      <c r="I52" t="inlineStr">
        <is>
          <t>Old</t>
        </is>
      </c>
    </row>
    <row r="53">
      <c r="A53" t="inlineStr">
        <is>
          <t>6ac50af5015cb1d5397f0a7f</t>
        </is>
      </c>
      <c r="B53" s="72" t="n">
        <v>46301.84829861111</v>
      </c>
      <c r="C53" t="inlineStr">
        <is>
          <t>Adhira &amp; Appa Coffee</t>
        </is>
      </c>
      <c r="D53" t="inlineStr">
        <is>
          <t>E_Suresh_Natuf_Kiosk_07072026</t>
        </is>
      </c>
      <c r="E53" t="inlineStr">
        <is>
          <t>Direct (campaign tagged in CRM)</t>
        </is>
      </c>
      <c r="F53" t="inlineStr">
        <is>
          <t>E_Suresh_Natuf_Kiosk_07072026_Adset5</t>
        </is>
      </c>
      <c r="G53" t="inlineStr">
        <is>
          <t>Attempt 2</t>
        </is>
      </c>
      <c r="H53" t="inlineStr">
        <is>
          <t>No</t>
        </is>
      </c>
      <c r="I53" t="inlineStr">
        <is>
          <t>Old</t>
        </is>
      </c>
    </row>
    <row r="54">
      <c r="A54" t="inlineStr">
        <is>
          <t>6ac4c76ca5322435c2dd5611</t>
        </is>
      </c>
      <c r="B54" s="72" t="n">
        <v>46301.64819444445</v>
      </c>
      <c r="C54" t="inlineStr">
        <is>
          <t>Adhira &amp; Appa Coffee</t>
        </is>
      </c>
      <c r="D54" t="inlineStr">
        <is>
          <t>E_Natuf_Generic_13082026</t>
        </is>
      </c>
      <c r="E54" t="inlineStr">
        <is>
          <t>Direct (campaign tagged in CRM)</t>
        </is>
      </c>
      <c r="F54" t="inlineStr">
        <is>
          <t>E_Natuf_Generic_13082026_Adset1</t>
        </is>
      </c>
      <c r="G54" t="inlineStr">
        <is>
          <t>Lost</t>
        </is>
      </c>
      <c r="H54" t="inlineStr">
        <is>
          <t>No</t>
        </is>
      </c>
      <c r="I54" t="inlineStr">
        <is>
          <t>Old</t>
        </is>
      </c>
    </row>
    <row r="55" ht="117" customHeight="1">
      <c r="A55" t="inlineStr">
        <is>
          <t>6ac4c754c63dfc602d049d01</t>
        </is>
      </c>
      <c r="B55" s="72" t="n">
        <v>46301.64791666667</v>
      </c>
      <c r="C55" t="inlineStr">
        <is>
          <t>Adhira &amp; Appa Coffee</t>
        </is>
      </c>
      <c r="D55" t="inlineStr">
        <is>
          <t>E_Selva_Natuf_All_07072026</t>
        </is>
      </c>
      <c r="E55" t="inlineStr">
        <is>
          <t>Direct (campaign tagged in CRM)</t>
        </is>
      </c>
      <c r="F55" t="inlineStr">
        <is>
          <t>E_Selva_Natuf_Sign_07072026_Adset3</t>
        </is>
      </c>
      <c r="G55" t="inlineStr">
        <is>
          <t>Meeting Conducted</t>
        </is>
      </c>
      <c r="H55" t="inlineStr">
        <is>
          <t>Yes</t>
        </is>
      </c>
      <c r="I55" t="inlineStr">
        <is>
          <t>Old</t>
        </is>
      </c>
    </row>
    <row r="56">
      <c r="A56" t="inlineStr">
        <is>
          <t>6abe8d60ed9b22c32fb4009e</t>
        </is>
      </c>
      <c r="B56" s="72" t="n">
        <v>46296.9250925926</v>
      </c>
      <c r="C56" t="inlineStr">
        <is>
          <t>Daewoo_MF</t>
        </is>
      </c>
      <c r="D56" t="inlineStr">
        <is>
          <t>E_Natuf_Foco_10092026</t>
        </is>
      </c>
      <c r="E56" t="inlineStr">
        <is>
          <t>Direct (campaign tagged in CRM)</t>
        </is>
      </c>
      <c r="F56" t="inlineStr">
        <is>
          <t>E_Natuf_Foco_10092026_Ad Set5</t>
        </is>
      </c>
      <c r="G56" t="inlineStr">
        <is>
          <t>Attempt 3</t>
        </is>
      </c>
      <c r="H56" t="inlineStr">
        <is>
          <t>No</t>
        </is>
      </c>
      <c r="I56" t="inlineStr">
        <is>
          <t>Old</t>
        </is>
      </c>
    </row>
    <row r="57">
      <c r="A57" t="inlineStr">
        <is>
          <t>6abe8d52c454cecf93949b9c</t>
        </is>
      </c>
      <c r="B57" s="72" t="n">
        <v>46296.92493055556</v>
      </c>
      <c r="C57" t="inlineStr">
        <is>
          <t>Daewoo_MF</t>
        </is>
      </c>
      <c r="D57" t="inlineStr">
        <is>
          <t>E_Suresh_Natuf_Kiosk_07072026</t>
        </is>
      </c>
      <c r="E57" t="inlineStr">
        <is>
          <t>Direct (campaign tagged in CRM)</t>
        </is>
      </c>
      <c r="F57" t="inlineStr">
        <is>
          <t>E_Suresh_Natuf_Kiosk_07072026_Adset5</t>
        </is>
      </c>
      <c r="G57" t="inlineStr">
        <is>
          <t>Meeting Conducted</t>
        </is>
      </c>
      <c r="H57" t="inlineStr">
        <is>
          <t>Yes</t>
        </is>
      </c>
      <c r="I57" t="inlineStr">
        <is>
          <t>Old</t>
        </is>
      </c>
    </row>
    <row r="58">
      <c r="A58" t="inlineStr">
        <is>
          <t>6abe0fba21c38bcfea2fb79c</t>
        </is>
      </c>
      <c r="B58" s="72" t="n">
        <v>46296.55280092593</v>
      </c>
      <c r="C58" t="inlineStr">
        <is>
          <t>Adhira &amp; Appa Coffee</t>
        </is>
      </c>
      <c r="D58" t="inlineStr">
        <is>
          <t>E_Selva_Natuf_All_07072026</t>
        </is>
      </c>
      <c r="E58" t="inlineStr">
        <is>
          <t>Direct (campaign tagged in CRM)</t>
        </is>
      </c>
      <c r="F58" t="inlineStr">
        <is>
          <t>E_Selva_Natuf_Sign_07072026_Adset3</t>
        </is>
      </c>
      <c r="G58" t="inlineStr">
        <is>
          <t>Connected</t>
        </is>
      </c>
      <c r="H58" t="inlineStr">
        <is>
          <t>No</t>
        </is>
      </c>
      <c r="I58" t="inlineStr">
        <is>
          <t>Old</t>
        </is>
      </c>
    </row>
  </sheetData>
  <pageMargins left="0.7" right="0.7" top="0.75" bottom="0.75" header="0.3" footer="0.3"/>
</worksheet>
</file>

<file path=xl/worksheets/sheet11.xml><?xml version="1.0" encoding="utf-8"?>
<worksheet xmlns="http://schemas.openxmlformats.org/spreadsheetml/2006/main">
  <sheetPr>
    <tabColor rgb="FF9CA3AF"/>
    <outlinePr summaryBelow="1" summaryRight="1"/>
    <pageSetUpPr/>
  </sheetPr>
  <dimension ref="A1:P29"/>
  <sheetViews>
    <sheetView workbookViewId="0">
      <pane ySplit="1" topLeftCell="A2" activePane="bottomLeft" state="frozen"/>
      <selection pane="bottomLeft" activeCell="A1" sqref="A1"/>
    </sheetView>
  </sheetViews>
  <sheetFormatPr baseColWidth="8" defaultRowHeight="14.5"/>
  <cols>
    <col width="52.7265625" customWidth="1" min="1" max="1"/>
    <col width="12.7265625" customWidth="1" min="2" max="2"/>
    <col width="40.7265625" customWidth="1" min="3" max="3"/>
    <col width="12.7265625" customWidth="1" min="4" max="5"/>
    <col width="13.7265625" customWidth="1" min="6" max="6"/>
    <col width="14.7265625" customWidth="1" min="7" max="7"/>
    <col width="11.7265625" customWidth="1" min="8" max="9"/>
    <col width="10.7265625" customWidth="1" min="10" max="11"/>
    <col width="12.7265625" customWidth="1" min="12" max="12"/>
    <col width="10.7265625" customWidth="1" min="13" max="14"/>
    <col width="13.7265625" customWidth="1" min="15" max="15"/>
    <col width="18.7265625" customWidth="1" min="16" max="16"/>
  </cols>
  <sheetData>
    <row r="1" ht="30" customHeight="1">
      <c r="A1" s="3" t="inlineStr">
        <is>
          <t>Campaign</t>
        </is>
      </c>
      <c r="B1" s="3" t="inlineStr">
        <is>
          <t>Delivery</t>
        </is>
      </c>
      <c r="C1" s="3" t="inlineStr">
        <is>
          <t>Result indicator</t>
        </is>
      </c>
      <c r="D1" s="3" t="inlineStr">
        <is>
          <t>Results (as reported)</t>
        </is>
      </c>
      <c r="E1" s="3" t="inlineStr">
        <is>
          <t>Reach</t>
        </is>
      </c>
      <c r="F1" s="3" t="inlineStr">
        <is>
          <t>Impressions</t>
        </is>
      </c>
      <c r="G1" s="3" t="inlineStr">
        <is>
          <t>Spend (INR)</t>
        </is>
      </c>
      <c r="H1" s="3" t="inlineStr">
        <is>
          <t>Link Clicks</t>
        </is>
      </c>
      <c r="I1" s="3" t="inlineStr">
        <is>
          <t>CPC link (INR)</t>
        </is>
      </c>
      <c r="J1" s="3" t="inlineStr">
        <is>
          <t>CTR link (%)</t>
        </is>
      </c>
      <c r="K1" s="3" t="inlineStr">
        <is>
          <t>CPM (INR)</t>
        </is>
      </c>
      <c r="L1" s="3" t="inlineStr">
        <is>
          <t>Landing page views</t>
        </is>
      </c>
      <c r="M1" s="3" t="inlineStr">
        <is>
          <t>Budget</t>
        </is>
      </c>
      <c r="N1" s="3" t="inlineStr">
        <is>
          <t>Budget type</t>
        </is>
      </c>
      <c r="O1" s="3" t="inlineStr">
        <is>
          <t>Cost per result (INR)</t>
        </is>
      </c>
      <c r="P1" s="3" t="inlineStr">
        <is>
          <t>Lead-type results (excl. landing-page-views)</t>
        </is>
      </c>
    </row>
    <row r="2">
      <c r="A2" t="inlineStr">
        <is>
          <t>GenY-Natuf-LeadGen-10032026</t>
        </is>
      </c>
      <c r="B2" t="inlineStr">
        <is>
          <t>inactive</t>
        </is>
      </c>
      <c r="D2" s="40" t="n"/>
      <c r="E2" s="40" t="n">
        <v>0</v>
      </c>
      <c r="F2" s="40" t="n">
        <v>0</v>
      </c>
      <c r="G2" s="69" t="n">
        <v>0</v>
      </c>
      <c r="H2" s="40" t="n"/>
      <c r="I2" s="69" t="n"/>
      <c r="J2" s="69" t="n"/>
      <c r="K2" s="69" t="n">
        <v>0</v>
      </c>
      <c r="L2" s="40" t="n"/>
      <c r="M2" t="inlineStr">
        <is>
          <t>Using ad set budget</t>
        </is>
      </c>
      <c r="N2" t="inlineStr">
        <is>
          <t>0</t>
        </is>
      </c>
      <c r="O2" s="69" t="n"/>
      <c r="P2" s="40">
        <f>IF(ISNUMBER(SEARCH("landing_page_view",C2)),0,N(D2))</f>
        <v>0</v>
      </c>
    </row>
    <row r="3">
      <c r="A3" t="inlineStr">
        <is>
          <t>E_Karan_Natuf_Kiosk_07072026</t>
        </is>
      </c>
      <c r="B3" t="inlineStr">
        <is>
          <t>inactive</t>
        </is>
      </c>
      <c r="C3" t="inlineStr">
        <is>
          <t>actions:leadgen.other</t>
        </is>
      </c>
      <c r="D3" s="40" t="n">
        <v>30</v>
      </c>
      <c r="E3" s="40" t="n">
        <v>25010</v>
      </c>
      <c r="F3" s="40" t="n">
        <v>37281</v>
      </c>
      <c r="G3" s="69" t="n">
        <v>54540.16</v>
      </c>
      <c r="H3" s="40" t="n">
        <v>444</v>
      </c>
      <c r="I3" s="69" t="n">
        <v>122.838198</v>
      </c>
      <c r="J3" s="69" t="n">
        <v>1.190955</v>
      </c>
      <c r="K3" s="69" t="n">
        <v>1462.947882</v>
      </c>
      <c r="L3" s="40" t="n"/>
      <c r="M3" t="inlineStr">
        <is>
          <t>5000</t>
        </is>
      </c>
      <c r="N3" t="inlineStr">
        <is>
          <t>Daily</t>
        </is>
      </c>
      <c r="O3" s="69" t="n">
        <v>1818.00533333</v>
      </c>
      <c r="P3" s="40">
        <f>IF(ISNUMBER(SEARCH("landing_page_view",C3)),0,N(D3))</f>
        <v>30</v>
      </c>
    </row>
    <row r="4">
      <c r="A4" t="inlineStr">
        <is>
          <t>E_Suresh_Natuf_Kiosk_07072026</t>
        </is>
      </c>
      <c r="B4" t="inlineStr">
        <is>
          <t>inactive</t>
        </is>
      </c>
      <c r="C4" t="inlineStr">
        <is>
          <t>actions:leadgen.other</t>
        </is>
      </c>
      <c r="D4" s="40" t="n">
        <v>360</v>
      </c>
      <c r="E4" s="40" t="n">
        <v>136352</v>
      </c>
      <c r="F4" s="40" t="n">
        <v>210455</v>
      </c>
      <c r="G4" s="69" t="n">
        <v>232416.42</v>
      </c>
      <c r="H4" s="40" t="n">
        <v>2446</v>
      </c>
      <c r="I4" s="69" t="n">
        <v>95.018978</v>
      </c>
      <c r="J4" s="69" t="n">
        <v>1.162244</v>
      </c>
      <c r="K4" s="69" t="n">
        <v>1104.352094</v>
      </c>
      <c r="L4" s="40" t="n"/>
      <c r="M4" t="inlineStr">
        <is>
          <t>10000</t>
        </is>
      </c>
      <c r="N4" t="inlineStr">
        <is>
          <t>Daily</t>
        </is>
      </c>
      <c r="O4" s="69" t="n">
        <v>645.60116667</v>
      </c>
      <c r="P4" s="40">
        <f>IF(ISNUMBER(SEARCH("landing_page_view",C4)),0,N(D4))</f>
        <v>360</v>
      </c>
    </row>
    <row r="5">
      <c r="A5" t="inlineStr">
        <is>
          <t>E_Aryan_Natuf_Kiosk_07072026</t>
        </is>
      </c>
      <c r="B5" t="inlineStr">
        <is>
          <t>inactive</t>
        </is>
      </c>
      <c r="D5" s="40" t="n"/>
      <c r="E5" s="40" t="n">
        <v>0</v>
      </c>
      <c r="F5" s="40" t="n">
        <v>0</v>
      </c>
      <c r="G5" s="69" t="n">
        <v>0</v>
      </c>
      <c r="H5" s="40" t="n"/>
      <c r="I5" s="69" t="n"/>
      <c r="J5" s="69" t="n"/>
      <c r="K5" s="69" t="n">
        <v>0</v>
      </c>
      <c r="L5" s="40" t="n"/>
      <c r="M5" t="inlineStr">
        <is>
          <t>12000</t>
        </is>
      </c>
      <c r="N5" t="inlineStr">
        <is>
          <t>Daily</t>
        </is>
      </c>
      <c r="O5" s="69" t="n"/>
      <c r="P5" s="40">
        <f>IF(ISNUMBER(SEARCH("landing_page_view",C5)),0,N(D5))</f>
        <v>0</v>
      </c>
    </row>
    <row r="6">
      <c r="A6" t="inlineStr">
        <is>
          <t>E_Selva_Natuf_Kiosk_07072026</t>
        </is>
      </c>
      <c r="B6" t="inlineStr">
        <is>
          <t>inactive</t>
        </is>
      </c>
      <c r="D6" s="40" t="n"/>
      <c r="E6" s="40" t="n">
        <v>0</v>
      </c>
      <c r="F6" s="40" t="n">
        <v>0</v>
      </c>
      <c r="G6" s="69" t="n">
        <v>0</v>
      </c>
      <c r="H6" s="40" t="n"/>
      <c r="I6" s="69" t="n"/>
      <c r="J6" s="69" t="n"/>
      <c r="K6" s="69" t="n">
        <v>0</v>
      </c>
      <c r="L6" s="40" t="n"/>
      <c r="M6" t="inlineStr">
        <is>
          <t>3000</t>
        </is>
      </c>
      <c r="N6" t="inlineStr">
        <is>
          <t>Daily</t>
        </is>
      </c>
      <c r="O6" s="69" t="n"/>
      <c r="P6" s="40">
        <f>IF(ISNUMBER(SEARCH("landing_page_view",C6)),0,N(D6))</f>
        <v>0</v>
      </c>
    </row>
    <row r="7">
      <c r="A7" t="inlineStr">
        <is>
          <t>E_Karan_Natuf_All_07072026</t>
        </is>
      </c>
      <c r="B7" t="inlineStr">
        <is>
          <t>inactive</t>
        </is>
      </c>
      <c r="C7" t="inlineStr">
        <is>
          <t>actions:leadgen.other</t>
        </is>
      </c>
      <c r="D7" s="40" t="n">
        <v>289</v>
      </c>
      <c r="E7" s="40" t="n">
        <v>83526</v>
      </c>
      <c r="F7" s="40" t="n">
        <v>164085</v>
      </c>
      <c r="G7" s="69" t="n">
        <v>277596.99</v>
      </c>
      <c r="H7" s="40" t="n">
        <v>1632</v>
      </c>
      <c r="I7" s="69" t="n">
        <v>170.096195</v>
      </c>
      <c r="J7" s="69" t="n">
        <v>0.994606</v>
      </c>
      <c r="K7" s="69" t="n">
        <v>1691.787732</v>
      </c>
      <c r="L7" s="40" t="n"/>
      <c r="M7" t="inlineStr">
        <is>
          <t>15000</t>
        </is>
      </c>
      <c r="N7" t="inlineStr">
        <is>
          <t>Daily</t>
        </is>
      </c>
      <c r="O7" s="69" t="n">
        <v>960.54321799</v>
      </c>
      <c r="P7" s="40">
        <f>IF(ISNUMBER(SEARCH("landing_page_view",C7)),0,N(D7))</f>
        <v>289</v>
      </c>
    </row>
    <row r="8">
      <c r="A8" t="inlineStr">
        <is>
          <t>E_Aryan_Natuf_All_07072026</t>
        </is>
      </c>
      <c r="B8" t="inlineStr">
        <is>
          <t>inactive</t>
        </is>
      </c>
      <c r="D8" s="40" t="n"/>
      <c r="E8" s="40" t="n">
        <v>0</v>
      </c>
      <c r="F8" s="40" t="n">
        <v>0</v>
      </c>
      <c r="G8" s="69" t="n">
        <v>0</v>
      </c>
      <c r="H8" s="40" t="n"/>
      <c r="I8" s="69" t="n"/>
      <c r="J8" s="69" t="n"/>
      <c r="K8" s="69" t="n">
        <v>0</v>
      </c>
      <c r="L8" s="40" t="n"/>
      <c r="M8" t="inlineStr">
        <is>
          <t>5000</t>
        </is>
      </c>
      <c r="N8" t="inlineStr">
        <is>
          <t>Daily</t>
        </is>
      </c>
      <c r="O8" s="69" t="n"/>
      <c r="P8" s="40">
        <f>IF(ISNUMBER(SEARCH("landing_page_view",C8)),0,N(D8))</f>
        <v>0</v>
      </c>
    </row>
    <row r="9">
      <c r="A9" t="inlineStr">
        <is>
          <t>E_Selva_Natuf_All_07072026</t>
        </is>
      </c>
      <c r="B9" t="inlineStr">
        <is>
          <t>inactive</t>
        </is>
      </c>
      <c r="C9" t="inlineStr">
        <is>
          <t>actions:leadgen.other</t>
        </is>
      </c>
      <c r="D9" s="40" t="n">
        <v>71</v>
      </c>
      <c r="E9" s="40" t="n">
        <v>51189</v>
      </c>
      <c r="F9" s="40" t="n">
        <v>78881</v>
      </c>
      <c r="G9" s="69" t="n">
        <v>80349.25</v>
      </c>
      <c r="H9" s="40" t="n">
        <v>806</v>
      </c>
      <c r="I9" s="69" t="n">
        <v>99.688896</v>
      </c>
      <c r="J9" s="69" t="n">
        <v>1.021792</v>
      </c>
      <c r="K9" s="69" t="n">
        <v>1018.613481</v>
      </c>
      <c r="L9" s="40" t="n"/>
      <c r="M9" t="inlineStr">
        <is>
          <t>10000</t>
        </is>
      </c>
      <c r="N9" t="inlineStr">
        <is>
          <t>Daily</t>
        </is>
      </c>
      <c r="O9" s="69" t="n">
        <v>1131.67957746</v>
      </c>
      <c r="P9" s="40">
        <f>IF(ISNUMBER(SEARCH("landing_page_view",C9)),0,N(D9))</f>
        <v>71</v>
      </c>
    </row>
    <row r="10">
      <c r="A10" t="inlineStr">
        <is>
          <t>E_Suresh_Natuf_All_07072026</t>
        </is>
      </c>
      <c r="B10" t="inlineStr">
        <is>
          <t>inactive</t>
        </is>
      </c>
      <c r="D10" s="40" t="n"/>
      <c r="E10" s="40" t="n">
        <v>0</v>
      </c>
      <c r="F10" s="40" t="n">
        <v>0</v>
      </c>
      <c r="G10" s="69" t="n">
        <v>0</v>
      </c>
      <c r="H10" s="40" t="n"/>
      <c r="I10" s="69" t="n"/>
      <c r="J10" s="69" t="n"/>
      <c r="K10" s="69" t="n">
        <v>0</v>
      </c>
      <c r="L10" s="40" t="n"/>
      <c r="M10" t="inlineStr">
        <is>
          <t>3000</t>
        </is>
      </c>
      <c r="N10" t="inlineStr">
        <is>
          <t>Daily</t>
        </is>
      </c>
      <c r="O10" s="69" t="n"/>
      <c r="P10" s="40">
        <f>IF(ISNUMBER(SEARCH("landing_page_view",C10)),0,N(D10))</f>
        <v>0</v>
      </c>
    </row>
    <row r="11">
      <c r="A11" t="inlineStr">
        <is>
          <t>E_Natuf_Kiosk_07072026- WC-Priyanka</t>
        </is>
      </c>
      <c r="B11" t="inlineStr">
        <is>
          <t>inactive</t>
        </is>
      </c>
      <c r="D11" s="40" t="n"/>
      <c r="E11" s="40" t="n">
        <v>0</v>
      </c>
      <c r="F11" s="40" t="n">
        <v>0</v>
      </c>
      <c r="G11" s="69" t="n">
        <v>0</v>
      </c>
      <c r="H11" s="40" t="n"/>
      <c r="I11" s="69" t="n"/>
      <c r="J11" s="69" t="n"/>
      <c r="K11" s="69" t="n">
        <v>0</v>
      </c>
      <c r="L11" s="40" t="n"/>
      <c r="M11" t="inlineStr">
        <is>
          <t>2000</t>
        </is>
      </c>
      <c r="N11" t="inlineStr">
        <is>
          <t>Daily</t>
        </is>
      </c>
      <c r="O11" s="69" t="n"/>
      <c r="P11" s="40">
        <f>IF(ISNUMBER(SEARCH("landing_page_view",C11)),0,N(D11))</f>
        <v>0</v>
      </c>
    </row>
    <row r="12">
      <c r="A12" t="inlineStr">
        <is>
          <t>natuf_Kiosk_14072026_Hindi</t>
        </is>
      </c>
      <c r="B12" t="inlineStr">
        <is>
          <t>inactive</t>
        </is>
      </c>
      <c r="C12" t="inlineStr">
        <is>
          <t>actions:leadgen.other</t>
        </is>
      </c>
      <c r="D12" s="40" t="n">
        <v>438</v>
      </c>
      <c r="E12" s="40" t="n">
        <v>231052</v>
      </c>
      <c r="F12" s="40" t="n">
        <v>419595</v>
      </c>
      <c r="G12" s="69" t="n">
        <v>180149.88</v>
      </c>
      <c r="H12" s="40" t="n">
        <v>3627</v>
      </c>
      <c r="I12" s="69" t="n">
        <v>49.669115</v>
      </c>
      <c r="J12" s="69" t="n">
        <v>0.864405</v>
      </c>
      <c r="K12" s="69" t="n">
        <v>429.342294</v>
      </c>
      <c r="L12" s="40" t="n"/>
      <c r="M12" t="inlineStr">
        <is>
          <t>10000</t>
        </is>
      </c>
      <c r="N12" t="inlineStr">
        <is>
          <t>Daily</t>
        </is>
      </c>
      <c r="O12" s="69" t="n">
        <v>411.30109589</v>
      </c>
      <c r="P12" s="40">
        <f>IF(ISNUMBER(SEARCH("landing_page_view",C12)),0,N(D12))</f>
        <v>438</v>
      </c>
    </row>
    <row r="13">
      <c r="A13" t="inlineStr">
        <is>
          <t>natuf_Kiosk_14072026 – WC</t>
        </is>
      </c>
      <c r="B13" t="inlineStr">
        <is>
          <t>inactive</t>
        </is>
      </c>
      <c r="D13" s="40" t="n"/>
      <c r="E13" s="40" t="n">
        <v>0</v>
      </c>
      <c r="F13" s="40" t="n">
        <v>0</v>
      </c>
      <c r="G13" s="69" t="n">
        <v>0</v>
      </c>
      <c r="H13" s="40" t="n"/>
      <c r="I13" s="69" t="n"/>
      <c r="J13" s="69" t="n"/>
      <c r="K13" s="69" t="n">
        <v>0</v>
      </c>
      <c r="L13" s="40" t="n"/>
      <c r="M13" t="inlineStr">
        <is>
          <t>1000</t>
        </is>
      </c>
      <c r="N13" t="inlineStr">
        <is>
          <t>Daily</t>
        </is>
      </c>
      <c r="O13" s="69" t="n"/>
      <c r="P13" s="40">
        <f>IF(ISNUMBER(SEARCH("landing_page_view",C13)),0,N(D13))</f>
        <v>0</v>
      </c>
    </row>
    <row r="14">
      <c r="A14" t="inlineStr">
        <is>
          <t>E_Natuf_Kiosk_07072026- WC – Telugu</t>
        </is>
      </c>
      <c r="B14" t="inlineStr">
        <is>
          <t>inactive</t>
        </is>
      </c>
      <c r="D14" s="40" t="n"/>
      <c r="E14" s="40" t="n">
        <v>0</v>
      </c>
      <c r="F14" s="40" t="n">
        <v>0</v>
      </c>
      <c r="G14" s="69" t="n">
        <v>0</v>
      </c>
      <c r="H14" s="40" t="n"/>
      <c r="I14" s="69" t="n"/>
      <c r="J14" s="69" t="n"/>
      <c r="K14" s="69" t="n">
        <v>0</v>
      </c>
      <c r="L14" s="40" t="n"/>
      <c r="M14" t="inlineStr">
        <is>
          <t>1000</t>
        </is>
      </c>
      <c r="N14" t="inlineStr">
        <is>
          <t>Daily</t>
        </is>
      </c>
      <c r="O14" s="69" t="n"/>
      <c r="P14" s="40">
        <f>IF(ISNUMBER(SEARCH("landing_page_view",C14)),0,N(D14))</f>
        <v>0</v>
      </c>
    </row>
    <row r="15">
      <c r="A15" t="inlineStr">
        <is>
          <t>Natuf_Carpo_Gift_Usha</t>
        </is>
      </c>
      <c r="B15" t="inlineStr">
        <is>
          <t>inactive</t>
        </is>
      </c>
      <c r="D15" s="40" t="n"/>
      <c r="E15" s="40" t="n">
        <v>0</v>
      </c>
      <c r="F15" s="40" t="n">
        <v>0</v>
      </c>
      <c r="G15" s="69" t="n">
        <v>0</v>
      </c>
      <c r="H15" s="40" t="n"/>
      <c r="I15" s="69" t="n"/>
      <c r="J15" s="69" t="n"/>
      <c r="K15" s="69" t="n">
        <v>0</v>
      </c>
      <c r="L15" s="40" t="n"/>
      <c r="M15" t="inlineStr">
        <is>
          <t>2000</t>
        </is>
      </c>
      <c r="N15" t="inlineStr">
        <is>
          <t>Daily</t>
        </is>
      </c>
      <c r="O15" s="69" t="n"/>
      <c r="P15" s="40">
        <f>IF(ISNUMBER(SEARCH("landing_page_view",C15)),0,N(D15))</f>
        <v>0</v>
      </c>
    </row>
    <row r="16">
      <c r="A16" t="inlineStr">
        <is>
          <t>E_Natuf_Kiosk_10082026</t>
        </is>
      </c>
      <c r="B16" t="inlineStr">
        <is>
          <t>inactive</t>
        </is>
      </c>
      <c r="D16" s="40" t="n"/>
      <c r="E16" s="40" t="n">
        <v>0</v>
      </c>
      <c r="F16" s="40" t="n">
        <v>0</v>
      </c>
      <c r="G16" s="69" t="n">
        <v>0</v>
      </c>
      <c r="H16" s="40" t="n"/>
      <c r="I16" s="69" t="n"/>
      <c r="J16" s="69" t="n"/>
      <c r="K16" s="69" t="n">
        <v>0</v>
      </c>
      <c r="L16" s="40" t="n"/>
      <c r="M16" t="inlineStr">
        <is>
          <t>5000</t>
        </is>
      </c>
      <c r="N16" t="inlineStr">
        <is>
          <t>Daily</t>
        </is>
      </c>
      <c r="O16" s="69" t="n"/>
      <c r="P16" s="40">
        <f>IF(ISNUMBER(SEARCH("landing_page_view",C16)),0,N(D16))</f>
        <v>0</v>
      </c>
    </row>
    <row r="17">
      <c r="A17" t="inlineStr">
        <is>
          <t>E_Natuf_Generic_13082026</t>
        </is>
      </c>
      <c r="B17" t="inlineStr">
        <is>
          <t>inactive</t>
        </is>
      </c>
      <c r="C17" t="inlineStr">
        <is>
          <t>actions:leadgen.other</t>
        </is>
      </c>
      <c r="D17" s="40" t="n">
        <v>245</v>
      </c>
      <c r="E17" s="40" t="n">
        <v>133489</v>
      </c>
      <c r="F17" s="40" t="n">
        <v>243248</v>
      </c>
      <c r="G17" s="69" t="n">
        <v>233578.47</v>
      </c>
      <c r="H17" s="40" t="n">
        <v>2722</v>
      </c>
      <c r="I17" s="69" t="n">
        <v>85.811341</v>
      </c>
      <c r="J17" s="69" t="n">
        <v>1.119023</v>
      </c>
      <c r="K17" s="69" t="n">
        <v>960.2482649999999</v>
      </c>
      <c r="L17" s="40" t="n"/>
      <c r="M17" t="inlineStr">
        <is>
          <t>Using ad set budget</t>
        </is>
      </c>
      <c r="N17" t="inlineStr">
        <is>
          <t>0</t>
        </is>
      </c>
      <c r="O17" s="69" t="n">
        <v>953.3815102</v>
      </c>
      <c r="P17" s="40">
        <f>IF(ISNUMBER(SEARCH("landing_page_view",C17)),0,N(D17))</f>
        <v>245</v>
      </c>
    </row>
    <row r="18">
      <c r="A18" t="inlineStr">
        <is>
          <t>E_Natuf_MF_05092026</t>
        </is>
      </c>
      <c r="B18" t="inlineStr">
        <is>
          <t>inactive</t>
        </is>
      </c>
      <c r="C18" t="inlineStr">
        <is>
          <t>actions:leadgen.other</t>
        </is>
      </c>
      <c r="D18" s="40" t="n">
        <v>30</v>
      </c>
      <c r="E18" s="40" t="n">
        <v>105175</v>
      </c>
      <c r="F18" s="40" t="n">
        <v>130721</v>
      </c>
      <c r="G18" s="69" t="n">
        <v>79772.24000000001</v>
      </c>
      <c r="H18" s="40" t="n">
        <v>1050</v>
      </c>
      <c r="I18" s="69" t="n">
        <v>75.973562</v>
      </c>
      <c r="J18" s="69" t="n">
        <v>0.803237</v>
      </c>
      <c r="K18" s="69" t="n">
        <v>610.2480859999999</v>
      </c>
      <c r="L18" s="40" t="n"/>
      <c r="M18" t="inlineStr">
        <is>
          <t>5000</t>
        </is>
      </c>
      <c r="N18" t="inlineStr">
        <is>
          <t>Daily</t>
        </is>
      </c>
      <c r="O18" s="69" t="n">
        <v>2659.07466667</v>
      </c>
      <c r="P18" s="40">
        <f>IF(ISNUMBER(SEARCH("landing_page_view",C18)),0,N(D18))</f>
        <v>30</v>
      </c>
    </row>
    <row r="19">
      <c r="A19" t="inlineStr">
        <is>
          <t>E_Natuf_Generic_09092026</t>
        </is>
      </c>
      <c r="B19" t="inlineStr">
        <is>
          <t>inactive</t>
        </is>
      </c>
      <c r="C19" t="inlineStr">
        <is>
          <t>actions:leadgen.other</t>
        </is>
      </c>
      <c r="D19" s="40" t="n">
        <v>77</v>
      </c>
      <c r="E19" s="40" t="n">
        <v>80865</v>
      </c>
      <c r="F19" s="40" t="n">
        <v>136362</v>
      </c>
      <c r="G19" s="69" t="n">
        <v>71194.81</v>
      </c>
      <c r="H19" s="40" t="n">
        <v>1618</v>
      </c>
      <c r="I19" s="69" t="n">
        <v>44.001737</v>
      </c>
      <c r="J19" s="69" t="n">
        <v>1.186548</v>
      </c>
      <c r="K19" s="69" t="n">
        <v>522.101539</v>
      </c>
      <c r="L19" s="40" t="n"/>
      <c r="M19" t="inlineStr">
        <is>
          <t>Using ad set budget</t>
        </is>
      </c>
      <c r="N19" t="inlineStr">
        <is>
          <t>0</t>
        </is>
      </c>
      <c r="O19" s="69" t="n">
        <v>924.60792208</v>
      </c>
      <c r="P19" s="40">
        <f>IF(ISNUMBER(SEARCH("landing_page_view",C19)),0,N(D19))</f>
        <v>77</v>
      </c>
    </row>
    <row r="20">
      <c r="A20" t="inlineStr">
        <is>
          <t>E_Natuf_Foco_10092026</t>
        </is>
      </c>
      <c r="B20" t="inlineStr">
        <is>
          <t>inactive</t>
        </is>
      </c>
      <c r="C20" t="inlineStr">
        <is>
          <t>actions:leadgen.other</t>
        </is>
      </c>
      <c r="D20" s="40" t="n">
        <v>40</v>
      </c>
      <c r="E20" s="40" t="n">
        <v>60000</v>
      </c>
      <c r="F20" s="40" t="n">
        <v>94401</v>
      </c>
      <c r="G20" s="69" t="n">
        <v>46413.52</v>
      </c>
      <c r="H20" s="40" t="n">
        <v>722</v>
      </c>
      <c r="I20" s="69" t="n">
        <v>64.284654</v>
      </c>
      <c r="J20" s="69" t="n">
        <v>0.764822</v>
      </c>
      <c r="K20" s="69" t="n">
        <v>491.663436</v>
      </c>
      <c r="L20" s="40" t="n"/>
      <c r="M20" t="inlineStr">
        <is>
          <t>Using ad set budget</t>
        </is>
      </c>
      <c r="N20" t="inlineStr">
        <is>
          <t>0</t>
        </is>
      </c>
      <c r="O20" s="69" t="n">
        <v>1160.338</v>
      </c>
      <c r="P20" s="40">
        <f>IF(ISNUMBER(SEARCH("landing_page_view",C20)),0,N(D20))</f>
        <v>40</v>
      </c>
    </row>
    <row r="21">
      <c r="A21" t="inlineStr">
        <is>
          <t>E_Natuf_Web_23092026</t>
        </is>
      </c>
      <c r="B21" t="inlineStr">
        <is>
          <t>inactive</t>
        </is>
      </c>
      <c r="C21" t="inlineStr">
        <is>
          <t>actions:omni_landing_page_view</t>
        </is>
      </c>
      <c r="D21" s="40" t="n">
        <v>2882</v>
      </c>
      <c r="E21" s="40" t="n">
        <v>155104</v>
      </c>
      <c r="F21" s="40" t="n">
        <v>189828</v>
      </c>
      <c r="G21" s="69" t="n">
        <v>6412.86</v>
      </c>
      <c r="H21" s="40" t="n">
        <v>4334</v>
      </c>
      <c r="I21" s="69" t="n">
        <v>1.479663</v>
      </c>
      <c r="J21" s="69" t="n">
        <v>2.283119</v>
      </c>
      <c r="K21" s="69" t="n">
        <v>33.782477</v>
      </c>
      <c r="L21" s="40" t="n">
        <v>2882</v>
      </c>
      <c r="M21" t="inlineStr">
        <is>
          <t>500</t>
        </is>
      </c>
      <c r="N21" t="inlineStr">
        <is>
          <t>Daily</t>
        </is>
      </c>
      <c r="O21" s="69" t="n">
        <v>2.22514226</v>
      </c>
      <c r="P21" s="40">
        <f>IF(ISNUMBER(SEARCH("landing_page_view",C21)),0,N(D21))</f>
        <v>0</v>
      </c>
    </row>
    <row r="22">
      <c r="A22" t="inlineStr">
        <is>
          <t>E_Natuf_Amazon_29092026</t>
        </is>
      </c>
      <c r="B22" t="inlineStr">
        <is>
          <t>inactive</t>
        </is>
      </c>
      <c r="C22" t="inlineStr">
        <is>
          <t>actions:leadgen.other</t>
        </is>
      </c>
      <c r="D22" s="40" t="n">
        <v>22</v>
      </c>
      <c r="E22" s="40" t="n">
        <v>54180</v>
      </c>
      <c r="F22" s="40" t="n">
        <v>66258</v>
      </c>
      <c r="G22" s="69" t="n">
        <v>39121.71</v>
      </c>
      <c r="H22" s="40" t="n">
        <v>772</v>
      </c>
      <c r="I22" s="69" t="n">
        <v>50.67579</v>
      </c>
      <c r="J22" s="69" t="n">
        <v>1.165142</v>
      </c>
      <c r="K22" s="69" t="n">
        <v>590.445078</v>
      </c>
      <c r="L22" s="40" t="n"/>
      <c r="M22" t="inlineStr">
        <is>
          <t>5000</t>
        </is>
      </c>
      <c r="N22" t="inlineStr">
        <is>
          <t>Daily</t>
        </is>
      </c>
      <c r="O22" s="69" t="n">
        <v>1778.25954545</v>
      </c>
      <c r="P22" s="40">
        <f>IF(ISNUMBER(SEARCH("landing_page_view",C22)),0,N(D22))</f>
        <v>22</v>
      </c>
    </row>
    <row r="23">
      <c r="A23" t="inlineStr">
        <is>
          <t>ABO | Natuf | Leads | Unit Franchise | India | Oct26 | V1</t>
        </is>
      </c>
      <c r="B23" t="inlineStr">
        <is>
          <t>active</t>
        </is>
      </c>
      <c r="C23" t="inlineStr">
        <is>
          <t>actions:leadgen.other</t>
        </is>
      </c>
      <c r="D23" s="40" t="n">
        <v>2102</v>
      </c>
      <c r="E23" s="40" t="n">
        <v>1180212</v>
      </c>
      <c r="F23" s="40" t="n">
        <v>2158611</v>
      </c>
      <c r="G23" s="69" t="n">
        <v>264151.59</v>
      </c>
      <c r="H23" s="40" t="n">
        <v>12758</v>
      </c>
      <c r="I23" s="69" t="n">
        <v>20.704781</v>
      </c>
      <c r="J23" s="69" t="n">
        <v>0.591028</v>
      </c>
      <c r="K23" s="69" t="n">
        <v>122.371094</v>
      </c>
      <c r="L23" s="40" t="n"/>
      <c r="M23" t="inlineStr">
        <is>
          <t>Using ad set budget</t>
        </is>
      </c>
      <c r="N23" t="inlineStr">
        <is>
          <t>0</t>
        </is>
      </c>
      <c r="O23" s="69" t="n">
        <v>125.66678877</v>
      </c>
      <c r="P23" s="40">
        <f>IF(ISNUMBER(SEARCH("landing_page_view",C23)),0,N(D23))</f>
        <v>2102</v>
      </c>
    </row>
    <row r="24">
      <c r="A24" t="inlineStr">
        <is>
          <t>EBG - In House | ABO | Natuf Website | Leads | Unit Franchise | India | Oct26 | V1 - Copy</t>
        </is>
      </c>
      <c r="B24" t="inlineStr">
        <is>
          <t>inactive</t>
        </is>
      </c>
      <c r="D24" s="40" t="n"/>
      <c r="E24" s="40" t="n">
        <v>0</v>
      </c>
      <c r="F24" s="40" t="n">
        <v>0</v>
      </c>
      <c r="G24" s="69" t="n">
        <v>0</v>
      </c>
      <c r="H24" s="40" t="n"/>
      <c r="I24" s="69" t="n"/>
      <c r="J24" s="69" t="n"/>
      <c r="K24" s="69" t="n">
        <v>0</v>
      </c>
      <c r="L24" s="40" t="n"/>
      <c r="M24" t="inlineStr">
        <is>
          <t>Using ad set budget</t>
        </is>
      </c>
      <c r="N24" t="inlineStr">
        <is>
          <t>0</t>
        </is>
      </c>
      <c r="O24" s="69" t="n"/>
      <c r="P24" s="40">
        <f>IF(ISNUMBER(SEARCH("landing_page_view",C24)),0,N(D24))</f>
        <v>0</v>
      </c>
    </row>
    <row r="25">
      <c r="A25" t="inlineStr">
        <is>
          <t>Natuf | ABO | WhatsApp | Unit Franchise | India | Oct26 | V1</t>
        </is>
      </c>
      <c r="B25" t="inlineStr">
        <is>
          <t>active</t>
        </is>
      </c>
      <c r="C25" t="inlineStr">
        <is>
          <t>actions:onsite_conversion.messaging_conversation_started_7d</t>
        </is>
      </c>
      <c r="D25" s="40" t="n">
        <v>266</v>
      </c>
      <c r="E25" s="40" t="n">
        <v>53995</v>
      </c>
      <c r="F25" s="40" t="n">
        <v>79702</v>
      </c>
      <c r="G25" s="69" t="n">
        <v>25546.72</v>
      </c>
      <c r="H25" s="40" t="n">
        <v>486</v>
      </c>
      <c r="I25" s="69" t="n">
        <v>52.565267</v>
      </c>
      <c r="J25" s="69" t="n">
        <v>0.609771</v>
      </c>
      <c r="K25" s="69" t="n">
        <v>320.527967</v>
      </c>
      <c r="L25" s="40" t="n"/>
      <c r="M25" t="inlineStr">
        <is>
          <t>Using ad set budget</t>
        </is>
      </c>
      <c r="N25" t="inlineStr">
        <is>
          <t>0</t>
        </is>
      </c>
      <c r="O25" s="69" t="n">
        <v>96.04030075</v>
      </c>
      <c r="P25" s="40">
        <f>IF(ISNUMBER(SEARCH("landing_page_view",C25)),0,N(D25))</f>
        <v>266</v>
      </c>
    </row>
    <row r="26">
      <c r="A26" t="inlineStr">
        <is>
          <t>ABO | Natuf | Leads | Master Franchise | India | Oct26 | V1</t>
        </is>
      </c>
      <c r="B26" t="inlineStr">
        <is>
          <t>active</t>
        </is>
      </c>
      <c r="C26" t="inlineStr">
        <is>
          <t>actions:leadgen.other</t>
        </is>
      </c>
      <c r="D26" s="40" t="n">
        <v>188</v>
      </c>
      <c r="E26" s="40" t="n">
        <v>93623</v>
      </c>
      <c r="F26" s="40" t="n">
        <v>117446</v>
      </c>
      <c r="G26" s="69" t="n">
        <v>55861.63</v>
      </c>
      <c r="H26" s="40" t="n">
        <v>788</v>
      </c>
      <c r="I26" s="69" t="n">
        <v>70.890393</v>
      </c>
      <c r="J26" s="69" t="n">
        <v>0.670947</v>
      </c>
      <c r="K26" s="69" t="n">
        <v>475.636718</v>
      </c>
      <c r="L26" s="40" t="n"/>
      <c r="M26" t="inlineStr">
        <is>
          <t>Using ad set budget</t>
        </is>
      </c>
      <c r="N26" t="inlineStr">
        <is>
          <t>0</t>
        </is>
      </c>
      <c r="O26" s="69" t="n">
        <v>297.13632979</v>
      </c>
      <c r="P26" s="40">
        <f>IF(ISNUMBER(SEARCH("landing_page_view",C26)),0,N(D26))</f>
        <v>188</v>
      </c>
    </row>
    <row r="27">
      <c r="A27" t="inlineStr">
        <is>
          <t>GenY-Natuf-LeadGen-09-04-26</t>
        </is>
      </c>
      <c r="B27" t="inlineStr">
        <is>
          <t>inactive</t>
        </is>
      </c>
      <c r="D27" s="40" t="n"/>
      <c r="E27" s="40" t="n">
        <v>0</v>
      </c>
      <c r="F27" s="40" t="n">
        <v>0</v>
      </c>
      <c r="G27" s="69" t="n">
        <v>0</v>
      </c>
      <c r="H27" s="40" t="n"/>
      <c r="I27" s="69" t="n"/>
      <c r="J27" s="69" t="n"/>
      <c r="K27" s="69" t="n">
        <v>0</v>
      </c>
      <c r="L27" s="40" t="n"/>
      <c r="M27" t="inlineStr">
        <is>
          <t>Using ad set budget</t>
        </is>
      </c>
      <c r="N27" t="inlineStr">
        <is>
          <t>0</t>
        </is>
      </c>
      <c r="O27" s="69" t="n"/>
      <c r="P27" s="40">
        <f>IF(ISNUMBER(SEARCH("landing_page_view",C27)),0,N(D27))</f>
        <v>0</v>
      </c>
    </row>
    <row r="28">
      <c r="A28" t="inlineStr">
        <is>
          <t>GenY-Natuf-LeadGen-09-04-26 –IF</t>
        </is>
      </c>
      <c r="B28" t="inlineStr">
        <is>
          <t>inactive</t>
        </is>
      </c>
      <c r="D28" s="40" t="n"/>
      <c r="E28" s="40" t="n">
        <v>0</v>
      </c>
      <c r="F28" s="40" t="n">
        <v>0</v>
      </c>
      <c r="G28" s="69" t="n">
        <v>0</v>
      </c>
      <c r="H28" s="40" t="n"/>
      <c r="I28" s="69" t="n"/>
      <c r="J28" s="69" t="n"/>
      <c r="K28" s="69" t="n">
        <v>0</v>
      </c>
      <c r="L28" s="40" t="n"/>
      <c r="M28" t="inlineStr">
        <is>
          <t>Using ad set budget</t>
        </is>
      </c>
      <c r="N28" t="inlineStr">
        <is>
          <t>0</t>
        </is>
      </c>
      <c r="O28" s="69" t="n"/>
      <c r="P28" s="40">
        <f>IF(ISNUMBER(SEARCH("landing_page_view",C28)),0,N(D28))</f>
        <v>0</v>
      </c>
    </row>
    <row r="29">
      <c r="A29" t="inlineStr">
        <is>
          <t>GenY-Natuf-MasterFranchise-LeadGen-050526</t>
        </is>
      </c>
      <c r="B29" t="inlineStr">
        <is>
          <t>inactive</t>
        </is>
      </c>
      <c r="D29" s="40" t="n"/>
      <c r="E29" s="40" t="n">
        <v>0</v>
      </c>
      <c r="F29" s="40" t="n">
        <v>0</v>
      </c>
      <c r="G29" s="69" t="n">
        <v>0</v>
      </c>
      <c r="H29" s="40" t="n"/>
      <c r="I29" s="69" t="n"/>
      <c r="J29" s="69" t="n"/>
      <c r="K29" s="69" t="n">
        <v>0</v>
      </c>
      <c r="L29" s="40" t="n"/>
      <c r="M29" t="inlineStr">
        <is>
          <t>Using ad set budget</t>
        </is>
      </c>
      <c r="N29" t="inlineStr">
        <is>
          <t>0</t>
        </is>
      </c>
      <c r="O29" s="69" t="n"/>
      <c r="P29" s="40">
        <f>IF(ISNUMBER(SEARCH("landing_page_view",C29)),0,N(D29))</f>
        <v>0</v>
      </c>
    </row>
    <row r="30" ht="26" customHeight="1"/>
  </sheetData>
  <pageMargins left="0.7" right="0.7" top="0.75" bottom="0.75" header="0.3" footer="0.3"/>
</worksheet>
</file>

<file path=xl/worksheets/sheet12.xml><?xml version="1.0" encoding="utf-8"?>
<worksheet xmlns="http://schemas.openxmlformats.org/spreadsheetml/2006/main">
  <sheetPr>
    <tabColor rgb="FF9CA3AF"/>
    <outlinePr summaryBelow="1" summaryRight="1"/>
    <pageSetUpPr/>
  </sheetPr>
  <dimension ref="A1:P93"/>
  <sheetViews>
    <sheetView workbookViewId="0">
      <pane ySplit="1" topLeftCell="A2" activePane="bottomLeft" state="frozen"/>
      <selection pane="bottomLeft" activeCell="A1" sqref="A1"/>
    </sheetView>
  </sheetViews>
  <sheetFormatPr baseColWidth="8" defaultRowHeight="14.5"/>
  <cols>
    <col width="56.7265625" customWidth="1" min="1" max="1"/>
    <col width="48.7265625" customWidth="1" min="2" max="2"/>
    <col width="13.7265625" customWidth="1" min="3" max="3"/>
    <col width="12.7265625" customWidth="1" min="4" max="4"/>
    <col width="10.7265625" customWidth="1" min="5" max="6"/>
    <col width="13.7265625" customWidth="1" min="7" max="7"/>
    <col width="12.7265625" customWidth="1" min="8" max="9"/>
    <col width="10.7265625" customWidth="1" min="10" max="10"/>
    <col width="12.7265625" customWidth="1" min="11" max="11"/>
    <col width="40.7265625" customWidth="1" min="12" max="12"/>
    <col width="12.7265625" customWidth="1" min="13" max="14"/>
    <col width="14.7265625" customWidth="1" min="15" max="15"/>
    <col width="70.7265625" customWidth="1" min="16" max="16"/>
  </cols>
  <sheetData>
    <row r="1" ht="30" customHeight="1">
      <c r="A1" s="3" t="inlineStr">
        <is>
          <t>Ad set name</t>
        </is>
      </c>
      <c r="B1" s="3" t="inlineStr">
        <is>
          <t>Mapped campaign (inferred - see Notes)</t>
        </is>
      </c>
      <c r="C1" s="3" t="inlineStr">
        <is>
          <t>Delivery</t>
        </is>
      </c>
      <c r="D1" s="3" t="inlineStr">
        <is>
          <t>Starts</t>
        </is>
      </c>
      <c r="E1" s="3" t="inlineStr">
        <is>
          <t>Budget</t>
        </is>
      </c>
      <c r="F1" s="3" t="inlineStr">
        <is>
          <t>Budget type</t>
        </is>
      </c>
      <c r="G1" s="3" t="inlineStr">
        <is>
          <t>Spend (INR)</t>
        </is>
      </c>
      <c r="H1" s="3" t="inlineStr">
        <is>
          <t>Impressions</t>
        </is>
      </c>
      <c r="I1" s="3" t="inlineStr">
        <is>
          <t>Reach</t>
        </is>
      </c>
      <c r="J1" s="3" t="inlineStr">
        <is>
          <t>Link Clicks</t>
        </is>
      </c>
      <c r="K1" s="3" t="inlineStr">
        <is>
          <t>Results (as reported)</t>
        </is>
      </c>
      <c r="L1" s="3" t="inlineStr">
        <is>
          <t>Result indicator</t>
        </is>
      </c>
      <c r="M1" s="3" t="inlineStr">
        <is>
          <t>Landing page views</t>
        </is>
      </c>
      <c r="N1" s="3" t="inlineStr">
        <is>
          <t>Active (spend/impr/results&gt;0)</t>
        </is>
      </c>
      <c r="O1" s="3" t="inlineStr">
        <is>
          <t>Lead-type results</t>
        </is>
      </c>
      <c r="P1" s="3" t="inlineStr">
        <is>
          <t>Key (Campaign|Ad set)</t>
        </is>
      </c>
    </row>
    <row r="2">
      <c r="A2" t="inlineStr">
        <is>
          <t>E_Karan_Natuf_Kiosk_07072026_Adset3</t>
        </is>
      </c>
      <c r="B2" t="inlineStr">
        <is>
          <t>E_Karan_Natuf_Kiosk_07072026</t>
        </is>
      </c>
      <c r="C2" t="inlineStr">
        <is>
          <t>inactive</t>
        </is>
      </c>
      <c r="D2" s="70" t="n">
        <v>46210</v>
      </c>
      <c r="E2" t="inlineStr">
        <is>
          <t>Using campaign budget</t>
        </is>
      </c>
      <c r="F2" t="inlineStr">
        <is>
          <t>0</t>
        </is>
      </c>
      <c r="G2" s="69" t="n">
        <v>0</v>
      </c>
      <c r="H2" s="40" t="n">
        <v>0</v>
      </c>
      <c r="I2" s="40" t="n">
        <v>0</v>
      </c>
      <c r="J2" s="40" t="n"/>
      <c r="K2" s="40" t="n"/>
      <c r="M2" s="40" t="n"/>
      <c r="N2" t="n">
        <v>0</v>
      </c>
      <c r="O2" s="40">
        <f>IF(ISNUMBER(SEARCH("landing_page_view",L2)),0,N(K2))</f>
        <v>0</v>
      </c>
      <c r="P2" s="39" t="str">
        <f>B2&amp;"|"&amp;A2</f>
        <v>E_Karan_Natuf_Kiosk_07072026|E_Karan_Natuf_Kiosk_07072026_Adset3</v>
      </c>
    </row>
    <row r="3">
      <c r="A3" t="inlineStr">
        <is>
          <t>E_Karan_Natuf_Kiosk_07072026_Adset1</t>
        </is>
      </c>
      <c r="B3" t="inlineStr">
        <is>
          <t>E_Karan_Natuf_Kiosk_07072026</t>
        </is>
      </c>
      <c r="C3" t="inlineStr">
        <is>
          <t>inactive</t>
        </is>
      </c>
      <c r="D3" s="70" t="n">
        <v>46210</v>
      </c>
      <c r="E3" t="inlineStr">
        <is>
          <t>Using campaign budget</t>
        </is>
      </c>
      <c r="F3" t="inlineStr">
        <is>
          <t>0</t>
        </is>
      </c>
      <c r="G3" s="69" t="n">
        <v>0</v>
      </c>
      <c r="H3" s="40" t="n">
        <v>0</v>
      </c>
      <c r="I3" s="40" t="n">
        <v>0</v>
      </c>
      <c r="J3" s="40" t="n"/>
      <c r="K3" s="40" t="n"/>
      <c r="M3" s="40" t="n"/>
      <c r="N3" t="n">
        <v>0</v>
      </c>
      <c r="O3" s="40">
        <f>IF(ISNUMBER(SEARCH("landing_page_view",L3)),0,N(K3))</f>
        <v>0</v>
      </c>
      <c r="P3" s="39" t="str">
        <f>B3&amp;"|"&amp;A3</f>
        <v>E_Karan_Natuf_Kiosk_07072026|E_Karan_Natuf_Kiosk_07072026_Adset1</v>
      </c>
    </row>
    <row r="4">
      <c r="A4" t="inlineStr">
        <is>
          <t>E_Karan_Natuf_Kiosk_07072026_Adset3</t>
        </is>
      </c>
      <c r="B4" t="inlineStr">
        <is>
          <t>E_Karan_Natuf_Kiosk_07072026</t>
        </is>
      </c>
      <c r="C4" t="inlineStr">
        <is>
          <t>inactive</t>
        </is>
      </c>
      <c r="D4" s="70" t="n">
        <v>46210</v>
      </c>
      <c r="E4" t="inlineStr">
        <is>
          <t>Using campaign budget</t>
        </is>
      </c>
      <c r="F4" t="inlineStr">
        <is>
          <t>0</t>
        </is>
      </c>
      <c r="G4" s="69" t="n">
        <v>0</v>
      </c>
      <c r="H4" s="40" t="n">
        <v>0</v>
      </c>
      <c r="I4" s="40" t="n">
        <v>0</v>
      </c>
      <c r="J4" s="40" t="n"/>
      <c r="K4" s="40" t="n"/>
      <c r="M4" s="40" t="n"/>
      <c r="N4" t="n">
        <v>0</v>
      </c>
      <c r="O4" s="40">
        <f>IF(ISNUMBER(SEARCH("landing_page_view",L4)),0,N(K4))</f>
        <v>0</v>
      </c>
      <c r="P4" s="39" t="str">
        <f>B4&amp;"|"&amp;A4</f>
        <v>E_Karan_Natuf_Kiosk_07072026|E_Karan_Natuf_Kiosk_07072026_Adset3</v>
      </c>
    </row>
    <row r="5">
      <c r="A5" t="inlineStr">
        <is>
          <t>E_Karan_Natuf_Kiosk_07072026_Adset4</t>
        </is>
      </c>
      <c r="B5" t="inlineStr">
        <is>
          <t>E_Karan_Natuf_Kiosk_07072026</t>
        </is>
      </c>
      <c r="C5" t="inlineStr">
        <is>
          <t>inactive</t>
        </is>
      </c>
      <c r="D5" s="70" t="n">
        <v>46210</v>
      </c>
      <c r="E5" t="inlineStr">
        <is>
          <t>Using campaign budget</t>
        </is>
      </c>
      <c r="F5" t="inlineStr">
        <is>
          <t>0</t>
        </is>
      </c>
      <c r="G5" s="69" t="n">
        <v>0</v>
      </c>
      <c r="H5" s="40" t="n">
        <v>0</v>
      </c>
      <c r="I5" s="40" t="n">
        <v>0</v>
      </c>
      <c r="J5" s="40" t="n"/>
      <c r="K5" s="40" t="n"/>
      <c r="M5" s="40" t="n"/>
      <c r="N5" t="n">
        <v>0</v>
      </c>
      <c r="O5" s="40">
        <f>IF(ISNUMBER(SEARCH("landing_page_view",L5)),0,N(K5))</f>
        <v>0</v>
      </c>
      <c r="P5" s="39" t="str">
        <f>B5&amp;"|"&amp;A5</f>
        <v>E_Karan_Natuf_Kiosk_07072026|E_Karan_Natuf_Kiosk_07072026_Adset4</v>
      </c>
    </row>
    <row r="6">
      <c r="A6" t="inlineStr">
        <is>
          <t>E_Karan_Natuf_Kiosk_07072026_Adset5</t>
        </is>
      </c>
      <c r="B6" t="inlineStr">
        <is>
          <t>E_Karan_Natuf_Kiosk_07072026</t>
        </is>
      </c>
      <c r="C6" t="inlineStr">
        <is>
          <t>not_delivering</t>
        </is>
      </c>
      <c r="D6" s="70" t="n">
        <v>46210</v>
      </c>
      <c r="E6" t="inlineStr">
        <is>
          <t>Using campaign budget</t>
        </is>
      </c>
      <c r="F6" t="inlineStr">
        <is>
          <t>0</t>
        </is>
      </c>
      <c r="G6" s="69" t="n">
        <v>21688.15</v>
      </c>
      <c r="H6" s="40" t="n">
        <v>14594</v>
      </c>
      <c r="I6" s="40" t="n">
        <v>11192</v>
      </c>
      <c r="J6" s="40" t="n">
        <v>178</v>
      </c>
      <c r="K6" s="40" t="n">
        <v>11</v>
      </c>
      <c r="L6" t="inlineStr">
        <is>
          <t>actions:leadgen.other</t>
        </is>
      </c>
      <c r="M6" s="40" t="n"/>
      <c r="N6" t="n">
        <v>1</v>
      </c>
      <c r="O6" s="40">
        <f>IF(ISNUMBER(SEARCH("landing_page_view",L6)),0,N(K6))</f>
        <v>11</v>
      </c>
      <c r="P6" s="39" t="str">
        <f>B6&amp;"|"&amp;A6</f>
        <v>E_Karan_Natuf_Kiosk_07072026|E_Karan_Natuf_Kiosk_07072026_Adset5</v>
      </c>
    </row>
    <row r="7">
      <c r="A7" t="inlineStr">
        <is>
          <t>E_Karan_Natuf_Express_07072026_Adset1</t>
        </is>
      </c>
      <c r="B7" t="inlineStr">
        <is>
          <t>E_Karan_Natuf_All_07072026</t>
        </is>
      </c>
      <c r="C7" t="inlineStr">
        <is>
          <t>inactive</t>
        </is>
      </c>
      <c r="D7" s="70" t="n">
        <v>46210</v>
      </c>
      <c r="E7" t="inlineStr">
        <is>
          <t>Using campaign budget</t>
        </is>
      </c>
      <c r="F7" t="inlineStr">
        <is>
          <t>0</t>
        </is>
      </c>
      <c r="G7" s="69" t="n">
        <v>6937.63</v>
      </c>
      <c r="H7" s="40" t="n">
        <v>7327</v>
      </c>
      <c r="I7" s="40" t="n">
        <v>5801</v>
      </c>
      <c r="J7" s="40" t="n">
        <v>44</v>
      </c>
      <c r="K7" s="40" t="n">
        <v>20</v>
      </c>
      <c r="L7" t="inlineStr">
        <is>
          <t>actions:leadgen.other</t>
        </is>
      </c>
      <c r="M7" s="40" t="n"/>
      <c r="N7" t="n">
        <v>1</v>
      </c>
      <c r="O7" s="40">
        <f>IF(ISNUMBER(SEARCH("landing_page_view",L7)),0,N(K7))</f>
        <v>20</v>
      </c>
      <c r="P7" s="39" t="str">
        <f>B7&amp;"|"&amp;A7</f>
        <v>E_Karan_Natuf_All_07072026|E_Karan_Natuf_Express_07072026_Adset1</v>
      </c>
    </row>
    <row r="8">
      <c r="A8" t="inlineStr">
        <is>
          <t>E_Karan_Natuf_Fragship_07072026_Adset2</t>
        </is>
      </c>
      <c r="B8" t="inlineStr">
        <is>
          <t>E_Karan_Natuf_All_07072026</t>
        </is>
      </c>
      <c r="C8" t="inlineStr">
        <is>
          <t>not_delivering</t>
        </is>
      </c>
      <c r="D8" s="70" t="n">
        <v>46210</v>
      </c>
      <c r="E8" t="inlineStr">
        <is>
          <t>Using campaign budget</t>
        </is>
      </c>
      <c r="F8" t="inlineStr">
        <is>
          <t>0</t>
        </is>
      </c>
      <c r="G8" s="69" t="n">
        <v>124706.16</v>
      </c>
      <c r="H8" s="40" t="n">
        <v>110610</v>
      </c>
      <c r="I8" s="40" t="n">
        <v>53406</v>
      </c>
      <c r="J8" s="40" t="n">
        <v>1137</v>
      </c>
      <c r="K8" s="40" t="n">
        <v>76</v>
      </c>
      <c r="L8" t="inlineStr">
        <is>
          <t>actions:leadgen.other</t>
        </is>
      </c>
      <c r="M8" s="40" t="n"/>
      <c r="N8" t="n">
        <v>1</v>
      </c>
      <c r="O8" s="40">
        <f>IF(ISNUMBER(SEARCH("landing_page_view",L8)),0,N(K8))</f>
        <v>76</v>
      </c>
      <c r="P8" s="39" t="str">
        <f>B8&amp;"|"&amp;A8</f>
        <v>E_Karan_Natuf_All_07072026|E_Karan_Natuf_Fragship_07072026_Adset2</v>
      </c>
    </row>
    <row r="9">
      <c r="A9" t="inlineStr">
        <is>
          <t>E_Karan_Natuf_Sign_07072026_Adset3</t>
        </is>
      </c>
      <c r="B9" t="inlineStr">
        <is>
          <t>E_Karan_Natuf_All_07072026</t>
        </is>
      </c>
      <c r="C9" t="inlineStr">
        <is>
          <t>not_delivering</t>
        </is>
      </c>
      <c r="D9" s="70" t="n">
        <v>46210</v>
      </c>
      <c r="E9" t="inlineStr">
        <is>
          <t>Using campaign budget</t>
        </is>
      </c>
      <c r="F9" t="inlineStr">
        <is>
          <t>0</t>
        </is>
      </c>
      <c r="G9" s="69" t="n">
        <v>145953.2</v>
      </c>
      <c r="H9" s="40" t="n">
        <v>46148</v>
      </c>
      <c r="I9" s="40" t="n">
        <v>29274</v>
      </c>
      <c r="J9" s="40" t="n">
        <v>451</v>
      </c>
      <c r="K9" s="40" t="n">
        <v>193</v>
      </c>
      <c r="L9" t="inlineStr">
        <is>
          <t>actions:leadgen.other</t>
        </is>
      </c>
      <c r="M9" s="40" t="n"/>
      <c r="N9" t="n">
        <v>1</v>
      </c>
      <c r="O9" s="40">
        <f>IF(ISNUMBER(SEARCH("landing_page_view",L9)),0,N(K9))</f>
        <v>193</v>
      </c>
      <c r="P9" s="39" t="str">
        <f>B9&amp;"|"&amp;A9</f>
        <v>E_Karan_Natuf_All_07072026|E_Karan_Natuf_Sign_07072026_Adset3</v>
      </c>
    </row>
    <row r="10">
      <c r="A10" t="inlineStr">
        <is>
          <t>E_Karan_Natuf_Fomo_Kiosk_07072026_Adset6</t>
        </is>
      </c>
      <c r="B10" t="inlineStr">
        <is>
          <t>(inactive - not mapped)</t>
        </is>
      </c>
      <c r="C10" t="inlineStr">
        <is>
          <t>inactive</t>
        </is>
      </c>
      <c r="D10" s="70" t="n">
        <v>46246</v>
      </c>
      <c r="E10" t="inlineStr">
        <is>
          <t>Using campaign budget</t>
        </is>
      </c>
      <c r="F10" t="inlineStr">
        <is>
          <t>0</t>
        </is>
      </c>
      <c r="G10" s="69" t="n">
        <v>0</v>
      </c>
      <c r="H10" s="40" t="n">
        <v>0</v>
      </c>
      <c r="I10" s="40" t="n">
        <v>0</v>
      </c>
      <c r="J10" s="40" t="n"/>
      <c r="K10" s="40" t="n"/>
      <c r="M10" s="40" t="n"/>
      <c r="N10" t="n">
        <v>0</v>
      </c>
      <c r="O10" s="40">
        <f>IF(ISNUMBER(SEARCH("landing_page_view",L10)),0,N(K10))</f>
        <v>0</v>
      </c>
      <c r="P10" s="39" t="str">
        <f>B10&amp;"|"&amp;A10</f>
        <v>(inactive - not mapped)|E_Karan_Natuf_Fomo_Kiosk_07072026_Adset6</v>
      </c>
    </row>
    <row r="11">
      <c r="A11" t="inlineStr">
        <is>
          <t>E_Natuf_Generic_13082026_Adset1</t>
        </is>
      </c>
      <c r="B11" t="inlineStr">
        <is>
          <t>E_Natuf_Generic_13082026</t>
        </is>
      </c>
      <c r="C11" t="inlineStr">
        <is>
          <t>not_delivering</t>
        </is>
      </c>
      <c r="D11" s="70" t="n">
        <v>46247</v>
      </c>
      <c r="E11" t="inlineStr">
        <is>
          <t>10000</t>
        </is>
      </c>
      <c r="F11" t="inlineStr">
        <is>
          <t>Daily</t>
        </is>
      </c>
      <c r="G11" s="69" t="n">
        <v>233578.47</v>
      </c>
      <c r="H11" s="40" t="n">
        <v>243248</v>
      </c>
      <c r="I11" s="40" t="n">
        <v>133489</v>
      </c>
      <c r="J11" s="40" t="n">
        <v>2722</v>
      </c>
      <c r="K11" s="40" t="n">
        <v>245</v>
      </c>
      <c r="L11" t="inlineStr">
        <is>
          <t>actions:leadgen.other</t>
        </is>
      </c>
      <c r="M11" s="40" t="n"/>
      <c r="N11" t="n">
        <v>1</v>
      </c>
      <c r="O11" s="40">
        <f>IF(ISNUMBER(SEARCH("landing_page_view",L11)),0,N(K11))</f>
        <v>245</v>
      </c>
      <c r="P11" s="39" t="str">
        <f>B11&amp;"|"&amp;A11</f>
        <v>E_Natuf_Generic_13082026|E_Natuf_Generic_13082026_Adset1</v>
      </c>
    </row>
    <row r="12">
      <c r="A12" t="inlineStr">
        <is>
          <t>E_Natuf_Generic_09092026_Ad set1</t>
        </is>
      </c>
      <c r="B12" t="inlineStr">
        <is>
          <t>E_Natuf_Generic_09092026</t>
        </is>
      </c>
      <c r="C12" t="inlineStr">
        <is>
          <t>not_delivering</t>
        </is>
      </c>
      <c r="D12" s="70" t="n">
        <v>46275</v>
      </c>
      <c r="E12" t="inlineStr">
        <is>
          <t>3000</t>
        </is>
      </c>
      <c r="F12" t="inlineStr">
        <is>
          <t>Daily</t>
        </is>
      </c>
      <c r="G12" s="69" t="n">
        <v>2007.74</v>
      </c>
      <c r="H12" s="40" t="n">
        <v>1746</v>
      </c>
      <c r="I12" s="40" t="n">
        <v>1567</v>
      </c>
      <c r="J12" s="40" t="n">
        <v>39</v>
      </c>
      <c r="K12" s="40" t="n">
        <v>5</v>
      </c>
      <c r="L12" t="inlineStr">
        <is>
          <t>actions:leadgen.other</t>
        </is>
      </c>
      <c r="M12" s="40" t="n"/>
      <c r="N12" t="n">
        <v>1</v>
      </c>
      <c r="O12" s="40">
        <f>IF(ISNUMBER(SEARCH("landing_page_view",L12)),0,N(K12))</f>
        <v>5</v>
      </c>
      <c r="P12" s="39" t="str">
        <f>B12&amp;"|"&amp;A12</f>
        <v>E_Natuf_Generic_09092026|E_Natuf_Generic_09092026_Ad set1</v>
      </c>
    </row>
    <row r="13">
      <c r="A13" t="inlineStr">
        <is>
          <t>E_Natuf_Generic_13082026_Adset2</t>
        </is>
      </c>
      <c r="B13" t="inlineStr">
        <is>
          <t>E_Natuf_Generic_13082026</t>
        </is>
      </c>
      <c r="C13" t="inlineStr">
        <is>
          <t>archived</t>
        </is>
      </c>
      <c r="D13" s="70" t="n">
        <v>46275</v>
      </c>
      <c r="E13" t="inlineStr">
        <is>
          <t>3000</t>
        </is>
      </c>
      <c r="F13" t="inlineStr">
        <is>
          <t>Daily</t>
        </is>
      </c>
      <c r="G13" s="69" t="n">
        <v>0</v>
      </c>
      <c r="H13" s="40" t="n">
        <v>0</v>
      </c>
      <c r="I13" s="40" t="n">
        <v>0</v>
      </c>
      <c r="J13" s="40" t="n"/>
      <c r="K13" s="40" t="n"/>
      <c r="M13" s="40" t="n"/>
      <c r="N13" t="n">
        <v>0</v>
      </c>
      <c r="O13" s="40">
        <f>IF(ISNUMBER(SEARCH("landing_page_view",L13)),0,N(K13))</f>
        <v>0</v>
      </c>
      <c r="P13" s="39" t="str">
        <f>B13&amp;"|"&amp;A13</f>
        <v>E_Natuf_Generic_13082026|E_Natuf_Generic_13082026_Adset2</v>
      </c>
    </row>
    <row r="14">
      <c r="A14" t="inlineStr">
        <is>
          <t>E_Natuf_Generic_23092026_Ad set2</t>
        </is>
      </c>
      <c r="B14" t="inlineStr">
        <is>
          <t>E_Natuf_Generic_09092026</t>
        </is>
      </c>
      <c r="C14" t="inlineStr">
        <is>
          <t>inactive</t>
        </is>
      </c>
      <c r="D14" s="70" t="n">
        <v>46288</v>
      </c>
      <c r="E14" t="inlineStr">
        <is>
          <t>3000</t>
        </is>
      </c>
      <c r="F14" t="inlineStr">
        <is>
          <t>Daily</t>
        </is>
      </c>
      <c r="G14" s="69" t="n">
        <v>2088.56</v>
      </c>
      <c r="H14" s="40" t="n">
        <v>2718</v>
      </c>
      <c r="I14" s="40" t="n">
        <v>2454</v>
      </c>
      <c r="J14" s="40" t="n">
        <v>39</v>
      </c>
      <c r="K14" s="40" t="n">
        <v>2</v>
      </c>
      <c r="L14" t="inlineStr">
        <is>
          <t>actions:leadgen.other</t>
        </is>
      </c>
      <c r="M14" s="40" t="n"/>
      <c r="N14" t="n">
        <v>1</v>
      </c>
      <c r="O14" s="40">
        <f>IF(ISNUMBER(SEARCH("landing_page_view",L14)),0,N(K14))</f>
        <v>2</v>
      </c>
      <c r="P14" s="39" t="str">
        <f>B14&amp;"|"&amp;A14</f>
        <v>E_Natuf_Generic_09092026|E_Natuf_Generic_23092026_Ad set2</v>
      </c>
    </row>
    <row r="15">
      <c r="A15" t="inlineStr">
        <is>
          <t>E_Natuf_Generic_09092026_Ad set3</t>
        </is>
      </c>
      <c r="B15" t="inlineStr">
        <is>
          <t>E_Natuf_Generic_09092026</t>
        </is>
      </c>
      <c r="C15" t="inlineStr">
        <is>
          <t>not_delivering</t>
        </is>
      </c>
      <c r="D15" s="70" t="n">
        <v>46289</v>
      </c>
      <c r="E15" t="inlineStr">
        <is>
          <t>3000</t>
        </is>
      </c>
      <c r="F15" t="inlineStr">
        <is>
          <t>Daily</t>
        </is>
      </c>
      <c r="G15" s="69" t="n">
        <v>33453.26</v>
      </c>
      <c r="H15" s="40" t="n">
        <v>80904</v>
      </c>
      <c r="I15" s="40" t="n">
        <v>45642</v>
      </c>
      <c r="J15" s="40" t="n">
        <v>799</v>
      </c>
      <c r="K15" s="40" t="n">
        <v>33</v>
      </c>
      <c r="L15" t="inlineStr">
        <is>
          <t>actions:leadgen.other</t>
        </is>
      </c>
      <c r="M15" s="40" t="n"/>
      <c r="N15" t="n">
        <v>1</v>
      </c>
      <c r="O15" s="40">
        <f>IF(ISNUMBER(SEARCH("landing_page_view",L15)),0,N(K15))</f>
        <v>33</v>
      </c>
      <c r="P15" s="39" t="str">
        <f>B15&amp;"|"&amp;A15</f>
        <v>E_Natuf_Generic_09092026|E_Natuf_Generic_09092026_Ad set3</v>
      </c>
    </row>
    <row r="16">
      <c r="A16" t="inlineStr">
        <is>
          <t>E_Natuf_Generic_25092026_Ad set4</t>
        </is>
      </c>
      <c r="B16" t="inlineStr">
        <is>
          <t>E_Natuf_Generic_09092026</t>
        </is>
      </c>
      <c r="C16" t="inlineStr">
        <is>
          <t>not_delivering</t>
        </is>
      </c>
      <c r="D16" s="70" t="n">
        <v>46290</v>
      </c>
      <c r="E16" t="inlineStr">
        <is>
          <t>3000</t>
        </is>
      </c>
      <c r="F16" t="inlineStr">
        <is>
          <t>Daily</t>
        </is>
      </c>
      <c r="G16" s="69" t="n">
        <v>33645.25</v>
      </c>
      <c r="H16" s="40" t="n">
        <v>50994</v>
      </c>
      <c r="I16" s="40" t="n">
        <v>36785</v>
      </c>
      <c r="J16" s="40" t="n">
        <v>741</v>
      </c>
      <c r="K16" s="40" t="n">
        <v>37</v>
      </c>
      <c r="L16" t="inlineStr">
        <is>
          <t>actions:leadgen.other</t>
        </is>
      </c>
      <c r="M16" s="40" t="n"/>
      <c r="N16" t="n">
        <v>1</v>
      </c>
      <c r="O16" s="40">
        <f>IF(ISNUMBER(SEARCH("landing_page_view",L16)),0,N(K16))</f>
        <v>37</v>
      </c>
      <c r="P16" s="39" t="str">
        <f>B16&amp;"|"&amp;A16</f>
        <v>E_Natuf_Generic_09092026|E_Natuf_Generic_25092026_Ad set4</v>
      </c>
    </row>
    <row r="17">
      <c r="A17" t="inlineStr">
        <is>
          <t>Natuf | Investors | Tier1 + Growth Cities | Oct26 | V1</t>
        </is>
      </c>
      <c r="B17" t="inlineStr">
        <is>
          <t>ABO | Natuf | Leads | Unit Franchise | India | Oct26 | V1</t>
        </is>
      </c>
      <c r="C17" t="inlineStr">
        <is>
          <t>active</t>
        </is>
      </c>
      <c r="D17" s="70" t="n">
        <v>46303</v>
      </c>
      <c r="E17" t="inlineStr">
        <is>
          <t>3000</t>
        </is>
      </c>
      <c r="F17" t="inlineStr">
        <is>
          <t>Daily</t>
        </is>
      </c>
      <c r="G17" s="69" t="n">
        <v>65939.92999999999</v>
      </c>
      <c r="H17" s="40" t="n">
        <v>876815</v>
      </c>
      <c r="I17" s="40" t="n">
        <v>427296</v>
      </c>
      <c r="J17" s="40" t="n">
        <v>3375</v>
      </c>
      <c r="K17" s="40" t="n">
        <v>595</v>
      </c>
      <c r="L17" t="inlineStr">
        <is>
          <t>actions:leadgen.other</t>
        </is>
      </c>
      <c r="M17" s="40" t="n"/>
      <c r="N17" t="n">
        <v>1</v>
      </c>
      <c r="O17" s="40">
        <f>IF(ISNUMBER(SEARCH("landing_page_view",L17)),0,N(K17))</f>
        <v>595</v>
      </c>
      <c r="P17" s="39" t="str">
        <f>B17&amp;"|"&amp;A17</f>
        <v>ABO | Natuf | Leads | Unit Franchise | India | Oct26 | V1|Natuf | Investors | Tier1 + Growth Cities | Oct26 | V1</v>
      </c>
    </row>
    <row r="18">
      <c r="A18" t="inlineStr">
        <is>
          <t>Natuf | Business Owners | Tier1 + Growth Cities | Oct26 | V1</t>
        </is>
      </c>
      <c r="B18" t="inlineStr">
        <is>
          <t>ABO | Natuf | Leads | Unit Franchise | India | Oct26 | V1</t>
        </is>
      </c>
      <c r="C18" t="inlineStr">
        <is>
          <t>active</t>
        </is>
      </c>
      <c r="D18" s="70" t="n">
        <v>46303</v>
      </c>
      <c r="E18" t="inlineStr">
        <is>
          <t>3000</t>
        </is>
      </c>
      <c r="F18" t="inlineStr">
        <is>
          <t>Daily</t>
        </is>
      </c>
      <c r="G18" s="69" t="n">
        <v>66105.31</v>
      </c>
      <c r="H18" s="40" t="n">
        <v>440082</v>
      </c>
      <c r="I18" s="40" t="n">
        <v>320403</v>
      </c>
      <c r="J18" s="40" t="n">
        <v>2801</v>
      </c>
      <c r="K18" s="40" t="n">
        <v>482</v>
      </c>
      <c r="L18" t="inlineStr">
        <is>
          <t>actions:leadgen.other</t>
        </is>
      </c>
      <c r="M18" s="40" t="n"/>
      <c r="N18" t="n">
        <v>1</v>
      </c>
      <c r="O18" s="40">
        <f>IF(ISNUMBER(SEARCH("landing_page_view",L18)),0,N(K18))</f>
        <v>482</v>
      </c>
      <c r="P18" s="39" t="str">
        <f>B18&amp;"|"&amp;A18</f>
        <v>ABO | Natuf | Leads | Unit Franchise | India | Oct26 | V1|Natuf | Business Owners | Tier1 + Growth Cities | Oct26 | V1</v>
      </c>
    </row>
    <row r="19">
      <c r="A19" t="inlineStr">
        <is>
          <t>Natuf | Broad | Tier1 + Growth Cities | Oct26 | V1</t>
        </is>
      </c>
      <c r="B19" t="inlineStr">
        <is>
          <t>ABO | Natuf | Leads | Unit Franchise | India | Oct26 | V1</t>
        </is>
      </c>
      <c r="C19" t="inlineStr">
        <is>
          <t>active</t>
        </is>
      </c>
      <c r="D19" s="70" t="n">
        <v>46303</v>
      </c>
      <c r="E19" t="inlineStr">
        <is>
          <t>3000</t>
        </is>
      </c>
      <c r="F19" t="inlineStr">
        <is>
          <t>Daily</t>
        </is>
      </c>
      <c r="G19" s="69" t="n">
        <v>66093.59</v>
      </c>
      <c r="H19" s="40" t="n">
        <v>387962</v>
      </c>
      <c r="I19" s="40" t="n">
        <v>300852</v>
      </c>
      <c r="J19" s="40" t="n">
        <v>2955</v>
      </c>
      <c r="K19" s="40" t="n">
        <v>509</v>
      </c>
      <c r="L19" t="inlineStr">
        <is>
          <t>actions:leadgen.other</t>
        </is>
      </c>
      <c r="M19" s="40" t="n"/>
      <c r="N19" t="n">
        <v>1</v>
      </c>
      <c r="O19" s="40">
        <f>IF(ISNUMBER(SEARCH("landing_page_view",L19)),0,N(K19))</f>
        <v>509</v>
      </c>
      <c r="P19" s="39" t="str">
        <f>B19&amp;"|"&amp;A19</f>
        <v>ABO | Natuf | Leads | Unit Franchise | India | Oct26 | V1|Natuf | Broad | Tier1 + Growth Cities | Oct26 | V1</v>
      </c>
    </row>
    <row r="20">
      <c r="A20" t="inlineStr">
        <is>
          <t>Natuf | LAL 1% | India | Jul26 | V1</t>
        </is>
      </c>
      <c r="B20" t="inlineStr">
        <is>
          <t>ABO | Natuf | Leads | Unit Franchise | India | Oct26 | V1</t>
        </is>
      </c>
      <c r="C20" t="inlineStr">
        <is>
          <t>active</t>
        </is>
      </c>
      <c r="D20" s="70" t="n">
        <v>46303</v>
      </c>
      <c r="E20" t="inlineStr">
        <is>
          <t>3000</t>
        </is>
      </c>
      <c r="F20" t="inlineStr">
        <is>
          <t>Daily</t>
        </is>
      </c>
      <c r="G20" s="69" t="n">
        <v>66012.75999999999</v>
      </c>
      <c r="H20" s="40" t="n">
        <v>453752</v>
      </c>
      <c r="I20" s="40" t="n">
        <v>286921</v>
      </c>
      <c r="J20" s="40" t="n">
        <v>3627</v>
      </c>
      <c r="K20" s="40" t="n">
        <v>516</v>
      </c>
      <c r="L20" t="inlineStr">
        <is>
          <t>actions:leadgen.other</t>
        </is>
      </c>
      <c r="M20" s="40" t="n"/>
      <c r="N20" t="n">
        <v>1</v>
      </c>
      <c r="O20" s="40">
        <f>IF(ISNUMBER(SEARCH("landing_page_view",L20)),0,N(K20))</f>
        <v>516</v>
      </c>
      <c r="P20" s="39" t="str">
        <f>B20&amp;"|"&amp;A20</f>
        <v>ABO | Natuf | Leads | Unit Franchise | India | Oct26 | V1|Natuf | LAL 1% | India | Jul26 | V1</v>
      </c>
    </row>
    <row r="21">
      <c r="A21" t="inlineStr">
        <is>
          <t>E_Karan_Natuf_Kiosk_15102026_Adset6</t>
        </is>
      </c>
      <c r="B21" t="inlineStr">
        <is>
          <t>E_Karan_Natuf_Kiosk_07072026</t>
        </is>
      </c>
      <c r="C21" t="inlineStr">
        <is>
          <t>inactive</t>
        </is>
      </c>
      <c r="D21" s="70" t="n">
        <v>46310</v>
      </c>
      <c r="E21" t="inlineStr">
        <is>
          <t>Using campaign budget</t>
        </is>
      </c>
      <c r="F21" t="inlineStr">
        <is>
          <t>0</t>
        </is>
      </c>
      <c r="G21" s="69" t="n">
        <v>11760.5</v>
      </c>
      <c r="H21" s="40" t="n">
        <v>8626</v>
      </c>
      <c r="I21" s="40" t="n">
        <v>7138</v>
      </c>
      <c r="J21" s="40" t="n">
        <v>88</v>
      </c>
      <c r="K21" s="40" t="n">
        <v>5</v>
      </c>
      <c r="L21" t="inlineStr">
        <is>
          <t>actions:leadgen.other</t>
        </is>
      </c>
      <c r="M21" s="40" t="n"/>
      <c r="N21" t="n">
        <v>1</v>
      </c>
      <c r="O21" s="40">
        <f>IF(ISNUMBER(SEARCH("landing_page_view",L21)),0,N(K21))</f>
        <v>5</v>
      </c>
      <c r="P21" s="39" t="str">
        <f>B21&amp;"|"&amp;A21</f>
        <v>E_Karan_Natuf_Kiosk_07072026|E_Karan_Natuf_Kiosk_15102026_Adset6</v>
      </c>
    </row>
    <row r="22">
      <c r="A22" t="inlineStr">
        <is>
          <t>E_Karan_Natuf_Kiosk_15102026_Adset 7</t>
        </is>
      </c>
      <c r="B22" t="inlineStr">
        <is>
          <t>E_Karan_Natuf_Kiosk_07072026</t>
        </is>
      </c>
      <c r="C22" t="inlineStr">
        <is>
          <t>not_delivering</t>
        </is>
      </c>
      <c r="D22" s="70" t="n">
        <v>46310</v>
      </c>
      <c r="E22" t="inlineStr">
        <is>
          <t>Using campaign budget</t>
        </is>
      </c>
      <c r="F22" t="inlineStr">
        <is>
          <t>0</t>
        </is>
      </c>
      <c r="G22" s="69" t="n">
        <v>21091.51</v>
      </c>
      <c r="H22" s="40" t="n">
        <v>14061</v>
      </c>
      <c r="I22" s="40" t="n">
        <v>10360</v>
      </c>
      <c r="J22" s="40" t="n">
        <v>178</v>
      </c>
      <c r="K22" s="40" t="n">
        <v>14</v>
      </c>
      <c r="L22" t="inlineStr">
        <is>
          <t>actions:leadgen.other</t>
        </is>
      </c>
      <c r="M22" s="40" t="n"/>
      <c r="N22" t="n">
        <v>1</v>
      </c>
      <c r="O22" s="40">
        <f>IF(ISNUMBER(SEARCH("landing_page_view",L22)),0,N(K22))</f>
        <v>14</v>
      </c>
      <c r="P22" s="39" t="str">
        <f>B22&amp;"|"&amp;A22</f>
        <v>E_Karan_Natuf_Kiosk_07072026|E_Karan_Natuf_Kiosk_15102026_Adset 7</v>
      </c>
    </row>
    <row r="23">
      <c r="A23" t="inlineStr">
        <is>
          <t>Natuf | Broad | Tier1 + Growth Cities | Oct26 | V1</t>
        </is>
      </c>
      <c r="B23" t="inlineStr">
        <is>
          <t>ABO | Natuf | Leads | Master Franchise | India | Oct26 | V1</t>
        </is>
      </c>
      <c r="C23" t="inlineStr">
        <is>
          <t>active</t>
        </is>
      </c>
      <c r="D23" s="70" t="n">
        <v>46314</v>
      </c>
      <c r="E23" t="inlineStr">
        <is>
          <t>1250</t>
        </is>
      </c>
      <c r="F23" t="inlineStr">
        <is>
          <t>Daily</t>
        </is>
      </c>
      <c r="G23" s="69" t="n">
        <v>13958.21</v>
      </c>
      <c r="H23" s="40" t="n">
        <v>29640</v>
      </c>
      <c r="I23" s="40" t="n">
        <v>25818</v>
      </c>
      <c r="J23" s="40" t="n">
        <v>197</v>
      </c>
      <c r="K23" s="40" t="n">
        <v>41</v>
      </c>
      <c r="L23" t="inlineStr">
        <is>
          <t>actions:leadgen.other</t>
        </is>
      </c>
      <c r="M23" s="40" t="n"/>
      <c r="N23" t="n">
        <v>1</v>
      </c>
      <c r="O23" s="40">
        <f>IF(ISNUMBER(SEARCH("landing_page_view",L23)),0,N(K23))</f>
        <v>41</v>
      </c>
      <c r="P23" s="39" t="str">
        <f>B23&amp;"|"&amp;A23</f>
        <v>ABO | Natuf | Leads | Master Franchise | India | Oct26 | V1|Natuf | Broad | Tier1 + Growth Cities | Oct26 | V1</v>
      </c>
    </row>
    <row r="24">
      <c r="A24" t="inlineStr">
        <is>
          <t>Natuf | Business Owners | Tier1 + Growth Cities | Oct26 | V1</t>
        </is>
      </c>
      <c r="B24" t="inlineStr">
        <is>
          <t>ABO | Natuf | Leads | Master Franchise | India | Oct26 | V1</t>
        </is>
      </c>
      <c r="C24" t="inlineStr">
        <is>
          <t>active</t>
        </is>
      </c>
      <c r="D24" s="70" t="n">
        <v>46314</v>
      </c>
      <c r="E24" t="inlineStr">
        <is>
          <t>1250</t>
        </is>
      </c>
      <c r="F24" t="inlineStr">
        <is>
          <t>Daily</t>
        </is>
      </c>
      <c r="G24" s="69" t="n">
        <v>13821.68</v>
      </c>
      <c r="H24" s="40" t="n">
        <v>30903</v>
      </c>
      <c r="I24" s="40" t="n">
        <v>27546</v>
      </c>
      <c r="J24" s="40" t="n">
        <v>195</v>
      </c>
      <c r="K24" s="40" t="n">
        <v>47</v>
      </c>
      <c r="L24" t="inlineStr">
        <is>
          <t>actions:leadgen.other</t>
        </is>
      </c>
      <c r="M24" s="40" t="n"/>
      <c r="N24" t="n">
        <v>1</v>
      </c>
      <c r="O24" s="40">
        <f>IF(ISNUMBER(SEARCH("landing_page_view",L24)),0,N(K24))</f>
        <v>47</v>
      </c>
      <c r="P24" s="39" t="str">
        <f>B24&amp;"|"&amp;A24</f>
        <v>ABO | Natuf | Leads | Master Franchise | India | Oct26 | V1|Natuf | Business Owners | Tier1 + Growth Cities | Oct26 | V1</v>
      </c>
    </row>
    <row r="25">
      <c r="A25" t="inlineStr">
        <is>
          <t>Natuf | Investors | Tier1 + Growth Cities | Oct26 | V1</t>
        </is>
      </c>
      <c r="B25" t="inlineStr">
        <is>
          <t>ABO | Natuf | Leads | Master Franchise | India | Oct26 | V1</t>
        </is>
      </c>
      <c r="C25" t="inlineStr">
        <is>
          <t>active</t>
        </is>
      </c>
      <c r="D25" s="70" t="n">
        <v>46314</v>
      </c>
      <c r="E25" t="inlineStr">
        <is>
          <t>1250</t>
        </is>
      </c>
      <c r="F25" t="inlineStr">
        <is>
          <t>Daily</t>
        </is>
      </c>
      <c r="G25" s="69" t="n">
        <v>13626.71</v>
      </c>
      <c r="H25" s="40" t="n">
        <v>44381</v>
      </c>
      <c r="I25" s="40" t="n">
        <v>38638</v>
      </c>
      <c r="J25" s="40" t="n">
        <v>209</v>
      </c>
      <c r="K25" s="40" t="n">
        <v>60</v>
      </c>
      <c r="L25" t="inlineStr">
        <is>
          <t>actions:leadgen.other</t>
        </is>
      </c>
      <c r="M25" s="40" t="n"/>
      <c r="N25" t="n">
        <v>1</v>
      </c>
      <c r="O25" s="40">
        <f>IF(ISNUMBER(SEARCH("landing_page_view",L25)),0,N(K25))</f>
        <v>60</v>
      </c>
      <c r="P25" s="39" t="str">
        <f>B25&amp;"|"&amp;A25</f>
        <v>ABO | Natuf | Leads | Master Franchise | India | Oct26 | V1|Natuf | Investors | Tier1 + Growth Cities | Oct26 | V1</v>
      </c>
    </row>
    <row r="26">
      <c r="A26" t="inlineStr">
        <is>
          <t>Natuf | LAL 1% | India | Jul26 | V1</t>
        </is>
      </c>
      <c r="B26" t="inlineStr">
        <is>
          <t>ABO | Natuf | Leads | Master Franchise | India | Oct26 | V1</t>
        </is>
      </c>
      <c r="C26" t="inlineStr">
        <is>
          <t>active</t>
        </is>
      </c>
      <c r="D26" s="70" t="n">
        <v>46314</v>
      </c>
      <c r="E26" t="inlineStr">
        <is>
          <t>1250</t>
        </is>
      </c>
      <c r="F26" t="inlineStr">
        <is>
          <t>Daily</t>
        </is>
      </c>
      <c r="G26" s="69" t="n">
        <v>14455.03</v>
      </c>
      <c r="H26" s="40" t="n">
        <v>12522</v>
      </c>
      <c r="I26" s="40" t="n">
        <v>8151</v>
      </c>
      <c r="J26" s="40" t="n">
        <v>187</v>
      </c>
      <c r="K26" s="40" t="n">
        <v>40</v>
      </c>
      <c r="L26" t="inlineStr">
        <is>
          <t>actions:leadgen.other</t>
        </is>
      </c>
      <c r="M26" s="40" t="n"/>
      <c r="N26" t="n">
        <v>1</v>
      </c>
      <c r="O26" s="40">
        <f>IF(ISNUMBER(SEARCH("landing_page_view",L26)),0,N(K26))</f>
        <v>40</v>
      </c>
      <c r="P26" s="39" t="str">
        <f>B26&amp;"|"&amp;A26</f>
        <v>ABO | Natuf | Leads | Master Franchise | India | Oct26 | V1|Natuf | LAL 1% | India | Jul26 | V1</v>
      </c>
    </row>
    <row r="27">
      <c r="A27" t="inlineStr">
        <is>
          <t>E_Selva_Natuf_Sign_07072026_Adset3</t>
        </is>
      </c>
      <c r="B27" t="inlineStr">
        <is>
          <t>E_Selva_Natuf_All_07072026</t>
        </is>
      </c>
      <c r="C27" t="inlineStr">
        <is>
          <t>not_delivering</t>
        </is>
      </c>
      <c r="D27" s="70" t="n">
        <v>46211</v>
      </c>
      <c r="E27" t="inlineStr">
        <is>
          <t>Using campaign budget</t>
        </is>
      </c>
      <c r="F27" t="inlineStr">
        <is>
          <t>0</t>
        </is>
      </c>
      <c r="G27" s="69" t="n">
        <v>80349.25</v>
      </c>
      <c r="H27" s="40" t="n">
        <v>78881</v>
      </c>
      <c r="I27" s="40" t="n">
        <v>51189</v>
      </c>
      <c r="J27" s="40" t="n">
        <v>806</v>
      </c>
      <c r="K27" s="40" t="n">
        <v>71</v>
      </c>
      <c r="L27" t="inlineStr">
        <is>
          <t>actions:leadgen.other</t>
        </is>
      </c>
      <c r="M27" s="40" t="n"/>
      <c r="N27" t="n">
        <v>1</v>
      </c>
      <c r="O27" s="40">
        <f>IF(ISNUMBER(SEARCH("landing_page_view",L27)),0,N(K27))</f>
        <v>71</v>
      </c>
      <c r="P27" s="39" t="str">
        <f>B27&amp;"|"&amp;A27</f>
        <v>E_Selva_Natuf_All_07072026|E_Selva_Natuf_Sign_07072026_Adset3</v>
      </c>
    </row>
    <row r="28">
      <c r="A28" t="inlineStr">
        <is>
          <t>E_Selva_Natuf_Express_07072026_Adset1</t>
        </is>
      </c>
      <c r="B28" t="inlineStr">
        <is>
          <t>(inactive - not mapped)</t>
        </is>
      </c>
      <c r="C28" t="inlineStr">
        <is>
          <t>inactive</t>
        </is>
      </c>
      <c r="D28" s="70" t="n">
        <v>46211</v>
      </c>
      <c r="E28" t="inlineStr">
        <is>
          <t>Using campaign budget</t>
        </is>
      </c>
      <c r="F28" t="inlineStr">
        <is>
          <t>0</t>
        </is>
      </c>
      <c r="G28" s="69" t="n">
        <v>0</v>
      </c>
      <c r="H28" s="40" t="n">
        <v>0</v>
      </c>
      <c r="I28" s="40" t="n">
        <v>0</v>
      </c>
      <c r="J28" s="40" t="n"/>
      <c r="K28" s="40" t="n"/>
      <c r="M28" s="40" t="n"/>
      <c r="N28" t="n">
        <v>0</v>
      </c>
      <c r="O28" s="40">
        <f>IF(ISNUMBER(SEARCH("landing_page_view",L28)),0,N(K28))</f>
        <v>0</v>
      </c>
      <c r="P28" s="39" t="str">
        <f>B28&amp;"|"&amp;A28</f>
        <v>(inactive - not mapped)|E_Selva_Natuf_Express_07072026_Adset1</v>
      </c>
    </row>
    <row r="29">
      <c r="A29" t="inlineStr">
        <is>
          <t>natuf_Kiosk_14072026_ad set</t>
        </is>
      </c>
      <c r="B29" t="inlineStr">
        <is>
          <t>natuf_Kiosk_14072026_Hindi</t>
        </is>
      </c>
      <c r="C29" t="inlineStr">
        <is>
          <t>not_delivering</t>
        </is>
      </c>
      <c r="D29" s="70" t="n">
        <v>46217</v>
      </c>
      <c r="E29" t="inlineStr">
        <is>
          <t>Using campaign budget</t>
        </is>
      </c>
      <c r="F29" t="inlineStr">
        <is>
          <t>0</t>
        </is>
      </c>
      <c r="G29" s="69" t="n">
        <v>5546.03</v>
      </c>
      <c r="H29" s="40" t="n">
        <v>15664</v>
      </c>
      <c r="I29" s="40" t="n">
        <v>10061</v>
      </c>
      <c r="J29" s="40" t="n">
        <v>143</v>
      </c>
      <c r="K29" s="40" t="n">
        <v>12</v>
      </c>
      <c r="L29" t="inlineStr">
        <is>
          <t>actions:leadgen.other</t>
        </is>
      </c>
      <c r="M29" s="40" t="n"/>
      <c r="N29" t="n">
        <v>1</v>
      </c>
      <c r="O29" s="40">
        <f>IF(ISNUMBER(SEARCH("landing_page_view",L29)),0,N(K29))</f>
        <v>12</v>
      </c>
      <c r="P29" s="39" t="str">
        <f>B29&amp;"|"&amp;A29</f>
        <v>natuf_Kiosk_14072026_Hindi|natuf_Kiosk_14072026_ad set</v>
      </c>
    </row>
    <row r="30">
      <c r="A30" t="inlineStr">
        <is>
          <t>natuf_Kiosk_14072026_Highest-converting industries</t>
        </is>
      </c>
      <c r="B30" t="inlineStr">
        <is>
          <t>natuf_Kiosk_14072026_Hindi</t>
        </is>
      </c>
      <c r="C30" t="inlineStr">
        <is>
          <t>not_delivering</t>
        </is>
      </c>
      <c r="D30" s="70" t="n">
        <v>46218</v>
      </c>
      <c r="E30" t="inlineStr">
        <is>
          <t>Using campaign budget</t>
        </is>
      </c>
      <c r="F30" t="inlineStr">
        <is>
          <t>0</t>
        </is>
      </c>
      <c r="G30" s="69" t="n">
        <v>39370.06</v>
      </c>
      <c r="H30" s="40" t="n">
        <v>96809</v>
      </c>
      <c r="I30" s="40" t="n">
        <v>65747</v>
      </c>
      <c r="J30" s="40" t="n">
        <v>659</v>
      </c>
      <c r="K30" s="40" t="n">
        <v>87</v>
      </c>
      <c r="L30" t="inlineStr">
        <is>
          <t>actions:leadgen.other</t>
        </is>
      </c>
      <c r="M30" s="40" t="n"/>
      <c r="N30" t="n">
        <v>1</v>
      </c>
      <c r="O30" s="40">
        <f>IF(ISNUMBER(SEARCH("landing_page_view",L30)),0,N(K30))</f>
        <v>87</v>
      </c>
      <c r="P30" s="39" t="str">
        <f>B30&amp;"|"&amp;A30</f>
        <v>natuf_Kiosk_14072026_Hindi|natuf_Kiosk_14072026_Highest-converting industries</v>
      </c>
    </row>
    <row r="31">
      <c r="A31" t="inlineStr">
        <is>
          <t>E_Natuf_MF_05092026_ Ad Set1</t>
        </is>
      </c>
      <c r="B31" t="inlineStr">
        <is>
          <t>E_Natuf_MF_05092026</t>
        </is>
      </c>
      <c r="C31" t="inlineStr">
        <is>
          <t>not_delivering</t>
        </is>
      </c>
      <c r="D31" s="70" t="n">
        <v>46270</v>
      </c>
      <c r="E31" t="inlineStr">
        <is>
          <t>Using campaign budget</t>
        </is>
      </c>
      <c r="F31" t="inlineStr">
        <is>
          <t>0</t>
        </is>
      </c>
      <c r="G31" s="69" t="n">
        <v>73926.39999999999</v>
      </c>
      <c r="H31" s="40" t="n">
        <v>127120</v>
      </c>
      <c r="I31" s="40" t="n">
        <v>103489</v>
      </c>
      <c r="J31" s="40" t="n">
        <v>1020</v>
      </c>
      <c r="K31" s="40" t="n">
        <v>27</v>
      </c>
      <c r="L31" t="inlineStr">
        <is>
          <t>actions:leadgen.other</t>
        </is>
      </c>
      <c r="M31" s="40" t="n"/>
      <c r="N31" t="n">
        <v>1</v>
      </c>
      <c r="O31" s="40">
        <f>IF(ISNUMBER(SEARCH("landing_page_view",L31)),0,N(K31))</f>
        <v>27</v>
      </c>
      <c r="P31" s="39" t="str">
        <f>B31&amp;"|"&amp;A31</f>
        <v>E_Natuf_MF_05092026|E_Natuf_MF_05092026_ Ad Set1</v>
      </c>
    </row>
    <row r="32">
      <c r="A32" t="inlineStr">
        <is>
          <t>E_Natuf_MF_05092026_ Ad Set2</t>
        </is>
      </c>
      <c r="B32" t="inlineStr">
        <is>
          <t>E_Natuf_MF_05092026</t>
        </is>
      </c>
      <c r="C32" t="inlineStr">
        <is>
          <t>inactive</t>
        </is>
      </c>
      <c r="D32" s="70" t="n">
        <v>46270</v>
      </c>
      <c r="E32" t="inlineStr">
        <is>
          <t>Using campaign budget</t>
        </is>
      </c>
      <c r="F32" t="inlineStr">
        <is>
          <t>0</t>
        </is>
      </c>
      <c r="G32" s="69" t="n">
        <v>0</v>
      </c>
      <c r="H32" s="40" t="n">
        <v>0</v>
      </c>
      <c r="I32" s="40" t="n">
        <v>0</v>
      </c>
      <c r="J32" s="40" t="n"/>
      <c r="K32" s="40" t="n"/>
      <c r="M32" s="40" t="n"/>
      <c r="N32" t="n">
        <v>0</v>
      </c>
      <c r="O32" s="40">
        <f>IF(ISNUMBER(SEARCH("landing_page_view",L32)),0,N(K32))</f>
        <v>0</v>
      </c>
      <c r="P32" s="39" t="str">
        <f>B32&amp;"|"&amp;A32</f>
        <v>E_Natuf_MF_05092026|E_Natuf_MF_05092026_ Ad Set2</v>
      </c>
    </row>
    <row r="33">
      <c r="A33" t="inlineStr">
        <is>
          <t>E_Natuf_Foco_10092026_Ad Set</t>
        </is>
      </c>
      <c r="B33" t="inlineStr">
        <is>
          <t>E_Natuf_Foco_10092026</t>
        </is>
      </c>
      <c r="C33" t="inlineStr">
        <is>
          <t>inactive</t>
        </is>
      </c>
      <c r="D33" s="70" t="n">
        <v>46275</v>
      </c>
      <c r="E33" t="inlineStr">
        <is>
          <t>3000</t>
        </is>
      </c>
      <c r="F33" t="inlineStr">
        <is>
          <t>Daily</t>
        </is>
      </c>
      <c r="G33" s="69" t="n">
        <v>0</v>
      </c>
      <c r="H33" s="40" t="n">
        <v>0</v>
      </c>
      <c r="I33" s="40" t="n">
        <v>0</v>
      </c>
      <c r="J33" s="40" t="n"/>
      <c r="K33" s="40" t="n"/>
      <c r="M33" s="40" t="n"/>
      <c r="N33" t="n">
        <v>0</v>
      </c>
      <c r="O33" s="40">
        <f>IF(ISNUMBER(SEARCH("landing_page_view",L33)),0,N(K33))</f>
        <v>0</v>
      </c>
      <c r="P33" s="39" t="str">
        <f>B33&amp;"|"&amp;A33</f>
        <v>E_Natuf_Foco_10092026|E_Natuf_Foco_10092026_Ad Set</v>
      </c>
    </row>
    <row r="34">
      <c r="A34" t="inlineStr">
        <is>
          <t>E_Natuf_Foco_10092026_Ad Set2</t>
        </is>
      </c>
      <c r="B34" t="inlineStr">
        <is>
          <t>E_Natuf_Foco_10092026</t>
        </is>
      </c>
      <c r="C34" t="inlineStr">
        <is>
          <t>inactive</t>
        </is>
      </c>
      <c r="D34" s="70" t="n">
        <v>46275</v>
      </c>
      <c r="E34" t="inlineStr">
        <is>
          <t>3000</t>
        </is>
      </c>
      <c r="F34" t="inlineStr">
        <is>
          <t>Daily</t>
        </is>
      </c>
      <c r="G34" s="69" t="n">
        <v>0</v>
      </c>
      <c r="H34" s="40" t="n">
        <v>0</v>
      </c>
      <c r="I34" s="40" t="n">
        <v>0</v>
      </c>
      <c r="J34" s="40" t="n"/>
      <c r="K34" s="40" t="n"/>
      <c r="M34" s="40" t="n"/>
      <c r="N34" t="n">
        <v>0</v>
      </c>
      <c r="O34" s="40">
        <f>IF(ISNUMBER(SEARCH("landing_page_view",L34)),0,N(K34))</f>
        <v>0</v>
      </c>
      <c r="P34" s="39" t="str">
        <f>B34&amp;"|"&amp;A34</f>
        <v>E_Natuf_Foco_10092026|E_Natuf_Foco_10092026_Ad Set2</v>
      </c>
    </row>
    <row r="35">
      <c r="A35" t="inlineStr">
        <is>
          <t>E_Natuf_Foco_10092026_Ad Set3</t>
        </is>
      </c>
      <c r="B35" t="inlineStr">
        <is>
          <t>E_Natuf_Foco_10092026</t>
        </is>
      </c>
      <c r="C35" t="inlineStr">
        <is>
          <t>inactive</t>
        </is>
      </c>
      <c r="D35" s="70" t="n">
        <v>46275</v>
      </c>
      <c r="E35" t="inlineStr">
        <is>
          <t>3000</t>
        </is>
      </c>
      <c r="F35" t="inlineStr">
        <is>
          <t>Daily</t>
        </is>
      </c>
      <c r="G35" s="69" t="n">
        <v>0</v>
      </c>
      <c r="H35" s="40" t="n">
        <v>0</v>
      </c>
      <c r="I35" s="40" t="n">
        <v>0</v>
      </c>
      <c r="J35" s="40" t="n"/>
      <c r="K35" s="40" t="n"/>
      <c r="M35" s="40" t="n"/>
      <c r="N35" t="n">
        <v>0</v>
      </c>
      <c r="O35" s="40">
        <f>IF(ISNUMBER(SEARCH("landing_page_view",L35)),0,N(K35))</f>
        <v>0</v>
      </c>
      <c r="P35" s="39" t="str">
        <f>B35&amp;"|"&amp;A35</f>
        <v>E_Natuf_Foco_10092026|E_Natuf_Foco_10092026_Ad Set3</v>
      </c>
    </row>
    <row r="36">
      <c r="A36" t="inlineStr">
        <is>
          <t>E_Natuf_Foco_10092026_Ad Set4</t>
        </is>
      </c>
      <c r="B36" t="inlineStr">
        <is>
          <t>E_Natuf_Foco_10092026</t>
        </is>
      </c>
      <c r="C36" t="inlineStr">
        <is>
          <t>not_delivering</t>
        </is>
      </c>
      <c r="D36" s="70" t="n">
        <v>46276</v>
      </c>
      <c r="E36" t="inlineStr">
        <is>
          <t>3000</t>
        </is>
      </c>
      <c r="F36" t="inlineStr">
        <is>
          <t>Daily</t>
        </is>
      </c>
      <c r="G36" s="69" t="n">
        <v>22910.98</v>
      </c>
      <c r="H36" s="40" t="n">
        <v>56434</v>
      </c>
      <c r="I36" s="40" t="n">
        <v>38328</v>
      </c>
      <c r="J36" s="40" t="n">
        <v>414</v>
      </c>
      <c r="K36" s="40" t="n">
        <v>24</v>
      </c>
      <c r="L36" t="inlineStr">
        <is>
          <t>actions:leadgen.other</t>
        </is>
      </c>
      <c r="M36" s="40" t="n"/>
      <c r="N36" t="n">
        <v>1</v>
      </c>
      <c r="O36" s="40">
        <f>IF(ISNUMBER(SEARCH("landing_page_view",L36)),0,N(K36))</f>
        <v>24</v>
      </c>
      <c r="P36" s="39" t="str">
        <f>B36&amp;"|"&amp;A36</f>
        <v>E_Natuf_Foco_10092026|E_Natuf_Foco_10092026_Ad Set4</v>
      </c>
    </row>
    <row r="37">
      <c r="A37" t="inlineStr">
        <is>
          <t>E_Natuf_Foco_10092026_Ad Set5</t>
        </is>
      </c>
      <c r="B37" t="inlineStr">
        <is>
          <t>E_Natuf_Foco_10092026</t>
        </is>
      </c>
      <c r="C37" t="inlineStr">
        <is>
          <t>inactive</t>
        </is>
      </c>
      <c r="D37" s="70" t="n">
        <v>46276</v>
      </c>
      <c r="E37" t="inlineStr">
        <is>
          <t>3000</t>
        </is>
      </c>
      <c r="F37" t="inlineStr">
        <is>
          <t>Daily</t>
        </is>
      </c>
      <c r="G37" s="69" t="n">
        <v>0</v>
      </c>
      <c r="H37" s="40" t="n">
        <v>0</v>
      </c>
      <c r="I37" s="40" t="n">
        <v>0</v>
      </c>
      <c r="J37" s="40" t="n"/>
      <c r="K37" s="40" t="n"/>
      <c r="M37" s="40" t="n"/>
      <c r="N37" t="n">
        <v>0</v>
      </c>
      <c r="O37" s="40">
        <f>IF(ISNUMBER(SEARCH("landing_page_view",L37)),0,N(K37))</f>
        <v>0</v>
      </c>
      <c r="P37" s="39" t="str">
        <f>B37&amp;"|"&amp;A37</f>
        <v>E_Natuf_Foco_10092026|E_Natuf_Foco_10092026_Ad Set5</v>
      </c>
    </row>
    <row r="38">
      <c r="A38" t="inlineStr">
        <is>
          <t>E_Natuf_Foco_10092026_Ad Set6</t>
        </is>
      </c>
      <c r="B38" t="inlineStr">
        <is>
          <t>E_Natuf_Foco_10092026</t>
        </is>
      </c>
      <c r="C38" t="inlineStr">
        <is>
          <t>archived</t>
        </is>
      </c>
      <c r="D38" s="70" t="n">
        <v>46284</v>
      </c>
      <c r="E38" t="inlineStr">
        <is>
          <t>3000</t>
        </is>
      </c>
      <c r="F38" t="inlineStr">
        <is>
          <t>Daily</t>
        </is>
      </c>
      <c r="G38" s="69" t="n">
        <v>0</v>
      </c>
      <c r="H38" s="40" t="n">
        <v>0</v>
      </c>
      <c r="I38" s="40" t="n">
        <v>0</v>
      </c>
      <c r="J38" s="40" t="n"/>
      <c r="K38" s="40" t="n"/>
      <c r="M38" s="40" t="n"/>
      <c r="N38" t="n">
        <v>0</v>
      </c>
      <c r="O38" s="40">
        <f>IF(ISNUMBER(SEARCH("landing_page_view",L38)),0,N(K38))</f>
        <v>0</v>
      </c>
      <c r="P38" s="39" t="str">
        <f>B38&amp;"|"&amp;A38</f>
        <v>E_Natuf_Foco_10092026|E_Natuf_Foco_10092026_Ad Set6</v>
      </c>
    </row>
    <row r="39">
      <c r="A39" t="inlineStr">
        <is>
          <t>E_Natuf_Web_23092026_Ad Set</t>
        </is>
      </c>
      <c r="B39" t="inlineStr">
        <is>
          <t>E_Natuf_Web_23092026</t>
        </is>
      </c>
      <c r="C39" t="inlineStr">
        <is>
          <t>not_delivering</t>
        </is>
      </c>
      <c r="D39" s="70" t="n">
        <v>46288</v>
      </c>
      <c r="E39" t="inlineStr">
        <is>
          <t>Using campaign budget</t>
        </is>
      </c>
      <c r="F39" t="inlineStr">
        <is>
          <t>0</t>
        </is>
      </c>
      <c r="G39" s="69" t="n">
        <v>6412.86</v>
      </c>
      <c r="H39" s="40" t="n">
        <v>189828</v>
      </c>
      <c r="I39" s="40" t="n">
        <v>155104</v>
      </c>
      <c r="J39" s="40" t="n">
        <v>4334</v>
      </c>
      <c r="K39" s="40" t="n">
        <v>2882</v>
      </c>
      <c r="L39" t="inlineStr">
        <is>
          <t>actions:omni_landing_page_view</t>
        </is>
      </c>
      <c r="M39" s="40" t="n">
        <v>2882</v>
      </c>
      <c r="N39" t="n">
        <v>1</v>
      </c>
      <c r="O39" s="40">
        <f>IF(ISNUMBER(SEARCH("landing_page_view",L39)),0,N(K39))</f>
        <v>0</v>
      </c>
      <c r="P39" s="39" t="str">
        <f>B39&amp;"|"&amp;A39</f>
        <v>E_Natuf_Web_23092026|E_Natuf_Web_23092026_Ad Set</v>
      </c>
    </row>
    <row r="40">
      <c r="A40" t="inlineStr">
        <is>
          <t>E_Natuf_Foco_10092026_Ad Set6</t>
        </is>
      </c>
      <c r="B40" t="inlineStr">
        <is>
          <t>E_Natuf_Foco_10092026</t>
        </is>
      </c>
      <c r="C40" t="inlineStr">
        <is>
          <t>not_delivering</t>
        </is>
      </c>
      <c r="D40" s="70" t="n">
        <v>46288</v>
      </c>
      <c r="E40" t="inlineStr">
        <is>
          <t>3000</t>
        </is>
      </c>
      <c r="F40" t="inlineStr">
        <is>
          <t>Daily</t>
        </is>
      </c>
      <c r="G40" s="69" t="n">
        <v>23502.54</v>
      </c>
      <c r="H40" s="40" t="n">
        <v>37967</v>
      </c>
      <c r="I40" s="40" t="n">
        <v>27170</v>
      </c>
      <c r="J40" s="40" t="n">
        <v>308</v>
      </c>
      <c r="K40" s="40" t="n">
        <v>16</v>
      </c>
      <c r="L40" t="inlineStr">
        <is>
          <t>actions:leadgen.other</t>
        </is>
      </c>
      <c r="M40" s="40" t="n"/>
      <c r="N40" t="n">
        <v>1</v>
      </c>
      <c r="O40" s="40">
        <f>IF(ISNUMBER(SEARCH("landing_page_view",L40)),0,N(K40))</f>
        <v>16</v>
      </c>
      <c r="P40" s="39" t="str">
        <f>B40&amp;"|"&amp;A40</f>
        <v>E_Natuf_Foco_10092026|E_Natuf_Foco_10092026_Ad Set6</v>
      </c>
    </row>
    <row r="41">
      <c r="A41" t="inlineStr">
        <is>
          <t>natuf_Kiosk_23092026_ad set3</t>
        </is>
      </c>
      <c r="B41" t="inlineStr">
        <is>
          <t>natuf_Kiosk_14072026_Hindi</t>
        </is>
      </c>
      <c r="C41" t="inlineStr">
        <is>
          <t>not_delivering</t>
        </is>
      </c>
      <c r="D41" s="70" t="n">
        <v>46288</v>
      </c>
      <c r="E41" t="inlineStr">
        <is>
          <t>Using campaign budget</t>
        </is>
      </c>
      <c r="F41" t="inlineStr">
        <is>
          <t>0</t>
        </is>
      </c>
      <c r="G41" s="69" t="n">
        <v>21933.95</v>
      </c>
      <c r="H41" s="40" t="n">
        <v>24497</v>
      </c>
      <c r="I41" s="40" t="n">
        <v>19301</v>
      </c>
      <c r="J41" s="40" t="n">
        <v>258</v>
      </c>
      <c r="K41" s="40" t="n">
        <v>52</v>
      </c>
      <c r="L41" t="inlineStr">
        <is>
          <t>actions:leadgen.other</t>
        </is>
      </c>
      <c r="M41" s="40" t="n"/>
      <c r="N41" t="n">
        <v>1</v>
      </c>
      <c r="O41" s="40">
        <f>IF(ISNUMBER(SEARCH("landing_page_view",L41)),0,N(K41))</f>
        <v>52</v>
      </c>
      <c r="P41" s="39" t="str">
        <f>B41&amp;"|"&amp;A41</f>
        <v>natuf_Kiosk_14072026_Hindi|natuf_Kiosk_23092026_ad set3</v>
      </c>
    </row>
    <row r="42">
      <c r="A42" t="inlineStr">
        <is>
          <t>E_Natuf_Amazon_29092026_Ad Set</t>
        </is>
      </c>
      <c r="B42" t="inlineStr">
        <is>
          <t>E_Natuf_Amazon_29092026</t>
        </is>
      </c>
      <c r="C42" t="inlineStr">
        <is>
          <t>not_delivering</t>
        </is>
      </c>
      <c r="D42" s="70" t="n">
        <v>46294</v>
      </c>
      <c r="E42" t="inlineStr">
        <is>
          <t>Using campaign budget</t>
        </is>
      </c>
      <c r="F42" t="inlineStr">
        <is>
          <t>0</t>
        </is>
      </c>
      <c r="G42" s="69" t="n">
        <v>21603.99</v>
      </c>
      <c r="H42" s="40" t="n">
        <v>16239</v>
      </c>
      <c r="I42" s="40" t="n">
        <v>10780</v>
      </c>
      <c r="J42" s="40" t="n">
        <v>199</v>
      </c>
      <c r="K42" s="40" t="n">
        <v>16</v>
      </c>
      <c r="L42" t="inlineStr">
        <is>
          <t>actions:leadgen.other</t>
        </is>
      </c>
      <c r="M42" s="40" t="n"/>
      <c r="N42" t="n">
        <v>1</v>
      </c>
      <c r="O42" s="40">
        <f>IF(ISNUMBER(SEARCH("landing_page_view",L42)),0,N(K42))</f>
        <v>16</v>
      </c>
      <c r="P42" s="39" t="str">
        <f>B42&amp;"|"&amp;A42</f>
        <v>E_Natuf_Amazon_29092026|E_Natuf_Amazon_29092026_Ad Set</v>
      </c>
    </row>
    <row r="43">
      <c r="A43" t="inlineStr">
        <is>
          <t>E_Natuf_Amazon_29092026_Ad Set2</t>
        </is>
      </c>
      <c r="B43" t="inlineStr">
        <is>
          <t>E_Natuf_Amazon_29092026</t>
        </is>
      </c>
      <c r="C43" t="inlineStr">
        <is>
          <t>inactive</t>
        </is>
      </c>
      <c r="D43" s="70" t="n">
        <v>46294</v>
      </c>
      <c r="E43" t="inlineStr">
        <is>
          <t>Using campaign budget</t>
        </is>
      </c>
      <c r="F43" t="inlineStr">
        <is>
          <t>0</t>
        </is>
      </c>
      <c r="G43" s="69" t="n">
        <v>17517.72</v>
      </c>
      <c r="H43" s="40" t="n">
        <v>50019</v>
      </c>
      <c r="I43" s="40" t="n">
        <v>44079</v>
      </c>
      <c r="J43" s="40" t="n">
        <v>573</v>
      </c>
      <c r="K43" s="40" t="n">
        <v>6</v>
      </c>
      <c r="L43" t="inlineStr">
        <is>
          <t>actions:leadgen.other</t>
        </is>
      </c>
      <c r="M43" s="40" t="n"/>
      <c r="N43" t="n">
        <v>1</v>
      </c>
      <c r="O43" s="40">
        <f>IF(ISNUMBER(SEARCH("landing_page_view",L43)),0,N(K43))</f>
        <v>6</v>
      </c>
      <c r="P43" s="39" t="str">
        <f>B43&amp;"|"&amp;A43</f>
        <v>E_Natuf_Amazon_29092026|E_Natuf_Amazon_29092026_Ad Set2</v>
      </c>
    </row>
    <row r="44">
      <c r="A44" t="inlineStr">
        <is>
          <t>natuf_Kiosk_09102026</t>
        </is>
      </c>
      <c r="B44" t="inlineStr">
        <is>
          <t>natuf_Kiosk_14072026_Hindi</t>
        </is>
      </c>
      <c r="C44" t="inlineStr">
        <is>
          <t>not_delivering</t>
        </is>
      </c>
      <c r="D44" s="70" t="n">
        <v>46304</v>
      </c>
      <c r="E44" t="inlineStr">
        <is>
          <t>Using campaign budget</t>
        </is>
      </c>
      <c r="F44" t="inlineStr">
        <is>
          <t>0</t>
        </is>
      </c>
      <c r="G44" s="69" t="n">
        <v>113299.84</v>
      </c>
      <c r="H44" s="40" t="n">
        <v>282625</v>
      </c>
      <c r="I44" s="40" t="n">
        <v>174884</v>
      </c>
      <c r="J44" s="40" t="n">
        <v>2567</v>
      </c>
      <c r="K44" s="40" t="n">
        <v>287</v>
      </c>
      <c r="L44" t="inlineStr">
        <is>
          <t>actions:leadgen.other</t>
        </is>
      </c>
      <c r="M44" s="40" t="n"/>
      <c r="N44" t="n">
        <v>1</v>
      </c>
      <c r="O44" s="40">
        <f>IF(ISNUMBER(SEARCH("landing_page_view",L44)),0,N(K44))</f>
        <v>287</v>
      </c>
      <c r="P44" s="39" t="str">
        <f>B44&amp;"|"&amp;A44</f>
        <v>natuf_Kiosk_14072026_Hindi|natuf_Kiosk_09102026</v>
      </c>
    </row>
    <row r="45">
      <c r="A45" t="inlineStr">
        <is>
          <t>E_Natuf_MF_16102026_ Ad Set3</t>
        </is>
      </c>
      <c r="B45" t="inlineStr">
        <is>
          <t>E_Natuf_MF_05092026</t>
        </is>
      </c>
      <c r="C45" t="inlineStr">
        <is>
          <t>not_delivering</t>
        </is>
      </c>
      <c r="D45" s="70" t="n">
        <v>46311</v>
      </c>
      <c r="E45" t="inlineStr">
        <is>
          <t>Using campaign budget</t>
        </is>
      </c>
      <c r="F45" t="inlineStr">
        <is>
          <t>0</t>
        </is>
      </c>
      <c r="G45" s="69" t="n">
        <v>5845.84</v>
      </c>
      <c r="H45" s="40" t="n">
        <v>3601</v>
      </c>
      <c r="I45" s="40" t="n">
        <v>2612</v>
      </c>
      <c r="J45" s="40" t="n">
        <v>30</v>
      </c>
      <c r="K45" s="40" t="n">
        <v>3</v>
      </c>
      <c r="L45" t="inlineStr">
        <is>
          <t>actions:leadgen.other</t>
        </is>
      </c>
      <c r="M45" s="40" t="n"/>
      <c r="N45" t="n">
        <v>1</v>
      </c>
      <c r="O45" s="40">
        <f>IF(ISNUMBER(SEARCH("landing_page_view",L45)),0,N(K45))</f>
        <v>3</v>
      </c>
      <c r="P45" s="39" t="str">
        <f>B45&amp;"|"&amp;A45</f>
        <v>E_Natuf_MF_05092026|E_Natuf_MF_16102026_ Ad Set3</v>
      </c>
    </row>
    <row r="46">
      <c r="A46" t="inlineStr">
        <is>
          <t>Natuf | Investors | Tier1 + Growth Cities | Oct26 | V1</t>
        </is>
      </c>
      <c r="B46" t="inlineStr">
        <is>
          <t>Natuf | ABO | WhatsApp | Unit Franchise | India | Oct26 | V1</t>
        </is>
      </c>
      <c r="C46" t="inlineStr">
        <is>
          <t>active</t>
        </is>
      </c>
      <c r="D46" s="70" t="n">
        <v>46312</v>
      </c>
      <c r="E46" t="inlineStr">
        <is>
          <t>500</t>
        </is>
      </c>
      <c r="F46" t="inlineStr">
        <is>
          <t>Daily</t>
        </is>
      </c>
      <c r="G46" s="69" t="n">
        <v>6380.03</v>
      </c>
      <c r="H46" s="40" t="n">
        <v>24435</v>
      </c>
      <c r="I46" s="40" t="n">
        <v>17646</v>
      </c>
      <c r="J46" s="40" t="n">
        <v>111</v>
      </c>
      <c r="K46" s="40" t="n">
        <v>59</v>
      </c>
      <c r="L46" t="inlineStr">
        <is>
          <t>actions:onsite_conversion.messaging_conversation_started_7d</t>
        </is>
      </c>
      <c r="M46" s="40" t="n"/>
      <c r="N46" t="n">
        <v>1</v>
      </c>
      <c r="O46" s="40">
        <f>IF(ISNUMBER(SEARCH("landing_page_view",L46)),0,N(K46))</f>
        <v>59</v>
      </c>
      <c r="P46" s="39" t="str">
        <f>B46&amp;"|"&amp;A46</f>
        <v>Natuf | ABO | WhatsApp | Unit Franchise | India | Oct26 | V1|Natuf | Investors | Tier1 + Growth Cities | Oct26 | V1</v>
      </c>
    </row>
    <row r="47">
      <c r="A47" t="inlineStr">
        <is>
          <t>Natuf | Business Owners | Tier1 + Growth Cities | Oct26 | V1</t>
        </is>
      </c>
      <c r="B47" t="inlineStr">
        <is>
          <t>(inactive - not mapped)</t>
        </is>
      </c>
      <c r="C47" t="inlineStr">
        <is>
          <t>archived</t>
        </is>
      </c>
      <c r="D47" s="70" t="n">
        <v>46312</v>
      </c>
      <c r="E47" t="inlineStr">
        <is>
          <t>500</t>
        </is>
      </c>
      <c r="F47" t="inlineStr">
        <is>
          <t>Daily</t>
        </is>
      </c>
      <c r="G47" s="69" t="n">
        <v>0</v>
      </c>
      <c r="H47" s="40" t="n">
        <v>0</v>
      </c>
      <c r="I47" s="40" t="n">
        <v>0</v>
      </c>
      <c r="J47" s="40" t="n"/>
      <c r="K47" s="40" t="n"/>
      <c r="M47" s="40" t="n"/>
      <c r="N47" t="n">
        <v>0</v>
      </c>
      <c r="O47" s="40">
        <f>IF(ISNUMBER(SEARCH("landing_page_view",L47)),0,N(K47))</f>
        <v>0</v>
      </c>
      <c r="P47" s="39" t="str">
        <f>B47&amp;"|"&amp;A47</f>
        <v>(inactive - not mapped)|Natuf | Business Owners | Tier1 + Growth Cities | Oct26 | V1</v>
      </c>
    </row>
    <row r="48">
      <c r="A48" t="inlineStr">
        <is>
          <t>Natuf | Broad | Tier1 + Growth Cities | Oct26 | V1</t>
        </is>
      </c>
      <c r="B48" t="inlineStr">
        <is>
          <t>(inactive - not mapped)</t>
        </is>
      </c>
      <c r="C48" t="inlineStr">
        <is>
          <t>archived</t>
        </is>
      </c>
      <c r="D48" s="70" t="n">
        <v>46312</v>
      </c>
      <c r="E48" t="inlineStr">
        <is>
          <t>3000</t>
        </is>
      </c>
      <c r="F48" t="inlineStr">
        <is>
          <t>Daily</t>
        </is>
      </c>
      <c r="G48" s="69" t="n">
        <v>0</v>
      </c>
      <c r="H48" s="40" t="n">
        <v>0</v>
      </c>
      <c r="I48" s="40" t="n">
        <v>0</v>
      </c>
      <c r="J48" s="40" t="n"/>
      <c r="K48" s="40" t="n"/>
      <c r="M48" s="40" t="n"/>
      <c r="N48" t="n">
        <v>0</v>
      </c>
      <c r="O48" s="40">
        <f>IF(ISNUMBER(SEARCH("landing_page_view",L48)),0,N(K48))</f>
        <v>0</v>
      </c>
      <c r="P48" s="39" t="str">
        <f>B48&amp;"|"&amp;A48</f>
        <v>(inactive - not mapped)|Natuf | Broad | Tier1 + Growth Cities | Oct26 | V1</v>
      </c>
    </row>
    <row r="49">
      <c r="A49" t="inlineStr">
        <is>
          <t>Natuf | LAL 1% | Tier1 + Growth Cities | Oct26 | V1</t>
        </is>
      </c>
      <c r="B49" t="inlineStr">
        <is>
          <t>Natuf | ABO | WhatsApp | Unit Franchise | India | Oct26 | V1</t>
        </is>
      </c>
      <c r="C49" t="inlineStr">
        <is>
          <t>active</t>
        </is>
      </c>
      <c r="D49" s="70" t="n">
        <v>46312</v>
      </c>
      <c r="E49" t="inlineStr">
        <is>
          <t>500</t>
        </is>
      </c>
      <c r="F49" t="inlineStr">
        <is>
          <t>Daily</t>
        </is>
      </c>
      <c r="G49" s="69" t="n">
        <v>6532.02</v>
      </c>
      <c r="H49" s="40" t="n">
        <v>11416</v>
      </c>
      <c r="I49" s="40" t="n">
        <v>8492</v>
      </c>
      <c r="J49" s="40" t="n">
        <v>119</v>
      </c>
      <c r="K49" s="40" t="n">
        <v>85</v>
      </c>
      <c r="L49" t="inlineStr">
        <is>
          <t>actions:onsite_conversion.messaging_conversation_started_7d</t>
        </is>
      </c>
      <c r="M49" s="40" t="n"/>
      <c r="N49" t="n">
        <v>1</v>
      </c>
      <c r="O49" s="40">
        <f>IF(ISNUMBER(SEARCH("landing_page_view",L49)),0,N(K49))</f>
        <v>85</v>
      </c>
      <c r="P49" s="39" t="str">
        <f>B49&amp;"|"&amp;A49</f>
        <v>Natuf | ABO | WhatsApp | Unit Franchise | India | Oct26 | V1|Natuf | LAL 1% | Tier1 + Growth Cities | Oct26 | V1</v>
      </c>
    </row>
    <row r="50">
      <c r="A50" t="inlineStr">
        <is>
          <t>Natuf | Broad | Tier1 + Growth Cities | Oct26 | V1</t>
        </is>
      </c>
      <c r="B50" t="inlineStr">
        <is>
          <t>Natuf | ABO | WhatsApp | Unit Franchise | India | Oct26 | V1</t>
        </is>
      </c>
      <c r="C50" t="inlineStr">
        <is>
          <t>active</t>
        </is>
      </c>
      <c r="D50" s="70" t="n">
        <v>46312</v>
      </c>
      <c r="E50" t="inlineStr">
        <is>
          <t>500</t>
        </is>
      </c>
      <c r="F50" t="inlineStr">
        <is>
          <t>Daily</t>
        </is>
      </c>
      <c r="G50" s="69" t="n">
        <v>6299.04</v>
      </c>
      <c r="H50" s="40" t="n">
        <v>23569</v>
      </c>
      <c r="I50" s="40" t="n">
        <v>17398</v>
      </c>
      <c r="J50" s="40" t="n">
        <v>129</v>
      </c>
      <c r="K50" s="40" t="n">
        <v>51</v>
      </c>
      <c r="L50" t="inlineStr">
        <is>
          <t>actions:onsite_conversion.messaging_conversation_started_7d</t>
        </is>
      </c>
      <c r="M50" s="40" t="n"/>
      <c r="N50" t="n">
        <v>1</v>
      </c>
      <c r="O50" s="40">
        <f>IF(ISNUMBER(SEARCH("landing_page_view",L50)),0,N(K50))</f>
        <v>51</v>
      </c>
      <c r="P50" s="39" t="str">
        <f>B50&amp;"|"&amp;A50</f>
        <v>Natuf | ABO | WhatsApp | Unit Franchise | India | Oct26 | V1|Natuf | Broad | Tier1 + Growth Cities | Oct26 | V1</v>
      </c>
    </row>
    <row r="51">
      <c r="A51" t="inlineStr">
        <is>
          <t>Natuf | Business Owners | Tier1 + Growth Cities | Oct26 | V1</t>
        </is>
      </c>
      <c r="B51" t="inlineStr">
        <is>
          <t>Natuf | ABO | WhatsApp | Unit Franchise | India | Oct26 | V1</t>
        </is>
      </c>
      <c r="C51" t="inlineStr">
        <is>
          <t>active</t>
        </is>
      </c>
      <c r="D51" s="70" t="n">
        <v>46312</v>
      </c>
      <c r="E51" t="inlineStr">
        <is>
          <t>500</t>
        </is>
      </c>
      <c r="F51" t="inlineStr">
        <is>
          <t>Daily</t>
        </is>
      </c>
      <c r="G51" s="69" t="n">
        <v>6335.63</v>
      </c>
      <c r="H51" s="40" t="n">
        <v>20282</v>
      </c>
      <c r="I51" s="40" t="n">
        <v>15745</v>
      </c>
      <c r="J51" s="40" t="n">
        <v>127</v>
      </c>
      <c r="K51" s="40" t="n">
        <v>71</v>
      </c>
      <c r="L51" t="inlineStr">
        <is>
          <t>actions:onsite_conversion.messaging_conversation_started_7d</t>
        </is>
      </c>
      <c r="M51" s="40" t="n"/>
      <c r="N51" t="n">
        <v>1</v>
      </c>
      <c r="O51" s="40">
        <f>IF(ISNUMBER(SEARCH("landing_page_view",L51)),0,N(K51))</f>
        <v>71</v>
      </c>
      <c r="P51" s="39" t="str">
        <f>B51&amp;"|"&amp;A51</f>
        <v>Natuf | ABO | WhatsApp | Unit Franchise | India | Oct26 | V1|Natuf | Business Owners | Tier1 + Growth Cities | Oct26 | V1</v>
      </c>
    </row>
    <row r="52">
      <c r="A52" t="inlineStr">
        <is>
          <t>E_Suresh_Natuf_Kiosk_07072026_Adset1</t>
        </is>
      </c>
      <c r="B52" t="inlineStr">
        <is>
          <t>E_Suresh_Natuf_Kiosk_07072026</t>
        </is>
      </c>
      <c r="C52" t="inlineStr">
        <is>
          <t>inactive</t>
        </is>
      </c>
      <c r="D52" s="70" t="n">
        <v>46211</v>
      </c>
      <c r="E52" t="inlineStr">
        <is>
          <t>Using campaign budget</t>
        </is>
      </c>
      <c r="F52" t="inlineStr">
        <is>
          <t>0</t>
        </is>
      </c>
      <c r="G52" s="69" t="n">
        <v>0</v>
      </c>
      <c r="H52" s="40" t="n">
        <v>0</v>
      </c>
      <c r="I52" s="40" t="n">
        <v>0</v>
      </c>
      <c r="J52" s="40" t="n"/>
      <c r="K52" s="40" t="n"/>
      <c r="M52" s="40" t="n"/>
      <c r="N52" t="n">
        <v>0</v>
      </c>
      <c r="O52" s="40">
        <f>IF(ISNUMBER(SEARCH("landing_page_view",L52)),0,N(K52))</f>
        <v>0</v>
      </c>
      <c r="P52" s="39" t="str">
        <f>B52&amp;"|"&amp;A52</f>
        <v>E_Suresh_Natuf_Kiosk_07072026|E_Suresh_Natuf_Kiosk_07072026_Adset1</v>
      </c>
    </row>
    <row r="53">
      <c r="A53" t="inlineStr">
        <is>
          <t>E_Suresh_Natuf_Kiosk_07072026_Adset3</t>
        </is>
      </c>
      <c r="B53" t="inlineStr">
        <is>
          <t>E_Suresh_Natuf_Kiosk_07072026</t>
        </is>
      </c>
      <c r="C53" t="inlineStr">
        <is>
          <t>inactive</t>
        </is>
      </c>
      <c r="D53" s="70" t="n">
        <v>46211</v>
      </c>
      <c r="E53" t="inlineStr">
        <is>
          <t>Using campaign budget</t>
        </is>
      </c>
      <c r="F53" t="inlineStr">
        <is>
          <t>0</t>
        </is>
      </c>
      <c r="G53" s="69" t="n">
        <v>0</v>
      </c>
      <c r="H53" s="40" t="n">
        <v>0</v>
      </c>
      <c r="I53" s="40" t="n">
        <v>0</v>
      </c>
      <c r="J53" s="40" t="n"/>
      <c r="K53" s="40" t="n"/>
      <c r="M53" s="40" t="n"/>
      <c r="N53" t="n">
        <v>0</v>
      </c>
      <c r="O53" s="40">
        <f>IF(ISNUMBER(SEARCH("landing_page_view",L53)),0,N(K53))</f>
        <v>0</v>
      </c>
      <c r="P53" s="39" t="str">
        <f>B53&amp;"|"&amp;A53</f>
        <v>E_Suresh_Natuf_Kiosk_07072026|E_Suresh_Natuf_Kiosk_07072026_Adset3</v>
      </c>
    </row>
    <row r="54">
      <c r="A54" t="inlineStr">
        <is>
          <t>E_Suresh_Natuf_Kiosk_07072026_Adset4</t>
        </is>
      </c>
      <c r="B54" t="inlineStr">
        <is>
          <t>E_Suresh_Natuf_Kiosk_07072026</t>
        </is>
      </c>
      <c r="C54" t="inlineStr">
        <is>
          <t>inactive</t>
        </is>
      </c>
      <c r="D54" s="70" t="n">
        <v>46211</v>
      </c>
      <c r="E54" t="inlineStr">
        <is>
          <t>Using campaign budget</t>
        </is>
      </c>
      <c r="F54" t="inlineStr">
        <is>
          <t>0</t>
        </is>
      </c>
      <c r="G54" s="69" t="n">
        <v>0</v>
      </c>
      <c r="H54" s="40" t="n">
        <v>0</v>
      </c>
      <c r="I54" s="40" t="n">
        <v>0</v>
      </c>
      <c r="J54" s="40" t="n"/>
      <c r="K54" s="40" t="n"/>
      <c r="M54" s="40" t="n"/>
      <c r="N54" t="n">
        <v>0</v>
      </c>
      <c r="O54" s="40">
        <f>IF(ISNUMBER(SEARCH("landing_page_view",L54)),0,N(K54))</f>
        <v>0</v>
      </c>
      <c r="P54" s="39" t="str">
        <f>B54&amp;"|"&amp;A54</f>
        <v>E_Suresh_Natuf_Kiosk_07072026|E_Suresh_Natuf_Kiosk_07072026_Adset4</v>
      </c>
    </row>
    <row r="55">
      <c r="A55" t="inlineStr">
        <is>
          <t>E_Suresh_Natuf_Kiosk_07072026_Adset5</t>
        </is>
      </c>
      <c r="B55" t="inlineStr">
        <is>
          <t>E_Suresh_Natuf_Kiosk_07072026</t>
        </is>
      </c>
      <c r="C55" t="inlineStr">
        <is>
          <t>not_delivering</t>
        </is>
      </c>
      <c r="D55" s="70" t="n">
        <v>46211</v>
      </c>
      <c r="E55" t="inlineStr">
        <is>
          <t>Using campaign budget</t>
        </is>
      </c>
      <c r="F55" t="inlineStr">
        <is>
          <t>0</t>
        </is>
      </c>
      <c r="G55" s="69" t="n">
        <v>232416.42</v>
      </c>
      <c r="H55" s="40" t="n">
        <v>210455</v>
      </c>
      <c r="I55" s="40" t="n">
        <v>136352</v>
      </c>
      <c r="J55" s="40" t="n">
        <v>2446</v>
      </c>
      <c r="K55" s="40" t="n">
        <v>360</v>
      </c>
      <c r="L55" t="inlineStr">
        <is>
          <t>actions:leadgen.other</t>
        </is>
      </c>
      <c r="M55" s="40" t="n"/>
      <c r="N55" t="n">
        <v>1</v>
      </c>
      <c r="O55" s="40">
        <f>IF(ISNUMBER(SEARCH("landing_page_view",L55)),0,N(K55))</f>
        <v>360</v>
      </c>
      <c r="P55" s="39" t="str">
        <f>B55&amp;"|"&amp;A55</f>
        <v>E_Suresh_Natuf_Kiosk_07072026|E_Suresh_Natuf_Kiosk_07072026_Adset5</v>
      </c>
    </row>
    <row r="56">
      <c r="A56" t="inlineStr">
        <is>
          <t>E_Suresh_Natuf_Kiosk_07072026_Adset3</t>
        </is>
      </c>
      <c r="B56" t="inlineStr">
        <is>
          <t>E_Suresh_Natuf_Kiosk_07072026</t>
        </is>
      </c>
      <c r="C56" t="inlineStr">
        <is>
          <t>inactive</t>
        </is>
      </c>
      <c r="D56" s="70" t="n">
        <v>46211</v>
      </c>
      <c r="E56" t="inlineStr">
        <is>
          <t>Using campaign budget</t>
        </is>
      </c>
      <c r="F56" t="inlineStr">
        <is>
          <t>0</t>
        </is>
      </c>
      <c r="G56" s="69" t="n">
        <v>0</v>
      </c>
      <c r="H56" s="40" t="n">
        <v>0</v>
      </c>
      <c r="I56" s="40" t="n">
        <v>0</v>
      </c>
      <c r="J56" s="40" t="n"/>
      <c r="K56" s="40" t="n"/>
      <c r="M56" s="40" t="n"/>
      <c r="N56" t="n">
        <v>0</v>
      </c>
      <c r="O56" s="40">
        <f>IF(ISNUMBER(SEARCH("landing_page_view",L56)),0,N(K56))</f>
        <v>0</v>
      </c>
      <c r="P56" s="39" t="str">
        <f>B56&amp;"|"&amp;A56</f>
        <v>E_Suresh_Natuf_Kiosk_07072026|E_Suresh_Natuf_Kiosk_07072026_Adset3</v>
      </c>
    </row>
    <row r="57">
      <c r="A57" t="inlineStr">
        <is>
          <t>E_Aryan_Natuf_Kiosk_07072026_Adset5</t>
        </is>
      </c>
      <c r="B57" t="inlineStr">
        <is>
          <t>E_Aryan_Natuf_Kiosk_07072026</t>
        </is>
      </c>
      <c r="C57" t="inlineStr">
        <is>
          <t>not_delivering</t>
        </is>
      </c>
      <c r="D57" s="70" t="n">
        <v>46211</v>
      </c>
      <c r="E57" t="inlineStr">
        <is>
          <t>Using campaign budget</t>
        </is>
      </c>
      <c r="F57" t="inlineStr">
        <is>
          <t>0</t>
        </is>
      </c>
      <c r="G57" s="69" t="n">
        <v>0</v>
      </c>
      <c r="H57" s="40" t="n">
        <v>0</v>
      </c>
      <c r="I57" s="40" t="n">
        <v>0</v>
      </c>
      <c r="J57" s="40" t="n"/>
      <c r="K57" s="40" t="n"/>
      <c r="M57" s="40" t="n"/>
      <c r="N57" t="n">
        <v>0</v>
      </c>
      <c r="O57" s="40">
        <f>IF(ISNUMBER(SEARCH("landing_page_view",L57)),0,N(K57))</f>
        <v>0</v>
      </c>
      <c r="P57" s="39" t="str">
        <f>B57&amp;"|"&amp;A57</f>
        <v>E_Aryan_Natuf_Kiosk_07072026|E_Aryan_Natuf_Kiosk_07072026_Adset5</v>
      </c>
    </row>
    <row r="58">
      <c r="A58" t="inlineStr">
        <is>
          <t>E_Aryan_Natuf_Kiosk_07072026_Adset3</t>
        </is>
      </c>
      <c r="B58" t="inlineStr">
        <is>
          <t>E_Aryan_Natuf_Kiosk_07072026</t>
        </is>
      </c>
      <c r="C58" t="inlineStr">
        <is>
          <t>inactive</t>
        </is>
      </c>
      <c r="D58" s="70" t="n">
        <v>46211</v>
      </c>
      <c r="E58" t="inlineStr">
        <is>
          <t>Using campaign budget</t>
        </is>
      </c>
      <c r="F58" t="inlineStr">
        <is>
          <t>0</t>
        </is>
      </c>
      <c r="G58" s="69" t="n">
        <v>0</v>
      </c>
      <c r="H58" s="40" t="n">
        <v>0</v>
      </c>
      <c r="I58" s="40" t="n">
        <v>0</v>
      </c>
      <c r="J58" s="40" t="n"/>
      <c r="K58" s="40" t="n"/>
      <c r="M58" s="40" t="n"/>
      <c r="N58" t="n">
        <v>0</v>
      </c>
      <c r="O58" s="40">
        <f>IF(ISNUMBER(SEARCH("landing_page_view",L58)),0,N(K58))</f>
        <v>0</v>
      </c>
      <c r="P58" s="39" t="str">
        <f>B58&amp;"|"&amp;A58</f>
        <v>E_Aryan_Natuf_Kiosk_07072026|E_Aryan_Natuf_Kiosk_07072026_Adset3</v>
      </c>
    </row>
    <row r="59">
      <c r="A59" t="inlineStr">
        <is>
          <t>E_Aryan_Natuf_Kiosk_07072026_Adset1</t>
        </is>
      </c>
      <c r="B59" t="inlineStr">
        <is>
          <t>E_Aryan_Natuf_Kiosk_07072026</t>
        </is>
      </c>
      <c r="C59" t="inlineStr">
        <is>
          <t>not_delivering</t>
        </is>
      </c>
      <c r="D59" s="70" t="n">
        <v>46211</v>
      </c>
      <c r="E59" t="inlineStr">
        <is>
          <t>Using campaign budget</t>
        </is>
      </c>
      <c r="F59" t="inlineStr">
        <is>
          <t>0</t>
        </is>
      </c>
      <c r="G59" s="69" t="n">
        <v>0</v>
      </c>
      <c r="H59" s="40" t="n">
        <v>0</v>
      </c>
      <c r="I59" s="40" t="n">
        <v>0</v>
      </c>
      <c r="J59" s="40" t="n"/>
      <c r="K59" s="40" t="n"/>
      <c r="M59" s="40" t="n"/>
      <c r="N59" t="n">
        <v>0</v>
      </c>
      <c r="O59" s="40">
        <f>IF(ISNUMBER(SEARCH("landing_page_view",L59)),0,N(K59))</f>
        <v>0</v>
      </c>
      <c r="P59" s="39" t="str">
        <f>B59&amp;"|"&amp;A59</f>
        <v>E_Aryan_Natuf_Kiosk_07072026|E_Aryan_Natuf_Kiosk_07072026_Adset1</v>
      </c>
    </row>
    <row r="60">
      <c r="A60" t="inlineStr">
        <is>
          <t>E_Aryan_Natuf_Kiosk_07072026_Adset3</t>
        </is>
      </c>
      <c r="B60" t="inlineStr">
        <is>
          <t>E_Aryan_Natuf_Kiosk_07072026</t>
        </is>
      </c>
      <c r="C60" t="inlineStr">
        <is>
          <t>inactive</t>
        </is>
      </c>
      <c r="D60" s="70" t="n">
        <v>46211</v>
      </c>
      <c r="E60" t="inlineStr">
        <is>
          <t>Using campaign budget</t>
        </is>
      </c>
      <c r="F60" t="inlineStr">
        <is>
          <t>0</t>
        </is>
      </c>
      <c r="G60" s="69" t="n">
        <v>0</v>
      </c>
      <c r="H60" s="40" t="n">
        <v>0</v>
      </c>
      <c r="I60" s="40" t="n">
        <v>0</v>
      </c>
      <c r="J60" s="40" t="n"/>
      <c r="K60" s="40" t="n"/>
      <c r="M60" s="40" t="n"/>
      <c r="N60" t="n">
        <v>0</v>
      </c>
      <c r="O60" s="40">
        <f>IF(ISNUMBER(SEARCH("landing_page_view",L60)),0,N(K60))</f>
        <v>0</v>
      </c>
      <c r="P60" s="39" t="str">
        <f>B60&amp;"|"&amp;A60</f>
        <v>E_Aryan_Natuf_Kiosk_07072026|E_Aryan_Natuf_Kiosk_07072026_Adset3</v>
      </c>
    </row>
    <row r="61">
      <c r="A61" t="inlineStr">
        <is>
          <t>E_Aryan_Natuf_Kiosk_07072026_Adset4</t>
        </is>
      </c>
      <c r="B61" t="inlineStr">
        <is>
          <t>E_Aryan_Natuf_Kiosk_07072026</t>
        </is>
      </c>
      <c r="C61" t="inlineStr">
        <is>
          <t>not_delivering</t>
        </is>
      </c>
      <c r="D61" s="70" t="n">
        <v>46211</v>
      </c>
      <c r="E61" t="inlineStr">
        <is>
          <t>Using campaign budget</t>
        </is>
      </c>
      <c r="F61" t="inlineStr">
        <is>
          <t>0</t>
        </is>
      </c>
      <c r="G61" s="69" t="n">
        <v>0</v>
      </c>
      <c r="H61" s="40" t="n">
        <v>0</v>
      </c>
      <c r="I61" s="40" t="n">
        <v>0</v>
      </c>
      <c r="J61" s="40" t="n"/>
      <c r="K61" s="40" t="n"/>
      <c r="M61" s="40" t="n"/>
      <c r="N61" t="n">
        <v>0</v>
      </c>
      <c r="O61" s="40">
        <f>IF(ISNUMBER(SEARCH("landing_page_view",L61)),0,N(K61))</f>
        <v>0</v>
      </c>
      <c r="P61" s="39" t="str">
        <f>B61&amp;"|"&amp;A61</f>
        <v>E_Aryan_Natuf_Kiosk_07072026|E_Aryan_Natuf_Kiosk_07072026_Adset4</v>
      </c>
    </row>
    <row r="62">
      <c r="A62" t="inlineStr">
        <is>
          <t>E_Selva_Natuf_Kiosk_07072026_Adset5</t>
        </is>
      </c>
      <c r="B62" t="inlineStr">
        <is>
          <t>E_Selva_Natuf_Kiosk_07072026</t>
        </is>
      </c>
      <c r="C62" t="inlineStr">
        <is>
          <t>inactive</t>
        </is>
      </c>
      <c r="D62" s="70" t="n">
        <v>46210</v>
      </c>
      <c r="E62" t="inlineStr">
        <is>
          <t>Using campaign budget</t>
        </is>
      </c>
      <c r="F62" t="inlineStr">
        <is>
          <t>0</t>
        </is>
      </c>
      <c r="G62" s="69" t="n">
        <v>0</v>
      </c>
      <c r="H62" s="40" t="n">
        <v>0</v>
      </c>
      <c r="I62" s="40" t="n">
        <v>0</v>
      </c>
      <c r="J62" s="40" t="n"/>
      <c r="K62" s="40" t="n"/>
      <c r="M62" s="40" t="n"/>
      <c r="N62" t="n">
        <v>0</v>
      </c>
      <c r="O62" s="40">
        <f>IF(ISNUMBER(SEARCH("landing_page_view",L62)),0,N(K62))</f>
        <v>0</v>
      </c>
      <c r="P62" s="39" t="str">
        <f>B62&amp;"|"&amp;A62</f>
        <v>E_Selva_Natuf_Kiosk_07072026|E_Selva_Natuf_Kiosk_07072026_Adset5</v>
      </c>
    </row>
    <row r="63">
      <c r="A63" t="inlineStr">
        <is>
          <t>E_Selva_Natuf_Express_07072026_Adset3</t>
        </is>
      </c>
      <c r="B63" t="inlineStr">
        <is>
          <t>(inactive - not mapped)</t>
        </is>
      </c>
      <c r="C63" t="inlineStr">
        <is>
          <t>inactive</t>
        </is>
      </c>
      <c r="D63" s="70" t="n">
        <v>46210</v>
      </c>
      <c r="E63" t="inlineStr">
        <is>
          <t>Using campaign budget</t>
        </is>
      </c>
      <c r="F63" t="inlineStr">
        <is>
          <t>0</t>
        </is>
      </c>
      <c r="G63" s="69" t="n">
        <v>0</v>
      </c>
      <c r="H63" s="40" t="n">
        <v>0</v>
      </c>
      <c r="I63" s="40" t="n">
        <v>0</v>
      </c>
      <c r="J63" s="40" t="n"/>
      <c r="K63" s="40" t="n"/>
      <c r="M63" s="40" t="n"/>
      <c r="N63" t="n">
        <v>0</v>
      </c>
      <c r="O63" s="40">
        <f>IF(ISNUMBER(SEARCH("landing_page_view",L63)),0,N(K63))</f>
        <v>0</v>
      </c>
      <c r="P63" s="39" t="str">
        <f>B63&amp;"|"&amp;A63</f>
        <v>(inactive - not mapped)|E_Selva_Natuf_Express_07072026_Adset3</v>
      </c>
    </row>
    <row r="64">
      <c r="A64" t="inlineStr">
        <is>
          <t>E_Selva_Natuf_Express_07072026_Adset1</t>
        </is>
      </c>
      <c r="B64" t="inlineStr">
        <is>
          <t>(inactive - not mapped)</t>
        </is>
      </c>
      <c r="C64" t="inlineStr">
        <is>
          <t>not_delivering</t>
        </is>
      </c>
      <c r="D64" s="70" t="n">
        <v>46210</v>
      </c>
      <c r="E64" t="inlineStr">
        <is>
          <t>Using campaign budget</t>
        </is>
      </c>
      <c r="F64" t="inlineStr">
        <is>
          <t>0</t>
        </is>
      </c>
      <c r="G64" s="69" t="n">
        <v>0</v>
      </c>
      <c r="H64" s="40" t="n">
        <v>0</v>
      </c>
      <c r="I64" s="40" t="n">
        <v>0</v>
      </c>
      <c r="J64" s="40" t="n"/>
      <c r="K64" s="40" t="n"/>
      <c r="M64" s="40" t="n"/>
      <c r="N64" t="n">
        <v>0</v>
      </c>
      <c r="O64" s="40">
        <f>IF(ISNUMBER(SEARCH("landing_page_view",L64)),0,N(K64))</f>
        <v>0</v>
      </c>
      <c r="P64" s="39" t="str">
        <f>B64&amp;"|"&amp;A64</f>
        <v>(inactive - not mapped)|E_Selva_Natuf_Express_07072026_Adset1</v>
      </c>
    </row>
    <row r="65">
      <c r="A65" t="inlineStr">
        <is>
          <t>E_Aryan_Natuf_Express_07072026_Adset1</t>
        </is>
      </c>
      <c r="B65" t="inlineStr">
        <is>
          <t>(inactive - not mapped)</t>
        </is>
      </c>
      <c r="C65" t="inlineStr">
        <is>
          <t>inactive</t>
        </is>
      </c>
      <c r="D65" s="70" t="n">
        <v>46211</v>
      </c>
      <c r="E65" t="inlineStr">
        <is>
          <t>Using campaign budget</t>
        </is>
      </c>
      <c r="F65" t="inlineStr">
        <is>
          <t>0</t>
        </is>
      </c>
      <c r="G65" s="69" t="n">
        <v>0</v>
      </c>
      <c r="H65" s="40" t="n">
        <v>0</v>
      </c>
      <c r="I65" s="40" t="n">
        <v>0</v>
      </c>
      <c r="J65" s="40" t="n"/>
      <c r="K65" s="40" t="n"/>
      <c r="M65" s="40" t="n"/>
      <c r="N65" t="n">
        <v>0</v>
      </c>
      <c r="O65" s="40">
        <f>IF(ISNUMBER(SEARCH("landing_page_view",L65)),0,N(K65))</f>
        <v>0</v>
      </c>
      <c r="P65" s="39" t="str">
        <f>B65&amp;"|"&amp;A65</f>
        <v>(inactive - not mapped)|E_Aryan_Natuf_Express_07072026_Adset1</v>
      </c>
    </row>
    <row r="66">
      <c r="A66" t="inlineStr">
        <is>
          <t>E_Aryan_Natuf_Sign_07072026_Adset3</t>
        </is>
      </c>
      <c r="B66" t="inlineStr">
        <is>
          <t>(inactive - not mapped)</t>
        </is>
      </c>
      <c r="C66" t="inlineStr">
        <is>
          <t>not_delivering</t>
        </is>
      </c>
      <c r="D66" s="70" t="n">
        <v>46211</v>
      </c>
      <c r="E66" t="inlineStr">
        <is>
          <t>Using campaign budget</t>
        </is>
      </c>
      <c r="F66" t="inlineStr">
        <is>
          <t>0</t>
        </is>
      </c>
      <c r="G66" s="69" t="n">
        <v>0</v>
      </c>
      <c r="H66" s="40" t="n">
        <v>0</v>
      </c>
      <c r="I66" s="40" t="n">
        <v>0</v>
      </c>
      <c r="J66" s="40" t="n"/>
      <c r="K66" s="40" t="n"/>
      <c r="M66" s="40" t="n"/>
      <c r="N66" t="n">
        <v>0</v>
      </c>
      <c r="O66" s="40">
        <f>IF(ISNUMBER(SEARCH("landing_page_view",L66)),0,N(K66))</f>
        <v>0</v>
      </c>
      <c r="P66" s="39" t="str">
        <f>B66&amp;"|"&amp;A66</f>
        <v>(inactive - not mapped)|E_Aryan_Natuf_Sign_07072026_Adset3</v>
      </c>
    </row>
    <row r="67">
      <c r="A67" t="inlineStr">
        <is>
          <t>E_Aryan_Natuf_Fragship_07072026_Adset2</t>
        </is>
      </c>
      <c r="B67" t="inlineStr">
        <is>
          <t>(inactive - not mapped)</t>
        </is>
      </c>
      <c r="C67" t="inlineStr">
        <is>
          <t>inactive</t>
        </is>
      </c>
      <c r="D67" s="70" t="n">
        <v>46211</v>
      </c>
      <c r="E67" t="inlineStr">
        <is>
          <t>Using campaign budget</t>
        </is>
      </c>
      <c r="F67" t="inlineStr">
        <is>
          <t>0</t>
        </is>
      </c>
      <c r="G67" s="69" t="n">
        <v>0</v>
      </c>
      <c r="H67" s="40" t="n">
        <v>0</v>
      </c>
      <c r="I67" s="40" t="n">
        <v>0</v>
      </c>
      <c r="J67" s="40" t="n"/>
      <c r="K67" s="40" t="n"/>
      <c r="M67" s="40" t="n"/>
      <c r="N67" t="n">
        <v>0</v>
      </c>
      <c r="O67" s="40">
        <f>IF(ISNUMBER(SEARCH("landing_page_view",L67)),0,N(K67))</f>
        <v>0</v>
      </c>
      <c r="P67" s="39" t="str">
        <f>B67&amp;"|"&amp;A67</f>
        <v>(inactive - not mapped)|E_Aryan_Natuf_Fragship_07072026_Adset2</v>
      </c>
    </row>
    <row r="68">
      <c r="A68" t="inlineStr">
        <is>
          <t>E_Selva_Natuf_Fragship_07072026_Adset2</t>
        </is>
      </c>
      <c r="B68" t="inlineStr">
        <is>
          <t>(inactive - not mapped)</t>
        </is>
      </c>
      <c r="C68" t="inlineStr">
        <is>
          <t>inactive</t>
        </is>
      </c>
      <c r="D68" s="70" t="n">
        <v>46211</v>
      </c>
      <c r="E68" t="inlineStr">
        <is>
          <t>Using campaign budget</t>
        </is>
      </c>
      <c r="F68" t="inlineStr">
        <is>
          <t>0</t>
        </is>
      </c>
      <c r="G68" s="69" t="n">
        <v>0</v>
      </c>
      <c r="H68" s="40" t="n">
        <v>0</v>
      </c>
      <c r="I68" s="40" t="n">
        <v>0</v>
      </c>
      <c r="J68" s="40" t="n"/>
      <c r="K68" s="40" t="n"/>
      <c r="M68" s="40" t="n"/>
      <c r="N68" t="n">
        <v>0</v>
      </c>
      <c r="O68" s="40">
        <f>IF(ISNUMBER(SEARCH("landing_page_view",L68)),0,N(K68))</f>
        <v>0</v>
      </c>
      <c r="P68" s="39" t="str">
        <f>B68&amp;"|"&amp;A68</f>
        <v>(inactive - not mapped)|E_Selva_Natuf_Fragship_07072026_Adset2</v>
      </c>
    </row>
    <row r="69">
      <c r="A69" t="inlineStr">
        <is>
          <t>E_Natuf_Kiosk_07072026_Hindi</t>
        </is>
      </c>
      <c r="B69" t="inlineStr">
        <is>
          <t>E_Natuf_Kiosk_07072026- WC-Priyanka</t>
        </is>
      </c>
      <c r="C69" t="inlineStr">
        <is>
          <t>archived</t>
        </is>
      </c>
      <c r="D69" s="70" t="n">
        <v>46211</v>
      </c>
      <c r="E69" t="inlineStr">
        <is>
          <t>Using campaign budget</t>
        </is>
      </c>
      <c r="F69" t="inlineStr">
        <is>
          <t>0</t>
        </is>
      </c>
      <c r="G69" s="69" t="n">
        <v>0</v>
      </c>
      <c r="H69" s="40" t="n">
        <v>0</v>
      </c>
      <c r="I69" s="40" t="n">
        <v>0</v>
      </c>
      <c r="J69" s="40" t="n"/>
      <c r="K69" s="40" t="n"/>
      <c r="M69" s="40" t="n"/>
      <c r="N69" t="n">
        <v>0</v>
      </c>
      <c r="O69" s="40">
        <f>IF(ISNUMBER(SEARCH("landing_page_view",L69)),0,N(K69))</f>
        <v>0</v>
      </c>
      <c r="P69" s="39" t="str">
        <f>B69&amp;"|"&amp;A69</f>
        <v>E_Natuf_Kiosk_07072026- WC-Priyanka|E_Natuf_Kiosk_07072026_Hindi</v>
      </c>
    </row>
    <row r="70">
      <c r="A70" t="inlineStr">
        <is>
          <t>E_Aryan_Natuf_Kiosk_Priyanka_English</t>
        </is>
      </c>
      <c r="B70" t="inlineStr">
        <is>
          <t>E_Aryan_Natuf_Kiosk_07072026</t>
        </is>
      </c>
      <c r="C70" t="inlineStr">
        <is>
          <t>not_delivering</t>
        </is>
      </c>
      <c r="D70" s="70" t="n">
        <v>46211</v>
      </c>
      <c r="E70" t="inlineStr">
        <is>
          <t>Using campaign budget</t>
        </is>
      </c>
      <c r="F70" t="inlineStr">
        <is>
          <t>0</t>
        </is>
      </c>
      <c r="G70" s="69" t="n">
        <v>0</v>
      </c>
      <c r="H70" s="40" t="n">
        <v>0</v>
      </c>
      <c r="I70" s="40" t="n">
        <v>0</v>
      </c>
      <c r="J70" s="40" t="n"/>
      <c r="K70" s="40" t="n"/>
      <c r="M70" s="40" t="n"/>
      <c r="N70" t="n">
        <v>0</v>
      </c>
      <c r="O70" s="40">
        <f>IF(ISNUMBER(SEARCH("landing_page_view",L70)),0,N(K70))</f>
        <v>0</v>
      </c>
      <c r="P70" s="39" t="str">
        <f>B70&amp;"|"&amp;A70</f>
        <v>E_Aryan_Natuf_Kiosk_07072026|E_Aryan_Natuf_Kiosk_Priyanka_English</v>
      </c>
    </row>
    <row r="71">
      <c r="A71" t="inlineStr">
        <is>
          <t>E_Aryan_Natuf_Kiosk_07072026_Telugu</t>
        </is>
      </c>
      <c r="B71" t="inlineStr">
        <is>
          <t>E_Aryan_Natuf_Kiosk_07072026</t>
        </is>
      </c>
      <c r="C71" t="inlineStr">
        <is>
          <t>archived</t>
        </is>
      </c>
      <c r="D71" s="70" t="n">
        <v>46211</v>
      </c>
      <c r="E71" t="inlineStr">
        <is>
          <t>Using campaign budget</t>
        </is>
      </c>
      <c r="F71" t="inlineStr">
        <is>
          <t>0</t>
        </is>
      </c>
      <c r="G71" s="69" t="n">
        <v>0</v>
      </c>
      <c r="H71" s="40" t="n">
        <v>0</v>
      </c>
      <c r="I71" s="40" t="n">
        <v>0</v>
      </c>
      <c r="J71" s="40" t="n"/>
      <c r="K71" s="40" t="n"/>
      <c r="M71" s="40" t="n"/>
      <c r="N71" t="n">
        <v>0</v>
      </c>
      <c r="O71" s="40">
        <f>IF(ISNUMBER(SEARCH("landing_page_view",L71)),0,N(K71))</f>
        <v>0</v>
      </c>
      <c r="P71" s="39" t="str">
        <f>B71&amp;"|"&amp;A71</f>
        <v>E_Aryan_Natuf_Kiosk_07072026|E_Aryan_Natuf_Kiosk_07072026_Telugu</v>
      </c>
    </row>
    <row r="72">
      <c r="A72" t="inlineStr">
        <is>
          <t>Natuf_Gift_Usha_ad set</t>
        </is>
      </c>
      <c r="B72" t="inlineStr">
        <is>
          <t>(inactive - not mapped)</t>
        </is>
      </c>
      <c r="C72" t="inlineStr">
        <is>
          <t>not_delivering</t>
        </is>
      </c>
      <c r="D72" s="70" t="n">
        <v>46238</v>
      </c>
      <c r="E72" t="inlineStr">
        <is>
          <t>Using campaign budget</t>
        </is>
      </c>
      <c r="F72" t="inlineStr">
        <is>
          <t>0</t>
        </is>
      </c>
      <c r="G72" s="69" t="n">
        <v>0</v>
      </c>
      <c r="H72" s="40" t="n">
        <v>0</v>
      </c>
      <c r="I72" s="40" t="n">
        <v>0</v>
      </c>
      <c r="J72" s="40" t="n"/>
      <c r="K72" s="40" t="n"/>
      <c r="M72" s="40" t="n"/>
      <c r="N72" t="n">
        <v>0</v>
      </c>
      <c r="O72" s="40">
        <f>IF(ISNUMBER(SEARCH("landing_page_view",L72)),0,N(K72))</f>
        <v>0</v>
      </c>
      <c r="P72" s="39" t="str">
        <f>B72&amp;"|"&amp;A72</f>
        <v>(inactive - not mapped)|Natuf_Gift_Usha_ad set</v>
      </c>
    </row>
    <row r="73">
      <c r="A73" t="inlineStr">
        <is>
          <t>E_Aryan_Natuf_Kiosk_Priyanka_English – Copy</t>
        </is>
      </c>
      <c r="B73" t="inlineStr">
        <is>
          <t>E_Aryan_Natuf_Kiosk_07072026</t>
        </is>
      </c>
      <c r="C73" t="inlineStr">
        <is>
          <t>not_delivering</t>
        </is>
      </c>
      <c r="D73" s="70" t="n">
        <v>46239</v>
      </c>
      <c r="E73" t="inlineStr">
        <is>
          <t>Using campaign budget</t>
        </is>
      </c>
      <c r="F73" t="inlineStr">
        <is>
          <t>0</t>
        </is>
      </c>
      <c r="G73" s="69" t="n">
        <v>0</v>
      </c>
      <c r="H73" s="40" t="n">
        <v>0</v>
      </c>
      <c r="I73" s="40" t="n">
        <v>0</v>
      </c>
      <c r="J73" s="40" t="n"/>
      <c r="K73" s="40" t="n"/>
      <c r="M73" s="40" t="n"/>
      <c r="N73" t="n">
        <v>0</v>
      </c>
      <c r="O73" s="40">
        <f>IF(ISNUMBER(SEARCH("landing_page_view",L73)),0,N(K73))</f>
        <v>0</v>
      </c>
      <c r="P73" s="39" t="str">
        <f>B73&amp;"|"&amp;A73</f>
        <v>E_Aryan_Natuf_Kiosk_07072026|E_Aryan_Natuf_Kiosk_Priyanka_English – Copy</v>
      </c>
    </row>
    <row r="74">
      <c r="A74" t="inlineStr">
        <is>
          <t>E_Natuf_Kiosk_10082026_ Ad Set1_English</t>
        </is>
      </c>
      <c r="B74" t="inlineStr">
        <is>
          <t>E_Natuf_Kiosk_10082026</t>
        </is>
      </c>
      <c r="C74" t="inlineStr">
        <is>
          <t>not_delivering</t>
        </is>
      </c>
      <c r="D74" s="70" t="n">
        <v>46244</v>
      </c>
      <c r="E74" t="inlineStr">
        <is>
          <t>Using campaign budget</t>
        </is>
      </c>
      <c r="F74" t="inlineStr">
        <is>
          <t>0</t>
        </is>
      </c>
      <c r="G74" s="69" t="n">
        <v>0</v>
      </c>
      <c r="H74" s="40" t="n">
        <v>0</v>
      </c>
      <c r="I74" s="40" t="n">
        <v>0</v>
      </c>
      <c r="J74" s="40" t="n"/>
      <c r="K74" s="40" t="n"/>
      <c r="M74" s="40" t="n"/>
      <c r="N74" t="n">
        <v>0</v>
      </c>
      <c r="O74" s="40">
        <f>IF(ISNUMBER(SEARCH("landing_page_view",L74)),0,N(K74))</f>
        <v>0</v>
      </c>
      <c r="P74" s="39" t="str">
        <f>B74&amp;"|"&amp;A74</f>
        <v>E_Natuf_Kiosk_10082026|E_Natuf_Kiosk_10082026_ Ad Set1_English</v>
      </c>
    </row>
    <row r="75">
      <c r="A75" t="inlineStr">
        <is>
          <t>E_Natuf_Kiosk_10082026_ Ad Set2 _Hindi</t>
        </is>
      </c>
      <c r="B75" t="inlineStr">
        <is>
          <t>E_Natuf_Kiosk_10082026</t>
        </is>
      </c>
      <c r="C75" t="inlineStr">
        <is>
          <t>not_delivering</t>
        </is>
      </c>
      <c r="D75" s="70" t="n">
        <v>46244</v>
      </c>
      <c r="E75" t="inlineStr">
        <is>
          <t>Using campaign budget</t>
        </is>
      </c>
      <c r="F75" t="inlineStr">
        <is>
          <t>0</t>
        </is>
      </c>
      <c r="G75" s="69" t="n">
        <v>0</v>
      </c>
      <c r="H75" s="40" t="n">
        <v>0</v>
      </c>
      <c r="I75" s="40" t="n">
        <v>0</v>
      </c>
      <c r="J75" s="40" t="n"/>
      <c r="K75" s="40" t="n"/>
      <c r="M75" s="40" t="n"/>
      <c r="N75" t="n">
        <v>0</v>
      </c>
      <c r="O75" s="40">
        <f>IF(ISNUMBER(SEARCH("landing_page_view",L75)),0,N(K75))</f>
        <v>0</v>
      </c>
      <c r="P75" s="39" t="str">
        <f>B75&amp;"|"&amp;A75</f>
        <v>E_Natuf_Kiosk_10082026|E_Natuf_Kiosk_10082026_ Ad Set2 _Hindi</v>
      </c>
    </row>
    <row r="76">
      <c r="A76" t="inlineStr">
        <is>
          <t>E_Natuf_Kiosk_10082026_ Ad Set3</t>
        </is>
      </c>
      <c r="B76" t="inlineStr">
        <is>
          <t>E_Natuf_Kiosk_10082026</t>
        </is>
      </c>
      <c r="C76" t="inlineStr">
        <is>
          <t>not_delivering</t>
        </is>
      </c>
      <c r="D76" s="70" t="n">
        <v>46244</v>
      </c>
      <c r="E76" t="inlineStr">
        <is>
          <t>Using campaign budget</t>
        </is>
      </c>
      <c r="F76" t="inlineStr">
        <is>
          <t>0</t>
        </is>
      </c>
      <c r="G76" s="69" t="n">
        <v>0</v>
      </c>
      <c r="H76" s="40" t="n">
        <v>0</v>
      </c>
      <c r="I76" s="40" t="n">
        <v>0</v>
      </c>
      <c r="J76" s="40" t="n"/>
      <c r="K76" s="40" t="n"/>
      <c r="M76" s="40" t="n"/>
      <c r="N76" t="n">
        <v>0</v>
      </c>
      <c r="O76" s="40">
        <f>IF(ISNUMBER(SEARCH("landing_page_view",L76)),0,N(K76))</f>
        <v>0</v>
      </c>
      <c r="P76" s="39" t="str">
        <f>B76&amp;"|"&amp;A76</f>
        <v>E_Natuf_Kiosk_10082026|E_Natuf_Kiosk_10082026_ Ad Set3</v>
      </c>
    </row>
    <row r="77">
      <c r="A77" t="inlineStr">
        <is>
          <t>GenY-Natuf-Audience1-10032026</t>
        </is>
      </c>
      <c r="B77" t="inlineStr">
        <is>
          <t>(inactive - not mapped)</t>
        </is>
      </c>
      <c r="C77" t="inlineStr">
        <is>
          <t>inactive</t>
        </is>
      </c>
      <c r="D77" s="70" t="n">
        <v>46091</v>
      </c>
      <c r="E77" t="inlineStr">
        <is>
          <t>5000</t>
        </is>
      </c>
      <c r="F77" t="inlineStr">
        <is>
          <t>Daily</t>
        </is>
      </c>
      <c r="G77" s="69" t="n">
        <v>0</v>
      </c>
      <c r="H77" s="40" t="n">
        <v>0</v>
      </c>
      <c r="I77" s="40" t="n">
        <v>0</v>
      </c>
      <c r="J77" s="40" t="n"/>
      <c r="K77" s="40" t="n"/>
      <c r="M77" s="40" t="n"/>
      <c r="N77" t="n">
        <v>0</v>
      </c>
      <c r="O77" s="40">
        <f>IF(ISNUMBER(SEARCH("landing_page_view",L77)),0,N(K77))</f>
        <v>0</v>
      </c>
      <c r="P77" s="39" t="str">
        <f>B77&amp;"|"&amp;A77</f>
        <v>(inactive - not mapped)|GenY-Natuf-Audience1-10032026</v>
      </c>
    </row>
    <row r="78">
      <c r="A78" t="inlineStr">
        <is>
          <t>GenY-Natuf-Custom&amp;LAL-Audience-18032026</t>
        </is>
      </c>
      <c r="B78" t="inlineStr">
        <is>
          <t>(inactive - not mapped)</t>
        </is>
      </c>
      <c r="C78" t="inlineStr">
        <is>
          <t>not_delivering</t>
        </is>
      </c>
      <c r="D78" s="70" t="n">
        <v>46099</v>
      </c>
      <c r="E78" t="inlineStr">
        <is>
          <t>18500</t>
        </is>
      </c>
      <c r="F78" t="inlineStr">
        <is>
          <t>Daily</t>
        </is>
      </c>
      <c r="G78" s="69" t="n">
        <v>0</v>
      </c>
      <c r="H78" s="40" t="n">
        <v>0</v>
      </c>
      <c r="I78" s="40" t="n">
        <v>0</v>
      </c>
      <c r="J78" s="40" t="n"/>
      <c r="K78" s="40" t="n"/>
      <c r="M78" s="40" t="n"/>
      <c r="N78" t="n">
        <v>0</v>
      </c>
      <c r="O78" s="40">
        <f>IF(ISNUMBER(SEARCH("landing_page_view",L78)),0,N(K78))</f>
        <v>0</v>
      </c>
      <c r="P78" s="39" t="str">
        <f>B78&amp;"|"&amp;A78</f>
        <v>(inactive - not mapped)|GenY-Natuf-Custom&amp;LAL-Audience-18032026</v>
      </c>
    </row>
    <row r="79">
      <c r="A79" t="inlineStr">
        <is>
          <t>GenY-Natuf-Custom&amp;LAL-Audience-09-04-26</t>
        </is>
      </c>
      <c r="B79" t="inlineStr">
        <is>
          <t>(inactive - not mapped)</t>
        </is>
      </c>
      <c r="C79" t="inlineStr">
        <is>
          <t>not_delivering</t>
        </is>
      </c>
      <c r="D79" s="70" t="n">
        <v>46121</v>
      </c>
      <c r="E79" t="inlineStr">
        <is>
          <t>2500</t>
        </is>
      </c>
      <c r="F79" t="inlineStr">
        <is>
          <t>Daily</t>
        </is>
      </c>
      <c r="G79" s="69" t="n">
        <v>0</v>
      </c>
      <c r="H79" s="40" t="n">
        <v>0</v>
      </c>
      <c r="I79" s="40" t="n">
        <v>0</v>
      </c>
      <c r="J79" s="40" t="n"/>
      <c r="K79" s="40" t="n"/>
      <c r="M79" s="40" t="n"/>
      <c r="N79" t="n">
        <v>0</v>
      </c>
      <c r="O79" s="40">
        <f>IF(ISNUMBER(SEARCH("landing_page_view",L79)),0,N(K79))</f>
        <v>0</v>
      </c>
      <c r="P79" s="39" t="str">
        <f>B79&amp;"|"&amp;A79</f>
        <v>(inactive - not mapped)|GenY-Natuf-Custom&amp;LAL-Audience-09-04-26</v>
      </c>
    </row>
    <row r="80">
      <c r="A80" t="inlineStr">
        <is>
          <t>GenY-Natuf-Audience1-10032026</t>
        </is>
      </c>
      <c r="B80" t="inlineStr">
        <is>
          <t>(inactive - not mapped)</t>
        </is>
      </c>
      <c r="C80" t="inlineStr">
        <is>
          <t>inactive</t>
        </is>
      </c>
      <c r="D80" s="70" t="n">
        <v>46121</v>
      </c>
      <c r="E80" t="inlineStr">
        <is>
          <t>5000</t>
        </is>
      </c>
      <c r="F80" t="inlineStr">
        <is>
          <t>Daily</t>
        </is>
      </c>
      <c r="G80" s="69" t="n">
        <v>0</v>
      </c>
      <c r="H80" s="40" t="n">
        <v>0</v>
      </c>
      <c r="I80" s="40" t="n">
        <v>0</v>
      </c>
      <c r="J80" s="40" t="n"/>
      <c r="K80" s="40" t="n"/>
      <c r="M80" s="40" t="n"/>
      <c r="N80" t="n">
        <v>0</v>
      </c>
      <c r="O80" s="40">
        <f>IF(ISNUMBER(SEARCH("landing_page_view",L80)),0,N(K80))</f>
        <v>0</v>
      </c>
      <c r="P80" s="39" t="str">
        <f>B80&amp;"|"&amp;A80</f>
        <v>(inactive - not mapped)|GenY-Natuf-Audience1-10032026</v>
      </c>
    </row>
    <row r="81">
      <c r="A81" t="inlineStr">
        <is>
          <t>GenY-Natuf-Audience1-10032026</t>
        </is>
      </c>
      <c r="B81" t="inlineStr">
        <is>
          <t>(inactive - not mapped)</t>
        </is>
      </c>
      <c r="C81" t="inlineStr">
        <is>
          <t>inactive</t>
        </is>
      </c>
      <c r="D81" s="70" t="n">
        <v>46121</v>
      </c>
      <c r="E81" t="inlineStr">
        <is>
          <t>5000</t>
        </is>
      </c>
      <c r="F81" t="inlineStr">
        <is>
          <t>Daily</t>
        </is>
      </c>
      <c r="G81" s="69" t="n">
        <v>0</v>
      </c>
      <c r="H81" s="40" t="n">
        <v>0</v>
      </c>
      <c r="I81" s="40" t="n">
        <v>0</v>
      </c>
      <c r="J81" s="40" t="n"/>
      <c r="K81" s="40" t="n"/>
      <c r="M81" s="40" t="n"/>
      <c r="N81" t="n">
        <v>0</v>
      </c>
      <c r="O81" s="40">
        <f>IF(ISNUMBER(SEARCH("landing_page_view",L81)),0,N(K81))</f>
        <v>0</v>
      </c>
      <c r="P81" s="39" t="str">
        <f>B81&amp;"|"&amp;A81</f>
        <v>(inactive - not mapped)|GenY-Natuf-Audience1-10032026</v>
      </c>
    </row>
    <row r="82">
      <c r="A82" t="inlineStr">
        <is>
          <t>GenY-Natuf-Custom&amp;LAL-Audience-09-04-26</t>
        </is>
      </c>
      <c r="B82" t="inlineStr">
        <is>
          <t>(inactive - not mapped)</t>
        </is>
      </c>
      <c r="C82" t="inlineStr">
        <is>
          <t>not_delivering</t>
        </is>
      </c>
      <c r="D82" s="70" t="n">
        <v>46121</v>
      </c>
      <c r="E82" t="inlineStr">
        <is>
          <t>8500</t>
        </is>
      </c>
      <c r="F82" t="inlineStr">
        <is>
          <t>Daily</t>
        </is>
      </c>
      <c r="G82" s="69" t="n">
        <v>0</v>
      </c>
      <c r="H82" s="40" t="n">
        <v>0</v>
      </c>
      <c r="I82" s="40" t="n">
        <v>0</v>
      </c>
      <c r="J82" s="40" t="n"/>
      <c r="K82" s="40" t="n"/>
      <c r="M82" s="40" t="n"/>
      <c r="N82" t="n">
        <v>0</v>
      </c>
      <c r="O82" s="40">
        <f>IF(ISNUMBER(SEARCH("landing_page_view",L82)),0,N(K82))</f>
        <v>0</v>
      </c>
      <c r="P82" s="39" t="str">
        <f>B82&amp;"|"&amp;A82</f>
        <v>(inactive - not mapped)|GenY-Natuf-Custom&amp;LAL-Audience-09-04-26</v>
      </c>
    </row>
    <row r="83">
      <c r="A83" t="inlineStr">
        <is>
          <t>GenY-Natuf-MasterFranchise-Audience-050526</t>
        </is>
      </c>
      <c r="B83" t="inlineStr">
        <is>
          <t>GenY-Natuf-MasterFranchise-LeadGen-050526</t>
        </is>
      </c>
      <c r="C83" t="inlineStr">
        <is>
          <t>not_delivering</t>
        </is>
      </c>
      <c r="D83" s="70" t="n">
        <v>46147</v>
      </c>
      <c r="E83" t="inlineStr">
        <is>
          <t>7000</t>
        </is>
      </c>
      <c r="F83" t="inlineStr">
        <is>
          <t>Daily</t>
        </is>
      </c>
      <c r="G83" s="69" t="n">
        <v>0</v>
      </c>
      <c r="H83" s="40" t="n">
        <v>0</v>
      </c>
      <c r="I83" s="40" t="n">
        <v>0</v>
      </c>
      <c r="J83" s="40" t="n"/>
      <c r="K83" s="40" t="n"/>
      <c r="M83" s="40" t="n"/>
      <c r="N83" t="n">
        <v>0</v>
      </c>
      <c r="O83" s="40">
        <f>IF(ISNUMBER(SEARCH("landing_page_view",L83)),0,N(K83))</f>
        <v>0</v>
      </c>
      <c r="P83" s="39" t="str">
        <f>B83&amp;"|"&amp;A83</f>
        <v>GenY-Natuf-MasterFranchise-LeadGen-050526|GenY-Natuf-MasterFranchise-Audience-050526</v>
      </c>
    </row>
    <row r="84">
      <c r="A84" t="inlineStr">
        <is>
          <t>GenY-Natuf-MasterFranchise-Audience-IncWA-110526</t>
        </is>
      </c>
      <c r="B84" t="inlineStr">
        <is>
          <t>GenY-Natuf-MasterFranchise-LeadGen-050526</t>
        </is>
      </c>
      <c r="C84" t="inlineStr">
        <is>
          <t>not_delivering</t>
        </is>
      </c>
      <c r="D84" s="70" t="n">
        <v>46153</v>
      </c>
      <c r="E84" t="inlineStr">
        <is>
          <t>5000</t>
        </is>
      </c>
      <c r="F84" t="inlineStr">
        <is>
          <t>Daily</t>
        </is>
      </c>
      <c r="G84" s="69" t="n">
        <v>0</v>
      </c>
      <c r="H84" s="40" t="n">
        <v>0</v>
      </c>
      <c r="I84" s="40" t="n">
        <v>0</v>
      </c>
      <c r="J84" s="40" t="n"/>
      <c r="K84" s="40" t="n"/>
      <c r="M84" s="40" t="n"/>
      <c r="N84" t="n">
        <v>0</v>
      </c>
      <c r="O84" s="40">
        <f>IF(ISNUMBER(SEARCH("landing_page_view",L84)),0,N(K84))</f>
        <v>0</v>
      </c>
      <c r="P84" s="39" t="str">
        <f>B84&amp;"|"&amp;A84</f>
        <v>GenY-Natuf-MasterFranchise-LeadGen-050526|GenY-Natuf-MasterFranchise-Audience-IncWA-110526</v>
      </c>
    </row>
    <row r="85">
      <c r="A85" t="inlineStr">
        <is>
          <t>E_Selva_Natuf_Express_07072026_Adset3</t>
        </is>
      </c>
      <c r="B85" t="inlineStr">
        <is>
          <t>(inactive - not mapped)</t>
        </is>
      </c>
      <c r="C85" t="inlineStr">
        <is>
          <t>not_delivering</t>
        </is>
      </c>
      <c r="D85" s="70" t="n">
        <v>46210</v>
      </c>
      <c r="E85" t="inlineStr">
        <is>
          <t>Using campaign budget</t>
        </is>
      </c>
      <c r="F85" t="inlineStr">
        <is>
          <t>0</t>
        </is>
      </c>
      <c r="G85" s="69" t="n">
        <v>0</v>
      </c>
      <c r="H85" s="40" t="n">
        <v>0</v>
      </c>
      <c r="I85" s="40" t="n">
        <v>0</v>
      </c>
      <c r="J85" s="40" t="n"/>
      <c r="K85" s="40" t="n"/>
      <c r="M85" s="40" t="n"/>
      <c r="N85" t="n">
        <v>0</v>
      </c>
      <c r="O85" s="40">
        <f>IF(ISNUMBER(SEARCH("landing_page_view",L85)),0,N(K85))</f>
        <v>0</v>
      </c>
      <c r="P85" s="39" t="str">
        <f>B85&amp;"|"&amp;A85</f>
        <v>(inactive - not mapped)|E_Selva_Natuf_Express_07072026_Adset3</v>
      </c>
    </row>
    <row r="86">
      <c r="A86" t="inlineStr">
        <is>
          <t>E_Selva_Natuf_Express_07072026_Adset4</t>
        </is>
      </c>
      <c r="B86" t="inlineStr">
        <is>
          <t>(inactive - not mapped)</t>
        </is>
      </c>
      <c r="C86" t="inlineStr">
        <is>
          <t>not_delivering</t>
        </is>
      </c>
      <c r="D86" s="70" t="n">
        <v>46210</v>
      </c>
      <c r="E86" t="inlineStr">
        <is>
          <t>Using campaign budget</t>
        </is>
      </c>
      <c r="F86" t="inlineStr">
        <is>
          <t>0</t>
        </is>
      </c>
      <c r="G86" s="69" t="n">
        <v>0</v>
      </c>
      <c r="H86" s="40" t="n">
        <v>0</v>
      </c>
      <c r="I86" s="40" t="n">
        <v>0</v>
      </c>
      <c r="J86" s="40" t="n"/>
      <c r="K86" s="40" t="n"/>
      <c r="M86" s="40" t="n"/>
      <c r="N86" t="n">
        <v>0</v>
      </c>
      <c r="O86" s="40">
        <f>IF(ISNUMBER(SEARCH("landing_page_view",L86)),0,N(K86))</f>
        <v>0</v>
      </c>
      <c r="P86" s="39" t="str">
        <f>B86&amp;"|"&amp;A86</f>
        <v>(inactive - not mapped)|E_Selva_Natuf_Express_07072026_Adset4</v>
      </c>
    </row>
    <row r="87">
      <c r="A87" t="inlineStr">
        <is>
          <t>E_Suresh_Natuf_Sign_07072026_Adset3</t>
        </is>
      </c>
      <c r="B87" t="inlineStr">
        <is>
          <t>(inactive - not mapped)</t>
        </is>
      </c>
      <c r="C87" t="inlineStr">
        <is>
          <t>inactive</t>
        </is>
      </c>
      <c r="D87" s="70" t="n">
        <v>46211</v>
      </c>
      <c r="E87" t="inlineStr">
        <is>
          <t>Using campaign budget</t>
        </is>
      </c>
      <c r="F87" t="inlineStr">
        <is>
          <t>0</t>
        </is>
      </c>
      <c r="G87" s="69" t="n">
        <v>0</v>
      </c>
      <c r="H87" s="40" t="n">
        <v>0</v>
      </c>
      <c r="I87" s="40" t="n">
        <v>0</v>
      </c>
      <c r="J87" s="40" t="n"/>
      <c r="K87" s="40" t="n"/>
      <c r="M87" s="40" t="n"/>
      <c r="N87" t="n">
        <v>0</v>
      </c>
      <c r="O87" s="40">
        <f>IF(ISNUMBER(SEARCH("landing_page_view",L87)),0,N(K87))</f>
        <v>0</v>
      </c>
      <c r="P87" s="39" t="str">
        <f>B87&amp;"|"&amp;A87</f>
        <v>(inactive - not mapped)|E_Suresh_Natuf_Sign_07072026_Adset3</v>
      </c>
    </row>
    <row r="88">
      <c r="A88" t="inlineStr">
        <is>
          <t>E_Suresh_Natuf_Fragship_07072026_Adset2</t>
        </is>
      </c>
      <c r="B88" t="inlineStr">
        <is>
          <t>(inactive - not mapped)</t>
        </is>
      </c>
      <c r="C88" t="inlineStr">
        <is>
          <t>not_delivering</t>
        </is>
      </c>
      <c r="D88" s="70" t="n">
        <v>46211</v>
      </c>
      <c r="E88" t="inlineStr">
        <is>
          <t>Using campaign budget</t>
        </is>
      </c>
      <c r="F88" t="inlineStr">
        <is>
          <t>0</t>
        </is>
      </c>
      <c r="G88" s="69" t="n">
        <v>0</v>
      </c>
      <c r="H88" s="40" t="n">
        <v>0</v>
      </c>
      <c r="I88" s="40" t="n">
        <v>0</v>
      </c>
      <c r="J88" s="40" t="n"/>
      <c r="K88" s="40" t="n"/>
      <c r="M88" s="40" t="n"/>
      <c r="N88" t="n">
        <v>0</v>
      </c>
      <c r="O88" s="40">
        <f>IF(ISNUMBER(SEARCH("landing_page_view",L88)),0,N(K88))</f>
        <v>0</v>
      </c>
      <c r="P88" s="39" t="str">
        <f>B88&amp;"|"&amp;A88</f>
        <v>(inactive - not mapped)|E_Suresh_Natuf_Fragship_07072026_Adset2</v>
      </c>
    </row>
    <row r="89">
      <c r="A89" t="inlineStr">
        <is>
          <t>E_Suresh_Natuf_Express_07072026_Adset1</t>
        </is>
      </c>
      <c r="B89" t="inlineStr">
        <is>
          <t>(inactive - not mapped)</t>
        </is>
      </c>
      <c r="C89" t="inlineStr">
        <is>
          <t>inactive</t>
        </is>
      </c>
      <c r="D89" s="70" t="n">
        <v>46211</v>
      </c>
      <c r="E89" t="inlineStr">
        <is>
          <t>Using campaign budget</t>
        </is>
      </c>
      <c r="F89" t="inlineStr">
        <is>
          <t>0</t>
        </is>
      </c>
      <c r="G89" s="69" t="n">
        <v>0</v>
      </c>
      <c r="H89" s="40" t="n">
        <v>0</v>
      </c>
      <c r="I89" s="40" t="n">
        <v>0</v>
      </c>
      <c r="J89" s="40" t="n"/>
      <c r="K89" s="40" t="n"/>
      <c r="M89" s="40" t="n"/>
      <c r="N89" t="n">
        <v>0</v>
      </c>
      <c r="O89" s="40">
        <f>IF(ISNUMBER(SEARCH("landing_page_view",L89)),0,N(K89))</f>
        <v>0</v>
      </c>
      <c r="P89" s="39" t="str">
        <f>B89&amp;"|"&amp;A89</f>
        <v>(inactive - not mapped)|E_Suresh_Natuf_Express_07072026_Adset1</v>
      </c>
    </row>
    <row r="90">
      <c r="A90" t="inlineStr">
        <is>
          <t>natuf_Kiosk_14072026_Highest-converting industries</t>
        </is>
      </c>
      <c r="B90" t="inlineStr">
        <is>
          <t>natuf_Kiosk_14072026_Hindi</t>
        </is>
      </c>
      <c r="C90" t="inlineStr">
        <is>
          <t>not_delivering</t>
        </is>
      </c>
      <c r="D90" s="70" t="n">
        <v>46218</v>
      </c>
      <c r="E90" t="inlineStr">
        <is>
          <t>Using campaign budget</t>
        </is>
      </c>
      <c r="F90" t="inlineStr">
        <is>
          <t>0</t>
        </is>
      </c>
      <c r="G90" s="69" t="n">
        <v>0</v>
      </c>
      <c r="H90" s="40" t="n">
        <v>0</v>
      </c>
      <c r="I90" s="40" t="n">
        <v>0</v>
      </c>
      <c r="J90" s="40" t="n"/>
      <c r="K90" s="40" t="n"/>
      <c r="M90" s="40" t="n"/>
      <c r="N90" t="n">
        <v>0</v>
      </c>
      <c r="O90" s="40">
        <f>IF(ISNUMBER(SEARCH("landing_page_view",L90)),0,N(K90))</f>
        <v>0</v>
      </c>
      <c r="P90" s="39" t="str">
        <f>B90&amp;"|"&amp;A90</f>
        <v>natuf_Kiosk_14072026_Hindi|natuf_Kiosk_14072026_Highest-converting industries</v>
      </c>
    </row>
    <row r="91" ht="39" customHeight="1">
      <c r="A91" t="inlineStr">
        <is>
          <t>natuf_Kiosk_14072026_ad set</t>
        </is>
      </c>
      <c r="B91" t="inlineStr">
        <is>
          <t>natuf_Kiosk_14072026_Hindi</t>
        </is>
      </c>
      <c r="C91" t="inlineStr">
        <is>
          <t>inactive</t>
        </is>
      </c>
      <c r="D91" s="70" t="n">
        <v>46218</v>
      </c>
      <c r="E91" t="inlineStr">
        <is>
          <t>Using campaign budget</t>
        </is>
      </c>
      <c r="F91" t="inlineStr">
        <is>
          <t>0</t>
        </is>
      </c>
      <c r="G91" s="69" t="n">
        <v>0</v>
      </c>
      <c r="H91" s="40" t="n">
        <v>0</v>
      </c>
      <c r="I91" s="40" t="n">
        <v>0</v>
      </c>
      <c r="J91" s="40" t="n"/>
      <c r="K91" s="40" t="n"/>
      <c r="M91" s="40" t="n"/>
      <c r="N91" t="n">
        <v>0</v>
      </c>
      <c r="O91" s="40">
        <f>IF(ISNUMBER(SEARCH("landing_page_view",L91)),0,N(K91))</f>
        <v>0</v>
      </c>
      <c r="P91" s="39" t="str">
        <f>B91&amp;"|"&amp;A91</f>
        <v>natuf_Kiosk_14072026_Hindi|natuf_Kiosk_14072026_ad set</v>
      </c>
    </row>
    <row r="92">
      <c r="A92" t="inlineStr">
        <is>
          <t>E_Aryan_Natuf_Kiosk_07072026_Telugu</t>
        </is>
      </c>
      <c r="B92" t="inlineStr">
        <is>
          <t>E_Aryan_Natuf_Kiosk_07072026</t>
        </is>
      </c>
      <c r="C92" t="inlineStr">
        <is>
          <t>inactive</t>
        </is>
      </c>
      <c r="D92" s="70" t="n">
        <v>46218</v>
      </c>
      <c r="E92" t="inlineStr">
        <is>
          <t>Using campaign budget</t>
        </is>
      </c>
      <c r="F92" t="inlineStr">
        <is>
          <t>0</t>
        </is>
      </c>
      <c r="G92" s="69" t="n">
        <v>0</v>
      </c>
      <c r="H92" s="40" t="n">
        <v>0</v>
      </c>
      <c r="I92" s="40" t="n">
        <v>0</v>
      </c>
      <c r="J92" s="40" t="n"/>
      <c r="K92" s="40" t="n"/>
      <c r="M92" s="40" t="n"/>
      <c r="N92" t="n">
        <v>0</v>
      </c>
      <c r="O92" s="40">
        <f>IF(ISNUMBER(SEARCH("landing_page_view",L92)),0,N(K92))</f>
        <v>0</v>
      </c>
      <c r="P92" s="39" t="str">
        <f>B92&amp;"|"&amp;A92</f>
        <v>E_Aryan_Natuf_Kiosk_07072026|E_Aryan_Natuf_Kiosk_07072026_Telugu</v>
      </c>
    </row>
    <row r="93">
      <c r="A93" t="inlineStr">
        <is>
          <t>E_Aryan_Natuf_Kiosk_07072026_Highest-converting industries</t>
        </is>
      </c>
      <c r="B93" t="inlineStr">
        <is>
          <t>E_Aryan_Natuf_Kiosk_07072026</t>
        </is>
      </c>
      <c r="C93" t="inlineStr">
        <is>
          <t>not_delivering</t>
        </is>
      </c>
      <c r="D93" s="70" t="n">
        <v>46218</v>
      </c>
      <c r="E93" t="inlineStr">
        <is>
          <t>Using campaign budget</t>
        </is>
      </c>
      <c r="F93" t="inlineStr">
        <is>
          <t>0</t>
        </is>
      </c>
      <c r="G93" s="69" t="n">
        <v>0</v>
      </c>
      <c r="H93" s="40" t="n">
        <v>0</v>
      </c>
      <c r="I93" s="40" t="n">
        <v>0</v>
      </c>
      <c r="J93" s="40" t="n"/>
      <c r="K93" s="40" t="n"/>
      <c r="M93" s="40" t="n"/>
      <c r="N93" t="n">
        <v>0</v>
      </c>
      <c r="O93" s="40">
        <f>IF(ISNUMBER(SEARCH("landing_page_view",L93)),0,N(K93))</f>
        <v>0</v>
      </c>
      <c r="P93" s="39" t="str">
        <f>B93&amp;"|"&amp;A93</f>
        <v>E_Aryan_Natuf_Kiosk_07072026|E_Aryan_Natuf_Kiosk_07072026_Highest-converting industries</v>
      </c>
    </row>
  </sheetData>
  <pageMargins left="0.7" right="0.7" top="0.75" bottom="0.75" header="0.3" footer="0.3"/>
</worksheet>
</file>

<file path=xl/worksheets/sheet13.xml><?xml version="1.0" encoding="utf-8"?>
<worksheet xmlns="http://schemas.openxmlformats.org/spreadsheetml/2006/main">
  <sheetPr>
    <tabColor rgb="FF9CA3AF"/>
    <outlinePr summaryBelow="1" summaryRight="1"/>
    <pageSetUpPr/>
  </sheetPr>
  <dimension ref="A1:K92"/>
  <sheetViews>
    <sheetView workbookViewId="0">
      <pane ySplit="1" topLeftCell="A2" activePane="bottomLeft" state="frozen"/>
      <selection pane="bottomLeft" activeCell="A1" sqref="A1"/>
    </sheetView>
  </sheetViews>
  <sheetFormatPr baseColWidth="8" defaultRowHeight="14.5"/>
  <cols>
    <col width="60.7265625" customWidth="1" min="1" max="1"/>
    <col width="13.7265625" customWidth="1" min="2" max="2"/>
    <col width="40.7265625" customWidth="1" min="3" max="3"/>
    <col width="12.7265625" customWidth="1" min="4" max="4"/>
    <col width="13.7265625" customWidth="1" min="5" max="5"/>
    <col width="12.7265625" customWidth="1" min="6" max="7"/>
    <col width="10.7265625" customWidth="1" min="8" max="8"/>
    <col width="28.7265625" customWidth="1" min="9" max="11"/>
  </cols>
  <sheetData>
    <row r="1" ht="30" customHeight="1">
      <c r="A1" s="3" t="inlineStr">
        <is>
          <t>Ad name</t>
        </is>
      </c>
      <c r="B1" s="3" t="inlineStr">
        <is>
          <t>Delivery</t>
        </is>
      </c>
      <c r="C1" s="3" t="inlineStr">
        <is>
          <t>Result indicator</t>
        </is>
      </c>
      <c r="D1" s="3" t="inlineStr">
        <is>
          <t>Results (as reported)</t>
        </is>
      </c>
      <c r="E1" s="3" t="inlineStr">
        <is>
          <t>Spend (INR)</t>
        </is>
      </c>
      <c r="F1" s="3" t="inlineStr">
        <is>
          <t>Impressions</t>
        </is>
      </c>
      <c r="G1" s="3" t="inlineStr">
        <is>
          <t>Reach</t>
        </is>
      </c>
      <c r="H1" s="3" t="inlineStr">
        <is>
          <t>Link Clicks</t>
        </is>
      </c>
      <c r="I1" s="3" t="inlineStr">
        <is>
          <t>Quality ranking</t>
        </is>
      </c>
      <c r="J1" s="3" t="inlineStr">
        <is>
          <t>Engagement ranking</t>
        </is>
      </c>
      <c r="K1" s="3" t="inlineStr">
        <is>
          <t>Conversion ranking</t>
        </is>
      </c>
    </row>
    <row r="2">
      <c r="A2" t="inlineStr">
        <is>
          <t>Natuf | Reel | Hindi | Male | We Are Bringing Natuf | V1</t>
        </is>
      </c>
      <c r="B2" t="inlineStr">
        <is>
          <t>inactive</t>
        </is>
      </c>
      <c r="D2" s="40" t="n"/>
      <c r="E2" s="69" t="n">
        <v>862.15</v>
      </c>
      <c r="F2" s="40" t="n">
        <v>694</v>
      </c>
      <c r="G2" s="40" t="n">
        <v>671</v>
      </c>
      <c r="H2" s="40" t="n">
        <v>7</v>
      </c>
      <c r="I2" t="inlineStr">
        <is>
          <t>-</t>
        </is>
      </c>
      <c r="J2" t="inlineStr">
        <is>
          <t>-</t>
        </is>
      </c>
      <c r="K2" t="inlineStr">
        <is>
          <t>-</t>
        </is>
      </c>
    </row>
    <row r="3">
      <c r="A3" t="inlineStr">
        <is>
          <t>Natuf | Reel | Hindi | Female | This Is The Truth | V1</t>
        </is>
      </c>
      <c r="B3" t="inlineStr">
        <is>
          <t>inactive</t>
        </is>
      </c>
      <c r="D3" s="40" t="n"/>
      <c r="E3" s="69" t="n">
        <v>242.9</v>
      </c>
      <c r="F3" s="40" t="n">
        <v>227</v>
      </c>
      <c r="G3" s="40" t="n">
        <v>215</v>
      </c>
      <c r="H3" s="40" t="n">
        <v>1</v>
      </c>
      <c r="I3" t="inlineStr">
        <is>
          <t>-</t>
        </is>
      </c>
      <c r="J3" t="inlineStr">
        <is>
          <t>-</t>
        </is>
      </c>
      <c r="K3" t="inlineStr">
        <is>
          <t>-</t>
        </is>
      </c>
    </row>
    <row r="4">
      <c r="A4" t="inlineStr">
        <is>
          <t>Natuf | Reel | Brand Ambassador | Heard Of Owning A Cafe | V1</t>
        </is>
      </c>
      <c r="B4" t="inlineStr">
        <is>
          <t>active</t>
        </is>
      </c>
      <c r="C4" t="inlineStr">
        <is>
          <t>actions:leadgen.other</t>
        </is>
      </c>
      <c r="D4" s="40" t="n">
        <v>482</v>
      </c>
      <c r="E4" s="69" t="n">
        <v>65006.5</v>
      </c>
      <c r="F4" s="40" t="n">
        <v>439207</v>
      </c>
      <c r="G4" s="40" t="n">
        <v>319675</v>
      </c>
      <c r="H4" s="40" t="n">
        <v>2793</v>
      </c>
      <c r="I4" t="inlineStr">
        <is>
          <t>Above average</t>
        </is>
      </c>
      <c r="J4" t="inlineStr">
        <is>
          <t>Below average – bottom 35% of ads</t>
        </is>
      </c>
      <c r="K4" t="inlineStr">
        <is>
          <t>Above average</t>
        </is>
      </c>
    </row>
    <row r="5">
      <c r="A5" t="inlineStr">
        <is>
          <t>Natuf | Reel | Hindi | Female | This Is The Truth | V1</t>
        </is>
      </c>
      <c r="B5" t="inlineStr">
        <is>
          <t>inactive</t>
        </is>
      </c>
      <c r="C5" t="inlineStr">
        <is>
          <t>actions:leadgen.other</t>
        </is>
      </c>
      <c r="D5" s="40" t="n">
        <v>1</v>
      </c>
      <c r="E5" s="69" t="n">
        <v>586.61</v>
      </c>
      <c r="F5" s="40" t="n">
        <v>535</v>
      </c>
      <c r="G5" s="40" t="n">
        <v>521</v>
      </c>
      <c r="H5" s="40" t="n">
        <v>1</v>
      </c>
      <c r="I5" t="inlineStr">
        <is>
          <t>-</t>
        </is>
      </c>
      <c r="J5" t="inlineStr">
        <is>
          <t>-</t>
        </is>
      </c>
      <c r="K5" t="inlineStr">
        <is>
          <t>-</t>
        </is>
      </c>
    </row>
    <row r="6">
      <c r="A6" t="inlineStr">
        <is>
          <t>Natuf | Reel | Brand Ambassador | Heard Of Owning A Cafe | V1</t>
        </is>
      </c>
      <c r="B6" t="inlineStr">
        <is>
          <t>active</t>
        </is>
      </c>
      <c r="C6" t="inlineStr">
        <is>
          <t>actions:leadgen.other</t>
        </is>
      </c>
      <c r="D6" s="40" t="n">
        <v>512</v>
      </c>
      <c r="E6" s="69" t="n">
        <v>63866.15</v>
      </c>
      <c r="F6" s="40" t="n">
        <v>452133</v>
      </c>
      <c r="G6" s="40" t="n">
        <v>285525</v>
      </c>
      <c r="H6" s="40" t="n">
        <v>3618</v>
      </c>
      <c r="I6" t="inlineStr">
        <is>
          <t>Above average</t>
        </is>
      </c>
      <c r="J6" t="inlineStr">
        <is>
          <t>Below average – bottom 35% of ads</t>
        </is>
      </c>
      <c r="K6" t="inlineStr">
        <is>
          <t>Above average</t>
        </is>
      </c>
    </row>
    <row r="7">
      <c r="A7" t="inlineStr">
        <is>
          <t>Natuf | Reel | Hindi | Male | We Are Bringing Natuf | V1</t>
        </is>
      </c>
      <c r="B7" t="inlineStr">
        <is>
          <t>inactive</t>
        </is>
      </c>
      <c r="C7" t="inlineStr">
        <is>
          <t>actions:leadgen.other</t>
        </is>
      </c>
      <c r="D7" s="40" t="n">
        <v>3</v>
      </c>
      <c r="E7" s="69" t="n">
        <v>1565.25</v>
      </c>
      <c r="F7" s="40" t="n">
        <v>1116</v>
      </c>
      <c r="G7" s="40" t="n">
        <v>1115</v>
      </c>
      <c r="H7" s="40" t="n">
        <v>8</v>
      </c>
      <c r="I7" t="inlineStr">
        <is>
          <t>-</t>
        </is>
      </c>
      <c r="J7" t="inlineStr">
        <is>
          <t>-</t>
        </is>
      </c>
      <c r="K7" t="inlineStr">
        <is>
          <t>-</t>
        </is>
      </c>
    </row>
    <row r="8">
      <c r="A8" t="inlineStr">
        <is>
          <t>E_Hindi_Karan_Natuf_Kiosk_07072026_Adset5_ad3 – Copy 3</t>
        </is>
      </c>
      <c r="B8" t="inlineStr">
        <is>
          <t>inactive</t>
        </is>
      </c>
      <c r="C8" t="inlineStr">
        <is>
          <t>actions:leadgen.other</t>
        </is>
      </c>
      <c r="D8" s="40" t="n">
        <v>7</v>
      </c>
      <c r="E8" s="69" t="n">
        <v>15498.76</v>
      </c>
      <c r="F8" s="40" t="n">
        <v>11111</v>
      </c>
      <c r="G8" s="40" t="n">
        <v>8933</v>
      </c>
      <c r="H8" s="40" t="n">
        <v>143</v>
      </c>
      <c r="I8" t="inlineStr">
        <is>
          <t>Above average</t>
        </is>
      </c>
      <c r="J8" t="inlineStr">
        <is>
          <t>Below average – bottom 10% of ads</t>
        </is>
      </c>
      <c r="K8" t="inlineStr">
        <is>
          <t>Below average – bottom 10% of ads</t>
        </is>
      </c>
    </row>
    <row r="9">
      <c r="A9" t="inlineStr">
        <is>
          <t>E_Karan_Natuf_Kiosk_07072026_Adset5_ad3 – Copy</t>
        </is>
      </c>
      <c r="B9" t="inlineStr">
        <is>
          <t>inactive</t>
        </is>
      </c>
      <c r="C9" t="inlineStr">
        <is>
          <t>actions:leadgen.other</t>
        </is>
      </c>
      <c r="D9" s="40" t="n">
        <v>7</v>
      </c>
      <c r="E9" s="69" t="n">
        <v>5592.75</v>
      </c>
      <c r="F9" s="40" t="n">
        <v>2950</v>
      </c>
      <c r="G9" s="40" t="n">
        <v>2021</v>
      </c>
      <c r="H9" s="40" t="n">
        <v>35</v>
      </c>
      <c r="I9" t="inlineStr">
        <is>
          <t>Average</t>
        </is>
      </c>
      <c r="J9" t="inlineStr">
        <is>
          <t>Below average – bottom 10% of ads</t>
        </is>
      </c>
      <c r="K9" t="inlineStr">
        <is>
          <t>Below average – bottom 10% of ads</t>
        </is>
      </c>
    </row>
    <row r="10">
      <c r="A10" t="inlineStr">
        <is>
          <t>Natuf | Reel | Hindi | Female | This Is The Truth | V1</t>
        </is>
      </c>
      <c r="B10" t="inlineStr">
        <is>
          <t>inactive</t>
        </is>
      </c>
      <c r="C10" t="inlineStr">
        <is>
          <t>actions:onsite_conversion.messaging_conversation_started_7d</t>
        </is>
      </c>
      <c r="D10" s="40" t="n">
        <v>1</v>
      </c>
      <c r="E10" s="69" t="n">
        <v>55.49</v>
      </c>
      <c r="F10" s="40" t="n">
        <v>57</v>
      </c>
      <c r="G10" s="40" t="n">
        <v>50</v>
      </c>
      <c r="H10" s="40" t="n">
        <v>1</v>
      </c>
      <c r="I10" t="inlineStr">
        <is>
          <t>-</t>
        </is>
      </c>
      <c r="J10" t="inlineStr">
        <is>
          <t>-</t>
        </is>
      </c>
      <c r="K10" t="inlineStr">
        <is>
          <t>-</t>
        </is>
      </c>
    </row>
    <row r="11">
      <c r="A11" t="inlineStr">
        <is>
          <t>Natuf | Reel | Hindi | Male | We Are Bringing Natuf | V1</t>
        </is>
      </c>
      <c r="B11" t="inlineStr">
        <is>
          <t>inactive</t>
        </is>
      </c>
      <c r="D11" s="40" t="n"/>
      <c r="E11" s="69" t="n">
        <v>12.9</v>
      </c>
      <c r="F11" s="40" t="n">
        <v>24</v>
      </c>
      <c r="G11" s="40" t="n">
        <v>21</v>
      </c>
      <c r="H11" s="40" t="n"/>
      <c r="I11" t="inlineStr">
        <is>
          <t>-</t>
        </is>
      </c>
      <c r="J11" t="inlineStr">
        <is>
          <t>-</t>
        </is>
      </c>
      <c r="K11" t="inlineStr">
        <is>
          <t>-</t>
        </is>
      </c>
    </row>
    <row r="12">
      <c r="A12" t="inlineStr">
        <is>
          <t>Natuf | Reel | Hindi | Male | We Are Bringing Natuf | V1</t>
        </is>
      </c>
      <c r="B12" t="inlineStr">
        <is>
          <t>active</t>
        </is>
      </c>
      <c r="C12" t="inlineStr">
        <is>
          <t>actions:onsite_conversion.messaging_conversation_started_7d</t>
        </is>
      </c>
      <c r="D12" s="40" t="n">
        <v>70</v>
      </c>
      <c r="E12" s="69" t="n">
        <v>6269.08</v>
      </c>
      <c r="F12" s="40" t="n">
        <v>20213</v>
      </c>
      <c r="G12" s="40" t="n">
        <v>15744</v>
      </c>
      <c r="H12" s="40" t="n">
        <v>126</v>
      </c>
      <c r="I12" t="inlineStr">
        <is>
          <t>Above average</t>
        </is>
      </c>
      <c r="J12" t="inlineStr">
        <is>
          <t>Below average – bottom 35% of ads</t>
        </is>
      </c>
      <c r="K12" t="inlineStr">
        <is>
          <t>Below average – bottom 35% of ads</t>
        </is>
      </c>
    </row>
    <row r="13">
      <c r="A13" t="inlineStr">
        <is>
          <t>Natuf | Reel | Hindi | Female | This Is The Truth | V1</t>
        </is>
      </c>
      <c r="B13" t="inlineStr">
        <is>
          <t>inactive</t>
        </is>
      </c>
      <c r="C13" t="inlineStr">
        <is>
          <t>actions:onsite_conversion.messaging_conversation_started_7d</t>
        </is>
      </c>
      <c r="D13" s="40" t="n">
        <v>1</v>
      </c>
      <c r="E13" s="69" t="n">
        <v>34.55</v>
      </c>
      <c r="F13" s="40" t="n">
        <v>49</v>
      </c>
      <c r="G13" s="40" t="n">
        <v>44</v>
      </c>
      <c r="H13" s="40" t="n">
        <v>1</v>
      </c>
      <c r="I13" t="inlineStr">
        <is>
          <t>-</t>
        </is>
      </c>
      <c r="J13" t="inlineStr">
        <is>
          <t>-</t>
        </is>
      </c>
      <c r="K13" t="inlineStr">
        <is>
          <t>-</t>
        </is>
      </c>
    </row>
    <row r="14">
      <c r="A14" t="inlineStr">
        <is>
          <t>Natuf | Reel | Hindi | Male | We Are Bringing Natuf | V1</t>
        </is>
      </c>
      <c r="B14" t="inlineStr">
        <is>
          <t>inactive</t>
        </is>
      </c>
      <c r="D14" s="40" t="n"/>
      <c r="E14" s="69" t="n">
        <v>36.09</v>
      </c>
      <c r="F14" s="40" t="n">
        <v>384</v>
      </c>
      <c r="G14" s="40" t="n">
        <v>335</v>
      </c>
      <c r="H14" s="40" t="n"/>
      <c r="I14" t="inlineStr">
        <is>
          <t>-</t>
        </is>
      </c>
      <c r="J14" t="inlineStr">
        <is>
          <t>-</t>
        </is>
      </c>
      <c r="K14" t="inlineStr">
        <is>
          <t>-</t>
        </is>
      </c>
    </row>
    <row r="15">
      <c r="A15" t="inlineStr">
        <is>
          <t>Natuf | Static | Become A Levantine Food | V1</t>
        </is>
      </c>
      <c r="B15" t="inlineStr">
        <is>
          <t>active</t>
        </is>
      </c>
      <c r="C15" t="inlineStr">
        <is>
          <t>actions:leadgen.other</t>
        </is>
      </c>
      <c r="D15" s="40" t="n">
        <v>33</v>
      </c>
      <c r="E15" s="69" t="n">
        <v>12515.1</v>
      </c>
      <c r="F15" s="40" t="n">
        <v>26763</v>
      </c>
      <c r="G15" s="40" t="n">
        <v>23492</v>
      </c>
      <c r="H15" s="40" t="n">
        <v>173</v>
      </c>
      <c r="I15" t="inlineStr">
        <is>
          <t>Below average – bottom 10% of ads</t>
        </is>
      </c>
      <c r="J15" t="inlineStr">
        <is>
          <t>Below average – bottom 20% of ads</t>
        </is>
      </c>
      <c r="K15" t="inlineStr">
        <is>
          <t>Below average – bottom 35% of ads</t>
        </is>
      </c>
    </row>
    <row r="16">
      <c r="A16" t="inlineStr">
        <is>
          <t>Natuf | Static | Explore Levantine Food | V1</t>
        </is>
      </c>
      <c r="B16" t="inlineStr">
        <is>
          <t>active</t>
        </is>
      </c>
      <c r="C16" t="inlineStr">
        <is>
          <t>actions:leadgen.other</t>
        </is>
      </c>
      <c r="D16" s="40" t="n">
        <v>1</v>
      </c>
      <c r="E16" s="69" t="n">
        <v>318.81</v>
      </c>
      <c r="F16" s="40" t="n">
        <v>851</v>
      </c>
      <c r="G16" s="40" t="n">
        <v>847</v>
      </c>
      <c r="H16" s="40" t="n">
        <v>5</v>
      </c>
      <c r="I16" t="inlineStr">
        <is>
          <t>Below average – bottom 10% of ads</t>
        </is>
      </c>
      <c r="J16" t="inlineStr">
        <is>
          <t>Below average – bottom 20% of ads</t>
        </is>
      </c>
      <c r="K16" t="inlineStr">
        <is>
          <t>Below average – bottom 35% of ads</t>
        </is>
      </c>
    </row>
    <row r="17">
      <c r="A17" t="inlineStr">
        <is>
          <t>Natuf | Static | Lead Your State With | V1</t>
        </is>
      </c>
      <c r="B17" t="inlineStr">
        <is>
          <t>active</t>
        </is>
      </c>
      <c r="C17" t="inlineStr">
        <is>
          <t>actions:leadgen.other</t>
        </is>
      </c>
      <c r="D17" s="40" t="n">
        <v>7</v>
      </c>
      <c r="E17" s="69" t="n">
        <v>1126.67</v>
      </c>
      <c r="F17" s="40" t="n">
        <v>2031</v>
      </c>
      <c r="G17" s="40" t="n">
        <v>1973</v>
      </c>
      <c r="H17" s="40" t="n">
        <v>19</v>
      </c>
      <c r="I17" t="inlineStr">
        <is>
          <t>Below average – bottom 10% of ads</t>
        </is>
      </c>
      <c r="J17" t="inlineStr">
        <is>
          <t>Below average – bottom 10% of ads</t>
        </is>
      </c>
      <c r="K17" t="inlineStr">
        <is>
          <t>Below average – bottom 35% of ads</t>
        </is>
      </c>
    </row>
    <row r="18">
      <c r="A18" t="inlineStr">
        <is>
          <t>Natuf | Static | Explore Levantine Food | V1</t>
        </is>
      </c>
      <c r="B18" t="inlineStr">
        <is>
          <t>active</t>
        </is>
      </c>
      <c r="D18" s="40" t="n"/>
      <c r="E18" s="69" t="n">
        <v>788.91</v>
      </c>
      <c r="F18" s="40" t="n">
        <v>2058</v>
      </c>
      <c r="G18" s="40" t="n">
        <v>1972</v>
      </c>
      <c r="H18" s="40" t="n">
        <v>13</v>
      </c>
      <c r="I18" t="inlineStr">
        <is>
          <t>Below average – bottom 10% of ads</t>
        </is>
      </c>
      <c r="J18" t="inlineStr">
        <is>
          <t>Below average – bottom 20% of ads</t>
        </is>
      </c>
      <c r="K18" t="inlineStr">
        <is>
          <t>Below average – bottom 35% of ads</t>
        </is>
      </c>
    </row>
    <row r="19">
      <c r="A19" t="inlineStr">
        <is>
          <t>Natuf | Static | Lead Your State With | V1</t>
        </is>
      </c>
      <c r="B19" t="inlineStr">
        <is>
          <t>active</t>
        </is>
      </c>
      <c r="C19" t="inlineStr">
        <is>
          <t>actions:leadgen.other</t>
        </is>
      </c>
      <c r="D19" s="40" t="n">
        <v>5</v>
      </c>
      <c r="E19" s="69" t="n">
        <v>857.11</v>
      </c>
      <c r="F19" s="40" t="n">
        <v>2228</v>
      </c>
      <c r="G19" s="40" t="n">
        <v>2174</v>
      </c>
      <c r="H19" s="40" t="n">
        <v>12</v>
      </c>
      <c r="I19" t="inlineStr">
        <is>
          <t>Below average – bottom 10% of ads</t>
        </is>
      </c>
      <c r="J19" t="inlineStr">
        <is>
          <t>Below average – bottom 10% of ads</t>
        </is>
      </c>
      <c r="K19" t="inlineStr">
        <is>
          <t>Below average – bottom 35% of ads</t>
        </is>
      </c>
    </row>
    <row r="20">
      <c r="A20" t="inlineStr">
        <is>
          <t>Natuf | Static | Become A Levantine Food | V1</t>
        </is>
      </c>
      <c r="B20" t="inlineStr">
        <is>
          <t>active</t>
        </is>
      </c>
      <c r="C20" t="inlineStr">
        <is>
          <t>actions:leadgen.other</t>
        </is>
      </c>
      <c r="D20" s="40" t="n">
        <v>55</v>
      </c>
      <c r="E20" s="69" t="n">
        <v>11982.24</v>
      </c>
      <c r="F20" s="40" t="n">
        <v>40110</v>
      </c>
      <c r="G20" s="40" t="n">
        <v>34972</v>
      </c>
      <c r="H20" s="40" t="n">
        <v>184</v>
      </c>
      <c r="I20" t="inlineStr">
        <is>
          <t>Below average – bottom 10% of ads</t>
        </is>
      </c>
      <c r="J20" t="inlineStr">
        <is>
          <t>Below average – bottom 10% of ads</t>
        </is>
      </c>
      <c r="K20" t="inlineStr">
        <is>
          <t>Below average – bottom 35% of ads</t>
        </is>
      </c>
    </row>
    <row r="21">
      <c r="A21" t="inlineStr">
        <is>
          <t>Natuf | Static | Explore Levantine Food | V1</t>
        </is>
      </c>
      <c r="B21" t="inlineStr">
        <is>
          <t>active</t>
        </is>
      </c>
      <c r="C21" t="inlineStr">
        <is>
          <t>actions:leadgen.other</t>
        </is>
      </c>
      <c r="D21" s="40" t="n">
        <v>1</v>
      </c>
      <c r="E21" s="69" t="n">
        <v>334.74</v>
      </c>
      <c r="F21" s="40" t="n">
        <v>381</v>
      </c>
      <c r="G21" s="40" t="n">
        <v>373</v>
      </c>
      <c r="H21" s="40" t="n">
        <v>8</v>
      </c>
      <c r="I21" t="inlineStr">
        <is>
          <t>-</t>
        </is>
      </c>
      <c r="J21" t="inlineStr">
        <is>
          <t>-</t>
        </is>
      </c>
      <c r="K21" t="inlineStr">
        <is>
          <t>-</t>
        </is>
      </c>
    </row>
    <row r="22">
      <c r="A22" t="inlineStr">
        <is>
          <t>Natuf | Static | Become A Levantine Food | V1</t>
        </is>
      </c>
      <c r="B22" t="inlineStr">
        <is>
          <t>active</t>
        </is>
      </c>
      <c r="C22" t="inlineStr">
        <is>
          <t>actions:leadgen.other</t>
        </is>
      </c>
      <c r="D22" s="40" t="n">
        <v>44</v>
      </c>
      <c r="E22" s="69" t="n">
        <v>12745.22</v>
      </c>
      <c r="F22" s="40" t="n">
        <v>28439</v>
      </c>
      <c r="G22" s="40" t="n">
        <v>25790</v>
      </c>
      <c r="H22" s="40" t="n">
        <v>178</v>
      </c>
      <c r="I22" t="inlineStr">
        <is>
          <t>Below average – bottom 10% of ads</t>
        </is>
      </c>
      <c r="J22" t="inlineStr">
        <is>
          <t>Below average – bottom 20% of ads</t>
        </is>
      </c>
      <c r="K22" t="inlineStr">
        <is>
          <t>Below average – bottom 35% of ads</t>
        </is>
      </c>
    </row>
    <row r="23">
      <c r="A23" t="inlineStr">
        <is>
          <t>Natuf | Static | Lead Your State With | V1</t>
        </is>
      </c>
      <c r="B23" t="inlineStr">
        <is>
          <t>active</t>
        </is>
      </c>
      <c r="C23" t="inlineStr">
        <is>
          <t>actions:leadgen.other</t>
        </is>
      </c>
      <c r="D23" s="40" t="n">
        <v>2</v>
      </c>
      <c r="E23" s="69" t="n">
        <v>744.62</v>
      </c>
      <c r="F23" s="40" t="n">
        <v>2093</v>
      </c>
      <c r="G23" s="40" t="n">
        <v>2020</v>
      </c>
      <c r="H23" s="40" t="n">
        <v>9</v>
      </c>
      <c r="I23" t="inlineStr">
        <is>
          <t>Below average – bottom 10% of ads</t>
        </is>
      </c>
      <c r="J23" t="inlineStr">
        <is>
          <t>Below average – bottom 20% of ads</t>
        </is>
      </c>
      <c r="K23" t="inlineStr">
        <is>
          <t>Below average – bottom 35% of ads</t>
        </is>
      </c>
    </row>
    <row r="24">
      <c r="A24" t="inlineStr">
        <is>
          <t>Natuf | Static | Explore Levantine Food | V1</t>
        </is>
      </c>
      <c r="B24" t="inlineStr">
        <is>
          <t>active</t>
        </is>
      </c>
      <c r="C24" t="inlineStr">
        <is>
          <t>actions:leadgen.other</t>
        </is>
      </c>
      <c r="D24" s="40" t="n">
        <v>1</v>
      </c>
      <c r="E24" s="69" t="n">
        <v>415.23</v>
      </c>
      <c r="F24" s="40" t="n">
        <v>71</v>
      </c>
      <c r="G24" s="40" t="n">
        <v>64</v>
      </c>
      <c r="H24" s="40" t="n">
        <v>2</v>
      </c>
      <c r="I24" t="inlineStr">
        <is>
          <t>-</t>
        </is>
      </c>
      <c r="J24" t="inlineStr">
        <is>
          <t>-</t>
        </is>
      </c>
      <c r="K24" t="inlineStr">
        <is>
          <t>-</t>
        </is>
      </c>
    </row>
    <row r="25">
      <c r="A25" t="inlineStr">
        <is>
          <t>Natuf | Static | Become A Levantine Food | V1</t>
        </is>
      </c>
      <c r="B25" t="inlineStr">
        <is>
          <t>active</t>
        </is>
      </c>
      <c r="C25" t="inlineStr">
        <is>
          <t>actions:leadgen.other</t>
        </is>
      </c>
      <c r="D25" s="40" t="n">
        <v>38</v>
      </c>
      <c r="E25" s="69" t="n">
        <v>13758.9</v>
      </c>
      <c r="F25" s="40" t="n">
        <v>12390</v>
      </c>
      <c r="G25" s="40" t="n">
        <v>8066</v>
      </c>
      <c r="H25" s="40" t="n">
        <v>184</v>
      </c>
      <c r="I25" t="inlineStr">
        <is>
          <t>Below average – bottom 35% of ads</t>
        </is>
      </c>
      <c r="J25" t="inlineStr">
        <is>
          <t>Below average – bottom 35% of ads</t>
        </is>
      </c>
      <c r="K25" t="inlineStr">
        <is>
          <t>Below average – bottom 20% of ads</t>
        </is>
      </c>
    </row>
    <row r="26">
      <c r="A26" t="inlineStr">
        <is>
          <t>Natuf | Static | Lead Your State With | V1</t>
        </is>
      </c>
      <c r="B26" t="inlineStr">
        <is>
          <t>active</t>
        </is>
      </c>
      <c r="C26" t="inlineStr">
        <is>
          <t>actions:leadgen.other</t>
        </is>
      </c>
      <c r="D26" s="40" t="n">
        <v>1</v>
      </c>
      <c r="E26" s="69" t="n">
        <v>280.95</v>
      </c>
      <c r="F26" s="40" t="n">
        <v>63</v>
      </c>
      <c r="G26" s="40" t="n">
        <v>61</v>
      </c>
      <c r="H26" s="40" t="n">
        <v>1</v>
      </c>
      <c r="I26" t="inlineStr">
        <is>
          <t>-</t>
        </is>
      </c>
      <c r="J26" t="inlineStr">
        <is>
          <t>-</t>
        </is>
      </c>
      <c r="K26" t="inlineStr">
        <is>
          <t>-</t>
        </is>
      </c>
    </row>
    <row r="27">
      <c r="A27" t="inlineStr">
        <is>
          <t>E_Karan_Natuf_Flagship_Cafe_07072026_Adset2_Ad1 – Copy</t>
        </is>
      </c>
      <c r="B27" t="inlineStr">
        <is>
          <t>inactive</t>
        </is>
      </c>
      <c r="C27" t="inlineStr">
        <is>
          <t>actions:leadgen.other</t>
        </is>
      </c>
      <c r="D27" s="40" t="n">
        <v>1</v>
      </c>
      <c r="E27" s="69" t="n">
        <v>5681.62</v>
      </c>
      <c r="F27" s="40" t="n">
        <v>3384</v>
      </c>
      <c r="G27" s="40" t="n">
        <v>2818</v>
      </c>
      <c r="H27" s="40" t="n">
        <v>19</v>
      </c>
      <c r="I27" t="inlineStr">
        <is>
          <t>Average</t>
        </is>
      </c>
      <c r="J27" t="inlineStr">
        <is>
          <t>Below average – bottom 10% of ads</t>
        </is>
      </c>
      <c r="K27" t="inlineStr">
        <is>
          <t>Below average – bottom 10% of ads</t>
        </is>
      </c>
    </row>
    <row r="28">
      <c r="A28" t="inlineStr">
        <is>
          <t>natuf_Kiosk_14072026_ad set_ad1</t>
        </is>
      </c>
      <c r="B28" t="inlineStr">
        <is>
          <t>inactive</t>
        </is>
      </c>
      <c r="D28" s="40" t="n"/>
      <c r="E28" s="69" t="n">
        <v>0</v>
      </c>
      <c r="F28" s="40" t="n">
        <v>0</v>
      </c>
      <c r="G28" s="40" t="n">
        <v>0</v>
      </c>
      <c r="H28" s="40" t="n"/>
      <c r="I28" t="inlineStr">
        <is>
          <t>-</t>
        </is>
      </c>
      <c r="J28" t="inlineStr">
        <is>
          <t>-</t>
        </is>
      </c>
      <c r="K28" t="inlineStr">
        <is>
          <t>-</t>
        </is>
      </c>
    </row>
    <row r="29">
      <c r="A29" t="inlineStr">
        <is>
          <t>E_Karan_Natuf_Flagship_Cafe_07072026_Adset2_Ad1 – Copy 2</t>
        </is>
      </c>
      <c r="B29" t="inlineStr">
        <is>
          <t>not_delivering</t>
        </is>
      </c>
      <c r="C29" t="inlineStr">
        <is>
          <t>actions:leadgen.other</t>
        </is>
      </c>
      <c r="D29" s="40" t="n">
        <v>75</v>
      </c>
      <c r="E29" s="69" t="n">
        <v>119024.54</v>
      </c>
      <c r="F29" s="40" t="n">
        <v>107226</v>
      </c>
      <c r="G29" s="40" t="n">
        <v>52057</v>
      </c>
      <c r="H29" s="40" t="n">
        <v>1118</v>
      </c>
      <c r="I29" t="inlineStr">
        <is>
          <t>Below average – bottom 35% of ads</t>
        </is>
      </c>
      <c r="J29" t="inlineStr">
        <is>
          <t>Below average – bottom 10% of ads</t>
        </is>
      </c>
      <c r="K29" t="inlineStr">
        <is>
          <t>Below average – bottom 10% of ads</t>
        </is>
      </c>
    </row>
    <row r="30">
      <c r="A30" t="inlineStr">
        <is>
          <t>natuf_Kiosk_Fomo_14072026_ad set_ad1 – Copy</t>
        </is>
      </c>
      <c r="B30" t="inlineStr">
        <is>
          <t>inactive</t>
        </is>
      </c>
      <c r="C30" t="inlineStr">
        <is>
          <t>actions:leadgen.other</t>
        </is>
      </c>
      <c r="D30" s="40" t="n">
        <v>12</v>
      </c>
      <c r="E30" s="69" t="n">
        <v>5546.03</v>
      </c>
      <c r="F30" s="40" t="n">
        <v>15664</v>
      </c>
      <c r="G30" s="40" t="n">
        <v>10061</v>
      </c>
      <c r="H30" s="40" t="n">
        <v>143</v>
      </c>
      <c r="I30" t="inlineStr">
        <is>
          <t>Above average</t>
        </is>
      </c>
      <c r="J30" t="inlineStr">
        <is>
          <t>Below average – bottom 20% of ads</t>
        </is>
      </c>
      <c r="K30" t="inlineStr">
        <is>
          <t>Below average – bottom 10% of ads</t>
        </is>
      </c>
    </row>
    <row r="31">
      <c r="A31" t="inlineStr">
        <is>
          <t>E_Natuf_Generic_13082026_Adset1_Ad1</t>
        </is>
      </c>
      <c r="B31" t="inlineStr">
        <is>
          <t>inactive</t>
        </is>
      </c>
      <c r="C31" t="inlineStr">
        <is>
          <t>actions:leadgen.other</t>
        </is>
      </c>
      <c r="D31" s="40" t="n">
        <v>245</v>
      </c>
      <c r="E31" s="69" t="n">
        <v>233578.47</v>
      </c>
      <c r="F31" s="40" t="n">
        <v>243248</v>
      </c>
      <c r="G31" s="40" t="n">
        <v>133489</v>
      </c>
      <c r="H31" s="40" t="n">
        <v>2722</v>
      </c>
      <c r="I31" t="inlineStr">
        <is>
          <t>Below average – bottom 35% of ads</t>
        </is>
      </c>
      <c r="J31" t="inlineStr">
        <is>
          <t>Below average – bottom 35% of ads</t>
        </is>
      </c>
      <c r="K31" t="inlineStr">
        <is>
          <t>Below average – bottom 10% of ads</t>
        </is>
      </c>
    </row>
    <row r="32">
      <c r="A32" t="inlineStr">
        <is>
          <t>E_Natuf_MF_05092026_ Ad Set2_Ad2</t>
        </is>
      </c>
      <c r="B32" t="inlineStr">
        <is>
          <t>not_delivering</t>
        </is>
      </c>
      <c r="D32" s="40" t="n"/>
      <c r="E32" s="69" t="n">
        <v>0</v>
      </c>
      <c r="F32" s="40" t="n">
        <v>0</v>
      </c>
      <c r="G32" s="40" t="n">
        <v>0</v>
      </c>
      <c r="H32" s="40" t="n"/>
      <c r="I32" t="inlineStr">
        <is>
          <t>-</t>
        </is>
      </c>
      <c r="J32" t="inlineStr">
        <is>
          <t>-</t>
        </is>
      </c>
      <c r="K32" t="inlineStr">
        <is>
          <t>-</t>
        </is>
      </c>
    </row>
    <row r="33">
      <c r="A33" t="inlineStr">
        <is>
          <t>natuf_Kiosk_23092026_ad set3_ad1</t>
        </is>
      </c>
      <c r="B33" t="inlineStr">
        <is>
          <t>not_delivering</t>
        </is>
      </c>
      <c r="C33" t="inlineStr">
        <is>
          <t>actions:leadgen.other</t>
        </is>
      </c>
      <c r="D33" s="40" t="n">
        <v>51</v>
      </c>
      <c r="E33" s="69" t="n">
        <v>21872.1</v>
      </c>
      <c r="F33" s="40" t="n">
        <v>24408</v>
      </c>
      <c r="G33" s="40" t="n">
        <v>19255</v>
      </c>
      <c r="H33" s="40" t="n">
        <v>255</v>
      </c>
      <c r="I33" t="inlineStr">
        <is>
          <t>Above average</t>
        </is>
      </c>
      <c r="J33" t="inlineStr">
        <is>
          <t>Below average – bottom 10% of ads</t>
        </is>
      </c>
      <c r="K33" t="inlineStr">
        <is>
          <t>Below average – bottom 10% of ads</t>
        </is>
      </c>
    </row>
    <row r="34">
      <c r="A34" t="inlineStr">
        <is>
          <t>natuf_Kiosk_Fomo_23092026_ad set3_ad2</t>
        </is>
      </c>
      <c r="B34" t="inlineStr">
        <is>
          <t>inactive</t>
        </is>
      </c>
      <c r="C34" t="inlineStr">
        <is>
          <t>actions:leadgen.other</t>
        </is>
      </c>
      <c r="D34" s="40" t="n">
        <v>1</v>
      </c>
      <c r="E34" s="69" t="n">
        <v>61.85</v>
      </c>
      <c r="F34" s="40" t="n">
        <v>89</v>
      </c>
      <c r="G34" s="40" t="n">
        <v>80</v>
      </c>
      <c r="H34" s="40" t="n">
        <v>3</v>
      </c>
      <c r="I34" t="inlineStr">
        <is>
          <t>-</t>
        </is>
      </c>
      <c r="J34" t="inlineStr">
        <is>
          <t>-</t>
        </is>
      </c>
      <c r="K34" t="inlineStr">
        <is>
          <t>-</t>
        </is>
      </c>
    </row>
    <row r="35">
      <c r="A35" t="inlineStr">
        <is>
          <t>Natuf | Reel | Brand Ambassador | Heard Of Owning A Cafe | V1</t>
        </is>
      </c>
      <c r="B35" t="inlineStr">
        <is>
          <t>active</t>
        </is>
      </c>
      <c r="C35" t="inlineStr">
        <is>
          <t>actions:leadgen.other</t>
        </is>
      </c>
      <c r="D35" s="40" t="n">
        <v>590</v>
      </c>
      <c r="E35" s="69" t="n">
        <v>64400.92</v>
      </c>
      <c r="F35" s="40" t="n">
        <v>874724</v>
      </c>
      <c r="G35" s="40" t="n">
        <v>425739</v>
      </c>
      <c r="H35" s="40" t="n">
        <v>3351</v>
      </c>
      <c r="I35" t="inlineStr">
        <is>
          <t>Above average</t>
        </is>
      </c>
      <c r="J35" t="inlineStr">
        <is>
          <t>Below average – bottom 20% of ads</t>
        </is>
      </c>
      <c r="K35" t="inlineStr">
        <is>
          <t>Above average</t>
        </is>
      </c>
    </row>
    <row r="36">
      <c r="A36" t="inlineStr">
        <is>
          <t>Natuf | Reel | Hindi | Female | This Is The Truth | V1</t>
        </is>
      </c>
      <c r="B36" t="inlineStr">
        <is>
          <t>inactive</t>
        </is>
      </c>
      <c r="C36" t="inlineStr">
        <is>
          <t>actions:leadgen.other</t>
        </is>
      </c>
      <c r="D36" s="40" t="n">
        <v>2</v>
      </c>
      <c r="E36" s="69" t="n">
        <v>409.62</v>
      </c>
      <c r="F36" s="40" t="n">
        <v>585</v>
      </c>
      <c r="G36" s="40" t="n">
        <v>564</v>
      </c>
      <c r="H36" s="40" t="n">
        <v>9</v>
      </c>
      <c r="I36" t="inlineStr">
        <is>
          <t>Above average</t>
        </is>
      </c>
      <c r="J36" t="inlineStr">
        <is>
          <t>Below average – bottom 35% of ads</t>
        </is>
      </c>
      <c r="K36" t="inlineStr">
        <is>
          <t>Below average – bottom 35% of ads</t>
        </is>
      </c>
    </row>
    <row r="37">
      <c r="A37" t="inlineStr">
        <is>
          <t>Natuf | Reel | Hindi | Male | We Are Bringing Natuf | V1</t>
        </is>
      </c>
      <c r="B37" t="inlineStr">
        <is>
          <t>inactive</t>
        </is>
      </c>
      <c r="C37" t="inlineStr">
        <is>
          <t>actions:leadgen.other</t>
        </is>
      </c>
      <c r="D37" s="40" t="n">
        <v>3</v>
      </c>
      <c r="E37" s="69" t="n">
        <v>1137.64</v>
      </c>
      <c r="F37" s="40" t="n">
        <v>1616</v>
      </c>
      <c r="G37" s="40" t="n">
        <v>1537</v>
      </c>
      <c r="H37" s="40" t="n">
        <v>15</v>
      </c>
      <c r="I37" t="inlineStr">
        <is>
          <t>Above average</t>
        </is>
      </c>
      <c r="J37" t="inlineStr">
        <is>
          <t>Below average – bottom 35% of ads</t>
        </is>
      </c>
      <c r="K37" t="inlineStr">
        <is>
          <t>Below average – bottom 35% of ads</t>
        </is>
      </c>
    </row>
    <row r="38">
      <c r="A38" t="inlineStr">
        <is>
          <t>Natuf | Reel | Hindi | Male | We Are Bringing Natuf | V1</t>
        </is>
      </c>
      <c r="B38" t="inlineStr">
        <is>
          <t>inactive</t>
        </is>
      </c>
      <c r="C38" t="inlineStr">
        <is>
          <t>actions:leadgen.other</t>
        </is>
      </c>
      <c r="D38" s="40" t="n">
        <v>1</v>
      </c>
      <c r="E38" s="69" t="n">
        <v>798.76</v>
      </c>
      <c r="F38" s="40" t="n">
        <v>667</v>
      </c>
      <c r="G38" s="40" t="n">
        <v>661</v>
      </c>
      <c r="H38" s="40" t="n">
        <v>7</v>
      </c>
      <c r="I38" t="inlineStr">
        <is>
          <t>-</t>
        </is>
      </c>
      <c r="J38" t="inlineStr">
        <is>
          <t>-</t>
        </is>
      </c>
      <c r="K38" t="inlineStr">
        <is>
          <t>-</t>
        </is>
      </c>
    </row>
    <row r="39">
      <c r="A39" t="inlineStr">
        <is>
          <t>Natuf | Reel | Hindi | Female | This Is The Truth | V1</t>
        </is>
      </c>
      <c r="B39" t="inlineStr">
        <is>
          <t>inactive</t>
        </is>
      </c>
      <c r="D39" s="40" t="n"/>
      <c r="E39" s="69" t="n">
        <v>390.81</v>
      </c>
      <c r="F39" s="40" t="n">
        <v>295</v>
      </c>
      <c r="G39" s="40" t="n">
        <v>292</v>
      </c>
      <c r="H39" s="40" t="n"/>
      <c r="I39" t="inlineStr">
        <is>
          <t>-</t>
        </is>
      </c>
      <c r="J39" t="inlineStr">
        <is>
          <t>-</t>
        </is>
      </c>
      <c r="K39" t="inlineStr">
        <is>
          <t>-</t>
        </is>
      </c>
    </row>
    <row r="40">
      <c r="A40" t="inlineStr">
        <is>
          <t>Natuf | Reel | Brand Ambassador | Heard Of Owning A Cafe | V1</t>
        </is>
      </c>
      <c r="B40" t="inlineStr">
        <is>
          <t>active</t>
        </is>
      </c>
      <c r="C40" t="inlineStr">
        <is>
          <t>actions:leadgen.other</t>
        </is>
      </c>
      <c r="D40" s="40" t="n">
        <v>508</v>
      </c>
      <c r="E40" s="69" t="n">
        <v>64914.05</v>
      </c>
      <c r="F40" s="40" t="n">
        <v>387042</v>
      </c>
      <c r="G40" s="40" t="n">
        <v>299601</v>
      </c>
      <c r="H40" s="40" t="n">
        <v>2948</v>
      </c>
      <c r="I40" t="inlineStr">
        <is>
          <t>Above average</t>
        </is>
      </c>
      <c r="J40" t="inlineStr">
        <is>
          <t>Below average – bottom 35% of ads</t>
        </is>
      </c>
      <c r="K40" t="inlineStr">
        <is>
          <t>Above average</t>
        </is>
      </c>
    </row>
    <row r="41">
      <c r="A41" t="inlineStr">
        <is>
          <t>natuf_Kiosk_14072026_ad set_ad1</t>
        </is>
      </c>
      <c r="B41" t="inlineStr">
        <is>
          <t>not_delivering</t>
        </is>
      </c>
      <c r="C41" t="inlineStr">
        <is>
          <t>actions:leadgen.other</t>
        </is>
      </c>
      <c r="D41" s="40" t="n">
        <v>287</v>
      </c>
      <c r="E41" s="69" t="n">
        <v>113299.84</v>
      </c>
      <c r="F41" s="40" t="n">
        <v>282625</v>
      </c>
      <c r="G41" s="40" t="n">
        <v>174884</v>
      </c>
      <c r="H41" s="40" t="n">
        <v>2567</v>
      </c>
      <c r="I41" t="inlineStr">
        <is>
          <t>Above average</t>
        </is>
      </c>
      <c r="J41" t="inlineStr">
        <is>
          <t>Below average – bottom 10% of ads</t>
        </is>
      </c>
      <c r="K41" t="inlineStr">
        <is>
          <t>Below average – bottom 20% of ads</t>
        </is>
      </c>
    </row>
    <row r="42">
      <c r="A42" t="inlineStr">
        <is>
          <t>E_Hindi_Karan_Natuf_Kiosk_07072026_Adset5_ad3 – Copy 3</t>
        </is>
      </c>
      <c r="B42" t="inlineStr">
        <is>
          <t>inactive</t>
        </is>
      </c>
      <c r="C42" t="inlineStr">
        <is>
          <t>actions:leadgen.other</t>
        </is>
      </c>
      <c r="D42" s="40" t="n">
        <v>5</v>
      </c>
      <c r="E42" s="69" t="n">
        <v>8735.969999999999</v>
      </c>
      <c r="F42" s="40" t="n">
        <v>7030</v>
      </c>
      <c r="G42" s="40" t="n">
        <v>6047</v>
      </c>
      <c r="H42" s="40" t="n">
        <v>78</v>
      </c>
      <c r="I42" t="inlineStr">
        <is>
          <t>Above average</t>
        </is>
      </c>
      <c r="J42" t="inlineStr">
        <is>
          <t>Below average – bottom 10% of ads</t>
        </is>
      </c>
      <c r="K42" t="inlineStr">
        <is>
          <t>Below average – bottom 10% of ads</t>
        </is>
      </c>
    </row>
    <row r="43">
      <c r="A43" t="inlineStr">
        <is>
          <t>E_Karan_Natuf_Kiosk_07072026_Adset5_ad3 – Copy</t>
        </is>
      </c>
      <c r="B43" t="inlineStr">
        <is>
          <t>inactive</t>
        </is>
      </c>
      <c r="D43" s="40" t="n"/>
      <c r="E43" s="69" t="n">
        <v>3024.53</v>
      </c>
      <c r="F43" s="40" t="n">
        <v>1596</v>
      </c>
      <c r="G43" s="40" t="n">
        <v>1212</v>
      </c>
      <c r="H43" s="40" t="n">
        <v>10</v>
      </c>
      <c r="I43" t="inlineStr">
        <is>
          <t>Below average – bottom 35% of ads</t>
        </is>
      </c>
      <c r="J43" t="inlineStr">
        <is>
          <t>Below average – bottom 10% of ads</t>
        </is>
      </c>
      <c r="K43" t="inlineStr">
        <is>
          <t>Below average – bottom 10% of ads</t>
        </is>
      </c>
    </row>
    <row r="44">
      <c r="A44" t="inlineStr">
        <is>
          <t>E_Natuf_MF_16102026_ Ad Set1_Ad1</t>
        </is>
      </c>
      <c r="B44" t="inlineStr">
        <is>
          <t>not_delivering</t>
        </is>
      </c>
      <c r="C44" t="inlineStr">
        <is>
          <t>actions:leadgen.other</t>
        </is>
      </c>
      <c r="D44" s="40" t="n">
        <v>3</v>
      </c>
      <c r="E44" s="69" t="n">
        <v>5845.84</v>
      </c>
      <c r="F44" s="40" t="n">
        <v>3601</v>
      </c>
      <c r="G44" s="40" t="n">
        <v>2612</v>
      </c>
      <c r="H44" s="40" t="n">
        <v>30</v>
      </c>
      <c r="I44" t="inlineStr">
        <is>
          <t>Average</t>
        </is>
      </c>
      <c r="J44" t="inlineStr">
        <is>
          <t>Below average – bottom 10% of ads</t>
        </is>
      </c>
      <c r="K44" t="inlineStr">
        <is>
          <t>Below average – bottom 10% of ads</t>
        </is>
      </c>
    </row>
    <row r="45">
      <c r="A45" t="inlineStr">
        <is>
          <t>Natuf | Reel | Hindi | Male | We Are Bringing Natuf | V1</t>
        </is>
      </c>
      <c r="B45" t="inlineStr">
        <is>
          <t>active</t>
        </is>
      </c>
      <c r="C45" t="inlineStr">
        <is>
          <t>actions:onsite_conversion.messaging_conversation_started_7d</t>
        </is>
      </c>
      <c r="D45" s="40" t="n">
        <v>58</v>
      </c>
      <c r="E45" s="69" t="n">
        <v>6258.33</v>
      </c>
      <c r="F45" s="40" t="n">
        <v>24188</v>
      </c>
      <c r="G45" s="40" t="n">
        <v>17502</v>
      </c>
      <c r="H45" s="40" t="n">
        <v>108</v>
      </c>
      <c r="I45" t="inlineStr">
        <is>
          <t>Above average</t>
        </is>
      </c>
      <c r="J45" t="inlineStr">
        <is>
          <t>Below average – bottom 35% of ads</t>
        </is>
      </c>
      <c r="K45" t="inlineStr">
        <is>
          <t>Average</t>
        </is>
      </c>
    </row>
    <row r="46">
      <c r="A46" t="inlineStr">
        <is>
          <t>Natuf | Reel | Hindi | Female | This Is The Truth | V1</t>
        </is>
      </c>
      <c r="B46" t="inlineStr">
        <is>
          <t>inactive</t>
        </is>
      </c>
      <c r="D46" s="40" t="n"/>
      <c r="E46" s="69" t="n">
        <v>47.66</v>
      </c>
      <c r="F46" s="40" t="n">
        <v>86</v>
      </c>
      <c r="G46" s="40" t="n">
        <v>71</v>
      </c>
      <c r="H46" s="40" t="n"/>
      <c r="I46" t="inlineStr">
        <is>
          <t>-</t>
        </is>
      </c>
      <c r="J46" t="inlineStr">
        <is>
          <t>-</t>
        </is>
      </c>
      <c r="K46" t="inlineStr">
        <is>
          <t>-</t>
        </is>
      </c>
    </row>
    <row r="47">
      <c r="A47" t="inlineStr">
        <is>
          <t>Natuf | Reel | Hindi | Male | We Are Bringing Natuf | V1</t>
        </is>
      </c>
      <c r="B47" t="inlineStr">
        <is>
          <t>inactive</t>
        </is>
      </c>
      <c r="C47" t="inlineStr">
        <is>
          <t>actions:onsite_conversion.messaging_conversation_started_7d</t>
        </is>
      </c>
      <c r="D47" s="40" t="n">
        <v>1</v>
      </c>
      <c r="E47" s="69" t="n">
        <v>75.91</v>
      </c>
      <c r="F47" s="40" t="n">
        <v>172</v>
      </c>
      <c r="G47" s="40" t="n">
        <v>145</v>
      </c>
      <c r="H47" s="40" t="n">
        <v>3</v>
      </c>
      <c r="I47" t="inlineStr">
        <is>
          <t>-</t>
        </is>
      </c>
      <c r="J47" t="inlineStr">
        <is>
          <t>-</t>
        </is>
      </c>
      <c r="K47" t="inlineStr">
        <is>
          <t>-</t>
        </is>
      </c>
    </row>
    <row r="48">
      <c r="A48" t="inlineStr">
        <is>
          <t>Natuf | Reel | Hindi | Male | We Are Bringing Natuf | V1</t>
        </is>
      </c>
      <c r="B48" t="inlineStr">
        <is>
          <t>active</t>
        </is>
      </c>
      <c r="C48" t="inlineStr">
        <is>
          <t>actions:onsite_conversion.messaging_conversation_started_7d</t>
        </is>
      </c>
      <c r="D48" s="40" t="n">
        <v>84</v>
      </c>
      <c r="E48" s="69" t="n">
        <v>6461.67</v>
      </c>
      <c r="F48" s="40" t="n">
        <v>10985</v>
      </c>
      <c r="G48" s="40" t="n">
        <v>8120</v>
      </c>
      <c r="H48" s="40" t="n">
        <v>118</v>
      </c>
      <c r="I48" t="inlineStr">
        <is>
          <t>Average</t>
        </is>
      </c>
      <c r="J48" t="inlineStr">
        <is>
          <t>Below average – bottom 35% of ads</t>
        </is>
      </c>
      <c r="K48" t="inlineStr">
        <is>
          <t>Below average – bottom 35% of ads</t>
        </is>
      </c>
    </row>
    <row r="49">
      <c r="A49" t="inlineStr">
        <is>
          <t>Natuf | Reel | Hindi | Female | This Is The Truth | V1</t>
        </is>
      </c>
      <c r="B49" t="inlineStr">
        <is>
          <t>inactive</t>
        </is>
      </c>
      <c r="C49" t="inlineStr">
        <is>
          <t>actions:onsite_conversion.messaging_conversation_started_7d</t>
        </is>
      </c>
      <c r="D49" s="40" t="n">
        <v>2</v>
      </c>
      <c r="E49" s="69" t="n">
        <v>64.40000000000001</v>
      </c>
      <c r="F49" s="40" t="n">
        <v>261</v>
      </c>
      <c r="G49" s="40" t="n">
        <v>243</v>
      </c>
      <c r="H49" s="40" t="n">
        <v>4</v>
      </c>
      <c r="I49" t="inlineStr">
        <is>
          <t>-</t>
        </is>
      </c>
      <c r="J49" t="inlineStr">
        <is>
          <t>-</t>
        </is>
      </c>
      <c r="K49" t="inlineStr">
        <is>
          <t>-</t>
        </is>
      </c>
    </row>
    <row r="50">
      <c r="A50" t="inlineStr">
        <is>
          <t>Natuf | Reel | Hindi | Male | We Are Bringing Natuf | V1</t>
        </is>
      </c>
      <c r="B50" t="inlineStr">
        <is>
          <t>inactive</t>
        </is>
      </c>
      <c r="D50" s="40" t="n"/>
      <c r="E50" s="69" t="n">
        <v>244.37</v>
      </c>
      <c r="F50" s="40" t="n">
        <v>1235</v>
      </c>
      <c r="G50" s="40" t="n">
        <v>1023</v>
      </c>
      <c r="H50" s="40" t="n">
        <v>5</v>
      </c>
      <c r="I50" t="inlineStr">
        <is>
          <t>Below average – bottom 35% of ads</t>
        </is>
      </c>
      <c r="J50" t="inlineStr">
        <is>
          <t>Below average – bottom 10% of ads</t>
        </is>
      </c>
      <c r="K50" t="inlineStr">
        <is>
          <t>Below average – bottom 20% of ads</t>
        </is>
      </c>
    </row>
    <row r="51">
      <c r="A51" t="inlineStr">
        <is>
          <t>Natuf | Reel | Hindi | Male | We Are Bringing Natuf | V1</t>
        </is>
      </c>
      <c r="B51" t="inlineStr">
        <is>
          <t>active</t>
        </is>
      </c>
      <c r="C51" t="inlineStr">
        <is>
          <t>actions:onsite_conversion.messaging_conversation_started_7d</t>
        </is>
      </c>
      <c r="D51" s="40" t="n">
        <v>49</v>
      </c>
      <c r="E51" s="69" t="n">
        <v>5994.35</v>
      </c>
      <c r="F51" s="40" t="n">
        <v>22085</v>
      </c>
      <c r="G51" s="40" t="n">
        <v>16444</v>
      </c>
      <c r="H51" s="40" t="n">
        <v>120</v>
      </c>
      <c r="I51" t="inlineStr">
        <is>
          <t>Average</t>
        </is>
      </c>
      <c r="J51" t="inlineStr">
        <is>
          <t>Below average – bottom 20% of ads</t>
        </is>
      </c>
      <c r="K51" t="inlineStr">
        <is>
          <t>Below average – bottom 35% of ads</t>
        </is>
      </c>
    </row>
    <row r="52">
      <c r="A52" t="inlineStr">
        <is>
          <t>E_Suresh_Natuf_Kiosk_07072026_Adset5_ad3 – Copy</t>
        </is>
      </c>
      <c r="B52" t="inlineStr">
        <is>
          <t>inactive</t>
        </is>
      </c>
      <c r="D52" s="40" t="n"/>
      <c r="E52" s="69" t="n">
        <v>0</v>
      </c>
      <c r="F52" s="40" t="n">
        <v>0</v>
      </c>
      <c r="G52" s="40" t="n">
        <v>0</v>
      </c>
      <c r="H52" s="40" t="n"/>
      <c r="I52" t="inlineStr">
        <is>
          <t>-</t>
        </is>
      </c>
      <c r="J52" t="inlineStr">
        <is>
          <t>-</t>
        </is>
      </c>
      <c r="K52" t="inlineStr">
        <is>
          <t>-</t>
        </is>
      </c>
    </row>
    <row r="53">
      <c r="A53" t="inlineStr">
        <is>
          <t>E_Suresh_Natuf_Kiosk_07072026_Adset2_Ad1 – Copy</t>
        </is>
      </c>
      <c r="B53" t="inlineStr">
        <is>
          <t>not_delivering</t>
        </is>
      </c>
      <c r="D53" s="40" t="n"/>
      <c r="E53" s="69" t="n">
        <v>0</v>
      </c>
      <c r="F53" s="40" t="n">
        <v>0</v>
      </c>
      <c r="G53" s="40" t="n">
        <v>0</v>
      </c>
      <c r="H53" s="40" t="n"/>
      <c r="I53" t="inlineStr">
        <is>
          <t>-</t>
        </is>
      </c>
      <c r="J53" t="inlineStr">
        <is>
          <t>-</t>
        </is>
      </c>
      <c r="K53" t="inlineStr">
        <is>
          <t>-</t>
        </is>
      </c>
    </row>
    <row r="54">
      <c r="A54" t="inlineStr">
        <is>
          <t>E_Selva_Natuf_Sign_07072026_Adset2_Ad1 – Copy</t>
        </is>
      </c>
      <c r="B54" t="inlineStr">
        <is>
          <t>inactive</t>
        </is>
      </c>
      <c r="C54" t="inlineStr">
        <is>
          <t>actions:leadgen.other</t>
        </is>
      </c>
      <c r="D54" s="40" t="n">
        <v>13</v>
      </c>
      <c r="E54" s="69" t="n">
        <v>10270.22</v>
      </c>
      <c r="F54" s="40" t="n">
        <v>10838</v>
      </c>
      <c r="G54" s="40" t="n">
        <v>8454</v>
      </c>
      <c r="H54" s="40" t="n">
        <v>114</v>
      </c>
      <c r="I54" t="inlineStr">
        <is>
          <t>Average</t>
        </is>
      </c>
      <c r="J54" t="inlineStr">
        <is>
          <t>Below average – bottom 10% of ads</t>
        </is>
      </c>
      <c r="K54" t="inlineStr">
        <is>
          <t>Below average – bottom 10% of ads</t>
        </is>
      </c>
    </row>
    <row r="55">
      <c r="A55" t="inlineStr">
        <is>
          <t>E_Selva_Natuf_Sign_07072026_Adset2_Ad1</t>
        </is>
      </c>
      <c r="B55" t="inlineStr">
        <is>
          <t>not_delivering</t>
        </is>
      </c>
      <c r="C55" t="inlineStr">
        <is>
          <t>actions:leadgen.other</t>
        </is>
      </c>
      <c r="D55" s="40" t="n">
        <v>58</v>
      </c>
      <c r="E55" s="69" t="n">
        <v>70079.03</v>
      </c>
      <c r="F55" s="40" t="n">
        <v>68043</v>
      </c>
      <c r="G55" s="40" t="n">
        <v>46468</v>
      </c>
      <c r="H55" s="40" t="n">
        <v>692</v>
      </c>
      <c r="I55" t="inlineStr">
        <is>
          <t>-</t>
        </is>
      </c>
      <c r="J55" t="inlineStr">
        <is>
          <t>-</t>
        </is>
      </c>
      <c r="K55" t="inlineStr">
        <is>
          <t>-</t>
        </is>
      </c>
    </row>
    <row r="56">
      <c r="A56" t="inlineStr">
        <is>
          <t>E_Hindi_Suresh_Natuf_Kiosk_07072026_Adset2_Ad1 – Copy 2</t>
        </is>
      </c>
      <c r="B56" t="inlineStr">
        <is>
          <t>not_delivering</t>
        </is>
      </c>
      <c r="D56" s="40" t="n"/>
      <c r="E56" s="69" t="n">
        <v>0</v>
      </c>
      <c r="F56" s="40" t="n">
        <v>0</v>
      </c>
      <c r="G56" s="40" t="n">
        <v>0</v>
      </c>
      <c r="H56" s="40" t="n"/>
      <c r="I56" t="inlineStr">
        <is>
          <t>-</t>
        </is>
      </c>
      <c r="J56" t="inlineStr">
        <is>
          <t>-</t>
        </is>
      </c>
      <c r="K56" t="inlineStr">
        <is>
          <t>-</t>
        </is>
      </c>
    </row>
    <row r="57">
      <c r="A57" t="inlineStr">
        <is>
          <t>E_Hindi_Suresh_Natuf_Kiosk_07072026_Adset5_ad3 – Copy 2</t>
        </is>
      </c>
      <c r="B57" t="inlineStr">
        <is>
          <t>not_delivering</t>
        </is>
      </c>
      <c r="C57" t="inlineStr">
        <is>
          <t>actions:leadgen.other</t>
        </is>
      </c>
      <c r="D57" s="40" t="n">
        <v>360</v>
      </c>
      <c r="E57" s="69" t="n">
        <v>232416.42</v>
      </c>
      <c r="F57" s="40" t="n">
        <v>210455</v>
      </c>
      <c r="G57" s="40" t="n">
        <v>136352</v>
      </c>
      <c r="H57" s="40" t="n">
        <v>2446</v>
      </c>
      <c r="I57" t="inlineStr">
        <is>
          <t>Above average</t>
        </is>
      </c>
      <c r="J57" t="inlineStr">
        <is>
          <t>Below average – bottom 10% of ads</t>
        </is>
      </c>
      <c r="K57" t="inlineStr">
        <is>
          <t>Below average – bottom 10% of ads</t>
        </is>
      </c>
    </row>
    <row r="58">
      <c r="A58" t="inlineStr">
        <is>
          <t>natuf_Kiosk_14072026_ad set_ad1</t>
        </is>
      </c>
      <c r="B58" t="inlineStr">
        <is>
          <t>not_delivering</t>
        </is>
      </c>
      <c r="C58" t="inlineStr">
        <is>
          <t>actions:leadgen.other</t>
        </is>
      </c>
      <c r="D58" s="40" t="n">
        <v>87</v>
      </c>
      <c r="E58" s="69" t="n">
        <v>39370.06</v>
      </c>
      <c r="F58" s="40" t="n">
        <v>96809</v>
      </c>
      <c r="G58" s="40" t="n">
        <v>65747</v>
      </c>
      <c r="H58" s="40" t="n">
        <v>659</v>
      </c>
      <c r="I58" t="inlineStr">
        <is>
          <t>Above average</t>
        </is>
      </c>
      <c r="J58" t="inlineStr">
        <is>
          <t>Below average – bottom 10% of ads</t>
        </is>
      </c>
      <c r="K58" t="inlineStr">
        <is>
          <t>Below average – bottom 10% of ads</t>
        </is>
      </c>
    </row>
    <row r="59">
      <c r="A59" t="inlineStr">
        <is>
          <t>E_Karan_Natuf_Fomo_Kiosk_07072026_Adset5_ad3 – English</t>
        </is>
      </c>
      <c r="B59" t="inlineStr">
        <is>
          <t>not_delivering</t>
        </is>
      </c>
      <c r="D59" s="40" t="n"/>
      <c r="E59" s="69" t="n">
        <v>0</v>
      </c>
      <c r="F59" s="40" t="n">
        <v>0</v>
      </c>
      <c r="G59" s="40" t="n">
        <v>0</v>
      </c>
      <c r="H59" s="40" t="n"/>
      <c r="I59" t="inlineStr">
        <is>
          <t>-</t>
        </is>
      </c>
      <c r="J59" t="inlineStr">
        <is>
          <t>-</t>
        </is>
      </c>
      <c r="K59" t="inlineStr">
        <is>
          <t>-</t>
        </is>
      </c>
    </row>
    <row r="60">
      <c r="A60" t="inlineStr">
        <is>
          <t>E_Natuf_MF_05092026_ Ad Set1_Ad1</t>
        </is>
      </c>
      <c r="B60" t="inlineStr">
        <is>
          <t>not_delivering</t>
        </is>
      </c>
      <c r="C60" t="inlineStr">
        <is>
          <t>actions:leadgen.other</t>
        </is>
      </c>
      <c r="D60" s="40" t="n">
        <v>27</v>
      </c>
      <c r="E60" s="69" t="n">
        <v>73926.39999999999</v>
      </c>
      <c r="F60" s="40" t="n">
        <v>127120</v>
      </c>
      <c r="G60" s="40" t="n">
        <v>103489</v>
      </c>
      <c r="H60" s="40" t="n">
        <v>1020</v>
      </c>
      <c r="I60" t="inlineStr">
        <is>
          <t>Average</t>
        </is>
      </c>
      <c r="J60" t="inlineStr">
        <is>
          <t>Below average – bottom 10% of ads</t>
        </is>
      </c>
      <c r="K60" t="inlineStr">
        <is>
          <t>Below average – bottom 10% of ads</t>
        </is>
      </c>
    </row>
    <row r="61">
      <c r="A61" t="inlineStr">
        <is>
          <t>E_Natuf_Foco_10092026_Ad Set_Ad</t>
        </is>
      </c>
      <c r="B61" t="inlineStr">
        <is>
          <t>not_delivering</t>
        </is>
      </c>
      <c r="D61" s="40" t="n"/>
      <c r="E61" s="69" t="n">
        <v>0</v>
      </c>
      <c r="F61" s="40" t="n">
        <v>0</v>
      </c>
      <c r="G61" s="40" t="n">
        <v>0</v>
      </c>
      <c r="H61" s="40" t="n"/>
      <c r="I61" t="inlineStr">
        <is>
          <t>-</t>
        </is>
      </c>
      <c r="J61" t="inlineStr">
        <is>
          <t>-</t>
        </is>
      </c>
      <c r="K61" t="inlineStr">
        <is>
          <t>-</t>
        </is>
      </c>
    </row>
    <row r="62">
      <c r="A62" t="inlineStr">
        <is>
          <t>E_Natuf_Foco_10092026_Ad Set2_Ad2</t>
        </is>
      </c>
      <c r="B62" t="inlineStr">
        <is>
          <t>not_delivering</t>
        </is>
      </c>
      <c r="D62" s="40" t="n"/>
      <c r="E62" s="69" t="n">
        <v>0</v>
      </c>
      <c r="F62" s="40" t="n">
        <v>0</v>
      </c>
      <c r="G62" s="40" t="n">
        <v>0</v>
      </c>
      <c r="H62" s="40" t="n"/>
      <c r="I62" t="inlineStr">
        <is>
          <t>-</t>
        </is>
      </c>
      <c r="J62" t="inlineStr">
        <is>
          <t>-</t>
        </is>
      </c>
      <c r="K62" t="inlineStr">
        <is>
          <t>-</t>
        </is>
      </c>
    </row>
    <row r="63">
      <c r="A63" t="inlineStr">
        <is>
          <t>E_Natuf_Foco_10092026_Ad Set3_Ad3</t>
        </is>
      </c>
      <c r="B63" t="inlineStr">
        <is>
          <t>not_delivering</t>
        </is>
      </c>
      <c r="D63" s="40" t="n"/>
      <c r="E63" s="69" t="n">
        <v>0</v>
      </c>
      <c r="F63" s="40" t="n">
        <v>0</v>
      </c>
      <c r="G63" s="40" t="n">
        <v>0</v>
      </c>
      <c r="H63" s="40" t="n"/>
      <c r="I63" t="inlineStr">
        <is>
          <t>-</t>
        </is>
      </c>
      <c r="J63" t="inlineStr">
        <is>
          <t>-</t>
        </is>
      </c>
      <c r="K63" t="inlineStr">
        <is>
          <t>-</t>
        </is>
      </c>
    </row>
    <row r="64">
      <c r="A64" t="inlineStr">
        <is>
          <t>E_Natuf_Foco_10092026_Ad Set4_Ad4</t>
        </is>
      </c>
      <c r="B64" t="inlineStr">
        <is>
          <t>not_delivering</t>
        </is>
      </c>
      <c r="D64" s="40" t="n"/>
      <c r="E64" s="69" t="n">
        <v>0</v>
      </c>
      <c r="F64" s="40" t="n">
        <v>0</v>
      </c>
      <c r="G64" s="40" t="n">
        <v>0</v>
      </c>
      <c r="H64" s="40" t="n"/>
      <c r="I64" t="inlineStr">
        <is>
          <t>-</t>
        </is>
      </c>
      <c r="J64" t="inlineStr">
        <is>
          <t>-</t>
        </is>
      </c>
      <c r="K64" t="inlineStr">
        <is>
          <t>-</t>
        </is>
      </c>
    </row>
    <row r="65">
      <c r="A65" t="inlineStr">
        <is>
          <t>E_Natuf_Foco_10092026_Ad Set5_Ad5</t>
        </is>
      </c>
      <c r="B65" t="inlineStr">
        <is>
          <t>not_delivering</t>
        </is>
      </c>
      <c r="D65" s="40" t="n"/>
      <c r="E65" s="69" t="n">
        <v>0</v>
      </c>
      <c r="F65" s="40" t="n">
        <v>0</v>
      </c>
      <c r="G65" s="40" t="n">
        <v>0</v>
      </c>
      <c r="H65" s="40" t="n"/>
      <c r="I65" t="inlineStr">
        <is>
          <t>-</t>
        </is>
      </c>
      <c r="J65" t="inlineStr">
        <is>
          <t>-</t>
        </is>
      </c>
      <c r="K65" t="inlineStr">
        <is>
          <t>-</t>
        </is>
      </c>
    </row>
    <row r="66">
      <c r="A66" t="inlineStr">
        <is>
          <t>E_Natuf_Foco_10092026_Ad Set1_Ad 1</t>
        </is>
      </c>
      <c r="B66" t="inlineStr">
        <is>
          <t>not_delivering</t>
        </is>
      </c>
      <c r="D66" s="40" t="n"/>
      <c r="E66" s="69" t="n">
        <v>0</v>
      </c>
      <c r="F66" s="40" t="n">
        <v>0</v>
      </c>
      <c r="G66" s="40" t="n">
        <v>0</v>
      </c>
      <c r="H66" s="40" t="n"/>
      <c r="I66" t="inlineStr">
        <is>
          <t>-</t>
        </is>
      </c>
      <c r="J66" t="inlineStr">
        <is>
          <t>-</t>
        </is>
      </c>
      <c r="K66" t="inlineStr">
        <is>
          <t>-</t>
        </is>
      </c>
    </row>
    <row r="67">
      <c r="A67" t="inlineStr">
        <is>
          <t>E_Natuf_Foco_10092026_Ad Set4_Ad4 -1</t>
        </is>
      </c>
      <c r="B67" t="inlineStr">
        <is>
          <t>not_delivering</t>
        </is>
      </c>
      <c r="C67" t="inlineStr">
        <is>
          <t>actions:leadgen.other</t>
        </is>
      </c>
      <c r="D67" s="40" t="n">
        <v>24</v>
      </c>
      <c r="E67" s="69" t="n">
        <v>22910.98</v>
      </c>
      <c r="F67" s="40" t="n">
        <v>56434</v>
      </c>
      <c r="G67" s="40" t="n">
        <v>38328</v>
      </c>
      <c r="H67" s="40" t="n">
        <v>414</v>
      </c>
      <c r="I67" t="inlineStr">
        <is>
          <t>Above average</t>
        </is>
      </c>
      <c r="J67" t="inlineStr">
        <is>
          <t>-</t>
        </is>
      </c>
      <c r="K67" t="inlineStr">
        <is>
          <t>-</t>
        </is>
      </c>
    </row>
    <row r="68">
      <c r="A68" t="inlineStr">
        <is>
          <t>E_Natuf_Foco_10092026_Ad Set3_Ad3 -1</t>
        </is>
      </c>
      <c r="B68" t="inlineStr">
        <is>
          <t>not_delivering</t>
        </is>
      </c>
      <c r="D68" s="40" t="n"/>
      <c r="E68" s="69" t="n">
        <v>0</v>
      </c>
      <c r="F68" s="40" t="n">
        <v>0</v>
      </c>
      <c r="G68" s="40" t="n">
        <v>0</v>
      </c>
      <c r="H68" s="40" t="n"/>
      <c r="I68" t="inlineStr">
        <is>
          <t>-</t>
        </is>
      </c>
      <c r="J68" t="inlineStr">
        <is>
          <t>-</t>
        </is>
      </c>
      <c r="K68" t="inlineStr">
        <is>
          <t>-</t>
        </is>
      </c>
    </row>
    <row r="69">
      <c r="A69" t="inlineStr">
        <is>
          <t>E_Natuf_Foco_10092026_Ad Set2_Ad2_1</t>
        </is>
      </c>
      <c r="B69" t="inlineStr">
        <is>
          <t>not_delivering</t>
        </is>
      </c>
      <c r="D69" s="40" t="n"/>
      <c r="E69" s="69" t="n">
        <v>0</v>
      </c>
      <c r="F69" s="40" t="n">
        <v>0</v>
      </c>
      <c r="G69" s="40" t="n">
        <v>0</v>
      </c>
      <c r="H69" s="40" t="n"/>
      <c r="I69" t="inlineStr">
        <is>
          <t>-</t>
        </is>
      </c>
      <c r="J69" t="inlineStr">
        <is>
          <t>-</t>
        </is>
      </c>
      <c r="K69" t="inlineStr">
        <is>
          <t>-</t>
        </is>
      </c>
    </row>
    <row r="70">
      <c r="A70" t="inlineStr">
        <is>
          <t>E_Natuf_Foco_10092026_Ad Set5_Ad5 _1</t>
        </is>
      </c>
      <c r="B70" t="inlineStr">
        <is>
          <t>not_delivering</t>
        </is>
      </c>
      <c r="D70" s="40" t="n"/>
      <c r="E70" s="69" t="n">
        <v>0</v>
      </c>
      <c r="F70" s="40" t="n">
        <v>0</v>
      </c>
      <c r="G70" s="40" t="n">
        <v>0</v>
      </c>
      <c r="H70" s="40" t="n"/>
      <c r="I70" t="inlineStr">
        <is>
          <t>-</t>
        </is>
      </c>
      <c r="J70" t="inlineStr">
        <is>
          <t>-</t>
        </is>
      </c>
      <c r="K70" t="inlineStr">
        <is>
          <t>-</t>
        </is>
      </c>
    </row>
    <row r="71">
      <c r="A71" t="inlineStr">
        <is>
          <t>E_Natuf_Web_23092026_Ad Set_Ad</t>
        </is>
      </c>
      <c r="B71" t="inlineStr">
        <is>
          <t>not_delivering</t>
        </is>
      </c>
      <c r="C71" t="inlineStr">
        <is>
          <t>actions:omni_landing_page_view</t>
        </is>
      </c>
      <c r="D71" s="40" t="n">
        <v>2882</v>
      </c>
      <c r="E71" s="69" t="n">
        <v>6412.86</v>
      </c>
      <c r="F71" s="40" t="n">
        <v>189828</v>
      </c>
      <c r="G71" s="40" t="n">
        <v>155104</v>
      </c>
      <c r="H71" s="40" t="n">
        <v>4334</v>
      </c>
      <c r="I71" t="inlineStr">
        <is>
          <t>Average</t>
        </is>
      </c>
      <c r="J71" t="inlineStr">
        <is>
          <t>Below average – bottom 10% of ads</t>
        </is>
      </c>
      <c r="K71" t="inlineStr">
        <is>
          <t>Below average – bottom 35% of ads</t>
        </is>
      </c>
    </row>
    <row r="72">
      <c r="A72" t="inlineStr">
        <is>
          <t>E_Natuf_Foco_10092026_Ad Set6_Ad6</t>
        </is>
      </c>
      <c r="B72" t="inlineStr">
        <is>
          <t>not_delivering</t>
        </is>
      </c>
      <c r="C72" t="inlineStr">
        <is>
          <t>actions:leadgen.other</t>
        </is>
      </c>
      <c r="D72" s="40" t="n">
        <v>16</v>
      </c>
      <c r="E72" s="69" t="n">
        <v>23502.54</v>
      </c>
      <c r="F72" s="40" t="n">
        <v>37967</v>
      </c>
      <c r="G72" s="40" t="n">
        <v>27170</v>
      </c>
      <c r="H72" s="40" t="n">
        <v>308</v>
      </c>
      <c r="I72" t="inlineStr">
        <is>
          <t>Above average</t>
        </is>
      </c>
      <c r="J72" t="inlineStr">
        <is>
          <t>-</t>
        </is>
      </c>
      <c r="K72" t="inlineStr">
        <is>
          <t>-</t>
        </is>
      </c>
    </row>
    <row r="73">
      <c r="A73" t="inlineStr">
        <is>
          <t>E_Natuf_Generic_23092026_Ad set2_Ad2</t>
        </is>
      </c>
      <c r="B73" t="inlineStr">
        <is>
          <t>inactive</t>
        </is>
      </c>
      <c r="C73" t="inlineStr">
        <is>
          <t>actions:leadgen.other</t>
        </is>
      </c>
      <c r="D73" s="40" t="n">
        <v>37</v>
      </c>
      <c r="E73" s="69" t="n">
        <v>33645.25</v>
      </c>
      <c r="F73" s="40" t="n">
        <v>50994</v>
      </c>
      <c r="G73" s="40" t="n">
        <v>36785</v>
      </c>
      <c r="H73" s="40" t="n">
        <v>741</v>
      </c>
      <c r="I73" t="inlineStr">
        <is>
          <t>Above average</t>
        </is>
      </c>
      <c r="J73" t="inlineStr">
        <is>
          <t>Below average – bottom 35% of ads</t>
        </is>
      </c>
      <c r="K73" t="inlineStr">
        <is>
          <t>Below average – bottom 10% of ads</t>
        </is>
      </c>
    </row>
    <row r="74">
      <c r="A74" t="inlineStr">
        <is>
          <t>E_Natuf_Amazon_29092026_Ad Set_Ad</t>
        </is>
      </c>
      <c r="B74" t="inlineStr">
        <is>
          <t>not_delivering</t>
        </is>
      </c>
      <c r="C74" t="inlineStr">
        <is>
          <t>actions:leadgen.other</t>
        </is>
      </c>
      <c r="D74" s="40" t="n">
        <v>16</v>
      </c>
      <c r="E74" s="69" t="n">
        <v>21603.99</v>
      </c>
      <c r="F74" s="40" t="n">
        <v>16239</v>
      </c>
      <c r="G74" s="40" t="n">
        <v>10780</v>
      </c>
      <c r="H74" s="40" t="n">
        <v>199</v>
      </c>
      <c r="I74" t="inlineStr">
        <is>
          <t>Below average – bottom 35% of ads</t>
        </is>
      </c>
      <c r="J74" t="inlineStr">
        <is>
          <t>Below average – bottom 10% of ads</t>
        </is>
      </c>
      <c r="K74" t="inlineStr">
        <is>
          <t>Below average – bottom 10% of ads</t>
        </is>
      </c>
    </row>
    <row r="75">
      <c r="A75" t="inlineStr">
        <is>
          <t>E_Natuf_Amazon_29092026_Ad Set2_Ad1</t>
        </is>
      </c>
      <c r="B75" t="inlineStr">
        <is>
          <t>not_delivering</t>
        </is>
      </c>
      <c r="C75" t="inlineStr">
        <is>
          <t>actions:leadgen.other</t>
        </is>
      </c>
      <c r="D75" s="40" t="n">
        <v>6</v>
      </c>
      <c r="E75" s="69" t="n">
        <v>17517.72</v>
      </c>
      <c r="F75" s="40" t="n">
        <v>50019</v>
      </c>
      <c r="G75" s="40" t="n">
        <v>44079</v>
      </c>
      <c r="H75" s="40" t="n">
        <v>573</v>
      </c>
      <c r="I75" t="inlineStr">
        <is>
          <t>Below average – bottom 20% of ads</t>
        </is>
      </c>
      <c r="J75" t="inlineStr">
        <is>
          <t>Below average – bottom 10% of ads</t>
        </is>
      </c>
      <c r="K75" t="inlineStr">
        <is>
          <t>Below average – bottom 20% of ads</t>
        </is>
      </c>
    </row>
    <row r="76">
      <c r="A76" t="inlineStr">
        <is>
          <t>E_Natuf_Generic_23092026_Ad set3_Ad3</t>
        </is>
      </c>
      <c r="B76" t="inlineStr">
        <is>
          <t>inactive</t>
        </is>
      </c>
      <c r="C76" t="inlineStr">
        <is>
          <t>actions:leadgen.other</t>
        </is>
      </c>
      <c r="D76" s="40" t="n">
        <v>29</v>
      </c>
      <c r="E76" s="69" t="n">
        <v>31970.44</v>
      </c>
      <c r="F76" s="40" t="n">
        <v>74561</v>
      </c>
      <c r="G76" s="40" t="n">
        <v>42230</v>
      </c>
      <c r="H76" s="40" t="n">
        <v>749</v>
      </c>
      <c r="I76" t="inlineStr">
        <is>
          <t>Above average</t>
        </is>
      </c>
      <c r="J76" t="inlineStr">
        <is>
          <t>-</t>
        </is>
      </c>
      <c r="K76" t="inlineStr">
        <is>
          <t>-</t>
        </is>
      </c>
    </row>
    <row r="77">
      <c r="A77" t="inlineStr">
        <is>
          <t>E_Karan_Natuf_Kiosk_07072026_Adset1_ad3</t>
        </is>
      </c>
      <c r="B77" t="inlineStr">
        <is>
          <t>not_delivering</t>
        </is>
      </c>
      <c r="D77" s="40" t="n"/>
      <c r="E77" s="69" t="n">
        <v>0</v>
      </c>
      <c r="F77" s="40" t="n">
        <v>0</v>
      </c>
      <c r="G77" s="40" t="n">
        <v>0</v>
      </c>
      <c r="H77" s="40" t="n"/>
      <c r="I77" t="inlineStr">
        <is>
          <t>-</t>
        </is>
      </c>
      <c r="J77" t="inlineStr">
        <is>
          <t>-</t>
        </is>
      </c>
      <c r="K77" t="inlineStr">
        <is>
          <t>-</t>
        </is>
      </c>
    </row>
    <row r="78">
      <c r="A78" t="inlineStr">
        <is>
          <t>E_Hindi_Karan_Natuf_Kiosk_07072026_Adset1_ad1 – Copy</t>
        </is>
      </c>
      <c r="B78" t="inlineStr">
        <is>
          <t>not_delivering</t>
        </is>
      </c>
      <c r="D78" s="40" t="n"/>
      <c r="E78" s="69" t="n">
        <v>0</v>
      </c>
      <c r="F78" s="40" t="n">
        <v>0</v>
      </c>
      <c r="G78" s="40" t="n">
        <v>0</v>
      </c>
      <c r="H78" s="40" t="n"/>
      <c r="I78" t="inlineStr">
        <is>
          <t>-</t>
        </is>
      </c>
      <c r="J78" t="inlineStr">
        <is>
          <t>-</t>
        </is>
      </c>
      <c r="K78" t="inlineStr">
        <is>
          <t>-</t>
        </is>
      </c>
    </row>
    <row r="79">
      <c r="A79" t="inlineStr">
        <is>
          <t>E_Karan_Natuf_Kiosk_07072026_Adset5_ad3 – Copy</t>
        </is>
      </c>
      <c r="B79" t="inlineStr">
        <is>
          <t>inactive</t>
        </is>
      </c>
      <c r="C79" t="inlineStr">
        <is>
          <t>actions:leadgen.other</t>
        </is>
      </c>
      <c r="D79" s="40" t="n">
        <v>1</v>
      </c>
      <c r="E79" s="69" t="n">
        <v>2721.36</v>
      </c>
      <c r="F79" s="40" t="n">
        <v>1605</v>
      </c>
      <c r="G79" s="40" t="n">
        <v>1143</v>
      </c>
      <c r="H79" s="40" t="n">
        <v>15</v>
      </c>
      <c r="I79" t="inlineStr">
        <is>
          <t>Below average – bottom 35% of ads</t>
        </is>
      </c>
      <c r="J79" t="inlineStr">
        <is>
          <t>Below average – bottom 10% of ads</t>
        </is>
      </c>
      <c r="K79" t="inlineStr">
        <is>
          <t>Below average – bottom 10% of ads</t>
        </is>
      </c>
    </row>
    <row r="80">
      <c r="A80" t="inlineStr">
        <is>
          <t>E_Karan_Natuf_Express_07072026_Adset2_Ad1 – Copy</t>
        </is>
      </c>
      <c r="B80" t="inlineStr">
        <is>
          <t>not_delivering</t>
        </is>
      </c>
      <c r="C80" t="inlineStr">
        <is>
          <t>actions:leadgen.other</t>
        </is>
      </c>
      <c r="D80" s="40" t="n">
        <v>15</v>
      </c>
      <c r="E80" s="69" t="n">
        <v>5857.18</v>
      </c>
      <c r="F80" s="40" t="n">
        <v>6615</v>
      </c>
      <c r="G80" s="40" t="n">
        <v>5398</v>
      </c>
      <c r="H80" s="40" t="n">
        <v>38</v>
      </c>
      <c r="I80" t="inlineStr">
        <is>
          <t>Average</t>
        </is>
      </c>
      <c r="J80" t="inlineStr">
        <is>
          <t>Below average – bottom 10% of ads</t>
        </is>
      </c>
      <c r="K80" t="inlineStr">
        <is>
          <t>Below average – bottom 10% of ads</t>
        </is>
      </c>
    </row>
    <row r="81">
      <c r="A81" t="inlineStr">
        <is>
          <t>E_Karan_Natuf_Express_07072026_Adset2_Ad1</t>
        </is>
      </c>
      <c r="B81" t="inlineStr">
        <is>
          <t>not_delivering</t>
        </is>
      </c>
      <c r="C81" t="inlineStr">
        <is>
          <t>actions:leadgen.other</t>
        </is>
      </c>
      <c r="D81" s="40" t="n">
        <v>5</v>
      </c>
      <c r="E81" s="69" t="n">
        <v>1080.45</v>
      </c>
      <c r="F81" s="40" t="n">
        <v>712</v>
      </c>
      <c r="G81" s="40" t="n">
        <v>600</v>
      </c>
      <c r="H81" s="40" t="n">
        <v>6</v>
      </c>
      <c r="I81" t="inlineStr">
        <is>
          <t>Below average – bottom 35% of ads</t>
        </is>
      </c>
      <c r="J81" t="inlineStr">
        <is>
          <t>Below average – bottom 10% of ads</t>
        </is>
      </c>
      <c r="K81" t="inlineStr">
        <is>
          <t>Below average – bottom 10% of ads</t>
        </is>
      </c>
    </row>
    <row r="82">
      <c r="A82" t="inlineStr">
        <is>
          <t>E_Karan_Natuf_Sign_07072026_Adset2_Ad1</t>
        </is>
      </c>
      <c r="B82" t="inlineStr">
        <is>
          <t>not_delivering</t>
        </is>
      </c>
      <c r="C82" t="inlineStr">
        <is>
          <t>actions:leadgen.other</t>
        </is>
      </c>
      <c r="D82" s="40" t="n">
        <v>137</v>
      </c>
      <c r="E82" s="69" t="n">
        <v>106585.98</v>
      </c>
      <c r="F82" s="40" t="n">
        <v>32866</v>
      </c>
      <c r="G82" s="40" t="n">
        <v>21749</v>
      </c>
      <c r="H82" s="40" t="n">
        <v>340</v>
      </c>
      <c r="I82" t="inlineStr">
        <is>
          <t>Below average – bottom 35% of ads</t>
        </is>
      </c>
      <c r="J82" t="inlineStr">
        <is>
          <t>Below average – bottom 10% of ads</t>
        </is>
      </c>
      <c r="K82" t="inlineStr">
        <is>
          <t>Below average – bottom 10% of ads</t>
        </is>
      </c>
    </row>
    <row r="83">
      <c r="A83" t="inlineStr">
        <is>
          <t>E_Karan_Natuf_Sign_07072026_Adset2_Ad1 – Copy</t>
        </is>
      </c>
      <c r="B83" t="inlineStr">
        <is>
          <t>not_delivering</t>
        </is>
      </c>
      <c r="C83" t="inlineStr">
        <is>
          <t>actions:leadgen.other</t>
        </is>
      </c>
      <c r="D83" s="40" t="n">
        <v>56</v>
      </c>
      <c r="E83" s="69" t="n">
        <v>39367.22</v>
      </c>
      <c r="F83" s="40" t="n">
        <v>13282</v>
      </c>
      <c r="G83" s="40" t="n">
        <v>10424</v>
      </c>
      <c r="H83" s="40" t="n">
        <v>111</v>
      </c>
      <c r="I83" t="inlineStr">
        <is>
          <t>Average</t>
        </is>
      </c>
      <c r="J83" t="inlineStr">
        <is>
          <t>Below average – bottom 10% of ads</t>
        </is>
      </c>
      <c r="K83" t="inlineStr">
        <is>
          <t>Below average – bottom 10% of ads</t>
        </is>
      </c>
    </row>
    <row r="84">
      <c r="A84" t="inlineStr">
        <is>
          <t>E_Aryan_Natuf_Kiosk_07072026_Adset5_ad3 – Copy</t>
        </is>
      </c>
      <c r="B84" t="inlineStr">
        <is>
          <t>not_delivering</t>
        </is>
      </c>
      <c r="D84" s="40" t="n"/>
      <c r="E84" s="69" t="n">
        <v>0</v>
      </c>
      <c r="F84" s="40" t="n">
        <v>0</v>
      </c>
      <c r="G84" s="40" t="n">
        <v>0</v>
      </c>
      <c r="H84" s="40" t="n"/>
      <c r="I84" t="inlineStr">
        <is>
          <t>-</t>
        </is>
      </c>
      <c r="J84" t="inlineStr">
        <is>
          <t>-</t>
        </is>
      </c>
      <c r="K84" t="inlineStr">
        <is>
          <t>-</t>
        </is>
      </c>
    </row>
    <row r="85">
      <c r="A85" t="inlineStr">
        <is>
          <t>E_Hindi_Karan_Natuf_Kiosk_07072026_Adset5_ad3 – Copy 3</t>
        </is>
      </c>
      <c r="B85" t="inlineStr">
        <is>
          <t>inactive</t>
        </is>
      </c>
      <c r="C85" t="inlineStr">
        <is>
          <t>actions:leadgen.other</t>
        </is>
      </c>
      <c r="D85" s="40" t="n">
        <v>10</v>
      </c>
      <c r="E85" s="69" t="n">
        <v>18966.79</v>
      </c>
      <c r="F85" s="40" t="n">
        <v>12989</v>
      </c>
      <c r="G85" s="40" t="n">
        <v>10418</v>
      </c>
      <c r="H85" s="40" t="n">
        <v>163</v>
      </c>
      <c r="I85" t="inlineStr">
        <is>
          <t>Above average</t>
        </is>
      </c>
      <c r="J85" t="inlineStr">
        <is>
          <t>Below average – bottom 10% of ads</t>
        </is>
      </c>
      <c r="K85" t="inlineStr">
        <is>
          <t>Below average – bottom 10% of ads</t>
        </is>
      </c>
    </row>
    <row r="86">
      <c r="A86" t="inlineStr">
        <is>
          <t>E_Suresh_Natuf_Flagship_Cafe_07072026_Adset2_Ad1 – Copy 2</t>
        </is>
      </c>
      <c r="B86" t="inlineStr">
        <is>
          <t>not_delivering</t>
        </is>
      </c>
      <c r="D86" s="40" t="n"/>
      <c r="E86" s="69" t="n">
        <v>0</v>
      </c>
      <c r="F86" s="40" t="n">
        <v>0</v>
      </c>
      <c r="G86" s="40" t="n">
        <v>0</v>
      </c>
      <c r="H86" s="40" t="n"/>
      <c r="I86" t="inlineStr">
        <is>
          <t>-</t>
        </is>
      </c>
      <c r="J86" t="inlineStr">
        <is>
          <t>-</t>
        </is>
      </c>
      <c r="K86" t="inlineStr">
        <is>
          <t>-</t>
        </is>
      </c>
    </row>
    <row r="87">
      <c r="A87" t="inlineStr">
        <is>
          <t>Natuf_Gift_Usha_ad set_ad – Copy</t>
        </is>
      </c>
      <c r="B87" t="inlineStr">
        <is>
          <t>not_delivering</t>
        </is>
      </c>
      <c r="D87" s="40" t="n"/>
      <c r="E87" s="69" t="n">
        <v>0</v>
      </c>
      <c r="F87" s="40" t="n">
        <v>0</v>
      </c>
      <c r="G87" s="40" t="n">
        <v>0</v>
      </c>
      <c r="H87" s="40" t="n"/>
      <c r="I87" t="inlineStr">
        <is>
          <t>-</t>
        </is>
      </c>
      <c r="J87" t="inlineStr">
        <is>
          <t>-</t>
        </is>
      </c>
      <c r="K87" t="inlineStr">
        <is>
          <t>-</t>
        </is>
      </c>
    </row>
    <row r="88">
      <c r="A88" t="inlineStr">
        <is>
          <t>E_Aryan_Natuf_Kiosk_07072026_Adset5_ad3 – Copy 2</t>
        </is>
      </c>
      <c r="B88" t="inlineStr">
        <is>
          <t>inactive</t>
        </is>
      </c>
      <c r="D88" s="40" t="n"/>
      <c r="E88" s="69" t="n">
        <v>0</v>
      </c>
      <c r="F88" s="40" t="n">
        <v>0</v>
      </c>
      <c r="G88" s="40" t="n">
        <v>0</v>
      </c>
      <c r="H88" s="40" t="n"/>
      <c r="I88" t="inlineStr">
        <is>
          <t>-</t>
        </is>
      </c>
      <c r="J88" t="inlineStr">
        <is>
          <t>-</t>
        </is>
      </c>
      <c r="K88" t="inlineStr">
        <is>
          <t>-</t>
        </is>
      </c>
    </row>
    <row r="89">
      <c r="A89" t="inlineStr">
        <is>
          <t>E_Aryan_Natuf_Kiosk_07072026_Adset5_ad3 – Copy</t>
        </is>
      </c>
      <c r="B89" t="inlineStr">
        <is>
          <t>not_delivering</t>
        </is>
      </c>
      <c r="D89" s="40" t="n"/>
      <c r="E89" s="69" t="n">
        <v>0</v>
      </c>
      <c r="F89" s="40" t="n">
        <v>0</v>
      </c>
      <c r="G89" s="40" t="n">
        <v>0</v>
      </c>
      <c r="H89" s="40" t="n"/>
      <c r="I89" t="inlineStr">
        <is>
          <t>-</t>
        </is>
      </c>
      <c r="J89" t="inlineStr">
        <is>
          <t>-</t>
        </is>
      </c>
      <c r="K89" t="inlineStr">
        <is>
          <t>-</t>
        </is>
      </c>
    </row>
    <row r="90">
      <c r="A90" t="inlineStr">
        <is>
          <t>E_Aryan_Natuf_Kiosk_07072026_Adset5_ad3 – Copy 2</t>
        </is>
      </c>
      <c r="B90" t="inlineStr">
        <is>
          <t>inactive</t>
        </is>
      </c>
      <c r="D90" s="40" t="n"/>
      <c r="E90" s="69" t="n">
        <v>0</v>
      </c>
      <c r="F90" s="40" t="n">
        <v>0</v>
      </c>
      <c r="G90" s="40" t="n">
        <v>0</v>
      </c>
      <c r="H90" s="40" t="n"/>
      <c r="I90" t="inlineStr">
        <is>
          <t>-</t>
        </is>
      </c>
      <c r="J90" t="inlineStr">
        <is>
          <t>-</t>
        </is>
      </c>
      <c r="K90" t="inlineStr">
        <is>
          <t>-</t>
        </is>
      </c>
    </row>
    <row r="91">
      <c r="A91" t="inlineStr">
        <is>
          <t>E_Karan_Natuf_Fomo_Kiosk_07072026_Adset5_ad3 – Hindi</t>
        </is>
      </c>
      <c r="B91" t="inlineStr">
        <is>
          <t>not_delivering</t>
        </is>
      </c>
      <c r="D91" s="40" t="n"/>
      <c r="E91" s="69" t="n">
        <v>0</v>
      </c>
      <c r="F91" s="40" t="n">
        <v>0</v>
      </c>
      <c r="G91" s="40" t="n">
        <v>0</v>
      </c>
      <c r="H91" s="40" t="n"/>
      <c r="I91" t="inlineStr">
        <is>
          <t>-</t>
        </is>
      </c>
      <c r="J91" t="inlineStr">
        <is>
          <t>-</t>
        </is>
      </c>
      <c r="K91" t="inlineStr">
        <is>
          <t>-</t>
        </is>
      </c>
    </row>
    <row r="92">
      <c r="A92" t="inlineStr">
        <is>
          <t>E_Karan_Natuf_Fomo_Kiosk_07072026_Adset5_ad3 – English – Copy</t>
        </is>
      </c>
      <c r="B92" t="inlineStr">
        <is>
          <t>not_delivering</t>
        </is>
      </c>
      <c r="D92" s="40" t="n"/>
      <c r="E92" s="69" t="n">
        <v>0</v>
      </c>
      <c r="F92" s="40" t="n">
        <v>0</v>
      </c>
      <c r="G92" s="40" t="n">
        <v>0</v>
      </c>
      <c r="H92" s="40" t="n"/>
      <c r="I92" t="inlineStr">
        <is>
          <t>-</t>
        </is>
      </c>
      <c r="J92" t="inlineStr">
        <is>
          <t>-</t>
        </is>
      </c>
      <c r="K92" t="inlineStr">
        <is>
          <t>-</t>
        </is>
      </c>
    </row>
    <row r="122" ht="52" customHeight="1"/>
  </sheetData>
  <pageMargins left="0.7" right="0.7" top="0.75" bottom="0.75" header="0.3" footer="0.3"/>
</worksheet>
</file>

<file path=xl/worksheets/sheet14.xml><?xml version="1.0" encoding="utf-8"?>
<worksheet xmlns="http://schemas.openxmlformats.org/spreadsheetml/2006/main">
  <sheetPr>
    <tabColor rgb="FF9CA3AF"/>
    <outlinePr summaryBelow="1" summaryRight="1"/>
    <pageSetUpPr/>
  </sheetPr>
  <dimension ref="A1:C22"/>
  <sheetViews>
    <sheetView showGridLines="0" workbookViewId="0">
      <selection activeCell="A1" sqref="A1"/>
    </sheetView>
  </sheetViews>
  <sheetFormatPr baseColWidth="8" defaultRowHeight="14.5"/>
  <cols>
    <col width="44.7265625" customWidth="1" min="1" max="1"/>
    <col width="16.7265625" customWidth="1" min="2" max="2"/>
    <col width="60.7265625" customWidth="1" min="3" max="3"/>
  </cols>
  <sheetData>
    <row r="1" ht="23.5" customHeight="1">
      <c r="A1" s="34" t="inlineStr">
        <is>
          <t>Settings &amp; Inputs</t>
        </is>
      </c>
    </row>
    <row r="3">
      <c r="A3" s="3" t="inlineStr">
        <is>
          <t>Quality Lead statuses (as defined by business)</t>
        </is>
      </c>
      <c r="B3" s="3" t="n"/>
      <c r="C3" s="3" t="inlineStr">
        <is>
          <t>Note</t>
        </is>
      </c>
    </row>
    <row r="4" ht="26" customHeight="1">
      <c r="A4" s="68" t="inlineStr">
        <is>
          <t>Won</t>
        </is>
      </c>
      <c r="C4" s="86" t="inlineStr">
        <is>
          <t>Edit this list to change the definition of a Quality Lead - every formula picks it up. Refresh the PivotTables afterwards (Data &gt; Refresh All).</t>
        </is>
      </c>
    </row>
    <row r="5">
      <c r="A5" s="68" t="inlineStr">
        <is>
          <t>Token Received</t>
        </is>
      </c>
    </row>
    <row r="6">
      <c r="A6" s="68" t="inlineStr">
        <is>
          <t>Qualified</t>
        </is>
      </c>
    </row>
    <row r="7">
      <c r="A7" s="68" t="inlineStr">
        <is>
          <t>Meeting Scheduled</t>
        </is>
      </c>
    </row>
    <row r="8">
      <c r="A8" s="68" t="inlineStr">
        <is>
          <t>Meeting Conducted</t>
        </is>
      </c>
    </row>
    <row r="9">
      <c r="A9" s="68" t="inlineStr">
        <is>
          <t>Follow-Up</t>
        </is>
      </c>
    </row>
    <row r="10">
      <c r="A10" s="68" t="inlineStr">
        <is>
          <t>Details Shared</t>
        </is>
      </c>
    </row>
    <row r="13">
      <c r="A13" s="3" t="inlineStr">
        <is>
          <t>Reporting window &amp; timing inputs</t>
        </is>
      </c>
      <c r="B13" s="3" t="inlineStr">
        <is>
          <t>Value</t>
        </is>
      </c>
      <c r="C13" s="3" t="inlineStr">
        <is>
          <t>Note</t>
        </is>
      </c>
    </row>
    <row r="14">
      <c r="A14" s="39" t="inlineStr">
        <is>
          <t>Reporting window start</t>
        </is>
      </c>
      <c r="B14" s="73" t="n">
        <v>46296</v>
      </c>
      <c r="C14" s="86" t="inlineStr">
        <is>
          <t>Meta export range (campaign / ad set / ad exports are 1-31 Oct 2026)</t>
        </is>
      </c>
    </row>
    <row r="15">
      <c r="A15" s="39" t="inlineStr">
        <is>
          <t>Reporting window end</t>
        </is>
      </c>
      <c r="B15" s="73" t="n">
        <v>46326</v>
      </c>
      <c r="C15" s="86" t="inlineStr">
        <is>
          <t>Meta export range</t>
        </is>
      </c>
    </row>
    <row r="16">
      <c r="A16" s="39" t="inlineStr">
        <is>
          <t>Data as of (CRM export)</t>
        </is>
      </c>
      <c r="B16" s="73" t="n">
        <v>46326</v>
      </c>
      <c r="C16" s="86" t="inlineStr">
        <is>
          <t>CRM export taken on 31-Oct-2026 (last lead created 31-Oct 12:56); CRM statuses are a snapshot on this date</t>
        </is>
      </c>
    </row>
    <row r="17" ht="26" customHeight="1">
      <c r="A17" s="39" t="inlineStr">
        <is>
          <t>Like-for-like cohort start</t>
        </is>
      </c>
      <c r="B17" s="73" t="n">
        <v>46303</v>
      </c>
      <c r="C17" s="86" t="inlineStr">
        <is>
          <t>Day the New campaigns (with Meta spend data) went live - used for the same-period lead-age comparison</t>
        </is>
      </c>
    </row>
    <row r="20">
      <c r="A20" s="3" t="inlineStr">
        <is>
          <t>Days in market inside the window</t>
        </is>
      </c>
      <c r="B20" s="3" t="inlineStr">
        <is>
          <t>Days</t>
        </is>
      </c>
      <c r="C20" s="3" t="inlineStr">
        <is>
          <t>Note</t>
        </is>
      </c>
    </row>
    <row r="21" ht="26" customHeight="1">
      <c r="A21" s="39" t="inlineStr">
        <is>
          <t>Old campaigns</t>
        </is>
      </c>
      <c r="B21" s="68" t="n">
        <v>31</v>
      </c>
      <c r="C21" s="86" t="inlineStr">
        <is>
          <t>Old campaigns: reporting window 01-Oct to 31-Oct (31 days); individual campaigns may have been paused earlier - see Campaign_Master</t>
        </is>
      </c>
    </row>
    <row r="22" ht="26" customHeight="1">
      <c r="A22" s="39" t="inlineStr">
        <is>
          <t>New campaigns</t>
        </is>
      </c>
      <c r="B22" s="68" t="n">
        <v>24</v>
      </c>
      <c r="C22" s="86" t="inlineStr">
        <is>
          <t>New campaigns with Meta spend data went live 08-Oct (earliest ad-set start) -&gt; 08-Oct to 31-Oct = 24 days. EBG - In House campaigns (no Meta data) were already generating leads from 01-Oct, so daily lead averages for New are slightly overstated.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Natuf - Old vs New Campaigns: Lead Quality Comparison</dc:title>
  <dc:description xmlns:dc="http://purl.org/dc/elements/1.1/">Period 01-Sep-2026 to 18-Oct-2026; CRM status as of 19-Oct-2026</dc:description>
  <dc:subject xmlns:dc="http://purl.org/dc/elements/1.1/">Marketing performance / lead quality</dc:subject>
  <dcterms:created xmlns:dcterms="http://purl.org/dc/terms/" xmlns:xsi="http://www.w3.org/2001/XMLSchema-instance" xsi:type="dcterms:W3CDTF">2026-10-19T11:57:40Z</dcterms:created>
  <dcterms:modified xmlns:dcterms="http://purl.org/dc/terms/" xmlns:xsi="http://www.w3.org/2001/XMLSchema-instance" xsi:type="dcterms:W3CDTF">2026-10-31T08:06:39Z</dcterms:modified>
  <cp:lastModifiedBy>Admin</cp:lastModifiedBy>
  <cp:lastPrinted>2026-10-19T12:03:09Z</cp:lastPrinted>
</cp:coreProperties>
</file>